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jw\EAEA\1963 Opdatering af samfundsøkonomiske fjernvarmepriser - Dokumenter\Opdatering månedspriser 2019\"/>
    </mc:Choice>
  </mc:AlternateContent>
  <xr:revisionPtr revIDLastSave="195" documentId="8_{4FE0FA86-EB0F-473E-9E61-84787958C62C}" xr6:coauthVersionLast="41" xr6:coauthVersionMax="44" xr10:uidLastSave="{4C1E3E85-6EE8-48DD-834C-4A0F48286D35}"/>
  <bookViews>
    <workbookView xWindow="-108" yWindow="-108" windowWidth="23256" windowHeight="12576" tabRatio="890" firstSheet="1" activeTab="1" xr2:uid="{00000000-000D-0000-FFFF-FFFF00000000}"/>
  </bookViews>
  <sheets>
    <sheet name="Admin" sheetId="2" state="hidden" r:id="rId1"/>
    <sheet name="Sammenligning" sheetId="8" r:id="rId2"/>
    <sheet name="Individuelt gasfyr" sheetId="3" state="hidden" r:id="rId3"/>
    <sheet name="Samlet hovedstaden -alle værker" sheetId="7" state="hidden" r:id="rId4"/>
    <sheet name="Graf" sheetId="39" r:id="rId5"/>
    <sheet name="Brændsler og emissioner" sheetId="37" state="hidden" r:id="rId6"/>
    <sheet name="Netomkostning" sheetId="36" r:id="rId7"/>
    <sheet name="AMV1træ" sheetId="15" state="hidden" r:id="rId8"/>
    <sheet name="AMV1træBP" sheetId="30" state="hidden" r:id="rId9"/>
    <sheet name="AMV3kul" sheetId="27" state="hidden" r:id="rId10"/>
    <sheet name="AMV4træ" sheetId="21" state="hidden" r:id="rId11"/>
    <sheet name="AMV4træBP" sheetId="31" state="hidden" r:id="rId12"/>
    <sheet name="AVV1træ" sheetId="17" state="hidden" r:id="rId13"/>
    <sheet name="AVV1kul" sheetId="28" state="hidden" r:id="rId14"/>
    <sheet name="AVV2træ" sheetId="18" state="hidden" r:id="rId15"/>
    <sheet name="AVV2halm" sheetId="12" state="hidden" r:id="rId16"/>
    <sheet name="AVV2gasGT" sheetId="20" state="hidden" r:id="rId17"/>
    <sheet name="KKV" sheetId="19" state="hidden" r:id="rId18"/>
    <sheet name="HCVgas" sheetId="29" state="hidden" r:id="rId19"/>
    <sheet name="SPolie" sheetId="22" state="hidden" r:id="rId20"/>
    <sheet name="SPgas" sheetId="23" state="hidden" r:id="rId21"/>
    <sheet name="GeoEL" sheetId="24" state="hidden" r:id="rId22"/>
    <sheet name="GeoVa" sheetId="32" state="hidden" r:id="rId23"/>
    <sheet name="VP" sheetId="25" state="hidden" r:id="rId24"/>
    <sheet name="Sol" sheetId="26" state="hidden" r:id="rId25"/>
    <sheet name="Affald" sheetId="40" state="hidden" r:id="rId26"/>
    <sheet name="VPHgrunddata" sheetId="35" state="hidden" r:id="rId27"/>
    <sheet name="VPHgrunddataM" sheetId="38" state="hidden" r:id="rId28"/>
    <sheet name="Tekniske data" sheetId="16" state="hidden" r:id="rId29"/>
    <sheet name="Tilskud og afgifter" sheetId="13" r:id="rId30"/>
    <sheet name="Brændsels- og elpriser" sheetId="6" r:id="rId31"/>
    <sheet name="CO2-pris" sheetId="10" r:id="rId32"/>
    <sheet name="ENS fremskrivningsdata" sheetId="5" r:id="rId33"/>
  </sheets>
  <externalReferences>
    <externalReference r:id="rId34"/>
    <externalReference r:id="rId35"/>
  </externalReferences>
  <definedNames>
    <definedName name="AVV1TræKul">Sammenligning!$G$17</definedName>
    <definedName name="DKKEUR">Admin!#REF!</definedName>
    <definedName name="gasfaktor">'Brændsels- og elpriser'!$AJ$14:$AK$39</definedName>
    <definedName name="Inflation">Admin!$F$4:$H$39</definedName>
    <definedName name="Prisår">Sammenligning!$G$10</definedName>
    <definedName name="Rente">Sammenligning!$G$11</definedName>
    <definedName name="Scenarie">Sammenligning!$G$13</definedName>
    <definedName name="Scenario">'[1]UserSettings&amp;Results'!$E$31</definedName>
    <definedName name="ScenarioDef">[1]Admin!$K$3:$M$31</definedName>
    <definedName name="ScenarioNames">[1]Admin!$B$5:$B$8</definedName>
    <definedName name="VEindfasning">Sammenligning!$N$7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6" i="5" l="1"/>
  <c r="H26" i="5"/>
  <c r="G26" i="5"/>
  <c r="F26" i="5"/>
  <c r="E26" i="5"/>
  <c r="D26" i="5"/>
  <c r="C23" i="5"/>
  <c r="AD44" i="13" l="1"/>
  <c r="AC44" i="13"/>
  <c r="AB44" i="13"/>
  <c r="AA44" i="13"/>
  <c r="Z44" i="13"/>
  <c r="Y44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M35" i="6" l="1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6" i="6"/>
  <c r="M37" i="6"/>
  <c r="M38" i="6"/>
  <c r="M39" i="6"/>
  <c r="M18" i="6"/>
  <c r="F9" i="10"/>
  <c r="F21" i="10" l="1"/>
  <c r="E5" i="5"/>
  <c r="L17" i="6" l="1"/>
  <c r="M17" i="6" s="1"/>
  <c r="L16" i="6"/>
  <c r="M16" i="6" s="1"/>
  <c r="L15" i="6"/>
  <c r="M15" i="6" s="1"/>
  <c r="M14" i="6"/>
  <c r="L14" i="6"/>
  <c r="G38" i="3" l="1"/>
  <c r="G35" i="3"/>
  <c r="G34" i="3"/>
  <c r="G33" i="3"/>
  <c r="G32" i="3"/>
  <c r="G31" i="3"/>
  <c r="G30" i="3"/>
  <c r="H34" i="15" l="1"/>
  <c r="H33" i="15"/>
  <c r="T8" i="16"/>
  <c r="H32" i="15" s="1"/>
  <c r="Y20" i="16"/>
  <c r="H37" i="22" s="1"/>
  <c r="X20" i="16"/>
  <c r="H36" i="22" s="1"/>
  <c r="W20" i="16"/>
  <c r="H35" i="22" s="1"/>
  <c r="V20" i="16"/>
  <c r="H34" i="22" s="1"/>
  <c r="U20" i="16"/>
  <c r="H33" i="22" s="1"/>
  <c r="T20" i="16"/>
  <c r="H32" i="22" s="1"/>
  <c r="Y18" i="16"/>
  <c r="H37" i="19" s="1"/>
  <c r="X18" i="16"/>
  <c r="H36" i="19" s="1"/>
  <c r="W18" i="16"/>
  <c r="H35" i="19" s="1"/>
  <c r="V18" i="16"/>
  <c r="H34" i="19" s="1"/>
  <c r="U18" i="16"/>
  <c r="H33" i="19" s="1"/>
  <c r="T18" i="16"/>
  <c r="H32" i="19" s="1"/>
  <c r="Y16" i="16"/>
  <c r="H37" i="12" s="1"/>
  <c r="X16" i="16"/>
  <c r="H36" i="12" s="1"/>
  <c r="W16" i="16"/>
  <c r="H35" i="12" s="1"/>
  <c r="V16" i="16"/>
  <c r="H34" i="12" s="1"/>
  <c r="U16" i="16"/>
  <c r="H33" i="12" s="1"/>
  <c r="T16" i="16"/>
  <c r="H32" i="12" s="1"/>
  <c r="Y15" i="16"/>
  <c r="H37" i="18" s="1"/>
  <c r="X15" i="16"/>
  <c r="H36" i="18" s="1"/>
  <c r="W15" i="16"/>
  <c r="H35" i="18" s="1"/>
  <c r="V15" i="16"/>
  <c r="H34" i="18" s="1"/>
  <c r="U15" i="16"/>
  <c r="H33" i="18" s="1"/>
  <c r="T15" i="16"/>
  <c r="H32" i="18" s="1"/>
  <c r="Y13" i="16"/>
  <c r="H37" i="17" s="1"/>
  <c r="X13" i="16"/>
  <c r="H36" i="17" s="1"/>
  <c r="W13" i="16"/>
  <c r="H35" i="17" s="1"/>
  <c r="V13" i="16"/>
  <c r="H34" i="17" s="1"/>
  <c r="U13" i="16"/>
  <c r="H33" i="17" s="1"/>
  <c r="T13" i="16"/>
  <c r="H32" i="17" s="1"/>
  <c r="Y12" i="16"/>
  <c r="H37" i="31" s="1"/>
  <c r="X12" i="16"/>
  <c r="H36" i="31" s="1"/>
  <c r="W12" i="16"/>
  <c r="H35" i="31" s="1"/>
  <c r="V12" i="16"/>
  <c r="H34" i="31" s="1"/>
  <c r="U12" i="16"/>
  <c r="H33" i="31" s="1"/>
  <c r="T12" i="16"/>
  <c r="H32" i="31" s="1"/>
  <c r="Y11" i="16"/>
  <c r="H37" i="21" s="1"/>
  <c r="X11" i="16"/>
  <c r="H36" i="21" s="1"/>
  <c r="W11" i="16"/>
  <c r="H35" i="21" s="1"/>
  <c r="V11" i="16"/>
  <c r="H34" i="21" s="1"/>
  <c r="U11" i="16"/>
  <c r="H33" i="21" s="1"/>
  <c r="T11" i="16"/>
  <c r="H32" i="21" s="1"/>
  <c r="Y10" i="16"/>
  <c r="H37" i="27" s="1"/>
  <c r="X10" i="16"/>
  <c r="H36" i="27" s="1"/>
  <c r="W10" i="16"/>
  <c r="H35" i="27" s="1"/>
  <c r="V10" i="16"/>
  <c r="H34" i="27" s="1"/>
  <c r="U10" i="16"/>
  <c r="H33" i="27" s="1"/>
  <c r="T10" i="16"/>
  <c r="H32" i="27" s="1"/>
  <c r="Y9" i="16"/>
  <c r="H37" i="30" s="1"/>
  <c r="X9" i="16"/>
  <c r="H36" i="30" s="1"/>
  <c r="W9" i="16"/>
  <c r="H35" i="30" s="1"/>
  <c r="V9" i="16"/>
  <c r="H34" i="30" s="1"/>
  <c r="U9" i="16"/>
  <c r="H33" i="30" s="1"/>
  <c r="T9" i="16"/>
  <c r="H32" i="30" s="1"/>
  <c r="Y8" i="16"/>
  <c r="H37" i="15" s="1"/>
  <c r="X8" i="16"/>
  <c r="H36" i="15" s="1"/>
  <c r="W8" i="16"/>
  <c r="H35" i="15" s="1"/>
  <c r="V8" i="16"/>
  <c r="U8" i="16"/>
  <c r="F35" i="10" l="1"/>
  <c r="F36" i="10" s="1"/>
  <c r="F37" i="10" s="1"/>
  <c r="F38" i="10" s="1"/>
  <c r="F30" i="10"/>
  <c r="F31" i="10" s="1"/>
  <c r="F32" i="10" s="1"/>
  <c r="F33" i="10" s="1"/>
  <c r="F25" i="10"/>
  <c r="F26" i="10" s="1"/>
  <c r="F27" i="10" s="1"/>
  <c r="F28" i="10" s="1"/>
  <c r="F20" i="10"/>
  <c r="F22" i="10" s="1"/>
  <c r="F23" i="10" s="1"/>
  <c r="F18" i="10"/>
  <c r="F16" i="10"/>
  <c r="F15" i="10" s="1"/>
  <c r="F14" i="10" s="1"/>
  <c r="AD30" i="13"/>
  <c r="AC30" i="13"/>
  <c r="AB30" i="13"/>
  <c r="AA30" i="13"/>
  <c r="Z30" i="13"/>
  <c r="Y30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AD27" i="13"/>
  <c r="AC27" i="13"/>
  <c r="AB27" i="13"/>
  <c r="AA27" i="13"/>
  <c r="Z27" i="13"/>
  <c r="Y27" i="13"/>
  <c r="X27" i="13"/>
  <c r="W27" i="13"/>
  <c r="V27" i="13"/>
  <c r="U27" i="13"/>
  <c r="T27" i="13"/>
  <c r="S27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AD24" i="13"/>
  <c r="AC24" i="13"/>
  <c r="AB24" i="13"/>
  <c r="AA24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H40" i="40" l="1"/>
  <c r="H67" i="40" l="1"/>
  <c r="FI40" i="38" l="1"/>
  <c r="CG40" i="38"/>
  <c r="R34" i="16" l="1"/>
  <c r="I40" i="40" l="1"/>
  <c r="J40" i="40" s="1"/>
  <c r="K40" i="40" s="1"/>
  <c r="L40" i="40" s="1"/>
  <c r="M40" i="40" s="1"/>
  <c r="N40" i="40" s="1"/>
  <c r="O40" i="40" s="1"/>
  <c r="P40" i="40" s="1"/>
  <c r="Q40" i="40" s="1"/>
  <c r="R40" i="40" s="1"/>
  <c r="S40" i="40" s="1"/>
  <c r="T40" i="40" s="1"/>
  <c r="U40" i="40" s="1"/>
  <c r="V40" i="40" s="1"/>
  <c r="W40" i="40" s="1"/>
  <c r="X40" i="40" s="1"/>
  <c r="Y40" i="40" s="1"/>
  <c r="Z40" i="40" s="1"/>
  <c r="AA40" i="40" s="1"/>
  <c r="AB40" i="40" s="1"/>
  <c r="AC40" i="40" s="1"/>
  <c r="AD40" i="40" s="1"/>
  <c r="AE40" i="40" s="1"/>
  <c r="AF40" i="40" s="1"/>
  <c r="I39" i="40"/>
  <c r="J39" i="40" s="1"/>
  <c r="K39" i="40" s="1"/>
  <c r="L39" i="40" s="1"/>
  <c r="M39" i="40" s="1"/>
  <c r="N39" i="40" s="1"/>
  <c r="O39" i="40" s="1"/>
  <c r="P39" i="40" s="1"/>
  <c r="Q39" i="40" s="1"/>
  <c r="R39" i="40" s="1"/>
  <c r="S39" i="40" s="1"/>
  <c r="T39" i="40" s="1"/>
  <c r="U39" i="40" s="1"/>
  <c r="V39" i="40" s="1"/>
  <c r="W39" i="40" s="1"/>
  <c r="X39" i="40" s="1"/>
  <c r="Y39" i="40" s="1"/>
  <c r="Z39" i="40" s="1"/>
  <c r="AA39" i="40" s="1"/>
  <c r="AB39" i="40" s="1"/>
  <c r="AC39" i="40" s="1"/>
  <c r="AD39" i="40" s="1"/>
  <c r="AE39" i="40" s="1"/>
  <c r="AF39" i="40" s="1"/>
  <c r="N34" i="16"/>
  <c r="L34" i="16"/>
  <c r="G29" i="40" s="1"/>
  <c r="H29" i="40" s="1"/>
  <c r="I29" i="40" s="1"/>
  <c r="J29" i="40" s="1"/>
  <c r="K29" i="40" s="1"/>
  <c r="L29" i="40" s="1"/>
  <c r="M29" i="40" s="1"/>
  <c r="N29" i="40" s="1"/>
  <c r="O29" i="40" s="1"/>
  <c r="P29" i="40" s="1"/>
  <c r="Q29" i="40" s="1"/>
  <c r="R29" i="40" s="1"/>
  <c r="S29" i="40" s="1"/>
  <c r="T29" i="40" s="1"/>
  <c r="U29" i="40" s="1"/>
  <c r="V29" i="40" s="1"/>
  <c r="W29" i="40" s="1"/>
  <c r="X29" i="40" s="1"/>
  <c r="Y29" i="40" s="1"/>
  <c r="Z29" i="40" s="1"/>
  <c r="AA29" i="40" s="1"/>
  <c r="AB29" i="40" s="1"/>
  <c r="AC29" i="40" s="1"/>
  <c r="AD29" i="40" s="1"/>
  <c r="AE29" i="40" s="1"/>
  <c r="AF29" i="40" s="1"/>
  <c r="Q33" i="16"/>
  <c r="P33" i="16"/>
  <c r="H31" i="40"/>
  <c r="I31" i="40" s="1"/>
  <c r="J31" i="40" s="1"/>
  <c r="K31" i="40" s="1"/>
  <c r="L31" i="40" s="1"/>
  <c r="M31" i="40" s="1"/>
  <c r="N31" i="40" s="1"/>
  <c r="O31" i="40" s="1"/>
  <c r="P31" i="40" s="1"/>
  <c r="Q31" i="40" s="1"/>
  <c r="R31" i="40" s="1"/>
  <c r="S31" i="40" s="1"/>
  <c r="T31" i="40" s="1"/>
  <c r="U31" i="40" s="1"/>
  <c r="V31" i="40" s="1"/>
  <c r="W31" i="40" s="1"/>
  <c r="X31" i="40" s="1"/>
  <c r="Y31" i="40" s="1"/>
  <c r="Z31" i="40" s="1"/>
  <c r="AA31" i="40" s="1"/>
  <c r="AB31" i="40" s="1"/>
  <c r="AC31" i="40" s="1"/>
  <c r="AD31" i="40" s="1"/>
  <c r="AE31" i="40" s="1"/>
  <c r="AF31" i="40" s="1"/>
  <c r="G30" i="40"/>
  <c r="H30" i="40" s="1"/>
  <c r="G22" i="40"/>
  <c r="G21" i="40"/>
  <c r="H32" i="40" s="1"/>
  <c r="I10" i="40"/>
  <c r="I8" i="40"/>
  <c r="G16" i="40" s="1"/>
  <c r="D3" i="40"/>
  <c r="AC67" i="40" l="1"/>
  <c r="H33" i="40"/>
  <c r="I33" i="40" s="1"/>
  <c r="J33" i="40" s="1"/>
  <c r="K33" i="40" s="1"/>
  <c r="L33" i="40" s="1"/>
  <c r="M33" i="40" s="1"/>
  <c r="N33" i="40" s="1"/>
  <c r="O33" i="40" s="1"/>
  <c r="P33" i="40" s="1"/>
  <c r="Q33" i="40" s="1"/>
  <c r="R33" i="40" s="1"/>
  <c r="S33" i="40" s="1"/>
  <c r="T33" i="40" s="1"/>
  <c r="U33" i="40" s="1"/>
  <c r="V33" i="40" s="1"/>
  <c r="W33" i="40" s="1"/>
  <c r="X33" i="40" s="1"/>
  <c r="Y33" i="40" s="1"/>
  <c r="Z33" i="40" s="1"/>
  <c r="AA33" i="40" s="1"/>
  <c r="AB33" i="40" s="1"/>
  <c r="AC33" i="40" s="1"/>
  <c r="AD33" i="40" s="1"/>
  <c r="AE33" i="40" s="1"/>
  <c r="AF33" i="40" s="1"/>
  <c r="R67" i="40"/>
  <c r="H37" i="40"/>
  <c r="I37" i="40" s="1"/>
  <c r="J37" i="40" s="1"/>
  <c r="K37" i="40" s="1"/>
  <c r="L37" i="40" s="1"/>
  <c r="M37" i="40" s="1"/>
  <c r="N37" i="40" s="1"/>
  <c r="O37" i="40" s="1"/>
  <c r="P37" i="40" s="1"/>
  <c r="Q37" i="40" s="1"/>
  <c r="R37" i="40" s="1"/>
  <c r="S37" i="40" s="1"/>
  <c r="T37" i="40" s="1"/>
  <c r="U37" i="40" s="1"/>
  <c r="V37" i="40" s="1"/>
  <c r="W37" i="40" s="1"/>
  <c r="X37" i="40" s="1"/>
  <c r="Y37" i="40" s="1"/>
  <c r="Z37" i="40" s="1"/>
  <c r="AA37" i="40" s="1"/>
  <c r="AB37" i="40" s="1"/>
  <c r="AC37" i="40" s="1"/>
  <c r="AD37" i="40" s="1"/>
  <c r="AE37" i="40" s="1"/>
  <c r="AF37" i="40" s="1"/>
  <c r="V67" i="40"/>
  <c r="J67" i="40"/>
  <c r="Z67" i="40"/>
  <c r="N67" i="40"/>
  <c r="AD67" i="40"/>
  <c r="I30" i="40"/>
  <c r="H34" i="40"/>
  <c r="K67" i="40"/>
  <c r="O67" i="40"/>
  <c r="S67" i="40"/>
  <c r="W67" i="40"/>
  <c r="AA67" i="40"/>
  <c r="AE67" i="40"/>
  <c r="H35" i="40"/>
  <c r="I35" i="40" s="1"/>
  <c r="J35" i="40" s="1"/>
  <c r="K35" i="40" s="1"/>
  <c r="L35" i="40" s="1"/>
  <c r="M35" i="40" s="1"/>
  <c r="N35" i="40" s="1"/>
  <c r="O35" i="40" s="1"/>
  <c r="P35" i="40" s="1"/>
  <c r="Q35" i="40" s="1"/>
  <c r="R35" i="40" s="1"/>
  <c r="S35" i="40" s="1"/>
  <c r="T35" i="40" s="1"/>
  <c r="U35" i="40" s="1"/>
  <c r="V35" i="40" s="1"/>
  <c r="W35" i="40" s="1"/>
  <c r="X35" i="40" s="1"/>
  <c r="Y35" i="40" s="1"/>
  <c r="Z35" i="40" s="1"/>
  <c r="AA35" i="40" s="1"/>
  <c r="AB35" i="40" s="1"/>
  <c r="AC35" i="40" s="1"/>
  <c r="AD35" i="40" s="1"/>
  <c r="AE35" i="40" s="1"/>
  <c r="AF35" i="40" s="1"/>
  <c r="L67" i="40"/>
  <c r="P67" i="40"/>
  <c r="T67" i="40"/>
  <c r="X67" i="40"/>
  <c r="AB67" i="40"/>
  <c r="AF67" i="40"/>
  <c r="I32" i="40"/>
  <c r="J32" i="40" s="1"/>
  <c r="K32" i="40" s="1"/>
  <c r="L32" i="40" s="1"/>
  <c r="M32" i="40" s="1"/>
  <c r="N32" i="40" s="1"/>
  <c r="O32" i="40" s="1"/>
  <c r="P32" i="40" s="1"/>
  <c r="Q32" i="40" s="1"/>
  <c r="R32" i="40" s="1"/>
  <c r="S32" i="40" s="1"/>
  <c r="T32" i="40" s="1"/>
  <c r="U32" i="40" s="1"/>
  <c r="V32" i="40" s="1"/>
  <c r="W32" i="40" s="1"/>
  <c r="X32" i="40" s="1"/>
  <c r="Y32" i="40" s="1"/>
  <c r="Z32" i="40" s="1"/>
  <c r="AA32" i="40" s="1"/>
  <c r="AB32" i="40" s="1"/>
  <c r="AC32" i="40" s="1"/>
  <c r="AD32" i="40" s="1"/>
  <c r="AE32" i="40" s="1"/>
  <c r="AF32" i="40" s="1"/>
  <c r="H36" i="40"/>
  <c r="I67" i="40"/>
  <c r="M67" i="40"/>
  <c r="Q67" i="40"/>
  <c r="U67" i="40"/>
  <c r="Y67" i="40"/>
  <c r="LR323" i="7"/>
  <c r="LQ323" i="7"/>
  <c r="LP323" i="7"/>
  <c r="LO323" i="7"/>
  <c r="LN323" i="7"/>
  <c r="LM323" i="7"/>
  <c r="LL323" i="7"/>
  <c r="LK323" i="7"/>
  <c r="LJ323" i="7"/>
  <c r="LI323" i="7"/>
  <c r="LH323" i="7"/>
  <c r="LG323" i="7"/>
  <c r="LF323" i="7"/>
  <c r="LE323" i="7"/>
  <c r="LD323" i="7"/>
  <c r="LC323" i="7"/>
  <c r="LB323" i="7"/>
  <c r="LA323" i="7"/>
  <c r="KZ323" i="7"/>
  <c r="KY323" i="7"/>
  <c r="KX323" i="7"/>
  <c r="KW323" i="7"/>
  <c r="KV323" i="7"/>
  <c r="KU323" i="7"/>
  <c r="KT323" i="7"/>
  <c r="KS323" i="7"/>
  <c r="KR323" i="7"/>
  <c r="KQ323" i="7"/>
  <c r="KP323" i="7"/>
  <c r="KO323" i="7"/>
  <c r="KN323" i="7"/>
  <c r="KM323" i="7"/>
  <c r="KL323" i="7"/>
  <c r="KK323" i="7"/>
  <c r="KJ323" i="7"/>
  <c r="KI323" i="7"/>
  <c r="KH323" i="7"/>
  <c r="KG323" i="7"/>
  <c r="KF323" i="7"/>
  <c r="KE323" i="7"/>
  <c r="KD323" i="7"/>
  <c r="KC323" i="7"/>
  <c r="KB323" i="7"/>
  <c r="KA323" i="7"/>
  <c r="JZ323" i="7"/>
  <c r="JY323" i="7"/>
  <c r="JX323" i="7"/>
  <c r="JW323" i="7"/>
  <c r="JV323" i="7"/>
  <c r="JU323" i="7"/>
  <c r="JT323" i="7"/>
  <c r="JS323" i="7"/>
  <c r="JR323" i="7"/>
  <c r="JQ323" i="7"/>
  <c r="JP323" i="7"/>
  <c r="JO323" i="7"/>
  <c r="JN323" i="7"/>
  <c r="JM323" i="7"/>
  <c r="JL323" i="7"/>
  <c r="JK323" i="7"/>
  <c r="JJ323" i="7"/>
  <c r="JI323" i="7"/>
  <c r="JH323" i="7"/>
  <c r="JG323" i="7"/>
  <c r="JF323" i="7"/>
  <c r="JE323" i="7"/>
  <c r="JD323" i="7"/>
  <c r="JC323" i="7"/>
  <c r="JB323" i="7"/>
  <c r="JA323" i="7"/>
  <c r="IZ323" i="7"/>
  <c r="IY323" i="7"/>
  <c r="IX323" i="7"/>
  <c r="IW323" i="7"/>
  <c r="IV323" i="7"/>
  <c r="IU323" i="7"/>
  <c r="IT323" i="7"/>
  <c r="IS323" i="7"/>
  <c r="IR323" i="7"/>
  <c r="IQ323" i="7"/>
  <c r="IP323" i="7"/>
  <c r="IO323" i="7"/>
  <c r="IN323" i="7"/>
  <c r="IM323" i="7"/>
  <c r="IL323" i="7"/>
  <c r="IK323" i="7"/>
  <c r="IJ323" i="7"/>
  <c r="II323" i="7"/>
  <c r="IH323" i="7"/>
  <c r="IG323" i="7"/>
  <c r="IF323" i="7"/>
  <c r="IE323" i="7"/>
  <c r="ID323" i="7"/>
  <c r="IC323" i="7"/>
  <c r="IB323" i="7"/>
  <c r="IA323" i="7"/>
  <c r="AC323" i="7"/>
  <c r="AB323" i="7"/>
  <c r="AA323" i="7"/>
  <c r="Z323" i="7"/>
  <c r="Y323" i="7"/>
  <c r="X323" i="7"/>
  <c r="W323" i="7"/>
  <c r="V323" i="7"/>
  <c r="U323" i="7"/>
  <c r="T323" i="7"/>
  <c r="LR311" i="7"/>
  <c r="LQ311" i="7"/>
  <c r="LP311" i="7"/>
  <c r="LO311" i="7"/>
  <c r="LN311" i="7"/>
  <c r="LM311" i="7"/>
  <c r="LL311" i="7"/>
  <c r="LK311" i="7"/>
  <c r="LJ311" i="7"/>
  <c r="LI311" i="7"/>
  <c r="LH311" i="7"/>
  <c r="LG311" i="7"/>
  <c r="LF311" i="7"/>
  <c r="LE311" i="7"/>
  <c r="LD311" i="7"/>
  <c r="LC311" i="7"/>
  <c r="LB311" i="7"/>
  <c r="LA311" i="7"/>
  <c r="KZ311" i="7"/>
  <c r="KY311" i="7"/>
  <c r="KX311" i="7"/>
  <c r="KW311" i="7"/>
  <c r="KV311" i="7"/>
  <c r="KU311" i="7"/>
  <c r="KT311" i="7"/>
  <c r="KS311" i="7"/>
  <c r="KR311" i="7"/>
  <c r="KQ311" i="7"/>
  <c r="KP311" i="7"/>
  <c r="KO311" i="7"/>
  <c r="KN311" i="7"/>
  <c r="KM311" i="7"/>
  <c r="KL311" i="7"/>
  <c r="KK311" i="7"/>
  <c r="KJ311" i="7"/>
  <c r="KI311" i="7"/>
  <c r="KH311" i="7"/>
  <c r="KG311" i="7"/>
  <c r="KF311" i="7"/>
  <c r="KE311" i="7"/>
  <c r="KD311" i="7"/>
  <c r="KC311" i="7"/>
  <c r="KB311" i="7"/>
  <c r="KA311" i="7"/>
  <c r="JZ311" i="7"/>
  <c r="JY311" i="7"/>
  <c r="JX311" i="7"/>
  <c r="JW311" i="7"/>
  <c r="JV311" i="7"/>
  <c r="JU311" i="7"/>
  <c r="JT311" i="7"/>
  <c r="JS311" i="7"/>
  <c r="JR311" i="7"/>
  <c r="JQ311" i="7"/>
  <c r="JP311" i="7"/>
  <c r="JO311" i="7"/>
  <c r="JN311" i="7"/>
  <c r="JM311" i="7"/>
  <c r="JL311" i="7"/>
  <c r="JK311" i="7"/>
  <c r="JJ311" i="7"/>
  <c r="JI311" i="7"/>
  <c r="JH311" i="7"/>
  <c r="JG311" i="7"/>
  <c r="JF311" i="7"/>
  <c r="JE311" i="7"/>
  <c r="JD311" i="7"/>
  <c r="JC311" i="7"/>
  <c r="JB311" i="7"/>
  <c r="JA311" i="7"/>
  <c r="IZ311" i="7"/>
  <c r="IY311" i="7"/>
  <c r="IX311" i="7"/>
  <c r="IW311" i="7"/>
  <c r="IV311" i="7"/>
  <c r="IU311" i="7"/>
  <c r="IT311" i="7"/>
  <c r="IS311" i="7"/>
  <c r="IR311" i="7"/>
  <c r="IQ311" i="7"/>
  <c r="IP311" i="7"/>
  <c r="IO311" i="7"/>
  <c r="IN311" i="7"/>
  <c r="IM311" i="7"/>
  <c r="IL311" i="7"/>
  <c r="IK311" i="7"/>
  <c r="IJ311" i="7"/>
  <c r="II311" i="7"/>
  <c r="IH311" i="7"/>
  <c r="IG311" i="7"/>
  <c r="IF311" i="7"/>
  <c r="IE311" i="7"/>
  <c r="ID311" i="7"/>
  <c r="IC311" i="7"/>
  <c r="IB311" i="7"/>
  <c r="IA311" i="7"/>
  <c r="AB311" i="7"/>
  <c r="AA311" i="7"/>
  <c r="Z311" i="7"/>
  <c r="Y311" i="7"/>
  <c r="W311" i="7"/>
  <c r="V311" i="7"/>
  <c r="U311" i="7"/>
  <c r="T311" i="7"/>
  <c r="I34" i="40" l="1"/>
  <c r="J34" i="40" s="1"/>
  <c r="K34" i="40" s="1"/>
  <c r="L34" i="40" s="1"/>
  <c r="M34" i="40" s="1"/>
  <c r="N34" i="40" s="1"/>
  <c r="O34" i="40" s="1"/>
  <c r="P34" i="40" s="1"/>
  <c r="Q34" i="40" s="1"/>
  <c r="R34" i="40" s="1"/>
  <c r="S34" i="40" s="1"/>
  <c r="T34" i="40" s="1"/>
  <c r="U34" i="40" s="1"/>
  <c r="V34" i="40" s="1"/>
  <c r="W34" i="40" s="1"/>
  <c r="X34" i="40" s="1"/>
  <c r="Y34" i="40" s="1"/>
  <c r="Z34" i="40" s="1"/>
  <c r="AA34" i="40" s="1"/>
  <c r="AB34" i="40" s="1"/>
  <c r="AC34" i="40" s="1"/>
  <c r="AD34" i="40" s="1"/>
  <c r="AE34" i="40" s="1"/>
  <c r="AF34" i="40" s="1"/>
  <c r="I36" i="40"/>
  <c r="J36" i="40" s="1"/>
  <c r="K36" i="40" s="1"/>
  <c r="L36" i="40" s="1"/>
  <c r="M36" i="40" s="1"/>
  <c r="N36" i="40" s="1"/>
  <c r="O36" i="40" s="1"/>
  <c r="P36" i="40" s="1"/>
  <c r="Q36" i="40" s="1"/>
  <c r="R36" i="40" s="1"/>
  <c r="S36" i="40" s="1"/>
  <c r="T36" i="40" s="1"/>
  <c r="U36" i="40" s="1"/>
  <c r="V36" i="40" s="1"/>
  <c r="W36" i="40" s="1"/>
  <c r="X36" i="40" s="1"/>
  <c r="Y36" i="40" s="1"/>
  <c r="Z36" i="40" s="1"/>
  <c r="AA36" i="40" s="1"/>
  <c r="AB36" i="40" s="1"/>
  <c r="AC36" i="40" s="1"/>
  <c r="AD36" i="40" s="1"/>
  <c r="AE36" i="40" s="1"/>
  <c r="AF36" i="40" s="1"/>
  <c r="J30" i="40"/>
  <c r="O356" i="7"/>
  <c r="N356" i="7"/>
  <c r="M356" i="7"/>
  <c r="L356" i="7"/>
  <c r="K356" i="7"/>
  <c r="J356" i="7"/>
  <c r="I356" i="7"/>
  <c r="H356" i="7"/>
  <c r="G356" i="7"/>
  <c r="F356" i="7"/>
  <c r="E356" i="7"/>
  <c r="D356" i="7"/>
  <c r="K30" i="40" l="1"/>
  <c r="FI42" i="38"/>
  <c r="FI43" i="38"/>
  <c r="FI44" i="38"/>
  <c r="FI45" i="38"/>
  <c r="FI46" i="38"/>
  <c r="FI47" i="38"/>
  <c r="FI48" i="38"/>
  <c r="FI49" i="38"/>
  <c r="FI50" i="38"/>
  <c r="FI51" i="38"/>
  <c r="FI52" i="38"/>
  <c r="FI53" i="38"/>
  <c r="FI41" i="38"/>
  <c r="L30" i="40" l="1"/>
  <c r="Z10" i="36"/>
  <c r="AG39" i="6"/>
  <c r="AG38" i="6"/>
  <c r="AG37" i="6"/>
  <c r="AG36" i="6"/>
  <c r="AG35" i="6"/>
  <c r="X35" i="6"/>
  <c r="X36" i="6" s="1"/>
  <c r="X37" i="6" s="1"/>
  <c r="X38" i="6" s="1"/>
  <c r="U35" i="6"/>
  <c r="U36" i="6" s="1"/>
  <c r="U37" i="6" s="1"/>
  <c r="U38" i="6" s="1"/>
  <c r="T35" i="6"/>
  <c r="T36" i="6" s="1"/>
  <c r="T37" i="6" s="1"/>
  <c r="T38" i="6" s="1"/>
  <c r="S35" i="6"/>
  <c r="S36" i="6" s="1"/>
  <c r="S37" i="6" s="1"/>
  <c r="S38" i="6" s="1"/>
  <c r="R35" i="6"/>
  <c r="R36" i="6" s="1"/>
  <c r="R37" i="6" s="1"/>
  <c r="R38" i="6" s="1"/>
  <c r="Q35" i="6"/>
  <c r="Q36" i="6" s="1"/>
  <c r="Q37" i="6" s="1"/>
  <c r="Q38" i="6" s="1"/>
  <c r="P35" i="6"/>
  <c r="P36" i="6" s="1"/>
  <c r="P37" i="6" s="1"/>
  <c r="P38" i="6" s="1"/>
  <c r="O35" i="6"/>
  <c r="O36" i="6" s="1"/>
  <c r="O37" i="6" s="1"/>
  <c r="O38" i="6" s="1"/>
  <c r="AG34" i="6"/>
  <c r="AG33" i="6"/>
  <c r="AG32" i="6"/>
  <c r="AG31" i="6"/>
  <c r="AG30" i="6"/>
  <c r="X30" i="6"/>
  <c r="X31" i="6" s="1"/>
  <c r="X32" i="6" s="1"/>
  <c r="X33" i="6" s="1"/>
  <c r="U30" i="6"/>
  <c r="U31" i="6" s="1"/>
  <c r="U32" i="6" s="1"/>
  <c r="U33" i="6" s="1"/>
  <c r="T30" i="6"/>
  <c r="T31" i="6" s="1"/>
  <c r="T32" i="6" s="1"/>
  <c r="T33" i="6" s="1"/>
  <c r="S30" i="6"/>
  <c r="S31" i="6" s="1"/>
  <c r="S32" i="6" s="1"/>
  <c r="S33" i="6" s="1"/>
  <c r="R30" i="6"/>
  <c r="R31" i="6" s="1"/>
  <c r="R32" i="6" s="1"/>
  <c r="R33" i="6" s="1"/>
  <c r="Q30" i="6"/>
  <c r="Q31" i="6" s="1"/>
  <c r="Q32" i="6" s="1"/>
  <c r="Q33" i="6" s="1"/>
  <c r="P30" i="6"/>
  <c r="P31" i="6" s="1"/>
  <c r="P32" i="6" s="1"/>
  <c r="P33" i="6" s="1"/>
  <c r="O30" i="6"/>
  <c r="O31" i="6" s="1"/>
  <c r="O32" i="6" s="1"/>
  <c r="O33" i="6" s="1"/>
  <c r="AG29" i="6"/>
  <c r="AG28" i="6"/>
  <c r="AG27" i="6"/>
  <c r="AG26" i="6"/>
  <c r="AG25" i="6"/>
  <c r="X25" i="6"/>
  <c r="X26" i="6" s="1"/>
  <c r="X27" i="6" s="1"/>
  <c r="X28" i="6" s="1"/>
  <c r="U25" i="6"/>
  <c r="U26" i="6" s="1"/>
  <c r="U27" i="6" s="1"/>
  <c r="U28" i="6" s="1"/>
  <c r="T25" i="6"/>
  <c r="T26" i="6" s="1"/>
  <c r="T27" i="6" s="1"/>
  <c r="T28" i="6" s="1"/>
  <c r="S25" i="6"/>
  <c r="S26" i="6" s="1"/>
  <c r="S27" i="6" s="1"/>
  <c r="S28" i="6" s="1"/>
  <c r="R25" i="6"/>
  <c r="R26" i="6" s="1"/>
  <c r="R27" i="6" s="1"/>
  <c r="R28" i="6" s="1"/>
  <c r="Q25" i="6"/>
  <c r="Q26" i="6" s="1"/>
  <c r="Q27" i="6" s="1"/>
  <c r="Q28" i="6" s="1"/>
  <c r="P25" i="6"/>
  <c r="P26" i="6" s="1"/>
  <c r="P27" i="6" s="1"/>
  <c r="P28" i="6" s="1"/>
  <c r="O25" i="6"/>
  <c r="O26" i="6" s="1"/>
  <c r="O27" i="6" s="1"/>
  <c r="O28" i="6" s="1"/>
  <c r="AG24" i="6"/>
  <c r="AG23" i="6"/>
  <c r="AG22" i="6"/>
  <c r="AG21" i="6"/>
  <c r="AG20" i="6"/>
  <c r="X20" i="6"/>
  <c r="X21" i="6" s="1"/>
  <c r="X22" i="6" s="1"/>
  <c r="X23" i="6" s="1"/>
  <c r="U20" i="6"/>
  <c r="U21" i="6" s="1"/>
  <c r="U22" i="6" s="1"/>
  <c r="U23" i="6" s="1"/>
  <c r="T20" i="6"/>
  <c r="T21" i="6" s="1"/>
  <c r="T22" i="6" s="1"/>
  <c r="T23" i="6" s="1"/>
  <c r="S20" i="6"/>
  <c r="S21" i="6" s="1"/>
  <c r="S22" i="6" s="1"/>
  <c r="S23" i="6" s="1"/>
  <c r="R20" i="6"/>
  <c r="R21" i="6" s="1"/>
  <c r="R22" i="6" s="1"/>
  <c r="R23" i="6" s="1"/>
  <c r="Q20" i="6"/>
  <c r="Q21" i="6" s="1"/>
  <c r="Q22" i="6" s="1"/>
  <c r="Q23" i="6" s="1"/>
  <c r="P20" i="6"/>
  <c r="P21" i="6" s="1"/>
  <c r="P22" i="6" s="1"/>
  <c r="P23" i="6" s="1"/>
  <c r="O20" i="6"/>
  <c r="O21" i="6" s="1"/>
  <c r="O22" i="6" s="1"/>
  <c r="O23" i="6" s="1"/>
  <c r="AG19" i="6"/>
  <c r="AG18" i="6"/>
  <c r="X18" i="6"/>
  <c r="U18" i="6"/>
  <c r="T18" i="6"/>
  <c r="S18" i="6"/>
  <c r="R18" i="6"/>
  <c r="Q18" i="6"/>
  <c r="P18" i="6"/>
  <c r="O18" i="6"/>
  <c r="AG17" i="6"/>
  <c r="AG16" i="6"/>
  <c r="X16" i="6"/>
  <c r="X15" i="6" s="1"/>
  <c r="X14" i="6" s="1"/>
  <c r="U16" i="6"/>
  <c r="U15" i="6" s="1"/>
  <c r="U14" i="6" s="1"/>
  <c r="T16" i="6"/>
  <c r="T15" i="6" s="1"/>
  <c r="T14" i="6" s="1"/>
  <c r="S16" i="6"/>
  <c r="S15" i="6" s="1"/>
  <c r="S14" i="6" s="1"/>
  <c r="R16" i="6"/>
  <c r="R15" i="6" s="1"/>
  <c r="R14" i="6" s="1"/>
  <c r="Q16" i="6"/>
  <c r="Q15" i="6" s="1"/>
  <c r="Q14" i="6" s="1"/>
  <c r="P16" i="6"/>
  <c r="P15" i="6" s="1"/>
  <c r="P14" i="6" s="1"/>
  <c r="O16" i="6"/>
  <c r="O15" i="6" s="1"/>
  <c r="O14" i="6" s="1"/>
  <c r="AG15" i="6"/>
  <c r="AG14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Q32" i="16"/>
  <c r="P32" i="16"/>
  <c r="Q31" i="16"/>
  <c r="P31" i="16"/>
  <c r="Q30" i="16"/>
  <c r="P30" i="16"/>
  <c r="Q29" i="16"/>
  <c r="P29" i="16"/>
  <c r="G19" i="26" s="1"/>
  <c r="Q28" i="16"/>
  <c r="P28" i="16"/>
  <c r="Q27" i="16"/>
  <c r="P27" i="16"/>
  <c r="V19" i="25" s="1"/>
  <c r="Q26" i="16"/>
  <c r="P26" i="16"/>
  <c r="Q25" i="16"/>
  <c r="P25" i="16"/>
  <c r="L19" i="25" s="1"/>
  <c r="Q24" i="16"/>
  <c r="P24" i="16"/>
  <c r="Q23" i="16"/>
  <c r="P23" i="16"/>
  <c r="Q22" i="16"/>
  <c r="P22" i="16"/>
  <c r="F21" i="16"/>
  <c r="R19" i="16"/>
  <c r="N19" i="16"/>
  <c r="G30" i="29" s="1"/>
  <c r="H30" i="29" s="1"/>
  <c r="L19" i="16"/>
  <c r="F19" i="16"/>
  <c r="R18" i="16"/>
  <c r="N18" i="16"/>
  <c r="G30" i="19" s="1"/>
  <c r="H30" i="19" s="1"/>
  <c r="L18" i="16"/>
  <c r="R17" i="16"/>
  <c r="O17" i="16"/>
  <c r="N17" i="16"/>
  <c r="G30" i="20" s="1"/>
  <c r="H30" i="20" s="1"/>
  <c r="I30" i="20" s="1"/>
  <c r="M17" i="16"/>
  <c r="L17" i="16"/>
  <c r="F17" i="16"/>
  <c r="R16" i="16"/>
  <c r="O16" i="16"/>
  <c r="N16" i="16"/>
  <c r="M16" i="16"/>
  <c r="L16" i="16"/>
  <c r="Q16" i="16" s="1"/>
  <c r="R15" i="16"/>
  <c r="O15" i="16"/>
  <c r="N15" i="16"/>
  <c r="G30" i="18" s="1"/>
  <c r="H30" i="18" s="1"/>
  <c r="M15" i="16"/>
  <c r="L15" i="16"/>
  <c r="Q15" i="16" s="1"/>
  <c r="R14" i="16"/>
  <c r="O14" i="16"/>
  <c r="G75" i="28" s="1"/>
  <c r="N14" i="16"/>
  <c r="G30" i="28" s="1"/>
  <c r="H30" i="28" s="1"/>
  <c r="M14" i="16"/>
  <c r="L14" i="16"/>
  <c r="Q14" i="16" s="1"/>
  <c r="R13" i="16"/>
  <c r="O13" i="16"/>
  <c r="N13" i="16"/>
  <c r="M13" i="16"/>
  <c r="L13" i="16"/>
  <c r="Q13" i="16" s="1"/>
  <c r="R12" i="16"/>
  <c r="N12" i="16"/>
  <c r="L12" i="16"/>
  <c r="R11" i="16"/>
  <c r="N11" i="16"/>
  <c r="G30" i="21" s="1"/>
  <c r="H30" i="21" s="1"/>
  <c r="L11" i="16"/>
  <c r="Q11" i="16" s="1"/>
  <c r="R10" i="16"/>
  <c r="O10" i="16"/>
  <c r="G75" i="27" s="1"/>
  <c r="N10" i="16"/>
  <c r="G30" i="27" s="1"/>
  <c r="H30" i="27" s="1"/>
  <c r="I30" i="27" s="1"/>
  <c r="M10" i="16"/>
  <c r="L10" i="16"/>
  <c r="Q10" i="16" s="1"/>
  <c r="R9" i="16"/>
  <c r="N9" i="16"/>
  <c r="G30" i="30" s="1"/>
  <c r="H30" i="30" s="1"/>
  <c r="L9" i="16"/>
  <c r="R8" i="16"/>
  <c r="N8" i="16"/>
  <c r="L8" i="16"/>
  <c r="Q8" i="16" s="1"/>
  <c r="CG53" i="38"/>
  <c r="CG52" i="38"/>
  <c r="CG51" i="38"/>
  <c r="CG50" i="38"/>
  <c r="CG49" i="38"/>
  <c r="CG48" i="38"/>
  <c r="CG47" i="38"/>
  <c r="CG46" i="38"/>
  <c r="CG45" i="38"/>
  <c r="CG44" i="38"/>
  <c r="CG43" i="38"/>
  <c r="CG42" i="38"/>
  <c r="CG41" i="38"/>
  <c r="IJ2" i="38"/>
  <c r="IJ1" i="38" s="1"/>
  <c r="HX2" i="38"/>
  <c r="HY2" i="38" s="1"/>
  <c r="HY1" i="38" s="1"/>
  <c r="HW2" i="38"/>
  <c r="HW1" i="38" s="1"/>
  <c r="HK2" i="38"/>
  <c r="HK1" i="38" s="1"/>
  <c r="HJ2" i="38"/>
  <c r="HJ1" i="38" s="1"/>
  <c r="GX2" i="38"/>
  <c r="GY2" i="38" s="1"/>
  <c r="GW2" i="38"/>
  <c r="GW1" i="38" s="1"/>
  <c r="GK2" i="38"/>
  <c r="GK1" i="38" s="1"/>
  <c r="GJ2" i="38"/>
  <c r="FX2" i="38"/>
  <c r="FY2" i="38" s="1"/>
  <c r="FW2" i="38"/>
  <c r="FW1" i="38" s="1"/>
  <c r="FK2" i="38"/>
  <c r="FK1" i="38" s="1"/>
  <c r="FH2" i="38"/>
  <c r="FH1" i="38" s="1"/>
  <c r="EV2" i="38"/>
  <c r="EV1" i="38" s="1"/>
  <c r="EU2" i="38"/>
  <c r="EU1" i="38" s="1"/>
  <c r="EI2" i="38"/>
  <c r="EH2" i="38"/>
  <c r="EH1" i="38" s="1"/>
  <c r="DV2" i="38"/>
  <c r="DW2" i="38" s="1"/>
  <c r="DU2" i="38"/>
  <c r="DU1" i="38" s="1"/>
  <c r="DI2" i="38"/>
  <c r="DJ2" i="38" s="1"/>
  <c r="DH2" i="38"/>
  <c r="DH1" i="38" s="1"/>
  <c r="CV2" i="38"/>
  <c r="CV1" i="38" s="1"/>
  <c r="CU2" i="38"/>
  <c r="CU1" i="38" s="1"/>
  <c r="CI2" i="38"/>
  <c r="GJ1" i="38"/>
  <c r="I59" i="35"/>
  <c r="H59" i="35"/>
  <c r="G59" i="35"/>
  <c r="F59" i="35"/>
  <c r="E59" i="35"/>
  <c r="I57" i="35"/>
  <c r="H57" i="35"/>
  <c r="G57" i="35"/>
  <c r="F57" i="35"/>
  <c r="E57" i="35"/>
  <c r="I63" i="26"/>
  <c r="J63" i="26" s="1"/>
  <c r="K63" i="26" s="1"/>
  <c r="L63" i="26" s="1"/>
  <c r="M63" i="26" s="1"/>
  <c r="N63" i="26" s="1"/>
  <c r="O63" i="26" s="1"/>
  <c r="P63" i="26" s="1"/>
  <c r="Q63" i="26" s="1"/>
  <c r="R63" i="26" s="1"/>
  <c r="S63" i="26" s="1"/>
  <c r="T63" i="26" s="1"/>
  <c r="U63" i="26" s="1"/>
  <c r="V63" i="26" s="1"/>
  <c r="W63" i="26" s="1"/>
  <c r="X63" i="26" s="1"/>
  <c r="Y63" i="26" s="1"/>
  <c r="Z63" i="26" s="1"/>
  <c r="AA63" i="26" s="1"/>
  <c r="AB63" i="26" s="1"/>
  <c r="AC63" i="26" s="1"/>
  <c r="AD63" i="26" s="1"/>
  <c r="AE63" i="26" s="1"/>
  <c r="AF63" i="26" s="1"/>
  <c r="I62" i="26"/>
  <c r="J62" i="26" s="1"/>
  <c r="K62" i="26" s="1"/>
  <c r="L62" i="26" s="1"/>
  <c r="M62" i="26" s="1"/>
  <c r="N62" i="26" s="1"/>
  <c r="O62" i="26" s="1"/>
  <c r="P62" i="26" s="1"/>
  <c r="Q62" i="26" s="1"/>
  <c r="R62" i="26" s="1"/>
  <c r="S62" i="26" s="1"/>
  <c r="T62" i="26" s="1"/>
  <c r="U62" i="26" s="1"/>
  <c r="V62" i="26" s="1"/>
  <c r="W62" i="26" s="1"/>
  <c r="X62" i="26" s="1"/>
  <c r="Y62" i="26" s="1"/>
  <c r="Z62" i="26" s="1"/>
  <c r="AA62" i="26" s="1"/>
  <c r="AB62" i="26" s="1"/>
  <c r="AC62" i="26" s="1"/>
  <c r="AD62" i="26" s="1"/>
  <c r="AE62" i="26" s="1"/>
  <c r="AF62" i="26" s="1"/>
  <c r="I61" i="26"/>
  <c r="J61" i="26" s="1"/>
  <c r="K61" i="26" s="1"/>
  <c r="L61" i="26" s="1"/>
  <c r="M61" i="26" s="1"/>
  <c r="N61" i="26" s="1"/>
  <c r="O61" i="26" s="1"/>
  <c r="P61" i="26" s="1"/>
  <c r="Q61" i="26" s="1"/>
  <c r="R61" i="26" s="1"/>
  <c r="S61" i="26" s="1"/>
  <c r="T61" i="26" s="1"/>
  <c r="U61" i="26" s="1"/>
  <c r="V61" i="26" s="1"/>
  <c r="W61" i="26" s="1"/>
  <c r="X61" i="26" s="1"/>
  <c r="Y61" i="26" s="1"/>
  <c r="Z61" i="26" s="1"/>
  <c r="AA61" i="26" s="1"/>
  <c r="AB61" i="26" s="1"/>
  <c r="AC61" i="26" s="1"/>
  <c r="AD61" i="26" s="1"/>
  <c r="AE61" i="26" s="1"/>
  <c r="AF61" i="26" s="1"/>
  <c r="I60" i="26"/>
  <c r="J60" i="26" s="1"/>
  <c r="K60" i="26" s="1"/>
  <c r="L60" i="26" s="1"/>
  <c r="M60" i="26" s="1"/>
  <c r="N60" i="26" s="1"/>
  <c r="O60" i="26" s="1"/>
  <c r="P60" i="26" s="1"/>
  <c r="Q60" i="26" s="1"/>
  <c r="R60" i="26" s="1"/>
  <c r="S60" i="26" s="1"/>
  <c r="T60" i="26" s="1"/>
  <c r="U60" i="26" s="1"/>
  <c r="V60" i="26" s="1"/>
  <c r="W60" i="26" s="1"/>
  <c r="X60" i="26" s="1"/>
  <c r="Y60" i="26" s="1"/>
  <c r="Z60" i="26" s="1"/>
  <c r="AA60" i="26" s="1"/>
  <c r="AB60" i="26" s="1"/>
  <c r="AC60" i="26" s="1"/>
  <c r="AD60" i="26" s="1"/>
  <c r="AE60" i="26" s="1"/>
  <c r="AF60" i="26" s="1"/>
  <c r="I59" i="26"/>
  <c r="J59" i="26" s="1"/>
  <c r="K59" i="26" s="1"/>
  <c r="L59" i="26" s="1"/>
  <c r="M59" i="26" s="1"/>
  <c r="N59" i="26" s="1"/>
  <c r="O59" i="26" s="1"/>
  <c r="P59" i="26" s="1"/>
  <c r="Q59" i="26" s="1"/>
  <c r="R59" i="26" s="1"/>
  <c r="S59" i="26" s="1"/>
  <c r="T59" i="26" s="1"/>
  <c r="U59" i="26" s="1"/>
  <c r="V59" i="26" s="1"/>
  <c r="W59" i="26" s="1"/>
  <c r="X59" i="26" s="1"/>
  <c r="Y59" i="26" s="1"/>
  <c r="Z59" i="26" s="1"/>
  <c r="AA59" i="26" s="1"/>
  <c r="AB59" i="26" s="1"/>
  <c r="AC59" i="26" s="1"/>
  <c r="AD59" i="26" s="1"/>
  <c r="AE59" i="26" s="1"/>
  <c r="AF59" i="26" s="1"/>
  <c r="I58" i="26"/>
  <c r="J58" i="26" s="1"/>
  <c r="K58" i="26" s="1"/>
  <c r="L58" i="26" s="1"/>
  <c r="M58" i="26" s="1"/>
  <c r="N58" i="26" s="1"/>
  <c r="O58" i="26" s="1"/>
  <c r="P58" i="26" s="1"/>
  <c r="Q58" i="26" s="1"/>
  <c r="R58" i="26" s="1"/>
  <c r="S58" i="26" s="1"/>
  <c r="T58" i="26" s="1"/>
  <c r="U58" i="26" s="1"/>
  <c r="V58" i="26" s="1"/>
  <c r="W58" i="26" s="1"/>
  <c r="X58" i="26" s="1"/>
  <c r="Y58" i="26" s="1"/>
  <c r="Z58" i="26" s="1"/>
  <c r="AA58" i="26" s="1"/>
  <c r="AB58" i="26" s="1"/>
  <c r="AC58" i="26" s="1"/>
  <c r="AD58" i="26" s="1"/>
  <c r="AE58" i="26" s="1"/>
  <c r="AF58" i="26" s="1"/>
  <c r="I57" i="26"/>
  <c r="J57" i="26" s="1"/>
  <c r="K57" i="26" s="1"/>
  <c r="L57" i="26" s="1"/>
  <c r="M57" i="26" s="1"/>
  <c r="N57" i="26" s="1"/>
  <c r="O57" i="26" s="1"/>
  <c r="P57" i="26" s="1"/>
  <c r="Q57" i="26" s="1"/>
  <c r="R57" i="26" s="1"/>
  <c r="S57" i="26" s="1"/>
  <c r="T57" i="26" s="1"/>
  <c r="U57" i="26" s="1"/>
  <c r="V57" i="26" s="1"/>
  <c r="W57" i="26" s="1"/>
  <c r="X57" i="26" s="1"/>
  <c r="Y57" i="26" s="1"/>
  <c r="Z57" i="26" s="1"/>
  <c r="AA57" i="26" s="1"/>
  <c r="AB57" i="26" s="1"/>
  <c r="AC57" i="26" s="1"/>
  <c r="AD57" i="26" s="1"/>
  <c r="AE57" i="26" s="1"/>
  <c r="AF57" i="26" s="1"/>
  <c r="I56" i="26"/>
  <c r="J56" i="26" s="1"/>
  <c r="K56" i="26" s="1"/>
  <c r="L56" i="26" s="1"/>
  <c r="M56" i="26" s="1"/>
  <c r="N56" i="26" s="1"/>
  <c r="O56" i="26" s="1"/>
  <c r="P56" i="26" s="1"/>
  <c r="Q56" i="26" s="1"/>
  <c r="R56" i="26" s="1"/>
  <c r="S56" i="26" s="1"/>
  <c r="T56" i="26" s="1"/>
  <c r="U56" i="26" s="1"/>
  <c r="V56" i="26" s="1"/>
  <c r="W56" i="26" s="1"/>
  <c r="X56" i="26" s="1"/>
  <c r="Y56" i="26" s="1"/>
  <c r="Z56" i="26" s="1"/>
  <c r="AA56" i="26" s="1"/>
  <c r="AB56" i="26" s="1"/>
  <c r="AC56" i="26" s="1"/>
  <c r="AD56" i="26" s="1"/>
  <c r="AE56" i="26" s="1"/>
  <c r="AF56" i="26" s="1"/>
  <c r="I55" i="26"/>
  <c r="J55" i="26" s="1"/>
  <c r="K55" i="26" s="1"/>
  <c r="L55" i="26" s="1"/>
  <c r="M55" i="26" s="1"/>
  <c r="N55" i="26" s="1"/>
  <c r="O55" i="26" s="1"/>
  <c r="P55" i="26" s="1"/>
  <c r="Q55" i="26" s="1"/>
  <c r="R55" i="26" s="1"/>
  <c r="S55" i="26" s="1"/>
  <c r="T55" i="26" s="1"/>
  <c r="U55" i="26" s="1"/>
  <c r="V55" i="26" s="1"/>
  <c r="W55" i="26" s="1"/>
  <c r="X55" i="26" s="1"/>
  <c r="Y55" i="26" s="1"/>
  <c r="Z55" i="26" s="1"/>
  <c r="AA55" i="26" s="1"/>
  <c r="AB55" i="26" s="1"/>
  <c r="AC55" i="26" s="1"/>
  <c r="AD55" i="26" s="1"/>
  <c r="AE55" i="26" s="1"/>
  <c r="AF55" i="26" s="1"/>
  <c r="I54" i="26"/>
  <c r="J54" i="26" s="1"/>
  <c r="K54" i="26" s="1"/>
  <c r="L54" i="26" s="1"/>
  <c r="M54" i="26" s="1"/>
  <c r="N54" i="26" s="1"/>
  <c r="O54" i="26" s="1"/>
  <c r="P54" i="26" s="1"/>
  <c r="Q54" i="26" s="1"/>
  <c r="R54" i="26" s="1"/>
  <c r="S54" i="26" s="1"/>
  <c r="T54" i="26" s="1"/>
  <c r="U54" i="26" s="1"/>
  <c r="V54" i="26" s="1"/>
  <c r="W54" i="26" s="1"/>
  <c r="X54" i="26" s="1"/>
  <c r="Y54" i="26" s="1"/>
  <c r="Z54" i="26" s="1"/>
  <c r="AA54" i="26" s="1"/>
  <c r="AB54" i="26" s="1"/>
  <c r="AC54" i="26" s="1"/>
  <c r="AD54" i="26" s="1"/>
  <c r="AE54" i="26" s="1"/>
  <c r="AF54" i="26" s="1"/>
  <c r="I53" i="26"/>
  <c r="J53" i="26" s="1"/>
  <c r="K53" i="26" s="1"/>
  <c r="L53" i="26" s="1"/>
  <c r="M53" i="26" s="1"/>
  <c r="N53" i="26" s="1"/>
  <c r="O53" i="26" s="1"/>
  <c r="P53" i="26" s="1"/>
  <c r="Q53" i="26" s="1"/>
  <c r="R53" i="26" s="1"/>
  <c r="S53" i="26" s="1"/>
  <c r="T53" i="26" s="1"/>
  <c r="U53" i="26" s="1"/>
  <c r="V53" i="26" s="1"/>
  <c r="W53" i="26" s="1"/>
  <c r="X53" i="26" s="1"/>
  <c r="Y53" i="26" s="1"/>
  <c r="Z53" i="26" s="1"/>
  <c r="AA53" i="26" s="1"/>
  <c r="AB53" i="26" s="1"/>
  <c r="AC53" i="26" s="1"/>
  <c r="AD53" i="26" s="1"/>
  <c r="AE53" i="26" s="1"/>
  <c r="AF53" i="26" s="1"/>
  <c r="I35" i="26"/>
  <c r="J35" i="26" s="1"/>
  <c r="K35" i="26" s="1"/>
  <c r="L35" i="26" s="1"/>
  <c r="M35" i="26" s="1"/>
  <c r="N35" i="26" s="1"/>
  <c r="O35" i="26" s="1"/>
  <c r="P35" i="26" s="1"/>
  <c r="Q35" i="26" s="1"/>
  <c r="R35" i="26" s="1"/>
  <c r="S35" i="26" s="1"/>
  <c r="T35" i="26" s="1"/>
  <c r="U35" i="26" s="1"/>
  <c r="V35" i="26" s="1"/>
  <c r="W35" i="26" s="1"/>
  <c r="X35" i="26" s="1"/>
  <c r="Y35" i="26" s="1"/>
  <c r="Z35" i="26" s="1"/>
  <c r="AA35" i="26" s="1"/>
  <c r="AB35" i="26" s="1"/>
  <c r="AC35" i="26" s="1"/>
  <c r="AD35" i="26" s="1"/>
  <c r="AE35" i="26" s="1"/>
  <c r="AF35" i="26" s="1"/>
  <c r="I34" i="26"/>
  <c r="J34" i="26" s="1"/>
  <c r="K34" i="26" s="1"/>
  <c r="L34" i="26" s="1"/>
  <c r="M34" i="26" s="1"/>
  <c r="N34" i="26" s="1"/>
  <c r="O34" i="26" s="1"/>
  <c r="P34" i="26" s="1"/>
  <c r="Q34" i="26" s="1"/>
  <c r="R34" i="26" s="1"/>
  <c r="S34" i="26" s="1"/>
  <c r="T34" i="26" s="1"/>
  <c r="U34" i="26" s="1"/>
  <c r="V34" i="26" s="1"/>
  <c r="W34" i="26" s="1"/>
  <c r="X34" i="26" s="1"/>
  <c r="Y34" i="26" s="1"/>
  <c r="Z34" i="26" s="1"/>
  <c r="AA34" i="26" s="1"/>
  <c r="AB34" i="26" s="1"/>
  <c r="AC34" i="26" s="1"/>
  <c r="AD34" i="26" s="1"/>
  <c r="AE34" i="26" s="1"/>
  <c r="AF34" i="26" s="1"/>
  <c r="I33" i="26"/>
  <c r="J33" i="26" s="1"/>
  <c r="K33" i="26" s="1"/>
  <c r="L33" i="26" s="1"/>
  <c r="M33" i="26" s="1"/>
  <c r="N33" i="26" s="1"/>
  <c r="O33" i="26" s="1"/>
  <c r="P33" i="26" s="1"/>
  <c r="Q33" i="26" s="1"/>
  <c r="R33" i="26" s="1"/>
  <c r="S33" i="26" s="1"/>
  <c r="T33" i="26" s="1"/>
  <c r="U33" i="26" s="1"/>
  <c r="V33" i="26" s="1"/>
  <c r="W33" i="26" s="1"/>
  <c r="X33" i="26" s="1"/>
  <c r="Y33" i="26" s="1"/>
  <c r="Z33" i="26" s="1"/>
  <c r="AA33" i="26" s="1"/>
  <c r="AB33" i="26" s="1"/>
  <c r="AC33" i="26" s="1"/>
  <c r="AD33" i="26" s="1"/>
  <c r="AE33" i="26" s="1"/>
  <c r="AF33" i="26" s="1"/>
  <c r="I32" i="26"/>
  <c r="J32" i="26" s="1"/>
  <c r="K32" i="26" s="1"/>
  <c r="L32" i="26" s="1"/>
  <c r="M32" i="26" s="1"/>
  <c r="N32" i="26" s="1"/>
  <c r="O32" i="26" s="1"/>
  <c r="P32" i="26" s="1"/>
  <c r="Q32" i="26" s="1"/>
  <c r="R32" i="26" s="1"/>
  <c r="S32" i="26" s="1"/>
  <c r="T32" i="26" s="1"/>
  <c r="U32" i="26" s="1"/>
  <c r="V32" i="26" s="1"/>
  <c r="W32" i="26" s="1"/>
  <c r="X32" i="26" s="1"/>
  <c r="Y32" i="26" s="1"/>
  <c r="Z32" i="26" s="1"/>
  <c r="AA32" i="26" s="1"/>
  <c r="AB32" i="26" s="1"/>
  <c r="AC32" i="26" s="1"/>
  <c r="AD32" i="26" s="1"/>
  <c r="AE32" i="26" s="1"/>
  <c r="AF32" i="26" s="1"/>
  <c r="I31" i="26"/>
  <c r="J31" i="26" s="1"/>
  <c r="K31" i="26" s="1"/>
  <c r="L31" i="26" s="1"/>
  <c r="M31" i="26" s="1"/>
  <c r="N31" i="26" s="1"/>
  <c r="O31" i="26" s="1"/>
  <c r="P31" i="26" s="1"/>
  <c r="Q31" i="26" s="1"/>
  <c r="R31" i="26" s="1"/>
  <c r="S31" i="26" s="1"/>
  <c r="T31" i="26" s="1"/>
  <c r="U31" i="26" s="1"/>
  <c r="V31" i="26" s="1"/>
  <c r="W31" i="26" s="1"/>
  <c r="X31" i="26" s="1"/>
  <c r="Y31" i="26" s="1"/>
  <c r="Z31" i="26" s="1"/>
  <c r="AA31" i="26" s="1"/>
  <c r="AB31" i="26" s="1"/>
  <c r="AC31" i="26" s="1"/>
  <c r="AD31" i="26" s="1"/>
  <c r="AE31" i="26" s="1"/>
  <c r="AF31" i="26" s="1"/>
  <c r="G30" i="26"/>
  <c r="H30" i="26" s="1"/>
  <c r="I30" i="26" s="1"/>
  <c r="J30" i="26" s="1"/>
  <c r="K30" i="26" s="1"/>
  <c r="L30" i="26" s="1"/>
  <c r="M30" i="26" s="1"/>
  <c r="N30" i="26" s="1"/>
  <c r="O30" i="26" s="1"/>
  <c r="P30" i="26" s="1"/>
  <c r="Q30" i="26" s="1"/>
  <c r="R30" i="26" s="1"/>
  <c r="S30" i="26" s="1"/>
  <c r="T30" i="26" s="1"/>
  <c r="U30" i="26" s="1"/>
  <c r="V30" i="26" s="1"/>
  <c r="W30" i="26" s="1"/>
  <c r="X30" i="26" s="1"/>
  <c r="Y30" i="26" s="1"/>
  <c r="Z30" i="26" s="1"/>
  <c r="AA30" i="26" s="1"/>
  <c r="AB30" i="26" s="1"/>
  <c r="AC30" i="26" s="1"/>
  <c r="AD30" i="26" s="1"/>
  <c r="AE30" i="26" s="1"/>
  <c r="AF30" i="26" s="1"/>
  <c r="G29" i="26"/>
  <c r="H29" i="26" s="1"/>
  <c r="I29" i="26" s="1"/>
  <c r="J29" i="26" s="1"/>
  <c r="K29" i="26" s="1"/>
  <c r="L29" i="26" s="1"/>
  <c r="M29" i="26" s="1"/>
  <c r="N29" i="26" s="1"/>
  <c r="O29" i="26" s="1"/>
  <c r="P29" i="26" s="1"/>
  <c r="Q29" i="26" s="1"/>
  <c r="R29" i="26" s="1"/>
  <c r="S29" i="26" s="1"/>
  <c r="T29" i="26" s="1"/>
  <c r="U29" i="26" s="1"/>
  <c r="V29" i="26" s="1"/>
  <c r="W29" i="26" s="1"/>
  <c r="X29" i="26" s="1"/>
  <c r="Y29" i="26" s="1"/>
  <c r="Z29" i="26" s="1"/>
  <c r="AA29" i="26" s="1"/>
  <c r="AB29" i="26" s="1"/>
  <c r="AC29" i="26" s="1"/>
  <c r="AD29" i="26" s="1"/>
  <c r="AE29" i="26" s="1"/>
  <c r="AF29" i="26" s="1"/>
  <c r="G28" i="26"/>
  <c r="H28" i="26" s="1"/>
  <c r="I28" i="26" s="1"/>
  <c r="J28" i="26" s="1"/>
  <c r="K28" i="26" s="1"/>
  <c r="L28" i="26" s="1"/>
  <c r="M28" i="26" s="1"/>
  <c r="N28" i="26" s="1"/>
  <c r="O28" i="26" s="1"/>
  <c r="P28" i="26" s="1"/>
  <c r="Q28" i="26" s="1"/>
  <c r="R28" i="26" s="1"/>
  <c r="S28" i="26" s="1"/>
  <c r="T28" i="26" s="1"/>
  <c r="U28" i="26" s="1"/>
  <c r="V28" i="26" s="1"/>
  <c r="W28" i="26" s="1"/>
  <c r="X28" i="26" s="1"/>
  <c r="Y28" i="26" s="1"/>
  <c r="Z28" i="26" s="1"/>
  <c r="AA28" i="26" s="1"/>
  <c r="AB28" i="26" s="1"/>
  <c r="AC28" i="26" s="1"/>
  <c r="AD28" i="26" s="1"/>
  <c r="AE28" i="26" s="1"/>
  <c r="AF28" i="26" s="1"/>
  <c r="K23" i="26"/>
  <c r="J23" i="26"/>
  <c r="I23" i="26"/>
  <c r="H23" i="26"/>
  <c r="H51" i="26" s="1"/>
  <c r="AA21" i="26"/>
  <c r="V21" i="26"/>
  <c r="Q21" i="26"/>
  <c r="L21" i="26"/>
  <c r="G21" i="26"/>
  <c r="AA20" i="26"/>
  <c r="V20" i="26"/>
  <c r="Q20" i="26"/>
  <c r="L20" i="26"/>
  <c r="G20" i="26"/>
  <c r="I10" i="26"/>
  <c r="I8" i="26"/>
  <c r="G16" i="26" s="1"/>
  <c r="D3" i="26"/>
  <c r="I35" i="25"/>
  <c r="J35" i="25" s="1"/>
  <c r="K35" i="25" s="1"/>
  <c r="L35" i="25" s="1"/>
  <c r="M35" i="25" s="1"/>
  <c r="N35" i="25" s="1"/>
  <c r="O35" i="25" s="1"/>
  <c r="P35" i="25" s="1"/>
  <c r="Q35" i="25" s="1"/>
  <c r="R35" i="25" s="1"/>
  <c r="S35" i="25" s="1"/>
  <c r="T35" i="25" s="1"/>
  <c r="U35" i="25" s="1"/>
  <c r="V35" i="25" s="1"/>
  <c r="W35" i="25" s="1"/>
  <c r="X35" i="25" s="1"/>
  <c r="Y35" i="25" s="1"/>
  <c r="Z35" i="25" s="1"/>
  <c r="AA35" i="25" s="1"/>
  <c r="AB35" i="25" s="1"/>
  <c r="AC35" i="25" s="1"/>
  <c r="AD35" i="25" s="1"/>
  <c r="AE35" i="25" s="1"/>
  <c r="AF35" i="25" s="1"/>
  <c r="I34" i="25"/>
  <c r="J34" i="25" s="1"/>
  <c r="K34" i="25" s="1"/>
  <c r="L34" i="25" s="1"/>
  <c r="M34" i="25" s="1"/>
  <c r="N34" i="25" s="1"/>
  <c r="O34" i="25" s="1"/>
  <c r="P34" i="25" s="1"/>
  <c r="Q34" i="25" s="1"/>
  <c r="R34" i="25" s="1"/>
  <c r="S34" i="25" s="1"/>
  <c r="T34" i="25" s="1"/>
  <c r="U34" i="25" s="1"/>
  <c r="V34" i="25" s="1"/>
  <c r="W34" i="25" s="1"/>
  <c r="X34" i="25" s="1"/>
  <c r="Y34" i="25" s="1"/>
  <c r="Z34" i="25" s="1"/>
  <c r="AA34" i="25" s="1"/>
  <c r="AB34" i="25" s="1"/>
  <c r="AC34" i="25" s="1"/>
  <c r="AD34" i="25" s="1"/>
  <c r="AE34" i="25" s="1"/>
  <c r="AF34" i="25" s="1"/>
  <c r="I33" i="25"/>
  <c r="J33" i="25" s="1"/>
  <c r="K33" i="25" s="1"/>
  <c r="L33" i="25" s="1"/>
  <c r="M33" i="25" s="1"/>
  <c r="N33" i="25" s="1"/>
  <c r="O33" i="25" s="1"/>
  <c r="P33" i="25" s="1"/>
  <c r="Q33" i="25" s="1"/>
  <c r="R33" i="25" s="1"/>
  <c r="S33" i="25" s="1"/>
  <c r="T33" i="25" s="1"/>
  <c r="U33" i="25" s="1"/>
  <c r="V33" i="25" s="1"/>
  <c r="W33" i="25" s="1"/>
  <c r="X33" i="25" s="1"/>
  <c r="Y33" i="25" s="1"/>
  <c r="Z33" i="25" s="1"/>
  <c r="AA33" i="25" s="1"/>
  <c r="AB33" i="25" s="1"/>
  <c r="AC33" i="25" s="1"/>
  <c r="AD33" i="25" s="1"/>
  <c r="AE33" i="25" s="1"/>
  <c r="AF33" i="25" s="1"/>
  <c r="I32" i="25"/>
  <c r="J32" i="25" s="1"/>
  <c r="K32" i="25" s="1"/>
  <c r="L32" i="25" s="1"/>
  <c r="M32" i="25" s="1"/>
  <c r="N32" i="25" s="1"/>
  <c r="O32" i="25" s="1"/>
  <c r="P32" i="25" s="1"/>
  <c r="Q32" i="25" s="1"/>
  <c r="R32" i="25" s="1"/>
  <c r="S32" i="25" s="1"/>
  <c r="T32" i="25" s="1"/>
  <c r="U32" i="25" s="1"/>
  <c r="V32" i="25" s="1"/>
  <c r="W32" i="25" s="1"/>
  <c r="X32" i="25" s="1"/>
  <c r="Y32" i="25" s="1"/>
  <c r="Z32" i="25" s="1"/>
  <c r="AA32" i="25" s="1"/>
  <c r="AB32" i="25" s="1"/>
  <c r="AC32" i="25" s="1"/>
  <c r="AD32" i="25" s="1"/>
  <c r="AE32" i="25" s="1"/>
  <c r="AF32" i="25" s="1"/>
  <c r="I31" i="25"/>
  <c r="J31" i="25" s="1"/>
  <c r="K31" i="25" s="1"/>
  <c r="L31" i="25" s="1"/>
  <c r="M31" i="25" s="1"/>
  <c r="N31" i="25" s="1"/>
  <c r="O31" i="25" s="1"/>
  <c r="P31" i="25" s="1"/>
  <c r="Q31" i="25" s="1"/>
  <c r="R31" i="25" s="1"/>
  <c r="S31" i="25" s="1"/>
  <c r="T31" i="25" s="1"/>
  <c r="U31" i="25" s="1"/>
  <c r="V31" i="25" s="1"/>
  <c r="W31" i="25" s="1"/>
  <c r="X31" i="25" s="1"/>
  <c r="Y31" i="25" s="1"/>
  <c r="Z31" i="25" s="1"/>
  <c r="AA31" i="25" s="1"/>
  <c r="AB31" i="25" s="1"/>
  <c r="AC31" i="25" s="1"/>
  <c r="AD31" i="25" s="1"/>
  <c r="AE31" i="25" s="1"/>
  <c r="AF31" i="25" s="1"/>
  <c r="G30" i="25"/>
  <c r="H30" i="25" s="1"/>
  <c r="I30" i="25" s="1"/>
  <c r="J30" i="25" s="1"/>
  <c r="K30" i="25" s="1"/>
  <c r="L30" i="25" s="1"/>
  <c r="M30" i="25" s="1"/>
  <c r="N30" i="25" s="1"/>
  <c r="O30" i="25" s="1"/>
  <c r="P30" i="25" s="1"/>
  <c r="Q30" i="25" s="1"/>
  <c r="R30" i="25" s="1"/>
  <c r="S30" i="25" s="1"/>
  <c r="T30" i="25" s="1"/>
  <c r="U30" i="25" s="1"/>
  <c r="V30" i="25" s="1"/>
  <c r="W30" i="25" s="1"/>
  <c r="X30" i="25" s="1"/>
  <c r="Y30" i="25" s="1"/>
  <c r="Z30" i="25" s="1"/>
  <c r="AA30" i="25" s="1"/>
  <c r="AB30" i="25" s="1"/>
  <c r="AC30" i="25" s="1"/>
  <c r="AD30" i="25" s="1"/>
  <c r="AE30" i="25" s="1"/>
  <c r="AF30" i="25" s="1"/>
  <c r="G29" i="25"/>
  <c r="H29" i="25" s="1"/>
  <c r="G28" i="25"/>
  <c r="H28" i="25" s="1"/>
  <c r="I28" i="25" s="1"/>
  <c r="J28" i="25" s="1"/>
  <c r="K28" i="25" s="1"/>
  <c r="L28" i="25" s="1"/>
  <c r="M28" i="25" s="1"/>
  <c r="N28" i="25" s="1"/>
  <c r="O28" i="25" s="1"/>
  <c r="P28" i="25" s="1"/>
  <c r="Q28" i="25" s="1"/>
  <c r="R28" i="25" s="1"/>
  <c r="S28" i="25" s="1"/>
  <c r="T28" i="25" s="1"/>
  <c r="U28" i="25" s="1"/>
  <c r="V28" i="25" s="1"/>
  <c r="W28" i="25" s="1"/>
  <c r="X28" i="25" s="1"/>
  <c r="Y28" i="25" s="1"/>
  <c r="Z28" i="25" s="1"/>
  <c r="AA28" i="25" s="1"/>
  <c r="AB28" i="25" s="1"/>
  <c r="AC28" i="25" s="1"/>
  <c r="AD28" i="25" s="1"/>
  <c r="AE28" i="25" s="1"/>
  <c r="AF28" i="25" s="1"/>
  <c r="AA21" i="25"/>
  <c r="V21" i="25"/>
  <c r="Q21" i="25"/>
  <c r="L21" i="25"/>
  <c r="G21" i="25"/>
  <c r="AA20" i="25"/>
  <c r="V20" i="25"/>
  <c r="Q20" i="25"/>
  <c r="L20" i="25"/>
  <c r="G20" i="25"/>
  <c r="AA19" i="25"/>
  <c r="Q19" i="25"/>
  <c r="I10" i="25"/>
  <c r="I8" i="25"/>
  <c r="G16" i="25" s="1"/>
  <c r="D3" i="25"/>
  <c r="I35" i="32"/>
  <c r="J35" i="32" s="1"/>
  <c r="K35" i="32" s="1"/>
  <c r="L35" i="32" s="1"/>
  <c r="M35" i="32" s="1"/>
  <c r="N35" i="32" s="1"/>
  <c r="O35" i="32" s="1"/>
  <c r="P35" i="32" s="1"/>
  <c r="Q35" i="32" s="1"/>
  <c r="R35" i="32" s="1"/>
  <c r="S35" i="32" s="1"/>
  <c r="T35" i="32" s="1"/>
  <c r="U35" i="32" s="1"/>
  <c r="V35" i="32" s="1"/>
  <c r="W35" i="32" s="1"/>
  <c r="X35" i="32" s="1"/>
  <c r="Y35" i="32" s="1"/>
  <c r="Z35" i="32" s="1"/>
  <c r="AA35" i="32" s="1"/>
  <c r="AB35" i="32" s="1"/>
  <c r="AC35" i="32" s="1"/>
  <c r="AD35" i="32" s="1"/>
  <c r="AE35" i="32" s="1"/>
  <c r="AF35" i="32" s="1"/>
  <c r="I34" i="32"/>
  <c r="J34" i="32" s="1"/>
  <c r="K34" i="32" s="1"/>
  <c r="L34" i="32" s="1"/>
  <c r="M34" i="32" s="1"/>
  <c r="N34" i="32" s="1"/>
  <c r="O34" i="32" s="1"/>
  <c r="P34" i="32" s="1"/>
  <c r="Q34" i="32" s="1"/>
  <c r="R34" i="32" s="1"/>
  <c r="S34" i="32" s="1"/>
  <c r="T34" i="32" s="1"/>
  <c r="U34" i="32" s="1"/>
  <c r="V34" i="32" s="1"/>
  <c r="W34" i="32" s="1"/>
  <c r="X34" i="32" s="1"/>
  <c r="Y34" i="32" s="1"/>
  <c r="Z34" i="32" s="1"/>
  <c r="AA34" i="32" s="1"/>
  <c r="AB34" i="32" s="1"/>
  <c r="AC34" i="32" s="1"/>
  <c r="AD34" i="32" s="1"/>
  <c r="AE34" i="32" s="1"/>
  <c r="AF34" i="32" s="1"/>
  <c r="I33" i="32"/>
  <c r="J33" i="32" s="1"/>
  <c r="K33" i="32" s="1"/>
  <c r="L33" i="32" s="1"/>
  <c r="M33" i="32" s="1"/>
  <c r="N33" i="32" s="1"/>
  <c r="O33" i="32" s="1"/>
  <c r="P33" i="32" s="1"/>
  <c r="Q33" i="32" s="1"/>
  <c r="R33" i="32" s="1"/>
  <c r="S33" i="32" s="1"/>
  <c r="T33" i="32" s="1"/>
  <c r="U33" i="32" s="1"/>
  <c r="V33" i="32" s="1"/>
  <c r="W33" i="32" s="1"/>
  <c r="X33" i="32" s="1"/>
  <c r="Y33" i="32" s="1"/>
  <c r="Z33" i="32" s="1"/>
  <c r="AA33" i="32" s="1"/>
  <c r="AB33" i="32" s="1"/>
  <c r="AC33" i="32" s="1"/>
  <c r="AD33" i="32" s="1"/>
  <c r="AE33" i="32" s="1"/>
  <c r="AF33" i="32" s="1"/>
  <c r="I32" i="32"/>
  <c r="J32" i="32" s="1"/>
  <c r="K32" i="32" s="1"/>
  <c r="L32" i="32" s="1"/>
  <c r="M32" i="32" s="1"/>
  <c r="N32" i="32" s="1"/>
  <c r="O32" i="32" s="1"/>
  <c r="P32" i="32" s="1"/>
  <c r="Q32" i="32" s="1"/>
  <c r="R32" i="32" s="1"/>
  <c r="S32" i="32" s="1"/>
  <c r="T32" i="32" s="1"/>
  <c r="U32" i="32" s="1"/>
  <c r="V32" i="32" s="1"/>
  <c r="W32" i="32" s="1"/>
  <c r="X32" i="32" s="1"/>
  <c r="Y32" i="32" s="1"/>
  <c r="Z32" i="32" s="1"/>
  <c r="AA32" i="32" s="1"/>
  <c r="AB32" i="32" s="1"/>
  <c r="AC32" i="32" s="1"/>
  <c r="AD32" i="32" s="1"/>
  <c r="AE32" i="32" s="1"/>
  <c r="AF32" i="32" s="1"/>
  <c r="I31" i="32"/>
  <c r="J31" i="32" s="1"/>
  <c r="K31" i="32" s="1"/>
  <c r="L31" i="32" s="1"/>
  <c r="M31" i="32" s="1"/>
  <c r="N31" i="32" s="1"/>
  <c r="O31" i="32" s="1"/>
  <c r="P31" i="32" s="1"/>
  <c r="Q31" i="32" s="1"/>
  <c r="R31" i="32" s="1"/>
  <c r="S31" i="32" s="1"/>
  <c r="T31" i="32" s="1"/>
  <c r="U31" i="32" s="1"/>
  <c r="V31" i="32" s="1"/>
  <c r="W31" i="32" s="1"/>
  <c r="X31" i="32" s="1"/>
  <c r="Y31" i="32" s="1"/>
  <c r="Z31" i="32" s="1"/>
  <c r="AA31" i="32" s="1"/>
  <c r="AB31" i="32" s="1"/>
  <c r="AC31" i="32" s="1"/>
  <c r="AD31" i="32" s="1"/>
  <c r="AE31" i="32" s="1"/>
  <c r="AF31" i="32" s="1"/>
  <c r="G30" i="32"/>
  <c r="H30" i="32" s="1"/>
  <c r="G29" i="32"/>
  <c r="H29" i="32" s="1"/>
  <c r="G28" i="32"/>
  <c r="H28" i="32" s="1"/>
  <c r="I28" i="32" s="1"/>
  <c r="J28" i="32" s="1"/>
  <c r="K28" i="32" s="1"/>
  <c r="L28" i="32" s="1"/>
  <c r="M28" i="32" s="1"/>
  <c r="N28" i="32" s="1"/>
  <c r="O28" i="32" s="1"/>
  <c r="P28" i="32" s="1"/>
  <c r="Q28" i="32" s="1"/>
  <c r="R28" i="32" s="1"/>
  <c r="S28" i="32" s="1"/>
  <c r="T28" i="32" s="1"/>
  <c r="U28" i="32" s="1"/>
  <c r="V28" i="32" s="1"/>
  <c r="W28" i="32" s="1"/>
  <c r="X28" i="32" s="1"/>
  <c r="Y28" i="32" s="1"/>
  <c r="Z28" i="32" s="1"/>
  <c r="AA28" i="32" s="1"/>
  <c r="AB28" i="32" s="1"/>
  <c r="AC28" i="32" s="1"/>
  <c r="AD28" i="32" s="1"/>
  <c r="AE28" i="32" s="1"/>
  <c r="AF28" i="32" s="1"/>
  <c r="G21" i="32"/>
  <c r="G20" i="32"/>
  <c r="I10" i="32"/>
  <c r="I8" i="32"/>
  <c r="G16" i="32" s="1"/>
  <c r="D3" i="32"/>
  <c r="I35" i="24"/>
  <c r="J35" i="24" s="1"/>
  <c r="K35" i="24" s="1"/>
  <c r="L35" i="24" s="1"/>
  <c r="M35" i="24" s="1"/>
  <c r="N35" i="24" s="1"/>
  <c r="O35" i="24" s="1"/>
  <c r="P35" i="24" s="1"/>
  <c r="Q35" i="24" s="1"/>
  <c r="R35" i="24" s="1"/>
  <c r="S35" i="24" s="1"/>
  <c r="T35" i="24" s="1"/>
  <c r="U35" i="24" s="1"/>
  <c r="V35" i="24" s="1"/>
  <c r="W35" i="24" s="1"/>
  <c r="X35" i="24" s="1"/>
  <c r="Y35" i="24" s="1"/>
  <c r="Z35" i="24" s="1"/>
  <c r="AA35" i="24" s="1"/>
  <c r="AB35" i="24" s="1"/>
  <c r="AC35" i="24" s="1"/>
  <c r="AD35" i="24" s="1"/>
  <c r="AE35" i="24" s="1"/>
  <c r="AF35" i="24" s="1"/>
  <c r="I34" i="24"/>
  <c r="J34" i="24" s="1"/>
  <c r="K34" i="24" s="1"/>
  <c r="L34" i="24" s="1"/>
  <c r="M34" i="24" s="1"/>
  <c r="N34" i="24" s="1"/>
  <c r="O34" i="24" s="1"/>
  <c r="P34" i="24" s="1"/>
  <c r="Q34" i="24" s="1"/>
  <c r="R34" i="24" s="1"/>
  <c r="S34" i="24" s="1"/>
  <c r="T34" i="24" s="1"/>
  <c r="U34" i="24" s="1"/>
  <c r="V34" i="24" s="1"/>
  <c r="W34" i="24" s="1"/>
  <c r="X34" i="24" s="1"/>
  <c r="Y34" i="24" s="1"/>
  <c r="Z34" i="24" s="1"/>
  <c r="AA34" i="24" s="1"/>
  <c r="AB34" i="24" s="1"/>
  <c r="AC34" i="24" s="1"/>
  <c r="AD34" i="24" s="1"/>
  <c r="AE34" i="24" s="1"/>
  <c r="AF34" i="24" s="1"/>
  <c r="I33" i="24"/>
  <c r="J33" i="24" s="1"/>
  <c r="K33" i="24" s="1"/>
  <c r="L33" i="24" s="1"/>
  <c r="M33" i="24" s="1"/>
  <c r="N33" i="24" s="1"/>
  <c r="O33" i="24" s="1"/>
  <c r="P33" i="24" s="1"/>
  <c r="Q33" i="24" s="1"/>
  <c r="R33" i="24" s="1"/>
  <c r="S33" i="24" s="1"/>
  <c r="T33" i="24" s="1"/>
  <c r="U33" i="24" s="1"/>
  <c r="V33" i="24" s="1"/>
  <c r="W33" i="24" s="1"/>
  <c r="X33" i="24" s="1"/>
  <c r="Y33" i="24" s="1"/>
  <c r="Z33" i="24" s="1"/>
  <c r="AA33" i="24" s="1"/>
  <c r="AB33" i="24" s="1"/>
  <c r="AC33" i="24" s="1"/>
  <c r="AD33" i="24" s="1"/>
  <c r="AE33" i="24" s="1"/>
  <c r="AF33" i="24" s="1"/>
  <c r="I32" i="24"/>
  <c r="J32" i="24" s="1"/>
  <c r="K32" i="24" s="1"/>
  <c r="L32" i="24" s="1"/>
  <c r="M32" i="24" s="1"/>
  <c r="N32" i="24" s="1"/>
  <c r="O32" i="24" s="1"/>
  <c r="P32" i="24" s="1"/>
  <c r="Q32" i="24" s="1"/>
  <c r="R32" i="24" s="1"/>
  <c r="S32" i="24" s="1"/>
  <c r="T32" i="24" s="1"/>
  <c r="U32" i="24" s="1"/>
  <c r="V32" i="24" s="1"/>
  <c r="W32" i="24" s="1"/>
  <c r="X32" i="24" s="1"/>
  <c r="Y32" i="24" s="1"/>
  <c r="Z32" i="24" s="1"/>
  <c r="AA32" i="24" s="1"/>
  <c r="AB32" i="24" s="1"/>
  <c r="AC32" i="24" s="1"/>
  <c r="AD32" i="24" s="1"/>
  <c r="AE32" i="24" s="1"/>
  <c r="AF32" i="24" s="1"/>
  <c r="I31" i="24"/>
  <c r="J31" i="24" s="1"/>
  <c r="K31" i="24" s="1"/>
  <c r="L31" i="24" s="1"/>
  <c r="M31" i="24" s="1"/>
  <c r="N31" i="24" s="1"/>
  <c r="O31" i="24" s="1"/>
  <c r="P31" i="24" s="1"/>
  <c r="Q31" i="24" s="1"/>
  <c r="R31" i="24" s="1"/>
  <c r="S31" i="24" s="1"/>
  <c r="T31" i="24" s="1"/>
  <c r="U31" i="24" s="1"/>
  <c r="V31" i="24" s="1"/>
  <c r="W31" i="24" s="1"/>
  <c r="X31" i="24" s="1"/>
  <c r="Y31" i="24" s="1"/>
  <c r="Z31" i="24" s="1"/>
  <c r="AA31" i="24" s="1"/>
  <c r="AB31" i="24" s="1"/>
  <c r="AC31" i="24" s="1"/>
  <c r="AD31" i="24" s="1"/>
  <c r="AE31" i="24" s="1"/>
  <c r="AF31" i="24" s="1"/>
  <c r="G30" i="24"/>
  <c r="H30" i="24" s="1"/>
  <c r="I30" i="24" s="1"/>
  <c r="J30" i="24" s="1"/>
  <c r="K30" i="24" s="1"/>
  <c r="L30" i="24" s="1"/>
  <c r="M30" i="24" s="1"/>
  <c r="N30" i="24" s="1"/>
  <c r="O30" i="24" s="1"/>
  <c r="P30" i="24" s="1"/>
  <c r="Q30" i="24" s="1"/>
  <c r="R30" i="24" s="1"/>
  <c r="S30" i="24" s="1"/>
  <c r="T30" i="24" s="1"/>
  <c r="U30" i="24" s="1"/>
  <c r="V30" i="24" s="1"/>
  <c r="W30" i="24" s="1"/>
  <c r="X30" i="24" s="1"/>
  <c r="Y30" i="24" s="1"/>
  <c r="Z30" i="24" s="1"/>
  <c r="AA30" i="24" s="1"/>
  <c r="AB30" i="24" s="1"/>
  <c r="AC30" i="24" s="1"/>
  <c r="AD30" i="24" s="1"/>
  <c r="AE30" i="24" s="1"/>
  <c r="AF30" i="24" s="1"/>
  <c r="G29" i="24"/>
  <c r="H29" i="24" s="1"/>
  <c r="I29" i="24" s="1"/>
  <c r="G28" i="24"/>
  <c r="H28" i="24" s="1"/>
  <c r="I28" i="24" s="1"/>
  <c r="J28" i="24" s="1"/>
  <c r="K28" i="24" s="1"/>
  <c r="L28" i="24" s="1"/>
  <c r="M28" i="24" s="1"/>
  <c r="N28" i="24" s="1"/>
  <c r="O28" i="24" s="1"/>
  <c r="P28" i="24" s="1"/>
  <c r="Q28" i="24" s="1"/>
  <c r="R28" i="24" s="1"/>
  <c r="S28" i="24" s="1"/>
  <c r="T28" i="24" s="1"/>
  <c r="U28" i="24" s="1"/>
  <c r="V28" i="24" s="1"/>
  <c r="W28" i="24" s="1"/>
  <c r="X28" i="24" s="1"/>
  <c r="Y28" i="24" s="1"/>
  <c r="Z28" i="24" s="1"/>
  <c r="AA28" i="24" s="1"/>
  <c r="AB28" i="24" s="1"/>
  <c r="AC28" i="24" s="1"/>
  <c r="AD28" i="24" s="1"/>
  <c r="AE28" i="24" s="1"/>
  <c r="AF28" i="24" s="1"/>
  <c r="P23" i="24"/>
  <c r="O23" i="24"/>
  <c r="N23" i="24"/>
  <c r="M23" i="24"/>
  <c r="L23" i="24"/>
  <c r="K23" i="24"/>
  <c r="J23" i="24"/>
  <c r="I23" i="24"/>
  <c r="H23" i="24"/>
  <c r="G21" i="24"/>
  <c r="G20" i="24"/>
  <c r="I10" i="24"/>
  <c r="I8" i="24"/>
  <c r="G16" i="24" s="1"/>
  <c r="D3" i="24"/>
  <c r="H31" i="23"/>
  <c r="I31" i="23" s="1"/>
  <c r="J31" i="23" s="1"/>
  <c r="K31" i="23" s="1"/>
  <c r="L31" i="23" s="1"/>
  <c r="M31" i="23" s="1"/>
  <c r="N31" i="23" s="1"/>
  <c r="O31" i="23" s="1"/>
  <c r="P31" i="23" s="1"/>
  <c r="Q31" i="23" s="1"/>
  <c r="R31" i="23" s="1"/>
  <c r="S31" i="23" s="1"/>
  <c r="T31" i="23" s="1"/>
  <c r="U31" i="23" s="1"/>
  <c r="V31" i="23" s="1"/>
  <c r="W31" i="23" s="1"/>
  <c r="X31" i="23" s="1"/>
  <c r="Y31" i="23" s="1"/>
  <c r="Z31" i="23" s="1"/>
  <c r="AA31" i="23" s="1"/>
  <c r="AB31" i="23" s="1"/>
  <c r="AC31" i="23" s="1"/>
  <c r="AD31" i="23" s="1"/>
  <c r="AE31" i="23" s="1"/>
  <c r="AF31" i="23" s="1"/>
  <c r="G30" i="23"/>
  <c r="H30" i="23" s="1"/>
  <c r="G29" i="23"/>
  <c r="H29" i="23" s="1"/>
  <c r="I29" i="23" s="1"/>
  <c r="J29" i="23" s="1"/>
  <c r="K29" i="23" s="1"/>
  <c r="L29" i="23" s="1"/>
  <c r="M29" i="23" s="1"/>
  <c r="N29" i="23" s="1"/>
  <c r="O29" i="23" s="1"/>
  <c r="P29" i="23" s="1"/>
  <c r="Q29" i="23" s="1"/>
  <c r="R29" i="23" s="1"/>
  <c r="S29" i="23" s="1"/>
  <c r="T29" i="23" s="1"/>
  <c r="U29" i="23" s="1"/>
  <c r="V29" i="23" s="1"/>
  <c r="W29" i="23" s="1"/>
  <c r="X29" i="23" s="1"/>
  <c r="Y29" i="23" s="1"/>
  <c r="Z29" i="23" s="1"/>
  <c r="AA29" i="23" s="1"/>
  <c r="AB29" i="23" s="1"/>
  <c r="AC29" i="23" s="1"/>
  <c r="AD29" i="23" s="1"/>
  <c r="AE29" i="23" s="1"/>
  <c r="AF29" i="23" s="1"/>
  <c r="G22" i="23"/>
  <c r="G21" i="23"/>
  <c r="I10" i="23"/>
  <c r="I8" i="23"/>
  <c r="G16" i="23" s="1"/>
  <c r="D3" i="23"/>
  <c r="H31" i="22"/>
  <c r="I31" i="22" s="1"/>
  <c r="J31" i="22" s="1"/>
  <c r="K31" i="22" s="1"/>
  <c r="L31" i="22" s="1"/>
  <c r="M31" i="22" s="1"/>
  <c r="N31" i="22" s="1"/>
  <c r="O31" i="22" s="1"/>
  <c r="P31" i="22" s="1"/>
  <c r="Q31" i="22" s="1"/>
  <c r="R31" i="22" s="1"/>
  <c r="S31" i="22" s="1"/>
  <c r="T31" i="22" s="1"/>
  <c r="U31" i="22" s="1"/>
  <c r="V31" i="22" s="1"/>
  <c r="W31" i="22" s="1"/>
  <c r="X31" i="22" s="1"/>
  <c r="Y31" i="22" s="1"/>
  <c r="Z31" i="22" s="1"/>
  <c r="AA31" i="22" s="1"/>
  <c r="AB31" i="22" s="1"/>
  <c r="AC31" i="22" s="1"/>
  <c r="AD31" i="22" s="1"/>
  <c r="AE31" i="22" s="1"/>
  <c r="AF31" i="22" s="1"/>
  <c r="G30" i="22"/>
  <c r="H30" i="22" s="1"/>
  <c r="G29" i="22"/>
  <c r="H29" i="22" s="1"/>
  <c r="I29" i="22" s="1"/>
  <c r="J29" i="22" s="1"/>
  <c r="K29" i="22" s="1"/>
  <c r="L29" i="22" s="1"/>
  <c r="M29" i="22" s="1"/>
  <c r="N29" i="22" s="1"/>
  <c r="O29" i="22" s="1"/>
  <c r="P29" i="22" s="1"/>
  <c r="Q29" i="22" s="1"/>
  <c r="R29" i="22" s="1"/>
  <c r="S29" i="22" s="1"/>
  <c r="T29" i="22" s="1"/>
  <c r="U29" i="22" s="1"/>
  <c r="V29" i="22" s="1"/>
  <c r="W29" i="22" s="1"/>
  <c r="X29" i="22" s="1"/>
  <c r="Y29" i="22" s="1"/>
  <c r="Z29" i="22" s="1"/>
  <c r="AA29" i="22" s="1"/>
  <c r="AB29" i="22" s="1"/>
  <c r="AC29" i="22" s="1"/>
  <c r="AD29" i="22" s="1"/>
  <c r="AE29" i="22" s="1"/>
  <c r="AF29" i="22" s="1"/>
  <c r="G22" i="22"/>
  <c r="G21" i="22"/>
  <c r="I10" i="22"/>
  <c r="I8" i="22"/>
  <c r="G16" i="22" s="1"/>
  <c r="D3" i="22"/>
  <c r="H31" i="29"/>
  <c r="I31" i="29" s="1"/>
  <c r="J31" i="29" s="1"/>
  <c r="K31" i="29" s="1"/>
  <c r="L31" i="29" s="1"/>
  <c r="M31" i="29" s="1"/>
  <c r="N31" i="29" s="1"/>
  <c r="O31" i="29" s="1"/>
  <c r="P31" i="29" s="1"/>
  <c r="Q31" i="29" s="1"/>
  <c r="R31" i="29" s="1"/>
  <c r="S31" i="29" s="1"/>
  <c r="T31" i="29" s="1"/>
  <c r="U31" i="29" s="1"/>
  <c r="V31" i="29" s="1"/>
  <c r="W31" i="29" s="1"/>
  <c r="X31" i="29" s="1"/>
  <c r="Y31" i="29" s="1"/>
  <c r="Z31" i="29" s="1"/>
  <c r="AA31" i="29" s="1"/>
  <c r="AB31" i="29" s="1"/>
  <c r="AC31" i="29" s="1"/>
  <c r="AD31" i="29" s="1"/>
  <c r="AE31" i="29" s="1"/>
  <c r="AF31" i="29" s="1"/>
  <c r="G29" i="29"/>
  <c r="H29" i="29" s="1"/>
  <c r="I29" i="29" s="1"/>
  <c r="J29" i="29" s="1"/>
  <c r="K29" i="29" s="1"/>
  <c r="L29" i="29" s="1"/>
  <c r="M29" i="29" s="1"/>
  <c r="N29" i="29" s="1"/>
  <c r="O29" i="29" s="1"/>
  <c r="P29" i="29" s="1"/>
  <c r="Q29" i="29" s="1"/>
  <c r="R29" i="29" s="1"/>
  <c r="S29" i="29" s="1"/>
  <c r="T29" i="29" s="1"/>
  <c r="U29" i="29" s="1"/>
  <c r="V29" i="29" s="1"/>
  <c r="W29" i="29" s="1"/>
  <c r="X29" i="29" s="1"/>
  <c r="Y29" i="29" s="1"/>
  <c r="Z29" i="29" s="1"/>
  <c r="AA29" i="29" s="1"/>
  <c r="AB29" i="29" s="1"/>
  <c r="AC29" i="29" s="1"/>
  <c r="AD29" i="29" s="1"/>
  <c r="AE29" i="29" s="1"/>
  <c r="AF29" i="29" s="1"/>
  <c r="AF24" i="29"/>
  <c r="AF53" i="29" s="1"/>
  <c r="AE24" i="29"/>
  <c r="AD24" i="29"/>
  <c r="AD53" i="29" s="1"/>
  <c r="AC24" i="29"/>
  <c r="AB24" i="29"/>
  <c r="AA24" i="29"/>
  <c r="Z24" i="29"/>
  <c r="Y24" i="29"/>
  <c r="Y66" i="29" s="1"/>
  <c r="X24" i="29"/>
  <c r="X66" i="29" s="1"/>
  <c r="W24" i="29"/>
  <c r="W66" i="29" s="1"/>
  <c r="V24" i="29"/>
  <c r="V66" i="29" s="1"/>
  <c r="U24" i="29"/>
  <c r="U66" i="29" s="1"/>
  <c r="T24" i="29"/>
  <c r="T53" i="29" s="1"/>
  <c r="S24" i="29"/>
  <c r="S53" i="29" s="1"/>
  <c r="R24" i="29"/>
  <c r="R66" i="29" s="1"/>
  <c r="Q24" i="29"/>
  <c r="G22" i="29"/>
  <c r="G21" i="29"/>
  <c r="I10" i="29"/>
  <c r="I8" i="29"/>
  <c r="G16" i="29" s="1"/>
  <c r="D3" i="29"/>
  <c r="H31" i="19"/>
  <c r="I31" i="19" s="1"/>
  <c r="J31" i="19" s="1"/>
  <c r="K31" i="19" s="1"/>
  <c r="L31" i="19" s="1"/>
  <c r="M31" i="19" s="1"/>
  <c r="N31" i="19" s="1"/>
  <c r="O31" i="19" s="1"/>
  <c r="P31" i="19" s="1"/>
  <c r="Q31" i="19" s="1"/>
  <c r="R31" i="19" s="1"/>
  <c r="S31" i="19" s="1"/>
  <c r="T31" i="19" s="1"/>
  <c r="U31" i="19" s="1"/>
  <c r="V31" i="19" s="1"/>
  <c r="W31" i="19" s="1"/>
  <c r="X31" i="19" s="1"/>
  <c r="Y31" i="19" s="1"/>
  <c r="Z31" i="19" s="1"/>
  <c r="AA31" i="19" s="1"/>
  <c r="AB31" i="19" s="1"/>
  <c r="AC31" i="19" s="1"/>
  <c r="AD31" i="19" s="1"/>
  <c r="AE31" i="19" s="1"/>
  <c r="AF31" i="19" s="1"/>
  <c r="G29" i="19"/>
  <c r="H29" i="19" s="1"/>
  <c r="I29" i="19" s="1"/>
  <c r="J29" i="19" s="1"/>
  <c r="K29" i="19" s="1"/>
  <c r="L29" i="19" s="1"/>
  <c r="M29" i="19" s="1"/>
  <c r="N29" i="19" s="1"/>
  <c r="O29" i="19" s="1"/>
  <c r="P29" i="19" s="1"/>
  <c r="Q29" i="19" s="1"/>
  <c r="R29" i="19" s="1"/>
  <c r="S29" i="19" s="1"/>
  <c r="T29" i="19" s="1"/>
  <c r="U29" i="19" s="1"/>
  <c r="V29" i="19" s="1"/>
  <c r="W29" i="19" s="1"/>
  <c r="X29" i="19" s="1"/>
  <c r="Y29" i="19" s="1"/>
  <c r="Z29" i="19" s="1"/>
  <c r="AA29" i="19" s="1"/>
  <c r="AB29" i="19" s="1"/>
  <c r="AC29" i="19" s="1"/>
  <c r="AD29" i="19" s="1"/>
  <c r="AE29" i="19" s="1"/>
  <c r="AF29" i="19" s="1"/>
  <c r="G22" i="19"/>
  <c r="G21" i="19"/>
  <c r="R40" i="19" s="1"/>
  <c r="R65" i="19" s="1"/>
  <c r="I10" i="19"/>
  <c r="I8" i="19"/>
  <c r="G16" i="19" s="1"/>
  <c r="D3" i="19"/>
  <c r="H31" i="20"/>
  <c r="I31" i="20" s="1"/>
  <c r="J31" i="20" s="1"/>
  <c r="K31" i="20" s="1"/>
  <c r="L31" i="20" s="1"/>
  <c r="M31" i="20" s="1"/>
  <c r="N31" i="20" s="1"/>
  <c r="O31" i="20" s="1"/>
  <c r="P31" i="20" s="1"/>
  <c r="Q31" i="20" s="1"/>
  <c r="R31" i="20" s="1"/>
  <c r="S31" i="20" s="1"/>
  <c r="T31" i="20" s="1"/>
  <c r="U31" i="20" s="1"/>
  <c r="V31" i="20" s="1"/>
  <c r="W31" i="20" s="1"/>
  <c r="X31" i="20" s="1"/>
  <c r="Y31" i="20" s="1"/>
  <c r="Z31" i="20" s="1"/>
  <c r="AA31" i="20" s="1"/>
  <c r="AB31" i="20" s="1"/>
  <c r="AC31" i="20" s="1"/>
  <c r="AD31" i="20" s="1"/>
  <c r="AE31" i="20" s="1"/>
  <c r="AF31" i="20" s="1"/>
  <c r="G29" i="20"/>
  <c r="H29" i="20" s="1"/>
  <c r="I29" i="20" s="1"/>
  <c r="J29" i="20" s="1"/>
  <c r="K29" i="20" s="1"/>
  <c r="L29" i="20" s="1"/>
  <c r="M29" i="20" s="1"/>
  <c r="N29" i="20" s="1"/>
  <c r="O29" i="20" s="1"/>
  <c r="P29" i="20" s="1"/>
  <c r="Q29" i="20" s="1"/>
  <c r="R29" i="20" s="1"/>
  <c r="S29" i="20" s="1"/>
  <c r="T29" i="20" s="1"/>
  <c r="U29" i="20" s="1"/>
  <c r="V29" i="20" s="1"/>
  <c r="W29" i="20" s="1"/>
  <c r="X29" i="20" s="1"/>
  <c r="Y29" i="20" s="1"/>
  <c r="Z29" i="20" s="1"/>
  <c r="AA29" i="20" s="1"/>
  <c r="AB29" i="20" s="1"/>
  <c r="AC29" i="20" s="1"/>
  <c r="AD29" i="20" s="1"/>
  <c r="AE29" i="20" s="1"/>
  <c r="AF29" i="20" s="1"/>
  <c r="G22" i="20"/>
  <c r="I10" i="20"/>
  <c r="I8" i="20"/>
  <c r="G16" i="20" s="1"/>
  <c r="D3" i="20"/>
  <c r="H31" i="12"/>
  <c r="I31" i="12" s="1"/>
  <c r="J31" i="12" s="1"/>
  <c r="K31" i="12" s="1"/>
  <c r="L31" i="12" s="1"/>
  <c r="M31" i="12" s="1"/>
  <c r="N31" i="12" s="1"/>
  <c r="O31" i="12" s="1"/>
  <c r="P31" i="12" s="1"/>
  <c r="Q31" i="12" s="1"/>
  <c r="R31" i="12" s="1"/>
  <c r="S31" i="12" s="1"/>
  <c r="T31" i="12" s="1"/>
  <c r="U31" i="12" s="1"/>
  <c r="V31" i="12" s="1"/>
  <c r="W31" i="12" s="1"/>
  <c r="X31" i="12" s="1"/>
  <c r="Y31" i="12" s="1"/>
  <c r="Z31" i="12" s="1"/>
  <c r="AA31" i="12" s="1"/>
  <c r="AB31" i="12" s="1"/>
  <c r="AC31" i="12" s="1"/>
  <c r="AD31" i="12" s="1"/>
  <c r="AE31" i="12" s="1"/>
  <c r="AF31" i="12" s="1"/>
  <c r="G30" i="12"/>
  <c r="H30" i="12" s="1"/>
  <c r="G22" i="12"/>
  <c r="G21" i="12"/>
  <c r="AB40" i="12" s="1"/>
  <c r="AB65" i="12" s="1"/>
  <c r="I10" i="12"/>
  <c r="I8" i="12"/>
  <c r="G16" i="12" s="1"/>
  <c r="D3" i="12"/>
  <c r="H31" i="18"/>
  <c r="I31" i="18" s="1"/>
  <c r="J31" i="18" s="1"/>
  <c r="K31" i="18" s="1"/>
  <c r="L31" i="18" s="1"/>
  <c r="M31" i="18" s="1"/>
  <c r="N31" i="18" s="1"/>
  <c r="O31" i="18" s="1"/>
  <c r="P31" i="18" s="1"/>
  <c r="Q31" i="18" s="1"/>
  <c r="R31" i="18" s="1"/>
  <c r="S31" i="18" s="1"/>
  <c r="T31" i="18" s="1"/>
  <c r="U31" i="18" s="1"/>
  <c r="V31" i="18" s="1"/>
  <c r="W31" i="18" s="1"/>
  <c r="X31" i="18" s="1"/>
  <c r="Y31" i="18" s="1"/>
  <c r="Z31" i="18" s="1"/>
  <c r="AA31" i="18" s="1"/>
  <c r="AB31" i="18" s="1"/>
  <c r="AC31" i="18" s="1"/>
  <c r="AD31" i="18" s="1"/>
  <c r="AE31" i="18" s="1"/>
  <c r="AF31" i="18" s="1"/>
  <c r="G29" i="18"/>
  <c r="H29" i="18" s="1"/>
  <c r="I29" i="18" s="1"/>
  <c r="J29" i="18" s="1"/>
  <c r="K29" i="18" s="1"/>
  <c r="L29" i="18" s="1"/>
  <c r="M29" i="18" s="1"/>
  <c r="N29" i="18" s="1"/>
  <c r="O29" i="18" s="1"/>
  <c r="P29" i="18" s="1"/>
  <c r="Q29" i="18" s="1"/>
  <c r="R29" i="18" s="1"/>
  <c r="S29" i="18" s="1"/>
  <c r="T29" i="18" s="1"/>
  <c r="U29" i="18" s="1"/>
  <c r="V29" i="18" s="1"/>
  <c r="W29" i="18" s="1"/>
  <c r="X29" i="18" s="1"/>
  <c r="Y29" i="18" s="1"/>
  <c r="Z29" i="18" s="1"/>
  <c r="AA29" i="18" s="1"/>
  <c r="AB29" i="18" s="1"/>
  <c r="AC29" i="18" s="1"/>
  <c r="AD29" i="18" s="1"/>
  <c r="AE29" i="18" s="1"/>
  <c r="AF29" i="18" s="1"/>
  <c r="G22" i="18"/>
  <c r="G21" i="18"/>
  <c r="AE40" i="18" s="1"/>
  <c r="AE65" i="18" s="1"/>
  <c r="I10" i="18"/>
  <c r="I8" i="18"/>
  <c r="G16" i="18" s="1"/>
  <c r="D3" i="18"/>
  <c r="AF78" i="28"/>
  <c r="AA78" i="28"/>
  <c r="V78" i="28"/>
  <c r="Q78" i="28"/>
  <c r="L78" i="28"/>
  <c r="J78" i="28"/>
  <c r="AB77" i="28"/>
  <c r="AB78" i="28" s="1"/>
  <c r="W77" i="28"/>
  <c r="W78" i="28" s="1"/>
  <c r="R77" i="28"/>
  <c r="S77" i="28" s="1"/>
  <c r="M77" i="28"/>
  <c r="M78" i="28" s="1"/>
  <c r="K77" i="28"/>
  <c r="K78" i="28" s="1"/>
  <c r="I77" i="28"/>
  <c r="I78" i="28" s="1"/>
  <c r="H77" i="28"/>
  <c r="H78" i="28" s="1"/>
  <c r="AF72" i="28"/>
  <c r="AE72" i="28"/>
  <c r="AD72" i="28"/>
  <c r="AC72" i="28"/>
  <c r="AB72" i="28"/>
  <c r="AA72" i="28"/>
  <c r="Z72" i="28"/>
  <c r="Y72" i="28"/>
  <c r="X72" i="28"/>
  <c r="W72" i="28"/>
  <c r="V72" i="28"/>
  <c r="U72" i="28"/>
  <c r="T72" i="28"/>
  <c r="S72" i="28"/>
  <c r="R72" i="28"/>
  <c r="Q72" i="28"/>
  <c r="P72" i="28"/>
  <c r="O72" i="28"/>
  <c r="N72" i="28"/>
  <c r="M72" i="28"/>
  <c r="L72" i="28"/>
  <c r="K72" i="28"/>
  <c r="J72" i="28"/>
  <c r="I72" i="28"/>
  <c r="H72" i="28"/>
  <c r="G70" i="28"/>
  <c r="H31" i="28"/>
  <c r="I31" i="28" s="1"/>
  <c r="J31" i="28" s="1"/>
  <c r="K31" i="28" s="1"/>
  <c r="L31" i="28" s="1"/>
  <c r="M31" i="28" s="1"/>
  <c r="N31" i="28" s="1"/>
  <c r="O31" i="28" s="1"/>
  <c r="P31" i="28" s="1"/>
  <c r="Q31" i="28" s="1"/>
  <c r="R31" i="28" s="1"/>
  <c r="S31" i="28" s="1"/>
  <c r="T31" i="28" s="1"/>
  <c r="U31" i="28" s="1"/>
  <c r="V31" i="28" s="1"/>
  <c r="W31" i="28" s="1"/>
  <c r="X31" i="28" s="1"/>
  <c r="Y31" i="28" s="1"/>
  <c r="Z31" i="28" s="1"/>
  <c r="AA31" i="28" s="1"/>
  <c r="AB31" i="28" s="1"/>
  <c r="AC31" i="28" s="1"/>
  <c r="AD31" i="28" s="1"/>
  <c r="AE31" i="28" s="1"/>
  <c r="AF31" i="28" s="1"/>
  <c r="G29" i="28"/>
  <c r="H29" i="28" s="1"/>
  <c r="I29" i="28" s="1"/>
  <c r="J29" i="28" s="1"/>
  <c r="K29" i="28" s="1"/>
  <c r="L29" i="28" s="1"/>
  <c r="M29" i="28" s="1"/>
  <c r="N29" i="28" s="1"/>
  <c r="O29" i="28" s="1"/>
  <c r="P29" i="28" s="1"/>
  <c r="Q29" i="28" s="1"/>
  <c r="R29" i="28" s="1"/>
  <c r="S29" i="28" s="1"/>
  <c r="T29" i="28" s="1"/>
  <c r="U29" i="28" s="1"/>
  <c r="V29" i="28" s="1"/>
  <c r="W29" i="28" s="1"/>
  <c r="X29" i="28" s="1"/>
  <c r="Y29" i="28" s="1"/>
  <c r="Z29" i="28" s="1"/>
  <c r="AA29" i="28" s="1"/>
  <c r="AB29" i="28" s="1"/>
  <c r="AC29" i="28" s="1"/>
  <c r="AD29" i="28" s="1"/>
  <c r="AE29" i="28" s="1"/>
  <c r="AF29" i="28" s="1"/>
  <c r="AE24" i="28"/>
  <c r="AE66" i="28" s="1"/>
  <c r="AD24" i="28"/>
  <c r="AD66" i="28" s="1"/>
  <c r="AC24" i="28"/>
  <c r="AC66" i="28" s="1"/>
  <c r="AB24" i="28"/>
  <c r="AB66" i="28" s="1"/>
  <c r="Z24" i="28"/>
  <c r="Z66" i="28" s="1"/>
  <c r="Y24" i="28"/>
  <c r="Y66" i="28" s="1"/>
  <c r="X24" i="28"/>
  <c r="X53" i="28" s="1"/>
  <c r="W24" i="28"/>
  <c r="W53" i="28" s="1"/>
  <c r="G22" i="28"/>
  <c r="I10" i="28"/>
  <c r="I8" i="28"/>
  <c r="G16" i="28" s="1"/>
  <c r="D3" i="28"/>
  <c r="H31" i="17"/>
  <c r="I31" i="17" s="1"/>
  <c r="J31" i="17" s="1"/>
  <c r="K31" i="17" s="1"/>
  <c r="L31" i="17" s="1"/>
  <c r="M31" i="17" s="1"/>
  <c r="N31" i="17" s="1"/>
  <c r="O31" i="17" s="1"/>
  <c r="P31" i="17" s="1"/>
  <c r="Q31" i="17" s="1"/>
  <c r="R31" i="17" s="1"/>
  <c r="S31" i="17" s="1"/>
  <c r="T31" i="17" s="1"/>
  <c r="U31" i="17" s="1"/>
  <c r="V31" i="17" s="1"/>
  <c r="W31" i="17" s="1"/>
  <c r="X31" i="17" s="1"/>
  <c r="Y31" i="17" s="1"/>
  <c r="Z31" i="17" s="1"/>
  <c r="AA31" i="17" s="1"/>
  <c r="AB31" i="17" s="1"/>
  <c r="AC31" i="17" s="1"/>
  <c r="AD31" i="17" s="1"/>
  <c r="AE31" i="17" s="1"/>
  <c r="AF31" i="17" s="1"/>
  <c r="G30" i="17"/>
  <c r="H30" i="17" s="1"/>
  <c r="G29" i="17"/>
  <c r="H29" i="17" s="1"/>
  <c r="I29" i="17" s="1"/>
  <c r="J29" i="17" s="1"/>
  <c r="K29" i="17" s="1"/>
  <c r="L29" i="17" s="1"/>
  <c r="M29" i="17" s="1"/>
  <c r="N29" i="17" s="1"/>
  <c r="O29" i="17" s="1"/>
  <c r="P29" i="17" s="1"/>
  <c r="Q29" i="17" s="1"/>
  <c r="R29" i="17" s="1"/>
  <c r="S29" i="17" s="1"/>
  <c r="T29" i="17" s="1"/>
  <c r="U29" i="17" s="1"/>
  <c r="V29" i="17" s="1"/>
  <c r="W29" i="17" s="1"/>
  <c r="X29" i="17" s="1"/>
  <c r="Y29" i="17" s="1"/>
  <c r="Z29" i="17" s="1"/>
  <c r="AA29" i="17" s="1"/>
  <c r="AB29" i="17" s="1"/>
  <c r="AC29" i="17" s="1"/>
  <c r="AD29" i="17" s="1"/>
  <c r="AE29" i="17" s="1"/>
  <c r="AF29" i="17" s="1"/>
  <c r="H27" i="17"/>
  <c r="I27" i="17" s="1"/>
  <c r="J27" i="17" s="1"/>
  <c r="K27" i="17" s="1"/>
  <c r="L27" i="17" s="1"/>
  <c r="M27" i="17" s="1"/>
  <c r="N27" i="17" s="1"/>
  <c r="O27" i="17" s="1"/>
  <c r="P27" i="17" s="1"/>
  <c r="Q27" i="17" s="1"/>
  <c r="R27" i="17" s="1"/>
  <c r="S27" i="17" s="1"/>
  <c r="T27" i="17" s="1"/>
  <c r="U27" i="17" s="1"/>
  <c r="V27" i="17" s="1"/>
  <c r="W27" i="17" s="1"/>
  <c r="X27" i="17" s="1"/>
  <c r="Y27" i="17" s="1"/>
  <c r="Z27" i="17" s="1"/>
  <c r="AA27" i="17" s="1"/>
  <c r="AB27" i="17" s="1"/>
  <c r="AC27" i="17" s="1"/>
  <c r="AD27" i="17" s="1"/>
  <c r="AE27" i="17" s="1"/>
  <c r="AF27" i="17" s="1"/>
  <c r="AF24" i="17"/>
  <c r="AF53" i="17" s="1"/>
  <c r="AE24" i="17"/>
  <c r="AE53" i="17" s="1"/>
  <c r="AD24" i="17"/>
  <c r="AC24" i="17"/>
  <c r="AB24" i="17"/>
  <c r="AB53" i="17" s="1"/>
  <c r="AA24" i="17"/>
  <c r="AA52" i="17" s="1"/>
  <c r="Z24" i="17"/>
  <c r="Z52" i="17" s="1"/>
  <c r="Y24" i="17"/>
  <c r="Y66" i="17" s="1"/>
  <c r="X24" i="17"/>
  <c r="W24" i="17"/>
  <c r="W66" i="17" s="1"/>
  <c r="G22" i="17"/>
  <c r="G21" i="17"/>
  <c r="V40" i="17" s="1"/>
  <c r="V65" i="17" s="1"/>
  <c r="I10" i="17"/>
  <c r="G20" i="17" s="1"/>
  <c r="I8" i="17"/>
  <c r="G16" i="17" s="1"/>
  <c r="D3" i="17"/>
  <c r="H31" i="31"/>
  <c r="I31" i="31" s="1"/>
  <c r="J31" i="31" s="1"/>
  <c r="K31" i="31" s="1"/>
  <c r="L31" i="31" s="1"/>
  <c r="M31" i="31" s="1"/>
  <c r="N31" i="31" s="1"/>
  <c r="O31" i="31" s="1"/>
  <c r="P31" i="31" s="1"/>
  <c r="Q31" i="31" s="1"/>
  <c r="R31" i="31" s="1"/>
  <c r="S31" i="31" s="1"/>
  <c r="T31" i="31" s="1"/>
  <c r="U31" i="31" s="1"/>
  <c r="V31" i="31" s="1"/>
  <c r="W31" i="31" s="1"/>
  <c r="X31" i="31" s="1"/>
  <c r="Y31" i="31" s="1"/>
  <c r="Z31" i="31" s="1"/>
  <c r="AA31" i="31" s="1"/>
  <c r="AB31" i="31" s="1"/>
  <c r="AC31" i="31" s="1"/>
  <c r="AD31" i="31" s="1"/>
  <c r="AE31" i="31" s="1"/>
  <c r="AF31" i="31" s="1"/>
  <c r="G30" i="31"/>
  <c r="H30" i="31" s="1"/>
  <c r="G29" i="31"/>
  <c r="H29" i="31" s="1"/>
  <c r="I29" i="31" s="1"/>
  <c r="J29" i="31" s="1"/>
  <c r="K29" i="31" s="1"/>
  <c r="L29" i="31" s="1"/>
  <c r="M29" i="31" s="1"/>
  <c r="N29" i="31" s="1"/>
  <c r="O29" i="31" s="1"/>
  <c r="P29" i="31" s="1"/>
  <c r="Q29" i="31" s="1"/>
  <c r="R29" i="31" s="1"/>
  <c r="S29" i="31" s="1"/>
  <c r="T29" i="31" s="1"/>
  <c r="U29" i="31" s="1"/>
  <c r="V29" i="31" s="1"/>
  <c r="W29" i="31" s="1"/>
  <c r="X29" i="31" s="1"/>
  <c r="Y29" i="31" s="1"/>
  <c r="Z29" i="31" s="1"/>
  <c r="AA29" i="31" s="1"/>
  <c r="AB29" i="31" s="1"/>
  <c r="AC29" i="31" s="1"/>
  <c r="AD29" i="31" s="1"/>
  <c r="AE29" i="31" s="1"/>
  <c r="AF29" i="31" s="1"/>
  <c r="K24" i="31"/>
  <c r="J24" i="31"/>
  <c r="I24" i="31"/>
  <c r="H24" i="31"/>
  <c r="G22" i="31"/>
  <c r="G21" i="31"/>
  <c r="I10" i="31"/>
  <c r="I8" i="31"/>
  <c r="G16" i="31" s="1"/>
  <c r="D3" i="31"/>
  <c r="AF65" i="21"/>
  <c r="AE65" i="21"/>
  <c r="AD65" i="21"/>
  <c r="AC65" i="21"/>
  <c r="AB65" i="21"/>
  <c r="AA65" i="21"/>
  <c r="Z65" i="21"/>
  <c r="Y65" i="21"/>
  <c r="X65" i="21"/>
  <c r="W65" i="21"/>
  <c r="V65" i="21"/>
  <c r="U65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H31" i="21"/>
  <c r="I31" i="21" s="1"/>
  <c r="J31" i="21" s="1"/>
  <c r="K31" i="21" s="1"/>
  <c r="L31" i="21" s="1"/>
  <c r="M31" i="21" s="1"/>
  <c r="N31" i="21" s="1"/>
  <c r="O31" i="21" s="1"/>
  <c r="P31" i="21" s="1"/>
  <c r="Q31" i="21" s="1"/>
  <c r="R31" i="21" s="1"/>
  <c r="S31" i="21" s="1"/>
  <c r="T31" i="21" s="1"/>
  <c r="U31" i="21" s="1"/>
  <c r="V31" i="21" s="1"/>
  <c r="W31" i="21" s="1"/>
  <c r="X31" i="21" s="1"/>
  <c r="Y31" i="21" s="1"/>
  <c r="Z31" i="21" s="1"/>
  <c r="AA31" i="21" s="1"/>
  <c r="AB31" i="21" s="1"/>
  <c r="AC31" i="21" s="1"/>
  <c r="AD31" i="21" s="1"/>
  <c r="AE31" i="21" s="1"/>
  <c r="AF31" i="21" s="1"/>
  <c r="G29" i="21"/>
  <c r="H29" i="21" s="1"/>
  <c r="I29" i="21" s="1"/>
  <c r="J29" i="21" s="1"/>
  <c r="K29" i="21" s="1"/>
  <c r="L29" i="21" s="1"/>
  <c r="M29" i="21" s="1"/>
  <c r="N29" i="21" s="1"/>
  <c r="O29" i="21" s="1"/>
  <c r="P29" i="21" s="1"/>
  <c r="Q29" i="21" s="1"/>
  <c r="R29" i="21" s="1"/>
  <c r="S29" i="21" s="1"/>
  <c r="T29" i="21" s="1"/>
  <c r="U29" i="21" s="1"/>
  <c r="V29" i="21" s="1"/>
  <c r="W29" i="21" s="1"/>
  <c r="X29" i="21" s="1"/>
  <c r="Y29" i="21" s="1"/>
  <c r="Z29" i="21" s="1"/>
  <c r="AA29" i="21" s="1"/>
  <c r="AB29" i="21" s="1"/>
  <c r="AC29" i="21" s="1"/>
  <c r="AD29" i="21" s="1"/>
  <c r="AE29" i="21" s="1"/>
  <c r="AF29" i="21" s="1"/>
  <c r="K24" i="21"/>
  <c r="K66" i="21" s="1"/>
  <c r="J24" i="21"/>
  <c r="J66" i="21" s="1"/>
  <c r="I24" i="21"/>
  <c r="I66" i="21" s="1"/>
  <c r="H24" i="21"/>
  <c r="H66" i="21" s="1"/>
  <c r="G22" i="21"/>
  <c r="G21" i="21"/>
  <c r="I40" i="21" s="1"/>
  <c r="I10" i="21"/>
  <c r="I8" i="21"/>
  <c r="G16" i="21" s="1"/>
  <c r="D3" i="21"/>
  <c r="AF78" i="27"/>
  <c r="AA78" i="27"/>
  <c r="V78" i="27"/>
  <c r="Q78" i="27"/>
  <c r="L78" i="27"/>
  <c r="J78" i="27"/>
  <c r="AB77" i="27"/>
  <c r="AC77" i="27" s="1"/>
  <c r="W77" i="27"/>
  <c r="X77" i="27" s="1"/>
  <c r="R77" i="27"/>
  <c r="R78" i="27" s="1"/>
  <c r="M77" i="27"/>
  <c r="N77" i="27" s="1"/>
  <c r="K77" i="27"/>
  <c r="K78" i="27" s="1"/>
  <c r="I77" i="27"/>
  <c r="I78" i="27" s="1"/>
  <c r="H77" i="27"/>
  <c r="H78" i="27" s="1"/>
  <c r="AF72" i="27"/>
  <c r="AE72" i="27"/>
  <c r="AD72" i="27"/>
  <c r="AC72" i="27"/>
  <c r="AB72" i="27"/>
  <c r="AA72" i="27"/>
  <c r="Z72" i="27"/>
  <c r="Y72" i="27"/>
  <c r="X72" i="27"/>
  <c r="W72" i="27"/>
  <c r="V72" i="27"/>
  <c r="U72" i="27"/>
  <c r="T72" i="27"/>
  <c r="S72" i="27"/>
  <c r="R72" i="27"/>
  <c r="Q72" i="27"/>
  <c r="P72" i="27"/>
  <c r="O72" i="27"/>
  <c r="N72" i="27"/>
  <c r="M72" i="27"/>
  <c r="L72" i="27"/>
  <c r="K72" i="27"/>
  <c r="J72" i="27"/>
  <c r="I72" i="27"/>
  <c r="H72" i="27"/>
  <c r="G70" i="27"/>
  <c r="H31" i="27"/>
  <c r="I31" i="27" s="1"/>
  <c r="J31" i="27" s="1"/>
  <c r="K31" i="27" s="1"/>
  <c r="L31" i="27" s="1"/>
  <c r="M31" i="27" s="1"/>
  <c r="N31" i="27" s="1"/>
  <c r="O31" i="27" s="1"/>
  <c r="P31" i="27" s="1"/>
  <c r="Q31" i="27" s="1"/>
  <c r="R31" i="27" s="1"/>
  <c r="S31" i="27" s="1"/>
  <c r="T31" i="27" s="1"/>
  <c r="U31" i="27" s="1"/>
  <c r="V31" i="27" s="1"/>
  <c r="W31" i="27" s="1"/>
  <c r="X31" i="27" s="1"/>
  <c r="Y31" i="27" s="1"/>
  <c r="Z31" i="27" s="1"/>
  <c r="AA31" i="27" s="1"/>
  <c r="AB31" i="27" s="1"/>
  <c r="AC31" i="27" s="1"/>
  <c r="AD31" i="27" s="1"/>
  <c r="AE31" i="27" s="1"/>
  <c r="AF31" i="27" s="1"/>
  <c r="G29" i="27"/>
  <c r="H29" i="27" s="1"/>
  <c r="I29" i="27" s="1"/>
  <c r="J29" i="27" s="1"/>
  <c r="K29" i="27" s="1"/>
  <c r="L29" i="27" s="1"/>
  <c r="M29" i="27" s="1"/>
  <c r="N29" i="27" s="1"/>
  <c r="O29" i="27" s="1"/>
  <c r="P29" i="27" s="1"/>
  <c r="Q29" i="27" s="1"/>
  <c r="R29" i="27" s="1"/>
  <c r="S29" i="27" s="1"/>
  <c r="T29" i="27" s="1"/>
  <c r="U29" i="27" s="1"/>
  <c r="V29" i="27" s="1"/>
  <c r="W29" i="27" s="1"/>
  <c r="X29" i="27" s="1"/>
  <c r="Y29" i="27" s="1"/>
  <c r="Z29" i="27" s="1"/>
  <c r="AA29" i="27" s="1"/>
  <c r="AB29" i="27" s="1"/>
  <c r="AC29" i="27" s="1"/>
  <c r="AD29" i="27" s="1"/>
  <c r="AE29" i="27" s="1"/>
  <c r="AF29" i="27" s="1"/>
  <c r="AF24" i="27"/>
  <c r="AE24" i="27"/>
  <c r="AE66" i="27" s="1"/>
  <c r="AD24" i="27"/>
  <c r="AD53" i="27" s="1"/>
  <c r="AC24" i="27"/>
  <c r="AC53" i="27" s="1"/>
  <c r="AB24" i="27"/>
  <c r="AA24" i="27"/>
  <c r="Z24" i="27"/>
  <c r="Y24" i="27"/>
  <c r="X24" i="27"/>
  <c r="W24" i="27"/>
  <c r="V24" i="27"/>
  <c r="V53" i="27" s="1"/>
  <c r="U24" i="27"/>
  <c r="U53" i="27" s="1"/>
  <c r="T24" i="27"/>
  <c r="S24" i="27"/>
  <c r="R24" i="27"/>
  <c r="R53" i="27" s="1"/>
  <c r="Q24" i="27"/>
  <c r="Q66" i="27" s="1"/>
  <c r="P24" i="27"/>
  <c r="P66" i="27" s="1"/>
  <c r="O24" i="27"/>
  <c r="O52" i="27" s="1"/>
  <c r="N24" i="27"/>
  <c r="N53" i="27" s="1"/>
  <c r="M24" i="27"/>
  <c r="M66" i="27" s="1"/>
  <c r="L24" i="27"/>
  <c r="L66" i="27" s="1"/>
  <c r="G22" i="27"/>
  <c r="G21" i="27"/>
  <c r="I33" i="27" s="1"/>
  <c r="J33" i="27" s="1"/>
  <c r="K33" i="27" s="1"/>
  <c r="L33" i="27" s="1"/>
  <c r="M33" i="27" s="1"/>
  <c r="N33" i="27" s="1"/>
  <c r="O33" i="27" s="1"/>
  <c r="P33" i="27" s="1"/>
  <c r="Q33" i="27" s="1"/>
  <c r="R33" i="27" s="1"/>
  <c r="S33" i="27" s="1"/>
  <c r="T33" i="27" s="1"/>
  <c r="U33" i="27" s="1"/>
  <c r="V33" i="27" s="1"/>
  <c r="W33" i="27" s="1"/>
  <c r="X33" i="27" s="1"/>
  <c r="Y33" i="27" s="1"/>
  <c r="Z33" i="27" s="1"/>
  <c r="AA33" i="27" s="1"/>
  <c r="AB33" i="27" s="1"/>
  <c r="AC33" i="27" s="1"/>
  <c r="AD33" i="27" s="1"/>
  <c r="AE33" i="27" s="1"/>
  <c r="AF33" i="27" s="1"/>
  <c r="I10" i="27"/>
  <c r="I8" i="27"/>
  <c r="G16" i="27" s="1"/>
  <c r="D3" i="27"/>
  <c r="H31" i="30"/>
  <c r="I31" i="30" s="1"/>
  <c r="J31" i="30" s="1"/>
  <c r="K31" i="30" s="1"/>
  <c r="L31" i="30" s="1"/>
  <c r="M31" i="30" s="1"/>
  <c r="N31" i="30" s="1"/>
  <c r="O31" i="30" s="1"/>
  <c r="P31" i="30" s="1"/>
  <c r="Q31" i="30" s="1"/>
  <c r="R31" i="30" s="1"/>
  <c r="S31" i="30" s="1"/>
  <c r="T31" i="30" s="1"/>
  <c r="U31" i="30" s="1"/>
  <c r="V31" i="30" s="1"/>
  <c r="W31" i="30" s="1"/>
  <c r="X31" i="30" s="1"/>
  <c r="Y31" i="30" s="1"/>
  <c r="Z31" i="30" s="1"/>
  <c r="AA31" i="30" s="1"/>
  <c r="AB31" i="30" s="1"/>
  <c r="AC31" i="30" s="1"/>
  <c r="AD31" i="30" s="1"/>
  <c r="AE31" i="30" s="1"/>
  <c r="AF31" i="30" s="1"/>
  <c r="G29" i="30"/>
  <c r="H29" i="30" s="1"/>
  <c r="I29" i="30" s="1"/>
  <c r="J29" i="30" s="1"/>
  <c r="K29" i="30" s="1"/>
  <c r="L29" i="30" s="1"/>
  <c r="M29" i="30" s="1"/>
  <c r="N29" i="30" s="1"/>
  <c r="O29" i="30" s="1"/>
  <c r="P29" i="30" s="1"/>
  <c r="Q29" i="30" s="1"/>
  <c r="R29" i="30" s="1"/>
  <c r="S29" i="30" s="1"/>
  <c r="T29" i="30" s="1"/>
  <c r="U29" i="30" s="1"/>
  <c r="V29" i="30" s="1"/>
  <c r="W29" i="30" s="1"/>
  <c r="X29" i="30" s="1"/>
  <c r="Y29" i="30" s="1"/>
  <c r="Z29" i="30" s="1"/>
  <c r="AA29" i="30" s="1"/>
  <c r="AB29" i="30" s="1"/>
  <c r="AC29" i="30" s="1"/>
  <c r="AD29" i="30" s="1"/>
  <c r="AE29" i="30" s="1"/>
  <c r="AF29" i="30" s="1"/>
  <c r="G22" i="30"/>
  <c r="G21" i="30"/>
  <c r="V40" i="30" s="1"/>
  <c r="V67" i="30" s="1"/>
  <c r="I10" i="30"/>
  <c r="I8" i="30"/>
  <c r="G16" i="30" s="1"/>
  <c r="D3" i="30"/>
  <c r="H31" i="15"/>
  <c r="I31" i="15" s="1"/>
  <c r="J31" i="15" s="1"/>
  <c r="K31" i="15" s="1"/>
  <c r="L31" i="15" s="1"/>
  <c r="M31" i="15" s="1"/>
  <c r="N31" i="15" s="1"/>
  <c r="O31" i="15" s="1"/>
  <c r="P31" i="15" s="1"/>
  <c r="Q31" i="15" s="1"/>
  <c r="R31" i="15" s="1"/>
  <c r="S31" i="15" s="1"/>
  <c r="T31" i="15" s="1"/>
  <c r="U31" i="15" s="1"/>
  <c r="V31" i="15" s="1"/>
  <c r="W31" i="15" s="1"/>
  <c r="X31" i="15" s="1"/>
  <c r="Y31" i="15" s="1"/>
  <c r="Z31" i="15" s="1"/>
  <c r="AA31" i="15" s="1"/>
  <c r="AB31" i="15" s="1"/>
  <c r="AC31" i="15" s="1"/>
  <c r="AD31" i="15" s="1"/>
  <c r="AE31" i="15" s="1"/>
  <c r="AF31" i="15" s="1"/>
  <c r="G30" i="15"/>
  <c r="H30" i="15" s="1"/>
  <c r="I30" i="15" s="1"/>
  <c r="G22" i="15"/>
  <c r="G21" i="15"/>
  <c r="K40" i="15" s="1"/>
  <c r="K67" i="15" s="1"/>
  <c r="H15" i="15"/>
  <c r="I10" i="15"/>
  <c r="I8" i="15"/>
  <c r="G16" i="15" s="1"/>
  <c r="D3" i="15"/>
  <c r="Y10" i="36"/>
  <c r="X10" i="36"/>
  <c r="W10" i="36"/>
  <c r="V10" i="36"/>
  <c r="U10" i="36"/>
  <c r="T10" i="36"/>
  <c r="S10" i="36"/>
  <c r="R10" i="36"/>
  <c r="Q10" i="36"/>
  <c r="P10" i="36"/>
  <c r="O10" i="36"/>
  <c r="N10" i="36"/>
  <c r="M10" i="36"/>
  <c r="L10" i="36"/>
  <c r="K10" i="36"/>
  <c r="J10" i="36"/>
  <c r="I10" i="36"/>
  <c r="H10" i="36"/>
  <c r="G10" i="36"/>
  <c r="F10" i="36"/>
  <c r="E10" i="36"/>
  <c r="AC9" i="36"/>
  <c r="AB9" i="36"/>
  <c r="AA9" i="36"/>
  <c r="Z9" i="36"/>
  <c r="Y9" i="36"/>
  <c r="X9" i="36"/>
  <c r="W9" i="36"/>
  <c r="V9" i="36"/>
  <c r="U9" i="36"/>
  <c r="T9" i="36"/>
  <c r="S9" i="36"/>
  <c r="R9" i="36"/>
  <c r="Q9" i="36"/>
  <c r="P9" i="36"/>
  <c r="O9" i="36"/>
  <c r="N9" i="36"/>
  <c r="M9" i="36"/>
  <c r="L9" i="36"/>
  <c r="K9" i="36"/>
  <c r="J9" i="36"/>
  <c r="I9" i="36"/>
  <c r="H9" i="36"/>
  <c r="G9" i="36"/>
  <c r="F9" i="36"/>
  <c r="E9" i="36"/>
  <c r="B23" i="37"/>
  <c r="AB4" i="37"/>
  <c r="AB26" i="37" s="1"/>
  <c r="AB42" i="37" s="1"/>
  <c r="AA4" i="37"/>
  <c r="AA26" i="37" s="1"/>
  <c r="AA42" i="37" s="1"/>
  <c r="Z4" i="37"/>
  <c r="Z26" i="37" s="1"/>
  <c r="Z42" i="37" s="1"/>
  <c r="Y4" i="37"/>
  <c r="Y26" i="37" s="1"/>
  <c r="Y42" i="37" s="1"/>
  <c r="X4" i="37"/>
  <c r="X26" i="37" s="1"/>
  <c r="X42" i="37" s="1"/>
  <c r="W4" i="37"/>
  <c r="W26" i="37" s="1"/>
  <c r="W42" i="37" s="1"/>
  <c r="V4" i="37"/>
  <c r="V26" i="37" s="1"/>
  <c r="V42" i="37" s="1"/>
  <c r="U4" i="37"/>
  <c r="U26" i="37" s="1"/>
  <c r="U42" i="37" s="1"/>
  <c r="T4" i="37"/>
  <c r="T26" i="37" s="1"/>
  <c r="T42" i="37" s="1"/>
  <c r="S4" i="37"/>
  <c r="S26" i="37" s="1"/>
  <c r="S42" i="37" s="1"/>
  <c r="R4" i="37"/>
  <c r="R26" i="37" s="1"/>
  <c r="R42" i="37" s="1"/>
  <c r="Q4" i="37"/>
  <c r="Q26" i="37" s="1"/>
  <c r="Q42" i="37" s="1"/>
  <c r="P4" i="37"/>
  <c r="P26" i="37" s="1"/>
  <c r="P42" i="37" s="1"/>
  <c r="O4" i="37"/>
  <c r="O26" i="37" s="1"/>
  <c r="O42" i="37" s="1"/>
  <c r="N4" i="37"/>
  <c r="N26" i="37" s="1"/>
  <c r="N42" i="37" s="1"/>
  <c r="M4" i="37"/>
  <c r="M26" i="37" s="1"/>
  <c r="M42" i="37" s="1"/>
  <c r="L4" i="37"/>
  <c r="L26" i="37" s="1"/>
  <c r="L42" i="37" s="1"/>
  <c r="K4" i="37"/>
  <c r="K26" i="37" s="1"/>
  <c r="K42" i="37" s="1"/>
  <c r="J4" i="37"/>
  <c r="J26" i="37" s="1"/>
  <c r="J42" i="37" s="1"/>
  <c r="I4" i="37"/>
  <c r="I26" i="37" s="1"/>
  <c r="I42" i="37" s="1"/>
  <c r="H4" i="37"/>
  <c r="H26" i="37" s="1"/>
  <c r="H42" i="37" s="1"/>
  <c r="G4" i="37"/>
  <c r="G26" i="37" s="1"/>
  <c r="G42" i="37" s="1"/>
  <c r="F4" i="37"/>
  <c r="F26" i="37" s="1"/>
  <c r="F42" i="37" s="1"/>
  <c r="E4" i="37"/>
  <c r="E26" i="37" s="1"/>
  <c r="E42" i="37" s="1"/>
  <c r="D4" i="37"/>
  <c r="D26" i="37" s="1"/>
  <c r="D42" i="37" s="1"/>
  <c r="B3" i="37"/>
  <c r="HZ279" i="7"/>
  <c r="HY279" i="7"/>
  <c r="HX279" i="7"/>
  <c r="HW279" i="7"/>
  <c r="HV279" i="7"/>
  <c r="HU279" i="7"/>
  <c r="HT279" i="7"/>
  <c r="HS279" i="7"/>
  <c r="HG279" i="7" s="1"/>
  <c r="HR279" i="7"/>
  <c r="HQ279" i="7"/>
  <c r="HP279" i="7"/>
  <c r="HO279" i="7"/>
  <c r="HN279" i="7"/>
  <c r="HM279" i="7"/>
  <c r="HL279" i="7"/>
  <c r="HK279" i="7"/>
  <c r="HJ279" i="7"/>
  <c r="HI279" i="7"/>
  <c r="HZ278" i="7"/>
  <c r="HZ311" i="7" s="1"/>
  <c r="HY278" i="7"/>
  <c r="HY311" i="7" s="1"/>
  <c r="HX278" i="7"/>
  <c r="HX311" i="7" s="1"/>
  <c r="HW278" i="7"/>
  <c r="HW311" i="7" s="1"/>
  <c r="HV278" i="7"/>
  <c r="HV311" i="7" s="1"/>
  <c r="HU278" i="7"/>
  <c r="HU311" i="7" s="1"/>
  <c r="HT278" i="7"/>
  <c r="HT311" i="7" s="1"/>
  <c r="HS278" i="7"/>
  <c r="HS311" i="7" s="1"/>
  <c r="HR278" i="7"/>
  <c r="HR311" i="7" s="1"/>
  <c r="HQ278" i="7"/>
  <c r="HQ311" i="7" s="1"/>
  <c r="HP278" i="7"/>
  <c r="HP311" i="7" s="1"/>
  <c r="HO278" i="7"/>
  <c r="HO311" i="7" s="1"/>
  <c r="BB271" i="7"/>
  <c r="AP271" i="7" s="1"/>
  <c r="BA271" i="7"/>
  <c r="AO271" i="7" s="1"/>
  <c r="AZ271" i="7"/>
  <c r="AN271" i="7" s="1"/>
  <c r="AY271" i="7"/>
  <c r="AM271" i="7" s="1"/>
  <c r="AX271" i="7"/>
  <c r="AL271" i="7" s="1"/>
  <c r="AW271" i="7"/>
  <c r="AK271" i="7" s="1"/>
  <c r="AV271" i="7"/>
  <c r="AJ271" i="7" s="1"/>
  <c r="AU271" i="7"/>
  <c r="AI271" i="7" s="1"/>
  <c r="AT271" i="7"/>
  <c r="AH271" i="7" s="1"/>
  <c r="AS271" i="7"/>
  <c r="AG271" i="7" s="1"/>
  <c r="AR271" i="7"/>
  <c r="AF271" i="7" s="1"/>
  <c r="AQ271" i="7"/>
  <c r="AE271" i="7" s="1"/>
  <c r="HZ255" i="7"/>
  <c r="HN255" i="7" s="1"/>
  <c r="HY255" i="7"/>
  <c r="HM255" i="7" s="1"/>
  <c r="HX255" i="7"/>
  <c r="HL255" i="7" s="1"/>
  <c r="HW255" i="7"/>
  <c r="HK255" i="7" s="1"/>
  <c r="HV255" i="7"/>
  <c r="HJ255" i="7" s="1"/>
  <c r="HU255" i="7"/>
  <c r="HI255" i="7" s="1"/>
  <c r="HT255" i="7"/>
  <c r="HH255" i="7" s="1"/>
  <c r="HS255" i="7"/>
  <c r="HG255" i="7" s="1"/>
  <c r="HR255" i="7"/>
  <c r="HF255" i="7" s="1"/>
  <c r="HQ255" i="7"/>
  <c r="HE255" i="7" s="1"/>
  <c r="HP255" i="7"/>
  <c r="HD255" i="7" s="1"/>
  <c r="HO255" i="7"/>
  <c r="HC255" i="7" s="1"/>
  <c r="HZ254" i="7"/>
  <c r="HZ323" i="7" s="1"/>
  <c r="HY254" i="7"/>
  <c r="HY323" i="7" s="1"/>
  <c r="HX254" i="7"/>
  <c r="HX323" i="7" s="1"/>
  <c r="HW254" i="7"/>
  <c r="HW323" i="7" s="1"/>
  <c r="HV254" i="7"/>
  <c r="HV323" i="7" s="1"/>
  <c r="HU254" i="7"/>
  <c r="HU323" i="7" s="1"/>
  <c r="HT254" i="7"/>
  <c r="HT323" i="7" s="1"/>
  <c r="HS254" i="7"/>
  <c r="HS323" i="7" s="1"/>
  <c r="HR254" i="7"/>
  <c r="HR323" i="7" s="1"/>
  <c r="HQ254" i="7"/>
  <c r="HQ323" i="7" s="1"/>
  <c r="HP254" i="7"/>
  <c r="HP323" i="7" s="1"/>
  <c r="HO254" i="7"/>
  <c r="HO323" i="7" s="1"/>
  <c r="HJ254" i="7"/>
  <c r="HJ323" i="7" s="1"/>
  <c r="HI254" i="7"/>
  <c r="HI323" i="7" s="1"/>
  <c r="C244" i="7"/>
  <c r="C139" i="7" s="1"/>
  <c r="C112" i="7" s="1"/>
  <c r="C89" i="7" s="1"/>
  <c r="C67" i="7" s="1"/>
  <c r="C25" i="7" s="1"/>
  <c r="C243" i="7"/>
  <c r="C138" i="7" s="1"/>
  <c r="C111" i="7" s="1"/>
  <c r="C88" i="7" s="1"/>
  <c r="C66" i="7" s="1"/>
  <c r="C24" i="7" s="1"/>
  <c r="C242" i="7"/>
  <c r="C137" i="7" s="1"/>
  <c r="C110" i="7" s="1"/>
  <c r="C87" i="7" s="1"/>
  <c r="C65" i="7" s="1"/>
  <c r="C23" i="7" s="1"/>
  <c r="C241" i="7"/>
  <c r="C136" i="7" s="1"/>
  <c r="C109" i="7" s="1"/>
  <c r="C86" i="7" s="1"/>
  <c r="C64" i="7" s="1"/>
  <c r="C22" i="7" s="1"/>
  <c r="C240" i="7"/>
  <c r="C196" i="7" s="1"/>
  <c r="B18" i="37" s="1"/>
  <c r="C239" i="7"/>
  <c r="C195" i="7" s="1"/>
  <c r="B17" i="37" s="1"/>
  <c r="C238" i="7"/>
  <c r="C194" i="7" s="1"/>
  <c r="B16" i="37" s="1"/>
  <c r="C237" i="7"/>
  <c r="C193" i="7" s="1"/>
  <c r="C236" i="7"/>
  <c r="C192" i="7" s="1"/>
  <c r="C235" i="7"/>
  <c r="C191" i="7" s="1"/>
  <c r="C234" i="7"/>
  <c r="C190" i="7" s="1"/>
  <c r="B12" i="37" s="1"/>
  <c r="C233" i="7"/>
  <c r="C189" i="7" s="1"/>
  <c r="C232" i="7"/>
  <c r="C188" i="7" s="1"/>
  <c r="C231" i="7"/>
  <c r="C187" i="7" s="1"/>
  <c r="C230" i="7"/>
  <c r="C186" i="7" s="1"/>
  <c r="C229" i="7"/>
  <c r="C185" i="7" s="1"/>
  <c r="C228" i="7"/>
  <c r="C123" i="7" s="1"/>
  <c r="C96" i="7" s="1"/>
  <c r="C73" i="7" s="1"/>
  <c r="C51" i="7" s="1"/>
  <c r="C9" i="7" s="1"/>
  <c r="C227" i="7"/>
  <c r="C122" i="7" s="1"/>
  <c r="C117" i="7" s="1"/>
  <c r="BC219" i="7"/>
  <c r="AC219" i="7"/>
  <c r="X219" i="7"/>
  <c r="S219" i="7"/>
  <c r="N219" i="7"/>
  <c r="I219" i="7"/>
  <c r="G219" i="7"/>
  <c r="BC218" i="7"/>
  <c r="AC218" i="7"/>
  <c r="X218" i="7"/>
  <c r="S218" i="7"/>
  <c r="N218" i="7"/>
  <c r="I218" i="7"/>
  <c r="G218" i="7"/>
  <c r="C200" i="7"/>
  <c r="B22" i="37" s="1"/>
  <c r="C199" i="7"/>
  <c r="C198" i="7"/>
  <c r="C197" i="7"/>
  <c r="B19" i="37" s="1"/>
  <c r="C184" i="7"/>
  <c r="LR177" i="7"/>
  <c r="LQ177" i="7"/>
  <c r="LP177" i="7"/>
  <c r="LO177" i="7"/>
  <c r="LN177" i="7"/>
  <c r="LM177" i="7"/>
  <c r="LL177" i="7"/>
  <c r="LK177" i="7"/>
  <c r="LJ177" i="7"/>
  <c r="LI177" i="7"/>
  <c r="LH177" i="7"/>
  <c r="LG177" i="7"/>
  <c r="LF177" i="7"/>
  <c r="LE177" i="7"/>
  <c r="LD177" i="7"/>
  <c r="LC177" i="7"/>
  <c r="LB177" i="7"/>
  <c r="LA177" i="7"/>
  <c r="KZ177" i="7"/>
  <c r="KY177" i="7"/>
  <c r="KX177" i="7"/>
  <c r="KW177" i="7"/>
  <c r="KV177" i="7"/>
  <c r="KU177" i="7"/>
  <c r="KT177" i="7"/>
  <c r="KS177" i="7"/>
  <c r="KR177" i="7"/>
  <c r="KQ177" i="7"/>
  <c r="KP177" i="7"/>
  <c r="KO177" i="7"/>
  <c r="KN177" i="7"/>
  <c r="KM177" i="7"/>
  <c r="KL177" i="7"/>
  <c r="KK177" i="7"/>
  <c r="KJ177" i="7"/>
  <c r="KI177" i="7"/>
  <c r="KH177" i="7"/>
  <c r="KG177" i="7"/>
  <c r="KF177" i="7"/>
  <c r="KE177" i="7"/>
  <c r="KD177" i="7"/>
  <c r="KC177" i="7"/>
  <c r="KB177" i="7"/>
  <c r="KA177" i="7"/>
  <c r="JZ177" i="7"/>
  <c r="JY177" i="7"/>
  <c r="JX177" i="7"/>
  <c r="JW177" i="7"/>
  <c r="JV177" i="7"/>
  <c r="JU177" i="7"/>
  <c r="JT177" i="7"/>
  <c r="JS177" i="7"/>
  <c r="JR177" i="7"/>
  <c r="JQ177" i="7"/>
  <c r="JP177" i="7"/>
  <c r="JO177" i="7"/>
  <c r="JN177" i="7"/>
  <c r="JM177" i="7"/>
  <c r="JL177" i="7"/>
  <c r="JK177" i="7"/>
  <c r="LR176" i="7"/>
  <c r="LQ176" i="7"/>
  <c r="LP176" i="7"/>
  <c r="LO176" i="7"/>
  <c r="LN176" i="7"/>
  <c r="LM176" i="7"/>
  <c r="LL176" i="7"/>
  <c r="LK176" i="7"/>
  <c r="LJ176" i="7"/>
  <c r="LI176" i="7"/>
  <c r="LH176" i="7"/>
  <c r="LG176" i="7"/>
  <c r="LF176" i="7"/>
  <c r="LE176" i="7"/>
  <c r="LD176" i="7"/>
  <c r="LC176" i="7"/>
  <c r="LB176" i="7"/>
  <c r="LA176" i="7"/>
  <c r="KZ176" i="7"/>
  <c r="KY176" i="7"/>
  <c r="KX176" i="7"/>
  <c r="KW176" i="7"/>
  <c r="KV176" i="7"/>
  <c r="KU176" i="7"/>
  <c r="KT176" i="7"/>
  <c r="KS176" i="7"/>
  <c r="KR176" i="7"/>
  <c r="KQ176" i="7"/>
  <c r="KP176" i="7"/>
  <c r="KO176" i="7"/>
  <c r="KN176" i="7"/>
  <c r="KM176" i="7"/>
  <c r="KL176" i="7"/>
  <c r="KK176" i="7"/>
  <c r="KJ176" i="7"/>
  <c r="KI176" i="7"/>
  <c r="KH176" i="7"/>
  <c r="KG176" i="7"/>
  <c r="KF176" i="7"/>
  <c r="KE176" i="7"/>
  <c r="KD176" i="7"/>
  <c r="KC176" i="7"/>
  <c r="KB176" i="7"/>
  <c r="KA176" i="7"/>
  <c r="JZ176" i="7"/>
  <c r="JY176" i="7"/>
  <c r="JX176" i="7"/>
  <c r="JW176" i="7"/>
  <c r="JV176" i="7"/>
  <c r="JU176" i="7"/>
  <c r="JT176" i="7"/>
  <c r="JS176" i="7"/>
  <c r="JR176" i="7"/>
  <c r="JQ176" i="7"/>
  <c r="JP176" i="7"/>
  <c r="JO176" i="7"/>
  <c r="JN176" i="7"/>
  <c r="JM176" i="7"/>
  <c r="JL176" i="7"/>
  <c r="JK176" i="7"/>
  <c r="LR174" i="7"/>
  <c r="LQ174" i="7"/>
  <c r="LP174" i="7"/>
  <c r="LO174" i="7"/>
  <c r="LN174" i="7"/>
  <c r="LM174" i="7"/>
  <c r="LL174" i="7"/>
  <c r="LK174" i="7"/>
  <c r="LJ174" i="7"/>
  <c r="LI174" i="7"/>
  <c r="LH174" i="7"/>
  <c r="LG174" i="7"/>
  <c r="LF174" i="7"/>
  <c r="LE174" i="7"/>
  <c r="LD174" i="7"/>
  <c r="LC174" i="7"/>
  <c r="LB174" i="7"/>
  <c r="LA174" i="7"/>
  <c r="KZ174" i="7"/>
  <c r="KY174" i="7"/>
  <c r="KX174" i="7"/>
  <c r="KW174" i="7"/>
  <c r="KV174" i="7"/>
  <c r="KU174" i="7"/>
  <c r="KT174" i="7"/>
  <c r="KS174" i="7"/>
  <c r="KR174" i="7"/>
  <c r="KQ174" i="7"/>
  <c r="KP174" i="7"/>
  <c r="KO174" i="7"/>
  <c r="KN174" i="7"/>
  <c r="KM174" i="7"/>
  <c r="KL174" i="7"/>
  <c r="KK174" i="7"/>
  <c r="KJ174" i="7"/>
  <c r="KI174" i="7"/>
  <c r="KH174" i="7"/>
  <c r="KG174" i="7"/>
  <c r="KF174" i="7"/>
  <c r="KE174" i="7"/>
  <c r="KD174" i="7"/>
  <c r="KC174" i="7"/>
  <c r="KB174" i="7"/>
  <c r="KA174" i="7"/>
  <c r="JZ174" i="7"/>
  <c r="JY174" i="7"/>
  <c r="JX174" i="7"/>
  <c r="JW174" i="7"/>
  <c r="JV174" i="7"/>
  <c r="JU174" i="7"/>
  <c r="JT174" i="7"/>
  <c r="JS174" i="7"/>
  <c r="JR174" i="7"/>
  <c r="JQ174" i="7"/>
  <c r="JP174" i="7"/>
  <c r="JO174" i="7"/>
  <c r="JN174" i="7"/>
  <c r="JM174" i="7"/>
  <c r="JL174" i="7"/>
  <c r="JK174" i="7"/>
  <c r="JJ174" i="7"/>
  <c r="JI174" i="7"/>
  <c r="JH174" i="7"/>
  <c r="JG174" i="7"/>
  <c r="JF174" i="7"/>
  <c r="JE174" i="7"/>
  <c r="JD174" i="7"/>
  <c r="JC174" i="7"/>
  <c r="JB174" i="7"/>
  <c r="JA174" i="7"/>
  <c r="IZ174" i="7"/>
  <c r="IY174" i="7"/>
  <c r="IX174" i="7"/>
  <c r="IW174" i="7"/>
  <c r="IV174" i="7"/>
  <c r="IU174" i="7"/>
  <c r="IT174" i="7"/>
  <c r="IS174" i="7"/>
  <c r="IR174" i="7"/>
  <c r="IQ174" i="7"/>
  <c r="IP174" i="7"/>
  <c r="IO174" i="7"/>
  <c r="IN174" i="7"/>
  <c r="IM174" i="7"/>
  <c r="IL174" i="7"/>
  <c r="IK174" i="7"/>
  <c r="IJ174" i="7"/>
  <c r="II174" i="7"/>
  <c r="IH174" i="7"/>
  <c r="IG174" i="7"/>
  <c r="IF174" i="7"/>
  <c r="IE174" i="7"/>
  <c r="ID174" i="7"/>
  <c r="IC174" i="7"/>
  <c r="IB174" i="7"/>
  <c r="IA174" i="7"/>
  <c r="HZ174" i="7"/>
  <c r="HY174" i="7"/>
  <c r="HX174" i="7"/>
  <c r="HW174" i="7"/>
  <c r="HV174" i="7"/>
  <c r="HU174" i="7"/>
  <c r="HT174" i="7"/>
  <c r="HS174" i="7"/>
  <c r="HR174" i="7"/>
  <c r="HQ174" i="7"/>
  <c r="HP174" i="7"/>
  <c r="HO174" i="7"/>
  <c r="HN174" i="7"/>
  <c r="HM174" i="7"/>
  <c r="HL174" i="7"/>
  <c r="HK174" i="7"/>
  <c r="HJ174" i="7"/>
  <c r="HI174" i="7"/>
  <c r="HH174" i="7"/>
  <c r="HG174" i="7"/>
  <c r="HF174" i="7"/>
  <c r="HE174" i="7"/>
  <c r="HD174" i="7"/>
  <c r="HC174" i="7"/>
  <c r="AC174" i="7"/>
  <c r="AB174" i="7"/>
  <c r="AA174" i="7"/>
  <c r="Z174" i="7"/>
  <c r="Y174" i="7"/>
  <c r="X174" i="7"/>
  <c r="W174" i="7"/>
  <c r="V174" i="7"/>
  <c r="U174" i="7"/>
  <c r="T174" i="7"/>
  <c r="C174" i="7"/>
  <c r="C177" i="7" s="1"/>
  <c r="LR173" i="7"/>
  <c r="LQ173" i="7"/>
  <c r="LP173" i="7"/>
  <c r="LO173" i="7"/>
  <c r="LN173" i="7"/>
  <c r="LM173" i="7"/>
  <c r="LL173" i="7"/>
  <c r="LK173" i="7"/>
  <c r="LJ173" i="7"/>
  <c r="LI173" i="7"/>
  <c r="LH173" i="7"/>
  <c r="LG173" i="7"/>
  <c r="LF173" i="7"/>
  <c r="LE173" i="7"/>
  <c r="LD173" i="7"/>
  <c r="LC173" i="7"/>
  <c r="LB173" i="7"/>
  <c r="LA173" i="7"/>
  <c r="KZ173" i="7"/>
  <c r="KY173" i="7"/>
  <c r="KX173" i="7"/>
  <c r="KW173" i="7"/>
  <c r="KV173" i="7"/>
  <c r="KU173" i="7"/>
  <c r="KT173" i="7"/>
  <c r="KS173" i="7"/>
  <c r="KR173" i="7"/>
  <c r="KQ173" i="7"/>
  <c r="KP173" i="7"/>
  <c r="KO173" i="7"/>
  <c r="KN173" i="7"/>
  <c r="KM173" i="7"/>
  <c r="KL173" i="7"/>
  <c r="KK173" i="7"/>
  <c r="KJ173" i="7"/>
  <c r="KI173" i="7"/>
  <c r="KH173" i="7"/>
  <c r="KG173" i="7"/>
  <c r="KF173" i="7"/>
  <c r="KE173" i="7"/>
  <c r="KD173" i="7"/>
  <c r="KC173" i="7"/>
  <c r="KB173" i="7"/>
  <c r="KA173" i="7"/>
  <c r="JZ173" i="7"/>
  <c r="JY173" i="7"/>
  <c r="JX173" i="7"/>
  <c r="JW173" i="7"/>
  <c r="JV173" i="7"/>
  <c r="JU173" i="7"/>
  <c r="JT173" i="7"/>
  <c r="JS173" i="7"/>
  <c r="JR173" i="7"/>
  <c r="JQ173" i="7"/>
  <c r="JP173" i="7"/>
  <c r="JO173" i="7"/>
  <c r="JN173" i="7"/>
  <c r="JM173" i="7"/>
  <c r="JL173" i="7"/>
  <c r="JK173" i="7"/>
  <c r="JJ173" i="7"/>
  <c r="JI173" i="7"/>
  <c r="JH173" i="7"/>
  <c r="JG173" i="7"/>
  <c r="JF173" i="7"/>
  <c r="JE173" i="7"/>
  <c r="JD173" i="7"/>
  <c r="JC173" i="7"/>
  <c r="JB173" i="7"/>
  <c r="JA173" i="7"/>
  <c r="IZ173" i="7"/>
  <c r="IY173" i="7"/>
  <c r="IX173" i="7"/>
  <c r="IW173" i="7"/>
  <c r="IV173" i="7"/>
  <c r="IU173" i="7"/>
  <c r="IT173" i="7"/>
  <c r="IS173" i="7"/>
  <c r="IR173" i="7"/>
  <c r="IQ173" i="7"/>
  <c r="IP173" i="7"/>
  <c r="IO173" i="7"/>
  <c r="IN173" i="7"/>
  <c r="IM173" i="7"/>
  <c r="IL173" i="7"/>
  <c r="IK173" i="7"/>
  <c r="IJ173" i="7"/>
  <c r="II173" i="7"/>
  <c r="IH173" i="7"/>
  <c r="IG173" i="7"/>
  <c r="IF173" i="7"/>
  <c r="IE173" i="7"/>
  <c r="ID173" i="7"/>
  <c r="IC173" i="7"/>
  <c r="IB173" i="7"/>
  <c r="IA173" i="7"/>
  <c r="HZ173" i="7"/>
  <c r="HY173" i="7"/>
  <c r="HX173" i="7"/>
  <c r="HW173" i="7"/>
  <c r="HV173" i="7"/>
  <c r="HU173" i="7"/>
  <c r="HT173" i="7"/>
  <c r="HS173" i="7"/>
  <c r="HR173" i="7"/>
  <c r="HQ173" i="7"/>
  <c r="HP173" i="7"/>
  <c r="HO173" i="7"/>
  <c r="HN173" i="7"/>
  <c r="HM173" i="7"/>
  <c r="HL173" i="7"/>
  <c r="HK173" i="7"/>
  <c r="HJ173" i="7"/>
  <c r="HI173" i="7"/>
  <c r="HH173" i="7"/>
  <c r="HG173" i="7"/>
  <c r="HF173" i="7"/>
  <c r="HE173" i="7"/>
  <c r="HD173" i="7"/>
  <c r="HC173" i="7"/>
  <c r="AC173" i="7"/>
  <c r="AF25" i="40" s="1"/>
  <c r="AF53" i="40" s="1"/>
  <c r="AB173" i="7"/>
  <c r="AE25" i="40" s="1"/>
  <c r="AE53" i="40" s="1"/>
  <c r="AA173" i="7"/>
  <c r="AD25" i="40" s="1"/>
  <c r="AD53" i="40" s="1"/>
  <c r="Z173" i="7"/>
  <c r="AC25" i="40" s="1"/>
  <c r="AC53" i="40" s="1"/>
  <c r="Y173" i="7"/>
  <c r="AB25" i="40" s="1"/>
  <c r="AB53" i="40" s="1"/>
  <c r="X173" i="7"/>
  <c r="AA25" i="40" s="1"/>
  <c r="AA53" i="40" s="1"/>
  <c r="W173" i="7"/>
  <c r="Z25" i="40" s="1"/>
  <c r="Z53" i="40" s="1"/>
  <c r="V173" i="7"/>
  <c r="Y25" i="40" s="1"/>
  <c r="Y53" i="40" s="1"/>
  <c r="U173" i="7"/>
  <c r="X25" i="40" s="1"/>
  <c r="X53" i="40" s="1"/>
  <c r="T173" i="7"/>
  <c r="W25" i="40" s="1"/>
  <c r="W53" i="40" s="1"/>
  <c r="C173" i="7"/>
  <c r="C176" i="7" s="1"/>
  <c r="C132" i="7"/>
  <c r="C105" i="7" s="1"/>
  <c r="C82" i="7" s="1"/>
  <c r="C60" i="7" s="1"/>
  <c r="C18" i="7" s="1"/>
  <c r="BC121" i="7"/>
  <c r="BC117" i="7"/>
  <c r="BC49" i="7"/>
  <c r="LR5" i="7"/>
  <c r="LQ5" i="7"/>
  <c r="LP5" i="7"/>
  <c r="LO5" i="7"/>
  <c r="LN5" i="7"/>
  <c r="LM5" i="7"/>
  <c r="LL5" i="7"/>
  <c r="LK5" i="7"/>
  <c r="LJ5" i="7"/>
  <c r="LI5" i="7"/>
  <c r="LH5" i="7"/>
  <c r="LG5" i="7"/>
  <c r="LF5" i="7"/>
  <c r="LE5" i="7"/>
  <c r="LD5" i="7"/>
  <c r="LC5" i="7"/>
  <c r="LB5" i="7"/>
  <c r="LA5" i="7"/>
  <c r="KZ5" i="7"/>
  <c r="KY5" i="7"/>
  <c r="KX5" i="7"/>
  <c r="KW5" i="7"/>
  <c r="KV5" i="7"/>
  <c r="KU5" i="7"/>
  <c r="KT5" i="7"/>
  <c r="KS5" i="7"/>
  <c r="KR5" i="7"/>
  <c r="KQ5" i="7"/>
  <c r="KP5" i="7"/>
  <c r="KO5" i="7"/>
  <c r="KN5" i="7"/>
  <c r="KM5" i="7"/>
  <c r="KL5" i="7"/>
  <c r="KK5" i="7"/>
  <c r="KJ5" i="7"/>
  <c r="KI5" i="7"/>
  <c r="KH5" i="7"/>
  <c r="KG5" i="7"/>
  <c r="KF5" i="7"/>
  <c r="KE5" i="7"/>
  <c r="KD5" i="7"/>
  <c r="KC5" i="7"/>
  <c r="KB5" i="7"/>
  <c r="KA5" i="7"/>
  <c r="JZ5" i="7"/>
  <c r="JY5" i="7"/>
  <c r="JX5" i="7"/>
  <c r="JW5" i="7"/>
  <c r="JV5" i="7"/>
  <c r="JU5" i="7"/>
  <c r="JT5" i="7"/>
  <c r="JS5" i="7"/>
  <c r="JR5" i="7"/>
  <c r="JQ5" i="7"/>
  <c r="JP5" i="7"/>
  <c r="JO5" i="7"/>
  <c r="JN5" i="7"/>
  <c r="JM5" i="7"/>
  <c r="JL5" i="7"/>
  <c r="JK5" i="7"/>
  <c r="JJ5" i="7"/>
  <c r="JI5" i="7"/>
  <c r="JH5" i="7"/>
  <c r="JG5" i="7"/>
  <c r="JF5" i="7"/>
  <c r="JE5" i="7"/>
  <c r="JD5" i="7"/>
  <c r="JC5" i="7"/>
  <c r="JB5" i="7"/>
  <c r="JA5" i="7"/>
  <c r="IZ5" i="7"/>
  <c r="IY5" i="7"/>
  <c r="IX5" i="7"/>
  <c r="IW5" i="7"/>
  <c r="IV5" i="7"/>
  <c r="IU5" i="7"/>
  <c r="IT5" i="7"/>
  <c r="IS5" i="7"/>
  <c r="IR5" i="7"/>
  <c r="IQ5" i="7"/>
  <c r="IP5" i="7"/>
  <c r="IO5" i="7"/>
  <c r="IN5" i="7"/>
  <c r="IM5" i="7"/>
  <c r="IL5" i="7"/>
  <c r="IK5" i="7"/>
  <c r="IJ5" i="7"/>
  <c r="II5" i="7"/>
  <c r="IH5" i="7"/>
  <c r="IG5" i="7"/>
  <c r="IF5" i="7"/>
  <c r="IE5" i="7"/>
  <c r="ID5" i="7"/>
  <c r="IC5" i="7"/>
  <c r="IB5" i="7"/>
  <c r="IA5" i="7"/>
  <c r="HZ5" i="7"/>
  <c r="HY5" i="7"/>
  <c r="HX5" i="7"/>
  <c r="HW5" i="7"/>
  <c r="HV5" i="7"/>
  <c r="HU5" i="7"/>
  <c r="HT5" i="7"/>
  <c r="HS5" i="7"/>
  <c r="HR5" i="7"/>
  <c r="HQ5" i="7"/>
  <c r="HP5" i="7"/>
  <c r="HO5" i="7"/>
  <c r="HN5" i="7"/>
  <c r="HM5" i="7"/>
  <c r="HL5" i="7"/>
  <c r="HK5" i="7"/>
  <c r="HJ5" i="7"/>
  <c r="HI5" i="7"/>
  <c r="HH5" i="7"/>
  <c r="HG5" i="7"/>
  <c r="HF5" i="7"/>
  <c r="HE5" i="7"/>
  <c r="HD5" i="7"/>
  <c r="HC5" i="7"/>
  <c r="HB5" i="7"/>
  <c r="HA5" i="7"/>
  <c r="GZ5" i="7"/>
  <c r="GY5" i="7"/>
  <c r="GX5" i="7"/>
  <c r="GW5" i="7"/>
  <c r="GV5" i="7"/>
  <c r="GU5" i="7"/>
  <c r="GT5" i="7"/>
  <c r="GS5" i="7"/>
  <c r="GR5" i="7"/>
  <c r="GQ5" i="7"/>
  <c r="GP5" i="7"/>
  <c r="GO5" i="7"/>
  <c r="GN5" i="7"/>
  <c r="GM5" i="7"/>
  <c r="GL5" i="7"/>
  <c r="GK5" i="7"/>
  <c r="GJ5" i="7"/>
  <c r="GI5" i="7"/>
  <c r="GH5" i="7"/>
  <c r="GG5" i="7"/>
  <c r="GF5" i="7"/>
  <c r="GE5" i="7"/>
  <c r="GD5" i="7"/>
  <c r="GC5" i="7"/>
  <c r="GB5" i="7"/>
  <c r="GA5" i="7"/>
  <c r="FZ5" i="7"/>
  <c r="FY5" i="7"/>
  <c r="FX5" i="7"/>
  <c r="FW5" i="7"/>
  <c r="FV5" i="7"/>
  <c r="FU5" i="7"/>
  <c r="FT5" i="7"/>
  <c r="FS5" i="7"/>
  <c r="FR5" i="7"/>
  <c r="FQ5" i="7"/>
  <c r="FP5" i="7"/>
  <c r="FO5" i="7"/>
  <c r="FN5" i="7"/>
  <c r="FM5" i="7"/>
  <c r="FL5" i="7"/>
  <c r="FK5" i="7"/>
  <c r="FJ5" i="7"/>
  <c r="FI5" i="7"/>
  <c r="FH5" i="7"/>
  <c r="FG5" i="7"/>
  <c r="FF5" i="7"/>
  <c r="FE5" i="7"/>
  <c r="FD5" i="7"/>
  <c r="FC5" i="7"/>
  <c r="FB5" i="7"/>
  <c r="FA5" i="7"/>
  <c r="EZ5" i="7"/>
  <c r="EY5" i="7"/>
  <c r="EX5" i="7"/>
  <c r="EW5" i="7"/>
  <c r="EV5" i="7"/>
  <c r="EU5" i="7"/>
  <c r="ET5" i="7"/>
  <c r="ES5" i="7"/>
  <c r="ER5" i="7"/>
  <c r="EQ5" i="7"/>
  <c r="EP5" i="7"/>
  <c r="EO5" i="7"/>
  <c r="EN5" i="7"/>
  <c r="EM5" i="7"/>
  <c r="EL5" i="7"/>
  <c r="EK5" i="7"/>
  <c r="EJ5" i="7"/>
  <c r="EI5" i="7"/>
  <c r="EH5" i="7"/>
  <c r="EG5" i="7"/>
  <c r="EF5" i="7"/>
  <c r="EE5" i="7"/>
  <c r="ED5" i="7"/>
  <c r="EC5" i="7"/>
  <c r="EB5" i="7"/>
  <c r="EA5" i="7"/>
  <c r="DZ5" i="7"/>
  <c r="DY5" i="7"/>
  <c r="DX5" i="7"/>
  <c r="DW5" i="7"/>
  <c r="DV5" i="7"/>
  <c r="DU5" i="7"/>
  <c r="DT5" i="7"/>
  <c r="DS5" i="7"/>
  <c r="DR5" i="7"/>
  <c r="DQ5" i="7"/>
  <c r="DP5" i="7"/>
  <c r="DO5" i="7"/>
  <c r="DN5" i="7"/>
  <c r="DM5" i="7"/>
  <c r="DL5" i="7"/>
  <c r="DK5" i="7"/>
  <c r="DJ5" i="7"/>
  <c r="DI5" i="7"/>
  <c r="DH5" i="7"/>
  <c r="DG5" i="7"/>
  <c r="DF5" i="7"/>
  <c r="DE5" i="7"/>
  <c r="DD5" i="7"/>
  <c r="DC5" i="7"/>
  <c r="DB5" i="7"/>
  <c r="DA5" i="7"/>
  <c r="CZ5" i="7"/>
  <c r="CY5" i="7"/>
  <c r="CX5" i="7"/>
  <c r="CW5" i="7"/>
  <c r="CV5" i="7"/>
  <c r="CU5" i="7"/>
  <c r="CT5" i="7"/>
  <c r="CS5" i="7"/>
  <c r="CR5" i="7"/>
  <c r="CQ5" i="7"/>
  <c r="CP5" i="7"/>
  <c r="CO5" i="7"/>
  <c r="CN5" i="7"/>
  <c r="CM5" i="7"/>
  <c r="CL5" i="7"/>
  <c r="CK5" i="7"/>
  <c r="CJ5" i="7"/>
  <c r="CI5" i="7"/>
  <c r="CH5" i="7"/>
  <c r="CG5" i="7"/>
  <c r="CF5" i="7"/>
  <c r="CE5" i="7"/>
  <c r="CD5" i="7"/>
  <c r="CC5" i="7"/>
  <c r="CB5" i="7"/>
  <c r="CA5" i="7"/>
  <c r="BZ5" i="7"/>
  <c r="BY5" i="7"/>
  <c r="BX5" i="7"/>
  <c r="BW5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H38" i="3"/>
  <c r="I38" i="3" s="1"/>
  <c r="J38" i="3" s="1"/>
  <c r="K38" i="3" s="1"/>
  <c r="L38" i="3" s="1"/>
  <c r="M38" i="3" s="1"/>
  <c r="G28" i="3"/>
  <c r="G21" i="3"/>
  <c r="K15" i="3"/>
  <c r="K16" i="3" s="1"/>
  <c r="K14" i="3"/>
  <c r="G29" i="3" s="1"/>
  <c r="K13" i="3"/>
  <c r="G23" i="3" s="1"/>
  <c r="H23" i="3" s="1"/>
  <c r="I23" i="3" s="1"/>
  <c r="J23" i="3" s="1"/>
  <c r="K23" i="3" s="1"/>
  <c r="L23" i="3" s="1"/>
  <c r="M23" i="3" s="1"/>
  <c r="N23" i="3" s="1"/>
  <c r="O23" i="3" s="1"/>
  <c r="P23" i="3" s="1"/>
  <c r="Q23" i="3" s="1"/>
  <c r="R23" i="3" s="1"/>
  <c r="S23" i="3" s="1"/>
  <c r="T23" i="3" s="1"/>
  <c r="U23" i="3" s="1"/>
  <c r="V23" i="3" s="1"/>
  <c r="W23" i="3" s="1"/>
  <c r="X23" i="3" s="1"/>
  <c r="Y23" i="3" s="1"/>
  <c r="Z23" i="3" s="1"/>
  <c r="AA23" i="3" s="1"/>
  <c r="AB23" i="3" s="1"/>
  <c r="AC23" i="3" s="1"/>
  <c r="AD23" i="3" s="1"/>
  <c r="AE23" i="3" s="1"/>
  <c r="AF23" i="3" s="1"/>
  <c r="K9" i="3"/>
  <c r="G18" i="8"/>
  <c r="G17" i="8"/>
  <c r="F14" i="16" s="1"/>
  <c r="G16" i="8"/>
  <c r="G15" i="8"/>
  <c r="E12" i="40" s="1"/>
  <c r="G14" i="8"/>
  <c r="E13" i="3" s="1"/>
  <c r="G13" i="8"/>
  <c r="E4" i="5" s="1"/>
  <c r="G11" i="8"/>
  <c r="G10" i="8"/>
  <c r="G20" i="8" s="1"/>
  <c r="G9" i="8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F11" i="36" l="1"/>
  <c r="J11" i="36"/>
  <c r="N11" i="36"/>
  <c r="R11" i="36"/>
  <c r="V11" i="36"/>
  <c r="Z11" i="36"/>
  <c r="E11" i="36"/>
  <c r="G11" i="36"/>
  <c r="K11" i="36"/>
  <c r="O11" i="36"/>
  <c r="S11" i="36"/>
  <c r="W11" i="36"/>
  <c r="AA11" i="36"/>
  <c r="H11" i="36"/>
  <c r="L11" i="36"/>
  <c r="P11" i="36"/>
  <c r="T11" i="36"/>
  <c r="X11" i="36"/>
  <c r="AB11" i="36"/>
  <c r="I11" i="36"/>
  <c r="M11" i="36"/>
  <c r="Q11" i="36"/>
  <c r="U11" i="36"/>
  <c r="Y11" i="36"/>
  <c r="AC11" i="36"/>
  <c r="I30" i="19"/>
  <c r="HE278" i="7"/>
  <c r="HE311" i="7" s="1"/>
  <c r="HF278" i="7"/>
  <c r="HF311" i="7" s="1"/>
  <c r="M48" i="8"/>
  <c r="M31" i="8" s="1"/>
  <c r="Q48" i="8"/>
  <c r="Q31" i="8" s="1"/>
  <c r="U48" i="8"/>
  <c r="U31" i="8" s="1"/>
  <c r="Y48" i="8"/>
  <c r="Y31" i="8" s="1"/>
  <c r="F55" i="8"/>
  <c r="G21" i="28"/>
  <c r="Y14" i="16"/>
  <c r="H37" i="28" s="1"/>
  <c r="U14" i="16"/>
  <c r="H33" i="28" s="1"/>
  <c r="I33" i="28" s="1"/>
  <c r="J33" i="28" s="1"/>
  <c r="K33" i="28" s="1"/>
  <c r="L33" i="28" s="1"/>
  <c r="M33" i="28" s="1"/>
  <c r="N33" i="28" s="1"/>
  <c r="O33" i="28" s="1"/>
  <c r="P33" i="28" s="1"/>
  <c r="Q33" i="28" s="1"/>
  <c r="R33" i="28" s="1"/>
  <c r="S33" i="28" s="1"/>
  <c r="T33" i="28" s="1"/>
  <c r="U33" i="28" s="1"/>
  <c r="V33" i="28" s="1"/>
  <c r="W33" i="28" s="1"/>
  <c r="X33" i="28" s="1"/>
  <c r="Y33" i="28" s="1"/>
  <c r="Z33" i="28" s="1"/>
  <c r="AA33" i="28" s="1"/>
  <c r="AB33" i="28" s="1"/>
  <c r="AC33" i="28" s="1"/>
  <c r="AD33" i="28" s="1"/>
  <c r="AE33" i="28" s="1"/>
  <c r="AF33" i="28" s="1"/>
  <c r="X14" i="16"/>
  <c r="H36" i="28" s="1"/>
  <c r="T14" i="16"/>
  <c r="H32" i="28" s="1"/>
  <c r="W14" i="16"/>
  <c r="H35" i="28" s="1"/>
  <c r="V14" i="16"/>
  <c r="H34" i="28" s="1"/>
  <c r="G21" i="20"/>
  <c r="H64" i="20" s="1"/>
  <c r="X17" i="16"/>
  <c r="G36" i="20" s="1"/>
  <c r="T17" i="16"/>
  <c r="G32" i="20" s="1"/>
  <c r="W17" i="16"/>
  <c r="G35" i="20" s="1"/>
  <c r="V17" i="16"/>
  <c r="G34" i="20" s="1"/>
  <c r="Y17" i="16"/>
  <c r="G37" i="20" s="1"/>
  <c r="U17" i="16"/>
  <c r="G33" i="20" s="1"/>
  <c r="Y19" i="16"/>
  <c r="G37" i="29" s="1"/>
  <c r="T19" i="16"/>
  <c r="G32" i="29" s="1"/>
  <c r="W19" i="16"/>
  <c r="G35" i="29" s="1"/>
  <c r="V19" i="16"/>
  <c r="G34" i="29" s="1"/>
  <c r="X19" i="16"/>
  <c r="G36" i="29" s="1"/>
  <c r="U19" i="16"/>
  <c r="G33" i="29" s="1"/>
  <c r="U21" i="16"/>
  <c r="G33" i="23" s="1"/>
  <c r="X21" i="16"/>
  <c r="G36" i="23" s="1"/>
  <c r="Y21" i="16"/>
  <c r="G37" i="23" s="1"/>
  <c r="T21" i="16"/>
  <c r="G32" i="23" s="1"/>
  <c r="W21" i="16"/>
  <c r="G35" i="23" s="1"/>
  <c r="V21" i="16"/>
  <c r="G34" i="23" s="1"/>
  <c r="G29" i="15"/>
  <c r="H29" i="15" s="1"/>
  <c r="P48" i="8"/>
  <c r="P31" i="8" s="1"/>
  <c r="T48" i="8"/>
  <c r="T31" i="8" s="1"/>
  <c r="X48" i="8"/>
  <c r="X31" i="8" s="1"/>
  <c r="K48" i="8"/>
  <c r="K31" i="8" s="1"/>
  <c r="O48" i="8"/>
  <c r="O31" i="8" s="1"/>
  <c r="W48" i="8"/>
  <c r="W31" i="8" s="1"/>
  <c r="AA48" i="8"/>
  <c r="AA31" i="8" s="1"/>
  <c r="W32" i="3"/>
  <c r="E8" i="40"/>
  <c r="E11" i="40" s="1"/>
  <c r="G27" i="40" s="1"/>
  <c r="H27" i="40" s="1"/>
  <c r="I27" i="40" s="1"/>
  <c r="J27" i="40" s="1"/>
  <c r="K27" i="40" s="1"/>
  <c r="L27" i="40" s="1"/>
  <c r="M27" i="40" s="1"/>
  <c r="N27" i="40" s="1"/>
  <c r="O27" i="40" s="1"/>
  <c r="P27" i="40" s="1"/>
  <c r="Q27" i="40" s="1"/>
  <c r="R27" i="40" s="1"/>
  <c r="S27" i="40" s="1"/>
  <c r="T27" i="40" s="1"/>
  <c r="U27" i="40" s="1"/>
  <c r="V27" i="40" s="1"/>
  <c r="W27" i="40" s="1"/>
  <c r="X27" i="40" s="1"/>
  <c r="Y27" i="40" s="1"/>
  <c r="Z27" i="40" s="1"/>
  <c r="AA27" i="40" s="1"/>
  <c r="AB27" i="40" s="1"/>
  <c r="AC27" i="40" s="1"/>
  <c r="AD27" i="40" s="1"/>
  <c r="AE27" i="40" s="1"/>
  <c r="AF27" i="40" s="1"/>
  <c r="C124" i="7"/>
  <c r="C97" i="7" s="1"/>
  <c r="C74" i="7" s="1"/>
  <c r="C52" i="7" s="1"/>
  <c r="C10" i="7" s="1"/>
  <c r="C128" i="7"/>
  <c r="C101" i="7" s="1"/>
  <c r="C78" i="7" s="1"/>
  <c r="C56" i="7" s="1"/>
  <c r="C14" i="7" s="1"/>
  <c r="HC278" i="7"/>
  <c r="HC311" i="7" s="1"/>
  <c r="C129" i="7"/>
  <c r="C102" i="7" s="1"/>
  <c r="C79" i="7" s="1"/>
  <c r="C57" i="7" s="1"/>
  <c r="C15" i="7" s="1"/>
  <c r="AB31" i="3"/>
  <c r="E9" i="40"/>
  <c r="C344" i="7"/>
  <c r="E10" i="3"/>
  <c r="O41" i="3" s="1"/>
  <c r="E10" i="40"/>
  <c r="Y33" i="3"/>
  <c r="W30" i="3"/>
  <c r="AD33" i="3"/>
  <c r="DI1" i="38"/>
  <c r="CI1" i="38"/>
  <c r="AD40" i="18"/>
  <c r="AD65" i="18" s="1"/>
  <c r="M19" i="25"/>
  <c r="N19" i="25" s="1"/>
  <c r="O19" i="25" s="1"/>
  <c r="P19" i="25" s="1"/>
  <c r="H40" i="12"/>
  <c r="H65" i="12" s="1"/>
  <c r="AC40" i="17"/>
  <c r="AC65" i="17" s="1"/>
  <c r="T40" i="12"/>
  <c r="T65" i="12" s="1"/>
  <c r="W40" i="17"/>
  <c r="W65" i="17" s="1"/>
  <c r="AE40" i="12"/>
  <c r="AE65" i="12" s="1"/>
  <c r="I40" i="30"/>
  <c r="I67" i="30" s="1"/>
  <c r="AE32" i="3"/>
  <c r="AF34" i="3"/>
  <c r="I34" i="17"/>
  <c r="J34" i="17" s="1"/>
  <c r="K34" i="17" s="1"/>
  <c r="L34" i="17" s="1"/>
  <c r="M34" i="17" s="1"/>
  <c r="N34" i="17" s="1"/>
  <c r="O34" i="17" s="1"/>
  <c r="P34" i="17" s="1"/>
  <c r="Q34" i="17" s="1"/>
  <c r="R34" i="17" s="1"/>
  <c r="S34" i="17" s="1"/>
  <c r="T34" i="17" s="1"/>
  <c r="U34" i="17" s="1"/>
  <c r="V34" i="17" s="1"/>
  <c r="W34" i="17" s="1"/>
  <c r="X34" i="17" s="1"/>
  <c r="Y34" i="17" s="1"/>
  <c r="Z34" i="17" s="1"/>
  <c r="AA34" i="17" s="1"/>
  <c r="AB34" i="17" s="1"/>
  <c r="AC34" i="17" s="1"/>
  <c r="AD34" i="17" s="1"/>
  <c r="AE34" i="17" s="1"/>
  <c r="AF34" i="17" s="1"/>
  <c r="W40" i="12"/>
  <c r="W65" i="12" s="1"/>
  <c r="I33" i="12"/>
  <c r="J33" i="12" s="1"/>
  <c r="K33" i="12" s="1"/>
  <c r="L33" i="12" s="1"/>
  <c r="M33" i="12" s="1"/>
  <c r="N33" i="12" s="1"/>
  <c r="O33" i="12" s="1"/>
  <c r="P33" i="12" s="1"/>
  <c r="Q33" i="12" s="1"/>
  <c r="R33" i="12" s="1"/>
  <c r="S33" i="12" s="1"/>
  <c r="T33" i="12" s="1"/>
  <c r="U33" i="12" s="1"/>
  <c r="V33" i="12" s="1"/>
  <c r="W33" i="12" s="1"/>
  <c r="X33" i="12" s="1"/>
  <c r="Y33" i="12" s="1"/>
  <c r="Z33" i="12" s="1"/>
  <c r="AA33" i="12" s="1"/>
  <c r="AB33" i="12" s="1"/>
  <c r="AC33" i="12" s="1"/>
  <c r="AD33" i="12" s="1"/>
  <c r="AE33" i="12" s="1"/>
  <c r="AF33" i="12" s="1"/>
  <c r="M30" i="40"/>
  <c r="HL278" i="7"/>
  <c r="HL311" i="7" s="1"/>
  <c r="AB48" i="8"/>
  <c r="AB31" i="8" s="1"/>
  <c r="HH278" i="7"/>
  <c r="HH311" i="7" s="1"/>
  <c r="AF33" i="3"/>
  <c r="M31" i="3"/>
  <c r="C127" i="7"/>
  <c r="C100" i="7" s="1"/>
  <c r="C77" i="7" s="1"/>
  <c r="C55" i="7" s="1"/>
  <c r="C13" i="7" s="1"/>
  <c r="HM254" i="7"/>
  <c r="HM323" i="7" s="1"/>
  <c r="HI278" i="7"/>
  <c r="HI311" i="7" s="1"/>
  <c r="HM278" i="7"/>
  <c r="HM311" i="7" s="1"/>
  <c r="HF279" i="7"/>
  <c r="N48" i="8"/>
  <c r="N31" i="8" s="1"/>
  <c r="V48" i="8"/>
  <c r="V31" i="8" s="1"/>
  <c r="Z48" i="8"/>
  <c r="Z31" i="8" s="1"/>
  <c r="W40" i="30"/>
  <c r="W67" i="30" s="1"/>
  <c r="I34" i="27"/>
  <c r="J34" i="27" s="1"/>
  <c r="K34" i="27" s="1"/>
  <c r="L34" i="27" s="1"/>
  <c r="M34" i="27" s="1"/>
  <c r="N34" i="27" s="1"/>
  <c r="O34" i="27" s="1"/>
  <c r="P34" i="27" s="1"/>
  <c r="Q34" i="27" s="1"/>
  <c r="R34" i="27" s="1"/>
  <c r="S34" i="27" s="1"/>
  <c r="T34" i="27" s="1"/>
  <c r="U34" i="27" s="1"/>
  <c r="V34" i="27" s="1"/>
  <c r="W34" i="27" s="1"/>
  <c r="X34" i="27" s="1"/>
  <c r="Y34" i="27" s="1"/>
  <c r="Z34" i="27" s="1"/>
  <c r="AA34" i="27" s="1"/>
  <c r="AB34" i="27" s="1"/>
  <c r="AC34" i="27" s="1"/>
  <c r="AD34" i="27" s="1"/>
  <c r="AE34" i="27" s="1"/>
  <c r="AF34" i="27" s="1"/>
  <c r="AB78" i="27"/>
  <c r="I33" i="17"/>
  <c r="J33" i="17" s="1"/>
  <c r="K33" i="17" s="1"/>
  <c r="L33" i="17" s="1"/>
  <c r="M33" i="17" s="1"/>
  <c r="N33" i="17" s="1"/>
  <c r="O33" i="17" s="1"/>
  <c r="P33" i="17" s="1"/>
  <c r="Q33" i="17" s="1"/>
  <c r="R33" i="17" s="1"/>
  <c r="S33" i="17" s="1"/>
  <c r="T33" i="17" s="1"/>
  <c r="U33" i="17" s="1"/>
  <c r="V33" i="17" s="1"/>
  <c r="W33" i="17" s="1"/>
  <c r="X33" i="17" s="1"/>
  <c r="Y33" i="17" s="1"/>
  <c r="Z33" i="17" s="1"/>
  <c r="AA33" i="17" s="1"/>
  <c r="AB33" i="17" s="1"/>
  <c r="AC33" i="17" s="1"/>
  <c r="AD33" i="17" s="1"/>
  <c r="AE33" i="17" s="1"/>
  <c r="AF33" i="17" s="1"/>
  <c r="X40" i="17"/>
  <c r="X65" i="17" s="1"/>
  <c r="X77" i="28"/>
  <c r="S40" i="12"/>
  <c r="S65" i="12" s="1"/>
  <c r="I40" i="12"/>
  <c r="I65" i="12" s="1"/>
  <c r="X40" i="12"/>
  <c r="X65" i="12" s="1"/>
  <c r="AF40" i="12"/>
  <c r="AF65" i="12" s="1"/>
  <c r="I32" i="22"/>
  <c r="J32" i="22" s="1"/>
  <c r="K32" i="22" s="1"/>
  <c r="L32" i="22" s="1"/>
  <c r="M32" i="22" s="1"/>
  <c r="N32" i="22" s="1"/>
  <c r="O32" i="22" s="1"/>
  <c r="P32" i="22" s="1"/>
  <c r="Q32" i="22" s="1"/>
  <c r="R32" i="22" s="1"/>
  <c r="S32" i="22" s="1"/>
  <c r="T32" i="22" s="1"/>
  <c r="U32" i="22" s="1"/>
  <c r="V32" i="22" s="1"/>
  <c r="W32" i="22" s="1"/>
  <c r="X32" i="22" s="1"/>
  <c r="Y32" i="22" s="1"/>
  <c r="Z32" i="22" s="1"/>
  <c r="AA32" i="22" s="1"/>
  <c r="AB32" i="22" s="1"/>
  <c r="AC32" i="22" s="1"/>
  <c r="AD32" i="22" s="1"/>
  <c r="AE32" i="22" s="1"/>
  <c r="AF32" i="22" s="1"/>
  <c r="HL254" i="7"/>
  <c r="HL323" i="7" s="1"/>
  <c r="HD278" i="7"/>
  <c r="HD311" i="7" s="1"/>
  <c r="HF254" i="7"/>
  <c r="HF323" i="7" s="1"/>
  <c r="HN254" i="7"/>
  <c r="HN323" i="7" s="1"/>
  <c r="HJ278" i="7"/>
  <c r="HJ311" i="7" s="1"/>
  <c r="HN278" i="7"/>
  <c r="HN311" i="7" s="1"/>
  <c r="HC279" i="7"/>
  <c r="S77" i="27"/>
  <c r="AA40" i="17"/>
  <c r="AA65" i="17" s="1"/>
  <c r="N77" i="28"/>
  <c r="I32" i="12"/>
  <c r="J32" i="12" s="1"/>
  <c r="K32" i="12" s="1"/>
  <c r="L32" i="12" s="1"/>
  <c r="M32" i="12" s="1"/>
  <c r="N32" i="12" s="1"/>
  <c r="O32" i="12" s="1"/>
  <c r="P32" i="12" s="1"/>
  <c r="Q32" i="12" s="1"/>
  <c r="R32" i="12" s="1"/>
  <c r="S32" i="12" s="1"/>
  <c r="T32" i="12" s="1"/>
  <c r="U32" i="12" s="1"/>
  <c r="V32" i="12" s="1"/>
  <c r="W32" i="12" s="1"/>
  <c r="X32" i="12" s="1"/>
  <c r="Y32" i="12" s="1"/>
  <c r="Z32" i="12" s="1"/>
  <c r="AA32" i="12" s="1"/>
  <c r="AB32" i="12" s="1"/>
  <c r="AC32" i="12" s="1"/>
  <c r="AD32" i="12" s="1"/>
  <c r="AE32" i="12" s="1"/>
  <c r="AF32" i="12" s="1"/>
  <c r="L40" i="12"/>
  <c r="L65" i="12" s="1"/>
  <c r="AA40" i="12"/>
  <c r="AA65" i="12" s="1"/>
  <c r="H64" i="22"/>
  <c r="I35" i="22"/>
  <c r="J35" i="22" s="1"/>
  <c r="K35" i="22" s="1"/>
  <c r="L35" i="22" s="1"/>
  <c r="M35" i="22" s="1"/>
  <c r="N35" i="22" s="1"/>
  <c r="O35" i="22" s="1"/>
  <c r="P35" i="22" s="1"/>
  <c r="Q35" i="22" s="1"/>
  <c r="R35" i="22" s="1"/>
  <c r="S35" i="22" s="1"/>
  <c r="T35" i="22" s="1"/>
  <c r="U35" i="22" s="1"/>
  <c r="V35" i="22" s="1"/>
  <c r="W35" i="22" s="1"/>
  <c r="X35" i="22" s="1"/>
  <c r="Y35" i="22" s="1"/>
  <c r="Z35" i="22" s="1"/>
  <c r="AA35" i="22" s="1"/>
  <c r="AB35" i="22" s="1"/>
  <c r="AC35" i="22" s="1"/>
  <c r="AD35" i="22" s="1"/>
  <c r="AE35" i="22" s="1"/>
  <c r="AF35" i="22" s="1"/>
  <c r="HH254" i="7"/>
  <c r="HH323" i="7" s="1"/>
  <c r="HE279" i="7"/>
  <c r="O218" i="7"/>
  <c r="P218" i="7" s="1"/>
  <c r="Q218" i="7" s="1"/>
  <c r="R218" i="7" s="1"/>
  <c r="T219" i="7"/>
  <c r="U219" i="7" s="1"/>
  <c r="V219" i="7" s="1"/>
  <c r="W219" i="7" s="1"/>
  <c r="HG254" i="7"/>
  <c r="HG323" i="7" s="1"/>
  <c r="HK254" i="7"/>
  <c r="HK323" i="7" s="1"/>
  <c r="HG278" i="7"/>
  <c r="HG311" i="7" s="1"/>
  <c r="HK278" i="7"/>
  <c r="HK311" i="7" s="1"/>
  <c r="HD279" i="7"/>
  <c r="HH279" i="7"/>
  <c r="R78" i="28"/>
  <c r="AC40" i="18"/>
  <c r="AC65" i="18" s="1"/>
  <c r="G29" i="12"/>
  <c r="H29" i="12" s="1"/>
  <c r="I29" i="12" s="1"/>
  <c r="J29" i="12" s="1"/>
  <c r="K29" i="12" s="1"/>
  <c r="L29" i="12" s="1"/>
  <c r="M29" i="12" s="1"/>
  <c r="N29" i="12" s="1"/>
  <c r="O29" i="12" s="1"/>
  <c r="P29" i="12" s="1"/>
  <c r="Q29" i="12" s="1"/>
  <c r="R29" i="12" s="1"/>
  <c r="S29" i="12" s="1"/>
  <c r="T29" i="12" s="1"/>
  <c r="U29" i="12" s="1"/>
  <c r="V29" i="12" s="1"/>
  <c r="W29" i="12" s="1"/>
  <c r="X29" i="12" s="1"/>
  <c r="Y29" i="12" s="1"/>
  <c r="Z29" i="12" s="1"/>
  <c r="AA29" i="12" s="1"/>
  <c r="AB29" i="12" s="1"/>
  <c r="AC29" i="12" s="1"/>
  <c r="AD29" i="12" s="1"/>
  <c r="AE29" i="12" s="1"/>
  <c r="AF29" i="12" s="1"/>
  <c r="Y30" i="3"/>
  <c r="JL178" i="7"/>
  <c r="KN178" i="7"/>
  <c r="S30" i="3"/>
  <c r="AA30" i="3"/>
  <c r="Z31" i="3"/>
  <c r="AA32" i="3"/>
  <c r="AC32" i="3"/>
  <c r="Q33" i="3"/>
  <c r="X30" i="3"/>
  <c r="Y31" i="3"/>
  <c r="AA31" i="3"/>
  <c r="O32" i="3"/>
  <c r="AD32" i="3"/>
  <c r="AE34" i="3"/>
  <c r="JK178" i="7"/>
  <c r="KM178" i="7"/>
  <c r="LO178" i="7"/>
  <c r="C183" i="7"/>
  <c r="C206" i="7" s="1"/>
  <c r="G206" i="7" s="1"/>
  <c r="J218" i="7"/>
  <c r="K218" i="7" s="1"/>
  <c r="L218" i="7" s="1"/>
  <c r="M218" i="7" s="1"/>
  <c r="J48" i="8"/>
  <c r="J31" i="8" s="1"/>
  <c r="R48" i="8"/>
  <c r="R31" i="8" s="1"/>
  <c r="I40" i="15"/>
  <c r="I67" i="15" s="1"/>
  <c r="M78" i="27"/>
  <c r="O40" i="19"/>
  <c r="O65" i="19" s="1"/>
  <c r="S40" i="19"/>
  <c r="S65" i="19" s="1"/>
  <c r="P14" i="16"/>
  <c r="P16" i="16"/>
  <c r="I33" i="19"/>
  <c r="J33" i="19" s="1"/>
  <c r="K33" i="19" s="1"/>
  <c r="L33" i="19" s="1"/>
  <c r="M33" i="19" s="1"/>
  <c r="N33" i="19" s="1"/>
  <c r="O33" i="19" s="1"/>
  <c r="P33" i="19" s="1"/>
  <c r="Q33" i="19" s="1"/>
  <c r="R33" i="19" s="1"/>
  <c r="S33" i="19" s="1"/>
  <c r="T33" i="19" s="1"/>
  <c r="U33" i="19" s="1"/>
  <c r="V33" i="19" s="1"/>
  <c r="W33" i="19" s="1"/>
  <c r="X33" i="19" s="1"/>
  <c r="Y33" i="19" s="1"/>
  <c r="Z33" i="19" s="1"/>
  <c r="AA33" i="19" s="1"/>
  <c r="AB33" i="19" s="1"/>
  <c r="AC33" i="19" s="1"/>
  <c r="AD33" i="19" s="1"/>
  <c r="AE33" i="19" s="1"/>
  <c r="AF33" i="19" s="1"/>
  <c r="P40" i="19"/>
  <c r="P65" i="19" s="1"/>
  <c r="AE40" i="19"/>
  <c r="AE65" i="19" s="1"/>
  <c r="P11" i="16"/>
  <c r="J40" i="15"/>
  <c r="J67" i="15" s="1"/>
  <c r="K17" i="3"/>
  <c r="G24" i="3" s="1"/>
  <c r="H24" i="3" s="1"/>
  <c r="H56" i="3" s="1"/>
  <c r="K30" i="3"/>
  <c r="Z30" i="3"/>
  <c r="U31" i="3"/>
  <c r="AC31" i="3"/>
  <c r="AB32" i="3"/>
  <c r="AC33" i="3"/>
  <c r="AE33" i="3"/>
  <c r="AF35" i="3"/>
  <c r="C126" i="7"/>
  <c r="C99" i="7" s="1"/>
  <c r="C76" i="7" s="1"/>
  <c r="C54" i="7" s="1"/>
  <c r="C12" i="7" s="1"/>
  <c r="LL178" i="7"/>
  <c r="KC178" i="7"/>
  <c r="LE178" i="7"/>
  <c r="H219" i="7"/>
  <c r="L48" i="8"/>
  <c r="L31" i="8" s="1"/>
  <c r="S48" i="8"/>
  <c r="S31" i="8" s="1"/>
  <c r="I32" i="27"/>
  <c r="J32" i="27" s="1"/>
  <c r="K32" i="27" s="1"/>
  <c r="L32" i="27" s="1"/>
  <c r="M32" i="27" s="1"/>
  <c r="N32" i="27" s="1"/>
  <c r="O32" i="27" s="1"/>
  <c r="P32" i="27" s="1"/>
  <c r="Q32" i="27" s="1"/>
  <c r="R32" i="27" s="1"/>
  <c r="S32" i="27" s="1"/>
  <c r="T32" i="27" s="1"/>
  <c r="U32" i="27" s="1"/>
  <c r="V32" i="27" s="1"/>
  <c r="W32" i="27" s="1"/>
  <c r="X32" i="27" s="1"/>
  <c r="Y32" i="27" s="1"/>
  <c r="Z32" i="27" s="1"/>
  <c r="AA32" i="27" s="1"/>
  <c r="AB32" i="27" s="1"/>
  <c r="AC32" i="27" s="1"/>
  <c r="AD32" i="27" s="1"/>
  <c r="AE32" i="27" s="1"/>
  <c r="AF32" i="27" s="1"/>
  <c r="I35" i="27"/>
  <c r="J35" i="27" s="1"/>
  <c r="K35" i="27" s="1"/>
  <c r="L35" i="27" s="1"/>
  <c r="M35" i="27" s="1"/>
  <c r="N35" i="27" s="1"/>
  <c r="O35" i="27" s="1"/>
  <c r="P35" i="27" s="1"/>
  <c r="Q35" i="27" s="1"/>
  <c r="R35" i="27" s="1"/>
  <c r="S35" i="27" s="1"/>
  <c r="T35" i="27" s="1"/>
  <c r="U35" i="27" s="1"/>
  <c r="V35" i="27" s="1"/>
  <c r="W35" i="27" s="1"/>
  <c r="X35" i="27" s="1"/>
  <c r="Y35" i="27" s="1"/>
  <c r="Z35" i="27" s="1"/>
  <c r="AA35" i="27" s="1"/>
  <c r="AB35" i="27" s="1"/>
  <c r="AC35" i="27" s="1"/>
  <c r="AD35" i="27" s="1"/>
  <c r="AE35" i="27" s="1"/>
  <c r="AF35" i="27" s="1"/>
  <c r="I32" i="17"/>
  <c r="J32" i="17" s="1"/>
  <c r="K32" i="17" s="1"/>
  <c r="L32" i="17" s="1"/>
  <c r="M32" i="17" s="1"/>
  <c r="N32" i="17" s="1"/>
  <c r="O32" i="17" s="1"/>
  <c r="P32" i="17" s="1"/>
  <c r="Q32" i="17" s="1"/>
  <c r="R32" i="17" s="1"/>
  <c r="S32" i="17" s="1"/>
  <c r="T32" i="17" s="1"/>
  <c r="U32" i="17" s="1"/>
  <c r="V32" i="17" s="1"/>
  <c r="W32" i="17" s="1"/>
  <c r="X32" i="17" s="1"/>
  <c r="Y32" i="17" s="1"/>
  <c r="Z32" i="17" s="1"/>
  <c r="AA32" i="17" s="1"/>
  <c r="AB32" i="17" s="1"/>
  <c r="AC32" i="17" s="1"/>
  <c r="AD32" i="17" s="1"/>
  <c r="AE32" i="17" s="1"/>
  <c r="AF32" i="17" s="1"/>
  <c r="Y40" i="17"/>
  <c r="Y65" i="17" s="1"/>
  <c r="AF40" i="17"/>
  <c r="AF65" i="17" s="1"/>
  <c r="AF40" i="18"/>
  <c r="AF65" i="18" s="1"/>
  <c r="I34" i="12"/>
  <c r="J34" i="12" s="1"/>
  <c r="K34" i="12" s="1"/>
  <c r="L34" i="12" s="1"/>
  <c r="M34" i="12" s="1"/>
  <c r="N34" i="12" s="1"/>
  <c r="O34" i="12" s="1"/>
  <c r="P34" i="12" s="1"/>
  <c r="Q34" i="12" s="1"/>
  <c r="R34" i="12" s="1"/>
  <c r="S34" i="12" s="1"/>
  <c r="T34" i="12" s="1"/>
  <c r="U34" i="12" s="1"/>
  <c r="V34" i="12" s="1"/>
  <c r="W34" i="12" s="1"/>
  <c r="X34" i="12" s="1"/>
  <c r="Y34" i="12" s="1"/>
  <c r="Z34" i="12" s="1"/>
  <c r="AA34" i="12" s="1"/>
  <c r="AB34" i="12" s="1"/>
  <c r="AC34" i="12" s="1"/>
  <c r="AD34" i="12" s="1"/>
  <c r="AE34" i="12" s="1"/>
  <c r="AF34" i="12" s="1"/>
  <c r="J40" i="12"/>
  <c r="J65" i="12" s="1"/>
  <c r="U40" i="12"/>
  <c r="U65" i="12" s="1"/>
  <c r="Y40" i="12"/>
  <c r="Y65" i="12" s="1"/>
  <c r="AC40" i="12"/>
  <c r="AC65" i="12" s="1"/>
  <c r="I35" i="19"/>
  <c r="J35" i="19" s="1"/>
  <c r="K35" i="19" s="1"/>
  <c r="L35" i="19" s="1"/>
  <c r="M35" i="19" s="1"/>
  <c r="N35" i="19" s="1"/>
  <c r="O35" i="19" s="1"/>
  <c r="P35" i="19" s="1"/>
  <c r="Q35" i="19" s="1"/>
  <c r="R35" i="19" s="1"/>
  <c r="S35" i="19" s="1"/>
  <c r="T35" i="19" s="1"/>
  <c r="U35" i="19" s="1"/>
  <c r="V35" i="19" s="1"/>
  <c r="W35" i="19" s="1"/>
  <c r="X35" i="19" s="1"/>
  <c r="Y35" i="19" s="1"/>
  <c r="Z35" i="19" s="1"/>
  <c r="AA35" i="19" s="1"/>
  <c r="AB35" i="19" s="1"/>
  <c r="AC35" i="19" s="1"/>
  <c r="AD35" i="19" s="1"/>
  <c r="AE35" i="19" s="1"/>
  <c r="AF35" i="19" s="1"/>
  <c r="Q40" i="19"/>
  <c r="Q65" i="19" s="1"/>
  <c r="AF40" i="19"/>
  <c r="AF65" i="19" s="1"/>
  <c r="I33" i="22"/>
  <c r="J33" i="22" s="1"/>
  <c r="K33" i="22" s="1"/>
  <c r="L33" i="22" s="1"/>
  <c r="M33" i="22" s="1"/>
  <c r="N33" i="22" s="1"/>
  <c r="O33" i="22" s="1"/>
  <c r="P33" i="22" s="1"/>
  <c r="Q33" i="22" s="1"/>
  <c r="R33" i="22" s="1"/>
  <c r="S33" i="22" s="1"/>
  <c r="T33" i="22" s="1"/>
  <c r="U33" i="22" s="1"/>
  <c r="V33" i="22" s="1"/>
  <c r="W33" i="22" s="1"/>
  <c r="X33" i="22" s="1"/>
  <c r="Y33" i="22" s="1"/>
  <c r="Z33" i="22" s="1"/>
  <c r="AA33" i="22" s="1"/>
  <c r="AB33" i="22" s="1"/>
  <c r="AC33" i="22" s="1"/>
  <c r="AD33" i="22" s="1"/>
  <c r="AE33" i="22" s="1"/>
  <c r="AF33" i="22" s="1"/>
  <c r="R19" i="25"/>
  <c r="S19" i="25" s="1"/>
  <c r="T19" i="25" s="1"/>
  <c r="U19" i="25" s="1"/>
  <c r="LP178" i="7"/>
  <c r="H218" i="7"/>
  <c r="J219" i="7"/>
  <c r="K219" i="7" s="1"/>
  <c r="L219" i="7" s="1"/>
  <c r="M219" i="7" s="1"/>
  <c r="I48" i="8"/>
  <c r="I31" i="8" s="1"/>
  <c r="W78" i="27"/>
  <c r="Z40" i="17"/>
  <c r="Z65" i="17" s="1"/>
  <c r="I35" i="12"/>
  <c r="J35" i="12" s="1"/>
  <c r="K35" i="12" s="1"/>
  <c r="L35" i="12" s="1"/>
  <c r="M35" i="12" s="1"/>
  <c r="N35" i="12" s="1"/>
  <c r="O35" i="12" s="1"/>
  <c r="P35" i="12" s="1"/>
  <c r="Q35" i="12" s="1"/>
  <c r="R35" i="12" s="1"/>
  <c r="S35" i="12" s="1"/>
  <c r="T35" i="12" s="1"/>
  <c r="U35" i="12" s="1"/>
  <c r="V35" i="12" s="1"/>
  <c r="W35" i="12" s="1"/>
  <c r="X35" i="12" s="1"/>
  <c r="Y35" i="12" s="1"/>
  <c r="Z35" i="12" s="1"/>
  <c r="AA35" i="12" s="1"/>
  <c r="AB35" i="12" s="1"/>
  <c r="AC35" i="12" s="1"/>
  <c r="AD35" i="12" s="1"/>
  <c r="AE35" i="12" s="1"/>
  <c r="AF35" i="12" s="1"/>
  <c r="K40" i="12"/>
  <c r="K65" i="12" s="1"/>
  <c r="V40" i="12"/>
  <c r="V65" i="12" s="1"/>
  <c r="Z40" i="12"/>
  <c r="Z65" i="12" s="1"/>
  <c r="AD40" i="12"/>
  <c r="AD65" i="12" s="1"/>
  <c r="CW2" i="38"/>
  <c r="CX2" i="38" s="1"/>
  <c r="CY2" i="38" s="1"/>
  <c r="K58" i="38"/>
  <c r="K50" i="38"/>
  <c r="K51" i="38"/>
  <c r="K52" i="38"/>
  <c r="K49" i="38"/>
  <c r="LK178" i="7"/>
  <c r="KI178" i="7"/>
  <c r="JO178" i="7"/>
  <c r="KQ178" i="7"/>
  <c r="Y219" i="7"/>
  <c r="Z219" i="7" s="1"/>
  <c r="AA219" i="7" s="1"/>
  <c r="AB219" i="7" s="1"/>
  <c r="C125" i="7"/>
  <c r="C98" i="7" s="1"/>
  <c r="C75" i="7" s="1"/>
  <c r="C53" i="7" s="1"/>
  <c r="C11" i="7" s="1"/>
  <c r="JZ178" i="7"/>
  <c r="T218" i="7"/>
  <c r="U218" i="7" s="1"/>
  <c r="V218" i="7" s="1"/>
  <c r="W218" i="7" s="1"/>
  <c r="KL178" i="7"/>
  <c r="LN178" i="7"/>
  <c r="JP178" i="7"/>
  <c r="KR178" i="7"/>
  <c r="KP178" i="7"/>
  <c r="JN178" i="7"/>
  <c r="C130" i="7"/>
  <c r="C103" i="7" s="1"/>
  <c r="C80" i="7" s="1"/>
  <c r="C58" i="7" s="1"/>
  <c r="C16" i="7" s="1"/>
  <c r="C131" i="7"/>
  <c r="C104" i="7" s="1"/>
  <c r="C81" i="7" s="1"/>
  <c r="C59" i="7" s="1"/>
  <c r="C17" i="7" s="1"/>
  <c r="LM178" i="7"/>
  <c r="C133" i="7"/>
  <c r="C106" i="7" s="1"/>
  <c r="C83" i="7" s="1"/>
  <c r="C61" i="7" s="1"/>
  <c r="C19" i="7" s="1"/>
  <c r="KX178" i="7"/>
  <c r="C134" i="7"/>
  <c r="C107" i="7" s="1"/>
  <c r="C84" i="7" s="1"/>
  <c r="C62" i="7" s="1"/>
  <c r="C20" i="7" s="1"/>
  <c r="C135" i="7"/>
  <c r="C108" i="7" s="1"/>
  <c r="C85" i="7" s="1"/>
  <c r="C63" i="7" s="1"/>
  <c r="C21" i="7" s="1"/>
  <c r="LR178" i="7"/>
  <c r="C223" i="7"/>
  <c r="C95" i="7"/>
  <c r="C72" i="7" s="1"/>
  <c r="C50" i="7" s="1"/>
  <c r="C8" i="7" s="1"/>
  <c r="LA178" i="7"/>
  <c r="JY178" i="7"/>
  <c r="LB178" i="7"/>
  <c r="KE178" i="7"/>
  <c r="LG178" i="7"/>
  <c r="KF178" i="7"/>
  <c r="LH178" i="7"/>
  <c r="KA178" i="7"/>
  <c r="LC178" i="7"/>
  <c r="KG178" i="7"/>
  <c r="LI178" i="7"/>
  <c r="KB178" i="7"/>
  <c r="LD178" i="7"/>
  <c r="KH178" i="7"/>
  <c r="LJ178" i="7"/>
  <c r="KD178" i="7"/>
  <c r="LF178" i="7"/>
  <c r="AC52" i="28"/>
  <c r="X52" i="28"/>
  <c r="AD52" i="28"/>
  <c r="AE52" i="28"/>
  <c r="AC53" i="28"/>
  <c r="W66" i="28"/>
  <c r="T128" i="7" s="1"/>
  <c r="X66" i="28"/>
  <c r="U128" i="7" s="1"/>
  <c r="AD53" i="28"/>
  <c r="AB52" i="28"/>
  <c r="AB53" i="28"/>
  <c r="AE53" i="28"/>
  <c r="L52" i="27"/>
  <c r="AC52" i="27"/>
  <c r="AD52" i="27"/>
  <c r="L53" i="27"/>
  <c r="AE53" i="27"/>
  <c r="AC66" i="27"/>
  <c r="Z124" i="7" s="1"/>
  <c r="AD66" i="27"/>
  <c r="AA124" i="7" s="1"/>
  <c r="X53" i="29"/>
  <c r="HZ2" i="38"/>
  <c r="IA2" i="38" s="1"/>
  <c r="IB2" i="38" s="1"/>
  <c r="HX1" i="38"/>
  <c r="K26" i="38"/>
  <c r="K10" i="38"/>
  <c r="BC278" i="7" s="1"/>
  <c r="DK2" i="38"/>
  <c r="DJ1" i="38"/>
  <c r="GZ2" i="38"/>
  <c r="HA2" i="38" s="1"/>
  <c r="GY1" i="38"/>
  <c r="W53" i="29"/>
  <c r="Y53" i="29"/>
  <c r="S66" i="29"/>
  <c r="P133" i="7" s="1"/>
  <c r="AF66" i="29"/>
  <c r="AC133" i="7" s="1"/>
  <c r="W52" i="17"/>
  <c r="W53" i="17"/>
  <c r="Y53" i="17"/>
  <c r="Z53" i="17"/>
  <c r="DV1" i="38"/>
  <c r="I53" i="21"/>
  <c r="R52" i="29"/>
  <c r="H53" i="21"/>
  <c r="J53" i="21"/>
  <c r="S52" i="29"/>
  <c r="FX1" i="38"/>
  <c r="T52" i="29"/>
  <c r="U52" i="29"/>
  <c r="W52" i="29"/>
  <c r="GX1" i="38"/>
  <c r="R53" i="29"/>
  <c r="U53" i="29"/>
  <c r="W52" i="28"/>
  <c r="V53" i="29"/>
  <c r="N38" i="3"/>
  <c r="I35" i="3"/>
  <c r="F7" i="10"/>
  <c r="E3" i="5"/>
  <c r="V12" i="5" s="1"/>
  <c r="H6" i="13"/>
  <c r="H8" i="13" s="1"/>
  <c r="L35" i="13" s="1"/>
  <c r="M35" i="13" s="1"/>
  <c r="N35" i="13" s="1"/>
  <c r="O35" i="13" s="1"/>
  <c r="P35" i="13" s="1"/>
  <c r="Q35" i="13" s="1"/>
  <c r="R35" i="13" s="1"/>
  <c r="S35" i="13" s="1"/>
  <c r="T35" i="13" s="1"/>
  <c r="U35" i="13" s="1"/>
  <c r="V35" i="13" s="1"/>
  <c r="W35" i="13" s="1"/>
  <c r="X35" i="13" s="1"/>
  <c r="Y35" i="13" s="1"/>
  <c r="Z35" i="13" s="1"/>
  <c r="AA35" i="13" s="1"/>
  <c r="AB35" i="13" s="1"/>
  <c r="AC35" i="13" s="1"/>
  <c r="AD35" i="13" s="1"/>
  <c r="H7" i="6"/>
  <c r="E8" i="26"/>
  <c r="E11" i="26" s="1"/>
  <c r="E8" i="32"/>
  <c r="E11" i="32" s="1"/>
  <c r="E8" i="24"/>
  <c r="E11" i="24" s="1"/>
  <c r="E8" i="25"/>
  <c r="E11" i="25" s="1"/>
  <c r="E8" i="29"/>
  <c r="E11" i="29" s="1"/>
  <c r="E8" i="22"/>
  <c r="E11" i="22" s="1"/>
  <c r="E8" i="23"/>
  <c r="E11" i="23" s="1"/>
  <c r="E8" i="20"/>
  <c r="E11" i="20" s="1"/>
  <c r="E8" i="19"/>
  <c r="E11" i="19" s="1"/>
  <c r="E8" i="12"/>
  <c r="E11" i="12" s="1"/>
  <c r="E8" i="28"/>
  <c r="E11" i="28" s="1"/>
  <c r="E8" i="17"/>
  <c r="E11" i="17" s="1"/>
  <c r="G28" i="17" s="1"/>
  <c r="H28" i="17" s="1"/>
  <c r="E8" i="18"/>
  <c r="E11" i="18" s="1"/>
  <c r="E8" i="21"/>
  <c r="E11" i="21" s="1"/>
  <c r="E8" i="31"/>
  <c r="E11" i="31" s="1"/>
  <c r="E8" i="27"/>
  <c r="E11" i="27" s="1"/>
  <c r="E8" i="30"/>
  <c r="E11" i="30" s="1"/>
  <c r="E8" i="15"/>
  <c r="E11" i="15" s="1"/>
  <c r="E9" i="26"/>
  <c r="E9" i="25"/>
  <c r="E9" i="24"/>
  <c r="E9" i="32"/>
  <c r="E9" i="23"/>
  <c r="E9" i="22"/>
  <c r="E9" i="29"/>
  <c r="E9" i="19"/>
  <c r="E9" i="12"/>
  <c r="E9" i="20"/>
  <c r="E9" i="28"/>
  <c r="E9" i="17"/>
  <c r="E9" i="18"/>
  <c r="E9" i="21"/>
  <c r="E9" i="31"/>
  <c r="E9" i="27"/>
  <c r="E9" i="15"/>
  <c r="E9" i="30"/>
  <c r="AB30" i="3"/>
  <c r="AD31" i="3"/>
  <c r="AF32" i="3"/>
  <c r="H34" i="3"/>
  <c r="J35" i="3"/>
  <c r="F8" i="10"/>
  <c r="H7" i="13"/>
  <c r="H8" i="6"/>
  <c r="H9" i="6" s="1"/>
  <c r="E10" i="26"/>
  <c r="E10" i="25"/>
  <c r="E10" i="24"/>
  <c r="E10" i="32"/>
  <c r="E10" i="22"/>
  <c r="E10" i="23"/>
  <c r="E10" i="29"/>
  <c r="E10" i="20"/>
  <c r="E10" i="19"/>
  <c r="E10" i="12"/>
  <c r="E10" i="28"/>
  <c r="E10" i="18"/>
  <c r="E10" i="21"/>
  <c r="E10" i="17"/>
  <c r="E10" i="31"/>
  <c r="E10" i="15"/>
  <c r="E10" i="30"/>
  <c r="E10" i="27"/>
  <c r="AC30" i="3"/>
  <c r="AE31" i="3"/>
  <c r="I34" i="3"/>
  <c r="K35" i="3"/>
  <c r="AD30" i="3"/>
  <c r="AF31" i="3"/>
  <c r="H33" i="3"/>
  <c r="J34" i="3"/>
  <c r="L35" i="3"/>
  <c r="E12" i="23"/>
  <c r="E12" i="19"/>
  <c r="E12" i="29"/>
  <c r="E12" i="22"/>
  <c r="E12" i="20"/>
  <c r="E12" i="28"/>
  <c r="E12" i="18"/>
  <c r="E12" i="17"/>
  <c r="E12" i="31"/>
  <c r="E12" i="12"/>
  <c r="E12" i="30"/>
  <c r="E12" i="21"/>
  <c r="E12" i="15"/>
  <c r="E12" i="27"/>
  <c r="AE30" i="3"/>
  <c r="I33" i="3"/>
  <c r="K34" i="3"/>
  <c r="M35" i="3"/>
  <c r="E12" i="25"/>
  <c r="E12" i="24"/>
  <c r="E12" i="32"/>
  <c r="AF30" i="3"/>
  <c r="H32" i="3"/>
  <c r="J33" i="3"/>
  <c r="L34" i="3"/>
  <c r="N35" i="3"/>
  <c r="D151" i="7"/>
  <c r="BC107" i="7"/>
  <c r="D152" i="7"/>
  <c r="H125" i="7"/>
  <c r="BC108" i="7"/>
  <c r="D153" i="7"/>
  <c r="O133" i="7"/>
  <c r="G125" i="7"/>
  <c r="BC109" i="7"/>
  <c r="D154" i="7"/>
  <c r="F125" i="7"/>
  <c r="BC110" i="7"/>
  <c r="D155" i="7"/>
  <c r="E125" i="7"/>
  <c r="BC122" i="7"/>
  <c r="C121" i="7"/>
  <c r="C116" i="7"/>
  <c r="BC111" i="7"/>
  <c r="D156" i="7"/>
  <c r="BC123" i="7"/>
  <c r="BC112" i="7"/>
  <c r="D157" i="7"/>
  <c r="BC124" i="7"/>
  <c r="D158" i="7"/>
  <c r="BC125" i="7"/>
  <c r="BC129" i="7"/>
  <c r="BC97" i="7"/>
  <c r="D150" i="7"/>
  <c r="BC138" i="7"/>
  <c r="D145" i="7"/>
  <c r="BC100" i="7"/>
  <c r="C94" i="7"/>
  <c r="BC103" i="7"/>
  <c r="BC127" i="7"/>
  <c r="BC130" i="7"/>
  <c r="BC106" i="7"/>
  <c r="D45" i="7"/>
  <c r="D148" i="7"/>
  <c r="BC133" i="7"/>
  <c r="AB124" i="7"/>
  <c r="BC136" i="7"/>
  <c r="D143" i="7"/>
  <c r="BC98" i="7"/>
  <c r="BC95" i="7"/>
  <c r="BC139" i="7"/>
  <c r="V127" i="7"/>
  <c r="BC101" i="7"/>
  <c r="D146" i="7"/>
  <c r="T127" i="7"/>
  <c r="BC104" i="7"/>
  <c r="V133" i="7"/>
  <c r="BC131" i="7"/>
  <c r="BC128" i="7"/>
  <c r="U133" i="7"/>
  <c r="AB128" i="7"/>
  <c r="BC134" i="7"/>
  <c r="T133" i="7"/>
  <c r="AA128" i="7"/>
  <c r="D149" i="7"/>
  <c r="S133" i="7"/>
  <c r="Z128" i="7"/>
  <c r="BC96" i="7"/>
  <c r="BC137" i="7"/>
  <c r="R133" i="7"/>
  <c r="Y128" i="7"/>
  <c r="D144" i="7"/>
  <c r="BC99" i="7"/>
  <c r="W128" i="7"/>
  <c r="N124" i="7"/>
  <c r="C71" i="7"/>
  <c r="V128" i="7"/>
  <c r="M124" i="7"/>
  <c r="BC102" i="7"/>
  <c r="D147" i="7"/>
  <c r="BC126" i="7"/>
  <c r="BC105" i="7"/>
  <c r="BC132" i="7"/>
  <c r="J124" i="7"/>
  <c r="I124" i="7"/>
  <c r="C30" i="7"/>
  <c r="BC135" i="7"/>
  <c r="D34" i="7"/>
  <c r="C49" i="7"/>
  <c r="D37" i="7"/>
  <c r="D46" i="7"/>
  <c r="D35" i="7"/>
  <c r="D41" i="7"/>
  <c r="D43" i="7"/>
  <c r="D38" i="7"/>
  <c r="D40" i="7"/>
  <c r="D42" i="7"/>
  <c r="D44" i="7"/>
  <c r="D32" i="7"/>
  <c r="D36" i="7"/>
  <c r="D31" i="7"/>
  <c r="D39" i="7"/>
  <c r="D33" i="7"/>
  <c r="C7" i="7"/>
  <c r="I32" i="28"/>
  <c r="J32" i="28" s="1"/>
  <c r="K32" i="28" s="1"/>
  <c r="L32" i="28" s="1"/>
  <c r="M32" i="28" s="1"/>
  <c r="N32" i="28" s="1"/>
  <c r="O32" i="28" s="1"/>
  <c r="P32" i="28" s="1"/>
  <c r="Q32" i="28" s="1"/>
  <c r="R32" i="28" s="1"/>
  <c r="S32" i="28" s="1"/>
  <c r="T32" i="28" s="1"/>
  <c r="U32" i="28" s="1"/>
  <c r="V32" i="28" s="1"/>
  <c r="W32" i="28" s="1"/>
  <c r="X32" i="28" s="1"/>
  <c r="Y32" i="28" s="1"/>
  <c r="Z32" i="28" s="1"/>
  <c r="AA32" i="28" s="1"/>
  <c r="AB32" i="28" s="1"/>
  <c r="AC32" i="28" s="1"/>
  <c r="AD32" i="28" s="1"/>
  <c r="AE32" i="28" s="1"/>
  <c r="AF32" i="28" s="1"/>
  <c r="I35" i="28"/>
  <c r="J35" i="28" s="1"/>
  <c r="K35" i="28" s="1"/>
  <c r="L35" i="28" s="1"/>
  <c r="M35" i="28" s="1"/>
  <c r="N35" i="28" s="1"/>
  <c r="O35" i="28" s="1"/>
  <c r="P35" i="28" s="1"/>
  <c r="Q35" i="28" s="1"/>
  <c r="R35" i="28" s="1"/>
  <c r="S35" i="28" s="1"/>
  <c r="T35" i="28" s="1"/>
  <c r="U35" i="28" s="1"/>
  <c r="V35" i="28" s="1"/>
  <c r="W35" i="28" s="1"/>
  <c r="X35" i="28" s="1"/>
  <c r="Y35" i="28" s="1"/>
  <c r="Z35" i="28" s="1"/>
  <c r="AA35" i="28" s="1"/>
  <c r="AB35" i="28" s="1"/>
  <c r="AC35" i="28" s="1"/>
  <c r="AD35" i="28" s="1"/>
  <c r="AE35" i="28" s="1"/>
  <c r="AF35" i="28" s="1"/>
  <c r="I32" i="3"/>
  <c r="K33" i="3"/>
  <c r="M34" i="3"/>
  <c r="O35" i="3"/>
  <c r="H31" i="3"/>
  <c r="J32" i="3"/>
  <c r="L33" i="3"/>
  <c r="N34" i="3"/>
  <c r="P35" i="3"/>
  <c r="I31" i="3"/>
  <c r="K32" i="3"/>
  <c r="M33" i="3"/>
  <c r="O34" i="3"/>
  <c r="Q35" i="3"/>
  <c r="H30" i="3"/>
  <c r="J31" i="3"/>
  <c r="L32" i="3"/>
  <c r="N33" i="3"/>
  <c r="P34" i="3"/>
  <c r="R35" i="3"/>
  <c r="I30" i="3"/>
  <c r="K31" i="3"/>
  <c r="M32" i="3"/>
  <c r="O33" i="3"/>
  <c r="Q34" i="3"/>
  <c r="S35" i="3"/>
  <c r="J30" i="3"/>
  <c r="L31" i="3"/>
  <c r="N32" i="3"/>
  <c r="P33" i="3"/>
  <c r="R34" i="3"/>
  <c r="T35" i="3"/>
  <c r="U35" i="3"/>
  <c r="L30" i="3"/>
  <c r="N31" i="3"/>
  <c r="P32" i="3"/>
  <c r="R33" i="3"/>
  <c r="T34" i="3"/>
  <c r="V35" i="3"/>
  <c r="H35" i="3"/>
  <c r="E24" i="8"/>
  <c r="S34" i="3"/>
  <c r="M30" i="3"/>
  <c r="U34" i="3"/>
  <c r="N30" i="3"/>
  <c r="P31" i="3"/>
  <c r="R32" i="3"/>
  <c r="T33" i="3"/>
  <c r="V34" i="3"/>
  <c r="X35" i="3"/>
  <c r="G21" i="8"/>
  <c r="O31" i="3"/>
  <c r="W35" i="3"/>
  <c r="O30" i="3"/>
  <c r="Q31" i="3"/>
  <c r="S32" i="3"/>
  <c r="U33" i="3"/>
  <c r="W34" i="3"/>
  <c r="Y35" i="3"/>
  <c r="P30" i="3"/>
  <c r="R31" i="3"/>
  <c r="T32" i="3"/>
  <c r="V33" i="3"/>
  <c r="X34" i="3"/>
  <c r="Z35" i="3"/>
  <c r="Q32" i="3"/>
  <c r="Q30" i="3"/>
  <c r="S31" i="3"/>
  <c r="U32" i="3"/>
  <c r="W33" i="3"/>
  <c r="Y34" i="3"/>
  <c r="AA35" i="3"/>
  <c r="S33" i="3"/>
  <c r="E40" i="8"/>
  <c r="R30" i="3"/>
  <c r="T31" i="3"/>
  <c r="V32" i="3"/>
  <c r="X33" i="3"/>
  <c r="Z34" i="3"/>
  <c r="AB35" i="3"/>
  <c r="AA34" i="3"/>
  <c r="E8" i="3"/>
  <c r="T30" i="3"/>
  <c r="V31" i="3"/>
  <c r="X32" i="3"/>
  <c r="Z33" i="3"/>
  <c r="AB34" i="3"/>
  <c r="AD35" i="3"/>
  <c r="U30" i="3"/>
  <c r="W31" i="3"/>
  <c r="Y32" i="3"/>
  <c r="AA33" i="3"/>
  <c r="AC34" i="3"/>
  <c r="AE35" i="3"/>
  <c r="AC35" i="3"/>
  <c r="E9" i="3"/>
  <c r="V30" i="3"/>
  <c r="X31" i="3"/>
  <c r="Z32" i="3"/>
  <c r="AB33" i="3"/>
  <c r="AD34" i="3"/>
  <c r="LW295" i="7"/>
  <c r="MI288" i="7"/>
  <c r="LV295" i="7"/>
  <c r="LU295" i="7"/>
  <c r="MR283" i="7"/>
  <c r="MS284" i="7"/>
  <c r="MQ283" i="7"/>
  <c r="MC292" i="7"/>
  <c r="MR284" i="7"/>
  <c r="MP283" i="7"/>
  <c r="MB292" i="7"/>
  <c r="MQ284" i="7"/>
  <c r="MO283" i="7"/>
  <c r="MA292" i="7"/>
  <c r="MP284" i="7"/>
  <c r="MN283" i="7"/>
  <c r="LZ292" i="7"/>
  <c r="MO284" i="7"/>
  <c r="MM283" i="7"/>
  <c r="LY292" i="7"/>
  <c r="LW292" i="7"/>
  <c r="LV292" i="7"/>
  <c r="LU292" i="7"/>
  <c r="MM285" i="7"/>
  <c r="ML285" i="7"/>
  <c r="MN284" i="7"/>
  <c r="MK285" i="7"/>
  <c r="MM284" i="7"/>
  <c r="MJ285" i="7"/>
  <c r="ML284" i="7"/>
  <c r="MI285" i="7"/>
  <c r="MK284" i="7"/>
  <c r="MS283" i="7"/>
  <c r="MS288" i="7"/>
  <c r="LX287" i="7"/>
  <c r="MH285" i="7"/>
  <c r="MJ284" i="7"/>
  <c r="ML283" i="7"/>
  <c r="MR278" i="7"/>
  <c r="MR288" i="7"/>
  <c r="LW287" i="7"/>
  <c r="MG285" i="7"/>
  <c r="MK283" i="7"/>
  <c r="MQ278" i="7"/>
  <c r="MQ288" i="7"/>
  <c r="LV287" i="7"/>
  <c r="MF285" i="7"/>
  <c r="MJ283" i="7"/>
  <c r="MP278" i="7"/>
  <c r="LX295" i="7"/>
  <c r="LX292" i="7"/>
  <c r="MP288" i="7"/>
  <c r="LU287" i="7"/>
  <c r="ME285" i="7"/>
  <c r="MO288" i="7"/>
  <c r="MD285" i="7"/>
  <c r="MN288" i="7"/>
  <c r="LX286" i="7"/>
  <c r="MC285" i="7"/>
  <c r="MS279" i="7"/>
  <c r="MM278" i="7"/>
  <c r="MM288" i="7"/>
  <c r="LW286" i="7"/>
  <c r="MB285" i="7"/>
  <c r="ML288" i="7"/>
  <c r="LV286" i="7"/>
  <c r="MA285" i="7"/>
  <c r="MK288" i="7"/>
  <c r="LU286" i="7"/>
  <c r="LZ285" i="7"/>
  <c r="MJ288" i="7"/>
  <c r="LY285" i="7"/>
  <c r="MS285" i="7"/>
  <c r="MR285" i="7"/>
  <c r="MQ285" i="7"/>
  <c r="LX268" i="7"/>
  <c r="LW268" i="7"/>
  <c r="LV268" i="7"/>
  <c r="LU268" i="7"/>
  <c r="MP285" i="7"/>
  <c r="MO285" i="7"/>
  <c r="MN285" i="7"/>
  <c r="LW271" i="7"/>
  <c r="MQ264" i="7"/>
  <c r="MR279" i="7"/>
  <c r="MQ279" i="7"/>
  <c r="LU271" i="7"/>
  <c r="MP279" i="7"/>
  <c r="MO278" i="7"/>
  <c r="MO279" i="7"/>
  <c r="MN279" i="7"/>
  <c r="ML278" i="7"/>
  <c r="MM279" i="7"/>
  <c r="MK278" i="7"/>
  <c r="ML279" i="7"/>
  <c r="MK279" i="7"/>
  <c r="MF264" i="7"/>
  <c r="ME264" i="7"/>
  <c r="MS261" i="7"/>
  <c r="LX262" i="7"/>
  <c r="MQ261" i="7"/>
  <c r="LW262" i="7"/>
  <c r="MP261" i="7"/>
  <c r="LV262" i="7"/>
  <c r="MO261" i="7"/>
  <c r="LU262" i="7"/>
  <c r="MN261" i="7"/>
  <c r="MD268" i="7"/>
  <c r="MC268" i="7"/>
  <c r="MK261" i="7"/>
  <c r="MB268" i="7"/>
  <c r="MJ261" i="7"/>
  <c r="MA268" i="7"/>
  <c r="LX271" i="7"/>
  <c r="LZ268" i="7"/>
  <c r="LX263" i="7"/>
  <c r="MH261" i="7"/>
  <c r="LV271" i="7"/>
  <c r="LW263" i="7"/>
  <c r="MG261" i="7"/>
  <c r="LV263" i="7"/>
  <c r="MS264" i="7"/>
  <c r="LU263" i="7"/>
  <c r="MR264" i="7"/>
  <c r="MP264" i="7"/>
  <c r="MO264" i="7"/>
  <c r="MN264" i="7"/>
  <c r="MM264" i="7"/>
  <c r="ML264" i="7"/>
  <c r="MK264" i="7"/>
  <c r="MD261" i="7"/>
  <c r="MC261" i="7"/>
  <c r="MB261" i="7"/>
  <c r="MA261" i="7"/>
  <c r="LZ261" i="7"/>
  <c r="LY261" i="7"/>
  <c r="MS254" i="7"/>
  <c r="MR254" i="7"/>
  <c r="MQ254" i="7"/>
  <c r="MP254" i="7"/>
  <c r="MS255" i="7"/>
  <c r="MO254" i="7"/>
  <c r="MJ264" i="7"/>
  <c r="MR255" i="7"/>
  <c r="MN254" i="7"/>
  <c r="MI264" i="7"/>
  <c r="MQ255" i="7"/>
  <c r="MM254" i="7"/>
  <c r="MH264" i="7"/>
  <c r="MP255" i="7"/>
  <c r="ML254" i="7"/>
  <c r="MG264" i="7"/>
  <c r="MO255" i="7"/>
  <c r="MK254" i="7"/>
  <c r="MN255" i="7"/>
  <c r="MM255" i="7"/>
  <c r="ML255" i="7"/>
  <c r="MR261" i="7"/>
  <c r="MJ255" i="7"/>
  <c r="MM261" i="7"/>
  <c r="MI261" i="7"/>
  <c r="ML261" i="7"/>
  <c r="MF261" i="7"/>
  <c r="ME261" i="7"/>
  <c r="MK255" i="7"/>
  <c r="LW175" i="7"/>
  <c r="MA172" i="7"/>
  <c r="LV175" i="7"/>
  <c r="LU175" i="7"/>
  <c r="MS175" i="7"/>
  <c r="MR175" i="7"/>
  <c r="MN175" i="7"/>
  <c r="MQ175" i="7"/>
  <c r="MS172" i="7"/>
  <c r="MP175" i="7"/>
  <c r="MR172" i="7"/>
  <c r="MO175" i="7"/>
  <c r="MQ172" i="7"/>
  <c r="MM175" i="7"/>
  <c r="MP172" i="7"/>
  <c r="ML175" i="7"/>
  <c r="MO172" i="7"/>
  <c r="MK175" i="7"/>
  <c r="MK173" i="7"/>
  <c r="MN172" i="7"/>
  <c r="MJ175" i="7"/>
  <c r="MM172" i="7"/>
  <c r="MI175" i="7"/>
  <c r="ML172" i="7"/>
  <c r="MH175" i="7"/>
  <c r="MK172" i="7"/>
  <c r="MG175" i="7"/>
  <c r="MJ172" i="7"/>
  <c r="MF175" i="7"/>
  <c r="MI172" i="7"/>
  <c r="ME175" i="7"/>
  <c r="MH172" i="7"/>
  <c r="MD175" i="7"/>
  <c r="MG172" i="7"/>
  <c r="MC175" i="7"/>
  <c r="MF172" i="7"/>
  <c r="MA175" i="7"/>
  <c r="MD172" i="7"/>
  <c r="LZ175" i="7"/>
  <c r="MC172" i="7"/>
  <c r="LY175" i="7"/>
  <c r="MB172" i="7"/>
  <c r="LX175" i="7"/>
  <c r="LZ172" i="7"/>
  <c r="MO174" i="7"/>
  <c r="LY172" i="7"/>
  <c r="LX172" i="7"/>
  <c r="MM174" i="7"/>
  <c r="MB175" i="7"/>
  <c r="MK174" i="7"/>
  <c r="ME172" i="7"/>
  <c r="MJ174" i="7"/>
  <c r="LW172" i="7"/>
  <c r="LV172" i="7"/>
  <c r="LU172" i="7"/>
  <c r="KJ178" i="7"/>
  <c r="KK178" i="7"/>
  <c r="MN174" i="7"/>
  <c r="B10" i="37"/>
  <c r="C211" i="7"/>
  <c r="JM178" i="7"/>
  <c r="KO178" i="7"/>
  <c r="LQ178" i="7"/>
  <c r="W25" i="30"/>
  <c r="W25" i="15"/>
  <c r="W53" i="15" s="1"/>
  <c r="MJ173" i="7"/>
  <c r="X25" i="30"/>
  <c r="X25" i="15"/>
  <c r="X53" i="15" s="1"/>
  <c r="ML174" i="7"/>
  <c r="Y25" i="30"/>
  <c r="Y25" i="15"/>
  <c r="Y53" i="15" s="1"/>
  <c r="ML173" i="7"/>
  <c r="JQ178" i="7"/>
  <c r="KS178" i="7"/>
  <c r="Z25" i="15"/>
  <c r="Z53" i="15" s="1"/>
  <c r="Z25" i="30"/>
  <c r="JR178" i="7"/>
  <c r="KT178" i="7"/>
  <c r="AA25" i="15"/>
  <c r="AA53" i="15" s="1"/>
  <c r="AA25" i="30"/>
  <c r="JS178" i="7"/>
  <c r="KU178" i="7"/>
  <c r="AB25" i="15"/>
  <c r="AB53" i="15" s="1"/>
  <c r="AB25" i="30"/>
  <c r="MP174" i="7"/>
  <c r="JT178" i="7"/>
  <c r="KV178" i="7"/>
  <c r="AC25" i="30"/>
  <c r="AC25" i="15"/>
  <c r="AC53" i="15" s="1"/>
  <c r="MQ174" i="7"/>
  <c r="JU178" i="7"/>
  <c r="KW178" i="7"/>
  <c r="AD25" i="30"/>
  <c r="AD25" i="15"/>
  <c r="AD53" i="15" s="1"/>
  <c r="MM173" i="7"/>
  <c r="MR174" i="7"/>
  <c r="JV178" i="7"/>
  <c r="AE25" i="30"/>
  <c r="AE25" i="15"/>
  <c r="AE53" i="15" s="1"/>
  <c r="MN173" i="7"/>
  <c r="MS174" i="7"/>
  <c r="JW178" i="7"/>
  <c r="KY178" i="7"/>
  <c r="AF25" i="30"/>
  <c r="AF25" i="15"/>
  <c r="AF53" i="15" s="1"/>
  <c r="MO173" i="7"/>
  <c r="JX178" i="7"/>
  <c r="KZ178" i="7"/>
  <c r="MP173" i="7"/>
  <c r="MQ173" i="7"/>
  <c r="MR173" i="7"/>
  <c r="MS173" i="7"/>
  <c r="B6" i="37"/>
  <c r="C207" i="7"/>
  <c r="B7" i="37"/>
  <c r="C208" i="7"/>
  <c r="B5" i="37"/>
  <c r="B14" i="37"/>
  <c r="C215" i="7"/>
  <c r="B11" i="37"/>
  <c r="C212" i="7"/>
  <c r="B13" i="37"/>
  <c r="C214" i="7"/>
  <c r="B8" i="37"/>
  <c r="C209" i="7"/>
  <c r="B20" i="37"/>
  <c r="C221" i="7"/>
  <c r="B21" i="37"/>
  <c r="C222" i="7"/>
  <c r="B9" i="37"/>
  <c r="C210" i="7"/>
  <c r="G210" i="7" s="1"/>
  <c r="N223" i="7"/>
  <c r="I223" i="7"/>
  <c r="BC223" i="7"/>
  <c r="AC223" i="7"/>
  <c r="X223" i="7"/>
  <c r="S223" i="7"/>
  <c r="C213" i="7"/>
  <c r="B15" i="37"/>
  <c r="C216" i="7"/>
  <c r="Y218" i="7"/>
  <c r="Z218" i="7" s="1"/>
  <c r="AA218" i="7" s="1"/>
  <c r="AB218" i="7" s="1"/>
  <c r="G223" i="7"/>
  <c r="C219" i="7"/>
  <c r="C218" i="7"/>
  <c r="O219" i="7"/>
  <c r="P219" i="7" s="1"/>
  <c r="Q219" i="7" s="1"/>
  <c r="R219" i="7" s="1"/>
  <c r="C217" i="7"/>
  <c r="C220" i="7"/>
  <c r="HC254" i="7"/>
  <c r="HC323" i="7" s="1"/>
  <c r="HD254" i="7"/>
  <c r="HD323" i="7" s="1"/>
  <c r="HE254" i="7"/>
  <c r="HE323" i="7" s="1"/>
  <c r="AB53" i="27"/>
  <c r="AB66" i="27"/>
  <c r="Y124" i="7" s="1"/>
  <c r="AB52" i="27"/>
  <c r="AE40" i="15"/>
  <c r="AE67" i="15" s="1"/>
  <c r="AD40" i="15"/>
  <c r="AD67" i="15" s="1"/>
  <c r="AB40" i="15"/>
  <c r="AB67" i="15" s="1"/>
  <c r="H40" i="15"/>
  <c r="H67" i="15" s="1"/>
  <c r="AF40" i="15"/>
  <c r="AF67" i="15" s="1"/>
  <c r="AC40" i="15"/>
  <c r="AC67" i="15" s="1"/>
  <c r="AA40" i="15"/>
  <c r="AA67" i="15" s="1"/>
  <c r="Z40" i="15"/>
  <c r="Z67" i="15" s="1"/>
  <c r="Y40" i="15"/>
  <c r="Y67" i="15" s="1"/>
  <c r="X40" i="15"/>
  <c r="X67" i="15" s="1"/>
  <c r="V40" i="15"/>
  <c r="V67" i="15" s="1"/>
  <c r="U40" i="15"/>
  <c r="U67" i="15" s="1"/>
  <c r="T40" i="15"/>
  <c r="T67" i="15" s="1"/>
  <c r="S40" i="15"/>
  <c r="S67" i="15" s="1"/>
  <c r="R40" i="15"/>
  <c r="R67" i="15" s="1"/>
  <c r="Q40" i="15"/>
  <c r="Q67" i="15" s="1"/>
  <c r="P40" i="15"/>
  <c r="P67" i="15" s="1"/>
  <c r="O40" i="15"/>
  <c r="O67" i="15" s="1"/>
  <c r="N40" i="15"/>
  <c r="N67" i="15" s="1"/>
  <c r="M40" i="15"/>
  <c r="M67" i="15" s="1"/>
  <c r="L40" i="15"/>
  <c r="L67" i="15" s="1"/>
  <c r="W40" i="15"/>
  <c r="W67" i="15" s="1"/>
  <c r="I29" i="15"/>
  <c r="J29" i="15" s="1"/>
  <c r="K29" i="15" s="1"/>
  <c r="L29" i="15" s="1"/>
  <c r="M29" i="15" s="1"/>
  <c r="N29" i="15" s="1"/>
  <c r="O29" i="15" s="1"/>
  <c r="P29" i="15" s="1"/>
  <c r="Q29" i="15" s="1"/>
  <c r="R29" i="15" s="1"/>
  <c r="S29" i="15" s="1"/>
  <c r="T29" i="15" s="1"/>
  <c r="U29" i="15" s="1"/>
  <c r="V29" i="15" s="1"/>
  <c r="W29" i="15" s="1"/>
  <c r="X29" i="15" s="1"/>
  <c r="Y29" i="15" s="1"/>
  <c r="Z29" i="15" s="1"/>
  <c r="AA29" i="15" s="1"/>
  <c r="AB29" i="15" s="1"/>
  <c r="AC29" i="15" s="1"/>
  <c r="AD29" i="15" s="1"/>
  <c r="AE29" i="15" s="1"/>
  <c r="AF29" i="15" s="1"/>
  <c r="G48" i="8"/>
  <c r="G31" i="8" s="1"/>
  <c r="AF40" i="30"/>
  <c r="AF67" i="30" s="1"/>
  <c r="AE40" i="30"/>
  <c r="AE67" i="30" s="1"/>
  <c r="AC40" i="30"/>
  <c r="AC67" i="30" s="1"/>
  <c r="AB40" i="30"/>
  <c r="AB67" i="30" s="1"/>
  <c r="AA40" i="30"/>
  <c r="AA67" i="30" s="1"/>
  <c r="Z40" i="30"/>
  <c r="Z67" i="30" s="1"/>
  <c r="Y40" i="30"/>
  <c r="Y67" i="30" s="1"/>
  <c r="AD40" i="30"/>
  <c r="AD67" i="30" s="1"/>
  <c r="U40" i="30"/>
  <c r="U67" i="30" s="1"/>
  <c r="T40" i="30"/>
  <c r="T67" i="30" s="1"/>
  <c r="S40" i="30"/>
  <c r="S67" i="30" s="1"/>
  <c r="R40" i="30"/>
  <c r="R67" i="30" s="1"/>
  <c r="Q40" i="30"/>
  <c r="Q67" i="30" s="1"/>
  <c r="P40" i="30"/>
  <c r="P67" i="30" s="1"/>
  <c r="O40" i="30"/>
  <c r="O67" i="30" s="1"/>
  <c r="N40" i="30"/>
  <c r="N67" i="30" s="1"/>
  <c r="I35" i="30"/>
  <c r="J35" i="30" s="1"/>
  <c r="K35" i="30" s="1"/>
  <c r="L35" i="30" s="1"/>
  <c r="M35" i="30" s="1"/>
  <c r="N35" i="30" s="1"/>
  <c r="O35" i="30" s="1"/>
  <c r="P35" i="30" s="1"/>
  <c r="Q35" i="30" s="1"/>
  <c r="R35" i="30" s="1"/>
  <c r="S35" i="30" s="1"/>
  <c r="T35" i="30" s="1"/>
  <c r="U35" i="30" s="1"/>
  <c r="V35" i="30" s="1"/>
  <c r="W35" i="30" s="1"/>
  <c r="X35" i="30" s="1"/>
  <c r="Y35" i="30" s="1"/>
  <c r="Z35" i="30" s="1"/>
  <c r="AA35" i="30" s="1"/>
  <c r="AB35" i="30" s="1"/>
  <c r="AC35" i="30" s="1"/>
  <c r="AD35" i="30" s="1"/>
  <c r="AE35" i="30" s="1"/>
  <c r="AF35" i="30" s="1"/>
  <c r="M40" i="30"/>
  <c r="M67" i="30" s="1"/>
  <c r="L40" i="30"/>
  <c r="L67" i="30" s="1"/>
  <c r="K40" i="30"/>
  <c r="K67" i="30" s="1"/>
  <c r="J40" i="30"/>
  <c r="J67" i="30" s="1"/>
  <c r="H40" i="30"/>
  <c r="H67" i="30" s="1"/>
  <c r="I33" i="30"/>
  <c r="J33" i="30" s="1"/>
  <c r="K33" i="30" s="1"/>
  <c r="L33" i="30" s="1"/>
  <c r="M33" i="30" s="1"/>
  <c r="N33" i="30" s="1"/>
  <c r="O33" i="30" s="1"/>
  <c r="P33" i="30" s="1"/>
  <c r="Q33" i="30" s="1"/>
  <c r="R33" i="30" s="1"/>
  <c r="S33" i="30" s="1"/>
  <c r="T33" i="30" s="1"/>
  <c r="U33" i="30" s="1"/>
  <c r="V33" i="30" s="1"/>
  <c r="W33" i="30" s="1"/>
  <c r="X33" i="30" s="1"/>
  <c r="Y33" i="30" s="1"/>
  <c r="Z33" i="30" s="1"/>
  <c r="AA33" i="30" s="1"/>
  <c r="AB33" i="30" s="1"/>
  <c r="AC33" i="30" s="1"/>
  <c r="AD33" i="30" s="1"/>
  <c r="AE33" i="30" s="1"/>
  <c r="AF33" i="30" s="1"/>
  <c r="I32" i="30"/>
  <c r="J32" i="30" s="1"/>
  <c r="K32" i="30" s="1"/>
  <c r="L32" i="30" s="1"/>
  <c r="M32" i="30" s="1"/>
  <c r="N32" i="30" s="1"/>
  <c r="O32" i="30" s="1"/>
  <c r="P32" i="30" s="1"/>
  <c r="Q32" i="30" s="1"/>
  <c r="R32" i="30" s="1"/>
  <c r="S32" i="30" s="1"/>
  <c r="T32" i="30" s="1"/>
  <c r="U32" i="30" s="1"/>
  <c r="V32" i="30" s="1"/>
  <c r="W32" i="30" s="1"/>
  <c r="X32" i="30" s="1"/>
  <c r="Y32" i="30" s="1"/>
  <c r="Z32" i="30" s="1"/>
  <c r="AA32" i="30" s="1"/>
  <c r="AB32" i="30" s="1"/>
  <c r="AC32" i="30" s="1"/>
  <c r="AD32" i="30" s="1"/>
  <c r="AE32" i="30" s="1"/>
  <c r="AF32" i="30" s="1"/>
  <c r="X40" i="30"/>
  <c r="X67" i="30" s="1"/>
  <c r="H48" i="8"/>
  <c r="H31" i="8" s="1"/>
  <c r="AF66" i="27"/>
  <c r="AC124" i="7" s="1"/>
  <c r="AF52" i="27"/>
  <c r="I30" i="30"/>
  <c r="J30" i="15"/>
  <c r="H64" i="27"/>
  <c r="O77" i="27"/>
  <c r="N78" i="27"/>
  <c r="U52" i="27"/>
  <c r="U66" i="27"/>
  <c r="R124" i="7" s="1"/>
  <c r="I64" i="27"/>
  <c r="J30" i="27"/>
  <c r="AF53" i="27"/>
  <c r="Y77" i="27"/>
  <c r="X78" i="27"/>
  <c r="AD77" i="27"/>
  <c r="AC78" i="27"/>
  <c r="AC40" i="31"/>
  <c r="AC65" i="31" s="1"/>
  <c r="I32" i="31"/>
  <c r="J32" i="31" s="1"/>
  <c r="K32" i="31" s="1"/>
  <c r="L32" i="31" s="1"/>
  <c r="M32" i="31" s="1"/>
  <c r="N32" i="31" s="1"/>
  <c r="O32" i="31" s="1"/>
  <c r="P32" i="31" s="1"/>
  <c r="Q32" i="31" s="1"/>
  <c r="R32" i="31" s="1"/>
  <c r="S32" i="31" s="1"/>
  <c r="T32" i="31" s="1"/>
  <c r="U32" i="31" s="1"/>
  <c r="V32" i="31" s="1"/>
  <c r="W32" i="31" s="1"/>
  <c r="X32" i="31" s="1"/>
  <c r="Y32" i="31" s="1"/>
  <c r="Z32" i="31" s="1"/>
  <c r="AA32" i="31" s="1"/>
  <c r="AB32" i="31" s="1"/>
  <c r="AC32" i="31" s="1"/>
  <c r="AD32" i="31" s="1"/>
  <c r="AE32" i="31" s="1"/>
  <c r="AF32" i="31" s="1"/>
  <c r="AB40" i="31"/>
  <c r="AB65" i="31" s="1"/>
  <c r="AA40" i="31"/>
  <c r="AA65" i="31" s="1"/>
  <c r="Z40" i="31"/>
  <c r="Z65" i="31" s="1"/>
  <c r="I33" i="31"/>
  <c r="J33" i="31" s="1"/>
  <c r="K33" i="31" s="1"/>
  <c r="L33" i="31" s="1"/>
  <c r="M33" i="31" s="1"/>
  <c r="N33" i="31" s="1"/>
  <c r="O33" i="31" s="1"/>
  <c r="P33" i="31" s="1"/>
  <c r="Q33" i="31" s="1"/>
  <c r="R33" i="31" s="1"/>
  <c r="S33" i="31" s="1"/>
  <c r="T33" i="31" s="1"/>
  <c r="U33" i="31" s="1"/>
  <c r="V33" i="31" s="1"/>
  <c r="W33" i="31" s="1"/>
  <c r="X33" i="31" s="1"/>
  <c r="Y33" i="31" s="1"/>
  <c r="Z33" i="31" s="1"/>
  <c r="AA33" i="31" s="1"/>
  <c r="AB33" i="31" s="1"/>
  <c r="AC33" i="31" s="1"/>
  <c r="AD33" i="31" s="1"/>
  <c r="AE33" i="31" s="1"/>
  <c r="AF33" i="31" s="1"/>
  <c r="Y40" i="31"/>
  <c r="Y65" i="31" s="1"/>
  <c r="X40" i="31"/>
  <c r="X65" i="31" s="1"/>
  <c r="W40" i="31"/>
  <c r="W65" i="31" s="1"/>
  <c r="V40" i="31"/>
  <c r="V65" i="31" s="1"/>
  <c r="AD40" i="31"/>
  <c r="AD65" i="31" s="1"/>
  <c r="U40" i="31"/>
  <c r="U65" i="31" s="1"/>
  <c r="T40" i="31"/>
  <c r="T65" i="31" s="1"/>
  <c r="S40" i="31"/>
  <c r="S65" i="31" s="1"/>
  <c r="R40" i="31"/>
  <c r="R65" i="31" s="1"/>
  <c r="Q40" i="31"/>
  <c r="Q65" i="31" s="1"/>
  <c r="P40" i="31"/>
  <c r="P65" i="31" s="1"/>
  <c r="O40" i="31"/>
  <c r="O65" i="31" s="1"/>
  <c r="N40" i="31"/>
  <c r="N65" i="31" s="1"/>
  <c r="M40" i="31"/>
  <c r="M65" i="31" s="1"/>
  <c r="L40" i="31"/>
  <c r="L65" i="31" s="1"/>
  <c r="K40" i="31"/>
  <c r="K65" i="31" s="1"/>
  <c r="J40" i="31"/>
  <c r="J65" i="31" s="1"/>
  <c r="I40" i="31"/>
  <c r="I65" i="31" s="1"/>
  <c r="H40" i="31"/>
  <c r="H65" i="31" s="1"/>
  <c r="AE40" i="31"/>
  <c r="AE65" i="31" s="1"/>
  <c r="N66" i="27"/>
  <c r="K124" i="7" s="1"/>
  <c r="M52" i="27"/>
  <c r="M53" i="27"/>
  <c r="O66" i="27"/>
  <c r="L124" i="7" s="1"/>
  <c r="I52" i="31"/>
  <c r="I53" i="31"/>
  <c r="I66" i="31"/>
  <c r="F126" i="7" s="1"/>
  <c r="J53" i="31"/>
  <c r="J66" i="31"/>
  <c r="G126" i="7" s="1"/>
  <c r="J52" i="31"/>
  <c r="AF40" i="21"/>
  <c r="AE40" i="21"/>
  <c r="AD40" i="21"/>
  <c r="AC40" i="21"/>
  <c r="I32" i="21"/>
  <c r="J32" i="21" s="1"/>
  <c r="K32" i="21" s="1"/>
  <c r="L32" i="21" s="1"/>
  <c r="M32" i="21" s="1"/>
  <c r="N32" i="21" s="1"/>
  <c r="O32" i="21" s="1"/>
  <c r="P32" i="21" s="1"/>
  <c r="Q32" i="21" s="1"/>
  <c r="R32" i="21" s="1"/>
  <c r="S32" i="21" s="1"/>
  <c r="T32" i="21" s="1"/>
  <c r="U32" i="21" s="1"/>
  <c r="V32" i="21" s="1"/>
  <c r="W32" i="21" s="1"/>
  <c r="X32" i="21" s="1"/>
  <c r="Y32" i="21" s="1"/>
  <c r="Z32" i="21" s="1"/>
  <c r="AA32" i="21" s="1"/>
  <c r="AB32" i="21" s="1"/>
  <c r="AC32" i="21" s="1"/>
  <c r="AD32" i="21" s="1"/>
  <c r="AE32" i="21" s="1"/>
  <c r="AF32" i="21" s="1"/>
  <c r="AB40" i="21"/>
  <c r="AA40" i="21"/>
  <c r="Z40" i="21"/>
  <c r="I33" i="21"/>
  <c r="J33" i="21" s="1"/>
  <c r="K33" i="21" s="1"/>
  <c r="L33" i="21" s="1"/>
  <c r="M33" i="21" s="1"/>
  <c r="N33" i="21" s="1"/>
  <c r="O33" i="21" s="1"/>
  <c r="P33" i="21" s="1"/>
  <c r="Q33" i="21" s="1"/>
  <c r="R33" i="21" s="1"/>
  <c r="S33" i="21" s="1"/>
  <c r="T33" i="21" s="1"/>
  <c r="U33" i="21" s="1"/>
  <c r="V33" i="21" s="1"/>
  <c r="W33" i="21" s="1"/>
  <c r="X33" i="21" s="1"/>
  <c r="Y33" i="21" s="1"/>
  <c r="Z33" i="21" s="1"/>
  <c r="AA33" i="21" s="1"/>
  <c r="AB33" i="21" s="1"/>
  <c r="AC33" i="21" s="1"/>
  <c r="AD33" i="21" s="1"/>
  <c r="AE33" i="21" s="1"/>
  <c r="AF33" i="21" s="1"/>
  <c r="Y40" i="21"/>
  <c r="X40" i="21"/>
  <c r="W40" i="21"/>
  <c r="V40" i="21"/>
  <c r="U40" i="21"/>
  <c r="T40" i="21"/>
  <c r="I35" i="21"/>
  <c r="J35" i="21" s="1"/>
  <c r="K35" i="21" s="1"/>
  <c r="L35" i="21" s="1"/>
  <c r="M35" i="21" s="1"/>
  <c r="N35" i="21" s="1"/>
  <c r="O35" i="21" s="1"/>
  <c r="P35" i="21" s="1"/>
  <c r="Q35" i="21" s="1"/>
  <c r="R35" i="21" s="1"/>
  <c r="S35" i="21" s="1"/>
  <c r="T35" i="21" s="1"/>
  <c r="U35" i="21" s="1"/>
  <c r="V35" i="21" s="1"/>
  <c r="W35" i="21" s="1"/>
  <c r="X35" i="21" s="1"/>
  <c r="Y35" i="21" s="1"/>
  <c r="Z35" i="21" s="1"/>
  <c r="AA35" i="21" s="1"/>
  <c r="AB35" i="21" s="1"/>
  <c r="AC35" i="21" s="1"/>
  <c r="AD35" i="21" s="1"/>
  <c r="AE35" i="21" s="1"/>
  <c r="AF35" i="21" s="1"/>
  <c r="S40" i="21"/>
  <c r="R40" i="21"/>
  <c r="Q40" i="21"/>
  <c r="P40" i="21"/>
  <c r="O40" i="21"/>
  <c r="N40" i="21"/>
  <c r="I35" i="31"/>
  <c r="J35" i="31" s="1"/>
  <c r="K35" i="31" s="1"/>
  <c r="L35" i="31" s="1"/>
  <c r="M35" i="31" s="1"/>
  <c r="N35" i="31" s="1"/>
  <c r="O35" i="31" s="1"/>
  <c r="P35" i="31" s="1"/>
  <c r="Q35" i="31" s="1"/>
  <c r="R35" i="31" s="1"/>
  <c r="S35" i="31" s="1"/>
  <c r="T35" i="31" s="1"/>
  <c r="U35" i="31" s="1"/>
  <c r="V35" i="31" s="1"/>
  <c r="W35" i="31" s="1"/>
  <c r="X35" i="31" s="1"/>
  <c r="Y35" i="31" s="1"/>
  <c r="Z35" i="31" s="1"/>
  <c r="AA35" i="31" s="1"/>
  <c r="AB35" i="31" s="1"/>
  <c r="AC35" i="31" s="1"/>
  <c r="AD35" i="31" s="1"/>
  <c r="AE35" i="31" s="1"/>
  <c r="AF35" i="31" s="1"/>
  <c r="P52" i="27"/>
  <c r="P53" i="27"/>
  <c r="R66" i="27"/>
  <c r="O124" i="7" s="1"/>
  <c r="Q52" i="27"/>
  <c r="Q53" i="27"/>
  <c r="N52" i="27"/>
  <c r="S53" i="27"/>
  <c r="S66" i="27"/>
  <c r="P124" i="7" s="1"/>
  <c r="R52" i="27"/>
  <c r="I30" i="21"/>
  <c r="T52" i="27"/>
  <c r="T53" i="27"/>
  <c r="T66" i="27"/>
  <c r="Q124" i="7" s="1"/>
  <c r="S52" i="27"/>
  <c r="H40" i="21"/>
  <c r="V52" i="27"/>
  <c r="V66" i="27"/>
  <c r="S124" i="7" s="1"/>
  <c r="J40" i="21"/>
  <c r="W52" i="27"/>
  <c r="W53" i="27"/>
  <c r="W66" i="27"/>
  <c r="T124" i="7" s="1"/>
  <c r="K40" i="21"/>
  <c r="X52" i="27"/>
  <c r="X53" i="27"/>
  <c r="X66" i="27"/>
  <c r="U124" i="7" s="1"/>
  <c r="AE52" i="27"/>
  <c r="L40" i="21"/>
  <c r="Y52" i="27"/>
  <c r="Y53" i="27"/>
  <c r="Y66" i="27"/>
  <c r="V124" i="7" s="1"/>
  <c r="M40" i="21"/>
  <c r="X66" i="17"/>
  <c r="U127" i="7" s="1"/>
  <c r="X52" i="17"/>
  <c r="X53" i="17"/>
  <c r="Z52" i="27"/>
  <c r="Z53" i="27"/>
  <c r="Z66" i="27"/>
  <c r="W124" i="7" s="1"/>
  <c r="I30" i="31"/>
  <c r="AA52" i="27"/>
  <c r="AA53" i="27"/>
  <c r="AA66" i="27"/>
  <c r="X124" i="7" s="1"/>
  <c r="AF40" i="31"/>
  <c r="AF65" i="31" s="1"/>
  <c r="O53" i="27"/>
  <c r="H52" i="31"/>
  <c r="H53" i="31"/>
  <c r="H66" i="31"/>
  <c r="E126" i="7" s="1"/>
  <c r="K53" i="21"/>
  <c r="K53" i="31"/>
  <c r="K66" i="31"/>
  <c r="H126" i="7" s="1"/>
  <c r="AB52" i="17"/>
  <c r="AB66" i="17"/>
  <c r="Y127" i="7" s="1"/>
  <c r="I30" i="17"/>
  <c r="H52" i="21"/>
  <c r="Y53" i="28"/>
  <c r="Y52" i="28"/>
  <c r="I30" i="12"/>
  <c r="I52" i="21"/>
  <c r="J52" i="21"/>
  <c r="K52" i="21"/>
  <c r="K52" i="31"/>
  <c r="AB40" i="17"/>
  <c r="AB65" i="17" s="1"/>
  <c r="AA53" i="17"/>
  <c r="Z52" i="28"/>
  <c r="I30" i="18"/>
  <c r="AD40" i="17"/>
  <c r="AD65" i="17" s="1"/>
  <c r="AE40" i="17"/>
  <c r="AE65" i="17" s="1"/>
  <c r="O77" i="28"/>
  <c r="N78" i="28"/>
  <c r="T77" i="28"/>
  <c r="S78" i="28"/>
  <c r="Y52" i="17"/>
  <c r="AE52" i="17"/>
  <c r="H40" i="17"/>
  <c r="H65" i="17" s="1"/>
  <c r="AF52" i="17"/>
  <c r="AC52" i="17"/>
  <c r="AC53" i="17"/>
  <c r="I40" i="17"/>
  <c r="I65" i="17" s="1"/>
  <c r="AD52" i="17"/>
  <c r="AD53" i="17"/>
  <c r="J40" i="17"/>
  <c r="J65" i="17" s="1"/>
  <c r="AC77" i="28"/>
  <c r="K40" i="17"/>
  <c r="K65" i="17" s="1"/>
  <c r="Z66" i="17"/>
  <c r="W127" i="7" s="1"/>
  <c r="L40" i="17"/>
  <c r="L65" i="17" s="1"/>
  <c r="AA66" i="17"/>
  <c r="X127" i="7" s="1"/>
  <c r="Z53" i="28"/>
  <c r="M40" i="17"/>
  <c r="M65" i="17" s="1"/>
  <c r="N40" i="17"/>
  <c r="N65" i="17" s="1"/>
  <c r="AC66" i="17"/>
  <c r="Z127" i="7" s="1"/>
  <c r="O40" i="17"/>
  <c r="O65" i="17" s="1"/>
  <c r="AD66" i="17"/>
  <c r="AA127" i="7" s="1"/>
  <c r="I30" i="28"/>
  <c r="P40" i="17"/>
  <c r="P65" i="17" s="1"/>
  <c r="AE66" i="17"/>
  <c r="AB127" i="7" s="1"/>
  <c r="Q40" i="17"/>
  <c r="Q65" i="17" s="1"/>
  <c r="AF66" i="17"/>
  <c r="AC127" i="7" s="1"/>
  <c r="R40" i="17"/>
  <c r="R65" i="17" s="1"/>
  <c r="S40" i="17"/>
  <c r="S65" i="17" s="1"/>
  <c r="I35" i="17"/>
  <c r="J35" i="17" s="1"/>
  <c r="K35" i="17" s="1"/>
  <c r="L35" i="17" s="1"/>
  <c r="M35" i="17" s="1"/>
  <c r="N35" i="17" s="1"/>
  <c r="O35" i="17" s="1"/>
  <c r="P35" i="17" s="1"/>
  <c r="Q35" i="17" s="1"/>
  <c r="R35" i="17" s="1"/>
  <c r="S35" i="17" s="1"/>
  <c r="T35" i="17" s="1"/>
  <c r="U35" i="17" s="1"/>
  <c r="V35" i="17" s="1"/>
  <c r="W35" i="17" s="1"/>
  <c r="X35" i="17" s="1"/>
  <c r="Y35" i="17" s="1"/>
  <c r="Z35" i="17" s="1"/>
  <c r="AA35" i="17" s="1"/>
  <c r="AB35" i="17" s="1"/>
  <c r="AC35" i="17" s="1"/>
  <c r="AD35" i="17" s="1"/>
  <c r="AE35" i="17" s="1"/>
  <c r="AF35" i="17" s="1"/>
  <c r="T40" i="17"/>
  <c r="T65" i="17" s="1"/>
  <c r="U40" i="17"/>
  <c r="U65" i="17" s="1"/>
  <c r="H40" i="18"/>
  <c r="H65" i="18" s="1"/>
  <c r="I40" i="18"/>
  <c r="I65" i="18" s="1"/>
  <c r="J40" i="18"/>
  <c r="J65" i="18" s="1"/>
  <c r="K40" i="18"/>
  <c r="K65" i="18" s="1"/>
  <c r="L40" i="18"/>
  <c r="L65" i="18" s="1"/>
  <c r="M40" i="18"/>
  <c r="M65" i="18" s="1"/>
  <c r="N40" i="18"/>
  <c r="N65" i="18" s="1"/>
  <c r="I64" i="20"/>
  <c r="J30" i="20"/>
  <c r="O40" i="18"/>
  <c r="O65" i="18" s="1"/>
  <c r="P40" i="18"/>
  <c r="P65" i="18" s="1"/>
  <c r="Q40" i="18"/>
  <c r="Q65" i="18" s="1"/>
  <c r="R40" i="18"/>
  <c r="R65" i="18" s="1"/>
  <c r="S40" i="18"/>
  <c r="S65" i="18" s="1"/>
  <c r="I35" i="18"/>
  <c r="J35" i="18" s="1"/>
  <c r="K35" i="18" s="1"/>
  <c r="L35" i="18" s="1"/>
  <c r="M35" i="18" s="1"/>
  <c r="N35" i="18" s="1"/>
  <c r="O35" i="18" s="1"/>
  <c r="P35" i="18" s="1"/>
  <c r="Q35" i="18" s="1"/>
  <c r="R35" i="18" s="1"/>
  <c r="S35" i="18" s="1"/>
  <c r="T35" i="18" s="1"/>
  <c r="U35" i="18" s="1"/>
  <c r="V35" i="18" s="1"/>
  <c r="W35" i="18" s="1"/>
  <c r="X35" i="18" s="1"/>
  <c r="Y35" i="18" s="1"/>
  <c r="Z35" i="18" s="1"/>
  <c r="AA35" i="18" s="1"/>
  <c r="AB35" i="18" s="1"/>
  <c r="AC35" i="18" s="1"/>
  <c r="AD35" i="18" s="1"/>
  <c r="AE35" i="18" s="1"/>
  <c r="AF35" i="18" s="1"/>
  <c r="T40" i="18"/>
  <c r="T65" i="18" s="1"/>
  <c r="U40" i="18"/>
  <c r="U65" i="18" s="1"/>
  <c r="V40" i="18"/>
  <c r="V65" i="18" s="1"/>
  <c r="W40" i="18"/>
  <c r="W65" i="18" s="1"/>
  <c r="X40" i="18"/>
  <c r="X65" i="18" s="1"/>
  <c r="Y40" i="18"/>
  <c r="Y65" i="18" s="1"/>
  <c r="J30" i="19"/>
  <c r="I33" i="18"/>
  <c r="J33" i="18" s="1"/>
  <c r="K33" i="18" s="1"/>
  <c r="L33" i="18" s="1"/>
  <c r="M33" i="18" s="1"/>
  <c r="N33" i="18" s="1"/>
  <c r="O33" i="18" s="1"/>
  <c r="P33" i="18" s="1"/>
  <c r="Q33" i="18" s="1"/>
  <c r="R33" i="18" s="1"/>
  <c r="S33" i="18" s="1"/>
  <c r="T33" i="18" s="1"/>
  <c r="U33" i="18" s="1"/>
  <c r="V33" i="18" s="1"/>
  <c r="W33" i="18" s="1"/>
  <c r="X33" i="18" s="1"/>
  <c r="Y33" i="18" s="1"/>
  <c r="Z33" i="18" s="1"/>
  <c r="AA33" i="18" s="1"/>
  <c r="AB33" i="18" s="1"/>
  <c r="AC33" i="18" s="1"/>
  <c r="AD33" i="18" s="1"/>
  <c r="AE33" i="18" s="1"/>
  <c r="AF33" i="18" s="1"/>
  <c r="Z40" i="18"/>
  <c r="Z65" i="18" s="1"/>
  <c r="AA40" i="18"/>
  <c r="AA65" i="18" s="1"/>
  <c r="AB40" i="18"/>
  <c r="AB65" i="18" s="1"/>
  <c r="I32" i="18"/>
  <c r="J32" i="18" s="1"/>
  <c r="K32" i="18" s="1"/>
  <c r="L32" i="18" s="1"/>
  <c r="M32" i="18" s="1"/>
  <c r="N32" i="18" s="1"/>
  <c r="O32" i="18" s="1"/>
  <c r="P32" i="18" s="1"/>
  <c r="Q32" i="18" s="1"/>
  <c r="R32" i="18" s="1"/>
  <c r="S32" i="18" s="1"/>
  <c r="T32" i="18" s="1"/>
  <c r="U32" i="18" s="1"/>
  <c r="V32" i="18" s="1"/>
  <c r="W32" i="18" s="1"/>
  <c r="X32" i="18" s="1"/>
  <c r="Y32" i="18" s="1"/>
  <c r="Z32" i="18" s="1"/>
  <c r="AA32" i="18" s="1"/>
  <c r="AB32" i="18" s="1"/>
  <c r="AC32" i="18" s="1"/>
  <c r="AD32" i="18" s="1"/>
  <c r="AE32" i="18" s="1"/>
  <c r="AF32" i="18" s="1"/>
  <c r="AE53" i="29"/>
  <c r="AE52" i="29"/>
  <c r="P35" i="29"/>
  <c r="O35" i="29"/>
  <c r="N35" i="29"/>
  <c r="M35" i="29"/>
  <c r="L35" i="29"/>
  <c r="K35" i="29"/>
  <c r="J35" i="29"/>
  <c r="I35" i="29"/>
  <c r="AF35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H35" i="29"/>
  <c r="Q35" i="29"/>
  <c r="AE66" i="29"/>
  <c r="AB133" i="7" s="1"/>
  <c r="Q52" i="29"/>
  <c r="Q53" i="29"/>
  <c r="Q66" i="29"/>
  <c r="N133" i="7" s="1"/>
  <c r="H64" i="29"/>
  <c r="I30" i="29"/>
  <c r="M40" i="12"/>
  <c r="M65" i="12" s="1"/>
  <c r="N40" i="12"/>
  <c r="N65" i="12" s="1"/>
  <c r="O40" i="12"/>
  <c r="O65" i="12" s="1"/>
  <c r="P40" i="12"/>
  <c r="P65" i="12" s="1"/>
  <c r="Q40" i="12"/>
  <c r="Q65" i="12" s="1"/>
  <c r="R40" i="12"/>
  <c r="R65" i="12" s="1"/>
  <c r="T40" i="19"/>
  <c r="T65" i="19" s="1"/>
  <c r="U40" i="19"/>
  <c r="U65" i="19" s="1"/>
  <c r="V40" i="19"/>
  <c r="V65" i="19" s="1"/>
  <c r="W40" i="19"/>
  <c r="W65" i="19" s="1"/>
  <c r="H64" i="23"/>
  <c r="I30" i="23"/>
  <c r="I32" i="19"/>
  <c r="J32" i="19" s="1"/>
  <c r="K32" i="19" s="1"/>
  <c r="L32" i="19" s="1"/>
  <c r="M32" i="19" s="1"/>
  <c r="N32" i="19" s="1"/>
  <c r="O32" i="19" s="1"/>
  <c r="P32" i="19" s="1"/>
  <c r="Q32" i="19" s="1"/>
  <c r="R32" i="19" s="1"/>
  <c r="S32" i="19" s="1"/>
  <c r="T32" i="19" s="1"/>
  <c r="U32" i="19" s="1"/>
  <c r="V32" i="19" s="1"/>
  <c r="W32" i="19" s="1"/>
  <c r="X32" i="19" s="1"/>
  <c r="Y32" i="19" s="1"/>
  <c r="Z32" i="19" s="1"/>
  <c r="AA32" i="19" s="1"/>
  <c r="AB32" i="19" s="1"/>
  <c r="AC32" i="19" s="1"/>
  <c r="AD32" i="19" s="1"/>
  <c r="AE32" i="19" s="1"/>
  <c r="AF32" i="19" s="1"/>
  <c r="X40" i="19"/>
  <c r="X65" i="19" s="1"/>
  <c r="Y40" i="19"/>
  <c r="Y65" i="19" s="1"/>
  <c r="Z40" i="19"/>
  <c r="Z65" i="19" s="1"/>
  <c r="Z66" i="29"/>
  <c r="W133" i="7" s="1"/>
  <c r="Z52" i="29"/>
  <c r="AA40" i="19"/>
  <c r="AA65" i="19" s="1"/>
  <c r="AA66" i="29"/>
  <c r="X133" i="7" s="1"/>
  <c r="AA52" i="29"/>
  <c r="AA53" i="29"/>
  <c r="AB40" i="19"/>
  <c r="AB65" i="19" s="1"/>
  <c r="AB66" i="29"/>
  <c r="Y133" i="7" s="1"/>
  <c r="AB52" i="29"/>
  <c r="AB53" i="29"/>
  <c r="AC40" i="19"/>
  <c r="AC65" i="19" s="1"/>
  <c r="AC66" i="29"/>
  <c r="Z133" i="7" s="1"/>
  <c r="AC53" i="29"/>
  <c r="AC52" i="29"/>
  <c r="AD40" i="19"/>
  <c r="AD65" i="19" s="1"/>
  <c r="AD52" i="29"/>
  <c r="AF52" i="29"/>
  <c r="L40" i="19"/>
  <c r="L65" i="19" s="1"/>
  <c r="J40" i="19"/>
  <c r="J65" i="19" s="1"/>
  <c r="I40" i="19"/>
  <c r="I65" i="19" s="1"/>
  <c r="H40" i="19"/>
  <c r="H65" i="19" s="1"/>
  <c r="I34" i="22"/>
  <c r="J34" i="22" s="1"/>
  <c r="K34" i="22" s="1"/>
  <c r="L34" i="22" s="1"/>
  <c r="M34" i="22" s="1"/>
  <c r="N34" i="22" s="1"/>
  <c r="O34" i="22" s="1"/>
  <c r="P34" i="22" s="1"/>
  <c r="Q34" i="22" s="1"/>
  <c r="R34" i="22" s="1"/>
  <c r="S34" i="22" s="1"/>
  <c r="T34" i="22" s="1"/>
  <c r="U34" i="22" s="1"/>
  <c r="V34" i="22" s="1"/>
  <c r="W34" i="22" s="1"/>
  <c r="X34" i="22" s="1"/>
  <c r="Y34" i="22" s="1"/>
  <c r="Z34" i="22" s="1"/>
  <c r="AA34" i="22" s="1"/>
  <c r="AB34" i="22" s="1"/>
  <c r="AC34" i="22" s="1"/>
  <c r="AD34" i="22" s="1"/>
  <c r="AE34" i="22" s="1"/>
  <c r="AF34" i="22" s="1"/>
  <c r="K40" i="19"/>
  <c r="K65" i="19" s="1"/>
  <c r="M40" i="19"/>
  <c r="M65" i="19" s="1"/>
  <c r="Z53" i="29"/>
  <c r="N40" i="19"/>
  <c r="N65" i="19" s="1"/>
  <c r="AD66" i="29"/>
  <c r="AA133" i="7" s="1"/>
  <c r="I30" i="22"/>
  <c r="J29" i="24"/>
  <c r="V52" i="29"/>
  <c r="X52" i="29"/>
  <c r="T66" i="29"/>
  <c r="Q133" i="7" s="1"/>
  <c r="Y52" i="29"/>
  <c r="I29" i="32"/>
  <c r="I30" i="32"/>
  <c r="H50" i="24"/>
  <c r="H51" i="24"/>
  <c r="H64" i="24"/>
  <c r="E136" i="7" s="1"/>
  <c r="I50" i="24"/>
  <c r="I51" i="24"/>
  <c r="I64" i="24"/>
  <c r="F136" i="7" s="1"/>
  <c r="J50" i="24"/>
  <c r="J51" i="24"/>
  <c r="J64" i="24"/>
  <c r="G136" i="7" s="1"/>
  <c r="K50" i="24"/>
  <c r="K51" i="24"/>
  <c r="K64" i="24"/>
  <c r="H136" i="7" s="1"/>
  <c r="L50" i="24"/>
  <c r="L51" i="24"/>
  <c r="L64" i="24"/>
  <c r="I136" i="7" s="1"/>
  <c r="M50" i="24"/>
  <c r="M51" i="24"/>
  <c r="M64" i="24"/>
  <c r="J136" i="7" s="1"/>
  <c r="N50" i="24"/>
  <c r="N51" i="24"/>
  <c r="N64" i="24"/>
  <c r="K136" i="7" s="1"/>
  <c r="O50" i="24"/>
  <c r="O51" i="24"/>
  <c r="O64" i="24"/>
  <c r="L136" i="7" s="1"/>
  <c r="P50" i="24"/>
  <c r="P51" i="24"/>
  <c r="P64" i="24"/>
  <c r="M136" i="7" s="1"/>
  <c r="DX2" i="38"/>
  <c r="DW1" i="38"/>
  <c r="I64" i="26"/>
  <c r="F139" i="7" s="1"/>
  <c r="I51" i="26"/>
  <c r="I50" i="26"/>
  <c r="J64" i="26"/>
  <c r="G139" i="7" s="1"/>
  <c r="J50" i="26"/>
  <c r="J51" i="26"/>
  <c r="EJ2" i="38"/>
  <c r="EI1" i="38"/>
  <c r="K50" i="26"/>
  <c r="K51" i="26"/>
  <c r="K64" i="26"/>
  <c r="H139" i="7" s="1"/>
  <c r="AB19" i="25"/>
  <c r="AC19" i="25" s="1"/>
  <c r="AD19" i="25" s="1"/>
  <c r="AE19" i="25" s="1"/>
  <c r="AF19" i="25" s="1"/>
  <c r="Z19" i="25"/>
  <c r="Y19" i="25"/>
  <c r="X19" i="25"/>
  <c r="W19" i="25"/>
  <c r="IA1" i="38"/>
  <c r="EW2" i="38"/>
  <c r="FZ2" i="38"/>
  <c r="FY1" i="38"/>
  <c r="CX1" i="38"/>
  <c r="I29" i="25"/>
  <c r="H64" i="26"/>
  <c r="E139" i="7" s="1"/>
  <c r="H50" i="26"/>
  <c r="K56" i="38"/>
  <c r="K46" i="38"/>
  <c r="K43" i="38"/>
  <c r="BC260" i="7" s="1"/>
  <c r="K53" i="38"/>
  <c r="K55" i="38"/>
  <c r="BC270" i="7" s="1"/>
  <c r="K48" i="38"/>
  <c r="BC265" i="7" s="1"/>
  <c r="K54" i="38"/>
  <c r="BC269" i="7" s="1"/>
  <c r="K41" i="38"/>
  <c r="BC258" i="7" s="1"/>
  <c r="K39" i="38"/>
  <c r="BC256" i="7" s="1"/>
  <c r="BC324" i="7" s="1"/>
  <c r="K37" i="38"/>
  <c r="BC254" i="7" s="1"/>
  <c r="K40" i="38"/>
  <c r="BC257" i="7" s="1"/>
  <c r="K44" i="38"/>
  <c r="BC261" i="7" s="1"/>
  <c r="K47" i="38"/>
  <c r="BC264" i="7" s="1"/>
  <c r="K38" i="38"/>
  <c r="BC255" i="7" s="1"/>
  <c r="K45" i="38"/>
  <c r="HL2" i="38"/>
  <c r="K14" i="38"/>
  <c r="BC282" i="7" s="1"/>
  <c r="GL2" i="38"/>
  <c r="K12" i="38"/>
  <c r="BC280" i="7" s="1"/>
  <c r="BC312" i="7" s="1"/>
  <c r="FL2" i="38"/>
  <c r="K15" i="38"/>
  <c r="BC283" i="7" s="1"/>
  <c r="K42" i="38"/>
  <c r="BC259" i="7" s="1"/>
  <c r="K17" i="38"/>
  <c r="BC285" i="7" s="1"/>
  <c r="K22" i="38"/>
  <c r="K13" i="38"/>
  <c r="BC281" i="7" s="1"/>
  <c r="K27" i="38"/>
  <c r="BC293" i="7" s="1"/>
  <c r="K18" i="38"/>
  <c r="K23" i="38"/>
  <c r="K19" i="38"/>
  <c r="K28" i="38"/>
  <c r="BC294" i="7" s="1"/>
  <c r="K24" i="38"/>
  <c r="K31" i="38"/>
  <c r="K20" i="38"/>
  <c r="BC288" i="7" s="1"/>
  <c r="K25" i="38"/>
  <c r="K16" i="38"/>
  <c r="BC284" i="7" s="1"/>
  <c r="K29" i="38"/>
  <c r="K11" i="38"/>
  <c r="BC279" i="7" s="1"/>
  <c r="CJ2" i="38"/>
  <c r="K21" i="38"/>
  <c r="BC289" i="7" s="1"/>
  <c r="V15" i="6"/>
  <c r="W15" i="6" s="1"/>
  <c r="P13" i="16"/>
  <c r="V14" i="6"/>
  <c r="W14" i="6" s="1"/>
  <c r="P10" i="16"/>
  <c r="P15" i="16"/>
  <c r="P8" i="16"/>
  <c r="CQ48" i="8" l="1"/>
  <c r="CQ31" i="8" s="1"/>
  <c r="CU48" i="8"/>
  <c r="CU31" i="8" s="1"/>
  <c r="CY48" i="8"/>
  <c r="CY31" i="8" s="1"/>
  <c r="CR48" i="8"/>
  <c r="CR31" i="8" s="1"/>
  <c r="CW48" i="8"/>
  <c r="CW31" i="8" s="1"/>
  <c r="CO48" i="8"/>
  <c r="CO31" i="8" s="1"/>
  <c r="CS48" i="8"/>
  <c r="CS31" i="8" s="1"/>
  <c r="CX48" i="8"/>
  <c r="CX31" i="8" s="1"/>
  <c r="CP48" i="8"/>
  <c r="CP31" i="8" s="1"/>
  <c r="CT48" i="8"/>
  <c r="CT31" i="8" s="1"/>
  <c r="CZ48" i="8"/>
  <c r="CZ31" i="8" s="1"/>
  <c r="CV48" i="8"/>
  <c r="CV31" i="8" s="1"/>
  <c r="HG48" i="8"/>
  <c r="HG31" i="8" s="1"/>
  <c r="HK48" i="8"/>
  <c r="HK31" i="8" s="1"/>
  <c r="HO48" i="8"/>
  <c r="HO31" i="8" s="1"/>
  <c r="HJ48" i="8"/>
  <c r="HJ31" i="8" s="1"/>
  <c r="HP48" i="8"/>
  <c r="HP31" i="8" s="1"/>
  <c r="HF48" i="8"/>
  <c r="HF31" i="8" s="1"/>
  <c r="HL48" i="8"/>
  <c r="HL31" i="8" s="1"/>
  <c r="HE48" i="8"/>
  <c r="HE31" i="8" s="1"/>
  <c r="HI48" i="8"/>
  <c r="HI31" i="8" s="1"/>
  <c r="HH48" i="8"/>
  <c r="HH31" i="8" s="1"/>
  <c r="HM48" i="8"/>
  <c r="HM31" i="8" s="1"/>
  <c r="HN48" i="8"/>
  <c r="HN31" i="8" s="1"/>
  <c r="EA48" i="8"/>
  <c r="EA31" i="8" s="1"/>
  <c r="EE48" i="8"/>
  <c r="EE31" i="8" s="1"/>
  <c r="EI48" i="8"/>
  <c r="EI31" i="8" s="1"/>
  <c r="DZ48" i="8"/>
  <c r="DZ31" i="8" s="1"/>
  <c r="EF48" i="8"/>
  <c r="EF31" i="8" s="1"/>
  <c r="DY48" i="8"/>
  <c r="DY31" i="8" s="1"/>
  <c r="EB48" i="8"/>
  <c r="EB31" i="8" s="1"/>
  <c r="EG48" i="8"/>
  <c r="EG31" i="8" s="1"/>
  <c r="EJ48" i="8"/>
  <c r="EJ31" i="8" s="1"/>
  <c r="EC48" i="8"/>
  <c r="EC31" i="8" s="1"/>
  <c r="EH48" i="8"/>
  <c r="EH31" i="8" s="1"/>
  <c r="ED48" i="8"/>
  <c r="ED31" i="8" s="1"/>
  <c r="EM48" i="8"/>
  <c r="EM31" i="8" s="1"/>
  <c r="EQ48" i="8"/>
  <c r="EQ31" i="8" s="1"/>
  <c r="EU48" i="8"/>
  <c r="EU31" i="8" s="1"/>
  <c r="EN48" i="8"/>
  <c r="EN31" i="8" s="1"/>
  <c r="ES48" i="8"/>
  <c r="ES31" i="8" s="1"/>
  <c r="EK48" i="8"/>
  <c r="EK31" i="8" s="1"/>
  <c r="EO48" i="8"/>
  <c r="EO31" i="8" s="1"/>
  <c r="ET48" i="8"/>
  <c r="ET31" i="8" s="1"/>
  <c r="ER48" i="8"/>
  <c r="ER31" i="8" s="1"/>
  <c r="EP48" i="8"/>
  <c r="EP31" i="8" s="1"/>
  <c r="EV48" i="8"/>
  <c r="EV31" i="8" s="1"/>
  <c r="EL48" i="8"/>
  <c r="EL31" i="8" s="1"/>
  <c r="DC48" i="8"/>
  <c r="DC31" i="8" s="1"/>
  <c r="DG48" i="8"/>
  <c r="DG31" i="8" s="1"/>
  <c r="DK48" i="8"/>
  <c r="DK31" i="8" s="1"/>
  <c r="DE48" i="8"/>
  <c r="DE31" i="8" s="1"/>
  <c r="DJ48" i="8"/>
  <c r="DJ31" i="8" s="1"/>
  <c r="DI48" i="8"/>
  <c r="DI31" i="8" s="1"/>
  <c r="DF48" i="8"/>
  <c r="DF31" i="8" s="1"/>
  <c r="DL48" i="8"/>
  <c r="DL31" i="8" s="1"/>
  <c r="DD48" i="8"/>
  <c r="DD31" i="8" s="1"/>
  <c r="DB48" i="8"/>
  <c r="DB31" i="8" s="1"/>
  <c r="DH48" i="8"/>
  <c r="DH31" i="8" s="1"/>
  <c r="DA48" i="8"/>
  <c r="DA31" i="8" s="1"/>
  <c r="DO48" i="8"/>
  <c r="DO31" i="8" s="1"/>
  <c r="DS48" i="8"/>
  <c r="DS31" i="8" s="1"/>
  <c r="DW48" i="8"/>
  <c r="DW31" i="8" s="1"/>
  <c r="DR48" i="8"/>
  <c r="DR31" i="8" s="1"/>
  <c r="DX48" i="8"/>
  <c r="DX31" i="8" s="1"/>
  <c r="DQ48" i="8"/>
  <c r="DQ31" i="8" s="1"/>
  <c r="DN48" i="8"/>
  <c r="DN31" i="8" s="1"/>
  <c r="DT48" i="8"/>
  <c r="DT31" i="8" s="1"/>
  <c r="DM48" i="8"/>
  <c r="DM31" i="8" s="1"/>
  <c r="DP48" i="8"/>
  <c r="DP31" i="8" s="1"/>
  <c r="DU48" i="8"/>
  <c r="DU31" i="8" s="1"/>
  <c r="DV48" i="8"/>
  <c r="DV31" i="8" s="1"/>
  <c r="CE48" i="8"/>
  <c r="CE31" i="8" s="1"/>
  <c r="CI48" i="8"/>
  <c r="CI31" i="8" s="1"/>
  <c r="CM48" i="8"/>
  <c r="CM31" i="8" s="1"/>
  <c r="CD48" i="8"/>
  <c r="CD31" i="8" s="1"/>
  <c r="CJ48" i="8"/>
  <c r="CJ31" i="8" s="1"/>
  <c r="CC48" i="8"/>
  <c r="CC31" i="8" s="1"/>
  <c r="CN48" i="8"/>
  <c r="CN31" i="8" s="1"/>
  <c r="CF48" i="8"/>
  <c r="CF31" i="8" s="1"/>
  <c r="CK48" i="8"/>
  <c r="CK31" i="8" s="1"/>
  <c r="CH48" i="8"/>
  <c r="CH31" i="8" s="1"/>
  <c r="CG48" i="8"/>
  <c r="CG31" i="8" s="1"/>
  <c r="CL48" i="8"/>
  <c r="CL31" i="8" s="1"/>
  <c r="IP48" i="8"/>
  <c r="IP31" i="8" s="1"/>
  <c r="IT48" i="8"/>
  <c r="IT31" i="8" s="1"/>
  <c r="IX48" i="8"/>
  <c r="IX31" i="8" s="1"/>
  <c r="IQ48" i="8"/>
  <c r="IQ31" i="8" s="1"/>
  <c r="IU48" i="8"/>
  <c r="IU31" i="8" s="1"/>
  <c r="IY48" i="8"/>
  <c r="IY31" i="8" s="1"/>
  <c r="IV48" i="8"/>
  <c r="IV31" i="8" s="1"/>
  <c r="IW48" i="8"/>
  <c r="IW31" i="8" s="1"/>
  <c r="IR48" i="8"/>
  <c r="IR31" i="8" s="1"/>
  <c r="IZ48" i="8"/>
  <c r="IZ31" i="8" s="1"/>
  <c r="IS48" i="8"/>
  <c r="IS31" i="8" s="1"/>
  <c r="IO48" i="8"/>
  <c r="IO31" i="8" s="1"/>
  <c r="AU48" i="8"/>
  <c r="AU31" i="8" s="1"/>
  <c r="AY48" i="8"/>
  <c r="AY31" i="8" s="1"/>
  <c r="BC48" i="8"/>
  <c r="BC31" i="8" s="1"/>
  <c r="AV48" i="8"/>
  <c r="AV31" i="8" s="1"/>
  <c r="BA48" i="8"/>
  <c r="BA31" i="8" s="1"/>
  <c r="AX48" i="8"/>
  <c r="AX31" i="8" s="1"/>
  <c r="AS48" i="8"/>
  <c r="AS31" i="8" s="1"/>
  <c r="AW48" i="8"/>
  <c r="AW31" i="8" s="1"/>
  <c r="BB48" i="8"/>
  <c r="BB31" i="8" s="1"/>
  <c r="AZ48" i="8"/>
  <c r="AZ31" i="8" s="1"/>
  <c r="BD48" i="8"/>
  <c r="BD31" i="8" s="1"/>
  <c r="AT48" i="8"/>
  <c r="AT31" i="8" s="1"/>
  <c r="FJ48" i="8"/>
  <c r="FJ31" i="8" s="1"/>
  <c r="FN48" i="8"/>
  <c r="FN31" i="8" s="1"/>
  <c r="FR48" i="8"/>
  <c r="FR31" i="8" s="1"/>
  <c r="FM48" i="8"/>
  <c r="FM31" i="8" s="1"/>
  <c r="FS48" i="8"/>
  <c r="FS31" i="8" s="1"/>
  <c r="FL48" i="8"/>
  <c r="FL31" i="8" s="1"/>
  <c r="FT48" i="8"/>
  <c r="FT31" i="8" s="1"/>
  <c r="FO48" i="8"/>
  <c r="FO31" i="8" s="1"/>
  <c r="FI48" i="8"/>
  <c r="FI31" i="8" s="1"/>
  <c r="FK48" i="8"/>
  <c r="FK31" i="8" s="1"/>
  <c r="FP48" i="8"/>
  <c r="FP31" i="8" s="1"/>
  <c r="FQ48" i="8"/>
  <c r="FQ31" i="8" s="1"/>
  <c r="JZ48" i="8"/>
  <c r="JZ31" i="8" s="1"/>
  <c r="KD48" i="8"/>
  <c r="KD31" i="8" s="1"/>
  <c r="KH48" i="8"/>
  <c r="KH31" i="8" s="1"/>
  <c r="KA48" i="8"/>
  <c r="KA31" i="8" s="1"/>
  <c r="KE48" i="8"/>
  <c r="KE31" i="8" s="1"/>
  <c r="KI48" i="8"/>
  <c r="KI31" i="8" s="1"/>
  <c r="KB48" i="8"/>
  <c r="KB31" i="8" s="1"/>
  <c r="KJ48" i="8"/>
  <c r="KJ31" i="8" s="1"/>
  <c r="KC48" i="8"/>
  <c r="KC31" i="8" s="1"/>
  <c r="JY48" i="8"/>
  <c r="JY31" i="8" s="1"/>
  <c r="KF48" i="8"/>
  <c r="KF31" i="8" s="1"/>
  <c r="KG48" i="8"/>
  <c r="KG31" i="8" s="1"/>
  <c r="JX48" i="8"/>
  <c r="JX31" i="8" s="1"/>
  <c r="JQ48" i="8"/>
  <c r="JQ31" i="8" s="1"/>
  <c r="JU48" i="8"/>
  <c r="JU31" i="8" s="1"/>
  <c r="JN48" i="8"/>
  <c r="JN31" i="8" s="1"/>
  <c r="JR48" i="8"/>
  <c r="JR31" i="8" s="1"/>
  <c r="JV48" i="8"/>
  <c r="JV31" i="8" s="1"/>
  <c r="JS48" i="8"/>
  <c r="JS31" i="8" s="1"/>
  <c r="JT48" i="8"/>
  <c r="JT31" i="8" s="1"/>
  <c r="JO48" i="8"/>
  <c r="JO31" i="8" s="1"/>
  <c r="JW48" i="8"/>
  <c r="JW31" i="8" s="1"/>
  <c r="JP48" i="8"/>
  <c r="JP31" i="8" s="1"/>
  <c r="JM48" i="8"/>
  <c r="JM31" i="8" s="1"/>
  <c r="ID48" i="8"/>
  <c r="ID31" i="8" s="1"/>
  <c r="IH48" i="8"/>
  <c r="IH31" i="8" s="1"/>
  <c r="IL48" i="8"/>
  <c r="IL31" i="8" s="1"/>
  <c r="IE48" i="8"/>
  <c r="IE31" i="8" s="1"/>
  <c r="II48" i="8"/>
  <c r="II31" i="8" s="1"/>
  <c r="IM48" i="8"/>
  <c r="IM31" i="8" s="1"/>
  <c r="IF48" i="8"/>
  <c r="IF31" i="8" s="1"/>
  <c r="IN48" i="8"/>
  <c r="IN31" i="8" s="1"/>
  <c r="IG48" i="8"/>
  <c r="IG31" i="8" s="1"/>
  <c r="IC48" i="8"/>
  <c r="IC31" i="8" s="1"/>
  <c r="IJ48" i="8"/>
  <c r="IJ31" i="8" s="1"/>
  <c r="IK48" i="8"/>
  <c r="IK31" i="8" s="1"/>
  <c r="GT48" i="8"/>
  <c r="GT31" i="8" s="1"/>
  <c r="GX48" i="8"/>
  <c r="GX31" i="8" s="1"/>
  <c r="HB48" i="8"/>
  <c r="HB31" i="8" s="1"/>
  <c r="GV48" i="8"/>
  <c r="GV31" i="8" s="1"/>
  <c r="HA48" i="8"/>
  <c r="HA31" i="8" s="1"/>
  <c r="GZ48" i="8"/>
  <c r="GZ31" i="8" s="1"/>
  <c r="GW48" i="8"/>
  <c r="GW31" i="8" s="1"/>
  <c r="HC48" i="8"/>
  <c r="HC31" i="8" s="1"/>
  <c r="GU48" i="8"/>
  <c r="GU31" i="8" s="1"/>
  <c r="HD48" i="8"/>
  <c r="HD31" i="8" s="1"/>
  <c r="GY48" i="8"/>
  <c r="GY31" i="8" s="1"/>
  <c r="GS48" i="8"/>
  <c r="GS31" i="8" s="1"/>
  <c r="AJ48" i="8"/>
  <c r="AJ31" i="8" s="1"/>
  <c r="AN48" i="8"/>
  <c r="AN31" i="8" s="1"/>
  <c r="AR48" i="8"/>
  <c r="AR31" i="8" s="1"/>
  <c r="AI48" i="8"/>
  <c r="AI31" i="8" s="1"/>
  <c r="AO48" i="8"/>
  <c r="AO31" i="8" s="1"/>
  <c r="AG48" i="8"/>
  <c r="AG31" i="8" s="1"/>
  <c r="AL48" i="8"/>
  <c r="AL31" i="8" s="1"/>
  <c r="AK48" i="8"/>
  <c r="AK31" i="8" s="1"/>
  <c r="AP48" i="8"/>
  <c r="AP31" i="8" s="1"/>
  <c r="AQ48" i="8"/>
  <c r="AQ31" i="8" s="1"/>
  <c r="AH48" i="8"/>
  <c r="AH31" i="8" s="1"/>
  <c r="AM48" i="8"/>
  <c r="AM31" i="8" s="1"/>
  <c r="BG48" i="8"/>
  <c r="BG31" i="8" s="1"/>
  <c r="BK48" i="8"/>
  <c r="BK31" i="8" s="1"/>
  <c r="BO48" i="8"/>
  <c r="BO31" i="8" s="1"/>
  <c r="BI48" i="8"/>
  <c r="BI31" i="8" s="1"/>
  <c r="BN48" i="8"/>
  <c r="BN31" i="8" s="1"/>
  <c r="BH48" i="8"/>
  <c r="BH31" i="8" s="1"/>
  <c r="BJ48" i="8"/>
  <c r="BJ31" i="8" s="1"/>
  <c r="BP48" i="8"/>
  <c r="BP31" i="8" s="1"/>
  <c r="BF48" i="8"/>
  <c r="BF31" i="8" s="1"/>
  <c r="BE48" i="8"/>
  <c r="BE31" i="8" s="1"/>
  <c r="BM48" i="8"/>
  <c r="BM31" i="8" s="1"/>
  <c r="BL48" i="8"/>
  <c r="BL31" i="8" s="1"/>
  <c r="FW48" i="8"/>
  <c r="FW31" i="8" s="1"/>
  <c r="GA48" i="8"/>
  <c r="GA31" i="8" s="1"/>
  <c r="GE48" i="8"/>
  <c r="GE31" i="8" s="1"/>
  <c r="FV48" i="8"/>
  <c r="FV31" i="8" s="1"/>
  <c r="GB48" i="8"/>
  <c r="GB31" i="8" s="1"/>
  <c r="FU48" i="8"/>
  <c r="FU31" i="8" s="1"/>
  <c r="FX48" i="8"/>
  <c r="FX31" i="8" s="1"/>
  <c r="GC48" i="8"/>
  <c r="GC31" i="8" s="1"/>
  <c r="GF48" i="8"/>
  <c r="GF31" i="8" s="1"/>
  <c r="FY48" i="8"/>
  <c r="FY31" i="8" s="1"/>
  <c r="GD48" i="8"/>
  <c r="GD31" i="8" s="1"/>
  <c r="FZ48" i="8"/>
  <c r="FZ31" i="8" s="1"/>
  <c r="BS48" i="8"/>
  <c r="BS31" i="8" s="1"/>
  <c r="BW48" i="8"/>
  <c r="BW31" i="8" s="1"/>
  <c r="CA48" i="8"/>
  <c r="CA31" i="8" s="1"/>
  <c r="BV48" i="8"/>
  <c r="BV31" i="8" s="1"/>
  <c r="CB48" i="8"/>
  <c r="CB31" i="8" s="1"/>
  <c r="BY48" i="8"/>
  <c r="BY31" i="8" s="1"/>
  <c r="BR48" i="8"/>
  <c r="BR31" i="8" s="1"/>
  <c r="BX48" i="8"/>
  <c r="BX31" i="8" s="1"/>
  <c r="BQ48" i="8"/>
  <c r="BQ31" i="8" s="1"/>
  <c r="BZ48" i="8"/>
  <c r="BZ31" i="8" s="1"/>
  <c r="BT48" i="8"/>
  <c r="BT31" i="8" s="1"/>
  <c r="BU48" i="8"/>
  <c r="BU31" i="8" s="1"/>
  <c r="JB48" i="8"/>
  <c r="JB31" i="8" s="1"/>
  <c r="JF48" i="8"/>
  <c r="JF31" i="8" s="1"/>
  <c r="JJ48" i="8"/>
  <c r="JJ31" i="8" s="1"/>
  <c r="JC48" i="8"/>
  <c r="JC31" i="8" s="1"/>
  <c r="JG48" i="8"/>
  <c r="JG31" i="8" s="1"/>
  <c r="JK48" i="8"/>
  <c r="JK31" i="8" s="1"/>
  <c r="JD48" i="8"/>
  <c r="JD31" i="8" s="1"/>
  <c r="JL48" i="8"/>
  <c r="JL31" i="8" s="1"/>
  <c r="JE48" i="8"/>
  <c r="JE31" i="8" s="1"/>
  <c r="JA48" i="8"/>
  <c r="JA31" i="8" s="1"/>
  <c r="JH48" i="8"/>
  <c r="JH31" i="8" s="1"/>
  <c r="JI48" i="8"/>
  <c r="JI31" i="8" s="1"/>
  <c r="HR48" i="8"/>
  <c r="HR31" i="8" s="1"/>
  <c r="HV48" i="8"/>
  <c r="HV31" i="8" s="1"/>
  <c r="HS48" i="8"/>
  <c r="HS31" i="8" s="1"/>
  <c r="HW48" i="8"/>
  <c r="HW31" i="8" s="1"/>
  <c r="IA48" i="8"/>
  <c r="IA31" i="8" s="1"/>
  <c r="HX48" i="8"/>
  <c r="HX31" i="8" s="1"/>
  <c r="HQ48" i="8"/>
  <c r="HQ31" i="8" s="1"/>
  <c r="IB48" i="8"/>
  <c r="IB31" i="8" s="1"/>
  <c r="HY48" i="8"/>
  <c r="HY31" i="8" s="1"/>
  <c r="HT48" i="8"/>
  <c r="HT31" i="8" s="1"/>
  <c r="HZ48" i="8"/>
  <c r="HZ31" i="8" s="1"/>
  <c r="HU48" i="8"/>
  <c r="HU31" i="8" s="1"/>
  <c r="GI48" i="8"/>
  <c r="GI31" i="8" s="1"/>
  <c r="GM48" i="8"/>
  <c r="GM31" i="8" s="1"/>
  <c r="GQ48" i="8"/>
  <c r="GQ31" i="8" s="1"/>
  <c r="GJ48" i="8"/>
  <c r="GJ31" i="8" s="1"/>
  <c r="GO48" i="8"/>
  <c r="GO31" i="8" s="1"/>
  <c r="GG48" i="8"/>
  <c r="GG31" i="8" s="1"/>
  <c r="GK48" i="8"/>
  <c r="GK31" i="8" s="1"/>
  <c r="GP48" i="8"/>
  <c r="GP31" i="8" s="1"/>
  <c r="GN48" i="8"/>
  <c r="GN31" i="8" s="1"/>
  <c r="GL48" i="8"/>
  <c r="GL31" i="8" s="1"/>
  <c r="GR48" i="8"/>
  <c r="GR31" i="8" s="1"/>
  <c r="GH48" i="8"/>
  <c r="GH31" i="8" s="1"/>
  <c r="EY48" i="8"/>
  <c r="EY31" i="8" s="1"/>
  <c r="FC48" i="8"/>
  <c r="FC31" i="8" s="1"/>
  <c r="FG48" i="8"/>
  <c r="FG31" i="8" s="1"/>
  <c r="FA48" i="8"/>
  <c r="FA31" i="8" s="1"/>
  <c r="FF48" i="8"/>
  <c r="FF31" i="8" s="1"/>
  <c r="FE48" i="8"/>
  <c r="FE31" i="8" s="1"/>
  <c r="FB48" i="8"/>
  <c r="FB31" i="8" s="1"/>
  <c r="FH48" i="8"/>
  <c r="FH31" i="8" s="1"/>
  <c r="EZ48" i="8"/>
  <c r="EZ31" i="8" s="1"/>
  <c r="EX48" i="8"/>
  <c r="EX31" i="8" s="1"/>
  <c r="FD48" i="8"/>
  <c r="FD31" i="8" s="1"/>
  <c r="EW48" i="8"/>
  <c r="EW31" i="8" s="1"/>
  <c r="W20" i="15"/>
  <c r="H41" i="15"/>
  <c r="H42" i="15" s="1"/>
  <c r="H59" i="15" s="1"/>
  <c r="I24" i="3"/>
  <c r="H39" i="15"/>
  <c r="G28" i="40"/>
  <c r="H28" i="40" s="1"/>
  <c r="I28" i="40" s="1"/>
  <c r="MJ279" i="7"/>
  <c r="G19" i="40"/>
  <c r="G20" i="40" s="1"/>
  <c r="T223" i="7"/>
  <c r="U223" i="7" s="1"/>
  <c r="V223" i="7" s="1"/>
  <c r="W223" i="7" s="1"/>
  <c r="F13" i="13"/>
  <c r="AC41" i="13"/>
  <c r="AC42" i="13" s="1"/>
  <c r="AC43" i="13" s="1"/>
  <c r="Y41" i="13"/>
  <c r="Y42" i="13" s="1"/>
  <c r="Y43" i="13" s="1"/>
  <c r="U41" i="13"/>
  <c r="U42" i="13" s="1"/>
  <c r="U43" i="13" s="1"/>
  <c r="Q41" i="13"/>
  <c r="Q42" i="13" s="1"/>
  <c r="Q43" i="13" s="1"/>
  <c r="M41" i="13"/>
  <c r="M42" i="13" s="1"/>
  <c r="M43" i="13" s="1"/>
  <c r="I41" i="13"/>
  <c r="I42" i="13" s="1"/>
  <c r="I43" i="13" s="1"/>
  <c r="F34" i="13"/>
  <c r="G34" i="13" s="1"/>
  <c r="H34" i="13" s="1"/>
  <c r="I34" i="13" s="1"/>
  <c r="J34" i="13" s="1"/>
  <c r="K34" i="13" s="1"/>
  <c r="L34" i="13" s="1"/>
  <c r="M34" i="13" s="1"/>
  <c r="N34" i="13" s="1"/>
  <c r="O34" i="13" s="1"/>
  <c r="P34" i="13" s="1"/>
  <c r="Q34" i="13" s="1"/>
  <c r="R34" i="13" s="1"/>
  <c r="S34" i="13" s="1"/>
  <c r="T34" i="13" s="1"/>
  <c r="U34" i="13" s="1"/>
  <c r="V34" i="13" s="1"/>
  <c r="W34" i="13" s="1"/>
  <c r="X34" i="13" s="1"/>
  <c r="Y34" i="13" s="1"/>
  <c r="Z34" i="13" s="1"/>
  <c r="AA34" i="13" s="1"/>
  <c r="AB34" i="13" s="1"/>
  <c r="AC34" i="13" s="1"/>
  <c r="AD34" i="13" s="1"/>
  <c r="F16" i="13"/>
  <c r="R41" i="13"/>
  <c r="R42" i="13" s="1"/>
  <c r="R43" i="13" s="1"/>
  <c r="F41" i="13"/>
  <c r="F42" i="13" s="1"/>
  <c r="F43" i="13" s="1"/>
  <c r="AB41" i="13"/>
  <c r="AB42" i="13" s="1"/>
  <c r="AB43" i="13" s="1"/>
  <c r="X41" i="13"/>
  <c r="X42" i="13" s="1"/>
  <c r="X43" i="13" s="1"/>
  <c r="T41" i="13"/>
  <c r="T42" i="13" s="1"/>
  <c r="T43" i="13" s="1"/>
  <c r="P41" i="13"/>
  <c r="P42" i="13" s="1"/>
  <c r="P43" i="13" s="1"/>
  <c r="L41" i="13"/>
  <c r="L42" i="13" s="1"/>
  <c r="L43" i="13" s="1"/>
  <c r="H41" i="13"/>
  <c r="H42" i="13" s="1"/>
  <c r="H43" i="13" s="1"/>
  <c r="F39" i="13"/>
  <c r="G39" i="13" s="1"/>
  <c r="H39" i="13" s="1"/>
  <c r="I39" i="13" s="1"/>
  <c r="J39" i="13" s="1"/>
  <c r="K39" i="13" s="1"/>
  <c r="L39" i="13" s="1"/>
  <c r="M39" i="13" s="1"/>
  <c r="N39" i="13" s="1"/>
  <c r="O39" i="13" s="1"/>
  <c r="P39" i="13" s="1"/>
  <c r="Q39" i="13" s="1"/>
  <c r="R39" i="13" s="1"/>
  <c r="S39" i="13" s="1"/>
  <c r="T39" i="13" s="1"/>
  <c r="U39" i="13" s="1"/>
  <c r="V39" i="13" s="1"/>
  <c r="W39" i="13" s="1"/>
  <c r="X39" i="13" s="1"/>
  <c r="Y39" i="13" s="1"/>
  <c r="Z39" i="13" s="1"/>
  <c r="AA39" i="13" s="1"/>
  <c r="AB39" i="13" s="1"/>
  <c r="AC39" i="13" s="1"/>
  <c r="AD39" i="13" s="1"/>
  <c r="F23" i="13"/>
  <c r="G23" i="13" s="1"/>
  <c r="H23" i="13" s="1"/>
  <c r="I23" i="13" s="1"/>
  <c r="J23" i="13" s="1"/>
  <c r="K23" i="13" s="1"/>
  <c r="L23" i="13" s="1"/>
  <c r="M23" i="13" s="1"/>
  <c r="N23" i="13" s="1"/>
  <c r="O23" i="13" s="1"/>
  <c r="P23" i="13" s="1"/>
  <c r="Q23" i="13" s="1"/>
  <c r="R23" i="13" s="1"/>
  <c r="S23" i="13" s="1"/>
  <c r="T23" i="13" s="1"/>
  <c r="U23" i="13" s="1"/>
  <c r="V23" i="13" s="1"/>
  <c r="W23" i="13" s="1"/>
  <c r="X23" i="13" s="1"/>
  <c r="Y23" i="13" s="1"/>
  <c r="Z23" i="13" s="1"/>
  <c r="AA23" i="13" s="1"/>
  <c r="AB23" i="13" s="1"/>
  <c r="AC23" i="13" s="1"/>
  <c r="AD23" i="13" s="1"/>
  <c r="F20" i="13"/>
  <c r="G20" i="13" s="1"/>
  <c r="H20" i="13" s="1"/>
  <c r="I20" i="13" s="1"/>
  <c r="J20" i="13" s="1"/>
  <c r="K20" i="13" s="1"/>
  <c r="L20" i="13" s="1"/>
  <c r="M20" i="13" s="1"/>
  <c r="N20" i="13" s="1"/>
  <c r="O20" i="13" s="1"/>
  <c r="P20" i="13" s="1"/>
  <c r="Q20" i="13" s="1"/>
  <c r="R20" i="13" s="1"/>
  <c r="S20" i="13" s="1"/>
  <c r="T20" i="13" s="1"/>
  <c r="U20" i="13" s="1"/>
  <c r="V20" i="13" s="1"/>
  <c r="W20" i="13" s="1"/>
  <c r="X20" i="13" s="1"/>
  <c r="Y20" i="13" s="1"/>
  <c r="Z20" i="13" s="1"/>
  <c r="AA20" i="13" s="1"/>
  <c r="AB20" i="13" s="1"/>
  <c r="AC20" i="13" s="1"/>
  <c r="AD20" i="13" s="1"/>
  <c r="F14" i="13"/>
  <c r="G14" i="13" s="1"/>
  <c r="H14" i="13" s="1"/>
  <c r="I14" i="13" s="1"/>
  <c r="J14" i="13" s="1"/>
  <c r="K14" i="13" s="1"/>
  <c r="L14" i="13" s="1"/>
  <c r="M14" i="13" s="1"/>
  <c r="N14" i="13" s="1"/>
  <c r="O14" i="13" s="1"/>
  <c r="P14" i="13" s="1"/>
  <c r="Q14" i="13" s="1"/>
  <c r="R14" i="13" s="1"/>
  <c r="S14" i="13" s="1"/>
  <c r="T14" i="13" s="1"/>
  <c r="U14" i="13" s="1"/>
  <c r="V14" i="13" s="1"/>
  <c r="W14" i="13" s="1"/>
  <c r="X14" i="13" s="1"/>
  <c r="Y14" i="13" s="1"/>
  <c r="Z14" i="13" s="1"/>
  <c r="AA14" i="13" s="1"/>
  <c r="AB14" i="13" s="1"/>
  <c r="AC14" i="13" s="1"/>
  <c r="AD14" i="13" s="1"/>
  <c r="AD41" i="13"/>
  <c r="AD42" i="13" s="1"/>
  <c r="AD43" i="13" s="1"/>
  <c r="V41" i="13"/>
  <c r="V42" i="13" s="1"/>
  <c r="V43" i="13" s="1"/>
  <c r="J41" i="13"/>
  <c r="J42" i="13" s="1"/>
  <c r="J43" i="13" s="1"/>
  <c r="F17" i="13"/>
  <c r="G17" i="13" s="1"/>
  <c r="H17" i="13" s="1"/>
  <c r="I17" i="13" s="1"/>
  <c r="J17" i="13" s="1"/>
  <c r="K17" i="13" s="1"/>
  <c r="L17" i="13" s="1"/>
  <c r="M17" i="13" s="1"/>
  <c r="N17" i="13" s="1"/>
  <c r="O17" i="13" s="1"/>
  <c r="P17" i="13" s="1"/>
  <c r="Q17" i="13" s="1"/>
  <c r="R17" i="13" s="1"/>
  <c r="S17" i="13" s="1"/>
  <c r="T17" i="13" s="1"/>
  <c r="U17" i="13" s="1"/>
  <c r="V17" i="13" s="1"/>
  <c r="W17" i="13" s="1"/>
  <c r="X17" i="13" s="1"/>
  <c r="Y17" i="13" s="1"/>
  <c r="Z17" i="13" s="1"/>
  <c r="AA17" i="13" s="1"/>
  <c r="AB17" i="13" s="1"/>
  <c r="AC17" i="13" s="1"/>
  <c r="AD17" i="13" s="1"/>
  <c r="F50" i="13"/>
  <c r="G50" i="13" s="1"/>
  <c r="H50" i="13" s="1"/>
  <c r="I50" i="13" s="1"/>
  <c r="J50" i="13" s="1"/>
  <c r="K50" i="13" s="1"/>
  <c r="L50" i="13" s="1"/>
  <c r="M50" i="13" s="1"/>
  <c r="N50" i="13" s="1"/>
  <c r="O50" i="13" s="1"/>
  <c r="P50" i="13" s="1"/>
  <c r="Q50" i="13" s="1"/>
  <c r="R50" i="13" s="1"/>
  <c r="S50" i="13" s="1"/>
  <c r="T50" i="13" s="1"/>
  <c r="U50" i="13" s="1"/>
  <c r="V50" i="13" s="1"/>
  <c r="W50" i="13" s="1"/>
  <c r="X50" i="13" s="1"/>
  <c r="Y50" i="13" s="1"/>
  <c r="Z50" i="13" s="1"/>
  <c r="AA50" i="13" s="1"/>
  <c r="AB50" i="13" s="1"/>
  <c r="AC50" i="13" s="1"/>
  <c r="AD50" i="13" s="1"/>
  <c r="AA41" i="13"/>
  <c r="AA42" i="13" s="1"/>
  <c r="AA43" i="13" s="1"/>
  <c r="W41" i="13"/>
  <c r="W42" i="13" s="1"/>
  <c r="W43" i="13" s="1"/>
  <c r="S41" i="13"/>
  <c r="S42" i="13" s="1"/>
  <c r="S43" i="13" s="1"/>
  <c r="O41" i="13"/>
  <c r="O42" i="13" s="1"/>
  <c r="O43" i="13" s="1"/>
  <c r="K41" i="13"/>
  <c r="K42" i="13" s="1"/>
  <c r="K43" i="13" s="1"/>
  <c r="G41" i="13"/>
  <c r="G42" i="13" s="1"/>
  <c r="G43" i="13" s="1"/>
  <c r="F37" i="13"/>
  <c r="F22" i="13"/>
  <c r="F19" i="13"/>
  <c r="Z41" i="13"/>
  <c r="Z42" i="13" s="1"/>
  <c r="Z43" i="13" s="1"/>
  <c r="N41" i="13"/>
  <c r="N42" i="13" s="1"/>
  <c r="N43" i="13" s="1"/>
  <c r="O15" i="5"/>
  <c r="N15" i="5"/>
  <c r="M15" i="5"/>
  <c r="MJ278" i="7"/>
  <c r="Z41" i="3"/>
  <c r="Z42" i="3" s="1"/>
  <c r="N41" i="3"/>
  <c r="N42" i="3" s="1"/>
  <c r="T41" i="3"/>
  <c r="T42" i="3" s="1"/>
  <c r="R41" i="3"/>
  <c r="R42" i="3" s="1"/>
  <c r="AF41" i="3"/>
  <c r="AF42" i="3" s="1"/>
  <c r="K41" i="3"/>
  <c r="K44" i="3" s="1"/>
  <c r="O44" i="3"/>
  <c r="W41" i="3"/>
  <c r="W44" i="3" s="1"/>
  <c r="AA41" i="3"/>
  <c r="AA44" i="3" s="1"/>
  <c r="V41" i="3"/>
  <c r="V43" i="3" s="1"/>
  <c r="U41" i="3"/>
  <c r="U44" i="3" s="1"/>
  <c r="L41" i="3"/>
  <c r="L44" i="3" s="1"/>
  <c r="P41" i="3"/>
  <c r="P44" i="3" s="1"/>
  <c r="S41" i="3"/>
  <c r="S43" i="3" s="1"/>
  <c r="X41" i="3"/>
  <c r="X44" i="3" s="1"/>
  <c r="AB41" i="3"/>
  <c r="AB44" i="3" s="1"/>
  <c r="AD41" i="3"/>
  <c r="AD42" i="3" s="1"/>
  <c r="H41" i="3"/>
  <c r="H44" i="3" s="1"/>
  <c r="H61" i="3" s="1"/>
  <c r="M41" i="3"/>
  <c r="M44" i="3" s="1"/>
  <c r="Q41" i="3"/>
  <c r="Q44" i="3" s="1"/>
  <c r="Y41" i="3"/>
  <c r="AC41" i="3"/>
  <c r="AC44" i="3" s="1"/>
  <c r="AE41" i="3"/>
  <c r="AE42" i="3" s="1"/>
  <c r="J41" i="3"/>
  <c r="J44" i="3" s="1"/>
  <c r="I41" i="3"/>
  <c r="I44" i="3" s="1"/>
  <c r="I61" i="3" s="1"/>
  <c r="GZ1" i="38"/>
  <c r="CW1" i="38"/>
  <c r="BC310" i="7"/>
  <c r="BC327" i="7"/>
  <c r="BC315" i="7"/>
  <c r="BC321" i="7"/>
  <c r="BC323" i="7"/>
  <c r="BC322" i="7"/>
  <c r="BC311" i="7"/>
  <c r="BC309" i="7"/>
  <c r="HZ1" i="38"/>
  <c r="N30" i="40"/>
  <c r="AC41" i="40"/>
  <c r="AC42" i="40" s="1"/>
  <c r="U41" i="40"/>
  <c r="U42" i="40" s="1"/>
  <c r="I41" i="40"/>
  <c r="I42" i="40" s="1"/>
  <c r="I59" i="40" s="1"/>
  <c r="Y41" i="40"/>
  <c r="Y42" i="40" s="1"/>
  <c r="Q41" i="40"/>
  <c r="Q42" i="40" s="1"/>
  <c r="M41" i="40"/>
  <c r="M42" i="40" s="1"/>
  <c r="M59" i="40" s="1"/>
  <c r="J41" i="40"/>
  <c r="J42" i="40" s="1"/>
  <c r="J59" i="40" s="1"/>
  <c r="Z41" i="40"/>
  <c r="Z42" i="40" s="1"/>
  <c r="K41" i="40"/>
  <c r="K42" i="40" s="1"/>
  <c r="K59" i="40" s="1"/>
  <c r="AA41" i="40"/>
  <c r="AA42" i="40" s="1"/>
  <c r="T41" i="40"/>
  <c r="T42" i="40" s="1"/>
  <c r="N41" i="40"/>
  <c r="N42" i="40" s="1"/>
  <c r="AD41" i="40"/>
  <c r="AD42" i="40" s="1"/>
  <c r="O41" i="40"/>
  <c r="O42" i="40" s="1"/>
  <c r="AE41" i="40"/>
  <c r="AE42" i="40" s="1"/>
  <c r="H41" i="40"/>
  <c r="X41" i="40"/>
  <c r="X42" i="40" s="1"/>
  <c r="V41" i="40"/>
  <c r="V42" i="40" s="1"/>
  <c r="W41" i="40"/>
  <c r="W42" i="40" s="1"/>
  <c r="P41" i="40"/>
  <c r="P42" i="40" s="1"/>
  <c r="AF41" i="40"/>
  <c r="AF42" i="40" s="1"/>
  <c r="R41" i="40"/>
  <c r="R42" i="40" s="1"/>
  <c r="S41" i="40"/>
  <c r="S42" i="40" s="1"/>
  <c r="L41" i="40"/>
  <c r="L42" i="40" s="1"/>
  <c r="L59" i="40" s="1"/>
  <c r="AB41" i="40"/>
  <c r="AB42" i="40" s="1"/>
  <c r="S78" i="27"/>
  <c r="T77" i="27"/>
  <c r="X78" i="28"/>
  <c r="Y77" i="28"/>
  <c r="BO278" i="7"/>
  <c r="Y223" i="7"/>
  <c r="Z223" i="7" s="1"/>
  <c r="AA223" i="7" s="1"/>
  <c r="AB223" i="7" s="1"/>
  <c r="AC51" i="27"/>
  <c r="AC76" i="27" s="1"/>
  <c r="H223" i="7"/>
  <c r="O223" i="7"/>
  <c r="P223" i="7" s="1"/>
  <c r="Q223" i="7" s="1"/>
  <c r="R223" i="7" s="1"/>
  <c r="AQ278" i="7"/>
  <c r="AE278" i="7" s="1"/>
  <c r="BC273" i="7"/>
  <c r="BC320" i="7" s="1"/>
  <c r="BC297" i="7"/>
  <c r="BC308" i="7" s="1"/>
  <c r="DL2" i="38"/>
  <c r="DK1" i="38"/>
  <c r="BC291" i="7"/>
  <c r="BC313" i="7" s="1"/>
  <c r="BC266" i="7"/>
  <c r="BC326" i="7" s="1"/>
  <c r="BC267" i="7"/>
  <c r="BC325" i="7" s="1"/>
  <c r="BC290" i="7"/>
  <c r="BC314" i="7" s="1"/>
  <c r="BO283" i="7"/>
  <c r="BO173" i="7" s="1"/>
  <c r="AQ283" i="7"/>
  <c r="BC173" i="7"/>
  <c r="GM2" i="38"/>
  <c r="GL1" i="38"/>
  <c r="AQ285" i="7"/>
  <c r="AE285" i="7" s="1"/>
  <c r="BO285" i="7"/>
  <c r="AQ270" i="7"/>
  <c r="BO270" i="7"/>
  <c r="AQ289" i="7"/>
  <c r="BO289" i="7"/>
  <c r="AQ261" i="7"/>
  <c r="AE261" i="7" s="1"/>
  <c r="BO261" i="7"/>
  <c r="AQ259" i="7"/>
  <c r="BO259" i="7"/>
  <c r="BO176" i="7" s="1"/>
  <c r="BC176" i="7"/>
  <c r="BO280" i="7"/>
  <c r="BO312" i="7" s="1"/>
  <c r="AQ280" i="7"/>
  <c r="AQ312" i="7" s="1"/>
  <c r="J29" i="25"/>
  <c r="AQ279" i="7"/>
  <c r="BO279" i="7"/>
  <c r="I36" i="27"/>
  <c r="J36" i="27" s="1"/>
  <c r="K36" i="27" s="1"/>
  <c r="L36" i="27" s="1"/>
  <c r="M36" i="27" s="1"/>
  <c r="N36" i="27" s="1"/>
  <c r="O36" i="27" s="1"/>
  <c r="P36" i="27" s="1"/>
  <c r="Q36" i="27" s="1"/>
  <c r="R36" i="27" s="1"/>
  <c r="S36" i="27" s="1"/>
  <c r="T36" i="27" s="1"/>
  <c r="U36" i="27" s="1"/>
  <c r="V36" i="27" s="1"/>
  <c r="W36" i="27" s="1"/>
  <c r="X36" i="27" s="1"/>
  <c r="Y36" i="27" s="1"/>
  <c r="Z36" i="27" s="1"/>
  <c r="AA36" i="27" s="1"/>
  <c r="AB36" i="27" s="1"/>
  <c r="AC36" i="27" s="1"/>
  <c r="AD36" i="27" s="1"/>
  <c r="AE36" i="27" s="1"/>
  <c r="AF36" i="27" s="1"/>
  <c r="AQ264" i="7"/>
  <c r="AE264" i="7" s="1"/>
  <c r="BO264" i="7"/>
  <c r="AQ282" i="7"/>
  <c r="AE282" i="7" s="1"/>
  <c r="BO282" i="7"/>
  <c r="IC2" i="38"/>
  <c r="IB1" i="38"/>
  <c r="AQ293" i="7"/>
  <c r="BO293" i="7"/>
  <c r="FM2" i="38"/>
  <c r="FL1" i="38"/>
  <c r="K30" i="19"/>
  <c r="BO265" i="7"/>
  <c r="AQ265" i="7"/>
  <c r="CK2" i="38"/>
  <c r="CJ1" i="38"/>
  <c r="I33" i="15"/>
  <c r="AQ257" i="7"/>
  <c r="AE257" i="7" s="1"/>
  <c r="BO257" i="7"/>
  <c r="AA10" i="36"/>
  <c r="AC48" i="8" s="1"/>
  <c r="AC31" i="8" s="1"/>
  <c r="AQ288" i="7"/>
  <c r="AE288" i="7" s="1"/>
  <c r="BO288" i="7"/>
  <c r="BO281" i="7"/>
  <c r="AQ281" i="7"/>
  <c r="AE281" i="7" s="1"/>
  <c r="K30" i="38"/>
  <c r="H36" i="23"/>
  <c r="X36" i="23"/>
  <c r="W36" i="23"/>
  <c r="V36" i="23"/>
  <c r="U36" i="23"/>
  <c r="T36" i="23"/>
  <c r="S36" i="23"/>
  <c r="R36" i="23"/>
  <c r="Q36" i="23"/>
  <c r="P36" i="23"/>
  <c r="M36" i="23"/>
  <c r="L36" i="23"/>
  <c r="K36" i="23"/>
  <c r="J36" i="23"/>
  <c r="I36" i="23"/>
  <c r="AF36" i="23"/>
  <c r="AE36" i="23"/>
  <c r="AD36" i="23"/>
  <c r="AC36" i="23"/>
  <c r="AB36" i="23"/>
  <c r="AA36" i="23"/>
  <c r="Z36" i="23"/>
  <c r="Y36" i="23"/>
  <c r="O36" i="23"/>
  <c r="N36" i="23"/>
  <c r="BO284" i="7"/>
  <c r="BO174" i="7" s="1"/>
  <c r="AQ284" i="7"/>
  <c r="BC174" i="7"/>
  <c r="V16" i="6"/>
  <c r="W16" i="6" s="1"/>
  <c r="AQ255" i="7"/>
  <c r="BO255" i="7"/>
  <c r="EK2" i="38"/>
  <c r="EJ1" i="38"/>
  <c r="I34" i="19"/>
  <c r="J34" i="19" s="1"/>
  <c r="K34" i="19" s="1"/>
  <c r="L34" i="19" s="1"/>
  <c r="M34" i="19" s="1"/>
  <c r="N34" i="19" s="1"/>
  <c r="O34" i="19" s="1"/>
  <c r="P34" i="19" s="1"/>
  <c r="Q34" i="19" s="1"/>
  <c r="R34" i="19" s="1"/>
  <c r="S34" i="19" s="1"/>
  <c r="T34" i="19" s="1"/>
  <c r="U34" i="19" s="1"/>
  <c r="V34" i="19" s="1"/>
  <c r="W34" i="19" s="1"/>
  <c r="X34" i="19" s="1"/>
  <c r="Y34" i="19" s="1"/>
  <c r="Z34" i="19" s="1"/>
  <c r="AA34" i="19" s="1"/>
  <c r="AB34" i="19" s="1"/>
  <c r="AC34" i="19" s="1"/>
  <c r="AD34" i="19" s="1"/>
  <c r="AE34" i="19" s="1"/>
  <c r="AF34" i="19" s="1"/>
  <c r="I37" i="12"/>
  <c r="J37" i="12" s="1"/>
  <c r="K37" i="12" s="1"/>
  <c r="L37" i="12" s="1"/>
  <c r="M37" i="12" s="1"/>
  <c r="N37" i="12" s="1"/>
  <c r="O37" i="12" s="1"/>
  <c r="P37" i="12" s="1"/>
  <c r="Q37" i="12" s="1"/>
  <c r="R37" i="12" s="1"/>
  <c r="S37" i="12" s="1"/>
  <c r="T37" i="12" s="1"/>
  <c r="U37" i="12" s="1"/>
  <c r="V37" i="12" s="1"/>
  <c r="W37" i="12" s="1"/>
  <c r="X37" i="12" s="1"/>
  <c r="Y37" i="12" s="1"/>
  <c r="Z37" i="12" s="1"/>
  <c r="AA37" i="12" s="1"/>
  <c r="AB37" i="12" s="1"/>
  <c r="AC37" i="12" s="1"/>
  <c r="AD37" i="12" s="1"/>
  <c r="AE37" i="12" s="1"/>
  <c r="AF37" i="12" s="1"/>
  <c r="J30" i="12"/>
  <c r="HM2" i="38"/>
  <c r="HL1" i="38"/>
  <c r="AQ294" i="7"/>
  <c r="BO294" i="7"/>
  <c r="K33" i="20"/>
  <c r="J33" i="20"/>
  <c r="I33" i="20"/>
  <c r="AF33" i="20"/>
  <c r="AE33" i="20"/>
  <c r="AD33" i="20"/>
  <c r="AC33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H33" i="20"/>
  <c r="AB33" i="20"/>
  <c r="N33" i="20"/>
  <c r="M33" i="20"/>
  <c r="L33" i="20"/>
  <c r="BO269" i="7"/>
  <c r="AQ269" i="7"/>
  <c r="AQ254" i="7"/>
  <c r="BO254" i="7"/>
  <c r="J30" i="30"/>
  <c r="HB2" i="38"/>
  <c r="HA1" i="38"/>
  <c r="Q36" i="20"/>
  <c r="P36" i="20"/>
  <c r="O36" i="20"/>
  <c r="M36" i="20"/>
  <c r="L36" i="20"/>
  <c r="J36" i="20"/>
  <c r="AF36" i="20"/>
  <c r="AE36" i="20"/>
  <c r="AD36" i="20"/>
  <c r="AC36" i="20"/>
  <c r="AB36" i="20"/>
  <c r="AA36" i="20"/>
  <c r="Z36" i="20"/>
  <c r="Y36" i="20"/>
  <c r="W36" i="20"/>
  <c r="V36" i="20"/>
  <c r="U36" i="20"/>
  <c r="T36" i="20"/>
  <c r="S36" i="20"/>
  <c r="R36" i="20"/>
  <c r="N36" i="20"/>
  <c r="K36" i="20"/>
  <c r="I36" i="20"/>
  <c r="H36" i="20"/>
  <c r="X36" i="20"/>
  <c r="I36" i="31"/>
  <c r="J36" i="31" s="1"/>
  <c r="K36" i="31" s="1"/>
  <c r="L36" i="31" s="1"/>
  <c r="M36" i="31" s="1"/>
  <c r="N36" i="31" s="1"/>
  <c r="O36" i="31" s="1"/>
  <c r="P36" i="31" s="1"/>
  <c r="Q36" i="31" s="1"/>
  <c r="R36" i="31" s="1"/>
  <c r="S36" i="31" s="1"/>
  <c r="T36" i="31" s="1"/>
  <c r="U36" i="31" s="1"/>
  <c r="V36" i="31" s="1"/>
  <c r="W36" i="31" s="1"/>
  <c r="X36" i="31" s="1"/>
  <c r="Y36" i="31" s="1"/>
  <c r="Z36" i="31" s="1"/>
  <c r="AA36" i="31" s="1"/>
  <c r="AB36" i="31" s="1"/>
  <c r="AC36" i="31" s="1"/>
  <c r="AD36" i="31" s="1"/>
  <c r="AE36" i="31" s="1"/>
  <c r="AF36" i="31" s="1"/>
  <c r="J30" i="18"/>
  <c r="I34" i="21"/>
  <c r="J34" i="21" s="1"/>
  <c r="K34" i="21" s="1"/>
  <c r="L34" i="21" s="1"/>
  <c r="M34" i="21" s="1"/>
  <c r="N34" i="21" s="1"/>
  <c r="O34" i="21" s="1"/>
  <c r="P34" i="21" s="1"/>
  <c r="Q34" i="21" s="1"/>
  <c r="R34" i="21" s="1"/>
  <c r="S34" i="21" s="1"/>
  <c r="T34" i="21" s="1"/>
  <c r="U34" i="21" s="1"/>
  <c r="V34" i="21" s="1"/>
  <c r="W34" i="21" s="1"/>
  <c r="X34" i="21" s="1"/>
  <c r="Y34" i="21" s="1"/>
  <c r="Z34" i="21" s="1"/>
  <c r="AA34" i="21" s="1"/>
  <c r="AB34" i="21" s="1"/>
  <c r="AC34" i="21" s="1"/>
  <c r="AD34" i="21" s="1"/>
  <c r="AE34" i="21" s="1"/>
  <c r="AF34" i="21" s="1"/>
  <c r="P77" i="27"/>
  <c r="P78" i="27" s="1"/>
  <c r="O78" i="27"/>
  <c r="U35" i="23"/>
  <c r="T35" i="23"/>
  <c r="S35" i="23"/>
  <c r="R35" i="23"/>
  <c r="Q35" i="23"/>
  <c r="P35" i="23"/>
  <c r="O35" i="23"/>
  <c r="N35" i="23"/>
  <c r="M35" i="23"/>
  <c r="J35" i="23"/>
  <c r="I35" i="23"/>
  <c r="H35" i="23"/>
  <c r="AF35" i="23"/>
  <c r="AE35" i="23"/>
  <c r="AD35" i="23"/>
  <c r="AC35" i="23"/>
  <c r="AB35" i="23"/>
  <c r="AA35" i="23"/>
  <c r="Z35" i="23"/>
  <c r="X35" i="23"/>
  <c r="W35" i="23"/>
  <c r="V35" i="23"/>
  <c r="L35" i="23"/>
  <c r="K35" i="23"/>
  <c r="Y35" i="23"/>
  <c r="I37" i="27"/>
  <c r="J37" i="27" s="1"/>
  <c r="K37" i="27" s="1"/>
  <c r="L37" i="27" s="1"/>
  <c r="M37" i="27" s="1"/>
  <c r="N37" i="27" s="1"/>
  <c r="O37" i="27" s="1"/>
  <c r="P37" i="27" s="1"/>
  <c r="Q37" i="27" s="1"/>
  <c r="R37" i="27" s="1"/>
  <c r="S37" i="27" s="1"/>
  <c r="T37" i="27" s="1"/>
  <c r="U37" i="27" s="1"/>
  <c r="V37" i="27" s="1"/>
  <c r="W37" i="27" s="1"/>
  <c r="X37" i="27" s="1"/>
  <c r="Y37" i="27" s="1"/>
  <c r="Z37" i="27" s="1"/>
  <c r="AA37" i="27" s="1"/>
  <c r="AB37" i="27" s="1"/>
  <c r="AC37" i="27" s="1"/>
  <c r="AD37" i="27" s="1"/>
  <c r="AE37" i="27" s="1"/>
  <c r="AF37" i="27" s="1"/>
  <c r="CZ2" i="38"/>
  <c r="CY1" i="38"/>
  <c r="J30" i="29"/>
  <c r="I64" i="29"/>
  <c r="J29" i="32"/>
  <c r="I37" i="19"/>
  <c r="J37" i="19" s="1"/>
  <c r="K37" i="19" s="1"/>
  <c r="L37" i="19" s="1"/>
  <c r="M37" i="19" s="1"/>
  <c r="N37" i="19" s="1"/>
  <c r="O37" i="19" s="1"/>
  <c r="P37" i="19" s="1"/>
  <c r="Q37" i="19" s="1"/>
  <c r="R37" i="19" s="1"/>
  <c r="S37" i="19" s="1"/>
  <c r="T37" i="19" s="1"/>
  <c r="U37" i="19" s="1"/>
  <c r="V37" i="19" s="1"/>
  <c r="W37" i="19" s="1"/>
  <c r="X37" i="19" s="1"/>
  <c r="Y37" i="19" s="1"/>
  <c r="Z37" i="19" s="1"/>
  <c r="AA37" i="19" s="1"/>
  <c r="AB37" i="19" s="1"/>
  <c r="AC37" i="19" s="1"/>
  <c r="AD37" i="19" s="1"/>
  <c r="AE37" i="19" s="1"/>
  <c r="AF37" i="19" s="1"/>
  <c r="I36" i="18"/>
  <c r="J36" i="18" s="1"/>
  <c r="K36" i="18" s="1"/>
  <c r="L36" i="18" s="1"/>
  <c r="M36" i="18" s="1"/>
  <c r="N36" i="18" s="1"/>
  <c r="O36" i="18" s="1"/>
  <c r="P36" i="18" s="1"/>
  <c r="Q36" i="18" s="1"/>
  <c r="R36" i="18" s="1"/>
  <c r="S36" i="18" s="1"/>
  <c r="T36" i="18" s="1"/>
  <c r="U36" i="18" s="1"/>
  <c r="V36" i="18" s="1"/>
  <c r="W36" i="18" s="1"/>
  <c r="X36" i="18" s="1"/>
  <c r="Y36" i="18" s="1"/>
  <c r="Z36" i="18" s="1"/>
  <c r="AA36" i="18" s="1"/>
  <c r="AB36" i="18" s="1"/>
  <c r="AC36" i="18" s="1"/>
  <c r="AD36" i="18" s="1"/>
  <c r="AE36" i="18" s="1"/>
  <c r="AF36" i="18" s="1"/>
  <c r="I34" i="15"/>
  <c r="AQ256" i="7"/>
  <c r="AQ324" i="7" s="1"/>
  <c r="BO256" i="7"/>
  <c r="BO324" i="7" s="1"/>
  <c r="J30" i="32"/>
  <c r="J30" i="17"/>
  <c r="N220" i="7"/>
  <c r="I220" i="7"/>
  <c r="BC220" i="7"/>
  <c r="AC220" i="7"/>
  <c r="X220" i="7"/>
  <c r="S220" i="7"/>
  <c r="G220" i="7"/>
  <c r="GA2" i="38"/>
  <c r="FZ1" i="38"/>
  <c r="DY2" i="38"/>
  <c r="DX1" i="38"/>
  <c r="J30" i="22"/>
  <c r="I64" i="22"/>
  <c r="AC78" i="28"/>
  <c r="AD77" i="28"/>
  <c r="J30" i="31"/>
  <c r="N217" i="7"/>
  <c r="I217" i="7"/>
  <c r="S217" i="7"/>
  <c r="G217" i="7"/>
  <c r="BC217" i="7"/>
  <c r="AC217" i="7"/>
  <c r="X217" i="7"/>
  <c r="BO258" i="7"/>
  <c r="AQ258" i="7"/>
  <c r="AE258" i="7" s="1"/>
  <c r="I37" i="15"/>
  <c r="I36" i="17"/>
  <c r="J36" i="17" s="1"/>
  <c r="K36" i="17" s="1"/>
  <c r="L36" i="17" s="1"/>
  <c r="M36" i="17" s="1"/>
  <c r="N36" i="17" s="1"/>
  <c r="O36" i="17" s="1"/>
  <c r="P36" i="17" s="1"/>
  <c r="Q36" i="17" s="1"/>
  <c r="R36" i="17" s="1"/>
  <c r="S36" i="17" s="1"/>
  <c r="T36" i="17" s="1"/>
  <c r="U36" i="17" s="1"/>
  <c r="V36" i="17" s="1"/>
  <c r="W36" i="17" s="1"/>
  <c r="X36" i="17" s="1"/>
  <c r="Y36" i="17" s="1"/>
  <c r="Z36" i="17" s="1"/>
  <c r="AA36" i="17" s="1"/>
  <c r="AB36" i="17" s="1"/>
  <c r="AC36" i="17" s="1"/>
  <c r="AD36" i="17" s="1"/>
  <c r="AE36" i="17" s="1"/>
  <c r="AF36" i="17" s="1"/>
  <c r="I37" i="21"/>
  <c r="J37" i="21" s="1"/>
  <c r="K37" i="21" s="1"/>
  <c r="L37" i="21" s="1"/>
  <c r="M37" i="21" s="1"/>
  <c r="N37" i="21" s="1"/>
  <c r="O37" i="21" s="1"/>
  <c r="P37" i="21" s="1"/>
  <c r="Q37" i="21" s="1"/>
  <c r="R37" i="21" s="1"/>
  <c r="S37" i="21" s="1"/>
  <c r="T37" i="21" s="1"/>
  <c r="U37" i="21" s="1"/>
  <c r="V37" i="21" s="1"/>
  <c r="W37" i="21" s="1"/>
  <c r="X37" i="21" s="1"/>
  <c r="Y37" i="21" s="1"/>
  <c r="Z37" i="21" s="1"/>
  <c r="AA37" i="21" s="1"/>
  <c r="AB37" i="21" s="1"/>
  <c r="AC37" i="21" s="1"/>
  <c r="AD37" i="21" s="1"/>
  <c r="AE37" i="21" s="1"/>
  <c r="AF37" i="21" s="1"/>
  <c r="AD78" i="27"/>
  <c r="AE77" i="27"/>
  <c r="AE78" i="27" s="1"/>
  <c r="O43" i="3"/>
  <c r="R36" i="29"/>
  <c r="Q36" i="29"/>
  <c r="P36" i="29"/>
  <c r="O36" i="29"/>
  <c r="N36" i="29"/>
  <c r="M36" i="29"/>
  <c r="L36" i="29"/>
  <c r="K36" i="29"/>
  <c r="V36" i="29"/>
  <c r="U36" i="29"/>
  <c r="T36" i="29"/>
  <c r="S36" i="29"/>
  <c r="J36" i="29"/>
  <c r="I36" i="29"/>
  <c r="H36" i="29"/>
  <c r="AF36" i="29"/>
  <c r="AE36" i="29"/>
  <c r="AD36" i="29"/>
  <c r="AC36" i="29"/>
  <c r="AB36" i="29"/>
  <c r="AA36" i="29"/>
  <c r="Z36" i="29"/>
  <c r="Y36" i="29"/>
  <c r="X36" i="29"/>
  <c r="W36" i="29"/>
  <c r="AB37" i="29"/>
  <c r="T37" i="29"/>
  <c r="S37" i="29"/>
  <c r="R37" i="29"/>
  <c r="Q37" i="29"/>
  <c r="P37" i="29"/>
  <c r="O37" i="29"/>
  <c r="N37" i="29"/>
  <c r="M37" i="29"/>
  <c r="AF37" i="29"/>
  <c r="AE37" i="29"/>
  <c r="AD37" i="29"/>
  <c r="AC37" i="29"/>
  <c r="AA37" i="29"/>
  <c r="Z37" i="29"/>
  <c r="Y37" i="29"/>
  <c r="X37" i="29"/>
  <c r="W37" i="29"/>
  <c r="V37" i="29"/>
  <c r="U37" i="29"/>
  <c r="L37" i="29"/>
  <c r="K37" i="29"/>
  <c r="J37" i="29"/>
  <c r="I37" i="29"/>
  <c r="H37" i="29"/>
  <c r="MJ254" i="7"/>
  <c r="J37" i="23"/>
  <c r="AA37" i="23"/>
  <c r="Z37" i="23"/>
  <c r="Y37" i="23"/>
  <c r="X37" i="23"/>
  <c r="W37" i="23"/>
  <c r="V37" i="23"/>
  <c r="U37" i="23"/>
  <c r="T37" i="23"/>
  <c r="S37" i="23"/>
  <c r="P37" i="23"/>
  <c r="O37" i="23"/>
  <c r="N37" i="23"/>
  <c r="M37" i="23"/>
  <c r="L37" i="23"/>
  <c r="K37" i="23"/>
  <c r="I37" i="23"/>
  <c r="H37" i="23"/>
  <c r="AF37" i="23"/>
  <c r="AE37" i="23"/>
  <c r="AD37" i="23"/>
  <c r="AC37" i="23"/>
  <c r="AB37" i="23"/>
  <c r="R37" i="23"/>
  <c r="Q37" i="23"/>
  <c r="Z77" i="27"/>
  <c r="Z78" i="27" s="1"/>
  <c r="Y78" i="27"/>
  <c r="AD33" i="23"/>
  <c r="O33" i="23"/>
  <c r="N33" i="23"/>
  <c r="M33" i="23"/>
  <c r="L33" i="23"/>
  <c r="K33" i="23"/>
  <c r="J33" i="23"/>
  <c r="I33" i="23"/>
  <c r="H33" i="23"/>
  <c r="AF33" i="23"/>
  <c r="AE33" i="23"/>
  <c r="AC33" i="23"/>
  <c r="AB33" i="23"/>
  <c r="AA33" i="23"/>
  <c r="Z33" i="23"/>
  <c r="Y33" i="23"/>
  <c r="X33" i="23"/>
  <c r="W33" i="23"/>
  <c r="V33" i="23"/>
  <c r="U33" i="23"/>
  <c r="T33" i="23"/>
  <c r="S33" i="23"/>
  <c r="R33" i="23"/>
  <c r="Q33" i="23"/>
  <c r="P33" i="23"/>
  <c r="I36" i="12"/>
  <c r="J36" i="12" s="1"/>
  <c r="K36" i="12" s="1"/>
  <c r="L36" i="12" s="1"/>
  <c r="M36" i="12" s="1"/>
  <c r="N36" i="12" s="1"/>
  <c r="O36" i="12" s="1"/>
  <c r="P36" i="12" s="1"/>
  <c r="Q36" i="12" s="1"/>
  <c r="R36" i="12" s="1"/>
  <c r="S36" i="12" s="1"/>
  <c r="T36" i="12" s="1"/>
  <c r="U36" i="12" s="1"/>
  <c r="V36" i="12" s="1"/>
  <c r="W36" i="12" s="1"/>
  <c r="X36" i="12" s="1"/>
  <c r="Y36" i="12" s="1"/>
  <c r="Z36" i="12" s="1"/>
  <c r="AA36" i="12" s="1"/>
  <c r="AB36" i="12" s="1"/>
  <c r="AC36" i="12" s="1"/>
  <c r="AD36" i="12" s="1"/>
  <c r="AE36" i="12" s="1"/>
  <c r="AF36" i="12" s="1"/>
  <c r="BO260" i="7"/>
  <c r="BO177" i="7" s="1"/>
  <c r="AQ260" i="7"/>
  <c r="BC177" i="7"/>
  <c r="EW1" i="38"/>
  <c r="EX2" i="38"/>
  <c r="N34" i="29"/>
  <c r="M34" i="29"/>
  <c r="L34" i="29"/>
  <c r="K34" i="29"/>
  <c r="J34" i="29"/>
  <c r="I34" i="29"/>
  <c r="H34" i="29"/>
  <c r="AD34" i="29"/>
  <c r="AC34" i="29"/>
  <c r="AB34" i="29"/>
  <c r="AA34" i="29"/>
  <c r="Z34" i="29"/>
  <c r="Y34" i="29"/>
  <c r="X34" i="29"/>
  <c r="W34" i="29"/>
  <c r="V34" i="29"/>
  <c r="U34" i="29"/>
  <c r="T34" i="29"/>
  <c r="S34" i="29"/>
  <c r="R34" i="29"/>
  <c r="Q34" i="29"/>
  <c r="P34" i="29"/>
  <c r="O34" i="29"/>
  <c r="AF34" i="29"/>
  <c r="AE34" i="29"/>
  <c r="J30" i="21"/>
  <c r="I36" i="30"/>
  <c r="J36" i="30" s="1"/>
  <c r="K36" i="30" s="1"/>
  <c r="L36" i="30" s="1"/>
  <c r="M36" i="30" s="1"/>
  <c r="N36" i="30" s="1"/>
  <c r="O36" i="30" s="1"/>
  <c r="P36" i="30" s="1"/>
  <c r="Q36" i="30" s="1"/>
  <c r="R36" i="30" s="1"/>
  <c r="S36" i="30" s="1"/>
  <c r="T36" i="30" s="1"/>
  <c r="U36" i="30" s="1"/>
  <c r="V36" i="30" s="1"/>
  <c r="W36" i="30" s="1"/>
  <c r="X36" i="30" s="1"/>
  <c r="Y36" i="30" s="1"/>
  <c r="Z36" i="30" s="1"/>
  <c r="AA36" i="30" s="1"/>
  <c r="AB36" i="30" s="1"/>
  <c r="AC36" i="30" s="1"/>
  <c r="AD36" i="30" s="1"/>
  <c r="AE36" i="30" s="1"/>
  <c r="AF36" i="30" s="1"/>
  <c r="S37" i="20"/>
  <c r="R37" i="20"/>
  <c r="Q37" i="20"/>
  <c r="O37" i="20"/>
  <c r="N37" i="20"/>
  <c r="L37" i="20"/>
  <c r="AE37" i="20"/>
  <c r="AD37" i="20"/>
  <c r="AC37" i="20"/>
  <c r="AB37" i="20"/>
  <c r="AA37" i="20"/>
  <c r="Z37" i="20"/>
  <c r="Y37" i="20"/>
  <c r="X37" i="20"/>
  <c r="W37" i="20"/>
  <c r="V37" i="20"/>
  <c r="U37" i="20"/>
  <c r="T37" i="20"/>
  <c r="P37" i="20"/>
  <c r="AF37" i="20"/>
  <c r="M37" i="20"/>
  <c r="K37" i="20"/>
  <c r="J37" i="20"/>
  <c r="I37" i="20"/>
  <c r="H37" i="20"/>
  <c r="I34" i="18"/>
  <c r="J34" i="18" s="1"/>
  <c r="K34" i="18" s="1"/>
  <c r="L34" i="18" s="1"/>
  <c r="M34" i="18" s="1"/>
  <c r="N34" i="18" s="1"/>
  <c r="O34" i="18" s="1"/>
  <c r="P34" i="18" s="1"/>
  <c r="Q34" i="18" s="1"/>
  <c r="R34" i="18" s="1"/>
  <c r="S34" i="18" s="1"/>
  <c r="T34" i="18" s="1"/>
  <c r="U34" i="18" s="1"/>
  <c r="V34" i="18" s="1"/>
  <c r="W34" i="18" s="1"/>
  <c r="X34" i="18" s="1"/>
  <c r="Y34" i="18" s="1"/>
  <c r="Z34" i="18" s="1"/>
  <c r="AA34" i="18" s="1"/>
  <c r="AB34" i="18" s="1"/>
  <c r="AC34" i="18" s="1"/>
  <c r="AD34" i="18" s="1"/>
  <c r="AE34" i="18" s="1"/>
  <c r="AF34" i="18" s="1"/>
  <c r="K30" i="15"/>
  <c r="I32" i="15"/>
  <c r="I37" i="30"/>
  <c r="J37" i="30" s="1"/>
  <c r="K37" i="30" s="1"/>
  <c r="L37" i="30" s="1"/>
  <c r="M37" i="30" s="1"/>
  <c r="N37" i="30" s="1"/>
  <c r="O37" i="30" s="1"/>
  <c r="P37" i="30" s="1"/>
  <c r="Q37" i="30" s="1"/>
  <c r="R37" i="30" s="1"/>
  <c r="S37" i="30" s="1"/>
  <c r="T37" i="30" s="1"/>
  <c r="U37" i="30" s="1"/>
  <c r="V37" i="30" s="1"/>
  <c r="W37" i="30" s="1"/>
  <c r="X37" i="30" s="1"/>
  <c r="Y37" i="30" s="1"/>
  <c r="Z37" i="30" s="1"/>
  <c r="AA37" i="30" s="1"/>
  <c r="AB37" i="30" s="1"/>
  <c r="AC37" i="30" s="1"/>
  <c r="AD37" i="30" s="1"/>
  <c r="AE37" i="30" s="1"/>
  <c r="AF37" i="30" s="1"/>
  <c r="N216" i="7"/>
  <c r="I216" i="7"/>
  <c r="BC216" i="7"/>
  <c r="AC216" i="7"/>
  <c r="X216" i="7"/>
  <c r="S216" i="7"/>
  <c r="G216" i="7"/>
  <c r="J64" i="20"/>
  <c r="K30" i="20"/>
  <c r="J30" i="28"/>
  <c r="I36" i="21"/>
  <c r="J36" i="21" s="1"/>
  <c r="K36" i="21" s="1"/>
  <c r="L36" i="21" s="1"/>
  <c r="M36" i="21" s="1"/>
  <c r="N36" i="21" s="1"/>
  <c r="O36" i="21" s="1"/>
  <c r="P36" i="21" s="1"/>
  <c r="Q36" i="21" s="1"/>
  <c r="R36" i="21" s="1"/>
  <c r="S36" i="21" s="1"/>
  <c r="T36" i="21" s="1"/>
  <c r="U36" i="21" s="1"/>
  <c r="V36" i="21" s="1"/>
  <c r="W36" i="21" s="1"/>
  <c r="X36" i="21" s="1"/>
  <c r="Y36" i="21" s="1"/>
  <c r="Z36" i="21" s="1"/>
  <c r="AA36" i="21" s="1"/>
  <c r="AB36" i="21" s="1"/>
  <c r="AC36" i="21" s="1"/>
  <c r="AD36" i="21" s="1"/>
  <c r="AE36" i="21" s="1"/>
  <c r="AF36" i="21" s="1"/>
  <c r="I34" i="30"/>
  <c r="J34" i="30" s="1"/>
  <c r="K34" i="30" s="1"/>
  <c r="L34" i="30" s="1"/>
  <c r="M34" i="30" s="1"/>
  <c r="N34" i="30" s="1"/>
  <c r="O34" i="30" s="1"/>
  <c r="P34" i="30" s="1"/>
  <c r="Q34" i="30" s="1"/>
  <c r="R34" i="30" s="1"/>
  <c r="S34" i="30" s="1"/>
  <c r="T34" i="30" s="1"/>
  <c r="U34" i="30" s="1"/>
  <c r="V34" i="30" s="1"/>
  <c r="W34" i="30" s="1"/>
  <c r="X34" i="30" s="1"/>
  <c r="Y34" i="30" s="1"/>
  <c r="Z34" i="30" s="1"/>
  <c r="AA34" i="30" s="1"/>
  <c r="AB34" i="30" s="1"/>
  <c r="AC34" i="30" s="1"/>
  <c r="AD34" i="30" s="1"/>
  <c r="AE34" i="30" s="1"/>
  <c r="AF34" i="30" s="1"/>
  <c r="AF34" i="23"/>
  <c r="R34" i="23"/>
  <c r="Q34" i="23"/>
  <c r="P34" i="23"/>
  <c r="O34" i="23"/>
  <c r="N34" i="23"/>
  <c r="M34" i="23"/>
  <c r="L34" i="23"/>
  <c r="K34" i="23"/>
  <c r="J34" i="23"/>
  <c r="AE34" i="23"/>
  <c r="AD34" i="23"/>
  <c r="AC34" i="23"/>
  <c r="AB34" i="23"/>
  <c r="AA34" i="23"/>
  <c r="Z34" i="23"/>
  <c r="Y34" i="23"/>
  <c r="X34" i="23"/>
  <c r="W34" i="23"/>
  <c r="V34" i="23"/>
  <c r="U34" i="23"/>
  <c r="T34" i="23"/>
  <c r="S34" i="23"/>
  <c r="I34" i="23"/>
  <c r="H34" i="23"/>
  <c r="I37" i="22"/>
  <c r="J37" i="22" s="1"/>
  <c r="K37" i="22" s="1"/>
  <c r="L37" i="22" s="1"/>
  <c r="M37" i="22" s="1"/>
  <c r="N37" i="22" s="1"/>
  <c r="O37" i="22" s="1"/>
  <c r="P37" i="22" s="1"/>
  <c r="Q37" i="22" s="1"/>
  <c r="R37" i="22" s="1"/>
  <c r="S37" i="22" s="1"/>
  <c r="T37" i="22" s="1"/>
  <c r="U37" i="22" s="1"/>
  <c r="V37" i="22" s="1"/>
  <c r="W37" i="22" s="1"/>
  <c r="X37" i="22" s="1"/>
  <c r="Y37" i="22" s="1"/>
  <c r="Z37" i="22" s="1"/>
  <c r="AA37" i="22" s="1"/>
  <c r="AB37" i="22" s="1"/>
  <c r="AC37" i="22" s="1"/>
  <c r="AD37" i="22" s="1"/>
  <c r="AE37" i="22" s="1"/>
  <c r="AF37" i="22" s="1"/>
  <c r="I37" i="31"/>
  <c r="J37" i="31" s="1"/>
  <c r="K37" i="31" s="1"/>
  <c r="L37" i="31" s="1"/>
  <c r="M37" i="31" s="1"/>
  <c r="N37" i="31" s="1"/>
  <c r="O37" i="31" s="1"/>
  <c r="P37" i="31" s="1"/>
  <c r="Q37" i="31" s="1"/>
  <c r="R37" i="31" s="1"/>
  <c r="S37" i="31" s="1"/>
  <c r="T37" i="31" s="1"/>
  <c r="U37" i="31" s="1"/>
  <c r="V37" i="31" s="1"/>
  <c r="W37" i="31" s="1"/>
  <c r="X37" i="31" s="1"/>
  <c r="Y37" i="31" s="1"/>
  <c r="Z37" i="31" s="1"/>
  <c r="AA37" i="31" s="1"/>
  <c r="AB37" i="31" s="1"/>
  <c r="AC37" i="31" s="1"/>
  <c r="AD37" i="31" s="1"/>
  <c r="AE37" i="31" s="1"/>
  <c r="AF37" i="31" s="1"/>
  <c r="I35" i="15"/>
  <c r="AB32" i="23"/>
  <c r="L32" i="23"/>
  <c r="K32" i="23"/>
  <c r="J32" i="23"/>
  <c r="I32" i="23"/>
  <c r="H32" i="23"/>
  <c r="AD32" i="23"/>
  <c r="AC32" i="23"/>
  <c r="AA32" i="23"/>
  <c r="Z32" i="23"/>
  <c r="Y32" i="23"/>
  <c r="X32" i="23"/>
  <c r="W32" i="23"/>
  <c r="V32" i="23"/>
  <c r="U32" i="23"/>
  <c r="T32" i="23"/>
  <c r="S32" i="23"/>
  <c r="R32" i="23"/>
  <c r="Q32" i="23"/>
  <c r="AF32" i="23"/>
  <c r="AE32" i="23"/>
  <c r="P32" i="23"/>
  <c r="O32" i="23"/>
  <c r="N32" i="23"/>
  <c r="M32" i="23"/>
  <c r="L33" i="29"/>
  <c r="K33" i="29"/>
  <c r="J33" i="29"/>
  <c r="I33" i="29"/>
  <c r="H33" i="29"/>
  <c r="T33" i="29"/>
  <c r="S33" i="29"/>
  <c r="R33" i="29"/>
  <c r="Q33" i="29"/>
  <c r="P33" i="29"/>
  <c r="O33" i="29"/>
  <c r="N33" i="29"/>
  <c r="M33" i="29"/>
  <c r="AF33" i="29"/>
  <c r="AE33" i="29"/>
  <c r="AD33" i="29"/>
  <c r="AC33" i="29"/>
  <c r="AB33" i="29"/>
  <c r="AA33" i="29"/>
  <c r="Z33" i="29"/>
  <c r="Y33" i="29"/>
  <c r="X33" i="29"/>
  <c r="W33" i="29"/>
  <c r="V33" i="29"/>
  <c r="U33" i="29"/>
  <c r="I64" i="23"/>
  <c r="J30" i="23"/>
  <c r="I34" i="31"/>
  <c r="J34" i="31" s="1"/>
  <c r="K34" i="31" s="1"/>
  <c r="L34" i="31" s="1"/>
  <c r="M34" i="31" s="1"/>
  <c r="N34" i="31" s="1"/>
  <c r="O34" i="31" s="1"/>
  <c r="P34" i="31" s="1"/>
  <c r="Q34" i="31" s="1"/>
  <c r="R34" i="31" s="1"/>
  <c r="S34" i="31" s="1"/>
  <c r="T34" i="31" s="1"/>
  <c r="U34" i="31" s="1"/>
  <c r="V34" i="31" s="1"/>
  <c r="W34" i="31" s="1"/>
  <c r="X34" i="31" s="1"/>
  <c r="Y34" i="31" s="1"/>
  <c r="Z34" i="31" s="1"/>
  <c r="AA34" i="31" s="1"/>
  <c r="AB34" i="31" s="1"/>
  <c r="AC34" i="31" s="1"/>
  <c r="AD34" i="31" s="1"/>
  <c r="AE34" i="31" s="1"/>
  <c r="AF34" i="31" s="1"/>
  <c r="J64" i="27"/>
  <c r="K30" i="27"/>
  <c r="M34" i="20"/>
  <c r="L34" i="20"/>
  <c r="K34" i="20"/>
  <c r="I34" i="20"/>
  <c r="H34" i="20"/>
  <c r="Q34" i="20"/>
  <c r="P34" i="20"/>
  <c r="O34" i="20"/>
  <c r="N34" i="20"/>
  <c r="J34" i="20"/>
  <c r="AF34" i="20"/>
  <c r="AE34" i="20"/>
  <c r="AD34" i="20"/>
  <c r="AC34" i="20"/>
  <c r="AB34" i="20"/>
  <c r="AA34" i="20"/>
  <c r="Z34" i="20"/>
  <c r="Y34" i="20"/>
  <c r="X34" i="20"/>
  <c r="W34" i="20"/>
  <c r="V34" i="20"/>
  <c r="U34" i="20"/>
  <c r="T34" i="20"/>
  <c r="S34" i="20"/>
  <c r="R34" i="20"/>
  <c r="J32" i="29"/>
  <c r="I32" i="29"/>
  <c r="H32" i="29"/>
  <c r="AF32" i="29"/>
  <c r="AE32" i="29"/>
  <c r="AD32" i="29"/>
  <c r="AC32" i="29"/>
  <c r="AB32" i="29"/>
  <c r="AA32" i="29"/>
  <c r="Z32" i="29"/>
  <c r="Y32" i="29"/>
  <c r="X32" i="29"/>
  <c r="W32" i="29"/>
  <c r="V32" i="29"/>
  <c r="U32" i="29"/>
  <c r="T32" i="29"/>
  <c r="S32" i="29"/>
  <c r="R32" i="29"/>
  <c r="Q32" i="29"/>
  <c r="P32" i="29"/>
  <c r="K32" i="29"/>
  <c r="O32" i="29"/>
  <c r="N32" i="29"/>
  <c r="M32" i="29"/>
  <c r="L32" i="29"/>
  <c r="H32" i="20"/>
  <c r="AF32" i="20"/>
  <c r="AD32" i="20"/>
  <c r="AC32" i="20"/>
  <c r="AB32" i="20"/>
  <c r="AA32" i="20"/>
  <c r="Z32" i="20"/>
  <c r="Y32" i="20"/>
  <c r="X32" i="20"/>
  <c r="W32" i="20"/>
  <c r="V32" i="20"/>
  <c r="U32" i="20"/>
  <c r="S32" i="20"/>
  <c r="R32" i="20"/>
  <c r="Q32" i="20"/>
  <c r="P32" i="20"/>
  <c r="O32" i="20"/>
  <c r="N32" i="20"/>
  <c r="M32" i="20"/>
  <c r="L32" i="20"/>
  <c r="K32" i="20"/>
  <c r="J32" i="20"/>
  <c r="I32" i="20"/>
  <c r="AE32" i="20"/>
  <c r="T32" i="20"/>
  <c r="O35" i="20"/>
  <c r="N35" i="20"/>
  <c r="M35" i="20"/>
  <c r="K35" i="20"/>
  <c r="J35" i="20"/>
  <c r="H35" i="20"/>
  <c r="Y35" i="20"/>
  <c r="X35" i="20"/>
  <c r="W35" i="20"/>
  <c r="V35" i="20"/>
  <c r="U35" i="20"/>
  <c r="T35" i="20"/>
  <c r="S35" i="20"/>
  <c r="R35" i="20"/>
  <c r="Q35" i="20"/>
  <c r="L35" i="20"/>
  <c r="I35" i="20"/>
  <c r="AF35" i="20"/>
  <c r="AE35" i="20"/>
  <c r="AD35" i="20"/>
  <c r="AC35" i="20"/>
  <c r="AB35" i="20"/>
  <c r="AA35" i="20"/>
  <c r="Z35" i="20"/>
  <c r="P35" i="20"/>
  <c r="I37" i="18"/>
  <c r="J37" i="18" s="1"/>
  <c r="K37" i="18" s="1"/>
  <c r="L37" i="18" s="1"/>
  <c r="M37" i="18" s="1"/>
  <c r="N37" i="18" s="1"/>
  <c r="O37" i="18" s="1"/>
  <c r="P37" i="18" s="1"/>
  <c r="Q37" i="18" s="1"/>
  <c r="R37" i="18" s="1"/>
  <c r="S37" i="18" s="1"/>
  <c r="T37" i="18" s="1"/>
  <c r="U37" i="18" s="1"/>
  <c r="V37" i="18" s="1"/>
  <c r="W37" i="18" s="1"/>
  <c r="X37" i="18" s="1"/>
  <c r="Y37" i="18" s="1"/>
  <c r="Z37" i="18" s="1"/>
  <c r="AA37" i="18" s="1"/>
  <c r="AB37" i="18" s="1"/>
  <c r="AC37" i="18" s="1"/>
  <c r="AD37" i="18" s="1"/>
  <c r="AE37" i="18" s="1"/>
  <c r="AF37" i="18" s="1"/>
  <c r="U77" i="28"/>
  <c r="U78" i="28" s="1"/>
  <c r="T78" i="28"/>
  <c r="I36" i="15"/>
  <c r="I36" i="22"/>
  <c r="J36" i="22" s="1"/>
  <c r="K36" i="22" s="1"/>
  <c r="L36" i="22" s="1"/>
  <c r="M36" i="22" s="1"/>
  <c r="N36" i="22" s="1"/>
  <c r="O36" i="22" s="1"/>
  <c r="P36" i="22" s="1"/>
  <c r="Q36" i="22" s="1"/>
  <c r="R36" i="22" s="1"/>
  <c r="S36" i="22" s="1"/>
  <c r="T36" i="22" s="1"/>
  <c r="U36" i="22" s="1"/>
  <c r="V36" i="22" s="1"/>
  <c r="W36" i="22" s="1"/>
  <c r="X36" i="22" s="1"/>
  <c r="Y36" i="22" s="1"/>
  <c r="Z36" i="22" s="1"/>
  <c r="AA36" i="22" s="1"/>
  <c r="AB36" i="22" s="1"/>
  <c r="AC36" i="22" s="1"/>
  <c r="AD36" i="22" s="1"/>
  <c r="AE36" i="22" s="1"/>
  <c r="AF36" i="22" s="1"/>
  <c r="K29" i="24"/>
  <c r="I36" i="19"/>
  <c r="J36" i="19" s="1"/>
  <c r="K36" i="19" s="1"/>
  <c r="L36" i="19" s="1"/>
  <c r="M36" i="19" s="1"/>
  <c r="N36" i="19" s="1"/>
  <c r="O36" i="19" s="1"/>
  <c r="P36" i="19" s="1"/>
  <c r="Q36" i="19" s="1"/>
  <c r="R36" i="19" s="1"/>
  <c r="S36" i="19" s="1"/>
  <c r="T36" i="19" s="1"/>
  <c r="U36" i="19" s="1"/>
  <c r="V36" i="19" s="1"/>
  <c r="W36" i="19" s="1"/>
  <c r="X36" i="19" s="1"/>
  <c r="Y36" i="19" s="1"/>
  <c r="Z36" i="19" s="1"/>
  <c r="AA36" i="19" s="1"/>
  <c r="AB36" i="19" s="1"/>
  <c r="AC36" i="19" s="1"/>
  <c r="AD36" i="19" s="1"/>
  <c r="AE36" i="19" s="1"/>
  <c r="AF36" i="19" s="1"/>
  <c r="I37" i="17"/>
  <c r="J37" i="17" s="1"/>
  <c r="K37" i="17" s="1"/>
  <c r="L37" i="17" s="1"/>
  <c r="M37" i="17" s="1"/>
  <c r="N37" i="17" s="1"/>
  <c r="O37" i="17" s="1"/>
  <c r="P37" i="17" s="1"/>
  <c r="Q37" i="17" s="1"/>
  <c r="R37" i="17" s="1"/>
  <c r="S37" i="17" s="1"/>
  <c r="T37" i="17" s="1"/>
  <c r="U37" i="17" s="1"/>
  <c r="V37" i="17" s="1"/>
  <c r="W37" i="17" s="1"/>
  <c r="X37" i="17" s="1"/>
  <c r="Y37" i="17" s="1"/>
  <c r="Z37" i="17" s="1"/>
  <c r="AA37" i="17" s="1"/>
  <c r="AB37" i="17" s="1"/>
  <c r="AC37" i="17" s="1"/>
  <c r="AD37" i="17" s="1"/>
  <c r="AE37" i="17" s="1"/>
  <c r="AF37" i="17" s="1"/>
  <c r="P77" i="28"/>
  <c r="P78" i="28" s="1"/>
  <c r="O78" i="28"/>
  <c r="N214" i="7"/>
  <c r="X214" i="7"/>
  <c r="S214" i="7"/>
  <c r="I214" i="7"/>
  <c r="G214" i="7"/>
  <c r="BC214" i="7"/>
  <c r="AC214" i="7"/>
  <c r="N212" i="7"/>
  <c r="BC212" i="7"/>
  <c r="AC212" i="7"/>
  <c r="X212" i="7"/>
  <c r="S212" i="7"/>
  <c r="I212" i="7"/>
  <c r="G212" i="7"/>
  <c r="I34" i="28"/>
  <c r="J34" i="28" s="1"/>
  <c r="K34" i="28" s="1"/>
  <c r="L34" i="28" s="1"/>
  <c r="M34" i="28" s="1"/>
  <c r="N34" i="28" s="1"/>
  <c r="O34" i="28" s="1"/>
  <c r="P34" i="28" s="1"/>
  <c r="Q34" i="28" s="1"/>
  <c r="R34" i="28" s="1"/>
  <c r="S34" i="28" s="1"/>
  <c r="T34" i="28" s="1"/>
  <c r="U34" i="28" s="1"/>
  <c r="V34" i="28" s="1"/>
  <c r="W34" i="28" s="1"/>
  <c r="X34" i="28" s="1"/>
  <c r="Y34" i="28" s="1"/>
  <c r="Z34" i="28" s="1"/>
  <c r="AA34" i="28" s="1"/>
  <c r="AB34" i="28" s="1"/>
  <c r="AC34" i="28" s="1"/>
  <c r="AD34" i="28" s="1"/>
  <c r="AE34" i="28" s="1"/>
  <c r="AF34" i="28" s="1"/>
  <c r="N213" i="7"/>
  <c r="S213" i="7"/>
  <c r="I213" i="7"/>
  <c r="G213" i="7"/>
  <c r="BC213" i="7"/>
  <c r="AC213" i="7"/>
  <c r="X213" i="7"/>
  <c r="E12" i="3"/>
  <c r="E11" i="3"/>
  <c r="J223" i="7"/>
  <c r="K223" i="7" s="1"/>
  <c r="L223" i="7" s="1"/>
  <c r="M223" i="7" s="1"/>
  <c r="N207" i="7"/>
  <c r="BC207" i="7"/>
  <c r="AC207" i="7"/>
  <c r="X207" i="7"/>
  <c r="S207" i="7"/>
  <c r="I207" i="7"/>
  <c r="G207" i="7"/>
  <c r="N209" i="7"/>
  <c r="S209" i="7"/>
  <c r="I209" i="7"/>
  <c r="G209" i="7"/>
  <c r="BC209" i="7"/>
  <c r="AC209" i="7"/>
  <c r="X209" i="7"/>
  <c r="N215" i="7"/>
  <c r="BC215" i="7"/>
  <c r="AC215" i="7"/>
  <c r="S215" i="7"/>
  <c r="I215" i="7"/>
  <c r="J215" i="7" s="1"/>
  <c r="K215" i="7" s="1"/>
  <c r="L215" i="7" s="1"/>
  <c r="M215" i="7" s="1"/>
  <c r="G215" i="7"/>
  <c r="X215" i="7"/>
  <c r="Y215" i="7" s="1"/>
  <c r="Z215" i="7" s="1"/>
  <c r="AA215" i="7" s="1"/>
  <c r="AB215" i="7" s="1"/>
  <c r="N222" i="7"/>
  <c r="I222" i="7"/>
  <c r="BC222" i="7"/>
  <c r="AC222" i="7"/>
  <c r="X222" i="7"/>
  <c r="S222" i="7"/>
  <c r="G222" i="7"/>
  <c r="BC206" i="7"/>
  <c r="BC224" i="7" s="1"/>
  <c r="AC206" i="7"/>
  <c r="AC224" i="7" s="1"/>
  <c r="X206" i="7"/>
  <c r="S206" i="7"/>
  <c r="N206" i="7"/>
  <c r="I206" i="7"/>
  <c r="N211" i="7"/>
  <c r="BC211" i="7"/>
  <c r="AC211" i="7"/>
  <c r="S211" i="7"/>
  <c r="I211" i="7"/>
  <c r="G211" i="7"/>
  <c r="X211" i="7"/>
  <c r="LT175" i="7"/>
  <c r="I36" i="28"/>
  <c r="J36" i="28" s="1"/>
  <c r="K36" i="28" s="1"/>
  <c r="L36" i="28" s="1"/>
  <c r="M36" i="28" s="1"/>
  <c r="N36" i="28" s="1"/>
  <c r="O36" i="28" s="1"/>
  <c r="P36" i="28" s="1"/>
  <c r="Q36" i="28" s="1"/>
  <c r="R36" i="28" s="1"/>
  <c r="S36" i="28" s="1"/>
  <c r="T36" i="28" s="1"/>
  <c r="U36" i="28" s="1"/>
  <c r="V36" i="28" s="1"/>
  <c r="W36" i="28" s="1"/>
  <c r="X36" i="28" s="1"/>
  <c r="Y36" i="28" s="1"/>
  <c r="Z36" i="28" s="1"/>
  <c r="AA36" i="28" s="1"/>
  <c r="AB36" i="28" s="1"/>
  <c r="AC36" i="28" s="1"/>
  <c r="AD36" i="28" s="1"/>
  <c r="AE36" i="28" s="1"/>
  <c r="AF36" i="28" s="1"/>
  <c r="N221" i="7"/>
  <c r="I221" i="7"/>
  <c r="S221" i="7"/>
  <c r="G221" i="7"/>
  <c r="BC221" i="7"/>
  <c r="AC221" i="7"/>
  <c r="X221" i="7"/>
  <c r="N210" i="7"/>
  <c r="X210" i="7"/>
  <c r="S210" i="7"/>
  <c r="I210" i="7"/>
  <c r="BC210" i="7"/>
  <c r="AC210" i="7"/>
  <c r="N208" i="7"/>
  <c r="I208" i="7"/>
  <c r="G208" i="7"/>
  <c r="BC208" i="7"/>
  <c r="AC208" i="7"/>
  <c r="X208" i="7"/>
  <c r="S208" i="7"/>
  <c r="LT172" i="7"/>
  <c r="G19" i="32"/>
  <c r="G26" i="32"/>
  <c r="H26" i="32" s="1"/>
  <c r="I26" i="32" s="1"/>
  <c r="J26" i="32" s="1"/>
  <c r="K26" i="32" s="1"/>
  <c r="L26" i="32" s="1"/>
  <c r="M26" i="32" s="1"/>
  <c r="N26" i="32" s="1"/>
  <c r="O26" i="32" s="1"/>
  <c r="P26" i="32" s="1"/>
  <c r="Q26" i="32" s="1"/>
  <c r="R26" i="32" s="1"/>
  <c r="S26" i="32" s="1"/>
  <c r="T26" i="32" s="1"/>
  <c r="U26" i="32" s="1"/>
  <c r="V26" i="32" s="1"/>
  <c r="W26" i="32" s="1"/>
  <c r="X26" i="32" s="1"/>
  <c r="Y26" i="32" s="1"/>
  <c r="Z26" i="32" s="1"/>
  <c r="AA26" i="32" s="1"/>
  <c r="AB26" i="32" s="1"/>
  <c r="AC26" i="32" s="1"/>
  <c r="AD26" i="32" s="1"/>
  <c r="AE26" i="32" s="1"/>
  <c r="AF26" i="32" s="1"/>
  <c r="G27" i="32"/>
  <c r="H27" i="32" s="1"/>
  <c r="V26" i="26"/>
  <c r="Q26" i="26"/>
  <c r="L26" i="26"/>
  <c r="G26" i="26"/>
  <c r="AA19" i="26"/>
  <c r="L27" i="26"/>
  <c r="V19" i="26"/>
  <c r="G27" i="26"/>
  <c r="H27" i="26" s="1"/>
  <c r="Q19" i="26"/>
  <c r="L19" i="26"/>
  <c r="AA26" i="26"/>
  <c r="I37" i="28"/>
  <c r="J37" i="28" s="1"/>
  <c r="K37" i="28" s="1"/>
  <c r="L37" i="28" s="1"/>
  <c r="M37" i="28" s="1"/>
  <c r="N37" i="28" s="1"/>
  <c r="O37" i="28" s="1"/>
  <c r="P37" i="28" s="1"/>
  <c r="Q37" i="28" s="1"/>
  <c r="R37" i="28" s="1"/>
  <c r="S37" i="28" s="1"/>
  <c r="T37" i="28" s="1"/>
  <c r="U37" i="28" s="1"/>
  <c r="V37" i="28" s="1"/>
  <c r="W37" i="28" s="1"/>
  <c r="X37" i="28" s="1"/>
  <c r="Y37" i="28" s="1"/>
  <c r="Z37" i="28" s="1"/>
  <c r="AA37" i="28" s="1"/>
  <c r="AB37" i="28" s="1"/>
  <c r="AC37" i="28" s="1"/>
  <c r="AD37" i="28" s="1"/>
  <c r="AE37" i="28" s="1"/>
  <c r="AF37" i="28" s="1"/>
  <c r="G19" i="24"/>
  <c r="W19" i="24" s="1"/>
  <c r="R19" i="24" s="1"/>
  <c r="S19" i="24" s="1"/>
  <c r="T19" i="24" s="1"/>
  <c r="U19" i="24" s="1"/>
  <c r="V19" i="24" s="1"/>
  <c r="G27" i="24"/>
  <c r="H27" i="24" s="1"/>
  <c r="G26" i="24"/>
  <c r="E14" i="13"/>
  <c r="E34" i="13"/>
  <c r="E16" i="13"/>
  <c r="E39" i="13"/>
  <c r="E22" i="13"/>
  <c r="E19" i="13"/>
  <c r="E50" i="13"/>
  <c r="E35" i="13"/>
  <c r="H9" i="13"/>
  <c r="E41" i="13"/>
  <c r="E23" i="13"/>
  <c r="E20" i="13"/>
  <c r="E37" i="13"/>
  <c r="E17" i="13"/>
  <c r="E13" i="13"/>
  <c r="E42" i="13"/>
  <c r="E38" i="13"/>
  <c r="E43" i="13"/>
  <c r="V41" i="27"/>
  <c r="V42" i="27" s="1"/>
  <c r="U41" i="27"/>
  <c r="U42" i="27" s="1"/>
  <c r="T41" i="27"/>
  <c r="T42" i="27" s="1"/>
  <c r="S41" i="27"/>
  <c r="S42" i="27" s="1"/>
  <c r="R41" i="27"/>
  <c r="R42" i="27" s="1"/>
  <c r="Q41" i="27"/>
  <c r="Q42" i="27" s="1"/>
  <c r="P41" i="27"/>
  <c r="P42" i="27" s="1"/>
  <c r="O41" i="27"/>
  <c r="O42" i="27" s="1"/>
  <c r="AF41" i="27"/>
  <c r="AF42" i="27" s="1"/>
  <c r="AE41" i="27"/>
  <c r="AE42" i="27" s="1"/>
  <c r="AC41" i="27"/>
  <c r="AC42" i="27" s="1"/>
  <c r="AB41" i="27"/>
  <c r="AB42" i="27" s="1"/>
  <c r="AA41" i="27"/>
  <c r="AA42" i="27" s="1"/>
  <c r="Z41" i="27"/>
  <c r="Z42" i="27" s="1"/>
  <c r="Y41" i="27"/>
  <c r="Y42" i="27" s="1"/>
  <c r="X41" i="27"/>
  <c r="X42" i="27" s="1"/>
  <c r="W41" i="27"/>
  <c r="W42" i="27" s="1"/>
  <c r="N41" i="27"/>
  <c r="N42" i="27" s="1"/>
  <c r="M41" i="27"/>
  <c r="M42" i="27" s="1"/>
  <c r="L41" i="27"/>
  <c r="L42" i="27" s="1"/>
  <c r="K41" i="27"/>
  <c r="K42" i="27" s="1"/>
  <c r="J41" i="27"/>
  <c r="J42" i="27" s="1"/>
  <c r="I41" i="27"/>
  <c r="I42" i="27" s="1"/>
  <c r="I57" i="27" s="1"/>
  <c r="H41" i="27"/>
  <c r="H42" i="27" s="1"/>
  <c r="H57" i="27" s="1"/>
  <c r="AD41" i="27"/>
  <c r="AD42" i="27" s="1"/>
  <c r="AF41" i="30"/>
  <c r="AF42" i="30" s="1"/>
  <c r="AE41" i="30"/>
  <c r="AE42" i="30" s="1"/>
  <c r="AD41" i="30"/>
  <c r="AD42" i="30" s="1"/>
  <c r="AC41" i="30"/>
  <c r="AC42" i="30" s="1"/>
  <c r="AB41" i="30"/>
  <c r="AB42" i="30" s="1"/>
  <c r="N41" i="30"/>
  <c r="N42" i="30" s="1"/>
  <c r="M41" i="30"/>
  <c r="M42" i="30" s="1"/>
  <c r="L41" i="30"/>
  <c r="L42" i="30" s="1"/>
  <c r="J41" i="30"/>
  <c r="J42" i="30" s="1"/>
  <c r="I41" i="30"/>
  <c r="I42" i="30" s="1"/>
  <c r="I59" i="30" s="1"/>
  <c r="AA41" i="30"/>
  <c r="AA42" i="30" s="1"/>
  <c r="Z41" i="30"/>
  <c r="Z42" i="30" s="1"/>
  <c r="Y41" i="30"/>
  <c r="Y42" i="30" s="1"/>
  <c r="X41" i="30"/>
  <c r="X42" i="30" s="1"/>
  <c r="W41" i="30"/>
  <c r="W42" i="30" s="1"/>
  <c r="V41" i="30"/>
  <c r="V42" i="30" s="1"/>
  <c r="U41" i="30"/>
  <c r="U42" i="30" s="1"/>
  <c r="T41" i="30"/>
  <c r="T42" i="30" s="1"/>
  <c r="S41" i="30"/>
  <c r="S42" i="30" s="1"/>
  <c r="R41" i="30"/>
  <c r="R42" i="30" s="1"/>
  <c r="Q41" i="30"/>
  <c r="Q42" i="30" s="1"/>
  <c r="P41" i="30"/>
  <c r="P42" i="30" s="1"/>
  <c r="O41" i="30"/>
  <c r="O42" i="30" s="1"/>
  <c r="K41" i="30"/>
  <c r="K42" i="30" s="1"/>
  <c r="H41" i="30"/>
  <c r="H42" i="30" s="1"/>
  <c r="H59" i="30" s="1"/>
  <c r="J41" i="15"/>
  <c r="I41" i="15"/>
  <c r="AE41" i="15"/>
  <c r="Q41" i="15"/>
  <c r="P41" i="15"/>
  <c r="O41" i="15"/>
  <c r="N41" i="15"/>
  <c r="M41" i="15"/>
  <c r="L41" i="15"/>
  <c r="K41" i="15"/>
  <c r="AF41" i="15"/>
  <c r="AD41" i="15"/>
  <c r="AC41" i="15"/>
  <c r="AB41" i="15"/>
  <c r="AA41" i="15"/>
  <c r="Z41" i="15"/>
  <c r="Y41" i="15"/>
  <c r="X41" i="15"/>
  <c r="W41" i="15"/>
  <c r="V41" i="15"/>
  <c r="U41" i="15"/>
  <c r="T41" i="15"/>
  <c r="S41" i="15"/>
  <c r="R41" i="15"/>
  <c r="AF41" i="31"/>
  <c r="AF42" i="31" s="1"/>
  <c r="AE41" i="31"/>
  <c r="AE42" i="31" s="1"/>
  <c r="AD41" i="31"/>
  <c r="AD42" i="31" s="1"/>
  <c r="AC41" i="31"/>
  <c r="AC42" i="31" s="1"/>
  <c r="AB41" i="31"/>
  <c r="AB42" i="31" s="1"/>
  <c r="AA41" i="31"/>
  <c r="AA42" i="31" s="1"/>
  <c r="Z41" i="31"/>
  <c r="Z42" i="31" s="1"/>
  <c r="Y41" i="31"/>
  <c r="Y42" i="31" s="1"/>
  <c r="X41" i="31"/>
  <c r="X42" i="31" s="1"/>
  <c r="W41" i="31"/>
  <c r="W42" i="31" s="1"/>
  <c r="V41" i="31"/>
  <c r="V42" i="31" s="1"/>
  <c r="U41" i="31"/>
  <c r="U42" i="31" s="1"/>
  <c r="T41" i="31"/>
  <c r="T42" i="31" s="1"/>
  <c r="S41" i="31"/>
  <c r="S42" i="31" s="1"/>
  <c r="R41" i="31"/>
  <c r="R42" i="31" s="1"/>
  <c r="Q41" i="31"/>
  <c r="Q42" i="31" s="1"/>
  <c r="P41" i="31"/>
  <c r="P42" i="31" s="1"/>
  <c r="O41" i="31"/>
  <c r="O42" i="31" s="1"/>
  <c r="N41" i="31"/>
  <c r="N42" i="31" s="1"/>
  <c r="M41" i="31"/>
  <c r="M42" i="31" s="1"/>
  <c r="J41" i="31"/>
  <c r="J42" i="31" s="1"/>
  <c r="H41" i="31"/>
  <c r="H42" i="31" s="1"/>
  <c r="H57" i="31" s="1"/>
  <c r="L41" i="31"/>
  <c r="L42" i="31" s="1"/>
  <c r="K41" i="31"/>
  <c r="K42" i="31" s="1"/>
  <c r="I41" i="31"/>
  <c r="I42" i="31" s="1"/>
  <c r="I57" i="31" s="1"/>
  <c r="Y41" i="17"/>
  <c r="Y42" i="17" s="1"/>
  <c r="X41" i="17"/>
  <c r="X42" i="17" s="1"/>
  <c r="W41" i="17"/>
  <c r="W42" i="17" s="1"/>
  <c r="V41" i="17"/>
  <c r="V42" i="17" s="1"/>
  <c r="U41" i="17"/>
  <c r="U42" i="17" s="1"/>
  <c r="T41" i="17"/>
  <c r="T42" i="17" s="1"/>
  <c r="S41" i="17"/>
  <c r="S42" i="17" s="1"/>
  <c r="R41" i="17"/>
  <c r="R42" i="17" s="1"/>
  <c r="Q41" i="17"/>
  <c r="Q42" i="17" s="1"/>
  <c r="P41" i="17"/>
  <c r="P42" i="17" s="1"/>
  <c r="AB51" i="17"/>
  <c r="O41" i="17"/>
  <c r="O42" i="17" s="1"/>
  <c r="N41" i="17"/>
  <c r="N42" i="17" s="1"/>
  <c r="M41" i="17"/>
  <c r="M42" i="17" s="1"/>
  <c r="L41" i="17"/>
  <c r="L42" i="17" s="1"/>
  <c r="K41" i="17"/>
  <c r="K42" i="17" s="1"/>
  <c r="J41" i="17"/>
  <c r="J42" i="17" s="1"/>
  <c r="I41" i="17"/>
  <c r="I42" i="17" s="1"/>
  <c r="I57" i="17" s="1"/>
  <c r="H41" i="17"/>
  <c r="H42" i="17" s="1"/>
  <c r="H57" i="17" s="1"/>
  <c r="AE41" i="17"/>
  <c r="AE42" i="17" s="1"/>
  <c r="AF41" i="17"/>
  <c r="AF42" i="17" s="1"/>
  <c r="AD41" i="17"/>
  <c r="AD42" i="17" s="1"/>
  <c r="AC41" i="17"/>
  <c r="AC42" i="17" s="1"/>
  <c r="AB41" i="17"/>
  <c r="AB42" i="17" s="1"/>
  <c r="AA41" i="17"/>
  <c r="AA42" i="17" s="1"/>
  <c r="Z41" i="17"/>
  <c r="Z42" i="17" s="1"/>
  <c r="I41" i="21"/>
  <c r="I42" i="21" s="1"/>
  <c r="I57" i="21" s="1"/>
  <c r="H41" i="21"/>
  <c r="H42" i="21" s="1"/>
  <c r="H57" i="21" s="1"/>
  <c r="AF41" i="21"/>
  <c r="AF42" i="21" s="1"/>
  <c r="AE41" i="21"/>
  <c r="AE42" i="21" s="1"/>
  <c r="AD41" i="21"/>
  <c r="AD42" i="21" s="1"/>
  <c r="AC41" i="21"/>
  <c r="AC42" i="21" s="1"/>
  <c r="AB41" i="21"/>
  <c r="AB42" i="21" s="1"/>
  <c r="AA41" i="21"/>
  <c r="AA42" i="21" s="1"/>
  <c r="Z41" i="21"/>
  <c r="Z42" i="21" s="1"/>
  <c r="Y41" i="21"/>
  <c r="Y42" i="21" s="1"/>
  <c r="X41" i="21"/>
  <c r="X42" i="21" s="1"/>
  <c r="W41" i="21"/>
  <c r="W42" i="21" s="1"/>
  <c r="V41" i="21"/>
  <c r="V42" i="21" s="1"/>
  <c r="U41" i="21"/>
  <c r="U42" i="21" s="1"/>
  <c r="T41" i="21"/>
  <c r="T42" i="21" s="1"/>
  <c r="S41" i="21"/>
  <c r="S42" i="21" s="1"/>
  <c r="R41" i="21"/>
  <c r="R42" i="21" s="1"/>
  <c r="Q41" i="21"/>
  <c r="Q42" i="21" s="1"/>
  <c r="O41" i="21"/>
  <c r="O42" i="21" s="1"/>
  <c r="N41" i="21"/>
  <c r="N42" i="21" s="1"/>
  <c r="M41" i="21"/>
  <c r="M42" i="21" s="1"/>
  <c r="L41" i="21"/>
  <c r="L42" i="21" s="1"/>
  <c r="K41" i="21"/>
  <c r="K42" i="21" s="1"/>
  <c r="J41" i="21"/>
  <c r="J42" i="21" s="1"/>
  <c r="P41" i="21"/>
  <c r="P42" i="21" s="1"/>
  <c r="AC51" i="18"/>
  <c r="AF41" i="18"/>
  <c r="AF42" i="18" s="1"/>
  <c r="AE41" i="18"/>
  <c r="AE42" i="18" s="1"/>
  <c r="AD41" i="18"/>
  <c r="AD42" i="18" s="1"/>
  <c r="AC41" i="18"/>
  <c r="AC42" i="18" s="1"/>
  <c r="AB41" i="18"/>
  <c r="AB42" i="18" s="1"/>
  <c r="AA41" i="18"/>
  <c r="AA42" i="18" s="1"/>
  <c r="Z41" i="18"/>
  <c r="Z42" i="18" s="1"/>
  <c r="Y41" i="18"/>
  <c r="Y42" i="18" s="1"/>
  <c r="X41" i="18"/>
  <c r="X42" i="18" s="1"/>
  <c r="W41" i="18"/>
  <c r="W42" i="18" s="1"/>
  <c r="V41" i="18"/>
  <c r="V42" i="18" s="1"/>
  <c r="U41" i="18"/>
  <c r="U42" i="18" s="1"/>
  <c r="T41" i="18"/>
  <c r="T42" i="18" s="1"/>
  <c r="S41" i="18"/>
  <c r="S42" i="18" s="1"/>
  <c r="R41" i="18"/>
  <c r="R42" i="18" s="1"/>
  <c r="Q41" i="18"/>
  <c r="Q42" i="18" s="1"/>
  <c r="P41" i="18"/>
  <c r="P42" i="18" s="1"/>
  <c r="O41" i="18"/>
  <c r="O42" i="18" s="1"/>
  <c r="N41" i="18"/>
  <c r="N42" i="18" s="1"/>
  <c r="AA51" i="18"/>
  <c r="M41" i="18"/>
  <c r="M42" i="18" s="1"/>
  <c r="L41" i="18"/>
  <c r="L42" i="18" s="1"/>
  <c r="K41" i="18"/>
  <c r="K42" i="18" s="1"/>
  <c r="J41" i="18"/>
  <c r="J42" i="18" s="1"/>
  <c r="I41" i="18"/>
  <c r="I42" i="18" s="1"/>
  <c r="I57" i="18" s="1"/>
  <c r="H41" i="18"/>
  <c r="H42" i="18" s="1"/>
  <c r="H57" i="18" s="1"/>
  <c r="Q41" i="28"/>
  <c r="Q42" i="28" s="1"/>
  <c r="P41" i="28"/>
  <c r="P42" i="28" s="1"/>
  <c r="O41" i="28"/>
  <c r="O42" i="28" s="1"/>
  <c r="N41" i="28"/>
  <c r="N42" i="28" s="1"/>
  <c r="M41" i="28"/>
  <c r="M42" i="28" s="1"/>
  <c r="L41" i="28"/>
  <c r="L42" i="28" s="1"/>
  <c r="K41" i="28"/>
  <c r="K42" i="28" s="1"/>
  <c r="J41" i="28"/>
  <c r="J42" i="28" s="1"/>
  <c r="AB51" i="28"/>
  <c r="AB76" i="28" s="1"/>
  <c r="AF41" i="28"/>
  <c r="AF42" i="28" s="1"/>
  <c r="AE41" i="28"/>
  <c r="AE42" i="28" s="1"/>
  <c r="AD41" i="28"/>
  <c r="AD42" i="28" s="1"/>
  <c r="AC41" i="28"/>
  <c r="AC42" i="28" s="1"/>
  <c r="AB41" i="28"/>
  <c r="AB42" i="28" s="1"/>
  <c r="AA41" i="28"/>
  <c r="AA42" i="28" s="1"/>
  <c r="Z41" i="28"/>
  <c r="Z42" i="28" s="1"/>
  <c r="Y41" i="28"/>
  <c r="Y42" i="28" s="1"/>
  <c r="X41" i="28"/>
  <c r="X42" i="28" s="1"/>
  <c r="W41" i="28"/>
  <c r="W42" i="28" s="1"/>
  <c r="V41" i="28"/>
  <c r="V42" i="28" s="1"/>
  <c r="U41" i="28"/>
  <c r="U42" i="28" s="1"/>
  <c r="T41" i="28"/>
  <c r="T42" i="28" s="1"/>
  <c r="S41" i="28"/>
  <c r="S42" i="28" s="1"/>
  <c r="R41" i="28"/>
  <c r="R42" i="28" s="1"/>
  <c r="I41" i="28"/>
  <c r="I42" i="28" s="1"/>
  <c r="I57" i="28" s="1"/>
  <c r="H41" i="28"/>
  <c r="H42" i="28" s="1"/>
  <c r="H57" i="28" s="1"/>
  <c r="V41" i="12"/>
  <c r="V42" i="12" s="1"/>
  <c r="U41" i="12"/>
  <c r="U42" i="12" s="1"/>
  <c r="T41" i="12"/>
  <c r="T42" i="12" s="1"/>
  <c r="S41" i="12"/>
  <c r="S42" i="12" s="1"/>
  <c r="R41" i="12"/>
  <c r="R42" i="12" s="1"/>
  <c r="Q41" i="12"/>
  <c r="Q42" i="12" s="1"/>
  <c r="P41" i="12"/>
  <c r="P42" i="12" s="1"/>
  <c r="M41" i="12"/>
  <c r="M42" i="12" s="1"/>
  <c r="L41" i="12"/>
  <c r="L42" i="12" s="1"/>
  <c r="K41" i="12"/>
  <c r="K42" i="12" s="1"/>
  <c r="J41" i="12"/>
  <c r="J42" i="12" s="1"/>
  <c r="I41" i="12"/>
  <c r="I42" i="12" s="1"/>
  <c r="I57" i="12" s="1"/>
  <c r="H41" i="12"/>
  <c r="H42" i="12" s="1"/>
  <c r="H57" i="12" s="1"/>
  <c r="AF41" i="12"/>
  <c r="AF42" i="12" s="1"/>
  <c r="AE41" i="12"/>
  <c r="AE42" i="12" s="1"/>
  <c r="AD41" i="12"/>
  <c r="AD42" i="12" s="1"/>
  <c r="AC41" i="12"/>
  <c r="AC42" i="12" s="1"/>
  <c r="AB41" i="12"/>
  <c r="AB42" i="12" s="1"/>
  <c r="AA41" i="12"/>
  <c r="AA42" i="12" s="1"/>
  <c r="Z41" i="12"/>
  <c r="Z42" i="12" s="1"/>
  <c r="Y41" i="12"/>
  <c r="Y42" i="12" s="1"/>
  <c r="X41" i="12"/>
  <c r="X42" i="12" s="1"/>
  <c r="W41" i="12"/>
  <c r="W42" i="12" s="1"/>
  <c r="O41" i="12"/>
  <c r="O42" i="12" s="1"/>
  <c r="N41" i="12"/>
  <c r="N42" i="12" s="1"/>
  <c r="G19" i="15"/>
  <c r="G20" i="15" s="1"/>
  <c r="G27" i="15"/>
  <c r="H27" i="15" s="1"/>
  <c r="I27" i="15" s="1"/>
  <c r="J27" i="15" s="1"/>
  <c r="K27" i="15" s="1"/>
  <c r="L27" i="15" s="1"/>
  <c r="M27" i="15" s="1"/>
  <c r="N27" i="15" s="1"/>
  <c r="O27" i="15" s="1"/>
  <c r="P27" i="15" s="1"/>
  <c r="Q27" i="15" s="1"/>
  <c r="R27" i="15" s="1"/>
  <c r="S27" i="15" s="1"/>
  <c r="T27" i="15" s="1"/>
  <c r="U27" i="15" s="1"/>
  <c r="V27" i="15" s="1"/>
  <c r="W27" i="15" s="1"/>
  <c r="X27" i="15" s="1"/>
  <c r="Y27" i="15" s="1"/>
  <c r="Z27" i="15" s="1"/>
  <c r="AA27" i="15" s="1"/>
  <c r="AB27" i="15" s="1"/>
  <c r="AC27" i="15" s="1"/>
  <c r="AD27" i="15" s="1"/>
  <c r="AE27" i="15" s="1"/>
  <c r="AF27" i="15" s="1"/>
  <c r="G28" i="15"/>
  <c r="H28" i="15" s="1"/>
  <c r="O41" i="19"/>
  <c r="O42" i="19" s="1"/>
  <c r="M41" i="19"/>
  <c r="M42" i="19" s="1"/>
  <c r="L41" i="19"/>
  <c r="L42" i="19" s="1"/>
  <c r="J41" i="19"/>
  <c r="J42" i="19" s="1"/>
  <c r="J57" i="19" s="1"/>
  <c r="U41" i="19"/>
  <c r="U42" i="19" s="1"/>
  <c r="T41" i="19"/>
  <c r="T42" i="19" s="1"/>
  <c r="S41" i="19"/>
  <c r="S42" i="19" s="1"/>
  <c r="R41" i="19"/>
  <c r="R42" i="19" s="1"/>
  <c r="Q41" i="19"/>
  <c r="Q42" i="19" s="1"/>
  <c r="P41" i="19"/>
  <c r="P42" i="19" s="1"/>
  <c r="N41" i="19"/>
  <c r="N42" i="19" s="1"/>
  <c r="K41" i="19"/>
  <c r="K42" i="19" s="1"/>
  <c r="AF41" i="19"/>
  <c r="AF42" i="19" s="1"/>
  <c r="AE41" i="19"/>
  <c r="AE42" i="19" s="1"/>
  <c r="AD41" i="19"/>
  <c r="AD42" i="19" s="1"/>
  <c r="AC41" i="19"/>
  <c r="AC42" i="19" s="1"/>
  <c r="AB41" i="19"/>
  <c r="AB42" i="19" s="1"/>
  <c r="AA41" i="19"/>
  <c r="AA42" i="19" s="1"/>
  <c r="Z41" i="19"/>
  <c r="Z42" i="19" s="1"/>
  <c r="Y41" i="19"/>
  <c r="Y42" i="19" s="1"/>
  <c r="X41" i="19"/>
  <c r="X42" i="19" s="1"/>
  <c r="W41" i="19"/>
  <c r="W42" i="19" s="1"/>
  <c r="V41" i="19"/>
  <c r="V42" i="19" s="1"/>
  <c r="I41" i="19"/>
  <c r="I42" i="19" s="1"/>
  <c r="I57" i="19" s="1"/>
  <c r="H41" i="19"/>
  <c r="H42" i="19" s="1"/>
  <c r="H57" i="19" s="1"/>
  <c r="G19" i="30"/>
  <c r="G20" i="30" s="1"/>
  <c r="G27" i="30"/>
  <c r="H27" i="30" s="1"/>
  <c r="I27" i="30" s="1"/>
  <c r="J27" i="30" s="1"/>
  <c r="K27" i="30" s="1"/>
  <c r="L27" i="30" s="1"/>
  <c r="M27" i="30" s="1"/>
  <c r="N27" i="30" s="1"/>
  <c r="O27" i="30" s="1"/>
  <c r="P27" i="30" s="1"/>
  <c r="Q27" i="30" s="1"/>
  <c r="R27" i="30" s="1"/>
  <c r="S27" i="30" s="1"/>
  <c r="T27" i="30" s="1"/>
  <c r="U27" i="30" s="1"/>
  <c r="V27" i="30" s="1"/>
  <c r="W27" i="30" s="1"/>
  <c r="X27" i="30" s="1"/>
  <c r="Y27" i="30" s="1"/>
  <c r="Z27" i="30" s="1"/>
  <c r="AA27" i="30" s="1"/>
  <c r="AB27" i="30" s="1"/>
  <c r="AC27" i="30" s="1"/>
  <c r="AD27" i="30" s="1"/>
  <c r="AE27" i="30" s="1"/>
  <c r="AF27" i="30" s="1"/>
  <c r="G28" i="30"/>
  <c r="H28" i="30" s="1"/>
  <c r="AB41" i="20"/>
  <c r="AA41" i="20"/>
  <c r="Z41" i="20"/>
  <c r="X41" i="20"/>
  <c r="W41" i="20"/>
  <c r="V41" i="20"/>
  <c r="U41" i="20"/>
  <c r="AF41" i="20"/>
  <c r="AE41" i="20"/>
  <c r="AD41" i="20"/>
  <c r="AC41" i="20"/>
  <c r="Y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27" i="27"/>
  <c r="H27" i="27" s="1"/>
  <c r="I27" i="27" s="1"/>
  <c r="J27" i="27" s="1"/>
  <c r="K27" i="27" s="1"/>
  <c r="L27" i="27" s="1"/>
  <c r="M27" i="27" s="1"/>
  <c r="N27" i="27" s="1"/>
  <c r="O27" i="27" s="1"/>
  <c r="P27" i="27" s="1"/>
  <c r="Q27" i="27" s="1"/>
  <c r="R27" i="27" s="1"/>
  <c r="S27" i="27" s="1"/>
  <c r="T27" i="27" s="1"/>
  <c r="U27" i="27" s="1"/>
  <c r="V27" i="27" s="1"/>
  <c r="W27" i="27" s="1"/>
  <c r="X27" i="27" s="1"/>
  <c r="Y27" i="27" s="1"/>
  <c r="Z27" i="27" s="1"/>
  <c r="AA27" i="27" s="1"/>
  <c r="AB27" i="27" s="1"/>
  <c r="AC27" i="27" s="1"/>
  <c r="AD27" i="27" s="1"/>
  <c r="AE27" i="27" s="1"/>
  <c r="AF27" i="27" s="1"/>
  <c r="G28" i="27"/>
  <c r="G19" i="27"/>
  <c r="G20" i="27" s="1"/>
  <c r="I41" i="29"/>
  <c r="I42" i="29" s="1"/>
  <c r="I57" i="29" s="1"/>
  <c r="AF41" i="29"/>
  <c r="AF42" i="29" s="1"/>
  <c r="AE41" i="29"/>
  <c r="AE42" i="29" s="1"/>
  <c r="AD41" i="29"/>
  <c r="AD42" i="29" s="1"/>
  <c r="AC41" i="29"/>
  <c r="AC42" i="29" s="1"/>
  <c r="AB41" i="29"/>
  <c r="AB42" i="29" s="1"/>
  <c r="AA41" i="29"/>
  <c r="AA42" i="29" s="1"/>
  <c r="Z41" i="29"/>
  <c r="Z42" i="29" s="1"/>
  <c r="Y41" i="29"/>
  <c r="Y42" i="29" s="1"/>
  <c r="X41" i="29"/>
  <c r="X42" i="29" s="1"/>
  <c r="W41" i="29"/>
  <c r="W42" i="29" s="1"/>
  <c r="V41" i="29"/>
  <c r="V42" i="29" s="1"/>
  <c r="U41" i="29"/>
  <c r="U42" i="29" s="1"/>
  <c r="T41" i="29"/>
  <c r="T42" i="29" s="1"/>
  <c r="S41" i="29"/>
  <c r="S42" i="29" s="1"/>
  <c r="R41" i="29"/>
  <c r="R42" i="29" s="1"/>
  <c r="Q41" i="29"/>
  <c r="Q42" i="29" s="1"/>
  <c r="P41" i="29"/>
  <c r="P42" i="29" s="1"/>
  <c r="O41" i="29"/>
  <c r="O42" i="29" s="1"/>
  <c r="N41" i="29"/>
  <c r="N42" i="29" s="1"/>
  <c r="M41" i="29"/>
  <c r="M42" i="29" s="1"/>
  <c r="L41" i="29"/>
  <c r="L42" i="29" s="1"/>
  <c r="K41" i="29"/>
  <c r="K42" i="29" s="1"/>
  <c r="J41" i="29"/>
  <c r="J42" i="29" s="1"/>
  <c r="H41" i="29"/>
  <c r="H42" i="29" s="1"/>
  <c r="H57" i="29" s="1"/>
  <c r="G27" i="31"/>
  <c r="H27" i="31" s="1"/>
  <c r="I27" i="31" s="1"/>
  <c r="J27" i="31" s="1"/>
  <c r="K27" i="31" s="1"/>
  <c r="L27" i="31" s="1"/>
  <c r="M27" i="31" s="1"/>
  <c r="N27" i="31" s="1"/>
  <c r="O27" i="31" s="1"/>
  <c r="P27" i="31" s="1"/>
  <c r="Q27" i="31" s="1"/>
  <c r="R27" i="31" s="1"/>
  <c r="S27" i="31" s="1"/>
  <c r="T27" i="31" s="1"/>
  <c r="U27" i="31" s="1"/>
  <c r="V27" i="31" s="1"/>
  <c r="W27" i="31" s="1"/>
  <c r="X27" i="31" s="1"/>
  <c r="Y27" i="31" s="1"/>
  <c r="Z27" i="31" s="1"/>
  <c r="AA27" i="31" s="1"/>
  <c r="AB27" i="31" s="1"/>
  <c r="AC27" i="31" s="1"/>
  <c r="AD27" i="31" s="1"/>
  <c r="AE27" i="31" s="1"/>
  <c r="AF27" i="31" s="1"/>
  <c r="G28" i="31"/>
  <c r="H28" i="31" s="1"/>
  <c r="G19" i="31"/>
  <c r="G20" i="31" s="1"/>
  <c r="L42" i="3"/>
  <c r="S41" i="23"/>
  <c r="R41" i="23"/>
  <c r="O41" i="23"/>
  <c r="M41" i="23"/>
  <c r="L41" i="23"/>
  <c r="K41" i="23"/>
  <c r="AE51" i="23"/>
  <c r="J41" i="23"/>
  <c r="I41" i="23"/>
  <c r="H41" i="23"/>
  <c r="AF41" i="23"/>
  <c r="AE41" i="23"/>
  <c r="AD41" i="23"/>
  <c r="AC41" i="23"/>
  <c r="AB41" i="23"/>
  <c r="AA41" i="23"/>
  <c r="Z41" i="23"/>
  <c r="Y41" i="23"/>
  <c r="X41" i="23"/>
  <c r="W41" i="23"/>
  <c r="V41" i="23"/>
  <c r="V42" i="23" s="1"/>
  <c r="U41" i="23"/>
  <c r="T41" i="23"/>
  <c r="Q41" i="23"/>
  <c r="P41" i="23"/>
  <c r="P42" i="23" s="1"/>
  <c r="N41" i="23"/>
  <c r="G27" i="21"/>
  <c r="H27" i="21" s="1"/>
  <c r="I27" i="21" s="1"/>
  <c r="J27" i="21" s="1"/>
  <c r="K27" i="21" s="1"/>
  <c r="L27" i="21" s="1"/>
  <c r="M27" i="21" s="1"/>
  <c r="N27" i="21" s="1"/>
  <c r="O27" i="21" s="1"/>
  <c r="P27" i="21" s="1"/>
  <c r="Q27" i="21" s="1"/>
  <c r="R27" i="21" s="1"/>
  <c r="S27" i="21" s="1"/>
  <c r="T27" i="21" s="1"/>
  <c r="U27" i="21" s="1"/>
  <c r="V27" i="21" s="1"/>
  <c r="W27" i="21" s="1"/>
  <c r="X27" i="21" s="1"/>
  <c r="Y27" i="21" s="1"/>
  <c r="Z27" i="21" s="1"/>
  <c r="AA27" i="21" s="1"/>
  <c r="AB27" i="21" s="1"/>
  <c r="AC27" i="21" s="1"/>
  <c r="AD27" i="21" s="1"/>
  <c r="AE27" i="21" s="1"/>
  <c r="AF27" i="21" s="1"/>
  <c r="G19" i="21"/>
  <c r="G20" i="21" s="1"/>
  <c r="G28" i="21"/>
  <c r="H28" i="21" s="1"/>
  <c r="AF41" i="22"/>
  <c r="AF42" i="22" s="1"/>
  <c r="AE41" i="22"/>
  <c r="AE42" i="22" s="1"/>
  <c r="AD41" i="22"/>
  <c r="AD42" i="22" s="1"/>
  <c r="AB41" i="22"/>
  <c r="AB42" i="22" s="1"/>
  <c r="AA41" i="22"/>
  <c r="AA42" i="22" s="1"/>
  <c r="Z41" i="22"/>
  <c r="Z42" i="22" s="1"/>
  <c r="AA51" i="22"/>
  <c r="Y41" i="22"/>
  <c r="Y42" i="22" s="1"/>
  <c r="X41" i="22"/>
  <c r="X42" i="22" s="1"/>
  <c r="U41" i="22"/>
  <c r="U42" i="22" s="1"/>
  <c r="T41" i="22"/>
  <c r="T42" i="22" s="1"/>
  <c r="S41" i="22"/>
  <c r="S42" i="22" s="1"/>
  <c r="R41" i="22"/>
  <c r="R42" i="22" s="1"/>
  <c r="Q41" i="22"/>
  <c r="Q42" i="22" s="1"/>
  <c r="P41" i="22"/>
  <c r="P42" i="22" s="1"/>
  <c r="Q51" i="22"/>
  <c r="O41" i="22"/>
  <c r="O42" i="22" s="1"/>
  <c r="N41" i="22"/>
  <c r="N42" i="22" s="1"/>
  <c r="M41" i="22"/>
  <c r="M42" i="22" s="1"/>
  <c r="L41" i="22"/>
  <c r="L42" i="22" s="1"/>
  <c r="AC41" i="22"/>
  <c r="AC42" i="22" s="1"/>
  <c r="W41" i="22"/>
  <c r="W42" i="22" s="1"/>
  <c r="V41" i="22"/>
  <c r="V42" i="22" s="1"/>
  <c r="K41" i="22"/>
  <c r="K42" i="22" s="1"/>
  <c r="J41" i="22"/>
  <c r="J42" i="22" s="1"/>
  <c r="I41" i="22"/>
  <c r="I42" i="22" s="1"/>
  <c r="I57" i="22" s="1"/>
  <c r="H41" i="22"/>
  <c r="H42" i="22" s="1"/>
  <c r="H57" i="22" s="1"/>
  <c r="Q39" i="22"/>
  <c r="G27" i="18"/>
  <c r="H27" i="18" s="1"/>
  <c r="I27" i="18" s="1"/>
  <c r="J27" i="18" s="1"/>
  <c r="K27" i="18" s="1"/>
  <c r="L27" i="18" s="1"/>
  <c r="M27" i="18" s="1"/>
  <c r="N27" i="18" s="1"/>
  <c r="O27" i="18" s="1"/>
  <c r="P27" i="18" s="1"/>
  <c r="Q27" i="18" s="1"/>
  <c r="R27" i="18" s="1"/>
  <c r="S27" i="18" s="1"/>
  <c r="T27" i="18" s="1"/>
  <c r="U27" i="18" s="1"/>
  <c r="V27" i="18" s="1"/>
  <c r="W27" i="18" s="1"/>
  <c r="X27" i="18" s="1"/>
  <c r="Y27" i="18" s="1"/>
  <c r="Z27" i="18" s="1"/>
  <c r="AA27" i="18" s="1"/>
  <c r="AB27" i="18" s="1"/>
  <c r="AC27" i="18" s="1"/>
  <c r="AD27" i="18" s="1"/>
  <c r="AE27" i="18" s="1"/>
  <c r="AF27" i="18" s="1"/>
  <c r="G19" i="18"/>
  <c r="G20" i="18" s="1"/>
  <c r="G28" i="18"/>
  <c r="H28" i="18" s="1"/>
  <c r="I41" i="32"/>
  <c r="AD41" i="32"/>
  <c r="AC41" i="32"/>
  <c r="AB41" i="32"/>
  <c r="Y41" i="32"/>
  <c r="X41" i="32"/>
  <c r="W41" i="32"/>
  <c r="T41" i="32"/>
  <c r="S41" i="32"/>
  <c r="R41" i="32"/>
  <c r="P41" i="32"/>
  <c r="O41" i="32"/>
  <c r="N41" i="32"/>
  <c r="M41" i="32"/>
  <c r="L41" i="32"/>
  <c r="K41" i="32"/>
  <c r="J41" i="32"/>
  <c r="H41" i="32"/>
  <c r="AF37" i="32"/>
  <c r="AF41" i="32"/>
  <c r="AE41" i="32"/>
  <c r="AA41" i="32"/>
  <c r="Z41" i="32"/>
  <c r="U41" i="32"/>
  <c r="Q41" i="32"/>
  <c r="U37" i="32"/>
  <c r="V41" i="32"/>
  <c r="H54" i="17"/>
  <c r="I28" i="17"/>
  <c r="Q41" i="24"/>
  <c r="P41" i="24"/>
  <c r="O41" i="24"/>
  <c r="N41" i="24"/>
  <c r="M41" i="24"/>
  <c r="L41" i="24"/>
  <c r="K41" i="24"/>
  <c r="J41" i="24"/>
  <c r="I41" i="24"/>
  <c r="H41" i="24"/>
  <c r="U37" i="24"/>
  <c r="AF41" i="24"/>
  <c r="AE41" i="24"/>
  <c r="AD41" i="24"/>
  <c r="AC41" i="24"/>
  <c r="AB41" i="24"/>
  <c r="AA41" i="24"/>
  <c r="Z41" i="24"/>
  <c r="Y41" i="24"/>
  <c r="X41" i="24"/>
  <c r="W41" i="24"/>
  <c r="V41" i="24"/>
  <c r="U41" i="24"/>
  <c r="T41" i="24"/>
  <c r="S41" i="24"/>
  <c r="R41" i="24"/>
  <c r="G27" i="28"/>
  <c r="H27" i="28" s="1"/>
  <c r="I27" i="28" s="1"/>
  <c r="J27" i="28" s="1"/>
  <c r="K27" i="28" s="1"/>
  <c r="L27" i="28" s="1"/>
  <c r="M27" i="28" s="1"/>
  <c r="N27" i="28" s="1"/>
  <c r="O27" i="28" s="1"/>
  <c r="P27" i="28" s="1"/>
  <c r="Q27" i="28" s="1"/>
  <c r="R27" i="28" s="1"/>
  <c r="S27" i="28" s="1"/>
  <c r="T27" i="28" s="1"/>
  <c r="U27" i="28" s="1"/>
  <c r="V27" i="28" s="1"/>
  <c r="W27" i="28" s="1"/>
  <c r="X27" i="28" s="1"/>
  <c r="Y27" i="28" s="1"/>
  <c r="Z27" i="28" s="1"/>
  <c r="AA27" i="28" s="1"/>
  <c r="AB27" i="28" s="1"/>
  <c r="AC27" i="28" s="1"/>
  <c r="AD27" i="28" s="1"/>
  <c r="AE27" i="28" s="1"/>
  <c r="AF27" i="28" s="1"/>
  <c r="G19" i="28"/>
  <c r="G20" i="28" s="1"/>
  <c r="G28" i="28"/>
  <c r="Y41" i="25"/>
  <c r="U41" i="25"/>
  <c r="T41" i="25"/>
  <c r="S41" i="25"/>
  <c r="R41" i="25"/>
  <c r="Q41" i="25"/>
  <c r="P41" i="25"/>
  <c r="O41" i="25"/>
  <c r="N41" i="25"/>
  <c r="M41" i="25"/>
  <c r="AB37" i="25"/>
  <c r="L41" i="25"/>
  <c r="K41" i="25"/>
  <c r="J41" i="25"/>
  <c r="I41" i="25"/>
  <c r="H41" i="25"/>
  <c r="U37" i="25"/>
  <c r="AF41" i="25"/>
  <c r="AE41" i="25"/>
  <c r="AD41" i="25"/>
  <c r="AC41" i="25"/>
  <c r="AB41" i="25"/>
  <c r="N37" i="25"/>
  <c r="AA41" i="25"/>
  <c r="Z41" i="25"/>
  <c r="X41" i="25"/>
  <c r="W41" i="25"/>
  <c r="V41" i="25"/>
  <c r="G28" i="12"/>
  <c r="H28" i="12" s="1"/>
  <c r="G19" i="12"/>
  <c r="G20" i="12" s="1"/>
  <c r="G27" i="12"/>
  <c r="H27" i="12" s="1"/>
  <c r="I27" i="12" s="1"/>
  <c r="J27" i="12" s="1"/>
  <c r="K27" i="12" s="1"/>
  <c r="L27" i="12" s="1"/>
  <c r="M27" i="12" s="1"/>
  <c r="N27" i="12" s="1"/>
  <c r="O27" i="12" s="1"/>
  <c r="P27" i="12" s="1"/>
  <c r="Q27" i="12" s="1"/>
  <c r="R27" i="12" s="1"/>
  <c r="S27" i="12" s="1"/>
  <c r="T27" i="12" s="1"/>
  <c r="U27" i="12" s="1"/>
  <c r="V27" i="12" s="1"/>
  <c r="W27" i="12" s="1"/>
  <c r="X27" i="12" s="1"/>
  <c r="Y27" i="12" s="1"/>
  <c r="Z27" i="12" s="1"/>
  <c r="AA27" i="12" s="1"/>
  <c r="AB27" i="12" s="1"/>
  <c r="AC27" i="12" s="1"/>
  <c r="AD27" i="12" s="1"/>
  <c r="AE27" i="12" s="1"/>
  <c r="AF27" i="12" s="1"/>
  <c r="M43" i="3"/>
  <c r="L41" i="26"/>
  <c r="K41" i="26"/>
  <c r="J41" i="26"/>
  <c r="I41" i="26"/>
  <c r="H41" i="26"/>
  <c r="AF41" i="26"/>
  <c r="AE41" i="26"/>
  <c r="AC41" i="26"/>
  <c r="AD41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G27" i="19"/>
  <c r="H27" i="19" s="1"/>
  <c r="I27" i="19" s="1"/>
  <c r="J27" i="19" s="1"/>
  <c r="K27" i="19" s="1"/>
  <c r="L27" i="19" s="1"/>
  <c r="M27" i="19" s="1"/>
  <c r="N27" i="19" s="1"/>
  <c r="O27" i="19" s="1"/>
  <c r="P27" i="19" s="1"/>
  <c r="Q27" i="19" s="1"/>
  <c r="R27" i="19" s="1"/>
  <c r="S27" i="19" s="1"/>
  <c r="T27" i="19" s="1"/>
  <c r="U27" i="19" s="1"/>
  <c r="V27" i="19" s="1"/>
  <c r="W27" i="19" s="1"/>
  <c r="X27" i="19" s="1"/>
  <c r="Y27" i="19" s="1"/>
  <c r="Z27" i="19" s="1"/>
  <c r="AA27" i="19" s="1"/>
  <c r="AB27" i="19" s="1"/>
  <c r="AC27" i="19" s="1"/>
  <c r="AD27" i="19" s="1"/>
  <c r="AE27" i="19" s="1"/>
  <c r="AF27" i="19" s="1"/>
  <c r="G19" i="19"/>
  <c r="G20" i="19" s="1"/>
  <c r="G28" i="19"/>
  <c r="H28" i="19" s="1"/>
  <c r="O42" i="3"/>
  <c r="G27" i="20"/>
  <c r="H27" i="20" s="1"/>
  <c r="I27" i="20" s="1"/>
  <c r="J27" i="20" s="1"/>
  <c r="K27" i="20" s="1"/>
  <c r="L27" i="20" s="1"/>
  <c r="M27" i="20" s="1"/>
  <c r="N27" i="20" s="1"/>
  <c r="O27" i="20" s="1"/>
  <c r="P27" i="20" s="1"/>
  <c r="Q27" i="20" s="1"/>
  <c r="R27" i="20" s="1"/>
  <c r="S27" i="20" s="1"/>
  <c r="T27" i="20" s="1"/>
  <c r="U27" i="20" s="1"/>
  <c r="V27" i="20" s="1"/>
  <c r="W27" i="20" s="1"/>
  <c r="X27" i="20" s="1"/>
  <c r="Y27" i="20" s="1"/>
  <c r="Z27" i="20" s="1"/>
  <c r="AA27" i="20" s="1"/>
  <c r="AB27" i="20" s="1"/>
  <c r="AC27" i="20" s="1"/>
  <c r="AD27" i="20" s="1"/>
  <c r="AE27" i="20" s="1"/>
  <c r="AF27" i="20" s="1"/>
  <c r="G19" i="20"/>
  <c r="G20" i="20" s="1"/>
  <c r="G28" i="20"/>
  <c r="H28" i="20" s="1"/>
  <c r="G27" i="23"/>
  <c r="H27" i="23" s="1"/>
  <c r="I27" i="23" s="1"/>
  <c r="J27" i="23" s="1"/>
  <c r="K27" i="23" s="1"/>
  <c r="L27" i="23" s="1"/>
  <c r="M27" i="23" s="1"/>
  <c r="N27" i="23" s="1"/>
  <c r="O27" i="23" s="1"/>
  <c r="P27" i="23" s="1"/>
  <c r="Q27" i="23" s="1"/>
  <c r="R27" i="23" s="1"/>
  <c r="S27" i="23" s="1"/>
  <c r="T27" i="23" s="1"/>
  <c r="U27" i="23" s="1"/>
  <c r="V27" i="23" s="1"/>
  <c r="W27" i="23" s="1"/>
  <c r="X27" i="23" s="1"/>
  <c r="Y27" i="23" s="1"/>
  <c r="Z27" i="23" s="1"/>
  <c r="AA27" i="23" s="1"/>
  <c r="AB27" i="23" s="1"/>
  <c r="AC27" i="23" s="1"/>
  <c r="AD27" i="23" s="1"/>
  <c r="AE27" i="23" s="1"/>
  <c r="AF27" i="23" s="1"/>
  <c r="G19" i="23"/>
  <c r="G20" i="23" s="1"/>
  <c r="G28" i="23"/>
  <c r="H28" i="23" s="1"/>
  <c r="G27" i="22"/>
  <c r="H27" i="22" s="1"/>
  <c r="I27" i="22" s="1"/>
  <c r="J27" i="22" s="1"/>
  <c r="K27" i="22" s="1"/>
  <c r="L27" i="22" s="1"/>
  <c r="M27" i="22" s="1"/>
  <c r="N27" i="22" s="1"/>
  <c r="O27" i="22" s="1"/>
  <c r="P27" i="22" s="1"/>
  <c r="Q27" i="22" s="1"/>
  <c r="R27" i="22" s="1"/>
  <c r="S27" i="22" s="1"/>
  <c r="T27" i="22" s="1"/>
  <c r="U27" i="22" s="1"/>
  <c r="V27" i="22" s="1"/>
  <c r="W27" i="22" s="1"/>
  <c r="X27" i="22" s="1"/>
  <c r="Y27" i="22" s="1"/>
  <c r="Z27" i="22" s="1"/>
  <c r="AA27" i="22" s="1"/>
  <c r="AB27" i="22" s="1"/>
  <c r="AC27" i="22" s="1"/>
  <c r="AD27" i="22" s="1"/>
  <c r="AE27" i="22" s="1"/>
  <c r="AF27" i="22" s="1"/>
  <c r="G28" i="22"/>
  <c r="H28" i="22" s="1"/>
  <c r="G19" i="22"/>
  <c r="G20" i="22" s="1"/>
  <c r="I56" i="3"/>
  <c r="J24" i="3"/>
  <c r="G27" i="29"/>
  <c r="H27" i="29" s="1"/>
  <c r="I27" i="29" s="1"/>
  <c r="J27" i="29" s="1"/>
  <c r="K27" i="29" s="1"/>
  <c r="L27" i="29" s="1"/>
  <c r="M27" i="29" s="1"/>
  <c r="N27" i="29" s="1"/>
  <c r="O27" i="29" s="1"/>
  <c r="P27" i="29" s="1"/>
  <c r="Q27" i="29" s="1"/>
  <c r="R27" i="29" s="1"/>
  <c r="S27" i="29" s="1"/>
  <c r="T27" i="29" s="1"/>
  <c r="U27" i="29" s="1"/>
  <c r="V27" i="29" s="1"/>
  <c r="W27" i="29" s="1"/>
  <c r="X27" i="29" s="1"/>
  <c r="Y27" i="29" s="1"/>
  <c r="Z27" i="29" s="1"/>
  <c r="AA27" i="29" s="1"/>
  <c r="AB27" i="29" s="1"/>
  <c r="AC27" i="29" s="1"/>
  <c r="AD27" i="29" s="1"/>
  <c r="AE27" i="29" s="1"/>
  <c r="AF27" i="29" s="1"/>
  <c r="G19" i="29"/>
  <c r="G20" i="29" s="1"/>
  <c r="G28" i="29"/>
  <c r="H28" i="29" s="1"/>
  <c r="O38" i="3"/>
  <c r="G27" i="25"/>
  <c r="H27" i="25" s="1"/>
  <c r="G19" i="25"/>
  <c r="H19" i="25" s="1"/>
  <c r="I19" i="25" s="1"/>
  <c r="J19" i="25" s="1"/>
  <c r="K19" i="25" s="1"/>
  <c r="AA26" i="25"/>
  <c r="V26" i="25"/>
  <c r="Q26" i="25"/>
  <c r="L26" i="25"/>
  <c r="L27" i="25"/>
  <c r="G26" i="25"/>
  <c r="AB43" i="3" l="1"/>
  <c r="F31" i="8"/>
  <c r="KL48" i="8"/>
  <c r="KL31" i="8" s="1"/>
  <c r="KP48" i="8"/>
  <c r="KP31" i="8" s="1"/>
  <c r="KT48" i="8"/>
  <c r="KT31" i="8" s="1"/>
  <c r="KM48" i="8"/>
  <c r="KM31" i="8" s="1"/>
  <c r="KQ48" i="8"/>
  <c r="KQ31" i="8" s="1"/>
  <c r="KU48" i="8"/>
  <c r="KU31" i="8" s="1"/>
  <c r="KN48" i="8"/>
  <c r="KN31" i="8" s="1"/>
  <c r="KR48" i="8"/>
  <c r="KR31" i="8" s="1"/>
  <c r="KV48" i="8"/>
  <c r="KV31" i="8" s="1"/>
  <c r="KK48" i="8"/>
  <c r="KK31" i="8" s="1"/>
  <c r="KS48" i="8"/>
  <c r="KS31" i="8" s="1"/>
  <c r="KO48" i="8"/>
  <c r="KO31" i="8" s="1"/>
  <c r="X42" i="3"/>
  <c r="F48" i="8"/>
  <c r="Q42" i="3"/>
  <c r="Z43" i="3"/>
  <c r="N44" i="3"/>
  <c r="N43" i="3"/>
  <c r="P43" i="3"/>
  <c r="L43" i="3"/>
  <c r="W43" i="3"/>
  <c r="AB42" i="3"/>
  <c r="W42" i="3"/>
  <c r="Z44" i="3"/>
  <c r="N42" i="23"/>
  <c r="AC42" i="23"/>
  <c r="H42" i="23"/>
  <c r="H57" i="23" s="1"/>
  <c r="K42" i="23"/>
  <c r="R42" i="23"/>
  <c r="Z42" i="20"/>
  <c r="AC42" i="20"/>
  <c r="K42" i="20"/>
  <c r="K57" i="20" s="1"/>
  <c r="AD42" i="20"/>
  <c r="X42" i="23"/>
  <c r="X43" i="3"/>
  <c r="M42" i="3"/>
  <c r="AE43" i="3"/>
  <c r="H56" i="40"/>
  <c r="V37" i="5"/>
  <c r="V33" i="5"/>
  <c r="AB38" i="32" s="1"/>
  <c r="V29" i="5"/>
  <c r="X38" i="32" s="1"/>
  <c r="V25" i="5"/>
  <c r="T38" i="24" s="1"/>
  <c r="V21" i="5"/>
  <c r="V17" i="5"/>
  <c r="L38" i="26" s="1"/>
  <c r="V13" i="5"/>
  <c r="V30" i="5"/>
  <c r="Y38" i="32" s="1"/>
  <c r="V22" i="5"/>
  <c r="Q38" i="26" s="1"/>
  <c r="V36" i="5"/>
  <c r="V32" i="5"/>
  <c r="AA38" i="25" s="1"/>
  <c r="V28" i="5"/>
  <c r="W38" i="25" s="1"/>
  <c r="V24" i="5"/>
  <c r="S38" i="24" s="1"/>
  <c r="V20" i="5"/>
  <c r="O38" i="26" s="1"/>
  <c r="V16" i="5"/>
  <c r="K38" i="32" s="1"/>
  <c r="V18" i="5"/>
  <c r="M38" i="26" s="1"/>
  <c r="V35" i="5"/>
  <c r="AD38" i="26" s="1"/>
  <c r="V31" i="5"/>
  <c r="V27" i="5"/>
  <c r="V38" i="26" s="1"/>
  <c r="V23" i="5"/>
  <c r="R38" i="26" s="1"/>
  <c r="V19" i="5"/>
  <c r="N38" i="26" s="1"/>
  <c r="V15" i="5"/>
  <c r="J38" i="32" s="1"/>
  <c r="J54" i="32" s="1"/>
  <c r="V34" i="5"/>
  <c r="V26" i="5"/>
  <c r="U38" i="24" s="1"/>
  <c r="V14" i="5"/>
  <c r="I38" i="32" s="1"/>
  <c r="I54" i="32" s="1"/>
  <c r="AF52" i="3"/>
  <c r="AF58" i="3" s="1"/>
  <c r="F18" i="13"/>
  <c r="G19" i="13"/>
  <c r="G22" i="13"/>
  <c r="F21" i="13"/>
  <c r="F38" i="13"/>
  <c r="G38" i="13" s="1"/>
  <c r="H38" i="13" s="1"/>
  <c r="I38" i="13" s="1"/>
  <c r="J38" i="13" s="1"/>
  <c r="K38" i="13" s="1"/>
  <c r="L38" i="13" s="1"/>
  <c r="M38" i="13" s="1"/>
  <c r="N38" i="13" s="1"/>
  <c r="O38" i="13" s="1"/>
  <c r="P38" i="13" s="1"/>
  <c r="Q38" i="13" s="1"/>
  <c r="R38" i="13" s="1"/>
  <c r="S38" i="13" s="1"/>
  <c r="T38" i="13" s="1"/>
  <c r="U38" i="13" s="1"/>
  <c r="V38" i="13" s="1"/>
  <c r="W38" i="13" s="1"/>
  <c r="X38" i="13" s="1"/>
  <c r="Y38" i="13" s="1"/>
  <c r="Z38" i="13" s="1"/>
  <c r="AA38" i="13" s="1"/>
  <c r="AB38" i="13" s="1"/>
  <c r="AC38" i="13" s="1"/>
  <c r="AD38" i="13" s="1"/>
  <c r="G37" i="13"/>
  <c r="H37" i="13" s="1"/>
  <c r="I37" i="13" s="1"/>
  <c r="J37" i="13" s="1"/>
  <c r="K37" i="13" s="1"/>
  <c r="L37" i="13" s="1"/>
  <c r="M37" i="13" s="1"/>
  <c r="N37" i="13" s="1"/>
  <c r="O37" i="13" s="1"/>
  <c r="P37" i="13" s="1"/>
  <c r="Q37" i="13" s="1"/>
  <c r="R37" i="13" s="1"/>
  <c r="S37" i="13" s="1"/>
  <c r="T37" i="13" s="1"/>
  <c r="U37" i="13" s="1"/>
  <c r="V37" i="13" s="1"/>
  <c r="W37" i="13" s="1"/>
  <c r="X37" i="13" s="1"/>
  <c r="Y37" i="13" s="1"/>
  <c r="Z37" i="13" s="1"/>
  <c r="AA37" i="13" s="1"/>
  <c r="AB37" i="13" s="1"/>
  <c r="AC37" i="13" s="1"/>
  <c r="AD37" i="13" s="1"/>
  <c r="G16" i="13"/>
  <c r="F15" i="13"/>
  <c r="G13" i="13"/>
  <c r="F12" i="13"/>
  <c r="F51" i="13" s="1"/>
  <c r="G51" i="13" s="1"/>
  <c r="H51" i="13" s="1"/>
  <c r="I51" i="13" s="1"/>
  <c r="J51" i="13" s="1"/>
  <c r="K51" i="13" s="1"/>
  <c r="L51" i="13" s="1"/>
  <c r="M51" i="13" s="1"/>
  <c r="N51" i="13" s="1"/>
  <c r="O51" i="13" s="1"/>
  <c r="P51" i="13" s="1"/>
  <c r="Q51" i="13" s="1"/>
  <c r="R51" i="13" s="1"/>
  <c r="S51" i="13" s="1"/>
  <c r="T51" i="13" s="1"/>
  <c r="U51" i="13" s="1"/>
  <c r="V51" i="13" s="1"/>
  <c r="W51" i="13" s="1"/>
  <c r="X51" i="13" s="1"/>
  <c r="Y51" i="13" s="1"/>
  <c r="Z51" i="13" s="1"/>
  <c r="AA51" i="13" s="1"/>
  <c r="AB51" i="13" s="1"/>
  <c r="AC51" i="13" s="1"/>
  <c r="AD51" i="13" s="1"/>
  <c r="K37" i="26"/>
  <c r="Z37" i="25"/>
  <c r="L51" i="3"/>
  <c r="L57" i="3" s="1"/>
  <c r="L37" i="24"/>
  <c r="S37" i="24"/>
  <c r="K37" i="32"/>
  <c r="AA39" i="22"/>
  <c r="O51" i="22"/>
  <c r="W51" i="22"/>
  <c r="S51" i="23"/>
  <c r="AC51" i="23"/>
  <c r="L51" i="29"/>
  <c r="R51" i="20"/>
  <c r="AA51" i="31"/>
  <c r="K37" i="25"/>
  <c r="R37" i="25"/>
  <c r="X37" i="25"/>
  <c r="AF37" i="25"/>
  <c r="X37" i="24"/>
  <c r="Q37" i="24"/>
  <c r="AE39" i="22"/>
  <c r="K51" i="22"/>
  <c r="U51" i="22"/>
  <c r="AF51" i="22"/>
  <c r="AF39" i="23"/>
  <c r="X51" i="29"/>
  <c r="P51" i="28"/>
  <c r="P76" i="28" s="1"/>
  <c r="L51" i="15"/>
  <c r="N51" i="30"/>
  <c r="V39" i="27"/>
  <c r="O37" i="26"/>
  <c r="P37" i="25"/>
  <c r="AD37" i="25"/>
  <c r="P37" i="3"/>
  <c r="AB37" i="32"/>
  <c r="M51" i="22"/>
  <c r="S51" i="22"/>
  <c r="AC51" i="22"/>
  <c r="Z51" i="23"/>
  <c r="V51" i="23"/>
  <c r="M39" i="29"/>
  <c r="AF51" i="29"/>
  <c r="I51" i="20"/>
  <c r="I63" i="20" s="1"/>
  <c r="AE51" i="19"/>
  <c r="Y51" i="12"/>
  <c r="R51" i="12"/>
  <c r="J51" i="28"/>
  <c r="J76" i="28" s="1"/>
  <c r="K51" i="21"/>
  <c r="J51" i="17"/>
  <c r="J63" i="17" s="1"/>
  <c r="N51" i="17"/>
  <c r="V51" i="30"/>
  <c r="K43" i="3"/>
  <c r="T43" i="3"/>
  <c r="K42" i="3"/>
  <c r="T44" i="3"/>
  <c r="N14" i="5"/>
  <c r="M13" i="5"/>
  <c r="G45" i="3" s="1"/>
  <c r="Y46" i="3" s="1"/>
  <c r="N13" i="5"/>
  <c r="G47" i="3" s="1"/>
  <c r="AB48" i="3" s="1"/>
  <c r="M14" i="5"/>
  <c r="O12" i="5"/>
  <c r="H49" i="40" s="1"/>
  <c r="H50" i="40" s="1"/>
  <c r="M12" i="5"/>
  <c r="H45" i="40" s="1"/>
  <c r="I45" i="40" s="1"/>
  <c r="O13" i="5"/>
  <c r="G49" i="3" s="1"/>
  <c r="W50" i="3" s="1"/>
  <c r="N12" i="5"/>
  <c r="H47" i="40" s="1"/>
  <c r="H48" i="40" s="1"/>
  <c r="H63" i="40" s="1"/>
  <c r="O14" i="5"/>
  <c r="I42" i="23"/>
  <c r="I57" i="23" s="1"/>
  <c r="L42" i="23"/>
  <c r="Z42" i="23"/>
  <c r="AD42" i="23"/>
  <c r="O42" i="23"/>
  <c r="T220" i="7"/>
  <c r="U220" i="7" s="1"/>
  <c r="V220" i="7" s="1"/>
  <c r="W220" i="7" s="1"/>
  <c r="AE42" i="23"/>
  <c r="AA42" i="23"/>
  <c r="J42" i="23"/>
  <c r="J57" i="23" s="1"/>
  <c r="O42" i="20"/>
  <c r="I42" i="20"/>
  <c r="I57" i="20" s="1"/>
  <c r="P42" i="20"/>
  <c r="J42" i="20"/>
  <c r="J57" i="20" s="1"/>
  <c r="W42" i="20"/>
  <c r="R43" i="3"/>
  <c r="P42" i="3"/>
  <c r="R44" i="3"/>
  <c r="AA42" i="3"/>
  <c r="S42" i="3"/>
  <c r="P37" i="26"/>
  <c r="AD37" i="26"/>
  <c r="AF37" i="26"/>
  <c r="S37" i="26"/>
  <c r="V37" i="26"/>
  <c r="Y37" i="26"/>
  <c r="AA37" i="26"/>
  <c r="N37" i="3"/>
  <c r="L37" i="25"/>
  <c r="V37" i="25"/>
  <c r="H37" i="25"/>
  <c r="H53" i="25" s="1"/>
  <c r="N37" i="24"/>
  <c r="J37" i="24"/>
  <c r="J61" i="24" s="1"/>
  <c r="W37" i="24"/>
  <c r="Z37" i="24"/>
  <c r="AB37" i="24"/>
  <c r="AD37" i="24"/>
  <c r="AF37" i="24"/>
  <c r="Q37" i="3"/>
  <c r="X37" i="32"/>
  <c r="Z37" i="32"/>
  <c r="AC37" i="32"/>
  <c r="H37" i="32"/>
  <c r="H53" i="32" s="1"/>
  <c r="L37" i="32"/>
  <c r="N37" i="32"/>
  <c r="P37" i="32"/>
  <c r="V37" i="32"/>
  <c r="X51" i="22"/>
  <c r="AE51" i="22"/>
  <c r="AB39" i="22"/>
  <c r="AF39" i="22"/>
  <c r="I51" i="22"/>
  <c r="I63" i="22" s="1"/>
  <c r="W51" i="23"/>
  <c r="I51" i="23"/>
  <c r="I63" i="23" s="1"/>
  <c r="K51" i="23"/>
  <c r="M51" i="23"/>
  <c r="P51" i="23"/>
  <c r="AA51" i="23"/>
  <c r="O51" i="23"/>
  <c r="T51" i="23"/>
  <c r="Y51" i="23"/>
  <c r="I39" i="29"/>
  <c r="I55" i="29" s="1"/>
  <c r="K39" i="29"/>
  <c r="Z51" i="29"/>
  <c r="W39" i="20"/>
  <c r="M51" i="20"/>
  <c r="J42" i="3"/>
  <c r="J59" i="3" s="1"/>
  <c r="J39" i="19"/>
  <c r="J55" i="19" s="1"/>
  <c r="S51" i="19"/>
  <c r="AC51" i="19"/>
  <c r="O51" i="19"/>
  <c r="K51" i="12"/>
  <c r="AA51" i="12"/>
  <c r="AB39" i="12"/>
  <c r="X51" i="12"/>
  <c r="H51" i="28"/>
  <c r="H63" i="28" s="1"/>
  <c r="N51" i="28"/>
  <c r="N76" i="28" s="1"/>
  <c r="M37" i="3"/>
  <c r="Y51" i="18"/>
  <c r="K51" i="3"/>
  <c r="K57" i="3" s="1"/>
  <c r="AF51" i="21"/>
  <c r="L51" i="21"/>
  <c r="U51" i="17"/>
  <c r="X51" i="17"/>
  <c r="Z51" i="31"/>
  <c r="X51" i="15"/>
  <c r="J51" i="15"/>
  <c r="J65" i="15" s="1"/>
  <c r="Y51" i="30"/>
  <c r="AD39" i="27"/>
  <c r="AF44" i="3"/>
  <c r="L37" i="26"/>
  <c r="U37" i="26"/>
  <c r="O37" i="3"/>
  <c r="J43" i="3"/>
  <c r="J60" i="3" s="1"/>
  <c r="M37" i="26"/>
  <c r="Q37" i="26"/>
  <c r="H37" i="26"/>
  <c r="W37" i="26"/>
  <c r="I37" i="25"/>
  <c r="I53" i="25" s="1"/>
  <c r="M37" i="25"/>
  <c r="O37" i="25"/>
  <c r="Q37" i="25"/>
  <c r="S37" i="25"/>
  <c r="W37" i="25"/>
  <c r="Y37" i="25"/>
  <c r="AA37" i="25"/>
  <c r="AC37" i="25"/>
  <c r="AE37" i="25"/>
  <c r="AF43" i="3"/>
  <c r="H37" i="24"/>
  <c r="H61" i="24" s="1"/>
  <c r="O37" i="24"/>
  <c r="M37" i="24"/>
  <c r="P37" i="24"/>
  <c r="R37" i="24"/>
  <c r="T37" i="24"/>
  <c r="S37" i="32"/>
  <c r="AD37" i="32"/>
  <c r="I37" i="32"/>
  <c r="I53" i="32" s="1"/>
  <c r="Y51" i="22"/>
  <c r="W39" i="22"/>
  <c r="AC39" i="22"/>
  <c r="N51" i="22"/>
  <c r="P51" i="22"/>
  <c r="R51" i="22"/>
  <c r="T51" i="22"/>
  <c r="V51" i="22"/>
  <c r="Z51" i="22"/>
  <c r="AB51" i="22"/>
  <c r="AD51" i="22"/>
  <c r="U39" i="23"/>
  <c r="H39" i="23"/>
  <c r="H55" i="23" s="1"/>
  <c r="R51" i="23"/>
  <c r="AB51" i="23"/>
  <c r="AD51" i="23"/>
  <c r="AF51" i="23"/>
  <c r="W51" i="29"/>
  <c r="Y51" i="29"/>
  <c r="J51" i="29"/>
  <c r="J63" i="29" s="1"/>
  <c r="M51" i="29"/>
  <c r="AA39" i="20"/>
  <c r="Z51" i="19"/>
  <c r="W51" i="19"/>
  <c r="L51" i="19"/>
  <c r="M51" i="12"/>
  <c r="V51" i="12"/>
  <c r="V51" i="28"/>
  <c r="V76" i="28" s="1"/>
  <c r="L51" i="28"/>
  <c r="L76" i="28" s="1"/>
  <c r="V51" i="18"/>
  <c r="W51" i="18"/>
  <c r="AD51" i="21"/>
  <c r="Q51" i="21"/>
  <c r="V39" i="17"/>
  <c r="S51" i="17"/>
  <c r="AF51" i="17"/>
  <c r="I37" i="3"/>
  <c r="I55" i="3" s="1"/>
  <c r="AE51" i="31"/>
  <c r="AC51" i="15"/>
  <c r="M51" i="3"/>
  <c r="M57" i="3" s="1"/>
  <c r="H37" i="3"/>
  <c r="H55" i="3" s="1"/>
  <c r="J37" i="26"/>
  <c r="N37" i="26"/>
  <c r="R37" i="26"/>
  <c r="AC37" i="26"/>
  <c r="AE37" i="26"/>
  <c r="I37" i="26"/>
  <c r="T37" i="26"/>
  <c r="X37" i="26"/>
  <c r="Z37" i="26"/>
  <c r="AB37" i="26"/>
  <c r="J37" i="25"/>
  <c r="J61" i="25" s="1"/>
  <c r="T37" i="25"/>
  <c r="I37" i="24"/>
  <c r="I61" i="24" s="1"/>
  <c r="V37" i="24"/>
  <c r="K37" i="24"/>
  <c r="K53" i="24" s="1"/>
  <c r="Y37" i="24"/>
  <c r="AA37" i="24"/>
  <c r="AC37" i="24"/>
  <c r="AE37" i="24"/>
  <c r="T37" i="32"/>
  <c r="W37" i="32"/>
  <c r="Y37" i="32"/>
  <c r="AA37" i="32"/>
  <c r="AE37" i="32"/>
  <c r="J37" i="32"/>
  <c r="J61" i="32" s="1"/>
  <c r="M37" i="32"/>
  <c r="O37" i="32"/>
  <c r="Q37" i="32"/>
  <c r="R37" i="32"/>
  <c r="L37" i="3"/>
  <c r="L51" i="22"/>
  <c r="P39" i="22"/>
  <c r="Z39" i="22"/>
  <c r="AD39" i="22"/>
  <c r="H51" i="22"/>
  <c r="H63" i="22" s="1"/>
  <c r="J51" i="22"/>
  <c r="J63" i="22" s="1"/>
  <c r="N51" i="3"/>
  <c r="N57" i="3" s="1"/>
  <c r="V39" i="23"/>
  <c r="H51" i="23"/>
  <c r="H63" i="23" s="1"/>
  <c r="J51" i="23"/>
  <c r="J63" i="23" s="1"/>
  <c r="L51" i="23"/>
  <c r="N51" i="23"/>
  <c r="X51" i="23"/>
  <c r="Q51" i="23"/>
  <c r="U51" i="23"/>
  <c r="J51" i="3"/>
  <c r="J57" i="3" s="1"/>
  <c r="J39" i="29"/>
  <c r="J55" i="29" s="1"/>
  <c r="L39" i="29"/>
  <c r="AA51" i="29"/>
  <c r="AC51" i="29"/>
  <c r="Z39" i="19"/>
  <c r="AF39" i="12"/>
  <c r="H51" i="12"/>
  <c r="H63" i="12" s="1"/>
  <c r="P51" i="12"/>
  <c r="X39" i="12"/>
  <c r="AE51" i="12"/>
  <c r="T51" i="12"/>
  <c r="T51" i="28"/>
  <c r="T76" i="28" s="1"/>
  <c r="Z51" i="28"/>
  <c r="Z76" i="28" s="1"/>
  <c r="R51" i="28"/>
  <c r="R76" i="28" s="1"/>
  <c r="AD39" i="18"/>
  <c r="W51" i="21"/>
  <c r="AB51" i="21"/>
  <c r="Z39" i="17"/>
  <c r="Q51" i="17"/>
  <c r="AD51" i="17"/>
  <c r="V42" i="3"/>
  <c r="L51" i="31"/>
  <c r="AC51" i="31"/>
  <c r="P51" i="15"/>
  <c r="AC51" i="30"/>
  <c r="J51" i="30"/>
  <c r="J65" i="30" s="1"/>
  <c r="V44" i="3"/>
  <c r="Y43" i="3"/>
  <c r="Y42" i="3"/>
  <c r="I42" i="3"/>
  <c r="I59" i="3" s="1"/>
  <c r="X51" i="27"/>
  <c r="X76" i="27" s="1"/>
  <c r="W51" i="27"/>
  <c r="W76" i="27" s="1"/>
  <c r="M51" i="27"/>
  <c r="M76" i="27" s="1"/>
  <c r="AF39" i="27"/>
  <c r="X39" i="27"/>
  <c r="U39" i="27"/>
  <c r="Q39" i="27"/>
  <c r="P51" i="27"/>
  <c r="P76" i="27" s="1"/>
  <c r="AD51" i="30"/>
  <c r="X51" i="30"/>
  <c r="AB51" i="15"/>
  <c r="W51" i="15"/>
  <c r="S51" i="15"/>
  <c r="R51" i="31"/>
  <c r="P51" i="31"/>
  <c r="N51" i="31"/>
  <c r="J51" i="31"/>
  <c r="J63" i="31" s="1"/>
  <c r="AA51" i="17"/>
  <c r="W51" i="17"/>
  <c r="M51" i="17"/>
  <c r="I51" i="17"/>
  <c r="I63" i="17" s="1"/>
  <c r="X39" i="17"/>
  <c r="U39" i="17"/>
  <c r="J51" i="21"/>
  <c r="J63" i="21" s="1"/>
  <c r="S51" i="21"/>
  <c r="P51" i="21"/>
  <c r="AA51" i="21"/>
  <c r="V51" i="21"/>
  <c r="AF51" i="18"/>
  <c r="R51" i="18"/>
  <c r="P51" i="18"/>
  <c r="N51" i="18"/>
  <c r="L51" i="18"/>
  <c r="J51" i="18"/>
  <c r="J63" i="18" s="1"/>
  <c r="H51" i="18"/>
  <c r="H63" i="18" s="1"/>
  <c r="AC39" i="18"/>
  <c r="U51" i="18"/>
  <c r="I51" i="3"/>
  <c r="I57" i="3" s="1"/>
  <c r="AA51" i="28"/>
  <c r="AA76" i="28" s="1"/>
  <c r="Y51" i="28"/>
  <c r="Y76" i="28" s="1"/>
  <c r="AF51" i="12"/>
  <c r="Y39" i="12"/>
  <c r="AB51" i="12"/>
  <c r="V39" i="12"/>
  <c r="T39" i="12"/>
  <c r="R39" i="12"/>
  <c r="I39" i="12"/>
  <c r="I55" i="12" s="1"/>
  <c r="J51" i="12"/>
  <c r="J63" i="12" s="1"/>
  <c r="AE39" i="12"/>
  <c r="Q51" i="19"/>
  <c r="V51" i="19"/>
  <c r="R51" i="19"/>
  <c r="J51" i="19"/>
  <c r="J63" i="19" s="1"/>
  <c r="H51" i="19"/>
  <c r="H63" i="19" s="1"/>
  <c r="Y39" i="19"/>
  <c r="L39" i="19"/>
  <c r="H39" i="19"/>
  <c r="H55" i="19" s="1"/>
  <c r="AC51" i="20"/>
  <c r="Z51" i="20"/>
  <c r="X51" i="20"/>
  <c r="P51" i="20"/>
  <c r="L51" i="20"/>
  <c r="H51" i="20"/>
  <c r="H63" i="20" s="1"/>
  <c r="AE51" i="20"/>
  <c r="V51" i="20"/>
  <c r="Z39" i="20"/>
  <c r="U51" i="20"/>
  <c r="Q51" i="20"/>
  <c r="K51" i="29"/>
  <c r="U51" i="29"/>
  <c r="S51" i="29"/>
  <c r="Q51" i="29"/>
  <c r="O51" i="29"/>
  <c r="AD51" i="29"/>
  <c r="I51" i="29"/>
  <c r="I63" i="29" s="1"/>
  <c r="Q51" i="27"/>
  <c r="Q76" i="27" s="1"/>
  <c r="I51" i="27"/>
  <c r="I76" i="27" s="1"/>
  <c r="Z39" i="27"/>
  <c r="AE51" i="27"/>
  <c r="AE76" i="27" s="1"/>
  <c r="Z51" i="27"/>
  <c r="Z76" i="27" s="1"/>
  <c r="H39" i="27"/>
  <c r="H55" i="27" s="1"/>
  <c r="I51" i="30"/>
  <c r="I65" i="30" s="1"/>
  <c r="AF51" i="30"/>
  <c r="P51" i="30"/>
  <c r="AB51" i="30"/>
  <c r="Q51" i="30"/>
  <c r="K51" i="15"/>
  <c r="K65" i="15" s="1"/>
  <c r="H51" i="15"/>
  <c r="H65" i="15" s="1"/>
  <c r="AA51" i="15"/>
  <c r="U51" i="15"/>
  <c r="AD51" i="15"/>
  <c r="I51" i="15"/>
  <c r="I65" i="15" s="1"/>
  <c r="AF51" i="31"/>
  <c r="AD51" i="31"/>
  <c r="AB51" i="31"/>
  <c r="X51" i="31"/>
  <c r="T51" i="31"/>
  <c r="Q39" i="31"/>
  <c r="I51" i="31"/>
  <c r="I63" i="31" s="1"/>
  <c r="Z51" i="17"/>
  <c r="AE51" i="17"/>
  <c r="AC51" i="17"/>
  <c r="V51" i="17"/>
  <c r="T51" i="17"/>
  <c r="R51" i="17"/>
  <c r="P51" i="17"/>
  <c r="K51" i="17"/>
  <c r="O51" i="17"/>
  <c r="H51" i="17"/>
  <c r="H63" i="17" s="1"/>
  <c r="W39" i="17"/>
  <c r="O51" i="21"/>
  <c r="I51" i="21"/>
  <c r="I63" i="21" s="1"/>
  <c r="M51" i="21"/>
  <c r="H51" i="21"/>
  <c r="H63" i="21" s="1"/>
  <c r="AE51" i="21"/>
  <c r="AC51" i="21"/>
  <c r="Y51" i="21"/>
  <c r="Z51" i="21"/>
  <c r="U51" i="21"/>
  <c r="AE51" i="18"/>
  <c r="AB51" i="18"/>
  <c r="Z51" i="18"/>
  <c r="X51" i="18"/>
  <c r="AB39" i="18"/>
  <c r="T51" i="18"/>
  <c r="S51" i="28"/>
  <c r="S76" i="28" s="1"/>
  <c r="Q51" i="28"/>
  <c r="Q76" i="28" s="1"/>
  <c r="O51" i="28"/>
  <c r="O76" i="28" s="1"/>
  <c r="M51" i="28"/>
  <c r="M76" i="28" s="1"/>
  <c r="AD51" i="28"/>
  <c r="AD76" i="28" s="1"/>
  <c r="AF51" i="28"/>
  <c r="AF76" i="28" s="1"/>
  <c r="X51" i="28"/>
  <c r="X76" i="28" s="1"/>
  <c r="U51" i="28"/>
  <c r="U76" i="28" s="1"/>
  <c r="K51" i="28"/>
  <c r="K76" i="28" s="1"/>
  <c r="I51" i="28"/>
  <c r="I76" i="28" s="1"/>
  <c r="W51" i="12"/>
  <c r="U51" i="12"/>
  <c r="S51" i="12"/>
  <c r="O51" i="12"/>
  <c r="Z39" i="12"/>
  <c r="AC51" i="12"/>
  <c r="Z51" i="12"/>
  <c r="Q51" i="12"/>
  <c r="N51" i="12"/>
  <c r="L51" i="12"/>
  <c r="I51" i="12"/>
  <c r="I63" i="12" s="1"/>
  <c r="AD39" i="12"/>
  <c r="N51" i="19"/>
  <c r="K51" i="19"/>
  <c r="K63" i="19" s="1"/>
  <c r="AF51" i="19"/>
  <c r="AD51" i="19"/>
  <c r="AB51" i="19"/>
  <c r="U51" i="19"/>
  <c r="AA51" i="19"/>
  <c r="Y51" i="19"/>
  <c r="X51" i="19"/>
  <c r="O51" i="20"/>
  <c r="K51" i="20"/>
  <c r="K63" i="20" s="1"/>
  <c r="Y39" i="20"/>
  <c r="T51" i="20"/>
  <c r="S51" i="27"/>
  <c r="S76" i="27" s="1"/>
  <c r="K51" i="27"/>
  <c r="K76" i="27" s="1"/>
  <c r="AB39" i="27"/>
  <c r="S39" i="27"/>
  <c r="Y51" i="27"/>
  <c r="Y76" i="27" s="1"/>
  <c r="H51" i="30"/>
  <c r="H65" i="30" s="1"/>
  <c r="S51" i="30"/>
  <c r="L51" i="30"/>
  <c r="Z51" i="30"/>
  <c r="O51" i="30"/>
  <c r="Y51" i="15"/>
  <c r="R51" i="15"/>
  <c r="AF51" i="15"/>
  <c r="N51" i="15"/>
  <c r="V51" i="31"/>
  <c r="Q51" i="31"/>
  <c r="O51" i="31"/>
  <c r="K51" i="31"/>
  <c r="M51" i="31"/>
  <c r="H51" i="31"/>
  <c r="H63" i="31" s="1"/>
  <c r="Y51" i="17"/>
  <c r="L51" i="17"/>
  <c r="AC39" i="17"/>
  <c r="T39" i="17"/>
  <c r="N51" i="21"/>
  <c r="T51" i="21"/>
  <c r="R51" i="21"/>
  <c r="X51" i="21"/>
  <c r="AD51" i="18"/>
  <c r="Q51" i="18"/>
  <c r="O51" i="18"/>
  <c r="M51" i="18"/>
  <c r="K51" i="18"/>
  <c r="I51" i="18"/>
  <c r="I63" i="18" s="1"/>
  <c r="AE39" i="18"/>
  <c r="AA39" i="18"/>
  <c r="S51" i="18"/>
  <c r="AC51" i="28"/>
  <c r="AC76" i="28" s="1"/>
  <c r="AE51" i="28"/>
  <c r="AE76" i="28" s="1"/>
  <c r="W51" i="28"/>
  <c r="W76" i="28" s="1"/>
  <c r="AA39" i="12"/>
  <c r="AD51" i="12"/>
  <c r="W39" i="12"/>
  <c r="U39" i="12"/>
  <c r="S39" i="12"/>
  <c r="Q39" i="12"/>
  <c r="H39" i="12"/>
  <c r="H55" i="12" s="1"/>
  <c r="AC39" i="12"/>
  <c r="P51" i="19"/>
  <c r="T51" i="19"/>
  <c r="M51" i="19"/>
  <c r="I51" i="19"/>
  <c r="I63" i="19" s="1"/>
  <c r="AA39" i="19"/>
  <c r="X39" i="19"/>
  <c r="K39" i="19"/>
  <c r="K55" i="19" s="1"/>
  <c r="AD51" i="20"/>
  <c r="AB51" i="20"/>
  <c r="Y51" i="20"/>
  <c r="W51" i="20"/>
  <c r="N51" i="20"/>
  <c r="J51" i="20"/>
  <c r="J63" i="20" s="1"/>
  <c r="AF51" i="20"/>
  <c r="AA51" i="20"/>
  <c r="AB39" i="20"/>
  <c r="X39" i="20"/>
  <c r="S51" i="20"/>
  <c r="N51" i="29"/>
  <c r="V51" i="29"/>
  <c r="T51" i="29"/>
  <c r="R51" i="29"/>
  <c r="P51" i="29"/>
  <c r="H51" i="29"/>
  <c r="H63" i="29" s="1"/>
  <c r="AB51" i="29"/>
  <c r="AE51" i="29"/>
  <c r="I43" i="3"/>
  <c r="I60" i="3" s="1"/>
  <c r="U51" i="27"/>
  <c r="U76" i="27" s="1"/>
  <c r="AD43" i="3"/>
  <c r="AE42" i="20"/>
  <c r="U42" i="3"/>
  <c r="AA51" i="27"/>
  <c r="AA76" i="27" s="1"/>
  <c r="R39" i="27"/>
  <c r="T39" i="27"/>
  <c r="L51" i="27"/>
  <c r="L76" i="27" s="1"/>
  <c r="N51" i="27"/>
  <c r="N76" i="27" s="1"/>
  <c r="Q43" i="3"/>
  <c r="S44" i="3"/>
  <c r="Y44" i="3"/>
  <c r="J38" i="25"/>
  <c r="J54" i="25" s="1"/>
  <c r="L38" i="25"/>
  <c r="S51" i="31"/>
  <c r="U51" i="31"/>
  <c r="Y51" i="31"/>
  <c r="W51" i="31"/>
  <c r="K37" i="3"/>
  <c r="M51" i="15"/>
  <c r="O51" i="15"/>
  <c r="Q51" i="15"/>
  <c r="T51" i="15"/>
  <c r="AE51" i="15"/>
  <c r="V51" i="15"/>
  <c r="Z51" i="15"/>
  <c r="AC42" i="3"/>
  <c r="M51" i="30"/>
  <c r="T51" i="30"/>
  <c r="AA51" i="30"/>
  <c r="K51" i="30"/>
  <c r="R51" i="30"/>
  <c r="U51" i="30"/>
  <c r="W51" i="30"/>
  <c r="AE51" i="30"/>
  <c r="AB51" i="27"/>
  <c r="AB76" i="27" s="1"/>
  <c r="AD51" i="27"/>
  <c r="AD76" i="27" s="1"/>
  <c r="AF51" i="27"/>
  <c r="AF76" i="27" s="1"/>
  <c r="W39" i="27"/>
  <c r="Y39" i="27"/>
  <c r="AA39" i="27"/>
  <c r="AC39" i="27"/>
  <c r="AE39" i="27"/>
  <c r="H51" i="27"/>
  <c r="H63" i="27" s="1"/>
  <c r="J51" i="27"/>
  <c r="J76" i="27" s="1"/>
  <c r="O51" i="27"/>
  <c r="O76" i="27" s="1"/>
  <c r="R51" i="27"/>
  <c r="R76" i="27" s="1"/>
  <c r="T51" i="27"/>
  <c r="T76" i="27" s="1"/>
  <c r="V51" i="27"/>
  <c r="V76" i="27" s="1"/>
  <c r="U43" i="3"/>
  <c r="AD44" i="3"/>
  <c r="AA43" i="3"/>
  <c r="AE44" i="3"/>
  <c r="AC43" i="3"/>
  <c r="H42" i="3"/>
  <c r="H59" i="3" s="1"/>
  <c r="H43" i="3"/>
  <c r="H60" i="3" s="1"/>
  <c r="I56" i="40"/>
  <c r="J28" i="40"/>
  <c r="M42" i="20"/>
  <c r="Q42" i="20"/>
  <c r="Y42" i="20"/>
  <c r="AA42" i="20"/>
  <c r="L42" i="20"/>
  <c r="X42" i="20"/>
  <c r="BO323" i="7"/>
  <c r="AQ323" i="7"/>
  <c r="AQ327" i="7"/>
  <c r="BO327" i="7"/>
  <c r="BO322" i="7"/>
  <c r="AQ310" i="7"/>
  <c r="BO311" i="7"/>
  <c r="AE311" i="7"/>
  <c r="BO321" i="7"/>
  <c r="AQ315" i="7"/>
  <c r="BO309" i="7"/>
  <c r="BO315" i="7"/>
  <c r="AQ321" i="7"/>
  <c r="AQ309" i="7"/>
  <c r="AQ311" i="7"/>
  <c r="AQ322" i="7"/>
  <c r="BO310" i="7"/>
  <c r="Y42" i="23"/>
  <c r="H42" i="20"/>
  <c r="H57" i="20" s="1"/>
  <c r="AF42" i="20"/>
  <c r="V42" i="20"/>
  <c r="I42" i="15"/>
  <c r="I59" i="15" s="1"/>
  <c r="AD51" i="40"/>
  <c r="I51" i="40"/>
  <c r="I65" i="40" s="1"/>
  <c r="K57" i="40"/>
  <c r="AF51" i="40"/>
  <c r="P51" i="40"/>
  <c r="W51" i="40"/>
  <c r="V51" i="40"/>
  <c r="Z51" i="40"/>
  <c r="L57" i="40"/>
  <c r="M57" i="40"/>
  <c r="Y51" i="40"/>
  <c r="AB51" i="40"/>
  <c r="L51" i="40"/>
  <c r="L65" i="40" s="1"/>
  <c r="R51" i="40"/>
  <c r="Q51" i="40"/>
  <c r="U51" i="40"/>
  <c r="I57" i="40"/>
  <c r="X51" i="40"/>
  <c r="H51" i="40"/>
  <c r="H65" i="40" s="1"/>
  <c r="M51" i="40"/>
  <c r="M65" i="40" s="1"/>
  <c r="K51" i="40"/>
  <c r="K65" i="40" s="1"/>
  <c r="O51" i="40"/>
  <c r="N51" i="40"/>
  <c r="N65" i="40" s="1"/>
  <c r="S51" i="40"/>
  <c r="J57" i="40"/>
  <c r="T51" i="40"/>
  <c r="AC51" i="40"/>
  <c r="AA51" i="40"/>
  <c r="AE51" i="40"/>
  <c r="J51" i="40"/>
  <c r="J65" i="40" s="1"/>
  <c r="H57" i="40"/>
  <c r="H42" i="40"/>
  <c r="H59" i="40" s="1"/>
  <c r="H44" i="40"/>
  <c r="H43" i="40"/>
  <c r="N59" i="40"/>
  <c r="N57" i="40"/>
  <c r="O30" i="40"/>
  <c r="AD38" i="32"/>
  <c r="Q42" i="23"/>
  <c r="R42" i="20"/>
  <c r="W42" i="23"/>
  <c r="AB42" i="23"/>
  <c r="AF42" i="23"/>
  <c r="M42" i="23"/>
  <c r="N42" i="20"/>
  <c r="AB42" i="20"/>
  <c r="U77" i="27"/>
  <c r="U78" i="27" s="1"/>
  <c r="T78" i="27"/>
  <c r="AE280" i="7"/>
  <c r="AE312" i="7" s="1"/>
  <c r="AE289" i="7"/>
  <c r="AE310" i="7" s="1"/>
  <c r="Y78" i="28"/>
  <c r="Z77" i="28"/>
  <c r="Z78" i="28" s="1"/>
  <c r="T222" i="7"/>
  <c r="U222" i="7" s="1"/>
  <c r="V222" i="7" s="1"/>
  <c r="W222" i="7" s="1"/>
  <c r="AE279" i="7"/>
  <c r="AE265" i="7"/>
  <c r="AE322" i="7" s="1"/>
  <c r="AE255" i="7"/>
  <c r="AE256" i="7"/>
  <c r="AE324" i="7" s="1"/>
  <c r="AQ266" i="7"/>
  <c r="BO267" i="7"/>
  <c r="BO325" i="7" s="1"/>
  <c r="Y212" i="7"/>
  <c r="Z212" i="7" s="1"/>
  <c r="AA212" i="7" s="1"/>
  <c r="AB212" i="7" s="1"/>
  <c r="H44" i="21"/>
  <c r="I44" i="21" s="1"/>
  <c r="J44" i="21" s="1"/>
  <c r="K44" i="21" s="1"/>
  <c r="L44" i="21" s="1"/>
  <c r="M44" i="21" s="1"/>
  <c r="N44" i="21" s="1"/>
  <c r="O44" i="21" s="1"/>
  <c r="P44" i="21" s="1"/>
  <c r="Q44" i="21" s="1"/>
  <c r="R44" i="21" s="1"/>
  <c r="S44" i="21" s="1"/>
  <c r="T44" i="21" s="1"/>
  <c r="U44" i="21" s="1"/>
  <c r="V44" i="21" s="1"/>
  <c r="W44" i="21" s="1"/>
  <c r="X44" i="21" s="1"/>
  <c r="Y44" i="21" s="1"/>
  <c r="Z44" i="21" s="1"/>
  <c r="AA44" i="21" s="1"/>
  <c r="AB44" i="21" s="1"/>
  <c r="AC44" i="21" s="1"/>
  <c r="AD44" i="21" s="1"/>
  <c r="AE44" i="21" s="1"/>
  <c r="AF44" i="21" s="1"/>
  <c r="H220" i="7"/>
  <c r="M26" i="25"/>
  <c r="N26" i="25" s="1"/>
  <c r="O26" i="25" s="1"/>
  <c r="P26" i="25" s="1"/>
  <c r="H44" i="28"/>
  <c r="I44" i="28" s="1"/>
  <c r="J44" i="28" s="1"/>
  <c r="K44" i="28" s="1"/>
  <c r="L44" i="28" s="1"/>
  <c r="M44" i="28" s="1"/>
  <c r="N44" i="28" s="1"/>
  <c r="O44" i="28" s="1"/>
  <c r="P44" i="28" s="1"/>
  <c r="Q44" i="28" s="1"/>
  <c r="R44" i="28" s="1"/>
  <c r="S44" i="28" s="1"/>
  <c r="T44" i="28" s="1"/>
  <c r="U44" i="28" s="1"/>
  <c r="V44" i="28" s="1"/>
  <c r="W44" i="28" s="1"/>
  <c r="X44" i="28" s="1"/>
  <c r="Y44" i="28" s="1"/>
  <c r="Z44" i="28" s="1"/>
  <c r="AA44" i="28" s="1"/>
  <c r="AB44" i="28" s="1"/>
  <c r="AC44" i="28" s="1"/>
  <c r="AD44" i="28" s="1"/>
  <c r="AE44" i="28" s="1"/>
  <c r="AF44" i="28" s="1"/>
  <c r="H43" i="15"/>
  <c r="I43" i="15" s="1"/>
  <c r="J43" i="15" s="1"/>
  <c r="J60" i="15" s="1"/>
  <c r="H44" i="20"/>
  <c r="H59" i="20" s="1"/>
  <c r="I59" i="20" s="1"/>
  <c r="J59" i="20" s="1"/>
  <c r="K59" i="20" s="1"/>
  <c r="L59" i="20" s="1"/>
  <c r="M59" i="20" s="1"/>
  <c r="N59" i="20" s="1"/>
  <c r="O59" i="20" s="1"/>
  <c r="P59" i="20" s="1"/>
  <c r="Q59" i="20" s="1"/>
  <c r="R59" i="20" s="1"/>
  <c r="S59" i="20" s="1"/>
  <c r="T59" i="20" s="1"/>
  <c r="U59" i="20" s="1"/>
  <c r="V59" i="20" s="1"/>
  <c r="W59" i="20" s="1"/>
  <c r="X59" i="20" s="1"/>
  <c r="Y59" i="20" s="1"/>
  <c r="Z59" i="20" s="1"/>
  <c r="AA59" i="20" s="1"/>
  <c r="AB59" i="20" s="1"/>
  <c r="AC59" i="20" s="1"/>
  <c r="AD59" i="20" s="1"/>
  <c r="AE59" i="20" s="1"/>
  <c r="AF59" i="20" s="1"/>
  <c r="H43" i="17"/>
  <c r="I43" i="17" s="1"/>
  <c r="H43" i="27"/>
  <c r="I43" i="27" s="1"/>
  <c r="J38" i="26"/>
  <c r="R26" i="26"/>
  <c r="S26" i="26" s="1"/>
  <c r="T26" i="26" s="1"/>
  <c r="U26" i="26" s="1"/>
  <c r="L38" i="32"/>
  <c r="O208" i="7"/>
  <c r="P208" i="7" s="1"/>
  <c r="Q208" i="7" s="1"/>
  <c r="R208" i="7" s="1"/>
  <c r="O213" i="7"/>
  <c r="P213" i="7" s="1"/>
  <c r="Q213" i="7" s="1"/>
  <c r="R213" i="7" s="1"/>
  <c r="H43" i="21"/>
  <c r="H58" i="21" s="1"/>
  <c r="H44" i="29"/>
  <c r="I44" i="29" s="1"/>
  <c r="J44" i="29" s="1"/>
  <c r="K44" i="29" s="1"/>
  <c r="L44" i="29" s="1"/>
  <c r="M44" i="29" s="1"/>
  <c r="N44" i="29" s="1"/>
  <c r="O44" i="29" s="1"/>
  <c r="P44" i="29" s="1"/>
  <c r="Q44" i="29" s="1"/>
  <c r="R44" i="29" s="1"/>
  <c r="S44" i="29" s="1"/>
  <c r="T44" i="29" s="1"/>
  <c r="U44" i="29" s="1"/>
  <c r="V44" i="29" s="1"/>
  <c r="W44" i="29" s="1"/>
  <c r="X44" i="29" s="1"/>
  <c r="Y44" i="29" s="1"/>
  <c r="Z44" i="29" s="1"/>
  <c r="AA44" i="29" s="1"/>
  <c r="AB44" i="29" s="1"/>
  <c r="AC44" i="29" s="1"/>
  <c r="AD44" i="29" s="1"/>
  <c r="AE44" i="29" s="1"/>
  <c r="AF44" i="29" s="1"/>
  <c r="AD51" i="3"/>
  <c r="AD57" i="3" s="1"/>
  <c r="AF39" i="28"/>
  <c r="P39" i="28"/>
  <c r="AD39" i="28"/>
  <c r="AA39" i="28"/>
  <c r="T39" i="28"/>
  <c r="J37" i="3"/>
  <c r="V37" i="3"/>
  <c r="V51" i="3"/>
  <c r="V57" i="3" s="1"/>
  <c r="Y37" i="3"/>
  <c r="Y51" i="3"/>
  <c r="Y57" i="3" s="1"/>
  <c r="AB37" i="3"/>
  <c r="AE39" i="15"/>
  <c r="U39" i="15"/>
  <c r="S39" i="15"/>
  <c r="Q39" i="15"/>
  <c r="M39" i="15"/>
  <c r="K39" i="15"/>
  <c r="K57" i="15" s="1"/>
  <c r="I39" i="15"/>
  <c r="I57" i="15" s="1"/>
  <c r="AB39" i="30"/>
  <c r="Y39" i="30"/>
  <c r="W39" i="30"/>
  <c r="U39" i="30"/>
  <c r="AF39" i="30"/>
  <c r="P39" i="30"/>
  <c r="Y39" i="31"/>
  <c r="W39" i="31"/>
  <c r="K39" i="31"/>
  <c r="I39" i="31"/>
  <c r="I55" i="31" s="1"/>
  <c r="AE39" i="31"/>
  <c r="AA39" i="31"/>
  <c r="L39" i="31"/>
  <c r="AD39" i="21"/>
  <c r="AB39" i="21"/>
  <c r="Z39" i="21"/>
  <c r="U39" i="21"/>
  <c r="P39" i="21"/>
  <c r="N39" i="21"/>
  <c r="I39" i="21"/>
  <c r="I55" i="21" s="1"/>
  <c r="AF39" i="21"/>
  <c r="R39" i="31"/>
  <c r="I39" i="27"/>
  <c r="I55" i="27" s="1"/>
  <c r="L39" i="27"/>
  <c r="O39" i="27"/>
  <c r="AE39" i="17"/>
  <c r="K39" i="17"/>
  <c r="M39" i="17"/>
  <c r="N39" i="17"/>
  <c r="Q39" i="17"/>
  <c r="S39" i="17"/>
  <c r="M39" i="18"/>
  <c r="R39" i="18"/>
  <c r="U39" i="18"/>
  <c r="X39" i="18"/>
  <c r="AC39" i="20"/>
  <c r="AF39" i="20"/>
  <c r="H39" i="20"/>
  <c r="H55" i="20" s="1"/>
  <c r="I39" i="20"/>
  <c r="I55" i="20" s="1"/>
  <c r="L39" i="20"/>
  <c r="M39" i="20"/>
  <c r="P39" i="12"/>
  <c r="T39" i="20"/>
  <c r="Q39" i="20"/>
  <c r="M39" i="19"/>
  <c r="Y39" i="29"/>
  <c r="Q39" i="19"/>
  <c r="T39" i="19"/>
  <c r="AD39" i="29"/>
  <c r="X39" i="29"/>
  <c r="R39" i="29"/>
  <c r="I39" i="19"/>
  <c r="I55" i="19" s="1"/>
  <c r="J39" i="23"/>
  <c r="J55" i="23" s="1"/>
  <c r="H39" i="22"/>
  <c r="H55" i="22" s="1"/>
  <c r="J39" i="22"/>
  <c r="J55" i="22" s="1"/>
  <c r="K39" i="22"/>
  <c r="L39" i="22"/>
  <c r="R39" i="23"/>
  <c r="O39" i="22"/>
  <c r="AD39" i="23"/>
  <c r="AE39" i="23"/>
  <c r="J39" i="28"/>
  <c r="J55" i="28" s="1"/>
  <c r="R39" i="28"/>
  <c r="O39" i="28"/>
  <c r="L39" i="28"/>
  <c r="Z39" i="28"/>
  <c r="W39" i="28"/>
  <c r="S39" i="28"/>
  <c r="S37" i="3"/>
  <c r="T51" i="3"/>
  <c r="T57" i="3" s="1"/>
  <c r="W37" i="3"/>
  <c r="W51" i="3"/>
  <c r="W57" i="3" s="1"/>
  <c r="Z51" i="3"/>
  <c r="Z57" i="3" s="1"/>
  <c r="AC37" i="3"/>
  <c r="AE37" i="3"/>
  <c r="AD39" i="15"/>
  <c r="AA39" i="15"/>
  <c r="AC39" i="15"/>
  <c r="X39" i="15"/>
  <c r="T39" i="30"/>
  <c r="O39" i="30"/>
  <c r="J39" i="30"/>
  <c r="J57" i="30" s="1"/>
  <c r="H39" i="30"/>
  <c r="H57" i="30" s="1"/>
  <c r="AE39" i="30"/>
  <c r="N39" i="30"/>
  <c r="Z39" i="31"/>
  <c r="U39" i="31"/>
  <c r="AD39" i="31"/>
  <c r="X39" i="21"/>
  <c r="S39" i="21"/>
  <c r="Q39" i="21"/>
  <c r="L39" i="21"/>
  <c r="H39" i="21"/>
  <c r="H55" i="21" s="1"/>
  <c r="J39" i="27"/>
  <c r="J55" i="27" s="1"/>
  <c r="M39" i="27"/>
  <c r="P39" i="27"/>
  <c r="AB39" i="17"/>
  <c r="I39" i="17"/>
  <c r="I55" i="17" s="1"/>
  <c r="J39" i="17"/>
  <c r="J55" i="17" s="1"/>
  <c r="P39" i="17"/>
  <c r="AF39" i="18"/>
  <c r="H39" i="18"/>
  <c r="H55" i="18" s="1"/>
  <c r="J39" i="18"/>
  <c r="J55" i="18" s="1"/>
  <c r="K39" i="18"/>
  <c r="O39" i="18"/>
  <c r="Z39" i="18"/>
  <c r="AE39" i="19"/>
  <c r="J39" i="20"/>
  <c r="J55" i="20" s="1"/>
  <c r="K39" i="20"/>
  <c r="K55" i="20" s="1"/>
  <c r="O39" i="12"/>
  <c r="P39" i="20"/>
  <c r="O39" i="20"/>
  <c r="O39" i="29"/>
  <c r="P39" i="29"/>
  <c r="AC39" i="29"/>
  <c r="V39" i="19"/>
  <c r="AF39" i="29"/>
  <c r="W39" i="29"/>
  <c r="T39" i="29"/>
  <c r="Q39" i="29"/>
  <c r="AC39" i="19"/>
  <c r="L39" i="23"/>
  <c r="M39" i="23"/>
  <c r="W39" i="23"/>
  <c r="S39" i="22"/>
  <c r="Z39" i="23"/>
  <c r="V39" i="22"/>
  <c r="O51" i="3"/>
  <c r="O57" i="3" s="1"/>
  <c r="I39" i="28"/>
  <c r="I55" i="28" s="1"/>
  <c r="N39" i="28"/>
  <c r="AC39" i="28"/>
  <c r="Y39" i="28"/>
  <c r="V39" i="28"/>
  <c r="R37" i="3"/>
  <c r="T37" i="3"/>
  <c r="U37" i="3"/>
  <c r="U51" i="3"/>
  <c r="U57" i="3" s="1"/>
  <c r="X51" i="3"/>
  <c r="X57" i="3" s="1"/>
  <c r="X37" i="3"/>
  <c r="Z37" i="3"/>
  <c r="AA51" i="3"/>
  <c r="AA57" i="3" s="1"/>
  <c r="AD37" i="3"/>
  <c r="AC51" i="3"/>
  <c r="AC57" i="3" s="1"/>
  <c r="AF37" i="3"/>
  <c r="W39" i="15"/>
  <c r="T39" i="15"/>
  <c r="R39" i="15"/>
  <c r="O39" i="15"/>
  <c r="L39" i="15"/>
  <c r="J39" i="15"/>
  <c r="J57" i="15" s="1"/>
  <c r="H57" i="15"/>
  <c r="AC39" i="30"/>
  <c r="Z39" i="30"/>
  <c r="X39" i="30"/>
  <c r="V39" i="30"/>
  <c r="R39" i="30"/>
  <c r="AD39" i="30"/>
  <c r="M39" i="30"/>
  <c r="N39" i="15"/>
  <c r="X39" i="31"/>
  <c r="S39" i="31"/>
  <c r="J39" i="31"/>
  <c r="J55" i="31" s="1"/>
  <c r="H39" i="31"/>
  <c r="H55" i="31" s="1"/>
  <c r="AC39" i="31"/>
  <c r="P39" i="31"/>
  <c r="AC39" i="21"/>
  <c r="AA39" i="21"/>
  <c r="V39" i="21"/>
  <c r="T39" i="21"/>
  <c r="O39" i="21"/>
  <c r="M39" i="31"/>
  <c r="Y39" i="17"/>
  <c r="AF39" i="17"/>
  <c r="H39" i="17"/>
  <c r="H55" i="17" s="1"/>
  <c r="R39" i="17"/>
  <c r="L39" i="18"/>
  <c r="Q39" i="18"/>
  <c r="S39" i="18"/>
  <c r="T39" i="18"/>
  <c r="V39" i="18"/>
  <c r="W39" i="18"/>
  <c r="Y39" i="18"/>
  <c r="AD39" i="20"/>
  <c r="J39" i="12"/>
  <c r="J55" i="12" s="1"/>
  <c r="L39" i="12"/>
  <c r="M39" i="12"/>
  <c r="N39" i="12"/>
  <c r="V39" i="20"/>
  <c r="R39" i="20"/>
  <c r="N39" i="29"/>
  <c r="P39" i="19"/>
  <c r="Z39" i="29"/>
  <c r="AA39" i="29"/>
  <c r="V39" i="29"/>
  <c r="S39" i="29"/>
  <c r="AD39" i="19"/>
  <c r="K39" i="23"/>
  <c r="I39" i="22"/>
  <c r="I55" i="22" s="1"/>
  <c r="O39" i="23"/>
  <c r="P39" i="23"/>
  <c r="Q39" i="23"/>
  <c r="N39" i="22"/>
  <c r="T39" i="23"/>
  <c r="X39" i="23"/>
  <c r="T39" i="22"/>
  <c r="AA39" i="23"/>
  <c r="AB39" i="23"/>
  <c r="X39" i="22"/>
  <c r="H51" i="3"/>
  <c r="H57" i="3" s="1"/>
  <c r="K39" i="28"/>
  <c r="H39" i="28"/>
  <c r="H55" i="28" s="1"/>
  <c r="Q39" i="28"/>
  <c r="M39" i="28"/>
  <c r="AE39" i="28"/>
  <c r="AB39" i="28"/>
  <c r="X39" i="28"/>
  <c r="U39" i="28"/>
  <c r="P51" i="3"/>
  <c r="P57" i="3" s="1"/>
  <c r="Q51" i="3"/>
  <c r="Q57" i="3" s="1"/>
  <c r="R51" i="3"/>
  <c r="R57" i="3" s="1"/>
  <c r="S51" i="3"/>
  <c r="S57" i="3" s="1"/>
  <c r="AA37" i="3"/>
  <c r="AB51" i="3"/>
  <c r="AB57" i="3" s="1"/>
  <c r="AE51" i="3"/>
  <c r="AE57" i="3" s="1"/>
  <c r="AF51" i="3"/>
  <c r="AF57" i="3" s="1"/>
  <c r="AF39" i="15"/>
  <c r="AB39" i="15"/>
  <c r="Y39" i="15"/>
  <c r="Z39" i="15"/>
  <c r="V39" i="15"/>
  <c r="P39" i="15"/>
  <c r="AA39" i="30"/>
  <c r="Q39" i="30"/>
  <c r="K39" i="30"/>
  <c r="I39" i="30"/>
  <c r="I57" i="30" s="1"/>
  <c r="S39" i="30"/>
  <c r="L39" i="30"/>
  <c r="V39" i="31"/>
  <c r="T39" i="31"/>
  <c r="AF39" i="31"/>
  <c r="AB39" i="31"/>
  <c r="AE39" i="21"/>
  <c r="Y39" i="21"/>
  <c r="W39" i="21"/>
  <c r="R39" i="21"/>
  <c r="M39" i="21"/>
  <c r="K39" i="21"/>
  <c r="J39" i="21"/>
  <c r="J55" i="21" s="1"/>
  <c r="N39" i="31"/>
  <c r="O39" i="31"/>
  <c r="K39" i="27"/>
  <c r="K55" i="27" s="1"/>
  <c r="N39" i="27"/>
  <c r="AA39" i="17"/>
  <c r="AD39" i="17"/>
  <c r="L39" i="17"/>
  <c r="O39" i="17"/>
  <c r="I39" i="18"/>
  <c r="I55" i="18" s="1"/>
  <c r="N39" i="18"/>
  <c r="P39" i="18"/>
  <c r="AE39" i="20"/>
  <c r="K39" i="12"/>
  <c r="N39" i="20"/>
  <c r="U39" i="20"/>
  <c r="S39" i="20"/>
  <c r="N39" i="19"/>
  <c r="O39" i="19"/>
  <c r="R39" i="19"/>
  <c r="S39" i="19"/>
  <c r="AB39" i="29"/>
  <c r="U39" i="19"/>
  <c r="W39" i="19"/>
  <c r="AE39" i="29"/>
  <c r="U39" i="29"/>
  <c r="AB39" i="19"/>
  <c r="AF39" i="19"/>
  <c r="H39" i="29"/>
  <c r="H55" i="29" s="1"/>
  <c r="I39" i="23"/>
  <c r="I55" i="23" s="1"/>
  <c r="N39" i="23"/>
  <c r="M39" i="22"/>
  <c r="S39" i="23"/>
  <c r="R39" i="22"/>
  <c r="Y39" i="23"/>
  <c r="U39" i="22"/>
  <c r="AC39" i="23"/>
  <c r="Y39" i="22"/>
  <c r="L38" i="24"/>
  <c r="AB38" i="24"/>
  <c r="H26" i="26"/>
  <c r="I26" i="26" s="1"/>
  <c r="J26" i="26" s="1"/>
  <c r="K26" i="26" s="1"/>
  <c r="T210" i="7"/>
  <c r="U210" i="7" s="1"/>
  <c r="V210" i="7" s="1"/>
  <c r="W210" i="7" s="1"/>
  <c r="H211" i="7"/>
  <c r="J207" i="7"/>
  <c r="K207" i="7" s="1"/>
  <c r="L207" i="7" s="1"/>
  <c r="M207" i="7" s="1"/>
  <c r="H44" i="19"/>
  <c r="H59" i="19" s="1"/>
  <c r="I59" i="19" s="1"/>
  <c r="J59" i="19" s="1"/>
  <c r="K59" i="19" s="1"/>
  <c r="L59" i="19" s="1"/>
  <c r="M59" i="19" s="1"/>
  <c r="N59" i="19" s="1"/>
  <c r="O59" i="19" s="1"/>
  <c r="P59" i="19" s="1"/>
  <c r="Q59" i="19" s="1"/>
  <c r="R59" i="19" s="1"/>
  <c r="S59" i="19" s="1"/>
  <c r="T59" i="19" s="1"/>
  <c r="U59" i="19" s="1"/>
  <c r="V59" i="19" s="1"/>
  <c r="W59" i="19" s="1"/>
  <c r="X59" i="19" s="1"/>
  <c r="Y59" i="19" s="1"/>
  <c r="Z59" i="19" s="1"/>
  <c r="AA59" i="19" s="1"/>
  <c r="AB59" i="19" s="1"/>
  <c r="AC59" i="19" s="1"/>
  <c r="AD59" i="19" s="1"/>
  <c r="AE59" i="19" s="1"/>
  <c r="AF59" i="19" s="1"/>
  <c r="L51" i="38"/>
  <c r="L58" i="38"/>
  <c r="BD273" i="7" s="1"/>
  <c r="BD320" i="7" s="1"/>
  <c r="L52" i="38"/>
  <c r="L49" i="38"/>
  <c r="L50" i="38"/>
  <c r="J216" i="7"/>
  <c r="K216" i="7" s="1"/>
  <c r="L216" i="7" s="1"/>
  <c r="M216" i="7" s="1"/>
  <c r="H221" i="7"/>
  <c r="Y217" i="7"/>
  <c r="Z217" i="7" s="1"/>
  <c r="AA217" i="7" s="1"/>
  <c r="AB217" i="7" s="1"/>
  <c r="T209" i="7"/>
  <c r="U209" i="7" s="1"/>
  <c r="V209" i="7" s="1"/>
  <c r="W209" i="7" s="1"/>
  <c r="J208" i="7"/>
  <c r="K208" i="7" s="1"/>
  <c r="L208" i="7" s="1"/>
  <c r="M208" i="7" s="1"/>
  <c r="H212" i="7"/>
  <c r="Y216" i="7"/>
  <c r="Z216" i="7" s="1"/>
  <c r="AA216" i="7" s="1"/>
  <c r="AB216" i="7" s="1"/>
  <c r="O210" i="7"/>
  <c r="P210" i="7" s="1"/>
  <c r="Q210" i="7" s="1"/>
  <c r="R210" i="7" s="1"/>
  <c r="O209" i="7"/>
  <c r="P209" i="7" s="1"/>
  <c r="Q209" i="7" s="1"/>
  <c r="R209" i="7" s="1"/>
  <c r="H216" i="7"/>
  <c r="H207" i="7"/>
  <c r="T216" i="7"/>
  <c r="U216" i="7" s="1"/>
  <c r="V216" i="7" s="1"/>
  <c r="W216" i="7" s="1"/>
  <c r="J214" i="7"/>
  <c r="K214" i="7" s="1"/>
  <c r="L214" i="7" s="1"/>
  <c r="M214" i="7" s="1"/>
  <c r="H213" i="7"/>
  <c r="Y208" i="7"/>
  <c r="Z208" i="7" s="1"/>
  <c r="AA208" i="7" s="1"/>
  <c r="AB208" i="7" s="1"/>
  <c r="AQ290" i="7"/>
  <c r="AQ314" i="7" s="1"/>
  <c r="BO291" i="7"/>
  <c r="BO313" i="7" s="1"/>
  <c r="J209" i="7"/>
  <c r="K209" i="7" s="1"/>
  <c r="L209" i="7" s="1"/>
  <c r="M209" i="7" s="1"/>
  <c r="H208" i="7"/>
  <c r="H210" i="7"/>
  <c r="O212" i="7"/>
  <c r="P212" i="7" s="1"/>
  <c r="Q212" i="7" s="1"/>
  <c r="R212" i="7" s="1"/>
  <c r="H222" i="7"/>
  <c r="O207" i="7"/>
  <c r="P207" i="7" s="1"/>
  <c r="Q207" i="7" s="1"/>
  <c r="R207" i="7" s="1"/>
  <c r="Y222" i="7"/>
  <c r="Z222" i="7" s="1"/>
  <c r="AA222" i="7" s="1"/>
  <c r="AB222" i="7" s="1"/>
  <c r="H214" i="7"/>
  <c r="Y220" i="7"/>
  <c r="Z220" i="7" s="1"/>
  <c r="AA220" i="7" s="1"/>
  <c r="AB220" i="7" s="1"/>
  <c r="T214" i="7"/>
  <c r="U214" i="7" s="1"/>
  <c r="V214" i="7" s="1"/>
  <c r="W214" i="7" s="1"/>
  <c r="T221" i="7"/>
  <c r="U221" i="7" s="1"/>
  <c r="V221" i="7" s="1"/>
  <c r="W221" i="7" s="1"/>
  <c r="Y213" i="7"/>
  <c r="Z213" i="7" s="1"/>
  <c r="AA213" i="7" s="1"/>
  <c r="AB213" i="7" s="1"/>
  <c r="H215" i="7"/>
  <c r="H217" i="7"/>
  <c r="Y211" i="7"/>
  <c r="Z211" i="7" s="1"/>
  <c r="AA211" i="7" s="1"/>
  <c r="AB211" i="7" s="1"/>
  <c r="J211" i="7"/>
  <c r="K211" i="7" s="1"/>
  <c r="L211" i="7" s="1"/>
  <c r="M211" i="7" s="1"/>
  <c r="O217" i="7"/>
  <c r="P217" i="7" s="1"/>
  <c r="Q217" i="7" s="1"/>
  <c r="R217" i="7" s="1"/>
  <c r="H209" i="7"/>
  <c r="AQ273" i="7"/>
  <c r="AQ320" i="7" s="1"/>
  <c r="BO297" i="7"/>
  <c r="BO308" i="7" s="1"/>
  <c r="BO273" i="7"/>
  <c r="BO320" i="7" s="1"/>
  <c r="BO266" i="7"/>
  <c r="BO326" i="7" s="1"/>
  <c r="AQ291" i="7"/>
  <c r="AQ313" i="7" s="1"/>
  <c r="AQ297" i="7"/>
  <c r="AQ308" i="7" s="1"/>
  <c r="K32" i="38"/>
  <c r="BC272" i="7"/>
  <c r="BC274" i="7" s="1"/>
  <c r="AQ267" i="7"/>
  <c r="AQ325" i="7" s="1"/>
  <c r="BO290" i="7"/>
  <c r="BO314" i="7" s="1"/>
  <c r="DL1" i="38"/>
  <c r="DM2" i="38"/>
  <c r="BC296" i="7"/>
  <c r="H42" i="26"/>
  <c r="I42" i="26" s="1"/>
  <c r="J42" i="26" s="1"/>
  <c r="K42" i="26" s="1"/>
  <c r="L42" i="26" s="1"/>
  <c r="M42" i="26" s="1"/>
  <c r="N42" i="26" s="1"/>
  <c r="O42" i="26" s="1"/>
  <c r="P42" i="26" s="1"/>
  <c r="Q42" i="26" s="1"/>
  <c r="R42" i="26" s="1"/>
  <c r="S42" i="26" s="1"/>
  <c r="T42" i="26" s="1"/>
  <c r="U42" i="26" s="1"/>
  <c r="V42" i="26" s="1"/>
  <c r="W42" i="26" s="1"/>
  <c r="X42" i="26" s="1"/>
  <c r="Y42" i="26" s="1"/>
  <c r="Z42" i="26" s="1"/>
  <c r="AA42" i="26" s="1"/>
  <c r="AB42" i="26" s="1"/>
  <c r="AC42" i="26" s="1"/>
  <c r="AD42" i="26" s="1"/>
  <c r="AE42" i="26" s="1"/>
  <c r="AF42" i="26" s="1"/>
  <c r="H43" i="26"/>
  <c r="I43" i="26" s="1"/>
  <c r="J43" i="26" s="1"/>
  <c r="K43" i="26" s="1"/>
  <c r="L43" i="26" s="1"/>
  <c r="M43" i="26" s="1"/>
  <c r="N43" i="26" s="1"/>
  <c r="O43" i="26" s="1"/>
  <c r="P43" i="26" s="1"/>
  <c r="Q43" i="26" s="1"/>
  <c r="R43" i="26" s="1"/>
  <c r="S43" i="26" s="1"/>
  <c r="T43" i="26" s="1"/>
  <c r="U43" i="26" s="1"/>
  <c r="V43" i="26" s="1"/>
  <c r="W43" i="26" s="1"/>
  <c r="X43" i="26" s="1"/>
  <c r="Y43" i="26" s="1"/>
  <c r="Z43" i="26" s="1"/>
  <c r="AA43" i="26" s="1"/>
  <c r="AB43" i="26" s="1"/>
  <c r="AC43" i="26" s="1"/>
  <c r="AD43" i="26" s="1"/>
  <c r="AE43" i="26" s="1"/>
  <c r="AF43" i="26" s="1"/>
  <c r="N38" i="32"/>
  <c r="H44" i="17"/>
  <c r="G71" i="27"/>
  <c r="H28" i="27"/>
  <c r="S42" i="20"/>
  <c r="H52" i="24"/>
  <c r="I27" i="24"/>
  <c r="M50" i="3"/>
  <c r="T215" i="7"/>
  <c r="U215" i="7" s="1"/>
  <c r="V215" i="7" s="1"/>
  <c r="W215" i="7" s="1"/>
  <c r="H43" i="19"/>
  <c r="DA2" i="38"/>
  <c r="CZ1" i="38"/>
  <c r="H44" i="27"/>
  <c r="AE254" i="7"/>
  <c r="AE323" i="7" s="1"/>
  <c r="K29" i="25"/>
  <c r="GN2" i="38"/>
  <c r="GM1" i="38"/>
  <c r="H54" i="23"/>
  <c r="I28" i="23"/>
  <c r="AB26" i="25"/>
  <c r="AC26" i="25" s="1"/>
  <c r="AD26" i="25" s="1"/>
  <c r="AE26" i="25" s="1"/>
  <c r="AF26" i="25" s="1"/>
  <c r="Z26" i="25"/>
  <c r="Y26" i="25" s="1"/>
  <c r="X26" i="25" s="1"/>
  <c r="W26" i="25" s="1"/>
  <c r="T42" i="20"/>
  <c r="P38" i="32"/>
  <c r="T211" i="7"/>
  <c r="U211" i="7" s="1"/>
  <c r="V211" i="7" s="1"/>
  <c r="W211" i="7" s="1"/>
  <c r="J220" i="7"/>
  <c r="K220" i="7" s="1"/>
  <c r="L220" i="7" s="1"/>
  <c r="M220" i="7" s="1"/>
  <c r="J57" i="12"/>
  <c r="K30" i="12"/>
  <c r="H43" i="23"/>
  <c r="AB26" i="26"/>
  <c r="AC26" i="26" s="1"/>
  <c r="AD26" i="26" s="1"/>
  <c r="AE26" i="26" s="1"/>
  <c r="AF26" i="26" s="1"/>
  <c r="Z26" i="26"/>
  <c r="Y26" i="26" s="1"/>
  <c r="X26" i="26" s="1"/>
  <c r="W26" i="26" s="1"/>
  <c r="J210" i="7"/>
  <c r="K210" i="7" s="1"/>
  <c r="L210" i="7" s="1"/>
  <c r="M210" i="7" s="1"/>
  <c r="Y214" i="7"/>
  <c r="Z214" i="7" s="1"/>
  <c r="AA214" i="7" s="1"/>
  <c r="AB214" i="7" s="1"/>
  <c r="H43" i="22"/>
  <c r="J57" i="27"/>
  <c r="J37" i="15"/>
  <c r="O220" i="7"/>
  <c r="P220" i="7" s="1"/>
  <c r="Q220" i="7" s="1"/>
  <c r="R220" i="7" s="1"/>
  <c r="J33" i="15"/>
  <c r="L56" i="38"/>
  <c r="L53" i="38"/>
  <c r="L54" i="38"/>
  <c r="BD269" i="7" s="1"/>
  <c r="L55" i="38"/>
  <c r="BD270" i="7" s="1"/>
  <c r="L41" i="38"/>
  <c r="BD258" i="7" s="1"/>
  <c r="L40" i="38"/>
  <c r="BD257" i="7" s="1"/>
  <c r="L39" i="38"/>
  <c r="BD256" i="7" s="1"/>
  <c r="BD324" i="7" s="1"/>
  <c r="L44" i="38"/>
  <c r="BD261" i="7" s="1"/>
  <c r="L42" i="38"/>
  <c r="BD259" i="7" s="1"/>
  <c r="L48" i="38"/>
  <c r="BD265" i="7" s="1"/>
  <c r="BD322" i="7" s="1"/>
  <c r="L38" i="38"/>
  <c r="BD255" i="7" s="1"/>
  <c r="L37" i="38"/>
  <c r="BD254" i="7" s="1"/>
  <c r="BD323" i="7" s="1"/>
  <c r="L46" i="38"/>
  <c r="L45" i="38"/>
  <c r="L47" i="38"/>
  <c r="BD264" i="7" s="1"/>
  <c r="L43" i="38"/>
  <c r="BD260" i="7" s="1"/>
  <c r="H56" i="30"/>
  <c r="I28" i="30"/>
  <c r="O38" i="24"/>
  <c r="X38" i="26"/>
  <c r="Z38" i="26"/>
  <c r="O215" i="7"/>
  <c r="P215" i="7" s="1"/>
  <c r="Q215" i="7" s="1"/>
  <c r="R215" i="7" s="1"/>
  <c r="Z50" i="3"/>
  <c r="O214" i="7"/>
  <c r="P214" i="7" s="1"/>
  <c r="Q214" i="7" s="1"/>
  <c r="R214" i="7" s="1"/>
  <c r="O216" i="7"/>
  <c r="P216" i="7" s="1"/>
  <c r="Q216" i="7" s="1"/>
  <c r="R216" i="7" s="1"/>
  <c r="H43" i="29"/>
  <c r="H44" i="15"/>
  <c r="AE269" i="7"/>
  <c r="FN2" i="38"/>
  <c r="FM1" i="38"/>
  <c r="M40" i="38" s="1"/>
  <c r="BE257" i="7" s="1"/>
  <c r="K29" i="32"/>
  <c r="T42" i="23"/>
  <c r="P38" i="24"/>
  <c r="Y210" i="7"/>
  <c r="Z210" i="7" s="1"/>
  <c r="AA210" i="7" s="1"/>
  <c r="AB210" i="7" s="1"/>
  <c r="O211" i="7"/>
  <c r="P211" i="7" s="1"/>
  <c r="Q211" i="7" s="1"/>
  <c r="R211" i="7" s="1"/>
  <c r="Y209" i="7"/>
  <c r="Z209" i="7" s="1"/>
  <c r="AA209" i="7" s="1"/>
  <c r="AB209" i="7" s="1"/>
  <c r="J57" i="17"/>
  <c r="K30" i="17"/>
  <c r="AE284" i="7"/>
  <c r="AE174" i="7" s="1"/>
  <c r="AQ174" i="7"/>
  <c r="K8" i="3"/>
  <c r="G22" i="3" s="1"/>
  <c r="K10" i="3"/>
  <c r="G26" i="3" s="1"/>
  <c r="H52" i="25"/>
  <c r="I27" i="25"/>
  <c r="M66" i="40"/>
  <c r="L66" i="40"/>
  <c r="K66" i="40"/>
  <c r="J66" i="40"/>
  <c r="R19" i="26"/>
  <c r="S19" i="26" s="1"/>
  <c r="T19" i="26" s="1"/>
  <c r="U19" i="26" s="1"/>
  <c r="AB38" i="26"/>
  <c r="J206" i="7"/>
  <c r="I224" i="7"/>
  <c r="J64" i="23"/>
  <c r="K30" i="23"/>
  <c r="J57" i="31"/>
  <c r="K30" i="31"/>
  <c r="AE283" i="7"/>
  <c r="AE173" i="7" s="1"/>
  <c r="AQ173" i="7"/>
  <c r="G224" i="7"/>
  <c r="H206" i="7"/>
  <c r="H224" i="7" s="1"/>
  <c r="I28" i="20"/>
  <c r="H54" i="20"/>
  <c r="H52" i="26"/>
  <c r="H65" i="26" s="1"/>
  <c r="E112" i="7" s="1"/>
  <c r="I27" i="26"/>
  <c r="O206" i="7"/>
  <c r="N224" i="7"/>
  <c r="J36" i="15"/>
  <c r="H54" i="31"/>
  <c r="I28" i="31"/>
  <c r="M19" i="26"/>
  <c r="N19" i="26" s="1"/>
  <c r="O19" i="26" s="1"/>
  <c r="P19" i="26" s="1"/>
  <c r="H19" i="26"/>
  <c r="I19" i="26" s="1"/>
  <c r="J19" i="26" s="1"/>
  <c r="K19" i="26" s="1"/>
  <c r="H26" i="25"/>
  <c r="I26" i="25" s="1"/>
  <c r="J26" i="25" s="1"/>
  <c r="K26" i="25" s="1"/>
  <c r="H56" i="15"/>
  <c r="I28" i="15"/>
  <c r="H44" i="32"/>
  <c r="H45" i="29"/>
  <c r="H45" i="12"/>
  <c r="H45" i="27"/>
  <c r="S224" i="7"/>
  <c r="T206" i="7"/>
  <c r="J35" i="15"/>
  <c r="J42" i="15" s="1"/>
  <c r="J59" i="15" s="1"/>
  <c r="AE294" i="7"/>
  <c r="P38" i="3"/>
  <c r="H47" i="23"/>
  <c r="H47" i="12"/>
  <c r="H47" i="28"/>
  <c r="H47" i="21"/>
  <c r="M27" i="26"/>
  <c r="L52" i="26"/>
  <c r="L65" i="26" s="1"/>
  <c r="I112" i="7" s="1"/>
  <c r="AA50" i="3"/>
  <c r="Y206" i="7"/>
  <c r="X224" i="7"/>
  <c r="J32" i="15"/>
  <c r="H43" i="30"/>
  <c r="AE77" i="28"/>
  <c r="AE78" i="28" s="1"/>
  <c r="AD78" i="28"/>
  <c r="H44" i="12"/>
  <c r="BC178" i="7"/>
  <c r="L52" i="25"/>
  <c r="M27" i="25"/>
  <c r="AB19" i="26"/>
  <c r="AC19" i="26" s="1"/>
  <c r="AD19" i="26" s="1"/>
  <c r="AE19" i="26" s="1"/>
  <c r="AF19" i="26" s="1"/>
  <c r="Z19" i="26"/>
  <c r="Y19" i="26" s="1"/>
  <c r="X19" i="26" s="1"/>
  <c r="W19" i="26" s="1"/>
  <c r="AE293" i="7"/>
  <c r="BO178" i="7"/>
  <c r="U42" i="23"/>
  <c r="H54" i="29"/>
  <c r="I28" i="29"/>
  <c r="I28" i="19"/>
  <c r="H54" i="19"/>
  <c r="H48" i="25"/>
  <c r="H49" i="30"/>
  <c r="H38" i="26"/>
  <c r="Z38" i="32"/>
  <c r="Y221" i="7"/>
  <c r="Z221" i="7" s="1"/>
  <c r="AA221" i="7" s="1"/>
  <c r="AB221" i="7" s="1"/>
  <c r="H44" i="18"/>
  <c r="H44" i="31"/>
  <c r="J57" i="21"/>
  <c r="K30" i="21"/>
  <c r="T217" i="7"/>
  <c r="U217" i="7" s="1"/>
  <c r="V217" i="7" s="1"/>
  <c r="W217" i="7" s="1"/>
  <c r="AE259" i="7"/>
  <c r="AE176" i="7" s="1"/>
  <c r="AQ176" i="7"/>
  <c r="H54" i="18"/>
  <c r="I28" i="18"/>
  <c r="I38" i="26"/>
  <c r="L30" i="15"/>
  <c r="J217" i="7"/>
  <c r="K217" i="7" s="1"/>
  <c r="L217" i="7" s="1"/>
  <c r="M217" i="7" s="1"/>
  <c r="ID2" i="38"/>
  <c r="IC1" i="38"/>
  <c r="H52" i="3"/>
  <c r="H58" i="3" s="1"/>
  <c r="AC52" i="3"/>
  <c r="AC58" i="3" s="1"/>
  <c r="Y52" i="3"/>
  <c r="Y58" i="3" s="1"/>
  <c r="U52" i="3"/>
  <c r="U58" i="3" s="1"/>
  <c r="R52" i="3"/>
  <c r="R58" i="3" s="1"/>
  <c r="O52" i="3"/>
  <c r="O58" i="3" s="1"/>
  <c r="H52" i="32"/>
  <c r="I27" i="32"/>
  <c r="K30" i="28"/>
  <c r="J64" i="28"/>
  <c r="J57" i="28"/>
  <c r="K30" i="32"/>
  <c r="L10" i="38"/>
  <c r="L26" i="38"/>
  <c r="L17" i="38"/>
  <c r="BD285" i="7" s="1"/>
  <c r="L24" i="38"/>
  <c r="L27" i="38"/>
  <c r="BD293" i="7" s="1"/>
  <c r="L21" i="38"/>
  <c r="BD289" i="7" s="1"/>
  <c r="L31" i="38"/>
  <c r="BD297" i="7" s="1"/>
  <c r="BD308" i="7" s="1"/>
  <c r="L14" i="38"/>
  <c r="BD282" i="7" s="1"/>
  <c r="L25" i="38"/>
  <c r="L20" i="38"/>
  <c r="BD288" i="7" s="1"/>
  <c r="L23" i="38"/>
  <c r="L15" i="38"/>
  <c r="BD283" i="7" s="1"/>
  <c r="L12" i="38"/>
  <c r="BD280" i="7" s="1"/>
  <c r="BD312" i="7" s="1"/>
  <c r="L11" i="38"/>
  <c r="BD279" i="7" s="1"/>
  <c r="L28" i="38"/>
  <c r="BD294" i="7" s="1"/>
  <c r="L19" i="38"/>
  <c r="L22" i="38"/>
  <c r="L18" i="38"/>
  <c r="L13" i="38"/>
  <c r="BD281" i="7" s="1"/>
  <c r="L29" i="38"/>
  <c r="L16" i="38"/>
  <c r="BD284" i="7" s="1"/>
  <c r="L30" i="19"/>
  <c r="K57" i="19"/>
  <c r="H42" i="25"/>
  <c r="H43" i="25"/>
  <c r="G71" i="28"/>
  <c r="H28" i="28"/>
  <c r="J28" i="17"/>
  <c r="I54" i="17"/>
  <c r="H44" i="22"/>
  <c r="EL2" i="38"/>
  <c r="EK1" i="38"/>
  <c r="H54" i="22"/>
  <c r="I28" i="22"/>
  <c r="AB46" i="3"/>
  <c r="X46" i="3"/>
  <c r="T46" i="3"/>
  <c r="P46" i="3"/>
  <c r="AE46" i="3"/>
  <c r="J46" i="3"/>
  <c r="G46" i="3"/>
  <c r="H62" i="3" s="1"/>
  <c r="J64" i="22"/>
  <c r="J57" i="22"/>
  <c r="K30" i="22"/>
  <c r="HC2" i="38"/>
  <c r="HB1" i="38"/>
  <c r="V17" i="6"/>
  <c r="W17" i="6" s="1"/>
  <c r="CL2" i="38"/>
  <c r="CK1" i="38"/>
  <c r="M23" i="38" s="1"/>
  <c r="U42" i="20"/>
  <c r="AC48" i="3"/>
  <c r="Y48" i="3"/>
  <c r="T48" i="3"/>
  <c r="Q48" i="3"/>
  <c r="O48" i="3"/>
  <c r="K48" i="3"/>
  <c r="G48" i="3"/>
  <c r="H63" i="3" s="1"/>
  <c r="J221" i="7"/>
  <c r="K221" i="7" s="1"/>
  <c r="L221" i="7" s="1"/>
  <c r="M221" i="7" s="1"/>
  <c r="T207" i="7"/>
  <c r="U207" i="7" s="1"/>
  <c r="V207" i="7" s="1"/>
  <c r="W207" i="7" s="1"/>
  <c r="H43" i="31"/>
  <c r="J56" i="3"/>
  <c r="J61" i="3"/>
  <c r="K24" i="3"/>
  <c r="AE50" i="3"/>
  <c r="O221" i="7"/>
  <c r="P221" i="7" s="1"/>
  <c r="Q221" i="7" s="1"/>
  <c r="R221" i="7" s="1"/>
  <c r="J222" i="7"/>
  <c r="K222" i="7" s="1"/>
  <c r="L222" i="7" s="1"/>
  <c r="M222" i="7" s="1"/>
  <c r="Y207" i="7"/>
  <c r="Z207" i="7" s="1"/>
  <c r="AA207" i="7" s="1"/>
  <c r="AB207" i="7" s="1"/>
  <c r="EX1" i="38"/>
  <c r="EY2" i="38"/>
  <c r="H44" i="23"/>
  <c r="J59" i="30"/>
  <c r="J66" i="30"/>
  <c r="K30" i="30"/>
  <c r="S42" i="23"/>
  <c r="AD50" i="3"/>
  <c r="H43" i="28"/>
  <c r="O222" i="7"/>
  <c r="P222" i="7" s="1"/>
  <c r="Q222" i="7" s="1"/>
  <c r="R222" i="7" s="1"/>
  <c r="K64" i="20"/>
  <c r="L30" i="20"/>
  <c r="H43" i="20"/>
  <c r="AB10" i="36"/>
  <c r="AD48" i="8" s="1"/>
  <c r="AD31" i="8" s="1"/>
  <c r="H38" i="24"/>
  <c r="H54" i="24" s="1"/>
  <c r="J212" i="7"/>
  <c r="K212" i="7" s="1"/>
  <c r="L212" i="7" s="1"/>
  <c r="M212" i="7" s="1"/>
  <c r="H44" i="30"/>
  <c r="J34" i="15"/>
  <c r="HM1" i="38"/>
  <c r="HN2" i="38"/>
  <c r="H42" i="32"/>
  <c r="H43" i="32"/>
  <c r="J50" i="3"/>
  <c r="M26" i="26"/>
  <c r="N26" i="26" s="1"/>
  <c r="O26" i="26" s="1"/>
  <c r="P26" i="26" s="1"/>
  <c r="T208" i="7"/>
  <c r="U208" i="7" s="1"/>
  <c r="V208" i="7" s="1"/>
  <c r="W208" i="7" s="1"/>
  <c r="T212" i="7"/>
  <c r="U212" i="7" s="1"/>
  <c r="V212" i="7" s="1"/>
  <c r="W212" i="7" s="1"/>
  <c r="AE260" i="7"/>
  <c r="AE177" i="7" s="1"/>
  <c r="AQ177" i="7"/>
  <c r="J57" i="29"/>
  <c r="K30" i="29"/>
  <c r="J64" i="29"/>
  <c r="J64" i="18"/>
  <c r="J57" i="18"/>
  <c r="K30" i="18"/>
  <c r="I28" i="12"/>
  <c r="H54" i="12"/>
  <c r="H54" i="21"/>
  <c r="I28" i="21"/>
  <c r="W26" i="24"/>
  <c r="H26" i="24"/>
  <c r="I26" i="24" s="1"/>
  <c r="J26" i="24" s="1"/>
  <c r="K26" i="24" s="1"/>
  <c r="L26" i="24" s="1"/>
  <c r="M26" i="24" s="1"/>
  <c r="N26" i="24" s="1"/>
  <c r="O26" i="24" s="1"/>
  <c r="P26" i="24" s="1"/>
  <c r="L29" i="24"/>
  <c r="T50" i="3"/>
  <c r="DZ2" i="38"/>
  <c r="DY1" i="38"/>
  <c r="R26" i="25"/>
  <c r="S26" i="25" s="1"/>
  <c r="T26" i="25" s="1"/>
  <c r="U26" i="25" s="1"/>
  <c r="H42" i="24"/>
  <c r="H43" i="24"/>
  <c r="J213" i="7"/>
  <c r="K213" i="7" s="1"/>
  <c r="L213" i="7" s="1"/>
  <c r="M213" i="7" s="1"/>
  <c r="K57" i="27"/>
  <c r="K64" i="27"/>
  <c r="L30" i="27"/>
  <c r="H43" i="18"/>
  <c r="AE270" i="7"/>
  <c r="J38" i="24"/>
  <c r="J54" i="24" s="1"/>
  <c r="AC50" i="3"/>
  <c r="T213" i="7"/>
  <c r="U213" i="7" s="1"/>
  <c r="V213" i="7" s="1"/>
  <c r="W213" i="7" s="1"/>
  <c r="H43" i="12"/>
  <c r="GA1" i="38"/>
  <c r="GB2" i="38"/>
  <c r="H49" i="18" l="1"/>
  <c r="I49" i="40"/>
  <c r="J49" i="40" s="1"/>
  <c r="K49" i="40" s="1"/>
  <c r="L49" i="40" s="1"/>
  <c r="M49" i="40" s="1"/>
  <c r="N49" i="40" s="1"/>
  <c r="O49" i="40" s="1"/>
  <c r="P49" i="40" s="1"/>
  <c r="Q49" i="40" s="1"/>
  <c r="R49" i="40" s="1"/>
  <c r="S49" i="40" s="1"/>
  <c r="T49" i="40" s="1"/>
  <c r="U49" i="40" s="1"/>
  <c r="V49" i="40" s="1"/>
  <c r="W49" i="40" s="1"/>
  <c r="X49" i="40" s="1"/>
  <c r="Y49" i="40" s="1"/>
  <c r="Z49" i="40" s="1"/>
  <c r="AA49" i="40" s="1"/>
  <c r="AB49" i="40" s="1"/>
  <c r="AC49" i="40" s="1"/>
  <c r="AD49" i="40" s="1"/>
  <c r="AE49" i="40" s="1"/>
  <c r="AF49" i="40" s="1"/>
  <c r="H49" i="28"/>
  <c r="H49" i="23"/>
  <c r="H47" i="27"/>
  <c r="H47" i="18"/>
  <c r="H47" i="29"/>
  <c r="H46" i="32"/>
  <c r="H47" i="32" s="1"/>
  <c r="H59" i="32" s="1"/>
  <c r="T38" i="32"/>
  <c r="Y38" i="24"/>
  <c r="H47" i="30"/>
  <c r="H47" i="17"/>
  <c r="I47" i="17" s="1"/>
  <c r="H47" i="19"/>
  <c r="H47" i="22"/>
  <c r="H46" i="25"/>
  <c r="I47" i="40"/>
  <c r="I48" i="40" s="1"/>
  <c r="I63" i="40" s="1"/>
  <c r="H47" i="15"/>
  <c r="H47" i="31"/>
  <c r="H47" i="20"/>
  <c r="H48" i="20" s="1"/>
  <c r="H61" i="20" s="1"/>
  <c r="H46" i="24"/>
  <c r="I46" i="24" s="1"/>
  <c r="H46" i="26"/>
  <c r="W38" i="32"/>
  <c r="R38" i="32"/>
  <c r="R38" i="24"/>
  <c r="H59" i="29"/>
  <c r="I59" i="29" s="1"/>
  <c r="J59" i="29" s="1"/>
  <c r="K59" i="29" s="1"/>
  <c r="L59" i="29" s="1"/>
  <c r="M59" i="29" s="1"/>
  <c r="N59" i="29" s="1"/>
  <c r="O59" i="29" s="1"/>
  <c r="P59" i="29" s="1"/>
  <c r="Q59" i="29" s="1"/>
  <c r="R59" i="29" s="1"/>
  <c r="S59" i="29" s="1"/>
  <c r="T59" i="29" s="1"/>
  <c r="U59" i="29" s="1"/>
  <c r="V59" i="29" s="1"/>
  <c r="W59" i="29" s="1"/>
  <c r="X59" i="29" s="1"/>
  <c r="Y59" i="29" s="1"/>
  <c r="Z59" i="29" s="1"/>
  <c r="AA59" i="29" s="1"/>
  <c r="AB59" i="29" s="1"/>
  <c r="AC59" i="29" s="1"/>
  <c r="AD59" i="29" s="1"/>
  <c r="AE59" i="29" s="1"/>
  <c r="AF59" i="29" s="1"/>
  <c r="I53" i="24"/>
  <c r="H76" i="28"/>
  <c r="Y38" i="26"/>
  <c r="M38" i="32"/>
  <c r="M38" i="24"/>
  <c r="U38" i="26"/>
  <c r="R38" i="25"/>
  <c r="Y38" i="25"/>
  <c r="M38" i="25"/>
  <c r="W38" i="26"/>
  <c r="W38" i="24"/>
  <c r="H46" i="3"/>
  <c r="I62" i="3" s="1"/>
  <c r="K46" i="3"/>
  <c r="N46" i="3"/>
  <c r="Q46" i="3"/>
  <c r="U46" i="3"/>
  <c r="Z46" i="3"/>
  <c r="AC46" i="3"/>
  <c r="H45" i="21"/>
  <c r="H46" i="21" s="1"/>
  <c r="H60" i="21" s="1"/>
  <c r="H45" i="18"/>
  <c r="H45" i="20"/>
  <c r="H46" i="20" s="1"/>
  <c r="H60" i="20" s="1"/>
  <c r="H44" i="24"/>
  <c r="S38" i="26"/>
  <c r="AD38" i="24"/>
  <c r="AD38" i="25"/>
  <c r="I38" i="24"/>
  <c r="I54" i="24" s="1"/>
  <c r="I46" i="3"/>
  <c r="J62" i="3" s="1"/>
  <c r="L46" i="3"/>
  <c r="AF46" i="3"/>
  <c r="R46" i="3"/>
  <c r="V46" i="3"/>
  <c r="AA46" i="3"/>
  <c r="H45" i="15"/>
  <c r="H45" i="31"/>
  <c r="H46" i="31" s="1"/>
  <c r="H60" i="31" s="1"/>
  <c r="H45" i="17"/>
  <c r="I45" i="17" s="1"/>
  <c r="H45" i="22"/>
  <c r="H44" i="26"/>
  <c r="I38" i="25"/>
  <c r="I54" i="25" s="1"/>
  <c r="Q38" i="32"/>
  <c r="N38" i="24"/>
  <c r="N38" i="25"/>
  <c r="Q38" i="25"/>
  <c r="AD46" i="3"/>
  <c r="M46" i="3"/>
  <c r="O46" i="3"/>
  <c r="S46" i="3"/>
  <c r="W46" i="3"/>
  <c r="H45" i="30"/>
  <c r="H45" i="28"/>
  <c r="H45" i="19"/>
  <c r="I45" i="19" s="1"/>
  <c r="H45" i="23"/>
  <c r="I45" i="23" s="1"/>
  <c r="H44" i="25"/>
  <c r="S38" i="32"/>
  <c r="Q38" i="24"/>
  <c r="H46" i="40"/>
  <c r="H62" i="40" s="1"/>
  <c r="S38" i="25"/>
  <c r="KX48" i="8"/>
  <c r="KX31" i="8" s="1"/>
  <c r="LB48" i="8"/>
  <c r="LB31" i="8" s="1"/>
  <c r="LF48" i="8"/>
  <c r="LF31" i="8" s="1"/>
  <c r="KY48" i="8"/>
  <c r="KY31" i="8" s="1"/>
  <c r="LC48" i="8"/>
  <c r="LC31" i="8" s="1"/>
  <c r="LG48" i="8"/>
  <c r="LG31" i="8" s="1"/>
  <c r="KZ48" i="8"/>
  <c r="KZ31" i="8" s="1"/>
  <c r="LD48" i="8"/>
  <c r="LD31" i="8" s="1"/>
  <c r="LH48" i="8"/>
  <c r="LH31" i="8" s="1"/>
  <c r="LE48" i="8"/>
  <c r="LE31" i="8" s="1"/>
  <c r="KW48" i="8"/>
  <c r="KW31" i="8" s="1"/>
  <c r="LA48" i="8"/>
  <c r="LA31" i="8" s="1"/>
  <c r="AB38" i="25"/>
  <c r="Q50" i="3"/>
  <c r="AF50" i="3"/>
  <c r="H48" i="3"/>
  <c r="I63" i="3" s="1"/>
  <c r="L48" i="3"/>
  <c r="AF48" i="3"/>
  <c r="R48" i="3"/>
  <c r="V48" i="3"/>
  <c r="Z48" i="3"/>
  <c r="AD48" i="3"/>
  <c r="Y50" i="3"/>
  <c r="R50" i="3"/>
  <c r="P50" i="3"/>
  <c r="K38" i="24"/>
  <c r="K54" i="24" s="1"/>
  <c r="V50" i="3"/>
  <c r="I48" i="3"/>
  <c r="J63" i="3" s="1"/>
  <c r="M48" i="3"/>
  <c r="P48" i="3"/>
  <c r="S48" i="3"/>
  <c r="W48" i="3"/>
  <c r="AA48" i="3"/>
  <c r="U50" i="3"/>
  <c r="O50" i="3"/>
  <c r="S50" i="3"/>
  <c r="N50" i="3"/>
  <c r="G50" i="3"/>
  <c r="H64" i="3" s="1"/>
  <c r="J48" i="3"/>
  <c r="N48" i="3"/>
  <c r="AE48" i="3"/>
  <c r="U48" i="3"/>
  <c r="X48" i="3"/>
  <c r="AB50" i="3"/>
  <c r="K59" i="3"/>
  <c r="J63" i="28"/>
  <c r="H53" i="24"/>
  <c r="Z38" i="24"/>
  <c r="Z38" i="25"/>
  <c r="H38" i="32"/>
  <c r="H54" i="32" s="1"/>
  <c r="H38" i="25"/>
  <c r="H54" i="25" s="1"/>
  <c r="H49" i="29"/>
  <c r="I49" i="29" s="1"/>
  <c r="J49" i="29" s="1"/>
  <c r="K49" i="29" s="1"/>
  <c r="L49" i="29" s="1"/>
  <c r="M49" i="29" s="1"/>
  <c r="N49" i="29" s="1"/>
  <c r="O49" i="29" s="1"/>
  <c r="P49" i="29" s="1"/>
  <c r="Q49" i="29" s="1"/>
  <c r="R49" i="29" s="1"/>
  <c r="S49" i="29" s="1"/>
  <c r="T49" i="29" s="1"/>
  <c r="U49" i="29" s="1"/>
  <c r="V49" i="29" s="1"/>
  <c r="W49" i="29" s="1"/>
  <c r="X49" i="29" s="1"/>
  <c r="Y49" i="29" s="1"/>
  <c r="Z49" i="29" s="1"/>
  <c r="AA49" i="29" s="1"/>
  <c r="AB49" i="29" s="1"/>
  <c r="AC49" i="29" s="1"/>
  <c r="AD49" i="29" s="1"/>
  <c r="AE49" i="29" s="1"/>
  <c r="AF49" i="29" s="1"/>
  <c r="P38" i="26"/>
  <c r="P38" i="25"/>
  <c r="V38" i="32"/>
  <c r="V38" i="25"/>
  <c r="J63" i="27"/>
  <c r="M52" i="3"/>
  <c r="M58" i="3" s="1"/>
  <c r="P52" i="3"/>
  <c r="P58" i="3" s="1"/>
  <c r="L52" i="3"/>
  <c r="L58" i="3" s="1"/>
  <c r="V52" i="3"/>
  <c r="V58" i="3" s="1"/>
  <c r="Z52" i="3"/>
  <c r="Z58" i="3" s="1"/>
  <c r="AD52" i="3"/>
  <c r="AD58" i="3" s="1"/>
  <c r="I52" i="3"/>
  <c r="I58" i="3" s="1"/>
  <c r="H49" i="15"/>
  <c r="H50" i="15" s="1"/>
  <c r="H64" i="15" s="1"/>
  <c r="H49" i="31"/>
  <c r="H50" i="31" s="1"/>
  <c r="H49" i="20"/>
  <c r="I49" i="20" s="1"/>
  <c r="J49" i="20" s="1"/>
  <c r="K49" i="20" s="1"/>
  <c r="L49" i="20" s="1"/>
  <c r="M49" i="20" s="1"/>
  <c r="N49" i="20" s="1"/>
  <c r="O49" i="20" s="1"/>
  <c r="P49" i="20" s="1"/>
  <c r="Q49" i="20" s="1"/>
  <c r="R49" i="20" s="1"/>
  <c r="S49" i="20" s="1"/>
  <c r="T49" i="20" s="1"/>
  <c r="U49" i="20" s="1"/>
  <c r="V49" i="20" s="1"/>
  <c r="W49" i="20" s="1"/>
  <c r="X49" i="20" s="1"/>
  <c r="Y49" i="20" s="1"/>
  <c r="Z49" i="20" s="1"/>
  <c r="AA49" i="20" s="1"/>
  <c r="AB49" i="20" s="1"/>
  <c r="AC49" i="20" s="1"/>
  <c r="AD49" i="20" s="1"/>
  <c r="AE49" i="20" s="1"/>
  <c r="AF49" i="20" s="1"/>
  <c r="H48" i="26"/>
  <c r="I48" i="26" s="1"/>
  <c r="J48" i="26" s="1"/>
  <c r="K48" i="26" s="1"/>
  <c r="L48" i="26" s="1"/>
  <c r="M48" i="26" s="1"/>
  <c r="N48" i="26" s="1"/>
  <c r="O48" i="26" s="1"/>
  <c r="P48" i="26" s="1"/>
  <c r="Q48" i="26" s="1"/>
  <c r="R48" i="26" s="1"/>
  <c r="S48" i="26" s="1"/>
  <c r="T48" i="26" s="1"/>
  <c r="U48" i="26" s="1"/>
  <c r="V48" i="26" s="1"/>
  <c r="W48" i="26" s="1"/>
  <c r="X48" i="26" s="1"/>
  <c r="Y48" i="26" s="1"/>
  <c r="Z48" i="26" s="1"/>
  <c r="AA48" i="26" s="1"/>
  <c r="AB48" i="26" s="1"/>
  <c r="AC48" i="26" s="1"/>
  <c r="AD48" i="26" s="1"/>
  <c r="AE48" i="26" s="1"/>
  <c r="AF48" i="26" s="1"/>
  <c r="J52" i="3"/>
  <c r="J58" i="3" s="1"/>
  <c r="K52" i="3"/>
  <c r="K58" i="3" s="1"/>
  <c r="S52" i="3"/>
  <c r="S58" i="3" s="1"/>
  <c r="W52" i="3"/>
  <c r="W58" i="3" s="1"/>
  <c r="AA52" i="3"/>
  <c r="AA58" i="3" s="1"/>
  <c r="AE52" i="3"/>
  <c r="AE58" i="3" s="1"/>
  <c r="AA38" i="32"/>
  <c r="H49" i="27"/>
  <c r="H50" i="27" s="1"/>
  <c r="H62" i="27" s="1"/>
  <c r="H49" i="17"/>
  <c r="H50" i="17" s="1"/>
  <c r="H62" i="17" s="1"/>
  <c r="H49" i="19"/>
  <c r="I49" i="19" s="1"/>
  <c r="J49" i="19" s="1"/>
  <c r="K49" i="19" s="1"/>
  <c r="L49" i="19" s="1"/>
  <c r="M49" i="19" s="1"/>
  <c r="N49" i="19" s="1"/>
  <c r="O49" i="19" s="1"/>
  <c r="P49" i="19" s="1"/>
  <c r="Q49" i="19" s="1"/>
  <c r="R49" i="19" s="1"/>
  <c r="S49" i="19" s="1"/>
  <c r="T49" i="19" s="1"/>
  <c r="U49" i="19" s="1"/>
  <c r="V49" i="19" s="1"/>
  <c r="W49" i="19" s="1"/>
  <c r="X49" i="19" s="1"/>
  <c r="Y49" i="19" s="1"/>
  <c r="Z49" i="19" s="1"/>
  <c r="AA49" i="19" s="1"/>
  <c r="AB49" i="19" s="1"/>
  <c r="AC49" i="19" s="1"/>
  <c r="AD49" i="19" s="1"/>
  <c r="AE49" i="19" s="1"/>
  <c r="AF49" i="19" s="1"/>
  <c r="H48" i="24"/>
  <c r="H49" i="24" s="1"/>
  <c r="I49" i="24" s="1"/>
  <c r="J49" i="24" s="1"/>
  <c r="K49" i="24" s="1"/>
  <c r="L49" i="24" s="1"/>
  <c r="M49" i="24" s="1"/>
  <c r="N49" i="24" s="1"/>
  <c r="O49" i="24" s="1"/>
  <c r="P49" i="24" s="1"/>
  <c r="Q49" i="24" s="1"/>
  <c r="R49" i="24" s="1"/>
  <c r="S49" i="24" s="1"/>
  <c r="T49" i="24" s="1"/>
  <c r="U49" i="24" s="1"/>
  <c r="V49" i="24" s="1"/>
  <c r="W49" i="24" s="1"/>
  <c r="X49" i="24" s="1"/>
  <c r="Y49" i="24" s="1"/>
  <c r="Z49" i="24" s="1"/>
  <c r="AA49" i="24" s="1"/>
  <c r="AB49" i="24" s="1"/>
  <c r="AC49" i="24" s="1"/>
  <c r="AD49" i="24" s="1"/>
  <c r="AE49" i="24" s="1"/>
  <c r="AF49" i="24" s="1"/>
  <c r="AA38" i="24"/>
  <c r="V38" i="24"/>
  <c r="O38" i="25"/>
  <c r="K38" i="26"/>
  <c r="K38" i="25"/>
  <c r="K54" i="25" s="1"/>
  <c r="X38" i="24"/>
  <c r="X38" i="25"/>
  <c r="T38" i="26"/>
  <c r="T38" i="25"/>
  <c r="H76" i="27"/>
  <c r="N52" i="3"/>
  <c r="N58" i="3" s="1"/>
  <c r="Q52" i="3"/>
  <c r="Q58" i="3" s="1"/>
  <c r="T52" i="3"/>
  <c r="T58" i="3" s="1"/>
  <c r="X52" i="3"/>
  <c r="X58" i="3" s="1"/>
  <c r="AB52" i="3"/>
  <c r="AB58" i="3" s="1"/>
  <c r="H49" i="21"/>
  <c r="I49" i="21" s="1"/>
  <c r="J49" i="21" s="1"/>
  <c r="K49" i="21" s="1"/>
  <c r="L49" i="21" s="1"/>
  <c r="M49" i="21" s="1"/>
  <c r="N49" i="21" s="1"/>
  <c r="O49" i="21" s="1"/>
  <c r="P49" i="21" s="1"/>
  <c r="Q49" i="21" s="1"/>
  <c r="R49" i="21" s="1"/>
  <c r="S49" i="21" s="1"/>
  <c r="T49" i="21" s="1"/>
  <c r="U49" i="21" s="1"/>
  <c r="V49" i="21" s="1"/>
  <c r="W49" i="21" s="1"/>
  <c r="X49" i="21" s="1"/>
  <c r="Y49" i="21" s="1"/>
  <c r="Z49" i="21" s="1"/>
  <c r="AA49" i="21" s="1"/>
  <c r="AB49" i="21" s="1"/>
  <c r="AC49" i="21" s="1"/>
  <c r="AD49" i="21" s="1"/>
  <c r="AE49" i="21" s="1"/>
  <c r="AF49" i="21" s="1"/>
  <c r="H49" i="12"/>
  <c r="H49" i="22"/>
  <c r="I49" i="22" s="1"/>
  <c r="J49" i="22" s="1"/>
  <c r="K49" i="22" s="1"/>
  <c r="L49" i="22" s="1"/>
  <c r="M49" i="22" s="1"/>
  <c r="N49" i="22" s="1"/>
  <c r="O49" i="22" s="1"/>
  <c r="P49" i="22" s="1"/>
  <c r="Q49" i="22" s="1"/>
  <c r="R49" i="22" s="1"/>
  <c r="S49" i="22" s="1"/>
  <c r="T49" i="22" s="1"/>
  <c r="U49" i="22" s="1"/>
  <c r="V49" i="22" s="1"/>
  <c r="W49" i="22" s="1"/>
  <c r="X49" i="22" s="1"/>
  <c r="Y49" i="22" s="1"/>
  <c r="Z49" i="22" s="1"/>
  <c r="AA49" i="22" s="1"/>
  <c r="AB49" i="22" s="1"/>
  <c r="AC49" i="22" s="1"/>
  <c r="AD49" i="22" s="1"/>
  <c r="AE49" i="22" s="1"/>
  <c r="AF49" i="22" s="1"/>
  <c r="H48" i="32"/>
  <c r="I48" i="32" s="1"/>
  <c r="J48" i="32" s="1"/>
  <c r="K48" i="32" s="1"/>
  <c r="L48" i="32" s="1"/>
  <c r="M48" i="32" s="1"/>
  <c r="N48" i="32" s="1"/>
  <c r="O48" i="32" s="1"/>
  <c r="P48" i="32" s="1"/>
  <c r="Q48" i="32" s="1"/>
  <c r="R48" i="32" s="1"/>
  <c r="S48" i="32" s="1"/>
  <c r="T48" i="32" s="1"/>
  <c r="U48" i="32" s="1"/>
  <c r="V48" i="32" s="1"/>
  <c r="W48" i="32" s="1"/>
  <c r="X48" i="32" s="1"/>
  <c r="Y48" i="32" s="1"/>
  <c r="Z48" i="32" s="1"/>
  <c r="AA48" i="32" s="1"/>
  <c r="AB48" i="32" s="1"/>
  <c r="AC48" i="32" s="1"/>
  <c r="AD48" i="32" s="1"/>
  <c r="AE48" i="32" s="1"/>
  <c r="AF48" i="32" s="1"/>
  <c r="AA38" i="26"/>
  <c r="O38" i="32"/>
  <c r="U38" i="32"/>
  <c r="U38" i="25"/>
  <c r="H16" i="13"/>
  <c r="G15" i="13"/>
  <c r="H22" i="13"/>
  <c r="G21" i="13"/>
  <c r="H19" i="13"/>
  <c r="G18" i="13"/>
  <c r="H13" i="13"/>
  <c r="G12" i="13"/>
  <c r="K63" i="27"/>
  <c r="J53" i="24"/>
  <c r="X50" i="3"/>
  <c r="K50" i="3"/>
  <c r="L50" i="3"/>
  <c r="H50" i="3"/>
  <c r="I64" i="3" s="1"/>
  <c r="I50" i="3"/>
  <c r="J64" i="3" s="1"/>
  <c r="AC38" i="26"/>
  <c r="AC38" i="24"/>
  <c r="AC38" i="25"/>
  <c r="AC38" i="32"/>
  <c r="H58" i="27"/>
  <c r="H66" i="40"/>
  <c r="H64" i="28"/>
  <c r="I66" i="40"/>
  <c r="I64" i="28"/>
  <c r="W73" i="27"/>
  <c r="W74" i="27" s="1"/>
  <c r="AB73" i="27"/>
  <c r="AB74" i="27" s="1"/>
  <c r="Q73" i="27"/>
  <c r="Q74" i="27" s="1"/>
  <c r="R73" i="27"/>
  <c r="R74" i="27" s="1"/>
  <c r="I61" i="25"/>
  <c r="H61" i="25"/>
  <c r="K61" i="24"/>
  <c r="J53" i="25"/>
  <c r="I63" i="28"/>
  <c r="I61" i="32"/>
  <c r="I63" i="27"/>
  <c r="J53" i="32"/>
  <c r="I43" i="21"/>
  <c r="I58" i="21" s="1"/>
  <c r="H61" i="32"/>
  <c r="H59" i="21"/>
  <c r="I59" i="21" s="1"/>
  <c r="J59" i="21" s="1"/>
  <c r="K59" i="21" s="1"/>
  <c r="L59" i="21" s="1"/>
  <c r="M59" i="21" s="1"/>
  <c r="N59" i="21" s="1"/>
  <c r="O59" i="21" s="1"/>
  <c r="P59" i="21" s="1"/>
  <c r="Q59" i="21" s="1"/>
  <c r="R59" i="21" s="1"/>
  <c r="S59" i="21" s="1"/>
  <c r="T59" i="21" s="1"/>
  <c r="U59" i="21" s="1"/>
  <c r="V59" i="21" s="1"/>
  <c r="W59" i="21" s="1"/>
  <c r="X59" i="21" s="1"/>
  <c r="Y59" i="21" s="1"/>
  <c r="Z59" i="21" s="1"/>
  <c r="AA59" i="21" s="1"/>
  <c r="AB59" i="21" s="1"/>
  <c r="AC59" i="21" s="1"/>
  <c r="AD59" i="21" s="1"/>
  <c r="AE59" i="21" s="1"/>
  <c r="AF59" i="21" s="1"/>
  <c r="I44" i="20"/>
  <c r="J44" i="20" s="1"/>
  <c r="K44" i="20" s="1"/>
  <c r="L44" i="20" s="1"/>
  <c r="M44" i="20" s="1"/>
  <c r="N44" i="20" s="1"/>
  <c r="O44" i="20" s="1"/>
  <c r="P44" i="20" s="1"/>
  <c r="Q44" i="20" s="1"/>
  <c r="R44" i="20" s="1"/>
  <c r="S44" i="20" s="1"/>
  <c r="T44" i="20" s="1"/>
  <c r="U44" i="20" s="1"/>
  <c r="V44" i="20" s="1"/>
  <c r="W44" i="20" s="1"/>
  <c r="X44" i="20" s="1"/>
  <c r="Y44" i="20" s="1"/>
  <c r="Z44" i="20" s="1"/>
  <c r="AA44" i="20" s="1"/>
  <c r="AB44" i="20" s="1"/>
  <c r="AC44" i="20" s="1"/>
  <c r="AD44" i="20" s="1"/>
  <c r="AE44" i="20" s="1"/>
  <c r="AF44" i="20" s="1"/>
  <c r="AF73" i="28"/>
  <c r="AF74" i="28" s="1"/>
  <c r="H60" i="15"/>
  <c r="H59" i="28"/>
  <c r="I59" i="28" s="1"/>
  <c r="J59" i="28" s="1"/>
  <c r="K59" i="28" s="1"/>
  <c r="L59" i="28" s="1"/>
  <c r="M59" i="28" s="1"/>
  <c r="N59" i="28" s="1"/>
  <c r="O59" i="28" s="1"/>
  <c r="P59" i="28" s="1"/>
  <c r="Q59" i="28" s="1"/>
  <c r="R59" i="28" s="1"/>
  <c r="S59" i="28" s="1"/>
  <c r="T59" i="28" s="1"/>
  <c r="U59" i="28" s="1"/>
  <c r="V59" i="28" s="1"/>
  <c r="W59" i="28" s="1"/>
  <c r="X59" i="28" s="1"/>
  <c r="Y59" i="28" s="1"/>
  <c r="Z59" i="28" s="1"/>
  <c r="AA59" i="28" s="1"/>
  <c r="AB59" i="28" s="1"/>
  <c r="AC59" i="28" s="1"/>
  <c r="AD59" i="28" s="1"/>
  <c r="AE59" i="28" s="1"/>
  <c r="AF59" i="28" s="1"/>
  <c r="I44" i="19"/>
  <c r="J44" i="19" s="1"/>
  <c r="K44" i="19" s="1"/>
  <c r="L44" i="19" s="1"/>
  <c r="M44" i="19" s="1"/>
  <c r="N44" i="19" s="1"/>
  <c r="O44" i="19" s="1"/>
  <c r="P44" i="19" s="1"/>
  <c r="Q44" i="19" s="1"/>
  <c r="R44" i="19" s="1"/>
  <c r="S44" i="19" s="1"/>
  <c r="T44" i="19" s="1"/>
  <c r="U44" i="19" s="1"/>
  <c r="V44" i="19" s="1"/>
  <c r="W44" i="19" s="1"/>
  <c r="X44" i="19" s="1"/>
  <c r="Y44" i="19" s="1"/>
  <c r="Z44" i="19" s="1"/>
  <c r="AA44" i="19" s="1"/>
  <c r="AB44" i="19" s="1"/>
  <c r="AC44" i="19" s="1"/>
  <c r="AD44" i="19" s="1"/>
  <c r="AE44" i="19" s="1"/>
  <c r="AF44" i="19" s="1"/>
  <c r="I73" i="27"/>
  <c r="I74" i="27" s="1"/>
  <c r="O66" i="40"/>
  <c r="K28" i="40"/>
  <c r="J56" i="40"/>
  <c r="N66" i="40"/>
  <c r="BD315" i="7"/>
  <c r="AE327" i="7"/>
  <c r="BD321" i="7"/>
  <c r="BD327" i="7"/>
  <c r="AE321" i="7"/>
  <c r="AE315" i="7"/>
  <c r="BD309" i="7"/>
  <c r="BD310" i="7"/>
  <c r="AE309" i="7"/>
  <c r="Y73" i="27"/>
  <c r="Y74" i="27" s="1"/>
  <c r="V73" i="27"/>
  <c r="V74" i="27" s="1"/>
  <c r="H58" i="17"/>
  <c r="I50" i="40"/>
  <c r="H64" i="40"/>
  <c r="O59" i="40"/>
  <c r="O65" i="40"/>
  <c r="O57" i="40"/>
  <c r="P30" i="40"/>
  <c r="P66" i="40" s="1"/>
  <c r="I44" i="40"/>
  <c r="J44" i="40" s="1"/>
  <c r="K44" i="40" s="1"/>
  <c r="L44" i="40" s="1"/>
  <c r="M44" i="40" s="1"/>
  <c r="N44" i="40" s="1"/>
  <c r="O44" i="40" s="1"/>
  <c r="P44" i="40" s="1"/>
  <c r="Q44" i="40" s="1"/>
  <c r="R44" i="40" s="1"/>
  <c r="S44" i="40" s="1"/>
  <c r="T44" i="40" s="1"/>
  <c r="U44" i="40" s="1"/>
  <c r="V44" i="40" s="1"/>
  <c r="W44" i="40" s="1"/>
  <c r="X44" i="40" s="1"/>
  <c r="Y44" i="40" s="1"/>
  <c r="Z44" i="40" s="1"/>
  <c r="AA44" i="40" s="1"/>
  <c r="AB44" i="40" s="1"/>
  <c r="AC44" i="40" s="1"/>
  <c r="AD44" i="40" s="1"/>
  <c r="AE44" i="40" s="1"/>
  <c r="AF44" i="40" s="1"/>
  <c r="H61" i="40"/>
  <c r="I61" i="40" s="1"/>
  <c r="J61" i="40" s="1"/>
  <c r="K61" i="40" s="1"/>
  <c r="L61" i="40" s="1"/>
  <c r="M61" i="40" s="1"/>
  <c r="N61" i="40" s="1"/>
  <c r="O61" i="40" s="1"/>
  <c r="P61" i="40" s="1"/>
  <c r="Q61" i="40" s="1"/>
  <c r="R61" i="40" s="1"/>
  <c r="S61" i="40" s="1"/>
  <c r="T61" i="40" s="1"/>
  <c r="U61" i="40" s="1"/>
  <c r="V61" i="40" s="1"/>
  <c r="W61" i="40" s="1"/>
  <c r="X61" i="40" s="1"/>
  <c r="Y61" i="40" s="1"/>
  <c r="Z61" i="40" s="1"/>
  <c r="AA61" i="40" s="1"/>
  <c r="AB61" i="40" s="1"/>
  <c r="AC61" i="40" s="1"/>
  <c r="AD61" i="40" s="1"/>
  <c r="AE61" i="40" s="1"/>
  <c r="AF61" i="40" s="1"/>
  <c r="AD73" i="27"/>
  <c r="AD74" i="27" s="1"/>
  <c r="AF73" i="27"/>
  <c r="AF74" i="27" s="1"/>
  <c r="I46" i="40"/>
  <c r="I62" i="40" s="1"/>
  <c r="J45" i="40"/>
  <c r="I43" i="40"/>
  <c r="H60" i="40"/>
  <c r="H73" i="27"/>
  <c r="H74" i="27" s="1"/>
  <c r="S73" i="27"/>
  <c r="S74" i="27" s="1"/>
  <c r="AE73" i="27"/>
  <c r="AE74" i="27" s="1"/>
  <c r="AC73" i="27"/>
  <c r="AC74" i="27" s="1"/>
  <c r="J55" i="3"/>
  <c r="AA73" i="27"/>
  <c r="AA74" i="27" s="1"/>
  <c r="Z73" i="27"/>
  <c r="Z74" i="27" s="1"/>
  <c r="X73" i="27"/>
  <c r="X74" i="27" s="1"/>
  <c r="AE266" i="7"/>
  <c r="AE326" i="7" s="1"/>
  <c r="AQ326" i="7"/>
  <c r="BC332" i="7"/>
  <c r="BC339" i="7"/>
  <c r="BC338" i="7"/>
  <c r="BC334" i="7"/>
  <c r="BC337" i="7"/>
  <c r="BC335" i="7"/>
  <c r="BC336" i="7"/>
  <c r="BC333" i="7"/>
  <c r="BO272" i="7"/>
  <c r="BO274" i="7" s="1"/>
  <c r="BO338" i="7"/>
  <c r="AE267" i="7"/>
  <c r="AE290" i="7"/>
  <c r="AE314" i="7" s="1"/>
  <c r="L73" i="28"/>
  <c r="L74" i="28" s="1"/>
  <c r="J73" i="27"/>
  <c r="J74" i="27" s="1"/>
  <c r="Z73" i="28"/>
  <c r="Z74" i="28" s="1"/>
  <c r="O73" i="27"/>
  <c r="O74" i="27" s="1"/>
  <c r="U73" i="27"/>
  <c r="U74" i="27" s="1"/>
  <c r="T73" i="27"/>
  <c r="T74" i="27" s="1"/>
  <c r="L73" i="27"/>
  <c r="L74" i="27" s="1"/>
  <c r="K73" i="27"/>
  <c r="K74" i="27" s="1"/>
  <c r="M58" i="38"/>
  <c r="BE273" i="7" s="1"/>
  <c r="BE320" i="7" s="1"/>
  <c r="M31" i="38"/>
  <c r="BE297" i="7" s="1"/>
  <c r="BE308" i="7" s="1"/>
  <c r="M28" i="38"/>
  <c r="BE294" i="7" s="1"/>
  <c r="BQ294" i="7" s="1"/>
  <c r="M50" i="38"/>
  <c r="M49" i="38"/>
  <c r="M51" i="38"/>
  <c r="M52" i="38"/>
  <c r="AE273" i="7"/>
  <c r="AE320" i="7" s="1"/>
  <c r="BO296" i="7"/>
  <c r="BO298" i="7" s="1"/>
  <c r="AE297" i="7"/>
  <c r="AE308" i="7" s="1"/>
  <c r="AE291" i="7"/>
  <c r="AE313" i="7" s="1"/>
  <c r="BC298" i="7"/>
  <c r="AQ296" i="7"/>
  <c r="AQ272" i="7"/>
  <c r="AQ274" i="7" s="1"/>
  <c r="BD266" i="7"/>
  <c r="BD326" i="7" s="1"/>
  <c r="M13" i="38"/>
  <c r="BE281" i="7" s="1"/>
  <c r="BQ281" i="7" s="1"/>
  <c r="M24" i="38"/>
  <c r="BE291" i="7" s="1"/>
  <c r="M42" i="38"/>
  <c r="BE259" i="7" s="1"/>
  <c r="BQ259" i="7" s="1"/>
  <c r="BQ176" i="7" s="1"/>
  <c r="M18" i="38"/>
  <c r="M25" i="38"/>
  <c r="M14" i="38"/>
  <c r="BE282" i="7" s="1"/>
  <c r="AS282" i="7" s="1"/>
  <c r="AG282" i="7" s="1"/>
  <c r="BD290" i="7"/>
  <c r="BD314" i="7" s="1"/>
  <c r="M46" i="38"/>
  <c r="M20" i="38"/>
  <c r="BE288" i="7" s="1"/>
  <c r="AS288" i="7" s="1"/>
  <c r="AG288" i="7" s="1"/>
  <c r="DN2" i="38"/>
  <c r="DM1" i="38"/>
  <c r="BD291" i="7"/>
  <c r="BD313" i="7" s="1"/>
  <c r="I54" i="22"/>
  <c r="J28" i="22"/>
  <c r="I45" i="31"/>
  <c r="I49" i="23"/>
  <c r="J49" i="23" s="1"/>
  <c r="K49" i="23" s="1"/>
  <c r="L49" i="23" s="1"/>
  <c r="M49" i="23" s="1"/>
  <c r="N49" i="23" s="1"/>
  <c r="O49" i="23" s="1"/>
  <c r="P49" i="23" s="1"/>
  <c r="Q49" i="23" s="1"/>
  <c r="R49" i="23" s="1"/>
  <c r="S49" i="23" s="1"/>
  <c r="T49" i="23" s="1"/>
  <c r="U49" i="23" s="1"/>
  <c r="V49" i="23" s="1"/>
  <c r="W49" i="23" s="1"/>
  <c r="X49" i="23" s="1"/>
  <c r="Y49" i="23" s="1"/>
  <c r="Z49" i="23" s="1"/>
  <c r="AA49" i="23" s="1"/>
  <c r="AB49" i="23" s="1"/>
  <c r="AC49" i="23" s="1"/>
  <c r="AD49" i="23" s="1"/>
  <c r="AE49" i="23" s="1"/>
  <c r="AF49" i="23" s="1"/>
  <c r="H50" i="23"/>
  <c r="K64" i="31"/>
  <c r="K66" i="15"/>
  <c r="AR269" i="7"/>
  <c r="BP269" i="7"/>
  <c r="I43" i="20"/>
  <c r="H58" i="20"/>
  <c r="I47" i="27"/>
  <c r="H48" i="27"/>
  <c r="H61" i="27" s="1"/>
  <c r="K37" i="15"/>
  <c r="H48" i="28"/>
  <c r="H61" i="28" s="1"/>
  <c r="I47" i="28"/>
  <c r="I45" i="18"/>
  <c r="H46" i="18"/>
  <c r="H60" i="18" s="1"/>
  <c r="I54" i="20"/>
  <c r="J28" i="20"/>
  <c r="I73" i="28"/>
  <c r="I74" i="28" s="1"/>
  <c r="BP258" i="7"/>
  <c r="AR258" i="7"/>
  <c r="AF258" i="7" s="1"/>
  <c r="I48" i="25"/>
  <c r="J48" i="25" s="1"/>
  <c r="K48" i="25" s="1"/>
  <c r="L48" i="25" s="1"/>
  <c r="M48" i="25" s="1"/>
  <c r="N48" i="25" s="1"/>
  <c r="O48" i="25" s="1"/>
  <c r="P48" i="25" s="1"/>
  <c r="Q48" i="25" s="1"/>
  <c r="R48" i="25" s="1"/>
  <c r="S48" i="25" s="1"/>
  <c r="T48" i="25" s="1"/>
  <c r="U48" i="25" s="1"/>
  <c r="V48" i="25" s="1"/>
  <c r="W48" i="25" s="1"/>
  <c r="X48" i="25" s="1"/>
  <c r="Y48" i="25" s="1"/>
  <c r="Z48" i="25" s="1"/>
  <c r="AA48" i="25" s="1"/>
  <c r="AB48" i="25" s="1"/>
  <c r="AC48" i="25" s="1"/>
  <c r="AD48" i="25" s="1"/>
  <c r="AE48" i="25" s="1"/>
  <c r="AF48" i="25" s="1"/>
  <c r="H49" i="25"/>
  <c r="I49" i="25" s="1"/>
  <c r="J49" i="25" s="1"/>
  <c r="K49" i="25" s="1"/>
  <c r="L49" i="25" s="1"/>
  <c r="M49" i="25" s="1"/>
  <c r="N49" i="25" s="1"/>
  <c r="O49" i="25" s="1"/>
  <c r="P49" i="25" s="1"/>
  <c r="Q49" i="25" s="1"/>
  <c r="R49" i="25" s="1"/>
  <c r="S49" i="25" s="1"/>
  <c r="T49" i="25" s="1"/>
  <c r="U49" i="25" s="1"/>
  <c r="V49" i="25" s="1"/>
  <c r="W49" i="25" s="1"/>
  <c r="X49" i="25" s="1"/>
  <c r="Y49" i="25" s="1"/>
  <c r="Z49" i="25" s="1"/>
  <c r="AA49" i="25" s="1"/>
  <c r="AB49" i="25" s="1"/>
  <c r="AC49" i="25" s="1"/>
  <c r="AD49" i="25" s="1"/>
  <c r="AE49" i="25" s="1"/>
  <c r="AF49" i="25" s="1"/>
  <c r="I47" i="18"/>
  <c r="H48" i="18"/>
  <c r="H61" i="18" s="1"/>
  <c r="Q38" i="3"/>
  <c r="AR261" i="7"/>
  <c r="AF261" i="7" s="1"/>
  <c r="BP261" i="7"/>
  <c r="AR257" i="7"/>
  <c r="AF257" i="7" s="1"/>
  <c r="BP257" i="7"/>
  <c r="M56" i="38"/>
  <c r="I43" i="22"/>
  <c r="H58" i="22"/>
  <c r="DA1" i="38"/>
  <c r="DB2" i="38"/>
  <c r="K64" i="18"/>
  <c r="K55" i="18"/>
  <c r="K63" i="18"/>
  <c r="K57" i="18"/>
  <c r="L30" i="18"/>
  <c r="CM2" i="38"/>
  <c r="CL1" i="38"/>
  <c r="AR293" i="7"/>
  <c r="BP293" i="7"/>
  <c r="M26" i="38"/>
  <c r="H48" i="19"/>
  <c r="H61" i="19" s="1"/>
  <c r="I47" i="19"/>
  <c r="M45" i="38"/>
  <c r="AR255" i="7"/>
  <c r="BP255" i="7"/>
  <c r="I43" i="19"/>
  <c r="H58" i="19"/>
  <c r="Y73" i="28"/>
  <c r="Y74" i="28" s="1"/>
  <c r="M52" i="25"/>
  <c r="N27" i="25"/>
  <c r="I43" i="31"/>
  <c r="H58" i="31"/>
  <c r="L55" i="20"/>
  <c r="L57" i="20"/>
  <c r="L64" i="20"/>
  <c r="M30" i="20"/>
  <c r="L63" i="20"/>
  <c r="BP297" i="7"/>
  <c r="BP308" i="7" s="1"/>
  <c r="AR297" i="7"/>
  <c r="AR308" i="7" s="1"/>
  <c r="L30" i="38"/>
  <c r="L32" i="38" s="1"/>
  <c r="BD278" i="7"/>
  <c r="BD311" i="7" s="1"/>
  <c r="I47" i="20"/>
  <c r="I60" i="15"/>
  <c r="H46" i="29"/>
  <c r="H60" i="29" s="1"/>
  <c r="I45" i="29"/>
  <c r="K206" i="7"/>
  <c r="J224" i="7"/>
  <c r="AR254" i="7"/>
  <c r="BP254" i="7"/>
  <c r="K73" i="28"/>
  <c r="K74" i="28" s="1"/>
  <c r="I44" i="27"/>
  <c r="J44" i="27" s="1"/>
  <c r="K44" i="27" s="1"/>
  <c r="L44" i="27" s="1"/>
  <c r="M44" i="27" s="1"/>
  <c r="N44" i="27" s="1"/>
  <c r="O44" i="27" s="1"/>
  <c r="P44" i="27" s="1"/>
  <c r="Q44" i="27" s="1"/>
  <c r="R44" i="27" s="1"/>
  <c r="S44" i="27" s="1"/>
  <c r="T44" i="27" s="1"/>
  <c r="U44" i="27" s="1"/>
  <c r="V44" i="27" s="1"/>
  <c r="W44" i="27" s="1"/>
  <c r="X44" i="27" s="1"/>
  <c r="Y44" i="27" s="1"/>
  <c r="Z44" i="27" s="1"/>
  <c r="AA44" i="27" s="1"/>
  <c r="AB44" i="27" s="1"/>
  <c r="AC44" i="27" s="1"/>
  <c r="AD44" i="27" s="1"/>
  <c r="AE44" i="27" s="1"/>
  <c r="AF44" i="27" s="1"/>
  <c r="H59" i="27"/>
  <c r="I59" i="27" s="1"/>
  <c r="J59" i="27" s="1"/>
  <c r="K59" i="27" s="1"/>
  <c r="L59" i="27" s="1"/>
  <c r="M59" i="27" s="1"/>
  <c r="N59" i="27" s="1"/>
  <c r="O59" i="27" s="1"/>
  <c r="P59" i="27" s="1"/>
  <c r="Q59" i="27" s="1"/>
  <c r="R59" i="27" s="1"/>
  <c r="S59" i="27" s="1"/>
  <c r="T59" i="27" s="1"/>
  <c r="U59" i="27" s="1"/>
  <c r="V59" i="27" s="1"/>
  <c r="W59" i="27" s="1"/>
  <c r="X59" i="27" s="1"/>
  <c r="Y59" i="27" s="1"/>
  <c r="Z59" i="27" s="1"/>
  <c r="AA59" i="27" s="1"/>
  <c r="AB59" i="27" s="1"/>
  <c r="AC59" i="27" s="1"/>
  <c r="AD59" i="27" s="1"/>
  <c r="AE59" i="27" s="1"/>
  <c r="AF59" i="27" s="1"/>
  <c r="HO2" i="38"/>
  <c r="HN1" i="38"/>
  <c r="EM2" i="38"/>
  <c r="EL1" i="38"/>
  <c r="AR294" i="7"/>
  <c r="BP294" i="7"/>
  <c r="I44" i="12"/>
  <c r="J44" i="12" s="1"/>
  <c r="K44" i="12" s="1"/>
  <c r="L44" i="12" s="1"/>
  <c r="M44" i="12" s="1"/>
  <c r="N44" i="12" s="1"/>
  <c r="O44" i="12" s="1"/>
  <c r="P44" i="12" s="1"/>
  <c r="Q44" i="12" s="1"/>
  <c r="R44" i="12" s="1"/>
  <c r="S44" i="12" s="1"/>
  <c r="T44" i="12" s="1"/>
  <c r="U44" i="12" s="1"/>
  <c r="V44" i="12" s="1"/>
  <c r="W44" i="12" s="1"/>
  <c r="X44" i="12" s="1"/>
  <c r="Y44" i="12" s="1"/>
  <c r="Z44" i="12" s="1"/>
  <c r="AA44" i="12" s="1"/>
  <c r="AB44" i="12" s="1"/>
  <c r="AC44" i="12" s="1"/>
  <c r="AD44" i="12" s="1"/>
  <c r="AE44" i="12" s="1"/>
  <c r="AF44" i="12" s="1"/>
  <c r="H59" i="12"/>
  <c r="I59" i="12" s="1"/>
  <c r="J59" i="12" s="1"/>
  <c r="K59" i="12" s="1"/>
  <c r="L59" i="12" s="1"/>
  <c r="M59" i="12" s="1"/>
  <c r="N59" i="12" s="1"/>
  <c r="O59" i="12" s="1"/>
  <c r="P59" i="12" s="1"/>
  <c r="Q59" i="12" s="1"/>
  <c r="R59" i="12" s="1"/>
  <c r="S59" i="12" s="1"/>
  <c r="T59" i="12" s="1"/>
  <c r="U59" i="12" s="1"/>
  <c r="V59" i="12" s="1"/>
  <c r="W59" i="12" s="1"/>
  <c r="X59" i="12" s="1"/>
  <c r="Y59" i="12" s="1"/>
  <c r="Z59" i="12" s="1"/>
  <c r="AA59" i="12" s="1"/>
  <c r="AB59" i="12" s="1"/>
  <c r="AC59" i="12" s="1"/>
  <c r="AD59" i="12" s="1"/>
  <c r="AE59" i="12" s="1"/>
  <c r="AF59" i="12" s="1"/>
  <c r="I47" i="12"/>
  <c r="H48" i="12"/>
  <c r="H61" i="12" s="1"/>
  <c r="I45" i="20"/>
  <c r="I52" i="25"/>
  <c r="J27" i="25"/>
  <c r="M44" i="38"/>
  <c r="BE261" i="7" s="1"/>
  <c r="X73" i="28"/>
  <c r="X74" i="28" s="1"/>
  <c r="I44" i="31"/>
  <c r="J44" i="31" s="1"/>
  <c r="K44" i="31" s="1"/>
  <c r="L44" i="31" s="1"/>
  <c r="M44" i="31" s="1"/>
  <c r="N44" i="31" s="1"/>
  <c r="O44" i="31" s="1"/>
  <c r="P44" i="31" s="1"/>
  <c r="Q44" i="31" s="1"/>
  <c r="R44" i="31" s="1"/>
  <c r="S44" i="31" s="1"/>
  <c r="T44" i="31" s="1"/>
  <c r="U44" i="31" s="1"/>
  <c r="V44" i="31" s="1"/>
  <c r="W44" i="31" s="1"/>
  <c r="X44" i="31" s="1"/>
  <c r="Y44" i="31" s="1"/>
  <c r="Z44" i="31" s="1"/>
  <c r="AA44" i="31" s="1"/>
  <c r="AB44" i="31" s="1"/>
  <c r="AC44" i="31" s="1"/>
  <c r="AD44" i="31" s="1"/>
  <c r="AE44" i="31" s="1"/>
  <c r="AF44" i="31" s="1"/>
  <c r="H59" i="31"/>
  <c r="I59" i="31" s="1"/>
  <c r="J59" i="31" s="1"/>
  <c r="K59" i="31" s="1"/>
  <c r="L59" i="31" s="1"/>
  <c r="M59" i="31" s="1"/>
  <c r="N59" i="31" s="1"/>
  <c r="O59" i="31" s="1"/>
  <c r="P59" i="31" s="1"/>
  <c r="Q59" i="31" s="1"/>
  <c r="R59" i="31" s="1"/>
  <c r="S59" i="31" s="1"/>
  <c r="T59" i="31" s="1"/>
  <c r="U59" i="31" s="1"/>
  <c r="V59" i="31" s="1"/>
  <c r="W59" i="31" s="1"/>
  <c r="X59" i="31" s="1"/>
  <c r="Y59" i="31" s="1"/>
  <c r="Z59" i="31" s="1"/>
  <c r="AA59" i="31" s="1"/>
  <c r="AB59" i="31" s="1"/>
  <c r="AC59" i="31" s="1"/>
  <c r="AD59" i="31" s="1"/>
  <c r="AE59" i="31" s="1"/>
  <c r="AF59" i="31" s="1"/>
  <c r="I47" i="29"/>
  <c r="H48" i="29"/>
  <c r="H61" i="29" s="1"/>
  <c r="I45" i="22"/>
  <c r="H46" i="22"/>
  <c r="H60" i="22" s="1"/>
  <c r="K36" i="15"/>
  <c r="H40" i="22"/>
  <c r="H65" i="22" s="1"/>
  <c r="M39" i="38"/>
  <c r="BE256" i="7" s="1"/>
  <c r="BE324" i="7" s="1"/>
  <c r="AC73" i="28"/>
  <c r="AC74" i="28" s="1"/>
  <c r="I44" i="17"/>
  <c r="J44" i="17" s="1"/>
  <c r="K44" i="17" s="1"/>
  <c r="L44" i="17" s="1"/>
  <c r="M44" i="17" s="1"/>
  <c r="N44" i="17" s="1"/>
  <c r="O44" i="17" s="1"/>
  <c r="P44" i="17" s="1"/>
  <c r="Q44" i="17" s="1"/>
  <c r="R44" i="17" s="1"/>
  <c r="S44" i="17" s="1"/>
  <c r="T44" i="17" s="1"/>
  <c r="U44" i="17" s="1"/>
  <c r="V44" i="17" s="1"/>
  <c r="W44" i="17" s="1"/>
  <c r="X44" i="17" s="1"/>
  <c r="Y44" i="17" s="1"/>
  <c r="Z44" i="17" s="1"/>
  <c r="AA44" i="17" s="1"/>
  <c r="AB44" i="17" s="1"/>
  <c r="AC44" i="17" s="1"/>
  <c r="AD44" i="17" s="1"/>
  <c r="AE44" i="17" s="1"/>
  <c r="AF44" i="17" s="1"/>
  <c r="H59" i="17"/>
  <c r="H46" i="12"/>
  <c r="H60" i="12" s="1"/>
  <c r="I45" i="12"/>
  <c r="K61" i="32"/>
  <c r="L29" i="32"/>
  <c r="K57" i="30"/>
  <c r="K59" i="30"/>
  <c r="K65" i="30"/>
  <c r="L30" i="30"/>
  <c r="K66" i="30"/>
  <c r="X26" i="24"/>
  <c r="Y26" i="24" s="1"/>
  <c r="Z26" i="24" s="1"/>
  <c r="AA26" i="24" s="1"/>
  <c r="AB26" i="24" s="1"/>
  <c r="AC26" i="24" s="1"/>
  <c r="AD26" i="24" s="1"/>
  <c r="AE26" i="24" s="1"/>
  <c r="AF26" i="24" s="1"/>
  <c r="R26" i="24"/>
  <c r="S26" i="24" s="1"/>
  <c r="T26" i="24" s="1"/>
  <c r="U26" i="24" s="1"/>
  <c r="V26" i="24" s="1"/>
  <c r="I44" i="22"/>
  <c r="J44" i="22" s="1"/>
  <c r="K44" i="22" s="1"/>
  <c r="L44" i="22" s="1"/>
  <c r="M44" i="22" s="1"/>
  <c r="N44" i="22" s="1"/>
  <c r="O44" i="22" s="1"/>
  <c r="P44" i="22" s="1"/>
  <c r="Q44" i="22" s="1"/>
  <c r="R44" i="22" s="1"/>
  <c r="S44" i="22" s="1"/>
  <c r="T44" i="22" s="1"/>
  <c r="U44" i="22" s="1"/>
  <c r="V44" i="22" s="1"/>
  <c r="W44" i="22" s="1"/>
  <c r="X44" i="22" s="1"/>
  <c r="Y44" i="22" s="1"/>
  <c r="Z44" i="22" s="1"/>
  <c r="AA44" i="22" s="1"/>
  <c r="AB44" i="22" s="1"/>
  <c r="AC44" i="22" s="1"/>
  <c r="AD44" i="22" s="1"/>
  <c r="AE44" i="22" s="1"/>
  <c r="AF44" i="22" s="1"/>
  <c r="H59" i="22"/>
  <c r="I59" i="22" s="1"/>
  <c r="J59" i="22" s="1"/>
  <c r="K59" i="22" s="1"/>
  <c r="L59" i="22" s="1"/>
  <c r="M59" i="22" s="1"/>
  <c r="N59" i="22" s="1"/>
  <c r="O59" i="22" s="1"/>
  <c r="P59" i="22" s="1"/>
  <c r="Q59" i="22" s="1"/>
  <c r="R59" i="22" s="1"/>
  <c r="S59" i="22" s="1"/>
  <c r="T59" i="22" s="1"/>
  <c r="U59" i="22" s="1"/>
  <c r="V59" i="22" s="1"/>
  <c r="W59" i="22" s="1"/>
  <c r="X59" i="22" s="1"/>
  <c r="Y59" i="22" s="1"/>
  <c r="Z59" i="22" s="1"/>
  <c r="AA59" i="22" s="1"/>
  <c r="AB59" i="22" s="1"/>
  <c r="AC59" i="22" s="1"/>
  <c r="AD59" i="22" s="1"/>
  <c r="AE59" i="22" s="1"/>
  <c r="AF59" i="22" s="1"/>
  <c r="AR283" i="7"/>
  <c r="BP283" i="7"/>
  <c r="BP173" i="7" s="1"/>
  <c r="BD173" i="7"/>
  <c r="M10" i="38"/>
  <c r="L57" i="15"/>
  <c r="M30" i="15"/>
  <c r="L66" i="15"/>
  <c r="L65" i="15"/>
  <c r="I44" i="18"/>
  <c r="J44" i="18" s="1"/>
  <c r="K44" i="18" s="1"/>
  <c r="L44" i="18" s="1"/>
  <c r="M44" i="18" s="1"/>
  <c r="N44" i="18" s="1"/>
  <c r="O44" i="18" s="1"/>
  <c r="P44" i="18" s="1"/>
  <c r="Q44" i="18" s="1"/>
  <c r="R44" i="18" s="1"/>
  <c r="S44" i="18" s="1"/>
  <c r="T44" i="18" s="1"/>
  <c r="U44" i="18" s="1"/>
  <c r="V44" i="18" s="1"/>
  <c r="W44" i="18" s="1"/>
  <c r="X44" i="18" s="1"/>
  <c r="Y44" i="18" s="1"/>
  <c r="Z44" i="18" s="1"/>
  <c r="AA44" i="18" s="1"/>
  <c r="AB44" i="18" s="1"/>
  <c r="AC44" i="18" s="1"/>
  <c r="AD44" i="18" s="1"/>
  <c r="AE44" i="18" s="1"/>
  <c r="AF44" i="18" s="1"/>
  <c r="H59" i="18"/>
  <c r="I59" i="18" s="1"/>
  <c r="J59" i="18" s="1"/>
  <c r="K59" i="18" s="1"/>
  <c r="L59" i="18" s="1"/>
  <c r="M59" i="18" s="1"/>
  <c r="N59" i="18" s="1"/>
  <c r="O59" i="18" s="1"/>
  <c r="P59" i="18" s="1"/>
  <c r="Q59" i="18" s="1"/>
  <c r="R59" i="18" s="1"/>
  <c r="S59" i="18" s="1"/>
  <c r="T59" i="18" s="1"/>
  <c r="U59" i="18" s="1"/>
  <c r="V59" i="18" s="1"/>
  <c r="W59" i="18" s="1"/>
  <c r="X59" i="18" s="1"/>
  <c r="Y59" i="18" s="1"/>
  <c r="Z59" i="18" s="1"/>
  <c r="AA59" i="18" s="1"/>
  <c r="AB59" i="18" s="1"/>
  <c r="AC59" i="18" s="1"/>
  <c r="AD59" i="18" s="1"/>
  <c r="AE59" i="18" s="1"/>
  <c r="AF59" i="18" s="1"/>
  <c r="I47" i="22"/>
  <c r="H48" i="22"/>
  <c r="H61" i="22" s="1"/>
  <c r="J43" i="27"/>
  <c r="I58" i="27"/>
  <c r="BP265" i="7"/>
  <c r="AR265" i="7"/>
  <c r="O73" i="28"/>
  <c r="O74" i="28" s="1"/>
  <c r="I45" i="28"/>
  <c r="H46" i="28"/>
  <c r="H60" i="28" s="1"/>
  <c r="H39" i="3"/>
  <c r="K34" i="15"/>
  <c r="AR288" i="7"/>
  <c r="AF288" i="7" s="1"/>
  <c r="BP288" i="7"/>
  <c r="M22" i="38"/>
  <c r="K54" i="32"/>
  <c r="L30" i="32"/>
  <c r="K53" i="32"/>
  <c r="J28" i="19"/>
  <c r="I54" i="19"/>
  <c r="I44" i="32"/>
  <c r="H45" i="32"/>
  <c r="H58" i="32" s="1"/>
  <c r="O54" i="3"/>
  <c r="N54" i="3"/>
  <c r="K54" i="3"/>
  <c r="M54" i="3"/>
  <c r="L54" i="3"/>
  <c r="J54" i="3"/>
  <c r="I54" i="3"/>
  <c r="H54" i="3"/>
  <c r="AF54" i="3"/>
  <c r="AE54" i="3"/>
  <c r="P54" i="3"/>
  <c r="AD54" i="3"/>
  <c r="AC54" i="3"/>
  <c r="AB54" i="3"/>
  <c r="R54" i="3"/>
  <c r="AA54" i="3"/>
  <c r="Z54" i="3"/>
  <c r="Y54" i="3"/>
  <c r="X54" i="3"/>
  <c r="W54" i="3"/>
  <c r="V54" i="3"/>
  <c r="Q54" i="3"/>
  <c r="U54" i="3"/>
  <c r="T54" i="3"/>
  <c r="S54" i="3"/>
  <c r="I43" i="32"/>
  <c r="J43" i="32" s="1"/>
  <c r="K43" i="32" s="1"/>
  <c r="L43" i="32" s="1"/>
  <c r="M43" i="32" s="1"/>
  <c r="N43" i="32" s="1"/>
  <c r="O43" i="32" s="1"/>
  <c r="P43" i="32" s="1"/>
  <c r="Q43" i="32" s="1"/>
  <c r="R43" i="32" s="1"/>
  <c r="S43" i="32" s="1"/>
  <c r="T43" i="32" s="1"/>
  <c r="U43" i="32" s="1"/>
  <c r="V43" i="32" s="1"/>
  <c r="W43" i="32" s="1"/>
  <c r="X43" i="32" s="1"/>
  <c r="Y43" i="32" s="1"/>
  <c r="Z43" i="32" s="1"/>
  <c r="AA43" i="32" s="1"/>
  <c r="AB43" i="32" s="1"/>
  <c r="AC43" i="32" s="1"/>
  <c r="AD43" i="32" s="1"/>
  <c r="AE43" i="32" s="1"/>
  <c r="AF43" i="32" s="1"/>
  <c r="H57" i="32"/>
  <c r="I57" i="32" s="1"/>
  <c r="J57" i="32" s="1"/>
  <c r="K57" i="32" s="1"/>
  <c r="L57" i="32" s="1"/>
  <c r="M57" i="32" s="1"/>
  <c r="N57" i="32" s="1"/>
  <c r="O57" i="32" s="1"/>
  <c r="P57" i="32" s="1"/>
  <c r="Q57" i="32" s="1"/>
  <c r="R57" i="32" s="1"/>
  <c r="S57" i="32" s="1"/>
  <c r="T57" i="32" s="1"/>
  <c r="U57" i="32" s="1"/>
  <c r="V57" i="32" s="1"/>
  <c r="W57" i="32" s="1"/>
  <c r="X57" i="32" s="1"/>
  <c r="Y57" i="32" s="1"/>
  <c r="Z57" i="32" s="1"/>
  <c r="AA57" i="32" s="1"/>
  <c r="AB57" i="32" s="1"/>
  <c r="AC57" i="32" s="1"/>
  <c r="AD57" i="32" s="1"/>
  <c r="AE57" i="32" s="1"/>
  <c r="AF57" i="32" s="1"/>
  <c r="I47" i="31"/>
  <c r="H48" i="31"/>
  <c r="H61" i="31" s="1"/>
  <c r="V18" i="6"/>
  <c r="W18" i="6" s="1"/>
  <c r="K55" i="29"/>
  <c r="K63" i="29"/>
  <c r="L30" i="29"/>
  <c r="K57" i="29"/>
  <c r="K64" i="29"/>
  <c r="I44" i="30"/>
  <c r="J44" i="30" s="1"/>
  <c r="K44" i="30" s="1"/>
  <c r="L44" i="30" s="1"/>
  <c r="M44" i="30" s="1"/>
  <c r="N44" i="30" s="1"/>
  <c r="O44" i="30" s="1"/>
  <c r="P44" i="30" s="1"/>
  <c r="Q44" i="30" s="1"/>
  <c r="R44" i="30" s="1"/>
  <c r="S44" i="30" s="1"/>
  <c r="T44" i="30" s="1"/>
  <c r="U44" i="30" s="1"/>
  <c r="V44" i="30" s="1"/>
  <c r="W44" i="30" s="1"/>
  <c r="X44" i="30" s="1"/>
  <c r="Y44" i="30" s="1"/>
  <c r="Z44" i="30" s="1"/>
  <c r="AA44" i="30" s="1"/>
  <c r="AB44" i="30" s="1"/>
  <c r="AC44" i="30" s="1"/>
  <c r="AD44" i="30" s="1"/>
  <c r="AE44" i="30" s="1"/>
  <c r="AF44" i="30" s="1"/>
  <c r="H61" i="30"/>
  <c r="I61" i="30" s="1"/>
  <c r="J61" i="30" s="1"/>
  <c r="K61" i="30" s="1"/>
  <c r="L61" i="30" s="1"/>
  <c r="M61" i="30" s="1"/>
  <c r="N61" i="30" s="1"/>
  <c r="O61" i="30" s="1"/>
  <c r="P61" i="30" s="1"/>
  <c r="Q61" i="30" s="1"/>
  <c r="R61" i="30" s="1"/>
  <c r="S61" i="30" s="1"/>
  <c r="T61" i="30" s="1"/>
  <c r="U61" i="30" s="1"/>
  <c r="V61" i="30" s="1"/>
  <c r="W61" i="30" s="1"/>
  <c r="X61" i="30" s="1"/>
  <c r="Y61" i="30" s="1"/>
  <c r="Z61" i="30" s="1"/>
  <c r="AA61" i="30" s="1"/>
  <c r="AB61" i="30" s="1"/>
  <c r="AC61" i="30" s="1"/>
  <c r="AD61" i="30" s="1"/>
  <c r="AE61" i="30" s="1"/>
  <c r="AF61" i="30" s="1"/>
  <c r="HD2" i="38"/>
  <c r="HC1" i="38"/>
  <c r="AR281" i="7"/>
  <c r="AF281" i="7" s="1"/>
  <c r="BP281" i="7"/>
  <c r="H73" i="28"/>
  <c r="H74" i="28" s="1"/>
  <c r="I54" i="29"/>
  <c r="J28" i="29"/>
  <c r="I43" i="30"/>
  <c r="H60" i="30"/>
  <c r="I47" i="23"/>
  <c r="H48" i="23"/>
  <c r="H61" i="23" s="1"/>
  <c r="I44" i="24"/>
  <c r="H45" i="24"/>
  <c r="H58" i="24" s="1"/>
  <c r="P206" i="7"/>
  <c r="O224" i="7"/>
  <c r="L53" i="3"/>
  <c r="K53" i="3"/>
  <c r="J53" i="3"/>
  <c r="O53" i="3"/>
  <c r="I53" i="3"/>
  <c r="H53" i="3"/>
  <c r="AF53" i="3"/>
  <c r="AE53" i="3"/>
  <c r="AD53" i="3"/>
  <c r="AC53" i="3"/>
  <c r="AB53" i="3"/>
  <c r="AA53" i="3"/>
  <c r="Z53" i="3"/>
  <c r="M53" i="3"/>
  <c r="Y53" i="3"/>
  <c r="X53" i="3"/>
  <c r="W53" i="3"/>
  <c r="V53" i="3"/>
  <c r="N53" i="3"/>
  <c r="U53" i="3"/>
  <c r="T53" i="3"/>
  <c r="S53" i="3"/>
  <c r="R53" i="3"/>
  <c r="Q53" i="3"/>
  <c r="P53" i="3"/>
  <c r="AR256" i="7"/>
  <c r="AR324" i="7" s="1"/>
  <c r="BP256" i="7"/>
  <c r="BP324" i="7" s="1"/>
  <c r="I52" i="24"/>
  <c r="J27" i="24"/>
  <c r="I54" i="31"/>
  <c r="J28" i="31"/>
  <c r="IE2" i="38"/>
  <c r="ID1" i="38"/>
  <c r="BP280" i="7"/>
  <c r="BP312" i="7" s="1"/>
  <c r="AR280" i="7"/>
  <c r="AR312" i="7" s="1"/>
  <c r="I43" i="24"/>
  <c r="J43" i="24" s="1"/>
  <c r="K43" i="24" s="1"/>
  <c r="L43" i="24" s="1"/>
  <c r="M43" i="24" s="1"/>
  <c r="N43" i="24" s="1"/>
  <c r="O43" i="24" s="1"/>
  <c r="P43" i="24" s="1"/>
  <c r="Q43" i="24" s="1"/>
  <c r="R43" i="24" s="1"/>
  <c r="S43" i="24" s="1"/>
  <c r="T43" i="24" s="1"/>
  <c r="U43" i="24" s="1"/>
  <c r="V43" i="24" s="1"/>
  <c r="W43" i="24" s="1"/>
  <c r="X43" i="24" s="1"/>
  <c r="Y43" i="24" s="1"/>
  <c r="Z43" i="24" s="1"/>
  <c r="AA43" i="24" s="1"/>
  <c r="AB43" i="24" s="1"/>
  <c r="AC43" i="24" s="1"/>
  <c r="AD43" i="24" s="1"/>
  <c r="AE43" i="24" s="1"/>
  <c r="AF43" i="24" s="1"/>
  <c r="H57" i="24"/>
  <c r="I57" i="24" s="1"/>
  <c r="J57" i="24" s="1"/>
  <c r="K57" i="24" s="1"/>
  <c r="L57" i="24" s="1"/>
  <c r="M57" i="24" s="1"/>
  <c r="N57" i="24" s="1"/>
  <c r="O57" i="24" s="1"/>
  <c r="P57" i="24" s="1"/>
  <c r="Q57" i="24" s="1"/>
  <c r="R57" i="24" s="1"/>
  <c r="S57" i="24" s="1"/>
  <c r="T57" i="24" s="1"/>
  <c r="U57" i="24" s="1"/>
  <c r="V57" i="24" s="1"/>
  <c r="W57" i="24" s="1"/>
  <c r="X57" i="24" s="1"/>
  <c r="Y57" i="24" s="1"/>
  <c r="Z57" i="24" s="1"/>
  <c r="AA57" i="24" s="1"/>
  <c r="AB57" i="24" s="1"/>
  <c r="AC57" i="24" s="1"/>
  <c r="AD57" i="24" s="1"/>
  <c r="AE57" i="24" s="1"/>
  <c r="AF57" i="24" s="1"/>
  <c r="I43" i="28"/>
  <c r="H58" i="28"/>
  <c r="K28" i="17"/>
  <c r="J54" i="17"/>
  <c r="H45" i="26"/>
  <c r="I44" i="26"/>
  <c r="I56" i="30"/>
  <c r="J28" i="30"/>
  <c r="BP260" i="7"/>
  <c r="BP177" i="7" s="1"/>
  <c r="AR260" i="7"/>
  <c r="BD177" i="7"/>
  <c r="I42" i="32"/>
  <c r="H56" i="32"/>
  <c r="I42" i="24"/>
  <c r="H56" i="24"/>
  <c r="I28" i="28"/>
  <c r="H54" i="28"/>
  <c r="K32" i="15"/>
  <c r="I46" i="25"/>
  <c r="H47" i="25"/>
  <c r="H59" i="25" s="1"/>
  <c r="H45" i="25"/>
  <c r="H58" i="25" s="1"/>
  <c r="I44" i="25"/>
  <c r="J27" i="26"/>
  <c r="I52" i="26"/>
  <c r="I65" i="26" s="1"/>
  <c r="F112" i="7" s="1"/>
  <c r="M41" i="38"/>
  <c r="BE258" i="7" s="1"/>
  <c r="I54" i="23"/>
  <c r="J28" i="23"/>
  <c r="K64" i="22"/>
  <c r="K55" i="22"/>
  <c r="L30" i="22"/>
  <c r="K57" i="22"/>
  <c r="K63" i="22"/>
  <c r="N73" i="28"/>
  <c r="N74" i="28" s="1"/>
  <c r="T73" i="28"/>
  <c r="T74" i="28" s="1"/>
  <c r="P73" i="28"/>
  <c r="P74" i="28" s="1"/>
  <c r="J73" i="28"/>
  <c r="J74" i="28" s="1"/>
  <c r="M12" i="38"/>
  <c r="BE280" i="7" s="1"/>
  <c r="BE312" i="7" s="1"/>
  <c r="I46" i="26"/>
  <c r="H47" i="26"/>
  <c r="M38" i="38"/>
  <c r="BE255" i="7" s="1"/>
  <c r="M54" i="38"/>
  <c r="BE269" i="7" s="1"/>
  <c r="Q73" i="28"/>
  <c r="Q74" i="28" s="1"/>
  <c r="I43" i="25"/>
  <c r="J43" i="25" s="1"/>
  <c r="K43" i="25" s="1"/>
  <c r="L43" i="25" s="1"/>
  <c r="M43" i="25" s="1"/>
  <c r="N43" i="25" s="1"/>
  <c r="O43" i="25" s="1"/>
  <c r="P43" i="25" s="1"/>
  <c r="Q43" i="25" s="1"/>
  <c r="R43" i="25" s="1"/>
  <c r="S43" i="25" s="1"/>
  <c r="T43" i="25" s="1"/>
  <c r="U43" i="25" s="1"/>
  <c r="V43" i="25" s="1"/>
  <c r="W43" i="25" s="1"/>
  <c r="X43" i="25" s="1"/>
  <c r="Y43" i="25" s="1"/>
  <c r="Z43" i="25" s="1"/>
  <c r="AA43" i="25" s="1"/>
  <c r="AB43" i="25" s="1"/>
  <c r="AC43" i="25" s="1"/>
  <c r="AD43" i="25" s="1"/>
  <c r="AE43" i="25" s="1"/>
  <c r="AF43" i="25" s="1"/>
  <c r="H57" i="25"/>
  <c r="I57" i="25" s="1"/>
  <c r="J57" i="25" s="1"/>
  <c r="K57" i="25" s="1"/>
  <c r="L57" i="25" s="1"/>
  <c r="M57" i="25" s="1"/>
  <c r="N57" i="25" s="1"/>
  <c r="O57" i="25" s="1"/>
  <c r="P57" i="25" s="1"/>
  <c r="Q57" i="25" s="1"/>
  <c r="R57" i="25" s="1"/>
  <c r="S57" i="25" s="1"/>
  <c r="T57" i="25" s="1"/>
  <c r="U57" i="25" s="1"/>
  <c r="V57" i="25" s="1"/>
  <c r="W57" i="25" s="1"/>
  <c r="X57" i="25" s="1"/>
  <c r="Y57" i="25" s="1"/>
  <c r="Z57" i="25" s="1"/>
  <c r="AA57" i="25" s="1"/>
  <c r="AB57" i="25" s="1"/>
  <c r="AC57" i="25" s="1"/>
  <c r="AD57" i="25" s="1"/>
  <c r="AE57" i="25" s="1"/>
  <c r="AF57" i="25" s="1"/>
  <c r="AR282" i="7"/>
  <c r="AF282" i="7" s="1"/>
  <c r="BP282" i="7"/>
  <c r="AE73" i="28"/>
  <c r="AE74" i="28" s="1"/>
  <c r="AS257" i="7"/>
  <c r="AG257" i="7" s="1"/>
  <c r="BQ257" i="7"/>
  <c r="I49" i="30"/>
  <c r="J49" i="30" s="1"/>
  <c r="K49" i="30" s="1"/>
  <c r="L49" i="30" s="1"/>
  <c r="M49" i="30" s="1"/>
  <c r="N49" i="30" s="1"/>
  <c r="O49" i="30" s="1"/>
  <c r="P49" i="30" s="1"/>
  <c r="Q49" i="30" s="1"/>
  <c r="R49" i="30" s="1"/>
  <c r="S49" i="30" s="1"/>
  <c r="T49" i="30" s="1"/>
  <c r="U49" i="30" s="1"/>
  <c r="V49" i="30" s="1"/>
  <c r="W49" i="30" s="1"/>
  <c r="X49" i="30" s="1"/>
  <c r="Y49" i="30" s="1"/>
  <c r="Z49" i="30" s="1"/>
  <c r="AA49" i="30" s="1"/>
  <c r="AB49" i="30" s="1"/>
  <c r="AC49" i="30" s="1"/>
  <c r="AD49" i="30" s="1"/>
  <c r="AE49" i="30" s="1"/>
  <c r="AF49" i="30" s="1"/>
  <c r="H50" i="30"/>
  <c r="I56" i="15"/>
  <c r="J28" i="15"/>
  <c r="AR270" i="7"/>
  <c r="BP270" i="7"/>
  <c r="I28" i="27"/>
  <c r="H54" i="27"/>
  <c r="AB73" i="28"/>
  <c r="AB74" i="28" s="1"/>
  <c r="GB1" i="38"/>
  <c r="GC2" i="38"/>
  <c r="I44" i="23"/>
  <c r="J44" i="23" s="1"/>
  <c r="K44" i="23" s="1"/>
  <c r="L44" i="23" s="1"/>
  <c r="M44" i="23" s="1"/>
  <c r="N44" i="23" s="1"/>
  <c r="O44" i="23" s="1"/>
  <c r="P44" i="23" s="1"/>
  <c r="Q44" i="23" s="1"/>
  <c r="R44" i="23" s="1"/>
  <c r="S44" i="23" s="1"/>
  <c r="T44" i="23" s="1"/>
  <c r="U44" i="23" s="1"/>
  <c r="V44" i="23" s="1"/>
  <c r="W44" i="23" s="1"/>
  <c r="X44" i="23" s="1"/>
  <c r="Y44" i="23" s="1"/>
  <c r="Z44" i="23" s="1"/>
  <c r="AA44" i="23" s="1"/>
  <c r="AB44" i="23" s="1"/>
  <c r="AC44" i="23" s="1"/>
  <c r="AD44" i="23" s="1"/>
  <c r="AE44" i="23" s="1"/>
  <c r="AF44" i="23" s="1"/>
  <c r="H59" i="23"/>
  <c r="I59" i="23" s="1"/>
  <c r="J59" i="23" s="1"/>
  <c r="K59" i="23" s="1"/>
  <c r="L59" i="23" s="1"/>
  <c r="M59" i="23" s="1"/>
  <c r="N59" i="23" s="1"/>
  <c r="O59" i="23" s="1"/>
  <c r="P59" i="23" s="1"/>
  <c r="Q59" i="23" s="1"/>
  <c r="R59" i="23" s="1"/>
  <c r="S59" i="23" s="1"/>
  <c r="T59" i="23" s="1"/>
  <c r="U59" i="23" s="1"/>
  <c r="V59" i="23" s="1"/>
  <c r="W59" i="23" s="1"/>
  <c r="X59" i="23" s="1"/>
  <c r="Y59" i="23" s="1"/>
  <c r="Z59" i="23" s="1"/>
  <c r="AA59" i="23" s="1"/>
  <c r="AB59" i="23" s="1"/>
  <c r="AC59" i="23" s="1"/>
  <c r="AD59" i="23" s="1"/>
  <c r="AE59" i="23" s="1"/>
  <c r="AF59" i="23" s="1"/>
  <c r="I49" i="15"/>
  <c r="J49" i="15" s="1"/>
  <c r="K49" i="15" s="1"/>
  <c r="L49" i="15" s="1"/>
  <c r="M49" i="15" s="1"/>
  <c r="N49" i="15" s="1"/>
  <c r="O49" i="15" s="1"/>
  <c r="P49" i="15" s="1"/>
  <c r="Q49" i="15" s="1"/>
  <c r="R49" i="15" s="1"/>
  <c r="S49" i="15" s="1"/>
  <c r="T49" i="15" s="1"/>
  <c r="U49" i="15" s="1"/>
  <c r="V49" i="15" s="1"/>
  <c r="W49" i="15" s="1"/>
  <c r="X49" i="15" s="1"/>
  <c r="Y49" i="15" s="1"/>
  <c r="Z49" i="15" s="1"/>
  <c r="AA49" i="15" s="1"/>
  <c r="AB49" i="15" s="1"/>
  <c r="AC49" i="15" s="1"/>
  <c r="AD49" i="15" s="1"/>
  <c r="AE49" i="15" s="1"/>
  <c r="AF49" i="15" s="1"/>
  <c r="Z206" i="7"/>
  <c r="Y224" i="7"/>
  <c r="M43" i="38"/>
  <c r="BE260" i="7" s="1"/>
  <c r="M55" i="38"/>
  <c r="BE270" i="7" s="1"/>
  <c r="BD267" i="7"/>
  <c r="BD325" i="7" s="1"/>
  <c r="K62" i="3"/>
  <c r="K63" i="3"/>
  <c r="K64" i="3"/>
  <c r="K55" i="3"/>
  <c r="K56" i="3"/>
  <c r="L24" i="3"/>
  <c r="K61" i="3"/>
  <c r="K60" i="3"/>
  <c r="M16" i="38"/>
  <c r="BE284" i="7" s="1"/>
  <c r="M11" i="38"/>
  <c r="BE279" i="7" s="1"/>
  <c r="I54" i="18"/>
  <c r="J28" i="18"/>
  <c r="I49" i="27"/>
  <c r="J49" i="27" s="1"/>
  <c r="K49" i="27" s="1"/>
  <c r="L49" i="27" s="1"/>
  <c r="M49" i="27" s="1"/>
  <c r="N49" i="27" s="1"/>
  <c r="O49" i="27" s="1"/>
  <c r="P49" i="27" s="1"/>
  <c r="Q49" i="27" s="1"/>
  <c r="R49" i="27" s="1"/>
  <c r="S49" i="27" s="1"/>
  <c r="T49" i="27" s="1"/>
  <c r="U49" i="27" s="1"/>
  <c r="V49" i="27" s="1"/>
  <c r="W49" i="27" s="1"/>
  <c r="X49" i="27" s="1"/>
  <c r="Y49" i="27" s="1"/>
  <c r="Z49" i="27" s="1"/>
  <c r="AA49" i="27" s="1"/>
  <c r="AB49" i="27" s="1"/>
  <c r="AC49" i="27" s="1"/>
  <c r="AD49" i="27" s="1"/>
  <c r="AE49" i="27" s="1"/>
  <c r="AF49" i="27" s="1"/>
  <c r="K35" i="15"/>
  <c r="AR273" i="7"/>
  <c r="AR320" i="7" s="1"/>
  <c r="BP273" i="7"/>
  <c r="BP320" i="7" s="1"/>
  <c r="GO2" i="38"/>
  <c r="GN1" i="38"/>
  <c r="AD73" i="28"/>
  <c r="AD74" i="28" s="1"/>
  <c r="EY1" i="38"/>
  <c r="EZ2" i="38"/>
  <c r="M21" i="38"/>
  <c r="BE289" i="7" s="1"/>
  <c r="K63" i="31"/>
  <c r="K55" i="31"/>
  <c r="K57" i="31"/>
  <c r="L30" i="31"/>
  <c r="S73" i="28"/>
  <c r="S74" i="28" s="1"/>
  <c r="I43" i="18"/>
  <c r="H58" i="18"/>
  <c r="J28" i="12"/>
  <c r="I54" i="12"/>
  <c r="L30" i="28"/>
  <c r="K63" i="28"/>
  <c r="K64" i="28"/>
  <c r="K55" i="28"/>
  <c r="K57" i="28"/>
  <c r="I49" i="18"/>
  <c r="J49" i="18" s="1"/>
  <c r="K49" i="18" s="1"/>
  <c r="L49" i="18" s="1"/>
  <c r="M49" i="18" s="1"/>
  <c r="N49" i="18" s="1"/>
  <c r="O49" i="18" s="1"/>
  <c r="P49" i="18" s="1"/>
  <c r="Q49" i="18" s="1"/>
  <c r="R49" i="18" s="1"/>
  <c r="S49" i="18" s="1"/>
  <c r="T49" i="18" s="1"/>
  <c r="U49" i="18" s="1"/>
  <c r="V49" i="18" s="1"/>
  <c r="W49" i="18" s="1"/>
  <c r="X49" i="18" s="1"/>
  <c r="Y49" i="18" s="1"/>
  <c r="Z49" i="18" s="1"/>
  <c r="AA49" i="18" s="1"/>
  <c r="AB49" i="18" s="1"/>
  <c r="AC49" i="18" s="1"/>
  <c r="AD49" i="18" s="1"/>
  <c r="AE49" i="18" s="1"/>
  <c r="AF49" i="18" s="1"/>
  <c r="H50" i="18"/>
  <c r="H62" i="18" s="1"/>
  <c r="H50" i="29"/>
  <c r="H62" i="29" s="1"/>
  <c r="I43" i="23"/>
  <c r="H58" i="23"/>
  <c r="M27" i="38"/>
  <c r="BE293" i="7" s="1"/>
  <c r="BE315" i="7" s="1"/>
  <c r="M15" i="38"/>
  <c r="BE283" i="7" s="1"/>
  <c r="M19" i="38"/>
  <c r="AR285" i="7"/>
  <c r="AF285" i="7" s="1"/>
  <c r="BP285" i="7"/>
  <c r="N27" i="26"/>
  <c r="M52" i="26"/>
  <c r="M65" i="26" s="1"/>
  <c r="J112" i="7" s="1"/>
  <c r="AR264" i="7"/>
  <c r="AF264" i="7" s="1"/>
  <c r="BP264" i="7"/>
  <c r="J43" i="17"/>
  <c r="I58" i="17"/>
  <c r="N73" i="27"/>
  <c r="N74" i="27" s="1"/>
  <c r="I54" i="21"/>
  <c r="J28" i="21"/>
  <c r="I43" i="12"/>
  <c r="H58" i="12"/>
  <c r="M30" i="27"/>
  <c r="L63" i="27"/>
  <c r="L57" i="27"/>
  <c r="L64" i="27"/>
  <c r="L55" i="27"/>
  <c r="I52" i="32"/>
  <c r="J27" i="32"/>
  <c r="AQ178" i="7"/>
  <c r="H40" i="26"/>
  <c r="H40" i="25"/>
  <c r="H40" i="24"/>
  <c r="H40" i="32"/>
  <c r="U206" i="7"/>
  <c r="T224" i="7"/>
  <c r="H40" i="23"/>
  <c r="H65" i="23" s="1"/>
  <c r="FN1" i="38"/>
  <c r="N48" i="38" s="1"/>
  <c r="BF265" i="7" s="1"/>
  <c r="FO2" i="38"/>
  <c r="AR259" i="7"/>
  <c r="BP259" i="7"/>
  <c r="BP176" i="7" s="1"/>
  <c r="BD176" i="7"/>
  <c r="K57" i="12"/>
  <c r="K55" i="12"/>
  <c r="K63" i="12"/>
  <c r="L30" i="12"/>
  <c r="M73" i="27"/>
  <c r="M74" i="27" s="1"/>
  <c r="I42" i="25"/>
  <c r="H56" i="25"/>
  <c r="EA2" i="38"/>
  <c r="DZ1" i="38"/>
  <c r="AR279" i="7"/>
  <c r="BP279" i="7"/>
  <c r="AE178" i="7"/>
  <c r="I49" i="12"/>
  <c r="J49" i="12" s="1"/>
  <c r="K49" i="12" s="1"/>
  <c r="L49" i="12" s="1"/>
  <c r="M49" i="12" s="1"/>
  <c r="N49" i="12" s="1"/>
  <c r="O49" i="12" s="1"/>
  <c r="P49" i="12" s="1"/>
  <c r="Q49" i="12" s="1"/>
  <c r="R49" i="12" s="1"/>
  <c r="S49" i="12" s="1"/>
  <c r="T49" i="12" s="1"/>
  <c r="U49" i="12" s="1"/>
  <c r="V49" i="12" s="1"/>
  <c r="W49" i="12" s="1"/>
  <c r="X49" i="12" s="1"/>
  <c r="Y49" i="12" s="1"/>
  <c r="Z49" i="12" s="1"/>
  <c r="AA49" i="12" s="1"/>
  <c r="AB49" i="12" s="1"/>
  <c r="AC49" i="12" s="1"/>
  <c r="AD49" i="12" s="1"/>
  <c r="AE49" i="12" s="1"/>
  <c r="AF49" i="12" s="1"/>
  <c r="H50" i="12"/>
  <c r="H62" i="12" s="1"/>
  <c r="H39" i="25"/>
  <c r="H39" i="24"/>
  <c r="H39" i="26"/>
  <c r="H39" i="32"/>
  <c r="R73" i="28"/>
  <c r="R74" i="28" s="1"/>
  <c r="I49" i="28"/>
  <c r="J49" i="28" s="1"/>
  <c r="K49" i="28" s="1"/>
  <c r="L49" i="28" s="1"/>
  <c r="M49" i="28" s="1"/>
  <c r="N49" i="28" s="1"/>
  <c r="O49" i="28" s="1"/>
  <c r="P49" i="28" s="1"/>
  <c r="Q49" i="28" s="1"/>
  <c r="R49" i="28" s="1"/>
  <c r="S49" i="28" s="1"/>
  <c r="T49" i="28" s="1"/>
  <c r="U49" i="28" s="1"/>
  <c r="V49" i="28" s="1"/>
  <c r="W49" i="28" s="1"/>
  <c r="X49" i="28" s="1"/>
  <c r="Y49" i="28" s="1"/>
  <c r="Z49" i="28" s="1"/>
  <c r="AA49" i="28" s="1"/>
  <c r="AB49" i="28" s="1"/>
  <c r="AC49" i="28" s="1"/>
  <c r="AD49" i="28" s="1"/>
  <c r="AE49" i="28" s="1"/>
  <c r="AF49" i="28" s="1"/>
  <c r="H50" i="28"/>
  <c r="H62" i="28" s="1"/>
  <c r="I45" i="15"/>
  <c r="H46" i="15"/>
  <c r="H62" i="15" s="1"/>
  <c r="K55" i="17"/>
  <c r="K57" i="17"/>
  <c r="K64" i="17"/>
  <c r="L30" i="17"/>
  <c r="K63" i="17"/>
  <c r="M47" i="38"/>
  <c r="BE264" i="7" s="1"/>
  <c r="I47" i="30"/>
  <c r="H48" i="30"/>
  <c r="H63" i="30" s="1"/>
  <c r="H46" i="30"/>
  <c r="H62" i="30" s="1"/>
  <c r="I45" i="30"/>
  <c r="K63" i="23"/>
  <c r="K57" i="23"/>
  <c r="L30" i="23"/>
  <c r="K55" i="23"/>
  <c r="K64" i="23"/>
  <c r="H66" i="15"/>
  <c r="H64" i="17"/>
  <c r="H64" i="18"/>
  <c r="H66" i="30"/>
  <c r="K33" i="15"/>
  <c r="M73" i="28"/>
  <c r="M74" i="28" s="1"/>
  <c r="W73" i="28"/>
  <c r="W74" i="28" s="1"/>
  <c r="M30" i="19"/>
  <c r="L57" i="19"/>
  <c r="L55" i="19"/>
  <c r="L63" i="19"/>
  <c r="M29" i="38"/>
  <c r="AR289" i="7"/>
  <c r="BP289" i="7"/>
  <c r="I47" i="15"/>
  <c r="H48" i="15"/>
  <c r="H63" i="15" s="1"/>
  <c r="H46" i="27"/>
  <c r="H60" i="27" s="1"/>
  <c r="I45" i="27"/>
  <c r="I66" i="15"/>
  <c r="I66" i="30"/>
  <c r="I64" i="18"/>
  <c r="I64" i="17"/>
  <c r="I44" i="15"/>
  <c r="J44" i="15" s="1"/>
  <c r="K44" i="15" s="1"/>
  <c r="L44" i="15" s="1"/>
  <c r="M44" i="15" s="1"/>
  <c r="N44" i="15" s="1"/>
  <c r="O44" i="15" s="1"/>
  <c r="P44" i="15" s="1"/>
  <c r="Q44" i="15" s="1"/>
  <c r="R44" i="15" s="1"/>
  <c r="S44" i="15" s="1"/>
  <c r="T44" i="15" s="1"/>
  <c r="U44" i="15" s="1"/>
  <c r="V44" i="15" s="1"/>
  <c r="W44" i="15" s="1"/>
  <c r="X44" i="15" s="1"/>
  <c r="Y44" i="15" s="1"/>
  <c r="Z44" i="15" s="1"/>
  <c r="AA44" i="15" s="1"/>
  <c r="AB44" i="15" s="1"/>
  <c r="AC44" i="15" s="1"/>
  <c r="AD44" i="15" s="1"/>
  <c r="AE44" i="15" s="1"/>
  <c r="AF44" i="15" s="1"/>
  <c r="H61" i="15"/>
  <c r="M48" i="38"/>
  <c r="BE265" i="7" s="1"/>
  <c r="BE322" i="7" s="1"/>
  <c r="M37" i="38"/>
  <c r="BE254" i="7" s="1"/>
  <c r="K53" i="25"/>
  <c r="K61" i="25"/>
  <c r="L29" i="25"/>
  <c r="AA73" i="28"/>
  <c r="AA74" i="28" s="1"/>
  <c r="V73" i="28"/>
  <c r="V74" i="28" s="1"/>
  <c r="AE38" i="32"/>
  <c r="AE38" i="24"/>
  <c r="AE38" i="26"/>
  <c r="AE38" i="25"/>
  <c r="L61" i="24"/>
  <c r="L53" i="24"/>
  <c r="L54" i="24"/>
  <c r="M29" i="24"/>
  <c r="AC10" i="36"/>
  <c r="AE48" i="8" s="1"/>
  <c r="AE31" i="8" s="1"/>
  <c r="BP284" i="7"/>
  <c r="BP174" i="7" s="1"/>
  <c r="AR284" i="7"/>
  <c r="BD174" i="7"/>
  <c r="M17" i="38"/>
  <c r="BE285" i="7" s="1"/>
  <c r="K55" i="21"/>
  <c r="K63" i="21"/>
  <c r="K57" i="21"/>
  <c r="L30" i="21"/>
  <c r="H50" i="22"/>
  <c r="I47" i="21"/>
  <c r="H48" i="21"/>
  <c r="H61" i="21" s="1"/>
  <c r="I45" i="21"/>
  <c r="J66" i="15"/>
  <c r="J64" i="17"/>
  <c r="I43" i="29"/>
  <c r="H58" i="29"/>
  <c r="M53" i="38"/>
  <c r="P73" i="27"/>
  <c r="P74" i="27" s="1"/>
  <c r="U73" i="28"/>
  <c r="U74" i="28" s="1"/>
  <c r="BP322" i="7" l="1"/>
  <c r="H46" i="19"/>
  <c r="H60" i="19" s="1"/>
  <c r="I49" i="17"/>
  <c r="J49" i="17" s="1"/>
  <c r="K49" i="17" s="1"/>
  <c r="L49" i="17" s="1"/>
  <c r="M49" i="17" s="1"/>
  <c r="N49" i="17" s="1"/>
  <c r="O49" i="17" s="1"/>
  <c r="P49" i="17" s="1"/>
  <c r="Q49" i="17" s="1"/>
  <c r="R49" i="17" s="1"/>
  <c r="S49" i="17" s="1"/>
  <c r="T49" i="17" s="1"/>
  <c r="U49" i="17" s="1"/>
  <c r="V49" i="17" s="1"/>
  <c r="W49" i="17" s="1"/>
  <c r="X49" i="17" s="1"/>
  <c r="Y49" i="17" s="1"/>
  <c r="Z49" i="17" s="1"/>
  <c r="AA49" i="17" s="1"/>
  <c r="AB49" i="17" s="1"/>
  <c r="AC49" i="17" s="1"/>
  <c r="AD49" i="17" s="1"/>
  <c r="AE49" i="17" s="1"/>
  <c r="AF49" i="17" s="1"/>
  <c r="H48" i="17"/>
  <c r="H61" i="17" s="1"/>
  <c r="H67" i="17" s="1"/>
  <c r="E100" i="7" s="1"/>
  <c r="J47" i="40"/>
  <c r="J48" i="40" s="1"/>
  <c r="J63" i="40" s="1"/>
  <c r="I46" i="32"/>
  <c r="I49" i="31"/>
  <c r="J49" i="31" s="1"/>
  <c r="K49" i="31" s="1"/>
  <c r="L49" i="31" s="1"/>
  <c r="M49" i="31" s="1"/>
  <c r="N49" i="31" s="1"/>
  <c r="O49" i="31" s="1"/>
  <c r="P49" i="31" s="1"/>
  <c r="Q49" i="31" s="1"/>
  <c r="R49" i="31" s="1"/>
  <c r="S49" i="31" s="1"/>
  <c r="T49" i="31" s="1"/>
  <c r="U49" i="31" s="1"/>
  <c r="V49" i="31" s="1"/>
  <c r="W49" i="31" s="1"/>
  <c r="X49" i="31" s="1"/>
  <c r="Y49" i="31" s="1"/>
  <c r="Z49" i="31" s="1"/>
  <c r="AA49" i="31" s="1"/>
  <c r="AB49" i="31" s="1"/>
  <c r="AC49" i="31" s="1"/>
  <c r="AD49" i="31" s="1"/>
  <c r="AE49" i="31" s="1"/>
  <c r="AF49" i="31" s="1"/>
  <c r="H47" i="24"/>
  <c r="H59" i="24" s="1"/>
  <c r="H65" i="24" s="1"/>
  <c r="E109" i="7" s="1"/>
  <c r="H50" i="19"/>
  <c r="H62" i="19" s="1"/>
  <c r="H46" i="23"/>
  <c r="H60" i="23" s="1"/>
  <c r="H46" i="17"/>
  <c r="H60" i="17" s="1"/>
  <c r="H49" i="32"/>
  <c r="I49" i="32" s="1"/>
  <c r="J49" i="32" s="1"/>
  <c r="K49" i="32" s="1"/>
  <c r="L49" i="32" s="1"/>
  <c r="M49" i="32" s="1"/>
  <c r="N49" i="32" s="1"/>
  <c r="O49" i="32" s="1"/>
  <c r="P49" i="32" s="1"/>
  <c r="Q49" i="32" s="1"/>
  <c r="R49" i="32" s="1"/>
  <c r="S49" i="32" s="1"/>
  <c r="T49" i="32" s="1"/>
  <c r="U49" i="32" s="1"/>
  <c r="V49" i="32" s="1"/>
  <c r="W49" i="32" s="1"/>
  <c r="X49" i="32" s="1"/>
  <c r="Y49" i="32" s="1"/>
  <c r="Z49" i="32" s="1"/>
  <c r="AA49" i="32" s="1"/>
  <c r="AB49" i="32" s="1"/>
  <c r="AC49" i="32" s="1"/>
  <c r="AD49" i="32" s="1"/>
  <c r="AE49" i="32" s="1"/>
  <c r="AF49" i="32" s="1"/>
  <c r="LT48" i="8"/>
  <c r="LT31" i="8" s="1"/>
  <c r="LM48" i="8"/>
  <c r="LM31" i="8" s="1"/>
  <c r="LQ48" i="8"/>
  <c r="LQ31" i="8" s="1"/>
  <c r="LJ48" i="8"/>
  <c r="LJ31" i="8" s="1"/>
  <c r="LN48" i="8"/>
  <c r="LN31" i="8" s="1"/>
  <c r="LR48" i="8"/>
  <c r="LR31" i="8" s="1"/>
  <c r="LK48" i="8"/>
  <c r="LK31" i="8" s="1"/>
  <c r="LO48" i="8"/>
  <c r="LO31" i="8" s="1"/>
  <c r="LS48" i="8"/>
  <c r="LS31" i="8" s="1"/>
  <c r="LL48" i="8"/>
  <c r="LL31" i="8" s="1"/>
  <c r="LP48" i="8"/>
  <c r="LP31" i="8" s="1"/>
  <c r="LI48" i="8"/>
  <c r="LI31" i="8" s="1"/>
  <c r="H49" i="26"/>
  <c r="I49" i="26" s="1"/>
  <c r="J49" i="26" s="1"/>
  <c r="K49" i="26" s="1"/>
  <c r="L49" i="26" s="1"/>
  <c r="M49" i="26" s="1"/>
  <c r="N49" i="26" s="1"/>
  <c r="O49" i="26" s="1"/>
  <c r="P49" i="26" s="1"/>
  <c r="Q49" i="26" s="1"/>
  <c r="R49" i="26" s="1"/>
  <c r="S49" i="26" s="1"/>
  <c r="T49" i="26" s="1"/>
  <c r="U49" i="26" s="1"/>
  <c r="V49" i="26" s="1"/>
  <c r="W49" i="26" s="1"/>
  <c r="X49" i="26" s="1"/>
  <c r="Y49" i="26" s="1"/>
  <c r="Z49" i="26" s="1"/>
  <c r="AA49" i="26" s="1"/>
  <c r="AB49" i="26" s="1"/>
  <c r="AC49" i="26" s="1"/>
  <c r="AD49" i="26" s="1"/>
  <c r="AE49" i="26" s="1"/>
  <c r="AF49" i="26" s="1"/>
  <c r="H66" i="3"/>
  <c r="H50" i="21"/>
  <c r="H62" i="21" s="1"/>
  <c r="H67" i="21" s="1"/>
  <c r="E98" i="7" s="1"/>
  <c r="I48" i="24"/>
  <c r="J48" i="24" s="1"/>
  <c r="K48" i="24" s="1"/>
  <c r="L48" i="24" s="1"/>
  <c r="M48" i="24" s="1"/>
  <c r="N48" i="24" s="1"/>
  <c r="O48" i="24" s="1"/>
  <c r="P48" i="24" s="1"/>
  <c r="Q48" i="24" s="1"/>
  <c r="R48" i="24" s="1"/>
  <c r="S48" i="24" s="1"/>
  <c r="T48" i="24" s="1"/>
  <c r="U48" i="24" s="1"/>
  <c r="V48" i="24" s="1"/>
  <c r="W48" i="24" s="1"/>
  <c r="X48" i="24" s="1"/>
  <c r="Y48" i="24" s="1"/>
  <c r="Z48" i="24" s="1"/>
  <c r="AA48" i="24" s="1"/>
  <c r="AB48" i="24" s="1"/>
  <c r="AC48" i="24" s="1"/>
  <c r="AD48" i="24" s="1"/>
  <c r="AE48" i="24" s="1"/>
  <c r="AF48" i="24" s="1"/>
  <c r="BP323" i="7"/>
  <c r="I19" i="13"/>
  <c r="H18" i="13"/>
  <c r="I16" i="13"/>
  <c r="H15" i="13"/>
  <c r="N47" i="38"/>
  <c r="BF264" i="7" s="1"/>
  <c r="AR323" i="7"/>
  <c r="J43" i="21"/>
  <c r="J58" i="21" s="1"/>
  <c r="H50" i="20"/>
  <c r="H12" i="13"/>
  <c r="I13" i="13"/>
  <c r="H21" i="13"/>
  <c r="I22" i="13"/>
  <c r="I66" i="3"/>
  <c r="BE323" i="7"/>
  <c r="L64" i="19"/>
  <c r="K64" i="21"/>
  <c r="L28" i="40"/>
  <c r="K56" i="40"/>
  <c r="H72" i="40"/>
  <c r="H65" i="25"/>
  <c r="E111" i="7" s="1"/>
  <c r="BP310" i="7"/>
  <c r="AR310" i="7"/>
  <c r="AS281" i="7"/>
  <c r="AG281" i="7" s="1"/>
  <c r="BE310" i="7"/>
  <c r="BE313" i="7"/>
  <c r="AS294" i="7"/>
  <c r="AG294" i="7" s="1"/>
  <c r="AR322" i="7"/>
  <c r="BP309" i="7"/>
  <c r="BP327" i="7"/>
  <c r="BE327" i="7"/>
  <c r="AR321" i="7"/>
  <c r="AR327" i="7"/>
  <c r="BE309" i="7"/>
  <c r="BE321" i="7"/>
  <c r="BP315" i="7"/>
  <c r="BP321" i="7"/>
  <c r="AR309" i="7"/>
  <c r="AR315" i="7"/>
  <c r="H69" i="40"/>
  <c r="E113" i="7" s="1"/>
  <c r="E345" i="7" s="1"/>
  <c r="J43" i="40"/>
  <c r="I60" i="40"/>
  <c r="J50" i="40"/>
  <c r="I64" i="40"/>
  <c r="J46" i="40"/>
  <c r="J62" i="40" s="1"/>
  <c r="K45" i="40"/>
  <c r="K47" i="40"/>
  <c r="P59" i="40"/>
  <c r="P57" i="40"/>
  <c r="Q30" i="40"/>
  <c r="Q66" i="40" s="1"/>
  <c r="P65" i="40"/>
  <c r="AE272" i="7"/>
  <c r="AE274" i="7" s="1"/>
  <c r="AE325" i="7"/>
  <c r="AF289" i="7"/>
  <c r="AF310" i="7" s="1"/>
  <c r="AF280" i="7"/>
  <c r="AF312" i="7" s="1"/>
  <c r="AF279" i="7"/>
  <c r="AF256" i="7"/>
  <c r="AF324" i="7" s="1"/>
  <c r="AF255" i="7"/>
  <c r="AF265" i="7"/>
  <c r="AF322" i="7" s="1"/>
  <c r="AQ334" i="7"/>
  <c r="BO334" i="7"/>
  <c r="BO332" i="7"/>
  <c r="BO335" i="7"/>
  <c r="BO336" i="7"/>
  <c r="BO337" i="7"/>
  <c r="AQ338" i="7"/>
  <c r="BO333" i="7"/>
  <c r="BO339" i="7"/>
  <c r="AQ335" i="7"/>
  <c r="AQ337" i="7"/>
  <c r="AQ332" i="7"/>
  <c r="AQ336" i="7"/>
  <c r="AQ333" i="7"/>
  <c r="AQ339" i="7"/>
  <c r="AR266" i="7"/>
  <c r="AE296" i="7"/>
  <c r="AE298" i="7" s="1"/>
  <c r="AE245" i="7" s="1"/>
  <c r="BQ297" i="7"/>
  <c r="BQ308" i="7" s="1"/>
  <c r="H63" i="24"/>
  <c r="H65" i="32"/>
  <c r="E110" i="7" s="1"/>
  <c r="K66" i="3"/>
  <c r="N49" i="38"/>
  <c r="N50" i="38"/>
  <c r="N45" i="38"/>
  <c r="AS297" i="7"/>
  <c r="AS308" i="7" s="1"/>
  <c r="N51" i="38"/>
  <c r="N52" i="38"/>
  <c r="N58" i="38"/>
  <c r="BF273" i="7" s="1"/>
  <c r="BF320" i="7" s="1"/>
  <c r="BQ282" i="7"/>
  <c r="BO250" i="7"/>
  <c r="BO201" i="7" s="1"/>
  <c r="BC250" i="7"/>
  <c r="BC201" i="7" s="1"/>
  <c r="BC244" i="7"/>
  <c r="BC238" i="7"/>
  <c r="BC243" i="7"/>
  <c r="BC237" i="7"/>
  <c r="BC234" i="7"/>
  <c r="BC242" i="7"/>
  <c r="BC87" i="7" s="1"/>
  <c r="BC231" i="7"/>
  <c r="BC241" i="7"/>
  <c r="BC64" i="7" s="1"/>
  <c r="BC235" i="7"/>
  <c r="BC230" i="7"/>
  <c r="BC227" i="7"/>
  <c r="BC236" i="7"/>
  <c r="BC232" i="7"/>
  <c r="BC55" i="7" s="1"/>
  <c r="BC228" i="7"/>
  <c r="BC51" i="7" s="1"/>
  <c r="BC233" i="7"/>
  <c r="BC229" i="7"/>
  <c r="BC239" i="7"/>
  <c r="BC62" i="7" s="1"/>
  <c r="BC240" i="7"/>
  <c r="BC63" i="7" s="1"/>
  <c r="BC245" i="7"/>
  <c r="BO242" i="7"/>
  <c r="BO236" i="7"/>
  <c r="BO243" i="7"/>
  <c r="BO244" i="7"/>
  <c r="BO238" i="7"/>
  <c r="BO241" i="7"/>
  <c r="BO237" i="7"/>
  <c r="BO234" i="7"/>
  <c r="BO228" i="7"/>
  <c r="BO232" i="7"/>
  <c r="BO229" i="7"/>
  <c r="BO233" i="7"/>
  <c r="BO230" i="7"/>
  <c r="BO231" i="7"/>
  <c r="BO235" i="7"/>
  <c r="BO227" i="7"/>
  <c r="AF297" i="7"/>
  <c r="AF308" i="7" s="1"/>
  <c r="AR291" i="7"/>
  <c r="AR313" i="7" s="1"/>
  <c r="BO240" i="7"/>
  <c r="BP290" i="7"/>
  <c r="BP314" i="7" s="1"/>
  <c r="BO239" i="7"/>
  <c r="BO245" i="7"/>
  <c r="AF273" i="7"/>
  <c r="AF320" i="7" s="1"/>
  <c r="AQ298" i="7"/>
  <c r="AS259" i="7"/>
  <c r="AG259" i="7" s="1"/>
  <c r="AG176" i="7" s="1"/>
  <c r="BE176" i="7"/>
  <c r="BP266" i="7"/>
  <c r="BP326" i="7" s="1"/>
  <c r="BD272" i="7"/>
  <c r="BD274" i="7" s="1"/>
  <c r="AR290" i="7"/>
  <c r="AR314" i="7" s="1"/>
  <c r="BE267" i="7"/>
  <c r="BE325" i="7" s="1"/>
  <c r="BE290" i="7"/>
  <c r="BE314" i="7" s="1"/>
  <c r="BP291" i="7"/>
  <c r="BP313" i="7" s="1"/>
  <c r="BQ288" i="7"/>
  <c r="DO2" i="38"/>
  <c r="DN1" i="38"/>
  <c r="CM1" i="38"/>
  <c r="O22" i="38" s="1"/>
  <c r="CN2" i="38"/>
  <c r="N23" i="38"/>
  <c r="J64" i="12"/>
  <c r="J64" i="19"/>
  <c r="J64" i="31"/>
  <c r="J64" i="21"/>
  <c r="N18" i="38"/>
  <c r="J42" i="32"/>
  <c r="I56" i="32"/>
  <c r="AF283" i="7"/>
  <c r="AF173" i="7" s="1"/>
  <c r="AR173" i="7"/>
  <c r="L66" i="30"/>
  <c r="M30" i="30"/>
  <c r="L57" i="30"/>
  <c r="L65" i="30"/>
  <c r="L59" i="30"/>
  <c r="AF254" i="7"/>
  <c r="AF323" i="7" s="1"/>
  <c r="BD296" i="7"/>
  <c r="BP278" i="7"/>
  <c r="BP311" i="7" s="1"/>
  <c r="AR278" i="7"/>
  <c r="AR311" i="7" s="1"/>
  <c r="J56" i="30"/>
  <c r="K28" i="30"/>
  <c r="J47" i="23"/>
  <c r="I48" i="23"/>
  <c r="I61" i="23" s="1"/>
  <c r="J46" i="24"/>
  <c r="I47" i="24"/>
  <c r="I59" i="24" s="1"/>
  <c r="I48" i="19"/>
  <c r="I61" i="19" s="1"/>
  <c r="J47" i="19"/>
  <c r="L64" i="18"/>
  <c r="L55" i="18"/>
  <c r="L63" i="18"/>
  <c r="L57" i="18"/>
  <c r="M30" i="18"/>
  <c r="J45" i="21"/>
  <c r="I46" i="21"/>
  <c r="I60" i="21" s="1"/>
  <c r="L57" i="23"/>
  <c r="L64" i="23"/>
  <c r="M30" i="23"/>
  <c r="L55" i="23"/>
  <c r="L63" i="23"/>
  <c r="EB2" i="38"/>
  <c r="EA1" i="38"/>
  <c r="J43" i="23"/>
  <c r="I58" i="23"/>
  <c r="AS270" i="7"/>
  <c r="BQ270" i="7"/>
  <c r="I47" i="26"/>
  <c r="J46" i="26"/>
  <c r="J44" i="32"/>
  <c r="I45" i="32"/>
  <c r="I58" i="32" s="1"/>
  <c r="BQ260" i="7"/>
  <c r="BQ177" i="7" s="1"/>
  <c r="AS260" i="7"/>
  <c r="BE177" i="7"/>
  <c r="J43" i="30"/>
  <c r="I60" i="30"/>
  <c r="K28" i="19"/>
  <c r="J54" i="19"/>
  <c r="N19" i="38"/>
  <c r="J45" i="20"/>
  <c r="I46" i="20"/>
  <c r="I60" i="20" s="1"/>
  <c r="H40" i="27"/>
  <c r="H65" i="27" s="1"/>
  <c r="H40" i="28"/>
  <c r="H65" i="28" s="1"/>
  <c r="BQ264" i="7"/>
  <c r="AS264" i="7"/>
  <c r="AG264" i="7" s="1"/>
  <c r="J42" i="25"/>
  <c r="I56" i="25"/>
  <c r="BE266" i="7"/>
  <c r="BE326" i="7" s="1"/>
  <c r="H40" i="20"/>
  <c r="H65" i="20" s="1"/>
  <c r="H40" i="29"/>
  <c r="H65" i="29" s="1"/>
  <c r="J54" i="29"/>
  <c r="K28" i="29"/>
  <c r="N56" i="38"/>
  <c r="J43" i="20"/>
  <c r="I58" i="20"/>
  <c r="J42" i="24"/>
  <c r="I56" i="24"/>
  <c r="AS273" i="7"/>
  <c r="AS320" i="7" s="1"/>
  <c r="BQ273" i="7"/>
  <c r="BQ320" i="7" s="1"/>
  <c r="J52" i="25"/>
  <c r="K27" i="25"/>
  <c r="K52" i="25" s="1"/>
  <c r="I50" i="22"/>
  <c r="H62" i="22"/>
  <c r="H67" i="22" s="1"/>
  <c r="E107" i="7" s="1"/>
  <c r="E351" i="7" s="1"/>
  <c r="FA2" i="38"/>
  <c r="EZ1" i="38"/>
  <c r="N11" i="38"/>
  <c r="BF279" i="7" s="1"/>
  <c r="J45" i="23"/>
  <c r="I46" i="23"/>
  <c r="I60" i="23" s="1"/>
  <c r="J43" i="31"/>
  <c r="I58" i="31"/>
  <c r="J54" i="20"/>
  <c r="K28" i="20"/>
  <c r="J47" i="27"/>
  <c r="I48" i="27"/>
  <c r="I61" i="27" s="1"/>
  <c r="N27" i="38"/>
  <c r="BF293" i="7" s="1"/>
  <c r="J47" i="21"/>
  <c r="I48" i="21"/>
  <c r="I61" i="21" s="1"/>
  <c r="I64" i="12"/>
  <c r="I64" i="19"/>
  <c r="I64" i="21"/>
  <c r="I64" i="31"/>
  <c r="FP2" i="38"/>
  <c r="FO1" i="38"/>
  <c r="I50" i="29"/>
  <c r="H67" i="29"/>
  <c r="E106" i="7" s="1"/>
  <c r="AS279" i="7"/>
  <c r="BQ279" i="7"/>
  <c r="J44" i="26"/>
  <c r="I45" i="26"/>
  <c r="J47" i="12"/>
  <c r="I48" i="12"/>
  <c r="I61" i="12" s="1"/>
  <c r="N52" i="25"/>
  <c r="O27" i="25"/>
  <c r="N12" i="38"/>
  <c r="BF280" i="7" s="1"/>
  <c r="BF312" i="7" s="1"/>
  <c r="N31" i="38"/>
  <c r="BF297" i="7" s="1"/>
  <c r="BF308" i="7" s="1"/>
  <c r="L64" i="12"/>
  <c r="L55" i="12"/>
  <c r="L57" i="12"/>
  <c r="L63" i="12"/>
  <c r="M30" i="12"/>
  <c r="N53" i="38"/>
  <c r="N38" i="38"/>
  <c r="BF255" i="7" s="1"/>
  <c r="N55" i="38"/>
  <c r="BF270" i="7" s="1"/>
  <c r="I50" i="18"/>
  <c r="H67" i="18"/>
  <c r="E102" i="7" s="1"/>
  <c r="AS269" i="7"/>
  <c r="BQ269" i="7"/>
  <c r="HD1" i="38"/>
  <c r="HE2" i="38"/>
  <c r="K43" i="27"/>
  <c r="J58" i="27"/>
  <c r="K43" i="21"/>
  <c r="I39" i="25"/>
  <c r="I39" i="26"/>
  <c r="I39" i="24"/>
  <c r="I39" i="32"/>
  <c r="L63" i="3"/>
  <c r="L64" i="3"/>
  <c r="L55" i="3"/>
  <c r="L56" i="3"/>
  <c r="L62" i="3"/>
  <c r="M24" i="3"/>
  <c r="L60" i="3"/>
  <c r="L61" i="3"/>
  <c r="L59" i="3"/>
  <c r="L63" i="22"/>
  <c r="L64" i="22"/>
  <c r="L55" i="22"/>
  <c r="M30" i="22"/>
  <c r="L57" i="22"/>
  <c r="BQ258" i="7"/>
  <c r="AS258" i="7"/>
  <c r="AG258" i="7" s="1"/>
  <c r="J46" i="32"/>
  <c r="I47" i="32"/>
  <c r="I59" i="32" s="1"/>
  <c r="L61" i="32"/>
  <c r="M29" i="32"/>
  <c r="N28" i="38"/>
  <c r="BF294" i="7" s="1"/>
  <c r="J45" i="18"/>
  <c r="I46" i="18"/>
  <c r="I60" i="18" s="1"/>
  <c r="AF269" i="7"/>
  <c r="P224" i="7"/>
  <c r="Q206" i="7"/>
  <c r="I46" i="27"/>
  <c r="I60" i="27" s="1"/>
  <c r="J45" i="27"/>
  <c r="I46" i="30"/>
  <c r="I62" i="30" s="1"/>
  <c r="J45" i="30"/>
  <c r="L57" i="17"/>
  <c r="L64" i="17"/>
  <c r="M30" i="17"/>
  <c r="L63" i="17"/>
  <c r="L55" i="17"/>
  <c r="I50" i="12"/>
  <c r="H67" i="12"/>
  <c r="E103" i="7" s="1"/>
  <c r="L28" i="17"/>
  <c r="K54" i="17"/>
  <c r="J47" i="22"/>
  <c r="I48" i="22"/>
  <c r="I61" i="22" s="1"/>
  <c r="EN2" i="38"/>
  <c r="EM1" i="38"/>
  <c r="I48" i="28"/>
  <c r="I61" i="28" s="1"/>
  <c r="J47" i="28"/>
  <c r="L64" i="31"/>
  <c r="L55" i="31"/>
  <c r="L57" i="31"/>
  <c r="M30" i="31"/>
  <c r="L63" i="31"/>
  <c r="J45" i="28"/>
  <c r="I46" i="28"/>
  <c r="I60" i="28" s="1"/>
  <c r="L55" i="21"/>
  <c r="L63" i="21"/>
  <c r="L57" i="21"/>
  <c r="L64" i="21"/>
  <c r="M30" i="21"/>
  <c r="AF284" i="7"/>
  <c r="AF174" i="7" s="1"/>
  <c r="AR174" i="7"/>
  <c r="GP2" i="38"/>
  <c r="GO1" i="38"/>
  <c r="AF270" i="7"/>
  <c r="DC2" i="38"/>
  <c r="DB1" i="38"/>
  <c r="N42" i="38"/>
  <c r="BF259" i="7" s="1"/>
  <c r="K64" i="12"/>
  <c r="K64" i="19"/>
  <c r="I61" i="15"/>
  <c r="N15" i="38"/>
  <c r="BF283" i="7" s="1"/>
  <c r="AS261" i="7"/>
  <c r="AG261" i="7" s="1"/>
  <c r="BQ261" i="7"/>
  <c r="AS254" i="7"/>
  <c r="BQ254" i="7"/>
  <c r="I40" i="23"/>
  <c r="I65" i="23" s="1"/>
  <c r="N30" i="27"/>
  <c r="M63" i="27"/>
  <c r="M57" i="27"/>
  <c r="M64" i="27"/>
  <c r="M55" i="27"/>
  <c r="AS255" i="7"/>
  <c r="BQ255" i="7"/>
  <c r="N10" i="38"/>
  <c r="N24" i="38"/>
  <c r="HP2" i="38"/>
  <c r="HO1" i="38"/>
  <c r="J43" i="19"/>
  <c r="I58" i="19"/>
  <c r="BQ265" i="7"/>
  <c r="BQ322" i="7" s="1"/>
  <c r="AS265" i="7"/>
  <c r="AS322" i="7" s="1"/>
  <c r="H64" i="12"/>
  <c r="H64" i="21"/>
  <c r="H64" i="31"/>
  <c r="H64" i="19"/>
  <c r="J44" i="24"/>
  <c r="I45" i="24"/>
  <c r="I58" i="24" s="1"/>
  <c r="I48" i="15"/>
  <c r="I63" i="15" s="1"/>
  <c r="J47" i="15"/>
  <c r="N30" i="19"/>
  <c r="M57" i="19"/>
  <c r="M64" i="19"/>
  <c r="M63" i="19"/>
  <c r="M55" i="19"/>
  <c r="J47" i="30"/>
  <c r="I48" i="30"/>
  <c r="I63" i="30" s="1"/>
  <c r="AS283" i="7"/>
  <c r="BQ283" i="7"/>
  <c r="BQ173" i="7" s="1"/>
  <c r="BE173" i="7"/>
  <c r="N16" i="38"/>
  <c r="BF284" i="7" s="1"/>
  <c r="J43" i="28"/>
  <c r="I58" i="28"/>
  <c r="L63" i="29"/>
  <c r="L55" i="29"/>
  <c r="M30" i="29"/>
  <c r="L57" i="29"/>
  <c r="L64" i="29"/>
  <c r="V206" i="7"/>
  <c r="U224" i="7"/>
  <c r="L35" i="15"/>
  <c r="K42" i="15"/>
  <c r="K59" i="15" s="1"/>
  <c r="N25" i="38"/>
  <c r="N22" i="38"/>
  <c r="J45" i="19"/>
  <c r="I46" i="19"/>
  <c r="I60" i="19" s="1"/>
  <c r="J43" i="22"/>
  <c r="I58" i="22"/>
  <c r="BR265" i="7"/>
  <c r="AT265" i="7"/>
  <c r="BR264" i="7"/>
  <c r="AT264" i="7"/>
  <c r="AH264" i="7" s="1"/>
  <c r="J43" i="12"/>
  <c r="I58" i="12"/>
  <c r="K28" i="12"/>
  <c r="J54" i="12"/>
  <c r="N41" i="38"/>
  <c r="BF258" i="7" s="1"/>
  <c r="J54" i="23"/>
  <c r="K28" i="23"/>
  <c r="N17" i="38"/>
  <c r="BF285" i="7" s="1"/>
  <c r="I46" i="12"/>
  <c r="I60" i="12" s="1"/>
  <c r="J45" i="12"/>
  <c r="M55" i="20"/>
  <c r="M57" i="20"/>
  <c r="M64" i="20"/>
  <c r="N30" i="20"/>
  <c r="M63" i="20"/>
  <c r="J54" i="21"/>
  <c r="K28" i="21"/>
  <c r="N20" i="38"/>
  <c r="BF288" i="7" s="1"/>
  <c r="I48" i="17"/>
  <c r="I61" i="17" s="1"/>
  <c r="J47" i="17"/>
  <c r="I50" i="23"/>
  <c r="H62" i="23"/>
  <c r="H67" i="23" s="1"/>
  <c r="E108" i="7" s="1"/>
  <c r="J43" i="18"/>
  <c r="I58" i="18"/>
  <c r="N54" i="38"/>
  <c r="BF269" i="7" s="1"/>
  <c r="I50" i="27"/>
  <c r="H67" i="27"/>
  <c r="GC1" i="38"/>
  <c r="GD2" i="38"/>
  <c r="J56" i="15"/>
  <c r="K28" i="15"/>
  <c r="N26" i="38"/>
  <c r="N40" i="38"/>
  <c r="BF257" i="7" s="1"/>
  <c r="BF322" i="7" s="1"/>
  <c r="AF293" i="7"/>
  <c r="J45" i="15"/>
  <c r="I46" i="15"/>
  <c r="I62" i="15" s="1"/>
  <c r="M30" i="28"/>
  <c r="L63" i="28"/>
  <c r="L64" i="28"/>
  <c r="L55" i="28"/>
  <c r="L57" i="28"/>
  <c r="N29" i="38"/>
  <c r="M57" i="15"/>
  <c r="M65" i="15"/>
  <c r="N30" i="15"/>
  <c r="M66" i="15"/>
  <c r="O20" i="38"/>
  <c r="BG288" i="7" s="1"/>
  <c r="I40" i="22"/>
  <c r="I65" i="22" s="1"/>
  <c r="I46" i="17"/>
  <c r="I60" i="17" s="1"/>
  <c r="J45" i="17"/>
  <c r="N14" i="38"/>
  <c r="BF282" i="7" s="1"/>
  <c r="I50" i="28"/>
  <c r="H67" i="28"/>
  <c r="BD178" i="7"/>
  <c r="I40" i="26"/>
  <c r="I40" i="25"/>
  <c r="I40" i="24"/>
  <c r="I40" i="32"/>
  <c r="J54" i="18"/>
  <c r="K28" i="18"/>
  <c r="BQ284" i="7"/>
  <c r="BQ174" i="7" s="1"/>
  <c r="AS284" i="7"/>
  <c r="BE174" i="7"/>
  <c r="N44" i="38"/>
  <c r="BF261" i="7" s="1"/>
  <c r="K27" i="26"/>
  <c r="K52" i="26" s="1"/>
  <c r="K65" i="26" s="1"/>
  <c r="H112" i="7" s="1"/>
  <c r="J52" i="26"/>
  <c r="J65" i="26" s="1"/>
  <c r="G112" i="7" s="1"/>
  <c r="IF2" i="38"/>
  <c r="IE1" i="38"/>
  <c r="I59" i="17"/>
  <c r="J59" i="17" s="1"/>
  <c r="K59" i="17" s="1"/>
  <c r="L59" i="17" s="1"/>
  <c r="M59" i="17" s="1"/>
  <c r="N59" i="17" s="1"/>
  <c r="O59" i="17" s="1"/>
  <c r="P59" i="17" s="1"/>
  <c r="Q59" i="17" s="1"/>
  <c r="R59" i="17" s="1"/>
  <c r="S59" i="17" s="1"/>
  <c r="T59" i="17" s="1"/>
  <c r="U59" i="17" s="1"/>
  <c r="V59" i="17" s="1"/>
  <c r="W59" i="17" s="1"/>
  <c r="X59" i="17" s="1"/>
  <c r="Y59" i="17" s="1"/>
  <c r="Z59" i="17" s="1"/>
  <c r="AA59" i="17" s="1"/>
  <c r="AB59" i="17" s="1"/>
  <c r="AC59" i="17" s="1"/>
  <c r="AD59" i="17" s="1"/>
  <c r="AE59" i="17" s="1"/>
  <c r="AF59" i="17" s="1"/>
  <c r="L36" i="15"/>
  <c r="N13" i="38"/>
  <c r="BF281" i="7" s="1"/>
  <c r="I48" i="20"/>
  <c r="I61" i="20" s="1"/>
  <c r="J47" i="20"/>
  <c r="AS285" i="7"/>
  <c r="AG285" i="7" s="1"/>
  <c r="BQ285" i="7"/>
  <c r="AF38" i="32"/>
  <c r="AF38" i="24"/>
  <c r="AF38" i="26"/>
  <c r="AF38" i="25"/>
  <c r="BP178" i="7"/>
  <c r="I50" i="17"/>
  <c r="K43" i="17"/>
  <c r="J58" i="17"/>
  <c r="I50" i="30"/>
  <c r="H64" i="30"/>
  <c r="H72" i="30" s="1"/>
  <c r="I45" i="25"/>
  <c r="I58" i="25" s="1"/>
  <c r="J44" i="25"/>
  <c r="J54" i="31"/>
  <c r="K28" i="31"/>
  <c r="J66" i="3"/>
  <c r="V19" i="6"/>
  <c r="W19" i="6" s="1"/>
  <c r="N37" i="38"/>
  <c r="BF254" i="7" s="1"/>
  <c r="L54" i="32"/>
  <c r="L53" i="32"/>
  <c r="M30" i="32"/>
  <c r="N39" i="38"/>
  <c r="BF256" i="7" s="1"/>
  <c r="BF324" i="7" s="1"/>
  <c r="R38" i="3"/>
  <c r="L34" i="15"/>
  <c r="O14" i="38"/>
  <c r="BG282" i="7" s="1"/>
  <c r="K224" i="7"/>
  <c r="L206" i="7"/>
  <c r="J45" i="31"/>
  <c r="I46" i="31"/>
  <c r="I60" i="31" s="1"/>
  <c r="J28" i="27"/>
  <c r="I54" i="27"/>
  <c r="BP267" i="7"/>
  <c r="BP325" i="7" s="1"/>
  <c r="AR267" i="7"/>
  <c r="AR325" i="7" s="1"/>
  <c r="O19" i="38"/>
  <c r="N46" i="38"/>
  <c r="J45" i="22"/>
  <c r="I46" i="22"/>
  <c r="I60" i="22" s="1"/>
  <c r="J45" i="29"/>
  <c r="I46" i="29"/>
  <c r="I60" i="29" s="1"/>
  <c r="J47" i="18"/>
  <c r="I48" i="18"/>
  <c r="I61" i="18" s="1"/>
  <c r="O29" i="38"/>
  <c r="J54" i="22"/>
  <c r="K28" i="22"/>
  <c r="M61" i="24"/>
  <c r="M53" i="24"/>
  <c r="M54" i="24"/>
  <c r="N29" i="24"/>
  <c r="L53" i="25"/>
  <c r="L61" i="25"/>
  <c r="L54" i="25"/>
  <c r="M29" i="25"/>
  <c r="J52" i="32"/>
  <c r="K27" i="32"/>
  <c r="AS289" i="7"/>
  <c r="BQ289" i="7"/>
  <c r="BQ310" i="7" s="1"/>
  <c r="AA206" i="7"/>
  <c r="Z224" i="7"/>
  <c r="N21" i="38"/>
  <c r="BF289" i="7" s="1"/>
  <c r="J46" i="25"/>
  <c r="I47" i="25"/>
  <c r="I59" i="25" s="1"/>
  <c r="J52" i="24"/>
  <c r="K27" i="24"/>
  <c r="O31" i="38"/>
  <c r="BG297" i="7" s="1"/>
  <c r="BG308" i="7" s="1"/>
  <c r="I39" i="3"/>
  <c r="AF294" i="7"/>
  <c r="O28" i="38"/>
  <c r="BG294" i="7" s="1"/>
  <c r="L37" i="15"/>
  <c r="AS293" i="7"/>
  <c r="AS315" i="7" s="1"/>
  <c r="BQ293" i="7"/>
  <c r="BQ315" i="7" s="1"/>
  <c r="O11" i="38"/>
  <c r="BG279" i="7" s="1"/>
  <c r="J28" i="28"/>
  <c r="I54" i="28"/>
  <c r="J47" i="31"/>
  <c r="I48" i="31"/>
  <c r="I61" i="31" s="1"/>
  <c r="M30" i="38"/>
  <c r="M32" i="38" s="1"/>
  <c r="BE278" i="7"/>
  <c r="BE311" i="7" s="1"/>
  <c r="N43" i="38"/>
  <c r="BF260" i="7" s="1"/>
  <c r="J47" i="29"/>
  <c r="I48" i="29"/>
  <c r="I61" i="29" s="1"/>
  <c r="AF259" i="7"/>
  <c r="AF176" i="7" s="1"/>
  <c r="AR176" i="7"/>
  <c r="J43" i="29"/>
  <c r="I58" i="29"/>
  <c r="L33" i="15"/>
  <c r="O27" i="26"/>
  <c r="N52" i="26"/>
  <c r="N65" i="26" s="1"/>
  <c r="K112" i="7" s="1"/>
  <c r="I50" i="31"/>
  <c r="H62" i="31"/>
  <c r="H67" i="31" s="1"/>
  <c r="E99" i="7" s="1"/>
  <c r="I50" i="15"/>
  <c r="H72" i="15"/>
  <c r="AS291" i="7"/>
  <c r="AS313" i="7" s="1"/>
  <c r="BQ291" i="7"/>
  <c r="BQ280" i="7"/>
  <c r="BQ312" i="7" s="1"/>
  <c r="AS280" i="7"/>
  <c r="AS312" i="7" s="1"/>
  <c r="L32" i="15"/>
  <c r="AF260" i="7"/>
  <c r="AF177" i="7" s="1"/>
  <c r="AR177" i="7"/>
  <c r="AS256" i="7"/>
  <c r="AS324" i="7" s="1"/>
  <c r="BQ256" i="7"/>
  <c r="BQ324" i="7" s="1"/>
  <c r="K43" i="15"/>
  <c r="K60" i="15" s="1"/>
  <c r="H67" i="19" l="1"/>
  <c r="E105" i="7" s="1"/>
  <c r="E347" i="7" s="1"/>
  <c r="I50" i="19"/>
  <c r="O25" i="38"/>
  <c r="BG290" i="7" s="1"/>
  <c r="BG314" i="7" s="1"/>
  <c r="I50" i="21"/>
  <c r="J50" i="21" s="1"/>
  <c r="I63" i="24"/>
  <c r="I50" i="20"/>
  <c r="H62" i="20"/>
  <c r="H67" i="20" s="1"/>
  <c r="E104" i="7" s="1"/>
  <c r="E349" i="7" s="1"/>
  <c r="AS310" i="7"/>
  <c r="BF327" i="7"/>
  <c r="I65" i="24"/>
  <c r="F109" i="7" s="1"/>
  <c r="J13" i="13"/>
  <c r="I12" i="13"/>
  <c r="J19" i="13"/>
  <c r="I18" i="13"/>
  <c r="J22" i="13"/>
  <c r="I21" i="13"/>
  <c r="J16" i="13"/>
  <c r="I15" i="13"/>
  <c r="O10" i="38"/>
  <c r="E352" i="7"/>
  <c r="L56" i="40"/>
  <c r="M28" i="40"/>
  <c r="AS327" i="7"/>
  <c r="BF323" i="7"/>
  <c r="BQ313" i="7"/>
  <c r="O21" i="38"/>
  <c r="BG289" i="7" s="1"/>
  <c r="BS289" i="7" s="1"/>
  <c r="O17" i="38"/>
  <c r="BG285" i="7" s="1"/>
  <c r="BS285" i="7" s="1"/>
  <c r="O16" i="38"/>
  <c r="BG284" i="7" s="1"/>
  <c r="BF310" i="7"/>
  <c r="O26" i="38"/>
  <c r="AS321" i="7"/>
  <c r="AF315" i="7"/>
  <c r="O12" i="38"/>
  <c r="BG280" i="7" s="1"/>
  <c r="BG312" i="7" s="1"/>
  <c r="O27" i="38"/>
  <c r="BG293" i="7" s="1"/>
  <c r="BG315" i="7" s="1"/>
  <c r="BQ323" i="7"/>
  <c r="O23" i="38"/>
  <c r="O18" i="38"/>
  <c r="O24" i="38"/>
  <c r="AF321" i="7"/>
  <c r="AS323" i="7"/>
  <c r="BQ327" i="7"/>
  <c r="O15" i="38"/>
  <c r="BG283" i="7" s="1"/>
  <c r="BG309" i="7" s="1"/>
  <c r="BQ309" i="7"/>
  <c r="BF315" i="7"/>
  <c r="BQ321" i="7"/>
  <c r="AF327" i="7"/>
  <c r="BF321" i="7"/>
  <c r="AS309" i="7"/>
  <c r="BF309" i="7"/>
  <c r="AF309" i="7"/>
  <c r="I65" i="32"/>
  <c r="F110" i="7" s="1"/>
  <c r="K43" i="40"/>
  <c r="J60" i="40"/>
  <c r="Q65" i="40"/>
  <c r="Q59" i="40"/>
  <c r="Q57" i="40"/>
  <c r="R30" i="40"/>
  <c r="R66" i="40" s="1"/>
  <c r="K48" i="40"/>
  <c r="K63" i="40" s="1"/>
  <c r="L47" i="40"/>
  <c r="K50" i="40"/>
  <c r="J64" i="40"/>
  <c r="E350" i="7"/>
  <c r="L45" i="40"/>
  <c r="K46" i="40"/>
  <c r="K62" i="40" s="1"/>
  <c r="I72" i="40"/>
  <c r="I69" i="40"/>
  <c r="F113" i="7" s="1"/>
  <c r="F345" i="7" s="1"/>
  <c r="AG297" i="7"/>
  <c r="AG308" i="7" s="1"/>
  <c r="AF266" i="7"/>
  <c r="AF326" i="7" s="1"/>
  <c r="AR326" i="7"/>
  <c r="L66" i="3"/>
  <c r="AG280" i="7"/>
  <c r="AG312" i="7" s="1"/>
  <c r="AG289" i="7"/>
  <c r="AG310" i="7" s="1"/>
  <c r="AG279" i="7"/>
  <c r="BC191" i="7"/>
  <c r="AG256" i="7"/>
  <c r="AG324" i="7" s="1"/>
  <c r="AG255" i="7"/>
  <c r="AH265" i="7"/>
  <c r="AG265" i="7"/>
  <c r="AG322" i="7" s="1"/>
  <c r="AE337" i="7"/>
  <c r="BD335" i="7"/>
  <c r="BD339" i="7"/>
  <c r="BD333" i="7"/>
  <c r="BD332" i="7"/>
  <c r="AE332" i="7"/>
  <c r="AE336" i="7"/>
  <c r="BD334" i="7"/>
  <c r="BD337" i="7"/>
  <c r="AE333" i="7"/>
  <c r="AE339" i="7"/>
  <c r="AE334" i="7"/>
  <c r="BD338" i="7"/>
  <c r="BD336" i="7"/>
  <c r="AE338" i="7"/>
  <c r="AE335" i="7"/>
  <c r="AR272" i="7"/>
  <c r="AR274" i="7" s="1"/>
  <c r="BQ267" i="7"/>
  <c r="BQ325" i="7" s="1"/>
  <c r="BF266" i="7"/>
  <c r="AF291" i="7"/>
  <c r="AF313" i="7" s="1"/>
  <c r="BC194" i="7"/>
  <c r="BC189" i="7"/>
  <c r="BC188" i="7"/>
  <c r="BC184" i="7"/>
  <c r="BC190" i="7"/>
  <c r="BC183" i="7"/>
  <c r="BC200" i="7"/>
  <c r="BC25" i="7" s="1"/>
  <c r="BC185" i="7"/>
  <c r="BC186" i="7"/>
  <c r="BC187" i="7"/>
  <c r="I65" i="25"/>
  <c r="F111" i="7" s="1"/>
  <c r="BC193" i="7"/>
  <c r="BC199" i="7"/>
  <c r="BC192" i="7"/>
  <c r="O49" i="38"/>
  <c r="O58" i="38"/>
  <c r="BG273" i="7" s="1"/>
  <c r="BG320" i="7" s="1"/>
  <c r="BO199" i="7"/>
  <c r="O52" i="38"/>
  <c r="BO195" i="7"/>
  <c r="O51" i="38"/>
  <c r="O50" i="38"/>
  <c r="BC196" i="7"/>
  <c r="BC195" i="7"/>
  <c r="BC198" i="7"/>
  <c r="BC77" i="7"/>
  <c r="BO198" i="7"/>
  <c r="BO185" i="7"/>
  <c r="BO191" i="7"/>
  <c r="BO188" i="7"/>
  <c r="BO184" i="7"/>
  <c r="BO183" i="7"/>
  <c r="BO192" i="7"/>
  <c r="BO197" i="7"/>
  <c r="BO187" i="7"/>
  <c r="BO194" i="7"/>
  <c r="BO200" i="7"/>
  <c r="BO25" i="7" s="1"/>
  <c r="BO193" i="7"/>
  <c r="BO196" i="7"/>
  <c r="BO186" i="7"/>
  <c r="BO189" i="7"/>
  <c r="BO190" i="7"/>
  <c r="AS176" i="7"/>
  <c r="BC73" i="7"/>
  <c r="BC197" i="7"/>
  <c r="BC156" i="7"/>
  <c r="AE240" i="7"/>
  <c r="BC143" i="7"/>
  <c r="BC85" i="7"/>
  <c r="BC65" i="7"/>
  <c r="BQ290" i="7"/>
  <c r="BQ314" i="7" s="1"/>
  <c r="BC157" i="7"/>
  <c r="BC145" i="7"/>
  <c r="BC74" i="7"/>
  <c r="BC52" i="7"/>
  <c r="BC158" i="7"/>
  <c r="BC56" i="7"/>
  <c r="BC78" i="7"/>
  <c r="AF290" i="7"/>
  <c r="AF314" i="7" s="1"/>
  <c r="BC153" i="7"/>
  <c r="BC59" i="7"/>
  <c r="BC81" i="7"/>
  <c r="BC246" i="7"/>
  <c r="BC50" i="7"/>
  <c r="BC72" i="7"/>
  <c r="BC75" i="7"/>
  <c r="BC53" i="7"/>
  <c r="BC58" i="7"/>
  <c r="BC80" i="7"/>
  <c r="BC149" i="7"/>
  <c r="AQ250" i="7"/>
  <c r="AQ201" i="7" s="1"/>
  <c r="AQ242" i="7"/>
  <c r="AQ237" i="7"/>
  <c r="AQ244" i="7"/>
  <c r="AQ243" i="7"/>
  <c r="AQ233" i="7"/>
  <c r="AQ235" i="7"/>
  <c r="AQ236" i="7"/>
  <c r="AQ241" i="7"/>
  <c r="AQ229" i="7"/>
  <c r="AQ238" i="7"/>
  <c r="AQ231" i="7"/>
  <c r="AQ230" i="7"/>
  <c r="AQ234" i="7"/>
  <c r="AQ227" i="7"/>
  <c r="AQ232" i="7"/>
  <c r="AQ228" i="7"/>
  <c r="AQ245" i="7"/>
  <c r="AQ240" i="7"/>
  <c r="AQ239" i="7"/>
  <c r="BO246" i="7"/>
  <c r="BC76" i="7"/>
  <c r="BC54" i="7"/>
  <c r="BC146" i="7"/>
  <c r="BC152" i="7"/>
  <c r="BC79" i="7"/>
  <c r="BC57" i="7"/>
  <c r="BC60" i="7"/>
  <c r="BC82" i="7"/>
  <c r="AE250" i="7"/>
  <c r="AE201" i="7" s="1"/>
  <c r="AE26" i="7" s="1"/>
  <c r="AE244" i="7"/>
  <c r="AE241" i="7"/>
  <c r="AE243" i="7"/>
  <c r="AE242" i="7"/>
  <c r="AE236" i="7"/>
  <c r="AE238" i="7"/>
  <c r="AE232" i="7"/>
  <c r="AE227" i="7"/>
  <c r="AE233" i="7"/>
  <c r="AE237" i="7"/>
  <c r="AE235" i="7"/>
  <c r="AE228" i="7"/>
  <c r="AE230" i="7"/>
  <c r="AE229" i="7"/>
  <c r="AE234" i="7"/>
  <c r="AE231" i="7"/>
  <c r="AE239" i="7"/>
  <c r="BC154" i="7"/>
  <c r="BC66" i="7"/>
  <c r="BC88" i="7"/>
  <c r="BC151" i="7"/>
  <c r="BC155" i="7"/>
  <c r="BC61" i="7"/>
  <c r="BC83" i="7"/>
  <c r="BC150" i="7"/>
  <c r="BC67" i="7"/>
  <c r="BC89" i="7"/>
  <c r="BC144" i="7"/>
  <c r="BC84" i="7"/>
  <c r="BC147" i="7"/>
  <c r="BC148" i="7"/>
  <c r="BC86" i="7"/>
  <c r="BR273" i="7"/>
  <c r="BR320" i="7" s="1"/>
  <c r="AG273" i="7"/>
  <c r="AG320" i="7" s="1"/>
  <c r="AS290" i="7"/>
  <c r="AS314" i="7" s="1"/>
  <c r="BE272" i="7"/>
  <c r="BE274" i="7" s="1"/>
  <c r="AS267" i="7"/>
  <c r="AS325" i="7" s="1"/>
  <c r="BP296" i="7"/>
  <c r="AT273" i="7"/>
  <c r="AT320" i="7" s="1"/>
  <c r="BE178" i="7"/>
  <c r="DP2" i="38"/>
  <c r="DO1" i="38"/>
  <c r="BQ178" i="7"/>
  <c r="BF291" i="7"/>
  <c r="BF313" i="7" s="1"/>
  <c r="BF267" i="7"/>
  <c r="BF325" i="7" s="1"/>
  <c r="E101" i="7"/>
  <c r="H79" i="28"/>
  <c r="K54" i="20"/>
  <c r="L28" i="20"/>
  <c r="AG269" i="7"/>
  <c r="N30" i="12"/>
  <c r="M55" i="12"/>
  <c r="M57" i="12"/>
  <c r="M63" i="12"/>
  <c r="M64" i="12"/>
  <c r="K42" i="24"/>
  <c r="J56" i="24"/>
  <c r="J47" i="26"/>
  <c r="K46" i="26"/>
  <c r="H69" i="30"/>
  <c r="E96" i="7" s="1"/>
  <c r="AT260" i="7"/>
  <c r="BR260" i="7"/>
  <c r="BR177" i="7" s="1"/>
  <c r="BF177" i="7"/>
  <c r="K52" i="24"/>
  <c r="L27" i="24"/>
  <c r="M53" i="32"/>
  <c r="M54" i="32"/>
  <c r="N30" i="32"/>
  <c r="J40" i="22"/>
  <c r="J65" i="22" s="1"/>
  <c r="BF290" i="7"/>
  <c r="BF314" i="7" s="1"/>
  <c r="M55" i="29"/>
  <c r="M63" i="29"/>
  <c r="N30" i="29"/>
  <c r="M57" i="29"/>
  <c r="M64" i="29"/>
  <c r="O48" i="38"/>
  <c r="BG265" i="7" s="1"/>
  <c r="M64" i="18"/>
  <c r="M55" i="18"/>
  <c r="M63" i="18"/>
  <c r="M57" i="18"/>
  <c r="N30" i="18"/>
  <c r="M37" i="15"/>
  <c r="BR281" i="7"/>
  <c r="AT281" i="7"/>
  <c r="AH281" i="7" s="1"/>
  <c r="J50" i="12"/>
  <c r="I62" i="12"/>
  <c r="I67" i="12" s="1"/>
  <c r="F103" i="7" s="1"/>
  <c r="L43" i="27"/>
  <c r="K58" i="27"/>
  <c r="K43" i="23"/>
  <c r="J58" i="23"/>
  <c r="K46" i="32"/>
  <c r="J47" i="32"/>
  <c r="J59" i="32" s="1"/>
  <c r="FQ2" i="38"/>
  <c r="FP1" i="38"/>
  <c r="P39" i="38" s="1"/>
  <c r="BH256" i="7" s="1"/>
  <c r="BH324" i="7" s="1"/>
  <c r="L43" i="17"/>
  <c r="K58" i="17"/>
  <c r="BS288" i="7"/>
  <c r="AU288" i="7"/>
  <c r="AI288" i="7" s="1"/>
  <c r="K45" i="28"/>
  <c r="J46" i="28"/>
  <c r="J60" i="28" s="1"/>
  <c r="J48" i="28"/>
  <c r="J61" i="28" s="1"/>
  <c r="K47" i="28"/>
  <c r="O37" i="38"/>
  <c r="BG254" i="7" s="1"/>
  <c r="M64" i="3"/>
  <c r="M63" i="3"/>
  <c r="M55" i="3"/>
  <c r="N24" i="3"/>
  <c r="M56" i="3"/>
  <c r="M62" i="3"/>
  <c r="M60" i="3"/>
  <c r="M61" i="3"/>
  <c r="M59" i="3"/>
  <c r="J50" i="22"/>
  <c r="I62" i="22"/>
  <c r="I67" i="22" s="1"/>
  <c r="F107" i="7" s="1"/>
  <c r="F351" i="7" s="1"/>
  <c r="AR296" i="7"/>
  <c r="AF278" i="7"/>
  <c r="AF311" i="7" s="1"/>
  <c r="AT288" i="7"/>
  <c r="AH288" i="7" s="1"/>
  <c r="BR288" i="7"/>
  <c r="K54" i="22"/>
  <c r="L28" i="22"/>
  <c r="K28" i="27"/>
  <c r="J54" i="27"/>
  <c r="AT261" i="7"/>
  <c r="AH261" i="7" s="1"/>
  <c r="BR261" i="7"/>
  <c r="K45" i="15"/>
  <c r="J46" i="15"/>
  <c r="J62" i="15" s="1"/>
  <c r="J61" i="15"/>
  <c r="K43" i="20"/>
  <c r="J58" i="20"/>
  <c r="AS266" i="7"/>
  <c r="AS326" i="7" s="1"/>
  <c r="BQ266" i="7"/>
  <c r="BQ326" i="7" s="1"/>
  <c r="L28" i="19"/>
  <c r="K54" i="19"/>
  <c r="J50" i="23"/>
  <c r="I62" i="23"/>
  <c r="I67" i="23" s="1"/>
  <c r="F108" i="7" s="1"/>
  <c r="K47" i="29"/>
  <c r="J48" i="29"/>
  <c r="J61" i="29" s="1"/>
  <c r="AG291" i="7"/>
  <c r="AG313" i="7" s="1"/>
  <c r="K43" i="29"/>
  <c r="J58" i="29"/>
  <c r="K45" i="22"/>
  <c r="J46" i="22"/>
  <c r="J60" i="22" s="1"/>
  <c r="H69" i="15"/>
  <c r="AU282" i="7"/>
  <c r="AI282" i="7" s="1"/>
  <c r="BS282" i="7"/>
  <c r="BR254" i="7"/>
  <c r="AT254" i="7"/>
  <c r="E97" i="7"/>
  <c r="H79" i="27"/>
  <c r="K47" i="22"/>
  <c r="J48" i="22"/>
  <c r="J61" i="22" s="1"/>
  <c r="Q224" i="7"/>
  <c r="R206" i="7"/>
  <c r="R224" i="7" s="1"/>
  <c r="M61" i="32"/>
  <c r="N29" i="32"/>
  <c r="J39" i="25"/>
  <c r="J39" i="26"/>
  <c r="J39" i="24"/>
  <c r="J39" i="32"/>
  <c r="AT279" i="7"/>
  <c r="BR279" i="7"/>
  <c r="BG278" i="7"/>
  <c r="K46" i="24"/>
  <c r="J47" i="24"/>
  <c r="J59" i="24" s="1"/>
  <c r="BD298" i="7"/>
  <c r="M36" i="15"/>
  <c r="S38" i="3"/>
  <c r="J50" i="17"/>
  <c r="I62" i="17"/>
  <c r="I67" i="17" s="1"/>
  <c r="F100" i="7" s="1"/>
  <c r="N57" i="15"/>
  <c r="O30" i="15"/>
  <c r="N66" i="15"/>
  <c r="N65" i="15"/>
  <c r="J50" i="27"/>
  <c r="I62" i="27"/>
  <c r="I67" i="27" s="1"/>
  <c r="O43" i="38"/>
  <c r="BG260" i="7" s="1"/>
  <c r="N55" i="20"/>
  <c r="N64" i="20"/>
  <c r="O30" i="20"/>
  <c r="N63" i="20"/>
  <c r="N57" i="20"/>
  <c r="I40" i="27"/>
  <c r="I65" i="27" s="1"/>
  <c r="I40" i="28"/>
  <c r="I65" i="28" s="1"/>
  <c r="K42" i="25"/>
  <c r="J56" i="25"/>
  <c r="K45" i="21"/>
  <c r="J46" i="21"/>
  <c r="J60" i="21" s="1"/>
  <c r="K45" i="19"/>
  <c r="J46" i="19"/>
  <c r="J60" i="19" s="1"/>
  <c r="M33" i="15"/>
  <c r="BE296" i="7"/>
  <c r="BQ278" i="7"/>
  <c r="BQ311" i="7" s="1"/>
  <c r="AS278" i="7"/>
  <c r="AS311" i="7" s="1"/>
  <c r="J50" i="30"/>
  <c r="I64" i="30"/>
  <c r="I69" i="30" s="1"/>
  <c r="F96" i="7" s="1"/>
  <c r="AT257" i="7"/>
  <c r="AH257" i="7" s="1"/>
  <c r="BR257" i="7"/>
  <c r="BR322" i="7" s="1"/>
  <c r="AT285" i="7"/>
  <c r="AH285" i="7" s="1"/>
  <c r="BR285" i="7"/>
  <c r="W206" i="7"/>
  <c r="W224" i="7" s="1"/>
  <c r="V224" i="7"/>
  <c r="K47" i="30"/>
  <c r="J48" i="30"/>
  <c r="J63" i="30" s="1"/>
  <c r="O30" i="27"/>
  <c r="N63" i="27"/>
  <c r="N64" i="27"/>
  <c r="N55" i="27"/>
  <c r="N57" i="27"/>
  <c r="AG254" i="7"/>
  <c r="AG323" i="7" s="1"/>
  <c r="HQ2" i="38"/>
  <c r="HP1" i="38"/>
  <c r="K47" i="20"/>
  <c r="J48" i="20"/>
  <c r="J61" i="20" s="1"/>
  <c r="K45" i="31"/>
  <c r="J46" i="31"/>
  <c r="J60" i="31" s="1"/>
  <c r="V20" i="6"/>
  <c r="W20" i="6" s="1"/>
  <c r="BR280" i="7"/>
  <c r="BR312" i="7" s="1"/>
  <c r="AT280" i="7"/>
  <c r="AT312" i="7" s="1"/>
  <c r="J46" i="23"/>
  <c r="J60" i="23" s="1"/>
  <c r="K45" i="23"/>
  <c r="GD1" i="38"/>
  <c r="GE2" i="38"/>
  <c r="J50" i="31"/>
  <c r="I62" i="31"/>
  <c r="I67" i="31" s="1"/>
  <c r="F99" i="7" s="1"/>
  <c r="AR178" i="7"/>
  <c r="M53" i="25"/>
  <c r="M61" i="25"/>
  <c r="M54" i="25"/>
  <c r="N29" i="25"/>
  <c r="M34" i="15"/>
  <c r="K45" i="17"/>
  <c r="J46" i="17"/>
  <c r="J60" i="17" s="1"/>
  <c r="K45" i="12"/>
  <c r="J46" i="12"/>
  <c r="J60" i="12" s="1"/>
  <c r="HE1" i="38"/>
  <c r="HF2" i="38"/>
  <c r="AG260" i="7"/>
  <c r="AG177" i="7" s="1"/>
  <c r="AS177" i="7"/>
  <c r="AF178" i="7"/>
  <c r="K46" i="25"/>
  <c r="J47" i="25"/>
  <c r="J59" i="25" s="1"/>
  <c r="M57" i="17"/>
  <c r="M64" i="17"/>
  <c r="N30" i="17"/>
  <c r="M63" i="17"/>
  <c r="M55" i="17"/>
  <c r="M63" i="22"/>
  <c r="M64" i="22"/>
  <c r="M55" i="22"/>
  <c r="M57" i="22"/>
  <c r="N30" i="22"/>
  <c r="K43" i="30"/>
  <c r="J60" i="30"/>
  <c r="K47" i="23"/>
  <c r="J48" i="23"/>
  <c r="J61" i="23" s="1"/>
  <c r="AB206" i="7"/>
  <c r="AB224" i="7" s="1"/>
  <c r="AA224" i="7"/>
  <c r="J40" i="25"/>
  <c r="J40" i="26"/>
  <c r="J40" i="24"/>
  <c r="J40" i="32"/>
  <c r="AT269" i="7"/>
  <c r="BR269" i="7"/>
  <c r="O38" i="38"/>
  <c r="BG255" i="7" s="1"/>
  <c r="K45" i="18"/>
  <c r="J46" i="18"/>
  <c r="J60" i="18" s="1"/>
  <c r="L43" i="15"/>
  <c r="L60" i="15" s="1"/>
  <c r="K47" i="31"/>
  <c r="J48" i="31"/>
  <c r="J61" i="31" s="1"/>
  <c r="K47" i="18"/>
  <c r="J48" i="18"/>
  <c r="J61" i="18" s="1"/>
  <c r="O47" i="38"/>
  <c r="BG264" i="7" s="1"/>
  <c r="J40" i="23"/>
  <c r="J65" i="23" s="1"/>
  <c r="AT259" i="7"/>
  <c r="BR259" i="7"/>
  <c r="BR176" i="7" s="1"/>
  <c r="BF176" i="7"/>
  <c r="M64" i="31"/>
  <c r="M55" i="31"/>
  <c r="N30" i="31"/>
  <c r="M57" i="31"/>
  <c r="M63" i="31"/>
  <c r="AT270" i="7"/>
  <c r="BR270" i="7"/>
  <c r="O52" i="25"/>
  <c r="P27" i="25"/>
  <c r="L28" i="29"/>
  <c r="K54" i="29"/>
  <c r="EC2" i="38"/>
  <c r="EB1" i="38"/>
  <c r="J48" i="19"/>
  <c r="J61" i="19" s="1"/>
  <c r="K47" i="19"/>
  <c r="J50" i="15"/>
  <c r="I64" i="15"/>
  <c r="AF267" i="7"/>
  <c r="AF325" i="7" s="1"/>
  <c r="AT258" i="7"/>
  <c r="AH258" i="7" s="1"/>
  <c r="BR258" i="7"/>
  <c r="K43" i="28"/>
  <c r="J58" i="28"/>
  <c r="O30" i="19"/>
  <c r="N57" i="19"/>
  <c r="N63" i="19"/>
  <c r="N55" i="19"/>
  <c r="AT283" i="7"/>
  <c r="BR283" i="7"/>
  <c r="BR173" i="7" s="1"/>
  <c r="BF173" i="7"/>
  <c r="J45" i="26"/>
  <c r="K44" i="26"/>
  <c r="K44" i="24"/>
  <c r="J45" i="24"/>
  <c r="J58" i="24" s="1"/>
  <c r="BS279" i="7"/>
  <c r="AU279" i="7"/>
  <c r="K54" i="31"/>
  <c r="L28" i="31"/>
  <c r="K43" i="18"/>
  <c r="J58" i="18"/>
  <c r="AU280" i="7"/>
  <c r="AU312" i="7" s="1"/>
  <c r="L43" i="21"/>
  <c r="K58" i="21"/>
  <c r="CN1" i="38"/>
  <c r="P21" i="38" s="1"/>
  <c r="BH289" i="7" s="1"/>
  <c r="CO2" i="38"/>
  <c r="AG284" i="7"/>
  <c r="AG174" i="7" s="1"/>
  <c r="AS174" i="7"/>
  <c r="K47" i="17"/>
  <c r="J48" i="17"/>
  <c r="J61" i="17" s="1"/>
  <c r="L28" i="12"/>
  <c r="K54" i="12"/>
  <c r="DC1" i="38"/>
  <c r="DD2" i="38"/>
  <c r="M63" i="21"/>
  <c r="M55" i="21"/>
  <c r="M57" i="21"/>
  <c r="M64" i="21"/>
  <c r="N30" i="21"/>
  <c r="AT294" i="7"/>
  <c r="BR294" i="7"/>
  <c r="K47" i="21"/>
  <c r="J48" i="21"/>
  <c r="J61" i="21" s="1"/>
  <c r="O13" i="38"/>
  <c r="BG281" i="7" s="1"/>
  <c r="K54" i="21"/>
  <c r="L28" i="21"/>
  <c r="O45" i="38"/>
  <c r="AT255" i="7"/>
  <c r="BR255" i="7"/>
  <c r="J50" i="29"/>
  <c r="I62" i="29"/>
  <c r="I67" i="29" s="1"/>
  <c r="F106" i="7" s="1"/>
  <c r="AG270" i="7"/>
  <c r="K56" i="30"/>
  <c r="L28" i="30"/>
  <c r="K42" i="32"/>
  <c r="J56" i="32"/>
  <c r="J46" i="29"/>
  <c r="J60" i="29" s="1"/>
  <c r="K45" i="29"/>
  <c r="K54" i="18"/>
  <c r="L28" i="18"/>
  <c r="J50" i="19"/>
  <c r="I62" i="19"/>
  <c r="I67" i="19" s="1"/>
  <c r="F105" i="7" s="1"/>
  <c r="GQ2" i="38"/>
  <c r="GP1" i="38"/>
  <c r="M28" i="17"/>
  <c r="L54" i="17"/>
  <c r="J46" i="30"/>
  <c r="J62" i="30" s="1"/>
  <c r="K45" i="30"/>
  <c r="O55" i="38"/>
  <c r="BG270" i="7" s="1"/>
  <c r="O54" i="38"/>
  <c r="BG269" i="7" s="1"/>
  <c r="O41" i="38"/>
  <c r="BG258" i="7" s="1"/>
  <c r="O53" i="38"/>
  <c r="O46" i="38"/>
  <c r="BS294" i="7"/>
  <c r="AU294" i="7"/>
  <c r="J39" i="3"/>
  <c r="IG2" i="38"/>
  <c r="IF1" i="38"/>
  <c r="K43" i="22"/>
  <c r="J58" i="22"/>
  <c r="M35" i="15"/>
  <c r="L42" i="15"/>
  <c r="L59" i="15" s="1"/>
  <c r="J48" i="15"/>
  <c r="J63" i="15" s="1"/>
  <c r="K47" i="15"/>
  <c r="FB2" i="38"/>
  <c r="FA1" i="38"/>
  <c r="AU284" i="7"/>
  <c r="BS284" i="7"/>
  <c r="BS174" i="7" s="1"/>
  <c r="BG174" i="7"/>
  <c r="K44" i="32"/>
  <c r="J45" i="32"/>
  <c r="J58" i="32" s="1"/>
  <c r="P27" i="26"/>
  <c r="O52" i="26"/>
  <c r="O65" i="26" s="1"/>
  <c r="L112" i="7" s="1"/>
  <c r="AU297" i="7"/>
  <c r="AU308" i="7" s="1"/>
  <c r="BS297" i="7"/>
  <c r="BS308" i="7" s="1"/>
  <c r="AU289" i="7"/>
  <c r="J50" i="28"/>
  <c r="I62" i="28"/>
  <c r="I67" i="28" s="1"/>
  <c r="K45" i="20"/>
  <c r="J46" i="20"/>
  <c r="J60" i="20" s="1"/>
  <c r="M32" i="15"/>
  <c r="K52" i="32"/>
  <c r="L27" i="32"/>
  <c r="K54" i="23"/>
  <c r="L28" i="23"/>
  <c r="K43" i="19"/>
  <c r="J58" i="19"/>
  <c r="N30" i="38"/>
  <c r="N32" i="38" s="1"/>
  <c r="BF278" i="7"/>
  <c r="BF311" i="7" s="1"/>
  <c r="K45" i="27"/>
  <c r="J46" i="27"/>
  <c r="J60" i="27" s="1"/>
  <c r="O40" i="38"/>
  <c r="BG257" i="7" s="1"/>
  <c r="AT256" i="7"/>
  <c r="AT324" i="7" s="1"/>
  <c r="BR256" i="7"/>
  <c r="BR324" i="7" s="1"/>
  <c r="AT282" i="7"/>
  <c r="AH282" i="7" s="1"/>
  <c r="BR282" i="7"/>
  <c r="N30" i="28"/>
  <c r="M64" i="28"/>
  <c r="M55" i="28"/>
  <c r="M57" i="28"/>
  <c r="M63" i="28"/>
  <c r="K47" i="12"/>
  <c r="J48" i="12"/>
  <c r="J61" i="12" s="1"/>
  <c r="K47" i="27"/>
  <c r="J48" i="27"/>
  <c r="J61" i="27" s="1"/>
  <c r="O39" i="38"/>
  <c r="BG256" i="7" s="1"/>
  <c r="BG324" i="7" s="1"/>
  <c r="I40" i="20"/>
  <c r="I65" i="20" s="1"/>
  <c r="I40" i="29"/>
  <c r="I65" i="29" s="1"/>
  <c r="O44" i="38"/>
  <c r="BG261" i="7" s="1"/>
  <c r="M59" i="30"/>
  <c r="M66" i="30"/>
  <c r="M57" i="30"/>
  <c r="M65" i="30"/>
  <c r="N30" i="30"/>
  <c r="J45" i="25"/>
  <c r="J58" i="25" s="1"/>
  <c r="K44" i="25"/>
  <c r="AT293" i="7"/>
  <c r="BR293" i="7"/>
  <c r="K43" i="31"/>
  <c r="J58" i="31"/>
  <c r="K28" i="28"/>
  <c r="J54" i="28"/>
  <c r="AG293" i="7"/>
  <c r="AG315" i="7" s="1"/>
  <c r="N61" i="24"/>
  <c r="N53" i="24"/>
  <c r="N54" i="24"/>
  <c r="O29" i="24"/>
  <c r="K43" i="12"/>
  <c r="J58" i="12"/>
  <c r="AT284" i="7"/>
  <c r="BR284" i="7"/>
  <c r="BR174" i="7" s="1"/>
  <c r="BF174" i="7"/>
  <c r="AG283" i="7"/>
  <c r="AG173" i="7" s="1"/>
  <c r="AS173" i="7"/>
  <c r="EO2" i="38"/>
  <c r="EN1" i="38"/>
  <c r="J50" i="18"/>
  <c r="I62" i="18"/>
  <c r="I67" i="18" s="1"/>
  <c r="F102" i="7" s="1"/>
  <c r="H40" i="3"/>
  <c r="H65" i="3" s="1"/>
  <c r="BP272" i="7"/>
  <c r="O56" i="38"/>
  <c r="AT289" i="7"/>
  <c r="BR289" i="7"/>
  <c r="M206" i="7"/>
  <c r="M224" i="7" s="1"/>
  <c r="L224" i="7"/>
  <c r="K56" i="15"/>
  <c r="L28" i="15"/>
  <c r="O42" i="38"/>
  <c r="BG259" i="7" s="1"/>
  <c r="AT297" i="7"/>
  <c r="AT308" i="7" s="1"/>
  <c r="BR297" i="7"/>
  <c r="BR308" i="7" s="1"/>
  <c r="M57" i="23"/>
  <c r="M64" i="23"/>
  <c r="N30" i="23"/>
  <c r="M55" i="23"/>
  <c r="M63" i="23"/>
  <c r="I62" i="21" l="1"/>
  <c r="I67" i="21" s="1"/>
  <c r="F98" i="7" s="1"/>
  <c r="I62" i="20"/>
  <c r="I67" i="20" s="1"/>
  <c r="F104" i="7" s="1"/>
  <c r="F349" i="7" s="1"/>
  <c r="J50" i="20"/>
  <c r="K16" i="13"/>
  <c r="J15" i="13"/>
  <c r="K19" i="13"/>
  <c r="J18" i="13"/>
  <c r="K22" i="13"/>
  <c r="J21" i="13"/>
  <c r="K13" i="13"/>
  <c r="J12" i="13"/>
  <c r="AQ26" i="7"/>
  <c r="M56" i="40"/>
  <c r="N28" i="40"/>
  <c r="F352" i="7"/>
  <c r="BO35" i="7"/>
  <c r="BO36" i="7"/>
  <c r="BO42" i="7"/>
  <c r="BO43" i="7"/>
  <c r="BC38" i="7"/>
  <c r="BC42" i="7"/>
  <c r="BC40" i="7"/>
  <c r="BC37" i="7"/>
  <c r="BC35" i="7"/>
  <c r="BC39" i="7"/>
  <c r="BC43" i="7"/>
  <c r="BC36" i="7"/>
  <c r="BC33" i="7"/>
  <c r="BC162" i="7"/>
  <c r="AU293" i="7"/>
  <c r="AU315" i="7" s="1"/>
  <c r="BG311" i="7"/>
  <c r="AU285" i="7"/>
  <c r="AI285" i="7" s="1"/>
  <c r="BR310" i="7"/>
  <c r="BG291" i="7"/>
  <c r="BG313" i="7" s="1"/>
  <c r="BG173" i="7"/>
  <c r="BG310" i="7"/>
  <c r="BS283" i="7"/>
  <c r="BS173" i="7" s="1"/>
  <c r="AU283" i="7"/>
  <c r="AU309" i="7" s="1"/>
  <c r="BS293" i="7"/>
  <c r="BS315" i="7" s="1"/>
  <c r="P55" i="38"/>
  <c r="BH270" i="7" s="1"/>
  <c r="BR315" i="7"/>
  <c r="AT315" i="7"/>
  <c r="AT323" i="7"/>
  <c r="P53" i="38"/>
  <c r="AT327" i="7"/>
  <c r="AT310" i="7"/>
  <c r="P43" i="38"/>
  <c r="BH260" i="7" s="1"/>
  <c r="BT260" i="7" s="1"/>
  <c r="BT177" i="7" s="1"/>
  <c r="P46" i="38"/>
  <c r="BS280" i="7"/>
  <c r="BS312" i="7" s="1"/>
  <c r="P54" i="38"/>
  <c r="BH269" i="7" s="1"/>
  <c r="BT269" i="7" s="1"/>
  <c r="P47" i="38"/>
  <c r="BH264" i="7" s="1"/>
  <c r="AV264" i="7" s="1"/>
  <c r="AJ264" i="7" s="1"/>
  <c r="P40" i="38"/>
  <c r="BH257" i="7" s="1"/>
  <c r="BR327" i="7"/>
  <c r="BG322" i="7"/>
  <c r="AH322" i="7"/>
  <c r="BG323" i="7"/>
  <c r="AG321" i="7"/>
  <c r="AG309" i="7"/>
  <c r="AT322" i="7"/>
  <c r="BR321" i="7"/>
  <c r="BR309" i="7"/>
  <c r="BR323" i="7"/>
  <c r="BG327" i="7"/>
  <c r="AT321" i="7"/>
  <c r="BG321" i="7"/>
  <c r="AT309" i="7"/>
  <c r="AG327" i="7"/>
  <c r="F347" i="7"/>
  <c r="L48" i="40"/>
  <c r="L63" i="40" s="1"/>
  <c r="M47" i="40"/>
  <c r="J69" i="40"/>
  <c r="G113" i="7" s="1"/>
  <c r="J72" i="40"/>
  <c r="R65" i="40"/>
  <c r="R57" i="40"/>
  <c r="R59" i="40"/>
  <c r="S30" i="40"/>
  <c r="S66" i="40" s="1"/>
  <c r="L43" i="40"/>
  <c r="K60" i="40"/>
  <c r="J65" i="32"/>
  <c r="G110" i="7" s="1"/>
  <c r="BC23" i="7" s="1"/>
  <c r="F350" i="7"/>
  <c r="E348" i="7"/>
  <c r="L46" i="40"/>
  <c r="L62" i="40" s="1"/>
  <c r="M45" i="40"/>
  <c r="L50" i="40"/>
  <c r="K64" i="40"/>
  <c r="BR266" i="7"/>
  <c r="BR326" i="7" s="1"/>
  <c r="BF326" i="7"/>
  <c r="BP335" i="7"/>
  <c r="AI280" i="7"/>
  <c r="AI312" i="7" s="1"/>
  <c r="AH279" i="7"/>
  <c r="AI279" i="7"/>
  <c r="P37" i="38"/>
  <c r="BH254" i="7" s="1"/>
  <c r="AV254" i="7" s="1"/>
  <c r="AH280" i="7"/>
  <c r="AH312" i="7" s="1"/>
  <c r="J65" i="24"/>
  <c r="G109" i="7" s="1"/>
  <c r="BC22" i="7" s="1"/>
  <c r="AH289" i="7"/>
  <c r="AH310" i="7" s="1"/>
  <c r="AI289" i="7"/>
  <c r="BC32" i="7"/>
  <c r="AH256" i="7"/>
  <c r="AH324" i="7" s="1"/>
  <c r="AH255" i="7"/>
  <c r="BE337" i="7"/>
  <c r="AT266" i="7"/>
  <c r="AT326" i="7" s="1"/>
  <c r="BP338" i="7"/>
  <c r="BE338" i="7"/>
  <c r="AR338" i="7"/>
  <c r="BP333" i="7"/>
  <c r="BE334" i="7"/>
  <c r="BP336" i="7"/>
  <c r="BP334" i="7"/>
  <c r="AR337" i="7"/>
  <c r="AR336" i="7"/>
  <c r="AR332" i="7"/>
  <c r="AR335" i="7"/>
  <c r="AR334" i="7"/>
  <c r="AR339" i="7"/>
  <c r="AR333" i="7"/>
  <c r="BE335" i="7"/>
  <c r="BP332" i="7"/>
  <c r="BE332" i="7"/>
  <c r="BE336" i="7"/>
  <c r="BP339" i="7"/>
  <c r="BE333" i="7"/>
  <c r="BE339" i="7"/>
  <c r="BP337" i="7"/>
  <c r="AF336" i="7"/>
  <c r="BQ272" i="7"/>
  <c r="BQ274" i="7" s="1"/>
  <c r="BF272" i="7"/>
  <c r="BF274" i="7" s="1"/>
  <c r="AG267" i="7"/>
  <c r="AG325" i="7" s="1"/>
  <c r="BC31" i="7"/>
  <c r="BC163" i="7"/>
  <c r="J65" i="25"/>
  <c r="G111" i="7" s="1"/>
  <c r="BC24" i="7" s="1"/>
  <c r="P16" i="38"/>
  <c r="BH284" i="7" s="1"/>
  <c r="BT284" i="7" s="1"/>
  <c r="BT174" i="7" s="1"/>
  <c r="P41" i="38"/>
  <c r="BH258" i="7" s="1"/>
  <c r="AV258" i="7" s="1"/>
  <c r="AJ258" i="7" s="1"/>
  <c r="P45" i="38"/>
  <c r="P42" i="38"/>
  <c r="BH259" i="7" s="1"/>
  <c r="BT259" i="7" s="1"/>
  <c r="BT176" i="7" s="1"/>
  <c r="P48" i="38"/>
  <c r="BH265" i="7" s="1"/>
  <c r="BC202" i="7"/>
  <c r="P56" i="38"/>
  <c r="BQ296" i="7"/>
  <c r="BQ298" i="7" s="1"/>
  <c r="BQ239" i="7" s="1"/>
  <c r="BO202" i="7"/>
  <c r="BO31" i="7"/>
  <c r="BO163" i="7"/>
  <c r="BO32" i="7"/>
  <c r="BO162" i="7"/>
  <c r="AE197" i="7"/>
  <c r="AE22" i="7" s="1"/>
  <c r="AQ197" i="7"/>
  <c r="AQ22" i="7" s="1"/>
  <c r="AF296" i="7"/>
  <c r="AF298" i="7" s="1"/>
  <c r="AF239" i="7" s="1"/>
  <c r="AE191" i="7"/>
  <c r="AE16" i="7" s="1"/>
  <c r="AE183" i="7"/>
  <c r="AE31" i="7" s="1"/>
  <c r="AE200" i="7"/>
  <c r="AE25" i="7" s="1"/>
  <c r="AE193" i="7"/>
  <c r="AE18" i="7" s="1"/>
  <c r="AE184" i="7"/>
  <c r="AE9" i="7" s="1"/>
  <c r="AE192" i="7"/>
  <c r="AE17" i="7" s="1"/>
  <c r="AE190" i="7"/>
  <c r="AE15" i="7" s="1"/>
  <c r="AE187" i="7"/>
  <c r="AE12" i="7" s="1"/>
  <c r="BC90" i="7"/>
  <c r="AE199" i="7"/>
  <c r="AE24" i="7" s="1"/>
  <c r="BC68" i="7"/>
  <c r="AE195" i="7"/>
  <c r="AE20" i="7" s="1"/>
  <c r="AE198" i="7"/>
  <c r="AE23" i="7" s="1"/>
  <c r="AE196" i="7"/>
  <c r="AE21" i="7" s="1"/>
  <c r="AE194" i="7"/>
  <c r="AE19" i="7" s="1"/>
  <c r="AE188" i="7"/>
  <c r="AE13" i="7" s="1"/>
  <c r="AQ194" i="7"/>
  <c r="AQ19" i="7" s="1"/>
  <c r="AQ184" i="7"/>
  <c r="AQ9" i="7" s="1"/>
  <c r="AE186" i="7"/>
  <c r="AE11" i="7" s="1"/>
  <c r="AE189" i="7"/>
  <c r="AE14" i="7" s="1"/>
  <c r="AE185" i="7"/>
  <c r="AQ183" i="7"/>
  <c r="AQ188" i="7"/>
  <c r="AQ13" i="7" s="1"/>
  <c r="AQ191" i="7"/>
  <c r="AQ16" i="7" s="1"/>
  <c r="AQ192" i="7"/>
  <c r="AQ17" i="7" s="1"/>
  <c r="AQ199" i="7"/>
  <c r="AQ24" i="7" s="1"/>
  <c r="AQ186" i="7"/>
  <c r="AQ11" i="7" s="1"/>
  <c r="AQ196" i="7"/>
  <c r="AQ21" i="7" s="1"/>
  <c r="AQ195" i="7"/>
  <c r="AQ20" i="7" s="1"/>
  <c r="AQ198" i="7"/>
  <c r="AQ23" i="7" s="1"/>
  <c r="AQ190" i="7"/>
  <c r="AQ15" i="7" s="1"/>
  <c r="AQ185" i="7"/>
  <c r="AQ189" i="7"/>
  <c r="AQ246" i="7"/>
  <c r="AQ200" i="7"/>
  <c r="AQ25" i="7" s="1"/>
  <c r="BR291" i="7"/>
  <c r="BR313" i="7" s="1"/>
  <c r="AE246" i="7"/>
  <c r="AI297" i="7"/>
  <c r="AI308" i="7" s="1"/>
  <c r="AG290" i="7"/>
  <c r="AG314" i="7" s="1"/>
  <c r="AH297" i="7"/>
  <c r="AH308" i="7" s="1"/>
  <c r="BD250" i="7"/>
  <c r="BD244" i="7"/>
  <c r="BD238" i="7"/>
  <c r="BD241" i="7"/>
  <c r="BD243" i="7"/>
  <c r="BD234" i="7"/>
  <c r="BD242" i="7"/>
  <c r="BD235" i="7"/>
  <c r="BD231" i="7"/>
  <c r="BD232" i="7"/>
  <c r="BD237" i="7"/>
  <c r="BD230" i="7"/>
  <c r="BD227" i="7"/>
  <c r="BD236" i="7"/>
  <c r="BD228" i="7"/>
  <c r="BD233" i="7"/>
  <c r="BD229" i="7"/>
  <c r="BD245" i="7"/>
  <c r="BD240" i="7"/>
  <c r="BD239" i="7"/>
  <c r="AQ187" i="7"/>
  <c r="AQ193" i="7"/>
  <c r="AQ18" i="7" s="1"/>
  <c r="AH273" i="7"/>
  <c r="AH320" i="7" s="1"/>
  <c r="BP298" i="7"/>
  <c r="AS178" i="7"/>
  <c r="AG178" i="7"/>
  <c r="AS272" i="7"/>
  <c r="AS274" i="7" s="1"/>
  <c r="AT291" i="7"/>
  <c r="AT313" i="7" s="1"/>
  <c r="AT267" i="7"/>
  <c r="AT325" i="7" s="1"/>
  <c r="BR267" i="7"/>
  <c r="BR325" i="7" s="1"/>
  <c r="DQ2" i="38"/>
  <c r="DP1" i="38"/>
  <c r="BG267" i="7"/>
  <c r="BG325" i="7" s="1"/>
  <c r="L47" i="21"/>
  <c r="K48" i="21"/>
  <c r="K61" i="21" s="1"/>
  <c r="L46" i="24"/>
  <c r="K47" i="24"/>
  <c r="K59" i="24" s="1"/>
  <c r="F97" i="7"/>
  <c r="I79" i="27"/>
  <c r="N63" i="22"/>
  <c r="N64" i="22"/>
  <c r="N55" i="22"/>
  <c r="N57" i="22"/>
  <c r="O30" i="22"/>
  <c r="K50" i="30"/>
  <c r="J64" i="30"/>
  <c r="K50" i="17"/>
  <c r="J62" i="17"/>
  <c r="J67" i="17" s="1"/>
  <c r="G100" i="7" s="1"/>
  <c r="BS264" i="7"/>
  <c r="AU264" i="7"/>
  <c r="AI264" i="7" s="1"/>
  <c r="AI294" i="7"/>
  <c r="DD1" i="38"/>
  <c r="DE2" i="38"/>
  <c r="P30" i="19"/>
  <c r="O57" i="19"/>
  <c r="O55" i="19"/>
  <c r="O63" i="19"/>
  <c r="L47" i="19"/>
  <c r="K48" i="19"/>
  <c r="K61" i="19" s="1"/>
  <c r="L47" i="18"/>
  <c r="K48" i="18"/>
  <c r="K61" i="18" s="1"/>
  <c r="BS278" i="7"/>
  <c r="BS311" i="7" s="1"/>
  <c r="AU278" i="7"/>
  <c r="K39" i="25"/>
  <c r="K39" i="26"/>
  <c r="K39" i="24"/>
  <c r="K39" i="32"/>
  <c r="F101" i="7"/>
  <c r="I79" i="28"/>
  <c r="M43" i="15"/>
  <c r="M60" i="15" s="1"/>
  <c r="J63" i="24"/>
  <c r="L42" i="25"/>
  <c r="K56" i="25"/>
  <c r="T38" i="3"/>
  <c r="O30" i="38"/>
  <c r="O32" i="38" s="1"/>
  <c r="N61" i="32"/>
  <c r="O29" i="32"/>
  <c r="N53" i="32"/>
  <c r="O30" i="32"/>
  <c r="N54" i="32"/>
  <c r="M28" i="30"/>
  <c r="L56" i="30"/>
  <c r="K45" i="32"/>
  <c r="K58" i="32" s="1"/>
  <c r="L44" i="32"/>
  <c r="K48" i="15"/>
  <c r="K63" i="15" s="1"/>
  <c r="L47" i="15"/>
  <c r="L44" i="26"/>
  <c r="K45" i="26"/>
  <c r="K48" i="23"/>
  <c r="K61" i="23" s="1"/>
  <c r="L47" i="23"/>
  <c r="K50" i="31"/>
  <c r="J62" i="31"/>
  <c r="J67" i="31" s="1"/>
  <c r="G99" i="7" s="1"/>
  <c r="K61" i="15"/>
  <c r="BS261" i="7"/>
  <c r="AU261" i="7"/>
  <c r="AI261" i="7" s="1"/>
  <c r="K50" i="18"/>
  <c r="J62" i="18"/>
  <c r="J67" i="18" s="1"/>
  <c r="G102" i="7" s="1"/>
  <c r="AU256" i="7"/>
  <c r="AU324" i="7" s="1"/>
  <c r="BS256" i="7"/>
  <c r="BS324" i="7" s="1"/>
  <c r="M43" i="21"/>
  <c r="L58" i="21"/>
  <c r="EC1" i="38"/>
  <c r="ED2" i="38"/>
  <c r="L45" i="12"/>
  <c r="K46" i="12"/>
  <c r="K60" i="12" s="1"/>
  <c r="O57" i="20"/>
  <c r="O64" i="20"/>
  <c r="P30" i="20"/>
  <c r="O55" i="20"/>
  <c r="O63" i="20"/>
  <c r="N63" i="3"/>
  <c r="N55" i="3"/>
  <c r="N64" i="3"/>
  <c r="N56" i="3"/>
  <c r="O24" i="3"/>
  <c r="N62" i="3"/>
  <c r="N60" i="3"/>
  <c r="N61" i="3"/>
  <c r="N59" i="3"/>
  <c r="L42" i="24"/>
  <c r="K56" i="24"/>
  <c r="O61" i="24"/>
  <c r="O53" i="24"/>
  <c r="O54" i="24"/>
  <c r="P29" i="24"/>
  <c r="AI284" i="7"/>
  <c r="AI174" i="7" s="1"/>
  <c r="AU174" i="7"/>
  <c r="K50" i="19"/>
  <c r="J62" i="19"/>
  <c r="J67" i="19" s="1"/>
  <c r="G105" i="7" s="1"/>
  <c r="N64" i="31"/>
  <c r="N55" i="31"/>
  <c r="N57" i="31"/>
  <c r="O30" i="31"/>
  <c r="N63" i="31"/>
  <c r="K40" i="25"/>
  <c r="K40" i="26"/>
  <c r="K40" i="24"/>
  <c r="K40" i="32"/>
  <c r="AS296" i="7"/>
  <c r="AG278" i="7"/>
  <c r="AG311" i="7" s="1"/>
  <c r="AR298" i="7"/>
  <c r="M66" i="3"/>
  <c r="L52" i="24"/>
  <c r="M27" i="24"/>
  <c r="N55" i="18"/>
  <c r="N63" i="18"/>
  <c r="N57" i="18"/>
  <c r="O30" i="18"/>
  <c r="N64" i="18"/>
  <c r="BP274" i="7"/>
  <c r="L52" i="32"/>
  <c r="M27" i="32"/>
  <c r="K50" i="28"/>
  <c r="J62" i="28"/>
  <c r="J67" i="28" s="1"/>
  <c r="N35" i="15"/>
  <c r="M42" i="15"/>
  <c r="M59" i="15" s="1"/>
  <c r="CO1" i="38"/>
  <c r="Q15" i="38" s="1"/>
  <c r="BI283" i="7" s="1"/>
  <c r="CP2" i="38"/>
  <c r="L43" i="28"/>
  <c r="K58" i="28"/>
  <c r="L47" i="31"/>
  <c r="K48" i="31"/>
  <c r="K61" i="31" s="1"/>
  <c r="L46" i="25"/>
  <c r="K47" i="25"/>
  <c r="K59" i="25" s="1"/>
  <c r="N55" i="29"/>
  <c r="N57" i="29"/>
  <c r="N63" i="29"/>
  <c r="N64" i="29"/>
  <c r="O30" i="29"/>
  <c r="L54" i="20"/>
  <c r="M28" i="20"/>
  <c r="AV259" i="7"/>
  <c r="BH176" i="7"/>
  <c r="BG266" i="7"/>
  <c r="BG326" i="7" s="1"/>
  <c r="L45" i="29"/>
  <c r="K46" i="29"/>
  <c r="K60" i="29" s="1"/>
  <c r="P28" i="38"/>
  <c r="BH294" i="7" s="1"/>
  <c r="P14" i="38"/>
  <c r="BH282" i="7" s="1"/>
  <c r="P10" i="38"/>
  <c r="P26" i="38"/>
  <c r="P13" i="38"/>
  <c r="BH281" i="7" s="1"/>
  <c r="BH310" i="7" s="1"/>
  <c r="P27" i="38"/>
  <c r="BH293" i="7" s="1"/>
  <c r="P12" i="38"/>
  <c r="BH280" i="7" s="1"/>
  <c r="BH312" i="7" s="1"/>
  <c r="P23" i="38"/>
  <c r="P19" i="38"/>
  <c r="P15" i="38"/>
  <c r="BH283" i="7" s="1"/>
  <c r="P29" i="38"/>
  <c r="P24" i="38"/>
  <c r="P18" i="38"/>
  <c r="P25" i="38"/>
  <c r="P22" i="38"/>
  <c r="P17" i="38"/>
  <c r="BH285" i="7" s="1"/>
  <c r="P11" i="38"/>
  <c r="BH279" i="7" s="1"/>
  <c r="P31" i="38"/>
  <c r="BH297" i="7" s="1"/>
  <c r="BH308" i="7" s="1"/>
  <c r="P20" i="38"/>
  <c r="BH288" i="7" s="1"/>
  <c r="V21" i="6"/>
  <c r="W21" i="6" s="1"/>
  <c r="BE298" i="7"/>
  <c r="L45" i="15"/>
  <c r="K46" i="15"/>
  <c r="K62" i="15" s="1"/>
  <c r="AU259" i="7"/>
  <c r="BS259" i="7"/>
  <c r="BS176" i="7" s="1"/>
  <c r="BG176" i="7"/>
  <c r="L43" i="31"/>
  <c r="K58" i="31"/>
  <c r="L47" i="27"/>
  <c r="K48" i="27"/>
  <c r="K61" i="27" s="1"/>
  <c r="AU257" i="7"/>
  <c r="AI257" i="7" s="1"/>
  <c r="BS257" i="7"/>
  <c r="M28" i="12"/>
  <c r="L54" i="12"/>
  <c r="M28" i="29"/>
  <c r="L54" i="29"/>
  <c r="L43" i="30"/>
  <c r="K60" i="30"/>
  <c r="L45" i="27"/>
  <c r="K46" i="27"/>
  <c r="K60" i="27" s="1"/>
  <c r="K46" i="17"/>
  <c r="K60" i="17" s="1"/>
  <c r="L45" i="17"/>
  <c r="GE1" i="38"/>
  <c r="GF2" i="38"/>
  <c r="L45" i="31"/>
  <c r="K46" i="31"/>
  <c r="K60" i="31" s="1"/>
  <c r="HR2" i="38"/>
  <c r="HQ1" i="38"/>
  <c r="AU260" i="7"/>
  <c r="BS260" i="7"/>
  <c r="BS177" i="7" s="1"/>
  <c r="BG177" i="7"/>
  <c r="BS254" i="7"/>
  <c r="AU254" i="7"/>
  <c r="L43" i="23"/>
  <c r="K58" i="23"/>
  <c r="L43" i="22"/>
  <c r="K58" i="22"/>
  <c r="FC2" i="38"/>
  <c r="FB1" i="38"/>
  <c r="AV270" i="7"/>
  <c r="BT270" i="7"/>
  <c r="AI293" i="7"/>
  <c r="N57" i="17"/>
  <c r="N64" i="17"/>
  <c r="O30" i="17"/>
  <c r="N63" i="17"/>
  <c r="N55" i="17"/>
  <c r="K48" i="29"/>
  <c r="K61" i="29" s="1"/>
  <c r="L47" i="29"/>
  <c r="AH260" i="7"/>
  <c r="AH177" i="7" s="1"/>
  <c r="AT177" i="7"/>
  <c r="K39" i="3"/>
  <c r="EP2" i="38"/>
  <c r="EO1" i="38"/>
  <c r="AH293" i="7"/>
  <c r="BF178" i="7"/>
  <c r="K50" i="27"/>
  <c r="J62" i="27"/>
  <c r="J67" i="27" s="1"/>
  <c r="K48" i="22"/>
  <c r="K61" i="22" s="1"/>
  <c r="L47" i="22"/>
  <c r="K50" i="22"/>
  <c r="J62" i="22"/>
  <c r="J67" i="22" s="1"/>
  <c r="G107" i="7" s="1"/>
  <c r="G351" i="7" s="1"/>
  <c r="N37" i="15"/>
  <c r="BT256" i="7"/>
  <c r="BT324" i="7" s="1"/>
  <c r="AV256" i="7"/>
  <c r="AV324" i="7" s="1"/>
  <c r="I72" i="15"/>
  <c r="I69" i="15"/>
  <c r="BR178" i="7"/>
  <c r="AH254" i="7"/>
  <c r="AH323" i="7" s="1"/>
  <c r="L47" i="28"/>
  <c r="K48" i="28"/>
  <c r="K61" i="28" s="1"/>
  <c r="L44" i="25"/>
  <c r="K45" i="25"/>
  <c r="K58" i="25" s="1"/>
  <c r="L56" i="15"/>
  <c r="M28" i="15"/>
  <c r="AI283" i="7"/>
  <c r="AI173" i="7" s="1"/>
  <c r="AU173" i="7"/>
  <c r="L47" i="12"/>
  <c r="K48" i="12"/>
  <c r="K61" i="12" s="1"/>
  <c r="N32" i="15"/>
  <c r="M28" i="21"/>
  <c r="L54" i="21"/>
  <c r="L47" i="17"/>
  <c r="K48" i="17"/>
  <c r="K61" i="17" s="1"/>
  <c r="L44" i="24"/>
  <c r="K45" i="24"/>
  <c r="K58" i="24" s="1"/>
  <c r="K50" i="15"/>
  <c r="J64" i="15"/>
  <c r="J69" i="15" s="1"/>
  <c r="G95" i="7" s="1"/>
  <c r="AH259" i="7"/>
  <c r="AH176" i="7" s="1"/>
  <c r="AT176" i="7"/>
  <c r="N34" i="15"/>
  <c r="N33" i="15"/>
  <c r="K50" i="29"/>
  <c r="J62" i="29"/>
  <c r="J67" i="29" s="1"/>
  <c r="G106" i="7" s="1"/>
  <c r="AV289" i="7"/>
  <c r="BT289" i="7"/>
  <c r="Q27" i="25"/>
  <c r="P52" i="25"/>
  <c r="L45" i="18"/>
  <c r="K46" i="18"/>
  <c r="K60" i="18" s="1"/>
  <c r="M28" i="19"/>
  <c r="L54" i="19"/>
  <c r="BR290" i="7"/>
  <c r="BR314" i="7" s="1"/>
  <c r="AT290" i="7"/>
  <c r="AT314" i="7" s="1"/>
  <c r="N59" i="30"/>
  <c r="N66" i="30"/>
  <c r="O30" i="30"/>
  <c r="N57" i="30"/>
  <c r="N65" i="30"/>
  <c r="I72" i="30"/>
  <c r="AU281" i="7"/>
  <c r="AI281" i="7" s="1"/>
  <c r="BS281" i="7"/>
  <c r="BS310" i="7" s="1"/>
  <c r="K40" i="23"/>
  <c r="K65" i="23" s="1"/>
  <c r="L45" i="28"/>
  <c r="K46" i="28"/>
  <c r="K60" i="28" s="1"/>
  <c r="L47" i="20"/>
  <c r="K48" i="20"/>
  <c r="K61" i="20" s="1"/>
  <c r="AH294" i="7"/>
  <c r="N36" i="15"/>
  <c r="L28" i="27"/>
  <c r="K54" i="27"/>
  <c r="K50" i="21"/>
  <c r="J62" i="21"/>
  <c r="J67" i="21" s="1"/>
  <c r="G98" i="7" s="1"/>
  <c r="Q27" i="26"/>
  <c r="P52" i="26"/>
  <c r="P65" i="26" s="1"/>
  <c r="M112" i="7" s="1"/>
  <c r="AU270" i="7"/>
  <c r="BS270" i="7"/>
  <c r="N53" i="25"/>
  <c r="N61" i="25"/>
  <c r="N54" i="25"/>
  <c r="O29" i="25"/>
  <c r="AG266" i="7"/>
  <c r="AG326" i="7" s="1"/>
  <c r="M28" i="22"/>
  <c r="L54" i="22"/>
  <c r="FR2" i="38"/>
  <c r="FQ1" i="38"/>
  <c r="M43" i="27"/>
  <c r="L58" i="27"/>
  <c r="O30" i="12"/>
  <c r="N57" i="12"/>
  <c r="N63" i="12"/>
  <c r="N55" i="12"/>
  <c r="N64" i="12"/>
  <c r="BS269" i="7"/>
  <c r="AU269" i="7"/>
  <c r="L45" i="30"/>
  <c r="K46" i="30"/>
  <c r="K62" i="30" s="1"/>
  <c r="AU255" i="7"/>
  <c r="BS255" i="7"/>
  <c r="E95" i="7"/>
  <c r="E346" i="7" s="1"/>
  <c r="L43" i="29"/>
  <c r="K58" i="29"/>
  <c r="O30" i="28"/>
  <c r="N64" i="28"/>
  <c r="N55" i="28"/>
  <c r="N57" i="28"/>
  <c r="N63" i="28"/>
  <c r="L43" i="19"/>
  <c r="K58" i="19"/>
  <c r="AH283" i="7"/>
  <c r="AH173" i="7" s="1"/>
  <c r="AT173" i="7"/>
  <c r="HF1" i="38"/>
  <c r="HG2" i="38"/>
  <c r="J40" i="27"/>
  <c r="J65" i="27" s="1"/>
  <c r="J40" i="28"/>
  <c r="J65" i="28" s="1"/>
  <c r="P30" i="27"/>
  <c r="O63" i="27"/>
  <c r="O64" i="27"/>
  <c r="O55" i="27"/>
  <c r="O57" i="27"/>
  <c r="L45" i="19"/>
  <c r="K46" i="19"/>
  <c r="K60" i="19" s="1"/>
  <c r="O65" i="15"/>
  <c r="P30" i="15"/>
  <c r="O66" i="15"/>
  <c r="O57" i="15"/>
  <c r="K50" i="23"/>
  <c r="J62" i="23"/>
  <c r="J67" i="23" s="1"/>
  <c r="G108" i="7" s="1"/>
  <c r="L46" i="32"/>
  <c r="K47" i="32"/>
  <c r="K59" i="32" s="1"/>
  <c r="BF296" i="7"/>
  <c r="BR278" i="7"/>
  <c r="BR311" i="7" s="1"/>
  <c r="AT278" i="7"/>
  <c r="AT311" i="7" s="1"/>
  <c r="I40" i="3"/>
  <c r="I65" i="3" s="1"/>
  <c r="K54" i="28"/>
  <c r="L28" i="28"/>
  <c r="L45" i="20"/>
  <c r="K46" i="20"/>
  <c r="K60" i="20" s="1"/>
  <c r="IG1" i="38"/>
  <c r="IH2" i="38"/>
  <c r="AH284" i="7"/>
  <c r="AH174" i="7" s="1"/>
  <c r="AT174" i="7"/>
  <c r="J40" i="29"/>
  <c r="J65" i="29" s="1"/>
  <c r="J40" i="20"/>
  <c r="J65" i="20" s="1"/>
  <c r="BS290" i="7"/>
  <c r="BS314" i="7" s="1"/>
  <c r="AU290" i="7"/>
  <c r="AU314" i="7" s="1"/>
  <c r="AV257" i="7"/>
  <c r="AJ257" i="7" s="1"/>
  <c r="BT257" i="7"/>
  <c r="N63" i="21"/>
  <c r="N55" i="21"/>
  <c r="N57" i="21"/>
  <c r="O30" i="21"/>
  <c r="N64" i="21"/>
  <c r="L43" i="18"/>
  <c r="K58" i="18"/>
  <c r="K50" i="12"/>
  <c r="J62" i="12"/>
  <c r="J67" i="12" s="1"/>
  <c r="G103" i="7" s="1"/>
  <c r="L43" i="12"/>
  <c r="K58" i="12"/>
  <c r="AU258" i="7"/>
  <c r="AI258" i="7" s="1"/>
  <c r="BS258" i="7"/>
  <c r="AF272" i="7"/>
  <c r="L45" i="22"/>
  <c r="K46" i="22"/>
  <c r="K60" i="22" s="1"/>
  <c r="L43" i="20"/>
  <c r="K58" i="20"/>
  <c r="BS265" i="7"/>
  <c r="AU265" i="7"/>
  <c r="N28" i="17"/>
  <c r="M54" i="17"/>
  <c r="M43" i="17"/>
  <c r="L58" i="17"/>
  <c r="K40" i="22"/>
  <c r="K65" i="22" s="1"/>
  <c r="L54" i="23"/>
  <c r="M28" i="23"/>
  <c r="L54" i="31"/>
  <c r="M28" i="31"/>
  <c r="AU273" i="7"/>
  <c r="AU320" i="7" s="1"/>
  <c r="BS273" i="7"/>
  <c r="BS320" i="7" s="1"/>
  <c r="AH270" i="7"/>
  <c r="K47" i="26"/>
  <c r="L46" i="26"/>
  <c r="N57" i="23"/>
  <c r="N64" i="23"/>
  <c r="O30" i="23"/>
  <c r="N55" i="23"/>
  <c r="N63" i="23"/>
  <c r="GR2" i="38"/>
  <c r="GQ1" i="38"/>
  <c r="L54" i="18"/>
  <c r="M28" i="18"/>
  <c r="L42" i="32"/>
  <c r="K56" i="32"/>
  <c r="AH269" i="7"/>
  <c r="L45" i="23"/>
  <c r="K46" i="23"/>
  <c r="K60" i="23" s="1"/>
  <c r="K48" i="30"/>
  <c r="K63" i="30" s="1"/>
  <c r="L47" i="30"/>
  <c r="L45" i="21"/>
  <c r="K46" i="21"/>
  <c r="K60" i="21" s="1"/>
  <c r="K50" i="20" l="1"/>
  <c r="J62" i="20"/>
  <c r="J67" i="20" s="1"/>
  <c r="G104" i="7" s="1"/>
  <c r="G349" i="7" s="1"/>
  <c r="L13" i="13"/>
  <c r="K12" i="13"/>
  <c r="L19" i="13"/>
  <c r="K18" i="13"/>
  <c r="L22" i="13"/>
  <c r="K21" i="13"/>
  <c r="L16" i="13"/>
  <c r="K15" i="13"/>
  <c r="J72" i="15"/>
  <c r="BO38" i="7"/>
  <c r="AU311" i="7"/>
  <c r="BO33" i="7"/>
  <c r="BO39" i="7"/>
  <c r="BO40" i="7"/>
  <c r="BO37" i="7"/>
  <c r="N56" i="40"/>
  <c r="O28" i="40"/>
  <c r="BC41" i="7"/>
  <c r="BE29" i="8" s="1"/>
  <c r="AQ34" i="7"/>
  <c r="AE34" i="7"/>
  <c r="AQ38" i="7"/>
  <c r="AQ42" i="7"/>
  <c r="AQ41" i="7"/>
  <c r="AQ35" i="7"/>
  <c r="AQ39" i="7"/>
  <c r="AQ43" i="7"/>
  <c r="AQ36" i="7"/>
  <c r="AQ40" i="7"/>
  <c r="AQ37" i="7"/>
  <c r="AQ33" i="7"/>
  <c r="AE38" i="7"/>
  <c r="AE42" i="7"/>
  <c r="AG44" i="8" s="1"/>
  <c r="AG27" i="8" s="1"/>
  <c r="AE35" i="7"/>
  <c r="AE39" i="7"/>
  <c r="AE43" i="7"/>
  <c r="AG51" i="8" s="1"/>
  <c r="AG34" i="8" s="1"/>
  <c r="AE41" i="7"/>
  <c r="AE36" i="7"/>
  <c r="AE40" i="7"/>
  <c r="AE37" i="7"/>
  <c r="AE33" i="7"/>
  <c r="BE43" i="8"/>
  <c r="BE26" i="8" s="1"/>
  <c r="BQ43" i="8"/>
  <c r="BQ26" i="8" s="1"/>
  <c r="AV284" i="7"/>
  <c r="BS309" i="7"/>
  <c r="AU291" i="7"/>
  <c r="AU313" i="7" s="1"/>
  <c r="AV269" i="7"/>
  <c r="AV327" i="7" s="1"/>
  <c r="BG296" i="7"/>
  <c r="BG298" i="7" s="1"/>
  <c r="BS291" i="7"/>
  <c r="BS313" i="7" s="1"/>
  <c r="AU323" i="7"/>
  <c r="BT264" i="7"/>
  <c r="BS323" i="7"/>
  <c r="BS327" i="7"/>
  <c r="BS322" i="7"/>
  <c r="BT254" i="7"/>
  <c r="BH322" i="7"/>
  <c r="BH327" i="7"/>
  <c r="AU321" i="7"/>
  <c r="AV265" i="7"/>
  <c r="AV322" i="7" s="1"/>
  <c r="AV260" i="7"/>
  <c r="AV177" i="7" s="1"/>
  <c r="BT265" i="7"/>
  <c r="BT322" i="7" s="1"/>
  <c r="AI315" i="7"/>
  <c r="Q31" i="38"/>
  <c r="BI297" i="7" s="1"/>
  <c r="BI308" i="7" s="1"/>
  <c r="BH177" i="7"/>
  <c r="BH174" i="7"/>
  <c r="AH327" i="7"/>
  <c r="BS321" i="7"/>
  <c r="AU327" i="7"/>
  <c r="AH315" i="7"/>
  <c r="BH315" i="7"/>
  <c r="BT327" i="7"/>
  <c r="AU310" i="7"/>
  <c r="AI310" i="7"/>
  <c r="BH309" i="7"/>
  <c r="AU322" i="7"/>
  <c r="AH321" i="7"/>
  <c r="AI309" i="7"/>
  <c r="AH309" i="7"/>
  <c r="G345" i="7"/>
  <c r="BC26" i="7"/>
  <c r="K65" i="24"/>
  <c r="H109" i="7" s="1"/>
  <c r="G352" i="7"/>
  <c r="G350" i="7"/>
  <c r="F348" i="7"/>
  <c r="M46" i="40"/>
  <c r="M62" i="40" s="1"/>
  <c r="N45" i="40"/>
  <c r="M48" i="40"/>
  <c r="M63" i="40" s="1"/>
  <c r="N47" i="40"/>
  <c r="M50" i="40"/>
  <c r="L64" i="40"/>
  <c r="S59" i="40"/>
  <c r="S57" i="40"/>
  <c r="S65" i="40"/>
  <c r="T30" i="40"/>
  <c r="T66" i="40" s="1"/>
  <c r="BC17" i="7"/>
  <c r="K72" i="40"/>
  <c r="K69" i="40"/>
  <c r="H113" i="7" s="1"/>
  <c r="G347" i="7"/>
  <c r="M43" i="40"/>
  <c r="L60" i="40"/>
  <c r="AH266" i="7"/>
  <c r="AH326" i="7" s="1"/>
  <c r="AJ289" i="7"/>
  <c r="Q21" i="38"/>
  <c r="BI289" i="7" s="1"/>
  <c r="AW289" i="7" s="1"/>
  <c r="K65" i="32"/>
  <c r="H110" i="7" s="1"/>
  <c r="Q24" i="38"/>
  <c r="Q19" i="38"/>
  <c r="BT258" i="7"/>
  <c r="AI265" i="7"/>
  <c r="AI322" i="7" s="1"/>
  <c r="AI256" i="7"/>
  <c r="AI324" i="7" s="1"/>
  <c r="AJ256" i="7"/>
  <c r="AJ324" i="7" s="1"/>
  <c r="AI255" i="7"/>
  <c r="AS337" i="7"/>
  <c r="BF334" i="7"/>
  <c r="BQ338" i="7"/>
  <c r="AS338" i="7"/>
  <c r="AF339" i="7"/>
  <c r="AF332" i="7"/>
  <c r="BF338" i="7"/>
  <c r="BQ337" i="7"/>
  <c r="AF333" i="7"/>
  <c r="AS339" i="7"/>
  <c r="BQ335" i="7"/>
  <c r="AS336" i="7"/>
  <c r="AF337" i="7"/>
  <c r="BF333" i="7"/>
  <c r="AF338" i="7"/>
  <c r="AF334" i="7"/>
  <c r="AS334" i="7"/>
  <c r="BQ339" i="7"/>
  <c r="AF335" i="7"/>
  <c r="BQ336" i="7"/>
  <c r="BF335" i="7"/>
  <c r="AS333" i="7"/>
  <c r="BF337" i="7"/>
  <c r="AS332" i="7"/>
  <c r="BF336" i="7"/>
  <c r="AS335" i="7"/>
  <c r="BQ332" i="7"/>
  <c r="BQ334" i="7"/>
  <c r="BQ333" i="7"/>
  <c r="BF332" i="7"/>
  <c r="BF339" i="7"/>
  <c r="AU267" i="7"/>
  <c r="BR272" i="7"/>
  <c r="BR274" i="7" s="1"/>
  <c r="BR333" i="7"/>
  <c r="AT272" i="7"/>
  <c r="AT274" i="7" s="1"/>
  <c r="AT335" i="7"/>
  <c r="K63" i="24"/>
  <c r="Q11" i="38"/>
  <c r="BI279" i="7" s="1"/>
  <c r="BU279" i="7" s="1"/>
  <c r="Q13" i="38"/>
  <c r="BI281" i="7" s="1"/>
  <c r="Q23" i="38"/>
  <c r="Q10" i="38"/>
  <c r="BI278" i="7" s="1"/>
  <c r="Q17" i="38"/>
  <c r="BI285" i="7" s="1"/>
  <c r="AW285" i="7" s="1"/>
  <c r="AK285" i="7" s="1"/>
  <c r="Q20" i="38"/>
  <c r="BI288" i="7" s="1"/>
  <c r="AE202" i="7"/>
  <c r="AQ202" i="7"/>
  <c r="BD187" i="7"/>
  <c r="BD12" i="7" s="1"/>
  <c r="BD201" i="7"/>
  <c r="BD26" i="7" s="1"/>
  <c r="BD188" i="7"/>
  <c r="BD13" i="7" s="1"/>
  <c r="BD185" i="7"/>
  <c r="AE163" i="7"/>
  <c r="BD199" i="7"/>
  <c r="BD24" i="7" s="1"/>
  <c r="BD194" i="7"/>
  <c r="BD19" i="7" s="1"/>
  <c r="BD192" i="7"/>
  <c r="BD17" i="7" s="1"/>
  <c r="BD186" i="7"/>
  <c r="BD11" i="7" s="1"/>
  <c r="BD189" i="7"/>
  <c r="AG296" i="7"/>
  <c r="AG298" i="7" s="1"/>
  <c r="BD183" i="7"/>
  <c r="BD193" i="7"/>
  <c r="BD18" i="7" s="1"/>
  <c r="BD200" i="7"/>
  <c r="BD25" i="7" s="1"/>
  <c r="BD190" i="7"/>
  <c r="BD15" i="7" s="1"/>
  <c r="BD184" i="7"/>
  <c r="BD191" i="7"/>
  <c r="BD16" i="7" s="1"/>
  <c r="BD197" i="7"/>
  <c r="BD22" i="7" s="1"/>
  <c r="AE32" i="7"/>
  <c r="AQ32" i="7"/>
  <c r="BD196" i="7"/>
  <c r="BD21" i="7" s="1"/>
  <c r="BD195" i="7"/>
  <c r="BD198" i="7"/>
  <c r="BD23" i="7" s="1"/>
  <c r="AE162" i="7"/>
  <c r="AQ163" i="7"/>
  <c r="AQ162" i="7"/>
  <c r="AQ31" i="7"/>
  <c r="BP250" i="7"/>
  <c r="BP201" i="7" s="1"/>
  <c r="BQ250" i="7"/>
  <c r="BQ198" i="7" s="1"/>
  <c r="AE10" i="7"/>
  <c r="BP242" i="7"/>
  <c r="BP236" i="7"/>
  <c r="BP243" i="7"/>
  <c r="BP244" i="7"/>
  <c r="BP238" i="7"/>
  <c r="BP233" i="7"/>
  <c r="BP241" i="7"/>
  <c r="BP234" i="7"/>
  <c r="BP230" i="7"/>
  <c r="BP228" i="7"/>
  <c r="BP232" i="7"/>
  <c r="BP237" i="7"/>
  <c r="BP229" i="7"/>
  <c r="BP231" i="7"/>
  <c r="BP235" i="7"/>
  <c r="BP227" i="7"/>
  <c r="BP245" i="7"/>
  <c r="BP239" i="7"/>
  <c r="BP240" i="7"/>
  <c r="BE250" i="7"/>
  <c r="BE244" i="7"/>
  <c r="BE241" i="7"/>
  <c r="BE243" i="7"/>
  <c r="BE242" i="7"/>
  <c r="BE235" i="7"/>
  <c r="BE236" i="7"/>
  <c r="BE232" i="7"/>
  <c r="BE237" i="7"/>
  <c r="BE238" i="7"/>
  <c r="BE230" i="7"/>
  <c r="BE231" i="7"/>
  <c r="BE227" i="7"/>
  <c r="BE234" i="7"/>
  <c r="BE228" i="7"/>
  <c r="BE229" i="7"/>
  <c r="BE233" i="7"/>
  <c r="BE245" i="7"/>
  <c r="BE240" i="7"/>
  <c r="BE239" i="7"/>
  <c r="AQ12" i="7"/>
  <c r="BD246" i="7"/>
  <c r="AH291" i="7"/>
  <c r="AH313" i="7" s="1"/>
  <c r="AR250" i="7"/>
  <c r="AR200" i="7" s="1"/>
  <c r="AR25" i="7" s="1"/>
  <c r="AR242" i="7"/>
  <c r="AR237" i="7"/>
  <c r="AR244" i="7"/>
  <c r="AR243" i="7"/>
  <c r="AR233" i="7"/>
  <c r="AR235" i="7"/>
  <c r="AR230" i="7"/>
  <c r="AR236" i="7"/>
  <c r="AR241" i="7"/>
  <c r="AR229" i="7"/>
  <c r="AR238" i="7"/>
  <c r="AR231" i="7"/>
  <c r="AR234" i="7"/>
  <c r="AR227" i="7"/>
  <c r="AR232" i="7"/>
  <c r="AR228" i="7"/>
  <c r="AR245" i="7"/>
  <c r="AR239" i="7"/>
  <c r="AR240" i="7"/>
  <c r="BQ242" i="7"/>
  <c r="BQ243" i="7"/>
  <c r="BQ244" i="7"/>
  <c r="BQ236" i="7"/>
  <c r="BQ238" i="7"/>
  <c r="BQ241" i="7"/>
  <c r="BQ234" i="7"/>
  <c r="BQ228" i="7"/>
  <c r="BQ232" i="7"/>
  <c r="BQ237" i="7"/>
  <c r="BQ229" i="7"/>
  <c r="BQ233" i="7"/>
  <c r="BQ230" i="7"/>
  <c r="BQ231" i="7"/>
  <c r="BQ227" i="7"/>
  <c r="BQ235" i="7"/>
  <c r="BQ245" i="7"/>
  <c r="BQ240" i="7"/>
  <c r="AF244" i="7"/>
  <c r="AF241" i="7"/>
  <c r="AF243" i="7"/>
  <c r="AF242" i="7"/>
  <c r="AF236" i="7"/>
  <c r="AF235" i="7"/>
  <c r="AF238" i="7"/>
  <c r="AF232" i="7"/>
  <c r="AF227" i="7"/>
  <c r="AF233" i="7"/>
  <c r="AF237" i="7"/>
  <c r="AF228" i="7"/>
  <c r="AF230" i="7"/>
  <c r="AF229" i="7"/>
  <c r="AF234" i="7"/>
  <c r="AF231" i="7"/>
  <c r="AF240" i="7"/>
  <c r="AF245" i="7"/>
  <c r="AI273" i="7"/>
  <c r="AI320" i="7" s="1"/>
  <c r="BS178" i="7"/>
  <c r="AH267" i="7"/>
  <c r="AH325" i="7" s="1"/>
  <c r="BS267" i="7"/>
  <c r="BS325" i="7" s="1"/>
  <c r="BG272" i="7"/>
  <c r="BG274" i="7" s="1"/>
  <c r="BR296" i="7"/>
  <c r="Q18" i="38"/>
  <c r="Q12" i="38"/>
  <c r="BI280" i="7" s="1"/>
  <c r="BI312" i="7" s="1"/>
  <c r="Q27" i="38"/>
  <c r="BI293" i="7" s="1"/>
  <c r="Q14" i="38"/>
  <c r="BI282" i="7" s="1"/>
  <c r="AW282" i="7" s="1"/>
  <c r="AK282" i="7" s="1"/>
  <c r="Q16" i="38"/>
  <c r="BI284" i="7" s="1"/>
  <c r="AW284" i="7" s="1"/>
  <c r="Q28" i="38"/>
  <c r="BI294" i="7" s="1"/>
  <c r="BU294" i="7" s="1"/>
  <c r="Q25" i="38"/>
  <c r="Q22" i="38"/>
  <c r="Q29" i="38"/>
  <c r="Q26" i="38"/>
  <c r="DQ1" i="38"/>
  <c r="DR2" i="38"/>
  <c r="BH291" i="7"/>
  <c r="BH313" i="7" s="1"/>
  <c r="BH290" i="7"/>
  <c r="BH314" i="7" s="1"/>
  <c r="BC19" i="7"/>
  <c r="BC12" i="7"/>
  <c r="BC16" i="7"/>
  <c r="BO22" i="7"/>
  <c r="BC18" i="7"/>
  <c r="BC21" i="7"/>
  <c r="BC20" i="7"/>
  <c r="BO23" i="7"/>
  <c r="AT296" i="7"/>
  <c r="AH278" i="7"/>
  <c r="AH311" i="7" s="1"/>
  <c r="M46" i="25"/>
  <c r="L47" i="25"/>
  <c r="L59" i="25" s="1"/>
  <c r="BF298" i="7"/>
  <c r="CP1" i="38"/>
  <c r="CQ2" i="38"/>
  <c r="L50" i="22"/>
  <c r="K62" i="22"/>
  <c r="K67" i="22" s="1"/>
  <c r="H107" i="7" s="1"/>
  <c r="H351" i="7" s="1"/>
  <c r="L48" i="31"/>
  <c r="L61" i="31" s="1"/>
  <c r="M47" i="31"/>
  <c r="U38" i="3"/>
  <c r="L50" i="21"/>
  <c r="K62" i="21"/>
  <c r="K67" i="21" s="1"/>
  <c r="H98" i="7" s="1"/>
  <c r="M47" i="28"/>
  <c r="L48" i="28"/>
  <c r="L61" i="28" s="1"/>
  <c r="AJ270" i="7"/>
  <c r="L46" i="22"/>
  <c r="L60" i="22" s="1"/>
  <c r="M45" i="22"/>
  <c r="Q30" i="27"/>
  <c r="P63" i="27"/>
  <c r="P64" i="27"/>
  <c r="P55" i="27"/>
  <c r="P57" i="27"/>
  <c r="L50" i="29"/>
  <c r="K62" i="29"/>
  <c r="K67" i="29" s="1"/>
  <c r="H106" i="7" s="1"/>
  <c r="L48" i="22"/>
  <c r="L61" i="22" s="1"/>
  <c r="M47" i="22"/>
  <c r="FD2" i="38"/>
  <c r="FC1" i="38"/>
  <c r="M45" i="27"/>
  <c r="L46" i="27"/>
  <c r="L60" i="27" s="1"/>
  <c r="L61" i="15"/>
  <c r="K65" i="25"/>
  <c r="H111" i="7" s="1"/>
  <c r="P61" i="24"/>
  <c r="P53" i="24"/>
  <c r="P54" i="24"/>
  <c r="Q29" i="24"/>
  <c r="P30" i="30"/>
  <c r="O65" i="30"/>
  <c r="O59" i="30"/>
  <c r="O57" i="30"/>
  <c r="O66" i="30"/>
  <c r="O35" i="15"/>
  <c r="N42" i="15"/>
  <c r="N59" i="15" s="1"/>
  <c r="M42" i="25"/>
  <c r="L56" i="25"/>
  <c r="AF274" i="7"/>
  <c r="L47" i="32"/>
  <c r="L59" i="32" s="1"/>
  <c r="M46" i="32"/>
  <c r="Q44" i="38"/>
  <c r="BI261" i="7" s="1"/>
  <c r="Q45" i="38"/>
  <c r="Q38" i="38"/>
  <c r="BI255" i="7" s="1"/>
  <c r="Q54" i="38"/>
  <c r="BI269" i="7" s="1"/>
  <c r="Q48" i="38"/>
  <c r="BI265" i="7" s="1"/>
  <c r="Q47" i="38"/>
  <c r="BI264" i="7" s="1"/>
  <c r="F95" i="7"/>
  <c r="F346" i="7" s="1"/>
  <c r="EQ2" i="38"/>
  <c r="EP1" i="38"/>
  <c r="M43" i="28"/>
  <c r="L58" i="28"/>
  <c r="L50" i="31"/>
  <c r="K62" i="31"/>
  <c r="K67" i="31" s="1"/>
  <c r="H99" i="7" s="1"/>
  <c r="L50" i="27"/>
  <c r="K62" i="27"/>
  <c r="K67" i="27" s="1"/>
  <c r="M45" i="29"/>
  <c r="L46" i="29"/>
  <c r="L60" i="29" s="1"/>
  <c r="M47" i="23"/>
  <c r="L48" i="23"/>
  <c r="L61" i="23" s="1"/>
  <c r="BC13" i="7"/>
  <c r="M43" i="20"/>
  <c r="L58" i="20"/>
  <c r="FS2" i="38"/>
  <c r="FR1" i="38"/>
  <c r="R40" i="38" s="1"/>
  <c r="BJ257" i="7" s="1"/>
  <c r="M45" i="21"/>
  <c r="L46" i="21"/>
  <c r="L60" i="21" s="1"/>
  <c r="M43" i="22"/>
  <c r="L58" i="22"/>
  <c r="AU266" i="7"/>
  <c r="AU326" i="7" s="1"/>
  <c r="BS266" i="7"/>
  <c r="BS326" i="7" s="1"/>
  <c r="L50" i="28"/>
  <c r="K62" i="28"/>
  <c r="K67" i="28" s="1"/>
  <c r="N43" i="27"/>
  <c r="M58" i="27"/>
  <c r="O55" i="31"/>
  <c r="O57" i="31"/>
  <c r="O64" i="31"/>
  <c r="P30" i="31"/>
  <c r="O63" i="31"/>
  <c r="M43" i="19"/>
  <c r="L58" i="19"/>
  <c r="L47" i="26"/>
  <c r="M46" i="26"/>
  <c r="L48" i="30"/>
  <c r="L63" i="30" s="1"/>
  <c r="M47" i="30"/>
  <c r="M54" i="22"/>
  <c r="N28" i="22"/>
  <c r="O33" i="15"/>
  <c r="L39" i="3"/>
  <c r="M43" i="30"/>
  <c r="L60" i="30"/>
  <c r="M52" i="32"/>
  <c r="N27" i="32"/>
  <c r="L50" i="19"/>
  <c r="K62" i="19"/>
  <c r="K67" i="19" s="1"/>
  <c r="H105" i="7" s="1"/>
  <c r="M42" i="24"/>
  <c r="L56" i="24"/>
  <c r="N43" i="15"/>
  <c r="N60" i="15" s="1"/>
  <c r="L50" i="17"/>
  <c r="K62" i="17"/>
  <c r="K67" i="17" s="1"/>
  <c r="H100" i="7" s="1"/>
  <c r="M45" i="15"/>
  <c r="L46" i="15"/>
  <c r="L62" i="15" s="1"/>
  <c r="L50" i="23"/>
  <c r="K62" i="23"/>
  <c r="K67" i="23" s="1"/>
  <c r="H108" i="7" s="1"/>
  <c r="G101" i="7"/>
  <c r="J79" i="28"/>
  <c r="M43" i="23"/>
  <c r="L58" i="23"/>
  <c r="M44" i="26"/>
  <c r="L45" i="26"/>
  <c r="M47" i="18"/>
  <c r="L48" i="18"/>
  <c r="L61" i="18" s="1"/>
  <c r="J72" i="30"/>
  <c r="J69" i="30"/>
  <c r="G96" i="7" s="1"/>
  <c r="L48" i="12"/>
  <c r="L61" i="12" s="1"/>
  <c r="M47" i="12"/>
  <c r="O64" i="28"/>
  <c r="O57" i="28"/>
  <c r="P30" i="28"/>
  <c r="O55" i="28"/>
  <c r="O63" i="28"/>
  <c r="M45" i="30"/>
  <c r="L46" i="30"/>
  <c r="L62" i="30" s="1"/>
  <c r="AI254" i="7"/>
  <c r="AI323" i="7" s="1"/>
  <c r="N28" i="29"/>
  <c r="M54" i="29"/>
  <c r="AV282" i="7"/>
  <c r="AJ282" i="7" s="1"/>
  <c r="BT282" i="7"/>
  <c r="P57" i="20"/>
  <c r="P64" i="20"/>
  <c r="Q30" i="20"/>
  <c r="P55" i="20"/>
  <c r="P63" i="20"/>
  <c r="AQ14" i="7"/>
  <c r="L50" i="30"/>
  <c r="K64" i="30"/>
  <c r="K69" i="30" s="1"/>
  <c r="H96" i="7" s="1"/>
  <c r="BT279" i="7"/>
  <c r="AV279" i="7"/>
  <c r="O37" i="15"/>
  <c r="O53" i="25"/>
  <c r="O61" i="25"/>
  <c r="O54" i="25"/>
  <c r="P29" i="25"/>
  <c r="M47" i="20"/>
  <c r="L48" i="20"/>
  <c r="L61" i="20" s="1"/>
  <c r="AH290" i="7"/>
  <c r="AH314" i="7" s="1"/>
  <c r="AW283" i="7"/>
  <c r="BU283" i="7"/>
  <c r="BU173" i="7" s="1"/>
  <c r="BI173" i="7"/>
  <c r="M47" i="19"/>
  <c r="L48" i="19"/>
  <c r="L61" i="19" s="1"/>
  <c r="AV281" i="7"/>
  <c r="AJ281" i="7" s="1"/>
  <c r="BT281" i="7"/>
  <c r="BT310" i="7" s="1"/>
  <c r="M54" i="31"/>
  <c r="N28" i="31"/>
  <c r="M43" i="12"/>
  <c r="L58" i="12"/>
  <c r="AI290" i="7"/>
  <c r="AI314" i="7" s="1"/>
  <c r="L46" i="23"/>
  <c r="L60" i="23" s="1"/>
  <c r="M45" i="23"/>
  <c r="P65" i="15"/>
  <c r="P66" i="15"/>
  <c r="Q30" i="15"/>
  <c r="P57" i="15"/>
  <c r="M43" i="29"/>
  <c r="L58" i="29"/>
  <c r="AI269" i="7"/>
  <c r="O34" i="15"/>
  <c r="N28" i="12"/>
  <c r="M54" i="12"/>
  <c r="AJ259" i="7"/>
  <c r="AJ176" i="7" s="1"/>
  <c r="AV176" i="7"/>
  <c r="L48" i="15"/>
  <c r="L63" i="15" s="1"/>
  <c r="M47" i="15"/>
  <c r="O57" i="23"/>
  <c r="O64" i="23"/>
  <c r="P30" i="23"/>
  <c r="O55" i="23"/>
  <c r="O63" i="23"/>
  <c r="M54" i="23"/>
  <c r="N28" i="23"/>
  <c r="AT178" i="7"/>
  <c r="L48" i="29"/>
  <c r="L61" i="29" s="1"/>
  <c r="M47" i="29"/>
  <c r="M54" i="20"/>
  <c r="N28" i="20"/>
  <c r="O64" i="3"/>
  <c r="O55" i="3"/>
  <c r="O56" i="3"/>
  <c r="O63" i="3"/>
  <c r="P24" i="3"/>
  <c r="O60" i="3"/>
  <c r="O61" i="3"/>
  <c r="O62" i="3"/>
  <c r="O59" i="3"/>
  <c r="BC15" i="7"/>
  <c r="BU288" i="7"/>
  <c r="AW288" i="7"/>
  <c r="AK288" i="7" s="1"/>
  <c r="M28" i="27"/>
  <c r="L54" i="27"/>
  <c r="AH178" i="7"/>
  <c r="L50" i="18"/>
  <c r="K62" i="18"/>
  <c r="K67" i="18" s="1"/>
  <c r="H102" i="7" s="1"/>
  <c r="L45" i="32"/>
  <c r="L58" i="32" s="1"/>
  <c r="M44" i="32"/>
  <c r="M42" i="32"/>
  <c r="L56" i="32"/>
  <c r="L50" i="12"/>
  <c r="K62" i="12"/>
  <c r="K67" i="12" s="1"/>
  <c r="H103" i="7" s="1"/>
  <c r="M45" i="28"/>
  <c r="L46" i="28"/>
  <c r="L60" i="28" s="1"/>
  <c r="AG272" i="7"/>
  <c r="AI260" i="7"/>
  <c r="AI177" i="7" s="1"/>
  <c r="AU177" i="7"/>
  <c r="P30" i="38"/>
  <c r="P32" i="38" s="1"/>
  <c r="BH278" i="7"/>
  <c r="BH311" i="7" s="1"/>
  <c r="O55" i="18"/>
  <c r="O63" i="18"/>
  <c r="O57" i="18"/>
  <c r="P30" i="18"/>
  <c r="P64" i="18" s="1"/>
  <c r="O64" i="18"/>
  <c r="O63" i="22"/>
  <c r="O64" i="22"/>
  <c r="O57" i="22"/>
  <c r="P30" i="22"/>
  <c r="O55" i="22"/>
  <c r="O36" i="15"/>
  <c r="G97" i="7"/>
  <c r="J79" i="27"/>
  <c r="M54" i="19"/>
  <c r="N28" i="19"/>
  <c r="L50" i="15"/>
  <c r="K64" i="15"/>
  <c r="K72" i="15" s="1"/>
  <c r="M45" i="12"/>
  <c r="L46" i="12"/>
  <c r="L60" i="12" s="1"/>
  <c r="L39" i="25"/>
  <c r="L39" i="26"/>
  <c r="L39" i="32"/>
  <c r="L39" i="24"/>
  <c r="M54" i="18"/>
  <c r="N28" i="18"/>
  <c r="HS2" i="38"/>
  <c r="HR1" i="38"/>
  <c r="O63" i="29"/>
  <c r="O64" i="29"/>
  <c r="O55" i="29"/>
  <c r="O57" i="29"/>
  <c r="P30" i="29"/>
  <c r="N66" i="3"/>
  <c r="M56" i="30"/>
  <c r="N28" i="30"/>
  <c r="AI278" i="7"/>
  <c r="AI311" i="7" s="1"/>
  <c r="M44" i="24"/>
  <c r="L45" i="24"/>
  <c r="L58" i="24" s="1"/>
  <c r="L48" i="27"/>
  <c r="L61" i="27" s="1"/>
  <c r="M47" i="27"/>
  <c r="BT285" i="7"/>
  <c r="AV285" i="7"/>
  <c r="AJ285" i="7" s="1"/>
  <c r="AS298" i="7"/>
  <c r="EE2" i="38"/>
  <c r="ED1" i="38"/>
  <c r="M56" i="15"/>
  <c r="N28" i="15"/>
  <c r="M45" i="31"/>
  <c r="L46" i="31"/>
  <c r="L60" i="31" s="1"/>
  <c r="AV283" i="7"/>
  <c r="BT283" i="7"/>
  <c r="BT173" i="7" s="1"/>
  <c r="BT178" i="7" s="1"/>
  <c r="BH173" i="7"/>
  <c r="BH178" i="7" s="1"/>
  <c r="O53" i="32"/>
  <c r="P30" i="32"/>
  <c r="O54" i="32"/>
  <c r="P63" i="19"/>
  <c r="Q30" i="19"/>
  <c r="P57" i="19"/>
  <c r="P55" i="19"/>
  <c r="O57" i="17"/>
  <c r="O64" i="17"/>
  <c r="P30" i="17"/>
  <c r="O55" i="17"/>
  <c r="O63" i="17"/>
  <c r="M43" i="31"/>
  <c r="L58" i="31"/>
  <c r="IH1" i="38"/>
  <c r="II2" i="38"/>
  <c r="L40" i="22"/>
  <c r="L65" i="22" s="1"/>
  <c r="GR1" i="38"/>
  <c r="GS2" i="38"/>
  <c r="K40" i="27"/>
  <c r="K65" i="27" s="1"/>
  <c r="K40" i="28"/>
  <c r="K65" i="28" s="1"/>
  <c r="M45" i="20"/>
  <c r="L46" i="20"/>
  <c r="L60" i="20" s="1"/>
  <c r="N43" i="17"/>
  <c r="M58" i="17"/>
  <c r="L40" i="23"/>
  <c r="L65" i="23" s="1"/>
  <c r="M47" i="17"/>
  <c r="L48" i="17"/>
  <c r="L61" i="17" s="1"/>
  <c r="M43" i="18"/>
  <c r="L58" i="18"/>
  <c r="K40" i="20"/>
  <c r="K65" i="20" s="1"/>
  <c r="K40" i="29"/>
  <c r="K65" i="29" s="1"/>
  <c r="P30" i="12"/>
  <c r="O57" i="12"/>
  <c r="O63" i="12"/>
  <c r="O55" i="12"/>
  <c r="O64" i="12"/>
  <c r="AI270" i="7"/>
  <c r="GG2" i="38"/>
  <c r="GF1" i="38"/>
  <c r="BG178" i="7"/>
  <c r="V22" i="6"/>
  <c r="W22" i="6" s="1"/>
  <c r="BT288" i="7"/>
  <c r="AV288" i="7"/>
  <c r="AJ288" i="7" s="1"/>
  <c r="N43" i="21"/>
  <c r="M58" i="21"/>
  <c r="DF2" i="38"/>
  <c r="DE1" i="38"/>
  <c r="AQ10" i="7"/>
  <c r="BC11" i="7"/>
  <c r="AJ260" i="7"/>
  <c r="AJ177" i="7" s="1"/>
  <c r="L54" i="28"/>
  <c r="M28" i="28"/>
  <c r="M45" i="19"/>
  <c r="L46" i="19"/>
  <c r="L60" i="19" s="1"/>
  <c r="N28" i="21"/>
  <c r="M54" i="21"/>
  <c r="M44" i="25"/>
  <c r="L45" i="25"/>
  <c r="L58" i="25" s="1"/>
  <c r="L46" i="17"/>
  <c r="L60" i="17" s="1"/>
  <c r="M45" i="17"/>
  <c r="AI259" i="7"/>
  <c r="AI176" i="7" s="1"/>
  <c r="AU176" i="7"/>
  <c r="AV297" i="7"/>
  <c r="AV308" i="7" s="1"/>
  <c r="BT297" i="7"/>
  <c r="BT308" i="7" s="1"/>
  <c r="AV280" i="7"/>
  <c r="AV312" i="7" s="1"/>
  <c r="BT280" i="7"/>
  <c r="BT312" i="7" s="1"/>
  <c r="M52" i="24"/>
  <c r="N27" i="24"/>
  <c r="L40" i="25"/>
  <c r="L40" i="26"/>
  <c r="L40" i="24"/>
  <c r="L40" i="32"/>
  <c r="O61" i="32"/>
  <c r="P29" i="32"/>
  <c r="M46" i="24"/>
  <c r="L47" i="24"/>
  <c r="L59" i="24" s="1"/>
  <c r="O32" i="15"/>
  <c r="AW281" i="7"/>
  <c r="AK281" i="7" s="1"/>
  <c r="BU281" i="7"/>
  <c r="AJ284" i="7"/>
  <c r="AJ174" i="7" s="1"/>
  <c r="AV174" i="7"/>
  <c r="O28" i="17"/>
  <c r="N54" i="17"/>
  <c r="HG1" i="38"/>
  <c r="HH2" i="38"/>
  <c r="R27" i="26"/>
  <c r="Q52" i="26"/>
  <c r="Q65" i="26" s="1"/>
  <c r="N112" i="7" s="1"/>
  <c r="M45" i="18"/>
  <c r="L46" i="18"/>
  <c r="L60" i="18" s="1"/>
  <c r="O63" i="21"/>
  <c r="O55" i="21"/>
  <c r="O57" i="21"/>
  <c r="P30" i="21"/>
  <c r="O64" i="21"/>
  <c r="J40" i="3"/>
  <c r="J65" i="3" s="1"/>
  <c r="R27" i="25"/>
  <c r="Q52" i="25"/>
  <c r="AJ254" i="7"/>
  <c r="AV293" i="7"/>
  <c r="BT293" i="7"/>
  <c r="AV294" i="7"/>
  <c r="BT294" i="7"/>
  <c r="M47" i="21"/>
  <c r="L48" i="21"/>
  <c r="L61" i="21" s="1"/>
  <c r="AJ269" i="7" l="1"/>
  <c r="AS29" i="8"/>
  <c r="AG29" i="8"/>
  <c r="K62" i="20"/>
  <c r="K67" i="20" s="1"/>
  <c r="H104" i="7" s="1"/>
  <c r="H349" i="7" s="1"/>
  <c r="L50" i="20"/>
  <c r="M16" i="13"/>
  <c r="L15" i="13"/>
  <c r="M19" i="13"/>
  <c r="L18" i="13"/>
  <c r="M22" i="13"/>
  <c r="L21" i="13"/>
  <c r="M13" i="13"/>
  <c r="L12" i="13"/>
  <c r="K69" i="15"/>
  <c r="AJ327" i="7"/>
  <c r="H352" i="7"/>
  <c r="BQ23" i="7"/>
  <c r="AJ265" i="7"/>
  <c r="AJ322" i="7" s="1"/>
  <c r="G348" i="7"/>
  <c r="BO17" i="7"/>
  <c r="BP26" i="7"/>
  <c r="O56" i="40"/>
  <c r="P28" i="40"/>
  <c r="BO41" i="7"/>
  <c r="BQ29" i="8" s="1"/>
  <c r="BC34" i="7"/>
  <c r="BD34" i="7"/>
  <c r="BD33" i="7"/>
  <c r="BD37" i="7"/>
  <c r="BD41" i="7"/>
  <c r="BD36" i="7"/>
  <c r="BD40" i="7"/>
  <c r="BD35" i="7"/>
  <c r="BD39" i="7"/>
  <c r="BD43" i="7"/>
  <c r="BF51" i="8" s="1"/>
  <c r="BF34" i="8" s="1"/>
  <c r="BD38" i="7"/>
  <c r="BD42" i="7"/>
  <c r="BF44" i="8" s="1"/>
  <c r="BF27" i="8" s="1"/>
  <c r="BD163" i="7"/>
  <c r="BI315" i="7"/>
  <c r="AG45" i="8"/>
  <c r="AG28" i="8" s="1"/>
  <c r="AS43" i="8"/>
  <c r="AS26" i="8" s="1"/>
  <c r="AG46" i="8"/>
  <c r="AG43" i="8"/>
  <c r="AG26" i="8" s="1"/>
  <c r="BS296" i="7"/>
  <c r="BS298" i="7" s="1"/>
  <c r="AU296" i="7"/>
  <c r="AU298" i="7" s="1"/>
  <c r="AI291" i="7"/>
  <c r="AI313" i="7" s="1"/>
  <c r="BI311" i="7"/>
  <c r="AW279" i="7"/>
  <c r="AW309" i="7" s="1"/>
  <c r="BU289" i="7"/>
  <c r="BU310" i="7" s="1"/>
  <c r="BU285" i="7"/>
  <c r="BU297" i="7"/>
  <c r="BU308" i="7" s="1"/>
  <c r="AW297" i="7"/>
  <c r="AW308" i="7" s="1"/>
  <c r="BT315" i="7"/>
  <c r="AV309" i="7"/>
  <c r="AV315" i="7"/>
  <c r="AW310" i="7"/>
  <c r="AI327" i="7"/>
  <c r="AI321" i="7"/>
  <c r="BI309" i="7"/>
  <c r="BI310" i="7"/>
  <c r="BT309" i="7"/>
  <c r="AJ310" i="7"/>
  <c r="AV310" i="7"/>
  <c r="H345" i="7"/>
  <c r="BO26" i="7"/>
  <c r="H350" i="7"/>
  <c r="K72" i="30"/>
  <c r="H347" i="7"/>
  <c r="N50" i="40"/>
  <c r="M64" i="40"/>
  <c r="L65" i="32"/>
  <c r="I110" i="7" s="1"/>
  <c r="L69" i="40"/>
  <c r="I113" i="7" s="1"/>
  <c r="I345" i="7" s="1"/>
  <c r="L72" i="40"/>
  <c r="N43" i="40"/>
  <c r="M60" i="40"/>
  <c r="T57" i="40"/>
  <c r="T65" i="40"/>
  <c r="T59" i="40"/>
  <c r="U30" i="40"/>
  <c r="U66" i="40" s="1"/>
  <c r="N48" i="40"/>
  <c r="N63" i="40" s="1"/>
  <c r="O47" i="40"/>
  <c r="N46" i="40"/>
  <c r="N62" i="40" s="1"/>
  <c r="O45" i="40"/>
  <c r="AE45" i="7"/>
  <c r="AI267" i="7"/>
  <c r="AI325" i="7" s="1"/>
  <c r="AU325" i="7"/>
  <c r="BI291" i="7"/>
  <c r="BI313" i="7" s="1"/>
  <c r="AJ280" i="7"/>
  <c r="AJ312" i="7" s="1"/>
  <c r="AK289" i="7"/>
  <c r="AK310" i="7" s="1"/>
  <c r="AJ279" i="7"/>
  <c r="BU280" i="7"/>
  <c r="BU312" i="7" s="1"/>
  <c r="AK279" i="7"/>
  <c r="BU293" i="7"/>
  <c r="BU315" i="7" s="1"/>
  <c r="AG333" i="7"/>
  <c r="AG336" i="7"/>
  <c r="BG333" i="7"/>
  <c r="BG336" i="7"/>
  <c r="BG332" i="7"/>
  <c r="BG339" i="7"/>
  <c r="BG335" i="7"/>
  <c r="BG337" i="7"/>
  <c r="BG334" i="7"/>
  <c r="BR336" i="7"/>
  <c r="AT339" i="7"/>
  <c r="AG332" i="7"/>
  <c r="AG337" i="7"/>
  <c r="BR332" i="7"/>
  <c r="AT333" i="7"/>
  <c r="BR334" i="7"/>
  <c r="BG338" i="7"/>
  <c r="AG339" i="7"/>
  <c r="AT334" i="7"/>
  <c r="AG334" i="7"/>
  <c r="AG338" i="7"/>
  <c r="AT336" i="7"/>
  <c r="AT337" i="7"/>
  <c r="BR338" i="7"/>
  <c r="BR339" i="7"/>
  <c r="AG335" i="7"/>
  <c r="AT338" i="7"/>
  <c r="BR335" i="7"/>
  <c r="AT332" i="7"/>
  <c r="BR337" i="7"/>
  <c r="AF250" i="7"/>
  <c r="AF201" i="7" s="1"/>
  <c r="AF26" i="7" s="1"/>
  <c r="AU272" i="7"/>
  <c r="AU274" i="7" s="1"/>
  <c r="AH272" i="7"/>
  <c r="AH274" i="7" s="1"/>
  <c r="AH332" i="7"/>
  <c r="BD10" i="7"/>
  <c r="L65" i="24"/>
  <c r="I109" i="7" s="1"/>
  <c r="O66" i="3"/>
  <c r="L65" i="25"/>
  <c r="I111" i="7" s="1"/>
  <c r="AW294" i="7"/>
  <c r="AK294" i="7" s="1"/>
  <c r="BQ186" i="7"/>
  <c r="BQ11" i="7" s="1"/>
  <c r="BQ188" i="7"/>
  <c r="BQ13" i="7" s="1"/>
  <c r="BQ191" i="7"/>
  <c r="BQ16" i="7" s="1"/>
  <c r="BP194" i="7"/>
  <c r="BP19" i="7" s="1"/>
  <c r="BQ185" i="7"/>
  <c r="BQ184" i="7"/>
  <c r="BQ9" i="7" s="1"/>
  <c r="BQ192" i="7"/>
  <c r="BQ183" i="7"/>
  <c r="AR192" i="7"/>
  <c r="AR17" i="7" s="1"/>
  <c r="BD32" i="7"/>
  <c r="BD31" i="7"/>
  <c r="AR194" i="7"/>
  <c r="AR19" i="7" s="1"/>
  <c r="BD162" i="7"/>
  <c r="AR185" i="7"/>
  <c r="AR10" i="7" s="1"/>
  <c r="AR184" i="7"/>
  <c r="AR9" i="7" s="1"/>
  <c r="AR183" i="7"/>
  <c r="AR193" i="7"/>
  <c r="AR18" i="7" s="1"/>
  <c r="AR190" i="7"/>
  <c r="AR15" i="7" s="1"/>
  <c r="AR187" i="7"/>
  <c r="AR12" i="7" s="1"/>
  <c r="BP187" i="7"/>
  <c r="BP12" i="7" s="1"/>
  <c r="BD14" i="7"/>
  <c r="AR198" i="7"/>
  <c r="AR23" i="7" s="1"/>
  <c r="AR201" i="7"/>
  <c r="AR26" i="7" s="1"/>
  <c r="AR197" i="7"/>
  <c r="AR22" i="7" s="1"/>
  <c r="BE186" i="7"/>
  <c r="BE11" i="7" s="1"/>
  <c r="BE201" i="7"/>
  <c r="BE26" i="7" s="1"/>
  <c r="BD202" i="7"/>
  <c r="BQ199" i="7"/>
  <c r="BQ24" i="7" s="1"/>
  <c r="BQ201" i="7"/>
  <c r="BQ26" i="7" s="1"/>
  <c r="BD9" i="7"/>
  <c r="AR199" i="7"/>
  <c r="AR24" i="7" s="1"/>
  <c r="AR195" i="7"/>
  <c r="AR20" i="7" s="1"/>
  <c r="AR189" i="7"/>
  <c r="AR14" i="7" s="1"/>
  <c r="AR191" i="7"/>
  <c r="AR16" i="7" s="1"/>
  <c r="AR188" i="7"/>
  <c r="AR13" i="7" s="1"/>
  <c r="AR186" i="7"/>
  <c r="AR11" i="7" s="1"/>
  <c r="AW293" i="7"/>
  <c r="AW280" i="7"/>
  <c r="AW312" i="7" s="1"/>
  <c r="BD20" i="7"/>
  <c r="AR196" i="7"/>
  <c r="AR21" i="7" s="1"/>
  <c r="BQ190" i="7"/>
  <c r="BQ15" i="7" s="1"/>
  <c r="BQ193" i="7"/>
  <c r="BQ18" i="7" s="1"/>
  <c r="BQ189" i="7"/>
  <c r="BQ197" i="7"/>
  <c r="BQ22" i="7" s="1"/>
  <c r="BQ194" i="7"/>
  <c r="BQ19" i="7" s="1"/>
  <c r="BQ200" i="7"/>
  <c r="BQ25" i="7" s="1"/>
  <c r="BQ187" i="7"/>
  <c r="BQ196" i="7"/>
  <c r="BQ21" i="7" s="1"/>
  <c r="BP200" i="7"/>
  <c r="BP25" i="7" s="1"/>
  <c r="BP184" i="7"/>
  <c r="BP9" i="7" s="1"/>
  <c r="BP196" i="7"/>
  <c r="BP21" i="7" s="1"/>
  <c r="BP198" i="7"/>
  <c r="BP23" i="7" s="1"/>
  <c r="BP199" i="7"/>
  <c r="BP24" i="7" s="1"/>
  <c r="BP195" i="7"/>
  <c r="BP20" i="7" s="1"/>
  <c r="BP183" i="7"/>
  <c r="BP186" i="7"/>
  <c r="BP11" i="7" s="1"/>
  <c r="BP191" i="7"/>
  <c r="BP16" i="7" s="1"/>
  <c r="BP188" i="7"/>
  <c r="BP13" i="7" s="1"/>
  <c r="BP192" i="7"/>
  <c r="BP185" i="7"/>
  <c r="AE46" i="7"/>
  <c r="BP190" i="7"/>
  <c r="BP15" i="7" s="1"/>
  <c r="BP189" i="7"/>
  <c r="BP193" i="7"/>
  <c r="BP18" i="7" s="1"/>
  <c r="BP197" i="7"/>
  <c r="BP22" i="7" s="1"/>
  <c r="BE198" i="7"/>
  <c r="BE23" i="7" s="1"/>
  <c r="BQ195" i="7"/>
  <c r="BQ20" i="7" s="1"/>
  <c r="BI174" i="7"/>
  <c r="BU284" i="7"/>
  <c r="BU174" i="7" s="1"/>
  <c r="BE199" i="7"/>
  <c r="BE24" i="7" s="1"/>
  <c r="BE184" i="7"/>
  <c r="BE9" i="7" s="1"/>
  <c r="BE196" i="7"/>
  <c r="BE21" i="7" s="1"/>
  <c r="BE185" i="7"/>
  <c r="BE10" i="7" s="1"/>
  <c r="BE189" i="7"/>
  <c r="BE14" i="7" s="1"/>
  <c r="BE194" i="7"/>
  <c r="BE19" i="7" s="1"/>
  <c r="BE187" i="7"/>
  <c r="BE12" i="7" s="1"/>
  <c r="BE190" i="7"/>
  <c r="BE15" i="7" s="1"/>
  <c r="BE193" i="7"/>
  <c r="BE18" i="7" s="1"/>
  <c r="BE197" i="7"/>
  <c r="BE22" i="7" s="1"/>
  <c r="BE200" i="7"/>
  <c r="BE25" i="7" s="1"/>
  <c r="BE192" i="7"/>
  <c r="BE17" i="7" s="1"/>
  <c r="BE183" i="7"/>
  <c r="BT291" i="7"/>
  <c r="BT313" i="7" s="1"/>
  <c r="AF246" i="7"/>
  <c r="BP246" i="7"/>
  <c r="AV290" i="7"/>
  <c r="AV314" i="7" s="1"/>
  <c r="AR246" i="7"/>
  <c r="BE195" i="7"/>
  <c r="BE20" i="7" s="1"/>
  <c r="BQ246" i="7"/>
  <c r="BE191" i="7"/>
  <c r="BE16" i="7" s="1"/>
  <c r="BF250" i="7"/>
  <c r="BF201" i="7" s="1"/>
  <c r="BF26" i="7" s="1"/>
  <c r="BF244" i="7"/>
  <c r="BF243" i="7"/>
  <c r="BF242" i="7"/>
  <c r="BF235" i="7"/>
  <c r="BF236" i="7"/>
  <c r="BF241" i="7"/>
  <c r="BF232" i="7"/>
  <c r="BF237" i="7"/>
  <c r="BF238" i="7"/>
  <c r="BF231" i="7"/>
  <c r="BF227" i="7"/>
  <c r="BF234" i="7"/>
  <c r="BF228" i="7"/>
  <c r="BF229" i="7"/>
  <c r="BF233" i="7"/>
  <c r="BF230" i="7"/>
  <c r="BF245" i="7"/>
  <c r="BF239" i="7"/>
  <c r="BF240" i="7"/>
  <c r="BE188" i="7"/>
  <c r="BE13" i="7" s="1"/>
  <c r="AG244" i="7"/>
  <c r="AG241" i="7"/>
  <c r="AG243" i="7"/>
  <c r="AG242" i="7"/>
  <c r="AG235" i="7"/>
  <c r="AG238" i="7"/>
  <c r="AG232" i="7"/>
  <c r="AG234" i="7"/>
  <c r="AG236" i="7"/>
  <c r="AG227" i="7"/>
  <c r="AG233" i="7"/>
  <c r="AG237" i="7"/>
  <c r="AG228" i="7"/>
  <c r="AG230" i="7"/>
  <c r="AG229" i="7"/>
  <c r="AG231" i="7"/>
  <c r="AG245" i="7"/>
  <c r="AG240" i="7"/>
  <c r="AG239" i="7"/>
  <c r="BE246" i="7"/>
  <c r="BG244" i="7"/>
  <c r="BG241" i="7"/>
  <c r="BG243" i="7"/>
  <c r="BG242" i="7"/>
  <c r="BG236" i="7"/>
  <c r="BG237" i="7"/>
  <c r="BG238" i="7"/>
  <c r="BG231" i="7"/>
  <c r="BG227" i="7"/>
  <c r="BG232" i="7"/>
  <c r="BG234" i="7"/>
  <c r="BG228" i="7"/>
  <c r="BG229" i="7"/>
  <c r="BG233" i="7"/>
  <c r="BG230" i="7"/>
  <c r="BG235" i="7"/>
  <c r="BG245" i="7"/>
  <c r="BG240" i="7"/>
  <c r="BG239" i="7"/>
  <c r="AJ297" i="7"/>
  <c r="AJ308" i="7" s="1"/>
  <c r="AS250" i="7"/>
  <c r="AS201" i="7" s="1"/>
  <c r="AS26" i="7" s="1"/>
  <c r="AS242" i="7"/>
  <c r="AS237" i="7"/>
  <c r="AS244" i="7"/>
  <c r="AS243" i="7"/>
  <c r="AS235" i="7"/>
  <c r="AS233" i="7"/>
  <c r="AS230" i="7"/>
  <c r="AS236" i="7"/>
  <c r="AS241" i="7"/>
  <c r="AS229" i="7"/>
  <c r="AS238" i="7"/>
  <c r="AS231" i="7"/>
  <c r="AS234" i="7"/>
  <c r="AS227" i="7"/>
  <c r="AS232" i="7"/>
  <c r="AS228" i="7"/>
  <c r="AS245" i="7"/>
  <c r="AS240" i="7"/>
  <c r="AS239" i="7"/>
  <c r="BU282" i="7"/>
  <c r="BG250" i="7"/>
  <c r="BG201" i="7" s="1"/>
  <c r="BG26" i="7" s="1"/>
  <c r="BS272" i="7"/>
  <c r="BS274" i="7" s="1"/>
  <c r="BR298" i="7"/>
  <c r="AV291" i="7"/>
  <c r="AV313" i="7" s="1"/>
  <c r="BI290" i="7"/>
  <c r="BI314" i="7" s="1"/>
  <c r="BT290" i="7"/>
  <c r="BT314" i="7" s="1"/>
  <c r="Q30" i="38"/>
  <c r="Q32" i="38" s="1"/>
  <c r="DR1" i="38"/>
  <c r="DS2" i="38"/>
  <c r="AU178" i="7"/>
  <c r="BO18" i="7"/>
  <c r="BO12" i="7"/>
  <c r="BO16" i="7"/>
  <c r="BO9" i="7"/>
  <c r="BO11" i="7"/>
  <c r="BO20" i="7"/>
  <c r="BO15" i="7"/>
  <c r="M50" i="23"/>
  <c r="L62" i="23"/>
  <c r="L67" i="23" s="1"/>
  <c r="I108" i="7" s="1"/>
  <c r="P35" i="15"/>
  <c r="O42" i="15"/>
  <c r="O59" i="15" s="1"/>
  <c r="M50" i="21"/>
  <c r="L62" i="21"/>
  <c r="L67" i="21" s="1"/>
  <c r="I98" i="7" s="1"/>
  <c r="CQ1" i="38"/>
  <c r="S18" i="38" s="1"/>
  <c r="CR2" i="38"/>
  <c r="N44" i="25"/>
  <c r="M45" i="25"/>
  <c r="M58" i="25" s="1"/>
  <c r="M47" i="26"/>
  <c r="N46" i="26"/>
  <c r="M46" i="27"/>
  <c r="M60" i="27" s="1"/>
  <c r="N45" i="27"/>
  <c r="R14" i="38"/>
  <c r="BJ282" i="7" s="1"/>
  <c r="R19" i="38"/>
  <c r="R29" i="38"/>
  <c r="R18" i="38"/>
  <c r="R21" i="38"/>
  <c r="BJ289" i="7" s="1"/>
  <c r="R10" i="38"/>
  <c r="R20" i="38"/>
  <c r="BJ288" i="7" s="1"/>
  <c r="R13" i="38"/>
  <c r="BJ281" i="7" s="1"/>
  <c r="R11" i="38"/>
  <c r="BJ279" i="7" s="1"/>
  <c r="AW261" i="7"/>
  <c r="AK261" i="7" s="1"/>
  <c r="BU261" i="7"/>
  <c r="N45" i="28"/>
  <c r="M46" i="28"/>
  <c r="M60" i="28" s="1"/>
  <c r="N54" i="20"/>
  <c r="O28" i="20"/>
  <c r="N45" i="15"/>
  <c r="M46" i="15"/>
  <c r="M62" i="15" s="1"/>
  <c r="P57" i="17"/>
  <c r="P64" i="17"/>
  <c r="Q30" i="17"/>
  <c r="P55" i="17"/>
  <c r="P63" i="17"/>
  <c r="N47" i="17"/>
  <c r="M48" i="17"/>
  <c r="M61" i="17" s="1"/>
  <c r="N43" i="20"/>
  <c r="M58" i="20"/>
  <c r="M50" i="31"/>
  <c r="L62" i="31"/>
  <c r="L67" i="31" s="1"/>
  <c r="I99" i="7" s="1"/>
  <c r="P53" i="32"/>
  <c r="P54" i="32"/>
  <c r="Q30" i="32"/>
  <c r="N47" i="19"/>
  <c r="M48" i="19"/>
  <c r="M61" i="19" s="1"/>
  <c r="M50" i="28"/>
  <c r="L62" i="28"/>
  <c r="L67" i="28" s="1"/>
  <c r="N47" i="23"/>
  <c r="M48" i="23"/>
  <c r="M61" i="23" s="1"/>
  <c r="AW255" i="7"/>
  <c r="BU255" i="7"/>
  <c r="FE2" i="38"/>
  <c r="FD1" i="38"/>
  <c r="V38" i="3"/>
  <c r="M40" i="23"/>
  <c r="M65" i="23" s="1"/>
  <c r="AJ294" i="7"/>
  <c r="O28" i="21"/>
  <c r="N54" i="21"/>
  <c r="M50" i="30"/>
  <c r="L64" i="30"/>
  <c r="L69" i="30" s="1"/>
  <c r="I96" i="7" s="1"/>
  <c r="N43" i="19"/>
  <c r="M58" i="19"/>
  <c r="AX257" i="7"/>
  <c r="AL257" i="7" s="1"/>
  <c r="BV257" i="7"/>
  <c r="V23" i="6"/>
  <c r="W23" i="6" s="1"/>
  <c r="GH2" i="38"/>
  <c r="GG1" i="38"/>
  <c r="L40" i="28"/>
  <c r="L65" i="28" s="1"/>
  <c r="L40" i="27"/>
  <c r="L65" i="27" s="1"/>
  <c r="N45" i="21"/>
  <c r="M46" i="21"/>
  <c r="M60" i="21" s="1"/>
  <c r="N43" i="28"/>
  <c r="M58" i="28"/>
  <c r="BU264" i="7"/>
  <c r="AW264" i="7"/>
  <c r="AK264" i="7" s="1"/>
  <c r="AK284" i="7"/>
  <c r="AK174" i="7" s="1"/>
  <c r="AW174" i="7"/>
  <c r="N47" i="22"/>
  <c r="M48" i="22"/>
  <c r="M61" i="22" s="1"/>
  <c r="BH296" i="7"/>
  <c r="BT278" i="7"/>
  <c r="BT311" i="7" s="1"/>
  <c r="AV278" i="7"/>
  <c r="AV311" i="7" s="1"/>
  <c r="N42" i="32"/>
  <c r="M56" i="32"/>
  <c r="N47" i="29"/>
  <c r="M48" i="29"/>
  <c r="M61" i="29" s="1"/>
  <c r="M48" i="12"/>
  <c r="M61" i="12" s="1"/>
  <c r="N47" i="12"/>
  <c r="M50" i="17"/>
  <c r="L62" i="17"/>
  <c r="L67" i="17" s="1"/>
  <c r="I100" i="7" s="1"/>
  <c r="P55" i="31"/>
  <c r="P57" i="31"/>
  <c r="P64" i="31"/>
  <c r="P63" i="31"/>
  <c r="Q30" i="31"/>
  <c r="N45" i="29"/>
  <c r="M46" i="29"/>
  <c r="M60" i="29" s="1"/>
  <c r="R52" i="26"/>
  <c r="R65" i="26" s="1"/>
  <c r="O112" i="7" s="1"/>
  <c r="S27" i="26"/>
  <c r="HT2" i="38"/>
  <c r="HS1" i="38"/>
  <c r="P28" i="17"/>
  <c r="O54" i="17"/>
  <c r="M50" i="12"/>
  <c r="L62" i="12"/>
  <c r="L67" i="12" s="1"/>
  <c r="I103" i="7" s="1"/>
  <c r="M40" i="22"/>
  <c r="M65" i="22" s="1"/>
  <c r="AI266" i="7"/>
  <c r="AI326" i="7" s="1"/>
  <c r="P57" i="28"/>
  <c r="Q30" i="28"/>
  <c r="P55" i="28"/>
  <c r="P64" i="28"/>
  <c r="P63" i="28"/>
  <c r="L40" i="20"/>
  <c r="L65" i="20" s="1"/>
  <c r="L40" i="29"/>
  <c r="L65" i="29" s="1"/>
  <c r="L63" i="24"/>
  <c r="N45" i="19"/>
  <c r="M46" i="19"/>
  <c r="M60" i="19" s="1"/>
  <c r="M40" i="25"/>
  <c r="M40" i="26"/>
  <c r="M40" i="24"/>
  <c r="M40" i="32"/>
  <c r="N43" i="18"/>
  <c r="M58" i="18"/>
  <c r="II1" i="38"/>
  <c r="Q63" i="19"/>
  <c r="Q57" i="19"/>
  <c r="Q55" i="19"/>
  <c r="R30" i="19"/>
  <c r="M39" i="25"/>
  <c r="M39" i="26"/>
  <c r="M39" i="32"/>
  <c r="M39" i="24"/>
  <c r="O43" i="15"/>
  <c r="O60" i="15" s="1"/>
  <c r="BO21" i="7"/>
  <c r="M54" i="28"/>
  <c r="N28" i="28"/>
  <c r="O43" i="17"/>
  <c r="N58" i="17"/>
  <c r="N52" i="24"/>
  <c r="O27" i="24"/>
  <c r="AJ283" i="7"/>
  <c r="AJ173" i="7" s="1"/>
  <c r="AJ178" i="7" s="1"/>
  <c r="AV173" i="7"/>
  <c r="AV178" i="7" s="1"/>
  <c r="O28" i="12"/>
  <c r="N54" i="12"/>
  <c r="N43" i="12"/>
  <c r="M58" i="12"/>
  <c r="BC9" i="7"/>
  <c r="BO19" i="7"/>
  <c r="P37" i="15"/>
  <c r="M48" i="15"/>
  <c r="M63" i="15" s="1"/>
  <c r="N47" i="15"/>
  <c r="GT2" i="38"/>
  <c r="GS1" i="38"/>
  <c r="N54" i="18"/>
  <c r="O28" i="18"/>
  <c r="AJ293" i="7"/>
  <c r="Q30" i="12"/>
  <c r="P57" i="12"/>
  <c r="P63" i="12"/>
  <c r="P55" i="12"/>
  <c r="S27" i="25"/>
  <c r="R52" i="25"/>
  <c r="N44" i="32"/>
  <c r="M45" i="32"/>
  <c r="M58" i="32" s="1"/>
  <c r="H97" i="7"/>
  <c r="K79" i="27"/>
  <c r="N54" i="31"/>
  <c r="O28" i="31"/>
  <c r="BU278" i="7"/>
  <c r="AW278" i="7"/>
  <c r="AW311" i="7" s="1"/>
  <c r="N42" i="24"/>
  <c r="M56" i="24"/>
  <c r="M50" i="27"/>
  <c r="L62" i="27"/>
  <c r="L67" i="27" s="1"/>
  <c r="ER2" i="38"/>
  <c r="EQ1" i="38"/>
  <c r="M61" i="15"/>
  <c r="M50" i="29"/>
  <c r="L62" i="29"/>
  <c r="L67" i="29" s="1"/>
  <c r="I106" i="7" s="1"/>
  <c r="M48" i="31"/>
  <c r="M61" i="31" s="1"/>
  <c r="N47" i="31"/>
  <c r="N47" i="28"/>
  <c r="M48" i="28"/>
  <c r="M61" i="28" s="1"/>
  <c r="AK283" i="7"/>
  <c r="AK173" i="7" s="1"/>
  <c r="AW173" i="7"/>
  <c r="BU265" i="7"/>
  <c r="AW265" i="7"/>
  <c r="K40" i="3"/>
  <c r="K65" i="3" s="1"/>
  <c r="N45" i="12"/>
  <c r="M46" i="12"/>
  <c r="M60" i="12" s="1"/>
  <c r="AG274" i="7"/>
  <c r="Q57" i="20"/>
  <c r="Q64" i="20"/>
  <c r="R30" i="20"/>
  <c r="Q55" i="20"/>
  <c r="Q63" i="20"/>
  <c r="N47" i="18"/>
  <c r="M48" i="18"/>
  <c r="M61" i="18" s="1"/>
  <c r="M50" i="19"/>
  <c r="L62" i="19"/>
  <c r="L67" i="19" s="1"/>
  <c r="I105" i="7" s="1"/>
  <c r="HH1" i="38"/>
  <c r="HI2" i="38"/>
  <c r="HI1" i="38" s="1"/>
  <c r="N43" i="22"/>
  <c r="M58" i="22"/>
  <c r="N56" i="15"/>
  <c r="O28" i="15"/>
  <c r="P64" i="22"/>
  <c r="P55" i="22"/>
  <c r="P57" i="22"/>
  <c r="Q30" i="22"/>
  <c r="P63" i="22"/>
  <c r="M50" i="18"/>
  <c r="L62" i="18"/>
  <c r="L67" i="18" s="1"/>
  <c r="I102" i="7" s="1"/>
  <c r="N52" i="32"/>
  <c r="O27" i="32"/>
  <c r="P65" i="30"/>
  <c r="P59" i="30"/>
  <c r="P57" i="30"/>
  <c r="Q30" i="30"/>
  <c r="P66" i="30"/>
  <c r="N42" i="25"/>
  <c r="M56" i="25"/>
  <c r="BO13" i="7"/>
  <c r="P34" i="15"/>
  <c r="N44" i="26"/>
  <c r="M45" i="26"/>
  <c r="M48" i="27"/>
  <c r="M61" i="27" s="1"/>
  <c r="N47" i="27"/>
  <c r="O28" i="29"/>
  <c r="N54" i="29"/>
  <c r="G346" i="7"/>
  <c r="O43" i="27"/>
  <c r="N58" i="27"/>
  <c r="M48" i="30"/>
  <c r="M63" i="30" s="1"/>
  <c r="N47" i="30"/>
  <c r="N45" i="31"/>
  <c r="M46" i="31"/>
  <c r="M60" i="31" s="1"/>
  <c r="P63" i="21"/>
  <c r="P64" i="21"/>
  <c r="P55" i="21"/>
  <c r="P57" i="21"/>
  <c r="Q30" i="21"/>
  <c r="AI178" i="7"/>
  <c r="DG2" i="38"/>
  <c r="DG1" i="38" s="1"/>
  <c r="DF1" i="38"/>
  <c r="Q61" i="24"/>
  <c r="Q53" i="24"/>
  <c r="Q54" i="24"/>
  <c r="R29" i="24"/>
  <c r="M46" i="20"/>
  <c r="M60" i="20" s="1"/>
  <c r="N45" i="20"/>
  <c r="N43" i="31"/>
  <c r="M58" i="31"/>
  <c r="P63" i="29"/>
  <c r="P57" i="29"/>
  <c r="P64" i="29"/>
  <c r="Q30" i="29"/>
  <c r="P55" i="29"/>
  <c r="N54" i="23"/>
  <c r="O28" i="23"/>
  <c r="N47" i="20"/>
  <c r="M48" i="20"/>
  <c r="M61" i="20" s="1"/>
  <c r="N43" i="30"/>
  <c r="M60" i="30"/>
  <c r="M50" i="22"/>
  <c r="L62" i="22"/>
  <c r="L67" i="22" s="1"/>
  <c r="I107" i="7" s="1"/>
  <c r="I351" i="7" s="1"/>
  <c r="P61" i="32"/>
  <c r="Q29" i="32"/>
  <c r="P32" i="15"/>
  <c r="N45" i="17"/>
  <c r="M46" i="17"/>
  <c r="M60" i="17" s="1"/>
  <c r="O43" i="21"/>
  <c r="N58" i="21"/>
  <c r="M46" i="23"/>
  <c r="M60" i="23" s="1"/>
  <c r="N45" i="23"/>
  <c r="P53" i="25"/>
  <c r="P61" i="25"/>
  <c r="P54" i="25"/>
  <c r="Q29" i="25"/>
  <c r="N43" i="29"/>
  <c r="M58" i="29"/>
  <c r="M39" i="3"/>
  <c r="R30" i="27"/>
  <c r="Q63" i="27"/>
  <c r="Q64" i="27"/>
  <c r="Q55" i="27"/>
  <c r="Q57" i="27"/>
  <c r="N44" i="24"/>
  <c r="M45" i="24"/>
  <c r="M58" i="24" s="1"/>
  <c r="M50" i="15"/>
  <c r="L64" i="15"/>
  <c r="L72" i="15" s="1"/>
  <c r="EE1" i="38"/>
  <c r="EF2" i="38"/>
  <c r="N54" i="19"/>
  <c r="O28" i="19"/>
  <c r="M47" i="32"/>
  <c r="M59" i="32" s="1"/>
  <c r="N46" i="32"/>
  <c r="N45" i="22"/>
  <c r="M46" i="22"/>
  <c r="M60" i="22" s="1"/>
  <c r="N47" i="21"/>
  <c r="M48" i="21"/>
  <c r="M61" i="21" s="1"/>
  <c r="H101" i="7"/>
  <c r="K79" i="28"/>
  <c r="P64" i="3"/>
  <c r="P55" i="3"/>
  <c r="P56" i="3"/>
  <c r="Q24" i="3"/>
  <c r="P63" i="3"/>
  <c r="P60" i="3"/>
  <c r="P61" i="3"/>
  <c r="P62" i="3"/>
  <c r="P59" i="3"/>
  <c r="P57" i="23"/>
  <c r="P64" i="23"/>
  <c r="Q30" i="23"/>
  <c r="P55" i="23"/>
  <c r="P63" i="23"/>
  <c r="P33" i="15"/>
  <c r="M47" i="25"/>
  <c r="M59" i="25" s="1"/>
  <c r="N46" i="25"/>
  <c r="N43" i="23"/>
  <c r="M58" i="23"/>
  <c r="BU269" i="7"/>
  <c r="AW269" i="7"/>
  <c r="AH296" i="7"/>
  <c r="N56" i="30"/>
  <c r="O28" i="30"/>
  <c r="BC10" i="7"/>
  <c r="N45" i="18"/>
  <c r="M46" i="18"/>
  <c r="M60" i="18" s="1"/>
  <c r="N46" i="24"/>
  <c r="M47" i="24"/>
  <c r="M59" i="24" s="1"/>
  <c r="P36" i="15"/>
  <c r="N28" i="27"/>
  <c r="M54" i="27"/>
  <c r="Q65" i="15"/>
  <c r="Q66" i="15"/>
  <c r="Q57" i="15"/>
  <c r="R30" i="15"/>
  <c r="BO24" i="7"/>
  <c r="AT298" i="7"/>
  <c r="P55" i="18"/>
  <c r="P57" i="18"/>
  <c r="P63" i="18"/>
  <c r="Q30" i="18"/>
  <c r="Q64" i="18" s="1"/>
  <c r="N45" i="30"/>
  <c r="M46" i="30"/>
  <c r="M62" i="30" s="1"/>
  <c r="BC14" i="7"/>
  <c r="N54" i="22"/>
  <c r="O28" i="22"/>
  <c r="FT2" i="38"/>
  <c r="FS1" i="38"/>
  <c r="BF29" i="8" l="1"/>
  <c r="BP17" i="7"/>
  <c r="BQ17" i="7"/>
  <c r="L62" i="20"/>
  <c r="L67" i="20" s="1"/>
  <c r="I104" i="7" s="1"/>
  <c r="I349" i="7" s="1"/>
  <c r="M50" i="20"/>
  <c r="N13" i="13"/>
  <c r="M12" i="13"/>
  <c r="N19" i="13"/>
  <c r="M18" i="13"/>
  <c r="N22" i="13"/>
  <c r="M21" i="13"/>
  <c r="N16" i="13"/>
  <c r="M15" i="13"/>
  <c r="L69" i="15"/>
  <c r="I350" i="7"/>
  <c r="BO34" i="7"/>
  <c r="Q28" i="40"/>
  <c r="P56" i="40"/>
  <c r="AI296" i="7"/>
  <c r="AI298" i="7" s="1"/>
  <c r="BQ34" i="7"/>
  <c r="BP34" i="7"/>
  <c r="BE34" i="7"/>
  <c r="AR34" i="7"/>
  <c r="BQ35" i="7"/>
  <c r="BQ36" i="7"/>
  <c r="BQ37" i="7"/>
  <c r="BQ38" i="7"/>
  <c r="BQ39" i="7"/>
  <c r="BQ40" i="7"/>
  <c r="BQ41" i="7"/>
  <c r="BQ42" i="7"/>
  <c r="BS44" i="8" s="1"/>
  <c r="BS27" i="8" s="1"/>
  <c r="BQ43" i="7"/>
  <c r="BS51" i="8" s="1"/>
  <c r="BS34" i="8" s="1"/>
  <c r="BP35" i="7"/>
  <c r="BP36" i="7"/>
  <c r="BP37" i="7"/>
  <c r="BP38" i="7"/>
  <c r="BP39" i="7"/>
  <c r="BP40" i="7"/>
  <c r="BP41" i="7"/>
  <c r="BP42" i="7"/>
  <c r="BR44" i="8" s="1"/>
  <c r="BR27" i="8" s="1"/>
  <c r="BP43" i="7"/>
  <c r="BR51" i="8" s="1"/>
  <c r="BR34" i="8" s="1"/>
  <c r="BP33" i="7"/>
  <c r="BQ33" i="7"/>
  <c r="BE38" i="7"/>
  <c r="BE42" i="7"/>
  <c r="BG44" i="8" s="1"/>
  <c r="BG27" i="8" s="1"/>
  <c r="BE33" i="7"/>
  <c r="BE37" i="7"/>
  <c r="BE41" i="7"/>
  <c r="BE35" i="7"/>
  <c r="BE36" i="7"/>
  <c r="BE40" i="7"/>
  <c r="BE39" i="7"/>
  <c r="BE43" i="7"/>
  <c r="BG51" i="8" s="1"/>
  <c r="BG34" i="8" s="1"/>
  <c r="AR33" i="7"/>
  <c r="AR37" i="7"/>
  <c r="AR41" i="7"/>
  <c r="AR38" i="7"/>
  <c r="AR36" i="7"/>
  <c r="AR40" i="7"/>
  <c r="AR35" i="7"/>
  <c r="AR39" i="7"/>
  <c r="AR43" i="7"/>
  <c r="AT51" i="8" s="1"/>
  <c r="AT34" i="8" s="1"/>
  <c r="AR42" i="7"/>
  <c r="AT44" i="8" s="1"/>
  <c r="AT27" i="8" s="1"/>
  <c r="BP163" i="7"/>
  <c r="BQ32" i="7"/>
  <c r="AR162" i="7"/>
  <c r="AG30" i="8"/>
  <c r="AG32" i="8" s="1"/>
  <c r="BF43" i="8"/>
  <c r="BF26" i="8" s="1"/>
  <c r="BF46" i="8"/>
  <c r="BF45" i="8"/>
  <c r="BF28" i="8" s="1"/>
  <c r="AK297" i="7"/>
  <c r="AK308" i="7" s="1"/>
  <c r="BU311" i="7"/>
  <c r="BU309" i="7"/>
  <c r="BJ310" i="7"/>
  <c r="AW315" i="7"/>
  <c r="AJ309" i="7"/>
  <c r="AJ315" i="7"/>
  <c r="S13" i="38"/>
  <c r="BK281" i="7" s="1"/>
  <c r="AK309" i="7"/>
  <c r="O46" i="40"/>
  <c r="O62" i="40" s="1"/>
  <c r="P45" i="40"/>
  <c r="U65" i="40"/>
  <c r="U57" i="40"/>
  <c r="U59" i="40"/>
  <c r="V30" i="40"/>
  <c r="V66" i="40" s="1"/>
  <c r="O50" i="40"/>
  <c r="N64" i="40"/>
  <c r="H348" i="7"/>
  <c r="I347" i="7"/>
  <c r="M69" i="40"/>
  <c r="J113" i="7" s="1"/>
  <c r="J345" i="7" s="1"/>
  <c r="M72" i="40"/>
  <c r="I352" i="7"/>
  <c r="O48" i="40"/>
  <c r="O63" i="40" s="1"/>
  <c r="P47" i="40"/>
  <c r="O43" i="40"/>
  <c r="N60" i="40"/>
  <c r="BU291" i="7"/>
  <c r="BU313" i="7" s="1"/>
  <c r="AW291" i="7"/>
  <c r="AW313" i="7" s="1"/>
  <c r="AF190" i="7"/>
  <c r="AF15" i="7" s="1"/>
  <c r="AF186" i="7"/>
  <c r="AF11" i="7" s="1"/>
  <c r="AF189" i="7"/>
  <c r="AF14" i="7" s="1"/>
  <c r="AF199" i="7"/>
  <c r="AF24" i="7" s="1"/>
  <c r="AF198" i="7"/>
  <c r="AF23" i="7" s="1"/>
  <c r="AF200" i="7"/>
  <c r="AF25" i="7" s="1"/>
  <c r="AF183" i="7"/>
  <c r="AF194" i="7"/>
  <c r="AF19" i="7" s="1"/>
  <c r="AF185" i="7"/>
  <c r="AF10" i="7" s="1"/>
  <c r="AF195" i="7"/>
  <c r="AF20" i="7" s="1"/>
  <c r="AF188" i="7"/>
  <c r="AF13" i="7" s="1"/>
  <c r="AF187" i="7"/>
  <c r="AF12" i="7" s="1"/>
  <c r="AF191" i="7"/>
  <c r="AF16" i="7" s="1"/>
  <c r="AF196" i="7"/>
  <c r="AF21" i="7" s="1"/>
  <c r="AF193" i="7"/>
  <c r="AF18" i="7" s="1"/>
  <c r="AF192" i="7"/>
  <c r="AF17" i="7" s="1"/>
  <c r="AF184" i="7"/>
  <c r="AF9" i="7" s="1"/>
  <c r="AF197" i="7"/>
  <c r="AF22" i="7" s="1"/>
  <c r="AK280" i="7"/>
  <c r="AK312" i="7" s="1"/>
  <c r="AK293" i="7"/>
  <c r="AK315" i="7" s="1"/>
  <c r="AK255" i="7"/>
  <c r="AK265" i="7"/>
  <c r="AU338" i="7"/>
  <c r="BS338" i="7"/>
  <c r="AH335" i="7"/>
  <c r="AH338" i="7"/>
  <c r="BS332" i="7"/>
  <c r="BS333" i="7"/>
  <c r="BS335" i="7"/>
  <c r="BS339" i="7"/>
  <c r="BS334" i="7"/>
  <c r="BS337" i="7"/>
  <c r="BS336" i="7"/>
  <c r="AU337" i="7"/>
  <c r="AU339" i="7"/>
  <c r="AU336" i="7"/>
  <c r="AU332" i="7"/>
  <c r="AU334" i="7"/>
  <c r="AU335" i="7"/>
  <c r="AU333" i="7"/>
  <c r="AH334" i="7"/>
  <c r="AH333" i="7"/>
  <c r="AH336" i="7"/>
  <c r="AH339" i="7"/>
  <c r="AH337" i="7"/>
  <c r="AG250" i="7"/>
  <c r="AG201" i="7" s="1"/>
  <c r="AG26" i="7" s="1"/>
  <c r="AI272" i="7"/>
  <c r="AI338" i="7"/>
  <c r="AJ290" i="7"/>
  <c r="AJ314" i="7" s="1"/>
  <c r="L72" i="30"/>
  <c r="S27" i="38"/>
  <c r="BK293" i="7" s="1"/>
  <c r="M65" i="24"/>
  <c r="J109" i="7" s="1"/>
  <c r="M65" i="32"/>
  <c r="J110" i="7" s="1"/>
  <c r="S31" i="38"/>
  <c r="BK297" i="7" s="1"/>
  <c r="BK308" i="7" s="1"/>
  <c r="S11" i="38"/>
  <c r="BK279" i="7" s="1"/>
  <c r="AY279" i="7" s="1"/>
  <c r="P49" i="38"/>
  <c r="Q51" i="38"/>
  <c r="Q58" i="38"/>
  <c r="BI273" i="7" s="1"/>
  <c r="BI320" i="7" s="1"/>
  <c r="R58" i="38"/>
  <c r="BJ273" i="7" s="1"/>
  <c r="BJ320" i="7" s="1"/>
  <c r="R49" i="38"/>
  <c r="R51" i="38"/>
  <c r="R52" i="38"/>
  <c r="P58" i="38"/>
  <c r="BH273" i="7" s="1"/>
  <c r="BH320" i="7" s="1"/>
  <c r="R50" i="38"/>
  <c r="S50" i="38"/>
  <c r="S51" i="38"/>
  <c r="S49" i="38"/>
  <c r="P52" i="38"/>
  <c r="P50" i="38"/>
  <c r="S52" i="38"/>
  <c r="P51" i="38"/>
  <c r="Q49" i="38"/>
  <c r="S58" i="38"/>
  <c r="BK273" i="7" s="1"/>
  <c r="BK320" i="7" s="1"/>
  <c r="Q52" i="38"/>
  <c r="Q50" i="38"/>
  <c r="S12" i="38"/>
  <c r="BK280" i="7" s="1"/>
  <c r="BK312" i="7" s="1"/>
  <c r="AR163" i="7"/>
  <c r="AR31" i="7"/>
  <c r="BQ162" i="7"/>
  <c r="BQ31" i="7"/>
  <c r="BQ163" i="7"/>
  <c r="AR32" i="7"/>
  <c r="BP31" i="7"/>
  <c r="BP32" i="7"/>
  <c r="BP162" i="7"/>
  <c r="BD46" i="7"/>
  <c r="BE202" i="7"/>
  <c r="BQ202" i="7"/>
  <c r="BP202" i="7"/>
  <c r="AR202" i="7"/>
  <c r="BQ14" i="7"/>
  <c r="BQ12" i="7"/>
  <c r="BP10" i="7"/>
  <c r="BQ10" i="7"/>
  <c r="AS200" i="7"/>
  <c r="AS25" i="7" s="1"/>
  <c r="BG195" i="7"/>
  <c r="BG20" i="7" s="1"/>
  <c r="BF185" i="7"/>
  <c r="BF10" i="7" s="1"/>
  <c r="BF193" i="7"/>
  <c r="BF18" i="7" s="1"/>
  <c r="BG196" i="7"/>
  <c r="BG21" i="7" s="1"/>
  <c r="BG187" i="7"/>
  <c r="BG12" i="7" s="1"/>
  <c r="BG186" i="7"/>
  <c r="BG11" i="7" s="1"/>
  <c r="BF192" i="7"/>
  <c r="BF17" i="7" s="1"/>
  <c r="BF184" i="7"/>
  <c r="BF9" i="7" s="1"/>
  <c r="BF190" i="7"/>
  <c r="BF15" i="7" s="1"/>
  <c r="BF183" i="7"/>
  <c r="BF188" i="7"/>
  <c r="BF13" i="7" s="1"/>
  <c r="BF189" i="7"/>
  <c r="BF14" i="7" s="1"/>
  <c r="BF191" i="7"/>
  <c r="BF16" i="7" s="1"/>
  <c r="BF186" i="7"/>
  <c r="BF11" i="7" s="1"/>
  <c r="BF187" i="7"/>
  <c r="BF12" i="7" s="1"/>
  <c r="BF194" i="7"/>
  <c r="BF19" i="7" s="1"/>
  <c r="BF200" i="7"/>
  <c r="BF25" i="7" s="1"/>
  <c r="BF197" i="7"/>
  <c r="BF22" i="7" s="1"/>
  <c r="BF195" i="7"/>
  <c r="BF20" i="7" s="1"/>
  <c r="BF199" i="7"/>
  <c r="BF24" i="7" s="1"/>
  <c r="BF198" i="7"/>
  <c r="BF23" i="7" s="1"/>
  <c r="BF196" i="7"/>
  <c r="BF21" i="7" s="1"/>
  <c r="BE163" i="7"/>
  <c r="BE162" i="7"/>
  <c r="BE31" i="7"/>
  <c r="BE32" i="7"/>
  <c r="AS198" i="7"/>
  <c r="AS23" i="7" s="1"/>
  <c r="AS199" i="7"/>
  <c r="AS24" i="7" s="1"/>
  <c r="AS196" i="7"/>
  <c r="AS21" i="7" s="1"/>
  <c r="AS192" i="7"/>
  <c r="AS17" i="7" s="1"/>
  <c r="AG246" i="7"/>
  <c r="AS191" i="7"/>
  <c r="AS16" i="7" s="1"/>
  <c r="AS188" i="7"/>
  <c r="AS13" i="7" s="1"/>
  <c r="AS184" i="7"/>
  <c r="AS9" i="7" s="1"/>
  <c r="AS195" i="7"/>
  <c r="AS20" i="7" s="1"/>
  <c r="AS189" i="7"/>
  <c r="AS14" i="7" s="1"/>
  <c r="AS185" i="7"/>
  <c r="AS10" i="7" s="1"/>
  <c r="AS246" i="7"/>
  <c r="AS186" i="7"/>
  <c r="AS11" i="7" s="1"/>
  <c r="AS187" i="7"/>
  <c r="AS12" i="7" s="1"/>
  <c r="AT250" i="7"/>
  <c r="AT201" i="7" s="1"/>
  <c r="AT26" i="7" s="1"/>
  <c r="AT242" i="7"/>
  <c r="AT243" i="7"/>
  <c r="AT244" i="7"/>
  <c r="AT233" i="7"/>
  <c r="AT237" i="7"/>
  <c r="AT235" i="7"/>
  <c r="AT230" i="7"/>
  <c r="AT236" i="7"/>
  <c r="AT241" i="7"/>
  <c r="AT229" i="7"/>
  <c r="AT238" i="7"/>
  <c r="AT231" i="7"/>
  <c r="AT234" i="7"/>
  <c r="AT227" i="7"/>
  <c r="AT232" i="7"/>
  <c r="AT228" i="7"/>
  <c r="AT245" i="7"/>
  <c r="AT239" i="7"/>
  <c r="AT240" i="7"/>
  <c r="AS183" i="7"/>
  <c r="BG246" i="7"/>
  <c r="AS190" i="7"/>
  <c r="AS15" i="7" s="1"/>
  <c r="BS242" i="7"/>
  <c r="BS237" i="7"/>
  <c r="BS236" i="7"/>
  <c r="BS238" i="7"/>
  <c r="BS241" i="7"/>
  <c r="BS243" i="7"/>
  <c r="BS234" i="7"/>
  <c r="BS244" i="7"/>
  <c r="BS232" i="7"/>
  <c r="BS229" i="7"/>
  <c r="BS233" i="7"/>
  <c r="BS230" i="7"/>
  <c r="BS231" i="7"/>
  <c r="BS227" i="7"/>
  <c r="BS235" i="7"/>
  <c r="BS228" i="7"/>
  <c r="BS245" i="7"/>
  <c r="BS240" i="7"/>
  <c r="BS239" i="7"/>
  <c r="AU243" i="7"/>
  <c r="AU242" i="7"/>
  <c r="AU237" i="7"/>
  <c r="AU244" i="7"/>
  <c r="AU233" i="7"/>
  <c r="AU235" i="7"/>
  <c r="AU230" i="7"/>
  <c r="AU236" i="7"/>
  <c r="AU241" i="7"/>
  <c r="AU238" i="7"/>
  <c r="AU229" i="7"/>
  <c r="AU231" i="7"/>
  <c r="AU234" i="7"/>
  <c r="AU227" i="7"/>
  <c r="AU232" i="7"/>
  <c r="AU228" i="7"/>
  <c r="AU245" i="7"/>
  <c r="AU240" i="7"/>
  <c r="AU239" i="7"/>
  <c r="AS194" i="7"/>
  <c r="AS19" i="7" s="1"/>
  <c r="BF246" i="7"/>
  <c r="AS193" i="7"/>
  <c r="AS18" i="7" s="1"/>
  <c r="AS197" i="7"/>
  <c r="AS22" i="7" s="1"/>
  <c r="BR250" i="7"/>
  <c r="BR190" i="7" s="1"/>
  <c r="BR15" i="7" s="1"/>
  <c r="BR242" i="7"/>
  <c r="BR243" i="7"/>
  <c r="BR237" i="7"/>
  <c r="BR236" i="7"/>
  <c r="BR238" i="7"/>
  <c r="BR233" i="7"/>
  <c r="BR241" i="7"/>
  <c r="BR234" i="7"/>
  <c r="BR230" i="7"/>
  <c r="BR244" i="7"/>
  <c r="BR228" i="7"/>
  <c r="BR232" i="7"/>
  <c r="BR229" i="7"/>
  <c r="BR231" i="7"/>
  <c r="BR227" i="7"/>
  <c r="BR235" i="7"/>
  <c r="BR245" i="7"/>
  <c r="BR239" i="7"/>
  <c r="BR240" i="7"/>
  <c r="AW290" i="7"/>
  <c r="AW314" i="7" s="1"/>
  <c r="AJ291" i="7"/>
  <c r="AJ313" i="7" s="1"/>
  <c r="BG194" i="7"/>
  <c r="BG19" i="7" s="1"/>
  <c r="BG190" i="7"/>
  <c r="BG15" i="7" s="1"/>
  <c r="BG184" i="7"/>
  <c r="BG9" i="7" s="1"/>
  <c r="BG188" i="7"/>
  <c r="BG13" i="7" s="1"/>
  <c r="BG192" i="7"/>
  <c r="BG17" i="7" s="1"/>
  <c r="BG193" i="7"/>
  <c r="BG18" i="7" s="1"/>
  <c r="BG185" i="7"/>
  <c r="BG10" i="7" s="1"/>
  <c r="BG183" i="7"/>
  <c r="BG189" i="7"/>
  <c r="BG14" i="7" s="1"/>
  <c r="BG191" i="7"/>
  <c r="BG16" i="7" s="1"/>
  <c r="BG197" i="7"/>
  <c r="BG22" i="7" s="1"/>
  <c r="BG200" i="7"/>
  <c r="BG25" i="7" s="1"/>
  <c r="BS250" i="7"/>
  <c r="BS201" i="7" s="1"/>
  <c r="BS26" i="7" s="1"/>
  <c r="BG198" i="7"/>
  <c r="BG23" i="7" s="1"/>
  <c r="BG199" i="7"/>
  <c r="BG24" i="7" s="1"/>
  <c r="AU250" i="7"/>
  <c r="BU290" i="7"/>
  <c r="BU314" i="7" s="1"/>
  <c r="BI296" i="7"/>
  <c r="BT296" i="7"/>
  <c r="BD45" i="7"/>
  <c r="DS1" i="38"/>
  <c r="DT2" i="38"/>
  <c r="DT1" i="38" s="1"/>
  <c r="I101" i="7"/>
  <c r="L79" i="28"/>
  <c r="O42" i="32"/>
  <c r="N56" i="32"/>
  <c r="O42" i="24"/>
  <c r="N56" i="24"/>
  <c r="AK269" i="7"/>
  <c r="N48" i="28"/>
  <c r="N61" i="28" s="1"/>
  <c r="O47" i="28"/>
  <c r="AK278" i="7"/>
  <c r="AK311" i="7" s="1"/>
  <c r="P43" i="15"/>
  <c r="P60" i="15" s="1"/>
  <c r="Q63" i="28"/>
  <c r="Q55" i="28"/>
  <c r="Q57" i="28"/>
  <c r="R30" i="28"/>
  <c r="Q64" i="28"/>
  <c r="AV296" i="7"/>
  <c r="AJ278" i="7"/>
  <c r="AJ311" i="7" s="1"/>
  <c r="N50" i="28"/>
  <c r="M62" i="28"/>
  <c r="M67" i="28" s="1"/>
  <c r="N50" i="31"/>
  <c r="M62" i="31"/>
  <c r="M67" i="31" s="1"/>
  <c r="J99" i="7" s="1"/>
  <c r="Q64" i="3"/>
  <c r="Q56" i="3"/>
  <c r="Q55" i="3"/>
  <c r="R24" i="3"/>
  <c r="Q60" i="3"/>
  <c r="Q61" i="3"/>
  <c r="Q63" i="3"/>
  <c r="Q62" i="3"/>
  <c r="Q59" i="3"/>
  <c r="M65" i="25"/>
  <c r="J111" i="7" s="1"/>
  <c r="O47" i="31"/>
  <c r="N48" i="31"/>
  <c r="N61" i="31" s="1"/>
  <c r="HU2" i="38"/>
  <c r="HT1" i="38"/>
  <c r="AH298" i="7"/>
  <c r="O47" i="21"/>
  <c r="N48" i="21"/>
  <c r="N61" i="21" s="1"/>
  <c r="R61" i="24"/>
  <c r="R53" i="24"/>
  <c r="R54" i="24"/>
  <c r="S29" i="24"/>
  <c r="O44" i="26"/>
  <c r="N45" i="26"/>
  <c r="O42" i="25"/>
  <c r="N56" i="25"/>
  <c r="T27" i="26"/>
  <c r="S52" i="26"/>
  <c r="S65" i="26" s="1"/>
  <c r="P112" i="7" s="1"/>
  <c r="BH298" i="7"/>
  <c r="O47" i="19"/>
  <c r="N48" i="19"/>
  <c r="N61" i="19" s="1"/>
  <c r="O43" i="20"/>
  <c r="N58" i="20"/>
  <c r="BV279" i="7"/>
  <c r="AX279" i="7"/>
  <c r="AX289" i="7"/>
  <c r="BV289" i="7"/>
  <c r="O44" i="25"/>
  <c r="N45" i="25"/>
  <c r="N58" i="25" s="1"/>
  <c r="O44" i="24"/>
  <c r="N45" i="24"/>
  <c r="N58" i="24" s="1"/>
  <c r="N46" i="20"/>
  <c r="N60" i="20" s="1"/>
  <c r="O45" i="20"/>
  <c r="Q55" i="22"/>
  <c r="Q64" i="22"/>
  <c r="Q57" i="22"/>
  <c r="R30" i="22"/>
  <c r="Q63" i="22"/>
  <c r="O43" i="30"/>
  <c r="N60" i="30"/>
  <c r="O54" i="31"/>
  <c r="P28" i="31"/>
  <c r="T27" i="25"/>
  <c r="S52" i="25"/>
  <c r="O45" i="15"/>
  <c r="N46" i="15"/>
  <c r="N62" i="15" s="1"/>
  <c r="N50" i="22"/>
  <c r="M62" i="22"/>
  <c r="M67" i="22" s="1"/>
  <c r="J107" i="7" s="1"/>
  <c r="J351" i="7" s="1"/>
  <c r="N40" i="23"/>
  <c r="N65" i="23" s="1"/>
  <c r="BO14" i="7"/>
  <c r="Q57" i="29"/>
  <c r="Q63" i="29"/>
  <c r="Q64" i="29"/>
  <c r="R30" i="29"/>
  <c r="Q55" i="29"/>
  <c r="O45" i="31"/>
  <c r="N46" i="31"/>
  <c r="N60" i="31" s="1"/>
  <c r="O46" i="24"/>
  <c r="N47" i="24"/>
  <c r="N59" i="24" s="1"/>
  <c r="P66" i="3"/>
  <c r="O45" i="22"/>
  <c r="N46" i="22"/>
  <c r="N60" i="22" s="1"/>
  <c r="N48" i="30"/>
  <c r="N63" i="30" s="1"/>
  <c r="O47" i="30"/>
  <c r="N50" i="29"/>
  <c r="M62" i="29"/>
  <c r="M67" i="29" s="1"/>
  <c r="J106" i="7" s="1"/>
  <c r="O47" i="17"/>
  <c r="N48" i="17"/>
  <c r="N61" i="17" s="1"/>
  <c r="O43" i="31"/>
  <c r="N58" i="31"/>
  <c r="O43" i="23"/>
  <c r="N58" i="23"/>
  <c r="O46" i="32"/>
  <c r="N47" i="32"/>
  <c r="N59" i="32" s="1"/>
  <c r="O56" i="15"/>
  <c r="P28" i="15"/>
  <c r="O45" i="12"/>
  <c r="N46" i="12"/>
  <c r="N60" i="12" s="1"/>
  <c r="O43" i="12"/>
  <c r="N58" i="12"/>
  <c r="Q53" i="32"/>
  <c r="Q54" i="32"/>
  <c r="R30" i="32"/>
  <c r="O54" i="20"/>
  <c r="P28" i="20"/>
  <c r="O45" i="18"/>
  <c r="N46" i="18"/>
  <c r="N60" i="18" s="1"/>
  <c r="N46" i="23"/>
  <c r="N60" i="23" s="1"/>
  <c r="O45" i="23"/>
  <c r="Q34" i="15"/>
  <c r="R30" i="30"/>
  <c r="Q65" i="30"/>
  <c r="Q59" i="30"/>
  <c r="Q57" i="30"/>
  <c r="Q66" i="30"/>
  <c r="N39" i="25"/>
  <c r="N39" i="26"/>
  <c r="N39" i="32"/>
  <c r="N39" i="24"/>
  <c r="O45" i="29"/>
  <c r="N46" i="29"/>
  <c r="N60" i="29" s="1"/>
  <c r="O47" i="23"/>
  <c r="N48" i="23"/>
  <c r="N61" i="23" s="1"/>
  <c r="Q36" i="15"/>
  <c r="V24" i="6"/>
  <c r="W24" i="6" s="1"/>
  <c r="Q53" i="25"/>
  <c r="Q61" i="25"/>
  <c r="Q54" i="25"/>
  <c r="R29" i="25"/>
  <c r="I97" i="7"/>
  <c r="L79" i="27"/>
  <c r="N48" i="20"/>
  <c r="N61" i="20" s="1"/>
  <c r="O47" i="20"/>
  <c r="P28" i="12"/>
  <c r="O54" i="12"/>
  <c r="R57" i="19"/>
  <c r="R55" i="19"/>
  <c r="R63" i="19"/>
  <c r="S30" i="19"/>
  <c r="O47" i="22"/>
  <c r="N48" i="22"/>
  <c r="N61" i="22" s="1"/>
  <c r="O28" i="27"/>
  <c r="N54" i="27"/>
  <c r="O45" i="28"/>
  <c r="N46" i="28"/>
  <c r="N60" i="28" s="1"/>
  <c r="AY293" i="7"/>
  <c r="CS2" i="38"/>
  <c r="CR1" i="38"/>
  <c r="O46" i="25"/>
  <c r="N47" i="25"/>
  <c r="N59" i="25" s="1"/>
  <c r="O54" i="23"/>
  <c r="P28" i="23"/>
  <c r="M40" i="20"/>
  <c r="M65" i="20" s="1"/>
  <c r="M40" i="29"/>
  <c r="M65" i="29" s="1"/>
  <c r="Q28" i="17"/>
  <c r="P54" i="17"/>
  <c r="R55" i="20"/>
  <c r="R63" i="20"/>
  <c r="R57" i="20"/>
  <c r="R64" i="20"/>
  <c r="S30" i="20"/>
  <c r="S30" i="27"/>
  <c r="R63" i="27"/>
  <c r="R64" i="27"/>
  <c r="R55" i="27"/>
  <c r="R57" i="27"/>
  <c r="P43" i="21"/>
  <c r="O58" i="21"/>
  <c r="O43" i="22"/>
  <c r="N58" i="22"/>
  <c r="Q55" i="31"/>
  <c r="Q57" i="31"/>
  <c r="Q63" i="31"/>
  <c r="Q64" i="31"/>
  <c r="R30" i="31"/>
  <c r="AX282" i="7"/>
  <c r="AL282" i="7" s="1"/>
  <c r="BV282" i="7"/>
  <c r="R65" i="15"/>
  <c r="R66" i="15"/>
  <c r="R57" i="15"/>
  <c r="S30" i="15"/>
  <c r="Q37" i="15"/>
  <c r="N50" i="21"/>
  <c r="M62" i="21"/>
  <c r="M67" i="21" s="1"/>
  <c r="J98" i="7" s="1"/>
  <c r="O44" i="32"/>
  <c r="N45" i="32"/>
  <c r="N58" i="32" s="1"/>
  <c r="Q55" i="18"/>
  <c r="Q57" i="18"/>
  <c r="Q63" i="18"/>
  <c r="R30" i="18"/>
  <c r="R64" i="18" s="1"/>
  <c r="O45" i="17"/>
  <c r="N46" i="17"/>
  <c r="N60" i="17" s="1"/>
  <c r="O52" i="24"/>
  <c r="P27" i="24"/>
  <c r="P38" i="38"/>
  <c r="BH255" i="7" s="1"/>
  <c r="BH321" i="7" s="1"/>
  <c r="Q41" i="38"/>
  <c r="BI258" i="7" s="1"/>
  <c r="Q40" i="38"/>
  <c r="BI257" i="7" s="1"/>
  <c r="BI322" i="7" s="1"/>
  <c r="S42" i="38"/>
  <c r="BK259" i="7" s="1"/>
  <c r="Q53" i="38"/>
  <c r="R56" i="38"/>
  <c r="Q55" i="38"/>
  <c r="BI270" i="7" s="1"/>
  <c r="BI327" i="7" s="1"/>
  <c r="R39" i="38"/>
  <c r="BJ256" i="7" s="1"/>
  <c r="BJ324" i="7" s="1"/>
  <c r="R41" i="38"/>
  <c r="BJ258" i="7" s="1"/>
  <c r="Q43" i="38"/>
  <c r="BI260" i="7" s="1"/>
  <c r="S48" i="38"/>
  <c r="BK265" i="7" s="1"/>
  <c r="R48" i="38"/>
  <c r="BJ265" i="7" s="1"/>
  <c r="BJ322" i="7" s="1"/>
  <c r="R43" i="38"/>
  <c r="BJ260" i="7" s="1"/>
  <c r="S54" i="38"/>
  <c r="BK269" i="7" s="1"/>
  <c r="S40" i="38"/>
  <c r="BK257" i="7" s="1"/>
  <c r="P44" i="38"/>
  <c r="BH261" i="7" s="1"/>
  <c r="BH323" i="7" s="1"/>
  <c r="S41" i="38"/>
  <c r="BK258" i="7" s="1"/>
  <c r="S47" i="38"/>
  <c r="BK264" i="7" s="1"/>
  <c r="R55" i="38"/>
  <c r="BJ270" i="7" s="1"/>
  <c r="R44" i="38"/>
  <c r="BJ261" i="7" s="1"/>
  <c r="Q37" i="38"/>
  <c r="BI254" i="7" s="1"/>
  <c r="BI323" i="7" s="1"/>
  <c r="R54" i="38"/>
  <c r="BJ269" i="7" s="1"/>
  <c r="S45" i="38"/>
  <c r="Q42" i="38"/>
  <c r="BI259" i="7" s="1"/>
  <c r="S39" i="38"/>
  <c r="BK256" i="7" s="1"/>
  <c r="BK324" i="7" s="1"/>
  <c r="Q56" i="38"/>
  <c r="Q39" i="38"/>
  <c r="BI256" i="7" s="1"/>
  <c r="BI324" i="7" s="1"/>
  <c r="R37" i="38"/>
  <c r="BJ254" i="7" s="1"/>
  <c r="BJ323" i="7" s="1"/>
  <c r="Q46" i="38"/>
  <c r="S46" i="38"/>
  <c r="R46" i="38"/>
  <c r="R47" i="38"/>
  <c r="BJ264" i="7" s="1"/>
  <c r="R42" i="38"/>
  <c r="BJ259" i="7" s="1"/>
  <c r="S37" i="38"/>
  <c r="BK254" i="7" s="1"/>
  <c r="S38" i="38"/>
  <c r="BK255" i="7" s="1"/>
  <c r="R53" i="38"/>
  <c r="S44" i="38"/>
  <c r="BK261" i="7" s="1"/>
  <c r="R38" i="38"/>
  <c r="BJ255" i="7" s="1"/>
  <c r="S55" i="38"/>
  <c r="BK270" i="7" s="1"/>
  <c r="R45" i="38"/>
  <c r="S56" i="38"/>
  <c r="S43" i="38"/>
  <c r="BK260" i="7" s="1"/>
  <c r="S53" i="38"/>
  <c r="N47" i="26"/>
  <c r="O46" i="26"/>
  <c r="Q33" i="15"/>
  <c r="Q32" i="15"/>
  <c r="P43" i="27"/>
  <c r="O58" i="27"/>
  <c r="O43" i="28"/>
  <c r="N58" i="28"/>
  <c r="O43" i="18"/>
  <c r="N58" i="18"/>
  <c r="Q35" i="15"/>
  <c r="P42" i="15"/>
  <c r="P59" i="15" s="1"/>
  <c r="R30" i="12"/>
  <c r="Q57" i="12"/>
  <c r="Q63" i="12"/>
  <c r="Q55" i="12"/>
  <c r="O54" i="19"/>
  <c r="P28" i="19"/>
  <c r="P27" i="32"/>
  <c r="O52" i="32"/>
  <c r="P43" i="17"/>
  <c r="O58" i="17"/>
  <c r="M63" i="24"/>
  <c r="O45" i="21"/>
  <c r="N46" i="21"/>
  <c r="N60" i="21" s="1"/>
  <c r="Q64" i="23"/>
  <c r="R30" i="23"/>
  <c r="Q55" i="23"/>
  <c r="Q63" i="23"/>
  <c r="Q57" i="23"/>
  <c r="O54" i="29"/>
  <c r="P28" i="29"/>
  <c r="N54" i="28"/>
  <c r="O28" i="28"/>
  <c r="N40" i="22"/>
  <c r="N65" i="22" s="1"/>
  <c r="N48" i="29"/>
  <c r="N61" i="29" s="1"/>
  <c r="O47" i="29"/>
  <c r="N50" i="19"/>
  <c r="M62" i="19"/>
  <c r="M67" i="19" s="1"/>
  <c r="J105" i="7" s="1"/>
  <c r="P28" i="18"/>
  <c r="O54" i="18"/>
  <c r="BV288" i="7"/>
  <c r="AX288" i="7"/>
  <c r="AL288" i="7" s="1"/>
  <c r="N50" i="15"/>
  <c r="M64" i="15"/>
  <c r="M72" i="15" s="1"/>
  <c r="O54" i="22"/>
  <c r="P28" i="22"/>
  <c r="EG2" i="38"/>
  <c r="EG1" i="38" s="1"/>
  <c r="EF1" i="38"/>
  <c r="N48" i="27"/>
  <c r="N61" i="27" s="1"/>
  <c r="O47" i="27"/>
  <c r="N61" i="15"/>
  <c r="N40" i="25"/>
  <c r="N40" i="26"/>
  <c r="N40" i="24"/>
  <c r="N40" i="32"/>
  <c r="O43" i="19"/>
  <c r="N58" i="19"/>
  <c r="W38" i="3"/>
  <c r="AX281" i="7"/>
  <c r="AL281" i="7" s="1"/>
  <c r="BV281" i="7"/>
  <c r="BJ278" i="7"/>
  <c r="AY281" i="7"/>
  <c r="AM281" i="7" s="1"/>
  <c r="BW281" i="7"/>
  <c r="N46" i="27"/>
  <c r="N60" i="27" s="1"/>
  <c r="O45" i="27"/>
  <c r="N50" i="23"/>
  <c r="M62" i="23"/>
  <c r="M67" i="23" s="1"/>
  <c r="J108" i="7" s="1"/>
  <c r="FU2" i="38"/>
  <c r="FT1" i="38"/>
  <c r="Q63" i="21"/>
  <c r="Q64" i="21"/>
  <c r="Q55" i="21"/>
  <c r="Q57" i="21"/>
  <c r="R30" i="21"/>
  <c r="O47" i="18"/>
  <c r="N48" i="18"/>
  <c r="N61" i="18" s="1"/>
  <c r="BP14" i="7"/>
  <c r="N50" i="17"/>
  <c r="M62" i="17"/>
  <c r="M67" i="17" s="1"/>
  <c r="J100" i="7" s="1"/>
  <c r="N39" i="3"/>
  <c r="L40" i="3"/>
  <c r="L65" i="3" s="1"/>
  <c r="ES2" i="38"/>
  <c r="ER1" i="38"/>
  <c r="GU2" i="38"/>
  <c r="GT1" i="38"/>
  <c r="O45" i="19"/>
  <c r="N46" i="19"/>
  <c r="N60" i="19" s="1"/>
  <c r="N48" i="12"/>
  <c r="N61" i="12" s="1"/>
  <c r="O47" i="12"/>
  <c r="GI2" i="38"/>
  <c r="GI1" i="38" s="1"/>
  <c r="GH1" i="38"/>
  <c r="N50" i="30"/>
  <c r="M64" i="30"/>
  <c r="M72" i="30" s="1"/>
  <c r="FE1" i="38"/>
  <c r="FF2" i="38"/>
  <c r="O43" i="29"/>
  <c r="N58" i="29"/>
  <c r="N50" i="18"/>
  <c r="M62" i="18"/>
  <c r="M67" i="18" s="1"/>
  <c r="J102" i="7" s="1"/>
  <c r="N48" i="15"/>
  <c r="N63" i="15" s="1"/>
  <c r="O47" i="15"/>
  <c r="Q61" i="32"/>
  <c r="R29" i="32"/>
  <c r="O45" i="30"/>
  <c r="N46" i="30"/>
  <c r="N62" i="30" s="1"/>
  <c r="O56" i="30"/>
  <c r="P28" i="30"/>
  <c r="H95" i="7"/>
  <c r="H346" i="7" s="1"/>
  <c r="N50" i="27"/>
  <c r="M62" i="27"/>
  <c r="M67" i="27" s="1"/>
  <c r="BO10" i="7"/>
  <c r="N50" i="12"/>
  <c r="M62" i="12"/>
  <c r="M67" i="12" s="1"/>
  <c r="J103" i="7" s="1"/>
  <c r="M40" i="28"/>
  <c r="M65" i="28" s="1"/>
  <c r="M40" i="27"/>
  <c r="M65" i="27" s="1"/>
  <c r="P28" i="21"/>
  <c r="O54" i="21"/>
  <c r="Q57" i="17"/>
  <c r="Q64" i="17"/>
  <c r="R30" i="17"/>
  <c r="Q55" i="17"/>
  <c r="Q63" i="17"/>
  <c r="AT29" i="8" l="1"/>
  <c r="BG29" i="8"/>
  <c r="BR29" i="8"/>
  <c r="BS29" i="8"/>
  <c r="M62" i="20"/>
  <c r="M67" i="20" s="1"/>
  <c r="J104" i="7" s="1"/>
  <c r="J349" i="7" s="1"/>
  <c r="N50" i="20"/>
  <c r="O16" i="13"/>
  <c r="N15" i="13"/>
  <c r="O19" i="13"/>
  <c r="N18" i="13"/>
  <c r="BW280" i="7"/>
  <c r="BW312" i="7" s="1"/>
  <c r="O22" i="13"/>
  <c r="N21" i="13"/>
  <c r="O13" i="13"/>
  <c r="N12" i="13"/>
  <c r="M69" i="15"/>
  <c r="J95" i="7" s="1"/>
  <c r="Q56" i="40"/>
  <c r="R28" i="40"/>
  <c r="BF34" i="7"/>
  <c r="BG34" i="7"/>
  <c r="AS34" i="7"/>
  <c r="AF34" i="7"/>
  <c r="BG36" i="7"/>
  <c r="BG40" i="7"/>
  <c r="BG35" i="7"/>
  <c r="BG39" i="7"/>
  <c r="BG43" i="7"/>
  <c r="BI51" i="8" s="1"/>
  <c r="BI34" i="8" s="1"/>
  <c r="BG37" i="7"/>
  <c r="BG41" i="7"/>
  <c r="BG38" i="7"/>
  <c r="BG42" i="7"/>
  <c r="BI44" i="8" s="1"/>
  <c r="BI27" i="8" s="1"/>
  <c r="BG33" i="7"/>
  <c r="BF35" i="7"/>
  <c r="BF39" i="7"/>
  <c r="BF43" i="7"/>
  <c r="BH51" i="8" s="1"/>
  <c r="BH34" i="8" s="1"/>
  <c r="BF38" i="7"/>
  <c r="BF42" i="7"/>
  <c r="BH44" i="8" s="1"/>
  <c r="BH27" i="8" s="1"/>
  <c r="BF36" i="7"/>
  <c r="BF40" i="7"/>
  <c r="BF33" i="7"/>
  <c r="BF37" i="7"/>
  <c r="BF41" i="7"/>
  <c r="AS38" i="7"/>
  <c r="AS42" i="7"/>
  <c r="AU44" i="8" s="1"/>
  <c r="AU27" i="8" s="1"/>
  <c r="AS39" i="7"/>
  <c r="AS33" i="7"/>
  <c r="AS37" i="7"/>
  <c r="AS41" i="7"/>
  <c r="AS35" i="7"/>
  <c r="AS36" i="7"/>
  <c r="AS40" i="7"/>
  <c r="AS43" i="7"/>
  <c r="AU51" i="8" s="1"/>
  <c r="AU34" i="8" s="1"/>
  <c r="BS43" i="8"/>
  <c r="BS26" i="8" s="1"/>
  <c r="AF32" i="7"/>
  <c r="AF33" i="7"/>
  <c r="AF37" i="7"/>
  <c r="AF41" i="7"/>
  <c r="AF36" i="7"/>
  <c r="AF40" i="7"/>
  <c r="AF38" i="7"/>
  <c r="AF35" i="7"/>
  <c r="AF39" i="7"/>
  <c r="AF43" i="7"/>
  <c r="AH51" i="8" s="1"/>
  <c r="AH34" i="8" s="1"/>
  <c r="AF42" i="7"/>
  <c r="AH44" i="8" s="1"/>
  <c r="AH27" i="8" s="1"/>
  <c r="I348" i="7"/>
  <c r="BF30" i="8"/>
  <c r="BF32" i="8" s="1"/>
  <c r="BG43" i="8"/>
  <c r="BG26" i="8" s="1"/>
  <c r="BR43" i="8"/>
  <c r="BR26" i="8" s="1"/>
  <c r="BR45" i="8"/>
  <c r="BR28" i="8" s="1"/>
  <c r="BS45" i="8"/>
  <c r="BS28" i="8" s="1"/>
  <c r="BR46" i="8"/>
  <c r="BS46" i="8"/>
  <c r="AT45" i="8"/>
  <c r="AT28" i="8" s="1"/>
  <c r="AT43" i="8"/>
  <c r="AT26" i="8" s="1"/>
  <c r="BG45" i="8"/>
  <c r="BG28" i="8" s="1"/>
  <c r="BG46" i="8"/>
  <c r="AT46" i="8"/>
  <c r="AY280" i="7"/>
  <c r="AY312" i="7" s="1"/>
  <c r="AF163" i="7"/>
  <c r="BJ321" i="7"/>
  <c r="BK323" i="7"/>
  <c r="BJ327" i="7"/>
  <c r="BK327" i="7"/>
  <c r="BI321" i="7"/>
  <c r="BV310" i="7"/>
  <c r="BW293" i="7"/>
  <c r="AX310" i="7"/>
  <c r="BK321" i="7"/>
  <c r="BK322" i="7"/>
  <c r="BW279" i="7"/>
  <c r="AF31" i="7"/>
  <c r="AK291" i="7"/>
  <c r="AK313" i="7" s="1"/>
  <c r="AF162" i="7"/>
  <c r="J347" i="7"/>
  <c r="P50" i="40"/>
  <c r="O64" i="40"/>
  <c r="J352" i="7"/>
  <c r="P43" i="40"/>
  <c r="O60" i="40"/>
  <c r="V65" i="40"/>
  <c r="V59" i="40"/>
  <c r="V57" i="40"/>
  <c r="W30" i="40"/>
  <c r="W66" i="40" s="1"/>
  <c r="N69" i="40"/>
  <c r="K113" i="7" s="1"/>
  <c r="K345" i="7" s="1"/>
  <c r="N72" i="40"/>
  <c r="J350" i="7"/>
  <c r="P48" i="40"/>
  <c r="P63" i="40" s="1"/>
  <c r="Q47" i="40"/>
  <c r="P46" i="40"/>
  <c r="P62" i="40" s="1"/>
  <c r="Q45" i="40"/>
  <c r="AF202" i="7"/>
  <c r="N63" i="24"/>
  <c r="N65" i="32"/>
  <c r="K110" i="7" s="1"/>
  <c r="AL289" i="7"/>
  <c r="AL310" i="7" s="1"/>
  <c r="AL279" i="7"/>
  <c r="AM279" i="7"/>
  <c r="AG192" i="7"/>
  <c r="AG17" i="7" s="1"/>
  <c r="AG186" i="7"/>
  <c r="AG11" i="7" s="1"/>
  <c r="AG196" i="7"/>
  <c r="AG21" i="7" s="1"/>
  <c r="AG184" i="7"/>
  <c r="AG9" i="7" s="1"/>
  <c r="AG193" i="7"/>
  <c r="AG18" i="7" s="1"/>
  <c r="AG190" i="7"/>
  <c r="AG15" i="7" s="1"/>
  <c r="AG185" i="7"/>
  <c r="AG10" i="7" s="1"/>
  <c r="AG183" i="7"/>
  <c r="AG189" i="7"/>
  <c r="AG14" i="7" s="1"/>
  <c r="AG191" i="7"/>
  <c r="AG16" i="7" s="1"/>
  <c r="AG200" i="7"/>
  <c r="AG25" i="7" s="1"/>
  <c r="AG187" i="7"/>
  <c r="AG12" i="7" s="1"/>
  <c r="AG188" i="7"/>
  <c r="AG13" i="7" s="1"/>
  <c r="BW297" i="7"/>
  <c r="BW308" i="7" s="1"/>
  <c r="AY297" i="7"/>
  <c r="AY308" i="7" s="1"/>
  <c r="AG194" i="7"/>
  <c r="AG19" i="7" s="1"/>
  <c r="AG197" i="7"/>
  <c r="AG22" i="7" s="1"/>
  <c r="AG195" i="7"/>
  <c r="AG20" i="7" s="1"/>
  <c r="AG198" i="7"/>
  <c r="AG23" i="7" s="1"/>
  <c r="AG199" i="7"/>
  <c r="AG24" i="7" s="1"/>
  <c r="AI332" i="7"/>
  <c r="AI335" i="7"/>
  <c r="AI336" i="7"/>
  <c r="AI339" i="7"/>
  <c r="AI334" i="7"/>
  <c r="BI267" i="7"/>
  <c r="AI333" i="7"/>
  <c r="AI337" i="7"/>
  <c r="AI274" i="7"/>
  <c r="AI250" i="7" s="1"/>
  <c r="AI201" i="7" s="1"/>
  <c r="AI26" i="7" s="1"/>
  <c r="AK290" i="7"/>
  <c r="AK314" i="7" s="1"/>
  <c r="N65" i="24"/>
  <c r="K109" i="7" s="1"/>
  <c r="BH266" i="7"/>
  <c r="BH326" i="7" s="1"/>
  <c r="T49" i="38"/>
  <c r="BH267" i="7"/>
  <c r="BH325" i="7" s="1"/>
  <c r="T52" i="38"/>
  <c r="T58" i="38"/>
  <c r="BL273" i="7" s="1"/>
  <c r="BL320" i="7" s="1"/>
  <c r="T50" i="38"/>
  <c r="BI266" i="7"/>
  <c r="BI326" i="7" s="1"/>
  <c r="T51" i="38"/>
  <c r="AV273" i="7"/>
  <c r="AV320" i="7" s="1"/>
  <c r="BT273" i="7"/>
  <c r="BT320" i="7" s="1"/>
  <c r="BR186" i="7"/>
  <c r="BR11" i="7" s="1"/>
  <c r="BP46" i="7"/>
  <c r="AR46" i="7"/>
  <c r="BQ45" i="7"/>
  <c r="BR188" i="7"/>
  <c r="BR13" i="7" s="1"/>
  <c r="BR183" i="7"/>
  <c r="BF202" i="7"/>
  <c r="BG202" i="7"/>
  <c r="BR184" i="7"/>
  <c r="BR9" i="7" s="1"/>
  <c r="BR201" i="7"/>
  <c r="BR26" i="7" s="1"/>
  <c r="AR45" i="7"/>
  <c r="AU193" i="7"/>
  <c r="AU18" i="7" s="1"/>
  <c r="AU201" i="7"/>
  <c r="AU26" i="7" s="1"/>
  <c r="AS202" i="7"/>
  <c r="BP45" i="7"/>
  <c r="BR193" i="7"/>
  <c r="BR18" i="7" s="1"/>
  <c r="BR187" i="7"/>
  <c r="BR12" i="7" s="1"/>
  <c r="BR189" i="7"/>
  <c r="BR14" i="7" s="1"/>
  <c r="BS195" i="7"/>
  <c r="BS20" i="7" s="1"/>
  <c r="BF31" i="7"/>
  <c r="BG32" i="7"/>
  <c r="BR195" i="7"/>
  <c r="BR20" i="7" s="1"/>
  <c r="AU189" i="7"/>
  <c r="AU14" i="7" s="1"/>
  <c r="BF32" i="7"/>
  <c r="AU195" i="7"/>
  <c r="AU20" i="7" s="1"/>
  <c r="AU185" i="7"/>
  <c r="AU10" i="7" s="1"/>
  <c r="BF162" i="7"/>
  <c r="BR200" i="7"/>
  <c r="BR25" i="7" s="1"/>
  <c r="AU186" i="7"/>
  <c r="AU11" i="7" s="1"/>
  <c r="BF163" i="7"/>
  <c r="BR197" i="7"/>
  <c r="BR22" i="7" s="1"/>
  <c r="AU191" i="7"/>
  <c r="AU16" i="7" s="1"/>
  <c r="BR194" i="7"/>
  <c r="BR19" i="7" s="1"/>
  <c r="AT200" i="7"/>
  <c r="AT25" i="7" s="1"/>
  <c r="AU192" i="7"/>
  <c r="AU17" i="7" s="1"/>
  <c r="AT186" i="7"/>
  <c r="AT11" i="7" s="1"/>
  <c r="AT184" i="7"/>
  <c r="AT9" i="7" s="1"/>
  <c r="AT191" i="7"/>
  <c r="AT16" i="7" s="1"/>
  <c r="BG163" i="7"/>
  <c r="AT188" i="7"/>
  <c r="AT13" i="7" s="1"/>
  <c r="AU184" i="7"/>
  <c r="AU9" i="7" s="1"/>
  <c r="AU188" i="7"/>
  <c r="AU13" i="7" s="1"/>
  <c r="AU187" i="7"/>
  <c r="AU12" i="7" s="1"/>
  <c r="BE45" i="7"/>
  <c r="BR185" i="7"/>
  <c r="BR10" i="7" s="1"/>
  <c r="BR191" i="7"/>
  <c r="BR16" i="7" s="1"/>
  <c r="BR192" i="7"/>
  <c r="BR17" i="7" s="1"/>
  <c r="BR196" i="7"/>
  <c r="BR21" i="7" s="1"/>
  <c r="BR198" i="7"/>
  <c r="BR23" i="7" s="1"/>
  <c r="BR199" i="7"/>
  <c r="BR24" i="7" s="1"/>
  <c r="BG162" i="7"/>
  <c r="BG31" i="7"/>
  <c r="AT192" i="7"/>
  <c r="AT17" i="7" s="1"/>
  <c r="AT187" i="7"/>
  <c r="AT12" i="7" s="1"/>
  <c r="AT185" i="7"/>
  <c r="AT10" i="7" s="1"/>
  <c r="AT183" i="7"/>
  <c r="AT194" i="7"/>
  <c r="AT19" i="7" s="1"/>
  <c r="AT193" i="7"/>
  <c r="AT18" i="7" s="1"/>
  <c r="AJ296" i="7"/>
  <c r="AJ298" i="7" s="1"/>
  <c r="AT196" i="7"/>
  <c r="AT21" i="7" s="1"/>
  <c r="AT195" i="7"/>
  <c r="AT20" i="7" s="1"/>
  <c r="AU183" i="7"/>
  <c r="AT198" i="7"/>
  <c r="AT23" i="7" s="1"/>
  <c r="AU190" i="7"/>
  <c r="AU15" i="7" s="1"/>
  <c r="AT199" i="7"/>
  <c r="AT24" i="7" s="1"/>
  <c r="AS31" i="7"/>
  <c r="AT189" i="7"/>
  <c r="AT14" i="7" s="1"/>
  <c r="BE46" i="7"/>
  <c r="BR246" i="7"/>
  <c r="AU246" i="7"/>
  <c r="BH244" i="7"/>
  <c r="BH241" i="7"/>
  <c r="BH243" i="7"/>
  <c r="BH242" i="7"/>
  <c r="BH235" i="7"/>
  <c r="BH236" i="7"/>
  <c r="BH232" i="7"/>
  <c r="BH237" i="7"/>
  <c r="BH238" i="7"/>
  <c r="BH231" i="7"/>
  <c r="BH227" i="7"/>
  <c r="BH234" i="7"/>
  <c r="BH228" i="7"/>
  <c r="BH229" i="7"/>
  <c r="BH230" i="7"/>
  <c r="BH233" i="7"/>
  <c r="BH245" i="7"/>
  <c r="BH240" i="7"/>
  <c r="BH239" i="7"/>
  <c r="AS163" i="7"/>
  <c r="AS32" i="7"/>
  <c r="AS162" i="7"/>
  <c r="BU296" i="7"/>
  <c r="BU298" i="7" s="1"/>
  <c r="AT190" i="7"/>
  <c r="AT15" i="7" s="1"/>
  <c r="AH250" i="7"/>
  <c r="AH244" i="7"/>
  <c r="AH241" i="7"/>
  <c r="AH242" i="7"/>
  <c r="AH236" i="7"/>
  <c r="AH235" i="7"/>
  <c r="AH238" i="7"/>
  <c r="AH232" i="7"/>
  <c r="AH234" i="7"/>
  <c r="AH243" i="7"/>
  <c r="AH227" i="7"/>
  <c r="AH233" i="7"/>
  <c r="AH237" i="7"/>
  <c r="AH228" i="7"/>
  <c r="AH230" i="7"/>
  <c r="AH229" i="7"/>
  <c r="AH231" i="7"/>
  <c r="AH245" i="7"/>
  <c r="AH240" i="7"/>
  <c r="AH239" i="7"/>
  <c r="AI241" i="7"/>
  <c r="AI242" i="7"/>
  <c r="AI236" i="7"/>
  <c r="AI235" i="7"/>
  <c r="AI244" i="7"/>
  <c r="AI238" i="7"/>
  <c r="AI232" i="7"/>
  <c r="AI234" i="7"/>
  <c r="AI237" i="7"/>
  <c r="AI243" i="7"/>
  <c r="AI233" i="7"/>
  <c r="AI228" i="7"/>
  <c r="AI230" i="7"/>
  <c r="AI229" i="7"/>
  <c r="AI231" i="7"/>
  <c r="AI227" i="7"/>
  <c r="AI245" i="7"/>
  <c r="AI239" i="7"/>
  <c r="AI240" i="7"/>
  <c r="AT197" i="7"/>
  <c r="AT22" i="7" s="1"/>
  <c r="AT246" i="7"/>
  <c r="AW296" i="7"/>
  <c r="AW298" i="7" s="1"/>
  <c r="AU196" i="7"/>
  <c r="AU21" i="7" s="1"/>
  <c r="AU198" i="7"/>
  <c r="AU23" i="7" s="1"/>
  <c r="AU199" i="7"/>
  <c r="AU24" i="7" s="1"/>
  <c r="BS246" i="7"/>
  <c r="AU197" i="7"/>
  <c r="AU22" i="7" s="1"/>
  <c r="BS196" i="7"/>
  <c r="BS21" i="7" s="1"/>
  <c r="BS191" i="7"/>
  <c r="BS16" i="7" s="1"/>
  <c r="AU194" i="7"/>
  <c r="AU19" i="7" s="1"/>
  <c r="BS199" i="7"/>
  <c r="BS24" i="7" s="1"/>
  <c r="BS198" i="7"/>
  <c r="BS23" i="7" s="1"/>
  <c r="BS188" i="7"/>
  <c r="BS13" i="7" s="1"/>
  <c r="AU200" i="7"/>
  <c r="AU25" i="7" s="1"/>
  <c r="BS183" i="7"/>
  <c r="BS186" i="7"/>
  <c r="BS11" i="7" s="1"/>
  <c r="BS185" i="7"/>
  <c r="BS10" i="7" s="1"/>
  <c r="BS184" i="7"/>
  <c r="BS9" i="7" s="1"/>
  <c r="BS190" i="7"/>
  <c r="BS15" i="7" s="1"/>
  <c r="BS187" i="7"/>
  <c r="BS12" i="7" s="1"/>
  <c r="BS193" i="7"/>
  <c r="BS18" i="7" s="1"/>
  <c r="BS192" i="7"/>
  <c r="BS17" i="7" s="1"/>
  <c r="BS197" i="7"/>
  <c r="BS22" i="7" s="1"/>
  <c r="BS194" i="7"/>
  <c r="BS19" i="7" s="1"/>
  <c r="BS189" i="7"/>
  <c r="BS14" i="7" s="1"/>
  <c r="BS200" i="7"/>
  <c r="BS25" i="7" s="1"/>
  <c r="BI298" i="7"/>
  <c r="BT298" i="7"/>
  <c r="T40" i="38"/>
  <c r="BL257" i="7" s="1"/>
  <c r="AZ257" i="7" s="1"/>
  <c r="AN257" i="7" s="1"/>
  <c r="T38" i="38"/>
  <c r="BL255" i="7" s="1"/>
  <c r="T48" i="38"/>
  <c r="BL265" i="7" s="1"/>
  <c r="T39" i="38"/>
  <c r="BL256" i="7" s="1"/>
  <c r="BL324" i="7" s="1"/>
  <c r="T54" i="38"/>
  <c r="BL269" i="7" s="1"/>
  <c r="T41" i="38"/>
  <c r="BL258" i="7" s="1"/>
  <c r="AZ258" i="7" s="1"/>
  <c r="AN258" i="7" s="1"/>
  <c r="BJ267" i="7"/>
  <c r="BJ325" i="7" s="1"/>
  <c r="J101" i="7"/>
  <c r="M79" i="28"/>
  <c r="J97" i="7"/>
  <c r="M79" i="27"/>
  <c r="AW258" i="7"/>
  <c r="BU258" i="7"/>
  <c r="O50" i="18"/>
  <c r="N62" i="18"/>
  <c r="N67" i="18" s="1"/>
  <c r="K102" i="7" s="1"/>
  <c r="AX270" i="7"/>
  <c r="BV270" i="7"/>
  <c r="BV260" i="7"/>
  <c r="BV177" i="7" s="1"/>
  <c r="AX260" i="7"/>
  <c r="BJ177" i="7"/>
  <c r="O45" i="32"/>
  <c r="O58" i="32" s="1"/>
  <c r="P44" i="32"/>
  <c r="BQ46" i="7"/>
  <c r="O46" i="23"/>
  <c r="O60" i="23" s="1"/>
  <c r="P45" i="23"/>
  <c r="O50" i="28"/>
  <c r="N62" i="28"/>
  <c r="N67" i="28" s="1"/>
  <c r="O61" i="15"/>
  <c r="P47" i="21"/>
  <c r="O48" i="21"/>
  <c r="O61" i="21" s="1"/>
  <c r="R55" i="3"/>
  <c r="R56" i="3"/>
  <c r="S24" i="3"/>
  <c r="R64" i="3"/>
  <c r="R60" i="3"/>
  <c r="R61" i="3"/>
  <c r="R62" i="3"/>
  <c r="R63" i="3"/>
  <c r="R59" i="3"/>
  <c r="P42" i="32"/>
  <c r="O56" i="32"/>
  <c r="O47" i="26"/>
  <c r="P46" i="26"/>
  <c r="AW273" i="7"/>
  <c r="AW320" i="7" s="1"/>
  <c r="BU273" i="7"/>
  <c r="BU320" i="7" s="1"/>
  <c r="O50" i="21"/>
  <c r="N62" i="21"/>
  <c r="N67" i="21" s="1"/>
  <c r="K98" i="7" s="1"/>
  <c r="P43" i="22"/>
  <c r="O58" i="22"/>
  <c r="U27" i="26"/>
  <c r="T52" i="26"/>
  <c r="T65" i="26" s="1"/>
  <c r="Q112" i="7" s="1"/>
  <c r="AV298" i="7"/>
  <c r="AY255" i="7"/>
  <c r="BW255" i="7"/>
  <c r="Q43" i="27"/>
  <c r="P58" i="27"/>
  <c r="BU256" i="7"/>
  <c r="BU324" i="7" s="1"/>
  <c r="AW256" i="7"/>
  <c r="AW324" i="7" s="1"/>
  <c r="AV255" i="7"/>
  <c r="AV321" i="7" s="1"/>
  <c r="BT255" i="7"/>
  <c r="BT321" i="7" s="1"/>
  <c r="R28" i="17"/>
  <c r="Q54" i="17"/>
  <c r="O46" i="18"/>
  <c r="O60" i="18" s="1"/>
  <c r="P45" i="18"/>
  <c r="O46" i="20"/>
  <c r="O60" i="20" s="1"/>
  <c r="P45" i="20"/>
  <c r="Q66" i="3"/>
  <c r="BK267" i="7"/>
  <c r="BK325" i="7" s="1"/>
  <c r="P28" i="27"/>
  <c r="O54" i="27"/>
  <c r="P54" i="20"/>
  <c r="Q28" i="20"/>
  <c r="O40" i="23"/>
  <c r="O65" i="23" s="1"/>
  <c r="O48" i="27"/>
  <c r="O61" i="27" s="1"/>
  <c r="P47" i="27"/>
  <c r="T43" i="38"/>
  <c r="BL260" i="7" s="1"/>
  <c r="T46" i="38"/>
  <c r="BW264" i="7"/>
  <c r="AY264" i="7"/>
  <c r="AM264" i="7" s="1"/>
  <c r="R63" i="28"/>
  <c r="R55" i="28"/>
  <c r="S30" i="28"/>
  <c r="R57" i="28"/>
  <c r="R64" i="28"/>
  <c r="R55" i="22"/>
  <c r="R64" i="22"/>
  <c r="R57" i="22"/>
  <c r="R63" i="22"/>
  <c r="S30" i="22"/>
  <c r="Q28" i="30"/>
  <c r="P56" i="30"/>
  <c r="P47" i="22"/>
  <c r="O48" i="22"/>
  <c r="O61" i="22" s="1"/>
  <c r="R54" i="32"/>
  <c r="R53" i="32"/>
  <c r="S30" i="32"/>
  <c r="O50" i="22"/>
  <c r="N62" i="22"/>
  <c r="N67" i="22" s="1"/>
  <c r="K107" i="7" s="1"/>
  <c r="K351" i="7" s="1"/>
  <c r="P44" i="24"/>
  <c r="O45" i="24"/>
  <c r="O58" i="24" s="1"/>
  <c r="O39" i="3"/>
  <c r="P43" i="19"/>
  <c r="O58" i="19"/>
  <c r="O50" i="17"/>
  <c r="N62" i="17"/>
  <c r="N67" i="17" s="1"/>
  <c r="K100" i="7" s="1"/>
  <c r="R63" i="21"/>
  <c r="R64" i="21"/>
  <c r="R55" i="21"/>
  <c r="R57" i="21"/>
  <c r="S30" i="21"/>
  <c r="R32" i="15"/>
  <c r="AY256" i="7"/>
  <c r="AY324" i="7" s="1"/>
  <c r="BW256" i="7"/>
  <c r="BW324" i="7" s="1"/>
  <c r="AY265" i="7"/>
  <c r="BW265" i="7"/>
  <c r="Q43" i="21"/>
  <c r="P58" i="21"/>
  <c r="P43" i="20"/>
  <c r="O58" i="20"/>
  <c r="M69" i="30"/>
  <c r="J96" i="7" s="1"/>
  <c r="BV265" i="7"/>
  <c r="BV322" i="7" s="1"/>
  <c r="AX265" i="7"/>
  <c r="AX322" i="7" s="1"/>
  <c r="P47" i="18"/>
  <c r="O48" i="18"/>
  <c r="O61" i="18" s="1"/>
  <c r="P43" i="29"/>
  <c r="O58" i="29"/>
  <c r="FG2" i="38"/>
  <c r="FF1" i="38"/>
  <c r="R64" i="23"/>
  <c r="S30" i="23"/>
  <c r="R55" i="23"/>
  <c r="R63" i="23"/>
  <c r="R57" i="23"/>
  <c r="AX273" i="7"/>
  <c r="AX320" i="7" s="1"/>
  <c r="BV273" i="7"/>
  <c r="BV320" i="7" s="1"/>
  <c r="BU260" i="7"/>
  <c r="BU177" i="7" s="1"/>
  <c r="AW260" i="7"/>
  <c r="BI177" i="7"/>
  <c r="P45" i="15"/>
  <c r="O46" i="15"/>
  <c r="O62" i="15" s="1"/>
  <c r="N40" i="29"/>
  <c r="N65" i="29" s="1"/>
  <c r="N40" i="20"/>
  <c r="N65" i="20" s="1"/>
  <c r="O50" i="31"/>
  <c r="N62" i="31"/>
  <c r="N67" i="31" s="1"/>
  <c r="K99" i="7" s="1"/>
  <c r="O40" i="25"/>
  <c r="O40" i="26"/>
  <c r="O40" i="32"/>
  <c r="O40" i="24"/>
  <c r="R61" i="32"/>
  <c r="S29" i="32"/>
  <c r="O50" i="30"/>
  <c r="N64" i="30"/>
  <c r="N69" i="30" s="1"/>
  <c r="K96" i="7" s="1"/>
  <c r="S30" i="12"/>
  <c r="R57" i="12"/>
  <c r="R63" i="12"/>
  <c r="R55" i="12"/>
  <c r="R33" i="15"/>
  <c r="AY273" i="7"/>
  <c r="AY320" i="7" s="1"/>
  <c r="BW273" i="7"/>
  <c r="BW320" i="7" s="1"/>
  <c r="BK266" i="7"/>
  <c r="BK326" i="7" s="1"/>
  <c r="AV261" i="7"/>
  <c r="AV323" i="7" s="1"/>
  <c r="BT261" i="7"/>
  <c r="BT323" i="7" s="1"/>
  <c r="V25" i="6"/>
  <c r="W25" i="6" s="1"/>
  <c r="P47" i="19"/>
  <c r="O48" i="19"/>
  <c r="O61" i="19" s="1"/>
  <c r="P54" i="22"/>
  <c r="Q28" i="22"/>
  <c r="P45" i="30"/>
  <c r="O46" i="30"/>
  <c r="O62" i="30" s="1"/>
  <c r="T44" i="38"/>
  <c r="BL261" i="7" s="1"/>
  <c r="AX258" i="7"/>
  <c r="AL258" i="7" s="1"/>
  <c r="BV258" i="7"/>
  <c r="R36" i="15"/>
  <c r="P43" i="31"/>
  <c r="O58" i="31"/>
  <c r="R34" i="15"/>
  <c r="AW259" i="7"/>
  <c r="BU259" i="7"/>
  <c r="BU176" i="7" s="1"/>
  <c r="BI176" i="7"/>
  <c r="BU254" i="7"/>
  <c r="BU323" i="7" s="1"/>
  <c r="AW254" i="7"/>
  <c r="AW323" i="7" s="1"/>
  <c r="P52" i="24"/>
  <c r="Q27" i="24"/>
  <c r="P42" i="24"/>
  <c r="O56" i="24"/>
  <c r="X38" i="3"/>
  <c r="O48" i="12"/>
  <c r="O61" i="12" s="1"/>
  <c r="P47" i="12"/>
  <c r="AY261" i="7"/>
  <c r="AM261" i="7" s="1"/>
  <c r="BW261" i="7"/>
  <c r="R37" i="15"/>
  <c r="P54" i="23"/>
  <c r="Q28" i="23"/>
  <c r="S63" i="19"/>
  <c r="S55" i="19"/>
  <c r="S57" i="19"/>
  <c r="T30" i="19"/>
  <c r="O48" i="17"/>
  <c r="O61" i="17" s="1"/>
  <c r="P47" i="17"/>
  <c r="R53" i="25"/>
  <c r="R61" i="25"/>
  <c r="R54" i="25"/>
  <c r="S29" i="25"/>
  <c r="P54" i="29"/>
  <c r="Q28" i="29"/>
  <c r="AX256" i="7"/>
  <c r="AX324" i="7" s="1"/>
  <c r="BV256" i="7"/>
  <c r="BV324" i="7" s="1"/>
  <c r="T45" i="38"/>
  <c r="AY259" i="7"/>
  <c r="BW259" i="7"/>
  <c r="BW176" i="7" s="1"/>
  <c r="BK176" i="7"/>
  <c r="S65" i="15"/>
  <c r="S66" i="15"/>
  <c r="S57" i="15"/>
  <c r="T30" i="15"/>
  <c r="P47" i="23"/>
  <c r="O48" i="23"/>
  <c r="O61" i="23" s="1"/>
  <c r="P43" i="12"/>
  <c r="O58" i="12"/>
  <c r="P45" i="22"/>
  <c r="O46" i="22"/>
  <c r="O60" i="22" s="1"/>
  <c r="AY254" i="7"/>
  <c r="BW254" i="7"/>
  <c r="O50" i="27"/>
  <c r="N62" i="27"/>
  <c r="N67" i="27" s="1"/>
  <c r="P47" i="29"/>
  <c r="O48" i="29"/>
  <c r="O61" i="29" s="1"/>
  <c r="AX255" i="7"/>
  <c r="BV255" i="7"/>
  <c r="AX261" i="7"/>
  <c r="AL261" i="7" s="1"/>
  <c r="BV261" i="7"/>
  <c r="AY257" i="7"/>
  <c r="AM257" i="7" s="1"/>
  <c r="BW257" i="7"/>
  <c r="U27" i="25"/>
  <c r="T52" i="25"/>
  <c r="N65" i="25"/>
  <c r="K111" i="7" s="1"/>
  <c r="HU1" i="38"/>
  <c r="HV2" i="38"/>
  <c r="R57" i="17"/>
  <c r="R64" i="17"/>
  <c r="S30" i="17"/>
  <c r="R55" i="17"/>
  <c r="R63" i="17"/>
  <c r="FV2" i="38"/>
  <c r="D46" i="38" s="1"/>
  <c r="D46" i="35" s="1"/>
  <c r="FU1" i="38"/>
  <c r="U49" i="38" s="1"/>
  <c r="R35" i="15"/>
  <c r="Q42" i="15"/>
  <c r="Q59" i="15" s="1"/>
  <c r="BW269" i="7"/>
  <c r="AY269" i="7"/>
  <c r="P45" i="17"/>
  <c r="O46" i="17"/>
  <c r="O60" i="17" s="1"/>
  <c r="P45" i="12"/>
  <c r="O46" i="12"/>
  <c r="O60" i="12" s="1"/>
  <c r="P54" i="31"/>
  <c r="Q28" i="31"/>
  <c r="P42" i="25"/>
  <c r="O56" i="25"/>
  <c r="P43" i="28"/>
  <c r="O58" i="28"/>
  <c r="Q43" i="17"/>
  <c r="P58" i="17"/>
  <c r="O50" i="15"/>
  <c r="N64" i="15"/>
  <c r="N69" i="15" s="1"/>
  <c r="T37" i="38"/>
  <c r="BL254" i="7" s="1"/>
  <c r="T47" i="38"/>
  <c r="BL264" i="7" s="1"/>
  <c r="R55" i="31"/>
  <c r="R57" i="31"/>
  <c r="R64" i="31"/>
  <c r="S30" i="31"/>
  <c r="R63" i="31"/>
  <c r="T30" i="27"/>
  <c r="S63" i="27"/>
  <c r="S64" i="27"/>
  <c r="S55" i="27"/>
  <c r="S57" i="27"/>
  <c r="O47" i="25"/>
  <c r="O59" i="25" s="1"/>
  <c r="P46" i="25"/>
  <c r="P56" i="15"/>
  <c r="Q28" i="15"/>
  <c r="P46" i="24"/>
  <c r="O47" i="24"/>
  <c r="O59" i="24" s="1"/>
  <c r="O39" i="26"/>
  <c r="O39" i="32"/>
  <c r="O39" i="25"/>
  <c r="O39" i="24"/>
  <c r="BV254" i="7"/>
  <c r="AX254" i="7"/>
  <c r="BV269" i="7"/>
  <c r="AX269" i="7"/>
  <c r="P44" i="26"/>
  <c r="O45" i="26"/>
  <c r="Q43" i="15"/>
  <c r="Q60" i="15" s="1"/>
  <c r="P45" i="19"/>
  <c r="O46" i="19"/>
  <c r="O60" i="19" s="1"/>
  <c r="O50" i="23"/>
  <c r="N62" i="23"/>
  <c r="N67" i="23" s="1"/>
  <c r="K108" i="7" s="1"/>
  <c r="I95" i="7"/>
  <c r="I346" i="7" s="1"/>
  <c r="O46" i="27"/>
  <c r="O60" i="27" s="1"/>
  <c r="P45" i="27"/>
  <c r="BV259" i="7"/>
  <c r="BV176" i="7" s="1"/>
  <c r="AX259" i="7"/>
  <c r="BJ176" i="7"/>
  <c r="T56" i="38"/>
  <c r="T13" i="38"/>
  <c r="BL281" i="7" s="1"/>
  <c r="P45" i="29"/>
  <c r="O46" i="29"/>
  <c r="O60" i="29" s="1"/>
  <c r="O50" i="29"/>
  <c r="N62" i="29"/>
  <c r="N67" i="29" s="1"/>
  <c r="K106" i="7" s="1"/>
  <c r="Q28" i="21"/>
  <c r="P54" i="21"/>
  <c r="N40" i="28"/>
  <c r="N65" i="28" s="1"/>
  <c r="N40" i="27"/>
  <c r="N65" i="27" s="1"/>
  <c r="P43" i="18"/>
  <c r="O58" i="18"/>
  <c r="BW260" i="7"/>
  <c r="BW177" i="7" s="1"/>
  <c r="AY260" i="7"/>
  <c r="BK177" i="7"/>
  <c r="CT2" i="38"/>
  <c r="CT1" i="38" s="1"/>
  <c r="CS1" i="38"/>
  <c r="P46" i="32"/>
  <c r="O47" i="32"/>
  <c r="O59" i="32" s="1"/>
  <c r="O48" i="30"/>
  <c r="O63" i="30" s="1"/>
  <c r="P47" i="30"/>
  <c r="P45" i="31"/>
  <c r="O46" i="31"/>
  <c r="O60" i="31" s="1"/>
  <c r="P43" i="30"/>
  <c r="O60" i="30"/>
  <c r="GV2" i="38"/>
  <c r="GV1" i="38" s="1"/>
  <c r="GU1" i="38"/>
  <c r="O40" i="22"/>
  <c r="O65" i="22" s="1"/>
  <c r="Q27" i="32"/>
  <c r="P52" i="32"/>
  <c r="T53" i="38"/>
  <c r="T42" i="38"/>
  <c r="BL259" i="7" s="1"/>
  <c r="AW270" i="7"/>
  <c r="AW327" i="7" s="1"/>
  <c r="BU270" i="7"/>
  <c r="BU327" i="7" s="1"/>
  <c r="Q28" i="18"/>
  <c r="P54" i="18"/>
  <c r="P45" i="21"/>
  <c r="O46" i="21"/>
  <c r="O60" i="21" s="1"/>
  <c r="AW257" i="7"/>
  <c r="AW322" i="7" s="1"/>
  <c r="BU257" i="7"/>
  <c r="BU322" i="7" s="1"/>
  <c r="R57" i="18"/>
  <c r="R55" i="18"/>
  <c r="R63" i="18"/>
  <c r="S30" i="18"/>
  <c r="S64" i="18" s="1"/>
  <c r="S55" i="20"/>
  <c r="S63" i="20"/>
  <c r="S57" i="20"/>
  <c r="S64" i="20"/>
  <c r="T30" i="20"/>
  <c r="AM293" i="7"/>
  <c r="Q28" i="12"/>
  <c r="P54" i="12"/>
  <c r="P43" i="23"/>
  <c r="O58" i="23"/>
  <c r="S61" i="24"/>
  <c r="S53" i="24"/>
  <c r="S54" i="24"/>
  <c r="T29" i="24"/>
  <c r="P47" i="31"/>
  <c r="O48" i="31"/>
  <c r="O61" i="31" s="1"/>
  <c r="O48" i="28"/>
  <c r="O61" i="28" s="1"/>
  <c r="P47" i="28"/>
  <c r="BV264" i="7"/>
  <c r="AX264" i="7"/>
  <c r="AL264" i="7" s="1"/>
  <c r="P44" i="25"/>
  <c r="O45" i="25"/>
  <c r="O58" i="25" s="1"/>
  <c r="O50" i="12"/>
  <c r="N62" i="12"/>
  <c r="N67" i="12" s="1"/>
  <c r="K103" i="7" s="1"/>
  <c r="O48" i="15"/>
  <c r="O63" i="15" s="1"/>
  <c r="P47" i="15"/>
  <c r="ET2" i="38"/>
  <c r="ET1" i="38" s="1"/>
  <c r="ES1" i="38"/>
  <c r="BV278" i="7"/>
  <c r="AX278" i="7"/>
  <c r="AY270" i="7"/>
  <c r="BW270" i="7"/>
  <c r="BJ266" i="7"/>
  <c r="BJ326" i="7" s="1"/>
  <c r="P47" i="20"/>
  <c r="O48" i="20"/>
  <c r="O61" i="20" s="1"/>
  <c r="AY258" i="7"/>
  <c r="AM258" i="7" s="1"/>
  <c r="BW258" i="7"/>
  <c r="S30" i="30"/>
  <c r="R57" i="30"/>
  <c r="R65" i="30"/>
  <c r="R59" i="30"/>
  <c r="R66" i="30"/>
  <c r="R63" i="29"/>
  <c r="R64" i="29"/>
  <c r="R57" i="29"/>
  <c r="R55" i="29"/>
  <c r="S30" i="29"/>
  <c r="O50" i="19"/>
  <c r="N62" i="19"/>
  <c r="N67" i="19" s="1"/>
  <c r="K105" i="7" s="1"/>
  <c r="M40" i="3"/>
  <c r="M65" i="3" s="1"/>
  <c r="O54" i="28"/>
  <c r="P28" i="28"/>
  <c r="P54" i="19"/>
  <c r="Q28" i="19"/>
  <c r="T55" i="38"/>
  <c r="BL270" i="7" s="1"/>
  <c r="P45" i="28"/>
  <c r="O46" i="28"/>
  <c r="O60" i="28" s="1"/>
  <c r="BI29" i="8" l="1"/>
  <c r="AH29" i="8"/>
  <c r="AU29" i="8"/>
  <c r="BH29" i="8"/>
  <c r="O50" i="20"/>
  <c r="N62" i="20"/>
  <c r="N67" i="20" s="1"/>
  <c r="K104" i="7" s="1"/>
  <c r="K349" i="7" s="1"/>
  <c r="AM280" i="7"/>
  <c r="AM312" i="7" s="1"/>
  <c r="P13" i="13"/>
  <c r="O12" i="13"/>
  <c r="P19" i="13"/>
  <c r="O18" i="13"/>
  <c r="P22" i="13"/>
  <c r="O21" i="13"/>
  <c r="P16" i="13"/>
  <c r="O15" i="13"/>
  <c r="N72" i="15"/>
  <c r="BV323" i="7"/>
  <c r="BV327" i="7"/>
  <c r="BL323" i="7"/>
  <c r="K350" i="7"/>
  <c r="K352" i="7"/>
  <c r="S28" i="40"/>
  <c r="R56" i="40"/>
  <c r="BR34" i="7"/>
  <c r="BS34" i="7"/>
  <c r="AU34" i="7"/>
  <c r="AT34" i="7"/>
  <c r="AG34" i="7"/>
  <c r="AH43" i="8"/>
  <c r="AH26" i="8" s="1"/>
  <c r="BS35" i="7"/>
  <c r="BS36" i="7"/>
  <c r="BS37" i="7"/>
  <c r="BS38" i="7"/>
  <c r="BS39" i="7"/>
  <c r="BS40" i="7"/>
  <c r="BS41" i="7"/>
  <c r="BS42" i="7"/>
  <c r="BU44" i="8" s="1"/>
  <c r="BU27" i="8" s="1"/>
  <c r="BS43" i="7"/>
  <c r="BU51" i="8" s="1"/>
  <c r="BU34" i="8" s="1"/>
  <c r="BR39" i="7"/>
  <c r="BR40" i="7"/>
  <c r="BR41" i="7"/>
  <c r="BR42" i="7"/>
  <c r="BT44" i="8" s="1"/>
  <c r="BT27" i="8" s="1"/>
  <c r="BR43" i="7"/>
  <c r="BT51" i="8" s="1"/>
  <c r="BT34" i="8" s="1"/>
  <c r="BR35" i="7"/>
  <c r="BR36" i="7"/>
  <c r="BR37" i="7"/>
  <c r="BR38" i="7"/>
  <c r="BS33" i="7"/>
  <c r="BR33" i="7"/>
  <c r="AT35" i="7"/>
  <c r="AT39" i="7"/>
  <c r="AT43" i="7"/>
  <c r="AV51" i="8" s="1"/>
  <c r="AV34" i="8" s="1"/>
  <c r="AT40" i="7"/>
  <c r="AT38" i="7"/>
  <c r="AT42" i="7"/>
  <c r="AV44" i="8" s="1"/>
  <c r="AV27" i="8" s="1"/>
  <c r="AT36" i="7"/>
  <c r="AT33" i="7"/>
  <c r="AT37" i="7"/>
  <c r="AT41" i="7"/>
  <c r="AU36" i="7"/>
  <c r="AU40" i="7"/>
  <c r="AU35" i="7"/>
  <c r="AU39" i="7"/>
  <c r="AU43" i="7"/>
  <c r="AW51" i="8" s="1"/>
  <c r="AW34" i="8" s="1"/>
  <c r="AU37" i="7"/>
  <c r="AU38" i="7"/>
  <c r="AU42" i="7"/>
  <c r="AW44" i="8" s="1"/>
  <c r="AW27" i="8" s="1"/>
  <c r="AU33" i="7"/>
  <c r="AU41" i="7"/>
  <c r="BR162" i="7"/>
  <c r="AU162" i="7"/>
  <c r="AG162" i="7"/>
  <c r="AG38" i="7"/>
  <c r="AG42" i="7"/>
  <c r="AI44" i="8" s="1"/>
  <c r="AI27" i="8" s="1"/>
  <c r="AG35" i="7"/>
  <c r="AG33" i="7"/>
  <c r="AG37" i="7"/>
  <c r="AG41" i="7"/>
  <c r="AG39" i="7"/>
  <c r="AG36" i="7"/>
  <c r="AG40" i="7"/>
  <c r="AG43" i="7"/>
  <c r="AI51" i="8" s="1"/>
  <c r="AI34" i="8" s="1"/>
  <c r="BI45" i="8"/>
  <c r="BI28" i="8" s="1"/>
  <c r="AU45" i="8"/>
  <c r="AU28" i="8" s="1"/>
  <c r="BS30" i="8"/>
  <c r="BS32" i="8" s="1"/>
  <c r="AT30" i="8"/>
  <c r="AT32" i="8" s="1"/>
  <c r="BR30" i="8"/>
  <c r="BR32" i="8" s="1"/>
  <c r="BG30" i="8"/>
  <c r="BG32" i="8" s="1"/>
  <c r="AU43" i="8"/>
  <c r="AU26" i="8" s="1"/>
  <c r="BI43" i="8"/>
  <c r="BI26" i="8" s="1"/>
  <c r="BH45" i="8"/>
  <c r="BH28" i="8" s="1"/>
  <c r="AH46" i="8"/>
  <c r="BH43" i="8"/>
  <c r="BH26" i="8" s="1"/>
  <c r="BI46" i="8"/>
  <c r="BH46" i="8"/>
  <c r="AU46" i="8"/>
  <c r="AH45" i="8"/>
  <c r="AH28" i="8" s="1"/>
  <c r="E38" i="38"/>
  <c r="E38" i="35" s="1"/>
  <c r="I255" i="7" s="1"/>
  <c r="D44" i="38"/>
  <c r="D44" i="35" s="1"/>
  <c r="G261" i="7" s="1"/>
  <c r="AY327" i="7"/>
  <c r="D39" i="38"/>
  <c r="D39" i="35" s="1"/>
  <c r="G256" i="7" s="1"/>
  <c r="G324" i="7" s="1"/>
  <c r="AX327" i="7"/>
  <c r="AY323" i="7"/>
  <c r="BL322" i="7"/>
  <c r="G20" i="38"/>
  <c r="G20" i="35" s="1"/>
  <c r="I27" i="38"/>
  <c r="I27" i="35" s="1"/>
  <c r="AC293" i="7" s="1"/>
  <c r="I23" i="38"/>
  <c r="I23" i="35" s="1"/>
  <c r="F26" i="38"/>
  <c r="F26" i="35" s="1"/>
  <c r="N292" i="7" s="1"/>
  <c r="D24" i="38"/>
  <c r="D24" i="35" s="1"/>
  <c r="F28" i="38"/>
  <c r="F22" i="38"/>
  <c r="F22" i="35" s="1"/>
  <c r="I22" i="38"/>
  <c r="I22" i="35" s="1"/>
  <c r="E20" i="38"/>
  <c r="E20" i="35" s="1"/>
  <c r="I288" i="7" s="1"/>
  <c r="E14" i="38"/>
  <c r="E14" i="35" s="1"/>
  <c r="I282" i="7" s="1"/>
  <c r="F24" i="38"/>
  <c r="F24" i="35" s="1"/>
  <c r="D26" i="38"/>
  <c r="D26" i="35" s="1"/>
  <c r="I19" i="38"/>
  <c r="I19" i="35" s="1"/>
  <c r="AC287" i="7" s="1"/>
  <c r="D14" i="38"/>
  <c r="I11" i="38"/>
  <c r="H13" i="38"/>
  <c r="H13" i="35" s="1"/>
  <c r="X281" i="7" s="1"/>
  <c r="F15" i="38"/>
  <c r="I10" i="38"/>
  <c r="E23" i="38"/>
  <c r="E23" i="35" s="1"/>
  <c r="D11" i="38"/>
  <c r="D11" i="35" s="1"/>
  <c r="G279" i="7" s="1"/>
  <c r="G13" i="38"/>
  <c r="G13" i="35" s="1"/>
  <c r="S281" i="7" s="1"/>
  <c r="G21" i="38"/>
  <c r="G21" i="35" s="1"/>
  <c r="S289" i="7" s="1"/>
  <c r="D18" i="38"/>
  <c r="H24" i="38"/>
  <c r="H24" i="35" s="1"/>
  <c r="F13" i="38"/>
  <c r="E17" i="38"/>
  <c r="E17" i="35" s="1"/>
  <c r="I18" i="38"/>
  <c r="G29" i="38"/>
  <c r="G29" i="35" s="1"/>
  <c r="S295" i="7" s="1"/>
  <c r="H18" i="38"/>
  <c r="H18" i="35" s="1"/>
  <c r="X286" i="7" s="1"/>
  <c r="F14" i="38"/>
  <c r="G10" i="38"/>
  <c r="I15" i="38"/>
  <c r="I15" i="35" s="1"/>
  <c r="D13" i="38"/>
  <c r="D13" i="35" s="1"/>
  <c r="G281" i="7" s="1"/>
  <c r="H21" i="38"/>
  <c r="H21" i="35" s="1"/>
  <c r="X289" i="7" s="1"/>
  <c r="I25" i="38"/>
  <c r="I25" i="35" s="1"/>
  <c r="H12" i="38"/>
  <c r="H12" i="35" s="1"/>
  <c r="X280" i="7" s="1"/>
  <c r="X312" i="7" s="1"/>
  <c r="I29" i="38"/>
  <c r="I29" i="35" s="1"/>
  <c r="AC295" i="7" s="1"/>
  <c r="H16" i="38"/>
  <c r="H16" i="35" s="1"/>
  <c r="H28" i="38"/>
  <c r="F23" i="38"/>
  <c r="F23" i="35" s="1"/>
  <c r="G17" i="38"/>
  <c r="G17" i="35" s="1"/>
  <c r="F18" i="38"/>
  <c r="F18" i="35" s="1"/>
  <c r="N286" i="7" s="1"/>
  <c r="D22" i="38"/>
  <c r="D22" i="35" s="1"/>
  <c r="E29" i="38"/>
  <c r="E29" i="35" s="1"/>
  <c r="I295" i="7" s="1"/>
  <c r="H10" i="38"/>
  <c r="E19" i="38"/>
  <c r="G12" i="38"/>
  <c r="F27" i="38"/>
  <c r="F27" i="35" s="1"/>
  <c r="N293" i="7" s="1"/>
  <c r="G16" i="38"/>
  <c r="G16" i="35" s="1"/>
  <c r="S284" i="7" s="1"/>
  <c r="I16" i="38"/>
  <c r="I16" i="35" s="1"/>
  <c r="H23" i="38"/>
  <c r="H23" i="35" s="1"/>
  <c r="E25" i="38"/>
  <c r="E25" i="35" s="1"/>
  <c r="H11" i="38"/>
  <c r="H11" i="35" s="1"/>
  <c r="G19" i="38"/>
  <c r="G19" i="35" s="1"/>
  <c r="S287" i="7" s="1"/>
  <c r="H27" i="38"/>
  <c r="E24" i="38"/>
  <c r="E24" i="35" s="1"/>
  <c r="D19" i="38"/>
  <c r="D19" i="35" s="1"/>
  <c r="I24" i="38"/>
  <c r="I24" i="35" s="1"/>
  <c r="H29" i="38"/>
  <c r="F21" i="38"/>
  <c r="F21" i="35" s="1"/>
  <c r="N289" i="7" s="1"/>
  <c r="F11" i="38"/>
  <c r="D17" i="38"/>
  <c r="E22" i="38"/>
  <c r="E22" i="35" s="1"/>
  <c r="G23" i="38"/>
  <c r="G23" i="35" s="1"/>
  <c r="E27" i="38"/>
  <c r="E27" i="35" s="1"/>
  <c r="I293" i="7" s="1"/>
  <c r="F12" i="38"/>
  <c r="F12" i="35" s="1"/>
  <c r="N280" i="7" s="1"/>
  <c r="N312" i="7" s="1"/>
  <c r="H20" i="38"/>
  <c r="E10" i="38"/>
  <c r="H19" i="38"/>
  <c r="H19" i="35" s="1"/>
  <c r="X287" i="7" s="1"/>
  <c r="G14" i="38"/>
  <c r="G14" i="35" s="1"/>
  <c r="S282" i="7" s="1"/>
  <c r="E28" i="38"/>
  <c r="E13" i="38"/>
  <c r="E13" i="35" s="1"/>
  <c r="I281" i="7" s="1"/>
  <c r="F25" i="38"/>
  <c r="F25" i="35" s="1"/>
  <c r="F19" i="38"/>
  <c r="F19" i="35" s="1"/>
  <c r="N287" i="7" s="1"/>
  <c r="I13" i="38"/>
  <c r="H15" i="38"/>
  <c r="H15" i="35" s="1"/>
  <c r="G26" i="38"/>
  <c r="G26" i="35" s="1"/>
  <c r="S292" i="7" s="1"/>
  <c r="D29" i="38"/>
  <c r="H14" i="38"/>
  <c r="G22" i="38"/>
  <c r="G22" i="35" s="1"/>
  <c r="I21" i="38"/>
  <c r="I21" i="35" s="1"/>
  <c r="AC289" i="7" s="1"/>
  <c r="D27" i="38"/>
  <c r="D27" i="35" s="1"/>
  <c r="G293" i="7" s="1"/>
  <c r="D15" i="38"/>
  <c r="E26" i="38"/>
  <c r="E26" i="35" s="1"/>
  <c r="G27" i="38"/>
  <c r="G27" i="35" s="1"/>
  <c r="S293" i="7" s="1"/>
  <c r="D12" i="38"/>
  <c r="D12" i="35" s="1"/>
  <c r="G280" i="7" s="1"/>
  <c r="G312" i="7" s="1"/>
  <c r="D20" i="38"/>
  <c r="I17" i="38"/>
  <c r="I17" i="35" s="1"/>
  <c r="F20" i="38"/>
  <c r="D21" i="38"/>
  <c r="D21" i="35" s="1"/>
  <c r="G289" i="7" s="1"/>
  <c r="D25" i="38"/>
  <c r="D25" i="35" s="1"/>
  <c r="F16" i="38"/>
  <c r="F16" i="35" s="1"/>
  <c r="N284" i="7" s="1"/>
  <c r="I20" i="38"/>
  <c r="E16" i="38"/>
  <c r="E16" i="35" s="1"/>
  <c r="I284" i="7" s="1"/>
  <c r="I12" i="38"/>
  <c r="E21" i="38"/>
  <c r="E21" i="35" s="1"/>
  <c r="I289" i="7" s="1"/>
  <c r="G18" i="38"/>
  <c r="G18" i="35" s="1"/>
  <c r="S286" i="7" s="1"/>
  <c r="H17" i="38"/>
  <c r="H17" i="35" s="1"/>
  <c r="D10" i="38"/>
  <c r="I26" i="38"/>
  <c r="I26" i="35" s="1"/>
  <c r="AC292" i="7" s="1"/>
  <c r="E18" i="38"/>
  <c r="G28" i="38"/>
  <c r="G28" i="35" s="1"/>
  <c r="S294" i="7" s="1"/>
  <c r="H22" i="38"/>
  <c r="H22" i="35" s="1"/>
  <c r="E12" i="38"/>
  <c r="E12" i="35" s="1"/>
  <c r="I280" i="7" s="1"/>
  <c r="I312" i="7" s="1"/>
  <c r="G24" i="38"/>
  <c r="G24" i="35" s="1"/>
  <c r="I28" i="38"/>
  <c r="I28" i="35" s="1"/>
  <c r="AC294" i="7" s="1"/>
  <c r="G11" i="38"/>
  <c r="I14" i="38"/>
  <c r="I14" i="35" s="1"/>
  <c r="AC282" i="7" s="1"/>
  <c r="AC309" i="7" s="1"/>
  <c r="D16" i="38"/>
  <c r="D16" i="35" s="1"/>
  <c r="G284" i="7" s="1"/>
  <c r="E11" i="38"/>
  <c r="E11" i="35" s="1"/>
  <c r="I279" i="7" s="1"/>
  <c r="H25" i="38"/>
  <c r="H25" i="35" s="1"/>
  <c r="E15" i="38"/>
  <c r="E15" i="35" s="1"/>
  <c r="I283" i="7" s="1"/>
  <c r="G15" i="38"/>
  <c r="G15" i="35" s="1"/>
  <c r="S283" i="7" s="1"/>
  <c r="F10" i="38"/>
  <c r="G25" i="38"/>
  <c r="G25" i="35" s="1"/>
  <c r="D28" i="38"/>
  <c r="D28" i="35" s="1"/>
  <c r="G294" i="7" s="1"/>
  <c r="H26" i="38"/>
  <c r="H26" i="35" s="1"/>
  <c r="X292" i="7" s="1"/>
  <c r="F17" i="38"/>
  <c r="F17" i="35" s="1"/>
  <c r="D23" i="38"/>
  <c r="D23" i="35" s="1"/>
  <c r="F29" i="38"/>
  <c r="F29" i="35" s="1"/>
  <c r="N295" i="7" s="1"/>
  <c r="AY322" i="7"/>
  <c r="AY321" i="7"/>
  <c r="BW321" i="7"/>
  <c r="BV321" i="7"/>
  <c r="BL321" i="7"/>
  <c r="BW327" i="7"/>
  <c r="AX323" i="7"/>
  <c r="AX321" i="7"/>
  <c r="BU321" i="7"/>
  <c r="BL327" i="7"/>
  <c r="BW323" i="7"/>
  <c r="BW322" i="7"/>
  <c r="AK258" i="7"/>
  <c r="AW321" i="7"/>
  <c r="J346" i="7"/>
  <c r="N72" i="30"/>
  <c r="O65" i="32"/>
  <c r="L110" i="7" s="1"/>
  <c r="Q48" i="40"/>
  <c r="Q63" i="40" s="1"/>
  <c r="R47" i="40"/>
  <c r="W59" i="40"/>
  <c r="W57" i="40"/>
  <c r="W65" i="40"/>
  <c r="X30" i="40"/>
  <c r="X66" i="40" s="1"/>
  <c r="K347" i="7"/>
  <c r="J348" i="7"/>
  <c r="Q46" i="40"/>
  <c r="Q62" i="40" s="1"/>
  <c r="R45" i="40"/>
  <c r="O72" i="40"/>
  <c r="O69" i="40"/>
  <c r="L113" i="7" s="1"/>
  <c r="L345" i="7" s="1"/>
  <c r="Q50" i="40"/>
  <c r="P64" i="40"/>
  <c r="Q43" i="40"/>
  <c r="P60" i="40"/>
  <c r="AK296" i="7"/>
  <c r="AK298" i="7" s="1"/>
  <c r="AF45" i="7"/>
  <c r="AF46" i="7"/>
  <c r="AW267" i="7"/>
  <c r="AW325" i="7" s="1"/>
  <c r="BI325" i="7"/>
  <c r="AM297" i="7"/>
  <c r="AM308" i="7" s="1"/>
  <c r="AK257" i="7"/>
  <c r="AK322" i="7" s="1"/>
  <c r="AJ261" i="7"/>
  <c r="AJ323" i="7" s="1"/>
  <c r="AZ256" i="7"/>
  <c r="AZ324" i="7" s="1"/>
  <c r="AZ265" i="7"/>
  <c r="AZ322" i="7" s="1"/>
  <c r="AM255" i="7"/>
  <c r="AZ255" i="7"/>
  <c r="AM265" i="7"/>
  <c r="AM322" i="7" s="1"/>
  <c r="AL256" i="7"/>
  <c r="AL324" i="7" s="1"/>
  <c r="AL255" i="7"/>
  <c r="AL265" i="7"/>
  <c r="AL322" i="7" s="1"/>
  <c r="AM256" i="7"/>
  <c r="AM324" i="7" s="1"/>
  <c r="AK256" i="7"/>
  <c r="AK324" i="7" s="1"/>
  <c r="BX269" i="7"/>
  <c r="BL266" i="7"/>
  <c r="AG163" i="7"/>
  <c r="AG31" i="7"/>
  <c r="AG32" i="7"/>
  <c r="BL267" i="7"/>
  <c r="BL325" i="7" s="1"/>
  <c r="AG202" i="7"/>
  <c r="BU267" i="7"/>
  <c r="BU325" i="7" s="1"/>
  <c r="BI272" i="7"/>
  <c r="BI274" i="7" s="1"/>
  <c r="AJ273" i="7"/>
  <c r="AJ320" i="7" s="1"/>
  <c r="AV266" i="7"/>
  <c r="AV326" i="7" s="1"/>
  <c r="AX267" i="7"/>
  <c r="AX325" i="7" s="1"/>
  <c r="BT266" i="7"/>
  <c r="BT326" i="7" s="1"/>
  <c r="BH272" i="7"/>
  <c r="BH274" i="7" s="1"/>
  <c r="D50" i="38"/>
  <c r="D50" i="35" s="1"/>
  <c r="E55" i="38"/>
  <c r="E55" i="35" s="1"/>
  <c r="I270" i="7" s="1"/>
  <c r="O65" i="24"/>
  <c r="L109" i="7" s="1"/>
  <c r="U50" i="38"/>
  <c r="I56" i="38"/>
  <c r="I56" i="35" s="1"/>
  <c r="AC271" i="7" s="1"/>
  <c r="G52" i="38"/>
  <c r="G52" i="35" s="1"/>
  <c r="I52" i="38"/>
  <c r="I52" i="35" s="1"/>
  <c r="H51" i="38"/>
  <c r="H51" i="35" s="1"/>
  <c r="E49" i="38"/>
  <c r="E49" i="35" s="1"/>
  <c r="U58" i="38"/>
  <c r="BM273" i="7" s="1"/>
  <c r="BM320" i="7" s="1"/>
  <c r="G49" i="38"/>
  <c r="G49" i="35" s="1"/>
  <c r="U39" i="38"/>
  <c r="BM256" i="7" s="1"/>
  <c r="BM324" i="7" s="1"/>
  <c r="D51" i="38"/>
  <c r="D51" i="35" s="1"/>
  <c r="E50" i="38"/>
  <c r="E50" i="35" s="1"/>
  <c r="D58" i="38"/>
  <c r="D58" i="35" s="1"/>
  <c r="G273" i="7" s="1"/>
  <c r="G320" i="7" s="1"/>
  <c r="G58" i="38"/>
  <c r="G58" i="35" s="1"/>
  <c r="S273" i="7" s="1"/>
  <c r="S320" i="7" s="1"/>
  <c r="U55" i="38"/>
  <c r="BM270" i="7" s="1"/>
  <c r="D43" i="38"/>
  <c r="D43" i="35" s="1"/>
  <c r="G260" i="7" s="1"/>
  <c r="G177" i="7" s="1"/>
  <c r="H177" i="7" s="1"/>
  <c r="E48" i="38"/>
  <c r="E48" i="35" s="1"/>
  <c r="I265" i="7" s="1"/>
  <c r="F50" i="38"/>
  <c r="F50" i="35" s="1"/>
  <c r="H52" i="38"/>
  <c r="H52" i="35" s="1"/>
  <c r="E52" i="38"/>
  <c r="E52" i="35" s="1"/>
  <c r="I51" i="38"/>
  <c r="I51" i="35" s="1"/>
  <c r="U52" i="38"/>
  <c r="BM266" i="7" s="1"/>
  <c r="BM326" i="7" s="1"/>
  <c r="E58" i="38"/>
  <c r="E58" i="35" s="1"/>
  <c r="I273" i="7" s="1"/>
  <c r="I320" i="7" s="1"/>
  <c r="H49" i="38"/>
  <c r="H49" i="35" s="1"/>
  <c r="H50" i="38"/>
  <c r="H50" i="35" s="1"/>
  <c r="F49" i="38"/>
  <c r="F49" i="35" s="1"/>
  <c r="I50" i="38"/>
  <c r="I50" i="35" s="1"/>
  <c r="F58" i="38"/>
  <c r="F58" i="35" s="1"/>
  <c r="N273" i="7" s="1"/>
  <c r="N320" i="7" s="1"/>
  <c r="G51" i="38"/>
  <c r="G51" i="35" s="1"/>
  <c r="F51" i="38"/>
  <c r="F51" i="35" s="1"/>
  <c r="F52" i="38"/>
  <c r="F52" i="35" s="1"/>
  <c r="AV267" i="7"/>
  <c r="AV325" i="7" s="1"/>
  <c r="BT267" i="7"/>
  <c r="BT325" i="7" s="1"/>
  <c r="G50" i="38"/>
  <c r="G50" i="35" s="1"/>
  <c r="H58" i="38"/>
  <c r="H58" i="35" s="1"/>
  <c r="X273" i="7" s="1"/>
  <c r="X320" i="7" s="1"/>
  <c r="D49" i="38"/>
  <c r="D49" i="35" s="1"/>
  <c r="D52" i="38"/>
  <c r="D52" i="35" s="1"/>
  <c r="I58" i="38"/>
  <c r="I58" i="35" s="1"/>
  <c r="AC273" i="7" s="1"/>
  <c r="AC320" i="7" s="1"/>
  <c r="BU266" i="7"/>
  <c r="BU326" i="7" s="1"/>
  <c r="AW266" i="7"/>
  <c r="AW326" i="7" s="1"/>
  <c r="I49" i="38"/>
  <c r="I49" i="35" s="1"/>
  <c r="E51" i="38"/>
  <c r="E51" i="35" s="1"/>
  <c r="U51" i="38"/>
  <c r="BR31" i="7"/>
  <c r="BR32" i="7"/>
  <c r="BR163" i="7"/>
  <c r="AU202" i="7"/>
  <c r="AT202" i="7"/>
  <c r="BR202" i="7"/>
  <c r="BS202" i="7"/>
  <c r="AH192" i="7"/>
  <c r="AH17" i="7" s="1"/>
  <c r="AH201" i="7"/>
  <c r="AH26" i="7" s="1"/>
  <c r="AH186" i="7"/>
  <c r="AH11" i="7" s="1"/>
  <c r="AH184" i="7"/>
  <c r="AH9" i="7" s="1"/>
  <c r="BX256" i="7"/>
  <c r="BX324" i="7" s="1"/>
  <c r="BX257" i="7"/>
  <c r="BX255" i="7"/>
  <c r="BF45" i="7"/>
  <c r="AH189" i="7"/>
  <c r="AH14" i="7" s="1"/>
  <c r="AU32" i="7"/>
  <c r="AI195" i="7"/>
  <c r="AI20" i="7" s="1"/>
  <c r="AU31" i="7"/>
  <c r="AU163" i="7"/>
  <c r="BS162" i="7"/>
  <c r="BF46" i="7"/>
  <c r="AI193" i="7"/>
  <c r="AI18" i="7" s="1"/>
  <c r="AI185" i="7"/>
  <c r="AI10" i="7" s="1"/>
  <c r="AI184" i="7"/>
  <c r="AI9" i="7" s="1"/>
  <c r="AI199" i="7"/>
  <c r="AI24" i="7" s="1"/>
  <c r="AI187" i="7"/>
  <c r="AI12" i="7" s="1"/>
  <c r="AI191" i="7"/>
  <c r="AI16" i="7" s="1"/>
  <c r="AH185" i="7"/>
  <c r="AH10" i="7" s="1"/>
  <c r="AH188" i="7"/>
  <c r="AH13" i="7" s="1"/>
  <c r="AH183" i="7"/>
  <c r="AH200" i="7"/>
  <c r="AH25" i="7" s="1"/>
  <c r="AH197" i="7"/>
  <c r="AH22" i="7" s="1"/>
  <c r="BX265" i="7"/>
  <c r="AH195" i="7"/>
  <c r="AH20" i="7" s="1"/>
  <c r="AH199" i="7"/>
  <c r="AH24" i="7" s="1"/>
  <c r="AH198" i="7"/>
  <c r="AH23" i="7" s="1"/>
  <c r="AH194" i="7"/>
  <c r="AH19" i="7" s="1"/>
  <c r="AH191" i="7"/>
  <c r="AH16" i="7" s="1"/>
  <c r="AH193" i="7"/>
  <c r="AH18" i="7" s="1"/>
  <c r="AH187" i="7"/>
  <c r="AH12" i="7" s="1"/>
  <c r="BI178" i="7"/>
  <c r="AH196" i="7"/>
  <c r="AH21" i="7" s="1"/>
  <c r="AH190" i="7"/>
  <c r="AH15" i="7" s="1"/>
  <c r="AI190" i="7"/>
  <c r="AI15" i="7" s="1"/>
  <c r="AI183" i="7"/>
  <c r="AI194" i="7"/>
  <c r="AI19" i="7" s="1"/>
  <c r="AI186" i="7"/>
  <c r="AI11" i="7" s="1"/>
  <c r="AI192" i="7"/>
  <c r="AI17" i="7" s="1"/>
  <c r="AI189" i="7"/>
  <c r="AI14" i="7" s="1"/>
  <c r="BS31" i="7"/>
  <c r="AT31" i="7"/>
  <c r="AT163" i="7"/>
  <c r="AT162" i="7"/>
  <c r="AT32" i="7"/>
  <c r="AI198" i="7"/>
  <c r="AI23" i="7" s="1"/>
  <c r="AS46" i="7"/>
  <c r="AV243" i="7"/>
  <c r="AV237" i="7"/>
  <c r="AV244" i="7"/>
  <c r="AV233" i="7"/>
  <c r="AV234" i="7"/>
  <c r="AV242" i="7"/>
  <c r="AV230" i="7"/>
  <c r="AV236" i="7"/>
  <c r="AV231" i="7"/>
  <c r="AV241" i="7"/>
  <c r="AV238" i="7"/>
  <c r="AV229" i="7"/>
  <c r="AV235" i="7"/>
  <c r="AV227" i="7"/>
  <c r="AV232" i="7"/>
  <c r="AV228" i="7"/>
  <c r="AV245" i="7"/>
  <c r="AV240" i="7"/>
  <c r="AV239" i="7"/>
  <c r="AH246" i="7"/>
  <c r="AI246" i="7"/>
  <c r="BH246" i="7"/>
  <c r="BT242" i="7"/>
  <c r="BT237" i="7"/>
  <c r="BT238" i="7"/>
  <c r="BT233" i="7"/>
  <c r="BT241" i="7"/>
  <c r="BT243" i="7"/>
  <c r="BT244" i="7"/>
  <c r="BT234" i="7"/>
  <c r="BT230" i="7"/>
  <c r="BT232" i="7"/>
  <c r="BT236" i="7"/>
  <c r="BT229" i="7"/>
  <c r="BT231" i="7"/>
  <c r="BT227" i="7"/>
  <c r="BT235" i="7"/>
  <c r="BT228" i="7"/>
  <c r="BT245" i="7"/>
  <c r="BT240" i="7"/>
  <c r="BT239" i="7"/>
  <c r="AS45" i="7"/>
  <c r="AW243" i="7"/>
  <c r="AW244" i="7"/>
  <c r="AW241" i="7"/>
  <c r="AW237" i="7"/>
  <c r="AW242" i="7"/>
  <c r="AW233" i="7"/>
  <c r="AW236" i="7"/>
  <c r="AW231" i="7"/>
  <c r="AW238" i="7"/>
  <c r="AW229" i="7"/>
  <c r="AW235" i="7"/>
  <c r="AW230" i="7"/>
  <c r="AW234" i="7"/>
  <c r="AW227" i="7"/>
  <c r="AW232" i="7"/>
  <c r="AW228" i="7"/>
  <c r="AW245" i="7"/>
  <c r="AW240" i="7"/>
  <c r="BI244" i="7"/>
  <c r="BI241" i="7"/>
  <c r="BI243" i="7"/>
  <c r="BI242" i="7"/>
  <c r="BI235" i="7"/>
  <c r="BI236" i="7"/>
  <c r="BI232" i="7"/>
  <c r="BI237" i="7"/>
  <c r="BI238" i="7"/>
  <c r="BI227" i="7"/>
  <c r="BI234" i="7"/>
  <c r="BI228" i="7"/>
  <c r="BI229" i="7"/>
  <c r="BI233" i="7"/>
  <c r="BI230" i="7"/>
  <c r="BI231" i="7"/>
  <c r="BI245" i="7"/>
  <c r="BI240" i="7"/>
  <c r="BI239" i="7"/>
  <c r="BU242" i="7"/>
  <c r="BU237" i="7"/>
  <c r="BU244" i="7"/>
  <c r="BU238" i="7"/>
  <c r="BU241" i="7"/>
  <c r="BU243" i="7"/>
  <c r="BU234" i="7"/>
  <c r="BU230" i="7"/>
  <c r="BU233" i="7"/>
  <c r="BU236" i="7"/>
  <c r="BU229" i="7"/>
  <c r="BU231" i="7"/>
  <c r="BU227" i="7"/>
  <c r="BU235" i="7"/>
  <c r="BU228" i="7"/>
  <c r="BU232" i="7"/>
  <c r="BU245" i="7"/>
  <c r="BU240" i="7"/>
  <c r="BJ272" i="7"/>
  <c r="BJ274" i="7" s="1"/>
  <c r="BU239" i="7"/>
  <c r="AJ241" i="7"/>
  <c r="AJ242" i="7"/>
  <c r="AJ244" i="7"/>
  <c r="AJ235" i="7"/>
  <c r="AJ238" i="7"/>
  <c r="AJ243" i="7"/>
  <c r="AJ232" i="7"/>
  <c r="AJ234" i="7"/>
  <c r="AJ233" i="7"/>
  <c r="AJ236" i="7"/>
  <c r="AJ237" i="7"/>
  <c r="AJ228" i="7"/>
  <c r="AJ230" i="7"/>
  <c r="AJ229" i="7"/>
  <c r="AJ231" i="7"/>
  <c r="AJ227" i="7"/>
  <c r="AJ245" i="7"/>
  <c r="AJ239" i="7"/>
  <c r="AW239" i="7"/>
  <c r="AJ240" i="7"/>
  <c r="AI197" i="7"/>
  <c r="AI22" i="7" s="1"/>
  <c r="AI200" i="7"/>
  <c r="AI25" i="7" s="1"/>
  <c r="BS32" i="7"/>
  <c r="BS163" i="7"/>
  <c r="BG46" i="7"/>
  <c r="AI196" i="7"/>
  <c r="AI21" i="7" s="1"/>
  <c r="BG45" i="7"/>
  <c r="AI188" i="7"/>
  <c r="AI13" i="7" s="1"/>
  <c r="BV267" i="7"/>
  <c r="BV325" i="7" s="1"/>
  <c r="AZ273" i="7"/>
  <c r="AZ320" i="7" s="1"/>
  <c r="AL273" i="7"/>
  <c r="AL320" i="7" s="1"/>
  <c r="AK273" i="7"/>
  <c r="AK320" i="7" s="1"/>
  <c r="AM273" i="7"/>
  <c r="AM320" i="7" s="1"/>
  <c r="BX273" i="7"/>
  <c r="BX320" i="7" s="1"/>
  <c r="E46" i="38"/>
  <c r="E46" i="35" s="1"/>
  <c r="I263" i="7" s="1"/>
  <c r="D37" i="38"/>
  <c r="D37" i="35" s="1"/>
  <c r="G254" i="7" s="1"/>
  <c r="G323" i="7" s="1"/>
  <c r="G40" i="38"/>
  <c r="G40" i="35" s="1"/>
  <c r="S257" i="7" s="1"/>
  <c r="F37" i="38"/>
  <c r="F37" i="35" s="1"/>
  <c r="N254" i="7" s="1"/>
  <c r="N323" i="7" s="1"/>
  <c r="D54" i="38"/>
  <c r="D54" i="35" s="1"/>
  <c r="G269" i="7" s="1"/>
  <c r="E41" i="38"/>
  <c r="E41" i="35" s="1"/>
  <c r="I258" i="7" s="1"/>
  <c r="BX258" i="7"/>
  <c r="D48" i="38"/>
  <c r="D48" i="35" s="1"/>
  <c r="G265" i="7" s="1"/>
  <c r="E54" i="38"/>
  <c r="E54" i="35" s="1"/>
  <c r="I269" i="7" s="1"/>
  <c r="BK272" i="7"/>
  <c r="BK274" i="7" s="1"/>
  <c r="U46" i="38"/>
  <c r="I44" i="38"/>
  <c r="I44" i="35" s="1"/>
  <c r="H42" i="38"/>
  <c r="H42" i="35" s="1"/>
  <c r="X259" i="7" s="1"/>
  <c r="W259" i="7" s="1"/>
  <c r="U43" i="38"/>
  <c r="BM260" i="7" s="1"/>
  <c r="BY260" i="7" s="1"/>
  <c r="BY177" i="7" s="1"/>
  <c r="U54" i="38"/>
  <c r="BM269" i="7" s="1"/>
  <c r="U53" i="38"/>
  <c r="E47" i="38"/>
  <c r="E47" i="35" s="1"/>
  <c r="I264" i="7" s="1"/>
  <c r="F45" i="38"/>
  <c r="F45" i="35" s="1"/>
  <c r="N262" i="7" s="1"/>
  <c r="AZ269" i="7"/>
  <c r="I39" i="38"/>
  <c r="I39" i="35" s="1"/>
  <c r="AC256" i="7" s="1"/>
  <c r="AC324" i="7" s="1"/>
  <c r="D42" i="38"/>
  <c r="D42" i="35" s="1"/>
  <c r="G259" i="7" s="1"/>
  <c r="H259" i="7" s="1"/>
  <c r="E42" i="38"/>
  <c r="E42" i="35" s="1"/>
  <c r="I259" i="7" s="1"/>
  <c r="I176" i="7" s="1"/>
  <c r="L24" i="40" s="1"/>
  <c r="K97" i="7"/>
  <c r="N79" i="27"/>
  <c r="Q42" i="25"/>
  <c r="P56" i="25"/>
  <c r="H54" i="38"/>
  <c r="H54" i="35" s="1"/>
  <c r="X269" i="7" s="1"/>
  <c r="K101" i="7"/>
  <c r="N79" i="28"/>
  <c r="P39" i="3"/>
  <c r="F46" i="38"/>
  <c r="F46" i="35" s="1"/>
  <c r="N263" i="7" s="1"/>
  <c r="I55" i="38"/>
  <c r="I55" i="35" s="1"/>
  <c r="AC270" i="7" s="1"/>
  <c r="AJ255" i="7"/>
  <c r="AJ321" i="7" s="1"/>
  <c r="R66" i="3"/>
  <c r="T61" i="24"/>
  <c r="T53" i="24"/>
  <c r="T54" i="24"/>
  <c r="U29" i="24"/>
  <c r="O40" i="20"/>
  <c r="O65" i="20" s="1"/>
  <c r="O40" i="29"/>
  <c r="O65" i="29" s="1"/>
  <c r="AM270" i="7"/>
  <c r="P50" i="23"/>
  <c r="O62" i="23"/>
  <c r="O67" i="23" s="1"/>
  <c r="L108" i="7" s="1"/>
  <c r="G41" i="38"/>
  <c r="G41" i="35" s="1"/>
  <c r="S258" i="7" s="1"/>
  <c r="P39" i="26"/>
  <c r="P39" i="32"/>
  <c r="P39" i="25"/>
  <c r="P39" i="24"/>
  <c r="Q54" i="31"/>
  <c r="R28" i="31"/>
  <c r="S34" i="15"/>
  <c r="F54" i="38"/>
  <c r="F54" i="35" s="1"/>
  <c r="N269" i="7" s="1"/>
  <c r="T30" i="30"/>
  <c r="S65" i="30"/>
  <c r="S59" i="30"/>
  <c r="S57" i="30"/>
  <c r="S66" i="30"/>
  <c r="AM269" i="7"/>
  <c r="F48" i="38"/>
  <c r="F48" i="35" s="1"/>
  <c r="N265" i="7" s="1"/>
  <c r="F44" i="38"/>
  <c r="F44" i="35" s="1"/>
  <c r="AK254" i="7"/>
  <c r="AK323" i="7" s="1"/>
  <c r="E37" i="38"/>
  <c r="E37" i="35" s="1"/>
  <c r="I254" i="7" s="1"/>
  <c r="I323" i="7" s="1"/>
  <c r="Q43" i="20"/>
  <c r="P58" i="20"/>
  <c r="Q44" i="24"/>
  <c r="P45" i="24"/>
  <c r="P58" i="24" s="1"/>
  <c r="R28" i="30"/>
  <c r="Q56" i="30"/>
  <c r="Q47" i="21"/>
  <c r="P48" i="21"/>
  <c r="P61" i="21" s="1"/>
  <c r="P61" i="15"/>
  <c r="P54" i="28"/>
  <c r="Q28" i="28"/>
  <c r="T65" i="15"/>
  <c r="T66" i="15"/>
  <c r="T57" i="15"/>
  <c r="U30" i="15"/>
  <c r="G44" i="38"/>
  <c r="G44" i="35" s="1"/>
  <c r="BX261" i="7"/>
  <c r="AZ261" i="7"/>
  <c r="AN261" i="7" s="1"/>
  <c r="S33" i="15"/>
  <c r="FG1" i="38"/>
  <c r="D17" i="35"/>
  <c r="G285" i="7" s="1"/>
  <c r="G11" i="35"/>
  <c r="S279" i="7" s="1"/>
  <c r="H31" i="38"/>
  <c r="H31" i="35" s="1"/>
  <c r="X297" i="7" s="1"/>
  <c r="X308" i="7" s="1"/>
  <c r="E28" i="35"/>
  <c r="I294" i="7" s="1"/>
  <c r="H28" i="35"/>
  <c r="X294" i="7" s="1"/>
  <c r="I20" i="35"/>
  <c r="D18" i="35"/>
  <c r="F13" i="35"/>
  <c r="N281" i="7" s="1"/>
  <c r="I11" i="35"/>
  <c r="E31" i="38"/>
  <c r="E31" i="35" s="1"/>
  <c r="I297" i="7" s="1"/>
  <c r="I308" i="7" s="1"/>
  <c r="F20" i="35"/>
  <c r="F11" i="35"/>
  <c r="N279" i="7" s="1"/>
  <c r="G31" i="38"/>
  <c r="G31" i="35" s="1"/>
  <c r="S297" i="7" s="1"/>
  <c r="S308" i="7" s="1"/>
  <c r="D29" i="35"/>
  <c r="I13" i="35"/>
  <c r="AC281" i="7" s="1"/>
  <c r="D20" i="35"/>
  <c r="G288" i="7" s="1"/>
  <c r="E19" i="35"/>
  <c r="I287" i="7" s="1"/>
  <c r="D31" i="38"/>
  <c r="D31" i="35" s="1"/>
  <c r="G297" i="7" s="1"/>
  <c r="G308" i="7" s="1"/>
  <c r="H20" i="35"/>
  <c r="I18" i="35"/>
  <c r="AC286" i="7" s="1"/>
  <c r="H29" i="35"/>
  <c r="X295" i="7" s="1"/>
  <c r="F31" i="38"/>
  <c r="F31" i="35" s="1"/>
  <c r="N297" i="7" s="1"/>
  <c r="N308" i="7" s="1"/>
  <c r="I31" i="38"/>
  <c r="I31" i="35" s="1"/>
  <c r="AC297" i="7" s="1"/>
  <c r="AC308" i="7" s="1"/>
  <c r="H14" i="35"/>
  <c r="X282" i="7" s="1"/>
  <c r="X309" i="7" s="1"/>
  <c r="E18" i="35"/>
  <c r="I286" i="7" s="1"/>
  <c r="H27" i="35"/>
  <c r="X293" i="7" s="1"/>
  <c r="I12" i="35"/>
  <c r="AC280" i="7" s="1"/>
  <c r="AC312" i="7" s="1"/>
  <c r="D14" i="35"/>
  <c r="G282" i="7" s="1"/>
  <c r="F15" i="35"/>
  <c r="N283" i="7" s="1"/>
  <c r="D15" i="35"/>
  <c r="G283" i="7" s="1"/>
  <c r="F28" i="35"/>
  <c r="N294" i="7" s="1"/>
  <c r="F14" i="35"/>
  <c r="N282" i="7" s="1"/>
  <c r="G12" i="35"/>
  <c r="S280" i="7" s="1"/>
  <c r="S312" i="7" s="1"/>
  <c r="P40" i="23"/>
  <c r="P65" i="23" s="1"/>
  <c r="Q42" i="32"/>
  <c r="P56" i="32"/>
  <c r="Q42" i="24"/>
  <c r="P56" i="24"/>
  <c r="AX266" i="7"/>
  <c r="AX326" i="7" s="1"/>
  <c r="BV266" i="7"/>
  <c r="BV326" i="7" s="1"/>
  <c r="P50" i="19"/>
  <c r="O62" i="19"/>
  <c r="O67" i="19" s="1"/>
  <c r="L105" i="7" s="1"/>
  <c r="Q43" i="23"/>
  <c r="P58" i="23"/>
  <c r="BY270" i="7"/>
  <c r="BA270" i="7"/>
  <c r="H43" i="38"/>
  <c r="H43" i="35" s="1"/>
  <c r="X260" i="7" s="1"/>
  <c r="AZ259" i="7"/>
  <c r="BX259" i="7"/>
  <c r="BX176" i="7" s="1"/>
  <c r="BL176" i="7"/>
  <c r="O40" i="28"/>
  <c r="O65" i="28" s="1"/>
  <c r="O40" i="27"/>
  <c r="O65" i="27" s="1"/>
  <c r="G38" i="38"/>
  <c r="G38" i="35" s="1"/>
  <c r="S255" i="7" s="1"/>
  <c r="Q43" i="31"/>
  <c r="P58" i="31"/>
  <c r="P50" i="31"/>
  <c r="O62" i="31"/>
  <c r="O67" i="31" s="1"/>
  <c r="L99" i="7" s="1"/>
  <c r="P50" i="22"/>
  <c r="O62" i="22"/>
  <c r="O67" i="22" s="1"/>
  <c r="L107" i="7" s="1"/>
  <c r="L351" i="7" s="1"/>
  <c r="S63" i="28"/>
  <c r="S55" i="28"/>
  <c r="T30" i="28"/>
  <c r="S57" i="28"/>
  <c r="S64" i="28"/>
  <c r="F42" i="38"/>
  <c r="F42" i="35" s="1"/>
  <c r="N259" i="7" s="1"/>
  <c r="P50" i="28"/>
  <c r="O62" i="28"/>
  <c r="O67" i="28" s="1"/>
  <c r="Q45" i="12"/>
  <c r="P46" i="12"/>
  <c r="P60" i="12" s="1"/>
  <c r="H48" i="38"/>
  <c r="H48" i="35" s="1"/>
  <c r="X265" i="7" s="1"/>
  <c r="Q47" i="19"/>
  <c r="P48" i="19"/>
  <c r="P61" i="19" s="1"/>
  <c r="Q43" i="29"/>
  <c r="P58" i="29"/>
  <c r="S54" i="32"/>
  <c r="S53" i="32"/>
  <c r="T30" i="32"/>
  <c r="P46" i="23"/>
  <c r="P60" i="23" s="1"/>
  <c r="Q45" i="23"/>
  <c r="O65" i="25"/>
  <c r="L111" i="7" s="1"/>
  <c r="F38" i="38"/>
  <c r="F38" i="35" s="1"/>
  <c r="N255" i="7" s="1"/>
  <c r="R28" i="21"/>
  <c r="Q54" i="21"/>
  <c r="Q45" i="19"/>
  <c r="P46" i="19"/>
  <c r="P60" i="19" s="1"/>
  <c r="G42" i="38"/>
  <c r="G42" i="35" s="1"/>
  <c r="S259" i="7" s="1"/>
  <c r="Q54" i="23"/>
  <c r="R28" i="23"/>
  <c r="Q52" i="24"/>
  <c r="R27" i="24"/>
  <c r="D56" i="38"/>
  <c r="D56" i="35" s="1"/>
  <c r="U52" i="26"/>
  <c r="U65" i="26" s="1"/>
  <c r="R112" i="7" s="1"/>
  <c r="V27" i="26"/>
  <c r="Q43" i="19"/>
  <c r="P58" i="19"/>
  <c r="BX270" i="7"/>
  <c r="AZ270" i="7"/>
  <c r="S63" i="29"/>
  <c r="S64" i="29"/>
  <c r="S57" i="29"/>
  <c r="S55" i="29"/>
  <c r="T30" i="29"/>
  <c r="R28" i="12"/>
  <c r="Q54" i="12"/>
  <c r="H261" i="7"/>
  <c r="F261" i="7"/>
  <c r="T64" i="27"/>
  <c r="T55" i="27"/>
  <c r="T63" i="27"/>
  <c r="T57" i="27"/>
  <c r="U30" i="27"/>
  <c r="D41" i="38"/>
  <c r="D41" i="35" s="1"/>
  <c r="G258" i="7" s="1"/>
  <c r="S36" i="15"/>
  <c r="Q47" i="18"/>
  <c r="P48" i="18"/>
  <c r="P61" i="18" s="1"/>
  <c r="H260" i="7"/>
  <c r="F260" i="7"/>
  <c r="AL278" i="7"/>
  <c r="F47" i="38"/>
  <c r="F47" i="35" s="1"/>
  <c r="N264" i="7" s="1"/>
  <c r="R43" i="15"/>
  <c r="R60" i="15" s="1"/>
  <c r="Q45" i="17"/>
  <c r="P46" i="17"/>
  <c r="P60" i="17" s="1"/>
  <c r="S37" i="15"/>
  <c r="H44" i="38"/>
  <c r="H44" i="35" s="1"/>
  <c r="AY266" i="7"/>
  <c r="AY326" i="7" s="1"/>
  <c r="BW266" i="7"/>
  <c r="BW326" i="7" s="1"/>
  <c r="U41" i="38"/>
  <c r="BM258" i="7" s="1"/>
  <c r="I41" i="38"/>
  <c r="I41" i="35" s="1"/>
  <c r="AC258" i="7" s="1"/>
  <c r="D45" i="38"/>
  <c r="D45" i="35" s="1"/>
  <c r="H46" i="38"/>
  <c r="H46" i="35" s="1"/>
  <c r="X263" i="7" s="1"/>
  <c r="S57" i="31"/>
  <c r="S63" i="31"/>
  <c r="S55" i="31"/>
  <c r="S64" i="31"/>
  <c r="T30" i="31"/>
  <c r="BX254" i="7"/>
  <c r="AZ254" i="7"/>
  <c r="U42" i="38"/>
  <c r="BM259" i="7" s="1"/>
  <c r="U48" i="38"/>
  <c r="BM265" i="7" s="1"/>
  <c r="U45" i="38"/>
  <c r="U44" i="38"/>
  <c r="BM261" i="7" s="1"/>
  <c r="U38" i="38"/>
  <c r="BM255" i="7" s="1"/>
  <c r="U37" i="38"/>
  <c r="BM254" i="7" s="1"/>
  <c r="U47" i="38"/>
  <c r="BM264" i="7" s="1"/>
  <c r="BU178" i="7"/>
  <c r="F40" i="38"/>
  <c r="F40" i="35" s="1"/>
  <c r="N257" i="7" s="1"/>
  <c r="V26" i="6"/>
  <c r="W26" i="6" s="1"/>
  <c r="Q47" i="22"/>
  <c r="P48" i="22"/>
  <c r="P61" i="22" s="1"/>
  <c r="P45" i="32"/>
  <c r="P58" i="32" s="1"/>
  <c r="Q44" i="32"/>
  <c r="P54" i="27"/>
  <c r="Q28" i="27"/>
  <c r="T55" i="20"/>
  <c r="T63" i="20"/>
  <c r="T57" i="20"/>
  <c r="T64" i="20"/>
  <c r="U30" i="20"/>
  <c r="Q45" i="21"/>
  <c r="P46" i="21"/>
  <c r="P60" i="21" s="1"/>
  <c r="P50" i="29"/>
  <c r="O62" i="29"/>
  <c r="O67" i="29" s="1"/>
  <c r="L106" i="7" s="1"/>
  <c r="FV1" i="38"/>
  <c r="V50" i="38" s="1"/>
  <c r="F55" i="38"/>
  <c r="F55" i="35" s="1"/>
  <c r="N270" i="7" s="1"/>
  <c r="G47" i="38"/>
  <c r="G47" i="35" s="1"/>
  <c r="D40" i="38"/>
  <c r="D40" i="35" s="1"/>
  <c r="G257" i="7" s="1"/>
  <c r="E43" i="38"/>
  <c r="E43" i="35" s="1"/>
  <c r="I260" i="7" s="1"/>
  <c r="F56" i="38"/>
  <c r="F56" i="35" s="1"/>
  <c r="N271" i="7" s="1"/>
  <c r="E40" i="38"/>
  <c r="E40" i="35" s="1"/>
  <c r="I257" i="7" s="1"/>
  <c r="H38" i="38"/>
  <c r="H38" i="35" s="1"/>
  <c r="D47" i="38"/>
  <c r="D47" i="35" s="1"/>
  <c r="G264" i="7" s="1"/>
  <c r="E39" i="38"/>
  <c r="E39" i="35" s="1"/>
  <c r="I256" i="7" s="1"/>
  <c r="I324" i="7" s="1"/>
  <c r="D53" i="38"/>
  <c r="D53" i="35" s="1"/>
  <c r="I46" i="38"/>
  <c r="I46" i="35" s="1"/>
  <c r="AC263" i="7" s="1"/>
  <c r="H37" i="38"/>
  <c r="H37" i="35" s="1"/>
  <c r="E53" i="38"/>
  <c r="E53" i="35" s="1"/>
  <c r="G46" i="38"/>
  <c r="G46" i="35" s="1"/>
  <c r="S263" i="7" s="1"/>
  <c r="F41" i="38"/>
  <c r="F41" i="35" s="1"/>
  <c r="N258" i="7" s="1"/>
  <c r="H53" i="38"/>
  <c r="H53" i="35" s="1"/>
  <c r="X268" i="7" s="1"/>
  <c r="P48" i="29"/>
  <c r="P61" i="29" s="1"/>
  <c r="Q47" i="29"/>
  <c r="AK259" i="7"/>
  <c r="AK176" i="7" s="1"/>
  <c r="AW176" i="7"/>
  <c r="I48" i="38"/>
  <c r="I48" i="35" s="1"/>
  <c r="AC265" i="7" s="1"/>
  <c r="H56" i="38"/>
  <c r="H56" i="35" s="1"/>
  <c r="X271" i="7" s="1"/>
  <c r="Q45" i="15"/>
  <c r="P46" i="15"/>
  <c r="P62" i="15" s="1"/>
  <c r="I42" i="38"/>
  <c r="I42" i="35" s="1"/>
  <c r="AC259" i="7" s="1"/>
  <c r="I54" i="38"/>
  <c r="I54" i="35" s="1"/>
  <c r="AC269" i="7" s="1"/>
  <c r="P48" i="15"/>
  <c r="P63" i="15" s="1"/>
  <c r="Q47" i="15"/>
  <c r="Q44" i="26"/>
  <c r="P45" i="26"/>
  <c r="Q54" i="29"/>
  <c r="R28" i="29"/>
  <c r="G39" i="38"/>
  <c r="G39" i="35" s="1"/>
  <c r="S256" i="7" s="1"/>
  <c r="S324" i="7" s="1"/>
  <c r="S32" i="15"/>
  <c r="E45" i="38"/>
  <c r="E45" i="35" s="1"/>
  <c r="I262" i="7" s="1"/>
  <c r="H41" i="38"/>
  <c r="H41" i="35" s="1"/>
  <c r="X258" i="7" s="1"/>
  <c r="R28" i="18"/>
  <c r="Q54" i="18"/>
  <c r="Q45" i="29"/>
  <c r="P46" i="29"/>
  <c r="P60" i="29" s="1"/>
  <c r="G48" i="38"/>
  <c r="G48" i="35" s="1"/>
  <c r="S265" i="7" s="1"/>
  <c r="P50" i="27"/>
  <c r="O62" i="27"/>
  <c r="O67" i="27" s="1"/>
  <c r="F53" i="38"/>
  <c r="F53" i="35" s="1"/>
  <c r="U40" i="38"/>
  <c r="BM257" i="7" s="1"/>
  <c r="T30" i="12"/>
  <c r="S57" i="12"/>
  <c r="S63" i="12"/>
  <c r="S55" i="12"/>
  <c r="D55" i="38"/>
  <c r="D55" i="35" s="1"/>
  <c r="G270" i="7" s="1"/>
  <c r="Q43" i="22"/>
  <c r="P58" i="22"/>
  <c r="G53" i="38"/>
  <c r="G53" i="35" s="1"/>
  <c r="S268" i="7" s="1"/>
  <c r="N40" i="3"/>
  <c r="N65" i="3" s="1"/>
  <c r="P40" i="25"/>
  <c r="P40" i="26"/>
  <c r="P40" i="32"/>
  <c r="P40" i="24"/>
  <c r="Q45" i="28"/>
  <c r="P46" i="28"/>
  <c r="P60" i="28" s="1"/>
  <c r="R27" i="32"/>
  <c r="Q52" i="32"/>
  <c r="Q43" i="30"/>
  <c r="P60" i="30"/>
  <c r="F39" i="38"/>
  <c r="F39" i="35" s="1"/>
  <c r="N256" i="7" s="1"/>
  <c r="N324" i="7" s="1"/>
  <c r="I43" i="38"/>
  <c r="I43" i="35" s="1"/>
  <c r="AC260" i="7" s="1"/>
  <c r="AM260" i="7"/>
  <c r="AM177" i="7" s="1"/>
  <c r="AY177" i="7"/>
  <c r="AL269" i="7"/>
  <c r="AM254" i="7"/>
  <c r="AM323" i="7" s="1"/>
  <c r="AM259" i="7"/>
  <c r="AM176" i="7" s="1"/>
  <c r="AY176" i="7"/>
  <c r="S53" i="25"/>
  <c r="S61" i="25"/>
  <c r="S54" i="25"/>
  <c r="T29" i="25"/>
  <c r="AL260" i="7"/>
  <c r="AL177" i="7" s="1"/>
  <c r="AX177" i="7"/>
  <c r="P50" i="12"/>
  <c r="O62" i="12"/>
  <c r="O67" i="12" s="1"/>
  <c r="L103" i="7" s="1"/>
  <c r="AK270" i="7"/>
  <c r="AK327" i="7" s="1"/>
  <c r="P40" i="22"/>
  <c r="P65" i="22" s="1"/>
  <c r="P46" i="31"/>
  <c r="P60" i="31" s="1"/>
  <c r="Q45" i="31"/>
  <c r="S64" i="17"/>
  <c r="T30" i="17"/>
  <c r="S63" i="17"/>
  <c r="S57" i="17"/>
  <c r="S55" i="17"/>
  <c r="P50" i="30"/>
  <c r="O64" i="30"/>
  <c r="O69" i="30" s="1"/>
  <c r="L96" i="7" s="1"/>
  <c r="S63" i="21"/>
  <c r="S64" i="21"/>
  <c r="S55" i="21"/>
  <c r="S57" i="21"/>
  <c r="T30" i="21"/>
  <c r="P50" i="21"/>
  <c r="O62" i="21"/>
  <c r="O67" i="21" s="1"/>
  <c r="L98" i="7" s="1"/>
  <c r="Q44" i="25"/>
  <c r="P45" i="25"/>
  <c r="P58" i="25" s="1"/>
  <c r="P48" i="30"/>
  <c r="P63" i="30" s="1"/>
  <c r="Q47" i="30"/>
  <c r="I40" i="38"/>
  <c r="I40" i="35" s="1"/>
  <c r="AC257" i="7" s="1"/>
  <c r="I53" i="38"/>
  <c r="I53" i="35" s="1"/>
  <c r="AC268" i="7" s="1"/>
  <c r="I38" i="38"/>
  <c r="I38" i="35" s="1"/>
  <c r="S61" i="32"/>
  <c r="T29" i="32"/>
  <c r="AK260" i="7"/>
  <c r="AK177" i="7" s="1"/>
  <c r="AW177" i="7"/>
  <c r="R43" i="27"/>
  <c r="Q58" i="27"/>
  <c r="G56" i="38"/>
  <c r="G56" i="35" s="1"/>
  <c r="S271" i="7" s="1"/>
  <c r="U56" i="38"/>
  <c r="H55" i="38"/>
  <c r="H55" i="35" s="1"/>
  <c r="X270" i="7" s="1"/>
  <c r="F43" i="38"/>
  <c r="F43" i="35" s="1"/>
  <c r="N260" i="7" s="1"/>
  <c r="AZ281" i="7"/>
  <c r="AN281" i="7" s="1"/>
  <c r="BX281" i="7"/>
  <c r="S35" i="15"/>
  <c r="R42" i="15"/>
  <c r="R59" i="15" s="1"/>
  <c r="P46" i="30"/>
  <c r="P62" i="30" s="1"/>
  <c r="Q45" i="30"/>
  <c r="Q45" i="20"/>
  <c r="P46" i="20"/>
  <c r="P60" i="20" s="1"/>
  <c r="Q43" i="18"/>
  <c r="P58" i="18"/>
  <c r="AL259" i="7"/>
  <c r="AL176" i="7" s="1"/>
  <c r="AX176" i="7"/>
  <c r="I47" i="38"/>
  <c r="I47" i="35" s="1"/>
  <c r="P46" i="22"/>
  <c r="P60" i="22" s="1"/>
  <c r="Q45" i="22"/>
  <c r="R43" i="21"/>
  <c r="Q58" i="21"/>
  <c r="Q47" i="31"/>
  <c r="P48" i="31"/>
  <c r="P61" i="31" s="1"/>
  <c r="Q54" i="19"/>
  <c r="R28" i="19"/>
  <c r="Q47" i="20"/>
  <c r="P48" i="20"/>
  <c r="P61" i="20" s="1"/>
  <c r="P48" i="28"/>
  <c r="P61" i="28" s="1"/>
  <c r="Q47" i="28"/>
  <c r="Q46" i="32"/>
  <c r="P47" i="32"/>
  <c r="P59" i="32" s="1"/>
  <c r="I45" i="38"/>
  <c r="I45" i="35" s="1"/>
  <c r="AC262" i="7" s="1"/>
  <c r="G43" i="38"/>
  <c r="G43" i="35" s="1"/>
  <c r="S260" i="7" s="1"/>
  <c r="P50" i="15"/>
  <c r="O64" i="15"/>
  <c r="O72" i="15" s="1"/>
  <c r="HV1" i="38"/>
  <c r="E56" i="38"/>
  <c r="E56" i="35" s="1"/>
  <c r="I271" i="7" s="1"/>
  <c r="I37" i="38"/>
  <c r="I37" i="35" s="1"/>
  <c r="G37" i="38"/>
  <c r="G37" i="35" s="1"/>
  <c r="S254" i="7" s="1"/>
  <c r="S323" i="7" s="1"/>
  <c r="H39" i="38"/>
  <c r="H39" i="35" s="1"/>
  <c r="X256" i="7" s="1"/>
  <c r="X324" i="7" s="1"/>
  <c r="H45" i="38"/>
  <c r="H45" i="35" s="1"/>
  <c r="X262" i="7" s="1"/>
  <c r="E44" i="38"/>
  <c r="E44" i="35" s="1"/>
  <c r="R28" i="22"/>
  <c r="Q54" i="22"/>
  <c r="G45" i="38"/>
  <c r="G45" i="35" s="1"/>
  <c r="S262" i="7" s="1"/>
  <c r="BX260" i="7"/>
  <c r="BX177" i="7" s="1"/>
  <c r="AZ260" i="7"/>
  <c r="BL177" i="7"/>
  <c r="P46" i="18"/>
  <c r="P60" i="18" s="1"/>
  <c r="Q45" i="18"/>
  <c r="H47" i="38"/>
  <c r="H47" i="35" s="1"/>
  <c r="Q46" i="24"/>
  <c r="P47" i="24"/>
  <c r="P59" i="24" s="1"/>
  <c r="BX264" i="7"/>
  <c r="AZ264" i="7"/>
  <c r="AN264" i="7" s="1"/>
  <c r="AL254" i="7"/>
  <c r="AL323" i="7" s="1"/>
  <c r="Q56" i="15"/>
  <c r="R28" i="15"/>
  <c r="R43" i="17"/>
  <c r="Q58" i="17"/>
  <c r="Q43" i="12"/>
  <c r="P58" i="12"/>
  <c r="Q47" i="12"/>
  <c r="P48" i="12"/>
  <c r="P61" i="12" s="1"/>
  <c r="O63" i="24"/>
  <c r="S64" i="22"/>
  <c r="S57" i="22"/>
  <c r="S63" i="22"/>
  <c r="T30" i="22"/>
  <c r="S55" i="22"/>
  <c r="Q54" i="20"/>
  <c r="R28" i="20"/>
  <c r="S57" i="18"/>
  <c r="S55" i="18"/>
  <c r="S63" i="18"/>
  <c r="T30" i="18"/>
  <c r="T64" i="18" s="1"/>
  <c r="P46" i="27"/>
  <c r="P60" i="27" s="1"/>
  <c r="Q45" i="27"/>
  <c r="H40" i="38"/>
  <c r="H40" i="35" s="1"/>
  <c r="X257" i="7" s="1"/>
  <c r="P48" i="17"/>
  <c r="P61" i="17" s="1"/>
  <c r="Q47" i="17"/>
  <c r="P50" i="17"/>
  <c r="O62" i="17"/>
  <c r="O67" i="17" s="1"/>
  <c r="L100" i="7" s="1"/>
  <c r="AL270" i="7"/>
  <c r="K95" i="7"/>
  <c r="K346" i="7" s="1"/>
  <c r="Q43" i="28"/>
  <c r="P58" i="28"/>
  <c r="V27" i="25"/>
  <c r="U52" i="25"/>
  <c r="P48" i="23"/>
  <c r="P61" i="23" s="1"/>
  <c r="Q47" i="23"/>
  <c r="S64" i="23"/>
  <c r="T30" i="23"/>
  <c r="S55" i="23"/>
  <c r="S63" i="23"/>
  <c r="S57" i="23"/>
  <c r="S28" i="17"/>
  <c r="R54" i="17"/>
  <c r="G54" i="38"/>
  <c r="G54" i="35" s="1"/>
  <c r="S269" i="7" s="1"/>
  <c r="P47" i="25"/>
  <c r="P59" i="25" s="1"/>
  <c r="Q46" i="25"/>
  <c r="G55" i="38"/>
  <c r="G55" i="35" s="1"/>
  <c r="S270" i="7" s="1"/>
  <c r="T63" i="19"/>
  <c r="T55" i="19"/>
  <c r="T57" i="19"/>
  <c r="U30" i="19"/>
  <c r="Y38" i="3"/>
  <c r="P48" i="27"/>
  <c r="P61" i="27" s="1"/>
  <c r="Q47" i="27"/>
  <c r="AY267" i="7"/>
  <c r="AY325" i="7" s="1"/>
  <c r="BW267" i="7"/>
  <c r="BW325" i="7" s="1"/>
  <c r="D38" i="38"/>
  <c r="D38" i="35" s="1"/>
  <c r="G255" i="7" s="1"/>
  <c r="P47" i="26"/>
  <c r="Q46" i="26"/>
  <c r="S56" i="3"/>
  <c r="T24" i="3"/>
  <c r="S60" i="3"/>
  <c r="S61" i="3"/>
  <c r="S62" i="3"/>
  <c r="S64" i="3"/>
  <c r="S63" i="3"/>
  <c r="S55" i="3"/>
  <c r="S59" i="3"/>
  <c r="P50" i="18"/>
  <c r="O62" i="18"/>
  <c r="O67" i="18" s="1"/>
  <c r="L102" i="7" s="1"/>
  <c r="AI29" i="8" l="1"/>
  <c r="AW29" i="8"/>
  <c r="AV29" i="8"/>
  <c r="BU29" i="8"/>
  <c r="BT29" i="8"/>
  <c r="P50" i="20"/>
  <c r="O62" i="20"/>
  <c r="O67" i="20" s="1"/>
  <c r="L104" i="7" s="1"/>
  <c r="L349" i="7" s="1"/>
  <c r="AZ323" i="7"/>
  <c r="P65" i="24"/>
  <c r="M109" i="7" s="1"/>
  <c r="Q16" i="13"/>
  <c r="P15" i="13"/>
  <c r="Q19" i="13"/>
  <c r="P18" i="13"/>
  <c r="Q22" i="13"/>
  <c r="P21" i="13"/>
  <c r="Q13" i="13"/>
  <c r="P12" i="13"/>
  <c r="O69" i="15"/>
  <c r="AM327" i="7"/>
  <c r="P63" i="24"/>
  <c r="L352" i="7"/>
  <c r="T28" i="40"/>
  <c r="S56" i="40"/>
  <c r="AI34" i="7"/>
  <c r="AH34" i="7"/>
  <c r="AI36" i="7"/>
  <c r="AI40" i="7"/>
  <c r="AI33" i="7"/>
  <c r="AI37" i="7"/>
  <c r="AI35" i="7"/>
  <c r="AI39" i="7"/>
  <c r="AI43" i="7"/>
  <c r="AK51" i="8" s="1"/>
  <c r="AK34" i="8" s="1"/>
  <c r="AI41" i="7"/>
  <c r="AI38" i="7"/>
  <c r="AI42" i="7"/>
  <c r="AK44" i="8" s="1"/>
  <c r="AK27" i="8" s="1"/>
  <c r="AH35" i="7"/>
  <c r="AH39" i="7"/>
  <c r="AH43" i="7"/>
  <c r="AJ51" i="8" s="1"/>
  <c r="AJ34" i="8" s="1"/>
  <c r="AH36" i="7"/>
  <c r="AH38" i="7"/>
  <c r="AH42" i="7"/>
  <c r="AJ44" i="8" s="1"/>
  <c r="AJ27" i="8" s="1"/>
  <c r="AH40" i="7"/>
  <c r="AH33" i="7"/>
  <c r="AH37" i="7"/>
  <c r="AH41" i="7"/>
  <c r="AZ267" i="7"/>
  <c r="AZ325" i="7" s="1"/>
  <c r="P65" i="32"/>
  <c r="M110" i="7" s="1"/>
  <c r="L350" i="7"/>
  <c r="AU30" i="8"/>
  <c r="AU32" i="8" s="1"/>
  <c r="BH30" i="8"/>
  <c r="BH32" i="8" s="1"/>
  <c r="AH30" i="8"/>
  <c r="AH32" i="8" s="1"/>
  <c r="AW45" i="8"/>
  <c r="AW28" i="8" s="1"/>
  <c r="AV43" i="8"/>
  <c r="AV26" i="8" s="1"/>
  <c r="BI30" i="8"/>
  <c r="BI32" i="8" s="1"/>
  <c r="AV45" i="8"/>
  <c r="AV28" i="8" s="1"/>
  <c r="AV46" i="8"/>
  <c r="BT43" i="8"/>
  <c r="BT26" i="8" s="1"/>
  <c r="AI46" i="8"/>
  <c r="AW46" i="8"/>
  <c r="BT46" i="8"/>
  <c r="BU46" i="8"/>
  <c r="BU43" i="8"/>
  <c r="BU26" i="8" s="1"/>
  <c r="BT45" i="8"/>
  <c r="BT28" i="8" s="1"/>
  <c r="AW43" i="8"/>
  <c r="AW26" i="8" s="1"/>
  <c r="AI45" i="8"/>
  <c r="AI28" i="8" s="1"/>
  <c r="AI43" i="8"/>
  <c r="AI26" i="8" s="1"/>
  <c r="BU45" i="8"/>
  <c r="BU28" i="8" s="1"/>
  <c r="J270" i="7"/>
  <c r="H256" i="7"/>
  <c r="H324" i="7" s="1"/>
  <c r="X321" i="7"/>
  <c r="F256" i="7"/>
  <c r="F324" i="7" s="1"/>
  <c r="BX323" i="7"/>
  <c r="BF50" i="38"/>
  <c r="BX322" i="7"/>
  <c r="G315" i="7"/>
  <c r="AL267" i="7"/>
  <c r="AL325" i="7" s="1"/>
  <c r="G310" i="7"/>
  <c r="I322" i="7"/>
  <c r="AC327" i="7"/>
  <c r="I315" i="7"/>
  <c r="BM327" i="7"/>
  <c r="S310" i="7"/>
  <c r="I310" i="7"/>
  <c r="G321" i="7"/>
  <c r="AL327" i="7"/>
  <c r="I309" i="7"/>
  <c r="AC310" i="7"/>
  <c r="I321" i="7"/>
  <c r="AC322" i="7"/>
  <c r="X327" i="7"/>
  <c r="X322" i="7"/>
  <c r="S327" i="7"/>
  <c r="BM323" i="7"/>
  <c r="BM322" i="7"/>
  <c r="N321" i="7"/>
  <c r="S321" i="7"/>
  <c r="AZ327" i="7"/>
  <c r="BX327" i="7"/>
  <c r="AL321" i="7"/>
  <c r="AM321" i="7"/>
  <c r="AK321" i="7"/>
  <c r="BM321" i="7"/>
  <c r="N315" i="7"/>
  <c r="X310" i="7"/>
  <c r="X315" i="7"/>
  <c r="S309" i="7"/>
  <c r="N327" i="7"/>
  <c r="N322" i="7"/>
  <c r="I327" i="7"/>
  <c r="G327" i="7"/>
  <c r="L52" i="40"/>
  <c r="L53" i="40"/>
  <c r="L71" i="40"/>
  <c r="S322" i="7"/>
  <c r="AC321" i="7"/>
  <c r="N310" i="7"/>
  <c r="G309" i="7"/>
  <c r="N309" i="7"/>
  <c r="S315" i="7"/>
  <c r="AC315" i="7"/>
  <c r="G322" i="7"/>
  <c r="BX321" i="7"/>
  <c r="AZ321" i="7"/>
  <c r="L347" i="7"/>
  <c r="K348" i="7"/>
  <c r="P72" i="40"/>
  <c r="P69" i="40"/>
  <c r="M113" i="7" s="1"/>
  <c r="M345" i="7" s="1"/>
  <c r="X59" i="40"/>
  <c r="X57" i="40"/>
  <c r="X65" i="40"/>
  <c r="Y30" i="40"/>
  <c r="Y66" i="40" s="1"/>
  <c r="R43" i="40"/>
  <c r="Q60" i="40"/>
  <c r="R50" i="40"/>
  <c r="Q64" i="40"/>
  <c r="R48" i="40"/>
  <c r="R63" i="40" s="1"/>
  <c r="S47" i="40"/>
  <c r="R46" i="40"/>
  <c r="R62" i="40" s="1"/>
  <c r="S45" i="40"/>
  <c r="AK267" i="7"/>
  <c r="AK325" i="7" s="1"/>
  <c r="BX267" i="7"/>
  <c r="BX325" i="7" s="1"/>
  <c r="BX266" i="7"/>
  <c r="BX326" i="7" s="1"/>
  <c r="BL326" i="7"/>
  <c r="AZ266" i="7"/>
  <c r="AZ326" i="7" s="1"/>
  <c r="BL272" i="7"/>
  <c r="BL274" i="7" s="1"/>
  <c r="AG45" i="7"/>
  <c r="AG46" i="7"/>
  <c r="BY256" i="7"/>
  <c r="BY324" i="7" s="1"/>
  <c r="BA256" i="7"/>
  <c r="BA324" i="7" s="1"/>
  <c r="J259" i="7"/>
  <c r="K259" i="7" s="1"/>
  <c r="H269" i="7"/>
  <c r="BA269" i="7"/>
  <c r="BA327" i="7" s="1"/>
  <c r="F265" i="7"/>
  <c r="AN255" i="7"/>
  <c r="AN265" i="7"/>
  <c r="AN322" i="7" s="1"/>
  <c r="AN256" i="7"/>
  <c r="AN324" i="7" s="1"/>
  <c r="J255" i="7"/>
  <c r="AN269" i="7"/>
  <c r="BI332" i="7"/>
  <c r="BH338" i="7"/>
  <c r="BH335" i="7"/>
  <c r="BH333" i="7"/>
  <c r="BH334" i="7"/>
  <c r="BI333" i="7"/>
  <c r="BH336" i="7"/>
  <c r="BH332" i="7"/>
  <c r="BI336" i="7"/>
  <c r="BI338" i="7"/>
  <c r="BI334" i="7"/>
  <c r="BI339" i="7"/>
  <c r="BI335" i="7"/>
  <c r="BH337" i="7"/>
  <c r="BH339" i="7"/>
  <c r="BI337" i="7"/>
  <c r="BI250" i="7"/>
  <c r="BI201" i="7" s="1"/>
  <c r="BI26" i="7" s="1"/>
  <c r="BH250" i="7"/>
  <c r="BH201" i="7" s="1"/>
  <c r="BH26" i="7" s="1"/>
  <c r="BT272" i="7"/>
  <c r="BT274" i="7" s="1"/>
  <c r="AX272" i="7"/>
  <c r="AX274" i="7" s="1"/>
  <c r="AK266" i="7"/>
  <c r="AW332" i="7"/>
  <c r="AJ267" i="7"/>
  <c r="AJ325" i="7" s="1"/>
  <c r="BU272" i="7"/>
  <c r="BU274" i="7" s="1"/>
  <c r="BU333" i="7"/>
  <c r="AJ266" i="7"/>
  <c r="G267" i="7"/>
  <c r="BM267" i="7"/>
  <c r="BM325" i="7" s="1"/>
  <c r="AW272" i="7"/>
  <c r="AW274" i="7" s="1"/>
  <c r="AV272" i="7"/>
  <c r="AV274" i="7" s="1"/>
  <c r="AS49" i="38"/>
  <c r="BV50" i="38"/>
  <c r="BP58" i="38"/>
  <c r="JH273" i="7" s="1"/>
  <c r="JH320" i="7" s="1"/>
  <c r="AB58" i="38"/>
  <c r="CF273" i="7" s="1"/>
  <c r="CF320" i="7" s="1"/>
  <c r="AD58" i="38"/>
  <c r="CH273" i="7" s="1"/>
  <c r="CH320" i="7" s="1"/>
  <c r="AM49" i="38"/>
  <c r="AC58" i="38"/>
  <c r="CG273" i="7" s="1"/>
  <c r="CG320" i="7" s="1"/>
  <c r="BW58" i="38"/>
  <c r="LK273" i="7" s="1"/>
  <c r="LK320" i="7" s="1"/>
  <c r="BG50" i="38"/>
  <c r="X50" i="38"/>
  <c r="AT58" i="38"/>
  <c r="ET273" i="7" s="1"/>
  <c r="ET320" i="7" s="1"/>
  <c r="BK49" i="38"/>
  <c r="BX50" i="38"/>
  <c r="AC50" i="38"/>
  <c r="AV52" i="38"/>
  <c r="Y49" i="38"/>
  <c r="BL52" i="38"/>
  <c r="BO58" i="38"/>
  <c r="JG273" i="7" s="1"/>
  <c r="JG320" i="7" s="1"/>
  <c r="BA52" i="38"/>
  <c r="AE51" i="38"/>
  <c r="CI268" i="7" s="1"/>
  <c r="CB58" i="38"/>
  <c r="LP273" i="7" s="1"/>
  <c r="LP320" i="7" s="1"/>
  <c r="AG58" i="38"/>
  <c r="CK273" i="7" s="1"/>
  <c r="CK320" i="7" s="1"/>
  <c r="BK52" i="38"/>
  <c r="BL58" i="38"/>
  <c r="JD273" i="7" s="1"/>
  <c r="JD320" i="7" s="1"/>
  <c r="BT50" i="38"/>
  <c r="AJ50" i="38"/>
  <c r="Y51" i="38"/>
  <c r="CC268" i="7" s="1"/>
  <c r="AD50" i="38"/>
  <c r="AK51" i="38"/>
  <c r="AM50" i="38"/>
  <c r="AG50" i="38"/>
  <c r="BW51" i="38"/>
  <c r="AA52" i="38"/>
  <c r="BG51" i="38"/>
  <c r="CD50" i="38"/>
  <c r="BH52" i="38"/>
  <c r="W50" i="38"/>
  <c r="AH51" i="38"/>
  <c r="CL268" i="7" s="1"/>
  <c r="BK58" i="38"/>
  <c r="JC273" i="7" s="1"/>
  <c r="JC320" i="7" s="1"/>
  <c r="AH52" i="38"/>
  <c r="AL50" i="38"/>
  <c r="AF58" i="38"/>
  <c r="CJ273" i="7" s="1"/>
  <c r="CJ320" i="7" s="1"/>
  <c r="BW52" i="38"/>
  <c r="AX50" i="38"/>
  <c r="AH49" i="38"/>
  <c r="BQ50" i="38"/>
  <c r="BS51" i="38"/>
  <c r="BH51" i="38"/>
  <c r="X49" i="38"/>
  <c r="BU52" i="38"/>
  <c r="AP58" i="38"/>
  <c r="EP273" i="7" s="1"/>
  <c r="EP320" i="7" s="1"/>
  <c r="BQ49" i="38"/>
  <c r="AM58" i="38"/>
  <c r="EM273" i="7" s="1"/>
  <c r="EM320" i="7" s="1"/>
  <c r="AA49" i="38"/>
  <c r="AE49" i="38"/>
  <c r="BL49" i="38"/>
  <c r="BH50" i="38"/>
  <c r="AZ49" i="38"/>
  <c r="BB50" i="38"/>
  <c r="AI58" i="38"/>
  <c r="EI273" i="7" s="1"/>
  <c r="EI320" i="7" s="1"/>
  <c r="BL50" i="38"/>
  <c r="AC49" i="38"/>
  <c r="BT52" i="38"/>
  <c r="AQ50" i="38"/>
  <c r="BJ50" i="38"/>
  <c r="BC58" i="38"/>
  <c r="GY273" i="7" s="1"/>
  <c r="GY320" i="7" s="1"/>
  <c r="AR50" i="38"/>
  <c r="AD49" i="38"/>
  <c r="AP50" i="38"/>
  <c r="BC50" i="38"/>
  <c r="BV51" i="38"/>
  <c r="AL52" i="38"/>
  <c r="AF51" i="38"/>
  <c r="CJ268" i="7" s="1"/>
  <c r="BB52" i="38"/>
  <c r="BJ51" i="38"/>
  <c r="AB50" i="38"/>
  <c r="BP51" i="38"/>
  <c r="CD49" i="38"/>
  <c r="AE52" i="38"/>
  <c r="BW49" i="38"/>
  <c r="AY58" i="38"/>
  <c r="GU273" i="7" s="1"/>
  <c r="GU320" i="7" s="1"/>
  <c r="BM52" i="38"/>
  <c r="BQ58" i="38"/>
  <c r="JI273" i="7" s="1"/>
  <c r="JI320" i="7" s="1"/>
  <c r="W58" i="38"/>
  <c r="CA273" i="7" s="1"/>
  <c r="CA320" i="7" s="1"/>
  <c r="BK51" i="38"/>
  <c r="BJ58" i="38"/>
  <c r="JB273" i="7" s="1"/>
  <c r="JB320" i="7" s="1"/>
  <c r="BE49" i="38"/>
  <c r="BG52" i="38"/>
  <c r="BV49" i="38"/>
  <c r="AO58" i="38"/>
  <c r="EO273" i="7" s="1"/>
  <c r="EO320" i="7" s="1"/>
  <c r="AY49" i="38"/>
  <c r="Y52" i="38"/>
  <c r="AO49" i="38"/>
  <c r="AY52" i="38"/>
  <c r="V51" i="38"/>
  <c r="AM51" i="38"/>
  <c r="AV49" i="38"/>
  <c r="AS52" i="38"/>
  <c r="W52" i="38"/>
  <c r="AR58" i="38"/>
  <c r="ER273" i="7" s="1"/>
  <c r="ER320" i="7" s="1"/>
  <c r="Y50" i="38"/>
  <c r="BK50" i="38"/>
  <c r="BF51" i="38"/>
  <c r="BM58" i="38"/>
  <c r="JE273" i="7" s="1"/>
  <c r="JE320" i="7" s="1"/>
  <c r="BY50" i="38"/>
  <c r="AQ58" i="38"/>
  <c r="EQ273" i="7" s="1"/>
  <c r="EQ320" i="7" s="1"/>
  <c r="BN58" i="38"/>
  <c r="JF273" i="7" s="1"/>
  <c r="JF320" i="7" s="1"/>
  <c r="AT51" i="38"/>
  <c r="BP50" i="38"/>
  <c r="AI49" i="38"/>
  <c r="BH49" i="38"/>
  <c r="AK58" i="38"/>
  <c r="EK273" i="7" s="1"/>
  <c r="EK320" i="7" s="1"/>
  <c r="AH50" i="38"/>
  <c r="AN58" i="38"/>
  <c r="EN273" i="7" s="1"/>
  <c r="EN320" i="7" s="1"/>
  <c r="Y58" i="38"/>
  <c r="CC273" i="7" s="1"/>
  <c r="CC320" i="7" s="1"/>
  <c r="CA50" i="38"/>
  <c r="AS51" i="38"/>
  <c r="AB49" i="38"/>
  <c r="BP45" i="38"/>
  <c r="JH262" i="7" s="1"/>
  <c r="W51" i="38"/>
  <c r="CA268" i="7" s="1"/>
  <c r="BJ49" i="38"/>
  <c r="BX51" i="38"/>
  <c r="CB51" i="38"/>
  <c r="CC51" i="38"/>
  <c r="BZ49" i="38"/>
  <c r="BA50" i="38"/>
  <c r="CC50" i="38"/>
  <c r="BI52" i="38"/>
  <c r="AL49" i="38"/>
  <c r="BT58" i="38"/>
  <c r="LH273" i="7" s="1"/>
  <c r="LH320" i="7" s="1"/>
  <c r="CC58" i="38"/>
  <c r="LQ273" i="7" s="1"/>
  <c r="LQ320" i="7" s="1"/>
  <c r="BR58" i="38"/>
  <c r="JJ273" i="7" s="1"/>
  <c r="JJ320" i="7" s="1"/>
  <c r="AZ52" i="38"/>
  <c r="AO51" i="38"/>
  <c r="AG49" i="38"/>
  <c r="BT49" i="38"/>
  <c r="CC49" i="38"/>
  <c r="BF49" i="38"/>
  <c r="AT52" i="38"/>
  <c r="AW49" i="38"/>
  <c r="BF58" i="38"/>
  <c r="HB273" i="7" s="1"/>
  <c r="HB320" i="7" s="1"/>
  <c r="BB58" i="38"/>
  <c r="GX273" i="7" s="1"/>
  <c r="GX320" i="7" s="1"/>
  <c r="BV52" i="38"/>
  <c r="BM50" i="38"/>
  <c r="X58" i="38"/>
  <c r="CB273" i="7" s="1"/>
  <c r="CB320" i="7" s="1"/>
  <c r="V49" i="38"/>
  <c r="AG51" i="38"/>
  <c r="CK268" i="7" s="1"/>
  <c r="AX58" i="38"/>
  <c r="GT273" i="7" s="1"/>
  <c r="GT320" i="7" s="1"/>
  <c r="BZ52" i="38"/>
  <c r="BO50" i="38"/>
  <c r="AR49" i="38"/>
  <c r="AE50" i="38"/>
  <c r="BR50" i="38"/>
  <c r="BE52" i="38"/>
  <c r="AP52" i="38"/>
  <c r="AU52" i="38"/>
  <c r="AL51" i="38"/>
  <c r="BX49" i="38"/>
  <c r="AU50" i="38"/>
  <c r="AL58" i="38"/>
  <c r="EL273" i="7" s="1"/>
  <c r="EL320" i="7" s="1"/>
  <c r="CB49" i="38"/>
  <c r="AO50" i="38"/>
  <c r="BA49" i="38"/>
  <c r="AZ51" i="38"/>
  <c r="AT50" i="38"/>
  <c r="BN50" i="38"/>
  <c r="BN51" i="38"/>
  <c r="AJ52" i="38"/>
  <c r="AV51" i="38"/>
  <c r="BI51" i="38"/>
  <c r="BS49" i="38"/>
  <c r="AC51" i="38"/>
  <c r="CG268" i="7" s="1"/>
  <c r="BO51" i="38"/>
  <c r="BS52" i="38"/>
  <c r="BX52" i="38"/>
  <c r="AV58" i="38"/>
  <c r="GR273" i="7" s="1"/>
  <c r="GR320" i="7" s="1"/>
  <c r="BE51" i="38"/>
  <c r="CA49" i="38"/>
  <c r="Z49" i="38"/>
  <c r="BQ52" i="38"/>
  <c r="AT49" i="38"/>
  <c r="BL51" i="38"/>
  <c r="AM52" i="38"/>
  <c r="CD52" i="38"/>
  <c r="AQ51" i="38"/>
  <c r="BQ51" i="38"/>
  <c r="BO52" i="38"/>
  <c r="BR49" i="38"/>
  <c r="BR52" i="38"/>
  <c r="CD58" i="38"/>
  <c r="LR273" i="7" s="1"/>
  <c r="LR320" i="7" s="1"/>
  <c r="AJ49" i="38"/>
  <c r="BS58" i="38"/>
  <c r="LG273" i="7" s="1"/>
  <c r="LG320" i="7" s="1"/>
  <c r="AW50" i="38"/>
  <c r="AI52" i="38"/>
  <c r="CA51" i="38"/>
  <c r="BD51" i="38"/>
  <c r="AF50" i="38"/>
  <c r="BR51" i="38"/>
  <c r="BN49" i="38"/>
  <c r="AQ49" i="38"/>
  <c r="AA50" i="38"/>
  <c r="AI50" i="38"/>
  <c r="BD49" i="38"/>
  <c r="BS50" i="38"/>
  <c r="BW50" i="38"/>
  <c r="BA51" i="38"/>
  <c r="AW51" i="38"/>
  <c r="BT51" i="38"/>
  <c r="BN52" i="38"/>
  <c r="AS58" i="38"/>
  <c r="ES273" i="7" s="1"/>
  <c r="ES320" i="7" s="1"/>
  <c r="AJ58" i="38"/>
  <c r="EJ273" i="7" s="1"/>
  <c r="EJ320" i="7" s="1"/>
  <c r="BC51" i="38"/>
  <c r="BX58" i="38"/>
  <c r="LL273" i="7" s="1"/>
  <c r="LL320" i="7" s="1"/>
  <c r="BD52" i="38"/>
  <c r="AV50" i="38"/>
  <c r="BZ51" i="38"/>
  <c r="AG52" i="38"/>
  <c r="BI58" i="38"/>
  <c r="JA273" i="7" s="1"/>
  <c r="JA320" i="7" s="1"/>
  <c r="BY52" i="38"/>
  <c r="AJ51" i="38"/>
  <c r="BP49" i="38"/>
  <c r="X51" i="38"/>
  <c r="CB268" i="7" s="1"/>
  <c r="BB51" i="38"/>
  <c r="BE58" i="38"/>
  <c r="HA273" i="7" s="1"/>
  <c r="HA320" i="7" s="1"/>
  <c r="AU51" i="38"/>
  <c r="BZ50" i="38"/>
  <c r="CC52" i="38"/>
  <c r="BU58" i="38"/>
  <c r="LI273" i="7" s="1"/>
  <c r="LI320" i="7" s="1"/>
  <c r="BJ52" i="38"/>
  <c r="AX51" i="38"/>
  <c r="AY51" i="38"/>
  <c r="CA58" i="38"/>
  <c r="LO273" i="7" s="1"/>
  <c r="LO320" i="7" s="1"/>
  <c r="CB52" i="38"/>
  <c r="X52" i="38"/>
  <c r="AR52" i="38"/>
  <c r="BG58" i="38"/>
  <c r="IY273" i="7" s="1"/>
  <c r="IY320" i="7" s="1"/>
  <c r="AN50" i="38"/>
  <c r="CA52" i="38"/>
  <c r="BY58" i="38"/>
  <c r="LM273" i="7" s="1"/>
  <c r="LM320" i="7" s="1"/>
  <c r="Z52" i="38"/>
  <c r="BY49" i="38"/>
  <c r="BU51" i="38"/>
  <c r="AD52" i="38"/>
  <c r="BD50" i="38"/>
  <c r="AK50" i="38"/>
  <c r="BO49" i="38"/>
  <c r="AR51" i="38"/>
  <c r="AN52" i="38"/>
  <c r="AY50" i="38"/>
  <c r="AO52" i="38"/>
  <c r="BH58" i="38"/>
  <c r="IZ273" i="7" s="1"/>
  <c r="IZ320" i="7" s="1"/>
  <c r="AQ52" i="38"/>
  <c r="AC52" i="38"/>
  <c r="AP51" i="38"/>
  <c r="AK52" i="38"/>
  <c r="V52" i="38"/>
  <c r="AW58" i="38"/>
  <c r="GS273" i="7" s="1"/>
  <c r="GS320" i="7" s="1"/>
  <c r="BF52" i="38"/>
  <c r="BM49" i="38"/>
  <c r="AU49" i="38"/>
  <c r="BI50" i="38"/>
  <c r="AE58" i="38"/>
  <c r="CI273" i="7" s="1"/>
  <c r="CI320" i="7" s="1"/>
  <c r="BC49" i="38"/>
  <c r="AN51" i="38"/>
  <c r="BV58" i="38"/>
  <c r="LJ273" i="7" s="1"/>
  <c r="LJ320" i="7" s="1"/>
  <c r="Z58" i="38"/>
  <c r="CD273" i="7" s="1"/>
  <c r="CD320" i="7" s="1"/>
  <c r="BG49" i="38"/>
  <c r="BD58" i="38"/>
  <c r="GZ273" i="7" s="1"/>
  <c r="GZ320" i="7" s="1"/>
  <c r="BI49" i="38"/>
  <c r="AN49" i="38"/>
  <c r="BC52" i="38"/>
  <c r="BU50" i="38"/>
  <c r="AZ50" i="38"/>
  <c r="CB50" i="38"/>
  <c r="W49" i="38"/>
  <c r="AD51" i="38"/>
  <c r="CH268" i="7" s="1"/>
  <c r="AS50" i="38"/>
  <c r="AH58" i="38"/>
  <c r="CL273" i="7" s="1"/>
  <c r="CL320" i="7" s="1"/>
  <c r="AF49" i="38"/>
  <c r="AW52" i="38"/>
  <c r="AA58" i="38"/>
  <c r="CE273" i="7" s="1"/>
  <c r="CE320" i="7" s="1"/>
  <c r="AK49" i="38"/>
  <c r="AX52" i="38"/>
  <c r="Z50" i="38"/>
  <c r="CD51" i="38"/>
  <c r="AB52" i="38"/>
  <c r="BM51" i="38"/>
  <c r="AB51" i="38"/>
  <c r="CF268" i="7" s="1"/>
  <c r="BU49" i="38"/>
  <c r="AF52" i="38"/>
  <c r="AI51" i="38"/>
  <c r="V58" i="38"/>
  <c r="BN273" i="7" s="1"/>
  <c r="BN320" i="7" s="1"/>
  <c r="BB49" i="38"/>
  <c r="BY51" i="38"/>
  <c r="AU58" i="38"/>
  <c r="GQ273" i="7" s="1"/>
  <c r="GQ320" i="7" s="1"/>
  <c r="BZ58" i="38"/>
  <c r="LN273" i="7" s="1"/>
  <c r="LN320" i="7" s="1"/>
  <c r="BA58" i="38"/>
  <c r="GW273" i="7" s="1"/>
  <c r="GW320" i="7" s="1"/>
  <c r="BP52" i="38"/>
  <c r="BE50" i="38"/>
  <c r="AX49" i="38"/>
  <c r="AZ58" i="38"/>
  <c r="GV273" i="7" s="1"/>
  <c r="GV320" i="7" s="1"/>
  <c r="Z51" i="38"/>
  <c r="CD268" i="7" s="1"/>
  <c r="AA51" i="38"/>
  <c r="CE268" i="7" s="1"/>
  <c r="AP49" i="38"/>
  <c r="AI202" i="7"/>
  <c r="AH202" i="7"/>
  <c r="AI31" i="7"/>
  <c r="BR45" i="7"/>
  <c r="BR46" i="7"/>
  <c r="BM177" i="7"/>
  <c r="BA260" i="7"/>
  <c r="AO260" i="7" s="1"/>
  <c r="AO177" i="7" s="1"/>
  <c r="AH32" i="7"/>
  <c r="AI163" i="7"/>
  <c r="AH31" i="7"/>
  <c r="AH162" i="7"/>
  <c r="AH163" i="7"/>
  <c r="AI32" i="7"/>
  <c r="AI162" i="7"/>
  <c r="BS46" i="7"/>
  <c r="AT45" i="7"/>
  <c r="J269" i="7"/>
  <c r="K269" i="7" s="1"/>
  <c r="G176" i="7"/>
  <c r="F176" i="7" s="1"/>
  <c r="I24" i="40" s="1"/>
  <c r="F259" i="7"/>
  <c r="E259" i="7" s="1"/>
  <c r="AT46" i="7"/>
  <c r="AU46" i="7"/>
  <c r="BI246" i="7"/>
  <c r="BU246" i="7"/>
  <c r="AV246" i="7"/>
  <c r="AJ246" i="7"/>
  <c r="BT246" i="7"/>
  <c r="AU45" i="7"/>
  <c r="AW246" i="7"/>
  <c r="AK241" i="7"/>
  <c r="AK242" i="7"/>
  <c r="AK236" i="7"/>
  <c r="AK244" i="7"/>
  <c r="AK238" i="7"/>
  <c r="AK243" i="7"/>
  <c r="AK234" i="7"/>
  <c r="AK233" i="7"/>
  <c r="AK237" i="7"/>
  <c r="AK228" i="7"/>
  <c r="AK235" i="7"/>
  <c r="AK230" i="7"/>
  <c r="AK229" i="7"/>
  <c r="AK231" i="7"/>
  <c r="AK227" i="7"/>
  <c r="AK232" i="7"/>
  <c r="AK245" i="7"/>
  <c r="AK239" i="7"/>
  <c r="AK240" i="7"/>
  <c r="BV272" i="7"/>
  <c r="BV274" i="7" s="1"/>
  <c r="BS45" i="7"/>
  <c r="F269" i="7"/>
  <c r="BA273" i="7"/>
  <c r="BA320" i="7" s="1"/>
  <c r="AN273" i="7"/>
  <c r="AN320" i="7" s="1"/>
  <c r="X266" i="7"/>
  <c r="X326" i="7" s="1"/>
  <c r="BY273" i="7"/>
  <c r="BY320" i="7" s="1"/>
  <c r="AY272" i="7"/>
  <c r="AY274" i="7" s="1"/>
  <c r="J264" i="7"/>
  <c r="K264" i="7" s="1"/>
  <c r="BY269" i="7"/>
  <c r="BY327" i="7" s="1"/>
  <c r="X176" i="7"/>
  <c r="G266" i="7"/>
  <c r="G326" i="7" s="1"/>
  <c r="O273" i="7"/>
  <c r="O320" i="7" s="1"/>
  <c r="I267" i="7"/>
  <c r="I325" i="7" s="1"/>
  <c r="N290" i="7"/>
  <c r="N314" i="7" s="1"/>
  <c r="AM45" i="38"/>
  <c r="EM262" i="7" s="1"/>
  <c r="H265" i="7"/>
  <c r="AF45" i="38"/>
  <c r="CJ262" i="7" s="1"/>
  <c r="AD45" i="38"/>
  <c r="CH262" i="7" s="1"/>
  <c r="AQ42" i="38"/>
  <c r="EQ259" i="7" s="1"/>
  <c r="EQ176" i="7" s="1"/>
  <c r="AF44" i="38"/>
  <c r="AJ45" i="38"/>
  <c r="EJ262" i="7" s="1"/>
  <c r="BJ38" i="38"/>
  <c r="CA47" i="38"/>
  <c r="Y40" i="38"/>
  <c r="CC257" i="7" s="1"/>
  <c r="BO44" i="38"/>
  <c r="S291" i="7"/>
  <c r="S313" i="7" s="1"/>
  <c r="AL37" i="38"/>
  <c r="EL254" i="7" s="1"/>
  <c r="EL323" i="7" s="1"/>
  <c r="BN41" i="38"/>
  <c r="JF258" i="7" s="1"/>
  <c r="AY40" i="38"/>
  <c r="GU257" i="7" s="1"/>
  <c r="X43" i="38"/>
  <c r="CB260" i="7" s="1"/>
  <c r="CB177" i="7" s="1"/>
  <c r="BF47" i="38"/>
  <c r="V56" i="38"/>
  <c r="X46" i="38"/>
  <c r="CB263" i="7" s="1"/>
  <c r="BE54" i="38"/>
  <c r="HA269" i="7" s="1"/>
  <c r="BR38" i="38"/>
  <c r="BI42" i="38"/>
  <c r="JA259" i="7" s="1"/>
  <c r="IO259" i="7" s="1"/>
  <c r="AG56" i="38"/>
  <c r="CK271" i="7" s="1"/>
  <c r="BZ43" i="38"/>
  <c r="AP40" i="38"/>
  <c r="EP257" i="7" s="1"/>
  <c r="CB42" i="38"/>
  <c r="AH40" i="38"/>
  <c r="CL257" i="7" s="1"/>
  <c r="CA43" i="38"/>
  <c r="AS39" i="38"/>
  <c r="ES256" i="7" s="1"/>
  <c r="ES324" i="7" s="1"/>
  <c r="BT37" i="38"/>
  <c r="AB42" i="38"/>
  <c r="CF259" i="7" s="1"/>
  <c r="CF176" i="7" s="1"/>
  <c r="AG41" i="38"/>
  <c r="CK258" i="7" s="1"/>
  <c r="AO39" i="38"/>
  <c r="EO256" i="7" s="1"/>
  <c r="EO324" i="7" s="1"/>
  <c r="BF38" i="38"/>
  <c r="HB255" i="7" s="1"/>
  <c r="BF54" i="38"/>
  <c r="HB269" i="7" s="1"/>
  <c r="BI46" i="38"/>
  <c r="JA263" i="7" s="1"/>
  <c r="IO263" i="7" s="1"/>
  <c r="IC263" i="7" s="1"/>
  <c r="HQ263" i="7" s="1"/>
  <c r="HE263" i="7" s="1"/>
  <c r="W38" i="38"/>
  <c r="CA255" i="7" s="1"/>
  <c r="BO38" i="38"/>
  <c r="AQ55" i="38"/>
  <c r="EQ270" i="7" s="1"/>
  <c r="V42" i="38"/>
  <c r="BN259" i="7" s="1"/>
  <c r="BB259" i="7" s="1"/>
  <c r="CA45" i="38"/>
  <c r="LO262" i="7" s="1"/>
  <c r="BN55" i="38"/>
  <c r="JF270" i="7" s="1"/>
  <c r="IT270" i="7" s="1"/>
  <c r="AX44" i="38"/>
  <c r="BX37" i="38"/>
  <c r="BK40" i="38"/>
  <c r="JC257" i="7" s="1"/>
  <c r="BM40" i="38"/>
  <c r="JE257" i="7" s="1"/>
  <c r="CD38" i="38"/>
  <c r="BC54" i="38"/>
  <c r="GY269" i="7" s="1"/>
  <c r="BV42" i="38"/>
  <c r="AH37" i="38"/>
  <c r="CL254" i="7" s="1"/>
  <c r="CL323" i="7" s="1"/>
  <c r="W37" i="38"/>
  <c r="CA254" i="7" s="1"/>
  <c r="CA323" i="7" s="1"/>
  <c r="AN39" i="38"/>
  <c r="EN256" i="7" s="1"/>
  <c r="EN324" i="7" s="1"/>
  <c r="AF42" i="38"/>
  <c r="CJ259" i="7" s="1"/>
  <c r="BS44" i="38"/>
  <c r="BZ37" i="38"/>
  <c r="CA39" i="38"/>
  <c r="LO256" i="7" s="1"/>
  <c r="LO324" i="7" s="1"/>
  <c r="W42" i="38"/>
  <c r="CA259" i="7" s="1"/>
  <c r="CA176" i="7" s="1"/>
  <c r="BW40" i="38"/>
  <c r="LK257" i="7" s="1"/>
  <c r="BN47" i="38"/>
  <c r="AI56" i="38"/>
  <c r="EI271" i="7" s="1"/>
  <c r="BZ48" i="38"/>
  <c r="LN265" i="7" s="1"/>
  <c r="AX40" i="38"/>
  <c r="GT257" i="7" s="1"/>
  <c r="BI38" i="38"/>
  <c r="BX39" i="38"/>
  <c r="LL256" i="7" s="1"/>
  <c r="LL324" i="7" s="1"/>
  <c r="AT38" i="38"/>
  <c r="ET255" i="7" s="1"/>
  <c r="AO42" i="38"/>
  <c r="EO259" i="7" s="1"/>
  <c r="EO176" i="7" s="1"/>
  <c r="BY43" i="38"/>
  <c r="BW56" i="38"/>
  <c r="LK271" i="7" s="1"/>
  <c r="BU42" i="38"/>
  <c r="BE37" i="38"/>
  <c r="HA254" i="7" s="1"/>
  <c r="HA323" i="7" s="1"/>
  <c r="BN46" i="38"/>
  <c r="JF263" i="7" s="1"/>
  <c r="IT263" i="7" s="1"/>
  <c r="IH263" i="7" s="1"/>
  <c r="HV263" i="7" s="1"/>
  <c r="HJ263" i="7" s="1"/>
  <c r="BY39" i="38"/>
  <c r="LM256" i="7" s="1"/>
  <c r="LM324" i="7" s="1"/>
  <c r="AP43" i="38"/>
  <c r="EP260" i="7" s="1"/>
  <c r="EP177" i="7" s="1"/>
  <c r="BX54" i="38"/>
  <c r="LL269" i="7" s="1"/>
  <c r="BM54" i="38"/>
  <c r="JE269" i="7" s="1"/>
  <c r="IS269" i="7" s="1"/>
  <c r="BP38" i="38"/>
  <c r="Y48" i="38"/>
  <c r="CC265" i="7" s="1"/>
  <c r="Z42" i="38"/>
  <c r="CD259" i="7" s="1"/>
  <c r="CD176" i="7" s="1"/>
  <c r="AT55" i="38"/>
  <c r="ET270" i="7" s="1"/>
  <c r="AM48" i="38"/>
  <c r="EM265" i="7" s="1"/>
  <c r="AJ37" i="38"/>
  <c r="EJ254" i="7" s="1"/>
  <c r="EJ323" i="7" s="1"/>
  <c r="AS46" i="38"/>
  <c r="ES263" i="7" s="1"/>
  <c r="AP47" i="38"/>
  <c r="EP264" i="7" s="1"/>
  <c r="BA40" i="38"/>
  <c r="GW257" i="7" s="1"/>
  <c r="AR41" i="38"/>
  <c r="ER258" i="7" s="1"/>
  <c r="AC38" i="38"/>
  <c r="CG255" i="7" s="1"/>
  <c r="AW178" i="7"/>
  <c r="Y44" i="38"/>
  <c r="BF48" i="38"/>
  <c r="HB265" i="7" s="1"/>
  <c r="W55" i="38"/>
  <c r="CA270" i="7" s="1"/>
  <c r="AN55" i="38"/>
  <c r="EN270" i="7" s="1"/>
  <c r="AM56" i="38"/>
  <c r="EM271" i="7" s="1"/>
  <c r="AK178" i="7"/>
  <c r="AC54" i="38"/>
  <c r="CG269" i="7" s="1"/>
  <c r="AI46" i="38"/>
  <c r="EI263" i="7" s="1"/>
  <c r="I291" i="7"/>
  <c r="I313" i="7" s="1"/>
  <c r="N266" i="7"/>
  <c r="N326" i="7" s="1"/>
  <c r="X291" i="7"/>
  <c r="X313" i="7" s="1"/>
  <c r="I266" i="7"/>
  <c r="I326" i="7" s="1"/>
  <c r="G290" i="7"/>
  <c r="G314" i="7" s="1"/>
  <c r="N267" i="7"/>
  <c r="N325" i="7" s="1"/>
  <c r="S267" i="7"/>
  <c r="S325" i="7" s="1"/>
  <c r="X267" i="7"/>
  <c r="X325" i="7" s="1"/>
  <c r="K270" i="7"/>
  <c r="O258" i="7"/>
  <c r="R45" i="21"/>
  <c r="Q46" i="21"/>
  <c r="Q60" i="21" s="1"/>
  <c r="AS43" i="38"/>
  <c r="ES260" i="7" s="1"/>
  <c r="AV37" i="38"/>
  <c r="GR254" i="7" s="1"/>
  <c r="GR323" i="7" s="1"/>
  <c r="BJ47" i="38"/>
  <c r="AR54" i="38"/>
  <c r="ER269" i="7" s="1"/>
  <c r="AA54" i="38"/>
  <c r="CE269" i="7" s="1"/>
  <c r="BS54" i="38"/>
  <c r="LG269" i="7" s="1"/>
  <c r="CD55" i="38"/>
  <c r="LR270" i="7" s="1"/>
  <c r="BD37" i="38"/>
  <c r="GZ254" i="7" s="1"/>
  <c r="GZ323" i="7" s="1"/>
  <c r="BY41" i="38"/>
  <c r="LM258" i="7" s="1"/>
  <c r="LM321" i="7" s="1"/>
  <c r="AT47" i="38"/>
  <c r="ET264" i="7" s="1"/>
  <c r="BW38" i="38"/>
  <c r="AS37" i="38"/>
  <c r="ES254" i="7" s="1"/>
  <c r="ES323" i="7" s="1"/>
  <c r="BD41" i="38"/>
  <c r="GZ258" i="7" s="1"/>
  <c r="AO41" i="38"/>
  <c r="EO258" i="7" s="1"/>
  <c r="AD39" i="38"/>
  <c r="CH256" i="7" s="1"/>
  <c r="CH324" i="7" s="1"/>
  <c r="X42" i="38"/>
  <c r="CB259" i="7" s="1"/>
  <c r="BJ44" i="38"/>
  <c r="BB43" i="38"/>
  <c r="GX260" i="7" s="1"/>
  <c r="GX177" i="7" s="1"/>
  <c r="Y43" i="38"/>
  <c r="CC260" i="7" s="1"/>
  <c r="AX55" i="38"/>
  <c r="GT270" i="7" s="1"/>
  <c r="Q40" i="23"/>
  <c r="Q65" i="23" s="1"/>
  <c r="J24" i="17"/>
  <c r="F279" i="7"/>
  <c r="H279" i="7"/>
  <c r="G291" i="7"/>
  <c r="G313" i="7" s="1"/>
  <c r="BX48" i="38"/>
  <c r="LL265" i="7" s="1"/>
  <c r="BR48" i="38"/>
  <c r="JJ265" i="7" s="1"/>
  <c r="P65" i="25"/>
  <c r="M111" i="7" s="1"/>
  <c r="F177" i="7"/>
  <c r="CC54" i="38"/>
  <c r="LQ269" i="7" s="1"/>
  <c r="AY48" i="38"/>
  <c r="GU265" i="7" s="1"/>
  <c r="Y38" i="38"/>
  <c r="CC255" i="7" s="1"/>
  <c r="AG53" i="38"/>
  <c r="BR45" i="38"/>
  <c r="JJ262" i="7" s="1"/>
  <c r="BR56" i="38"/>
  <c r="JJ271" i="7" s="1"/>
  <c r="BB45" i="38"/>
  <c r="GX262" i="7" s="1"/>
  <c r="Y42" i="38"/>
  <c r="CC259" i="7" s="1"/>
  <c r="Y56" i="38"/>
  <c r="CC271" i="7" s="1"/>
  <c r="E260" i="7"/>
  <c r="Y54" i="38"/>
  <c r="CC269" i="7" s="1"/>
  <c r="O255" i="7"/>
  <c r="R43" i="23"/>
  <c r="Q58" i="23"/>
  <c r="L23" i="32"/>
  <c r="J293" i="7"/>
  <c r="AA24" i="19"/>
  <c r="U289" i="7"/>
  <c r="Y289" i="7"/>
  <c r="W289" i="7"/>
  <c r="V289" i="7"/>
  <c r="AU45" i="38"/>
  <c r="Q39" i="26"/>
  <c r="Q39" i="32"/>
  <c r="Q39" i="25"/>
  <c r="Q39" i="24"/>
  <c r="R42" i="25"/>
  <c r="Q56" i="25"/>
  <c r="MS259" i="7"/>
  <c r="AC176" i="7"/>
  <c r="AF24" i="40" s="1"/>
  <c r="Q48" i="28"/>
  <c r="Q61" i="28" s="1"/>
  <c r="R47" i="28"/>
  <c r="R43" i="29"/>
  <c r="Q58" i="29"/>
  <c r="AO270" i="7"/>
  <c r="O263" i="7"/>
  <c r="Q48" i="23"/>
  <c r="Q61" i="23" s="1"/>
  <c r="R47" i="23"/>
  <c r="R47" i="20"/>
  <c r="Q48" i="20"/>
  <c r="Q61" i="20" s="1"/>
  <c r="BI55" i="38"/>
  <c r="JA270" i="7" s="1"/>
  <c r="O256" i="7"/>
  <c r="O324" i="7" s="1"/>
  <c r="BA257" i="7"/>
  <c r="AO257" i="7" s="1"/>
  <c r="BY257" i="7"/>
  <c r="AJ40" i="38"/>
  <c r="EJ257" i="7" s="1"/>
  <c r="Y47" i="38"/>
  <c r="CC264" i="7" s="1"/>
  <c r="U55" i="20"/>
  <c r="U63" i="20"/>
  <c r="U57" i="20"/>
  <c r="U64" i="20"/>
  <c r="V30" i="20"/>
  <c r="AN37" i="38"/>
  <c r="EN254" i="7" s="1"/>
  <c r="EN323" i="7" s="1"/>
  <c r="BY37" i="38"/>
  <c r="Y45" i="38"/>
  <c r="CC262" i="7" s="1"/>
  <c r="CD43" i="38"/>
  <c r="Q47" i="25"/>
  <c r="Q59" i="25" s="1"/>
  <c r="R46" i="25"/>
  <c r="AG48" i="38"/>
  <c r="CK265" i="7" s="1"/>
  <c r="AC41" i="38"/>
  <c r="CG258" i="7" s="1"/>
  <c r="AO37" i="38"/>
  <c r="EO254" i="7" s="1"/>
  <c r="EO323" i="7" s="1"/>
  <c r="AU42" i="38"/>
  <c r="Q50" i="15"/>
  <c r="P64" i="15"/>
  <c r="P69" i="15" s="1"/>
  <c r="S28" i="19"/>
  <c r="R54" i="19"/>
  <c r="AK46" i="38"/>
  <c r="EK263" i="7" s="1"/>
  <c r="AV54" i="38"/>
  <c r="GR269" i="7" s="1"/>
  <c r="O40" i="3"/>
  <c r="O65" i="3" s="1"/>
  <c r="AD43" i="38"/>
  <c r="CH260" i="7" s="1"/>
  <c r="AF37" i="38"/>
  <c r="CJ254" i="7" s="1"/>
  <c r="CJ323" i="7" s="1"/>
  <c r="AX39" i="38"/>
  <c r="GT256" i="7" s="1"/>
  <c r="GT324" i="7" s="1"/>
  <c r="AG38" i="38"/>
  <c r="CK255" i="7" s="1"/>
  <c r="BR47" i="38"/>
  <c r="BA54" i="38"/>
  <c r="GW269" i="7" s="1"/>
  <c r="AE54" i="38"/>
  <c r="CI269" i="7" s="1"/>
  <c r="AZ54" i="38"/>
  <c r="GV269" i="7" s="1"/>
  <c r="AN43" i="38"/>
  <c r="EN260" i="7" s="1"/>
  <c r="BY54" i="38"/>
  <c r="LM269" i="7" s="1"/>
  <c r="BA45" i="38"/>
  <c r="GW262" i="7" s="1"/>
  <c r="AJ39" i="38"/>
  <c r="EJ256" i="7" s="1"/>
  <c r="EJ324" i="7" s="1"/>
  <c r="S28" i="12"/>
  <c r="R54" i="12"/>
  <c r="X41" i="38"/>
  <c r="CB258" i="7" s="1"/>
  <c r="BG55" i="38"/>
  <c r="IY270" i="7" s="1"/>
  <c r="O284" i="7"/>
  <c r="N174" i="7"/>
  <c r="AA24" i="21"/>
  <c r="Y286" i="7"/>
  <c r="W286" i="7"/>
  <c r="V286" i="7"/>
  <c r="U286" i="7"/>
  <c r="N291" i="7"/>
  <c r="N313" i="7" s="1"/>
  <c r="BO39" i="38"/>
  <c r="JG256" i="7" s="1"/>
  <c r="JG324" i="7" s="1"/>
  <c r="AY42" i="38"/>
  <c r="GU259" i="7" s="1"/>
  <c r="GU176" i="7" s="1"/>
  <c r="O265" i="7"/>
  <c r="BG53" i="38"/>
  <c r="IY268" i="7" s="1"/>
  <c r="Q39" i="3"/>
  <c r="Q50" i="18"/>
  <c r="P62" i="18"/>
  <c r="P67" i="18" s="1"/>
  <c r="M102" i="7" s="1"/>
  <c r="T63" i="23"/>
  <c r="T64" i="23"/>
  <c r="U30" i="23"/>
  <c r="T55" i="23"/>
  <c r="T57" i="23"/>
  <c r="AA23" i="24"/>
  <c r="Y292" i="7"/>
  <c r="W292" i="7"/>
  <c r="V292" i="7"/>
  <c r="U292" i="7"/>
  <c r="W27" i="25"/>
  <c r="V52" i="25"/>
  <c r="AC46" i="38"/>
  <c r="CG263" i="7" s="1"/>
  <c r="AD53" i="38"/>
  <c r="S177" i="7"/>
  <c r="AP55" i="38"/>
  <c r="EP270" i="7" s="1"/>
  <c r="BW42" i="38"/>
  <c r="Q40" i="22"/>
  <c r="Q65" i="22" s="1"/>
  <c r="O268" i="7"/>
  <c r="BI47" i="38"/>
  <c r="BA41" i="38"/>
  <c r="GW258" i="7" s="1"/>
  <c r="BK39" i="38"/>
  <c r="JC256" i="7" s="1"/>
  <c r="JC324" i="7" s="1"/>
  <c r="H273" i="7"/>
  <c r="H320" i="7" s="1"/>
  <c r="F273" i="7"/>
  <c r="F320" i="7" s="1"/>
  <c r="BY55" i="38"/>
  <c r="LM270" i="7" s="1"/>
  <c r="AE46" i="38"/>
  <c r="CI263" i="7" s="1"/>
  <c r="AA53" i="38"/>
  <c r="BY53" i="38"/>
  <c r="LM268" i="7" s="1"/>
  <c r="AL39" i="38"/>
  <c r="EL256" i="7" s="1"/>
  <c r="EL324" i="7" s="1"/>
  <c r="AC45" i="38"/>
  <c r="CG262" i="7" s="1"/>
  <c r="AO53" i="38"/>
  <c r="BX53" i="38"/>
  <c r="LL268" i="7" s="1"/>
  <c r="AA43" i="38"/>
  <c r="CE260" i="7" s="1"/>
  <c r="BA42" i="38"/>
  <c r="GW259" i="7" s="1"/>
  <c r="GW176" i="7" s="1"/>
  <c r="BH46" i="38"/>
  <c r="IZ263" i="7" s="1"/>
  <c r="BA259" i="7"/>
  <c r="BY259" i="7"/>
  <c r="BY176" i="7" s="1"/>
  <c r="BM176" i="7"/>
  <c r="BA48" i="38"/>
  <c r="GW265" i="7" s="1"/>
  <c r="AD44" i="38"/>
  <c r="AQ47" i="38"/>
  <c r="EQ264" i="7" s="1"/>
  <c r="U64" i="27"/>
  <c r="U57" i="27"/>
  <c r="U55" i="27"/>
  <c r="U63" i="27"/>
  <c r="V30" i="27"/>
  <c r="R47" i="19"/>
  <c r="Q48" i="19"/>
  <c r="Q61" i="19" s="1"/>
  <c r="T63" i="28"/>
  <c r="T64" i="28"/>
  <c r="T57" i="28"/>
  <c r="U30" i="28"/>
  <c r="T55" i="28"/>
  <c r="H30" i="38"/>
  <c r="H10" i="35"/>
  <c r="X278" i="7" s="1"/>
  <c r="X311" i="7" s="1"/>
  <c r="Q24" i="19"/>
  <c r="O289" i="7"/>
  <c r="J23" i="25"/>
  <c r="H294" i="7"/>
  <c r="F294" i="7"/>
  <c r="AL48" i="38"/>
  <c r="EL265" i="7" s="1"/>
  <c r="O269" i="7"/>
  <c r="BM39" i="38"/>
  <c r="JE256" i="7" s="1"/>
  <c r="JE324" i="7" s="1"/>
  <c r="R54" i="21"/>
  <c r="S28" i="21"/>
  <c r="T57" i="18"/>
  <c r="T55" i="18"/>
  <c r="T63" i="18"/>
  <c r="U30" i="18"/>
  <c r="U64" i="18" s="1"/>
  <c r="BK41" i="38"/>
  <c r="JC258" i="7" s="1"/>
  <c r="K255" i="7"/>
  <c r="W48" i="38"/>
  <c r="CA265" i="7" s="1"/>
  <c r="BF56" i="38"/>
  <c r="HB271" i="7" s="1"/>
  <c r="AZ38" i="38"/>
  <c r="GV255" i="7" s="1"/>
  <c r="Z55" i="38"/>
  <c r="CD270" i="7" s="1"/>
  <c r="AJ46" i="38"/>
  <c r="EJ263" i="7" s="1"/>
  <c r="AT54" i="38"/>
  <c r="ET269" i="7" s="1"/>
  <c r="AM39" i="38"/>
  <c r="EM256" i="7" s="1"/>
  <c r="EM324" i="7" s="1"/>
  <c r="BX41" i="38"/>
  <c r="LL258" i="7" s="1"/>
  <c r="LL321" i="7" s="1"/>
  <c r="BZ53" i="38"/>
  <c r="LN268" i="7" s="1"/>
  <c r="BO43" i="38"/>
  <c r="JG260" i="7" s="1"/>
  <c r="AW39" i="38"/>
  <c r="GS256" i="7" s="1"/>
  <c r="GS324" i="7" s="1"/>
  <c r="BN56" i="38"/>
  <c r="JF271" i="7" s="1"/>
  <c r="W47" i="38"/>
  <c r="CA264" i="7" s="1"/>
  <c r="BX55" i="38"/>
  <c r="LL270" i="7" s="1"/>
  <c r="BW41" i="38"/>
  <c r="LK258" i="7" s="1"/>
  <c r="LK321" i="7" s="1"/>
  <c r="BV45" i="38"/>
  <c r="LJ262" i="7" s="1"/>
  <c r="AX43" i="38"/>
  <c r="GT260" i="7" s="1"/>
  <c r="GT177" i="7" s="1"/>
  <c r="AE38" i="38"/>
  <c r="CI255" i="7" s="1"/>
  <c r="AN254" i="7"/>
  <c r="AN323" i="7" s="1"/>
  <c r="T57" i="29"/>
  <c r="T63" i="29"/>
  <c r="T64" i="29"/>
  <c r="T55" i="29"/>
  <c r="U30" i="29"/>
  <c r="BD42" i="38"/>
  <c r="GZ259" i="7" s="1"/>
  <c r="GZ176" i="7" s="1"/>
  <c r="W53" i="38"/>
  <c r="AI44" i="38"/>
  <c r="S173" i="7"/>
  <c r="V25" i="40" s="1"/>
  <c r="BT39" i="38"/>
  <c r="LH256" i="7" s="1"/>
  <c r="LH324" i="7" s="1"/>
  <c r="AW43" i="38"/>
  <c r="GS260" i="7" s="1"/>
  <c r="GS177" i="7" s="1"/>
  <c r="Q50" i="23"/>
  <c r="P62" i="23"/>
  <c r="P67" i="23" s="1"/>
  <c r="M108" i="7" s="1"/>
  <c r="AN48" i="38"/>
  <c r="EN265" i="7" s="1"/>
  <c r="R47" i="21"/>
  <c r="Q48" i="21"/>
  <c r="Q61" i="21" s="1"/>
  <c r="T35" i="15"/>
  <c r="S42" i="15"/>
  <c r="S59" i="15" s="1"/>
  <c r="Q46" i="31"/>
  <c r="Q60" i="31" s="1"/>
  <c r="R45" i="31"/>
  <c r="Q40" i="25"/>
  <c r="Q40" i="26"/>
  <c r="Q40" i="32"/>
  <c r="Q40" i="24"/>
  <c r="AL53" i="38"/>
  <c r="AB55" i="38"/>
  <c r="CF270" i="7" s="1"/>
  <c r="AJ41" i="38"/>
  <c r="EJ258" i="7" s="1"/>
  <c r="BL48" i="38"/>
  <c r="JD265" i="7" s="1"/>
  <c r="AB44" i="38"/>
  <c r="AM266" i="7"/>
  <c r="AM326" i="7" s="1"/>
  <c r="BJ42" i="38"/>
  <c r="JB259" i="7" s="1"/>
  <c r="AQ40" i="38"/>
  <c r="EQ257" i="7" s="1"/>
  <c r="AY39" i="38"/>
  <c r="GU256" i="7" s="1"/>
  <c r="GU324" i="7" s="1"/>
  <c r="V23" i="32"/>
  <c r="AD47" i="38"/>
  <c r="CH264" i="7" s="1"/>
  <c r="U65" i="15"/>
  <c r="U66" i="15"/>
  <c r="V30" i="15"/>
  <c r="V66" i="15" s="1"/>
  <c r="U57" i="15"/>
  <c r="AZ46" i="38"/>
  <c r="GV263" i="7" s="1"/>
  <c r="BB48" i="38"/>
  <c r="GX265" i="7" s="1"/>
  <c r="Q48" i="17"/>
  <c r="Q61" i="17" s="1"/>
  <c r="R47" i="17"/>
  <c r="R54" i="22"/>
  <c r="S28" i="22"/>
  <c r="Z43" i="38"/>
  <c r="CD260" i="7" s="1"/>
  <c r="R47" i="30"/>
  <c r="Q48" i="30"/>
  <c r="Q63" i="30" s="1"/>
  <c r="AB37" i="38"/>
  <c r="CF254" i="7" s="1"/>
  <c r="CF323" i="7" s="1"/>
  <c r="AR38" i="38"/>
  <c r="ER255" i="7" s="1"/>
  <c r="AY46" i="38"/>
  <c r="GU263" i="7" s="1"/>
  <c r="CD44" i="38"/>
  <c r="BZ54" i="38"/>
  <c r="LN269" i="7" s="1"/>
  <c r="AF41" i="38"/>
  <c r="CJ258" i="7" s="1"/>
  <c r="AM41" i="38"/>
  <c r="EM258" i="7" s="1"/>
  <c r="BH56" i="38"/>
  <c r="IZ271" i="7" s="1"/>
  <c r="AH55" i="38"/>
  <c r="CL270" i="7" s="1"/>
  <c r="AN54" i="38"/>
  <c r="EN269" i="7" s="1"/>
  <c r="BC46" i="38"/>
  <c r="GY263" i="7" s="1"/>
  <c r="AN41" i="38"/>
  <c r="EN258" i="7" s="1"/>
  <c r="AF56" i="38"/>
  <c r="CJ271" i="7" s="1"/>
  <c r="AT45" i="38"/>
  <c r="ET262" i="7" s="1"/>
  <c r="CC55" i="38"/>
  <c r="LQ270" i="7" s="1"/>
  <c r="BD40" i="38"/>
  <c r="GZ257" i="7" s="1"/>
  <c r="AX47" i="38"/>
  <c r="BO40" i="38"/>
  <c r="JG257" i="7" s="1"/>
  <c r="V24" i="20"/>
  <c r="Q23" i="32"/>
  <c r="O293" i="7"/>
  <c r="AF24" i="19"/>
  <c r="S28" i="30"/>
  <c r="R56" i="30"/>
  <c r="O72" i="30"/>
  <c r="Q46" i="27"/>
  <c r="Q60" i="27" s="1"/>
  <c r="R45" i="27"/>
  <c r="BL46" i="38"/>
  <c r="JD263" i="7" s="1"/>
  <c r="BY264" i="7"/>
  <c r="BA264" i="7"/>
  <c r="AO264" i="7" s="1"/>
  <c r="AO55" i="38"/>
  <c r="EO270" i="7" s="1"/>
  <c r="AQ38" i="38"/>
  <c r="EQ255" i="7" s="1"/>
  <c r="BF37" i="38"/>
  <c r="HB254" i="7" s="1"/>
  <c r="HB323" i="7" s="1"/>
  <c r="Q50" i="12"/>
  <c r="P62" i="12"/>
  <c r="P67" i="12" s="1"/>
  <c r="M103" i="7" s="1"/>
  <c r="AB39" i="38"/>
  <c r="CF256" i="7" s="1"/>
  <c r="CF324" i="7" s="1"/>
  <c r="R54" i="29"/>
  <c r="S28" i="29"/>
  <c r="BJ46" i="38"/>
  <c r="JB263" i="7" s="1"/>
  <c r="BW46" i="38"/>
  <c r="LK263" i="7" s="1"/>
  <c r="BS55" i="38"/>
  <c r="LG270" i="7" s="1"/>
  <c r="CB48" i="38"/>
  <c r="LP265" i="7" s="1"/>
  <c r="BV44" i="38"/>
  <c r="AC43" i="38"/>
  <c r="CG260" i="7" s="1"/>
  <c r="BW47" i="38"/>
  <c r="AV38" i="38"/>
  <c r="GR255" i="7" s="1"/>
  <c r="AU56" i="38"/>
  <c r="AV39" i="38"/>
  <c r="GR256" i="7" s="1"/>
  <c r="GR324" i="7" s="1"/>
  <c r="BV43" i="38"/>
  <c r="CD42" i="38"/>
  <c r="AL43" i="38"/>
  <c r="EL260" i="7" s="1"/>
  <c r="AZ48" i="38"/>
  <c r="GV265" i="7" s="1"/>
  <c r="T57" i="31"/>
  <c r="T63" i="31"/>
  <c r="T64" i="31"/>
  <c r="T55" i="31"/>
  <c r="U30" i="31"/>
  <c r="AP54" i="38"/>
  <c r="EP269" i="7" s="1"/>
  <c r="X37" i="38"/>
  <c r="CB254" i="7" s="1"/>
  <c r="CB323" i="7" s="1"/>
  <c r="CD53" i="38"/>
  <c r="LR268" i="7" s="1"/>
  <c r="Q24" i="18"/>
  <c r="O282" i="7"/>
  <c r="J283" i="7"/>
  <c r="I173" i="7"/>
  <c r="L25" i="40" s="1"/>
  <c r="H297" i="7"/>
  <c r="H308" i="7" s="1"/>
  <c r="F297" i="7"/>
  <c r="F308" i="7" s="1"/>
  <c r="AA23" i="25"/>
  <c r="Y294" i="7"/>
  <c r="W294" i="7"/>
  <c r="V294" i="7"/>
  <c r="U294" i="7"/>
  <c r="CD48" i="38"/>
  <c r="LR265" i="7" s="1"/>
  <c r="AA23" i="32"/>
  <c r="Y293" i="7"/>
  <c r="U293" i="7"/>
  <c r="W293" i="7"/>
  <c r="V293" i="7"/>
  <c r="T63" i="12"/>
  <c r="T57" i="12"/>
  <c r="U30" i="12"/>
  <c r="T55" i="12"/>
  <c r="AX56" i="38"/>
  <c r="GT271" i="7" s="1"/>
  <c r="AJ55" i="38"/>
  <c r="EJ270" i="7" s="1"/>
  <c r="AF55" i="38"/>
  <c r="CJ270" i="7" s="1"/>
  <c r="R43" i="28"/>
  <c r="Q58" i="28"/>
  <c r="Q48" i="12"/>
  <c r="Q61" i="12" s="1"/>
  <c r="R47" i="12"/>
  <c r="R47" i="31"/>
  <c r="Q48" i="31"/>
  <c r="Q61" i="31" s="1"/>
  <c r="AE44" i="38"/>
  <c r="BY47" i="38"/>
  <c r="CC47" i="38"/>
  <c r="R43" i="22"/>
  <c r="Q58" i="22"/>
  <c r="BS46" i="38"/>
  <c r="LG263" i="7" s="1"/>
  <c r="W258" i="7"/>
  <c r="V258" i="7"/>
  <c r="U258" i="7"/>
  <c r="Y258" i="7"/>
  <c r="BN45" i="38"/>
  <c r="JF262" i="7" s="1"/>
  <c r="CA40" i="38"/>
  <c r="LO257" i="7" s="1"/>
  <c r="BK56" i="38"/>
  <c r="JC271" i="7" s="1"/>
  <c r="BV40" i="38"/>
  <c r="LJ257" i="7" s="1"/>
  <c r="AG47" i="38"/>
  <c r="CK264" i="7" s="1"/>
  <c r="AR46" i="38"/>
  <c r="ER263" i="7" s="1"/>
  <c r="AS42" i="38"/>
  <c r="ES259" i="7" s="1"/>
  <c r="BD45" i="38"/>
  <c r="GZ262" i="7" s="1"/>
  <c r="BX56" i="38"/>
  <c r="LL271" i="7" s="1"/>
  <c r="BC45" i="38"/>
  <c r="GY262" i="7" s="1"/>
  <c r="Z44" i="38"/>
  <c r="BN37" i="38"/>
  <c r="BD53" i="38"/>
  <c r="GZ268" i="7" s="1"/>
  <c r="CD40" i="38"/>
  <c r="LR257" i="7" s="1"/>
  <c r="BK53" i="38"/>
  <c r="JC268" i="7" s="1"/>
  <c r="O262" i="7"/>
  <c r="AA47" i="38"/>
  <c r="CE264" i="7" s="1"/>
  <c r="Q50" i="19"/>
  <c r="P62" i="19"/>
  <c r="P67" i="19" s="1"/>
  <c r="M105" i="7" s="1"/>
  <c r="L24" i="18"/>
  <c r="J282" i="7"/>
  <c r="Q24" i="20"/>
  <c r="O280" i="7"/>
  <c r="O312" i="7" s="1"/>
  <c r="L24" i="31"/>
  <c r="J287" i="7"/>
  <c r="V23" i="25"/>
  <c r="Q54" i="28"/>
  <c r="R28" i="28"/>
  <c r="AU55" i="38"/>
  <c r="S28" i="18"/>
  <c r="R54" i="18"/>
  <c r="Q50" i="17"/>
  <c r="P62" i="17"/>
  <c r="P67" i="17" s="1"/>
  <c r="M100" i="7" s="1"/>
  <c r="BA258" i="7"/>
  <c r="AO258" i="7" s="1"/>
  <c r="BY258" i="7"/>
  <c r="Y268" i="7"/>
  <c r="W268" i="7"/>
  <c r="V268" i="7"/>
  <c r="U268" i="7"/>
  <c r="L24" i="21"/>
  <c r="J286" i="7"/>
  <c r="BB46" i="38"/>
  <c r="GX263" i="7" s="1"/>
  <c r="BE41" i="38"/>
  <c r="HA258" i="7" s="1"/>
  <c r="BG47" i="38"/>
  <c r="BU53" i="38"/>
  <c r="LI268" i="7" s="1"/>
  <c r="R44" i="25"/>
  <c r="Q45" i="25"/>
  <c r="Q58" i="25" s="1"/>
  <c r="AA41" i="38"/>
  <c r="CE258" i="7" s="1"/>
  <c r="BM38" i="38"/>
  <c r="BO41" i="38"/>
  <c r="JG258" i="7" s="1"/>
  <c r="BV37" i="38"/>
  <c r="CA55" i="38"/>
  <c r="LO270" i="7" s="1"/>
  <c r="AY55" i="38"/>
  <c r="GU270" i="7" s="1"/>
  <c r="W46" i="38"/>
  <c r="CA263" i="7" s="1"/>
  <c r="BQ43" i="38"/>
  <c r="JI260" i="7" s="1"/>
  <c r="BM46" i="38"/>
  <c r="JE263" i="7" s="1"/>
  <c r="AW37" i="38"/>
  <c r="GS254" i="7" s="1"/>
  <c r="GS323" i="7" s="1"/>
  <c r="AY37" i="38"/>
  <c r="GU254" i="7" s="1"/>
  <c r="GU323" i="7" s="1"/>
  <c r="BF53" i="38"/>
  <c r="HB268" i="7" s="1"/>
  <c r="BL38" i="38"/>
  <c r="X40" i="38"/>
  <c r="CB257" i="7" s="1"/>
  <c r="AT42" i="38"/>
  <c r="ET259" i="7" s="1"/>
  <c r="BE46" i="38"/>
  <c r="HA263" i="7" s="1"/>
  <c r="X44" i="38"/>
  <c r="BK55" i="38"/>
  <c r="JC270" i="7" s="1"/>
  <c r="Q46" i="23"/>
  <c r="Q60" i="23" s="1"/>
  <c r="R45" i="23"/>
  <c r="Y265" i="7"/>
  <c r="W265" i="7"/>
  <c r="V265" i="7"/>
  <c r="U265" i="7"/>
  <c r="AD38" i="38"/>
  <c r="CH255" i="7" s="1"/>
  <c r="V24" i="18"/>
  <c r="AA24" i="18"/>
  <c r="Y282" i="7"/>
  <c r="Y309" i="7" s="1"/>
  <c r="W282" i="7"/>
  <c r="W309" i="7" s="1"/>
  <c r="V282" i="7"/>
  <c r="V309" i="7" s="1"/>
  <c r="U282" i="7"/>
  <c r="U309" i="7" s="1"/>
  <c r="AA24" i="31"/>
  <c r="Y287" i="7"/>
  <c r="W287" i="7"/>
  <c r="V287" i="7"/>
  <c r="U287" i="7"/>
  <c r="AF23" i="26"/>
  <c r="J24" i="20"/>
  <c r="H280" i="7"/>
  <c r="H312" i="7" s="1"/>
  <c r="F280" i="7"/>
  <c r="F312" i="7" s="1"/>
  <c r="R44" i="24"/>
  <c r="Q45" i="24"/>
  <c r="Q58" i="24" s="1"/>
  <c r="CA42" i="38"/>
  <c r="E261" i="7"/>
  <c r="Q50" i="30"/>
  <c r="P64" i="30"/>
  <c r="P72" i="30" s="1"/>
  <c r="BA254" i="7"/>
  <c r="BY254" i="7"/>
  <c r="E265" i="7"/>
  <c r="AJ38" i="38"/>
  <c r="EJ255" i="7" s="1"/>
  <c r="L101" i="7"/>
  <c r="O79" i="28"/>
  <c r="R43" i="12"/>
  <c r="Q58" i="12"/>
  <c r="AE53" i="38"/>
  <c r="O260" i="7"/>
  <c r="N177" i="7"/>
  <c r="BG44" i="38"/>
  <c r="BV53" i="38"/>
  <c r="LJ268" i="7" s="1"/>
  <c r="AE45" i="38"/>
  <c r="CI262" i="7" s="1"/>
  <c r="BI53" i="38"/>
  <c r="JA268" i="7" s="1"/>
  <c r="J256" i="7"/>
  <c r="J324" i="7" s="1"/>
  <c r="Q54" i="27"/>
  <c r="R28" i="27"/>
  <c r="BC40" i="38"/>
  <c r="GY257" i="7" s="1"/>
  <c r="AT41" i="38"/>
  <c r="ET258" i="7" s="1"/>
  <c r="AB46" i="38"/>
  <c r="CF263" i="7" s="1"/>
  <c r="W40" i="38"/>
  <c r="CA257" i="7" s="1"/>
  <c r="AL55" i="38"/>
  <c r="EL270" i="7" s="1"/>
  <c r="CC56" i="38"/>
  <c r="LQ271" i="7" s="1"/>
  <c r="AK47" i="38"/>
  <c r="EK264" i="7" s="1"/>
  <c r="BM43" i="38"/>
  <c r="JE260" i="7" s="1"/>
  <c r="BO37" i="38"/>
  <c r="AY45" i="38"/>
  <c r="GU262" i="7" s="1"/>
  <c r="BY44" i="38"/>
  <c r="AB45" i="38"/>
  <c r="CF262" i="7" s="1"/>
  <c r="BL53" i="38"/>
  <c r="JD268" i="7" s="1"/>
  <c r="BE55" i="38"/>
  <c r="HA270" i="7" s="1"/>
  <c r="T37" i="15"/>
  <c r="L24" i="17"/>
  <c r="J279" i="7"/>
  <c r="J24" i="29"/>
  <c r="H288" i="7"/>
  <c r="F288" i="7"/>
  <c r="V24" i="31"/>
  <c r="J24" i="12"/>
  <c r="H281" i="7"/>
  <c r="F281" i="7"/>
  <c r="AM40" i="38"/>
  <c r="EM257" i="7" s="1"/>
  <c r="AA44" i="38"/>
  <c r="AI42" i="38"/>
  <c r="EI259" i="7" s="1"/>
  <c r="W257" i="7"/>
  <c r="V257" i="7"/>
  <c r="U257" i="7"/>
  <c r="Y257" i="7"/>
  <c r="AM267" i="7"/>
  <c r="AM325" i="7" s="1"/>
  <c r="BK45" i="38"/>
  <c r="JC262" i="7" s="1"/>
  <c r="AC55" i="38"/>
  <c r="CG270" i="7" s="1"/>
  <c r="T61" i="32"/>
  <c r="U29" i="32"/>
  <c r="AX48" i="38"/>
  <c r="GT265" i="7" s="1"/>
  <c r="BW272" i="7"/>
  <c r="BG42" i="38"/>
  <c r="IY259" i="7" s="1"/>
  <c r="AZ45" i="38"/>
  <c r="GV262" i="7" s="1"/>
  <c r="BT44" i="38"/>
  <c r="AF39" i="38"/>
  <c r="CJ256" i="7" s="1"/>
  <c r="CJ324" i="7" s="1"/>
  <c r="BB47" i="38"/>
  <c r="AL40" i="38"/>
  <c r="EL257" i="7" s="1"/>
  <c r="BY255" i="7"/>
  <c r="BA255" i="7"/>
  <c r="AE55" i="38"/>
  <c r="CI270" i="7" s="1"/>
  <c r="AO56" i="38"/>
  <c r="EO271" i="7" s="1"/>
  <c r="AW56" i="38"/>
  <c r="GS271" i="7" s="1"/>
  <c r="Z56" i="38"/>
  <c r="CD271" i="7" s="1"/>
  <c r="BA265" i="7"/>
  <c r="BY265" i="7"/>
  <c r="CC45" i="38"/>
  <c r="LQ262" i="7" s="1"/>
  <c r="BA38" i="38"/>
  <c r="GW255" i="7" s="1"/>
  <c r="AS56" i="38"/>
  <c r="ES271" i="7" s="1"/>
  <c r="R52" i="24"/>
  <c r="S27" i="24"/>
  <c r="AH39" i="38"/>
  <c r="CL256" i="7" s="1"/>
  <c r="CL324" i="7" s="1"/>
  <c r="R45" i="12"/>
  <c r="Q46" i="12"/>
  <c r="Q60" i="12" s="1"/>
  <c r="Q50" i="22"/>
  <c r="P62" i="22"/>
  <c r="P67" i="22" s="1"/>
  <c r="M107" i="7" s="1"/>
  <c r="M351" i="7" s="1"/>
  <c r="AL266" i="7"/>
  <c r="AL326" i="7" s="1"/>
  <c r="Q23" i="25"/>
  <c r="O294" i="7"/>
  <c r="G30" i="38"/>
  <c r="G10" i="35"/>
  <c r="S278" i="7" s="1"/>
  <c r="S311" i="7" s="1"/>
  <c r="AA24" i="12"/>
  <c r="Y281" i="7"/>
  <c r="W281" i="7"/>
  <c r="V281" i="7"/>
  <c r="U281" i="7"/>
  <c r="J297" i="7"/>
  <c r="J308" i="7" s="1"/>
  <c r="L23" i="25"/>
  <c r="J294" i="7"/>
  <c r="CC53" i="38"/>
  <c r="LQ268" i="7" s="1"/>
  <c r="AA40" i="38"/>
  <c r="CE257" i="7" s="1"/>
  <c r="U61" i="24"/>
  <c r="U53" i="24"/>
  <c r="U54" i="24"/>
  <c r="V29" i="24"/>
  <c r="Q24" i="31"/>
  <c r="O287" i="7"/>
  <c r="T56" i="3"/>
  <c r="U24" i="3"/>
  <c r="T60" i="3"/>
  <c r="T64" i="3"/>
  <c r="T55" i="3"/>
  <c r="T61" i="3"/>
  <c r="T62" i="3"/>
  <c r="T63" i="3"/>
  <c r="T59" i="3"/>
  <c r="BN53" i="38"/>
  <c r="JF268" i="7" s="1"/>
  <c r="BM55" i="38"/>
  <c r="JE270" i="7" s="1"/>
  <c r="H255" i="7"/>
  <c r="F255" i="7"/>
  <c r="L97" i="7"/>
  <c r="O79" i="27"/>
  <c r="AZ43" i="38"/>
  <c r="GV260" i="7" s="1"/>
  <c r="GV177" i="7" s="1"/>
  <c r="AR42" i="38"/>
  <c r="ER259" i="7" s="1"/>
  <c r="CC39" i="38"/>
  <c r="LQ256" i="7" s="1"/>
  <c r="LQ324" i="7" s="1"/>
  <c r="BA56" i="38"/>
  <c r="GW271" i="7" s="1"/>
  <c r="Q50" i="27"/>
  <c r="P62" i="27"/>
  <c r="P67" i="27" s="1"/>
  <c r="S266" i="7"/>
  <c r="S326" i="7" s="1"/>
  <c r="BG37" i="38"/>
  <c r="R45" i="15"/>
  <c r="Q46" i="15"/>
  <c r="Q62" i="15" s="1"/>
  <c r="AC267" i="7"/>
  <c r="AC325" i="7" s="1"/>
  <c r="R44" i="32"/>
  <c r="Q45" i="32"/>
  <c r="Q58" i="32" s="1"/>
  <c r="AG54" i="38"/>
  <c r="CK269" i="7" s="1"/>
  <c r="BK54" i="38"/>
  <c r="JC269" i="7" s="1"/>
  <c r="BE47" i="38"/>
  <c r="AR43" i="38"/>
  <c r="ER260" i="7" s="1"/>
  <c r="CB43" i="38"/>
  <c r="V47" i="38"/>
  <c r="BN264" i="7" s="1"/>
  <c r="LW264" i="7" s="1"/>
  <c r="BU47" i="38"/>
  <c r="BZ40" i="38"/>
  <c r="LN257" i="7" s="1"/>
  <c r="CD56" i="38"/>
  <c r="LR271" i="7" s="1"/>
  <c r="BC38" i="38"/>
  <c r="GY255" i="7" s="1"/>
  <c r="BK37" i="38"/>
  <c r="AA39" i="38"/>
  <c r="CE256" i="7" s="1"/>
  <c r="CE324" i="7" s="1"/>
  <c r="AW40" i="38"/>
  <c r="GS257" i="7" s="1"/>
  <c r="BF46" i="38"/>
  <c r="HB263" i="7" s="1"/>
  <c r="AN42" i="38"/>
  <c r="EN259" i="7" s="1"/>
  <c r="BQ45" i="38"/>
  <c r="JI262" i="7" s="1"/>
  <c r="D30" i="38"/>
  <c r="D10" i="35"/>
  <c r="G278" i="7" s="1"/>
  <c r="G311" i="7" s="1"/>
  <c r="AF24" i="31"/>
  <c r="L24" i="29"/>
  <c r="J288" i="7"/>
  <c r="AF23" i="24"/>
  <c r="BV39" i="38"/>
  <c r="LJ256" i="7" s="1"/>
  <c r="LJ324" i="7" s="1"/>
  <c r="L24" i="15"/>
  <c r="L71" i="15" s="1"/>
  <c r="L24" i="30"/>
  <c r="Q50" i="29"/>
  <c r="P62" i="29"/>
  <c r="P67" i="29" s="1"/>
  <c r="M106" i="7" s="1"/>
  <c r="S43" i="27"/>
  <c r="R58" i="27"/>
  <c r="H258" i="7"/>
  <c r="F258" i="7"/>
  <c r="R46" i="26"/>
  <c r="Q47" i="26"/>
  <c r="AU37" i="38"/>
  <c r="BA53" i="38"/>
  <c r="GW268" i="7" s="1"/>
  <c r="S54" i="17"/>
  <c r="T28" i="17"/>
  <c r="BL54" i="38"/>
  <c r="JD269" i="7" s="1"/>
  <c r="F254" i="7"/>
  <c r="F323" i="7" s="1"/>
  <c r="H254" i="7"/>
  <c r="H323" i="7" s="1"/>
  <c r="R46" i="24"/>
  <c r="Q47" i="24"/>
  <c r="Q59" i="24" s="1"/>
  <c r="Q48" i="27"/>
  <c r="Q61" i="27" s="1"/>
  <c r="R47" i="27"/>
  <c r="Y41" i="38"/>
  <c r="CC258" i="7" s="1"/>
  <c r="AF43" i="38"/>
  <c r="CJ260" i="7" s="1"/>
  <c r="D57" i="38"/>
  <c r="AK38" i="38"/>
  <c r="EK255" i="7" s="1"/>
  <c r="AI43" i="38"/>
  <c r="EI260" i="7" s="1"/>
  <c r="AP41" i="38"/>
  <c r="EP258" i="7" s="1"/>
  <c r="W44" i="38"/>
  <c r="CC40" i="38"/>
  <c r="LQ257" i="7" s="1"/>
  <c r="AL41" i="38"/>
  <c r="EL258" i="7" s="1"/>
  <c r="AK55" i="38"/>
  <c r="EK270" i="7" s="1"/>
  <c r="AE39" i="38"/>
  <c r="CI256" i="7" s="1"/>
  <c r="CI324" i="7" s="1"/>
  <c r="BL43" i="38"/>
  <c r="JD260" i="7" s="1"/>
  <c r="Y273" i="7"/>
  <c r="Y320" i="7" s="1"/>
  <c r="W273" i="7"/>
  <c r="W320" i="7" s="1"/>
  <c r="V273" i="7"/>
  <c r="V320" i="7" s="1"/>
  <c r="U273" i="7"/>
  <c r="U320" i="7" s="1"/>
  <c r="BH40" i="38"/>
  <c r="IZ257" i="7" s="1"/>
  <c r="X39" i="38"/>
  <c r="CB256" i="7" s="1"/>
  <c r="CB324" i="7" s="1"/>
  <c r="AO38" i="38"/>
  <c r="EO255" i="7" s="1"/>
  <c r="Y46" i="38"/>
  <c r="CC263" i="7" s="1"/>
  <c r="BG54" i="38"/>
  <c r="IY269" i="7" s="1"/>
  <c r="CD39" i="38"/>
  <c r="LR256" i="7" s="1"/>
  <c r="LR324" i="7" s="1"/>
  <c r="BU41" i="38"/>
  <c r="LI258" i="7" s="1"/>
  <c r="LI321" i="7" s="1"/>
  <c r="BC53" i="38"/>
  <c r="GY268" i="7" s="1"/>
  <c r="V38" i="38"/>
  <c r="BN255" i="7" s="1"/>
  <c r="AA38" i="38"/>
  <c r="CE255" i="7" s="1"/>
  <c r="AW55" i="38"/>
  <c r="GS270" i="7" s="1"/>
  <c r="BC47" i="38"/>
  <c r="BN48" i="38"/>
  <c r="JF265" i="7" s="1"/>
  <c r="BQ44" i="38"/>
  <c r="R47" i="18"/>
  <c r="Q48" i="18"/>
  <c r="Q61" i="18" s="1"/>
  <c r="BS47" i="38"/>
  <c r="AQ53" i="38"/>
  <c r="AH47" i="38"/>
  <c r="CL264" i="7" s="1"/>
  <c r="R42" i="24"/>
  <c r="Q56" i="24"/>
  <c r="H283" i="7"/>
  <c r="F283" i="7"/>
  <c r="G173" i="7"/>
  <c r="J25" i="40" s="1"/>
  <c r="O297" i="7"/>
  <c r="O308" i="7" s="1"/>
  <c r="L23" i="26"/>
  <c r="J295" i="7"/>
  <c r="U297" i="7"/>
  <c r="U308" i="7" s="1"/>
  <c r="Y297" i="7"/>
  <c r="Y308" i="7" s="1"/>
  <c r="W297" i="7"/>
  <c r="W308" i="7" s="1"/>
  <c r="V297" i="7"/>
  <c r="V308" i="7" s="1"/>
  <c r="R43" i="20"/>
  <c r="Q58" i="20"/>
  <c r="Y259" i="7"/>
  <c r="Y269" i="7"/>
  <c r="W269" i="7"/>
  <c r="V269" i="7"/>
  <c r="U269" i="7"/>
  <c r="J273" i="7"/>
  <c r="J320" i="7" s="1"/>
  <c r="BB42" i="38"/>
  <c r="GX259" i="7" s="1"/>
  <c r="GX176" i="7" s="1"/>
  <c r="Q50" i="21"/>
  <c r="P62" i="21"/>
  <c r="P67" i="21" s="1"/>
  <c r="M98" i="7" s="1"/>
  <c r="BT48" i="38"/>
  <c r="LH265" i="7" s="1"/>
  <c r="CA41" i="38"/>
  <c r="LO258" i="7" s="1"/>
  <c r="LO321" i="7" s="1"/>
  <c r="BO45" i="38"/>
  <c r="JG262" i="7" s="1"/>
  <c r="BW48" i="38"/>
  <c r="LK265" i="7" s="1"/>
  <c r="AV45" i="38"/>
  <c r="GR262" i="7" s="1"/>
  <c r="Y271" i="7"/>
  <c r="W271" i="7"/>
  <c r="V271" i="7"/>
  <c r="U271" i="7"/>
  <c r="H264" i="7"/>
  <c r="F264" i="7"/>
  <c r="AN47" i="38"/>
  <c r="EN264" i="7" s="1"/>
  <c r="AW45" i="38"/>
  <c r="GS262" i="7" s="1"/>
  <c r="CA56" i="38"/>
  <c r="LO271" i="7" s="1"/>
  <c r="AR45" i="38"/>
  <c r="ER262" i="7" s="1"/>
  <c r="BJ54" i="38"/>
  <c r="JB269" i="7" s="1"/>
  <c r="Z37" i="38"/>
  <c r="CD254" i="7" s="1"/>
  <c r="CD323" i="7" s="1"/>
  <c r="BY261" i="7"/>
  <c r="BA261" i="7"/>
  <c r="AO261" i="7" s="1"/>
  <c r="BQ54" i="38"/>
  <c r="JI269" i="7" s="1"/>
  <c r="BP40" i="38"/>
  <c r="JH257" i="7" s="1"/>
  <c r="BT46" i="38"/>
  <c r="LH263" i="7" s="1"/>
  <c r="AZ37" i="38"/>
  <c r="GV254" i="7" s="1"/>
  <c r="GV323" i="7" s="1"/>
  <c r="AU48" i="38"/>
  <c r="BG41" i="38"/>
  <c r="IY258" i="7" s="1"/>
  <c r="BZ44" i="38"/>
  <c r="S28" i="23"/>
  <c r="R54" i="23"/>
  <c r="AR47" i="38"/>
  <c r="ER264" i="7" s="1"/>
  <c r="J263" i="7"/>
  <c r="AI40" i="38"/>
  <c r="EI257" i="7" s="1"/>
  <c r="AF53" i="38"/>
  <c r="E30" i="38"/>
  <c r="E10" i="35"/>
  <c r="I278" i="7" s="1"/>
  <c r="I311" i="7" s="1"/>
  <c r="V24" i="21"/>
  <c r="AF24" i="12"/>
  <c r="V24" i="17"/>
  <c r="V53" i="38"/>
  <c r="V259" i="7"/>
  <c r="CD47" i="38"/>
  <c r="IT258" i="7"/>
  <c r="BZ39" i="38"/>
  <c r="LN256" i="7" s="1"/>
  <c r="LN324" i="7" s="1"/>
  <c r="AZ56" i="38"/>
  <c r="GV271" i="7" s="1"/>
  <c r="BU40" i="38"/>
  <c r="LI257" i="7" s="1"/>
  <c r="S43" i="17"/>
  <c r="R58" i="17"/>
  <c r="BR42" i="38"/>
  <c r="JJ259" i="7" s="1"/>
  <c r="AH54" i="38"/>
  <c r="CL269" i="7" s="1"/>
  <c r="Z39" i="38"/>
  <c r="CD256" i="7" s="1"/>
  <c r="CD324" i="7" s="1"/>
  <c r="BN42" i="38"/>
  <c r="JF259" i="7" s="1"/>
  <c r="AG44" i="38"/>
  <c r="AR39" i="38"/>
  <c r="ER256" i="7" s="1"/>
  <c r="ER324" i="7" s="1"/>
  <c r="BM44" i="38"/>
  <c r="AR55" i="38"/>
  <c r="ER270" i="7" s="1"/>
  <c r="AH56" i="38"/>
  <c r="CL271" i="7" s="1"/>
  <c r="R44" i="26"/>
  <c r="Q45" i="26"/>
  <c r="AZ42" i="38"/>
  <c r="GV259" i="7" s="1"/>
  <c r="GV176" i="7" s="1"/>
  <c r="AV43" i="38"/>
  <c r="GR260" i="7" s="1"/>
  <c r="GR177" i="7" s="1"/>
  <c r="BY56" i="38"/>
  <c r="LM271" i="7" s="1"/>
  <c r="BU48" i="38"/>
  <c r="LI265" i="7" s="1"/>
  <c r="BP42" i="38"/>
  <c r="JH259" i="7" s="1"/>
  <c r="BL44" i="38"/>
  <c r="BE53" i="38"/>
  <c r="HA268" i="7" s="1"/>
  <c r="BK48" i="38"/>
  <c r="JC265" i="7" s="1"/>
  <c r="W56" i="38"/>
  <c r="CA271" i="7" s="1"/>
  <c r="BR53" i="38"/>
  <c r="JJ268" i="7" s="1"/>
  <c r="BX45" i="38"/>
  <c r="LL262" i="7" s="1"/>
  <c r="AJ54" i="38"/>
  <c r="EJ269" i="7" s="1"/>
  <c r="AY44" i="38"/>
  <c r="AN270" i="7"/>
  <c r="AQ44" i="38"/>
  <c r="BZ46" i="38"/>
  <c r="LN263" i="7" s="1"/>
  <c r="AC266" i="7"/>
  <c r="AC326" i="7" s="1"/>
  <c r="O283" i="7"/>
  <c r="N173" i="7"/>
  <c r="Q25" i="40" s="1"/>
  <c r="AA23" i="26"/>
  <c r="W295" i="7"/>
  <c r="V295" i="7"/>
  <c r="U295" i="7"/>
  <c r="Y295" i="7"/>
  <c r="J23" i="32"/>
  <c r="H293" i="7"/>
  <c r="F293" i="7"/>
  <c r="V24" i="19"/>
  <c r="BW55" i="38"/>
  <c r="LK270" i="7" s="1"/>
  <c r="J257" i="7"/>
  <c r="BH47" i="38"/>
  <c r="AN45" i="38"/>
  <c r="EN262" i="7" s="1"/>
  <c r="BG43" i="38"/>
  <c r="IY260" i="7" s="1"/>
  <c r="AD46" i="38"/>
  <c r="CH263" i="7" s="1"/>
  <c r="BR54" i="38"/>
  <c r="JJ269" i="7" s="1"/>
  <c r="AD41" i="38"/>
  <c r="CH258" i="7" s="1"/>
  <c r="BC37" i="38"/>
  <c r="GY254" i="7" s="1"/>
  <c r="GY323" i="7" s="1"/>
  <c r="CA44" i="38"/>
  <c r="AQ48" i="38"/>
  <c r="EQ265" i="7" s="1"/>
  <c r="CB37" i="38"/>
  <c r="CA48" i="38"/>
  <c r="LO265" i="7" s="1"/>
  <c r="Y263" i="7"/>
  <c r="W263" i="7"/>
  <c r="V263" i="7"/>
  <c r="U263" i="7"/>
  <c r="BI56" i="38"/>
  <c r="JA271" i="7" s="1"/>
  <c r="AS53" i="38"/>
  <c r="BY48" i="38"/>
  <c r="LM265" i="7" s="1"/>
  <c r="BR40" i="38"/>
  <c r="JJ257" i="7" s="1"/>
  <c r="V23" i="26"/>
  <c r="L24" i="19"/>
  <c r="J289" i="7"/>
  <c r="V23" i="24"/>
  <c r="V24" i="12"/>
  <c r="T34" i="15"/>
  <c r="R43" i="18"/>
  <c r="Q58" i="18"/>
  <c r="V270" i="7"/>
  <c r="U270" i="7"/>
  <c r="Y270" i="7"/>
  <c r="W270" i="7"/>
  <c r="BJ56" i="38"/>
  <c r="JB271" i="7" s="1"/>
  <c r="V55" i="38"/>
  <c r="BN270" i="7" s="1"/>
  <c r="LW270" i="7" s="1"/>
  <c r="R43" i="30"/>
  <c r="Q60" i="30"/>
  <c r="O271" i="7"/>
  <c r="BB37" i="38"/>
  <c r="GX254" i="7" s="1"/>
  <c r="GX323" i="7" s="1"/>
  <c r="BK46" i="38"/>
  <c r="JC263" i="7" s="1"/>
  <c r="BX44" i="38"/>
  <c r="BA39" i="38"/>
  <c r="GW256" i="7" s="1"/>
  <c r="GW324" i="7" s="1"/>
  <c r="AX38" i="38"/>
  <c r="GT255" i="7" s="1"/>
  <c r="BJ43" i="38"/>
  <c r="JB260" i="7" s="1"/>
  <c r="AZ55" i="38"/>
  <c r="GV270" i="7" s="1"/>
  <c r="AI55" i="38"/>
  <c r="EI270" i="7" s="1"/>
  <c r="AL46" i="38"/>
  <c r="EL263" i="7" s="1"/>
  <c r="BQ37" i="38"/>
  <c r="BE38" i="38"/>
  <c r="HA255" i="7" s="1"/>
  <c r="AI53" i="38"/>
  <c r="X47" i="38"/>
  <c r="CB264" i="7" s="1"/>
  <c r="AW48" i="38"/>
  <c r="GS265" i="7" s="1"/>
  <c r="BJ48" i="38"/>
  <c r="JB265" i="7" s="1"/>
  <c r="BE44" i="38"/>
  <c r="V39" i="38"/>
  <c r="BN256" i="7" s="1"/>
  <c r="BN324" i="7" s="1"/>
  <c r="Q50" i="31"/>
  <c r="P62" i="31"/>
  <c r="P67" i="31" s="1"/>
  <c r="M99" i="7" s="1"/>
  <c r="J24" i="19"/>
  <c r="H289" i="7"/>
  <c r="F289" i="7"/>
  <c r="AC290" i="7"/>
  <c r="AC314" i="7" s="1"/>
  <c r="S290" i="7"/>
  <c r="S314" i="7" s="1"/>
  <c r="L24" i="12"/>
  <c r="J281" i="7"/>
  <c r="J254" i="7"/>
  <c r="J323" i="7" s="1"/>
  <c r="BA44" i="38"/>
  <c r="U63" i="19"/>
  <c r="U55" i="19"/>
  <c r="U57" i="19"/>
  <c r="V30" i="19"/>
  <c r="Q46" i="18"/>
  <c r="Q60" i="18" s="1"/>
  <c r="R45" i="18"/>
  <c r="Y262" i="7"/>
  <c r="V262" i="7"/>
  <c r="U262" i="7"/>
  <c r="W262" i="7"/>
  <c r="BH55" i="38"/>
  <c r="IZ270" i="7" s="1"/>
  <c r="AM37" i="38"/>
  <c r="EM254" i="7" s="1"/>
  <c r="EM323" i="7" s="1"/>
  <c r="AF48" i="38"/>
  <c r="CJ265" i="7" s="1"/>
  <c r="W54" i="38"/>
  <c r="CA269" i="7" s="1"/>
  <c r="R45" i="29"/>
  <c r="Q46" i="29"/>
  <c r="Q60" i="29" s="1"/>
  <c r="J262" i="7"/>
  <c r="Q48" i="15"/>
  <c r="Q63" i="15" s="1"/>
  <c r="R47" i="15"/>
  <c r="AC56" i="38"/>
  <c r="CG271" i="7" s="1"/>
  <c r="V27" i="6"/>
  <c r="W27" i="6" s="1"/>
  <c r="BV48" i="38"/>
  <c r="LJ265" i="7" s="1"/>
  <c r="BF42" i="38"/>
  <c r="HB259" i="7" s="1"/>
  <c r="HB176" i="7" s="1"/>
  <c r="BD39" i="38"/>
  <c r="GZ256" i="7" s="1"/>
  <c r="GZ324" i="7" s="1"/>
  <c r="X45" i="38"/>
  <c r="CB262" i="7" s="1"/>
  <c r="AL47" i="38"/>
  <c r="EL264" i="7" s="1"/>
  <c r="BD47" i="38"/>
  <c r="AF38" i="38"/>
  <c r="CJ255" i="7" s="1"/>
  <c r="BG56" i="38"/>
  <c r="IY271" i="7" s="1"/>
  <c r="V41" i="38"/>
  <c r="BN258" i="7" s="1"/>
  <c r="LW258" i="7" s="1"/>
  <c r="AJ56" i="38"/>
  <c r="EJ271" i="7" s="1"/>
  <c r="R43" i="19"/>
  <c r="Q58" i="19"/>
  <c r="BT54" i="38"/>
  <c r="LH269" i="7" s="1"/>
  <c r="AH53" i="38"/>
  <c r="BR55" i="38"/>
  <c r="JJ270" i="7" s="1"/>
  <c r="AF24" i="18"/>
  <c r="AF24" i="21"/>
  <c r="X290" i="7"/>
  <c r="X314" i="7" s="1"/>
  <c r="AM53" i="38"/>
  <c r="R56" i="15"/>
  <c r="S28" i="15"/>
  <c r="Z38" i="3"/>
  <c r="AE48" i="38"/>
  <c r="CI265" i="7" s="1"/>
  <c r="AL38" i="38"/>
  <c r="EL255" i="7" s="1"/>
  <c r="BQ56" i="38"/>
  <c r="JI271" i="7" s="1"/>
  <c r="S27" i="32"/>
  <c r="R52" i="32"/>
  <c r="H270" i="7"/>
  <c r="F270" i="7"/>
  <c r="BM48" i="38"/>
  <c r="JE265" i="7" s="1"/>
  <c r="AK54" i="38"/>
  <c r="EK269" i="7" s="1"/>
  <c r="J260" i="7"/>
  <c r="I177" i="7"/>
  <c r="BG46" i="38"/>
  <c r="IY263" i="7" s="1"/>
  <c r="BA47" i="38"/>
  <c r="BP39" i="38"/>
  <c r="JH256" i="7" s="1"/>
  <c r="JH324" i="7" s="1"/>
  <c r="AY54" i="38"/>
  <c r="GU269" i="7" s="1"/>
  <c r="AU47" i="38"/>
  <c r="BB53" i="38"/>
  <c r="GX268" i="7" s="1"/>
  <c r="BD43" i="38"/>
  <c r="GZ260" i="7" s="1"/>
  <c r="GZ177" i="7" s="1"/>
  <c r="BQ42" i="38"/>
  <c r="JI259" i="7" s="1"/>
  <c r="BP41" i="38"/>
  <c r="JH258" i="7" s="1"/>
  <c r="BI48" i="38"/>
  <c r="JA265" i="7" s="1"/>
  <c r="BZ55" i="38"/>
  <c r="LN270" i="7" s="1"/>
  <c r="BX47" i="38"/>
  <c r="BC41" i="38"/>
  <c r="GY258" i="7" s="1"/>
  <c r="AH46" i="38"/>
  <c r="CL263" i="7" s="1"/>
  <c r="BT42" i="38"/>
  <c r="BE48" i="38"/>
  <c r="HA265" i="7" s="1"/>
  <c r="R45" i="17"/>
  <c r="Q46" i="17"/>
  <c r="Q60" i="17" s="1"/>
  <c r="T36" i="15"/>
  <c r="P40" i="20"/>
  <c r="P65" i="20" s="1"/>
  <c r="P40" i="29"/>
  <c r="P65" i="29" s="1"/>
  <c r="S176" i="7"/>
  <c r="V24" i="40" s="1"/>
  <c r="AY56" i="38"/>
  <c r="GU271" i="7" s="1"/>
  <c r="BC43" i="38"/>
  <c r="GY260" i="7" s="1"/>
  <c r="GY177" i="7" s="1"/>
  <c r="R42" i="32"/>
  <c r="Q56" i="32"/>
  <c r="Q24" i="12"/>
  <c r="O281" i="7"/>
  <c r="J24" i="27"/>
  <c r="F285" i="7"/>
  <c r="H285" i="7"/>
  <c r="J258" i="7"/>
  <c r="AU40" i="38"/>
  <c r="IV262" i="7"/>
  <c r="R54" i="20"/>
  <c r="S28" i="20"/>
  <c r="V256" i="7"/>
  <c r="V324" i="7" s="1"/>
  <c r="U256" i="7"/>
  <c r="U324" i="7" s="1"/>
  <c r="Y256" i="7"/>
  <c r="Y324" i="7" s="1"/>
  <c r="W256" i="7"/>
  <c r="W324" i="7" s="1"/>
  <c r="S43" i="21"/>
  <c r="R58" i="21"/>
  <c r="BH45" i="38"/>
  <c r="IZ262" i="7" s="1"/>
  <c r="V43" i="38"/>
  <c r="BN260" i="7" s="1"/>
  <c r="BQ47" i="38"/>
  <c r="AP45" i="38"/>
  <c r="EP262" i="7" s="1"/>
  <c r="BC48" i="38"/>
  <c r="GY265" i="7" s="1"/>
  <c r="AZ44" i="38"/>
  <c r="AJ48" i="38"/>
  <c r="EJ265" i="7" s="1"/>
  <c r="H257" i="7"/>
  <c r="F257" i="7"/>
  <c r="O257" i="7"/>
  <c r="BQ41" i="38"/>
  <c r="JI258" i="7" s="1"/>
  <c r="BL47" i="38"/>
  <c r="BX46" i="38"/>
  <c r="LL263" i="7" s="1"/>
  <c r="AQ37" i="38"/>
  <c r="EQ254" i="7" s="1"/>
  <c r="EQ323" i="7" s="1"/>
  <c r="Y37" i="38"/>
  <c r="CC254" i="7" s="1"/>
  <c r="CC323" i="7" s="1"/>
  <c r="BL42" i="38"/>
  <c r="JD259" i="7" s="1"/>
  <c r="AM46" i="38"/>
  <c r="EM263" i="7" s="1"/>
  <c r="AW54" i="38"/>
  <c r="GS269" i="7" s="1"/>
  <c r="AE43" i="38"/>
  <c r="CI260" i="7" s="1"/>
  <c r="AM44" i="38"/>
  <c r="Z40" i="38"/>
  <c r="CD257" i="7" s="1"/>
  <c r="BW39" i="38"/>
  <c r="LK256" i="7" s="1"/>
  <c r="LK324" i="7" s="1"/>
  <c r="BQ53" i="38"/>
  <c r="JI268" i="7" s="1"/>
  <c r="AV55" i="38"/>
  <c r="GR270" i="7" s="1"/>
  <c r="BH48" i="38"/>
  <c r="IZ265" i="7" s="1"/>
  <c r="AN40" i="38"/>
  <c r="EN257" i="7" s="1"/>
  <c r="T54" i="32"/>
  <c r="T53" i="32"/>
  <c r="U30" i="32"/>
  <c r="Q50" i="28"/>
  <c r="P62" i="28"/>
  <c r="P67" i="28" s="1"/>
  <c r="AA24" i="20"/>
  <c r="V280" i="7"/>
  <c r="V312" i="7" s="1"/>
  <c r="U280" i="7"/>
  <c r="U312" i="7" s="1"/>
  <c r="Y280" i="7"/>
  <c r="Y312" i="7" s="1"/>
  <c r="W280" i="7"/>
  <c r="W312" i="7" s="1"/>
  <c r="AF23" i="25"/>
  <c r="S174" i="7"/>
  <c r="Y27" i="38"/>
  <c r="CC293" i="7" s="1"/>
  <c r="AC31" i="38"/>
  <c r="CG297" i="7" s="1"/>
  <c r="CG308" i="7" s="1"/>
  <c r="BI29" i="38"/>
  <c r="JA295" i="7" s="1"/>
  <c r="AA16" i="38"/>
  <c r="CE284" i="7" s="1"/>
  <c r="BB23" i="38"/>
  <c r="BJ26" i="38"/>
  <c r="JB292" i="7" s="1"/>
  <c r="S28" i="38"/>
  <c r="BK294" i="7" s="1"/>
  <c r="BK315" i="7" s="1"/>
  <c r="AD15" i="38"/>
  <c r="CH283" i="7" s="1"/>
  <c r="Y10" i="38"/>
  <c r="AF29" i="38"/>
  <c r="CJ295" i="7" s="1"/>
  <c r="BL31" i="38"/>
  <c r="JD297" i="7" s="1"/>
  <c r="JD308" i="7" s="1"/>
  <c r="BJ15" i="38"/>
  <c r="AJ31" i="38"/>
  <c r="EJ297" i="7" s="1"/>
  <c r="EJ308" i="7" s="1"/>
  <c r="CB18" i="38"/>
  <c r="LP286" i="7" s="1"/>
  <c r="CC28" i="38"/>
  <c r="LQ294" i="7" s="1"/>
  <c r="AS29" i="38"/>
  <c r="ES295" i="7" s="1"/>
  <c r="BT27" i="38"/>
  <c r="LH293" i="7" s="1"/>
  <c r="AF31" i="38"/>
  <c r="CJ297" i="7" s="1"/>
  <c r="CJ308" i="7" s="1"/>
  <c r="AJ15" i="38"/>
  <c r="EJ283" i="7" s="1"/>
  <c r="BX14" i="38"/>
  <c r="LL282" i="7" s="1"/>
  <c r="LL309" i="7" s="1"/>
  <c r="Z19" i="38"/>
  <c r="CD287" i="7" s="1"/>
  <c r="BG11" i="38"/>
  <c r="AB10" i="38"/>
  <c r="AF21" i="38"/>
  <c r="CJ289" i="7" s="1"/>
  <c r="CD10" i="38"/>
  <c r="BI20" i="38"/>
  <c r="T26" i="38"/>
  <c r="AA10" i="38"/>
  <c r="AE26" i="38"/>
  <c r="BC25" i="38"/>
  <c r="W28" i="38"/>
  <c r="CA294" i="7" s="1"/>
  <c r="AR14" i="38"/>
  <c r="ER282" i="7" s="1"/>
  <c r="AX21" i="38"/>
  <c r="GT289" i="7" s="1"/>
  <c r="AA19" i="38"/>
  <c r="CE287" i="7" s="1"/>
  <c r="CA15" i="38"/>
  <c r="BU15" i="38"/>
  <c r="CD16" i="38"/>
  <c r="BM11" i="38"/>
  <c r="CD21" i="38"/>
  <c r="BK31" i="38"/>
  <c r="JC297" i="7" s="1"/>
  <c r="JC308" i="7" s="1"/>
  <c r="BQ17" i="38"/>
  <c r="AC27" i="38"/>
  <c r="CG293" i="7" s="1"/>
  <c r="U26" i="38"/>
  <c r="AH13" i="38"/>
  <c r="CL281" i="7" s="1"/>
  <c r="AA31" i="38"/>
  <c r="CE297" i="7" s="1"/>
  <c r="CE308" i="7" s="1"/>
  <c r="BB14" i="38"/>
  <c r="GX282" i="7" s="1"/>
  <c r="BH18" i="38"/>
  <c r="IZ286" i="7" s="1"/>
  <c r="AG31" i="38"/>
  <c r="CK297" i="7" s="1"/>
  <c r="CK308" i="7" s="1"/>
  <c r="R12" i="38"/>
  <c r="BT17" i="38"/>
  <c r="BX29" i="38"/>
  <c r="LL295" i="7" s="1"/>
  <c r="BF27" i="38"/>
  <c r="HB293" i="7" s="1"/>
  <c r="AY28" i="38"/>
  <c r="GU294" i="7" s="1"/>
  <c r="AR21" i="38"/>
  <c r="ER289" i="7" s="1"/>
  <c r="BC22" i="38"/>
  <c r="AH19" i="38"/>
  <c r="CL287" i="7" s="1"/>
  <c r="AW28" i="38"/>
  <c r="GS294" i="7" s="1"/>
  <c r="AC22" i="38"/>
  <c r="S26" i="38"/>
  <c r="S23" i="38"/>
  <c r="BG23" i="38"/>
  <c r="AT23" i="38"/>
  <c r="X19" i="38"/>
  <c r="CB287" i="7" s="1"/>
  <c r="AM13" i="38"/>
  <c r="EM281" i="7" s="1"/>
  <c r="T12" i="38"/>
  <c r="BL280" i="7" s="1"/>
  <c r="BL312" i="7" s="1"/>
  <c r="Y12" i="38"/>
  <c r="CC280" i="7" s="1"/>
  <c r="CC312" i="7" s="1"/>
  <c r="BX24" i="38"/>
  <c r="BR20" i="38"/>
  <c r="BE29" i="38"/>
  <c r="HA295" i="7" s="1"/>
  <c r="BV22" i="38"/>
  <c r="BV14" i="38"/>
  <c r="LJ282" i="7" s="1"/>
  <c r="LJ309" i="7" s="1"/>
  <c r="BS17" i="38"/>
  <c r="BJ27" i="38"/>
  <c r="JB293" i="7" s="1"/>
  <c r="CB15" i="38"/>
  <c r="CA28" i="38"/>
  <c r="LO294" i="7" s="1"/>
  <c r="AX10" i="38"/>
  <c r="AV25" i="38"/>
  <c r="AN22" i="38"/>
  <c r="AC13" i="38"/>
  <c r="CG281" i="7" s="1"/>
  <c r="R16" i="38"/>
  <c r="BJ284" i="7" s="1"/>
  <c r="AQ16" i="38"/>
  <c r="EQ284" i="7" s="1"/>
  <c r="V10" i="38"/>
  <c r="BQ24" i="38"/>
  <c r="AC18" i="38"/>
  <c r="CG286" i="7" s="1"/>
  <c r="AK19" i="38"/>
  <c r="EK287" i="7" s="1"/>
  <c r="AI22" i="38"/>
  <c r="AB17" i="38"/>
  <c r="AR24" i="38"/>
  <c r="BO20" i="38"/>
  <c r="BA21" i="38"/>
  <c r="GW289" i="7" s="1"/>
  <c r="BY27" i="38"/>
  <c r="LM293" i="7" s="1"/>
  <c r="CB27" i="38"/>
  <c r="LP293" i="7" s="1"/>
  <c r="AT28" i="38"/>
  <c r="ET294" i="7" s="1"/>
  <c r="CB10" i="38"/>
  <c r="BF11" i="38"/>
  <c r="HB279" i="7" s="1"/>
  <c r="BU23" i="38"/>
  <c r="BC11" i="38"/>
  <c r="GY279" i="7" s="1"/>
  <c r="BY21" i="38"/>
  <c r="LM289" i="7" s="1"/>
  <c r="AO21" i="38"/>
  <c r="EO289" i="7" s="1"/>
  <c r="AK15" i="38"/>
  <c r="EK283" i="7" s="1"/>
  <c r="W20" i="38"/>
  <c r="CA288" i="7" s="1"/>
  <c r="AV31" i="38"/>
  <c r="GR297" i="7" s="1"/>
  <c r="GR308" i="7" s="1"/>
  <c r="AJ26" i="38"/>
  <c r="EJ292" i="7" s="1"/>
  <c r="AZ21" i="38"/>
  <c r="GV289" i="7" s="1"/>
  <c r="V25" i="38"/>
  <c r="AV14" i="38"/>
  <c r="GR282" i="7" s="1"/>
  <c r="BY13" i="38"/>
  <c r="LM281" i="7" s="1"/>
  <c r="AO29" i="38"/>
  <c r="EO295" i="7" s="1"/>
  <c r="AP28" i="38"/>
  <c r="EP294" i="7" s="1"/>
  <c r="AS14" i="38"/>
  <c r="ES282" i="7" s="1"/>
  <c r="BY23" i="38"/>
  <c r="AA21" i="38"/>
  <c r="CE289" i="7" s="1"/>
  <c r="AC10" i="38"/>
  <c r="BV16" i="38"/>
  <c r="AJ27" i="38"/>
  <c r="EJ293" i="7" s="1"/>
  <c r="BY26" i="38"/>
  <c r="LM292" i="7" s="1"/>
  <c r="BW15" i="38"/>
  <c r="CC20" i="38"/>
  <c r="AQ18" i="38"/>
  <c r="EQ286" i="7" s="1"/>
  <c r="BC16" i="38"/>
  <c r="GY284" i="7" s="1"/>
  <c r="GY174" i="7" s="1"/>
  <c r="BA23" i="38"/>
  <c r="T20" i="38"/>
  <c r="BL288" i="7" s="1"/>
  <c r="BE21" i="38"/>
  <c r="HA289" i="7" s="1"/>
  <c r="AE17" i="38"/>
  <c r="BG10" i="38"/>
  <c r="S24" i="38"/>
  <c r="AK16" i="38"/>
  <c r="EK284" i="7" s="1"/>
  <c r="AU24" i="38"/>
  <c r="CD29" i="38"/>
  <c r="AS28" i="38"/>
  <c r="ES294" i="7" s="1"/>
  <c r="CB12" i="38"/>
  <c r="LP280" i="7" s="1"/>
  <c r="LP312" i="7" s="1"/>
  <c r="AG19" i="38"/>
  <c r="CK287" i="7" s="1"/>
  <c r="U27" i="38"/>
  <c r="BM293" i="7" s="1"/>
  <c r="AB20" i="38"/>
  <c r="CF288" i="7" s="1"/>
  <c r="W23" i="38"/>
  <c r="BM28" i="38"/>
  <c r="JE294" i="7" s="1"/>
  <c r="BB24" i="38"/>
  <c r="BJ23" i="38"/>
  <c r="AI21" i="38"/>
  <c r="EI289" i="7" s="1"/>
  <c r="BH13" i="38"/>
  <c r="IZ281" i="7" s="1"/>
  <c r="Y11" i="38"/>
  <c r="CC279" i="7" s="1"/>
  <c r="AQ28" i="38"/>
  <c r="EQ294" i="7" s="1"/>
  <c r="BG29" i="38"/>
  <c r="IY295" i="7" s="1"/>
  <c r="X25" i="38"/>
  <c r="AB27" i="38"/>
  <c r="CF293" i="7" s="1"/>
  <c r="R24" i="38"/>
  <c r="AV21" i="38"/>
  <c r="GR289" i="7" s="1"/>
  <c r="AX26" i="38"/>
  <c r="GT292" i="7" s="1"/>
  <c r="BB17" i="38"/>
  <c r="BP13" i="38"/>
  <c r="JH281" i="7" s="1"/>
  <c r="X24" i="38"/>
  <c r="BV15" i="38"/>
  <c r="AW26" i="38"/>
  <c r="GS292" i="7" s="1"/>
  <c r="AB26" i="38"/>
  <c r="AM11" i="38"/>
  <c r="EM279" i="7" s="1"/>
  <c r="AX20" i="38"/>
  <c r="BY12" i="38"/>
  <c r="LM280" i="7" s="1"/>
  <c r="LM312" i="7" s="1"/>
  <c r="BS11" i="38"/>
  <c r="AE27" i="38"/>
  <c r="CI293" i="7" s="1"/>
  <c r="R17" i="38"/>
  <c r="BJ285" i="7" s="1"/>
  <c r="BJ311" i="7" s="1"/>
  <c r="AY25" i="38"/>
  <c r="BO14" i="38"/>
  <c r="JG282" i="7" s="1"/>
  <c r="JG309" i="7" s="1"/>
  <c r="BK14" i="38"/>
  <c r="JC282" i="7" s="1"/>
  <c r="JC309" i="7" s="1"/>
  <c r="AD25" i="38"/>
  <c r="BW24" i="38"/>
  <c r="AP22" i="38"/>
  <c r="BZ26" i="38"/>
  <c r="LN292" i="7" s="1"/>
  <c r="AA28" i="38"/>
  <c r="CE294" i="7" s="1"/>
  <c r="AE28" i="38"/>
  <c r="CI294" i="7" s="1"/>
  <c r="BG27" i="38"/>
  <c r="IY293" i="7" s="1"/>
  <c r="AF28" i="38"/>
  <c r="CJ294" i="7" s="1"/>
  <c r="AM18" i="38"/>
  <c r="EM286" i="7" s="1"/>
  <c r="BT21" i="38"/>
  <c r="LH289" i="7" s="1"/>
  <c r="AF20" i="38"/>
  <c r="CJ288" i="7" s="1"/>
  <c r="AR31" i="38"/>
  <c r="ER297" i="7" s="1"/>
  <c r="ER308" i="7" s="1"/>
  <c r="AP20" i="38"/>
  <c r="EP288" i="7" s="1"/>
  <c r="FB288" i="7" s="1"/>
  <c r="FN288" i="7" s="1"/>
  <c r="FZ288" i="7" s="1"/>
  <c r="GL288" i="7" s="1"/>
  <c r="AM24" i="38"/>
  <c r="BM22" i="38"/>
  <c r="BO19" i="38"/>
  <c r="JG287" i="7" s="1"/>
  <c r="AW25" i="38"/>
  <c r="CD17" i="38"/>
  <c r="BT11" i="38"/>
  <c r="BX13" i="38"/>
  <c r="LL281" i="7" s="1"/>
  <c r="AH18" i="38"/>
  <c r="CL286" i="7" s="1"/>
  <c r="BA26" i="38"/>
  <c r="GW292" i="7" s="1"/>
  <c r="BG18" i="38"/>
  <c r="IY286" i="7" s="1"/>
  <c r="BH21" i="38"/>
  <c r="IZ289" i="7" s="1"/>
  <c r="AF27" i="38"/>
  <c r="CJ293" i="7" s="1"/>
  <c r="AM31" i="38"/>
  <c r="EM297" i="7" s="1"/>
  <c r="EM308" i="7" s="1"/>
  <c r="AI27" i="38"/>
  <c r="EI293" i="7" s="1"/>
  <c r="BK29" i="38"/>
  <c r="JC295" i="7" s="1"/>
  <c r="AI31" i="38"/>
  <c r="EI297" i="7" s="1"/>
  <c r="EI308" i="7" s="1"/>
  <c r="AT25" i="38"/>
  <c r="BL27" i="38"/>
  <c r="JD293" i="7" s="1"/>
  <c r="AD21" i="38"/>
  <c r="CH289" i="7" s="1"/>
  <c r="BF25" i="38"/>
  <c r="AI26" i="38"/>
  <c r="EI292" i="7" s="1"/>
  <c r="AI16" i="38"/>
  <c r="EI284" i="7" s="1"/>
  <c r="AN11" i="38"/>
  <c r="EN279" i="7" s="1"/>
  <c r="BA10" i="38"/>
  <c r="BG15" i="38"/>
  <c r="BO31" i="38"/>
  <c r="JG297" i="7" s="1"/>
  <c r="JG308" i="7" s="1"/>
  <c r="AO12" i="38"/>
  <c r="EO280" i="7" s="1"/>
  <c r="EO312" i="7" s="1"/>
  <c r="W13" i="38"/>
  <c r="CA281" i="7" s="1"/>
  <c r="U10" i="38"/>
  <c r="AJ28" i="38"/>
  <c r="EJ294" i="7" s="1"/>
  <c r="AI25" i="38"/>
  <c r="CC24" i="38"/>
  <c r="BX16" i="38"/>
  <c r="AI24" i="38"/>
  <c r="AU22" i="38"/>
  <c r="BA29" i="38"/>
  <c r="GW295" i="7" s="1"/>
  <c r="S14" i="38"/>
  <c r="BK282" i="7" s="1"/>
  <c r="AO26" i="38"/>
  <c r="EO292" i="7" s="1"/>
  <c r="AW15" i="38"/>
  <c r="GS283" i="7" s="1"/>
  <c r="GS173" i="7" s="1"/>
  <c r="AL18" i="38"/>
  <c r="EL286" i="7" s="1"/>
  <c r="AW20" i="38"/>
  <c r="BM27" i="38"/>
  <c r="JE293" i="7" s="1"/>
  <c r="BP22" i="38"/>
  <c r="AN18" i="38"/>
  <c r="EN286" i="7" s="1"/>
  <c r="BQ12" i="38"/>
  <c r="JI280" i="7" s="1"/>
  <c r="JI312" i="7" s="1"/>
  <c r="AT20" i="38"/>
  <c r="ET288" i="7" s="1"/>
  <c r="FF288" i="7" s="1"/>
  <c r="FR288" i="7" s="1"/>
  <c r="GD288" i="7" s="1"/>
  <c r="GP288" i="7" s="1"/>
  <c r="AE24" i="38"/>
  <c r="AD18" i="38"/>
  <c r="CH286" i="7" s="1"/>
  <c r="AL11" i="38"/>
  <c r="EL279" i="7" s="1"/>
  <c r="BU16" i="38"/>
  <c r="AZ24" i="38"/>
  <c r="BW25" i="38"/>
  <c r="BW19" i="38"/>
  <c r="LK287" i="7" s="1"/>
  <c r="AM15" i="38"/>
  <c r="EM283" i="7" s="1"/>
  <c r="CD19" i="38"/>
  <c r="BM18" i="38"/>
  <c r="JE286" i="7" s="1"/>
  <c r="BY31" i="38"/>
  <c r="LM297" i="7" s="1"/>
  <c r="LM308" i="7" s="1"/>
  <c r="BR12" i="38"/>
  <c r="JJ280" i="7" s="1"/>
  <c r="JJ312" i="7" s="1"/>
  <c r="AO24" i="38"/>
  <c r="AC17" i="38"/>
  <c r="BH17" i="38"/>
  <c r="BG22" i="38"/>
  <c r="AM25" i="38"/>
  <c r="AQ21" i="38"/>
  <c r="EQ289" i="7" s="1"/>
  <c r="AB23" i="38"/>
  <c r="BR25" i="38"/>
  <c r="AU18" i="38"/>
  <c r="GQ286" i="7" s="1"/>
  <c r="BX20" i="38"/>
  <c r="AZ17" i="38"/>
  <c r="W18" i="38"/>
  <c r="CA286" i="7" s="1"/>
  <c r="CC11" i="38"/>
  <c r="BD31" i="38"/>
  <c r="GZ297" i="7" s="1"/>
  <c r="GZ308" i="7" s="1"/>
  <c r="BJ17" i="38"/>
  <c r="AR27" i="38"/>
  <c r="ER293" i="7" s="1"/>
  <c r="AC20" i="38"/>
  <c r="CG288" i="7" s="1"/>
  <c r="CB20" i="38"/>
  <c r="AV22" i="38"/>
  <c r="BG24" i="38"/>
  <c r="T22" i="38"/>
  <c r="BP24" i="38"/>
  <c r="Z14" i="38"/>
  <c r="CD282" i="7" s="1"/>
  <c r="AQ26" i="38"/>
  <c r="EQ292" i="7" s="1"/>
  <c r="AZ22" i="38"/>
  <c r="W26" i="38"/>
  <c r="BE13" i="38"/>
  <c r="HA281" i="7" s="1"/>
  <c r="AV24" i="38"/>
  <c r="W11" i="38"/>
  <c r="CA279" i="7" s="1"/>
  <c r="BG20" i="38"/>
  <c r="BX25" i="38"/>
  <c r="BR31" i="38"/>
  <c r="JJ297" i="7" s="1"/>
  <c r="JJ308" i="7" s="1"/>
  <c r="V28" i="38"/>
  <c r="BN294" i="7" s="1"/>
  <c r="AI28" i="38"/>
  <c r="EI294" i="7" s="1"/>
  <c r="CA23" i="38"/>
  <c r="AK24" i="38"/>
  <c r="X20" i="38"/>
  <c r="CB288" i="7" s="1"/>
  <c r="AN12" i="38"/>
  <c r="EN280" i="7" s="1"/>
  <c r="EN312" i="7" s="1"/>
  <c r="BQ29" i="38"/>
  <c r="JI295" i="7" s="1"/>
  <c r="BH25" i="38"/>
  <c r="BW17" i="38"/>
  <c r="AW19" i="38"/>
  <c r="GS287" i="7" s="1"/>
  <c r="AB29" i="38"/>
  <c r="CF295" i="7" s="1"/>
  <c r="CC16" i="38"/>
  <c r="AW24" i="38"/>
  <c r="AS22" i="38"/>
  <c r="BK18" i="38"/>
  <c r="JC286" i="7" s="1"/>
  <c r="BL24" i="38"/>
  <c r="W29" i="38"/>
  <c r="CA295" i="7" s="1"/>
  <c r="AO17" i="38"/>
  <c r="AL28" i="38"/>
  <c r="EL294" i="7" s="1"/>
  <c r="CD23" i="38"/>
  <c r="AY17" i="38"/>
  <c r="BB21" i="38"/>
  <c r="GX289" i="7" s="1"/>
  <c r="CA29" i="38"/>
  <c r="LO295" i="7" s="1"/>
  <c r="BW23" i="38"/>
  <c r="AJ23" i="38"/>
  <c r="AO15" i="38"/>
  <c r="EO283" i="7" s="1"/>
  <c r="BT22" i="38"/>
  <c r="AZ20" i="38"/>
  <c r="X12" i="38"/>
  <c r="CB280" i="7" s="1"/>
  <c r="CB312" i="7" s="1"/>
  <c r="BP27" i="38"/>
  <c r="JH293" i="7" s="1"/>
  <c r="AH11" i="38"/>
  <c r="CL279" i="7" s="1"/>
  <c r="R23" i="38"/>
  <c r="R15" i="38"/>
  <c r="BJ283" i="7" s="1"/>
  <c r="T25" i="38"/>
  <c r="AX17" i="38"/>
  <c r="BE20" i="38"/>
  <c r="BP21" i="38"/>
  <c r="JH289" i="7" s="1"/>
  <c r="CC19" i="38"/>
  <c r="LQ287" i="7" s="1"/>
  <c r="AU15" i="38"/>
  <c r="GQ283" i="7" s="1"/>
  <c r="GQ173" i="7" s="1"/>
  <c r="BR29" i="38"/>
  <c r="JJ295" i="7" s="1"/>
  <c r="BE18" i="38"/>
  <c r="HA286" i="7" s="1"/>
  <c r="BX21" i="38"/>
  <c r="LL289" i="7" s="1"/>
  <c r="BW13" i="38"/>
  <c r="LK281" i="7" s="1"/>
  <c r="AU14" i="38"/>
  <c r="GQ282" i="7" s="1"/>
  <c r="AJ19" i="38"/>
  <c r="EJ287" i="7" s="1"/>
  <c r="AF13" i="38"/>
  <c r="CJ281" i="7" s="1"/>
  <c r="BH22" i="38"/>
  <c r="BC26" i="38"/>
  <c r="GY292" i="7" s="1"/>
  <c r="BM29" i="38"/>
  <c r="JE295" i="7" s="1"/>
  <c r="AD17" i="38"/>
  <c r="CD24" i="38"/>
  <c r="BF18" i="38"/>
  <c r="HB286" i="7" s="1"/>
  <c r="BF13" i="38"/>
  <c r="HB281" i="7" s="1"/>
  <c r="BD29" i="38"/>
  <c r="GZ295" i="7" s="1"/>
  <c r="S10" i="38"/>
  <c r="BZ31" i="38"/>
  <c r="LN297" i="7" s="1"/>
  <c r="LN308" i="7" s="1"/>
  <c r="AZ15" i="38"/>
  <c r="GV283" i="7" s="1"/>
  <c r="GV173" i="7" s="1"/>
  <c r="AO11" i="38"/>
  <c r="EO279" i="7" s="1"/>
  <c r="BU31" i="38"/>
  <c r="LI297" i="7" s="1"/>
  <c r="LI308" i="7" s="1"/>
  <c r="BD18" i="38"/>
  <c r="GZ286" i="7" s="1"/>
  <c r="BW10" i="38"/>
  <c r="AZ10" i="38"/>
  <c r="AQ29" i="38"/>
  <c r="EQ295" i="7" s="1"/>
  <c r="BS21" i="38"/>
  <c r="LG289" i="7" s="1"/>
  <c r="BS31" i="38"/>
  <c r="LG297" i="7" s="1"/>
  <c r="LG308" i="7" s="1"/>
  <c r="BY16" i="38"/>
  <c r="BV27" i="38"/>
  <c r="LJ293" i="7" s="1"/>
  <c r="AI15" i="38"/>
  <c r="EI283" i="7" s="1"/>
  <c r="AA15" i="38"/>
  <c r="CE283" i="7" s="1"/>
  <c r="BJ31" i="38"/>
  <c r="JB297" i="7" s="1"/>
  <c r="JB308" i="7" s="1"/>
  <c r="Y15" i="38"/>
  <c r="CC283" i="7" s="1"/>
  <c r="CD14" i="38"/>
  <c r="AZ25" i="38"/>
  <c r="BN27" i="38"/>
  <c r="JF293" i="7" s="1"/>
  <c r="CB29" i="38"/>
  <c r="LP295" i="7" s="1"/>
  <c r="AD26" i="38"/>
  <c r="BZ21" i="38"/>
  <c r="LN289" i="7" s="1"/>
  <c r="BT12" i="38"/>
  <c r="LH280" i="7" s="1"/>
  <c r="LH312" i="7" s="1"/>
  <c r="X23" i="38"/>
  <c r="BE27" i="38"/>
  <c r="HA293" i="7" s="1"/>
  <c r="BC18" i="38"/>
  <c r="GY286" i="7" s="1"/>
  <c r="AT13" i="38"/>
  <c r="ET281" i="7" s="1"/>
  <c r="BD23" i="38"/>
  <c r="AC29" i="38"/>
  <c r="CG295" i="7" s="1"/>
  <c r="BA12" i="38"/>
  <c r="GW280" i="7" s="1"/>
  <c r="GW312" i="7" s="1"/>
  <c r="BQ28" i="38"/>
  <c r="JI294" i="7" s="1"/>
  <c r="BK25" i="38"/>
  <c r="V17" i="38"/>
  <c r="BN285" i="7" s="1"/>
  <c r="CB14" i="38"/>
  <c r="LP282" i="7" s="1"/>
  <c r="LP309" i="7" s="1"/>
  <c r="AM29" i="38"/>
  <c r="EM295" i="7" s="1"/>
  <c r="AC15" i="38"/>
  <c r="CG283" i="7" s="1"/>
  <c r="BL23" i="38"/>
  <c r="AY24" i="38"/>
  <c r="AO14" i="38"/>
  <c r="EO282" i="7" s="1"/>
  <c r="X26" i="38"/>
  <c r="BM26" i="38"/>
  <c r="JE292" i="7" s="1"/>
  <c r="T15" i="38"/>
  <c r="BL283" i="7" s="1"/>
  <c r="AS12" i="38"/>
  <c r="ES280" i="7" s="1"/>
  <c r="ES312" i="7" s="1"/>
  <c r="AP26" i="38"/>
  <c r="EP292" i="7" s="1"/>
  <c r="W21" i="38"/>
  <c r="CA289" i="7" s="1"/>
  <c r="BB29" i="38"/>
  <c r="GX295" i="7" s="1"/>
  <c r="AY10" i="38"/>
  <c r="BJ24" i="38"/>
  <c r="AT21" i="38"/>
  <c r="ET289" i="7" s="1"/>
  <c r="BL14" i="38"/>
  <c r="JD282" i="7" s="1"/>
  <c r="JD309" i="7" s="1"/>
  <c r="BP20" i="38"/>
  <c r="AH28" i="38"/>
  <c r="CL294" i="7" s="1"/>
  <c r="BG19" i="38"/>
  <c r="IY287" i="7" s="1"/>
  <c r="S29" i="38"/>
  <c r="AR13" i="38"/>
  <c r="ER281" i="7" s="1"/>
  <c r="AE10" i="38"/>
  <c r="AE11" i="38"/>
  <c r="CI279" i="7" s="1"/>
  <c r="BS12" i="38"/>
  <c r="LG280" i="7" s="1"/>
  <c r="LG312" i="7" s="1"/>
  <c r="AZ16" i="38"/>
  <c r="GV284" i="7" s="1"/>
  <c r="GV174" i="7" s="1"/>
  <c r="AL22" i="38"/>
  <c r="BX27" i="38"/>
  <c r="LL293" i="7" s="1"/>
  <c r="V20" i="38"/>
  <c r="BN288" i="7" s="1"/>
  <c r="AZ29" i="38"/>
  <c r="GV295" i="7" s="1"/>
  <c r="BE11" i="38"/>
  <c r="HA279" i="7" s="1"/>
  <c r="BR18" i="38"/>
  <c r="JJ286" i="7" s="1"/>
  <c r="BU22" i="38"/>
  <c r="AR16" i="38"/>
  <c r="ER284" i="7" s="1"/>
  <c r="BZ29" i="38"/>
  <c r="LN295" i="7" s="1"/>
  <c r="AX12" i="38"/>
  <c r="GT280" i="7" s="1"/>
  <c r="GT312" i="7" s="1"/>
  <c r="BE24" i="38"/>
  <c r="AO23" i="38"/>
  <c r="BK22" i="38"/>
  <c r="AO13" i="38"/>
  <c r="EO281" i="7" s="1"/>
  <c r="BA25" i="38"/>
  <c r="BJ25" i="38"/>
  <c r="BD25" i="38"/>
  <c r="CD28" i="38"/>
  <c r="Y20" i="38"/>
  <c r="CC288" i="7" s="1"/>
  <c r="BQ16" i="38"/>
  <c r="AM22" i="38"/>
  <c r="BR17" i="38"/>
  <c r="BO28" i="38"/>
  <c r="JG294" i="7" s="1"/>
  <c r="BO21" i="38"/>
  <c r="JG289" i="7" s="1"/>
  <c r="AP18" i="38"/>
  <c r="EP286" i="7" s="1"/>
  <c r="AH21" i="38"/>
  <c r="CL289" i="7" s="1"/>
  <c r="Z13" i="38"/>
  <c r="CD281" i="7" s="1"/>
  <c r="AB16" i="38"/>
  <c r="CF284" i="7" s="1"/>
  <c r="AD19" i="38"/>
  <c r="CH287" i="7" s="1"/>
  <c r="AN28" i="38"/>
  <c r="EN294" i="7" s="1"/>
  <c r="BK12" i="38"/>
  <c r="JC280" i="7" s="1"/>
  <c r="JC312" i="7" s="1"/>
  <c r="AH26" i="38"/>
  <c r="AS18" i="38"/>
  <c r="ES286" i="7" s="1"/>
  <c r="Z31" i="38"/>
  <c r="CD297" i="7" s="1"/>
  <c r="CD308" i="7" s="1"/>
  <c r="CD22" i="38"/>
  <c r="Z16" i="38"/>
  <c r="CD284" i="7" s="1"/>
  <c r="BD22" i="38"/>
  <c r="BP23" i="38"/>
  <c r="AI13" i="38"/>
  <c r="EI281" i="7" s="1"/>
  <c r="R26" i="38"/>
  <c r="BG26" i="38"/>
  <c r="IY292" i="7" s="1"/>
  <c r="BL29" i="38"/>
  <c r="JD295" i="7" s="1"/>
  <c r="AM26" i="38"/>
  <c r="EM292" i="7" s="1"/>
  <c r="BL22" i="38"/>
  <c r="AA11" i="38"/>
  <c r="CE279" i="7" s="1"/>
  <c r="AD22" i="38"/>
  <c r="BB11" i="38"/>
  <c r="GX279" i="7" s="1"/>
  <c r="BJ28" i="38"/>
  <c r="JB294" i="7" s="1"/>
  <c r="X15" i="38"/>
  <c r="CB283" i="7" s="1"/>
  <c r="T14" i="38"/>
  <c r="BL282" i="7" s="1"/>
  <c r="BK16" i="38"/>
  <c r="AT19" i="38"/>
  <c r="ET287" i="7" s="1"/>
  <c r="BG21" i="38"/>
  <c r="IY289" i="7" s="1"/>
  <c r="AB28" i="38"/>
  <c r="CF294" i="7" s="1"/>
  <c r="AQ24" i="38"/>
  <c r="V23" i="38"/>
  <c r="BZ15" i="38"/>
  <c r="AF17" i="38"/>
  <c r="BW20" i="38"/>
  <c r="BI12" i="38"/>
  <c r="JA280" i="7" s="1"/>
  <c r="JA312" i="7" s="1"/>
  <c r="AV29" i="38"/>
  <c r="GR295" i="7" s="1"/>
  <c r="AV27" i="38"/>
  <c r="GR293" i="7" s="1"/>
  <c r="BB25" i="38"/>
  <c r="BJ22" i="38"/>
  <c r="BC17" i="38"/>
  <c r="AQ23" i="38"/>
  <c r="BU11" i="38"/>
  <c r="V18" i="38"/>
  <c r="BQ27" i="38"/>
  <c r="JI293" i="7" s="1"/>
  <c r="AW14" i="38"/>
  <c r="GS282" i="7" s="1"/>
  <c r="AB24" i="38"/>
  <c r="BY17" i="38"/>
  <c r="BQ23" i="38"/>
  <c r="BZ22" i="38"/>
  <c r="S25" i="38"/>
  <c r="AG28" i="38"/>
  <c r="CK294" i="7" s="1"/>
  <c r="BD20" i="38"/>
  <c r="Y18" i="38"/>
  <c r="CC286" i="7" s="1"/>
  <c r="BD15" i="38"/>
  <c r="GZ283" i="7" s="1"/>
  <c r="GZ173" i="7" s="1"/>
  <c r="CC17" i="38"/>
  <c r="BI13" i="38"/>
  <c r="JA281" i="7" s="1"/>
  <c r="BK21" i="38"/>
  <c r="JC289" i="7" s="1"/>
  <c r="AF26" i="38"/>
  <c r="AF14" i="38"/>
  <c r="CJ282" i="7" s="1"/>
  <c r="BU18" i="38"/>
  <c r="LI286" i="7" s="1"/>
  <c r="AS27" i="38"/>
  <c r="ES293" i="7" s="1"/>
  <c r="AU16" i="38"/>
  <c r="GQ284" i="7" s="1"/>
  <c r="GQ174" i="7" s="1"/>
  <c r="CC14" i="38"/>
  <c r="LQ282" i="7" s="1"/>
  <c r="LQ309" i="7" s="1"/>
  <c r="AM23" i="38"/>
  <c r="T23" i="38"/>
  <c r="BU24" i="38"/>
  <c r="AH24" i="38"/>
  <c r="BI25" i="38"/>
  <c r="BG31" i="38"/>
  <c r="IY297" i="7" s="1"/>
  <c r="IY308" i="7" s="1"/>
  <c r="CA26" i="38"/>
  <c r="LO292" i="7" s="1"/>
  <c r="AM20" i="38"/>
  <c r="EM288" i="7" s="1"/>
  <c r="EY288" i="7" s="1"/>
  <c r="FK288" i="7" s="1"/>
  <c r="FW288" i="7" s="1"/>
  <c r="GI288" i="7" s="1"/>
  <c r="BM24" i="38"/>
  <c r="U17" i="38"/>
  <c r="BM285" i="7" s="1"/>
  <c r="BS26" i="38"/>
  <c r="LG292" i="7" s="1"/>
  <c r="AP25" i="38"/>
  <c r="BD16" i="38"/>
  <c r="GZ284" i="7" s="1"/>
  <c r="GZ174" i="7" s="1"/>
  <c r="AA14" i="38"/>
  <c r="CE282" i="7" s="1"/>
  <c r="T31" i="38"/>
  <c r="BL297" i="7" s="1"/>
  <c r="BL308" i="7" s="1"/>
  <c r="CD18" i="38"/>
  <c r="BV26" i="38"/>
  <c r="LJ292" i="7" s="1"/>
  <c r="V29" i="38"/>
  <c r="AV16" i="38"/>
  <c r="GR284" i="7" s="1"/>
  <c r="GR174" i="7" s="1"/>
  <c r="AP12" i="38"/>
  <c r="EP280" i="7" s="1"/>
  <c r="EP312" i="7" s="1"/>
  <c r="S16" i="38"/>
  <c r="BK284" i="7" s="1"/>
  <c r="AK25" i="38"/>
  <c r="BJ29" i="38"/>
  <c r="JB295" i="7" s="1"/>
  <c r="AA29" i="38"/>
  <c r="CE295" i="7" s="1"/>
  <c r="V31" i="38"/>
  <c r="BN297" i="7" s="1"/>
  <c r="BN308" i="7" s="1"/>
  <c r="BJ13" i="38"/>
  <c r="JB281" i="7" s="1"/>
  <c r="AT18" i="38"/>
  <c r="ET286" i="7" s="1"/>
  <c r="AG27" i="38"/>
  <c r="CK293" i="7" s="1"/>
  <c r="BY20" i="38"/>
  <c r="AL17" i="38"/>
  <c r="AC25" i="38"/>
  <c r="Y31" i="38"/>
  <c r="CC297" i="7" s="1"/>
  <c r="CC308" i="7" s="1"/>
  <c r="BQ21" i="38"/>
  <c r="JI289" i="7" s="1"/>
  <c r="AB11" i="38"/>
  <c r="CF279" i="7" s="1"/>
  <c r="CB16" i="38"/>
  <c r="AB22" i="38"/>
  <c r="AW21" i="38"/>
  <c r="GS289" i="7" s="1"/>
  <c r="BO16" i="38"/>
  <c r="AI17" i="38"/>
  <c r="BN14" i="38"/>
  <c r="JF282" i="7" s="1"/>
  <c r="JF309" i="7" s="1"/>
  <c r="AE23" i="38"/>
  <c r="AA26" i="38"/>
  <c r="AK29" i="38"/>
  <c r="EK295" i="7" s="1"/>
  <c r="BT20" i="38"/>
  <c r="AH20" i="38"/>
  <c r="CL288" i="7" s="1"/>
  <c r="AG29" i="38"/>
  <c r="CK295" i="7" s="1"/>
  <c r="BL17" i="38"/>
  <c r="BU20" i="38"/>
  <c r="AG14" i="38"/>
  <c r="CK282" i="7" s="1"/>
  <c r="AS20" i="38"/>
  <c r="ES288" i="7" s="1"/>
  <c r="FE288" i="7" s="1"/>
  <c r="FQ288" i="7" s="1"/>
  <c r="GC288" i="7" s="1"/>
  <c r="GO288" i="7" s="1"/>
  <c r="AJ18" i="38"/>
  <c r="EJ286" i="7" s="1"/>
  <c r="BP29" i="38"/>
  <c r="JH295" i="7" s="1"/>
  <c r="BF21" i="38"/>
  <c r="HB289" i="7" s="1"/>
  <c r="W27" i="38"/>
  <c r="CA293" i="7" s="1"/>
  <c r="AM21" i="38"/>
  <c r="EM289" i="7" s="1"/>
  <c r="AT26" i="38"/>
  <c r="ET292" i="7" s="1"/>
  <c r="Z29" i="38"/>
  <c r="CD295" i="7" s="1"/>
  <c r="AH25" i="38"/>
  <c r="R25" i="38"/>
  <c r="BC12" i="38"/>
  <c r="GY280" i="7" s="1"/>
  <c r="GY312" i="7" s="1"/>
  <c r="AT16" i="38"/>
  <c r="ET284" i="7" s="1"/>
  <c r="BE17" i="38"/>
  <c r="U16" i="38"/>
  <c r="BM284" i="7" s="1"/>
  <c r="W15" i="38"/>
  <c r="CA283" i="7" s="1"/>
  <c r="AK20" i="38"/>
  <c r="EK288" i="7" s="1"/>
  <c r="EW288" i="7" s="1"/>
  <c r="FI288" i="7" s="1"/>
  <c r="FU288" i="7" s="1"/>
  <c r="GG288" i="7" s="1"/>
  <c r="AQ27" i="38"/>
  <c r="EQ293" i="7" s="1"/>
  <c r="AU28" i="38"/>
  <c r="GQ294" i="7" s="1"/>
  <c r="CA13" i="38"/>
  <c r="LO281" i="7" s="1"/>
  <c r="AO16" i="38"/>
  <c r="EO284" i="7" s="1"/>
  <c r="BI14" i="38"/>
  <c r="JA282" i="7" s="1"/>
  <c r="JA309" i="7" s="1"/>
  <c r="W31" i="38"/>
  <c r="CA297" i="7" s="1"/>
  <c r="CA308" i="7" s="1"/>
  <c r="AU13" i="38"/>
  <c r="GQ281" i="7" s="1"/>
  <c r="AJ13" i="38"/>
  <c r="EJ281" i="7" s="1"/>
  <c r="Z22" i="38"/>
  <c r="BU21" i="38"/>
  <c r="LI289" i="7" s="1"/>
  <c r="Y13" i="38"/>
  <c r="CC281" i="7" s="1"/>
  <c r="BS22" i="38"/>
  <c r="AH22" i="38"/>
  <c r="BC27" i="38"/>
  <c r="GY293" i="7" s="1"/>
  <c r="AN29" i="38"/>
  <c r="EN295" i="7" s="1"/>
  <c r="BE12" i="38"/>
  <c r="HA280" i="7" s="1"/>
  <c r="HA312" i="7" s="1"/>
  <c r="U25" i="38"/>
  <c r="AM12" i="38"/>
  <c r="EM280" i="7" s="1"/>
  <c r="EM312" i="7" s="1"/>
  <c r="AE21" i="38"/>
  <c r="CI289" i="7" s="1"/>
  <c r="AP16" i="38"/>
  <c r="EP284" i="7" s="1"/>
  <c r="CB28" i="38"/>
  <c r="LP294" i="7" s="1"/>
  <c r="CB25" i="38"/>
  <c r="BE14" i="38"/>
  <c r="HA282" i="7" s="1"/>
  <c r="AZ12" i="38"/>
  <c r="GV280" i="7" s="1"/>
  <c r="GV312" i="7" s="1"/>
  <c r="AQ13" i="38"/>
  <c r="EQ281" i="7" s="1"/>
  <c r="BL19" i="38"/>
  <c r="JD287" i="7" s="1"/>
  <c r="BE16" i="38"/>
  <c r="HA284" i="7" s="1"/>
  <c r="HA174" i="7" s="1"/>
  <c r="AU17" i="38"/>
  <c r="BE23" i="38"/>
  <c r="AW27" i="38"/>
  <c r="GS293" i="7" s="1"/>
  <c r="BW14" i="38"/>
  <c r="LK282" i="7" s="1"/>
  <c r="LK309" i="7" s="1"/>
  <c r="CB26" i="38"/>
  <c r="LP292" i="7" s="1"/>
  <c r="BX31" i="38"/>
  <c r="LL297" i="7" s="1"/>
  <c r="LL308" i="7" s="1"/>
  <c r="AC28" i="38"/>
  <c r="CG294" i="7" s="1"/>
  <c r="U21" i="38"/>
  <c r="BM289" i="7" s="1"/>
  <c r="BO25" i="38"/>
  <c r="AG23" i="38"/>
  <c r="BD21" i="38"/>
  <c r="GZ289" i="7" s="1"/>
  <c r="AA22" i="38"/>
  <c r="AL21" i="38"/>
  <c r="EL289" i="7" s="1"/>
  <c r="CD25" i="38"/>
  <c r="AB19" i="38"/>
  <c r="CF287" i="7" s="1"/>
  <c r="BD12" i="38"/>
  <c r="GZ280" i="7" s="1"/>
  <c r="GZ312" i="7" s="1"/>
  <c r="BW12" i="38"/>
  <c r="LK280" i="7" s="1"/>
  <c r="LK312" i="7" s="1"/>
  <c r="BP17" i="38"/>
  <c r="AU20" i="38"/>
  <c r="AQ19" i="38"/>
  <c r="EQ287" i="7" s="1"/>
  <c r="AL23" i="38"/>
  <c r="AU25" i="38"/>
  <c r="AP13" i="38"/>
  <c r="EP281" i="7" s="1"/>
  <c r="R27" i="38"/>
  <c r="BJ293" i="7" s="1"/>
  <c r="BG14" i="38"/>
  <c r="IY282" i="7" s="1"/>
  <c r="IY309" i="7" s="1"/>
  <c r="R31" i="38"/>
  <c r="BJ297" i="7" s="1"/>
  <c r="BJ308" i="7" s="1"/>
  <c r="BK17" i="38"/>
  <c r="BO13" i="38"/>
  <c r="JG281" i="7" s="1"/>
  <c r="CB19" i="38"/>
  <c r="LP287" i="7" s="1"/>
  <c r="BY24" i="38"/>
  <c r="AE22" i="38"/>
  <c r="BP14" i="38"/>
  <c r="JH282" i="7" s="1"/>
  <c r="JH309" i="7" s="1"/>
  <c r="U29" i="38"/>
  <c r="AU23" i="38"/>
  <c r="AV28" i="38"/>
  <c r="GR294" i="7" s="1"/>
  <c r="CB24" i="38"/>
  <c r="AR23" i="38"/>
  <c r="X29" i="38"/>
  <c r="CB295" i="7" s="1"/>
  <c r="AO27" i="38"/>
  <c r="EO293" i="7" s="1"/>
  <c r="AW18" i="38"/>
  <c r="GS286" i="7" s="1"/>
  <c r="BZ17" i="38"/>
  <c r="AU19" i="38"/>
  <c r="GQ287" i="7" s="1"/>
  <c r="BM21" i="38"/>
  <c r="JE289" i="7" s="1"/>
  <c r="AS17" i="38"/>
  <c r="AG18" i="38"/>
  <c r="CK286" i="7" s="1"/>
  <c r="AF23" i="38"/>
  <c r="S22" i="38"/>
  <c r="BT15" i="38"/>
  <c r="AD31" i="38"/>
  <c r="CH297" i="7" s="1"/>
  <c r="CH308" i="7" s="1"/>
  <c r="BX17" i="38"/>
  <c r="AN27" i="38"/>
  <c r="EN293" i="7" s="1"/>
  <c r="AU21" i="38"/>
  <c r="GQ289" i="7" s="1"/>
  <c r="BQ26" i="38"/>
  <c r="JI292" i="7" s="1"/>
  <c r="BK13" i="38"/>
  <c r="JC281" i="7" s="1"/>
  <c r="AY14" i="38"/>
  <c r="GU282" i="7" s="1"/>
  <c r="BL25" i="38"/>
  <c r="T18" i="38"/>
  <c r="BK26" i="38"/>
  <c r="JC292" i="7" s="1"/>
  <c r="AE13" i="38"/>
  <c r="CI281" i="7" s="1"/>
  <c r="BI22" i="38"/>
  <c r="BO11" i="38"/>
  <c r="BA15" i="38"/>
  <c r="GW283" i="7" s="1"/>
  <c r="GW173" i="7" s="1"/>
  <c r="V15" i="38"/>
  <c r="BN283" i="7" s="1"/>
  <c r="BS25" i="38"/>
  <c r="BC15" i="38"/>
  <c r="GY283" i="7" s="1"/>
  <c r="GY173" i="7" s="1"/>
  <c r="BB28" i="38"/>
  <c r="GX294" i="7" s="1"/>
  <c r="AN14" i="38"/>
  <c r="EN282" i="7" s="1"/>
  <c r="AU26" i="38"/>
  <c r="GQ292" i="7" s="1"/>
  <c r="BI19" i="38"/>
  <c r="JA287" i="7" s="1"/>
  <c r="BJ11" i="38"/>
  <c r="CB31" i="38"/>
  <c r="LP297" i="7" s="1"/>
  <c r="LP308" i="7" s="1"/>
  <c r="BI11" i="38"/>
  <c r="AO25" i="38"/>
  <c r="BW18" i="38"/>
  <c r="LK286" i="7" s="1"/>
  <c r="AJ22" i="38"/>
  <c r="BT19" i="38"/>
  <c r="LH287" i="7" s="1"/>
  <c r="AK12" i="38"/>
  <c r="EK280" i="7" s="1"/>
  <c r="EK312" i="7" s="1"/>
  <c r="BK15" i="38"/>
  <c r="AW29" i="38"/>
  <c r="GS295" i="7" s="1"/>
  <c r="AA25" i="38"/>
  <c r="AA17" i="38"/>
  <c r="BA22" i="38"/>
  <c r="BV19" i="38"/>
  <c r="LJ287" i="7" s="1"/>
  <c r="AX31" i="38"/>
  <c r="GT297" i="7" s="1"/>
  <c r="GT308" i="7" s="1"/>
  <c r="Z11" i="38"/>
  <c r="CD279" i="7" s="1"/>
  <c r="AD27" i="38"/>
  <c r="CH293" i="7" s="1"/>
  <c r="CC23" i="38"/>
  <c r="AC14" i="38"/>
  <c r="CG282" i="7" s="1"/>
  <c r="BK27" i="38"/>
  <c r="JC293" i="7" s="1"/>
  <c r="R22" i="38"/>
  <c r="BD14" i="38"/>
  <c r="GZ282" i="7" s="1"/>
  <c r="S21" i="38"/>
  <c r="BK289" i="7" s="1"/>
  <c r="BK310" i="7" s="1"/>
  <c r="AQ31" i="38"/>
  <c r="EQ297" i="7" s="1"/>
  <c r="EQ308" i="7" s="1"/>
  <c r="BD10" i="38"/>
  <c r="BN28" i="38"/>
  <c r="JF294" i="7" s="1"/>
  <c r="AR22" i="38"/>
  <c r="S15" i="38"/>
  <c r="BK283" i="7" s="1"/>
  <c r="Y22" i="38"/>
  <c r="AC19" i="38"/>
  <c r="CG287" i="7" s="1"/>
  <c r="AY15" i="38"/>
  <c r="GU283" i="7" s="1"/>
  <c r="GU173" i="7" s="1"/>
  <c r="X27" i="38"/>
  <c r="CB293" i="7" s="1"/>
  <c r="AX14" i="38"/>
  <c r="GT282" i="7" s="1"/>
  <c r="AZ28" i="38"/>
  <c r="GV294" i="7" s="1"/>
  <c r="BW29" i="38"/>
  <c r="LK295" i="7" s="1"/>
  <c r="BV28" i="38"/>
  <c r="LJ294" i="7" s="1"/>
  <c r="BW16" i="38"/>
  <c r="BQ22" i="38"/>
  <c r="BK28" i="38"/>
  <c r="JC294" i="7" s="1"/>
  <c r="BO23" i="38"/>
  <c r="U24" i="38"/>
  <c r="CC22" i="38"/>
  <c r="AL25" i="38"/>
  <c r="AG17" i="38"/>
  <c r="CD15" i="38"/>
  <c r="AP27" i="38"/>
  <c r="EP293" i="7" s="1"/>
  <c r="BX22" i="38"/>
  <c r="BA31" i="38"/>
  <c r="GW297" i="7" s="1"/>
  <c r="GW308" i="7" s="1"/>
  <c r="BO26" i="38"/>
  <c r="JG292" i="7" s="1"/>
  <c r="CA24" i="38"/>
  <c r="BZ27" i="38"/>
  <c r="LN293" i="7" s="1"/>
  <c r="V14" i="38"/>
  <c r="BN282" i="7" s="1"/>
  <c r="Y25" i="38"/>
  <c r="AF18" i="38"/>
  <c r="CJ286" i="7" s="1"/>
  <c r="AU27" i="38"/>
  <c r="GQ293" i="7" s="1"/>
  <c r="BH28" i="38"/>
  <c r="IZ294" i="7" s="1"/>
  <c r="AG12" i="38"/>
  <c r="CK280" i="7" s="1"/>
  <c r="CK312" i="7" s="1"/>
  <c r="BT24" i="38"/>
  <c r="BF17" i="38"/>
  <c r="BC20" i="38"/>
  <c r="BR24" i="38"/>
  <c r="BZ28" i="38"/>
  <c r="LN294" i="7" s="1"/>
  <c r="BL20" i="38"/>
  <c r="BT16" i="38"/>
  <c r="BP31" i="38"/>
  <c r="JH297" i="7" s="1"/>
  <c r="JH308" i="7" s="1"/>
  <c r="AL15" i="38"/>
  <c r="EL283" i="7" s="1"/>
  <c r="BB31" i="38"/>
  <c r="GX297" i="7" s="1"/>
  <c r="GX308" i="7" s="1"/>
  <c r="AE14" i="38"/>
  <c r="CI282" i="7" s="1"/>
  <c r="BZ12" i="38"/>
  <c r="LN280" i="7" s="1"/>
  <c r="LN312" i="7" s="1"/>
  <c r="BM17" i="38"/>
  <c r="AG21" i="38"/>
  <c r="CK289" i="7" s="1"/>
  <c r="BZ24" i="38"/>
  <c r="AG26" i="38"/>
  <c r="BG17" i="38"/>
  <c r="T21" i="38"/>
  <c r="BL289" i="7" s="1"/>
  <c r="BL310" i="7" s="1"/>
  <c r="BU14" i="38"/>
  <c r="LI282" i="7" s="1"/>
  <c r="LI309" i="7" s="1"/>
  <c r="BA20" i="38"/>
  <c r="BH26" i="38"/>
  <c r="IZ292" i="7" s="1"/>
  <c r="V26" i="38"/>
  <c r="CB21" i="38"/>
  <c r="LP289" i="7" s="1"/>
  <c r="AM19" i="38"/>
  <c r="EM287" i="7" s="1"/>
  <c r="AE20" i="38"/>
  <c r="CI288" i="7" s="1"/>
  <c r="BX19" i="38"/>
  <c r="LL287" i="7" s="1"/>
  <c r="AN25" i="38"/>
  <c r="BS29" i="38"/>
  <c r="LG295" i="7" s="1"/>
  <c r="BT13" i="38"/>
  <c r="LH281" i="7" s="1"/>
  <c r="CA22" i="38"/>
  <c r="BH14" i="38"/>
  <c r="IZ282" i="7" s="1"/>
  <c r="IZ309" i="7" s="1"/>
  <c r="AN17" i="38"/>
  <c r="BB12" i="38"/>
  <c r="GX280" i="7" s="1"/>
  <c r="GX312" i="7" s="1"/>
  <c r="AX25" i="38"/>
  <c r="BT29" i="38"/>
  <c r="LH295" i="7" s="1"/>
  <c r="Z25" i="38"/>
  <c r="BG12" i="38"/>
  <c r="IY280" i="7" s="1"/>
  <c r="IY312" i="7" s="1"/>
  <c r="BJ16" i="38"/>
  <c r="CC12" i="38"/>
  <c r="LQ280" i="7" s="1"/>
  <c r="LQ312" i="7" s="1"/>
  <c r="AS25" i="38"/>
  <c r="Y14" i="38"/>
  <c r="CC282" i="7" s="1"/>
  <c r="AL13" i="38"/>
  <c r="EL281" i="7" s="1"/>
  <c r="BQ20" i="38"/>
  <c r="AT12" i="38"/>
  <c r="ET280" i="7" s="1"/>
  <c r="ET312" i="7" s="1"/>
  <c r="BR26" i="38"/>
  <c r="JJ292" i="7" s="1"/>
  <c r="AB14" i="38"/>
  <c r="CF282" i="7" s="1"/>
  <c r="BI24" i="38"/>
  <c r="BS23" i="38"/>
  <c r="AS23" i="38"/>
  <c r="BT31" i="38"/>
  <c r="LH297" i="7" s="1"/>
  <c r="LH308" i="7" s="1"/>
  <c r="AP24" i="38"/>
  <c r="BZ25" i="38"/>
  <c r="BC10" i="38"/>
  <c r="AP21" i="38"/>
  <c r="EP289" i="7" s="1"/>
  <c r="Z17" i="38"/>
  <c r="BP19" i="38"/>
  <c r="JH287" i="7" s="1"/>
  <c r="BU27" i="38"/>
  <c r="LI293" i="7" s="1"/>
  <c r="AJ17" i="38"/>
  <c r="BU28" i="38"/>
  <c r="LI294" i="7" s="1"/>
  <c r="BQ31" i="38"/>
  <c r="JI297" i="7" s="1"/>
  <c r="JI308" i="7" s="1"/>
  <c r="X17" i="38"/>
  <c r="BM25" i="38"/>
  <c r="BC31" i="38"/>
  <c r="GY297" i="7" s="1"/>
  <c r="GY308" i="7" s="1"/>
  <c r="AN23" i="38"/>
  <c r="BW26" i="38"/>
  <c r="LK292" i="7" s="1"/>
  <c r="AF11" i="38"/>
  <c r="CJ279" i="7" s="1"/>
  <c r="U15" i="38"/>
  <c r="BM283" i="7" s="1"/>
  <c r="BP28" i="38"/>
  <c r="JH294" i="7" s="1"/>
  <c r="U12" i="38"/>
  <c r="BM280" i="7" s="1"/>
  <c r="BM312" i="7" s="1"/>
  <c r="BL21" i="38"/>
  <c r="JD289" i="7" s="1"/>
  <c r="BR19" i="38"/>
  <c r="JJ287" i="7" s="1"/>
  <c r="BV31" i="38"/>
  <c r="LJ297" i="7" s="1"/>
  <c r="LJ308" i="7" s="1"/>
  <c r="BR27" i="38"/>
  <c r="JJ293" i="7" s="1"/>
  <c r="AT22" i="38"/>
  <c r="BW28" i="38"/>
  <c r="LK294" i="7" s="1"/>
  <c r="BI26" i="38"/>
  <c r="JA292" i="7" s="1"/>
  <c r="S17" i="38"/>
  <c r="BK285" i="7" s="1"/>
  <c r="AL20" i="38"/>
  <c r="EL288" i="7" s="1"/>
  <c r="EX288" i="7" s="1"/>
  <c r="FJ288" i="7" s="1"/>
  <c r="FV288" i="7" s="1"/>
  <c r="GH288" i="7" s="1"/>
  <c r="BV29" i="38"/>
  <c r="LJ295" i="7" s="1"/>
  <c r="AZ23" i="38"/>
  <c r="BB16" i="38"/>
  <c r="GX284" i="7" s="1"/>
  <c r="GX174" i="7" s="1"/>
  <c r="AR15" i="38"/>
  <c r="ER283" i="7" s="1"/>
  <c r="CD31" i="38"/>
  <c r="AY29" i="38"/>
  <c r="GU295" i="7" s="1"/>
  <c r="BI27" i="38"/>
  <c r="JA293" i="7" s="1"/>
  <c r="BV12" i="38"/>
  <c r="LJ280" i="7" s="1"/>
  <c r="LJ312" i="7" s="1"/>
  <c r="AK13" i="38"/>
  <c r="EK281" i="7" s="1"/>
  <c r="CC15" i="38"/>
  <c r="BY29" i="38"/>
  <c r="LM295" i="7" s="1"/>
  <c r="AQ11" i="38"/>
  <c r="EQ279" i="7" s="1"/>
  <c r="AP11" i="38"/>
  <c r="EP279" i="7" s="1"/>
  <c r="AB18" i="38"/>
  <c r="CF286" i="7" s="1"/>
  <c r="BN22" i="38"/>
  <c r="T24" i="38"/>
  <c r="BQ13" i="38"/>
  <c r="JI281" i="7" s="1"/>
  <c r="AR17" i="38"/>
  <c r="AW10" i="38"/>
  <c r="BT28" i="38"/>
  <c r="LH294" i="7" s="1"/>
  <c r="BO29" i="38"/>
  <c r="JG295" i="7" s="1"/>
  <c r="S19" i="38"/>
  <c r="T19" i="38"/>
  <c r="AK28" i="38"/>
  <c r="EK294" i="7" s="1"/>
  <c r="AL19" i="38"/>
  <c r="EL287" i="7" s="1"/>
  <c r="CC31" i="38"/>
  <c r="LQ297" i="7" s="1"/>
  <c r="LQ308" i="7" s="1"/>
  <c r="AW31" i="38"/>
  <c r="GS297" i="7" s="1"/>
  <c r="GS308" i="7" s="1"/>
  <c r="BI31" i="38"/>
  <c r="JA297" i="7" s="1"/>
  <c r="JA308" i="7" s="1"/>
  <c r="BL26" i="38"/>
  <c r="JD292" i="7" s="1"/>
  <c r="CB17" i="38"/>
  <c r="BO24" i="38"/>
  <c r="AC21" i="38"/>
  <c r="CG289" i="7" s="1"/>
  <c r="BD26" i="38"/>
  <c r="GZ292" i="7" s="1"/>
  <c r="AZ14" i="38"/>
  <c r="GV282" i="7" s="1"/>
  <c r="CB22" i="38"/>
  <c r="BI15" i="38"/>
  <c r="Z27" i="38"/>
  <c r="CD293" i="7" s="1"/>
  <c r="AA13" i="38"/>
  <c r="CE281" i="7" s="1"/>
  <c r="AX28" i="38"/>
  <c r="GT294" i="7" s="1"/>
  <c r="Z24" i="38"/>
  <c r="AD10" i="38"/>
  <c r="AK27" i="38"/>
  <c r="EK293" i="7" s="1"/>
  <c r="AN13" i="38"/>
  <c r="EN281" i="7" s="1"/>
  <c r="S20" i="38"/>
  <c r="BK288" i="7" s="1"/>
  <c r="BN25" i="38"/>
  <c r="AH31" i="38"/>
  <c r="CL297" i="7" s="1"/>
  <c r="CL308" i="7" s="1"/>
  <c r="X18" i="38"/>
  <c r="CB286" i="7" s="1"/>
  <c r="T27" i="38"/>
  <c r="BL293" i="7" s="1"/>
  <c r="AY21" i="38"/>
  <c r="GU289" i="7" s="1"/>
  <c r="BB27" i="38"/>
  <c r="GX293" i="7" s="1"/>
  <c r="BR13" i="38"/>
  <c r="JJ281" i="7" s="1"/>
  <c r="BN18" i="38"/>
  <c r="JF286" i="7" s="1"/>
  <c r="AB15" i="38"/>
  <c r="CF283" i="7" s="1"/>
  <c r="BB15" i="38"/>
  <c r="GX283" i="7" s="1"/>
  <c r="GX173" i="7" s="1"/>
  <c r="U23" i="38"/>
  <c r="BL11" i="38"/>
  <c r="BS24" i="38"/>
  <c r="BF19" i="38"/>
  <c r="HB287" i="7" s="1"/>
  <c r="BQ19" i="38"/>
  <c r="JI287" i="7" s="1"/>
  <c r="BA17" i="38"/>
  <c r="Y17" i="38"/>
  <c r="AY26" i="38"/>
  <c r="GU292" i="7" s="1"/>
  <c r="BB20" i="38"/>
  <c r="BN20" i="38"/>
  <c r="U20" i="38"/>
  <c r="BM288" i="7" s="1"/>
  <c r="BI21" i="38"/>
  <c r="JA289" i="7" s="1"/>
  <c r="BA18" i="38"/>
  <c r="GW286" i="7" s="1"/>
  <c r="AV26" i="38"/>
  <c r="GR292" i="7" s="1"/>
  <c r="AE12" i="38"/>
  <c r="CI280" i="7" s="1"/>
  <c r="CI312" i="7" s="1"/>
  <c r="AN31" i="38"/>
  <c r="EN297" i="7" s="1"/>
  <c r="EN308" i="7" s="1"/>
  <c r="W14" i="38"/>
  <c r="CA282" i="7" s="1"/>
  <c r="AK23" i="38"/>
  <c r="U14" i="38"/>
  <c r="BM282" i="7" s="1"/>
  <c r="AI18" i="38"/>
  <c r="EI286" i="7" s="1"/>
  <c r="AL31" i="38"/>
  <c r="EL297" i="7" s="1"/>
  <c r="EL308" i="7" s="1"/>
  <c r="CD20" i="38"/>
  <c r="AJ12" i="38"/>
  <c r="EJ280" i="7" s="1"/>
  <c r="EJ312" i="7" s="1"/>
  <c r="BS18" i="38"/>
  <c r="LG286" i="7" s="1"/>
  <c r="BL13" i="38"/>
  <c r="JD281" i="7" s="1"/>
  <c r="Y19" i="38"/>
  <c r="CC287" i="7" s="1"/>
  <c r="BH16" i="38"/>
  <c r="BS19" i="38"/>
  <c r="LG287" i="7" s="1"/>
  <c r="AN19" i="38"/>
  <c r="EN287" i="7" s="1"/>
  <c r="BW31" i="38"/>
  <c r="LK297" i="7" s="1"/>
  <c r="LK308" i="7" s="1"/>
  <c r="AR18" i="38"/>
  <c r="ER286" i="7" s="1"/>
  <c r="BE15" i="38"/>
  <c r="HA283" i="7" s="1"/>
  <c r="HA173" i="7" s="1"/>
  <c r="BS28" i="38"/>
  <c r="LG294" i="7" s="1"/>
  <c r="BY25" i="38"/>
  <c r="CC26" i="38"/>
  <c r="LQ292" i="7" s="1"/>
  <c r="BI10" i="38"/>
  <c r="BU19" i="38"/>
  <c r="LI287" i="7" s="1"/>
  <c r="BW21" i="38"/>
  <c r="LK289" i="7" s="1"/>
  <c r="BA24" i="38"/>
  <c r="BT25" i="38"/>
  <c r="AN21" i="38"/>
  <c r="EN289" i="7" s="1"/>
  <c r="AY22" i="38"/>
  <c r="AX18" i="38"/>
  <c r="GT286" i="7" s="1"/>
  <c r="BE10" i="38"/>
  <c r="CA19" i="38"/>
  <c r="LO287" i="7" s="1"/>
  <c r="R28" i="38"/>
  <c r="BJ294" i="7" s="1"/>
  <c r="AE19" i="38"/>
  <c r="CI287" i="7" s="1"/>
  <c r="BA11" i="38"/>
  <c r="GW279" i="7" s="1"/>
  <c r="BH20" i="38"/>
  <c r="BC28" i="38"/>
  <c r="GY294" i="7" s="1"/>
  <c r="AL16" i="38"/>
  <c r="EL284" i="7" s="1"/>
  <c r="AA18" i="38"/>
  <c r="CE286" i="7" s="1"/>
  <c r="AP17" i="38"/>
  <c r="AW16" i="38"/>
  <c r="GS284" i="7" s="1"/>
  <c r="GS174" i="7" s="1"/>
  <c r="AO20" i="38"/>
  <c r="EO288" i="7" s="1"/>
  <c r="FA288" i="7" s="1"/>
  <c r="FM288" i="7" s="1"/>
  <c r="FY288" i="7" s="1"/>
  <c r="GK288" i="7" s="1"/>
  <c r="BF15" i="38"/>
  <c r="HB283" i="7" s="1"/>
  <c r="HB173" i="7" s="1"/>
  <c r="AC24" i="38"/>
  <c r="BK24" i="38"/>
  <c r="AS13" i="38"/>
  <c r="ES281" i="7" s="1"/>
  <c r="FE281" i="7" s="1"/>
  <c r="FQ281" i="7" s="1"/>
  <c r="GC281" i="7" s="1"/>
  <c r="GO281" i="7" s="1"/>
  <c r="AY16" i="38"/>
  <c r="GU284" i="7" s="1"/>
  <c r="GU174" i="7" s="1"/>
  <c r="CC27" i="38"/>
  <c r="LQ293" i="7" s="1"/>
  <c r="CD12" i="38"/>
  <c r="BD19" i="38"/>
  <c r="GZ287" i="7" s="1"/>
  <c r="BV20" i="38"/>
  <c r="BO22" i="38"/>
  <c r="AT15" i="38"/>
  <c r="ET283" i="7" s="1"/>
  <c r="AI12" i="38"/>
  <c r="EI280" i="7" s="1"/>
  <c r="EI312" i="7" s="1"/>
  <c r="AY19" i="38"/>
  <c r="GU287" i="7" s="1"/>
  <c r="AS24" i="38"/>
  <c r="T17" i="38"/>
  <c r="BL285" i="7" s="1"/>
  <c r="BB26" i="38"/>
  <c r="GX292" i="7" s="1"/>
  <c r="AB31" i="38"/>
  <c r="CF297" i="7" s="1"/>
  <c r="CF308" i="7" s="1"/>
  <c r="AH27" i="38"/>
  <c r="CL293" i="7" s="1"/>
  <c r="BC13" i="38"/>
  <c r="GY281" i="7" s="1"/>
  <c r="AZ31" i="38"/>
  <c r="GV297" i="7" s="1"/>
  <c r="GV308" i="7" s="1"/>
  <c r="CC29" i="38"/>
  <c r="LQ295" i="7" s="1"/>
  <c r="AP14" i="38"/>
  <c r="EP282" i="7" s="1"/>
  <c r="BE22" i="38"/>
  <c r="AV19" i="38"/>
  <c r="GR287" i="7" s="1"/>
  <c r="Y29" i="38"/>
  <c r="CC295" i="7" s="1"/>
  <c r="AL24" i="38"/>
  <c r="AO18" i="38"/>
  <c r="EO286" i="7" s="1"/>
  <c r="BL10" i="38"/>
  <c r="AG22" i="38"/>
  <c r="AS21" i="38"/>
  <c r="ES289" i="7" s="1"/>
  <c r="BR15" i="38"/>
  <c r="Y28" i="38"/>
  <c r="CC294" i="7" s="1"/>
  <c r="AY20" i="38"/>
  <c r="AQ25" i="38"/>
  <c r="BP25" i="38"/>
  <c r="BV17" i="38"/>
  <c r="U19" i="38"/>
  <c r="AJ16" i="38"/>
  <c r="EJ284" i="7" s="1"/>
  <c r="BP26" i="38"/>
  <c r="JH292" i="7" s="1"/>
  <c r="V22" i="38"/>
  <c r="CA25" i="38"/>
  <c r="BN23" i="38"/>
  <c r="AB13" i="38"/>
  <c r="CF281" i="7" s="1"/>
  <c r="CA31" i="38"/>
  <c r="LO297" i="7" s="1"/>
  <c r="LO308" i="7" s="1"/>
  <c r="AM17" i="38"/>
  <c r="AO22" i="38"/>
  <c r="BO27" i="38"/>
  <c r="JG293" i="7" s="1"/>
  <c r="BX15" i="38"/>
  <c r="AE15" i="38"/>
  <c r="CI283" i="7" s="1"/>
  <c r="W25" i="38"/>
  <c r="BF31" i="38"/>
  <c r="HB297" i="7" s="1"/>
  <c r="HB308" i="7" s="1"/>
  <c r="BH24" i="38"/>
  <c r="BF26" i="38"/>
  <c r="HB292" i="7" s="1"/>
  <c r="W22" i="38"/>
  <c r="BH10" i="38"/>
  <c r="AE31" i="38"/>
  <c r="CI297" i="7" s="1"/>
  <c r="CI308" i="7" s="1"/>
  <c r="BD24" i="38"/>
  <c r="BY18" i="38"/>
  <c r="LM286" i="7" s="1"/>
  <c r="AJ20" i="38"/>
  <c r="EJ288" i="7" s="1"/>
  <c r="EV288" i="7" s="1"/>
  <c r="FH288" i="7" s="1"/>
  <c r="FT288" i="7" s="1"/>
  <c r="GF288" i="7" s="1"/>
  <c r="AB12" i="38"/>
  <c r="CF280" i="7" s="1"/>
  <c r="CF312" i="7" s="1"/>
  <c r="BK20" i="38"/>
  <c r="AU29" i="38"/>
  <c r="GQ295" i="7" s="1"/>
  <c r="X14" i="38"/>
  <c r="CB282" i="7" s="1"/>
  <c r="AK11" i="38"/>
  <c r="EK279" i="7" s="1"/>
  <c r="BX10" i="38"/>
  <c r="AH23" i="38"/>
  <c r="BS16" i="38"/>
  <c r="BI16" i="38"/>
  <c r="BR16" i="38"/>
  <c r="AM10" i="38"/>
  <c r="BQ11" i="38"/>
  <c r="AQ17" i="38"/>
  <c r="AE25" i="38"/>
  <c r="BF10" i="38"/>
  <c r="BB13" i="38"/>
  <c r="GX281" i="7" s="1"/>
  <c r="BF14" i="38"/>
  <c r="HB282" i="7" s="1"/>
  <c r="BX28" i="38"/>
  <c r="LL294" i="7" s="1"/>
  <c r="BH27" i="38"/>
  <c r="IZ293" i="7" s="1"/>
  <c r="BR11" i="38"/>
  <c r="AV15" i="38"/>
  <c r="GR283" i="7" s="1"/>
  <c r="GR173" i="7" s="1"/>
  <c r="BN19" i="38"/>
  <c r="JF287" i="7" s="1"/>
  <c r="BQ15" i="38"/>
  <c r="CC25" i="38"/>
  <c r="AU12" i="38"/>
  <c r="GQ280" i="7" s="1"/>
  <c r="GQ312" i="7" s="1"/>
  <c r="BU13" i="38"/>
  <c r="LI281" i="7" s="1"/>
  <c r="BE25" i="38"/>
  <c r="AX29" i="38"/>
  <c r="GT295" i="7" s="1"/>
  <c r="BQ18" i="38"/>
  <c r="JI286" i="7" s="1"/>
  <c r="BX12" i="38"/>
  <c r="LL280" i="7" s="1"/>
  <c r="LL312" i="7" s="1"/>
  <c r="U18" i="38"/>
  <c r="U31" i="38"/>
  <c r="BM297" i="7" s="1"/>
  <c r="BM308" i="7" s="1"/>
  <c r="AH17" i="38"/>
  <c r="BV25" i="38"/>
  <c r="BF12" i="38"/>
  <c r="HB280" i="7" s="1"/>
  <c r="HB312" i="7" s="1"/>
  <c r="BE28" i="38"/>
  <c r="HA294" i="7" s="1"/>
  <c r="AK17" i="38"/>
  <c r="AR28" i="38"/>
  <c r="ER294" i="7" s="1"/>
  <c r="AG20" i="38"/>
  <c r="CK288" i="7" s="1"/>
  <c r="BF28" i="38"/>
  <c r="HB294" i="7" s="1"/>
  <c r="BX18" i="38"/>
  <c r="LL286" i="7" s="1"/>
  <c r="AD28" i="38"/>
  <c r="CH294" i="7" s="1"/>
  <c r="Z28" i="38"/>
  <c r="CD294" i="7" s="1"/>
  <c r="AR25" i="38"/>
  <c r="V27" i="38"/>
  <c r="BN293" i="7" s="1"/>
  <c r="BD28" i="38"/>
  <c r="GZ294" i="7" s="1"/>
  <c r="AP19" i="38"/>
  <c r="EP287" i="7" s="1"/>
  <c r="AK14" i="38"/>
  <c r="EK282" i="7" s="1"/>
  <c r="AD23" i="38"/>
  <c r="AT31" i="38"/>
  <c r="ET297" i="7" s="1"/>
  <c r="ET308" i="7" s="1"/>
  <c r="U13" i="38"/>
  <c r="BM281" i="7" s="1"/>
  <c r="BN17" i="38"/>
  <c r="W24" i="38"/>
  <c r="BK19" i="38"/>
  <c r="JC287" i="7" s="1"/>
  <c r="AD13" i="38"/>
  <c r="CH281" i="7" s="1"/>
  <c r="AC26" i="38"/>
  <c r="U22" i="38"/>
  <c r="CA10" i="38"/>
  <c r="Z20" i="38"/>
  <c r="CD288" i="7" s="1"/>
  <c r="BC21" i="38"/>
  <c r="GY289" i="7" s="1"/>
  <c r="AK10" i="38"/>
  <c r="BX11" i="38"/>
  <c r="BO18" i="38"/>
  <c r="JG286" i="7" s="1"/>
  <c r="AV18" i="38"/>
  <c r="GR286" i="7" s="1"/>
  <c r="BL12" i="38"/>
  <c r="JD280" i="7" s="1"/>
  <c r="JD312" i="7" s="1"/>
  <c r="BT14" i="38"/>
  <c r="LH282" i="7" s="1"/>
  <c r="LH309" i="7" s="1"/>
  <c r="T28" i="38"/>
  <c r="BL294" i="7" s="1"/>
  <c r="Y24" i="38"/>
  <c r="AL10" i="38"/>
  <c r="AX16" i="38"/>
  <c r="GT284" i="7" s="1"/>
  <c r="GT174" i="7" s="1"/>
  <c r="BY10" i="38"/>
  <c r="X22" i="38"/>
  <c r="BO15" i="38"/>
  <c r="Z23" i="38"/>
  <c r="AH29" i="38"/>
  <c r="CL295" i="7" s="1"/>
  <c r="AT14" i="38"/>
  <c r="ET282" i="7" s="1"/>
  <c r="AG24" i="38"/>
  <c r="AT29" i="38"/>
  <c r="ET295" i="7" s="1"/>
  <c r="BM13" i="38"/>
  <c r="JE281" i="7" s="1"/>
  <c r="CA16" i="38"/>
  <c r="X13" i="38"/>
  <c r="CB281" i="7" s="1"/>
  <c r="AN26" i="38"/>
  <c r="EN292" i="7" s="1"/>
  <c r="BN16" i="38"/>
  <c r="AS16" i="38"/>
  <c r="ES284" i="7" s="1"/>
  <c r="AV13" i="38"/>
  <c r="GR281" i="7" s="1"/>
  <c r="BH23" i="38"/>
  <c r="BM12" i="38"/>
  <c r="JE280" i="7" s="1"/>
  <c r="JE312" i="7" s="1"/>
  <c r="X21" i="38"/>
  <c r="CB289" i="7" s="1"/>
  <c r="BC23" i="38"/>
  <c r="BN10" i="38"/>
  <c r="BY14" i="38"/>
  <c r="LM282" i="7" s="1"/>
  <c r="LM309" i="7" s="1"/>
  <c r="BG16" i="38"/>
  <c r="AH14" i="38"/>
  <c r="CL282" i="7" s="1"/>
  <c r="BZ11" i="38"/>
  <c r="AJ21" i="38"/>
  <c r="EJ289" i="7" s="1"/>
  <c r="CD26" i="38"/>
  <c r="LR292" i="7" s="1"/>
  <c r="AN24" i="38"/>
  <c r="BN29" i="38"/>
  <c r="JF295" i="7" s="1"/>
  <c r="AU10" i="38"/>
  <c r="BH29" i="38"/>
  <c r="IZ295" i="7" s="1"/>
  <c r="BH11" i="38"/>
  <c r="BA28" i="38"/>
  <c r="GW294" i="7" s="1"/>
  <c r="BN11" i="38"/>
  <c r="AL12" i="38"/>
  <c r="EL280" i="7" s="1"/>
  <c r="EL312" i="7" s="1"/>
  <c r="BE26" i="38"/>
  <c r="HA292" i="7" s="1"/>
  <c r="BG28" i="38"/>
  <c r="IY294" i="7" s="1"/>
  <c r="AQ20" i="38"/>
  <c r="EQ288" i="7" s="1"/>
  <c r="FC288" i="7" s="1"/>
  <c r="FO288" i="7" s="1"/>
  <c r="GA288" i="7" s="1"/>
  <c r="GM288" i="7" s="1"/>
  <c r="T11" i="38"/>
  <c r="BL279" i="7" s="1"/>
  <c r="BO10" i="38"/>
  <c r="AW13" i="38"/>
  <c r="GS281" i="7" s="1"/>
  <c r="BV13" i="38"/>
  <c r="LJ281" i="7" s="1"/>
  <c r="AD14" i="38"/>
  <c r="CH282" i="7" s="1"/>
  <c r="BE19" i="38"/>
  <c r="HA287" i="7" s="1"/>
  <c r="AJ29" i="38"/>
  <c r="EJ295" i="7" s="1"/>
  <c r="AC23" i="38"/>
  <c r="CC21" i="38"/>
  <c r="LQ289" i="7" s="1"/>
  <c r="X11" i="38"/>
  <c r="CB279" i="7" s="1"/>
  <c r="BN31" i="38"/>
  <c r="JF297" i="7" s="1"/>
  <c r="JF308" i="7" s="1"/>
  <c r="AW12" i="38"/>
  <c r="GS280" i="7" s="1"/>
  <c r="GS312" i="7" s="1"/>
  <c r="BL18" i="38"/>
  <c r="JD286" i="7" s="1"/>
  <c r="AR10" i="38"/>
  <c r="AM27" i="38"/>
  <c r="EM293" i="7" s="1"/>
  <c r="AZ18" i="38"/>
  <c r="GV286" i="7" s="1"/>
  <c r="BH31" i="38"/>
  <c r="IZ297" i="7" s="1"/>
  <c r="IZ308" i="7" s="1"/>
  <c r="BT18" i="38"/>
  <c r="LH286" i="7" s="1"/>
  <c r="BZ18" i="38"/>
  <c r="LN286" i="7" s="1"/>
  <c r="BG13" i="38"/>
  <c r="IY281" i="7" s="1"/>
  <c r="BY22" i="38"/>
  <c r="BN13" i="38"/>
  <c r="JF281" i="7" s="1"/>
  <c r="T29" i="38"/>
  <c r="BT26" i="38"/>
  <c r="LH292" i="7" s="1"/>
  <c r="AX13" i="38"/>
  <c r="GT281" i="7" s="1"/>
  <c r="V19" i="38"/>
  <c r="CA18" i="38"/>
  <c r="LO286" i="7" s="1"/>
  <c r="AJ24" i="38"/>
  <c r="AH12" i="38"/>
  <c r="CL280" i="7" s="1"/>
  <c r="CL312" i="7" s="1"/>
  <c r="CA14" i="38"/>
  <c r="LO282" i="7" s="1"/>
  <c r="LO309" i="7" s="1"/>
  <c r="BJ21" i="38"/>
  <c r="JB289" i="7" s="1"/>
  <c r="BB18" i="38"/>
  <c r="GX286" i="7" s="1"/>
  <c r="AR20" i="38"/>
  <c r="ER288" i="7" s="1"/>
  <c r="FD288" i="7" s="1"/>
  <c r="FP288" i="7" s="1"/>
  <c r="GB288" i="7" s="1"/>
  <c r="GN288" i="7" s="1"/>
  <c r="BM15" i="38"/>
  <c r="CD13" i="38"/>
  <c r="X31" i="38"/>
  <c r="CB297" i="7" s="1"/>
  <c r="CB308" i="7" s="1"/>
  <c r="BJ19" i="38"/>
  <c r="JB287" i="7" s="1"/>
  <c r="AY18" i="38"/>
  <c r="GU286" i="7" s="1"/>
  <c r="AT24" i="38"/>
  <c r="BR22" i="38"/>
  <c r="AT10" i="38"/>
  <c r="AI29" i="38"/>
  <c r="EI295" i="7" s="1"/>
  <c r="AX15" i="38"/>
  <c r="GT283" i="7" s="1"/>
  <c r="GT173" i="7" s="1"/>
  <c r="BM20" i="38"/>
  <c r="BI28" i="38"/>
  <c r="JA294" i="7" s="1"/>
  <c r="AX23" i="38"/>
  <c r="BB10" i="38"/>
  <c r="BF29" i="38"/>
  <c r="HB295" i="7" s="1"/>
  <c r="BM10" i="38"/>
  <c r="AK22" i="38"/>
  <c r="X10" i="38"/>
  <c r="BS20" i="38"/>
  <c r="AR11" i="38"/>
  <c r="ER279" i="7" s="1"/>
  <c r="ER309" i="7" s="1"/>
  <c r="BY15" i="38"/>
  <c r="CA20" i="38"/>
  <c r="BR28" i="38"/>
  <c r="JJ294" i="7" s="1"/>
  <c r="BN21" i="38"/>
  <c r="JF289" i="7" s="1"/>
  <c r="BW22" i="38"/>
  <c r="X16" i="38"/>
  <c r="CB284" i="7" s="1"/>
  <c r="BI18" i="38"/>
  <c r="JA286" i="7" s="1"/>
  <c r="V13" i="38"/>
  <c r="BN281" i="7" s="1"/>
  <c r="BA16" i="38"/>
  <c r="GW284" i="7" s="1"/>
  <c r="GW174" i="7" s="1"/>
  <c r="AY11" i="38"/>
  <c r="GU279" i="7" s="1"/>
  <c r="BY19" i="38"/>
  <c r="LM287" i="7" s="1"/>
  <c r="Z10" i="38"/>
  <c r="AJ25" i="38"/>
  <c r="AY31" i="38"/>
  <c r="GU297" i="7" s="1"/>
  <c r="GU308" i="7" s="1"/>
  <c r="BN15" i="38"/>
  <c r="BA19" i="38"/>
  <c r="GW287" i="7" s="1"/>
  <c r="AM14" i="38"/>
  <c r="EM282" i="7" s="1"/>
  <c r="BR14" i="38"/>
  <c r="JJ282" i="7" s="1"/>
  <c r="JJ309" i="7" s="1"/>
  <c r="BM14" i="38"/>
  <c r="JE282" i="7" s="1"/>
  <c r="JE309" i="7" s="1"/>
  <c r="AW22" i="38"/>
  <c r="BF22" i="38"/>
  <c r="AR26" i="38"/>
  <c r="ER292" i="7" s="1"/>
  <c r="AX22" i="38"/>
  <c r="AN20" i="38"/>
  <c r="EN288" i="7" s="1"/>
  <c r="EZ288" i="7" s="1"/>
  <c r="FL288" i="7" s="1"/>
  <c r="FX288" i="7" s="1"/>
  <c r="GJ288" i="7" s="1"/>
  <c r="AG13" i="38"/>
  <c r="CK281" i="7" s="1"/>
  <c r="AS10" i="38"/>
  <c r="BC29" i="38"/>
  <c r="GY295" i="7" s="1"/>
  <c r="AR19" i="38"/>
  <c r="ER287" i="7" s="1"/>
  <c r="AA23" i="38"/>
  <c r="AX11" i="38"/>
  <c r="GT279" i="7" s="1"/>
  <c r="GT309" i="7" s="1"/>
  <c r="U28" i="38"/>
  <c r="BM294" i="7" s="1"/>
  <c r="T16" i="38"/>
  <c r="BL284" i="7" s="1"/>
  <c r="BU26" i="38"/>
  <c r="LI292" i="7" s="1"/>
  <c r="BN24" i="38"/>
  <c r="BP18" i="38"/>
  <c r="JH286" i="7" s="1"/>
  <c r="Z18" i="38"/>
  <c r="CD286" i="7" s="1"/>
  <c r="AD29" i="38"/>
  <c r="CH295" i="7" s="1"/>
  <c r="AL27" i="38"/>
  <c r="EL293" i="7" s="1"/>
  <c r="AZ27" i="38"/>
  <c r="GV293" i="7" s="1"/>
  <c r="BS13" i="38"/>
  <c r="LG281" i="7" s="1"/>
  <c r="AG16" i="38"/>
  <c r="CK284" i="7" s="1"/>
  <c r="AY13" i="38"/>
  <c r="GU281" i="7" s="1"/>
  <c r="BH12" i="38"/>
  <c r="IZ280" i="7" s="1"/>
  <c r="IZ312" i="7" s="1"/>
  <c r="AP29" i="38"/>
  <c r="EP295" i="7" s="1"/>
  <c r="BF24" i="38"/>
  <c r="BX23" i="38"/>
  <c r="BZ20" i="38"/>
  <c r="CA11" i="38"/>
  <c r="AF24" i="38"/>
  <c r="BD11" i="38"/>
  <c r="GZ279" i="7" s="1"/>
  <c r="BJ10" i="38"/>
  <c r="BJ20" i="38"/>
  <c r="AF22" i="38"/>
  <c r="AH10" i="38"/>
  <c r="BC14" i="38"/>
  <c r="GY282" i="7" s="1"/>
  <c r="BQ25" i="38"/>
  <c r="CB13" i="38"/>
  <c r="LP281" i="7" s="1"/>
  <c r="BF16" i="38"/>
  <c r="HB284" i="7" s="1"/>
  <c r="HB174" i="7" s="1"/>
  <c r="AZ11" i="38"/>
  <c r="GV279" i="7" s="1"/>
  <c r="AC11" i="38"/>
  <c r="CG279" i="7" s="1"/>
  <c r="AQ12" i="38"/>
  <c r="EQ280" i="7" s="1"/>
  <c r="EQ312" i="7" s="1"/>
  <c r="AY27" i="38"/>
  <c r="GU293" i="7" s="1"/>
  <c r="AK31" i="38"/>
  <c r="EK297" i="7" s="1"/>
  <c r="EK308" i="7" s="1"/>
  <c r="Z15" i="38"/>
  <c r="CD283" i="7" s="1"/>
  <c r="AL29" i="38"/>
  <c r="EL295" i="7" s="1"/>
  <c r="BX26" i="38"/>
  <c r="LL292" i="7" s="1"/>
  <c r="AS31" i="38"/>
  <c r="ES297" i="7" s="1"/>
  <c r="ES308" i="7" s="1"/>
  <c r="AG10" i="38"/>
  <c r="BL28" i="38"/>
  <c r="JD294" i="7" s="1"/>
  <c r="AY23" i="38"/>
  <c r="AN15" i="38"/>
  <c r="EN283" i="7" s="1"/>
  <c r="BZ14" i="38"/>
  <c r="LN282" i="7" s="1"/>
  <c r="LN309" i="7" s="1"/>
  <c r="BZ13" i="38"/>
  <c r="LN281" i="7" s="1"/>
  <c r="AF12" i="38"/>
  <c r="CJ280" i="7" s="1"/>
  <c r="CJ312" i="7" s="1"/>
  <c r="AU31" i="38"/>
  <c r="BA14" i="38"/>
  <c r="GW282" i="7" s="1"/>
  <c r="AQ10" i="38"/>
  <c r="W10" i="38"/>
  <c r="BL15" i="38"/>
  <c r="BV21" i="38"/>
  <c r="LJ289" i="7" s="1"/>
  <c r="AD16" i="38"/>
  <c r="CH284" i="7" s="1"/>
  <c r="BH19" i="38"/>
  <c r="IZ287" i="7" s="1"/>
  <c r="U11" i="38"/>
  <c r="BM279" i="7" s="1"/>
  <c r="BW27" i="38"/>
  <c r="LK293" i="7" s="1"/>
  <c r="BQ10" i="38"/>
  <c r="AQ14" i="38"/>
  <c r="EQ282" i="7" s="1"/>
  <c r="V16" i="38"/>
  <c r="BN284" i="7" s="1"/>
  <c r="BR23" i="38"/>
  <c r="AJ10" i="38"/>
  <c r="BA13" i="38"/>
  <c r="GW281" i="7" s="1"/>
  <c r="AR12" i="38"/>
  <c r="ER280" i="7" s="1"/>
  <c r="ER312" i="7" s="1"/>
  <c r="CB11" i="38"/>
  <c r="AK26" i="38"/>
  <c r="EK292" i="7" s="1"/>
  <c r="BU29" i="38"/>
  <c r="LI295" i="7" s="1"/>
  <c r="AV11" i="38"/>
  <c r="GR279" i="7" s="1"/>
  <c r="CC18" i="38"/>
  <c r="LQ286" i="7" s="1"/>
  <c r="AS19" i="38"/>
  <c r="ES287" i="7" s="1"/>
  <c r="BZ23" i="38"/>
  <c r="BT23" i="38"/>
  <c r="BM16" i="38"/>
  <c r="AX24" i="38"/>
  <c r="AE18" i="38"/>
  <c r="CI286" i="7" s="1"/>
  <c r="CB23" i="38"/>
  <c r="AJ11" i="38"/>
  <c r="EJ279" i="7" s="1"/>
  <c r="AL14" i="38"/>
  <c r="EL282" i="7" s="1"/>
  <c r="BV10" i="38"/>
  <c r="BK10" i="38"/>
  <c r="V21" i="38"/>
  <c r="BN289" i="7" s="1"/>
  <c r="BN310" i="7" s="1"/>
  <c r="CD11" i="38"/>
  <c r="V12" i="38"/>
  <c r="BN280" i="7" s="1"/>
  <c r="BN312" i="7" s="1"/>
  <c r="BN26" i="38"/>
  <c r="JF292" i="7" s="1"/>
  <c r="AF25" i="38"/>
  <c r="AO31" i="38"/>
  <c r="EO297" i="7" s="1"/>
  <c r="EO308" i="7" s="1"/>
  <c r="AB25" i="38"/>
  <c r="AZ26" i="38"/>
  <c r="GV292" i="7" s="1"/>
  <c r="BA27" i="38"/>
  <c r="GW293" i="7" s="1"/>
  <c r="AM28" i="38"/>
  <c r="EM294" i="7" s="1"/>
  <c r="CC13" i="38"/>
  <c r="LQ281" i="7" s="1"/>
  <c r="V24" i="38"/>
  <c r="AX19" i="38"/>
  <c r="GT287" i="7" s="1"/>
  <c r="CD27" i="38"/>
  <c r="Y21" i="38"/>
  <c r="CC289" i="7" s="1"/>
  <c r="Z21" i="38"/>
  <c r="CD289" i="7" s="1"/>
  <c r="AS26" i="38"/>
  <c r="ES292" i="7" s="1"/>
  <c r="AB21" i="38"/>
  <c r="CF289" i="7" s="1"/>
  <c r="Z26" i="38"/>
  <c r="W17" i="38"/>
  <c r="AD20" i="38"/>
  <c r="CH288" i="7" s="1"/>
  <c r="AI11" i="38"/>
  <c r="EI279" i="7" s="1"/>
  <c r="AP31" i="38"/>
  <c r="EP297" i="7" s="1"/>
  <c r="EP308" i="7" s="1"/>
  <c r="BS15" i="38"/>
  <c r="BW11" i="38"/>
  <c r="BD13" i="38"/>
  <c r="GZ281" i="7" s="1"/>
  <c r="AV17" i="38"/>
  <c r="BC19" i="38"/>
  <c r="GY287" i="7" s="1"/>
  <c r="BS27" i="38"/>
  <c r="LG293" i="7" s="1"/>
  <c r="AS15" i="38"/>
  <c r="ES283" i="7" s="1"/>
  <c r="BU10" i="38"/>
  <c r="BP11" i="38"/>
  <c r="AK21" i="38"/>
  <c r="EK289" i="7" s="1"/>
  <c r="AD24" i="38"/>
  <c r="BK23" i="38"/>
  <c r="BJ12" i="38"/>
  <c r="JB280" i="7" s="1"/>
  <c r="JB312" i="7" s="1"/>
  <c r="AN16" i="38"/>
  <c r="EN284" i="7" s="1"/>
  <c r="BM31" i="38"/>
  <c r="JE297" i="7" s="1"/>
  <c r="JE308" i="7" s="1"/>
  <c r="BP10" i="38"/>
  <c r="AA12" i="38"/>
  <c r="CE280" i="7" s="1"/>
  <c r="CE312" i="7" s="1"/>
  <c r="AO19" i="38"/>
  <c r="EO287" i="7" s="1"/>
  <c r="BB22" i="38"/>
  <c r="BV23" i="38"/>
  <c r="AP10" i="38"/>
  <c r="AC16" i="38"/>
  <c r="CG284" i="7" s="1"/>
  <c r="AX27" i="38"/>
  <c r="GT293" i="7" s="1"/>
  <c r="BY28" i="38"/>
  <c r="LM294" i="7" s="1"/>
  <c r="CA21" i="38"/>
  <c r="LO289" i="7" s="1"/>
  <c r="BD27" i="38"/>
  <c r="GZ293" i="7" s="1"/>
  <c r="BH15" i="38"/>
  <c r="BU17" i="38"/>
  <c r="BQ14" i="38"/>
  <c r="JI282" i="7" s="1"/>
  <c r="JI309" i="7" s="1"/>
  <c r="AP15" i="38"/>
  <c r="EP283" i="7" s="1"/>
  <c r="Y16" i="38"/>
  <c r="CC284" i="7" s="1"/>
  <c r="BG25" i="38"/>
  <c r="BJ14" i="38"/>
  <c r="JB282" i="7" s="1"/>
  <c r="JB309" i="7" s="1"/>
  <c r="BP12" i="38"/>
  <c r="JH280" i="7" s="1"/>
  <c r="JH312" i="7" s="1"/>
  <c r="AI19" i="38"/>
  <c r="EI287" i="7" s="1"/>
  <c r="AF16" i="38"/>
  <c r="CJ284" i="7" s="1"/>
  <c r="AQ15" i="38"/>
  <c r="EQ283" i="7" s="1"/>
  <c r="AH16" i="38"/>
  <c r="CL284" i="7" s="1"/>
  <c r="AD12" i="38"/>
  <c r="CH280" i="7" s="1"/>
  <c r="CH312" i="7" s="1"/>
  <c r="BO12" i="38"/>
  <c r="JG280" i="7" s="1"/>
  <c r="JG312" i="7" s="1"/>
  <c r="AK18" i="38"/>
  <c r="EK286" i="7" s="1"/>
  <c r="BZ16" i="38"/>
  <c r="AY12" i="38"/>
  <c r="GU280" i="7" s="1"/>
  <c r="GU312" i="7" s="1"/>
  <c r="AV20" i="38"/>
  <c r="BR21" i="38"/>
  <c r="JJ289" i="7" s="1"/>
  <c r="W12" i="38"/>
  <c r="CA280" i="7" s="1"/>
  <c r="CA312" i="7" s="1"/>
  <c r="AV23" i="38"/>
  <c r="CA12" i="38"/>
  <c r="LO280" i="7" s="1"/>
  <c r="LO312" i="7" s="1"/>
  <c r="AO10" i="38"/>
  <c r="BV18" i="38"/>
  <c r="LJ286" i="7" s="1"/>
  <c r="AA24" i="38"/>
  <c r="BF20" i="38"/>
  <c r="BZ19" i="38"/>
  <c r="LN287" i="7" s="1"/>
  <c r="AM16" i="38"/>
  <c r="EM284" i="7" s="1"/>
  <c r="AI23" i="38"/>
  <c r="BP15" i="38"/>
  <c r="Y23" i="38"/>
  <c r="BO17" i="38"/>
  <c r="AE16" i="38"/>
  <c r="CI284" i="7" s="1"/>
  <c r="AC12" i="38"/>
  <c r="CG280" i="7" s="1"/>
  <c r="CG312" i="7" s="1"/>
  <c r="BF23" i="38"/>
  <c r="AI20" i="38"/>
  <c r="EI288" i="7" s="1"/>
  <c r="X28" i="38"/>
  <c r="CB294" i="7" s="1"/>
  <c r="AA27" i="38"/>
  <c r="CE293" i="7" s="1"/>
  <c r="AG25" i="38"/>
  <c r="AH15" i="38"/>
  <c r="CL283" i="7" s="1"/>
  <c r="W19" i="38"/>
  <c r="CA287" i="7" s="1"/>
  <c r="AT17" i="38"/>
  <c r="BV24" i="38"/>
  <c r="Y26" i="38"/>
  <c r="BU12" i="38"/>
  <c r="LI280" i="7" s="1"/>
  <c r="LI312" i="7" s="1"/>
  <c r="BM23" i="38"/>
  <c r="AF19" i="38"/>
  <c r="CJ287" i="7" s="1"/>
  <c r="AO28" i="38"/>
  <c r="EO294" i="7" s="1"/>
  <c r="AV12" i="38"/>
  <c r="GR280" i="7" s="1"/>
  <c r="GR312" i="7" s="1"/>
  <c r="BS14" i="38"/>
  <c r="LG282" i="7" s="1"/>
  <c r="LG309" i="7" s="1"/>
  <c r="W16" i="38"/>
  <c r="CA284" i="7" s="1"/>
  <c r="BM19" i="38"/>
  <c r="JE287" i="7" s="1"/>
  <c r="AT27" i="38"/>
  <c r="ET293" i="7" s="1"/>
  <c r="AI14" i="38"/>
  <c r="EI282" i="7" s="1"/>
  <c r="AR29" i="38"/>
  <c r="ER295" i="7" s="1"/>
  <c r="AF15" i="38"/>
  <c r="CJ283" i="7" s="1"/>
  <c r="AD11" i="38"/>
  <c r="CH279" i="7" s="1"/>
  <c r="BD17" i="38"/>
  <c r="AT11" i="38"/>
  <c r="ET279" i="7" s="1"/>
  <c r="AV10" i="38"/>
  <c r="BI23" i="38"/>
  <c r="CA27" i="38"/>
  <c r="LO293" i="7" s="1"/>
  <c r="AQ22" i="38"/>
  <c r="AA20" i="38"/>
  <c r="CE288" i="7" s="1"/>
  <c r="AL26" i="38"/>
  <c r="EL292" i="7" s="1"/>
  <c r="AP23" i="38"/>
  <c r="BU25" i="38"/>
  <c r="BP16" i="38"/>
  <c r="BS10" i="38"/>
  <c r="BI17" i="38"/>
  <c r="AU11" i="38"/>
  <c r="GQ279" i="7" s="1"/>
  <c r="T10" i="38"/>
  <c r="CA17" i="38"/>
  <c r="BJ18" i="38"/>
  <c r="JB286" i="7" s="1"/>
  <c r="AF10" i="38"/>
  <c r="BZ10" i="38"/>
  <c r="AW23" i="38"/>
  <c r="AW17" i="38"/>
  <c r="BE31" i="38"/>
  <c r="HA297" i="7" s="1"/>
  <c r="HA308" i="7" s="1"/>
  <c r="BC24" i="38"/>
  <c r="AE29" i="38"/>
  <c r="CI295" i="7" s="1"/>
  <c r="V11" i="38"/>
  <c r="BN279" i="7" s="1"/>
  <c r="BL16" i="38"/>
  <c r="BT10" i="38"/>
  <c r="AI10" i="38"/>
  <c r="AN10" i="38"/>
  <c r="Z12" i="38"/>
  <c r="CD280" i="7" s="1"/>
  <c r="CD312" i="7" s="1"/>
  <c r="BN12" i="38"/>
  <c r="JF280" i="7" s="1"/>
  <c r="JF312" i="7" s="1"/>
  <c r="AG11" i="38"/>
  <c r="CK279" i="7" s="1"/>
  <c r="AW11" i="38"/>
  <c r="GS279" i="7" s="1"/>
  <c r="AZ13" i="38"/>
  <c r="GV281" i="7" s="1"/>
  <c r="AJ14" i="38"/>
  <c r="EJ282" i="7" s="1"/>
  <c r="AZ19" i="38"/>
  <c r="GV287" i="7" s="1"/>
  <c r="BY11" i="38"/>
  <c r="CC10" i="38"/>
  <c r="BB19" i="38"/>
  <c r="GX287" i="7" s="1"/>
  <c r="BR10" i="38"/>
  <c r="BV11" i="38"/>
  <c r="AG15" i="38"/>
  <c r="CK283" i="7" s="1"/>
  <c r="BK11" i="38"/>
  <c r="AS11" i="38"/>
  <c r="ES279" i="7" s="1"/>
  <c r="V46" i="38"/>
  <c r="CJ176" i="7"/>
  <c r="Y53" i="38"/>
  <c r="BO53" i="38"/>
  <c r="JG268" i="7" s="1"/>
  <c r="AW44" i="38"/>
  <c r="BI43" i="38"/>
  <c r="JA260" i="7" s="1"/>
  <c r="CC42" i="38"/>
  <c r="AI37" i="38"/>
  <c r="EI254" i="7" s="1"/>
  <c r="EI323" i="7" s="1"/>
  <c r="AM43" i="38"/>
  <c r="EM260" i="7" s="1"/>
  <c r="AG37" i="38"/>
  <c r="CK254" i="7" s="1"/>
  <c r="CK323" i="7" s="1"/>
  <c r="BU54" i="38"/>
  <c r="LI269" i="7" s="1"/>
  <c r="BN38" i="38"/>
  <c r="AS47" i="38"/>
  <c r="ES264" i="7" s="1"/>
  <c r="O259" i="7"/>
  <c r="N176" i="7"/>
  <c r="Q24" i="40" s="1"/>
  <c r="R43" i="31"/>
  <c r="Q58" i="31"/>
  <c r="J24" i="18"/>
  <c r="H282" i="7"/>
  <c r="F282" i="7"/>
  <c r="L24" i="20"/>
  <c r="J280" i="7"/>
  <c r="J312" i="7" s="1"/>
  <c r="F284" i="7"/>
  <c r="H284" i="7"/>
  <c r="G174" i="7"/>
  <c r="BT56" i="38"/>
  <c r="LH271" i="7" s="1"/>
  <c r="T57" i="30"/>
  <c r="T65" i="30"/>
  <c r="T59" i="30"/>
  <c r="T66" i="30"/>
  <c r="U30" i="30"/>
  <c r="T32" i="15"/>
  <c r="BO54" i="38"/>
  <c r="JG269" i="7" s="1"/>
  <c r="AT48" i="38"/>
  <c r="ET265" i="7" s="1"/>
  <c r="AP56" i="38"/>
  <c r="EP271" i="7" s="1"/>
  <c r="BL39" i="38"/>
  <c r="JD256" i="7" s="1"/>
  <c r="JD324" i="7" s="1"/>
  <c r="BZ45" i="38"/>
  <c r="LN262" i="7" s="1"/>
  <c r="LN322" i="7" s="1"/>
  <c r="AA37" i="38"/>
  <c r="CE254" i="7" s="1"/>
  <c r="CE323" i="7" s="1"/>
  <c r="AT44" i="38"/>
  <c r="AJ53" i="38"/>
  <c r="AB38" i="38"/>
  <c r="CF255" i="7" s="1"/>
  <c r="AR37" i="38"/>
  <c r="ER254" i="7" s="1"/>
  <c r="ER323" i="7" s="1"/>
  <c r="BG48" i="38"/>
  <c r="IY265" i="7" s="1"/>
  <c r="AJ47" i="38"/>
  <c r="EJ264" i="7" s="1"/>
  <c r="AF40" i="38"/>
  <c r="CJ257" i="7" s="1"/>
  <c r="BK44" i="38"/>
  <c r="W45" i="38"/>
  <c r="CA262" i="7" s="1"/>
  <c r="CA322" i="7" s="1"/>
  <c r="AK56" i="38"/>
  <c r="EK271" i="7" s="1"/>
  <c r="AB53" i="38"/>
  <c r="Q23" i="26"/>
  <c r="O295" i="7"/>
  <c r="F30" i="38"/>
  <c r="F10" i="35"/>
  <c r="N278" i="7" s="1"/>
  <c r="N311" i="7" s="1"/>
  <c r="Q23" i="24"/>
  <c r="O292" i="7"/>
  <c r="AF23" i="32"/>
  <c r="J265" i="7"/>
  <c r="BY40" i="38"/>
  <c r="LM257" i="7" s="1"/>
  <c r="S28" i="31"/>
  <c r="R54" i="31"/>
  <c r="BF45" i="38"/>
  <c r="HB262" i="7" s="1"/>
  <c r="T57" i="22"/>
  <c r="T64" i="22"/>
  <c r="T63" i="22"/>
  <c r="U30" i="22"/>
  <c r="T55" i="22"/>
  <c r="S66" i="3"/>
  <c r="BR44" i="38"/>
  <c r="T63" i="21"/>
  <c r="T64" i="21"/>
  <c r="T57" i="21"/>
  <c r="U30" i="21"/>
  <c r="T55" i="21"/>
  <c r="U30" i="17"/>
  <c r="T55" i="17"/>
  <c r="T64" i="17"/>
  <c r="T63" i="17"/>
  <c r="T57" i="17"/>
  <c r="BX42" i="38"/>
  <c r="MS260" i="7"/>
  <c r="AC177" i="7"/>
  <c r="MS177" i="7" s="1"/>
  <c r="R45" i="28"/>
  <c r="Q46" i="28"/>
  <c r="Q60" i="28" s="1"/>
  <c r="BS37" i="38"/>
  <c r="O254" i="7"/>
  <c r="O323" i="7" s="1"/>
  <c r="Q48" i="29"/>
  <c r="Q61" i="29" s="1"/>
  <c r="R47" i="29"/>
  <c r="O270" i="7"/>
  <c r="CC37" i="38"/>
  <c r="AW47" i="38"/>
  <c r="AT39" i="38"/>
  <c r="ET256" i="7" s="1"/>
  <c r="ET324" i="7" s="1"/>
  <c r="AD40" i="38"/>
  <c r="CH257" i="7" s="1"/>
  <c r="BD44" i="38"/>
  <c r="BU38" i="38"/>
  <c r="AH45" i="38"/>
  <c r="CL262" i="7" s="1"/>
  <c r="CB39" i="38"/>
  <c r="LP256" i="7" s="1"/>
  <c r="LP324" i="7" s="1"/>
  <c r="BP37" i="38"/>
  <c r="AM54" i="38"/>
  <c r="EM269" i="7" s="1"/>
  <c r="BO47" i="38"/>
  <c r="BM37" i="38"/>
  <c r="BY46" i="38"/>
  <c r="LM263" i="7" s="1"/>
  <c r="BJ41" i="38"/>
  <c r="JB258" i="7" s="1"/>
  <c r="V48" i="38"/>
  <c r="BN265" i="7" s="1"/>
  <c r="S43" i="15"/>
  <c r="S60" i="15" s="1"/>
  <c r="W27" i="26"/>
  <c r="V52" i="26"/>
  <c r="V65" i="26" s="1"/>
  <c r="S112" i="7" s="1"/>
  <c r="AU46" i="38"/>
  <c r="AG43" i="38"/>
  <c r="CK260" i="7" s="1"/>
  <c r="AN259" i="7"/>
  <c r="AN176" i="7" s="1"/>
  <c r="AZ176" i="7"/>
  <c r="BI45" i="38"/>
  <c r="JA262" i="7" s="1"/>
  <c r="AF24" i="20"/>
  <c r="J271" i="7"/>
  <c r="R45" i="30"/>
  <c r="Q46" i="30"/>
  <c r="Q62" i="30" s="1"/>
  <c r="BO56" i="38"/>
  <c r="JG271" i="7" s="1"/>
  <c r="BK38" i="38"/>
  <c r="BM56" i="38"/>
  <c r="JE271" i="7" s="1"/>
  <c r="BS38" i="38"/>
  <c r="BB56" i="38"/>
  <c r="GX271" i="7" s="1"/>
  <c r="BB41" i="38"/>
  <c r="GX258" i="7" s="1"/>
  <c r="BV46" i="38"/>
  <c r="LJ263" i="7" s="1"/>
  <c r="BQ46" i="38"/>
  <c r="JI263" i="7" s="1"/>
  <c r="BU45" i="38"/>
  <c r="LI262" i="7" s="1"/>
  <c r="BO48" i="38"/>
  <c r="JG265" i="7" s="1"/>
  <c r="AS48" i="38"/>
  <c r="ES265" i="7" s="1"/>
  <c r="AP38" i="38"/>
  <c r="EP255" i="7" s="1"/>
  <c r="CB44" i="38"/>
  <c r="AD37" i="38"/>
  <c r="CH254" i="7" s="1"/>
  <c r="CH323" i="7" s="1"/>
  <c r="AE42" i="38"/>
  <c r="CI259" i="7" s="1"/>
  <c r="AQ43" i="38"/>
  <c r="EQ260" i="7" s="1"/>
  <c r="BH44" i="38"/>
  <c r="BN40" i="38"/>
  <c r="JF257" i="7" s="1"/>
  <c r="AZ40" i="38"/>
  <c r="GV257" i="7" s="1"/>
  <c r="AK37" i="38"/>
  <c r="EK254" i="7" s="1"/>
  <c r="EK323" i="7" s="1"/>
  <c r="BI41" i="38"/>
  <c r="JA258" i="7" s="1"/>
  <c r="BJ37" i="38"/>
  <c r="BW43" i="38"/>
  <c r="BP56" i="38"/>
  <c r="JH271" i="7" s="1"/>
  <c r="AV46" i="38"/>
  <c r="GR263" i="7" s="1"/>
  <c r="AT53" i="38"/>
  <c r="BB55" i="38"/>
  <c r="GX270" i="7" s="1"/>
  <c r="AI54" i="38"/>
  <c r="EI269" i="7" s="1"/>
  <c r="BI54" i="38"/>
  <c r="JA269" i="7" s="1"/>
  <c r="BI44" i="38"/>
  <c r="AK43" i="38"/>
  <c r="EK260" i="7" s="1"/>
  <c r="BP53" i="38"/>
  <c r="JH268" i="7" s="1"/>
  <c r="BJ55" i="38"/>
  <c r="JB270" i="7" s="1"/>
  <c r="BC55" i="38"/>
  <c r="GY270" i="7" s="1"/>
  <c r="BF43" i="38"/>
  <c r="HB260" i="7" s="1"/>
  <c r="HB177" i="7" s="1"/>
  <c r="BC42" i="38"/>
  <c r="GY259" i="7" s="1"/>
  <c r="GY176" i="7" s="1"/>
  <c r="AU54" i="38"/>
  <c r="AZ39" i="38"/>
  <c r="GV256" i="7" s="1"/>
  <c r="GV324" i="7" s="1"/>
  <c r="BV38" i="38"/>
  <c r="BQ38" i="38"/>
  <c r="BT45" i="38"/>
  <c r="LH262" i="7" s="1"/>
  <c r="BN54" i="38"/>
  <c r="JF269" i="7" s="1"/>
  <c r="AT40" i="38"/>
  <c r="ET257" i="7" s="1"/>
  <c r="CX257" i="7" s="1"/>
  <c r="DJ257" i="7" s="1"/>
  <c r="DV257" i="7" s="1"/>
  <c r="EH257" i="7" s="1"/>
  <c r="BG38" i="38"/>
  <c r="AK53" i="38"/>
  <c r="CA53" i="38"/>
  <c r="LO268" i="7" s="1"/>
  <c r="AS40" i="38"/>
  <c r="ES257" i="7" s="1"/>
  <c r="AB41" i="38"/>
  <c r="CF258" i="7" s="1"/>
  <c r="AQ45" i="38"/>
  <c r="EQ262" i="7" s="1"/>
  <c r="AS55" i="38"/>
  <c r="ES270" i="7" s="1"/>
  <c r="AX37" i="38"/>
  <c r="GT254" i="7" s="1"/>
  <c r="GT323" i="7" s="1"/>
  <c r="AQ41" i="38"/>
  <c r="EQ258" i="7" s="1"/>
  <c r="AP39" i="38"/>
  <c r="EP256" i="7" s="1"/>
  <c r="EP324" i="7" s="1"/>
  <c r="AQ54" i="38"/>
  <c r="EQ269" i="7" s="1"/>
  <c r="BP48" i="38"/>
  <c r="JH265" i="7" s="1"/>
  <c r="AV41" i="38"/>
  <c r="GR258" i="7" s="1"/>
  <c r="AS41" i="38"/>
  <c r="ES258" i="7" s="1"/>
  <c r="FE258" i="7" s="1"/>
  <c r="FQ258" i="7" s="1"/>
  <c r="GC258" i="7" s="1"/>
  <c r="GO258" i="7" s="1"/>
  <c r="AW42" i="38"/>
  <c r="GS259" i="7" s="1"/>
  <c r="GS176" i="7" s="1"/>
  <c r="AE40" i="38"/>
  <c r="CI257" i="7" s="1"/>
  <c r="AS54" i="38"/>
  <c r="ES269" i="7" s="1"/>
  <c r="BZ56" i="38"/>
  <c r="LN271" i="7" s="1"/>
  <c r="AT46" i="38"/>
  <c r="ET263" i="7" s="1"/>
  <c r="CB47" i="38"/>
  <c r="CB53" i="38"/>
  <c r="LP268" i="7" s="1"/>
  <c r="CB38" i="38"/>
  <c r="AI38" i="38"/>
  <c r="EI255" i="7" s="1"/>
  <c r="BA43" i="38"/>
  <c r="GW260" i="7" s="1"/>
  <c r="GW177" i="7" s="1"/>
  <c r="BZ41" i="38"/>
  <c r="LN258" i="7" s="1"/>
  <c r="AY53" i="38"/>
  <c r="GU268" i="7" s="1"/>
  <c r="GU327" i="7" s="1"/>
  <c r="AC53" i="38"/>
  <c r="X38" i="38"/>
  <c r="CB255" i="7" s="1"/>
  <c r="CB45" i="38"/>
  <c r="LP262" i="7" s="1"/>
  <c r="AX54" i="38"/>
  <c r="GT269" i="7" s="1"/>
  <c r="BI40" i="38"/>
  <c r="JA257" i="7" s="1"/>
  <c r="AM42" i="38"/>
  <c r="EM259" i="7" s="1"/>
  <c r="AV53" i="38"/>
  <c r="GR268" i="7" s="1"/>
  <c r="AG45" i="38"/>
  <c r="CK262" i="7" s="1"/>
  <c r="AL56" i="38"/>
  <c r="EL271" i="7" s="1"/>
  <c r="AA48" i="38"/>
  <c r="CE265" i="7" s="1"/>
  <c r="AO40" i="38"/>
  <c r="EO257" i="7" s="1"/>
  <c r="FA257" i="7" s="1"/>
  <c r="FM257" i="7" s="1"/>
  <c r="FY257" i="7" s="1"/>
  <c r="GK257" i="7" s="1"/>
  <c r="AL54" i="38"/>
  <c r="EL269" i="7" s="1"/>
  <c r="CD54" i="38"/>
  <c r="LR269" i="7" s="1"/>
  <c r="AE47" i="38"/>
  <c r="CI264" i="7" s="1"/>
  <c r="CU264" i="7" s="1"/>
  <c r="DG264" i="7" s="1"/>
  <c r="DS264" i="7" s="1"/>
  <c r="EE264" i="7" s="1"/>
  <c r="AK40" i="38"/>
  <c r="EK257" i="7" s="1"/>
  <c r="BD54" i="38"/>
  <c r="GZ269" i="7" s="1"/>
  <c r="AI45" i="38"/>
  <c r="EI262" i="7" s="1"/>
  <c r="BW53" i="38"/>
  <c r="LK268" i="7" s="1"/>
  <c r="AO45" i="38"/>
  <c r="EO262" i="7" s="1"/>
  <c r="AU44" i="38"/>
  <c r="AU69" i="38" s="1"/>
  <c r="BB38" i="38"/>
  <c r="GX255" i="7" s="1"/>
  <c r="GX321" i="7" s="1"/>
  <c r="AQ46" i="38"/>
  <c r="EQ263" i="7" s="1"/>
  <c r="BR46" i="38"/>
  <c r="JJ263" i="7" s="1"/>
  <c r="BE39" i="38"/>
  <c r="HA256" i="7" s="1"/>
  <c r="HA324" i="7" s="1"/>
  <c r="X56" i="38"/>
  <c r="CB271" i="7" s="1"/>
  <c r="BZ38" i="38"/>
  <c r="BI39" i="38"/>
  <c r="JA256" i="7" s="1"/>
  <c r="JA324" i="7" s="1"/>
  <c r="AQ56" i="38"/>
  <c r="EQ271" i="7" s="1"/>
  <c r="AD56" i="38"/>
  <c r="CH271" i="7" s="1"/>
  <c r="AK41" i="38"/>
  <c r="EK258" i="7" s="1"/>
  <c r="AL44" i="38"/>
  <c r="AA55" i="38"/>
  <c r="CE270" i="7" s="1"/>
  <c r="BF41" i="38"/>
  <c r="HB258" i="7" s="1"/>
  <c r="AX42" i="38"/>
  <c r="GT259" i="7" s="1"/>
  <c r="GT176" i="7" s="1"/>
  <c r="BT38" i="38"/>
  <c r="BU46" i="38"/>
  <c r="LI263" i="7" s="1"/>
  <c r="JM263" i="7" s="1"/>
  <c r="JY263" i="7" s="1"/>
  <c r="KK263" i="7" s="1"/>
  <c r="KW263" i="7" s="1"/>
  <c r="BO42" i="38"/>
  <c r="JG259" i="7" s="1"/>
  <c r="Z48" i="38"/>
  <c r="CD265" i="7" s="1"/>
  <c r="BF44" i="38"/>
  <c r="AB56" i="38"/>
  <c r="CF271" i="7" s="1"/>
  <c r="AF46" i="38"/>
  <c r="CJ263" i="7" s="1"/>
  <c r="CA54" i="38"/>
  <c r="LO269" i="7" s="1"/>
  <c r="BJ45" i="38"/>
  <c r="JB262" i="7" s="1"/>
  <c r="AZ53" i="38"/>
  <c r="GV268" i="7" s="1"/>
  <c r="GV327" i="7" s="1"/>
  <c r="AD54" i="38"/>
  <c r="CH269" i="7" s="1"/>
  <c r="BY42" i="38"/>
  <c r="BE42" i="38"/>
  <c r="HA259" i="7" s="1"/>
  <c r="HA176" i="7" s="1"/>
  <c r="AK44" i="38"/>
  <c r="AD42" i="38"/>
  <c r="CH259" i="7" s="1"/>
  <c r="BL45" i="38"/>
  <c r="JD262" i="7" s="1"/>
  <c r="BL55" i="38"/>
  <c r="JD270" i="7" s="1"/>
  <c r="AA46" i="38"/>
  <c r="CE263" i="7" s="1"/>
  <c r="CD37" i="38"/>
  <c r="BH41" i="38"/>
  <c r="IZ258" i="7" s="1"/>
  <c r="AA42" i="38"/>
  <c r="CE259" i="7" s="1"/>
  <c r="BC44" i="38"/>
  <c r="AD55" i="38"/>
  <c r="CH270" i="7" s="1"/>
  <c r="BQ55" i="38"/>
  <c r="JI270" i="7" s="1"/>
  <c r="Z41" i="38"/>
  <c r="CD258" i="7" s="1"/>
  <c r="BB39" i="38"/>
  <c r="GX256" i="7" s="1"/>
  <c r="GX324" i="7" s="1"/>
  <c r="AV42" i="38"/>
  <c r="GR259" i="7" s="1"/>
  <c r="GR176" i="7" s="1"/>
  <c r="Z38" i="38"/>
  <c r="CD255" i="7" s="1"/>
  <c r="CB56" i="38"/>
  <c r="LP271" i="7" s="1"/>
  <c r="BD55" i="38"/>
  <c r="GZ270" i="7" s="1"/>
  <c r="BJ53" i="38"/>
  <c r="JB268" i="7" s="1"/>
  <c r="CD46" i="38"/>
  <c r="LR263" i="7" s="1"/>
  <c r="AT43" i="38"/>
  <c r="ET260" i="7" s="1"/>
  <c r="BM42" i="38"/>
  <c r="JE259" i="7" s="1"/>
  <c r="AQ39" i="38"/>
  <c r="EQ256" i="7" s="1"/>
  <c r="EQ324" i="7" s="1"/>
  <c r="BQ39" i="38"/>
  <c r="JI256" i="7" s="1"/>
  <c r="JI324" i="7" s="1"/>
  <c r="AH42" i="38"/>
  <c r="CL259" i="7" s="1"/>
  <c r="BZ47" i="38"/>
  <c r="AG42" i="38"/>
  <c r="CK259" i="7" s="1"/>
  <c r="CA38" i="38"/>
  <c r="BN39" i="38"/>
  <c r="JF256" i="7" s="1"/>
  <c r="JF324" i="7" s="1"/>
  <c r="AN46" i="38"/>
  <c r="EN263" i="7" s="1"/>
  <c r="EZ263" i="7" s="1"/>
  <c r="FL263" i="7" s="1"/>
  <c r="FX263" i="7" s="1"/>
  <c r="GJ263" i="7" s="1"/>
  <c r="CB54" i="38"/>
  <c r="LP269" i="7" s="1"/>
  <c r="X54" i="38"/>
  <c r="CB269" i="7" s="1"/>
  <c r="BH38" i="38"/>
  <c r="BV41" i="38"/>
  <c r="LJ258" i="7" s="1"/>
  <c r="LJ321" i="7" s="1"/>
  <c r="X55" i="38"/>
  <c r="CB270" i="7" s="1"/>
  <c r="BH43" i="38"/>
  <c r="IZ260" i="7" s="1"/>
  <c r="BT40" i="38"/>
  <c r="LH257" i="7" s="1"/>
  <c r="AJ44" i="38"/>
  <c r="AX53" i="38"/>
  <c r="GT268" i="7" s="1"/>
  <c r="BP47" i="38"/>
  <c r="AC42" i="38"/>
  <c r="CG259" i="7" s="1"/>
  <c r="BS43" i="38"/>
  <c r="AB47" i="38"/>
  <c r="CF264" i="7" s="1"/>
  <c r="AP53" i="38"/>
  <c r="BV55" i="38"/>
  <c r="LJ270" i="7" s="1"/>
  <c r="AO46" i="38"/>
  <c r="EO263" i="7" s="1"/>
  <c r="BL41" i="38"/>
  <c r="JD258" i="7" s="1"/>
  <c r="CC43" i="38"/>
  <c r="BT41" i="38"/>
  <c r="LH258" i="7" s="1"/>
  <c r="LH321" i="7" s="1"/>
  <c r="BM45" i="38"/>
  <c r="JE262" i="7" s="1"/>
  <c r="JE322" i="7" s="1"/>
  <c r="AT56" i="38"/>
  <c r="ET271" i="7" s="1"/>
  <c r="CC44" i="38"/>
  <c r="CB41" i="38"/>
  <c r="LP258" i="7" s="1"/>
  <c r="LP321" i="7" s="1"/>
  <c r="AA56" i="38"/>
  <c r="CE271" i="7" s="1"/>
  <c r="BH42" i="38"/>
  <c r="IZ259" i="7" s="1"/>
  <c r="BR39" i="38"/>
  <c r="JJ256" i="7" s="1"/>
  <c r="JJ324" i="7" s="1"/>
  <c r="AR56" i="38"/>
  <c r="ER271" i="7" s="1"/>
  <c r="BU37" i="38"/>
  <c r="BU44" i="38"/>
  <c r="BX43" i="38"/>
  <c r="BJ40" i="38"/>
  <c r="JB257" i="7" s="1"/>
  <c r="BO46" i="38"/>
  <c r="JG263" i="7" s="1"/>
  <c r="AD48" i="38"/>
  <c r="CH265" i="7" s="1"/>
  <c r="AH41" i="38"/>
  <c r="CL258" i="7" s="1"/>
  <c r="AB54" i="38"/>
  <c r="CF269" i="7" s="1"/>
  <c r="AE41" i="38"/>
  <c r="CI258" i="7" s="1"/>
  <c r="BU56" i="38"/>
  <c r="LI271" i="7" s="1"/>
  <c r="Y39" i="38"/>
  <c r="CC256" i="7" s="1"/>
  <c r="CC324" i="7" s="1"/>
  <c r="AX46" i="38"/>
  <c r="GT263" i="7" s="1"/>
  <c r="AN56" i="38"/>
  <c r="EN271" i="7" s="1"/>
  <c r="BH39" i="38"/>
  <c r="IZ256" i="7" s="1"/>
  <c r="IZ324" i="7" s="1"/>
  <c r="BL40" i="38"/>
  <c r="JD257" i="7" s="1"/>
  <c r="BK47" i="38"/>
  <c r="CA46" i="38"/>
  <c r="LO263" i="7" s="1"/>
  <c r="BP55" i="38"/>
  <c r="JH270" i="7" s="1"/>
  <c r="BD38" i="38"/>
  <c r="GZ255" i="7" s="1"/>
  <c r="AE56" i="38"/>
  <c r="CI271" i="7" s="1"/>
  <c r="AV56" i="38"/>
  <c r="GR271" i="7" s="1"/>
  <c r="AM47" i="38"/>
  <c r="EM264" i="7" s="1"/>
  <c r="AG46" i="38"/>
  <c r="CK263" i="7" s="1"/>
  <c r="AC40" i="38"/>
  <c r="CG257" i="7" s="1"/>
  <c r="AW41" i="38"/>
  <c r="GS258" i="7" s="1"/>
  <c r="Z54" i="38"/>
  <c r="CD269" i="7" s="1"/>
  <c r="AU43" i="38"/>
  <c r="AZ41" i="38"/>
  <c r="GV258" i="7" s="1"/>
  <c r="BR43" i="38"/>
  <c r="JJ260" i="7" s="1"/>
  <c r="BH53" i="38"/>
  <c r="IZ268" i="7" s="1"/>
  <c r="AC44" i="38"/>
  <c r="AC48" i="38"/>
  <c r="CG265" i="7" s="1"/>
  <c r="AJ43" i="38"/>
  <c r="EJ260" i="7" s="1"/>
  <c r="CN260" i="7" s="1"/>
  <c r="AF47" i="38"/>
  <c r="CJ264" i="7" s="1"/>
  <c r="AX45" i="38"/>
  <c r="GT262" i="7" s="1"/>
  <c r="AN44" i="38"/>
  <c r="BX38" i="38"/>
  <c r="BD48" i="38"/>
  <c r="GZ265" i="7" s="1"/>
  <c r="CB40" i="38"/>
  <c r="LP257" i="7" s="1"/>
  <c r="AS38" i="38"/>
  <c r="ES255" i="7" s="1"/>
  <c r="BJ39" i="38"/>
  <c r="JB256" i="7" s="1"/>
  <c r="JB324" i="7" s="1"/>
  <c r="BU39" i="38"/>
  <c r="LI256" i="7" s="1"/>
  <c r="LI324" i="7" s="1"/>
  <c r="BS40" i="38"/>
  <c r="LG257" i="7" s="1"/>
  <c r="AK42" i="38"/>
  <c r="EK259" i="7" s="1"/>
  <c r="AE37" i="38"/>
  <c r="CI254" i="7" s="1"/>
  <c r="CI323" i="7" s="1"/>
  <c r="AU39" i="38"/>
  <c r="Z46" i="38"/>
  <c r="CD263" i="7" s="1"/>
  <c r="AV44" i="38"/>
  <c r="V45" i="38"/>
  <c r="AS44" i="38"/>
  <c r="BA46" i="38"/>
  <c r="GW263" i="7" s="1"/>
  <c r="BS42" i="38"/>
  <c r="BR37" i="38"/>
  <c r="BS45" i="38"/>
  <c r="LG262" i="7" s="1"/>
  <c r="BW54" i="38"/>
  <c r="LK269" i="7" s="1"/>
  <c r="BV47" i="38"/>
  <c r="BE56" i="38"/>
  <c r="HA271" i="7" s="1"/>
  <c r="BH37" i="38"/>
  <c r="BY38" i="38"/>
  <c r="BA55" i="38"/>
  <c r="GW270" i="7" s="1"/>
  <c r="BW45" i="38"/>
  <c r="LK262" i="7" s="1"/>
  <c r="V54" i="38"/>
  <c r="BN269" i="7" s="1"/>
  <c r="AP37" i="38"/>
  <c r="EP254" i="7" s="1"/>
  <c r="EP323" i="7" s="1"/>
  <c r="AN38" i="38"/>
  <c r="EN255" i="7" s="1"/>
  <c r="BS48" i="38"/>
  <c r="LG265" i="7" s="1"/>
  <c r="AA45" i="38"/>
  <c r="CE262" i="7" s="1"/>
  <c r="AO43" i="38"/>
  <c r="EO260" i="7" s="1"/>
  <c r="V40" i="38"/>
  <c r="BN257" i="7" s="1"/>
  <c r="LW257" i="7" s="1"/>
  <c r="BQ40" i="38"/>
  <c r="JI257" i="7" s="1"/>
  <c r="AU53" i="38"/>
  <c r="AY47" i="38"/>
  <c r="AG39" i="38"/>
  <c r="CK256" i="7" s="1"/>
  <c r="CK324" i="7" s="1"/>
  <c r="AY43" i="38"/>
  <c r="GU260" i="7" s="1"/>
  <c r="GU177" i="7" s="1"/>
  <c r="BQ48" i="38"/>
  <c r="JI265" i="7" s="1"/>
  <c r="BD46" i="38"/>
  <c r="GZ263" i="7" s="1"/>
  <c r="AI41" i="38"/>
  <c r="EI258" i="7" s="1"/>
  <c r="W43" i="38"/>
  <c r="CA260" i="7" s="1"/>
  <c r="BB40" i="38"/>
  <c r="GX257" i="7" s="1"/>
  <c r="AC39" i="38"/>
  <c r="CG256" i="7" s="1"/>
  <c r="CG324" i="7" s="1"/>
  <c r="AM38" i="38"/>
  <c r="EM255" i="7" s="1"/>
  <c r="AG55" i="38"/>
  <c r="CK270" i="7" s="1"/>
  <c r="CC46" i="38"/>
  <c r="LQ263" i="7" s="1"/>
  <c r="BF40" i="38"/>
  <c r="HB257" i="7" s="1"/>
  <c r="BU55" i="38"/>
  <c r="LI270" i="7" s="1"/>
  <c r="AY38" i="38"/>
  <c r="GU255" i="7" s="1"/>
  <c r="AP48" i="38"/>
  <c r="EP265" i="7" s="1"/>
  <c r="AR48" i="38"/>
  <c r="ER265" i="7" s="1"/>
  <c r="AC37" i="38"/>
  <c r="CG254" i="7" s="1"/>
  <c r="CG323" i="7" s="1"/>
  <c r="BT43" i="38"/>
  <c r="BH54" i="38"/>
  <c r="IZ269" i="7" s="1"/>
  <c r="BZ42" i="38"/>
  <c r="AX41" i="38"/>
  <c r="GT258" i="7" s="1"/>
  <c r="CC41" i="38"/>
  <c r="LQ258" i="7" s="1"/>
  <c r="LQ321" i="7" s="1"/>
  <c r="AY41" i="38"/>
  <c r="GU258" i="7" s="1"/>
  <c r="AB43" i="38"/>
  <c r="CF260" i="7" s="1"/>
  <c r="BM47" i="38"/>
  <c r="W41" i="38"/>
  <c r="CA258" i="7" s="1"/>
  <c r="AB48" i="38"/>
  <c r="CF265" i="7" s="1"/>
  <c r="BW37" i="38"/>
  <c r="BM41" i="38"/>
  <c r="JE258" i="7" s="1"/>
  <c r="AI47" i="38"/>
  <c r="EI264" i="7" s="1"/>
  <c r="AK48" i="38"/>
  <c r="EK265" i="7" s="1"/>
  <c r="BX40" i="38"/>
  <c r="LL257" i="7" s="1"/>
  <c r="AO48" i="38"/>
  <c r="EO265" i="7" s="1"/>
  <c r="AH44" i="38"/>
  <c r="AP46" i="38"/>
  <c r="EP263" i="7" s="1"/>
  <c r="BY45" i="38"/>
  <c r="LM262" i="7" s="1"/>
  <c r="BS39" i="38"/>
  <c r="LG256" i="7" s="1"/>
  <c r="LG324" i="7" s="1"/>
  <c r="BG39" i="38"/>
  <c r="IY256" i="7" s="1"/>
  <c r="IY324" i="7" s="1"/>
  <c r="AS45" i="38"/>
  <c r="ES262" i="7" s="1"/>
  <c r="AM55" i="38"/>
  <c r="EM270" i="7" s="1"/>
  <c r="AR53" i="38"/>
  <c r="BF55" i="38"/>
  <c r="HB270" i="7" s="1"/>
  <c r="AF54" i="38"/>
  <c r="CJ269" i="7" s="1"/>
  <c r="BT55" i="38"/>
  <c r="LH270" i="7" s="1"/>
  <c r="AN53" i="38"/>
  <c r="AR44" i="38"/>
  <c r="Z53" i="38"/>
  <c r="BN44" i="38"/>
  <c r="AP44" i="38"/>
  <c r="AV40" i="38"/>
  <c r="GR257" i="7" s="1"/>
  <c r="BT47" i="38"/>
  <c r="BE43" i="38"/>
  <c r="HA260" i="7" s="1"/>
  <c r="HA177" i="7" s="1"/>
  <c r="AO54" i="38"/>
  <c r="EO269" i="7" s="1"/>
  <c r="EO327" i="7" s="1"/>
  <c r="AL45" i="38"/>
  <c r="EL262" i="7" s="1"/>
  <c r="EL322" i="7" s="1"/>
  <c r="AW38" i="38"/>
  <c r="GS255" i="7" s="1"/>
  <c r="AO44" i="38"/>
  <c r="AH48" i="38"/>
  <c r="CL265" i="7" s="1"/>
  <c r="BP43" i="38"/>
  <c r="JH260" i="7" s="1"/>
  <c r="BA37" i="38"/>
  <c r="GW254" i="7" s="1"/>
  <c r="GW323" i="7" s="1"/>
  <c r="BM53" i="38"/>
  <c r="JE268" i="7" s="1"/>
  <c r="BS41" i="38"/>
  <c r="LG258" i="7" s="1"/>
  <c r="LG321" i="7" s="1"/>
  <c r="V44" i="38"/>
  <c r="BN261" i="7" s="1"/>
  <c r="BU43" i="38"/>
  <c r="AV48" i="38"/>
  <c r="GR265" i="7" s="1"/>
  <c r="CB55" i="38"/>
  <c r="LP270" i="7" s="1"/>
  <c r="BT53" i="38"/>
  <c r="LH268" i="7" s="1"/>
  <c r="X48" i="38"/>
  <c r="CB265" i="7" s="1"/>
  <c r="W39" i="38"/>
  <c r="CA256" i="7" s="1"/>
  <c r="CA324" i="7" s="1"/>
  <c r="BR41" i="38"/>
  <c r="JJ258" i="7" s="1"/>
  <c r="AJ42" i="38"/>
  <c r="EJ259" i="7" s="1"/>
  <c r="BP44" i="38"/>
  <c r="AV47" i="38"/>
  <c r="AP42" i="38"/>
  <c r="EP259" i="7" s="1"/>
  <c r="BC56" i="38"/>
  <c r="GY271" i="7" s="1"/>
  <c r="BS56" i="38"/>
  <c r="LG271" i="7" s="1"/>
  <c r="CC48" i="38"/>
  <c r="LQ265" i="7" s="1"/>
  <c r="AI39" i="38"/>
  <c r="EI256" i="7" s="1"/>
  <c r="EI324" i="7" s="1"/>
  <c r="Z45" i="38"/>
  <c r="CD262" i="7" s="1"/>
  <c r="BO55" i="38"/>
  <c r="JG270" i="7" s="1"/>
  <c r="BK42" i="38"/>
  <c r="JC259" i="7" s="1"/>
  <c r="AB40" i="38"/>
  <c r="CF257" i="7" s="1"/>
  <c r="BP54" i="38"/>
  <c r="JH269" i="7" s="1"/>
  <c r="BC39" i="38"/>
  <c r="GY256" i="7" s="1"/>
  <c r="GY324" i="7" s="1"/>
  <c r="BI37" i="38"/>
  <c r="BL37" i="38"/>
  <c r="Z47" i="38"/>
  <c r="CD264" i="7" s="1"/>
  <c r="BB54" i="38"/>
  <c r="GX269" i="7" s="1"/>
  <c r="R47" i="22"/>
  <c r="Q48" i="22"/>
  <c r="Q61" i="22" s="1"/>
  <c r="AO47" i="38"/>
  <c r="EO264" i="7" s="1"/>
  <c r="BE40" i="38"/>
  <c r="HA257" i="7" s="1"/>
  <c r="V37" i="38"/>
  <c r="BN254" i="7" s="1"/>
  <c r="CD45" i="38"/>
  <c r="LR262" i="7" s="1"/>
  <c r="AU38" i="38"/>
  <c r="BS53" i="38"/>
  <c r="LG268" i="7" s="1"/>
  <c r="BW44" i="38"/>
  <c r="X53" i="38"/>
  <c r="Y55" i="38"/>
  <c r="CC270" i="7" s="1"/>
  <c r="AR40" i="38"/>
  <c r="ER257" i="7" s="1"/>
  <c r="FD257" i="7" s="1"/>
  <c r="FP257" i="7" s="1"/>
  <c r="GB257" i="7" s="1"/>
  <c r="GN257" i="7" s="1"/>
  <c r="BB44" i="38"/>
  <c r="CB46" i="38"/>
  <c r="LP263" i="7" s="1"/>
  <c r="BG40" i="38"/>
  <c r="IY257" i="7" s="1"/>
  <c r="AC47" i="38"/>
  <c r="CG264" i="7" s="1"/>
  <c r="CC38" i="38"/>
  <c r="Q46" i="19"/>
  <c r="Q60" i="19" s="1"/>
  <c r="R45" i="19"/>
  <c r="AL42" i="38"/>
  <c r="EL259" i="7" s="1"/>
  <c r="Y260" i="7"/>
  <c r="W260" i="7"/>
  <c r="X177" i="7"/>
  <c r="AW46" i="38"/>
  <c r="GS263" i="7" s="1"/>
  <c r="Q24" i="21"/>
  <c r="O286" i="7"/>
  <c r="Q24" i="17"/>
  <c r="O279" i="7"/>
  <c r="AC291" i="7"/>
  <c r="AC313" i="7" s="1"/>
  <c r="T33" i="15"/>
  <c r="P40" i="28"/>
  <c r="P65" i="28" s="1"/>
  <c r="P40" i="27"/>
  <c r="P65" i="27" s="1"/>
  <c r="Q61" i="15"/>
  <c r="CD41" i="38"/>
  <c r="LR258" i="7" s="1"/>
  <c r="LR321" i="7" s="1"/>
  <c r="BN43" i="38"/>
  <c r="JF260" i="7" s="1"/>
  <c r="AN260" i="7"/>
  <c r="AN177" i="7" s="1"/>
  <c r="AZ177" i="7"/>
  <c r="AG40" i="38"/>
  <c r="CK257" i="7" s="1"/>
  <c r="Q47" i="32"/>
  <c r="Q59" i="32" s="1"/>
  <c r="R46" i="32"/>
  <c r="Q46" i="22"/>
  <c r="Q60" i="22" s="1"/>
  <c r="R45" i="22"/>
  <c r="R45" i="20"/>
  <c r="Q46" i="20"/>
  <c r="Q60" i="20" s="1"/>
  <c r="AK45" i="38"/>
  <c r="EK262" i="7" s="1"/>
  <c r="T53" i="25"/>
  <c r="T61" i="25"/>
  <c r="T54" i="25"/>
  <c r="U29" i="25"/>
  <c r="AH38" i="38"/>
  <c r="CL255" i="7" s="1"/>
  <c r="AZ47" i="38"/>
  <c r="AH43" i="38"/>
  <c r="CL260" i="7" s="1"/>
  <c r="BF39" i="38"/>
  <c r="HB256" i="7" s="1"/>
  <c r="HB324" i="7" s="1"/>
  <c r="BP46" i="38"/>
  <c r="JH263" i="7" s="1"/>
  <c r="AK39" i="38"/>
  <c r="EK256" i="7" s="1"/>
  <c r="EK324" i="7" s="1"/>
  <c r="BL56" i="38"/>
  <c r="JD271" i="7" s="1"/>
  <c r="AI48" i="38"/>
  <c r="EI265" i="7" s="1"/>
  <c r="BK43" i="38"/>
  <c r="JC260" i="7" s="1"/>
  <c r="AT37" i="38"/>
  <c r="ET254" i="7" s="1"/>
  <c r="ET323" i="7" s="1"/>
  <c r="AW53" i="38"/>
  <c r="GS268" i="7" s="1"/>
  <c r="AU41" i="38"/>
  <c r="BD56" i="38"/>
  <c r="GZ271" i="7" s="1"/>
  <c r="CA37" i="38"/>
  <c r="BV56" i="38"/>
  <c r="LJ271" i="7" s="1"/>
  <c r="BG45" i="38"/>
  <c r="IY262" i="7" s="1"/>
  <c r="BV54" i="38"/>
  <c r="LJ269" i="7" s="1"/>
  <c r="BY266" i="7"/>
  <c r="BY326" i="7" s="1"/>
  <c r="BA266" i="7"/>
  <c r="BA326" i="7" s="1"/>
  <c r="BE45" i="38"/>
  <c r="HA262" i="7" s="1"/>
  <c r="I30" i="38"/>
  <c r="I10" i="35"/>
  <c r="AC278" i="7" s="1"/>
  <c r="AC311" i="7" s="1"/>
  <c r="I290" i="7"/>
  <c r="I314" i="7" s="1"/>
  <c r="J284" i="7"/>
  <c r="I174" i="7"/>
  <c r="AJ29" i="8" l="1"/>
  <c r="AK29" i="8"/>
  <c r="Q50" i="20"/>
  <c r="P62" i="20"/>
  <c r="P67" i="20" s="1"/>
  <c r="M104" i="7" s="1"/>
  <c r="M349" i="7" s="1"/>
  <c r="O309" i="7"/>
  <c r="LG327" i="7"/>
  <c r="FB265" i="7"/>
  <c r="FN265" i="7" s="1"/>
  <c r="FZ265" i="7" s="1"/>
  <c r="GL265" i="7" s="1"/>
  <c r="BN327" i="7"/>
  <c r="FF263" i="7"/>
  <c r="FR263" i="7" s="1"/>
  <c r="GD263" i="7" s="1"/>
  <c r="GP263" i="7" s="1"/>
  <c r="R13" i="13"/>
  <c r="Q12" i="13"/>
  <c r="R19" i="13"/>
  <c r="Q18" i="13"/>
  <c r="R22" i="13"/>
  <c r="Q21" i="13"/>
  <c r="R16" i="13"/>
  <c r="Q15" i="13"/>
  <c r="P72" i="15"/>
  <c r="M352" i="7"/>
  <c r="E256" i="7"/>
  <c r="E324" i="7" s="1"/>
  <c r="O315" i="7"/>
  <c r="H310" i="7"/>
  <c r="AJ43" i="8"/>
  <c r="AJ26" i="8" s="1"/>
  <c r="F310" i="7"/>
  <c r="T56" i="40"/>
  <c r="U28" i="40"/>
  <c r="AN267" i="7"/>
  <c r="AN325" i="7" s="1"/>
  <c r="AU77" i="38"/>
  <c r="HB267" i="7"/>
  <c r="HB325" i="7" s="1"/>
  <c r="M350" i="7"/>
  <c r="JB321" i="7"/>
  <c r="CR259" i="7"/>
  <c r="GS327" i="7"/>
  <c r="AW30" i="8"/>
  <c r="AW32" i="8" s="1"/>
  <c r="AV30" i="8"/>
  <c r="AV32" i="8" s="1"/>
  <c r="BA322" i="7"/>
  <c r="EV282" i="7"/>
  <c r="FH282" i="7" s="1"/>
  <c r="FT282" i="7" s="1"/>
  <c r="GF282" i="7" s="1"/>
  <c r="ES315" i="7"/>
  <c r="F315" i="7"/>
  <c r="GQ309" i="7"/>
  <c r="AI30" i="8"/>
  <c r="AI32" i="8" s="1"/>
  <c r="BU30" i="8"/>
  <c r="BU32" i="8" s="1"/>
  <c r="BT30" i="8"/>
  <c r="BT32" i="8" s="1"/>
  <c r="AK45" i="8"/>
  <c r="AK28" i="8" s="1"/>
  <c r="AK46" i="8"/>
  <c r="AJ46" i="8"/>
  <c r="AJ45" i="8"/>
  <c r="AJ28" i="8" s="1"/>
  <c r="AK43" i="8"/>
  <c r="AK26" i="8" s="1"/>
  <c r="AU76" i="38"/>
  <c r="AU75" i="38"/>
  <c r="BM309" i="7"/>
  <c r="GR309" i="7"/>
  <c r="AO269" i="7"/>
  <c r="AO327" i="7" s="1"/>
  <c r="AU74" i="38"/>
  <c r="JH310" i="7"/>
  <c r="JA310" i="7"/>
  <c r="AU72" i="38"/>
  <c r="LL315" i="7"/>
  <c r="L68" i="40"/>
  <c r="V322" i="7"/>
  <c r="Y322" i="7"/>
  <c r="GU322" i="7"/>
  <c r="GS321" i="7"/>
  <c r="JB327" i="7"/>
  <c r="GT327" i="7"/>
  <c r="GQ271" i="7"/>
  <c r="EU271" i="7" s="1"/>
  <c r="AU81" i="38"/>
  <c r="FD258" i="7"/>
  <c r="FP258" i="7" s="1"/>
  <c r="GB258" i="7" s="1"/>
  <c r="GN258" i="7" s="1"/>
  <c r="GQ258" i="7"/>
  <c r="AU66" i="38"/>
  <c r="GQ260" i="7"/>
  <c r="GQ177" i="7" s="1"/>
  <c r="AU68" i="38"/>
  <c r="GQ265" i="7"/>
  <c r="EU265" i="7" s="1"/>
  <c r="FG265" i="7" s="1"/>
  <c r="FS265" i="7" s="1"/>
  <c r="GE265" i="7" s="1"/>
  <c r="AU73" i="38"/>
  <c r="GQ270" i="7"/>
  <c r="EU270" i="7" s="1"/>
  <c r="AU80" i="38"/>
  <c r="GQ268" i="7"/>
  <c r="AU78" i="38"/>
  <c r="GQ256" i="7"/>
  <c r="GQ324" i="7" s="1"/>
  <c r="AU64" i="38"/>
  <c r="EQ327" i="7"/>
  <c r="GQ263" i="7"/>
  <c r="EU263" i="7" s="1"/>
  <c r="FG263" i="7" s="1"/>
  <c r="FS263" i="7" s="1"/>
  <c r="GE263" i="7" s="1"/>
  <c r="AU71" i="38"/>
  <c r="GQ257" i="7"/>
  <c r="AU65" i="38"/>
  <c r="GQ254" i="7"/>
  <c r="GQ323" i="7" s="1"/>
  <c r="AU62" i="38"/>
  <c r="GQ262" i="7"/>
  <c r="AU70" i="38"/>
  <c r="GQ255" i="7"/>
  <c r="MI255" i="7" s="1"/>
  <c r="AU63" i="38"/>
  <c r="GQ269" i="7"/>
  <c r="AU79" i="38"/>
  <c r="GQ259" i="7"/>
  <c r="GQ176" i="7" s="1"/>
  <c r="MI176" i="7" s="1"/>
  <c r="AU67" i="38"/>
  <c r="GQ297" i="7"/>
  <c r="GQ308" i="7" s="1"/>
  <c r="AU83" i="38"/>
  <c r="JH315" i="7"/>
  <c r="GR315" i="7"/>
  <c r="LQ310" i="7"/>
  <c r="CJ315" i="7"/>
  <c r="LK322" i="7"/>
  <c r="ES322" i="7"/>
  <c r="CE322" i="7"/>
  <c r="LR322" i="7"/>
  <c r="EM321" i="7"/>
  <c r="LG322" i="7"/>
  <c r="JD321" i="7"/>
  <c r="H315" i="7"/>
  <c r="CT264" i="7"/>
  <c r="DF264" i="7" s="1"/>
  <c r="DR264" i="7" s="1"/>
  <c r="ED264" i="7" s="1"/>
  <c r="LJ310" i="7"/>
  <c r="CD310" i="7"/>
  <c r="JD310" i="7"/>
  <c r="GR310" i="7"/>
  <c r="JA321" i="7"/>
  <c r="LH315" i="7"/>
  <c r="JG310" i="7"/>
  <c r="BJ309" i="7"/>
  <c r="O310" i="7"/>
  <c r="JJ321" i="7"/>
  <c r="IY322" i="7"/>
  <c r="BN323" i="7"/>
  <c r="JE327" i="7"/>
  <c r="LM322" i="7"/>
  <c r="GZ321" i="7"/>
  <c r="CP265" i="7"/>
  <c r="DB265" i="7" s="1"/>
  <c r="DN265" i="7" s="1"/>
  <c r="DZ265" i="7" s="1"/>
  <c r="CB321" i="7"/>
  <c r="CU257" i="7"/>
  <c r="DG257" i="7" s="1"/>
  <c r="DS257" i="7" s="1"/>
  <c r="EE257" i="7" s="1"/>
  <c r="FF265" i="7"/>
  <c r="FR265" i="7" s="1"/>
  <c r="GD265" i="7" s="1"/>
  <c r="GP265" i="7" s="1"/>
  <c r="EL315" i="7"/>
  <c r="EK315" i="7"/>
  <c r="LH310" i="7"/>
  <c r="BN315" i="7"/>
  <c r="LL310" i="7"/>
  <c r="JI310" i="7"/>
  <c r="GX315" i="7"/>
  <c r="JI315" i="7"/>
  <c r="JF315" i="7"/>
  <c r="CJ321" i="7"/>
  <c r="GV315" i="7"/>
  <c r="GV309" i="7"/>
  <c r="JE321" i="7"/>
  <c r="EN321" i="7"/>
  <c r="ES321" i="7"/>
  <c r="GR327" i="7"/>
  <c r="EI327" i="7"/>
  <c r="GS309" i="7"/>
  <c r="BN309" i="7"/>
  <c r="CE315" i="7"/>
  <c r="CI310" i="7"/>
  <c r="GZ309" i="7"/>
  <c r="GU309" i="7"/>
  <c r="EN315" i="7"/>
  <c r="CE310" i="7"/>
  <c r="CA315" i="7"/>
  <c r="JE315" i="7"/>
  <c r="U322" i="7"/>
  <c r="LQ327" i="7"/>
  <c r="BY322" i="7"/>
  <c r="EI322" i="7"/>
  <c r="EI321" i="7"/>
  <c r="LO327" i="7"/>
  <c r="CF321" i="7"/>
  <c r="BA321" i="7"/>
  <c r="CD322" i="7"/>
  <c r="ET310" i="7"/>
  <c r="JI321" i="7"/>
  <c r="W322" i="7"/>
  <c r="BY321" i="7"/>
  <c r="JC315" i="7"/>
  <c r="F321" i="7"/>
  <c r="JB322" i="7"/>
  <c r="EO322" i="7"/>
  <c r="LP322" i="7"/>
  <c r="JR258" i="7"/>
  <c r="LN321" i="7"/>
  <c r="LP327" i="7"/>
  <c r="ES327" i="7"/>
  <c r="JH327" i="7"/>
  <c r="EP321" i="7"/>
  <c r="EM327" i="7"/>
  <c r="HB322" i="7"/>
  <c r="JB310" i="7"/>
  <c r="ER315" i="7"/>
  <c r="LO310" i="7"/>
  <c r="LN310" i="7"/>
  <c r="HB315" i="7"/>
  <c r="GW309" i="7"/>
  <c r="LG310" i="7"/>
  <c r="EI310" i="7"/>
  <c r="GU315" i="7"/>
  <c r="CF310" i="7"/>
  <c r="JA315" i="7"/>
  <c r="JG315" i="7"/>
  <c r="CH315" i="7"/>
  <c r="LK310" i="7"/>
  <c r="CF309" i="7"/>
  <c r="CC310" i="7"/>
  <c r="JJ310" i="7"/>
  <c r="CI309" i="7"/>
  <c r="GZ310" i="7"/>
  <c r="HB310" i="7"/>
  <c r="GY315" i="7"/>
  <c r="EQ315" i="7"/>
  <c r="CA310" i="7"/>
  <c r="EO315" i="7"/>
  <c r="IY310" i="7"/>
  <c r="CG315" i="7"/>
  <c r="LP310" i="7"/>
  <c r="JB315" i="7"/>
  <c r="J322" i="7"/>
  <c r="BN321" i="7"/>
  <c r="GV322" i="7"/>
  <c r="CF322" i="7"/>
  <c r="CI322" i="7"/>
  <c r="BY323" i="7"/>
  <c r="HB327" i="7"/>
  <c r="U327" i="7"/>
  <c r="JC327" i="7"/>
  <c r="LR327" i="7"/>
  <c r="EQ321" i="7"/>
  <c r="GV321" i="7"/>
  <c r="JC321" i="7"/>
  <c r="LL327" i="7"/>
  <c r="LM327" i="7"/>
  <c r="V315" i="7"/>
  <c r="W310" i="7"/>
  <c r="CC322" i="7"/>
  <c r="F309" i="7"/>
  <c r="ER327" i="7"/>
  <c r="EJ322" i="7"/>
  <c r="CJ322" i="7"/>
  <c r="J327" i="7"/>
  <c r="CJ327" i="7"/>
  <c r="AN327" i="7"/>
  <c r="AN321" i="7"/>
  <c r="AO256" i="7"/>
  <c r="AO324" i="7" s="1"/>
  <c r="CL321" i="7"/>
  <c r="HA322" i="7"/>
  <c r="EK322" i="7"/>
  <c r="GT322" i="7"/>
  <c r="CD321" i="7"/>
  <c r="IZ321" i="7"/>
  <c r="JD322" i="7"/>
  <c r="LK327" i="7"/>
  <c r="JG327" i="7"/>
  <c r="ES309" i="7"/>
  <c r="CK309" i="7"/>
  <c r="CH309" i="7"/>
  <c r="EI309" i="7"/>
  <c r="LI315" i="7"/>
  <c r="GU310" i="7"/>
  <c r="CB309" i="7"/>
  <c r="HA315" i="7"/>
  <c r="EK309" i="7"/>
  <c r="GT310" i="7"/>
  <c r="LQ315" i="7"/>
  <c r="ER310" i="7"/>
  <c r="CD315" i="7"/>
  <c r="GZ315" i="7"/>
  <c r="JD315" i="7"/>
  <c r="EP309" i="7"/>
  <c r="CB315" i="7"/>
  <c r="CD309" i="7"/>
  <c r="CK310" i="7"/>
  <c r="LP315" i="7"/>
  <c r="LJ315" i="7"/>
  <c r="LI310" i="7"/>
  <c r="CE309" i="7"/>
  <c r="IY315" i="7"/>
  <c r="ES310" i="7"/>
  <c r="EP310" i="7"/>
  <c r="HA309" i="7"/>
  <c r="EP315" i="7"/>
  <c r="CL309" i="7"/>
  <c r="JC310" i="7"/>
  <c r="EL309" i="7"/>
  <c r="BK309" i="7"/>
  <c r="EI315" i="7"/>
  <c r="GW315" i="7"/>
  <c r="GS315" i="7"/>
  <c r="CF315" i="7"/>
  <c r="CC309" i="7"/>
  <c r="BM315" i="7"/>
  <c r="GY309" i="7"/>
  <c r="CC315" i="7"/>
  <c r="IZ322" i="7"/>
  <c r="EL321" i="7"/>
  <c r="GT321" i="7"/>
  <c r="EN322" i="7"/>
  <c r="EJ327" i="7"/>
  <c r="IH258" i="7"/>
  <c r="IY321" i="7"/>
  <c r="GS322" i="7"/>
  <c r="GR322" i="7"/>
  <c r="GY327" i="7"/>
  <c r="EK321" i="7"/>
  <c r="JI322" i="7"/>
  <c r="H321" i="7"/>
  <c r="LJ327" i="7"/>
  <c r="BA323" i="7"/>
  <c r="JG321" i="7"/>
  <c r="V327" i="7"/>
  <c r="GY322" i="7"/>
  <c r="CI321" i="7"/>
  <c r="ET327" i="7"/>
  <c r="I53" i="40"/>
  <c r="I52" i="40"/>
  <c r="I71" i="40"/>
  <c r="O327" i="7"/>
  <c r="W315" i="7"/>
  <c r="IY327" i="7"/>
  <c r="Y310" i="7"/>
  <c r="CK321" i="7"/>
  <c r="JJ322" i="7"/>
  <c r="CG321" i="7"/>
  <c r="HB321" i="7"/>
  <c r="JF321" i="7"/>
  <c r="H322" i="7"/>
  <c r="CF327" i="7"/>
  <c r="CH327" i="7"/>
  <c r="CG327" i="7"/>
  <c r="CA327" i="7"/>
  <c r="CI327" i="7"/>
  <c r="J321" i="7"/>
  <c r="F322" i="7"/>
  <c r="IZ327" i="7"/>
  <c r="EJ309" i="7"/>
  <c r="CG309" i="7"/>
  <c r="BL309" i="7"/>
  <c r="EO310" i="7"/>
  <c r="JF310" i="7"/>
  <c r="BL315" i="7"/>
  <c r="EQ309" i="7"/>
  <c r="CJ309" i="7"/>
  <c r="GQ315" i="7"/>
  <c r="GS310" i="7"/>
  <c r="BJ315" i="7"/>
  <c r="BM310" i="7"/>
  <c r="ET315" i="7"/>
  <c r="CK315" i="7"/>
  <c r="EO309" i="7"/>
  <c r="JE310" i="7"/>
  <c r="CH310" i="7"/>
  <c r="EN310" i="7"/>
  <c r="EL310" i="7"/>
  <c r="CL310" i="7"/>
  <c r="EM310" i="7"/>
  <c r="GT315" i="7"/>
  <c r="LM315" i="7"/>
  <c r="CG310" i="7"/>
  <c r="EP322" i="7"/>
  <c r="V52" i="40"/>
  <c r="V53" i="40"/>
  <c r="GX327" i="7"/>
  <c r="EK327" i="7"/>
  <c r="CB322" i="7"/>
  <c r="LL322" i="7"/>
  <c r="HA327" i="7"/>
  <c r="EO321" i="7"/>
  <c r="GW327" i="7"/>
  <c r="GW321" i="7"/>
  <c r="EJ321" i="7"/>
  <c r="LI327" i="7"/>
  <c r="J310" i="7"/>
  <c r="W327" i="7"/>
  <c r="GZ327" i="7"/>
  <c r="JF322" i="7"/>
  <c r="W321" i="7"/>
  <c r="EP327" i="7"/>
  <c r="GR321" i="7"/>
  <c r="ET322" i="7"/>
  <c r="EN327" i="7"/>
  <c r="ER321" i="7"/>
  <c r="LN327" i="7"/>
  <c r="CG322" i="7"/>
  <c r="Y315" i="7"/>
  <c r="U310" i="7"/>
  <c r="GW322" i="7"/>
  <c r="J315" i="7"/>
  <c r="O321" i="7"/>
  <c r="ET321" i="7"/>
  <c r="LO322" i="7"/>
  <c r="CA321" i="7"/>
  <c r="EM322" i="7"/>
  <c r="CE327" i="7"/>
  <c r="CK327" i="7"/>
  <c r="JH322" i="7"/>
  <c r="CC327" i="7"/>
  <c r="JA322" i="7"/>
  <c r="Q52" i="40"/>
  <c r="Q53" i="40"/>
  <c r="LH327" i="7"/>
  <c r="GU321" i="7"/>
  <c r="EL327" i="7"/>
  <c r="CK322" i="7"/>
  <c r="EQ322" i="7"/>
  <c r="LH322" i="7"/>
  <c r="LI322" i="7"/>
  <c r="BN322" i="7"/>
  <c r="CL322" i="7"/>
  <c r="ET309" i="7"/>
  <c r="EK310" i="7"/>
  <c r="GX310" i="7"/>
  <c r="GV310" i="7"/>
  <c r="LM310" i="7"/>
  <c r="CL315" i="7"/>
  <c r="GW310" i="7"/>
  <c r="CB310" i="7"/>
  <c r="LK315" i="7"/>
  <c r="JJ315" i="7"/>
  <c r="IZ315" i="7"/>
  <c r="CJ310" i="7"/>
  <c r="EJ310" i="7"/>
  <c r="LG315" i="7"/>
  <c r="LO315" i="7"/>
  <c r="GX309" i="7"/>
  <c r="EM315" i="7"/>
  <c r="GY310" i="7"/>
  <c r="HA310" i="7"/>
  <c r="CA309" i="7"/>
  <c r="GQ310" i="7"/>
  <c r="EN309" i="7"/>
  <c r="LN315" i="7"/>
  <c r="CI315" i="7"/>
  <c r="EM309" i="7"/>
  <c r="EQ310" i="7"/>
  <c r="EJ315" i="7"/>
  <c r="HB309" i="7"/>
  <c r="IZ310" i="7"/>
  <c r="JI327" i="7"/>
  <c r="JH321" i="7"/>
  <c r="HA321" i="7"/>
  <c r="JJ327" i="7"/>
  <c r="ER322" i="7"/>
  <c r="JG322" i="7"/>
  <c r="CE321" i="7"/>
  <c r="GY321" i="7"/>
  <c r="JF327" i="7"/>
  <c r="LQ322" i="7"/>
  <c r="JC322" i="7"/>
  <c r="J309" i="7"/>
  <c r="JD327" i="7"/>
  <c r="JA327" i="7"/>
  <c r="CH321" i="7"/>
  <c r="Y327" i="7"/>
  <c r="O322" i="7"/>
  <c r="GZ322" i="7"/>
  <c r="Y321" i="7"/>
  <c r="LJ322" i="7"/>
  <c r="U315" i="7"/>
  <c r="V310" i="7"/>
  <c r="AF71" i="40"/>
  <c r="AF55" i="40"/>
  <c r="AF54" i="40"/>
  <c r="GX322" i="7"/>
  <c r="CC321" i="7"/>
  <c r="H309" i="7"/>
  <c r="CH322" i="7"/>
  <c r="AA24" i="30"/>
  <c r="AA24" i="40"/>
  <c r="F327" i="7"/>
  <c r="H176" i="7"/>
  <c r="K24" i="40" s="1"/>
  <c r="J24" i="40"/>
  <c r="CD327" i="7"/>
  <c r="CB327" i="7"/>
  <c r="CL327" i="7"/>
  <c r="H327" i="7"/>
  <c r="Q65" i="24"/>
  <c r="N109" i="7" s="1"/>
  <c r="L348" i="7"/>
  <c r="M347" i="7"/>
  <c r="S46" i="40"/>
  <c r="S62" i="40" s="1"/>
  <c r="T45" i="40"/>
  <c r="S50" i="40"/>
  <c r="R64" i="40"/>
  <c r="S48" i="40"/>
  <c r="S63" i="40" s="1"/>
  <c r="T47" i="40"/>
  <c r="Q72" i="40"/>
  <c r="Q71" i="40"/>
  <c r="Q69" i="40"/>
  <c r="N113" i="7" s="1"/>
  <c r="N345" i="7" s="1"/>
  <c r="Y65" i="40"/>
  <c r="Y59" i="40"/>
  <c r="Y57" i="40"/>
  <c r="Z30" i="40"/>
  <c r="Z66" i="40" s="1"/>
  <c r="S43" i="40"/>
  <c r="R60" i="40"/>
  <c r="AN266" i="7"/>
  <c r="AN326" i="7" s="1"/>
  <c r="BX272" i="7"/>
  <c r="BX274" i="7" s="1"/>
  <c r="CB266" i="7"/>
  <c r="CB326" i="7" s="1"/>
  <c r="AZ272" i="7"/>
  <c r="AZ274" i="7" s="1"/>
  <c r="BH189" i="7"/>
  <c r="BH14" i="7" s="1"/>
  <c r="BH200" i="7"/>
  <c r="BH25" i="7" s="1"/>
  <c r="BH196" i="7"/>
  <c r="BH21" i="7" s="1"/>
  <c r="BH193" i="7"/>
  <c r="BH18" i="7" s="1"/>
  <c r="BH185" i="7"/>
  <c r="BH10" i="7" s="1"/>
  <c r="AJ272" i="7"/>
  <c r="AJ274" i="7" s="1"/>
  <c r="AJ250" i="7" s="1"/>
  <c r="AJ201" i="7" s="1"/>
  <c r="AJ26" i="7" s="1"/>
  <c r="AJ326" i="7"/>
  <c r="AK272" i="7"/>
  <c r="AK274" i="7" s="1"/>
  <c r="AK326" i="7"/>
  <c r="AK336" i="7" s="1"/>
  <c r="F267" i="7"/>
  <c r="F325" i="7" s="1"/>
  <c r="G325" i="7"/>
  <c r="G332" i="7" s="1"/>
  <c r="BH199" i="7"/>
  <c r="BH24" i="7" s="1"/>
  <c r="BH194" i="7"/>
  <c r="BH19" i="7" s="1"/>
  <c r="BH188" i="7"/>
  <c r="BH13" i="7" s="1"/>
  <c r="BH191" i="7"/>
  <c r="BH16" i="7" s="1"/>
  <c r="BH198" i="7"/>
  <c r="BH23" i="7" s="1"/>
  <c r="BH190" i="7"/>
  <c r="BH15" i="7" s="1"/>
  <c r="BH184" i="7"/>
  <c r="BH9" i="7" s="1"/>
  <c r="BH186" i="7"/>
  <c r="BH11" i="7" s="1"/>
  <c r="BH195" i="7"/>
  <c r="BH20" i="7" s="1"/>
  <c r="BH187" i="7"/>
  <c r="BH12" i="7" s="1"/>
  <c r="BH183" i="7"/>
  <c r="BH192" i="7"/>
  <c r="BH17" i="7" s="1"/>
  <c r="BH197" i="7"/>
  <c r="BH22" i="7" s="1"/>
  <c r="BI198" i="7"/>
  <c r="BI23" i="7" s="1"/>
  <c r="BI200" i="7"/>
  <c r="BI25" i="7" s="1"/>
  <c r="BI190" i="7"/>
  <c r="BI15" i="7" s="1"/>
  <c r="BI192" i="7"/>
  <c r="BI17" i="7" s="1"/>
  <c r="CX280" i="7"/>
  <c r="CX312" i="7" s="1"/>
  <c r="EX280" i="7"/>
  <c r="EX312" i="7" s="1"/>
  <c r="CP279" i="7"/>
  <c r="CR265" i="7"/>
  <c r="DD265" i="7" s="1"/>
  <c r="DP265" i="7" s="1"/>
  <c r="EB265" i="7" s="1"/>
  <c r="CQ265" i="7"/>
  <c r="DC265" i="7" s="1"/>
  <c r="DO265" i="7" s="1"/>
  <c r="EA265" i="7" s="1"/>
  <c r="EY257" i="7"/>
  <c r="FK257" i="7" s="1"/>
  <c r="FW257" i="7" s="1"/>
  <c r="GI257" i="7" s="1"/>
  <c r="CR258" i="7"/>
  <c r="DD258" i="7" s="1"/>
  <c r="DP258" i="7" s="1"/>
  <c r="EB258" i="7" s="1"/>
  <c r="EW257" i="7"/>
  <c r="FI257" i="7" s="1"/>
  <c r="FU257" i="7" s="1"/>
  <c r="GG257" i="7" s="1"/>
  <c r="CN265" i="7"/>
  <c r="CZ265" i="7" s="1"/>
  <c r="DL265" i="7" s="1"/>
  <c r="DX265" i="7" s="1"/>
  <c r="CX262" i="7"/>
  <c r="CS255" i="7"/>
  <c r="FA262" i="7"/>
  <c r="IS257" i="7"/>
  <c r="IQ257" i="7"/>
  <c r="E269" i="7"/>
  <c r="D269" i="7" s="1"/>
  <c r="FB262" i="7"/>
  <c r="AO265" i="7"/>
  <c r="AO322" i="7" s="1"/>
  <c r="JR270" i="7"/>
  <c r="CX255" i="7"/>
  <c r="FE255" i="7"/>
  <c r="CQ262" i="7"/>
  <c r="JT262" i="7"/>
  <c r="FC262" i="7"/>
  <c r="CP255" i="7"/>
  <c r="AO255" i="7"/>
  <c r="LW254" i="7"/>
  <c r="CS256" i="7"/>
  <c r="CS324" i="7" s="1"/>
  <c r="IJ262" i="7"/>
  <c r="EZ255" i="7"/>
  <c r="CV264" i="7"/>
  <c r="DH264" i="7" s="1"/>
  <c r="DT264" i="7" s="1"/>
  <c r="EF264" i="7" s="1"/>
  <c r="CM270" i="7"/>
  <c r="CY270" i="7" s="1"/>
  <c r="H267" i="7"/>
  <c r="H325" i="7" s="1"/>
  <c r="CS269" i="7"/>
  <c r="DE269" i="7" s="1"/>
  <c r="JR263" i="7"/>
  <c r="KD263" i="7" s="1"/>
  <c r="KP263" i="7" s="1"/>
  <c r="LB263" i="7" s="1"/>
  <c r="FC270" i="7"/>
  <c r="FO270" i="7" s="1"/>
  <c r="FA256" i="7"/>
  <c r="FA324" i="7" s="1"/>
  <c r="GQ267" i="7"/>
  <c r="GQ325" i="7" s="1"/>
  <c r="EK267" i="7"/>
  <c r="EK325" i="7" s="1"/>
  <c r="LR267" i="7"/>
  <c r="LR325" i="7" s="1"/>
  <c r="AV338" i="7"/>
  <c r="ES266" i="7"/>
  <c r="ES326" i="7" s="1"/>
  <c r="AV337" i="7"/>
  <c r="BT338" i="7"/>
  <c r="AV336" i="7"/>
  <c r="AV339" i="7"/>
  <c r="AW333" i="7"/>
  <c r="AW337" i="7"/>
  <c r="BU335" i="7"/>
  <c r="AV333" i="7"/>
  <c r="AV332" i="7"/>
  <c r="BU338" i="7"/>
  <c r="BU334" i="7"/>
  <c r="AW334" i="7"/>
  <c r="AW336" i="7"/>
  <c r="AW338" i="7"/>
  <c r="BT337" i="7"/>
  <c r="BT334" i="7"/>
  <c r="BT335" i="7"/>
  <c r="BT332" i="7"/>
  <c r="BT336" i="7"/>
  <c r="BT339" i="7"/>
  <c r="BT333" i="7"/>
  <c r="AW335" i="7"/>
  <c r="AV335" i="7"/>
  <c r="BU336" i="7"/>
  <c r="BU332" i="7"/>
  <c r="BU337" i="7"/>
  <c r="AV334" i="7"/>
  <c r="AW339" i="7"/>
  <c r="BU339" i="7"/>
  <c r="BI184" i="7"/>
  <c r="BI9" i="7" s="1"/>
  <c r="BI189" i="7"/>
  <c r="BI14" i="7" s="1"/>
  <c r="BI193" i="7"/>
  <c r="BI18" i="7" s="1"/>
  <c r="BI187" i="7"/>
  <c r="BI12" i="7" s="1"/>
  <c r="BI195" i="7"/>
  <c r="BI20" i="7" s="1"/>
  <c r="BI194" i="7"/>
  <c r="BI19" i="7" s="1"/>
  <c r="BI199" i="7"/>
  <c r="BI24" i="7" s="1"/>
  <c r="BI185" i="7"/>
  <c r="BI10" i="7" s="1"/>
  <c r="BI191" i="7"/>
  <c r="BI16" i="7" s="1"/>
  <c r="BI196" i="7"/>
  <c r="BI21" i="7" s="1"/>
  <c r="BI188" i="7"/>
  <c r="BI13" i="7" s="1"/>
  <c r="BI183" i="7"/>
  <c r="BI186" i="7"/>
  <c r="BI11" i="7" s="1"/>
  <c r="BI197" i="7"/>
  <c r="BI22" i="7" s="1"/>
  <c r="AV250" i="7"/>
  <c r="AV201" i="7" s="1"/>
  <c r="AV26" i="7" s="1"/>
  <c r="BT250" i="7"/>
  <c r="BT191" i="7" s="1"/>
  <c r="BT16" i="7" s="1"/>
  <c r="BU250" i="7"/>
  <c r="BU201" i="7" s="1"/>
  <c r="BU26" i="7" s="1"/>
  <c r="AW250" i="7"/>
  <c r="AW201" i="7" s="1"/>
  <c r="AW26" i="7" s="1"/>
  <c r="JG267" i="7"/>
  <c r="HB266" i="7"/>
  <c r="HB326" i="7" s="1"/>
  <c r="EJ267" i="7"/>
  <c r="EJ325" i="7" s="1"/>
  <c r="BM272" i="7"/>
  <c r="BM274" i="7" s="1"/>
  <c r="JF267" i="7"/>
  <c r="GU267" i="7"/>
  <c r="GU325" i="7" s="1"/>
  <c r="LP267" i="7"/>
  <c r="LP325" i="7" s="1"/>
  <c r="BY267" i="7"/>
  <c r="BY325" i="7" s="1"/>
  <c r="BA267" i="7"/>
  <c r="G272" i="7"/>
  <c r="G274" i="7" s="1"/>
  <c r="W266" i="7"/>
  <c r="W326" i="7" s="1"/>
  <c r="GV267" i="7"/>
  <c r="GV325" i="7" s="1"/>
  <c r="EL266" i="7"/>
  <c r="EL326" i="7" s="1"/>
  <c r="EQ267" i="7"/>
  <c r="EQ325" i="7" s="1"/>
  <c r="CG267" i="7"/>
  <c r="CG325" i="7" s="1"/>
  <c r="Q65" i="32"/>
  <c r="N110" i="7" s="1"/>
  <c r="CN256" i="7"/>
  <c r="CN324" i="7" s="1"/>
  <c r="J24" i="15"/>
  <c r="J24" i="30"/>
  <c r="J53" i="30" s="1"/>
  <c r="FE263" i="7"/>
  <c r="FQ263" i="7" s="1"/>
  <c r="GC263" i="7" s="1"/>
  <c r="GO263" i="7" s="1"/>
  <c r="BA177" i="7"/>
  <c r="CP286" i="7"/>
  <c r="EY262" i="7"/>
  <c r="CR280" i="7"/>
  <c r="CR312" i="7" s="1"/>
  <c r="FE256" i="7"/>
  <c r="FE324" i="7" s="1"/>
  <c r="CW263" i="7"/>
  <c r="DI263" i="7" s="1"/>
  <c r="DU263" i="7" s="1"/>
  <c r="EG263" i="7" s="1"/>
  <c r="CW256" i="7"/>
  <c r="CW324" i="7" s="1"/>
  <c r="CO287" i="7"/>
  <c r="DA287" i="7" s="1"/>
  <c r="DM287" i="7" s="1"/>
  <c r="DY287" i="7" s="1"/>
  <c r="EV262" i="7"/>
  <c r="CX264" i="7"/>
  <c r="DJ264" i="7" s="1"/>
  <c r="DV264" i="7" s="1"/>
  <c r="EH264" i="7" s="1"/>
  <c r="CR257" i="7"/>
  <c r="DD257" i="7" s="1"/>
  <c r="DP257" i="7" s="1"/>
  <c r="EB257" i="7" s="1"/>
  <c r="CN257" i="7"/>
  <c r="CZ257" i="7" s="1"/>
  <c r="DL257" i="7" s="1"/>
  <c r="DX257" i="7" s="1"/>
  <c r="FB257" i="7"/>
  <c r="FN257" i="7" s="1"/>
  <c r="FZ257" i="7" s="1"/>
  <c r="GL257" i="7" s="1"/>
  <c r="CR289" i="7"/>
  <c r="DD289" i="7" s="1"/>
  <c r="DP289" i="7" s="1"/>
  <c r="EB289" i="7" s="1"/>
  <c r="CN289" i="7"/>
  <c r="CZ289" i="7" s="1"/>
  <c r="DL289" i="7" s="1"/>
  <c r="DX289" i="7" s="1"/>
  <c r="CQ280" i="7"/>
  <c r="CQ312" i="7" s="1"/>
  <c r="CP289" i="7"/>
  <c r="DB289" i="7" s="1"/>
  <c r="DN289" i="7" s="1"/>
  <c r="DZ289" i="7" s="1"/>
  <c r="EW289" i="7"/>
  <c r="FI289" i="7" s="1"/>
  <c r="FU289" i="7" s="1"/>
  <c r="GG289" i="7" s="1"/>
  <c r="FC279" i="7"/>
  <c r="EW282" i="7"/>
  <c r="FI282" i="7" s="1"/>
  <c r="FU282" i="7" s="1"/>
  <c r="GG282" i="7" s="1"/>
  <c r="EU282" i="7"/>
  <c r="FG282" i="7" s="1"/>
  <c r="FS282" i="7" s="1"/>
  <c r="GE282" i="7" s="1"/>
  <c r="EW262" i="7"/>
  <c r="FE289" i="7"/>
  <c r="FQ289" i="7" s="1"/>
  <c r="GC289" i="7" s="1"/>
  <c r="GO289" i="7" s="1"/>
  <c r="CR264" i="7"/>
  <c r="DD264" i="7" s="1"/>
  <c r="DP264" i="7" s="1"/>
  <c r="EB264" i="7" s="1"/>
  <c r="CN255" i="7"/>
  <c r="EY282" i="7"/>
  <c r="FK282" i="7" s="1"/>
  <c r="FW282" i="7" s="1"/>
  <c r="GI282" i="7" s="1"/>
  <c r="Y176" i="7"/>
  <c r="Z176" i="7" s="1"/>
  <c r="AC24" i="40" s="1"/>
  <c r="AA24" i="15"/>
  <c r="AA71" i="15" s="1"/>
  <c r="CU286" i="7"/>
  <c r="FB289" i="7"/>
  <c r="FN289" i="7" s="1"/>
  <c r="FZ289" i="7" s="1"/>
  <c r="GL289" i="7" s="1"/>
  <c r="CW271" i="7"/>
  <c r="DI271" i="7" s="1"/>
  <c r="CV263" i="7"/>
  <c r="DH263" i="7" s="1"/>
  <c r="DT263" i="7" s="1"/>
  <c r="EF263" i="7" s="1"/>
  <c r="CV255" i="7"/>
  <c r="CQ281" i="7"/>
  <c r="DC281" i="7" s="1"/>
  <c r="DO281" i="7" s="1"/>
  <c r="EA281" i="7" s="1"/>
  <c r="EX289" i="7"/>
  <c r="FJ289" i="7" s="1"/>
  <c r="FV289" i="7" s="1"/>
  <c r="GH289" i="7" s="1"/>
  <c r="EY263" i="7"/>
  <c r="FK263" i="7" s="1"/>
  <c r="FW263" i="7" s="1"/>
  <c r="GI263" i="7" s="1"/>
  <c r="EW286" i="7"/>
  <c r="H266" i="7"/>
  <c r="H326" i="7" s="1"/>
  <c r="CQ286" i="7"/>
  <c r="F266" i="7"/>
  <c r="F326" i="7" s="1"/>
  <c r="EZ256" i="7"/>
  <c r="EZ324" i="7" s="1"/>
  <c r="FA259" i="7"/>
  <c r="FM259" i="7" s="1"/>
  <c r="CS280" i="7"/>
  <c r="CS312" i="7" s="1"/>
  <c r="FB279" i="7"/>
  <c r="EV289" i="7"/>
  <c r="FH289" i="7" s="1"/>
  <c r="FT289" i="7" s="1"/>
  <c r="GF289" i="7" s="1"/>
  <c r="CP259" i="7"/>
  <c r="DB259" i="7" s="1"/>
  <c r="CT257" i="7"/>
  <c r="DF257" i="7" s="1"/>
  <c r="DR257" i="7" s="1"/>
  <c r="ED257" i="7" s="1"/>
  <c r="MD286" i="7"/>
  <c r="CM254" i="7"/>
  <c r="CM323" i="7" s="1"/>
  <c r="CR256" i="7"/>
  <c r="CR324" i="7" s="1"/>
  <c r="AH46" i="7"/>
  <c r="AO273" i="7"/>
  <c r="AO320" i="7" s="1"/>
  <c r="Y266" i="7"/>
  <c r="Y326" i="7" s="1"/>
  <c r="P273" i="7"/>
  <c r="P320" i="7" s="1"/>
  <c r="AH45" i="7"/>
  <c r="AI46" i="7"/>
  <c r="AI45" i="7"/>
  <c r="JA176" i="7"/>
  <c r="FA265" i="7"/>
  <c r="FM265" i="7" s="1"/>
  <c r="FY265" i="7" s="1"/>
  <c r="GK265" i="7" s="1"/>
  <c r="CX265" i="7"/>
  <c r="DJ265" i="7" s="1"/>
  <c r="DV265" i="7" s="1"/>
  <c r="EH265" i="7" s="1"/>
  <c r="JQ269" i="7"/>
  <c r="KC269" i="7" s="1"/>
  <c r="FF255" i="7"/>
  <c r="FB260" i="7"/>
  <c r="FN260" i="7" s="1"/>
  <c r="EY265" i="7"/>
  <c r="FK265" i="7" s="1"/>
  <c r="FW265" i="7" s="1"/>
  <c r="GI265" i="7" s="1"/>
  <c r="CN263" i="7"/>
  <c r="CZ263" i="7" s="1"/>
  <c r="DL263" i="7" s="1"/>
  <c r="DX263" i="7" s="1"/>
  <c r="FD287" i="7"/>
  <c r="FP287" i="7" s="1"/>
  <c r="GB287" i="7" s="1"/>
  <c r="GN287" i="7" s="1"/>
  <c r="JO257" i="7"/>
  <c r="FB282" i="7"/>
  <c r="FN282" i="7" s="1"/>
  <c r="FZ282" i="7" s="1"/>
  <c r="GL282" i="7" s="1"/>
  <c r="EU287" i="7"/>
  <c r="FG287" i="7" s="1"/>
  <c r="FS287" i="7" s="1"/>
  <c r="GE287" i="7" s="1"/>
  <c r="GT178" i="7"/>
  <c r="EX282" i="7"/>
  <c r="FJ282" i="7" s="1"/>
  <c r="FV282" i="7" s="1"/>
  <c r="GH282" i="7" s="1"/>
  <c r="FF279" i="7"/>
  <c r="AK246" i="7"/>
  <c r="Q24" i="22"/>
  <c r="Q52" i="22" s="1"/>
  <c r="J24" i="22"/>
  <c r="J52" i="22" s="1"/>
  <c r="AA24" i="23"/>
  <c r="AA53" i="23" s="1"/>
  <c r="L24" i="23"/>
  <c r="L53" i="23" s="1"/>
  <c r="V24" i="23"/>
  <c r="V52" i="23" s="1"/>
  <c r="EX257" i="7"/>
  <c r="FJ257" i="7" s="1"/>
  <c r="FV257" i="7" s="1"/>
  <c r="GH257" i="7" s="1"/>
  <c r="X178" i="7"/>
  <c r="U177" i="7"/>
  <c r="V177" i="7"/>
  <c r="W177" i="7"/>
  <c r="T177" i="7"/>
  <c r="FB263" i="7"/>
  <c r="FN263" i="7" s="1"/>
  <c r="FZ263" i="7" s="1"/>
  <c r="GL263" i="7" s="1"/>
  <c r="CV258" i="7"/>
  <c r="DH258" i="7" s="1"/>
  <c r="DT258" i="7" s="1"/>
  <c r="EF258" i="7" s="1"/>
  <c r="EZ270" i="7"/>
  <c r="FL270" i="7" s="1"/>
  <c r="LW259" i="7"/>
  <c r="CN262" i="7"/>
  <c r="CX289" i="7"/>
  <c r="DJ289" i="7" s="1"/>
  <c r="DV289" i="7" s="1"/>
  <c r="EH289" i="7" s="1"/>
  <c r="CU265" i="7"/>
  <c r="DG265" i="7" s="1"/>
  <c r="DS265" i="7" s="1"/>
  <c r="EE265" i="7" s="1"/>
  <c r="CP256" i="7"/>
  <c r="CP324" i="7" s="1"/>
  <c r="U176" i="7"/>
  <c r="X24" i="40" s="1"/>
  <c r="V176" i="7"/>
  <c r="Y24" i="40" s="1"/>
  <c r="W176" i="7"/>
  <c r="Z24" i="40" s="1"/>
  <c r="T176" i="7"/>
  <c r="W24" i="40" s="1"/>
  <c r="CV259" i="7"/>
  <c r="DH259" i="7" s="1"/>
  <c r="CP257" i="7"/>
  <c r="DB257" i="7" s="1"/>
  <c r="DN257" i="7" s="1"/>
  <c r="DZ257" i="7" s="1"/>
  <c r="CQ257" i="7"/>
  <c r="DC257" i="7" s="1"/>
  <c r="DO257" i="7" s="1"/>
  <c r="EA257" i="7" s="1"/>
  <c r="CP258" i="7"/>
  <c r="DB258" i="7" s="1"/>
  <c r="DN258" i="7" s="1"/>
  <c r="DZ258" i="7" s="1"/>
  <c r="CU255" i="7"/>
  <c r="FC263" i="7"/>
  <c r="FO263" i="7" s="1"/>
  <c r="GA263" i="7" s="1"/>
  <c r="GM263" i="7" s="1"/>
  <c r="CQ256" i="7"/>
  <c r="CQ324" i="7" s="1"/>
  <c r="LW284" i="7"/>
  <c r="BN176" i="7"/>
  <c r="LW176" i="7" s="1"/>
  <c r="BZ259" i="7"/>
  <c r="BZ176" i="7" s="1"/>
  <c r="EW256" i="7"/>
  <c r="EW324" i="7" s="1"/>
  <c r="O290" i="7"/>
  <c r="O314" i="7" s="1"/>
  <c r="CN273" i="7"/>
  <c r="CN320" i="7" s="1"/>
  <c r="CM273" i="7"/>
  <c r="CM320" i="7" s="1"/>
  <c r="X272" i="7"/>
  <c r="X274" i="7" s="1"/>
  <c r="LH291" i="7"/>
  <c r="LH313" i="7" s="1"/>
  <c r="J267" i="7"/>
  <c r="J325" i="7" s="1"/>
  <c r="I272" i="7"/>
  <c r="I274" i="7" s="1"/>
  <c r="MN281" i="7"/>
  <c r="GS178" i="7"/>
  <c r="EX273" i="7"/>
  <c r="EX320" i="7" s="1"/>
  <c r="EP266" i="7"/>
  <c r="EP326" i="7" s="1"/>
  <c r="J291" i="7"/>
  <c r="J313" i="7" s="1"/>
  <c r="EV287" i="7"/>
  <c r="FH287" i="7" s="1"/>
  <c r="FT287" i="7" s="1"/>
  <c r="GF287" i="7" s="1"/>
  <c r="LR282" i="7"/>
  <c r="LR309" i="7" s="1"/>
  <c r="FF282" i="7"/>
  <c r="FR282" i="7" s="1"/>
  <c r="GD282" i="7" s="1"/>
  <c r="GP282" i="7" s="1"/>
  <c r="CS264" i="7"/>
  <c r="DE264" i="7" s="1"/>
  <c r="DQ264" i="7" s="1"/>
  <c r="EC264" i="7" s="1"/>
  <c r="MI265" i="7"/>
  <c r="GR178" i="7"/>
  <c r="EU286" i="7"/>
  <c r="CR279" i="7"/>
  <c r="LW288" i="7"/>
  <c r="MI289" i="7"/>
  <c r="CW279" i="7"/>
  <c r="CQ258" i="7"/>
  <c r="DC258" i="7" s="1"/>
  <c r="DO258" i="7" s="1"/>
  <c r="EA258" i="7" s="1"/>
  <c r="EU280" i="7"/>
  <c r="EU312" i="7" s="1"/>
  <c r="LR295" i="7"/>
  <c r="MS295" i="7" s="1"/>
  <c r="CT288" i="7"/>
  <c r="DF288" i="7" s="1"/>
  <c r="DR288" i="7" s="1"/>
  <c r="ED288" i="7" s="1"/>
  <c r="CV282" i="7"/>
  <c r="DH282" i="7" s="1"/>
  <c r="DT282" i="7" s="1"/>
  <c r="EF282" i="7" s="1"/>
  <c r="EV254" i="7"/>
  <c r="EV323" i="7" s="1"/>
  <c r="FE287" i="7"/>
  <c r="FQ287" i="7" s="1"/>
  <c r="GC287" i="7" s="1"/>
  <c r="GO287" i="7" s="1"/>
  <c r="LR280" i="7"/>
  <c r="LR312" i="7" s="1"/>
  <c r="LR289" i="7"/>
  <c r="JV289" i="7" s="1"/>
  <c r="KH289" i="7" s="1"/>
  <c r="KT289" i="7" s="1"/>
  <c r="LF289" i="7" s="1"/>
  <c r="CP288" i="7"/>
  <c r="DB288" i="7" s="1"/>
  <c r="DN288" i="7" s="1"/>
  <c r="DZ288" i="7" s="1"/>
  <c r="LR281" i="7"/>
  <c r="EV255" i="7"/>
  <c r="CS258" i="7"/>
  <c r="DE258" i="7" s="1"/>
  <c r="DQ258" i="7" s="1"/>
  <c r="EC258" i="7" s="1"/>
  <c r="LR293" i="7"/>
  <c r="JV293" i="7" s="1"/>
  <c r="LR286" i="7"/>
  <c r="CO288" i="7"/>
  <c r="DA288" i="7" s="1"/>
  <c r="DM288" i="7" s="1"/>
  <c r="DY288" i="7" s="1"/>
  <c r="LR287" i="7"/>
  <c r="MS287" i="7" s="1"/>
  <c r="LR294" i="7"/>
  <c r="JV294" i="7" s="1"/>
  <c r="CF266" i="7"/>
  <c r="CF326" i="7" s="1"/>
  <c r="EZ273" i="7"/>
  <c r="EZ320" i="7" s="1"/>
  <c r="CJ266" i="7"/>
  <c r="CJ326" i="7" s="1"/>
  <c r="LR297" i="7"/>
  <c r="LR308" i="7" s="1"/>
  <c r="CK267" i="7"/>
  <c r="CK325" i="7" s="1"/>
  <c r="N272" i="7"/>
  <c r="FC273" i="7"/>
  <c r="FC320" i="7" s="1"/>
  <c r="CD266" i="7"/>
  <c r="CD326" i="7" s="1"/>
  <c r="F290" i="7"/>
  <c r="F314" i="7" s="1"/>
  <c r="H290" i="7"/>
  <c r="H314" i="7" s="1"/>
  <c r="S272" i="7"/>
  <c r="IZ266" i="7"/>
  <c r="IZ326" i="7" s="1"/>
  <c r="LI267" i="7"/>
  <c r="LI325" i="7" s="1"/>
  <c r="GY266" i="7"/>
  <c r="GY326" i="7" s="1"/>
  <c r="J266" i="7"/>
  <c r="J326" i="7" s="1"/>
  <c r="EI267" i="7"/>
  <c r="EI325" i="7" s="1"/>
  <c r="CH267" i="7"/>
  <c r="CH325" i="7" s="1"/>
  <c r="CC290" i="7"/>
  <c r="CC314" i="7" s="1"/>
  <c r="LG267" i="7"/>
  <c r="LG325" i="7" s="1"/>
  <c r="GW267" i="7"/>
  <c r="GW325" i="7" s="1"/>
  <c r="CK266" i="7"/>
  <c r="CK326" i="7" s="1"/>
  <c r="HA267" i="7"/>
  <c r="HA325" i="7" s="1"/>
  <c r="JA266" i="7"/>
  <c r="JA326" i="7" s="1"/>
  <c r="W291" i="7"/>
  <c r="W313" i="7" s="1"/>
  <c r="JJ290" i="7"/>
  <c r="JJ314" i="7" s="1"/>
  <c r="CQ273" i="7"/>
  <c r="CQ320" i="7" s="1"/>
  <c r="EQ290" i="7"/>
  <c r="EQ314" i="7" s="1"/>
  <c r="GT290" i="7"/>
  <c r="GT314" i="7" s="1"/>
  <c r="GR291" i="7"/>
  <c r="GR313" i="7" s="1"/>
  <c r="IZ267" i="7"/>
  <c r="IZ325" i="7" s="1"/>
  <c r="O267" i="7"/>
  <c r="O325" i="7" s="1"/>
  <c r="EI291" i="7"/>
  <c r="EI313" i="7" s="1"/>
  <c r="LO266" i="7"/>
  <c r="LO326" i="7" s="1"/>
  <c r="CP273" i="7"/>
  <c r="CP320" i="7" s="1"/>
  <c r="LL291" i="7"/>
  <c r="LL313" i="7" s="1"/>
  <c r="CB291" i="7"/>
  <c r="CB313" i="7" s="1"/>
  <c r="LM266" i="7"/>
  <c r="LM326" i="7" s="1"/>
  <c r="W267" i="7"/>
  <c r="W325" i="7" s="1"/>
  <c r="Y267" i="7"/>
  <c r="Y325" i="7" s="1"/>
  <c r="LL290" i="7"/>
  <c r="LL314" i="7" s="1"/>
  <c r="GZ266" i="7"/>
  <c r="GZ326" i="7" s="1"/>
  <c r="GT266" i="7"/>
  <c r="GT326" i="7" s="1"/>
  <c r="BN266" i="7"/>
  <c r="BN326" i="7" s="1"/>
  <c r="JH266" i="7"/>
  <c r="JH326" i="7" s="1"/>
  <c r="JB267" i="7"/>
  <c r="JB325" i="7" s="1"/>
  <c r="GW266" i="7"/>
  <c r="GW326" i="7" s="1"/>
  <c r="FA273" i="7"/>
  <c r="FA320" i="7" s="1"/>
  <c r="JC266" i="7"/>
  <c r="JC326" i="7" s="1"/>
  <c r="FE273" i="7"/>
  <c r="FE320" i="7" s="1"/>
  <c r="CW257" i="7"/>
  <c r="DI257" i="7" s="1"/>
  <c r="DU257" i="7" s="1"/>
  <c r="EG257" i="7" s="1"/>
  <c r="CQ263" i="7"/>
  <c r="DC263" i="7" s="1"/>
  <c r="DO263" i="7" s="1"/>
  <c r="EA263" i="7" s="1"/>
  <c r="EZ262" i="7"/>
  <c r="MS258" i="7"/>
  <c r="CW262" i="7"/>
  <c r="GY178" i="7"/>
  <c r="FB255" i="7"/>
  <c r="BN290" i="7"/>
  <c r="BN314" i="7" s="1"/>
  <c r="FE265" i="7"/>
  <c r="FQ265" i="7" s="1"/>
  <c r="GC265" i="7" s="1"/>
  <c r="GO265" i="7" s="1"/>
  <c r="LN291" i="7"/>
  <c r="LN313" i="7" s="1"/>
  <c r="MS268" i="7"/>
  <c r="MS262" i="7"/>
  <c r="BN267" i="7"/>
  <c r="BN325" i="7" s="1"/>
  <c r="CA266" i="7"/>
  <c r="CA326" i="7" s="1"/>
  <c r="MN256" i="7"/>
  <c r="EW265" i="7"/>
  <c r="FI265" i="7" s="1"/>
  <c r="FU265" i="7" s="1"/>
  <c r="GG265" i="7" s="1"/>
  <c r="EY255" i="7"/>
  <c r="FB256" i="7"/>
  <c r="FB324" i="7" s="1"/>
  <c r="CN297" i="7"/>
  <c r="CN308" i="7" s="1"/>
  <c r="CP264" i="7"/>
  <c r="DB264" i="7" s="1"/>
  <c r="DN264" i="7" s="1"/>
  <c r="DZ264" i="7" s="1"/>
  <c r="CM256" i="7"/>
  <c r="CM324" i="7" s="1"/>
  <c r="EU258" i="7"/>
  <c r="FG258" i="7" s="1"/>
  <c r="FS258" i="7" s="1"/>
  <c r="GE258" i="7" s="1"/>
  <c r="FC256" i="7"/>
  <c r="FC324" i="7" s="1"/>
  <c r="FC258" i="7"/>
  <c r="FO258" i="7" s="1"/>
  <c r="GA258" i="7" s="1"/>
  <c r="GM258" i="7" s="1"/>
  <c r="GV291" i="7"/>
  <c r="GV313" i="7" s="1"/>
  <c r="JH267" i="7"/>
  <c r="JH325" i="7" s="1"/>
  <c r="GS291" i="7"/>
  <c r="GS313" i="7" s="1"/>
  <c r="ER291" i="7"/>
  <c r="ER313" i="7" s="1"/>
  <c r="MN260" i="7"/>
  <c r="MN262" i="7"/>
  <c r="CO263" i="7"/>
  <c r="DA263" i="7" s="1"/>
  <c r="DM263" i="7" s="1"/>
  <c r="DY263" i="7" s="1"/>
  <c r="LK290" i="7"/>
  <c r="LK314" i="7" s="1"/>
  <c r="CP263" i="7"/>
  <c r="DB263" i="7" s="1"/>
  <c r="DN263" i="7" s="1"/>
  <c r="DZ263" i="7" s="1"/>
  <c r="JD267" i="7"/>
  <c r="JD325" i="7" s="1"/>
  <c r="MS270" i="7"/>
  <c r="JE291" i="7"/>
  <c r="JE313" i="7" s="1"/>
  <c r="EY256" i="7"/>
  <c r="EY324" i="7" s="1"/>
  <c r="MI271" i="7"/>
  <c r="CT258" i="7"/>
  <c r="DF258" i="7" s="1"/>
  <c r="DR258" i="7" s="1"/>
  <c r="ED258" i="7" s="1"/>
  <c r="FD265" i="7"/>
  <c r="FP265" i="7" s="1"/>
  <c r="GB265" i="7" s="1"/>
  <c r="GN265" i="7" s="1"/>
  <c r="EW297" i="7"/>
  <c r="EW308" i="7" s="1"/>
  <c r="CB290" i="7"/>
  <c r="CB314" i="7" s="1"/>
  <c r="FB273" i="7"/>
  <c r="FB320" i="7" s="1"/>
  <c r="EO290" i="7"/>
  <c r="EO314" i="7" s="1"/>
  <c r="ER267" i="7"/>
  <c r="ER325" i="7" s="1"/>
  <c r="LP291" i="7"/>
  <c r="LP313" i="7" s="1"/>
  <c r="GT267" i="7"/>
  <c r="GT325" i="7" s="1"/>
  <c r="EO267" i="7"/>
  <c r="EO325" i="7" s="1"/>
  <c r="CI267" i="7"/>
  <c r="CI325" i="7" s="1"/>
  <c r="CH266" i="7"/>
  <c r="CH326" i="7" s="1"/>
  <c r="IY267" i="7"/>
  <c r="IY325" i="7" s="1"/>
  <c r="LY286" i="7"/>
  <c r="MD293" i="7"/>
  <c r="EX255" i="7"/>
  <c r="MS263" i="7"/>
  <c r="MI269" i="7"/>
  <c r="EV279" i="7"/>
  <c r="LW285" i="7"/>
  <c r="LW283" i="7"/>
  <c r="MI286" i="7"/>
  <c r="MD264" i="7"/>
  <c r="CV280" i="7"/>
  <c r="CV312" i="7" s="1"/>
  <c r="LY293" i="7"/>
  <c r="BJ291" i="7"/>
  <c r="BJ313" i="7" s="1"/>
  <c r="MN286" i="7"/>
  <c r="MI263" i="7"/>
  <c r="CT279" i="7"/>
  <c r="EU279" i="7"/>
  <c r="EW281" i="7"/>
  <c r="FI281" i="7" s="1"/>
  <c r="FU281" i="7" s="1"/>
  <c r="GG281" i="7" s="1"/>
  <c r="CW286" i="7"/>
  <c r="CX279" i="7"/>
  <c r="LY288" i="7"/>
  <c r="FA279" i="7"/>
  <c r="FC289" i="7"/>
  <c r="FO289" i="7" s="1"/>
  <c r="GA289" i="7" s="1"/>
  <c r="GM289" i="7" s="1"/>
  <c r="CX286" i="7"/>
  <c r="CX281" i="7"/>
  <c r="DJ281" i="7" s="1"/>
  <c r="DV281" i="7" s="1"/>
  <c r="EH281" i="7" s="1"/>
  <c r="MD263" i="7"/>
  <c r="CS287" i="7"/>
  <c r="DE287" i="7" s="1"/>
  <c r="DQ287" i="7" s="1"/>
  <c r="EC287" i="7" s="1"/>
  <c r="CR287" i="7"/>
  <c r="DD287" i="7" s="1"/>
  <c r="DP287" i="7" s="1"/>
  <c r="EB287" i="7" s="1"/>
  <c r="CN280" i="7"/>
  <c r="CN312" i="7" s="1"/>
  <c r="EY279" i="7"/>
  <c r="FA289" i="7"/>
  <c r="FM289" i="7" s="1"/>
  <c r="FY289" i="7" s="1"/>
  <c r="GK289" i="7" s="1"/>
  <c r="MI287" i="7"/>
  <c r="CU279" i="7"/>
  <c r="CO256" i="7"/>
  <c r="CO324" i="7" s="1"/>
  <c r="CM262" i="7"/>
  <c r="FB280" i="7"/>
  <c r="FB312" i="7" s="1"/>
  <c r="FF281" i="7"/>
  <c r="FR281" i="7" s="1"/>
  <c r="GD281" i="7" s="1"/>
  <c r="GP281" i="7" s="1"/>
  <c r="LY257" i="7"/>
  <c r="LW289" i="7"/>
  <c r="MI281" i="7"/>
  <c r="CV257" i="7"/>
  <c r="DH257" i="7" s="1"/>
  <c r="DT257" i="7" s="1"/>
  <c r="EF257" i="7" s="1"/>
  <c r="MN263" i="7"/>
  <c r="MS269" i="7"/>
  <c r="FD262" i="7"/>
  <c r="MI258" i="7"/>
  <c r="MD255" i="7"/>
  <c r="MN265" i="7"/>
  <c r="FE279" i="7"/>
  <c r="FC280" i="7"/>
  <c r="FC312" i="7" s="1"/>
  <c r="CN281" i="7"/>
  <c r="CZ281" i="7" s="1"/>
  <c r="DL281" i="7" s="1"/>
  <c r="DX281" i="7" s="1"/>
  <c r="MI280" i="7"/>
  <c r="LW279" i="7"/>
  <c r="FA286" i="7"/>
  <c r="CR282" i="7"/>
  <c r="DD282" i="7" s="1"/>
  <c r="DP282" i="7" s="1"/>
  <c r="EB282" i="7" s="1"/>
  <c r="MI279" i="7"/>
  <c r="MI294" i="7"/>
  <c r="MN295" i="7"/>
  <c r="LY259" i="7"/>
  <c r="FE262" i="7"/>
  <c r="MI282" i="7"/>
  <c r="MD284" i="7"/>
  <c r="MN293" i="7"/>
  <c r="MD271" i="7"/>
  <c r="CV256" i="7"/>
  <c r="CV324" i="7" s="1"/>
  <c r="MS257" i="7"/>
  <c r="MN257" i="7"/>
  <c r="CR255" i="7"/>
  <c r="JC291" i="7"/>
  <c r="JC313" i="7" s="1"/>
  <c r="FF256" i="7"/>
  <c r="FF324" i="7" s="1"/>
  <c r="MN292" i="7"/>
  <c r="MS265" i="7"/>
  <c r="FD279" i="7"/>
  <c r="CW289" i="7"/>
  <c r="DI289" i="7" s="1"/>
  <c r="DU289" i="7" s="1"/>
  <c r="EG289" i="7" s="1"/>
  <c r="FE280" i="7"/>
  <c r="FE312" i="7" s="1"/>
  <c r="CT286" i="7"/>
  <c r="CQ289" i="7"/>
  <c r="DC289" i="7" s="1"/>
  <c r="DO289" i="7" s="1"/>
  <c r="EA289" i="7" s="1"/>
  <c r="CS286" i="7"/>
  <c r="CX287" i="7"/>
  <c r="DJ287" i="7" s="1"/>
  <c r="DV287" i="7" s="1"/>
  <c r="EH287" i="7" s="1"/>
  <c r="MS292" i="7"/>
  <c r="EU281" i="7"/>
  <c r="FG281" i="7" s="1"/>
  <c r="FS281" i="7" s="1"/>
  <c r="GE281" i="7" s="1"/>
  <c r="MN269" i="7"/>
  <c r="MD283" i="7"/>
  <c r="EU257" i="7"/>
  <c r="FG257" i="7" s="1"/>
  <c r="FS257" i="7" s="1"/>
  <c r="GE257" i="7" s="1"/>
  <c r="LY270" i="7"/>
  <c r="MD292" i="7"/>
  <c r="CW281" i="7"/>
  <c r="DI281" i="7" s="1"/>
  <c r="DU281" i="7" s="1"/>
  <c r="EG281" i="7" s="1"/>
  <c r="CU287" i="7"/>
  <c r="DG287" i="7" s="1"/>
  <c r="DS287" i="7" s="1"/>
  <c r="EE287" i="7" s="1"/>
  <c r="LW282" i="7"/>
  <c r="CU282" i="7"/>
  <c r="DG282" i="7" s="1"/>
  <c r="DS282" i="7" s="1"/>
  <c r="EE282" i="7" s="1"/>
  <c r="MN282" i="7"/>
  <c r="LW294" i="7"/>
  <c r="LW293" i="7"/>
  <c r="EZ286" i="7"/>
  <c r="CV289" i="7"/>
  <c r="DH289" i="7" s="1"/>
  <c r="DT289" i="7" s="1"/>
  <c r="EF289" i="7" s="1"/>
  <c r="G178" i="7"/>
  <c r="EX265" i="7"/>
  <c r="FJ265" i="7" s="1"/>
  <c r="FV265" i="7" s="1"/>
  <c r="GH265" i="7" s="1"/>
  <c r="LY282" i="7"/>
  <c r="CS281" i="7"/>
  <c r="DE281" i="7" s="1"/>
  <c r="DQ281" i="7" s="1"/>
  <c r="EC281" i="7" s="1"/>
  <c r="MI262" i="7"/>
  <c r="GU290" i="7"/>
  <c r="GU314" i="7" s="1"/>
  <c r="FB297" i="7"/>
  <c r="FB308" i="7" s="1"/>
  <c r="CL291" i="7"/>
  <c r="CL313" i="7" s="1"/>
  <c r="JG290" i="7"/>
  <c r="JG314" i="7" s="1"/>
  <c r="ES291" i="7"/>
  <c r="ES313" i="7" s="1"/>
  <c r="GW290" i="7"/>
  <c r="GW314" i="7" s="1"/>
  <c r="MS273" i="7"/>
  <c r="GS290" i="7"/>
  <c r="GS314" i="7" s="1"/>
  <c r="EJ266" i="7"/>
  <c r="EJ326" i="7" s="1"/>
  <c r="JE267" i="7"/>
  <c r="JE325" i="7" s="1"/>
  <c r="LJ291" i="7"/>
  <c r="LJ313" i="7" s="1"/>
  <c r="IZ291" i="7"/>
  <c r="IZ313" i="7" s="1"/>
  <c r="LL266" i="7"/>
  <c r="LL326" i="7" s="1"/>
  <c r="EL291" i="7"/>
  <c r="EL313" i="7" s="1"/>
  <c r="FD273" i="7"/>
  <c r="FD320" i="7" s="1"/>
  <c r="GR266" i="7"/>
  <c r="GR326" i="7" s="1"/>
  <c r="CV297" i="7"/>
  <c r="CV308" i="7" s="1"/>
  <c r="CF291" i="7"/>
  <c r="CF313" i="7" s="1"/>
  <c r="CL290" i="7"/>
  <c r="CL314" i="7" s="1"/>
  <c r="ES267" i="7"/>
  <c r="ES325" i="7" s="1"/>
  <c r="JD266" i="7"/>
  <c r="JD326" i="7" s="1"/>
  <c r="CG291" i="7"/>
  <c r="CG313" i="7" s="1"/>
  <c r="CR297" i="7"/>
  <c r="CR308" i="7" s="1"/>
  <c r="CD290" i="7"/>
  <c r="CD314" i="7" s="1"/>
  <c r="ER266" i="7"/>
  <c r="ER326" i="7" s="1"/>
  <c r="GQ290" i="7"/>
  <c r="GQ314" i="7" s="1"/>
  <c r="IZ290" i="7"/>
  <c r="IZ314" i="7" s="1"/>
  <c r="LQ267" i="7"/>
  <c r="LQ325" i="7" s="1"/>
  <c r="LO267" i="7"/>
  <c r="LO325" i="7" s="1"/>
  <c r="JG266" i="7"/>
  <c r="JG326" i="7" s="1"/>
  <c r="EP291" i="7"/>
  <c r="EP313" i="7" s="1"/>
  <c r="CX297" i="7"/>
  <c r="CX308" i="7" s="1"/>
  <c r="CC267" i="7"/>
  <c r="CC325" i="7" s="1"/>
  <c r="LM290" i="7"/>
  <c r="LM314" i="7" s="1"/>
  <c r="EK291" i="7"/>
  <c r="EK313" i="7" s="1"/>
  <c r="CI266" i="7"/>
  <c r="CI326" i="7" s="1"/>
  <c r="JB290" i="7"/>
  <c r="JB314" i="7" s="1"/>
  <c r="JA291" i="7"/>
  <c r="JA313" i="7" s="1"/>
  <c r="EM291" i="7"/>
  <c r="EM313" i="7" s="1"/>
  <c r="GS266" i="7"/>
  <c r="GS326" i="7" s="1"/>
  <c r="LO291" i="7"/>
  <c r="LO313" i="7" s="1"/>
  <c r="CQ297" i="7"/>
  <c r="CQ308" i="7" s="1"/>
  <c r="LO290" i="7"/>
  <c r="LO314" i="7" s="1"/>
  <c r="BN291" i="7"/>
  <c r="BN313" i="7" s="1"/>
  <c r="GX266" i="7"/>
  <c r="GX326" i="7" s="1"/>
  <c r="AM272" i="7"/>
  <c r="AM274" i="7" s="1"/>
  <c r="LP290" i="7"/>
  <c r="LP314" i="7" s="1"/>
  <c r="JI267" i="7"/>
  <c r="JI325" i="7" s="1"/>
  <c r="IY290" i="7"/>
  <c r="IY314" i="7" s="1"/>
  <c r="MI273" i="7"/>
  <c r="EQ266" i="7"/>
  <c r="EQ326" i="7" s="1"/>
  <c r="CK291" i="7"/>
  <c r="CK313" i="7" s="1"/>
  <c r="GU291" i="7"/>
  <c r="GU313" i="7" s="1"/>
  <c r="FF273" i="7"/>
  <c r="FF320" i="7" s="1"/>
  <c r="CD267" i="7"/>
  <c r="CD325" i="7" s="1"/>
  <c r="EW273" i="7"/>
  <c r="EW320" i="7" s="1"/>
  <c r="EK266" i="7"/>
  <c r="EK326" i="7" s="1"/>
  <c r="EN267" i="7"/>
  <c r="EN325" i="7" s="1"/>
  <c r="CU297" i="7"/>
  <c r="CU308" i="7" s="1"/>
  <c r="LQ291" i="7"/>
  <c r="LQ313" i="7" s="1"/>
  <c r="CI290" i="7"/>
  <c r="CI314" i="7" s="1"/>
  <c r="EI290" i="7"/>
  <c r="EI314" i="7" s="1"/>
  <c r="MN273" i="7"/>
  <c r="JC267" i="7"/>
  <c r="JC325" i="7" s="1"/>
  <c r="HA290" i="7"/>
  <c r="HA314" i="7" s="1"/>
  <c r="CF290" i="7"/>
  <c r="CF314" i="7" s="1"/>
  <c r="EO291" i="7"/>
  <c r="EO313" i="7" s="1"/>
  <c r="ES290" i="7"/>
  <c r="ES314" i="7" s="1"/>
  <c r="LQ290" i="7"/>
  <c r="LQ314" i="7" s="1"/>
  <c r="GY290" i="7"/>
  <c r="GY314" i="7" s="1"/>
  <c r="CD291" i="7"/>
  <c r="CD313" i="7" s="1"/>
  <c r="MN297" i="7"/>
  <c r="JH291" i="7"/>
  <c r="JH313" i="7" s="1"/>
  <c r="JB291" i="7"/>
  <c r="JB313" i="7" s="1"/>
  <c r="JJ267" i="7"/>
  <c r="JJ325" i="7" s="1"/>
  <c r="CW273" i="7"/>
  <c r="CW320" i="7" s="1"/>
  <c r="EK290" i="7"/>
  <c r="EK314" i="7" s="1"/>
  <c r="JG291" i="7"/>
  <c r="JG313" i="7" s="1"/>
  <c r="GZ290" i="7"/>
  <c r="GZ314" i="7" s="1"/>
  <c r="KD270" i="7"/>
  <c r="CY254" i="7"/>
  <c r="CY323" i="7" s="1"/>
  <c r="CZ260" i="7"/>
  <c r="CN177" i="7"/>
  <c r="EY259" i="7"/>
  <c r="EM176" i="7"/>
  <c r="IV293" i="7"/>
  <c r="JT293" i="7"/>
  <c r="EU294" i="7"/>
  <c r="EW283" i="7"/>
  <c r="EK173" i="7"/>
  <c r="FE295" i="7"/>
  <c r="P257" i="7"/>
  <c r="Z256" i="7"/>
  <c r="Z324" i="7" s="1"/>
  <c r="CF267" i="7"/>
  <c r="CF325" i="7" s="1"/>
  <c r="JM271" i="7"/>
  <c r="IO271" i="7"/>
  <c r="MN271" i="7"/>
  <c r="IQ269" i="7"/>
  <c r="JO269" i="7"/>
  <c r="Q50" i="25"/>
  <c r="Q51" i="25"/>
  <c r="S44" i="24"/>
  <c r="R45" i="24"/>
  <c r="R58" i="24" s="1"/>
  <c r="Z265" i="7"/>
  <c r="U63" i="28"/>
  <c r="U64" i="28"/>
  <c r="U57" i="28"/>
  <c r="V30" i="28"/>
  <c r="U55" i="28"/>
  <c r="R40" i="22"/>
  <c r="R65" i="22" s="1"/>
  <c r="Y24" i="21"/>
  <c r="CO262" i="7"/>
  <c r="CO265" i="7"/>
  <c r="DA265" i="7" s="1"/>
  <c r="DM265" i="7" s="1"/>
  <c r="DY265" i="7" s="1"/>
  <c r="S43" i="23"/>
  <c r="R58" i="23"/>
  <c r="EV259" i="7"/>
  <c r="EJ176" i="7"/>
  <c r="AT30" i="38"/>
  <c r="AT32" i="38" s="1"/>
  <c r="ET278" i="7"/>
  <c r="ET311" i="7" s="1"/>
  <c r="CM260" i="7"/>
  <c r="CA177" i="7"/>
  <c r="JK262" i="7"/>
  <c r="IM262" i="7"/>
  <c r="CS295" i="7"/>
  <c r="IX297" i="7"/>
  <c r="IX308" i="7" s="1"/>
  <c r="LJ290" i="7"/>
  <c r="LJ314" i="7" s="1"/>
  <c r="CS293" i="7"/>
  <c r="U53" i="32"/>
  <c r="V30" i="32"/>
  <c r="U54" i="32"/>
  <c r="CL267" i="7"/>
  <c r="CL325" i="7" s="1"/>
  <c r="V24" i="15"/>
  <c r="V24" i="30"/>
  <c r="S178" i="7"/>
  <c r="LY260" i="7"/>
  <c r="Z262" i="7"/>
  <c r="IQ263" i="7"/>
  <c r="IE263" i="7" s="1"/>
  <c r="HS263" i="7" s="1"/>
  <c r="HG263" i="7" s="1"/>
  <c r="JO263" i="7"/>
  <c r="KA263" i="7" s="1"/>
  <c r="KM263" i="7" s="1"/>
  <c r="KY263" i="7" s="1"/>
  <c r="V53" i="19"/>
  <c r="V52" i="19"/>
  <c r="CM271" i="7"/>
  <c r="CX269" i="7"/>
  <c r="Z259" i="7"/>
  <c r="MO259" i="7"/>
  <c r="R47" i="26"/>
  <c r="S46" i="26"/>
  <c r="IQ262" i="7"/>
  <c r="JO262" i="7"/>
  <c r="I24" i="29"/>
  <c r="E288" i="7"/>
  <c r="R50" i="30"/>
  <c r="Q64" i="30"/>
  <c r="Q72" i="30" s="1"/>
  <c r="S47" i="31"/>
  <c r="R48" i="31"/>
  <c r="R61" i="31" s="1"/>
  <c r="Y23" i="32"/>
  <c r="S54" i="29"/>
  <c r="T28" i="29"/>
  <c r="EM266" i="7"/>
  <c r="EM326" i="7" s="1"/>
  <c r="CR270" i="7"/>
  <c r="LH266" i="7"/>
  <c r="LH326" i="7" s="1"/>
  <c r="L255" i="7"/>
  <c r="AO259" i="7"/>
  <c r="AO176" i="7" s="1"/>
  <c r="BA176" i="7"/>
  <c r="FB270" i="7"/>
  <c r="AB24" i="21"/>
  <c r="Z286" i="7"/>
  <c r="EZ254" i="7"/>
  <c r="EZ323" i="7" s="1"/>
  <c r="P255" i="7"/>
  <c r="GY267" i="7"/>
  <c r="GY325" i="7" s="1"/>
  <c r="JP289" i="7"/>
  <c r="KB289" i="7" s="1"/>
  <c r="KN289" i="7" s="1"/>
  <c r="KZ289" i="7" s="1"/>
  <c r="IR289" i="7"/>
  <c r="IF289" i="7" s="1"/>
  <c r="HT289" i="7" s="1"/>
  <c r="HH289" i="7" s="1"/>
  <c r="IW294" i="7"/>
  <c r="JU294" i="7"/>
  <c r="IW256" i="7"/>
  <c r="IW324" i="7" s="1"/>
  <c r="JU256" i="7"/>
  <c r="JU324" i="7" s="1"/>
  <c r="FD295" i="7"/>
  <c r="CW280" i="7"/>
  <c r="CW312" i="7" s="1"/>
  <c r="CR294" i="7"/>
  <c r="R46" i="19"/>
  <c r="R60" i="19" s="1"/>
  <c r="S45" i="19"/>
  <c r="CM258" i="7"/>
  <c r="CY258" i="7" s="1"/>
  <c r="DK258" i="7" s="1"/>
  <c r="DW258" i="7" s="1"/>
  <c r="LY258" i="7"/>
  <c r="CU258" i="7"/>
  <c r="DG258" i="7" s="1"/>
  <c r="DS258" i="7" s="1"/>
  <c r="EE258" i="7" s="1"/>
  <c r="HA178" i="7"/>
  <c r="S45" i="28"/>
  <c r="R46" i="28"/>
  <c r="R60" i="28" s="1"/>
  <c r="Q51" i="24"/>
  <c r="Q64" i="24"/>
  <c r="N136" i="7" s="1"/>
  <c r="Q50" i="24"/>
  <c r="EW271" i="7"/>
  <c r="CQ254" i="7"/>
  <c r="CQ323" i="7" s="1"/>
  <c r="H174" i="7"/>
  <c r="CG266" i="7"/>
  <c r="CG326" i="7" s="1"/>
  <c r="CU295" i="7"/>
  <c r="FF293" i="7"/>
  <c r="IR294" i="7"/>
  <c r="JP294" i="7"/>
  <c r="CW284" i="7"/>
  <c r="CK174" i="7"/>
  <c r="CN279" i="7"/>
  <c r="GY291" i="7"/>
  <c r="GY313" i="7" s="1"/>
  <c r="AK30" i="38"/>
  <c r="AK32" i="38" s="1"/>
  <c r="EK278" i="7"/>
  <c r="EK311" i="7" s="1"/>
  <c r="EW279" i="7"/>
  <c r="JL294" i="7"/>
  <c r="IN294" i="7"/>
  <c r="AY283" i="7"/>
  <c r="BW283" i="7"/>
  <c r="BW173" i="7" s="1"/>
  <c r="BK173" i="7"/>
  <c r="IO287" i="7"/>
  <c r="IC287" i="7" s="1"/>
  <c r="HQ287" i="7" s="1"/>
  <c r="HE287" i="7" s="1"/>
  <c r="JM287" i="7"/>
  <c r="JY287" i="7" s="1"/>
  <c r="KK287" i="7" s="1"/>
  <c r="KW287" i="7" s="1"/>
  <c r="LG290" i="7"/>
  <c r="LG314" i="7" s="1"/>
  <c r="CW282" i="7"/>
  <c r="DI282" i="7" s="1"/>
  <c r="DU282" i="7" s="1"/>
  <c r="EG282" i="7" s="1"/>
  <c r="AY284" i="7"/>
  <c r="BW284" i="7"/>
  <c r="BW174" i="7" s="1"/>
  <c r="BK174" i="7"/>
  <c r="IO281" i="7"/>
  <c r="JM281" i="7"/>
  <c r="JK289" i="7"/>
  <c r="JW289" i="7" s="1"/>
  <c r="KI289" i="7" s="1"/>
  <c r="KU289" i="7" s="1"/>
  <c r="IM289" i="7"/>
  <c r="IA289" i="7" s="1"/>
  <c r="HO289" i="7" s="1"/>
  <c r="HC289" i="7" s="1"/>
  <c r="FB286" i="7"/>
  <c r="AE30" i="38"/>
  <c r="AE32" i="38" s="1"/>
  <c r="CI278" i="7"/>
  <c r="CI311" i="7" s="1"/>
  <c r="GZ291" i="7"/>
  <c r="GZ313" i="7" s="1"/>
  <c r="S30" i="38"/>
  <c r="S32" i="38" s="1"/>
  <c r="BK278" i="7"/>
  <c r="BK311" i="7" s="1"/>
  <c r="LH290" i="7"/>
  <c r="LH314" i="7" s="1"/>
  <c r="BG30" i="38"/>
  <c r="BG32" i="38" s="1"/>
  <c r="EV297" i="7"/>
  <c r="EV308" i="7" s="1"/>
  <c r="K260" i="7"/>
  <c r="R46" i="18"/>
  <c r="R60" i="18" s="1"/>
  <c r="S45" i="18"/>
  <c r="GQ266" i="7"/>
  <c r="GQ326" i="7" s="1"/>
  <c r="JO265" i="7"/>
  <c r="KA265" i="7" s="1"/>
  <c r="KM265" i="7" s="1"/>
  <c r="KY265" i="7" s="1"/>
  <c r="IQ265" i="7"/>
  <c r="IE265" i="7" s="1"/>
  <c r="HS265" i="7" s="1"/>
  <c r="HG265" i="7" s="1"/>
  <c r="IX259" i="7"/>
  <c r="JJ176" i="7"/>
  <c r="T271" i="7"/>
  <c r="IT265" i="7"/>
  <c r="IH265" i="7" s="1"/>
  <c r="HV265" i="7" s="1"/>
  <c r="HJ265" i="7" s="1"/>
  <c r="JR265" i="7"/>
  <c r="KD265" i="7" s="1"/>
  <c r="KP265" i="7" s="1"/>
  <c r="LB265" i="7" s="1"/>
  <c r="FB258" i="7"/>
  <c r="FN258" i="7" s="1"/>
  <c r="FZ258" i="7" s="1"/>
  <c r="GL258" i="7" s="1"/>
  <c r="AF50" i="24"/>
  <c r="AF51" i="24"/>
  <c r="K24" i="29"/>
  <c r="S28" i="27"/>
  <c r="R54" i="27"/>
  <c r="I24" i="20"/>
  <c r="E280" i="7"/>
  <c r="E312" i="7" s="1"/>
  <c r="JO270" i="7"/>
  <c r="IQ270" i="7"/>
  <c r="Z23" i="32"/>
  <c r="T293" i="7"/>
  <c r="FB269" i="7"/>
  <c r="AF52" i="19"/>
  <c r="AF53" i="19"/>
  <c r="V65" i="15"/>
  <c r="W30" i="15"/>
  <c r="W66" i="15" s="1"/>
  <c r="V57" i="15"/>
  <c r="IN263" i="7"/>
  <c r="IB263" i="7" s="1"/>
  <c r="HP263" i="7" s="1"/>
  <c r="HD263" i="7" s="1"/>
  <c r="JL263" i="7"/>
  <c r="JX263" i="7" s="1"/>
  <c r="KJ263" i="7" s="1"/>
  <c r="KV263" i="7" s="1"/>
  <c r="CV254" i="7"/>
  <c r="CV323" i="7" s="1"/>
  <c r="R48" i="28"/>
  <c r="R61" i="28" s="1"/>
  <c r="S47" i="28"/>
  <c r="IX265" i="7"/>
  <c r="IL265" i="7" s="1"/>
  <c r="HZ265" i="7" s="1"/>
  <c r="HN265" i="7" s="1"/>
  <c r="JV265" i="7"/>
  <c r="KH265" i="7" s="1"/>
  <c r="KT265" i="7" s="1"/>
  <c r="LF265" i="7" s="1"/>
  <c r="FF283" i="7"/>
  <c r="ET173" i="7"/>
  <c r="JL280" i="7"/>
  <c r="JL312" i="7" s="1"/>
  <c r="IN280" i="7"/>
  <c r="IN312" i="7" s="1"/>
  <c r="CP281" i="7"/>
  <c r="DB281" i="7" s="1"/>
  <c r="DN281" i="7" s="1"/>
  <c r="DZ281" i="7" s="1"/>
  <c r="EW260" i="7"/>
  <c r="EK177" i="7"/>
  <c r="LJ267" i="7"/>
  <c r="LJ325" i="7" s="1"/>
  <c r="IS287" i="7"/>
  <c r="IG287" i="7" s="1"/>
  <c r="HU287" i="7" s="1"/>
  <c r="HI287" i="7" s="1"/>
  <c r="JQ287" i="7"/>
  <c r="KC287" i="7" s="1"/>
  <c r="KO287" i="7" s="1"/>
  <c r="LA287" i="7" s="1"/>
  <c r="CS284" i="7"/>
  <c r="CG174" i="7"/>
  <c r="FE292" i="7"/>
  <c r="AG30" i="38"/>
  <c r="AG32" i="38" s="1"/>
  <c r="CK278" i="7"/>
  <c r="CK311" i="7" s="1"/>
  <c r="Z30" i="38"/>
  <c r="Z32" i="38" s="1"/>
  <c r="CD278" i="7"/>
  <c r="CD311" i="7" s="1"/>
  <c r="IP287" i="7"/>
  <c r="ID287" i="7" s="1"/>
  <c r="HR287" i="7" s="1"/>
  <c r="HF287" i="7" s="1"/>
  <c r="JN287" i="7"/>
  <c r="JZ287" i="7" s="1"/>
  <c r="KL287" i="7" s="1"/>
  <c r="KX287" i="7" s="1"/>
  <c r="BA297" i="7"/>
  <c r="BA308" i="7" s="1"/>
  <c r="BY297" i="7"/>
  <c r="BY308" i="7" s="1"/>
  <c r="CN282" i="7"/>
  <c r="CZ282" i="7" s="1"/>
  <c r="DL282" i="7" s="1"/>
  <c r="DX282" i="7" s="1"/>
  <c r="CS289" i="7"/>
  <c r="DE289" i="7" s="1"/>
  <c r="DQ289" i="7" s="1"/>
  <c r="EC289" i="7" s="1"/>
  <c r="FD283" i="7"/>
  <c r="ER173" i="7"/>
  <c r="ER290" i="7"/>
  <c r="ER314" i="7" s="1"/>
  <c r="CE290" i="7"/>
  <c r="CE314" i="7" s="1"/>
  <c r="CO281" i="7"/>
  <c r="DA281" i="7" s="1"/>
  <c r="DM281" i="7" s="1"/>
  <c r="DY281" i="7" s="1"/>
  <c r="FF287" i="7"/>
  <c r="FR287" i="7" s="1"/>
  <c r="GD287" i="7" s="1"/>
  <c r="GP287" i="7" s="1"/>
  <c r="JS289" i="7"/>
  <c r="KE289" i="7" s="1"/>
  <c r="KQ289" i="7" s="1"/>
  <c r="LC289" i="7" s="1"/>
  <c r="IU289" i="7"/>
  <c r="II289" i="7" s="1"/>
  <c r="HW289" i="7" s="1"/>
  <c r="HK289" i="7" s="1"/>
  <c r="FD281" i="7"/>
  <c r="FP281" i="7" s="1"/>
  <c r="GB281" i="7" s="1"/>
  <c r="GN281" i="7" s="1"/>
  <c r="FA283" i="7"/>
  <c r="EO173" i="7"/>
  <c r="LI291" i="7"/>
  <c r="LI313" i="7" s="1"/>
  <c r="IQ297" i="7"/>
  <c r="IQ308" i="7" s="1"/>
  <c r="JO297" i="7"/>
  <c r="JO308" i="7" s="1"/>
  <c r="FC259" i="7"/>
  <c r="EW269" i="7"/>
  <c r="AA38" i="3"/>
  <c r="AF24" i="22"/>
  <c r="T263" i="7"/>
  <c r="I23" i="32"/>
  <c r="E293" i="7"/>
  <c r="S54" i="23"/>
  <c r="T28" i="23"/>
  <c r="Z271" i="7"/>
  <c r="S43" i="20"/>
  <c r="R58" i="20"/>
  <c r="M24" i="29"/>
  <c r="K288" i="7"/>
  <c r="R45" i="32"/>
  <c r="R58" i="32" s="1"/>
  <c r="S44" i="32"/>
  <c r="T66" i="3"/>
  <c r="R50" i="22"/>
  <c r="Q62" i="22"/>
  <c r="K24" i="20"/>
  <c r="S44" i="25"/>
  <c r="R45" i="25"/>
  <c r="R58" i="25" s="1"/>
  <c r="X23" i="32"/>
  <c r="U57" i="31"/>
  <c r="U55" i="31"/>
  <c r="U64" i="31"/>
  <c r="V30" i="31"/>
  <c r="U63" i="31"/>
  <c r="Q63" i="24"/>
  <c r="BB273" i="7"/>
  <c r="BB320" i="7" s="1"/>
  <c r="BZ273" i="7"/>
  <c r="BZ320" i="7" s="1"/>
  <c r="MI177" i="7"/>
  <c r="AA52" i="21"/>
  <c r="AA53" i="21"/>
  <c r="CT260" i="7"/>
  <c r="CH177" i="7"/>
  <c r="V55" i="20"/>
  <c r="V63" i="20"/>
  <c r="V57" i="20"/>
  <c r="W30" i="20"/>
  <c r="V64" i="20"/>
  <c r="CO269" i="7"/>
  <c r="IT257" i="7"/>
  <c r="JR257" i="7"/>
  <c r="CQ295" i="7"/>
  <c r="IR258" i="7"/>
  <c r="JP258" i="7"/>
  <c r="FF258" i="7"/>
  <c r="FR258" i="7" s="1"/>
  <c r="GD258" i="7" s="1"/>
  <c r="GP258" i="7" s="1"/>
  <c r="M101" i="7"/>
  <c r="P79" i="28"/>
  <c r="R46" i="23"/>
  <c r="R60" i="23" s="1"/>
  <c r="S45" i="23"/>
  <c r="FE254" i="7"/>
  <c r="FE323" i="7" s="1"/>
  <c r="FA263" i="7"/>
  <c r="FM263" i="7" s="1"/>
  <c r="FY263" i="7" s="1"/>
  <c r="GK263" i="7" s="1"/>
  <c r="IO260" i="7"/>
  <c r="JA177" i="7"/>
  <c r="FE270" i="7"/>
  <c r="T43" i="15"/>
  <c r="T60" i="15" s="1"/>
  <c r="CX258" i="7"/>
  <c r="DJ258" i="7" s="1"/>
  <c r="DV258" i="7" s="1"/>
  <c r="EH258" i="7" s="1"/>
  <c r="IS259" i="7"/>
  <c r="JE176" i="7"/>
  <c r="CT269" i="7"/>
  <c r="IX263" i="7"/>
  <c r="IL263" i="7" s="1"/>
  <c r="HZ263" i="7" s="1"/>
  <c r="HN263" i="7" s="1"/>
  <c r="JV263" i="7"/>
  <c r="KH263" i="7" s="1"/>
  <c r="KT263" i="7" s="1"/>
  <c r="LF263" i="7" s="1"/>
  <c r="EY268" i="7"/>
  <c r="IO269" i="7"/>
  <c r="JM269" i="7"/>
  <c r="IS271" i="7"/>
  <c r="JQ271" i="7"/>
  <c r="U57" i="22"/>
  <c r="V30" i="22"/>
  <c r="U64" i="22"/>
  <c r="U63" i="22"/>
  <c r="U55" i="22"/>
  <c r="F32" i="38"/>
  <c r="F32" i="35" s="1"/>
  <c r="F30" i="35"/>
  <c r="E284" i="7"/>
  <c r="F174" i="7"/>
  <c r="JS268" i="7"/>
  <c r="IU268" i="7"/>
  <c r="CM284" i="7"/>
  <c r="CA174" i="7"/>
  <c r="AO30" i="38"/>
  <c r="AO32" i="38" s="1"/>
  <c r="EO278" i="7"/>
  <c r="EO311" i="7" s="1"/>
  <c r="AP30" i="38"/>
  <c r="AP32" i="38" s="1"/>
  <c r="EP278" i="7"/>
  <c r="EP311" i="7" s="1"/>
  <c r="FE297" i="7"/>
  <c r="FE308" i="7" s="1"/>
  <c r="IS280" i="7"/>
  <c r="IS312" i="7" s="1"/>
  <c r="JQ280" i="7"/>
  <c r="JQ312" i="7" s="1"/>
  <c r="JU287" i="7"/>
  <c r="KG287" i="7" s="1"/>
  <c r="KS287" i="7" s="1"/>
  <c r="LE287" i="7" s="1"/>
  <c r="IW287" i="7"/>
  <c r="IK287" i="7" s="1"/>
  <c r="HY287" i="7" s="1"/>
  <c r="HM287" i="7" s="1"/>
  <c r="BC30" i="38"/>
  <c r="BC32" i="38" s="1"/>
  <c r="GY278" i="7"/>
  <c r="GY311" i="7" s="1"/>
  <c r="CU288" i="7"/>
  <c r="DG288" i="7" s="1"/>
  <c r="DS288" i="7" s="1"/>
  <c r="EE288" i="7" s="1"/>
  <c r="CV286" i="7"/>
  <c r="IT294" i="7"/>
  <c r="JR294" i="7"/>
  <c r="EZ282" i="7"/>
  <c r="FL282" i="7" s="1"/>
  <c r="FX282" i="7" s="1"/>
  <c r="GJ282" i="7" s="1"/>
  <c r="FA293" i="7"/>
  <c r="IU294" i="7"/>
  <c r="JS294" i="7"/>
  <c r="EJ291" i="7"/>
  <c r="EJ313" i="7" s="1"/>
  <c r="CM279" i="7"/>
  <c r="JS287" i="7"/>
  <c r="KE287" i="7" s="1"/>
  <c r="KQ287" i="7" s="1"/>
  <c r="LC287" i="7" s="1"/>
  <c r="IU287" i="7"/>
  <c r="II287" i="7" s="1"/>
  <c r="HW287" i="7" s="1"/>
  <c r="HK287" i="7" s="1"/>
  <c r="IR297" i="7"/>
  <c r="IR308" i="7" s="1"/>
  <c r="JP297" i="7"/>
  <c r="JP308" i="7" s="1"/>
  <c r="EZ257" i="7"/>
  <c r="FL257" i="7" s="1"/>
  <c r="FX257" i="7" s="1"/>
  <c r="GJ257" i="7" s="1"/>
  <c r="S56" i="15"/>
  <c r="T28" i="15"/>
  <c r="AL272" i="7"/>
  <c r="T43" i="17"/>
  <c r="S58" i="17"/>
  <c r="GS267" i="7"/>
  <c r="GS325" i="7" s="1"/>
  <c r="J52" i="29"/>
  <c r="J53" i="29"/>
  <c r="K256" i="7"/>
  <c r="K324" i="7" s="1"/>
  <c r="D261" i="7"/>
  <c r="J52" i="20"/>
  <c r="J53" i="20"/>
  <c r="R48" i="12"/>
  <c r="R61" i="12" s="1"/>
  <c r="S47" i="12"/>
  <c r="AB23" i="32"/>
  <c r="Z293" i="7"/>
  <c r="Q63" i="32"/>
  <c r="L264" i="7"/>
  <c r="GW178" i="7"/>
  <c r="MI260" i="7"/>
  <c r="IY266" i="7"/>
  <c r="IY326" i="7" s="1"/>
  <c r="AF24" i="30"/>
  <c r="AF24" i="15"/>
  <c r="AC178" i="7"/>
  <c r="MS178" i="7" s="1"/>
  <c r="MS176" i="7"/>
  <c r="CW259" i="7"/>
  <c r="CK176" i="7"/>
  <c r="CV283" i="7"/>
  <c r="CJ173" i="7"/>
  <c r="CS270" i="7"/>
  <c r="Q24" i="28"/>
  <c r="N296" i="7"/>
  <c r="O278" i="7"/>
  <c r="O311" i="7" s="1"/>
  <c r="EU269" i="7"/>
  <c r="CA30" i="38"/>
  <c r="CA32" i="38" s="1"/>
  <c r="EY287" i="7"/>
  <c r="FK287" i="7" s="1"/>
  <c r="FW287" i="7" s="1"/>
  <c r="GI287" i="7" s="1"/>
  <c r="BD30" i="38"/>
  <c r="BD32" i="38" s="1"/>
  <c r="GZ278" i="7"/>
  <c r="GZ311" i="7" s="1"/>
  <c r="CN295" i="7"/>
  <c r="CW295" i="7"/>
  <c r="CO286" i="7"/>
  <c r="AZ282" i="7"/>
  <c r="AN282" i="7" s="1"/>
  <c r="BX282" i="7"/>
  <c r="IM287" i="7"/>
  <c r="IA287" i="7" s="1"/>
  <c r="HO287" i="7" s="1"/>
  <c r="HC287" i="7" s="1"/>
  <c r="JK287" i="7"/>
  <c r="JW287" i="7" s="1"/>
  <c r="KI287" i="7" s="1"/>
  <c r="KU287" i="7" s="1"/>
  <c r="LK291" i="7"/>
  <c r="LK313" i="7" s="1"/>
  <c r="IX280" i="7"/>
  <c r="IX312" i="7" s="1"/>
  <c r="EV294" i="7"/>
  <c r="JE290" i="7"/>
  <c r="JE314" i="7" s="1"/>
  <c r="IV281" i="7"/>
  <c r="JT281" i="7"/>
  <c r="AZ288" i="7"/>
  <c r="AN288" i="7" s="1"/>
  <c r="BX288" i="7"/>
  <c r="CB30" i="38"/>
  <c r="CB32" i="38" s="1"/>
  <c r="CO280" i="7"/>
  <c r="CO312" i="7" s="1"/>
  <c r="CV295" i="7"/>
  <c r="Q40" i="29"/>
  <c r="Q65" i="29" s="1"/>
  <c r="Q40" i="20"/>
  <c r="Q65" i="20" s="1"/>
  <c r="EY271" i="7"/>
  <c r="U36" i="15"/>
  <c r="I24" i="19"/>
  <c r="E289" i="7"/>
  <c r="P271" i="7"/>
  <c r="Z263" i="7"/>
  <c r="K23" i="32"/>
  <c r="IM258" i="7"/>
  <c r="JK258" i="7"/>
  <c r="T297" i="7"/>
  <c r="T308" i="7" s="1"/>
  <c r="CQ255" i="7"/>
  <c r="EI177" i="7"/>
  <c r="E258" i="7"/>
  <c r="L52" i="29"/>
  <c r="L53" i="29"/>
  <c r="S45" i="12"/>
  <c r="R46" i="12"/>
  <c r="R60" i="12" s="1"/>
  <c r="LY256" i="7"/>
  <c r="JA267" i="7"/>
  <c r="JA325" i="7" s="1"/>
  <c r="R23" i="32"/>
  <c r="P293" i="7"/>
  <c r="CO257" i="7"/>
  <c r="DA257" i="7" s="1"/>
  <c r="DM257" i="7" s="1"/>
  <c r="DY257" i="7" s="1"/>
  <c r="EL267" i="7"/>
  <c r="EL325" i="7" s="1"/>
  <c r="R50" i="28"/>
  <c r="Q62" i="28"/>
  <c r="Q67" i="28" s="1"/>
  <c r="IX268" i="7"/>
  <c r="JV268" i="7"/>
  <c r="K263" i="7"/>
  <c r="S47" i="18"/>
  <c r="R48" i="18"/>
  <c r="R61" i="18" s="1"/>
  <c r="M97" i="7"/>
  <c r="P79" i="27"/>
  <c r="FD268" i="7"/>
  <c r="CM265" i="7"/>
  <c r="CY265" i="7" s="1"/>
  <c r="DK265" i="7" s="1"/>
  <c r="DW265" i="7" s="1"/>
  <c r="LY265" i="7"/>
  <c r="LQ266" i="7"/>
  <c r="LQ326" i="7" s="1"/>
  <c r="CR269" i="7"/>
  <c r="CR260" i="7"/>
  <c r="CF177" i="7"/>
  <c r="EZ268" i="7"/>
  <c r="IQ273" i="7"/>
  <c r="IQ320" i="7" s="1"/>
  <c r="JO273" i="7"/>
  <c r="JO320" i="7" s="1"/>
  <c r="LY280" i="7"/>
  <c r="CO289" i="7"/>
  <c r="DA289" i="7" s="1"/>
  <c r="DM289" i="7" s="1"/>
  <c r="DY289" i="7" s="1"/>
  <c r="EX293" i="7"/>
  <c r="EV295" i="7"/>
  <c r="IO273" i="7"/>
  <c r="IO320" i="7" s="1"/>
  <c r="JM273" i="7"/>
  <c r="JM320" i="7" s="1"/>
  <c r="CV269" i="7"/>
  <c r="CU254" i="7"/>
  <c r="CU323" i="7" s="1"/>
  <c r="CP269" i="7"/>
  <c r="CT265" i="7"/>
  <c r="DF265" i="7" s="1"/>
  <c r="DR265" i="7" s="1"/>
  <c r="ED265" i="7" s="1"/>
  <c r="IP273" i="7"/>
  <c r="IP320" i="7" s="1"/>
  <c r="JN273" i="7"/>
  <c r="JN320" i="7" s="1"/>
  <c r="IP262" i="7"/>
  <c r="JN262" i="7"/>
  <c r="IU271" i="7"/>
  <c r="JS271" i="7"/>
  <c r="BB265" i="7"/>
  <c r="BZ265" i="7"/>
  <c r="LW265" i="7"/>
  <c r="R23" i="26"/>
  <c r="P295" i="7"/>
  <c r="M24" i="20"/>
  <c r="K280" i="7"/>
  <c r="K312" i="7" s="1"/>
  <c r="GX290" i="7"/>
  <c r="GX314" i="7" s="1"/>
  <c r="EW292" i="7"/>
  <c r="EX295" i="7"/>
  <c r="CT295" i="7"/>
  <c r="BM290" i="7"/>
  <c r="BM314" i="7" s="1"/>
  <c r="IW286" i="7"/>
  <c r="JU286" i="7"/>
  <c r="CO294" i="7"/>
  <c r="FD286" i="7"/>
  <c r="IR292" i="7"/>
  <c r="JP292" i="7"/>
  <c r="BB282" i="7"/>
  <c r="AP282" i="7" s="1"/>
  <c r="BZ282" i="7"/>
  <c r="FC297" i="7"/>
  <c r="FC308" i="7" s="1"/>
  <c r="EV281" i="7"/>
  <c r="FH281" i="7" s="1"/>
  <c r="FT281" i="7" s="1"/>
  <c r="GF281" i="7" s="1"/>
  <c r="CX288" i="7"/>
  <c r="DJ288" i="7" s="1"/>
  <c r="DV288" i="7" s="1"/>
  <c r="EH288" i="7" s="1"/>
  <c r="CN283" i="7"/>
  <c r="CB173" i="7"/>
  <c r="EM290" i="7"/>
  <c r="EM314" i="7" s="1"/>
  <c r="CX294" i="7"/>
  <c r="U30" i="38"/>
  <c r="U32" i="38" s="1"/>
  <c r="BM278" i="7"/>
  <c r="BM311" i="7" s="1"/>
  <c r="GW291" i="7"/>
  <c r="GW313" i="7" s="1"/>
  <c r="FF294" i="7"/>
  <c r="AZ280" i="7"/>
  <c r="AZ312" i="7" s="1"/>
  <c r="BX280" i="7"/>
  <c r="BX312" i="7" s="1"/>
  <c r="Y30" i="38"/>
  <c r="Y32" i="38" s="1"/>
  <c r="CC278" i="7"/>
  <c r="CC311" i="7" s="1"/>
  <c r="EV265" i="7"/>
  <c r="FH265" i="7" s="1"/>
  <c r="FT265" i="7" s="1"/>
  <c r="GF265" i="7" s="1"/>
  <c r="AP259" i="7"/>
  <c r="AP176" i="7" s="1"/>
  <c r="BB176" i="7"/>
  <c r="HB178" i="7"/>
  <c r="V63" i="19"/>
  <c r="V55" i="19"/>
  <c r="W30" i="19"/>
  <c r="V57" i="19"/>
  <c r="K24" i="19"/>
  <c r="J51" i="32"/>
  <c r="J50" i="32"/>
  <c r="J63" i="32"/>
  <c r="IU262" i="7"/>
  <c r="JS262" i="7"/>
  <c r="Z297" i="7"/>
  <c r="Z308" i="7" s="1"/>
  <c r="GU266" i="7"/>
  <c r="GU326" i="7" s="1"/>
  <c r="EW255" i="7"/>
  <c r="R46" i="15"/>
  <c r="R62" i="15" s="1"/>
  <c r="S45" i="15"/>
  <c r="U56" i="3"/>
  <c r="V24" i="3"/>
  <c r="U60" i="3"/>
  <c r="U61" i="3"/>
  <c r="U55" i="3"/>
  <c r="U62" i="3"/>
  <c r="U63" i="3"/>
  <c r="U64" i="3"/>
  <c r="U59" i="3"/>
  <c r="CX256" i="7"/>
  <c r="CX324" i="7" s="1"/>
  <c r="M24" i="17"/>
  <c r="K279" i="7"/>
  <c r="IO268" i="7"/>
  <c r="JM268" i="7"/>
  <c r="FF259" i="7"/>
  <c r="ET176" i="7"/>
  <c r="LI266" i="7"/>
  <c r="LI326" i="7" s="1"/>
  <c r="AA50" i="32"/>
  <c r="AA51" i="32"/>
  <c r="R50" i="12"/>
  <c r="Q62" i="12"/>
  <c r="Q67" i="12" s="1"/>
  <c r="N103" i="7" s="1"/>
  <c r="Q50" i="32"/>
  <c r="Q51" i="32"/>
  <c r="Q63" i="25"/>
  <c r="IQ258" i="7"/>
  <c r="JO258" i="7"/>
  <c r="LG266" i="7"/>
  <c r="LG326" i="7" s="1"/>
  <c r="CS263" i="7"/>
  <c r="DE263" i="7" s="1"/>
  <c r="DQ263" i="7" s="1"/>
  <c r="EC263" i="7" s="1"/>
  <c r="P284" i="7"/>
  <c r="O174" i="7"/>
  <c r="Q65" i="25"/>
  <c r="N111" i="7" s="1"/>
  <c r="K284" i="7"/>
  <c r="J174" i="7"/>
  <c r="CM283" i="7"/>
  <c r="CA173" i="7"/>
  <c r="IR286" i="7"/>
  <c r="JP286" i="7"/>
  <c r="JT295" i="7"/>
  <c r="IV295" i="7"/>
  <c r="IX258" i="7"/>
  <c r="JV258" i="7"/>
  <c r="BB294" i="7"/>
  <c r="BZ294" i="7"/>
  <c r="BB279" i="7"/>
  <c r="BZ279" i="7"/>
  <c r="BI30" i="38"/>
  <c r="BI32" i="38" s="1"/>
  <c r="FF260" i="7"/>
  <c r="ET177" i="7"/>
  <c r="EW259" i="7"/>
  <c r="EK176" i="7"/>
  <c r="IU263" i="7"/>
  <c r="II263" i="7" s="1"/>
  <c r="HW263" i="7" s="1"/>
  <c r="HK263" i="7" s="1"/>
  <c r="JS263" i="7"/>
  <c r="KE263" i="7" s="1"/>
  <c r="KQ263" i="7" s="1"/>
  <c r="LC263" i="7" s="1"/>
  <c r="IP268" i="7"/>
  <c r="JN268" i="7"/>
  <c r="FE257" i="7"/>
  <c r="FQ257" i="7" s="1"/>
  <c r="GC257" i="7" s="1"/>
  <c r="GO257" i="7" s="1"/>
  <c r="IP258" i="7"/>
  <c r="JN258" i="7"/>
  <c r="MD295" i="7"/>
  <c r="IR256" i="7"/>
  <c r="IR324" i="7" s="1"/>
  <c r="JP256" i="7"/>
  <c r="JP324" i="7" s="1"/>
  <c r="L52" i="20"/>
  <c r="L53" i="20"/>
  <c r="CV176" i="7"/>
  <c r="BZ30" i="38"/>
  <c r="BZ32" i="38" s="1"/>
  <c r="FA294" i="7"/>
  <c r="CM280" i="7"/>
  <c r="CM312" i="7" s="1"/>
  <c r="FA287" i="7"/>
  <c r="FM287" i="7" s="1"/>
  <c r="FY287" i="7" s="1"/>
  <c r="GK287" i="7" s="1"/>
  <c r="CP283" i="7"/>
  <c r="CD173" i="7"/>
  <c r="BB281" i="7"/>
  <c r="AP281" i="7" s="1"/>
  <c r="BZ281" i="7"/>
  <c r="CT282" i="7"/>
  <c r="DF282" i="7" s="1"/>
  <c r="DR282" i="7" s="1"/>
  <c r="ED282" i="7" s="1"/>
  <c r="FE284" i="7"/>
  <c r="ES174" i="7"/>
  <c r="IO297" i="7"/>
  <c r="IO308" i="7" s="1"/>
  <c r="JM297" i="7"/>
  <c r="JM308" i="7" s="1"/>
  <c r="BW289" i="7"/>
  <c r="BW310" i="7" s="1"/>
  <c r="AY289" i="7"/>
  <c r="AY310" i="7" s="1"/>
  <c r="BY289" i="7"/>
  <c r="BA289" i="7"/>
  <c r="CW294" i="7"/>
  <c r="JN294" i="7"/>
  <c r="IP294" i="7"/>
  <c r="IS286" i="7"/>
  <c r="JQ286" i="7"/>
  <c r="CM281" i="7"/>
  <c r="CY281" i="7" s="1"/>
  <c r="DK281" i="7" s="1"/>
  <c r="DW281" i="7" s="1"/>
  <c r="EY281" i="7"/>
  <c r="FK281" i="7" s="1"/>
  <c r="FW281" i="7" s="1"/>
  <c r="GI281" i="7" s="1"/>
  <c r="CT283" i="7"/>
  <c r="CH173" i="7"/>
  <c r="JL265" i="7"/>
  <c r="JX265" i="7" s="1"/>
  <c r="KJ265" i="7" s="1"/>
  <c r="KV265" i="7" s="1"/>
  <c r="IN265" i="7"/>
  <c r="IB265" i="7" s="1"/>
  <c r="HP265" i="7" s="1"/>
  <c r="HD265" i="7" s="1"/>
  <c r="EM267" i="7"/>
  <c r="EM325" i="7" s="1"/>
  <c r="J52" i="19"/>
  <c r="J53" i="19"/>
  <c r="U34" i="15"/>
  <c r="FE268" i="7"/>
  <c r="BZ255" i="7"/>
  <c r="BB255" i="7"/>
  <c r="D59" i="38"/>
  <c r="D59" i="35" s="1"/>
  <c r="D57" i="35"/>
  <c r="AF52" i="31"/>
  <c r="AF53" i="31"/>
  <c r="S52" i="24"/>
  <c r="T27" i="24"/>
  <c r="Z257" i="7"/>
  <c r="LY279" i="7"/>
  <c r="AF51" i="26"/>
  <c r="AF50" i="26"/>
  <c r="S43" i="28"/>
  <c r="R58" i="28"/>
  <c r="R40" i="26"/>
  <c r="R40" i="25"/>
  <c r="R40" i="32"/>
  <c r="R40" i="24"/>
  <c r="S47" i="19"/>
  <c r="R48" i="19"/>
  <c r="R61" i="19" s="1"/>
  <c r="CQ260" i="7"/>
  <c r="CE177" i="7"/>
  <c r="IM270" i="7"/>
  <c r="JK270" i="7"/>
  <c r="P40" i="3"/>
  <c r="P65" i="3" s="1"/>
  <c r="S42" i="25"/>
  <c r="R56" i="25"/>
  <c r="D260" i="7"/>
  <c r="CQ269" i="7"/>
  <c r="IP263" i="7"/>
  <c r="ID263" i="7" s="1"/>
  <c r="HR263" i="7" s="1"/>
  <c r="HF263" i="7" s="1"/>
  <c r="JN263" i="7"/>
  <c r="JZ263" i="7" s="1"/>
  <c r="KL263" i="7" s="1"/>
  <c r="KX263" i="7" s="1"/>
  <c r="IT297" i="7"/>
  <c r="IT308" i="7" s="1"/>
  <c r="JR297" i="7"/>
  <c r="JR308" i="7" s="1"/>
  <c r="JT287" i="7"/>
  <c r="KF287" i="7" s="1"/>
  <c r="KR287" i="7" s="1"/>
  <c r="LD287" i="7" s="1"/>
  <c r="IV287" i="7"/>
  <c r="IJ287" i="7" s="1"/>
  <c r="HX287" i="7" s="1"/>
  <c r="HL287" i="7" s="1"/>
  <c r="EW268" i="7"/>
  <c r="S45" i="20"/>
  <c r="R46" i="20"/>
  <c r="R60" i="20" s="1"/>
  <c r="EU268" i="7"/>
  <c r="CS257" i="7"/>
  <c r="DE257" i="7" s="1"/>
  <c r="DQ257" i="7" s="1"/>
  <c r="EC257" i="7" s="1"/>
  <c r="CS259" i="7"/>
  <c r="CG176" i="7"/>
  <c r="Q50" i="26"/>
  <c r="Q51" i="26"/>
  <c r="FB271" i="7"/>
  <c r="CM255" i="7"/>
  <c r="AF30" i="38"/>
  <c r="AF32" i="38" s="1"/>
  <c r="CJ278" i="7"/>
  <c r="CJ311" i="7" s="1"/>
  <c r="CV287" i="7"/>
  <c r="DH287" i="7" s="1"/>
  <c r="DT287" i="7" s="1"/>
  <c r="EF287" i="7" s="1"/>
  <c r="IX289" i="7"/>
  <c r="IL289" i="7" s="1"/>
  <c r="HZ289" i="7" s="1"/>
  <c r="HN289" i="7" s="1"/>
  <c r="FD280" i="7"/>
  <c r="FD312" i="7" s="1"/>
  <c r="IV286" i="7"/>
  <c r="JT286" i="7"/>
  <c r="JM286" i="7"/>
  <c r="IO286" i="7"/>
  <c r="CT281" i="7"/>
  <c r="DF281" i="7" s="1"/>
  <c r="DR281" i="7" s="1"/>
  <c r="ED281" i="7" s="1"/>
  <c r="EZ287" i="7"/>
  <c r="FL287" i="7" s="1"/>
  <c r="FX287" i="7" s="1"/>
  <c r="GJ287" i="7" s="1"/>
  <c r="BM291" i="7"/>
  <c r="BM313" i="7" s="1"/>
  <c r="AY285" i="7"/>
  <c r="AM285" i="7" s="1"/>
  <c r="BW285" i="7"/>
  <c r="IN292" i="7"/>
  <c r="JL292" i="7"/>
  <c r="BB283" i="7"/>
  <c r="BZ283" i="7"/>
  <c r="BZ173" i="7" s="1"/>
  <c r="BN173" i="7"/>
  <c r="CS294" i="7"/>
  <c r="CM297" i="7"/>
  <c r="CM308" i="7" s="1"/>
  <c r="EW295" i="7"/>
  <c r="AZ297" i="7"/>
  <c r="AZ308" i="7" s="1"/>
  <c r="BX297" i="7"/>
  <c r="BX308" i="7" s="1"/>
  <c r="IR282" i="7"/>
  <c r="JP282" i="7"/>
  <c r="IS295" i="7"/>
  <c r="JQ295" i="7"/>
  <c r="GV290" i="7"/>
  <c r="GV314" i="7" s="1"/>
  <c r="FA280" i="7"/>
  <c r="FA312" i="7" s="1"/>
  <c r="FD297" i="7"/>
  <c r="FD308" i="7" s="1"/>
  <c r="FC286" i="7"/>
  <c r="CN287" i="7"/>
  <c r="CZ287" i="7" s="1"/>
  <c r="DL287" i="7" s="1"/>
  <c r="DX287" i="7" s="1"/>
  <c r="AY294" i="7"/>
  <c r="AY315" i="7" s="1"/>
  <c r="BW294" i="7"/>
  <c r="BW315" i="7" s="1"/>
  <c r="CV262" i="7"/>
  <c r="S45" i="17"/>
  <c r="R46" i="17"/>
  <c r="R60" i="17" s="1"/>
  <c r="JV273" i="7"/>
  <c r="JV320" i="7" s="1"/>
  <c r="IX273" i="7"/>
  <c r="IX320" i="7" s="1"/>
  <c r="EI266" i="7"/>
  <c r="EI326" i="7" s="1"/>
  <c r="CS273" i="7"/>
  <c r="CS320" i="7" s="1"/>
  <c r="AB23" i="26"/>
  <c r="Z295" i="7"/>
  <c r="JJ266" i="7"/>
  <c r="JJ326" i="7" s="1"/>
  <c r="CV260" i="7"/>
  <c r="CJ177" i="7"/>
  <c r="J24" i="28"/>
  <c r="G296" i="7"/>
  <c r="H278" i="7"/>
  <c r="H311" i="7" s="1"/>
  <c r="F278" i="7"/>
  <c r="F311" i="7" s="1"/>
  <c r="AA55" i="30"/>
  <c r="AA54" i="30"/>
  <c r="AA71" i="30"/>
  <c r="AA53" i="30"/>
  <c r="L52" i="17"/>
  <c r="L53" i="17"/>
  <c r="CU262" i="7"/>
  <c r="X24" i="31"/>
  <c r="R54" i="28"/>
  <c r="S28" i="28"/>
  <c r="FE259" i="7"/>
  <c r="ES176" i="7"/>
  <c r="FC255" i="7"/>
  <c r="V52" i="20"/>
  <c r="V53" i="20"/>
  <c r="FD255" i="7"/>
  <c r="MI293" i="7"/>
  <c r="R46" i="31"/>
  <c r="R60" i="31" s="1"/>
  <c r="S45" i="31"/>
  <c r="X27" i="25"/>
  <c r="W52" i="25"/>
  <c r="CO271" i="7"/>
  <c r="J24" i="23"/>
  <c r="F291" i="7"/>
  <c r="F313" i="7" s="1"/>
  <c r="H291" i="7"/>
  <c r="H313" i="7" s="1"/>
  <c r="FD269" i="7"/>
  <c r="CT270" i="7"/>
  <c r="JS281" i="7"/>
  <c r="IU281" i="7"/>
  <c r="CX259" i="7"/>
  <c r="CL176" i="7"/>
  <c r="P254" i="7"/>
  <c r="P323" i="7" s="1"/>
  <c r="R23" i="24"/>
  <c r="P292" i="7"/>
  <c r="EZ283" i="7"/>
  <c r="EN173" i="7"/>
  <c r="IO293" i="7"/>
  <c r="JM293" i="7"/>
  <c r="E257" i="7"/>
  <c r="E322" i="7" s="1"/>
  <c r="J177" i="7"/>
  <c r="IR273" i="7"/>
  <c r="IR320" i="7" s="1"/>
  <c r="JP273" i="7"/>
  <c r="JP320" i="7" s="1"/>
  <c r="IW265" i="7"/>
  <c r="IK265" i="7" s="1"/>
  <c r="HY265" i="7" s="1"/>
  <c r="HM265" i="7" s="1"/>
  <c r="JU265" i="7"/>
  <c r="KG265" i="7" s="1"/>
  <c r="KS265" i="7" s="1"/>
  <c r="LE265" i="7" s="1"/>
  <c r="JU257" i="7"/>
  <c r="IW257" i="7"/>
  <c r="CR271" i="7"/>
  <c r="IV271" i="7"/>
  <c r="JT271" i="7"/>
  <c r="I24" i="18"/>
  <c r="E282" i="7"/>
  <c r="JN286" i="7"/>
  <c r="IP286" i="7"/>
  <c r="BP30" i="38"/>
  <c r="BP32" i="38" s="1"/>
  <c r="CN284" i="7"/>
  <c r="CB174" i="7"/>
  <c r="JN289" i="7"/>
  <c r="JZ289" i="7" s="1"/>
  <c r="KL289" i="7" s="1"/>
  <c r="KX289" i="7" s="1"/>
  <c r="IP289" i="7"/>
  <c r="ID289" i="7" s="1"/>
  <c r="HR289" i="7" s="1"/>
  <c r="HF289" i="7" s="1"/>
  <c r="EZ292" i="7"/>
  <c r="IQ287" i="7"/>
  <c r="IE287" i="7" s="1"/>
  <c r="HS287" i="7" s="1"/>
  <c r="HG287" i="7" s="1"/>
  <c r="JO287" i="7"/>
  <c r="KA287" i="7" s="1"/>
  <c r="KM287" i="7" s="1"/>
  <c r="KY287" i="7" s="1"/>
  <c r="CK290" i="7"/>
  <c r="CK314" i="7" s="1"/>
  <c r="IO292" i="7"/>
  <c r="JM292" i="7"/>
  <c r="LG291" i="7"/>
  <c r="LG313" i="7" s="1"/>
  <c r="IU292" i="7"/>
  <c r="JS292" i="7"/>
  <c r="BJ290" i="7"/>
  <c r="BJ314" i="7" s="1"/>
  <c r="GQ291" i="7"/>
  <c r="GQ313" i="7" s="1"/>
  <c r="IO282" i="7"/>
  <c r="JM282" i="7"/>
  <c r="CQ282" i="7"/>
  <c r="DC282" i="7" s="1"/>
  <c r="DO282" i="7" s="1"/>
  <c r="EA282" i="7" s="1"/>
  <c r="LN290" i="7"/>
  <c r="LN314" i="7" s="1"/>
  <c r="CH290" i="7"/>
  <c r="CH314" i="7" s="1"/>
  <c r="FF289" i="7"/>
  <c r="FR289" i="7" s="1"/>
  <c r="GD289" i="7" s="1"/>
  <c r="GP289" i="7" s="1"/>
  <c r="LR291" i="7"/>
  <c r="LR313" i="7" s="1"/>
  <c r="FC292" i="7"/>
  <c r="EY283" i="7"/>
  <c r="EM173" i="7"/>
  <c r="IU297" i="7"/>
  <c r="IU308" i="7" s="1"/>
  <c r="JS297" i="7"/>
  <c r="JS308" i="7" s="1"/>
  <c r="CV288" i="7"/>
  <c r="DH288" i="7" s="1"/>
  <c r="DT288" i="7" s="1"/>
  <c r="EF288" i="7" s="1"/>
  <c r="ET291" i="7"/>
  <c r="ET313" i="7" s="1"/>
  <c r="CQ287" i="7"/>
  <c r="DC287" i="7" s="1"/>
  <c r="DO287" i="7" s="1"/>
  <c r="EA287" i="7" s="1"/>
  <c r="IP292" i="7"/>
  <c r="JN292" i="7"/>
  <c r="MI257" i="7"/>
  <c r="FC265" i="7"/>
  <c r="FO265" i="7" s="1"/>
  <c r="GA265" i="7" s="1"/>
  <c r="GM265" i="7" s="1"/>
  <c r="X23" i="26"/>
  <c r="FC268" i="7"/>
  <c r="CO258" i="7"/>
  <c r="DA258" i="7" s="1"/>
  <c r="DM258" i="7" s="1"/>
  <c r="DY258" i="7" s="1"/>
  <c r="T43" i="27"/>
  <c r="S58" i="27"/>
  <c r="D32" i="38"/>
  <c r="D30" i="35"/>
  <c r="MD287" i="7"/>
  <c r="FE271" i="7"/>
  <c r="Y24" i="31"/>
  <c r="FD263" i="7"/>
  <c r="FP263" i="7" s="1"/>
  <c r="GB263" i="7" s="1"/>
  <c r="GN263" i="7" s="1"/>
  <c r="CV270" i="7"/>
  <c r="HA266" i="7"/>
  <c r="HA326" i="7" s="1"/>
  <c r="FA270" i="7"/>
  <c r="V50" i="32"/>
  <c r="V51" i="32"/>
  <c r="CT262" i="7"/>
  <c r="U64" i="23"/>
  <c r="V30" i="23"/>
  <c r="U55" i="23"/>
  <c r="U63" i="23"/>
  <c r="U57" i="23"/>
  <c r="CN258" i="7"/>
  <c r="CZ258" i="7" s="1"/>
  <c r="DL258" i="7" s="1"/>
  <c r="DX258" i="7" s="1"/>
  <c r="R48" i="23"/>
  <c r="R61" i="23" s="1"/>
  <c r="S47" i="23"/>
  <c r="CO259" i="7"/>
  <c r="CC176" i="7"/>
  <c r="K24" i="17"/>
  <c r="L270" i="7"/>
  <c r="IT269" i="7"/>
  <c r="JR269" i="7"/>
  <c r="CR284" i="7"/>
  <c r="CF174" i="7"/>
  <c r="IU286" i="7"/>
  <c r="JS286" i="7"/>
  <c r="BL30" i="38"/>
  <c r="BL32" i="38" s="1"/>
  <c r="CR283" i="7"/>
  <c r="CF173" i="7"/>
  <c r="EX287" i="7"/>
  <c r="FJ287" i="7" s="1"/>
  <c r="FV287" i="7" s="1"/>
  <c r="GH287" i="7" s="1"/>
  <c r="IQ293" i="7"/>
  <c r="JO293" i="7"/>
  <c r="FA284" i="7"/>
  <c r="EO174" i="7"/>
  <c r="CI291" i="7"/>
  <c r="CI313" i="7" s="1"/>
  <c r="JI291" i="7"/>
  <c r="JI313" i="7" s="1"/>
  <c r="CQ279" i="7"/>
  <c r="EX294" i="7"/>
  <c r="CP282" i="7"/>
  <c r="DB282" i="7" s="1"/>
  <c r="DN282" i="7" s="1"/>
  <c r="DZ282" i="7" s="1"/>
  <c r="CR293" i="7"/>
  <c r="IY291" i="7"/>
  <c r="IY313" i="7" s="1"/>
  <c r="GX291" i="7"/>
  <c r="GX313" i="7" s="1"/>
  <c r="IW268" i="7"/>
  <c r="JU268" i="7"/>
  <c r="R50" i="31"/>
  <c r="Q62" i="31"/>
  <c r="Q67" i="31" s="1"/>
  <c r="N99" i="7" s="1"/>
  <c r="S43" i="30"/>
  <c r="R60" i="30"/>
  <c r="V52" i="12"/>
  <c r="V53" i="12"/>
  <c r="Y23" i="26"/>
  <c r="IV259" i="7"/>
  <c r="JH176" i="7"/>
  <c r="CR273" i="7"/>
  <c r="CR320" i="7" s="1"/>
  <c r="JU262" i="7"/>
  <c r="IW262" i="7"/>
  <c r="R50" i="27"/>
  <c r="Q62" i="27"/>
  <c r="Q67" i="27" s="1"/>
  <c r="R24" i="31"/>
  <c r="P287" i="7"/>
  <c r="T257" i="7"/>
  <c r="ET266" i="7"/>
  <c r="ET326" i="7" s="1"/>
  <c r="GR267" i="7"/>
  <c r="GR325" i="7" s="1"/>
  <c r="MN287" i="7"/>
  <c r="FF268" i="7"/>
  <c r="FF270" i="7"/>
  <c r="CW264" i="7"/>
  <c r="DI264" i="7" s="1"/>
  <c r="DU264" i="7" s="1"/>
  <c r="EG264" i="7" s="1"/>
  <c r="EV270" i="7"/>
  <c r="JB266" i="7"/>
  <c r="JB326" i="7" s="1"/>
  <c r="JS257" i="7"/>
  <c r="IU257" i="7"/>
  <c r="CR254" i="7"/>
  <c r="CR323" i="7" s="1"/>
  <c r="CM264" i="7"/>
  <c r="LY264" i="7"/>
  <c r="U55" i="18"/>
  <c r="U63" i="18"/>
  <c r="V30" i="18"/>
  <c r="V64" i="18" s="1"/>
  <c r="U57" i="18"/>
  <c r="I24" i="30"/>
  <c r="I24" i="15"/>
  <c r="E176" i="7"/>
  <c r="H24" i="40" s="1"/>
  <c r="CS262" i="7"/>
  <c r="CC266" i="7"/>
  <c r="CC326" i="7" s="1"/>
  <c r="AF24" i="23"/>
  <c r="MO260" i="7"/>
  <c r="Z260" i="7"/>
  <c r="IN268" i="7"/>
  <c r="JL268" i="7"/>
  <c r="IX260" i="7"/>
  <c r="JJ177" i="7"/>
  <c r="EZ295" i="7"/>
  <c r="EX259" i="7"/>
  <c r="EL176" i="7"/>
  <c r="EW284" i="7"/>
  <c r="EK174" i="7"/>
  <c r="V53" i="31"/>
  <c r="V52" i="31"/>
  <c r="CN254" i="7"/>
  <c r="CN323" i="7" s="1"/>
  <c r="T28" i="30"/>
  <c r="S56" i="30"/>
  <c r="Z24" i="21"/>
  <c r="T286" i="7"/>
  <c r="CN271" i="7"/>
  <c r="X27" i="26"/>
  <c r="W52" i="26"/>
  <c r="W65" i="26" s="1"/>
  <c r="T112" i="7" s="1"/>
  <c r="JO289" i="7"/>
  <c r="KA289" i="7" s="1"/>
  <c r="KM289" i="7" s="1"/>
  <c r="KY289" i="7" s="1"/>
  <c r="IQ289" i="7"/>
  <c r="IE289" i="7" s="1"/>
  <c r="HS289" i="7" s="1"/>
  <c r="HG289" i="7" s="1"/>
  <c r="IV269" i="7"/>
  <c r="JT269" i="7"/>
  <c r="IS297" i="7"/>
  <c r="IS308" i="7" s="1"/>
  <c r="JQ297" i="7"/>
  <c r="JQ308" i="7" s="1"/>
  <c r="BO30" i="38"/>
  <c r="BO32" i="38" s="1"/>
  <c r="IQ259" i="7"/>
  <c r="JC176" i="7"/>
  <c r="EZ284" i="7"/>
  <c r="EN174" i="7"/>
  <c r="JJ291" i="7"/>
  <c r="JJ313" i="7" s="1"/>
  <c r="CS279" i="7"/>
  <c r="AZ284" i="7"/>
  <c r="BX284" i="7"/>
  <c r="BX174" i="7" s="1"/>
  <c r="BL174" i="7"/>
  <c r="JR289" i="7"/>
  <c r="KD289" i="7" s="1"/>
  <c r="KP289" i="7" s="1"/>
  <c r="LB289" i="7" s="1"/>
  <c r="IT289" i="7"/>
  <c r="IH289" i="7" s="1"/>
  <c r="HV289" i="7" s="1"/>
  <c r="HJ289" i="7" s="1"/>
  <c r="BX279" i="7"/>
  <c r="AZ279" i="7"/>
  <c r="BH30" i="38"/>
  <c r="BH32" i="38" s="1"/>
  <c r="IT286" i="7"/>
  <c r="JR286" i="7"/>
  <c r="EW294" i="7"/>
  <c r="ET290" i="7"/>
  <c r="ET314" i="7" s="1"/>
  <c r="BX289" i="7"/>
  <c r="BX310" i="7" s="1"/>
  <c r="AZ289" i="7"/>
  <c r="AZ310" i="7" s="1"/>
  <c r="CS282" i="7"/>
  <c r="DE282" i="7" s="1"/>
  <c r="DQ282" i="7" s="1"/>
  <c r="EC282" i="7" s="1"/>
  <c r="JA290" i="7"/>
  <c r="JA314" i="7" s="1"/>
  <c r="IV282" i="7"/>
  <c r="JT282" i="7"/>
  <c r="JR282" i="7"/>
  <c r="IT282" i="7"/>
  <c r="JD290" i="7"/>
  <c r="JD314" i="7" s="1"/>
  <c r="AY30" i="38"/>
  <c r="AY32" i="38" s="1"/>
  <c r="GU278" i="7"/>
  <c r="GU311" i="7" s="1"/>
  <c r="IT293" i="7"/>
  <c r="JR293" i="7"/>
  <c r="CV281" i="7"/>
  <c r="DH281" i="7" s="1"/>
  <c r="DT281" i="7" s="1"/>
  <c r="EF281" i="7" s="1"/>
  <c r="BA30" i="38"/>
  <c r="BA32" i="38" s="1"/>
  <c r="GW278" i="7"/>
  <c r="GW311" i="7" s="1"/>
  <c r="EY286" i="7"/>
  <c r="BK291" i="7"/>
  <c r="BK313" i="7" s="1"/>
  <c r="FD282" i="7"/>
  <c r="FP282" i="7" s="1"/>
  <c r="GB282" i="7" s="1"/>
  <c r="GN282" i="7" s="1"/>
  <c r="CQ284" i="7"/>
  <c r="CE174" i="7"/>
  <c r="CX263" i="7"/>
  <c r="DJ263" i="7" s="1"/>
  <c r="DV263" i="7" s="1"/>
  <c r="EH263" i="7" s="1"/>
  <c r="AA24" i="22"/>
  <c r="Y290" i="7"/>
  <c r="Y314" i="7" s="1"/>
  <c r="W290" i="7"/>
  <c r="W314" i="7" s="1"/>
  <c r="BB256" i="7"/>
  <c r="BB324" i="7" s="1"/>
  <c r="BZ256" i="7"/>
  <c r="BZ324" i="7" s="1"/>
  <c r="LW256" i="7"/>
  <c r="LN266" i="7"/>
  <c r="LN326" i="7" s="1"/>
  <c r="R48" i="27"/>
  <c r="R61" i="27" s="1"/>
  <c r="S47" i="27"/>
  <c r="EZ259" i="7"/>
  <c r="EN176" i="7"/>
  <c r="Q52" i="31"/>
  <c r="Q53" i="31"/>
  <c r="M23" i="25"/>
  <c r="K294" i="7"/>
  <c r="EI176" i="7"/>
  <c r="JF266" i="7"/>
  <c r="JF326" i="7" s="1"/>
  <c r="Z24" i="31"/>
  <c r="T287" i="7"/>
  <c r="IT271" i="7"/>
  <c r="JR271" i="7"/>
  <c r="K24" i="30"/>
  <c r="K24" i="15"/>
  <c r="K71" i="15" s="1"/>
  <c r="EX256" i="7"/>
  <c r="EX324" i="7" s="1"/>
  <c r="T28" i="12"/>
  <c r="S54" i="12"/>
  <c r="EW263" i="7"/>
  <c r="FI263" i="7" s="1"/>
  <c r="FU263" i="7" s="1"/>
  <c r="GG263" i="7" s="1"/>
  <c r="CO264" i="7"/>
  <c r="DA264" i="7" s="1"/>
  <c r="DM264" i="7" s="1"/>
  <c r="DY264" i="7" s="1"/>
  <c r="I24" i="17"/>
  <c r="E279" i="7"/>
  <c r="FE260" i="7"/>
  <c r="ES177" i="7"/>
  <c r="FD271" i="7"/>
  <c r="JM256" i="7"/>
  <c r="JM324" i="7" s="1"/>
  <c r="IO256" i="7"/>
  <c r="IO324" i="7" s="1"/>
  <c r="FB295" i="7"/>
  <c r="IP295" i="7"/>
  <c r="JN295" i="7"/>
  <c r="CW269" i="7"/>
  <c r="BX30" i="38"/>
  <c r="BX32" i="38" s="1"/>
  <c r="IM257" i="7"/>
  <c r="JK257" i="7"/>
  <c r="EY294" i="7"/>
  <c r="CE267" i="7"/>
  <c r="CE325" i="7" s="1"/>
  <c r="IP256" i="7"/>
  <c r="IP324" i="7" s="1"/>
  <c r="JN256" i="7"/>
  <c r="JN324" i="7" s="1"/>
  <c r="EY269" i="7"/>
  <c r="T30" i="38"/>
  <c r="T32" i="38" s="1"/>
  <c r="BL278" i="7"/>
  <c r="BL311" i="7" s="1"/>
  <c r="BZ261" i="7"/>
  <c r="LX261" i="7" s="1"/>
  <c r="BB261" i="7"/>
  <c r="LW261" i="7"/>
  <c r="U32" i="15"/>
  <c r="CW283" i="7"/>
  <c r="CK173" i="7"/>
  <c r="IP280" i="7"/>
  <c r="IP312" i="7" s="1"/>
  <c r="JN280" i="7"/>
  <c r="JN312" i="7" s="1"/>
  <c r="BZ284" i="7"/>
  <c r="BZ174" i="7" s="1"/>
  <c r="BB284" i="7"/>
  <c r="BN174" i="7"/>
  <c r="BA294" i="7"/>
  <c r="BY294" i="7"/>
  <c r="IX294" i="7"/>
  <c r="JQ281" i="7"/>
  <c r="IS281" i="7"/>
  <c r="BA281" i="7"/>
  <c r="AO281" i="7" s="1"/>
  <c r="BY281" i="7"/>
  <c r="CA290" i="7"/>
  <c r="CA314" i="7" s="1"/>
  <c r="JP281" i="7"/>
  <c r="IR281" i="7"/>
  <c r="IX281" i="7"/>
  <c r="IX293" i="7"/>
  <c r="IX292" i="7"/>
  <c r="JV292" i="7"/>
  <c r="FB293" i="7"/>
  <c r="CU281" i="7"/>
  <c r="DG281" i="7" s="1"/>
  <c r="DS281" i="7" s="1"/>
  <c r="EE281" i="7" s="1"/>
  <c r="EY292" i="7"/>
  <c r="CM295" i="7"/>
  <c r="BL290" i="7"/>
  <c r="BL314" i="7" s="1"/>
  <c r="EZ279" i="7"/>
  <c r="CV294" i="7"/>
  <c r="IM295" i="7"/>
  <c r="JK295" i="7"/>
  <c r="EV293" i="7"/>
  <c r="CM294" i="7"/>
  <c r="IO295" i="7"/>
  <c r="JM295" i="7"/>
  <c r="BZ260" i="7"/>
  <c r="BB260" i="7"/>
  <c r="BN177" i="7"/>
  <c r="LW177" i="7" s="1"/>
  <c r="LW260" i="7"/>
  <c r="K258" i="7"/>
  <c r="V28" i="6"/>
  <c r="W28" i="6" s="1"/>
  <c r="MI292" i="7"/>
  <c r="LJ266" i="7"/>
  <c r="LJ326" i="7" s="1"/>
  <c r="Z23" i="26"/>
  <c r="T295" i="7"/>
  <c r="JT257" i="7"/>
  <c r="IV257" i="7"/>
  <c r="IM269" i="7"/>
  <c r="JK269" i="7"/>
  <c r="Y291" i="7"/>
  <c r="Y313" i="7" s="1"/>
  <c r="LY294" i="7"/>
  <c r="U37" i="15"/>
  <c r="O177" i="7"/>
  <c r="AB24" i="31"/>
  <c r="Z287" i="7"/>
  <c r="M24" i="21"/>
  <c r="K286" i="7"/>
  <c r="V50" i="25"/>
  <c r="V51" i="25"/>
  <c r="JO271" i="7"/>
  <c r="IQ271" i="7"/>
  <c r="X23" i="25"/>
  <c r="EV273" i="7"/>
  <c r="EV320" i="7" s="1"/>
  <c r="IR263" i="7"/>
  <c r="IF263" i="7" s="1"/>
  <c r="HT263" i="7" s="1"/>
  <c r="HH263" i="7" s="1"/>
  <c r="JP263" i="7"/>
  <c r="KB263" i="7" s="1"/>
  <c r="KN263" i="7" s="1"/>
  <c r="KZ263" i="7" s="1"/>
  <c r="U35" i="15"/>
  <c r="T42" i="15"/>
  <c r="T59" i="15" s="1"/>
  <c r="EV256" i="7"/>
  <c r="EV324" i="7" s="1"/>
  <c r="EV257" i="7"/>
  <c r="FH257" i="7" s="1"/>
  <c r="FT257" i="7" s="1"/>
  <c r="GF257" i="7" s="1"/>
  <c r="R39" i="26"/>
  <c r="R39" i="32"/>
  <c r="R39" i="25"/>
  <c r="R39" i="24"/>
  <c r="IX271" i="7"/>
  <c r="JV271" i="7"/>
  <c r="J52" i="17"/>
  <c r="J53" i="17"/>
  <c r="FC271" i="7"/>
  <c r="FC269" i="7"/>
  <c r="EY284" i="7"/>
  <c r="EM174" i="7"/>
  <c r="EV284" i="7"/>
  <c r="EJ174" i="7"/>
  <c r="JE266" i="7"/>
  <c r="JE326" i="7" s="1"/>
  <c r="JK256" i="7"/>
  <c r="JK324" i="7" s="1"/>
  <c r="IM256" i="7"/>
  <c r="IM324" i="7" s="1"/>
  <c r="V30" i="17"/>
  <c r="U55" i="17"/>
  <c r="U63" i="17"/>
  <c r="U64" i="17"/>
  <c r="U57" i="17"/>
  <c r="U33" i="15"/>
  <c r="EU262" i="7"/>
  <c r="MD262" i="7"/>
  <c r="EW254" i="7"/>
  <c r="EW323" i="7" s="1"/>
  <c r="LY271" i="7"/>
  <c r="FF295" i="7"/>
  <c r="CO295" i="7"/>
  <c r="FF280" i="7"/>
  <c r="FF312" i="7" s="1"/>
  <c r="CT293" i="7"/>
  <c r="JO292" i="7"/>
  <c r="IQ292" i="7"/>
  <c r="HA291" i="7"/>
  <c r="HA313" i="7" s="1"/>
  <c r="FC293" i="7"/>
  <c r="BA285" i="7"/>
  <c r="AO285" i="7" s="1"/>
  <c r="BY285" i="7"/>
  <c r="IR295" i="7"/>
  <c r="JP295" i="7"/>
  <c r="FA281" i="7"/>
  <c r="FM281" i="7" s="1"/>
  <c r="FY281" i="7" s="1"/>
  <c r="GK281" i="7" s="1"/>
  <c r="CM289" i="7"/>
  <c r="CY289" i="7" s="1"/>
  <c r="DK289" i="7" s="1"/>
  <c r="DW289" i="7" s="1"/>
  <c r="EU284" i="7"/>
  <c r="EI174" i="7"/>
  <c r="JK293" i="7"/>
  <c r="IM293" i="7"/>
  <c r="FC294" i="7"/>
  <c r="CG290" i="7"/>
  <c r="CG314" i="7" s="1"/>
  <c r="CS297" i="7"/>
  <c r="CS308" i="7" s="1"/>
  <c r="K24" i="27"/>
  <c r="AF53" i="21"/>
  <c r="AF52" i="21"/>
  <c r="CS271" i="7"/>
  <c r="JN265" i="7"/>
  <c r="JZ265" i="7" s="1"/>
  <c r="KL265" i="7" s="1"/>
  <c r="KX265" i="7" s="1"/>
  <c r="IP265" i="7"/>
  <c r="ID265" i="7" s="1"/>
  <c r="HR265" i="7" s="1"/>
  <c r="HF265" i="7" s="1"/>
  <c r="BZ270" i="7"/>
  <c r="LX270" i="7" s="1"/>
  <c r="BB270" i="7"/>
  <c r="LV270" i="7" s="1"/>
  <c r="V50" i="24"/>
  <c r="V51" i="24"/>
  <c r="AA51" i="26"/>
  <c r="AA50" i="26"/>
  <c r="CA267" i="7"/>
  <c r="CA325" i="7" s="1"/>
  <c r="IW269" i="7"/>
  <c r="JU269" i="7"/>
  <c r="R50" i="21"/>
  <c r="Q62" i="21"/>
  <c r="Q67" i="21" s="1"/>
  <c r="N98" i="7" s="1"/>
  <c r="M23" i="26"/>
  <c r="K295" i="7"/>
  <c r="LM267" i="7"/>
  <c r="LM325" i="7" s="1"/>
  <c r="L50" i="25"/>
  <c r="L51" i="25"/>
  <c r="L63" i="25"/>
  <c r="MD260" i="7"/>
  <c r="AA52" i="31"/>
  <c r="AA53" i="31"/>
  <c r="IS263" i="7"/>
  <c r="IG263" i="7" s="1"/>
  <c r="HU263" i="7" s="1"/>
  <c r="HI263" i="7" s="1"/>
  <c r="JQ263" i="7"/>
  <c r="KC263" i="7" s="1"/>
  <c r="KO263" i="7" s="1"/>
  <c r="LA263" i="7" s="1"/>
  <c r="L52" i="21"/>
  <c r="L53" i="21"/>
  <c r="M24" i="31"/>
  <c r="K287" i="7"/>
  <c r="Y23" i="25"/>
  <c r="EN266" i="7"/>
  <c r="EN326" i="7" s="1"/>
  <c r="LR266" i="7"/>
  <c r="LR326" i="7" s="1"/>
  <c r="T28" i="19"/>
  <c r="S54" i="19"/>
  <c r="JV262" i="7"/>
  <c r="IX262" i="7"/>
  <c r="S45" i="21"/>
  <c r="R46" i="21"/>
  <c r="R60" i="21" s="1"/>
  <c r="CX283" i="7"/>
  <c r="CL173" i="7"/>
  <c r="R48" i="22"/>
  <c r="R61" i="22" s="1"/>
  <c r="S47" i="22"/>
  <c r="CT259" i="7"/>
  <c r="CH176" i="7"/>
  <c r="U61" i="25"/>
  <c r="U54" i="25"/>
  <c r="V29" i="25"/>
  <c r="U53" i="25"/>
  <c r="JN270" i="7"/>
  <c r="IP270" i="7"/>
  <c r="BT30" i="38"/>
  <c r="BT32" i="38" s="1"/>
  <c r="IV292" i="7"/>
  <c r="JT292" i="7"/>
  <c r="IV268" i="7"/>
  <c r="JT268" i="7"/>
  <c r="JQ289" i="7"/>
  <c r="KC289" i="7" s="1"/>
  <c r="KO289" i="7" s="1"/>
  <c r="LA289" i="7" s="1"/>
  <c r="IS289" i="7"/>
  <c r="IG289" i="7" s="1"/>
  <c r="HU289" i="7" s="1"/>
  <c r="HI289" i="7" s="1"/>
  <c r="EV286" i="7"/>
  <c r="T28" i="18"/>
  <c r="S54" i="18"/>
  <c r="BN30" i="38"/>
  <c r="BN32" i="38" s="1"/>
  <c r="FF254" i="7"/>
  <c r="FF323" i="7" s="1"/>
  <c r="R46" i="22"/>
  <c r="R60" i="22" s="1"/>
  <c r="S45" i="22"/>
  <c r="IQ260" i="7"/>
  <c r="JC177" i="7"/>
  <c r="R61" i="15"/>
  <c r="EY270" i="7"/>
  <c r="BZ257" i="7"/>
  <c r="LX257" i="7" s="1"/>
  <c r="BB257" i="7"/>
  <c r="AP257" i="7" s="1"/>
  <c r="JN257" i="7"/>
  <c r="IP257" i="7"/>
  <c r="IU269" i="7"/>
  <c r="JS269" i="7"/>
  <c r="K24" i="18"/>
  <c r="AJ30" i="38"/>
  <c r="AJ32" i="38" s="1"/>
  <c r="EJ278" i="7"/>
  <c r="EJ311" i="7" s="1"/>
  <c r="R47" i="32"/>
  <c r="R59" i="32" s="1"/>
  <c r="S46" i="32"/>
  <c r="FA260" i="7"/>
  <c r="EO177" i="7"/>
  <c r="EX268" i="7"/>
  <c r="S45" i="30"/>
  <c r="R46" i="30"/>
  <c r="R62" i="30" s="1"/>
  <c r="J53" i="18"/>
  <c r="J52" i="18"/>
  <c r="IU270" i="7"/>
  <c r="JS270" i="7"/>
  <c r="GV266" i="7"/>
  <c r="GV326" i="7" s="1"/>
  <c r="IO258" i="7"/>
  <c r="JM258" i="7"/>
  <c r="IR271" i="7"/>
  <c r="JP271" i="7"/>
  <c r="CP262" i="7"/>
  <c r="IU259" i="7"/>
  <c r="JG176" i="7"/>
  <c r="CB267" i="7"/>
  <c r="CB325" i="7" s="1"/>
  <c r="IU280" i="7"/>
  <c r="IU312" i="7" s="1"/>
  <c r="JS280" i="7"/>
  <c r="JS312" i="7" s="1"/>
  <c r="FC282" i="7"/>
  <c r="FO282" i="7" s="1"/>
  <c r="GA282" i="7" s="1"/>
  <c r="GM282" i="7" s="1"/>
  <c r="JK294" i="7"/>
  <c r="IM294" i="7"/>
  <c r="FF297" i="7"/>
  <c r="FF308" i="7" s="1"/>
  <c r="IT287" i="7"/>
  <c r="IH287" i="7" s="1"/>
  <c r="HV287" i="7" s="1"/>
  <c r="HJ287" i="7" s="1"/>
  <c r="JR287" i="7"/>
  <c r="KD287" i="7" s="1"/>
  <c r="KP287" i="7" s="1"/>
  <c r="LB287" i="7" s="1"/>
  <c r="JQ268" i="7"/>
  <c r="IS268" i="7"/>
  <c r="MS256" i="7"/>
  <c r="IN269" i="7"/>
  <c r="JL269" i="7"/>
  <c r="CU271" i="7"/>
  <c r="IN260" i="7"/>
  <c r="IZ177" i="7"/>
  <c r="IW270" i="7"/>
  <c r="JU270" i="7"/>
  <c r="FF257" i="7"/>
  <c r="FR257" i="7" s="1"/>
  <c r="GD257" i="7" s="1"/>
  <c r="GP257" i="7" s="1"/>
  <c r="K271" i="7"/>
  <c r="K327" i="7" s="1"/>
  <c r="BR30" i="38"/>
  <c r="BR32" i="38" s="1"/>
  <c r="BS30" i="38"/>
  <c r="BS32" i="38" s="1"/>
  <c r="CM287" i="7"/>
  <c r="CY287" i="7" s="1"/>
  <c r="DK287" i="7" s="1"/>
  <c r="DW287" i="7" s="1"/>
  <c r="CT280" i="7"/>
  <c r="CT312" i="7" s="1"/>
  <c r="FA297" i="7"/>
  <c r="FA308" i="7" s="1"/>
  <c r="BQ30" i="38"/>
  <c r="BQ32" i="38" s="1"/>
  <c r="CE291" i="7"/>
  <c r="CE313" i="7" s="1"/>
  <c r="CH291" i="7"/>
  <c r="CH313" i="7" s="1"/>
  <c r="EX284" i="7"/>
  <c r="EL174" i="7"/>
  <c r="EV280" i="7"/>
  <c r="EV312" i="7" s="1"/>
  <c r="JS295" i="7"/>
  <c r="IU295" i="7"/>
  <c r="IX287" i="7"/>
  <c r="IL287" i="7" s="1"/>
  <c r="HZ287" i="7" s="1"/>
  <c r="HN287" i="7" s="1"/>
  <c r="IW293" i="7"/>
  <c r="JU293" i="7"/>
  <c r="JK292" i="7"/>
  <c r="IM292" i="7"/>
  <c r="JC290" i="7"/>
  <c r="JC314" i="7" s="1"/>
  <c r="FB292" i="7"/>
  <c r="CO283" i="7"/>
  <c r="CC173" i="7"/>
  <c r="JO286" i="7"/>
  <c r="IQ286" i="7"/>
  <c r="GR290" i="7"/>
  <c r="GR314" i="7" s="1"/>
  <c r="EX279" i="7"/>
  <c r="EU292" i="7"/>
  <c r="CU294" i="7"/>
  <c r="CO279" i="7"/>
  <c r="AC30" i="38"/>
  <c r="AC32" i="38" s="1"/>
  <c r="CG278" i="7"/>
  <c r="CG311" i="7" s="1"/>
  <c r="EW287" i="7"/>
  <c r="FI287" i="7" s="1"/>
  <c r="FU287" i="7" s="1"/>
  <c r="GG287" i="7" s="1"/>
  <c r="CO293" i="7"/>
  <c r="I24" i="27"/>
  <c r="E285" i="7"/>
  <c r="R48" i="15"/>
  <c r="R63" i="15" s="1"/>
  <c r="S47" i="15"/>
  <c r="IP271" i="7"/>
  <c r="JN271" i="7"/>
  <c r="LY289" i="7"/>
  <c r="Q25" i="30"/>
  <c r="Q25" i="15"/>
  <c r="GX178" i="7"/>
  <c r="LY295" i="7"/>
  <c r="FA255" i="7"/>
  <c r="IH270" i="7"/>
  <c r="LY297" i="7"/>
  <c r="P260" i="7"/>
  <c r="IW260" i="7"/>
  <c r="JI177" i="7"/>
  <c r="LY287" i="7"/>
  <c r="Z23" i="25"/>
  <c r="T294" i="7"/>
  <c r="V25" i="30"/>
  <c r="V25" i="15"/>
  <c r="MI173" i="7"/>
  <c r="IU260" i="7"/>
  <c r="JG177" i="7"/>
  <c r="CE266" i="7"/>
  <c r="CE326" i="7" s="1"/>
  <c r="CU263" i="7"/>
  <c r="DG263" i="7" s="1"/>
  <c r="DS263" i="7" s="1"/>
  <c r="EE263" i="7" s="1"/>
  <c r="X23" i="24"/>
  <c r="R40" i="23"/>
  <c r="R65" i="23" s="1"/>
  <c r="MD258" i="7"/>
  <c r="AA30" i="38"/>
  <c r="AA32" i="38" s="1"/>
  <c r="CE278" i="7"/>
  <c r="CE311" i="7" s="1"/>
  <c r="MI174" i="7"/>
  <c r="CU260" i="7"/>
  <c r="CI177" i="7"/>
  <c r="JM265" i="7"/>
  <c r="JY265" i="7" s="1"/>
  <c r="KK265" i="7" s="1"/>
  <c r="KW265" i="7" s="1"/>
  <c r="IO265" i="7"/>
  <c r="IC265" i="7" s="1"/>
  <c r="HQ265" i="7" s="1"/>
  <c r="HE265" i="7" s="1"/>
  <c r="AF52" i="18"/>
  <c r="AF53" i="18"/>
  <c r="M24" i="19"/>
  <c r="K289" i="7"/>
  <c r="JI266" i="7"/>
  <c r="JI326" i="7" s="1"/>
  <c r="GV178" i="7"/>
  <c r="U259" i="7"/>
  <c r="L50" i="26"/>
  <c r="L51" i="26"/>
  <c r="FD259" i="7"/>
  <c r="ER176" i="7"/>
  <c r="K297" i="7"/>
  <c r="K308" i="7" s="1"/>
  <c r="JP268" i="7"/>
  <c r="IR268" i="7"/>
  <c r="X24" i="18"/>
  <c r="CM263" i="7"/>
  <c r="CY263" i="7" s="1"/>
  <c r="DK263" i="7" s="1"/>
  <c r="DW263" i="7" s="1"/>
  <c r="LY263" i="7"/>
  <c r="MN268" i="7"/>
  <c r="L53" i="31"/>
  <c r="L52" i="31"/>
  <c r="IT262" i="7"/>
  <c r="JR262" i="7"/>
  <c r="AB23" i="25"/>
  <c r="Z294" i="7"/>
  <c r="EX260" i="7"/>
  <c r="EL177" i="7"/>
  <c r="IG269" i="7"/>
  <c r="S47" i="30"/>
  <c r="R48" i="30"/>
  <c r="R63" i="30" s="1"/>
  <c r="CM259" i="7"/>
  <c r="D259" i="7"/>
  <c r="MI283" i="7"/>
  <c r="V63" i="27"/>
  <c r="V64" i="27"/>
  <c r="V55" i="27"/>
  <c r="V57" i="27"/>
  <c r="W30" i="27"/>
  <c r="Y23" i="24"/>
  <c r="R50" i="15"/>
  <c r="Q64" i="15"/>
  <c r="Q72" i="15" s="1"/>
  <c r="Y24" i="19"/>
  <c r="CO255" i="7"/>
  <c r="P258" i="7"/>
  <c r="FE269" i="7"/>
  <c r="IN281" i="7"/>
  <c r="JL281" i="7"/>
  <c r="BZ269" i="7"/>
  <c r="BB269" i="7"/>
  <c r="LW269" i="7"/>
  <c r="IX256" i="7"/>
  <c r="IX324" i="7" s="1"/>
  <c r="JV256" i="7"/>
  <c r="JV324" i="7" s="1"/>
  <c r="CN270" i="7"/>
  <c r="S43" i="31"/>
  <c r="R58" i="31"/>
  <c r="CC30" i="38"/>
  <c r="CC32" i="38" s="1"/>
  <c r="FC283" i="7"/>
  <c r="EQ173" i="7"/>
  <c r="IT292" i="7"/>
  <c r="JR292" i="7"/>
  <c r="BY279" i="7"/>
  <c r="BA279" i="7"/>
  <c r="CX295" i="7"/>
  <c r="FB287" i="7"/>
  <c r="FN287" i="7" s="1"/>
  <c r="FZ287" i="7" s="1"/>
  <c r="GL287" i="7" s="1"/>
  <c r="JL293" i="7"/>
  <c r="IN293" i="7"/>
  <c r="EX297" i="7"/>
  <c r="EX308" i="7" s="1"/>
  <c r="CN286" i="7"/>
  <c r="AW30" i="38"/>
  <c r="AW32" i="38" s="1"/>
  <c r="GS278" i="7"/>
  <c r="GS311" i="7" s="1"/>
  <c r="BA280" i="7"/>
  <c r="BA312" i="7" s="1"/>
  <c r="BY280" i="7"/>
  <c r="BY312" i="7" s="1"/>
  <c r="CO282" i="7"/>
  <c r="DA282" i="7" s="1"/>
  <c r="DM282" i="7" s="1"/>
  <c r="DY282" i="7" s="1"/>
  <c r="IR287" i="7"/>
  <c r="IF287" i="7" s="1"/>
  <c r="HT287" i="7" s="1"/>
  <c r="HH287" i="7" s="1"/>
  <c r="JP287" i="7"/>
  <c r="KB287" i="7" s="1"/>
  <c r="KN287" i="7" s="1"/>
  <c r="KZ287" i="7" s="1"/>
  <c r="BY284" i="7"/>
  <c r="BY174" i="7" s="1"/>
  <c r="BA284" i="7"/>
  <c r="BM174" i="7"/>
  <c r="BX283" i="7"/>
  <c r="BX173" i="7" s="1"/>
  <c r="AZ283" i="7"/>
  <c r="BL173" i="7"/>
  <c r="CQ283" i="7"/>
  <c r="CE173" i="7"/>
  <c r="CS288" i="7"/>
  <c r="DE288" i="7" s="1"/>
  <c r="DQ288" i="7" s="1"/>
  <c r="EC288" i="7" s="1"/>
  <c r="CT289" i="7"/>
  <c r="DF289" i="7" s="1"/>
  <c r="DR289" i="7" s="1"/>
  <c r="ED289" i="7" s="1"/>
  <c r="EU289" i="7"/>
  <c r="FG289" i="7" s="1"/>
  <c r="FS289" i="7" s="1"/>
  <c r="GE289" i="7" s="1"/>
  <c r="LM291" i="7"/>
  <c r="LM313" i="7" s="1"/>
  <c r="MI284" i="7"/>
  <c r="J53" i="27"/>
  <c r="J52" i="27"/>
  <c r="IV258" i="7"/>
  <c r="JT258" i="7"/>
  <c r="LY262" i="7"/>
  <c r="IC259" i="7"/>
  <c r="IO176" i="7"/>
  <c r="L53" i="19"/>
  <c r="L52" i="19"/>
  <c r="IX269" i="7"/>
  <c r="JV269" i="7"/>
  <c r="P283" i="7"/>
  <c r="O173" i="7"/>
  <c r="R25" i="40" s="1"/>
  <c r="CP254" i="7"/>
  <c r="CP323" i="7" s="1"/>
  <c r="P297" i="7"/>
  <c r="P308" i="7" s="1"/>
  <c r="S46" i="24"/>
  <c r="R47" i="24"/>
  <c r="R59" i="24" s="1"/>
  <c r="CR262" i="7"/>
  <c r="Y24" i="18"/>
  <c r="LP266" i="7"/>
  <c r="LP326" i="7" s="1"/>
  <c r="R24" i="20"/>
  <c r="P280" i="7"/>
  <c r="P312" i="7" s="1"/>
  <c r="MN294" i="7"/>
  <c r="CP260" i="7"/>
  <c r="CD177" i="7"/>
  <c r="LV259" i="7"/>
  <c r="CO273" i="7"/>
  <c r="CO320" i="7" s="1"/>
  <c r="I23" i="25"/>
  <c r="E294" i="7"/>
  <c r="E273" i="7"/>
  <c r="E320" i="7" s="1"/>
  <c r="Z23" i="24"/>
  <c r="T292" i="7"/>
  <c r="R50" i="18"/>
  <c r="Q62" i="18"/>
  <c r="Q67" i="18" s="1"/>
  <c r="N102" i="7" s="1"/>
  <c r="MD256" i="7"/>
  <c r="CX254" i="7"/>
  <c r="CX323" i="7" s="1"/>
  <c r="Z24" i="19"/>
  <c r="T289" i="7"/>
  <c r="P69" i="30"/>
  <c r="M96" i="7" s="1"/>
  <c r="L24" i="22"/>
  <c r="J290" i="7"/>
  <c r="J314" i="7" s="1"/>
  <c r="CQ259" i="7"/>
  <c r="CE176" i="7"/>
  <c r="FC260" i="7"/>
  <c r="EQ177" i="7"/>
  <c r="IU273" i="7"/>
  <c r="IU320" i="7" s="1"/>
  <c r="JS273" i="7"/>
  <c r="JS320" i="7" s="1"/>
  <c r="Q24" i="15"/>
  <c r="Q24" i="30"/>
  <c r="N178" i="7"/>
  <c r="O176" i="7"/>
  <c r="R24" i="40" s="1"/>
  <c r="CQ293" i="7"/>
  <c r="CV284" i="7"/>
  <c r="CJ174" i="7"/>
  <c r="BU30" i="38"/>
  <c r="BU32" i="38" s="1"/>
  <c r="BB280" i="7"/>
  <c r="BB312" i="7" s="1"/>
  <c r="BZ280" i="7"/>
  <c r="BZ312" i="7" s="1"/>
  <c r="IN287" i="7"/>
  <c r="IB287" i="7" s="1"/>
  <c r="HP287" i="7" s="1"/>
  <c r="HD287" i="7" s="1"/>
  <c r="JL287" i="7"/>
  <c r="JX287" i="7" s="1"/>
  <c r="KJ287" i="7" s="1"/>
  <c r="KV287" i="7" s="1"/>
  <c r="AH30" i="38"/>
  <c r="AH32" i="38" s="1"/>
  <c r="CL278" i="7"/>
  <c r="CL311" i="7" s="1"/>
  <c r="AS30" i="38"/>
  <c r="AS32" i="38" s="1"/>
  <c r="ES278" i="7"/>
  <c r="ES311" i="7" s="1"/>
  <c r="X30" i="38"/>
  <c r="X32" i="38" s="1"/>
  <c r="CB278" i="7"/>
  <c r="CB311" i="7" s="1"/>
  <c r="CU283" i="7"/>
  <c r="CI173" i="7"/>
  <c r="IV294" i="7"/>
  <c r="JT294" i="7"/>
  <c r="JO281" i="7"/>
  <c r="IQ281" i="7"/>
  <c r="AX297" i="7"/>
  <c r="AX308" i="7" s="1"/>
  <c r="BV297" i="7"/>
  <c r="BV308" i="7" s="1"/>
  <c r="FC281" i="7"/>
  <c r="FO281" i="7" s="1"/>
  <c r="GA281" i="7" s="1"/>
  <c r="GM281" i="7" s="1"/>
  <c r="IM297" i="7"/>
  <c r="IM308" i="7" s="1"/>
  <c r="JK297" i="7"/>
  <c r="JK308" i="7" s="1"/>
  <c r="EQ291" i="7"/>
  <c r="EQ313" i="7" s="1"/>
  <c r="IS292" i="7"/>
  <c r="JQ292" i="7"/>
  <c r="EU283" i="7"/>
  <c r="EI173" i="7"/>
  <c r="IX295" i="7"/>
  <c r="FD293" i="7"/>
  <c r="IR293" i="7"/>
  <c r="JP293" i="7"/>
  <c r="EP290" i="7"/>
  <c r="EP314" i="7" s="1"/>
  <c r="FE282" i="7"/>
  <c r="FQ282" i="7" s="1"/>
  <c r="GC282" i="7" s="1"/>
  <c r="GO282" i="7" s="1"/>
  <c r="V30" i="38"/>
  <c r="V32" i="38" s="1"/>
  <c r="BN278" i="7"/>
  <c r="BN311" i="7" s="1"/>
  <c r="FD289" i="7"/>
  <c r="FP289" i="7" s="1"/>
  <c r="GB289" i="7" s="1"/>
  <c r="GN289" i="7" s="1"/>
  <c r="MD281" i="7"/>
  <c r="IW259" i="7"/>
  <c r="JI176" i="7"/>
  <c r="IX270" i="7"/>
  <c r="JV270" i="7"/>
  <c r="K262" i="7"/>
  <c r="CN264" i="7"/>
  <c r="CZ264" i="7" s="1"/>
  <c r="DL264" i="7" s="1"/>
  <c r="DX264" i="7" s="1"/>
  <c r="CT263" i="7"/>
  <c r="DF263" i="7" s="1"/>
  <c r="DR263" i="7" s="1"/>
  <c r="ED263" i="7" s="1"/>
  <c r="S44" i="26"/>
  <c r="R45" i="26"/>
  <c r="EY273" i="7"/>
  <c r="EY320" i="7" s="1"/>
  <c r="K273" i="7"/>
  <c r="K320" i="7" s="1"/>
  <c r="MD297" i="7"/>
  <c r="IN257" i="7"/>
  <c r="JL257" i="7"/>
  <c r="R50" i="29"/>
  <c r="Q62" i="29"/>
  <c r="Q67" i="29" s="1"/>
  <c r="N106" i="7" s="1"/>
  <c r="X24" i="12"/>
  <c r="CP271" i="7"/>
  <c r="IM259" i="7"/>
  <c r="IY176" i="7"/>
  <c r="MN259" i="7"/>
  <c r="S43" i="12"/>
  <c r="R58" i="12"/>
  <c r="Z24" i="18"/>
  <c r="T282" i="7"/>
  <c r="T309" i="7" s="1"/>
  <c r="MD280" i="7"/>
  <c r="MN258" i="7"/>
  <c r="AA51" i="25"/>
  <c r="AA50" i="25"/>
  <c r="EU273" i="7"/>
  <c r="EU320" i="7" s="1"/>
  <c r="MD273" i="7"/>
  <c r="CW258" i="7"/>
  <c r="DI258" i="7" s="1"/>
  <c r="DU258" i="7" s="1"/>
  <c r="EG258" i="7" s="1"/>
  <c r="FF262" i="7"/>
  <c r="FC257" i="7"/>
  <c r="FO257" i="7" s="1"/>
  <c r="GA257" i="7" s="1"/>
  <c r="GM257" i="7" s="1"/>
  <c r="K23" i="25"/>
  <c r="AB23" i="24"/>
  <c r="Z292" i="7"/>
  <c r="FA254" i="7"/>
  <c r="FA323" i="7" s="1"/>
  <c r="P256" i="7"/>
  <c r="P324" i="7" s="1"/>
  <c r="AB24" i="19"/>
  <c r="Z289" i="7"/>
  <c r="BX293" i="7"/>
  <c r="AZ293" i="7"/>
  <c r="CS254" i="7"/>
  <c r="CS323" i="7" s="1"/>
  <c r="MD259" i="7"/>
  <c r="EX292" i="7"/>
  <c r="CN294" i="7"/>
  <c r="FE283" i="7"/>
  <c r="ES173" i="7"/>
  <c r="CT284" i="7"/>
  <c r="CH174" i="7"/>
  <c r="CJ290" i="7"/>
  <c r="CJ314" i="7" s="1"/>
  <c r="JR281" i="7"/>
  <c r="IT281" i="7"/>
  <c r="BB293" i="7"/>
  <c r="BZ293" i="7"/>
  <c r="BA282" i="7"/>
  <c r="AO282" i="7" s="1"/>
  <c r="BY282" i="7"/>
  <c r="IW281" i="7"/>
  <c r="JU281" i="7"/>
  <c r="BY283" i="7"/>
  <c r="BY173" i="7" s="1"/>
  <c r="BA283" i="7"/>
  <c r="BM173" i="7"/>
  <c r="IW292" i="7"/>
  <c r="JU292" i="7"/>
  <c r="IM282" i="7"/>
  <c r="JK282" i="7"/>
  <c r="FF284" i="7"/>
  <c r="ET174" i="7"/>
  <c r="JU289" i="7"/>
  <c r="KG289" i="7" s="1"/>
  <c r="KS289" i="7" s="1"/>
  <c r="LE289" i="7" s="1"/>
  <c r="IW289" i="7"/>
  <c r="IK289" i="7" s="1"/>
  <c r="HY289" i="7" s="1"/>
  <c r="HM289" i="7" s="1"/>
  <c r="CR295" i="7"/>
  <c r="IW280" i="7"/>
  <c r="IW312" i="7" s="1"/>
  <c r="JU280" i="7"/>
  <c r="JU312" i="7" s="1"/>
  <c r="FB294" i="7"/>
  <c r="FC284" i="7"/>
  <c r="EQ174" i="7"/>
  <c r="CD30" i="38"/>
  <c r="CD32" i="38" s="1"/>
  <c r="IR259" i="7"/>
  <c r="JD176" i="7"/>
  <c r="R24" i="12"/>
  <c r="P281" i="7"/>
  <c r="JQ265" i="7"/>
  <c r="KC265" i="7" s="1"/>
  <c r="KO265" i="7" s="1"/>
  <c r="LA265" i="7" s="1"/>
  <c r="IS265" i="7"/>
  <c r="IG265" i="7" s="1"/>
  <c r="HU265" i="7" s="1"/>
  <c r="HI265" i="7" s="1"/>
  <c r="T270" i="7"/>
  <c r="MI295" i="7"/>
  <c r="IM260" i="7"/>
  <c r="IY177" i="7"/>
  <c r="CX271" i="7"/>
  <c r="V52" i="17"/>
  <c r="V53" i="17"/>
  <c r="IP269" i="7"/>
  <c r="JN269" i="7"/>
  <c r="LY273" i="7"/>
  <c r="J25" i="15"/>
  <c r="J25" i="30"/>
  <c r="Y24" i="12"/>
  <c r="BW274" i="7"/>
  <c r="AB24" i="18"/>
  <c r="Z282" i="7"/>
  <c r="Z309" i="7" s="1"/>
  <c r="LN267" i="7"/>
  <c r="LN325" i="7" s="1"/>
  <c r="T268" i="7"/>
  <c r="Q52" i="20"/>
  <c r="Q53" i="20"/>
  <c r="Z258" i="7"/>
  <c r="U57" i="12"/>
  <c r="U63" i="12"/>
  <c r="V30" i="12"/>
  <c r="U55" i="12"/>
  <c r="LW297" i="7"/>
  <c r="R46" i="27"/>
  <c r="R60" i="27" s="1"/>
  <c r="S45" i="27"/>
  <c r="T28" i="22"/>
  <c r="S54" i="22"/>
  <c r="IP259" i="7"/>
  <c r="JB176" i="7"/>
  <c r="S47" i="21"/>
  <c r="R48" i="21"/>
  <c r="R61" i="21" s="1"/>
  <c r="LW273" i="7"/>
  <c r="AA50" i="24"/>
  <c r="AA51" i="24"/>
  <c r="R39" i="3"/>
  <c r="EZ260" i="7"/>
  <c r="EN177" i="7"/>
  <c r="JM270" i="7"/>
  <c r="IO270" i="7"/>
  <c r="L259" i="7"/>
  <c r="MN289" i="7"/>
  <c r="O266" i="7"/>
  <c r="O326" i="7" s="1"/>
  <c r="IV270" i="7"/>
  <c r="JT270" i="7"/>
  <c r="Q53" i="17"/>
  <c r="Q66" i="17"/>
  <c r="N127" i="7" s="1"/>
  <c r="Q52" i="17"/>
  <c r="CQ271" i="7"/>
  <c r="U57" i="30"/>
  <c r="U65" i="30"/>
  <c r="U59" i="30"/>
  <c r="U66" i="30"/>
  <c r="V30" i="30"/>
  <c r="P259" i="7"/>
  <c r="EU288" i="7"/>
  <c r="MD288" i="7"/>
  <c r="IV280" i="7"/>
  <c r="IV312" i="7" s="1"/>
  <c r="JT280" i="7"/>
  <c r="JT312" i="7" s="1"/>
  <c r="BZ289" i="7"/>
  <c r="BB289" i="7"/>
  <c r="BM30" i="38"/>
  <c r="BM32" i="38" s="1"/>
  <c r="IN295" i="7"/>
  <c r="JL295" i="7"/>
  <c r="IU293" i="7"/>
  <c r="JS293" i="7"/>
  <c r="AX294" i="7"/>
  <c r="BV294" i="7"/>
  <c r="AY288" i="7"/>
  <c r="AM288" i="7" s="1"/>
  <c r="BW288" i="7"/>
  <c r="CV279" i="7"/>
  <c r="JO294" i="7"/>
  <c r="IQ294" i="7"/>
  <c r="BV293" i="7"/>
  <c r="AX293" i="7"/>
  <c r="AX315" i="7" s="1"/>
  <c r="CO297" i="7"/>
  <c r="CO308" i="7" s="1"/>
  <c r="CP284" i="7"/>
  <c r="CD174" i="7"/>
  <c r="FD284" i="7"/>
  <c r="ER174" i="7"/>
  <c r="FA282" i="7"/>
  <c r="FM282" i="7" s="1"/>
  <c r="FY282" i="7" s="1"/>
  <c r="GK282" i="7" s="1"/>
  <c r="IS294" i="7"/>
  <c r="JQ294" i="7"/>
  <c r="FA295" i="7"/>
  <c r="AX284" i="7"/>
  <c r="BV284" i="7"/>
  <c r="BV174" i="7" s="1"/>
  <c r="BJ174" i="7"/>
  <c r="AF50" i="25"/>
  <c r="AF51" i="25"/>
  <c r="CO254" i="7"/>
  <c r="CO323" i="7" s="1"/>
  <c r="IN262" i="7"/>
  <c r="JL262" i="7"/>
  <c r="Q53" i="12"/>
  <c r="Q52" i="12"/>
  <c r="FB268" i="7"/>
  <c r="S45" i="29"/>
  <c r="R46" i="29"/>
  <c r="R60" i="29" s="1"/>
  <c r="LH267" i="7"/>
  <c r="LH325" i="7" s="1"/>
  <c r="Z270" i="7"/>
  <c r="V51" i="26"/>
  <c r="V50" i="26"/>
  <c r="FD270" i="7"/>
  <c r="E254" i="7"/>
  <c r="E323" i="7" s="1"/>
  <c r="IN273" i="7"/>
  <c r="IN320" i="7" s="1"/>
  <c r="JL273" i="7"/>
  <c r="JL320" i="7" s="1"/>
  <c r="Z24" i="12"/>
  <c r="T281" i="7"/>
  <c r="FA271" i="7"/>
  <c r="AA53" i="18"/>
  <c r="AA52" i="18"/>
  <c r="Z268" i="7"/>
  <c r="M24" i="18"/>
  <c r="K282" i="7"/>
  <c r="E297" i="7"/>
  <c r="E308" i="7" s="1"/>
  <c r="CV271" i="7"/>
  <c r="JQ257" i="7"/>
  <c r="GZ178" i="7"/>
  <c r="S54" i="21"/>
  <c r="T28" i="21"/>
  <c r="J51" i="25"/>
  <c r="J50" i="25"/>
  <c r="J63" i="25"/>
  <c r="IQ256" i="7"/>
  <c r="IQ324" i="7" s="1"/>
  <c r="JO256" i="7"/>
  <c r="JO324" i="7" s="1"/>
  <c r="CW265" i="7"/>
  <c r="DI265" i="7" s="1"/>
  <c r="DU265" i="7" s="1"/>
  <c r="EG265" i="7" s="1"/>
  <c r="X24" i="19"/>
  <c r="CO260" i="7"/>
  <c r="CC177" i="7"/>
  <c r="MS271" i="7"/>
  <c r="CU273" i="7"/>
  <c r="CU320" i="7" s="1"/>
  <c r="Q40" i="28"/>
  <c r="Q65" i="28" s="1"/>
  <c r="Q40" i="27"/>
  <c r="Q65" i="27" s="1"/>
  <c r="IP282" i="7"/>
  <c r="JN282" i="7"/>
  <c r="AU30" i="38"/>
  <c r="GQ278" i="7"/>
  <c r="GQ311" i="7" s="1"/>
  <c r="JF290" i="7"/>
  <c r="JF314" i="7" s="1"/>
  <c r="JI290" i="7"/>
  <c r="JI314" i="7" s="1"/>
  <c r="EZ293" i="7"/>
  <c r="LR290" i="7"/>
  <c r="LR314" i="7" s="1"/>
  <c r="LI290" i="7"/>
  <c r="LI314" i="7" s="1"/>
  <c r="JT289" i="7"/>
  <c r="KF289" i="7" s="1"/>
  <c r="KR289" i="7" s="1"/>
  <c r="LD289" i="7" s="1"/>
  <c r="IV289" i="7"/>
  <c r="IJ289" i="7" s="1"/>
  <c r="HX289" i="7" s="1"/>
  <c r="HL289" i="7" s="1"/>
  <c r="JH290" i="7"/>
  <c r="JH314" i="7" s="1"/>
  <c r="IQ295" i="7"/>
  <c r="JO295" i="7"/>
  <c r="JO282" i="7"/>
  <c r="IQ282" i="7"/>
  <c r="CA291" i="7"/>
  <c r="CA313" i="7" s="1"/>
  <c r="AB30" i="38"/>
  <c r="AB32" i="38" s="1"/>
  <c r="CF278" i="7"/>
  <c r="CF311" i="7" s="1"/>
  <c r="Z24" i="20"/>
  <c r="T280" i="7"/>
  <c r="T312" i="7" s="1"/>
  <c r="LY268" i="7"/>
  <c r="CM269" i="7"/>
  <c r="LY269" i="7"/>
  <c r="K254" i="7"/>
  <c r="K323" i="7" s="1"/>
  <c r="MN270" i="7"/>
  <c r="AF52" i="12"/>
  <c r="AF53" i="12"/>
  <c r="E283" i="7"/>
  <c r="F173" i="7"/>
  <c r="I178" i="7"/>
  <c r="AB24" i="12"/>
  <c r="Z281" i="7"/>
  <c r="IS260" i="7"/>
  <c r="JE177" i="7"/>
  <c r="EZ258" i="7"/>
  <c r="FL258" i="7" s="1"/>
  <c r="FX258" i="7" s="1"/>
  <c r="GJ258" i="7" s="1"/>
  <c r="R48" i="17"/>
  <c r="R61" i="17" s="1"/>
  <c r="S47" i="17"/>
  <c r="U64" i="29"/>
  <c r="U57" i="29"/>
  <c r="U55" i="29"/>
  <c r="U63" i="29"/>
  <c r="V30" i="29"/>
  <c r="FF269" i="7"/>
  <c r="MD289" i="7"/>
  <c r="IM268" i="7"/>
  <c r="JK268" i="7"/>
  <c r="R48" i="20"/>
  <c r="R61" i="20" s="1"/>
  <c r="S47" i="20"/>
  <c r="AA52" i="19"/>
  <c r="AA53" i="19"/>
  <c r="E177" i="7"/>
  <c r="GZ267" i="7"/>
  <c r="GZ325" i="7" s="1"/>
  <c r="CX284" i="7"/>
  <c r="CL174" i="7"/>
  <c r="MD279" i="7"/>
  <c r="IV260" i="7"/>
  <c r="JH177" i="7"/>
  <c r="T28" i="31"/>
  <c r="S54" i="31"/>
  <c r="CQ288" i="7"/>
  <c r="DC288" i="7" s="1"/>
  <c r="DO288" i="7" s="1"/>
  <c r="EA288" i="7" s="1"/>
  <c r="R24" i="21"/>
  <c r="P286" i="7"/>
  <c r="IR257" i="7"/>
  <c r="JP257" i="7"/>
  <c r="CT254" i="7"/>
  <c r="CT323" i="7" s="1"/>
  <c r="HB291" i="7"/>
  <c r="HB313" i="7" s="1"/>
  <c r="BK30" i="38"/>
  <c r="BK32" i="38" s="1"/>
  <c r="BJ30" i="38"/>
  <c r="BJ32" i="38" s="1"/>
  <c r="IM281" i="7"/>
  <c r="JK281" i="7"/>
  <c r="BY30" i="38"/>
  <c r="BY32" i="38" s="1"/>
  <c r="CP294" i="7"/>
  <c r="BF30" i="38"/>
  <c r="BF32" i="38" s="1"/>
  <c r="HB278" i="7"/>
  <c r="HB311" i="7" s="1"/>
  <c r="CX293" i="7"/>
  <c r="CM282" i="7"/>
  <c r="CY282" i="7" s="1"/>
  <c r="DK282" i="7" s="1"/>
  <c r="DW282" i="7" s="1"/>
  <c r="EZ281" i="7"/>
  <c r="FL281" i="7" s="1"/>
  <c r="FX281" i="7" s="1"/>
  <c r="GJ281" i="7" s="1"/>
  <c r="JK280" i="7"/>
  <c r="JK312" i="7" s="1"/>
  <c r="IM280" i="7"/>
  <c r="IM312" i="7" s="1"/>
  <c r="EX283" i="7"/>
  <c r="EL173" i="7"/>
  <c r="FB281" i="7"/>
  <c r="FN281" i="7" s="1"/>
  <c r="FZ281" i="7" s="1"/>
  <c r="GL281" i="7" s="1"/>
  <c r="CX260" i="7"/>
  <c r="CL177" i="7"/>
  <c r="Q52" i="21"/>
  <c r="Q53" i="21"/>
  <c r="BB254" i="7"/>
  <c r="BZ254" i="7"/>
  <c r="FB259" i="7"/>
  <c r="EP176" i="7"/>
  <c r="LK267" i="7"/>
  <c r="LK325" i="7" s="1"/>
  <c r="EW258" i="7"/>
  <c r="FI258" i="7" s="1"/>
  <c r="FU258" i="7" s="1"/>
  <c r="GG258" i="7" s="1"/>
  <c r="EX271" i="7"/>
  <c r="MS280" i="7"/>
  <c r="K265" i="7"/>
  <c r="CL266" i="7"/>
  <c r="CL326" i="7" s="1"/>
  <c r="BV30" i="38"/>
  <c r="BV32" i="38" s="1"/>
  <c r="W30" i="38"/>
  <c r="W32" i="38" s="1"/>
  <c r="CA278" i="7"/>
  <c r="CA311" i="7" s="1"/>
  <c r="FD292" i="7"/>
  <c r="BB30" i="38"/>
  <c r="BB32" i="38" s="1"/>
  <c r="GX278" i="7"/>
  <c r="GX311" i="7" s="1"/>
  <c r="IT295" i="7"/>
  <c r="JR295" i="7"/>
  <c r="CT294" i="7"/>
  <c r="BE30" i="38"/>
  <c r="BE32" i="38" s="1"/>
  <c r="HA278" i="7"/>
  <c r="HA311" i="7" s="1"/>
  <c r="EZ297" i="7"/>
  <c r="EZ308" i="7" s="1"/>
  <c r="EW293" i="7"/>
  <c r="CR286" i="7"/>
  <c r="EN291" i="7"/>
  <c r="EN313" i="7" s="1"/>
  <c r="IV297" i="7"/>
  <c r="IV308" i="7" s="1"/>
  <c r="JT297" i="7"/>
  <c r="JT308" i="7" s="1"/>
  <c r="BL291" i="7"/>
  <c r="BL313" i="7" s="1"/>
  <c r="CP297" i="7"/>
  <c r="CP308" i="7" s="1"/>
  <c r="IX286" i="7"/>
  <c r="JD291" i="7"/>
  <c r="JD313" i="7" s="1"/>
  <c r="CM286" i="7"/>
  <c r="IS293" i="7"/>
  <c r="JQ293" i="7"/>
  <c r="EU293" i="7"/>
  <c r="IU282" i="7"/>
  <c r="JS282" i="7"/>
  <c r="CR288" i="7"/>
  <c r="DD288" i="7" s="1"/>
  <c r="DP288" i="7" s="1"/>
  <c r="EB288" i="7" s="1"/>
  <c r="EN290" i="7"/>
  <c r="EN314" i="7" s="1"/>
  <c r="AB24" i="20"/>
  <c r="Z280" i="7"/>
  <c r="Z312" i="7" s="1"/>
  <c r="FC254" i="7"/>
  <c r="FC323" i="7" s="1"/>
  <c r="E270" i="7"/>
  <c r="S43" i="19"/>
  <c r="R58" i="19"/>
  <c r="LY254" i="7"/>
  <c r="FD256" i="7"/>
  <c r="FD324" i="7" s="1"/>
  <c r="H173" i="7"/>
  <c r="K25" i="40" s="1"/>
  <c r="T273" i="7"/>
  <c r="T320" i="7" s="1"/>
  <c r="IR269" i="7"/>
  <c r="JP269" i="7"/>
  <c r="AA52" i="12"/>
  <c r="AA53" i="12"/>
  <c r="U61" i="32"/>
  <c r="V29" i="32"/>
  <c r="V52" i="18"/>
  <c r="V53" i="18"/>
  <c r="MI270" i="7"/>
  <c r="L52" i="18"/>
  <c r="L53" i="18"/>
  <c r="T258" i="7"/>
  <c r="L25" i="15"/>
  <c r="L25" i="30"/>
  <c r="EZ265" i="7"/>
  <c r="FL265" i="7" s="1"/>
  <c r="FX265" i="7" s="1"/>
  <c r="GJ265" i="7" s="1"/>
  <c r="EV263" i="7"/>
  <c r="FH263" i="7" s="1"/>
  <c r="FT263" i="7" s="1"/>
  <c r="GF263" i="7" s="1"/>
  <c r="R24" i="19"/>
  <c r="P289" i="7"/>
  <c r="P265" i="7"/>
  <c r="CU269" i="7"/>
  <c r="R47" i="25"/>
  <c r="R59" i="25" s="1"/>
  <c r="S46" i="25"/>
  <c r="P263" i="7"/>
  <c r="EX281" i="7"/>
  <c r="FJ281" i="7" s="1"/>
  <c r="FV281" i="7" s="1"/>
  <c r="GH281" i="7" s="1"/>
  <c r="CQ294" i="7"/>
  <c r="CQ270" i="7"/>
  <c r="CU259" i="7"/>
  <c r="CI176" i="7"/>
  <c r="U64" i="21"/>
  <c r="U55" i="21"/>
  <c r="U57" i="21"/>
  <c r="U63" i="21"/>
  <c r="V30" i="21"/>
  <c r="I32" i="38"/>
  <c r="I32" i="35" s="1"/>
  <c r="I30" i="35"/>
  <c r="JL256" i="7"/>
  <c r="JL324" i="7" s="1"/>
  <c r="IN256" i="7"/>
  <c r="IN324" i="7" s="1"/>
  <c r="CU284" i="7"/>
  <c r="CI174" i="7"/>
  <c r="CO284" i="7"/>
  <c r="CC174" i="7"/>
  <c r="AQ30" i="38"/>
  <c r="AQ32" i="38" s="1"/>
  <c r="EQ278" i="7"/>
  <c r="EQ311" i="7" s="1"/>
  <c r="HB290" i="7"/>
  <c r="HB314" i="7" s="1"/>
  <c r="GT291" i="7"/>
  <c r="GT313" i="7" s="1"/>
  <c r="AL30" i="38"/>
  <c r="AL32" i="38" s="1"/>
  <c r="EL278" i="7"/>
  <c r="EL311" i="7" s="1"/>
  <c r="CU280" i="7"/>
  <c r="CU312" i="7" s="1"/>
  <c r="AD30" i="38"/>
  <c r="AD32" i="38" s="1"/>
  <c r="CH278" i="7"/>
  <c r="CH311" i="7" s="1"/>
  <c r="EW280" i="7"/>
  <c r="EW312" i="7" s="1"/>
  <c r="CT297" i="7"/>
  <c r="CT308" i="7" s="1"/>
  <c r="FB284" i="7"/>
  <c r="EP174" i="7"/>
  <c r="CP295" i="7"/>
  <c r="FE286" i="7"/>
  <c r="CS283" i="7"/>
  <c r="CG173" i="7"/>
  <c r="FC295" i="7"/>
  <c r="JU295" i="7"/>
  <c r="IW295" i="7"/>
  <c r="EY297" i="7"/>
  <c r="EY308" i="7" s="1"/>
  <c r="BA293" i="7"/>
  <c r="BY293" i="7"/>
  <c r="BJ280" i="7"/>
  <c r="BJ312" i="7" s="1"/>
  <c r="R30" i="38"/>
  <c r="R32" i="38" s="1"/>
  <c r="CP287" i="7"/>
  <c r="DB287" i="7" s="1"/>
  <c r="DN287" i="7" s="1"/>
  <c r="DZ287" i="7" s="1"/>
  <c r="MN280" i="7"/>
  <c r="IV256" i="7"/>
  <c r="IV324" i="7" s="1"/>
  <c r="JT256" i="7"/>
  <c r="JT324" i="7" s="1"/>
  <c r="IM273" i="7"/>
  <c r="IM320" i="7" s="1"/>
  <c r="JK273" i="7"/>
  <c r="JK320" i="7" s="1"/>
  <c r="CV265" i="7"/>
  <c r="DH265" i="7" s="1"/>
  <c r="DT265" i="7" s="1"/>
  <c r="EF265" i="7" s="1"/>
  <c r="EX263" i="7"/>
  <c r="FJ263" i="7" s="1"/>
  <c r="FV263" i="7" s="1"/>
  <c r="GH263" i="7" s="1"/>
  <c r="IX257" i="7"/>
  <c r="JV257" i="7"/>
  <c r="V52" i="21"/>
  <c r="V53" i="21"/>
  <c r="Z273" i="7"/>
  <c r="Z320" i="7" s="1"/>
  <c r="J176" i="7"/>
  <c r="M24" i="40" s="1"/>
  <c r="BZ264" i="7"/>
  <c r="LX264" i="7" s="1"/>
  <c r="BB264" i="7"/>
  <c r="AP264" i="7" s="1"/>
  <c r="E255" i="7"/>
  <c r="V24" i="28"/>
  <c r="S296" i="7"/>
  <c r="CU270" i="7"/>
  <c r="CV273" i="7"/>
  <c r="CV320" i="7" s="1"/>
  <c r="CT255" i="7"/>
  <c r="K283" i="7"/>
  <c r="J173" i="7"/>
  <c r="M25" i="40" s="1"/>
  <c r="EZ269" i="7"/>
  <c r="CP270" i="7"/>
  <c r="Q52" i="19"/>
  <c r="Q53" i="19"/>
  <c r="MD265" i="7"/>
  <c r="L95" i="7"/>
  <c r="L346" i="7" s="1"/>
  <c r="M23" i="32"/>
  <c r="K293" i="7"/>
  <c r="LY284" i="7"/>
  <c r="IN258" i="7"/>
  <c r="JL258" i="7"/>
  <c r="CN269" i="7"/>
  <c r="EX262" i="7"/>
  <c r="AF52" i="20"/>
  <c r="AF53" i="20"/>
  <c r="Y177" i="7"/>
  <c r="FA269" i="7"/>
  <c r="EV260" i="7"/>
  <c r="EJ177" i="7"/>
  <c r="IR262" i="7"/>
  <c r="JP262" i="7"/>
  <c r="EV268" i="7"/>
  <c r="IO262" i="7"/>
  <c r="JM262" i="7"/>
  <c r="JM294" i="7"/>
  <c r="IO294" i="7"/>
  <c r="AZ285" i="7"/>
  <c r="AN285" i="7" s="1"/>
  <c r="BX285" i="7"/>
  <c r="FC287" i="7"/>
  <c r="FO287" i="7" s="1"/>
  <c r="GA287" i="7" s="1"/>
  <c r="GM287" i="7" s="1"/>
  <c r="CU289" i="7"/>
  <c r="DG289" i="7" s="1"/>
  <c r="DS289" i="7" s="1"/>
  <c r="EE289" i="7" s="1"/>
  <c r="FF292" i="7"/>
  <c r="CW293" i="7"/>
  <c r="IO280" i="7"/>
  <c r="IO312" i="7" s="1"/>
  <c r="JM280" i="7"/>
  <c r="JM312" i="7" s="1"/>
  <c r="EY295" i="7"/>
  <c r="AZ30" i="38"/>
  <c r="AZ32" i="38" s="1"/>
  <c r="GV278" i="7"/>
  <c r="GV311" i="7" s="1"/>
  <c r="EZ280" i="7"/>
  <c r="EZ312" i="7" s="1"/>
  <c r="EX286" i="7"/>
  <c r="CV293" i="7"/>
  <c r="AX285" i="7"/>
  <c r="AX311" i="7" s="1"/>
  <c r="BV285" i="7"/>
  <c r="BV311" i="7" s="1"/>
  <c r="CW287" i="7"/>
  <c r="DI287" i="7" s="1"/>
  <c r="DU287" i="7" s="1"/>
  <c r="EG287" i="7" s="1"/>
  <c r="AX30" i="38"/>
  <c r="AX32" i="38" s="1"/>
  <c r="GT278" i="7"/>
  <c r="GT311" i="7" s="1"/>
  <c r="CW297" i="7"/>
  <c r="CW308" i="7" s="1"/>
  <c r="X24" i="20"/>
  <c r="EV271" i="7"/>
  <c r="EY254" i="7"/>
  <c r="EY323" i="7" s="1"/>
  <c r="M24" i="12"/>
  <c r="K281" i="7"/>
  <c r="AC272" i="7"/>
  <c r="K257" i="7"/>
  <c r="L24" i="28"/>
  <c r="I296" i="7"/>
  <c r="J278" i="7"/>
  <c r="J311" i="7" s="1"/>
  <c r="E264" i="7"/>
  <c r="S42" i="24"/>
  <c r="R56" i="24"/>
  <c r="IR260" i="7"/>
  <c r="JD177" i="7"/>
  <c r="T54" i="17"/>
  <c r="U28" i="17"/>
  <c r="L52" i="30"/>
  <c r="L71" i="30"/>
  <c r="L53" i="30"/>
  <c r="G32" i="38"/>
  <c r="G32" i="35" s="1"/>
  <c r="G30" i="35"/>
  <c r="I24" i="12"/>
  <c r="E281" i="7"/>
  <c r="IV273" i="7"/>
  <c r="IV320" i="7" s="1"/>
  <c r="JT273" i="7"/>
  <c r="JT320" i="7" s="1"/>
  <c r="D265" i="7"/>
  <c r="R50" i="19"/>
  <c r="Q62" i="19"/>
  <c r="Q67" i="19" s="1"/>
  <c r="N105" i="7" s="1"/>
  <c r="LY283" i="7"/>
  <c r="CS260" i="7"/>
  <c r="CG177" i="7"/>
  <c r="CX270" i="7"/>
  <c r="L269" i="7"/>
  <c r="IS273" i="7"/>
  <c r="IS320" i="7" s="1"/>
  <c r="JQ273" i="7"/>
  <c r="JQ320" i="7" s="1"/>
  <c r="R50" i="23"/>
  <c r="Q62" i="23"/>
  <c r="Q67" i="23" s="1"/>
  <c r="N108" i="7" s="1"/>
  <c r="IS256" i="7"/>
  <c r="IS324" i="7" s="1"/>
  <c r="JQ256" i="7"/>
  <c r="JQ324" i="7" s="1"/>
  <c r="AA24" i="28"/>
  <c r="X296" i="7"/>
  <c r="MN278" i="7"/>
  <c r="P268" i="7"/>
  <c r="GU178" i="7"/>
  <c r="FB254" i="7"/>
  <c r="FB323" i="7" s="1"/>
  <c r="IP297" i="7"/>
  <c r="IP308" i="7" s="1"/>
  <c r="JN297" i="7"/>
  <c r="JN308" i="7" s="1"/>
  <c r="IV263" i="7"/>
  <c r="IJ263" i="7" s="1"/>
  <c r="HX263" i="7" s="1"/>
  <c r="HL263" i="7" s="1"/>
  <c r="JT263" i="7"/>
  <c r="KF263" i="7" s="1"/>
  <c r="KR263" i="7" s="1"/>
  <c r="LD263" i="7" s="1"/>
  <c r="R24" i="17"/>
  <c r="P279" i="7"/>
  <c r="IN259" i="7"/>
  <c r="IZ176" i="7"/>
  <c r="AF24" i="28"/>
  <c r="AC296" i="7"/>
  <c r="MS278" i="7"/>
  <c r="EX269" i="7"/>
  <c r="IT260" i="7"/>
  <c r="JF177" i="7"/>
  <c r="FF271" i="7"/>
  <c r="IR270" i="7"/>
  <c r="JP270" i="7"/>
  <c r="JU273" i="7"/>
  <c r="JU320" i="7" s="1"/>
  <c r="IW273" i="7"/>
  <c r="IW320" i="7" s="1"/>
  <c r="EZ271" i="7"/>
  <c r="IS262" i="7"/>
  <c r="JQ262" i="7"/>
  <c r="IT256" i="7"/>
  <c r="IT324" i="7" s="1"/>
  <c r="JR256" i="7"/>
  <c r="JR324" i="7" s="1"/>
  <c r="CT271" i="7"/>
  <c r="MD270" i="7"/>
  <c r="IT280" i="7"/>
  <c r="IT312" i="7" s="1"/>
  <c r="JR280" i="7"/>
  <c r="JR312" i="7" s="1"/>
  <c r="AV30" i="38"/>
  <c r="AV32" i="38" s="1"/>
  <c r="GR278" i="7"/>
  <c r="GR311" i="7" s="1"/>
  <c r="FB283" i="7"/>
  <c r="EP173" i="7"/>
  <c r="IN297" i="7"/>
  <c r="IN308" i="7" s="1"/>
  <c r="JL297" i="7"/>
  <c r="JL308" i="7" s="1"/>
  <c r="CR281" i="7"/>
  <c r="DD281" i="7" s="1"/>
  <c r="DP281" i="7" s="1"/>
  <c r="EB281" i="7" s="1"/>
  <c r="AO266" i="7"/>
  <c r="AO326" i="7" s="1"/>
  <c r="V260" i="7"/>
  <c r="V321" i="7" s="1"/>
  <c r="JR273" i="7"/>
  <c r="JR320" i="7" s="1"/>
  <c r="IT273" i="7"/>
  <c r="IT320" i="7" s="1"/>
  <c r="IS258" i="7"/>
  <c r="JQ258" i="7"/>
  <c r="CW270" i="7"/>
  <c r="CS265" i="7"/>
  <c r="DE265" i="7" s="1"/>
  <c r="DQ265" i="7" s="1"/>
  <c r="EC265" i="7" s="1"/>
  <c r="LK266" i="7"/>
  <c r="LK326" i="7" s="1"/>
  <c r="EO266" i="7"/>
  <c r="EO326" i="7" s="1"/>
  <c r="CX273" i="7"/>
  <c r="CX320" i="7" s="1"/>
  <c r="IU265" i="7"/>
  <c r="II265" i="7" s="1"/>
  <c r="HW265" i="7" s="1"/>
  <c r="HK265" i="7" s="1"/>
  <c r="JS265" i="7"/>
  <c r="KE265" i="7" s="1"/>
  <c r="KQ265" i="7" s="1"/>
  <c r="LC265" i="7" s="1"/>
  <c r="P270" i="7"/>
  <c r="CW254" i="7"/>
  <c r="CW323" i="7" s="1"/>
  <c r="CP280" i="7"/>
  <c r="CP312" i="7" s="1"/>
  <c r="CC291" i="7"/>
  <c r="CC313" i="7" s="1"/>
  <c r="IW282" i="7"/>
  <c r="JU282" i="7"/>
  <c r="JQ282" i="7"/>
  <c r="IS282" i="7"/>
  <c r="AZ294" i="7"/>
  <c r="BX294" i="7"/>
  <c r="CW288" i="7"/>
  <c r="DI288" i="7" s="1"/>
  <c r="DU288" i="7" s="1"/>
  <c r="EG288" i="7" s="1"/>
  <c r="AM30" i="38"/>
  <c r="AM32" i="38" s="1"/>
  <c r="EM278" i="7"/>
  <c r="EM311" i="7" s="1"/>
  <c r="JF291" i="7"/>
  <c r="JF313" i="7" s="1"/>
  <c r="EZ289" i="7"/>
  <c r="FL289" i="7" s="1"/>
  <c r="FX289" i="7" s="1"/>
  <c r="GJ289" i="7" s="1"/>
  <c r="EJ290" i="7"/>
  <c r="EJ314" i="7" s="1"/>
  <c r="BK290" i="7"/>
  <c r="BK314" i="7" s="1"/>
  <c r="EY280" i="7"/>
  <c r="EY312" i="7" s="1"/>
  <c r="EY289" i="7"/>
  <c r="FK289" i="7" s="1"/>
  <c r="FW289" i="7" s="1"/>
  <c r="GI289" i="7" s="1"/>
  <c r="FF286" i="7"/>
  <c r="IQ280" i="7"/>
  <c r="IQ312" i="7" s="1"/>
  <c r="JO280" i="7"/>
  <c r="JO312" i="7" s="1"/>
  <c r="BZ288" i="7"/>
  <c r="BB288" i="7"/>
  <c r="AP288" i="7" s="1"/>
  <c r="BW30" i="38"/>
  <c r="BW32" i="38" s="1"/>
  <c r="BV283" i="7"/>
  <c r="AX283" i="7"/>
  <c r="BJ173" i="7"/>
  <c r="CN288" i="7"/>
  <c r="CZ288" i="7" s="1"/>
  <c r="DL288" i="7" s="1"/>
  <c r="DX288" i="7" s="1"/>
  <c r="JL289" i="7"/>
  <c r="JX289" i="7" s="1"/>
  <c r="KJ289" i="7" s="1"/>
  <c r="KV289" i="7" s="1"/>
  <c r="IN289" i="7"/>
  <c r="IB289" i="7" s="1"/>
  <c r="HP289" i="7" s="1"/>
  <c r="HD289" i="7" s="1"/>
  <c r="CU293" i="7"/>
  <c r="EV292" i="7"/>
  <c r="JL286" i="7"/>
  <c r="IN286" i="7"/>
  <c r="EV283" i="7"/>
  <c r="EJ173" i="7"/>
  <c r="Y24" i="20"/>
  <c r="T28" i="20"/>
  <c r="S54" i="20"/>
  <c r="CJ267" i="7"/>
  <c r="CJ325" i="7" s="1"/>
  <c r="T27" i="32"/>
  <c r="S52" i="32"/>
  <c r="JL270" i="7"/>
  <c r="IN270" i="7"/>
  <c r="LY281" i="7"/>
  <c r="S43" i="18"/>
  <c r="R58" i="18"/>
  <c r="EV269" i="7"/>
  <c r="E32" i="38"/>
  <c r="E32" i="35" s="1"/>
  <c r="E30" i="35"/>
  <c r="CU256" i="7"/>
  <c r="CU324" i="7" s="1"/>
  <c r="L53" i="15"/>
  <c r="L52" i="15"/>
  <c r="EP267" i="7"/>
  <c r="EP325" i="7" s="1"/>
  <c r="LW255" i="7"/>
  <c r="V61" i="24"/>
  <c r="V53" i="24"/>
  <c r="V54" i="24"/>
  <c r="W29" i="24"/>
  <c r="K24" i="12"/>
  <c r="EX270" i="7"/>
  <c r="CQ264" i="7"/>
  <c r="DC264" i="7" s="1"/>
  <c r="DO264" i="7" s="1"/>
  <c r="EA264" i="7" s="1"/>
  <c r="S43" i="22"/>
  <c r="R58" i="22"/>
  <c r="R24" i="18"/>
  <c r="P282" i="7"/>
  <c r="JP265" i="7"/>
  <c r="KB265" i="7" s="1"/>
  <c r="KN265" i="7" s="1"/>
  <c r="KZ265" i="7" s="1"/>
  <c r="IR265" i="7"/>
  <c r="IF265" i="7" s="1"/>
  <c r="HT265" i="7" s="1"/>
  <c r="HH265" i="7" s="1"/>
  <c r="ET267" i="7"/>
  <c r="ET325" i="7" s="1"/>
  <c r="H32" i="38"/>
  <c r="H32" i="35" s="1"/>
  <c r="H30" i="35"/>
  <c r="MI268" i="7"/>
  <c r="IU256" i="7"/>
  <c r="IU324" i="7" s="1"/>
  <c r="JS256" i="7"/>
  <c r="JS324" i="7" s="1"/>
  <c r="L51" i="32"/>
  <c r="L50" i="32"/>
  <c r="L63" i="32"/>
  <c r="CN259" i="7"/>
  <c r="CB176" i="7"/>
  <c r="CO270" i="7"/>
  <c r="R48" i="29"/>
  <c r="R61" i="29" s="1"/>
  <c r="S47" i="29"/>
  <c r="AF50" i="32"/>
  <c r="AF51" i="32"/>
  <c r="JK265" i="7"/>
  <c r="JW265" i="7" s="1"/>
  <c r="KI265" i="7" s="1"/>
  <c r="KU265" i="7" s="1"/>
  <c r="IM265" i="7"/>
  <c r="IA265" i="7" s="1"/>
  <c r="HO265" i="7" s="1"/>
  <c r="HC265" i="7" s="1"/>
  <c r="EY260" i="7"/>
  <c r="EM177" i="7"/>
  <c r="AN30" i="38"/>
  <c r="AN32" i="38" s="1"/>
  <c r="EN278" i="7"/>
  <c r="EN311" i="7" s="1"/>
  <c r="IX282" i="7"/>
  <c r="JV282" i="7"/>
  <c r="EY293" i="7"/>
  <c r="FD294" i="7"/>
  <c r="JM289" i="7"/>
  <c r="JY289" i="7" s="1"/>
  <c r="KK289" i="7" s="1"/>
  <c r="KW289" i="7" s="1"/>
  <c r="IO289" i="7"/>
  <c r="IC289" i="7" s="1"/>
  <c r="HQ289" i="7" s="1"/>
  <c r="HE289" i="7" s="1"/>
  <c r="IW297" i="7"/>
  <c r="IW308" i="7" s="1"/>
  <c r="JU297" i="7"/>
  <c r="JU308" i="7" s="1"/>
  <c r="CJ291" i="7"/>
  <c r="CJ313" i="7" s="1"/>
  <c r="CM293" i="7"/>
  <c r="IP281" i="7"/>
  <c r="JN281" i="7"/>
  <c r="FE293" i="7"/>
  <c r="EZ294" i="7"/>
  <c r="BB285" i="7"/>
  <c r="AP285" i="7" s="1"/>
  <c r="BZ285" i="7"/>
  <c r="FA292" i="7"/>
  <c r="JK286" i="7"/>
  <c r="IM286" i="7"/>
  <c r="FE294" i="7"/>
  <c r="AA52" i="20"/>
  <c r="AA53" i="20"/>
  <c r="IW258" i="7"/>
  <c r="JU258" i="7"/>
  <c r="T43" i="21"/>
  <c r="S58" i="21"/>
  <c r="IW271" i="7"/>
  <c r="JU271" i="7"/>
  <c r="BB258" i="7"/>
  <c r="AP258" i="7" s="1"/>
  <c r="BZ258" i="7"/>
  <c r="LX258" i="7" s="1"/>
  <c r="T262" i="7"/>
  <c r="L53" i="12"/>
  <c r="L52" i="12"/>
  <c r="IP260" i="7"/>
  <c r="JB177" i="7"/>
  <c r="T269" i="7"/>
  <c r="EW270" i="7"/>
  <c r="FA268" i="7"/>
  <c r="FD260" i="7"/>
  <c r="ER177" i="7"/>
  <c r="IS270" i="7"/>
  <c r="JQ270" i="7"/>
  <c r="R23" i="25"/>
  <c r="P294" i="7"/>
  <c r="LW281" i="7"/>
  <c r="CM257" i="7"/>
  <c r="CY257" i="7" s="1"/>
  <c r="DK257" i="7" s="1"/>
  <c r="DW257" i="7" s="1"/>
  <c r="IU258" i="7"/>
  <c r="JS258" i="7"/>
  <c r="P262" i="7"/>
  <c r="MD282" i="7"/>
  <c r="IN271" i="7"/>
  <c r="JL271" i="7"/>
  <c r="EV258" i="7"/>
  <c r="FH258" i="7" s="1"/>
  <c r="FT258" i="7" s="1"/>
  <c r="GF258" i="7" s="1"/>
  <c r="P269" i="7"/>
  <c r="Q24" i="23"/>
  <c r="O291" i="7"/>
  <c r="O313" i="7" s="1"/>
  <c r="GX267" i="7"/>
  <c r="GX325" i="7" s="1"/>
  <c r="S43" i="29"/>
  <c r="R58" i="29"/>
  <c r="CT256" i="7"/>
  <c r="CT324" i="7" s="1"/>
  <c r="LY255" i="7"/>
  <c r="IO257" i="7"/>
  <c r="JM257" i="7"/>
  <c r="IV265" i="7"/>
  <c r="IJ265" i="7" s="1"/>
  <c r="HX265" i="7" s="1"/>
  <c r="HL265" i="7" s="1"/>
  <c r="JT265" i="7"/>
  <c r="KF265" i="7" s="1"/>
  <c r="KR265" i="7" s="1"/>
  <c r="LD265" i="7" s="1"/>
  <c r="IW263" i="7"/>
  <c r="IK263" i="7" s="1"/>
  <c r="HY263" i="7" s="1"/>
  <c r="HM263" i="7" s="1"/>
  <c r="JU263" i="7"/>
  <c r="KG263" i="7" s="1"/>
  <c r="KS263" i="7" s="1"/>
  <c r="LE263" i="7" s="1"/>
  <c r="CW260" i="7"/>
  <c r="CK177" i="7"/>
  <c r="FD254" i="7"/>
  <c r="FD323" i="7" s="1"/>
  <c r="MD254" i="7"/>
  <c r="AI30" i="38"/>
  <c r="AI32" i="38" s="1"/>
  <c r="EI278" i="7"/>
  <c r="EI311" i="7" s="1"/>
  <c r="EU295" i="7"/>
  <c r="AR30" i="38"/>
  <c r="AR32" i="38" s="1"/>
  <c r="ER278" i="7"/>
  <c r="ER311" i="7" s="1"/>
  <c r="CX282" i="7"/>
  <c r="DJ282" i="7" s="1"/>
  <c r="DV282" i="7" s="1"/>
  <c r="EH282" i="7" s="1"/>
  <c r="IR280" i="7"/>
  <c r="IR312" i="7" s="1"/>
  <c r="JP280" i="7"/>
  <c r="JP312" i="7" s="1"/>
  <c r="BY288" i="7"/>
  <c r="BA288" i="7"/>
  <c r="AO288" i="7" s="1"/>
  <c r="CP293" i="7"/>
  <c r="IN282" i="7"/>
  <c r="JL282" i="7"/>
  <c r="CN293" i="7"/>
  <c r="BB297" i="7"/>
  <c r="BB308" i="7" s="1"/>
  <c r="BZ297" i="7"/>
  <c r="BZ308" i="7" s="1"/>
  <c r="CT287" i="7"/>
  <c r="DF287" i="7" s="1"/>
  <c r="DR287" i="7" s="1"/>
  <c r="ED287" i="7" s="1"/>
  <c r="EL290" i="7"/>
  <c r="EL314" i="7" s="1"/>
  <c r="AY282" i="7"/>
  <c r="BW282" i="7"/>
  <c r="CM288" i="7"/>
  <c r="CY288" i="7" s="1"/>
  <c r="DK288" i="7" s="1"/>
  <c r="DW288" i="7" s="1"/>
  <c r="IP293" i="7"/>
  <c r="JN293" i="7"/>
  <c r="MD257" i="7"/>
  <c r="T256" i="7"/>
  <c r="T324" i="7" s="1"/>
  <c r="S42" i="32"/>
  <c r="R56" i="32"/>
  <c r="IM263" i="7"/>
  <c r="IA263" i="7" s="1"/>
  <c r="HO263" i="7" s="1"/>
  <c r="HC263" i="7" s="1"/>
  <c r="JK263" i="7"/>
  <c r="JW263" i="7" s="1"/>
  <c r="KI263" i="7" s="1"/>
  <c r="KU263" i="7" s="1"/>
  <c r="JK271" i="7"/>
  <c r="IM271" i="7"/>
  <c r="V24" i="22"/>
  <c r="DD259" i="7"/>
  <c r="CR176" i="7"/>
  <c r="CT273" i="7"/>
  <c r="CT320" i="7" s="1"/>
  <c r="IT259" i="7"/>
  <c r="JF176" i="7"/>
  <c r="Z269" i="7"/>
  <c r="EX258" i="7"/>
  <c r="FJ258" i="7" s="1"/>
  <c r="FV258" i="7" s="1"/>
  <c r="GH258" i="7" s="1"/>
  <c r="JR268" i="7"/>
  <c r="IT268" i="7"/>
  <c r="MD294" i="7"/>
  <c r="J53" i="12"/>
  <c r="J52" i="12"/>
  <c r="CR263" i="7"/>
  <c r="DD263" i="7" s="1"/>
  <c r="DP263" i="7" s="1"/>
  <c r="EB263" i="7" s="1"/>
  <c r="AO254" i="7"/>
  <c r="AO323" i="7" s="1"/>
  <c r="T265" i="7"/>
  <c r="R50" i="17"/>
  <c r="Q62" i="17"/>
  <c r="Q67" i="17" s="1"/>
  <c r="N100" i="7" s="1"/>
  <c r="IQ268" i="7"/>
  <c r="JO268" i="7"/>
  <c r="Q52" i="18"/>
  <c r="Q53" i="18"/>
  <c r="EY258" i="7"/>
  <c r="FK258" i="7" s="1"/>
  <c r="FW258" i="7" s="1"/>
  <c r="GI258" i="7" s="1"/>
  <c r="LL267" i="7"/>
  <c r="LL325" i="7" s="1"/>
  <c r="MD269" i="7"/>
  <c r="X24" i="21"/>
  <c r="CW255" i="7"/>
  <c r="EX254" i="7"/>
  <c r="EX323" i="7" s="1"/>
  <c r="FA258" i="7"/>
  <c r="FM258" i="7" s="1"/>
  <c r="FY258" i="7" s="1"/>
  <c r="GK258" i="7" s="1"/>
  <c r="R50" i="20" l="1"/>
  <c r="Q62" i="20"/>
  <c r="Q67" i="20" s="1"/>
  <c r="N104" i="7" s="1"/>
  <c r="N349" i="7" s="1"/>
  <c r="D256" i="7"/>
  <c r="D324" i="7" s="1"/>
  <c r="EU254" i="7"/>
  <c r="EU323" i="7" s="1"/>
  <c r="FB177" i="7"/>
  <c r="EU259" i="7"/>
  <c r="MI254" i="7"/>
  <c r="FE310" i="7"/>
  <c r="EU255" i="7"/>
  <c r="MI259" i="7"/>
  <c r="GQ178" i="7"/>
  <c r="Q71" i="15"/>
  <c r="Y178" i="7"/>
  <c r="MO178" i="7" s="1"/>
  <c r="J52" i="30"/>
  <c r="J68" i="30" s="1"/>
  <c r="G123" i="7" s="1"/>
  <c r="L68" i="15"/>
  <c r="AB24" i="30"/>
  <c r="J71" i="30"/>
  <c r="AB24" i="15"/>
  <c r="EU260" i="7"/>
  <c r="MS282" i="7"/>
  <c r="S16" i="13"/>
  <c r="R15" i="13"/>
  <c r="S19" i="13"/>
  <c r="R18" i="13"/>
  <c r="EU256" i="7"/>
  <c r="EU324" i="7" s="1"/>
  <c r="AA54" i="15"/>
  <c r="MI256" i="7"/>
  <c r="LX176" i="7"/>
  <c r="S22" i="13"/>
  <c r="R21" i="13"/>
  <c r="S13" i="13"/>
  <c r="R12" i="13"/>
  <c r="Q69" i="15"/>
  <c r="J52" i="15"/>
  <c r="J71" i="15"/>
  <c r="BB310" i="7"/>
  <c r="GQ322" i="7"/>
  <c r="IT322" i="7"/>
  <c r="AJ30" i="8"/>
  <c r="AJ32" i="8" s="1"/>
  <c r="CP176" i="7"/>
  <c r="N352" i="7"/>
  <c r="U56" i="40"/>
  <c r="V28" i="40"/>
  <c r="BC44" i="7"/>
  <c r="BD44" i="7"/>
  <c r="BF50" i="8" s="1"/>
  <c r="BE44" i="7"/>
  <c r="BG50" i="8" s="1"/>
  <c r="BF44" i="7"/>
  <c r="BH50" i="8" s="1"/>
  <c r="BG44" i="7"/>
  <c r="BI50" i="8" s="1"/>
  <c r="BI34" i="7"/>
  <c r="BH34" i="7"/>
  <c r="BI38" i="7"/>
  <c r="BI42" i="7"/>
  <c r="BK44" i="8" s="1"/>
  <c r="BK27" i="8" s="1"/>
  <c r="BI33" i="7"/>
  <c r="BI37" i="7"/>
  <c r="BI41" i="7"/>
  <c r="BI39" i="7"/>
  <c r="BI43" i="7"/>
  <c r="BK51" i="8" s="1"/>
  <c r="BK34" i="8" s="1"/>
  <c r="BI36" i="7"/>
  <c r="BI40" i="7"/>
  <c r="BI44" i="7"/>
  <c r="BK50" i="8" s="1"/>
  <c r="BI35" i="7"/>
  <c r="BH33" i="7"/>
  <c r="BH37" i="7"/>
  <c r="BH41" i="7"/>
  <c r="BH36" i="7"/>
  <c r="BH40" i="7"/>
  <c r="BH44" i="7"/>
  <c r="BJ50" i="8" s="1"/>
  <c r="BH38" i="7"/>
  <c r="BH42" i="7"/>
  <c r="BJ44" i="8" s="1"/>
  <c r="BJ27" i="8" s="1"/>
  <c r="BH35" i="7"/>
  <c r="BH39" i="7"/>
  <c r="BH43" i="7"/>
  <c r="BJ51" i="8" s="1"/>
  <c r="BJ34" i="8" s="1"/>
  <c r="BI162" i="7"/>
  <c r="BH32" i="7"/>
  <c r="JR322" i="7"/>
  <c r="MS294" i="7"/>
  <c r="AK30" i="8"/>
  <c r="AK32" i="8" s="1"/>
  <c r="MI297" i="7"/>
  <c r="Q68" i="40"/>
  <c r="GQ321" i="7"/>
  <c r="CV315" i="7"/>
  <c r="FA315" i="7"/>
  <c r="BB323" i="7"/>
  <c r="BV315" i="7"/>
  <c r="EV310" i="7"/>
  <c r="IQ327" i="7"/>
  <c r="CW315" i="7"/>
  <c r="EX315" i="7"/>
  <c r="BV309" i="7"/>
  <c r="EV315" i="7"/>
  <c r="MS293" i="7"/>
  <c r="EX310" i="7"/>
  <c r="BA315" i="7"/>
  <c r="CU315" i="7"/>
  <c r="BZ310" i="7"/>
  <c r="BZ315" i="7"/>
  <c r="IS322" i="7"/>
  <c r="CN327" i="7"/>
  <c r="FB327" i="7"/>
  <c r="EU322" i="7"/>
  <c r="JR327" i="7"/>
  <c r="IT321" i="7"/>
  <c r="E321" i="7"/>
  <c r="EU297" i="7"/>
  <c r="EU308" i="7" s="1"/>
  <c r="CP322" i="7"/>
  <c r="CN322" i="7"/>
  <c r="FC321" i="7"/>
  <c r="GQ327" i="7"/>
  <c r="JM322" i="7"/>
  <c r="AU32" i="38"/>
  <c r="AU84" i="38" s="1"/>
  <c r="AU82" i="38"/>
  <c r="CN310" i="7"/>
  <c r="JO310" i="7"/>
  <c r="K315" i="7"/>
  <c r="CO310" i="7"/>
  <c r="JQ322" i="7"/>
  <c r="Z321" i="7"/>
  <c r="IR327" i="7"/>
  <c r="CR327" i="7"/>
  <c r="CV310" i="7"/>
  <c r="JO327" i="7"/>
  <c r="AY309" i="7"/>
  <c r="FF310" i="7"/>
  <c r="BZ323" i="7"/>
  <c r="BB327" i="7"/>
  <c r="IT327" i="7"/>
  <c r="FA327" i="7"/>
  <c r="JK310" i="7"/>
  <c r="CM315" i="7"/>
  <c r="JL310" i="7"/>
  <c r="CT321" i="7"/>
  <c r="BY315" i="7"/>
  <c r="BY310" i="7"/>
  <c r="LR310" i="7"/>
  <c r="BW309" i="7"/>
  <c r="P322" i="7"/>
  <c r="FF315" i="7"/>
  <c r="IO322" i="7"/>
  <c r="K321" i="7"/>
  <c r="EZ309" i="7"/>
  <c r="AF68" i="40"/>
  <c r="I68" i="40"/>
  <c r="CN315" i="7"/>
  <c r="EX322" i="7"/>
  <c r="CX315" i="7"/>
  <c r="CM327" i="7"/>
  <c r="IN322" i="7"/>
  <c r="T315" i="7"/>
  <c r="CM310" i="7"/>
  <c r="T327" i="7"/>
  <c r="BB315" i="7"/>
  <c r="IX310" i="7"/>
  <c r="KG282" i="7"/>
  <c r="JU309" i="7"/>
  <c r="IR322" i="7"/>
  <c r="P310" i="7"/>
  <c r="JZ282" i="7"/>
  <c r="JN309" i="7"/>
  <c r="CR322" i="7"/>
  <c r="BA309" i="7"/>
  <c r="JT315" i="7"/>
  <c r="IH282" i="7"/>
  <c r="IT309" i="7"/>
  <c r="CS309" i="7"/>
  <c r="T310" i="7"/>
  <c r="CS322" i="7"/>
  <c r="JU322" i="7"/>
  <c r="IW327" i="7"/>
  <c r="IP315" i="7"/>
  <c r="FC315" i="7"/>
  <c r="IP310" i="7"/>
  <c r="CV322" i="7"/>
  <c r="FC310" i="7"/>
  <c r="JL315" i="7"/>
  <c r="JM310" i="7"/>
  <c r="CM321" i="7"/>
  <c r="EU327" i="7"/>
  <c r="BB321" i="7"/>
  <c r="JN327" i="7"/>
  <c r="KA258" i="7"/>
  <c r="JO321" i="7"/>
  <c r="JM327" i="7"/>
  <c r="EW321" i="7"/>
  <c r="IU322" i="7"/>
  <c r="CV327" i="7"/>
  <c r="FD327" i="7"/>
  <c r="JW258" i="7"/>
  <c r="JK321" i="7"/>
  <c r="CM309" i="7"/>
  <c r="JS327" i="7"/>
  <c r="FB310" i="7"/>
  <c r="JK322" i="7"/>
  <c r="CX310" i="7"/>
  <c r="CX309" i="7"/>
  <c r="CT309" i="7"/>
  <c r="FB321" i="7"/>
  <c r="EZ322" i="7"/>
  <c r="W71" i="40"/>
  <c r="W55" i="40"/>
  <c r="W54" i="40"/>
  <c r="FB309" i="7"/>
  <c r="FC309" i="7"/>
  <c r="CS327" i="7"/>
  <c r="EZ321" i="7"/>
  <c r="AO321" i="7"/>
  <c r="CQ322" i="7"/>
  <c r="K53" i="40"/>
  <c r="K52" i="40"/>
  <c r="K71" i="40"/>
  <c r="IV322" i="7"/>
  <c r="KD258" i="7"/>
  <c r="JR321" i="7"/>
  <c r="IB258" i="7"/>
  <c r="IN321" i="7"/>
  <c r="M52" i="40"/>
  <c r="M53" i="40"/>
  <c r="M71" i="40"/>
  <c r="CR310" i="7"/>
  <c r="IL282" i="7"/>
  <c r="IX309" i="7"/>
  <c r="P327" i="7"/>
  <c r="IA282" i="7"/>
  <c r="IM309" i="7"/>
  <c r="BX315" i="7"/>
  <c r="CP315" i="7"/>
  <c r="KE258" i="7"/>
  <c r="JS321" i="7"/>
  <c r="KG258" i="7"/>
  <c r="JU321" i="7"/>
  <c r="IG282" i="7"/>
  <c r="IS309" i="7"/>
  <c r="KC258" i="7"/>
  <c r="JQ321" i="7"/>
  <c r="EV327" i="7"/>
  <c r="CU327" i="7"/>
  <c r="FD315" i="7"/>
  <c r="JK327" i="7"/>
  <c r="IE282" i="7"/>
  <c r="IQ309" i="7"/>
  <c r="JL322" i="7"/>
  <c r="JU315" i="7"/>
  <c r="Z315" i="7"/>
  <c r="FF322" i="7"/>
  <c r="K322" i="7"/>
  <c r="CQ315" i="7"/>
  <c r="BY309" i="7"/>
  <c r="JP327" i="7"/>
  <c r="EX309" i="7"/>
  <c r="IM315" i="7"/>
  <c r="IS327" i="7"/>
  <c r="IV315" i="7"/>
  <c r="IX322" i="7"/>
  <c r="IQ315" i="7"/>
  <c r="K310" i="7"/>
  <c r="CW327" i="7"/>
  <c r="KD282" i="7"/>
  <c r="JR309" i="7"/>
  <c r="AZ309" i="7"/>
  <c r="H71" i="40"/>
  <c r="JS310" i="7"/>
  <c r="JM315" i="7"/>
  <c r="JN310" i="7"/>
  <c r="FD321" i="7"/>
  <c r="IN315" i="7"/>
  <c r="JT310" i="7"/>
  <c r="BZ321" i="7"/>
  <c r="JQ310" i="7"/>
  <c r="JZ258" i="7"/>
  <c r="JN321" i="7"/>
  <c r="IP327" i="7"/>
  <c r="BZ309" i="7"/>
  <c r="KH258" i="7"/>
  <c r="JV321" i="7"/>
  <c r="JP310" i="7"/>
  <c r="IE258" i="7"/>
  <c r="IQ321" i="7"/>
  <c r="IO327" i="7"/>
  <c r="JP315" i="7"/>
  <c r="JU310" i="7"/>
  <c r="BZ322" i="7"/>
  <c r="JN322" i="7"/>
  <c r="EZ327" i="7"/>
  <c r="IA258" i="7"/>
  <c r="IM321" i="7"/>
  <c r="E310" i="7"/>
  <c r="CT327" i="7"/>
  <c r="KB258" i="7"/>
  <c r="JP321" i="7"/>
  <c r="E315" i="7"/>
  <c r="FE315" i="7"/>
  <c r="EW309" i="7"/>
  <c r="CN309" i="7"/>
  <c r="P321" i="7"/>
  <c r="JO322" i="7"/>
  <c r="Z322" i="7"/>
  <c r="CS310" i="7"/>
  <c r="FA310" i="7"/>
  <c r="CM322" i="7"/>
  <c r="CW310" i="7"/>
  <c r="EX321" i="7"/>
  <c r="CR309" i="7"/>
  <c r="Z54" i="40"/>
  <c r="Z71" i="40"/>
  <c r="Z55" i="40"/>
  <c r="FF321" i="7"/>
  <c r="CQ310" i="7"/>
  <c r="MO176" i="7"/>
  <c r="AB24" i="40"/>
  <c r="EY322" i="7"/>
  <c r="CP321" i="7"/>
  <c r="FE321" i="7"/>
  <c r="FB322" i="7"/>
  <c r="FA322" i="7"/>
  <c r="HV258" i="7"/>
  <c r="JX282" i="7"/>
  <c r="JL309" i="7"/>
  <c r="KH282" i="7"/>
  <c r="JV309" i="7"/>
  <c r="II282" i="7"/>
  <c r="IU309" i="7"/>
  <c r="IB282" i="7"/>
  <c r="IN309" i="7"/>
  <c r="IK282" i="7"/>
  <c r="IW309" i="7"/>
  <c r="ID282" i="7"/>
  <c r="IP309" i="7"/>
  <c r="EU315" i="7"/>
  <c r="CW321" i="7"/>
  <c r="II258" i="7"/>
  <c r="IU321" i="7"/>
  <c r="T322" i="7"/>
  <c r="IK258" i="7"/>
  <c r="IW321" i="7"/>
  <c r="IM310" i="7"/>
  <c r="IN310" i="7"/>
  <c r="AX309" i="7"/>
  <c r="KC282" i="7"/>
  <c r="JQ309" i="7"/>
  <c r="IG258" i="7"/>
  <c r="IS321" i="7"/>
  <c r="P309" i="7"/>
  <c r="JP322" i="7"/>
  <c r="JX258" i="7"/>
  <c r="JL321" i="7"/>
  <c r="KE282" i="7"/>
  <c r="JS309" i="7"/>
  <c r="IM327" i="7"/>
  <c r="F178" i="7"/>
  <c r="I25" i="40"/>
  <c r="KA282" i="7"/>
  <c r="JO309" i="7"/>
  <c r="Z327" i="7"/>
  <c r="CV309" i="7"/>
  <c r="IW315" i="7"/>
  <c r="JQ315" i="7"/>
  <c r="R52" i="40"/>
  <c r="R53" i="40"/>
  <c r="KF258" i="7"/>
  <c r="JT321" i="7"/>
  <c r="JR315" i="7"/>
  <c r="BZ327" i="7"/>
  <c r="FA321" i="7"/>
  <c r="CO315" i="7"/>
  <c r="CO309" i="7"/>
  <c r="JK315" i="7"/>
  <c r="JQ327" i="7"/>
  <c r="JY258" i="7"/>
  <c r="JM321" i="7"/>
  <c r="JT327" i="7"/>
  <c r="JV322" i="7"/>
  <c r="JO315" i="7"/>
  <c r="E309" i="7"/>
  <c r="KF282" i="7"/>
  <c r="JT309" i="7"/>
  <c r="JR310" i="7"/>
  <c r="BX309" i="7"/>
  <c r="JL327" i="7"/>
  <c r="FF327" i="7"/>
  <c r="CQ309" i="7"/>
  <c r="IU310" i="7"/>
  <c r="JY282" i="7"/>
  <c r="JM309" i="7"/>
  <c r="JS315" i="7"/>
  <c r="IO315" i="7"/>
  <c r="EZ315" i="7"/>
  <c r="CU322" i="7"/>
  <c r="KB282" i="7"/>
  <c r="JP309" i="7"/>
  <c r="IV310" i="7"/>
  <c r="CQ327" i="7"/>
  <c r="FE327" i="7"/>
  <c r="IS310" i="7"/>
  <c r="BA310" i="7"/>
  <c r="ID258" i="7"/>
  <c r="IP321" i="7"/>
  <c r="BB309" i="7"/>
  <c r="IL258" i="7"/>
  <c r="IX321" i="7"/>
  <c r="IR310" i="7"/>
  <c r="K309" i="7"/>
  <c r="IR315" i="7"/>
  <c r="IW310" i="7"/>
  <c r="EW315" i="7"/>
  <c r="BB322" i="7"/>
  <c r="IP322" i="7"/>
  <c r="CP327" i="7"/>
  <c r="JV327" i="7"/>
  <c r="AC71" i="40"/>
  <c r="AC55" i="40"/>
  <c r="AC54" i="40"/>
  <c r="CQ321" i="7"/>
  <c r="EY327" i="7"/>
  <c r="IF258" i="7"/>
  <c r="IR321" i="7"/>
  <c r="CO327" i="7"/>
  <c r="IQ322" i="7"/>
  <c r="CO322" i="7"/>
  <c r="FD309" i="7"/>
  <c r="FE309" i="7"/>
  <c r="EY309" i="7"/>
  <c r="FA309" i="7"/>
  <c r="EV309" i="7"/>
  <c r="EY321" i="7"/>
  <c r="CW322" i="7"/>
  <c r="EV321" i="7"/>
  <c r="CW309" i="7"/>
  <c r="EU310" i="7"/>
  <c r="Y54" i="40"/>
  <c r="Y55" i="40"/>
  <c r="Y71" i="40"/>
  <c r="EW322" i="7"/>
  <c r="CP310" i="7"/>
  <c r="FC322" i="7"/>
  <c r="CX321" i="7"/>
  <c r="E327" i="7"/>
  <c r="CS321" i="7"/>
  <c r="AA55" i="40"/>
  <c r="AA54" i="40"/>
  <c r="AA71" i="40"/>
  <c r="JW282" i="7"/>
  <c r="JK309" i="7"/>
  <c r="AZ315" i="7"/>
  <c r="IS315" i="7"/>
  <c r="IJ258" i="7"/>
  <c r="IV321" i="7"/>
  <c r="IT315" i="7"/>
  <c r="CO321" i="7"/>
  <c r="IQ310" i="7"/>
  <c r="FB315" i="7"/>
  <c r="IC258" i="7"/>
  <c r="IO321" i="7"/>
  <c r="EX327" i="7"/>
  <c r="IV327" i="7"/>
  <c r="CT315" i="7"/>
  <c r="EY315" i="7"/>
  <c r="IX315" i="7"/>
  <c r="EY310" i="7"/>
  <c r="IJ282" i="7"/>
  <c r="IV309" i="7"/>
  <c r="IT310" i="7"/>
  <c r="IN327" i="7"/>
  <c r="IW322" i="7"/>
  <c r="JU327" i="7"/>
  <c r="CR315" i="7"/>
  <c r="CT322" i="7"/>
  <c r="FC327" i="7"/>
  <c r="JN315" i="7"/>
  <c r="IC282" i="7"/>
  <c r="IO309" i="7"/>
  <c r="IU315" i="7"/>
  <c r="P315" i="7"/>
  <c r="IF282" i="7"/>
  <c r="IR309" i="7"/>
  <c r="IO310" i="7"/>
  <c r="EW327" i="7"/>
  <c r="JS322" i="7"/>
  <c r="FD310" i="7"/>
  <c r="IX327" i="7"/>
  <c r="IU327" i="7"/>
  <c r="Z310" i="7"/>
  <c r="CX327" i="7"/>
  <c r="CS315" i="7"/>
  <c r="IM322" i="7"/>
  <c r="EZ310" i="7"/>
  <c r="CT310" i="7"/>
  <c r="CR321" i="7"/>
  <c r="FE322" i="7"/>
  <c r="FD322" i="7"/>
  <c r="CU309" i="7"/>
  <c r="EU309" i="7"/>
  <c r="CU321" i="7"/>
  <c r="X55" i="40"/>
  <c r="X54" i="40"/>
  <c r="X71" i="40"/>
  <c r="FF309" i="7"/>
  <c r="EW310" i="7"/>
  <c r="CV321" i="7"/>
  <c r="CU310" i="7"/>
  <c r="CN321" i="7"/>
  <c r="EV322" i="7"/>
  <c r="JT322" i="7"/>
  <c r="CX322" i="7"/>
  <c r="CP309" i="7"/>
  <c r="J53" i="40"/>
  <c r="J52" i="40"/>
  <c r="J71" i="40"/>
  <c r="LR315" i="7"/>
  <c r="AN272" i="7"/>
  <c r="AN274" i="7" s="1"/>
  <c r="Q69" i="30"/>
  <c r="N96" i="7" s="1"/>
  <c r="N347" i="7"/>
  <c r="R69" i="40"/>
  <c r="O113" i="7" s="1"/>
  <c r="O345" i="7" s="1"/>
  <c r="R72" i="40"/>
  <c r="R71" i="40"/>
  <c r="R65" i="24"/>
  <c r="O109" i="7" s="1"/>
  <c r="T43" i="40"/>
  <c r="S60" i="40"/>
  <c r="T50" i="40"/>
  <c r="S64" i="40"/>
  <c r="Z65" i="40"/>
  <c r="Z59" i="40"/>
  <c r="Z57" i="40"/>
  <c r="AA30" i="40"/>
  <c r="AA66" i="40" s="1"/>
  <c r="T48" i="40"/>
  <c r="T63" i="40" s="1"/>
  <c r="U47" i="40"/>
  <c r="T46" i="40"/>
  <c r="T62" i="40" s="1"/>
  <c r="U45" i="40"/>
  <c r="R65" i="32"/>
  <c r="O110" i="7" s="1"/>
  <c r="N350" i="7"/>
  <c r="M348" i="7"/>
  <c r="HB272" i="7"/>
  <c r="HB274" i="7" s="1"/>
  <c r="BU192" i="7"/>
  <c r="BU17" i="7" s="1"/>
  <c r="BU196" i="7"/>
  <c r="BU21" i="7" s="1"/>
  <c r="BU187" i="7"/>
  <c r="BU12" i="7" s="1"/>
  <c r="BU183" i="7"/>
  <c r="BU199" i="7"/>
  <c r="BU24" i="7" s="1"/>
  <c r="BU188" i="7"/>
  <c r="BU13" i="7" s="1"/>
  <c r="BU198" i="7"/>
  <c r="BU23" i="7" s="1"/>
  <c r="BU189" i="7"/>
  <c r="BU14" i="7" s="1"/>
  <c r="BU193" i="7"/>
  <c r="BU18" i="7" s="1"/>
  <c r="BU195" i="7"/>
  <c r="BU20" i="7" s="1"/>
  <c r="BU185" i="7"/>
  <c r="BU10" i="7" s="1"/>
  <c r="BU200" i="7"/>
  <c r="BU25" i="7" s="1"/>
  <c r="BH31" i="7"/>
  <c r="BH163" i="7"/>
  <c r="BH162" i="7"/>
  <c r="E267" i="7"/>
  <c r="E325" i="7" s="1"/>
  <c r="AO267" i="7"/>
  <c r="AO325" i="7" s="1"/>
  <c r="BA325" i="7"/>
  <c r="IT267" i="7"/>
  <c r="IT325" i="7" s="1"/>
  <c r="JF325" i="7"/>
  <c r="IU267" i="7"/>
  <c r="IU325" i="7" s="1"/>
  <c r="JG325" i="7"/>
  <c r="BH202" i="7"/>
  <c r="AV199" i="7"/>
  <c r="AV24" i="7" s="1"/>
  <c r="AV190" i="7"/>
  <c r="AV15" i="7" s="1"/>
  <c r="AV183" i="7"/>
  <c r="AV192" i="7"/>
  <c r="AV17" i="7" s="1"/>
  <c r="AJ198" i="7"/>
  <c r="AJ23" i="7" s="1"/>
  <c r="AJ183" i="7"/>
  <c r="AJ193" i="7"/>
  <c r="AJ18" i="7" s="1"/>
  <c r="AJ200" i="7"/>
  <c r="AJ25" i="7" s="1"/>
  <c r="AV195" i="7"/>
  <c r="AV20" i="7" s="1"/>
  <c r="AV194" i="7"/>
  <c r="AV19" i="7" s="1"/>
  <c r="AV188" i="7"/>
  <c r="AV13" i="7" s="1"/>
  <c r="AV186" i="7"/>
  <c r="AV11" i="7" s="1"/>
  <c r="AV196" i="7"/>
  <c r="AV21" i="7" s="1"/>
  <c r="AV184" i="7"/>
  <c r="AV9" i="7" s="1"/>
  <c r="AV185" i="7"/>
  <c r="AV10" i="7" s="1"/>
  <c r="AV187" i="7"/>
  <c r="AV12" i="7" s="1"/>
  <c r="AV193" i="7"/>
  <c r="AV18" i="7" s="1"/>
  <c r="AV198" i="7"/>
  <c r="AV23" i="7" s="1"/>
  <c r="AV191" i="7"/>
  <c r="AV16" i="7" s="1"/>
  <c r="AV189" i="7"/>
  <c r="AV14" i="7" s="1"/>
  <c r="AV197" i="7"/>
  <c r="AV22" i="7" s="1"/>
  <c r="AV200" i="7"/>
  <c r="AV25" i="7" s="1"/>
  <c r="FL280" i="7"/>
  <c r="FL312" i="7" s="1"/>
  <c r="FI280" i="7"/>
  <c r="FI312" i="7" s="1"/>
  <c r="DH279" i="7"/>
  <c r="KG281" i="7"/>
  <c r="FK280" i="7"/>
  <c r="FK312" i="7" s="1"/>
  <c r="IL286" i="7"/>
  <c r="IK281" i="7"/>
  <c r="KA281" i="7"/>
  <c r="AO279" i="7"/>
  <c r="DA279" i="7"/>
  <c r="IF281" i="7"/>
  <c r="AN289" i="7"/>
  <c r="AN310" i="7" s="1"/>
  <c r="KD286" i="7"/>
  <c r="KE286" i="7"/>
  <c r="JZ286" i="7"/>
  <c r="KE281" i="7"/>
  <c r="KF286" i="7"/>
  <c r="AM289" i="7"/>
  <c r="AM310" i="7" s="1"/>
  <c r="CY280" i="7"/>
  <c r="CY312" i="7" s="1"/>
  <c r="FI279" i="7"/>
  <c r="CZ279" i="7"/>
  <c r="DE286" i="7"/>
  <c r="DE310" i="7" s="1"/>
  <c r="FM286" i="7"/>
  <c r="FM310" i="7" s="1"/>
  <c r="FO280" i="7"/>
  <c r="FO312" i="7" s="1"/>
  <c r="DI286" i="7"/>
  <c r="DI310" i="7" s="1"/>
  <c r="DH280" i="7"/>
  <c r="DH312" i="7" s="1"/>
  <c r="DD279" i="7"/>
  <c r="DE280" i="7"/>
  <c r="DE312" i="7" s="1"/>
  <c r="DC286" i="7"/>
  <c r="DC310" i="7" s="1"/>
  <c r="FO279" i="7"/>
  <c r="DD280" i="7"/>
  <c r="DD312" i="7" s="1"/>
  <c r="FJ280" i="7"/>
  <c r="FJ312" i="7" s="1"/>
  <c r="IA286" i="7"/>
  <c r="ID281" i="7"/>
  <c r="JW286" i="7"/>
  <c r="BV173" i="7"/>
  <c r="LX173" i="7" s="1"/>
  <c r="AL285" i="7"/>
  <c r="AL311" i="7" s="1"/>
  <c r="AP289" i="7"/>
  <c r="AP310" i="7" s="1"/>
  <c r="IH281" i="7"/>
  <c r="JX281" i="7"/>
  <c r="IE286" i="7"/>
  <c r="DF280" i="7"/>
  <c r="DF312" i="7" s="1"/>
  <c r="FH286" i="7"/>
  <c r="FH310" i="7" s="1"/>
  <c r="KB281" i="7"/>
  <c r="IG281" i="7"/>
  <c r="FK286" i="7"/>
  <c r="FK310" i="7" s="1"/>
  <c r="IH286" i="7"/>
  <c r="IH310" i="7" s="1"/>
  <c r="DC279" i="7"/>
  <c r="II286" i="7"/>
  <c r="FM280" i="7"/>
  <c r="FM312" i="7" s="1"/>
  <c r="IJ286" i="7"/>
  <c r="KC286" i="7"/>
  <c r="KB286" i="7"/>
  <c r="KG286" i="7"/>
  <c r="DA280" i="7"/>
  <c r="DA312" i="7" s="1"/>
  <c r="KF281" i="7"/>
  <c r="FP279" i="7"/>
  <c r="FQ279" i="7"/>
  <c r="FK279" i="7"/>
  <c r="FM279" i="7"/>
  <c r="FH279" i="7"/>
  <c r="JV280" i="7"/>
  <c r="JV312" i="7" s="1"/>
  <c r="DI279" i="7"/>
  <c r="FG286" i="7"/>
  <c r="FG310" i="7" s="1"/>
  <c r="IA281" i="7"/>
  <c r="JX286" i="7"/>
  <c r="AM282" i="7"/>
  <c r="JZ281" i="7"/>
  <c r="FR286" i="7"/>
  <c r="FR310" i="7" s="1"/>
  <c r="FJ286" i="7"/>
  <c r="FJ310" i="7" s="1"/>
  <c r="FQ286" i="7"/>
  <c r="FQ310" i="7" s="1"/>
  <c r="DG280" i="7"/>
  <c r="DG312" i="7" s="1"/>
  <c r="CY286" i="7"/>
  <c r="CY310" i="7" s="1"/>
  <c r="DD286" i="7"/>
  <c r="DD310" i="7" s="1"/>
  <c r="JW281" i="7"/>
  <c r="KD281" i="7"/>
  <c r="AP280" i="7"/>
  <c r="AP312" i="7" s="1"/>
  <c r="CZ286" i="7"/>
  <c r="CZ310" i="7" s="1"/>
  <c r="IB281" i="7"/>
  <c r="KA286" i="7"/>
  <c r="KA310" i="7" s="1"/>
  <c r="FH280" i="7"/>
  <c r="FH312" i="7" s="1"/>
  <c r="FR280" i="7"/>
  <c r="FR312" i="7" s="1"/>
  <c r="FL279" i="7"/>
  <c r="KC281" i="7"/>
  <c r="DE279" i="7"/>
  <c r="IC286" i="7"/>
  <c r="FP280" i="7"/>
  <c r="FP312" i="7" s="1"/>
  <c r="IG286" i="7"/>
  <c r="AO289" i="7"/>
  <c r="AO310" i="7" s="1"/>
  <c r="AP279" i="7"/>
  <c r="IF286" i="7"/>
  <c r="IF310" i="7" s="1"/>
  <c r="IK286" i="7"/>
  <c r="IJ281" i="7"/>
  <c r="CY279" i="7"/>
  <c r="DH286" i="7"/>
  <c r="DH310" i="7" s="1"/>
  <c r="JY281" i="7"/>
  <c r="FL286" i="7"/>
  <c r="FL310" i="7" s="1"/>
  <c r="DF286" i="7"/>
  <c r="DF310" i="7" s="1"/>
  <c r="DG279" i="7"/>
  <c r="CZ280" i="7"/>
  <c r="CZ312" i="7" s="1"/>
  <c r="FG279" i="7"/>
  <c r="MS286" i="7"/>
  <c r="JV281" i="7"/>
  <c r="MO281" i="7" s="1"/>
  <c r="FR279" i="7"/>
  <c r="FI286" i="7"/>
  <c r="FI310" i="7" s="1"/>
  <c r="DG286" i="7"/>
  <c r="DG310" i="7" s="1"/>
  <c r="DB286" i="7"/>
  <c r="DB310" i="7" s="1"/>
  <c r="DB279" i="7"/>
  <c r="IB286" i="7"/>
  <c r="DB280" i="7"/>
  <c r="DB312" i="7" s="1"/>
  <c r="IE281" i="7"/>
  <c r="AO280" i="7"/>
  <c r="AO312" i="7" s="1"/>
  <c r="FJ279" i="7"/>
  <c r="IL281" i="7"/>
  <c r="AN279" i="7"/>
  <c r="ID286" i="7"/>
  <c r="II281" i="7"/>
  <c r="FO286" i="7"/>
  <c r="FO310" i="7" s="1"/>
  <c r="JY286" i="7"/>
  <c r="AN280" i="7"/>
  <c r="AN312" i="7" s="1"/>
  <c r="FP286" i="7"/>
  <c r="FP310" i="7" s="1"/>
  <c r="DA286" i="7"/>
  <c r="DA310" i="7" s="1"/>
  <c r="FN286" i="7"/>
  <c r="FN310" i="7" s="1"/>
  <c r="IC281" i="7"/>
  <c r="DI280" i="7"/>
  <c r="DI312" i="7" s="1"/>
  <c r="FQ280" i="7"/>
  <c r="FQ312" i="7" s="1"/>
  <c r="FN280" i="7"/>
  <c r="FN312" i="7" s="1"/>
  <c r="DJ286" i="7"/>
  <c r="DJ310" i="7" s="1"/>
  <c r="DJ279" i="7"/>
  <c r="DF279" i="7"/>
  <c r="FG280" i="7"/>
  <c r="FG312" i="7" s="1"/>
  <c r="FN279" i="7"/>
  <c r="DC280" i="7"/>
  <c r="DC312" i="7" s="1"/>
  <c r="S336" i="7"/>
  <c r="DJ280" i="7"/>
  <c r="DJ312" i="7" s="1"/>
  <c r="BU197" i="7"/>
  <c r="BU22" i="7" s="1"/>
  <c r="BU191" i="7"/>
  <c r="BU16" i="7" s="1"/>
  <c r="BU184" i="7"/>
  <c r="BU9" i="7" s="1"/>
  <c r="BU186" i="7"/>
  <c r="BU11" i="7" s="1"/>
  <c r="BU190" i="7"/>
  <c r="BU15" i="7" s="1"/>
  <c r="BU194" i="7"/>
  <c r="BU19" i="7" s="1"/>
  <c r="BT197" i="7"/>
  <c r="BT22" i="7" s="1"/>
  <c r="BT187" i="7"/>
  <c r="BT12" i="7" s="1"/>
  <c r="BT195" i="7"/>
  <c r="BT20" i="7" s="1"/>
  <c r="BT199" i="7"/>
  <c r="BT24" i="7" s="1"/>
  <c r="KC257" i="7"/>
  <c r="KD257" i="7"/>
  <c r="KB257" i="7"/>
  <c r="DH262" i="7"/>
  <c r="DH322" i="7" s="1"/>
  <c r="FR256" i="7"/>
  <c r="FR324" i="7" s="1"/>
  <c r="FG256" i="7"/>
  <c r="FG324" i="7" s="1"/>
  <c r="AP255" i="7"/>
  <c r="FK256" i="7"/>
  <c r="FK324" i="7" s="1"/>
  <c r="LX255" i="7"/>
  <c r="IH257" i="7"/>
  <c r="DD255" i="7"/>
  <c r="CZ256" i="7"/>
  <c r="CZ324" i="7" s="1"/>
  <c r="JY262" i="7"/>
  <c r="DF255" i="7"/>
  <c r="LX256" i="7"/>
  <c r="FI256" i="7"/>
  <c r="FI324" i="7" s="1"/>
  <c r="DE256" i="7"/>
  <c r="DE324" i="7" s="1"/>
  <c r="IA262" i="7"/>
  <c r="DH256" i="7"/>
  <c r="DH324" i="7" s="1"/>
  <c r="DI262" i="7"/>
  <c r="DI322" i="7" s="1"/>
  <c r="IE257" i="7"/>
  <c r="FO255" i="7"/>
  <c r="JW262" i="7"/>
  <c r="KB262" i="7"/>
  <c r="ID257" i="7"/>
  <c r="II257" i="7"/>
  <c r="LX265" i="7"/>
  <c r="KA262" i="7"/>
  <c r="FL262" i="7"/>
  <c r="FL322" i="7" s="1"/>
  <c r="CZ255" i="7"/>
  <c r="DF256" i="7"/>
  <c r="DF324" i="7" s="1"/>
  <c r="IF262" i="7"/>
  <c r="JZ257" i="7"/>
  <c r="KE257" i="7"/>
  <c r="AP265" i="7"/>
  <c r="AP322" i="7" s="1"/>
  <c r="IE262" i="7"/>
  <c r="CY262" i="7"/>
  <c r="CY322" i="7" s="1"/>
  <c r="DC256" i="7"/>
  <c r="DC324" i="7" s="1"/>
  <c r="KF262" i="7"/>
  <c r="DA256" i="7"/>
  <c r="DA324" i="7" s="1"/>
  <c r="FH255" i="7"/>
  <c r="DD256" i="7"/>
  <c r="DD324" i="7" s="1"/>
  <c r="FI255" i="7"/>
  <c r="FQ262" i="7"/>
  <c r="FQ322" i="7" s="1"/>
  <c r="DG255" i="7"/>
  <c r="FI262" i="7"/>
  <c r="FI322" i="7" s="1"/>
  <c r="IG257" i="7"/>
  <c r="DC262" i="7"/>
  <c r="DC322" i="7" s="1"/>
  <c r="DA255" i="7"/>
  <c r="FG255" i="7"/>
  <c r="ID262" i="7"/>
  <c r="FJ255" i="7"/>
  <c r="FL255" i="7"/>
  <c r="FQ255" i="7"/>
  <c r="IC257" i="7"/>
  <c r="JZ262" i="7"/>
  <c r="DB262" i="7"/>
  <c r="DB322" i="7" s="1"/>
  <c r="DF262" i="7"/>
  <c r="DF322" i="7" s="1"/>
  <c r="FO256" i="7"/>
  <c r="FO324" i="7" s="1"/>
  <c r="FH254" i="7"/>
  <c r="FH323" i="7" s="1"/>
  <c r="KH257" i="7"/>
  <c r="KH262" i="7"/>
  <c r="DA262" i="7"/>
  <c r="DA322" i="7" s="1"/>
  <c r="FM256" i="7"/>
  <c r="FM324" i="7" s="1"/>
  <c r="FR262" i="7"/>
  <c r="FR322" i="7" s="1"/>
  <c r="KD262" i="7"/>
  <c r="KD322" i="7" s="1"/>
  <c r="DG262" i="7"/>
  <c r="DG322" i="7" s="1"/>
  <c r="DC255" i="7"/>
  <c r="IL262" i="7"/>
  <c r="JA178" i="7"/>
  <c r="CY256" i="7"/>
  <c r="CY324" i="7" s="1"/>
  <c r="IC262" i="7"/>
  <c r="DD262" i="7"/>
  <c r="DD322" i="7" s="1"/>
  <c r="IL257" i="7"/>
  <c r="IJ257" i="7"/>
  <c r="IJ322" i="7" s="1"/>
  <c r="FL256" i="7"/>
  <c r="FL324" i="7" s="1"/>
  <c r="DJ255" i="7"/>
  <c r="FM262" i="7"/>
  <c r="FM322" i="7" s="1"/>
  <c r="KE262" i="7"/>
  <c r="FP256" i="7"/>
  <c r="FP324" i="7" s="1"/>
  <c r="II262" i="7"/>
  <c r="FJ262" i="7"/>
  <c r="FJ322" i="7" s="1"/>
  <c r="KF257" i="7"/>
  <c r="IK257" i="7"/>
  <c r="DB256" i="7"/>
  <c r="DB324" i="7" s="1"/>
  <c r="KA257" i="7"/>
  <c r="FH262" i="7"/>
  <c r="FH322" i="7" s="1"/>
  <c r="FM255" i="7"/>
  <c r="IH262" i="7"/>
  <c r="KG257" i="7"/>
  <c r="FN256" i="7"/>
  <c r="FN324" i="7" s="1"/>
  <c r="HX262" i="7"/>
  <c r="FJ256" i="7"/>
  <c r="FJ324" i="7" s="1"/>
  <c r="IG262" i="7"/>
  <c r="JW257" i="7"/>
  <c r="FK255" i="7"/>
  <c r="DI256" i="7"/>
  <c r="DI324" i="7" s="1"/>
  <c r="IF257" i="7"/>
  <c r="KC262" i="7"/>
  <c r="DI255" i="7"/>
  <c r="IA257" i="7"/>
  <c r="IK262" i="7"/>
  <c r="CZ262" i="7"/>
  <c r="CZ322" i="7" s="1"/>
  <c r="FN262" i="7"/>
  <c r="FN322" i="7" s="1"/>
  <c r="DE255" i="7"/>
  <c r="FO262" i="7"/>
  <c r="FO322" i="7" s="1"/>
  <c r="KG262" i="7"/>
  <c r="FQ256" i="7"/>
  <c r="FQ324" i="7" s="1"/>
  <c r="JY257" i="7"/>
  <c r="JX257" i="7"/>
  <c r="FR255" i="7"/>
  <c r="DG256" i="7"/>
  <c r="DG324" i="7" s="1"/>
  <c r="JX262" i="7"/>
  <c r="IB257" i="7"/>
  <c r="FG262" i="7"/>
  <c r="FG322" i="7" s="1"/>
  <c r="FH256" i="7"/>
  <c r="FH324" i="7" s="1"/>
  <c r="FP255" i="7"/>
  <c r="FK262" i="7"/>
  <c r="FK322" i="7" s="1"/>
  <c r="DB255" i="7"/>
  <c r="DJ262" i="7"/>
  <c r="DJ322" i="7" s="1"/>
  <c r="FN255" i="7"/>
  <c r="DE262" i="7"/>
  <c r="DE322" i="7" s="1"/>
  <c r="IB262" i="7"/>
  <c r="DJ256" i="7"/>
  <c r="DJ324" i="7" s="1"/>
  <c r="FP262" i="7"/>
  <c r="FP322" i="7" s="1"/>
  <c r="DH255" i="7"/>
  <c r="BL337" i="7"/>
  <c r="N334" i="7"/>
  <c r="BI32" i="7"/>
  <c r="BI31" i="7"/>
  <c r="BI163" i="7"/>
  <c r="AW189" i="7"/>
  <c r="AW14" i="7" s="1"/>
  <c r="AW185" i="7"/>
  <c r="AW10" i="7" s="1"/>
  <c r="AW193" i="7"/>
  <c r="AW18" i="7" s="1"/>
  <c r="AW199" i="7"/>
  <c r="AW24" i="7" s="1"/>
  <c r="BM337" i="7"/>
  <c r="AW187" i="7"/>
  <c r="AW12" i="7" s="1"/>
  <c r="BJ338" i="7"/>
  <c r="I338" i="7"/>
  <c r="X338" i="7"/>
  <c r="AC333" i="7"/>
  <c r="G338" i="7"/>
  <c r="N338" i="7"/>
  <c r="BL338" i="7"/>
  <c r="BJ337" i="7"/>
  <c r="X339" i="7"/>
  <c r="I339" i="7"/>
  <c r="AC337" i="7"/>
  <c r="N335" i="7"/>
  <c r="BJ333" i="7"/>
  <c r="BJ339" i="7"/>
  <c r="BL335" i="7"/>
  <c r="BM333" i="7"/>
  <c r="BM339" i="7"/>
  <c r="BK337" i="7"/>
  <c r="BK336" i="7"/>
  <c r="BK332" i="7"/>
  <c r="BK335" i="7"/>
  <c r="BK334" i="7"/>
  <c r="BK339" i="7"/>
  <c r="BK333" i="7"/>
  <c r="AC338" i="7"/>
  <c r="N337" i="7"/>
  <c r="S338" i="7"/>
  <c r="N336" i="7"/>
  <c r="BJ334" i="7"/>
  <c r="BL332" i="7"/>
  <c r="BL336" i="7"/>
  <c r="BM334" i="7"/>
  <c r="BK338" i="7"/>
  <c r="BM338" i="7"/>
  <c r="AJ337" i="7"/>
  <c r="AJ335" i="7"/>
  <c r="AJ336" i="7"/>
  <c r="AJ332" i="7"/>
  <c r="AJ333" i="7"/>
  <c r="AJ334" i="7"/>
  <c r="AJ339" i="7"/>
  <c r="AK338" i="7"/>
  <c r="AK339" i="7"/>
  <c r="AK334" i="7"/>
  <c r="AC332" i="7"/>
  <c r="AK337" i="7"/>
  <c r="BJ335" i="7"/>
  <c r="BL333" i="7"/>
  <c r="BL339" i="7"/>
  <c r="AK333" i="7"/>
  <c r="BM335" i="7"/>
  <c r="AJ338" i="7"/>
  <c r="G336" i="7"/>
  <c r="AC335" i="7"/>
  <c r="G339" i="7"/>
  <c r="BJ332" i="7"/>
  <c r="BJ336" i="7"/>
  <c r="AK332" i="7"/>
  <c r="BL334" i="7"/>
  <c r="BM332" i="7"/>
  <c r="BM336" i="7"/>
  <c r="AK335" i="7"/>
  <c r="X332" i="7"/>
  <c r="AW196" i="7"/>
  <c r="AW21" i="7" s="1"/>
  <c r="AW184" i="7"/>
  <c r="AW9" i="7" s="1"/>
  <c r="AW191" i="7"/>
  <c r="AW16" i="7" s="1"/>
  <c r="AW197" i="7"/>
  <c r="AW22" i="7" s="1"/>
  <c r="AW200" i="7"/>
  <c r="AW25" i="7" s="1"/>
  <c r="AJ196" i="7"/>
  <c r="AJ21" i="7" s="1"/>
  <c r="AJ190" i="7"/>
  <c r="AJ15" i="7" s="1"/>
  <c r="AJ192" i="7"/>
  <c r="AJ17" i="7" s="1"/>
  <c r="AJ191" i="7"/>
  <c r="AJ16" i="7" s="1"/>
  <c r="AJ197" i="7"/>
  <c r="AJ22" i="7" s="1"/>
  <c r="BT194" i="7"/>
  <c r="BT19" i="7" s="1"/>
  <c r="BT184" i="7"/>
  <c r="BT9" i="7" s="1"/>
  <c r="BT192" i="7"/>
  <c r="BT17" i="7" s="1"/>
  <c r="S332" i="7"/>
  <c r="AC334" i="7"/>
  <c r="AC339" i="7"/>
  <c r="I333" i="7"/>
  <c r="S337" i="7"/>
  <c r="X333" i="7"/>
  <c r="N339" i="7"/>
  <c r="N333" i="7"/>
  <c r="S339" i="7"/>
  <c r="X337" i="7"/>
  <c r="BA272" i="7"/>
  <c r="BA274" i="7" s="1"/>
  <c r="AW195" i="7"/>
  <c r="AW20" i="7" s="1"/>
  <c r="AW188" i="7"/>
  <c r="AW13" i="7" s="1"/>
  <c r="AW183" i="7"/>
  <c r="AW190" i="7"/>
  <c r="AW15" i="7" s="1"/>
  <c r="AJ199" i="7"/>
  <c r="AJ24" i="7" s="1"/>
  <c r="AJ185" i="7"/>
  <c r="AJ10" i="7" s="1"/>
  <c r="AJ188" i="7"/>
  <c r="AJ13" i="7" s="1"/>
  <c r="AJ189" i="7"/>
  <c r="AJ14" i="7" s="1"/>
  <c r="AJ194" i="7"/>
  <c r="AJ19" i="7" s="1"/>
  <c r="BT200" i="7"/>
  <c r="BT25" i="7" s="1"/>
  <c r="BT186" i="7"/>
  <c r="BT11" i="7" s="1"/>
  <c r="BT189" i="7"/>
  <c r="BT14" i="7" s="1"/>
  <c r="BT185" i="7"/>
  <c r="BT10" i="7" s="1"/>
  <c r="BI202" i="7"/>
  <c r="S333" i="7"/>
  <c r="S334" i="7"/>
  <c r="AC336" i="7"/>
  <c r="I332" i="7"/>
  <c r="I335" i="7"/>
  <c r="G337" i="7"/>
  <c r="X334" i="7"/>
  <c r="X335" i="7"/>
  <c r="N332" i="7"/>
  <c r="I337" i="7"/>
  <c r="G333" i="7"/>
  <c r="G334" i="7"/>
  <c r="I336" i="7"/>
  <c r="AW198" i="7"/>
  <c r="AW23" i="7" s="1"/>
  <c r="AW192" i="7"/>
  <c r="AW17" i="7" s="1"/>
  <c r="AW186" i="7"/>
  <c r="AW11" i="7" s="1"/>
  <c r="AW194" i="7"/>
  <c r="AW19" i="7" s="1"/>
  <c r="AJ195" i="7"/>
  <c r="AJ20" i="7" s="1"/>
  <c r="AJ184" i="7"/>
  <c r="AJ9" i="7" s="1"/>
  <c r="AJ187" i="7"/>
  <c r="AJ12" i="7" s="1"/>
  <c r="AJ186" i="7"/>
  <c r="AJ11" i="7" s="1"/>
  <c r="BT190" i="7"/>
  <c r="BT15" i="7" s="1"/>
  <c r="BT193" i="7"/>
  <c r="BT18" i="7" s="1"/>
  <c r="BT183" i="7"/>
  <c r="S335" i="7"/>
  <c r="I334" i="7"/>
  <c r="X336" i="7"/>
  <c r="G335" i="7"/>
  <c r="BT201" i="7"/>
  <c r="BT26" i="7" s="1"/>
  <c r="BT198" i="7"/>
  <c r="BT23" i="7" s="1"/>
  <c r="BT196" i="7"/>
  <c r="BT21" i="7" s="1"/>
  <c r="BT188" i="7"/>
  <c r="BT13" i="7" s="1"/>
  <c r="CB333" i="7"/>
  <c r="LJ338" i="7"/>
  <c r="AK250" i="7"/>
  <c r="AK201" i="7" s="1"/>
  <c r="AK26" i="7" s="1"/>
  <c r="LO338" i="7"/>
  <c r="CH333" i="7"/>
  <c r="HB339" i="7"/>
  <c r="GU272" i="7"/>
  <c r="EK272" i="7"/>
  <c r="EK274" i="7" s="1"/>
  <c r="EK337" i="7"/>
  <c r="IU266" i="7"/>
  <c r="IS267" i="7"/>
  <c r="CS267" i="7"/>
  <c r="IP267" i="7"/>
  <c r="JF272" i="7"/>
  <c r="JF274" i="7" s="1"/>
  <c r="EV267" i="7"/>
  <c r="CW266" i="7"/>
  <c r="JR267" i="7"/>
  <c r="IX267" i="7"/>
  <c r="IQ267" i="7"/>
  <c r="IW267" i="7"/>
  <c r="CO267" i="7"/>
  <c r="CN266" i="7"/>
  <c r="IM267" i="7"/>
  <c r="IM325" i="7" s="1"/>
  <c r="IQ266" i="7"/>
  <c r="IV266" i="7"/>
  <c r="EU267" i="7"/>
  <c r="IN266" i="7"/>
  <c r="BY272" i="7"/>
  <c r="BY274" i="7" s="1"/>
  <c r="FE266" i="7"/>
  <c r="GQ272" i="7"/>
  <c r="GQ274" i="7" s="1"/>
  <c r="ES272" i="7"/>
  <c r="ES274" i="7" s="1"/>
  <c r="IR267" i="7"/>
  <c r="IV267" i="7"/>
  <c r="LW266" i="7"/>
  <c r="IO266" i="7"/>
  <c r="LP272" i="7"/>
  <c r="LP274" i="7" s="1"/>
  <c r="LR272" i="7"/>
  <c r="LR274" i="7" s="1"/>
  <c r="EW267" i="7"/>
  <c r="EZ267" i="7"/>
  <c r="EN333" i="7"/>
  <c r="LW267" i="7"/>
  <c r="IN267" i="7"/>
  <c r="IZ334" i="7"/>
  <c r="EQ272" i="7"/>
  <c r="EQ274" i="7" s="1"/>
  <c r="CU267" i="7"/>
  <c r="V266" i="7"/>
  <c r="EX266" i="7"/>
  <c r="EX326" i="7" s="1"/>
  <c r="CP266" i="7"/>
  <c r="K267" i="7"/>
  <c r="F272" i="7"/>
  <c r="F337" i="7"/>
  <c r="P267" i="7"/>
  <c r="Q273" i="7"/>
  <c r="Q320" i="7" s="1"/>
  <c r="H272" i="7"/>
  <c r="H274" i="7" s="1"/>
  <c r="H334" i="7"/>
  <c r="W272" i="7"/>
  <c r="W274" i="7" s="1"/>
  <c r="Z266" i="7"/>
  <c r="J53" i="15"/>
  <c r="BC165" i="7"/>
  <c r="AA55" i="15"/>
  <c r="CG272" i="7"/>
  <c r="CG274" i="7" s="1"/>
  <c r="R24" i="22"/>
  <c r="R52" i="22" s="1"/>
  <c r="JV286" i="7"/>
  <c r="MO286" i="7" s="1"/>
  <c r="FA176" i="7"/>
  <c r="BJ178" i="7"/>
  <c r="JV287" i="7"/>
  <c r="KH287" i="7" s="1"/>
  <c r="KT287" i="7" s="1"/>
  <c r="LF287" i="7" s="1"/>
  <c r="Y272" i="7"/>
  <c r="P290" i="7"/>
  <c r="P314" i="7" s="1"/>
  <c r="CJ272" i="7"/>
  <c r="CJ274" i="7" s="1"/>
  <c r="E266" i="7"/>
  <c r="CA178" i="7"/>
  <c r="MS289" i="7"/>
  <c r="MS281" i="7"/>
  <c r="MM269" i="7"/>
  <c r="S274" i="7"/>
  <c r="N274" i="7"/>
  <c r="Q53" i="22"/>
  <c r="Q66" i="22" s="1"/>
  <c r="N134" i="7" s="1"/>
  <c r="LX282" i="7"/>
  <c r="L52" i="23"/>
  <c r="L66" i="23" s="1"/>
  <c r="I135" i="7" s="1"/>
  <c r="LX281" i="7"/>
  <c r="AA52" i="23"/>
  <c r="LX259" i="7"/>
  <c r="Q66" i="12"/>
  <c r="N130" i="7" s="1"/>
  <c r="J53" i="22"/>
  <c r="J66" i="22" s="1"/>
  <c r="G134" i="7" s="1"/>
  <c r="LV255" i="7"/>
  <c r="V53" i="23"/>
  <c r="IV291" i="7"/>
  <c r="IV313" i="7" s="1"/>
  <c r="BV291" i="7"/>
  <c r="BV313" i="7" s="1"/>
  <c r="IJ297" i="7"/>
  <c r="IJ308" i="7" s="1"/>
  <c r="BB291" i="7"/>
  <c r="BB313" i="7" s="1"/>
  <c r="IX290" i="7"/>
  <c r="IX314" i="7" s="1"/>
  <c r="BB290" i="7"/>
  <c r="BB314" i="7" s="1"/>
  <c r="ID297" i="7"/>
  <c r="ID308" i="7" s="1"/>
  <c r="IH297" i="7"/>
  <c r="IH308" i="7" s="1"/>
  <c r="II297" i="7"/>
  <c r="II308" i="7" s="1"/>
  <c r="IC297" i="7"/>
  <c r="IC308" i="7" s="1"/>
  <c r="IE297" i="7"/>
  <c r="IE308" i="7" s="1"/>
  <c r="IU290" i="7"/>
  <c r="IU314" i="7" s="1"/>
  <c r="IK297" i="7"/>
  <c r="IK308" i="7" s="1"/>
  <c r="IN290" i="7"/>
  <c r="IN314" i="7" s="1"/>
  <c r="IF297" i="7"/>
  <c r="IF308" i="7" s="1"/>
  <c r="IA297" i="7"/>
  <c r="IA308" i="7" s="1"/>
  <c r="IL297" i="7"/>
  <c r="IL308" i="7" s="1"/>
  <c r="IM290" i="7"/>
  <c r="IM314" i="7" s="1"/>
  <c r="JV297" i="7"/>
  <c r="JV308" i="7" s="1"/>
  <c r="IB297" i="7"/>
  <c r="IB308" i="7" s="1"/>
  <c r="IG297" i="7"/>
  <c r="IG308" i="7" s="1"/>
  <c r="IP291" i="7"/>
  <c r="IP313" i="7" s="1"/>
  <c r="K24" i="22"/>
  <c r="K53" i="22" s="1"/>
  <c r="I24" i="22"/>
  <c r="I52" i="22" s="1"/>
  <c r="M24" i="23"/>
  <c r="M53" i="23" s="1"/>
  <c r="Z24" i="23"/>
  <c r="Z52" i="23" s="1"/>
  <c r="IZ178" i="7"/>
  <c r="LX294" i="7"/>
  <c r="BK178" i="7"/>
  <c r="Q64" i="25"/>
  <c r="N138" i="7" s="1"/>
  <c r="ME279" i="7"/>
  <c r="BW178" i="7"/>
  <c r="LV281" i="7"/>
  <c r="BL178" i="7"/>
  <c r="LV284" i="7"/>
  <c r="BX178" i="7"/>
  <c r="EO178" i="7"/>
  <c r="JV295" i="7"/>
  <c r="MO295" i="7" s="1"/>
  <c r="LV283" i="7"/>
  <c r="ME294" i="7"/>
  <c r="LV176" i="7"/>
  <c r="E290" i="7"/>
  <c r="E314" i="7" s="1"/>
  <c r="L66" i="19"/>
  <c r="I132" i="7" s="1"/>
  <c r="J66" i="29"/>
  <c r="G133" i="7" s="1"/>
  <c r="Q66" i="19"/>
  <c r="N132" i="7" s="1"/>
  <c r="KC273" i="7"/>
  <c r="KC320" i="7" s="1"/>
  <c r="IH273" i="7"/>
  <c r="IH320" i="7" s="1"/>
  <c r="FK273" i="7"/>
  <c r="FK320" i="7" s="1"/>
  <c r="II273" i="7"/>
  <c r="II320" i="7" s="1"/>
  <c r="KA273" i="7"/>
  <c r="KA320" i="7" s="1"/>
  <c r="FQ273" i="7"/>
  <c r="FQ320" i="7" s="1"/>
  <c r="KD273" i="7"/>
  <c r="KD320" i="7" s="1"/>
  <c r="IE273" i="7"/>
  <c r="IE320" i="7" s="1"/>
  <c r="FM273" i="7"/>
  <c r="FM320" i="7" s="1"/>
  <c r="KB273" i="7"/>
  <c r="KB320" i="7" s="1"/>
  <c r="IF273" i="7"/>
  <c r="IF320" i="7" s="1"/>
  <c r="IG273" i="7"/>
  <c r="IG320" i="7" s="1"/>
  <c r="DF273" i="7"/>
  <c r="DF320" i="7" s="1"/>
  <c r="FI273" i="7"/>
  <c r="FI320" i="7" s="1"/>
  <c r="IL273" i="7"/>
  <c r="IL320" i="7" s="1"/>
  <c r="KE273" i="7"/>
  <c r="KE320" i="7" s="1"/>
  <c r="FR273" i="7"/>
  <c r="FR320" i="7" s="1"/>
  <c r="JW273" i="7"/>
  <c r="JW320" i="7" s="1"/>
  <c r="KF273" i="7"/>
  <c r="KF320" i="7" s="1"/>
  <c r="IJ273" i="7"/>
  <c r="IJ320" i="7" s="1"/>
  <c r="FN273" i="7"/>
  <c r="FN320" i="7" s="1"/>
  <c r="FO273" i="7"/>
  <c r="FO320" i="7" s="1"/>
  <c r="DB273" i="7"/>
  <c r="DB320" i="7" s="1"/>
  <c r="JZ273" i="7"/>
  <c r="JZ320" i="7" s="1"/>
  <c r="ID273" i="7"/>
  <c r="ID320" i="7" s="1"/>
  <c r="FH273" i="7"/>
  <c r="FH320" i="7" s="1"/>
  <c r="DD273" i="7"/>
  <c r="DD320" i="7" s="1"/>
  <c r="FL273" i="7"/>
  <c r="FL320" i="7" s="1"/>
  <c r="DI273" i="7"/>
  <c r="DI320" i="7" s="1"/>
  <c r="IK273" i="7"/>
  <c r="IK320" i="7" s="1"/>
  <c r="JX273" i="7"/>
  <c r="JX320" i="7" s="1"/>
  <c r="DA273" i="7"/>
  <c r="DA320" i="7" s="1"/>
  <c r="CZ273" i="7"/>
  <c r="CZ320" i="7" s="1"/>
  <c r="DJ273" i="7"/>
  <c r="DJ320" i="7" s="1"/>
  <c r="KG273" i="7"/>
  <c r="KG320" i="7" s="1"/>
  <c r="IB273" i="7"/>
  <c r="IB320" i="7" s="1"/>
  <c r="DE273" i="7"/>
  <c r="DE320" i="7" s="1"/>
  <c r="JY273" i="7"/>
  <c r="JY320" i="7" s="1"/>
  <c r="LX273" i="7"/>
  <c r="DH273" i="7"/>
  <c r="DH320" i="7" s="1"/>
  <c r="DG273" i="7"/>
  <c r="DG320" i="7" s="1"/>
  <c r="IC273" i="7"/>
  <c r="IC320" i="7" s="1"/>
  <c r="AP273" i="7"/>
  <c r="AP320" i="7" s="1"/>
  <c r="FP273" i="7"/>
  <c r="FP320" i="7" s="1"/>
  <c r="DC273" i="7"/>
  <c r="DC320" i="7" s="1"/>
  <c r="CY273" i="7"/>
  <c r="CY320" i="7" s="1"/>
  <c r="IA273" i="7"/>
  <c r="IA320" i="7" s="1"/>
  <c r="KH273" i="7"/>
  <c r="KH320" i="7" s="1"/>
  <c r="FJ273" i="7"/>
  <c r="FJ320" i="7" s="1"/>
  <c r="JW297" i="7"/>
  <c r="JW308" i="7" s="1"/>
  <c r="FM297" i="7"/>
  <c r="FM308" i="7" s="1"/>
  <c r="DH297" i="7"/>
  <c r="DH308" i="7" s="1"/>
  <c r="KD297" i="7"/>
  <c r="KD308" i="7" s="1"/>
  <c r="FH297" i="7"/>
  <c r="FH308" i="7" s="1"/>
  <c r="KE297" i="7"/>
  <c r="KE308" i="7" s="1"/>
  <c r="DC297" i="7"/>
  <c r="DC308" i="7" s="1"/>
  <c r="DA297" i="7"/>
  <c r="DA308" i="7" s="1"/>
  <c r="KB297" i="7"/>
  <c r="KB308" i="7" s="1"/>
  <c r="KA297" i="7"/>
  <c r="KA308" i="7" s="1"/>
  <c r="DJ297" i="7"/>
  <c r="DJ308" i="7" s="1"/>
  <c r="FN297" i="7"/>
  <c r="FN308" i="7" s="1"/>
  <c r="DI297" i="7"/>
  <c r="DI308" i="7" s="1"/>
  <c r="CZ297" i="7"/>
  <c r="CZ308" i="7" s="1"/>
  <c r="KG297" i="7"/>
  <c r="KG308" i="7" s="1"/>
  <c r="DE297" i="7"/>
  <c r="DE308" i="7" s="1"/>
  <c r="DB297" i="7"/>
  <c r="DB308" i="7" s="1"/>
  <c r="FR297" i="7"/>
  <c r="FR308" i="7" s="1"/>
  <c r="FJ297" i="7"/>
  <c r="FJ308" i="7" s="1"/>
  <c r="JY297" i="7"/>
  <c r="JY308" i="7" s="1"/>
  <c r="FP297" i="7"/>
  <c r="FP308" i="7" s="1"/>
  <c r="FK297" i="7"/>
  <c r="FK308" i="7" s="1"/>
  <c r="DG297" i="7"/>
  <c r="DG308" i="7" s="1"/>
  <c r="JZ297" i="7"/>
  <c r="JZ308" i="7" s="1"/>
  <c r="KF297" i="7"/>
  <c r="KF308" i="7" s="1"/>
  <c r="KC297" i="7"/>
  <c r="KC308" i="7" s="1"/>
  <c r="CY297" i="7"/>
  <c r="CY308" i="7" s="1"/>
  <c r="DD297" i="7"/>
  <c r="DD308" i="7" s="1"/>
  <c r="FI297" i="7"/>
  <c r="FI308" i="7" s="1"/>
  <c r="JX297" i="7"/>
  <c r="JX308" i="7" s="1"/>
  <c r="DF297" i="7"/>
  <c r="DF308" i="7" s="1"/>
  <c r="IQ291" i="7"/>
  <c r="IQ313" i="7" s="1"/>
  <c r="IS291" i="7"/>
  <c r="IS313" i="7" s="1"/>
  <c r="FL297" i="7"/>
  <c r="FL308" i="7" s="1"/>
  <c r="FO297" i="7"/>
  <c r="FO308" i="7" s="1"/>
  <c r="FQ297" i="7"/>
  <c r="FQ308" i="7" s="1"/>
  <c r="AL297" i="7"/>
  <c r="AL308" i="7" s="1"/>
  <c r="AP297" i="7"/>
  <c r="AP308" i="7" s="1"/>
  <c r="AN297" i="7"/>
  <c r="AN308" i="7" s="1"/>
  <c r="AO297" i="7"/>
  <c r="AO308" i="7" s="1"/>
  <c r="CR266" i="7"/>
  <c r="CR326" i="7" s="1"/>
  <c r="J272" i="7"/>
  <c r="LH296" i="7"/>
  <c r="JL291" i="7"/>
  <c r="JL313" i="7" s="1"/>
  <c r="CV266" i="7"/>
  <c r="CV326" i="7" s="1"/>
  <c r="EI272" i="7"/>
  <c r="EI274" i="7" s="1"/>
  <c r="JH272" i="7"/>
  <c r="JH274" i="7" s="1"/>
  <c r="JE272" i="7"/>
  <c r="JE274" i="7" s="1"/>
  <c r="LG272" i="7"/>
  <c r="LG274" i="7" s="1"/>
  <c r="CD272" i="7"/>
  <c r="CD274" i="7" s="1"/>
  <c r="JB272" i="7"/>
  <c r="JB274" i="7" s="1"/>
  <c r="FB266" i="7"/>
  <c r="FB326" i="7" s="1"/>
  <c r="K291" i="7"/>
  <c r="K313" i="7" s="1"/>
  <c r="EP272" i="7"/>
  <c r="EP274" i="7" s="1"/>
  <c r="CT266" i="7"/>
  <c r="CT326" i="7" s="1"/>
  <c r="D32" i="35"/>
  <c r="J64" i="25"/>
  <c r="G138" i="7" s="1"/>
  <c r="J66" i="19"/>
  <c r="G132" i="7" s="1"/>
  <c r="Q64" i="26"/>
  <c r="N139" i="7" s="1"/>
  <c r="L64" i="25"/>
  <c r="I138" i="7" s="1"/>
  <c r="L64" i="32"/>
  <c r="I137" i="7" s="1"/>
  <c r="L64" i="26"/>
  <c r="I139" i="7" s="1"/>
  <c r="V64" i="26"/>
  <c r="S139" i="7" s="1"/>
  <c r="MS297" i="7"/>
  <c r="JP267" i="7"/>
  <c r="JP325" i="7" s="1"/>
  <c r="CF272" i="7"/>
  <c r="CF274" i="7" s="1"/>
  <c r="JG272" i="7"/>
  <c r="JG274" i="7" s="1"/>
  <c r="CL272" i="7"/>
  <c r="CL274" i="7" s="1"/>
  <c r="K266" i="7"/>
  <c r="K326" i="7" s="1"/>
  <c r="BB266" i="7"/>
  <c r="BB326" i="7" s="1"/>
  <c r="BZ266" i="7"/>
  <c r="BZ326" i="7" s="1"/>
  <c r="GY272" i="7"/>
  <c r="GY274" i="7" s="1"/>
  <c r="CH272" i="7"/>
  <c r="CH274" i="7" s="1"/>
  <c r="LI272" i="7"/>
  <c r="LI274" i="7" s="1"/>
  <c r="JL266" i="7"/>
  <c r="JL326" i="7" s="1"/>
  <c r="Q66" i="21"/>
  <c r="N125" i="7" s="1"/>
  <c r="LW278" i="7"/>
  <c r="J66" i="12"/>
  <c r="G130" i="7" s="1"/>
  <c r="Q66" i="20"/>
  <c r="N131" i="7" s="1"/>
  <c r="L66" i="29"/>
  <c r="I133" i="7" s="1"/>
  <c r="Q66" i="31"/>
  <c r="N126" i="7" s="1"/>
  <c r="MM271" i="7"/>
  <c r="MO271" i="7"/>
  <c r="CJ178" i="7"/>
  <c r="ME295" i="7"/>
  <c r="L66" i="18"/>
  <c r="I129" i="7" s="1"/>
  <c r="J66" i="20"/>
  <c r="G131" i="7" s="1"/>
  <c r="FE290" i="7"/>
  <c r="FE314" i="7" s="1"/>
  <c r="EQ178" i="7"/>
  <c r="Q64" i="32"/>
  <c r="N137" i="7" s="1"/>
  <c r="Q66" i="18"/>
  <c r="N129" i="7" s="1"/>
  <c r="J66" i="17"/>
  <c r="G127" i="7" s="1"/>
  <c r="J64" i="32"/>
  <c r="G137" i="7" s="1"/>
  <c r="BY178" i="7"/>
  <c r="FA267" i="7"/>
  <c r="FA325" i="7" s="1"/>
  <c r="J66" i="27"/>
  <c r="G124" i="7" s="1"/>
  <c r="GW272" i="7"/>
  <c r="GW274" i="7" s="1"/>
  <c r="EW291" i="7"/>
  <c r="EW313" i="7" s="1"/>
  <c r="JO266" i="7"/>
  <c r="JO326" i="7" s="1"/>
  <c r="GS296" i="7"/>
  <c r="JV290" i="7"/>
  <c r="JV314" i="7" s="1"/>
  <c r="EX291" i="7"/>
  <c r="EX313" i="7" s="1"/>
  <c r="JJ296" i="7"/>
  <c r="CP291" i="7"/>
  <c r="CP313" i="7" s="1"/>
  <c r="W296" i="7"/>
  <c r="V291" i="7"/>
  <c r="V313" i="7" s="1"/>
  <c r="BZ290" i="7"/>
  <c r="BZ314" i="7" s="1"/>
  <c r="AX291" i="7"/>
  <c r="AX313" i="7" s="1"/>
  <c r="CK272" i="7"/>
  <c r="CK274" i="7" s="1"/>
  <c r="LM296" i="7"/>
  <c r="CO290" i="7"/>
  <c r="CO314" i="7" s="1"/>
  <c r="JS266" i="7"/>
  <c r="JS326" i="7" s="1"/>
  <c r="JL267" i="7"/>
  <c r="JL325" i="7" s="1"/>
  <c r="IZ272" i="7"/>
  <c r="IZ274" i="7" s="1"/>
  <c r="JC296" i="7"/>
  <c r="O272" i="7"/>
  <c r="EU291" i="7"/>
  <c r="EU313" i="7" s="1"/>
  <c r="FE267" i="7"/>
  <c r="FE325" i="7" s="1"/>
  <c r="FA291" i="7"/>
  <c r="FA313" i="7" s="1"/>
  <c r="BN272" i="7"/>
  <c r="BN274" i="7" s="1"/>
  <c r="FC290" i="7"/>
  <c r="FC314" i="7" s="1"/>
  <c r="CA272" i="7"/>
  <c r="CA274" i="7" s="1"/>
  <c r="JO291" i="7"/>
  <c r="JO313" i="7" s="1"/>
  <c r="JS290" i="7"/>
  <c r="JS314" i="7" s="1"/>
  <c r="LM272" i="7"/>
  <c r="EM272" i="7"/>
  <c r="EM274" i="7" s="1"/>
  <c r="EW290" i="7"/>
  <c r="EW314" i="7" s="1"/>
  <c r="CN291" i="7"/>
  <c r="CN313" i="7" s="1"/>
  <c r="LP296" i="7"/>
  <c r="CU290" i="7"/>
  <c r="CU314" i="7" s="1"/>
  <c r="LL296" i="7"/>
  <c r="V267" i="7"/>
  <c r="V325" i="7" s="1"/>
  <c r="LO272" i="7"/>
  <c r="LO274" i="7" s="1"/>
  <c r="GZ272" i="7"/>
  <c r="GZ274" i="7" s="1"/>
  <c r="Z267" i="7"/>
  <c r="Z325" i="7" s="1"/>
  <c r="LK296" i="7"/>
  <c r="EO272" i="7"/>
  <c r="EO274" i="7" s="1"/>
  <c r="GT272" i="7"/>
  <c r="GT274" i="7" s="1"/>
  <c r="CX291" i="7"/>
  <c r="CX313" i="7" s="1"/>
  <c r="JM291" i="7"/>
  <c r="JM313" i="7" s="1"/>
  <c r="LJ296" i="7"/>
  <c r="FA290" i="7"/>
  <c r="FA314" i="7" s="1"/>
  <c r="JT267" i="7"/>
  <c r="JT325" i="7" s="1"/>
  <c r="IO291" i="7"/>
  <c r="IO313" i="7" s="1"/>
  <c r="JA296" i="7"/>
  <c r="JN291" i="7"/>
  <c r="JN313" i="7" s="1"/>
  <c r="FB291" i="7"/>
  <c r="FB313" i="7" s="1"/>
  <c r="LV273" i="7"/>
  <c r="GS272" i="7"/>
  <c r="GS274" i="7" s="1"/>
  <c r="JO267" i="7"/>
  <c r="JO325" i="7" s="1"/>
  <c r="IN291" i="7"/>
  <c r="IN313" i="7" s="1"/>
  <c r="JN267" i="7"/>
  <c r="JN325" i="7" s="1"/>
  <c r="CP267" i="7"/>
  <c r="CP325" i="7" s="1"/>
  <c r="CR291" i="7"/>
  <c r="CR313" i="7" s="1"/>
  <c r="GV296" i="7"/>
  <c r="JT291" i="7"/>
  <c r="JT313" i="7" s="1"/>
  <c r="JD272" i="7"/>
  <c r="JD274" i="7" s="1"/>
  <c r="JG296" i="7"/>
  <c r="CU266" i="7"/>
  <c r="CU326" i="7" s="1"/>
  <c r="CN290" i="7"/>
  <c r="CN314" i="7" s="1"/>
  <c r="JS291" i="7"/>
  <c r="JS313" i="7" s="1"/>
  <c r="ET272" i="7"/>
  <c r="ET274" i="7" s="1"/>
  <c r="IU291" i="7"/>
  <c r="IU313" i="7" s="1"/>
  <c r="IY296" i="7"/>
  <c r="LQ296" i="7"/>
  <c r="BZ267" i="7"/>
  <c r="BZ325" i="7" s="1"/>
  <c r="JL290" i="7"/>
  <c r="JL314" i="7" s="1"/>
  <c r="BB267" i="7"/>
  <c r="BB325" i="7" s="1"/>
  <c r="CP290" i="7"/>
  <c r="CP314" i="7" s="1"/>
  <c r="GX296" i="7"/>
  <c r="IZ296" i="7"/>
  <c r="FC266" i="7"/>
  <c r="FC326" i="7" s="1"/>
  <c r="LJ272" i="7"/>
  <c r="ER272" i="7"/>
  <c r="ER274" i="7" s="1"/>
  <c r="JS267" i="7"/>
  <c r="JS325" i="7" s="1"/>
  <c r="JK267" i="7"/>
  <c r="JK325" i="7" s="1"/>
  <c r="CM266" i="7"/>
  <c r="CM326" i="7" s="1"/>
  <c r="CC272" i="7"/>
  <c r="CC274" i="7" s="1"/>
  <c r="HA296" i="7"/>
  <c r="LQ272" i="7"/>
  <c r="LQ274" i="7" s="1"/>
  <c r="GR296" i="7"/>
  <c r="JB296" i="7"/>
  <c r="CI272" i="7"/>
  <c r="CI274" i="7" s="1"/>
  <c r="EJ272" i="7"/>
  <c r="EJ274" i="7" s="1"/>
  <c r="ME259" i="7"/>
  <c r="JN290" i="7"/>
  <c r="JN314" i="7" s="1"/>
  <c r="IP290" i="7"/>
  <c r="IP314" i="7" s="1"/>
  <c r="JC272" i="7"/>
  <c r="JC274" i="7" s="1"/>
  <c r="ME270" i="7"/>
  <c r="LU259" i="7"/>
  <c r="LV265" i="7"/>
  <c r="CF178" i="7"/>
  <c r="FD291" i="7"/>
  <c r="FD313" i="7" s="1"/>
  <c r="ME260" i="7"/>
  <c r="L68" i="30"/>
  <c r="I123" i="7" s="1"/>
  <c r="LO296" i="7"/>
  <c r="IR266" i="7"/>
  <c r="IR326" i="7" s="1"/>
  <c r="JP266" i="7"/>
  <c r="JP326" i="7" s="1"/>
  <c r="JJ272" i="7"/>
  <c r="JJ274" i="7" s="1"/>
  <c r="CW267" i="7"/>
  <c r="CW325" i="7" s="1"/>
  <c r="JV267" i="7"/>
  <c r="JV325" i="7" s="1"/>
  <c r="CW291" i="7"/>
  <c r="CW313" i="7" s="1"/>
  <c r="FD266" i="7"/>
  <c r="FD326" i="7" s="1"/>
  <c r="MM281" i="7"/>
  <c r="ME256" i="7"/>
  <c r="LV264" i="7"/>
  <c r="BM178" i="7"/>
  <c r="MM280" i="7"/>
  <c r="MO256" i="7"/>
  <c r="LZ280" i="7"/>
  <c r="LZ260" i="7"/>
  <c r="MD173" i="7"/>
  <c r="ME283" i="7"/>
  <c r="MO292" i="7"/>
  <c r="J66" i="18"/>
  <c r="G129" i="7" s="1"/>
  <c r="LX284" i="7"/>
  <c r="BZ291" i="7"/>
  <c r="BZ313" i="7" s="1"/>
  <c r="LZ257" i="7"/>
  <c r="MM294" i="7"/>
  <c r="L66" i="31"/>
  <c r="I126" i="7" s="1"/>
  <c r="MO294" i="7"/>
  <c r="ML289" i="7"/>
  <c r="LZ283" i="7"/>
  <c r="LV258" i="7"/>
  <c r="CD178" i="7"/>
  <c r="CS291" i="7"/>
  <c r="CS313" i="7" s="1"/>
  <c r="LX289" i="7"/>
  <c r="LZ293" i="7"/>
  <c r="LZ262" i="7"/>
  <c r="LZ287" i="7"/>
  <c r="LY174" i="7"/>
  <c r="L66" i="12"/>
  <c r="I130" i="7" s="1"/>
  <c r="MD177" i="7"/>
  <c r="L66" i="21"/>
  <c r="I125" i="7" s="1"/>
  <c r="L66" i="17"/>
  <c r="I127" i="7" s="1"/>
  <c r="EV266" i="7"/>
  <c r="EV326" i="7" s="1"/>
  <c r="ME268" i="7"/>
  <c r="Y296" i="7"/>
  <c r="LY177" i="7"/>
  <c r="LX288" i="7"/>
  <c r="JH178" i="7"/>
  <c r="AA68" i="30"/>
  <c r="X123" i="7" s="1"/>
  <c r="MM270" i="7"/>
  <c r="LX285" i="7"/>
  <c r="MM256" i="7"/>
  <c r="MD278" i="7"/>
  <c r="MO293" i="7"/>
  <c r="MM265" i="7"/>
  <c r="MD174" i="7"/>
  <c r="LZ265" i="7"/>
  <c r="ME284" i="7"/>
  <c r="ME254" i="7"/>
  <c r="LZ295" i="7"/>
  <c r="MM268" i="7"/>
  <c r="MN177" i="7"/>
  <c r="LZ270" i="7"/>
  <c r="LZ284" i="7"/>
  <c r="LW174" i="7"/>
  <c r="MM295" i="7"/>
  <c r="LX279" i="7"/>
  <c r="L66" i="20"/>
  <c r="I131" i="7" s="1"/>
  <c r="MI290" i="7"/>
  <c r="JQ267" i="7"/>
  <c r="JQ325" i="7" s="1"/>
  <c r="JD296" i="7"/>
  <c r="GW296" i="7"/>
  <c r="GU296" i="7"/>
  <c r="GQ296" i="7"/>
  <c r="JU267" i="7"/>
  <c r="JU325" i="7" s="1"/>
  <c r="EW266" i="7"/>
  <c r="EW326" i="7" s="1"/>
  <c r="MD291" i="7"/>
  <c r="MS290" i="7"/>
  <c r="EU290" i="7"/>
  <c r="EU314" i="7" s="1"/>
  <c r="MO273" i="7"/>
  <c r="JF296" i="7"/>
  <c r="JF298" i="7" s="1"/>
  <c r="EY291" i="7"/>
  <c r="EY313" i="7" s="1"/>
  <c r="JQ291" i="7"/>
  <c r="JQ313" i="7" s="1"/>
  <c r="GY296" i="7"/>
  <c r="MI267" i="7"/>
  <c r="GR272" i="7"/>
  <c r="GR274" i="7" s="1"/>
  <c r="LY266" i="7"/>
  <c r="LY290" i="7"/>
  <c r="MD267" i="7"/>
  <c r="LR296" i="7"/>
  <c r="LX297" i="7"/>
  <c r="LH272" i="7"/>
  <c r="LH274" i="7" s="1"/>
  <c r="LW291" i="7"/>
  <c r="EL272" i="7"/>
  <c r="EL274" i="7" s="1"/>
  <c r="FM269" i="7"/>
  <c r="X50" i="24"/>
  <c r="X51" i="24"/>
  <c r="ID280" i="7"/>
  <c r="ID312" i="7" s="1"/>
  <c r="S46" i="31"/>
  <c r="S60" i="31" s="1"/>
  <c r="T45" i="31"/>
  <c r="K24" i="28"/>
  <c r="H296" i="7"/>
  <c r="S46" i="20"/>
  <c r="S60" i="20" s="1"/>
  <c r="T45" i="20"/>
  <c r="FX270" i="7"/>
  <c r="FQ284" i="7"/>
  <c r="FE174" i="7"/>
  <c r="JZ268" i="7"/>
  <c r="JM267" i="7"/>
  <c r="JM325" i="7" s="1"/>
  <c r="IO267" i="7"/>
  <c r="IO325" i="7" s="1"/>
  <c r="IS290" i="7"/>
  <c r="IS314" i="7" s="1"/>
  <c r="JQ290" i="7"/>
  <c r="JQ314" i="7" s="1"/>
  <c r="AF55" i="15"/>
  <c r="AF54" i="15"/>
  <c r="AF71" i="15"/>
  <c r="KE268" i="7"/>
  <c r="DF269" i="7"/>
  <c r="IC260" i="7"/>
  <c r="IO177" i="7"/>
  <c r="IO178" i="7" s="1"/>
  <c r="K52" i="20"/>
  <c r="K53" i="20"/>
  <c r="IE270" i="7"/>
  <c r="S46" i="18"/>
  <c r="S60" i="18" s="1"/>
  <c r="T45" i="18"/>
  <c r="T46" i="26"/>
  <c r="S47" i="26"/>
  <c r="KF293" i="7"/>
  <c r="S24" i="20"/>
  <c r="Q280" i="7"/>
  <c r="Q312" i="7" s="1"/>
  <c r="IL270" i="7"/>
  <c r="CL296" i="7"/>
  <c r="CX278" i="7"/>
  <c r="CX311" i="7" s="1"/>
  <c r="L53" i="22"/>
  <c r="L52" i="22"/>
  <c r="ME280" i="7"/>
  <c r="T46" i="24"/>
  <c r="S47" i="24"/>
  <c r="S59" i="24" s="1"/>
  <c r="HU269" i="7"/>
  <c r="T259" i="7"/>
  <c r="DG294" i="7"/>
  <c r="CT291" i="7"/>
  <c r="CT313" i="7" s="1"/>
  <c r="IG268" i="7"/>
  <c r="DF259" i="7"/>
  <c r="CT176" i="7"/>
  <c r="IL292" i="7"/>
  <c r="DI283" i="7"/>
  <c r="CW173" i="7"/>
  <c r="IR290" i="7"/>
  <c r="IR314" i="7" s="1"/>
  <c r="JP290" i="7"/>
  <c r="JP314" i="7" s="1"/>
  <c r="JC178" i="7"/>
  <c r="I71" i="15"/>
  <c r="I53" i="15"/>
  <c r="I52" i="15"/>
  <c r="LU257" i="7"/>
  <c r="D257" i="7"/>
  <c r="D322" i="7" s="1"/>
  <c r="J52" i="28"/>
  <c r="J53" i="28"/>
  <c r="MO257" i="7"/>
  <c r="M52" i="20"/>
  <c r="M53" i="20"/>
  <c r="KH280" i="7"/>
  <c r="KH312" i="7" s="1"/>
  <c r="IH294" i="7"/>
  <c r="D284" i="7"/>
  <c r="D174" i="7" s="1"/>
  <c r="E174" i="7"/>
  <c r="AB38" i="3"/>
  <c r="H24" i="20"/>
  <c r="D280" i="7"/>
  <c r="D312" i="7" s="1"/>
  <c r="AA259" i="7"/>
  <c r="MP259" i="7"/>
  <c r="FK259" i="7"/>
  <c r="EY176" i="7"/>
  <c r="AP254" i="7"/>
  <c r="Q270" i="7"/>
  <c r="S39" i="3"/>
  <c r="CQ266" i="7"/>
  <c r="CQ326" i="7" s="1"/>
  <c r="IC295" i="7"/>
  <c r="IH271" i="7"/>
  <c r="IH260" i="7"/>
  <c r="IT177" i="7"/>
  <c r="AX280" i="7"/>
  <c r="AX312" i="7" s="1"/>
  <c r="BV280" i="7"/>
  <c r="BV312" i="7" s="1"/>
  <c r="BJ296" i="7"/>
  <c r="LW280" i="7"/>
  <c r="KB269" i="7"/>
  <c r="AC24" i="12"/>
  <c r="AA281" i="7"/>
  <c r="U28" i="21"/>
  <c r="T54" i="21"/>
  <c r="IJ280" i="7"/>
  <c r="IJ312" i="7" s="1"/>
  <c r="T42" i="32"/>
  <c r="S56" i="32"/>
  <c r="DI260" i="7"/>
  <c r="CW177" i="7"/>
  <c r="ID260" i="7"/>
  <c r="IP177" i="7"/>
  <c r="FK260" i="7"/>
  <c r="EY177" i="7"/>
  <c r="FF267" i="7"/>
  <c r="FF325" i="7" s="1"/>
  <c r="Y52" i="20"/>
  <c r="Y53" i="20"/>
  <c r="EV290" i="7"/>
  <c r="EV314" i="7" s="1"/>
  <c r="MD290" i="7"/>
  <c r="M53" i="12"/>
  <c r="M52" i="12"/>
  <c r="FL269" i="7"/>
  <c r="LY173" i="7"/>
  <c r="IF269" i="7"/>
  <c r="IH295" i="7"/>
  <c r="S48" i="20"/>
  <c r="S61" i="20" s="1"/>
  <c r="T47" i="20"/>
  <c r="W24" i="20"/>
  <c r="JH296" i="7"/>
  <c r="DF284" i="7"/>
  <c r="CT174" i="7"/>
  <c r="AC23" i="24"/>
  <c r="AA292" i="7"/>
  <c r="IY178" i="7"/>
  <c r="MN176" i="7"/>
  <c r="JI178" i="7"/>
  <c r="R52" i="20"/>
  <c r="R53" i="20"/>
  <c r="Q297" i="7"/>
  <c r="Q308" i="7" s="1"/>
  <c r="CE296" i="7"/>
  <c r="CQ278" i="7"/>
  <c r="CQ311" i="7" s="1"/>
  <c r="II260" i="7"/>
  <c r="IU177" i="7"/>
  <c r="KC268" i="7"/>
  <c r="T47" i="22"/>
  <c r="S48" i="22"/>
  <c r="S61" i="22" s="1"/>
  <c r="KB295" i="7"/>
  <c r="FO269" i="7"/>
  <c r="CY294" i="7"/>
  <c r="V32" i="15"/>
  <c r="IE259" i="7"/>
  <c r="IQ176" i="7"/>
  <c r="EL178" i="7"/>
  <c r="I52" i="30"/>
  <c r="I53" i="30"/>
  <c r="I71" i="30"/>
  <c r="Y51" i="26"/>
  <c r="Y50" i="26"/>
  <c r="LV282" i="7"/>
  <c r="LV257" i="7"/>
  <c r="S48" i="19"/>
  <c r="S61" i="19" s="1"/>
  <c r="T47" i="19"/>
  <c r="AA257" i="7"/>
  <c r="EK178" i="7"/>
  <c r="S50" i="12"/>
  <c r="R62" i="12"/>
  <c r="R67" i="12" s="1"/>
  <c r="O103" i="7" s="1"/>
  <c r="T45" i="15"/>
  <c r="S46" i="15"/>
  <c r="S62" i="15" s="1"/>
  <c r="FG260" i="7"/>
  <c r="EU177" i="7"/>
  <c r="IL280" i="7"/>
  <c r="IL312" i="7" s="1"/>
  <c r="S46" i="23"/>
  <c r="S60" i="23" s="1"/>
  <c r="T45" i="23"/>
  <c r="S50" i="22"/>
  <c r="R62" i="22"/>
  <c r="R67" i="22" s="1"/>
  <c r="O107" i="7" s="1"/>
  <c r="O351" i="7" s="1"/>
  <c r="DH254" i="7"/>
  <c r="DH323" i="7" s="1"/>
  <c r="I52" i="20"/>
  <c r="I53" i="20"/>
  <c r="L260" i="7"/>
  <c r="FI271" i="7"/>
  <c r="DE293" i="7"/>
  <c r="S40" i="22"/>
  <c r="S65" i="22" s="1"/>
  <c r="KA269" i="7"/>
  <c r="DJ271" i="7"/>
  <c r="II269" i="7"/>
  <c r="V56" i="3"/>
  <c r="W24" i="3"/>
  <c r="V60" i="3"/>
  <c r="V61" i="3"/>
  <c r="V62" i="3"/>
  <c r="V63" i="3"/>
  <c r="V64" i="3"/>
  <c r="V55" i="3"/>
  <c r="V59" i="3"/>
  <c r="JE178" i="7"/>
  <c r="W24" i="12"/>
  <c r="KF280" i="7"/>
  <c r="KF312" i="7" s="1"/>
  <c r="DC260" i="7"/>
  <c r="CQ177" i="7"/>
  <c r="KF295" i="7"/>
  <c r="MM273" i="7"/>
  <c r="AB53" i="12"/>
  <c r="AB52" i="12"/>
  <c r="IA259" i="7"/>
  <c r="IM176" i="7"/>
  <c r="MM259" i="7"/>
  <c r="IK259" i="7"/>
  <c r="IW176" i="7"/>
  <c r="DJ295" i="7"/>
  <c r="FJ260" i="7"/>
  <c r="EX177" i="7"/>
  <c r="IW266" i="7"/>
  <c r="IW326" i="7" s="1"/>
  <c r="JU266" i="7"/>
  <c r="JU326" i="7" s="1"/>
  <c r="CQ291" i="7"/>
  <c r="CQ313" i="7" s="1"/>
  <c r="KE270" i="7"/>
  <c r="IF295" i="7"/>
  <c r="AB24" i="23"/>
  <c r="Z291" i="7"/>
  <c r="Z313" i="7" s="1"/>
  <c r="KH293" i="7"/>
  <c r="FJ259" i="7"/>
  <c r="EX176" i="7"/>
  <c r="KG268" i="7"/>
  <c r="FO268" i="7"/>
  <c r="H24" i="18"/>
  <c r="D282" i="7"/>
  <c r="LU282" i="7"/>
  <c r="LG296" i="7"/>
  <c r="DH260" i="7"/>
  <c r="CV177" i="7"/>
  <c r="KC295" i="7"/>
  <c r="R63" i="24"/>
  <c r="T52" i="24"/>
  <c r="U27" i="24"/>
  <c r="DB283" i="7"/>
  <c r="CP173" i="7"/>
  <c r="FI259" i="7"/>
  <c r="EW176" i="7"/>
  <c r="FG269" i="7"/>
  <c r="MS267" i="7"/>
  <c r="FI269" i="7"/>
  <c r="AM283" i="7"/>
  <c r="AM173" i="7" s="1"/>
  <c r="AY173" i="7"/>
  <c r="IE269" i="7"/>
  <c r="CZ293" i="7"/>
  <c r="IF271" i="7"/>
  <c r="CV290" i="7"/>
  <c r="CV314" i="7" s="1"/>
  <c r="EM178" i="7"/>
  <c r="IB271" i="7"/>
  <c r="I53" i="12"/>
  <c r="I52" i="12"/>
  <c r="Z52" i="12"/>
  <c r="Z53" i="12"/>
  <c r="AL293" i="7"/>
  <c r="DB293" i="7"/>
  <c r="FJ269" i="7"/>
  <c r="X298" i="7"/>
  <c r="FK254" i="7"/>
  <c r="FK323" i="7" s="1"/>
  <c r="DI293" i="7"/>
  <c r="ME262" i="7"/>
  <c r="FH283" i="7"/>
  <c r="EV173" i="7"/>
  <c r="KD280" i="7"/>
  <c r="KD312" i="7" s="1"/>
  <c r="AA66" i="28"/>
  <c r="X128" i="7" s="1"/>
  <c r="AA53" i="28"/>
  <c r="AA52" i="28"/>
  <c r="M25" i="30"/>
  <c r="M25" i="15"/>
  <c r="EL296" i="7"/>
  <c r="EX278" i="7"/>
  <c r="EX311" i="7" s="1"/>
  <c r="DF254" i="7"/>
  <c r="DF323" i="7" s="1"/>
  <c r="DA254" i="7"/>
  <c r="DA323" i="7" s="1"/>
  <c r="IE294" i="7"/>
  <c r="FG288" i="7"/>
  <c r="ME288" i="7"/>
  <c r="FR284" i="7"/>
  <c r="FF174" i="7"/>
  <c r="FQ283" i="7"/>
  <c r="FE173" i="7"/>
  <c r="AB50" i="24"/>
  <c r="AB51" i="24"/>
  <c r="FC291" i="7"/>
  <c r="FC313" i="7" s="1"/>
  <c r="MM289" i="7"/>
  <c r="S50" i="15"/>
  <c r="R64" i="15"/>
  <c r="R72" i="15" s="1"/>
  <c r="LZ289" i="7"/>
  <c r="FG292" i="7"/>
  <c r="II270" i="7"/>
  <c r="V33" i="15"/>
  <c r="FH293" i="7"/>
  <c r="IL293" i="7"/>
  <c r="FN295" i="7"/>
  <c r="JN266" i="7"/>
  <c r="JN326" i="7" s="1"/>
  <c r="IP266" i="7"/>
  <c r="IP326" i="7" s="1"/>
  <c r="IK268" i="7"/>
  <c r="MI291" i="7"/>
  <c r="I53" i="18"/>
  <c r="I52" i="18"/>
  <c r="IG295" i="7"/>
  <c r="R63" i="32"/>
  <c r="DF283" i="7"/>
  <c r="CT173" i="7"/>
  <c r="FH295" i="7"/>
  <c r="FP268" i="7"/>
  <c r="T45" i="12"/>
  <c r="S46" i="12"/>
  <c r="S60" i="12" s="1"/>
  <c r="MM297" i="7"/>
  <c r="M264" i="7"/>
  <c r="S45" i="32"/>
  <c r="S58" i="32" s="1"/>
  <c r="T44" i="32"/>
  <c r="FO259" i="7"/>
  <c r="FC176" i="7"/>
  <c r="CD296" i="7"/>
  <c r="CP278" i="7"/>
  <c r="CP311" i="7" s="1"/>
  <c r="S54" i="27"/>
  <c r="T28" i="27"/>
  <c r="DK270" i="7"/>
  <c r="I117" i="7"/>
  <c r="AB52" i="20"/>
  <c r="AB53" i="20"/>
  <c r="IJ293" i="7"/>
  <c r="Q262" i="7"/>
  <c r="S24" i="18"/>
  <c r="MF282" i="7"/>
  <c r="Q282" i="7"/>
  <c r="IH280" i="7"/>
  <c r="IH312" i="7" s="1"/>
  <c r="KC256" i="7"/>
  <c r="KC324" i="7" s="1"/>
  <c r="AO293" i="7"/>
  <c r="R40" i="28"/>
  <c r="R65" i="28" s="1"/>
  <c r="R40" i="27"/>
  <c r="R65" i="27" s="1"/>
  <c r="MM258" i="7"/>
  <c r="K25" i="15"/>
  <c r="K25" i="30"/>
  <c r="FG293" i="7"/>
  <c r="DJ260" i="7"/>
  <c r="CX177" i="7"/>
  <c r="JW268" i="7"/>
  <c r="Z52" i="20"/>
  <c r="Z53" i="20"/>
  <c r="KA294" i="7"/>
  <c r="AC24" i="18"/>
  <c r="AA282" i="7"/>
  <c r="AA309" i="7" s="1"/>
  <c r="DB271" i="7"/>
  <c r="W24" i="19"/>
  <c r="MJ289" i="7"/>
  <c r="DB254" i="7"/>
  <c r="DB323" i="7" s="1"/>
  <c r="AC23" i="25"/>
  <c r="AA294" i="7"/>
  <c r="N24" i="19"/>
  <c r="L289" i="7"/>
  <c r="MA289" i="7"/>
  <c r="U28" i="18"/>
  <c r="T54" i="18"/>
  <c r="DJ283" i="7"/>
  <c r="CX173" i="7"/>
  <c r="AP270" i="7"/>
  <c r="LU270" i="7" s="1"/>
  <c r="FO271" i="7"/>
  <c r="JW269" i="7"/>
  <c r="IC256" i="7"/>
  <c r="IC324" i="7" s="1"/>
  <c r="W24" i="31"/>
  <c r="MJ287" i="7"/>
  <c r="FL295" i="7"/>
  <c r="DD284" i="7"/>
  <c r="CR174" i="7"/>
  <c r="BV290" i="7"/>
  <c r="BV314" i="7" s="1"/>
  <c r="AX290" i="7"/>
  <c r="AX314" i="7" s="1"/>
  <c r="LW290" i="7"/>
  <c r="JY293" i="7"/>
  <c r="GV272" i="7"/>
  <c r="R63" i="25"/>
  <c r="Q284" i="7"/>
  <c r="P174" i="7"/>
  <c r="AC24" i="30"/>
  <c r="AC24" i="15"/>
  <c r="MP176" i="7"/>
  <c r="AA176" i="7"/>
  <c r="AD24" i="40" s="1"/>
  <c r="IB294" i="7"/>
  <c r="DJ269" i="7"/>
  <c r="FN293" i="7"/>
  <c r="IJ259" i="7"/>
  <c r="IV176" i="7"/>
  <c r="IG260" i="7"/>
  <c r="IS177" i="7"/>
  <c r="N24" i="20"/>
  <c r="L280" i="7"/>
  <c r="L312" i="7" s="1"/>
  <c r="FH294" i="7"/>
  <c r="IG259" i="7"/>
  <c r="IS176" i="7"/>
  <c r="CE272" i="7"/>
  <c r="MO282" i="7"/>
  <c r="Z52" i="19"/>
  <c r="Z53" i="19"/>
  <c r="M53" i="19"/>
  <c r="M52" i="19"/>
  <c r="S40" i="23"/>
  <c r="S65" i="23" s="1"/>
  <c r="FT254" i="7"/>
  <c r="FT323" i="7" s="1"/>
  <c r="FK270" i="7"/>
  <c r="IA269" i="7"/>
  <c r="JW295" i="7"/>
  <c r="AP261" i="7"/>
  <c r="LU261" i="7" s="1"/>
  <c r="LV261" i="7"/>
  <c r="JY256" i="7"/>
  <c r="JY324" i="7" s="1"/>
  <c r="MM287" i="7"/>
  <c r="IO290" i="7"/>
  <c r="IO314" i="7" s="1"/>
  <c r="JM290" i="7"/>
  <c r="JM314" i="7" s="1"/>
  <c r="FH270" i="7"/>
  <c r="IM291" i="7"/>
  <c r="IM313" i="7" s="1"/>
  <c r="JK291" i="7"/>
  <c r="JK313" i="7" s="1"/>
  <c r="MN291" i="7"/>
  <c r="KF271" i="7"/>
  <c r="IC293" i="7"/>
  <c r="ES178" i="7"/>
  <c r="LN272" i="7"/>
  <c r="X117" i="7"/>
  <c r="R40" i="20"/>
  <c r="R65" i="20" s="1"/>
  <c r="R40" i="29"/>
  <c r="R65" i="29" s="1"/>
  <c r="S23" i="26"/>
  <c r="Q295" i="7"/>
  <c r="FJ293" i="7"/>
  <c r="R24" i="28"/>
  <c r="O296" i="7"/>
  <c r="P278" i="7"/>
  <c r="P311" i="7" s="1"/>
  <c r="LZ288" i="7"/>
  <c r="CK296" i="7"/>
  <c r="CW278" i="7"/>
  <c r="CW311" i="7" s="1"/>
  <c r="K53" i="29"/>
  <c r="K52" i="29"/>
  <c r="JX294" i="7"/>
  <c r="Q255" i="7"/>
  <c r="DL260" i="7"/>
  <c r="CZ177" i="7"/>
  <c r="H24" i="12"/>
  <c r="LU281" i="7"/>
  <c r="D281" i="7"/>
  <c r="JY280" i="7"/>
  <c r="JY312" i="7" s="1"/>
  <c r="CY269" i="7"/>
  <c r="LZ269" i="7"/>
  <c r="KC292" i="7"/>
  <c r="T47" i="30"/>
  <c r="S48" i="30"/>
  <c r="S63" i="30" s="1"/>
  <c r="FI284" i="7"/>
  <c r="EW174" i="7"/>
  <c r="K177" i="7"/>
  <c r="IJ295" i="7"/>
  <c r="N97" i="7"/>
  <c r="Q79" i="27"/>
  <c r="EZ290" i="7"/>
  <c r="EZ314" i="7" s="1"/>
  <c r="KH270" i="7"/>
  <c r="KD294" i="7"/>
  <c r="DF260" i="7"/>
  <c r="CT177" i="7"/>
  <c r="FH271" i="7"/>
  <c r="L283" i="7"/>
  <c r="K173" i="7"/>
  <c r="N25" i="40" s="1"/>
  <c r="MM262" i="7"/>
  <c r="R52" i="18"/>
  <c r="R53" i="18"/>
  <c r="FA266" i="7"/>
  <c r="FA326" i="7" s="1"/>
  <c r="FZ260" i="7"/>
  <c r="FN177" i="7"/>
  <c r="CI178" i="7"/>
  <c r="KC293" i="7"/>
  <c r="FP292" i="7"/>
  <c r="FY259" i="7"/>
  <c r="FM176" i="7"/>
  <c r="JB178" i="7"/>
  <c r="AB53" i="18"/>
  <c r="AB52" i="18"/>
  <c r="S24" i="12"/>
  <c r="MF281" i="7"/>
  <c r="Q281" i="7"/>
  <c r="X52" i="12"/>
  <c r="X53" i="12"/>
  <c r="DJ254" i="7"/>
  <c r="DJ323" i="7" s="1"/>
  <c r="Y52" i="18"/>
  <c r="Y53" i="18"/>
  <c r="R25" i="30"/>
  <c r="R25" i="15"/>
  <c r="AB50" i="25"/>
  <c r="AB51" i="25"/>
  <c r="T45" i="21"/>
  <c r="S46" i="21"/>
  <c r="S60" i="21" s="1"/>
  <c r="FO293" i="7"/>
  <c r="IA295" i="7"/>
  <c r="JA272" i="7"/>
  <c r="Z52" i="31"/>
  <c r="Z53" i="31"/>
  <c r="CT267" i="7"/>
  <c r="CT325" i="7" s="1"/>
  <c r="V55" i="18"/>
  <c r="V63" i="18"/>
  <c r="W30" i="18"/>
  <c r="W64" i="18" s="1"/>
  <c r="V57" i="18"/>
  <c r="T43" i="30"/>
  <c r="S60" i="30"/>
  <c r="X51" i="26"/>
  <c r="X50" i="26"/>
  <c r="KE292" i="7"/>
  <c r="IJ271" i="7"/>
  <c r="FQ259" i="7"/>
  <c r="FE176" i="7"/>
  <c r="JV266" i="7"/>
  <c r="JV326" i="7" s="1"/>
  <c r="IX266" i="7"/>
  <c r="IX326" i="7" s="1"/>
  <c r="S40" i="26"/>
  <c r="S40" i="25"/>
  <c r="S40" i="32"/>
  <c r="S40" i="24"/>
  <c r="FM294" i="7"/>
  <c r="CY283" i="7"/>
  <c r="CM173" i="7"/>
  <c r="AA297" i="7"/>
  <c r="AA308" i="7" s="1"/>
  <c r="KB292" i="7"/>
  <c r="R50" i="26"/>
  <c r="R51" i="26"/>
  <c r="N298" i="7"/>
  <c r="U43" i="17"/>
  <c r="T58" i="17"/>
  <c r="N24" i="29"/>
  <c r="MA288" i="7"/>
  <c r="L288" i="7"/>
  <c r="W65" i="15"/>
  <c r="W57" i="15"/>
  <c r="X30" i="15"/>
  <c r="X66" i="15" s="1"/>
  <c r="ME255" i="7"/>
  <c r="CY271" i="7"/>
  <c r="DE295" i="7"/>
  <c r="FN268" i="7"/>
  <c r="Q256" i="7"/>
  <c r="Q324" i="7" s="1"/>
  <c r="JZ295" i="7"/>
  <c r="U28" i="20"/>
  <c r="T54" i="20"/>
  <c r="MO177" i="7"/>
  <c r="Z177" i="7"/>
  <c r="Z178" i="7" s="1"/>
  <c r="MP178" i="7" s="1"/>
  <c r="AA273" i="7"/>
  <c r="AA320" i="7" s="1"/>
  <c r="FM254" i="7"/>
  <c r="FM323" i="7" s="1"/>
  <c r="JY295" i="7"/>
  <c r="ID295" i="7"/>
  <c r="ID268" i="7"/>
  <c r="N24" i="12"/>
  <c r="MA281" i="7"/>
  <c r="L281" i="7"/>
  <c r="IA260" i="7"/>
  <c r="IM177" i="7"/>
  <c r="IG292" i="7"/>
  <c r="IM266" i="7"/>
  <c r="IM326" i="7" s="1"/>
  <c r="JK266" i="7"/>
  <c r="JK326" i="7" s="1"/>
  <c r="MN266" i="7"/>
  <c r="ME282" i="7"/>
  <c r="N95" i="7"/>
  <c r="IK295" i="7"/>
  <c r="IG293" i="7"/>
  <c r="CA296" i="7"/>
  <c r="CM278" i="7"/>
  <c r="CM311" i="7" s="1"/>
  <c r="DH271" i="7"/>
  <c r="LV254" i="7"/>
  <c r="V59" i="30"/>
  <c r="V66" i="30"/>
  <c r="V57" i="30"/>
  <c r="W30" i="30"/>
  <c r="V65" i="30"/>
  <c r="DC271" i="7"/>
  <c r="ID259" i="7"/>
  <c r="IP176" i="7"/>
  <c r="ME281" i="7"/>
  <c r="KG292" i="7"/>
  <c r="K50" i="25"/>
  <c r="K51" i="25"/>
  <c r="K63" i="25"/>
  <c r="DC283" i="7"/>
  <c r="CQ173" i="7"/>
  <c r="BL296" i="7"/>
  <c r="BX278" i="7"/>
  <c r="BX311" i="7" s="1"/>
  <c r="AZ278" i="7"/>
  <c r="AZ311" i="7" s="1"/>
  <c r="IT266" i="7"/>
  <c r="IT326" i="7" s="1"/>
  <c r="JR266" i="7"/>
  <c r="JR326" i="7" s="1"/>
  <c r="AP256" i="7"/>
  <c r="AP324" i="7" s="1"/>
  <c r="LV256" i="7"/>
  <c r="KF269" i="7"/>
  <c r="FR270" i="7"/>
  <c r="DD293" i="7"/>
  <c r="KD269" i="7"/>
  <c r="FM270" i="7"/>
  <c r="II292" i="7"/>
  <c r="FL283" i="7"/>
  <c r="EZ173" i="7"/>
  <c r="T28" i="28"/>
  <c r="S54" i="28"/>
  <c r="CJ296" i="7"/>
  <c r="CV278" i="7"/>
  <c r="CV311" i="7" s="1"/>
  <c r="CC296" i="7"/>
  <c r="CO278" i="7"/>
  <c r="CO311" i="7" s="1"/>
  <c r="IF292" i="7"/>
  <c r="T47" i="18"/>
  <c r="S48" i="18"/>
  <c r="S61" i="18" s="1"/>
  <c r="AB54" i="15"/>
  <c r="AB71" i="15"/>
  <c r="AB55" i="15"/>
  <c r="Q52" i="28"/>
  <c r="Q53" i="28"/>
  <c r="AL274" i="7"/>
  <c r="M53" i="29"/>
  <c r="M52" i="29"/>
  <c r="S46" i="19"/>
  <c r="S60" i="19" s="1"/>
  <c r="T45" i="19"/>
  <c r="FL254" i="7"/>
  <c r="FL323" i="7" s="1"/>
  <c r="EY266" i="7"/>
  <c r="EY326" i="7" s="1"/>
  <c r="V63" i="28"/>
  <c r="V64" i="28"/>
  <c r="V57" i="28"/>
  <c r="V55" i="28"/>
  <c r="W30" i="28"/>
  <c r="IA268" i="7"/>
  <c r="EQ296" i="7"/>
  <c r="FC278" i="7"/>
  <c r="FC311" i="7" s="1"/>
  <c r="IH268" i="7"/>
  <c r="T43" i="22"/>
  <c r="S58" i="22"/>
  <c r="EM296" i="7"/>
  <c r="EY278" i="7"/>
  <c r="EY311" i="7" s="1"/>
  <c r="DF271" i="7"/>
  <c r="AC298" i="7"/>
  <c r="S50" i="23"/>
  <c r="R62" i="23"/>
  <c r="R67" i="23" s="1"/>
  <c r="O108" i="7" s="1"/>
  <c r="U54" i="17"/>
  <c r="V28" i="17"/>
  <c r="KG295" i="7"/>
  <c r="FJ283" i="7"/>
  <c r="EX173" i="7"/>
  <c r="S24" i="21"/>
  <c r="Q286" i="7"/>
  <c r="I25" i="30"/>
  <c r="I25" i="15"/>
  <c r="CM291" i="7"/>
  <c r="CM313" i="7" s="1"/>
  <c r="LY291" i="7"/>
  <c r="LV297" i="7"/>
  <c r="D254" i="7"/>
  <c r="D323" i="7" s="1"/>
  <c r="R52" i="12"/>
  <c r="R53" i="12"/>
  <c r="IK292" i="7"/>
  <c r="FJ292" i="7"/>
  <c r="S50" i="29"/>
  <c r="R62" i="29"/>
  <c r="R67" i="29" s="1"/>
  <c r="O106" i="7" s="1"/>
  <c r="BN296" i="7"/>
  <c r="BZ278" i="7"/>
  <c r="BZ311" i="7" s="1"/>
  <c r="BB278" i="7"/>
  <c r="BB311" i="7" s="1"/>
  <c r="DH284" i="7"/>
  <c r="CV174" i="7"/>
  <c r="Q283" i="7"/>
  <c r="P173" i="7"/>
  <c r="S25" i="40" s="1"/>
  <c r="KD292" i="7"/>
  <c r="M95" i="7"/>
  <c r="M346" i="7" s="1"/>
  <c r="X50" i="25"/>
  <c r="X51" i="25"/>
  <c r="DH294" i="7"/>
  <c r="CM290" i="7"/>
  <c r="CM314" i="7" s="1"/>
  <c r="EI178" i="7"/>
  <c r="IJ269" i="7"/>
  <c r="IL260" i="7"/>
  <c r="IX177" i="7"/>
  <c r="S50" i="31"/>
  <c r="R62" i="31"/>
  <c r="R67" i="31" s="1"/>
  <c r="O99" i="7" s="1"/>
  <c r="IH269" i="7"/>
  <c r="AC23" i="26"/>
  <c r="AA295" i="7"/>
  <c r="L284" i="7"/>
  <c r="K174" i="7"/>
  <c r="ET178" i="7"/>
  <c r="LZ263" i="7"/>
  <c r="AB55" i="30"/>
  <c r="AB54" i="30"/>
  <c r="AB53" i="30"/>
  <c r="AB71" i="30"/>
  <c r="EN272" i="7"/>
  <c r="T54" i="29"/>
  <c r="U28" i="29"/>
  <c r="IC271" i="7"/>
  <c r="DK254" i="7"/>
  <c r="DK323" i="7" s="1"/>
  <c r="AF55" i="30"/>
  <c r="AF54" i="30"/>
  <c r="AF53" i="30"/>
  <c r="AF71" i="30"/>
  <c r="JX293" i="7"/>
  <c r="DG260" i="7"/>
  <c r="CU177" i="7"/>
  <c r="FJ284" i="7"/>
  <c r="EX174" i="7"/>
  <c r="CH178" i="7"/>
  <c r="KH292" i="7"/>
  <c r="H24" i="30"/>
  <c r="H24" i="15"/>
  <c r="D176" i="7"/>
  <c r="LU176" i="7"/>
  <c r="DD254" i="7"/>
  <c r="DD323" i="7" s="1"/>
  <c r="DD283" i="7"/>
  <c r="CR173" i="7"/>
  <c r="U43" i="27"/>
  <c r="T58" i="27"/>
  <c r="G298" i="7"/>
  <c r="FI268" i="7"/>
  <c r="LU258" i="7"/>
  <c r="D258" i="7"/>
  <c r="FQ254" i="7"/>
  <c r="FQ323" i="7" s="1"/>
  <c r="Q268" i="7"/>
  <c r="KD295" i="7"/>
  <c r="LX283" i="7"/>
  <c r="CF296" i="7"/>
  <c r="CR278" i="7"/>
  <c r="CR311" i="7" s="1"/>
  <c r="Q259" i="7"/>
  <c r="ML265" i="7"/>
  <c r="T47" i="29"/>
  <c r="S48" i="29"/>
  <c r="S61" i="29" s="1"/>
  <c r="IT291" i="7"/>
  <c r="IT313" i="7" s="1"/>
  <c r="JR291" i="7"/>
  <c r="JR313" i="7" s="1"/>
  <c r="DG259" i="7"/>
  <c r="CU176" i="7"/>
  <c r="FJ254" i="7"/>
  <c r="FJ323" i="7" s="1"/>
  <c r="JZ293" i="7"/>
  <c r="KB280" i="7"/>
  <c r="KB312" i="7" s="1"/>
  <c r="KD268" i="7"/>
  <c r="ID293" i="7"/>
  <c r="IF280" i="7"/>
  <c r="IF312" i="7" s="1"/>
  <c r="FQ293" i="7"/>
  <c r="FH269" i="7"/>
  <c r="FH292" i="7"/>
  <c r="KD256" i="7"/>
  <c r="KD324" i="7" s="1"/>
  <c r="AF66" i="28"/>
  <c r="AC128" i="7" s="1"/>
  <c r="AF52" i="28"/>
  <c r="AF53" i="28"/>
  <c r="CZ269" i="7"/>
  <c r="DC270" i="7"/>
  <c r="IR291" i="7"/>
  <c r="IR313" i="7" s="1"/>
  <c r="JP291" i="7"/>
  <c r="JP313" i="7" s="1"/>
  <c r="IA280" i="7"/>
  <c r="IA312" i="7" s="1"/>
  <c r="ME286" i="7"/>
  <c r="FR269" i="7"/>
  <c r="D297" i="7"/>
  <c r="U28" i="22"/>
  <c r="T54" i="22"/>
  <c r="LX254" i="7"/>
  <c r="AN283" i="7"/>
  <c r="AN173" i="7" s="1"/>
  <c r="AZ173" i="7"/>
  <c r="IH292" i="7"/>
  <c r="CZ270" i="7"/>
  <c r="Y50" i="24"/>
  <c r="Y51" i="24"/>
  <c r="DA283" i="7"/>
  <c r="CO173" i="7"/>
  <c r="IA294" i="7"/>
  <c r="S46" i="30"/>
  <c r="S62" i="30" s="1"/>
  <c r="T45" i="30"/>
  <c r="DE271" i="7"/>
  <c r="IE292" i="7"/>
  <c r="KH271" i="7"/>
  <c r="FG259" i="7"/>
  <c r="EU176" i="7"/>
  <c r="MN290" i="7"/>
  <c r="FR268" i="7"/>
  <c r="S23" i="24"/>
  <c r="Q292" i="7"/>
  <c r="MK287" i="7"/>
  <c r="FI295" i="7"/>
  <c r="CY255" i="7"/>
  <c r="LZ255" i="7"/>
  <c r="DT259" i="7"/>
  <c r="DH176" i="7"/>
  <c r="FR260" i="7"/>
  <c r="FF177" i="7"/>
  <c r="FR259" i="7"/>
  <c r="FF176" i="7"/>
  <c r="L263" i="7"/>
  <c r="MA263" i="7"/>
  <c r="AC23" i="32"/>
  <c r="AA293" i="7"/>
  <c r="DC295" i="7"/>
  <c r="T43" i="20"/>
  <c r="S58" i="20"/>
  <c r="FQ292" i="7"/>
  <c r="EK296" i="7"/>
  <c r="EW278" i="7"/>
  <c r="EW311" i="7" s="1"/>
  <c r="T45" i="28"/>
  <c r="S46" i="28"/>
  <c r="S60" i="28" s="1"/>
  <c r="AC24" i="21"/>
  <c r="AA286" i="7"/>
  <c r="JY271" i="7"/>
  <c r="MN267" i="7"/>
  <c r="FR271" i="7"/>
  <c r="FM271" i="7"/>
  <c r="T43" i="12"/>
  <c r="S58" i="12"/>
  <c r="FM292" i="7"/>
  <c r="CT290" i="7"/>
  <c r="CT314" i="7" s="1"/>
  <c r="HV270" i="7"/>
  <c r="FK284" i="7"/>
  <c r="EY174" i="7"/>
  <c r="FL284" i="7"/>
  <c r="EZ174" i="7"/>
  <c r="DU271" i="7"/>
  <c r="LL272" i="7"/>
  <c r="AY290" i="7"/>
  <c r="AY314" i="7" s="1"/>
  <c r="BW290" i="7"/>
  <c r="BW314" i="7" s="1"/>
  <c r="FL294" i="7"/>
  <c r="KG271" i="7"/>
  <c r="IH256" i="7"/>
  <c r="IH324" i="7" s="1"/>
  <c r="X52" i="20"/>
  <c r="X53" i="20"/>
  <c r="FO295" i="7"/>
  <c r="DA284" i="7"/>
  <c r="CO174" i="7"/>
  <c r="JW280" i="7"/>
  <c r="JW312" i="7" s="1"/>
  <c r="R52" i="21"/>
  <c r="R53" i="21"/>
  <c r="V64" i="29"/>
  <c r="V63" i="29"/>
  <c r="V55" i="29"/>
  <c r="V57" i="29"/>
  <c r="W30" i="29"/>
  <c r="D283" i="7"/>
  <c r="D173" i="7" s="1"/>
  <c r="E173" i="7"/>
  <c r="H25" i="40" s="1"/>
  <c r="DC293" i="7"/>
  <c r="KH269" i="7"/>
  <c r="KH256" i="7"/>
  <c r="KH324" i="7" s="1"/>
  <c r="KO269" i="7"/>
  <c r="LZ271" i="7"/>
  <c r="JW294" i="7"/>
  <c r="KF268" i="7"/>
  <c r="KA292" i="7"/>
  <c r="IL271" i="7"/>
  <c r="IE271" i="7"/>
  <c r="W23" i="26"/>
  <c r="AZ290" i="7"/>
  <c r="AZ314" i="7" s="1"/>
  <c r="BX290" i="7"/>
  <c r="BX314" i="7" s="1"/>
  <c r="FK269" i="7"/>
  <c r="FP271" i="7"/>
  <c r="Z24" i="22"/>
  <c r="V290" i="7"/>
  <c r="V314" i="7" s="1"/>
  <c r="FF290" i="7"/>
  <c r="FF314" i="7" s="1"/>
  <c r="JX268" i="7"/>
  <c r="FJ294" i="7"/>
  <c r="DH270" i="7"/>
  <c r="JZ292" i="7"/>
  <c r="JY292" i="7"/>
  <c r="DD271" i="7"/>
  <c r="ME292" i="7"/>
  <c r="X53" i="31"/>
  <c r="X52" i="31"/>
  <c r="AB51" i="26"/>
  <c r="AB50" i="26"/>
  <c r="DA294" i="7"/>
  <c r="LX293" i="7"/>
  <c r="T56" i="15"/>
  <c r="U28" i="15"/>
  <c r="KC280" i="7"/>
  <c r="KC312" i="7" s="1"/>
  <c r="V64" i="22"/>
  <c r="V63" i="22"/>
  <c r="V57" i="22"/>
  <c r="W30" i="22"/>
  <c r="V55" i="22"/>
  <c r="JK290" i="7"/>
  <c r="JK314" i="7" s="1"/>
  <c r="MK263" i="7"/>
  <c r="FR254" i="7"/>
  <c r="FR323" i="7" s="1"/>
  <c r="JX271" i="7"/>
  <c r="S48" i="28"/>
  <c r="S61" i="28" s="1"/>
  <c r="T47" i="28"/>
  <c r="IK294" i="7"/>
  <c r="LZ281" i="7"/>
  <c r="T47" i="21"/>
  <c r="S48" i="21"/>
  <c r="S61" i="21" s="1"/>
  <c r="MK265" i="7"/>
  <c r="X52" i="21"/>
  <c r="X53" i="21"/>
  <c r="IK271" i="7"/>
  <c r="T43" i="18"/>
  <c r="S58" i="18"/>
  <c r="DI270" i="7"/>
  <c r="IB259" i="7"/>
  <c r="IN176" i="7"/>
  <c r="IF260" i="7"/>
  <c r="IR177" i="7"/>
  <c r="DC294" i="7"/>
  <c r="N24" i="18"/>
  <c r="MA282" i="7"/>
  <c r="L282" i="7"/>
  <c r="AL284" i="7"/>
  <c r="AL174" i="7" s="1"/>
  <c r="AX174" i="7"/>
  <c r="S46" i="27"/>
  <c r="S60" i="27" s="1"/>
  <c r="T45" i="27"/>
  <c r="JD178" i="7"/>
  <c r="DE254" i="7"/>
  <c r="DE323" i="7" s="1"/>
  <c r="S50" i="18"/>
  <c r="R62" i="18"/>
  <c r="R67" i="18" s="1"/>
  <c r="O102" i="7" s="1"/>
  <c r="IL269" i="7"/>
  <c r="FO283" i="7"/>
  <c r="FC173" i="7"/>
  <c r="IL256" i="7"/>
  <c r="IL324" i="7" s="1"/>
  <c r="W63" i="27"/>
  <c r="W55" i="27"/>
  <c r="W57" i="27"/>
  <c r="W64" i="27"/>
  <c r="X30" i="27"/>
  <c r="L271" i="7"/>
  <c r="L327" i="7" s="1"/>
  <c r="IJ268" i="7"/>
  <c r="T54" i="19"/>
  <c r="U28" i="19"/>
  <c r="KA271" i="7"/>
  <c r="JZ256" i="7"/>
  <c r="JZ324" i="7" s="1"/>
  <c r="N23" i="25"/>
  <c r="L294" i="7"/>
  <c r="AB24" i="22"/>
  <c r="Z290" i="7"/>
  <c r="Z314" i="7" s="1"/>
  <c r="IB268" i="7"/>
  <c r="M270" i="7"/>
  <c r="ID292" i="7"/>
  <c r="IC292" i="7"/>
  <c r="R51" i="24"/>
  <c r="R50" i="24"/>
  <c r="DF270" i="7"/>
  <c r="FN271" i="7"/>
  <c r="JT266" i="7"/>
  <c r="JT326" i="7" s="1"/>
  <c r="KE271" i="7"/>
  <c r="KH268" i="7"/>
  <c r="K51" i="32"/>
  <c r="K50" i="32"/>
  <c r="K63" i="32"/>
  <c r="DI295" i="7"/>
  <c r="DE270" i="7"/>
  <c r="AB50" i="32"/>
  <c r="AB51" i="32"/>
  <c r="IG280" i="7"/>
  <c r="IG312" i="7" s="1"/>
  <c r="W30" i="31"/>
  <c r="V63" i="31"/>
  <c r="V64" i="31"/>
  <c r="V55" i="31"/>
  <c r="V57" i="31"/>
  <c r="AA271" i="7"/>
  <c r="FM283" i="7"/>
  <c r="FA173" i="7"/>
  <c r="DE284" i="7"/>
  <c r="CS174" i="7"/>
  <c r="BK296" i="7"/>
  <c r="BW278" i="7"/>
  <c r="BW311" i="7" s="1"/>
  <c r="AY278" i="7"/>
  <c r="AY311" i="7" s="1"/>
  <c r="AB52" i="21"/>
  <c r="AB53" i="21"/>
  <c r="CR267" i="7"/>
  <c r="CR325" i="7" s="1"/>
  <c r="S50" i="17"/>
  <c r="R62" i="17"/>
  <c r="R67" i="17" s="1"/>
  <c r="O100" i="7" s="1"/>
  <c r="FL260" i="7"/>
  <c r="EZ177" i="7"/>
  <c r="DB260" i="7"/>
  <c r="CP177" i="7"/>
  <c r="KE269" i="7"/>
  <c r="W30" i="32"/>
  <c r="V53" i="32"/>
  <c r="V54" i="32"/>
  <c r="IC280" i="7"/>
  <c r="IC312" i="7" s="1"/>
  <c r="CH296" i="7"/>
  <c r="CT278" i="7"/>
  <c r="CT311" i="7" s="1"/>
  <c r="Y52" i="21"/>
  <c r="Y53" i="21"/>
  <c r="FN283" i="7"/>
  <c r="FB173" i="7"/>
  <c r="IG256" i="7"/>
  <c r="IG324" i="7" s="1"/>
  <c r="FR292" i="7"/>
  <c r="CZ294" i="7"/>
  <c r="AA269" i="7"/>
  <c r="ER296" i="7"/>
  <c r="FD278" i="7"/>
  <c r="FD311" i="7" s="1"/>
  <c r="S23" i="25"/>
  <c r="Q294" i="7"/>
  <c r="FJ270" i="7"/>
  <c r="DG293" i="7"/>
  <c r="M269" i="7"/>
  <c r="GT296" i="7"/>
  <c r="DG270" i="7"/>
  <c r="DE283" i="7"/>
  <c r="CS173" i="7"/>
  <c r="DG284" i="7"/>
  <c r="CU174" i="7"/>
  <c r="T43" i="19"/>
  <c r="S58" i="19"/>
  <c r="CX266" i="7"/>
  <c r="CX326" i="7" s="1"/>
  <c r="KA295" i="7"/>
  <c r="LZ282" i="7"/>
  <c r="KF270" i="7"/>
  <c r="Y52" i="12"/>
  <c r="Y53" i="12"/>
  <c r="IF259" i="7"/>
  <c r="IR176" i="7"/>
  <c r="FG273" i="7"/>
  <c r="FG320" i="7" s="1"/>
  <c r="ME273" i="7"/>
  <c r="LN296" i="7"/>
  <c r="W23" i="25"/>
  <c r="JZ271" i="7"/>
  <c r="FN292" i="7"/>
  <c r="KE280" i="7"/>
  <c r="KE312" i="7" s="1"/>
  <c r="DF293" i="7"/>
  <c r="Z51" i="26"/>
  <c r="Z50" i="26"/>
  <c r="CY295" i="7"/>
  <c r="ID256" i="7"/>
  <c r="ID324" i="7" s="1"/>
  <c r="FQ260" i="7"/>
  <c r="FE177" i="7"/>
  <c r="LZ294" i="7"/>
  <c r="AA53" i="22"/>
  <c r="AA52" i="22"/>
  <c r="FI294" i="7"/>
  <c r="Y27" i="26"/>
  <c r="X52" i="26"/>
  <c r="X65" i="26" s="1"/>
  <c r="U112" i="7" s="1"/>
  <c r="MP260" i="7"/>
  <c r="AA260" i="7"/>
  <c r="CY264" i="7"/>
  <c r="LZ264" i="7"/>
  <c r="FF266" i="7"/>
  <c r="FF326" i="7" s="1"/>
  <c r="N101" i="7"/>
  <c r="Q79" i="28"/>
  <c r="CW290" i="7"/>
  <c r="CW314" i="7" s="1"/>
  <c r="EU266" i="7"/>
  <c r="EU326" i="7" s="1"/>
  <c r="MD266" i="7"/>
  <c r="DE294" i="7"/>
  <c r="ID294" i="7"/>
  <c r="FR294" i="7"/>
  <c r="II271" i="7"/>
  <c r="IL268" i="7"/>
  <c r="MO263" i="7"/>
  <c r="V36" i="15"/>
  <c r="S48" i="12"/>
  <c r="S61" i="12" s="1"/>
  <c r="T47" i="12"/>
  <c r="BN178" i="7"/>
  <c r="JE296" i="7"/>
  <c r="Y51" i="32"/>
  <c r="Y50" i="32"/>
  <c r="AA256" i="7"/>
  <c r="AA324" i="7" s="1"/>
  <c r="GA270" i="7"/>
  <c r="MJ265" i="7"/>
  <c r="DB270" i="7"/>
  <c r="R24" i="30"/>
  <c r="R24" i="15"/>
  <c r="O178" i="7"/>
  <c r="P176" i="7"/>
  <c r="S24" i="40" s="1"/>
  <c r="AO284" i="7"/>
  <c r="AO174" i="7" s="1"/>
  <c r="BA174" i="7"/>
  <c r="ID271" i="7"/>
  <c r="IQ290" i="7"/>
  <c r="IQ314" i="7" s="1"/>
  <c r="JO290" i="7"/>
  <c r="JO314" i="7" s="1"/>
  <c r="II280" i="7"/>
  <c r="II312" i="7" s="1"/>
  <c r="FJ268" i="7"/>
  <c r="KF292" i="7"/>
  <c r="W30" i="17"/>
  <c r="V55" i="17"/>
  <c r="V63" i="17"/>
  <c r="V64" i="17"/>
  <c r="V57" i="17"/>
  <c r="LV279" i="7"/>
  <c r="M50" i="25"/>
  <c r="M51" i="25"/>
  <c r="M63" i="25"/>
  <c r="MM257" i="7"/>
  <c r="K52" i="17"/>
  <c r="K53" i="17"/>
  <c r="FF291" i="7"/>
  <c r="FF313" i="7" s="1"/>
  <c r="FP269" i="7"/>
  <c r="JZ294" i="7"/>
  <c r="KB256" i="7"/>
  <c r="KB324" i="7" s="1"/>
  <c r="JY268" i="7"/>
  <c r="BA290" i="7"/>
  <c r="BA314" i="7" s="1"/>
  <c r="BY290" i="7"/>
  <c r="BY314" i="7" s="1"/>
  <c r="AA263" i="7"/>
  <c r="MP263" i="7"/>
  <c r="KC271" i="7"/>
  <c r="T54" i="23"/>
  <c r="U28" i="23"/>
  <c r="DD294" i="7"/>
  <c r="FN270" i="7"/>
  <c r="MO262" i="7"/>
  <c r="M24" i="22"/>
  <c r="K290" i="7"/>
  <c r="K314" i="7" s="1"/>
  <c r="MI278" i="7"/>
  <c r="IE295" i="7"/>
  <c r="FP270" i="7"/>
  <c r="IJ270" i="7"/>
  <c r="MM292" i="7"/>
  <c r="JF178" i="7"/>
  <c r="R50" i="25"/>
  <c r="R51" i="25"/>
  <c r="U43" i="21"/>
  <c r="T58" i="21"/>
  <c r="CV291" i="7"/>
  <c r="CV313" i="7" s="1"/>
  <c r="K53" i="12"/>
  <c r="K52" i="12"/>
  <c r="AN294" i="7"/>
  <c r="R53" i="17"/>
  <c r="R52" i="17"/>
  <c r="JY294" i="7"/>
  <c r="S298" i="7"/>
  <c r="Q263" i="7"/>
  <c r="MF263" i="7"/>
  <c r="BX291" i="7"/>
  <c r="BX313" i="7" s="1"/>
  <c r="AZ291" i="7"/>
  <c r="AZ313" i="7" s="1"/>
  <c r="MA265" i="7"/>
  <c r="L265" i="7"/>
  <c r="IV290" i="7"/>
  <c r="IV314" i="7" s="1"/>
  <c r="JT290" i="7"/>
  <c r="JT314" i="7" s="1"/>
  <c r="LW173" i="7"/>
  <c r="AO283" i="7"/>
  <c r="AO173" i="7" s="1"/>
  <c r="BA173" i="7"/>
  <c r="L273" i="7"/>
  <c r="L320" i="7" s="1"/>
  <c r="FB290" i="7"/>
  <c r="FB314" i="7" s="1"/>
  <c r="KF294" i="7"/>
  <c r="W23" i="24"/>
  <c r="T43" i="31"/>
  <c r="S58" i="31"/>
  <c r="Z50" i="25"/>
  <c r="Z51" i="25"/>
  <c r="T47" i="15"/>
  <c r="S48" i="15"/>
  <c r="S63" i="15" s="1"/>
  <c r="IJ292" i="7"/>
  <c r="K53" i="27"/>
  <c r="K52" i="27"/>
  <c r="KH294" i="7"/>
  <c r="CQ267" i="7"/>
  <c r="CQ325" i="7" s="1"/>
  <c r="H24" i="17"/>
  <c r="D279" i="7"/>
  <c r="CZ271" i="7"/>
  <c r="CC178" i="7"/>
  <c r="Q254" i="7"/>
  <c r="Q323" i="7" s="1"/>
  <c r="IF256" i="7"/>
  <c r="IF324" i="7" s="1"/>
  <c r="IC268" i="7"/>
  <c r="BM296" i="7"/>
  <c r="BY278" i="7"/>
  <c r="BY311" i="7" s="1"/>
  <c r="BA278" i="7"/>
  <c r="BA311" i="7" s="1"/>
  <c r="FL268" i="7"/>
  <c r="FK271" i="7"/>
  <c r="IG271" i="7"/>
  <c r="CI296" i="7"/>
  <c r="CU278" i="7"/>
  <c r="CU311" i="7" s="1"/>
  <c r="DI284" i="7"/>
  <c r="CW174" i="7"/>
  <c r="T47" i="31"/>
  <c r="S48" i="31"/>
  <c r="S61" i="31" s="1"/>
  <c r="AA262" i="7"/>
  <c r="CY260" i="7"/>
  <c r="CM177" i="7"/>
  <c r="DF294" i="7"/>
  <c r="IB293" i="7"/>
  <c r="ME263" i="7"/>
  <c r="V52" i="28"/>
  <c r="V53" i="28"/>
  <c r="S47" i="25"/>
  <c r="S59" i="25" s="1"/>
  <c r="T46" i="25"/>
  <c r="D270" i="7"/>
  <c r="D327" i="7" s="1"/>
  <c r="U28" i="31"/>
  <c r="T54" i="31"/>
  <c r="DA260" i="7"/>
  <c r="CO177" i="7"/>
  <c r="MO268" i="7"/>
  <c r="KC294" i="7"/>
  <c r="KE293" i="7"/>
  <c r="AN293" i="7"/>
  <c r="LZ273" i="7"/>
  <c r="IJ294" i="7"/>
  <c r="MD176" i="7"/>
  <c r="Z50" i="24"/>
  <c r="Z51" i="24"/>
  <c r="AP269" i="7"/>
  <c r="LV269" i="7"/>
  <c r="IA292" i="7"/>
  <c r="CN267" i="7"/>
  <c r="CN325" i="7" s="1"/>
  <c r="FM260" i="7"/>
  <c r="FA177" i="7"/>
  <c r="N23" i="26"/>
  <c r="L295" i="7"/>
  <c r="S39" i="26"/>
  <c r="S39" i="25"/>
  <c r="S39" i="32"/>
  <c r="S39" i="24"/>
  <c r="LZ286" i="7"/>
  <c r="IL294" i="7"/>
  <c r="I52" i="17"/>
  <c r="I53" i="17"/>
  <c r="DC284" i="7"/>
  <c r="CQ174" i="7"/>
  <c r="W24" i="21"/>
  <c r="ME287" i="7"/>
  <c r="DA259" i="7"/>
  <c r="CO176" i="7"/>
  <c r="FD267" i="7"/>
  <c r="FD325" i="7" s="1"/>
  <c r="K24" i="23"/>
  <c r="DC269" i="7"/>
  <c r="DI294" i="7"/>
  <c r="N24" i="17"/>
  <c r="L279" i="7"/>
  <c r="DF295" i="7"/>
  <c r="ME257" i="7"/>
  <c r="KP270" i="7"/>
  <c r="V37" i="15"/>
  <c r="EN296" i="7"/>
  <c r="EZ278" i="7"/>
  <c r="EZ311" i="7" s="1"/>
  <c r="AL294" i="7"/>
  <c r="DJ270" i="7"/>
  <c r="KC270" i="7"/>
  <c r="CB178" i="7"/>
  <c r="LY176" i="7"/>
  <c r="W53" i="24"/>
  <c r="W54" i="24"/>
  <c r="X29" i="24"/>
  <c r="W61" i="24"/>
  <c r="JX270" i="7"/>
  <c r="MM260" i="7"/>
  <c r="DN259" i="7"/>
  <c r="DB176" i="7"/>
  <c r="LU264" i="7"/>
  <c r="D264" i="7"/>
  <c r="IB256" i="7"/>
  <c r="IB324" i="7" s="1"/>
  <c r="V61" i="32"/>
  <c r="W29" i="32"/>
  <c r="DJ293" i="7"/>
  <c r="MK289" i="7"/>
  <c r="AA268" i="7"/>
  <c r="IG294" i="7"/>
  <c r="II293" i="7"/>
  <c r="P266" i="7"/>
  <c r="P326" i="7" s="1"/>
  <c r="V57" i="12"/>
  <c r="V63" i="12"/>
  <c r="W30" i="12"/>
  <c r="V55" i="12"/>
  <c r="KB293" i="7"/>
  <c r="Q53" i="30"/>
  <c r="Q71" i="30"/>
  <c r="Q52" i="30"/>
  <c r="D273" i="7"/>
  <c r="D320" i="7" s="1"/>
  <c r="HQ259" i="7"/>
  <c r="IC176" i="7"/>
  <c r="LX269" i="7"/>
  <c r="X52" i="18"/>
  <c r="X53" i="18"/>
  <c r="JW292" i="7"/>
  <c r="KG270" i="7"/>
  <c r="T46" i="32"/>
  <c r="S47" i="32"/>
  <c r="S59" i="32" s="1"/>
  <c r="CS290" i="7"/>
  <c r="CS314" i="7" s="1"/>
  <c r="DA295" i="7"/>
  <c r="IA256" i="7"/>
  <c r="IA324" i="7" s="1"/>
  <c r="N24" i="21"/>
  <c r="L286" i="7"/>
  <c r="V29" i="6"/>
  <c r="W29" i="6" s="1"/>
  <c r="FK292" i="7"/>
  <c r="FK294" i="7"/>
  <c r="MM286" i="7"/>
  <c r="CR290" i="7"/>
  <c r="CR314" i="7" s="1"/>
  <c r="S24" i="31"/>
  <c r="MF287" i="7"/>
  <c r="Q287" i="7"/>
  <c r="JU291" i="7"/>
  <c r="JU313" i="7" s="1"/>
  <c r="IW291" i="7"/>
  <c r="IW313" i="7" s="1"/>
  <c r="T47" i="23"/>
  <c r="S48" i="23"/>
  <c r="S61" i="23" s="1"/>
  <c r="ML287" i="7"/>
  <c r="CL178" i="7"/>
  <c r="S46" i="17"/>
  <c r="S60" i="17" s="1"/>
  <c r="T45" i="17"/>
  <c r="AP283" i="7"/>
  <c r="AP173" i="7" s="1"/>
  <c r="BB173" i="7"/>
  <c r="LZ279" i="7"/>
  <c r="DD260" i="7"/>
  <c r="CR177" i="7"/>
  <c r="JY269" i="7"/>
  <c r="DA269" i="7"/>
  <c r="LV293" i="7"/>
  <c r="FI260" i="7"/>
  <c r="EW177" i="7"/>
  <c r="JJ178" i="7"/>
  <c r="KB294" i="7"/>
  <c r="S50" i="30"/>
  <c r="R64" i="30"/>
  <c r="R69" i="30" s="1"/>
  <c r="O96" i="7" s="1"/>
  <c r="W24" i="15"/>
  <c r="W24" i="30"/>
  <c r="T178" i="7"/>
  <c r="Q257" i="7"/>
  <c r="MF257" i="7"/>
  <c r="FC267" i="7"/>
  <c r="FC325" i="7" s="1"/>
  <c r="IH293" i="7"/>
  <c r="DC254" i="7"/>
  <c r="DC323" i="7" s="1"/>
  <c r="JX256" i="7"/>
  <c r="JX324" i="7" s="1"/>
  <c r="HB296" i="7"/>
  <c r="X53" i="19"/>
  <c r="X52" i="19"/>
  <c r="FO284" i="7"/>
  <c r="FC174" i="7"/>
  <c r="IF293" i="7"/>
  <c r="Q53" i="15"/>
  <c r="Q52" i="15"/>
  <c r="LV285" i="7"/>
  <c r="IK270" i="7"/>
  <c r="JG178" i="7"/>
  <c r="ID270" i="7"/>
  <c r="M50" i="26"/>
  <c r="M51" i="26"/>
  <c r="JW256" i="7"/>
  <c r="JW324" i="7" s="1"/>
  <c r="M52" i="21"/>
  <c r="M53" i="21"/>
  <c r="EN178" i="7"/>
  <c r="BW291" i="7"/>
  <c r="BW313" i="7" s="1"/>
  <c r="AY291" i="7"/>
  <c r="AY313" i="7" s="1"/>
  <c r="Z52" i="21"/>
  <c r="Z53" i="21"/>
  <c r="R52" i="31"/>
  <c r="R53" i="31"/>
  <c r="CU291" i="7"/>
  <c r="CU313" i="7" s="1"/>
  <c r="Y53" i="31"/>
  <c r="Y52" i="31"/>
  <c r="FL292" i="7"/>
  <c r="DJ259" i="7"/>
  <c r="CX176" i="7"/>
  <c r="I24" i="23"/>
  <c r="E291" i="7"/>
  <c r="E313" i="7" s="1"/>
  <c r="CG178" i="7"/>
  <c r="FQ268" i="7"/>
  <c r="AP294" i="7"/>
  <c r="M52" i="17"/>
  <c r="M53" i="17"/>
  <c r="FJ295" i="7"/>
  <c r="S50" i="28"/>
  <c r="R62" i="28"/>
  <c r="R67" i="28" s="1"/>
  <c r="CZ295" i="7"/>
  <c r="DH283" i="7"/>
  <c r="CV173" i="7"/>
  <c r="EP296" i="7"/>
  <c r="FB278" i="7"/>
  <c r="FB311" i="7" s="1"/>
  <c r="IC269" i="7"/>
  <c r="H23" i="32"/>
  <c r="D293" i="7"/>
  <c r="IL259" i="7"/>
  <c r="IX176" i="7"/>
  <c r="IF294" i="7"/>
  <c r="M255" i="7"/>
  <c r="H24" i="29"/>
  <c r="LU288" i="7"/>
  <c r="D288" i="7"/>
  <c r="MO265" i="7"/>
  <c r="HA272" i="7"/>
  <c r="JW271" i="7"/>
  <c r="Y53" i="19"/>
  <c r="Y52" i="19"/>
  <c r="FG271" i="7"/>
  <c r="S24" i="17"/>
  <c r="Q279" i="7"/>
  <c r="M52" i="18"/>
  <c r="M53" i="18"/>
  <c r="T43" i="29"/>
  <c r="S58" i="29"/>
  <c r="M24" i="28"/>
  <c r="J296" i="7"/>
  <c r="K278" i="7"/>
  <c r="K311" i="7" s="1"/>
  <c r="DH293" i="7"/>
  <c r="M51" i="32"/>
  <c r="M50" i="32"/>
  <c r="M63" i="32"/>
  <c r="D255" i="7"/>
  <c r="D321" i="7" s="1"/>
  <c r="KF256" i="7"/>
  <c r="KF324" i="7" s="1"/>
  <c r="DB295" i="7"/>
  <c r="DG269" i="7"/>
  <c r="EZ291" i="7"/>
  <c r="EZ313" i="7" s="1"/>
  <c r="FJ271" i="7"/>
  <c r="AA270" i="7"/>
  <c r="T44" i="26"/>
  <c r="S45" i="26"/>
  <c r="DG283" i="7"/>
  <c r="CU173" i="7"/>
  <c r="IF268" i="7"/>
  <c r="H24" i="27"/>
  <c r="D285" i="7"/>
  <c r="LU285" i="7"/>
  <c r="KG293" i="7"/>
  <c r="II259" i="7"/>
  <c r="IU176" i="7"/>
  <c r="IU178" i="7" s="1"/>
  <c r="JZ270" i="7"/>
  <c r="FR295" i="7"/>
  <c r="IY272" i="7"/>
  <c r="LZ258" i="7"/>
  <c r="FL259" i="7"/>
  <c r="EZ176" i="7"/>
  <c r="MS291" i="7"/>
  <c r="FK283" i="7"/>
  <c r="EY173" i="7"/>
  <c r="CX290" i="7"/>
  <c r="CX314" i="7" s="1"/>
  <c r="J53" i="23"/>
  <c r="J52" i="23"/>
  <c r="JX292" i="7"/>
  <c r="DE259" i="7"/>
  <c r="CS176" i="7"/>
  <c r="R65" i="25"/>
  <c r="O111" i="7" s="1"/>
  <c r="O352" i="7" s="1"/>
  <c r="K53" i="19"/>
  <c r="K52" i="19"/>
  <c r="Q271" i="7"/>
  <c r="DH295" i="7"/>
  <c r="I51" i="32"/>
  <c r="I50" i="32"/>
  <c r="I63" i="32"/>
  <c r="CQ290" i="7"/>
  <c r="CQ314" i="7" s="1"/>
  <c r="IB280" i="7"/>
  <c r="IB312" i="7" s="1"/>
  <c r="LV288" i="7"/>
  <c r="MI178" i="7"/>
  <c r="ET296" i="7"/>
  <c r="FF278" i="7"/>
  <c r="FF311" i="7" s="1"/>
  <c r="AA265" i="7"/>
  <c r="MP265" i="7"/>
  <c r="FQ295" i="7"/>
  <c r="KA270" i="7"/>
  <c r="CY293" i="7"/>
  <c r="T42" i="24"/>
  <c r="S56" i="24"/>
  <c r="IH259" i="7"/>
  <c r="IH321" i="7" s="1"/>
  <c r="IT176" i="7"/>
  <c r="FG295" i="7"/>
  <c r="DA270" i="7"/>
  <c r="IB270" i="7"/>
  <c r="FL271" i="7"/>
  <c r="IG270" i="7"/>
  <c r="CZ259" i="7"/>
  <c r="CN176" i="7"/>
  <c r="AL283" i="7"/>
  <c r="AX173" i="7"/>
  <c r="U260" i="7"/>
  <c r="U321" i="7" s="1"/>
  <c r="DE260" i="7"/>
  <c r="CS177" i="7"/>
  <c r="LY278" i="7"/>
  <c r="FH268" i="7"/>
  <c r="IJ256" i="7"/>
  <c r="IJ324" i="7" s="1"/>
  <c r="MF265" i="7"/>
  <c r="Q265" i="7"/>
  <c r="IJ260" i="7"/>
  <c r="IV177" i="7"/>
  <c r="MO270" i="7"/>
  <c r="FP284" i="7"/>
  <c r="FD174" i="7"/>
  <c r="JZ269" i="7"/>
  <c r="FN294" i="7"/>
  <c r="FP293" i="7"/>
  <c r="H23" i="25"/>
  <c r="D294" i="7"/>
  <c r="KB268" i="7"/>
  <c r="I53" i="27"/>
  <c r="I52" i="27"/>
  <c r="IK293" i="7"/>
  <c r="IB260" i="7"/>
  <c r="IN177" i="7"/>
  <c r="EJ296" i="7"/>
  <c r="EV278" i="7"/>
  <c r="EV311" i="7" s="1"/>
  <c r="S50" i="21"/>
  <c r="R62" i="21"/>
  <c r="IS266" i="7"/>
  <c r="IS326" i="7" s="1"/>
  <c r="JQ266" i="7"/>
  <c r="JQ326" i="7" s="1"/>
  <c r="AC24" i="31"/>
  <c r="AA287" i="7"/>
  <c r="L258" i="7"/>
  <c r="MA258" i="7"/>
  <c r="AO294" i="7"/>
  <c r="U28" i="12"/>
  <c r="T54" i="12"/>
  <c r="U28" i="30"/>
  <c r="T56" i="30"/>
  <c r="AF53" i="23"/>
  <c r="AF52" i="23"/>
  <c r="S50" i="27"/>
  <c r="R62" i="27"/>
  <c r="R67" i="27" s="1"/>
  <c r="FM284" i="7"/>
  <c r="FA174" i="7"/>
  <c r="IB292" i="7"/>
  <c r="T42" i="25"/>
  <c r="S56" i="25"/>
  <c r="V34" i="15"/>
  <c r="JM266" i="7"/>
  <c r="JM326" i="7" s="1"/>
  <c r="EX267" i="7"/>
  <c r="EX325" i="7" s="1"/>
  <c r="ME271" i="7"/>
  <c r="GZ296" i="7"/>
  <c r="CK178" i="7"/>
  <c r="EV291" i="7"/>
  <c r="EV313" i="7" s="1"/>
  <c r="EO296" i="7"/>
  <c r="FA278" i="7"/>
  <c r="FA311" i="7" s="1"/>
  <c r="W55" i="20"/>
  <c r="W63" i="20"/>
  <c r="W57" i="20"/>
  <c r="W64" i="20"/>
  <c r="X30" i="20"/>
  <c r="MJ263" i="7"/>
  <c r="JX280" i="7"/>
  <c r="JX312" i="7" s="1"/>
  <c r="FN269" i="7"/>
  <c r="I52" i="29"/>
  <c r="I53" i="29"/>
  <c r="V53" i="30"/>
  <c r="V52" i="30"/>
  <c r="V64" i="21"/>
  <c r="V55" i="21"/>
  <c r="V57" i="21"/>
  <c r="V63" i="21"/>
  <c r="W30" i="21"/>
  <c r="ES296" i="7"/>
  <c r="FE278" i="7"/>
  <c r="FE311" i="7" s="1"/>
  <c r="KD271" i="7"/>
  <c r="IC294" i="7"/>
  <c r="FM295" i="7"/>
  <c r="N23" i="32"/>
  <c r="L293" i="7"/>
  <c r="DP259" i="7"/>
  <c r="DD176" i="7"/>
  <c r="EI296" i="7"/>
  <c r="EU278" i="7"/>
  <c r="EU311" i="7" s="1"/>
  <c r="EX290" i="7"/>
  <c r="EX314" i="7" s="1"/>
  <c r="R24" i="23"/>
  <c r="P291" i="7"/>
  <c r="P313" i="7" s="1"/>
  <c r="FP260" i="7"/>
  <c r="FD177" i="7"/>
  <c r="Q53" i="23"/>
  <c r="Q52" i="23"/>
  <c r="FP294" i="7"/>
  <c r="U27" i="32"/>
  <c r="T52" i="32"/>
  <c r="CO291" i="7"/>
  <c r="CO313" i="7" s="1"/>
  <c r="S50" i="19"/>
  <c r="R62" i="19"/>
  <c r="R67" i="19" s="1"/>
  <c r="O105" i="7" s="1"/>
  <c r="I298" i="7"/>
  <c r="FN284" i="7"/>
  <c r="FB174" i="7"/>
  <c r="ME265" i="7"/>
  <c r="DB294" i="7"/>
  <c r="T47" i="17"/>
  <c r="S48" i="17"/>
  <c r="S61" i="17" s="1"/>
  <c r="FL293" i="7"/>
  <c r="KA256" i="7"/>
  <c r="KA324" i="7" s="1"/>
  <c r="JX295" i="7"/>
  <c r="M259" i="7"/>
  <c r="ID269" i="7"/>
  <c r="KG280" i="7"/>
  <c r="KG312" i="7" s="1"/>
  <c r="AC24" i="19"/>
  <c r="MP289" i="7"/>
  <c r="AA289" i="7"/>
  <c r="MS266" i="7"/>
  <c r="LV294" i="7"/>
  <c r="FQ269" i="7"/>
  <c r="LZ297" i="7"/>
  <c r="IK260" i="7"/>
  <c r="IW177" i="7"/>
  <c r="S61" i="15"/>
  <c r="EZ266" i="7"/>
  <c r="EZ326" i="7" s="1"/>
  <c r="FO294" i="7"/>
  <c r="CZ254" i="7"/>
  <c r="CZ323" i="7" s="1"/>
  <c r="DA271" i="7"/>
  <c r="DJ294" i="7"/>
  <c r="FI292" i="7"/>
  <c r="DB269" i="7"/>
  <c r="DB327" i="7" s="1"/>
  <c r="LV289" i="7"/>
  <c r="DI259" i="7"/>
  <c r="CW176" i="7"/>
  <c r="MM263" i="7"/>
  <c r="FD290" i="7"/>
  <c r="FD314" i="7" s="1"/>
  <c r="ML263" i="7"/>
  <c r="FR293" i="7"/>
  <c r="DD270" i="7"/>
  <c r="V53" i="15"/>
  <c r="V52" i="15"/>
  <c r="EJ178" i="7"/>
  <c r="T44" i="24"/>
  <c r="S45" i="24"/>
  <c r="S58" i="24" s="1"/>
  <c r="FI283" i="7"/>
  <c r="EW173" i="7"/>
  <c r="V52" i="22"/>
  <c r="V53" i="22"/>
  <c r="FG254" i="7"/>
  <c r="FG323" i="7" s="1"/>
  <c r="FM268" i="7"/>
  <c r="FQ294" i="7"/>
  <c r="CV267" i="7"/>
  <c r="CV325" i="7" s="1"/>
  <c r="FN254" i="7"/>
  <c r="FN323" i="7" s="1"/>
  <c r="L53" i="28"/>
  <c r="L52" i="28"/>
  <c r="ME289" i="7"/>
  <c r="FO254" i="7"/>
  <c r="FO323" i="7" s="1"/>
  <c r="FI293" i="7"/>
  <c r="L254" i="7"/>
  <c r="L323" i="7" s="1"/>
  <c r="IW290" i="7"/>
  <c r="IW314" i="7" s="1"/>
  <c r="JU290" i="7"/>
  <c r="JU314" i="7" s="1"/>
  <c r="IE256" i="7"/>
  <c r="IE324" i="7" s="1"/>
  <c r="DB284" i="7"/>
  <c r="CP174" i="7"/>
  <c r="IB295" i="7"/>
  <c r="IK280" i="7"/>
  <c r="IK312" i="7" s="1"/>
  <c r="MO289" i="7"/>
  <c r="MM282" i="7"/>
  <c r="IL295" i="7"/>
  <c r="FO260" i="7"/>
  <c r="FC177" i="7"/>
  <c r="I51" i="25"/>
  <c r="I50" i="25"/>
  <c r="I63" i="25"/>
  <c r="MF258" i="7"/>
  <c r="Q258" i="7"/>
  <c r="L297" i="7"/>
  <c r="L308" i="7" s="1"/>
  <c r="DA293" i="7"/>
  <c r="DG271" i="7"/>
  <c r="LI296" i="7"/>
  <c r="KG269" i="7"/>
  <c r="AB53" i="31"/>
  <c r="AB52" i="31"/>
  <c r="AP284" i="7"/>
  <c r="AP174" i="7" s="1"/>
  <c r="BB174" i="7"/>
  <c r="H178" i="7"/>
  <c r="CB272" i="7"/>
  <c r="CO266" i="7"/>
  <c r="CO326" i="7" s="1"/>
  <c r="FQ271" i="7"/>
  <c r="FO292" i="7"/>
  <c r="CZ284" i="7"/>
  <c r="CN174" i="7"/>
  <c r="FE291" i="7"/>
  <c r="FE313" i="7" s="1"/>
  <c r="Q40" i="3"/>
  <c r="Q65" i="3" s="1"/>
  <c r="W55" i="19"/>
  <c r="W63" i="19"/>
  <c r="X30" i="19"/>
  <c r="W57" i="19"/>
  <c r="EY290" i="7"/>
  <c r="EY314" i="7" s="1"/>
  <c r="DG254" i="7"/>
  <c r="DG323" i="7" s="1"/>
  <c r="H24" i="19"/>
  <c r="D289" i="7"/>
  <c r="LU289" i="7"/>
  <c r="KE294" i="7"/>
  <c r="FK268" i="7"/>
  <c r="U43" i="15"/>
  <c r="U60" i="15" s="1"/>
  <c r="X50" i="32"/>
  <c r="X51" i="32"/>
  <c r="W23" i="32"/>
  <c r="FP295" i="7"/>
  <c r="CX267" i="7"/>
  <c r="CX325" i="7" s="1"/>
  <c r="FH259" i="7"/>
  <c r="EV176" i="7"/>
  <c r="DQ269" i="7"/>
  <c r="Q67" i="22"/>
  <c r="N107" i="7" s="1"/>
  <c r="N351" i="7" s="1"/>
  <c r="KG294" i="7"/>
  <c r="MO269" i="7"/>
  <c r="KA268" i="7"/>
  <c r="MA257" i="7"/>
  <c r="L257" i="7"/>
  <c r="LZ254" i="7"/>
  <c r="S46" i="29"/>
  <c r="S60" i="29" s="1"/>
  <c r="T45" i="29"/>
  <c r="JI296" i="7"/>
  <c r="AP293" i="7"/>
  <c r="W24" i="18"/>
  <c r="ME258" i="7"/>
  <c r="ER178" i="7"/>
  <c r="Q260" i="7"/>
  <c r="IE260" i="7"/>
  <c r="IQ177" i="7"/>
  <c r="V61" i="25"/>
  <c r="V54" i="25"/>
  <c r="W29" i="25"/>
  <c r="V53" i="25"/>
  <c r="IK269" i="7"/>
  <c r="IA293" i="7"/>
  <c r="AP260" i="7"/>
  <c r="BB177" i="7"/>
  <c r="LV177" i="7" s="1"/>
  <c r="LV260" i="7"/>
  <c r="AN284" i="7"/>
  <c r="AN174" i="7" s="1"/>
  <c r="AZ174" i="7"/>
  <c r="KA293" i="7"/>
  <c r="W30" i="23"/>
  <c r="V63" i="23"/>
  <c r="V55" i="23"/>
  <c r="V57" i="23"/>
  <c r="V64" i="23"/>
  <c r="AM294" i="7"/>
  <c r="AM315" i="7" s="1"/>
  <c r="FG268" i="7"/>
  <c r="ME293" i="7"/>
  <c r="I52" i="19"/>
  <c r="I53" i="19"/>
  <c r="II294" i="7"/>
  <c r="CY284" i="7"/>
  <c r="CM174" i="7"/>
  <c r="FR283" i="7"/>
  <c r="FF173" i="7"/>
  <c r="MM293" i="7"/>
  <c r="DG295" i="7"/>
  <c r="KG256" i="7"/>
  <c r="KG324" i="7" s="1"/>
  <c r="FG270" i="7"/>
  <c r="M52" i="31"/>
  <c r="M53" i="31"/>
  <c r="V35" i="15"/>
  <c r="U42" i="15"/>
  <c r="U59" i="15" s="1"/>
  <c r="Q269" i="7"/>
  <c r="FK293" i="7"/>
  <c r="KA280" i="7"/>
  <c r="KA312" i="7" s="1"/>
  <c r="DI254" i="7"/>
  <c r="DI323" i="7" s="1"/>
  <c r="KB270" i="7"/>
  <c r="M24" i="30"/>
  <c r="M24" i="15"/>
  <c r="M71" i="15" s="1"/>
  <c r="K176" i="7"/>
  <c r="N24" i="40" s="1"/>
  <c r="J178" i="7"/>
  <c r="S24" i="19"/>
  <c r="Q289" i="7"/>
  <c r="MF289" i="7"/>
  <c r="DJ284" i="7"/>
  <c r="CX174" i="7"/>
  <c r="IT290" i="7"/>
  <c r="IT314" i="7" s="1"/>
  <c r="JR290" i="7"/>
  <c r="JR314" i="7" s="1"/>
  <c r="IC270" i="7"/>
  <c r="AB52" i="19"/>
  <c r="AB53" i="19"/>
  <c r="IE268" i="7"/>
  <c r="FP254" i="7"/>
  <c r="FP323" i="7" s="1"/>
  <c r="ME269" i="7"/>
  <c r="FI270" i="7"/>
  <c r="KE256" i="7"/>
  <c r="KE324" i="7" s="1"/>
  <c r="IE280" i="7"/>
  <c r="IE312" i="7" s="1"/>
  <c r="IF270" i="7"/>
  <c r="FH260" i="7"/>
  <c r="EV177" i="7"/>
  <c r="R52" i="19"/>
  <c r="R53" i="19"/>
  <c r="AC24" i="20"/>
  <c r="AA280" i="7"/>
  <c r="AA312" i="7" s="1"/>
  <c r="EP178" i="7"/>
  <c r="JY270" i="7"/>
  <c r="AA258" i="7"/>
  <c r="Z52" i="18"/>
  <c r="Z53" i="18"/>
  <c r="CE178" i="7"/>
  <c r="FP259" i="7"/>
  <c r="FD176" i="7"/>
  <c r="II295" i="7"/>
  <c r="JX269" i="7"/>
  <c r="K53" i="18"/>
  <c r="K52" i="18"/>
  <c r="S46" i="22"/>
  <c r="S60" i="22" s="1"/>
  <c r="T45" i="22"/>
  <c r="Y51" i="25"/>
  <c r="Y50" i="25"/>
  <c r="CM267" i="7"/>
  <c r="CM325" i="7" s="1"/>
  <c r="LY267" i="7"/>
  <c r="JW293" i="7"/>
  <c r="FI254" i="7"/>
  <c r="FI323" i="7" s="1"/>
  <c r="P177" i="7"/>
  <c r="BZ177" i="7"/>
  <c r="LX260" i="7"/>
  <c r="DI269" i="7"/>
  <c r="K52" i="15"/>
  <c r="K53" i="15"/>
  <c r="T47" i="27"/>
  <c r="S48" i="27"/>
  <c r="S61" i="27" s="1"/>
  <c r="IE293" i="7"/>
  <c r="Y27" i="25"/>
  <c r="X52" i="25"/>
  <c r="MI266" i="7"/>
  <c r="JW270" i="7"/>
  <c r="T43" i="28"/>
  <c r="S58" i="28"/>
  <c r="EY267" i="7"/>
  <c r="EY325" i="7" s="1"/>
  <c r="U66" i="3"/>
  <c r="CZ283" i="7"/>
  <c r="CN173" i="7"/>
  <c r="DD269" i="7"/>
  <c r="S23" i="32"/>
  <c r="Q293" i="7"/>
  <c r="LZ256" i="7"/>
  <c r="FQ270" i="7"/>
  <c r="T44" i="25"/>
  <c r="S45" i="25"/>
  <c r="S58" i="25" s="1"/>
  <c r="GX272" i="7"/>
  <c r="FP283" i="7"/>
  <c r="FD173" i="7"/>
  <c r="Z51" i="32"/>
  <c r="Z50" i="32"/>
  <c r="AM284" i="7"/>
  <c r="AM174" i="7" s="1"/>
  <c r="AY174" i="7"/>
  <c r="CS266" i="7"/>
  <c r="CS326" i="7" s="1"/>
  <c r="IK256" i="7"/>
  <c r="IK324" i="7" s="1"/>
  <c r="T43" i="23"/>
  <c r="S58" i="23"/>
  <c r="FG294" i="7"/>
  <c r="FG284" i="7"/>
  <c r="EU174" i="7"/>
  <c r="AF52" i="22"/>
  <c r="AF53" i="22"/>
  <c r="IA271" i="7"/>
  <c r="II256" i="7"/>
  <c r="II324" i="7" s="1"/>
  <c r="FB267" i="7"/>
  <c r="FB325" i="7" s="1"/>
  <c r="AC274" i="7"/>
  <c r="FK295" i="7"/>
  <c r="MO280" i="7"/>
  <c r="FN259" i="7"/>
  <c r="FB176" i="7"/>
  <c r="D177" i="7"/>
  <c r="MO258" i="7"/>
  <c r="DD295" i="7"/>
  <c r="L262" i="7"/>
  <c r="FG283" i="7"/>
  <c r="EU173" i="7"/>
  <c r="CB296" i="7"/>
  <c r="CN278" i="7"/>
  <c r="CN311" i="7" s="1"/>
  <c r="DC259" i="7"/>
  <c r="CQ176" i="7"/>
  <c r="CY259" i="7"/>
  <c r="CM176" i="7"/>
  <c r="LZ259" i="7"/>
  <c r="CG296" i="7"/>
  <c r="CS278" i="7"/>
  <c r="CS311" i="7" s="1"/>
  <c r="KE295" i="7"/>
  <c r="IB269" i="7"/>
  <c r="KB271" i="7"/>
  <c r="N24" i="31"/>
  <c r="MA287" i="7"/>
  <c r="L287" i="7"/>
  <c r="FH284" i="7"/>
  <c r="EV174" i="7"/>
  <c r="LK272" i="7"/>
  <c r="JZ280" i="7"/>
  <c r="JZ312" i="7" s="1"/>
  <c r="K52" i="30"/>
  <c r="K53" i="30"/>
  <c r="K71" i="30"/>
  <c r="KD293" i="7"/>
  <c r="JV291" i="7"/>
  <c r="JV313" i="7" s="1"/>
  <c r="IX291" i="7"/>
  <c r="IX313" i="7" s="1"/>
  <c r="I24" i="28"/>
  <c r="F296" i="7"/>
  <c r="E278" i="7"/>
  <c r="E311" i="7" s="1"/>
  <c r="BY291" i="7"/>
  <c r="BY313" i="7" s="1"/>
  <c r="BA291" i="7"/>
  <c r="BA313" i="7" s="1"/>
  <c r="IA270" i="7"/>
  <c r="DH269" i="7"/>
  <c r="R50" i="32"/>
  <c r="R51" i="32"/>
  <c r="L256" i="7"/>
  <c r="L324" i="7" s="1"/>
  <c r="FM293" i="7"/>
  <c r="II268" i="7"/>
  <c r="LX174" i="7"/>
  <c r="JI272" i="7"/>
  <c r="BK29" i="8" l="1"/>
  <c r="BJ29" i="8"/>
  <c r="S50" i="20"/>
  <c r="R62" i="20"/>
  <c r="R67" i="20" s="1"/>
  <c r="O104" i="7" s="1"/>
  <c r="O349" i="7" s="1"/>
  <c r="EU321" i="7"/>
  <c r="DC327" i="7"/>
  <c r="E326" i="7"/>
  <c r="E272" i="7"/>
  <c r="E274" i="7" s="1"/>
  <c r="R71" i="15"/>
  <c r="L321" i="7"/>
  <c r="AA68" i="15"/>
  <c r="GQ335" i="7"/>
  <c r="T22" i="13"/>
  <c r="S21" i="13"/>
  <c r="T16" i="13"/>
  <c r="S15" i="13"/>
  <c r="T13" i="13"/>
  <c r="S12" i="13"/>
  <c r="T19" i="13"/>
  <c r="S18" i="13"/>
  <c r="R69" i="15"/>
  <c r="K68" i="15"/>
  <c r="H122" i="7" s="1"/>
  <c r="Q68" i="15"/>
  <c r="N122" i="7" s="1"/>
  <c r="J68" i="15"/>
  <c r="G122" i="7" s="1"/>
  <c r="MA279" i="7"/>
  <c r="MA262" i="7"/>
  <c r="AP315" i="7"/>
  <c r="MA286" i="7"/>
  <c r="AP327" i="7"/>
  <c r="BV178" i="7"/>
  <c r="AA321" i="7"/>
  <c r="N346" i="7"/>
  <c r="W28" i="40"/>
  <c r="V56" i="40"/>
  <c r="AQ44" i="7"/>
  <c r="AR44" i="7"/>
  <c r="AT50" i="8" s="1"/>
  <c r="AS44" i="7"/>
  <c r="AU50" i="8" s="1"/>
  <c r="AT44" i="7"/>
  <c r="AV50" i="8" s="1"/>
  <c r="AU44" i="7"/>
  <c r="AW50" i="8" s="1"/>
  <c r="BO44" i="7"/>
  <c r="BQ44" i="7"/>
  <c r="BS50" i="8" s="1"/>
  <c r="BP44" i="7"/>
  <c r="BR50" i="8" s="1"/>
  <c r="BS44" i="7"/>
  <c r="BU50" i="8" s="1"/>
  <c r="BR44" i="7"/>
  <c r="BT50" i="8" s="1"/>
  <c r="O350" i="7"/>
  <c r="BT34" i="7"/>
  <c r="BU34" i="7"/>
  <c r="AW34" i="7"/>
  <c r="AV34" i="7"/>
  <c r="AJ34" i="7"/>
  <c r="BT35" i="7"/>
  <c r="BT36" i="7"/>
  <c r="BT37" i="7"/>
  <c r="BT38" i="7"/>
  <c r="BT39" i="7"/>
  <c r="BT40" i="7"/>
  <c r="BT41" i="7"/>
  <c r="BT42" i="7"/>
  <c r="BV44" i="8" s="1"/>
  <c r="BV27" i="8" s="1"/>
  <c r="BT43" i="7"/>
  <c r="BV51" i="8" s="1"/>
  <c r="BV34" i="8" s="1"/>
  <c r="BT44" i="7"/>
  <c r="BV50" i="8" s="1"/>
  <c r="BV33" i="8" s="1"/>
  <c r="BU35" i="7"/>
  <c r="BU36" i="7"/>
  <c r="BU37" i="7"/>
  <c r="BU38" i="7"/>
  <c r="BU39" i="7"/>
  <c r="BU40" i="7"/>
  <c r="BU41" i="7"/>
  <c r="BU42" i="7"/>
  <c r="BW44" i="8" s="1"/>
  <c r="BW27" i="8" s="1"/>
  <c r="BU43" i="7"/>
  <c r="BW51" i="8" s="1"/>
  <c r="BW34" i="8" s="1"/>
  <c r="BU44" i="7"/>
  <c r="BW50" i="8" s="1"/>
  <c r="BT33" i="7"/>
  <c r="BU33" i="7"/>
  <c r="BJ43" i="8"/>
  <c r="BJ26" i="8" s="1"/>
  <c r="AV33" i="7"/>
  <c r="AV37" i="7"/>
  <c r="AV41" i="7"/>
  <c r="AV42" i="7"/>
  <c r="AX44" i="8" s="1"/>
  <c r="AX27" i="8" s="1"/>
  <c r="AV36" i="7"/>
  <c r="AV40" i="7"/>
  <c r="AV44" i="7"/>
  <c r="AX50" i="8" s="1"/>
  <c r="AV38" i="7"/>
  <c r="AV35" i="7"/>
  <c r="AV39" i="7"/>
  <c r="AV43" i="7"/>
  <c r="AX51" i="8" s="1"/>
  <c r="AX34" i="8" s="1"/>
  <c r="AW38" i="7"/>
  <c r="AW42" i="7"/>
  <c r="AY44" i="8" s="1"/>
  <c r="AY27" i="8" s="1"/>
  <c r="AW35" i="7"/>
  <c r="AW43" i="7"/>
  <c r="AY51" i="8" s="1"/>
  <c r="AY34" i="8" s="1"/>
  <c r="AW33" i="7"/>
  <c r="AW37" i="7"/>
  <c r="AW41" i="7"/>
  <c r="AW39" i="7"/>
  <c r="AW36" i="7"/>
  <c r="AW40" i="7"/>
  <c r="AW44" i="7"/>
  <c r="AY50" i="8" s="1"/>
  <c r="BT31" i="7"/>
  <c r="BU31" i="7"/>
  <c r="AW163" i="7"/>
  <c r="AV162" i="7"/>
  <c r="AJ162" i="7"/>
  <c r="AJ33" i="7"/>
  <c r="AJ37" i="7"/>
  <c r="AJ41" i="7"/>
  <c r="AJ38" i="7"/>
  <c r="AJ36" i="7"/>
  <c r="AJ40" i="7"/>
  <c r="AJ42" i="7"/>
  <c r="AL44" i="8" s="1"/>
  <c r="AL27" i="8" s="1"/>
  <c r="AJ35" i="7"/>
  <c r="AJ39" i="7"/>
  <c r="AJ43" i="7"/>
  <c r="AL51" i="8" s="1"/>
  <c r="AL34" i="8" s="1"/>
  <c r="S65" i="32"/>
  <c r="P110" i="7" s="1"/>
  <c r="ME297" i="7"/>
  <c r="D267" i="7"/>
  <c r="D325" i="7" s="1"/>
  <c r="AJ32" i="7"/>
  <c r="FG297" i="7"/>
  <c r="FG308" i="7" s="1"/>
  <c r="FH327" i="7"/>
  <c r="BK45" i="8"/>
  <c r="BK28" i="8" s="1"/>
  <c r="BK43" i="8"/>
  <c r="BK26" i="8" s="1"/>
  <c r="BI33" i="8"/>
  <c r="BI35" i="8" s="1"/>
  <c r="BJ33" i="8"/>
  <c r="BJ35" i="8" s="1"/>
  <c r="BK33" i="8"/>
  <c r="BK35" i="8" s="1"/>
  <c r="BH33" i="8"/>
  <c r="BH35" i="8" s="1"/>
  <c r="BG33" i="8"/>
  <c r="BG35" i="8" s="1"/>
  <c r="BF33" i="8"/>
  <c r="BF35" i="8" s="1"/>
  <c r="BK46" i="8"/>
  <c r="BJ45" i="8"/>
  <c r="BJ28" i="8" s="1"/>
  <c r="BJ46" i="8"/>
  <c r="IE327" i="7"/>
  <c r="AV32" i="7"/>
  <c r="AA68" i="40"/>
  <c r="AC68" i="40"/>
  <c r="Y68" i="40"/>
  <c r="R68" i="40"/>
  <c r="X68" i="40"/>
  <c r="Z68" i="40"/>
  <c r="J68" i="40"/>
  <c r="II327" i="7"/>
  <c r="K68" i="40"/>
  <c r="W68" i="40"/>
  <c r="CY315" i="7"/>
  <c r="ML258" i="7"/>
  <c r="LU279" i="7"/>
  <c r="AA322" i="7"/>
  <c r="CY327" i="7"/>
  <c r="MP282" i="7"/>
  <c r="IC310" i="7"/>
  <c r="JX310" i="7"/>
  <c r="KG310" i="7"/>
  <c r="KE310" i="7"/>
  <c r="AA327" i="7"/>
  <c r="KB322" i="7"/>
  <c r="L315" i="7"/>
  <c r="DE327" i="7"/>
  <c r="IJ327" i="7"/>
  <c r="MP258" i="7"/>
  <c r="ML282" i="7"/>
  <c r="FK327" i="7"/>
  <c r="AL309" i="7"/>
  <c r="ML262" i="7"/>
  <c r="ML281" i="7"/>
  <c r="MF279" i="7"/>
  <c r="DH327" i="7"/>
  <c r="KH295" i="7"/>
  <c r="FO315" i="7"/>
  <c r="DA315" i="7"/>
  <c r="FM327" i="7"/>
  <c r="MO287" i="7"/>
  <c r="MP287" i="7"/>
  <c r="DH315" i="7"/>
  <c r="D315" i="7"/>
  <c r="FL315" i="7"/>
  <c r="JW315" i="7"/>
  <c r="IH267" i="7"/>
  <c r="IH325" i="7" s="1"/>
  <c r="KH327" i="7"/>
  <c r="ID315" i="7"/>
  <c r="FH315" i="7"/>
  <c r="MA280" i="7"/>
  <c r="JX322" i="7"/>
  <c r="IH322" i="7"/>
  <c r="II322" i="7"/>
  <c r="IL322" i="7"/>
  <c r="M68" i="40"/>
  <c r="Q309" i="7"/>
  <c r="IF322" i="7"/>
  <c r="KA322" i="7"/>
  <c r="IB310" i="7"/>
  <c r="IE310" i="7"/>
  <c r="DD327" i="7"/>
  <c r="G117" i="7"/>
  <c r="BE8" i="7" s="1"/>
  <c r="BE27" i="7" s="1"/>
  <c r="KA327" i="7"/>
  <c r="DI327" i="7"/>
  <c r="D310" i="7"/>
  <c r="D309" i="7"/>
  <c r="IL327" i="7"/>
  <c r="KF327" i="7"/>
  <c r="MF286" i="7"/>
  <c r="MF280" i="7"/>
  <c r="ML286" i="7"/>
  <c r="IB322" i="7"/>
  <c r="KG322" i="7"/>
  <c r="KE322" i="7"/>
  <c r="IK310" i="7"/>
  <c r="IG310" i="7"/>
  <c r="N52" i="40"/>
  <c r="N53" i="40"/>
  <c r="N71" i="40"/>
  <c r="FG327" i="7"/>
  <c r="FK315" i="7"/>
  <c r="KF315" i="7"/>
  <c r="S53" i="40"/>
  <c r="S52" i="40"/>
  <c r="DG315" i="7"/>
  <c r="IB327" i="7"/>
  <c r="KA315" i="7"/>
  <c r="AA310" i="7"/>
  <c r="IE315" i="7"/>
  <c r="FI327" i="7"/>
  <c r="IK315" i="7"/>
  <c r="IA327" i="7"/>
  <c r="KG315" i="7"/>
  <c r="Q321" i="7"/>
  <c r="DJ327" i="7"/>
  <c r="AO315" i="7"/>
  <c r="FP327" i="7"/>
  <c r="AL315" i="7"/>
  <c r="IG327" i="7"/>
  <c r="FN321" i="7"/>
  <c r="FP321" i="7"/>
  <c r="DE321" i="7"/>
  <c r="DJ321" i="7"/>
  <c r="FL321" i="7"/>
  <c r="DA321" i="7"/>
  <c r="DG321" i="7"/>
  <c r="FH321" i="7"/>
  <c r="JY322" i="7"/>
  <c r="DF309" i="7"/>
  <c r="CY309" i="7"/>
  <c r="AP309" i="7"/>
  <c r="FQ309" i="7"/>
  <c r="FO309" i="7"/>
  <c r="DA309" i="7"/>
  <c r="IL310" i="7"/>
  <c r="HT258" i="7"/>
  <c r="IF321" i="7"/>
  <c r="HR258" i="7"/>
  <c r="ID321" i="7"/>
  <c r="KK258" i="7"/>
  <c r="JY321" i="7"/>
  <c r="KO282" i="7"/>
  <c r="KC309" i="7"/>
  <c r="HW258" i="7"/>
  <c r="II321" i="7"/>
  <c r="HR282" i="7"/>
  <c r="ID309" i="7"/>
  <c r="HP282" i="7"/>
  <c r="IB309" i="7"/>
  <c r="KT282" i="7"/>
  <c r="KH309" i="7"/>
  <c r="HJ258" i="7"/>
  <c r="HS282" i="7"/>
  <c r="IE309" i="7"/>
  <c r="HZ282" i="7"/>
  <c r="IL309" i="7"/>
  <c r="KI258" i="7"/>
  <c r="JW321" i="7"/>
  <c r="FI315" i="7"/>
  <c r="L310" i="7"/>
  <c r="FJ327" i="7"/>
  <c r="FN315" i="7"/>
  <c r="IC315" i="7"/>
  <c r="JY315" i="7"/>
  <c r="JX327" i="7"/>
  <c r="H53" i="40"/>
  <c r="H52" i="40"/>
  <c r="FM315" i="7"/>
  <c r="Q315" i="7"/>
  <c r="KD327" i="7"/>
  <c r="KD315" i="7"/>
  <c r="Q310" i="7"/>
  <c r="IH327" i="7"/>
  <c r="IF315" i="7"/>
  <c r="DD315" i="7"/>
  <c r="IG315" i="7"/>
  <c r="CZ315" i="7"/>
  <c r="AP323" i="7"/>
  <c r="IL315" i="7"/>
  <c r="DI321" i="7"/>
  <c r="FK321" i="7"/>
  <c r="FM321" i="7"/>
  <c r="IC322" i="7"/>
  <c r="DC321" i="7"/>
  <c r="JZ322" i="7"/>
  <c r="FJ321" i="7"/>
  <c r="IE322" i="7"/>
  <c r="DJ309" i="7"/>
  <c r="FJ309" i="7"/>
  <c r="FG309" i="7"/>
  <c r="DE309" i="7"/>
  <c r="FH309" i="7"/>
  <c r="FP309" i="7"/>
  <c r="KB310" i="7"/>
  <c r="II310" i="7"/>
  <c r="IA310" i="7"/>
  <c r="CZ309" i="7"/>
  <c r="KF310" i="7"/>
  <c r="KD310" i="7"/>
  <c r="AO309" i="7"/>
  <c r="HX282" i="7"/>
  <c r="IJ309" i="7"/>
  <c r="HQ258" i="7"/>
  <c r="IC321" i="7"/>
  <c r="HZ258" i="7"/>
  <c r="IL321" i="7"/>
  <c r="KK282" i="7"/>
  <c r="JY309" i="7"/>
  <c r="KR282" i="7"/>
  <c r="KF309" i="7"/>
  <c r="KR258" i="7"/>
  <c r="KF321" i="7"/>
  <c r="KM282" i="7"/>
  <c r="KA309" i="7"/>
  <c r="KJ258" i="7"/>
  <c r="JX321" i="7"/>
  <c r="HY258" i="7"/>
  <c r="IK321" i="7"/>
  <c r="KT258" i="7"/>
  <c r="KH321" i="7"/>
  <c r="KL258" i="7"/>
  <c r="JZ321" i="7"/>
  <c r="HU282" i="7"/>
  <c r="IG309" i="7"/>
  <c r="KQ258" i="7"/>
  <c r="KE321" i="7"/>
  <c r="HO282" i="7"/>
  <c r="IA309" i="7"/>
  <c r="KP258" i="7"/>
  <c r="KD321" i="7"/>
  <c r="HV282" i="7"/>
  <c r="IH309" i="7"/>
  <c r="IB315" i="7"/>
  <c r="KB327" i="7"/>
  <c r="IF327" i="7"/>
  <c r="DG327" i="7"/>
  <c r="DJ315" i="7"/>
  <c r="IA315" i="7"/>
  <c r="FL327" i="7"/>
  <c r="IC327" i="7"/>
  <c r="IJ315" i="7"/>
  <c r="JZ315" i="7"/>
  <c r="FQ315" i="7"/>
  <c r="CY321" i="7"/>
  <c r="IH315" i="7"/>
  <c r="II315" i="7"/>
  <c r="FN327" i="7"/>
  <c r="KB315" i="7"/>
  <c r="FP315" i="7"/>
  <c r="AD54" i="40"/>
  <c r="AD71" i="40"/>
  <c r="AD55" i="40"/>
  <c r="JW327" i="7"/>
  <c r="Q322" i="7"/>
  <c r="IK327" i="7"/>
  <c r="FG315" i="7"/>
  <c r="DI315" i="7"/>
  <c r="DB315" i="7"/>
  <c r="FO327" i="7"/>
  <c r="DE315" i="7"/>
  <c r="AA315" i="7"/>
  <c r="DF327" i="7"/>
  <c r="DB321" i="7"/>
  <c r="FR321" i="7"/>
  <c r="KC322" i="7"/>
  <c r="ID322" i="7"/>
  <c r="FI321" i="7"/>
  <c r="KF322" i="7"/>
  <c r="JW322" i="7"/>
  <c r="DD321" i="7"/>
  <c r="LU255" i="7"/>
  <c r="AP321" i="7"/>
  <c r="FN309" i="7"/>
  <c r="ID310" i="7"/>
  <c r="DB309" i="7"/>
  <c r="FR309" i="7"/>
  <c r="FM309" i="7"/>
  <c r="KC310" i="7"/>
  <c r="DC309" i="7"/>
  <c r="FI309" i="7"/>
  <c r="KQ282" i="7"/>
  <c r="KE309" i="7"/>
  <c r="HU258" i="7"/>
  <c r="IG321" i="7"/>
  <c r="HY282" i="7"/>
  <c r="IK309" i="7"/>
  <c r="HW282" i="7"/>
  <c r="II309" i="7"/>
  <c r="KJ282" i="7"/>
  <c r="JX309" i="7"/>
  <c r="KN258" i="7"/>
  <c r="KB321" i="7"/>
  <c r="HO258" i="7"/>
  <c r="IA321" i="7"/>
  <c r="HS258" i="7"/>
  <c r="IE321" i="7"/>
  <c r="KP282" i="7"/>
  <c r="KD309" i="7"/>
  <c r="KL282" i="7"/>
  <c r="JZ309" i="7"/>
  <c r="KS282" i="7"/>
  <c r="KG309" i="7"/>
  <c r="L322" i="7"/>
  <c r="JX315" i="7"/>
  <c r="FQ327" i="7"/>
  <c r="DA327" i="7"/>
  <c r="L309" i="7"/>
  <c r="AN315" i="7"/>
  <c r="JY327" i="7"/>
  <c r="DF315" i="7"/>
  <c r="FR315" i="7"/>
  <c r="DC315" i="7"/>
  <c r="FR327" i="7"/>
  <c r="CZ327" i="7"/>
  <c r="Q327" i="7"/>
  <c r="KH315" i="7"/>
  <c r="FJ315" i="7"/>
  <c r="ID327" i="7"/>
  <c r="KE315" i="7"/>
  <c r="KC315" i="7"/>
  <c r="KG327" i="7"/>
  <c r="KC327" i="7"/>
  <c r="KE327" i="7"/>
  <c r="JZ327" i="7"/>
  <c r="JV310" i="7"/>
  <c r="DH321" i="7"/>
  <c r="IK322" i="7"/>
  <c r="IG322" i="7"/>
  <c r="KH322" i="7"/>
  <c r="FQ321" i="7"/>
  <c r="FG321" i="7"/>
  <c r="CZ321" i="7"/>
  <c r="FO321" i="7"/>
  <c r="IA322" i="7"/>
  <c r="DF321" i="7"/>
  <c r="JY310" i="7"/>
  <c r="AN309" i="7"/>
  <c r="DG309" i="7"/>
  <c r="FL309" i="7"/>
  <c r="AM309" i="7"/>
  <c r="DI309" i="7"/>
  <c r="FK309" i="7"/>
  <c r="IJ310" i="7"/>
  <c r="JW310" i="7"/>
  <c r="DD309" i="7"/>
  <c r="JZ310" i="7"/>
  <c r="DH309" i="7"/>
  <c r="HT282" i="7"/>
  <c r="IF309" i="7"/>
  <c r="HQ282" i="7"/>
  <c r="IC309" i="7"/>
  <c r="HX258" i="7"/>
  <c r="IJ321" i="7"/>
  <c r="KI282" i="7"/>
  <c r="JW309" i="7"/>
  <c r="KN282" i="7"/>
  <c r="KB309" i="7"/>
  <c r="JV315" i="7"/>
  <c r="AB54" i="40"/>
  <c r="AB71" i="40"/>
  <c r="AB55" i="40"/>
  <c r="KO258" i="7"/>
  <c r="KC321" i="7"/>
  <c r="KS258" i="7"/>
  <c r="KG321" i="7"/>
  <c r="HP258" i="7"/>
  <c r="IB321" i="7"/>
  <c r="KM258" i="7"/>
  <c r="KA321" i="7"/>
  <c r="BU162" i="7"/>
  <c r="BU163" i="7"/>
  <c r="BU32" i="7"/>
  <c r="U48" i="40"/>
  <c r="U63" i="40" s="1"/>
  <c r="V47" i="40"/>
  <c r="S72" i="40"/>
  <c r="S69" i="40"/>
  <c r="P113" i="7" s="1"/>
  <c r="P345" i="7" s="1"/>
  <c r="S71" i="40"/>
  <c r="U43" i="40"/>
  <c r="T60" i="40"/>
  <c r="N348" i="7"/>
  <c r="U46" i="40"/>
  <c r="U62" i="40" s="1"/>
  <c r="V45" i="40"/>
  <c r="AA59" i="40"/>
  <c r="AA57" i="40"/>
  <c r="AA65" i="40"/>
  <c r="AB30" i="40"/>
  <c r="AB66" i="40" s="1"/>
  <c r="U50" i="40"/>
  <c r="T64" i="40"/>
  <c r="AK198" i="7"/>
  <c r="AK23" i="7" s="1"/>
  <c r="AO272" i="7"/>
  <c r="AO274" i="7" s="1"/>
  <c r="II267" i="7"/>
  <c r="II325" i="7" s="1"/>
  <c r="AV163" i="7"/>
  <c r="BH45" i="7"/>
  <c r="Q267" i="7"/>
  <c r="Q325" i="7" s="1"/>
  <c r="P325" i="7"/>
  <c r="DB266" i="7"/>
  <c r="DB326" i="7" s="1"/>
  <c r="CP326" i="7"/>
  <c r="IF267" i="7"/>
  <c r="IF325" i="7" s="1"/>
  <c r="IR325" i="7"/>
  <c r="FQ266" i="7"/>
  <c r="FQ326" i="7" s="1"/>
  <c r="FE326" i="7"/>
  <c r="IJ266" i="7"/>
  <c r="IJ326" i="7" s="1"/>
  <c r="IV326" i="7"/>
  <c r="DA267" i="7"/>
  <c r="DA325" i="7" s="1"/>
  <c r="CO325" i="7"/>
  <c r="KD267" i="7"/>
  <c r="KD325" i="7" s="1"/>
  <c r="JR325" i="7"/>
  <c r="ID267" i="7"/>
  <c r="ID325" i="7" s="1"/>
  <c r="IP325" i="7"/>
  <c r="FL267" i="7"/>
  <c r="FL325" i="7" s="1"/>
  <c r="EZ325" i="7"/>
  <c r="IC266" i="7"/>
  <c r="IC326" i="7" s="1"/>
  <c r="IO326" i="7"/>
  <c r="IE266" i="7"/>
  <c r="IE326" i="7" s="1"/>
  <c r="IQ326" i="7"/>
  <c r="IK267" i="7"/>
  <c r="IK325" i="7" s="1"/>
  <c r="IW325" i="7"/>
  <c r="DI266" i="7"/>
  <c r="DI326" i="7" s="1"/>
  <c r="CW326" i="7"/>
  <c r="DE267" i="7"/>
  <c r="DE325" i="7" s="1"/>
  <c r="CS325" i="7"/>
  <c r="CS338" i="7" s="1"/>
  <c r="U266" i="7"/>
  <c r="U326" i="7" s="1"/>
  <c r="V326" i="7"/>
  <c r="IB267" i="7"/>
  <c r="IB325" i="7" s="1"/>
  <c r="IN325" i="7"/>
  <c r="FI267" i="7"/>
  <c r="FI325" i="7" s="1"/>
  <c r="EW325" i="7"/>
  <c r="IB266" i="7"/>
  <c r="IB326" i="7" s="1"/>
  <c r="IN326" i="7"/>
  <c r="IE267" i="7"/>
  <c r="IE325" i="7" s="1"/>
  <c r="IQ325" i="7"/>
  <c r="FH267" i="7"/>
  <c r="FH325" i="7" s="1"/>
  <c r="EV325" i="7"/>
  <c r="IG267" i="7"/>
  <c r="IG325" i="7" s="1"/>
  <c r="IS325" i="7"/>
  <c r="BH46" i="7"/>
  <c r="AA266" i="7"/>
  <c r="AA326" i="7" s="1"/>
  <c r="Z326" i="7"/>
  <c r="L267" i="7"/>
  <c r="L325" i="7" s="1"/>
  <c r="K325" i="7"/>
  <c r="DG267" i="7"/>
  <c r="DG325" i="7" s="1"/>
  <c r="CU325" i="7"/>
  <c r="IJ267" i="7"/>
  <c r="IJ325" i="7" s="1"/>
  <c r="IV325" i="7"/>
  <c r="FG267" i="7"/>
  <c r="FG325" i="7" s="1"/>
  <c r="EU325" i="7"/>
  <c r="CZ266" i="7"/>
  <c r="CZ326" i="7" s="1"/>
  <c r="CN326" i="7"/>
  <c r="IL267" i="7"/>
  <c r="IL325" i="7" s="1"/>
  <c r="IX325" i="7"/>
  <c r="IU272" i="7"/>
  <c r="IU274" i="7" s="1"/>
  <c r="IU326" i="7"/>
  <c r="AV31" i="7"/>
  <c r="AK195" i="7"/>
  <c r="AK20" i="7" s="1"/>
  <c r="AJ163" i="7"/>
  <c r="IN272" i="7"/>
  <c r="IN274" i="7" s="1"/>
  <c r="AJ31" i="7"/>
  <c r="IV272" i="7"/>
  <c r="IV274" i="7" s="1"/>
  <c r="BU202" i="7"/>
  <c r="AK187" i="7"/>
  <c r="AK12" i="7" s="1"/>
  <c r="AV202" i="7"/>
  <c r="AK199" i="7"/>
  <c r="AK24" i="7" s="1"/>
  <c r="AK186" i="7"/>
  <c r="AK11" i="7" s="1"/>
  <c r="KH286" i="7"/>
  <c r="FV279" i="7"/>
  <c r="HS281" i="7"/>
  <c r="DN279" i="7"/>
  <c r="DS286" i="7"/>
  <c r="DS310" i="7" s="1"/>
  <c r="GD279" i="7"/>
  <c r="DL280" i="7"/>
  <c r="DL312" i="7" s="1"/>
  <c r="DR286" i="7"/>
  <c r="DR310" i="7" s="1"/>
  <c r="DT286" i="7"/>
  <c r="DT310" i="7" s="1"/>
  <c r="HX281" i="7"/>
  <c r="KM286" i="7"/>
  <c r="KP281" i="7"/>
  <c r="KI281" i="7"/>
  <c r="DK286" i="7"/>
  <c r="DK310" i="7" s="1"/>
  <c r="GC286" i="7"/>
  <c r="GC310" i="7" s="1"/>
  <c r="GD286" i="7"/>
  <c r="GD310" i="7" s="1"/>
  <c r="DO279" i="7"/>
  <c r="FW286" i="7"/>
  <c r="FW310" i="7" s="1"/>
  <c r="KN281" i="7"/>
  <c r="KJ281" i="7"/>
  <c r="HV281" i="7"/>
  <c r="KL286" i="7"/>
  <c r="DO280" i="7"/>
  <c r="DO312" i="7" s="1"/>
  <c r="FS280" i="7"/>
  <c r="FS312" i="7" s="1"/>
  <c r="DV279" i="7"/>
  <c r="FZ280" i="7"/>
  <c r="FZ312" i="7" s="1"/>
  <c r="DU280" i="7"/>
  <c r="DU312" i="7" s="1"/>
  <c r="FZ286" i="7"/>
  <c r="FZ310" i="7" s="1"/>
  <c r="GB286" i="7"/>
  <c r="GB310" i="7" s="1"/>
  <c r="KK286" i="7"/>
  <c r="HW281" i="7"/>
  <c r="HZ281" i="7"/>
  <c r="HP286" i="7"/>
  <c r="HU286" i="7"/>
  <c r="HQ286" i="7"/>
  <c r="DQ279" i="7"/>
  <c r="FX279" i="7"/>
  <c r="HO281" i="7"/>
  <c r="DU279" i="7"/>
  <c r="FT279" i="7"/>
  <c r="FW279" i="7"/>
  <c r="GB279" i="7"/>
  <c r="DM280" i="7"/>
  <c r="DM312" i="7" s="1"/>
  <c r="KO286" i="7"/>
  <c r="FY280" i="7"/>
  <c r="FY312" i="7" s="1"/>
  <c r="FT286" i="7"/>
  <c r="FT310" i="7" s="1"/>
  <c r="KI286" i="7"/>
  <c r="HO286" i="7"/>
  <c r="DP280" i="7"/>
  <c r="DP312" i="7" s="1"/>
  <c r="DO286" i="7"/>
  <c r="DO310" i="7" s="1"/>
  <c r="DP279" i="7"/>
  <c r="DU286" i="7"/>
  <c r="DU310" i="7" s="1"/>
  <c r="FY286" i="7"/>
  <c r="FY310" i="7" s="1"/>
  <c r="DL279" i="7"/>
  <c r="DM279" i="7"/>
  <c r="HZ286" i="7"/>
  <c r="HZ310" i="7" s="1"/>
  <c r="KS281" i="7"/>
  <c r="FU280" i="7"/>
  <c r="FU312" i="7" s="1"/>
  <c r="AL173" i="7"/>
  <c r="LU173" i="7" s="1"/>
  <c r="CI339" i="7"/>
  <c r="MP257" i="7"/>
  <c r="DV280" i="7"/>
  <c r="DV312" i="7" s="1"/>
  <c r="DN286" i="7"/>
  <c r="DN310" i="7" s="1"/>
  <c r="FU286" i="7"/>
  <c r="FU310" i="7" s="1"/>
  <c r="KH281" i="7"/>
  <c r="FS279" i="7"/>
  <c r="DS279" i="7"/>
  <c r="FX286" i="7"/>
  <c r="FX310" i="7" s="1"/>
  <c r="KK281" i="7"/>
  <c r="DK279" i="7"/>
  <c r="FT280" i="7"/>
  <c r="FT312" i="7" s="1"/>
  <c r="DL286" i="7"/>
  <c r="DL310" i="7" s="1"/>
  <c r="DP286" i="7"/>
  <c r="DP310" i="7" s="1"/>
  <c r="DS280" i="7"/>
  <c r="DS312" i="7" s="1"/>
  <c r="FV286" i="7"/>
  <c r="FV310" i="7" s="1"/>
  <c r="KL281" i="7"/>
  <c r="KN286" i="7"/>
  <c r="HW286" i="7"/>
  <c r="HV286" i="7"/>
  <c r="HU281" i="7"/>
  <c r="HS286" i="7"/>
  <c r="KQ281" i="7"/>
  <c r="KP286" i="7"/>
  <c r="KM281" i="7"/>
  <c r="HY281" i="7"/>
  <c r="FZ279" i="7"/>
  <c r="DR279" i="7"/>
  <c r="DV286" i="7"/>
  <c r="DV310" i="7" s="1"/>
  <c r="GC280" i="7"/>
  <c r="GC312" i="7" s="1"/>
  <c r="HQ281" i="7"/>
  <c r="DM286" i="7"/>
  <c r="DM310" i="7" s="1"/>
  <c r="GA286" i="7"/>
  <c r="GA310" i="7" s="1"/>
  <c r="HR286" i="7"/>
  <c r="DN280" i="7"/>
  <c r="DN312" i="7" s="1"/>
  <c r="HY286" i="7"/>
  <c r="HT286" i="7"/>
  <c r="GB280" i="7"/>
  <c r="GB312" i="7" s="1"/>
  <c r="KO281" i="7"/>
  <c r="GD280" i="7"/>
  <c r="GD312" i="7" s="1"/>
  <c r="HP281" i="7"/>
  <c r="KJ286" i="7"/>
  <c r="FS286" i="7"/>
  <c r="FS310" i="7" s="1"/>
  <c r="FY279" i="7"/>
  <c r="GC279" i="7"/>
  <c r="KR281" i="7"/>
  <c r="KS286" i="7"/>
  <c r="HX286" i="7"/>
  <c r="DR280" i="7"/>
  <c r="DR312" i="7" s="1"/>
  <c r="HR281" i="7"/>
  <c r="FV280" i="7"/>
  <c r="FV312" i="7" s="1"/>
  <c r="GA279" i="7"/>
  <c r="DQ280" i="7"/>
  <c r="DQ312" i="7" s="1"/>
  <c r="DT280" i="7"/>
  <c r="DT312" i="7" s="1"/>
  <c r="GA280" i="7"/>
  <c r="GA312" i="7" s="1"/>
  <c r="DQ286" i="7"/>
  <c r="DQ310" i="7" s="1"/>
  <c r="FU279" i="7"/>
  <c r="DK280" i="7"/>
  <c r="DK312" i="7" s="1"/>
  <c r="KR286" i="7"/>
  <c r="KQ286" i="7"/>
  <c r="HT281" i="7"/>
  <c r="FW280" i="7"/>
  <c r="FW312" i="7" s="1"/>
  <c r="DT279" i="7"/>
  <c r="FX280" i="7"/>
  <c r="FX312" i="7" s="1"/>
  <c r="CC332" i="7"/>
  <c r="MF262" i="7"/>
  <c r="MF256" i="7"/>
  <c r="BI165" i="7"/>
  <c r="BE165" i="7"/>
  <c r="GT338" i="7"/>
  <c r="HY257" i="7"/>
  <c r="FS255" i="7"/>
  <c r="HR257" i="7"/>
  <c r="DL256" i="7"/>
  <c r="DL324" i="7" s="1"/>
  <c r="DL262" i="7"/>
  <c r="DL322" i="7" s="1"/>
  <c r="FV256" i="7"/>
  <c r="FV324" i="7" s="1"/>
  <c r="DP262" i="7"/>
  <c r="DP322" i="7" s="1"/>
  <c r="KT262" i="7"/>
  <c r="HS262" i="7"/>
  <c r="HP257" i="7"/>
  <c r="KR257" i="7"/>
  <c r="DM255" i="7"/>
  <c r="KN262" i="7"/>
  <c r="DP255" i="7"/>
  <c r="HL262" i="7"/>
  <c r="KT257" i="7"/>
  <c r="LU265" i="7"/>
  <c r="DT255" i="7"/>
  <c r="KJ262" i="7"/>
  <c r="HQ262" i="7"/>
  <c r="DO262" i="7"/>
  <c r="DO322" i="7" s="1"/>
  <c r="KI262" i="7"/>
  <c r="HV257" i="7"/>
  <c r="AK196" i="7"/>
  <c r="AK21" i="7" s="1"/>
  <c r="HY262" i="7"/>
  <c r="HY322" i="7" s="1"/>
  <c r="FZ256" i="7"/>
  <c r="FZ324" i="7" s="1"/>
  <c r="GB262" i="7"/>
  <c r="GB322" i="7" s="1"/>
  <c r="DS256" i="7"/>
  <c r="DS324" i="7" s="1"/>
  <c r="DK256" i="7"/>
  <c r="DK324" i="7" s="1"/>
  <c r="HU257" i="7"/>
  <c r="GA255" i="7"/>
  <c r="ER334" i="7"/>
  <c r="HO257" i="7"/>
  <c r="FV262" i="7"/>
  <c r="FV322" i="7" s="1"/>
  <c r="GA256" i="7"/>
  <c r="GA324" i="7" s="1"/>
  <c r="KQ257" i="7"/>
  <c r="DV256" i="7"/>
  <c r="DV324" i="7" s="1"/>
  <c r="FU262" i="7"/>
  <c r="FU322" i="7" s="1"/>
  <c r="HS257" i="7"/>
  <c r="AK190" i="7"/>
  <c r="AK15" i="7" s="1"/>
  <c r="BH165" i="7"/>
  <c r="GD255" i="7"/>
  <c r="KL257" i="7"/>
  <c r="AK184" i="7"/>
  <c r="AK9" i="7" s="1"/>
  <c r="BF165" i="7"/>
  <c r="DU255" i="7"/>
  <c r="KS257" i="7"/>
  <c r="HW262" i="7"/>
  <c r="DR262" i="7"/>
  <c r="DR322" i="7" s="1"/>
  <c r="DS255" i="7"/>
  <c r="AK188" i="7"/>
  <c r="AK13" i="7" s="1"/>
  <c r="BG165" i="7"/>
  <c r="HP262" i="7"/>
  <c r="HZ262" i="7"/>
  <c r="HT262" i="7"/>
  <c r="DU262" i="7"/>
  <c r="DU322" i="7" s="1"/>
  <c r="FW256" i="7"/>
  <c r="FW324" i="7" s="1"/>
  <c r="BD165" i="7"/>
  <c r="DQ262" i="7"/>
  <c r="DQ322" i="7" s="1"/>
  <c r="HV262" i="7"/>
  <c r="DR256" i="7"/>
  <c r="DR324" i="7" s="1"/>
  <c r="DT256" i="7"/>
  <c r="DT324" i="7" s="1"/>
  <c r="KJ257" i="7"/>
  <c r="HT257" i="7"/>
  <c r="KQ262" i="7"/>
  <c r="DO255" i="7"/>
  <c r="DN262" i="7"/>
  <c r="DN322" i="7" s="1"/>
  <c r="FZ255" i="7"/>
  <c r="KK257" i="7"/>
  <c r="FU255" i="7"/>
  <c r="DL255" i="7"/>
  <c r="HO262" i="7"/>
  <c r="FS256" i="7"/>
  <c r="FS324" i="7" s="1"/>
  <c r="DU256" i="7"/>
  <c r="DU324" i="7" s="1"/>
  <c r="FY255" i="7"/>
  <c r="FY262" i="7"/>
  <c r="FY322" i="7" s="1"/>
  <c r="DS262" i="7"/>
  <c r="DS322" i="7" s="1"/>
  <c r="KL262" i="7"/>
  <c r="GB256" i="7"/>
  <c r="GB324" i="7" s="1"/>
  <c r="MA256" i="7"/>
  <c r="S24" i="22"/>
  <c r="S52" i="22" s="1"/>
  <c r="AK193" i="7"/>
  <c r="AK18" i="7" s="1"/>
  <c r="DV262" i="7"/>
  <c r="DV322" i="7" s="1"/>
  <c r="GC256" i="7"/>
  <c r="GC324" i="7" s="1"/>
  <c r="DP256" i="7"/>
  <c r="DP324" i="7" s="1"/>
  <c r="FX262" i="7"/>
  <c r="FX322" i="7" s="1"/>
  <c r="AK185" i="7"/>
  <c r="AK10" i="7" s="1"/>
  <c r="MP262" i="7"/>
  <c r="AK189" i="7"/>
  <c r="AK14" i="7" s="1"/>
  <c r="FW255" i="7"/>
  <c r="DV255" i="7"/>
  <c r="KP262" i="7"/>
  <c r="HQ257" i="7"/>
  <c r="DQ256" i="7"/>
  <c r="DQ324" i="7" s="1"/>
  <c r="GD256" i="7"/>
  <c r="GD324" i="7" s="1"/>
  <c r="AK191" i="7"/>
  <c r="AK16" i="7" s="1"/>
  <c r="ML257" i="7"/>
  <c r="AK200" i="7"/>
  <c r="AK25" i="7" s="1"/>
  <c r="DN255" i="7"/>
  <c r="FT255" i="7"/>
  <c r="KM262" i="7"/>
  <c r="AK197" i="7"/>
  <c r="AK22" i="7" s="1"/>
  <c r="KS262" i="7"/>
  <c r="KS322" i="7" s="1"/>
  <c r="FT262" i="7"/>
  <c r="FT322" i="7" s="1"/>
  <c r="FX256" i="7"/>
  <c r="FX324" i="7" s="1"/>
  <c r="GD262" i="7"/>
  <c r="GD322" i="7" s="1"/>
  <c r="GC255" i="7"/>
  <c r="FU256" i="7"/>
  <c r="FU324" i="7" s="1"/>
  <c r="DT262" i="7"/>
  <c r="DT322" i="7" s="1"/>
  <c r="GC262" i="7"/>
  <c r="GC322" i="7" s="1"/>
  <c r="AK194" i="7"/>
  <c r="AK19" i="7" s="1"/>
  <c r="FW262" i="7"/>
  <c r="FW322" i="7" s="1"/>
  <c r="DM256" i="7"/>
  <c r="DM324" i="7" s="1"/>
  <c r="KM257" i="7"/>
  <c r="FX255" i="7"/>
  <c r="KN257" i="7"/>
  <c r="AK192" i="7"/>
  <c r="AK17" i="7" s="1"/>
  <c r="GB255" i="7"/>
  <c r="GA262" i="7"/>
  <c r="GA322" i="7" s="1"/>
  <c r="KI257" i="7"/>
  <c r="FY256" i="7"/>
  <c r="FY324" i="7" s="1"/>
  <c r="KR262" i="7"/>
  <c r="DN256" i="7"/>
  <c r="DN324" i="7" s="1"/>
  <c r="HX257" i="7"/>
  <c r="HX322" i="7" s="1"/>
  <c r="FV255" i="7"/>
  <c r="DR255" i="7"/>
  <c r="KP257" i="7"/>
  <c r="FT256" i="7"/>
  <c r="FT324" i="7" s="1"/>
  <c r="DQ255" i="7"/>
  <c r="HU262" i="7"/>
  <c r="HU322" i="7" s="1"/>
  <c r="DM262" i="7"/>
  <c r="DM322" i="7" s="1"/>
  <c r="DO256" i="7"/>
  <c r="DO324" i="7" s="1"/>
  <c r="KO262" i="7"/>
  <c r="AK183" i="7"/>
  <c r="LU256" i="7"/>
  <c r="MF255" i="7"/>
  <c r="HR262" i="7"/>
  <c r="HW257" i="7"/>
  <c r="KK262" i="7"/>
  <c r="KO257" i="7"/>
  <c r="FS262" i="7"/>
  <c r="FS322" i="7" s="1"/>
  <c r="FZ262" i="7"/>
  <c r="FZ322" i="7" s="1"/>
  <c r="HZ257" i="7"/>
  <c r="DK262" i="7"/>
  <c r="DK322" i="7" s="1"/>
  <c r="Y338" i="7"/>
  <c r="W334" i="7"/>
  <c r="AW31" i="7"/>
  <c r="AW162" i="7"/>
  <c r="AW32" i="7"/>
  <c r="IY332" i="7"/>
  <c r="CA332" i="7"/>
  <c r="II266" i="7"/>
  <c r="II326" i="7" s="1"/>
  <c r="EO336" i="7"/>
  <c r="GR333" i="7"/>
  <c r="JG338" i="7"/>
  <c r="EP338" i="7"/>
  <c r="JA338" i="7"/>
  <c r="EL338" i="7"/>
  <c r="BI46" i="7"/>
  <c r="R53" i="22"/>
  <c r="R66" i="22" s="1"/>
  <c r="O134" i="7" s="1"/>
  <c r="LH338" i="7"/>
  <c r="BT163" i="7"/>
  <c r="CJ338" i="7"/>
  <c r="JC337" i="7"/>
  <c r="GY332" i="7"/>
  <c r="BV338" i="7"/>
  <c r="HA338" i="7"/>
  <c r="ET338" i="7"/>
  <c r="EM339" i="7"/>
  <c r="EI338" i="7"/>
  <c r="CL338" i="7"/>
  <c r="EJ338" i="7"/>
  <c r="GU338" i="7"/>
  <c r="LP335" i="7"/>
  <c r="JH334" i="7"/>
  <c r="LG336" i="7"/>
  <c r="LL338" i="7"/>
  <c r="LI333" i="7"/>
  <c r="J334" i="7"/>
  <c r="LM338" i="7"/>
  <c r="GZ338" i="7"/>
  <c r="BA338" i="7"/>
  <c r="BI45" i="7"/>
  <c r="O338" i="7"/>
  <c r="GS339" i="7"/>
  <c r="LP338" i="7"/>
  <c r="EI334" i="7"/>
  <c r="JI332" i="7"/>
  <c r="CK338" i="7"/>
  <c r="JF338" i="7"/>
  <c r="LQ338" i="7"/>
  <c r="CA338" i="7"/>
  <c r="CI338" i="7"/>
  <c r="LG338" i="7"/>
  <c r="CD338" i="7"/>
  <c r="LJ337" i="7"/>
  <c r="IQ272" i="7"/>
  <c r="IQ274" i="7" s="1"/>
  <c r="AW202" i="7"/>
  <c r="GX338" i="7"/>
  <c r="CE334" i="7"/>
  <c r="GU334" i="7"/>
  <c r="HA334" i="7"/>
  <c r="GZ333" i="7"/>
  <c r="EQ338" i="7"/>
  <c r="IZ338" i="7"/>
  <c r="LN335" i="7"/>
  <c r="CF338" i="7"/>
  <c r="CC338" i="7"/>
  <c r="LK336" i="7"/>
  <c r="JA334" i="7"/>
  <c r="LM335" i="7"/>
  <c r="GT332" i="7"/>
  <c r="LO332" i="7"/>
  <c r="BY337" i="7"/>
  <c r="BY339" i="7"/>
  <c r="BY333" i="7"/>
  <c r="BY336" i="7"/>
  <c r="BY332" i="7"/>
  <c r="BY335" i="7"/>
  <c r="BY334" i="7"/>
  <c r="BX338" i="7"/>
  <c r="BW338" i="7"/>
  <c r="JF333" i="7"/>
  <c r="JF339" i="7"/>
  <c r="JF337" i="7"/>
  <c r="JF334" i="7"/>
  <c r="JF335" i="7"/>
  <c r="CK339" i="7"/>
  <c r="CK334" i="7"/>
  <c r="CK337" i="7"/>
  <c r="CK333" i="7"/>
  <c r="GX336" i="7"/>
  <c r="GX335" i="7"/>
  <c r="GX337" i="7"/>
  <c r="GX332" i="7"/>
  <c r="GX333" i="7"/>
  <c r="GW338" i="7"/>
  <c r="CG338" i="7"/>
  <c r="LN338" i="7"/>
  <c r="JI338" i="7"/>
  <c r="LK338" i="7"/>
  <c r="EP335" i="7"/>
  <c r="EP339" i="7"/>
  <c r="EP334" i="7"/>
  <c r="EP333" i="7"/>
  <c r="Y337" i="7"/>
  <c r="LQ337" i="7"/>
  <c r="LQ334" i="7"/>
  <c r="LQ335" i="7"/>
  <c r="LQ339" i="7"/>
  <c r="LQ333" i="7"/>
  <c r="CF333" i="7"/>
  <c r="CF334" i="7"/>
  <c r="CF337" i="7"/>
  <c r="CF332" i="7"/>
  <c r="CF336" i="7"/>
  <c r="EL336" i="7"/>
  <c r="EL339" i="7"/>
  <c r="EL337" i="7"/>
  <c r="EL332" i="7"/>
  <c r="EL333" i="7"/>
  <c r="EL334" i="7"/>
  <c r="CE338" i="7"/>
  <c r="LH337" i="7"/>
  <c r="LH334" i="7"/>
  <c r="LH339" i="7"/>
  <c r="LH333" i="7"/>
  <c r="EQ339" i="7"/>
  <c r="EQ335" i="7"/>
  <c r="EQ334" i="7"/>
  <c r="EQ337" i="7"/>
  <c r="EQ333" i="7"/>
  <c r="GS338" i="7"/>
  <c r="LL336" i="7"/>
  <c r="LL332" i="7"/>
  <c r="LL337" i="7"/>
  <c r="LL333" i="7"/>
  <c r="LL335" i="7"/>
  <c r="LL339" i="7"/>
  <c r="GT336" i="7"/>
  <c r="GZ339" i="7"/>
  <c r="CK332" i="7"/>
  <c r="EK336" i="7"/>
  <c r="CF335" i="7"/>
  <c r="LQ336" i="7"/>
  <c r="LL334" i="7"/>
  <c r="GR339" i="7"/>
  <c r="CI334" i="7"/>
  <c r="GY336" i="7"/>
  <c r="EQ332" i="7"/>
  <c r="IZ339" i="7"/>
  <c r="LH335" i="7"/>
  <c r="BW337" i="7"/>
  <c r="BW336" i="7"/>
  <c r="BW335" i="7"/>
  <c r="BW334" i="7"/>
  <c r="BW339" i="7"/>
  <c r="BW333" i="7"/>
  <c r="BW332" i="7"/>
  <c r="BA337" i="7"/>
  <c r="BA335" i="7"/>
  <c r="BA334" i="7"/>
  <c r="BA339" i="7"/>
  <c r="BA333" i="7"/>
  <c r="BA336" i="7"/>
  <c r="BA332" i="7"/>
  <c r="Q290" i="7"/>
  <c r="Q314" i="7" s="1"/>
  <c r="AY337" i="7"/>
  <c r="AY339" i="7"/>
  <c r="AY333" i="7"/>
  <c r="AY336" i="7"/>
  <c r="AY335" i="7"/>
  <c r="AY334" i="7"/>
  <c r="AY332" i="7"/>
  <c r="AZ337" i="7"/>
  <c r="AZ336" i="7"/>
  <c r="AZ332" i="7"/>
  <c r="AZ335" i="7"/>
  <c r="AZ334" i="7"/>
  <c r="AZ339" i="7"/>
  <c r="AZ333" i="7"/>
  <c r="BY338" i="7"/>
  <c r="AZ338" i="7"/>
  <c r="AY338" i="7"/>
  <c r="AX338" i="7"/>
  <c r="BN339" i="7"/>
  <c r="BN332" i="7"/>
  <c r="BN336" i="7"/>
  <c r="BN337" i="7"/>
  <c r="BN334" i="7"/>
  <c r="BN333" i="7"/>
  <c r="GS332" i="7"/>
  <c r="GS334" i="7"/>
  <c r="GS335" i="7"/>
  <c r="GS336" i="7"/>
  <c r="GS337" i="7"/>
  <c r="BN338" i="7"/>
  <c r="JD339" i="7"/>
  <c r="JD337" i="7"/>
  <c r="JD334" i="7"/>
  <c r="JD335" i="7"/>
  <c r="JD333" i="7"/>
  <c r="GQ333" i="7"/>
  <c r="GQ339" i="7"/>
  <c r="GQ334" i="7"/>
  <c r="GQ338" i="7"/>
  <c r="GQ337" i="7"/>
  <c r="EI336" i="7"/>
  <c r="EI337" i="7"/>
  <c r="EI332" i="7"/>
  <c r="EI333" i="7"/>
  <c r="EI339" i="7"/>
  <c r="JC338" i="7"/>
  <c r="JI337" i="7"/>
  <c r="JI339" i="7"/>
  <c r="JI334" i="7"/>
  <c r="JI333" i="7"/>
  <c r="JI335" i="7"/>
  <c r="JJ332" i="7"/>
  <c r="JJ336" i="7"/>
  <c r="JJ334" i="7"/>
  <c r="JJ335" i="7"/>
  <c r="JJ337" i="7"/>
  <c r="EO337" i="7"/>
  <c r="EO334" i="7"/>
  <c r="EO333" i="7"/>
  <c r="EO339" i="7"/>
  <c r="LI336" i="7"/>
  <c r="LI335" i="7"/>
  <c r="LI337" i="7"/>
  <c r="LI334" i="7"/>
  <c r="LI332" i="7"/>
  <c r="JJ338" i="7"/>
  <c r="EJ334" i="7"/>
  <c r="EJ335" i="7"/>
  <c r="EJ333" i="7"/>
  <c r="EJ339" i="7"/>
  <c r="GY338" i="7"/>
  <c r="ER336" i="7"/>
  <c r="ER339" i="7"/>
  <c r="ER335" i="7"/>
  <c r="ER337" i="7"/>
  <c r="ER332" i="7"/>
  <c r="ER333" i="7"/>
  <c r="IY338" i="7"/>
  <c r="ET337" i="7"/>
  <c r="ET332" i="7"/>
  <c r="ET333" i="7"/>
  <c r="ET336" i="7"/>
  <c r="ET339" i="7"/>
  <c r="ET335" i="7"/>
  <c r="JE338" i="7"/>
  <c r="CL333" i="7"/>
  <c r="CL332" i="7"/>
  <c r="CL335" i="7"/>
  <c r="CL336" i="7"/>
  <c r="CJ333" i="7"/>
  <c r="CJ339" i="7"/>
  <c r="CJ337" i="7"/>
  <c r="CJ336" i="7"/>
  <c r="CJ335" i="7"/>
  <c r="CJ332" i="7"/>
  <c r="JD338" i="7"/>
  <c r="LJ336" i="7"/>
  <c r="LJ333" i="7"/>
  <c r="LJ339" i="7"/>
  <c r="LJ335" i="7"/>
  <c r="LJ332" i="7"/>
  <c r="Y332" i="7"/>
  <c r="EO332" i="7"/>
  <c r="HB334" i="7"/>
  <c r="LH336" i="7"/>
  <c r="JC334" i="7"/>
  <c r="GQ336" i="7"/>
  <c r="EK332" i="7"/>
  <c r="GS333" i="7"/>
  <c r="JD336" i="7"/>
  <c r="JF336" i="7"/>
  <c r="EN339" i="7"/>
  <c r="LQ332" i="7"/>
  <c r="IY336" i="7"/>
  <c r="JJ339" i="7"/>
  <c r="LO336" i="7"/>
  <c r="EJ336" i="7"/>
  <c r="CL339" i="7"/>
  <c r="EP337" i="7"/>
  <c r="GX339" i="7"/>
  <c r="CK335" i="7"/>
  <c r="CG337" i="7"/>
  <c r="CG332" i="7"/>
  <c r="CG336" i="7"/>
  <c r="CG333" i="7"/>
  <c r="CG339" i="7"/>
  <c r="CG334" i="7"/>
  <c r="CH337" i="7"/>
  <c r="CH335" i="7"/>
  <c r="CH339" i="7"/>
  <c r="CH334" i="7"/>
  <c r="CH332" i="7"/>
  <c r="CH336" i="7"/>
  <c r="LI338" i="7"/>
  <c r="CE337" i="7"/>
  <c r="CE332" i="7"/>
  <c r="CE336" i="7"/>
  <c r="CE335" i="7"/>
  <c r="CE339" i="7"/>
  <c r="CE333" i="7"/>
  <c r="GU332" i="7"/>
  <c r="GU333" i="7"/>
  <c r="GU337" i="7"/>
  <c r="GU336" i="7"/>
  <c r="GU339" i="7"/>
  <c r="GU335" i="7"/>
  <c r="HA339" i="7"/>
  <c r="HA332" i="7"/>
  <c r="HA336" i="7"/>
  <c r="HA335" i="7"/>
  <c r="HA337" i="7"/>
  <c r="CI332" i="7"/>
  <c r="CI337" i="7"/>
  <c r="CI336" i="7"/>
  <c r="CI333" i="7"/>
  <c r="CI335" i="7"/>
  <c r="GV338" i="7"/>
  <c r="GZ335" i="7"/>
  <c r="GZ337" i="7"/>
  <c r="GZ332" i="7"/>
  <c r="GZ334" i="7"/>
  <c r="GZ336" i="7"/>
  <c r="J338" i="7"/>
  <c r="CH338" i="7"/>
  <c r="EM338" i="7"/>
  <c r="JB338" i="7"/>
  <c r="EO338" i="7"/>
  <c r="JG332" i="7"/>
  <c r="JG337" i="7"/>
  <c r="JG336" i="7"/>
  <c r="JG333" i="7"/>
  <c r="JG339" i="7"/>
  <c r="JG334" i="7"/>
  <c r="GW337" i="7"/>
  <c r="GW335" i="7"/>
  <c r="GW333" i="7"/>
  <c r="GW332" i="7"/>
  <c r="GW339" i="7"/>
  <c r="GW336" i="7"/>
  <c r="ER338" i="7"/>
  <c r="Y335" i="7"/>
  <c r="LH332" i="7"/>
  <c r="CC333" i="7"/>
  <c r="EI335" i="7"/>
  <c r="EP336" i="7"/>
  <c r="GQ332" i="7"/>
  <c r="JD332" i="7"/>
  <c r="JF332" i="7"/>
  <c r="LJ334" i="7"/>
  <c r="JJ333" i="7"/>
  <c r="CJ334" i="7"/>
  <c r="GW334" i="7"/>
  <c r="BN335" i="7"/>
  <c r="EJ332" i="7"/>
  <c r="BX337" i="7"/>
  <c r="BX336" i="7"/>
  <c r="BX332" i="7"/>
  <c r="BX335" i="7"/>
  <c r="BX334" i="7"/>
  <c r="BX339" i="7"/>
  <c r="BX333" i="7"/>
  <c r="AX337" i="7"/>
  <c r="AX335" i="7"/>
  <c r="AX334" i="7"/>
  <c r="AX339" i="7"/>
  <c r="AX333" i="7"/>
  <c r="AX336" i="7"/>
  <c r="AX332" i="7"/>
  <c r="BV337" i="7"/>
  <c r="BV336" i="7"/>
  <c r="BV332" i="7"/>
  <c r="BV335" i="7"/>
  <c r="BV334" i="7"/>
  <c r="BV339" i="7"/>
  <c r="BV333" i="7"/>
  <c r="IZ337" i="7"/>
  <c r="IZ335" i="7"/>
  <c r="IZ336" i="7"/>
  <c r="IZ332" i="7"/>
  <c r="IZ333" i="7"/>
  <c r="EN334" i="7"/>
  <c r="EN335" i="7"/>
  <c r="EN337" i="7"/>
  <c r="EN332" i="7"/>
  <c r="EN336" i="7"/>
  <c r="LR335" i="7"/>
  <c r="LR338" i="7"/>
  <c r="LR337" i="7"/>
  <c r="LR334" i="7"/>
  <c r="LR339" i="7"/>
  <c r="LR333" i="7"/>
  <c r="LR336" i="7"/>
  <c r="LR332" i="7"/>
  <c r="JH332" i="7"/>
  <c r="JH336" i="7"/>
  <c r="JH333" i="7"/>
  <c r="JH337" i="7"/>
  <c r="JH335" i="7"/>
  <c r="JH339" i="7"/>
  <c r="ES336" i="7"/>
  <c r="ES338" i="7"/>
  <c r="ES337" i="7"/>
  <c r="ES333" i="7"/>
  <c r="ES335" i="7"/>
  <c r="ES332" i="7"/>
  <c r="ES339" i="7"/>
  <c r="JH338" i="7"/>
  <c r="IY333" i="7"/>
  <c r="IY334" i="7"/>
  <c r="IY335" i="7"/>
  <c r="IY339" i="7"/>
  <c r="IY337" i="7"/>
  <c r="CC339" i="7"/>
  <c r="CC334" i="7"/>
  <c r="CC335" i="7"/>
  <c r="CC337" i="7"/>
  <c r="CC336" i="7"/>
  <c r="JC336" i="7"/>
  <c r="JC335" i="7"/>
  <c r="JC339" i="7"/>
  <c r="JC332" i="7"/>
  <c r="JC333" i="7"/>
  <c r="LN339" i="7"/>
  <c r="LN336" i="7"/>
  <c r="LN337" i="7"/>
  <c r="LN334" i="7"/>
  <c r="LN332" i="7"/>
  <c r="LN333" i="7"/>
  <c r="GR337" i="7"/>
  <c r="GR335" i="7"/>
  <c r="GR332" i="7"/>
  <c r="GR336" i="7"/>
  <c r="GR334" i="7"/>
  <c r="JB339" i="7"/>
  <c r="JB332" i="7"/>
  <c r="JB336" i="7"/>
  <c r="JB333" i="7"/>
  <c r="JB337" i="7"/>
  <c r="JE337" i="7"/>
  <c r="JE335" i="7"/>
  <c r="JE336" i="7"/>
  <c r="JE333" i="7"/>
  <c r="JE332" i="7"/>
  <c r="JE339" i="7"/>
  <c r="EK338" i="7"/>
  <c r="EK333" i="7"/>
  <c r="EK339" i="7"/>
  <c r="EK334" i="7"/>
  <c r="EK335" i="7"/>
  <c r="HB336" i="7"/>
  <c r="HB337" i="7"/>
  <c r="HB335" i="7"/>
  <c r="HB332" i="7"/>
  <c r="HB338" i="7"/>
  <c r="EM334" i="7"/>
  <c r="EM337" i="7"/>
  <c r="EM332" i="7"/>
  <c r="EM335" i="7"/>
  <c r="EM336" i="7"/>
  <c r="EN338" i="7"/>
  <c r="GV339" i="7"/>
  <c r="GV335" i="7"/>
  <c r="GV333" i="7"/>
  <c r="GV332" i="7"/>
  <c r="I358" i="7" s="1"/>
  <c r="GV336" i="7"/>
  <c r="GY334" i="7"/>
  <c r="GY333" i="7"/>
  <c r="GY337" i="7"/>
  <c r="GY339" i="7"/>
  <c r="GY335" i="7"/>
  <c r="CB338" i="7"/>
  <c r="CB339" i="7"/>
  <c r="CB332" i="7"/>
  <c r="CB335" i="7"/>
  <c r="CB336" i="7"/>
  <c r="CB334" i="7"/>
  <c r="CB337" i="7"/>
  <c r="LK333" i="7"/>
  <c r="LK334" i="7"/>
  <c r="LK339" i="7"/>
  <c r="LK337" i="7"/>
  <c r="LK335" i="7"/>
  <c r="LP334" i="7"/>
  <c r="LP332" i="7"/>
  <c r="LP333" i="7"/>
  <c r="LP336" i="7"/>
  <c r="LP339" i="7"/>
  <c r="LP337" i="7"/>
  <c r="LG334" i="7"/>
  <c r="LG335" i="7"/>
  <c r="LG333" i="7"/>
  <c r="LG339" i="7"/>
  <c r="LG337" i="7"/>
  <c r="GR338" i="7"/>
  <c r="CD334" i="7"/>
  <c r="CD337" i="7"/>
  <c r="CD335" i="7"/>
  <c r="CD336" i="7"/>
  <c r="CD339" i="7"/>
  <c r="CD332" i="7"/>
  <c r="JA332" i="7"/>
  <c r="JA339" i="7"/>
  <c r="JA336" i="7"/>
  <c r="JA333" i="7"/>
  <c r="JA335" i="7"/>
  <c r="LM337" i="7"/>
  <c r="LM332" i="7"/>
  <c r="LM339" i="7"/>
  <c r="LM336" i="7"/>
  <c r="LM333" i="7"/>
  <c r="LM334" i="7"/>
  <c r="CA339" i="7"/>
  <c r="CA333" i="7"/>
  <c r="CA334" i="7"/>
  <c r="CA335" i="7"/>
  <c r="CA337" i="7"/>
  <c r="W336" i="7"/>
  <c r="GT334" i="7"/>
  <c r="GT339" i="7"/>
  <c r="GT335" i="7"/>
  <c r="GT333" i="7"/>
  <c r="GT337" i="7"/>
  <c r="LO333" i="7"/>
  <c r="LO335" i="7"/>
  <c r="LO339" i="7"/>
  <c r="LO337" i="7"/>
  <c r="LO334" i="7"/>
  <c r="F332" i="7"/>
  <c r="H333" i="7"/>
  <c r="JE334" i="7"/>
  <c r="LK332" i="7"/>
  <c r="GX334" i="7"/>
  <c r="JB335" i="7"/>
  <c r="CK336" i="7"/>
  <c r="EP332" i="7"/>
  <c r="ES334" i="7"/>
  <c r="EL335" i="7"/>
  <c r="CA336" i="7"/>
  <c r="LG332" i="7"/>
  <c r="ET334" i="7"/>
  <c r="CL334" i="7"/>
  <c r="JI336" i="7"/>
  <c r="CD333" i="7"/>
  <c r="JG335" i="7"/>
  <c r="CG335" i="7"/>
  <c r="GV334" i="7"/>
  <c r="EQ336" i="7"/>
  <c r="LI339" i="7"/>
  <c r="EM333" i="7"/>
  <c r="CF339" i="7"/>
  <c r="GV337" i="7"/>
  <c r="CL337" i="7"/>
  <c r="JA337" i="7"/>
  <c r="EJ337" i="7"/>
  <c r="EO335" i="7"/>
  <c r="HB333" i="7"/>
  <c r="JB334" i="7"/>
  <c r="HA333" i="7"/>
  <c r="J339" i="7"/>
  <c r="J336" i="7"/>
  <c r="W337" i="7"/>
  <c r="BT32" i="7"/>
  <c r="Y334" i="7"/>
  <c r="Y339" i="7"/>
  <c r="F334" i="7"/>
  <c r="O333" i="7"/>
  <c r="O334" i="7"/>
  <c r="W339" i="7"/>
  <c r="H336" i="7"/>
  <c r="H335" i="7"/>
  <c r="J333" i="7"/>
  <c r="H337" i="7"/>
  <c r="W338" i="7"/>
  <c r="O332" i="7"/>
  <c r="W335" i="7"/>
  <c r="O337" i="7"/>
  <c r="BT162" i="7"/>
  <c r="AJ202" i="7"/>
  <c r="Y336" i="7"/>
  <c r="F333" i="7"/>
  <c r="F336" i="7"/>
  <c r="O335" i="7"/>
  <c r="O336" i="7"/>
  <c r="W332" i="7"/>
  <c r="J337" i="7"/>
  <c r="H332" i="7"/>
  <c r="H339" i="7"/>
  <c r="J332" i="7"/>
  <c r="F338" i="7"/>
  <c r="Y333" i="7"/>
  <c r="F339" i="7"/>
  <c r="F335" i="7"/>
  <c r="H338" i="7"/>
  <c r="O339" i="7"/>
  <c r="W333" i="7"/>
  <c r="J335" i="7"/>
  <c r="GU274" i="7"/>
  <c r="Y274" i="7"/>
  <c r="BT202" i="7"/>
  <c r="F274" i="7"/>
  <c r="CN272" i="7"/>
  <c r="CN274" i="7" s="1"/>
  <c r="EU272" i="7"/>
  <c r="FI266" i="7"/>
  <c r="DI267" i="7"/>
  <c r="CY266" i="7"/>
  <c r="CP272" i="7"/>
  <c r="JX267" i="7"/>
  <c r="JX325" i="7" s="1"/>
  <c r="KB267" i="7"/>
  <c r="DD266" i="7"/>
  <c r="IT272" i="7"/>
  <c r="IT274" i="7" s="1"/>
  <c r="IT338" i="7"/>
  <c r="KG267" i="7"/>
  <c r="FP266" i="7"/>
  <c r="JW267" i="7"/>
  <c r="FO266" i="7"/>
  <c r="LV267" i="7"/>
  <c r="JZ267" i="7"/>
  <c r="DH266" i="7"/>
  <c r="IA267" i="7"/>
  <c r="IA325" i="7" s="1"/>
  <c r="JR272" i="7"/>
  <c r="JR274" i="7" s="1"/>
  <c r="IM272" i="7"/>
  <c r="IX272" i="7"/>
  <c r="IX274" i="7" s="1"/>
  <c r="IP272" i="7"/>
  <c r="IW272" i="7"/>
  <c r="IW274" i="7" s="1"/>
  <c r="KE266" i="7"/>
  <c r="IO272" i="7"/>
  <c r="IO274" i="7" s="1"/>
  <c r="KC267" i="7"/>
  <c r="FH266" i="7"/>
  <c r="KB266" i="7"/>
  <c r="DG266" i="7"/>
  <c r="KF267" i="7"/>
  <c r="KA266" i="7"/>
  <c r="FM267" i="7"/>
  <c r="JX266" i="7"/>
  <c r="LX266" i="7"/>
  <c r="FN266" i="7"/>
  <c r="FJ266" i="7"/>
  <c r="CS272" i="7"/>
  <c r="CS274" i="7" s="1"/>
  <c r="KH267" i="7"/>
  <c r="IR272" i="7"/>
  <c r="IR274" i="7" s="1"/>
  <c r="LX267" i="7"/>
  <c r="KA267" i="7"/>
  <c r="FE272" i="7"/>
  <c r="AP266" i="7"/>
  <c r="DF266" i="7"/>
  <c r="KH297" i="7"/>
  <c r="KH308" i="7" s="1"/>
  <c r="HY297" i="7"/>
  <c r="HY308" i="7" s="1"/>
  <c r="HS297" i="7"/>
  <c r="HS308" i="7" s="1"/>
  <c r="HR297" i="7"/>
  <c r="HR308" i="7" s="1"/>
  <c r="HX297" i="7"/>
  <c r="HX308" i="7" s="1"/>
  <c r="HU297" i="7"/>
  <c r="HU308" i="7" s="1"/>
  <c r="IA290" i="7"/>
  <c r="IA314" i="7" s="1"/>
  <c r="HQ297" i="7"/>
  <c r="HQ308" i="7" s="1"/>
  <c r="AP290" i="7"/>
  <c r="AP314" i="7" s="1"/>
  <c r="HZ297" i="7"/>
  <c r="HZ308" i="7" s="1"/>
  <c r="HT297" i="7"/>
  <c r="HT308" i="7" s="1"/>
  <c r="II290" i="7"/>
  <c r="II314" i="7" s="1"/>
  <c r="HW297" i="7"/>
  <c r="HW308" i="7" s="1"/>
  <c r="IL290" i="7"/>
  <c r="IL314" i="7" s="1"/>
  <c r="IJ291" i="7"/>
  <c r="IJ313" i="7" s="1"/>
  <c r="HO297" i="7"/>
  <c r="HO308" i="7" s="1"/>
  <c r="ID291" i="7"/>
  <c r="ID313" i="7" s="1"/>
  <c r="HP297" i="7"/>
  <c r="HP308" i="7" s="1"/>
  <c r="IB290" i="7"/>
  <c r="IB314" i="7" s="1"/>
  <c r="AP291" i="7"/>
  <c r="AP313" i="7" s="1"/>
  <c r="R273" i="7"/>
  <c r="R320" i="7" s="1"/>
  <c r="Z272" i="7"/>
  <c r="Z274" i="7" s="1"/>
  <c r="P272" i="7"/>
  <c r="P274" i="7" s="1"/>
  <c r="K272" i="7"/>
  <c r="K274" i="7" s="1"/>
  <c r="V272" i="7"/>
  <c r="V274" i="7" s="1"/>
  <c r="D266" i="7"/>
  <c r="D308" i="7"/>
  <c r="D290" i="7"/>
  <c r="D314" i="7" s="1"/>
  <c r="S65" i="25"/>
  <c r="P111" i="7" s="1"/>
  <c r="S65" i="24"/>
  <c r="P109" i="7" s="1"/>
  <c r="MO297" i="7"/>
  <c r="CR178" i="7"/>
  <c r="IX178" i="7"/>
  <c r="K52" i="22"/>
  <c r="K66" i="22" s="1"/>
  <c r="H134" i="7" s="1"/>
  <c r="E178" i="7"/>
  <c r="M64" i="25"/>
  <c r="J138" i="7" s="1"/>
  <c r="I68" i="30"/>
  <c r="F123" i="7" s="1"/>
  <c r="IT178" i="7"/>
  <c r="R64" i="26"/>
  <c r="O139" i="7" s="1"/>
  <c r="Z53" i="23"/>
  <c r="LU273" i="7"/>
  <c r="M52" i="23"/>
  <c r="M66" i="23" s="1"/>
  <c r="J135" i="7" s="1"/>
  <c r="H24" i="22"/>
  <c r="H53" i="22" s="1"/>
  <c r="O274" i="7"/>
  <c r="I53" i="22"/>
  <c r="I66" i="22" s="1"/>
  <c r="F134" i="7" s="1"/>
  <c r="J274" i="7"/>
  <c r="LV278" i="7"/>
  <c r="M66" i="20"/>
  <c r="J131" i="7" s="1"/>
  <c r="LW178" i="7"/>
  <c r="JZ290" i="7"/>
  <c r="JZ314" i="7" s="1"/>
  <c r="DG290" i="7"/>
  <c r="DG314" i="7" s="1"/>
  <c r="KH290" i="7"/>
  <c r="KH314" i="7" s="1"/>
  <c r="KF291" i="7"/>
  <c r="KF313" i="7" s="1"/>
  <c r="CZ291" i="7"/>
  <c r="CZ313" i="7" s="1"/>
  <c r="FJ291" i="7"/>
  <c r="FJ313" i="7" s="1"/>
  <c r="FI290" i="7"/>
  <c r="FI314" i="7" s="1"/>
  <c r="DD291" i="7"/>
  <c r="DD313" i="7" s="1"/>
  <c r="FI291" i="7"/>
  <c r="FI313" i="7" s="1"/>
  <c r="KE290" i="7"/>
  <c r="KE314" i="7" s="1"/>
  <c r="IG291" i="7"/>
  <c r="IG313" i="7" s="1"/>
  <c r="IB291" i="7"/>
  <c r="IB313" i="7" s="1"/>
  <c r="KA291" i="7"/>
  <c r="KA313" i="7" s="1"/>
  <c r="FO290" i="7"/>
  <c r="FO314" i="7" s="1"/>
  <c r="JX291" i="7"/>
  <c r="JX313" i="7" s="1"/>
  <c r="DI291" i="7"/>
  <c r="DI313" i="7" s="1"/>
  <c r="FN291" i="7"/>
  <c r="FN313" i="7" s="1"/>
  <c r="FM291" i="7"/>
  <c r="FM313" i="7" s="1"/>
  <c r="JZ291" i="7"/>
  <c r="JZ313" i="7" s="1"/>
  <c r="FG291" i="7"/>
  <c r="FG313" i="7" s="1"/>
  <c r="KC291" i="7"/>
  <c r="KC313" i="7" s="1"/>
  <c r="FM290" i="7"/>
  <c r="FM314" i="7" s="1"/>
  <c r="FK291" i="7"/>
  <c r="FK313" i="7" s="1"/>
  <c r="DB290" i="7"/>
  <c r="DB314" i="7" s="1"/>
  <c r="JF242" i="7"/>
  <c r="JF237" i="7"/>
  <c r="JF243" i="7"/>
  <c r="JF244" i="7"/>
  <c r="JF235" i="7"/>
  <c r="JF241" i="7"/>
  <c r="JF233" i="7"/>
  <c r="JF236" i="7"/>
  <c r="JF234" i="7"/>
  <c r="JF230" i="7"/>
  <c r="JF238" i="7"/>
  <c r="JF228" i="7"/>
  <c r="JF229" i="7"/>
  <c r="JF232" i="7"/>
  <c r="JF231" i="7"/>
  <c r="JF227" i="7"/>
  <c r="JF245" i="7"/>
  <c r="JY291" i="7"/>
  <c r="JY313" i="7" s="1"/>
  <c r="HV297" i="7"/>
  <c r="HV308" i="7" s="1"/>
  <c r="JF239" i="7"/>
  <c r="ML297" i="7"/>
  <c r="DE291" i="7"/>
  <c r="DE313" i="7" s="1"/>
  <c r="FQ290" i="7"/>
  <c r="FQ314" i="7" s="1"/>
  <c r="DJ291" i="7"/>
  <c r="DJ313" i="7" s="1"/>
  <c r="DA290" i="7"/>
  <c r="DA314" i="7" s="1"/>
  <c r="FP291" i="7"/>
  <c r="FP313" i="7" s="1"/>
  <c r="FG290" i="7"/>
  <c r="FG314" i="7" s="1"/>
  <c r="AL291" i="7"/>
  <c r="AL313" i="7" s="1"/>
  <c r="CZ290" i="7"/>
  <c r="CZ314" i="7" s="1"/>
  <c r="DB291" i="7"/>
  <c r="DB313" i="7" s="1"/>
  <c r="JF240" i="7"/>
  <c r="IP296" i="7"/>
  <c r="IP298" i="7" s="1"/>
  <c r="IP239" i="7" s="1"/>
  <c r="N24" i="23"/>
  <c r="N52" i="23" s="1"/>
  <c r="I250" i="7"/>
  <c r="I201" i="7" s="1"/>
  <c r="I228" i="7"/>
  <c r="I73" i="7" s="1"/>
  <c r="I237" i="7"/>
  <c r="I82" i="7" s="1"/>
  <c r="I230" i="7"/>
  <c r="I227" i="7"/>
  <c r="I72" i="7" s="1"/>
  <c r="I236" i="7"/>
  <c r="I59" i="7" s="1"/>
  <c r="I235" i="7"/>
  <c r="I80" i="7" s="1"/>
  <c r="I244" i="7"/>
  <c r="I89" i="7" s="1"/>
  <c r="I234" i="7"/>
  <c r="I79" i="7" s="1"/>
  <c r="I243" i="7"/>
  <c r="I88" i="7" s="1"/>
  <c r="I233" i="7"/>
  <c r="I242" i="7"/>
  <c r="I87" i="7" s="1"/>
  <c r="I232" i="7"/>
  <c r="I77" i="7" s="1"/>
  <c r="I241" i="7"/>
  <c r="I64" i="7" s="1"/>
  <c r="I231" i="7"/>
  <c r="I76" i="7" s="1"/>
  <c r="I229" i="7"/>
  <c r="I74" i="7" s="1"/>
  <c r="I238" i="7"/>
  <c r="I61" i="7" s="1"/>
  <c r="I245" i="7"/>
  <c r="I239" i="7"/>
  <c r="I84" i="7" s="1"/>
  <c r="I240" i="7"/>
  <c r="I63" i="7" s="1"/>
  <c r="X250" i="7"/>
  <c r="X201" i="7" s="1"/>
  <c r="X233" i="7"/>
  <c r="X56" i="7" s="1"/>
  <c r="X242" i="7"/>
  <c r="X232" i="7"/>
  <c r="X55" i="7" s="1"/>
  <c r="X241" i="7"/>
  <c r="X235" i="7"/>
  <c r="X231" i="7"/>
  <c r="X244" i="7"/>
  <c r="X230" i="7"/>
  <c r="X229" i="7"/>
  <c r="X52" i="7" s="1"/>
  <c r="X238" i="7"/>
  <c r="X61" i="7" s="1"/>
  <c r="X228" i="7"/>
  <c r="X51" i="7" s="1"/>
  <c r="X237" i="7"/>
  <c r="X227" i="7"/>
  <c r="X236" i="7"/>
  <c r="X234" i="7"/>
  <c r="X243" i="7"/>
  <c r="X245" i="7"/>
  <c r="X240" i="7"/>
  <c r="X239" i="7"/>
  <c r="S250" i="7"/>
  <c r="S185" i="7" s="1"/>
  <c r="R7" i="37" s="1"/>
  <c r="S241" i="7"/>
  <c r="S233" i="7"/>
  <c r="S231" i="7"/>
  <c r="S230" i="7"/>
  <c r="S229" i="7"/>
  <c r="S52" i="7" s="1"/>
  <c r="S238" i="7"/>
  <c r="S61" i="7" s="1"/>
  <c r="S228" i="7"/>
  <c r="S237" i="7"/>
  <c r="S227" i="7"/>
  <c r="S236" i="7"/>
  <c r="S235" i="7"/>
  <c r="S244" i="7"/>
  <c r="S67" i="7" s="1"/>
  <c r="S234" i="7"/>
  <c r="S243" i="7"/>
  <c r="S242" i="7"/>
  <c r="S232" i="7"/>
  <c r="S245" i="7"/>
  <c r="S239" i="7"/>
  <c r="S240" i="7"/>
  <c r="AC235" i="7"/>
  <c r="AC244" i="7"/>
  <c r="AC227" i="7"/>
  <c r="AC234" i="7"/>
  <c r="AC243" i="7"/>
  <c r="AC233" i="7"/>
  <c r="AC56" i="7" s="1"/>
  <c r="AC242" i="7"/>
  <c r="AC232" i="7"/>
  <c r="AC55" i="7" s="1"/>
  <c r="AC241" i="7"/>
  <c r="AC231" i="7"/>
  <c r="AC230" i="7"/>
  <c r="AC237" i="7"/>
  <c r="AC229" i="7"/>
  <c r="AC52" i="7" s="1"/>
  <c r="AC238" i="7"/>
  <c r="AC61" i="7" s="1"/>
  <c r="AC228" i="7"/>
  <c r="AC236" i="7"/>
  <c r="AC245" i="7"/>
  <c r="AC240" i="7"/>
  <c r="AC239" i="7"/>
  <c r="Y24" i="23"/>
  <c r="Y52" i="23" s="1"/>
  <c r="N250" i="7"/>
  <c r="N201" i="7" s="1"/>
  <c r="N230" i="7"/>
  <c r="N75" i="7" s="1"/>
  <c r="N229" i="7"/>
  <c r="N52" i="7" s="1"/>
  <c r="N238" i="7"/>
  <c r="N83" i="7" s="1"/>
  <c r="N241" i="7"/>
  <c r="N64" i="7" s="1"/>
  <c r="N228" i="7"/>
  <c r="N237" i="7"/>
  <c r="N82" i="7" s="1"/>
  <c r="N227" i="7"/>
  <c r="N236" i="7"/>
  <c r="N81" i="7" s="1"/>
  <c r="N235" i="7"/>
  <c r="N58" i="7" s="1"/>
  <c r="N244" i="7"/>
  <c r="N67" i="7" s="1"/>
  <c r="N234" i="7"/>
  <c r="N57" i="7" s="1"/>
  <c r="N243" i="7"/>
  <c r="N88" i="7" s="1"/>
  <c r="N232" i="7"/>
  <c r="N55" i="7" s="1"/>
  <c r="N233" i="7"/>
  <c r="N78" i="7" s="1"/>
  <c r="N242" i="7"/>
  <c r="N87" i="7" s="1"/>
  <c r="N231" i="7"/>
  <c r="N245" i="7"/>
  <c r="N239" i="7"/>
  <c r="N240" i="7"/>
  <c r="N85" i="7" s="1"/>
  <c r="G250" i="7"/>
  <c r="G201" i="7" s="1"/>
  <c r="G237" i="7"/>
  <c r="G60" i="7" s="1"/>
  <c r="G227" i="7"/>
  <c r="G50" i="7" s="1"/>
  <c r="G236" i="7"/>
  <c r="G59" i="7" s="1"/>
  <c r="G235" i="7"/>
  <c r="G80" i="7" s="1"/>
  <c r="G244" i="7"/>
  <c r="G89" i="7" s="1"/>
  <c r="G229" i="7"/>
  <c r="G74" i="7" s="1"/>
  <c r="G234" i="7"/>
  <c r="G57" i="7" s="1"/>
  <c r="G243" i="7"/>
  <c r="G88" i="7" s="1"/>
  <c r="G233" i="7"/>
  <c r="G78" i="7" s="1"/>
  <c r="G242" i="7"/>
  <c r="G65" i="7" s="1"/>
  <c r="G232" i="7"/>
  <c r="G55" i="7" s="1"/>
  <c r="G241" i="7"/>
  <c r="G86" i="7" s="1"/>
  <c r="G231" i="7"/>
  <c r="G76" i="7" s="1"/>
  <c r="G230" i="7"/>
  <c r="G53" i="7" s="1"/>
  <c r="G238" i="7"/>
  <c r="G228" i="7"/>
  <c r="G73" i="7" s="1"/>
  <c r="G245" i="7"/>
  <c r="G240" i="7"/>
  <c r="G85" i="7" s="1"/>
  <c r="G239" i="7"/>
  <c r="G62" i="7" s="1"/>
  <c r="JF250" i="7"/>
  <c r="JF201" i="7" s="1"/>
  <c r="BO165" i="7"/>
  <c r="BP165" i="7"/>
  <c r="BQ165" i="7"/>
  <c r="BR165" i="7"/>
  <c r="BS165" i="7"/>
  <c r="BU165" i="7"/>
  <c r="BT165" i="7"/>
  <c r="ME278" i="7"/>
  <c r="CV178" i="7"/>
  <c r="AQ165" i="7"/>
  <c r="AR165" i="7"/>
  <c r="AS165" i="7"/>
  <c r="AU165" i="7"/>
  <c r="AT165" i="7"/>
  <c r="AV165" i="7"/>
  <c r="AW165" i="7"/>
  <c r="MP280" i="7"/>
  <c r="AC250" i="7"/>
  <c r="AC201" i="7" s="1"/>
  <c r="LW274" i="7"/>
  <c r="MP273" i="7"/>
  <c r="MA273" i="7"/>
  <c r="M66" i="31"/>
  <c r="J126" i="7" s="1"/>
  <c r="R64" i="32"/>
  <c r="O137" i="7" s="1"/>
  <c r="K66" i="12"/>
  <c r="H130" i="7" s="1"/>
  <c r="I66" i="29"/>
  <c r="F133" i="7" s="1"/>
  <c r="I66" i="20"/>
  <c r="F131" i="7" s="1"/>
  <c r="J66" i="28"/>
  <c r="G128" i="7" s="1"/>
  <c r="ML273" i="7"/>
  <c r="FU273" i="7"/>
  <c r="FU320" i="7" s="1"/>
  <c r="FX273" i="7"/>
  <c r="FX320" i="7" s="1"/>
  <c r="DS273" i="7"/>
  <c r="DS320" i="7" s="1"/>
  <c r="DP273" i="7"/>
  <c r="DP320" i="7" s="1"/>
  <c r="DR273" i="7"/>
  <c r="DR320" i="7" s="1"/>
  <c r="DT273" i="7"/>
  <c r="DT320" i="7" s="1"/>
  <c r="FT273" i="7"/>
  <c r="FT320" i="7" s="1"/>
  <c r="HU273" i="7"/>
  <c r="HU320" i="7" s="1"/>
  <c r="HR273" i="7"/>
  <c r="HR320" i="7" s="1"/>
  <c r="HT273" i="7"/>
  <c r="HT320" i="7" s="1"/>
  <c r="KK273" i="7"/>
  <c r="KK320" i="7" s="1"/>
  <c r="KL273" i="7"/>
  <c r="KL320" i="7" s="1"/>
  <c r="KN273" i="7"/>
  <c r="KN320" i="7" s="1"/>
  <c r="HQ273" i="7"/>
  <c r="HQ320" i="7" s="1"/>
  <c r="DQ273" i="7"/>
  <c r="DQ320" i="7" s="1"/>
  <c r="DN273" i="7"/>
  <c r="DN320" i="7" s="1"/>
  <c r="FY273" i="7"/>
  <c r="FY320" i="7" s="1"/>
  <c r="HP273" i="7"/>
  <c r="HP320" i="7" s="1"/>
  <c r="GA273" i="7"/>
  <c r="GA320" i="7" s="1"/>
  <c r="HS273" i="7"/>
  <c r="HS320" i="7" s="1"/>
  <c r="FV273" i="7"/>
  <c r="FV320" i="7" s="1"/>
  <c r="KS273" i="7"/>
  <c r="KS320" i="7" s="1"/>
  <c r="FZ273" i="7"/>
  <c r="FZ320" i="7" s="1"/>
  <c r="KP273" i="7"/>
  <c r="KP320" i="7" s="1"/>
  <c r="KT273" i="7"/>
  <c r="KT320" i="7" s="1"/>
  <c r="DV273" i="7"/>
  <c r="DV320" i="7" s="1"/>
  <c r="HX273" i="7"/>
  <c r="HX320" i="7" s="1"/>
  <c r="GC273" i="7"/>
  <c r="GC320" i="7" s="1"/>
  <c r="HO273" i="7"/>
  <c r="HO320" i="7" s="1"/>
  <c r="DL273" i="7"/>
  <c r="DL320" i="7" s="1"/>
  <c r="KR273" i="7"/>
  <c r="KR320" i="7" s="1"/>
  <c r="KM273" i="7"/>
  <c r="KM320" i="7" s="1"/>
  <c r="DK273" i="7"/>
  <c r="DK320" i="7" s="1"/>
  <c r="DM273" i="7"/>
  <c r="DM320" i="7" s="1"/>
  <c r="KI273" i="7"/>
  <c r="KI320" i="7" s="1"/>
  <c r="HW273" i="7"/>
  <c r="HW320" i="7" s="1"/>
  <c r="DO273" i="7"/>
  <c r="DO320" i="7" s="1"/>
  <c r="KJ273" i="7"/>
  <c r="KJ320" i="7" s="1"/>
  <c r="GD273" i="7"/>
  <c r="GD320" i="7" s="1"/>
  <c r="FW273" i="7"/>
  <c r="FW320" i="7" s="1"/>
  <c r="GB273" i="7"/>
  <c r="GB320" i="7" s="1"/>
  <c r="HY273" i="7"/>
  <c r="HY320" i="7" s="1"/>
  <c r="KQ273" i="7"/>
  <c r="KQ320" i="7" s="1"/>
  <c r="HV273" i="7"/>
  <c r="HV320" i="7" s="1"/>
  <c r="DU273" i="7"/>
  <c r="DU320" i="7" s="1"/>
  <c r="HZ273" i="7"/>
  <c r="HZ320" i="7" s="1"/>
  <c r="KO273" i="7"/>
  <c r="KO320" i="7" s="1"/>
  <c r="IE291" i="7"/>
  <c r="IE313" i="7" s="1"/>
  <c r="LH298" i="7"/>
  <c r="LU297" i="7"/>
  <c r="LV266" i="7"/>
  <c r="IN296" i="7"/>
  <c r="FU297" i="7"/>
  <c r="FU308" i="7" s="1"/>
  <c r="FV297" i="7"/>
  <c r="FV308" i="7" s="1"/>
  <c r="IS296" i="7"/>
  <c r="DP297" i="7"/>
  <c r="DP308" i="7" s="1"/>
  <c r="GD297" i="7"/>
  <c r="GD308" i="7" s="1"/>
  <c r="DN297" i="7"/>
  <c r="DN308" i="7" s="1"/>
  <c r="KN297" i="7"/>
  <c r="KN308" i="7" s="1"/>
  <c r="DK297" i="7"/>
  <c r="DK308" i="7" s="1"/>
  <c r="DQ297" i="7"/>
  <c r="DQ308" i="7" s="1"/>
  <c r="KS297" i="7"/>
  <c r="KS308" i="7" s="1"/>
  <c r="DL297" i="7"/>
  <c r="DL308" i="7" s="1"/>
  <c r="DM297" i="7"/>
  <c r="DM308" i="7" s="1"/>
  <c r="GC297" i="7"/>
  <c r="GC308" i="7" s="1"/>
  <c r="DU297" i="7"/>
  <c r="DU308" i="7" s="1"/>
  <c r="DO297" i="7"/>
  <c r="DO308" i="7" s="1"/>
  <c r="GA297" i="7"/>
  <c r="GA308" i="7" s="1"/>
  <c r="KO297" i="7"/>
  <c r="KO308" i="7" s="1"/>
  <c r="FZ297" i="7"/>
  <c r="FZ308" i="7" s="1"/>
  <c r="IC291" i="7"/>
  <c r="IC313" i="7" s="1"/>
  <c r="FX297" i="7"/>
  <c r="FX308" i="7" s="1"/>
  <c r="KR297" i="7"/>
  <c r="KR308" i="7" s="1"/>
  <c r="KQ297" i="7"/>
  <c r="KQ308" i="7" s="1"/>
  <c r="KL297" i="7"/>
  <c r="KL308" i="7" s="1"/>
  <c r="FT297" i="7"/>
  <c r="FT308" i="7" s="1"/>
  <c r="DS297" i="7"/>
  <c r="DS308" i="7" s="1"/>
  <c r="DV297" i="7"/>
  <c r="DV308" i="7" s="1"/>
  <c r="IM296" i="7"/>
  <c r="KP297" i="7"/>
  <c r="KP308" i="7" s="1"/>
  <c r="FW297" i="7"/>
  <c r="FW308" i="7" s="1"/>
  <c r="MA297" i="7"/>
  <c r="DT297" i="7"/>
  <c r="DT308" i="7" s="1"/>
  <c r="IU296" i="7"/>
  <c r="DR297" i="7"/>
  <c r="DR308" i="7" s="1"/>
  <c r="GB297" i="7"/>
  <c r="GB308" i="7" s="1"/>
  <c r="FY297" i="7"/>
  <c r="FY308" i="7" s="1"/>
  <c r="KJ297" i="7"/>
  <c r="KJ308" i="7" s="1"/>
  <c r="KK297" i="7"/>
  <c r="KK308" i="7" s="1"/>
  <c r="CR272" i="7"/>
  <c r="CR274" i="7" s="1"/>
  <c r="KM297" i="7"/>
  <c r="KM308" i="7" s="1"/>
  <c r="KI297" i="7"/>
  <c r="KI308" i="7" s="1"/>
  <c r="GV298" i="7"/>
  <c r="FB272" i="7"/>
  <c r="FB274" i="7" s="1"/>
  <c r="EV272" i="7"/>
  <c r="EV274" i="7" s="1"/>
  <c r="JL296" i="7"/>
  <c r="JD298" i="7"/>
  <c r="Y298" i="7"/>
  <c r="GS298" i="7"/>
  <c r="JL272" i="7"/>
  <c r="JL274" i="7" s="1"/>
  <c r="CT272" i="7"/>
  <c r="CT274" i="7" s="1"/>
  <c r="L291" i="7"/>
  <c r="L313" i="7" s="1"/>
  <c r="U291" i="7"/>
  <c r="U313" i="7" s="1"/>
  <c r="FA272" i="7"/>
  <c r="FA274" i="7" s="1"/>
  <c r="K68" i="30"/>
  <c r="H123" i="7" s="1"/>
  <c r="U267" i="7"/>
  <c r="U325" i="7" s="1"/>
  <c r="JG298" i="7"/>
  <c r="L266" i="7"/>
  <c r="L326" i="7" s="1"/>
  <c r="MA271" i="7"/>
  <c r="JJ298" i="7"/>
  <c r="M64" i="32"/>
  <c r="J137" i="7" s="1"/>
  <c r="M64" i="26"/>
  <c r="J139" i="7" s="1"/>
  <c r="AO178" i="7"/>
  <c r="I66" i="19"/>
  <c r="F132" i="7" s="1"/>
  <c r="X64" i="26"/>
  <c r="U139" i="7" s="1"/>
  <c r="K66" i="18"/>
  <c r="H129" i="7" s="1"/>
  <c r="JC298" i="7"/>
  <c r="LM298" i="7"/>
  <c r="JS272" i="7"/>
  <c r="JS274" i="7" s="1"/>
  <c r="CW272" i="7"/>
  <c r="CW274" i="7" s="1"/>
  <c r="JP272" i="7"/>
  <c r="JP274" i="7" s="1"/>
  <c r="FQ267" i="7"/>
  <c r="FQ325" i="7" s="1"/>
  <c r="LW272" i="7"/>
  <c r="I64" i="25"/>
  <c r="F138" i="7" s="1"/>
  <c r="K66" i="29"/>
  <c r="H133" i="7" s="1"/>
  <c r="K64" i="32"/>
  <c r="H137" i="7" s="1"/>
  <c r="ME173" i="7"/>
  <c r="AX178" i="7"/>
  <c r="MP268" i="7"/>
  <c r="I64" i="32"/>
  <c r="F137" i="7" s="1"/>
  <c r="K66" i="19"/>
  <c r="H132" i="7" s="1"/>
  <c r="M66" i="29"/>
  <c r="J133" i="7" s="1"/>
  <c r="M66" i="19"/>
  <c r="J132" i="7" s="1"/>
  <c r="R64" i="24"/>
  <c r="O136" i="7" s="1"/>
  <c r="R66" i="19"/>
  <c r="O132" i="7" s="1"/>
  <c r="BA178" i="7"/>
  <c r="R66" i="12"/>
  <c r="O130" i="7" s="1"/>
  <c r="M66" i="12"/>
  <c r="J130" i="7" s="1"/>
  <c r="MA293" i="7"/>
  <c r="AB68" i="15"/>
  <c r="Y122" i="7" s="1"/>
  <c r="Q68" i="30"/>
  <c r="N123" i="7" s="1"/>
  <c r="I66" i="17"/>
  <c r="F127" i="7" s="1"/>
  <c r="R64" i="25"/>
  <c r="O138" i="7" s="1"/>
  <c r="R66" i="31"/>
  <c r="O126" i="7" s="1"/>
  <c r="K64" i="25"/>
  <c r="H138" i="7" s="1"/>
  <c r="K66" i="17"/>
  <c r="H127" i="7" s="1"/>
  <c r="W298" i="7"/>
  <c r="JN296" i="7"/>
  <c r="GW298" i="7"/>
  <c r="ID290" i="7"/>
  <c r="ID314" i="7" s="1"/>
  <c r="JS296" i="7"/>
  <c r="KE291" i="7"/>
  <c r="KE313" i="7" s="1"/>
  <c r="LL298" i="7"/>
  <c r="CU272" i="7"/>
  <c r="CU274" i="7" s="1"/>
  <c r="GU298" i="7"/>
  <c r="JQ272" i="7"/>
  <c r="JQ274" i="7" s="1"/>
  <c r="LP298" i="7"/>
  <c r="II291" i="7"/>
  <c r="II313" i="7" s="1"/>
  <c r="AA267" i="7"/>
  <c r="AA325" i="7" s="1"/>
  <c r="LK298" i="7"/>
  <c r="EW272" i="7"/>
  <c r="EW274" i="7" s="1"/>
  <c r="BZ296" i="7"/>
  <c r="BZ298" i="7" s="1"/>
  <c r="BZ239" i="7" s="1"/>
  <c r="LQ298" i="7"/>
  <c r="LM274" i="7"/>
  <c r="JX290" i="7"/>
  <c r="JX314" i="7" s="1"/>
  <c r="AP267" i="7"/>
  <c r="AP325" i="7" s="1"/>
  <c r="LJ298" i="7"/>
  <c r="IR296" i="7"/>
  <c r="IF266" i="7"/>
  <c r="IF326" i="7" s="1"/>
  <c r="GX298" i="7"/>
  <c r="JT272" i="7"/>
  <c r="JT274" i="7" s="1"/>
  <c r="FC272" i="7"/>
  <c r="FC274" i="7" s="1"/>
  <c r="IO296" i="7"/>
  <c r="JA298" i="7"/>
  <c r="JO272" i="7"/>
  <c r="JO274" i="7" s="1"/>
  <c r="FD272" i="7"/>
  <c r="FD274" i="7" s="1"/>
  <c r="JK272" i="7"/>
  <c r="JK274" i="7" s="1"/>
  <c r="DB267" i="7"/>
  <c r="DB325" i="7" s="1"/>
  <c r="JN272" i="7"/>
  <c r="JN274" i="7" s="1"/>
  <c r="HA298" i="7"/>
  <c r="GY298" i="7"/>
  <c r="JV272" i="7"/>
  <c r="JV274" i="7" s="1"/>
  <c r="CQ272" i="7"/>
  <c r="CQ274" i="7" s="1"/>
  <c r="JB298" i="7"/>
  <c r="JQ296" i="7"/>
  <c r="IY298" i="7"/>
  <c r="GR298" i="7"/>
  <c r="GQ298" i="7"/>
  <c r="BB272" i="7"/>
  <c r="LV272" i="7" s="1"/>
  <c r="KE267" i="7"/>
  <c r="KE325" i="7" s="1"/>
  <c r="IZ298" i="7"/>
  <c r="BZ272" i="7"/>
  <c r="IT296" i="7"/>
  <c r="LJ274" i="7"/>
  <c r="MO267" i="7"/>
  <c r="LO298" i="7"/>
  <c r="JU272" i="7"/>
  <c r="LT261" i="7"/>
  <c r="Z296" i="7"/>
  <c r="ME177" i="7"/>
  <c r="AF68" i="15"/>
  <c r="AC122" i="7" s="1"/>
  <c r="MS272" i="7"/>
  <c r="MP270" i="7"/>
  <c r="AF68" i="30"/>
  <c r="AC123" i="7" s="1"/>
  <c r="MD178" i="7"/>
  <c r="CS178" i="7"/>
  <c r="MP269" i="7"/>
  <c r="LR298" i="7"/>
  <c r="M66" i="18"/>
  <c r="J129" i="7" s="1"/>
  <c r="AB68" i="30"/>
  <c r="Y123" i="7" s="1"/>
  <c r="FA178" i="7"/>
  <c r="I66" i="18"/>
  <c r="F129" i="7" s="1"/>
  <c r="LZ173" i="7"/>
  <c r="I66" i="12"/>
  <c r="F130" i="7" s="1"/>
  <c r="FB178" i="7"/>
  <c r="LZ174" i="7"/>
  <c r="EZ178" i="7"/>
  <c r="M66" i="21"/>
  <c r="J125" i="7" s="1"/>
  <c r="R66" i="18"/>
  <c r="O129" i="7" s="1"/>
  <c r="LZ177" i="7"/>
  <c r="MP256" i="7"/>
  <c r="I66" i="27"/>
  <c r="F124" i="7" s="1"/>
  <c r="L66" i="28"/>
  <c r="I128" i="7" s="1"/>
  <c r="M66" i="17"/>
  <c r="J127" i="7" s="1"/>
  <c r="K66" i="27"/>
  <c r="H124" i="7" s="1"/>
  <c r="Q66" i="28"/>
  <c r="N128" i="7" s="1"/>
  <c r="K66" i="20"/>
  <c r="H131" i="7" s="1"/>
  <c r="CM178" i="7"/>
  <c r="CW178" i="7"/>
  <c r="LT285" i="7"/>
  <c r="R66" i="17"/>
  <c r="O127" i="7" s="1"/>
  <c r="CQ178" i="7"/>
  <c r="LU294" i="7"/>
  <c r="L66" i="22"/>
  <c r="I134" i="7" s="1"/>
  <c r="JK296" i="7"/>
  <c r="JK298" i="7" s="1"/>
  <c r="JK239" i="7" s="1"/>
  <c r="JU296" i="7"/>
  <c r="J66" i="23"/>
  <c r="G135" i="7" s="1"/>
  <c r="FF272" i="7"/>
  <c r="FF274" i="7" s="1"/>
  <c r="Q66" i="23"/>
  <c r="N135" i="7" s="1"/>
  <c r="EJ298" i="7"/>
  <c r="T50" i="28"/>
  <c r="S62" i="28"/>
  <c r="S67" i="28" s="1"/>
  <c r="HE259" i="7"/>
  <c r="HE176" i="7" s="1"/>
  <c r="HQ176" i="7"/>
  <c r="KA290" i="7"/>
  <c r="KA314" i="7" s="1"/>
  <c r="JO296" i="7"/>
  <c r="DM294" i="7"/>
  <c r="MA294" i="7"/>
  <c r="W55" i="29"/>
  <c r="W64" i="29"/>
  <c r="W57" i="29"/>
  <c r="W63" i="29"/>
  <c r="X30" i="29"/>
  <c r="AC53" i="18"/>
  <c r="AC52" i="18"/>
  <c r="W64" i="23"/>
  <c r="W55" i="23"/>
  <c r="W63" i="23"/>
  <c r="W57" i="23"/>
  <c r="X30" i="23"/>
  <c r="CB274" i="7"/>
  <c r="LY272" i="7"/>
  <c r="W64" i="21"/>
  <c r="W55" i="21"/>
  <c r="W57" i="21"/>
  <c r="W63" i="21"/>
  <c r="X30" i="21"/>
  <c r="DD290" i="7"/>
  <c r="DD314" i="7" s="1"/>
  <c r="HU271" i="7"/>
  <c r="FV254" i="7"/>
  <c r="FV323" i="7" s="1"/>
  <c r="HV269" i="7"/>
  <c r="KK295" i="7"/>
  <c r="CY267" i="7"/>
  <c r="CY325" i="7" s="1"/>
  <c r="LZ267" i="7"/>
  <c r="CM272" i="7"/>
  <c r="IK290" i="7"/>
  <c r="IK314" i="7" s="1"/>
  <c r="IW296" i="7"/>
  <c r="HY256" i="7"/>
  <c r="HY324" i="7" s="1"/>
  <c r="GC294" i="7"/>
  <c r="GZ298" i="7"/>
  <c r="MI296" i="7"/>
  <c r="MQ265" i="7"/>
  <c r="AB265" i="7"/>
  <c r="MR265" i="7" s="1"/>
  <c r="FY260" i="7"/>
  <c r="FM177" i="7"/>
  <c r="KP293" i="7"/>
  <c r="T260" i="7"/>
  <c r="T321" i="7" s="1"/>
  <c r="Z27" i="25"/>
  <c r="Y52" i="25"/>
  <c r="FY268" i="7"/>
  <c r="FJ267" i="7"/>
  <c r="FJ325" i="7" s="1"/>
  <c r="ME267" i="7"/>
  <c r="EX272" i="7"/>
  <c r="ET298" i="7"/>
  <c r="HW268" i="7"/>
  <c r="JI298" i="7"/>
  <c r="DM269" i="7"/>
  <c r="FW292" i="7"/>
  <c r="X53" i="24"/>
  <c r="X54" i="24"/>
  <c r="Y29" i="24"/>
  <c r="X61" i="24"/>
  <c r="U43" i="28"/>
  <c r="T58" i="28"/>
  <c r="FS270" i="7"/>
  <c r="MF270" i="7"/>
  <c r="O97" i="7"/>
  <c r="R79" i="27"/>
  <c r="DL284" i="7"/>
  <c r="CZ174" i="7"/>
  <c r="GA254" i="7"/>
  <c r="GA323" i="7" s="1"/>
  <c r="R52" i="23"/>
  <c r="R53" i="23"/>
  <c r="M53" i="28"/>
  <c r="M52" i="28"/>
  <c r="KK269" i="7"/>
  <c r="KQ280" i="7"/>
  <c r="KQ312" i="7" s="1"/>
  <c r="U43" i="23"/>
  <c r="T58" i="23"/>
  <c r="FW268" i="7"/>
  <c r="GC295" i="7"/>
  <c r="FS283" i="7"/>
  <c r="FG173" i="7"/>
  <c r="MF283" i="7"/>
  <c r="GA292" i="7"/>
  <c r="HU270" i="7"/>
  <c r="BY296" i="7"/>
  <c r="CH298" i="7"/>
  <c r="JW291" i="7"/>
  <c r="JW313" i="7" s="1"/>
  <c r="MO291" i="7"/>
  <c r="MM290" i="7"/>
  <c r="KQ294" i="7"/>
  <c r="LY178" i="7"/>
  <c r="KL271" i="7"/>
  <c r="KM292" i="7"/>
  <c r="DO270" i="7"/>
  <c r="DS295" i="7"/>
  <c r="S52" i="19"/>
  <c r="S53" i="19"/>
  <c r="EI298" i="7"/>
  <c r="AB270" i="7"/>
  <c r="DM259" i="7"/>
  <c r="DA176" i="7"/>
  <c r="FH291" i="7"/>
  <c r="FH313" i="7" s="1"/>
  <c r="ME291" i="7"/>
  <c r="U42" i="25"/>
  <c r="T56" i="25"/>
  <c r="FV295" i="7"/>
  <c r="KN294" i="7"/>
  <c r="FN290" i="7"/>
  <c r="FN314" i="7" s="1"/>
  <c r="FY293" i="7"/>
  <c r="CB298" i="7"/>
  <c r="FN267" i="7"/>
  <c r="FN325" i="7" s="1"/>
  <c r="AD24" i="20"/>
  <c r="AB280" i="7"/>
  <c r="AB312" i="7" s="1"/>
  <c r="H52" i="19"/>
  <c r="H53" i="19"/>
  <c r="GD283" i="7"/>
  <c r="FR173" i="7"/>
  <c r="DS254" i="7"/>
  <c r="DS323" i="7" s="1"/>
  <c r="KM256" i="7"/>
  <c r="KM324" i="7" s="1"/>
  <c r="EB259" i="7"/>
  <c r="EB176" i="7" s="1"/>
  <c r="DP176" i="7"/>
  <c r="GB284" i="7"/>
  <c r="FP174" i="7"/>
  <c r="HW293" i="7"/>
  <c r="DR283" i="7"/>
  <c r="DF173" i="7"/>
  <c r="M52" i="15"/>
  <c r="M53" i="15"/>
  <c r="R263" i="7"/>
  <c r="MH263" i="7" s="1"/>
  <c r="MG263" i="7"/>
  <c r="DH291" i="7"/>
  <c r="DH313" i="7" s="1"/>
  <c r="HT293" i="7"/>
  <c r="EN298" i="7"/>
  <c r="DK264" i="7"/>
  <c r="MA264" i="7"/>
  <c r="MB258" i="7"/>
  <c r="M258" i="7"/>
  <c r="MC258" i="7" s="1"/>
  <c r="DO284" i="7"/>
  <c r="DC174" i="7"/>
  <c r="CX272" i="7"/>
  <c r="CP178" i="7"/>
  <c r="KS295" i="7"/>
  <c r="MD296" i="7"/>
  <c r="W52" i="18"/>
  <c r="W53" i="18"/>
  <c r="KN270" i="7"/>
  <c r="FK290" i="7"/>
  <c r="FK314" i="7" s="1"/>
  <c r="IY274" i="7"/>
  <c r="MN272" i="7"/>
  <c r="LU293" i="7"/>
  <c r="H24" i="28"/>
  <c r="E296" i="7"/>
  <c r="D278" i="7"/>
  <c r="D311" i="7" s="1"/>
  <c r="BZ178" i="7"/>
  <c r="LX177" i="7"/>
  <c r="AB258" i="7"/>
  <c r="MF295" i="7"/>
  <c r="LU254" i="7"/>
  <c r="AO291" i="7"/>
  <c r="AO313" i="7" s="1"/>
  <c r="AC52" i="20"/>
  <c r="AC53" i="20"/>
  <c r="M71" i="30"/>
  <c r="M53" i="30"/>
  <c r="M52" i="30"/>
  <c r="GD293" i="7"/>
  <c r="Q177" i="7"/>
  <c r="DN294" i="7"/>
  <c r="LY296" i="7"/>
  <c r="GD295" i="7"/>
  <c r="HQ269" i="7"/>
  <c r="DP283" i="7"/>
  <c r="DD173" i="7"/>
  <c r="GB283" i="7"/>
  <c r="FP173" i="7"/>
  <c r="KS294" i="7"/>
  <c r="MP292" i="7"/>
  <c r="KQ293" i="7"/>
  <c r="HX260" i="7"/>
  <c r="IJ177" i="7"/>
  <c r="F298" i="7"/>
  <c r="ME174" i="7"/>
  <c r="ME290" i="7"/>
  <c r="IG266" i="7"/>
  <c r="IG326" i="7" s="1"/>
  <c r="IS272" i="7"/>
  <c r="DQ270" i="7"/>
  <c r="GC254" i="7"/>
  <c r="GC323" i="7" s="1"/>
  <c r="KH291" i="7"/>
  <c r="KH313" i="7" s="1"/>
  <c r="JV296" i="7"/>
  <c r="DO259" i="7"/>
  <c r="DC176" i="7"/>
  <c r="CN296" i="7"/>
  <c r="CZ278" i="7"/>
  <c r="CZ311" i="7" s="1"/>
  <c r="LZ278" i="7"/>
  <c r="M262" i="7"/>
  <c r="T24" i="19"/>
  <c r="R289" i="7"/>
  <c r="MG289" i="7"/>
  <c r="DU259" i="7"/>
  <c r="DI176" i="7"/>
  <c r="FX293" i="7"/>
  <c r="I52" i="28"/>
  <c r="I53" i="28"/>
  <c r="MF284" i="7"/>
  <c r="FU254" i="7"/>
  <c r="FU323" i="7" s="1"/>
  <c r="EC269" i="7"/>
  <c r="JI274" i="7"/>
  <c r="DL283" i="7"/>
  <c r="CZ173" i="7"/>
  <c r="HS260" i="7"/>
  <c r="IE177" i="7"/>
  <c r="H52" i="17"/>
  <c r="H53" i="17"/>
  <c r="LV174" i="7"/>
  <c r="FT284" i="7"/>
  <c r="FH174" i="7"/>
  <c r="FT260" i="7"/>
  <c r="FH177" i="7"/>
  <c r="MF260" i="7"/>
  <c r="R260" i="7"/>
  <c r="EV178" i="7"/>
  <c r="ME176" i="7"/>
  <c r="HS256" i="7"/>
  <c r="HS324" i="7" s="1"/>
  <c r="R67" i="21"/>
  <c r="O98" i="7" s="1"/>
  <c r="O347" i="7" s="1"/>
  <c r="R66" i="21"/>
  <c r="O125" i="7" s="1"/>
  <c r="W50" i="24"/>
  <c r="W51" i="24"/>
  <c r="CJ298" i="7"/>
  <c r="HT270" i="7"/>
  <c r="FT259" i="7"/>
  <c r="FH176" i="7"/>
  <c r="MF259" i="7"/>
  <c r="T50" i="21"/>
  <c r="S62" i="21"/>
  <c r="S67" i="21" s="1"/>
  <c r="P98" i="7" s="1"/>
  <c r="DL295" i="7"/>
  <c r="MA295" i="7"/>
  <c r="O95" i="7"/>
  <c r="O346" i="7" s="1"/>
  <c r="IL291" i="7"/>
  <c r="IL313" i="7" s="1"/>
  <c r="IX296" i="7"/>
  <c r="FK267" i="7"/>
  <c r="FK325" i="7" s="1"/>
  <c r="DJ267" i="7"/>
  <c r="DJ325" i="7" s="1"/>
  <c r="T61" i="15"/>
  <c r="FA296" i="7"/>
  <c r="FM278" i="7"/>
  <c r="FM311" i="7" s="1"/>
  <c r="O101" i="7"/>
  <c r="R79" i="28"/>
  <c r="EY272" i="7"/>
  <c r="KI271" i="7"/>
  <c r="N117" i="7"/>
  <c r="FW294" i="7"/>
  <c r="HU294" i="7"/>
  <c r="W52" i="21"/>
  <c r="W53" i="21"/>
  <c r="FX268" i="7"/>
  <c r="KR294" i="7"/>
  <c r="V43" i="21"/>
  <c r="U58" i="21"/>
  <c r="HR294" i="7"/>
  <c r="M256" i="7"/>
  <c r="M324" i="7" s="1"/>
  <c r="O24" i="31"/>
  <c r="MB287" i="7"/>
  <c r="M287" i="7"/>
  <c r="HW256" i="7"/>
  <c r="HW324" i="7" s="1"/>
  <c r="HS268" i="7"/>
  <c r="DU254" i="7"/>
  <c r="DU323" i="7" s="1"/>
  <c r="X55" i="19"/>
  <c r="X63" i="19"/>
  <c r="Y30" i="19"/>
  <c r="X57" i="19"/>
  <c r="FU293" i="7"/>
  <c r="FS254" i="7"/>
  <c r="FS323" i="7" s="1"/>
  <c r="DN269" i="7"/>
  <c r="HY260" i="7"/>
  <c r="IK177" i="7"/>
  <c r="T50" i="19"/>
  <c r="S62" i="19"/>
  <c r="S67" i="19" s="1"/>
  <c r="P105" i="7" s="1"/>
  <c r="HP292" i="7"/>
  <c r="EV296" i="7"/>
  <c r="FH278" i="7"/>
  <c r="FH311" i="7" s="1"/>
  <c r="FF296" i="7"/>
  <c r="FR278" i="7"/>
  <c r="FR311" i="7" s="1"/>
  <c r="U43" i="29"/>
  <c r="T58" i="29"/>
  <c r="HA274" i="7"/>
  <c r="BA296" i="7"/>
  <c r="AO278" i="7"/>
  <c r="AO311" i="7" s="1"/>
  <c r="HX292" i="7"/>
  <c r="AB263" i="7"/>
  <c r="MR263" i="7" s="1"/>
  <c r="MQ263" i="7"/>
  <c r="HR271" i="7"/>
  <c r="DQ283" i="7"/>
  <c r="DE173" i="7"/>
  <c r="CT296" i="7"/>
  <c r="DF278" i="7"/>
  <c r="DF311" i="7" s="1"/>
  <c r="N52" i="18"/>
  <c r="N53" i="18"/>
  <c r="DU270" i="7"/>
  <c r="KL292" i="7"/>
  <c r="FX294" i="7"/>
  <c r="KL293" i="7"/>
  <c r="BB296" i="7"/>
  <c r="AP278" i="7"/>
  <c r="AP311" i="7" s="1"/>
  <c r="EM298" i="7"/>
  <c r="CV296" i="7"/>
  <c r="DH278" i="7"/>
  <c r="DH311" i="7" s="1"/>
  <c r="DT271" i="7"/>
  <c r="HX271" i="7"/>
  <c r="DR260" i="7"/>
  <c r="DF177" i="7"/>
  <c r="CK298" i="7"/>
  <c r="AD24" i="30"/>
  <c r="AD24" i="15"/>
  <c r="MQ176" i="7"/>
  <c r="AB176" i="7"/>
  <c r="AE24" i="40" s="1"/>
  <c r="HQ256" i="7"/>
  <c r="HQ324" i="7" s="1"/>
  <c r="AD24" i="18"/>
  <c r="AB282" i="7"/>
  <c r="AB309" i="7" s="1"/>
  <c r="T50" i="15"/>
  <c r="S64" i="15"/>
  <c r="S72" i="15" s="1"/>
  <c r="FU259" i="7"/>
  <c r="FI176" i="7"/>
  <c r="AB257" i="7"/>
  <c r="MN178" i="7"/>
  <c r="KL268" i="7"/>
  <c r="FV271" i="7"/>
  <c r="AB268" i="7"/>
  <c r="BM298" i="7"/>
  <c r="M273" i="7"/>
  <c r="M320" i="7" s="1"/>
  <c r="AB260" i="7"/>
  <c r="MR260" i="7" s="1"/>
  <c r="MQ260" i="7"/>
  <c r="HQ280" i="7"/>
  <c r="HQ312" i="7" s="1"/>
  <c r="AY296" i="7"/>
  <c r="AM278" i="7"/>
  <c r="AM311" i="7" s="1"/>
  <c r="U43" i="18"/>
  <c r="T58" i="18"/>
  <c r="DT270" i="7"/>
  <c r="M263" i="7"/>
  <c r="MC263" i="7" s="1"/>
  <c r="MB263" i="7"/>
  <c r="DP254" i="7"/>
  <c r="DP323" i="7" s="1"/>
  <c r="V28" i="29"/>
  <c r="U54" i="29"/>
  <c r="BN298" i="7"/>
  <c r="U43" i="22"/>
  <c r="T58" i="22"/>
  <c r="FY254" i="7"/>
  <c r="FY323" i="7" s="1"/>
  <c r="KQ292" i="7"/>
  <c r="KP294" i="7"/>
  <c r="IA291" i="7"/>
  <c r="IA313" i="7" s="1"/>
  <c r="MM291" i="7"/>
  <c r="T40" i="23"/>
  <c r="T65" i="23" s="1"/>
  <c r="AY178" i="7"/>
  <c r="DN283" i="7"/>
  <c r="DB173" i="7"/>
  <c r="GC284" i="7"/>
  <c r="FQ174" i="7"/>
  <c r="R72" i="30"/>
  <c r="T48" i="19"/>
  <c r="T61" i="19" s="1"/>
  <c r="U47" i="19"/>
  <c r="T46" i="22"/>
  <c r="T60" i="22" s="1"/>
  <c r="U45" i="22"/>
  <c r="FU292" i="7"/>
  <c r="O23" i="32"/>
  <c r="M293" i="7"/>
  <c r="DQ259" i="7"/>
  <c r="DE176" i="7"/>
  <c r="KL270" i="7"/>
  <c r="AP177" i="7"/>
  <c r="LU260" i="7"/>
  <c r="U45" i="29"/>
  <c r="T46" i="29"/>
  <c r="T60" i="29" s="1"/>
  <c r="GB295" i="7"/>
  <c r="KS269" i="7"/>
  <c r="GC269" i="7"/>
  <c r="DA291" i="7"/>
  <c r="DA313" i="7" s="1"/>
  <c r="N50" i="32"/>
  <c r="N51" i="32"/>
  <c r="N63" i="32"/>
  <c r="FY284" i="7"/>
  <c r="FM174" i="7"/>
  <c r="HP260" i="7"/>
  <c r="IB177" i="7"/>
  <c r="GA284" i="7"/>
  <c r="FO174" i="7"/>
  <c r="KO294" i="7"/>
  <c r="DK260" i="7"/>
  <c r="CY177" i="7"/>
  <c r="GM270" i="7"/>
  <c r="DQ294" i="7"/>
  <c r="IR178" i="7"/>
  <c r="DS270" i="7"/>
  <c r="BW296" i="7"/>
  <c r="DU295" i="7"/>
  <c r="KK271" i="7"/>
  <c r="FF178" i="7"/>
  <c r="DL269" i="7"/>
  <c r="CU178" i="7"/>
  <c r="T50" i="31"/>
  <c r="S62" i="31"/>
  <c r="S67" i="31" s="1"/>
  <c r="P99" i="7" s="1"/>
  <c r="V54" i="17"/>
  <c r="W28" i="17"/>
  <c r="DO283" i="7"/>
  <c r="DC173" i="7"/>
  <c r="HU260" i="7"/>
  <c r="IG177" i="7"/>
  <c r="AC55" i="15"/>
  <c r="AC54" i="15"/>
  <c r="AC71" i="15"/>
  <c r="KM294" i="7"/>
  <c r="HV280" i="7"/>
  <c r="HV312" i="7" s="1"/>
  <c r="FO291" i="7"/>
  <c r="FO313" i="7" s="1"/>
  <c r="AM178" i="7"/>
  <c r="U52" i="24"/>
  <c r="V27" i="24"/>
  <c r="DV295" i="7"/>
  <c r="AD23" i="24"/>
  <c r="AB292" i="7"/>
  <c r="DU260" i="7"/>
  <c r="DI177" i="7"/>
  <c r="EY178" i="7"/>
  <c r="KB290" i="7"/>
  <c r="KB314" i="7" s="1"/>
  <c r="DJ278" i="7"/>
  <c r="DJ311" i="7" s="1"/>
  <c r="CX296" i="7"/>
  <c r="GA269" i="7"/>
  <c r="HR260" i="7"/>
  <c r="ID177" i="7"/>
  <c r="GX274" i="7"/>
  <c r="JY266" i="7"/>
  <c r="JY326" i="7" s="1"/>
  <c r="KJ292" i="7"/>
  <c r="HW259" i="7"/>
  <c r="II176" i="7"/>
  <c r="FL291" i="7"/>
  <c r="FL313" i="7" s="1"/>
  <c r="AO290" i="7"/>
  <c r="AO314" i="7" s="1"/>
  <c r="S24" i="15"/>
  <c r="S24" i="30"/>
  <c r="P178" i="7"/>
  <c r="Q176" i="7"/>
  <c r="T24" i="40" s="1"/>
  <c r="AB256" i="7"/>
  <c r="AB324" i="7" s="1"/>
  <c r="W50" i="25"/>
  <c r="W51" i="25"/>
  <c r="HT259" i="7"/>
  <c r="IF176" i="7"/>
  <c r="BK298" i="7"/>
  <c r="HP268" i="7"/>
  <c r="FV294" i="7"/>
  <c r="KR268" i="7"/>
  <c r="GD259" i="7"/>
  <c r="FR176" i="7"/>
  <c r="DS259" i="7"/>
  <c r="DG176" i="7"/>
  <c r="EN274" i="7"/>
  <c r="T50" i="29"/>
  <c r="S62" i="29"/>
  <c r="S67" i="29" s="1"/>
  <c r="P106" i="7" s="1"/>
  <c r="HV268" i="7"/>
  <c r="U28" i="28"/>
  <c r="T54" i="28"/>
  <c r="CM296" i="7"/>
  <c r="CY278" i="7"/>
  <c r="CY311" i="7" s="1"/>
  <c r="GB292" i="7"/>
  <c r="KT270" i="7"/>
  <c r="S24" i="28"/>
  <c r="P296" i="7"/>
  <c r="Q278" i="7"/>
  <c r="Q311" i="7" s="1"/>
  <c r="FT270" i="7"/>
  <c r="AC55" i="30"/>
  <c r="AC54" i="30"/>
  <c r="AC53" i="30"/>
  <c r="AC71" i="30"/>
  <c r="KI269" i="7"/>
  <c r="HY268" i="7"/>
  <c r="DU293" i="7"/>
  <c r="DN293" i="7"/>
  <c r="FS260" i="7"/>
  <c r="FG177" i="7"/>
  <c r="AC50" i="24"/>
  <c r="AC51" i="24"/>
  <c r="FW259" i="7"/>
  <c r="FK176" i="7"/>
  <c r="IF290" i="7"/>
  <c r="IF314" i="7" s="1"/>
  <c r="CL298" i="7"/>
  <c r="GJ270" i="7"/>
  <c r="AM291" i="7"/>
  <c r="AM313" i="7" s="1"/>
  <c r="HO271" i="7"/>
  <c r="ML271" i="7"/>
  <c r="GA260" i="7"/>
  <c r="FO177" i="7"/>
  <c r="FZ284" i="7"/>
  <c r="FN174" i="7"/>
  <c r="U52" i="32"/>
  <c r="V27" i="32"/>
  <c r="FY295" i="7"/>
  <c r="T50" i="27"/>
  <c r="S62" i="27"/>
  <c r="S67" i="27" s="1"/>
  <c r="HY293" i="7"/>
  <c r="H52" i="29"/>
  <c r="H53" i="29"/>
  <c r="FO267" i="7"/>
  <c r="FO325" i="7" s="1"/>
  <c r="AB262" i="7"/>
  <c r="HT256" i="7"/>
  <c r="HT324" i="7" s="1"/>
  <c r="Y52" i="26"/>
  <c r="Y65" i="26" s="1"/>
  <c r="V112" i="7" s="1"/>
  <c r="Z27" i="26"/>
  <c r="GT298" i="7"/>
  <c r="X30" i="31"/>
  <c r="W64" i="31"/>
  <c r="W55" i="31"/>
  <c r="W63" i="31"/>
  <c r="W57" i="31"/>
  <c r="DL270" i="7"/>
  <c r="MA270" i="7"/>
  <c r="HZ260" i="7"/>
  <c r="IL177" i="7"/>
  <c r="FC296" i="7"/>
  <c r="FO278" i="7"/>
  <c r="FO311" i="7" s="1"/>
  <c r="CA298" i="7"/>
  <c r="AB273" i="7"/>
  <c r="AB320" i="7" s="1"/>
  <c r="DX260" i="7"/>
  <c r="DX177" i="7" s="1"/>
  <c r="DL177" i="7"/>
  <c r="O298" i="7"/>
  <c r="T24" i="18"/>
  <c r="MG282" i="7"/>
  <c r="R282" i="7"/>
  <c r="HU295" i="7"/>
  <c r="FW254" i="7"/>
  <c r="FW323" i="7" s="1"/>
  <c r="KN295" i="7"/>
  <c r="U42" i="32"/>
  <c r="T56" i="32"/>
  <c r="KT280" i="7"/>
  <c r="KT312" i="7" s="1"/>
  <c r="T46" i="20"/>
  <c r="T60" i="20" s="1"/>
  <c r="U45" i="20"/>
  <c r="HS293" i="7"/>
  <c r="DK284" i="7"/>
  <c r="CY174" i="7"/>
  <c r="V30" i="6"/>
  <c r="W30" i="6" s="1"/>
  <c r="HQ268" i="7"/>
  <c r="HS280" i="7"/>
  <c r="HS312" i="7" s="1"/>
  <c r="FW293" i="7"/>
  <c r="DT269" i="7"/>
  <c r="HP269" i="7"/>
  <c r="GC270" i="7"/>
  <c r="U47" i="27"/>
  <c r="T48" i="27"/>
  <c r="T61" i="27" s="1"/>
  <c r="IQ296" i="7"/>
  <c r="HW294" i="7"/>
  <c r="FS268" i="7"/>
  <c r="AD24" i="19"/>
  <c r="MQ289" i="7"/>
  <c r="AB289" i="7"/>
  <c r="MG265" i="7"/>
  <c r="R265" i="7"/>
  <c r="MH265" i="7" s="1"/>
  <c r="KS293" i="7"/>
  <c r="DS269" i="7"/>
  <c r="T24" i="17"/>
  <c r="R279" i="7"/>
  <c r="DP260" i="7"/>
  <c r="DD177" i="7"/>
  <c r="O24" i="21"/>
  <c r="M286" i="7"/>
  <c r="DV293" i="7"/>
  <c r="HZ294" i="7"/>
  <c r="DM260" i="7"/>
  <c r="DA177" i="7"/>
  <c r="HX270" i="7"/>
  <c r="FG266" i="7"/>
  <c r="FG326" i="7" s="1"/>
  <c r="HY271" i="7"/>
  <c r="KJ268" i="7"/>
  <c r="KI294" i="7"/>
  <c r="AM290" i="7"/>
  <c r="AM314" i="7" s="1"/>
  <c r="FY292" i="7"/>
  <c r="AD24" i="21"/>
  <c r="AB286" i="7"/>
  <c r="GD260" i="7"/>
  <c r="FR177" i="7"/>
  <c r="FU268" i="7"/>
  <c r="D178" i="7"/>
  <c r="FV292" i="7"/>
  <c r="T50" i="23"/>
  <c r="S62" i="23"/>
  <c r="S67" i="23" s="1"/>
  <c r="P108" i="7" s="1"/>
  <c r="EQ298" i="7"/>
  <c r="FX283" i="7"/>
  <c r="FL173" i="7"/>
  <c r="MP177" i="7"/>
  <c r="AA177" i="7"/>
  <c r="O24" i="29"/>
  <c r="MB288" i="7"/>
  <c r="M288" i="7"/>
  <c r="KO293" i="7"/>
  <c r="FL290" i="7"/>
  <c r="FL314" i="7" s="1"/>
  <c r="R52" i="28"/>
  <c r="R53" i="28"/>
  <c r="GA271" i="7"/>
  <c r="ID266" i="7"/>
  <c r="ID326" i="7" s="1"/>
  <c r="FU269" i="7"/>
  <c r="HT295" i="7"/>
  <c r="DR284" i="7"/>
  <c r="DF174" i="7"/>
  <c r="MQ259" i="7"/>
  <c r="AB259" i="7"/>
  <c r="MR259" i="7" s="1"/>
  <c r="DU283" i="7"/>
  <c r="DI173" i="7"/>
  <c r="HZ270" i="7"/>
  <c r="N52" i="31"/>
  <c r="N53" i="31"/>
  <c r="KL280" i="7"/>
  <c r="KL312" i="7" s="1"/>
  <c r="KQ256" i="7"/>
  <c r="KQ324" i="7" s="1"/>
  <c r="R269" i="7"/>
  <c r="W50" i="32"/>
  <c r="W51" i="32"/>
  <c r="HZ295" i="7"/>
  <c r="R257" i="7"/>
  <c r="MH257" i="7" s="1"/>
  <c r="MG257" i="7"/>
  <c r="N52" i="21"/>
  <c r="N53" i="21"/>
  <c r="KO270" i="7"/>
  <c r="U47" i="31"/>
  <c r="T48" i="31"/>
  <c r="T61" i="31" s="1"/>
  <c r="R53" i="15"/>
  <c r="R52" i="15"/>
  <c r="FU294" i="7"/>
  <c r="W53" i="32"/>
  <c r="X30" i="32"/>
  <c r="W54" i="32"/>
  <c r="HU280" i="7"/>
  <c r="HU312" i="7" s="1"/>
  <c r="MO290" i="7"/>
  <c r="HZ256" i="7"/>
  <c r="HZ324" i="7" s="1"/>
  <c r="LL274" i="7"/>
  <c r="HV292" i="7"/>
  <c r="H71" i="15"/>
  <c r="HX269" i="7"/>
  <c r="HU293" i="7"/>
  <c r="KN292" i="7"/>
  <c r="U43" i="30"/>
  <c r="T60" i="30"/>
  <c r="R255" i="7"/>
  <c r="R284" i="7"/>
  <c r="Q174" i="7"/>
  <c r="S52" i="18"/>
  <c r="S53" i="18"/>
  <c r="JZ266" i="7"/>
  <c r="JZ326" i="7" s="1"/>
  <c r="DR254" i="7"/>
  <c r="DR323" i="7" s="1"/>
  <c r="KO295" i="7"/>
  <c r="KR295" i="7"/>
  <c r="U47" i="22"/>
  <c r="T48" i="22"/>
  <c r="T61" i="22" s="1"/>
  <c r="T24" i="20"/>
  <c r="R280" i="7"/>
  <c r="R312" i="7" s="1"/>
  <c r="LX278" i="7"/>
  <c r="HZ280" i="7"/>
  <c r="HZ312" i="7" s="1"/>
  <c r="KM280" i="7"/>
  <c r="KM312" i="7" s="1"/>
  <c r="LI298" i="7"/>
  <c r="DV294" i="7"/>
  <c r="GB294" i="7"/>
  <c r="FZ269" i="7"/>
  <c r="S53" i="17"/>
  <c r="S52" i="17"/>
  <c r="H117" i="7"/>
  <c r="KJ269" i="7"/>
  <c r="GA294" i="7"/>
  <c r="AC52" i="19"/>
  <c r="AC53" i="19"/>
  <c r="KJ280" i="7"/>
  <c r="KJ312" i="7" s="1"/>
  <c r="HX256" i="7"/>
  <c r="HX324" i="7" s="1"/>
  <c r="DJ290" i="7"/>
  <c r="DJ314" i="7" s="1"/>
  <c r="GC268" i="7"/>
  <c r="HB298" i="7"/>
  <c r="HO256" i="7"/>
  <c r="HO324" i="7" s="1"/>
  <c r="ML256" i="7"/>
  <c r="W61" i="32"/>
  <c r="X29" i="32"/>
  <c r="DR295" i="7"/>
  <c r="V28" i="31"/>
  <c r="U54" i="31"/>
  <c r="MF254" i="7"/>
  <c r="KF290" i="7"/>
  <c r="KF314" i="7" s="1"/>
  <c r="GB270" i="7"/>
  <c r="R71" i="30"/>
  <c r="R53" i="30"/>
  <c r="R52" i="30"/>
  <c r="AB269" i="7"/>
  <c r="AC24" i="22"/>
  <c r="AA290" i="7"/>
  <c r="AA314" i="7" s="1"/>
  <c r="FR290" i="7"/>
  <c r="FR314" i="7" s="1"/>
  <c r="AC53" i="21"/>
  <c r="AC52" i="21"/>
  <c r="EF259" i="7"/>
  <c r="EF176" i="7" s="1"/>
  <c r="DT176" i="7"/>
  <c r="AZ178" i="7"/>
  <c r="KD291" i="7"/>
  <c r="KD313" i="7" s="1"/>
  <c r="H71" i="30"/>
  <c r="HY292" i="7"/>
  <c r="HW292" i="7"/>
  <c r="N52" i="29"/>
  <c r="N53" i="29"/>
  <c r="S40" i="29"/>
  <c r="S65" i="29" s="1"/>
  <c r="S40" i="20"/>
  <c r="S65" i="20" s="1"/>
  <c r="GC283" i="7"/>
  <c r="FQ173" i="7"/>
  <c r="KQ270" i="7"/>
  <c r="IW178" i="7"/>
  <c r="JH298" i="7"/>
  <c r="HV260" i="7"/>
  <c r="IH177" i="7"/>
  <c r="HZ292" i="7"/>
  <c r="H298" i="7"/>
  <c r="FU283" i="7"/>
  <c r="FI173" i="7"/>
  <c r="FP290" i="7"/>
  <c r="FP314" i="7" s="1"/>
  <c r="FX271" i="7"/>
  <c r="HP280" i="7"/>
  <c r="HP312" i="7" s="1"/>
  <c r="KQ295" i="7"/>
  <c r="MF269" i="7"/>
  <c r="HO293" i="7"/>
  <c r="ML293" i="7"/>
  <c r="DS271" i="7"/>
  <c r="LK274" i="7"/>
  <c r="CS296" i="7"/>
  <c r="DE278" i="7"/>
  <c r="DE311" i="7" s="1"/>
  <c r="FW295" i="7"/>
  <c r="MF293" i="7"/>
  <c r="HQ270" i="7"/>
  <c r="U44" i="24"/>
  <c r="T45" i="24"/>
  <c r="T58" i="24" s="1"/>
  <c r="DM271" i="7"/>
  <c r="HQ294" i="7"/>
  <c r="HP270" i="7"/>
  <c r="H53" i="27"/>
  <c r="H52" i="27"/>
  <c r="FS271" i="7"/>
  <c r="KJ256" i="7"/>
  <c r="KJ324" i="7" s="1"/>
  <c r="KN293" i="7"/>
  <c r="O24" i="17"/>
  <c r="M279" i="7"/>
  <c r="R254" i="7"/>
  <c r="R323" i="7" s="1"/>
  <c r="IJ290" i="7"/>
  <c r="IJ314" i="7" s="1"/>
  <c r="KR270" i="7"/>
  <c r="KT268" i="7"/>
  <c r="AB53" i="22"/>
  <c r="AB52" i="22"/>
  <c r="LA269" i="7"/>
  <c r="EG271" i="7"/>
  <c r="U43" i="12"/>
  <c r="T58" i="12"/>
  <c r="AN178" i="7"/>
  <c r="KP256" i="7"/>
  <c r="KP324" i="7" s="1"/>
  <c r="IH291" i="7"/>
  <c r="IH313" i="7" s="1"/>
  <c r="KS292" i="7"/>
  <c r="HY295" i="7"/>
  <c r="V28" i="20"/>
  <c r="U54" i="20"/>
  <c r="KJ294" i="7"/>
  <c r="FV293" i="7"/>
  <c r="JY290" i="7"/>
  <c r="JY314" i="7" s="1"/>
  <c r="R262" i="7"/>
  <c r="FS269" i="7"/>
  <c r="DT260" i="7"/>
  <c r="DH177" i="7"/>
  <c r="HY259" i="7"/>
  <c r="IK176" i="7"/>
  <c r="DO260" i="7"/>
  <c r="DC177" i="7"/>
  <c r="DV271" i="7"/>
  <c r="KO268" i="7"/>
  <c r="HX280" i="7"/>
  <c r="HX312" i="7" s="1"/>
  <c r="H53" i="20"/>
  <c r="H52" i="20"/>
  <c r="S52" i="20"/>
  <c r="S53" i="20"/>
  <c r="K53" i="28"/>
  <c r="K52" i="28"/>
  <c r="FZ259" i="7"/>
  <c r="FN176" i="7"/>
  <c r="FU270" i="7"/>
  <c r="HY269" i="7"/>
  <c r="MB257" i="7"/>
  <c r="M257" i="7"/>
  <c r="MC257" i="7" s="1"/>
  <c r="DM293" i="7"/>
  <c r="FL266" i="7"/>
  <c r="FL326" i="7" s="1"/>
  <c r="KS280" i="7"/>
  <c r="KS312" i="7" s="1"/>
  <c r="V28" i="30"/>
  <c r="U56" i="30"/>
  <c r="KN268" i="7"/>
  <c r="DC290" i="7"/>
  <c r="DC314" i="7" s="1"/>
  <c r="FW283" i="7"/>
  <c r="FK173" i="7"/>
  <c r="DN295" i="7"/>
  <c r="HT294" i="7"/>
  <c r="KI256" i="7"/>
  <c r="KI324" i="7" s="1"/>
  <c r="X24" i="15"/>
  <c r="X24" i="30"/>
  <c r="U178" i="7"/>
  <c r="DV270" i="7"/>
  <c r="DU284" i="7"/>
  <c r="DI174" i="7"/>
  <c r="HS295" i="7"/>
  <c r="DS293" i="7"/>
  <c r="GA283" i="7"/>
  <c r="FO173" i="7"/>
  <c r="KT256" i="7"/>
  <c r="KT324" i="7" s="1"/>
  <c r="T46" i="28"/>
  <c r="T60" i="28" s="1"/>
  <c r="U45" i="28"/>
  <c r="DK255" i="7"/>
  <c r="MA255" i="7"/>
  <c r="KT292" i="7"/>
  <c r="HO268" i="7"/>
  <c r="ML268" i="7"/>
  <c r="FY270" i="7"/>
  <c r="AB297" i="7"/>
  <c r="AB308" i="7" s="1"/>
  <c r="HX295" i="7"/>
  <c r="IC290" i="7"/>
  <c r="IC314" i="7" s="1"/>
  <c r="IV178" i="7"/>
  <c r="DV283" i="7"/>
  <c r="DJ173" i="7"/>
  <c r="GD284" i="7"/>
  <c r="FR174" i="7"/>
  <c r="EX296" i="7"/>
  <c r="FJ278" i="7"/>
  <c r="FJ311" i="7" s="1"/>
  <c r="LG298" i="7"/>
  <c r="DC291" i="7"/>
  <c r="DC313" i="7" s="1"/>
  <c r="KR280" i="7"/>
  <c r="KR312" i="7" s="1"/>
  <c r="IV296" i="7"/>
  <c r="CT178" i="7"/>
  <c r="HQ260" i="7"/>
  <c r="IC177" i="7"/>
  <c r="IC178" i="7" s="1"/>
  <c r="U45" i="31"/>
  <c r="T46" i="31"/>
  <c r="T60" i="31" s="1"/>
  <c r="KN271" i="7"/>
  <c r="U44" i="25"/>
  <c r="T45" i="25"/>
  <c r="T58" i="25" s="1"/>
  <c r="KT295" i="7"/>
  <c r="CG298" i="7"/>
  <c r="FS284" i="7"/>
  <c r="FG174" i="7"/>
  <c r="T23" i="32"/>
  <c r="R293" i="7"/>
  <c r="HW295" i="7"/>
  <c r="HO270" i="7"/>
  <c r="ML270" i="7"/>
  <c r="S50" i="32"/>
  <c r="S51" i="32"/>
  <c r="FD178" i="7"/>
  <c r="KD290" i="7"/>
  <c r="KD314" i="7" s="1"/>
  <c r="M297" i="7"/>
  <c r="M308" i="7" s="1"/>
  <c r="HY280" i="7"/>
  <c r="HY312" i="7" s="1"/>
  <c r="FT268" i="7"/>
  <c r="DM270" i="7"/>
  <c r="KR256" i="7"/>
  <c r="KR324" i="7" s="1"/>
  <c r="H24" i="23"/>
  <c r="D291" i="7"/>
  <c r="DO254" i="7"/>
  <c r="DO323" i="7" s="1"/>
  <c r="DM295" i="7"/>
  <c r="N53" i="17"/>
  <c r="N52" i="17"/>
  <c r="CU296" i="7"/>
  <c r="DG278" i="7"/>
  <c r="DG311" i="7" s="1"/>
  <c r="MB265" i="7"/>
  <c r="M265" i="7"/>
  <c r="MC265" i="7" s="1"/>
  <c r="JE298" i="7"/>
  <c r="LN298" i="7"/>
  <c r="DL294" i="7"/>
  <c r="KQ269" i="7"/>
  <c r="KQ271" i="7"/>
  <c r="O23" i="25"/>
  <c r="M294" i="7"/>
  <c r="Y24" i="22"/>
  <c r="U290" i="7"/>
  <c r="U314" i="7" s="1"/>
  <c r="V296" i="7"/>
  <c r="FX284" i="7"/>
  <c r="FL174" i="7"/>
  <c r="FY271" i="7"/>
  <c r="EW296" i="7"/>
  <c r="FI278" i="7"/>
  <c r="FI311" i="7" s="1"/>
  <c r="GD268" i="7"/>
  <c r="U47" i="29"/>
  <c r="T48" i="29"/>
  <c r="T61" i="29" s="1"/>
  <c r="CY290" i="7"/>
  <c r="CY314" i="7" s="1"/>
  <c r="W63" i="28"/>
  <c r="W64" i="28"/>
  <c r="W57" i="28"/>
  <c r="W55" i="28"/>
  <c r="X30" i="28"/>
  <c r="KL295" i="7"/>
  <c r="V43" i="17"/>
  <c r="U58" i="17"/>
  <c r="L177" i="7"/>
  <c r="HX259" i="7"/>
  <c r="IJ176" i="7"/>
  <c r="KI268" i="7"/>
  <c r="EL298" i="7"/>
  <c r="IM178" i="7"/>
  <c r="JT296" i="7"/>
  <c r="KM269" i="7"/>
  <c r="AC38" i="3"/>
  <c r="DR259" i="7"/>
  <c r="DF176" i="7"/>
  <c r="DU269" i="7"/>
  <c r="GB259" i="7"/>
  <c r="FP176" i="7"/>
  <c r="GB254" i="7"/>
  <c r="GB323" i="7" s="1"/>
  <c r="IH290" i="7"/>
  <c r="IH314" i="7" s="1"/>
  <c r="HR269" i="7"/>
  <c r="HT268" i="7"/>
  <c r="HZ259" i="7"/>
  <c r="IL176" i="7"/>
  <c r="LV291" i="7"/>
  <c r="T46" i="17"/>
  <c r="T60" i="17" s="1"/>
  <c r="U45" i="17"/>
  <c r="T39" i="26"/>
  <c r="T39" i="25"/>
  <c r="T39" i="32"/>
  <c r="T39" i="24"/>
  <c r="T47" i="25"/>
  <c r="T59" i="25" s="1"/>
  <c r="U46" i="25"/>
  <c r="CI298" i="7"/>
  <c r="KK268" i="7"/>
  <c r="DN270" i="7"/>
  <c r="FV270" i="7"/>
  <c r="KF266" i="7"/>
  <c r="KF326" i="7" s="1"/>
  <c r="HZ269" i="7"/>
  <c r="U47" i="21"/>
  <c r="T48" i="21"/>
  <c r="T61" i="21" s="1"/>
  <c r="Z52" i="22"/>
  <c r="Z53" i="22"/>
  <c r="EK298" i="7"/>
  <c r="FU295" i="7"/>
  <c r="V28" i="22"/>
  <c r="U54" i="22"/>
  <c r="FT292" i="7"/>
  <c r="Y117" i="7"/>
  <c r="KP269" i="7"/>
  <c r="R256" i="7"/>
  <c r="R324" i="7" s="1"/>
  <c r="W63" i="18"/>
  <c r="X30" i="18"/>
  <c r="X64" i="18" s="1"/>
  <c r="W57" i="18"/>
  <c r="W55" i="18"/>
  <c r="GL260" i="7"/>
  <c r="GL177" i="7" s="1"/>
  <c r="FZ177" i="7"/>
  <c r="T23" i="26"/>
  <c r="R295" i="7"/>
  <c r="KK256" i="7"/>
  <c r="KK324" i="7" s="1"/>
  <c r="GV274" i="7"/>
  <c r="V28" i="18"/>
  <c r="U54" i="18"/>
  <c r="KG266" i="7"/>
  <c r="KG326" i="7" s="1"/>
  <c r="HO259" i="7"/>
  <c r="IA176" i="7"/>
  <c r="ML259" i="7"/>
  <c r="HW260" i="7"/>
  <c r="II177" i="7"/>
  <c r="U54" i="21"/>
  <c r="V28" i="21"/>
  <c r="DR269" i="7"/>
  <c r="HR280" i="7"/>
  <c r="HR312" i="7" s="1"/>
  <c r="DK259" i="7"/>
  <c r="CY176" i="7"/>
  <c r="MA259" i="7"/>
  <c r="FS294" i="7"/>
  <c r="DP269" i="7"/>
  <c r="W35" i="15"/>
  <c r="V42" i="15"/>
  <c r="V59" i="15" s="1"/>
  <c r="W61" i="25"/>
  <c r="W54" i="25"/>
  <c r="X29" i="25"/>
  <c r="W53" i="25"/>
  <c r="V43" i="15"/>
  <c r="V60" i="15" s="1"/>
  <c r="R40" i="3"/>
  <c r="R65" i="3" s="1"/>
  <c r="MG258" i="7"/>
  <c r="R258" i="7"/>
  <c r="MH258" i="7" s="1"/>
  <c r="DL254" i="7"/>
  <c r="DL323" i="7" s="1"/>
  <c r="GB260" i="7"/>
  <c r="FP177" i="7"/>
  <c r="KP271" i="7"/>
  <c r="X55" i="20"/>
  <c r="X63" i="20"/>
  <c r="X57" i="20"/>
  <c r="X64" i="20"/>
  <c r="Y30" i="20"/>
  <c r="U54" i="12"/>
  <c r="V28" i="12"/>
  <c r="FS295" i="7"/>
  <c r="I53" i="23"/>
  <c r="I52" i="23"/>
  <c r="W53" i="30"/>
  <c r="W54" i="30"/>
  <c r="W55" i="30"/>
  <c r="DE290" i="7"/>
  <c r="DE314" i="7" s="1"/>
  <c r="LU269" i="7"/>
  <c r="N24" i="22"/>
  <c r="L290" i="7"/>
  <c r="L314" i="7" s="1"/>
  <c r="KN256" i="7"/>
  <c r="KN324" i="7" s="1"/>
  <c r="T48" i="12"/>
  <c r="T61" i="12" s="1"/>
  <c r="U47" i="12"/>
  <c r="GC260" i="7"/>
  <c r="FQ177" i="7"/>
  <c r="DN260" i="7"/>
  <c r="DB177" i="7"/>
  <c r="N50" i="25"/>
  <c r="N51" i="25"/>
  <c r="N63" i="25"/>
  <c r="KT269" i="7"/>
  <c r="KI280" i="7"/>
  <c r="KI312" i="7" s="1"/>
  <c r="FW284" i="7"/>
  <c r="FK174" i="7"/>
  <c r="EU178" i="7"/>
  <c r="FV284" i="7"/>
  <c r="FJ174" i="7"/>
  <c r="DT294" i="7"/>
  <c r="IP178" i="7"/>
  <c r="DK283" i="7"/>
  <c r="CY173" i="7"/>
  <c r="DV254" i="7"/>
  <c r="DV323" i="7" s="1"/>
  <c r="S50" i="26"/>
  <c r="S51" i="26"/>
  <c r="JM272" i="7"/>
  <c r="FZ293" i="7"/>
  <c r="FZ295" i="7"/>
  <c r="H52" i="18"/>
  <c r="H53" i="18"/>
  <c r="IK266" i="7"/>
  <c r="IK326" i="7" s="1"/>
  <c r="W52" i="12"/>
  <c r="W53" i="12"/>
  <c r="T40" i="22"/>
  <c r="T65" i="22" s="1"/>
  <c r="CQ296" i="7"/>
  <c r="DC278" i="7"/>
  <c r="DC311" i="7" s="1"/>
  <c r="AD24" i="12"/>
  <c r="AB281" i="7"/>
  <c r="HV271" i="7"/>
  <c r="KR293" i="7"/>
  <c r="DV284" i="7"/>
  <c r="DJ174" i="7"/>
  <c r="KM268" i="7"/>
  <c r="FQ291" i="7"/>
  <c r="FQ313" i="7" s="1"/>
  <c r="DA266" i="7"/>
  <c r="DA326" i="7" s="1"/>
  <c r="LZ266" i="7"/>
  <c r="HP295" i="7"/>
  <c r="FE296" i="7"/>
  <c r="FQ278" i="7"/>
  <c r="FQ311" i="7" s="1"/>
  <c r="H51" i="25"/>
  <c r="H50" i="25"/>
  <c r="H63" i="25"/>
  <c r="CX178" i="7"/>
  <c r="HV293" i="7"/>
  <c r="W55" i="15"/>
  <c r="W54" i="15"/>
  <c r="W63" i="12"/>
  <c r="W57" i="12"/>
  <c r="X30" i="12"/>
  <c r="W55" i="12"/>
  <c r="HP256" i="7"/>
  <c r="HP324" i="7" s="1"/>
  <c r="O23" i="26"/>
  <c r="M295" i="7"/>
  <c r="KK294" i="7"/>
  <c r="LZ290" i="7"/>
  <c r="HR256" i="7"/>
  <c r="HR324" i="7" s="1"/>
  <c r="S40" i="28"/>
  <c r="S65" i="28" s="1"/>
  <c r="S40" i="27"/>
  <c r="S65" i="27" s="1"/>
  <c r="KL256" i="7"/>
  <c r="KL324" i="7" s="1"/>
  <c r="T50" i="18"/>
  <c r="S62" i="18"/>
  <c r="S67" i="18" s="1"/>
  <c r="P102" i="7" s="1"/>
  <c r="GB271" i="7"/>
  <c r="FS259" i="7"/>
  <c r="FG176" i="7"/>
  <c r="FT269" i="7"/>
  <c r="R259" i="7"/>
  <c r="DP293" i="7"/>
  <c r="HR259" i="7"/>
  <c r="ID176" i="7"/>
  <c r="FM266" i="7"/>
  <c r="FM326" i="7" s="1"/>
  <c r="FU284" i="7"/>
  <c r="FI174" i="7"/>
  <c r="KK293" i="7"/>
  <c r="O24" i="19"/>
  <c r="M289" i="7"/>
  <c r="MB289" i="7"/>
  <c r="CE298" i="7"/>
  <c r="W52" i="20"/>
  <c r="W53" i="20"/>
  <c r="LU174" i="7"/>
  <c r="HU268" i="7"/>
  <c r="KQ268" i="7"/>
  <c r="ES298" i="7"/>
  <c r="DQ260" i="7"/>
  <c r="DE177" i="7"/>
  <c r="HV259" i="7"/>
  <c r="HV321" i="7" s="1"/>
  <c r="IH176" i="7"/>
  <c r="DS283" i="7"/>
  <c r="DG173" i="7"/>
  <c r="DV259" i="7"/>
  <c r="DJ176" i="7"/>
  <c r="DU294" i="7"/>
  <c r="DL271" i="7"/>
  <c r="AN291" i="7"/>
  <c r="AN313" i="7" s="1"/>
  <c r="M53" i="22"/>
  <c r="M52" i="22"/>
  <c r="W55" i="17"/>
  <c r="W63" i="17"/>
  <c r="W64" i="17"/>
  <c r="W57" i="17"/>
  <c r="X30" i="17"/>
  <c r="FS273" i="7"/>
  <c r="FS320" i="7" s="1"/>
  <c r="MF273" i="7"/>
  <c r="FX260" i="7"/>
  <c r="FL177" i="7"/>
  <c r="W63" i="22"/>
  <c r="W64" i="22"/>
  <c r="X30" i="22"/>
  <c r="W55" i="22"/>
  <c r="W57" i="22"/>
  <c r="DO293" i="7"/>
  <c r="HJ270" i="7"/>
  <c r="GC292" i="7"/>
  <c r="DS260" i="7"/>
  <c r="DG177" i="7"/>
  <c r="JW266" i="7"/>
  <c r="JW326" i="7" s="1"/>
  <c r="MO266" i="7"/>
  <c r="FZ268" i="7"/>
  <c r="FY294" i="7"/>
  <c r="N52" i="19"/>
  <c r="N53" i="19"/>
  <c r="DV260" i="7"/>
  <c r="DJ177" i="7"/>
  <c r="HX293" i="7"/>
  <c r="HZ293" i="7"/>
  <c r="FS288" i="7"/>
  <c r="MF288" i="7"/>
  <c r="GA268" i="7"/>
  <c r="FV260" i="7"/>
  <c r="FJ177" i="7"/>
  <c r="DQ293" i="7"/>
  <c r="IQ178" i="7"/>
  <c r="AC53" i="12"/>
  <c r="AC52" i="12"/>
  <c r="HQ295" i="7"/>
  <c r="LU284" i="7"/>
  <c r="U46" i="26"/>
  <c r="T47" i="26"/>
  <c r="AC117" i="7"/>
  <c r="DN284" i="7"/>
  <c r="DB174" i="7"/>
  <c r="DP270" i="7"/>
  <c r="KJ295" i="7"/>
  <c r="S24" i="23"/>
  <c r="Q291" i="7"/>
  <c r="Q313" i="7" s="1"/>
  <c r="GB293" i="7"/>
  <c r="FX259" i="7"/>
  <c r="FL176" i="7"/>
  <c r="H50" i="32"/>
  <c r="H51" i="32"/>
  <c r="H63" i="32"/>
  <c r="HR270" i="7"/>
  <c r="T50" i="30"/>
  <c r="S64" i="30"/>
  <c r="U46" i="32"/>
  <c r="T47" i="32"/>
  <c r="T59" i="32" s="1"/>
  <c r="N50" i="26"/>
  <c r="N51" i="26"/>
  <c r="U47" i="15"/>
  <c r="T48" i="15"/>
  <c r="T63" i="15" s="1"/>
  <c r="KL294" i="7"/>
  <c r="W36" i="15"/>
  <c r="KM295" i="7"/>
  <c r="T23" i="25"/>
  <c r="R294" i="7"/>
  <c r="GD292" i="7"/>
  <c r="DQ254" i="7"/>
  <c r="DQ323" i="7" s="1"/>
  <c r="HY294" i="7"/>
  <c r="FW269" i="7"/>
  <c r="DM284" i="7"/>
  <c r="DA174" i="7"/>
  <c r="T23" i="24"/>
  <c r="R292" i="7"/>
  <c r="GC293" i="7"/>
  <c r="CR296" i="7"/>
  <c r="DD278" i="7"/>
  <c r="DD311" i="7" s="1"/>
  <c r="M284" i="7"/>
  <c r="L174" i="7"/>
  <c r="U47" i="18"/>
  <c r="T48" i="18"/>
  <c r="T61" i="18" s="1"/>
  <c r="GD270" i="7"/>
  <c r="DO271" i="7"/>
  <c r="IA266" i="7"/>
  <c r="IA326" i="7" s="1"/>
  <c r="MM266" i="7"/>
  <c r="U47" i="30"/>
  <c r="T48" i="30"/>
  <c r="T63" i="30" s="1"/>
  <c r="HP271" i="7"/>
  <c r="HS259" i="7"/>
  <c r="IE176" i="7"/>
  <c r="T48" i="20"/>
  <c r="T61" i="20" s="1"/>
  <c r="U47" i="20"/>
  <c r="DF291" i="7"/>
  <c r="DF313" i="7" s="1"/>
  <c r="U42" i="24"/>
  <c r="T56" i="24"/>
  <c r="DT295" i="7"/>
  <c r="U44" i="26"/>
  <c r="T45" i="26"/>
  <c r="FX292" i="7"/>
  <c r="U47" i="23"/>
  <c r="T48" i="23"/>
  <c r="T61" i="23" s="1"/>
  <c r="EZ296" i="7"/>
  <c r="FL278" i="7"/>
  <c r="FL311" i="7" s="1"/>
  <c r="DO269" i="7"/>
  <c r="DK295" i="7"/>
  <c r="MF294" i="7"/>
  <c r="HU256" i="7"/>
  <c r="HU324" i="7" s="1"/>
  <c r="FZ271" i="7"/>
  <c r="KM271" i="7"/>
  <c r="T48" i="28"/>
  <c r="T61" i="28" s="1"/>
  <c r="U47" i="28"/>
  <c r="DF290" i="7"/>
  <c r="DF314" i="7" s="1"/>
  <c r="MF292" i="7"/>
  <c r="KT271" i="7"/>
  <c r="HT280" i="7"/>
  <c r="HT312" i="7" s="1"/>
  <c r="CF298" i="7"/>
  <c r="KJ293" i="7"/>
  <c r="MA284" i="7"/>
  <c r="S63" i="24"/>
  <c r="DF267" i="7"/>
  <c r="DF325" i="7" s="1"/>
  <c r="KI295" i="7"/>
  <c r="AD23" i="25"/>
  <c r="AB294" i="7"/>
  <c r="FS293" i="7"/>
  <c r="FT293" i="7"/>
  <c r="HS294" i="7"/>
  <c r="KS268" i="7"/>
  <c r="V66" i="3"/>
  <c r="FU271" i="7"/>
  <c r="R297" i="7"/>
  <c r="R308" i="7" s="1"/>
  <c r="FH290" i="7"/>
  <c r="FH314" i="7" s="1"/>
  <c r="KN269" i="7"/>
  <c r="T46" i="18"/>
  <c r="T60" i="18" s="1"/>
  <c r="U45" i="18"/>
  <c r="S50" i="25"/>
  <c r="S51" i="25"/>
  <c r="U54" i="19"/>
  <c r="V28" i="19"/>
  <c r="GA295" i="7"/>
  <c r="U43" i="20"/>
  <c r="T58" i="20"/>
  <c r="S51" i="24"/>
  <c r="S50" i="24"/>
  <c r="HT292" i="7"/>
  <c r="KR269" i="7"/>
  <c r="HU292" i="7"/>
  <c r="S63" i="32"/>
  <c r="T24" i="12"/>
  <c r="R281" i="7"/>
  <c r="MG281" i="7"/>
  <c r="KO292" i="7"/>
  <c r="AL290" i="7"/>
  <c r="AL314" i="7" s="1"/>
  <c r="LV290" i="7"/>
  <c r="MP294" i="7"/>
  <c r="DM254" i="7"/>
  <c r="DM323" i="7" s="1"/>
  <c r="EX178" i="7"/>
  <c r="MA260" i="7"/>
  <c r="HV294" i="7"/>
  <c r="DS294" i="7"/>
  <c r="FY269" i="7"/>
  <c r="FJ290" i="7"/>
  <c r="FJ314" i="7" s="1"/>
  <c r="AD24" i="31"/>
  <c r="MQ287" i="7"/>
  <c r="AB287" i="7"/>
  <c r="FZ294" i="7"/>
  <c r="ML260" i="7"/>
  <c r="R271" i="7"/>
  <c r="FB296" i="7"/>
  <c r="FN278" i="7"/>
  <c r="FN311" i="7" s="1"/>
  <c r="HY270" i="7"/>
  <c r="IK291" i="7"/>
  <c r="IK313" i="7" s="1"/>
  <c r="FZ270" i="7"/>
  <c r="GB269" i="7"/>
  <c r="KR292" i="7"/>
  <c r="HZ268" i="7"/>
  <c r="FD296" i="7"/>
  <c r="FP278" i="7"/>
  <c r="FP311" i="7" s="1"/>
  <c r="T50" i="17"/>
  <c r="S62" i="17"/>
  <c r="S67" i="17" s="1"/>
  <c r="P100" i="7" s="1"/>
  <c r="DR270" i="7"/>
  <c r="DO294" i="7"/>
  <c r="HS292" i="7"/>
  <c r="CY291" i="7"/>
  <c r="CY313" i="7" s="1"/>
  <c r="LZ291" i="7"/>
  <c r="CO296" i="7"/>
  <c r="DA278" i="7"/>
  <c r="DA311" i="7" s="1"/>
  <c r="W57" i="30"/>
  <c r="W65" i="30"/>
  <c r="W59" i="30"/>
  <c r="W66" i="30"/>
  <c r="X30" i="30"/>
  <c r="S63" i="25"/>
  <c r="HO269" i="7"/>
  <c r="ML269" i="7"/>
  <c r="DV269" i="7"/>
  <c r="LX290" i="7"/>
  <c r="AC50" i="25"/>
  <c r="AC51" i="25"/>
  <c r="W33" i="15"/>
  <c r="CO272" i="7"/>
  <c r="DH290" i="7"/>
  <c r="DH314" i="7" s="1"/>
  <c r="FV259" i="7"/>
  <c r="FJ176" i="7"/>
  <c r="M260" i="7"/>
  <c r="BJ298" i="7"/>
  <c r="DC266" i="7"/>
  <c r="DC326" i="7" s="1"/>
  <c r="KG290" i="7"/>
  <c r="KG314" i="7" s="1"/>
  <c r="FZ254" i="7"/>
  <c r="FZ323" i="7" s="1"/>
  <c r="MF271" i="7"/>
  <c r="DT293" i="7"/>
  <c r="EP298" i="7"/>
  <c r="KG291" i="7"/>
  <c r="KG313" i="7" s="1"/>
  <c r="KS270" i="7"/>
  <c r="DZ259" i="7"/>
  <c r="DZ176" i="7" s="1"/>
  <c r="DN176" i="7"/>
  <c r="W37" i="15"/>
  <c r="LX291" i="7"/>
  <c r="CZ267" i="7"/>
  <c r="CZ325" i="7" s="1"/>
  <c r="HX294" i="7"/>
  <c r="DC267" i="7"/>
  <c r="DC325" i="7" s="1"/>
  <c r="ER298" i="7"/>
  <c r="DQ284" i="7"/>
  <c r="DE174" i="7"/>
  <c r="KJ271" i="7"/>
  <c r="AN290" i="7"/>
  <c r="AN314" i="7" s="1"/>
  <c r="DO295" i="7"/>
  <c r="HR293" i="7"/>
  <c r="AD23" i="26"/>
  <c r="AB295" i="7"/>
  <c r="LV173" i="7"/>
  <c r="CC298" i="7"/>
  <c r="HO260" i="7"/>
  <c r="IA177" i="7"/>
  <c r="S53" i="12"/>
  <c r="S52" i="12"/>
  <c r="N25" i="15"/>
  <c r="N25" i="30"/>
  <c r="LN274" i="7"/>
  <c r="CE274" i="7"/>
  <c r="DN254" i="7"/>
  <c r="DN323" i="7" s="1"/>
  <c r="DW270" i="7"/>
  <c r="BB178" i="7"/>
  <c r="W32" i="15"/>
  <c r="BV296" i="7"/>
  <c r="LX280" i="7"/>
  <c r="HS270" i="7"/>
  <c r="AC53" i="31"/>
  <c r="AC52" i="31"/>
  <c r="DK293" i="7"/>
  <c r="T24" i="31"/>
  <c r="R287" i="7"/>
  <c r="MG287" i="7"/>
  <c r="K53" i="23"/>
  <c r="K52" i="23"/>
  <c r="HP293" i="7"/>
  <c r="U43" i="31"/>
  <c r="T58" i="31"/>
  <c r="DP294" i="7"/>
  <c r="FR291" i="7"/>
  <c r="FR313" i="7" s="1"/>
  <c r="FV268" i="7"/>
  <c r="HW271" i="7"/>
  <c r="DI290" i="7"/>
  <c r="DI314" i="7" s="1"/>
  <c r="HX268" i="7"/>
  <c r="GD254" i="7"/>
  <c r="GD323" i="7" s="1"/>
  <c r="DQ271" i="7"/>
  <c r="GD269" i="7"/>
  <c r="MP295" i="7"/>
  <c r="FK266" i="7"/>
  <c r="FK326" i="7" s="1"/>
  <c r="O24" i="12"/>
  <c r="MB281" i="7"/>
  <c r="M281" i="7"/>
  <c r="DQ295" i="7"/>
  <c r="T40" i="26"/>
  <c r="T40" i="25"/>
  <c r="T40" i="32"/>
  <c r="T40" i="24"/>
  <c r="JA274" i="7"/>
  <c r="M283" i="7"/>
  <c r="L173" i="7"/>
  <c r="O25" i="40" s="1"/>
  <c r="DK269" i="7"/>
  <c r="MA269" i="7"/>
  <c r="IS178" i="7"/>
  <c r="DP284" i="7"/>
  <c r="DD174" i="7"/>
  <c r="T54" i="27"/>
  <c r="U28" i="27"/>
  <c r="U45" i="12"/>
  <c r="T46" i="12"/>
  <c r="T60" i="12" s="1"/>
  <c r="HT271" i="7"/>
  <c r="HV295" i="7"/>
  <c r="AL280" i="7"/>
  <c r="AL312" i="7" s="1"/>
  <c r="AX296" i="7"/>
  <c r="LV280" i="7"/>
  <c r="T39" i="3"/>
  <c r="KL269" i="7"/>
  <c r="LZ176" i="7"/>
  <c r="GC271" i="7"/>
  <c r="MA254" i="7"/>
  <c r="EO298" i="7"/>
  <c r="CN178" i="7"/>
  <c r="N24" i="28"/>
  <c r="K296" i="7"/>
  <c r="L278" i="7"/>
  <c r="L311" i="7" s="1"/>
  <c r="DT283" i="7"/>
  <c r="DH173" i="7"/>
  <c r="DG291" i="7"/>
  <c r="DG313" i="7" s="1"/>
  <c r="KI292" i="7"/>
  <c r="ME266" i="7"/>
  <c r="LB270" i="7"/>
  <c r="FP267" i="7"/>
  <c r="FP325" i="7" s="1"/>
  <c r="HO292" i="7"/>
  <c r="ML292" i="7"/>
  <c r="KT294" i="7"/>
  <c r="HW280" i="7"/>
  <c r="HW312" i="7" s="1"/>
  <c r="DR293" i="7"/>
  <c r="DJ266" i="7"/>
  <c r="DJ326" i="7" s="1"/>
  <c r="FZ283" i="7"/>
  <c r="FN173" i="7"/>
  <c r="FY283" i="7"/>
  <c r="FM173" i="7"/>
  <c r="T46" i="27"/>
  <c r="T60" i="27" s="1"/>
  <c r="U45" i="27"/>
  <c r="HT260" i="7"/>
  <c r="IF177" i="7"/>
  <c r="HV256" i="7"/>
  <c r="HV324" i="7" s="1"/>
  <c r="U45" i="30"/>
  <c r="T46" i="30"/>
  <c r="T62" i="30" s="1"/>
  <c r="KP268" i="7"/>
  <c r="AC51" i="26"/>
  <c r="AC50" i="26"/>
  <c r="KP292" i="7"/>
  <c r="FX254" i="7"/>
  <c r="FX323" i="7" s="1"/>
  <c r="KD266" i="7"/>
  <c r="KD326" i="7" s="1"/>
  <c r="MA283" i="7"/>
  <c r="KK280" i="7"/>
  <c r="KK312" i="7" s="1"/>
  <c r="HU259" i="7"/>
  <c r="IG176" i="7"/>
  <c r="HP294" i="7"/>
  <c r="HW270" i="7"/>
  <c r="KP280" i="7"/>
  <c r="KP312" i="7" s="1"/>
  <c r="U45" i="15"/>
  <c r="T46" i="15"/>
  <c r="T62" i="15" s="1"/>
  <c r="FR267" i="7"/>
  <c r="FR325" i="7" s="1"/>
  <c r="KC290" i="7"/>
  <c r="KC314" i="7" s="1"/>
  <c r="FU260" i="7"/>
  <c r="FI177" i="7"/>
  <c r="DE266" i="7"/>
  <c r="DE326" i="7" s="1"/>
  <c r="DP295" i="7"/>
  <c r="KI270" i="7"/>
  <c r="KI293" i="7"/>
  <c r="KK270" i="7"/>
  <c r="N24" i="30"/>
  <c r="N24" i="15"/>
  <c r="N71" i="15" s="1"/>
  <c r="L176" i="7"/>
  <c r="O24" i="40" s="1"/>
  <c r="K178" i="7"/>
  <c r="KS256" i="7"/>
  <c r="KS324" i="7" s="1"/>
  <c r="KM293" i="7"/>
  <c r="M254" i="7"/>
  <c r="M323" i="7" s="1"/>
  <c r="DH267" i="7"/>
  <c r="DH325" i="7" s="1"/>
  <c r="U47" i="17"/>
  <c r="T48" i="17"/>
  <c r="T61" i="17" s="1"/>
  <c r="EU296" i="7"/>
  <c r="FG278" i="7"/>
  <c r="FG311" i="7" s="1"/>
  <c r="W34" i="15"/>
  <c r="KC266" i="7"/>
  <c r="KC326" i="7" s="1"/>
  <c r="DL259" i="7"/>
  <c r="CZ176" i="7"/>
  <c r="KM270" i="7"/>
  <c r="J298" i="7"/>
  <c r="S52" i="31"/>
  <c r="S53" i="31"/>
  <c r="Q266" i="7"/>
  <c r="Q326" i="7" s="1"/>
  <c r="KJ270" i="7"/>
  <c r="CO178" i="7"/>
  <c r="DR294" i="7"/>
  <c r="FW271" i="7"/>
  <c r="U54" i="23"/>
  <c r="V28" i="23"/>
  <c r="GD294" i="7"/>
  <c r="DD267" i="7"/>
  <c r="DD325" i="7" s="1"/>
  <c r="M271" i="7"/>
  <c r="M327" i="7" s="1"/>
  <c r="IN178" i="7"/>
  <c r="KO280" i="7"/>
  <c r="KO312" i="7" s="1"/>
  <c r="W51" i="26"/>
  <c r="W50" i="26"/>
  <c r="HO280" i="7"/>
  <c r="HO312" i="7" s="1"/>
  <c r="ML280" i="7"/>
  <c r="KP295" i="7"/>
  <c r="S25" i="30"/>
  <c r="S25" i="15"/>
  <c r="T24" i="21"/>
  <c r="R286" i="7"/>
  <c r="MS296" i="7"/>
  <c r="EZ272" i="7"/>
  <c r="IH266" i="7"/>
  <c r="IH326" i="7" s="1"/>
  <c r="N53" i="12"/>
  <c r="N52" i="12"/>
  <c r="DK271" i="7"/>
  <c r="IL266" i="7"/>
  <c r="IL326" i="7" s="1"/>
  <c r="HO295" i="7"/>
  <c r="ML295" i="7"/>
  <c r="JM296" i="7"/>
  <c r="HQ293" i="7"/>
  <c r="CP296" i="7"/>
  <c r="DB278" i="7"/>
  <c r="DB311" i="7" s="1"/>
  <c r="GB268" i="7"/>
  <c r="JR296" i="7"/>
  <c r="DL293" i="7"/>
  <c r="KT293" i="7"/>
  <c r="DT254" i="7"/>
  <c r="DT323" i="7" s="1"/>
  <c r="DK294" i="7"/>
  <c r="HT269" i="7"/>
  <c r="IG290" i="7"/>
  <c r="IG314" i="7" s="1"/>
  <c r="U43" i="19"/>
  <c r="T58" i="19"/>
  <c r="MP271" i="7"/>
  <c r="HQ292" i="7"/>
  <c r="HP259" i="7"/>
  <c r="IB176" i="7"/>
  <c r="DP271" i="7"/>
  <c r="DW254" i="7"/>
  <c r="DW323" i="7" s="1"/>
  <c r="T46" i="19"/>
  <c r="T60" i="19" s="1"/>
  <c r="U45" i="19"/>
  <c r="AZ296" i="7"/>
  <c r="AN278" i="7"/>
  <c r="AN311" i="7" s="1"/>
  <c r="KH266" i="7"/>
  <c r="KH326" i="7" s="1"/>
  <c r="FT271" i="7"/>
  <c r="FW270" i="7"/>
  <c r="FT294" i="7"/>
  <c r="FX295" i="7"/>
  <c r="W53" i="19"/>
  <c r="W52" i="19"/>
  <c r="CD298" i="7"/>
  <c r="FS292" i="7"/>
  <c r="MN296" i="7"/>
  <c r="X24" i="3"/>
  <c r="W60" i="3"/>
  <c r="W61" i="3"/>
  <c r="W62" i="3"/>
  <c r="W63" i="3"/>
  <c r="W56" i="3"/>
  <c r="W64" i="3"/>
  <c r="W55" i="3"/>
  <c r="W59" i="3"/>
  <c r="CV272" i="7"/>
  <c r="T50" i="12"/>
  <c r="S62" i="12"/>
  <c r="S67" i="12" s="1"/>
  <c r="P103" i="7" s="1"/>
  <c r="FW260" i="7"/>
  <c r="FK177" i="7"/>
  <c r="HI269" i="7"/>
  <c r="AB271" i="7"/>
  <c r="U56" i="15"/>
  <c r="V28" i="15"/>
  <c r="HS271" i="7"/>
  <c r="AD23" i="32"/>
  <c r="AB293" i="7"/>
  <c r="HO294" i="7"/>
  <c r="ML294" i="7"/>
  <c r="KN280" i="7"/>
  <c r="KN312" i="7" s="1"/>
  <c r="MF268" i="7"/>
  <c r="LW296" i="7"/>
  <c r="R283" i="7"/>
  <c r="Q173" i="7"/>
  <c r="T25" i="40" s="1"/>
  <c r="S52" i="21"/>
  <c r="S53" i="21"/>
  <c r="BX296" i="7"/>
  <c r="HR268" i="7"/>
  <c r="X65" i="15"/>
  <c r="X57" i="15"/>
  <c r="Y30" i="15"/>
  <c r="Y66" i="15" s="1"/>
  <c r="FE178" i="7"/>
  <c r="GA293" i="7"/>
  <c r="KR271" i="7"/>
  <c r="FC178" i="7"/>
  <c r="FT295" i="7"/>
  <c r="FT283" i="7"/>
  <c r="FH173" i="7"/>
  <c r="AC24" i="23"/>
  <c r="AA291" i="7"/>
  <c r="AA313" i="7" s="1"/>
  <c r="F117" i="7"/>
  <c r="IC267" i="7"/>
  <c r="IC325" i="7" s="1"/>
  <c r="MM267" i="7"/>
  <c r="KO271" i="7"/>
  <c r="IE290" i="7"/>
  <c r="IE314" i="7" s="1"/>
  <c r="DS284" i="7"/>
  <c r="DG174" i="7"/>
  <c r="HR292" i="7"/>
  <c r="X63" i="27"/>
  <c r="X55" i="27"/>
  <c r="X64" i="27"/>
  <c r="Y30" i="27"/>
  <c r="X57" i="27"/>
  <c r="O24" i="18"/>
  <c r="MB282" i="7"/>
  <c r="M282" i="7"/>
  <c r="JW290" i="7"/>
  <c r="JW314" i="7" s="1"/>
  <c r="KK292" i="7"/>
  <c r="H25" i="30"/>
  <c r="H25" i="15"/>
  <c r="KS271" i="7"/>
  <c r="MP293" i="7"/>
  <c r="KB291" i="7"/>
  <c r="KB313" i="7" s="1"/>
  <c r="JP296" i="7"/>
  <c r="R268" i="7"/>
  <c r="DR271" i="7"/>
  <c r="BL298" i="7"/>
  <c r="GC259" i="7"/>
  <c r="FQ176" i="7"/>
  <c r="GK259" i="7"/>
  <c r="GK176" i="7" s="1"/>
  <c r="FY176" i="7"/>
  <c r="H52" i="12"/>
  <c r="H53" i="12"/>
  <c r="O24" i="20"/>
  <c r="M280" i="7"/>
  <c r="M312" i="7" s="1"/>
  <c r="DN271" i="7"/>
  <c r="GA259" i="7"/>
  <c r="FO176" i="7"/>
  <c r="HS269" i="7"/>
  <c r="T50" i="22"/>
  <c r="S62" i="22"/>
  <c r="S67" i="22" s="1"/>
  <c r="P107" i="7" s="1"/>
  <c r="P351" i="7" s="1"/>
  <c r="FX269" i="7"/>
  <c r="R270" i="7"/>
  <c r="I68" i="15"/>
  <c r="U46" i="24"/>
  <c r="T47" i="24"/>
  <c r="T59" i="24" s="1"/>
  <c r="JY267" i="7"/>
  <c r="JY325" i="7" s="1"/>
  <c r="FR266" i="7"/>
  <c r="FR326" i="7" s="1"/>
  <c r="FZ292" i="7"/>
  <c r="HZ271" i="7"/>
  <c r="LU283" i="7"/>
  <c r="GD271" i="7"/>
  <c r="AC50" i="32"/>
  <c r="AC51" i="32"/>
  <c r="DM283" i="7"/>
  <c r="DA173" i="7"/>
  <c r="IF291" i="7"/>
  <c r="IF313" i="7" s="1"/>
  <c r="I122" i="7"/>
  <c r="V43" i="27"/>
  <c r="U58" i="27"/>
  <c r="HQ271" i="7"/>
  <c r="DT284" i="7"/>
  <c r="DH174" i="7"/>
  <c r="FV283" i="7"/>
  <c r="FJ173" i="7"/>
  <c r="EY296" i="7"/>
  <c r="FK278" i="7"/>
  <c r="FK311" i="7" s="1"/>
  <c r="X122" i="7"/>
  <c r="HR295" i="7"/>
  <c r="U45" i="21"/>
  <c r="T46" i="21"/>
  <c r="T60" i="21" s="1"/>
  <c r="CW296" i="7"/>
  <c r="DI278" i="7"/>
  <c r="DI311" i="7" s="1"/>
  <c r="GF254" i="7"/>
  <c r="GF323" i="7" s="1"/>
  <c r="N52" i="20"/>
  <c r="N53" i="20"/>
  <c r="W53" i="31"/>
  <c r="W52" i="31"/>
  <c r="KO256" i="7"/>
  <c r="KO324" i="7" s="1"/>
  <c r="T45" i="32"/>
  <c r="T58" i="32" s="1"/>
  <c r="U44" i="32"/>
  <c r="FV269" i="7"/>
  <c r="EW178" i="7"/>
  <c r="AB52" i="23"/>
  <c r="AB53" i="23"/>
  <c r="HW269" i="7"/>
  <c r="T46" i="23"/>
  <c r="T60" i="23" s="1"/>
  <c r="U45" i="23"/>
  <c r="MI272" i="7"/>
  <c r="MD272" i="7"/>
  <c r="AL29" i="8" l="1"/>
  <c r="AY29" i="8"/>
  <c r="BV29" i="8"/>
  <c r="AX29" i="8"/>
  <c r="BW29" i="8"/>
  <c r="R66" i="20"/>
  <c r="O131" i="7" s="1"/>
  <c r="HO322" i="7"/>
  <c r="T50" i="20"/>
  <c r="S62" i="20"/>
  <c r="S67" i="20" s="1"/>
  <c r="P104" i="7" s="1"/>
  <c r="P349" i="7" s="1"/>
  <c r="DU327" i="7"/>
  <c r="BD8" i="7"/>
  <c r="BD27" i="7" s="1"/>
  <c r="BF47" i="8" s="1"/>
  <c r="BF49" i="8" s="1"/>
  <c r="M68" i="15"/>
  <c r="BI8" i="7"/>
  <c r="BI27" i="7" s="1"/>
  <c r="BK47" i="8" s="1"/>
  <c r="BK49" i="8" s="1"/>
  <c r="LX178" i="7"/>
  <c r="MG286" i="7"/>
  <c r="U19" i="13"/>
  <c r="T18" i="13"/>
  <c r="U16" i="13"/>
  <c r="T15" i="13"/>
  <c r="U13" i="13"/>
  <c r="T12" i="13"/>
  <c r="U22" i="13"/>
  <c r="T21" i="13"/>
  <c r="S71" i="15"/>
  <c r="S69" i="15"/>
  <c r="R68" i="15"/>
  <c r="O122" i="7" s="1"/>
  <c r="BF8" i="7"/>
  <c r="BF27" i="7" s="1"/>
  <c r="BH47" i="8" s="1"/>
  <c r="BH49" i="8" s="1"/>
  <c r="BC8" i="7"/>
  <c r="BC27" i="7" s="1"/>
  <c r="BE47" i="8" s="1"/>
  <c r="BE49" i="8" s="1"/>
  <c r="BG8" i="7"/>
  <c r="BG27" i="7" s="1"/>
  <c r="BI47" i="8" s="1"/>
  <c r="BI49" i="8" s="1"/>
  <c r="BH8" i="7"/>
  <c r="BH27" i="7" s="1"/>
  <c r="BJ47" i="8" s="1"/>
  <c r="BJ49" i="8" s="1"/>
  <c r="MQ257" i="7"/>
  <c r="MG279" i="7"/>
  <c r="MB279" i="7"/>
  <c r="MQ258" i="7"/>
  <c r="MQ282" i="7"/>
  <c r="AL178" i="7"/>
  <c r="MB280" i="7"/>
  <c r="HS315" i="7"/>
  <c r="MB286" i="7"/>
  <c r="DL315" i="7"/>
  <c r="MG280" i="7"/>
  <c r="FZ315" i="7"/>
  <c r="HR327" i="7"/>
  <c r="HU315" i="7"/>
  <c r="R322" i="7"/>
  <c r="FV315" i="7"/>
  <c r="KM322" i="7"/>
  <c r="HP322" i="7"/>
  <c r="HX327" i="7"/>
  <c r="AJ44" i="7"/>
  <c r="AL50" i="8" s="1"/>
  <c r="AE44" i="7"/>
  <c r="AG50" i="8" s="1"/>
  <c r="AF44" i="7"/>
  <c r="AH50" i="8" s="1"/>
  <c r="AG44" i="7"/>
  <c r="AI50" i="8" s="1"/>
  <c r="AH44" i="7"/>
  <c r="AJ50" i="8" s="1"/>
  <c r="AI44" i="7"/>
  <c r="AK50" i="8" s="1"/>
  <c r="W56" i="40"/>
  <c r="X28" i="40"/>
  <c r="AK34" i="7"/>
  <c r="BG47" i="8"/>
  <c r="BG49" i="8" s="1"/>
  <c r="BW43" i="8"/>
  <c r="BW26" i="8" s="1"/>
  <c r="BV43" i="8"/>
  <c r="BV26" i="8" s="1"/>
  <c r="AL43" i="8"/>
  <c r="AL26" i="8" s="1"/>
  <c r="AK162" i="7"/>
  <c r="AK38" i="7"/>
  <c r="AK42" i="7"/>
  <c r="AM44" i="8" s="1"/>
  <c r="AM27" i="8" s="1"/>
  <c r="AK39" i="7"/>
  <c r="AK33" i="7"/>
  <c r="AK37" i="7"/>
  <c r="AK41" i="7"/>
  <c r="AK43" i="7"/>
  <c r="AM51" i="8" s="1"/>
  <c r="AM34" i="8" s="1"/>
  <c r="AK36" i="7"/>
  <c r="AK40" i="7"/>
  <c r="AK44" i="7"/>
  <c r="AM50" i="8" s="1"/>
  <c r="AK35" i="7"/>
  <c r="N26" i="7"/>
  <c r="DU266" i="7"/>
  <c r="DU326" i="7" s="1"/>
  <c r="G26" i="7"/>
  <c r="I26" i="7"/>
  <c r="S68" i="40"/>
  <c r="T266" i="7"/>
  <c r="FS297" i="7"/>
  <c r="FS308" i="7" s="1"/>
  <c r="MF297" i="7"/>
  <c r="E364" i="7"/>
  <c r="BK30" i="8"/>
  <c r="BK32" i="8" s="1"/>
  <c r="KK322" i="7"/>
  <c r="AB322" i="7"/>
  <c r="BV45" i="8"/>
  <c r="BV28" i="8" s="1"/>
  <c r="BJ30" i="8"/>
  <c r="BJ32" i="8" s="1"/>
  <c r="BU33" i="8"/>
  <c r="BU35" i="8" s="1"/>
  <c r="BW33" i="8"/>
  <c r="BW35" i="8" s="1"/>
  <c r="AV33" i="8"/>
  <c r="AV35" i="8" s="1"/>
  <c r="BT33" i="8"/>
  <c r="BT35" i="8" s="1"/>
  <c r="AX33" i="8"/>
  <c r="AX35" i="8" s="1"/>
  <c r="AY33" i="8"/>
  <c r="AY35" i="8" s="1"/>
  <c r="AU33" i="8"/>
  <c r="AU35" i="8" s="1"/>
  <c r="BS33" i="8"/>
  <c r="BS35" i="8" s="1"/>
  <c r="AW33" i="8"/>
  <c r="AW35" i="8" s="1"/>
  <c r="AT33" i="8"/>
  <c r="AT35" i="8" s="1"/>
  <c r="BV35" i="8"/>
  <c r="BR33" i="8"/>
  <c r="BR35" i="8" s="1"/>
  <c r="AY45" i="8"/>
  <c r="AY28" i="8" s="1"/>
  <c r="AL46" i="8"/>
  <c r="AY46" i="8"/>
  <c r="AY43" i="8"/>
  <c r="AY26" i="8" s="1"/>
  <c r="AX46" i="8"/>
  <c r="BW45" i="8"/>
  <c r="BW28" i="8" s="1"/>
  <c r="BV46" i="8"/>
  <c r="AL45" i="8"/>
  <c r="AL28" i="8" s="1"/>
  <c r="AX45" i="8"/>
  <c r="AX28" i="8" s="1"/>
  <c r="BW46" i="8"/>
  <c r="AX43" i="8"/>
  <c r="AX26" i="8" s="1"/>
  <c r="I359" i="7"/>
  <c r="G359" i="7"/>
  <c r="I363" i="7"/>
  <c r="G363" i="7"/>
  <c r="I361" i="7"/>
  <c r="I362" i="7"/>
  <c r="F362" i="7"/>
  <c r="I360" i="7"/>
  <c r="L361" i="7"/>
  <c r="L364" i="7"/>
  <c r="I364" i="7"/>
  <c r="N359" i="7"/>
  <c r="L360" i="7"/>
  <c r="N361" i="7"/>
  <c r="E360" i="7"/>
  <c r="J365" i="7"/>
  <c r="O364" i="7"/>
  <c r="J358" i="7"/>
  <c r="M360" i="7"/>
  <c r="O359" i="7"/>
  <c r="E361" i="7"/>
  <c r="F360" i="7"/>
  <c r="K361" i="7"/>
  <c r="I365" i="7"/>
  <c r="HT267" i="7"/>
  <c r="HT325" i="7" s="1"/>
  <c r="KP267" i="7"/>
  <c r="KP325" i="7" s="1"/>
  <c r="KP327" i="7"/>
  <c r="HV327" i="7"/>
  <c r="DT315" i="7"/>
  <c r="KR315" i="7"/>
  <c r="FZ327" i="7"/>
  <c r="KN315" i="7"/>
  <c r="DS327" i="7"/>
  <c r="IE272" i="7"/>
  <c r="IE274" i="7" s="1"/>
  <c r="HX266" i="7"/>
  <c r="HX326" i="7" s="1"/>
  <c r="FU267" i="7"/>
  <c r="FU325" i="7" s="1"/>
  <c r="HS267" i="7"/>
  <c r="HS325" i="7" s="1"/>
  <c r="DT327" i="7"/>
  <c r="KP322" i="7"/>
  <c r="HV322" i="7"/>
  <c r="KR322" i="7"/>
  <c r="HR322" i="7"/>
  <c r="GA327" i="7"/>
  <c r="AD68" i="40"/>
  <c r="J364" i="7"/>
  <c r="E363" i="7"/>
  <c r="N363" i="7"/>
  <c r="N365" i="7"/>
  <c r="G360" i="7"/>
  <c r="M361" i="7"/>
  <c r="L362" i="7"/>
  <c r="M364" i="7"/>
  <c r="N362" i="7"/>
  <c r="F359" i="7"/>
  <c r="F363" i="7"/>
  <c r="G364" i="7"/>
  <c r="G361" i="7"/>
  <c r="E362" i="7"/>
  <c r="H362" i="7"/>
  <c r="E365" i="7"/>
  <c r="G365" i="7"/>
  <c r="J361" i="7"/>
  <c r="J363" i="7"/>
  <c r="M362" i="7"/>
  <c r="H361" i="7"/>
  <c r="H359" i="7"/>
  <c r="M365" i="7"/>
  <c r="F364" i="7"/>
  <c r="H360" i="7"/>
  <c r="F365" i="7"/>
  <c r="H364" i="7"/>
  <c r="L358" i="7"/>
  <c r="L365" i="7"/>
  <c r="H365" i="7"/>
  <c r="H358" i="7"/>
  <c r="F358" i="7"/>
  <c r="G362" i="7"/>
  <c r="K359" i="7"/>
  <c r="K362" i="7"/>
  <c r="G358" i="7"/>
  <c r="K360" i="7"/>
  <c r="D363" i="7"/>
  <c r="L363" i="7"/>
  <c r="J360" i="7"/>
  <c r="J359" i="7"/>
  <c r="M358" i="7"/>
  <c r="N358" i="7"/>
  <c r="K365" i="7"/>
  <c r="K358" i="7"/>
  <c r="M359" i="7"/>
  <c r="K364" i="7"/>
  <c r="N364" i="7"/>
  <c r="D361" i="7"/>
  <c r="L359" i="7"/>
  <c r="E358" i="7"/>
  <c r="J362" i="7"/>
  <c r="M363" i="7"/>
  <c r="H363" i="7"/>
  <c r="F361" i="7"/>
  <c r="K363" i="7"/>
  <c r="N360" i="7"/>
  <c r="E359" i="7"/>
  <c r="KL322" i="7"/>
  <c r="KP310" i="7"/>
  <c r="HS322" i="7"/>
  <c r="R315" i="7"/>
  <c r="HW322" i="7"/>
  <c r="KJ310" i="7"/>
  <c r="HS310" i="7"/>
  <c r="KN310" i="7"/>
  <c r="HT315" i="7"/>
  <c r="KO315" i="7"/>
  <c r="KQ315" i="7"/>
  <c r="KQ327" i="7"/>
  <c r="KS310" i="7"/>
  <c r="HW310" i="7"/>
  <c r="N68" i="40"/>
  <c r="R327" i="7"/>
  <c r="KK315" i="7"/>
  <c r="FS315" i="7"/>
  <c r="GB327" i="7"/>
  <c r="HO315" i="7"/>
  <c r="KI315" i="7"/>
  <c r="HU327" i="7"/>
  <c r="DM315" i="7"/>
  <c r="KS315" i="7"/>
  <c r="HW315" i="7"/>
  <c r="HV267" i="7"/>
  <c r="HV325" i="7" s="1"/>
  <c r="HV310" i="7"/>
  <c r="KI310" i="7"/>
  <c r="AB68" i="40"/>
  <c r="DQ327" i="7"/>
  <c r="KQ322" i="7"/>
  <c r="HU310" i="7"/>
  <c r="KL310" i="7"/>
  <c r="KI327" i="7"/>
  <c r="H68" i="40"/>
  <c r="DK327" i="7"/>
  <c r="DK315" i="7"/>
  <c r="FT327" i="7"/>
  <c r="HO327" i="7"/>
  <c r="HZ315" i="7"/>
  <c r="R321" i="7"/>
  <c r="FY315" i="7"/>
  <c r="M310" i="7"/>
  <c r="FS327" i="7"/>
  <c r="DL327" i="7"/>
  <c r="M315" i="7"/>
  <c r="KL327" i="7"/>
  <c r="AE55" i="40"/>
  <c r="AE54" i="40"/>
  <c r="AE71" i="40"/>
  <c r="HX315" i="7"/>
  <c r="HS327" i="7"/>
  <c r="AB321" i="7"/>
  <c r="GA315" i="7"/>
  <c r="FW315" i="7"/>
  <c r="FY327" i="7"/>
  <c r="FT321" i="7"/>
  <c r="FZ321" i="7"/>
  <c r="HQ322" i="7"/>
  <c r="DM321" i="7"/>
  <c r="KT322" i="7"/>
  <c r="HR310" i="7"/>
  <c r="FW309" i="7"/>
  <c r="FX309" i="7"/>
  <c r="HP310" i="7"/>
  <c r="DV309" i="7"/>
  <c r="DO309" i="7"/>
  <c r="KH310" i="7"/>
  <c r="KZ282" i="7"/>
  <c r="KZ309" i="7" s="1"/>
  <c r="KN309" i="7"/>
  <c r="HL258" i="7"/>
  <c r="HX321" i="7"/>
  <c r="HH282" i="7"/>
  <c r="HH309" i="7" s="1"/>
  <c r="HT309" i="7"/>
  <c r="HJ282" i="7"/>
  <c r="HJ309" i="7" s="1"/>
  <c r="HV309" i="7"/>
  <c r="HC282" i="7"/>
  <c r="HO309" i="7"/>
  <c r="MK282" i="7"/>
  <c r="HI282" i="7"/>
  <c r="HI309" i="7" s="1"/>
  <c r="HU309" i="7"/>
  <c r="LF258" i="7"/>
  <c r="LF321" i="7" s="1"/>
  <c r="KT321" i="7"/>
  <c r="KV258" i="7"/>
  <c r="KV321" i="7" s="1"/>
  <c r="KJ321" i="7"/>
  <c r="LD258" i="7"/>
  <c r="LD321" i="7" s="1"/>
  <c r="KR321" i="7"/>
  <c r="KW282" i="7"/>
  <c r="KW309" i="7" s="1"/>
  <c r="KK309" i="7"/>
  <c r="HE258" i="7"/>
  <c r="HQ321" i="7"/>
  <c r="KU258" i="7"/>
  <c r="KU321" i="7" s="1"/>
  <c r="KI321" i="7"/>
  <c r="HG282" i="7"/>
  <c r="HG309" i="7" s="1"/>
  <c r="HS309" i="7"/>
  <c r="LF282" i="7"/>
  <c r="LF309" i="7" s="1"/>
  <c r="KT309" i="7"/>
  <c r="HF282" i="7"/>
  <c r="HF309" i="7" s="1"/>
  <c r="HR309" i="7"/>
  <c r="LA282" i="7"/>
  <c r="LA309" i="7" s="1"/>
  <c r="KO309" i="7"/>
  <c r="HF258" i="7"/>
  <c r="HR321" i="7"/>
  <c r="KP315" i="7"/>
  <c r="DR315" i="7"/>
  <c r="HQ315" i="7"/>
  <c r="O53" i="40"/>
  <c r="O52" i="40"/>
  <c r="O71" i="40"/>
  <c r="DO327" i="7"/>
  <c r="HR315" i="7"/>
  <c r="R310" i="7"/>
  <c r="FV327" i="7"/>
  <c r="DV327" i="7"/>
  <c r="HZ327" i="7"/>
  <c r="KS327" i="7"/>
  <c r="FX315" i="7"/>
  <c r="DQ315" i="7"/>
  <c r="DO315" i="7"/>
  <c r="DP315" i="7"/>
  <c r="KM327" i="7"/>
  <c r="DR327" i="7"/>
  <c r="HT327" i="7"/>
  <c r="KT315" i="7"/>
  <c r="DS315" i="7"/>
  <c r="HY315" i="7"/>
  <c r="FU327" i="7"/>
  <c r="R309" i="7"/>
  <c r="HQ327" i="7"/>
  <c r="DN315" i="7"/>
  <c r="KL315" i="7"/>
  <c r="DM327" i="7"/>
  <c r="FX321" i="7"/>
  <c r="GC321" i="7"/>
  <c r="DN321" i="7"/>
  <c r="DV321" i="7"/>
  <c r="FY321" i="7"/>
  <c r="DL321" i="7"/>
  <c r="HT322" i="7"/>
  <c r="GA321" i="7"/>
  <c r="KJ322" i="7"/>
  <c r="FU309" i="7"/>
  <c r="GC309" i="7"/>
  <c r="HT310" i="7"/>
  <c r="HO310" i="7"/>
  <c r="KO310" i="7"/>
  <c r="FT309" i="7"/>
  <c r="DQ309" i="7"/>
  <c r="DN309" i="7"/>
  <c r="HD258" i="7"/>
  <c r="HP321" i="7"/>
  <c r="LA258" i="7"/>
  <c r="LA321" i="7" s="1"/>
  <c r="KO321" i="7"/>
  <c r="LE282" i="7"/>
  <c r="LE309" i="7" s="1"/>
  <c r="KS309" i="7"/>
  <c r="LB282" i="7"/>
  <c r="LB309" i="7" s="1"/>
  <c r="KP309" i="7"/>
  <c r="HC258" i="7"/>
  <c r="HO321" i="7"/>
  <c r="MK258" i="7"/>
  <c r="KV282" i="7"/>
  <c r="KV309" i="7" s="1"/>
  <c r="KJ309" i="7"/>
  <c r="HM282" i="7"/>
  <c r="HM309" i="7" s="1"/>
  <c r="HY309" i="7"/>
  <c r="LC282" i="7"/>
  <c r="LC309" i="7" s="1"/>
  <c r="KQ309" i="7"/>
  <c r="M321" i="7"/>
  <c r="GD315" i="7"/>
  <c r="FT315" i="7"/>
  <c r="KO327" i="7"/>
  <c r="KT327" i="7"/>
  <c r="AB310" i="7"/>
  <c r="DV315" i="7"/>
  <c r="DU315" i="7"/>
  <c r="GB315" i="7"/>
  <c r="HP327" i="7"/>
  <c r="FU315" i="7"/>
  <c r="AB327" i="7"/>
  <c r="HP315" i="7"/>
  <c r="FX327" i="7"/>
  <c r="M322" i="7"/>
  <c r="KM315" i="7"/>
  <c r="FW327" i="7"/>
  <c r="DR321" i="7"/>
  <c r="GB321" i="7"/>
  <c r="FW321" i="7"/>
  <c r="FU321" i="7"/>
  <c r="DO321" i="7"/>
  <c r="HZ322" i="7"/>
  <c r="DS321" i="7"/>
  <c r="DU321" i="7"/>
  <c r="GD321" i="7"/>
  <c r="KI322" i="7"/>
  <c r="DT321" i="7"/>
  <c r="DP321" i="7"/>
  <c r="FS321" i="7"/>
  <c r="KQ310" i="7"/>
  <c r="GA309" i="7"/>
  <c r="HX310" i="7"/>
  <c r="FY309" i="7"/>
  <c r="HY310" i="7"/>
  <c r="DR309" i="7"/>
  <c r="DS309" i="7"/>
  <c r="DM309" i="7"/>
  <c r="DP309" i="7"/>
  <c r="DU309" i="7"/>
  <c r="HQ310" i="7"/>
  <c r="KM310" i="7"/>
  <c r="KU282" i="7"/>
  <c r="KU309" i="7" s="1"/>
  <c r="KI309" i="7"/>
  <c r="HE282" i="7"/>
  <c r="HE309" i="7" s="1"/>
  <c r="HQ309" i="7"/>
  <c r="LB258" i="7"/>
  <c r="LB321" i="7" s="1"/>
  <c r="KP321" i="7"/>
  <c r="LC258" i="7"/>
  <c r="LC321" i="7" s="1"/>
  <c r="KQ321" i="7"/>
  <c r="KX258" i="7"/>
  <c r="KX321" i="7" s="1"/>
  <c r="KL321" i="7"/>
  <c r="HM258" i="7"/>
  <c r="HY321" i="7"/>
  <c r="KY282" i="7"/>
  <c r="KY309" i="7" s="1"/>
  <c r="KM309" i="7"/>
  <c r="LD282" i="7"/>
  <c r="LD309" i="7" s="1"/>
  <c r="KR309" i="7"/>
  <c r="HN258" i="7"/>
  <c r="HZ321" i="7"/>
  <c r="HL282" i="7"/>
  <c r="HL309" i="7" s="1"/>
  <c r="HX309" i="7"/>
  <c r="HN282" i="7"/>
  <c r="HN309" i="7" s="1"/>
  <c r="HZ309" i="7"/>
  <c r="HD282" i="7"/>
  <c r="HD309" i="7" s="1"/>
  <c r="HP309" i="7"/>
  <c r="HK258" i="7"/>
  <c r="HW321" i="7"/>
  <c r="KW258" i="7"/>
  <c r="KW321" i="7" s="1"/>
  <c r="KK321" i="7"/>
  <c r="HH258" i="7"/>
  <c r="HT321" i="7"/>
  <c r="GC315" i="7"/>
  <c r="DP327" i="7"/>
  <c r="KK327" i="7"/>
  <c r="GD327" i="7"/>
  <c r="DK321" i="7"/>
  <c r="KN327" i="7"/>
  <c r="M309" i="7"/>
  <c r="GC327" i="7"/>
  <c r="HV315" i="7"/>
  <c r="KJ327" i="7"/>
  <c r="HY327" i="7"/>
  <c r="KR327" i="7"/>
  <c r="T52" i="40"/>
  <c r="T53" i="40"/>
  <c r="KJ315" i="7"/>
  <c r="AB315" i="7"/>
  <c r="DN327" i="7"/>
  <c r="HW327" i="7"/>
  <c r="KO322" i="7"/>
  <c r="DQ321" i="7"/>
  <c r="FV321" i="7"/>
  <c r="KN322" i="7"/>
  <c r="DT309" i="7"/>
  <c r="KR310" i="7"/>
  <c r="FZ309" i="7"/>
  <c r="DK309" i="7"/>
  <c r="FS309" i="7"/>
  <c r="DL309" i="7"/>
  <c r="GB309" i="7"/>
  <c r="KK310" i="7"/>
  <c r="GD309" i="7"/>
  <c r="FV309" i="7"/>
  <c r="KY258" i="7"/>
  <c r="KY321" i="7" s="1"/>
  <c r="KM321" i="7"/>
  <c r="LE258" i="7"/>
  <c r="LE321" i="7" s="1"/>
  <c r="KS321" i="7"/>
  <c r="KX282" i="7"/>
  <c r="KX309" i="7" s="1"/>
  <c r="KL309" i="7"/>
  <c r="HG258" i="7"/>
  <c r="HS321" i="7"/>
  <c r="KZ258" i="7"/>
  <c r="KZ321" i="7" s="1"/>
  <c r="KN321" i="7"/>
  <c r="HK282" i="7"/>
  <c r="HK309" i="7" s="1"/>
  <c r="HW309" i="7"/>
  <c r="HI258" i="7"/>
  <c r="HU321" i="7"/>
  <c r="O358" i="7"/>
  <c r="O362" i="7"/>
  <c r="O361" i="7"/>
  <c r="O365" i="7"/>
  <c r="O360" i="7"/>
  <c r="O363" i="7"/>
  <c r="D362" i="7"/>
  <c r="FX267" i="7"/>
  <c r="FX325" i="7" s="1"/>
  <c r="R267" i="7"/>
  <c r="R325" i="7" s="1"/>
  <c r="HU267" i="7"/>
  <c r="HU325" i="7" s="1"/>
  <c r="HS266" i="7"/>
  <c r="HS326" i="7" s="1"/>
  <c r="D359" i="7"/>
  <c r="IJ272" i="7"/>
  <c r="IJ274" i="7" s="1"/>
  <c r="M267" i="7"/>
  <c r="M325" i="7" s="1"/>
  <c r="HW266" i="7"/>
  <c r="HW326" i="7" s="1"/>
  <c r="HX267" i="7"/>
  <c r="HX325" i="7" s="1"/>
  <c r="HW267" i="7"/>
  <c r="HW325" i="7" s="1"/>
  <c r="DL266" i="7"/>
  <c r="DL326" i="7" s="1"/>
  <c r="D365" i="7"/>
  <c r="P352" i="7"/>
  <c r="P347" i="7"/>
  <c r="O348" i="7"/>
  <c r="AB59" i="40"/>
  <c r="AB57" i="40"/>
  <c r="AB65" i="40"/>
  <c r="AC30" i="40"/>
  <c r="AC66" i="40" s="1"/>
  <c r="V50" i="40"/>
  <c r="U64" i="40"/>
  <c r="V46" i="40"/>
  <c r="V62" i="40" s="1"/>
  <c r="W45" i="40"/>
  <c r="T71" i="40"/>
  <c r="T72" i="40"/>
  <c r="T69" i="40"/>
  <c r="Q113" i="7" s="1"/>
  <c r="Q345" i="7" s="1"/>
  <c r="V43" i="40"/>
  <c r="U60" i="40"/>
  <c r="V48" i="40"/>
  <c r="V63" i="40" s="1"/>
  <c r="W47" i="40"/>
  <c r="P350" i="7"/>
  <c r="D364" i="7"/>
  <c r="D358" i="7"/>
  <c r="D360" i="7"/>
  <c r="AB266" i="7"/>
  <c r="AB326" i="7" s="1"/>
  <c r="FT267" i="7"/>
  <c r="FT325" i="7" s="1"/>
  <c r="DQ267" i="7"/>
  <c r="DQ325" i="7" s="1"/>
  <c r="HP266" i="7"/>
  <c r="HP326" i="7" s="1"/>
  <c r="HR267" i="7"/>
  <c r="HR325" i="7" s="1"/>
  <c r="DN266" i="7"/>
  <c r="DN326" i="7" s="1"/>
  <c r="DM267" i="7"/>
  <c r="DM325" i="7" s="1"/>
  <c r="HP267" i="7"/>
  <c r="HP325" i="7" s="1"/>
  <c r="HQ266" i="7"/>
  <c r="HQ326" i="7" s="1"/>
  <c r="IB272" i="7"/>
  <c r="IB274" i="7" s="1"/>
  <c r="HY267" i="7"/>
  <c r="HY325" i="7" s="1"/>
  <c r="GC266" i="7"/>
  <c r="GC326" i="7" s="1"/>
  <c r="HZ267" i="7"/>
  <c r="HZ325" i="7" s="1"/>
  <c r="FS267" i="7"/>
  <c r="FS325" i="7" s="1"/>
  <c r="DS267" i="7"/>
  <c r="DS325" i="7" s="1"/>
  <c r="LU266" i="7"/>
  <c r="AP326" i="7"/>
  <c r="FV266" i="7"/>
  <c r="FV326" i="7" s="1"/>
  <c r="FJ326" i="7"/>
  <c r="FY267" i="7"/>
  <c r="FY325" i="7" s="1"/>
  <c r="FM325" i="7"/>
  <c r="KN266" i="7"/>
  <c r="KN326" i="7" s="1"/>
  <c r="KB326" i="7"/>
  <c r="KQ266" i="7"/>
  <c r="KQ326" i="7" s="1"/>
  <c r="KE326" i="7"/>
  <c r="KL267" i="7"/>
  <c r="KL325" i="7" s="1"/>
  <c r="JZ325" i="7"/>
  <c r="GB266" i="7"/>
  <c r="GB326" i="7" s="1"/>
  <c r="FP326" i="7"/>
  <c r="DP266" i="7"/>
  <c r="DP326" i="7" s="1"/>
  <c r="DD326" i="7"/>
  <c r="DK266" i="7"/>
  <c r="DK326" i="7" s="1"/>
  <c r="CY326" i="7"/>
  <c r="KT267" i="7"/>
  <c r="KT325" i="7" s="1"/>
  <c r="KH325" i="7"/>
  <c r="FZ266" i="7"/>
  <c r="FZ326" i="7" s="1"/>
  <c r="FN326" i="7"/>
  <c r="KM266" i="7"/>
  <c r="KM326" i="7" s="1"/>
  <c r="KA326" i="7"/>
  <c r="FH272" i="7"/>
  <c r="FH274" i="7" s="1"/>
  <c r="FH326" i="7"/>
  <c r="FH336" i="7" s="1"/>
  <c r="KS267" i="7"/>
  <c r="KS325" i="7" s="1"/>
  <c r="KG325" i="7"/>
  <c r="KN267" i="7"/>
  <c r="KN325" i="7" s="1"/>
  <c r="KB325" i="7"/>
  <c r="DU267" i="7"/>
  <c r="DU325" i="7" s="1"/>
  <c r="DI325" i="7"/>
  <c r="KM267" i="7"/>
  <c r="KM325" i="7" s="1"/>
  <c r="KA325" i="7"/>
  <c r="KR267" i="7"/>
  <c r="KR325" i="7" s="1"/>
  <c r="KF325" i="7"/>
  <c r="KO267" i="7"/>
  <c r="KO325" i="7" s="1"/>
  <c r="KC325" i="7"/>
  <c r="GA266" i="7"/>
  <c r="GA326" i="7" s="1"/>
  <c r="FO326" i="7"/>
  <c r="FI272" i="7"/>
  <c r="FI274" i="7" s="1"/>
  <c r="FI326" i="7"/>
  <c r="DR266" i="7"/>
  <c r="DR326" i="7" s="1"/>
  <c r="DF326" i="7"/>
  <c r="KJ266" i="7"/>
  <c r="KJ326" i="7" s="1"/>
  <c r="JX326" i="7"/>
  <c r="DG272" i="7"/>
  <c r="DG274" i="7" s="1"/>
  <c r="DG326" i="7"/>
  <c r="DT266" i="7"/>
  <c r="DT326" i="7" s="1"/>
  <c r="DH326" i="7"/>
  <c r="KI267" i="7"/>
  <c r="KI325" i="7" s="1"/>
  <c r="JW325" i="7"/>
  <c r="T24" i="22"/>
  <c r="T52" i="22" s="1"/>
  <c r="S53" i="22"/>
  <c r="S66" i="22" s="1"/>
  <c r="P134" i="7" s="1"/>
  <c r="II272" i="7"/>
  <c r="II274" i="7" s="1"/>
  <c r="AV45" i="7"/>
  <c r="BU45" i="7"/>
  <c r="N53" i="23"/>
  <c r="N66" i="23" s="1"/>
  <c r="K135" i="7" s="1"/>
  <c r="BU46" i="7"/>
  <c r="AV46" i="7"/>
  <c r="HR291" i="7"/>
  <c r="HR313" i="7" s="1"/>
  <c r="HO290" i="7"/>
  <c r="HO314" i="7" s="1"/>
  <c r="FU266" i="7"/>
  <c r="FU326" i="7" s="1"/>
  <c r="AK32" i="7"/>
  <c r="AK163" i="7"/>
  <c r="R290" i="7"/>
  <c r="R314" i="7" s="1"/>
  <c r="HE297" i="7"/>
  <c r="HE308" i="7" s="1"/>
  <c r="EZ338" i="7"/>
  <c r="MQ262" i="7"/>
  <c r="GJ280" i="7"/>
  <c r="GJ312" i="7" s="1"/>
  <c r="GI280" i="7"/>
  <c r="GI312" i="7" s="1"/>
  <c r="LC286" i="7"/>
  <c r="DW280" i="7"/>
  <c r="DW312" i="7" s="1"/>
  <c r="EC286" i="7"/>
  <c r="EC310" i="7" s="1"/>
  <c r="EF280" i="7"/>
  <c r="EF312" i="7" s="1"/>
  <c r="GM279" i="7"/>
  <c r="HF281" i="7"/>
  <c r="HL286" i="7"/>
  <c r="LD281" i="7"/>
  <c r="GK279" i="7"/>
  <c r="KV286" i="7"/>
  <c r="GP280" i="7"/>
  <c r="GP312" i="7" s="1"/>
  <c r="GN280" i="7"/>
  <c r="GN312" i="7" s="1"/>
  <c r="HM286" i="7"/>
  <c r="KY281" i="7"/>
  <c r="LC281" i="7"/>
  <c r="HI281" i="7"/>
  <c r="HK286" i="7"/>
  <c r="KX281" i="7"/>
  <c r="EE280" i="7"/>
  <c r="EE312" i="7" s="1"/>
  <c r="DX286" i="7"/>
  <c r="DX310" i="7" s="1"/>
  <c r="DW279" i="7"/>
  <c r="GJ286" i="7"/>
  <c r="GJ310" i="7" s="1"/>
  <c r="GE279" i="7"/>
  <c r="GG286" i="7"/>
  <c r="GG310" i="7" s="1"/>
  <c r="EH280" i="7"/>
  <c r="EH312" i="7" s="1"/>
  <c r="GG280" i="7"/>
  <c r="GG312" i="7" s="1"/>
  <c r="HN286" i="7"/>
  <c r="DX279" i="7"/>
  <c r="EG286" i="7"/>
  <c r="EG310" i="7" s="1"/>
  <c r="EA286" i="7"/>
  <c r="EA310" i="7" s="1"/>
  <c r="HC286" i="7"/>
  <c r="MK286" i="7"/>
  <c r="GF286" i="7"/>
  <c r="GF310" i="7" s="1"/>
  <c r="LA286" i="7"/>
  <c r="GN279" i="7"/>
  <c r="GF279" i="7"/>
  <c r="HC281" i="7"/>
  <c r="MK281" i="7"/>
  <c r="HD286" i="7"/>
  <c r="HK281" i="7"/>
  <c r="GN286" i="7"/>
  <c r="GN310" i="7" s="1"/>
  <c r="EG280" i="7"/>
  <c r="EG312" i="7" s="1"/>
  <c r="EH279" i="7"/>
  <c r="EA280" i="7"/>
  <c r="EA312" i="7" s="1"/>
  <c r="HF286" i="7"/>
  <c r="DY286" i="7"/>
  <c r="DY310" i="7" s="1"/>
  <c r="GO280" i="7"/>
  <c r="GO312" i="7" s="1"/>
  <c r="ED279" i="7"/>
  <c r="EC279" i="7"/>
  <c r="HI286" i="7"/>
  <c r="KX286" i="7"/>
  <c r="KV281" i="7"/>
  <c r="GI286" i="7"/>
  <c r="GI310" i="7" s="1"/>
  <c r="GP286" i="7"/>
  <c r="GP310" i="7" s="1"/>
  <c r="DW286" i="7"/>
  <c r="DW310" i="7" s="1"/>
  <c r="LB281" i="7"/>
  <c r="HL281" i="7"/>
  <c r="ED286" i="7"/>
  <c r="ED310" i="7" s="1"/>
  <c r="GP279" i="7"/>
  <c r="DZ279" i="7"/>
  <c r="GH279" i="7"/>
  <c r="EF279" i="7"/>
  <c r="HH281" i="7"/>
  <c r="LD286" i="7"/>
  <c r="LD310" i="7" s="1"/>
  <c r="GG279" i="7"/>
  <c r="GM280" i="7"/>
  <c r="GM312" i="7" s="1"/>
  <c r="EC280" i="7"/>
  <c r="EC312" i="7" s="1"/>
  <c r="GH280" i="7"/>
  <c r="GH312" i="7" s="1"/>
  <c r="ED280" i="7"/>
  <c r="ED312" i="7" s="1"/>
  <c r="LE286" i="7"/>
  <c r="GO279" i="7"/>
  <c r="GE286" i="7"/>
  <c r="GE310" i="7" s="1"/>
  <c r="HD281" i="7"/>
  <c r="LA281" i="7"/>
  <c r="HH286" i="7"/>
  <c r="HH310" i="7" s="1"/>
  <c r="DZ280" i="7"/>
  <c r="DZ312" i="7" s="1"/>
  <c r="HM281" i="7"/>
  <c r="LB286" i="7"/>
  <c r="HG286" i="7"/>
  <c r="HJ286" i="7"/>
  <c r="KZ286" i="7"/>
  <c r="GH286" i="7"/>
  <c r="GH310" i="7" s="1"/>
  <c r="EB286" i="7"/>
  <c r="EB310" i="7" s="1"/>
  <c r="GF280" i="7"/>
  <c r="GF312" i="7" s="1"/>
  <c r="KW281" i="7"/>
  <c r="EE279" i="7"/>
  <c r="KT281" i="7"/>
  <c r="MP281" i="7"/>
  <c r="DZ286" i="7"/>
  <c r="DZ310" i="7" s="1"/>
  <c r="LE281" i="7"/>
  <c r="DY279" i="7"/>
  <c r="GK286" i="7"/>
  <c r="GK310" i="7" s="1"/>
  <c r="EB279" i="7"/>
  <c r="EB280" i="7"/>
  <c r="EB312" i="7" s="1"/>
  <c r="KU286" i="7"/>
  <c r="GK280" i="7"/>
  <c r="GK312" i="7" s="1"/>
  <c r="DY280" i="7"/>
  <c r="DY312" i="7" s="1"/>
  <c r="GI279" i="7"/>
  <c r="EG279" i="7"/>
  <c r="HN281" i="7"/>
  <c r="KW286" i="7"/>
  <c r="KW310" i="7" s="1"/>
  <c r="GL286" i="7"/>
  <c r="GL310" i="7" s="1"/>
  <c r="GL280" i="7"/>
  <c r="GL312" i="7" s="1"/>
  <c r="GE280" i="7"/>
  <c r="GE312" i="7" s="1"/>
  <c r="MB262" i="7"/>
  <c r="GM286" i="7"/>
  <c r="GM310" i="7" s="1"/>
  <c r="HE281" i="7"/>
  <c r="EH286" i="7"/>
  <c r="EH310" i="7" s="1"/>
  <c r="GL279" i="7"/>
  <c r="GJ279" i="7"/>
  <c r="HE286" i="7"/>
  <c r="HE310" i="7" s="1"/>
  <c r="HJ281" i="7"/>
  <c r="KZ281" i="7"/>
  <c r="EA279" i="7"/>
  <c r="GO286" i="7"/>
  <c r="GO310" i="7" s="1"/>
  <c r="KU281" i="7"/>
  <c r="KY286" i="7"/>
  <c r="EF286" i="7"/>
  <c r="EF310" i="7" s="1"/>
  <c r="DX280" i="7"/>
  <c r="DX312" i="7" s="1"/>
  <c r="EE286" i="7"/>
  <c r="EE310" i="7" s="1"/>
  <c r="HG281" i="7"/>
  <c r="KT286" i="7"/>
  <c r="MP286" i="7"/>
  <c r="AK31" i="7"/>
  <c r="CM338" i="7"/>
  <c r="MG262" i="7"/>
  <c r="GL262" i="7"/>
  <c r="GL322" i="7" s="1"/>
  <c r="DY262" i="7"/>
  <c r="DY322" i="7" s="1"/>
  <c r="GM262" i="7"/>
  <c r="GM322" i="7" s="1"/>
  <c r="EF262" i="7"/>
  <c r="EF322" i="7" s="1"/>
  <c r="GL255" i="7"/>
  <c r="HN262" i="7"/>
  <c r="GG262" i="7"/>
  <c r="GG322" i="7" s="1"/>
  <c r="LD257" i="7"/>
  <c r="GN255" i="7"/>
  <c r="GG256" i="7"/>
  <c r="GG324" i="7" s="1"/>
  <c r="DZ262" i="7"/>
  <c r="DZ322" i="7" s="1"/>
  <c r="HD262" i="7"/>
  <c r="EH256" i="7"/>
  <c r="EH324" i="7" s="1"/>
  <c r="HD257" i="7"/>
  <c r="MG255" i="7"/>
  <c r="GO255" i="7"/>
  <c r="EA255" i="7"/>
  <c r="LC257" i="7"/>
  <c r="HJ257" i="7"/>
  <c r="HG262" i="7"/>
  <c r="EC255" i="7"/>
  <c r="EC256" i="7"/>
  <c r="EC324" i="7" s="1"/>
  <c r="HI262" i="7"/>
  <c r="GP262" i="7"/>
  <c r="GP322" i="7" s="1"/>
  <c r="GN256" i="7"/>
  <c r="GN324" i="7" s="1"/>
  <c r="LC262" i="7"/>
  <c r="GM256" i="7"/>
  <c r="GM324" i="7" s="1"/>
  <c r="KU262" i="7"/>
  <c r="LF262" i="7"/>
  <c r="GF256" i="7"/>
  <c r="GF324" i="7" s="1"/>
  <c r="HE257" i="7"/>
  <c r="EE255" i="7"/>
  <c r="LA257" i="7"/>
  <c r="KZ257" i="7"/>
  <c r="GJ256" i="7"/>
  <c r="GJ324" i="7" s="1"/>
  <c r="KX262" i="7"/>
  <c r="HH257" i="7"/>
  <c r="GH262" i="7"/>
  <c r="GH322" i="7" s="1"/>
  <c r="EA262" i="7"/>
  <c r="EA322" i="7" s="1"/>
  <c r="EB262" i="7"/>
  <c r="EB322" i="7" s="1"/>
  <c r="LB257" i="7"/>
  <c r="LB262" i="7"/>
  <c r="ED262" i="7"/>
  <c r="ED322" i="7" s="1"/>
  <c r="KW262" i="7"/>
  <c r="GJ255" i="7"/>
  <c r="GF262" i="7"/>
  <c r="GF322" i="7" s="1"/>
  <c r="EE262" i="7"/>
  <c r="EE322" i="7" s="1"/>
  <c r="KV257" i="7"/>
  <c r="HC257" i="7"/>
  <c r="MK257" i="7"/>
  <c r="HE262" i="7"/>
  <c r="GH256" i="7"/>
  <c r="GH324" i="7" s="1"/>
  <c r="ED255" i="7"/>
  <c r="EH255" i="7"/>
  <c r="HK262" i="7"/>
  <c r="HK257" i="7"/>
  <c r="KY257" i="7"/>
  <c r="LE262" i="7"/>
  <c r="GK262" i="7"/>
  <c r="GK322" i="7" s="1"/>
  <c r="KV262" i="7"/>
  <c r="KV322" i="7" s="1"/>
  <c r="DX262" i="7"/>
  <c r="DX322" i="7" s="1"/>
  <c r="GH255" i="7"/>
  <c r="GI255" i="7"/>
  <c r="EF256" i="7"/>
  <c r="EF324" i="7" s="1"/>
  <c r="LE257" i="7"/>
  <c r="GM255" i="7"/>
  <c r="AK202" i="7"/>
  <c r="HF262" i="7"/>
  <c r="GK255" i="7"/>
  <c r="EF255" i="7"/>
  <c r="HL257" i="7"/>
  <c r="HL322" i="7" s="1"/>
  <c r="KY262" i="7"/>
  <c r="ED256" i="7"/>
  <c r="ED324" i="7" s="1"/>
  <c r="EG255" i="7"/>
  <c r="HI257" i="7"/>
  <c r="EG256" i="7"/>
  <c r="EG324" i="7" s="1"/>
  <c r="DX256" i="7"/>
  <c r="DX324" i="7" s="1"/>
  <c r="DZ256" i="7"/>
  <c r="DZ324" i="7" s="1"/>
  <c r="DY256" i="7"/>
  <c r="DY324" i="7" s="1"/>
  <c r="GF255" i="7"/>
  <c r="HJ262" i="7"/>
  <c r="DW256" i="7"/>
  <c r="DW324" i="7" s="1"/>
  <c r="GE256" i="7"/>
  <c r="GE324" i="7" s="1"/>
  <c r="LF257" i="7"/>
  <c r="HF257" i="7"/>
  <c r="HN257" i="7"/>
  <c r="GI262" i="7"/>
  <c r="GI322" i="7" s="1"/>
  <c r="DZ255" i="7"/>
  <c r="EC262" i="7"/>
  <c r="EC322" i="7" s="1"/>
  <c r="EE256" i="7"/>
  <c r="EE324" i="7" s="1"/>
  <c r="GJ262" i="7"/>
  <c r="GJ322" i="7" s="1"/>
  <c r="HC262" i="7"/>
  <c r="MK262" i="7"/>
  <c r="KX257" i="7"/>
  <c r="GE255" i="7"/>
  <c r="GP256" i="7"/>
  <c r="GP324" i="7" s="1"/>
  <c r="GN262" i="7"/>
  <c r="GN322" i="7" s="1"/>
  <c r="EA256" i="7"/>
  <c r="EA324" i="7" s="1"/>
  <c r="MG256" i="7"/>
  <c r="LD262" i="7"/>
  <c r="EB256" i="7"/>
  <c r="EB324" i="7" s="1"/>
  <c r="DX255" i="7"/>
  <c r="GI256" i="7"/>
  <c r="GI324" i="7" s="1"/>
  <c r="GP255" i="7"/>
  <c r="EB255" i="7"/>
  <c r="HM257" i="7"/>
  <c r="LA262" i="7"/>
  <c r="GL256" i="7"/>
  <c r="GL324" i="7" s="1"/>
  <c r="GK256" i="7"/>
  <c r="GK324" i="7" s="1"/>
  <c r="GO256" i="7"/>
  <c r="GO324" i="7" s="1"/>
  <c r="GG255" i="7"/>
  <c r="EG262" i="7"/>
  <c r="EG322" i="7" s="1"/>
  <c r="KZ262" i="7"/>
  <c r="MB256" i="7"/>
  <c r="DW262" i="7"/>
  <c r="DW322" i="7" s="1"/>
  <c r="GO262" i="7"/>
  <c r="GO322" i="7" s="1"/>
  <c r="HM262" i="7"/>
  <c r="GE262" i="7"/>
  <c r="GE322" i="7" s="1"/>
  <c r="KU257" i="7"/>
  <c r="EH262" i="7"/>
  <c r="EH322" i="7" s="1"/>
  <c r="KW257" i="7"/>
  <c r="HH262" i="7"/>
  <c r="HG257" i="7"/>
  <c r="DY255" i="7"/>
  <c r="DI272" i="7"/>
  <c r="DI274" i="7" s="1"/>
  <c r="MP297" i="7"/>
  <c r="HX291" i="7"/>
  <c r="HX313" i="7" s="1"/>
  <c r="JR338" i="7"/>
  <c r="HG297" i="7"/>
  <c r="HG308" i="7" s="1"/>
  <c r="FV291" i="7"/>
  <c r="FV313" i="7" s="1"/>
  <c r="IQ338" i="7"/>
  <c r="CT338" i="7"/>
  <c r="JX272" i="7"/>
  <c r="JX274" i="7" s="1"/>
  <c r="HP290" i="7"/>
  <c r="HP314" i="7" s="1"/>
  <c r="KJ267" i="7"/>
  <c r="KJ325" i="7" s="1"/>
  <c r="FT266" i="7"/>
  <c r="P338" i="7"/>
  <c r="JL338" i="7"/>
  <c r="IJ338" i="7"/>
  <c r="FF336" i="7"/>
  <c r="CX338" i="7"/>
  <c r="V332" i="7"/>
  <c r="BT45" i="7"/>
  <c r="Z332" i="7"/>
  <c r="EX338" i="7"/>
  <c r="IM338" i="7"/>
  <c r="IW338" i="7"/>
  <c r="CR338" i="7"/>
  <c r="IE338" i="7"/>
  <c r="FB338" i="7"/>
  <c r="AW46" i="7"/>
  <c r="CP338" i="7"/>
  <c r="JT336" i="7"/>
  <c r="JN334" i="7"/>
  <c r="EU338" i="7"/>
  <c r="EY338" i="7"/>
  <c r="CU338" i="7"/>
  <c r="CN337" i="7"/>
  <c r="CQ337" i="7"/>
  <c r="FE338" i="7"/>
  <c r="IU338" i="7"/>
  <c r="JP338" i="7"/>
  <c r="FC338" i="7"/>
  <c r="JO335" i="7"/>
  <c r="EV338" i="7"/>
  <c r="JK337" i="7"/>
  <c r="JM338" i="7"/>
  <c r="KA272" i="7"/>
  <c r="KA274" i="7" s="1"/>
  <c r="AN338" i="7"/>
  <c r="HL297" i="7"/>
  <c r="HL308" i="7" s="1"/>
  <c r="BZ336" i="7"/>
  <c r="FD338" i="7"/>
  <c r="HK297" i="7"/>
  <c r="HK308" i="7" s="1"/>
  <c r="IR338" i="7"/>
  <c r="IO332" i="7"/>
  <c r="JU332" i="7"/>
  <c r="HM297" i="7"/>
  <c r="HM308" i="7" s="1"/>
  <c r="II337" i="7"/>
  <c r="JS338" i="7"/>
  <c r="KB272" i="7"/>
  <c r="KB274" i="7" s="1"/>
  <c r="CW338" i="7"/>
  <c r="DS266" i="7"/>
  <c r="DS326" i="7" s="1"/>
  <c r="KT297" i="7"/>
  <c r="KT308" i="7" s="1"/>
  <c r="IN338" i="7"/>
  <c r="JQ338" i="7"/>
  <c r="AL338" i="7"/>
  <c r="HH297" i="7"/>
  <c r="HH308" i="7" s="1"/>
  <c r="CO338" i="7"/>
  <c r="IS337" i="7"/>
  <c r="FA334" i="7"/>
  <c r="CV338" i="7"/>
  <c r="EW338" i="7"/>
  <c r="AO334" i="7"/>
  <c r="E335" i="7"/>
  <c r="K335" i="7"/>
  <c r="JK338" i="7"/>
  <c r="IW339" i="7"/>
  <c r="IR334" i="7"/>
  <c r="FC333" i="7"/>
  <c r="CU337" i="7"/>
  <c r="JS334" i="7"/>
  <c r="FA338" i="7"/>
  <c r="JT338" i="7"/>
  <c r="IS338" i="7"/>
  <c r="EY332" i="7"/>
  <c r="EV334" i="7"/>
  <c r="IV338" i="7"/>
  <c r="IO338" i="7"/>
  <c r="JO338" i="7"/>
  <c r="JL336" i="7"/>
  <c r="JU338" i="7"/>
  <c r="CS336" i="7"/>
  <c r="CN338" i="7"/>
  <c r="EW334" i="7"/>
  <c r="JV338" i="7"/>
  <c r="CM336" i="7"/>
  <c r="JR333" i="7"/>
  <c r="EZ336" i="7"/>
  <c r="CV333" i="7"/>
  <c r="CQ338" i="7"/>
  <c r="IQ337" i="7"/>
  <c r="IN337" i="7"/>
  <c r="FB337" i="7"/>
  <c r="AM338" i="7"/>
  <c r="AO338" i="7"/>
  <c r="IX338" i="7"/>
  <c r="FE337" i="7"/>
  <c r="JV337" i="7"/>
  <c r="BZ338" i="7"/>
  <c r="JQ332" i="7"/>
  <c r="IP338" i="7"/>
  <c r="IM337" i="7"/>
  <c r="JP335" i="7"/>
  <c r="CP339" i="7"/>
  <c r="CW337" i="7"/>
  <c r="CT336" i="7"/>
  <c r="CR333" i="7"/>
  <c r="IX337" i="7"/>
  <c r="EU339" i="7"/>
  <c r="JM333" i="7"/>
  <c r="FF338" i="7"/>
  <c r="FD339" i="7"/>
  <c r="CX334" i="7"/>
  <c r="JN338" i="7"/>
  <c r="EX337" i="7"/>
  <c r="CO333" i="7"/>
  <c r="AN335" i="7"/>
  <c r="AL334" i="7"/>
  <c r="II338" i="7"/>
  <c r="EZ332" i="7"/>
  <c r="CQ335" i="7"/>
  <c r="CP332" i="7"/>
  <c r="CP337" i="7"/>
  <c r="CN336" i="7"/>
  <c r="JM335" i="7"/>
  <c r="JM339" i="7"/>
  <c r="IO339" i="7"/>
  <c r="IO336" i="7"/>
  <c r="JT334" i="7"/>
  <c r="JT337" i="7"/>
  <c r="JQ339" i="7"/>
  <c r="JQ336" i="7"/>
  <c r="IM336" i="7"/>
  <c r="IM335" i="7"/>
  <c r="IT336" i="7"/>
  <c r="IT335" i="7"/>
  <c r="AN333" i="7"/>
  <c r="AN339" i="7"/>
  <c r="JS336" i="7"/>
  <c r="JS337" i="7"/>
  <c r="CO335" i="7"/>
  <c r="IX332" i="7"/>
  <c r="IS334" i="7"/>
  <c r="JU335" i="7"/>
  <c r="IS333" i="7"/>
  <c r="CR335" i="7"/>
  <c r="IQ336" i="7"/>
  <c r="EW337" i="7"/>
  <c r="EX333" i="7"/>
  <c r="JN336" i="7"/>
  <c r="JN337" i="7"/>
  <c r="FD332" i="7"/>
  <c r="FD334" i="7"/>
  <c r="BZ334" i="7"/>
  <c r="BZ337" i="7"/>
  <c r="CM334" i="7"/>
  <c r="CM333" i="7"/>
  <c r="IR336" i="7"/>
  <c r="IR335" i="7"/>
  <c r="JU334" i="7"/>
  <c r="CU336" i="7"/>
  <c r="EZ334" i="7"/>
  <c r="FE336" i="7"/>
  <c r="JK333" i="7"/>
  <c r="JR335" i="7"/>
  <c r="JR339" i="7"/>
  <c r="EV336" i="7"/>
  <c r="EV337" i="7"/>
  <c r="IN332" i="7"/>
  <c r="CQ336" i="7"/>
  <c r="AL332" i="7"/>
  <c r="AL336" i="7"/>
  <c r="JL334" i="7"/>
  <c r="JL337" i="7"/>
  <c r="FA336" i="7"/>
  <c r="FA335" i="7"/>
  <c r="JO333" i="7"/>
  <c r="JO337" i="7"/>
  <c r="CX336" i="7"/>
  <c r="CX337" i="7"/>
  <c r="FB336" i="7"/>
  <c r="IN333" i="7"/>
  <c r="IU332" i="7"/>
  <c r="IU334" i="7"/>
  <c r="CW335" i="7"/>
  <c r="CS334" i="7"/>
  <c r="CS333" i="7"/>
  <c r="EY339" i="7"/>
  <c r="EY336" i="7"/>
  <c r="CT334" i="7"/>
  <c r="CT337" i="7"/>
  <c r="FC335" i="7"/>
  <c r="FC339" i="7"/>
  <c r="JP333" i="7"/>
  <c r="JP337" i="7"/>
  <c r="FF334" i="7"/>
  <c r="FF333" i="7"/>
  <c r="CV335" i="7"/>
  <c r="CV339" i="7"/>
  <c r="IW332" i="7"/>
  <c r="IW334" i="7"/>
  <c r="EU332" i="7"/>
  <c r="EU337" i="7"/>
  <c r="CR334" i="7"/>
  <c r="AM337" i="7"/>
  <c r="AM339" i="7"/>
  <c r="AM333" i="7"/>
  <c r="AM336" i="7"/>
  <c r="AM335" i="7"/>
  <c r="AM334" i="7"/>
  <c r="AM332" i="7"/>
  <c r="AO337" i="7"/>
  <c r="IP337" i="7"/>
  <c r="IP336" i="7"/>
  <c r="IP332" i="7"/>
  <c r="IP335" i="7"/>
  <c r="IP339" i="7"/>
  <c r="IP334" i="7"/>
  <c r="IP333" i="7"/>
  <c r="IV337" i="7"/>
  <c r="IV334" i="7"/>
  <c r="IV339" i="7"/>
  <c r="IV333" i="7"/>
  <c r="IV336" i="7"/>
  <c r="IV332" i="7"/>
  <c r="IV335" i="7"/>
  <c r="II339" i="7"/>
  <c r="II336" i="7"/>
  <c r="II335" i="7"/>
  <c r="II334" i="7"/>
  <c r="II333" i="7"/>
  <c r="II332" i="7"/>
  <c r="BB338" i="7"/>
  <c r="IJ339" i="7"/>
  <c r="IJ336" i="7"/>
  <c r="IJ335" i="7"/>
  <c r="IJ334" i="7"/>
  <c r="IJ333" i="7"/>
  <c r="IJ332" i="7"/>
  <c r="IE339" i="7"/>
  <c r="IE336" i="7"/>
  <c r="IE335" i="7"/>
  <c r="IE334" i="7"/>
  <c r="IE333" i="7"/>
  <c r="IE332" i="7"/>
  <c r="JV339" i="7"/>
  <c r="JV336" i="7"/>
  <c r="JV335" i="7"/>
  <c r="JV334" i="7"/>
  <c r="JV333" i="7"/>
  <c r="JV332" i="7"/>
  <c r="K334" i="7"/>
  <c r="AW45" i="7"/>
  <c r="CO336" i="7"/>
  <c r="EW335" i="7"/>
  <c r="CP336" i="7"/>
  <c r="CN334" i="7"/>
  <c r="CN333" i="7"/>
  <c r="JM332" i="7"/>
  <c r="JM334" i="7"/>
  <c r="IO334" i="7"/>
  <c r="IO337" i="7"/>
  <c r="JT335" i="7"/>
  <c r="JQ334" i="7"/>
  <c r="JQ337" i="7"/>
  <c r="IM333" i="7"/>
  <c r="IT333" i="7"/>
  <c r="IT337" i="7"/>
  <c r="AN334" i="7"/>
  <c r="JS333" i="7"/>
  <c r="CO337" i="7"/>
  <c r="IX336" i="7"/>
  <c r="EZ339" i="7"/>
  <c r="CR336" i="7"/>
  <c r="IN335" i="7"/>
  <c r="CQ339" i="7"/>
  <c r="EW339" i="7"/>
  <c r="IQ334" i="7"/>
  <c r="IQ333" i="7"/>
  <c r="AO335" i="7"/>
  <c r="EX335" i="7"/>
  <c r="EX339" i="7"/>
  <c r="JN333" i="7"/>
  <c r="CR337" i="7"/>
  <c r="FD336" i="7"/>
  <c r="FD337" i="7"/>
  <c r="BZ335" i="7"/>
  <c r="CM335" i="7"/>
  <c r="CM339" i="7"/>
  <c r="IR333" i="7"/>
  <c r="IR337" i="7"/>
  <c r="JU337" i="7"/>
  <c r="CU334" i="7"/>
  <c r="CU333" i="7"/>
  <c r="EZ335" i="7"/>
  <c r="FE334" i="7"/>
  <c r="FE333" i="7"/>
  <c r="JK335" i="7"/>
  <c r="JK339" i="7"/>
  <c r="JR332" i="7"/>
  <c r="JR334" i="7"/>
  <c r="EV333" i="7"/>
  <c r="CO339" i="7"/>
  <c r="CQ332" i="7"/>
  <c r="AL333" i="7"/>
  <c r="AL339" i="7"/>
  <c r="JL335" i="7"/>
  <c r="FA333" i="7"/>
  <c r="FA337" i="7"/>
  <c r="JO339" i="7"/>
  <c r="CX333" i="7"/>
  <c r="FB334" i="7"/>
  <c r="FB333" i="7"/>
  <c r="IN339" i="7"/>
  <c r="IU336" i="7"/>
  <c r="IU335" i="7"/>
  <c r="CW333" i="7"/>
  <c r="CW332" i="7"/>
  <c r="CS335" i="7"/>
  <c r="CS339" i="7"/>
  <c r="EY334" i="7"/>
  <c r="EY337" i="7"/>
  <c r="CT335" i="7"/>
  <c r="FC332" i="7"/>
  <c r="FC337" i="7"/>
  <c r="JP339" i="7"/>
  <c r="FF335" i="7"/>
  <c r="FF339" i="7"/>
  <c r="CV332" i="7"/>
  <c r="CV337" i="7"/>
  <c r="IW336" i="7"/>
  <c r="IW337" i="7"/>
  <c r="EU336" i="7"/>
  <c r="CQ334" i="7"/>
  <c r="IJ337" i="7"/>
  <c r="P337" i="7"/>
  <c r="BT46" i="7"/>
  <c r="AJ46" i="7"/>
  <c r="IS335" i="7"/>
  <c r="CR339" i="7"/>
  <c r="CP334" i="7"/>
  <c r="CP333" i="7"/>
  <c r="CN335" i="7"/>
  <c r="CN339" i="7"/>
  <c r="JM336" i="7"/>
  <c r="JM337" i="7"/>
  <c r="IO335" i="7"/>
  <c r="JT333" i="7"/>
  <c r="JT332" i="7"/>
  <c r="JQ335" i="7"/>
  <c r="IM339" i="7"/>
  <c r="IT339" i="7"/>
  <c r="JS335" i="7"/>
  <c r="JS339" i="7"/>
  <c r="IX334" i="7"/>
  <c r="IX333" i="7"/>
  <c r="JU336" i="7"/>
  <c r="CR332" i="7"/>
  <c r="CO332" i="7"/>
  <c r="CQ333" i="7"/>
  <c r="EW333" i="7"/>
  <c r="IQ335" i="7"/>
  <c r="IQ339" i="7"/>
  <c r="AO332" i="7"/>
  <c r="AO336" i="7"/>
  <c r="EX332" i="7"/>
  <c r="EX334" i="7"/>
  <c r="JN335" i="7"/>
  <c r="JN339" i="7"/>
  <c r="FD333" i="7"/>
  <c r="BZ333" i="7"/>
  <c r="BZ332" i="7"/>
  <c r="CM332" i="7"/>
  <c r="CM337" i="7"/>
  <c r="IR339" i="7"/>
  <c r="JU333" i="7"/>
  <c r="CU335" i="7"/>
  <c r="CU339" i="7"/>
  <c r="EZ337" i="7"/>
  <c r="FE335" i="7"/>
  <c r="FE339" i="7"/>
  <c r="JK332" i="7"/>
  <c r="JK334" i="7"/>
  <c r="JR336" i="7"/>
  <c r="JR337" i="7"/>
  <c r="EV335" i="7"/>
  <c r="EV339" i="7"/>
  <c r="IS336" i="7"/>
  <c r="EW332" i="7"/>
  <c r="JL333" i="7"/>
  <c r="JL332" i="7"/>
  <c r="FA339" i="7"/>
  <c r="JO332" i="7"/>
  <c r="JO334" i="7"/>
  <c r="CX335" i="7"/>
  <c r="CX339" i="7"/>
  <c r="FB335" i="7"/>
  <c r="FB339" i="7"/>
  <c r="IN334" i="7"/>
  <c r="IU333" i="7"/>
  <c r="IU337" i="7"/>
  <c r="CW339" i="7"/>
  <c r="CW336" i="7"/>
  <c r="CS332" i="7"/>
  <c r="CS337" i="7"/>
  <c r="EY335" i="7"/>
  <c r="CT333" i="7"/>
  <c r="CT332" i="7"/>
  <c r="FC336" i="7"/>
  <c r="JP332" i="7"/>
  <c r="JP334" i="7"/>
  <c r="FF332" i="7"/>
  <c r="FF337" i="7"/>
  <c r="CV336" i="7"/>
  <c r="IW333" i="7"/>
  <c r="EU334" i="7"/>
  <c r="EU333" i="7"/>
  <c r="EW336" i="7"/>
  <c r="EZ333" i="7"/>
  <c r="AN337" i="7"/>
  <c r="IE337" i="7"/>
  <c r="AL337" i="7"/>
  <c r="BB337" i="7"/>
  <c r="BB334" i="7"/>
  <c r="BB339" i="7"/>
  <c r="BB333" i="7"/>
  <c r="BB336" i="7"/>
  <c r="BB332" i="7"/>
  <c r="BB335" i="7"/>
  <c r="V338" i="7"/>
  <c r="CP335" i="7"/>
  <c r="CN332" i="7"/>
  <c r="IO333" i="7"/>
  <c r="JT339" i="7"/>
  <c r="JQ333" i="7"/>
  <c r="IM332" i="7"/>
  <c r="IM334" i="7"/>
  <c r="IT332" i="7"/>
  <c r="IT334" i="7"/>
  <c r="AN332" i="7"/>
  <c r="AN336" i="7"/>
  <c r="JS332" i="7"/>
  <c r="CO334" i="7"/>
  <c r="IX335" i="7"/>
  <c r="IX339" i="7"/>
  <c r="IN336" i="7"/>
  <c r="IS339" i="7"/>
  <c r="IQ332" i="7"/>
  <c r="AO333" i="7"/>
  <c r="AO339" i="7"/>
  <c r="EX336" i="7"/>
  <c r="JN332" i="7"/>
  <c r="FD335" i="7"/>
  <c r="BZ339" i="7"/>
  <c r="IR332" i="7"/>
  <c r="JU339" i="7"/>
  <c r="CU332" i="7"/>
  <c r="FE332" i="7"/>
  <c r="JK336" i="7"/>
  <c r="EV332" i="7"/>
  <c r="IS332" i="7"/>
  <c r="AL335" i="7"/>
  <c r="JL339" i="7"/>
  <c r="FA332" i="7"/>
  <c r="JO336" i="7"/>
  <c r="CX332" i="7"/>
  <c r="FB332" i="7"/>
  <c r="IU339" i="7"/>
  <c r="CW334" i="7"/>
  <c r="EY333" i="7"/>
  <c r="CT339" i="7"/>
  <c r="FC334" i="7"/>
  <c r="JP336" i="7"/>
  <c r="CV334" i="7"/>
  <c r="IW335" i="7"/>
  <c r="EU335" i="7"/>
  <c r="Z334" i="7"/>
  <c r="P335" i="7"/>
  <c r="V339" i="7"/>
  <c r="K336" i="7"/>
  <c r="K337" i="7"/>
  <c r="E332" i="7"/>
  <c r="AJ45" i="7"/>
  <c r="IP274" i="7"/>
  <c r="IP250" i="7" s="1"/>
  <c r="IP199" i="7" s="1"/>
  <c r="EU274" i="7"/>
  <c r="HD297" i="7"/>
  <c r="HD308" i="7" s="1"/>
  <c r="HI297" i="7"/>
  <c r="HI308" i="7" s="1"/>
  <c r="E338" i="7"/>
  <c r="V334" i="7"/>
  <c r="Z335" i="7"/>
  <c r="Z336" i="7"/>
  <c r="V337" i="7"/>
  <c r="P334" i="7"/>
  <c r="P339" i="7"/>
  <c r="K338" i="7"/>
  <c r="K339" i="7"/>
  <c r="E334" i="7"/>
  <c r="E339" i="7"/>
  <c r="IM274" i="7"/>
  <c r="HW290" i="7"/>
  <c r="HW314" i="7" s="1"/>
  <c r="FE274" i="7"/>
  <c r="HZ290" i="7"/>
  <c r="HZ314" i="7" s="1"/>
  <c r="HF297" i="7"/>
  <c r="HF308" i="7" s="1"/>
  <c r="HC297" i="7"/>
  <c r="HC308" i="7" s="1"/>
  <c r="V333" i="7"/>
  <c r="Z339" i="7"/>
  <c r="Z333" i="7"/>
  <c r="Z337" i="7"/>
  <c r="P336" i="7"/>
  <c r="P332" i="7"/>
  <c r="K332" i="7"/>
  <c r="E336" i="7"/>
  <c r="Z338" i="7"/>
  <c r="CP274" i="7"/>
  <c r="AP296" i="7"/>
  <c r="AP298" i="7" s="1"/>
  <c r="MM272" i="7"/>
  <c r="HN297" i="7"/>
  <c r="HN308" i="7" s="1"/>
  <c r="P333" i="7"/>
  <c r="V335" i="7"/>
  <c r="E337" i="7"/>
  <c r="K333" i="7"/>
  <c r="V336" i="7"/>
  <c r="E333" i="7"/>
  <c r="IL338" i="7"/>
  <c r="Q338" i="7"/>
  <c r="KD333" i="7"/>
  <c r="IK336" i="7"/>
  <c r="D326" i="7"/>
  <c r="CY272" i="7"/>
  <c r="CY274" i="7" s="1"/>
  <c r="KH272" i="7"/>
  <c r="KH274" i="7" s="1"/>
  <c r="FM272" i="7"/>
  <c r="FM274" i="7" s="1"/>
  <c r="ID272" i="7"/>
  <c r="ID274" i="7" s="1"/>
  <c r="ID337" i="7"/>
  <c r="FO272" i="7"/>
  <c r="FO274" i="7" s="1"/>
  <c r="IG272" i="7"/>
  <c r="IG274" i="7" s="1"/>
  <c r="KE272" i="7"/>
  <c r="KE274" i="7" s="1"/>
  <c r="DB272" i="7"/>
  <c r="DB274" i="7" s="1"/>
  <c r="AP272" i="7"/>
  <c r="LU272" i="7" s="1"/>
  <c r="HO267" i="7"/>
  <c r="HO325" i="7" s="1"/>
  <c r="DH272" i="7"/>
  <c r="DH274" i="7" s="1"/>
  <c r="DE272" i="7"/>
  <c r="DE274" i="7" s="1"/>
  <c r="KF272" i="7"/>
  <c r="KF274" i="7" s="1"/>
  <c r="ML267" i="7"/>
  <c r="IC338" i="7"/>
  <c r="IH272" i="7"/>
  <c r="IH274" i="7" s="1"/>
  <c r="IH339" i="7"/>
  <c r="IA272" i="7"/>
  <c r="IA274" i="7" s="1"/>
  <c r="JZ272" i="7"/>
  <c r="JZ274" i="7" s="1"/>
  <c r="FJ272" i="7"/>
  <c r="FJ274" i="7" s="1"/>
  <c r="FP272" i="7"/>
  <c r="FP274" i="7" s="1"/>
  <c r="DA272" i="7"/>
  <c r="DA274" i="7" s="1"/>
  <c r="KG272" i="7"/>
  <c r="KG274" i="7" s="1"/>
  <c r="FL272" i="7"/>
  <c r="FL274" i="7" s="1"/>
  <c r="FL337" i="7"/>
  <c r="IF272" i="7"/>
  <c r="IF274" i="7" s="1"/>
  <c r="IF335" i="7"/>
  <c r="FN272" i="7"/>
  <c r="FN274" i="7" s="1"/>
  <c r="FQ272" i="7"/>
  <c r="FQ274" i="7" s="1"/>
  <c r="DV291" i="7"/>
  <c r="DV313" i="7" s="1"/>
  <c r="DN290" i="7"/>
  <c r="DN314" i="7" s="1"/>
  <c r="FS291" i="7"/>
  <c r="FS313" i="7" s="1"/>
  <c r="DU291" i="7"/>
  <c r="DU313" i="7" s="1"/>
  <c r="HP291" i="7"/>
  <c r="HP313" i="7" s="1"/>
  <c r="IB337" i="7"/>
  <c r="DS290" i="7"/>
  <c r="DS314" i="7" s="1"/>
  <c r="FS290" i="7"/>
  <c r="FS314" i="7" s="1"/>
  <c r="GC290" i="7"/>
  <c r="GC314" i="7" s="1"/>
  <c r="MK297" i="7"/>
  <c r="FW291" i="7"/>
  <c r="FW313" i="7" s="1"/>
  <c r="KL291" i="7"/>
  <c r="KL313" i="7" s="1"/>
  <c r="KJ291" i="7"/>
  <c r="KJ313" i="7" s="1"/>
  <c r="HU291" i="7"/>
  <c r="HU313" i="7" s="1"/>
  <c r="DL291" i="7"/>
  <c r="DL313" i="7" s="1"/>
  <c r="KL290" i="7"/>
  <c r="KL314" i="7" s="1"/>
  <c r="DP291" i="7"/>
  <c r="DP313" i="7" s="1"/>
  <c r="DN291" i="7"/>
  <c r="DN313" i="7" s="1"/>
  <c r="GB291" i="7"/>
  <c r="GB313" i="7" s="1"/>
  <c r="DQ291" i="7"/>
  <c r="DQ313" i="7" s="1"/>
  <c r="KK291" i="7"/>
  <c r="KK313" i="7" s="1"/>
  <c r="FY290" i="7"/>
  <c r="FY314" i="7" s="1"/>
  <c r="FY291" i="7"/>
  <c r="FY313" i="7" s="1"/>
  <c r="GA290" i="7"/>
  <c r="GA314" i="7" s="1"/>
  <c r="FU290" i="7"/>
  <c r="FU314" i="7" s="1"/>
  <c r="KR291" i="7"/>
  <c r="KR313" i="7" s="1"/>
  <c r="DL290" i="7"/>
  <c r="DL314" i="7" s="1"/>
  <c r="DM290" i="7"/>
  <c r="DM314" i="7" s="1"/>
  <c r="KO291" i="7"/>
  <c r="KO313" i="7" s="1"/>
  <c r="FZ291" i="7"/>
  <c r="FZ313" i="7" s="1"/>
  <c r="KM291" i="7"/>
  <c r="KM313" i="7" s="1"/>
  <c r="FU291" i="7"/>
  <c r="FU313" i="7" s="1"/>
  <c r="KT290" i="7"/>
  <c r="KT314" i="7" s="1"/>
  <c r="D272" i="7"/>
  <c r="D274" i="7" s="1"/>
  <c r="AA272" i="7"/>
  <c r="AA274" i="7" s="1"/>
  <c r="AA337" i="7"/>
  <c r="T267" i="7"/>
  <c r="U334" i="7"/>
  <c r="M266" i="7"/>
  <c r="M326" i="7" s="1"/>
  <c r="L335" i="7"/>
  <c r="D313" i="7"/>
  <c r="T65" i="32"/>
  <c r="Q110" i="7" s="1"/>
  <c r="Y64" i="26"/>
  <c r="V139" i="7" s="1"/>
  <c r="T65" i="24"/>
  <c r="Q109" i="7" s="1"/>
  <c r="G77" i="7"/>
  <c r="G82" i="7"/>
  <c r="G67" i="7"/>
  <c r="X196" i="7"/>
  <c r="W18" i="37" s="1"/>
  <c r="G81" i="7"/>
  <c r="I83" i="7"/>
  <c r="G52" i="7"/>
  <c r="H52" i="22"/>
  <c r="H66" i="22" s="1"/>
  <c r="E134" i="7" s="1"/>
  <c r="N191" i="7"/>
  <c r="M13" i="37" s="1"/>
  <c r="M32" i="37" s="1"/>
  <c r="G87" i="7"/>
  <c r="S89" i="7"/>
  <c r="G56" i="7"/>
  <c r="N188" i="7"/>
  <c r="M10" i="37" s="1"/>
  <c r="N193" i="7"/>
  <c r="M15" i="37" s="1"/>
  <c r="N186" i="7"/>
  <c r="N11" i="7" s="1"/>
  <c r="N53" i="7"/>
  <c r="G66" i="7"/>
  <c r="N189" i="7"/>
  <c r="M11" i="37" s="1"/>
  <c r="N194" i="7"/>
  <c r="M16" i="37" s="1"/>
  <c r="N187" i="7"/>
  <c r="M9" i="37" s="1"/>
  <c r="N190" i="7"/>
  <c r="M12" i="37" s="1"/>
  <c r="N192" i="7"/>
  <c r="M14" i="37" s="1"/>
  <c r="N185" i="7"/>
  <c r="M7" i="37" s="1"/>
  <c r="N184" i="7"/>
  <c r="M6" i="37" s="1"/>
  <c r="N183" i="7"/>
  <c r="N200" i="7"/>
  <c r="N25" i="7" s="1"/>
  <c r="N197" i="7"/>
  <c r="M19" i="37" s="1"/>
  <c r="N199" i="7"/>
  <c r="M21" i="37" s="1"/>
  <c r="JZ296" i="7"/>
  <c r="JZ298" i="7" s="1"/>
  <c r="JZ240" i="7" s="1"/>
  <c r="N195" i="7"/>
  <c r="M17" i="37" s="1"/>
  <c r="M28" i="37" s="1"/>
  <c r="G192" i="7"/>
  <c r="F14" i="37" s="1"/>
  <c r="N61" i="7"/>
  <c r="G183" i="7"/>
  <c r="G185" i="7"/>
  <c r="IE178" i="7"/>
  <c r="G75" i="7"/>
  <c r="I60" i="7"/>
  <c r="ID178" i="7"/>
  <c r="N51" i="7"/>
  <c r="G51" i="7"/>
  <c r="IJ178" i="7"/>
  <c r="AC51" i="7"/>
  <c r="I56" i="7"/>
  <c r="G196" i="7"/>
  <c r="F18" i="37" s="1"/>
  <c r="G195" i="7"/>
  <c r="G20" i="7" s="1"/>
  <c r="G198" i="7"/>
  <c r="G23" i="7" s="1"/>
  <c r="G199" i="7"/>
  <c r="F21" i="37" s="1"/>
  <c r="JF196" i="7"/>
  <c r="I55" i="7"/>
  <c r="S199" i="7"/>
  <c r="R21" i="37" s="1"/>
  <c r="N59" i="7"/>
  <c r="N80" i="7"/>
  <c r="N89" i="7"/>
  <c r="X50" i="7"/>
  <c r="I81" i="7"/>
  <c r="I50" i="7"/>
  <c r="I58" i="7"/>
  <c r="S192" i="7"/>
  <c r="R14" i="37" s="1"/>
  <c r="S201" i="7"/>
  <c r="HJ297" i="7"/>
  <c r="HJ308" i="7" s="1"/>
  <c r="G63" i="7"/>
  <c r="S196" i="7"/>
  <c r="R18" i="37" s="1"/>
  <c r="S195" i="7"/>
  <c r="R17" i="37" s="1"/>
  <c r="R28" i="37" s="1"/>
  <c r="AC50" i="7"/>
  <c r="N77" i="7"/>
  <c r="S194" i="7"/>
  <c r="R16" i="37" s="1"/>
  <c r="S193" i="7"/>
  <c r="R15" i="37" s="1"/>
  <c r="S200" i="7"/>
  <c r="S25" i="7" s="1"/>
  <c r="S187" i="7"/>
  <c r="R9" i="37" s="1"/>
  <c r="S189" i="7"/>
  <c r="R11" i="37" s="1"/>
  <c r="R27" i="37" s="1"/>
  <c r="S198" i="7"/>
  <c r="R20" i="37" s="1"/>
  <c r="S188" i="7"/>
  <c r="R10" i="37" s="1"/>
  <c r="S190" i="7"/>
  <c r="R12" i="37" s="1"/>
  <c r="IB296" i="7"/>
  <c r="IB298" i="7" s="1"/>
  <c r="IB240" i="7" s="1"/>
  <c r="I66" i="7"/>
  <c r="S186" i="7"/>
  <c r="R8" i="37" s="1"/>
  <c r="S191" i="7"/>
  <c r="R13" i="37" s="1"/>
  <c r="R32" i="37" s="1"/>
  <c r="N79" i="7"/>
  <c r="S183" i="7"/>
  <c r="I57" i="7"/>
  <c r="S184" i="7"/>
  <c r="R6" i="37" s="1"/>
  <c r="N56" i="7"/>
  <c r="I67" i="7"/>
  <c r="I78" i="7"/>
  <c r="N66" i="7"/>
  <c r="I65" i="7"/>
  <c r="GX250" i="7"/>
  <c r="N65" i="7"/>
  <c r="G84" i="7"/>
  <c r="I200" i="7"/>
  <c r="H22" i="37" s="1"/>
  <c r="H35" i="37" s="1"/>
  <c r="N196" i="7"/>
  <c r="I51" i="7"/>
  <c r="X195" i="7"/>
  <c r="W17" i="37" s="1"/>
  <c r="W28" i="37" s="1"/>
  <c r="G143" i="7"/>
  <c r="G194" i="7"/>
  <c r="F16" i="37" s="1"/>
  <c r="N74" i="7"/>
  <c r="G187" i="7"/>
  <c r="S197" i="7"/>
  <c r="R19" i="37" s="1"/>
  <c r="N86" i="7"/>
  <c r="G188" i="7"/>
  <c r="G54" i="7"/>
  <c r="N73" i="7"/>
  <c r="I195" i="7"/>
  <c r="G64" i="7"/>
  <c r="I196" i="7"/>
  <c r="I198" i="7"/>
  <c r="I199" i="7"/>
  <c r="AC189" i="7"/>
  <c r="AB11" i="37" s="1"/>
  <c r="I185" i="7"/>
  <c r="H7" i="37" s="1"/>
  <c r="I194" i="7"/>
  <c r="I190" i="7"/>
  <c r="H12" i="37" s="1"/>
  <c r="I86" i="7"/>
  <c r="G197" i="7"/>
  <c r="G22" i="7" s="1"/>
  <c r="IG178" i="7"/>
  <c r="W64" i="26"/>
  <c r="T139" i="7" s="1"/>
  <c r="I54" i="7"/>
  <c r="N50" i="7"/>
  <c r="S64" i="26"/>
  <c r="P139" i="7" s="1"/>
  <c r="I52" i="7"/>
  <c r="N154" i="7"/>
  <c r="G155" i="7"/>
  <c r="G193" i="7"/>
  <c r="G200" i="7"/>
  <c r="G58" i="7"/>
  <c r="G72" i="7"/>
  <c r="Y53" i="23"/>
  <c r="LL250" i="7"/>
  <c r="LL201" i="7" s="1"/>
  <c r="IY250" i="7"/>
  <c r="IY201" i="7" s="1"/>
  <c r="G79" i="7"/>
  <c r="LJ250" i="7"/>
  <c r="LJ201" i="7" s="1"/>
  <c r="G149" i="7"/>
  <c r="X144" i="7"/>
  <c r="I147" i="7"/>
  <c r="G145" i="7"/>
  <c r="IL296" i="7"/>
  <c r="IL298" i="7" s="1"/>
  <c r="IL240" i="7" s="1"/>
  <c r="EO250" i="7"/>
  <c r="EO183" i="7" s="1"/>
  <c r="EO244" i="7"/>
  <c r="EO241" i="7"/>
  <c r="EO243" i="7"/>
  <c r="EO242" i="7"/>
  <c r="EO238" i="7"/>
  <c r="EO235" i="7"/>
  <c r="EO232" i="7"/>
  <c r="EO233" i="7"/>
  <c r="EO236" i="7"/>
  <c r="EO234" i="7"/>
  <c r="EO237" i="7"/>
  <c r="EO227" i="7"/>
  <c r="EO228" i="7"/>
  <c r="EO230" i="7"/>
  <c r="EO229" i="7"/>
  <c r="EO231" i="7"/>
  <c r="EO245" i="7"/>
  <c r="EO240" i="7"/>
  <c r="EO239" i="7"/>
  <c r="N72" i="7"/>
  <c r="EP250" i="7"/>
  <c r="EP201" i="7" s="1"/>
  <c r="EP26" i="7" s="1"/>
  <c r="EP244" i="7"/>
  <c r="EP241" i="7"/>
  <c r="EP236" i="7"/>
  <c r="EP243" i="7"/>
  <c r="EP242" i="7"/>
  <c r="EP238" i="7"/>
  <c r="EP235" i="7"/>
  <c r="EP232" i="7"/>
  <c r="EP233" i="7"/>
  <c r="EP229" i="7"/>
  <c r="EP234" i="7"/>
  <c r="EP237" i="7"/>
  <c r="EP227" i="7"/>
  <c r="EP228" i="7"/>
  <c r="EP230" i="7"/>
  <c r="EP231" i="7"/>
  <c r="EP245" i="7"/>
  <c r="EP239" i="7"/>
  <c r="EP240" i="7"/>
  <c r="X143" i="7"/>
  <c r="G146" i="7"/>
  <c r="JH250" i="7"/>
  <c r="JH201" i="7" s="1"/>
  <c r="JH242" i="7"/>
  <c r="JH237" i="7"/>
  <c r="JH243" i="7"/>
  <c r="JH244" i="7"/>
  <c r="JH241" i="7"/>
  <c r="JH233" i="7"/>
  <c r="JH230" i="7"/>
  <c r="JH232" i="7"/>
  <c r="JH238" i="7"/>
  <c r="JH235" i="7"/>
  <c r="JH229" i="7"/>
  <c r="JH231" i="7"/>
  <c r="JH234" i="7"/>
  <c r="JH227" i="7"/>
  <c r="JH236" i="7"/>
  <c r="JH228" i="7"/>
  <c r="JH245" i="7"/>
  <c r="JH240" i="7"/>
  <c r="JH239" i="7"/>
  <c r="JA241" i="7"/>
  <c r="JA236" i="7"/>
  <c r="JA243" i="7"/>
  <c r="JA244" i="7"/>
  <c r="JA242" i="7"/>
  <c r="JA237" i="7"/>
  <c r="JA235" i="7"/>
  <c r="JA233" i="7"/>
  <c r="JA229" i="7"/>
  <c r="JA234" i="7"/>
  <c r="JA238" i="7"/>
  <c r="JA228" i="7"/>
  <c r="JA230" i="7"/>
  <c r="JA232" i="7"/>
  <c r="JA227" i="7"/>
  <c r="JA231" i="7"/>
  <c r="JA245" i="7"/>
  <c r="JA240" i="7"/>
  <c r="JA239" i="7"/>
  <c r="G148" i="7"/>
  <c r="CI250" i="7"/>
  <c r="CI201" i="7" s="1"/>
  <c r="CI26" i="7" s="1"/>
  <c r="CI244" i="7"/>
  <c r="CI241" i="7"/>
  <c r="CI237" i="7"/>
  <c r="CI243" i="7"/>
  <c r="CI238" i="7"/>
  <c r="CI242" i="7"/>
  <c r="CI236" i="7"/>
  <c r="CI227" i="7"/>
  <c r="CI230" i="7"/>
  <c r="CI231" i="7"/>
  <c r="CI233" i="7"/>
  <c r="CI228" i="7"/>
  <c r="CI235" i="7"/>
  <c r="CI232" i="7"/>
  <c r="CI229" i="7"/>
  <c r="CI234" i="7"/>
  <c r="CI245" i="7"/>
  <c r="CI239" i="7"/>
  <c r="CI240" i="7"/>
  <c r="G154" i="7"/>
  <c r="N60" i="7"/>
  <c r="KH296" i="7"/>
  <c r="KH298" i="7" s="1"/>
  <c r="KH239" i="7" s="1"/>
  <c r="GS250" i="7"/>
  <c r="GS201" i="7" s="1"/>
  <c r="GS244" i="7"/>
  <c r="GS241" i="7"/>
  <c r="GS242" i="7"/>
  <c r="GS235" i="7"/>
  <c r="GS236" i="7"/>
  <c r="GS243" i="7"/>
  <c r="GS232" i="7"/>
  <c r="GS237" i="7"/>
  <c r="GS227" i="7"/>
  <c r="GS230" i="7"/>
  <c r="GS233" i="7"/>
  <c r="GS229" i="7"/>
  <c r="GS228" i="7"/>
  <c r="GS231" i="7"/>
  <c r="GS238" i="7"/>
  <c r="GS234" i="7"/>
  <c r="GS245" i="7"/>
  <c r="GS239" i="7"/>
  <c r="GS240" i="7"/>
  <c r="BZ240" i="7"/>
  <c r="ES250" i="7"/>
  <c r="ES201" i="7" s="1"/>
  <c r="ES26" i="7" s="1"/>
  <c r="ES241" i="7"/>
  <c r="ES236" i="7"/>
  <c r="ES243" i="7"/>
  <c r="ES242" i="7"/>
  <c r="ES237" i="7"/>
  <c r="ES244" i="7"/>
  <c r="ES232" i="7"/>
  <c r="ES233" i="7"/>
  <c r="ES234" i="7"/>
  <c r="ES228" i="7"/>
  <c r="ES230" i="7"/>
  <c r="ES235" i="7"/>
  <c r="ES231" i="7"/>
  <c r="ES229" i="7"/>
  <c r="ES227" i="7"/>
  <c r="ES238" i="7"/>
  <c r="ES245" i="7"/>
  <c r="ES239" i="7"/>
  <c r="ES240" i="7"/>
  <c r="G147" i="7"/>
  <c r="CG250" i="7"/>
  <c r="CG244" i="7"/>
  <c r="CG241" i="7"/>
  <c r="CG237" i="7"/>
  <c r="CG235" i="7"/>
  <c r="CG243" i="7"/>
  <c r="CG238" i="7"/>
  <c r="CG232" i="7"/>
  <c r="CG242" i="7"/>
  <c r="CG236" i="7"/>
  <c r="CG227" i="7"/>
  <c r="CG230" i="7"/>
  <c r="CG231" i="7"/>
  <c r="CG233" i="7"/>
  <c r="CG228" i="7"/>
  <c r="CG229" i="7"/>
  <c r="CG234" i="7"/>
  <c r="CG245" i="7"/>
  <c r="CG239" i="7"/>
  <c r="CG240" i="7"/>
  <c r="KF296" i="7"/>
  <c r="KF298" i="7" s="1"/>
  <c r="BM250" i="7"/>
  <c r="BM201" i="7" s="1"/>
  <c r="BM26" i="7" s="1"/>
  <c r="BM241" i="7"/>
  <c r="BM244" i="7"/>
  <c r="BM236" i="7"/>
  <c r="BM243" i="7"/>
  <c r="BM242" i="7"/>
  <c r="BM238" i="7"/>
  <c r="BM237" i="7"/>
  <c r="BM234" i="7"/>
  <c r="BM228" i="7"/>
  <c r="BM232" i="7"/>
  <c r="BM229" i="7"/>
  <c r="BM233" i="7"/>
  <c r="BM230" i="7"/>
  <c r="BM227" i="7"/>
  <c r="BM235" i="7"/>
  <c r="BM231" i="7"/>
  <c r="BM245" i="7"/>
  <c r="BM239" i="7"/>
  <c r="BM240" i="7"/>
  <c r="EI250" i="7"/>
  <c r="EI201" i="7" s="1"/>
  <c r="EI26" i="7" s="1"/>
  <c r="EI244" i="7"/>
  <c r="EI238" i="7"/>
  <c r="EI243" i="7"/>
  <c r="EI236" i="7"/>
  <c r="EI234" i="7"/>
  <c r="EI242" i="7"/>
  <c r="EI241" i="7"/>
  <c r="EI231" i="7"/>
  <c r="EI232" i="7"/>
  <c r="EI233" i="7"/>
  <c r="EI227" i="7"/>
  <c r="EI235" i="7"/>
  <c r="EI228" i="7"/>
  <c r="EI237" i="7"/>
  <c r="EI229" i="7"/>
  <c r="EI230" i="7"/>
  <c r="EI245" i="7"/>
  <c r="EI240" i="7"/>
  <c r="EI239" i="7"/>
  <c r="CC250" i="7"/>
  <c r="CC201" i="7" s="1"/>
  <c r="CC26" i="7" s="1"/>
  <c r="CC243" i="7"/>
  <c r="CC242" i="7"/>
  <c r="CC238" i="7"/>
  <c r="CC244" i="7"/>
  <c r="CC241" i="7"/>
  <c r="CC234" i="7"/>
  <c r="CC237" i="7"/>
  <c r="CC235" i="7"/>
  <c r="CC233" i="7"/>
  <c r="CC231" i="7"/>
  <c r="CC236" i="7"/>
  <c r="CC227" i="7"/>
  <c r="CC230" i="7"/>
  <c r="CC228" i="7"/>
  <c r="CC232" i="7"/>
  <c r="CC229" i="7"/>
  <c r="CC245" i="7"/>
  <c r="CC239" i="7"/>
  <c r="CC240" i="7"/>
  <c r="G156" i="7"/>
  <c r="LI250" i="7"/>
  <c r="LI201" i="7" s="1"/>
  <c r="LI242" i="7"/>
  <c r="LI244" i="7"/>
  <c r="LI236" i="7"/>
  <c r="LI238" i="7"/>
  <c r="LI243" i="7"/>
  <c r="LI241" i="7"/>
  <c r="LI237" i="7"/>
  <c r="LI230" i="7"/>
  <c r="LI229" i="7"/>
  <c r="LI228" i="7"/>
  <c r="LI231" i="7"/>
  <c r="LI235" i="7"/>
  <c r="LI234" i="7"/>
  <c r="LI232" i="7"/>
  <c r="LI227" i="7"/>
  <c r="LI233" i="7"/>
  <c r="LI245" i="7"/>
  <c r="LI239" i="7"/>
  <c r="LI240" i="7"/>
  <c r="KQ290" i="7"/>
  <c r="KQ314" i="7" s="1"/>
  <c r="KA296" i="7"/>
  <c r="KA298" i="7" s="1"/>
  <c r="KA239" i="7" s="1"/>
  <c r="JD250" i="7"/>
  <c r="JD201" i="7" s="1"/>
  <c r="JD242" i="7"/>
  <c r="JD241" i="7"/>
  <c r="JD236" i="7"/>
  <c r="JD243" i="7"/>
  <c r="JD244" i="7"/>
  <c r="JD232" i="7"/>
  <c r="JD237" i="7"/>
  <c r="JD235" i="7"/>
  <c r="JD233" i="7"/>
  <c r="JD229" i="7"/>
  <c r="JD234" i="7"/>
  <c r="JD230" i="7"/>
  <c r="JD238" i="7"/>
  <c r="JD228" i="7"/>
  <c r="JD231" i="7"/>
  <c r="JD227" i="7"/>
  <c r="JD245" i="7"/>
  <c r="JD240" i="7"/>
  <c r="JD239" i="7"/>
  <c r="BN250" i="7"/>
  <c r="BN201" i="7" s="1"/>
  <c r="BN26" i="7" s="1"/>
  <c r="BN241" i="7"/>
  <c r="BN242" i="7"/>
  <c r="BN243" i="7"/>
  <c r="BN244" i="7"/>
  <c r="BN236" i="7"/>
  <c r="BN238" i="7"/>
  <c r="BN237" i="7"/>
  <c r="BN234" i="7"/>
  <c r="BN228" i="7"/>
  <c r="BN232" i="7"/>
  <c r="BN229" i="7"/>
  <c r="BN233" i="7"/>
  <c r="BN230" i="7"/>
  <c r="BN235" i="7"/>
  <c r="BN227" i="7"/>
  <c r="BN231" i="7"/>
  <c r="BN245" i="7"/>
  <c r="BN239" i="7"/>
  <c r="BN240" i="7"/>
  <c r="EL250" i="7"/>
  <c r="EL201" i="7" s="1"/>
  <c r="EL26" i="7" s="1"/>
  <c r="EL244" i="7"/>
  <c r="EL243" i="7"/>
  <c r="EL242" i="7"/>
  <c r="EL238" i="7"/>
  <c r="EL235" i="7"/>
  <c r="EL241" i="7"/>
  <c r="EL232" i="7"/>
  <c r="EL236" i="7"/>
  <c r="EL237" i="7"/>
  <c r="EL233" i="7"/>
  <c r="EL227" i="7"/>
  <c r="EL228" i="7"/>
  <c r="EL230" i="7"/>
  <c r="EL234" i="7"/>
  <c r="EL229" i="7"/>
  <c r="EL231" i="7"/>
  <c r="EL245" i="7"/>
  <c r="EL239" i="7"/>
  <c r="EL240" i="7"/>
  <c r="G83" i="7"/>
  <c r="GT250" i="7"/>
  <c r="GT244" i="7"/>
  <c r="GT241" i="7"/>
  <c r="GT242" i="7"/>
  <c r="GT236" i="7"/>
  <c r="GT235" i="7"/>
  <c r="GT232" i="7"/>
  <c r="GT243" i="7"/>
  <c r="GT229" i="7"/>
  <c r="GT237" i="7"/>
  <c r="GT227" i="7"/>
  <c r="GT230" i="7"/>
  <c r="GT233" i="7"/>
  <c r="GT228" i="7"/>
  <c r="GT231" i="7"/>
  <c r="GT238" i="7"/>
  <c r="GT234" i="7"/>
  <c r="GT245" i="7"/>
  <c r="GT239" i="7"/>
  <c r="GT240" i="7"/>
  <c r="CL250" i="7"/>
  <c r="CL201" i="7" s="1"/>
  <c r="CL26" i="7" s="1"/>
  <c r="CL244" i="7"/>
  <c r="CL241" i="7"/>
  <c r="CL236" i="7"/>
  <c r="CL243" i="7"/>
  <c r="CL235" i="7"/>
  <c r="CL232" i="7"/>
  <c r="CL242" i="7"/>
  <c r="CL227" i="7"/>
  <c r="CL230" i="7"/>
  <c r="CL238" i="7"/>
  <c r="CL231" i="7"/>
  <c r="CL233" i="7"/>
  <c r="CL228" i="7"/>
  <c r="CL229" i="7"/>
  <c r="CL234" i="7"/>
  <c r="CL237" i="7"/>
  <c r="CL245" i="7"/>
  <c r="CL239" i="7"/>
  <c r="CL240" i="7"/>
  <c r="LO250" i="7"/>
  <c r="LO201" i="7" s="1"/>
  <c r="LO243" i="7"/>
  <c r="LO244" i="7"/>
  <c r="LO237" i="7"/>
  <c r="LO242" i="7"/>
  <c r="LO241" i="7"/>
  <c r="LO233" i="7"/>
  <c r="LO235" i="7"/>
  <c r="LO230" i="7"/>
  <c r="LO238" i="7"/>
  <c r="LO231" i="7"/>
  <c r="LO234" i="7"/>
  <c r="LO232" i="7"/>
  <c r="LO236" i="7"/>
  <c r="LO227" i="7"/>
  <c r="LO229" i="7"/>
  <c r="LO228" i="7"/>
  <c r="LO245" i="7"/>
  <c r="LO239" i="7"/>
  <c r="LO240" i="7"/>
  <c r="GX241" i="7"/>
  <c r="GX242" i="7"/>
  <c r="GX244" i="7"/>
  <c r="GX232" i="7"/>
  <c r="GX243" i="7"/>
  <c r="GX236" i="7"/>
  <c r="GX229" i="7"/>
  <c r="GX235" i="7"/>
  <c r="GX237" i="7"/>
  <c r="GX238" i="7"/>
  <c r="GX233" i="7"/>
  <c r="GX228" i="7"/>
  <c r="GX231" i="7"/>
  <c r="GX234" i="7"/>
  <c r="GX230" i="7"/>
  <c r="GX227" i="7"/>
  <c r="GX245" i="7"/>
  <c r="GX239" i="7"/>
  <c r="GX240" i="7"/>
  <c r="IP240" i="7"/>
  <c r="G61" i="7"/>
  <c r="JI242" i="7"/>
  <c r="JI244" i="7"/>
  <c r="JI237" i="7"/>
  <c r="JI243" i="7"/>
  <c r="JI241" i="7"/>
  <c r="JI233" i="7"/>
  <c r="JI230" i="7"/>
  <c r="JI232" i="7"/>
  <c r="JI238" i="7"/>
  <c r="JI229" i="7"/>
  <c r="JI231" i="7"/>
  <c r="JI234" i="7"/>
  <c r="JI227" i="7"/>
  <c r="JI228" i="7"/>
  <c r="JI236" i="7"/>
  <c r="JI235" i="7"/>
  <c r="JI245" i="7"/>
  <c r="JI239" i="7"/>
  <c r="JI240" i="7"/>
  <c r="EM250" i="7"/>
  <c r="EM201" i="7" s="1"/>
  <c r="EM26" i="7" s="1"/>
  <c r="EM244" i="7"/>
  <c r="EM241" i="7"/>
  <c r="EM243" i="7"/>
  <c r="EM242" i="7"/>
  <c r="EM238" i="7"/>
  <c r="EM235" i="7"/>
  <c r="EM232" i="7"/>
  <c r="EM236" i="7"/>
  <c r="EM237" i="7"/>
  <c r="EM233" i="7"/>
  <c r="EM227" i="7"/>
  <c r="EM228" i="7"/>
  <c r="EM230" i="7"/>
  <c r="EM234" i="7"/>
  <c r="EM231" i="7"/>
  <c r="EM229" i="7"/>
  <c r="EM245" i="7"/>
  <c r="EM240" i="7"/>
  <c r="EM239" i="7"/>
  <c r="LJ242" i="7"/>
  <c r="LJ237" i="7"/>
  <c r="LJ241" i="7"/>
  <c r="LJ244" i="7"/>
  <c r="LJ238" i="7"/>
  <c r="LJ233" i="7"/>
  <c r="LJ243" i="7"/>
  <c r="LJ236" i="7"/>
  <c r="LJ230" i="7"/>
  <c r="LJ235" i="7"/>
  <c r="LJ229" i="7"/>
  <c r="LJ228" i="7"/>
  <c r="LJ231" i="7"/>
  <c r="LJ234" i="7"/>
  <c r="LJ232" i="7"/>
  <c r="LJ227" i="7"/>
  <c r="LJ245" i="7"/>
  <c r="LJ240" i="7"/>
  <c r="LJ239" i="7"/>
  <c r="ET250" i="7"/>
  <c r="ET201" i="7" s="1"/>
  <c r="ET26" i="7" s="1"/>
  <c r="ET241" i="7"/>
  <c r="ET242" i="7"/>
  <c r="ET243" i="7"/>
  <c r="ET237" i="7"/>
  <c r="ET244" i="7"/>
  <c r="ET233" i="7"/>
  <c r="ET229" i="7"/>
  <c r="ET234" i="7"/>
  <c r="ET236" i="7"/>
  <c r="ET228" i="7"/>
  <c r="ET232" i="7"/>
  <c r="ET230" i="7"/>
  <c r="ET235" i="7"/>
  <c r="ET231" i="7"/>
  <c r="ET227" i="7"/>
  <c r="ET238" i="7"/>
  <c r="ET245" i="7"/>
  <c r="ET240" i="7"/>
  <c r="ET239" i="7"/>
  <c r="EJ250" i="7"/>
  <c r="EJ201" i="7" s="1"/>
  <c r="EJ26" i="7" s="1"/>
  <c r="EJ244" i="7"/>
  <c r="EJ238" i="7"/>
  <c r="EJ243" i="7"/>
  <c r="EJ234" i="7"/>
  <c r="EJ242" i="7"/>
  <c r="EJ235" i="7"/>
  <c r="EJ241" i="7"/>
  <c r="EJ231" i="7"/>
  <c r="EJ232" i="7"/>
  <c r="EJ236" i="7"/>
  <c r="EJ233" i="7"/>
  <c r="EJ227" i="7"/>
  <c r="EJ228" i="7"/>
  <c r="EJ237" i="7"/>
  <c r="EJ229" i="7"/>
  <c r="EJ230" i="7"/>
  <c r="EJ245" i="7"/>
  <c r="EJ239" i="7"/>
  <c r="EJ240" i="7"/>
  <c r="LM242" i="7"/>
  <c r="LM244" i="7"/>
  <c r="LM237" i="7"/>
  <c r="LM241" i="7"/>
  <c r="LM238" i="7"/>
  <c r="LM233" i="7"/>
  <c r="LM243" i="7"/>
  <c r="LM235" i="7"/>
  <c r="LM230" i="7"/>
  <c r="LM231" i="7"/>
  <c r="LM234" i="7"/>
  <c r="LM232" i="7"/>
  <c r="LM236" i="7"/>
  <c r="LM227" i="7"/>
  <c r="LM229" i="7"/>
  <c r="LM228" i="7"/>
  <c r="LM245" i="7"/>
  <c r="LM239" i="7"/>
  <c r="LM240" i="7"/>
  <c r="JF246" i="7"/>
  <c r="KJ290" i="7"/>
  <c r="KJ314" i="7" s="1"/>
  <c r="JC250" i="7"/>
  <c r="JC201" i="7" s="1"/>
  <c r="JC242" i="7"/>
  <c r="JC241" i="7"/>
  <c r="JC236" i="7"/>
  <c r="JC243" i="7"/>
  <c r="JC244" i="7"/>
  <c r="JC232" i="7"/>
  <c r="JC237" i="7"/>
  <c r="JC235" i="7"/>
  <c r="JC233" i="7"/>
  <c r="JC229" i="7"/>
  <c r="JC234" i="7"/>
  <c r="JC238" i="7"/>
  <c r="JC228" i="7"/>
  <c r="JC230" i="7"/>
  <c r="JC231" i="7"/>
  <c r="JC227" i="7"/>
  <c r="JC245" i="7"/>
  <c r="JC240" i="7"/>
  <c r="JC239" i="7"/>
  <c r="BJ250" i="7"/>
  <c r="BJ201" i="7" s="1"/>
  <c r="BJ26" i="7" s="1"/>
  <c r="BJ244" i="7"/>
  <c r="BJ241" i="7"/>
  <c r="BJ236" i="7"/>
  <c r="BJ243" i="7"/>
  <c r="BJ242" i="7"/>
  <c r="BJ235" i="7"/>
  <c r="BJ232" i="7"/>
  <c r="BJ237" i="7"/>
  <c r="BJ238" i="7"/>
  <c r="BJ227" i="7"/>
  <c r="BJ234" i="7"/>
  <c r="BJ228" i="7"/>
  <c r="BJ229" i="7"/>
  <c r="BJ233" i="7"/>
  <c r="BJ230" i="7"/>
  <c r="BJ231" i="7"/>
  <c r="BJ245" i="7"/>
  <c r="BJ240" i="7"/>
  <c r="BJ239" i="7"/>
  <c r="IZ250" i="7"/>
  <c r="IZ201" i="7" s="1"/>
  <c r="IZ241" i="7"/>
  <c r="IZ236" i="7"/>
  <c r="IZ243" i="7"/>
  <c r="IZ244" i="7"/>
  <c r="IZ232" i="7"/>
  <c r="IZ237" i="7"/>
  <c r="IZ242" i="7"/>
  <c r="IZ235" i="7"/>
  <c r="IZ233" i="7"/>
  <c r="IZ229" i="7"/>
  <c r="IZ234" i="7"/>
  <c r="IZ238" i="7"/>
  <c r="IZ228" i="7"/>
  <c r="IZ230" i="7"/>
  <c r="IZ227" i="7"/>
  <c r="IZ231" i="7"/>
  <c r="IZ245" i="7"/>
  <c r="IZ240" i="7"/>
  <c r="IZ239" i="7"/>
  <c r="LM250" i="7"/>
  <c r="LM201" i="7" s="1"/>
  <c r="GV241" i="7"/>
  <c r="GV242" i="7"/>
  <c r="GV236" i="7"/>
  <c r="GV244" i="7"/>
  <c r="GV235" i="7"/>
  <c r="GV232" i="7"/>
  <c r="GV243" i="7"/>
  <c r="GV229" i="7"/>
  <c r="GV237" i="7"/>
  <c r="GV238" i="7"/>
  <c r="GV230" i="7"/>
  <c r="GV233" i="7"/>
  <c r="GV228" i="7"/>
  <c r="GV231" i="7"/>
  <c r="GV234" i="7"/>
  <c r="GV227" i="7"/>
  <c r="GV245" i="7"/>
  <c r="GV240" i="7"/>
  <c r="GV239" i="7"/>
  <c r="S147" i="7"/>
  <c r="EN244" i="7"/>
  <c r="EN241" i="7"/>
  <c r="EN243" i="7"/>
  <c r="EN242" i="7"/>
  <c r="EN238" i="7"/>
  <c r="EN235" i="7"/>
  <c r="EN232" i="7"/>
  <c r="EN233" i="7"/>
  <c r="EN229" i="7"/>
  <c r="EN236" i="7"/>
  <c r="EN237" i="7"/>
  <c r="EN227" i="7"/>
  <c r="EN228" i="7"/>
  <c r="EN230" i="7"/>
  <c r="EN234" i="7"/>
  <c r="EN231" i="7"/>
  <c r="EN245" i="7"/>
  <c r="EN240" i="7"/>
  <c r="EN239" i="7"/>
  <c r="BZ243" i="7"/>
  <c r="BZ242" i="7"/>
  <c r="BZ238" i="7"/>
  <c r="BZ244" i="7"/>
  <c r="BZ241" i="7"/>
  <c r="BZ234" i="7"/>
  <c r="BZ235" i="7"/>
  <c r="BZ233" i="7"/>
  <c r="BZ231" i="7"/>
  <c r="BZ236" i="7"/>
  <c r="BZ229" i="7"/>
  <c r="BZ237" i="7"/>
  <c r="BZ227" i="7"/>
  <c r="BZ230" i="7"/>
  <c r="BZ228" i="7"/>
  <c r="BZ232" i="7"/>
  <c r="BZ245" i="7"/>
  <c r="G165" i="7"/>
  <c r="GQ250" i="7"/>
  <c r="GQ201" i="7" s="1"/>
  <c r="GQ244" i="7"/>
  <c r="GQ241" i="7"/>
  <c r="GQ243" i="7"/>
  <c r="GQ242" i="7"/>
  <c r="GQ235" i="7"/>
  <c r="GQ236" i="7"/>
  <c r="GQ232" i="7"/>
  <c r="GQ227" i="7"/>
  <c r="GQ237" i="7"/>
  <c r="GQ230" i="7"/>
  <c r="GQ229" i="7"/>
  <c r="GQ233" i="7"/>
  <c r="GQ228" i="7"/>
  <c r="GQ231" i="7"/>
  <c r="GQ238" i="7"/>
  <c r="GQ234" i="7"/>
  <c r="GQ245" i="7"/>
  <c r="GQ239" i="7"/>
  <c r="GQ240" i="7"/>
  <c r="LK242" i="7"/>
  <c r="LK237" i="7"/>
  <c r="LK241" i="7"/>
  <c r="LK244" i="7"/>
  <c r="LK238" i="7"/>
  <c r="LK243" i="7"/>
  <c r="LK236" i="7"/>
  <c r="LK235" i="7"/>
  <c r="LK231" i="7"/>
  <c r="LK234" i="7"/>
  <c r="LK232" i="7"/>
  <c r="LK227" i="7"/>
  <c r="LK228" i="7"/>
  <c r="LK233" i="7"/>
  <c r="LK229" i="7"/>
  <c r="LK230" i="7"/>
  <c r="LK245" i="7"/>
  <c r="LK240" i="7"/>
  <c r="LK239" i="7"/>
  <c r="I187" i="7"/>
  <c r="HB250" i="7"/>
  <c r="HB193" i="7" s="1"/>
  <c r="HB242" i="7"/>
  <c r="HB244" i="7"/>
  <c r="HB237" i="7"/>
  <c r="HB241" i="7"/>
  <c r="HB243" i="7"/>
  <c r="HB236" i="7"/>
  <c r="HB238" i="7"/>
  <c r="HB233" i="7"/>
  <c r="HB232" i="7"/>
  <c r="HB235" i="7"/>
  <c r="HB230" i="7"/>
  <c r="HB228" i="7"/>
  <c r="HB229" i="7"/>
  <c r="HB231" i="7"/>
  <c r="HB234" i="7"/>
  <c r="HB227" i="7"/>
  <c r="HB245" i="7"/>
  <c r="HB239" i="7"/>
  <c r="HB240" i="7"/>
  <c r="I53" i="7"/>
  <c r="GR250" i="7"/>
  <c r="GR201" i="7" s="1"/>
  <c r="GR244" i="7"/>
  <c r="GR241" i="7"/>
  <c r="GR242" i="7"/>
  <c r="GR235" i="7"/>
  <c r="GR236" i="7"/>
  <c r="GR243" i="7"/>
  <c r="GR232" i="7"/>
  <c r="GR229" i="7"/>
  <c r="GR237" i="7"/>
  <c r="GR227" i="7"/>
  <c r="GR230" i="7"/>
  <c r="GR233" i="7"/>
  <c r="GR228" i="7"/>
  <c r="GR231" i="7"/>
  <c r="GR238" i="7"/>
  <c r="GR234" i="7"/>
  <c r="GR245" i="7"/>
  <c r="GR239" i="7"/>
  <c r="GR240" i="7"/>
  <c r="I192" i="7"/>
  <c r="N143" i="7"/>
  <c r="LG250" i="7"/>
  <c r="LG201" i="7" s="1"/>
  <c r="LG242" i="7"/>
  <c r="LG243" i="7"/>
  <c r="LG236" i="7"/>
  <c r="LG244" i="7"/>
  <c r="LG232" i="7"/>
  <c r="LG238" i="7"/>
  <c r="LG241" i="7"/>
  <c r="LG229" i="7"/>
  <c r="LG237" i="7"/>
  <c r="LG228" i="7"/>
  <c r="LG231" i="7"/>
  <c r="LG235" i="7"/>
  <c r="LG234" i="7"/>
  <c r="LG230" i="7"/>
  <c r="LG233" i="7"/>
  <c r="LG227" i="7"/>
  <c r="LG245" i="7"/>
  <c r="LG240" i="7"/>
  <c r="LG239" i="7"/>
  <c r="EQ250" i="7"/>
  <c r="EQ241" i="7"/>
  <c r="EQ244" i="7"/>
  <c r="EQ236" i="7"/>
  <c r="EQ243" i="7"/>
  <c r="EQ242" i="7"/>
  <c r="EQ238" i="7"/>
  <c r="EQ235" i="7"/>
  <c r="EQ232" i="7"/>
  <c r="EQ233" i="7"/>
  <c r="EQ234" i="7"/>
  <c r="EQ237" i="7"/>
  <c r="EQ228" i="7"/>
  <c r="EQ230" i="7"/>
  <c r="EQ229" i="7"/>
  <c r="EQ231" i="7"/>
  <c r="EQ227" i="7"/>
  <c r="EQ245" i="7"/>
  <c r="EQ240" i="7"/>
  <c r="EQ239" i="7"/>
  <c r="IY241" i="7"/>
  <c r="IY236" i="7"/>
  <c r="IY243" i="7"/>
  <c r="IY244" i="7"/>
  <c r="IY237" i="7"/>
  <c r="IY242" i="7"/>
  <c r="IY235" i="7"/>
  <c r="IY233" i="7"/>
  <c r="IY234" i="7"/>
  <c r="IY238" i="7"/>
  <c r="IY228" i="7"/>
  <c r="IY230" i="7"/>
  <c r="IY229" i="7"/>
  <c r="IY232" i="7"/>
  <c r="IY231" i="7"/>
  <c r="IY227" i="7"/>
  <c r="IY245" i="7"/>
  <c r="IY240" i="7"/>
  <c r="IY239" i="7"/>
  <c r="II296" i="7"/>
  <c r="II298" i="7" s="1"/>
  <c r="HQ291" i="7"/>
  <c r="HQ313" i="7" s="1"/>
  <c r="I188" i="7"/>
  <c r="H10" i="37" s="1"/>
  <c r="CE244" i="7"/>
  <c r="CE242" i="7"/>
  <c r="CE238" i="7"/>
  <c r="CE241" i="7"/>
  <c r="CE234" i="7"/>
  <c r="CE237" i="7"/>
  <c r="CE243" i="7"/>
  <c r="CE235" i="7"/>
  <c r="CE233" i="7"/>
  <c r="CE231" i="7"/>
  <c r="CE236" i="7"/>
  <c r="CE227" i="7"/>
  <c r="CE230" i="7"/>
  <c r="CE228" i="7"/>
  <c r="CE232" i="7"/>
  <c r="CE229" i="7"/>
  <c r="CE245" i="7"/>
  <c r="CE239" i="7"/>
  <c r="CE240" i="7"/>
  <c r="JY296" i="7"/>
  <c r="JY298" i="7" s="1"/>
  <c r="JY239" i="7" s="1"/>
  <c r="BL250" i="7"/>
  <c r="BL201" i="7" s="1"/>
  <c r="BL26" i="7" s="1"/>
  <c r="BL241" i="7"/>
  <c r="BL244" i="7"/>
  <c r="BL236" i="7"/>
  <c r="BL243" i="7"/>
  <c r="BL242" i="7"/>
  <c r="BL235" i="7"/>
  <c r="BL232" i="7"/>
  <c r="BL237" i="7"/>
  <c r="BL238" i="7"/>
  <c r="BL234" i="7"/>
  <c r="BL228" i="7"/>
  <c r="BL229" i="7"/>
  <c r="BL233" i="7"/>
  <c r="BL230" i="7"/>
  <c r="BL227" i="7"/>
  <c r="BL231" i="7"/>
  <c r="BL245" i="7"/>
  <c r="BL240" i="7"/>
  <c r="BL239" i="7"/>
  <c r="ER250" i="7"/>
  <c r="ER241" i="7"/>
  <c r="ER244" i="7"/>
  <c r="ER236" i="7"/>
  <c r="ER243" i="7"/>
  <c r="ER242" i="7"/>
  <c r="ER235" i="7"/>
  <c r="ER232" i="7"/>
  <c r="ER233" i="7"/>
  <c r="ER229" i="7"/>
  <c r="ER234" i="7"/>
  <c r="ER237" i="7"/>
  <c r="ER228" i="7"/>
  <c r="ER230" i="7"/>
  <c r="ER231" i="7"/>
  <c r="ER238" i="7"/>
  <c r="ER227" i="7"/>
  <c r="ER245" i="7"/>
  <c r="ER239" i="7"/>
  <c r="ER240" i="7"/>
  <c r="CF250" i="7"/>
  <c r="CF201" i="7" s="1"/>
  <c r="CF26" i="7" s="1"/>
  <c r="CF244" i="7"/>
  <c r="CF242" i="7"/>
  <c r="CF238" i="7"/>
  <c r="CF234" i="7"/>
  <c r="CF237" i="7"/>
  <c r="CF235" i="7"/>
  <c r="CF243" i="7"/>
  <c r="CF233" i="7"/>
  <c r="CF231" i="7"/>
  <c r="CF241" i="7"/>
  <c r="CF232" i="7"/>
  <c r="CF236" i="7"/>
  <c r="CF227" i="7"/>
  <c r="CF230" i="7"/>
  <c r="CF228" i="7"/>
  <c r="CF229" i="7"/>
  <c r="CF245" i="7"/>
  <c r="CF239" i="7"/>
  <c r="CF240" i="7"/>
  <c r="I75" i="7"/>
  <c r="CB243" i="7"/>
  <c r="CB242" i="7"/>
  <c r="CB238" i="7"/>
  <c r="CB244" i="7"/>
  <c r="CB241" i="7"/>
  <c r="CB234" i="7"/>
  <c r="CB235" i="7"/>
  <c r="CB233" i="7"/>
  <c r="CB231" i="7"/>
  <c r="CB236" i="7"/>
  <c r="CB237" i="7"/>
  <c r="CB227" i="7"/>
  <c r="CB230" i="7"/>
  <c r="CB228" i="7"/>
  <c r="CB232" i="7"/>
  <c r="CB229" i="7"/>
  <c r="CB245" i="7"/>
  <c r="CB240" i="7"/>
  <c r="CB239" i="7"/>
  <c r="LP250" i="7"/>
  <c r="LP201" i="7" s="1"/>
  <c r="LP243" i="7"/>
  <c r="LP244" i="7"/>
  <c r="LP237" i="7"/>
  <c r="LP242" i="7"/>
  <c r="LP238" i="7"/>
  <c r="LP241" i="7"/>
  <c r="LP233" i="7"/>
  <c r="LP235" i="7"/>
  <c r="LP234" i="7"/>
  <c r="LP230" i="7"/>
  <c r="LP231" i="7"/>
  <c r="LP232" i="7"/>
  <c r="LP236" i="7"/>
  <c r="LP227" i="7"/>
  <c r="LP229" i="7"/>
  <c r="LP228" i="7"/>
  <c r="LP245" i="7"/>
  <c r="LP240" i="7"/>
  <c r="LP239" i="7"/>
  <c r="I184" i="7"/>
  <c r="H6" i="37" s="1"/>
  <c r="N165" i="7"/>
  <c r="LQ250" i="7"/>
  <c r="LQ243" i="7"/>
  <c r="LQ244" i="7"/>
  <c r="LQ242" i="7"/>
  <c r="LQ241" i="7"/>
  <c r="LQ235" i="7"/>
  <c r="LQ234" i="7"/>
  <c r="LQ237" i="7"/>
  <c r="LQ231" i="7"/>
  <c r="LQ238" i="7"/>
  <c r="LQ232" i="7"/>
  <c r="LQ236" i="7"/>
  <c r="LQ227" i="7"/>
  <c r="LQ229" i="7"/>
  <c r="LQ228" i="7"/>
  <c r="LQ233" i="7"/>
  <c r="LQ230" i="7"/>
  <c r="LQ245" i="7"/>
  <c r="LQ239" i="7"/>
  <c r="LQ240" i="7"/>
  <c r="I155" i="7"/>
  <c r="JB250" i="7"/>
  <c r="JB201" i="7" s="1"/>
  <c r="JB241" i="7"/>
  <c r="JB242" i="7"/>
  <c r="JB243" i="7"/>
  <c r="JB244" i="7"/>
  <c r="JB232" i="7"/>
  <c r="JB237" i="7"/>
  <c r="JB235" i="7"/>
  <c r="JB236" i="7"/>
  <c r="JB233" i="7"/>
  <c r="JB229" i="7"/>
  <c r="JB234" i="7"/>
  <c r="JB238" i="7"/>
  <c r="JB228" i="7"/>
  <c r="JB230" i="7"/>
  <c r="JB227" i="7"/>
  <c r="JB231" i="7"/>
  <c r="JB245" i="7"/>
  <c r="JB240" i="7"/>
  <c r="JB239" i="7"/>
  <c r="JJ250" i="7"/>
  <c r="JJ201" i="7" s="1"/>
  <c r="JJ242" i="7"/>
  <c r="JJ243" i="7"/>
  <c r="JJ244" i="7"/>
  <c r="JJ241" i="7"/>
  <c r="JJ233" i="7"/>
  <c r="JJ230" i="7"/>
  <c r="JJ232" i="7"/>
  <c r="JJ237" i="7"/>
  <c r="JJ238" i="7"/>
  <c r="JJ229" i="7"/>
  <c r="JJ231" i="7"/>
  <c r="JJ234" i="7"/>
  <c r="JJ227" i="7"/>
  <c r="JJ235" i="7"/>
  <c r="JJ228" i="7"/>
  <c r="JJ236" i="7"/>
  <c r="JJ245" i="7"/>
  <c r="JJ239" i="7"/>
  <c r="JJ240" i="7"/>
  <c r="I183" i="7"/>
  <c r="IA296" i="7"/>
  <c r="IA298" i="7" s="1"/>
  <c r="I156" i="7"/>
  <c r="CH250" i="7"/>
  <c r="CH201" i="7" s="1"/>
  <c r="CH26" i="7" s="1"/>
  <c r="CH244" i="7"/>
  <c r="CH241" i="7"/>
  <c r="CH237" i="7"/>
  <c r="CH235" i="7"/>
  <c r="CH243" i="7"/>
  <c r="CH238" i="7"/>
  <c r="CH232" i="7"/>
  <c r="CH242" i="7"/>
  <c r="CH236" i="7"/>
  <c r="CH227" i="7"/>
  <c r="CH230" i="7"/>
  <c r="CH231" i="7"/>
  <c r="CH233" i="7"/>
  <c r="CH228" i="7"/>
  <c r="CH229" i="7"/>
  <c r="CH234" i="7"/>
  <c r="CH245" i="7"/>
  <c r="CH239" i="7"/>
  <c r="CH240" i="7"/>
  <c r="G144" i="7"/>
  <c r="GU250" i="7"/>
  <c r="GU186" i="7" s="1"/>
  <c r="GU241" i="7"/>
  <c r="GU242" i="7"/>
  <c r="GU236" i="7"/>
  <c r="GU244" i="7"/>
  <c r="GU235" i="7"/>
  <c r="GU243" i="7"/>
  <c r="GU232" i="7"/>
  <c r="GU237" i="7"/>
  <c r="GU238" i="7"/>
  <c r="GU230" i="7"/>
  <c r="GU233" i="7"/>
  <c r="GU229" i="7"/>
  <c r="GU228" i="7"/>
  <c r="GU231" i="7"/>
  <c r="GU234" i="7"/>
  <c r="GU227" i="7"/>
  <c r="GU245" i="7"/>
  <c r="GU240" i="7"/>
  <c r="GU239" i="7"/>
  <c r="G190" i="7"/>
  <c r="F12" i="37" s="1"/>
  <c r="I186" i="7"/>
  <c r="H8" i="37" s="1"/>
  <c r="G153" i="7"/>
  <c r="CA250" i="7"/>
  <c r="CA201" i="7" s="1"/>
  <c r="CA26" i="7" s="1"/>
  <c r="CA243" i="7"/>
  <c r="CA242" i="7"/>
  <c r="CA238" i="7"/>
  <c r="CA244" i="7"/>
  <c r="CA241" i="7"/>
  <c r="CA235" i="7"/>
  <c r="CA233" i="7"/>
  <c r="CA236" i="7"/>
  <c r="CA234" i="7"/>
  <c r="CA237" i="7"/>
  <c r="CA227" i="7"/>
  <c r="CA231" i="7"/>
  <c r="CA230" i="7"/>
  <c r="CA228" i="7"/>
  <c r="CA232" i="7"/>
  <c r="CA229" i="7"/>
  <c r="CA245" i="7"/>
  <c r="CA240" i="7"/>
  <c r="CA239" i="7"/>
  <c r="LR250" i="7"/>
  <c r="LR201" i="7" s="1"/>
  <c r="LR243" i="7"/>
  <c r="LR244" i="7"/>
  <c r="LR242" i="7"/>
  <c r="LR238" i="7"/>
  <c r="LR241" i="7"/>
  <c r="LR235" i="7"/>
  <c r="LR234" i="7"/>
  <c r="LR237" i="7"/>
  <c r="LR231" i="7"/>
  <c r="LR232" i="7"/>
  <c r="LR236" i="7"/>
  <c r="LR227" i="7"/>
  <c r="LR229" i="7"/>
  <c r="LR228" i="7"/>
  <c r="LR233" i="7"/>
  <c r="LR230" i="7"/>
  <c r="LR245" i="7"/>
  <c r="LR240" i="7"/>
  <c r="LR239" i="7"/>
  <c r="G191" i="7"/>
  <c r="I189" i="7"/>
  <c r="CD250" i="7"/>
  <c r="CD201" i="7" s="1"/>
  <c r="CD26" i="7" s="1"/>
  <c r="CD243" i="7"/>
  <c r="CD244" i="7"/>
  <c r="CD242" i="7"/>
  <c r="CD241" i="7"/>
  <c r="CD234" i="7"/>
  <c r="CD237" i="7"/>
  <c r="CD235" i="7"/>
  <c r="CD233" i="7"/>
  <c r="CD231" i="7"/>
  <c r="CD238" i="7"/>
  <c r="CD236" i="7"/>
  <c r="CD227" i="7"/>
  <c r="CD230" i="7"/>
  <c r="CD228" i="7"/>
  <c r="CD232" i="7"/>
  <c r="CD229" i="7"/>
  <c r="CD245" i="7"/>
  <c r="CD240" i="7"/>
  <c r="CD239" i="7"/>
  <c r="EK250" i="7"/>
  <c r="EK201" i="7" s="1"/>
  <c r="EK26" i="7" s="1"/>
  <c r="EK244" i="7"/>
  <c r="EK243" i="7"/>
  <c r="EK242" i="7"/>
  <c r="EK238" i="7"/>
  <c r="EK235" i="7"/>
  <c r="EK241" i="7"/>
  <c r="EK232" i="7"/>
  <c r="EK236" i="7"/>
  <c r="EK233" i="7"/>
  <c r="EK227" i="7"/>
  <c r="EK228" i="7"/>
  <c r="EK237" i="7"/>
  <c r="EK230" i="7"/>
  <c r="EK229" i="7"/>
  <c r="EK231" i="7"/>
  <c r="EK234" i="7"/>
  <c r="EK245" i="7"/>
  <c r="EK240" i="7"/>
  <c r="EK239" i="7"/>
  <c r="G151" i="7"/>
  <c r="GY250" i="7"/>
  <c r="GY201" i="7" s="1"/>
  <c r="GY242" i="7"/>
  <c r="GY236" i="7"/>
  <c r="GY244" i="7"/>
  <c r="GY241" i="7"/>
  <c r="GY232" i="7"/>
  <c r="GY243" i="7"/>
  <c r="GY238" i="7"/>
  <c r="GY229" i="7"/>
  <c r="GY235" i="7"/>
  <c r="GY237" i="7"/>
  <c r="GY228" i="7"/>
  <c r="GY231" i="7"/>
  <c r="GY234" i="7"/>
  <c r="GY230" i="7"/>
  <c r="GY227" i="7"/>
  <c r="GY233" i="7"/>
  <c r="GY245" i="7"/>
  <c r="GY239" i="7"/>
  <c r="GY240" i="7"/>
  <c r="LL242" i="7"/>
  <c r="LL237" i="7"/>
  <c r="LL241" i="7"/>
  <c r="LL244" i="7"/>
  <c r="LL238" i="7"/>
  <c r="LL233" i="7"/>
  <c r="LL243" i="7"/>
  <c r="LL235" i="7"/>
  <c r="LL236" i="7"/>
  <c r="LL230" i="7"/>
  <c r="LL231" i="7"/>
  <c r="LL234" i="7"/>
  <c r="LL232" i="7"/>
  <c r="LL227" i="7"/>
  <c r="LL228" i="7"/>
  <c r="LL229" i="7"/>
  <c r="LL245" i="7"/>
  <c r="LL239" i="7"/>
  <c r="LL240" i="7"/>
  <c r="JG250" i="7"/>
  <c r="JG201" i="7" s="1"/>
  <c r="JG242" i="7"/>
  <c r="JG237" i="7"/>
  <c r="JG243" i="7"/>
  <c r="JG244" i="7"/>
  <c r="JG241" i="7"/>
  <c r="JG234" i="7"/>
  <c r="JG238" i="7"/>
  <c r="JG235" i="7"/>
  <c r="JG233" i="7"/>
  <c r="JG230" i="7"/>
  <c r="JG229" i="7"/>
  <c r="JG232" i="7"/>
  <c r="JG231" i="7"/>
  <c r="JG227" i="7"/>
  <c r="JG236" i="7"/>
  <c r="JG228" i="7"/>
  <c r="JG245" i="7"/>
  <c r="JG240" i="7"/>
  <c r="JG239" i="7"/>
  <c r="G189" i="7"/>
  <c r="I191" i="7"/>
  <c r="G158" i="7"/>
  <c r="G152" i="7"/>
  <c r="LN242" i="7"/>
  <c r="LN243" i="7"/>
  <c r="LN244" i="7"/>
  <c r="LN241" i="7"/>
  <c r="LN233" i="7"/>
  <c r="LN235" i="7"/>
  <c r="LN237" i="7"/>
  <c r="LN230" i="7"/>
  <c r="LN231" i="7"/>
  <c r="LN238" i="7"/>
  <c r="LN234" i="7"/>
  <c r="LN232" i="7"/>
  <c r="LN236" i="7"/>
  <c r="LN227" i="7"/>
  <c r="LN229" i="7"/>
  <c r="LN228" i="7"/>
  <c r="LN245" i="7"/>
  <c r="LN240" i="7"/>
  <c r="LN239" i="7"/>
  <c r="BK250" i="7"/>
  <c r="BK201" i="7" s="1"/>
  <c r="BK26" i="7" s="1"/>
  <c r="BK241" i="7"/>
  <c r="BK244" i="7"/>
  <c r="BK236" i="7"/>
  <c r="BK243" i="7"/>
  <c r="BK242" i="7"/>
  <c r="BK235" i="7"/>
  <c r="BK232" i="7"/>
  <c r="BK237" i="7"/>
  <c r="BK238" i="7"/>
  <c r="BK234" i="7"/>
  <c r="BK228" i="7"/>
  <c r="BK229" i="7"/>
  <c r="BK233" i="7"/>
  <c r="BK231" i="7"/>
  <c r="BK230" i="7"/>
  <c r="BK227" i="7"/>
  <c r="BK245" i="7"/>
  <c r="BK239" i="7"/>
  <c r="BK240" i="7"/>
  <c r="HA242" i="7"/>
  <c r="HA244" i="7"/>
  <c r="HA241" i="7"/>
  <c r="HA243" i="7"/>
  <c r="HA236" i="7"/>
  <c r="HA238" i="7"/>
  <c r="HA232" i="7"/>
  <c r="HA235" i="7"/>
  <c r="HA237" i="7"/>
  <c r="HA228" i="7"/>
  <c r="HA229" i="7"/>
  <c r="HA231" i="7"/>
  <c r="HA234" i="7"/>
  <c r="HA227" i="7"/>
  <c r="HA230" i="7"/>
  <c r="HA233" i="7"/>
  <c r="HA245" i="7"/>
  <c r="HA239" i="7"/>
  <c r="HA240" i="7"/>
  <c r="KE296" i="7"/>
  <c r="KE298" i="7" s="1"/>
  <c r="KE239" i="7" s="1"/>
  <c r="N198" i="7"/>
  <c r="M20" i="37" s="1"/>
  <c r="LH250" i="7"/>
  <c r="LH242" i="7"/>
  <c r="LH236" i="7"/>
  <c r="LH244" i="7"/>
  <c r="LH232" i="7"/>
  <c r="LH238" i="7"/>
  <c r="LH233" i="7"/>
  <c r="LH243" i="7"/>
  <c r="LH241" i="7"/>
  <c r="LH229" i="7"/>
  <c r="LH237" i="7"/>
  <c r="LH230" i="7"/>
  <c r="LH228" i="7"/>
  <c r="LH231" i="7"/>
  <c r="LH235" i="7"/>
  <c r="LH234" i="7"/>
  <c r="LH227" i="7"/>
  <c r="LH245" i="7"/>
  <c r="LH239" i="7"/>
  <c r="LH240" i="7"/>
  <c r="G184" i="7"/>
  <c r="I197" i="7"/>
  <c r="JK243" i="7"/>
  <c r="JK244" i="7"/>
  <c r="JK237" i="7"/>
  <c r="JK242" i="7"/>
  <c r="JK233" i="7"/>
  <c r="JK230" i="7"/>
  <c r="JK232" i="7"/>
  <c r="JK238" i="7"/>
  <c r="JK241" i="7"/>
  <c r="JK229" i="7"/>
  <c r="JK231" i="7"/>
  <c r="JK234" i="7"/>
  <c r="JK227" i="7"/>
  <c r="JK235" i="7"/>
  <c r="JK228" i="7"/>
  <c r="JK236" i="7"/>
  <c r="JK245" i="7"/>
  <c r="IP243" i="7"/>
  <c r="IP244" i="7"/>
  <c r="IP242" i="7"/>
  <c r="IP241" i="7"/>
  <c r="IP235" i="7"/>
  <c r="IP234" i="7"/>
  <c r="IP238" i="7"/>
  <c r="IP231" i="7"/>
  <c r="IP236" i="7"/>
  <c r="IP237" i="7"/>
  <c r="IP233" i="7"/>
  <c r="IP227" i="7"/>
  <c r="IP228" i="7"/>
  <c r="IP230" i="7"/>
  <c r="IP232" i="7"/>
  <c r="IP229" i="7"/>
  <c r="IP245" i="7"/>
  <c r="G150" i="7"/>
  <c r="JE250" i="7"/>
  <c r="JE201" i="7" s="1"/>
  <c r="JE242" i="7"/>
  <c r="JE243" i="7"/>
  <c r="JE244" i="7"/>
  <c r="JE237" i="7"/>
  <c r="JE235" i="7"/>
  <c r="JE241" i="7"/>
  <c r="JE233" i="7"/>
  <c r="JE236" i="7"/>
  <c r="JE234" i="7"/>
  <c r="JE238" i="7"/>
  <c r="JE228" i="7"/>
  <c r="JE230" i="7"/>
  <c r="JE229" i="7"/>
  <c r="JE232" i="7"/>
  <c r="JE231" i="7"/>
  <c r="JE227" i="7"/>
  <c r="JE245" i="7"/>
  <c r="JE239" i="7"/>
  <c r="JE240" i="7"/>
  <c r="GZ250" i="7"/>
  <c r="GZ201" i="7" s="1"/>
  <c r="GZ242" i="7"/>
  <c r="GZ236" i="7"/>
  <c r="GZ244" i="7"/>
  <c r="GZ241" i="7"/>
  <c r="GZ243" i="7"/>
  <c r="GZ238" i="7"/>
  <c r="GZ233" i="7"/>
  <c r="GZ229" i="7"/>
  <c r="GZ232" i="7"/>
  <c r="GZ235" i="7"/>
  <c r="GZ230" i="7"/>
  <c r="GZ237" i="7"/>
  <c r="GZ228" i="7"/>
  <c r="GZ231" i="7"/>
  <c r="GZ234" i="7"/>
  <c r="GZ227" i="7"/>
  <c r="GZ245" i="7"/>
  <c r="GZ240" i="7"/>
  <c r="GZ239" i="7"/>
  <c r="HS291" i="7"/>
  <c r="HS313" i="7" s="1"/>
  <c r="G186" i="7"/>
  <c r="F8" i="37" s="1"/>
  <c r="I193" i="7"/>
  <c r="H15" i="37" s="1"/>
  <c r="CJ250" i="7"/>
  <c r="CJ201" i="7" s="1"/>
  <c r="CJ26" i="7" s="1"/>
  <c r="CJ244" i="7"/>
  <c r="CJ241" i="7"/>
  <c r="CJ237" i="7"/>
  <c r="CJ235" i="7"/>
  <c r="CJ243" i="7"/>
  <c r="CJ238" i="7"/>
  <c r="CJ232" i="7"/>
  <c r="CJ242" i="7"/>
  <c r="CJ236" i="7"/>
  <c r="CJ227" i="7"/>
  <c r="CJ230" i="7"/>
  <c r="CJ231" i="7"/>
  <c r="CJ233" i="7"/>
  <c r="CJ228" i="7"/>
  <c r="CJ229" i="7"/>
  <c r="CJ234" i="7"/>
  <c r="CJ245" i="7"/>
  <c r="CJ239" i="7"/>
  <c r="CJ240" i="7"/>
  <c r="CK250" i="7"/>
  <c r="CK201" i="7" s="1"/>
  <c r="CK26" i="7" s="1"/>
  <c r="CK244" i="7"/>
  <c r="CK241" i="7"/>
  <c r="CK237" i="7"/>
  <c r="CK235" i="7"/>
  <c r="CK243" i="7"/>
  <c r="CK232" i="7"/>
  <c r="CK242" i="7"/>
  <c r="CK236" i="7"/>
  <c r="CK227" i="7"/>
  <c r="CK230" i="7"/>
  <c r="CK238" i="7"/>
  <c r="CK231" i="7"/>
  <c r="CK233" i="7"/>
  <c r="CK228" i="7"/>
  <c r="CK229" i="7"/>
  <c r="CK234" i="7"/>
  <c r="CK245" i="7"/>
  <c r="CK239" i="7"/>
  <c r="CK240" i="7"/>
  <c r="HR290" i="7"/>
  <c r="HR314" i="7" s="1"/>
  <c r="GW250" i="7"/>
  <c r="GW241" i="7"/>
  <c r="GW236" i="7"/>
  <c r="GW244" i="7"/>
  <c r="GW243" i="7"/>
  <c r="GW242" i="7"/>
  <c r="GW232" i="7"/>
  <c r="GW235" i="7"/>
  <c r="GW237" i="7"/>
  <c r="GW238" i="7"/>
  <c r="GW233" i="7"/>
  <c r="GW229" i="7"/>
  <c r="GW228" i="7"/>
  <c r="GW231" i="7"/>
  <c r="GW234" i="7"/>
  <c r="GW227" i="7"/>
  <c r="GW230" i="7"/>
  <c r="GW245" i="7"/>
  <c r="GW240" i="7"/>
  <c r="GW239" i="7"/>
  <c r="JK240" i="7"/>
  <c r="X197" i="7"/>
  <c r="W19" i="37" s="1"/>
  <c r="X192" i="7"/>
  <c r="W14" i="37" s="1"/>
  <c r="M291" i="7"/>
  <c r="M313" i="7" s="1"/>
  <c r="X24" i="23"/>
  <c r="X52" i="23" s="1"/>
  <c r="N156" i="7"/>
  <c r="X186" i="7"/>
  <c r="W8" i="37" s="1"/>
  <c r="X188" i="7"/>
  <c r="W10" i="37" s="1"/>
  <c r="S143" i="7"/>
  <c r="X189" i="7"/>
  <c r="W11" i="37" s="1"/>
  <c r="LK250" i="7"/>
  <c r="LK201" i="7" s="1"/>
  <c r="N63" i="7"/>
  <c r="X193" i="7"/>
  <c r="W15" i="37" s="1"/>
  <c r="S144" i="7"/>
  <c r="N144" i="7"/>
  <c r="J250" i="7"/>
  <c r="J238" i="7"/>
  <c r="J83" i="7" s="1"/>
  <c r="J228" i="7"/>
  <c r="J73" i="7" s="1"/>
  <c r="J237" i="7"/>
  <c r="J82" i="7" s="1"/>
  <c r="J227" i="7"/>
  <c r="J72" i="7" s="1"/>
  <c r="J236" i="7"/>
  <c r="J81" i="7" s="1"/>
  <c r="J230" i="7"/>
  <c r="J75" i="7" s="1"/>
  <c r="J235" i="7"/>
  <c r="J80" i="7" s="1"/>
  <c r="J244" i="7"/>
  <c r="J89" i="7" s="1"/>
  <c r="J234" i="7"/>
  <c r="J79" i="7" s="1"/>
  <c r="J243" i="7"/>
  <c r="J88" i="7" s="1"/>
  <c r="J233" i="7"/>
  <c r="J78" i="7" s="1"/>
  <c r="J242" i="7"/>
  <c r="J87" i="7" s="1"/>
  <c r="J232" i="7"/>
  <c r="J55" i="7" s="1"/>
  <c r="J241" i="7"/>
  <c r="J64" i="7" s="1"/>
  <c r="J231" i="7"/>
  <c r="J76" i="7" s="1"/>
  <c r="J229" i="7"/>
  <c r="J74" i="7" s="1"/>
  <c r="J245" i="7"/>
  <c r="J239" i="7"/>
  <c r="J84" i="7" s="1"/>
  <c r="J240" i="7"/>
  <c r="J85" i="7" s="1"/>
  <c r="X200" i="7"/>
  <c r="W22" i="37" s="1"/>
  <c r="W35" i="37" s="1"/>
  <c r="X183" i="7"/>
  <c r="N246" i="7"/>
  <c r="AC246" i="7"/>
  <c r="X198" i="7"/>
  <c r="W20" i="37" s="1"/>
  <c r="X185" i="7"/>
  <c r="W7" i="37" s="1"/>
  <c r="X184" i="7"/>
  <c r="W6" i="37" s="1"/>
  <c r="X191" i="7"/>
  <c r="W13" i="37" s="1"/>
  <c r="W32" i="37" s="1"/>
  <c r="W250" i="7"/>
  <c r="W233" i="7"/>
  <c r="W56" i="7" s="1"/>
  <c r="W242" i="7"/>
  <c r="W232" i="7"/>
  <c r="W55" i="7" s="1"/>
  <c r="W241" i="7"/>
  <c r="W231" i="7"/>
  <c r="W230" i="7"/>
  <c r="W229" i="7"/>
  <c r="W52" i="7" s="1"/>
  <c r="W244" i="7"/>
  <c r="W238" i="7"/>
  <c r="W61" i="7" s="1"/>
  <c r="W228" i="7"/>
  <c r="W237" i="7"/>
  <c r="W235" i="7"/>
  <c r="W227" i="7"/>
  <c r="W236" i="7"/>
  <c r="W234" i="7"/>
  <c r="W243" i="7"/>
  <c r="W245" i="7"/>
  <c r="W239" i="7"/>
  <c r="W240" i="7"/>
  <c r="X190" i="7"/>
  <c r="W12" i="37" s="1"/>
  <c r="AC144" i="7"/>
  <c r="O250" i="7"/>
  <c r="O201" i="7" s="1"/>
  <c r="O230" i="7"/>
  <c r="O53" i="7" s="1"/>
  <c r="O241" i="7"/>
  <c r="O64" i="7" s="1"/>
  <c r="O229" i="7"/>
  <c r="O74" i="7" s="1"/>
  <c r="O238" i="7"/>
  <c r="O61" i="7" s="1"/>
  <c r="O228" i="7"/>
  <c r="O237" i="7"/>
  <c r="O82" i="7" s="1"/>
  <c r="O232" i="7"/>
  <c r="O55" i="7" s="1"/>
  <c r="O227" i="7"/>
  <c r="O72" i="7" s="1"/>
  <c r="O236" i="7"/>
  <c r="O59" i="7" s="1"/>
  <c r="O235" i="7"/>
  <c r="O244" i="7"/>
  <c r="O89" i="7" s="1"/>
  <c r="O234" i="7"/>
  <c r="O79" i="7" s="1"/>
  <c r="O243" i="7"/>
  <c r="O88" i="7" s="1"/>
  <c r="O233" i="7"/>
  <c r="O78" i="7" s="1"/>
  <c r="O242" i="7"/>
  <c r="O231" i="7"/>
  <c r="O76" i="7" s="1"/>
  <c r="O245" i="7"/>
  <c r="O240" i="7"/>
  <c r="O85" i="7" s="1"/>
  <c r="O239" i="7"/>
  <c r="O62" i="7" s="1"/>
  <c r="X187" i="7"/>
  <c r="W9" i="37" s="1"/>
  <c r="AC143" i="7"/>
  <c r="I144" i="7"/>
  <c r="X246" i="7"/>
  <c r="X194" i="7"/>
  <c r="W16" i="37" s="1"/>
  <c r="N62" i="7"/>
  <c r="S155" i="7"/>
  <c r="I165" i="7"/>
  <c r="N84" i="7"/>
  <c r="S154" i="7"/>
  <c r="F250" i="7"/>
  <c r="F201" i="7" s="1"/>
  <c r="F26" i="7" s="1"/>
  <c r="F227" i="7"/>
  <c r="F72" i="7" s="1"/>
  <c r="F236" i="7"/>
  <c r="F238" i="7"/>
  <c r="F235" i="7"/>
  <c r="F58" i="7" s="1"/>
  <c r="F229" i="7"/>
  <c r="F74" i="7" s="1"/>
  <c r="F244" i="7"/>
  <c r="F89" i="7" s="1"/>
  <c r="F234" i="7"/>
  <c r="F79" i="7" s="1"/>
  <c r="F243" i="7"/>
  <c r="F66" i="7" s="1"/>
  <c r="F233" i="7"/>
  <c r="F78" i="7" s="1"/>
  <c r="F242" i="7"/>
  <c r="F65" i="7" s="1"/>
  <c r="F232" i="7"/>
  <c r="F77" i="7" s="1"/>
  <c r="F241" i="7"/>
  <c r="F64" i="7" s="1"/>
  <c r="F231" i="7"/>
  <c r="F54" i="7" s="1"/>
  <c r="F230" i="7"/>
  <c r="F75" i="7" s="1"/>
  <c r="F228" i="7"/>
  <c r="F73" i="7" s="1"/>
  <c r="F237" i="7"/>
  <c r="F82" i="7" s="1"/>
  <c r="F245" i="7"/>
  <c r="F239" i="7"/>
  <c r="F62" i="7" s="1"/>
  <c r="F240" i="7"/>
  <c r="F85" i="7" s="1"/>
  <c r="I143" i="7"/>
  <c r="I158" i="7"/>
  <c r="I246" i="7"/>
  <c r="N153" i="7"/>
  <c r="I150" i="7"/>
  <c r="N147" i="7"/>
  <c r="I152" i="7"/>
  <c r="X199" i="7"/>
  <c r="W21" i="37" s="1"/>
  <c r="I153" i="7"/>
  <c r="N152" i="7"/>
  <c r="N54" i="7"/>
  <c r="N150" i="7"/>
  <c r="I151" i="7"/>
  <c r="I149" i="7"/>
  <c r="G246" i="7"/>
  <c r="I145" i="7"/>
  <c r="I62" i="7"/>
  <c r="N155" i="7"/>
  <c r="JA250" i="7"/>
  <c r="JA201" i="7" s="1"/>
  <c r="N76" i="7"/>
  <c r="N151" i="7"/>
  <c r="N149" i="7"/>
  <c r="N145" i="7"/>
  <c r="I85" i="7"/>
  <c r="I148" i="7"/>
  <c r="N148" i="7"/>
  <c r="H250" i="7"/>
  <c r="H201" i="7" s="1"/>
  <c r="H228" i="7"/>
  <c r="H51" i="7" s="1"/>
  <c r="H237" i="7"/>
  <c r="H60" i="7" s="1"/>
  <c r="H227" i="7"/>
  <c r="H50" i="7" s="1"/>
  <c r="H236" i="7"/>
  <c r="H81" i="7" s="1"/>
  <c r="H235" i="7"/>
  <c r="H80" i="7" s="1"/>
  <c r="H244" i="7"/>
  <c r="H89" i="7" s="1"/>
  <c r="H234" i="7"/>
  <c r="H79" i="7" s="1"/>
  <c r="H243" i="7"/>
  <c r="H88" i="7" s="1"/>
  <c r="H233" i="7"/>
  <c r="H78" i="7" s="1"/>
  <c r="H242" i="7"/>
  <c r="H87" i="7" s="1"/>
  <c r="H232" i="7"/>
  <c r="H55" i="7" s="1"/>
  <c r="H241" i="7"/>
  <c r="H86" i="7" s="1"/>
  <c r="H230" i="7"/>
  <c r="H75" i="7" s="1"/>
  <c r="H231" i="7"/>
  <c r="H76" i="7" s="1"/>
  <c r="H229" i="7"/>
  <c r="H74" i="7" s="1"/>
  <c r="H238" i="7"/>
  <c r="H61" i="7" s="1"/>
  <c r="H245" i="7"/>
  <c r="H239" i="7"/>
  <c r="H84" i="7" s="1"/>
  <c r="H240" i="7"/>
  <c r="H85" i="7" s="1"/>
  <c r="I146" i="7"/>
  <c r="Y250" i="7"/>
  <c r="Y201" i="7" s="1"/>
  <c r="Y243" i="7"/>
  <c r="Y233" i="7"/>
  <c r="Y56" i="7" s="1"/>
  <c r="Y242" i="7"/>
  <c r="Y232" i="7"/>
  <c r="Y55" i="7" s="1"/>
  <c r="Y241" i="7"/>
  <c r="Y231" i="7"/>
  <c r="Y230" i="7"/>
  <c r="Y229" i="7"/>
  <c r="Y52" i="7" s="1"/>
  <c r="Y238" i="7"/>
  <c r="Y61" i="7" s="1"/>
  <c r="Y228" i="7"/>
  <c r="Y51" i="7" s="1"/>
  <c r="Y237" i="7"/>
  <c r="Y227" i="7"/>
  <c r="Y50" i="7" s="1"/>
  <c r="Y235" i="7"/>
  <c r="Y236" i="7"/>
  <c r="Y244" i="7"/>
  <c r="Y234" i="7"/>
  <c r="Y245" i="7"/>
  <c r="Y239" i="7"/>
  <c r="Y240" i="7"/>
  <c r="S246" i="7"/>
  <c r="N146" i="7"/>
  <c r="N158" i="7"/>
  <c r="I154" i="7"/>
  <c r="CE250" i="7"/>
  <c r="CE201" i="7" s="1"/>
  <c r="CE26" i="7" s="1"/>
  <c r="GV250" i="7"/>
  <c r="GV201" i="7" s="1"/>
  <c r="AC191" i="7"/>
  <c r="AB13" i="37" s="1"/>
  <c r="AB32" i="37" s="1"/>
  <c r="HA250" i="7"/>
  <c r="HA201" i="7" s="1"/>
  <c r="AC187" i="7"/>
  <c r="AB9" i="37" s="1"/>
  <c r="AC194" i="7"/>
  <c r="AB16" i="37" s="1"/>
  <c r="AC186" i="7"/>
  <c r="AB8" i="37" s="1"/>
  <c r="AC196" i="7"/>
  <c r="AB18" i="37" s="1"/>
  <c r="AC195" i="7"/>
  <c r="AB17" i="37" s="1"/>
  <c r="AB28" i="37" s="1"/>
  <c r="AC198" i="7"/>
  <c r="AB20" i="37" s="1"/>
  <c r="AC200" i="7"/>
  <c r="AB22" i="37" s="1"/>
  <c r="AB35" i="37" s="1"/>
  <c r="AC197" i="7"/>
  <c r="AB19" i="37" s="1"/>
  <c r="AC199" i="7"/>
  <c r="AB21" i="37" s="1"/>
  <c r="AC188" i="7"/>
  <c r="AB10" i="37" s="1"/>
  <c r="AC193" i="7"/>
  <c r="AB15" i="37" s="1"/>
  <c r="AC190" i="7"/>
  <c r="AB12" i="37" s="1"/>
  <c r="AC192" i="7"/>
  <c r="AB14" i="37" s="1"/>
  <c r="AC185" i="7"/>
  <c r="AB7" i="37" s="1"/>
  <c r="AC184" i="7"/>
  <c r="AB6" i="37" s="1"/>
  <c r="AC183" i="7"/>
  <c r="AB267" i="7"/>
  <c r="AB325" i="7" s="1"/>
  <c r="AE165" i="7"/>
  <c r="AF165" i="7"/>
  <c r="AG165" i="7"/>
  <c r="AI165" i="7"/>
  <c r="AH165" i="7"/>
  <c r="AJ165" i="7"/>
  <c r="AK165" i="7"/>
  <c r="FM178" i="7"/>
  <c r="JK250" i="7"/>
  <c r="JK201" i="7" s="1"/>
  <c r="DB178" i="7"/>
  <c r="FO178" i="7"/>
  <c r="IB178" i="7"/>
  <c r="MQ295" i="7"/>
  <c r="N64" i="26"/>
  <c r="K139" i="7" s="1"/>
  <c r="J122" i="7"/>
  <c r="LN250" i="7"/>
  <c r="LN193" i="7" s="1"/>
  <c r="CB250" i="7"/>
  <c r="CB201" i="7" s="1"/>
  <c r="CB26" i="7" s="1"/>
  <c r="MD274" i="7"/>
  <c r="EN250" i="7"/>
  <c r="JI250" i="7"/>
  <c r="JI201" i="7" s="1"/>
  <c r="IN298" i="7"/>
  <c r="IU298" i="7"/>
  <c r="IS298" i="7"/>
  <c r="MQ273" i="7"/>
  <c r="MB273" i="7"/>
  <c r="H64" i="25"/>
  <c r="E138" i="7" s="1"/>
  <c r="H64" i="32"/>
  <c r="E137" i="7" s="1"/>
  <c r="H66" i="29"/>
  <c r="E133" i="7" s="1"/>
  <c r="N64" i="25"/>
  <c r="K138" i="7" s="1"/>
  <c r="N66" i="12"/>
  <c r="K130" i="7" s="1"/>
  <c r="GN273" i="7"/>
  <c r="GN320" i="7" s="1"/>
  <c r="HL273" i="7"/>
  <c r="HL320" i="7" s="1"/>
  <c r="KZ273" i="7"/>
  <c r="KZ320" i="7" s="1"/>
  <c r="GO273" i="7"/>
  <c r="GO320" i="7" s="1"/>
  <c r="GI273" i="7"/>
  <c r="GI320" i="7" s="1"/>
  <c r="EH273" i="7"/>
  <c r="EH320" i="7" s="1"/>
  <c r="KX273" i="7"/>
  <c r="KX320" i="7" s="1"/>
  <c r="HE273" i="7"/>
  <c r="HE320" i="7" s="1"/>
  <c r="HM273" i="7"/>
  <c r="HM320" i="7" s="1"/>
  <c r="GP273" i="7"/>
  <c r="GP320" i="7" s="1"/>
  <c r="LF273" i="7"/>
  <c r="LF320" i="7" s="1"/>
  <c r="KW273" i="7"/>
  <c r="KW320" i="7" s="1"/>
  <c r="KV273" i="7"/>
  <c r="KV320" i="7" s="1"/>
  <c r="LB273" i="7"/>
  <c r="LB320" i="7" s="1"/>
  <c r="HH273" i="7"/>
  <c r="HH320" i="7" s="1"/>
  <c r="EA273" i="7"/>
  <c r="EA320" i="7" s="1"/>
  <c r="GL273" i="7"/>
  <c r="GL320" i="7" s="1"/>
  <c r="HF273" i="7"/>
  <c r="HF320" i="7" s="1"/>
  <c r="HK273" i="7"/>
  <c r="HK320" i="7" s="1"/>
  <c r="LE273" i="7"/>
  <c r="LE320" i="7" s="1"/>
  <c r="HI273" i="7"/>
  <c r="HI320" i="7" s="1"/>
  <c r="KU273" i="7"/>
  <c r="KU320" i="7" s="1"/>
  <c r="GH273" i="7"/>
  <c r="GH320" i="7" s="1"/>
  <c r="GF273" i="7"/>
  <c r="GF320" i="7" s="1"/>
  <c r="DY273" i="7"/>
  <c r="DY320" i="7" s="1"/>
  <c r="HG273" i="7"/>
  <c r="HG320" i="7" s="1"/>
  <c r="EF273" i="7"/>
  <c r="EF320" i="7" s="1"/>
  <c r="LA273" i="7"/>
  <c r="LA320" i="7" s="1"/>
  <c r="DW273" i="7"/>
  <c r="DW320" i="7" s="1"/>
  <c r="GM273" i="7"/>
  <c r="GM320" i="7" s="1"/>
  <c r="ED273" i="7"/>
  <c r="ED320" i="7" s="1"/>
  <c r="HN273" i="7"/>
  <c r="HN320" i="7" s="1"/>
  <c r="KY273" i="7"/>
  <c r="KY320" i="7" s="1"/>
  <c r="HD273" i="7"/>
  <c r="HD320" i="7" s="1"/>
  <c r="EB273" i="7"/>
  <c r="EB320" i="7" s="1"/>
  <c r="EG273" i="7"/>
  <c r="EG320" i="7" s="1"/>
  <c r="LD273" i="7"/>
  <c r="LD320" i="7" s="1"/>
  <c r="GK273" i="7"/>
  <c r="GK320" i="7" s="1"/>
  <c r="EE273" i="7"/>
  <c r="EE320" i="7" s="1"/>
  <c r="HJ273" i="7"/>
  <c r="HJ320" i="7" s="1"/>
  <c r="DX273" i="7"/>
  <c r="DX320" i="7" s="1"/>
  <c r="DZ273" i="7"/>
  <c r="DZ320" i="7" s="1"/>
  <c r="GJ273" i="7"/>
  <c r="GJ320" i="7" s="1"/>
  <c r="LC273" i="7"/>
  <c r="LC320" i="7" s="1"/>
  <c r="HC273" i="7"/>
  <c r="HC320" i="7" s="1"/>
  <c r="MK273" i="7"/>
  <c r="EC273" i="7"/>
  <c r="EC320" i="7" s="1"/>
  <c r="GG273" i="7"/>
  <c r="GG320" i="7" s="1"/>
  <c r="MB297" i="7"/>
  <c r="HT266" i="7"/>
  <c r="HT326" i="7" s="1"/>
  <c r="LE297" i="7"/>
  <c r="LE308" i="7" s="1"/>
  <c r="EH297" i="7"/>
  <c r="EH308" i="7" s="1"/>
  <c r="GN297" i="7"/>
  <c r="GN308" i="7" s="1"/>
  <c r="EE297" i="7"/>
  <c r="EE308" i="7" s="1"/>
  <c r="ED297" i="7"/>
  <c r="ED308" i="7" s="1"/>
  <c r="GL297" i="7"/>
  <c r="GL308" i="7" s="1"/>
  <c r="EC297" i="7"/>
  <c r="EC308" i="7" s="1"/>
  <c r="LA297" i="7"/>
  <c r="LA308" i="7" s="1"/>
  <c r="DW297" i="7"/>
  <c r="DW308" i="7" s="1"/>
  <c r="GF297" i="7"/>
  <c r="GF308" i="7" s="1"/>
  <c r="EF297" i="7"/>
  <c r="EF308" i="7" s="1"/>
  <c r="GM297" i="7"/>
  <c r="GM308" i="7" s="1"/>
  <c r="KZ297" i="7"/>
  <c r="KZ308" i="7" s="1"/>
  <c r="EA297" i="7"/>
  <c r="EA308" i="7" s="1"/>
  <c r="DZ297" i="7"/>
  <c r="DZ308" i="7" s="1"/>
  <c r="KX297" i="7"/>
  <c r="KX308" i="7" s="1"/>
  <c r="KU297" i="7"/>
  <c r="KU308" i="7" s="1"/>
  <c r="EG297" i="7"/>
  <c r="EG308" i="7" s="1"/>
  <c r="IC296" i="7"/>
  <c r="KY297" i="7"/>
  <c r="KY308" i="7" s="1"/>
  <c r="IM298" i="7"/>
  <c r="GI297" i="7"/>
  <c r="GI308" i="7" s="1"/>
  <c r="LC297" i="7"/>
  <c r="LC308" i="7" s="1"/>
  <c r="GO297" i="7"/>
  <c r="GO308" i="7" s="1"/>
  <c r="GP297" i="7"/>
  <c r="GP308" i="7" s="1"/>
  <c r="KW297" i="7"/>
  <c r="KW308" i="7" s="1"/>
  <c r="DY297" i="7"/>
  <c r="DY308" i="7" s="1"/>
  <c r="EB297" i="7"/>
  <c r="EB308" i="7" s="1"/>
  <c r="KV297" i="7"/>
  <c r="KV308" i="7" s="1"/>
  <c r="DX297" i="7"/>
  <c r="DX308" i="7" s="1"/>
  <c r="LB297" i="7"/>
  <c r="LB308" i="7" s="1"/>
  <c r="LD297" i="7"/>
  <c r="LD308" i="7" s="1"/>
  <c r="IE296" i="7"/>
  <c r="GH297" i="7"/>
  <c r="GH308" i="7" s="1"/>
  <c r="JL298" i="7"/>
  <c r="GJ297" i="7"/>
  <c r="GJ308" i="7" s="1"/>
  <c r="IG296" i="7"/>
  <c r="GK297" i="7"/>
  <c r="GK308" i="7" s="1"/>
  <c r="GG297" i="7"/>
  <c r="GG308" i="7" s="1"/>
  <c r="E3" i="39"/>
  <c r="O24" i="23"/>
  <c r="O53" i="23" s="1"/>
  <c r="L272" i="7"/>
  <c r="U272" i="7"/>
  <c r="T291" i="7"/>
  <c r="T313" i="7" s="1"/>
  <c r="ID296" i="7"/>
  <c r="HW291" i="7"/>
  <c r="HW313" i="7" s="1"/>
  <c r="GC267" i="7"/>
  <c r="GC325" i="7" s="1"/>
  <c r="IO298" i="7"/>
  <c r="LU267" i="7"/>
  <c r="JS298" i="7"/>
  <c r="S64" i="32"/>
  <c r="P137" i="7" s="1"/>
  <c r="N66" i="18"/>
  <c r="K129" i="7" s="1"/>
  <c r="S66" i="31"/>
  <c r="P126" i="7" s="1"/>
  <c r="H66" i="27"/>
  <c r="E124" i="7" s="1"/>
  <c r="N64" i="32"/>
  <c r="K137" i="7" s="1"/>
  <c r="H66" i="19"/>
  <c r="E132" i="7" s="1"/>
  <c r="BB274" i="7"/>
  <c r="KQ291" i="7"/>
  <c r="KQ313" i="7" s="1"/>
  <c r="JX296" i="7"/>
  <c r="I157" i="7"/>
  <c r="IK296" i="7"/>
  <c r="JF193" i="7"/>
  <c r="JN298" i="7"/>
  <c r="JF187" i="7"/>
  <c r="JF190" i="7"/>
  <c r="JF189" i="7"/>
  <c r="JF188" i="7"/>
  <c r="LZ178" i="7"/>
  <c r="T63" i="25"/>
  <c r="N66" i="31"/>
  <c r="K126" i="7" s="1"/>
  <c r="H66" i="17"/>
  <c r="E127" i="7" s="1"/>
  <c r="M68" i="30"/>
  <c r="J123" i="7" s="1"/>
  <c r="S66" i="19"/>
  <c r="P132" i="7" s="1"/>
  <c r="S64" i="25"/>
  <c r="P138" i="7" s="1"/>
  <c r="FP178" i="7"/>
  <c r="N66" i="19"/>
  <c r="K132" i="7" s="1"/>
  <c r="MQ294" i="7"/>
  <c r="K66" i="28"/>
  <c r="H128" i="7" s="1"/>
  <c r="R66" i="28"/>
  <c r="O128" i="7" s="1"/>
  <c r="MG293" i="7"/>
  <c r="DF178" i="7"/>
  <c r="H66" i="20"/>
  <c r="E131" i="7" s="1"/>
  <c r="N66" i="21"/>
  <c r="K125" i="7" s="1"/>
  <c r="MA173" i="7"/>
  <c r="N66" i="29"/>
  <c r="K133" i="7" s="1"/>
  <c r="IH178" i="7"/>
  <c r="MG283" i="7"/>
  <c r="IR298" i="7"/>
  <c r="IT298" i="7"/>
  <c r="JF191" i="7"/>
  <c r="JF186" i="7"/>
  <c r="JF183" i="7"/>
  <c r="JF198" i="7"/>
  <c r="JF197" i="7"/>
  <c r="JF185" i="7"/>
  <c r="JF184" i="7"/>
  <c r="JF192" i="7"/>
  <c r="DN267" i="7"/>
  <c r="DN325" i="7" s="1"/>
  <c r="Z298" i="7"/>
  <c r="JF194" i="7"/>
  <c r="JF199" i="7"/>
  <c r="JF200" i="7"/>
  <c r="JQ298" i="7"/>
  <c r="JF195" i="7"/>
  <c r="JU298" i="7"/>
  <c r="FK272" i="7"/>
  <c r="FK274" i="7" s="1"/>
  <c r="KQ267" i="7"/>
  <c r="KQ325" i="7" s="1"/>
  <c r="JU274" i="7"/>
  <c r="N157" i="7"/>
  <c r="DJ272" i="7"/>
  <c r="DJ274" i="7" s="1"/>
  <c r="LX272" i="7"/>
  <c r="BZ274" i="7"/>
  <c r="IH296" i="7"/>
  <c r="G157" i="7"/>
  <c r="MQ271" i="7"/>
  <c r="CY178" i="7"/>
  <c r="R68" i="30"/>
  <c r="O123" i="7" s="1"/>
  <c r="FL178" i="7"/>
  <c r="MG270" i="7"/>
  <c r="KB296" i="7"/>
  <c r="AC68" i="30"/>
  <c r="Z123" i="7" s="1"/>
  <c r="LT265" i="7"/>
  <c r="MQ280" i="7"/>
  <c r="MA177" i="7"/>
  <c r="MG271" i="7"/>
  <c r="H66" i="18"/>
  <c r="E129" i="7" s="1"/>
  <c r="N66" i="17"/>
  <c r="K127" i="7" s="1"/>
  <c r="IK178" i="7"/>
  <c r="MG295" i="7"/>
  <c r="N66" i="20"/>
  <c r="K131" i="7" s="1"/>
  <c r="T63" i="32"/>
  <c r="FG178" i="7"/>
  <c r="S64" i="24"/>
  <c r="P136" i="7" s="1"/>
  <c r="AC68" i="15"/>
  <c r="Z122" i="7" s="1"/>
  <c r="M66" i="28"/>
  <c r="J128" i="7" s="1"/>
  <c r="MF177" i="7"/>
  <c r="FQ178" i="7"/>
  <c r="DD178" i="7"/>
  <c r="MG260" i="7"/>
  <c r="S66" i="21"/>
  <c r="P125" i="7" s="1"/>
  <c r="S66" i="12"/>
  <c r="P130" i="7" s="1"/>
  <c r="H66" i="12"/>
  <c r="E130" i="7" s="1"/>
  <c r="MG268" i="7"/>
  <c r="LV178" i="7"/>
  <c r="IF178" i="7"/>
  <c r="MF173" i="7"/>
  <c r="MN298" i="7"/>
  <c r="K66" i="23"/>
  <c r="H135" i="7" s="1"/>
  <c r="MI298" i="7"/>
  <c r="I66" i="23"/>
  <c r="F135" i="7" s="1"/>
  <c r="MF267" i="7"/>
  <c r="LW298" i="7"/>
  <c r="MP291" i="7"/>
  <c r="AO296" i="7"/>
  <c r="LU291" i="7"/>
  <c r="JW296" i="7"/>
  <c r="MI274" i="7"/>
  <c r="MS298" i="7"/>
  <c r="LZ296" i="7"/>
  <c r="LV296" i="7"/>
  <c r="IF296" i="7"/>
  <c r="KG296" i="7"/>
  <c r="FR272" i="7"/>
  <c r="FR274" i="7" s="1"/>
  <c r="KD296" i="7"/>
  <c r="MP290" i="7"/>
  <c r="MF291" i="7"/>
  <c r="LY298" i="7"/>
  <c r="M66" i="22"/>
  <c r="J134" i="7" s="1"/>
  <c r="R66" i="23"/>
  <c r="O135" i="7" s="1"/>
  <c r="MS274" i="7"/>
  <c r="ME272" i="7"/>
  <c r="U40" i="25"/>
  <c r="U40" i="26"/>
  <c r="U40" i="32"/>
  <c r="U40" i="24"/>
  <c r="U23" i="26"/>
  <c r="HH271" i="7"/>
  <c r="HC269" i="7"/>
  <c r="MK269" i="7"/>
  <c r="GN271" i="7"/>
  <c r="ME178" i="7"/>
  <c r="KW270" i="7"/>
  <c r="ED293" i="7"/>
  <c r="KU295" i="7"/>
  <c r="HK280" i="7"/>
  <c r="HK312" i="7" s="1"/>
  <c r="AE23" i="26"/>
  <c r="MB254" i="7"/>
  <c r="U50" i="18"/>
  <c r="T62" i="18"/>
  <c r="T67" i="18" s="1"/>
  <c r="Q102" i="7" s="1"/>
  <c r="U48" i="18"/>
  <c r="U61" i="18" s="1"/>
  <c r="V47" i="18"/>
  <c r="ED294" i="7"/>
  <c r="KU293" i="7"/>
  <c r="EC295" i="7"/>
  <c r="DR267" i="7"/>
  <c r="DR325" i="7" s="1"/>
  <c r="DF272" i="7"/>
  <c r="EB270" i="7"/>
  <c r="KX256" i="7"/>
  <c r="KX324" i="7" s="1"/>
  <c r="KX295" i="7"/>
  <c r="AD50" i="25"/>
  <c r="AD51" i="25"/>
  <c r="AD51" i="26"/>
  <c r="AD50" i="26"/>
  <c r="KY270" i="7"/>
  <c r="MQ270" i="7"/>
  <c r="DZ254" i="7"/>
  <c r="DZ323" i="7" s="1"/>
  <c r="DZ284" i="7"/>
  <c r="DZ174" i="7" s="1"/>
  <c r="DN174" i="7"/>
  <c r="X63" i="28"/>
  <c r="X64" i="28"/>
  <c r="X55" i="28"/>
  <c r="X57" i="28"/>
  <c r="Y30" i="28"/>
  <c r="MG254" i="7"/>
  <c r="AD24" i="23"/>
  <c r="AB291" i="7"/>
  <c r="AB313" i="7" s="1"/>
  <c r="DP267" i="7"/>
  <c r="DP325" i="7" s="1"/>
  <c r="DD272" i="7"/>
  <c r="KV270" i="7"/>
  <c r="CZ178" i="7"/>
  <c r="MA176" i="7"/>
  <c r="GL295" i="7"/>
  <c r="DX259" i="7"/>
  <c r="DX176" i="7" s="1"/>
  <c r="DL176" i="7"/>
  <c r="HC260" i="7"/>
  <c r="HC177" i="7" s="1"/>
  <c r="HO177" i="7"/>
  <c r="MK260" i="7"/>
  <c r="AC52" i="23"/>
  <c r="AC53" i="23"/>
  <c r="MF266" i="7"/>
  <c r="S148" i="7"/>
  <c r="LA256" i="7"/>
  <c r="LA324" i="7" s="1"/>
  <c r="S72" i="30"/>
  <c r="S69" i="30"/>
  <c r="P96" i="7" s="1"/>
  <c r="FT290" i="7"/>
  <c r="FT314" i="7" s="1"/>
  <c r="MF290" i="7"/>
  <c r="U50" i="30"/>
  <c r="T64" i="30"/>
  <c r="T72" i="30" s="1"/>
  <c r="AA296" i="7"/>
  <c r="DZ271" i="7"/>
  <c r="GP294" i="7"/>
  <c r="ED270" i="7"/>
  <c r="HF270" i="7"/>
  <c r="GO292" i="7"/>
  <c r="HF259" i="7"/>
  <c r="HF176" i="7" s="1"/>
  <c r="HR176" i="7"/>
  <c r="Y55" i="20"/>
  <c r="Y63" i="20"/>
  <c r="Y57" i="20"/>
  <c r="Y64" i="20"/>
  <c r="Z30" i="20"/>
  <c r="MD298" i="7"/>
  <c r="N52" i="15"/>
  <c r="N53" i="15"/>
  <c r="FP296" i="7"/>
  <c r="GB278" i="7"/>
  <c r="GB311" i="7" s="1"/>
  <c r="EC254" i="7"/>
  <c r="EC323" i="7" s="1"/>
  <c r="MQ256" i="7"/>
  <c r="DL267" i="7"/>
  <c r="DL325" i="7" s="1"/>
  <c r="CZ272" i="7"/>
  <c r="T53" i="31"/>
  <c r="T52" i="31"/>
  <c r="FK296" i="7"/>
  <c r="FW278" i="7"/>
  <c r="FW311" i="7" s="1"/>
  <c r="X37" i="15"/>
  <c r="EY298" i="7"/>
  <c r="GN254" i="7"/>
  <c r="GN323" i="7" s="1"/>
  <c r="LC269" i="7"/>
  <c r="R266" i="7"/>
  <c r="R326" i="7" s="1"/>
  <c r="Q272" i="7"/>
  <c r="GL271" i="7"/>
  <c r="DW293" i="7"/>
  <c r="MB293" i="7"/>
  <c r="HI256" i="7"/>
  <c r="HI324" i="7" s="1"/>
  <c r="V47" i="23"/>
  <c r="U48" i="23"/>
  <c r="U61" i="23" s="1"/>
  <c r="MQ293" i="7"/>
  <c r="HK270" i="7"/>
  <c r="KX269" i="7"/>
  <c r="MQ269" i="7"/>
  <c r="GP254" i="7"/>
  <c r="GP323" i="7" s="1"/>
  <c r="HI292" i="7"/>
  <c r="DX294" i="7"/>
  <c r="KO266" i="7"/>
  <c r="KO326" i="7" s="1"/>
  <c r="KC272" i="7"/>
  <c r="LB268" i="7"/>
  <c r="GH283" i="7"/>
  <c r="GH173" i="7" s="1"/>
  <c r="FV173" i="7"/>
  <c r="AD51" i="32"/>
  <c r="AD50" i="32"/>
  <c r="P97" i="7"/>
  <c r="S79" i="27"/>
  <c r="GP292" i="7"/>
  <c r="U48" i="12"/>
  <c r="U61" i="12" s="1"/>
  <c r="V47" i="12"/>
  <c r="KW292" i="7"/>
  <c r="MQ292" i="7"/>
  <c r="LD269" i="7"/>
  <c r="MA174" i="7"/>
  <c r="GF292" i="7"/>
  <c r="MG292" i="7"/>
  <c r="GN259" i="7"/>
  <c r="GN176" i="7" s="1"/>
  <c r="GB176" i="7"/>
  <c r="MF174" i="7"/>
  <c r="N71" i="30"/>
  <c r="N53" i="30"/>
  <c r="N52" i="30"/>
  <c r="GM259" i="7"/>
  <c r="GM176" i="7" s="1"/>
  <c r="GA176" i="7"/>
  <c r="LB295" i="7"/>
  <c r="DH178" i="7"/>
  <c r="MB295" i="7"/>
  <c r="DY284" i="7"/>
  <c r="DY174" i="7" s="1"/>
  <c r="DM174" i="7"/>
  <c r="MB284" i="7"/>
  <c r="X63" i="12"/>
  <c r="X57" i="12"/>
  <c r="Y30" i="12"/>
  <c r="X55" i="12"/>
  <c r="KZ256" i="7"/>
  <c r="KZ324" i="7" s="1"/>
  <c r="MG284" i="7"/>
  <c r="S66" i="18"/>
  <c r="P129" i="7" s="1"/>
  <c r="GL292" i="7"/>
  <c r="GD266" i="7"/>
  <c r="GD326" i="7" s="1"/>
  <c r="U24" i="31"/>
  <c r="MH287" i="7"/>
  <c r="EF293" i="7"/>
  <c r="HL268" i="7"/>
  <c r="HE271" i="7"/>
  <c r="HG271" i="7"/>
  <c r="DX293" i="7"/>
  <c r="HH292" i="7"/>
  <c r="DX271" i="7"/>
  <c r="S66" i="17"/>
  <c r="P127" i="7" s="1"/>
  <c r="U50" i="17"/>
  <c r="T62" i="17"/>
  <c r="T67" i="17" s="1"/>
  <c r="Q100" i="7" s="1"/>
  <c r="V43" i="20"/>
  <c r="U58" i="20"/>
  <c r="V46" i="24"/>
  <c r="U47" i="24"/>
  <c r="U59" i="24" s="1"/>
  <c r="V56" i="15"/>
  <c r="W28" i="15"/>
  <c r="U39" i="3"/>
  <c r="EF294" i="7"/>
  <c r="HE293" i="7"/>
  <c r="O24" i="22"/>
  <c r="M290" i="7"/>
  <c r="M314" i="7" s="1"/>
  <c r="KK267" i="7"/>
  <c r="KK325" i="7" s="1"/>
  <c r="JY272" i="7"/>
  <c r="MP267" i="7"/>
  <c r="U45" i="32"/>
  <c r="U58" i="32" s="1"/>
  <c r="V44" i="32"/>
  <c r="H52" i="15"/>
  <c r="H53" i="15"/>
  <c r="HJ294" i="7"/>
  <c r="GH284" i="7"/>
  <c r="GH174" i="7" s="1"/>
  <c r="FV174" i="7"/>
  <c r="JM298" i="7"/>
  <c r="MO296" i="7"/>
  <c r="H52" i="30"/>
  <c r="H53" i="30"/>
  <c r="JR298" i="7"/>
  <c r="GK294" i="7"/>
  <c r="MG294" i="7"/>
  <c r="MG259" i="7"/>
  <c r="EE293" i="7"/>
  <c r="HF293" i="7"/>
  <c r="LB271" i="7"/>
  <c r="V43" i="19"/>
  <c r="U58" i="19"/>
  <c r="GB267" i="7"/>
  <c r="GB325" i="7" s="1"/>
  <c r="HC268" i="7"/>
  <c r="MK268" i="7"/>
  <c r="HG295" i="7"/>
  <c r="ED295" i="7"/>
  <c r="GO268" i="7"/>
  <c r="GG294" i="7"/>
  <c r="HD269" i="7"/>
  <c r="GK295" i="7"/>
  <c r="HD268" i="7"/>
  <c r="KK266" i="7"/>
  <c r="KK326" i="7" s="1"/>
  <c r="V54" i="29"/>
  <c r="W28" i="29"/>
  <c r="AD54" i="15"/>
  <c r="AD71" i="15"/>
  <c r="AD55" i="15"/>
  <c r="HL292" i="7"/>
  <c r="U24" i="19"/>
  <c r="MH289" i="7"/>
  <c r="EA284" i="7"/>
  <c r="EA174" i="7" s="1"/>
  <c r="DO174" i="7"/>
  <c r="J117" i="7"/>
  <c r="LC280" i="7"/>
  <c r="LC312" i="7" s="1"/>
  <c r="HJ269" i="7"/>
  <c r="HJ295" i="7"/>
  <c r="DO266" i="7"/>
  <c r="DO326" i="7" s="1"/>
  <c r="V54" i="21"/>
  <c r="W28" i="21"/>
  <c r="EB284" i="7"/>
  <c r="EB174" i="7" s="1"/>
  <c r="DP174" i="7"/>
  <c r="HG259" i="7"/>
  <c r="HG176" i="7" s="1"/>
  <c r="HS176" i="7"/>
  <c r="KX294" i="7"/>
  <c r="GE288" i="7"/>
  <c r="MH288" i="7" s="1"/>
  <c r="MG288" i="7"/>
  <c r="HJ293" i="7"/>
  <c r="EH284" i="7"/>
  <c r="EH174" i="7" s="1"/>
  <c r="DV174" i="7"/>
  <c r="EH254" i="7"/>
  <c r="EH323" i="7" s="1"/>
  <c r="LF269" i="7"/>
  <c r="DW259" i="7"/>
  <c r="DK176" i="7"/>
  <c r="MB259" i="7"/>
  <c r="IA178" i="7"/>
  <c r="HN269" i="7"/>
  <c r="U46" i="17"/>
  <c r="U60" i="17" s="1"/>
  <c r="V45" i="17"/>
  <c r="AD38" i="3"/>
  <c r="DK290" i="7"/>
  <c r="DK314" i="7" s="1"/>
  <c r="GJ284" i="7"/>
  <c r="GJ174" i="7" s="1"/>
  <c r="FX174" i="7"/>
  <c r="CU298" i="7"/>
  <c r="HM269" i="7"/>
  <c r="LF268" i="7"/>
  <c r="DY271" i="7"/>
  <c r="HJ260" i="7"/>
  <c r="HJ177" i="7" s="1"/>
  <c r="HV177" i="7"/>
  <c r="Y29" i="32"/>
  <c r="X61" i="32"/>
  <c r="GM294" i="7"/>
  <c r="LC256" i="7"/>
  <c r="LC324" i="7" s="1"/>
  <c r="EF269" i="7"/>
  <c r="GI293" i="7"/>
  <c r="KU269" i="7"/>
  <c r="KX293" i="7"/>
  <c r="BA298" i="7"/>
  <c r="I66" i="28"/>
  <c r="F128" i="7" s="1"/>
  <c r="DZ294" i="7"/>
  <c r="GP283" i="7"/>
  <c r="GP173" i="7" s="1"/>
  <c r="GD173" i="7"/>
  <c r="GM254" i="7"/>
  <c r="GM323" i="7" s="1"/>
  <c r="GI292" i="7"/>
  <c r="HK268" i="7"/>
  <c r="LB293" i="7"/>
  <c r="HN268" i="7"/>
  <c r="EB254" i="7"/>
  <c r="EB323" i="7" s="1"/>
  <c r="GK268" i="7"/>
  <c r="GH269" i="7"/>
  <c r="HT291" i="7"/>
  <c r="HT313" i="7" s="1"/>
  <c r="LA271" i="7"/>
  <c r="LD271" i="7"/>
  <c r="DA296" i="7"/>
  <c r="DM278" i="7"/>
  <c r="DM311" i="7" s="1"/>
  <c r="EC260" i="7"/>
  <c r="EC177" i="7" s="1"/>
  <c r="DQ177" i="7"/>
  <c r="DV290" i="7"/>
  <c r="DV314" i="7" s="1"/>
  <c r="GN294" i="7"/>
  <c r="LA295" i="7"/>
  <c r="KV268" i="7"/>
  <c r="P24" i="21"/>
  <c r="HG280" i="7"/>
  <c r="HG312" i="7" s="1"/>
  <c r="Y30" i="31"/>
  <c r="X63" i="31"/>
  <c r="X55" i="31"/>
  <c r="X64" i="31"/>
  <c r="X57" i="31"/>
  <c r="GO269" i="7"/>
  <c r="GO284" i="7"/>
  <c r="GO174" i="7" s="1"/>
  <c r="GC174" i="7"/>
  <c r="DA178" i="7"/>
  <c r="EH259" i="7"/>
  <c r="EH176" i="7" s="1"/>
  <c r="DV176" i="7"/>
  <c r="DM266" i="7"/>
  <c r="DM326" i="7" s="1"/>
  <c r="LD293" i="7"/>
  <c r="M174" i="7"/>
  <c r="GJ259" i="7"/>
  <c r="GJ176" i="7" s="1"/>
  <c r="FX176" i="7"/>
  <c r="KI266" i="7"/>
  <c r="KI326" i="7" s="1"/>
  <c r="MP266" i="7"/>
  <c r="JM274" i="7"/>
  <c r="MO272" i="7"/>
  <c r="EZ298" i="7"/>
  <c r="KY268" i="7"/>
  <c r="HJ271" i="7"/>
  <c r="DQ290" i="7"/>
  <c r="DQ314" i="7" s="1"/>
  <c r="GM271" i="7"/>
  <c r="EH293" i="7"/>
  <c r="V43" i="18"/>
  <c r="U58" i="18"/>
  <c r="HG270" i="7"/>
  <c r="CO274" i="7"/>
  <c r="GL270" i="7"/>
  <c r="GE292" i="7"/>
  <c r="GI270" i="7"/>
  <c r="V45" i="15"/>
  <c r="U46" i="15"/>
  <c r="U62" i="15" s="1"/>
  <c r="V47" i="30"/>
  <c r="U48" i="30"/>
  <c r="U63" i="30" s="1"/>
  <c r="AD53" i="12"/>
  <c r="AD52" i="12"/>
  <c r="DX254" i="7"/>
  <c r="DX323" i="7" s="1"/>
  <c r="HC259" i="7"/>
  <c r="HO176" i="7"/>
  <c r="MK259" i="7"/>
  <c r="V298" i="7"/>
  <c r="FJ296" i="7"/>
  <c r="FV278" i="7"/>
  <c r="FV311" i="7" s="1"/>
  <c r="HM259" i="7"/>
  <c r="HM176" i="7" s="1"/>
  <c r="HY176" i="7"/>
  <c r="LE292" i="7"/>
  <c r="DT267" i="7"/>
  <c r="DT325" i="7" s="1"/>
  <c r="KU292" i="7"/>
  <c r="EB294" i="7"/>
  <c r="X33" i="15"/>
  <c r="CO298" i="7"/>
  <c r="LU290" i="7"/>
  <c r="LF271" i="7"/>
  <c r="DD296" i="7"/>
  <c r="DP278" i="7"/>
  <c r="DP311" i="7" s="1"/>
  <c r="HN293" i="7"/>
  <c r="DC296" i="7"/>
  <c r="DO278" i="7"/>
  <c r="DO311" i="7" s="1"/>
  <c r="KR266" i="7"/>
  <c r="KR326" i="7" s="1"/>
  <c r="EX298" i="7"/>
  <c r="GG270" i="7"/>
  <c r="HD270" i="7"/>
  <c r="V44" i="24"/>
  <c r="U45" i="24"/>
  <c r="U58" i="24" s="1"/>
  <c r="KP291" i="7"/>
  <c r="KP313" i="7" s="1"/>
  <c r="HN280" i="7"/>
  <c r="HN312" i="7" s="1"/>
  <c r="HL269" i="7"/>
  <c r="O117" i="7"/>
  <c r="KX280" i="7"/>
  <c r="KX312" i="7" s="1"/>
  <c r="O52" i="21"/>
  <c r="O53" i="21"/>
  <c r="ME296" i="7"/>
  <c r="GL284" i="7"/>
  <c r="GL174" i="7" s="1"/>
  <c r="FZ174" i="7"/>
  <c r="CY296" i="7"/>
  <c r="DK278" i="7"/>
  <c r="DK311" i="7" s="1"/>
  <c r="HF260" i="7"/>
  <c r="HF177" i="7" s="1"/>
  <c r="HR177" i="7"/>
  <c r="EA283" i="7"/>
  <c r="EA173" i="7" s="1"/>
  <c r="DO173" i="7"/>
  <c r="EF271" i="7"/>
  <c r="GJ294" i="7"/>
  <c r="DY259" i="7"/>
  <c r="DY176" i="7" s="1"/>
  <c r="DM176" i="7"/>
  <c r="BY298" i="7"/>
  <c r="KW269" i="7"/>
  <c r="DY269" i="7"/>
  <c r="HI259" i="7"/>
  <c r="HI176" i="7" s="1"/>
  <c r="HU176" i="7"/>
  <c r="LE268" i="7"/>
  <c r="F122" i="7"/>
  <c r="W43" i="27"/>
  <c r="V58" i="27"/>
  <c r="P24" i="20"/>
  <c r="MC280" i="7"/>
  <c r="DQ266" i="7"/>
  <c r="DQ326" i="7" s="1"/>
  <c r="DT290" i="7"/>
  <c r="DT314" i="7" s="1"/>
  <c r="GI284" i="7"/>
  <c r="GI174" i="7" s="1"/>
  <c r="FW174" i="7"/>
  <c r="GN269" i="7"/>
  <c r="DG296" i="7"/>
  <c r="DS278" i="7"/>
  <c r="DS311" i="7" s="1"/>
  <c r="T52" i="19"/>
  <c r="T53" i="19"/>
  <c r="GH254" i="7"/>
  <c r="GH323" i="7" s="1"/>
  <c r="HU290" i="7"/>
  <c r="HU314" i="7" s="1"/>
  <c r="DW271" i="7"/>
  <c r="V47" i="17"/>
  <c r="U48" i="17"/>
  <c r="U61" i="17" s="1"/>
  <c r="GD291" i="7"/>
  <c r="GD313" i="7" s="1"/>
  <c r="DY283" i="7"/>
  <c r="DY173" i="7" s="1"/>
  <c r="DM173" i="7"/>
  <c r="ED271" i="7"/>
  <c r="GF271" i="7"/>
  <c r="HH260" i="7"/>
  <c r="HH177" i="7" s="1"/>
  <c r="HT177" i="7"/>
  <c r="BV298" i="7"/>
  <c r="HG292" i="7"/>
  <c r="KV293" i="7"/>
  <c r="HD271" i="7"/>
  <c r="CR298" i="7"/>
  <c r="T24" i="23"/>
  <c r="R291" i="7"/>
  <c r="R313" i="7" s="1"/>
  <c r="CQ298" i="7"/>
  <c r="DW283" i="7"/>
  <c r="DW173" i="7" s="1"/>
  <c r="DK173" i="7"/>
  <c r="KS266" i="7"/>
  <c r="KS326" i="7" s="1"/>
  <c r="V46" i="25"/>
  <c r="U47" i="25"/>
  <c r="U59" i="25" s="1"/>
  <c r="ML290" i="7"/>
  <c r="LF292" i="7"/>
  <c r="EG284" i="7"/>
  <c r="EG174" i="7" s="1"/>
  <c r="DU174" i="7"/>
  <c r="LE280" i="7"/>
  <c r="LE312" i="7" s="1"/>
  <c r="FN178" i="7"/>
  <c r="EF260" i="7"/>
  <c r="EF177" i="7" s="1"/>
  <c r="DT177" i="7"/>
  <c r="GO283" i="7"/>
  <c r="GO173" i="7" s="1"/>
  <c r="GC173" i="7"/>
  <c r="EH294" i="7"/>
  <c r="HM271" i="7"/>
  <c r="CM298" i="7"/>
  <c r="P101" i="7"/>
  <c r="S79" i="28"/>
  <c r="AM296" i="7"/>
  <c r="KX268" i="7"/>
  <c r="DH296" i="7"/>
  <c r="DT278" i="7"/>
  <c r="DT311" i="7" s="1"/>
  <c r="Y55" i="19"/>
  <c r="Y63" i="19"/>
  <c r="Z30" i="19"/>
  <c r="Y57" i="19"/>
  <c r="HI294" i="7"/>
  <c r="CZ296" i="7"/>
  <c r="DL278" i="7"/>
  <c r="DL311" i="7" s="1"/>
  <c r="DX284" i="7"/>
  <c r="DX174" i="7" s="1"/>
  <c r="DL174" i="7"/>
  <c r="HI271" i="7"/>
  <c r="X64" i="29"/>
  <c r="X55" i="29"/>
  <c r="X57" i="29"/>
  <c r="X63" i="29"/>
  <c r="Y30" i="29"/>
  <c r="HE292" i="7"/>
  <c r="EB295" i="7"/>
  <c r="AD52" i="31"/>
  <c r="AD53" i="31"/>
  <c r="CP298" i="7"/>
  <c r="O52" i="20"/>
  <c r="O53" i="20"/>
  <c r="FW266" i="7"/>
  <c r="FW326" i="7" s="1"/>
  <c r="FV290" i="7"/>
  <c r="FV314" i="7" s="1"/>
  <c r="HH269" i="7"/>
  <c r="KO290" i="7"/>
  <c r="KO314" i="7" s="1"/>
  <c r="KP266" i="7"/>
  <c r="KP326" i="7" s="1"/>
  <c r="U46" i="27"/>
  <c r="U60" i="27" s="1"/>
  <c r="V45" i="27"/>
  <c r="DW269" i="7"/>
  <c r="MB269" i="7"/>
  <c r="X32" i="15"/>
  <c r="LA292" i="7"/>
  <c r="V47" i="15"/>
  <c r="U48" i="15"/>
  <c r="U63" i="15" s="1"/>
  <c r="S52" i="23"/>
  <c r="S53" i="23"/>
  <c r="HL293" i="7"/>
  <c r="LC268" i="7"/>
  <c r="GH270" i="7"/>
  <c r="KY269" i="7"/>
  <c r="KU268" i="7"/>
  <c r="X24" i="22"/>
  <c r="T290" i="7"/>
  <c r="T314" i="7" s="1"/>
  <c r="U296" i="7"/>
  <c r="LD280" i="7"/>
  <c r="LD312" i="7" s="1"/>
  <c r="GP284" i="7"/>
  <c r="GP174" i="7" s="1"/>
  <c r="GD174" i="7"/>
  <c r="GL259" i="7"/>
  <c r="GL176" i="7" s="1"/>
  <c r="FZ176" i="7"/>
  <c r="LD270" i="7"/>
  <c r="KV269" i="7"/>
  <c r="EB260" i="7"/>
  <c r="EB177" i="7" s="1"/>
  <c r="DP177" i="7"/>
  <c r="HE268" i="7"/>
  <c r="HI295" i="7"/>
  <c r="GM260" i="7"/>
  <c r="GM177" i="7" s="1"/>
  <c r="GA177" i="7"/>
  <c r="T24" i="15"/>
  <c r="T24" i="30"/>
  <c r="Q178" i="7"/>
  <c r="R176" i="7"/>
  <c r="U24" i="40" s="1"/>
  <c r="GM269" i="7"/>
  <c r="GA291" i="7"/>
  <c r="GA313" i="7" s="1"/>
  <c r="W54" i="17"/>
  <c r="X28" i="17"/>
  <c r="AY298" i="7"/>
  <c r="CV298" i="7"/>
  <c r="KX292" i="7"/>
  <c r="LD294" i="7"/>
  <c r="GJ293" i="7"/>
  <c r="CN298" i="7"/>
  <c r="R177" i="7"/>
  <c r="ED283" i="7"/>
  <c r="ED173" i="7" s="1"/>
  <c r="DR173" i="7"/>
  <c r="GO294" i="7"/>
  <c r="U54" i="27"/>
  <c r="V28" i="27"/>
  <c r="DU290" i="7"/>
  <c r="DU314" i="7" s="1"/>
  <c r="GH259" i="7"/>
  <c r="GH176" i="7" s="1"/>
  <c r="FV176" i="7"/>
  <c r="GK271" i="7"/>
  <c r="KS290" i="7"/>
  <c r="KS314" i="7" s="1"/>
  <c r="HJ259" i="7"/>
  <c r="HJ176" i="7" s="1"/>
  <c r="HV176" i="7"/>
  <c r="HF256" i="7"/>
  <c r="HF324" i="7" s="1"/>
  <c r="AE24" i="12"/>
  <c r="W28" i="30"/>
  <c r="V56" i="30"/>
  <c r="HM295" i="7"/>
  <c r="GI254" i="7"/>
  <c r="GI323" i="7" s="1"/>
  <c r="GM293" i="7"/>
  <c r="KT266" i="7"/>
  <c r="KT326" i="7" s="1"/>
  <c r="EB271" i="7"/>
  <c r="HV266" i="7"/>
  <c r="HV326" i="7" s="1"/>
  <c r="LA280" i="7"/>
  <c r="LA312" i="7" s="1"/>
  <c r="V54" i="23"/>
  <c r="W28" i="23"/>
  <c r="LB280" i="7"/>
  <c r="LB312" i="7" s="1"/>
  <c r="GJ254" i="7"/>
  <c r="GJ323" i="7" s="1"/>
  <c r="GO271" i="7"/>
  <c r="O25" i="30"/>
  <c r="O25" i="15"/>
  <c r="HG294" i="7"/>
  <c r="GO293" i="7"/>
  <c r="EE260" i="7"/>
  <c r="EE177" i="7" s="1"/>
  <c r="DS177" i="7"/>
  <c r="P24" i="19"/>
  <c r="MC289" i="7"/>
  <c r="GF269" i="7"/>
  <c r="KW294" i="7"/>
  <c r="U40" i="22"/>
  <c r="U65" i="22" s="1"/>
  <c r="HF269" i="7"/>
  <c r="JT298" i="7"/>
  <c r="Y52" i="22"/>
  <c r="Y53" i="22"/>
  <c r="LF295" i="7"/>
  <c r="GE269" i="7"/>
  <c r="ED254" i="7"/>
  <c r="ED323" i="7" s="1"/>
  <c r="FX290" i="7"/>
  <c r="FX314" i="7" s="1"/>
  <c r="HH256" i="7"/>
  <c r="HH324" i="7" s="1"/>
  <c r="U54" i="28"/>
  <c r="V28" i="28"/>
  <c r="HJ280" i="7"/>
  <c r="HJ312" i="7" s="1"/>
  <c r="KX270" i="7"/>
  <c r="DZ283" i="7"/>
  <c r="DZ173" i="7" s="1"/>
  <c r="DN173" i="7"/>
  <c r="V43" i="22"/>
  <c r="U58" i="22"/>
  <c r="HE280" i="7"/>
  <c r="HE312" i="7" s="1"/>
  <c r="GI294" i="7"/>
  <c r="DI178" i="7"/>
  <c r="DC178" i="7"/>
  <c r="EA260" i="7"/>
  <c r="EA177" i="7" s="1"/>
  <c r="DO177" i="7"/>
  <c r="MG269" i="7"/>
  <c r="KU294" i="7"/>
  <c r="GJ269" i="7"/>
  <c r="R173" i="7"/>
  <c r="U25" i="40" s="1"/>
  <c r="DI296" i="7"/>
  <c r="DU278" i="7"/>
  <c r="DU311" i="7" s="1"/>
  <c r="CW298" i="7"/>
  <c r="U50" i="22"/>
  <c r="T62" i="22"/>
  <c r="T67" i="22" s="1"/>
  <c r="Q107" i="7" s="1"/>
  <c r="Q351" i="7" s="1"/>
  <c r="GO259" i="7"/>
  <c r="GO176" i="7" s="1"/>
  <c r="GC176" i="7"/>
  <c r="KZ280" i="7"/>
  <c r="KZ312" i="7" s="1"/>
  <c r="DW294" i="7"/>
  <c r="KC296" i="7"/>
  <c r="DS291" i="7"/>
  <c r="DS313" i="7" s="1"/>
  <c r="M173" i="7"/>
  <c r="P25" i="40" s="1"/>
  <c r="HY291" i="7"/>
  <c r="HY313" i="7" s="1"/>
  <c r="U24" i="12"/>
  <c r="MH281" i="7"/>
  <c r="EH260" i="7"/>
  <c r="EH177" i="7" s="1"/>
  <c r="DV177" i="7"/>
  <c r="HI268" i="7"/>
  <c r="O52" i="19"/>
  <c r="O53" i="19"/>
  <c r="DZ260" i="7"/>
  <c r="DZ177" i="7" s="1"/>
  <c r="DN177" i="7"/>
  <c r="S40" i="3"/>
  <c r="S65" i="3" s="1"/>
  <c r="IL178" i="7"/>
  <c r="DY295" i="7"/>
  <c r="EH270" i="7"/>
  <c r="FX266" i="7"/>
  <c r="FX326" i="7" s="1"/>
  <c r="HC256" i="7"/>
  <c r="HC324" i="7" s="1"/>
  <c r="MK256" i="7"/>
  <c r="BO8" i="7"/>
  <c r="BO27" i="7" s="1"/>
  <c r="BQ47" i="8" s="1"/>
  <c r="BQ49" i="8" s="1"/>
  <c r="BP8" i="7"/>
  <c r="BP27" i="7" s="1"/>
  <c r="BQ8" i="7"/>
  <c r="BQ27" i="7" s="1"/>
  <c r="BR8" i="7"/>
  <c r="BR27" i="7" s="1"/>
  <c r="BS8" i="7"/>
  <c r="BS27" i="7" s="1"/>
  <c r="BT8" i="7"/>
  <c r="BT27" i="7" s="1"/>
  <c r="BV47" i="8" s="1"/>
  <c r="BV49" i="8" s="1"/>
  <c r="BU8" i="7"/>
  <c r="BU27" i="7" s="1"/>
  <c r="BW47" i="8" s="1"/>
  <c r="BW49" i="8" s="1"/>
  <c r="E117" i="7"/>
  <c r="V31" i="6"/>
  <c r="W31" i="6" s="1"/>
  <c r="HT290" i="7"/>
  <c r="HT314" i="7" s="1"/>
  <c r="MF176" i="7"/>
  <c r="EG295" i="7"/>
  <c r="LE269" i="7"/>
  <c r="DE178" i="7"/>
  <c r="MQ268" i="7"/>
  <c r="EG270" i="7"/>
  <c r="V43" i="29"/>
  <c r="U58" i="29"/>
  <c r="GJ268" i="7"/>
  <c r="EG259" i="7"/>
  <c r="EG176" i="7" s="1"/>
  <c r="DU176" i="7"/>
  <c r="EA259" i="7"/>
  <c r="EA176" i="7" s="1"/>
  <c r="DO176" i="7"/>
  <c r="LC293" i="7"/>
  <c r="MN274" i="7"/>
  <c r="AE24" i="20"/>
  <c r="HI270" i="7"/>
  <c r="GO295" i="7"/>
  <c r="GK260" i="7"/>
  <c r="GK177" i="7" s="1"/>
  <c r="FY177" i="7"/>
  <c r="DP290" i="7"/>
  <c r="DP314" i="7" s="1"/>
  <c r="FG296" i="7"/>
  <c r="FS278" i="7"/>
  <c r="FS311" i="7" s="1"/>
  <c r="GG295" i="7"/>
  <c r="DB296" i="7"/>
  <c r="DN278" i="7"/>
  <c r="DN311" i="7" s="1"/>
  <c r="KS291" i="7"/>
  <c r="KS313" i="7" s="1"/>
  <c r="KY295" i="7"/>
  <c r="GL293" i="7"/>
  <c r="KW280" i="7"/>
  <c r="KW312" i="7" s="1"/>
  <c r="EA269" i="7"/>
  <c r="GJ295" i="7"/>
  <c r="FL296" i="7"/>
  <c r="FX278" i="7"/>
  <c r="FX311" i="7" s="1"/>
  <c r="GN293" i="7"/>
  <c r="W27" i="32"/>
  <c r="V52" i="32"/>
  <c r="AD55" i="30"/>
  <c r="AD54" i="30"/>
  <c r="AD53" i="30"/>
  <c r="AD71" i="30"/>
  <c r="W43" i="21"/>
  <c r="V58" i="21"/>
  <c r="U46" i="21"/>
  <c r="U60" i="21" s="1"/>
  <c r="V45" i="21"/>
  <c r="JP298" i="7"/>
  <c r="KI290" i="7"/>
  <c r="KI314" i="7" s="1"/>
  <c r="HQ267" i="7"/>
  <c r="HQ325" i="7" s="1"/>
  <c r="GI260" i="7"/>
  <c r="GI177" i="7" s="1"/>
  <c r="FW177" i="7"/>
  <c r="EF254" i="7"/>
  <c r="EF323" i="7" s="1"/>
  <c r="EZ274" i="7"/>
  <c r="KY293" i="7"/>
  <c r="GK283" i="7"/>
  <c r="GK173" i="7" s="1"/>
  <c r="FY173" i="7"/>
  <c r="MB283" i="7"/>
  <c r="GP269" i="7"/>
  <c r="V43" i="31"/>
  <c r="U58" i="31"/>
  <c r="KV271" i="7"/>
  <c r="T52" i="12"/>
  <c r="T53" i="12"/>
  <c r="GF293" i="7"/>
  <c r="DR291" i="7"/>
  <c r="DR313" i="7" s="1"/>
  <c r="U23" i="24"/>
  <c r="GJ260" i="7"/>
  <c r="GJ177" i="7" s="1"/>
  <c r="FX177" i="7"/>
  <c r="P23" i="26"/>
  <c r="FQ296" i="7"/>
  <c r="GC278" i="7"/>
  <c r="GC311" i="7" s="1"/>
  <c r="DZ270" i="7"/>
  <c r="HN259" i="7"/>
  <c r="HN176" i="7" s="1"/>
  <c r="HZ176" i="7"/>
  <c r="HL259" i="7"/>
  <c r="HL176" i="7" s="1"/>
  <c r="HX176" i="7"/>
  <c r="P23" i="25"/>
  <c r="EA254" i="7"/>
  <c r="EA323" i="7" s="1"/>
  <c r="V44" i="25"/>
  <c r="U45" i="25"/>
  <c r="U58" i="25" s="1"/>
  <c r="DO291" i="7"/>
  <c r="DO313" i="7" s="1"/>
  <c r="Y24" i="15"/>
  <c r="Y24" i="30"/>
  <c r="V178" i="7"/>
  <c r="ML176" i="7"/>
  <c r="LA293" i="7"/>
  <c r="AE24" i="19"/>
  <c r="MR289" i="7"/>
  <c r="U24" i="18"/>
  <c r="MH282" i="7"/>
  <c r="FK178" i="7"/>
  <c r="GF270" i="7"/>
  <c r="HJ268" i="7"/>
  <c r="S71" i="30"/>
  <c r="S53" i="30"/>
  <c r="S52" i="30"/>
  <c r="U50" i="31"/>
  <c r="T62" i="31"/>
  <c r="T67" i="31" s="1"/>
  <c r="Q99" i="7" s="1"/>
  <c r="BW298" i="7"/>
  <c r="EC259" i="7"/>
  <c r="EC176" i="7" s="1"/>
  <c r="DQ176" i="7"/>
  <c r="GP293" i="7"/>
  <c r="GK293" i="7"/>
  <c r="GI268" i="7"/>
  <c r="EF295" i="7"/>
  <c r="Y30" i="22"/>
  <c r="X63" i="22"/>
  <c r="X64" i="22"/>
  <c r="X57" i="22"/>
  <c r="X55" i="22"/>
  <c r="GL254" i="7"/>
  <c r="GL323" i="7" s="1"/>
  <c r="LD292" i="7"/>
  <c r="GC291" i="7"/>
  <c r="GC313" i="7" s="1"/>
  <c r="HS290" i="7"/>
  <c r="HS314" i="7" s="1"/>
  <c r="GF295" i="7"/>
  <c r="EA295" i="7"/>
  <c r="HH280" i="7"/>
  <c r="HH312" i="7" s="1"/>
  <c r="HK260" i="7"/>
  <c r="HK177" i="7" s="1"/>
  <c r="HW177" i="7"/>
  <c r="V47" i="21"/>
  <c r="U48" i="21"/>
  <c r="U61" i="21" s="1"/>
  <c r="ED259" i="7"/>
  <c r="ED176" i="7" s="1"/>
  <c r="DR176" i="7"/>
  <c r="GP271" i="7"/>
  <c r="P24" i="18"/>
  <c r="MC282" i="7"/>
  <c r="LE256" i="7"/>
  <c r="LE324" i="7" s="1"/>
  <c r="EF283" i="7"/>
  <c r="EF173" i="7" s="1"/>
  <c r="DT173" i="7"/>
  <c r="DO267" i="7"/>
  <c r="DO325" i="7" s="1"/>
  <c r="HO266" i="7"/>
  <c r="HO326" i="7" s="1"/>
  <c r="ML266" i="7"/>
  <c r="GI269" i="7"/>
  <c r="KW293" i="7"/>
  <c r="FE298" i="7"/>
  <c r="T40" i="27"/>
  <c r="T65" i="27" s="1"/>
  <c r="T40" i="28"/>
  <c r="T65" i="28" s="1"/>
  <c r="W43" i="15"/>
  <c r="W60" i="15" s="1"/>
  <c r="W28" i="18"/>
  <c r="V54" i="18"/>
  <c r="LB269" i="7"/>
  <c r="MB294" i="7"/>
  <c r="DC272" i="7"/>
  <c r="DY293" i="7"/>
  <c r="HE270" i="7"/>
  <c r="KL266" i="7"/>
  <c r="KL326" i="7" s="1"/>
  <c r="U50" i="23"/>
  <c r="T62" i="23"/>
  <c r="T67" i="23" s="1"/>
  <c r="Q108" i="7" s="1"/>
  <c r="U24" i="17"/>
  <c r="MH279" i="7"/>
  <c r="HC271" i="7"/>
  <c r="MK271" i="7"/>
  <c r="GI259" i="7"/>
  <c r="GI176" i="7" s="1"/>
  <c r="FW176" i="7"/>
  <c r="MF278" i="7"/>
  <c r="S53" i="15"/>
  <c r="S52" i="15"/>
  <c r="KY294" i="7"/>
  <c r="DW260" i="7"/>
  <c r="DW177" i="7" s="1"/>
  <c r="DK177" i="7"/>
  <c r="GN295" i="7"/>
  <c r="HG256" i="7"/>
  <c r="HG324" i="7" s="1"/>
  <c r="JV298" i="7"/>
  <c r="KI291" i="7"/>
  <c r="KI313" i="7" s="1"/>
  <c r="EB269" i="7"/>
  <c r="GG260" i="7"/>
  <c r="GG177" i="7" s="1"/>
  <c r="FU177" i="7"/>
  <c r="GH268" i="7"/>
  <c r="GF294" i="7"/>
  <c r="IV298" i="7"/>
  <c r="KN291" i="7"/>
  <c r="KN313" i="7" s="1"/>
  <c r="U24" i="21"/>
  <c r="MH286" i="7"/>
  <c r="GL283" i="7"/>
  <c r="GL173" i="7" s="1"/>
  <c r="FZ173" i="7"/>
  <c r="EC271" i="7"/>
  <c r="HD293" i="7"/>
  <c r="T51" i="24"/>
  <c r="T50" i="24"/>
  <c r="KV295" i="7"/>
  <c r="V46" i="26"/>
  <c r="U47" i="26"/>
  <c r="GE273" i="7"/>
  <c r="GE320" i="7" s="1"/>
  <c r="MG273" i="7"/>
  <c r="GE259" i="7"/>
  <c r="GE176" i="7" s="1"/>
  <c r="FS176" i="7"/>
  <c r="O50" i="26"/>
  <c r="O51" i="26"/>
  <c r="KZ271" i="7"/>
  <c r="HN270" i="7"/>
  <c r="FS266" i="7"/>
  <c r="FS326" i="7" s="1"/>
  <c r="T53" i="17"/>
  <c r="T52" i="17"/>
  <c r="AD52" i="19"/>
  <c r="AD53" i="19"/>
  <c r="T52" i="18"/>
  <c r="T53" i="18"/>
  <c r="T24" i="28"/>
  <c r="Q296" i="7"/>
  <c r="R278" i="7"/>
  <c r="R311" i="7" s="1"/>
  <c r="Z117" i="7"/>
  <c r="U61" i="15"/>
  <c r="HL260" i="7"/>
  <c r="HL177" i="7" s="1"/>
  <c r="HX177" i="7"/>
  <c r="AD53" i="20"/>
  <c r="AD52" i="20"/>
  <c r="GM292" i="7"/>
  <c r="HM256" i="7"/>
  <c r="HM324" i="7" s="1"/>
  <c r="EU298" i="7"/>
  <c r="U48" i="20"/>
  <c r="U61" i="20" s="1"/>
  <c r="V47" i="20"/>
  <c r="T25" i="30"/>
  <c r="T25" i="15"/>
  <c r="DK291" i="7"/>
  <c r="DK313" i="7" s="1"/>
  <c r="MA291" i="7"/>
  <c r="DR290" i="7"/>
  <c r="DR314" i="7" s="1"/>
  <c r="AQ8" i="7"/>
  <c r="AQ27" i="7" s="1"/>
  <c r="AS47" i="8" s="1"/>
  <c r="AS49" i="8" s="1"/>
  <c r="AR8" i="7"/>
  <c r="AR27" i="7" s="1"/>
  <c r="AS8" i="7"/>
  <c r="AS27" i="7" s="1"/>
  <c r="AT8" i="7"/>
  <c r="AT27" i="7" s="1"/>
  <c r="AU8" i="7"/>
  <c r="AU27" i="7" s="1"/>
  <c r="AW8" i="7"/>
  <c r="AW27" i="7" s="1"/>
  <c r="AY47" i="8" s="1"/>
  <c r="AY49" i="8" s="1"/>
  <c r="AV8" i="7"/>
  <c r="AV27" i="7" s="1"/>
  <c r="AX47" i="8" s="1"/>
  <c r="AX49" i="8" s="1"/>
  <c r="U50" i="12"/>
  <c r="T62" i="12"/>
  <c r="T67" i="12" s="1"/>
  <c r="Q103" i="7" s="1"/>
  <c r="AN296" i="7"/>
  <c r="MA278" i="7"/>
  <c r="EC284" i="7"/>
  <c r="EC174" i="7" s="1"/>
  <c r="DQ174" i="7"/>
  <c r="HM270" i="7"/>
  <c r="GK269" i="7"/>
  <c r="V45" i="18"/>
  <c r="U46" i="18"/>
  <c r="U60" i="18" s="1"/>
  <c r="GE293" i="7"/>
  <c r="U48" i="28"/>
  <c r="U61" i="28" s="1"/>
  <c r="V47" i="28"/>
  <c r="GE295" i="7"/>
  <c r="KW268" i="7"/>
  <c r="U39" i="26"/>
  <c r="U39" i="25"/>
  <c r="U39" i="32"/>
  <c r="U39" i="24"/>
  <c r="M177" i="7"/>
  <c r="O50" i="25"/>
  <c r="O51" i="25"/>
  <c r="O63" i="25"/>
  <c r="HV291" i="7"/>
  <c r="HV313" i="7" s="1"/>
  <c r="HX290" i="7"/>
  <c r="HX314" i="7" s="1"/>
  <c r="HG269" i="7"/>
  <c r="O52" i="18"/>
  <c r="O53" i="18"/>
  <c r="Y57" i="15"/>
  <c r="Y65" i="15"/>
  <c r="Z30" i="15"/>
  <c r="Z66" i="15" s="1"/>
  <c r="HC294" i="7"/>
  <c r="MK294" i="7"/>
  <c r="CV274" i="7"/>
  <c r="AZ298" i="7"/>
  <c r="MB271" i="7"/>
  <c r="GD267" i="7"/>
  <c r="GD325" i="7" s="1"/>
  <c r="O24" i="28"/>
  <c r="L296" i="7"/>
  <c r="M278" i="7"/>
  <c r="M311" i="7" s="1"/>
  <c r="T63" i="24"/>
  <c r="EH269" i="7"/>
  <c r="EA294" i="7"/>
  <c r="FN296" i="7"/>
  <c r="FZ278" i="7"/>
  <c r="FZ311" i="7" s="1"/>
  <c r="EA271" i="7"/>
  <c r="HM294" i="7"/>
  <c r="GG284" i="7"/>
  <c r="GG174" i="7" s="1"/>
  <c r="FU174" i="7"/>
  <c r="HY266" i="7"/>
  <c r="HY326" i="7" s="1"/>
  <c r="V54" i="12"/>
  <c r="W28" i="12"/>
  <c r="DW255" i="7"/>
  <c r="MB255" i="7"/>
  <c r="X53" i="30"/>
  <c r="X54" i="30"/>
  <c r="X55" i="30"/>
  <c r="LB256" i="7"/>
  <c r="LB324" i="7" s="1"/>
  <c r="V47" i="31"/>
  <c r="U48" i="31"/>
  <c r="U61" i="31" s="1"/>
  <c r="P24" i="29"/>
  <c r="MC288" i="7"/>
  <c r="GH292" i="7"/>
  <c r="DW284" i="7"/>
  <c r="DW174" i="7" s="1"/>
  <c r="DK174" i="7"/>
  <c r="AA27" i="26"/>
  <c r="Z52" i="26"/>
  <c r="GA267" i="7"/>
  <c r="GA325" i="7" s="1"/>
  <c r="P298" i="7"/>
  <c r="U50" i="29"/>
  <c r="T62" i="29"/>
  <c r="T67" i="29" s="1"/>
  <c r="Q106" i="7" s="1"/>
  <c r="CX298" i="7"/>
  <c r="LA294" i="7"/>
  <c r="U46" i="29"/>
  <c r="U60" i="29" s="1"/>
  <c r="V45" i="29"/>
  <c r="GH271" i="7"/>
  <c r="FR296" i="7"/>
  <c r="GD278" i="7"/>
  <c r="GD311" i="7" s="1"/>
  <c r="EG254" i="7"/>
  <c r="EG323" i="7" s="1"/>
  <c r="KU271" i="7"/>
  <c r="KT291" i="7"/>
  <c r="KT313" i="7" s="1"/>
  <c r="FZ290" i="7"/>
  <c r="FZ314" i="7" s="1"/>
  <c r="IK272" i="7"/>
  <c r="X55" i="21"/>
  <c r="X57" i="21"/>
  <c r="X63" i="21"/>
  <c r="Y30" i="21"/>
  <c r="X64" i="21"/>
  <c r="HZ266" i="7"/>
  <c r="HZ326" i="7" s="1"/>
  <c r="HC292" i="7"/>
  <c r="MK292" i="7"/>
  <c r="HK271" i="7"/>
  <c r="HJ256" i="7"/>
  <c r="HJ324" i="7" s="1"/>
  <c r="V42" i="24"/>
  <c r="U56" i="24"/>
  <c r="HN271" i="7"/>
  <c r="V45" i="19"/>
  <c r="U46" i="19"/>
  <c r="U60" i="19" s="1"/>
  <c r="LF293" i="7"/>
  <c r="T53" i="21"/>
  <c r="T52" i="21"/>
  <c r="GI271" i="7"/>
  <c r="O24" i="30"/>
  <c r="O24" i="15"/>
  <c r="O71" i="15" s="1"/>
  <c r="L178" i="7"/>
  <c r="M176" i="7"/>
  <c r="P24" i="40" s="1"/>
  <c r="LB292" i="7"/>
  <c r="DV266" i="7"/>
  <c r="DV326" i="7" s="1"/>
  <c r="K298" i="7"/>
  <c r="FB298" i="7"/>
  <c r="AE23" i="25"/>
  <c r="KW256" i="7"/>
  <c r="KW324" i="7" s="1"/>
  <c r="HH268" i="7"/>
  <c r="W43" i="17"/>
  <c r="V58" i="17"/>
  <c r="LC271" i="7"/>
  <c r="V45" i="28"/>
  <c r="U46" i="28"/>
  <c r="U60" i="28" s="1"/>
  <c r="X55" i="15"/>
  <c r="X54" i="15"/>
  <c r="KD272" i="7"/>
  <c r="GI295" i="7"/>
  <c r="GD290" i="7"/>
  <c r="GD314" i="7" s="1"/>
  <c r="HJ292" i="7"/>
  <c r="EG283" i="7"/>
  <c r="EG173" i="7" s="1"/>
  <c r="DU173" i="7"/>
  <c r="EE269" i="7"/>
  <c r="S52" i="28"/>
  <c r="S53" i="28"/>
  <c r="DJ296" i="7"/>
  <c r="DV278" i="7"/>
  <c r="DV311" i="7" s="1"/>
  <c r="DX269" i="7"/>
  <c r="ML177" i="7"/>
  <c r="MM177" i="7"/>
  <c r="FI178" i="7"/>
  <c r="FF298" i="7"/>
  <c r="GF284" i="7"/>
  <c r="GF174" i="7" s="1"/>
  <c r="FT174" i="7"/>
  <c r="GO254" i="7"/>
  <c r="GO323" i="7" s="1"/>
  <c r="GN283" i="7"/>
  <c r="GN173" i="7" s="1"/>
  <c r="GB173" i="7"/>
  <c r="GE270" i="7"/>
  <c r="GN268" i="7"/>
  <c r="HF295" i="7"/>
  <c r="LE271" i="7"/>
  <c r="Y63" i="27"/>
  <c r="Y64" i="27"/>
  <c r="Y55" i="27"/>
  <c r="Y57" i="27"/>
  <c r="Z30" i="27"/>
  <c r="AE23" i="32"/>
  <c r="W66" i="3"/>
  <c r="N53" i="28"/>
  <c r="N52" i="28"/>
  <c r="HL294" i="7"/>
  <c r="EE294" i="7"/>
  <c r="KZ269" i="7"/>
  <c r="KY271" i="7"/>
  <c r="GP270" i="7"/>
  <c r="U47" i="32"/>
  <c r="U59" i="32" s="1"/>
  <c r="V46" i="32"/>
  <c r="HE295" i="7"/>
  <c r="X55" i="17"/>
  <c r="X63" i="17"/>
  <c r="X57" i="17"/>
  <c r="X64" i="17"/>
  <c r="Y30" i="17"/>
  <c r="FY266" i="7"/>
  <c r="FY326" i="7" s="1"/>
  <c r="HD256" i="7"/>
  <c r="HD324" i="7" s="1"/>
  <c r="GO260" i="7"/>
  <c r="GO177" i="7" s="1"/>
  <c r="GC177" i="7"/>
  <c r="X61" i="25"/>
  <c r="X54" i="25"/>
  <c r="Y29" i="25"/>
  <c r="X53" i="25"/>
  <c r="EH283" i="7"/>
  <c r="EH173" i="7" s="1"/>
  <c r="DV173" i="7"/>
  <c r="DE296" i="7"/>
  <c r="DQ278" i="7"/>
  <c r="DQ311" i="7" s="1"/>
  <c r="O52" i="29"/>
  <c r="O53" i="29"/>
  <c r="HG293" i="7"/>
  <c r="FO296" i="7"/>
  <c r="GA278" i="7"/>
  <c r="GA311" i="7" s="1"/>
  <c r="AP178" i="7"/>
  <c r="LU178" i="7" s="1"/>
  <c r="LU177" i="7"/>
  <c r="P23" i="32"/>
  <c r="GG259" i="7"/>
  <c r="GG176" i="7" s="1"/>
  <c r="FU176" i="7"/>
  <c r="FH296" i="7"/>
  <c r="FT278" i="7"/>
  <c r="FT311" i="7" s="1"/>
  <c r="EY274" i="7"/>
  <c r="FW290" i="7"/>
  <c r="FW314" i="7" s="1"/>
  <c r="KZ294" i="7"/>
  <c r="HC270" i="7"/>
  <c r="MK270" i="7"/>
  <c r="LF256" i="7"/>
  <c r="LF324" i="7" s="1"/>
  <c r="CS298" i="7"/>
  <c r="MQ177" i="7"/>
  <c r="AB177" i="7"/>
  <c r="MR177" i="7" s="1"/>
  <c r="GG268" i="7"/>
  <c r="LE293" i="7"/>
  <c r="FC298" i="7"/>
  <c r="LF270" i="7"/>
  <c r="KN290" i="7"/>
  <c r="KN314" i="7" s="1"/>
  <c r="O50" i="32"/>
  <c r="O51" i="32"/>
  <c r="O63" i="32"/>
  <c r="EV298" i="7"/>
  <c r="HG268" i="7"/>
  <c r="EB283" i="7"/>
  <c r="EB173" i="7" s="1"/>
  <c r="DP173" i="7"/>
  <c r="FZ267" i="7"/>
  <c r="FZ325" i="7" s="1"/>
  <c r="V43" i="28"/>
  <c r="U58" i="28"/>
  <c r="IW298" i="7"/>
  <c r="HV290" i="7"/>
  <c r="HV314" i="7" s="1"/>
  <c r="H52" i="23"/>
  <c r="H53" i="23"/>
  <c r="KU256" i="7"/>
  <c r="KU324" i="7" s="1"/>
  <c r="V43" i="12"/>
  <c r="U58" i="12"/>
  <c r="P24" i="17"/>
  <c r="MC279" i="7"/>
  <c r="R174" i="7"/>
  <c r="LA270" i="7"/>
  <c r="HL270" i="7"/>
  <c r="DG178" i="7"/>
  <c r="HI260" i="7"/>
  <c r="HI177" i="7" s="1"/>
  <c r="HU177" i="7"/>
  <c r="KW271" i="7"/>
  <c r="DF296" i="7"/>
  <c r="DR278" i="7"/>
  <c r="DR311" i="7" s="1"/>
  <c r="DV267" i="7"/>
  <c r="DV325" i="7" s="1"/>
  <c r="EC270" i="7"/>
  <c r="KZ270" i="7"/>
  <c r="GH295" i="7"/>
  <c r="EE295" i="7"/>
  <c r="GE283" i="7"/>
  <c r="FS173" i="7"/>
  <c r="DY294" i="7"/>
  <c r="LD256" i="7"/>
  <c r="LD324" i="7" s="1"/>
  <c r="KP290" i="7"/>
  <c r="KP314" i="7" s="1"/>
  <c r="HK295" i="7"/>
  <c r="HQ290" i="7"/>
  <c r="HQ314" i="7" s="1"/>
  <c r="JW272" i="7"/>
  <c r="O53" i="17"/>
  <c r="O52" i="17"/>
  <c r="HK292" i="7"/>
  <c r="HL256" i="7"/>
  <c r="HL324" i="7" s="1"/>
  <c r="IL272" i="7"/>
  <c r="ED284" i="7"/>
  <c r="ED174" i="7" s="1"/>
  <c r="DR174" i="7"/>
  <c r="HN260" i="7"/>
  <c r="HN177" i="7" s="1"/>
  <c r="HZ177" i="7"/>
  <c r="GE260" i="7"/>
  <c r="FS177" i="7"/>
  <c r="GN292" i="7"/>
  <c r="EE259" i="7"/>
  <c r="EE176" i="7" s="1"/>
  <c r="DS176" i="7"/>
  <c r="GM284" i="7"/>
  <c r="GM174" i="7" s="1"/>
  <c r="GA174" i="7"/>
  <c r="GG292" i="7"/>
  <c r="U40" i="23"/>
  <c r="U65" i="23" s="1"/>
  <c r="CT298" i="7"/>
  <c r="HD292" i="7"/>
  <c r="HK256" i="7"/>
  <c r="HK324" i="7" s="1"/>
  <c r="LE294" i="7"/>
  <c r="T65" i="25"/>
  <c r="Q111" i="7" s="1"/>
  <c r="HY290" i="7"/>
  <c r="HY314" i="7" s="1"/>
  <c r="T50" i="26"/>
  <c r="T51" i="26"/>
  <c r="GM283" i="7"/>
  <c r="GM173" i="7" s="1"/>
  <c r="GA173" i="7"/>
  <c r="HD280" i="7"/>
  <c r="HD312" i="7" s="1"/>
  <c r="AD24" i="22"/>
  <c r="AB290" i="7"/>
  <c r="AB314" i="7" s="1"/>
  <c r="GN270" i="7"/>
  <c r="U24" i="20"/>
  <c r="HN256" i="7"/>
  <c r="HN324" i="7" s="1"/>
  <c r="GJ283" i="7"/>
  <c r="GJ173" i="7" s="1"/>
  <c r="FX173" i="7"/>
  <c r="FR178" i="7"/>
  <c r="FX291" i="7"/>
  <c r="FX313" i="7" s="1"/>
  <c r="EG260" i="7"/>
  <c r="EG177" i="7" s="1"/>
  <c r="DU177" i="7"/>
  <c r="U46" i="22"/>
  <c r="U60" i="22" s="1"/>
  <c r="V45" i="22"/>
  <c r="FW267" i="7"/>
  <c r="FW325" i="7" s="1"/>
  <c r="DX283" i="7"/>
  <c r="DX173" i="7" s="1"/>
  <c r="DL173" i="7"/>
  <c r="V42" i="25"/>
  <c r="U56" i="25"/>
  <c r="EA270" i="7"/>
  <c r="CM274" i="7"/>
  <c r="LZ272" i="7"/>
  <c r="JO298" i="7"/>
  <c r="HL295" i="7"/>
  <c r="HH294" i="7"/>
  <c r="KK290" i="7"/>
  <c r="KK314" i="7" s="1"/>
  <c r="KZ293" i="7"/>
  <c r="EE271" i="7"/>
  <c r="AC52" i="22"/>
  <c r="AC53" i="22"/>
  <c r="GP260" i="7"/>
  <c r="GP177" i="7" s="1"/>
  <c r="GD177" i="7"/>
  <c r="GE268" i="7"/>
  <c r="GP259" i="7"/>
  <c r="GP176" i="7" s="1"/>
  <c r="GD176" i="7"/>
  <c r="II178" i="7"/>
  <c r="HD260" i="7"/>
  <c r="HD177" i="7" s="1"/>
  <c r="HP177" i="7"/>
  <c r="U50" i="15"/>
  <c r="T64" i="15"/>
  <c r="T72" i="15" s="1"/>
  <c r="EC283" i="7"/>
  <c r="EC173" i="7" s="1"/>
  <c r="DQ173" i="7"/>
  <c r="U50" i="19"/>
  <c r="T62" i="19"/>
  <c r="T67" i="19" s="1"/>
  <c r="Q105" i="7" s="1"/>
  <c r="DX295" i="7"/>
  <c r="GF260" i="7"/>
  <c r="GF177" i="7" s="1"/>
  <c r="FT177" i="7"/>
  <c r="T52" i="20"/>
  <c r="T53" i="20"/>
  <c r="HI280" i="7"/>
  <c r="HI312" i="7" s="1"/>
  <c r="U46" i="20"/>
  <c r="U60" i="20" s="1"/>
  <c r="V45" i="20"/>
  <c r="HK259" i="7"/>
  <c r="HK176" i="7" s="1"/>
  <c r="HW176" i="7"/>
  <c r="U48" i="19"/>
  <c r="U61" i="19" s="1"/>
  <c r="V47" i="19"/>
  <c r="AE24" i="18"/>
  <c r="MR282" i="7"/>
  <c r="IS274" i="7"/>
  <c r="HK293" i="7"/>
  <c r="KY292" i="7"/>
  <c r="LY274" i="7"/>
  <c r="U23" i="32"/>
  <c r="DZ295" i="7"/>
  <c r="GH293" i="7"/>
  <c r="GJ271" i="7"/>
  <c r="KV280" i="7"/>
  <c r="KV312" i="7" s="1"/>
  <c r="HH295" i="7"/>
  <c r="AE24" i="21"/>
  <c r="HK294" i="7"/>
  <c r="DX270" i="7"/>
  <c r="MB270" i="7"/>
  <c r="AE23" i="24"/>
  <c r="GK284" i="7"/>
  <c r="GK174" i="7" s="1"/>
  <c r="FY174" i="7"/>
  <c r="HO291" i="7"/>
  <c r="HO313" i="7" s="1"/>
  <c r="ML291" i="7"/>
  <c r="ED260" i="7"/>
  <c r="ED177" i="7" s="1"/>
  <c r="DR177" i="7"/>
  <c r="HF271" i="7"/>
  <c r="HM260" i="7"/>
  <c r="HM177" i="7" s="1"/>
  <c r="HY177" i="7"/>
  <c r="P24" i="31"/>
  <c r="MC287" i="7"/>
  <c r="FM296" i="7"/>
  <c r="FY278" i="7"/>
  <c r="FY311" i="7" s="1"/>
  <c r="IX298" i="7"/>
  <c r="U50" i="21"/>
  <c r="T62" i="21"/>
  <c r="T67" i="21" s="1"/>
  <c r="Q98" i="7" s="1"/>
  <c r="HH293" i="7"/>
  <c r="DK267" i="7"/>
  <c r="DK325" i="7" s="1"/>
  <c r="MA267" i="7"/>
  <c r="X63" i="23"/>
  <c r="X55" i="23"/>
  <c r="X57" i="23"/>
  <c r="Y30" i="23"/>
  <c r="X64" i="23"/>
  <c r="KM290" i="7"/>
  <c r="KM314" i="7" s="1"/>
  <c r="EC293" i="7"/>
  <c r="HF280" i="7"/>
  <c r="HF312" i="7" s="1"/>
  <c r="V45" i="23"/>
  <c r="U46" i="23"/>
  <c r="U60" i="23" s="1"/>
  <c r="EF284" i="7"/>
  <c r="EF174" i="7" s="1"/>
  <c r="DT174" i="7"/>
  <c r="GF283" i="7"/>
  <c r="GF173" i="7" s="1"/>
  <c r="FT173" i="7"/>
  <c r="HF268" i="7"/>
  <c r="X56" i="3"/>
  <c r="X60" i="3"/>
  <c r="X61" i="3"/>
  <c r="X62" i="3"/>
  <c r="Y24" i="3"/>
  <c r="X63" i="3"/>
  <c r="X64" i="3"/>
  <c r="X55" i="3"/>
  <c r="X59" i="3"/>
  <c r="HD259" i="7"/>
  <c r="HD176" i="7" s="1"/>
  <c r="HP176" i="7"/>
  <c r="KU270" i="7"/>
  <c r="HD294" i="7"/>
  <c r="LF294" i="7"/>
  <c r="AX298" i="7"/>
  <c r="P24" i="12"/>
  <c r="MC281" i="7"/>
  <c r="MB260" i="7"/>
  <c r="X57" i="30"/>
  <c r="X65" i="30"/>
  <c r="X59" i="30"/>
  <c r="X66" i="30"/>
  <c r="Y30" i="30"/>
  <c r="MA266" i="7"/>
  <c r="GL294" i="7"/>
  <c r="W28" i="19"/>
  <c r="V54" i="19"/>
  <c r="DW295" i="7"/>
  <c r="U23" i="25"/>
  <c r="EA293" i="7"/>
  <c r="EG294" i="7"/>
  <c r="N53" i="22"/>
  <c r="N52" i="22"/>
  <c r="W28" i="22"/>
  <c r="V54" i="22"/>
  <c r="EG269" i="7"/>
  <c r="T50" i="32"/>
  <c r="T51" i="32"/>
  <c r="HL280" i="7"/>
  <c r="HL312" i="7" s="1"/>
  <c r="HM292" i="7"/>
  <c r="V47" i="22"/>
  <c r="U48" i="22"/>
  <c r="U61" i="22" s="1"/>
  <c r="AD53" i="21"/>
  <c r="AD52" i="21"/>
  <c r="IQ298" i="7"/>
  <c r="LF280" i="7"/>
  <c r="LF312" i="7" s="1"/>
  <c r="HM293" i="7"/>
  <c r="DZ293" i="7"/>
  <c r="LD268" i="7"/>
  <c r="KV292" i="7"/>
  <c r="AD50" i="24"/>
  <c r="AD51" i="24"/>
  <c r="AD53" i="18"/>
  <c r="AD52" i="18"/>
  <c r="FA298" i="7"/>
  <c r="HU266" i="7"/>
  <c r="HU326" i="7" s="1"/>
  <c r="D296" i="7"/>
  <c r="LE295" i="7"/>
  <c r="GN284" i="7"/>
  <c r="GN174" i="7" s="1"/>
  <c r="GB174" i="7"/>
  <c r="FT291" i="7"/>
  <c r="FT313" i="7" s="1"/>
  <c r="Y53" i="24"/>
  <c r="Y54" i="24"/>
  <c r="Z29" i="24"/>
  <c r="Y61" i="24"/>
  <c r="FD298" i="7"/>
  <c r="GM295" i="7"/>
  <c r="GG271" i="7"/>
  <c r="GJ292" i="7"/>
  <c r="EB293" i="7"/>
  <c r="HD295" i="7"/>
  <c r="MA290" i="7"/>
  <c r="X35" i="15"/>
  <c r="W42" i="15"/>
  <c r="W59" i="15" s="1"/>
  <c r="V47" i="29"/>
  <c r="U48" i="29"/>
  <c r="U61" i="29" s="1"/>
  <c r="HF292" i="7"/>
  <c r="BX298" i="7"/>
  <c r="HC295" i="7"/>
  <c r="MK295" i="7"/>
  <c r="HC280" i="7"/>
  <c r="HC312" i="7" s="1"/>
  <c r="MK280" i="7"/>
  <c r="X34" i="15"/>
  <c r="U46" i="30"/>
  <c r="U62" i="30" s="1"/>
  <c r="V45" i="30"/>
  <c r="AL296" i="7"/>
  <c r="LU280" i="7"/>
  <c r="V45" i="12"/>
  <c r="U46" i="12"/>
  <c r="U60" i="12" s="1"/>
  <c r="LE270" i="7"/>
  <c r="FJ178" i="7"/>
  <c r="AE24" i="31"/>
  <c r="MR287" i="7"/>
  <c r="DY254" i="7"/>
  <c r="DY323" i="7" s="1"/>
  <c r="U45" i="26"/>
  <c r="V44" i="26"/>
  <c r="T50" i="25"/>
  <c r="T51" i="25"/>
  <c r="GH260" i="7"/>
  <c r="GH177" i="7" s="1"/>
  <c r="FV177" i="7"/>
  <c r="GL268" i="7"/>
  <c r="DJ178" i="7"/>
  <c r="V45" i="31"/>
  <c r="U46" i="31"/>
  <c r="U60" i="31" s="1"/>
  <c r="GI283" i="7"/>
  <c r="GI173" i="7" s="1"/>
  <c r="FW173" i="7"/>
  <c r="IJ296" i="7"/>
  <c r="KV294" i="7"/>
  <c r="KV256" i="7"/>
  <c r="KV324" i="7" s="1"/>
  <c r="GB290" i="7"/>
  <c r="GB314" i="7" s="1"/>
  <c r="KR290" i="7"/>
  <c r="KR314" i="7" s="1"/>
  <c r="V43" i="30"/>
  <c r="U60" i="30"/>
  <c r="X53" i="32"/>
  <c r="Y30" i="32"/>
  <c r="X54" i="32"/>
  <c r="HN295" i="7"/>
  <c r="DY260" i="7"/>
  <c r="DY177" i="7" s="1"/>
  <c r="DM177" i="7"/>
  <c r="LB294" i="7"/>
  <c r="LT263" i="7"/>
  <c r="HE256" i="7"/>
  <c r="HE324" i="7" s="1"/>
  <c r="DZ269" i="7"/>
  <c r="O52" i="31"/>
  <c r="O53" i="31"/>
  <c r="HZ291" i="7"/>
  <c r="HZ313" i="7" s="1"/>
  <c r="HG260" i="7"/>
  <c r="HG177" i="7" s="1"/>
  <c r="HS177" i="7"/>
  <c r="LU278" i="7"/>
  <c r="KX271" i="7"/>
  <c r="GP268" i="7"/>
  <c r="GE284" i="7"/>
  <c r="GE174" i="7" s="1"/>
  <c r="FS174" i="7"/>
  <c r="T40" i="20"/>
  <c r="T65" i="20" s="1"/>
  <c r="T40" i="29"/>
  <c r="T65" i="29" s="1"/>
  <c r="HC293" i="7"/>
  <c r="MK293" i="7"/>
  <c r="LX296" i="7"/>
  <c r="GG269" i="7"/>
  <c r="GK292" i="7"/>
  <c r="V47" i="27"/>
  <c r="U48" i="27"/>
  <c r="U61" i="27" s="1"/>
  <c r="U50" i="27"/>
  <c r="T62" i="27"/>
  <c r="T67" i="27" s="1"/>
  <c r="EG293" i="7"/>
  <c r="GH294" i="7"/>
  <c r="EE270" i="7"/>
  <c r="IC272" i="7"/>
  <c r="GE254" i="7"/>
  <c r="GE323" i="7" s="1"/>
  <c r="FH178" i="7"/>
  <c r="E298" i="7"/>
  <c r="E250" i="7" s="1"/>
  <c r="CX274" i="7"/>
  <c r="EX274" i="7"/>
  <c r="AA27" i="25"/>
  <c r="Z52" i="25"/>
  <c r="FI296" i="7"/>
  <c r="FU278" i="7"/>
  <c r="FU311" i="7" s="1"/>
  <c r="DY270" i="7"/>
  <c r="HM280" i="7"/>
  <c r="HM312" i="7" s="1"/>
  <c r="HE260" i="7"/>
  <c r="HE177" i="7" s="1"/>
  <c r="HE178" i="7" s="1"/>
  <c r="HQ177" i="7"/>
  <c r="HQ178" i="7" s="1"/>
  <c r="GK270" i="7"/>
  <c r="DO290" i="7"/>
  <c r="DO314" i="7" s="1"/>
  <c r="LA268" i="7"/>
  <c r="HE294" i="7"/>
  <c r="GG283" i="7"/>
  <c r="GG173" i="7" s="1"/>
  <c r="FU173" i="7"/>
  <c r="KY280" i="7"/>
  <c r="KY312" i="7" s="1"/>
  <c r="KZ292" i="7"/>
  <c r="HN294" i="7"/>
  <c r="V42" i="32"/>
  <c r="U56" i="32"/>
  <c r="MM296" i="7"/>
  <c r="LC292" i="7"/>
  <c r="AE24" i="30"/>
  <c r="AE24" i="15"/>
  <c r="MR176" i="7"/>
  <c r="FG272" i="7"/>
  <c r="GF259" i="7"/>
  <c r="GF176" i="7" s="1"/>
  <c r="FT176" i="7"/>
  <c r="GG254" i="7"/>
  <c r="GG323" i="7" s="1"/>
  <c r="HE269" i="7"/>
  <c r="H52" i="28"/>
  <c r="H53" i="28"/>
  <c r="DT291" i="7"/>
  <c r="DT313" i="7" s="1"/>
  <c r="KY256" i="7"/>
  <c r="KY324" i="7" s="1"/>
  <c r="KW295" i="7"/>
  <c r="O53" i="12"/>
  <c r="O52" i="12"/>
  <c r="HK269" i="7"/>
  <c r="EE284" i="7"/>
  <c r="EE174" i="7" s="1"/>
  <c r="DS174" i="7"/>
  <c r="GM268" i="7"/>
  <c r="X63" i="18"/>
  <c r="Y30" i="18"/>
  <c r="Y64" i="18" s="1"/>
  <c r="X57" i="18"/>
  <c r="X55" i="18"/>
  <c r="EW298" i="7"/>
  <c r="HN292" i="7"/>
  <c r="LC270" i="7"/>
  <c r="W28" i="31"/>
  <c r="V54" i="31"/>
  <c r="HR266" i="7"/>
  <c r="HR326" i="7" s="1"/>
  <c r="GO270" i="7"/>
  <c r="HH259" i="7"/>
  <c r="HH176" i="7" s="1"/>
  <c r="HT176" i="7"/>
  <c r="EH295" i="7"/>
  <c r="BB298" i="7"/>
  <c r="U50" i="28"/>
  <c r="T62" i="28"/>
  <c r="T67" i="28" s="1"/>
  <c r="ED269" i="7"/>
  <c r="X36" i="15"/>
  <c r="EE283" i="7"/>
  <c r="EE173" i="7" s="1"/>
  <c r="DS173" i="7"/>
  <c r="KU280" i="7"/>
  <c r="KU312" i="7" s="1"/>
  <c r="GN260" i="7"/>
  <c r="GN177" i="7" s="1"/>
  <c r="GB177" i="7"/>
  <c r="GE294" i="7"/>
  <c r="GF268" i="7"/>
  <c r="KZ268" i="7"/>
  <c r="EH271" i="7"/>
  <c r="W28" i="20"/>
  <c r="V54" i="20"/>
  <c r="GE271" i="7"/>
  <c r="LC295" i="7"/>
  <c r="GL269" i="7"/>
  <c r="LD295" i="7"/>
  <c r="HI293" i="7"/>
  <c r="KZ295" i="7"/>
  <c r="HM268" i="7"/>
  <c r="V52" i="24"/>
  <c r="W27" i="24"/>
  <c r="EC294" i="7"/>
  <c r="DM291" i="7"/>
  <c r="DM313" i="7" s="1"/>
  <c r="GK254" i="7"/>
  <c r="GK323" i="7" s="1"/>
  <c r="EF270" i="7"/>
  <c r="AA178" i="7"/>
  <c r="MQ178" i="7" s="1"/>
  <c r="HL271" i="7"/>
  <c r="GG293" i="7"/>
  <c r="HF294" i="7"/>
  <c r="HH270" i="7"/>
  <c r="GP295" i="7"/>
  <c r="DW264" i="7"/>
  <c r="MC264" i="7" s="1"/>
  <c r="MB264" i="7"/>
  <c r="EE254" i="7"/>
  <c r="EE323" i="7" s="1"/>
  <c r="LC294" i="7"/>
  <c r="V43" i="23"/>
  <c r="U58" i="23"/>
  <c r="FV267" i="7"/>
  <c r="FV325" i="7" s="1"/>
  <c r="AM29" i="8" l="1"/>
  <c r="S66" i="20"/>
  <c r="P131" i="7" s="1"/>
  <c r="U50" i="20"/>
  <c r="T62" i="20"/>
  <c r="T67" i="20" s="1"/>
  <c r="Q104" i="7" s="1"/>
  <c r="Q349" i="7" s="1"/>
  <c r="D3" i="39"/>
  <c r="I3" i="39"/>
  <c r="G3" i="39"/>
  <c r="N68" i="15"/>
  <c r="V22" i="13"/>
  <c r="U21" i="13"/>
  <c r="V16" i="13"/>
  <c r="U15" i="13"/>
  <c r="V13" i="13"/>
  <c r="U12" i="13"/>
  <c r="V19" i="13"/>
  <c r="U18" i="13"/>
  <c r="T69" i="15"/>
  <c r="T71" i="15"/>
  <c r="S68" i="15"/>
  <c r="F3" i="39"/>
  <c r="C3" i="39"/>
  <c r="H3" i="39"/>
  <c r="MH280" i="7"/>
  <c r="LA322" i="7"/>
  <c r="MC286" i="7"/>
  <c r="HJ322" i="7"/>
  <c r="HC322" i="7"/>
  <c r="Q352" i="7"/>
  <c r="Y28" i="40"/>
  <c r="X56" i="40"/>
  <c r="AT47" i="8"/>
  <c r="AT49" i="8" s="1"/>
  <c r="AU47" i="8"/>
  <c r="AU49" i="8" s="1"/>
  <c r="BR47" i="8"/>
  <c r="BR49" i="8" s="1"/>
  <c r="BU47" i="8"/>
  <c r="BU49" i="8" s="1"/>
  <c r="AW47" i="8"/>
  <c r="AW49" i="8" s="1"/>
  <c r="BT47" i="8"/>
  <c r="BT49" i="8" s="1"/>
  <c r="AV47" i="8"/>
  <c r="AV49" i="8" s="1"/>
  <c r="BS47" i="8"/>
  <c r="BS49" i="8" s="1"/>
  <c r="AM43" i="8"/>
  <c r="AM26" i="8" s="1"/>
  <c r="AL30" i="8"/>
  <c r="AL32" i="8" s="1"/>
  <c r="BV30" i="8"/>
  <c r="BV32" i="8" s="1"/>
  <c r="GE297" i="7"/>
  <c r="GE308" i="7" s="1"/>
  <c r="MG297" i="7"/>
  <c r="O26" i="7"/>
  <c r="HL266" i="7"/>
  <c r="HL326" i="7" s="1"/>
  <c r="S35" i="7"/>
  <c r="S42" i="7"/>
  <c r="U44" i="8" s="1"/>
  <c r="U27" i="8" s="1"/>
  <c r="S43" i="7"/>
  <c r="S36" i="7"/>
  <c r="I36" i="7"/>
  <c r="I38" i="7"/>
  <c r="I44" i="7"/>
  <c r="K50" i="8" s="1"/>
  <c r="K33" i="8" s="1"/>
  <c r="I33" i="7"/>
  <c r="I35" i="7"/>
  <c r="I37" i="7"/>
  <c r="I39" i="7"/>
  <c r="I41" i="7"/>
  <c r="I43" i="7"/>
  <c r="I34" i="7"/>
  <c r="I42" i="7"/>
  <c r="K44" i="8" s="1"/>
  <c r="K27" i="8" s="1"/>
  <c r="I40" i="7"/>
  <c r="N34" i="7"/>
  <c r="N36" i="7"/>
  <c r="N38" i="7"/>
  <c r="N40" i="7"/>
  <c r="N42" i="7"/>
  <c r="P44" i="8" s="1"/>
  <c r="P27" i="8" s="1"/>
  <c r="N44" i="7"/>
  <c r="P50" i="8" s="1"/>
  <c r="P33" i="8" s="1"/>
  <c r="N33" i="7"/>
  <c r="N35" i="7"/>
  <c r="N37" i="7"/>
  <c r="N39" i="7"/>
  <c r="N41" i="7"/>
  <c r="N43" i="7"/>
  <c r="G34" i="7"/>
  <c r="HG267" i="7"/>
  <c r="HG325" i="7" s="1"/>
  <c r="EG266" i="7"/>
  <c r="EG326" i="7" s="1"/>
  <c r="G38" i="7"/>
  <c r="G42" i="7"/>
  <c r="I44" i="8" s="1"/>
  <c r="I27" i="8" s="1"/>
  <c r="G41" i="7"/>
  <c r="G35" i="7"/>
  <c r="G39" i="7"/>
  <c r="G43" i="7"/>
  <c r="G36" i="7"/>
  <c r="G40" i="7"/>
  <c r="G44" i="7"/>
  <c r="I50" i="8" s="1"/>
  <c r="I33" i="8" s="1"/>
  <c r="G37" i="7"/>
  <c r="G33" i="7"/>
  <c r="HH267" i="7"/>
  <c r="HH325" i="7" s="1"/>
  <c r="H26" i="7"/>
  <c r="G162" i="7"/>
  <c r="G31" i="7" s="1"/>
  <c r="N163" i="7"/>
  <c r="N32" i="7" s="1"/>
  <c r="X162" i="7"/>
  <c r="X31" i="7" s="1"/>
  <c r="T326" i="7"/>
  <c r="T272" i="7"/>
  <c r="T274" i="7" s="1"/>
  <c r="LB267" i="7"/>
  <c r="LB325" i="7" s="1"/>
  <c r="BW30" i="8"/>
  <c r="BW32" i="8" s="1"/>
  <c r="AM45" i="8"/>
  <c r="AM28" i="8" s="1"/>
  <c r="AX30" i="8"/>
  <c r="AX32" i="8" s="1"/>
  <c r="AH33" i="8"/>
  <c r="AH35" i="8" s="1"/>
  <c r="AK33" i="8"/>
  <c r="AK35" i="8" s="1"/>
  <c r="AY30" i="8"/>
  <c r="AY32" i="8" s="1"/>
  <c r="AL33" i="8"/>
  <c r="AL35" i="8" s="1"/>
  <c r="AJ33" i="8"/>
  <c r="AJ35" i="8" s="1"/>
  <c r="AM33" i="8"/>
  <c r="AM35" i="8" s="1"/>
  <c r="AI33" i="8"/>
  <c r="AI35" i="8" s="1"/>
  <c r="E373" i="7"/>
  <c r="AG33" i="8"/>
  <c r="AG35" i="8" s="1"/>
  <c r="AM46" i="8"/>
  <c r="GG267" i="7"/>
  <c r="GG325" i="7" s="1"/>
  <c r="E377" i="7"/>
  <c r="G373" i="7"/>
  <c r="H372" i="7"/>
  <c r="H373" i="7"/>
  <c r="H379" i="7"/>
  <c r="H376" i="7"/>
  <c r="D378" i="7"/>
  <c r="H378" i="7"/>
  <c r="D374" i="7"/>
  <c r="H374" i="7"/>
  <c r="H375" i="7"/>
  <c r="H377" i="7"/>
  <c r="F375" i="7"/>
  <c r="E378" i="7"/>
  <c r="G376" i="7"/>
  <c r="G378" i="7"/>
  <c r="D373" i="7"/>
  <c r="G379" i="7"/>
  <c r="E376" i="7"/>
  <c r="D377" i="7"/>
  <c r="F377" i="7"/>
  <c r="F376" i="7"/>
  <c r="HJ327" i="7"/>
  <c r="E375" i="7"/>
  <c r="E374" i="7"/>
  <c r="F378" i="7"/>
  <c r="F379" i="7"/>
  <c r="HJ267" i="7"/>
  <c r="HJ325" i="7" s="1"/>
  <c r="HS272" i="7"/>
  <c r="HS274" i="7" s="1"/>
  <c r="E379" i="7"/>
  <c r="EB327" i="7"/>
  <c r="LB322" i="7"/>
  <c r="LC322" i="7"/>
  <c r="EC327" i="7"/>
  <c r="HH322" i="7"/>
  <c r="D375" i="7"/>
  <c r="AE68" i="40"/>
  <c r="G375" i="7"/>
  <c r="D379" i="7"/>
  <c r="F373" i="7"/>
  <c r="G372" i="7"/>
  <c r="LA327" i="7"/>
  <c r="HE322" i="7"/>
  <c r="T68" i="40"/>
  <c r="F374" i="7"/>
  <c r="E372" i="7"/>
  <c r="F372" i="7"/>
  <c r="D372" i="7"/>
  <c r="D376" i="7"/>
  <c r="G377" i="7"/>
  <c r="G374" i="7"/>
  <c r="KT310" i="7"/>
  <c r="KT337" i="7" s="1"/>
  <c r="GK315" i="7"/>
  <c r="ED327" i="7"/>
  <c r="EA315" i="7"/>
  <c r="KV315" i="7"/>
  <c r="EC315" i="7"/>
  <c r="HK267" i="7"/>
  <c r="HK325" i="7" s="1"/>
  <c r="GF327" i="7"/>
  <c r="EB315" i="7"/>
  <c r="GH315" i="7"/>
  <c r="HM327" i="7"/>
  <c r="GM327" i="7"/>
  <c r="LD322" i="7"/>
  <c r="HD322" i="7"/>
  <c r="HN322" i="7"/>
  <c r="LB310" i="7"/>
  <c r="HI310" i="7"/>
  <c r="KV310" i="7"/>
  <c r="LC315" i="7"/>
  <c r="EG315" i="7"/>
  <c r="HF327" i="7"/>
  <c r="HJ315" i="7"/>
  <c r="DZ315" i="7"/>
  <c r="EG327" i="7"/>
  <c r="HM322" i="7"/>
  <c r="HF322" i="7"/>
  <c r="LC310" i="7"/>
  <c r="GJ315" i="7"/>
  <c r="LD327" i="7"/>
  <c r="EE327" i="7"/>
  <c r="EH327" i="7"/>
  <c r="GM315" i="7"/>
  <c r="GH327" i="7"/>
  <c r="DW327" i="7"/>
  <c r="EF315" i="7"/>
  <c r="O68" i="40"/>
  <c r="HG327" i="7"/>
  <c r="DW321" i="7"/>
  <c r="GN327" i="7"/>
  <c r="HC315" i="7"/>
  <c r="HI327" i="7"/>
  <c r="U53" i="40"/>
  <c r="U52" i="40"/>
  <c r="KU327" i="7"/>
  <c r="GE315" i="7"/>
  <c r="HK327" i="7"/>
  <c r="HD327" i="7"/>
  <c r="EE315" i="7"/>
  <c r="DX315" i="7"/>
  <c r="GL315" i="7"/>
  <c r="GF315" i="7"/>
  <c r="KW315" i="7"/>
  <c r="GP315" i="7"/>
  <c r="EB321" i="7"/>
  <c r="EG321" i="7"/>
  <c r="EF321" i="7"/>
  <c r="GM321" i="7"/>
  <c r="GH321" i="7"/>
  <c r="LE322" i="7"/>
  <c r="EH321" i="7"/>
  <c r="HI322" i="7"/>
  <c r="HG322" i="7"/>
  <c r="GO321" i="7"/>
  <c r="GN321" i="7"/>
  <c r="EG309" i="7"/>
  <c r="KU310" i="7"/>
  <c r="DY309" i="7"/>
  <c r="HG310" i="7"/>
  <c r="GO309" i="7"/>
  <c r="GP309" i="7"/>
  <c r="KX310" i="7"/>
  <c r="EH309" i="7"/>
  <c r="HD310" i="7"/>
  <c r="GN309" i="7"/>
  <c r="HC310" i="7"/>
  <c r="HN310" i="7"/>
  <c r="GE309" i="7"/>
  <c r="HL310" i="7"/>
  <c r="HG321" i="7"/>
  <c r="HJ321" i="7"/>
  <c r="HM321" i="7"/>
  <c r="HC309" i="7"/>
  <c r="MJ282" i="7"/>
  <c r="HF315" i="7"/>
  <c r="HD315" i="7"/>
  <c r="GG315" i="7"/>
  <c r="KY315" i="7"/>
  <c r="GE327" i="7"/>
  <c r="GN315" i="7"/>
  <c r="KW327" i="7"/>
  <c r="EA327" i="7"/>
  <c r="KX315" i="7"/>
  <c r="LA315" i="7"/>
  <c r="LF315" i="7"/>
  <c r="KU315" i="7"/>
  <c r="GI315" i="7"/>
  <c r="HL315" i="7"/>
  <c r="DW315" i="7"/>
  <c r="GG321" i="7"/>
  <c r="GP321" i="7"/>
  <c r="DZ321" i="7"/>
  <c r="GK321" i="7"/>
  <c r="ED321" i="7"/>
  <c r="GJ321" i="7"/>
  <c r="EA309" i="7"/>
  <c r="GJ309" i="7"/>
  <c r="GI309" i="7"/>
  <c r="EE309" i="7"/>
  <c r="LE310" i="7"/>
  <c r="EF309" i="7"/>
  <c r="LA310" i="7"/>
  <c r="HH321" i="7"/>
  <c r="HK321" i="7"/>
  <c r="HC321" i="7"/>
  <c r="MJ258" i="7"/>
  <c r="HD321" i="7"/>
  <c r="MR258" i="7"/>
  <c r="DX327" i="7"/>
  <c r="KZ315" i="7"/>
  <c r="GL327" i="7"/>
  <c r="HN315" i="7"/>
  <c r="GP327" i="7"/>
  <c r="HM315" i="7"/>
  <c r="KZ327" i="7"/>
  <c r="DZ327" i="7"/>
  <c r="HK315" i="7"/>
  <c r="GG327" i="7"/>
  <c r="HH327" i="7"/>
  <c r="LB315" i="7"/>
  <c r="DY315" i="7"/>
  <c r="KX327" i="7"/>
  <c r="HG315" i="7"/>
  <c r="DY327" i="7"/>
  <c r="EH315" i="7"/>
  <c r="KY327" i="7"/>
  <c r="HN327" i="7"/>
  <c r="GO327" i="7"/>
  <c r="HC327" i="7"/>
  <c r="GO315" i="7"/>
  <c r="ED315" i="7"/>
  <c r="DY321" i="7"/>
  <c r="GE321" i="7"/>
  <c r="GF321" i="7"/>
  <c r="KY322" i="7"/>
  <c r="KW322" i="7"/>
  <c r="LF322" i="7"/>
  <c r="EC321" i="7"/>
  <c r="GL321" i="7"/>
  <c r="KY310" i="7"/>
  <c r="GL309" i="7"/>
  <c r="EB309" i="7"/>
  <c r="KZ310" i="7"/>
  <c r="GG309" i="7"/>
  <c r="GH309" i="7"/>
  <c r="EC309" i="7"/>
  <c r="HF310" i="7"/>
  <c r="DW309" i="7"/>
  <c r="HK310" i="7"/>
  <c r="HM310" i="7"/>
  <c r="GK309" i="7"/>
  <c r="GM309" i="7"/>
  <c r="HI321" i="7"/>
  <c r="HN321" i="7"/>
  <c r="HL321" i="7"/>
  <c r="P53" i="40"/>
  <c r="P52" i="40"/>
  <c r="P71" i="40"/>
  <c r="LD315" i="7"/>
  <c r="GI327" i="7"/>
  <c r="GJ327" i="7"/>
  <c r="HE327" i="7"/>
  <c r="LC327" i="7"/>
  <c r="HE315" i="7"/>
  <c r="LE327" i="7"/>
  <c r="LE315" i="7"/>
  <c r="KV327" i="7"/>
  <c r="GK327" i="7"/>
  <c r="EF327" i="7"/>
  <c r="LF327" i="7"/>
  <c r="HH315" i="7"/>
  <c r="HL327" i="7"/>
  <c r="LB327" i="7"/>
  <c r="HI315" i="7"/>
  <c r="KZ322" i="7"/>
  <c r="DX321" i="7"/>
  <c r="GI321" i="7"/>
  <c r="HK322" i="7"/>
  <c r="KX322" i="7"/>
  <c r="EE321" i="7"/>
  <c r="KU322" i="7"/>
  <c r="EA321" i="7"/>
  <c r="HJ310" i="7"/>
  <c r="DZ309" i="7"/>
  <c r="ED309" i="7"/>
  <c r="GF309" i="7"/>
  <c r="DX309" i="7"/>
  <c r="HF321" i="7"/>
  <c r="HE321" i="7"/>
  <c r="GJ267" i="7"/>
  <c r="GJ325" i="7" s="1"/>
  <c r="HI267" i="7"/>
  <c r="HI325" i="7" s="1"/>
  <c r="DX266" i="7"/>
  <c r="DX326" i="7" s="1"/>
  <c r="GF267" i="7"/>
  <c r="GF325" i="7" s="1"/>
  <c r="EB266" i="7"/>
  <c r="EB326" i="7" s="1"/>
  <c r="HG266" i="7"/>
  <c r="HG326" i="7" s="1"/>
  <c r="HM267" i="7"/>
  <c r="HM325" i="7" s="1"/>
  <c r="HK266" i="7"/>
  <c r="HK326" i="7" s="1"/>
  <c r="KZ267" i="7"/>
  <c r="KZ325" i="7" s="1"/>
  <c r="HD291" i="7"/>
  <c r="HD313" i="7" s="1"/>
  <c r="LL189" i="7"/>
  <c r="HL267" i="7"/>
  <c r="HL325" i="7" s="1"/>
  <c r="HD267" i="7"/>
  <c r="HD325" i="7" s="1"/>
  <c r="GO266" i="7"/>
  <c r="GO326" i="7" s="1"/>
  <c r="GK267" i="7"/>
  <c r="GK325" i="7" s="1"/>
  <c r="HD266" i="7"/>
  <c r="HD326" i="7" s="1"/>
  <c r="HX272" i="7"/>
  <c r="HX274" i="7" s="1"/>
  <c r="HP272" i="7"/>
  <c r="HP274" i="7" s="1"/>
  <c r="HW272" i="7"/>
  <c r="HW274" i="7" s="1"/>
  <c r="EG267" i="7"/>
  <c r="EG325" i="7" s="1"/>
  <c r="KX267" i="7"/>
  <c r="KX325" i="7" s="1"/>
  <c r="GM266" i="7"/>
  <c r="GM326" i="7" s="1"/>
  <c r="KY291" i="7"/>
  <c r="KY313" i="7" s="1"/>
  <c r="GE267" i="7"/>
  <c r="GE325" i="7" s="1"/>
  <c r="DZ266" i="7"/>
  <c r="DZ326" i="7" s="1"/>
  <c r="KY266" i="7"/>
  <c r="KY326" i="7" s="1"/>
  <c r="ED266" i="7"/>
  <c r="ED326" i="7" s="1"/>
  <c r="DU272" i="7"/>
  <c r="DU274" i="7" s="1"/>
  <c r="LF267" i="7"/>
  <c r="LF325" i="7" s="1"/>
  <c r="LD267" i="7"/>
  <c r="LD325" i="7" s="1"/>
  <c r="KZ266" i="7"/>
  <c r="KZ326" i="7" s="1"/>
  <c r="KU267" i="7"/>
  <c r="KU325" i="7" s="1"/>
  <c r="GH266" i="7"/>
  <c r="GH326" i="7" s="1"/>
  <c r="LE267" i="7"/>
  <c r="LE325" i="7" s="1"/>
  <c r="T69" i="30"/>
  <c r="Q96" i="7" s="1"/>
  <c r="U65" i="24"/>
  <c r="R109" i="7" s="1"/>
  <c r="P348" i="7"/>
  <c r="U69" i="40"/>
  <c r="R113" i="7" s="1"/>
  <c r="R345" i="7" s="1"/>
  <c r="U72" i="40"/>
  <c r="U71" i="40"/>
  <c r="W46" i="40"/>
  <c r="W62" i="40" s="1"/>
  <c r="X45" i="40"/>
  <c r="AC65" i="40"/>
  <c r="AC57" i="40"/>
  <c r="AC59" i="40"/>
  <c r="AD30" i="40"/>
  <c r="AD66" i="40" s="1"/>
  <c r="U65" i="32"/>
  <c r="R110" i="7" s="1"/>
  <c r="DY267" i="7"/>
  <c r="DY325" i="7" s="1"/>
  <c r="W43" i="40"/>
  <c r="V60" i="40"/>
  <c r="U65" i="25"/>
  <c r="R111" i="7" s="1"/>
  <c r="W48" i="40"/>
  <c r="W63" i="40" s="1"/>
  <c r="X47" i="40"/>
  <c r="Q347" i="7"/>
  <c r="Q350" i="7"/>
  <c r="EC267" i="7"/>
  <c r="EC325" i="7" s="1"/>
  <c r="W50" i="40"/>
  <c r="V64" i="40"/>
  <c r="HF267" i="7"/>
  <c r="HF325" i="7" s="1"/>
  <c r="U24" i="22"/>
  <c r="U52" i="22" s="1"/>
  <c r="GO290" i="7"/>
  <c r="GO314" i="7" s="1"/>
  <c r="HN267" i="7"/>
  <c r="HN325" i="7" s="1"/>
  <c r="DZ290" i="7"/>
  <c r="DZ314" i="7" s="1"/>
  <c r="HE266" i="7"/>
  <c r="HE326" i="7" s="1"/>
  <c r="KW291" i="7"/>
  <c r="KW313" i="7" s="1"/>
  <c r="EB291" i="7"/>
  <c r="EB313" i="7" s="1"/>
  <c r="EE267" i="7"/>
  <c r="EE325" i="7" s="1"/>
  <c r="KM272" i="7"/>
  <c r="KM274" i="7" s="1"/>
  <c r="LA267" i="7"/>
  <c r="LA325" i="7" s="1"/>
  <c r="DW266" i="7"/>
  <c r="DW326" i="7" s="1"/>
  <c r="GN266" i="7"/>
  <c r="GN326" i="7" s="1"/>
  <c r="KY267" i="7"/>
  <c r="KY325" i="7" s="1"/>
  <c r="KN272" i="7"/>
  <c r="KN274" i="7" s="1"/>
  <c r="HF291" i="7"/>
  <c r="HF313" i="7" s="1"/>
  <c r="EF266" i="7"/>
  <c r="EF326" i="7" s="1"/>
  <c r="T53" i="22"/>
  <c r="T66" i="22" s="1"/>
  <c r="Q134" i="7" s="1"/>
  <c r="LC266" i="7"/>
  <c r="LC326" i="7" s="1"/>
  <c r="KV266" i="7"/>
  <c r="KV326" i="7" s="1"/>
  <c r="GL266" i="7"/>
  <c r="GL326" i="7" s="1"/>
  <c r="FT272" i="7"/>
  <c r="FT274" i="7" s="1"/>
  <c r="FT326" i="7"/>
  <c r="FT333" i="7" s="1"/>
  <c r="T325" i="7"/>
  <c r="EP187" i="7"/>
  <c r="EP12" i="7" s="1"/>
  <c r="EE290" i="7"/>
  <c r="EE314" i="7" s="1"/>
  <c r="GF266" i="7"/>
  <c r="GF326" i="7" s="1"/>
  <c r="GH291" i="7"/>
  <c r="GH313" i="7" s="1"/>
  <c r="HC290" i="7"/>
  <c r="HC314" i="7" s="1"/>
  <c r="KX291" i="7"/>
  <c r="KX313" i="7" s="1"/>
  <c r="GG266" i="7"/>
  <c r="GG326" i="7" s="1"/>
  <c r="FU272" i="7"/>
  <c r="FU274" i="7" s="1"/>
  <c r="EP192" i="7"/>
  <c r="EP17" i="7" s="1"/>
  <c r="HL291" i="7"/>
  <c r="HL313" i="7" s="1"/>
  <c r="KJ272" i="7"/>
  <c r="KJ274" i="7" s="1"/>
  <c r="GK290" i="7"/>
  <c r="GK314" i="7" s="1"/>
  <c r="GE290" i="7"/>
  <c r="GE314" i="7" s="1"/>
  <c r="HD290" i="7"/>
  <c r="HD314" i="7" s="1"/>
  <c r="LD291" i="7"/>
  <c r="LD313" i="7" s="1"/>
  <c r="KV267" i="7"/>
  <c r="KV325" i="7" s="1"/>
  <c r="LF286" i="7"/>
  <c r="MQ286" i="7"/>
  <c r="LF281" i="7"/>
  <c r="MQ281" i="7"/>
  <c r="MJ281" i="7"/>
  <c r="AK46" i="7"/>
  <c r="MJ286" i="7"/>
  <c r="AK45" i="7"/>
  <c r="MH262" i="7"/>
  <c r="MJ257" i="7"/>
  <c r="MC256" i="7"/>
  <c r="MJ262" i="7"/>
  <c r="MR257" i="7"/>
  <c r="MR262" i="7"/>
  <c r="MC262" i="7"/>
  <c r="DS272" i="7"/>
  <c r="DS274" i="7" s="1"/>
  <c r="MH255" i="7"/>
  <c r="EE266" i="7"/>
  <c r="EE326" i="7" s="1"/>
  <c r="MH256" i="7"/>
  <c r="GK291" i="7"/>
  <c r="GK313" i="7" s="1"/>
  <c r="DZ291" i="7"/>
  <c r="DZ313" i="7" s="1"/>
  <c r="KB338" i="7"/>
  <c r="DH339" i="7"/>
  <c r="HX338" i="7"/>
  <c r="GG291" i="7"/>
  <c r="GG313" i="7" s="1"/>
  <c r="HK290" i="7"/>
  <c r="HK314" i="7" s="1"/>
  <c r="DS337" i="7"/>
  <c r="HN290" i="7"/>
  <c r="HN314" i="7" s="1"/>
  <c r="GG290" i="7"/>
  <c r="GG314" i="7" s="1"/>
  <c r="LF297" i="7"/>
  <c r="LF308" i="7" s="1"/>
  <c r="FU337" i="7"/>
  <c r="KM338" i="7"/>
  <c r="MQ297" i="7"/>
  <c r="GI291" i="7"/>
  <c r="GI313" i="7" s="1"/>
  <c r="KV291" i="7"/>
  <c r="KV313" i="7" s="1"/>
  <c r="DX290" i="7"/>
  <c r="DX314" i="7" s="1"/>
  <c r="AP274" i="7"/>
  <c r="LU274" i="7" s="1"/>
  <c r="AP333" i="7"/>
  <c r="HI291" i="7"/>
  <c r="HI313" i="7" s="1"/>
  <c r="DY290" i="7"/>
  <c r="DY314" i="7" s="1"/>
  <c r="EH291" i="7"/>
  <c r="EH313" i="7" s="1"/>
  <c r="KL296" i="7"/>
  <c r="KL298" i="7" s="1"/>
  <c r="KX290" i="7"/>
  <c r="KX314" i="7" s="1"/>
  <c r="HP337" i="7"/>
  <c r="LA291" i="7"/>
  <c r="LA313" i="7" s="1"/>
  <c r="GL291" i="7"/>
  <c r="GL313" i="7" s="1"/>
  <c r="DX291" i="7"/>
  <c r="DX313" i="7" s="1"/>
  <c r="GM290" i="7"/>
  <c r="GM314" i="7" s="1"/>
  <c r="DF338" i="7"/>
  <c r="EC291" i="7"/>
  <c r="EC313" i="7" s="1"/>
  <c r="FQ338" i="7"/>
  <c r="DC338" i="7"/>
  <c r="FJ332" i="7"/>
  <c r="HP296" i="7"/>
  <c r="HP298" i="7" s="1"/>
  <c r="DG338" i="7"/>
  <c r="FR333" i="7"/>
  <c r="KH338" i="7"/>
  <c r="CY337" i="7"/>
  <c r="KF338" i="7"/>
  <c r="LG184" i="7"/>
  <c r="LG192" i="7"/>
  <c r="DA338" i="7"/>
  <c r="IG337" i="7"/>
  <c r="IA334" i="7"/>
  <c r="FN338" i="7"/>
  <c r="JW338" i="7"/>
  <c r="EG291" i="7"/>
  <c r="EG313" i="7" s="1"/>
  <c r="DU338" i="7"/>
  <c r="LF290" i="7"/>
  <c r="LF314" i="7" s="1"/>
  <c r="GN291" i="7"/>
  <c r="GN313" i="7" s="1"/>
  <c r="KN338" i="7"/>
  <c r="GE291" i="7"/>
  <c r="GE313" i="7" s="1"/>
  <c r="KG338" i="7"/>
  <c r="KE335" i="7"/>
  <c r="D333" i="7"/>
  <c r="FO337" i="7"/>
  <c r="FG338" i="7"/>
  <c r="DD338" i="7"/>
  <c r="DC339" i="7"/>
  <c r="FQ337" i="7"/>
  <c r="KG336" i="7"/>
  <c r="FK338" i="7"/>
  <c r="KB333" i="7"/>
  <c r="KE338" i="7"/>
  <c r="KM339" i="7"/>
  <c r="DU339" i="7"/>
  <c r="HP338" i="7"/>
  <c r="CY338" i="7"/>
  <c r="JW335" i="7"/>
  <c r="KA338" i="7"/>
  <c r="AP338" i="7"/>
  <c r="FR338" i="7"/>
  <c r="FP338" i="7"/>
  <c r="FJ338" i="7"/>
  <c r="DJ338" i="7"/>
  <c r="FO338" i="7"/>
  <c r="FM338" i="7"/>
  <c r="JZ338" i="7"/>
  <c r="IA338" i="7"/>
  <c r="DE338" i="7"/>
  <c r="IG338" i="7"/>
  <c r="JY338" i="7"/>
  <c r="DH338" i="7"/>
  <c r="JX338" i="7"/>
  <c r="DF335" i="7"/>
  <c r="KC338" i="7"/>
  <c r="HX337" i="7"/>
  <c r="KH337" i="7"/>
  <c r="KN337" i="7"/>
  <c r="KA337" i="7"/>
  <c r="KA334" i="7"/>
  <c r="KA339" i="7"/>
  <c r="KA333" i="7"/>
  <c r="KA336" i="7"/>
  <c r="KA332" i="7"/>
  <c r="KA335" i="7"/>
  <c r="KC337" i="7"/>
  <c r="KC334" i="7"/>
  <c r="KC339" i="7"/>
  <c r="KC333" i="7"/>
  <c r="KC336" i="7"/>
  <c r="KC332" i="7"/>
  <c r="KC335" i="7"/>
  <c r="CZ338" i="7"/>
  <c r="FI338" i="7"/>
  <c r="FM337" i="7"/>
  <c r="FM336" i="7"/>
  <c r="FM332" i="7"/>
  <c r="FM335" i="7"/>
  <c r="FM334" i="7"/>
  <c r="FM339" i="7"/>
  <c r="FM333" i="7"/>
  <c r="JY337" i="7"/>
  <c r="JY336" i="7"/>
  <c r="JY332" i="7"/>
  <c r="JY335" i="7"/>
  <c r="JY334" i="7"/>
  <c r="JY339" i="7"/>
  <c r="JY333" i="7"/>
  <c r="FP337" i="7"/>
  <c r="FP334" i="7"/>
  <c r="FP339" i="7"/>
  <c r="FP333" i="7"/>
  <c r="FP336" i="7"/>
  <c r="FP332" i="7"/>
  <c r="FP335" i="7"/>
  <c r="DD337" i="7"/>
  <c r="DD336" i="7"/>
  <c r="DD332" i="7"/>
  <c r="DD335" i="7"/>
  <c r="DD334" i="7"/>
  <c r="DD339" i="7"/>
  <c r="DD333" i="7"/>
  <c r="CZ337" i="7"/>
  <c r="CZ336" i="7"/>
  <c r="CZ332" i="7"/>
  <c r="CZ335" i="7"/>
  <c r="CZ334" i="7"/>
  <c r="CZ339" i="7"/>
  <c r="CZ333" i="7"/>
  <c r="JX337" i="7"/>
  <c r="JX336" i="7"/>
  <c r="JX332" i="7"/>
  <c r="JX335" i="7"/>
  <c r="JX334" i="7"/>
  <c r="JX339" i="7"/>
  <c r="JX333" i="7"/>
  <c r="FK337" i="7"/>
  <c r="FK336" i="7"/>
  <c r="FK332" i="7"/>
  <c r="FK335" i="7"/>
  <c r="FK334" i="7"/>
  <c r="FK339" i="7"/>
  <c r="FK333" i="7"/>
  <c r="DI337" i="7"/>
  <c r="DI334" i="7"/>
  <c r="DI339" i="7"/>
  <c r="DI333" i="7"/>
  <c r="DI336" i="7"/>
  <c r="DI332" i="7"/>
  <c r="DI335" i="7"/>
  <c r="DB338" i="7"/>
  <c r="U339" i="7"/>
  <c r="FH332" i="7"/>
  <c r="FO334" i="7"/>
  <c r="DA336" i="7"/>
  <c r="AP336" i="7"/>
  <c r="DC332" i="7"/>
  <c r="IK333" i="7"/>
  <c r="IK339" i="7"/>
  <c r="ID335" i="7"/>
  <c r="IG333" i="7"/>
  <c r="IG339" i="7"/>
  <c r="IC335" i="7"/>
  <c r="IL333" i="7"/>
  <c r="IL339" i="7"/>
  <c r="IA335" i="7"/>
  <c r="IB333" i="7"/>
  <c r="IB339" i="7"/>
  <c r="DS334" i="7"/>
  <c r="FJ339" i="7"/>
  <c r="AP335" i="7"/>
  <c r="DH333" i="7"/>
  <c r="KH334" i="7"/>
  <c r="HX334" i="7"/>
  <c r="IB338" i="7"/>
  <c r="KN332" i="7"/>
  <c r="KN336" i="7"/>
  <c r="IK338" i="7"/>
  <c r="IL337" i="7"/>
  <c r="FQ339" i="7"/>
  <c r="FH334" i="7"/>
  <c r="DA334" i="7"/>
  <c r="AP334" i="7"/>
  <c r="DH332" i="7"/>
  <c r="IF332" i="7"/>
  <c r="IF336" i="7"/>
  <c r="FU333" i="7"/>
  <c r="FU339" i="7"/>
  <c r="DU333" i="7"/>
  <c r="KM333" i="7"/>
  <c r="FH338" i="7"/>
  <c r="IH333" i="7"/>
  <c r="DF333" i="7"/>
  <c r="KD335" i="7"/>
  <c r="AP339" i="7"/>
  <c r="DC333" i="7"/>
  <c r="HP334" i="7"/>
  <c r="AP337" i="7"/>
  <c r="KE337" i="7"/>
  <c r="IF338" i="7"/>
  <c r="JW339" i="7"/>
  <c r="FR335" i="7"/>
  <c r="FR339" i="7"/>
  <c r="KB335" i="7"/>
  <c r="KB339" i="7"/>
  <c r="FJ336" i="7"/>
  <c r="IK337" i="7"/>
  <c r="CY333" i="7"/>
  <c r="FQ336" i="7"/>
  <c r="KG334" i="7"/>
  <c r="KG337" i="7"/>
  <c r="KD338" i="7"/>
  <c r="DG333" i="7"/>
  <c r="DG332" i="7"/>
  <c r="KM337" i="7"/>
  <c r="FU338" i="7"/>
  <c r="DS338" i="7"/>
  <c r="DU337" i="7"/>
  <c r="AA332" i="7"/>
  <c r="L332" i="7"/>
  <c r="D336" i="7"/>
  <c r="FQ335" i="7"/>
  <c r="JW334" i="7"/>
  <c r="DF336" i="7"/>
  <c r="DA332" i="7"/>
  <c r="AP332" i="7"/>
  <c r="DH334" i="7"/>
  <c r="IK334" i="7"/>
  <c r="ID332" i="7"/>
  <c r="ID336" i="7"/>
  <c r="IG334" i="7"/>
  <c r="IC332" i="7"/>
  <c r="IC336" i="7"/>
  <c r="IL334" i="7"/>
  <c r="IA332" i="7"/>
  <c r="IA336" i="7"/>
  <c r="IB334" i="7"/>
  <c r="DS335" i="7"/>
  <c r="FH335" i="7"/>
  <c r="FO339" i="7"/>
  <c r="FJ333" i="7"/>
  <c r="FL339" i="7"/>
  <c r="KH335" i="7"/>
  <c r="HX335" i="7"/>
  <c r="FJ337" i="7"/>
  <c r="KN333" i="7"/>
  <c r="KN339" i="7"/>
  <c r="IH338" i="7"/>
  <c r="KE336" i="7"/>
  <c r="FQ333" i="7"/>
  <c r="JW336" i="7"/>
  <c r="FO332" i="7"/>
  <c r="KD336" i="7"/>
  <c r="FL336" i="7"/>
  <c r="IF333" i="7"/>
  <c r="IF339" i="7"/>
  <c r="FU334" i="7"/>
  <c r="DU334" i="7"/>
  <c r="KM334" i="7"/>
  <c r="FH339" i="7"/>
  <c r="FJ335" i="7"/>
  <c r="DH335" i="7"/>
  <c r="HP335" i="7"/>
  <c r="FH337" i="7"/>
  <c r="FL338" i="7"/>
  <c r="DA335" i="7"/>
  <c r="FR332" i="7"/>
  <c r="FR334" i="7"/>
  <c r="KB332" i="7"/>
  <c r="KB334" i="7"/>
  <c r="DH336" i="7"/>
  <c r="CY335" i="7"/>
  <c r="CY339" i="7"/>
  <c r="DF339" i="7"/>
  <c r="KG335" i="7"/>
  <c r="DG339" i="7"/>
  <c r="DG336" i="7"/>
  <c r="FI337" i="7"/>
  <c r="FI334" i="7"/>
  <c r="FI339" i="7"/>
  <c r="FI333" i="7"/>
  <c r="FI336" i="7"/>
  <c r="FI332" i="7"/>
  <c r="FI335" i="7"/>
  <c r="FN337" i="7"/>
  <c r="FN336" i="7"/>
  <c r="FN332" i="7"/>
  <c r="FN335" i="7"/>
  <c r="FN334" i="7"/>
  <c r="FN339" i="7"/>
  <c r="FN333" i="7"/>
  <c r="KF337" i="7"/>
  <c r="KF336" i="7"/>
  <c r="KF332" i="7"/>
  <c r="KF335" i="7"/>
  <c r="KF334" i="7"/>
  <c r="KF339" i="7"/>
  <c r="KF333" i="7"/>
  <c r="DE337" i="7"/>
  <c r="DE334" i="7"/>
  <c r="DE339" i="7"/>
  <c r="DE333" i="7"/>
  <c r="DE336" i="7"/>
  <c r="DE332" i="7"/>
  <c r="DE335" i="7"/>
  <c r="DB337" i="7"/>
  <c r="DB336" i="7"/>
  <c r="DB332" i="7"/>
  <c r="DB335" i="7"/>
  <c r="DB334" i="7"/>
  <c r="DB339" i="7"/>
  <c r="DB333" i="7"/>
  <c r="JZ337" i="7"/>
  <c r="JZ334" i="7"/>
  <c r="JZ339" i="7"/>
  <c r="JZ333" i="7"/>
  <c r="JZ336" i="7"/>
  <c r="JZ332" i="7"/>
  <c r="JZ335" i="7"/>
  <c r="FG337" i="7"/>
  <c r="FG336" i="7"/>
  <c r="FG332" i="7"/>
  <c r="FG335" i="7"/>
  <c r="FG334" i="7"/>
  <c r="FG339" i="7"/>
  <c r="FG333" i="7"/>
  <c r="DJ337" i="7"/>
  <c r="DJ334" i="7"/>
  <c r="DJ339" i="7"/>
  <c r="DJ333" i="7"/>
  <c r="DJ336" i="7"/>
  <c r="DJ332" i="7"/>
  <c r="DJ335" i="7"/>
  <c r="D338" i="7"/>
  <c r="L339" i="7"/>
  <c r="L337" i="7"/>
  <c r="U338" i="7"/>
  <c r="IH336" i="7"/>
  <c r="DF332" i="7"/>
  <c r="KD334" i="7"/>
  <c r="FL334" i="7"/>
  <c r="IK335" i="7"/>
  <c r="ID333" i="7"/>
  <c r="ID339" i="7"/>
  <c r="IG335" i="7"/>
  <c r="IC333" i="7"/>
  <c r="IC339" i="7"/>
  <c r="IL335" i="7"/>
  <c r="IA333" i="7"/>
  <c r="IA339" i="7"/>
  <c r="IB335" i="7"/>
  <c r="DS332" i="7"/>
  <c r="DS336" i="7"/>
  <c r="DA337" i="7"/>
  <c r="DC337" i="7"/>
  <c r="KE339" i="7"/>
  <c r="FQ334" i="7"/>
  <c r="JW333" i="7"/>
  <c r="FO333" i="7"/>
  <c r="KD339" i="7"/>
  <c r="FL333" i="7"/>
  <c r="KH332" i="7"/>
  <c r="KH336" i="7"/>
  <c r="HX332" i="7"/>
  <c r="HX336" i="7"/>
  <c r="KN334" i="7"/>
  <c r="ID338" i="7"/>
  <c r="DH337" i="7"/>
  <c r="KE332" i="7"/>
  <c r="JW332" i="7"/>
  <c r="DF334" i="7"/>
  <c r="KD332" i="7"/>
  <c r="FL332" i="7"/>
  <c r="IF334" i="7"/>
  <c r="FU335" i="7"/>
  <c r="DU335" i="7"/>
  <c r="KM335" i="7"/>
  <c r="DF337" i="7"/>
  <c r="FH333" i="7"/>
  <c r="DA339" i="7"/>
  <c r="FL335" i="7"/>
  <c r="HP332" i="7"/>
  <c r="HP336" i="7"/>
  <c r="IA337" i="7"/>
  <c r="KD337" i="7"/>
  <c r="DC335" i="7"/>
  <c r="FR336" i="7"/>
  <c r="FR337" i="7"/>
  <c r="KB336" i="7"/>
  <c r="KB337" i="7"/>
  <c r="FO336" i="7"/>
  <c r="CY332" i="7"/>
  <c r="CY334" i="7"/>
  <c r="IF337" i="7"/>
  <c r="KG333" i="7"/>
  <c r="KG332" i="7"/>
  <c r="DG334" i="7"/>
  <c r="DG337" i="7"/>
  <c r="U333" i="7"/>
  <c r="AA338" i="7"/>
  <c r="Q336" i="7"/>
  <c r="KE334" i="7"/>
  <c r="IH332" i="7"/>
  <c r="FJ334" i="7"/>
  <c r="DC336" i="7"/>
  <c r="IK332" i="7"/>
  <c r="ID334" i="7"/>
  <c r="IG332" i="7"/>
  <c r="IG336" i="7"/>
  <c r="IC334" i="7"/>
  <c r="IL332" i="7"/>
  <c r="IL336" i="7"/>
  <c r="IB332" i="7"/>
  <c r="IB336" i="7"/>
  <c r="DS333" i="7"/>
  <c r="DS339" i="7"/>
  <c r="JW337" i="7"/>
  <c r="KE333" i="7"/>
  <c r="IH335" i="7"/>
  <c r="KH333" i="7"/>
  <c r="KH339" i="7"/>
  <c r="HX333" i="7"/>
  <c r="HX339" i="7"/>
  <c r="KN335" i="7"/>
  <c r="IH334" i="7"/>
  <c r="DC334" i="7"/>
  <c r="FU332" i="7"/>
  <c r="FU336" i="7"/>
  <c r="DU332" i="7"/>
  <c r="DU336" i="7"/>
  <c r="KM332" i="7"/>
  <c r="KM336" i="7"/>
  <c r="IH337" i="7"/>
  <c r="FQ332" i="7"/>
  <c r="FO335" i="7"/>
  <c r="DA333" i="7"/>
  <c r="HP333" i="7"/>
  <c r="HP339" i="7"/>
  <c r="IC337" i="7"/>
  <c r="CY336" i="7"/>
  <c r="KG339" i="7"/>
  <c r="DI338" i="7"/>
  <c r="DG335" i="7"/>
  <c r="AA333" i="7"/>
  <c r="AA334" i="7"/>
  <c r="U332" i="7"/>
  <c r="U336" i="7"/>
  <c r="Q337" i="7"/>
  <c r="L336" i="7"/>
  <c r="L334" i="7"/>
  <c r="L338" i="7"/>
  <c r="Q333" i="7"/>
  <c r="LG194" i="7"/>
  <c r="D332" i="7"/>
  <c r="D337" i="7"/>
  <c r="AA335" i="7"/>
  <c r="AA336" i="7"/>
  <c r="U335" i="7"/>
  <c r="U337" i="7"/>
  <c r="L333" i="7"/>
  <c r="D335" i="7"/>
  <c r="Q332" i="7"/>
  <c r="Q335" i="7"/>
  <c r="AA339" i="7"/>
  <c r="D334" i="7"/>
  <c r="D339" i="7"/>
  <c r="Q334" i="7"/>
  <c r="Q339" i="7"/>
  <c r="HZ334" i="7"/>
  <c r="GA337" i="7"/>
  <c r="KL336" i="7"/>
  <c r="FV337" i="7"/>
  <c r="DK338" i="7"/>
  <c r="KO334" i="7"/>
  <c r="FW336" i="7"/>
  <c r="HY333" i="7"/>
  <c r="DQ338" i="7"/>
  <c r="GB339" i="7"/>
  <c r="KP272" i="7"/>
  <c r="KP274" i="7" s="1"/>
  <c r="KP332" i="7"/>
  <c r="DM272" i="7"/>
  <c r="DM274" i="7" s="1"/>
  <c r="DM334" i="7"/>
  <c r="DL272" i="7"/>
  <c r="DL274" i="7" s="1"/>
  <c r="DL333" i="7"/>
  <c r="DP272" i="7"/>
  <c r="DP274" i="7" s="1"/>
  <c r="DP337" i="7"/>
  <c r="DR272" i="7"/>
  <c r="DR274" i="7" s="1"/>
  <c r="DR334" i="7"/>
  <c r="LG183" i="7"/>
  <c r="HC267" i="7"/>
  <c r="HC325" i="7" s="1"/>
  <c r="FZ272" i="7"/>
  <c r="FZ274" i="7" s="1"/>
  <c r="FZ339" i="7"/>
  <c r="KT272" i="7"/>
  <c r="KT274" i="7" s="1"/>
  <c r="M272" i="7"/>
  <c r="M274" i="7" s="1"/>
  <c r="KR272" i="7"/>
  <c r="KR274" i="7" s="1"/>
  <c r="KR338" i="7"/>
  <c r="LC267" i="7"/>
  <c r="LC325" i="7" s="1"/>
  <c r="LG189" i="7"/>
  <c r="HR272" i="7"/>
  <c r="HR274" i="7" s="1"/>
  <c r="HQ272" i="7"/>
  <c r="HQ274" i="7" s="1"/>
  <c r="FX272" i="7"/>
  <c r="FX274" i="7" s="1"/>
  <c r="FX338" i="7"/>
  <c r="KS272" i="7"/>
  <c r="KS274" i="7" s="1"/>
  <c r="KS336" i="7"/>
  <c r="DZ267" i="7"/>
  <c r="DN336" i="7"/>
  <c r="GC272" i="7"/>
  <c r="GC274" i="7" s="1"/>
  <c r="GC336" i="7"/>
  <c r="LG197" i="7"/>
  <c r="HT272" i="7"/>
  <c r="HT274" i="7" s="1"/>
  <c r="HT335" i="7"/>
  <c r="LG187" i="7"/>
  <c r="LG191" i="7"/>
  <c r="HU272" i="7"/>
  <c r="HU274" i="7" s="1"/>
  <c r="HU336" i="7"/>
  <c r="FY272" i="7"/>
  <c r="FY274" i="7" s="1"/>
  <c r="FY337" i="7"/>
  <c r="FS272" i="7"/>
  <c r="FS274" i="7" s="1"/>
  <c r="FS338" i="7"/>
  <c r="HV272" i="7"/>
  <c r="HV274" i="7" s="1"/>
  <c r="HV334" i="7"/>
  <c r="DT272" i="7"/>
  <c r="DT274" i="7" s="1"/>
  <c r="DT332" i="7"/>
  <c r="KI272" i="7"/>
  <c r="KI274" i="7" s="1"/>
  <c r="KI335" i="7"/>
  <c r="LG193" i="7"/>
  <c r="LG186" i="7"/>
  <c r="HR296" i="7"/>
  <c r="HR298" i="7" s="1"/>
  <c r="HR239" i="7" s="1"/>
  <c r="KJ296" i="7"/>
  <c r="KJ298" i="7" s="1"/>
  <c r="KJ338" i="7"/>
  <c r="IY194" i="7"/>
  <c r="HK291" i="7"/>
  <c r="HK313" i="7" s="1"/>
  <c r="MJ297" i="7"/>
  <c r="HE291" i="7"/>
  <c r="HE313" i="7" s="1"/>
  <c r="LC290" i="7"/>
  <c r="LC314" i="7" s="1"/>
  <c r="HG291" i="7"/>
  <c r="HG313" i="7" s="1"/>
  <c r="R272" i="7"/>
  <c r="R274" i="7" s="1"/>
  <c r="R338" i="7"/>
  <c r="AB272" i="7"/>
  <c r="AB274" i="7" s="1"/>
  <c r="AB337" i="7"/>
  <c r="LL193" i="7"/>
  <c r="LL192" i="7"/>
  <c r="LL185" i="7"/>
  <c r="LL191" i="7"/>
  <c r="LL194" i="7"/>
  <c r="P24" i="23"/>
  <c r="P52" i="23" s="1"/>
  <c r="LL184" i="7"/>
  <c r="LL190" i="7"/>
  <c r="Z65" i="26"/>
  <c r="W112" i="7" s="1"/>
  <c r="Z64" i="26"/>
  <c r="W139" i="7" s="1"/>
  <c r="W67" i="7" s="1"/>
  <c r="LL183" i="7"/>
  <c r="R22" i="37"/>
  <c r="R35" i="37" s="1"/>
  <c r="O83" i="7"/>
  <c r="GQ199" i="7"/>
  <c r="JH187" i="7"/>
  <c r="JH184" i="7"/>
  <c r="JH185" i="7"/>
  <c r="JH188" i="7"/>
  <c r="ES191" i="7"/>
  <c r="ES16" i="7" s="1"/>
  <c r="JJ196" i="7"/>
  <c r="IP197" i="7"/>
  <c r="IP186" i="7"/>
  <c r="IP185" i="7"/>
  <c r="IP193" i="7"/>
  <c r="IP192" i="7"/>
  <c r="IP189" i="7"/>
  <c r="GV193" i="7"/>
  <c r="BN197" i="7"/>
  <c r="BN22" i="7" s="1"/>
  <c r="IP187" i="7"/>
  <c r="IP194" i="7"/>
  <c r="N12" i="7"/>
  <c r="IP184" i="7"/>
  <c r="IP196" i="7"/>
  <c r="IP198" i="7"/>
  <c r="N16" i="7"/>
  <c r="LM193" i="7"/>
  <c r="EP198" i="7"/>
  <c r="EP23" i="7" s="1"/>
  <c r="ES196" i="7"/>
  <c r="ES21" i="7" s="1"/>
  <c r="BN198" i="7"/>
  <c r="BN23" i="7" s="1"/>
  <c r="BN187" i="7"/>
  <c r="BN12" i="7" s="1"/>
  <c r="BN200" i="7"/>
  <c r="BN25" i="7" s="1"/>
  <c r="ES187" i="7"/>
  <c r="ES12" i="7" s="1"/>
  <c r="ES195" i="7"/>
  <c r="ES20" i="7" s="1"/>
  <c r="ES198" i="7"/>
  <c r="ES23" i="7" s="1"/>
  <c r="LG200" i="7"/>
  <c r="N14" i="7"/>
  <c r="GS190" i="7"/>
  <c r="F55" i="7"/>
  <c r="JH197" i="7"/>
  <c r="M27" i="37"/>
  <c r="LJ185" i="7"/>
  <c r="LJ193" i="7"/>
  <c r="ES199" i="7"/>
  <c r="ES24" i="7" s="1"/>
  <c r="ES185" i="7"/>
  <c r="ES10" i="7" s="1"/>
  <c r="ES190" i="7"/>
  <c r="ES15" i="7" s="1"/>
  <c r="ES184" i="7"/>
  <c r="ES9" i="7" s="1"/>
  <c r="ES188" i="7"/>
  <c r="ES13" i="7" s="1"/>
  <c r="ES186" i="7"/>
  <c r="ES11" i="7" s="1"/>
  <c r="ES183" i="7"/>
  <c r="ES193" i="7"/>
  <c r="ES18" i="7" s="1"/>
  <c r="ES192" i="7"/>
  <c r="ES17" i="7" s="1"/>
  <c r="N15" i="7"/>
  <c r="EJ188" i="7"/>
  <c r="EJ13" i="7" s="1"/>
  <c r="CJ186" i="7"/>
  <c r="CJ11" i="7" s="1"/>
  <c r="CJ183" i="7"/>
  <c r="EJ193" i="7"/>
  <c r="EJ18" i="7" s="1"/>
  <c r="CJ187" i="7"/>
  <c r="CJ12" i="7" s="1"/>
  <c r="CJ189" i="7"/>
  <c r="CJ14" i="7" s="1"/>
  <c r="HA188" i="7"/>
  <c r="F76" i="7"/>
  <c r="CA189" i="7"/>
  <c r="CA14" i="7" s="1"/>
  <c r="O54" i="7"/>
  <c r="CA193" i="7"/>
  <c r="CA18" i="7" s="1"/>
  <c r="CA191" i="7"/>
  <c r="CA16" i="7" s="1"/>
  <c r="CA183" i="7"/>
  <c r="CA192" i="7"/>
  <c r="CA17" i="7" s="1"/>
  <c r="CA184" i="7"/>
  <c r="CA9" i="7" s="1"/>
  <c r="N17" i="7"/>
  <c r="CL199" i="7"/>
  <c r="CL24" i="7" s="1"/>
  <c r="CA199" i="7"/>
  <c r="CA24" i="7" s="1"/>
  <c r="EO185" i="7"/>
  <c r="EO10" i="7" s="1"/>
  <c r="J56" i="7"/>
  <c r="CJ193" i="7"/>
  <c r="CJ18" i="7" s="1"/>
  <c r="EO191" i="7"/>
  <c r="EO16" i="7" s="1"/>
  <c r="CJ184" i="7"/>
  <c r="CJ9" i="7" s="1"/>
  <c r="EO189" i="7"/>
  <c r="EO14" i="7" s="1"/>
  <c r="HB190" i="7"/>
  <c r="JD196" i="7"/>
  <c r="HB186" i="7"/>
  <c r="JD186" i="7"/>
  <c r="EJ189" i="7"/>
  <c r="EJ14" i="7" s="1"/>
  <c r="HB185" i="7"/>
  <c r="JD187" i="7"/>
  <c r="M5" i="37"/>
  <c r="M30" i="37" s="1"/>
  <c r="JD189" i="7"/>
  <c r="EO195" i="7"/>
  <c r="EO20" i="7" s="1"/>
  <c r="JD190" i="7"/>
  <c r="J67" i="7"/>
  <c r="BJ200" i="7"/>
  <c r="BJ25" i="7" s="1"/>
  <c r="CF200" i="7"/>
  <c r="CF25" i="7" s="1"/>
  <c r="CF199" i="7"/>
  <c r="CF24" i="7" s="1"/>
  <c r="BM186" i="7"/>
  <c r="BM11" i="7" s="1"/>
  <c r="HB183" i="7"/>
  <c r="BJ187" i="7"/>
  <c r="BJ12" i="7" s="1"/>
  <c r="F86" i="7"/>
  <c r="BJ197" i="7"/>
  <c r="BJ22" i="7" s="1"/>
  <c r="CF196" i="7"/>
  <c r="CF21" i="7" s="1"/>
  <c r="CJ195" i="7"/>
  <c r="CJ20" i="7" s="1"/>
  <c r="CJ196" i="7"/>
  <c r="CJ21" i="7" s="1"/>
  <c r="CJ197" i="7"/>
  <c r="CJ22" i="7" s="1"/>
  <c r="CF185" i="7"/>
  <c r="CF10" i="7" s="1"/>
  <c r="N162" i="7"/>
  <c r="N31" i="7" s="1"/>
  <c r="BM189" i="7"/>
  <c r="BM14" i="7" s="1"/>
  <c r="BJ190" i="7"/>
  <c r="BJ15" i="7" s="1"/>
  <c r="JD184" i="7"/>
  <c r="CF191" i="7"/>
  <c r="CF16" i="7" s="1"/>
  <c r="HB191" i="7"/>
  <c r="CF192" i="7"/>
  <c r="CF17" i="7" s="1"/>
  <c r="JD188" i="7"/>
  <c r="BM197" i="7"/>
  <c r="BM22" i="7" s="1"/>
  <c r="CF187" i="7"/>
  <c r="CF12" i="7" s="1"/>
  <c r="JD191" i="7"/>
  <c r="HB197" i="7"/>
  <c r="HB188" i="7"/>
  <c r="BJ185" i="7"/>
  <c r="BJ10" i="7" s="1"/>
  <c r="HB189" i="7"/>
  <c r="CJ200" i="7"/>
  <c r="CJ25" i="7" s="1"/>
  <c r="CJ191" i="7"/>
  <c r="CJ16" i="7" s="1"/>
  <c r="CF183" i="7"/>
  <c r="JD183" i="7"/>
  <c r="JD195" i="7"/>
  <c r="BM194" i="7"/>
  <c r="BM19" i="7" s="1"/>
  <c r="CJ199" i="7"/>
  <c r="CJ24" i="7" s="1"/>
  <c r="CJ198" i="7"/>
  <c r="CJ23" i="7" s="1"/>
  <c r="CJ194" i="7"/>
  <c r="CJ19" i="7" s="1"/>
  <c r="CF184" i="7"/>
  <c r="CF9" i="7" s="1"/>
  <c r="JD185" i="7"/>
  <c r="F60" i="7"/>
  <c r="BJ192" i="7"/>
  <c r="BJ17" i="7" s="1"/>
  <c r="CJ190" i="7"/>
  <c r="CJ15" i="7" s="1"/>
  <c r="JD193" i="7"/>
  <c r="JD194" i="7"/>
  <c r="JD200" i="7"/>
  <c r="CF193" i="7"/>
  <c r="CF18" i="7" s="1"/>
  <c r="CJ188" i="7"/>
  <c r="CJ13" i="7" s="1"/>
  <c r="CF190" i="7"/>
  <c r="CF15" i="7" s="1"/>
  <c r="ES189" i="7"/>
  <c r="ES14" i="7" s="1"/>
  <c r="ES194" i="7"/>
  <c r="ES19" i="7" s="1"/>
  <c r="F88" i="7"/>
  <c r="ES197" i="7"/>
  <c r="ES22" i="7" s="1"/>
  <c r="Y184" i="7"/>
  <c r="X6" i="37" s="1"/>
  <c r="Y185" i="7"/>
  <c r="X7" i="37" s="1"/>
  <c r="Y199" i="7"/>
  <c r="X21" i="37" s="1"/>
  <c r="N18" i="7"/>
  <c r="IY192" i="7"/>
  <c r="BN184" i="7"/>
  <c r="BN9" i="7" s="1"/>
  <c r="BN186" i="7"/>
  <c r="BN11" i="7" s="1"/>
  <c r="CE192" i="7"/>
  <c r="CE17" i="7" s="1"/>
  <c r="BN194" i="7"/>
  <c r="BN19" i="7" s="1"/>
  <c r="CE186" i="7"/>
  <c r="CE11" i="7" s="1"/>
  <c r="JD192" i="7"/>
  <c r="JD199" i="7"/>
  <c r="N8" i="7"/>
  <c r="HB194" i="7"/>
  <c r="JD198" i="7"/>
  <c r="G24" i="7"/>
  <c r="GS191" i="7"/>
  <c r="N19" i="7"/>
  <c r="GV188" i="7"/>
  <c r="M33" i="37"/>
  <c r="N22" i="7"/>
  <c r="CL200" i="7"/>
  <c r="CL25" i="7" s="1"/>
  <c r="CL195" i="7"/>
  <c r="CL20" i="7" s="1"/>
  <c r="CL186" i="7"/>
  <c r="CL11" i="7" s="1"/>
  <c r="HA191" i="7"/>
  <c r="HA193" i="7"/>
  <c r="HA185" i="7"/>
  <c r="HA189" i="7"/>
  <c r="HA186" i="7"/>
  <c r="HA192" i="7"/>
  <c r="HA190" i="7"/>
  <c r="HA187" i="7"/>
  <c r="F53" i="7"/>
  <c r="CA195" i="7"/>
  <c r="CA20" i="7" s="1"/>
  <c r="CA198" i="7"/>
  <c r="CA23" i="7" s="1"/>
  <c r="CA200" i="7"/>
  <c r="CA25" i="7" s="1"/>
  <c r="N10" i="7"/>
  <c r="J66" i="7"/>
  <c r="CA197" i="7"/>
  <c r="CA22" i="7" s="1"/>
  <c r="CA187" i="7"/>
  <c r="CA12" i="7" s="1"/>
  <c r="CA190" i="7"/>
  <c r="CA15" i="7" s="1"/>
  <c r="CA194" i="7"/>
  <c r="CA19" i="7" s="1"/>
  <c r="CA188" i="7"/>
  <c r="CA13" i="7" s="1"/>
  <c r="CA186" i="7"/>
  <c r="CA11" i="7" s="1"/>
  <c r="CA185" i="7"/>
  <c r="CA10" i="7" s="1"/>
  <c r="G21" i="7"/>
  <c r="J60" i="7"/>
  <c r="LL199" i="7"/>
  <c r="F57" i="7"/>
  <c r="LL196" i="7"/>
  <c r="LL200" i="7"/>
  <c r="LL195" i="7"/>
  <c r="LL198" i="7"/>
  <c r="LL197" i="7"/>
  <c r="LL188" i="7"/>
  <c r="LL186" i="7"/>
  <c r="LL187" i="7"/>
  <c r="BJ188" i="7"/>
  <c r="BJ13" i="7" s="1"/>
  <c r="M22" i="37"/>
  <c r="M35" i="37" s="1"/>
  <c r="BM193" i="7"/>
  <c r="BM18" i="7" s="1"/>
  <c r="BJ189" i="7"/>
  <c r="BJ14" i="7" s="1"/>
  <c r="ET195" i="7"/>
  <c r="ET20" i="7" s="1"/>
  <c r="F19" i="37"/>
  <c r="ET197" i="7"/>
  <c r="ET22" i="7" s="1"/>
  <c r="ET192" i="7"/>
  <c r="ET17" i="7" s="1"/>
  <c r="ET190" i="7"/>
  <c r="ET15" i="7" s="1"/>
  <c r="ET194" i="7"/>
  <c r="ET19" i="7" s="1"/>
  <c r="N24" i="7"/>
  <c r="N20" i="7"/>
  <c r="Y183" i="7"/>
  <c r="Y188" i="7"/>
  <c r="X10" i="37" s="1"/>
  <c r="Y190" i="7"/>
  <c r="X12" i="37" s="1"/>
  <c r="Y197" i="7"/>
  <c r="X19" i="37" s="1"/>
  <c r="Y198" i="7"/>
  <c r="X20" i="37" s="1"/>
  <c r="Y195" i="7"/>
  <c r="X17" i="37" s="1"/>
  <c r="X28" i="37" s="1"/>
  <c r="Y196" i="7"/>
  <c r="X18" i="37" s="1"/>
  <c r="G17" i="7"/>
  <c r="LR185" i="7"/>
  <c r="M8" i="37"/>
  <c r="M31" i="37" s="1"/>
  <c r="J51" i="7"/>
  <c r="LR193" i="7"/>
  <c r="Y187" i="7"/>
  <c r="X9" i="37" s="1"/>
  <c r="Y193" i="7"/>
  <c r="X15" i="37" s="1"/>
  <c r="Y191" i="7"/>
  <c r="X13" i="37" s="1"/>
  <c r="X32" i="37" s="1"/>
  <c r="G8" i="7"/>
  <c r="Y192" i="7"/>
  <c r="X14" i="37" s="1"/>
  <c r="Y186" i="7"/>
  <c r="X8" i="37" s="1"/>
  <c r="Y189" i="7"/>
  <c r="X11" i="37" s="1"/>
  <c r="F5" i="37"/>
  <c r="G163" i="7"/>
  <c r="G32" i="7" s="1"/>
  <c r="HJ178" i="7"/>
  <c r="CH197" i="7"/>
  <c r="CH22" i="7" s="1"/>
  <c r="CH200" i="7"/>
  <c r="CH25" i="7" s="1"/>
  <c r="CH199" i="7"/>
  <c r="CH24" i="7" s="1"/>
  <c r="CH198" i="7"/>
  <c r="CH23" i="7" s="1"/>
  <c r="CH190" i="7"/>
  <c r="CH15" i="7" s="1"/>
  <c r="F199" i="7"/>
  <c r="E21" i="37" s="1"/>
  <c r="BL191" i="7"/>
  <c r="BL16" i="7" s="1"/>
  <c r="F193" i="7"/>
  <c r="E15" i="37" s="1"/>
  <c r="BL194" i="7"/>
  <c r="BL19" i="7" s="1"/>
  <c r="F190" i="7"/>
  <c r="E12" i="37" s="1"/>
  <c r="F188" i="7"/>
  <c r="E10" i="37" s="1"/>
  <c r="GV192" i="7"/>
  <c r="GV189" i="7"/>
  <c r="GV183" i="7"/>
  <c r="GV186" i="7"/>
  <c r="GV190" i="7"/>
  <c r="GV185" i="7"/>
  <c r="GV184" i="7"/>
  <c r="GV191" i="7"/>
  <c r="GV194" i="7"/>
  <c r="GS187" i="7"/>
  <c r="N9" i="7"/>
  <c r="GV195" i="7"/>
  <c r="GV199" i="7"/>
  <c r="GV196" i="7"/>
  <c r="GV197" i="7"/>
  <c r="GV200" i="7"/>
  <c r="GV25" i="7" s="1"/>
  <c r="GV198" i="7"/>
  <c r="GV187" i="7"/>
  <c r="CH195" i="7"/>
  <c r="CH20" i="7" s="1"/>
  <c r="CH196" i="7"/>
  <c r="CH21" i="7" s="1"/>
  <c r="CH185" i="7"/>
  <c r="CH10" i="7" s="1"/>
  <c r="H72" i="7"/>
  <c r="W27" i="37"/>
  <c r="LM189" i="7"/>
  <c r="F198" i="7"/>
  <c r="E20" i="37" s="1"/>
  <c r="LM188" i="7"/>
  <c r="LM191" i="7"/>
  <c r="LM186" i="7"/>
  <c r="JF202" i="7"/>
  <c r="F184" i="7"/>
  <c r="N13" i="7"/>
  <c r="GW198" i="7"/>
  <c r="GW201" i="7"/>
  <c r="F50" i="7"/>
  <c r="LH183" i="7"/>
  <c r="LH201" i="7"/>
  <c r="CG198" i="7"/>
  <c r="CG23" i="7" s="1"/>
  <c r="CG201" i="7"/>
  <c r="CG26" i="7" s="1"/>
  <c r="F191" i="7"/>
  <c r="E13" i="37" s="1"/>
  <c r="E32" i="37" s="1"/>
  <c r="F187" i="7"/>
  <c r="E9" i="37" s="1"/>
  <c r="F189" i="7"/>
  <c r="F14" i="7" s="1"/>
  <c r="F17" i="37"/>
  <c r="F28" i="37" s="1"/>
  <c r="H56" i="7"/>
  <c r="EQ186" i="7"/>
  <c r="EQ11" i="7" s="1"/>
  <c r="EQ201" i="7"/>
  <c r="EQ26" i="7" s="1"/>
  <c r="F185" i="7"/>
  <c r="F208" i="7" s="1"/>
  <c r="GT200" i="7"/>
  <c r="GT25" i="7" s="1"/>
  <c r="GT201" i="7"/>
  <c r="GX194" i="7"/>
  <c r="GX201" i="7"/>
  <c r="F186" i="7"/>
  <c r="F209" i="7" s="1"/>
  <c r="BL185" i="7"/>
  <c r="BL10" i="7" s="1"/>
  <c r="EN186" i="7"/>
  <c r="EN11" i="7" s="1"/>
  <c r="EN201" i="7"/>
  <c r="EN26" i="7" s="1"/>
  <c r="ER198" i="7"/>
  <c r="ER23" i="7" s="1"/>
  <c r="ER201" i="7"/>
  <c r="ER26" i="7" s="1"/>
  <c r="F192" i="7"/>
  <c r="E14" i="37" s="1"/>
  <c r="F183" i="7"/>
  <c r="F8" i="7" s="1"/>
  <c r="O52" i="7"/>
  <c r="F194" i="7"/>
  <c r="E16" i="37" s="1"/>
  <c r="BL188" i="7"/>
  <c r="BL13" i="7" s="1"/>
  <c r="GU187" i="7"/>
  <c r="GU201" i="7"/>
  <c r="F200" i="7"/>
  <c r="E22" i="37" s="1"/>
  <c r="E35" i="37" s="1"/>
  <c r="BL183" i="7"/>
  <c r="LQ192" i="7"/>
  <c r="LQ201" i="7"/>
  <c r="F197" i="7"/>
  <c r="F220" i="7" s="1"/>
  <c r="BL192" i="7"/>
  <c r="BL17" i="7" s="1"/>
  <c r="LN185" i="7"/>
  <c r="LN201" i="7"/>
  <c r="IP200" i="7"/>
  <c r="IP201" i="7"/>
  <c r="HB184" i="7"/>
  <c r="HB201" i="7"/>
  <c r="EO194" i="7"/>
  <c r="EO19" i="7" s="1"/>
  <c r="EO201" i="7"/>
  <c r="EO26" i="7" s="1"/>
  <c r="CC187" i="7"/>
  <c r="CC12" i="7" s="1"/>
  <c r="LM187" i="7"/>
  <c r="LM190" i="7"/>
  <c r="LM184" i="7"/>
  <c r="LM183" i="7"/>
  <c r="LM185" i="7"/>
  <c r="J63" i="7"/>
  <c r="CG194" i="7"/>
  <c r="CG19" i="7" s="1"/>
  <c r="CG188" i="7"/>
  <c r="CG13" i="7" s="1"/>
  <c r="H59" i="7"/>
  <c r="F29" i="37"/>
  <c r="HF290" i="7"/>
  <c r="HF314" i="7" s="1"/>
  <c r="CG186" i="7"/>
  <c r="CG11" i="7" s="1"/>
  <c r="H58" i="7"/>
  <c r="LI196" i="7"/>
  <c r="EQ192" i="7"/>
  <c r="EQ17" i="7" s="1"/>
  <c r="EQ191" i="7"/>
  <c r="EQ16" i="7" s="1"/>
  <c r="EQ188" i="7"/>
  <c r="EQ13" i="7" s="1"/>
  <c r="X163" i="7"/>
  <c r="X32" i="7" s="1"/>
  <c r="EQ185" i="7"/>
  <c r="EQ10" i="7" s="1"/>
  <c r="EQ196" i="7"/>
  <c r="EQ21" i="7" s="1"/>
  <c r="LH191" i="7"/>
  <c r="LH190" i="7"/>
  <c r="LH185" i="7"/>
  <c r="R33" i="37"/>
  <c r="CG195" i="7"/>
  <c r="CG20" i="7" s="1"/>
  <c r="CG196" i="7"/>
  <c r="CG21" i="7" s="1"/>
  <c r="CG197" i="7"/>
  <c r="CG22" i="7" s="1"/>
  <c r="CG200" i="7"/>
  <c r="CG25" i="7" s="1"/>
  <c r="CG191" i="7"/>
  <c r="CG16" i="7" s="1"/>
  <c r="CG184" i="7"/>
  <c r="CG9" i="7" s="1"/>
  <c r="KV290" i="7"/>
  <c r="KV314" i="7" s="1"/>
  <c r="W5" i="37"/>
  <c r="W30" i="37" s="1"/>
  <c r="GW187" i="7"/>
  <c r="GW194" i="7"/>
  <c r="GW185" i="7"/>
  <c r="GW184" i="7"/>
  <c r="W34" i="37"/>
  <c r="HB192" i="7"/>
  <c r="EO184" i="7"/>
  <c r="EO9" i="7" s="1"/>
  <c r="F84" i="7"/>
  <c r="BM198" i="7"/>
  <c r="BM23" i="7" s="1"/>
  <c r="GZ185" i="7"/>
  <c r="HB200" i="7"/>
  <c r="HB25" i="7" s="1"/>
  <c r="EO190" i="7"/>
  <c r="EO15" i="7" s="1"/>
  <c r="O191" i="7"/>
  <c r="N13" i="37" s="1"/>
  <c r="N32" i="37" s="1"/>
  <c r="BM196" i="7"/>
  <c r="BM21" i="7" s="1"/>
  <c r="GZ199" i="7"/>
  <c r="HB199" i="7"/>
  <c r="EO188" i="7"/>
  <c r="EO13" i="7" s="1"/>
  <c r="GZ197" i="7"/>
  <c r="BM199" i="7"/>
  <c r="BM24" i="7" s="1"/>
  <c r="GZ184" i="7"/>
  <c r="BM187" i="7"/>
  <c r="BM12" i="7" s="1"/>
  <c r="J86" i="7"/>
  <c r="GZ188" i="7"/>
  <c r="HB198" i="7"/>
  <c r="O199" i="7"/>
  <c r="N21" i="37" s="1"/>
  <c r="BM195" i="7"/>
  <c r="BM20" i="7" s="1"/>
  <c r="BM190" i="7"/>
  <c r="BM15" i="7" s="1"/>
  <c r="GZ193" i="7"/>
  <c r="LQ199" i="7"/>
  <c r="HB195" i="7"/>
  <c r="EO187" i="7"/>
  <c r="EO12" i="7" s="1"/>
  <c r="EO193" i="7"/>
  <c r="EO18" i="7" s="1"/>
  <c r="BM184" i="7"/>
  <c r="BM9" i="7" s="1"/>
  <c r="GZ189" i="7"/>
  <c r="EO192" i="7"/>
  <c r="EO17" i="7" s="1"/>
  <c r="BM192" i="7"/>
  <c r="BM17" i="7" s="1"/>
  <c r="GZ186" i="7"/>
  <c r="EO200" i="7"/>
  <c r="EO25" i="7" s="1"/>
  <c r="BM183" i="7"/>
  <c r="EO198" i="7"/>
  <c r="EO23" i="7" s="1"/>
  <c r="GZ192" i="7"/>
  <c r="GZ190" i="7"/>
  <c r="BM188" i="7"/>
  <c r="BM13" i="7" s="1"/>
  <c r="GZ187" i="7"/>
  <c r="EO197" i="7"/>
  <c r="EO22" i="7" s="1"/>
  <c r="GZ195" i="7"/>
  <c r="BM185" i="7"/>
  <c r="BM10" i="7" s="1"/>
  <c r="BM191" i="7"/>
  <c r="BM16" i="7" s="1"/>
  <c r="GZ194" i="7"/>
  <c r="EO196" i="7"/>
  <c r="EO21" i="7" s="1"/>
  <c r="EO199" i="7"/>
  <c r="EO24" i="7" s="1"/>
  <c r="BM200" i="7"/>
  <c r="BM25" i="7" s="1"/>
  <c r="BJ184" i="7"/>
  <c r="BJ9" i="7" s="1"/>
  <c r="HB187" i="7"/>
  <c r="BJ191" i="7"/>
  <c r="BJ16" i="7" s="1"/>
  <c r="F7" i="37"/>
  <c r="G10" i="7"/>
  <c r="ET191" i="7"/>
  <c r="ET16" i="7" s="1"/>
  <c r="GU198" i="7"/>
  <c r="J65" i="7"/>
  <c r="GU197" i="7"/>
  <c r="GU200" i="7"/>
  <c r="GU25" i="7" s="1"/>
  <c r="GU196" i="7"/>
  <c r="GU199" i="7"/>
  <c r="BJ195" i="7"/>
  <c r="BJ20" i="7" s="1"/>
  <c r="GU193" i="7"/>
  <c r="BJ196" i="7"/>
  <c r="BJ21" i="7" s="1"/>
  <c r="GU194" i="7"/>
  <c r="BJ198" i="7"/>
  <c r="BJ23" i="7" s="1"/>
  <c r="GU188" i="7"/>
  <c r="O84" i="7"/>
  <c r="BJ199" i="7"/>
  <c r="BJ24" i="7" s="1"/>
  <c r="I15" i="7"/>
  <c r="EF178" i="7"/>
  <c r="BJ194" i="7"/>
  <c r="BJ19" i="7" s="1"/>
  <c r="GU189" i="7"/>
  <c r="ET189" i="7"/>
  <c r="ET14" i="7" s="1"/>
  <c r="BJ193" i="7"/>
  <c r="BJ18" i="7" s="1"/>
  <c r="ET196" i="7"/>
  <c r="ET21" i="7" s="1"/>
  <c r="GU185" i="7"/>
  <c r="GU183" i="7"/>
  <c r="GU184" i="7"/>
  <c r="ET198" i="7"/>
  <c r="ET23" i="7" s="1"/>
  <c r="O63" i="7"/>
  <c r="GU191" i="7"/>
  <c r="GX187" i="7"/>
  <c r="ET199" i="7"/>
  <c r="ET24" i="7" s="1"/>
  <c r="GU190" i="7"/>
  <c r="ET200" i="7"/>
  <c r="ET25" i="7" s="1"/>
  <c r="GU192" i="7"/>
  <c r="BJ183" i="7"/>
  <c r="ET187" i="7"/>
  <c r="ET12" i="7" s="1"/>
  <c r="ET193" i="7"/>
  <c r="ET18" i="7" s="1"/>
  <c r="ET184" i="7"/>
  <c r="ET9" i="7" s="1"/>
  <c r="ET183" i="7"/>
  <c r="BJ186" i="7"/>
  <c r="BJ11" i="7" s="1"/>
  <c r="ET185" i="7"/>
  <c r="ET10" i="7" s="1"/>
  <c r="ET188" i="7"/>
  <c r="ET13" i="7" s="1"/>
  <c r="R29" i="37"/>
  <c r="ET186" i="7"/>
  <c r="ET11" i="7" s="1"/>
  <c r="LI200" i="7"/>
  <c r="EN183" i="7"/>
  <c r="LI188" i="7"/>
  <c r="ER191" i="7"/>
  <c r="ER16" i="7" s="1"/>
  <c r="EN193" i="7"/>
  <c r="EN18" i="7" s="1"/>
  <c r="LI184" i="7"/>
  <c r="GT189" i="7"/>
  <c r="ER188" i="7"/>
  <c r="ER13" i="7" s="1"/>
  <c r="LI199" i="7"/>
  <c r="EN197" i="7"/>
  <c r="EN22" i="7" s="1"/>
  <c r="LI198" i="7"/>
  <c r="LI192" i="7"/>
  <c r="GT183" i="7"/>
  <c r="EN188" i="7"/>
  <c r="EN13" i="7" s="1"/>
  <c r="LI191" i="7"/>
  <c r="GT185" i="7"/>
  <c r="LI197" i="7"/>
  <c r="LI186" i="7"/>
  <c r="GT192" i="7"/>
  <c r="I25" i="7"/>
  <c r="EN187" i="7"/>
  <c r="EN12" i="7" s="1"/>
  <c r="EN184" i="7"/>
  <c r="EN9" i="7" s="1"/>
  <c r="J77" i="7"/>
  <c r="X53" i="23"/>
  <c r="EN194" i="7"/>
  <c r="EN19" i="7" s="1"/>
  <c r="LI185" i="7"/>
  <c r="GT188" i="7"/>
  <c r="EN185" i="7"/>
  <c r="EN10" i="7" s="1"/>
  <c r="LI183" i="7"/>
  <c r="GT190" i="7"/>
  <c r="EN199" i="7"/>
  <c r="EN24" i="7" s="1"/>
  <c r="LI193" i="7"/>
  <c r="GT184" i="7"/>
  <c r="ER189" i="7"/>
  <c r="ER14" i="7" s="1"/>
  <c r="H82" i="7"/>
  <c r="EN191" i="7"/>
  <c r="EN16" i="7" s="1"/>
  <c r="LI190" i="7"/>
  <c r="GT193" i="7"/>
  <c r="EN200" i="7"/>
  <c r="EN25" i="7" s="1"/>
  <c r="EN189" i="7"/>
  <c r="EN14" i="7" s="1"/>
  <c r="LI189" i="7"/>
  <c r="GT187" i="7"/>
  <c r="GZ196" i="7"/>
  <c r="J52" i="7"/>
  <c r="GZ200" i="7"/>
  <c r="GZ25" i="7" s="1"/>
  <c r="LI187" i="7"/>
  <c r="GT199" i="7"/>
  <c r="LI194" i="7"/>
  <c r="GT198" i="7"/>
  <c r="GT195" i="7"/>
  <c r="I90" i="7"/>
  <c r="GZ198" i="7"/>
  <c r="GT197" i="7"/>
  <c r="O51" i="7"/>
  <c r="GX189" i="7"/>
  <c r="AB29" i="37"/>
  <c r="GX191" i="7"/>
  <c r="GZ191" i="7"/>
  <c r="LN198" i="7"/>
  <c r="LN200" i="7"/>
  <c r="ER196" i="7"/>
  <c r="ER21" i="7" s="1"/>
  <c r="LN199" i="7"/>
  <c r="EB178" i="7"/>
  <c r="GZ183" i="7"/>
  <c r="LT288" i="7"/>
  <c r="LN197" i="7"/>
  <c r="F20" i="37"/>
  <c r="LI195" i="7"/>
  <c r="CE198" i="7"/>
  <c r="CE23" i="7" s="1"/>
  <c r="IZ183" i="7"/>
  <c r="GS196" i="7"/>
  <c r="BN188" i="7"/>
  <c r="BN13" i="7" s="1"/>
  <c r="EP194" i="7"/>
  <c r="EP19" i="7" s="1"/>
  <c r="GR195" i="7"/>
  <c r="EM200" i="7"/>
  <c r="EM25" i="7" s="1"/>
  <c r="EI185" i="7"/>
  <c r="EI10" i="7" s="1"/>
  <c r="EP184" i="7"/>
  <c r="EP9" i="7" s="1"/>
  <c r="LR196" i="7"/>
  <c r="LJ195" i="7"/>
  <c r="EP190" i="7"/>
  <c r="EP15" i="7" s="1"/>
  <c r="BN183" i="7"/>
  <c r="O81" i="7"/>
  <c r="BN192" i="7"/>
  <c r="BN17" i="7" s="1"/>
  <c r="BN185" i="7"/>
  <c r="BN10" i="7" s="1"/>
  <c r="EP193" i="7"/>
  <c r="EP18" i="7" s="1"/>
  <c r="CK192" i="7"/>
  <c r="CK17" i="7" s="1"/>
  <c r="LO193" i="7"/>
  <c r="IY189" i="7"/>
  <c r="JF32" i="7"/>
  <c r="BN190" i="7"/>
  <c r="BN15" i="7" s="1"/>
  <c r="EP185" i="7"/>
  <c r="EP10" i="7" s="1"/>
  <c r="JJ188" i="7"/>
  <c r="GQ195" i="7"/>
  <c r="BN191" i="7"/>
  <c r="BN16" i="7" s="1"/>
  <c r="EP188" i="7"/>
  <c r="EP13" i="7" s="1"/>
  <c r="EO162" i="7"/>
  <c r="LG195" i="7"/>
  <c r="ES200" i="7"/>
  <c r="ES25" i="7" s="1"/>
  <c r="BN189" i="7"/>
  <c r="BN14" i="7" s="1"/>
  <c r="EP183" i="7"/>
  <c r="LM196" i="7"/>
  <c r="JH195" i="7"/>
  <c r="EP189" i="7"/>
  <c r="EP14" i="7" s="1"/>
  <c r="CE197" i="7"/>
  <c r="CE22" i="7" s="1"/>
  <c r="S163" i="7"/>
  <c r="S32" i="7" s="1"/>
  <c r="CD183" i="7"/>
  <c r="BL200" i="7"/>
  <c r="BL25" i="7" s="1"/>
  <c r="CC195" i="7"/>
  <c r="CC20" i="7" s="1"/>
  <c r="BN193" i="7"/>
  <c r="BN18" i="7" s="1"/>
  <c r="EP191" i="7"/>
  <c r="EP16" i="7" s="1"/>
  <c r="CE185" i="7"/>
  <c r="CE10" i="7" s="1"/>
  <c r="GS194" i="7"/>
  <c r="I13" i="7"/>
  <c r="LK194" i="7"/>
  <c r="EL200" i="7"/>
  <c r="EL25" i="7" s="1"/>
  <c r="R31" i="37"/>
  <c r="EP186" i="7"/>
  <c r="EP11" i="7" s="1"/>
  <c r="CE188" i="7"/>
  <c r="CE13" i="7" s="1"/>
  <c r="GS193" i="7"/>
  <c r="R5" i="37"/>
  <c r="R30" i="37" s="1"/>
  <c r="CH193" i="7"/>
  <c r="CH18" i="7" s="1"/>
  <c r="GW196" i="7"/>
  <c r="JE199" i="7"/>
  <c r="LH195" i="7"/>
  <c r="JG185" i="7"/>
  <c r="LP189" i="7"/>
  <c r="JC194" i="7"/>
  <c r="CE193" i="7"/>
  <c r="CE18" i="7" s="1"/>
  <c r="GS197" i="7"/>
  <c r="CG199" i="7"/>
  <c r="CG24" i="7" s="1"/>
  <c r="CE183" i="7"/>
  <c r="GS184" i="7"/>
  <c r="IZ186" i="7"/>
  <c r="JI195" i="7"/>
  <c r="EQ195" i="7"/>
  <c r="EQ20" i="7" s="1"/>
  <c r="GS200" i="7"/>
  <c r="GS25" i="7" s="1"/>
  <c r="EN195" i="7"/>
  <c r="EN20" i="7" s="1"/>
  <c r="N202" i="7"/>
  <c r="M23" i="37" s="1"/>
  <c r="GS186" i="7"/>
  <c r="EK189" i="7"/>
  <c r="EK14" i="7" s="1"/>
  <c r="ER183" i="7"/>
  <c r="GT191" i="7"/>
  <c r="F56" i="7"/>
  <c r="GS195" i="7"/>
  <c r="GU195" i="7"/>
  <c r="LN190" i="7"/>
  <c r="JK196" i="7"/>
  <c r="LQ195" i="7"/>
  <c r="GS192" i="7"/>
  <c r="IP195" i="7"/>
  <c r="GX190" i="7"/>
  <c r="G202" i="7"/>
  <c r="F23" i="37" s="1"/>
  <c r="EP196" i="7"/>
  <c r="EP21" i="7" s="1"/>
  <c r="HA194" i="7"/>
  <c r="HB196" i="7"/>
  <c r="JD197" i="7"/>
  <c r="EP195" i="7"/>
  <c r="EP20" i="7" s="1"/>
  <c r="CA196" i="7"/>
  <c r="CA21" i="7" s="1"/>
  <c r="EO186" i="7"/>
  <c r="EO11" i="7" s="1"/>
  <c r="BN196" i="7"/>
  <c r="BN21" i="7" s="1"/>
  <c r="EP197" i="7"/>
  <c r="EP22" i="7" s="1"/>
  <c r="GY196" i="7"/>
  <c r="CI196" i="7"/>
  <c r="CI21" i="7" s="1"/>
  <c r="BN199" i="7"/>
  <c r="BN24" i="7" s="1"/>
  <c r="CJ185" i="7"/>
  <c r="CJ10" i="7" s="1"/>
  <c r="CF194" i="7"/>
  <c r="CF19" i="7" s="1"/>
  <c r="CL198" i="7"/>
  <c r="CL23" i="7" s="1"/>
  <c r="EP200" i="7"/>
  <c r="EP25" i="7" s="1"/>
  <c r="BN195" i="7"/>
  <c r="BN20" i="7" s="1"/>
  <c r="EP199" i="7"/>
  <c r="EP24" i="7" s="1"/>
  <c r="JA194" i="7"/>
  <c r="JB184" i="7"/>
  <c r="EJ183" i="7"/>
  <c r="O197" i="7"/>
  <c r="N19" i="37" s="1"/>
  <c r="JH198" i="7"/>
  <c r="LM192" i="7"/>
  <c r="CC191" i="7"/>
  <c r="CC16" i="7" s="1"/>
  <c r="JH200" i="7"/>
  <c r="I202" i="7"/>
  <c r="H23" i="37" s="1"/>
  <c r="CH189" i="7"/>
  <c r="CH14" i="7" s="1"/>
  <c r="BL196" i="7"/>
  <c r="BL21" i="7" s="1"/>
  <c r="CH192" i="7"/>
  <c r="CH17" i="7" s="1"/>
  <c r="LM197" i="7"/>
  <c r="O196" i="7"/>
  <c r="N18" i="37" s="1"/>
  <c r="CH184" i="7"/>
  <c r="CH9" i="7" s="1"/>
  <c r="H57" i="7"/>
  <c r="BL195" i="7"/>
  <c r="BL20" i="7" s="1"/>
  <c r="CH188" i="7"/>
  <c r="CH13" i="7" s="1"/>
  <c r="LM195" i="7"/>
  <c r="CC184" i="7"/>
  <c r="CC9" i="7" s="1"/>
  <c r="JH191" i="7"/>
  <c r="BL199" i="7"/>
  <c r="BL24" i="7" s="1"/>
  <c r="CH186" i="7"/>
  <c r="CH11" i="7" s="1"/>
  <c r="O200" i="7"/>
  <c r="O25" i="7" s="1"/>
  <c r="LM199" i="7"/>
  <c r="CC183" i="7"/>
  <c r="X8" i="7"/>
  <c r="X202" i="7"/>
  <c r="W23" i="37" s="1"/>
  <c r="CH191" i="7"/>
  <c r="CH16" i="7" s="1"/>
  <c r="O195" i="7"/>
  <c r="N17" i="37" s="1"/>
  <c r="N28" i="37" s="1"/>
  <c r="LM198" i="7"/>
  <c r="CC186" i="7"/>
  <c r="CC11" i="7" s="1"/>
  <c r="CC197" i="7"/>
  <c r="CC22" i="7" s="1"/>
  <c r="O86" i="7"/>
  <c r="BL198" i="7"/>
  <c r="BL23" i="7" s="1"/>
  <c r="H67" i="7"/>
  <c r="F196" i="7"/>
  <c r="F219" i="7" s="1"/>
  <c r="BL187" i="7"/>
  <c r="BL12" i="7" s="1"/>
  <c r="CH183" i="7"/>
  <c r="LM200" i="7"/>
  <c r="CC189" i="7"/>
  <c r="CC14" i="7" s="1"/>
  <c r="CD188" i="7"/>
  <c r="CD13" i="7" s="1"/>
  <c r="JE197" i="7"/>
  <c r="JH186" i="7"/>
  <c r="CH187" i="7"/>
  <c r="CH12" i="7" s="1"/>
  <c r="O184" i="7"/>
  <c r="N6" i="37" s="1"/>
  <c r="GW199" i="7"/>
  <c r="CC185" i="7"/>
  <c r="CC10" i="7" s="1"/>
  <c r="JE195" i="7"/>
  <c r="JE186" i="7"/>
  <c r="JH193" i="7"/>
  <c r="CC190" i="7"/>
  <c r="CC15" i="7" s="1"/>
  <c r="BL190" i="7"/>
  <c r="BL15" i="7" s="1"/>
  <c r="F195" i="7"/>
  <c r="F20" i="7" s="1"/>
  <c r="BL184" i="7"/>
  <c r="BL9" i="7" s="1"/>
  <c r="EN196" i="7"/>
  <c r="EN21" i="7" s="1"/>
  <c r="CH194" i="7"/>
  <c r="CH19" i="7" s="1"/>
  <c r="GW195" i="7"/>
  <c r="CC192" i="7"/>
  <c r="CC17" i="7" s="1"/>
  <c r="CD186" i="7"/>
  <c r="CD11" i="7" s="1"/>
  <c r="JH199" i="7"/>
  <c r="BL193" i="7"/>
  <c r="BL18" i="7" s="1"/>
  <c r="EN198" i="7"/>
  <c r="EN23" i="7" s="1"/>
  <c r="GW200" i="7"/>
  <c r="GW25" i="7" s="1"/>
  <c r="CC188" i="7"/>
  <c r="CC13" i="7" s="1"/>
  <c r="CD189" i="7"/>
  <c r="CD14" i="7" s="1"/>
  <c r="JH190" i="7"/>
  <c r="JE187" i="7"/>
  <c r="GW191" i="7"/>
  <c r="CC193" i="7"/>
  <c r="CC18" i="7" s="1"/>
  <c r="CD193" i="7"/>
  <c r="CD18" i="7" s="1"/>
  <c r="JE189" i="7"/>
  <c r="CC200" i="7"/>
  <c r="CC25" i="7" s="1"/>
  <c r="CD196" i="7"/>
  <c r="CD21" i="7" s="1"/>
  <c r="JH183" i="7"/>
  <c r="JE190" i="7"/>
  <c r="CC198" i="7"/>
  <c r="CC23" i="7" s="1"/>
  <c r="CD195" i="7"/>
  <c r="CD20" i="7" s="1"/>
  <c r="JE188" i="7"/>
  <c r="CC199" i="7"/>
  <c r="CC24" i="7" s="1"/>
  <c r="CD198" i="7"/>
  <c r="CD23" i="7" s="1"/>
  <c r="JE191" i="7"/>
  <c r="LW250" i="7"/>
  <c r="GW183" i="7"/>
  <c r="O187" i="7"/>
  <c r="N9" i="37" s="1"/>
  <c r="CC196" i="7"/>
  <c r="CC21" i="7" s="1"/>
  <c r="JE183" i="7"/>
  <c r="I68" i="7"/>
  <c r="BL189" i="7"/>
  <c r="BL14" i="7" s="1"/>
  <c r="GW188" i="7"/>
  <c r="O186" i="7"/>
  <c r="N8" i="37" s="1"/>
  <c r="O194" i="7"/>
  <c r="N16" i="37" s="1"/>
  <c r="CD197" i="7"/>
  <c r="CD22" i="7" s="1"/>
  <c r="JE184" i="7"/>
  <c r="S162" i="7"/>
  <c r="S31" i="7" s="1"/>
  <c r="S202" i="7"/>
  <c r="R23" i="37" s="1"/>
  <c r="BL186" i="7"/>
  <c r="BL11" i="7" s="1"/>
  <c r="EN192" i="7"/>
  <c r="EN17" i="7" s="1"/>
  <c r="GW186" i="7"/>
  <c r="O189" i="7"/>
  <c r="N11" i="37" s="1"/>
  <c r="O193" i="7"/>
  <c r="N15" i="37" s="1"/>
  <c r="JE194" i="7"/>
  <c r="JE200" i="7"/>
  <c r="AC162" i="7"/>
  <c r="AC31" i="7" s="1"/>
  <c r="AC202" i="7"/>
  <c r="AB23" i="37" s="1"/>
  <c r="BL197" i="7"/>
  <c r="BL22" i="7" s="1"/>
  <c r="H66" i="7"/>
  <c r="EL193" i="7"/>
  <c r="EL18" i="7" s="1"/>
  <c r="GW189" i="7"/>
  <c r="O190" i="7"/>
  <c r="N12" i="37" s="1"/>
  <c r="CD194" i="7"/>
  <c r="CD19" i="7" s="1"/>
  <c r="JE196" i="7"/>
  <c r="LM194" i="7"/>
  <c r="GW192" i="7"/>
  <c r="O183" i="7"/>
  <c r="CD191" i="7"/>
  <c r="CD16" i="7" s="1"/>
  <c r="N90" i="7"/>
  <c r="G68" i="7"/>
  <c r="EL194" i="7"/>
  <c r="EL19" i="7" s="1"/>
  <c r="GW193" i="7"/>
  <c r="O188" i="7"/>
  <c r="N10" i="37" s="1"/>
  <c r="CD184" i="7"/>
  <c r="CD9" i="7" s="1"/>
  <c r="JH192" i="7"/>
  <c r="JH196" i="7"/>
  <c r="LW242" i="7"/>
  <c r="O192" i="7"/>
  <c r="N14" i="37" s="1"/>
  <c r="CD185" i="7"/>
  <c r="CD10" i="7" s="1"/>
  <c r="JH194" i="7"/>
  <c r="JE185" i="7"/>
  <c r="W198" i="7"/>
  <c r="V20" i="37" s="1"/>
  <c r="W201" i="7"/>
  <c r="J196" i="7"/>
  <c r="I18" i="37" s="1"/>
  <c r="J201" i="7"/>
  <c r="GW190" i="7"/>
  <c r="O185" i="7"/>
  <c r="N7" i="37" s="1"/>
  <c r="JH189" i="7"/>
  <c r="JE193" i="7"/>
  <c r="GW197" i="7"/>
  <c r="CC194" i="7"/>
  <c r="CC19" i="7" s="1"/>
  <c r="JE192" i="7"/>
  <c r="J58" i="7"/>
  <c r="BK198" i="7"/>
  <c r="BK23" i="7" s="1"/>
  <c r="CE187" i="7"/>
  <c r="CE12" i="7" s="1"/>
  <c r="BK199" i="7"/>
  <c r="BK24" i="7" s="1"/>
  <c r="JB194" i="7"/>
  <c r="BK193" i="7"/>
  <c r="BK18" i="7" s="1"/>
  <c r="CE189" i="7"/>
  <c r="CE14" i="7" s="1"/>
  <c r="LQ184" i="7"/>
  <c r="GS188" i="7"/>
  <c r="IZ198" i="7"/>
  <c r="AB27" i="37"/>
  <c r="BK185" i="7"/>
  <c r="BK10" i="7" s="1"/>
  <c r="H62" i="7"/>
  <c r="BK187" i="7"/>
  <c r="BK12" i="7" s="1"/>
  <c r="O66" i="7"/>
  <c r="BK191" i="7"/>
  <c r="BK16" i="7" s="1"/>
  <c r="IY193" i="7"/>
  <c r="CE184" i="7"/>
  <c r="CE9" i="7" s="1"/>
  <c r="GS199" i="7"/>
  <c r="IZ184" i="7"/>
  <c r="BK190" i="7"/>
  <c r="BK15" i="7" s="1"/>
  <c r="CE191" i="7"/>
  <c r="CE16" i="7" s="1"/>
  <c r="LQ188" i="7"/>
  <c r="IZ185" i="7"/>
  <c r="I10" i="7"/>
  <c r="BK188" i="7"/>
  <c r="BK13" i="7" s="1"/>
  <c r="CE190" i="7"/>
  <c r="CE15" i="7" s="1"/>
  <c r="LQ191" i="7"/>
  <c r="IZ188" i="7"/>
  <c r="JB191" i="7"/>
  <c r="LQ193" i="7"/>
  <c r="BK183" i="7"/>
  <c r="GX196" i="7"/>
  <c r="CE194" i="7"/>
  <c r="CE19" i="7" s="1"/>
  <c r="LQ185" i="7"/>
  <c r="IZ192" i="7"/>
  <c r="JB183" i="7"/>
  <c r="BK184" i="7"/>
  <c r="BK9" i="7" s="1"/>
  <c r="BK192" i="7"/>
  <c r="BK17" i="7" s="1"/>
  <c r="GX200" i="7"/>
  <c r="GX25" i="7" s="1"/>
  <c r="EJ196" i="7"/>
  <c r="EJ21" i="7" s="1"/>
  <c r="LQ197" i="7"/>
  <c r="IZ193" i="7"/>
  <c r="O50" i="7"/>
  <c r="H54" i="7"/>
  <c r="BK189" i="7"/>
  <c r="BK14" i="7" s="1"/>
  <c r="GX198" i="7"/>
  <c r="EJ200" i="7"/>
  <c r="EJ25" i="7" s="1"/>
  <c r="LQ198" i="7"/>
  <c r="IZ190" i="7"/>
  <c r="IZ189" i="7"/>
  <c r="LQ196" i="7"/>
  <c r="IZ199" i="7"/>
  <c r="IZ191" i="7"/>
  <c r="LQ194" i="7"/>
  <c r="LQ186" i="7"/>
  <c r="BK186" i="7"/>
  <c r="BK11" i="7" s="1"/>
  <c r="GX195" i="7"/>
  <c r="EJ199" i="7"/>
  <c r="EJ24" i="7" s="1"/>
  <c r="BK200" i="7"/>
  <c r="BK25" i="7" s="1"/>
  <c r="IZ195" i="7"/>
  <c r="BK196" i="7"/>
  <c r="BK21" i="7" s="1"/>
  <c r="LR192" i="7"/>
  <c r="GX199" i="7"/>
  <c r="EJ197" i="7"/>
  <c r="EJ22" i="7" s="1"/>
  <c r="LQ200" i="7"/>
  <c r="BK194" i="7"/>
  <c r="BK19" i="7" s="1"/>
  <c r="GX197" i="7"/>
  <c r="EJ194" i="7"/>
  <c r="EJ19" i="7" s="1"/>
  <c r="LQ190" i="7"/>
  <c r="IZ196" i="7"/>
  <c r="GX192" i="7"/>
  <c r="EJ185" i="7"/>
  <c r="EJ10" i="7" s="1"/>
  <c r="LQ183" i="7"/>
  <c r="IZ197" i="7"/>
  <c r="LQ189" i="7"/>
  <c r="GX185" i="7"/>
  <c r="EJ186" i="7"/>
  <c r="EJ11" i="7" s="1"/>
  <c r="IZ200" i="7"/>
  <c r="LJ187" i="7"/>
  <c r="GX184" i="7"/>
  <c r="EJ192" i="7"/>
  <c r="EJ17" i="7" s="1"/>
  <c r="CE195" i="7"/>
  <c r="CE20" i="7" s="1"/>
  <c r="GS185" i="7"/>
  <c r="GX193" i="7"/>
  <c r="EJ184" i="7"/>
  <c r="EJ9" i="7" s="1"/>
  <c r="CE196" i="7"/>
  <c r="CE21" i="7" s="1"/>
  <c r="GX188" i="7"/>
  <c r="EJ191" i="7"/>
  <c r="EJ16" i="7" s="1"/>
  <c r="CE200" i="7"/>
  <c r="CE25" i="7" s="1"/>
  <c r="GS189" i="7"/>
  <c r="GX186" i="7"/>
  <c r="EJ190" i="7"/>
  <c r="EJ15" i="7" s="1"/>
  <c r="CE199" i="7"/>
  <c r="CE24" i="7" s="1"/>
  <c r="GS183" i="7"/>
  <c r="IZ194" i="7"/>
  <c r="GX183" i="7"/>
  <c r="EJ187" i="7"/>
  <c r="EJ12" i="7" s="1"/>
  <c r="LR191" i="7"/>
  <c r="GS198" i="7"/>
  <c r="LR184" i="7"/>
  <c r="LQ187" i="7"/>
  <c r="IY195" i="7"/>
  <c r="JE198" i="7"/>
  <c r="IY190" i="7"/>
  <c r="IY184" i="7"/>
  <c r="IY185" i="7"/>
  <c r="EX250" i="7"/>
  <c r="EX201" i="7" s="1"/>
  <c r="EX26" i="7" s="1"/>
  <c r="IY191" i="7"/>
  <c r="IY188" i="7"/>
  <c r="IY186" i="7"/>
  <c r="H64" i="7"/>
  <c r="IY196" i="7"/>
  <c r="LY243" i="7"/>
  <c r="MN237" i="7"/>
  <c r="IY197" i="7"/>
  <c r="EK192" i="7"/>
  <c r="EK17" i="7" s="1"/>
  <c r="J61" i="7"/>
  <c r="IY198" i="7"/>
  <c r="G90" i="7"/>
  <c r="IY199" i="7"/>
  <c r="MS237" i="7"/>
  <c r="O77" i="7"/>
  <c r="IY200" i="7"/>
  <c r="IY187" i="7"/>
  <c r="I18" i="7"/>
  <c r="H53" i="7"/>
  <c r="IY183" i="7"/>
  <c r="J192" i="7"/>
  <c r="I14" i="37" s="1"/>
  <c r="LO191" i="7"/>
  <c r="LO189" i="7"/>
  <c r="F80" i="7"/>
  <c r="EL187" i="7"/>
  <c r="EL12" i="7" s="1"/>
  <c r="EL186" i="7"/>
  <c r="EL11" i="7" s="1"/>
  <c r="JJ189" i="7"/>
  <c r="H17" i="37"/>
  <c r="H28" i="37" s="1"/>
  <c r="I20" i="7"/>
  <c r="JJ191" i="7"/>
  <c r="EL191" i="7"/>
  <c r="EL16" i="7" s="1"/>
  <c r="LG198" i="7"/>
  <c r="O198" i="7"/>
  <c r="F10" i="37"/>
  <c r="G13" i="7"/>
  <c r="LN191" i="7"/>
  <c r="EL189" i="7"/>
  <c r="EL14" i="7" s="1"/>
  <c r="L274" i="7"/>
  <c r="LN187" i="7"/>
  <c r="EL185" i="7"/>
  <c r="EL10" i="7" s="1"/>
  <c r="LG190" i="7"/>
  <c r="F9" i="37"/>
  <c r="G12" i="7"/>
  <c r="LK195" i="7"/>
  <c r="LK199" i="7"/>
  <c r="LK198" i="7"/>
  <c r="LN194" i="7"/>
  <c r="LG185" i="7"/>
  <c r="EL183" i="7"/>
  <c r="GQ191" i="7"/>
  <c r="H194" i="7"/>
  <c r="G16" i="37" s="1"/>
  <c r="GQ192" i="7"/>
  <c r="JI197" i="7"/>
  <c r="LK188" i="7"/>
  <c r="EL192" i="7"/>
  <c r="EL17" i="7" s="1"/>
  <c r="GQ184" i="7"/>
  <c r="GQ183" i="7"/>
  <c r="H18" i="37"/>
  <c r="I21" i="7"/>
  <c r="LK185" i="7"/>
  <c r="LK191" i="7"/>
  <c r="GQ193" i="7"/>
  <c r="EL190" i="7"/>
  <c r="EL15" i="7" s="1"/>
  <c r="EL188" i="7"/>
  <c r="EL13" i="7" s="1"/>
  <c r="JJ197" i="7"/>
  <c r="JJ193" i="7"/>
  <c r="LG188" i="7"/>
  <c r="LK197" i="7"/>
  <c r="GQ189" i="7"/>
  <c r="EL184" i="7"/>
  <c r="EL9" i="7" s="1"/>
  <c r="JJ185" i="7"/>
  <c r="JJ194" i="7"/>
  <c r="GQ187" i="7"/>
  <c r="EL195" i="7"/>
  <c r="EL20" i="7" s="1"/>
  <c r="JJ183" i="7"/>
  <c r="JJ200" i="7"/>
  <c r="JJ192" i="7"/>
  <c r="LK196" i="7"/>
  <c r="LK183" i="7"/>
  <c r="O73" i="7"/>
  <c r="LK192" i="7"/>
  <c r="GQ190" i="7"/>
  <c r="JJ190" i="7"/>
  <c r="LG196" i="7"/>
  <c r="JJ199" i="7"/>
  <c r="EL199" i="7"/>
  <c r="EL24" i="7" s="1"/>
  <c r="EL197" i="7"/>
  <c r="EL22" i="7" s="1"/>
  <c r="JJ187" i="7"/>
  <c r="JJ195" i="7"/>
  <c r="LG199" i="7"/>
  <c r="Y194" i="7"/>
  <c r="X16" i="37" s="1"/>
  <c r="GQ186" i="7"/>
  <c r="JJ186" i="7"/>
  <c r="LN183" i="7"/>
  <c r="LK190" i="7"/>
  <c r="EL198" i="7"/>
  <c r="EL23" i="7" s="1"/>
  <c r="GQ194" i="7"/>
  <c r="M18" i="37"/>
  <c r="M29" i="37" s="1"/>
  <c r="N21" i="7"/>
  <c r="LN192" i="7"/>
  <c r="LK184" i="7"/>
  <c r="GQ185" i="7"/>
  <c r="MI232" i="7"/>
  <c r="G19" i="7"/>
  <c r="LK200" i="7"/>
  <c r="LK187" i="7"/>
  <c r="EL196" i="7"/>
  <c r="EL21" i="7" s="1"/>
  <c r="JJ198" i="7"/>
  <c r="I19" i="7"/>
  <c r="H16" i="37"/>
  <c r="O75" i="7"/>
  <c r="GQ188" i="7"/>
  <c r="JJ184" i="7"/>
  <c r="MS232" i="7"/>
  <c r="MN231" i="7"/>
  <c r="LK186" i="7"/>
  <c r="GQ200" i="7"/>
  <c r="GQ25" i="7" s="1"/>
  <c r="LK193" i="7"/>
  <c r="LK189" i="7"/>
  <c r="GQ197" i="7"/>
  <c r="MN234" i="7"/>
  <c r="LW240" i="7"/>
  <c r="MD232" i="7"/>
  <c r="LN196" i="7"/>
  <c r="GQ198" i="7"/>
  <c r="H21" i="37"/>
  <c r="H34" i="37" s="1"/>
  <c r="I24" i="7"/>
  <c r="LN195" i="7"/>
  <c r="GQ196" i="7"/>
  <c r="U274" i="7"/>
  <c r="W195" i="7"/>
  <c r="V17" i="37" s="1"/>
  <c r="V28" i="37" s="1"/>
  <c r="J195" i="7"/>
  <c r="I17" i="37" s="1"/>
  <c r="I28" i="37" s="1"/>
  <c r="MI240" i="7"/>
  <c r="MS243" i="7"/>
  <c r="LW231" i="7"/>
  <c r="MD235" i="7"/>
  <c r="MS231" i="7"/>
  <c r="H20" i="37"/>
  <c r="I23" i="7"/>
  <c r="CK194" i="7"/>
  <c r="CK19" i="7" s="1"/>
  <c r="J188" i="7"/>
  <c r="I10" i="37" s="1"/>
  <c r="J185" i="7"/>
  <c r="I7" i="37" s="1"/>
  <c r="LR183" i="7"/>
  <c r="CK187" i="7"/>
  <c r="CK12" i="7" s="1"/>
  <c r="MN229" i="7"/>
  <c r="MS235" i="7"/>
  <c r="MD240" i="7"/>
  <c r="MN241" i="7"/>
  <c r="EL165" i="7"/>
  <c r="LW243" i="7"/>
  <c r="MN240" i="7"/>
  <c r="MD236" i="7"/>
  <c r="BK197" i="7"/>
  <c r="BK22" i="7" s="1"/>
  <c r="EJ195" i="7"/>
  <c r="EJ20" i="7" s="1"/>
  <c r="J184" i="7"/>
  <c r="I6" i="37" s="1"/>
  <c r="LJ194" i="7"/>
  <c r="LO190" i="7"/>
  <c r="LR189" i="7"/>
  <c r="CK186" i="7"/>
  <c r="CK11" i="7" s="1"/>
  <c r="EK194" i="7"/>
  <c r="EK19" i="7" s="1"/>
  <c r="J191" i="7"/>
  <c r="I13" i="37" s="1"/>
  <c r="I32" i="37" s="1"/>
  <c r="LJ189" i="7"/>
  <c r="LR188" i="7"/>
  <c r="CK185" i="7"/>
  <c r="CK10" i="7" s="1"/>
  <c r="LY250" i="7"/>
  <c r="JB185" i="7"/>
  <c r="J183" i="7"/>
  <c r="LJ190" i="7"/>
  <c r="EJ198" i="7"/>
  <c r="EJ23" i="7" s="1"/>
  <c r="J199" i="7"/>
  <c r="J24" i="7" s="1"/>
  <c r="LJ184" i="7"/>
  <c r="LO183" i="7"/>
  <c r="LR186" i="7"/>
  <c r="CK184" i="7"/>
  <c r="CK9" i="7" s="1"/>
  <c r="JB189" i="7"/>
  <c r="J200" i="7"/>
  <c r="I22" i="37" s="1"/>
  <c r="I35" i="37" s="1"/>
  <c r="LJ186" i="7"/>
  <c r="LR198" i="7"/>
  <c r="JB193" i="7"/>
  <c r="LR199" i="7"/>
  <c r="CK190" i="7"/>
  <c r="CK15" i="7" s="1"/>
  <c r="J198" i="7"/>
  <c r="I20" i="37" s="1"/>
  <c r="LJ183" i="7"/>
  <c r="LO188" i="7"/>
  <c r="LR197" i="7"/>
  <c r="JB186" i="7"/>
  <c r="LJ188" i="7"/>
  <c r="LO185" i="7"/>
  <c r="JB187" i="7"/>
  <c r="CK193" i="7"/>
  <c r="CK18" i="7" s="1"/>
  <c r="LJ191" i="7"/>
  <c r="LO186" i="7"/>
  <c r="GR197" i="7"/>
  <c r="JB192" i="7"/>
  <c r="CK191" i="7"/>
  <c r="CK16" i="7" s="1"/>
  <c r="F67" i="7"/>
  <c r="LJ192" i="7"/>
  <c r="LO184" i="7"/>
  <c r="JB197" i="7"/>
  <c r="JB190" i="7"/>
  <c r="EM190" i="7"/>
  <c r="EM15" i="7" s="1"/>
  <c r="GR193" i="7"/>
  <c r="LJ200" i="7"/>
  <c r="LO192" i="7"/>
  <c r="LO199" i="7"/>
  <c r="JB198" i="7"/>
  <c r="EI195" i="7"/>
  <c r="EI20" i="7" s="1"/>
  <c r="EI197" i="7"/>
  <c r="EI22" i="7" s="1"/>
  <c r="BK195" i="7"/>
  <c r="BK20" i="7" s="1"/>
  <c r="LN184" i="7"/>
  <c r="EM184" i="7"/>
  <c r="EM9" i="7" s="1"/>
  <c r="LJ197" i="7"/>
  <c r="LO200" i="7"/>
  <c r="W200" i="7"/>
  <c r="V22" i="37" s="1"/>
  <c r="V35" i="37" s="1"/>
  <c r="JB199" i="7"/>
  <c r="CK197" i="7"/>
  <c r="CK22" i="7" s="1"/>
  <c r="BM165" i="7"/>
  <c r="LJ196" i="7"/>
  <c r="W189" i="7"/>
  <c r="V11" i="37" s="1"/>
  <c r="JB200" i="7"/>
  <c r="W31" i="37"/>
  <c r="EI198" i="7"/>
  <c r="EI23" i="7" s="1"/>
  <c r="EI199" i="7"/>
  <c r="EI24" i="7" s="1"/>
  <c r="LN188" i="7"/>
  <c r="LJ198" i="7"/>
  <c r="LO197" i="7"/>
  <c r="W193" i="7"/>
  <c r="V15" i="37" s="1"/>
  <c r="JB196" i="7"/>
  <c r="CK198" i="7"/>
  <c r="CK23" i="7" s="1"/>
  <c r="LW228" i="7"/>
  <c r="EI189" i="7"/>
  <c r="EI14" i="7" s="1"/>
  <c r="LN189" i="7"/>
  <c r="LJ199" i="7"/>
  <c r="LO196" i="7"/>
  <c r="LO195" i="7"/>
  <c r="W190" i="7"/>
  <c r="V12" i="37" s="1"/>
  <c r="GR188" i="7"/>
  <c r="JB188" i="7"/>
  <c r="W194" i="7"/>
  <c r="V16" i="37" s="1"/>
  <c r="W199" i="7"/>
  <c r="V21" i="37" s="1"/>
  <c r="JB195" i="7"/>
  <c r="CK200" i="7"/>
  <c r="CK25" i="7" s="1"/>
  <c r="G15" i="7"/>
  <c r="MN235" i="7"/>
  <c r="EI187" i="7"/>
  <c r="EI12" i="7" s="1"/>
  <c r="LN186" i="7"/>
  <c r="J194" i="7"/>
  <c r="I16" i="37" s="1"/>
  <c r="W187" i="7"/>
  <c r="V9" i="37" s="1"/>
  <c r="W197" i="7"/>
  <c r="V19" i="37" s="1"/>
  <c r="CK196" i="7"/>
  <c r="CK21" i="7" s="1"/>
  <c r="CK183" i="7"/>
  <c r="EI186" i="7"/>
  <c r="EI11" i="7" s="1"/>
  <c r="LO198" i="7"/>
  <c r="GR186" i="7"/>
  <c r="W192" i="7"/>
  <c r="V14" i="37" s="1"/>
  <c r="CK188" i="7"/>
  <c r="CK13" i="7" s="1"/>
  <c r="EI192" i="7"/>
  <c r="EI17" i="7" s="1"/>
  <c r="H52" i="7"/>
  <c r="EI188" i="7"/>
  <c r="EI13" i="7" s="1"/>
  <c r="J190" i="7"/>
  <c r="I12" i="37" s="1"/>
  <c r="LR200" i="7"/>
  <c r="GR183" i="7"/>
  <c r="W185" i="7"/>
  <c r="V7" i="37" s="1"/>
  <c r="CK199" i="7"/>
  <c r="CK24" i="7" s="1"/>
  <c r="EI184" i="7"/>
  <c r="EI9" i="7" s="1"/>
  <c r="J193" i="7"/>
  <c r="I15" i="37" s="1"/>
  <c r="LR195" i="7"/>
  <c r="GR194" i="7"/>
  <c r="W186" i="7"/>
  <c r="V8" i="37" s="1"/>
  <c r="EI191" i="7"/>
  <c r="EI16" i="7" s="1"/>
  <c r="J197" i="7"/>
  <c r="J22" i="7" s="1"/>
  <c r="W191" i="7"/>
  <c r="V13" i="37" s="1"/>
  <c r="V32" i="37" s="1"/>
  <c r="EI190" i="7"/>
  <c r="EI15" i="7" s="1"/>
  <c r="O60" i="7"/>
  <c r="J187" i="7"/>
  <c r="J12" i="7" s="1"/>
  <c r="LO194" i="7"/>
  <c r="LR194" i="7"/>
  <c r="W183" i="7"/>
  <c r="EI193" i="7"/>
  <c r="EI18" i="7" s="1"/>
  <c r="J186" i="7"/>
  <c r="J11" i="7" s="1"/>
  <c r="LR187" i="7"/>
  <c r="W184" i="7"/>
  <c r="V6" i="37" s="1"/>
  <c r="W196" i="7"/>
  <c r="V18" i="37" s="1"/>
  <c r="CK195" i="7"/>
  <c r="CK20" i="7" s="1"/>
  <c r="O151" i="7"/>
  <c r="LW244" i="7"/>
  <c r="MN242" i="7"/>
  <c r="MD239" i="7"/>
  <c r="MS238" i="7"/>
  <c r="LW238" i="7"/>
  <c r="LY239" i="7"/>
  <c r="J189" i="7"/>
  <c r="I11" i="37" s="1"/>
  <c r="LO187" i="7"/>
  <c r="LR190" i="7"/>
  <c r="W188" i="7"/>
  <c r="V10" i="37" s="1"/>
  <c r="G11" i="7"/>
  <c r="LW241" i="7"/>
  <c r="MI237" i="7"/>
  <c r="LW236" i="7"/>
  <c r="JI196" i="7"/>
  <c r="H83" i="7"/>
  <c r="GR187" i="7"/>
  <c r="JI200" i="7"/>
  <c r="EN190" i="7"/>
  <c r="EN15" i="7" s="1"/>
  <c r="IP183" i="7"/>
  <c r="EI183" i="7"/>
  <c r="GR192" i="7"/>
  <c r="CL197" i="7"/>
  <c r="CL22" i="7" s="1"/>
  <c r="EK185" i="7"/>
  <c r="EK10" i="7" s="1"/>
  <c r="J57" i="7"/>
  <c r="GR199" i="7"/>
  <c r="GR191" i="7"/>
  <c r="CL196" i="7"/>
  <c r="CL21" i="7" s="1"/>
  <c r="GY191" i="7"/>
  <c r="GY188" i="7"/>
  <c r="JI189" i="7"/>
  <c r="EI194" i="7"/>
  <c r="EI19" i="7" s="1"/>
  <c r="CF197" i="7"/>
  <c r="CF22" i="7" s="1"/>
  <c r="CI194" i="7"/>
  <c r="CI19" i="7" s="1"/>
  <c r="CI195" i="7"/>
  <c r="CI20" i="7" s="1"/>
  <c r="JI199" i="7"/>
  <c r="CB196" i="7"/>
  <c r="CB21" i="7" s="1"/>
  <c r="GR200" i="7"/>
  <c r="GR25" i="7" s="1"/>
  <c r="CL183" i="7"/>
  <c r="GY199" i="7"/>
  <c r="JI186" i="7"/>
  <c r="CB198" i="7"/>
  <c r="CB23" i="7" s="1"/>
  <c r="JI191" i="7"/>
  <c r="CF195" i="7"/>
  <c r="CF20" i="7" s="1"/>
  <c r="CI183" i="7"/>
  <c r="GR184" i="7"/>
  <c r="CL185" i="7"/>
  <c r="CL10" i="7" s="1"/>
  <c r="JA195" i="7"/>
  <c r="CI193" i="7"/>
  <c r="CI18" i="7" s="1"/>
  <c r="CI197" i="7"/>
  <c r="CI22" i="7" s="1"/>
  <c r="GY194" i="7"/>
  <c r="JI188" i="7"/>
  <c r="CF198" i="7"/>
  <c r="CF23" i="7" s="1"/>
  <c r="CI200" i="7"/>
  <c r="CI25" i="7" s="1"/>
  <c r="GY198" i="7"/>
  <c r="GY187" i="7"/>
  <c r="CI192" i="7"/>
  <c r="CI17" i="7" s="1"/>
  <c r="JI192" i="7"/>
  <c r="JI183" i="7"/>
  <c r="CI186" i="7"/>
  <c r="CI11" i="7" s="1"/>
  <c r="CI198" i="7"/>
  <c r="CI23" i="7" s="1"/>
  <c r="AB34" i="37"/>
  <c r="CB197" i="7"/>
  <c r="CB22" i="7" s="1"/>
  <c r="JI184" i="7"/>
  <c r="CF186" i="7"/>
  <c r="CF11" i="7" s="1"/>
  <c r="CI199" i="7"/>
  <c r="CI24" i="7" s="1"/>
  <c r="GY195" i="7"/>
  <c r="CB195" i="7"/>
  <c r="CB20" i="7" s="1"/>
  <c r="JA196" i="7"/>
  <c r="JA200" i="7"/>
  <c r="JI190" i="7"/>
  <c r="CF188" i="7"/>
  <c r="CF13" i="7" s="1"/>
  <c r="CI189" i="7"/>
  <c r="CI14" i="7" s="1"/>
  <c r="GR185" i="7"/>
  <c r="GY192" i="7"/>
  <c r="JA197" i="7"/>
  <c r="CB186" i="7"/>
  <c r="CB11" i="7" s="1"/>
  <c r="JA198" i="7"/>
  <c r="CJ192" i="7"/>
  <c r="CJ17" i="7" s="1"/>
  <c r="CB184" i="7"/>
  <c r="CB9" i="7" s="1"/>
  <c r="JI193" i="7"/>
  <c r="JA199" i="7"/>
  <c r="CF189" i="7"/>
  <c r="CF14" i="7" s="1"/>
  <c r="GY197" i="7"/>
  <c r="I11" i="7"/>
  <c r="JI185" i="7"/>
  <c r="GY200" i="7"/>
  <c r="GY25" i="7" s="1"/>
  <c r="HT178" i="7"/>
  <c r="CB200" i="7"/>
  <c r="CB25" i="7" s="1"/>
  <c r="CB189" i="7"/>
  <c r="CB14" i="7" s="1"/>
  <c r="JI187" i="7"/>
  <c r="LT279" i="7"/>
  <c r="JA190" i="7"/>
  <c r="CB199" i="7"/>
  <c r="CB24" i="7" s="1"/>
  <c r="CB185" i="7"/>
  <c r="CB10" i="7" s="1"/>
  <c r="JI194" i="7"/>
  <c r="JA183" i="7"/>
  <c r="CI184" i="7"/>
  <c r="CI9" i="7" s="1"/>
  <c r="GY186" i="7"/>
  <c r="CK189" i="7"/>
  <c r="CK14" i="7" s="1"/>
  <c r="GY185" i="7"/>
  <c r="CJ165" i="7"/>
  <c r="LW233" i="7"/>
  <c r="MS233" i="7"/>
  <c r="LY237" i="7"/>
  <c r="MI235" i="7"/>
  <c r="MS234" i="7"/>
  <c r="LY236" i="7"/>
  <c r="MN228" i="7"/>
  <c r="MD244" i="7"/>
  <c r="MI234" i="7"/>
  <c r="MD243" i="7"/>
  <c r="MN227" i="7"/>
  <c r="LW237" i="7"/>
  <c r="MI241" i="7"/>
  <c r="MI236" i="7"/>
  <c r="MS236" i="7"/>
  <c r="LY233" i="7"/>
  <c r="MN244" i="7"/>
  <c r="G25" i="7"/>
  <c r="F22" i="37"/>
  <c r="JA185" i="7"/>
  <c r="J53" i="7"/>
  <c r="CI190" i="7"/>
  <c r="CI15" i="7" s="1"/>
  <c r="GY190" i="7"/>
  <c r="CK165" i="7"/>
  <c r="LW229" i="7"/>
  <c r="MD242" i="7"/>
  <c r="LY234" i="7"/>
  <c r="MI244" i="7"/>
  <c r="EQ165" i="7"/>
  <c r="MI238" i="7"/>
  <c r="MD241" i="7"/>
  <c r="MN230" i="7"/>
  <c r="BJ165" i="7"/>
  <c r="MI242" i="7"/>
  <c r="MD229" i="7"/>
  <c r="CI165" i="7"/>
  <c r="G18" i="7"/>
  <c r="F15" i="37"/>
  <c r="JI198" i="7"/>
  <c r="CB192" i="7"/>
  <c r="CB17" i="7" s="1"/>
  <c r="O57" i="7"/>
  <c r="CB188" i="7"/>
  <c r="CB13" i="7" s="1"/>
  <c r="JA192" i="7"/>
  <c r="CI191" i="7"/>
  <c r="CI16" i="7" s="1"/>
  <c r="CL188" i="7"/>
  <c r="CL13" i="7" s="1"/>
  <c r="MS239" i="7"/>
  <c r="MS230" i="7"/>
  <c r="LY232" i="7"/>
  <c r="LW235" i="7"/>
  <c r="LW227" i="7"/>
  <c r="MI228" i="7"/>
  <c r="CB183" i="7"/>
  <c r="CI187" i="7"/>
  <c r="CI12" i="7" s="1"/>
  <c r="CL192" i="7"/>
  <c r="CL17" i="7" s="1"/>
  <c r="GY189" i="7"/>
  <c r="JA193" i="7"/>
  <c r="CI185" i="7"/>
  <c r="CI10" i="7" s="1"/>
  <c r="CL189" i="7"/>
  <c r="CL14" i="7" s="1"/>
  <c r="GY193" i="7"/>
  <c r="LY235" i="7"/>
  <c r="LY229" i="7"/>
  <c r="LY230" i="7"/>
  <c r="EM165" i="7"/>
  <c r="LW230" i="7"/>
  <c r="EP165" i="7"/>
  <c r="JA188" i="7"/>
  <c r="O87" i="7"/>
  <c r="CB190" i="7"/>
  <c r="CB15" i="7" s="1"/>
  <c r="IP191" i="7"/>
  <c r="EI196" i="7"/>
  <c r="EI21" i="7" s="1"/>
  <c r="F52" i="7"/>
  <c r="CI188" i="7"/>
  <c r="CI13" i="7" s="1"/>
  <c r="CL193" i="7"/>
  <c r="CL18" i="7" s="1"/>
  <c r="CB191" i="7"/>
  <c r="CB16" i="7" s="1"/>
  <c r="JA187" i="7"/>
  <c r="O65" i="7"/>
  <c r="CB187" i="7"/>
  <c r="CB12" i="7" s="1"/>
  <c r="JA184" i="7"/>
  <c r="CB194" i="7"/>
  <c r="CB19" i="7" s="1"/>
  <c r="IP188" i="7"/>
  <c r="JA191" i="7"/>
  <c r="EI200" i="7"/>
  <c r="EI25" i="7" s="1"/>
  <c r="GR189" i="7"/>
  <c r="IZ187" i="7"/>
  <c r="CL184" i="7"/>
  <c r="CL9" i="7" s="1"/>
  <c r="CB193" i="7"/>
  <c r="CB18" i="7" s="1"/>
  <c r="JA189" i="7"/>
  <c r="CL187" i="7"/>
  <c r="CL12" i="7" s="1"/>
  <c r="MN250" i="7"/>
  <c r="GR190" i="7"/>
  <c r="CL191" i="7"/>
  <c r="CL16" i="7" s="1"/>
  <c r="GY183" i="7"/>
  <c r="F87" i="7"/>
  <c r="JA186" i="7"/>
  <c r="IP190" i="7"/>
  <c r="H63" i="7"/>
  <c r="GR198" i="7"/>
  <c r="CL190" i="7"/>
  <c r="CL15" i="7" s="1"/>
  <c r="H192" i="7"/>
  <c r="HV178" i="7"/>
  <c r="EM194" i="7"/>
  <c r="EM19" i="7" s="1"/>
  <c r="GR196" i="7"/>
  <c r="CL194" i="7"/>
  <c r="CL19" i="7" s="1"/>
  <c r="GY184" i="7"/>
  <c r="H188" i="7"/>
  <c r="LP193" i="7"/>
  <c r="LH197" i="7"/>
  <c r="H183" i="7"/>
  <c r="EK188" i="7"/>
  <c r="EK13" i="7" s="1"/>
  <c r="CB165" i="7"/>
  <c r="H190" i="7"/>
  <c r="G12" i="37" s="1"/>
  <c r="EK186" i="7"/>
  <c r="EK11" i="7" s="1"/>
  <c r="CI246" i="7"/>
  <c r="H185" i="7"/>
  <c r="W29" i="37"/>
  <c r="MS240" i="7"/>
  <c r="MI250" i="7"/>
  <c r="CG187" i="7"/>
  <c r="CG12" i="7" s="1"/>
  <c r="EQ200" i="7"/>
  <c r="EQ25" i="7" s="1"/>
  <c r="EQ187" i="7"/>
  <c r="EQ12" i="7" s="1"/>
  <c r="GT196" i="7"/>
  <c r="JC187" i="7"/>
  <c r="JG197" i="7"/>
  <c r="CA165" i="7"/>
  <c r="H186" i="7"/>
  <c r="G8" i="37" s="1"/>
  <c r="EK184" i="7"/>
  <c r="EK9" i="7" s="1"/>
  <c r="W33" i="37"/>
  <c r="MI230" i="7"/>
  <c r="CG183" i="7"/>
  <c r="EQ199" i="7"/>
  <c r="EQ24" i="7" s="1"/>
  <c r="EQ198" i="7"/>
  <c r="EQ23" i="7" s="1"/>
  <c r="JC189" i="7"/>
  <c r="LP198" i="7"/>
  <c r="JG195" i="7"/>
  <c r="H187" i="7"/>
  <c r="EK183" i="7"/>
  <c r="MI233" i="7"/>
  <c r="LW232" i="7"/>
  <c r="LH186" i="7"/>
  <c r="JC183" i="7"/>
  <c r="JC190" i="7"/>
  <c r="JG200" i="7"/>
  <c r="H189" i="7"/>
  <c r="G11" i="37" s="1"/>
  <c r="EK191" i="7"/>
  <c r="EK16" i="7" s="1"/>
  <c r="CG185" i="7"/>
  <c r="CG10" i="7" s="1"/>
  <c r="JC191" i="7"/>
  <c r="ER185" i="7"/>
  <c r="ER10" i="7" s="1"/>
  <c r="JC188" i="7"/>
  <c r="JG196" i="7"/>
  <c r="H193" i="7"/>
  <c r="G15" i="37" s="1"/>
  <c r="EK190" i="7"/>
  <c r="EK15" i="7" s="1"/>
  <c r="MN243" i="7"/>
  <c r="CG189" i="7"/>
  <c r="CG14" i="7" s="1"/>
  <c r="JC186" i="7"/>
  <c r="CG193" i="7"/>
  <c r="CG18" i="7" s="1"/>
  <c r="HA196" i="7"/>
  <c r="CG190" i="7"/>
  <c r="CG15" i="7" s="1"/>
  <c r="HA195" i="7"/>
  <c r="EQ194" i="7"/>
  <c r="EQ19" i="7" s="1"/>
  <c r="HA200" i="7"/>
  <c r="HA25" i="7" s="1"/>
  <c r="MN239" i="7"/>
  <c r="EQ197" i="7"/>
  <c r="EQ22" i="7" s="1"/>
  <c r="EQ189" i="7"/>
  <c r="EQ14" i="7" s="1"/>
  <c r="LH192" i="7"/>
  <c r="JC197" i="7"/>
  <c r="JC184" i="7"/>
  <c r="JG199" i="7"/>
  <c r="JG188" i="7"/>
  <c r="H200" i="7"/>
  <c r="EK187" i="7"/>
  <c r="EK12" i="7" s="1"/>
  <c r="ES165" i="7"/>
  <c r="CL165" i="7"/>
  <c r="H73" i="7"/>
  <c r="J62" i="7"/>
  <c r="LW234" i="7"/>
  <c r="JG198" i="7"/>
  <c r="HA197" i="7"/>
  <c r="JC196" i="7"/>
  <c r="ER184" i="7"/>
  <c r="ER9" i="7" s="1"/>
  <c r="JC193" i="7"/>
  <c r="LH199" i="7"/>
  <c r="ER194" i="7"/>
  <c r="ER19" i="7" s="1"/>
  <c r="JG194" i="7"/>
  <c r="JG193" i="7"/>
  <c r="H197" i="7"/>
  <c r="EK193" i="7"/>
  <c r="EK18" i="7" s="1"/>
  <c r="CG165" i="7"/>
  <c r="HA198" i="7"/>
  <c r="MS229" i="7"/>
  <c r="EQ184" i="7"/>
  <c r="EQ9" i="7" s="1"/>
  <c r="EQ183" i="7"/>
  <c r="JC200" i="7"/>
  <c r="JC192" i="7"/>
  <c r="LP199" i="7"/>
  <c r="LP185" i="7"/>
  <c r="JG186" i="7"/>
  <c r="H184" i="7"/>
  <c r="H9" i="7" s="1"/>
  <c r="CD192" i="7"/>
  <c r="CD17" i="7" s="1"/>
  <c r="CG192" i="7"/>
  <c r="CG17" i="7" s="1"/>
  <c r="HA199" i="7"/>
  <c r="F63" i="7"/>
  <c r="EQ190" i="7"/>
  <c r="EQ15" i="7" s="1"/>
  <c r="EQ193" i="7"/>
  <c r="EQ18" i="7" s="1"/>
  <c r="JC195" i="7"/>
  <c r="ER190" i="7"/>
  <c r="ER15" i="7" s="1"/>
  <c r="JC199" i="7"/>
  <c r="JG187" i="7"/>
  <c r="JC185" i="7"/>
  <c r="H198" i="7"/>
  <c r="G20" i="37" s="1"/>
  <c r="CD190" i="7"/>
  <c r="CD15" i="7" s="1"/>
  <c r="LY228" i="7"/>
  <c r="LH200" i="7"/>
  <c r="HA183" i="7"/>
  <c r="JC198" i="7"/>
  <c r="LP187" i="7"/>
  <c r="ER186" i="7"/>
  <c r="ER11" i="7" s="1"/>
  <c r="JG189" i="7"/>
  <c r="N23" i="7"/>
  <c r="H196" i="7"/>
  <c r="MN232" i="7"/>
  <c r="HA184" i="7"/>
  <c r="LH193" i="7"/>
  <c r="LP194" i="7"/>
  <c r="JG190" i="7"/>
  <c r="H199" i="7"/>
  <c r="EL246" i="7"/>
  <c r="MD238" i="7"/>
  <c r="LP192" i="7"/>
  <c r="JG191" i="7"/>
  <c r="H195" i="7"/>
  <c r="CE165" i="7"/>
  <c r="JG192" i="7"/>
  <c r="H191" i="7"/>
  <c r="G13" i="37" s="1"/>
  <c r="G32" i="37" s="1"/>
  <c r="MS244" i="7"/>
  <c r="LY244" i="7"/>
  <c r="MD234" i="7"/>
  <c r="LH184" i="7"/>
  <c r="JG183" i="7"/>
  <c r="BL165" i="7"/>
  <c r="EN165" i="7"/>
  <c r="LH198" i="7"/>
  <c r="LP190" i="7"/>
  <c r="ER200" i="7"/>
  <c r="ER25" i="7" s="1"/>
  <c r="JG184" i="7"/>
  <c r="LK246" i="7"/>
  <c r="MI243" i="7"/>
  <c r="LH194" i="7"/>
  <c r="LP195" i="7"/>
  <c r="LY241" i="7"/>
  <c r="LP188" i="7"/>
  <c r="LP191" i="7"/>
  <c r="ER195" i="7"/>
  <c r="ER20" i="7" s="1"/>
  <c r="ER192" i="7"/>
  <c r="ER17" i="7" s="1"/>
  <c r="LY240" i="7"/>
  <c r="MD237" i="7"/>
  <c r="LY238" i="7"/>
  <c r="MS250" i="7"/>
  <c r="GT186" i="7"/>
  <c r="LP183" i="7"/>
  <c r="EK200" i="7"/>
  <c r="EK25" i="7" s="1"/>
  <c r="AB33" i="37"/>
  <c r="CF165" i="7"/>
  <c r="ER165" i="7"/>
  <c r="MS241" i="7"/>
  <c r="LP200" i="7"/>
  <c r="ER193" i="7"/>
  <c r="ER18" i="7" s="1"/>
  <c r="EK198" i="7"/>
  <c r="EK23" i="7" s="1"/>
  <c r="MD233" i="7"/>
  <c r="MI231" i="7"/>
  <c r="LH188" i="7"/>
  <c r="LH189" i="7"/>
  <c r="LP186" i="7"/>
  <c r="ER197" i="7"/>
  <c r="ER22" i="7" s="1"/>
  <c r="ER187" i="7"/>
  <c r="ER12" i="7" s="1"/>
  <c r="EK196" i="7"/>
  <c r="EK21" i="7" s="1"/>
  <c r="MS242" i="7"/>
  <c r="MI229" i="7"/>
  <c r="MN238" i="7"/>
  <c r="LH196" i="7"/>
  <c r="ER199" i="7"/>
  <c r="ER24" i="7" s="1"/>
  <c r="EK197" i="7"/>
  <c r="EK22" i="7" s="1"/>
  <c r="MD230" i="7"/>
  <c r="MD228" i="7"/>
  <c r="GT194" i="7"/>
  <c r="LP184" i="7"/>
  <c r="EK195" i="7"/>
  <c r="EK20" i="7" s="1"/>
  <c r="MI239" i="7"/>
  <c r="EJ165" i="7"/>
  <c r="ET165" i="7"/>
  <c r="LH187" i="7"/>
  <c r="LP197" i="7"/>
  <c r="LP196" i="7"/>
  <c r="EK199" i="7"/>
  <c r="EK24" i="7" s="1"/>
  <c r="JZ239" i="7"/>
  <c r="BN165" i="7"/>
  <c r="F6" i="37"/>
  <c r="G9" i="7"/>
  <c r="F51" i="7"/>
  <c r="FF250" i="7"/>
  <c r="FF201" i="7" s="1"/>
  <c r="FF26" i="7" s="1"/>
  <c r="FF243" i="7"/>
  <c r="FF244" i="7"/>
  <c r="FF242" i="7"/>
  <c r="FF238" i="7"/>
  <c r="FF241" i="7"/>
  <c r="FF237" i="7"/>
  <c r="FF234" i="7"/>
  <c r="FF235" i="7"/>
  <c r="FF231" i="7"/>
  <c r="FF233" i="7"/>
  <c r="FF230" i="7"/>
  <c r="FF229" i="7"/>
  <c r="FF227" i="7"/>
  <c r="FF236" i="7"/>
  <c r="FF228" i="7"/>
  <c r="FF232" i="7"/>
  <c r="FF245" i="7"/>
  <c r="FF240" i="7"/>
  <c r="FF239" i="7"/>
  <c r="EM187" i="7"/>
  <c r="EM12" i="7" s="1"/>
  <c r="EY242" i="7"/>
  <c r="EY237" i="7"/>
  <c r="EY241" i="7"/>
  <c r="EY244" i="7"/>
  <c r="EY243" i="7"/>
  <c r="EY236" i="7"/>
  <c r="EY238" i="7"/>
  <c r="EY232" i="7"/>
  <c r="EY233" i="7"/>
  <c r="EY235" i="7"/>
  <c r="EY230" i="7"/>
  <c r="EY231" i="7"/>
  <c r="EY229" i="7"/>
  <c r="EY234" i="7"/>
  <c r="EY227" i="7"/>
  <c r="EY228" i="7"/>
  <c r="EY245" i="7"/>
  <c r="EY239" i="7"/>
  <c r="EY240" i="7"/>
  <c r="EI165" i="7"/>
  <c r="JY240" i="7"/>
  <c r="GS246" i="7"/>
  <c r="EO246" i="7"/>
  <c r="CW250" i="7"/>
  <c r="CW201" i="7" s="1"/>
  <c r="CW26" i="7" s="1"/>
  <c r="CW242" i="7"/>
  <c r="CW241" i="7"/>
  <c r="CW244" i="7"/>
  <c r="CW237" i="7"/>
  <c r="CW243" i="7"/>
  <c r="CW236" i="7"/>
  <c r="CW238" i="7"/>
  <c r="CW230" i="7"/>
  <c r="CW229" i="7"/>
  <c r="CW235" i="7"/>
  <c r="CW232" i="7"/>
  <c r="CW234" i="7"/>
  <c r="CW227" i="7"/>
  <c r="CW228" i="7"/>
  <c r="CW233" i="7"/>
  <c r="CW231" i="7"/>
  <c r="CW245" i="7"/>
  <c r="CW240" i="7"/>
  <c r="CW239" i="7"/>
  <c r="EM188" i="7"/>
  <c r="EM13" i="7" s="1"/>
  <c r="EZ242" i="7"/>
  <c r="EZ237" i="7"/>
  <c r="EZ244" i="7"/>
  <c r="EZ241" i="7"/>
  <c r="EZ233" i="7"/>
  <c r="EZ243" i="7"/>
  <c r="EZ236" i="7"/>
  <c r="EZ230" i="7"/>
  <c r="EZ238" i="7"/>
  <c r="EZ235" i="7"/>
  <c r="EZ231" i="7"/>
  <c r="EZ229" i="7"/>
  <c r="EZ234" i="7"/>
  <c r="EZ227" i="7"/>
  <c r="EZ232" i="7"/>
  <c r="EZ228" i="7"/>
  <c r="EZ245" i="7"/>
  <c r="EZ239" i="7"/>
  <c r="EZ240" i="7"/>
  <c r="MS228" i="7"/>
  <c r="CC165" i="7"/>
  <c r="HA246" i="7"/>
  <c r="LG246" i="7"/>
  <c r="EN246" i="7"/>
  <c r="LO246" i="7"/>
  <c r="CL246" i="7"/>
  <c r="BN246" i="7"/>
  <c r="IU250" i="7"/>
  <c r="IU201" i="7" s="1"/>
  <c r="IU244" i="7"/>
  <c r="IU241" i="7"/>
  <c r="IU235" i="7"/>
  <c r="IU238" i="7"/>
  <c r="IU242" i="7"/>
  <c r="IU243" i="7"/>
  <c r="IU236" i="7"/>
  <c r="IU237" i="7"/>
  <c r="IU231" i="7"/>
  <c r="IU233" i="7"/>
  <c r="IU227" i="7"/>
  <c r="IU228" i="7"/>
  <c r="IU229" i="7"/>
  <c r="IU230" i="7"/>
  <c r="IU234" i="7"/>
  <c r="IU232" i="7"/>
  <c r="IU245" i="7"/>
  <c r="IU240" i="7"/>
  <c r="IU239" i="7"/>
  <c r="LH246" i="7"/>
  <c r="CH246" i="7"/>
  <c r="JJ246" i="7"/>
  <c r="EJ246" i="7"/>
  <c r="LC291" i="7"/>
  <c r="LC313" i="7" s="1"/>
  <c r="EM192" i="7"/>
  <c r="EM17" i="7" s="1"/>
  <c r="LY242" i="7"/>
  <c r="IM250" i="7"/>
  <c r="IM243" i="7"/>
  <c r="IM244" i="7"/>
  <c r="IM242" i="7"/>
  <c r="IM238" i="7"/>
  <c r="IM241" i="7"/>
  <c r="IM236" i="7"/>
  <c r="IM235" i="7"/>
  <c r="IM232" i="7"/>
  <c r="IM231" i="7"/>
  <c r="IM233" i="7"/>
  <c r="IM227" i="7"/>
  <c r="IM228" i="7"/>
  <c r="IM237" i="7"/>
  <c r="IM230" i="7"/>
  <c r="IM234" i="7"/>
  <c r="IM229" i="7"/>
  <c r="IM245" i="7"/>
  <c r="IM240" i="7"/>
  <c r="IM239" i="7"/>
  <c r="GZ246" i="7"/>
  <c r="GU246" i="7"/>
  <c r="CF246" i="7"/>
  <c r="IV250" i="7"/>
  <c r="IV244" i="7"/>
  <c r="IV241" i="7"/>
  <c r="IV235" i="7"/>
  <c r="IV243" i="7"/>
  <c r="IV242" i="7"/>
  <c r="IV236" i="7"/>
  <c r="IV233" i="7"/>
  <c r="IV229" i="7"/>
  <c r="IV237" i="7"/>
  <c r="IV231" i="7"/>
  <c r="IV227" i="7"/>
  <c r="IV238" i="7"/>
  <c r="IV228" i="7"/>
  <c r="IV230" i="7"/>
  <c r="IV234" i="7"/>
  <c r="IV232" i="7"/>
  <c r="IV245" i="7"/>
  <c r="IV240" i="7"/>
  <c r="IV239" i="7"/>
  <c r="EM185" i="7"/>
  <c r="EM10" i="7" s="1"/>
  <c r="II243" i="7"/>
  <c r="II244" i="7"/>
  <c r="II237" i="7"/>
  <c r="II242" i="7"/>
  <c r="II241" i="7"/>
  <c r="II233" i="7"/>
  <c r="II236" i="7"/>
  <c r="II238" i="7"/>
  <c r="II232" i="7"/>
  <c r="II230" i="7"/>
  <c r="II235" i="7"/>
  <c r="II229" i="7"/>
  <c r="II231" i="7"/>
  <c r="II227" i="7"/>
  <c r="II234" i="7"/>
  <c r="II228" i="7"/>
  <c r="II239" i="7"/>
  <c r="II245" i="7"/>
  <c r="O165" i="7"/>
  <c r="H11" i="37"/>
  <c r="H27" i="37" s="1"/>
  <c r="I14" i="7"/>
  <c r="JC246" i="7"/>
  <c r="EP246" i="7"/>
  <c r="FE250" i="7"/>
  <c r="FE201" i="7" s="1"/>
  <c r="FE26" i="7" s="1"/>
  <c r="FE243" i="7"/>
  <c r="FE244" i="7"/>
  <c r="FE242" i="7"/>
  <c r="FE241" i="7"/>
  <c r="FE237" i="7"/>
  <c r="FE235" i="7"/>
  <c r="FE231" i="7"/>
  <c r="FE238" i="7"/>
  <c r="FE233" i="7"/>
  <c r="FE230" i="7"/>
  <c r="FE229" i="7"/>
  <c r="FE234" i="7"/>
  <c r="FE227" i="7"/>
  <c r="FE236" i="7"/>
  <c r="FE228" i="7"/>
  <c r="FE232" i="7"/>
  <c r="FE245" i="7"/>
  <c r="FE239" i="7"/>
  <c r="FE240" i="7"/>
  <c r="EM183" i="7"/>
  <c r="FA250" i="7"/>
  <c r="FA201" i="7" s="1"/>
  <c r="FA26" i="7" s="1"/>
  <c r="FA242" i="7"/>
  <c r="FA244" i="7"/>
  <c r="FA237" i="7"/>
  <c r="FA241" i="7"/>
  <c r="FA233" i="7"/>
  <c r="FA243" i="7"/>
  <c r="FA236" i="7"/>
  <c r="FA230" i="7"/>
  <c r="FA235" i="7"/>
  <c r="FA238" i="7"/>
  <c r="FA231" i="7"/>
  <c r="FA229" i="7"/>
  <c r="FA234" i="7"/>
  <c r="FA227" i="7"/>
  <c r="FA228" i="7"/>
  <c r="FA232" i="7"/>
  <c r="FA245" i="7"/>
  <c r="FA240" i="7"/>
  <c r="FA239" i="7"/>
  <c r="EM189" i="7"/>
  <c r="EM14" i="7" s="1"/>
  <c r="JR250" i="7"/>
  <c r="JR243" i="7"/>
  <c r="JR244" i="7"/>
  <c r="JR235" i="7"/>
  <c r="JR242" i="7"/>
  <c r="JR241" i="7"/>
  <c r="JR234" i="7"/>
  <c r="JR236" i="7"/>
  <c r="JR238" i="7"/>
  <c r="JR231" i="7"/>
  <c r="JR237" i="7"/>
  <c r="JR229" i="7"/>
  <c r="JR230" i="7"/>
  <c r="JR227" i="7"/>
  <c r="JR232" i="7"/>
  <c r="JR228" i="7"/>
  <c r="JR233" i="7"/>
  <c r="JR245" i="7"/>
  <c r="JR240" i="7"/>
  <c r="JR239" i="7"/>
  <c r="KF242" i="7"/>
  <c r="KF236" i="7"/>
  <c r="KF244" i="7"/>
  <c r="KF241" i="7"/>
  <c r="KF232" i="7"/>
  <c r="KF237" i="7"/>
  <c r="KF235" i="7"/>
  <c r="KF233" i="7"/>
  <c r="KF243" i="7"/>
  <c r="KF229" i="7"/>
  <c r="KF238" i="7"/>
  <c r="KF230" i="7"/>
  <c r="KF231" i="7"/>
  <c r="KF234" i="7"/>
  <c r="KF228" i="7"/>
  <c r="KF227" i="7"/>
  <c r="KF245" i="7"/>
  <c r="JU244" i="7"/>
  <c r="JU243" i="7"/>
  <c r="JU235" i="7"/>
  <c r="JU242" i="7"/>
  <c r="JU241" i="7"/>
  <c r="JU236" i="7"/>
  <c r="JU238" i="7"/>
  <c r="JU237" i="7"/>
  <c r="JU230" i="7"/>
  <c r="JU227" i="7"/>
  <c r="JU232" i="7"/>
  <c r="JU231" i="7"/>
  <c r="JU234" i="7"/>
  <c r="JU228" i="7"/>
  <c r="JU233" i="7"/>
  <c r="JU229" i="7"/>
  <c r="JU245" i="7"/>
  <c r="JU240" i="7"/>
  <c r="JU239" i="7"/>
  <c r="GW246" i="7"/>
  <c r="G16" i="7"/>
  <c r="F13" i="37"/>
  <c r="F32" i="37" s="1"/>
  <c r="GR246" i="7"/>
  <c r="EM191" i="7"/>
  <c r="EM16" i="7" s="1"/>
  <c r="JQ250" i="7"/>
  <c r="JQ243" i="7"/>
  <c r="JQ244" i="7"/>
  <c r="JQ238" i="7"/>
  <c r="JQ242" i="7"/>
  <c r="JQ241" i="7"/>
  <c r="JQ234" i="7"/>
  <c r="JQ236" i="7"/>
  <c r="JQ231" i="7"/>
  <c r="JQ237" i="7"/>
  <c r="JQ235" i="7"/>
  <c r="JQ229" i="7"/>
  <c r="JQ230" i="7"/>
  <c r="JQ227" i="7"/>
  <c r="JQ232" i="7"/>
  <c r="JQ228" i="7"/>
  <c r="JQ233" i="7"/>
  <c r="JQ245" i="7"/>
  <c r="JQ240" i="7"/>
  <c r="JQ239" i="7"/>
  <c r="I16" i="7"/>
  <c r="H13" i="37"/>
  <c r="H32" i="37" s="1"/>
  <c r="LL246" i="7"/>
  <c r="EQ246" i="7"/>
  <c r="BM246" i="7"/>
  <c r="AX250" i="7"/>
  <c r="AX201" i="7" s="1"/>
  <c r="AX26" i="7" s="1"/>
  <c r="AX243" i="7"/>
  <c r="AX244" i="7"/>
  <c r="AX238" i="7"/>
  <c r="AX241" i="7"/>
  <c r="AX237" i="7"/>
  <c r="AX234" i="7"/>
  <c r="AX242" i="7"/>
  <c r="AX233" i="7"/>
  <c r="AX236" i="7"/>
  <c r="AX231" i="7"/>
  <c r="AX229" i="7"/>
  <c r="AX235" i="7"/>
  <c r="AX230" i="7"/>
  <c r="AX227" i="7"/>
  <c r="AX232" i="7"/>
  <c r="AX228" i="7"/>
  <c r="AX245" i="7"/>
  <c r="AX240" i="7"/>
  <c r="AX239" i="7"/>
  <c r="KO296" i="7"/>
  <c r="KO298" i="7" s="1"/>
  <c r="KO239" i="7" s="1"/>
  <c r="CQ250" i="7"/>
  <c r="CQ191" i="7" s="1"/>
  <c r="CQ16" i="7" s="1"/>
  <c r="CQ242" i="7"/>
  <c r="CQ236" i="7"/>
  <c r="CQ241" i="7"/>
  <c r="CQ244" i="7"/>
  <c r="CQ243" i="7"/>
  <c r="CQ237" i="7"/>
  <c r="CQ231" i="7"/>
  <c r="CQ233" i="7"/>
  <c r="CQ228" i="7"/>
  <c r="CQ229" i="7"/>
  <c r="CQ235" i="7"/>
  <c r="CQ232" i="7"/>
  <c r="CQ234" i="7"/>
  <c r="CQ230" i="7"/>
  <c r="CQ238" i="7"/>
  <c r="CQ227" i="7"/>
  <c r="CQ245" i="7"/>
  <c r="CQ240" i="7"/>
  <c r="CQ239" i="7"/>
  <c r="EM186" i="7"/>
  <c r="EM11" i="7" s="1"/>
  <c r="IR250" i="7"/>
  <c r="IR244" i="7"/>
  <c r="IR238" i="7"/>
  <c r="IR241" i="7"/>
  <c r="IR234" i="7"/>
  <c r="IR242" i="7"/>
  <c r="IR231" i="7"/>
  <c r="IR236" i="7"/>
  <c r="IR243" i="7"/>
  <c r="IR237" i="7"/>
  <c r="IR235" i="7"/>
  <c r="IR233" i="7"/>
  <c r="IR227" i="7"/>
  <c r="IR228" i="7"/>
  <c r="IR229" i="7"/>
  <c r="IR230" i="7"/>
  <c r="IR232" i="7"/>
  <c r="IR245" i="7"/>
  <c r="IR239" i="7"/>
  <c r="IR240" i="7"/>
  <c r="EO165" i="7"/>
  <c r="H148" i="7"/>
  <c r="W143" i="7"/>
  <c r="F11" i="37"/>
  <c r="G14" i="7"/>
  <c r="II240" i="7"/>
  <c r="JI246" i="7"/>
  <c r="GX246" i="7"/>
  <c r="CG246" i="7"/>
  <c r="IX250" i="7"/>
  <c r="IX244" i="7"/>
  <c r="IX241" i="7"/>
  <c r="IX236" i="7"/>
  <c r="IX243" i="7"/>
  <c r="IX232" i="7"/>
  <c r="IX237" i="7"/>
  <c r="IX242" i="7"/>
  <c r="IX235" i="7"/>
  <c r="IX233" i="7"/>
  <c r="IX229" i="7"/>
  <c r="IX227" i="7"/>
  <c r="IX238" i="7"/>
  <c r="IX228" i="7"/>
  <c r="IX230" i="7"/>
  <c r="IX234" i="7"/>
  <c r="IX231" i="7"/>
  <c r="IX245" i="7"/>
  <c r="IX239" i="7"/>
  <c r="IX240" i="7"/>
  <c r="IW250" i="7"/>
  <c r="IW244" i="7"/>
  <c r="IW241" i="7"/>
  <c r="IW243" i="7"/>
  <c r="IW237" i="7"/>
  <c r="IW242" i="7"/>
  <c r="IW236" i="7"/>
  <c r="IW233" i="7"/>
  <c r="IW227" i="7"/>
  <c r="IW235" i="7"/>
  <c r="IW238" i="7"/>
  <c r="IW228" i="7"/>
  <c r="IW230" i="7"/>
  <c r="IW229" i="7"/>
  <c r="IW234" i="7"/>
  <c r="IW232" i="7"/>
  <c r="IW231" i="7"/>
  <c r="IW245" i="7"/>
  <c r="IW240" i="7"/>
  <c r="IW239" i="7"/>
  <c r="EM193" i="7"/>
  <c r="EM18" i="7" s="1"/>
  <c r="BA250" i="7"/>
  <c r="BA201" i="7" s="1"/>
  <c r="BA26" i="7" s="1"/>
  <c r="BA243" i="7"/>
  <c r="BA244" i="7"/>
  <c r="BA238" i="7"/>
  <c r="BA241" i="7"/>
  <c r="BA237" i="7"/>
  <c r="BA234" i="7"/>
  <c r="BA242" i="7"/>
  <c r="BA231" i="7"/>
  <c r="BA233" i="7"/>
  <c r="BA235" i="7"/>
  <c r="BA230" i="7"/>
  <c r="BA227" i="7"/>
  <c r="BA236" i="7"/>
  <c r="BA232" i="7"/>
  <c r="BA228" i="7"/>
  <c r="BA229" i="7"/>
  <c r="BA245" i="7"/>
  <c r="BA239" i="7"/>
  <c r="BA240" i="7"/>
  <c r="MN233" i="7"/>
  <c r="O153" i="7"/>
  <c r="CA246" i="7"/>
  <c r="BZ246" i="7"/>
  <c r="LM246" i="7"/>
  <c r="KH240" i="7"/>
  <c r="JH246" i="7"/>
  <c r="LY227" i="7"/>
  <c r="AZ250" i="7"/>
  <c r="AZ201" i="7" s="1"/>
  <c r="AZ26" i="7" s="1"/>
  <c r="AZ243" i="7"/>
  <c r="AZ244" i="7"/>
  <c r="AZ238" i="7"/>
  <c r="AZ241" i="7"/>
  <c r="AZ237" i="7"/>
  <c r="AZ234" i="7"/>
  <c r="AZ242" i="7"/>
  <c r="AZ236" i="7"/>
  <c r="AZ231" i="7"/>
  <c r="AZ233" i="7"/>
  <c r="AZ235" i="7"/>
  <c r="AZ230" i="7"/>
  <c r="AZ227" i="7"/>
  <c r="AZ232" i="7"/>
  <c r="AZ228" i="7"/>
  <c r="AZ229" i="7"/>
  <c r="AZ245" i="7"/>
  <c r="AZ240" i="7"/>
  <c r="AZ239" i="7"/>
  <c r="JM243" i="7"/>
  <c r="JM244" i="7"/>
  <c r="JM242" i="7"/>
  <c r="JM234" i="7"/>
  <c r="JM236" i="7"/>
  <c r="JM238" i="7"/>
  <c r="JM232" i="7"/>
  <c r="JM231" i="7"/>
  <c r="JM237" i="7"/>
  <c r="JM241" i="7"/>
  <c r="JM233" i="7"/>
  <c r="JM229" i="7"/>
  <c r="JM230" i="7"/>
  <c r="JM227" i="7"/>
  <c r="JM228" i="7"/>
  <c r="JM235" i="7"/>
  <c r="JM245" i="7"/>
  <c r="JM240" i="7"/>
  <c r="JM239" i="7"/>
  <c r="LY231" i="7"/>
  <c r="F146" i="7"/>
  <c r="CJ246" i="7"/>
  <c r="JK246" i="7"/>
  <c r="CB246" i="7"/>
  <c r="CX242" i="7"/>
  <c r="CX243" i="7"/>
  <c r="CX244" i="7"/>
  <c r="CX233" i="7"/>
  <c r="CX236" i="7"/>
  <c r="CX238" i="7"/>
  <c r="CX230" i="7"/>
  <c r="CX241" i="7"/>
  <c r="CX237" i="7"/>
  <c r="CX229" i="7"/>
  <c r="CX235" i="7"/>
  <c r="CX232" i="7"/>
  <c r="CX234" i="7"/>
  <c r="CX227" i="7"/>
  <c r="CX228" i="7"/>
  <c r="CX231" i="7"/>
  <c r="CX245" i="7"/>
  <c r="CX240" i="7"/>
  <c r="CX239" i="7"/>
  <c r="BV250" i="7"/>
  <c r="BV201" i="7" s="1"/>
  <c r="BV26" i="7" s="1"/>
  <c r="BV242" i="7"/>
  <c r="BV243" i="7"/>
  <c r="BV244" i="7"/>
  <c r="BV233" i="7"/>
  <c r="BV241" i="7"/>
  <c r="BV234" i="7"/>
  <c r="BV230" i="7"/>
  <c r="BV238" i="7"/>
  <c r="BV237" i="7"/>
  <c r="BV236" i="7"/>
  <c r="BV229" i="7"/>
  <c r="BV231" i="7"/>
  <c r="BV227" i="7"/>
  <c r="BV235" i="7"/>
  <c r="BV232" i="7"/>
  <c r="BV228" i="7"/>
  <c r="BV245" i="7"/>
  <c r="BV239" i="7"/>
  <c r="BV240" i="7"/>
  <c r="H146" i="7"/>
  <c r="N68" i="7"/>
  <c r="F143" i="7"/>
  <c r="LN246" i="7"/>
  <c r="HU296" i="7"/>
  <c r="HU298" i="7" s="1"/>
  <c r="HU239" i="7" s="1"/>
  <c r="HS296" i="7"/>
  <c r="HS298" i="7" s="1"/>
  <c r="CN250" i="7"/>
  <c r="CN201" i="7" s="1"/>
  <c r="CN26" i="7" s="1"/>
  <c r="CN241" i="7"/>
  <c r="CN236" i="7"/>
  <c r="CN244" i="7"/>
  <c r="CN243" i="7"/>
  <c r="CN235" i="7"/>
  <c r="CN242" i="7"/>
  <c r="CN232" i="7"/>
  <c r="CN229" i="7"/>
  <c r="CN230" i="7"/>
  <c r="CN238" i="7"/>
  <c r="CN231" i="7"/>
  <c r="CN233" i="7"/>
  <c r="CN228" i="7"/>
  <c r="CN234" i="7"/>
  <c r="CN237" i="7"/>
  <c r="CN227" i="7"/>
  <c r="CN245" i="7"/>
  <c r="CN239" i="7"/>
  <c r="CN240" i="7"/>
  <c r="BY250" i="7"/>
  <c r="BY201" i="7" s="1"/>
  <c r="BY26" i="7" s="1"/>
  <c r="BY243" i="7"/>
  <c r="BY242" i="7"/>
  <c r="BY244" i="7"/>
  <c r="BY241" i="7"/>
  <c r="BY234" i="7"/>
  <c r="BY238" i="7"/>
  <c r="BY235" i="7"/>
  <c r="BY233" i="7"/>
  <c r="BY231" i="7"/>
  <c r="BY236" i="7"/>
  <c r="BY229" i="7"/>
  <c r="BY237" i="7"/>
  <c r="BY227" i="7"/>
  <c r="BY230" i="7"/>
  <c r="BY228" i="7"/>
  <c r="BY232" i="7"/>
  <c r="BY245" i="7"/>
  <c r="BY240" i="7"/>
  <c r="BY239" i="7"/>
  <c r="AB31" i="37"/>
  <c r="KE242" i="7"/>
  <c r="KE236" i="7"/>
  <c r="KE244" i="7"/>
  <c r="KE241" i="7"/>
  <c r="KE232" i="7"/>
  <c r="KE237" i="7"/>
  <c r="KE235" i="7"/>
  <c r="KE243" i="7"/>
  <c r="KE229" i="7"/>
  <c r="KE233" i="7"/>
  <c r="KE238" i="7"/>
  <c r="KE231" i="7"/>
  <c r="KE234" i="7"/>
  <c r="KE228" i="7"/>
  <c r="KE230" i="7"/>
  <c r="KE227" i="7"/>
  <c r="KE245" i="7"/>
  <c r="EX242" i="7"/>
  <c r="EX237" i="7"/>
  <c r="EX241" i="7"/>
  <c r="EX233" i="7"/>
  <c r="EX244" i="7"/>
  <c r="EX243" i="7"/>
  <c r="EX236" i="7"/>
  <c r="EX230" i="7"/>
  <c r="EX238" i="7"/>
  <c r="EX228" i="7"/>
  <c r="EX232" i="7"/>
  <c r="EX235" i="7"/>
  <c r="EX231" i="7"/>
  <c r="EX229" i="7"/>
  <c r="EX234" i="7"/>
  <c r="EX227" i="7"/>
  <c r="EX245" i="7"/>
  <c r="EX239" i="7"/>
  <c r="EX240" i="7"/>
  <c r="IT250" i="7"/>
  <c r="IT201" i="7" s="1"/>
  <c r="IT244" i="7"/>
  <c r="IT241" i="7"/>
  <c r="IT238" i="7"/>
  <c r="IT242" i="7"/>
  <c r="IT243" i="7"/>
  <c r="IT236" i="7"/>
  <c r="IT237" i="7"/>
  <c r="IT231" i="7"/>
  <c r="IT235" i="7"/>
  <c r="IT233" i="7"/>
  <c r="IT227" i="7"/>
  <c r="IT228" i="7"/>
  <c r="IT229" i="7"/>
  <c r="IT230" i="7"/>
  <c r="IT232" i="7"/>
  <c r="IT234" i="7"/>
  <c r="IT245" i="7"/>
  <c r="IT240" i="7"/>
  <c r="IT239" i="7"/>
  <c r="BK165" i="7"/>
  <c r="EK165" i="7"/>
  <c r="JL250" i="7"/>
  <c r="JL201" i="7" s="1"/>
  <c r="JL243" i="7"/>
  <c r="JL244" i="7"/>
  <c r="JL237" i="7"/>
  <c r="JL238" i="7"/>
  <c r="JL242" i="7"/>
  <c r="JL233" i="7"/>
  <c r="JL234" i="7"/>
  <c r="JL230" i="7"/>
  <c r="JL232" i="7"/>
  <c r="JL231" i="7"/>
  <c r="JL241" i="7"/>
  <c r="JL229" i="7"/>
  <c r="JL227" i="7"/>
  <c r="JL236" i="7"/>
  <c r="JL228" i="7"/>
  <c r="JL235" i="7"/>
  <c r="JL245" i="7"/>
  <c r="JL239" i="7"/>
  <c r="JL240" i="7"/>
  <c r="Y143" i="7"/>
  <c r="IY246" i="7"/>
  <c r="LJ246" i="7"/>
  <c r="EV250" i="7"/>
  <c r="EV201" i="7" s="1"/>
  <c r="EV26" i="7" s="1"/>
  <c r="EV242" i="7"/>
  <c r="EV236" i="7"/>
  <c r="EV243" i="7"/>
  <c r="EV237" i="7"/>
  <c r="EV241" i="7"/>
  <c r="EV233" i="7"/>
  <c r="EV244" i="7"/>
  <c r="EV229" i="7"/>
  <c r="EV234" i="7"/>
  <c r="EV230" i="7"/>
  <c r="EV228" i="7"/>
  <c r="EV232" i="7"/>
  <c r="EV235" i="7"/>
  <c r="EV231" i="7"/>
  <c r="EV238" i="7"/>
  <c r="EV227" i="7"/>
  <c r="EV245" i="7"/>
  <c r="EV239" i="7"/>
  <c r="EV240" i="7"/>
  <c r="JT250" i="7"/>
  <c r="JT201" i="7" s="1"/>
  <c r="JT244" i="7"/>
  <c r="JT238" i="7"/>
  <c r="JT243" i="7"/>
  <c r="JT242" i="7"/>
  <c r="JT241" i="7"/>
  <c r="JT234" i="7"/>
  <c r="JT236" i="7"/>
  <c r="JT231" i="7"/>
  <c r="JT237" i="7"/>
  <c r="JT235" i="7"/>
  <c r="JT229" i="7"/>
  <c r="JT230" i="7"/>
  <c r="JT227" i="7"/>
  <c r="JT232" i="7"/>
  <c r="JT228" i="7"/>
  <c r="JT233" i="7"/>
  <c r="JT245" i="7"/>
  <c r="JT240" i="7"/>
  <c r="JT239" i="7"/>
  <c r="CM241" i="7"/>
  <c r="CM236" i="7"/>
  <c r="CM244" i="7"/>
  <c r="CM243" i="7"/>
  <c r="CM235" i="7"/>
  <c r="CM232" i="7"/>
  <c r="CM242" i="7"/>
  <c r="CM230" i="7"/>
  <c r="CM238" i="7"/>
  <c r="CM231" i="7"/>
  <c r="CM233" i="7"/>
  <c r="CM228" i="7"/>
  <c r="CM229" i="7"/>
  <c r="CM234" i="7"/>
  <c r="CM237" i="7"/>
  <c r="CM227" i="7"/>
  <c r="CM245" i="7"/>
  <c r="CM240" i="7"/>
  <c r="CM239" i="7"/>
  <c r="CU250" i="7"/>
  <c r="CU242" i="7"/>
  <c r="CU244" i="7"/>
  <c r="CU237" i="7"/>
  <c r="CU243" i="7"/>
  <c r="CU236" i="7"/>
  <c r="CU238" i="7"/>
  <c r="CU241" i="7"/>
  <c r="CU233" i="7"/>
  <c r="CU229" i="7"/>
  <c r="CU235" i="7"/>
  <c r="CU232" i="7"/>
  <c r="CU234" i="7"/>
  <c r="CU227" i="7"/>
  <c r="CU231" i="7"/>
  <c r="CU228" i="7"/>
  <c r="CU230" i="7"/>
  <c r="CU245" i="7"/>
  <c r="CU239" i="7"/>
  <c r="CU240" i="7"/>
  <c r="MN236" i="7"/>
  <c r="IO250" i="7"/>
  <c r="IO243" i="7"/>
  <c r="IO244" i="7"/>
  <c r="IO242" i="7"/>
  <c r="IO238" i="7"/>
  <c r="IO241" i="7"/>
  <c r="IO234" i="7"/>
  <c r="IO235" i="7"/>
  <c r="IO231" i="7"/>
  <c r="IO236" i="7"/>
  <c r="IO237" i="7"/>
  <c r="IO233" i="7"/>
  <c r="IO227" i="7"/>
  <c r="IO228" i="7"/>
  <c r="IO230" i="7"/>
  <c r="IO232" i="7"/>
  <c r="IO229" i="7"/>
  <c r="IO245" i="7"/>
  <c r="IO240" i="7"/>
  <c r="IO239" i="7"/>
  <c r="IZ246" i="7"/>
  <c r="IA242" i="7"/>
  <c r="IA243" i="7"/>
  <c r="IA236" i="7"/>
  <c r="IA232" i="7"/>
  <c r="IA244" i="7"/>
  <c r="IA241" i="7"/>
  <c r="IA229" i="7"/>
  <c r="IA238" i="7"/>
  <c r="IA235" i="7"/>
  <c r="IA237" i="7"/>
  <c r="IA228" i="7"/>
  <c r="IA230" i="7"/>
  <c r="IA234" i="7"/>
  <c r="IA231" i="7"/>
  <c r="IA233" i="7"/>
  <c r="IA227" i="7"/>
  <c r="IA239" i="7"/>
  <c r="IA245" i="7"/>
  <c r="CT250" i="7"/>
  <c r="CT242" i="7"/>
  <c r="CT241" i="7"/>
  <c r="CT244" i="7"/>
  <c r="CT237" i="7"/>
  <c r="CT243" i="7"/>
  <c r="CT233" i="7"/>
  <c r="CT236" i="7"/>
  <c r="CT230" i="7"/>
  <c r="CT238" i="7"/>
  <c r="CT228" i="7"/>
  <c r="CT229" i="7"/>
  <c r="CT235" i="7"/>
  <c r="CT232" i="7"/>
  <c r="CT234" i="7"/>
  <c r="CT227" i="7"/>
  <c r="CT231" i="7"/>
  <c r="CT245" i="7"/>
  <c r="CT240" i="7"/>
  <c r="CT239" i="7"/>
  <c r="KK296" i="7"/>
  <c r="KK298" i="7" s="1"/>
  <c r="KK239" i="7" s="1"/>
  <c r="JV250" i="7"/>
  <c r="JV190" i="7" s="1"/>
  <c r="JV244" i="7"/>
  <c r="JV241" i="7"/>
  <c r="JV243" i="7"/>
  <c r="JV242" i="7"/>
  <c r="JV238" i="7"/>
  <c r="JV235" i="7"/>
  <c r="JV227" i="7"/>
  <c r="JV232" i="7"/>
  <c r="JV231" i="7"/>
  <c r="JV234" i="7"/>
  <c r="JV228" i="7"/>
  <c r="JV233" i="7"/>
  <c r="JV236" i="7"/>
  <c r="JV230" i="7"/>
  <c r="JV237" i="7"/>
  <c r="JV229" i="7"/>
  <c r="JV240" i="7"/>
  <c r="JV239" i="7"/>
  <c r="JV245" i="7"/>
  <c r="MD231" i="7"/>
  <c r="JG246" i="7"/>
  <c r="IA240" i="7"/>
  <c r="H9" i="37"/>
  <c r="H31" i="37" s="1"/>
  <c r="I12" i="7"/>
  <c r="BJ246" i="7"/>
  <c r="EM246" i="7"/>
  <c r="JA246" i="7"/>
  <c r="CV242" i="7"/>
  <c r="CV241" i="7"/>
  <c r="CV244" i="7"/>
  <c r="CV237" i="7"/>
  <c r="CV243" i="7"/>
  <c r="CV233" i="7"/>
  <c r="CV236" i="7"/>
  <c r="CV238" i="7"/>
  <c r="CV230" i="7"/>
  <c r="CV229" i="7"/>
  <c r="CV235" i="7"/>
  <c r="CV232" i="7"/>
  <c r="CV234" i="7"/>
  <c r="CV227" i="7"/>
  <c r="CV228" i="7"/>
  <c r="CV231" i="7"/>
  <c r="CV245" i="7"/>
  <c r="CV239" i="7"/>
  <c r="CV240" i="7"/>
  <c r="JY244" i="7"/>
  <c r="JY241" i="7"/>
  <c r="JY242" i="7"/>
  <c r="JY238" i="7"/>
  <c r="JY243" i="7"/>
  <c r="JY235" i="7"/>
  <c r="JY227" i="7"/>
  <c r="JY232" i="7"/>
  <c r="JY231" i="7"/>
  <c r="JY234" i="7"/>
  <c r="JY228" i="7"/>
  <c r="JY233" i="7"/>
  <c r="JY236" i="7"/>
  <c r="JY237" i="7"/>
  <c r="JY230" i="7"/>
  <c r="JY229" i="7"/>
  <c r="JY245" i="7"/>
  <c r="MI227" i="7"/>
  <c r="JS250" i="7"/>
  <c r="JS201" i="7" s="1"/>
  <c r="JS244" i="7"/>
  <c r="JS238" i="7"/>
  <c r="JS243" i="7"/>
  <c r="JS235" i="7"/>
  <c r="JS242" i="7"/>
  <c r="JS241" i="7"/>
  <c r="JS234" i="7"/>
  <c r="JS236" i="7"/>
  <c r="JS231" i="7"/>
  <c r="JS237" i="7"/>
  <c r="JS229" i="7"/>
  <c r="JS230" i="7"/>
  <c r="JS227" i="7"/>
  <c r="JS232" i="7"/>
  <c r="JS228" i="7"/>
  <c r="JS233" i="7"/>
  <c r="JS245" i="7"/>
  <c r="JS239" i="7"/>
  <c r="JS240" i="7"/>
  <c r="I9" i="7"/>
  <c r="CK246" i="7"/>
  <c r="LR246" i="7"/>
  <c r="LP246" i="7"/>
  <c r="CE246" i="7"/>
  <c r="BX250" i="7"/>
  <c r="BX201" i="7" s="1"/>
  <c r="BX26" i="7" s="1"/>
  <c r="BX243" i="7"/>
  <c r="BX237" i="7"/>
  <c r="BX242" i="7"/>
  <c r="BX244" i="7"/>
  <c r="BX233" i="7"/>
  <c r="BX241" i="7"/>
  <c r="BX234" i="7"/>
  <c r="BX230" i="7"/>
  <c r="BX238" i="7"/>
  <c r="BX235" i="7"/>
  <c r="BX231" i="7"/>
  <c r="BX236" i="7"/>
  <c r="BX229" i="7"/>
  <c r="BX227" i="7"/>
  <c r="BX232" i="7"/>
  <c r="BX228" i="7"/>
  <c r="BX245" i="7"/>
  <c r="BX240" i="7"/>
  <c r="BX239" i="7"/>
  <c r="IB242" i="7"/>
  <c r="IB243" i="7"/>
  <c r="IB236" i="7"/>
  <c r="IB232" i="7"/>
  <c r="IB244" i="7"/>
  <c r="IB233" i="7"/>
  <c r="IB241" i="7"/>
  <c r="IB229" i="7"/>
  <c r="IB238" i="7"/>
  <c r="IB230" i="7"/>
  <c r="IB235" i="7"/>
  <c r="IB237" i="7"/>
  <c r="IB228" i="7"/>
  <c r="IB234" i="7"/>
  <c r="IB231" i="7"/>
  <c r="IB227" i="7"/>
  <c r="IB245" i="7"/>
  <c r="IB239" i="7"/>
  <c r="KA241" i="7"/>
  <c r="KA242" i="7"/>
  <c r="KA236" i="7"/>
  <c r="KA244" i="7"/>
  <c r="KA238" i="7"/>
  <c r="KA243" i="7"/>
  <c r="KA235" i="7"/>
  <c r="KA232" i="7"/>
  <c r="KA231" i="7"/>
  <c r="KA234" i="7"/>
  <c r="KA228" i="7"/>
  <c r="KA233" i="7"/>
  <c r="KA237" i="7"/>
  <c r="KA230" i="7"/>
  <c r="KA227" i="7"/>
  <c r="KA229" i="7"/>
  <c r="KA245" i="7"/>
  <c r="KT296" i="7"/>
  <c r="KT298" i="7" s="1"/>
  <c r="MS227" i="7"/>
  <c r="AY250" i="7"/>
  <c r="AY243" i="7"/>
  <c r="AY244" i="7"/>
  <c r="AY238" i="7"/>
  <c r="AY241" i="7"/>
  <c r="AY237" i="7"/>
  <c r="AY242" i="7"/>
  <c r="AY236" i="7"/>
  <c r="AY233" i="7"/>
  <c r="AY235" i="7"/>
  <c r="AY231" i="7"/>
  <c r="AY230" i="7"/>
  <c r="AY227" i="7"/>
  <c r="AY234" i="7"/>
  <c r="AY232" i="7"/>
  <c r="AY228" i="7"/>
  <c r="AY229" i="7"/>
  <c r="AY245" i="7"/>
  <c r="AY239" i="7"/>
  <c r="AY240" i="7"/>
  <c r="JZ244" i="7"/>
  <c r="JZ241" i="7"/>
  <c r="JZ242" i="7"/>
  <c r="JZ236" i="7"/>
  <c r="JZ238" i="7"/>
  <c r="JZ232" i="7"/>
  <c r="JZ243" i="7"/>
  <c r="JZ229" i="7"/>
  <c r="JZ235" i="7"/>
  <c r="JZ227" i="7"/>
  <c r="JZ231" i="7"/>
  <c r="JZ234" i="7"/>
  <c r="JZ228" i="7"/>
  <c r="JZ233" i="7"/>
  <c r="JZ237" i="7"/>
  <c r="JZ230" i="7"/>
  <c r="JZ245" i="7"/>
  <c r="CR250" i="7"/>
  <c r="CR201" i="7" s="1"/>
  <c r="CR26" i="7" s="1"/>
  <c r="CR242" i="7"/>
  <c r="CR236" i="7"/>
  <c r="CR241" i="7"/>
  <c r="CR244" i="7"/>
  <c r="CR243" i="7"/>
  <c r="CR233" i="7"/>
  <c r="CR230" i="7"/>
  <c r="CR237" i="7"/>
  <c r="CR238" i="7"/>
  <c r="CR231" i="7"/>
  <c r="CR228" i="7"/>
  <c r="CR229" i="7"/>
  <c r="CR235" i="7"/>
  <c r="CR232" i="7"/>
  <c r="CR234" i="7"/>
  <c r="CR227" i="7"/>
  <c r="CR245" i="7"/>
  <c r="CR239" i="7"/>
  <c r="CR240" i="7"/>
  <c r="HW296" i="7"/>
  <c r="HW298" i="7" s="1"/>
  <c r="BK246" i="7"/>
  <c r="CC246" i="7"/>
  <c r="EI246" i="7"/>
  <c r="LW239" i="7"/>
  <c r="IL243" i="7"/>
  <c r="IL244" i="7"/>
  <c r="IL242" i="7"/>
  <c r="IL238" i="7"/>
  <c r="IL241" i="7"/>
  <c r="IL236" i="7"/>
  <c r="IL234" i="7"/>
  <c r="IL235" i="7"/>
  <c r="IL231" i="7"/>
  <c r="IL230" i="7"/>
  <c r="IL232" i="7"/>
  <c r="IL233" i="7"/>
  <c r="IL227" i="7"/>
  <c r="IL228" i="7"/>
  <c r="IL237" i="7"/>
  <c r="IL229" i="7"/>
  <c r="IL245" i="7"/>
  <c r="IL239" i="7"/>
  <c r="CD246" i="7"/>
  <c r="LQ246" i="7"/>
  <c r="BL246" i="7"/>
  <c r="KF240" i="7"/>
  <c r="KH242" i="7"/>
  <c r="KH244" i="7"/>
  <c r="KH237" i="7"/>
  <c r="KH241" i="7"/>
  <c r="KH243" i="7"/>
  <c r="KH235" i="7"/>
  <c r="KH233" i="7"/>
  <c r="KH238" i="7"/>
  <c r="KH230" i="7"/>
  <c r="KH236" i="7"/>
  <c r="KH228" i="7"/>
  <c r="KH232" i="7"/>
  <c r="KH227" i="7"/>
  <c r="KH229" i="7"/>
  <c r="KH234" i="7"/>
  <c r="KH231" i="7"/>
  <c r="KH245" i="7"/>
  <c r="IQ250" i="7"/>
  <c r="IQ201" i="7" s="1"/>
  <c r="IQ244" i="7"/>
  <c r="IQ238" i="7"/>
  <c r="IQ241" i="7"/>
  <c r="IQ235" i="7"/>
  <c r="IQ234" i="7"/>
  <c r="IQ242" i="7"/>
  <c r="IQ231" i="7"/>
  <c r="IQ236" i="7"/>
  <c r="IQ243" i="7"/>
  <c r="IQ237" i="7"/>
  <c r="IQ233" i="7"/>
  <c r="IQ227" i="7"/>
  <c r="IQ228" i="7"/>
  <c r="IQ232" i="7"/>
  <c r="IQ230" i="7"/>
  <c r="IQ229" i="7"/>
  <c r="IQ245" i="7"/>
  <c r="IQ239" i="7"/>
  <c r="IQ240" i="7"/>
  <c r="HO296" i="7"/>
  <c r="HO298" i="7" s="1"/>
  <c r="HO240" i="7" s="1"/>
  <c r="JO250" i="7"/>
  <c r="JO243" i="7"/>
  <c r="JO244" i="7"/>
  <c r="JO238" i="7"/>
  <c r="JO242" i="7"/>
  <c r="JO236" i="7"/>
  <c r="JO232" i="7"/>
  <c r="JO237" i="7"/>
  <c r="JO241" i="7"/>
  <c r="JO235" i="7"/>
  <c r="JO229" i="7"/>
  <c r="JO230" i="7"/>
  <c r="JO227" i="7"/>
  <c r="JO231" i="7"/>
  <c r="JO234" i="7"/>
  <c r="JO228" i="7"/>
  <c r="JO233" i="7"/>
  <c r="JO245" i="7"/>
  <c r="JO240" i="7"/>
  <c r="JO239" i="7"/>
  <c r="EU250" i="7"/>
  <c r="EU201" i="7" s="1"/>
  <c r="EU26" i="7" s="1"/>
  <c r="EU242" i="7"/>
  <c r="EU236" i="7"/>
  <c r="EU243" i="7"/>
  <c r="EU237" i="7"/>
  <c r="EU241" i="7"/>
  <c r="EU244" i="7"/>
  <c r="EU233" i="7"/>
  <c r="EU229" i="7"/>
  <c r="EU234" i="7"/>
  <c r="EU228" i="7"/>
  <c r="EU232" i="7"/>
  <c r="EU230" i="7"/>
  <c r="EU235" i="7"/>
  <c r="EU231" i="7"/>
  <c r="EU238" i="7"/>
  <c r="EU227" i="7"/>
  <c r="EU245" i="7"/>
  <c r="EU239" i="7"/>
  <c r="EU240" i="7"/>
  <c r="J54" i="7"/>
  <c r="IP246" i="7"/>
  <c r="ET246" i="7"/>
  <c r="GT246" i="7"/>
  <c r="MD250" i="7"/>
  <c r="AP242" i="7"/>
  <c r="AP237" i="7"/>
  <c r="AP244" i="7"/>
  <c r="AP233" i="7"/>
  <c r="AP243" i="7"/>
  <c r="AP235" i="7"/>
  <c r="AP230" i="7"/>
  <c r="AP236" i="7"/>
  <c r="AP241" i="7"/>
  <c r="AP228" i="7"/>
  <c r="AP229" i="7"/>
  <c r="AP238" i="7"/>
  <c r="AP231" i="7"/>
  <c r="AP234" i="7"/>
  <c r="AP227" i="7"/>
  <c r="AP232" i="7"/>
  <c r="AP239" i="7"/>
  <c r="AP240" i="7"/>
  <c r="AP245" i="7"/>
  <c r="FB250" i="7"/>
  <c r="FB242" i="7"/>
  <c r="FB243" i="7"/>
  <c r="FB244" i="7"/>
  <c r="FB241" i="7"/>
  <c r="FB233" i="7"/>
  <c r="FB237" i="7"/>
  <c r="FB236" i="7"/>
  <c r="FB230" i="7"/>
  <c r="FB235" i="7"/>
  <c r="FB238" i="7"/>
  <c r="FB231" i="7"/>
  <c r="FB229" i="7"/>
  <c r="FB234" i="7"/>
  <c r="FB227" i="7"/>
  <c r="FB232" i="7"/>
  <c r="FB228" i="7"/>
  <c r="FB245" i="7"/>
  <c r="FB240" i="7"/>
  <c r="FB239" i="7"/>
  <c r="EW250" i="7"/>
  <c r="EW242" i="7"/>
  <c r="EW243" i="7"/>
  <c r="EW237" i="7"/>
  <c r="EW241" i="7"/>
  <c r="EW244" i="7"/>
  <c r="EW234" i="7"/>
  <c r="EW233" i="7"/>
  <c r="EW236" i="7"/>
  <c r="EW228" i="7"/>
  <c r="EW232" i="7"/>
  <c r="EW235" i="7"/>
  <c r="EW230" i="7"/>
  <c r="EW231" i="7"/>
  <c r="EW229" i="7"/>
  <c r="EW238" i="7"/>
  <c r="EW227" i="7"/>
  <c r="EW245" i="7"/>
  <c r="EW240" i="7"/>
  <c r="EW239" i="7"/>
  <c r="FD250" i="7"/>
  <c r="FD201" i="7" s="1"/>
  <c r="FD26" i="7" s="1"/>
  <c r="FD243" i="7"/>
  <c r="FD244" i="7"/>
  <c r="FD237" i="7"/>
  <c r="FD242" i="7"/>
  <c r="FD241" i="7"/>
  <c r="FD233" i="7"/>
  <c r="FD234" i="7"/>
  <c r="FD230" i="7"/>
  <c r="FD235" i="7"/>
  <c r="FD231" i="7"/>
  <c r="FD238" i="7"/>
  <c r="FD229" i="7"/>
  <c r="FD227" i="7"/>
  <c r="FD236" i="7"/>
  <c r="FD232" i="7"/>
  <c r="FD228" i="7"/>
  <c r="FD245" i="7"/>
  <c r="FD239" i="7"/>
  <c r="FD240" i="7"/>
  <c r="EM196" i="7"/>
  <c r="EM21" i="7" s="1"/>
  <c r="MD227" i="7"/>
  <c r="JN250" i="7"/>
  <c r="JN243" i="7"/>
  <c r="JN244" i="7"/>
  <c r="JN238" i="7"/>
  <c r="JN242" i="7"/>
  <c r="JN234" i="7"/>
  <c r="JN236" i="7"/>
  <c r="JN232" i="7"/>
  <c r="JN231" i="7"/>
  <c r="JN237" i="7"/>
  <c r="JN241" i="7"/>
  <c r="JN229" i="7"/>
  <c r="JN230" i="7"/>
  <c r="JN227" i="7"/>
  <c r="JN228" i="7"/>
  <c r="JN233" i="7"/>
  <c r="JN235" i="7"/>
  <c r="JN245" i="7"/>
  <c r="JN239" i="7"/>
  <c r="JN240" i="7"/>
  <c r="Y200" i="7"/>
  <c r="X22" i="37" s="1"/>
  <c r="X35" i="37" s="1"/>
  <c r="JB246" i="7"/>
  <c r="KA240" i="7"/>
  <c r="CS250" i="7"/>
  <c r="CS242" i="7"/>
  <c r="CS241" i="7"/>
  <c r="CS244" i="7"/>
  <c r="CS243" i="7"/>
  <c r="CS236" i="7"/>
  <c r="CS237" i="7"/>
  <c r="CS238" i="7"/>
  <c r="CS233" i="7"/>
  <c r="CS228" i="7"/>
  <c r="CS229" i="7"/>
  <c r="CS235" i="7"/>
  <c r="CS232" i="7"/>
  <c r="CS234" i="7"/>
  <c r="CS227" i="7"/>
  <c r="CS230" i="7"/>
  <c r="CS231" i="7"/>
  <c r="CS245" i="7"/>
  <c r="CS240" i="7"/>
  <c r="CS239" i="7"/>
  <c r="HX296" i="7"/>
  <c r="HX298" i="7" s="1"/>
  <c r="CP250" i="7"/>
  <c r="CP201" i="7" s="1"/>
  <c r="CP26" i="7" s="1"/>
  <c r="CP241" i="7"/>
  <c r="CP242" i="7"/>
  <c r="CP244" i="7"/>
  <c r="CP243" i="7"/>
  <c r="CP236" i="7"/>
  <c r="CP237" i="7"/>
  <c r="CP238" i="7"/>
  <c r="CP231" i="7"/>
  <c r="CP233" i="7"/>
  <c r="CP228" i="7"/>
  <c r="CP229" i="7"/>
  <c r="CP235" i="7"/>
  <c r="CP232" i="7"/>
  <c r="CP234" i="7"/>
  <c r="CP230" i="7"/>
  <c r="CP227" i="7"/>
  <c r="CP245" i="7"/>
  <c r="CP240" i="7"/>
  <c r="CP239" i="7"/>
  <c r="EM195" i="7"/>
  <c r="EM20" i="7" s="1"/>
  <c r="CD165" i="7"/>
  <c r="IN250" i="7"/>
  <c r="IN201" i="7" s="1"/>
  <c r="IN243" i="7"/>
  <c r="IN244" i="7"/>
  <c r="IN242" i="7"/>
  <c r="IN238" i="7"/>
  <c r="IN241" i="7"/>
  <c r="IN234" i="7"/>
  <c r="IN235" i="7"/>
  <c r="IN231" i="7"/>
  <c r="IN236" i="7"/>
  <c r="IN232" i="7"/>
  <c r="IN233" i="7"/>
  <c r="IN227" i="7"/>
  <c r="IN228" i="7"/>
  <c r="IN229" i="7"/>
  <c r="IN237" i="7"/>
  <c r="IN230" i="7"/>
  <c r="IN245" i="7"/>
  <c r="IN240" i="7"/>
  <c r="IN239" i="7"/>
  <c r="KE240" i="7"/>
  <c r="H5" i="37"/>
  <c r="I8" i="7"/>
  <c r="I163" i="7"/>
  <c r="I32" i="7" s="1"/>
  <c r="I162" i="7"/>
  <c r="I31" i="7" s="1"/>
  <c r="ER246" i="7"/>
  <c r="GQ246" i="7"/>
  <c r="GV246" i="7"/>
  <c r="LI246" i="7"/>
  <c r="BW250" i="7"/>
  <c r="BW201" i="7" s="1"/>
  <c r="BW26" i="7" s="1"/>
  <c r="BW243" i="7"/>
  <c r="BW237" i="7"/>
  <c r="BW242" i="7"/>
  <c r="BW244" i="7"/>
  <c r="BW233" i="7"/>
  <c r="BW241" i="7"/>
  <c r="BW234" i="7"/>
  <c r="BW230" i="7"/>
  <c r="BW238" i="7"/>
  <c r="BW235" i="7"/>
  <c r="BW236" i="7"/>
  <c r="BW229" i="7"/>
  <c r="BW231" i="7"/>
  <c r="BW227" i="7"/>
  <c r="BW232" i="7"/>
  <c r="BW228" i="7"/>
  <c r="BW245" i="7"/>
  <c r="BW239" i="7"/>
  <c r="BW240" i="7"/>
  <c r="EM199" i="7"/>
  <c r="EM24" i="7" s="1"/>
  <c r="CD200" i="7"/>
  <c r="CD25" i="7" s="1"/>
  <c r="JP250" i="7"/>
  <c r="JP201" i="7" s="1"/>
  <c r="JP243" i="7"/>
  <c r="JP244" i="7"/>
  <c r="JP238" i="7"/>
  <c r="JP242" i="7"/>
  <c r="JP241" i="7"/>
  <c r="JP234" i="7"/>
  <c r="JP236" i="7"/>
  <c r="JP232" i="7"/>
  <c r="JP231" i="7"/>
  <c r="JP237" i="7"/>
  <c r="JP235" i="7"/>
  <c r="JP229" i="7"/>
  <c r="JP230" i="7"/>
  <c r="JP227" i="7"/>
  <c r="JP228" i="7"/>
  <c r="JP233" i="7"/>
  <c r="JP245" i="7"/>
  <c r="JP240" i="7"/>
  <c r="JP239" i="7"/>
  <c r="FC250" i="7"/>
  <c r="FC243" i="7"/>
  <c r="FC244" i="7"/>
  <c r="FC237" i="7"/>
  <c r="FC242" i="7"/>
  <c r="FC241" i="7"/>
  <c r="FC233" i="7"/>
  <c r="FC236" i="7"/>
  <c r="FC230" i="7"/>
  <c r="FC235" i="7"/>
  <c r="FC238" i="7"/>
  <c r="FC231" i="7"/>
  <c r="FC229" i="7"/>
  <c r="FC234" i="7"/>
  <c r="FC227" i="7"/>
  <c r="FC228" i="7"/>
  <c r="FC232" i="7"/>
  <c r="FC245" i="7"/>
  <c r="FC240" i="7"/>
  <c r="FC239" i="7"/>
  <c r="EM198" i="7"/>
  <c r="EM23" i="7" s="1"/>
  <c r="CH165" i="7"/>
  <c r="IS244" i="7"/>
  <c r="IS235" i="7"/>
  <c r="IS238" i="7"/>
  <c r="IS241" i="7"/>
  <c r="IS242" i="7"/>
  <c r="IS236" i="7"/>
  <c r="IS243" i="7"/>
  <c r="IS237" i="7"/>
  <c r="IS231" i="7"/>
  <c r="IS233" i="7"/>
  <c r="IS227" i="7"/>
  <c r="IS228" i="7"/>
  <c r="IS229" i="7"/>
  <c r="IS230" i="7"/>
  <c r="IS232" i="7"/>
  <c r="IS234" i="7"/>
  <c r="IS245" i="7"/>
  <c r="IS239" i="7"/>
  <c r="IS240" i="7"/>
  <c r="CD199" i="7"/>
  <c r="CD24" i="7" s="1"/>
  <c r="I17" i="7"/>
  <c r="H14" i="37"/>
  <c r="JD246" i="7"/>
  <c r="BB243" i="7"/>
  <c r="BB244" i="7"/>
  <c r="BB241" i="7"/>
  <c r="BB237" i="7"/>
  <c r="BB234" i="7"/>
  <c r="BB242" i="7"/>
  <c r="BB231" i="7"/>
  <c r="BB238" i="7"/>
  <c r="BB233" i="7"/>
  <c r="BB235" i="7"/>
  <c r="BB230" i="7"/>
  <c r="BB227" i="7"/>
  <c r="BB236" i="7"/>
  <c r="BB232" i="7"/>
  <c r="BB228" i="7"/>
  <c r="BB229" i="7"/>
  <c r="BB245" i="7"/>
  <c r="BB240" i="7"/>
  <c r="BB239" i="7"/>
  <c r="EM197" i="7"/>
  <c r="EM22" i="7" s="1"/>
  <c r="CO241" i="7"/>
  <c r="CO236" i="7"/>
  <c r="CO244" i="7"/>
  <c r="CO243" i="7"/>
  <c r="CO242" i="7"/>
  <c r="CO237" i="7"/>
  <c r="CO238" i="7"/>
  <c r="CO231" i="7"/>
  <c r="CO233" i="7"/>
  <c r="CO228" i="7"/>
  <c r="CO229" i="7"/>
  <c r="CO235" i="7"/>
  <c r="CO232" i="7"/>
  <c r="CO234" i="7"/>
  <c r="CO227" i="7"/>
  <c r="CO230" i="7"/>
  <c r="CO245" i="7"/>
  <c r="CO239" i="7"/>
  <c r="CO240" i="7"/>
  <c r="CD187" i="7"/>
  <c r="CD12" i="7" s="1"/>
  <c r="JE246" i="7"/>
  <c r="HB246" i="7"/>
  <c r="KF239" i="7"/>
  <c r="ES246" i="7"/>
  <c r="KM296" i="7"/>
  <c r="KM298" i="7" s="1"/>
  <c r="KM239" i="7" s="1"/>
  <c r="H19" i="37"/>
  <c r="I22" i="7"/>
  <c r="GY246" i="7"/>
  <c r="EK246" i="7"/>
  <c r="H147" i="7"/>
  <c r="O56" i="7"/>
  <c r="H154" i="7"/>
  <c r="F83" i="7"/>
  <c r="O152" i="7"/>
  <c r="F61" i="7"/>
  <c r="O150" i="7"/>
  <c r="H156" i="7"/>
  <c r="H77" i="7"/>
  <c r="V250" i="7"/>
  <c r="V201" i="7" s="1"/>
  <c r="V242" i="7"/>
  <c r="V232" i="7"/>
  <c r="V55" i="7" s="1"/>
  <c r="V241" i="7"/>
  <c r="V231" i="7"/>
  <c r="V230" i="7"/>
  <c r="V229" i="7"/>
  <c r="V52" i="7" s="1"/>
  <c r="V234" i="7"/>
  <c r="V238" i="7"/>
  <c r="V61" i="7" s="1"/>
  <c r="V228" i="7"/>
  <c r="V237" i="7"/>
  <c r="V227" i="7"/>
  <c r="V244" i="7"/>
  <c r="V67" i="7" s="1"/>
  <c r="V236" i="7"/>
  <c r="V235" i="7"/>
  <c r="V243" i="7"/>
  <c r="V233" i="7"/>
  <c r="V245" i="7"/>
  <c r="V239" i="7"/>
  <c r="V240" i="7"/>
  <c r="J246" i="7"/>
  <c r="O149" i="7"/>
  <c r="J50" i="7"/>
  <c r="F246" i="7"/>
  <c r="Z250" i="7"/>
  <c r="Z234" i="7"/>
  <c r="Z243" i="7"/>
  <c r="Z233" i="7"/>
  <c r="Z56" i="7" s="1"/>
  <c r="Z242" i="7"/>
  <c r="Z232" i="7"/>
  <c r="Z55" i="7" s="1"/>
  <c r="Z241" i="7"/>
  <c r="Z231" i="7"/>
  <c r="Z230" i="7"/>
  <c r="Z229" i="7"/>
  <c r="Z52" i="7" s="1"/>
  <c r="Z238" i="7"/>
  <c r="Z61" i="7" s="1"/>
  <c r="Z236" i="7"/>
  <c r="Z228" i="7"/>
  <c r="Z51" i="7" s="1"/>
  <c r="Z237" i="7"/>
  <c r="Z227" i="7"/>
  <c r="Z50" i="7" s="1"/>
  <c r="Z235" i="7"/>
  <c r="Z244" i="7"/>
  <c r="Z245" i="7"/>
  <c r="Z240" i="7"/>
  <c r="Z239" i="7"/>
  <c r="O246" i="7"/>
  <c r="O143" i="7"/>
  <c r="O148" i="7"/>
  <c r="O155" i="7"/>
  <c r="F144" i="7"/>
  <c r="Y246" i="7"/>
  <c r="H143" i="7"/>
  <c r="O154" i="7"/>
  <c r="K250" i="7"/>
  <c r="K229" i="7"/>
  <c r="K74" i="7" s="1"/>
  <c r="K238" i="7"/>
  <c r="K61" i="7" s="1"/>
  <c r="K228" i="7"/>
  <c r="K73" i="7" s="1"/>
  <c r="K237" i="7"/>
  <c r="K82" i="7" s="1"/>
  <c r="K227" i="7"/>
  <c r="K72" i="7" s="1"/>
  <c r="K236" i="7"/>
  <c r="K59" i="7" s="1"/>
  <c r="K235" i="7"/>
  <c r="K58" i="7" s="1"/>
  <c r="K244" i="7"/>
  <c r="K89" i="7" s="1"/>
  <c r="K234" i="7"/>
  <c r="K57" i="7" s="1"/>
  <c r="K243" i="7"/>
  <c r="K66" i="7" s="1"/>
  <c r="K233" i="7"/>
  <c r="K78" i="7" s="1"/>
  <c r="K242" i="7"/>
  <c r="K87" i="7" s="1"/>
  <c r="K231" i="7"/>
  <c r="K54" i="7" s="1"/>
  <c r="K232" i="7"/>
  <c r="K55" i="7" s="1"/>
  <c r="K241" i="7"/>
  <c r="K86" i="7" s="1"/>
  <c r="K230" i="7"/>
  <c r="K245" i="7"/>
  <c r="K240" i="7"/>
  <c r="K85" i="7" s="1"/>
  <c r="K239" i="7"/>
  <c r="K84" i="7" s="1"/>
  <c r="P250" i="7"/>
  <c r="P201" i="7" s="1"/>
  <c r="P230" i="7"/>
  <c r="P75" i="7" s="1"/>
  <c r="P229" i="7"/>
  <c r="P52" i="7" s="1"/>
  <c r="P238" i="7"/>
  <c r="P61" i="7" s="1"/>
  <c r="P228" i="7"/>
  <c r="P237" i="7"/>
  <c r="P82" i="7" s="1"/>
  <c r="P227" i="7"/>
  <c r="P236" i="7"/>
  <c r="P59" i="7" s="1"/>
  <c r="P235" i="7"/>
  <c r="P58" i="7" s="1"/>
  <c r="P244" i="7"/>
  <c r="P89" i="7" s="1"/>
  <c r="P232" i="7"/>
  <c r="P55" i="7" s="1"/>
  <c r="P242" i="7"/>
  <c r="P87" i="7" s="1"/>
  <c r="P234" i="7"/>
  <c r="P79" i="7" s="1"/>
  <c r="P243" i="7"/>
  <c r="P88" i="7" s="1"/>
  <c r="P233" i="7"/>
  <c r="P241" i="7"/>
  <c r="P86" i="7" s="1"/>
  <c r="P231" i="7"/>
  <c r="P239" i="7"/>
  <c r="P84" i="7" s="1"/>
  <c r="P245" i="7"/>
  <c r="P240" i="7"/>
  <c r="P85" i="7" s="1"/>
  <c r="O146" i="7"/>
  <c r="F158" i="7"/>
  <c r="F153" i="7"/>
  <c r="O156" i="7"/>
  <c r="F151" i="7"/>
  <c r="O147" i="7"/>
  <c r="J165" i="7"/>
  <c r="H246" i="7"/>
  <c r="F81" i="7"/>
  <c r="O144" i="7"/>
  <c r="O80" i="7"/>
  <c r="O145" i="7"/>
  <c r="F150" i="7"/>
  <c r="H144" i="7"/>
  <c r="F59" i="7"/>
  <c r="O58" i="7"/>
  <c r="F155" i="7"/>
  <c r="J144" i="7"/>
  <c r="Y144" i="7"/>
  <c r="F152" i="7"/>
  <c r="F149" i="7"/>
  <c r="J59" i="7"/>
  <c r="J158" i="7"/>
  <c r="O158" i="7"/>
  <c r="J153" i="7"/>
  <c r="F145" i="7"/>
  <c r="F154" i="7"/>
  <c r="J152" i="7"/>
  <c r="H158" i="7"/>
  <c r="J151" i="7"/>
  <c r="H153" i="7"/>
  <c r="J150" i="7"/>
  <c r="J143" i="7"/>
  <c r="F165" i="7"/>
  <c r="J149" i="7"/>
  <c r="H165" i="7"/>
  <c r="F147" i="7"/>
  <c r="H152" i="7"/>
  <c r="J145" i="7"/>
  <c r="F148" i="7"/>
  <c r="F156" i="7"/>
  <c r="O67" i="7"/>
  <c r="H151" i="7"/>
  <c r="J148" i="7"/>
  <c r="E227" i="7"/>
  <c r="E72" i="7" s="1"/>
  <c r="E236" i="7"/>
  <c r="E59" i="7" s="1"/>
  <c r="E235" i="7"/>
  <c r="E58" i="7" s="1"/>
  <c r="E244" i="7"/>
  <c r="E89" i="7" s="1"/>
  <c r="E238" i="7"/>
  <c r="E61" i="7" s="1"/>
  <c r="E234" i="7"/>
  <c r="E57" i="7" s="1"/>
  <c r="E243" i="7"/>
  <c r="E88" i="7" s="1"/>
  <c r="E233" i="7"/>
  <c r="E78" i="7" s="1"/>
  <c r="E242" i="7"/>
  <c r="E65" i="7" s="1"/>
  <c r="E232" i="7"/>
  <c r="E55" i="7" s="1"/>
  <c r="E241" i="7"/>
  <c r="E231" i="7"/>
  <c r="E54" i="7" s="1"/>
  <c r="E230" i="7"/>
  <c r="E53" i="7" s="1"/>
  <c r="E229" i="7"/>
  <c r="E74" i="7" s="1"/>
  <c r="E228" i="7"/>
  <c r="E73" i="7" s="1"/>
  <c r="E237" i="7"/>
  <c r="E60" i="7" s="1"/>
  <c r="E245" i="7"/>
  <c r="E239" i="7"/>
  <c r="E62" i="7" s="1"/>
  <c r="E240" i="7"/>
  <c r="E85" i="7" s="1"/>
  <c r="J146" i="7"/>
  <c r="W246" i="7"/>
  <c r="H150" i="7"/>
  <c r="H145" i="7"/>
  <c r="H149" i="7"/>
  <c r="J155" i="7"/>
  <c r="H65" i="7"/>
  <c r="J154" i="7"/>
  <c r="H155" i="7"/>
  <c r="J156" i="7"/>
  <c r="J147" i="7"/>
  <c r="W24" i="23"/>
  <c r="W53" i="23" s="1"/>
  <c r="CV250" i="7"/>
  <c r="CV190" i="7" s="1"/>
  <c r="CV15" i="7" s="1"/>
  <c r="EZ250" i="7"/>
  <c r="EZ201" i="7" s="1"/>
  <c r="EZ26" i="7" s="1"/>
  <c r="IE298" i="7"/>
  <c r="IE250" i="7" s="1"/>
  <c r="IE201" i="7" s="1"/>
  <c r="CM250" i="7"/>
  <c r="CM201" i="7" s="1"/>
  <c r="CM26" i="7" s="1"/>
  <c r="KF250" i="7"/>
  <c r="ID298" i="7"/>
  <c r="ID250" i="7" s="1"/>
  <c r="ID201" i="7" s="1"/>
  <c r="AC163" i="7"/>
  <c r="AC32" i="7" s="1"/>
  <c r="AC8" i="7"/>
  <c r="AB5" i="37"/>
  <c r="AB30" i="37" s="1"/>
  <c r="KA250" i="7"/>
  <c r="KA201" i="7" s="1"/>
  <c r="JM250" i="7"/>
  <c r="JM201" i="7" s="1"/>
  <c r="CO250" i="7"/>
  <c r="CO201" i="7" s="1"/>
  <c r="CO26" i="7" s="1"/>
  <c r="HH266" i="7"/>
  <c r="HH326" i="7" s="1"/>
  <c r="LT264" i="7"/>
  <c r="CX250" i="7"/>
  <c r="CX190" i="7" s="1"/>
  <c r="CX15" i="7" s="1"/>
  <c r="II250" i="7"/>
  <c r="II201" i="7" s="1"/>
  <c r="IG298" i="7"/>
  <c r="DP178" i="7"/>
  <c r="KH250" i="7"/>
  <c r="KH201" i="7" s="1"/>
  <c r="KE250" i="7"/>
  <c r="IA250" i="7"/>
  <c r="IA201" i="7" s="1"/>
  <c r="JZ250" i="7"/>
  <c r="JZ201" i="7" s="1"/>
  <c r="LX274" i="7"/>
  <c r="BZ250" i="7"/>
  <c r="BZ201" i="7" s="1"/>
  <c r="BZ26" i="7" s="1"/>
  <c r="IB250" i="7"/>
  <c r="IB201" i="7" s="1"/>
  <c r="LV274" i="7"/>
  <c r="BB250" i="7"/>
  <c r="BB201" i="7" s="1"/>
  <c r="BB26" i="7" s="1"/>
  <c r="JU250" i="7"/>
  <c r="JU201" i="7" s="1"/>
  <c r="EY250" i="7"/>
  <c r="EY201" i="7" s="1"/>
  <c r="EY26" i="7" s="1"/>
  <c r="MM274" i="7"/>
  <c r="IS250" i="7"/>
  <c r="IS201" i="7" s="1"/>
  <c r="IC298" i="7"/>
  <c r="O66" i="29"/>
  <c r="L133" i="7" s="1"/>
  <c r="O52" i="23"/>
  <c r="O66" i="23" s="1"/>
  <c r="L135" i="7" s="1"/>
  <c r="MR273" i="7"/>
  <c r="MC273" i="7"/>
  <c r="T64" i="25"/>
  <c r="Q138" i="7" s="1"/>
  <c r="MJ273" i="7"/>
  <c r="MH273" i="7"/>
  <c r="MC297" i="7"/>
  <c r="BZ165" i="7"/>
  <c r="JX298" i="7"/>
  <c r="KQ296" i="7"/>
  <c r="GO267" i="7"/>
  <c r="GO325" i="7" s="1"/>
  <c r="AO298" i="7"/>
  <c r="IK298" i="7"/>
  <c r="H157" i="7"/>
  <c r="HH178" i="7"/>
  <c r="P122" i="7"/>
  <c r="AD68" i="30"/>
  <c r="AA123" i="7" s="1"/>
  <c r="O64" i="25"/>
  <c r="L138" i="7" s="1"/>
  <c r="O64" i="26"/>
  <c r="L139" i="7" s="1"/>
  <c r="DN178" i="7"/>
  <c r="DZ178" i="7"/>
  <c r="O66" i="19"/>
  <c r="L132" i="7" s="1"/>
  <c r="S66" i="28"/>
  <c r="P128" i="7" s="1"/>
  <c r="T64" i="24"/>
  <c r="Q136" i="7" s="1"/>
  <c r="T66" i="19"/>
  <c r="Q132" i="7" s="1"/>
  <c r="DN272" i="7"/>
  <c r="DN274" i="7" s="1"/>
  <c r="JF31" i="7"/>
  <c r="JF8" i="7"/>
  <c r="JF163" i="7"/>
  <c r="JF162" i="7"/>
  <c r="O157" i="7"/>
  <c r="J157" i="7"/>
  <c r="JK198" i="7"/>
  <c r="JK197" i="7"/>
  <c r="EO31" i="7"/>
  <c r="EO32" i="7"/>
  <c r="EO8" i="7"/>
  <c r="EO163" i="7"/>
  <c r="O66" i="21"/>
  <c r="L125" i="7" s="1"/>
  <c r="H68" i="30"/>
  <c r="E123" i="7" s="1"/>
  <c r="O64" i="32"/>
  <c r="L137" i="7" s="1"/>
  <c r="N66" i="28"/>
  <c r="K128" i="7" s="1"/>
  <c r="HX178" i="7"/>
  <c r="K122" i="7"/>
  <c r="H66" i="28"/>
  <c r="E128" i="7" s="1"/>
  <c r="LT289" i="7"/>
  <c r="T66" i="20"/>
  <c r="Q131" i="7" s="1"/>
  <c r="O66" i="18"/>
  <c r="L129" i="7" s="1"/>
  <c r="T64" i="32"/>
  <c r="Q137" i="7" s="1"/>
  <c r="T66" i="18"/>
  <c r="Q129" i="7" s="1"/>
  <c r="T66" i="17"/>
  <c r="Q127" i="7" s="1"/>
  <c r="T66" i="12"/>
  <c r="Q130" i="7" s="1"/>
  <c r="T64" i="26"/>
  <c r="Q139" i="7" s="1"/>
  <c r="MO274" i="7"/>
  <c r="IF298" i="7"/>
  <c r="JK200" i="7"/>
  <c r="JK199" i="7"/>
  <c r="JK192" i="7"/>
  <c r="JK185" i="7"/>
  <c r="JK188" i="7"/>
  <c r="JK183" i="7"/>
  <c r="JK184" i="7"/>
  <c r="JK191" i="7"/>
  <c r="JK190" i="7"/>
  <c r="JK189" i="7"/>
  <c r="JK187" i="7"/>
  <c r="JK186" i="7"/>
  <c r="JK193" i="7"/>
  <c r="JK194" i="7"/>
  <c r="JK195" i="7"/>
  <c r="KG298" i="7"/>
  <c r="KQ272" i="7"/>
  <c r="KQ274" i="7" s="1"/>
  <c r="KK272" i="7"/>
  <c r="KK274" i="7" s="1"/>
  <c r="IH298" i="7"/>
  <c r="KB298" i="7"/>
  <c r="JW298" i="7"/>
  <c r="N68" i="30"/>
  <c r="K123" i="7" s="1"/>
  <c r="MB177" i="7"/>
  <c r="AB178" i="7"/>
  <c r="MR178" i="7" s="1"/>
  <c r="GD178" i="7"/>
  <c r="EA178" i="7"/>
  <c r="S68" i="30"/>
  <c r="P123" i="7" s="1"/>
  <c r="LX298" i="7"/>
  <c r="HT296" i="7"/>
  <c r="FU178" i="7"/>
  <c r="T66" i="31"/>
  <c r="Q126" i="7" s="1"/>
  <c r="O66" i="31"/>
  <c r="L126" i="7" s="1"/>
  <c r="LT287" i="7"/>
  <c r="MF178" i="7"/>
  <c r="O66" i="17"/>
  <c r="L127" i="7" s="1"/>
  <c r="O66" i="20"/>
  <c r="L131" i="7" s="1"/>
  <c r="GP178" i="7"/>
  <c r="MR294" i="7"/>
  <c r="MA178" i="7"/>
  <c r="MG174" i="7"/>
  <c r="MR269" i="7"/>
  <c r="MR280" i="7"/>
  <c r="O66" i="12"/>
  <c r="L130" i="7" s="1"/>
  <c r="MR268" i="7"/>
  <c r="KI296" i="7"/>
  <c r="ME274" i="7"/>
  <c r="LU296" i="7"/>
  <c r="MM298" i="7"/>
  <c r="H66" i="23"/>
  <c r="E135" i="7" s="1"/>
  <c r="S66" i="23"/>
  <c r="P135" i="7" s="1"/>
  <c r="MP296" i="7"/>
  <c r="KD298" i="7"/>
  <c r="MA296" i="7"/>
  <c r="MF296" i="7"/>
  <c r="KS296" i="7"/>
  <c r="N66" i="22"/>
  <c r="K134" i="7" s="1"/>
  <c r="LZ298" i="7"/>
  <c r="MJ260" i="7"/>
  <c r="Q97" i="7"/>
  <c r="T79" i="27"/>
  <c r="GF291" i="7"/>
  <c r="GF313" i="7" s="1"/>
  <c r="MG291" i="7"/>
  <c r="KZ290" i="7"/>
  <c r="KZ314" i="7" s="1"/>
  <c r="KN296" i="7"/>
  <c r="MQ290" i="7"/>
  <c r="MG176" i="7"/>
  <c r="AE50" i="25"/>
  <c r="AE51" i="25"/>
  <c r="HM266" i="7"/>
  <c r="HM326" i="7" s="1"/>
  <c r="HY272" i="7"/>
  <c r="DM178" i="7"/>
  <c r="MB176" i="7"/>
  <c r="MH268" i="7"/>
  <c r="GI267" i="7"/>
  <c r="GI325" i="7" s="1"/>
  <c r="MG173" i="7"/>
  <c r="MR270" i="7"/>
  <c r="GE173" i="7"/>
  <c r="MH173" i="7" s="1"/>
  <c r="MH283" i="7"/>
  <c r="Z53" i="24"/>
  <c r="Z54" i="24"/>
  <c r="Z61" i="24"/>
  <c r="AA29" i="24"/>
  <c r="P24" i="28"/>
  <c r="M296" i="7"/>
  <c r="HN291" i="7"/>
  <c r="HN313" i="7" s="1"/>
  <c r="HZ296" i="7"/>
  <c r="P53" i="12"/>
  <c r="P52" i="12"/>
  <c r="FT296" i="7"/>
  <c r="GF278" i="7"/>
  <c r="GF311" i="7" s="1"/>
  <c r="MG278" i="7"/>
  <c r="LF291" i="7"/>
  <c r="LF313" i="7" s="1"/>
  <c r="L298" i="7"/>
  <c r="GO291" i="7"/>
  <c r="GO313" i="7" s="1"/>
  <c r="FY178" i="7"/>
  <c r="FG274" i="7"/>
  <c r="MF272" i="7"/>
  <c r="Y53" i="32"/>
  <c r="Z30" i="32"/>
  <c r="Y54" i="32"/>
  <c r="W43" i="30"/>
  <c r="V60" i="30"/>
  <c r="P95" i="7"/>
  <c r="P346" i="7" s="1"/>
  <c r="GN290" i="7"/>
  <c r="GN314" i="7" s="1"/>
  <c r="FH298" i="7"/>
  <c r="DV296" i="7"/>
  <c r="EH278" i="7"/>
  <c r="EH311" i="7" s="1"/>
  <c r="O52" i="28"/>
  <c r="O53" i="28"/>
  <c r="MR295" i="7"/>
  <c r="GK178" i="7"/>
  <c r="KC274" i="7"/>
  <c r="MJ293" i="7"/>
  <c r="V46" i="30"/>
  <c r="V62" i="30" s="1"/>
  <c r="W45" i="30"/>
  <c r="V47" i="32"/>
  <c r="V59" i="32" s="1"/>
  <c r="W46" i="32"/>
  <c r="X28" i="20"/>
  <c r="W54" i="20"/>
  <c r="U40" i="20"/>
  <c r="U65" i="20" s="1"/>
  <c r="U40" i="29"/>
  <c r="U65" i="29" s="1"/>
  <c r="HP178" i="7"/>
  <c r="MC270" i="7"/>
  <c r="LZ274" i="7"/>
  <c r="Y36" i="15"/>
  <c r="V45" i="26"/>
  <c r="W44" i="26"/>
  <c r="W47" i="22"/>
  <c r="V48" i="22"/>
  <c r="V61" i="22" s="1"/>
  <c r="MH292" i="7"/>
  <c r="W45" i="28"/>
  <c r="V46" i="28"/>
  <c r="V60" i="28" s="1"/>
  <c r="AA52" i="26"/>
  <c r="AB27" i="26"/>
  <c r="GP267" i="7"/>
  <c r="GP325" i="7" s="1"/>
  <c r="GD272" i="7"/>
  <c r="V50" i="22"/>
  <c r="U62" i="22"/>
  <c r="U67" i="22" s="1"/>
  <c r="R107" i="7" s="1"/>
  <c r="R351" i="7" s="1"/>
  <c r="LD290" i="7"/>
  <c r="LD314" i="7" s="1"/>
  <c r="KR296" i="7"/>
  <c r="AE55" i="30"/>
  <c r="AE54" i="30"/>
  <c r="AE53" i="30"/>
  <c r="AE71" i="30"/>
  <c r="U52" i="20"/>
  <c r="U53" i="20"/>
  <c r="MH174" i="7"/>
  <c r="MR271" i="7"/>
  <c r="DW176" i="7"/>
  <c r="DW178" i="7" s="1"/>
  <c r="MC259" i="7"/>
  <c r="MJ280" i="7"/>
  <c r="IC274" i="7"/>
  <c r="ML272" i="7"/>
  <c r="MH294" i="7"/>
  <c r="MH284" i="7"/>
  <c r="HC176" i="7"/>
  <c r="MJ259" i="7"/>
  <c r="GH267" i="7"/>
  <c r="GH325" i="7" s="1"/>
  <c r="MG267" i="7"/>
  <c r="FV272" i="7"/>
  <c r="Q101" i="7"/>
  <c r="T79" i="28"/>
  <c r="U50" i="25"/>
  <c r="U51" i="25"/>
  <c r="GG178" i="7"/>
  <c r="MB174" i="7"/>
  <c r="MB278" i="7"/>
  <c r="U24" i="15"/>
  <c r="U24" i="30"/>
  <c r="MH176" i="7"/>
  <c r="R178" i="7"/>
  <c r="Y32" i="15"/>
  <c r="W45" i="23"/>
  <c r="V46" i="23"/>
  <c r="V60" i="23" s="1"/>
  <c r="V50" i="28"/>
  <c r="U62" i="28"/>
  <c r="U67" i="28" s="1"/>
  <c r="IJ298" i="7"/>
  <c r="ML296" i="7"/>
  <c r="X28" i="22"/>
  <c r="W54" i="22"/>
  <c r="P52" i="31"/>
  <c r="P53" i="31"/>
  <c r="AE53" i="18"/>
  <c r="AE52" i="18"/>
  <c r="MC293" i="7"/>
  <c r="EH266" i="7"/>
  <c r="EH326" i="7" s="1"/>
  <c r="DV272" i="7"/>
  <c r="HN266" i="7"/>
  <c r="HN326" i="7" s="1"/>
  <c r="HZ272" i="7"/>
  <c r="EA290" i="7"/>
  <c r="EA314" i="7" s="1"/>
  <c r="X27" i="24"/>
  <c r="W52" i="24"/>
  <c r="DS178" i="7"/>
  <c r="W43" i="28"/>
  <c r="V58" i="28"/>
  <c r="P50" i="32"/>
  <c r="P51" i="32"/>
  <c r="P63" i="32"/>
  <c r="GD296" i="7"/>
  <c r="GP278" i="7"/>
  <c r="GP311" i="7" s="1"/>
  <c r="MR293" i="7"/>
  <c r="MG290" i="7"/>
  <c r="HY178" i="7"/>
  <c r="EE178" i="7"/>
  <c r="LT282" i="7"/>
  <c r="FW272" i="7"/>
  <c r="MC284" i="7"/>
  <c r="Y35" i="15"/>
  <c r="X42" i="15"/>
  <c r="X59" i="15" s="1"/>
  <c r="V50" i="21"/>
  <c r="U62" i="21"/>
  <c r="U67" i="21" s="1"/>
  <c r="R98" i="7" s="1"/>
  <c r="AE53" i="21"/>
  <c r="AE52" i="21"/>
  <c r="AE24" i="22"/>
  <c r="AB296" i="7"/>
  <c r="MC254" i="7"/>
  <c r="U53" i="19"/>
  <c r="U52" i="19"/>
  <c r="V46" i="29"/>
  <c r="V60" i="29" s="1"/>
  <c r="W45" i="29"/>
  <c r="HN178" i="7"/>
  <c r="DW267" i="7"/>
  <c r="DW325" i="7" s="1"/>
  <c r="MB267" i="7"/>
  <c r="DK272" i="7"/>
  <c r="MH293" i="7"/>
  <c r="MG177" i="7"/>
  <c r="JW274" i="7"/>
  <c r="MP272" i="7"/>
  <c r="O71" i="30"/>
  <c r="O52" i="30"/>
  <c r="O53" i="30"/>
  <c r="X43" i="15"/>
  <c r="X60" i="15" s="1"/>
  <c r="DT178" i="7"/>
  <c r="U51" i="32"/>
  <c r="U50" i="32"/>
  <c r="GE177" i="7"/>
  <c r="MH177" i="7" s="1"/>
  <c r="MH260" i="7"/>
  <c r="GK266" i="7"/>
  <c r="GK326" i="7" s="1"/>
  <c r="MH295" i="7"/>
  <c r="V48" i="19"/>
  <c r="V61" i="19" s="1"/>
  <c r="W47" i="19"/>
  <c r="HE290" i="7"/>
  <c r="HE314" i="7" s="1"/>
  <c r="HQ296" i="7"/>
  <c r="MK290" i="7"/>
  <c r="Y55" i="17"/>
  <c r="Y63" i="17"/>
  <c r="Y57" i="17"/>
  <c r="Y64" i="17"/>
  <c r="Z30" i="17"/>
  <c r="MC295" i="7"/>
  <c r="V61" i="15"/>
  <c r="W42" i="32"/>
  <c r="V56" i="32"/>
  <c r="FU296" i="7"/>
  <c r="GG278" i="7"/>
  <c r="GG311" i="7" s="1"/>
  <c r="HM290" i="7"/>
  <c r="HM314" i="7" s="1"/>
  <c r="HY296" i="7"/>
  <c r="MC255" i="7"/>
  <c r="LT255" i="7" s="1"/>
  <c r="HJ291" i="7"/>
  <c r="HJ313" i="7" s="1"/>
  <c r="V48" i="28"/>
  <c r="V61" i="28" s="1"/>
  <c r="W47" i="28"/>
  <c r="FI298" i="7"/>
  <c r="Y34" i="15"/>
  <c r="HC291" i="7"/>
  <c r="HC313" i="7" s="1"/>
  <c r="MK291" i="7"/>
  <c r="V50" i="19"/>
  <c r="U62" i="19"/>
  <c r="U67" i="19" s="1"/>
  <c r="R105" i="7" s="1"/>
  <c r="HJ290" i="7"/>
  <c r="HJ314" i="7" s="1"/>
  <c r="HV296" i="7"/>
  <c r="MJ270" i="7"/>
  <c r="W43" i="23"/>
  <c r="V58" i="23"/>
  <c r="Z30" i="18"/>
  <c r="Z64" i="18" s="1"/>
  <c r="Y57" i="18"/>
  <c r="Y55" i="18"/>
  <c r="Y63" i="18"/>
  <c r="T66" i="21"/>
  <c r="Q125" i="7" s="1"/>
  <c r="MC271" i="7"/>
  <c r="V39" i="26"/>
  <c r="V39" i="25"/>
  <c r="V39" i="32"/>
  <c r="V39" i="24"/>
  <c r="V46" i="31"/>
  <c r="V60" i="31" s="1"/>
  <c r="W45" i="31"/>
  <c r="LV298" i="7"/>
  <c r="ME298" i="7"/>
  <c r="EF291" i="7"/>
  <c r="EF313" i="7" s="1"/>
  <c r="MR292" i="7"/>
  <c r="MB173" i="7"/>
  <c r="GI290" i="7"/>
  <c r="GI314" i="7" s="1"/>
  <c r="HD178" i="7"/>
  <c r="P53" i="17"/>
  <c r="P52" i="17"/>
  <c r="IK274" i="7"/>
  <c r="V50" i="29"/>
  <c r="U62" i="29"/>
  <c r="U67" i="29" s="1"/>
  <c r="R106" i="7" s="1"/>
  <c r="V48" i="31"/>
  <c r="V61" i="31" s="1"/>
  <c r="W47" i="31"/>
  <c r="T52" i="28"/>
  <c r="T53" i="28"/>
  <c r="HZ178" i="7"/>
  <c r="HE267" i="7"/>
  <c r="HE325" i="7" s="1"/>
  <c r="T52" i="23"/>
  <c r="T53" i="23"/>
  <c r="HO178" i="7"/>
  <c r="MK176" i="7"/>
  <c r="MC174" i="7"/>
  <c r="DK178" i="7"/>
  <c r="MK267" i="7"/>
  <c r="W43" i="20"/>
  <c r="V58" i="20"/>
  <c r="W47" i="23"/>
  <c r="V48" i="23"/>
  <c r="V61" i="23" s="1"/>
  <c r="HI266" i="7"/>
  <c r="HI326" i="7" s="1"/>
  <c r="MJ271" i="7"/>
  <c r="HC266" i="7"/>
  <c r="HC326" i="7" s="1"/>
  <c r="MK266" i="7"/>
  <c r="KU290" i="7"/>
  <c r="KU314" i="7" s="1"/>
  <c r="HO272" i="7"/>
  <c r="W43" i="22"/>
  <c r="V58" i="22"/>
  <c r="DY178" i="7"/>
  <c r="HM178" i="7"/>
  <c r="MO298" i="7"/>
  <c r="V50" i="17"/>
  <c r="U62" i="17"/>
  <c r="U67" i="17" s="1"/>
  <c r="R100" i="7" s="1"/>
  <c r="K117" i="7"/>
  <c r="DF274" i="7"/>
  <c r="AE50" i="24"/>
  <c r="AE51" i="24"/>
  <c r="DY291" i="7"/>
  <c r="DY313" i="7" s="1"/>
  <c r="FT178" i="7"/>
  <c r="W42" i="25"/>
  <c r="V56" i="25"/>
  <c r="EH267" i="7"/>
  <c r="EH325" i="7" s="1"/>
  <c r="AE51" i="32"/>
  <c r="AE50" i="32"/>
  <c r="DC274" i="7"/>
  <c r="MJ256" i="7"/>
  <c r="EF290" i="7"/>
  <c r="EF314" i="7" s="1"/>
  <c r="HH291" i="7"/>
  <c r="HH313" i="7" s="1"/>
  <c r="W54" i="21"/>
  <c r="X28" i="21"/>
  <c r="LA266" i="7"/>
  <c r="LA326" i="7" s="1"/>
  <c r="DD274" i="7"/>
  <c r="V50" i="27"/>
  <c r="U62" i="27"/>
  <c r="U67" i="27" s="1"/>
  <c r="AE52" i="31"/>
  <c r="AE53" i="31"/>
  <c r="V46" i="20"/>
  <c r="V60" i="20" s="1"/>
  <c r="W45" i="20"/>
  <c r="W43" i="12"/>
  <c r="V58" i="12"/>
  <c r="DJ298" i="7"/>
  <c r="X66" i="3"/>
  <c r="KW290" i="7"/>
  <c r="KW314" i="7" s="1"/>
  <c r="GF178" i="7"/>
  <c r="KY290" i="7"/>
  <c r="GA296" i="7"/>
  <c r="GM278" i="7"/>
  <c r="GM311" i="7" s="1"/>
  <c r="Y61" i="25"/>
  <c r="Y54" i="25"/>
  <c r="Z29" i="25"/>
  <c r="Y53" i="25"/>
  <c r="Z63" i="27"/>
  <c r="Z64" i="27"/>
  <c r="Z55" i="27"/>
  <c r="Z57" i="27"/>
  <c r="AA30" i="27"/>
  <c r="FZ296" i="7"/>
  <c r="GL278" i="7"/>
  <c r="GL311" i="7" s="1"/>
  <c r="U53" i="21"/>
  <c r="U52" i="21"/>
  <c r="V50" i="31"/>
  <c r="U62" i="31"/>
  <c r="U67" i="31" s="1"/>
  <c r="R99" i="7" s="1"/>
  <c r="V40" i="22"/>
  <c r="V65" i="22" s="1"/>
  <c r="T53" i="30"/>
  <c r="T71" i="30"/>
  <c r="T52" i="30"/>
  <c r="FZ178" i="7"/>
  <c r="MC269" i="7"/>
  <c r="FV296" i="7"/>
  <c r="GH278" i="7"/>
  <c r="GH311" i="7" s="1"/>
  <c r="EC290" i="7"/>
  <c r="EC314" i="7" s="1"/>
  <c r="MJ268" i="7"/>
  <c r="V39" i="3"/>
  <c r="ED267" i="7"/>
  <c r="ED325" i="7" s="1"/>
  <c r="W54" i="19"/>
  <c r="X28" i="19"/>
  <c r="FO298" i="7"/>
  <c r="FN298" i="7"/>
  <c r="Z24" i="30"/>
  <c r="Z24" i="15"/>
  <c r="W178" i="7"/>
  <c r="MM178" i="7" s="1"/>
  <c r="MM176" i="7"/>
  <c r="W43" i="29"/>
  <c r="V58" i="29"/>
  <c r="T53" i="15"/>
  <c r="T52" i="15"/>
  <c r="GL178" i="7"/>
  <c r="EC266" i="7"/>
  <c r="EC326" i="7" s="1"/>
  <c r="DP296" i="7"/>
  <c r="EB278" i="7"/>
  <c r="EB311" i="7" s="1"/>
  <c r="Y33" i="15"/>
  <c r="FJ298" i="7"/>
  <c r="Z30" i="31"/>
  <c r="Y64" i="31"/>
  <c r="Y55" i="31"/>
  <c r="Y63" i="31"/>
  <c r="Y57" i="31"/>
  <c r="EB267" i="7"/>
  <c r="EB325" i="7" s="1"/>
  <c r="Y60" i="3"/>
  <c r="Y61" i="3"/>
  <c r="Y62" i="3"/>
  <c r="Y63" i="3"/>
  <c r="Y64" i="3"/>
  <c r="Z24" i="3"/>
  <c r="Y55" i="3"/>
  <c r="Y56" i="3"/>
  <c r="Y59" i="3"/>
  <c r="Y63" i="23"/>
  <c r="Y64" i="23"/>
  <c r="Z30" i="23"/>
  <c r="Y57" i="23"/>
  <c r="Y55" i="23"/>
  <c r="FY296" i="7"/>
  <c r="GK278" i="7"/>
  <c r="GK311" i="7" s="1"/>
  <c r="V46" i="22"/>
  <c r="V60" i="22" s="1"/>
  <c r="W45" i="22"/>
  <c r="LB290" i="7"/>
  <c r="LB314" i="7" s="1"/>
  <c r="DR296" i="7"/>
  <c r="ED278" i="7"/>
  <c r="ED311" i="7" s="1"/>
  <c r="W42" i="24"/>
  <c r="V56" i="24"/>
  <c r="KZ291" i="7"/>
  <c r="KZ313" i="7" s="1"/>
  <c r="EE291" i="7"/>
  <c r="EE313" i="7" s="1"/>
  <c r="KP296" i="7"/>
  <c r="DD298" i="7"/>
  <c r="MH271" i="7"/>
  <c r="W47" i="18"/>
  <c r="V48" i="18"/>
  <c r="V61" i="18" s="1"/>
  <c r="D298" i="7"/>
  <c r="FM298" i="7"/>
  <c r="DF298" i="7"/>
  <c r="EA267" i="7"/>
  <c r="EA325" i="7" s="1"/>
  <c r="P52" i="18"/>
  <c r="P53" i="18"/>
  <c r="ML178" i="7"/>
  <c r="HH290" i="7"/>
  <c r="HH314" i="7" s="1"/>
  <c r="U52" i="12"/>
  <c r="U53" i="12"/>
  <c r="HI290" i="7"/>
  <c r="HI314" i="7" s="1"/>
  <c r="P52" i="20"/>
  <c r="P53" i="20"/>
  <c r="Y61" i="32"/>
  <c r="Z29" i="32"/>
  <c r="EA266" i="7"/>
  <c r="EA326" i="7" s="1"/>
  <c r="U53" i="31"/>
  <c r="U52" i="31"/>
  <c r="KO272" i="7"/>
  <c r="MH270" i="7"/>
  <c r="Y53" i="30"/>
  <c r="Y54" i="30"/>
  <c r="Y55" i="30"/>
  <c r="U50" i="24"/>
  <c r="U51" i="24"/>
  <c r="V46" i="27"/>
  <c r="V60" i="27" s="1"/>
  <c r="W45" i="27"/>
  <c r="GN267" i="7"/>
  <c r="GN325" i="7" s="1"/>
  <c r="HR178" i="7"/>
  <c r="Y64" i="28"/>
  <c r="Y55" i="28"/>
  <c r="Y57" i="28"/>
  <c r="Y63" i="28"/>
  <c r="Z30" i="28"/>
  <c r="W47" i="27"/>
  <c r="V48" i="27"/>
  <c r="V61" i="27" s="1"/>
  <c r="W45" i="12"/>
  <c r="V46" i="12"/>
  <c r="V60" i="12" s="1"/>
  <c r="W47" i="29"/>
  <c r="V48" i="29"/>
  <c r="V61" i="29" s="1"/>
  <c r="AD52" i="22"/>
  <c r="AD53" i="22"/>
  <c r="V40" i="23"/>
  <c r="V65" i="23" s="1"/>
  <c r="MH254" i="7"/>
  <c r="AN298" i="7"/>
  <c r="W47" i="20"/>
  <c r="V48" i="20"/>
  <c r="V61" i="20" s="1"/>
  <c r="FS178" i="7"/>
  <c r="Y55" i="15"/>
  <c r="Y54" i="15"/>
  <c r="HM291" i="7"/>
  <c r="HM313" i="7" s="1"/>
  <c r="X28" i="30"/>
  <c r="W56" i="30"/>
  <c r="DL296" i="7"/>
  <c r="DX278" i="7"/>
  <c r="DX311" i="7" s="1"/>
  <c r="X43" i="27"/>
  <c r="W58" i="27"/>
  <c r="V48" i="30"/>
  <c r="V63" i="30" s="1"/>
  <c r="W47" i="30"/>
  <c r="DY266" i="7"/>
  <c r="DY326" i="7" s="1"/>
  <c r="MB266" i="7"/>
  <c r="MH269" i="7"/>
  <c r="GP266" i="7"/>
  <c r="GP326" i="7" s="1"/>
  <c r="HF178" i="7"/>
  <c r="U50" i="26"/>
  <c r="U51" i="26"/>
  <c r="IL274" i="7"/>
  <c r="P53" i="19"/>
  <c r="P52" i="19"/>
  <c r="CZ298" i="7"/>
  <c r="F157" i="7"/>
  <c r="DV178" i="7"/>
  <c r="HS178" i="7"/>
  <c r="AA117" i="7"/>
  <c r="W43" i="19"/>
  <c r="V58" i="19"/>
  <c r="GA178" i="7"/>
  <c r="AE24" i="23"/>
  <c r="Y65" i="30"/>
  <c r="Z30" i="30"/>
  <c r="Y57" i="30"/>
  <c r="Y66" i="30"/>
  <c r="Y59" i="30"/>
  <c r="AL298" i="7"/>
  <c r="HW178" i="7"/>
  <c r="V50" i="12"/>
  <c r="U62" i="12"/>
  <c r="U67" i="12" s="1"/>
  <c r="R103" i="7" s="1"/>
  <c r="DR178" i="7"/>
  <c r="DQ178" i="7"/>
  <c r="ED291" i="7"/>
  <c r="ED313" i="7" s="1"/>
  <c r="GJ266" i="7"/>
  <c r="GJ326" i="7" s="1"/>
  <c r="AE52" i="12"/>
  <c r="AE53" i="12"/>
  <c r="U298" i="7"/>
  <c r="LB266" i="7"/>
  <c r="LB326" i="7" s="1"/>
  <c r="W47" i="17"/>
  <c r="V48" i="17"/>
  <c r="V61" i="17" s="1"/>
  <c r="EH178" i="7"/>
  <c r="HG178" i="7"/>
  <c r="GM178" i="7"/>
  <c r="Q274" i="7"/>
  <c r="Z55" i="20"/>
  <c r="Z63" i="20"/>
  <c r="Z57" i="20"/>
  <c r="Z64" i="20"/>
  <c r="AA30" i="20"/>
  <c r="MK177" i="7"/>
  <c r="MQ291" i="7"/>
  <c r="X28" i="31"/>
  <c r="W54" i="31"/>
  <c r="KD274" i="7"/>
  <c r="P24" i="30"/>
  <c r="P24" i="15"/>
  <c r="P71" i="15" s="1"/>
  <c r="M178" i="7"/>
  <c r="HK178" i="7"/>
  <c r="GJ291" i="7"/>
  <c r="GJ313" i="7" s="1"/>
  <c r="GL267" i="7"/>
  <c r="GL325" i="7" s="1"/>
  <c r="MC177" i="7"/>
  <c r="ED178" i="7"/>
  <c r="EC178" i="7"/>
  <c r="EA291" i="7"/>
  <c r="EA313" i="7" s="1"/>
  <c r="W52" i="32"/>
  <c r="X27" i="32"/>
  <c r="V54" i="28"/>
  <c r="W28" i="28"/>
  <c r="EG290" i="7"/>
  <c r="EG314" i="7" s="1"/>
  <c r="DW290" i="7"/>
  <c r="DW314" i="7" s="1"/>
  <c r="AD68" i="15"/>
  <c r="MJ177" i="7"/>
  <c r="AD52" i="23"/>
  <c r="AD53" i="23"/>
  <c r="DQ296" i="7"/>
  <c r="EC278" i="7"/>
  <c r="EC311" i="7" s="1"/>
  <c r="GL290" i="7"/>
  <c r="GL314" i="7" s="1"/>
  <c r="HL290" i="7"/>
  <c r="GE266" i="7"/>
  <c r="GE326" i="7" s="1"/>
  <c r="U53" i="17"/>
  <c r="U52" i="17"/>
  <c r="Z30" i="22"/>
  <c r="Y63" i="22"/>
  <c r="Y64" i="22"/>
  <c r="Y57" i="22"/>
  <c r="Y55" i="22"/>
  <c r="EB290" i="7"/>
  <c r="EB314" i="7" s="1"/>
  <c r="P25" i="30"/>
  <c r="P25" i="15"/>
  <c r="MC173" i="7"/>
  <c r="W54" i="23"/>
  <c r="X28" i="23"/>
  <c r="V54" i="27"/>
  <c r="W28" i="27"/>
  <c r="LA290" i="7"/>
  <c r="LA314" i="7" s="1"/>
  <c r="MG266" i="7"/>
  <c r="V50" i="30"/>
  <c r="U64" i="30"/>
  <c r="U72" i="30" s="1"/>
  <c r="DL178" i="7"/>
  <c r="DE298" i="7"/>
  <c r="GP290" i="7"/>
  <c r="GP314" i="7" s="1"/>
  <c r="O52" i="15"/>
  <c r="O53" i="15"/>
  <c r="MJ292" i="7"/>
  <c r="W46" i="26"/>
  <c r="V47" i="26"/>
  <c r="W47" i="21"/>
  <c r="V48" i="21"/>
  <c r="V61" i="21" s="1"/>
  <c r="W44" i="25"/>
  <c r="V45" i="25"/>
  <c r="V58" i="25" s="1"/>
  <c r="X43" i="21"/>
  <c r="W58" i="21"/>
  <c r="MA272" i="7"/>
  <c r="V32" i="6"/>
  <c r="W32" i="6" s="1"/>
  <c r="MC283" i="7"/>
  <c r="KC298" i="7"/>
  <c r="W24" i="22"/>
  <c r="T296" i="7"/>
  <c r="HU178" i="7"/>
  <c r="AE38" i="3"/>
  <c r="W54" i="29"/>
  <c r="X28" i="29"/>
  <c r="AA298" i="7"/>
  <c r="DX178" i="7"/>
  <c r="U63" i="24"/>
  <c r="V50" i="23"/>
  <c r="U62" i="23"/>
  <c r="U67" i="23" s="1"/>
  <c r="R108" i="7" s="1"/>
  <c r="X52" i="22"/>
  <c r="X53" i="22"/>
  <c r="Y55" i="29"/>
  <c r="Z30" i="29"/>
  <c r="Y64" i="29"/>
  <c r="Y57" i="29"/>
  <c r="Y63" i="29"/>
  <c r="HI178" i="7"/>
  <c r="W45" i="15"/>
  <c r="V46" i="15"/>
  <c r="V62" i="15" s="1"/>
  <c r="U63" i="32"/>
  <c r="AE52" i="20"/>
  <c r="AE53" i="20"/>
  <c r="GH290" i="7"/>
  <c r="GH314" i="7" s="1"/>
  <c r="DT296" i="7"/>
  <c r="EF278" i="7"/>
  <c r="EF311" i="7" s="1"/>
  <c r="LB291" i="7"/>
  <c r="LB313" i="7" s="1"/>
  <c r="Y37" i="15"/>
  <c r="V50" i="18"/>
  <c r="U62" i="18"/>
  <c r="U67" i="18" s="1"/>
  <c r="R102" i="7" s="1"/>
  <c r="KX266" i="7"/>
  <c r="KX326" i="7" s="1"/>
  <c r="LE291" i="7"/>
  <c r="LE313" i="7" s="1"/>
  <c r="LE290" i="7"/>
  <c r="LE314" i="7" s="1"/>
  <c r="FV178" i="7"/>
  <c r="DH298" i="7"/>
  <c r="MH259" i="7"/>
  <c r="EF267" i="7"/>
  <c r="EF325" i="7" s="1"/>
  <c r="P53" i="21"/>
  <c r="P52" i="21"/>
  <c r="FW296" i="7"/>
  <c r="GI278" i="7"/>
  <c r="GI311" i="7" s="1"/>
  <c r="U63" i="25"/>
  <c r="U52" i="18"/>
  <c r="U53" i="18"/>
  <c r="DN296" i="7"/>
  <c r="DZ278" i="7"/>
  <c r="DZ311" i="7" s="1"/>
  <c r="AE8" i="7"/>
  <c r="AE27" i="7" s="1"/>
  <c r="AF8" i="7"/>
  <c r="AF27" i="7" s="1"/>
  <c r="AG8" i="7"/>
  <c r="AG27" i="7" s="1"/>
  <c r="AH8" i="7"/>
  <c r="AH27" i="7" s="1"/>
  <c r="AI8" i="7"/>
  <c r="AI27" i="7" s="1"/>
  <c r="AJ8" i="7"/>
  <c r="AJ27" i="7" s="1"/>
  <c r="AL47" i="8" s="1"/>
  <c r="AL49" i="8" s="1"/>
  <c r="AK8" i="7"/>
  <c r="AK27" i="7" s="1"/>
  <c r="AM47" i="8" s="1"/>
  <c r="AM49" i="8" s="1"/>
  <c r="HJ266" i="7"/>
  <c r="HJ326" i="7" s="1"/>
  <c r="GH178" i="7"/>
  <c r="GI266" i="7"/>
  <c r="GI326" i="7" s="1"/>
  <c r="Z55" i="19"/>
  <c r="Z57" i="19"/>
  <c r="Z63" i="19"/>
  <c r="AA30" i="19"/>
  <c r="H68" i="15"/>
  <c r="FK298" i="7"/>
  <c r="V40" i="25"/>
  <c r="V40" i="26"/>
  <c r="V40" i="32"/>
  <c r="V40" i="24"/>
  <c r="DB298" i="7"/>
  <c r="W44" i="24"/>
  <c r="V45" i="24"/>
  <c r="V58" i="24" s="1"/>
  <c r="EH290" i="7"/>
  <c r="EH314" i="7" s="1"/>
  <c r="KW266" i="7"/>
  <c r="KW326" i="7" s="1"/>
  <c r="V45" i="32"/>
  <c r="V58" i="32" s="1"/>
  <c r="W44" i="32"/>
  <c r="GB178" i="7"/>
  <c r="V48" i="12"/>
  <c r="V61" i="12" s="1"/>
  <c r="W47" i="12"/>
  <c r="P117" i="7"/>
  <c r="U40" i="27"/>
  <c r="U65" i="27" s="1"/>
  <c r="U40" i="28"/>
  <c r="U65" i="28" s="1"/>
  <c r="V46" i="21"/>
  <c r="V60" i="21" s="1"/>
  <c r="W45" i="21"/>
  <c r="DU296" i="7"/>
  <c r="EG278" i="7"/>
  <c r="EG311" i="7" s="1"/>
  <c r="W47" i="15"/>
  <c r="V48" i="15"/>
  <c r="V63" i="15" s="1"/>
  <c r="AM298" i="7"/>
  <c r="W43" i="18"/>
  <c r="V58" i="18"/>
  <c r="GN178" i="7"/>
  <c r="GB272" i="7"/>
  <c r="GF290" i="7"/>
  <c r="GF314" i="7" s="1"/>
  <c r="AE52" i="19"/>
  <c r="AE53" i="19"/>
  <c r="DI298" i="7"/>
  <c r="GJ290" i="7"/>
  <c r="GJ314" i="7" s="1"/>
  <c r="W46" i="25"/>
  <c r="V47" i="25"/>
  <c r="V59" i="25" s="1"/>
  <c r="GP291" i="7"/>
  <c r="GP313" i="7" s="1"/>
  <c r="DS296" i="7"/>
  <c r="EE278" i="7"/>
  <c r="EE311" i="7" s="1"/>
  <c r="LD266" i="7"/>
  <c r="LD326" i="7" s="1"/>
  <c r="DM296" i="7"/>
  <c r="DY278" i="7"/>
  <c r="DY311" i="7" s="1"/>
  <c r="P24" i="22"/>
  <c r="Y63" i="12"/>
  <c r="Z30" i="12"/>
  <c r="Y55" i="12"/>
  <c r="Y57" i="12"/>
  <c r="AE51" i="26"/>
  <c r="AE50" i="26"/>
  <c r="HF266" i="7"/>
  <c r="HF326" i="7" s="1"/>
  <c r="GM267" i="7"/>
  <c r="GM325" i="7" s="1"/>
  <c r="ED290" i="7"/>
  <c r="ED314" i="7" s="1"/>
  <c r="DO272" i="7"/>
  <c r="GC296" i="7"/>
  <c r="GO278" i="7"/>
  <c r="GO311" i="7" s="1"/>
  <c r="W43" i="31"/>
  <c r="V58" i="31"/>
  <c r="FX296" i="7"/>
  <c r="GJ278" i="7"/>
  <c r="GJ311" i="7" s="1"/>
  <c r="U25" i="30"/>
  <c r="U25" i="15"/>
  <c r="LF266" i="7"/>
  <c r="LF326" i="7" s="1"/>
  <c r="DG298" i="7"/>
  <c r="MR256" i="7"/>
  <c r="DA298" i="7"/>
  <c r="V46" i="17"/>
  <c r="V60" i="17" s="1"/>
  <c r="W45" i="17"/>
  <c r="JY274" i="7"/>
  <c r="MB290" i="7"/>
  <c r="CZ274" i="7"/>
  <c r="AE55" i="15"/>
  <c r="AE54" i="15"/>
  <c r="AE71" i="15"/>
  <c r="AB27" i="25"/>
  <c r="AA52" i="25"/>
  <c r="MJ295" i="7"/>
  <c r="V50" i="15"/>
  <c r="U64" i="15"/>
  <c r="U72" i="15" s="1"/>
  <c r="Y57" i="21"/>
  <c r="Y63" i="21"/>
  <c r="Z30" i="21"/>
  <c r="Y64" i="21"/>
  <c r="Y55" i="21"/>
  <c r="W89" i="7"/>
  <c r="W45" i="18"/>
  <c r="V46" i="18"/>
  <c r="V60" i="18" s="1"/>
  <c r="FQ298" i="7"/>
  <c r="FL298" i="7"/>
  <c r="DO178" i="7"/>
  <c r="T40" i="3"/>
  <c r="T65" i="3" s="1"/>
  <c r="X54" i="17"/>
  <c r="Y28" i="17"/>
  <c r="LE266" i="7"/>
  <c r="LE326" i="7" s="1"/>
  <c r="DK296" i="7"/>
  <c r="DW278" i="7"/>
  <c r="DW311" i="7" s="1"/>
  <c r="KU266" i="7"/>
  <c r="KU326" i="7" s="1"/>
  <c r="MQ266" i="7"/>
  <c r="O53" i="22"/>
  <c r="O52" i="22"/>
  <c r="W56" i="15"/>
  <c r="X28" i="15"/>
  <c r="DQ272" i="7"/>
  <c r="MC260" i="7"/>
  <c r="P52" i="29"/>
  <c r="P53" i="29"/>
  <c r="W54" i="12"/>
  <c r="X28" i="12"/>
  <c r="MC294" i="7"/>
  <c r="CY298" i="7"/>
  <c r="FX178" i="7"/>
  <c r="KW267" i="7"/>
  <c r="KW325" i="7" s="1"/>
  <c r="MQ267" i="7"/>
  <c r="DX267" i="7"/>
  <c r="DX325" i="7" s="1"/>
  <c r="FR298" i="7"/>
  <c r="MJ294" i="7"/>
  <c r="DW291" i="7"/>
  <c r="DW313" i="7" s="1"/>
  <c r="MB291" i="7"/>
  <c r="KU291" i="7"/>
  <c r="KU313" i="7" s="1"/>
  <c r="FW178" i="7"/>
  <c r="X28" i="18"/>
  <c r="W54" i="18"/>
  <c r="P50" i="25"/>
  <c r="P51" i="25"/>
  <c r="P63" i="25"/>
  <c r="FS296" i="7"/>
  <c r="GE278" i="7"/>
  <c r="GE311" i="7" s="1"/>
  <c r="DU178" i="7"/>
  <c r="DO296" i="7"/>
  <c r="EA278" i="7"/>
  <c r="EA311" i="7" s="1"/>
  <c r="GJ178" i="7"/>
  <c r="GB296" i="7"/>
  <c r="GN278" i="7"/>
  <c r="GN311" i="7" s="1"/>
  <c r="Z57" i="15"/>
  <c r="Z65" i="15"/>
  <c r="AA30" i="15"/>
  <c r="AA66" i="15" s="1"/>
  <c r="U24" i="28"/>
  <c r="R296" i="7"/>
  <c r="GI178" i="7"/>
  <c r="P50" i="26"/>
  <c r="P51" i="26"/>
  <c r="FG298" i="7"/>
  <c r="EG178" i="7"/>
  <c r="GC178" i="7"/>
  <c r="GM291" i="7"/>
  <c r="GM313" i="7" s="1"/>
  <c r="U24" i="23"/>
  <c r="DC298" i="7"/>
  <c r="W46" i="24"/>
  <c r="V47" i="24"/>
  <c r="V59" i="24" s="1"/>
  <c r="FP298" i="7"/>
  <c r="MJ269" i="7"/>
  <c r="X43" i="17"/>
  <c r="W58" i="17"/>
  <c r="V46" i="19"/>
  <c r="V60" i="19" s="1"/>
  <c r="W45" i="19"/>
  <c r="Q298" i="7"/>
  <c r="HG290" i="7"/>
  <c r="HL178" i="7"/>
  <c r="GO178" i="7"/>
  <c r="GA272" i="7"/>
  <c r="KL272" i="7"/>
  <c r="I29" i="8" l="1"/>
  <c r="P29" i="8"/>
  <c r="K29" i="8"/>
  <c r="U51" i="8"/>
  <c r="U34" i="8" s="1"/>
  <c r="I51" i="8"/>
  <c r="I34" i="8" s="1"/>
  <c r="K51" i="8"/>
  <c r="K34" i="8" s="1"/>
  <c r="P51" i="8"/>
  <c r="P34" i="8" s="1"/>
  <c r="P35" i="8" s="1"/>
  <c r="V50" i="20"/>
  <c r="U62" i="20"/>
  <c r="U67" i="20" s="1"/>
  <c r="R104" i="7" s="1"/>
  <c r="R349" i="7" s="1"/>
  <c r="E190" i="7"/>
  <c r="D12" i="37" s="1"/>
  <c r="E185" i="7"/>
  <c r="D7" i="37" s="1"/>
  <c r="O68" i="15"/>
  <c r="E6" i="37"/>
  <c r="F9" i="7"/>
  <c r="W19" i="13"/>
  <c r="V18" i="13"/>
  <c r="W16" i="13"/>
  <c r="V15" i="13"/>
  <c r="W13" i="13"/>
  <c r="V12" i="13"/>
  <c r="W22" i="13"/>
  <c r="V21" i="13"/>
  <c r="U71" i="15"/>
  <c r="U69" i="15"/>
  <c r="T68" i="15"/>
  <c r="Q122" i="7" s="1"/>
  <c r="S38" i="7"/>
  <c r="U53" i="22"/>
  <c r="U66" i="22" s="1"/>
  <c r="R134" i="7" s="1"/>
  <c r="P43" i="8"/>
  <c r="P26" i="8" s="1"/>
  <c r="S33" i="7"/>
  <c r="S40" i="7"/>
  <c r="V63" i="24"/>
  <c r="S39" i="7"/>
  <c r="IP25" i="7"/>
  <c r="S37" i="7"/>
  <c r="Y56" i="40"/>
  <c r="Z28" i="40"/>
  <c r="EI34" i="7"/>
  <c r="EP34" i="7"/>
  <c r="EM34" i="7"/>
  <c r="EL34" i="7"/>
  <c r="ET34" i="7"/>
  <c r="EK34" i="7"/>
  <c r="EN34" i="7"/>
  <c r="EQ34" i="7"/>
  <c r="EJ34" i="7"/>
  <c r="ER34" i="7"/>
  <c r="ES34" i="7"/>
  <c r="EO34" i="7"/>
  <c r="CB34" i="7"/>
  <c r="CK34" i="7"/>
  <c r="CH34" i="7"/>
  <c r="CA34" i="7"/>
  <c r="CI34" i="7"/>
  <c r="CC34" i="7"/>
  <c r="CG34" i="7"/>
  <c r="CE34" i="7"/>
  <c r="CF34" i="7"/>
  <c r="CJ34" i="7"/>
  <c r="CL34" i="7"/>
  <c r="CD34" i="7"/>
  <c r="BJ34" i="7"/>
  <c r="BN34" i="7"/>
  <c r="BM34" i="7"/>
  <c r="BL34" i="7"/>
  <c r="BK34" i="7"/>
  <c r="AJ47" i="8"/>
  <c r="AJ49" i="8" s="1"/>
  <c r="AI47" i="8"/>
  <c r="AI49" i="8" s="1"/>
  <c r="AH47" i="8"/>
  <c r="AH49" i="8" s="1"/>
  <c r="AK47" i="8"/>
  <c r="AK49" i="8" s="1"/>
  <c r="AG47" i="8"/>
  <c r="AG49" i="8" s="1"/>
  <c r="CH33" i="7"/>
  <c r="CH35" i="7"/>
  <c r="CH36" i="7"/>
  <c r="CH37" i="7"/>
  <c r="CH43" i="7"/>
  <c r="CJ51" i="8" s="1"/>
  <c r="CJ34" i="8" s="1"/>
  <c r="CH44" i="7"/>
  <c r="CJ50" i="8" s="1"/>
  <c r="CJ33" i="8" s="1"/>
  <c r="CH38" i="7"/>
  <c r="CH39" i="7"/>
  <c r="CH40" i="7"/>
  <c r="CH41" i="7"/>
  <c r="CH42" i="7"/>
  <c r="CJ44" i="8" s="1"/>
  <c r="CJ27" i="8" s="1"/>
  <c r="CA35" i="7"/>
  <c r="CA36" i="7"/>
  <c r="CA37" i="7"/>
  <c r="CA38" i="7"/>
  <c r="CA39" i="7"/>
  <c r="CA40" i="7"/>
  <c r="CA41" i="7"/>
  <c r="CA42" i="7"/>
  <c r="CA43" i="7"/>
  <c r="CA44" i="7"/>
  <c r="CI35" i="7"/>
  <c r="CI36" i="7"/>
  <c r="CI37" i="7"/>
  <c r="CI38" i="7"/>
  <c r="CI39" i="7"/>
  <c r="CI40" i="7"/>
  <c r="CI41" i="7"/>
  <c r="CI42" i="7"/>
  <c r="CK44" i="8" s="1"/>
  <c r="CK27" i="8" s="1"/>
  <c r="CI43" i="7"/>
  <c r="CK51" i="8" s="1"/>
  <c r="CK34" i="8" s="1"/>
  <c r="CI44" i="7"/>
  <c r="CC35" i="7"/>
  <c r="CC36" i="7"/>
  <c r="CC37" i="7"/>
  <c r="CC38" i="7"/>
  <c r="CC39" i="7"/>
  <c r="CC40" i="7"/>
  <c r="CC41" i="7"/>
  <c r="CC42" i="7"/>
  <c r="CE44" i="8" s="1"/>
  <c r="CE27" i="8" s="1"/>
  <c r="CC43" i="7"/>
  <c r="CE51" i="8" s="1"/>
  <c r="CE34" i="8" s="1"/>
  <c r="CC44" i="7"/>
  <c r="CE50" i="8" s="1"/>
  <c r="CB35" i="7"/>
  <c r="CB36" i="7"/>
  <c r="CB37" i="7"/>
  <c r="CB38" i="7"/>
  <c r="CB39" i="7"/>
  <c r="CB40" i="7"/>
  <c r="CB41" i="7"/>
  <c r="CB42" i="7"/>
  <c r="CD44" i="8" s="1"/>
  <c r="CD27" i="8" s="1"/>
  <c r="CB43" i="7"/>
  <c r="CD51" i="8" s="1"/>
  <c r="CD34" i="8" s="1"/>
  <c r="CB44" i="7"/>
  <c r="CD50" i="8" s="1"/>
  <c r="CD33" i="8" s="1"/>
  <c r="CK33" i="7"/>
  <c r="CK35" i="7"/>
  <c r="CK36" i="7"/>
  <c r="CK37" i="7"/>
  <c r="CK38" i="7"/>
  <c r="CK39" i="7"/>
  <c r="CK40" i="7"/>
  <c r="CK41" i="7"/>
  <c r="CK42" i="7"/>
  <c r="CM44" i="8" s="1"/>
  <c r="CM27" i="8" s="1"/>
  <c r="CK43" i="7"/>
  <c r="CM51" i="8" s="1"/>
  <c r="CM34" i="8" s="1"/>
  <c r="CK44" i="7"/>
  <c r="CM50" i="8" s="1"/>
  <c r="CM33" i="8" s="1"/>
  <c r="CG35" i="7"/>
  <c r="CG36" i="7"/>
  <c r="CG37" i="7"/>
  <c r="CG38" i="7"/>
  <c r="CG39" i="7"/>
  <c r="CG40" i="7"/>
  <c r="CG41" i="7"/>
  <c r="CG42" i="7"/>
  <c r="CI44" i="8" s="1"/>
  <c r="CI27" i="8" s="1"/>
  <c r="CG43" i="7"/>
  <c r="CI51" i="8" s="1"/>
  <c r="CI34" i="8" s="1"/>
  <c r="CG44" i="7"/>
  <c r="CI50" i="8" s="1"/>
  <c r="CE35" i="7"/>
  <c r="CE36" i="7"/>
  <c r="CE37" i="7"/>
  <c r="CE38" i="7"/>
  <c r="CE39" i="7"/>
  <c r="CE40" i="7"/>
  <c r="CE41" i="7"/>
  <c r="CE42" i="7"/>
  <c r="CG44" i="8" s="1"/>
  <c r="CG27" i="8" s="1"/>
  <c r="CE43" i="7"/>
  <c r="CG51" i="8" s="1"/>
  <c r="CG34" i="8" s="1"/>
  <c r="CE44" i="7"/>
  <c r="CG50" i="8" s="1"/>
  <c r="CG33" i="8" s="1"/>
  <c r="CF35" i="7"/>
  <c r="CF36" i="7"/>
  <c r="CF37" i="7"/>
  <c r="CF38" i="7"/>
  <c r="CF39" i="7"/>
  <c r="CF40" i="7"/>
  <c r="CF41" i="7"/>
  <c r="CF42" i="7"/>
  <c r="CH44" i="8" s="1"/>
  <c r="CH27" i="8" s="1"/>
  <c r="CF43" i="7"/>
  <c r="CH51" i="8" s="1"/>
  <c r="CH34" i="8" s="1"/>
  <c r="CF44" i="7"/>
  <c r="CH50" i="8" s="1"/>
  <c r="CH33" i="8" s="1"/>
  <c r="CJ35" i="7"/>
  <c r="CJ36" i="7"/>
  <c r="CJ37" i="7"/>
  <c r="CJ38" i="7"/>
  <c r="CJ39" i="7"/>
  <c r="CJ40" i="7"/>
  <c r="CJ41" i="7"/>
  <c r="CJ42" i="7"/>
  <c r="CJ43" i="7"/>
  <c r="CJ44" i="7"/>
  <c r="CL38" i="7"/>
  <c r="CL39" i="7"/>
  <c r="CL40" i="7"/>
  <c r="CL41" i="7"/>
  <c r="CL42" i="7"/>
  <c r="CN44" i="8" s="1"/>
  <c r="CN27" i="8" s="1"/>
  <c r="CL35" i="7"/>
  <c r="CL36" i="7"/>
  <c r="CL37" i="7"/>
  <c r="CL43" i="7"/>
  <c r="CN51" i="8" s="1"/>
  <c r="CN34" i="8" s="1"/>
  <c r="CL44" i="7"/>
  <c r="CN50" i="8" s="1"/>
  <c r="CN33" i="8" s="1"/>
  <c r="CD36" i="7"/>
  <c r="CD37" i="7"/>
  <c r="CD38" i="7"/>
  <c r="CD39" i="7"/>
  <c r="CD40" i="7"/>
  <c r="CD41" i="7"/>
  <c r="CD42" i="7"/>
  <c r="CF44" i="8" s="1"/>
  <c r="CF27" i="8" s="1"/>
  <c r="CD43" i="7"/>
  <c r="CF51" i="8" s="1"/>
  <c r="CF34" i="8" s="1"/>
  <c r="CD44" i="7"/>
  <c r="CF50" i="8" s="1"/>
  <c r="CF33" i="8" s="1"/>
  <c r="CD35" i="7"/>
  <c r="CB33" i="7"/>
  <c r="CI33" i="7"/>
  <c r="CC33" i="7"/>
  <c r="CG33" i="7"/>
  <c r="CE33" i="7"/>
  <c r="CF33" i="7"/>
  <c r="CJ33" i="7"/>
  <c r="CL33" i="7"/>
  <c r="CD33" i="7"/>
  <c r="CA33" i="7"/>
  <c r="BN35" i="7"/>
  <c r="BN39" i="7"/>
  <c r="BN43" i="7"/>
  <c r="BP51" i="8" s="1"/>
  <c r="BP34" i="8" s="1"/>
  <c r="BN44" i="7"/>
  <c r="BP50" i="8" s="1"/>
  <c r="BN38" i="7"/>
  <c r="BN42" i="7"/>
  <c r="BP44" i="8" s="1"/>
  <c r="BP27" i="8" s="1"/>
  <c r="BN33" i="7"/>
  <c r="BN37" i="7"/>
  <c r="BN41" i="7"/>
  <c r="BN36" i="7"/>
  <c r="BN40" i="7"/>
  <c r="BJ35" i="7"/>
  <c r="BJ39" i="7"/>
  <c r="BJ43" i="7"/>
  <c r="BL51" i="8" s="1"/>
  <c r="BL34" i="8" s="1"/>
  <c r="BJ36" i="7"/>
  <c r="BJ40" i="7"/>
  <c r="BJ38" i="7"/>
  <c r="BJ42" i="7"/>
  <c r="BL44" i="8" s="1"/>
  <c r="BL27" i="8" s="1"/>
  <c r="BJ44" i="7"/>
  <c r="BL50" i="8" s="1"/>
  <c r="BL33" i="8" s="1"/>
  <c r="BJ33" i="7"/>
  <c r="BJ37" i="7"/>
  <c r="BJ41" i="7"/>
  <c r="BM38" i="7"/>
  <c r="BM42" i="7"/>
  <c r="BO44" i="8" s="1"/>
  <c r="BO27" i="8" s="1"/>
  <c r="BM35" i="7"/>
  <c r="BM43" i="7"/>
  <c r="BO51" i="8" s="1"/>
  <c r="BO34" i="8" s="1"/>
  <c r="BM33" i="7"/>
  <c r="BM37" i="7"/>
  <c r="BM41" i="7"/>
  <c r="BM36" i="7"/>
  <c r="BM40" i="7"/>
  <c r="BM44" i="7"/>
  <c r="BO50" i="8" s="1"/>
  <c r="BM39" i="7"/>
  <c r="BL33" i="7"/>
  <c r="BL37" i="7"/>
  <c r="BL41" i="7"/>
  <c r="BL38" i="7"/>
  <c r="BL42" i="7"/>
  <c r="BL36" i="7"/>
  <c r="BL40" i="7"/>
  <c r="BL44" i="7"/>
  <c r="BL35" i="7"/>
  <c r="BL39" i="7"/>
  <c r="BL43" i="7"/>
  <c r="BK36" i="7"/>
  <c r="BK40" i="7"/>
  <c r="BK44" i="7"/>
  <c r="BM50" i="8" s="1"/>
  <c r="BM33" i="8" s="1"/>
  <c r="BK33" i="7"/>
  <c r="BK37" i="7"/>
  <c r="BK41" i="7"/>
  <c r="BK35" i="7"/>
  <c r="BK39" i="7"/>
  <c r="BK43" i="7"/>
  <c r="BM51" i="8" s="1"/>
  <c r="BM34" i="8" s="1"/>
  <c r="BK38" i="7"/>
  <c r="BK42" i="7"/>
  <c r="BM44" i="8" s="1"/>
  <c r="BM27" i="8" s="1"/>
  <c r="LI162" i="7"/>
  <c r="LH32" i="7"/>
  <c r="LL163" i="7"/>
  <c r="LM31" i="7"/>
  <c r="LG163" i="7"/>
  <c r="JD31" i="7"/>
  <c r="GY35" i="7"/>
  <c r="GY36" i="7"/>
  <c r="GY37" i="7"/>
  <c r="GY38" i="7"/>
  <c r="GY39" i="7"/>
  <c r="GY40" i="7"/>
  <c r="GY42" i="7"/>
  <c r="HA44" i="8" s="1"/>
  <c r="HA27" i="8" s="1"/>
  <c r="GY43" i="7"/>
  <c r="HA51" i="8" s="1"/>
  <c r="HA34" i="8" s="1"/>
  <c r="GS33" i="7"/>
  <c r="GS35" i="7"/>
  <c r="GS36" i="7"/>
  <c r="GS37" i="7"/>
  <c r="GS38" i="7"/>
  <c r="GS39" i="7"/>
  <c r="GS40" i="7"/>
  <c r="GS42" i="7"/>
  <c r="GU44" i="8" s="1"/>
  <c r="GU27" i="8" s="1"/>
  <c r="GS43" i="7"/>
  <c r="GU51" i="8" s="1"/>
  <c r="GU34" i="8" s="1"/>
  <c r="GT43" i="7"/>
  <c r="GV51" i="8" s="1"/>
  <c r="GV34" i="8" s="1"/>
  <c r="GT35" i="7"/>
  <c r="GT36" i="7"/>
  <c r="GT37" i="7"/>
  <c r="GT38" i="7"/>
  <c r="GT39" i="7"/>
  <c r="GT40" i="7"/>
  <c r="GT42" i="7"/>
  <c r="GV44" i="8" s="1"/>
  <c r="GV27" i="8" s="1"/>
  <c r="GU35" i="7"/>
  <c r="GU36" i="7"/>
  <c r="GU37" i="7"/>
  <c r="GU38" i="7"/>
  <c r="GU39" i="7"/>
  <c r="GU40" i="7"/>
  <c r="GU42" i="7"/>
  <c r="GW44" i="8" s="1"/>
  <c r="GW27" i="8" s="1"/>
  <c r="GU43" i="7"/>
  <c r="GW51" i="8" s="1"/>
  <c r="GW34" i="8" s="1"/>
  <c r="GV35" i="7"/>
  <c r="GV36" i="7"/>
  <c r="GV37" i="7"/>
  <c r="GV38" i="7"/>
  <c r="GV39" i="7"/>
  <c r="GV40" i="7"/>
  <c r="GV42" i="7"/>
  <c r="GX44" i="8" s="1"/>
  <c r="GX27" i="8" s="1"/>
  <c r="GV43" i="7"/>
  <c r="GX51" i="8" s="1"/>
  <c r="GX34" i="8" s="1"/>
  <c r="HB35" i="7"/>
  <c r="HB36" i="7"/>
  <c r="HB37" i="7"/>
  <c r="HB38" i="7"/>
  <c r="HB39" i="7"/>
  <c r="HB40" i="7"/>
  <c r="HB42" i="7"/>
  <c r="HD44" i="8" s="1"/>
  <c r="HD27" i="8" s="1"/>
  <c r="HB43" i="7"/>
  <c r="HD51" i="8" s="1"/>
  <c r="HD34" i="8" s="1"/>
  <c r="GR35" i="7"/>
  <c r="GR36" i="7"/>
  <c r="GR37" i="7"/>
  <c r="GR38" i="7"/>
  <c r="GR39" i="7"/>
  <c r="GR40" i="7"/>
  <c r="GR42" i="7"/>
  <c r="GT44" i="8" s="1"/>
  <c r="GT27" i="8" s="1"/>
  <c r="GR43" i="7"/>
  <c r="GT51" i="8" s="1"/>
  <c r="GT34" i="8" s="1"/>
  <c r="GZ35" i="7"/>
  <c r="GZ36" i="7"/>
  <c r="GZ37" i="7"/>
  <c r="GZ38" i="7"/>
  <c r="GZ39" i="7"/>
  <c r="GZ40" i="7"/>
  <c r="GZ42" i="7"/>
  <c r="HB44" i="8" s="1"/>
  <c r="HB27" i="8" s="1"/>
  <c r="GZ43" i="7"/>
  <c r="HB51" i="8" s="1"/>
  <c r="HB34" i="8" s="1"/>
  <c r="HA35" i="7"/>
  <c r="HA36" i="7"/>
  <c r="HA37" i="7"/>
  <c r="HA38" i="7"/>
  <c r="HA39" i="7"/>
  <c r="HA40" i="7"/>
  <c r="HA42" i="7"/>
  <c r="HC44" i="8" s="1"/>
  <c r="HC27" i="8" s="1"/>
  <c r="HA43" i="7"/>
  <c r="HC51" i="8" s="1"/>
  <c r="HC34" i="8" s="1"/>
  <c r="GQ35" i="7"/>
  <c r="GQ36" i="7"/>
  <c r="GQ37" i="7"/>
  <c r="GQ38" i="7"/>
  <c r="GQ39" i="7"/>
  <c r="GQ40" i="7"/>
  <c r="GQ42" i="7"/>
  <c r="GS44" i="8" s="1"/>
  <c r="GS27" i="8" s="1"/>
  <c r="GQ43" i="7"/>
  <c r="GS51" i="8" s="1"/>
  <c r="GS34" i="8" s="1"/>
  <c r="GX40" i="7"/>
  <c r="GX36" i="7"/>
  <c r="GX37" i="7"/>
  <c r="GX38" i="7"/>
  <c r="GX39" i="7"/>
  <c r="GX35" i="7"/>
  <c r="GX42" i="7"/>
  <c r="GZ44" i="8" s="1"/>
  <c r="GZ27" i="8" s="1"/>
  <c r="GX43" i="7"/>
  <c r="GZ51" i="8" s="1"/>
  <c r="GZ34" i="8" s="1"/>
  <c r="GW35" i="7"/>
  <c r="GW36" i="7"/>
  <c r="GW37" i="7"/>
  <c r="GW38" i="7"/>
  <c r="GW39" i="7"/>
  <c r="GW40" i="7"/>
  <c r="GW42" i="7"/>
  <c r="GY44" i="8" s="1"/>
  <c r="GY27" i="8" s="1"/>
  <c r="GW43" i="7"/>
  <c r="GY51" i="8" s="1"/>
  <c r="GY34" i="8" s="1"/>
  <c r="GV163" i="7"/>
  <c r="GV33" i="7"/>
  <c r="HB32" i="7"/>
  <c r="HB33" i="7"/>
  <c r="GR162" i="7"/>
  <c r="GR33" i="7"/>
  <c r="GZ33" i="7"/>
  <c r="MH297" i="7"/>
  <c r="HA33" i="7"/>
  <c r="GX33" i="7"/>
  <c r="GY33" i="7"/>
  <c r="GT162" i="7"/>
  <c r="GT33" i="7"/>
  <c r="GU33" i="7"/>
  <c r="GW33" i="7"/>
  <c r="GQ33" i="7"/>
  <c r="P53" i="23"/>
  <c r="P66" i="23" s="1"/>
  <c r="M135" i="7" s="1"/>
  <c r="EK38" i="7"/>
  <c r="EK42" i="7"/>
  <c r="EM44" i="8" s="1"/>
  <c r="EM27" i="8" s="1"/>
  <c r="EK35" i="7"/>
  <c r="EK33" i="7"/>
  <c r="EK37" i="7"/>
  <c r="EK41" i="7"/>
  <c r="EK36" i="7"/>
  <c r="EK40" i="7"/>
  <c r="EK44" i="7"/>
  <c r="EM50" i="8" s="1"/>
  <c r="EM33" i="8" s="1"/>
  <c r="EK39" i="7"/>
  <c r="EK43" i="7"/>
  <c r="EM51" i="8" s="1"/>
  <c r="EM34" i="8" s="1"/>
  <c r="EM36" i="7"/>
  <c r="EM40" i="7"/>
  <c r="EM44" i="7"/>
  <c r="EO50" i="8" s="1"/>
  <c r="EO33" i="8" s="1"/>
  <c r="EM33" i="7"/>
  <c r="EM37" i="7"/>
  <c r="EM41" i="7"/>
  <c r="EM35" i="7"/>
  <c r="EM39" i="7"/>
  <c r="EM43" i="7"/>
  <c r="EO51" i="8" s="1"/>
  <c r="EO34" i="8" s="1"/>
  <c r="EM38" i="7"/>
  <c r="EM42" i="7"/>
  <c r="EO44" i="8" s="1"/>
  <c r="EO27" i="8" s="1"/>
  <c r="EJ33" i="7"/>
  <c r="EJ37" i="7"/>
  <c r="EJ41" i="7"/>
  <c r="EJ36" i="7"/>
  <c r="EJ40" i="7"/>
  <c r="EJ44" i="7"/>
  <c r="EL50" i="8" s="1"/>
  <c r="EJ42" i="7"/>
  <c r="EL44" i="8" s="1"/>
  <c r="EL27" i="8" s="1"/>
  <c r="EJ35" i="7"/>
  <c r="EJ39" i="7"/>
  <c r="EJ43" i="7"/>
  <c r="EL51" i="8" s="1"/>
  <c r="EL34" i="8" s="1"/>
  <c r="EJ38" i="7"/>
  <c r="ER33" i="7"/>
  <c r="ER37" i="7"/>
  <c r="ER41" i="7"/>
  <c r="ER36" i="7"/>
  <c r="ER40" i="7"/>
  <c r="ER44" i="7"/>
  <c r="ET50" i="8" s="1"/>
  <c r="ET33" i="8" s="1"/>
  <c r="ER38" i="7"/>
  <c r="ER42" i="7"/>
  <c r="ET44" i="8" s="1"/>
  <c r="ET27" i="8" s="1"/>
  <c r="ER35" i="7"/>
  <c r="ER39" i="7"/>
  <c r="ER43" i="7"/>
  <c r="ET51" i="8" s="1"/>
  <c r="ET34" i="8" s="1"/>
  <c r="ES38" i="7"/>
  <c r="ES42" i="7"/>
  <c r="EU44" i="8" s="1"/>
  <c r="EU27" i="8" s="1"/>
  <c r="ES33" i="7"/>
  <c r="ES37" i="7"/>
  <c r="ES41" i="7"/>
  <c r="ES39" i="7"/>
  <c r="ES36" i="7"/>
  <c r="ES40" i="7"/>
  <c r="ES44" i="7"/>
  <c r="EU50" i="8" s="1"/>
  <c r="EU33" i="8" s="1"/>
  <c r="ES35" i="7"/>
  <c r="ES43" i="7"/>
  <c r="EU51" i="8" s="1"/>
  <c r="EU34" i="8" s="1"/>
  <c r="EO44" i="7"/>
  <c r="EQ50" i="8" s="1"/>
  <c r="EQ33" i="8" s="1"/>
  <c r="EO35" i="7"/>
  <c r="EO39" i="7"/>
  <c r="EP35" i="7"/>
  <c r="EP39" i="7"/>
  <c r="EP43" i="7"/>
  <c r="ER51" i="8" s="1"/>
  <c r="ER34" i="8" s="1"/>
  <c r="EP40" i="7"/>
  <c r="EP38" i="7"/>
  <c r="EP42" i="7"/>
  <c r="ER44" i="8" s="1"/>
  <c r="ER27" i="8" s="1"/>
  <c r="EP36" i="7"/>
  <c r="EP44" i="7"/>
  <c r="ER50" i="8" s="1"/>
  <c r="EP33" i="7"/>
  <c r="EP37" i="7"/>
  <c r="EP41" i="7"/>
  <c r="EO40" i="7"/>
  <c r="EO41" i="7"/>
  <c r="EO42" i="7"/>
  <c r="EQ44" i="8" s="1"/>
  <c r="EQ27" i="8" s="1"/>
  <c r="EL35" i="7"/>
  <c r="EL39" i="7"/>
  <c r="EL43" i="7"/>
  <c r="EN51" i="8" s="1"/>
  <c r="EN34" i="8" s="1"/>
  <c r="EL36" i="7"/>
  <c r="EL44" i="7"/>
  <c r="EN50" i="8" s="1"/>
  <c r="EN33" i="8" s="1"/>
  <c r="EL38" i="7"/>
  <c r="EL42" i="7"/>
  <c r="EN44" i="8" s="1"/>
  <c r="EN27" i="8" s="1"/>
  <c r="EL33" i="7"/>
  <c r="EL37" i="7"/>
  <c r="EL41" i="7"/>
  <c r="EL40" i="7"/>
  <c r="ET32" i="7"/>
  <c r="ET35" i="7"/>
  <c r="ET39" i="7"/>
  <c r="ET43" i="7"/>
  <c r="EV51" i="8" s="1"/>
  <c r="EV34" i="8" s="1"/>
  <c r="ET38" i="7"/>
  <c r="ET42" i="7"/>
  <c r="EV44" i="8" s="1"/>
  <c r="EV27" i="8" s="1"/>
  <c r="ET40" i="7"/>
  <c r="ET33" i="7"/>
  <c r="ET37" i="7"/>
  <c r="ET41" i="7"/>
  <c r="ET36" i="7"/>
  <c r="ET44" i="7"/>
  <c r="EV50" i="8" s="1"/>
  <c r="EV33" i="8" s="1"/>
  <c r="EO36" i="7"/>
  <c r="EO37" i="7"/>
  <c r="EO38" i="7"/>
  <c r="EQ36" i="7"/>
  <c r="EQ40" i="7"/>
  <c r="EQ44" i="7"/>
  <c r="ES50" i="8" s="1"/>
  <c r="ES33" i="8" s="1"/>
  <c r="EQ35" i="7"/>
  <c r="EQ39" i="7"/>
  <c r="EQ43" i="7"/>
  <c r="ES51" i="8" s="1"/>
  <c r="ES34" i="8" s="1"/>
  <c r="EQ37" i="7"/>
  <c r="EQ38" i="7"/>
  <c r="EQ42" i="7"/>
  <c r="ES44" i="8" s="1"/>
  <c r="ES27" i="8" s="1"/>
  <c r="EQ33" i="7"/>
  <c r="EQ41" i="7"/>
  <c r="EN162" i="7"/>
  <c r="EN33" i="7"/>
  <c r="EN37" i="7"/>
  <c r="EN41" i="7"/>
  <c r="EN38" i="7"/>
  <c r="EN42" i="7"/>
  <c r="EP44" i="8" s="1"/>
  <c r="EP27" i="8" s="1"/>
  <c r="EN36" i="7"/>
  <c r="EN40" i="7"/>
  <c r="EN44" i="7"/>
  <c r="EP50" i="8" s="1"/>
  <c r="EP33" i="8" s="1"/>
  <c r="EN35" i="7"/>
  <c r="EN39" i="7"/>
  <c r="EN43" i="7"/>
  <c r="EP51" i="8" s="1"/>
  <c r="EP34" i="8" s="1"/>
  <c r="EO43" i="7"/>
  <c r="EQ51" i="8" s="1"/>
  <c r="EQ34" i="8" s="1"/>
  <c r="EO33" i="7"/>
  <c r="EI38" i="7"/>
  <c r="EI42" i="7"/>
  <c r="EK44" i="8" s="1"/>
  <c r="EK27" i="8" s="1"/>
  <c r="EI41" i="7"/>
  <c r="EI35" i="7"/>
  <c r="EI39" i="7"/>
  <c r="EI43" i="7"/>
  <c r="EK51" i="8" s="1"/>
  <c r="EK34" i="8" s="1"/>
  <c r="EI36" i="7"/>
  <c r="EI40" i="7"/>
  <c r="EI44" i="7"/>
  <c r="EK50" i="8" s="1"/>
  <c r="EK33" i="8" s="1"/>
  <c r="EI37" i="7"/>
  <c r="EI8" i="7"/>
  <c r="EI27" i="7" s="1"/>
  <c r="EI33" i="7"/>
  <c r="CK50" i="8"/>
  <c r="CK33" i="8" s="1"/>
  <c r="JH43" i="8"/>
  <c r="JH26" i="8" s="1"/>
  <c r="CC31" i="7"/>
  <c r="CE8" i="7"/>
  <c r="CE27" i="7" s="1"/>
  <c r="CG47" i="8" s="1"/>
  <c r="CG49" i="8" s="1"/>
  <c r="CF32" i="7"/>
  <c r="CJ8" i="7"/>
  <c r="CJ27" i="7" s="1"/>
  <c r="CL47" i="8" s="1"/>
  <c r="CL49" i="8" s="1"/>
  <c r="CD162" i="7"/>
  <c r="CA32" i="7"/>
  <c r="KV272" i="7"/>
  <c r="KV274" i="7" s="1"/>
  <c r="BM32" i="7"/>
  <c r="BL31" i="7"/>
  <c r="P26" i="7"/>
  <c r="E5" i="37"/>
  <c r="E30" i="37" s="1"/>
  <c r="F44" i="7"/>
  <c r="H50" i="8" s="1"/>
  <c r="F43" i="7"/>
  <c r="F41" i="7"/>
  <c r="F39" i="7"/>
  <c r="F37" i="7"/>
  <c r="F35" i="7"/>
  <c r="F33" i="7"/>
  <c r="F40" i="7"/>
  <c r="F38" i="7"/>
  <c r="F34" i="7"/>
  <c r="F42" i="7"/>
  <c r="H44" i="8" s="1"/>
  <c r="H27" i="8" s="1"/>
  <c r="F36" i="7"/>
  <c r="O33" i="7"/>
  <c r="O41" i="7"/>
  <c r="O34" i="7"/>
  <c r="O36" i="7"/>
  <c r="O38" i="7"/>
  <c r="O40" i="7"/>
  <c r="O42" i="7"/>
  <c r="Q44" i="8" s="1"/>
  <c r="Q27" i="8" s="1"/>
  <c r="O44" i="7"/>
  <c r="Q50" i="8" s="1"/>
  <c r="Q33" i="8" s="1"/>
  <c r="O39" i="7"/>
  <c r="O35" i="7"/>
  <c r="O37" i="7"/>
  <c r="O43" i="7"/>
  <c r="H33" i="7"/>
  <c r="H35" i="7"/>
  <c r="H37" i="7"/>
  <c r="H39" i="7"/>
  <c r="H41" i="7"/>
  <c r="H43" i="7"/>
  <c r="H34" i="7"/>
  <c r="H36" i="7"/>
  <c r="H38" i="7"/>
  <c r="H40" i="7"/>
  <c r="H42" i="7"/>
  <c r="J44" i="8" s="1"/>
  <c r="J27" i="8" s="1"/>
  <c r="H44" i="7"/>
  <c r="J50" i="8" s="1"/>
  <c r="J34" i="7"/>
  <c r="J36" i="7"/>
  <c r="J38" i="7"/>
  <c r="J40" i="7"/>
  <c r="J42" i="7"/>
  <c r="L44" i="8" s="1"/>
  <c r="L27" i="8" s="1"/>
  <c r="J44" i="7"/>
  <c r="L50" i="8" s="1"/>
  <c r="L33" i="8" s="1"/>
  <c r="J33" i="7"/>
  <c r="J35" i="7"/>
  <c r="J37" i="7"/>
  <c r="J39" i="7"/>
  <c r="J41" i="7"/>
  <c r="J43" i="7"/>
  <c r="I43" i="8"/>
  <c r="I26" i="8" s="1"/>
  <c r="G5" i="37"/>
  <c r="J26" i="7"/>
  <c r="LL162" i="7"/>
  <c r="EG272" i="7"/>
  <c r="EG274" i="7" s="1"/>
  <c r="LL8" i="7"/>
  <c r="HD272" i="7"/>
  <c r="HD274" i="7" s="1"/>
  <c r="KX296" i="7"/>
  <c r="LL32" i="7"/>
  <c r="LC272" i="7"/>
  <c r="LC274" i="7" s="1"/>
  <c r="LL31" i="7"/>
  <c r="HL272" i="7"/>
  <c r="HL274" i="7" s="1"/>
  <c r="HK272" i="7"/>
  <c r="HK274" i="7" s="1"/>
  <c r="J163" i="7"/>
  <c r="J32" i="7" s="1"/>
  <c r="FT335" i="7"/>
  <c r="Y8" i="7"/>
  <c r="T333" i="7"/>
  <c r="HG272" i="7"/>
  <c r="HG274" i="7" s="1"/>
  <c r="LG8" i="7"/>
  <c r="EE272" i="7"/>
  <c r="EE274" i="7" s="1"/>
  <c r="LG31" i="7"/>
  <c r="KY272" i="7"/>
  <c r="KY274" i="7" s="1"/>
  <c r="R34" i="37"/>
  <c r="R36" i="37" s="1"/>
  <c r="LG162" i="7"/>
  <c r="HD296" i="7"/>
  <c r="HD298" i="7" s="1"/>
  <c r="LG32" i="7"/>
  <c r="AM30" i="8"/>
  <c r="AM32" i="8" s="1"/>
  <c r="EQ43" i="8"/>
  <c r="EQ26" i="8" s="1"/>
  <c r="LT258" i="7"/>
  <c r="LF310" i="7"/>
  <c r="LF338" i="7" s="1"/>
  <c r="P68" i="40"/>
  <c r="U68" i="40"/>
  <c r="KZ272" i="7"/>
  <c r="KZ274" i="7" s="1"/>
  <c r="AP250" i="7"/>
  <c r="AP201" i="7" s="1"/>
  <c r="R352" i="7"/>
  <c r="V65" i="32"/>
  <c r="S110" i="7" s="1"/>
  <c r="GV23" i="7" s="1"/>
  <c r="R350" i="7"/>
  <c r="Q348" i="7"/>
  <c r="V63" i="32"/>
  <c r="R347" i="7"/>
  <c r="X50" i="40"/>
  <c r="W64" i="40"/>
  <c r="X48" i="40"/>
  <c r="X63" i="40" s="1"/>
  <c r="Y47" i="40"/>
  <c r="X43" i="40"/>
  <c r="W60" i="40"/>
  <c r="S145" i="7"/>
  <c r="AD65" i="40"/>
  <c r="AD59" i="40"/>
  <c r="AD57" i="40"/>
  <c r="AE30" i="40"/>
  <c r="AE66" i="40" s="1"/>
  <c r="X46" i="40"/>
  <c r="X62" i="40" s="1"/>
  <c r="Y45" i="40"/>
  <c r="V68" i="40"/>
  <c r="V69" i="40"/>
  <c r="S113" i="7" s="1"/>
  <c r="V72" i="40"/>
  <c r="V71" i="40"/>
  <c r="GF272" i="7"/>
  <c r="GF274" i="7" s="1"/>
  <c r="GG272" i="7"/>
  <c r="GG274" i="7" s="1"/>
  <c r="MR297" i="7"/>
  <c r="EO27" i="7"/>
  <c r="EQ47" i="8" s="1"/>
  <c r="EQ49" i="8" s="1"/>
  <c r="FT334" i="7"/>
  <c r="FT336" i="7"/>
  <c r="FT338" i="7"/>
  <c r="FT332" i="7"/>
  <c r="FT339" i="7"/>
  <c r="FT337" i="7"/>
  <c r="DZ272" i="7"/>
  <c r="DZ274" i="7" s="1"/>
  <c r="DZ325" i="7"/>
  <c r="DZ338" i="7" s="1"/>
  <c r="HG314" i="7"/>
  <c r="HG338" i="7" s="1"/>
  <c r="HL314" i="7"/>
  <c r="HL338" i="7" s="1"/>
  <c r="KY314" i="7"/>
  <c r="KY338" i="7" s="1"/>
  <c r="V64" i="24"/>
  <c r="S136" i="7" s="1"/>
  <c r="S64" i="7" s="1"/>
  <c r="V63" i="25"/>
  <c r="DZ296" i="7"/>
  <c r="DZ298" i="7" s="1"/>
  <c r="EE337" i="7"/>
  <c r="GK296" i="7"/>
  <c r="GK298" i="7" s="1"/>
  <c r="V64" i="32"/>
  <c r="S137" i="7" s="1"/>
  <c r="S65" i="7" s="1"/>
  <c r="LT257" i="7"/>
  <c r="MR281" i="7"/>
  <c r="LT281" i="7" s="1"/>
  <c r="MR286" i="7"/>
  <c r="LT286" i="7" s="1"/>
  <c r="GG296" i="7"/>
  <c r="GG298" i="7" s="1"/>
  <c r="GG335" i="7"/>
  <c r="EG338" i="7"/>
  <c r="LT262" i="7"/>
  <c r="GE296" i="7"/>
  <c r="GE298" i="7" s="1"/>
  <c r="DX296" i="7"/>
  <c r="DX298" i="7" s="1"/>
  <c r="KQ338" i="7"/>
  <c r="GD339" i="7"/>
  <c r="HK296" i="7"/>
  <c r="HK298" i="7" s="1"/>
  <c r="KK333" i="7"/>
  <c r="GF336" i="7"/>
  <c r="M333" i="7"/>
  <c r="HD339" i="7"/>
  <c r="DO333" i="7"/>
  <c r="DV334" i="7"/>
  <c r="KZ334" i="7"/>
  <c r="HD338" i="7"/>
  <c r="HO336" i="7"/>
  <c r="EE338" i="7"/>
  <c r="FW338" i="7"/>
  <c r="GD338" i="7"/>
  <c r="DO338" i="7"/>
  <c r="EG337" i="7"/>
  <c r="GG338" i="7"/>
  <c r="KZ338" i="7"/>
  <c r="KQ337" i="7"/>
  <c r="GF338" i="7"/>
  <c r="DV338" i="7"/>
  <c r="HK338" i="7"/>
  <c r="KK338" i="7"/>
  <c r="HS337" i="7"/>
  <c r="HS335" i="7"/>
  <c r="HS334" i="7"/>
  <c r="HS339" i="7"/>
  <c r="HS333" i="7"/>
  <c r="HS336" i="7"/>
  <c r="HS332" i="7"/>
  <c r="HQ337" i="7"/>
  <c r="HQ339" i="7"/>
  <c r="HQ333" i="7"/>
  <c r="HQ336" i="7"/>
  <c r="HQ332" i="7"/>
  <c r="HQ335" i="7"/>
  <c r="HQ334" i="7"/>
  <c r="HW337" i="7"/>
  <c r="HW335" i="7"/>
  <c r="HW334" i="7"/>
  <c r="HW339" i="7"/>
  <c r="HW333" i="7"/>
  <c r="HW336" i="7"/>
  <c r="HW332" i="7"/>
  <c r="AB333" i="7"/>
  <c r="DT339" i="7"/>
  <c r="KT333" i="7"/>
  <c r="DL336" i="7"/>
  <c r="HU335" i="7"/>
  <c r="FS334" i="7"/>
  <c r="FY335" i="7"/>
  <c r="KR335" i="7"/>
  <c r="HT333" i="7"/>
  <c r="KK335" i="7"/>
  <c r="KL335" i="7"/>
  <c r="DM339" i="7"/>
  <c r="DN333" i="7"/>
  <c r="KL337" i="7"/>
  <c r="DQ337" i="7"/>
  <c r="DM338" i="7"/>
  <c r="FV338" i="7"/>
  <c r="HT338" i="7"/>
  <c r="HU338" i="7"/>
  <c r="KI332" i="7"/>
  <c r="KT336" i="7"/>
  <c r="DL335" i="7"/>
  <c r="FS333" i="7"/>
  <c r="GD333" i="7"/>
  <c r="DR332" i="7"/>
  <c r="KK334" i="7"/>
  <c r="FX336" i="7"/>
  <c r="DM332" i="7"/>
  <c r="HV335" i="7"/>
  <c r="KZ333" i="7"/>
  <c r="KZ339" i="7"/>
  <c r="KJ339" i="7"/>
  <c r="KP333" i="7"/>
  <c r="DO336" i="7"/>
  <c r="DQ332" i="7"/>
  <c r="HO339" i="7"/>
  <c r="HU339" i="7"/>
  <c r="FS336" i="7"/>
  <c r="FZ336" i="7"/>
  <c r="DK334" i="7"/>
  <c r="DV339" i="7"/>
  <c r="KO335" i="7"/>
  <c r="FW339" i="7"/>
  <c r="KL333" i="7"/>
  <c r="DM335" i="7"/>
  <c r="DN338" i="7"/>
  <c r="FW337" i="7"/>
  <c r="GB337" i="7"/>
  <c r="DL338" i="7"/>
  <c r="GF332" i="7"/>
  <c r="EG332" i="7"/>
  <c r="EG336" i="7"/>
  <c r="GD337" i="7"/>
  <c r="GC337" i="7"/>
  <c r="DT338" i="7"/>
  <c r="HY337" i="7"/>
  <c r="DR338" i="7"/>
  <c r="KP338" i="7"/>
  <c r="KJ332" i="7"/>
  <c r="KT334" i="7"/>
  <c r="DQ335" i="7"/>
  <c r="HO332" i="7"/>
  <c r="HU332" i="7"/>
  <c r="DK339" i="7"/>
  <c r="KR336" i="7"/>
  <c r="KK332" i="7"/>
  <c r="KL332" i="7"/>
  <c r="KS332" i="7"/>
  <c r="HD334" i="7"/>
  <c r="HW338" i="7"/>
  <c r="EE335" i="7"/>
  <c r="KJ336" i="7"/>
  <c r="KK336" i="7"/>
  <c r="KI334" i="7"/>
  <c r="FS339" i="7"/>
  <c r="DQ339" i="7"/>
  <c r="KP334" i="7"/>
  <c r="GF337" i="7"/>
  <c r="HK337" i="7"/>
  <c r="HK339" i="7"/>
  <c r="HK333" i="7"/>
  <c r="HK336" i="7"/>
  <c r="HK335" i="7"/>
  <c r="HK334" i="7"/>
  <c r="HR338" i="7"/>
  <c r="HR339" i="7"/>
  <c r="HR333" i="7"/>
  <c r="HR336" i="7"/>
  <c r="HR332" i="7"/>
  <c r="HR335" i="7"/>
  <c r="HR334" i="7"/>
  <c r="M338" i="7"/>
  <c r="R337" i="7"/>
  <c r="KI339" i="7"/>
  <c r="DT333" i="7"/>
  <c r="KQ335" i="7"/>
  <c r="DL332" i="7"/>
  <c r="HY335" i="7"/>
  <c r="GB336" i="7"/>
  <c r="FZ334" i="7"/>
  <c r="DK336" i="7"/>
  <c r="DR339" i="7"/>
  <c r="KO339" i="7"/>
  <c r="DP339" i="7"/>
  <c r="FW335" i="7"/>
  <c r="FX339" i="7"/>
  <c r="DM333" i="7"/>
  <c r="DV337" i="7"/>
  <c r="HU337" i="7"/>
  <c r="FY338" i="7"/>
  <c r="FZ337" i="7"/>
  <c r="KI338" i="7"/>
  <c r="KJ334" i="7"/>
  <c r="KT332" i="7"/>
  <c r="DQ333" i="7"/>
  <c r="HO334" i="7"/>
  <c r="GB335" i="7"/>
  <c r="KO336" i="7"/>
  <c r="DP336" i="7"/>
  <c r="FW334" i="7"/>
  <c r="FX332" i="7"/>
  <c r="KS334" i="7"/>
  <c r="HV332" i="7"/>
  <c r="HV336" i="7"/>
  <c r="GG332" i="7"/>
  <c r="KJ333" i="7"/>
  <c r="KT335" i="7"/>
  <c r="DO332" i="7"/>
  <c r="FV336" i="7"/>
  <c r="HO333" i="7"/>
  <c r="HU333" i="7"/>
  <c r="FS332" i="7"/>
  <c r="FZ332" i="7"/>
  <c r="GD336" i="7"/>
  <c r="FY339" i="7"/>
  <c r="DV333" i="7"/>
  <c r="GC339" i="7"/>
  <c r="DP335" i="7"/>
  <c r="FW333" i="7"/>
  <c r="FX335" i="7"/>
  <c r="KS339" i="7"/>
  <c r="HZ338" i="7"/>
  <c r="KJ337" i="7"/>
  <c r="KK337" i="7"/>
  <c r="KO337" i="7"/>
  <c r="GF333" i="7"/>
  <c r="GF339" i="7"/>
  <c r="EG333" i="7"/>
  <c r="EG339" i="7"/>
  <c r="HO337" i="7"/>
  <c r="DP338" i="7"/>
  <c r="HY338" i="7"/>
  <c r="DT334" i="7"/>
  <c r="KQ332" i="7"/>
  <c r="FV335" i="7"/>
  <c r="HZ336" i="7"/>
  <c r="HY332" i="7"/>
  <c r="FS335" i="7"/>
  <c r="FZ335" i="7"/>
  <c r="DK333" i="7"/>
  <c r="FY332" i="7"/>
  <c r="KR332" i="7"/>
  <c r="FW332" i="7"/>
  <c r="GA336" i="7"/>
  <c r="DN334" i="7"/>
  <c r="HD335" i="7"/>
  <c r="EE332" i="7"/>
  <c r="EE336" i="7"/>
  <c r="KS337" i="7"/>
  <c r="DK337" i="7"/>
  <c r="HQ338" i="7"/>
  <c r="DT337" i="7"/>
  <c r="DL339" i="7"/>
  <c r="FY336" i="7"/>
  <c r="KQ336" i="7"/>
  <c r="FX334" i="7"/>
  <c r="HK332" i="7"/>
  <c r="KL334" i="7"/>
  <c r="KR334" i="7"/>
  <c r="FV339" i="7"/>
  <c r="HT336" i="7"/>
  <c r="KZ337" i="7"/>
  <c r="R333" i="7"/>
  <c r="KI333" i="7"/>
  <c r="KP335" i="7"/>
  <c r="DQ334" i="7"/>
  <c r="HO335" i="7"/>
  <c r="GB332" i="7"/>
  <c r="DK332" i="7"/>
  <c r="DR333" i="7"/>
  <c r="KO333" i="7"/>
  <c r="DP333" i="7"/>
  <c r="FX333" i="7"/>
  <c r="KS335" i="7"/>
  <c r="FS337" i="7"/>
  <c r="KL338" i="7"/>
  <c r="GA338" i="7"/>
  <c r="KP337" i="7"/>
  <c r="DO337" i="7"/>
  <c r="HT337" i="7"/>
  <c r="DT336" i="7"/>
  <c r="KQ334" i="7"/>
  <c r="FV333" i="7"/>
  <c r="HY334" i="7"/>
  <c r="FZ333" i="7"/>
  <c r="DK335" i="7"/>
  <c r="FY334" i="7"/>
  <c r="KO332" i="7"/>
  <c r="DP332" i="7"/>
  <c r="GA334" i="7"/>
  <c r="DN332" i="7"/>
  <c r="HV333" i="7"/>
  <c r="HV339" i="7"/>
  <c r="KZ335" i="7"/>
  <c r="GG333" i="7"/>
  <c r="DT335" i="7"/>
  <c r="KQ339" i="7"/>
  <c r="DL334" i="7"/>
  <c r="FV332" i="7"/>
  <c r="HZ339" i="7"/>
  <c r="HY339" i="7"/>
  <c r="GB334" i="7"/>
  <c r="GD332" i="7"/>
  <c r="FY333" i="7"/>
  <c r="KR339" i="7"/>
  <c r="GC333" i="7"/>
  <c r="KK339" i="7"/>
  <c r="GA339" i="7"/>
  <c r="KS333" i="7"/>
  <c r="DL337" i="7"/>
  <c r="GF334" i="7"/>
  <c r="EG334" i="7"/>
  <c r="KO338" i="7"/>
  <c r="KI337" i="7"/>
  <c r="HV338" i="7"/>
  <c r="GB338" i="7"/>
  <c r="DR337" i="7"/>
  <c r="HD337" i="7"/>
  <c r="KP336" i="7"/>
  <c r="DO335" i="7"/>
  <c r="HZ332" i="7"/>
  <c r="GB333" i="7"/>
  <c r="DV336" i="7"/>
  <c r="GC332" i="7"/>
  <c r="HT334" i="7"/>
  <c r="GA332" i="7"/>
  <c r="HD332" i="7"/>
  <c r="HD336" i="7"/>
  <c r="EE333" i="7"/>
  <c r="EE339" i="7"/>
  <c r="HS338" i="7"/>
  <c r="HV337" i="7"/>
  <c r="FZ338" i="7"/>
  <c r="DP334" i="7"/>
  <c r="GD335" i="7"/>
  <c r="HR337" i="7"/>
  <c r="HU334" i="7"/>
  <c r="DO339" i="7"/>
  <c r="HY336" i="7"/>
  <c r="HO338" i="7"/>
  <c r="R336" i="7"/>
  <c r="KJ335" i="7"/>
  <c r="KT339" i="7"/>
  <c r="DO334" i="7"/>
  <c r="FV334" i="7"/>
  <c r="HZ335" i="7"/>
  <c r="GD334" i="7"/>
  <c r="DV335" i="7"/>
  <c r="GC335" i="7"/>
  <c r="HT339" i="7"/>
  <c r="GA335" i="7"/>
  <c r="DN339" i="7"/>
  <c r="DN337" i="7"/>
  <c r="KR337" i="7"/>
  <c r="HZ337" i="7"/>
  <c r="KI336" i="7"/>
  <c r="DR336" i="7"/>
  <c r="GC334" i="7"/>
  <c r="HT332" i="7"/>
  <c r="DM336" i="7"/>
  <c r="KZ332" i="7"/>
  <c r="KZ336" i="7"/>
  <c r="KP339" i="7"/>
  <c r="KQ333" i="7"/>
  <c r="DQ336" i="7"/>
  <c r="HZ333" i="7"/>
  <c r="DR335" i="7"/>
  <c r="KR333" i="7"/>
  <c r="KL339" i="7"/>
  <c r="GA333" i="7"/>
  <c r="DN335" i="7"/>
  <c r="GC338" i="7"/>
  <c r="KT338" i="7"/>
  <c r="GF335" i="7"/>
  <c r="EG335" i="7"/>
  <c r="KS338" i="7"/>
  <c r="FX337" i="7"/>
  <c r="DM337" i="7"/>
  <c r="DV332" i="7"/>
  <c r="HD333" i="7"/>
  <c r="EE334" i="7"/>
  <c r="M336" i="7"/>
  <c r="T334" i="7"/>
  <c r="T332" i="7"/>
  <c r="T338" i="7"/>
  <c r="R335" i="7"/>
  <c r="R339" i="7"/>
  <c r="AB335" i="7"/>
  <c r="T339" i="7"/>
  <c r="T335" i="7"/>
  <c r="M337" i="7"/>
  <c r="M332" i="7"/>
  <c r="M335" i="7"/>
  <c r="AB338" i="7"/>
  <c r="R332" i="7"/>
  <c r="AB334" i="7"/>
  <c r="AB339" i="7"/>
  <c r="T336" i="7"/>
  <c r="T337" i="7"/>
  <c r="M334" i="7"/>
  <c r="M339" i="7"/>
  <c r="R334" i="7"/>
  <c r="AB336" i="7"/>
  <c r="AB332" i="7"/>
  <c r="JY250" i="7"/>
  <c r="JY201" i="7" s="1"/>
  <c r="GM339" i="7"/>
  <c r="KX338" i="7"/>
  <c r="GL337" i="7"/>
  <c r="IL250" i="7"/>
  <c r="IL201" i="7" s="1"/>
  <c r="HJ335" i="7"/>
  <c r="GE338" i="7"/>
  <c r="HH272" i="7"/>
  <c r="HH274" i="7" s="1"/>
  <c r="HH336" i="7"/>
  <c r="DY272" i="7"/>
  <c r="DY274" i="7" s="1"/>
  <c r="DY338" i="7"/>
  <c r="LA272" i="7"/>
  <c r="LA274" i="7" s="1"/>
  <c r="LA332" i="7"/>
  <c r="DW272" i="7"/>
  <c r="DW274" i="7" s="1"/>
  <c r="DW336" i="7"/>
  <c r="EF272" i="7"/>
  <c r="EF274" i="7" s="1"/>
  <c r="EF332" i="7"/>
  <c r="LB272" i="7"/>
  <c r="LB274" i="7" s="1"/>
  <c r="LB333" i="7"/>
  <c r="GJ272" i="7"/>
  <c r="GJ274" i="7" s="1"/>
  <c r="GJ335" i="7"/>
  <c r="GN272" i="7"/>
  <c r="GN274" i="7" s="1"/>
  <c r="GN337" i="7"/>
  <c r="EB272" i="7"/>
  <c r="EB274" i="7" s="1"/>
  <c r="EB337" i="7"/>
  <c r="HI272" i="7"/>
  <c r="HI274" i="7" s="1"/>
  <c r="HI335" i="7"/>
  <c r="HE272" i="7"/>
  <c r="HE274" i="7" s="1"/>
  <c r="HE335" i="7"/>
  <c r="HM272" i="7"/>
  <c r="HM274" i="7" s="1"/>
  <c r="HM337" i="7"/>
  <c r="GO272" i="7"/>
  <c r="GO274" i="7" s="1"/>
  <c r="GO338" i="7"/>
  <c r="LF272" i="7"/>
  <c r="LF274" i="7" s="1"/>
  <c r="LD272" i="7"/>
  <c r="LD274" i="7" s="1"/>
  <c r="LD334" i="7"/>
  <c r="ED272" i="7"/>
  <c r="ED274" i="7" s="1"/>
  <c r="ED332" i="7"/>
  <c r="EC272" i="7"/>
  <c r="EC274" i="7" s="1"/>
  <c r="EC339" i="7"/>
  <c r="GK272" i="7"/>
  <c r="GK274" i="7" s="1"/>
  <c r="KU272" i="7"/>
  <c r="KU274" i="7" s="1"/>
  <c r="KU338" i="7"/>
  <c r="LE272" i="7"/>
  <c r="LE274" i="7" s="1"/>
  <c r="LE339" i="7"/>
  <c r="HN272" i="7"/>
  <c r="HN274" i="7" s="1"/>
  <c r="HN338" i="7"/>
  <c r="GH272" i="7"/>
  <c r="GH274" i="7" s="1"/>
  <c r="GH337" i="7"/>
  <c r="KV296" i="7"/>
  <c r="KV298" i="7" s="1"/>
  <c r="HF296" i="7"/>
  <c r="HF298" i="7" s="1"/>
  <c r="LC296" i="7"/>
  <c r="LC298" i="7" s="1"/>
  <c r="LC240" i="7" s="1"/>
  <c r="D245" i="7"/>
  <c r="V65" i="24"/>
  <c r="S109" i="7" s="1"/>
  <c r="AA65" i="26"/>
  <c r="X112" i="7" s="1"/>
  <c r="IZ25" i="7" s="1"/>
  <c r="AA64" i="26"/>
  <c r="X139" i="7" s="1"/>
  <c r="X67" i="7" s="1"/>
  <c r="S149" i="7"/>
  <c r="V64" i="25"/>
  <c r="S138" i="7" s="1"/>
  <c r="S66" i="7" s="1"/>
  <c r="CJ163" i="7"/>
  <c r="CJ162" i="7"/>
  <c r="CJ32" i="7"/>
  <c r="CJ31" i="7"/>
  <c r="F15" i="7"/>
  <c r="X33" i="37"/>
  <c r="I27" i="7"/>
  <c r="K47" i="8" s="1"/>
  <c r="G27" i="7"/>
  <c r="I47" i="8" s="1"/>
  <c r="N27" i="7"/>
  <c r="P47" i="8" s="1"/>
  <c r="J21" i="7"/>
  <c r="CA31" i="7"/>
  <c r="JD162" i="7"/>
  <c r="JD32" i="7"/>
  <c r="ES162" i="7"/>
  <c r="ES32" i="7"/>
  <c r="ES163" i="7"/>
  <c r="ES8" i="7"/>
  <c r="ES27" i="7" s="1"/>
  <c r="EU47" i="8" s="1"/>
  <c r="EU49" i="8" s="1"/>
  <c r="ES31" i="7"/>
  <c r="CA8" i="7"/>
  <c r="CA162" i="7"/>
  <c r="CA163" i="7"/>
  <c r="F163" i="7"/>
  <c r="F32" i="7" s="1"/>
  <c r="F18" i="7"/>
  <c r="F162" i="7"/>
  <c r="F31" i="7" s="1"/>
  <c r="F216" i="7"/>
  <c r="F206" i="7"/>
  <c r="X27" i="37"/>
  <c r="F223" i="7"/>
  <c r="F25" i="7"/>
  <c r="M34" i="37"/>
  <c r="M36" i="37" s="1"/>
  <c r="CF8" i="7"/>
  <c r="HB163" i="7"/>
  <c r="JD8" i="7"/>
  <c r="JD163" i="7"/>
  <c r="HB31" i="7"/>
  <c r="CF163" i="7"/>
  <c r="CF31" i="7"/>
  <c r="CF162" i="7"/>
  <c r="F33" i="37"/>
  <c r="F11" i="7"/>
  <c r="Y163" i="7"/>
  <c r="Y32" i="7" s="1"/>
  <c r="Y162" i="7"/>
  <c r="Y31" i="7" s="1"/>
  <c r="HB162" i="7"/>
  <c r="E8" i="37"/>
  <c r="E31" i="37" s="1"/>
  <c r="JD202" i="7"/>
  <c r="X5" i="37"/>
  <c r="X30" i="37" s="1"/>
  <c r="EN31" i="7"/>
  <c r="EN32" i="7"/>
  <c r="F10" i="7"/>
  <c r="E7" i="37"/>
  <c r="F23" i="7"/>
  <c r="F221" i="7"/>
  <c r="F213" i="7"/>
  <c r="LL202" i="7"/>
  <c r="LM163" i="7"/>
  <c r="LM32" i="7"/>
  <c r="BL163" i="7"/>
  <c r="BL162" i="7"/>
  <c r="O15" i="7"/>
  <c r="BL8" i="7"/>
  <c r="BL32" i="7"/>
  <c r="LH162" i="7"/>
  <c r="LH163" i="7"/>
  <c r="LH31" i="7"/>
  <c r="LH8" i="7"/>
  <c r="BM31" i="7"/>
  <c r="ET31" i="7"/>
  <c r="BM8" i="7"/>
  <c r="ET8" i="7"/>
  <c r="ET27" i="7" s="1"/>
  <c r="EV47" i="8" s="1"/>
  <c r="EV49" i="8" s="1"/>
  <c r="BM162" i="7"/>
  <c r="BM163" i="7"/>
  <c r="ET163" i="7"/>
  <c r="ET162" i="7"/>
  <c r="X31" i="37"/>
  <c r="F210" i="7"/>
  <c r="X29" i="37"/>
  <c r="E19" i="37"/>
  <c r="E33" i="37" s="1"/>
  <c r="N22" i="37"/>
  <c r="N35" i="37" s="1"/>
  <c r="LI32" i="7"/>
  <c r="LI31" i="7"/>
  <c r="LI8" i="7"/>
  <c r="EN8" i="7"/>
  <c r="E18" i="37"/>
  <c r="E29" i="37" s="1"/>
  <c r="F24" i="7"/>
  <c r="O21" i="7"/>
  <c r="F222" i="7"/>
  <c r="EX196" i="7"/>
  <c r="EX21" i="7" s="1"/>
  <c r="EX197" i="7"/>
  <c r="EX22" i="7" s="1"/>
  <c r="EX192" i="7"/>
  <c r="EX17" i="7" s="1"/>
  <c r="EX191" i="7"/>
  <c r="EX16" i="7" s="1"/>
  <c r="EX188" i="7"/>
  <c r="EX13" i="7" s="1"/>
  <c r="EX198" i="7"/>
  <c r="EX23" i="7" s="1"/>
  <c r="LM162" i="7"/>
  <c r="GT163" i="7"/>
  <c r="GT32" i="7"/>
  <c r="F27" i="37"/>
  <c r="LM8" i="7"/>
  <c r="F13" i="7"/>
  <c r="F211" i="7"/>
  <c r="O10" i="7"/>
  <c r="F17" i="7"/>
  <c r="F215" i="7"/>
  <c r="GV32" i="7"/>
  <c r="F207" i="7"/>
  <c r="GV31" i="7"/>
  <c r="GV162" i="7"/>
  <c r="O18" i="7"/>
  <c r="F19" i="7"/>
  <c r="F217" i="7"/>
  <c r="AE43" i="8"/>
  <c r="AE26" i="8" s="1"/>
  <c r="EI162" i="7"/>
  <c r="EI163" i="7"/>
  <c r="J8" i="7"/>
  <c r="F22" i="7"/>
  <c r="F12" i="7"/>
  <c r="F214" i="7"/>
  <c r="F16" i="7"/>
  <c r="O16" i="7"/>
  <c r="JV188" i="7"/>
  <c r="CE162" i="7"/>
  <c r="CE163" i="7"/>
  <c r="CE31" i="7"/>
  <c r="CE32" i="7"/>
  <c r="EV183" i="7"/>
  <c r="F212" i="7"/>
  <c r="E11" i="37"/>
  <c r="GV202" i="7"/>
  <c r="J15" i="7"/>
  <c r="J25" i="7"/>
  <c r="F21" i="7"/>
  <c r="JV200" i="7"/>
  <c r="O11" i="7"/>
  <c r="O17" i="7"/>
  <c r="EI32" i="7"/>
  <c r="EI31" i="7"/>
  <c r="J162" i="7"/>
  <c r="J31" i="7" s="1"/>
  <c r="EX186" i="7"/>
  <c r="EX11" i="7" s="1"/>
  <c r="EX183" i="7"/>
  <c r="EX184" i="7"/>
  <c r="EX9" i="7" s="1"/>
  <c r="EX187" i="7"/>
  <c r="EX12" i="7" s="1"/>
  <c r="JE202" i="7"/>
  <c r="LG202" i="7"/>
  <c r="HB202" i="7"/>
  <c r="U43" i="8"/>
  <c r="U26" i="8" s="1"/>
  <c r="BN202" i="7"/>
  <c r="CD8" i="7"/>
  <c r="CD27" i="7" s="1"/>
  <c r="CF47" i="8" s="1"/>
  <c r="CF49" i="8" s="1"/>
  <c r="CD32" i="7"/>
  <c r="CD163" i="7"/>
  <c r="CD31" i="7"/>
  <c r="LI163" i="7"/>
  <c r="CH202" i="7"/>
  <c r="J90" i="7"/>
  <c r="EN163" i="7"/>
  <c r="LN202" i="7"/>
  <c r="FC185" i="7"/>
  <c r="FC10" i="7" s="1"/>
  <c r="FC201" i="7"/>
  <c r="FC26" i="7" s="1"/>
  <c r="EK202" i="7"/>
  <c r="CV184" i="7"/>
  <c r="CV9" i="7" s="1"/>
  <c r="CV201" i="7"/>
  <c r="CV26" i="7" s="1"/>
  <c r="HA202" i="7"/>
  <c r="JV191" i="7"/>
  <c r="JV201" i="7"/>
  <c r="IX199" i="7"/>
  <c r="IX201" i="7"/>
  <c r="JG202" i="7"/>
  <c r="BK202" i="7"/>
  <c r="CE202" i="7"/>
  <c r="CD202" i="7"/>
  <c r="LI202" i="7"/>
  <c r="EN202" i="7"/>
  <c r="FB186" i="7"/>
  <c r="FB11" i="7" s="1"/>
  <c r="FB201" i="7"/>
  <c r="FB26" i="7" s="1"/>
  <c r="LR202" i="7"/>
  <c r="IO191" i="7"/>
  <c r="IO201" i="7"/>
  <c r="GW202" i="7"/>
  <c r="EJ202" i="7"/>
  <c r="IR200" i="7"/>
  <c r="IR25" i="7" s="1"/>
  <c r="IR201" i="7"/>
  <c r="LO202" i="7"/>
  <c r="GQ202" i="7"/>
  <c r="BL202" i="7"/>
  <c r="CU186" i="7"/>
  <c r="CU11" i="7" s="1"/>
  <c r="CU201" i="7"/>
  <c r="CU26" i="7" s="1"/>
  <c r="EI202" i="7"/>
  <c r="CK202" i="7"/>
  <c r="IP202" i="7"/>
  <c r="EP202" i="7"/>
  <c r="ET202" i="7"/>
  <c r="BM202" i="7"/>
  <c r="CF202" i="7"/>
  <c r="IW195" i="7"/>
  <c r="IW201" i="7"/>
  <c r="CK32" i="7"/>
  <c r="K35" i="8"/>
  <c r="CC202" i="7"/>
  <c r="JN184" i="7"/>
  <c r="JN201" i="7"/>
  <c r="CG202" i="7"/>
  <c r="EW195" i="7"/>
  <c r="EW20" i="7" s="1"/>
  <c r="EW201" i="7"/>
  <c r="EW26" i="7" s="1"/>
  <c r="JO186" i="7"/>
  <c r="JO201" i="7"/>
  <c r="CB202" i="7"/>
  <c r="CI202" i="7"/>
  <c r="LP202" i="7"/>
  <c r="P66" i="7"/>
  <c r="LK202" i="7"/>
  <c r="BJ202" i="7"/>
  <c r="LQ202" i="7"/>
  <c r="IZ202" i="7"/>
  <c r="JK202" i="7"/>
  <c r="EM202" i="7"/>
  <c r="JA202" i="7"/>
  <c r="EL202" i="7"/>
  <c r="JH202" i="7"/>
  <c r="EO202" i="7"/>
  <c r="ES202" i="7"/>
  <c r="IY202" i="7"/>
  <c r="JJ202" i="7"/>
  <c r="ER202" i="7"/>
  <c r="CJ202" i="7"/>
  <c r="CX187" i="7"/>
  <c r="CX12" i="7" s="1"/>
  <c r="CX201" i="7"/>
  <c r="CX26" i="7" s="1"/>
  <c r="BN31" i="7"/>
  <c r="CL202" i="7"/>
  <c r="GT202" i="7"/>
  <c r="GX202" i="7"/>
  <c r="LJ202" i="7"/>
  <c r="GZ202" i="7"/>
  <c r="BN163" i="7"/>
  <c r="GS202" i="7"/>
  <c r="BN32" i="7"/>
  <c r="AY193" i="7"/>
  <c r="AY18" i="7" s="1"/>
  <c r="AY201" i="7"/>
  <c r="AY26" i="7" s="1"/>
  <c r="CT184" i="7"/>
  <c r="CT9" i="7" s="1"/>
  <c r="CT201" i="7"/>
  <c r="CT26" i="7" s="1"/>
  <c r="CS194" i="7"/>
  <c r="CS19" i="7" s="1"/>
  <c r="CS201" i="7"/>
  <c r="CS26" i="7" s="1"/>
  <c r="JQ185" i="7"/>
  <c r="JQ201" i="7"/>
  <c r="BN8" i="7"/>
  <c r="IM193" i="7"/>
  <c r="IM201" i="7"/>
  <c r="EQ202" i="7"/>
  <c r="GU202" i="7"/>
  <c r="JR194" i="7"/>
  <c r="JR201" i="7"/>
  <c r="BN162" i="7"/>
  <c r="KF187" i="7"/>
  <c r="KF201" i="7"/>
  <c r="CQ200" i="7"/>
  <c r="CQ25" i="7" s="1"/>
  <c r="CQ201" i="7"/>
  <c r="CQ26" i="7" s="1"/>
  <c r="IV200" i="7"/>
  <c r="IV25" i="7" s="1"/>
  <c r="IV201" i="7"/>
  <c r="JC202" i="7"/>
  <c r="GY202" i="7"/>
  <c r="JB202" i="7"/>
  <c r="KE197" i="7"/>
  <c r="KE201" i="7"/>
  <c r="JI202" i="7"/>
  <c r="GR202" i="7"/>
  <c r="LM202" i="7"/>
  <c r="CA202" i="7"/>
  <c r="LH202" i="7"/>
  <c r="CG32" i="7"/>
  <c r="EP163" i="7"/>
  <c r="JH8" i="7"/>
  <c r="IY163" i="7"/>
  <c r="JJ32" i="7"/>
  <c r="EJ163" i="7"/>
  <c r="GT31" i="7"/>
  <c r="O20" i="7"/>
  <c r="GX162" i="7"/>
  <c r="EJ32" i="7"/>
  <c r="EJ162" i="7"/>
  <c r="GS31" i="7"/>
  <c r="EJ31" i="7"/>
  <c r="EQ8" i="7"/>
  <c r="EQ27" i="7" s="1"/>
  <c r="ES47" i="8" s="1"/>
  <c r="ES49" i="8" s="1"/>
  <c r="JC32" i="7"/>
  <c r="GY31" i="7"/>
  <c r="JB163" i="7"/>
  <c r="GR31" i="7"/>
  <c r="CH32" i="7"/>
  <c r="LN162" i="7"/>
  <c r="JI31" i="7"/>
  <c r="HA162" i="7"/>
  <c r="EJ8" i="7"/>
  <c r="EJ27" i="7" s="1"/>
  <c r="EL47" i="8" s="1"/>
  <c r="EL49" i="8" s="1"/>
  <c r="GW31" i="7"/>
  <c r="EK32" i="7"/>
  <c r="GW163" i="7"/>
  <c r="JG32" i="7"/>
  <c r="BK162" i="7"/>
  <c r="GW32" i="7"/>
  <c r="LO32" i="7"/>
  <c r="JE162" i="7"/>
  <c r="R43" i="37"/>
  <c r="R46" i="37"/>
  <c r="LO163" i="7"/>
  <c r="CH8" i="7"/>
  <c r="CH27" i="7" s="1"/>
  <c r="CJ47" i="8" s="1"/>
  <c r="CJ49" i="8" s="1"/>
  <c r="EV195" i="7"/>
  <c r="EV20" i="7" s="1"/>
  <c r="EV191" i="7"/>
  <c r="EV16" i="7" s="1"/>
  <c r="EV188" i="7"/>
  <c r="EV13" i="7" s="1"/>
  <c r="CH31" i="7"/>
  <c r="CH162" i="7"/>
  <c r="EV185" i="7"/>
  <c r="EV10" i="7" s="1"/>
  <c r="EV184" i="7"/>
  <c r="EV9" i="7" s="1"/>
  <c r="EV192" i="7"/>
  <c r="EV17" i="7" s="1"/>
  <c r="JV186" i="7"/>
  <c r="EV193" i="7"/>
  <c r="EV18" i="7" s="1"/>
  <c r="EV190" i="7"/>
  <c r="EV15" i="7" s="1"/>
  <c r="JV192" i="7"/>
  <c r="O13" i="7"/>
  <c r="CH163" i="7"/>
  <c r="JV184" i="7"/>
  <c r="JV185" i="7"/>
  <c r="JV189" i="7"/>
  <c r="JV187" i="7"/>
  <c r="CV187" i="7"/>
  <c r="CV12" i="7" s="1"/>
  <c r="JV193" i="7"/>
  <c r="O24" i="7"/>
  <c r="GR32" i="7"/>
  <c r="R45" i="37"/>
  <c r="EV189" i="7"/>
  <c r="EV14" i="7" s="1"/>
  <c r="K51" i="7"/>
  <c r="JV183" i="7"/>
  <c r="EV187" i="7"/>
  <c r="EV12" i="7" s="1"/>
  <c r="JV194" i="7"/>
  <c r="GY163" i="7"/>
  <c r="P57" i="7"/>
  <c r="GS162" i="7"/>
  <c r="GS163" i="7"/>
  <c r="EV198" i="7"/>
  <c r="EV23" i="7" s="1"/>
  <c r="R47" i="37"/>
  <c r="EV200" i="7"/>
  <c r="EV25" i="7" s="1"/>
  <c r="IX191" i="7"/>
  <c r="R48" i="37"/>
  <c r="N27" i="37"/>
  <c r="R44" i="37"/>
  <c r="O9" i="7"/>
  <c r="FB185" i="7"/>
  <c r="FB10" i="7" s="1"/>
  <c r="CT190" i="7"/>
  <c r="CT15" i="7" s="1"/>
  <c r="J17" i="7"/>
  <c r="IV199" i="7"/>
  <c r="FB187" i="7"/>
  <c r="FB12" i="7" s="1"/>
  <c r="IV197" i="7"/>
  <c r="JH163" i="7"/>
  <c r="O14" i="7"/>
  <c r="JH32" i="7"/>
  <c r="JH31" i="7"/>
  <c r="BJ162" i="7"/>
  <c r="BJ32" i="7"/>
  <c r="V33" i="37"/>
  <c r="BJ31" i="7"/>
  <c r="I19" i="37"/>
  <c r="I33" i="37" s="1"/>
  <c r="BJ163" i="7"/>
  <c r="BJ8" i="7"/>
  <c r="K50" i="7"/>
  <c r="GY162" i="7"/>
  <c r="E192" i="7"/>
  <c r="E17" i="7" s="1"/>
  <c r="E199" i="7"/>
  <c r="D21" i="37" s="1"/>
  <c r="E195" i="7"/>
  <c r="E20" i="7" s="1"/>
  <c r="LN163" i="7"/>
  <c r="E200" i="7"/>
  <c r="E25" i="7" s="1"/>
  <c r="E183" i="7"/>
  <c r="BK31" i="7"/>
  <c r="BK32" i="7"/>
  <c r="FB196" i="7"/>
  <c r="FB21" i="7" s="1"/>
  <c r="BK8" i="7"/>
  <c r="BK163" i="7"/>
  <c r="FB195" i="7"/>
  <c r="FB20" i="7" s="1"/>
  <c r="FB200" i="7"/>
  <c r="FB25" i="7" s="1"/>
  <c r="FB191" i="7"/>
  <c r="FB16" i="7" s="1"/>
  <c r="FB188" i="7"/>
  <c r="FB13" i="7" s="1"/>
  <c r="FB183" i="7"/>
  <c r="FB192" i="7"/>
  <c r="FB17" i="7" s="1"/>
  <c r="EQ163" i="7"/>
  <c r="CU200" i="7"/>
  <c r="CU25" i="7" s="1"/>
  <c r="CV183" i="7"/>
  <c r="CQ185" i="7"/>
  <c r="CQ10" i="7" s="1"/>
  <c r="FB190" i="7"/>
  <c r="FB15" i="7" s="1"/>
  <c r="P65" i="7"/>
  <c r="K80" i="7"/>
  <c r="EQ162" i="7"/>
  <c r="CU187" i="7"/>
  <c r="CU12" i="7" s="1"/>
  <c r="CU184" i="7"/>
  <c r="CU9" i="7" s="1"/>
  <c r="P64" i="7"/>
  <c r="JO187" i="7"/>
  <c r="EW189" i="7"/>
  <c r="EW14" i="7" s="1"/>
  <c r="EQ31" i="7"/>
  <c r="M46" i="37"/>
  <c r="N29" i="37"/>
  <c r="EW187" i="7"/>
  <c r="EW12" i="7" s="1"/>
  <c r="M45" i="37"/>
  <c r="KE196" i="7"/>
  <c r="M44" i="37"/>
  <c r="EW193" i="7"/>
  <c r="EW18" i="7" s="1"/>
  <c r="EW186" i="7"/>
  <c r="EW11" i="7" s="1"/>
  <c r="M47" i="37"/>
  <c r="M48" i="37"/>
  <c r="E198" i="7"/>
  <c r="E23" i="7" s="1"/>
  <c r="JC163" i="7"/>
  <c r="JN196" i="7"/>
  <c r="JB31" i="7"/>
  <c r="JC8" i="7"/>
  <c r="JN190" i="7"/>
  <c r="JB162" i="7"/>
  <c r="JN191" i="7"/>
  <c r="CV192" i="7"/>
  <c r="CV17" i="7" s="1"/>
  <c r="IY31" i="7"/>
  <c r="P51" i="7"/>
  <c r="EW183" i="7"/>
  <c r="K62" i="7"/>
  <c r="JO184" i="7"/>
  <c r="JC31" i="7"/>
  <c r="KE200" i="7"/>
  <c r="CS188" i="7"/>
  <c r="CS13" i="7" s="1"/>
  <c r="CS190" i="7"/>
  <c r="CS15" i="7" s="1"/>
  <c r="JI32" i="7"/>
  <c r="JI163" i="7"/>
  <c r="GZ163" i="7"/>
  <c r="IV190" i="7"/>
  <c r="HA32" i="7"/>
  <c r="FC193" i="7"/>
  <c r="FC18" i="7" s="1"/>
  <c r="FC200" i="7"/>
  <c r="FC25" i="7" s="1"/>
  <c r="IM194" i="7"/>
  <c r="P72" i="7"/>
  <c r="I27" i="37"/>
  <c r="GZ31" i="7"/>
  <c r="JI8" i="7"/>
  <c r="FC195" i="7"/>
  <c r="FC20" i="7" s="1"/>
  <c r="IV188" i="7"/>
  <c r="JN197" i="7"/>
  <c r="IV194" i="7"/>
  <c r="IV193" i="7"/>
  <c r="FC188" i="7"/>
  <c r="FC13" i="7" s="1"/>
  <c r="GX32" i="7"/>
  <c r="IV191" i="7"/>
  <c r="IV192" i="7"/>
  <c r="CS186" i="7"/>
  <c r="CS11" i="7" s="1"/>
  <c r="FC187" i="7"/>
  <c r="FC12" i="7" s="1"/>
  <c r="CS195" i="7"/>
  <c r="CS20" i="7" s="1"/>
  <c r="IV185" i="7"/>
  <c r="GX31" i="7"/>
  <c r="EP31" i="7"/>
  <c r="FC190" i="7"/>
  <c r="FC15" i="7" s="1"/>
  <c r="JN194" i="7"/>
  <c r="IV189" i="7"/>
  <c r="FC189" i="7"/>
  <c r="FC14" i="7" s="1"/>
  <c r="JI162" i="7"/>
  <c r="LT280" i="7"/>
  <c r="IV186" i="7"/>
  <c r="IY32" i="7"/>
  <c r="GX163" i="7"/>
  <c r="V195" i="7"/>
  <c r="U17" i="37" s="1"/>
  <c r="U28" i="37" s="1"/>
  <c r="EP32" i="7"/>
  <c r="AY200" i="7"/>
  <c r="AY25" i="7" s="1"/>
  <c r="JN187" i="7"/>
  <c r="GU163" i="7"/>
  <c r="IV196" i="7"/>
  <c r="JR195" i="7"/>
  <c r="FC184" i="7"/>
  <c r="FC9" i="7" s="1"/>
  <c r="GZ162" i="7"/>
  <c r="W52" i="23"/>
  <c r="LO8" i="7"/>
  <c r="GU162" i="7"/>
  <c r="O19" i="7"/>
  <c r="IV183" i="7"/>
  <c r="IV184" i="7"/>
  <c r="CT191" i="7"/>
  <c r="CT16" i="7" s="1"/>
  <c r="V200" i="7"/>
  <c r="U22" i="37" s="1"/>
  <c r="U35" i="37" s="1"/>
  <c r="EP8" i="7"/>
  <c r="EP27" i="7" s="1"/>
  <c r="ER47" i="8" s="1"/>
  <c r="ER49" i="8" s="1"/>
  <c r="JV195" i="7"/>
  <c r="V198" i="7"/>
  <c r="U20" i="37" s="1"/>
  <c r="CX198" i="7"/>
  <c r="CX23" i="7" s="1"/>
  <c r="E188" i="7"/>
  <c r="E13" i="7" s="1"/>
  <c r="GU31" i="7"/>
  <c r="EV194" i="7"/>
  <c r="EV19" i="7" s="1"/>
  <c r="FC196" i="7"/>
  <c r="FC21" i="7" s="1"/>
  <c r="GZ32" i="7"/>
  <c r="FC194" i="7"/>
  <c r="FC19" i="7" s="1"/>
  <c r="CT188" i="7"/>
  <c r="CT13" i="7" s="1"/>
  <c r="EP162" i="7"/>
  <c r="K60" i="7"/>
  <c r="E81" i="7"/>
  <c r="CT185" i="7"/>
  <c r="CT10" i="7" s="1"/>
  <c r="JV199" i="7"/>
  <c r="EV196" i="7"/>
  <c r="EV21" i="7" s="1"/>
  <c r="V187" i="7"/>
  <c r="U9" i="37" s="1"/>
  <c r="CX191" i="7"/>
  <c r="CX16" i="7" s="1"/>
  <c r="E191" i="7"/>
  <c r="E16" i="7" s="1"/>
  <c r="JN188" i="7"/>
  <c r="V27" i="37"/>
  <c r="IV187" i="7"/>
  <c r="CT192" i="7"/>
  <c r="CT17" i="7" s="1"/>
  <c r="JV197" i="7"/>
  <c r="EV199" i="7"/>
  <c r="EV24" i="7" s="1"/>
  <c r="V193" i="7"/>
  <c r="U15" i="37" s="1"/>
  <c r="CX188" i="7"/>
  <c r="CX13" i="7" s="1"/>
  <c r="E187" i="7"/>
  <c r="D9" i="37" s="1"/>
  <c r="J14" i="7"/>
  <c r="JN192" i="7"/>
  <c r="JV198" i="7"/>
  <c r="EV197" i="7"/>
  <c r="EV22" i="7" s="1"/>
  <c r="V194" i="7"/>
  <c r="U16" i="37" s="1"/>
  <c r="CX192" i="7"/>
  <c r="CX17" i="7" s="1"/>
  <c r="E193" i="7"/>
  <c r="E18" i="7" s="1"/>
  <c r="EW194" i="7"/>
  <c r="EW19" i="7" s="1"/>
  <c r="M43" i="37"/>
  <c r="GU32" i="7"/>
  <c r="IV195" i="7"/>
  <c r="EV186" i="7"/>
  <c r="EV11" i="7" s="1"/>
  <c r="JR188" i="7"/>
  <c r="JR192" i="7"/>
  <c r="K56" i="7"/>
  <c r="CG31" i="7"/>
  <c r="JR183" i="7"/>
  <c r="CG163" i="7"/>
  <c r="JR187" i="7"/>
  <c r="FC191" i="7"/>
  <c r="FC16" i="7" s="1"/>
  <c r="JR193" i="7"/>
  <c r="JO189" i="7"/>
  <c r="KF188" i="7"/>
  <c r="CS185" i="7"/>
  <c r="CS10" i="7" s="1"/>
  <c r="KF192" i="7"/>
  <c r="MC176" i="7"/>
  <c r="KF186" i="7"/>
  <c r="GE178" i="7"/>
  <c r="MH178" i="7" s="1"/>
  <c r="EW197" i="7"/>
  <c r="EW22" i="7" s="1"/>
  <c r="CS187" i="7"/>
  <c r="CS12" i="7" s="1"/>
  <c r="LT283" i="7"/>
  <c r="CX195" i="7"/>
  <c r="CX20" i="7" s="1"/>
  <c r="CX199" i="7"/>
  <c r="CX24" i="7" s="1"/>
  <c r="FC197" i="7"/>
  <c r="FC22" i="7" s="1"/>
  <c r="J13" i="7"/>
  <c r="N31" i="37"/>
  <c r="IY8" i="7"/>
  <c r="IY162" i="7"/>
  <c r="H33" i="37"/>
  <c r="LR8" i="7"/>
  <c r="IQ197" i="7"/>
  <c r="JU196" i="7"/>
  <c r="ER162" i="7"/>
  <c r="ER32" i="7"/>
  <c r="ER8" i="7"/>
  <c r="ER27" i="7" s="1"/>
  <c r="ET47" i="8" s="1"/>
  <c r="ET49" i="8" s="1"/>
  <c r="ER163" i="7"/>
  <c r="ER31" i="7"/>
  <c r="H15" i="7"/>
  <c r="CG162" i="7"/>
  <c r="CK163" i="7"/>
  <c r="EX199" i="7"/>
  <c r="EX24" i="7" s="1"/>
  <c r="GW162" i="7"/>
  <c r="IB189" i="7"/>
  <c r="CN199" i="7"/>
  <c r="CN24" i="7" s="1"/>
  <c r="O8" i="7"/>
  <c r="CX194" i="7"/>
  <c r="CX19" i="7" s="1"/>
  <c r="KF194" i="7"/>
  <c r="EW198" i="7"/>
  <c r="EW23" i="7" s="1"/>
  <c r="JO198" i="7"/>
  <c r="J10" i="7"/>
  <c r="I8" i="37"/>
  <c r="O162" i="7"/>
  <c r="O31" i="7" s="1"/>
  <c r="JE163" i="7"/>
  <c r="BW186" i="7"/>
  <c r="BW11" i="7" s="1"/>
  <c r="FA194" i="7"/>
  <c r="FA19" i="7" s="1"/>
  <c r="CB163" i="7"/>
  <c r="CI162" i="7"/>
  <c r="CC32" i="7"/>
  <c r="O163" i="7"/>
  <c r="O32" i="7" s="1"/>
  <c r="JZ195" i="7"/>
  <c r="JE31" i="7"/>
  <c r="IN194" i="7"/>
  <c r="EM162" i="7"/>
  <c r="LK31" i="7"/>
  <c r="II193" i="7"/>
  <c r="IA195" i="7"/>
  <c r="JE8" i="7"/>
  <c r="AZ189" i="7"/>
  <c r="AZ14" i="7" s="1"/>
  <c r="BA200" i="7"/>
  <c r="BA25" i="7" s="1"/>
  <c r="JQ195" i="7"/>
  <c r="LQ163" i="7"/>
  <c r="KE187" i="7"/>
  <c r="AX197" i="7"/>
  <c r="AX22" i="7" s="1"/>
  <c r="CW196" i="7"/>
  <c r="CW21" i="7" s="1"/>
  <c r="O12" i="7"/>
  <c r="IT187" i="7"/>
  <c r="FC186" i="7"/>
  <c r="FC11" i="7" s="1"/>
  <c r="JP192" i="7"/>
  <c r="BY193" i="7"/>
  <c r="BY18" i="7" s="1"/>
  <c r="JJ162" i="7"/>
  <c r="JH162" i="7"/>
  <c r="GQ31" i="7"/>
  <c r="CR183" i="7"/>
  <c r="O22" i="7"/>
  <c r="FD191" i="7"/>
  <c r="FD16" i="7" s="1"/>
  <c r="EU195" i="7"/>
  <c r="EU20" i="7" s="1"/>
  <c r="JS193" i="7"/>
  <c r="CL163" i="7"/>
  <c r="JR186" i="7"/>
  <c r="IM184" i="7"/>
  <c r="FC192" i="7"/>
  <c r="FC17" i="7" s="1"/>
  <c r="AY194" i="7"/>
  <c r="AY19" i="7" s="1"/>
  <c r="CT200" i="7"/>
  <c r="CT25" i="7" s="1"/>
  <c r="LJ32" i="7"/>
  <c r="BZ194" i="7"/>
  <c r="BZ19" i="7" s="1"/>
  <c r="CM188" i="7"/>
  <c r="CM13" i="7" s="1"/>
  <c r="BX197" i="7"/>
  <c r="BX22" i="7" s="1"/>
  <c r="IU193" i="7"/>
  <c r="GS32" i="7"/>
  <c r="BB196" i="7"/>
  <c r="BB21" i="7" s="1"/>
  <c r="IE195" i="7"/>
  <c r="JL194" i="7"/>
  <c r="CQ183" i="7"/>
  <c r="IV198" i="7"/>
  <c r="EQ32" i="7"/>
  <c r="FE185" i="7"/>
  <c r="FE10" i="7" s="1"/>
  <c r="FF196" i="7"/>
  <c r="FF21" i="7" s="1"/>
  <c r="E75" i="7"/>
  <c r="CO192" i="7"/>
  <c r="CO17" i="7" s="1"/>
  <c r="EZ186" i="7"/>
  <c r="EZ11" i="7" s="1"/>
  <c r="JN183" i="7"/>
  <c r="CU198" i="7"/>
  <c r="CU23" i="7" s="1"/>
  <c r="JC162" i="7"/>
  <c r="GY32" i="7"/>
  <c r="CP192" i="7"/>
  <c r="CP17" i="7" s="1"/>
  <c r="JT195" i="7"/>
  <c r="BV184" i="7"/>
  <c r="BV9" i="7" s="1"/>
  <c r="IW186" i="7"/>
  <c r="GR163" i="7"/>
  <c r="JB32" i="7"/>
  <c r="EY196" i="7"/>
  <c r="EY21" i="7" s="1"/>
  <c r="JM190" i="7"/>
  <c r="KA193" i="7"/>
  <c r="LN31" i="7"/>
  <c r="JE32" i="7"/>
  <c r="CV193" i="7"/>
  <c r="CV18" i="7" s="1"/>
  <c r="IM186" i="7"/>
  <c r="LX231" i="7"/>
  <c r="JV196" i="7"/>
  <c r="IX196" i="7"/>
  <c r="IZ162" i="7"/>
  <c r="IZ163" i="7"/>
  <c r="IZ32" i="7"/>
  <c r="IZ31" i="7"/>
  <c r="IZ8" i="7"/>
  <c r="JK31" i="7"/>
  <c r="FC198" i="7"/>
  <c r="FC23" i="7" s="1"/>
  <c r="K81" i="7"/>
  <c r="BW193" i="7"/>
  <c r="BW18" i="7" s="1"/>
  <c r="BW197" i="7"/>
  <c r="BW22" i="7" s="1"/>
  <c r="BY200" i="7"/>
  <c r="BY25" i="7" s="1"/>
  <c r="CT189" i="7"/>
  <c r="CT14" i="7" s="1"/>
  <c r="CP189" i="7"/>
  <c r="CP14" i="7" s="1"/>
  <c r="JO196" i="7"/>
  <c r="KH194" i="7"/>
  <c r="CS198" i="7"/>
  <c r="CS23" i="7" s="1"/>
  <c r="JG163" i="7"/>
  <c r="HA163" i="7"/>
  <c r="EK162" i="7"/>
  <c r="ID194" i="7"/>
  <c r="P80" i="7"/>
  <c r="BW200" i="7"/>
  <c r="BW25" i="7" s="1"/>
  <c r="IS196" i="7"/>
  <c r="IR183" i="7"/>
  <c r="IO196" i="7"/>
  <c r="FB184" i="7"/>
  <c r="FB9" i="7" s="1"/>
  <c r="LP8" i="7"/>
  <c r="LO162" i="7"/>
  <c r="KF195" i="7"/>
  <c r="FB189" i="7"/>
  <c r="FB14" i="7" s="1"/>
  <c r="V196" i="7"/>
  <c r="U18" i="37" s="1"/>
  <c r="E197" i="7"/>
  <c r="D19" i="37" s="1"/>
  <c r="EW192" i="7"/>
  <c r="EW17" i="7" s="1"/>
  <c r="JO192" i="7"/>
  <c r="CS197" i="7"/>
  <c r="CS22" i="7" s="1"/>
  <c r="CS184" i="7"/>
  <c r="CS9" i="7" s="1"/>
  <c r="V186" i="7"/>
  <c r="U8" i="37" s="1"/>
  <c r="KF198" i="7"/>
  <c r="JO197" i="7"/>
  <c r="E17" i="37"/>
  <c r="E28" i="37" s="1"/>
  <c r="V185" i="7"/>
  <c r="U7" i="37" s="1"/>
  <c r="KF199" i="7"/>
  <c r="E186" i="7"/>
  <c r="D8" i="37" s="1"/>
  <c r="JO194" i="7"/>
  <c r="F202" i="7"/>
  <c r="E23" i="37" s="1"/>
  <c r="FB194" i="7"/>
  <c r="FB19" i="7" s="1"/>
  <c r="V199" i="7"/>
  <c r="U21" i="37" s="1"/>
  <c r="F218" i="7"/>
  <c r="E184" i="7"/>
  <c r="D6" i="37" s="1"/>
  <c r="V188" i="7"/>
  <c r="U10" i="37" s="1"/>
  <c r="P77" i="7"/>
  <c r="KF200" i="7"/>
  <c r="IQ192" i="7"/>
  <c r="JO190" i="7"/>
  <c r="GQ32" i="7"/>
  <c r="CR196" i="7"/>
  <c r="CR21" i="7" s="1"/>
  <c r="CS200" i="7"/>
  <c r="CS25" i="7" s="1"/>
  <c r="IR184" i="7"/>
  <c r="JO195" i="7"/>
  <c r="EW196" i="7"/>
  <c r="EW21" i="7" s="1"/>
  <c r="CR195" i="7"/>
  <c r="CR20" i="7" s="1"/>
  <c r="CK8" i="7"/>
  <c r="CK27" i="7" s="1"/>
  <c r="CM47" i="8" s="1"/>
  <c r="CM49" i="8" s="1"/>
  <c r="V197" i="7"/>
  <c r="U19" i="37" s="1"/>
  <c r="BW183" i="7"/>
  <c r="BW191" i="7"/>
  <c r="BW16" i="7" s="1"/>
  <c r="P81" i="7"/>
  <c r="V184" i="7"/>
  <c r="U6" i="37" s="1"/>
  <c r="BV199" i="7"/>
  <c r="BV24" i="7" s="1"/>
  <c r="KF197" i="7"/>
  <c r="LQ31" i="7"/>
  <c r="IR186" i="7"/>
  <c r="JO193" i="7"/>
  <c r="EW199" i="7"/>
  <c r="EW24" i="7" s="1"/>
  <c r="CK162" i="7"/>
  <c r="FB193" i="7"/>
  <c r="FB18" i="7" s="1"/>
  <c r="BW192" i="7"/>
  <c r="BW17" i="7" s="1"/>
  <c r="V192" i="7"/>
  <c r="U14" i="37" s="1"/>
  <c r="KF196" i="7"/>
  <c r="JO199" i="7"/>
  <c r="BW190" i="7"/>
  <c r="BW15" i="7" s="1"/>
  <c r="V189" i="7"/>
  <c r="U11" i="37" s="1"/>
  <c r="BV186" i="7"/>
  <c r="BV11" i="7" s="1"/>
  <c r="KF191" i="7"/>
  <c r="LQ8" i="7"/>
  <c r="IR185" i="7"/>
  <c r="JO191" i="7"/>
  <c r="JB8" i="7"/>
  <c r="LQ162" i="7"/>
  <c r="K52" i="7"/>
  <c r="BW189" i="7"/>
  <c r="BW14" i="7" s="1"/>
  <c r="FD197" i="7"/>
  <c r="FD22" i="7" s="1"/>
  <c r="V183" i="7"/>
  <c r="KF184" i="7"/>
  <c r="K83" i="7"/>
  <c r="IR189" i="7"/>
  <c r="JO183" i="7"/>
  <c r="LR31" i="7"/>
  <c r="EW185" i="7"/>
  <c r="EW10" i="7" s="1"/>
  <c r="CC8" i="7"/>
  <c r="IQ188" i="7"/>
  <c r="BW187" i="7"/>
  <c r="BW12" i="7" s="1"/>
  <c r="FD188" i="7"/>
  <c r="FD13" i="7" s="1"/>
  <c r="V191" i="7"/>
  <c r="U13" i="37" s="1"/>
  <c r="U32" i="37" s="1"/>
  <c r="KF189" i="7"/>
  <c r="HA31" i="7"/>
  <c r="CM193" i="7"/>
  <c r="CM18" i="7" s="1"/>
  <c r="LQ32" i="7"/>
  <c r="JO188" i="7"/>
  <c r="GQ162" i="7"/>
  <c r="BW194" i="7"/>
  <c r="BW19" i="7" s="1"/>
  <c r="V190" i="7"/>
  <c r="U12" i="37" s="1"/>
  <c r="KF193" i="7"/>
  <c r="IR195" i="7"/>
  <c r="JO185" i="7"/>
  <c r="GQ163" i="7"/>
  <c r="KF183" i="7"/>
  <c r="E194" i="7"/>
  <c r="E19" i="7" s="1"/>
  <c r="E201" i="7"/>
  <c r="E26" i="7" s="1"/>
  <c r="K195" i="7"/>
  <c r="K20" i="7" s="1"/>
  <c r="K201" i="7"/>
  <c r="KF185" i="7"/>
  <c r="CC162" i="7"/>
  <c r="Z191" i="7"/>
  <c r="Y13" i="37" s="1"/>
  <c r="Y32" i="37" s="1"/>
  <c r="Z201" i="7"/>
  <c r="FB199" i="7"/>
  <c r="FB24" i="7" s="1"/>
  <c r="KF190" i="7"/>
  <c r="LK162" i="7"/>
  <c r="E189" i="7"/>
  <c r="E14" i="7" s="1"/>
  <c r="CC163" i="7"/>
  <c r="EK8" i="7"/>
  <c r="N5" i="37"/>
  <c r="O202" i="7"/>
  <c r="N23" i="37" s="1"/>
  <c r="Y202" i="7"/>
  <c r="X23" i="37" s="1"/>
  <c r="H8" i="7"/>
  <c r="H202" i="7"/>
  <c r="G23" i="37" s="1"/>
  <c r="I5" i="37"/>
  <c r="I30" i="37" s="1"/>
  <c r="J202" i="7"/>
  <c r="I23" i="37" s="1"/>
  <c r="V5" i="37"/>
  <c r="V30" i="37" s="1"/>
  <c r="W202" i="7"/>
  <c r="V23" i="37" s="1"/>
  <c r="CS189" i="7"/>
  <c r="CS14" i="7" s="1"/>
  <c r="CK31" i="7"/>
  <c r="FD196" i="7"/>
  <c r="FD21" i="7" s="1"/>
  <c r="LK163" i="7"/>
  <c r="KE195" i="7"/>
  <c r="CT183" i="7"/>
  <c r="FD200" i="7"/>
  <c r="FD25" i="7" s="1"/>
  <c r="JR191" i="7"/>
  <c r="IQ189" i="7"/>
  <c r="EX189" i="7"/>
  <c r="EX14" i="7" s="1"/>
  <c r="IM187" i="7"/>
  <c r="IM195" i="7"/>
  <c r="KE199" i="7"/>
  <c r="CT187" i="7"/>
  <c r="CT12" i="7" s="1"/>
  <c r="FD186" i="7"/>
  <c r="FD11" i="7" s="1"/>
  <c r="EX185" i="7"/>
  <c r="EX10" i="7" s="1"/>
  <c r="H19" i="7"/>
  <c r="KE183" i="7"/>
  <c r="EX190" i="7"/>
  <c r="EX15" i="7" s="1"/>
  <c r="EU184" i="7"/>
  <c r="EU9" i="7" s="1"/>
  <c r="FD192" i="7"/>
  <c r="FD17" i="7" s="1"/>
  <c r="KE191" i="7"/>
  <c r="FD184" i="7"/>
  <c r="FD9" i="7" s="1"/>
  <c r="CT197" i="7"/>
  <c r="CT22" i="7" s="1"/>
  <c r="CT193" i="7"/>
  <c r="CT18" i="7" s="1"/>
  <c r="KE192" i="7"/>
  <c r="KE185" i="7"/>
  <c r="CT194" i="7"/>
  <c r="CT19" i="7" s="1"/>
  <c r="FD187" i="7"/>
  <c r="FD12" i="7" s="1"/>
  <c r="CX185" i="7"/>
  <c r="CX10" i="7" s="1"/>
  <c r="AY196" i="7"/>
  <c r="AY21" i="7" s="1"/>
  <c r="EX193" i="7"/>
  <c r="EX18" i="7" s="1"/>
  <c r="IR191" i="7"/>
  <c r="CT186" i="7"/>
  <c r="CT11" i="7" s="1"/>
  <c r="FD193" i="7"/>
  <c r="FD18" i="7" s="1"/>
  <c r="CX186" i="7"/>
  <c r="CX11" i="7" s="1"/>
  <c r="AY195" i="7"/>
  <c r="AY20" i="7" s="1"/>
  <c r="EX194" i="7"/>
  <c r="EX19" i="7" s="1"/>
  <c r="P63" i="7"/>
  <c r="Z187" i="7"/>
  <c r="Y9" i="37" s="1"/>
  <c r="FD183" i="7"/>
  <c r="EM32" i="7"/>
  <c r="BA196" i="7"/>
  <c r="BA21" i="7" s="1"/>
  <c r="FD194" i="7"/>
  <c r="FD19" i="7" s="1"/>
  <c r="CX184" i="7"/>
  <c r="CX9" i="7" s="1"/>
  <c r="AY199" i="7"/>
  <c r="AY24" i="7" s="1"/>
  <c r="E63" i="7"/>
  <c r="FD190" i="7"/>
  <c r="FD15" i="7" s="1"/>
  <c r="BA195" i="7"/>
  <c r="BA20" i="7" s="1"/>
  <c r="EM8" i="7"/>
  <c r="EM27" i="7" s="1"/>
  <c r="EO47" i="8" s="1"/>
  <c r="EO49" i="8" s="1"/>
  <c r="BA198" i="7"/>
  <c r="BA23" i="7" s="1"/>
  <c r="CX183" i="7"/>
  <c r="AY198" i="7"/>
  <c r="AY23" i="7" s="1"/>
  <c r="JG31" i="7"/>
  <c r="KE198" i="7"/>
  <c r="BA185" i="7"/>
  <c r="BA10" i="7" s="1"/>
  <c r="AY189" i="7"/>
  <c r="AY14" i="7" s="1"/>
  <c r="LV240" i="7"/>
  <c r="LV227" i="7"/>
  <c r="LX230" i="7"/>
  <c r="IM200" i="7"/>
  <c r="IM25" i="7" s="1"/>
  <c r="IM197" i="7"/>
  <c r="JM184" i="7"/>
  <c r="AY184" i="7"/>
  <c r="AY9" i="7" s="1"/>
  <c r="AY191" i="7"/>
  <c r="AY16" i="7" s="1"/>
  <c r="JR199" i="7"/>
  <c r="IM199" i="7"/>
  <c r="W25" i="7"/>
  <c r="AY186" i="7"/>
  <c r="AY11" i="7" s="1"/>
  <c r="JR196" i="7"/>
  <c r="IM196" i="7"/>
  <c r="BA186" i="7"/>
  <c r="BA11" i="7" s="1"/>
  <c r="CT196" i="7"/>
  <c r="CT21" i="7" s="1"/>
  <c r="CT195" i="7"/>
  <c r="CT20" i="7" s="1"/>
  <c r="AY183" i="7"/>
  <c r="IM189" i="7"/>
  <c r="AY185" i="7"/>
  <c r="AY10" i="7" s="1"/>
  <c r="JR198" i="7"/>
  <c r="AY190" i="7"/>
  <c r="AY15" i="7" s="1"/>
  <c r="JR184" i="7"/>
  <c r="EX195" i="7"/>
  <c r="EX20" i="7" s="1"/>
  <c r="Z192" i="7"/>
  <c r="Y14" i="37" s="1"/>
  <c r="IM185" i="7"/>
  <c r="JR200" i="7"/>
  <c r="AY192" i="7"/>
  <c r="AY17" i="7" s="1"/>
  <c r="JR197" i="7"/>
  <c r="JR189" i="7"/>
  <c r="Z188" i="7"/>
  <c r="Y10" i="37" s="1"/>
  <c r="IM183" i="7"/>
  <c r="FD189" i="7"/>
  <c r="FD14" i="7" s="1"/>
  <c r="AY188" i="7"/>
  <c r="AY13" i="7" s="1"/>
  <c r="JR185" i="7"/>
  <c r="JR190" i="7"/>
  <c r="CT198" i="7"/>
  <c r="CT23" i="7" s="1"/>
  <c r="AY187" i="7"/>
  <c r="AY12" i="7" s="1"/>
  <c r="CT199" i="7"/>
  <c r="CT24" i="7" s="1"/>
  <c r="AY197" i="7"/>
  <c r="AY22" i="7" s="1"/>
  <c r="LK32" i="7"/>
  <c r="EX200" i="7"/>
  <c r="EX25" i="7" s="1"/>
  <c r="FB198" i="7"/>
  <c r="FB23" i="7" s="1"/>
  <c r="LK8" i="7"/>
  <c r="IM191" i="7"/>
  <c r="W36" i="37"/>
  <c r="IM190" i="7"/>
  <c r="JJ31" i="7"/>
  <c r="JL186" i="7"/>
  <c r="CQ195" i="7"/>
  <c r="CQ20" i="7" s="1"/>
  <c r="JJ8" i="7"/>
  <c r="JL198" i="7"/>
  <c r="CQ196" i="7"/>
  <c r="CQ21" i="7" s="1"/>
  <c r="E83" i="7"/>
  <c r="CQ199" i="7"/>
  <c r="CQ24" i="7" s="1"/>
  <c r="LJ162" i="7"/>
  <c r="CQ198" i="7"/>
  <c r="CQ23" i="7" s="1"/>
  <c r="LJ163" i="7"/>
  <c r="LJ31" i="7"/>
  <c r="EL162" i="7"/>
  <c r="EL32" i="7"/>
  <c r="CQ188" i="7"/>
  <c r="CQ13" i="7" s="1"/>
  <c r="CQ189" i="7"/>
  <c r="CQ14" i="7" s="1"/>
  <c r="J23" i="7"/>
  <c r="P62" i="7"/>
  <c r="BX200" i="7"/>
  <c r="BX25" i="7" s="1"/>
  <c r="JS194" i="7"/>
  <c r="CU191" i="7"/>
  <c r="CU16" i="7" s="1"/>
  <c r="EK163" i="7"/>
  <c r="P60" i="7"/>
  <c r="JS191" i="7"/>
  <c r="IX185" i="7"/>
  <c r="CQ184" i="7"/>
  <c r="CQ9" i="7" s="1"/>
  <c r="CQ193" i="7"/>
  <c r="CQ18" i="7" s="1"/>
  <c r="IX193" i="7"/>
  <c r="K79" i="7"/>
  <c r="I29" i="37"/>
  <c r="CQ197" i="7"/>
  <c r="CQ22" i="7" s="1"/>
  <c r="IU185" i="7"/>
  <c r="IX194" i="7"/>
  <c r="CQ194" i="7"/>
  <c r="CQ19" i="7" s="1"/>
  <c r="IU186" i="7"/>
  <c r="IX197" i="7"/>
  <c r="J9" i="7"/>
  <c r="CQ186" i="7"/>
  <c r="CQ11" i="7" s="1"/>
  <c r="BX193" i="7"/>
  <c r="BX18" i="7" s="1"/>
  <c r="CQ190" i="7"/>
  <c r="CQ15" i="7" s="1"/>
  <c r="P67" i="7"/>
  <c r="IU188" i="7"/>
  <c r="IX188" i="7"/>
  <c r="CV186" i="7"/>
  <c r="CV11" i="7" s="1"/>
  <c r="P50" i="7"/>
  <c r="FB197" i="7"/>
  <c r="FB22" i="7" s="1"/>
  <c r="FC183" i="7"/>
  <c r="J18" i="7"/>
  <c r="LJ8" i="7"/>
  <c r="IX187" i="7"/>
  <c r="EU185" i="7"/>
  <c r="EU10" i="7" s="1"/>
  <c r="K43" i="8"/>
  <c r="K26" i="8" s="1"/>
  <c r="LX239" i="7"/>
  <c r="MM242" i="7"/>
  <c r="CQ187" i="7"/>
  <c r="CQ12" i="7" s="1"/>
  <c r="P46" i="8"/>
  <c r="CQ192" i="7"/>
  <c r="CQ17" i="7" s="1"/>
  <c r="IQ196" i="7"/>
  <c r="CP191" i="7"/>
  <c r="CP16" i="7" s="1"/>
  <c r="FC199" i="7"/>
  <c r="FC24" i="7" s="1"/>
  <c r="JS188" i="7"/>
  <c r="CR191" i="7"/>
  <c r="CR16" i="7" s="1"/>
  <c r="CS191" i="7"/>
  <c r="CS16" i="7" s="1"/>
  <c r="IQ200" i="7"/>
  <c r="IQ25" i="7" s="1"/>
  <c r="JJ163" i="7"/>
  <c r="IU192" i="7"/>
  <c r="BA199" i="7"/>
  <c r="BA24" i="7" s="1"/>
  <c r="EZ183" i="7"/>
  <c r="IR188" i="7"/>
  <c r="JN193" i="7"/>
  <c r="IR190" i="7"/>
  <c r="EU187" i="7"/>
  <c r="EU12" i="7" s="1"/>
  <c r="BA191" i="7"/>
  <c r="BA16" i="7" s="1"/>
  <c r="CM190" i="7"/>
  <c r="CM15" i="7" s="1"/>
  <c r="IR196" i="7"/>
  <c r="JN185" i="7"/>
  <c r="IO188" i="7"/>
  <c r="CS196" i="7"/>
  <c r="CS21" i="7" s="1"/>
  <c r="V31" i="37"/>
  <c r="CM191" i="7"/>
  <c r="CM16" i="7" s="1"/>
  <c r="BA193" i="7"/>
  <c r="BA18" i="7" s="1"/>
  <c r="CM192" i="7"/>
  <c r="CM17" i="7" s="1"/>
  <c r="H68" i="7"/>
  <c r="CI163" i="7"/>
  <c r="BA188" i="7"/>
  <c r="BA13" i="7" s="1"/>
  <c r="CM183" i="7"/>
  <c r="CM185" i="7"/>
  <c r="CM10" i="7" s="1"/>
  <c r="CI8" i="7"/>
  <c r="CI27" i="7" s="1"/>
  <c r="CK47" i="8" s="1"/>
  <c r="CK49" i="8" s="1"/>
  <c r="CM197" i="7"/>
  <c r="CM22" i="7" s="1"/>
  <c r="IR197" i="7"/>
  <c r="CI32" i="7"/>
  <c r="CB8" i="7"/>
  <c r="CB27" i="7" s="1"/>
  <c r="CD47" i="8" s="1"/>
  <c r="CD49" i="8" s="1"/>
  <c r="CO199" i="7"/>
  <c r="CO24" i="7" s="1"/>
  <c r="IU183" i="7"/>
  <c r="IM198" i="7"/>
  <c r="CM186" i="7"/>
  <c r="CM11" i="7" s="1"/>
  <c r="JM195" i="7"/>
  <c r="JM198" i="7"/>
  <c r="FD195" i="7"/>
  <c r="FD20" i="7" s="1"/>
  <c r="CB31" i="7"/>
  <c r="JM200" i="7"/>
  <c r="CO198" i="7"/>
  <c r="CO23" i="7" s="1"/>
  <c r="FD198" i="7"/>
  <c r="FD23" i="7" s="1"/>
  <c r="CB162" i="7"/>
  <c r="Z184" i="7"/>
  <c r="Y6" i="37" s="1"/>
  <c r="IM188" i="7"/>
  <c r="JM196" i="7"/>
  <c r="CO196" i="7"/>
  <c r="CO21" i="7" s="1"/>
  <c r="CO200" i="7"/>
  <c r="CO25" i="7" s="1"/>
  <c r="JM197" i="7"/>
  <c r="CO183" i="7"/>
  <c r="FD199" i="7"/>
  <c r="FD24" i="7" s="1"/>
  <c r="CB32" i="7"/>
  <c r="AZ188" i="7"/>
  <c r="AZ13" i="7" s="1"/>
  <c r="LP32" i="7"/>
  <c r="IR199" i="7"/>
  <c r="JL193" i="7"/>
  <c r="IM192" i="7"/>
  <c r="CM187" i="7"/>
  <c r="CM12" i="7" s="1"/>
  <c r="CO193" i="7"/>
  <c r="CO18" i="7" s="1"/>
  <c r="I9" i="37"/>
  <c r="JM188" i="7"/>
  <c r="CO187" i="7"/>
  <c r="CO12" i="7" s="1"/>
  <c r="AZ200" i="7"/>
  <c r="AZ25" i="7" s="1"/>
  <c r="JS190" i="7"/>
  <c r="JL187" i="7"/>
  <c r="IU187" i="7"/>
  <c r="BA192" i="7"/>
  <c r="BA17" i="7" s="1"/>
  <c r="AZ191" i="7"/>
  <c r="AZ16" i="7" s="1"/>
  <c r="O90" i="7"/>
  <c r="P143" i="7"/>
  <c r="JS183" i="7"/>
  <c r="JL197" i="7"/>
  <c r="CO189" i="7"/>
  <c r="CO14" i="7" s="1"/>
  <c r="JS189" i="7"/>
  <c r="LX234" i="7"/>
  <c r="V29" i="37"/>
  <c r="JM189" i="7"/>
  <c r="CO185" i="7"/>
  <c r="CO10" i="7" s="1"/>
  <c r="JM185" i="7"/>
  <c r="JM192" i="7"/>
  <c r="CO191" i="7"/>
  <c r="CO16" i="7" s="1"/>
  <c r="E66" i="7"/>
  <c r="E80" i="7"/>
  <c r="JM187" i="7"/>
  <c r="CO186" i="7"/>
  <c r="CO11" i="7" s="1"/>
  <c r="FD185" i="7"/>
  <c r="FD10" i="7" s="1"/>
  <c r="K197" i="7"/>
  <c r="J19" i="37" s="1"/>
  <c r="F90" i="7"/>
  <c r="LV232" i="7"/>
  <c r="LX232" i="7"/>
  <c r="KH200" i="7"/>
  <c r="JM193" i="7"/>
  <c r="CO194" i="7"/>
  <c r="CO19" i="7" s="1"/>
  <c r="K187" i="7"/>
  <c r="J9" i="37" s="1"/>
  <c r="LV234" i="7"/>
  <c r="LX227" i="7"/>
  <c r="LX236" i="7"/>
  <c r="CO197" i="7"/>
  <c r="CO22" i="7" s="1"/>
  <c r="K184" i="7"/>
  <c r="J6" i="37" s="1"/>
  <c r="O68" i="7"/>
  <c r="JM194" i="7"/>
  <c r="JS199" i="7"/>
  <c r="K188" i="7"/>
  <c r="J10" i="37" s="1"/>
  <c r="H29" i="37"/>
  <c r="LP163" i="7"/>
  <c r="K192" i="7"/>
  <c r="J14" i="37" s="1"/>
  <c r="EU199" i="7"/>
  <c r="EU24" i="7" s="1"/>
  <c r="J19" i="7"/>
  <c r="IR193" i="7"/>
  <c r="K198" i="7"/>
  <c r="J20" i="37" s="1"/>
  <c r="EU198" i="7"/>
  <c r="EU23" i="7" s="1"/>
  <c r="EK31" i="7"/>
  <c r="G6" i="37"/>
  <c r="EU188" i="7"/>
  <c r="EU13" i="7" s="1"/>
  <c r="P83" i="7"/>
  <c r="IO189" i="7"/>
  <c r="JM186" i="7"/>
  <c r="CO188" i="7"/>
  <c r="CO13" i="7" s="1"/>
  <c r="P73" i="7"/>
  <c r="LN8" i="7"/>
  <c r="AZ197" i="7"/>
  <c r="AZ22" i="7" s="1"/>
  <c r="K63" i="7"/>
  <c r="CM184" i="7"/>
  <c r="CM9" i="7" s="1"/>
  <c r="CP187" i="7"/>
  <c r="CP12" i="7" s="1"/>
  <c r="JO200" i="7"/>
  <c r="FF189" i="7"/>
  <c r="FF14" i="7" s="1"/>
  <c r="JT198" i="7"/>
  <c r="FF187" i="7"/>
  <c r="FF12" i="7" s="1"/>
  <c r="IW199" i="7"/>
  <c r="J20" i="7"/>
  <c r="BV195" i="7"/>
  <c r="BV20" i="7" s="1"/>
  <c r="CP184" i="7"/>
  <c r="CP9" i="7" s="1"/>
  <c r="FF184" i="7"/>
  <c r="FF9" i="7" s="1"/>
  <c r="LR162" i="7"/>
  <c r="BV196" i="7"/>
  <c r="BV21" i="7" s="1"/>
  <c r="LN32" i="7"/>
  <c r="CM189" i="7"/>
  <c r="CM14" i="7" s="1"/>
  <c r="CP188" i="7"/>
  <c r="CP13" i="7" s="1"/>
  <c r="FF192" i="7"/>
  <c r="FF17" i="7" s="1"/>
  <c r="FF194" i="7"/>
  <c r="FF19" i="7" s="1"/>
  <c r="Z195" i="7"/>
  <c r="Y17" i="37" s="1"/>
  <c r="Y28" i="37" s="1"/>
  <c r="BV198" i="7"/>
  <c r="BV23" i="7" s="1"/>
  <c r="CP185" i="7"/>
  <c r="CP10" i="7" s="1"/>
  <c r="FF199" i="7"/>
  <c r="FF24" i="7" s="1"/>
  <c r="LR32" i="7"/>
  <c r="IW196" i="7"/>
  <c r="P195" i="7"/>
  <c r="O17" i="37" s="1"/>
  <c r="O28" i="37" s="1"/>
  <c r="LZ238" i="7"/>
  <c r="LV230" i="7"/>
  <c r="LV242" i="7"/>
  <c r="F44" i="37"/>
  <c r="E84" i="7"/>
  <c r="BV185" i="7"/>
  <c r="BV10" i="7" s="1"/>
  <c r="IQ195" i="7"/>
  <c r="CP190" i="7"/>
  <c r="CP15" i="7" s="1"/>
  <c r="P198" i="7"/>
  <c r="O20" i="37" s="1"/>
  <c r="EU189" i="7"/>
  <c r="EU14" i="7" s="1"/>
  <c r="BV191" i="7"/>
  <c r="BV16" i="7" s="1"/>
  <c r="P199" i="7"/>
  <c r="O21" i="37" s="1"/>
  <c r="LV235" i="7"/>
  <c r="CP194" i="7"/>
  <c r="CP19" i="7" s="1"/>
  <c r="JT193" i="7"/>
  <c r="KE184" i="7"/>
  <c r="E79" i="7"/>
  <c r="BA189" i="7"/>
  <c r="BA14" i="7" s="1"/>
  <c r="BV188" i="7"/>
  <c r="BV13" i="7" s="1"/>
  <c r="CM194" i="7"/>
  <c r="CM19" i="7" s="1"/>
  <c r="IQ199" i="7"/>
  <c r="CP197" i="7"/>
  <c r="CP22" i="7" s="1"/>
  <c r="P184" i="7"/>
  <c r="O6" i="37" s="1"/>
  <c r="F47" i="37"/>
  <c r="V34" i="37"/>
  <c r="BV192" i="7"/>
  <c r="BV17" i="7" s="1"/>
  <c r="JT187" i="7"/>
  <c r="IW193" i="7"/>
  <c r="P155" i="7"/>
  <c r="I21" i="37"/>
  <c r="I34" i="37" s="1"/>
  <c r="IW194" i="7"/>
  <c r="BV194" i="7"/>
  <c r="BV19" i="7" s="1"/>
  <c r="IQ198" i="7"/>
  <c r="KE193" i="7"/>
  <c r="P156" i="7"/>
  <c r="BV190" i="7"/>
  <c r="BV15" i="7" s="1"/>
  <c r="IQ187" i="7"/>
  <c r="IO194" i="7"/>
  <c r="CR199" i="7"/>
  <c r="CR24" i="7" s="1"/>
  <c r="CR193" i="7"/>
  <c r="CR18" i="7" s="1"/>
  <c r="H16" i="7"/>
  <c r="LV237" i="7"/>
  <c r="LZ241" i="7"/>
  <c r="ME232" i="7"/>
  <c r="LY246" i="7"/>
  <c r="MM241" i="7"/>
  <c r="H90" i="7"/>
  <c r="ME235" i="7"/>
  <c r="MO228" i="7"/>
  <c r="LZ233" i="7"/>
  <c r="LX243" i="7"/>
  <c r="LX240" i="7"/>
  <c r="MM233" i="7"/>
  <c r="ME230" i="7"/>
  <c r="JT191" i="7"/>
  <c r="LX244" i="7"/>
  <c r="MO240" i="7"/>
  <c r="MO235" i="7"/>
  <c r="MN246" i="7"/>
  <c r="JT188" i="7"/>
  <c r="IO185" i="7"/>
  <c r="IW185" i="7"/>
  <c r="N20" i="37"/>
  <c r="N33" i="37" s="1"/>
  <c r="O23" i="7"/>
  <c r="IQ186" i="7"/>
  <c r="KE186" i="7"/>
  <c r="JM199" i="7"/>
  <c r="CO195" i="7"/>
  <c r="CO20" i="7" s="1"/>
  <c r="BV200" i="7"/>
  <c r="BV25" i="7" s="1"/>
  <c r="IQ185" i="7"/>
  <c r="LP162" i="7"/>
  <c r="EW190" i="7"/>
  <c r="EW15" i="7" s="1"/>
  <c r="JT192" i="7"/>
  <c r="JS184" i="7"/>
  <c r="IO200" i="7"/>
  <c r="IO25" i="7" s="1"/>
  <c r="IW183" i="7"/>
  <c r="BV183" i="7"/>
  <c r="AZ192" i="7"/>
  <c r="AZ17" i="7" s="1"/>
  <c r="IQ191" i="7"/>
  <c r="JT189" i="7"/>
  <c r="JS186" i="7"/>
  <c r="IO195" i="7"/>
  <c r="P146" i="7"/>
  <c r="LV228" i="7"/>
  <c r="LX235" i="7"/>
  <c r="BV193" i="7"/>
  <c r="BV18" i="7" s="1"/>
  <c r="IO198" i="7"/>
  <c r="IW192" i="7"/>
  <c r="BV187" i="7"/>
  <c r="BV12" i="7" s="1"/>
  <c r="H23" i="7"/>
  <c r="IQ183" i="7"/>
  <c r="CP195" i="7"/>
  <c r="CP20" i="7" s="1"/>
  <c r="FF193" i="7"/>
  <c r="FF18" i="7" s="1"/>
  <c r="JT194" i="7"/>
  <c r="JS185" i="7"/>
  <c r="IO199" i="7"/>
  <c r="IW187" i="7"/>
  <c r="H163" i="7"/>
  <c r="H32" i="7" s="1"/>
  <c r="JT185" i="7"/>
  <c r="BV197" i="7"/>
  <c r="BV22" i="7" s="1"/>
  <c r="AZ186" i="7"/>
  <c r="AZ11" i="7" s="1"/>
  <c r="CM196" i="7"/>
  <c r="CM21" i="7" s="1"/>
  <c r="IQ190" i="7"/>
  <c r="CP198" i="7"/>
  <c r="CP23" i="7" s="1"/>
  <c r="EW191" i="7"/>
  <c r="EW16" i="7" s="1"/>
  <c r="FF190" i="7"/>
  <c r="FF15" i="7" s="1"/>
  <c r="JT196" i="7"/>
  <c r="JS192" i="7"/>
  <c r="IO197" i="7"/>
  <c r="IW188" i="7"/>
  <c r="H162" i="7"/>
  <c r="H31" i="7" s="1"/>
  <c r="LX229" i="7"/>
  <c r="JT190" i="7"/>
  <c r="KE188" i="7"/>
  <c r="JT186" i="7"/>
  <c r="CM195" i="7"/>
  <c r="CM20" i="7" s="1"/>
  <c r="IQ194" i="7"/>
  <c r="CP196" i="7"/>
  <c r="CP21" i="7" s="1"/>
  <c r="FF191" i="7"/>
  <c r="FF16" i="7" s="1"/>
  <c r="JT184" i="7"/>
  <c r="JS187" i="7"/>
  <c r="EW188" i="7"/>
  <c r="EW13" i="7" s="1"/>
  <c r="JL189" i="7"/>
  <c r="IU191" i="7"/>
  <c r="IW184" i="7"/>
  <c r="CN191" i="7"/>
  <c r="CN16" i="7" s="1"/>
  <c r="E196" i="7"/>
  <c r="BV189" i="7"/>
  <c r="BV14" i="7" s="1"/>
  <c r="IQ184" i="7"/>
  <c r="LP31" i="7"/>
  <c r="EM31" i="7"/>
  <c r="CO190" i="7"/>
  <c r="CO15" i="7" s="1"/>
  <c r="AZ190" i="7"/>
  <c r="AZ15" i="7" s="1"/>
  <c r="CM198" i="7"/>
  <c r="CM23" i="7" s="1"/>
  <c r="FF195" i="7"/>
  <c r="FF20" i="7" s="1"/>
  <c r="FF198" i="7"/>
  <c r="FF23" i="7" s="1"/>
  <c r="FF183" i="7"/>
  <c r="JT197" i="7"/>
  <c r="JS196" i="7"/>
  <c r="IW191" i="7"/>
  <c r="CN184" i="7"/>
  <c r="CN9" i="7" s="1"/>
  <c r="CP193" i="7"/>
  <c r="CP18" i="7" s="1"/>
  <c r="JT183" i="7"/>
  <c r="KE189" i="7"/>
  <c r="KE190" i="7"/>
  <c r="KE194" i="7"/>
  <c r="JM183" i="7"/>
  <c r="P74" i="7"/>
  <c r="IQ193" i="7"/>
  <c r="CP199" i="7"/>
  <c r="CP24" i="7" s="1"/>
  <c r="EM163" i="7"/>
  <c r="JM191" i="7"/>
  <c r="CO184" i="7"/>
  <c r="CO9" i="7" s="1"/>
  <c r="P53" i="7"/>
  <c r="AZ187" i="7"/>
  <c r="AZ12" i="7" s="1"/>
  <c r="CM200" i="7"/>
  <c r="CM25" i="7" s="1"/>
  <c r="IS197" i="7"/>
  <c r="CP200" i="7"/>
  <c r="CP25" i="7" s="1"/>
  <c r="EW184" i="7"/>
  <c r="EW9" i="7" s="1"/>
  <c r="FF185" i="7"/>
  <c r="FF10" i="7" s="1"/>
  <c r="JT200" i="7"/>
  <c r="JS197" i="7"/>
  <c r="CI31" i="7"/>
  <c r="FA193" i="7"/>
  <c r="FA18" i="7" s="1"/>
  <c r="IU194" i="7"/>
  <c r="IW198" i="7"/>
  <c r="CN194" i="7"/>
  <c r="CN19" i="7" s="1"/>
  <c r="F31" i="37"/>
  <c r="EL31" i="7"/>
  <c r="EL163" i="7"/>
  <c r="EL8" i="7"/>
  <c r="EL27" i="7" s="1"/>
  <c r="EN47" i="8" s="1"/>
  <c r="EN49" i="8" s="1"/>
  <c r="CP186" i="7"/>
  <c r="CP11" i="7" s="1"/>
  <c r="AZ183" i="7"/>
  <c r="AZ194" i="7"/>
  <c r="AZ19" i="7" s="1"/>
  <c r="CM199" i="7"/>
  <c r="CM24" i="7" s="1"/>
  <c r="CP183" i="7"/>
  <c r="EW200" i="7"/>
  <c r="EW25" i="7" s="1"/>
  <c r="FF188" i="7"/>
  <c r="FF13" i="7" s="1"/>
  <c r="JS200" i="7"/>
  <c r="IW200" i="7"/>
  <c r="IW25" i="7" s="1"/>
  <c r="CN195" i="7"/>
  <c r="CN20" i="7" s="1"/>
  <c r="LX237" i="7"/>
  <c r="AZ193" i="7"/>
  <c r="AZ18" i="7" s="1"/>
  <c r="LO31" i="7"/>
  <c r="FF197" i="7"/>
  <c r="FF22" i="7" s="1"/>
  <c r="JT199" i="7"/>
  <c r="JS195" i="7"/>
  <c r="LR163" i="7"/>
  <c r="IW197" i="7"/>
  <c r="CN200" i="7"/>
  <c r="CN25" i="7" s="1"/>
  <c r="K185" i="7"/>
  <c r="K10" i="7" s="1"/>
  <c r="E82" i="7"/>
  <c r="JQ189" i="7"/>
  <c r="JQ200" i="7"/>
  <c r="JN195" i="7"/>
  <c r="CR184" i="7"/>
  <c r="CR9" i="7" s="1"/>
  <c r="JL200" i="7"/>
  <c r="CR190" i="7"/>
  <c r="CR15" i="7" s="1"/>
  <c r="CN196" i="7"/>
  <c r="CN21" i="7" s="1"/>
  <c r="CX196" i="7"/>
  <c r="CX21" i="7" s="1"/>
  <c r="JN200" i="7"/>
  <c r="CU193" i="7"/>
  <c r="CU18" i="7" s="1"/>
  <c r="CR200" i="7"/>
  <c r="CR25" i="7" s="1"/>
  <c r="CN189" i="7"/>
  <c r="CN14" i="7" s="1"/>
  <c r="MO229" i="7"/>
  <c r="P147" i="7"/>
  <c r="CX200" i="7"/>
  <c r="CX25" i="7" s="1"/>
  <c r="EZ192" i="7"/>
  <c r="EZ17" i="7" s="1"/>
  <c r="JN199" i="7"/>
  <c r="CU197" i="7"/>
  <c r="CU22" i="7" s="1"/>
  <c r="CR198" i="7"/>
  <c r="CR23" i="7" s="1"/>
  <c r="CU195" i="7"/>
  <c r="CU20" i="7" s="1"/>
  <c r="P200" i="7"/>
  <c r="P25" i="7" s="1"/>
  <c r="CN188" i="7"/>
  <c r="CN13" i="7" s="1"/>
  <c r="EZ189" i="7"/>
  <c r="EZ14" i="7" s="1"/>
  <c r="CU189" i="7"/>
  <c r="CU14" i="7" s="1"/>
  <c r="P188" i="7"/>
  <c r="O10" i="37" s="1"/>
  <c r="CN192" i="7"/>
  <c r="CN17" i="7" s="1"/>
  <c r="CU190" i="7"/>
  <c r="CU15" i="7" s="1"/>
  <c r="P192" i="7"/>
  <c r="CN185" i="7"/>
  <c r="CN10" i="7" s="1"/>
  <c r="MM229" i="7"/>
  <c r="G45" i="7"/>
  <c r="MO239" i="7"/>
  <c r="MI246" i="7"/>
  <c r="LX228" i="7"/>
  <c r="FF165" i="7"/>
  <c r="MS246" i="7"/>
  <c r="EZ187" i="7"/>
  <c r="EZ12" i="7" s="1"/>
  <c r="KH198" i="7"/>
  <c r="EZ193" i="7"/>
  <c r="EZ18" i="7" s="1"/>
  <c r="JQ184" i="7"/>
  <c r="JN189" i="7"/>
  <c r="CU192" i="7"/>
  <c r="CU17" i="7" s="1"/>
  <c r="H14" i="7"/>
  <c r="CU185" i="7"/>
  <c r="CU10" i="7" s="1"/>
  <c r="BW165" i="7"/>
  <c r="II200" i="7"/>
  <c r="II25" i="7" s="1"/>
  <c r="JQ193" i="7"/>
  <c r="CU188" i="7"/>
  <c r="CU13" i="7" s="1"/>
  <c r="P158" i="7"/>
  <c r="ME238" i="7"/>
  <c r="CN165" i="7"/>
  <c r="LV239" i="7"/>
  <c r="KH199" i="7"/>
  <c r="K65" i="7"/>
  <c r="E52" i="7"/>
  <c r="BX198" i="7"/>
  <c r="BX23" i="7" s="1"/>
  <c r="CX189" i="7"/>
  <c r="CX14" i="7" s="1"/>
  <c r="KH189" i="7"/>
  <c r="IA192" i="7"/>
  <c r="II197" i="7"/>
  <c r="CU183" i="7"/>
  <c r="IU190" i="7"/>
  <c r="BX184" i="7"/>
  <c r="BX9" i="7" s="1"/>
  <c r="KH183" i="7"/>
  <c r="II196" i="7"/>
  <c r="J16" i="7"/>
  <c r="CU199" i="7"/>
  <c r="CU24" i="7" s="1"/>
  <c r="IU197" i="7"/>
  <c r="LZ229" i="7"/>
  <c r="KH197" i="7"/>
  <c r="P144" i="7"/>
  <c r="BY195" i="7"/>
  <c r="BY20" i="7" s="1"/>
  <c r="KH193" i="7"/>
  <c r="II189" i="7"/>
  <c r="JQ186" i="7"/>
  <c r="E56" i="7"/>
  <c r="CU196" i="7"/>
  <c r="CU21" i="7" s="1"/>
  <c r="IU198" i="7"/>
  <c r="EU197" i="7"/>
  <c r="EU22" i="7" s="1"/>
  <c r="P54" i="7"/>
  <c r="BX192" i="7"/>
  <c r="BX17" i="7" s="1"/>
  <c r="BY199" i="7"/>
  <c r="BY24" i="7" s="1"/>
  <c r="BX185" i="7"/>
  <c r="BX10" i="7" s="1"/>
  <c r="CX193" i="7"/>
  <c r="CX18" i="7" s="1"/>
  <c r="KH192" i="7"/>
  <c r="II185" i="7"/>
  <c r="FF200" i="7"/>
  <c r="FF25" i="7" s="1"/>
  <c r="JL184" i="7"/>
  <c r="IU200" i="7"/>
  <c r="IU25" i="7" s="1"/>
  <c r="EU200" i="7"/>
  <c r="EU25" i="7" s="1"/>
  <c r="EZ190" i="7"/>
  <c r="EZ15" i="7" s="1"/>
  <c r="BY196" i="7"/>
  <c r="BY21" i="7" s="1"/>
  <c r="CX197" i="7"/>
  <c r="CX22" i="7" s="1"/>
  <c r="II188" i="7"/>
  <c r="JQ192" i="7"/>
  <c r="JN186" i="7"/>
  <c r="IU196" i="7"/>
  <c r="LZ243" i="7"/>
  <c r="II198" i="7"/>
  <c r="P165" i="7"/>
  <c r="P76" i="7"/>
  <c r="II195" i="7"/>
  <c r="KH195" i="7"/>
  <c r="BY198" i="7"/>
  <c r="BY23" i="7" s="1"/>
  <c r="BX189" i="7"/>
  <c r="BX14" i="7" s="1"/>
  <c r="KH191" i="7"/>
  <c r="BY189" i="7"/>
  <c r="BY14" i="7" s="1"/>
  <c r="P150" i="7"/>
  <c r="CG8" i="7"/>
  <c r="CG27" i="7" s="1"/>
  <c r="CI47" i="8" s="1"/>
  <c r="CI49" i="8" s="1"/>
  <c r="BX188" i="7"/>
  <c r="BX13" i="7" s="1"/>
  <c r="KH188" i="7"/>
  <c r="II186" i="7"/>
  <c r="JS198" i="7"/>
  <c r="IR187" i="7"/>
  <c r="JL191" i="7"/>
  <c r="IW190" i="7"/>
  <c r="IX198" i="7"/>
  <c r="CS192" i="7"/>
  <c r="CS17" i="7" s="1"/>
  <c r="EU196" i="7"/>
  <c r="EU21" i="7" s="1"/>
  <c r="BY188" i="7"/>
  <c r="BY13" i="7" s="1"/>
  <c r="BX183" i="7"/>
  <c r="KH184" i="7"/>
  <c r="K67" i="7"/>
  <c r="II192" i="7"/>
  <c r="JQ196" i="7"/>
  <c r="BY184" i="7"/>
  <c r="BY9" i="7" s="1"/>
  <c r="P152" i="7"/>
  <c r="II184" i="7"/>
  <c r="JL183" i="7"/>
  <c r="IU189" i="7"/>
  <c r="EZ184" i="7"/>
  <c r="EZ9" i="7" s="1"/>
  <c r="MM230" i="7"/>
  <c r="EZ194" i="7"/>
  <c r="EZ19" i="7" s="1"/>
  <c r="BX196" i="7"/>
  <c r="BX21" i="7" s="1"/>
  <c r="BX195" i="7"/>
  <c r="BX20" i="7" s="1"/>
  <c r="KH196" i="7"/>
  <c r="BX199" i="7"/>
  <c r="BX24" i="7" s="1"/>
  <c r="P151" i="7"/>
  <c r="BX191" i="7"/>
  <c r="BX16" i="7" s="1"/>
  <c r="KH185" i="7"/>
  <c r="BY185" i="7"/>
  <c r="BY10" i="7" s="1"/>
  <c r="P149" i="7"/>
  <c r="BX190" i="7"/>
  <c r="BX15" i="7" s="1"/>
  <c r="KH187" i="7"/>
  <c r="E67" i="7"/>
  <c r="II183" i="7"/>
  <c r="JQ197" i="7"/>
  <c r="IR194" i="7"/>
  <c r="IW189" i="7"/>
  <c r="IX190" i="7"/>
  <c r="CS183" i="7"/>
  <c r="EU183" i="7"/>
  <c r="LZ232" i="7"/>
  <c r="II199" i="7"/>
  <c r="II191" i="7"/>
  <c r="JQ194" i="7"/>
  <c r="CR197" i="7"/>
  <c r="CR22" i="7" s="1"/>
  <c r="JQ188" i="7"/>
  <c r="BY183" i="7"/>
  <c r="P145" i="7"/>
  <c r="BX187" i="7"/>
  <c r="BX12" i="7" s="1"/>
  <c r="KH186" i="7"/>
  <c r="BY191" i="7"/>
  <c r="BY16" i="7" s="1"/>
  <c r="P148" i="7"/>
  <c r="BX186" i="7"/>
  <c r="BX11" i="7" s="1"/>
  <c r="KH190" i="7"/>
  <c r="II190" i="7"/>
  <c r="JQ187" i="7"/>
  <c r="CR194" i="7"/>
  <c r="CR19" i="7" s="1"/>
  <c r="FE191" i="7"/>
  <c r="FE16" i="7" s="1"/>
  <c r="EU186" i="7"/>
  <c r="EU11" i="7" s="1"/>
  <c r="MO243" i="7"/>
  <c r="BY187" i="7"/>
  <c r="BY12" i="7" s="1"/>
  <c r="P154" i="7"/>
  <c r="BX194" i="7"/>
  <c r="BX19" i="7" s="1"/>
  <c r="II194" i="7"/>
  <c r="JQ190" i="7"/>
  <c r="JQ199" i="7"/>
  <c r="CR185" i="7"/>
  <c r="CR10" i="7" s="1"/>
  <c r="JL192" i="7"/>
  <c r="CR187" i="7"/>
  <c r="CR12" i="7" s="1"/>
  <c r="II187" i="7"/>
  <c r="JQ191" i="7"/>
  <c r="CR189" i="7"/>
  <c r="CR14" i="7" s="1"/>
  <c r="ME243" i="7"/>
  <c r="BY194" i="7"/>
  <c r="BY19" i="7" s="1"/>
  <c r="CR192" i="7"/>
  <c r="CR17" i="7" s="1"/>
  <c r="BY197" i="7"/>
  <c r="BY22" i="7" s="1"/>
  <c r="JQ183" i="7"/>
  <c r="JQ198" i="7"/>
  <c r="JN198" i="7"/>
  <c r="CR188" i="7"/>
  <c r="CR13" i="7" s="1"/>
  <c r="CR186" i="7"/>
  <c r="CR11" i="7" s="1"/>
  <c r="K191" i="7"/>
  <c r="K16" i="7" s="1"/>
  <c r="CN190" i="7"/>
  <c r="CN15" i="7" s="1"/>
  <c r="EU194" i="7"/>
  <c r="EU19" i="7" s="1"/>
  <c r="AX195" i="7"/>
  <c r="AX20" i="7" s="1"/>
  <c r="BY186" i="7"/>
  <c r="BY11" i="7" s="1"/>
  <c r="AX198" i="7"/>
  <c r="AX23" i="7" s="1"/>
  <c r="P78" i="7"/>
  <c r="P56" i="7"/>
  <c r="IO192" i="7"/>
  <c r="JL188" i="7"/>
  <c r="IU195" i="7"/>
  <c r="P197" i="7"/>
  <c r="O19" i="37" s="1"/>
  <c r="CU194" i="7"/>
  <c r="CU19" i="7" s="1"/>
  <c r="H17" i="7"/>
  <c r="G14" i="37"/>
  <c r="BY192" i="7"/>
  <c r="BY17" i="7" s="1"/>
  <c r="AX196" i="7"/>
  <c r="AX21" i="7" s="1"/>
  <c r="P66" i="31"/>
  <c r="M126" i="7" s="1"/>
  <c r="IU199" i="7"/>
  <c r="P183" i="7"/>
  <c r="CN187" i="7"/>
  <c r="CN12" i="7" s="1"/>
  <c r="F35" i="37"/>
  <c r="F34" i="37"/>
  <c r="CV196" i="7"/>
  <c r="CV21" i="7" s="1"/>
  <c r="AX192" i="7"/>
  <c r="AX17" i="7" s="1"/>
  <c r="IT183" i="7"/>
  <c r="AX185" i="7"/>
  <c r="AX10" i="7" s="1"/>
  <c r="IT186" i="7"/>
  <c r="IT193" i="7"/>
  <c r="CW195" i="7"/>
  <c r="CW20" i="7" s="1"/>
  <c r="IT189" i="7"/>
  <c r="CW194" i="7"/>
  <c r="CW19" i="7" s="1"/>
  <c r="AX199" i="7"/>
  <c r="AX24" i="7" s="1"/>
  <c r="CV199" i="7"/>
  <c r="CV24" i="7" s="1"/>
  <c r="CV195" i="7"/>
  <c r="CV20" i="7" s="1"/>
  <c r="BY190" i="7"/>
  <c r="BY15" i="7" s="1"/>
  <c r="AX189" i="7"/>
  <c r="AX14" i="7" s="1"/>
  <c r="P153" i="7"/>
  <c r="IT197" i="7"/>
  <c r="CW197" i="7"/>
  <c r="CW22" i="7" s="1"/>
  <c r="JL196" i="7"/>
  <c r="IN190" i="7"/>
  <c r="CN193" i="7"/>
  <c r="CN18" i="7" s="1"/>
  <c r="K196" i="7"/>
  <c r="J18" i="37" s="1"/>
  <c r="AX188" i="7"/>
  <c r="AX13" i="7" s="1"/>
  <c r="IT198" i="7"/>
  <c r="CW186" i="7"/>
  <c r="CW11" i="7" s="1"/>
  <c r="IN191" i="7"/>
  <c r="CN183" i="7"/>
  <c r="K194" i="7"/>
  <c r="K19" i="7" s="1"/>
  <c r="AX191" i="7"/>
  <c r="AX16" i="7" s="1"/>
  <c r="CV200" i="7"/>
  <c r="CV25" i="7" s="1"/>
  <c r="CV191" i="7"/>
  <c r="CV16" i="7" s="1"/>
  <c r="IT195" i="7"/>
  <c r="CW187" i="7"/>
  <c r="CW12" i="7" s="1"/>
  <c r="CL162" i="7"/>
  <c r="JL199" i="7"/>
  <c r="FE198" i="7"/>
  <c r="FE23" i="7" s="1"/>
  <c r="CV198" i="7"/>
  <c r="CV23" i="7" s="1"/>
  <c r="AX184" i="7"/>
  <c r="AX9" i="7" s="1"/>
  <c r="CV188" i="7"/>
  <c r="CV13" i="7" s="1"/>
  <c r="JA32" i="7"/>
  <c r="AX186" i="7"/>
  <c r="AX11" i="7" s="1"/>
  <c r="IT192" i="7"/>
  <c r="CW193" i="7"/>
  <c r="CW18" i="7" s="1"/>
  <c r="CL8" i="7"/>
  <c r="CL27" i="7" s="1"/>
  <c r="CN47" i="8" s="1"/>
  <c r="CN49" i="8" s="1"/>
  <c r="FE197" i="7"/>
  <c r="FE22" i="7" s="1"/>
  <c r="CV185" i="7"/>
  <c r="CV10" i="7" s="1"/>
  <c r="JA8" i="7"/>
  <c r="AX190" i="7"/>
  <c r="AX15" i="7" s="1"/>
  <c r="IT185" i="7"/>
  <c r="CW190" i="7"/>
  <c r="CW15" i="7" s="1"/>
  <c r="CL32" i="7"/>
  <c r="IU184" i="7"/>
  <c r="CN186" i="7"/>
  <c r="CN11" i="7" s="1"/>
  <c r="FE189" i="7"/>
  <c r="FE14" i="7" s="1"/>
  <c r="JA31" i="7"/>
  <c r="AX183" i="7"/>
  <c r="IT191" i="7"/>
  <c r="CW192" i="7"/>
  <c r="CW17" i="7" s="1"/>
  <c r="CL31" i="7"/>
  <c r="FE186" i="7"/>
  <c r="FE11" i="7" s="1"/>
  <c r="MM244" i="7"/>
  <c r="EX165" i="7"/>
  <c r="I35" i="8"/>
  <c r="JA162" i="7"/>
  <c r="AX187" i="7"/>
  <c r="AX12" i="7" s="1"/>
  <c r="IT190" i="7"/>
  <c r="CW183" i="7"/>
  <c r="JL195" i="7"/>
  <c r="K193" i="7"/>
  <c r="CN197" i="7"/>
  <c r="CN22" i="7" s="1"/>
  <c r="FE183" i="7"/>
  <c r="JA163" i="7"/>
  <c r="AX200" i="7"/>
  <c r="AX25" i="7" s="1"/>
  <c r="IT188" i="7"/>
  <c r="CW185" i="7"/>
  <c r="CW10" i="7" s="1"/>
  <c r="AX194" i="7"/>
  <c r="AX19" i="7" s="1"/>
  <c r="LZ250" i="7"/>
  <c r="IT184" i="7"/>
  <c r="CW189" i="7"/>
  <c r="CW14" i="7" s="1"/>
  <c r="CN198" i="7"/>
  <c r="CN23" i="7" s="1"/>
  <c r="FE184" i="7"/>
  <c r="FE9" i="7" s="1"/>
  <c r="CV189" i="7"/>
  <c r="CV14" i="7" s="1"/>
  <c r="AX193" i="7"/>
  <c r="AX18" i="7" s="1"/>
  <c r="IT199" i="7"/>
  <c r="CW188" i="7"/>
  <c r="CW13" i="7" s="1"/>
  <c r="JL185" i="7"/>
  <c r="IN189" i="7"/>
  <c r="K189" i="7"/>
  <c r="J11" i="37" s="1"/>
  <c r="IX186" i="7"/>
  <c r="FE190" i="7"/>
  <c r="FE15" i="7" s="1"/>
  <c r="IT196" i="7"/>
  <c r="CW184" i="7"/>
  <c r="CW9" i="7" s="1"/>
  <c r="JP188" i="7"/>
  <c r="EY165" i="7"/>
  <c r="CW191" i="7"/>
  <c r="CW16" i="7" s="1"/>
  <c r="K88" i="7"/>
  <c r="IT200" i="7"/>
  <c r="IT25" i="7" s="1"/>
  <c r="CW200" i="7"/>
  <c r="CW25" i="7" s="1"/>
  <c r="I46" i="8"/>
  <c r="CW198" i="7"/>
  <c r="CW23" i="7" s="1"/>
  <c r="CV194" i="7"/>
  <c r="CV19" i="7" s="1"/>
  <c r="CW199" i="7"/>
  <c r="CW24" i="7" s="1"/>
  <c r="K200" i="7"/>
  <c r="IX200" i="7"/>
  <c r="IX25" i="7" s="1"/>
  <c r="CV197" i="7"/>
  <c r="CV22" i="7" s="1"/>
  <c r="V89" i="7"/>
  <c r="IT194" i="7"/>
  <c r="JL190" i="7"/>
  <c r="K199" i="7"/>
  <c r="J21" i="37" s="1"/>
  <c r="IX192" i="7"/>
  <c r="AB36" i="37"/>
  <c r="ME234" i="7"/>
  <c r="LZ231" i="7"/>
  <c r="ME233" i="7"/>
  <c r="ME240" i="7"/>
  <c r="LX238" i="7"/>
  <c r="CT165" i="7"/>
  <c r="MO233" i="7"/>
  <c r="LV244" i="7"/>
  <c r="MM234" i="7"/>
  <c r="LV241" i="7"/>
  <c r="MO238" i="7"/>
  <c r="ME242" i="7"/>
  <c r="MM227" i="7"/>
  <c r="MM232" i="7"/>
  <c r="EZ165" i="7"/>
  <c r="LZ237" i="7"/>
  <c r="H13" i="7"/>
  <c r="G10" i="37"/>
  <c r="MO242" i="7"/>
  <c r="LZ230" i="7"/>
  <c r="LV236" i="7"/>
  <c r="MM240" i="7"/>
  <c r="LZ244" i="7"/>
  <c r="ME231" i="7"/>
  <c r="MO232" i="7"/>
  <c r="MM238" i="7"/>
  <c r="LX241" i="7"/>
  <c r="CX165" i="7"/>
  <c r="MO241" i="7"/>
  <c r="LV243" i="7"/>
  <c r="LZ228" i="7"/>
  <c r="MO244" i="7"/>
  <c r="MM231" i="7"/>
  <c r="F68" i="7"/>
  <c r="LW246" i="7"/>
  <c r="LY165" i="7"/>
  <c r="ME228" i="7"/>
  <c r="ME237" i="7"/>
  <c r="LZ235" i="7"/>
  <c r="LZ236" i="7"/>
  <c r="MO230" i="7"/>
  <c r="MO237" i="7"/>
  <c r="MO234" i="7"/>
  <c r="J68" i="7"/>
  <c r="P45" i="8"/>
  <c r="P28" i="8" s="1"/>
  <c r="E154" i="7"/>
  <c r="G46" i="7"/>
  <c r="LZ234" i="7"/>
  <c r="AY165" i="7"/>
  <c r="LX242" i="7"/>
  <c r="CQ165" i="7"/>
  <c r="G21" i="37"/>
  <c r="H24" i="7"/>
  <c r="IB246" i="7"/>
  <c r="BA183" i="7"/>
  <c r="BA184" i="7"/>
  <c r="BA9" i="7" s="1"/>
  <c r="FA190" i="7"/>
  <c r="FA15" i="7" s="1"/>
  <c r="P191" i="7"/>
  <c r="O13" i="37" s="1"/>
  <c r="O32" i="37" s="1"/>
  <c r="IX184" i="7"/>
  <c r="FE187" i="7"/>
  <c r="FE12" i="7" s="1"/>
  <c r="H47" i="37"/>
  <c r="K46" i="8"/>
  <c r="LX250" i="7"/>
  <c r="EZ196" i="7"/>
  <c r="EZ21" i="7" s="1"/>
  <c r="FA192" i="7"/>
  <c r="FA17" i="7" s="1"/>
  <c r="IN184" i="7"/>
  <c r="P190" i="7"/>
  <c r="O12" i="37" s="1"/>
  <c r="FE193" i="7"/>
  <c r="FE18" i="7" s="1"/>
  <c r="FC165" i="7"/>
  <c r="CP165" i="7"/>
  <c r="BA190" i="7"/>
  <c r="BA15" i="7" s="1"/>
  <c r="BA187" i="7"/>
  <c r="BA12" i="7" s="1"/>
  <c r="KD250" i="7"/>
  <c r="EZ195" i="7"/>
  <c r="EZ20" i="7" s="1"/>
  <c r="E76" i="7"/>
  <c r="Z199" i="7"/>
  <c r="Y21" i="37" s="1"/>
  <c r="Z196" i="7"/>
  <c r="Y18" i="37" s="1"/>
  <c r="FA183" i="7"/>
  <c r="P186" i="7"/>
  <c r="IX183" i="7"/>
  <c r="FE194" i="7"/>
  <c r="FE19" i="7" s="1"/>
  <c r="AX165" i="7"/>
  <c r="FA187" i="7"/>
  <c r="FA12" i="7" s="1"/>
  <c r="BA197" i="7"/>
  <c r="BA22" i="7" s="1"/>
  <c r="BW196" i="7"/>
  <c r="BW21" i="7" s="1"/>
  <c r="EZ200" i="7"/>
  <c r="EZ25" i="7" s="1"/>
  <c r="AZ195" i="7"/>
  <c r="AZ20" i="7" s="1"/>
  <c r="Z194" i="7"/>
  <c r="Y16" i="37" s="1"/>
  <c r="Z189" i="7"/>
  <c r="Y11" i="37" s="1"/>
  <c r="IO183" i="7"/>
  <c r="Z193" i="7"/>
  <c r="Y15" i="37" s="1"/>
  <c r="FA185" i="7"/>
  <c r="FA10" i="7" s="1"/>
  <c r="P187" i="7"/>
  <c r="O9" i="37" s="1"/>
  <c r="IX189" i="7"/>
  <c r="FE200" i="7"/>
  <c r="FE25" i="7" s="1"/>
  <c r="EV165" i="7"/>
  <c r="IN193" i="7"/>
  <c r="EZ199" i="7"/>
  <c r="EZ24" i="7" s="1"/>
  <c r="AZ196" i="7"/>
  <c r="AZ21" i="7" s="1"/>
  <c r="E77" i="7"/>
  <c r="Z190" i="7"/>
  <c r="Y12" i="37" s="1"/>
  <c r="Z185" i="7"/>
  <c r="Y7" i="37" s="1"/>
  <c r="IO184" i="7"/>
  <c r="Z197" i="7"/>
  <c r="Y19" i="37" s="1"/>
  <c r="FA188" i="7"/>
  <c r="FA13" i="7" s="1"/>
  <c r="IN192" i="7"/>
  <c r="K190" i="7"/>
  <c r="P193" i="7"/>
  <c r="O15" i="37" s="1"/>
  <c r="CS193" i="7"/>
  <c r="CS18" i="7" s="1"/>
  <c r="FE195" i="7"/>
  <c r="FE20" i="7" s="1"/>
  <c r="EU193" i="7"/>
  <c r="EU18" i="7" s="1"/>
  <c r="MM228" i="7"/>
  <c r="H25" i="7"/>
  <c r="G22" i="37"/>
  <c r="G35" i="37" s="1"/>
  <c r="IN186" i="7"/>
  <c r="BA194" i="7"/>
  <c r="BA19" i="7" s="1"/>
  <c r="BW195" i="7"/>
  <c r="BW20" i="7" s="1"/>
  <c r="BW199" i="7"/>
  <c r="BW24" i="7" s="1"/>
  <c r="EZ198" i="7"/>
  <c r="EZ23" i="7" s="1"/>
  <c r="AZ199" i="7"/>
  <c r="AZ24" i="7" s="1"/>
  <c r="K77" i="7"/>
  <c r="Z186" i="7"/>
  <c r="Y8" i="37" s="1"/>
  <c r="Z200" i="7"/>
  <c r="Y22" i="37" s="1"/>
  <c r="Y35" i="37" s="1"/>
  <c r="IO187" i="7"/>
  <c r="FA184" i="7"/>
  <c r="FA9" i="7" s="1"/>
  <c r="P194" i="7"/>
  <c r="FE199" i="7"/>
  <c r="FE24" i="7" s="1"/>
  <c r="BB165" i="7"/>
  <c r="MM237" i="7"/>
  <c r="CR165" i="7"/>
  <c r="MM243" i="7"/>
  <c r="LZ242" i="7"/>
  <c r="FF246" i="7"/>
  <c r="EZ197" i="7"/>
  <c r="EZ22" i="7" s="1"/>
  <c r="AZ198" i="7"/>
  <c r="AZ23" i="7" s="1"/>
  <c r="Z183" i="7"/>
  <c r="Z198" i="7"/>
  <c r="Y20" i="37" s="1"/>
  <c r="IO190" i="7"/>
  <c r="FA186" i="7"/>
  <c r="FA11" i="7" s="1"/>
  <c r="N46" i="7"/>
  <c r="IN200" i="7"/>
  <c r="IN25" i="7" s="1"/>
  <c r="CU165" i="7"/>
  <c r="K186" i="7"/>
  <c r="CS199" i="7"/>
  <c r="CS24" i="7" s="1"/>
  <c r="EU191" i="7"/>
  <c r="EU16" i="7" s="1"/>
  <c r="ME244" i="7"/>
  <c r="H21" i="7"/>
  <c r="G18" i="37"/>
  <c r="EZ191" i="7"/>
  <c r="EZ16" i="7" s="1"/>
  <c r="AZ165" i="7"/>
  <c r="BW184" i="7"/>
  <c r="BW9" i="7" s="1"/>
  <c r="AZ184" i="7"/>
  <c r="AZ9" i="7" s="1"/>
  <c r="IN199" i="7"/>
  <c r="I45" i="8"/>
  <c r="I28" i="8" s="1"/>
  <c r="BW198" i="7"/>
  <c r="BW23" i="7" s="1"/>
  <c r="EZ188" i="7"/>
  <c r="EZ13" i="7" s="1"/>
  <c r="BW188" i="7"/>
  <c r="BW13" i="7" s="1"/>
  <c r="EZ185" i="7"/>
  <c r="EZ10" i="7" s="1"/>
  <c r="AZ185" i="7"/>
  <c r="AZ10" i="7" s="1"/>
  <c r="LV238" i="7"/>
  <c r="IR198" i="7"/>
  <c r="FF186" i="7"/>
  <c r="FF11" i="7" s="1"/>
  <c r="IO193" i="7"/>
  <c r="FA196" i="7"/>
  <c r="FA21" i="7" s="1"/>
  <c r="IR192" i="7"/>
  <c r="X34" i="37"/>
  <c r="K183" i="7"/>
  <c r="EU192" i="7"/>
  <c r="EU17" i="7" s="1"/>
  <c r="ME236" i="7"/>
  <c r="CW165" i="7"/>
  <c r="BW185" i="7"/>
  <c r="BW10" i="7" s="1"/>
  <c r="N45" i="7"/>
  <c r="IO186" i="7"/>
  <c r="IN198" i="7"/>
  <c r="EU190" i="7"/>
  <c r="EU15" i="7" s="1"/>
  <c r="MM236" i="7"/>
  <c r="BA165" i="7"/>
  <c r="LV233" i="7"/>
  <c r="MM235" i="7"/>
  <c r="FA198" i="7"/>
  <c r="FA23" i="7" s="1"/>
  <c r="IN195" i="7"/>
  <c r="CO165" i="7"/>
  <c r="EW165" i="7"/>
  <c r="FB165" i="7"/>
  <c r="EU165" i="7"/>
  <c r="CM246" i="7"/>
  <c r="IN246" i="7"/>
  <c r="FE165" i="7"/>
  <c r="MM239" i="7"/>
  <c r="JG8" i="7"/>
  <c r="JG162" i="7"/>
  <c r="G7" i="37"/>
  <c r="G27" i="37" s="1"/>
  <c r="H10" i="7"/>
  <c r="FA200" i="7"/>
  <c r="FA25" i="7" s="1"/>
  <c r="IN197" i="7"/>
  <c r="IN196" i="7"/>
  <c r="BV165" i="7"/>
  <c r="G19" i="37"/>
  <c r="G33" i="37" s="1"/>
  <c r="H22" i="7"/>
  <c r="G9" i="37"/>
  <c r="G31" i="37" s="1"/>
  <c r="H12" i="7"/>
  <c r="IN187" i="7"/>
  <c r="FA199" i="7"/>
  <c r="FA24" i="7" s="1"/>
  <c r="IN183" i="7"/>
  <c r="FA165" i="7"/>
  <c r="FA197" i="7"/>
  <c r="FA22" i="7" s="1"/>
  <c r="FE192" i="7"/>
  <c r="FE17" i="7" s="1"/>
  <c r="H11" i="7"/>
  <c r="LV231" i="7"/>
  <c r="FA189" i="7"/>
  <c r="FA14" i="7" s="1"/>
  <c r="FD165" i="7"/>
  <c r="ME241" i="7"/>
  <c r="AP165" i="7"/>
  <c r="FA191" i="7"/>
  <c r="FA16" i="7" s="1"/>
  <c r="MD246" i="7"/>
  <c r="FA195" i="7"/>
  <c r="FA20" i="7" s="1"/>
  <c r="H18" i="7"/>
  <c r="KH246" i="7"/>
  <c r="IN185" i="7"/>
  <c r="P185" i="7"/>
  <c r="O7" i="37" s="1"/>
  <c r="IX195" i="7"/>
  <c r="FE196" i="7"/>
  <c r="FE21" i="7" s="1"/>
  <c r="LX233" i="7"/>
  <c r="K64" i="7"/>
  <c r="IN188" i="7"/>
  <c r="P189" i="7"/>
  <c r="O11" i="37" s="1"/>
  <c r="FE188" i="7"/>
  <c r="FE13" i="7" s="1"/>
  <c r="MO236" i="7"/>
  <c r="CV165" i="7"/>
  <c r="G17" i="37"/>
  <c r="G28" i="37" s="1"/>
  <c r="H20" i="7"/>
  <c r="JN246" i="7"/>
  <c r="H30" i="37"/>
  <c r="H44" i="37"/>
  <c r="H48" i="37"/>
  <c r="LV229" i="7"/>
  <c r="E51" i="7"/>
  <c r="BZ197" i="7"/>
  <c r="BZ22" i="7" s="1"/>
  <c r="CO246" i="7"/>
  <c r="AP246" i="7"/>
  <c r="EX246" i="7"/>
  <c r="KF246" i="7"/>
  <c r="FP250" i="7"/>
  <c r="FP201" i="7" s="1"/>
  <c r="FP26" i="7" s="1"/>
  <c r="FP244" i="7"/>
  <c r="FP241" i="7"/>
  <c r="FP236" i="7"/>
  <c r="FP242" i="7"/>
  <c r="FP235" i="7"/>
  <c r="FP243" i="7"/>
  <c r="FP237" i="7"/>
  <c r="FP232" i="7"/>
  <c r="FP238" i="7"/>
  <c r="FP229" i="7"/>
  <c r="FP227" i="7"/>
  <c r="FP231" i="7"/>
  <c r="FP234" i="7"/>
  <c r="FP228" i="7"/>
  <c r="FP233" i="7"/>
  <c r="FP230" i="7"/>
  <c r="FP245" i="7"/>
  <c r="FP239" i="7"/>
  <c r="FP240" i="7"/>
  <c r="HC296" i="7"/>
  <c r="HC298" i="7" s="1"/>
  <c r="LD296" i="7"/>
  <c r="LD298" i="7" s="1"/>
  <c r="LD239" i="7" s="1"/>
  <c r="LF296" i="7"/>
  <c r="LF298" i="7" s="1"/>
  <c r="ME227" i="7"/>
  <c r="ID242" i="7"/>
  <c r="ID237" i="7"/>
  <c r="ID244" i="7"/>
  <c r="ID243" i="7"/>
  <c r="ID233" i="7"/>
  <c r="ID241" i="7"/>
  <c r="ID238" i="7"/>
  <c r="ID232" i="7"/>
  <c r="ID230" i="7"/>
  <c r="ID235" i="7"/>
  <c r="ID236" i="7"/>
  <c r="ID228" i="7"/>
  <c r="ID234" i="7"/>
  <c r="ID229" i="7"/>
  <c r="ID231" i="7"/>
  <c r="ID227" i="7"/>
  <c r="ID245" i="7"/>
  <c r="ID240" i="7"/>
  <c r="ID239" i="7"/>
  <c r="CP246" i="7"/>
  <c r="EU246" i="7"/>
  <c r="CR246" i="7"/>
  <c r="CT246" i="7"/>
  <c r="BZ200" i="7"/>
  <c r="BZ25" i="7" s="1"/>
  <c r="JM246" i="7"/>
  <c r="IW246" i="7"/>
  <c r="K45" i="8"/>
  <c r="K28" i="8" s="1"/>
  <c r="DF243" i="7"/>
  <c r="DF244" i="7"/>
  <c r="DF242" i="7"/>
  <c r="DF238" i="7"/>
  <c r="DF234" i="7"/>
  <c r="DF241" i="7"/>
  <c r="DF236" i="7"/>
  <c r="DF231" i="7"/>
  <c r="DF237" i="7"/>
  <c r="DF233" i="7"/>
  <c r="DF227" i="7"/>
  <c r="DF228" i="7"/>
  <c r="DF230" i="7"/>
  <c r="DF229" i="7"/>
  <c r="DF235" i="7"/>
  <c r="DF232" i="7"/>
  <c r="DF245" i="7"/>
  <c r="DF240" i="7"/>
  <c r="DF239" i="7"/>
  <c r="KJ242" i="7"/>
  <c r="KJ237" i="7"/>
  <c r="KJ241" i="7"/>
  <c r="KJ243" i="7"/>
  <c r="KJ244" i="7"/>
  <c r="KJ235" i="7"/>
  <c r="KJ233" i="7"/>
  <c r="KJ238" i="7"/>
  <c r="KJ230" i="7"/>
  <c r="KJ234" i="7"/>
  <c r="KJ236" i="7"/>
  <c r="KJ232" i="7"/>
  <c r="KJ227" i="7"/>
  <c r="KJ229" i="7"/>
  <c r="KJ228" i="7"/>
  <c r="KJ231" i="7"/>
  <c r="KJ245" i="7"/>
  <c r="KJ240" i="7"/>
  <c r="KT243" i="7"/>
  <c r="KT244" i="7"/>
  <c r="KT235" i="7"/>
  <c r="KT234" i="7"/>
  <c r="KT241" i="7"/>
  <c r="KT233" i="7"/>
  <c r="KT231" i="7"/>
  <c r="KT236" i="7"/>
  <c r="KT232" i="7"/>
  <c r="KT242" i="7"/>
  <c r="KT238" i="7"/>
  <c r="KT227" i="7"/>
  <c r="KT229" i="7"/>
  <c r="KT230" i="7"/>
  <c r="KT237" i="7"/>
  <c r="KT228" i="7"/>
  <c r="KT239" i="7"/>
  <c r="KT245" i="7"/>
  <c r="LZ240" i="7"/>
  <c r="ME239" i="7"/>
  <c r="BZ187" i="7"/>
  <c r="BZ12" i="7" s="1"/>
  <c r="BZ183" i="7"/>
  <c r="KT240" i="7"/>
  <c r="CV246" i="7"/>
  <c r="BA246" i="7"/>
  <c r="HW241" i="7"/>
  <c r="HW243" i="7"/>
  <c r="HW236" i="7"/>
  <c r="HW242" i="7"/>
  <c r="HW237" i="7"/>
  <c r="HW235" i="7"/>
  <c r="HW244" i="7"/>
  <c r="HW234" i="7"/>
  <c r="HW238" i="7"/>
  <c r="HW232" i="7"/>
  <c r="HW228" i="7"/>
  <c r="HW230" i="7"/>
  <c r="HW229" i="7"/>
  <c r="HW231" i="7"/>
  <c r="HW233" i="7"/>
  <c r="HW227" i="7"/>
  <c r="HW245" i="7"/>
  <c r="HW239" i="7"/>
  <c r="ME229" i="7"/>
  <c r="BZ190" i="7"/>
  <c r="BZ15" i="7" s="1"/>
  <c r="BZ188" i="7"/>
  <c r="BZ13" i="7" s="1"/>
  <c r="JX250" i="7"/>
  <c r="JX244" i="7"/>
  <c r="JX241" i="7"/>
  <c r="JX235" i="7"/>
  <c r="JX242" i="7"/>
  <c r="JX238" i="7"/>
  <c r="JX232" i="7"/>
  <c r="JX243" i="7"/>
  <c r="JX229" i="7"/>
  <c r="JX227" i="7"/>
  <c r="JX231" i="7"/>
  <c r="JX234" i="7"/>
  <c r="JX228" i="7"/>
  <c r="JX233" i="7"/>
  <c r="JX236" i="7"/>
  <c r="JX237" i="7"/>
  <c r="JX230" i="7"/>
  <c r="JX245" i="7"/>
  <c r="JX239" i="7"/>
  <c r="JX240" i="7"/>
  <c r="IL246" i="7"/>
  <c r="EY246" i="7"/>
  <c r="FR250" i="7"/>
  <c r="FR197" i="7" s="1"/>
  <c r="FR22" i="7" s="1"/>
  <c r="FR244" i="7"/>
  <c r="FR241" i="7"/>
  <c r="FR236" i="7"/>
  <c r="FR243" i="7"/>
  <c r="FR242" i="7"/>
  <c r="FR235" i="7"/>
  <c r="FR238" i="7"/>
  <c r="FR237" i="7"/>
  <c r="FR232" i="7"/>
  <c r="FR229" i="7"/>
  <c r="FR227" i="7"/>
  <c r="FR231" i="7"/>
  <c r="FR234" i="7"/>
  <c r="FR228" i="7"/>
  <c r="FR233" i="7"/>
  <c r="FR230" i="7"/>
  <c r="FR245" i="7"/>
  <c r="FR239" i="7"/>
  <c r="FR240" i="7"/>
  <c r="KB250" i="7"/>
  <c r="KB201" i="7" s="1"/>
  <c r="KB241" i="7"/>
  <c r="KB236" i="7"/>
  <c r="KB244" i="7"/>
  <c r="KB238" i="7"/>
  <c r="KB232" i="7"/>
  <c r="KB242" i="7"/>
  <c r="KB243" i="7"/>
  <c r="KB229" i="7"/>
  <c r="KB235" i="7"/>
  <c r="KB231" i="7"/>
  <c r="KB234" i="7"/>
  <c r="KB228" i="7"/>
  <c r="KB233" i="7"/>
  <c r="KB237" i="7"/>
  <c r="KB230" i="7"/>
  <c r="KB227" i="7"/>
  <c r="KB245" i="7"/>
  <c r="KB239" i="7"/>
  <c r="KB240" i="7"/>
  <c r="FL250" i="7"/>
  <c r="FL244" i="7"/>
  <c r="FL238" i="7"/>
  <c r="FL241" i="7"/>
  <c r="FL234" i="7"/>
  <c r="FL236" i="7"/>
  <c r="FL242" i="7"/>
  <c r="FL235" i="7"/>
  <c r="FL243" i="7"/>
  <c r="FL231" i="7"/>
  <c r="FL237" i="7"/>
  <c r="FL230" i="7"/>
  <c r="FL229" i="7"/>
  <c r="FL227" i="7"/>
  <c r="FL228" i="7"/>
  <c r="FL232" i="7"/>
  <c r="FL233" i="7"/>
  <c r="FL245" i="7"/>
  <c r="FL239" i="7"/>
  <c r="FL240" i="7"/>
  <c r="DC243" i="7"/>
  <c r="DC238" i="7"/>
  <c r="DC242" i="7"/>
  <c r="DC244" i="7"/>
  <c r="DC241" i="7"/>
  <c r="DC236" i="7"/>
  <c r="DC234" i="7"/>
  <c r="DC237" i="7"/>
  <c r="DC229" i="7"/>
  <c r="DC235" i="7"/>
  <c r="DC232" i="7"/>
  <c r="DC227" i="7"/>
  <c r="DC228" i="7"/>
  <c r="DC231" i="7"/>
  <c r="DC230" i="7"/>
  <c r="DC233" i="7"/>
  <c r="DC245" i="7"/>
  <c r="DC240" i="7"/>
  <c r="DC239" i="7"/>
  <c r="I45" i="7"/>
  <c r="FQ250" i="7"/>
  <c r="FQ201" i="7" s="1"/>
  <c r="FQ26" i="7" s="1"/>
  <c r="FQ244" i="7"/>
  <c r="FQ241" i="7"/>
  <c r="FQ243" i="7"/>
  <c r="FQ236" i="7"/>
  <c r="FQ242" i="7"/>
  <c r="FQ235" i="7"/>
  <c r="FQ238" i="7"/>
  <c r="FQ237" i="7"/>
  <c r="FQ232" i="7"/>
  <c r="FQ227" i="7"/>
  <c r="FQ231" i="7"/>
  <c r="FQ234" i="7"/>
  <c r="FQ228" i="7"/>
  <c r="FQ233" i="7"/>
  <c r="FQ229" i="7"/>
  <c r="FQ230" i="7"/>
  <c r="FQ245" i="7"/>
  <c r="FQ240" i="7"/>
  <c r="FQ239" i="7"/>
  <c r="DG250" i="7"/>
  <c r="DG201" i="7" s="1"/>
  <c r="DG26" i="7" s="1"/>
  <c r="DG244" i="7"/>
  <c r="DG238" i="7"/>
  <c r="DG243" i="7"/>
  <c r="DG242" i="7"/>
  <c r="DG234" i="7"/>
  <c r="DG241" i="7"/>
  <c r="DG231" i="7"/>
  <c r="DG237" i="7"/>
  <c r="DG233" i="7"/>
  <c r="DG235" i="7"/>
  <c r="DG236" i="7"/>
  <c r="DG227" i="7"/>
  <c r="DG228" i="7"/>
  <c r="DG230" i="7"/>
  <c r="DG232" i="7"/>
  <c r="DG229" i="7"/>
  <c r="DG245" i="7"/>
  <c r="DG239" i="7"/>
  <c r="DG240" i="7"/>
  <c r="AL250" i="7"/>
  <c r="AL201" i="7" s="1"/>
  <c r="AL26" i="7" s="1"/>
  <c r="AL241" i="7"/>
  <c r="AL242" i="7"/>
  <c r="AL244" i="7"/>
  <c r="AL238" i="7"/>
  <c r="AL243" i="7"/>
  <c r="AL234" i="7"/>
  <c r="AL233" i="7"/>
  <c r="AL236" i="7"/>
  <c r="AL237" i="7"/>
  <c r="AL228" i="7"/>
  <c r="AL235" i="7"/>
  <c r="AL230" i="7"/>
  <c r="AL229" i="7"/>
  <c r="AL231" i="7"/>
  <c r="AL232" i="7"/>
  <c r="AL227" i="7"/>
  <c r="AL245" i="7"/>
  <c r="AL240" i="7"/>
  <c r="AL239" i="7"/>
  <c r="IJ250" i="7"/>
  <c r="IJ201" i="7" s="1"/>
  <c r="IJ243" i="7"/>
  <c r="IJ244" i="7"/>
  <c r="IJ237" i="7"/>
  <c r="IJ242" i="7"/>
  <c r="IJ241" i="7"/>
  <c r="IJ233" i="7"/>
  <c r="IJ236" i="7"/>
  <c r="IJ238" i="7"/>
  <c r="IJ234" i="7"/>
  <c r="IJ230" i="7"/>
  <c r="IJ235" i="7"/>
  <c r="IJ231" i="7"/>
  <c r="IJ229" i="7"/>
  <c r="IJ232" i="7"/>
  <c r="IJ227" i="7"/>
  <c r="IJ228" i="7"/>
  <c r="IJ240" i="7"/>
  <c r="IJ245" i="7"/>
  <c r="IJ239" i="7"/>
  <c r="KD241" i="7"/>
  <c r="KD242" i="7"/>
  <c r="KD244" i="7"/>
  <c r="KD243" i="7"/>
  <c r="KD238" i="7"/>
  <c r="KD232" i="7"/>
  <c r="KD229" i="7"/>
  <c r="KD235" i="7"/>
  <c r="KD236" i="7"/>
  <c r="KD231" i="7"/>
  <c r="KD234" i="7"/>
  <c r="KD228" i="7"/>
  <c r="KD233" i="7"/>
  <c r="KD237" i="7"/>
  <c r="KD230" i="7"/>
  <c r="KD227" i="7"/>
  <c r="KD245" i="7"/>
  <c r="KD240" i="7"/>
  <c r="KD239" i="7"/>
  <c r="BZ191" i="7"/>
  <c r="BZ16" i="7" s="1"/>
  <c r="BW246" i="7"/>
  <c r="CX246" i="7"/>
  <c r="CW246" i="7"/>
  <c r="E87" i="7"/>
  <c r="FM250" i="7"/>
  <c r="FM201" i="7" s="1"/>
  <c r="FM26" i="7" s="1"/>
  <c r="FM244" i="7"/>
  <c r="FM241" i="7"/>
  <c r="FM236" i="7"/>
  <c r="FM242" i="7"/>
  <c r="FM235" i="7"/>
  <c r="FM243" i="7"/>
  <c r="FM237" i="7"/>
  <c r="FM232" i="7"/>
  <c r="FM238" i="7"/>
  <c r="FM230" i="7"/>
  <c r="FM229" i="7"/>
  <c r="FM227" i="7"/>
  <c r="FM231" i="7"/>
  <c r="FM234" i="7"/>
  <c r="FM228" i="7"/>
  <c r="FM233" i="7"/>
  <c r="FM245" i="7"/>
  <c r="FM239" i="7"/>
  <c r="FM240" i="7"/>
  <c r="FI250" i="7"/>
  <c r="FI201" i="7" s="1"/>
  <c r="FI26" i="7" s="1"/>
  <c r="FI243" i="7"/>
  <c r="FI244" i="7"/>
  <c r="FI242" i="7"/>
  <c r="FI238" i="7"/>
  <c r="FI241" i="7"/>
  <c r="FI234" i="7"/>
  <c r="FI236" i="7"/>
  <c r="FI235" i="7"/>
  <c r="FI231" i="7"/>
  <c r="FI237" i="7"/>
  <c r="FI230" i="7"/>
  <c r="FI229" i="7"/>
  <c r="FI227" i="7"/>
  <c r="FI228" i="7"/>
  <c r="FI232" i="7"/>
  <c r="FI233" i="7"/>
  <c r="FI245" i="7"/>
  <c r="FI240" i="7"/>
  <c r="FI239" i="7"/>
  <c r="HE296" i="7"/>
  <c r="HE298" i="7" s="1"/>
  <c r="HE239" i="7" s="1"/>
  <c r="HN296" i="7"/>
  <c r="HN298" i="7" s="1"/>
  <c r="LZ239" i="7"/>
  <c r="BZ186" i="7"/>
  <c r="BZ11" i="7" s="1"/>
  <c r="IK243" i="7"/>
  <c r="IK244" i="7"/>
  <c r="IK242" i="7"/>
  <c r="IK241" i="7"/>
  <c r="IK236" i="7"/>
  <c r="IK238" i="7"/>
  <c r="IK234" i="7"/>
  <c r="IK235" i="7"/>
  <c r="IK231" i="7"/>
  <c r="IK229" i="7"/>
  <c r="IK230" i="7"/>
  <c r="IK232" i="7"/>
  <c r="IK233" i="7"/>
  <c r="IK227" i="7"/>
  <c r="IK228" i="7"/>
  <c r="IK237" i="7"/>
  <c r="IK245" i="7"/>
  <c r="IK239" i="7"/>
  <c r="IK240" i="7"/>
  <c r="CN246" i="7"/>
  <c r="BZ193" i="7"/>
  <c r="BZ18" i="7" s="1"/>
  <c r="JP185" i="7"/>
  <c r="JP246" i="7"/>
  <c r="H46" i="37"/>
  <c r="IM246" i="7"/>
  <c r="BZ184" i="7"/>
  <c r="BZ9" i="7" s="1"/>
  <c r="JP183" i="7"/>
  <c r="IV246" i="7"/>
  <c r="DD243" i="7"/>
  <c r="DD238" i="7"/>
  <c r="DD242" i="7"/>
  <c r="DD234" i="7"/>
  <c r="DD244" i="7"/>
  <c r="DD241" i="7"/>
  <c r="DD236" i="7"/>
  <c r="DD231" i="7"/>
  <c r="DD237" i="7"/>
  <c r="DD235" i="7"/>
  <c r="DD232" i="7"/>
  <c r="DD227" i="7"/>
  <c r="DD228" i="7"/>
  <c r="DD230" i="7"/>
  <c r="DD233" i="7"/>
  <c r="DD229" i="7"/>
  <c r="DD245" i="7"/>
  <c r="DD240" i="7"/>
  <c r="DD239" i="7"/>
  <c r="IH250" i="7"/>
  <c r="IH242" i="7"/>
  <c r="IH243" i="7"/>
  <c r="IH244" i="7"/>
  <c r="IH241" i="7"/>
  <c r="IH233" i="7"/>
  <c r="IH236" i="7"/>
  <c r="IH238" i="7"/>
  <c r="IH232" i="7"/>
  <c r="IH230" i="7"/>
  <c r="IH235" i="7"/>
  <c r="IH229" i="7"/>
  <c r="IH231" i="7"/>
  <c r="IH227" i="7"/>
  <c r="IH237" i="7"/>
  <c r="IH228" i="7"/>
  <c r="IH234" i="7"/>
  <c r="IH245" i="7"/>
  <c r="IH240" i="7"/>
  <c r="IH239" i="7"/>
  <c r="JP186" i="7"/>
  <c r="KJ239" i="7"/>
  <c r="FB246" i="7"/>
  <c r="DH250" i="7"/>
  <c r="DH186" i="7" s="1"/>
  <c r="DH11" i="7" s="1"/>
  <c r="DH244" i="7"/>
  <c r="DH238" i="7"/>
  <c r="DH243" i="7"/>
  <c r="DH242" i="7"/>
  <c r="DH234" i="7"/>
  <c r="DH235" i="7"/>
  <c r="DH241" i="7"/>
  <c r="DH231" i="7"/>
  <c r="DH237" i="7"/>
  <c r="DH233" i="7"/>
  <c r="DH232" i="7"/>
  <c r="DH227" i="7"/>
  <c r="DH228" i="7"/>
  <c r="DH230" i="7"/>
  <c r="DH229" i="7"/>
  <c r="DH236" i="7"/>
  <c r="DH245" i="7"/>
  <c r="DH239" i="7"/>
  <c r="DH240" i="7"/>
  <c r="BZ189" i="7"/>
  <c r="BZ14" i="7" s="1"/>
  <c r="JP191" i="7"/>
  <c r="I46" i="7"/>
  <c r="KA246" i="7"/>
  <c r="CU246" i="7"/>
  <c r="AX246" i="7"/>
  <c r="IU246" i="7"/>
  <c r="JP187" i="7"/>
  <c r="IT246" i="7"/>
  <c r="JQ246" i="7"/>
  <c r="II246" i="7"/>
  <c r="EZ246" i="7"/>
  <c r="BZ185" i="7"/>
  <c r="BZ10" i="7" s="1"/>
  <c r="JP194" i="7"/>
  <c r="CQ246" i="7"/>
  <c r="HU244" i="7"/>
  <c r="HU241" i="7"/>
  <c r="HU243" i="7"/>
  <c r="HU242" i="7"/>
  <c r="HU237" i="7"/>
  <c r="HU235" i="7"/>
  <c r="HU233" i="7"/>
  <c r="HU234" i="7"/>
  <c r="HU238" i="7"/>
  <c r="HU236" i="7"/>
  <c r="HU227" i="7"/>
  <c r="HU232" i="7"/>
  <c r="HU228" i="7"/>
  <c r="HU230" i="7"/>
  <c r="HU229" i="7"/>
  <c r="HU231" i="7"/>
  <c r="HU245" i="7"/>
  <c r="HU240" i="7"/>
  <c r="HR244" i="7"/>
  <c r="HR241" i="7"/>
  <c r="HR243" i="7"/>
  <c r="HR242" i="7"/>
  <c r="HR237" i="7"/>
  <c r="HR235" i="7"/>
  <c r="HR233" i="7"/>
  <c r="HR234" i="7"/>
  <c r="HR238" i="7"/>
  <c r="HR236" i="7"/>
  <c r="HR227" i="7"/>
  <c r="HR232" i="7"/>
  <c r="HR228" i="7"/>
  <c r="HR230" i="7"/>
  <c r="HR229" i="7"/>
  <c r="HR231" i="7"/>
  <c r="HR245" i="7"/>
  <c r="HR240" i="7"/>
  <c r="BZ192" i="7"/>
  <c r="BZ17" i="7" s="1"/>
  <c r="BY165" i="7"/>
  <c r="JP193" i="7"/>
  <c r="IG250" i="7"/>
  <c r="IG201" i="7" s="1"/>
  <c r="IG242" i="7"/>
  <c r="IG244" i="7"/>
  <c r="IG237" i="7"/>
  <c r="IG241" i="7"/>
  <c r="IG233" i="7"/>
  <c r="IG236" i="7"/>
  <c r="IG238" i="7"/>
  <c r="IG243" i="7"/>
  <c r="IG232" i="7"/>
  <c r="IG230" i="7"/>
  <c r="IG235" i="7"/>
  <c r="IG229" i="7"/>
  <c r="IG231" i="7"/>
  <c r="IG227" i="7"/>
  <c r="IG228" i="7"/>
  <c r="IG234" i="7"/>
  <c r="IG245" i="7"/>
  <c r="IG240" i="7"/>
  <c r="IG239" i="7"/>
  <c r="H43" i="37"/>
  <c r="EV246" i="7"/>
  <c r="BV246" i="7"/>
  <c r="FE246" i="7"/>
  <c r="DA250" i="7"/>
  <c r="DA201" i="7" s="1"/>
  <c r="DA26" i="7" s="1"/>
  <c r="DA243" i="7"/>
  <c r="DA242" i="7"/>
  <c r="DA236" i="7"/>
  <c r="DA238" i="7"/>
  <c r="DA241" i="7"/>
  <c r="DA244" i="7"/>
  <c r="DA234" i="7"/>
  <c r="DA231" i="7"/>
  <c r="DA237" i="7"/>
  <c r="DA229" i="7"/>
  <c r="DA235" i="7"/>
  <c r="DA232" i="7"/>
  <c r="DA227" i="7"/>
  <c r="DA228" i="7"/>
  <c r="DA233" i="7"/>
  <c r="DA230" i="7"/>
  <c r="DA245" i="7"/>
  <c r="DA240" i="7"/>
  <c r="DA239" i="7"/>
  <c r="AM250" i="7"/>
  <c r="AM196" i="7" s="1"/>
  <c r="AM21" i="7" s="1"/>
  <c r="AM242" i="7"/>
  <c r="AM236" i="7"/>
  <c r="AM244" i="7"/>
  <c r="AM241" i="7"/>
  <c r="AM238" i="7"/>
  <c r="AM243" i="7"/>
  <c r="AM234" i="7"/>
  <c r="AM233" i="7"/>
  <c r="AM235" i="7"/>
  <c r="AM237" i="7"/>
  <c r="AM228" i="7"/>
  <c r="AM230" i="7"/>
  <c r="AM229" i="7"/>
  <c r="AM231" i="7"/>
  <c r="AM232" i="7"/>
  <c r="AM227" i="7"/>
  <c r="AM245" i="7"/>
  <c r="AM239" i="7"/>
  <c r="AM240" i="7"/>
  <c r="IF250" i="7"/>
  <c r="IF184" i="7" s="1"/>
  <c r="IF242" i="7"/>
  <c r="IF237" i="7"/>
  <c r="IF241" i="7"/>
  <c r="IF244" i="7"/>
  <c r="IF233" i="7"/>
  <c r="IF236" i="7"/>
  <c r="IF232" i="7"/>
  <c r="IF230" i="7"/>
  <c r="IF235" i="7"/>
  <c r="IF243" i="7"/>
  <c r="IF234" i="7"/>
  <c r="IF229" i="7"/>
  <c r="IF231" i="7"/>
  <c r="IF238" i="7"/>
  <c r="IF227" i="7"/>
  <c r="IF228" i="7"/>
  <c r="IF245" i="7"/>
  <c r="IF239" i="7"/>
  <c r="IF240" i="7"/>
  <c r="JP190" i="7"/>
  <c r="AY246" i="7"/>
  <c r="JV246" i="7"/>
  <c r="CY250" i="7"/>
  <c r="CY201" i="7" s="1"/>
  <c r="CY26" i="7" s="1"/>
  <c r="CY243" i="7"/>
  <c r="CY237" i="7"/>
  <c r="CY233" i="7"/>
  <c r="CY236" i="7"/>
  <c r="CY238" i="7"/>
  <c r="CY242" i="7"/>
  <c r="CY230" i="7"/>
  <c r="CY241" i="7"/>
  <c r="CY244" i="7"/>
  <c r="CY234" i="7"/>
  <c r="CY229" i="7"/>
  <c r="CY235" i="7"/>
  <c r="CY232" i="7"/>
  <c r="CY227" i="7"/>
  <c r="CY231" i="7"/>
  <c r="CY228" i="7"/>
  <c r="CY245" i="7"/>
  <c r="CY240" i="7"/>
  <c r="CY239" i="7"/>
  <c r="KO243" i="7"/>
  <c r="KO244" i="7"/>
  <c r="KO241" i="7"/>
  <c r="KO242" i="7"/>
  <c r="KO237" i="7"/>
  <c r="KO234" i="7"/>
  <c r="KO238" i="7"/>
  <c r="KO235" i="7"/>
  <c r="KO233" i="7"/>
  <c r="KO231" i="7"/>
  <c r="KO236" i="7"/>
  <c r="KO227" i="7"/>
  <c r="KO229" i="7"/>
  <c r="KO230" i="7"/>
  <c r="KO228" i="7"/>
  <c r="KO232" i="7"/>
  <c r="KO240" i="7"/>
  <c r="KO245" i="7"/>
  <c r="BX165" i="7"/>
  <c r="MO231" i="7"/>
  <c r="HL296" i="7"/>
  <c r="HL298" i="7" s="1"/>
  <c r="HL239" i="7" s="1"/>
  <c r="KL242" i="7"/>
  <c r="KL243" i="7"/>
  <c r="KL244" i="7"/>
  <c r="KL241" i="7"/>
  <c r="KL235" i="7"/>
  <c r="KL233" i="7"/>
  <c r="KL237" i="7"/>
  <c r="KL238" i="7"/>
  <c r="KL230" i="7"/>
  <c r="KL234" i="7"/>
  <c r="KL236" i="7"/>
  <c r="KL227" i="7"/>
  <c r="KL229" i="7"/>
  <c r="KL228" i="7"/>
  <c r="KL232" i="7"/>
  <c r="KL231" i="7"/>
  <c r="KL239" i="7"/>
  <c r="KL245" i="7"/>
  <c r="KL240" i="7"/>
  <c r="KM243" i="7"/>
  <c r="KM244" i="7"/>
  <c r="KM237" i="7"/>
  <c r="KM235" i="7"/>
  <c r="KM233" i="7"/>
  <c r="KM242" i="7"/>
  <c r="KM238" i="7"/>
  <c r="KM230" i="7"/>
  <c r="KM234" i="7"/>
  <c r="KM236" i="7"/>
  <c r="KM241" i="7"/>
  <c r="KM227" i="7"/>
  <c r="KM229" i="7"/>
  <c r="KM231" i="7"/>
  <c r="KM232" i="7"/>
  <c r="KM228" i="7"/>
  <c r="KM240" i="7"/>
  <c r="KM245" i="7"/>
  <c r="P196" i="7"/>
  <c r="O18" i="37" s="1"/>
  <c r="JP196" i="7"/>
  <c r="FC246" i="7"/>
  <c r="EW246" i="7"/>
  <c r="JL246" i="7"/>
  <c r="HP244" i="7"/>
  <c r="HP238" i="7"/>
  <c r="HP243" i="7"/>
  <c r="HP242" i="7"/>
  <c r="HP234" i="7"/>
  <c r="HP237" i="7"/>
  <c r="HP241" i="7"/>
  <c r="HP231" i="7"/>
  <c r="HP233" i="7"/>
  <c r="HP235" i="7"/>
  <c r="HP236" i="7"/>
  <c r="HP227" i="7"/>
  <c r="HP232" i="7"/>
  <c r="HP228" i="7"/>
  <c r="HP230" i="7"/>
  <c r="HP229" i="7"/>
  <c r="HP245" i="7"/>
  <c r="HP240" i="7"/>
  <c r="HP239" i="7"/>
  <c r="KC241" i="7"/>
  <c r="KC236" i="7"/>
  <c r="KC244" i="7"/>
  <c r="KC238" i="7"/>
  <c r="KC242" i="7"/>
  <c r="KC243" i="7"/>
  <c r="KC229" i="7"/>
  <c r="KC235" i="7"/>
  <c r="KC231" i="7"/>
  <c r="KC234" i="7"/>
  <c r="KC232" i="7"/>
  <c r="KC228" i="7"/>
  <c r="KC233" i="7"/>
  <c r="KC237" i="7"/>
  <c r="KC230" i="7"/>
  <c r="KC227" i="7"/>
  <c r="KC245" i="7"/>
  <c r="KC239" i="7"/>
  <c r="KC240" i="7"/>
  <c r="FH250" i="7"/>
  <c r="FH243" i="7"/>
  <c r="FH244" i="7"/>
  <c r="FH242" i="7"/>
  <c r="FH238" i="7"/>
  <c r="FH241" i="7"/>
  <c r="FH234" i="7"/>
  <c r="FH235" i="7"/>
  <c r="FH231" i="7"/>
  <c r="FH237" i="7"/>
  <c r="FH230" i="7"/>
  <c r="FH229" i="7"/>
  <c r="FH227" i="7"/>
  <c r="FH236" i="7"/>
  <c r="FH228" i="7"/>
  <c r="FH232" i="7"/>
  <c r="FH233" i="7"/>
  <c r="FH245" i="7"/>
  <c r="FH240" i="7"/>
  <c r="FH239" i="7"/>
  <c r="BZ196" i="7"/>
  <c r="BZ21" i="7" s="1"/>
  <c r="JP199" i="7"/>
  <c r="BY246" i="7"/>
  <c r="FA246" i="7"/>
  <c r="FK250" i="7"/>
  <c r="FK198" i="7" s="1"/>
  <c r="FK23" i="7" s="1"/>
  <c r="FK244" i="7"/>
  <c r="FK242" i="7"/>
  <c r="FK238" i="7"/>
  <c r="FK241" i="7"/>
  <c r="FK234" i="7"/>
  <c r="FK236" i="7"/>
  <c r="FK243" i="7"/>
  <c r="FK231" i="7"/>
  <c r="FK237" i="7"/>
  <c r="FK230" i="7"/>
  <c r="FK229" i="7"/>
  <c r="FK235" i="7"/>
  <c r="FK227" i="7"/>
  <c r="FK228" i="7"/>
  <c r="FK232" i="7"/>
  <c r="FK233" i="7"/>
  <c r="FK245" i="7"/>
  <c r="FK239" i="7"/>
  <c r="FK240" i="7"/>
  <c r="DE250" i="7"/>
  <c r="DE201" i="7" s="1"/>
  <c r="DE26" i="7" s="1"/>
  <c r="DE243" i="7"/>
  <c r="DE238" i="7"/>
  <c r="DE242" i="7"/>
  <c r="DE234" i="7"/>
  <c r="DE244" i="7"/>
  <c r="DE236" i="7"/>
  <c r="DE231" i="7"/>
  <c r="DE237" i="7"/>
  <c r="DE241" i="7"/>
  <c r="DE227" i="7"/>
  <c r="DE228" i="7"/>
  <c r="DE230" i="7"/>
  <c r="DE233" i="7"/>
  <c r="DE232" i="7"/>
  <c r="DE235" i="7"/>
  <c r="DE229" i="7"/>
  <c r="DE245" i="7"/>
  <c r="DE240" i="7"/>
  <c r="DE239" i="7"/>
  <c r="HX241" i="7"/>
  <c r="HX243" i="7"/>
  <c r="HX236" i="7"/>
  <c r="HX242" i="7"/>
  <c r="HX235" i="7"/>
  <c r="HX232" i="7"/>
  <c r="HX244" i="7"/>
  <c r="HX237" i="7"/>
  <c r="HX229" i="7"/>
  <c r="HX238" i="7"/>
  <c r="HX228" i="7"/>
  <c r="HX230" i="7"/>
  <c r="HX234" i="7"/>
  <c r="HX231" i="7"/>
  <c r="HX233" i="7"/>
  <c r="HX227" i="7"/>
  <c r="HX245" i="7"/>
  <c r="HX240" i="7"/>
  <c r="BZ199" i="7"/>
  <c r="BZ24" i="7" s="1"/>
  <c r="IC242" i="7"/>
  <c r="IC244" i="7"/>
  <c r="IC243" i="7"/>
  <c r="IC241" i="7"/>
  <c r="IC238" i="7"/>
  <c r="IC232" i="7"/>
  <c r="IC235" i="7"/>
  <c r="IC236" i="7"/>
  <c r="IC237" i="7"/>
  <c r="IC228" i="7"/>
  <c r="IC234" i="7"/>
  <c r="IC230" i="7"/>
  <c r="IC229" i="7"/>
  <c r="IC231" i="7"/>
  <c r="IC233" i="7"/>
  <c r="IC227" i="7"/>
  <c r="IC245" i="7"/>
  <c r="IC240" i="7"/>
  <c r="IC239" i="7"/>
  <c r="JP200" i="7"/>
  <c r="IO246" i="7"/>
  <c r="KE246" i="7"/>
  <c r="JU246" i="7"/>
  <c r="DI250" i="7"/>
  <c r="DI244" i="7"/>
  <c r="DI243" i="7"/>
  <c r="DI242" i="7"/>
  <c r="DI241" i="7"/>
  <c r="DI238" i="7"/>
  <c r="DI235" i="7"/>
  <c r="DI237" i="7"/>
  <c r="DI234" i="7"/>
  <c r="DI233" i="7"/>
  <c r="DI232" i="7"/>
  <c r="DI227" i="7"/>
  <c r="DI228" i="7"/>
  <c r="DI230" i="7"/>
  <c r="DI231" i="7"/>
  <c r="DI236" i="7"/>
  <c r="DI229" i="7"/>
  <c r="DI245" i="7"/>
  <c r="DI240" i="7"/>
  <c r="DI239" i="7"/>
  <c r="AN250" i="7"/>
  <c r="AN183" i="7" s="1"/>
  <c r="AN242" i="7"/>
  <c r="AN236" i="7"/>
  <c r="AN244" i="7"/>
  <c r="AN233" i="7"/>
  <c r="AN243" i="7"/>
  <c r="AN234" i="7"/>
  <c r="AN235" i="7"/>
  <c r="AN230" i="7"/>
  <c r="AN237" i="7"/>
  <c r="AN241" i="7"/>
  <c r="AN228" i="7"/>
  <c r="AN229" i="7"/>
  <c r="AN238" i="7"/>
  <c r="AN231" i="7"/>
  <c r="AN232" i="7"/>
  <c r="AN227" i="7"/>
  <c r="AN245" i="7"/>
  <c r="AN240" i="7"/>
  <c r="AN239" i="7"/>
  <c r="FJ250" i="7"/>
  <c r="FJ243" i="7"/>
  <c r="FJ244" i="7"/>
  <c r="FJ242" i="7"/>
  <c r="FJ241" i="7"/>
  <c r="FJ234" i="7"/>
  <c r="FJ236" i="7"/>
  <c r="FJ231" i="7"/>
  <c r="FJ237" i="7"/>
  <c r="FJ238" i="7"/>
  <c r="FJ230" i="7"/>
  <c r="FJ229" i="7"/>
  <c r="FJ235" i="7"/>
  <c r="FJ227" i="7"/>
  <c r="FJ228" i="7"/>
  <c r="FJ232" i="7"/>
  <c r="FJ233" i="7"/>
  <c r="FJ245" i="7"/>
  <c r="FJ239" i="7"/>
  <c r="FJ240" i="7"/>
  <c r="HS244" i="7"/>
  <c r="HS241" i="7"/>
  <c r="HS243" i="7"/>
  <c r="HS242" i="7"/>
  <c r="HS237" i="7"/>
  <c r="HS235" i="7"/>
  <c r="HS233" i="7"/>
  <c r="HS234" i="7"/>
  <c r="HS238" i="7"/>
  <c r="HS227" i="7"/>
  <c r="HS232" i="7"/>
  <c r="HS228" i="7"/>
  <c r="HS230" i="7"/>
  <c r="HS229" i="7"/>
  <c r="HS231" i="7"/>
  <c r="HS236" i="7"/>
  <c r="HS245" i="7"/>
  <c r="JP195" i="7"/>
  <c r="F30" i="37"/>
  <c r="F46" i="37"/>
  <c r="F45" i="37"/>
  <c r="F48" i="37"/>
  <c r="F43" i="37"/>
  <c r="FN250" i="7"/>
  <c r="FN201" i="7" s="1"/>
  <c r="FN26" i="7" s="1"/>
  <c r="FN244" i="7"/>
  <c r="FN241" i="7"/>
  <c r="FN236" i="7"/>
  <c r="FN242" i="7"/>
  <c r="FN235" i="7"/>
  <c r="FN243" i="7"/>
  <c r="FN237" i="7"/>
  <c r="FN232" i="7"/>
  <c r="FN238" i="7"/>
  <c r="FN229" i="7"/>
  <c r="FN227" i="7"/>
  <c r="FN231" i="7"/>
  <c r="FN234" i="7"/>
  <c r="FN228" i="7"/>
  <c r="FN233" i="7"/>
  <c r="FN230" i="7"/>
  <c r="FN245" i="7"/>
  <c r="FN240" i="7"/>
  <c r="FN239" i="7"/>
  <c r="MO227" i="7"/>
  <c r="BZ195" i="7"/>
  <c r="BZ20" i="7" s="1"/>
  <c r="JP197" i="7"/>
  <c r="HX239" i="7"/>
  <c r="IQ246" i="7"/>
  <c r="JY246" i="7"/>
  <c r="IA246" i="7"/>
  <c r="IX246" i="7"/>
  <c r="DB250" i="7"/>
  <c r="DB243" i="7"/>
  <c r="DB238" i="7"/>
  <c r="DB242" i="7"/>
  <c r="DB234" i="7"/>
  <c r="DB244" i="7"/>
  <c r="DB241" i="7"/>
  <c r="DB236" i="7"/>
  <c r="DB231" i="7"/>
  <c r="DB237" i="7"/>
  <c r="DB229" i="7"/>
  <c r="DB235" i="7"/>
  <c r="DB232" i="7"/>
  <c r="DB227" i="7"/>
  <c r="DB228" i="7"/>
  <c r="DB230" i="7"/>
  <c r="DB233" i="7"/>
  <c r="DB245" i="7"/>
  <c r="DB239" i="7"/>
  <c r="DB240" i="7"/>
  <c r="HO244" i="7"/>
  <c r="HO238" i="7"/>
  <c r="HO235" i="7"/>
  <c r="HO243" i="7"/>
  <c r="HO234" i="7"/>
  <c r="HO237" i="7"/>
  <c r="HO241" i="7"/>
  <c r="HO242" i="7"/>
  <c r="HO231" i="7"/>
  <c r="HO233" i="7"/>
  <c r="HO236" i="7"/>
  <c r="HO227" i="7"/>
  <c r="HO232" i="7"/>
  <c r="HO228" i="7"/>
  <c r="HO230" i="7"/>
  <c r="HO229" i="7"/>
  <c r="HO245" i="7"/>
  <c r="HO239" i="7"/>
  <c r="CS165" i="7"/>
  <c r="JP198" i="7"/>
  <c r="IE242" i="7"/>
  <c r="IE237" i="7"/>
  <c r="IE241" i="7"/>
  <c r="IE244" i="7"/>
  <c r="IE236" i="7"/>
  <c r="IE232" i="7"/>
  <c r="IE235" i="7"/>
  <c r="IE243" i="7"/>
  <c r="IE234" i="7"/>
  <c r="IE230" i="7"/>
  <c r="IE229" i="7"/>
  <c r="IE231" i="7"/>
  <c r="IE238" i="7"/>
  <c r="IE233" i="7"/>
  <c r="IE227" i="7"/>
  <c r="IE228" i="7"/>
  <c r="IE245" i="7"/>
  <c r="IE240" i="7"/>
  <c r="IE239" i="7"/>
  <c r="JW244" i="7"/>
  <c r="JW241" i="7"/>
  <c r="JW235" i="7"/>
  <c r="JW242" i="7"/>
  <c r="JW238" i="7"/>
  <c r="JW243" i="7"/>
  <c r="JW227" i="7"/>
  <c r="JW232" i="7"/>
  <c r="JW231" i="7"/>
  <c r="JW234" i="7"/>
  <c r="JW228" i="7"/>
  <c r="JW233" i="7"/>
  <c r="JW236" i="7"/>
  <c r="JW237" i="7"/>
  <c r="JW229" i="7"/>
  <c r="JW230" i="7"/>
  <c r="JW245" i="7"/>
  <c r="JW239" i="7"/>
  <c r="JW240" i="7"/>
  <c r="JP189" i="7"/>
  <c r="IS246" i="7"/>
  <c r="BX246" i="7"/>
  <c r="JS246" i="7"/>
  <c r="JT246" i="7"/>
  <c r="JR246" i="7"/>
  <c r="BZ198" i="7"/>
  <c r="BZ23" i="7" s="1"/>
  <c r="KW296" i="7"/>
  <c r="KW298" i="7" s="1"/>
  <c r="AO250" i="7"/>
  <c r="AO201" i="7" s="1"/>
  <c r="AO26" i="7" s="1"/>
  <c r="AO242" i="7"/>
  <c r="AO244" i="7"/>
  <c r="AO237" i="7"/>
  <c r="AO243" i="7"/>
  <c r="AO234" i="7"/>
  <c r="AO233" i="7"/>
  <c r="AO235" i="7"/>
  <c r="AO236" i="7"/>
  <c r="AO241" i="7"/>
  <c r="AO228" i="7"/>
  <c r="AO229" i="7"/>
  <c r="AO230" i="7"/>
  <c r="AO238" i="7"/>
  <c r="AO231" i="7"/>
  <c r="AO227" i="7"/>
  <c r="AO232" i="7"/>
  <c r="AO245" i="7"/>
  <c r="AO239" i="7"/>
  <c r="AO240" i="7"/>
  <c r="JP184" i="7"/>
  <c r="V143" i="7"/>
  <c r="HW240" i="7"/>
  <c r="AZ246" i="7"/>
  <c r="IR246" i="7"/>
  <c r="DJ250" i="7"/>
  <c r="DJ244" i="7"/>
  <c r="DJ243" i="7"/>
  <c r="DJ242" i="7"/>
  <c r="DJ241" i="7"/>
  <c r="DJ235" i="7"/>
  <c r="DJ237" i="7"/>
  <c r="DJ234" i="7"/>
  <c r="DJ233" i="7"/>
  <c r="DJ232" i="7"/>
  <c r="DJ238" i="7"/>
  <c r="DJ227" i="7"/>
  <c r="DJ228" i="7"/>
  <c r="DJ230" i="7"/>
  <c r="DJ231" i="7"/>
  <c r="DJ229" i="7"/>
  <c r="DJ236" i="7"/>
  <c r="DJ245" i="7"/>
  <c r="DJ239" i="7"/>
  <c r="DJ240" i="7"/>
  <c r="CZ243" i="7"/>
  <c r="CZ237" i="7"/>
  <c r="CZ242" i="7"/>
  <c r="CZ233" i="7"/>
  <c r="CZ236" i="7"/>
  <c r="CZ238" i="7"/>
  <c r="CZ234" i="7"/>
  <c r="CZ230" i="7"/>
  <c r="CZ241" i="7"/>
  <c r="CZ244" i="7"/>
  <c r="CZ231" i="7"/>
  <c r="CZ229" i="7"/>
  <c r="CZ235" i="7"/>
  <c r="CZ232" i="7"/>
  <c r="CZ227" i="7"/>
  <c r="CZ228" i="7"/>
  <c r="CZ245" i="7"/>
  <c r="CZ239" i="7"/>
  <c r="CZ240" i="7"/>
  <c r="FG243" i="7"/>
  <c r="FG244" i="7"/>
  <c r="FG242" i="7"/>
  <c r="FG238" i="7"/>
  <c r="FG241" i="7"/>
  <c r="FG237" i="7"/>
  <c r="FG235" i="7"/>
  <c r="FG230" i="7"/>
  <c r="FG231" i="7"/>
  <c r="FG229" i="7"/>
  <c r="FG234" i="7"/>
  <c r="FG227" i="7"/>
  <c r="FG236" i="7"/>
  <c r="FG228" i="7"/>
  <c r="FG232" i="7"/>
  <c r="FG233" i="7"/>
  <c r="FG245" i="7"/>
  <c r="FG240" i="7"/>
  <c r="FG239" i="7"/>
  <c r="KK242" i="7"/>
  <c r="KK244" i="7"/>
  <c r="KK237" i="7"/>
  <c r="KK241" i="7"/>
  <c r="KK243" i="7"/>
  <c r="KK235" i="7"/>
  <c r="KK233" i="7"/>
  <c r="KK238" i="7"/>
  <c r="KK230" i="7"/>
  <c r="KK234" i="7"/>
  <c r="KK236" i="7"/>
  <c r="KK227" i="7"/>
  <c r="KK229" i="7"/>
  <c r="KK228" i="7"/>
  <c r="KK232" i="7"/>
  <c r="KK231" i="7"/>
  <c r="KK240" i="7"/>
  <c r="KK245" i="7"/>
  <c r="FO250" i="7"/>
  <c r="FO201" i="7" s="1"/>
  <c r="FO26" i="7" s="1"/>
  <c r="FO244" i="7"/>
  <c r="FO241" i="7"/>
  <c r="FO236" i="7"/>
  <c r="FO242" i="7"/>
  <c r="FO235" i="7"/>
  <c r="FO243" i="7"/>
  <c r="FO237" i="7"/>
  <c r="FO232" i="7"/>
  <c r="FO238" i="7"/>
  <c r="FO229" i="7"/>
  <c r="FO227" i="7"/>
  <c r="FO231" i="7"/>
  <c r="FO234" i="7"/>
  <c r="FO228" i="7"/>
  <c r="FO233" i="7"/>
  <c r="FO230" i="7"/>
  <c r="FO245" i="7"/>
  <c r="FO240" i="7"/>
  <c r="FO239" i="7"/>
  <c r="K76" i="7"/>
  <c r="KG250" i="7"/>
  <c r="KG201" i="7" s="1"/>
  <c r="KG242" i="7"/>
  <c r="KG244" i="7"/>
  <c r="KG241" i="7"/>
  <c r="KG243" i="7"/>
  <c r="KG237" i="7"/>
  <c r="KG235" i="7"/>
  <c r="KG238" i="7"/>
  <c r="KG233" i="7"/>
  <c r="KG236" i="7"/>
  <c r="KG234" i="7"/>
  <c r="KG228" i="7"/>
  <c r="KG232" i="7"/>
  <c r="KG230" i="7"/>
  <c r="KG227" i="7"/>
  <c r="KG229" i="7"/>
  <c r="KG231" i="7"/>
  <c r="KG245" i="7"/>
  <c r="KG239" i="7"/>
  <c r="KG240" i="7"/>
  <c r="KY296" i="7"/>
  <c r="KY298" i="7" s="1"/>
  <c r="KY239" i="7" s="1"/>
  <c r="K165" i="7"/>
  <c r="Z143" i="7"/>
  <c r="BB246" i="7"/>
  <c r="LA296" i="7"/>
  <c r="LA298" i="7" s="1"/>
  <c r="LA239" i="7" s="1"/>
  <c r="CM165" i="7"/>
  <c r="H45" i="37"/>
  <c r="E148" i="7"/>
  <c r="JO246" i="7"/>
  <c r="JZ246" i="7"/>
  <c r="HS239" i="7"/>
  <c r="HI296" i="7"/>
  <c r="HI298" i="7" s="1"/>
  <c r="LZ227" i="7"/>
  <c r="E149" i="7"/>
  <c r="HS240" i="7"/>
  <c r="CS246" i="7"/>
  <c r="FD246" i="7"/>
  <c r="E156" i="7"/>
  <c r="AA250" i="7"/>
  <c r="AA234" i="7"/>
  <c r="AA243" i="7"/>
  <c r="AA233" i="7"/>
  <c r="AA56" i="7" s="1"/>
  <c r="AA242" i="7"/>
  <c r="AA232" i="7"/>
  <c r="AA55" i="7" s="1"/>
  <c r="AA241" i="7"/>
  <c r="AA231" i="7"/>
  <c r="AA236" i="7"/>
  <c r="AA230" i="7"/>
  <c r="AA229" i="7"/>
  <c r="AA52" i="7" s="1"/>
  <c r="AA238" i="7"/>
  <c r="AA61" i="7" s="1"/>
  <c r="AA227" i="7"/>
  <c r="AA228" i="7"/>
  <c r="AA51" i="7" s="1"/>
  <c r="AA237" i="7"/>
  <c r="AA235" i="7"/>
  <c r="AA244" i="7"/>
  <c r="AA245" i="7"/>
  <c r="AA240" i="7"/>
  <c r="AA239" i="7"/>
  <c r="E147" i="7"/>
  <c r="V56" i="7"/>
  <c r="E143" i="7"/>
  <c r="U250" i="7"/>
  <c r="U201" i="7" s="1"/>
  <c r="U232" i="7"/>
  <c r="U55" i="7" s="1"/>
  <c r="U241" i="7"/>
  <c r="U243" i="7"/>
  <c r="U231" i="7"/>
  <c r="U230" i="7"/>
  <c r="U229" i="7"/>
  <c r="U52" i="7" s="1"/>
  <c r="U238" i="7"/>
  <c r="U61" i="7" s="1"/>
  <c r="U234" i="7"/>
  <c r="U228" i="7"/>
  <c r="U237" i="7"/>
  <c r="U227" i="7"/>
  <c r="U236" i="7"/>
  <c r="U235" i="7"/>
  <c r="U244" i="7"/>
  <c r="U67" i="7" s="1"/>
  <c r="U233" i="7"/>
  <c r="U56" i="7" s="1"/>
  <c r="U242" i="7"/>
  <c r="U245" i="7"/>
  <c r="U239" i="7"/>
  <c r="U240" i="7"/>
  <c r="Z144" i="7"/>
  <c r="V246" i="7"/>
  <c r="K144" i="7"/>
  <c r="Z246" i="7"/>
  <c r="E146" i="7"/>
  <c r="V147" i="7"/>
  <c r="K143" i="7"/>
  <c r="E246" i="7"/>
  <c r="K158" i="7"/>
  <c r="K53" i="7"/>
  <c r="K246" i="7"/>
  <c r="MO250" i="7"/>
  <c r="K153" i="7"/>
  <c r="K150" i="7"/>
  <c r="E86" i="7"/>
  <c r="K152" i="7"/>
  <c r="E144" i="7"/>
  <c r="L250" i="7"/>
  <c r="L185" i="7" s="1"/>
  <c r="L229" i="7"/>
  <c r="L74" i="7" s="1"/>
  <c r="L238" i="7"/>
  <c r="L83" i="7" s="1"/>
  <c r="L228" i="7"/>
  <c r="L73" i="7" s="1"/>
  <c r="L237" i="7"/>
  <c r="L82" i="7" s="1"/>
  <c r="L227" i="7"/>
  <c r="L72" i="7" s="1"/>
  <c r="L236" i="7"/>
  <c r="L81" i="7" s="1"/>
  <c r="L235" i="7"/>
  <c r="L80" i="7" s="1"/>
  <c r="L244" i="7"/>
  <c r="L89" i="7" s="1"/>
  <c r="L231" i="7"/>
  <c r="L54" i="7" s="1"/>
  <c r="L234" i="7"/>
  <c r="L57" i="7" s="1"/>
  <c r="L243" i="7"/>
  <c r="L66" i="7" s="1"/>
  <c r="L233" i="7"/>
  <c r="L78" i="7" s="1"/>
  <c r="L242" i="7"/>
  <c r="L65" i="7" s="1"/>
  <c r="L232" i="7"/>
  <c r="L55" i="7" s="1"/>
  <c r="L241" i="7"/>
  <c r="L64" i="7" s="1"/>
  <c r="L230" i="7"/>
  <c r="L53" i="7" s="1"/>
  <c r="L245" i="7"/>
  <c r="L240" i="7"/>
  <c r="L63" i="7" s="1"/>
  <c r="L239" i="7"/>
  <c r="L84" i="7" s="1"/>
  <c r="E64" i="7"/>
  <c r="Q231" i="7"/>
  <c r="Q230" i="7"/>
  <c r="Q53" i="7" s="1"/>
  <c r="Q229" i="7"/>
  <c r="Q74" i="7" s="1"/>
  <c r="Q238" i="7"/>
  <c r="Q83" i="7" s="1"/>
  <c r="Q228" i="7"/>
  <c r="Q237" i="7"/>
  <c r="Q227" i="7"/>
  <c r="Q242" i="7"/>
  <c r="Q65" i="7" s="1"/>
  <c r="Q236" i="7"/>
  <c r="Q59" i="7" s="1"/>
  <c r="Q235" i="7"/>
  <c r="Q58" i="7" s="1"/>
  <c r="Q244" i="7"/>
  <c r="Q67" i="7" s="1"/>
  <c r="Q233" i="7"/>
  <c r="Q78" i="7" s="1"/>
  <c r="Q234" i="7"/>
  <c r="Q57" i="7" s="1"/>
  <c r="Q243" i="7"/>
  <c r="Q66" i="7" s="1"/>
  <c r="Q232" i="7"/>
  <c r="Q55" i="7" s="1"/>
  <c r="Q241" i="7"/>
  <c r="Q64" i="7" s="1"/>
  <c r="Q245" i="7"/>
  <c r="Q239" i="7"/>
  <c r="Q62" i="7" s="1"/>
  <c r="Q240" i="7"/>
  <c r="Q85" i="7" s="1"/>
  <c r="K151" i="7"/>
  <c r="K145" i="7"/>
  <c r="JU188" i="7"/>
  <c r="K75" i="7"/>
  <c r="K149" i="7"/>
  <c r="K148" i="7"/>
  <c r="JU200" i="7"/>
  <c r="E165" i="7"/>
  <c r="P246" i="7"/>
  <c r="E158" i="7"/>
  <c r="K146" i="7"/>
  <c r="K155" i="7"/>
  <c r="E153" i="7"/>
  <c r="K156" i="7"/>
  <c r="E152" i="7"/>
  <c r="K154" i="7"/>
  <c r="K147" i="7"/>
  <c r="E150" i="7"/>
  <c r="E155" i="7"/>
  <c r="E151" i="7"/>
  <c r="V154" i="7"/>
  <c r="E145" i="7"/>
  <c r="IB187" i="7"/>
  <c r="IB194" i="7"/>
  <c r="HP250" i="7"/>
  <c r="HP201" i="7" s="1"/>
  <c r="KT250" i="7"/>
  <c r="KT201" i="7" s="1"/>
  <c r="IA189" i="7"/>
  <c r="EY197" i="7"/>
  <c r="EY22" i="7" s="1"/>
  <c r="D243" i="7"/>
  <c r="D242" i="7"/>
  <c r="D241" i="7"/>
  <c r="D238" i="7"/>
  <c r="D237" i="7"/>
  <c r="D236" i="7"/>
  <c r="D235" i="7"/>
  <c r="D234" i="7"/>
  <c r="D233" i="7"/>
  <c r="D232" i="7"/>
  <c r="D231" i="7"/>
  <c r="D230" i="7"/>
  <c r="D229" i="7"/>
  <c r="D228" i="7"/>
  <c r="D227" i="7"/>
  <c r="D239" i="7"/>
  <c r="D240" i="7"/>
  <c r="IK250" i="7"/>
  <c r="KA199" i="7"/>
  <c r="KA196" i="7"/>
  <c r="IB196" i="7"/>
  <c r="KA198" i="7"/>
  <c r="IB199" i="7"/>
  <c r="KA195" i="7"/>
  <c r="KA200" i="7"/>
  <c r="KA197" i="7"/>
  <c r="KA187" i="7"/>
  <c r="IB197" i="7"/>
  <c r="KA186" i="7"/>
  <c r="KA185" i="7"/>
  <c r="IB183" i="7"/>
  <c r="KA190" i="7"/>
  <c r="KA188" i="7"/>
  <c r="KA184" i="7"/>
  <c r="IB193" i="7"/>
  <c r="KA189" i="7"/>
  <c r="IB198" i="7"/>
  <c r="KA192" i="7"/>
  <c r="IB200" i="7"/>
  <c r="IB25" i="7" s="1"/>
  <c r="IB195" i="7"/>
  <c r="IB184" i="7"/>
  <c r="IB191" i="7"/>
  <c r="IB188" i="7"/>
  <c r="IB185" i="7"/>
  <c r="IB186" i="7"/>
  <c r="KA191" i="7"/>
  <c r="KA183" i="7"/>
  <c r="IB192" i="7"/>
  <c r="IB190" i="7"/>
  <c r="KA194" i="7"/>
  <c r="EY200" i="7"/>
  <c r="EY25" i="7" s="1"/>
  <c r="IE198" i="7"/>
  <c r="EY199" i="7"/>
  <c r="EY24" i="7" s="1"/>
  <c r="EY186" i="7"/>
  <c r="EY11" i="7" s="1"/>
  <c r="IE197" i="7"/>
  <c r="EY198" i="7"/>
  <c r="EY23" i="7" s="1"/>
  <c r="EY192" i="7"/>
  <c r="EY17" i="7" s="1"/>
  <c r="EY183" i="7"/>
  <c r="IE188" i="7"/>
  <c r="IE191" i="7"/>
  <c r="ME250" i="7"/>
  <c r="EY191" i="7"/>
  <c r="EY16" i="7" s="1"/>
  <c r="IE186" i="7"/>
  <c r="IE199" i="7"/>
  <c r="EY188" i="7"/>
  <c r="EY13" i="7" s="1"/>
  <c r="IE183" i="7"/>
  <c r="IE196" i="7"/>
  <c r="EY185" i="7"/>
  <c r="EY10" i="7" s="1"/>
  <c r="LV250" i="7"/>
  <c r="EY184" i="7"/>
  <c r="EY9" i="7" s="1"/>
  <c r="IE192" i="7"/>
  <c r="EY190" i="7"/>
  <c r="EY15" i="7" s="1"/>
  <c r="IE185" i="7"/>
  <c r="EY189" i="7"/>
  <c r="EY14" i="7" s="1"/>
  <c r="IE184" i="7"/>
  <c r="EY187" i="7"/>
  <c r="EY12" i="7" s="1"/>
  <c r="D250" i="7"/>
  <c r="D201" i="7" s="1"/>
  <c r="D244" i="7"/>
  <c r="IE193" i="7"/>
  <c r="EY193" i="7"/>
  <c r="EY18" i="7" s="1"/>
  <c r="IE190" i="7"/>
  <c r="EY194" i="7"/>
  <c r="EY19" i="7" s="1"/>
  <c r="IE189" i="7"/>
  <c r="BB188" i="7"/>
  <c r="BB13" i="7" s="1"/>
  <c r="IE200" i="7"/>
  <c r="IE25" i="7" s="1"/>
  <c r="IE187" i="7"/>
  <c r="IE194" i="7"/>
  <c r="EY195" i="7"/>
  <c r="EY20" i="7" s="1"/>
  <c r="JU189" i="7"/>
  <c r="JU184" i="7"/>
  <c r="BB197" i="7"/>
  <c r="BB22" i="7" s="1"/>
  <c r="HS250" i="7"/>
  <c r="BB198" i="7"/>
  <c r="BB23" i="7" s="1"/>
  <c r="BB190" i="7"/>
  <c r="BB15" i="7" s="1"/>
  <c r="JU199" i="7"/>
  <c r="JU197" i="7"/>
  <c r="BB193" i="7"/>
  <c r="BB18" i="7" s="1"/>
  <c r="JW250" i="7"/>
  <c r="JU191" i="7"/>
  <c r="BB194" i="7"/>
  <c r="BB19" i="7" s="1"/>
  <c r="BB200" i="7"/>
  <c r="BB25" i="7" s="1"/>
  <c r="JU183" i="7"/>
  <c r="BB187" i="7"/>
  <c r="BB12" i="7" s="1"/>
  <c r="JU198" i="7"/>
  <c r="BB184" i="7"/>
  <c r="BB9" i="7" s="1"/>
  <c r="JU185" i="7"/>
  <c r="BB185" i="7"/>
  <c r="BB10" i="7" s="1"/>
  <c r="BB183" i="7"/>
  <c r="JU192" i="7"/>
  <c r="BB191" i="7"/>
  <c r="BB16" i="7" s="1"/>
  <c r="JU195" i="7"/>
  <c r="BB199" i="7"/>
  <c r="BB24" i="7" s="1"/>
  <c r="BB192" i="7"/>
  <c r="BB17" i="7" s="1"/>
  <c r="JU186" i="7"/>
  <c r="BB186" i="7"/>
  <c r="BB11" i="7" s="1"/>
  <c r="JU193" i="7"/>
  <c r="BB195" i="7"/>
  <c r="BB20" i="7" s="1"/>
  <c r="BB189" i="7"/>
  <c r="BB14" i="7" s="1"/>
  <c r="IS200" i="7"/>
  <c r="IS25" i="7" s="1"/>
  <c r="IS185" i="7"/>
  <c r="JU190" i="7"/>
  <c r="JU194" i="7"/>
  <c r="JU187" i="7"/>
  <c r="KM250" i="7"/>
  <c r="KM201" i="7" s="1"/>
  <c r="IC250" i="7"/>
  <c r="IC201" i="7" s="1"/>
  <c r="IS198" i="7"/>
  <c r="HW250" i="7"/>
  <c r="HW201" i="7" s="1"/>
  <c r="HR250" i="7"/>
  <c r="HR201" i="7" s="1"/>
  <c r="IS191" i="7"/>
  <c r="IS194" i="7"/>
  <c r="MM250" i="7"/>
  <c r="IS188" i="7"/>
  <c r="HU250" i="7"/>
  <c r="HU201" i="7" s="1"/>
  <c r="IS189" i="7"/>
  <c r="IS186" i="7"/>
  <c r="IS192" i="7"/>
  <c r="CZ250" i="7"/>
  <c r="CZ201" i="7" s="1"/>
  <c r="CZ26" i="7" s="1"/>
  <c r="IS184" i="7"/>
  <c r="JZ197" i="7"/>
  <c r="IS183" i="7"/>
  <c r="JZ199" i="7"/>
  <c r="IS187" i="7"/>
  <c r="IS190" i="7"/>
  <c r="IS193" i="7"/>
  <c r="JZ196" i="7"/>
  <c r="JZ194" i="7"/>
  <c r="JZ186" i="7"/>
  <c r="JZ192" i="7"/>
  <c r="JZ190" i="7"/>
  <c r="JZ187" i="7"/>
  <c r="JZ200" i="7"/>
  <c r="JZ183" i="7"/>
  <c r="JZ184" i="7"/>
  <c r="JZ188" i="7"/>
  <c r="JZ189" i="7"/>
  <c r="DC250" i="7"/>
  <c r="DC201" i="7" s="1"/>
  <c r="DC26" i="7" s="1"/>
  <c r="IS195" i="7"/>
  <c r="JZ185" i="7"/>
  <c r="JZ191" i="7"/>
  <c r="IS199" i="7"/>
  <c r="JZ198" i="7"/>
  <c r="JZ193" i="7"/>
  <c r="KK250" i="7"/>
  <c r="KK201" i="7" s="1"/>
  <c r="IA184" i="7"/>
  <c r="IA190" i="7"/>
  <c r="IA187" i="7"/>
  <c r="IA186" i="7"/>
  <c r="IA194" i="7"/>
  <c r="KC250" i="7"/>
  <c r="KC201" i="7" s="1"/>
  <c r="IA196" i="7"/>
  <c r="IA200" i="7"/>
  <c r="IA25" i="7" s="1"/>
  <c r="DD250" i="7"/>
  <c r="DD201" i="7" s="1"/>
  <c r="DD26" i="7" s="1"/>
  <c r="IA198" i="7"/>
  <c r="IA199" i="7"/>
  <c r="IA197" i="7"/>
  <c r="KJ250" i="7"/>
  <c r="KJ201" i="7" s="1"/>
  <c r="MF274" i="7"/>
  <c r="FG250" i="7"/>
  <c r="FG201" i="7" s="1"/>
  <c r="FG26" i="7" s="1"/>
  <c r="ID195" i="7"/>
  <c r="Q250" i="7"/>
  <c r="Q201" i="7" s="1"/>
  <c r="HX250" i="7"/>
  <c r="IA185" i="7"/>
  <c r="ID185" i="7"/>
  <c r="IA191" i="7"/>
  <c r="ID184" i="7"/>
  <c r="IA193" i="7"/>
  <c r="IA188" i="7"/>
  <c r="DF250" i="7"/>
  <c r="DF201" i="7" s="1"/>
  <c r="DF26" i="7" s="1"/>
  <c r="IA183" i="7"/>
  <c r="LT273" i="7"/>
  <c r="ID193" i="7"/>
  <c r="ID197" i="7"/>
  <c r="ID200" i="7"/>
  <c r="ID25" i="7" s="1"/>
  <c r="ID183" i="7"/>
  <c r="ID190" i="7"/>
  <c r="ID189" i="7"/>
  <c r="ID187" i="7"/>
  <c r="ID199" i="7"/>
  <c r="ID198" i="7"/>
  <c r="ID196" i="7"/>
  <c r="ID192" i="7"/>
  <c r="ID191" i="7"/>
  <c r="ID186" i="7"/>
  <c r="ID188" i="7"/>
  <c r="O66" i="28"/>
  <c r="L128" i="7" s="1"/>
  <c r="P66" i="19"/>
  <c r="M132" i="7" s="1"/>
  <c r="U64" i="25"/>
  <c r="R138" i="7" s="1"/>
  <c r="U66" i="19"/>
  <c r="R132" i="7" s="1"/>
  <c r="KQ298" i="7"/>
  <c r="LT260" i="7"/>
  <c r="AE68" i="30"/>
  <c r="AB123" i="7" s="1"/>
  <c r="U66" i="31"/>
  <c r="R126" i="7" s="1"/>
  <c r="U66" i="21"/>
  <c r="R125" i="7" s="1"/>
  <c r="U64" i="32"/>
  <c r="R137" i="7" s="1"/>
  <c r="HT298" i="7"/>
  <c r="JK32" i="7"/>
  <c r="JK8" i="7"/>
  <c r="JK162" i="7"/>
  <c r="JK163" i="7"/>
  <c r="P64" i="25"/>
  <c r="M138" i="7" s="1"/>
  <c r="MB178" i="7"/>
  <c r="P66" i="20"/>
  <c r="M131" i="7" s="1"/>
  <c r="P64" i="32"/>
  <c r="M137" i="7" s="1"/>
  <c r="P66" i="29"/>
  <c r="M133" i="7" s="1"/>
  <c r="P66" i="17"/>
  <c r="M127" i="7" s="1"/>
  <c r="P66" i="12"/>
  <c r="M130" i="7" s="1"/>
  <c r="P66" i="21"/>
  <c r="M125" i="7" s="1"/>
  <c r="P64" i="26"/>
  <c r="M139" i="7" s="1"/>
  <c r="U64" i="26"/>
  <c r="R139" i="7" s="1"/>
  <c r="P157" i="7"/>
  <c r="KZ296" i="7"/>
  <c r="ML298" i="7"/>
  <c r="MP298" i="7"/>
  <c r="KS298" i="7"/>
  <c r="HM296" i="7"/>
  <c r="GI272" i="7"/>
  <c r="GI274" i="7" s="1"/>
  <c r="K157" i="7"/>
  <c r="LT268" i="7"/>
  <c r="DY296" i="7"/>
  <c r="MQ272" i="7"/>
  <c r="GO296" i="7"/>
  <c r="EG296" i="7"/>
  <c r="EE296" i="7"/>
  <c r="MK296" i="7"/>
  <c r="U66" i="18"/>
  <c r="R129" i="7" s="1"/>
  <c r="LT177" i="7"/>
  <c r="MG178" i="7"/>
  <c r="LT294" i="7"/>
  <c r="P66" i="18"/>
  <c r="M129" i="7" s="1"/>
  <c r="U64" i="24"/>
  <c r="R136" i="7" s="1"/>
  <c r="T68" i="30"/>
  <c r="Q123" i="7" s="1"/>
  <c r="EC296" i="7"/>
  <c r="T66" i="28"/>
  <c r="Q128" i="7" s="1"/>
  <c r="LT270" i="7"/>
  <c r="U66" i="12"/>
  <c r="R130" i="7" s="1"/>
  <c r="O68" i="30"/>
  <c r="L123" i="7" s="1"/>
  <c r="U66" i="20"/>
  <c r="R131" i="7" s="1"/>
  <c r="KI298" i="7"/>
  <c r="MJ290" i="7"/>
  <c r="LT293" i="7"/>
  <c r="GN296" i="7"/>
  <c r="U66" i="17"/>
  <c r="R127" i="7" s="1"/>
  <c r="MK178" i="7"/>
  <c r="EA272" i="7"/>
  <c r="EA274" i="7" s="1"/>
  <c r="EH272" i="7"/>
  <c r="EH274" i="7" s="1"/>
  <c r="HH296" i="7"/>
  <c r="T66" i="23"/>
  <c r="Q135" i="7" s="1"/>
  <c r="GP272" i="7"/>
  <c r="GP274" i="7" s="1"/>
  <c r="KU296" i="7"/>
  <c r="MA274" i="7"/>
  <c r="HJ296" i="7"/>
  <c r="O66" i="22"/>
  <c r="L134" i="7" s="1"/>
  <c r="MH267" i="7"/>
  <c r="MG296" i="7"/>
  <c r="GI296" i="7"/>
  <c r="MG272" i="7"/>
  <c r="LU298" i="7"/>
  <c r="HG296" i="7"/>
  <c r="ED296" i="7"/>
  <c r="ML274" i="7"/>
  <c r="EB296" i="7"/>
  <c r="MF298" i="7"/>
  <c r="MQ296" i="7"/>
  <c r="MH290" i="7"/>
  <c r="MB296" i="7"/>
  <c r="MA298" i="7"/>
  <c r="MH291" i="7"/>
  <c r="KW272" i="7"/>
  <c r="KW274" i="7" s="1"/>
  <c r="MR290" i="7"/>
  <c r="S22" i="7"/>
  <c r="S86" i="7"/>
  <c r="GS22" i="7"/>
  <c r="GR22" i="7"/>
  <c r="GQ22" i="7"/>
  <c r="GT22" i="7"/>
  <c r="GY22" i="7"/>
  <c r="GW22" i="7"/>
  <c r="HB22" i="7"/>
  <c r="GU22" i="7"/>
  <c r="GX22" i="7"/>
  <c r="GZ22" i="7"/>
  <c r="HA22" i="7"/>
  <c r="GV22" i="7"/>
  <c r="R97" i="7"/>
  <c r="U79" i="27"/>
  <c r="W39" i="26"/>
  <c r="W39" i="25"/>
  <c r="W39" i="32"/>
  <c r="W39" i="24"/>
  <c r="Z55" i="17"/>
  <c r="Z63" i="17"/>
  <c r="Z57" i="17"/>
  <c r="Z64" i="17"/>
  <c r="AA30" i="17"/>
  <c r="GD298" i="7"/>
  <c r="X45" i="23"/>
  <c r="W46" i="23"/>
  <c r="W60" i="23" s="1"/>
  <c r="V40" i="29"/>
  <c r="V65" i="29" s="1"/>
  <c r="V40" i="20"/>
  <c r="V65" i="20" s="1"/>
  <c r="Y28" i="20"/>
  <c r="X54" i="20"/>
  <c r="DV298" i="7"/>
  <c r="HY274" i="7"/>
  <c r="X46" i="25"/>
  <c r="W47" i="25"/>
  <c r="W59" i="25" s="1"/>
  <c r="MJ266" i="7"/>
  <c r="X47" i="27"/>
  <c r="W48" i="27"/>
  <c r="W61" i="27" s="1"/>
  <c r="Z63" i="23"/>
  <c r="AA30" i="23"/>
  <c r="Z57" i="23"/>
  <c r="Z55" i="23"/>
  <c r="Z64" i="23"/>
  <c r="LT256" i="7"/>
  <c r="X47" i="19"/>
  <c r="W48" i="19"/>
  <c r="W61" i="19" s="1"/>
  <c r="X44" i="25"/>
  <c r="W45" i="25"/>
  <c r="W58" i="25" s="1"/>
  <c r="Z55" i="29"/>
  <c r="Z57" i="29"/>
  <c r="AA30" i="29"/>
  <c r="Z63" i="29"/>
  <c r="Z64" i="29"/>
  <c r="MH266" i="7"/>
  <c r="Y28" i="29"/>
  <c r="X54" i="29"/>
  <c r="L117" i="7"/>
  <c r="V155" i="7"/>
  <c r="HC272" i="7"/>
  <c r="HJ272" i="7"/>
  <c r="AE53" i="23"/>
  <c r="AE52" i="23"/>
  <c r="MC178" i="7"/>
  <c r="X43" i="19"/>
  <c r="W58" i="19"/>
  <c r="W40" i="22"/>
  <c r="W65" i="22" s="1"/>
  <c r="Y43" i="15"/>
  <c r="Y60" i="15" s="1"/>
  <c r="HC178" i="7"/>
  <c r="MJ178" i="7" s="1"/>
  <c r="MJ176" i="7"/>
  <c r="LT176" i="7" s="1"/>
  <c r="X47" i="20"/>
  <c r="W48" i="20"/>
  <c r="W61" i="20" s="1"/>
  <c r="DR298" i="7"/>
  <c r="Y28" i="15"/>
  <c r="X56" i="15"/>
  <c r="DK298" i="7"/>
  <c r="V40" i="27"/>
  <c r="V65" i="27" s="1"/>
  <c r="V40" i="28"/>
  <c r="V65" i="28" s="1"/>
  <c r="MC266" i="7"/>
  <c r="AA30" i="31"/>
  <c r="Z55" i="31"/>
  <c r="Z64" i="31"/>
  <c r="Z63" i="31"/>
  <c r="Z57" i="31"/>
  <c r="X54" i="19"/>
  <c r="Y28" i="19"/>
  <c r="LT173" i="7"/>
  <c r="W48" i="28"/>
  <c r="W61" i="28" s="1"/>
  <c r="X47" i="28"/>
  <c r="X46" i="32"/>
  <c r="W47" i="32"/>
  <c r="W59" i="32" s="1"/>
  <c r="DO274" i="7"/>
  <c r="DW296" i="7"/>
  <c r="AA57" i="15"/>
  <c r="AA65" i="15"/>
  <c r="AB30" i="15"/>
  <c r="AB66" i="15" s="1"/>
  <c r="U53" i="23"/>
  <c r="U52" i="23"/>
  <c r="Z63" i="12"/>
  <c r="AA30" i="12"/>
  <c r="Z55" i="12"/>
  <c r="Z57" i="12"/>
  <c r="P53" i="15"/>
  <c r="P52" i="15"/>
  <c r="W46" i="27"/>
  <c r="W60" i="27" s="1"/>
  <c r="X45" i="27"/>
  <c r="X42" i="24"/>
  <c r="W56" i="24"/>
  <c r="AB298" i="7"/>
  <c r="FV274" i="7"/>
  <c r="HZ298" i="7"/>
  <c r="Z37" i="15"/>
  <c r="KP298" i="7"/>
  <c r="X54" i="12"/>
  <c r="Y28" i="12"/>
  <c r="EA296" i="7"/>
  <c r="X43" i="18"/>
  <c r="W58" i="18"/>
  <c r="T298" i="7"/>
  <c r="W50" i="30"/>
  <c r="V64" i="30"/>
  <c r="V72" i="30" s="1"/>
  <c r="P71" i="30"/>
  <c r="P53" i="30"/>
  <c r="P52" i="30"/>
  <c r="MP274" i="7"/>
  <c r="X43" i="28"/>
  <c r="W58" i="28"/>
  <c r="W48" i="22"/>
  <c r="W61" i="22" s="1"/>
  <c r="X47" i="22"/>
  <c r="S23" i="7"/>
  <c r="S87" i="7"/>
  <c r="GS23" i="7"/>
  <c r="GU23" i="7"/>
  <c r="HB23" i="7"/>
  <c r="GT23" i="7"/>
  <c r="GW23" i="7"/>
  <c r="GR23" i="7"/>
  <c r="GY23" i="7"/>
  <c r="GQ23" i="7"/>
  <c r="X47" i="30"/>
  <c r="W48" i="30"/>
  <c r="W63" i="30" s="1"/>
  <c r="DP298" i="7"/>
  <c r="GM272" i="7"/>
  <c r="DO298" i="7"/>
  <c r="FS298" i="7"/>
  <c r="W50" i="22"/>
  <c r="V62" i="22"/>
  <c r="V67" i="22" s="1"/>
  <c r="S107" i="7" s="1"/>
  <c r="S351" i="7" s="1"/>
  <c r="U69" i="30"/>
  <c r="R96" i="7" s="1"/>
  <c r="KN298" i="7"/>
  <c r="W50" i="29"/>
  <c r="V62" i="29"/>
  <c r="V67" i="29" s="1"/>
  <c r="S106" i="7" s="1"/>
  <c r="X45" i="19"/>
  <c r="W46" i="19"/>
  <c r="W60" i="19" s="1"/>
  <c r="X43" i="12"/>
  <c r="W58" i="12"/>
  <c r="LT292" i="7"/>
  <c r="S152" i="7"/>
  <c r="W46" i="15"/>
  <c r="W62" i="15" s="1"/>
  <c r="X45" i="15"/>
  <c r="AF38" i="3"/>
  <c r="W52" i="22"/>
  <c r="W53" i="22"/>
  <c r="W50" i="12"/>
  <c r="V62" i="12"/>
  <c r="Y43" i="27"/>
  <c r="X58" i="27"/>
  <c r="Y66" i="3"/>
  <c r="LB296" i="7"/>
  <c r="FU298" i="7"/>
  <c r="HQ298" i="7"/>
  <c r="DK274" i="7"/>
  <c r="MB272" i="7"/>
  <c r="AE52" i="22"/>
  <c r="AE53" i="22"/>
  <c r="KR298" i="7"/>
  <c r="W45" i="26"/>
  <c r="X44" i="26"/>
  <c r="GF296" i="7"/>
  <c r="S151" i="7"/>
  <c r="X47" i="15"/>
  <c r="W48" i="15"/>
  <c r="W63" i="15" s="1"/>
  <c r="X47" i="21"/>
  <c r="W48" i="21"/>
  <c r="W61" i="21" s="1"/>
  <c r="W40" i="23"/>
  <c r="W65" i="23" s="1"/>
  <c r="KO274" i="7"/>
  <c r="Z60" i="3"/>
  <c r="Z61" i="3"/>
  <c r="Z62" i="3"/>
  <c r="Z63" i="3"/>
  <c r="AA24" i="3"/>
  <c r="Z64" i="3"/>
  <c r="Z55" i="3"/>
  <c r="Z56" i="3"/>
  <c r="Z59" i="3"/>
  <c r="Q117" i="7"/>
  <c r="GM296" i="7"/>
  <c r="W46" i="20"/>
  <c r="W60" i="20" s="1"/>
  <c r="X45" i="20"/>
  <c r="HA23" i="7"/>
  <c r="E34" i="37"/>
  <c r="GD274" i="7"/>
  <c r="FT298" i="7"/>
  <c r="AA53" i="24"/>
  <c r="AA54" i="24"/>
  <c r="AB29" i="24"/>
  <c r="AA61" i="24"/>
  <c r="Z55" i="21"/>
  <c r="Z57" i="21"/>
  <c r="Z63" i="21"/>
  <c r="AA30" i="21"/>
  <c r="Z64" i="21"/>
  <c r="AB52" i="25"/>
  <c r="AC27" i="25"/>
  <c r="W46" i="17"/>
  <c r="W60" i="17" s="1"/>
  <c r="X45" i="17"/>
  <c r="KL274" i="7"/>
  <c r="V144" i="7"/>
  <c r="X47" i="18"/>
  <c r="W48" i="18"/>
  <c r="W61" i="18" s="1"/>
  <c r="AA63" i="27"/>
  <c r="AA64" i="27"/>
  <c r="AA57" i="27"/>
  <c r="AA55" i="27"/>
  <c r="AB30" i="27"/>
  <c r="GA298" i="7"/>
  <c r="X47" i="23"/>
  <c r="W48" i="23"/>
  <c r="W61" i="23" s="1"/>
  <c r="X43" i="23"/>
  <c r="W58" i="23"/>
  <c r="X42" i="32"/>
  <c r="W56" i="32"/>
  <c r="Z32" i="15"/>
  <c r="Z43" i="8"/>
  <c r="Z26" i="8" s="1"/>
  <c r="Y54" i="17"/>
  <c r="Z28" i="17"/>
  <c r="AE68" i="15"/>
  <c r="Q95" i="7"/>
  <c r="Q346" i="7" s="1"/>
  <c r="DM298" i="7"/>
  <c r="W46" i="21"/>
  <c r="W60" i="21" s="1"/>
  <c r="X45" i="21"/>
  <c r="W48" i="12"/>
  <c r="W61" i="12" s="1"/>
  <c r="X47" i="12"/>
  <c r="DN298" i="7"/>
  <c r="W54" i="28"/>
  <c r="X28" i="28"/>
  <c r="LE296" i="7"/>
  <c r="DL298" i="7"/>
  <c r="Z55" i="15"/>
  <c r="Z54" i="15"/>
  <c r="HV298" i="7"/>
  <c r="W61" i="15"/>
  <c r="S150" i="7"/>
  <c r="MC267" i="7"/>
  <c r="LT284" i="7"/>
  <c r="GC298" i="7"/>
  <c r="GB298" i="7"/>
  <c r="DQ274" i="7"/>
  <c r="U40" i="3"/>
  <c r="U65" i="3" s="1"/>
  <c r="AB117" i="7"/>
  <c r="MC290" i="7"/>
  <c r="Z55" i="30"/>
  <c r="Z54" i="30"/>
  <c r="Z53" i="30"/>
  <c r="W144" i="7" s="1"/>
  <c r="W39" i="3"/>
  <c r="FW274" i="7"/>
  <c r="Y28" i="22"/>
  <c r="X54" i="22"/>
  <c r="AB52" i="26"/>
  <c r="AC27" i="26"/>
  <c r="Z36" i="15"/>
  <c r="GA274" i="7"/>
  <c r="X43" i="20"/>
  <c r="W58" i="20"/>
  <c r="U53" i="30"/>
  <c r="U71" i="30"/>
  <c r="U52" i="30"/>
  <c r="X25" i="7"/>
  <c r="X89" i="7"/>
  <c r="JC25" i="7"/>
  <c r="JG25" i="7"/>
  <c r="JE25" i="7"/>
  <c r="JD25" i="7"/>
  <c r="JH25" i="7"/>
  <c r="JB25" i="7"/>
  <c r="JJ25" i="7"/>
  <c r="X45" i="30"/>
  <c r="W46" i="30"/>
  <c r="W62" i="30" s="1"/>
  <c r="Y43" i="17"/>
  <c r="X58" i="17"/>
  <c r="AA55" i="19"/>
  <c r="AA57" i="19"/>
  <c r="AA63" i="19"/>
  <c r="AB30" i="19"/>
  <c r="Z61" i="32"/>
  <c r="AA29" i="32"/>
  <c r="X43" i="22"/>
  <c r="W58" i="22"/>
  <c r="U53" i="15"/>
  <c r="U52" i="15"/>
  <c r="GX23" i="7"/>
  <c r="W50" i="15"/>
  <c r="V64" i="15"/>
  <c r="V71" i="15" s="1"/>
  <c r="Y28" i="30"/>
  <c r="X56" i="30"/>
  <c r="GE272" i="7"/>
  <c r="X43" i="29"/>
  <c r="W58" i="29"/>
  <c r="GH296" i="7"/>
  <c r="X54" i="21"/>
  <c r="Y28" i="21"/>
  <c r="HY298" i="7"/>
  <c r="W46" i="29"/>
  <c r="W60" i="29" s="1"/>
  <c r="X45" i="29"/>
  <c r="Y28" i="18"/>
  <c r="X54" i="18"/>
  <c r="W50" i="23"/>
  <c r="V62" i="23"/>
  <c r="DQ298" i="7"/>
  <c r="X52" i="32"/>
  <c r="Y27" i="32"/>
  <c r="Y28" i="31"/>
  <c r="X54" i="31"/>
  <c r="FV298" i="7"/>
  <c r="W50" i="19"/>
  <c r="V62" i="19"/>
  <c r="V67" i="19" s="1"/>
  <c r="S105" i="7" s="1"/>
  <c r="X45" i="28"/>
  <c r="W46" i="28"/>
  <c r="W60" i="28" s="1"/>
  <c r="W50" i="27"/>
  <c r="V62" i="27"/>
  <c r="V67" i="27" s="1"/>
  <c r="AA30" i="18"/>
  <c r="AA64" i="18" s="1"/>
  <c r="Z57" i="18"/>
  <c r="Z55" i="18"/>
  <c r="Z63" i="18"/>
  <c r="W50" i="21"/>
  <c r="V62" i="21"/>
  <c r="V67" i="21" s="1"/>
  <c r="S98" i="7" s="1"/>
  <c r="LT174" i="7"/>
  <c r="LT259" i="7"/>
  <c r="LT295" i="7"/>
  <c r="GB274" i="7"/>
  <c r="Z65" i="30"/>
  <c r="Z66" i="30"/>
  <c r="AA30" i="30"/>
  <c r="Z57" i="30"/>
  <c r="Z59" i="30"/>
  <c r="Z63" i="22"/>
  <c r="Z55" i="22"/>
  <c r="Z64" i="22"/>
  <c r="Z57" i="22"/>
  <c r="AA30" i="22"/>
  <c r="KX298" i="7"/>
  <c r="W50" i="17"/>
  <c r="V62" i="17"/>
  <c r="V66" i="17" s="1"/>
  <c r="S127" i="7" s="1"/>
  <c r="S55" i="7" s="1"/>
  <c r="HO274" i="7"/>
  <c r="MK272" i="7"/>
  <c r="W46" i="31"/>
  <c r="W60" i="31" s="1"/>
  <c r="X45" i="31"/>
  <c r="HZ274" i="7"/>
  <c r="X43" i="30"/>
  <c r="W60" i="30"/>
  <c r="MC278" i="7"/>
  <c r="MR267" i="7"/>
  <c r="DU298" i="7"/>
  <c r="GJ296" i="7"/>
  <c r="LT269" i="7"/>
  <c r="M298" i="7"/>
  <c r="X47" i="17"/>
  <c r="W48" i="17"/>
  <c r="W61" i="17" s="1"/>
  <c r="X44" i="32"/>
  <c r="W45" i="32"/>
  <c r="W58" i="32" s="1"/>
  <c r="X44" i="24"/>
  <c r="W45" i="24"/>
  <c r="W58" i="24" s="1"/>
  <c r="FX298" i="7"/>
  <c r="DS298" i="7"/>
  <c r="W40" i="26"/>
  <c r="W40" i="25"/>
  <c r="W40" i="32"/>
  <c r="W40" i="24"/>
  <c r="V33" i="6"/>
  <c r="W33" i="6" s="1"/>
  <c r="X52" i="24"/>
  <c r="Y27" i="24"/>
  <c r="P52" i="28"/>
  <c r="P53" i="28"/>
  <c r="X46" i="24"/>
  <c r="W47" i="24"/>
  <c r="W59" i="24" s="1"/>
  <c r="P52" i="22"/>
  <c r="P53" i="22"/>
  <c r="X46" i="26"/>
  <c r="W47" i="26"/>
  <c r="KX272" i="7"/>
  <c r="E157" i="7"/>
  <c r="E122" i="7"/>
  <c r="E50" i="7" s="1"/>
  <c r="MH278" i="7"/>
  <c r="R298" i="7"/>
  <c r="W54" i="27"/>
  <c r="X28" i="27"/>
  <c r="AA122" i="7"/>
  <c r="U52" i="28"/>
  <c r="U53" i="28"/>
  <c r="MR266" i="7"/>
  <c r="W50" i="18"/>
  <c r="V62" i="18"/>
  <c r="HF272" i="7"/>
  <c r="Z35" i="15"/>
  <c r="Y42" i="15"/>
  <c r="Y59" i="15" s="1"/>
  <c r="DV274" i="7"/>
  <c r="JI25" i="7"/>
  <c r="MC291" i="7"/>
  <c r="X45" i="18"/>
  <c r="W46" i="18"/>
  <c r="W60" i="18" s="1"/>
  <c r="X43" i="31"/>
  <c r="W58" i="31"/>
  <c r="EF296" i="7"/>
  <c r="X54" i="23"/>
  <c r="Y28" i="23"/>
  <c r="AB30" i="20"/>
  <c r="AA55" i="20"/>
  <c r="AA63" i="20"/>
  <c r="AA57" i="20"/>
  <c r="AA64" i="20"/>
  <c r="X47" i="29"/>
  <c r="W48" i="29"/>
  <c r="W61" i="29" s="1"/>
  <c r="W50" i="31"/>
  <c r="V62" i="31"/>
  <c r="V66" i="31" s="1"/>
  <c r="S126" i="7" s="1"/>
  <c r="S54" i="7" s="1"/>
  <c r="MJ291" i="7"/>
  <c r="DT298" i="7"/>
  <c r="Z64" i="28"/>
  <c r="Z55" i="28"/>
  <c r="Z57" i="28"/>
  <c r="AA30" i="28"/>
  <c r="Z63" i="28"/>
  <c r="X45" i="22"/>
  <c r="W46" i="22"/>
  <c r="W60" i="22" s="1"/>
  <c r="FY298" i="7"/>
  <c r="GL272" i="7"/>
  <c r="GL296" i="7"/>
  <c r="Z61" i="25"/>
  <c r="AA29" i="25"/>
  <c r="Z53" i="25"/>
  <c r="Z54" i="25"/>
  <c r="DX272" i="7"/>
  <c r="MJ267" i="7"/>
  <c r="LT254" i="7"/>
  <c r="W50" i="28"/>
  <c r="V62" i="28"/>
  <c r="V67" i="28" s="1"/>
  <c r="AA30" i="32"/>
  <c r="Z53" i="32"/>
  <c r="Z54" i="32"/>
  <c r="IP35" i="7" s="1"/>
  <c r="FW298" i="7"/>
  <c r="Y43" i="21"/>
  <c r="X58" i="21"/>
  <c r="R101" i="7"/>
  <c r="U79" i="28"/>
  <c r="MR291" i="7"/>
  <c r="X45" i="12"/>
  <c r="W46" i="12"/>
  <c r="W60" i="12" s="1"/>
  <c r="Z33" i="15"/>
  <c r="GZ23" i="7"/>
  <c r="FZ298" i="7"/>
  <c r="V65" i="25"/>
  <c r="S111" i="7" s="1"/>
  <c r="S352" i="7" s="1"/>
  <c r="W48" i="31"/>
  <c r="W61" i="31" s="1"/>
  <c r="X47" i="31"/>
  <c r="LT271" i="7"/>
  <c r="X42" i="25"/>
  <c r="W56" i="25"/>
  <c r="Z34" i="15"/>
  <c r="GP296" i="7"/>
  <c r="EH296" i="7"/>
  <c r="JA25" i="7" l="1"/>
  <c r="JF25" i="7"/>
  <c r="EU29" i="8"/>
  <c r="EM29" i="8"/>
  <c r="BO29" i="8"/>
  <c r="BP29" i="8"/>
  <c r="ES29" i="8"/>
  <c r="CL29" i="8"/>
  <c r="CG29" i="8"/>
  <c r="CM29" i="8"/>
  <c r="EK29" i="8"/>
  <c r="EV29" i="8"/>
  <c r="EL29" i="8"/>
  <c r="BM29" i="8"/>
  <c r="CF29" i="8"/>
  <c r="CN29" i="8"/>
  <c r="CE29" i="8"/>
  <c r="CC29" i="8"/>
  <c r="ER29" i="8"/>
  <c r="ET29" i="8"/>
  <c r="CH29" i="8"/>
  <c r="CI29" i="8"/>
  <c r="EP29" i="8"/>
  <c r="EQ29" i="8"/>
  <c r="EN29" i="8"/>
  <c r="EO29" i="8"/>
  <c r="BN29" i="8"/>
  <c r="BL29" i="8"/>
  <c r="CD29" i="8"/>
  <c r="CK29" i="8"/>
  <c r="CJ29" i="8"/>
  <c r="L29" i="8"/>
  <c r="J29" i="8"/>
  <c r="Q29" i="8"/>
  <c r="H29" i="8"/>
  <c r="J51" i="8"/>
  <c r="J34" i="8" s="1"/>
  <c r="H51" i="8"/>
  <c r="H34" i="8" s="1"/>
  <c r="L51" i="8"/>
  <c r="L34" i="8" s="1"/>
  <c r="L35" i="8" s="1"/>
  <c r="Q51" i="8"/>
  <c r="Q34" i="8" s="1"/>
  <c r="Q35" i="8" s="1"/>
  <c r="JY200" i="7"/>
  <c r="IL198" i="7"/>
  <c r="IL191" i="7"/>
  <c r="E213" i="7"/>
  <c r="E15" i="7"/>
  <c r="W50" i="20"/>
  <c r="V62" i="20"/>
  <c r="GR41" i="7" s="1"/>
  <c r="GT46" i="8" s="1"/>
  <c r="J33" i="8"/>
  <c r="E43" i="7"/>
  <c r="E42" i="7"/>
  <c r="E8" i="7"/>
  <c r="IL194" i="7"/>
  <c r="AP198" i="7"/>
  <c r="AP23" i="7" s="1"/>
  <c r="AP187" i="7"/>
  <c r="AP12" i="7" s="1"/>
  <c r="AP199" i="7"/>
  <c r="AP24" i="7" s="1"/>
  <c r="U68" i="15"/>
  <c r="X22" i="13"/>
  <c r="W21" i="13"/>
  <c r="X16" i="13"/>
  <c r="W15" i="13"/>
  <c r="X13" i="13"/>
  <c r="W12" i="13"/>
  <c r="X19" i="13"/>
  <c r="W18" i="13"/>
  <c r="V69" i="15"/>
  <c r="V72" i="15"/>
  <c r="V68" i="15"/>
  <c r="P68" i="15"/>
  <c r="P49" i="8"/>
  <c r="I49" i="8"/>
  <c r="K49" i="8"/>
  <c r="W63" i="25"/>
  <c r="S44" i="7"/>
  <c r="U50" i="8" s="1"/>
  <c r="U33" i="8" s="1"/>
  <c r="U35" i="8" s="1"/>
  <c r="W42" i="7"/>
  <c r="Y44" i="8" s="1"/>
  <c r="Y27" i="8" s="1"/>
  <c r="W63" i="24"/>
  <c r="IP43" i="7"/>
  <c r="IR51" i="8" s="1"/>
  <c r="IR34" i="8" s="1"/>
  <c r="W43" i="7"/>
  <c r="IP42" i="7"/>
  <c r="IR44" i="8" s="1"/>
  <c r="IR27" i="8" s="1"/>
  <c r="Z56" i="40"/>
  <c r="AA28" i="40"/>
  <c r="GX44" i="7"/>
  <c r="GZ50" i="8" s="1"/>
  <c r="HA44" i="7"/>
  <c r="HC50" i="8" s="1"/>
  <c r="GR44" i="7"/>
  <c r="GT50" i="8" s="1"/>
  <c r="GV44" i="7"/>
  <c r="GX50" i="8" s="1"/>
  <c r="GT44" i="7"/>
  <c r="GV50" i="8" s="1"/>
  <c r="V71" i="30"/>
  <c r="GY44" i="7"/>
  <c r="HA50" i="8" s="1"/>
  <c r="W35" i="7"/>
  <c r="GW44" i="7"/>
  <c r="GY50" i="8" s="1"/>
  <c r="GQ44" i="7"/>
  <c r="GS50" i="8" s="1"/>
  <c r="GZ44" i="7"/>
  <c r="HB50" i="8" s="1"/>
  <c r="HB44" i="7"/>
  <c r="HD50" i="8" s="1"/>
  <c r="GU44" i="7"/>
  <c r="GW50" i="8" s="1"/>
  <c r="GS44" i="7"/>
  <c r="GU50" i="8" s="1"/>
  <c r="EY34" i="7"/>
  <c r="FE34" i="7"/>
  <c r="EZ34" i="7"/>
  <c r="FB34" i="7"/>
  <c r="EU34" i="7"/>
  <c r="FC34" i="7"/>
  <c r="EX34" i="7"/>
  <c r="FF34" i="7"/>
  <c r="EW34" i="7"/>
  <c r="FA34" i="7"/>
  <c r="FD34" i="7"/>
  <c r="EV34" i="7"/>
  <c r="CS34" i="7"/>
  <c r="CN34" i="7"/>
  <c r="CU34" i="7"/>
  <c r="CO34" i="7"/>
  <c r="CM34" i="7"/>
  <c r="CT34" i="7"/>
  <c r="CP34" i="7"/>
  <c r="CW34" i="7"/>
  <c r="CX34" i="7"/>
  <c r="CQ34" i="7"/>
  <c r="CR34" i="7"/>
  <c r="CV34" i="7"/>
  <c r="BY34" i="7"/>
  <c r="BV34" i="7"/>
  <c r="BZ34" i="7"/>
  <c r="BX34" i="7"/>
  <c r="BW34" i="7"/>
  <c r="AY34" i="7"/>
  <c r="BB34" i="7"/>
  <c r="BA34" i="7"/>
  <c r="AZ34" i="7"/>
  <c r="AX34" i="7"/>
  <c r="CN33" i="7"/>
  <c r="CN37" i="7"/>
  <c r="CN41" i="7"/>
  <c r="CN36" i="7"/>
  <c r="CN40" i="7"/>
  <c r="CN44" i="7"/>
  <c r="CP50" i="8" s="1"/>
  <c r="CP33" i="8" s="1"/>
  <c r="CN38" i="7"/>
  <c r="CN35" i="7"/>
  <c r="CN39" i="7"/>
  <c r="CN43" i="7"/>
  <c r="CP51" i="8" s="1"/>
  <c r="CP34" i="8" s="1"/>
  <c r="CN42" i="7"/>
  <c r="CP44" i="8" s="1"/>
  <c r="CP27" i="8" s="1"/>
  <c r="CU36" i="7"/>
  <c r="CU40" i="7"/>
  <c r="CU44" i="7"/>
  <c r="CW50" i="8" s="1"/>
  <c r="CW33" i="8" s="1"/>
  <c r="CU35" i="7"/>
  <c r="CU39" i="7"/>
  <c r="CU43" i="7"/>
  <c r="CW51" i="8" s="1"/>
  <c r="CW34" i="8" s="1"/>
  <c r="CU33" i="7"/>
  <c r="CU38" i="7"/>
  <c r="CU42" i="7"/>
  <c r="CW44" i="8" s="1"/>
  <c r="CW27" i="8" s="1"/>
  <c r="CU37" i="7"/>
  <c r="CU41" i="7"/>
  <c r="CO38" i="7"/>
  <c r="CO42" i="7"/>
  <c r="CQ44" i="8" s="1"/>
  <c r="CQ27" i="8" s="1"/>
  <c r="CO35" i="7"/>
  <c r="CO43" i="7"/>
  <c r="CQ51" i="8" s="1"/>
  <c r="CQ34" i="8" s="1"/>
  <c r="CO33" i="7"/>
  <c r="CO37" i="7"/>
  <c r="CO41" i="7"/>
  <c r="CO39" i="7"/>
  <c r="CO36" i="7"/>
  <c r="CO40" i="7"/>
  <c r="CO44" i="7"/>
  <c r="CQ50" i="8" s="1"/>
  <c r="CX35" i="7"/>
  <c r="CX39" i="7"/>
  <c r="CX43" i="7"/>
  <c r="CZ51" i="8" s="1"/>
  <c r="CZ34" i="8" s="1"/>
  <c r="CX44" i="7"/>
  <c r="CZ50" i="8" s="1"/>
  <c r="CX38" i="7"/>
  <c r="CX42" i="7"/>
  <c r="CZ44" i="8" s="1"/>
  <c r="CZ27" i="8" s="1"/>
  <c r="CX36" i="7"/>
  <c r="CX40" i="7"/>
  <c r="CX33" i="7"/>
  <c r="CX37" i="7"/>
  <c r="CX41" i="7"/>
  <c r="CQ36" i="7"/>
  <c r="CQ40" i="7"/>
  <c r="CQ44" i="7"/>
  <c r="CS50" i="8" s="1"/>
  <c r="CQ37" i="7"/>
  <c r="CQ41" i="7"/>
  <c r="CQ35" i="7"/>
  <c r="CQ39" i="7"/>
  <c r="CQ43" i="7"/>
  <c r="CS51" i="8" s="1"/>
  <c r="CS34" i="8" s="1"/>
  <c r="CQ38" i="7"/>
  <c r="CQ42" i="7"/>
  <c r="CS44" i="8" s="1"/>
  <c r="CS27" i="8" s="1"/>
  <c r="CQ33" i="7"/>
  <c r="CR33" i="7"/>
  <c r="CR37" i="7"/>
  <c r="CR41" i="7"/>
  <c r="CR38" i="7"/>
  <c r="CR42" i="7"/>
  <c r="CT44" i="8" s="1"/>
  <c r="CT27" i="8" s="1"/>
  <c r="CR36" i="7"/>
  <c r="CR40" i="7"/>
  <c r="CR44" i="7"/>
  <c r="CT50" i="8" s="1"/>
  <c r="CT33" i="8" s="1"/>
  <c r="CR35" i="7"/>
  <c r="CR39" i="7"/>
  <c r="CR43" i="7"/>
  <c r="CT51" i="8" s="1"/>
  <c r="CT34" i="8" s="1"/>
  <c r="CS38" i="7"/>
  <c r="CS42" i="7"/>
  <c r="CU44" i="8" s="1"/>
  <c r="CU27" i="8" s="1"/>
  <c r="CS33" i="7"/>
  <c r="CS37" i="7"/>
  <c r="CS41" i="7"/>
  <c r="CS36" i="7"/>
  <c r="CS40" i="7"/>
  <c r="CS44" i="7"/>
  <c r="CU50" i="8" s="1"/>
  <c r="CU33" i="8" s="1"/>
  <c r="CS35" i="7"/>
  <c r="CS39" i="7"/>
  <c r="CS43" i="7"/>
  <c r="CU51" i="8" s="1"/>
  <c r="CU34" i="8" s="1"/>
  <c r="CP35" i="7"/>
  <c r="CP39" i="7"/>
  <c r="CP43" i="7"/>
  <c r="CR51" i="8" s="1"/>
  <c r="CR34" i="8" s="1"/>
  <c r="CP36" i="7"/>
  <c r="CP40" i="7"/>
  <c r="CP38" i="7"/>
  <c r="CP42" i="7"/>
  <c r="CR44" i="8" s="1"/>
  <c r="CR27" i="8" s="1"/>
  <c r="CP33" i="7"/>
  <c r="CP37" i="7"/>
  <c r="CP41" i="7"/>
  <c r="CP44" i="7"/>
  <c r="CR50" i="8" s="1"/>
  <c r="CT35" i="7"/>
  <c r="CT39" i="7"/>
  <c r="CT43" i="7"/>
  <c r="CV51" i="8" s="1"/>
  <c r="CV34" i="8" s="1"/>
  <c r="CT38" i="7"/>
  <c r="CT42" i="7"/>
  <c r="CV44" i="8" s="1"/>
  <c r="CV27" i="8" s="1"/>
  <c r="CT44" i="7"/>
  <c r="CV50" i="8" s="1"/>
  <c r="CT33" i="7"/>
  <c r="CT37" i="7"/>
  <c r="CT41" i="7"/>
  <c r="CT36" i="7"/>
  <c r="CT40" i="7"/>
  <c r="CV33" i="7"/>
  <c r="CV37" i="7"/>
  <c r="CV41" i="7"/>
  <c r="CV38" i="7"/>
  <c r="CV36" i="7"/>
  <c r="CV40" i="7"/>
  <c r="CV44" i="7"/>
  <c r="CX50" i="8" s="1"/>
  <c r="CX33" i="8" s="1"/>
  <c r="CV42" i="7"/>
  <c r="CX44" i="8" s="1"/>
  <c r="CX27" i="8" s="1"/>
  <c r="CV35" i="7"/>
  <c r="CV39" i="7"/>
  <c r="CV43" i="7"/>
  <c r="CX51" i="8" s="1"/>
  <c r="CX34" i="8" s="1"/>
  <c r="CW38" i="7"/>
  <c r="CW42" i="7"/>
  <c r="CY44" i="8" s="1"/>
  <c r="CY27" i="8" s="1"/>
  <c r="CW33" i="7"/>
  <c r="CW37" i="7"/>
  <c r="CW41" i="7"/>
  <c r="CW35" i="7"/>
  <c r="CW39" i="7"/>
  <c r="CW43" i="7"/>
  <c r="CY51" i="8" s="1"/>
  <c r="CY34" i="8" s="1"/>
  <c r="CW36" i="7"/>
  <c r="CW40" i="7"/>
  <c r="CW44" i="7"/>
  <c r="CY50" i="8" s="1"/>
  <c r="CY33" i="8" s="1"/>
  <c r="CM38" i="7"/>
  <c r="CM42" i="7"/>
  <c r="CO44" i="8" s="1"/>
  <c r="CO27" i="8" s="1"/>
  <c r="CM41" i="7"/>
  <c r="CM35" i="7"/>
  <c r="CM39" i="7"/>
  <c r="CM43" i="7"/>
  <c r="CO51" i="8" s="1"/>
  <c r="CO34" i="8" s="1"/>
  <c r="CM36" i="7"/>
  <c r="CM40" i="7"/>
  <c r="CM44" i="7"/>
  <c r="CO50" i="8" s="1"/>
  <c r="CO33" i="8" s="1"/>
  <c r="CM37" i="7"/>
  <c r="CM33" i="7"/>
  <c r="LJ43" i="8"/>
  <c r="LJ26" i="8" s="1"/>
  <c r="BZ35" i="7"/>
  <c r="BZ36" i="7"/>
  <c r="BZ37" i="7"/>
  <c r="BZ38" i="7"/>
  <c r="BZ39" i="7"/>
  <c r="BZ40" i="7"/>
  <c r="BZ41" i="7"/>
  <c r="BZ42" i="7"/>
  <c r="CB44" i="8" s="1"/>
  <c r="CB27" i="8" s="1"/>
  <c r="BZ43" i="7"/>
  <c r="CB51" i="8" s="1"/>
  <c r="CB34" i="8" s="1"/>
  <c r="BZ44" i="7"/>
  <c r="CB50" i="8" s="1"/>
  <c r="CB33" i="8" s="1"/>
  <c r="BY35" i="7"/>
  <c r="BY36" i="7"/>
  <c r="BY37" i="7"/>
  <c r="BY38" i="7"/>
  <c r="BY39" i="7"/>
  <c r="BY40" i="7"/>
  <c r="BY41" i="7"/>
  <c r="BY42" i="7"/>
  <c r="CA44" i="8" s="1"/>
  <c r="CA27" i="8" s="1"/>
  <c r="BY43" i="7"/>
  <c r="CA51" i="8" s="1"/>
  <c r="CA34" i="8" s="1"/>
  <c r="BY44" i="7"/>
  <c r="CA50" i="8" s="1"/>
  <c r="BX35" i="7"/>
  <c r="BX36" i="7"/>
  <c r="BX37" i="7"/>
  <c r="BX38" i="7"/>
  <c r="BX39" i="7"/>
  <c r="BX40" i="7"/>
  <c r="BX41" i="7"/>
  <c r="BX42" i="7"/>
  <c r="BZ44" i="8" s="1"/>
  <c r="BZ27" i="8" s="1"/>
  <c r="BX43" i="7"/>
  <c r="BZ51" i="8" s="1"/>
  <c r="BZ34" i="8" s="1"/>
  <c r="BX44" i="7"/>
  <c r="BZ50" i="8" s="1"/>
  <c r="BZ33" i="8" s="1"/>
  <c r="BV35" i="7"/>
  <c r="BV36" i="7"/>
  <c r="BV37" i="7"/>
  <c r="BV38" i="7"/>
  <c r="BV44" i="7"/>
  <c r="BX50" i="8" s="1"/>
  <c r="BX33" i="8" s="1"/>
  <c r="BV39" i="7"/>
  <c r="BV40" i="7"/>
  <c r="BV41" i="7"/>
  <c r="BV42" i="7"/>
  <c r="BX44" i="8" s="1"/>
  <c r="BX27" i="8" s="1"/>
  <c r="BV43" i="7"/>
  <c r="BX51" i="8" s="1"/>
  <c r="BX34" i="8" s="1"/>
  <c r="BW35" i="7"/>
  <c r="BW36" i="7"/>
  <c r="BW37" i="7"/>
  <c r="BW38" i="7"/>
  <c r="BW39" i="7"/>
  <c r="BW40" i="7"/>
  <c r="BW41" i="7"/>
  <c r="BW42" i="7"/>
  <c r="BY44" i="8" s="1"/>
  <c r="BY27" i="8" s="1"/>
  <c r="BW43" i="7"/>
  <c r="BY51" i="8" s="1"/>
  <c r="BY34" i="8" s="1"/>
  <c r="BW44" i="7"/>
  <c r="BY50" i="8" s="1"/>
  <c r="BY33" i="8" s="1"/>
  <c r="BY33" i="7"/>
  <c r="BV33" i="7"/>
  <c r="BZ33" i="7"/>
  <c r="BX33" i="7"/>
  <c r="BW33" i="7"/>
  <c r="LO43" i="8"/>
  <c r="LO26" i="8" s="1"/>
  <c r="BB35" i="7"/>
  <c r="BB39" i="7"/>
  <c r="BB43" i="7"/>
  <c r="BD51" i="8" s="1"/>
  <c r="BD34" i="8" s="1"/>
  <c r="BB36" i="7"/>
  <c r="BB38" i="7"/>
  <c r="BB42" i="7"/>
  <c r="BD44" i="8" s="1"/>
  <c r="BD27" i="8" s="1"/>
  <c r="BB40" i="7"/>
  <c r="BB44" i="7"/>
  <c r="BD50" i="8" s="1"/>
  <c r="BD33" i="8" s="1"/>
  <c r="BB33" i="7"/>
  <c r="BB37" i="7"/>
  <c r="BB41" i="7"/>
  <c r="BA38" i="7"/>
  <c r="BA42" i="7"/>
  <c r="BC44" i="8" s="1"/>
  <c r="BC27" i="8" s="1"/>
  <c r="BA33" i="7"/>
  <c r="BA37" i="7"/>
  <c r="BA41" i="7"/>
  <c r="BA43" i="7"/>
  <c r="BC51" i="8" s="1"/>
  <c r="BC34" i="8" s="1"/>
  <c r="BA36" i="7"/>
  <c r="BA40" i="7"/>
  <c r="BA44" i="7"/>
  <c r="BC50" i="8" s="1"/>
  <c r="BA35" i="7"/>
  <c r="BA39" i="7"/>
  <c r="AX35" i="7"/>
  <c r="AX39" i="7"/>
  <c r="AX43" i="7"/>
  <c r="AZ51" i="8" s="1"/>
  <c r="AZ34" i="8" s="1"/>
  <c r="AX40" i="7"/>
  <c r="AX44" i="7"/>
  <c r="AZ50" i="8" s="1"/>
  <c r="AZ33" i="8" s="1"/>
  <c r="AX38" i="7"/>
  <c r="AX42" i="7"/>
  <c r="AZ44" i="8" s="1"/>
  <c r="AZ27" i="8" s="1"/>
  <c r="AX33" i="7"/>
  <c r="AX37" i="7"/>
  <c r="AX41" i="7"/>
  <c r="AX36" i="7"/>
  <c r="AZ33" i="7"/>
  <c r="AZ37" i="7"/>
  <c r="AZ41" i="7"/>
  <c r="AZ36" i="7"/>
  <c r="AZ40" i="7"/>
  <c r="AZ44" i="7"/>
  <c r="BB50" i="8" s="1"/>
  <c r="BB33" i="8" s="1"/>
  <c r="AZ42" i="7"/>
  <c r="BB44" i="8" s="1"/>
  <c r="BB27" i="8" s="1"/>
  <c r="AZ35" i="7"/>
  <c r="AZ39" i="7"/>
  <c r="AZ43" i="7"/>
  <c r="BB51" i="8" s="1"/>
  <c r="BB34" i="8" s="1"/>
  <c r="AZ38" i="7"/>
  <c r="AY36" i="7"/>
  <c r="AY40" i="7"/>
  <c r="AY44" i="7"/>
  <c r="BA50" i="8" s="1"/>
  <c r="BA33" i="8" s="1"/>
  <c r="AY33" i="7"/>
  <c r="AY35" i="7"/>
  <c r="AY39" i="7"/>
  <c r="AY43" i="7"/>
  <c r="BA51" i="8" s="1"/>
  <c r="BA34" i="8" s="1"/>
  <c r="AY41" i="7"/>
  <c r="AY38" i="7"/>
  <c r="AY42" i="7"/>
  <c r="BA44" i="8" s="1"/>
  <c r="BA27" i="8" s="1"/>
  <c r="AY37" i="7"/>
  <c r="LT297" i="7"/>
  <c r="AP189" i="7"/>
  <c r="AP14" i="7" s="1"/>
  <c r="AP188" i="7"/>
  <c r="AP13" i="7" s="1"/>
  <c r="AP185" i="7"/>
  <c r="AP10" i="7" s="1"/>
  <c r="AP197" i="7"/>
  <c r="AP22" i="7" s="1"/>
  <c r="AP184" i="7"/>
  <c r="AP9" i="7" s="1"/>
  <c r="JF43" i="8"/>
  <c r="JF26" i="8" s="1"/>
  <c r="IL185" i="7"/>
  <c r="IL188" i="7"/>
  <c r="KH32" i="7"/>
  <c r="IL197" i="7"/>
  <c r="IL196" i="7"/>
  <c r="IL183" i="7"/>
  <c r="IL163" i="7" s="1"/>
  <c r="JY196" i="7"/>
  <c r="IL195" i="7"/>
  <c r="IL184" i="7"/>
  <c r="IL187" i="7"/>
  <c r="JY199" i="7"/>
  <c r="KF162" i="7"/>
  <c r="JS31" i="7"/>
  <c r="JR31" i="7"/>
  <c r="JV31" i="7"/>
  <c r="IU35" i="7"/>
  <c r="IU43" i="7"/>
  <c r="IW51" i="8" s="1"/>
  <c r="IW34" i="8" s="1"/>
  <c r="IU42" i="7"/>
  <c r="IW44" i="8" s="1"/>
  <c r="IW27" i="8" s="1"/>
  <c r="IR42" i="7"/>
  <c r="IT44" i="8" s="1"/>
  <c r="IT27" i="8" s="1"/>
  <c r="IR35" i="7"/>
  <c r="IR43" i="7"/>
  <c r="IT51" i="8" s="1"/>
  <c r="IT34" i="8" s="1"/>
  <c r="IW42" i="7"/>
  <c r="IY44" i="8" s="1"/>
  <c r="IY27" i="8" s="1"/>
  <c r="IW35" i="7"/>
  <c r="IW43" i="7"/>
  <c r="IY51" i="8" s="1"/>
  <c r="IY34" i="8" s="1"/>
  <c r="IN35" i="7"/>
  <c r="IN43" i="7"/>
  <c r="IP51" i="8" s="1"/>
  <c r="IP34" i="8" s="1"/>
  <c r="IN42" i="7"/>
  <c r="IP44" i="8" s="1"/>
  <c r="IP27" i="8" s="1"/>
  <c r="IT35" i="7"/>
  <c r="IT43" i="7"/>
  <c r="IV51" i="8" s="1"/>
  <c r="IV34" i="8" s="1"/>
  <c r="IT42" i="7"/>
  <c r="IV44" i="8" s="1"/>
  <c r="IV27" i="8" s="1"/>
  <c r="IQ35" i="7"/>
  <c r="IQ43" i="7"/>
  <c r="IS51" i="8" s="1"/>
  <c r="IS34" i="8" s="1"/>
  <c r="IQ42" i="7"/>
  <c r="IS44" i="8" s="1"/>
  <c r="IS27" i="8" s="1"/>
  <c r="IO42" i="7"/>
  <c r="IQ44" i="8" s="1"/>
  <c r="IQ27" i="8" s="1"/>
  <c r="IO35" i="7"/>
  <c r="IO43" i="7"/>
  <c r="IQ51" i="8" s="1"/>
  <c r="IQ34" i="8" s="1"/>
  <c r="IS42" i="7"/>
  <c r="IU44" i="8" s="1"/>
  <c r="IU27" i="8" s="1"/>
  <c r="IS43" i="7"/>
  <c r="IU51" i="8" s="1"/>
  <c r="IU34" i="8" s="1"/>
  <c r="IS35" i="7"/>
  <c r="IX35" i="7"/>
  <c r="IX43" i="7"/>
  <c r="IZ51" i="8" s="1"/>
  <c r="IZ34" i="8" s="1"/>
  <c r="IX42" i="7"/>
  <c r="IZ44" i="8" s="1"/>
  <c r="IZ27" i="8" s="1"/>
  <c r="IV42" i="7"/>
  <c r="IX44" i="8" s="1"/>
  <c r="IX27" i="8" s="1"/>
  <c r="IV35" i="7"/>
  <c r="IV43" i="7"/>
  <c r="IX51" i="8" s="1"/>
  <c r="IX34" i="8" s="1"/>
  <c r="IM42" i="7"/>
  <c r="IO44" i="8" s="1"/>
  <c r="IO27" i="8" s="1"/>
  <c r="IM35" i="7"/>
  <c r="IM43" i="7"/>
  <c r="IO51" i="8" s="1"/>
  <c r="IO34" i="8" s="1"/>
  <c r="ID35" i="7"/>
  <c r="ID43" i="7"/>
  <c r="IF51" i="8" s="1"/>
  <c r="IF34" i="8" s="1"/>
  <c r="ID36" i="7"/>
  <c r="ID42" i="7"/>
  <c r="IF44" i="8" s="1"/>
  <c r="IF27" i="8" s="1"/>
  <c r="IE36" i="7"/>
  <c r="IE35" i="7"/>
  <c r="IE43" i="7"/>
  <c r="IG51" i="8" s="1"/>
  <c r="IG34" i="8" s="1"/>
  <c r="IE42" i="7"/>
  <c r="IG44" i="8" s="1"/>
  <c r="IG27" i="8" s="1"/>
  <c r="II36" i="7"/>
  <c r="II35" i="7"/>
  <c r="II43" i="7"/>
  <c r="IK51" i="8" s="1"/>
  <c r="IK34" i="8" s="1"/>
  <c r="II42" i="7"/>
  <c r="IK44" i="8" s="1"/>
  <c r="IK27" i="8" s="1"/>
  <c r="IB36" i="7"/>
  <c r="IB35" i="7"/>
  <c r="IB43" i="7"/>
  <c r="ID51" i="8" s="1"/>
  <c r="ID34" i="8" s="1"/>
  <c r="IB42" i="7"/>
  <c r="ID44" i="8" s="1"/>
  <c r="ID27" i="8" s="1"/>
  <c r="IA35" i="7"/>
  <c r="IA36" i="7"/>
  <c r="IA42" i="7"/>
  <c r="IC44" i="8" s="1"/>
  <c r="IC27" i="8" s="1"/>
  <c r="IA43" i="7"/>
  <c r="IC51" i="8" s="1"/>
  <c r="IC34" i="8" s="1"/>
  <c r="IL200" i="7"/>
  <c r="IL25" i="7" s="1"/>
  <c r="IL189" i="7"/>
  <c r="IL193" i="7"/>
  <c r="JY184" i="7"/>
  <c r="HD43" i="8"/>
  <c r="HD26" i="8" s="1"/>
  <c r="BL43" i="8"/>
  <c r="BL26" i="8" s="1"/>
  <c r="EV43" i="8"/>
  <c r="EV26" i="8" s="1"/>
  <c r="CC43" i="8"/>
  <c r="CC26" i="8" s="1"/>
  <c r="CK45" i="8"/>
  <c r="CK28" i="8" s="1"/>
  <c r="FA38" i="7"/>
  <c r="FA42" i="7"/>
  <c r="FC44" i="8" s="1"/>
  <c r="FC27" i="8" s="1"/>
  <c r="FA33" i="7"/>
  <c r="FA37" i="7"/>
  <c r="FA41" i="7"/>
  <c r="FA36" i="7"/>
  <c r="FA40" i="7"/>
  <c r="FA44" i="7"/>
  <c r="FC50" i="8" s="1"/>
  <c r="FA35" i="7"/>
  <c r="FA39" i="7"/>
  <c r="FA43" i="7"/>
  <c r="FC51" i="8" s="1"/>
  <c r="FC34" i="8" s="1"/>
  <c r="FE38" i="7"/>
  <c r="FE42" i="7"/>
  <c r="FG44" i="8" s="1"/>
  <c r="FG27" i="8" s="1"/>
  <c r="FE33" i="7"/>
  <c r="FE37" i="7"/>
  <c r="FE41" i="7"/>
  <c r="FE36" i="7"/>
  <c r="FE40" i="7"/>
  <c r="FE44" i="7"/>
  <c r="FG50" i="8" s="1"/>
  <c r="FG33" i="8" s="1"/>
  <c r="FE35" i="7"/>
  <c r="FE39" i="7"/>
  <c r="FE43" i="7"/>
  <c r="FG51" i="8" s="1"/>
  <c r="FG34" i="8" s="1"/>
  <c r="FF35" i="7"/>
  <c r="FF39" i="7"/>
  <c r="FF43" i="7"/>
  <c r="FH51" i="8" s="1"/>
  <c r="FH34" i="8" s="1"/>
  <c r="FF38" i="7"/>
  <c r="FF42" i="7"/>
  <c r="FH44" i="8" s="1"/>
  <c r="FH27" i="8" s="1"/>
  <c r="FF33" i="7"/>
  <c r="FF37" i="7"/>
  <c r="FF41" i="7"/>
  <c r="FF36" i="7"/>
  <c r="FF40" i="7"/>
  <c r="FF44" i="7"/>
  <c r="FH50" i="8" s="1"/>
  <c r="FH33" i="8" s="1"/>
  <c r="EZ8" i="7"/>
  <c r="EZ27" i="7" s="1"/>
  <c r="FB47" i="8" s="1"/>
  <c r="FB49" i="8" s="1"/>
  <c r="EZ33" i="7"/>
  <c r="EZ37" i="7"/>
  <c r="EZ41" i="7"/>
  <c r="EZ36" i="7"/>
  <c r="EZ40" i="7"/>
  <c r="EZ44" i="7"/>
  <c r="FB50" i="8" s="1"/>
  <c r="FB33" i="8" s="1"/>
  <c r="EZ35" i="7"/>
  <c r="EZ39" i="7"/>
  <c r="EZ43" i="7"/>
  <c r="FB51" i="8" s="1"/>
  <c r="FB34" i="8" s="1"/>
  <c r="EZ38" i="7"/>
  <c r="EZ42" i="7"/>
  <c r="FB44" i="8" s="1"/>
  <c r="FB27" i="8" s="1"/>
  <c r="EY36" i="7"/>
  <c r="EY40" i="7"/>
  <c r="EY44" i="7"/>
  <c r="FA50" i="8" s="1"/>
  <c r="EY35" i="7"/>
  <c r="EY39" i="7"/>
  <c r="EY43" i="7"/>
  <c r="FA51" i="8" s="1"/>
  <c r="FA34" i="8" s="1"/>
  <c r="EY38" i="7"/>
  <c r="EY42" i="7"/>
  <c r="FA44" i="8" s="1"/>
  <c r="FA27" i="8" s="1"/>
  <c r="EY33" i="7"/>
  <c r="EY37" i="7"/>
  <c r="EY41" i="7"/>
  <c r="FD33" i="7"/>
  <c r="FD37" i="7"/>
  <c r="FD41" i="7"/>
  <c r="FD36" i="7"/>
  <c r="FD40" i="7"/>
  <c r="FD44" i="7"/>
  <c r="FF50" i="8" s="1"/>
  <c r="FD35" i="7"/>
  <c r="FD39" i="7"/>
  <c r="FD43" i="7"/>
  <c r="FF51" i="8" s="1"/>
  <c r="FF34" i="8" s="1"/>
  <c r="FD38" i="7"/>
  <c r="FD42" i="7"/>
  <c r="FF44" i="8" s="1"/>
  <c r="FF27" i="8" s="1"/>
  <c r="FB31" i="7"/>
  <c r="FB35" i="7"/>
  <c r="FB39" i="7"/>
  <c r="FB43" i="7"/>
  <c r="FD51" i="8" s="1"/>
  <c r="FD34" i="8" s="1"/>
  <c r="FB38" i="7"/>
  <c r="FB42" i="7"/>
  <c r="FD44" i="8" s="1"/>
  <c r="FD27" i="8" s="1"/>
  <c r="FB33" i="7"/>
  <c r="FB37" i="7"/>
  <c r="FB41" i="7"/>
  <c r="FB36" i="7"/>
  <c r="FB40" i="7"/>
  <c r="FB44" i="7"/>
  <c r="FD50" i="8" s="1"/>
  <c r="EX8" i="7"/>
  <c r="EX27" i="7" s="1"/>
  <c r="EZ47" i="8" s="1"/>
  <c r="EZ49" i="8" s="1"/>
  <c r="EX35" i="7"/>
  <c r="EX39" i="7"/>
  <c r="EX43" i="7"/>
  <c r="EZ51" i="8" s="1"/>
  <c r="EZ34" i="8" s="1"/>
  <c r="EX38" i="7"/>
  <c r="EX42" i="7"/>
  <c r="EZ44" i="8" s="1"/>
  <c r="EZ27" i="8" s="1"/>
  <c r="EX33" i="7"/>
  <c r="EX37" i="7"/>
  <c r="EX41" i="7"/>
  <c r="EX36" i="7"/>
  <c r="EX40" i="7"/>
  <c r="EX44" i="7"/>
  <c r="EZ50" i="8" s="1"/>
  <c r="EZ33" i="8" s="1"/>
  <c r="EV32" i="7"/>
  <c r="EV33" i="7"/>
  <c r="EV37" i="7"/>
  <c r="EV41" i="7"/>
  <c r="EV36" i="7"/>
  <c r="EV40" i="7"/>
  <c r="EV44" i="7"/>
  <c r="EX50" i="8" s="1"/>
  <c r="EV35" i="7"/>
  <c r="EV39" i="7"/>
  <c r="EV43" i="7"/>
  <c r="EX51" i="8" s="1"/>
  <c r="EX34" i="8" s="1"/>
  <c r="EV38" i="7"/>
  <c r="EV42" i="7"/>
  <c r="EX44" i="8" s="1"/>
  <c r="EX27" i="8" s="1"/>
  <c r="FC31" i="7"/>
  <c r="FC36" i="7"/>
  <c r="FC40" i="7"/>
  <c r="FC44" i="7"/>
  <c r="FE50" i="8" s="1"/>
  <c r="FE33" i="8" s="1"/>
  <c r="FC35" i="7"/>
  <c r="FC39" i="7"/>
  <c r="FC43" i="7"/>
  <c r="FE51" i="8" s="1"/>
  <c r="FE34" i="8" s="1"/>
  <c r="FC38" i="7"/>
  <c r="FC42" i="7"/>
  <c r="FE44" i="8" s="1"/>
  <c r="FE27" i="8" s="1"/>
  <c r="FC33" i="7"/>
  <c r="FC37" i="7"/>
  <c r="FC41" i="7"/>
  <c r="EW31" i="7"/>
  <c r="EW38" i="7"/>
  <c r="EW42" i="7"/>
  <c r="EY44" i="8" s="1"/>
  <c r="EY27" i="8" s="1"/>
  <c r="EW33" i="7"/>
  <c r="EW37" i="7"/>
  <c r="EW41" i="7"/>
  <c r="EW36" i="7"/>
  <c r="EW40" i="7"/>
  <c r="EW44" i="7"/>
  <c r="EY50" i="8" s="1"/>
  <c r="EY33" i="8" s="1"/>
  <c r="EW35" i="7"/>
  <c r="EW39" i="7"/>
  <c r="EW43" i="7"/>
  <c r="EY51" i="8" s="1"/>
  <c r="EY34" i="8" s="1"/>
  <c r="EU38" i="7"/>
  <c r="EU42" i="7"/>
  <c r="EW44" i="8" s="1"/>
  <c r="EW27" i="8" s="1"/>
  <c r="EU35" i="7"/>
  <c r="EU39" i="7"/>
  <c r="EU43" i="7"/>
  <c r="EW51" i="8" s="1"/>
  <c r="EW34" i="8" s="1"/>
  <c r="EU41" i="7"/>
  <c r="EU36" i="7"/>
  <c r="EU40" i="7"/>
  <c r="EU44" i="7"/>
  <c r="EW50" i="8" s="1"/>
  <c r="EW33" i="8" s="1"/>
  <c r="EU37" i="7"/>
  <c r="EU33" i="7"/>
  <c r="BO43" i="8"/>
  <c r="BO26" i="8" s="1"/>
  <c r="CH43" i="8"/>
  <c r="CH26" i="8" s="1"/>
  <c r="CE43" i="8"/>
  <c r="CE26" i="8" s="1"/>
  <c r="CR32" i="7"/>
  <c r="CX8" i="7"/>
  <c r="CX27" i="7" s="1"/>
  <c r="CZ47" i="8" s="1"/>
  <c r="CZ49" i="8" s="1"/>
  <c r="CL50" i="8"/>
  <c r="CL33" i="8" s="1"/>
  <c r="CC44" i="8"/>
  <c r="CC27" i="8" s="1"/>
  <c r="EN45" i="8"/>
  <c r="EN28" i="8" s="1"/>
  <c r="BN43" i="8"/>
  <c r="BN26" i="8" s="1"/>
  <c r="CL51" i="8"/>
  <c r="CL34" i="8" s="1"/>
  <c r="CL44" i="8"/>
  <c r="CL27" i="8" s="1"/>
  <c r="CC50" i="8"/>
  <c r="CC33" i="8" s="1"/>
  <c r="CC51" i="8"/>
  <c r="CC34" i="8" s="1"/>
  <c r="BQ44" i="8"/>
  <c r="BQ27" i="8" s="1"/>
  <c r="BQ51" i="8"/>
  <c r="BQ34" i="8" s="1"/>
  <c r="BQ50" i="8"/>
  <c r="BN51" i="8"/>
  <c r="BN34" i="8" s="1"/>
  <c r="BN44" i="8"/>
  <c r="BN27" i="8" s="1"/>
  <c r="BN50" i="8"/>
  <c r="BN33" i="8" s="1"/>
  <c r="BE51" i="8"/>
  <c r="BE34" i="8" s="1"/>
  <c r="BE50" i="8"/>
  <c r="BE44" i="8"/>
  <c r="BE27" i="8" s="1"/>
  <c r="AS44" i="8"/>
  <c r="AS27" i="8" s="1"/>
  <c r="AS51" i="8"/>
  <c r="AS34" i="8" s="1"/>
  <c r="AS50" i="8"/>
  <c r="AY32" i="7"/>
  <c r="AP26" i="7"/>
  <c r="Q26" i="7"/>
  <c r="K26" i="7"/>
  <c r="E44" i="7"/>
  <c r="G50" i="8" s="1"/>
  <c r="G33" i="8" s="1"/>
  <c r="E38" i="7"/>
  <c r="E40" i="7"/>
  <c r="E34" i="7"/>
  <c r="E41" i="7"/>
  <c r="E39" i="7"/>
  <c r="E37" i="7"/>
  <c r="E35" i="7"/>
  <c r="E33" i="7"/>
  <c r="E36" i="7"/>
  <c r="V43" i="7"/>
  <c r="V42" i="7"/>
  <c r="X44" i="8" s="1"/>
  <c r="X27" i="8" s="1"/>
  <c r="V36" i="7"/>
  <c r="V35" i="7"/>
  <c r="K37" i="7"/>
  <c r="K39" i="7"/>
  <c r="K34" i="7"/>
  <c r="K36" i="7"/>
  <c r="K38" i="7"/>
  <c r="K40" i="7"/>
  <c r="K42" i="7"/>
  <c r="K44" i="7"/>
  <c r="M50" i="8" s="1"/>
  <c r="M33" i="8" s="1"/>
  <c r="K35" i="7"/>
  <c r="K43" i="7"/>
  <c r="K33" i="7"/>
  <c r="K41" i="7"/>
  <c r="P33" i="7"/>
  <c r="P35" i="7"/>
  <c r="P37" i="7"/>
  <c r="P39" i="7"/>
  <c r="P41" i="7"/>
  <c r="P43" i="7"/>
  <c r="P34" i="7"/>
  <c r="P36" i="7"/>
  <c r="P38" i="7"/>
  <c r="P40" i="7"/>
  <c r="P42" i="7"/>
  <c r="R44" i="8" s="1"/>
  <c r="R27" i="8" s="1"/>
  <c r="P44" i="7"/>
  <c r="R50" i="8" s="1"/>
  <c r="R33" i="8" s="1"/>
  <c r="LR43" i="8"/>
  <c r="LR26" i="8" s="1"/>
  <c r="EO43" i="8"/>
  <c r="EO26" i="8" s="1"/>
  <c r="M44" i="8"/>
  <c r="M27" i="8" s="1"/>
  <c r="LN43" i="8"/>
  <c r="LN26" i="8" s="1"/>
  <c r="IL199" i="7"/>
  <c r="IL192" i="7"/>
  <c r="IL186" i="7"/>
  <c r="IL190" i="7"/>
  <c r="JY198" i="7"/>
  <c r="AP191" i="7"/>
  <c r="AP16" i="7" s="1"/>
  <c r="AP196" i="7"/>
  <c r="AP21" i="7" s="1"/>
  <c r="AP193" i="7"/>
  <c r="AP18" i="7" s="1"/>
  <c r="AP190" i="7"/>
  <c r="AP15" i="7" s="1"/>
  <c r="AP192" i="7"/>
  <c r="AP17" i="7" s="1"/>
  <c r="CK43" i="8"/>
  <c r="CK26" i="8" s="1"/>
  <c r="AP186" i="7"/>
  <c r="AP11" i="7" s="1"/>
  <c r="JY195" i="7"/>
  <c r="JY197" i="7"/>
  <c r="AP195" i="7"/>
  <c r="AP20" i="7" s="1"/>
  <c r="AP200" i="7"/>
  <c r="AP25" i="7" s="1"/>
  <c r="AP194" i="7"/>
  <c r="AP19" i="7" s="1"/>
  <c r="AP183" i="7"/>
  <c r="V162" i="7"/>
  <c r="V31" i="7" s="1"/>
  <c r="EM43" i="8"/>
  <c r="EM26" i="8" s="1"/>
  <c r="L43" i="8"/>
  <c r="L26" i="8" s="1"/>
  <c r="LQ43" i="8"/>
  <c r="LQ26" i="8" s="1"/>
  <c r="CM43" i="8"/>
  <c r="CM26" i="8" s="1"/>
  <c r="JL43" i="8"/>
  <c r="JL26" i="8" s="1"/>
  <c r="JI43" i="8"/>
  <c r="JI26" i="8" s="1"/>
  <c r="E162" i="7"/>
  <c r="E31" i="7" s="1"/>
  <c r="LI43" i="8"/>
  <c r="LI26" i="8" s="1"/>
  <c r="GX43" i="8"/>
  <c r="GX26" i="8" s="1"/>
  <c r="JE43" i="8"/>
  <c r="JE26" i="8" s="1"/>
  <c r="GV43" i="8"/>
  <c r="GV26" i="8" s="1"/>
  <c r="BM43" i="8"/>
  <c r="BM26" i="8" s="1"/>
  <c r="CI43" i="8"/>
  <c r="CI26" i="8" s="1"/>
  <c r="EP43" i="8"/>
  <c r="EP26" i="8" s="1"/>
  <c r="ET45" i="8"/>
  <c r="ET28" i="8" s="1"/>
  <c r="CM35" i="8"/>
  <c r="EN43" i="8"/>
  <c r="EN26" i="8" s="1"/>
  <c r="CD43" i="8"/>
  <c r="CD26" i="8" s="1"/>
  <c r="HC43" i="8"/>
  <c r="HC26" i="8" s="1"/>
  <c r="CJ45" i="8"/>
  <c r="CJ28" i="8" s="1"/>
  <c r="LL43" i="8"/>
  <c r="LL26" i="8" s="1"/>
  <c r="GZ43" i="8"/>
  <c r="GZ26" i="8" s="1"/>
  <c r="JB43" i="8"/>
  <c r="JB26" i="8" s="1"/>
  <c r="ES35" i="8"/>
  <c r="EN35" i="8"/>
  <c r="ET35" i="8"/>
  <c r="CM45" i="8"/>
  <c r="CM28" i="8" s="1"/>
  <c r="EL33" i="8"/>
  <c r="EL35" i="8" s="1"/>
  <c r="ER33" i="8"/>
  <c r="ER35" i="8" s="1"/>
  <c r="BP33" i="8"/>
  <c r="BP35" i="8" s="1"/>
  <c r="EV46" i="8"/>
  <c r="BO33" i="8"/>
  <c r="BO35" i="8" s="1"/>
  <c r="EV35" i="8"/>
  <c r="CG35" i="8"/>
  <c r="CG43" i="8"/>
  <c r="CG26" i="8" s="1"/>
  <c r="CF35" i="8"/>
  <c r="CK35" i="8"/>
  <c r="CI33" i="8"/>
  <c r="CI35" i="8" s="1"/>
  <c r="EP35" i="8"/>
  <c r="CH35" i="8"/>
  <c r="EQ35" i="8"/>
  <c r="EM35" i="8"/>
  <c r="EO35" i="8"/>
  <c r="CN35" i="8"/>
  <c r="CD35" i="8"/>
  <c r="EK35" i="8"/>
  <c r="CE33" i="8"/>
  <c r="CE35" i="8" s="1"/>
  <c r="BM35" i="8"/>
  <c r="CJ35" i="8"/>
  <c r="BL35" i="8"/>
  <c r="EU35" i="8"/>
  <c r="EO45" i="8"/>
  <c r="EO28" i="8" s="1"/>
  <c r="JC43" i="8"/>
  <c r="JC26" i="8" s="1"/>
  <c r="CI45" i="8"/>
  <c r="CI28" i="8" s="1"/>
  <c r="CJ46" i="8"/>
  <c r="CE46" i="8"/>
  <c r="GS43" i="8"/>
  <c r="GS26" i="8" s="1"/>
  <c r="GW43" i="8"/>
  <c r="GW26" i="8" s="1"/>
  <c r="HB43" i="8"/>
  <c r="HB26" i="8" s="1"/>
  <c r="ES43" i="8"/>
  <c r="ES26" i="8" s="1"/>
  <c r="HA43" i="8"/>
  <c r="HA26" i="8" s="1"/>
  <c r="CL43" i="8"/>
  <c r="CL26" i="8" s="1"/>
  <c r="JA43" i="8"/>
  <c r="JA26" i="8" s="1"/>
  <c r="ES46" i="8"/>
  <c r="ET46" i="8"/>
  <c r="CI46" i="8"/>
  <c r="CG46" i="8"/>
  <c r="JG43" i="8"/>
  <c r="JG26" i="8" s="1"/>
  <c r="BP45" i="8"/>
  <c r="BP28" i="8" s="1"/>
  <c r="EU45" i="8"/>
  <c r="EU28" i="8" s="1"/>
  <c r="BO46" i="8"/>
  <c r="GU43" i="8"/>
  <c r="GU26" i="8" s="1"/>
  <c r="CD45" i="8"/>
  <c r="CD28" i="8" s="1"/>
  <c r="CM46" i="8"/>
  <c r="CH45" i="8"/>
  <c r="CH28" i="8" s="1"/>
  <c r="EL46" i="8"/>
  <c r="EL45" i="8"/>
  <c r="EL28" i="8" s="1"/>
  <c r="LP43" i="8"/>
  <c r="LP26" i="8" s="1"/>
  <c r="LM43" i="8"/>
  <c r="LM26" i="8" s="1"/>
  <c r="CE45" i="8"/>
  <c r="CE28" i="8" s="1"/>
  <c r="BP46" i="8"/>
  <c r="EV45" i="8"/>
  <c r="EV28" i="8" s="1"/>
  <c r="BO45" i="8"/>
  <c r="BO28" i="8" s="1"/>
  <c r="JJ43" i="8"/>
  <c r="JJ26" i="8" s="1"/>
  <c r="BL45" i="8"/>
  <c r="BL28" i="8" s="1"/>
  <c r="EQ45" i="8"/>
  <c r="EQ28" i="8" s="1"/>
  <c r="BP43" i="8"/>
  <c r="BP26" i="8" s="1"/>
  <c r="EK43" i="8"/>
  <c r="EK26" i="8" s="1"/>
  <c r="LK43" i="8"/>
  <c r="LK26" i="8" s="1"/>
  <c r="EU46" i="8"/>
  <c r="ES45" i="8"/>
  <c r="ES28" i="8" s="1"/>
  <c r="CF46" i="8"/>
  <c r="CD46" i="8"/>
  <c r="CN46" i="8"/>
  <c r="EK45" i="8"/>
  <c r="EK28" i="8" s="1"/>
  <c r="EP45" i="8"/>
  <c r="EP28" i="8" s="1"/>
  <c r="EO46" i="8"/>
  <c r="CH46" i="8"/>
  <c r="BM45" i="8"/>
  <c r="BM28" i="8" s="1"/>
  <c r="CG45" i="8"/>
  <c r="CG28" i="8" s="1"/>
  <c r="LT43" i="8"/>
  <c r="LT26" i="8" s="1"/>
  <c r="JM43" i="8"/>
  <c r="JM26" i="8" s="1"/>
  <c r="ET43" i="8"/>
  <c r="ET26" i="8" s="1"/>
  <c r="ER45" i="8"/>
  <c r="ER28" i="8" s="1"/>
  <c r="JD43" i="8"/>
  <c r="JD26" i="8" s="1"/>
  <c r="CJ43" i="8"/>
  <c r="CJ26" i="8" s="1"/>
  <c r="GY43" i="8"/>
  <c r="GY26" i="8" s="1"/>
  <c r="JK43" i="8"/>
  <c r="JK26" i="8" s="1"/>
  <c r="GT43" i="8"/>
  <c r="GT26" i="8" s="1"/>
  <c r="CF43" i="8"/>
  <c r="CF26" i="8" s="1"/>
  <c r="EM46" i="8"/>
  <c r="EM45" i="8"/>
  <c r="EM28" i="8" s="1"/>
  <c r="CF45" i="8"/>
  <c r="CF28" i="8" s="1"/>
  <c r="CN45" i="8"/>
  <c r="CN28" i="8" s="1"/>
  <c r="CN43" i="8"/>
  <c r="CN26" i="8" s="1"/>
  <c r="EK46" i="8"/>
  <c r="EP46" i="8"/>
  <c r="CK46" i="8"/>
  <c r="EN46" i="8"/>
  <c r="BM46" i="8"/>
  <c r="LS43" i="8"/>
  <c r="LS26" i="8" s="1"/>
  <c r="ER46" i="8"/>
  <c r="ER43" i="8"/>
  <c r="ER26" i="8" s="1"/>
  <c r="BL46" i="8"/>
  <c r="EQ46" i="8"/>
  <c r="EL43" i="8"/>
  <c r="EL26" i="8" s="1"/>
  <c r="EU43" i="8"/>
  <c r="EU26" i="8" s="1"/>
  <c r="C5" i="39"/>
  <c r="EK47" i="8"/>
  <c r="EK49" i="8" s="1"/>
  <c r="HG334" i="7"/>
  <c r="S345" i="7"/>
  <c r="HA26" i="7"/>
  <c r="GZ26" i="7"/>
  <c r="GR26" i="7"/>
  <c r="GS26" i="7"/>
  <c r="GV26" i="7"/>
  <c r="GY26" i="7"/>
  <c r="S26" i="7"/>
  <c r="GQ26" i="7"/>
  <c r="V69" i="30"/>
  <c r="S96" i="7" s="1"/>
  <c r="GS9" i="7" s="1"/>
  <c r="GW26" i="7"/>
  <c r="HB26" i="7"/>
  <c r="GT26" i="7"/>
  <c r="GX26" i="7"/>
  <c r="GU26" i="7"/>
  <c r="KY339" i="7"/>
  <c r="KY332" i="7"/>
  <c r="W64" i="32"/>
  <c r="T137" i="7" s="1"/>
  <c r="HG339" i="7"/>
  <c r="Y46" i="40"/>
  <c r="Y62" i="40" s="1"/>
  <c r="Z45" i="40"/>
  <c r="AE59" i="40"/>
  <c r="AE65" i="40"/>
  <c r="AE57" i="40"/>
  <c r="AF30" i="40"/>
  <c r="AF66" i="40" s="1"/>
  <c r="Y48" i="40"/>
  <c r="Y63" i="40" s="1"/>
  <c r="Z47" i="40"/>
  <c r="W65" i="24"/>
  <c r="T109" i="7" s="1"/>
  <c r="R348" i="7"/>
  <c r="IY25" i="7"/>
  <c r="W72" i="40"/>
  <c r="W69" i="40"/>
  <c r="T113" i="7" s="1"/>
  <c r="T345" i="7" s="1"/>
  <c r="Y43" i="40"/>
  <c r="X60" i="40"/>
  <c r="Y50" i="40"/>
  <c r="X64" i="40"/>
  <c r="HG335" i="7"/>
  <c r="HG337" i="7"/>
  <c r="HG336" i="7"/>
  <c r="HG333" i="7"/>
  <c r="BJ27" i="7"/>
  <c r="BM27" i="7"/>
  <c r="BL27" i="7"/>
  <c r="EK27" i="7"/>
  <c r="CF27" i="7"/>
  <c r="CC27" i="7"/>
  <c r="BK27" i="7"/>
  <c r="BN27" i="7"/>
  <c r="CA27" i="7"/>
  <c r="EN27" i="7"/>
  <c r="HG332" i="7"/>
  <c r="KY334" i="7"/>
  <c r="KY333" i="7"/>
  <c r="KY335" i="7"/>
  <c r="KY336" i="7"/>
  <c r="KY337" i="7"/>
  <c r="HL339" i="7"/>
  <c r="HL334" i="7"/>
  <c r="HL332" i="7"/>
  <c r="HL335" i="7"/>
  <c r="HL336" i="7"/>
  <c r="HL333" i="7"/>
  <c r="HL337" i="7"/>
  <c r="W63" i="32"/>
  <c r="W65" i="32"/>
  <c r="T110" i="7" s="1"/>
  <c r="GG337" i="7"/>
  <c r="GK338" i="7"/>
  <c r="GG334" i="7"/>
  <c r="GG339" i="7"/>
  <c r="GG336" i="7"/>
  <c r="HF337" i="7"/>
  <c r="IV31" i="7"/>
  <c r="JY192" i="7"/>
  <c r="JY187" i="7"/>
  <c r="JY190" i="7"/>
  <c r="JY188" i="7"/>
  <c r="JY186" i="7"/>
  <c r="JY193" i="7"/>
  <c r="JY185" i="7"/>
  <c r="JY183" i="7"/>
  <c r="JY162" i="7" s="1"/>
  <c r="JY189" i="7"/>
  <c r="JY191" i="7"/>
  <c r="JY194" i="7"/>
  <c r="KW338" i="7"/>
  <c r="HC338" i="7"/>
  <c r="EA338" i="7"/>
  <c r="GI337" i="7"/>
  <c r="LC338" i="7"/>
  <c r="EH337" i="7"/>
  <c r="GP338" i="7"/>
  <c r="KW333" i="7"/>
  <c r="GP337" i="7"/>
  <c r="HC334" i="7"/>
  <c r="EH338" i="7"/>
  <c r="EA334" i="7"/>
  <c r="GI338" i="7"/>
  <c r="KW336" i="7"/>
  <c r="EC336" i="7"/>
  <c r="GP333" i="7"/>
  <c r="GO336" i="7"/>
  <c r="EH334" i="7"/>
  <c r="GK333" i="7"/>
  <c r="DY335" i="7"/>
  <c r="LA339" i="7"/>
  <c r="LE333" i="7"/>
  <c r="HC333" i="7"/>
  <c r="DY337" i="7"/>
  <c r="HH333" i="7"/>
  <c r="EA337" i="7"/>
  <c r="GI333" i="7"/>
  <c r="KX337" i="7"/>
  <c r="GJ332" i="7"/>
  <c r="EA332" i="7"/>
  <c r="GN334" i="7"/>
  <c r="GO335" i="7"/>
  <c r="DW333" i="7"/>
  <c r="LB336" i="7"/>
  <c r="KX332" i="7"/>
  <c r="ED334" i="7"/>
  <c r="HJ332" i="7"/>
  <c r="HJ336" i="7"/>
  <c r="GJ337" i="7"/>
  <c r="EF338" i="7"/>
  <c r="HM333" i="7"/>
  <c r="DW338" i="7"/>
  <c r="GE334" i="7"/>
  <c r="EC334" i="7"/>
  <c r="GP335" i="7"/>
  <c r="GN333" i="7"/>
  <c r="EB336" i="7"/>
  <c r="KU332" i="7"/>
  <c r="GH339" i="7"/>
  <c r="ED333" i="7"/>
  <c r="HE333" i="7"/>
  <c r="HE336" i="7"/>
  <c r="GL338" i="7"/>
  <c r="GO337" i="7"/>
  <c r="KW339" i="7"/>
  <c r="EC333" i="7"/>
  <c r="GJ334" i="7"/>
  <c r="GO333" i="7"/>
  <c r="DW335" i="7"/>
  <c r="HN336" i="7"/>
  <c r="GH332" i="7"/>
  <c r="GM332" i="7"/>
  <c r="HI339" i="7"/>
  <c r="HI337" i="7"/>
  <c r="LE334" i="7"/>
  <c r="HN339" i="7"/>
  <c r="LA337" i="7"/>
  <c r="GK339" i="7"/>
  <c r="HH332" i="7"/>
  <c r="GE336" i="7"/>
  <c r="LA335" i="7"/>
  <c r="GI335" i="7"/>
  <c r="GH336" i="7"/>
  <c r="LC337" i="7"/>
  <c r="LC339" i="7"/>
  <c r="LC333" i="7"/>
  <c r="LC336" i="7"/>
  <c r="LC332" i="7"/>
  <c r="LC335" i="7"/>
  <c r="LC334" i="7"/>
  <c r="KV338" i="7"/>
  <c r="KV335" i="7"/>
  <c r="KV334" i="7"/>
  <c r="KV339" i="7"/>
  <c r="KV333" i="7"/>
  <c r="KV336" i="7"/>
  <c r="KV332" i="7"/>
  <c r="HE332" i="7"/>
  <c r="KW332" i="7"/>
  <c r="EC332" i="7"/>
  <c r="GJ339" i="7"/>
  <c r="GL339" i="7"/>
  <c r="LD336" i="7"/>
  <c r="GO332" i="7"/>
  <c r="DW334" i="7"/>
  <c r="HN335" i="7"/>
  <c r="GH335" i="7"/>
  <c r="LA333" i="7"/>
  <c r="HI336" i="7"/>
  <c r="HM338" i="7"/>
  <c r="HH334" i="7"/>
  <c r="HH339" i="7"/>
  <c r="EB338" i="7"/>
  <c r="GE335" i="7"/>
  <c r="EF339" i="7"/>
  <c r="GP336" i="7"/>
  <c r="KU333" i="7"/>
  <c r="LF335" i="7"/>
  <c r="GK336" i="7"/>
  <c r="LB332" i="7"/>
  <c r="GM334" i="7"/>
  <c r="LE336" i="7"/>
  <c r="HJ333" i="7"/>
  <c r="HJ339" i="7"/>
  <c r="HE338" i="7"/>
  <c r="LA338" i="7"/>
  <c r="HI338" i="7"/>
  <c r="HM339" i="7"/>
  <c r="GM337" i="7"/>
  <c r="LB338" i="7"/>
  <c r="GI336" i="7"/>
  <c r="EB332" i="7"/>
  <c r="DW332" i="7"/>
  <c r="GH333" i="7"/>
  <c r="LE335" i="7"/>
  <c r="HE339" i="7"/>
  <c r="HE337" i="7"/>
  <c r="GN338" i="7"/>
  <c r="GH338" i="7"/>
  <c r="LE337" i="7"/>
  <c r="GE337" i="7"/>
  <c r="GN332" i="7"/>
  <c r="LD339" i="7"/>
  <c r="KU335" i="7"/>
  <c r="LF339" i="7"/>
  <c r="HN332" i="7"/>
  <c r="LB334" i="7"/>
  <c r="LA334" i="7"/>
  <c r="HI333" i="7"/>
  <c r="LD338" i="7"/>
  <c r="GO339" i="7"/>
  <c r="KU339" i="7"/>
  <c r="ED339" i="7"/>
  <c r="EC337" i="7"/>
  <c r="KV337" i="7"/>
  <c r="EC335" i="7"/>
  <c r="HI334" i="7"/>
  <c r="EH335" i="7"/>
  <c r="DZ336" i="7"/>
  <c r="DZ332" i="7"/>
  <c r="DZ335" i="7"/>
  <c r="DZ334" i="7"/>
  <c r="DZ337" i="7"/>
  <c r="DZ339" i="7"/>
  <c r="DZ333" i="7"/>
  <c r="DX334" i="7"/>
  <c r="DX337" i="7"/>
  <c r="DX339" i="7"/>
  <c r="DX333" i="7"/>
  <c r="DX336" i="7"/>
  <c r="DX332" i="7"/>
  <c r="DX335" i="7"/>
  <c r="KW337" i="7"/>
  <c r="GI334" i="7"/>
  <c r="GJ333" i="7"/>
  <c r="EA339" i="7"/>
  <c r="GL333" i="7"/>
  <c r="LD332" i="7"/>
  <c r="KU334" i="7"/>
  <c r="LF336" i="7"/>
  <c r="LB339" i="7"/>
  <c r="KX333" i="7"/>
  <c r="ED335" i="7"/>
  <c r="HI332" i="7"/>
  <c r="HC337" i="7"/>
  <c r="HH335" i="7"/>
  <c r="HH337" i="7"/>
  <c r="LE338" i="7"/>
  <c r="KW335" i="7"/>
  <c r="EF333" i="7"/>
  <c r="GK337" i="7"/>
  <c r="GP332" i="7"/>
  <c r="GL336" i="7"/>
  <c r="LD335" i="7"/>
  <c r="EH339" i="7"/>
  <c r="HN334" i="7"/>
  <c r="GK332" i="7"/>
  <c r="LA336" i="7"/>
  <c r="LE332" i="7"/>
  <c r="HC332" i="7"/>
  <c r="HJ334" i="7"/>
  <c r="HN337" i="7"/>
  <c r="LB337" i="7"/>
  <c r="HM335" i="7"/>
  <c r="HM334" i="7"/>
  <c r="HJ337" i="7"/>
  <c r="HH338" i="7"/>
  <c r="GI332" i="7"/>
  <c r="GL335" i="7"/>
  <c r="GO334" i="7"/>
  <c r="EH336" i="7"/>
  <c r="HN333" i="7"/>
  <c r="DY339" i="7"/>
  <c r="KX335" i="7"/>
  <c r="HC335" i="7"/>
  <c r="HE334" i="7"/>
  <c r="ED338" i="7"/>
  <c r="GE339" i="7"/>
  <c r="EF335" i="7"/>
  <c r="LD333" i="7"/>
  <c r="LF333" i="7"/>
  <c r="DY336" i="7"/>
  <c r="KX334" i="7"/>
  <c r="ED336" i="7"/>
  <c r="EF336" i="7"/>
  <c r="GM338" i="7"/>
  <c r="LB335" i="7"/>
  <c r="KX339" i="7"/>
  <c r="HC336" i="7"/>
  <c r="EA336" i="7"/>
  <c r="LF334" i="7"/>
  <c r="LD337" i="7"/>
  <c r="HM332" i="7"/>
  <c r="GP334" i="7"/>
  <c r="HF338" i="7"/>
  <c r="HF334" i="7"/>
  <c r="HF339" i="7"/>
  <c r="HF333" i="7"/>
  <c r="HF336" i="7"/>
  <c r="HF332" i="7"/>
  <c r="HF335" i="7"/>
  <c r="GE332" i="7"/>
  <c r="EF334" i="7"/>
  <c r="GP339" i="7"/>
  <c r="EA333" i="7"/>
  <c r="GN335" i="7"/>
  <c r="EB334" i="7"/>
  <c r="LF332" i="7"/>
  <c r="GM335" i="7"/>
  <c r="HC339" i="7"/>
  <c r="HJ338" i="7"/>
  <c r="EC338" i="7"/>
  <c r="KU337" i="7"/>
  <c r="GI339" i="7"/>
  <c r="GJ336" i="7"/>
  <c r="GL332" i="7"/>
  <c r="EB333" i="7"/>
  <c r="DW339" i="7"/>
  <c r="EH333" i="7"/>
  <c r="GH334" i="7"/>
  <c r="KX336" i="7"/>
  <c r="LF337" i="7"/>
  <c r="ED337" i="7"/>
  <c r="DW337" i="7"/>
  <c r="HM336" i="7"/>
  <c r="EF337" i="7"/>
  <c r="EA335" i="7"/>
  <c r="GN339" i="7"/>
  <c r="KU336" i="7"/>
  <c r="EH332" i="7"/>
  <c r="GK335" i="7"/>
  <c r="DY333" i="7"/>
  <c r="GM333" i="7"/>
  <c r="GE333" i="7"/>
  <c r="EB335" i="7"/>
  <c r="GK334" i="7"/>
  <c r="DY332" i="7"/>
  <c r="GM336" i="7"/>
  <c r="GJ338" i="7"/>
  <c r="KW334" i="7"/>
  <c r="DX338" i="7"/>
  <c r="DY334" i="7"/>
  <c r="EB339" i="7"/>
  <c r="GN336" i="7"/>
  <c r="GL334" i="7"/>
  <c r="KO250" i="7"/>
  <c r="KO201" i="7" s="1"/>
  <c r="HO250" i="7"/>
  <c r="HO201" i="7" s="1"/>
  <c r="KL250" i="7"/>
  <c r="KL201" i="7" s="1"/>
  <c r="W65" i="25"/>
  <c r="T111" i="7" s="1"/>
  <c r="W64" i="25"/>
  <c r="T138" i="7" s="1"/>
  <c r="V66" i="21"/>
  <c r="S125" i="7" s="1"/>
  <c r="S53" i="7" s="1"/>
  <c r="W64" i="24"/>
  <c r="T136" i="7" s="1"/>
  <c r="V66" i="22"/>
  <c r="S134" i="7" s="1"/>
  <c r="S62" i="7" s="1"/>
  <c r="AB65" i="26"/>
  <c r="Y112" i="7" s="1"/>
  <c r="AB64" i="26"/>
  <c r="Y139" i="7" s="1"/>
  <c r="Y67" i="7" s="1"/>
  <c r="V66" i="19"/>
  <c r="S132" i="7" s="1"/>
  <c r="S60" i="7" s="1"/>
  <c r="AA43" i="8"/>
  <c r="AA26" i="8" s="1"/>
  <c r="O27" i="7"/>
  <c r="Q47" i="8" s="1"/>
  <c r="F27" i="7"/>
  <c r="H47" i="8" s="1"/>
  <c r="J27" i="7"/>
  <c r="L47" i="8" s="1"/>
  <c r="H27" i="7"/>
  <c r="J47" i="8" s="1"/>
  <c r="M5" i="39"/>
  <c r="D5" i="37"/>
  <c r="E206" i="7"/>
  <c r="E210" i="7"/>
  <c r="E12" i="7"/>
  <c r="E27" i="37"/>
  <c r="E36" i="37" s="1"/>
  <c r="N34" i="37"/>
  <c r="V25" i="7"/>
  <c r="KF31" i="7"/>
  <c r="KF8" i="7"/>
  <c r="KF32" i="7"/>
  <c r="KF163" i="7"/>
  <c r="EX31" i="7"/>
  <c r="EX162" i="7"/>
  <c r="EX32" i="7"/>
  <c r="EX163" i="7"/>
  <c r="X36" i="37"/>
  <c r="EZ162" i="7"/>
  <c r="AN184" i="7"/>
  <c r="AN9" i="7" s="1"/>
  <c r="AN185" i="7"/>
  <c r="AN10" i="7" s="1"/>
  <c r="AN186" i="7"/>
  <c r="AN11" i="7" s="1"/>
  <c r="AN187" i="7"/>
  <c r="AN12" i="7" s="1"/>
  <c r="AN188" i="7"/>
  <c r="AN13" i="7" s="1"/>
  <c r="AN189" i="7"/>
  <c r="AN14" i="7" s="1"/>
  <c r="AN190" i="7"/>
  <c r="AN15" i="7" s="1"/>
  <c r="AN191" i="7"/>
  <c r="AN16" i="7" s="1"/>
  <c r="AN192" i="7"/>
  <c r="AN17" i="7" s="1"/>
  <c r="AN193" i="7"/>
  <c r="AN18" i="7" s="1"/>
  <c r="AN194" i="7"/>
  <c r="AN19" i="7" s="1"/>
  <c r="AN195" i="7"/>
  <c r="AN20" i="7" s="1"/>
  <c r="EZ163" i="7"/>
  <c r="D22" i="37"/>
  <c r="D35" i="37" s="1"/>
  <c r="JV25" i="7"/>
  <c r="D11" i="37"/>
  <c r="D27" i="37" s="1"/>
  <c r="EV162" i="7"/>
  <c r="FC163" i="7"/>
  <c r="AN201" i="7"/>
  <c r="AN26" i="7" s="1"/>
  <c r="EV8" i="7"/>
  <c r="EV27" i="7" s="1"/>
  <c r="EX47" i="8" s="1"/>
  <c r="EX49" i="8" s="1"/>
  <c r="K5" i="39"/>
  <c r="E212" i="7"/>
  <c r="N5" i="39"/>
  <c r="E223" i="7"/>
  <c r="J5" i="39"/>
  <c r="L5" i="39"/>
  <c r="D5" i="39"/>
  <c r="D4" i="39"/>
  <c r="I5" i="39"/>
  <c r="I4" i="39"/>
  <c r="G5" i="39"/>
  <c r="G4" i="39"/>
  <c r="F5" i="39"/>
  <c r="F4" i="39"/>
  <c r="EV31" i="7"/>
  <c r="EV163" i="7"/>
  <c r="JR32" i="7"/>
  <c r="JR163" i="7"/>
  <c r="JR162" i="7"/>
  <c r="D16" i="37"/>
  <c r="EW162" i="7"/>
  <c r="EW163" i="7"/>
  <c r="EW32" i="7"/>
  <c r="EW8" i="7"/>
  <c r="EW27" i="7" s="1"/>
  <c r="EY47" i="8" s="1"/>
  <c r="EY49" i="8" s="1"/>
  <c r="AY8" i="7"/>
  <c r="AY27" i="7" s="1"/>
  <c r="BA47" i="8" s="1"/>
  <c r="BA49" i="8" s="1"/>
  <c r="AY163" i="7"/>
  <c r="D10" i="37"/>
  <c r="CX163" i="7"/>
  <c r="CX162" i="7"/>
  <c r="CX32" i="7"/>
  <c r="CX31" i="7"/>
  <c r="AY31" i="7"/>
  <c r="ES46" i="7"/>
  <c r="E211" i="7"/>
  <c r="AY162" i="7"/>
  <c r="F224" i="7"/>
  <c r="K9" i="7"/>
  <c r="EZ31" i="7"/>
  <c r="EZ32" i="7"/>
  <c r="E208" i="7"/>
  <c r="E10" i="7"/>
  <c r="LW163" i="7"/>
  <c r="ES45" i="7"/>
  <c r="E163" i="7"/>
  <c r="E32" i="7" s="1"/>
  <c r="E22" i="7"/>
  <c r="E220" i="7"/>
  <c r="U5" i="37"/>
  <c r="U46" i="37" s="1"/>
  <c r="V163" i="7"/>
  <c r="V32" i="7" s="1"/>
  <c r="FK183" i="7"/>
  <c r="H33" i="8"/>
  <c r="JV32" i="7"/>
  <c r="JV162" i="7"/>
  <c r="JV163" i="7"/>
  <c r="JV8" i="7"/>
  <c r="DH195" i="7"/>
  <c r="DH20" i="7" s="1"/>
  <c r="LW162" i="7"/>
  <c r="IE202" i="7"/>
  <c r="BV202" i="7"/>
  <c r="II202" i="7"/>
  <c r="KH31" i="7"/>
  <c r="CP202" i="7"/>
  <c r="KH8" i="7"/>
  <c r="KH162" i="7"/>
  <c r="KH163" i="7"/>
  <c r="FB32" i="7"/>
  <c r="IF188" i="7"/>
  <c r="D14" i="37"/>
  <c r="FE202" i="7"/>
  <c r="IW202" i="7"/>
  <c r="CO202" i="7"/>
  <c r="CM202" i="7"/>
  <c r="E215" i="7"/>
  <c r="JX185" i="7"/>
  <c r="JX201" i="7"/>
  <c r="FA202" i="7"/>
  <c r="BA202" i="7"/>
  <c r="L61" i="7"/>
  <c r="JQ202" i="7"/>
  <c r="JS202" i="7"/>
  <c r="CW202" i="7"/>
  <c r="CV202" i="7"/>
  <c r="JP202" i="7"/>
  <c r="AZ202" i="7"/>
  <c r="JM202" i="7"/>
  <c r="IS202" i="7"/>
  <c r="IB202" i="7"/>
  <c r="KD196" i="7"/>
  <c r="KD201" i="7"/>
  <c r="EW202" i="7"/>
  <c r="EY202" i="7"/>
  <c r="ID202" i="7"/>
  <c r="HX190" i="7"/>
  <c r="HX201" i="7"/>
  <c r="FJ183" i="7"/>
  <c r="FJ201" i="7"/>
  <c r="FJ26" i="7" s="1"/>
  <c r="FR190" i="7"/>
  <c r="FR15" i="7" s="1"/>
  <c r="FR201" i="7"/>
  <c r="FR26" i="7" s="1"/>
  <c r="KH202" i="7"/>
  <c r="EX202" i="7"/>
  <c r="EV202" i="7"/>
  <c r="IQ202" i="7"/>
  <c r="JT202" i="7"/>
  <c r="AY202" i="7"/>
  <c r="CX202" i="7"/>
  <c r="FB202" i="7"/>
  <c r="AM189" i="7"/>
  <c r="AM14" i="7" s="1"/>
  <c r="AM201" i="7"/>
  <c r="AM26" i="7" s="1"/>
  <c r="BV31" i="7"/>
  <c r="BV8" i="7"/>
  <c r="BB202" i="7"/>
  <c r="BY202" i="7"/>
  <c r="BX202" i="7"/>
  <c r="CU202" i="7"/>
  <c r="IH187" i="7"/>
  <c r="IH201" i="7"/>
  <c r="CT202" i="7"/>
  <c r="BW202" i="7"/>
  <c r="JN202" i="7"/>
  <c r="FH187" i="7"/>
  <c r="FH12" i="7" s="1"/>
  <c r="FH201" i="7"/>
  <c r="FH26" i="7" s="1"/>
  <c r="IO202" i="7"/>
  <c r="FF202" i="7"/>
  <c r="BV163" i="7"/>
  <c r="BV32" i="7"/>
  <c r="JV202" i="7"/>
  <c r="D13" i="37"/>
  <c r="D32" i="37" s="1"/>
  <c r="JU202" i="7"/>
  <c r="FK193" i="7"/>
  <c r="FK18" i="7" s="1"/>
  <c r="FK201" i="7"/>
  <c r="FK26" i="7" s="1"/>
  <c r="DH189" i="7"/>
  <c r="DH14" i="7" s="1"/>
  <c r="DH201" i="7"/>
  <c r="DH26" i="7" s="1"/>
  <c r="IR202" i="7"/>
  <c r="KA202" i="7"/>
  <c r="IF189" i="7"/>
  <c r="IF201" i="7"/>
  <c r="AX202" i="7"/>
  <c r="IU202" i="7"/>
  <c r="CR202" i="7"/>
  <c r="JR202" i="7"/>
  <c r="HS199" i="7"/>
  <c r="HS201" i="7"/>
  <c r="IK193" i="7"/>
  <c r="IK201" i="7"/>
  <c r="DI184" i="7"/>
  <c r="DI9" i="7" s="1"/>
  <c r="DI201" i="7"/>
  <c r="DI26" i="7" s="1"/>
  <c r="IN202" i="7"/>
  <c r="IM202" i="7"/>
  <c r="JW198" i="7"/>
  <c r="JW201" i="7"/>
  <c r="EU202" i="7"/>
  <c r="E214" i="7"/>
  <c r="JZ202" i="7"/>
  <c r="IT202" i="7"/>
  <c r="CS202" i="7"/>
  <c r="FC202" i="7"/>
  <c r="CQ202" i="7"/>
  <c r="IV202" i="7"/>
  <c r="BV162" i="7"/>
  <c r="DJ196" i="7"/>
  <c r="DJ21" i="7" s="1"/>
  <c r="DJ201" i="7"/>
  <c r="DJ26" i="7" s="1"/>
  <c r="FD202" i="7"/>
  <c r="KF202" i="7"/>
  <c r="DB199" i="7"/>
  <c r="DB24" i="7" s="1"/>
  <c r="DB201" i="7"/>
  <c r="DB26" i="7" s="1"/>
  <c r="IA202" i="7"/>
  <c r="CN202" i="7"/>
  <c r="JL202" i="7"/>
  <c r="KE202" i="7"/>
  <c r="HS190" i="7"/>
  <c r="FL183" i="7"/>
  <c r="FL201" i="7"/>
  <c r="FL26" i="7" s="1"/>
  <c r="EZ202" i="7"/>
  <c r="JO202" i="7"/>
  <c r="BZ202" i="7"/>
  <c r="IX202" i="7"/>
  <c r="JQ163" i="7"/>
  <c r="JS8" i="7"/>
  <c r="CV162" i="7"/>
  <c r="AZ162" i="7"/>
  <c r="JM163" i="7"/>
  <c r="FR199" i="7"/>
  <c r="FR24" i="7" s="1"/>
  <c r="JT163" i="7"/>
  <c r="FB163" i="7"/>
  <c r="E222" i="7"/>
  <c r="BX162" i="7"/>
  <c r="CU32" i="7"/>
  <c r="CT162" i="7"/>
  <c r="BW31" i="7"/>
  <c r="JN31" i="7"/>
  <c r="FF163" i="7"/>
  <c r="CR31" i="7"/>
  <c r="JR8" i="7"/>
  <c r="CQ32" i="7"/>
  <c r="CM8" i="7"/>
  <c r="CM27" i="7" s="1"/>
  <c r="CO47" i="8" s="1"/>
  <c r="CO49" i="8" s="1"/>
  <c r="JO162" i="7"/>
  <c r="AM198" i="7"/>
  <c r="AM23" i="7" s="1"/>
  <c r="Q45" i="8"/>
  <c r="Q28" i="8" s="1"/>
  <c r="EO46" i="7"/>
  <c r="JS32" i="7"/>
  <c r="FK188" i="7"/>
  <c r="FK13" i="7" s="1"/>
  <c r="EO45" i="7"/>
  <c r="IF193" i="7"/>
  <c r="U29" i="37"/>
  <c r="FF8" i="7"/>
  <c r="FF27" i="7" s="1"/>
  <c r="FH47" i="8" s="1"/>
  <c r="FH49" i="8" s="1"/>
  <c r="BJ45" i="7"/>
  <c r="CU163" i="7"/>
  <c r="U33" i="37"/>
  <c r="BX8" i="7"/>
  <c r="IH193" i="7"/>
  <c r="H45" i="8"/>
  <c r="H28" i="8" s="1"/>
  <c r="CU8" i="7"/>
  <c r="CU27" i="7" s="1"/>
  <c r="CW47" i="8" s="1"/>
  <c r="CW49" i="8" s="1"/>
  <c r="BX31" i="7"/>
  <c r="E209" i="7"/>
  <c r="D20" i="37"/>
  <c r="D33" i="37" s="1"/>
  <c r="IH198" i="7"/>
  <c r="IH200" i="7"/>
  <c r="IH25" i="7" s="1"/>
  <c r="K22" i="7"/>
  <c r="J7" i="37"/>
  <c r="J27" i="37" s="1"/>
  <c r="BX32" i="7"/>
  <c r="Q61" i="7"/>
  <c r="E24" i="7"/>
  <c r="IH197" i="7"/>
  <c r="MD162" i="7"/>
  <c r="BM46" i="7"/>
  <c r="DI188" i="7"/>
  <c r="DI13" i="7" s="1"/>
  <c r="BJ46" i="7"/>
  <c r="DJ191" i="7"/>
  <c r="DJ16" i="7" s="1"/>
  <c r="J43" i="8"/>
  <c r="J26" i="8" s="1"/>
  <c r="D17" i="37"/>
  <c r="D28" i="37" s="1"/>
  <c r="H46" i="8"/>
  <c r="CC46" i="7"/>
  <c r="CC45" i="7"/>
  <c r="ET46" i="7"/>
  <c r="CV31" i="7"/>
  <c r="CV32" i="7"/>
  <c r="CV8" i="7"/>
  <c r="CV27" i="7" s="1"/>
  <c r="CX47" i="8" s="1"/>
  <c r="CX49" i="8" s="1"/>
  <c r="DB198" i="7"/>
  <c r="DB23" i="7" s="1"/>
  <c r="E218" i="7"/>
  <c r="CV163" i="7"/>
  <c r="DB186" i="7"/>
  <c r="DB11" i="7" s="1"/>
  <c r="P24" i="7"/>
  <c r="J33" i="37"/>
  <c r="JS163" i="7"/>
  <c r="DB184" i="7"/>
  <c r="DB9" i="7" s="1"/>
  <c r="FB8" i="7"/>
  <c r="FB27" i="7" s="1"/>
  <c r="FD47" i="8" s="1"/>
  <c r="FD49" i="8" s="1"/>
  <c r="E217" i="7"/>
  <c r="DB183" i="7"/>
  <c r="FB162" i="7"/>
  <c r="DB190" i="7"/>
  <c r="DB15" i="7" s="1"/>
  <c r="ET45" i="7"/>
  <c r="DB187" i="7"/>
  <c r="DB12" i="7" s="1"/>
  <c r="FF31" i="7"/>
  <c r="FF32" i="7"/>
  <c r="HS197" i="7"/>
  <c r="HS200" i="7"/>
  <c r="HS25" i="7" s="1"/>
  <c r="BM45" i="7"/>
  <c r="U31" i="37"/>
  <c r="HS194" i="7"/>
  <c r="JO8" i="7"/>
  <c r="HS184" i="7"/>
  <c r="JO163" i="7"/>
  <c r="P20" i="7"/>
  <c r="J16" i="37"/>
  <c r="J29" i="37" s="1"/>
  <c r="JO31" i="7"/>
  <c r="JQ32" i="7"/>
  <c r="L195" i="7"/>
  <c r="L20" i="7" s="1"/>
  <c r="L184" i="7"/>
  <c r="K6" i="37" s="1"/>
  <c r="L191" i="7"/>
  <c r="K13" i="37" s="1"/>
  <c r="K32" i="37" s="1"/>
  <c r="E221" i="7"/>
  <c r="J13" i="37"/>
  <c r="J32" i="37" s="1"/>
  <c r="BN45" i="7"/>
  <c r="FR184" i="7"/>
  <c r="FR9" i="7" s="1"/>
  <c r="O45" i="7"/>
  <c r="I45" i="37"/>
  <c r="DB200" i="7"/>
  <c r="DB25" i="7" s="1"/>
  <c r="DB192" i="7"/>
  <c r="DB17" i="7" s="1"/>
  <c r="AZ32" i="7"/>
  <c r="AZ31" i="7"/>
  <c r="DB189" i="7"/>
  <c r="DB14" i="7" s="1"/>
  <c r="HX183" i="7"/>
  <c r="AZ163" i="7"/>
  <c r="FR187" i="7"/>
  <c r="FR12" i="7" s="1"/>
  <c r="FR194" i="7"/>
  <c r="FR19" i="7" s="1"/>
  <c r="BW32" i="7"/>
  <c r="CT31" i="7"/>
  <c r="BW163" i="7"/>
  <c r="JM32" i="7"/>
  <c r="CT32" i="7"/>
  <c r="Q43" i="8"/>
  <c r="Q26" i="8" s="1"/>
  <c r="JM31" i="7"/>
  <c r="I46" i="37"/>
  <c r="I44" i="37"/>
  <c r="L51" i="7"/>
  <c r="CT163" i="7"/>
  <c r="BW8" i="7"/>
  <c r="KD183" i="7"/>
  <c r="KD192" i="7"/>
  <c r="BW162" i="7"/>
  <c r="D15" i="37"/>
  <c r="D31" i="37" s="1"/>
  <c r="KD188" i="7"/>
  <c r="E216" i="7"/>
  <c r="U89" i="7"/>
  <c r="KD185" i="7"/>
  <c r="CQ8" i="7"/>
  <c r="CQ27" i="7" s="1"/>
  <c r="CS47" i="8" s="1"/>
  <c r="CS49" i="8" s="1"/>
  <c r="AZ8" i="7"/>
  <c r="AZ27" i="7" s="1"/>
  <c r="BB47" i="8" s="1"/>
  <c r="BB49" i="8" s="1"/>
  <c r="KD187" i="7"/>
  <c r="CQ31" i="7"/>
  <c r="KD186" i="7"/>
  <c r="CQ163" i="7"/>
  <c r="MD163" i="7"/>
  <c r="KD194" i="7"/>
  <c r="CQ162" i="7"/>
  <c r="E11" i="7"/>
  <c r="MS162" i="7"/>
  <c r="EP45" i="7"/>
  <c r="FR189" i="7"/>
  <c r="FR14" i="7" s="1"/>
  <c r="IH199" i="7"/>
  <c r="BN46" i="7"/>
  <c r="CR8" i="7"/>
  <c r="CR27" i="7" s="1"/>
  <c r="CT47" i="8" s="1"/>
  <c r="CT49" i="8" s="1"/>
  <c r="F46" i="7"/>
  <c r="FJ198" i="7"/>
  <c r="FJ23" i="7" s="1"/>
  <c r="JW199" i="7"/>
  <c r="MI162" i="7"/>
  <c r="FJ200" i="7"/>
  <c r="FJ25" i="7" s="1"/>
  <c r="Q72" i="7"/>
  <c r="L88" i="7"/>
  <c r="FJ189" i="7"/>
  <c r="FJ14" i="7" s="1"/>
  <c r="FJ186" i="7"/>
  <c r="FJ11" i="7" s="1"/>
  <c r="Q188" i="7"/>
  <c r="P10" i="37" s="1"/>
  <c r="Q51" i="7"/>
  <c r="BX163" i="7"/>
  <c r="E207" i="7"/>
  <c r="I47" i="37"/>
  <c r="EP46" i="7"/>
  <c r="E9" i="7"/>
  <c r="G30" i="37"/>
  <c r="BK46" i="7"/>
  <c r="FJ185" i="7"/>
  <c r="FJ10" i="7" s="1"/>
  <c r="KD197" i="7"/>
  <c r="IK191" i="7"/>
  <c r="O22" i="37"/>
  <c r="O35" i="37" s="1"/>
  <c r="FJ188" i="7"/>
  <c r="FJ13" i="7" s="1"/>
  <c r="KD195" i="7"/>
  <c r="IK190" i="7"/>
  <c r="K14" i="7"/>
  <c r="CH46" i="7"/>
  <c r="FJ192" i="7"/>
  <c r="FJ17" i="7" s="1"/>
  <c r="L60" i="7"/>
  <c r="FJ184" i="7"/>
  <c r="FJ9" i="7" s="1"/>
  <c r="KD200" i="7"/>
  <c r="KD198" i="7"/>
  <c r="IK187" i="7"/>
  <c r="FR200" i="7"/>
  <c r="FR25" i="7" s="1"/>
  <c r="KD189" i="7"/>
  <c r="P9" i="7"/>
  <c r="MI163" i="7"/>
  <c r="KD190" i="7"/>
  <c r="CR162" i="7"/>
  <c r="DA195" i="7"/>
  <c r="DA20" i="7" s="1"/>
  <c r="JL163" i="7"/>
  <c r="JX190" i="7"/>
  <c r="IG195" i="7"/>
  <c r="DA193" i="7"/>
  <c r="DA18" i="7" s="1"/>
  <c r="FC162" i="7"/>
  <c r="KJ199" i="7"/>
  <c r="AN200" i="7"/>
  <c r="AN25" i="7" s="1"/>
  <c r="FI199" i="7"/>
  <c r="FI24" i="7" s="1"/>
  <c r="AL192" i="7"/>
  <c r="AL17" i="7" s="1"/>
  <c r="I48" i="37"/>
  <c r="KK195" i="7"/>
  <c r="FO193" i="7"/>
  <c r="FO18" i="7" s="1"/>
  <c r="EY163" i="7"/>
  <c r="JX199" i="7"/>
  <c r="FA163" i="7"/>
  <c r="BA162" i="7"/>
  <c r="FE163" i="7"/>
  <c r="DD193" i="7"/>
  <c r="DD18" i="7" s="1"/>
  <c r="CW162" i="7"/>
  <c r="KD193" i="7"/>
  <c r="JQ8" i="7"/>
  <c r="I31" i="37"/>
  <c r="I36" i="37" s="1"/>
  <c r="HU195" i="7"/>
  <c r="J17" i="37"/>
  <c r="J28" i="37" s="1"/>
  <c r="P23" i="7"/>
  <c r="KG196" i="7"/>
  <c r="FJ197" i="7"/>
  <c r="FJ22" i="7" s="1"/>
  <c r="IJ193" i="7"/>
  <c r="FR185" i="7"/>
  <c r="FR10" i="7" s="1"/>
  <c r="BK45" i="7"/>
  <c r="DA183" i="7"/>
  <c r="I43" i="37"/>
  <c r="DC193" i="7"/>
  <c r="DC18" i="7" s="1"/>
  <c r="H36" i="37"/>
  <c r="DA188" i="7"/>
  <c r="DA13" i="7" s="1"/>
  <c r="IA32" i="7"/>
  <c r="KC190" i="7"/>
  <c r="KE31" i="7"/>
  <c r="DA186" i="7"/>
  <c r="DA11" i="7" s="1"/>
  <c r="DF189" i="7"/>
  <c r="DF14" i="7" s="1"/>
  <c r="HR195" i="7"/>
  <c r="AM199" i="7"/>
  <c r="AM24" i="7" s="1"/>
  <c r="CP162" i="7"/>
  <c r="CM163" i="7"/>
  <c r="JO32" i="7"/>
  <c r="JU8" i="7"/>
  <c r="HW197" i="7"/>
  <c r="KT196" i="7"/>
  <c r="FQ199" i="7"/>
  <c r="FQ24" i="7" s="1"/>
  <c r="JN162" i="7"/>
  <c r="JN163" i="7"/>
  <c r="JN8" i="7"/>
  <c r="JN32" i="7"/>
  <c r="AM183" i="7"/>
  <c r="HP186" i="7"/>
  <c r="IH195" i="7"/>
  <c r="LY163" i="7"/>
  <c r="KA31" i="7"/>
  <c r="FH193" i="7"/>
  <c r="FH18" i="7" s="1"/>
  <c r="K17" i="7"/>
  <c r="JM162" i="7"/>
  <c r="JS162" i="7"/>
  <c r="O33" i="37"/>
  <c r="BB8" i="7"/>
  <c r="BB27" i="7" s="1"/>
  <c r="BD47" i="8" s="1"/>
  <c r="BD49" i="8" s="1"/>
  <c r="JW193" i="7"/>
  <c r="O46" i="7"/>
  <c r="ID162" i="7"/>
  <c r="KB189" i="7"/>
  <c r="FC32" i="7"/>
  <c r="BY8" i="7"/>
  <c r="CF46" i="7"/>
  <c r="E48" i="37"/>
  <c r="IK199" i="7"/>
  <c r="AO196" i="7"/>
  <c r="AO21" i="7" s="1"/>
  <c r="FK196" i="7"/>
  <c r="FK21" i="7" s="1"/>
  <c r="DH192" i="7"/>
  <c r="DH17" i="7" s="1"/>
  <c r="LY162" i="7"/>
  <c r="JT32" i="7"/>
  <c r="K23" i="7"/>
  <c r="Q46" i="8"/>
  <c r="E45" i="37"/>
  <c r="IF199" i="7"/>
  <c r="L45" i="8"/>
  <c r="L28" i="8" s="1"/>
  <c r="P12" i="7"/>
  <c r="DI194" i="7"/>
  <c r="DI19" i="7" s="1"/>
  <c r="FM184" i="7"/>
  <c r="FM9" i="7" s="1"/>
  <c r="DG194" i="7"/>
  <c r="DG19" i="7" s="1"/>
  <c r="AX162" i="7"/>
  <c r="CU31" i="7"/>
  <c r="CR163" i="7"/>
  <c r="K13" i="7"/>
  <c r="E46" i="37"/>
  <c r="E43" i="37"/>
  <c r="DA190" i="7"/>
  <c r="DA15" i="7" s="1"/>
  <c r="CW8" i="7"/>
  <c r="CW27" i="7" s="1"/>
  <c r="CY47" i="8" s="1"/>
  <c r="CY49" i="8" s="1"/>
  <c r="HX194" i="7"/>
  <c r="IE31" i="7"/>
  <c r="DJ187" i="7"/>
  <c r="DJ12" i="7" s="1"/>
  <c r="DB188" i="7"/>
  <c r="DB13" i="7" s="1"/>
  <c r="FN191" i="7"/>
  <c r="FN16" i="7" s="1"/>
  <c r="CZ200" i="7"/>
  <c r="CZ25" i="7" s="1"/>
  <c r="KM195" i="7"/>
  <c r="CH45" i="7"/>
  <c r="E44" i="37"/>
  <c r="E47" i="37"/>
  <c r="DA184" i="7"/>
  <c r="DA9" i="7" s="1"/>
  <c r="CW31" i="7"/>
  <c r="HS195" i="7"/>
  <c r="DA191" i="7"/>
  <c r="DA16" i="7" s="1"/>
  <c r="CY190" i="7"/>
  <c r="CY15" i="7" s="1"/>
  <c r="FL188" i="7"/>
  <c r="FL13" i="7" s="1"/>
  <c r="FP199" i="7"/>
  <c r="FP24" i="7" s="1"/>
  <c r="FF162" i="7"/>
  <c r="U27" i="37"/>
  <c r="FC8" i="7"/>
  <c r="FC27" i="7" s="1"/>
  <c r="FE47" i="8" s="1"/>
  <c r="FE49" i="8" s="1"/>
  <c r="FG183" i="7"/>
  <c r="JX188" i="7"/>
  <c r="CZ198" i="7"/>
  <c r="CZ23" i="7" s="1"/>
  <c r="JX192" i="7"/>
  <c r="DE194" i="7"/>
  <c r="DE19" i="7" s="1"/>
  <c r="MS163" i="7"/>
  <c r="CT8" i="7"/>
  <c r="CT27" i="7" s="1"/>
  <c r="CV47" i="8" s="1"/>
  <c r="CV49" i="8" s="1"/>
  <c r="DA197" i="7"/>
  <c r="DA22" i="7" s="1"/>
  <c r="BZ162" i="7"/>
  <c r="HP196" i="7"/>
  <c r="HP200" i="7"/>
  <c r="HP25" i="7" s="1"/>
  <c r="J5" i="37"/>
  <c r="K202" i="7"/>
  <c r="J23" i="37" s="1"/>
  <c r="HP188" i="7"/>
  <c r="FH185" i="7"/>
  <c r="FH10" i="7" s="1"/>
  <c r="IH189" i="7"/>
  <c r="L198" i="7"/>
  <c r="K20" i="37" s="1"/>
  <c r="L201" i="7"/>
  <c r="EJ45" i="7"/>
  <c r="E202" i="7"/>
  <c r="D23" i="37" s="1"/>
  <c r="HP198" i="7"/>
  <c r="IH184" i="7"/>
  <c r="HP199" i="7"/>
  <c r="HP194" i="7"/>
  <c r="AM192" i="7"/>
  <c r="AM17" i="7" s="1"/>
  <c r="Q86" i="7"/>
  <c r="AM188" i="7"/>
  <c r="AM13" i="7" s="1"/>
  <c r="HP185" i="7"/>
  <c r="FH192" i="7"/>
  <c r="FH17" i="7" s="1"/>
  <c r="CE45" i="7"/>
  <c r="FH191" i="7"/>
  <c r="FH16" i="7" s="1"/>
  <c r="FJ187" i="7"/>
  <c r="FJ12" i="7" s="1"/>
  <c r="HS188" i="7"/>
  <c r="AM187" i="7"/>
  <c r="AM12" i="7" s="1"/>
  <c r="KD199" i="7"/>
  <c r="JM8" i="7"/>
  <c r="IK198" i="7"/>
  <c r="FH196" i="7"/>
  <c r="FH21" i="7" s="1"/>
  <c r="IH190" i="7"/>
  <c r="FH188" i="7"/>
  <c r="FH13" i="7" s="1"/>
  <c r="AM194" i="7"/>
  <c r="AM19" i="7" s="1"/>
  <c r="IK196" i="7"/>
  <c r="AA188" i="7"/>
  <c r="Z10" i="37" s="1"/>
  <c r="AA201" i="7"/>
  <c r="IH186" i="7"/>
  <c r="Q80" i="7"/>
  <c r="IK197" i="7"/>
  <c r="HP195" i="7"/>
  <c r="IJ195" i="7"/>
  <c r="FH195" i="7"/>
  <c r="FH20" i="7" s="1"/>
  <c r="AM186" i="7"/>
  <c r="AM11" i="7" s="1"/>
  <c r="FK186" i="7"/>
  <c r="FK11" i="7" s="1"/>
  <c r="FP185" i="7"/>
  <c r="FP10" i="7" s="1"/>
  <c r="FJ191" i="7"/>
  <c r="FJ16" i="7" s="1"/>
  <c r="IJ197" i="7"/>
  <c r="IK192" i="7"/>
  <c r="IK189" i="7"/>
  <c r="FQ191" i="7"/>
  <c r="FQ16" i="7" s="1"/>
  <c r="DJ198" i="7"/>
  <c r="DJ23" i="7" s="1"/>
  <c r="HP184" i="7"/>
  <c r="FH197" i="7"/>
  <c r="FH22" i="7" s="1"/>
  <c r="LU238" i="7"/>
  <c r="AM200" i="7"/>
  <c r="AM25" i="7" s="1"/>
  <c r="L67" i="7"/>
  <c r="KM190" i="7"/>
  <c r="FK189" i="7"/>
  <c r="FK14" i="7" s="1"/>
  <c r="N30" i="37"/>
  <c r="N47" i="37"/>
  <c r="N48" i="37"/>
  <c r="N44" i="37"/>
  <c r="N43" i="37"/>
  <c r="N46" i="37"/>
  <c r="N45" i="37"/>
  <c r="AM184" i="7"/>
  <c r="AM9" i="7" s="1"/>
  <c r="FH184" i="7"/>
  <c r="FH9" i="7" s="1"/>
  <c r="AM190" i="7"/>
  <c r="AM15" i="7" s="1"/>
  <c r="LU243" i="7"/>
  <c r="AM193" i="7"/>
  <c r="AM18" i="7" s="1"/>
  <c r="FH199" i="7"/>
  <c r="FH24" i="7" s="1"/>
  <c r="KB194" i="7"/>
  <c r="CF45" i="7"/>
  <c r="AM197" i="7"/>
  <c r="AM22" i="7" s="1"/>
  <c r="IJ196" i="7"/>
  <c r="FH194" i="7"/>
  <c r="FH19" i="7" s="1"/>
  <c r="L86" i="7"/>
  <c r="KD184" i="7"/>
  <c r="L196" i="7"/>
  <c r="L21" i="7" s="1"/>
  <c r="FR196" i="7"/>
  <c r="FR21" i="7" s="1"/>
  <c r="KD191" i="7"/>
  <c r="L199" i="7"/>
  <c r="K21" i="37" s="1"/>
  <c r="DB194" i="7"/>
  <c r="DB19" i="7" s="1"/>
  <c r="IK188" i="7"/>
  <c r="FQ190" i="7"/>
  <c r="FQ15" i="7" s="1"/>
  <c r="FR198" i="7"/>
  <c r="FR23" i="7" s="1"/>
  <c r="L183" i="7"/>
  <c r="CZ195" i="7"/>
  <c r="CZ20" i="7" s="1"/>
  <c r="DB191" i="7"/>
  <c r="DB16" i="7" s="1"/>
  <c r="IK186" i="7"/>
  <c r="FQ196" i="7"/>
  <c r="FQ21" i="7" s="1"/>
  <c r="DJ195" i="7"/>
  <c r="DJ20" i="7" s="1"/>
  <c r="JT31" i="7"/>
  <c r="CU162" i="7"/>
  <c r="CY187" i="7"/>
  <c r="CY12" i="7" s="1"/>
  <c r="IK185" i="7"/>
  <c r="IH188" i="7"/>
  <c r="FK187" i="7"/>
  <c r="FK12" i="7" s="1"/>
  <c r="JT8" i="7"/>
  <c r="V202" i="7"/>
  <c r="U23" i="37" s="1"/>
  <c r="FH190" i="7"/>
  <c r="FH15" i="7" s="1"/>
  <c r="D195" i="7"/>
  <c r="D218" i="7" s="1"/>
  <c r="IK183" i="7"/>
  <c r="IH194" i="7"/>
  <c r="FK191" i="7"/>
  <c r="FK16" i="7" s="1"/>
  <c r="JT162" i="7"/>
  <c r="IH183" i="7"/>
  <c r="Z162" i="7"/>
  <c r="Z31" i="7" s="1"/>
  <c r="Z202" i="7"/>
  <c r="Y23" i="37" s="1"/>
  <c r="IH196" i="7"/>
  <c r="P202" i="7"/>
  <c r="O23" i="37" s="1"/>
  <c r="IH192" i="7"/>
  <c r="CY189" i="7"/>
  <c r="CY14" i="7" s="1"/>
  <c r="FL184" i="7"/>
  <c r="FL9" i="7" s="1"/>
  <c r="FP183" i="7"/>
  <c r="CY186" i="7"/>
  <c r="CY11" i="7" s="1"/>
  <c r="DE192" i="7"/>
  <c r="DE17" i="7" s="1"/>
  <c r="FL187" i="7"/>
  <c r="FL12" i="7" s="1"/>
  <c r="FP184" i="7"/>
  <c r="FP9" i="7" s="1"/>
  <c r="EL45" i="7"/>
  <c r="KE8" i="7"/>
  <c r="K24" i="7"/>
  <c r="FL197" i="7"/>
  <c r="FL22" i="7" s="1"/>
  <c r="FP190" i="7"/>
  <c r="FP15" i="7" s="1"/>
  <c r="FL192" i="7"/>
  <c r="FL17" i="7" s="1"/>
  <c r="KE163" i="7"/>
  <c r="FL196" i="7"/>
  <c r="FL21" i="7" s="1"/>
  <c r="FL190" i="7"/>
  <c r="FL15" i="7" s="1"/>
  <c r="JU162" i="7"/>
  <c r="FL195" i="7"/>
  <c r="FL20" i="7" s="1"/>
  <c r="CY197" i="7"/>
  <c r="CY22" i="7" s="1"/>
  <c r="FL199" i="7"/>
  <c r="FL24" i="7" s="1"/>
  <c r="KE162" i="7"/>
  <c r="FL200" i="7"/>
  <c r="FL25" i="7" s="1"/>
  <c r="JR25" i="7"/>
  <c r="HR194" i="7"/>
  <c r="JX187" i="7"/>
  <c r="KB186" i="7"/>
  <c r="FL193" i="7"/>
  <c r="FL18" i="7" s="1"/>
  <c r="FL198" i="7"/>
  <c r="FL23" i="7" s="1"/>
  <c r="Q79" i="7"/>
  <c r="KB188" i="7"/>
  <c r="KE32" i="7"/>
  <c r="EJ46" i="7"/>
  <c r="KB191" i="7"/>
  <c r="CY195" i="7"/>
  <c r="CY20" i="7" s="1"/>
  <c r="CY196" i="7"/>
  <c r="CY21" i="7" s="1"/>
  <c r="KB200" i="7"/>
  <c r="FP193" i="7"/>
  <c r="FP18" i="7" s="1"/>
  <c r="Q56" i="7"/>
  <c r="FG190" i="7"/>
  <c r="FG15" i="7" s="1"/>
  <c r="CY198" i="7"/>
  <c r="CY23" i="7" s="1"/>
  <c r="KB193" i="7"/>
  <c r="FP196" i="7"/>
  <c r="FP21" i="7" s="1"/>
  <c r="LU232" i="7"/>
  <c r="P13" i="7"/>
  <c r="CY193" i="7"/>
  <c r="CY18" i="7" s="1"/>
  <c r="CY200" i="7"/>
  <c r="CY25" i="7" s="1"/>
  <c r="FP200" i="7"/>
  <c r="FP25" i="7" s="1"/>
  <c r="CE46" i="7"/>
  <c r="CY199" i="7"/>
  <c r="CY24" i="7" s="1"/>
  <c r="KB184" i="7"/>
  <c r="BZ31" i="7"/>
  <c r="FP197" i="7"/>
  <c r="FP22" i="7" s="1"/>
  <c r="CY185" i="7"/>
  <c r="CY10" i="7" s="1"/>
  <c r="BZ32" i="7"/>
  <c r="FP187" i="7"/>
  <c r="FP12" i="7" s="1"/>
  <c r="CY184" i="7"/>
  <c r="CY9" i="7" s="1"/>
  <c r="FD32" i="7"/>
  <c r="FP194" i="7"/>
  <c r="FP19" i="7" s="1"/>
  <c r="FP186" i="7"/>
  <c r="FP11" i="7" s="1"/>
  <c r="CY194" i="7"/>
  <c r="CY19" i="7" s="1"/>
  <c r="FL189" i="7"/>
  <c r="FL14" i="7" s="1"/>
  <c r="FP198" i="7"/>
  <c r="FP23" i="7" s="1"/>
  <c r="CY188" i="7"/>
  <c r="CY13" i="7" s="1"/>
  <c r="FD31" i="7"/>
  <c r="FP189" i="7"/>
  <c r="FP14" i="7" s="1"/>
  <c r="CY192" i="7"/>
  <c r="CY17" i="7" s="1"/>
  <c r="FD8" i="7"/>
  <c r="FD27" i="7" s="1"/>
  <c r="FF47" i="8" s="1"/>
  <c r="FF49" i="8" s="1"/>
  <c r="FL191" i="7"/>
  <c r="FL16" i="7" s="1"/>
  <c r="AM195" i="7"/>
  <c r="AM20" i="7" s="1"/>
  <c r="CY183" i="7"/>
  <c r="FD163" i="7"/>
  <c r="FH186" i="7"/>
  <c r="FH11" i="7" s="1"/>
  <c r="FL186" i="7"/>
  <c r="FL11" i="7" s="1"/>
  <c r="FP191" i="7"/>
  <c r="FP16" i="7" s="1"/>
  <c r="G29" i="37"/>
  <c r="CY191" i="7"/>
  <c r="CY16" i="7" s="1"/>
  <c r="FD162" i="7"/>
  <c r="FL194" i="7"/>
  <c r="FL19" i="7" s="1"/>
  <c r="FP188" i="7"/>
  <c r="FP13" i="7" s="1"/>
  <c r="FL185" i="7"/>
  <c r="FL10" i="7" s="1"/>
  <c r="FP195" i="7"/>
  <c r="FP20" i="7" s="1"/>
  <c r="FJ190" i="7"/>
  <c r="FJ15" i="7" s="1"/>
  <c r="FR195" i="7"/>
  <c r="FR20" i="7" s="1"/>
  <c r="DE188" i="7"/>
  <c r="DE13" i="7" s="1"/>
  <c r="P22" i="7"/>
  <c r="EI46" i="7"/>
  <c r="V36" i="37"/>
  <c r="EL46" i="7"/>
  <c r="DE184" i="7"/>
  <c r="DE9" i="7" s="1"/>
  <c r="DE183" i="7"/>
  <c r="MP233" i="7"/>
  <c r="P90" i="7"/>
  <c r="DE191" i="7"/>
  <c r="DE16" i="7" s="1"/>
  <c r="IJ200" i="7"/>
  <c r="IJ25" i="7" s="1"/>
  <c r="MN163" i="7"/>
  <c r="FR193" i="7"/>
  <c r="FR18" i="7" s="1"/>
  <c r="FR191" i="7"/>
  <c r="FR16" i="7" s="1"/>
  <c r="IJ189" i="7"/>
  <c r="FR192" i="7"/>
  <c r="FR17" i="7" s="1"/>
  <c r="IJ186" i="7"/>
  <c r="KG194" i="7"/>
  <c r="FK197" i="7"/>
  <c r="FK22" i="7" s="1"/>
  <c r="IJ192" i="7"/>
  <c r="KG187" i="7"/>
  <c r="LU229" i="7"/>
  <c r="FR188" i="7"/>
  <c r="FR13" i="7" s="1"/>
  <c r="IJ188" i="7"/>
  <c r="IJ185" i="7"/>
  <c r="FJ193" i="7"/>
  <c r="FJ18" i="7" s="1"/>
  <c r="IJ199" i="7"/>
  <c r="KG188" i="7"/>
  <c r="AA186" i="7"/>
  <c r="Z8" i="37" s="1"/>
  <c r="MN162" i="7"/>
  <c r="IJ198" i="7"/>
  <c r="FR186" i="7"/>
  <c r="FR11" i="7" s="1"/>
  <c r="KG190" i="7"/>
  <c r="CP32" i="7"/>
  <c r="KG189" i="7"/>
  <c r="CP8" i="7"/>
  <c r="CP27" i="7" s="1"/>
  <c r="CR47" i="8" s="1"/>
  <c r="CR49" i="8" s="1"/>
  <c r="AM185" i="7"/>
  <c r="AM10" i="7" s="1"/>
  <c r="IJ191" i="7"/>
  <c r="FH183" i="7"/>
  <c r="KG193" i="7"/>
  <c r="JX197" i="7"/>
  <c r="FP192" i="7"/>
  <c r="FP17" i="7" s="1"/>
  <c r="Y29" i="37"/>
  <c r="DE189" i="7"/>
  <c r="DE14" i="7" s="1"/>
  <c r="KG186" i="7"/>
  <c r="IJ183" i="7"/>
  <c r="CP163" i="7"/>
  <c r="DE185" i="7"/>
  <c r="DE10" i="7" s="1"/>
  <c r="DE190" i="7"/>
  <c r="DE15" i="7" s="1"/>
  <c r="FJ194" i="7"/>
  <c r="FJ19" i="7" s="1"/>
  <c r="FR183" i="7"/>
  <c r="CP31" i="7"/>
  <c r="IJ184" i="7"/>
  <c r="IJ190" i="7"/>
  <c r="KG183" i="7"/>
  <c r="AA200" i="7"/>
  <c r="Z22" i="37" s="1"/>
  <c r="Z35" i="37" s="1"/>
  <c r="FJ196" i="7"/>
  <c r="FJ21" i="7" s="1"/>
  <c r="AM191" i="7"/>
  <c r="AM16" i="7" s="1"/>
  <c r="IJ194" i="7"/>
  <c r="FH189" i="7"/>
  <c r="FH14" i="7" s="1"/>
  <c r="KG191" i="7"/>
  <c r="DA200" i="7"/>
  <c r="DA25" i="7" s="1"/>
  <c r="AA197" i="7"/>
  <c r="Z19" i="37" s="1"/>
  <c r="DE187" i="7"/>
  <c r="DE12" i="7" s="1"/>
  <c r="FJ195" i="7"/>
  <c r="FJ20" i="7" s="1"/>
  <c r="IJ187" i="7"/>
  <c r="KG195" i="7"/>
  <c r="FJ199" i="7"/>
  <c r="FJ24" i="7" s="1"/>
  <c r="KG192" i="7"/>
  <c r="KG199" i="7"/>
  <c r="KJ190" i="7"/>
  <c r="IK194" i="7"/>
  <c r="HP197" i="7"/>
  <c r="IH191" i="7"/>
  <c r="KB183" i="7"/>
  <c r="AA194" i="7"/>
  <c r="Z16" i="37" s="1"/>
  <c r="AA199" i="7"/>
  <c r="Z21" i="37" s="1"/>
  <c r="AX8" i="7"/>
  <c r="AX27" i="7" s="1"/>
  <c r="AZ47" i="8" s="1"/>
  <c r="AZ49" i="8" s="1"/>
  <c r="JX200" i="7"/>
  <c r="P68" i="7"/>
  <c r="EM45" i="7"/>
  <c r="CL46" i="7"/>
  <c r="AA198" i="7"/>
  <c r="Z20" i="37" s="1"/>
  <c r="AA183" i="7"/>
  <c r="AX32" i="7"/>
  <c r="DA192" i="7"/>
  <c r="DA17" i="7" s="1"/>
  <c r="CB46" i="7"/>
  <c r="JX186" i="7"/>
  <c r="MP234" i="7"/>
  <c r="CK45" i="7"/>
  <c r="AX31" i="7"/>
  <c r="AX163" i="7"/>
  <c r="E90" i="7"/>
  <c r="KM183" i="7"/>
  <c r="DA194" i="7"/>
  <c r="DA19" i="7" s="1"/>
  <c r="JX194" i="7"/>
  <c r="P16" i="7"/>
  <c r="HS196" i="7"/>
  <c r="IH185" i="7"/>
  <c r="KG185" i="7"/>
  <c r="AA184" i="7"/>
  <c r="Z6" i="37" s="1"/>
  <c r="JX198" i="7"/>
  <c r="CM31" i="7"/>
  <c r="AA185" i="7"/>
  <c r="Z7" i="37" s="1"/>
  <c r="LU233" i="7"/>
  <c r="LU227" i="7"/>
  <c r="CM32" i="7"/>
  <c r="CM162" i="7"/>
  <c r="K12" i="7"/>
  <c r="LZ246" i="7"/>
  <c r="AL195" i="7"/>
  <c r="AL20" i="7" s="1"/>
  <c r="FI200" i="7"/>
  <c r="FI25" i="7" s="1"/>
  <c r="AL196" i="7"/>
  <c r="AL21" i="7" s="1"/>
  <c r="EI45" i="7"/>
  <c r="IK184" i="7"/>
  <c r="Q63" i="7"/>
  <c r="KG197" i="7"/>
  <c r="DA196" i="7"/>
  <c r="DA21" i="7" s="1"/>
  <c r="IF192" i="7"/>
  <c r="AA187" i="7"/>
  <c r="Z9" i="37" s="1"/>
  <c r="AL199" i="7"/>
  <c r="AL24" i="7" s="1"/>
  <c r="AA193" i="7"/>
  <c r="Z15" i="37" s="1"/>
  <c r="LX246" i="7"/>
  <c r="AL198" i="7"/>
  <c r="AL23" i="7" s="1"/>
  <c r="CO163" i="7"/>
  <c r="AA190" i="7"/>
  <c r="Z12" i="37" s="1"/>
  <c r="CO31" i="7"/>
  <c r="AA191" i="7"/>
  <c r="Z13" i="37" s="1"/>
  <c r="Z32" i="37" s="1"/>
  <c r="FE32" i="7"/>
  <c r="AA195" i="7"/>
  <c r="Z17" i="37" s="1"/>
  <c r="Z28" i="37" s="1"/>
  <c r="CO32" i="7"/>
  <c r="AA189" i="7"/>
  <c r="Z11" i="37" s="1"/>
  <c r="MA230" i="7"/>
  <c r="O27" i="37"/>
  <c r="CO8" i="7"/>
  <c r="CO27" i="7" s="1"/>
  <c r="CQ47" i="8" s="1"/>
  <c r="CQ49" i="8" s="1"/>
  <c r="Q52" i="7"/>
  <c r="CO162" i="7"/>
  <c r="DA198" i="7"/>
  <c r="DA23" i="7" s="1"/>
  <c r="AA192" i="7"/>
  <c r="Z14" i="37" s="1"/>
  <c r="DA187" i="7"/>
  <c r="DA12" i="7" s="1"/>
  <c r="FQ200" i="7"/>
  <c r="FQ25" i="7" s="1"/>
  <c r="IF185" i="7"/>
  <c r="FE31" i="7"/>
  <c r="HS198" i="7"/>
  <c r="KT199" i="7"/>
  <c r="IF191" i="7"/>
  <c r="IF186" i="7"/>
  <c r="FQ183" i="7"/>
  <c r="Y5" i="37"/>
  <c r="Y30" i="37" s="1"/>
  <c r="L200" i="7"/>
  <c r="K22" i="37" s="1"/>
  <c r="K35" i="37" s="1"/>
  <c r="KT185" i="7"/>
  <c r="MP243" i="7"/>
  <c r="L192" i="7"/>
  <c r="K14" i="37" s="1"/>
  <c r="BY32" i="7"/>
  <c r="BY162" i="7"/>
  <c r="L186" i="7"/>
  <c r="K8" i="37" s="1"/>
  <c r="KB192" i="7"/>
  <c r="Q50" i="7"/>
  <c r="FK200" i="7"/>
  <c r="FK25" i="7" s="1"/>
  <c r="FA8" i="7"/>
  <c r="FA27" i="7" s="1"/>
  <c r="FC47" i="8" s="1"/>
  <c r="FC49" i="8" s="1"/>
  <c r="K21" i="7"/>
  <c r="AA196" i="7"/>
  <c r="Z18" i="37" s="1"/>
  <c r="FE162" i="7"/>
  <c r="CG46" i="7"/>
  <c r="CK46" i="7"/>
  <c r="Q84" i="7"/>
  <c r="KT186" i="7"/>
  <c r="BY31" i="7"/>
  <c r="FA31" i="7"/>
  <c r="MP236" i="7"/>
  <c r="LU231" i="7"/>
  <c r="ML235" i="7"/>
  <c r="LU244" i="7"/>
  <c r="Z8" i="7"/>
  <c r="CJ46" i="7"/>
  <c r="KT184" i="7"/>
  <c r="FM183" i="7"/>
  <c r="HS191" i="7"/>
  <c r="FA32" i="7"/>
  <c r="KT200" i="7"/>
  <c r="KT189" i="7"/>
  <c r="KT190" i="7"/>
  <c r="L190" i="7"/>
  <c r="K12" i="37" s="1"/>
  <c r="Z163" i="7"/>
  <c r="Z32" i="7" s="1"/>
  <c r="KT192" i="7"/>
  <c r="Q87" i="7"/>
  <c r="HS183" i="7"/>
  <c r="L193" i="7"/>
  <c r="KT193" i="7"/>
  <c r="Q73" i="7"/>
  <c r="MP227" i="7"/>
  <c r="H45" i="7"/>
  <c r="Y27" i="37"/>
  <c r="EN45" i="7"/>
  <c r="L76" i="7"/>
  <c r="IE163" i="7"/>
  <c r="BA32" i="7"/>
  <c r="IE32" i="7"/>
  <c r="HR199" i="7"/>
  <c r="HS186" i="7"/>
  <c r="DD187" i="7"/>
  <c r="DD12" i="7" s="1"/>
  <c r="BA8" i="7"/>
  <c r="BA27" i="7" s="1"/>
  <c r="BC47" i="8" s="1"/>
  <c r="BC49" i="8" s="1"/>
  <c r="U195" i="7"/>
  <c r="T17" i="37" s="1"/>
  <c r="T28" i="37" s="1"/>
  <c r="LU237" i="7"/>
  <c r="LX165" i="7"/>
  <c r="ME246" i="7"/>
  <c r="D18" i="37"/>
  <c r="E21" i="7"/>
  <c r="HS189" i="7"/>
  <c r="DB193" i="7"/>
  <c r="DB18" i="7" s="1"/>
  <c r="FA162" i="7"/>
  <c r="DF190" i="7"/>
  <c r="DF15" i="7" s="1"/>
  <c r="DF186" i="7"/>
  <c r="DF11" i="7" s="1"/>
  <c r="KT194" i="7"/>
  <c r="KB187" i="7"/>
  <c r="IF200" i="7"/>
  <c r="IF25" i="7" s="1"/>
  <c r="JQ162" i="7"/>
  <c r="KC191" i="7"/>
  <c r="Q81" i="7"/>
  <c r="L59" i="7"/>
  <c r="HR190" i="7"/>
  <c r="Q88" i="7"/>
  <c r="KM193" i="7"/>
  <c r="HP183" i="7"/>
  <c r="FH198" i="7"/>
  <c r="FH23" i="7" s="1"/>
  <c r="KB185" i="7"/>
  <c r="IF197" i="7"/>
  <c r="JQ31" i="7"/>
  <c r="Q197" i="7"/>
  <c r="P19" i="37" s="1"/>
  <c r="KA162" i="7"/>
  <c r="Q77" i="7"/>
  <c r="HS192" i="7"/>
  <c r="IE162" i="7"/>
  <c r="KA32" i="7"/>
  <c r="L79" i="7"/>
  <c r="HR196" i="7"/>
  <c r="L194" i="7"/>
  <c r="L19" i="7" s="1"/>
  <c r="KC183" i="7"/>
  <c r="HR184" i="7"/>
  <c r="BA163" i="7"/>
  <c r="KB190" i="7"/>
  <c r="KC184" i="7"/>
  <c r="HR185" i="7"/>
  <c r="KC194" i="7"/>
  <c r="HR188" i="7"/>
  <c r="KM188" i="7"/>
  <c r="HP191" i="7"/>
  <c r="FH200" i="7"/>
  <c r="FH25" i="7" s="1"/>
  <c r="KB197" i="7"/>
  <c r="IF198" i="7"/>
  <c r="L56" i="7"/>
  <c r="KT197" i="7"/>
  <c r="FQ192" i="7"/>
  <c r="FQ17" i="7" s="1"/>
  <c r="HS193" i="7"/>
  <c r="HS185" i="7"/>
  <c r="BY163" i="7"/>
  <c r="HR183" i="7"/>
  <c r="MP250" i="7"/>
  <c r="KB199" i="7"/>
  <c r="IF196" i="7"/>
  <c r="FE8" i="7"/>
  <c r="FE27" i="7" s="1"/>
  <c r="FG47" i="8" s="1"/>
  <c r="FG49" i="8" s="1"/>
  <c r="CL45" i="7"/>
  <c r="KT188" i="7"/>
  <c r="L58" i="7"/>
  <c r="KA163" i="7"/>
  <c r="L189" i="7"/>
  <c r="K11" i="37" s="1"/>
  <c r="L46" i="8"/>
  <c r="Q89" i="7"/>
  <c r="IK195" i="7"/>
  <c r="FN188" i="7"/>
  <c r="FN13" i="7" s="1"/>
  <c r="KT198" i="7"/>
  <c r="KA8" i="7"/>
  <c r="HS187" i="7"/>
  <c r="KT191" i="7"/>
  <c r="KT183" i="7"/>
  <c r="HR198" i="7"/>
  <c r="BA31" i="7"/>
  <c r="L197" i="7"/>
  <c r="L22" i="7" s="1"/>
  <c r="KT187" i="7"/>
  <c r="AA50" i="7"/>
  <c r="HR189" i="7"/>
  <c r="KB198" i="7"/>
  <c r="IF194" i="7"/>
  <c r="HR193" i="7"/>
  <c r="IK200" i="7"/>
  <c r="IK25" i="7" s="1"/>
  <c r="KM186" i="7"/>
  <c r="FQ198" i="7"/>
  <c r="FQ23" i="7" s="1"/>
  <c r="KB195" i="7"/>
  <c r="IF187" i="7"/>
  <c r="FK194" i="7"/>
  <c r="FK19" i="7" s="1"/>
  <c r="CW32" i="7"/>
  <c r="DG195" i="7"/>
  <c r="DG20" i="7" s="1"/>
  <c r="J45" i="8"/>
  <c r="J28" i="8" s="1"/>
  <c r="KT195" i="7"/>
  <c r="FQ189" i="7"/>
  <c r="FQ14" i="7" s="1"/>
  <c r="KB196" i="7"/>
  <c r="IF190" i="7"/>
  <c r="E219" i="7"/>
  <c r="AL184" i="7"/>
  <c r="AL9" i="7" s="1"/>
  <c r="FI196" i="7"/>
  <c r="FI21" i="7" s="1"/>
  <c r="AL186" i="7"/>
  <c r="AL11" i="7" s="1"/>
  <c r="FI197" i="7"/>
  <c r="FI22" i="7" s="1"/>
  <c r="AL187" i="7"/>
  <c r="AL12" i="7" s="1"/>
  <c r="AL185" i="7"/>
  <c r="AL10" i="7" s="1"/>
  <c r="FI195" i="7"/>
  <c r="FI20" i="7" s="1"/>
  <c r="AL183" i="7"/>
  <c r="J45" i="7"/>
  <c r="FI198" i="7"/>
  <c r="FI23" i="7" s="1"/>
  <c r="JL162" i="7"/>
  <c r="FI186" i="7"/>
  <c r="FI11" i="7" s="1"/>
  <c r="JL8" i="7"/>
  <c r="JL32" i="7"/>
  <c r="AL189" i="7"/>
  <c r="AL14" i="7" s="1"/>
  <c r="CG45" i="7"/>
  <c r="FI193" i="7"/>
  <c r="FI18" i="7" s="1"/>
  <c r="AN199" i="7"/>
  <c r="AN24" i="7" s="1"/>
  <c r="JU163" i="7"/>
  <c r="AN196" i="7"/>
  <c r="AN21" i="7" s="1"/>
  <c r="AN198" i="7"/>
  <c r="AN23" i="7" s="1"/>
  <c r="AL190" i="7"/>
  <c r="AL15" i="7" s="1"/>
  <c r="FO188" i="7"/>
  <c r="FO13" i="7" s="1"/>
  <c r="FI192" i="7"/>
  <c r="FI17" i="7" s="1"/>
  <c r="AL191" i="7"/>
  <c r="AL16" i="7" s="1"/>
  <c r="FO189" i="7"/>
  <c r="FO14" i="7" s="1"/>
  <c r="FI188" i="7"/>
  <c r="FI13" i="7" s="1"/>
  <c r="KG184" i="7"/>
  <c r="Q149" i="7"/>
  <c r="FI189" i="7"/>
  <c r="FI14" i="7" s="1"/>
  <c r="P17" i="7"/>
  <c r="O14" i="37"/>
  <c r="FO190" i="7"/>
  <c r="FO15" i="7" s="1"/>
  <c r="FI183" i="7"/>
  <c r="J46" i="7"/>
  <c r="FI187" i="7"/>
  <c r="FI12" i="7" s="1"/>
  <c r="II31" i="7"/>
  <c r="AL200" i="7"/>
  <c r="AL25" i="7" s="1"/>
  <c r="HU185" i="7"/>
  <c r="FO184" i="7"/>
  <c r="FO9" i="7" s="1"/>
  <c r="FI191" i="7"/>
  <c r="FI16" i="7" s="1"/>
  <c r="JL31" i="7"/>
  <c r="AL193" i="7"/>
  <c r="AL18" i="7" s="1"/>
  <c r="FO194" i="7"/>
  <c r="FO19" i="7" s="1"/>
  <c r="AL197" i="7"/>
  <c r="AL22" i="7" s="1"/>
  <c r="FI190" i="7"/>
  <c r="FI15" i="7" s="1"/>
  <c r="AL188" i="7"/>
  <c r="AL13" i="7" s="1"/>
  <c r="EN46" i="7"/>
  <c r="FI184" i="7"/>
  <c r="FI9" i="7" s="1"/>
  <c r="II162" i="7"/>
  <c r="U197" i="7"/>
  <c r="T19" i="37" s="1"/>
  <c r="FO191" i="7"/>
  <c r="FO16" i="7" s="1"/>
  <c r="FI194" i="7"/>
  <c r="FI19" i="7" s="1"/>
  <c r="MP244" i="7"/>
  <c r="MF242" i="7"/>
  <c r="LU228" i="7"/>
  <c r="MA228" i="7"/>
  <c r="LU235" i="7"/>
  <c r="ML228" i="7"/>
  <c r="MM246" i="7"/>
  <c r="MO246" i="7"/>
  <c r="AL194" i="7"/>
  <c r="AL19" i="7" s="1"/>
  <c r="KG200" i="7"/>
  <c r="DA189" i="7"/>
  <c r="DA14" i="7" s="1"/>
  <c r="MA227" i="7"/>
  <c r="FO187" i="7"/>
  <c r="FO12" i="7" s="1"/>
  <c r="FO185" i="7"/>
  <c r="FO10" i="7" s="1"/>
  <c r="Q75" i="7"/>
  <c r="KG198" i="7"/>
  <c r="DA185" i="7"/>
  <c r="DA10" i="7" s="1"/>
  <c r="CI45" i="7"/>
  <c r="FI185" i="7"/>
  <c r="FI10" i="7" s="1"/>
  <c r="FO192" i="7"/>
  <c r="FO17" i="7" s="1"/>
  <c r="U196" i="7"/>
  <c r="T18" i="37" s="1"/>
  <c r="HU190" i="7"/>
  <c r="II32" i="7"/>
  <c r="HU187" i="7"/>
  <c r="II163" i="7"/>
  <c r="HR187" i="7"/>
  <c r="IS32" i="7"/>
  <c r="DA199" i="7"/>
  <c r="DA24" i="7" s="1"/>
  <c r="MA243" i="7"/>
  <c r="LU230" i="7"/>
  <c r="MP237" i="7"/>
  <c r="MF235" i="7"/>
  <c r="MP231" i="7"/>
  <c r="ML230" i="7"/>
  <c r="ML234" i="7"/>
  <c r="Y34" i="37"/>
  <c r="Q152" i="7"/>
  <c r="MP230" i="7"/>
  <c r="CB45" i="7"/>
  <c r="EU31" i="7"/>
  <c r="EU163" i="7"/>
  <c r="EU162" i="7"/>
  <c r="EU32" i="7"/>
  <c r="EU8" i="7"/>
  <c r="EU27" i="7" s="1"/>
  <c r="EW47" i="8" s="1"/>
  <c r="EW49" i="8" s="1"/>
  <c r="AN197" i="7"/>
  <c r="AN22" i="7" s="1"/>
  <c r="Q143" i="7"/>
  <c r="ML227" i="7"/>
  <c r="DE165" i="7"/>
  <c r="MF234" i="7"/>
  <c r="ML232" i="7"/>
  <c r="LU234" i="7"/>
  <c r="ML238" i="7"/>
  <c r="J46" i="8"/>
  <c r="CS8" i="7"/>
  <c r="CS27" i="7" s="1"/>
  <c r="CU47" i="8" s="1"/>
  <c r="CU49" i="8" s="1"/>
  <c r="CS32" i="7"/>
  <c r="CS162" i="7"/>
  <c r="CS31" i="7"/>
  <c r="CS163" i="7"/>
  <c r="HX185" i="7"/>
  <c r="DG196" i="7"/>
  <c r="DG21" i="7" s="1"/>
  <c r="K25" i="7"/>
  <c r="J22" i="37"/>
  <c r="FM187" i="7"/>
  <c r="FM12" i="7" s="1"/>
  <c r="DI192" i="7"/>
  <c r="DI17" i="7" s="1"/>
  <c r="HW199" i="7"/>
  <c r="DJ199" i="7"/>
  <c r="DJ24" i="7" s="1"/>
  <c r="DG199" i="7"/>
  <c r="DG24" i="7" s="1"/>
  <c r="HX191" i="7"/>
  <c r="FM190" i="7"/>
  <c r="FM15" i="7" s="1"/>
  <c r="DI186" i="7"/>
  <c r="DI11" i="7" s="1"/>
  <c r="HR192" i="7"/>
  <c r="L188" i="7"/>
  <c r="K10" i="37" s="1"/>
  <c r="HW190" i="7"/>
  <c r="DB197" i="7"/>
  <c r="DB22" i="7" s="1"/>
  <c r="FK192" i="7"/>
  <c r="FK17" i="7" s="1"/>
  <c r="CW163" i="7"/>
  <c r="DG192" i="7"/>
  <c r="DG17" i="7" s="1"/>
  <c r="MA232" i="7"/>
  <c r="DG188" i="7"/>
  <c r="DG13" i="7" s="1"/>
  <c r="K163" i="7"/>
  <c r="K32" i="7" s="1"/>
  <c r="P163" i="7"/>
  <c r="P32" i="7" s="1"/>
  <c r="O5" i="37"/>
  <c r="O30" i="37" s="1"/>
  <c r="P162" i="7"/>
  <c r="P31" i="7" s="1"/>
  <c r="Q82" i="7"/>
  <c r="HR191" i="7"/>
  <c r="DJ189" i="7"/>
  <c r="DJ14" i="7" s="1"/>
  <c r="DG189" i="7"/>
  <c r="DG14" i="7" s="1"/>
  <c r="MP228" i="7"/>
  <c r="DI189" i="7"/>
  <c r="DI14" i="7" s="1"/>
  <c r="IS163" i="7"/>
  <c r="Q60" i="7"/>
  <c r="DI191" i="7"/>
  <c r="DI16" i="7" s="1"/>
  <c r="HR186" i="7"/>
  <c r="L187" i="7"/>
  <c r="K9" i="37" s="1"/>
  <c r="FK199" i="7"/>
  <c r="FK24" i="7" s="1"/>
  <c r="DG193" i="7"/>
  <c r="DG18" i="7" s="1"/>
  <c r="DI190" i="7"/>
  <c r="DI15" i="7" s="1"/>
  <c r="DJ193" i="7"/>
  <c r="DJ18" i="7" s="1"/>
  <c r="FK195" i="7"/>
  <c r="FK20" i="7" s="1"/>
  <c r="AO195" i="7"/>
  <c r="AO20" i="7" s="1"/>
  <c r="K8" i="7"/>
  <c r="DG185" i="7"/>
  <c r="DG10" i="7" s="1"/>
  <c r="DI193" i="7"/>
  <c r="DI18" i="7" s="1"/>
  <c r="DG184" i="7"/>
  <c r="DG9" i="7" s="1"/>
  <c r="H46" i="7"/>
  <c r="K68" i="7"/>
  <c r="MF241" i="7"/>
  <c r="F36" i="37"/>
  <c r="LU236" i="7"/>
  <c r="MF233" i="7"/>
  <c r="MA241" i="7"/>
  <c r="ML242" i="7"/>
  <c r="MA236" i="7"/>
  <c r="DC165" i="7"/>
  <c r="FR165" i="7"/>
  <c r="MP242" i="7"/>
  <c r="ML244" i="7"/>
  <c r="CD45" i="7"/>
  <c r="Y33" i="37"/>
  <c r="DI183" i="7"/>
  <c r="DI197" i="7"/>
  <c r="DI22" i="7" s="1"/>
  <c r="DG183" i="7"/>
  <c r="MF238" i="7"/>
  <c r="MF232" i="7"/>
  <c r="MP229" i="7"/>
  <c r="MA238" i="7"/>
  <c r="FI165" i="7"/>
  <c r="LU241" i="7"/>
  <c r="ER46" i="7"/>
  <c r="LZ165" i="7"/>
  <c r="EM46" i="7"/>
  <c r="DJ194" i="7"/>
  <c r="DJ19" i="7" s="1"/>
  <c r="FN189" i="7"/>
  <c r="FN14" i="7" s="1"/>
  <c r="DG198" i="7"/>
  <c r="DG23" i="7" s="1"/>
  <c r="MA237" i="7"/>
  <c r="DI187" i="7"/>
  <c r="DI12" i="7" s="1"/>
  <c r="DJ197" i="7"/>
  <c r="DJ22" i="7" s="1"/>
  <c r="FN200" i="7"/>
  <c r="FN25" i="7" s="1"/>
  <c r="DG186" i="7"/>
  <c r="DG11" i="7" s="1"/>
  <c r="MF231" i="7"/>
  <c r="MA239" i="7"/>
  <c r="ML233" i="7"/>
  <c r="ML241" i="7"/>
  <c r="ML236" i="7"/>
  <c r="LV246" i="7"/>
  <c r="EK46" i="7"/>
  <c r="DG187" i="7"/>
  <c r="DG12" i="7" s="1"/>
  <c r="FM195" i="7"/>
  <c r="FM20" i="7" s="1"/>
  <c r="DB195" i="7"/>
  <c r="DB20" i="7" s="1"/>
  <c r="DJ186" i="7"/>
  <c r="DJ11" i="7" s="1"/>
  <c r="FN195" i="7"/>
  <c r="FN20" i="7" s="1"/>
  <c r="DG191" i="7"/>
  <c r="DG16" i="7" s="1"/>
  <c r="ML229" i="7"/>
  <c r="Y31" i="37"/>
  <c r="EQ45" i="7"/>
  <c r="FM197" i="7"/>
  <c r="FM22" i="7" s="1"/>
  <c r="DB196" i="7"/>
  <c r="DB21" i="7" s="1"/>
  <c r="K162" i="7"/>
  <c r="K31" i="7" s="1"/>
  <c r="FN197" i="7"/>
  <c r="FN22" i="7" s="1"/>
  <c r="DG190" i="7"/>
  <c r="DG15" i="7" s="1"/>
  <c r="K90" i="7"/>
  <c r="FM196" i="7"/>
  <c r="FM21" i="7" s="1"/>
  <c r="DJ183" i="7"/>
  <c r="FN198" i="7"/>
  <c r="FN23" i="7" s="1"/>
  <c r="DG197" i="7"/>
  <c r="DG22" i="7" s="1"/>
  <c r="CI46" i="7"/>
  <c r="FM199" i="7"/>
  <c r="FM24" i="7" s="1"/>
  <c r="DJ190" i="7"/>
  <c r="DJ15" i="7" s="1"/>
  <c r="FN184" i="7"/>
  <c r="FN9" i="7" s="1"/>
  <c r="FN192" i="7"/>
  <c r="FN17" i="7" s="1"/>
  <c r="FM191" i="7"/>
  <c r="FM16" i="7" s="1"/>
  <c r="FN196" i="7"/>
  <c r="FN21" i="7" s="1"/>
  <c r="FN193" i="7"/>
  <c r="FN18" i="7" s="1"/>
  <c r="DJ185" i="7"/>
  <c r="DJ10" i="7" s="1"/>
  <c r="FN187" i="7"/>
  <c r="FN12" i="7" s="1"/>
  <c r="FM200" i="7"/>
  <c r="FM25" i="7" s="1"/>
  <c r="FM189" i="7"/>
  <c r="FM14" i="7" s="1"/>
  <c r="L52" i="7"/>
  <c r="HX200" i="7"/>
  <c r="HX25" i="7" s="1"/>
  <c r="HX199" i="7"/>
  <c r="HR200" i="7"/>
  <c r="HR25" i="7" s="1"/>
  <c r="FN190" i="7"/>
  <c r="FN15" i="7" s="1"/>
  <c r="CN32" i="7"/>
  <c r="CN162" i="7"/>
  <c r="CN163" i="7"/>
  <c r="CN8" i="7"/>
  <c r="CN27" i="7" s="1"/>
  <c r="CP47" i="8" s="1"/>
  <c r="CP49" i="8" s="1"/>
  <c r="CN31" i="7"/>
  <c r="FM194" i="7"/>
  <c r="FM19" i="7" s="1"/>
  <c r="DI195" i="7"/>
  <c r="DI20" i="7" s="1"/>
  <c r="FM185" i="7"/>
  <c r="FM10" i="7" s="1"/>
  <c r="DI199" i="7"/>
  <c r="DI24" i="7" s="1"/>
  <c r="DB185" i="7"/>
  <c r="DB10" i="7" s="1"/>
  <c r="DJ192" i="7"/>
  <c r="DJ17" i="7" s="1"/>
  <c r="HX197" i="7"/>
  <c r="FM192" i="7"/>
  <c r="FM17" i="7" s="1"/>
  <c r="DI200" i="7"/>
  <c r="DI25" i="7" s="1"/>
  <c r="HR197" i="7"/>
  <c r="FK190" i="7"/>
  <c r="FK15" i="7" s="1"/>
  <c r="FN183" i="7"/>
  <c r="P15" i="7"/>
  <c r="HX198" i="7"/>
  <c r="FM186" i="7"/>
  <c r="FM11" i="7" s="1"/>
  <c r="DI196" i="7"/>
  <c r="DI21" i="7" s="1"/>
  <c r="DJ184" i="7"/>
  <c r="DJ9" i="7" s="1"/>
  <c r="FN194" i="7"/>
  <c r="FN19" i="7" s="1"/>
  <c r="FM198" i="7"/>
  <c r="FM23" i="7" s="1"/>
  <c r="HX195" i="7"/>
  <c r="FM193" i="7"/>
  <c r="FM18" i="7" s="1"/>
  <c r="DI198" i="7"/>
  <c r="DI23" i="7" s="1"/>
  <c r="DJ188" i="7"/>
  <c r="DJ13" i="7" s="1"/>
  <c r="FK184" i="7"/>
  <c r="FK9" i="7" s="1"/>
  <c r="FN186" i="7"/>
  <c r="FN11" i="7" s="1"/>
  <c r="P14" i="7"/>
  <c r="P8" i="7"/>
  <c r="FM188" i="7"/>
  <c r="FM13" i="7" s="1"/>
  <c r="DI185" i="7"/>
  <c r="DI10" i="7" s="1"/>
  <c r="FK185" i="7"/>
  <c r="FK10" i="7" s="1"/>
  <c r="FN185" i="7"/>
  <c r="FN10" i="7" s="1"/>
  <c r="HX193" i="7"/>
  <c r="DJ200" i="7"/>
  <c r="DJ25" i="7" s="1"/>
  <c r="DG200" i="7"/>
  <c r="DG25" i="7" s="1"/>
  <c r="P18" i="7"/>
  <c r="J15" i="37"/>
  <c r="K18" i="7"/>
  <c r="U198" i="7"/>
  <c r="T20" i="37" s="1"/>
  <c r="ML231" i="7"/>
  <c r="JX193" i="7"/>
  <c r="AA143" i="7"/>
  <c r="BZ163" i="7"/>
  <c r="MF236" i="7"/>
  <c r="L75" i="7"/>
  <c r="CZ185" i="7"/>
  <c r="CZ10" i="7" s="1"/>
  <c r="HP187" i="7"/>
  <c r="JX183" i="7"/>
  <c r="FN199" i="7"/>
  <c r="FN24" i="7" s="1"/>
  <c r="JX191" i="7"/>
  <c r="P10" i="7"/>
  <c r="CZ184" i="7"/>
  <c r="CZ9" i="7" s="1"/>
  <c r="CZ192" i="7"/>
  <c r="CZ17" i="7" s="1"/>
  <c r="CZ188" i="7"/>
  <c r="CZ13" i="7" s="1"/>
  <c r="HP192" i="7"/>
  <c r="MA240" i="7"/>
  <c r="FK165" i="7"/>
  <c r="HP190" i="7"/>
  <c r="CZ183" i="7"/>
  <c r="CZ191" i="7"/>
  <c r="CZ16" i="7" s="1"/>
  <c r="KM191" i="7"/>
  <c r="Q196" i="7"/>
  <c r="P18" i="37" s="1"/>
  <c r="HP193" i="7"/>
  <c r="IF183" i="7"/>
  <c r="JU32" i="7"/>
  <c r="JX189" i="7"/>
  <c r="O8" i="37"/>
  <c r="O31" i="37" s="1"/>
  <c r="P11" i="7"/>
  <c r="BZ8" i="7"/>
  <c r="DE195" i="7"/>
  <c r="DE20" i="7" s="1"/>
  <c r="MA234" i="7"/>
  <c r="JU31" i="7"/>
  <c r="JX184" i="7"/>
  <c r="U199" i="7"/>
  <c r="T21" i="37" s="1"/>
  <c r="FO196" i="7"/>
  <c r="FO21" i="7" s="1"/>
  <c r="DE196" i="7"/>
  <c r="DE21" i="7" s="1"/>
  <c r="CZ189" i="7"/>
  <c r="CZ14" i="7" s="1"/>
  <c r="CD46" i="7"/>
  <c r="ER45" i="7"/>
  <c r="DD198" i="7"/>
  <c r="DD23" i="7" s="1"/>
  <c r="FO200" i="7"/>
  <c r="FO25" i="7" s="1"/>
  <c r="DE200" i="7"/>
  <c r="DE25" i="7" s="1"/>
  <c r="CZ187" i="7"/>
  <c r="CZ12" i="7" s="1"/>
  <c r="IG188" i="7"/>
  <c r="G46" i="37"/>
  <c r="MF230" i="7"/>
  <c r="CZ190" i="7"/>
  <c r="CZ15" i="7" s="1"/>
  <c r="DD192" i="7"/>
  <c r="DD17" i="7" s="1"/>
  <c r="FO197" i="7"/>
  <c r="FO22" i="7" s="1"/>
  <c r="DE199" i="7"/>
  <c r="DE24" i="7" s="1"/>
  <c r="CZ186" i="7"/>
  <c r="CZ11" i="7" s="1"/>
  <c r="IG185" i="7"/>
  <c r="G43" i="37"/>
  <c r="DB165" i="7"/>
  <c r="AN165" i="7"/>
  <c r="DD185" i="7"/>
  <c r="DD10" i="7" s="1"/>
  <c r="FO198" i="7"/>
  <c r="FO23" i="7" s="1"/>
  <c r="DE198" i="7"/>
  <c r="DE23" i="7" s="1"/>
  <c r="CZ197" i="7"/>
  <c r="CZ22" i="7" s="1"/>
  <c r="D199" i="7"/>
  <c r="D222" i="7" s="1"/>
  <c r="D183" i="7"/>
  <c r="IG183" i="7"/>
  <c r="ML239" i="7"/>
  <c r="FO195" i="7"/>
  <c r="FO20" i="7" s="1"/>
  <c r="DE186" i="7"/>
  <c r="DE11" i="7" s="1"/>
  <c r="CZ193" i="7"/>
  <c r="CZ18" i="7" s="1"/>
  <c r="IG190" i="7"/>
  <c r="G47" i="37"/>
  <c r="DG165" i="7"/>
  <c r="FQ165" i="7"/>
  <c r="FL246" i="7"/>
  <c r="MP240" i="7"/>
  <c r="DF165" i="7"/>
  <c r="ML240" i="7"/>
  <c r="CZ199" i="7"/>
  <c r="CZ24" i="7" s="1"/>
  <c r="FO199" i="7"/>
  <c r="FO24" i="7" s="1"/>
  <c r="DE193" i="7"/>
  <c r="DE18" i="7" s="1"/>
  <c r="CZ194" i="7"/>
  <c r="CZ19" i="7" s="1"/>
  <c r="IG187" i="7"/>
  <c r="MF229" i="7"/>
  <c r="MP238" i="7"/>
  <c r="MP239" i="7"/>
  <c r="IG192" i="7"/>
  <c r="MF237" i="7"/>
  <c r="IG186" i="7"/>
  <c r="G48" i="37"/>
  <c r="MP235" i="7"/>
  <c r="MF228" i="7"/>
  <c r="MF243" i="7"/>
  <c r="G34" i="37"/>
  <c r="ML250" i="7"/>
  <c r="IG194" i="7"/>
  <c r="MP241" i="7"/>
  <c r="EK45" i="7"/>
  <c r="IG193" i="7"/>
  <c r="LU242" i="7"/>
  <c r="IG189" i="7"/>
  <c r="DJ165" i="7"/>
  <c r="DH165" i="7"/>
  <c r="MA229" i="7"/>
  <c r="ML237" i="7"/>
  <c r="IG200" i="7"/>
  <c r="IG25" i="7" s="1"/>
  <c r="G44" i="37"/>
  <c r="FG165" i="7"/>
  <c r="CZ165" i="7"/>
  <c r="IG191" i="7"/>
  <c r="FO165" i="7"/>
  <c r="MF240" i="7"/>
  <c r="MA244" i="7"/>
  <c r="ML243" i="7"/>
  <c r="L62" i="7"/>
  <c r="IG184" i="7"/>
  <c r="AM165" i="7"/>
  <c r="MA235" i="7"/>
  <c r="P21" i="7"/>
  <c r="G45" i="37"/>
  <c r="LU239" i="7"/>
  <c r="FO186" i="7"/>
  <c r="FO11" i="7" s="1"/>
  <c r="CY165" i="7"/>
  <c r="K15" i="7"/>
  <c r="J12" i="37"/>
  <c r="FO183" i="7"/>
  <c r="DE197" i="7"/>
  <c r="DE22" i="7" s="1"/>
  <c r="CZ196" i="7"/>
  <c r="CZ21" i="7" s="1"/>
  <c r="HP189" i="7"/>
  <c r="EQ46" i="7"/>
  <c r="JX196" i="7"/>
  <c r="JX195" i="7"/>
  <c r="IF195" i="7"/>
  <c r="K11" i="7"/>
  <c r="J8" i="37"/>
  <c r="O16" i="37"/>
  <c r="P19" i="7"/>
  <c r="LU250" i="7"/>
  <c r="KW244" i="7"/>
  <c r="KW235" i="7"/>
  <c r="KW243" i="7"/>
  <c r="KW242" i="7"/>
  <c r="KW236" i="7"/>
  <c r="KW241" i="7"/>
  <c r="KW238" i="7"/>
  <c r="KW232" i="7"/>
  <c r="KW234" i="7"/>
  <c r="KW237" i="7"/>
  <c r="KW227" i="7"/>
  <c r="KW229" i="7"/>
  <c r="KW230" i="7"/>
  <c r="KW233" i="7"/>
  <c r="KW228" i="7"/>
  <c r="KW231" i="7"/>
  <c r="KW245" i="7"/>
  <c r="KW240" i="7"/>
  <c r="HI243" i="7"/>
  <c r="HI244" i="7"/>
  <c r="HI241" i="7"/>
  <c r="HI234" i="7"/>
  <c r="HI236" i="7"/>
  <c r="HI237" i="7"/>
  <c r="HI231" i="7"/>
  <c r="HI238" i="7"/>
  <c r="HI242" i="7"/>
  <c r="HI235" i="7"/>
  <c r="HI227" i="7"/>
  <c r="HI232" i="7"/>
  <c r="HI228" i="7"/>
  <c r="HI230" i="7"/>
  <c r="HI233" i="7"/>
  <c r="HI229" i="7"/>
  <c r="HI245" i="7"/>
  <c r="HI240" i="7"/>
  <c r="FQ187" i="7"/>
  <c r="FQ12" i="7" s="1"/>
  <c r="FQ185" i="7"/>
  <c r="FQ10" i="7" s="1"/>
  <c r="KW239" i="7"/>
  <c r="FN246" i="7"/>
  <c r="KL246" i="7"/>
  <c r="FI246" i="7"/>
  <c r="AL246" i="7"/>
  <c r="FY250" i="7"/>
  <c r="FY201" i="7" s="1"/>
  <c r="FY26" i="7" s="1"/>
  <c r="FY242" i="7"/>
  <c r="FY241" i="7"/>
  <c r="FY243" i="7"/>
  <c r="FY244" i="7"/>
  <c r="FY238" i="7"/>
  <c r="FY234" i="7"/>
  <c r="FY233" i="7"/>
  <c r="FY235" i="7"/>
  <c r="FY228" i="7"/>
  <c r="FY237" i="7"/>
  <c r="FY236" i="7"/>
  <c r="FY232" i="7"/>
  <c r="FY230" i="7"/>
  <c r="FY227" i="7"/>
  <c r="FY229" i="7"/>
  <c r="FY231" i="7"/>
  <c r="FY240" i="7"/>
  <c r="FY239" i="7"/>
  <c r="FY245" i="7"/>
  <c r="DV250" i="7"/>
  <c r="DM250" i="7"/>
  <c r="DM244" i="7"/>
  <c r="DM241" i="7"/>
  <c r="DM242" i="7"/>
  <c r="DM243" i="7"/>
  <c r="DM235" i="7"/>
  <c r="DM237" i="7"/>
  <c r="DM234" i="7"/>
  <c r="DM233" i="7"/>
  <c r="DM232" i="7"/>
  <c r="DM238" i="7"/>
  <c r="DM227" i="7"/>
  <c r="DM228" i="7"/>
  <c r="DM230" i="7"/>
  <c r="DM231" i="7"/>
  <c r="DM229" i="7"/>
  <c r="DM236" i="7"/>
  <c r="DM239" i="7"/>
  <c r="DM245" i="7"/>
  <c r="DM240" i="7"/>
  <c r="FW242" i="7"/>
  <c r="FW236" i="7"/>
  <c r="FW243" i="7"/>
  <c r="FW244" i="7"/>
  <c r="FW241" i="7"/>
  <c r="FW238" i="7"/>
  <c r="FW229" i="7"/>
  <c r="FW233" i="7"/>
  <c r="FW234" i="7"/>
  <c r="FW235" i="7"/>
  <c r="FW228" i="7"/>
  <c r="FW237" i="7"/>
  <c r="FW232" i="7"/>
  <c r="FW230" i="7"/>
  <c r="FW231" i="7"/>
  <c r="FW227" i="7"/>
  <c r="FW240" i="7"/>
  <c r="FW245" i="7"/>
  <c r="FW239" i="7"/>
  <c r="DX242" i="7"/>
  <c r="DX237" i="7"/>
  <c r="DX241" i="7"/>
  <c r="DX244" i="7"/>
  <c r="DX243" i="7"/>
  <c r="DX233" i="7"/>
  <c r="DX235" i="7"/>
  <c r="DX238" i="7"/>
  <c r="DX230" i="7"/>
  <c r="DX236" i="7"/>
  <c r="DX234" i="7"/>
  <c r="DX231" i="7"/>
  <c r="DX229" i="7"/>
  <c r="DX232" i="7"/>
  <c r="DX227" i="7"/>
  <c r="DX228" i="7"/>
  <c r="DX245" i="7"/>
  <c r="DX239" i="7"/>
  <c r="DX240" i="7"/>
  <c r="FQ184" i="7"/>
  <c r="FQ9" i="7" s="1"/>
  <c r="FQ193" i="7"/>
  <c r="FQ18" i="7" s="1"/>
  <c r="FN165" i="7"/>
  <c r="HS246" i="7"/>
  <c r="AM246" i="7"/>
  <c r="IK246" i="7"/>
  <c r="ID246" i="7"/>
  <c r="FL165" i="7"/>
  <c r="FK246" i="7"/>
  <c r="FH246" i="7"/>
  <c r="KI250" i="7"/>
  <c r="KI201" i="7" s="1"/>
  <c r="KI242" i="7"/>
  <c r="KI237" i="7"/>
  <c r="KI241" i="7"/>
  <c r="KI243" i="7"/>
  <c r="KI244" i="7"/>
  <c r="KI235" i="7"/>
  <c r="KI238" i="7"/>
  <c r="KI233" i="7"/>
  <c r="KI234" i="7"/>
  <c r="KI236" i="7"/>
  <c r="KI232" i="7"/>
  <c r="KI230" i="7"/>
  <c r="KI227" i="7"/>
  <c r="KI229" i="7"/>
  <c r="KI231" i="7"/>
  <c r="KI228" i="7"/>
  <c r="KI245" i="7"/>
  <c r="KI239" i="7"/>
  <c r="KI240" i="7"/>
  <c r="HY241" i="7"/>
  <c r="HY243" i="7"/>
  <c r="HY236" i="7"/>
  <c r="HY242" i="7"/>
  <c r="HY235" i="7"/>
  <c r="HY244" i="7"/>
  <c r="HY238" i="7"/>
  <c r="HY232" i="7"/>
  <c r="HY237" i="7"/>
  <c r="HY228" i="7"/>
  <c r="HY230" i="7"/>
  <c r="HY234" i="7"/>
  <c r="HY229" i="7"/>
  <c r="HY231" i="7"/>
  <c r="HY233" i="7"/>
  <c r="HY227" i="7"/>
  <c r="HY245" i="7"/>
  <c r="HY239" i="7"/>
  <c r="HY240" i="7"/>
  <c r="DH188" i="7"/>
  <c r="DH13" i="7" s="1"/>
  <c r="FQ197" i="7"/>
  <c r="FQ22" i="7" s="1"/>
  <c r="DD246" i="7"/>
  <c r="FV241" i="7"/>
  <c r="FV242" i="7"/>
  <c r="FV243" i="7"/>
  <c r="FV244" i="7"/>
  <c r="FV238" i="7"/>
  <c r="FV232" i="7"/>
  <c r="FV229" i="7"/>
  <c r="FV234" i="7"/>
  <c r="FV235" i="7"/>
  <c r="FV228" i="7"/>
  <c r="FV237" i="7"/>
  <c r="FV233" i="7"/>
  <c r="FV236" i="7"/>
  <c r="FV230" i="7"/>
  <c r="FV231" i="7"/>
  <c r="FV227" i="7"/>
  <c r="FV240" i="7"/>
  <c r="FV245" i="7"/>
  <c r="FV239" i="7"/>
  <c r="MF244" i="7"/>
  <c r="DH194" i="7"/>
  <c r="DH19" i="7" s="1"/>
  <c r="FQ195" i="7"/>
  <c r="FQ20" i="7" s="1"/>
  <c r="KQ250" i="7"/>
  <c r="KQ243" i="7"/>
  <c r="KQ244" i="7"/>
  <c r="KQ238" i="7"/>
  <c r="KQ237" i="7"/>
  <c r="KQ241" i="7"/>
  <c r="KQ235" i="7"/>
  <c r="KQ234" i="7"/>
  <c r="KQ233" i="7"/>
  <c r="KQ236" i="7"/>
  <c r="KQ232" i="7"/>
  <c r="KQ242" i="7"/>
  <c r="KQ227" i="7"/>
  <c r="KQ229" i="7"/>
  <c r="KQ230" i="7"/>
  <c r="KQ228" i="7"/>
  <c r="KQ231" i="7"/>
  <c r="KQ245" i="7"/>
  <c r="KQ240" i="7"/>
  <c r="KQ239" i="7"/>
  <c r="FM165" i="7"/>
  <c r="HO246" i="7"/>
  <c r="FP246" i="7"/>
  <c r="FJ165" i="7"/>
  <c r="DS250" i="7"/>
  <c r="DS201" i="7" s="1"/>
  <c r="DS26" i="7" s="1"/>
  <c r="DS242" i="7"/>
  <c r="DS236" i="7"/>
  <c r="DS241" i="7"/>
  <c r="DS244" i="7"/>
  <c r="DS237" i="7"/>
  <c r="DS243" i="7"/>
  <c r="DS235" i="7"/>
  <c r="DS238" i="7"/>
  <c r="DS228" i="7"/>
  <c r="DS230" i="7"/>
  <c r="DS234" i="7"/>
  <c r="DS231" i="7"/>
  <c r="DS229" i="7"/>
  <c r="DS233" i="7"/>
  <c r="DS232" i="7"/>
  <c r="DS227" i="7"/>
  <c r="DS239" i="7"/>
  <c r="DS245" i="7"/>
  <c r="DS240" i="7"/>
  <c r="FP165" i="7"/>
  <c r="FG246" i="7"/>
  <c r="AO165" i="7"/>
  <c r="AO200" i="7"/>
  <c r="AO25" i="7" s="1"/>
  <c r="IE246" i="7"/>
  <c r="DI246" i="7"/>
  <c r="DQ241" i="7"/>
  <c r="DQ242" i="7"/>
  <c r="DQ236" i="7"/>
  <c r="DQ244" i="7"/>
  <c r="DQ237" i="7"/>
  <c r="DQ235" i="7"/>
  <c r="DQ238" i="7"/>
  <c r="DQ243" i="7"/>
  <c r="DQ228" i="7"/>
  <c r="DQ230" i="7"/>
  <c r="DQ234" i="7"/>
  <c r="DQ231" i="7"/>
  <c r="DQ229" i="7"/>
  <c r="DQ233" i="7"/>
  <c r="DQ227" i="7"/>
  <c r="DQ232" i="7"/>
  <c r="DQ240" i="7"/>
  <c r="DQ245" i="7"/>
  <c r="DQ239" i="7"/>
  <c r="KX244" i="7"/>
  <c r="KX241" i="7"/>
  <c r="KX243" i="7"/>
  <c r="KX242" i="7"/>
  <c r="KX236" i="7"/>
  <c r="KX238" i="7"/>
  <c r="KX232" i="7"/>
  <c r="KX234" i="7"/>
  <c r="KX237" i="7"/>
  <c r="KX227" i="7"/>
  <c r="KX229" i="7"/>
  <c r="KX230" i="7"/>
  <c r="KX233" i="7"/>
  <c r="KX228" i="7"/>
  <c r="KX231" i="7"/>
  <c r="KX235" i="7"/>
  <c r="KX245" i="7"/>
  <c r="KX240" i="7"/>
  <c r="KX239" i="7"/>
  <c r="HD242" i="7"/>
  <c r="HD244" i="7"/>
  <c r="HD237" i="7"/>
  <c r="HD241" i="7"/>
  <c r="HD243" i="7"/>
  <c r="HD236" i="7"/>
  <c r="HD238" i="7"/>
  <c r="HD233" i="7"/>
  <c r="HD230" i="7"/>
  <c r="HD231" i="7"/>
  <c r="HD234" i="7"/>
  <c r="HD235" i="7"/>
  <c r="HD227" i="7"/>
  <c r="HD232" i="7"/>
  <c r="HD228" i="7"/>
  <c r="HD229" i="7"/>
  <c r="HD245" i="7"/>
  <c r="HD239" i="7"/>
  <c r="HD240" i="7"/>
  <c r="DC196" i="7"/>
  <c r="DC21" i="7" s="1"/>
  <c r="DO241" i="7"/>
  <c r="DO242" i="7"/>
  <c r="DO236" i="7"/>
  <c r="DO244" i="7"/>
  <c r="DO243" i="7"/>
  <c r="DO235" i="7"/>
  <c r="DO237" i="7"/>
  <c r="DO232" i="7"/>
  <c r="DO238" i="7"/>
  <c r="DO228" i="7"/>
  <c r="DO230" i="7"/>
  <c r="DO234" i="7"/>
  <c r="DO231" i="7"/>
  <c r="DO229" i="7"/>
  <c r="DO233" i="7"/>
  <c r="DO227" i="7"/>
  <c r="DO245" i="7"/>
  <c r="DO240" i="7"/>
  <c r="DO239" i="7"/>
  <c r="MF239" i="7"/>
  <c r="DH199" i="7"/>
  <c r="DH24" i="7" s="1"/>
  <c r="LU240" i="7"/>
  <c r="AO197" i="7"/>
  <c r="AO22" i="7" s="1"/>
  <c r="HU246" i="7"/>
  <c r="IJ246" i="7"/>
  <c r="DF246" i="7"/>
  <c r="IG198" i="7"/>
  <c r="KM246" i="7"/>
  <c r="DC246" i="7"/>
  <c r="JX246" i="7"/>
  <c r="DC198" i="7"/>
  <c r="DC23" i="7" s="1"/>
  <c r="DP250" i="7"/>
  <c r="DP241" i="7"/>
  <c r="DP242" i="7"/>
  <c r="DP236" i="7"/>
  <c r="DP244" i="7"/>
  <c r="DP243" i="7"/>
  <c r="DP235" i="7"/>
  <c r="DP237" i="7"/>
  <c r="DP232" i="7"/>
  <c r="DP229" i="7"/>
  <c r="DP238" i="7"/>
  <c r="DP228" i="7"/>
  <c r="DP230" i="7"/>
  <c r="DP234" i="7"/>
  <c r="DP231" i="7"/>
  <c r="DP233" i="7"/>
  <c r="DP227" i="7"/>
  <c r="DP245" i="7"/>
  <c r="DP240" i="7"/>
  <c r="DP239" i="7"/>
  <c r="L143" i="7"/>
  <c r="DH200" i="7"/>
  <c r="DH25" i="7" s="1"/>
  <c r="AO193" i="7"/>
  <c r="AO18" i="7" s="1"/>
  <c r="AN246" i="7"/>
  <c r="IH246" i="7"/>
  <c r="HV250" i="7"/>
  <c r="HV244" i="7"/>
  <c r="HV241" i="7"/>
  <c r="HV243" i="7"/>
  <c r="HV236" i="7"/>
  <c r="HV242" i="7"/>
  <c r="HV237" i="7"/>
  <c r="HV235" i="7"/>
  <c r="HV232" i="7"/>
  <c r="HV234" i="7"/>
  <c r="HV229" i="7"/>
  <c r="HV238" i="7"/>
  <c r="HV227" i="7"/>
  <c r="HV228" i="7"/>
  <c r="HV230" i="7"/>
  <c r="HV231" i="7"/>
  <c r="HV233" i="7"/>
  <c r="HV245" i="7"/>
  <c r="HV239" i="7"/>
  <c r="HV240" i="7"/>
  <c r="DT250" i="7"/>
  <c r="DT201" i="7" s="1"/>
  <c r="DT26" i="7" s="1"/>
  <c r="DT242" i="7"/>
  <c r="DT236" i="7"/>
  <c r="DT241" i="7"/>
  <c r="DT244" i="7"/>
  <c r="DT233" i="7"/>
  <c r="DT237" i="7"/>
  <c r="DT235" i="7"/>
  <c r="DT238" i="7"/>
  <c r="DT230" i="7"/>
  <c r="DT243" i="7"/>
  <c r="DT228" i="7"/>
  <c r="DT234" i="7"/>
  <c r="DT231" i="7"/>
  <c r="DT229" i="7"/>
  <c r="DT232" i="7"/>
  <c r="DT227" i="7"/>
  <c r="DT245" i="7"/>
  <c r="DT239" i="7"/>
  <c r="DT240" i="7"/>
  <c r="HQ250" i="7"/>
  <c r="HQ201" i="7" s="1"/>
  <c r="HQ244" i="7"/>
  <c r="HQ243" i="7"/>
  <c r="HQ242" i="7"/>
  <c r="HQ237" i="7"/>
  <c r="HQ235" i="7"/>
  <c r="HQ241" i="7"/>
  <c r="HQ233" i="7"/>
  <c r="HQ234" i="7"/>
  <c r="HQ238" i="7"/>
  <c r="HQ236" i="7"/>
  <c r="HQ227" i="7"/>
  <c r="HQ232" i="7"/>
  <c r="HQ228" i="7"/>
  <c r="HQ230" i="7"/>
  <c r="HQ229" i="7"/>
  <c r="HQ231" i="7"/>
  <c r="HQ245" i="7"/>
  <c r="HQ239" i="7"/>
  <c r="HQ240" i="7"/>
  <c r="DC200" i="7"/>
  <c r="DC25" i="7" s="1"/>
  <c r="DH196" i="7"/>
  <c r="DH21" i="7" s="1"/>
  <c r="AO194" i="7"/>
  <c r="AO19" i="7" s="1"/>
  <c r="IG197" i="7"/>
  <c r="IF246" i="7"/>
  <c r="MA231" i="7"/>
  <c r="DH197" i="7"/>
  <c r="DH22" i="7" s="1"/>
  <c r="FH165" i="7"/>
  <c r="FZ250" i="7"/>
  <c r="FZ242" i="7"/>
  <c r="FZ237" i="7"/>
  <c r="FZ243" i="7"/>
  <c r="FZ244" i="7"/>
  <c r="FZ241" i="7"/>
  <c r="FZ233" i="7"/>
  <c r="FZ234" i="7"/>
  <c r="FZ230" i="7"/>
  <c r="FZ238" i="7"/>
  <c r="FZ228" i="7"/>
  <c r="FZ236" i="7"/>
  <c r="FZ232" i="7"/>
  <c r="FZ227" i="7"/>
  <c r="FZ229" i="7"/>
  <c r="FZ235" i="7"/>
  <c r="FZ231" i="7"/>
  <c r="FZ245" i="7"/>
  <c r="FZ240" i="7"/>
  <c r="FZ239" i="7"/>
  <c r="LF241" i="7"/>
  <c r="LF242" i="7"/>
  <c r="LF243" i="7"/>
  <c r="LF236" i="7"/>
  <c r="LF232" i="7"/>
  <c r="LF238" i="7"/>
  <c r="LF229" i="7"/>
  <c r="LF244" i="7"/>
  <c r="LF237" i="7"/>
  <c r="LF228" i="7"/>
  <c r="LF231" i="7"/>
  <c r="LF235" i="7"/>
  <c r="LF234" i="7"/>
  <c r="LF233" i="7"/>
  <c r="LF227" i="7"/>
  <c r="LF230" i="7"/>
  <c r="LF239" i="7"/>
  <c r="LF245" i="7"/>
  <c r="GG250" i="7"/>
  <c r="GG243" i="7"/>
  <c r="GG244" i="7"/>
  <c r="GG242" i="7"/>
  <c r="GG237" i="7"/>
  <c r="GG238" i="7"/>
  <c r="GG234" i="7"/>
  <c r="GG233" i="7"/>
  <c r="GG231" i="7"/>
  <c r="GG236" i="7"/>
  <c r="GG241" i="7"/>
  <c r="GG232" i="7"/>
  <c r="GG227" i="7"/>
  <c r="GG230" i="7"/>
  <c r="GG229" i="7"/>
  <c r="GG235" i="7"/>
  <c r="GG228" i="7"/>
  <c r="GG245" i="7"/>
  <c r="GG240" i="7"/>
  <c r="GG239" i="7"/>
  <c r="FU250" i="7"/>
  <c r="FU197" i="7" s="1"/>
  <c r="FU22" i="7" s="1"/>
  <c r="FU241" i="7"/>
  <c r="FU236" i="7"/>
  <c r="FU243" i="7"/>
  <c r="FU244" i="7"/>
  <c r="FU238" i="7"/>
  <c r="FU232" i="7"/>
  <c r="FU242" i="7"/>
  <c r="FU234" i="7"/>
  <c r="FU235" i="7"/>
  <c r="FU228" i="7"/>
  <c r="FU237" i="7"/>
  <c r="FU233" i="7"/>
  <c r="FU230" i="7"/>
  <c r="FU229" i="7"/>
  <c r="FU227" i="7"/>
  <c r="FU231" i="7"/>
  <c r="FU245" i="7"/>
  <c r="FU239" i="7"/>
  <c r="FU240" i="7"/>
  <c r="DC199" i="7"/>
  <c r="DC24" i="7" s="1"/>
  <c r="KP250" i="7"/>
  <c r="KP243" i="7"/>
  <c r="KP244" i="7"/>
  <c r="KP238" i="7"/>
  <c r="KP242" i="7"/>
  <c r="KP237" i="7"/>
  <c r="KP234" i="7"/>
  <c r="KP235" i="7"/>
  <c r="KP233" i="7"/>
  <c r="KP231" i="7"/>
  <c r="KP236" i="7"/>
  <c r="KP232" i="7"/>
  <c r="KP241" i="7"/>
  <c r="KP227" i="7"/>
  <c r="KP229" i="7"/>
  <c r="KP230" i="7"/>
  <c r="KP228" i="7"/>
  <c r="KP245" i="7"/>
  <c r="KP240" i="7"/>
  <c r="KP239" i="7"/>
  <c r="DC192" i="7"/>
  <c r="DC17" i="7" s="1"/>
  <c r="DH187" i="7"/>
  <c r="DH12" i="7" s="1"/>
  <c r="IG199" i="7"/>
  <c r="AO246" i="7"/>
  <c r="FR246" i="7"/>
  <c r="GB242" i="7"/>
  <c r="GB237" i="7"/>
  <c r="GB243" i="7"/>
  <c r="GB244" i="7"/>
  <c r="GB233" i="7"/>
  <c r="GB234" i="7"/>
  <c r="GB230" i="7"/>
  <c r="GB238" i="7"/>
  <c r="GB241" i="7"/>
  <c r="GB236" i="7"/>
  <c r="GB232" i="7"/>
  <c r="GB227" i="7"/>
  <c r="GB231" i="7"/>
  <c r="GB229" i="7"/>
  <c r="GB235" i="7"/>
  <c r="GB228" i="7"/>
  <c r="GB240" i="7"/>
  <c r="GB245" i="7"/>
  <c r="GB239" i="7"/>
  <c r="DC188" i="7"/>
  <c r="DC13" i="7" s="1"/>
  <c r="HZ241" i="7"/>
  <c r="HZ242" i="7"/>
  <c r="HZ243" i="7"/>
  <c r="HZ232" i="7"/>
  <c r="HZ244" i="7"/>
  <c r="HZ229" i="7"/>
  <c r="HZ238" i="7"/>
  <c r="HZ236" i="7"/>
  <c r="HZ235" i="7"/>
  <c r="HZ237" i="7"/>
  <c r="HZ228" i="7"/>
  <c r="HZ230" i="7"/>
  <c r="HZ234" i="7"/>
  <c r="HZ231" i="7"/>
  <c r="HZ233" i="7"/>
  <c r="HZ227" i="7"/>
  <c r="HZ245" i="7"/>
  <c r="HZ239" i="7"/>
  <c r="HZ240" i="7"/>
  <c r="DH190" i="7"/>
  <c r="DH15" i="7" s="1"/>
  <c r="DH183" i="7"/>
  <c r="AO187" i="7"/>
  <c r="AO12" i="7" s="1"/>
  <c r="IG196" i="7"/>
  <c r="DE246" i="7"/>
  <c r="HP246" i="7"/>
  <c r="GC250" i="7"/>
  <c r="GC201" i="7" s="1"/>
  <c r="GC26" i="7" s="1"/>
  <c r="GC242" i="7"/>
  <c r="GC244" i="7"/>
  <c r="GC237" i="7"/>
  <c r="GC243" i="7"/>
  <c r="GC233" i="7"/>
  <c r="GC234" i="7"/>
  <c r="GC230" i="7"/>
  <c r="GC238" i="7"/>
  <c r="GC236" i="7"/>
  <c r="GC241" i="7"/>
  <c r="GC232" i="7"/>
  <c r="GC227" i="7"/>
  <c r="GC231" i="7"/>
  <c r="GC229" i="7"/>
  <c r="GC228" i="7"/>
  <c r="GC235" i="7"/>
  <c r="GC239" i="7"/>
  <c r="GC245" i="7"/>
  <c r="GC240" i="7"/>
  <c r="DC186" i="7"/>
  <c r="DC11" i="7" s="1"/>
  <c r="DH191" i="7"/>
  <c r="DH16" i="7" s="1"/>
  <c r="AO190" i="7"/>
  <c r="AO15" i="7" s="1"/>
  <c r="KK246" i="7"/>
  <c r="CY246" i="7"/>
  <c r="KJ246" i="7"/>
  <c r="KV244" i="7"/>
  <c r="KV238" i="7"/>
  <c r="KV243" i="7"/>
  <c r="KV242" i="7"/>
  <c r="KV234" i="7"/>
  <c r="KV236" i="7"/>
  <c r="KV241" i="7"/>
  <c r="KV231" i="7"/>
  <c r="KV232" i="7"/>
  <c r="KV237" i="7"/>
  <c r="KV227" i="7"/>
  <c r="KV229" i="7"/>
  <c r="KV230" i="7"/>
  <c r="KV233" i="7"/>
  <c r="KV228" i="7"/>
  <c r="KV235" i="7"/>
  <c r="KV245" i="7"/>
  <c r="KV239" i="7"/>
  <c r="KV240" i="7"/>
  <c r="DC184" i="7"/>
  <c r="DC9" i="7" s="1"/>
  <c r="HN243" i="7"/>
  <c r="HN244" i="7"/>
  <c r="HN234" i="7"/>
  <c r="HN241" i="7"/>
  <c r="HN242" i="7"/>
  <c r="HN237" i="7"/>
  <c r="HN231" i="7"/>
  <c r="HN233" i="7"/>
  <c r="HN238" i="7"/>
  <c r="HN236" i="7"/>
  <c r="HN235" i="7"/>
  <c r="HN227" i="7"/>
  <c r="HN232" i="7"/>
  <c r="HN228" i="7"/>
  <c r="HN230" i="7"/>
  <c r="HN229" i="7"/>
  <c r="HN245" i="7"/>
  <c r="HN239" i="7"/>
  <c r="LA244" i="7"/>
  <c r="LA241" i="7"/>
  <c r="LA243" i="7"/>
  <c r="LA242" i="7"/>
  <c r="LA236" i="7"/>
  <c r="LA238" i="7"/>
  <c r="LA237" i="7"/>
  <c r="LA227" i="7"/>
  <c r="LA230" i="7"/>
  <c r="LA229" i="7"/>
  <c r="LA233" i="7"/>
  <c r="LA228" i="7"/>
  <c r="LA231" i="7"/>
  <c r="LA235" i="7"/>
  <c r="LA232" i="7"/>
  <c r="LA234" i="7"/>
  <c r="LA245" i="7"/>
  <c r="LA240" i="7"/>
  <c r="DH193" i="7"/>
  <c r="DH18" i="7" s="1"/>
  <c r="DD165" i="7"/>
  <c r="AO188" i="7"/>
  <c r="AO13" i="7" s="1"/>
  <c r="DH246" i="7"/>
  <c r="KD246" i="7"/>
  <c r="KB246" i="7"/>
  <c r="KR250" i="7"/>
  <c r="KR201" i="7" s="1"/>
  <c r="KR243" i="7"/>
  <c r="KR244" i="7"/>
  <c r="KR238" i="7"/>
  <c r="KR237" i="7"/>
  <c r="KR234" i="7"/>
  <c r="KR241" i="7"/>
  <c r="KR235" i="7"/>
  <c r="KR233" i="7"/>
  <c r="KR231" i="7"/>
  <c r="KR236" i="7"/>
  <c r="KR232" i="7"/>
  <c r="KR242" i="7"/>
  <c r="KR227" i="7"/>
  <c r="KR229" i="7"/>
  <c r="KR230" i="7"/>
  <c r="KR228" i="7"/>
  <c r="KR245" i="7"/>
  <c r="KR240" i="7"/>
  <c r="KR239" i="7"/>
  <c r="GD242" i="7"/>
  <c r="GD243" i="7"/>
  <c r="GD244" i="7"/>
  <c r="GD233" i="7"/>
  <c r="GD234" i="7"/>
  <c r="GD230" i="7"/>
  <c r="GD238" i="7"/>
  <c r="GD236" i="7"/>
  <c r="GD241" i="7"/>
  <c r="GD237" i="7"/>
  <c r="GD232" i="7"/>
  <c r="GD227" i="7"/>
  <c r="GD231" i="7"/>
  <c r="GD229" i="7"/>
  <c r="GD235" i="7"/>
  <c r="GD228" i="7"/>
  <c r="GD245" i="7"/>
  <c r="GD239" i="7"/>
  <c r="GD240" i="7"/>
  <c r="DC189" i="7"/>
  <c r="DC14" i="7" s="1"/>
  <c r="DH184" i="7"/>
  <c r="DH9" i="7" s="1"/>
  <c r="MP232" i="7"/>
  <c r="DH198" i="7"/>
  <c r="DH23" i="7" s="1"/>
  <c r="DA165" i="7"/>
  <c r="AO191" i="7"/>
  <c r="AO16" i="7" s="1"/>
  <c r="HX246" i="7"/>
  <c r="JP162" i="7"/>
  <c r="JP163" i="7"/>
  <c r="JP32" i="7"/>
  <c r="JP31" i="7"/>
  <c r="JP8" i="7"/>
  <c r="MA242" i="7"/>
  <c r="FS250" i="7"/>
  <c r="FS201" i="7" s="1"/>
  <c r="FS26" i="7" s="1"/>
  <c r="FS241" i="7"/>
  <c r="FS236" i="7"/>
  <c r="FS243" i="7"/>
  <c r="FS244" i="7"/>
  <c r="FS242" i="7"/>
  <c r="FS235" i="7"/>
  <c r="FS238" i="7"/>
  <c r="FS232" i="7"/>
  <c r="FS231" i="7"/>
  <c r="FS234" i="7"/>
  <c r="FS228" i="7"/>
  <c r="FS237" i="7"/>
  <c r="FS233" i="7"/>
  <c r="FS229" i="7"/>
  <c r="FS230" i="7"/>
  <c r="FS227" i="7"/>
  <c r="FS245" i="7"/>
  <c r="FS240" i="7"/>
  <c r="FS239" i="7"/>
  <c r="DC183" i="7"/>
  <c r="GE243" i="7"/>
  <c r="GE244" i="7"/>
  <c r="GE237" i="7"/>
  <c r="GE242" i="7"/>
  <c r="GE233" i="7"/>
  <c r="GE234" i="7"/>
  <c r="GE230" i="7"/>
  <c r="GE238" i="7"/>
  <c r="GE236" i="7"/>
  <c r="GE241" i="7"/>
  <c r="GE232" i="7"/>
  <c r="GE227" i="7"/>
  <c r="GE231" i="7"/>
  <c r="GE229" i="7"/>
  <c r="GE235" i="7"/>
  <c r="GE228" i="7"/>
  <c r="GE245" i="7"/>
  <c r="GE240" i="7"/>
  <c r="GE239" i="7"/>
  <c r="HC242" i="7"/>
  <c r="HC244" i="7"/>
  <c r="HC237" i="7"/>
  <c r="HC241" i="7"/>
  <c r="HC243" i="7"/>
  <c r="HC236" i="7"/>
  <c r="HC238" i="7"/>
  <c r="HC235" i="7"/>
  <c r="HC229" i="7"/>
  <c r="HC231" i="7"/>
  <c r="HC234" i="7"/>
  <c r="HC227" i="7"/>
  <c r="HC233" i="7"/>
  <c r="HC230" i="7"/>
  <c r="HC232" i="7"/>
  <c r="HC228" i="7"/>
  <c r="HC245" i="7"/>
  <c r="HC239" i="7"/>
  <c r="MF227" i="7"/>
  <c r="AO189" i="7"/>
  <c r="AO14" i="7" s="1"/>
  <c r="HR246" i="7"/>
  <c r="HN240" i="7"/>
  <c r="FQ246" i="7"/>
  <c r="DR250" i="7"/>
  <c r="DR241" i="7"/>
  <c r="DR242" i="7"/>
  <c r="DR244" i="7"/>
  <c r="DR237" i="7"/>
  <c r="DR229" i="7"/>
  <c r="DR235" i="7"/>
  <c r="DR238" i="7"/>
  <c r="DR243" i="7"/>
  <c r="DR228" i="7"/>
  <c r="DR230" i="7"/>
  <c r="DR234" i="7"/>
  <c r="DR231" i="7"/>
  <c r="DR233" i="7"/>
  <c r="DR236" i="7"/>
  <c r="DR232" i="7"/>
  <c r="DR227" i="7"/>
  <c r="DR245" i="7"/>
  <c r="DR240" i="7"/>
  <c r="DR239" i="7"/>
  <c r="GA242" i="7"/>
  <c r="GA237" i="7"/>
  <c r="GA243" i="7"/>
  <c r="GA244" i="7"/>
  <c r="GA241" i="7"/>
  <c r="GA234" i="7"/>
  <c r="GA238" i="7"/>
  <c r="GA233" i="7"/>
  <c r="GA236" i="7"/>
  <c r="GA232" i="7"/>
  <c r="GA230" i="7"/>
  <c r="GA227" i="7"/>
  <c r="GA231" i="7"/>
  <c r="GA235" i="7"/>
  <c r="GA229" i="7"/>
  <c r="GA228" i="7"/>
  <c r="GA245" i="7"/>
  <c r="GA239" i="7"/>
  <c r="GA240" i="7"/>
  <c r="DC185" i="7"/>
  <c r="DC10" i="7" s="1"/>
  <c r="DH185" i="7"/>
  <c r="DH10" i="7" s="1"/>
  <c r="AO192" i="7"/>
  <c r="AO17" i="7" s="1"/>
  <c r="DJ246" i="7"/>
  <c r="KC246" i="7"/>
  <c r="LF240" i="7"/>
  <c r="DL250" i="7"/>
  <c r="DL244" i="7"/>
  <c r="DL241" i="7"/>
  <c r="DL243" i="7"/>
  <c r="DL242" i="7"/>
  <c r="DL235" i="7"/>
  <c r="DL237" i="7"/>
  <c r="DL234" i="7"/>
  <c r="DL233" i="7"/>
  <c r="DL232" i="7"/>
  <c r="DL238" i="7"/>
  <c r="DL227" i="7"/>
  <c r="DL228" i="7"/>
  <c r="DL230" i="7"/>
  <c r="DL231" i="7"/>
  <c r="DL229" i="7"/>
  <c r="DL236" i="7"/>
  <c r="DL239" i="7"/>
  <c r="DL240" i="7"/>
  <c r="DL245" i="7"/>
  <c r="FT250" i="7"/>
  <c r="FT241" i="7"/>
  <c r="FT236" i="7"/>
  <c r="FT243" i="7"/>
  <c r="FT244" i="7"/>
  <c r="FT235" i="7"/>
  <c r="FT232" i="7"/>
  <c r="FT238" i="7"/>
  <c r="FT242" i="7"/>
  <c r="FT229" i="7"/>
  <c r="FT231" i="7"/>
  <c r="FT234" i="7"/>
  <c r="FT228" i="7"/>
  <c r="FT237" i="7"/>
  <c r="FT233" i="7"/>
  <c r="FT230" i="7"/>
  <c r="FT227" i="7"/>
  <c r="FT245" i="7"/>
  <c r="FT240" i="7"/>
  <c r="FT239" i="7"/>
  <c r="KY250" i="7"/>
  <c r="KY244" i="7"/>
  <c r="KY241" i="7"/>
  <c r="KY235" i="7"/>
  <c r="KY243" i="7"/>
  <c r="KY242" i="7"/>
  <c r="KY236" i="7"/>
  <c r="KY238" i="7"/>
  <c r="KY234" i="7"/>
  <c r="KY237" i="7"/>
  <c r="KY227" i="7"/>
  <c r="KY229" i="7"/>
  <c r="KY230" i="7"/>
  <c r="KY233" i="7"/>
  <c r="KY228" i="7"/>
  <c r="KY231" i="7"/>
  <c r="KY232" i="7"/>
  <c r="KY245" i="7"/>
  <c r="KY240" i="7"/>
  <c r="AO184" i="7"/>
  <c r="AO9" i="7" s="1"/>
  <c r="Q151" i="7"/>
  <c r="HK250" i="7"/>
  <c r="HK243" i="7"/>
  <c r="HK244" i="7"/>
  <c r="HK238" i="7"/>
  <c r="HK241" i="7"/>
  <c r="HK242" i="7"/>
  <c r="HK237" i="7"/>
  <c r="HK234" i="7"/>
  <c r="HK236" i="7"/>
  <c r="HK235" i="7"/>
  <c r="HK227" i="7"/>
  <c r="HK232" i="7"/>
  <c r="HK228" i="7"/>
  <c r="HK230" i="7"/>
  <c r="HK229" i="7"/>
  <c r="HK231" i="7"/>
  <c r="HK233" i="7"/>
  <c r="HK245" i="7"/>
  <c r="HK239" i="7"/>
  <c r="HK240" i="7"/>
  <c r="AA144" i="7"/>
  <c r="DC194" i="7"/>
  <c r="DC19" i="7" s="1"/>
  <c r="DC191" i="7"/>
  <c r="DC16" i="7" s="1"/>
  <c r="DI165" i="7"/>
  <c r="AO185" i="7"/>
  <c r="AO10" i="7" s="1"/>
  <c r="U148" i="7"/>
  <c r="FJ246" i="7"/>
  <c r="IG246" i="7"/>
  <c r="KN250" i="7"/>
  <c r="KN201" i="7" s="1"/>
  <c r="KN243" i="7"/>
  <c r="KN244" i="7"/>
  <c r="KN237" i="7"/>
  <c r="KN241" i="7"/>
  <c r="KN238" i="7"/>
  <c r="KN233" i="7"/>
  <c r="KN242" i="7"/>
  <c r="KN234" i="7"/>
  <c r="KN230" i="7"/>
  <c r="KN235" i="7"/>
  <c r="KN231" i="7"/>
  <c r="KN236" i="7"/>
  <c r="KN227" i="7"/>
  <c r="KN229" i="7"/>
  <c r="KN228" i="7"/>
  <c r="KN232" i="7"/>
  <c r="KN245" i="7"/>
  <c r="KN239" i="7"/>
  <c r="KN240" i="7"/>
  <c r="DC190" i="7"/>
  <c r="DC15" i="7" s="1"/>
  <c r="MA233" i="7"/>
  <c r="AL165" i="7"/>
  <c r="FM246" i="7"/>
  <c r="DU250" i="7"/>
  <c r="DU201" i="7" s="1"/>
  <c r="DU26" i="7" s="1"/>
  <c r="DU242" i="7"/>
  <c r="DU241" i="7"/>
  <c r="DU244" i="7"/>
  <c r="DU237" i="7"/>
  <c r="DU235" i="7"/>
  <c r="DU238" i="7"/>
  <c r="DU243" i="7"/>
  <c r="DU228" i="7"/>
  <c r="DU234" i="7"/>
  <c r="DU230" i="7"/>
  <c r="DU231" i="7"/>
  <c r="DU229" i="7"/>
  <c r="DU233" i="7"/>
  <c r="DU236" i="7"/>
  <c r="DU232" i="7"/>
  <c r="DU227" i="7"/>
  <c r="DU245" i="7"/>
  <c r="DU240" i="7"/>
  <c r="DU239" i="7"/>
  <c r="FX250" i="7"/>
  <c r="FX242" i="7"/>
  <c r="FX236" i="7"/>
  <c r="FX241" i="7"/>
  <c r="FX243" i="7"/>
  <c r="FX244" i="7"/>
  <c r="FX238" i="7"/>
  <c r="FX233" i="7"/>
  <c r="FX229" i="7"/>
  <c r="FX234" i="7"/>
  <c r="FX230" i="7"/>
  <c r="FX235" i="7"/>
  <c r="FX228" i="7"/>
  <c r="FX237" i="7"/>
  <c r="FX232" i="7"/>
  <c r="FX231" i="7"/>
  <c r="FX227" i="7"/>
  <c r="FX245" i="7"/>
  <c r="FX240" i="7"/>
  <c r="FX239" i="7"/>
  <c r="DZ242" i="7"/>
  <c r="DZ243" i="7"/>
  <c r="DZ241" i="7"/>
  <c r="DZ244" i="7"/>
  <c r="DZ233" i="7"/>
  <c r="DZ238" i="7"/>
  <c r="DZ230" i="7"/>
  <c r="DZ236" i="7"/>
  <c r="DZ231" i="7"/>
  <c r="DZ229" i="7"/>
  <c r="DZ232" i="7"/>
  <c r="DZ227" i="7"/>
  <c r="DZ234" i="7"/>
  <c r="DZ235" i="7"/>
  <c r="DZ228" i="7"/>
  <c r="DZ237" i="7"/>
  <c r="DZ240" i="7"/>
  <c r="DZ239" i="7"/>
  <c r="DZ245" i="7"/>
  <c r="AO186" i="7"/>
  <c r="AO11" i="7" s="1"/>
  <c r="L147" i="7"/>
  <c r="CZ246" i="7"/>
  <c r="JW246" i="7"/>
  <c r="HC240" i="7"/>
  <c r="DK244" i="7"/>
  <c r="DK241" i="7"/>
  <c r="DK243" i="7"/>
  <c r="DK242" i="7"/>
  <c r="DK235" i="7"/>
  <c r="DK237" i="7"/>
  <c r="DK234" i="7"/>
  <c r="DK233" i="7"/>
  <c r="DK232" i="7"/>
  <c r="DK238" i="7"/>
  <c r="DK227" i="7"/>
  <c r="DK228" i="7"/>
  <c r="DK230" i="7"/>
  <c r="DK231" i="7"/>
  <c r="DK229" i="7"/>
  <c r="DK236" i="7"/>
  <c r="DK245" i="7"/>
  <c r="DK240" i="7"/>
  <c r="DK239" i="7"/>
  <c r="HE242" i="7"/>
  <c r="HE244" i="7"/>
  <c r="HE237" i="7"/>
  <c r="HE241" i="7"/>
  <c r="HE243" i="7"/>
  <c r="HE236" i="7"/>
  <c r="HE238" i="7"/>
  <c r="HE233" i="7"/>
  <c r="HE230" i="7"/>
  <c r="HE234" i="7"/>
  <c r="HE235" i="7"/>
  <c r="HE227" i="7"/>
  <c r="HE232" i="7"/>
  <c r="HE228" i="7"/>
  <c r="HE231" i="7"/>
  <c r="HE229" i="7"/>
  <c r="HE245" i="7"/>
  <c r="HE240" i="7"/>
  <c r="DC195" i="7"/>
  <c r="DC20" i="7" s="1"/>
  <c r="HF242" i="7"/>
  <c r="HF243" i="7"/>
  <c r="HF244" i="7"/>
  <c r="HF241" i="7"/>
  <c r="HF238" i="7"/>
  <c r="HF233" i="7"/>
  <c r="HF230" i="7"/>
  <c r="HF236" i="7"/>
  <c r="HF237" i="7"/>
  <c r="HF234" i="7"/>
  <c r="HF235" i="7"/>
  <c r="HF227" i="7"/>
  <c r="HF232" i="7"/>
  <c r="HF229" i="7"/>
  <c r="HF231" i="7"/>
  <c r="HF228" i="7"/>
  <c r="HF245" i="7"/>
  <c r="HF240" i="7"/>
  <c r="HF239" i="7"/>
  <c r="HL243" i="7"/>
  <c r="HL244" i="7"/>
  <c r="HL238" i="7"/>
  <c r="HL234" i="7"/>
  <c r="HL241" i="7"/>
  <c r="HL242" i="7"/>
  <c r="HL237" i="7"/>
  <c r="HL231" i="7"/>
  <c r="HL236" i="7"/>
  <c r="HL235" i="7"/>
  <c r="HL227" i="7"/>
  <c r="HL232" i="7"/>
  <c r="HL228" i="7"/>
  <c r="HL230" i="7"/>
  <c r="HL229" i="7"/>
  <c r="HL233" i="7"/>
  <c r="HL245" i="7"/>
  <c r="HL240" i="7"/>
  <c r="L87" i="7"/>
  <c r="DC187" i="7"/>
  <c r="DC12" i="7" s="1"/>
  <c r="KS250" i="7"/>
  <c r="KS201" i="7" s="1"/>
  <c r="KS243" i="7"/>
  <c r="KS244" i="7"/>
  <c r="KS238" i="7"/>
  <c r="KS237" i="7"/>
  <c r="KS234" i="7"/>
  <c r="KS241" i="7"/>
  <c r="KS235" i="7"/>
  <c r="KS233" i="7"/>
  <c r="KS231" i="7"/>
  <c r="KS236" i="7"/>
  <c r="KS232" i="7"/>
  <c r="KS242" i="7"/>
  <c r="KS227" i="7"/>
  <c r="KS229" i="7"/>
  <c r="KS230" i="7"/>
  <c r="KS228" i="7"/>
  <c r="KS245" i="7"/>
  <c r="KS240" i="7"/>
  <c r="KS239" i="7"/>
  <c r="GK243" i="7"/>
  <c r="GK244" i="7"/>
  <c r="GK238" i="7"/>
  <c r="GK242" i="7"/>
  <c r="GK241" i="7"/>
  <c r="GK234" i="7"/>
  <c r="GK237" i="7"/>
  <c r="GK233" i="7"/>
  <c r="GK231" i="7"/>
  <c r="GK236" i="7"/>
  <c r="GK232" i="7"/>
  <c r="GK227" i="7"/>
  <c r="GK230" i="7"/>
  <c r="GK229" i="7"/>
  <c r="GK235" i="7"/>
  <c r="GK228" i="7"/>
  <c r="GK245" i="7"/>
  <c r="GK240" i="7"/>
  <c r="GK239" i="7"/>
  <c r="LC241" i="7"/>
  <c r="LC243" i="7"/>
  <c r="LC236" i="7"/>
  <c r="LC242" i="7"/>
  <c r="LC244" i="7"/>
  <c r="LC238" i="7"/>
  <c r="LC237" i="7"/>
  <c r="LC230" i="7"/>
  <c r="LC233" i="7"/>
  <c r="LC229" i="7"/>
  <c r="LC228" i="7"/>
  <c r="LC231" i="7"/>
  <c r="LC235" i="7"/>
  <c r="LC232" i="7"/>
  <c r="LC227" i="7"/>
  <c r="LC234" i="7"/>
  <c r="LC239" i="7"/>
  <c r="LC245" i="7"/>
  <c r="L77" i="7"/>
  <c r="DN250" i="7"/>
  <c r="DN201" i="7" s="1"/>
  <c r="DN26" i="7" s="1"/>
  <c r="DN244" i="7"/>
  <c r="DN241" i="7"/>
  <c r="DN242" i="7"/>
  <c r="DN236" i="7"/>
  <c r="DN243" i="7"/>
  <c r="DN235" i="7"/>
  <c r="DN237" i="7"/>
  <c r="DN234" i="7"/>
  <c r="DN233" i="7"/>
  <c r="DN232" i="7"/>
  <c r="DN238" i="7"/>
  <c r="DN227" i="7"/>
  <c r="DN228" i="7"/>
  <c r="DN230" i="7"/>
  <c r="DN231" i="7"/>
  <c r="DN229" i="7"/>
  <c r="DN240" i="7"/>
  <c r="DN245" i="7"/>
  <c r="DN239" i="7"/>
  <c r="HN250" i="7"/>
  <c r="DC197" i="7"/>
  <c r="DC22" i="7" s="1"/>
  <c r="L165" i="7"/>
  <c r="FQ194" i="7"/>
  <c r="FQ19" i="7" s="1"/>
  <c r="HT250" i="7"/>
  <c r="HT244" i="7"/>
  <c r="HT241" i="7"/>
  <c r="HT243" i="7"/>
  <c r="HT242" i="7"/>
  <c r="HT237" i="7"/>
  <c r="HT235" i="7"/>
  <c r="HT233" i="7"/>
  <c r="HT234" i="7"/>
  <c r="HT229" i="7"/>
  <c r="HT238" i="7"/>
  <c r="HT236" i="7"/>
  <c r="HT227" i="7"/>
  <c r="HT232" i="7"/>
  <c r="HT228" i="7"/>
  <c r="HT230" i="7"/>
  <c r="HT231" i="7"/>
  <c r="HT245" i="7"/>
  <c r="HT239" i="7"/>
  <c r="HT240" i="7"/>
  <c r="AO183" i="7"/>
  <c r="FO246" i="7"/>
  <c r="DG246" i="7"/>
  <c r="HW246" i="7"/>
  <c r="AO199" i="7"/>
  <c r="AO24" i="7" s="1"/>
  <c r="HI239" i="7"/>
  <c r="KG246" i="7"/>
  <c r="DV242" i="7"/>
  <c r="DV237" i="7"/>
  <c r="DV241" i="7"/>
  <c r="DV244" i="7"/>
  <c r="DV233" i="7"/>
  <c r="DV235" i="7"/>
  <c r="DV238" i="7"/>
  <c r="DV230" i="7"/>
  <c r="DV243" i="7"/>
  <c r="DV228" i="7"/>
  <c r="DV234" i="7"/>
  <c r="DV231" i="7"/>
  <c r="DV229" i="7"/>
  <c r="DV236" i="7"/>
  <c r="DV232" i="7"/>
  <c r="DV227" i="7"/>
  <c r="DV245" i="7"/>
  <c r="DV240" i="7"/>
  <c r="DV239" i="7"/>
  <c r="LD241" i="7"/>
  <c r="LD243" i="7"/>
  <c r="LD236" i="7"/>
  <c r="LD242" i="7"/>
  <c r="LD244" i="7"/>
  <c r="LD232" i="7"/>
  <c r="LD238" i="7"/>
  <c r="LD229" i="7"/>
  <c r="LD237" i="7"/>
  <c r="LD230" i="7"/>
  <c r="LD233" i="7"/>
  <c r="LD228" i="7"/>
  <c r="LD231" i="7"/>
  <c r="LD235" i="7"/>
  <c r="LD234" i="7"/>
  <c r="LD227" i="7"/>
  <c r="LD245" i="7"/>
  <c r="LD240" i="7"/>
  <c r="FQ186" i="7"/>
  <c r="FQ11" i="7" s="1"/>
  <c r="FQ188" i="7"/>
  <c r="FQ13" i="7" s="1"/>
  <c r="AO198" i="7"/>
  <c r="AO23" i="7" s="1"/>
  <c r="DB246" i="7"/>
  <c r="IC246" i="7"/>
  <c r="KO246" i="7"/>
  <c r="DA246" i="7"/>
  <c r="KT246" i="7"/>
  <c r="Q148" i="7"/>
  <c r="DF188" i="7"/>
  <c r="DF13" i="7" s="1"/>
  <c r="U200" i="7"/>
  <c r="T22" i="37" s="1"/>
  <c r="T35" i="37" s="1"/>
  <c r="HU192" i="7"/>
  <c r="Q158" i="7"/>
  <c r="Q76" i="7"/>
  <c r="HU184" i="7"/>
  <c r="L85" i="7"/>
  <c r="Q146" i="7"/>
  <c r="U185" i="7"/>
  <c r="T7" i="37" s="1"/>
  <c r="HU188" i="7"/>
  <c r="T250" i="7"/>
  <c r="T232" i="7"/>
  <c r="T55" i="7" s="1"/>
  <c r="T241" i="7"/>
  <c r="T231" i="7"/>
  <c r="T243" i="7"/>
  <c r="T230" i="7"/>
  <c r="T229" i="7"/>
  <c r="T52" i="7" s="1"/>
  <c r="T238" i="7"/>
  <c r="T61" i="7" s="1"/>
  <c r="T228" i="7"/>
  <c r="T237" i="7"/>
  <c r="T227" i="7"/>
  <c r="T236" i="7"/>
  <c r="T234" i="7"/>
  <c r="T235" i="7"/>
  <c r="T244" i="7"/>
  <c r="T67" i="7" s="1"/>
  <c r="T233" i="7"/>
  <c r="T56" i="7" s="1"/>
  <c r="T242" i="7"/>
  <c r="T245" i="7"/>
  <c r="T239" i="7"/>
  <c r="T240" i="7"/>
  <c r="DF185" i="7"/>
  <c r="DF10" i="7" s="1"/>
  <c r="Q156" i="7"/>
  <c r="DF191" i="7"/>
  <c r="DF16" i="7" s="1"/>
  <c r="U189" i="7"/>
  <c r="T11" i="37" s="1"/>
  <c r="M250" i="7"/>
  <c r="M201" i="7" s="1"/>
  <c r="M229" i="7"/>
  <c r="M74" i="7" s="1"/>
  <c r="M238" i="7"/>
  <c r="M83" i="7" s="1"/>
  <c r="M228" i="7"/>
  <c r="M237" i="7"/>
  <c r="M82" i="7" s="1"/>
  <c r="M227" i="7"/>
  <c r="M72" i="7" s="1"/>
  <c r="M236" i="7"/>
  <c r="M81" i="7" s="1"/>
  <c r="M235" i="7"/>
  <c r="M80" i="7" s="1"/>
  <c r="M244" i="7"/>
  <c r="M67" i="7" s="1"/>
  <c r="M234" i="7"/>
  <c r="M79" i="7" s="1"/>
  <c r="M243" i="7"/>
  <c r="M88" i="7" s="1"/>
  <c r="M241" i="7"/>
  <c r="M86" i="7" s="1"/>
  <c r="M233" i="7"/>
  <c r="M78" i="7" s="1"/>
  <c r="M242" i="7"/>
  <c r="M87" i="7" s="1"/>
  <c r="M231" i="7"/>
  <c r="M76" i="7" s="1"/>
  <c r="M232" i="7"/>
  <c r="M55" i="7" s="1"/>
  <c r="M230" i="7"/>
  <c r="M75" i="7" s="1"/>
  <c r="M245" i="7"/>
  <c r="M239" i="7"/>
  <c r="M84" i="7" s="1"/>
  <c r="M240" i="7"/>
  <c r="L158" i="7"/>
  <c r="HU183" i="7"/>
  <c r="Q144" i="7"/>
  <c r="L153" i="7"/>
  <c r="HU189" i="7"/>
  <c r="U155" i="7"/>
  <c r="HU191" i="7"/>
  <c r="U154" i="7"/>
  <c r="L150" i="7"/>
  <c r="HU186" i="7"/>
  <c r="U144" i="7"/>
  <c r="DF187" i="7"/>
  <c r="DF12" i="7" s="1"/>
  <c r="HU194" i="7"/>
  <c r="U143" i="7"/>
  <c r="Q54" i="7"/>
  <c r="Q154" i="7"/>
  <c r="U192" i="7"/>
  <c r="T14" i="37" s="1"/>
  <c r="U186" i="7"/>
  <c r="T8" i="37" s="1"/>
  <c r="L149" i="7"/>
  <c r="HU193" i="7"/>
  <c r="U147" i="7"/>
  <c r="Q145" i="7"/>
  <c r="U184" i="7"/>
  <c r="T6" i="37" s="1"/>
  <c r="L145" i="7"/>
  <c r="Q165" i="7"/>
  <c r="L144" i="7"/>
  <c r="Q147" i="7"/>
  <c r="U187" i="7"/>
  <c r="T9" i="37" s="1"/>
  <c r="L148" i="7"/>
  <c r="U193" i="7"/>
  <c r="T15" i="37" s="1"/>
  <c r="L146" i="7"/>
  <c r="AA246" i="7"/>
  <c r="L155" i="7"/>
  <c r="L154" i="7"/>
  <c r="L246" i="7"/>
  <c r="DF192" i="7"/>
  <c r="DF17" i="7" s="1"/>
  <c r="DF183" i="7"/>
  <c r="L156" i="7"/>
  <c r="DF194" i="7"/>
  <c r="DF19" i="7" s="1"/>
  <c r="L151" i="7"/>
  <c r="DF184" i="7"/>
  <c r="DF9" i="7" s="1"/>
  <c r="DF197" i="7"/>
  <c r="DF22" i="7" s="1"/>
  <c r="L152" i="7"/>
  <c r="U246" i="7"/>
  <c r="U194" i="7"/>
  <c r="T16" i="37" s="1"/>
  <c r="DF196" i="7"/>
  <c r="DF21" i="7" s="1"/>
  <c r="U191" i="7"/>
  <c r="T13" i="37" s="1"/>
  <c r="T32" i="37" s="1"/>
  <c r="Q246" i="7"/>
  <c r="DF199" i="7"/>
  <c r="DF24" i="7" s="1"/>
  <c r="Q153" i="7"/>
  <c r="DF193" i="7"/>
  <c r="DF18" i="7" s="1"/>
  <c r="U190" i="7"/>
  <c r="T12" i="37" s="1"/>
  <c r="E68" i="7"/>
  <c r="HU197" i="7"/>
  <c r="DF200" i="7"/>
  <c r="DF25" i="7" s="1"/>
  <c r="R250" i="7"/>
  <c r="R231" i="7"/>
  <c r="R230" i="7"/>
  <c r="R75" i="7" s="1"/>
  <c r="R229" i="7"/>
  <c r="R74" i="7" s="1"/>
  <c r="R242" i="7"/>
  <c r="R87" i="7" s="1"/>
  <c r="R238" i="7"/>
  <c r="R83" i="7" s="1"/>
  <c r="R228" i="7"/>
  <c r="R73" i="7" s="1"/>
  <c r="R237" i="7"/>
  <c r="R82" i="7" s="1"/>
  <c r="R233" i="7"/>
  <c r="R227" i="7"/>
  <c r="R236" i="7"/>
  <c r="R81" i="7" s="1"/>
  <c r="R235" i="7"/>
  <c r="R58" i="7" s="1"/>
  <c r="R244" i="7"/>
  <c r="R67" i="7" s="1"/>
  <c r="R234" i="7"/>
  <c r="R57" i="7" s="1"/>
  <c r="R243" i="7"/>
  <c r="R66" i="7" s="1"/>
  <c r="R232" i="7"/>
  <c r="R55" i="7" s="1"/>
  <c r="R241" i="7"/>
  <c r="R64" i="7" s="1"/>
  <c r="R245" i="7"/>
  <c r="R239" i="7"/>
  <c r="R84" i="7" s="1"/>
  <c r="R240" i="7"/>
  <c r="R85" i="7" s="1"/>
  <c r="HU196" i="7"/>
  <c r="Q155" i="7"/>
  <c r="U188" i="7"/>
  <c r="T10" i="37" s="1"/>
  <c r="U183" i="7"/>
  <c r="DF195" i="7"/>
  <c r="DF20" i="7" s="1"/>
  <c r="Q150" i="7"/>
  <c r="DF198" i="7"/>
  <c r="DF23" i="7" s="1"/>
  <c r="HU199" i="7"/>
  <c r="HU200" i="7"/>
  <c r="HU25" i="7" s="1"/>
  <c r="HU198" i="7"/>
  <c r="AB250" i="7"/>
  <c r="AB197" i="7" s="1"/>
  <c r="AA19" i="37" s="1"/>
  <c r="AB244" i="7"/>
  <c r="AB234" i="7"/>
  <c r="AB243" i="7"/>
  <c r="AB233" i="7"/>
  <c r="AB56" i="7" s="1"/>
  <c r="AB242" i="7"/>
  <c r="AB236" i="7"/>
  <c r="AB232" i="7"/>
  <c r="AB55" i="7" s="1"/>
  <c r="AB241" i="7"/>
  <c r="AB231" i="7"/>
  <c r="AB227" i="7"/>
  <c r="AB230" i="7"/>
  <c r="AB229" i="7"/>
  <c r="AB52" i="7" s="1"/>
  <c r="AB238" i="7"/>
  <c r="AB61" i="7" s="1"/>
  <c r="AB228" i="7"/>
  <c r="AB237" i="7"/>
  <c r="AB235" i="7"/>
  <c r="AB245" i="7"/>
  <c r="AB240" i="7"/>
  <c r="AB239" i="7"/>
  <c r="D246" i="7"/>
  <c r="HX196" i="7"/>
  <c r="KM185" i="7"/>
  <c r="HX187" i="7"/>
  <c r="KM184" i="7"/>
  <c r="DD196" i="7"/>
  <c r="DD21" i="7" s="1"/>
  <c r="KM192" i="7"/>
  <c r="KM189" i="7"/>
  <c r="D189" i="7"/>
  <c r="D212" i="7" s="1"/>
  <c r="D197" i="7"/>
  <c r="D220" i="7" s="1"/>
  <c r="HX188" i="7"/>
  <c r="HX192" i="7"/>
  <c r="DD195" i="7"/>
  <c r="DD20" i="7" s="1"/>
  <c r="HX186" i="7"/>
  <c r="DD200" i="7"/>
  <c r="DD25" i="7" s="1"/>
  <c r="KM187" i="7"/>
  <c r="Q198" i="7"/>
  <c r="P20" i="37" s="1"/>
  <c r="DD199" i="7"/>
  <c r="DD24" i="7" s="1"/>
  <c r="KM194" i="7"/>
  <c r="HX184" i="7"/>
  <c r="DD184" i="7"/>
  <c r="DD9" i="7" s="1"/>
  <c r="DD189" i="7"/>
  <c r="DD14" i="7" s="1"/>
  <c r="HX189" i="7"/>
  <c r="DD188" i="7"/>
  <c r="DD13" i="7" s="1"/>
  <c r="DD186" i="7"/>
  <c r="DD11" i="7" s="1"/>
  <c r="DD183" i="7"/>
  <c r="DD191" i="7"/>
  <c r="DD16" i="7" s="1"/>
  <c r="DD190" i="7"/>
  <c r="DD15" i="7" s="1"/>
  <c r="DD194" i="7"/>
  <c r="DD19" i="7" s="1"/>
  <c r="MA250" i="7"/>
  <c r="KM199" i="7"/>
  <c r="DD197" i="7"/>
  <c r="DD22" i="7" s="1"/>
  <c r="KM200" i="7"/>
  <c r="KM196" i="7"/>
  <c r="IC195" i="7"/>
  <c r="KM198" i="7"/>
  <c r="IC196" i="7"/>
  <c r="KM197" i="7"/>
  <c r="IC188" i="7"/>
  <c r="HW187" i="7"/>
  <c r="HW193" i="7"/>
  <c r="HW184" i="7"/>
  <c r="HW188" i="7"/>
  <c r="BB162" i="7"/>
  <c r="BB163" i="7"/>
  <c r="HW185" i="7"/>
  <c r="BB32" i="7"/>
  <c r="HW183" i="7"/>
  <c r="BB31" i="7"/>
  <c r="HW186" i="7"/>
  <c r="HW194" i="7"/>
  <c r="HW189" i="7"/>
  <c r="HW191" i="7"/>
  <c r="HW192" i="7"/>
  <c r="HW198" i="7"/>
  <c r="HW195" i="7"/>
  <c r="HW196" i="7"/>
  <c r="HW200" i="7"/>
  <c r="HW25" i="7" s="1"/>
  <c r="FG187" i="7"/>
  <c r="FG12" i="7" s="1"/>
  <c r="FG193" i="7"/>
  <c r="FG18" i="7" s="1"/>
  <c r="JW195" i="7"/>
  <c r="IA31" i="7"/>
  <c r="IA163" i="7"/>
  <c r="JW197" i="7"/>
  <c r="IA162" i="7"/>
  <c r="JW196" i="7"/>
  <c r="JW200" i="7"/>
  <c r="JW194" i="7"/>
  <c r="JW188" i="7"/>
  <c r="KC195" i="7"/>
  <c r="JW189" i="7"/>
  <c r="FG198" i="7"/>
  <c r="FG23" i="7" s="1"/>
  <c r="JW190" i="7"/>
  <c r="JW192" i="7"/>
  <c r="JW186" i="7"/>
  <c r="KC199" i="7"/>
  <c r="FG197" i="7"/>
  <c r="FG22" i="7" s="1"/>
  <c r="JW187" i="7"/>
  <c r="KC196" i="7"/>
  <c r="JW191" i="7"/>
  <c r="MF250" i="7"/>
  <c r="EY32" i="7"/>
  <c r="JW185" i="7"/>
  <c r="EY31" i="7"/>
  <c r="JW184" i="7"/>
  <c r="KC198" i="7"/>
  <c r="FG200" i="7"/>
  <c r="FG25" i="7" s="1"/>
  <c r="EY8" i="7"/>
  <c r="EY27" i="7" s="1"/>
  <c r="FA47" i="8" s="1"/>
  <c r="FA49" i="8" s="1"/>
  <c r="JW183" i="7"/>
  <c r="FG195" i="7"/>
  <c r="FG20" i="7" s="1"/>
  <c r="KC197" i="7"/>
  <c r="FG186" i="7"/>
  <c r="FG11" i="7" s="1"/>
  <c r="EY162" i="7"/>
  <c r="KC193" i="7"/>
  <c r="FG189" i="7"/>
  <c r="FG14" i="7" s="1"/>
  <c r="IB32" i="7"/>
  <c r="KC187" i="7"/>
  <c r="IB162" i="7"/>
  <c r="KC192" i="7"/>
  <c r="FG184" i="7"/>
  <c r="FG9" i="7" s="1"/>
  <c r="KC200" i="7"/>
  <c r="FG196" i="7"/>
  <c r="FG21" i="7" s="1"/>
  <c r="FG188" i="7"/>
  <c r="FG13" i="7" s="1"/>
  <c r="FG185" i="7"/>
  <c r="FG10" i="7" s="1"/>
  <c r="FG194" i="7"/>
  <c r="FG19" i="7" s="1"/>
  <c r="KJ196" i="7"/>
  <c r="KC188" i="7"/>
  <c r="FG191" i="7"/>
  <c r="FG16" i="7" s="1"/>
  <c r="FG199" i="7"/>
  <c r="FG24" i="7" s="1"/>
  <c r="IB31" i="7"/>
  <c r="KC189" i="7"/>
  <c r="KC185" i="7"/>
  <c r="IB163" i="7"/>
  <c r="KC186" i="7"/>
  <c r="FG192" i="7"/>
  <c r="FG17" i="7" s="1"/>
  <c r="KJ197" i="7"/>
  <c r="KJ184" i="7"/>
  <c r="IC197" i="7"/>
  <c r="D184" i="7"/>
  <c r="D207" i="7" s="1"/>
  <c r="IC199" i="7"/>
  <c r="D185" i="7"/>
  <c r="D208" i="7" s="1"/>
  <c r="D192" i="7"/>
  <c r="D215" i="7" s="1"/>
  <c r="IC200" i="7"/>
  <c r="IC25" i="7" s="1"/>
  <c r="D186" i="7"/>
  <c r="D209" i="7" s="1"/>
  <c r="D193" i="7"/>
  <c r="D216" i="7" s="1"/>
  <c r="IC198" i="7"/>
  <c r="D191" i="7"/>
  <c r="D214" i="7" s="1"/>
  <c r="IC184" i="7"/>
  <c r="IC186" i="7"/>
  <c r="IC192" i="7"/>
  <c r="IC191" i="7"/>
  <c r="D190" i="7"/>
  <c r="D213" i="7" s="1"/>
  <c r="D188" i="7"/>
  <c r="D211" i="7" s="1"/>
  <c r="D194" i="7"/>
  <c r="D217" i="7" s="1"/>
  <c r="IC189" i="7"/>
  <c r="D200" i="7"/>
  <c r="D223" i="7" s="1"/>
  <c r="IC185" i="7"/>
  <c r="D187" i="7"/>
  <c r="D210" i="7" s="1"/>
  <c r="IC193" i="7"/>
  <c r="IC183" i="7"/>
  <c r="IC190" i="7"/>
  <c r="IC187" i="7"/>
  <c r="IC194" i="7"/>
  <c r="D196" i="7"/>
  <c r="D219" i="7" s="1"/>
  <c r="D198" i="7"/>
  <c r="D221" i="7" s="1"/>
  <c r="DZ250" i="7"/>
  <c r="GB250" i="7"/>
  <c r="GB201" i="7" s="1"/>
  <c r="GB26" i="7" s="1"/>
  <c r="KJ200" i="7"/>
  <c r="KJ198" i="7"/>
  <c r="LD250" i="7"/>
  <c r="LD201" i="7" s="1"/>
  <c r="KJ193" i="7"/>
  <c r="KJ192" i="7"/>
  <c r="KJ191" i="7"/>
  <c r="KJ188" i="7"/>
  <c r="KJ185" i="7"/>
  <c r="KJ187" i="7"/>
  <c r="HZ250" i="7"/>
  <c r="HZ201" i="7" s="1"/>
  <c r="KJ183" i="7"/>
  <c r="KJ189" i="7"/>
  <c r="KJ186" i="7"/>
  <c r="KJ194" i="7"/>
  <c r="GD250" i="7"/>
  <c r="GD201" i="7" s="1"/>
  <c r="GD26" i="7" s="1"/>
  <c r="DK250" i="7"/>
  <c r="DK201" i="7" s="1"/>
  <c r="DK26" i="7" s="1"/>
  <c r="KJ195" i="7"/>
  <c r="HI250" i="7"/>
  <c r="HI201" i="7" s="1"/>
  <c r="HI26" i="7" s="1"/>
  <c r="GA250" i="7"/>
  <c r="GA201" i="7" s="1"/>
  <c r="GA26" i="7" s="1"/>
  <c r="Q191" i="7"/>
  <c r="P13" i="37" s="1"/>
  <c r="P32" i="37" s="1"/>
  <c r="Q186" i="7"/>
  <c r="P8" i="37" s="1"/>
  <c r="Q184" i="7"/>
  <c r="P6" i="37" s="1"/>
  <c r="Q185" i="7"/>
  <c r="P7" i="37" s="1"/>
  <c r="Q183" i="7"/>
  <c r="Q192" i="7"/>
  <c r="P14" i="37" s="1"/>
  <c r="JZ8" i="7"/>
  <c r="Q190" i="7"/>
  <c r="P12" i="37" s="1"/>
  <c r="JZ32" i="7"/>
  <c r="Q189" i="7"/>
  <c r="P11" i="37" s="1"/>
  <c r="LA250" i="7"/>
  <c r="LA201" i="7" s="1"/>
  <c r="JZ31" i="7"/>
  <c r="Q187" i="7"/>
  <c r="P9" i="37" s="1"/>
  <c r="JZ162" i="7"/>
  <c r="Q193" i="7"/>
  <c r="P15" i="37" s="1"/>
  <c r="JZ163" i="7"/>
  <c r="Q194" i="7"/>
  <c r="P16" i="37" s="1"/>
  <c r="LT278" i="7"/>
  <c r="Q195" i="7"/>
  <c r="P17" i="37" s="1"/>
  <c r="P28" i="37" s="1"/>
  <c r="Q200" i="7"/>
  <c r="P22" i="37" s="1"/>
  <c r="P35" i="37" s="1"/>
  <c r="Q199" i="7"/>
  <c r="P21" i="37" s="1"/>
  <c r="LC250" i="7"/>
  <c r="LC201" i="7" s="1"/>
  <c r="KV250" i="7"/>
  <c r="KV201" i="7" s="1"/>
  <c r="DO250" i="7"/>
  <c r="DO201" i="7" s="1"/>
  <c r="DO26" i="7" s="1"/>
  <c r="HL250" i="7"/>
  <c r="HL201" i="7" s="1"/>
  <c r="HL26" i="7" s="1"/>
  <c r="DQ250" i="7"/>
  <c r="LF250" i="7"/>
  <c r="LF201" i="7" s="1"/>
  <c r="HY250" i="7"/>
  <c r="HY201" i="7" s="1"/>
  <c r="HD250" i="7"/>
  <c r="HD201" i="7" s="1"/>
  <c r="HD26" i="7" s="1"/>
  <c r="KW250" i="7"/>
  <c r="KW201" i="7" s="1"/>
  <c r="GK250" i="7"/>
  <c r="GK201" i="7" s="1"/>
  <c r="GK26" i="7" s="1"/>
  <c r="FV250" i="7"/>
  <c r="FV201" i="7" s="1"/>
  <c r="FV26" i="7" s="1"/>
  <c r="HE250" i="7"/>
  <c r="HE201" i="7" s="1"/>
  <c r="HE26" i="7" s="1"/>
  <c r="FW250" i="7"/>
  <c r="FW201" i="7" s="1"/>
  <c r="FW26" i="7" s="1"/>
  <c r="ID32" i="7"/>
  <c r="ID31" i="7"/>
  <c r="ID163" i="7"/>
  <c r="KU298" i="7"/>
  <c r="LW165" i="7"/>
  <c r="IQ32" i="7"/>
  <c r="IQ163" i="7"/>
  <c r="IV32" i="7"/>
  <c r="KZ298" i="7"/>
  <c r="KK194" i="7"/>
  <c r="KK197" i="7"/>
  <c r="KK198" i="7"/>
  <c r="KK200" i="7"/>
  <c r="KK199" i="7"/>
  <c r="KK189" i="7"/>
  <c r="KK191" i="7"/>
  <c r="KK188" i="7"/>
  <c r="KK184" i="7"/>
  <c r="KK185" i="7"/>
  <c r="KK192" i="7"/>
  <c r="KK183" i="7"/>
  <c r="KK187" i="7"/>
  <c r="KK186" i="7"/>
  <c r="KK193" i="7"/>
  <c r="KK190" i="7"/>
  <c r="KK196" i="7"/>
  <c r="P66" i="28"/>
  <c r="M128" i="7" s="1"/>
  <c r="U68" i="30"/>
  <c r="R123" i="7" s="1"/>
  <c r="U66" i="28"/>
  <c r="R128" i="7" s="1"/>
  <c r="P68" i="30"/>
  <c r="M123" i="7" s="1"/>
  <c r="EG298" i="7"/>
  <c r="GI298" i="7"/>
  <c r="LT290" i="7"/>
  <c r="ED298" i="7"/>
  <c r="DY298" i="7"/>
  <c r="HM298" i="7"/>
  <c r="EC298" i="7"/>
  <c r="HG298" i="7"/>
  <c r="GO298" i="7"/>
  <c r="GN298" i="7"/>
  <c r="EE298" i="7"/>
  <c r="HJ298" i="7"/>
  <c r="MJ296" i="7"/>
  <c r="HH298" i="7"/>
  <c r="EB298" i="7"/>
  <c r="Q157" i="7"/>
  <c r="LT266" i="7"/>
  <c r="R122" i="7"/>
  <c r="LT178" i="7"/>
  <c r="U34" i="37"/>
  <c r="IV162" i="7"/>
  <c r="IQ31" i="7"/>
  <c r="IS31" i="7"/>
  <c r="IQ162" i="7"/>
  <c r="IV163" i="7"/>
  <c r="IS162" i="7"/>
  <c r="U66" i="23"/>
  <c r="R135" i="7" s="1"/>
  <c r="MK298" i="7"/>
  <c r="MG298" i="7"/>
  <c r="P66" i="22"/>
  <c r="M134" i="7" s="1"/>
  <c r="MB298" i="7"/>
  <c r="MQ298" i="7"/>
  <c r="LT291" i="7"/>
  <c r="MG274" i="7"/>
  <c r="MK274" i="7"/>
  <c r="S18" i="7"/>
  <c r="S82" i="7"/>
  <c r="GW18" i="7"/>
  <c r="GT18" i="7"/>
  <c r="GY18" i="7"/>
  <c r="GS18" i="7"/>
  <c r="GR18" i="7"/>
  <c r="GQ18" i="7"/>
  <c r="GU18" i="7"/>
  <c r="HB18" i="7"/>
  <c r="GV18" i="7"/>
  <c r="GX18" i="7"/>
  <c r="HA18" i="7"/>
  <c r="GZ18" i="7"/>
  <c r="S101" i="7"/>
  <c r="V79" i="28"/>
  <c r="S11" i="7"/>
  <c r="S75" i="7"/>
  <c r="GW11" i="7"/>
  <c r="GY11" i="7"/>
  <c r="GQ11" i="7"/>
  <c r="GT11" i="7"/>
  <c r="GS11" i="7"/>
  <c r="GR11" i="7"/>
  <c r="HB11" i="7"/>
  <c r="GU11" i="7"/>
  <c r="GV11" i="7"/>
  <c r="HA11" i="7"/>
  <c r="GZ11" i="7"/>
  <c r="GX11" i="7"/>
  <c r="Y42" i="25"/>
  <c r="X56" i="25"/>
  <c r="AB29" i="25"/>
  <c r="AA53" i="25"/>
  <c r="AA54" i="25"/>
  <c r="AA61" i="25"/>
  <c r="S73" i="7"/>
  <c r="GY9" i="7"/>
  <c r="GT9" i="7"/>
  <c r="HB9" i="7"/>
  <c r="GU9" i="7"/>
  <c r="HA9" i="7"/>
  <c r="GX9" i="7"/>
  <c r="AB30" i="22"/>
  <c r="AA63" i="22"/>
  <c r="AA55" i="22"/>
  <c r="AA64" i="22"/>
  <c r="AA57" i="22"/>
  <c r="Y43" i="29"/>
  <c r="X58" i="29"/>
  <c r="GF298" i="7"/>
  <c r="Y43" i="19"/>
  <c r="X58" i="19"/>
  <c r="Z28" i="20"/>
  <c r="Y54" i="20"/>
  <c r="LT267" i="7"/>
  <c r="X50" i="30"/>
  <c r="W64" i="30"/>
  <c r="W68" i="30" s="1"/>
  <c r="T123" i="7" s="1"/>
  <c r="JM25" i="7"/>
  <c r="X50" i="31"/>
  <c r="W62" i="31"/>
  <c r="W67" i="31" s="1"/>
  <c r="T99" i="7" s="1"/>
  <c r="EF298" i="7"/>
  <c r="V66" i="18"/>
  <c r="S129" i="7" s="1"/>
  <c r="S57" i="7" s="1"/>
  <c r="V67" i="18"/>
  <c r="S102" i="7" s="1"/>
  <c r="X40" i="26"/>
  <c r="X40" i="25"/>
  <c r="X40" i="32"/>
  <c r="X40" i="24"/>
  <c r="AB55" i="19"/>
  <c r="AB63" i="19"/>
  <c r="AC30" i="19"/>
  <c r="AB57" i="19"/>
  <c r="V67" i="12"/>
  <c r="S103" i="7" s="1"/>
  <c r="V66" i="12"/>
  <c r="S130" i="7" s="1"/>
  <c r="S58" i="7" s="1"/>
  <c r="W154" i="7"/>
  <c r="V67" i="17"/>
  <c r="S100" i="7" s="1"/>
  <c r="Y54" i="22"/>
  <c r="Z28" i="22"/>
  <c r="X40" i="22"/>
  <c r="X65" i="22" s="1"/>
  <c r="Y45" i="23"/>
  <c r="X46" i="23"/>
  <c r="X60" i="23" s="1"/>
  <c r="S20" i="7"/>
  <c r="S84" i="7"/>
  <c r="GQ20" i="7"/>
  <c r="GR20" i="7"/>
  <c r="GU20" i="7"/>
  <c r="GS20" i="7"/>
  <c r="HB20" i="7"/>
  <c r="GY20" i="7"/>
  <c r="GW20" i="7"/>
  <c r="GT20" i="7"/>
  <c r="GX20" i="7"/>
  <c r="GV20" i="7"/>
  <c r="HA20" i="7"/>
  <c r="GZ20" i="7"/>
  <c r="X50" i="18"/>
  <c r="W62" i="18"/>
  <c r="W67" i="18" s="1"/>
  <c r="T102" i="7" s="1"/>
  <c r="V68" i="30"/>
  <c r="S123" i="7" s="1"/>
  <c r="S51" i="7" s="1"/>
  <c r="V67" i="23"/>
  <c r="S108" i="7" s="1"/>
  <c r="S350" i="7" s="1"/>
  <c r="V66" i="23"/>
  <c r="S135" i="7" s="1"/>
  <c r="S63" i="7" s="1"/>
  <c r="AA61" i="32"/>
  <c r="AB29" i="32"/>
  <c r="X50" i="12"/>
  <c r="W62" i="12"/>
  <c r="W67" i="12" s="1"/>
  <c r="T103" i="7" s="1"/>
  <c r="AB30" i="29"/>
  <c r="AA63" i="29"/>
  <c r="AA64" i="29"/>
  <c r="AA55" i="29"/>
  <c r="AA57" i="29"/>
  <c r="Y43" i="30"/>
  <c r="X60" i="30"/>
  <c r="X50" i="21"/>
  <c r="W62" i="21"/>
  <c r="X50" i="23"/>
  <c r="W62" i="23"/>
  <c r="W67" i="23" s="1"/>
  <c r="T108" i="7" s="1"/>
  <c r="Y43" i="20"/>
  <c r="X58" i="20"/>
  <c r="AA55" i="21"/>
  <c r="AA57" i="21"/>
  <c r="AA63" i="21"/>
  <c r="AB30" i="21"/>
  <c r="AA64" i="21"/>
  <c r="Y46" i="25"/>
  <c r="X47" i="25"/>
  <c r="X59" i="25" s="1"/>
  <c r="Z43" i="21"/>
  <c r="Y58" i="21"/>
  <c r="HF274" i="7"/>
  <c r="X40" i="23"/>
  <c r="X65" i="23" s="1"/>
  <c r="X48" i="15"/>
  <c r="X63" i="15" s="1"/>
  <c r="Y47" i="15"/>
  <c r="X45" i="26"/>
  <c r="Y44" i="26"/>
  <c r="AA37" i="15"/>
  <c r="V45" i="37"/>
  <c r="Z43" i="15"/>
  <c r="Z60" i="15" s="1"/>
  <c r="AA53" i="32"/>
  <c r="AA54" i="32"/>
  <c r="AB30" i="32"/>
  <c r="GL274" i="7"/>
  <c r="X54" i="27"/>
  <c r="Y28" i="27"/>
  <c r="Z28" i="18"/>
  <c r="Y54" i="18"/>
  <c r="R117" i="7"/>
  <c r="X46" i="20"/>
  <c r="X60" i="20" s="1"/>
  <c r="Y45" i="20"/>
  <c r="X50" i="22"/>
  <c r="W62" i="22"/>
  <c r="W67" i="22" s="1"/>
  <c r="T107" i="7" s="1"/>
  <c r="T351" i="7" s="1"/>
  <c r="Y56" i="15"/>
  <c r="Z28" i="15"/>
  <c r="L122" i="7"/>
  <c r="L50" i="7" s="1"/>
  <c r="L157" i="7"/>
  <c r="X39" i="32"/>
  <c r="X39" i="26"/>
  <c r="X39" i="25"/>
  <c r="X39" i="24"/>
  <c r="S24" i="7"/>
  <c r="S88" i="7"/>
  <c r="GQ24" i="7"/>
  <c r="GS24" i="7"/>
  <c r="HB24" i="7"/>
  <c r="GT24" i="7"/>
  <c r="GY24" i="7"/>
  <c r="GW24" i="7"/>
  <c r="GR24" i="7"/>
  <c r="GU24" i="7"/>
  <c r="GV24" i="7"/>
  <c r="HA24" i="7"/>
  <c r="GX24" i="7"/>
  <c r="GZ24" i="7"/>
  <c r="GL298" i="7"/>
  <c r="Y52" i="32"/>
  <c r="Z27" i="32"/>
  <c r="Y43" i="31"/>
  <c r="X58" i="31"/>
  <c r="AA32" i="15"/>
  <c r="V46" i="37"/>
  <c r="GM298" i="7"/>
  <c r="Z43" i="27"/>
  <c r="Y58" i="27"/>
  <c r="AB65" i="15"/>
  <c r="AC30" i="15"/>
  <c r="AC66" i="15" s="1"/>
  <c r="AB57" i="15"/>
  <c r="Y45" i="30"/>
  <c r="X46" i="30"/>
  <c r="X62" i="30" s="1"/>
  <c r="S117" i="7"/>
  <c r="LB298" i="7"/>
  <c r="Y42" i="24"/>
  <c r="X56" i="24"/>
  <c r="Y54" i="19"/>
  <c r="Z28" i="19"/>
  <c r="AA63" i="23"/>
  <c r="AA64" i="23"/>
  <c r="AA55" i="23"/>
  <c r="AB30" i="23"/>
  <c r="AA57" i="23"/>
  <c r="W40" i="20"/>
  <c r="W65" i="20" s="1"/>
  <c r="W40" i="29"/>
  <c r="W65" i="29" s="1"/>
  <c r="Y46" i="24"/>
  <c r="X47" i="24"/>
  <c r="X59" i="24" s="1"/>
  <c r="AB54" i="24"/>
  <c r="AC29" i="24"/>
  <c r="AB61" i="24"/>
  <c r="AB53" i="24"/>
  <c r="Y43" i="12"/>
  <c r="X58" i="12"/>
  <c r="Y45" i="18"/>
  <c r="X46" i="18"/>
  <c r="X60" i="18" s="1"/>
  <c r="Y46" i="26"/>
  <c r="X47" i="26"/>
  <c r="GE274" i="7"/>
  <c r="MH272" i="7"/>
  <c r="Y54" i="23"/>
  <c r="Z28" i="23"/>
  <c r="X50" i="28"/>
  <c r="W62" i="28"/>
  <c r="W67" i="28" s="1"/>
  <c r="AA64" i="28"/>
  <c r="AA55" i="28"/>
  <c r="AA57" i="28"/>
  <c r="AB30" i="28"/>
  <c r="AA63" i="28"/>
  <c r="AB63" i="20"/>
  <c r="AB55" i="20"/>
  <c r="AB57" i="20"/>
  <c r="AB64" i="20"/>
  <c r="AC30" i="20"/>
  <c r="Y43" i="22"/>
  <c r="X58" i="22"/>
  <c r="X39" i="3"/>
  <c r="EA298" i="7"/>
  <c r="X46" i="27"/>
  <c r="X60" i="27" s="1"/>
  <c r="Y45" i="27"/>
  <c r="HJ274" i="7"/>
  <c r="Y44" i="25"/>
  <c r="X45" i="25"/>
  <c r="X58" i="25" s="1"/>
  <c r="X48" i="31"/>
  <c r="X61" i="31" s="1"/>
  <c r="Y47" i="31"/>
  <c r="X46" i="31"/>
  <c r="X60" i="31" s="1"/>
  <c r="Y45" i="31"/>
  <c r="X46" i="29"/>
  <c r="X60" i="29" s="1"/>
  <c r="Y45" i="29"/>
  <c r="V66" i="28"/>
  <c r="S128" i="7" s="1"/>
  <c r="S56" i="7" s="1"/>
  <c r="Y42" i="32"/>
  <c r="X56" i="32"/>
  <c r="Y47" i="30"/>
  <c r="X48" i="30"/>
  <c r="X63" i="30" s="1"/>
  <c r="HC274" i="7"/>
  <c r="MJ272" i="7"/>
  <c r="R95" i="7"/>
  <c r="R346" i="7" s="1"/>
  <c r="V148" i="7"/>
  <c r="Y44" i="24"/>
  <c r="X45" i="24"/>
  <c r="X58" i="24" s="1"/>
  <c r="AA65" i="30"/>
  <c r="AB30" i="30"/>
  <c r="AA66" i="30"/>
  <c r="AA57" i="30"/>
  <c r="AA59" i="30"/>
  <c r="AB30" i="18"/>
  <c r="AB64" i="18" s="1"/>
  <c r="AA57" i="18"/>
  <c r="AA55" i="18"/>
  <c r="AA63" i="18"/>
  <c r="Z28" i="30"/>
  <c r="Y56" i="30"/>
  <c r="Y43" i="18"/>
  <c r="X58" i="18"/>
  <c r="Y54" i="12"/>
  <c r="Z28" i="12"/>
  <c r="MH296" i="7"/>
  <c r="S97" i="7"/>
  <c r="V79" i="27"/>
  <c r="S153" i="7"/>
  <c r="V40" i="3"/>
  <c r="V65" i="3" s="1"/>
  <c r="Y43" i="23"/>
  <c r="X58" i="23"/>
  <c r="AB63" i="27"/>
  <c r="AB64" i="27"/>
  <c r="AB57" i="27"/>
  <c r="AB55" i="27"/>
  <c r="AC30" i="27"/>
  <c r="AA63" i="12"/>
  <c r="AA55" i="12"/>
  <c r="AB30" i="12"/>
  <c r="AA57" i="12"/>
  <c r="AA35" i="15"/>
  <c r="V43" i="37"/>
  <c r="Z42" i="15"/>
  <c r="Z59" i="15" s="1"/>
  <c r="Y47" i="17"/>
  <c r="X48" i="17"/>
  <c r="X61" i="17" s="1"/>
  <c r="Z28" i="31"/>
  <c r="Y54" i="31"/>
  <c r="Z28" i="21"/>
  <c r="Y54" i="21"/>
  <c r="X50" i="15"/>
  <c r="W64" i="15"/>
  <c r="W68" i="15" s="1"/>
  <c r="X46" i="15"/>
  <c r="X62" i="15" s="1"/>
  <c r="Y45" i="15"/>
  <c r="Y43" i="28"/>
  <c r="X58" i="28"/>
  <c r="X50" i="17"/>
  <c r="W62" i="17"/>
  <c r="W67" i="17" s="1"/>
  <c r="T100" i="7" s="1"/>
  <c r="Y47" i="21"/>
  <c r="X48" i="21"/>
  <c r="X61" i="21" s="1"/>
  <c r="K7" i="37"/>
  <c r="L10" i="7"/>
  <c r="X47" i="32"/>
  <c r="X59" i="32" s="1"/>
  <c r="Y46" i="32"/>
  <c r="X61" i="15"/>
  <c r="Z66" i="3"/>
  <c r="MR296" i="7"/>
  <c r="Y47" i="20"/>
  <c r="X48" i="20"/>
  <c r="X61" i="20" s="1"/>
  <c r="Y47" i="27"/>
  <c r="X48" i="27"/>
  <c r="X61" i="27" s="1"/>
  <c r="Y45" i="22"/>
  <c r="X46" i="22"/>
  <c r="X60" i="22" s="1"/>
  <c r="KX274" i="7"/>
  <c r="W155" i="7"/>
  <c r="W40" i="27"/>
  <c r="W65" i="27" s="1"/>
  <c r="W40" i="28"/>
  <c r="W65" i="28" s="1"/>
  <c r="Y47" i="19"/>
  <c r="X48" i="19"/>
  <c r="X61" i="19" s="1"/>
  <c r="X50" i="19"/>
  <c r="W62" i="19"/>
  <c r="W67" i="19" s="1"/>
  <c r="T105" i="7" s="1"/>
  <c r="W162" i="7"/>
  <c r="IM162" i="7"/>
  <c r="IM31" i="7"/>
  <c r="IO162" i="7"/>
  <c r="IP162" i="7"/>
  <c r="IP31" i="7"/>
  <c r="IO31" i="7"/>
  <c r="IN162" i="7"/>
  <c r="IN31" i="7"/>
  <c r="IR162" i="7"/>
  <c r="IW31" i="7"/>
  <c r="IU162" i="7"/>
  <c r="IR31" i="7"/>
  <c r="IW162" i="7"/>
  <c r="IT31" i="7"/>
  <c r="IU31" i="7"/>
  <c r="IX162" i="7"/>
  <c r="IT162" i="7"/>
  <c r="IX31" i="7"/>
  <c r="AA64" i="3"/>
  <c r="AA60" i="3"/>
  <c r="AA61" i="3"/>
  <c r="AA62" i="3"/>
  <c r="AA63" i="3"/>
  <c r="AA55" i="3"/>
  <c r="AA56" i="3"/>
  <c r="AB24" i="3"/>
  <c r="AA59" i="3"/>
  <c r="AB30" i="31"/>
  <c r="AA63" i="31"/>
  <c r="AA64" i="31"/>
  <c r="AA55" i="31"/>
  <c r="AA57" i="31"/>
  <c r="V67" i="31"/>
  <c r="S99" i="7" s="1"/>
  <c r="DX274" i="7"/>
  <c r="V34" i="6"/>
  <c r="W34" i="6" s="1"/>
  <c r="W163" i="7"/>
  <c r="IM163" i="7"/>
  <c r="IM32" i="7"/>
  <c r="IO163" i="7"/>
  <c r="IO32" i="7"/>
  <c r="IP163" i="7"/>
  <c r="IP32" i="7"/>
  <c r="IN163" i="7"/>
  <c r="IU163" i="7"/>
  <c r="IN32" i="7"/>
  <c r="IW163" i="7"/>
  <c r="IX163" i="7"/>
  <c r="IR163" i="7"/>
  <c r="IW32" i="7"/>
  <c r="IT32" i="7"/>
  <c r="IU32" i="7"/>
  <c r="IX32" i="7"/>
  <c r="IR32" i="7"/>
  <c r="IT163" i="7"/>
  <c r="Y47" i="23"/>
  <c r="X48" i="23"/>
  <c r="X61" i="23" s="1"/>
  <c r="MB274" i="7"/>
  <c r="Y45" i="19"/>
  <c r="X46" i="19"/>
  <c r="X60" i="19" s="1"/>
  <c r="DW298" i="7"/>
  <c r="Z28" i="29"/>
  <c r="Y54" i="29"/>
  <c r="AA63" i="17"/>
  <c r="AA55" i="17"/>
  <c r="AA57" i="17"/>
  <c r="AA64" i="17"/>
  <c r="AB30" i="17"/>
  <c r="AA33" i="15"/>
  <c r="V47" i="37"/>
  <c r="EH298" i="7"/>
  <c r="GP298" i="7"/>
  <c r="Y47" i="29"/>
  <c r="X48" i="29"/>
  <c r="X61" i="29" s="1"/>
  <c r="LE298" i="7"/>
  <c r="MQ274" i="7"/>
  <c r="MC296" i="7"/>
  <c r="Y44" i="32"/>
  <c r="X45" i="32"/>
  <c r="X58" i="32" s="1"/>
  <c r="V48" i="37"/>
  <c r="AA34" i="15"/>
  <c r="GJ298" i="7"/>
  <c r="W147" i="7"/>
  <c r="Z43" i="17"/>
  <c r="Y58" i="17"/>
  <c r="X46" i="17"/>
  <c r="X60" i="17" s="1"/>
  <c r="Y45" i="17"/>
  <c r="AA36" i="15"/>
  <c r="V44" i="37"/>
  <c r="X48" i="12"/>
  <c r="X61" i="12" s="1"/>
  <c r="Y47" i="12"/>
  <c r="X48" i="22"/>
  <c r="X61" i="22" s="1"/>
  <c r="Y47" i="22"/>
  <c r="M117" i="7"/>
  <c r="Y45" i="12"/>
  <c r="X46" i="12"/>
  <c r="X60" i="12" s="1"/>
  <c r="X50" i="27"/>
  <c r="W62" i="27"/>
  <c r="W67" i="27" s="1"/>
  <c r="GH298" i="7"/>
  <c r="AC52" i="26"/>
  <c r="AD27" i="26"/>
  <c r="AB122" i="7"/>
  <c r="Z27" i="24"/>
  <c r="Y52" i="24"/>
  <c r="Y45" i="28"/>
  <c r="X46" i="28"/>
  <c r="X60" i="28" s="1"/>
  <c r="Y25" i="7"/>
  <c r="Y89" i="7"/>
  <c r="JS25" i="7"/>
  <c r="JT25" i="7"/>
  <c r="JP25" i="7"/>
  <c r="JO25" i="7"/>
  <c r="JU25" i="7"/>
  <c r="JK25" i="7"/>
  <c r="JN25" i="7"/>
  <c r="JL25" i="7"/>
  <c r="JQ25" i="7"/>
  <c r="X46" i="21"/>
  <c r="X60" i="21" s="1"/>
  <c r="Y45" i="21"/>
  <c r="Z54" i="17"/>
  <c r="AA28" i="17"/>
  <c r="X48" i="18"/>
  <c r="X61" i="18" s="1"/>
  <c r="Y47" i="18"/>
  <c r="AD27" i="25"/>
  <c r="AC52" i="25"/>
  <c r="S19" i="7"/>
  <c r="S83" i="7"/>
  <c r="GS19" i="7"/>
  <c r="GT19" i="7"/>
  <c r="GW19" i="7"/>
  <c r="GQ19" i="7"/>
  <c r="GU19" i="7"/>
  <c r="GY19" i="7"/>
  <c r="GR19" i="7"/>
  <c r="HB19" i="7"/>
  <c r="GX19" i="7"/>
  <c r="GZ19" i="7"/>
  <c r="GV19" i="7"/>
  <c r="HA19" i="7"/>
  <c r="GM274" i="7"/>
  <c r="F45" i="7"/>
  <c r="H43" i="8"/>
  <c r="H26" i="8" s="1"/>
  <c r="S156" i="7"/>
  <c r="MR272" i="7"/>
  <c r="MC272" i="7"/>
  <c r="X54" i="28"/>
  <c r="Y28" i="28"/>
  <c r="X50" i="29"/>
  <c r="W62" i="29"/>
  <c r="W67" i="29" s="1"/>
  <c r="T106" i="7" s="1"/>
  <c r="M122" i="7"/>
  <c r="X48" i="28"/>
  <c r="X61" i="28" s="1"/>
  <c r="Y47" i="28"/>
  <c r="G29" i="8" l="1"/>
  <c r="H35" i="8"/>
  <c r="R29" i="8"/>
  <c r="EZ29" i="8"/>
  <c r="FD29" i="8"/>
  <c r="CO29" i="8"/>
  <c r="CX29" i="8"/>
  <c r="FH29" i="8"/>
  <c r="BC29" i="8"/>
  <c r="BY29" i="8"/>
  <c r="BZ29" i="8"/>
  <c r="CB29" i="8"/>
  <c r="CY29" i="8"/>
  <c r="CQ29" i="8"/>
  <c r="EW29" i="8"/>
  <c r="EY29" i="8"/>
  <c r="FA29" i="8"/>
  <c r="FB29" i="8"/>
  <c r="FC29" i="8"/>
  <c r="BA29" i="8"/>
  <c r="BB29" i="8"/>
  <c r="AZ29" i="8"/>
  <c r="CV29" i="8"/>
  <c r="FE29" i="8"/>
  <c r="FG29" i="8"/>
  <c r="BD29" i="8"/>
  <c r="BX29" i="8"/>
  <c r="CA29" i="8"/>
  <c r="CR29" i="8"/>
  <c r="CT29" i="8"/>
  <c r="CS29" i="8"/>
  <c r="EX29" i="8"/>
  <c r="FF29" i="8"/>
  <c r="CU29" i="8"/>
  <c r="CZ29" i="8"/>
  <c r="CW29" i="8"/>
  <c r="CP29" i="8"/>
  <c r="GT29" i="8"/>
  <c r="M29" i="8"/>
  <c r="T66" i="7"/>
  <c r="X51" i="8"/>
  <c r="X34" i="8" s="1"/>
  <c r="Y51" i="8"/>
  <c r="Y34" i="8" s="1"/>
  <c r="R51" i="8"/>
  <c r="R34" i="8" s="1"/>
  <c r="R35" i="8" s="1"/>
  <c r="M51" i="8"/>
  <c r="M34" i="8" s="1"/>
  <c r="M35" i="8" s="1"/>
  <c r="G51" i="8"/>
  <c r="G34" i="8" s="1"/>
  <c r="G35" i="8" s="1"/>
  <c r="GX41" i="7"/>
  <c r="GZ9" i="7"/>
  <c r="GR9" i="7"/>
  <c r="GQ9" i="7"/>
  <c r="S9" i="7"/>
  <c r="GV9" i="7"/>
  <c r="GW9" i="7"/>
  <c r="T65" i="7"/>
  <c r="GZ41" i="7"/>
  <c r="GQ41" i="7"/>
  <c r="GY41" i="7"/>
  <c r="GU41" i="7"/>
  <c r="HA41" i="7"/>
  <c r="GS41" i="7"/>
  <c r="GT41" i="7"/>
  <c r="GW41" i="7"/>
  <c r="GV41" i="7"/>
  <c r="T352" i="7"/>
  <c r="S41" i="7"/>
  <c r="U29" i="8" s="1"/>
  <c r="HB41" i="7"/>
  <c r="V67" i="20"/>
  <c r="S104" i="7" s="1"/>
  <c r="V66" i="20"/>
  <c r="S131" i="7" s="1"/>
  <c r="S59" i="7" s="1"/>
  <c r="X50" i="20"/>
  <c r="W62" i="20"/>
  <c r="J35" i="8"/>
  <c r="I30" i="8"/>
  <c r="I32" i="8" s="1"/>
  <c r="KL198" i="7"/>
  <c r="HO183" i="7"/>
  <c r="HO32" i="7" s="1"/>
  <c r="KL200" i="7"/>
  <c r="IL31" i="7"/>
  <c r="KL192" i="7"/>
  <c r="KL185" i="7"/>
  <c r="HO195" i="7"/>
  <c r="HO198" i="7"/>
  <c r="HO194" i="7"/>
  <c r="HO187" i="7"/>
  <c r="K30" i="8"/>
  <c r="K32" i="8" s="1"/>
  <c r="IL162" i="7"/>
  <c r="T86" i="7"/>
  <c r="G44" i="8"/>
  <c r="G27" i="8" s="1"/>
  <c r="P30" i="8"/>
  <c r="P32" i="8" s="1"/>
  <c r="Y19" i="13"/>
  <c r="X18" i="13"/>
  <c r="Y16" i="13"/>
  <c r="X15" i="13"/>
  <c r="Y13" i="13"/>
  <c r="X12" i="13"/>
  <c r="Y22" i="13"/>
  <c r="X21" i="13"/>
  <c r="KL184" i="7"/>
  <c r="KL187" i="7"/>
  <c r="IL32" i="7"/>
  <c r="KL195" i="7"/>
  <c r="KL188" i="7"/>
  <c r="KL190" i="7"/>
  <c r="W72" i="15"/>
  <c r="W69" i="15"/>
  <c r="H49" i="8"/>
  <c r="Q49" i="8"/>
  <c r="J49" i="8"/>
  <c r="L49" i="8"/>
  <c r="G43" i="8"/>
  <c r="G26" i="8" s="1"/>
  <c r="IC43" i="8"/>
  <c r="IC26" i="8" s="1"/>
  <c r="IW36" i="7"/>
  <c r="JD35" i="7"/>
  <c r="JH43" i="7"/>
  <c r="JJ51" i="8" s="1"/>
  <c r="JJ34" i="8" s="1"/>
  <c r="IY42" i="7"/>
  <c r="JA44" i="8" s="1"/>
  <c r="JA27" i="8" s="1"/>
  <c r="IX36" i="7"/>
  <c r="JA42" i="7"/>
  <c r="JC44" i="8" s="1"/>
  <c r="JC27" i="8" s="1"/>
  <c r="JI42" i="7"/>
  <c r="JK44" i="8" s="1"/>
  <c r="JK27" i="8" s="1"/>
  <c r="JF35" i="7"/>
  <c r="JG35" i="7"/>
  <c r="JC42" i="7"/>
  <c r="JE44" i="8" s="1"/>
  <c r="JE27" i="8" s="1"/>
  <c r="X42" i="7"/>
  <c r="Z44" i="8" s="1"/>
  <c r="Z27" i="8" s="1"/>
  <c r="JC43" i="7"/>
  <c r="JE51" i="8" s="1"/>
  <c r="JE34" i="8" s="1"/>
  <c r="AA56" i="40"/>
  <c r="AB28" i="40"/>
  <c r="JJ35" i="7"/>
  <c r="JD42" i="7"/>
  <c r="JF44" i="8" s="1"/>
  <c r="JF27" i="8" s="1"/>
  <c r="IZ43" i="7"/>
  <c r="JB51" i="8" s="1"/>
  <c r="JB34" i="8" s="1"/>
  <c r="IP36" i="7"/>
  <c r="W36" i="7"/>
  <c r="IS36" i="7"/>
  <c r="IO36" i="7"/>
  <c r="JD43" i="7"/>
  <c r="JF51" i="8" s="1"/>
  <c r="JF34" i="8" s="1"/>
  <c r="IY43" i="7"/>
  <c r="JA51" i="8" s="1"/>
  <c r="JA34" i="8" s="1"/>
  <c r="JG42" i="7"/>
  <c r="JI44" i="8" s="1"/>
  <c r="JI27" i="8" s="1"/>
  <c r="JI43" i="7"/>
  <c r="JK51" i="8" s="1"/>
  <c r="JK34" i="8" s="1"/>
  <c r="X43" i="7"/>
  <c r="JF42" i="7"/>
  <c r="JH44" i="8" s="1"/>
  <c r="JH27" i="8" s="1"/>
  <c r="JE35" i="7"/>
  <c r="IZ35" i="7"/>
  <c r="JJ42" i="7"/>
  <c r="JL44" i="8" s="1"/>
  <c r="JL27" i="8" s="1"/>
  <c r="JB42" i="7"/>
  <c r="JD44" i="8" s="1"/>
  <c r="JD27" i="8" s="1"/>
  <c r="JE42" i="7"/>
  <c r="JG44" i="8" s="1"/>
  <c r="JG27" i="8" s="1"/>
  <c r="S34" i="7"/>
  <c r="GT34" i="7"/>
  <c r="GR34" i="7"/>
  <c r="GT45" i="8" s="1"/>
  <c r="GT28" i="8" s="1"/>
  <c r="GW34" i="7"/>
  <c r="GY45" i="8" s="1"/>
  <c r="GY28" i="8" s="1"/>
  <c r="GZ34" i="7"/>
  <c r="HB45" i="8" s="1"/>
  <c r="HB28" i="8" s="1"/>
  <c r="GU34" i="7"/>
  <c r="GW45" i="8" s="1"/>
  <c r="GW28" i="8" s="1"/>
  <c r="HA34" i="7"/>
  <c r="HC45" i="8" s="1"/>
  <c r="HC28" i="8" s="1"/>
  <c r="GY34" i="7"/>
  <c r="HA45" i="8" s="1"/>
  <c r="HA28" i="8" s="1"/>
  <c r="GV34" i="7"/>
  <c r="GX45" i="8" s="1"/>
  <c r="GX28" i="8" s="1"/>
  <c r="GQ34" i="7"/>
  <c r="GS45" i="8" s="1"/>
  <c r="GS28" i="8" s="1"/>
  <c r="GS34" i="7"/>
  <c r="GU45" i="8" s="1"/>
  <c r="GU28" i="8" s="1"/>
  <c r="HB34" i="7"/>
  <c r="HD45" i="8" s="1"/>
  <c r="HD28" i="8" s="1"/>
  <c r="GX34" i="7"/>
  <c r="GZ45" i="8" s="1"/>
  <c r="GZ28" i="8" s="1"/>
  <c r="IM36" i="7"/>
  <c r="IQ36" i="7"/>
  <c r="IU36" i="7"/>
  <c r="JJ43" i="7"/>
  <c r="JL51" i="8" s="1"/>
  <c r="JL34" i="8" s="1"/>
  <c r="JB43" i="7"/>
  <c r="JD51" i="8" s="1"/>
  <c r="JD34" i="8" s="1"/>
  <c r="JA43" i="7"/>
  <c r="JC51" i="8" s="1"/>
  <c r="JC34" i="8" s="1"/>
  <c r="JF43" i="7"/>
  <c r="JH51" i="8" s="1"/>
  <c r="JH34" i="8" s="1"/>
  <c r="JG43" i="7"/>
  <c r="JI51" i="8" s="1"/>
  <c r="JI34" i="8" s="1"/>
  <c r="IZ42" i="7"/>
  <c r="JB44" i="8" s="1"/>
  <c r="JB27" i="8" s="1"/>
  <c r="JE43" i="7"/>
  <c r="JG51" i="8" s="1"/>
  <c r="JG34" i="8" s="1"/>
  <c r="IY35" i="7"/>
  <c r="JH35" i="7"/>
  <c r="IV36" i="7"/>
  <c r="IT36" i="7"/>
  <c r="IN36" i="7"/>
  <c r="IR36" i="7"/>
  <c r="JA35" i="7"/>
  <c r="JI35" i="7"/>
  <c r="X35" i="7"/>
  <c r="JH42" i="7"/>
  <c r="JJ44" i="8" s="1"/>
  <c r="JJ27" i="8" s="1"/>
  <c r="JC35" i="7"/>
  <c r="JB35" i="7"/>
  <c r="CT43" i="8"/>
  <c r="CT26" i="8" s="1"/>
  <c r="KO191" i="7"/>
  <c r="JX43" i="8"/>
  <c r="JX26" i="8" s="1"/>
  <c r="JT43" i="8"/>
  <c r="JT26" i="8" s="1"/>
  <c r="FD43" i="8"/>
  <c r="FD26" i="8" s="1"/>
  <c r="EY43" i="8"/>
  <c r="EY26" i="8" s="1"/>
  <c r="FE43" i="8"/>
  <c r="FE26" i="8" s="1"/>
  <c r="JU43" i="8"/>
  <c r="JU26" i="8" s="1"/>
  <c r="KJ43" i="8"/>
  <c r="KJ26" i="8" s="1"/>
  <c r="FI34" i="7"/>
  <c r="FQ34" i="7"/>
  <c r="FK34" i="7"/>
  <c r="FN34" i="7"/>
  <c r="FM34" i="7"/>
  <c r="FR34" i="7"/>
  <c r="FH34" i="7"/>
  <c r="FO34" i="7"/>
  <c r="FP34" i="7"/>
  <c r="FG34" i="7"/>
  <c r="FL34" i="7"/>
  <c r="FJ34" i="7"/>
  <c r="DI34" i="7"/>
  <c r="DF34" i="7"/>
  <c r="DH34" i="7"/>
  <c r="CZ34" i="7"/>
  <c r="DD34" i="7"/>
  <c r="DG34" i="7"/>
  <c r="DE34" i="7"/>
  <c r="DA34" i="7"/>
  <c r="DB34" i="7"/>
  <c r="DC34" i="7"/>
  <c r="DJ34" i="7"/>
  <c r="CY34" i="7"/>
  <c r="AP34" i="7"/>
  <c r="AL34" i="7"/>
  <c r="AO34" i="7"/>
  <c r="AM34" i="7"/>
  <c r="AN34" i="7"/>
  <c r="DD33" i="7"/>
  <c r="DD37" i="7"/>
  <c r="DD41" i="7"/>
  <c r="DD36" i="7"/>
  <c r="DD40" i="7"/>
  <c r="DD44" i="7"/>
  <c r="DF50" i="8" s="1"/>
  <c r="DD38" i="7"/>
  <c r="DD35" i="7"/>
  <c r="DD39" i="7"/>
  <c r="DD43" i="7"/>
  <c r="DF51" i="8" s="1"/>
  <c r="DF34" i="8" s="1"/>
  <c r="DD42" i="7"/>
  <c r="DF44" i="8" s="1"/>
  <c r="DF27" i="8" s="1"/>
  <c r="DI38" i="7"/>
  <c r="DI42" i="7"/>
  <c r="DK44" i="8" s="1"/>
  <c r="DK27" i="8" s="1"/>
  <c r="DI35" i="7"/>
  <c r="DI39" i="7"/>
  <c r="DI33" i="7"/>
  <c r="DI37" i="7"/>
  <c r="DI41" i="7"/>
  <c r="DI43" i="7"/>
  <c r="DK51" i="8" s="1"/>
  <c r="DK34" i="8" s="1"/>
  <c r="DI36" i="7"/>
  <c r="DI40" i="7"/>
  <c r="DI44" i="7"/>
  <c r="DK50" i="8" s="1"/>
  <c r="DK33" i="8" s="1"/>
  <c r="DC36" i="7"/>
  <c r="DC40" i="7"/>
  <c r="DC44" i="7"/>
  <c r="DE50" i="8" s="1"/>
  <c r="DE33" i="8" s="1"/>
  <c r="DC35" i="7"/>
  <c r="DC39" i="7"/>
  <c r="DC43" i="7"/>
  <c r="DE51" i="8" s="1"/>
  <c r="DE34" i="8" s="1"/>
  <c r="DC37" i="7"/>
  <c r="DC38" i="7"/>
  <c r="DC42" i="7"/>
  <c r="DE44" i="8" s="1"/>
  <c r="DE27" i="8" s="1"/>
  <c r="DC33" i="7"/>
  <c r="DC41" i="7"/>
  <c r="DJ35" i="7"/>
  <c r="DJ39" i="7"/>
  <c r="DJ43" i="7"/>
  <c r="DL51" i="8" s="1"/>
  <c r="DL34" i="8" s="1"/>
  <c r="DJ40" i="7"/>
  <c r="DJ38" i="7"/>
  <c r="DJ42" i="7"/>
  <c r="DL44" i="8" s="1"/>
  <c r="DL27" i="8" s="1"/>
  <c r="DJ44" i="7"/>
  <c r="DL50" i="8" s="1"/>
  <c r="DL33" i="8" s="1"/>
  <c r="DJ33" i="7"/>
  <c r="DJ37" i="7"/>
  <c r="DJ41" i="7"/>
  <c r="DJ36" i="7"/>
  <c r="DB35" i="7"/>
  <c r="DB39" i="7"/>
  <c r="DB43" i="7"/>
  <c r="DD51" i="8" s="1"/>
  <c r="DD34" i="8" s="1"/>
  <c r="DB44" i="7"/>
  <c r="DD50" i="8" s="1"/>
  <c r="DB38" i="7"/>
  <c r="DB42" i="7"/>
  <c r="DD44" i="8" s="1"/>
  <c r="DD27" i="8" s="1"/>
  <c r="DB36" i="7"/>
  <c r="DB33" i="7"/>
  <c r="DB37" i="7"/>
  <c r="DB41" i="7"/>
  <c r="DB40" i="7"/>
  <c r="DF35" i="7"/>
  <c r="DF39" i="7"/>
  <c r="DF43" i="7"/>
  <c r="DH51" i="8" s="1"/>
  <c r="DH34" i="8" s="1"/>
  <c r="DF36" i="7"/>
  <c r="DF38" i="7"/>
  <c r="DF42" i="7"/>
  <c r="DH44" i="8" s="1"/>
  <c r="DH27" i="8" s="1"/>
  <c r="DF40" i="7"/>
  <c r="DF33" i="7"/>
  <c r="DF37" i="7"/>
  <c r="DF41" i="7"/>
  <c r="DF44" i="7"/>
  <c r="DH50" i="8" s="1"/>
  <c r="DH33" i="7"/>
  <c r="DH37" i="7"/>
  <c r="DH41" i="7"/>
  <c r="DH38" i="7"/>
  <c r="DH36" i="7"/>
  <c r="DH40" i="7"/>
  <c r="DH44" i="7"/>
  <c r="DJ50" i="8" s="1"/>
  <c r="DH42" i="7"/>
  <c r="DJ44" i="8" s="1"/>
  <c r="DJ27" i="8" s="1"/>
  <c r="DH35" i="7"/>
  <c r="DH39" i="7"/>
  <c r="DH43" i="7"/>
  <c r="DJ51" i="8" s="1"/>
  <c r="DJ34" i="8" s="1"/>
  <c r="CZ33" i="7"/>
  <c r="CZ37" i="7"/>
  <c r="CZ41" i="7"/>
  <c r="CZ42" i="7"/>
  <c r="DB44" i="8" s="1"/>
  <c r="DB27" i="8" s="1"/>
  <c r="CZ36" i="7"/>
  <c r="CZ40" i="7"/>
  <c r="CZ44" i="7"/>
  <c r="DB50" i="8" s="1"/>
  <c r="CZ35" i="7"/>
  <c r="CZ39" i="7"/>
  <c r="CZ43" i="7"/>
  <c r="DB51" i="8" s="1"/>
  <c r="DB34" i="8" s="1"/>
  <c r="CZ38" i="7"/>
  <c r="DG36" i="7"/>
  <c r="DG40" i="7"/>
  <c r="DG44" i="7"/>
  <c r="DI50" i="8" s="1"/>
  <c r="DI33" i="8" s="1"/>
  <c r="DG37" i="7"/>
  <c r="DG35" i="7"/>
  <c r="DG39" i="7"/>
  <c r="DG43" i="7"/>
  <c r="DI51" i="8" s="1"/>
  <c r="DI34" i="8" s="1"/>
  <c r="DG33" i="7"/>
  <c r="DG41" i="7"/>
  <c r="DG38" i="7"/>
  <c r="DG42" i="7"/>
  <c r="DI44" i="8" s="1"/>
  <c r="DI27" i="8" s="1"/>
  <c r="DE38" i="7"/>
  <c r="DE42" i="7"/>
  <c r="DG44" i="8" s="1"/>
  <c r="DG27" i="8" s="1"/>
  <c r="DE33" i="7"/>
  <c r="DE37" i="7"/>
  <c r="DE41" i="7"/>
  <c r="DE39" i="7"/>
  <c r="DE36" i="7"/>
  <c r="DE40" i="7"/>
  <c r="DE44" i="7"/>
  <c r="DG50" i="8" s="1"/>
  <c r="DG33" i="8" s="1"/>
  <c r="DE35" i="7"/>
  <c r="DE43" i="7"/>
  <c r="DG51" i="8" s="1"/>
  <c r="DG34" i="8" s="1"/>
  <c r="DA38" i="7"/>
  <c r="DA42" i="7"/>
  <c r="DC44" i="8" s="1"/>
  <c r="DC27" i="8" s="1"/>
  <c r="DA43" i="7"/>
  <c r="DC51" i="8" s="1"/>
  <c r="DC34" i="8" s="1"/>
  <c r="DA33" i="7"/>
  <c r="DA37" i="7"/>
  <c r="DA41" i="7"/>
  <c r="DA35" i="7"/>
  <c r="DA36" i="7"/>
  <c r="DA40" i="7"/>
  <c r="DA44" i="7"/>
  <c r="DC50" i="8" s="1"/>
  <c r="DC33" i="8" s="1"/>
  <c r="DA39" i="7"/>
  <c r="CY38" i="7"/>
  <c r="CY42" i="7"/>
  <c r="DA44" i="8" s="1"/>
  <c r="DA27" i="8" s="1"/>
  <c r="CY41" i="7"/>
  <c r="CY35" i="7"/>
  <c r="CY39" i="7"/>
  <c r="CY43" i="7"/>
  <c r="DA51" i="8" s="1"/>
  <c r="DA34" i="8" s="1"/>
  <c r="CY36" i="7"/>
  <c r="CY40" i="7"/>
  <c r="CY44" i="7"/>
  <c r="DA50" i="8" s="1"/>
  <c r="DA33" i="8" s="1"/>
  <c r="CY37" i="7"/>
  <c r="CY33" i="7"/>
  <c r="KG162" i="7"/>
  <c r="KD32" i="7"/>
  <c r="JY163" i="7"/>
  <c r="KB31" i="7"/>
  <c r="CJ45" i="7"/>
  <c r="EX43" i="8"/>
  <c r="EX26" i="8" s="1"/>
  <c r="CC45" i="8"/>
  <c r="CC28" i="8" s="1"/>
  <c r="CL35" i="8"/>
  <c r="JO43" i="8"/>
  <c r="JO26" i="8" s="1"/>
  <c r="IL35" i="7"/>
  <c r="CL45" i="8"/>
  <c r="CL28" i="8" s="1"/>
  <c r="IG42" i="7"/>
  <c r="II44" i="8" s="1"/>
  <c r="II27" i="8" s="1"/>
  <c r="IG43" i="7"/>
  <c r="II51" i="8" s="1"/>
  <c r="II34" i="8" s="1"/>
  <c r="IG36" i="7"/>
  <c r="IG35" i="7"/>
  <c r="IC42" i="7"/>
  <c r="IE44" i="8" s="1"/>
  <c r="IE27" i="8" s="1"/>
  <c r="IC35" i="7"/>
  <c r="IC36" i="7"/>
  <c r="IC43" i="7"/>
  <c r="IE51" i="8" s="1"/>
  <c r="IE34" i="8" s="1"/>
  <c r="IF42" i="7"/>
  <c r="IH44" i="8" s="1"/>
  <c r="IH27" i="8" s="1"/>
  <c r="IF36" i="7"/>
  <c r="IF35" i="7"/>
  <c r="IF43" i="7"/>
  <c r="IH51" i="8" s="1"/>
  <c r="IH34" i="8" s="1"/>
  <c r="IH32" i="7"/>
  <c r="IH35" i="7"/>
  <c r="IH43" i="7"/>
  <c r="IJ51" i="8" s="1"/>
  <c r="IJ34" i="8" s="1"/>
  <c r="IH42" i="7"/>
  <c r="IJ44" i="8" s="1"/>
  <c r="IJ27" i="8" s="1"/>
  <c r="IH36" i="7"/>
  <c r="IK42" i="7"/>
  <c r="IM44" i="8" s="1"/>
  <c r="IM27" i="8" s="1"/>
  <c r="IK35" i="7"/>
  <c r="IK43" i="7"/>
  <c r="IM51" i="8" s="1"/>
  <c r="IM34" i="8" s="1"/>
  <c r="IK36" i="7"/>
  <c r="IJ32" i="7"/>
  <c r="IJ36" i="7"/>
  <c r="IJ42" i="7"/>
  <c r="IL44" i="8" s="1"/>
  <c r="IL27" i="8" s="1"/>
  <c r="IJ35" i="7"/>
  <c r="IJ43" i="7"/>
  <c r="IL51" i="8" s="1"/>
  <c r="IL34" i="8" s="1"/>
  <c r="IL36" i="7"/>
  <c r="IL43" i="7"/>
  <c r="IN51" i="8" s="1"/>
  <c r="IN34" i="8" s="1"/>
  <c r="IL42" i="7"/>
  <c r="IN44" i="8" s="1"/>
  <c r="IN27" i="8" s="1"/>
  <c r="HW36" i="7"/>
  <c r="HW40" i="7"/>
  <c r="HW35" i="7"/>
  <c r="HW39" i="7"/>
  <c r="HW43" i="7"/>
  <c r="HY51" i="8" s="1"/>
  <c r="HY34" i="8" s="1"/>
  <c r="HW37" i="7"/>
  <c r="HW38" i="7"/>
  <c r="HW42" i="7"/>
  <c r="HY44" i="8" s="1"/>
  <c r="HY27" i="8" s="1"/>
  <c r="HW33" i="7"/>
  <c r="HR35" i="7"/>
  <c r="HR39" i="7"/>
  <c r="HR43" i="7"/>
  <c r="HT51" i="8" s="1"/>
  <c r="HT34" i="8" s="1"/>
  <c r="HR36" i="7"/>
  <c r="HR38" i="7"/>
  <c r="HR42" i="7"/>
  <c r="HT44" i="8" s="1"/>
  <c r="HT27" i="8" s="1"/>
  <c r="HR33" i="7"/>
  <c r="HR37" i="7"/>
  <c r="HR40" i="7"/>
  <c r="HP33" i="7"/>
  <c r="HP37" i="7"/>
  <c r="HP42" i="7"/>
  <c r="HR44" i="8" s="1"/>
  <c r="HR27" i="8" s="1"/>
  <c r="HP36" i="7"/>
  <c r="HP40" i="7"/>
  <c r="HP35" i="7"/>
  <c r="HP39" i="7"/>
  <c r="HP43" i="7"/>
  <c r="HR51" i="8" s="1"/>
  <c r="HR34" i="8" s="1"/>
  <c r="HP38" i="7"/>
  <c r="HS36" i="7"/>
  <c r="HS40" i="7"/>
  <c r="HS33" i="7"/>
  <c r="HS37" i="7"/>
  <c r="HS35" i="7"/>
  <c r="HS39" i="7"/>
  <c r="HS43" i="7"/>
  <c r="HU51" i="8" s="1"/>
  <c r="HU34" i="8" s="1"/>
  <c r="HS38" i="7"/>
  <c r="HS42" i="7"/>
  <c r="HU44" i="8" s="1"/>
  <c r="HU27" i="8" s="1"/>
  <c r="HX31" i="7"/>
  <c r="HX33" i="7"/>
  <c r="HX37" i="7"/>
  <c r="HX38" i="7"/>
  <c r="HX36" i="7"/>
  <c r="HX40" i="7"/>
  <c r="HX42" i="7"/>
  <c r="HZ44" i="8" s="1"/>
  <c r="HZ27" i="8" s="1"/>
  <c r="HX35" i="7"/>
  <c r="HX39" i="7"/>
  <c r="HX43" i="7"/>
  <c r="HZ51" i="8" s="1"/>
  <c r="HZ34" i="8" s="1"/>
  <c r="HU38" i="7"/>
  <c r="HU42" i="7"/>
  <c r="HW44" i="8" s="1"/>
  <c r="HW27" i="8" s="1"/>
  <c r="HU43" i="7"/>
  <c r="HW51" i="8" s="1"/>
  <c r="HW34" i="8" s="1"/>
  <c r="HU33" i="7"/>
  <c r="HU37" i="7"/>
  <c r="HU35" i="7"/>
  <c r="HU39" i="7"/>
  <c r="HU36" i="7"/>
  <c r="HU40" i="7"/>
  <c r="CA46" i="7"/>
  <c r="CA45" i="7"/>
  <c r="BO45" i="7"/>
  <c r="CC35" i="8"/>
  <c r="FI38" i="7"/>
  <c r="FI42" i="7"/>
  <c r="FK44" i="8" s="1"/>
  <c r="FK27" i="8" s="1"/>
  <c r="FI35" i="7"/>
  <c r="FI33" i="7"/>
  <c r="FI37" i="7"/>
  <c r="FI41" i="7"/>
  <c r="FI43" i="7"/>
  <c r="FK51" i="8" s="1"/>
  <c r="FK34" i="8" s="1"/>
  <c r="FI36" i="7"/>
  <c r="FI40" i="7"/>
  <c r="FI44" i="7"/>
  <c r="FK50" i="8" s="1"/>
  <c r="FI39" i="7"/>
  <c r="FQ162" i="7"/>
  <c r="FQ38" i="7"/>
  <c r="FQ42" i="7"/>
  <c r="FS44" i="8" s="1"/>
  <c r="FS27" i="8" s="1"/>
  <c r="FQ33" i="7"/>
  <c r="FQ37" i="7"/>
  <c r="FQ41" i="7"/>
  <c r="FQ35" i="7"/>
  <c r="FQ43" i="7"/>
  <c r="FS51" i="8" s="1"/>
  <c r="FS34" i="8" s="1"/>
  <c r="FQ36" i="7"/>
  <c r="FQ40" i="7"/>
  <c r="FQ44" i="7"/>
  <c r="FS50" i="8" s="1"/>
  <c r="FS33" i="8" s="1"/>
  <c r="FQ39" i="7"/>
  <c r="FR35" i="7"/>
  <c r="FR39" i="7"/>
  <c r="FR43" i="7"/>
  <c r="FT51" i="8" s="1"/>
  <c r="FT34" i="8" s="1"/>
  <c r="FR40" i="7"/>
  <c r="FR38" i="7"/>
  <c r="FR42" i="7"/>
  <c r="FT44" i="8" s="1"/>
  <c r="FT27" i="8" s="1"/>
  <c r="FR36" i="7"/>
  <c r="FR44" i="7"/>
  <c r="FT50" i="8" s="1"/>
  <c r="FR33" i="7"/>
  <c r="FR37" i="7"/>
  <c r="FR41" i="7"/>
  <c r="FH8" i="7"/>
  <c r="FH27" i="7" s="1"/>
  <c r="FJ47" i="8" s="1"/>
  <c r="FJ49" i="8" s="1"/>
  <c r="FH33" i="7"/>
  <c r="FH37" i="7"/>
  <c r="FH41" i="7"/>
  <c r="FH36" i="7"/>
  <c r="FH40" i="7"/>
  <c r="FH44" i="7"/>
  <c r="FJ50" i="8" s="1"/>
  <c r="FJ33" i="8" s="1"/>
  <c r="FH42" i="7"/>
  <c r="FJ44" i="8" s="1"/>
  <c r="FJ27" i="8" s="1"/>
  <c r="FH35" i="7"/>
  <c r="FH39" i="7"/>
  <c r="FH43" i="7"/>
  <c r="FJ51" i="8" s="1"/>
  <c r="FJ34" i="8" s="1"/>
  <c r="FH38" i="7"/>
  <c r="FN35" i="7"/>
  <c r="FN39" i="7"/>
  <c r="FN43" i="7"/>
  <c r="FP51" i="8" s="1"/>
  <c r="FP34" i="8" s="1"/>
  <c r="FN44" i="7"/>
  <c r="FP50" i="8" s="1"/>
  <c r="FP33" i="8" s="1"/>
  <c r="FN38" i="7"/>
  <c r="FN42" i="7"/>
  <c r="FP44" i="8" s="1"/>
  <c r="FP27" i="8" s="1"/>
  <c r="FN33" i="7"/>
  <c r="FN37" i="7"/>
  <c r="FN41" i="7"/>
  <c r="FN36" i="7"/>
  <c r="FN40" i="7"/>
  <c r="FM162" i="7"/>
  <c r="FM38" i="7"/>
  <c r="FM42" i="7"/>
  <c r="FO44" i="8" s="1"/>
  <c r="FO27" i="8" s="1"/>
  <c r="FM39" i="7"/>
  <c r="FM43" i="7"/>
  <c r="FO51" i="8" s="1"/>
  <c r="FO34" i="8" s="1"/>
  <c r="FM33" i="7"/>
  <c r="FM37" i="7"/>
  <c r="FM41" i="7"/>
  <c r="FM36" i="7"/>
  <c r="FM40" i="7"/>
  <c r="FM44" i="7"/>
  <c r="FO50" i="8" s="1"/>
  <c r="FM35" i="7"/>
  <c r="FP8" i="7"/>
  <c r="FP27" i="7" s="1"/>
  <c r="FR47" i="8" s="1"/>
  <c r="FR49" i="8" s="1"/>
  <c r="FP33" i="7"/>
  <c r="FP37" i="7"/>
  <c r="FP41" i="7"/>
  <c r="FP36" i="7"/>
  <c r="FP40" i="7"/>
  <c r="FP44" i="7"/>
  <c r="FR50" i="8" s="1"/>
  <c r="FP38" i="7"/>
  <c r="FP35" i="7"/>
  <c r="FP39" i="7"/>
  <c r="FP43" i="7"/>
  <c r="FR51" i="8" s="1"/>
  <c r="FR34" i="8" s="1"/>
  <c r="FP42" i="7"/>
  <c r="FR44" i="8" s="1"/>
  <c r="FR27" i="8" s="1"/>
  <c r="FL163" i="7"/>
  <c r="FL33" i="7"/>
  <c r="FL37" i="7"/>
  <c r="FL41" i="7"/>
  <c r="FL38" i="7"/>
  <c r="FL42" i="7"/>
  <c r="FN44" i="8" s="1"/>
  <c r="FN27" i="8" s="1"/>
  <c r="FL36" i="7"/>
  <c r="FL40" i="7"/>
  <c r="FL44" i="7"/>
  <c r="FN50" i="8" s="1"/>
  <c r="FL35" i="7"/>
  <c r="FL39" i="7"/>
  <c r="FL43" i="7"/>
  <c r="FN51" i="8" s="1"/>
  <c r="FN34" i="8" s="1"/>
  <c r="FJ163" i="7"/>
  <c r="FJ35" i="7"/>
  <c r="FJ39" i="7"/>
  <c r="FJ43" i="7"/>
  <c r="FL51" i="8" s="1"/>
  <c r="FL34" i="8" s="1"/>
  <c r="FJ36" i="7"/>
  <c r="FJ38" i="7"/>
  <c r="FJ42" i="7"/>
  <c r="FL44" i="8" s="1"/>
  <c r="FL27" i="8" s="1"/>
  <c r="FJ40" i="7"/>
  <c r="FJ33" i="7"/>
  <c r="FJ37" i="7"/>
  <c r="FJ41" i="7"/>
  <c r="FJ44" i="7"/>
  <c r="FL50" i="8" s="1"/>
  <c r="FO36" i="7"/>
  <c r="FO40" i="7"/>
  <c r="FO44" i="7"/>
  <c r="FQ50" i="8" s="1"/>
  <c r="FQ33" i="8" s="1"/>
  <c r="FO35" i="7"/>
  <c r="FO39" i="7"/>
  <c r="FO43" i="7"/>
  <c r="FQ51" i="8" s="1"/>
  <c r="FQ34" i="8" s="1"/>
  <c r="FO37" i="7"/>
  <c r="FO38" i="7"/>
  <c r="FO42" i="7"/>
  <c r="FQ44" i="8" s="1"/>
  <c r="FQ27" i="8" s="1"/>
  <c r="FO33" i="7"/>
  <c r="FO41" i="7"/>
  <c r="FK31" i="7"/>
  <c r="FK36" i="7"/>
  <c r="FK40" i="7"/>
  <c r="FK44" i="7"/>
  <c r="FM50" i="8" s="1"/>
  <c r="FM33" i="8" s="1"/>
  <c r="FK37" i="7"/>
  <c r="FK35" i="7"/>
  <c r="FK39" i="7"/>
  <c r="FK43" i="7"/>
  <c r="FM51" i="8" s="1"/>
  <c r="FM34" i="8" s="1"/>
  <c r="FK33" i="7"/>
  <c r="FK41" i="7"/>
  <c r="FK38" i="7"/>
  <c r="FK42" i="7"/>
  <c r="FM44" i="8" s="1"/>
  <c r="FM27" i="8" s="1"/>
  <c r="FG38" i="7"/>
  <c r="FG42" i="7"/>
  <c r="FI44" i="8" s="1"/>
  <c r="FI27" i="8" s="1"/>
  <c r="FG35" i="7"/>
  <c r="FG39" i="7"/>
  <c r="FG43" i="7"/>
  <c r="FI51" i="8" s="1"/>
  <c r="FI34" i="8" s="1"/>
  <c r="FG41" i="7"/>
  <c r="FG36" i="7"/>
  <c r="FG40" i="7"/>
  <c r="FG44" i="7"/>
  <c r="FI50" i="8" s="1"/>
  <c r="FG37" i="7"/>
  <c r="FG162" i="7"/>
  <c r="FG33" i="7"/>
  <c r="BE45" i="8"/>
  <c r="BE28" i="8" s="1"/>
  <c r="BN35" i="8"/>
  <c r="BL45" i="7"/>
  <c r="BO46" i="7"/>
  <c r="CL46" i="8"/>
  <c r="CC46" i="8"/>
  <c r="BN45" i="8"/>
  <c r="BN28" i="8" s="1"/>
  <c r="BQ45" i="8"/>
  <c r="BQ28" i="8" s="1"/>
  <c r="BL46" i="7"/>
  <c r="BA43" i="8"/>
  <c r="BA26" i="8" s="1"/>
  <c r="BN46" i="8"/>
  <c r="EN30" i="8"/>
  <c r="EN32" i="8" s="1"/>
  <c r="CA43" i="8"/>
  <c r="CA26" i="8" s="1"/>
  <c r="DG31" i="7"/>
  <c r="DE32" i="7"/>
  <c r="CY32" i="7"/>
  <c r="BC46" i="7"/>
  <c r="BQ46" i="8"/>
  <c r="BQ33" i="8"/>
  <c r="BQ35" i="8" s="1"/>
  <c r="BE46" i="8"/>
  <c r="BE33" i="8"/>
  <c r="BE35" i="8" s="1"/>
  <c r="BC45" i="7"/>
  <c r="AS46" i="8"/>
  <c r="EO30" i="8"/>
  <c r="EO32" i="8" s="1"/>
  <c r="AS33" i="8"/>
  <c r="AS35" i="8" s="1"/>
  <c r="AQ46" i="7"/>
  <c r="AQ45" i="7"/>
  <c r="AS45" i="8"/>
  <c r="AS28" i="8" s="1"/>
  <c r="AP162" i="7"/>
  <c r="AP35" i="7"/>
  <c r="AP39" i="7"/>
  <c r="AP43" i="7"/>
  <c r="AR51" i="8" s="1"/>
  <c r="AR34" i="8" s="1"/>
  <c r="AP44" i="7"/>
  <c r="AR50" i="8" s="1"/>
  <c r="AR33" i="8" s="1"/>
  <c r="AP38" i="7"/>
  <c r="AP42" i="7"/>
  <c r="AR44" i="8" s="1"/>
  <c r="AR27" i="8" s="1"/>
  <c r="AP36" i="7"/>
  <c r="AP33" i="7"/>
  <c r="AP37" i="7"/>
  <c r="AP41" i="7"/>
  <c r="AP40" i="7"/>
  <c r="AN38" i="7"/>
  <c r="AN35" i="7"/>
  <c r="AN42" i="7"/>
  <c r="AP44" i="8" s="1"/>
  <c r="AP27" i="8" s="1"/>
  <c r="AN44" i="7"/>
  <c r="AP50" i="8" s="1"/>
  <c r="AN41" i="7"/>
  <c r="AL35" i="7"/>
  <c r="AL39" i="7"/>
  <c r="AL43" i="7"/>
  <c r="AN51" i="8" s="1"/>
  <c r="AN34" i="8" s="1"/>
  <c r="AL40" i="7"/>
  <c r="AL38" i="7"/>
  <c r="AL42" i="7"/>
  <c r="AN44" i="8" s="1"/>
  <c r="AN27" i="8" s="1"/>
  <c r="AL44" i="7"/>
  <c r="AN50" i="8" s="1"/>
  <c r="AL33" i="7"/>
  <c r="AL37" i="7"/>
  <c r="AL41" i="7"/>
  <c r="AL36" i="7"/>
  <c r="AM163" i="7"/>
  <c r="AM36" i="7"/>
  <c r="AM40" i="7"/>
  <c r="AM44" i="7"/>
  <c r="AO50" i="8" s="1"/>
  <c r="AO33" i="8" s="1"/>
  <c r="AM41" i="7"/>
  <c r="AM35" i="7"/>
  <c r="AM39" i="7"/>
  <c r="AM43" i="7"/>
  <c r="AO51" i="8" s="1"/>
  <c r="AO34" i="8" s="1"/>
  <c r="AM33" i="7"/>
  <c r="AM38" i="7"/>
  <c r="AM42" i="7"/>
  <c r="AO44" i="8" s="1"/>
  <c r="AO27" i="8" s="1"/>
  <c r="AM37" i="7"/>
  <c r="AN43" i="7"/>
  <c r="AP51" i="8" s="1"/>
  <c r="AP34" i="8" s="1"/>
  <c r="AN40" i="7"/>
  <c r="AN37" i="7"/>
  <c r="AO38" i="7"/>
  <c r="AO42" i="7"/>
  <c r="AQ44" i="8" s="1"/>
  <c r="AQ27" i="8" s="1"/>
  <c r="AO43" i="7"/>
  <c r="AQ51" i="8" s="1"/>
  <c r="AQ34" i="8" s="1"/>
  <c r="AO33" i="7"/>
  <c r="AO37" i="7"/>
  <c r="AO41" i="7"/>
  <c r="AO35" i="7"/>
  <c r="AO36" i="7"/>
  <c r="AO40" i="7"/>
  <c r="AO44" i="7"/>
  <c r="AQ50" i="8" s="1"/>
  <c r="AQ33" i="8" s="1"/>
  <c r="AO39" i="7"/>
  <c r="AN39" i="7"/>
  <c r="AN36" i="7"/>
  <c r="AN33" i="7"/>
  <c r="L26" i="7"/>
  <c r="M26" i="7"/>
  <c r="JS43" i="8"/>
  <c r="JS26" i="8" s="1"/>
  <c r="X43" i="8"/>
  <c r="X26" i="8" s="1"/>
  <c r="U43" i="7"/>
  <c r="U42" i="7"/>
  <c r="W44" i="8" s="1"/>
  <c r="W27" i="8" s="1"/>
  <c r="U40" i="7"/>
  <c r="U39" i="7"/>
  <c r="U38" i="7"/>
  <c r="U37" i="7"/>
  <c r="U36" i="7"/>
  <c r="U35" i="7"/>
  <c r="U33" i="7"/>
  <c r="L33" i="7"/>
  <c r="L35" i="7"/>
  <c r="L37" i="7"/>
  <c r="L39" i="7"/>
  <c r="L41" i="7"/>
  <c r="L43" i="7"/>
  <c r="L34" i="7"/>
  <c r="L36" i="7"/>
  <c r="L38" i="7"/>
  <c r="L40" i="7"/>
  <c r="L42" i="7"/>
  <c r="N44" i="8" s="1"/>
  <c r="N27" i="8" s="1"/>
  <c r="L44" i="7"/>
  <c r="N50" i="8" s="1"/>
  <c r="N33" i="8" s="1"/>
  <c r="CP43" i="8"/>
  <c r="CP26" i="8" s="1"/>
  <c r="Q42" i="7"/>
  <c r="S44" i="8" s="1"/>
  <c r="S27" i="8" s="1"/>
  <c r="Q33" i="7"/>
  <c r="Q35" i="7"/>
  <c r="Q37" i="7"/>
  <c r="Q39" i="7"/>
  <c r="Q41" i="7"/>
  <c r="Q43" i="7"/>
  <c r="Q36" i="7"/>
  <c r="Q40" i="7"/>
  <c r="Q34" i="7"/>
  <c r="Q38" i="7"/>
  <c r="Q44" i="7"/>
  <c r="S50" i="8" s="1"/>
  <c r="KL197" i="7"/>
  <c r="KL191" i="7"/>
  <c r="KL183" i="7"/>
  <c r="KL162" i="7" s="1"/>
  <c r="KL193" i="7"/>
  <c r="KL199" i="7"/>
  <c r="KL196" i="7"/>
  <c r="KL186" i="7"/>
  <c r="KL189" i="7"/>
  <c r="KL194" i="7"/>
  <c r="CR43" i="8"/>
  <c r="CR26" i="8" s="1"/>
  <c r="KO188" i="7"/>
  <c r="AP8" i="7"/>
  <c r="AP27" i="7" s="1"/>
  <c r="AR47" i="8" s="1"/>
  <c r="AR49" i="8" s="1"/>
  <c r="KO187" i="7"/>
  <c r="AP32" i="7"/>
  <c r="AP163" i="7"/>
  <c r="KO196" i="7"/>
  <c r="AP31" i="7"/>
  <c r="EV30" i="8"/>
  <c r="EV32" i="8" s="1"/>
  <c r="CK30" i="8"/>
  <c r="CK32" i="8" s="1"/>
  <c r="IL202" i="7"/>
  <c r="AP202" i="7"/>
  <c r="L8" i="7"/>
  <c r="BC43" i="8"/>
  <c r="BC26" i="8" s="1"/>
  <c r="CT35" i="8"/>
  <c r="CS43" i="8"/>
  <c r="CS26" i="8" s="1"/>
  <c r="E46" i="7"/>
  <c r="KO199" i="7"/>
  <c r="KO184" i="7"/>
  <c r="KO185" i="7"/>
  <c r="KO186" i="7"/>
  <c r="KO195" i="7"/>
  <c r="KO200" i="7"/>
  <c r="KO190" i="7"/>
  <c r="KO193" i="7"/>
  <c r="BB35" i="8"/>
  <c r="EY35" i="8"/>
  <c r="CJ30" i="8"/>
  <c r="CJ32" i="8" s="1"/>
  <c r="KO189" i="7"/>
  <c r="KO197" i="7"/>
  <c r="KO198" i="7"/>
  <c r="KO192" i="7"/>
  <c r="KO183" i="7"/>
  <c r="KO194" i="7"/>
  <c r="EZ45" i="8"/>
  <c r="EZ28" i="8" s="1"/>
  <c r="JV43" i="8"/>
  <c r="JV26" i="8" s="1"/>
  <c r="FD45" i="8"/>
  <c r="FD28" i="8" s="1"/>
  <c r="EP30" i="8"/>
  <c r="EP32" i="8" s="1"/>
  <c r="ET30" i="8"/>
  <c r="ET32" i="8" s="1"/>
  <c r="EQ30" i="8"/>
  <c r="EQ32" i="8" s="1"/>
  <c r="BL30" i="8"/>
  <c r="BL32" i="8" s="1"/>
  <c r="CD30" i="8"/>
  <c r="CD32" i="8" s="1"/>
  <c r="FG43" i="8"/>
  <c r="FG26" i="8" s="1"/>
  <c r="CH30" i="8"/>
  <c r="CH32" i="8" s="1"/>
  <c r="FH43" i="8"/>
  <c r="FH26" i="8" s="1"/>
  <c r="BM30" i="8"/>
  <c r="BM32" i="8" s="1"/>
  <c r="EM30" i="8"/>
  <c r="EM32" i="8" s="1"/>
  <c r="BY43" i="8"/>
  <c r="BY26" i="8" s="1"/>
  <c r="FB43" i="8"/>
  <c r="FB26" i="8" s="1"/>
  <c r="EL30" i="8"/>
  <c r="EL32" i="8" s="1"/>
  <c r="CE30" i="8"/>
  <c r="CE32" i="8" s="1"/>
  <c r="FG35" i="8"/>
  <c r="CO43" i="8"/>
  <c r="CO26" i="8" s="1"/>
  <c r="CM30" i="8"/>
  <c r="CM32" i="8" s="1"/>
  <c r="EW35" i="8"/>
  <c r="FB35" i="8"/>
  <c r="BX35" i="8"/>
  <c r="EU30" i="8"/>
  <c r="EU32" i="8" s="1"/>
  <c r="CY35" i="8"/>
  <c r="CU35" i="8"/>
  <c r="CN30" i="8"/>
  <c r="CN32" i="8" s="1"/>
  <c r="BO30" i="8"/>
  <c r="BO32" i="8" s="1"/>
  <c r="CI30" i="8"/>
  <c r="CI32" i="8" s="1"/>
  <c r="GZ33" i="8"/>
  <c r="GZ35" i="8" s="1"/>
  <c r="HD33" i="8"/>
  <c r="HD35" i="8" s="1"/>
  <c r="GS33" i="8"/>
  <c r="GS35" i="8" s="1"/>
  <c r="GX33" i="8"/>
  <c r="GX35" i="8" s="1"/>
  <c r="HA33" i="8"/>
  <c r="HA35" i="8" s="1"/>
  <c r="GV33" i="8"/>
  <c r="GV35" i="8" s="1"/>
  <c r="CB45" i="8"/>
  <c r="CB28" i="8" s="1"/>
  <c r="BY35" i="8"/>
  <c r="EZ35" i="8"/>
  <c r="BC33" i="8"/>
  <c r="BC35" i="8" s="1"/>
  <c r="HC33" i="8"/>
  <c r="HC35" i="8" s="1"/>
  <c r="GT33" i="8"/>
  <c r="GT35" i="8" s="1"/>
  <c r="GY33" i="8"/>
  <c r="GY35" i="8" s="1"/>
  <c r="HB33" i="8"/>
  <c r="HB35" i="8" s="1"/>
  <c r="GW33" i="8"/>
  <c r="GW35" i="8" s="1"/>
  <c r="GU33" i="8"/>
  <c r="GU35" i="8" s="1"/>
  <c r="IT43" i="8"/>
  <c r="IT26" i="8" s="1"/>
  <c r="IP43" i="8"/>
  <c r="IP26" i="8" s="1"/>
  <c r="BD35" i="8"/>
  <c r="CB35" i="8"/>
  <c r="FC33" i="8"/>
  <c r="FC35" i="8" s="1"/>
  <c r="CP35" i="8"/>
  <c r="EW43" i="8"/>
  <c r="EW26" i="8" s="1"/>
  <c r="CX35" i="8"/>
  <c r="AZ35" i="8"/>
  <c r="CA33" i="8"/>
  <c r="CA35" i="8" s="1"/>
  <c r="CR45" i="8"/>
  <c r="CR28" i="8" s="1"/>
  <c r="FF33" i="8"/>
  <c r="FF35" i="8" s="1"/>
  <c r="CS33" i="8"/>
  <c r="CS35" i="8" s="1"/>
  <c r="FD33" i="8"/>
  <c r="FD35" i="8" s="1"/>
  <c r="BA35" i="8"/>
  <c r="EX33" i="8"/>
  <c r="EX35" i="8" s="1"/>
  <c r="ER30" i="8"/>
  <c r="ER32" i="8" s="1"/>
  <c r="CF30" i="8"/>
  <c r="CF32" i="8" s="1"/>
  <c r="BP30" i="8"/>
  <c r="BP32" i="8" s="1"/>
  <c r="CG30" i="8"/>
  <c r="CG32" i="8" s="1"/>
  <c r="FH35" i="8"/>
  <c r="BZ35" i="8"/>
  <c r="CQ33" i="8"/>
  <c r="CQ35" i="8" s="1"/>
  <c r="CO35" i="8"/>
  <c r="IY43" i="8"/>
  <c r="IY26" i="8" s="1"/>
  <c r="FA33" i="8"/>
  <c r="FA35" i="8" s="1"/>
  <c r="CW45" i="8"/>
  <c r="CW28" i="8" s="1"/>
  <c r="CW35" i="8"/>
  <c r="CO46" i="8"/>
  <c r="CQ45" i="8"/>
  <c r="CQ28" i="8" s="1"/>
  <c r="CZ33" i="8"/>
  <c r="CZ35" i="8" s="1"/>
  <c r="CR33" i="8"/>
  <c r="CR35" i="8" s="1"/>
  <c r="FE35" i="8"/>
  <c r="CV33" i="8"/>
  <c r="CV35" i="8" s="1"/>
  <c r="EK30" i="8"/>
  <c r="EK32" i="8" s="1"/>
  <c r="ES30" i="8"/>
  <c r="ES32" i="8" s="1"/>
  <c r="CU43" i="8"/>
  <c r="CU26" i="8" s="1"/>
  <c r="IS43" i="8"/>
  <c r="IS26" i="8" s="1"/>
  <c r="FA46" i="8"/>
  <c r="JR43" i="8"/>
  <c r="JR26" i="8" s="1"/>
  <c r="FG46" i="8"/>
  <c r="FC46" i="8"/>
  <c r="EW45" i="8"/>
  <c r="EW28" i="8" s="1"/>
  <c r="CU45" i="8"/>
  <c r="CU28" i="8" s="1"/>
  <c r="CW46" i="8"/>
  <c r="BZ45" i="8"/>
  <c r="BZ28" i="8" s="1"/>
  <c r="CZ46" i="8"/>
  <c r="CQ43" i="8"/>
  <c r="CQ26" i="8" s="1"/>
  <c r="EZ46" i="8"/>
  <c r="FE46" i="8"/>
  <c r="KC43" i="8"/>
  <c r="KC26" i="8" s="1"/>
  <c r="BX46" i="8"/>
  <c r="BX45" i="8"/>
  <c r="BX28" i="8" s="1"/>
  <c r="BC46" i="8"/>
  <c r="BZ46" i="8"/>
  <c r="CV43" i="8"/>
  <c r="CV26" i="8" s="1"/>
  <c r="BX43" i="8"/>
  <c r="BX26" i="8" s="1"/>
  <c r="H5" i="39"/>
  <c r="EP47" i="8"/>
  <c r="EP49" i="8" s="1"/>
  <c r="E4" i="39"/>
  <c r="CE47" i="8"/>
  <c r="CE49" i="8" s="1"/>
  <c r="E5" i="39"/>
  <c r="EM47" i="8"/>
  <c r="EM49" i="8" s="1"/>
  <c r="J3" i="39"/>
  <c r="BL47" i="8"/>
  <c r="BL49" i="8" s="1"/>
  <c r="BD46" i="8"/>
  <c r="FC45" i="8"/>
  <c r="FC28" i="8" s="1"/>
  <c r="IW43" i="8"/>
  <c r="IW26" i="8" s="1"/>
  <c r="IF43" i="8"/>
  <c r="IF26" i="8" s="1"/>
  <c r="JW43" i="8"/>
  <c r="JW26" i="8" s="1"/>
  <c r="CU46" i="8"/>
  <c r="CY46" i="8"/>
  <c r="CA46" i="8"/>
  <c r="JN43" i="8"/>
  <c r="JN26" i="8" s="1"/>
  <c r="IK43" i="8"/>
  <c r="IK26" i="8" s="1"/>
  <c r="CT46" i="8"/>
  <c r="BC45" i="8"/>
  <c r="BC28" i="8" s="1"/>
  <c r="BB46" i="8"/>
  <c r="EY46" i="8"/>
  <c r="FF43" i="8"/>
  <c r="FF26" i="8" s="1"/>
  <c r="FF45" i="8"/>
  <c r="FF28" i="8" s="1"/>
  <c r="BA46" i="8"/>
  <c r="CS45" i="8"/>
  <c r="CS28" i="8" s="1"/>
  <c r="IG43" i="8"/>
  <c r="IG26" i="8" s="1"/>
  <c r="CV45" i="8"/>
  <c r="CV28" i="8" s="1"/>
  <c r="EX46" i="8"/>
  <c r="EX45" i="8"/>
  <c r="EX28" i="8" s="1"/>
  <c r="CX43" i="8"/>
  <c r="CX26" i="8" s="1"/>
  <c r="JP43" i="8"/>
  <c r="JP26" i="8" s="1"/>
  <c r="CZ43" i="8"/>
  <c r="CZ26" i="8" s="1"/>
  <c r="EZ43" i="8"/>
  <c r="EZ26" i="8" s="1"/>
  <c r="KH43" i="8"/>
  <c r="KH26" i="8" s="1"/>
  <c r="IX43" i="8"/>
  <c r="IX26" i="8" s="1"/>
  <c r="C4" i="39"/>
  <c r="CC47" i="8"/>
  <c r="CC49" i="8" s="1"/>
  <c r="FA45" i="8"/>
  <c r="FA28" i="8" s="1"/>
  <c r="FA43" i="8"/>
  <c r="FA26" i="8" s="1"/>
  <c r="CB46" i="8"/>
  <c r="FG45" i="8"/>
  <c r="FG28" i="8" s="1"/>
  <c r="CP46" i="8"/>
  <c r="AZ46" i="8"/>
  <c r="CA45" i="8"/>
  <c r="CA28" i="8" s="1"/>
  <c r="FB45" i="8"/>
  <c r="FB28" i="8" s="1"/>
  <c r="FH45" i="8"/>
  <c r="FH28" i="8" s="1"/>
  <c r="CR46" i="8"/>
  <c r="AZ43" i="8"/>
  <c r="AZ26" i="8" s="1"/>
  <c r="BB45" i="8"/>
  <c r="BB28" i="8" s="1"/>
  <c r="CB43" i="8"/>
  <c r="CB26" i="8" s="1"/>
  <c r="FF46" i="8"/>
  <c r="CS46" i="8"/>
  <c r="CY43" i="8"/>
  <c r="CY26" i="8" s="1"/>
  <c r="CW43" i="8"/>
  <c r="CW26" i="8" s="1"/>
  <c r="JQ43" i="8"/>
  <c r="JQ26" i="8" s="1"/>
  <c r="N3" i="39"/>
  <c r="BP47" i="8"/>
  <c r="BP49" i="8" s="1"/>
  <c r="H4" i="39"/>
  <c r="CH47" i="8"/>
  <c r="CH49" i="8" s="1"/>
  <c r="L3" i="39"/>
  <c r="BN47" i="8"/>
  <c r="BN49" i="8" s="1"/>
  <c r="CX46" i="8"/>
  <c r="IZ43" i="8"/>
  <c r="IZ26" i="8" s="1"/>
  <c r="IV43" i="8"/>
  <c r="IV26" i="8" s="1"/>
  <c r="IQ43" i="8"/>
  <c r="IQ26" i="8" s="1"/>
  <c r="IO43" i="8"/>
  <c r="IO26" i="8" s="1"/>
  <c r="IR43" i="8"/>
  <c r="IR26" i="8" s="1"/>
  <c r="IU43" i="8"/>
  <c r="IU26" i="8" s="1"/>
  <c r="KB43" i="8"/>
  <c r="KB26" i="8" s="1"/>
  <c r="BD45" i="8"/>
  <c r="BD28" i="8" s="1"/>
  <c r="ID43" i="8"/>
  <c r="ID26" i="8" s="1"/>
  <c r="BD43" i="8"/>
  <c r="BD26" i="8" s="1"/>
  <c r="CP45" i="8"/>
  <c r="CP28" i="8" s="1"/>
  <c r="CY45" i="8"/>
  <c r="CY28" i="8" s="1"/>
  <c r="BY46" i="8"/>
  <c r="BY45" i="8"/>
  <c r="BY28" i="8" s="1"/>
  <c r="FH46" i="8"/>
  <c r="FB46" i="8"/>
  <c r="CT45" i="8"/>
  <c r="CT28" i="8" s="1"/>
  <c r="CX45" i="8"/>
  <c r="CX28" i="8" s="1"/>
  <c r="AZ45" i="8"/>
  <c r="AZ28" i="8" s="1"/>
  <c r="CQ46" i="8"/>
  <c r="EW46" i="8"/>
  <c r="CO45" i="8"/>
  <c r="CO28" i="8" s="1"/>
  <c r="FC43" i="8"/>
  <c r="FC26" i="8" s="1"/>
  <c r="CZ45" i="8"/>
  <c r="CZ28" i="8" s="1"/>
  <c r="EY45" i="8"/>
  <c r="EY28" i="8" s="1"/>
  <c r="BA45" i="8"/>
  <c r="BA28" i="8" s="1"/>
  <c r="FD46" i="8"/>
  <c r="KG43" i="8"/>
  <c r="KG26" i="8" s="1"/>
  <c r="CV46" i="8"/>
  <c r="BB43" i="8"/>
  <c r="BB26" i="8" s="1"/>
  <c r="FE45" i="8"/>
  <c r="FE28" i="8" s="1"/>
  <c r="BZ43" i="8"/>
  <c r="BZ26" i="8" s="1"/>
  <c r="K3" i="39"/>
  <c r="BM47" i="8"/>
  <c r="BM49" i="8" s="1"/>
  <c r="M3" i="39"/>
  <c r="BO47" i="8"/>
  <c r="BO49" i="8" s="1"/>
  <c r="T350" i="7"/>
  <c r="S347" i="7"/>
  <c r="N36" i="37"/>
  <c r="HO199" i="7"/>
  <c r="HO192" i="7"/>
  <c r="HO191" i="7"/>
  <c r="JY8" i="7"/>
  <c r="HO186" i="7"/>
  <c r="JY31" i="7"/>
  <c r="HO200" i="7"/>
  <c r="HO25" i="7" s="1"/>
  <c r="HO188" i="7"/>
  <c r="HO189" i="7"/>
  <c r="HO190" i="7"/>
  <c r="JY32" i="7"/>
  <c r="HO196" i="7"/>
  <c r="HO197" i="7"/>
  <c r="HO185" i="7"/>
  <c r="HO184" i="7"/>
  <c r="HO193" i="7"/>
  <c r="W66" i="31"/>
  <c r="T126" i="7" s="1"/>
  <c r="T54" i="7" s="1"/>
  <c r="X65" i="32"/>
  <c r="U110" i="7" s="1"/>
  <c r="HU23" i="7" s="1"/>
  <c r="S348" i="7"/>
  <c r="X147" i="7"/>
  <c r="X72" i="40"/>
  <c r="X69" i="40"/>
  <c r="U113" i="7" s="1"/>
  <c r="HX26" i="7" s="1"/>
  <c r="AF59" i="40"/>
  <c r="AF57" i="40"/>
  <c r="AF65" i="40"/>
  <c r="Z43" i="40"/>
  <c r="Y60" i="40"/>
  <c r="Z46" i="40"/>
  <c r="Z62" i="40" s="1"/>
  <c r="AA45" i="40"/>
  <c r="Z48" i="40"/>
  <c r="Z63" i="40" s="1"/>
  <c r="AA47" i="40"/>
  <c r="Z50" i="40"/>
  <c r="Y64" i="40"/>
  <c r="M4" i="39"/>
  <c r="BY27" i="7"/>
  <c r="CA47" i="8" s="1"/>
  <c r="CA49" i="8" s="1"/>
  <c r="N4" i="39"/>
  <c r="BZ27" i="7"/>
  <c r="CB47" i="8" s="1"/>
  <c r="CB49" i="8" s="1"/>
  <c r="L4" i="39"/>
  <c r="BX27" i="7"/>
  <c r="BZ47" i="8" s="1"/>
  <c r="BZ49" i="8" s="1"/>
  <c r="J4" i="39"/>
  <c r="BV27" i="7"/>
  <c r="BX47" i="8" s="1"/>
  <c r="BX49" i="8" s="1"/>
  <c r="K4" i="39"/>
  <c r="BW27" i="7"/>
  <c r="BY47" i="8" s="1"/>
  <c r="BY49" i="8" s="1"/>
  <c r="X65" i="24"/>
  <c r="U109" i="7" s="1"/>
  <c r="HS22" i="7" s="1"/>
  <c r="W66" i="18"/>
  <c r="T129" i="7" s="1"/>
  <c r="T57" i="7" s="1"/>
  <c r="X64" i="32"/>
  <c r="U137" i="7" s="1"/>
  <c r="U65" i="7" s="1"/>
  <c r="JY202" i="7"/>
  <c r="HC250" i="7"/>
  <c r="HC201" i="7" s="1"/>
  <c r="HC26" i="7" s="1"/>
  <c r="HF250" i="7"/>
  <c r="HF201" i="7" s="1"/>
  <c r="HF26" i="7" s="1"/>
  <c r="GE250" i="7"/>
  <c r="GE201" i="7" s="1"/>
  <c r="GE26" i="7" s="1"/>
  <c r="U149" i="7"/>
  <c r="X64" i="25"/>
  <c r="U138" i="7" s="1"/>
  <c r="U66" i="7" s="1"/>
  <c r="GQ165" i="7"/>
  <c r="GZ165" i="7"/>
  <c r="GR165" i="7"/>
  <c r="GV165" i="7"/>
  <c r="GW165" i="7"/>
  <c r="GT165" i="7"/>
  <c r="HB165" i="7"/>
  <c r="HA165" i="7"/>
  <c r="GS165" i="7"/>
  <c r="X64" i="24"/>
  <c r="U136" i="7" s="1"/>
  <c r="U64" i="7" s="1"/>
  <c r="AC65" i="26"/>
  <c r="Z112" i="7" s="1"/>
  <c r="JW25" i="7" s="1"/>
  <c r="AC64" i="26"/>
  <c r="Z139" i="7" s="1"/>
  <c r="Z67" i="7" s="1"/>
  <c r="W66" i="12"/>
  <c r="T130" i="7" s="1"/>
  <c r="GX165" i="7"/>
  <c r="GU165" i="7"/>
  <c r="GY165" i="7"/>
  <c r="W66" i="19"/>
  <c r="T132" i="7" s="1"/>
  <c r="T60" i="7" s="1"/>
  <c r="D30" i="37"/>
  <c r="FL32" i="7"/>
  <c r="FL8" i="7"/>
  <c r="FL27" i="7" s="1"/>
  <c r="FN47" i="8" s="1"/>
  <c r="FN49" i="8" s="1"/>
  <c r="FL31" i="7"/>
  <c r="KD8" i="7"/>
  <c r="K27" i="7"/>
  <c r="M47" i="8" s="1"/>
  <c r="P27" i="7"/>
  <c r="R47" i="8" s="1"/>
  <c r="E27" i="7"/>
  <c r="G47" i="8" s="1"/>
  <c r="G49" i="8" s="1"/>
  <c r="K5" i="37"/>
  <c r="K30" i="37" s="1"/>
  <c r="KD163" i="7"/>
  <c r="L16" i="7"/>
  <c r="L163" i="7"/>
  <c r="L32" i="7" s="1"/>
  <c r="L162" i="7"/>
  <c r="L31" i="7" s="1"/>
  <c r="FL162" i="7"/>
  <c r="KD31" i="7"/>
  <c r="D34" i="37"/>
  <c r="IH163" i="7"/>
  <c r="Z33" i="37"/>
  <c r="FG31" i="7"/>
  <c r="FG32" i="7"/>
  <c r="FG8" i="7"/>
  <c r="FG27" i="7" s="1"/>
  <c r="FI47" i="8" s="1"/>
  <c r="FI49" i="8" s="1"/>
  <c r="FG163" i="7"/>
  <c r="KG163" i="7"/>
  <c r="KG8" i="7"/>
  <c r="IJ31" i="7"/>
  <c r="KB32" i="7"/>
  <c r="KG31" i="7"/>
  <c r="L25" i="7"/>
  <c r="FK162" i="7"/>
  <c r="FK32" i="7"/>
  <c r="FK8" i="7"/>
  <c r="FK27" i="7" s="1"/>
  <c r="FM47" i="8" s="1"/>
  <c r="FM49" i="8" s="1"/>
  <c r="U44" i="37"/>
  <c r="U47" i="37"/>
  <c r="HX32" i="7"/>
  <c r="U45" i="37"/>
  <c r="HX163" i="7"/>
  <c r="HX162" i="7"/>
  <c r="FK163" i="7"/>
  <c r="U43" i="37"/>
  <c r="U48" i="37"/>
  <c r="U30" i="37"/>
  <c r="U36" i="37" s="1"/>
  <c r="L17" i="7"/>
  <c r="L24" i="7"/>
  <c r="L11" i="7"/>
  <c r="FJ32" i="7"/>
  <c r="FJ8" i="7"/>
  <c r="FJ27" i="7" s="1"/>
  <c r="FL47" i="8" s="1"/>
  <c r="FL49" i="8" s="1"/>
  <c r="FJ31" i="7"/>
  <c r="FJ162" i="7"/>
  <c r="FP163" i="7"/>
  <c r="FP32" i="7"/>
  <c r="FP31" i="7"/>
  <c r="L23" i="7"/>
  <c r="Z27" i="37"/>
  <c r="KD162" i="7"/>
  <c r="O34" i="37"/>
  <c r="AM8" i="7"/>
  <c r="AM27" i="7" s="1"/>
  <c r="AO47" i="8" s="1"/>
  <c r="AO49" i="8" s="1"/>
  <c r="AM31" i="7"/>
  <c r="AM32" i="7"/>
  <c r="AM162" i="7"/>
  <c r="D43" i="37"/>
  <c r="Q13" i="7"/>
  <c r="FO202" i="7"/>
  <c r="IF202" i="7"/>
  <c r="FH202" i="7"/>
  <c r="FN202" i="7"/>
  <c r="FP162" i="7"/>
  <c r="K18" i="37"/>
  <c r="KD202" i="7"/>
  <c r="DB202" i="7"/>
  <c r="DR188" i="7"/>
  <c r="DR13" i="7" s="1"/>
  <c r="DR201" i="7"/>
  <c r="DR26" i="7" s="1"/>
  <c r="HV193" i="7"/>
  <c r="HV201" i="7"/>
  <c r="KJ202" i="7"/>
  <c r="DD202" i="7"/>
  <c r="FL202" i="7"/>
  <c r="HK198" i="7"/>
  <c r="HK23" i="7" s="1"/>
  <c r="HK201" i="7"/>
  <c r="HK26" i="7" s="1"/>
  <c r="DG202" i="7"/>
  <c r="FM202" i="7"/>
  <c r="IH202" i="7"/>
  <c r="GG193" i="7"/>
  <c r="GG18" i="7" s="1"/>
  <c r="GG201" i="7"/>
  <c r="GG26" i="7" s="1"/>
  <c r="DJ163" i="7"/>
  <c r="DJ202" i="7"/>
  <c r="JX202" i="7"/>
  <c r="IC202" i="7"/>
  <c r="HW202" i="7"/>
  <c r="DE202" i="7"/>
  <c r="CY202" i="7"/>
  <c r="IK202" i="7"/>
  <c r="HT197" i="7"/>
  <c r="HT201" i="7"/>
  <c r="DL194" i="7"/>
  <c r="DL19" i="7" s="1"/>
  <c r="DL201" i="7"/>
  <c r="DL26" i="7" s="1"/>
  <c r="AN202" i="7"/>
  <c r="AL202" i="7"/>
  <c r="KG202" i="7"/>
  <c r="DH202" i="7"/>
  <c r="DI202" i="7"/>
  <c r="FG202" i="7"/>
  <c r="KK202" i="7"/>
  <c r="FK202" i="7"/>
  <c r="JW202" i="7"/>
  <c r="HN194" i="7"/>
  <c r="HN19" i="7" s="1"/>
  <c r="HN201" i="7"/>
  <c r="HN26" i="7" s="1"/>
  <c r="DC202" i="7"/>
  <c r="FU193" i="7"/>
  <c r="FU18" i="7" s="1"/>
  <c r="FU201" i="7"/>
  <c r="FU26" i="7" s="1"/>
  <c r="FR202" i="7"/>
  <c r="DF202" i="7"/>
  <c r="IG202" i="7"/>
  <c r="KB202" i="7"/>
  <c r="FZ186" i="7"/>
  <c r="FZ11" i="7" s="1"/>
  <c r="FZ201" i="7"/>
  <c r="FZ26" i="7" s="1"/>
  <c r="KM202" i="7"/>
  <c r="FX183" i="7"/>
  <c r="FX201" i="7"/>
  <c r="FX26" i="7" s="1"/>
  <c r="FI202" i="7"/>
  <c r="HP202" i="7"/>
  <c r="FQ202" i="7"/>
  <c r="HS202" i="7"/>
  <c r="HX202" i="7"/>
  <c r="KT202" i="7"/>
  <c r="IJ202" i="7"/>
  <c r="DV190" i="7"/>
  <c r="DV15" i="7" s="1"/>
  <c r="DV201" i="7"/>
  <c r="DV26" i="7" s="1"/>
  <c r="DM184" i="7"/>
  <c r="DM9" i="7" s="1"/>
  <c r="DM201" i="7"/>
  <c r="DM26" i="7" s="1"/>
  <c r="DQ198" i="7"/>
  <c r="DQ23" i="7" s="1"/>
  <c r="DQ201" i="7"/>
  <c r="DQ26" i="7" s="1"/>
  <c r="FH162" i="7"/>
  <c r="HU202" i="7"/>
  <c r="AM202" i="7"/>
  <c r="DA202" i="7"/>
  <c r="CZ202" i="7"/>
  <c r="AO202" i="7"/>
  <c r="FT184" i="7"/>
  <c r="FT9" i="7" s="1"/>
  <c r="FT201" i="7"/>
  <c r="FT26" i="7" s="1"/>
  <c r="KP200" i="7"/>
  <c r="KP201" i="7"/>
  <c r="HR202" i="7"/>
  <c r="DZ191" i="7"/>
  <c r="DZ16" i="7" s="1"/>
  <c r="DZ201" i="7"/>
  <c r="DZ26" i="7" s="1"/>
  <c r="FH32" i="7"/>
  <c r="FH163" i="7"/>
  <c r="FP202" i="7"/>
  <c r="KY196" i="7"/>
  <c r="KY201" i="7"/>
  <c r="DP194" i="7"/>
  <c r="DP19" i="7" s="1"/>
  <c r="DP201" i="7"/>
  <c r="DP26" i="7" s="1"/>
  <c r="KQ194" i="7"/>
  <c r="KQ201" i="7"/>
  <c r="KC202" i="7"/>
  <c r="FJ202" i="7"/>
  <c r="DE8" i="7"/>
  <c r="DE27" i="7" s="1"/>
  <c r="DG47" i="8" s="1"/>
  <c r="DG49" i="8" s="1"/>
  <c r="CY163" i="7"/>
  <c r="IK162" i="7"/>
  <c r="AN8" i="7"/>
  <c r="AN27" i="7" s="1"/>
  <c r="AP47" i="8" s="1"/>
  <c r="AP49" i="8" s="1"/>
  <c r="DC163" i="7"/>
  <c r="FR32" i="7"/>
  <c r="DF163" i="7"/>
  <c r="KB163" i="7"/>
  <c r="KM32" i="7"/>
  <c r="FI163" i="7"/>
  <c r="HP163" i="7"/>
  <c r="FQ8" i="7"/>
  <c r="FQ27" i="7" s="1"/>
  <c r="FS47" i="8" s="1"/>
  <c r="FS49" i="8" s="1"/>
  <c r="IF32" i="7"/>
  <c r="IJ162" i="7"/>
  <c r="HU32" i="7"/>
  <c r="DA32" i="7"/>
  <c r="CZ163" i="7"/>
  <c r="HR162" i="7"/>
  <c r="DJ31" i="7"/>
  <c r="DB8" i="7"/>
  <c r="DB27" i="7" s="1"/>
  <c r="DD47" i="8" s="1"/>
  <c r="DD49" i="8" s="1"/>
  <c r="DJ162" i="7"/>
  <c r="K17" i="37"/>
  <c r="K28" i="37" s="1"/>
  <c r="DJ32" i="7"/>
  <c r="DG32" i="7"/>
  <c r="IH162" i="7"/>
  <c r="E224" i="7"/>
  <c r="DE163" i="7"/>
  <c r="HP31" i="7"/>
  <c r="DE162" i="7"/>
  <c r="FI32" i="7"/>
  <c r="FI8" i="7"/>
  <c r="FI27" i="7" s="1"/>
  <c r="FK47" i="8" s="1"/>
  <c r="FK49" i="8" s="1"/>
  <c r="KM31" i="7"/>
  <c r="FI162" i="7"/>
  <c r="KM162" i="7"/>
  <c r="M65" i="7"/>
  <c r="FI31" i="7"/>
  <c r="KM8" i="7"/>
  <c r="CY31" i="7"/>
  <c r="KM163" i="7"/>
  <c r="FQ32" i="7"/>
  <c r="D48" i="37"/>
  <c r="FQ31" i="7"/>
  <c r="CY8" i="7"/>
  <c r="CY27" i="7" s="1"/>
  <c r="DA47" i="8" s="1"/>
  <c r="DA49" i="8" s="1"/>
  <c r="J30" i="37"/>
  <c r="CY162" i="7"/>
  <c r="DB32" i="7"/>
  <c r="DB31" i="7"/>
  <c r="AN163" i="7"/>
  <c r="DB162" i="7"/>
  <c r="IK32" i="7"/>
  <c r="AN162" i="7"/>
  <c r="IK31" i="7"/>
  <c r="DB163" i="7"/>
  <c r="AN31" i="7"/>
  <c r="IK163" i="7"/>
  <c r="DE31" i="7"/>
  <c r="G36" i="37"/>
  <c r="D44" i="37"/>
  <c r="D46" i="37"/>
  <c r="D47" i="37"/>
  <c r="KB8" i="7"/>
  <c r="L9" i="7"/>
  <c r="FR31" i="7"/>
  <c r="FR8" i="7"/>
  <c r="FR27" i="7" s="1"/>
  <c r="FT47" i="8" s="1"/>
  <c r="FT49" i="8" s="1"/>
  <c r="FR163" i="7"/>
  <c r="FZ193" i="7"/>
  <c r="FZ18" i="7" s="1"/>
  <c r="FZ194" i="7"/>
  <c r="FZ19" i="7" s="1"/>
  <c r="FU192" i="7"/>
  <c r="FU17" i="7" s="1"/>
  <c r="FR162" i="7"/>
  <c r="EV46" i="7"/>
  <c r="FT198" i="7"/>
  <c r="FT23" i="7" s="1"/>
  <c r="FT200" i="7"/>
  <c r="FT25" i="7" s="1"/>
  <c r="FT197" i="7"/>
  <c r="FT22" i="7" s="1"/>
  <c r="KP198" i="7"/>
  <c r="CZ32" i="7"/>
  <c r="IJ163" i="7"/>
  <c r="DA31" i="7"/>
  <c r="CZ8" i="7"/>
  <c r="CZ27" i="7" s="1"/>
  <c r="DB47" i="8" s="1"/>
  <c r="DB49" i="8" s="1"/>
  <c r="DA8" i="7"/>
  <c r="DA27" i="7" s="1"/>
  <c r="DC47" i="8" s="1"/>
  <c r="DC49" i="8" s="1"/>
  <c r="DA162" i="7"/>
  <c r="CZ162" i="7"/>
  <c r="CT45" i="7"/>
  <c r="EV45" i="7"/>
  <c r="R72" i="7"/>
  <c r="DF32" i="7"/>
  <c r="DP197" i="7"/>
  <c r="DP22" i="7" s="1"/>
  <c r="K19" i="37"/>
  <c r="K33" i="37" s="1"/>
  <c r="DC32" i="7"/>
  <c r="DP191" i="7"/>
  <c r="DP16" i="7" s="1"/>
  <c r="DM195" i="7"/>
  <c r="DM20" i="7" s="1"/>
  <c r="DC31" i="7"/>
  <c r="DL200" i="7"/>
  <c r="DL25" i="7" s="1"/>
  <c r="DL184" i="7"/>
  <c r="DL9" i="7" s="1"/>
  <c r="DZ184" i="7"/>
  <c r="DZ9" i="7" s="1"/>
  <c r="DZ186" i="7"/>
  <c r="DZ11" i="7" s="1"/>
  <c r="DZ185" i="7"/>
  <c r="DZ10" i="7" s="1"/>
  <c r="AN32" i="7"/>
  <c r="HR32" i="7"/>
  <c r="HR163" i="7"/>
  <c r="J31" i="37"/>
  <c r="KY198" i="7"/>
  <c r="R60" i="7"/>
  <c r="DM193" i="7"/>
  <c r="DM18" i="7" s="1"/>
  <c r="HR31" i="7"/>
  <c r="KY184" i="7"/>
  <c r="M53" i="7"/>
  <c r="KQ188" i="7"/>
  <c r="FX193" i="7"/>
  <c r="FX18" i="7" s="1"/>
  <c r="KQ189" i="7"/>
  <c r="ME162" i="7"/>
  <c r="T33" i="37"/>
  <c r="KY197" i="7"/>
  <c r="KQ198" i="7"/>
  <c r="AB193" i="7"/>
  <c r="AA15" i="37" s="1"/>
  <c r="KQ195" i="7"/>
  <c r="M51" i="7"/>
  <c r="LV162" i="7"/>
  <c r="DM199" i="7"/>
  <c r="DM24" i="7" s="1"/>
  <c r="G45" i="8"/>
  <c r="G28" i="8" s="1"/>
  <c r="EX46" i="7"/>
  <c r="DM192" i="7"/>
  <c r="DM17" i="7" s="1"/>
  <c r="M191" i="7"/>
  <c r="L13" i="37" s="1"/>
  <c r="L32" i="37" s="1"/>
  <c r="DF8" i="7"/>
  <c r="DF27" i="7" s="1"/>
  <c r="DH47" i="8" s="1"/>
  <c r="DH49" i="8" s="1"/>
  <c r="M184" i="7"/>
  <c r="M9" i="7" s="1"/>
  <c r="DF31" i="7"/>
  <c r="M183" i="7"/>
  <c r="DM186" i="7"/>
  <c r="DM11" i="7" s="1"/>
  <c r="FZ195" i="7"/>
  <c r="FZ20" i="7" s="1"/>
  <c r="M189" i="7"/>
  <c r="L11" i="37" s="1"/>
  <c r="FZ200" i="7"/>
  <c r="FZ25" i="7" s="1"/>
  <c r="ME163" i="7"/>
  <c r="DF162" i="7"/>
  <c r="FZ198" i="7"/>
  <c r="FZ23" i="7" s="1"/>
  <c r="DC162" i="7"/>
  <c r="M186" i="7"/>
  <c r="M11" i="7" s="1"/>
  <c r="FZ197" i="7"/>
  <c r="FZ22" i="7" s="1"/>
  <c r="HT195" i="7"/>
  <c r="M197" i="7"/>
  <c r="L19" i="37" s="1"/>
  <c r="DC8" i="7"/>
  <c r="DC27" i="7" s="1"/>
  <c r="DE47" i="8" s="1"/>
  <c r="DE49" i="8" s="1"/>
  <c r="AY45" i="7"/>
  <c r="FZ191" i="7"/>
  <c r="FZ16" i="7" s="1"/>
  <c r="AB43" i="8"/>
  <c r="AB26" i="8" s="1"/>
  <c r="R56" i="7"/>
  <c r="R59" i="7"/>
  <c r="M200" i="7"/>
  <c r="L22" i="37" s="1"/>
  <c r="L35" i="37" s="1"/>
  <c r="FZ188" i="7"/>
  <c r="FZ13" i="7" s="1"/>
  <c r="M198" i="7"/>
  <c r="L20" i="37" s="1"/>
  <c r="CT46" i="7"/>
  <c r="FZ183" i="7"/>
  <c r="M188" i="7"/>
  <c r="L10" i="37" s="1"/>
  <c r="M196" i="7"/>
  <c r="M21" i="7" s="1"/>
  <c r="M185" i="7"/>
  <c r="L7" i="37" s="1"/>
  <c r="FB46" i="7"/>
  <c r="FZ196" i="7"/>
  <c r="FZ21" i="7" s="1"/>
  <c r="M192" i="7"/>
  <c r="L14" i="37" s="1"/>
  <c r="FZ185" i="7"/>
  <c r="FZ10" i="7" s="1"/>
  <c r="M52" i="7"/>
  <c r="FZ184" i="7"/>
  <c r="FZ9" i="7" s="1"/>
  <c r="FZ190" i="7"/>
  <c r="FZ15" i="7" s="1"/>
  <c r="D29" i="37"/>
  <c r="DL198" i="7"/>
  <c r="DL23" i="7" s="1"/>
  <c r="M50" i="7"/>
  <c r="DL199" i="7"/>
  <c r="DL24" i="7" s="1"/>
  <c r="FC46" i="7"/>
  <c r="FZ189" i="7"/>
  <c r="FZ14" i="7" s="1"/>
  <c r="DL190" i="7"/>
  <c r="DL15" i="7" s="1"/>
  <c r="LX162" i="7"/>
  <c r="R50" i="7"/>
  <c r="KJ32" i="7"/>
  <c r="HV195" i="7"/>
  <c r="L15" i="7"/>
  <c r="HE196" i="7"/>
  <c r="HE21" i="7" s="1"/>
  <c r="HZ192" i="7"/>
  <c r="KR195" i="7"/>
  <c r="DS189" i="7"/>
  <c r="DS14" i="7" s="1"/>
  <c r="HD183" i="7"/>
  <c r="DN191" i="7"/>
  <c r="DN16" i="7" s="1"/>
  <c r="FS190" i="7"/>
  <c r="FS15" i="7" s="1"/>
  <c r="GC194" i="7"/>
  <c r="GC19" i="7" s="1"/>
  <c r="GG200" i="7"/>
  <c r="GG25" i="7" s="1"/>
  <c r="KI194" i="7"/>
  <c r="Z31" i="37"/>
  <c r="FV194" i="7"/>
  <c r="FV19" i="7" s="1"/>
  <c r="KK31" i="7"/>
  <c r="LA195" i="7"/>
  <c r="T29" i="37"/>
  <c r="HY188" i="7"/>
  <c r="KS187" i="7"/>
  <c r="DG162" i="7"/>
  <c r="DT189" i="7"/>
  <c r="DT14" i="7" s="1"/>
  <c r="FH31" i="7"/>
  <c r="KW191" i="7"/>
  <c r="HT185" i="7"/>
  <c r="DL193" i="7"/>
  <c r="DL18" i="7" s="1"/>
  <c r="DJ8" i="7"/>
  <c r="DJ27" i="7" s="1"/>
  <c r="DL47" i="8" s="1"/>
  <c r="DL49" i="8" s="1"/>
  <c r="GK195" i="7"/>
  <c r="GK20" i="7" s="1"/>
  <c r="DQ199" i="7"/>
  <c r="DQ24" i="7" s="1"/>
  <c r="DH8" i="7"/>
  <c r="DH27" i="7" s="1"/>
  <c r="DJ47" i="8" s="1"/>
  <c r="DJ49" i="8" s="1"/>
  <c r="FM163" i="7"/>
  <c r="AY46" i="7"/>
  <c r="IC163" i="7"/>
  <c r="K16" i="37"/>
  <c r="FY188" i="7"/>
  <c r="FY13" i="7" s="1"/>
  <c r="DA163" i="7"/>
  <c r="HT198" i="7"/>
  <c r="HL200" i="7"/>
  <c r="HL25" i="7" s="1"/>
  <c r="T27" i="37"/>
  <c r="JW8" i="7"/>
  <c r="HN195" i="7"/>
  <c r="HN20" i="7" s="1"/>
  <c r="FU183" i="7"/>
  <c r="DI8" i="7"/>
  <c r="DI27" i="7" s="1"/>
  <c r="DK47" i="8" s="1"/>
  <c r="DK49" i="8" s="1"/>
  <c r="LF195" i="7"/>
  <c r="HK184" i="7"/>
  <c r="HT199" i="7"/>
  <c r="DO187" i="7"/>
  <c r="DO12" i="7" s="1"/>
  <c r="AL162" i="7"/>
  <c r="FZ187" i="7"/>
  <c r="FZ12" i="7" s="1"/>
  <c r="FC45" i="7"/>
  <c r="KV189" i="7"/>
  <c r="FX194" i="7"/>
  <c r="FX19" i="7" s="1"/>
  <c r="HQ195" i="7"/>
  <c r="IG163" i="7"/>
  <c r="LX163" i="7"/>
  <c r="DZ189" i="7"/>
  <c r="DZ14" i="7" s="1"/>
  <c r="HT191" i="7"/>
  <c r="AO162" i="7"/>
  <c r="FT194" i="7"/>
  <c r="FT19" i="7" s="1"/>
  <c r="LD195" i="7"/>
  <c r="DM196" i="7"/>
  <c r="DM21" i="7" s="1"/>
  <c r="FO162" i="7"/>
  <c r="IH31" i="7"/>
  <c r="Q68" i="7"/>
  <c r="DU195" i="7"/>
  <c r="DU20" i="7" s="1"/>
  <c r="KC31" i="7"/>
  <c r="KC32" i="7"/>
  <c r="HT189" i="7"/>
  <c r="DV186" i="7"/>
  <c r="DV11" i="7" s="1"/>
  <c r="IF163" i="7"/>
  <c r="KG32" i="7"/>
  <c r="FB45" i="7"/>
  <c r="GA183" i="7"/>
  <c r="KP196" i="7"/>
  <c r="KN196" i="7"/>
  <c r="GB185" i="7"/>
  <c r="GB10" i="7" s="1"/>
  <c r="KC8" i="7"/>
  <c r="DM189" i="7"/>
  <c r="DM14" i="7" s="1"/>
  <c r="KC162" i="7"/>
  <c r="M195" i="7"/>
  <c r="L17" i="37" s="1"/>
  <c r="L28" i="37" s="1"/>
  <c r="LC193" i="7"/>
  <c r="HI195" i="7"/>
  <c r="HI20" i="7" s="1"/>
  <c r="HU162" i="7"/>
  <c r="HP32" i="7"/>
  <c r="HS31" i="7"/>
  <c r="FQ163" i="7"/>
  <c r="Z34" i="37"/>
  <c r="FN163" i="7"/>
  <c r="KC163" i="7"/>
  <c r="DK187" i="7"/>
  <c r="DK12" i="7" s="1"/>
  <c r="GD189" i="7"/>
  <c r="GD14" i="7" s="1"/>
  <c r="CZ31" i="7"/>
  <c r="KB162" i="7"/>
  <c r="HK196" i="7"/>
  <c r="HK21" i="7" s="1"/>
  <c r="KY199" i="7"/>
  <c r="DP196" i="7"/>
  <c r="DP21" i="7" s="1"/>
  <c r="KQ187" i="7"/>
  <c r="FW199" i="7"/>
  <c r="FW24" i="7" s="1"/>
  <c r="DR189" i="7"/>
  <c r="DR14" i="7" s="1"/>
  <c r="DL185" i="7"/>
  <c r="DL10" i="7" s="1"/>
  <c r="Q8" i="7"/>
  <c r="Q202" i="7"/>
  <c r="P23" i="37" s="1"/>
  <c r="HT188" i="7"/>
  <c r="DL192" i="7"/>
  <c r="DL17" i="7" s="1"/>
  <c r="DP183" i="7"/>
  <c r="KY187" i="7"/>
  <c r="FS184" i="7"/>
  <c r="FS9" i="7" s="1"/>
  <c r="DP186" i="7"/>
  <c r="DP11" i="7" s="1"/>
  <c r="HT183" i="7"/>
  <c r="DL183" i="7"/>
  <c r="AA162" i="7"/>
  <c r="AA31" i="7" s="1"/>
  <c r="AA202" i="7"/>
  <c r="Z23" i="37" s="1"/>
  <c r="CO46" i="7"/>
  <c r="HT184" i="7"/>
  <c r="KY190" i="7"/>
  <c r="GA200" i="7"/>
  <c r="GA25" i="7" s="1"/>
  <c r="DP190" i="7"/>
  <c r="DP15" i="7" s="1"/>
  <c r="DP200" i="7"/>
  <c r="DP25" i="7" s="1"/>
  <c r="HT190" i="7"/>
  <c r="DL188" i="7"/>
  <c r="DL13" i="7" s="1"/>
  <c r="KY195" i="7"/>
  <c r="KY192" i="7"/>
  <c r="GA195" i="7"/>
  <c r="GA20" i="7" s="1"/>
  <c r="KS188" i="7"/>
  <c r="HT194" i="7"/>
  <c r="DL197" i="7"/>
  <c r="DL22" i="7" s="1"/>
  <c r="KY185" i="7"/>
  <c r="GA191" i="7"/>
  <c r="GA16" i="7" s="1"/>
  <c r="DP187" i="7"/>
  <c r="DP12" i="7" s="1"/>
  <c r="DP188" i="7"/>
  <c r="DP13" i="7" s="1"/>
  <c r="DL186" i="7"/>
  <c r="DL11" i="7" s="1"/>
  <c r="KQ190" i="7"/>
  <c r="DL189" i="7"/>
  <c r="DL14" i="7" s="1"/>
  <c r="KY191" i="7"/>
  <c r="GA190" i="7"/>
  <c r="GA15" i="7" s="1"/>
  <c r="HN198" i="7"/>
  <c r="HN23" i="7" s="1"/>
  <c r="DP198" i="7"/>
  <c r="DP23" i="7" s="1"/>
  <c r="KQ184" i="7"/>
  <c r="HT186" i="7"/>
  <c r="DL191" i="7"/>
  <c r="DL16" i="7" s="1"/>
  <c r="T200" i="7"/>
  <c r="S22" i="37" s="1"/>
  <c r="S35" i="37" s="1"/>
  <c r="T201" i="7"/>
  <c r="T26" i="7" s="1"/>
  <c r="KY194" i="7"/>
  <c r="DP199" i="7"/>
  <c r="DP24" i="7" s="1"/>
  <c r="KQ192" i="7"/>
  <c r="GA184" i="7"/>
  <c r="GA9" i="7" s="1"/>
  <c r="KY186" i="7"/>
  <c r="HT192" i="7"/>
  <c r="DS186" i="7"/>
  <c r="DS11" i="7" s="1"/>
  <c r="AB186" i="7"/>
  <c r="AA8" i="37" s="1"/>
  <c r="AB201" i="7"/>
  <c r="KY183" i="7"/>
  <c r="HN185" i="7"/>
  <c r="FM31" i="7"/>
  <c r="KQ191" i="7"/>
  <c r="HT200" i="7"/>
  <c r="HT25" i="7" s="1"/>
  <c r="M193" i="7"/>
  <c r="FU194" i="7"/>
  <c r="FU19" i="7" s="1"/>
  <c r="KY189" i="7"/>
  <c r="GA189" i="7"/>
  <c r="GA14" i="7" s="1"/>
  <c r="HN199" i="7"/>
  <c r="HN24" i="7" s="1"/>
  <c r="FM8" i="7"/>
  <c r="FM27" i="7" s="1"/>
  <c r="FO47" i="8" s="1"/>
  <c r="FO49" i="8" s="1"/>
  <c r="KY193" i="7"/>
  <c r="HN187" i="7"/>
  <c r="HN12" i="7" s="1"/>
  <c r="FM32" i="7"/>
  <c r="R88" i="7"/>
  <c r="KQ185" i="7"/>
  <c r="M194" i="7"/>
  <c r="L16" i="37" s="1"/>
  <c r="FU198" i="7"/>
  <c r="FU23" i="7" s="1"/>
  <c r="R184" i="7"/>
  <c r="Q6" i="37" s="1"/>
  <c r="R201" i="7"/>
  <c r="Q22" i="7"/>
  <c r="HN193" i="7"/>
  <c r="HN18" i="7" s="1"/>
  <c r="M89" i="7"/>
  <c r="KQ186" i="7"/>
  <c r="KQ200" i="7"/>
  <c r="FU199" i="7"/>
  <c r="FU24" i="7" s="1"/>
  <c r="T5" i="37"/>
  <c r="T47" i="37" s="1"/>
  <c r="U202" i="7"/>
  <c r="T23" i="37" s="1"/>
  <c r="Z29" i="37"/>
  <c r="L202" i="7"/>
  <c r="K23" i="37" s="1"/>
  <c r="EX45" i="7"/>
  <c r="BX45" i="7"/>
  <c r="FD45" i="7"/>
  <c r="CQ46" i="7"/>
  <c r="KS198" i="7"/>
  <c r="GA186" i="7"/>
  <c r="GA11" i="7" s="1"/>
  <c r="FD46" i="7"/>
  <c r="LV163" i="7"/>
  <c r="FY192" i="7"/>
  <c r="FY17" i="7" s="1"/>
  <c r="KS199" i="7"/>
  <c r="KV192" i="7"/>
  <c r="GA194" i="7"/>
  <c r="GA19" i="7" s="1"/>
  <c r="KV190" i="7"/>
  <c r="GA193" i="7"/>
  <c r="GA18" i="7" s="1"/>
  <c r="HN200" i="7"/>
  <c r="HN25" i="7" s="1"/>
  <c r="KS197" i="7"/>
  <c r="GA187" i="7"/>
  <c r="GA12" i="7" s="1"/>
  <c r="KV191" i="7"/>
  <c r="KV183" i="7"/>
  <c r="FU191" i="7"/>
  <c r="FU16" i="7" s="1"/>
  <c r="MK240" i="7"/>
  <c r="KV193" i="7"/>
  <c r="FU185" i="7"/>
  <c r="FU10" i="7" s="1"/>
  <c r="D206" i="7"/>
  <c r="D224" i="7" s="1"/>
  <c r="D202" i="7"/>
  <c r="FF46" i="7"/>
  <c r="CV46" i="7"/>
  <c r="EW45" i="7"/>
  <c r="CP45" i="7"/>
  <c r="DT183" i="7"/>
  <c r="R43" i="8"/>
  <c r="R26" i="8" s="1"/>
  <c r="BV46" i="7"/>
  <c r="CX45" i="7"/>
  <c r="Q23" i="7"/>
  <c r="DT186" i="7"/>
  <c r="DT11" i="7" s="1"/>
  <c r="AB50" i="7"/>
  <c r="DT192" i="7"/>
  <c r="DT17" i="7" s="1"/>
  <c r="FU200" i="7"/>
  <c r="FU25" i="7" s="1"/>
  <c r="DT190" i="7"/>
  <c r="DT15" i="7" s="1"/>
  <c r="DT194" i="7"/>
  <c r="DT19" i="7" s="1"/>
  <c r="KV185" i="7"/>
  <c r="L12" i="7"/>
  <c r="R79" i="7"/>
  <c r="CO45" i="7"/>
  <c r="KS190" i="7"/>
  <c r="DT184" i="7"/>
  <c r="DT9" i="7" s="1"/>
  <c r="LZ162" i="7"/>
  <c r="L68" i="7"/>
  <c r="DT199" i="7"/>
  <c r="DT24" i="7" s="1"/>
  <c r="KV187" i="7"/>
  <c r="L14" i="7"/>
  <c r="AL8" i="7"/>
  <c r="AL27" i="7" s="1"/>
  <c r="AN47" i="8" s="1"/>
  <c r="AN49" i="8" s="1"/>
  <c r="KS200" i="7"/>
  <c r="R86" i="7"/>
  <c r="KS183" i="7"/>
  <c r="L13" i="7"/>
  <c r="AL163" i="7"/>
  <c r="KS194" i="7"/>
  <c r="M58" i="7"/>
  <c r="CQ45" i="7"/>
  <c r="DT193" i="7"/>
  <c r="DT18" i="7" s="1"/>
  <c r="KS184" i="7"/>
  <c r="M60" i="7"/>
  <c r="KS191" i="7"/>
  <c r="GA196" i="7"/>
  <c r="GA21" i="7" s="1"/>
  <c r="KS196" i="7"/>
  <c r="KS185" i="7"/>
  <c r="T198" i="7"/>
  <c r="S20" i="37" s="1"/>
  <c r="KS195" i="7"/>
  <c r="AL31" i="7"/>
  <c r="AL32" i="7"/>
  <c r="GA197" i="7"/>
  <c r="GA22" i="7" s="1"/>
  <c r="KS192" i="7"/>
  <c r="T199" i="7"/>
  <c r="S21" i="37" s="1"/>
  <c r="GA199" i="7"/>
  <c r="GA24" i="7" s="1"/>
  <c r="KS193" i="7"/>
  <c r="HT193" i="7"/>
  <c r="T197" i="7"/>
  <c r="S19" i="37" s="1"/>
  <c r="DL187" i="7"/>
  <c r="DL12" i="7" s="1"/>
  <c r="DV193" i="7"/>
  <c r="DV18" i="7" s="1"/>
  <c r="DV197" i="7"/>
  <c r="DV22" i="7" s="1"/>
  <c r="MQ243" i="7"/>
  <c r="KP188" i="7"/>
  <c r="KP193" i="7"/>
  <c r="KP186" i="7"/>
  <c r="HZ189" i="7"/>
  <c r="KP191" i="7"/>
  <c r="KP183" i="7"/>
  <c r="KP192" i="7"/>
  <c r="KP187" i="7"/>
  <c r="GK196" i="7"/>
  <c r="GK21" i="7" s="1"/>
  <c r="KP197" i="7"/>
  <c r="KP199" i="7"/>
  <c r="KP185" i="7"/>
  <c r="DV195" i="7"/>
  <c r="DV20" i="7" s="1"/>
  <c r="DV200" i="7"/>
  <c r="DV25" i="7" s="1"/>
  <c r="DV198" i="7"/>
  <c r="DV23" i="7" s="1"/>
  <c r="DV187" i="7"/>
  <c r="DV12" i="7" s="1"/>
  <c r="KP190" i="7"/>
  <c r="KP194" i="7"/>
  <c r="DV199" i="7"/>
  <c r="DV24" i="7" s="1"/>
  <c r="R52" i="7"/>
  <c r="MO162" i="7"/>
  <c r="DV196" i="7"/>
  <c r="DV21" i="7" s="1"/>
  <c r="HD200" i="7"/>
  <c r="HD25" i="7" s="1"/>
  <c r="DV183" i="7"/>
  <c r="DO183" i="7"/>
  <c r="R45" i="8"/>
  <c r="R28" i="8" s="1"/>
  <c r="HD198" i="7"/>
  <c r="HD23" i="7" s="1"/>
  <c r="M64" i="7"/>
  <c r="DV192" i="7"/>
  <c r="DV17" i="7" s="1"/>
  <c r="DZ183" i="7"/>
  <c r="HD196" i="7"/>
  <c r="HD21" i="7" s="1"/>
  <c r="U25" i="7"/>
  <c r="GA198" i="7"/>
  <c r="GA23" i="7" s="1"/>
  <c r="DV191" i="7"/>
  <c r="DV16" i="7" s="1"/>
  <c r="HV186" i="7"/>
  <c r="KS186" i="7"/>
  <c r="T192" i="7"/>
  <c r="S14" i="37" s="1"/>
  <c r="DR190" i="7"/>
  <c r="DR15" i="7" s="1"/>
  <c r="Z5" i="37"/>
  <c r="Z30" i="37" s="1"/>
  <c r="DO188" i="7"/>
  <c r="DO13" i="7" s="1"/>
  <c r="T183" i="7"/>
  <c r="DV194" i="7"/>
  <c r="DV19" i="7" s="1"/>
  <c r="KP189" i="7"/>
  <c r="HZ186" i="7"/>
  <c r="DO191" i="7"/>
  <c r="DO16" i="7" s="1"/>
  <c r="HD197" i="7"/>
  <c r="HD22" i="7" s="1"/>
  <c r="DV188" i="7"/>
  <c r="DV13" i="7" s="1"/>
  <c r="HD191" i="7"/>
  <c r="HD16" i="7" s="1"/>
  <c r="DV189" i="7"/>
  <c r="DV14" i="7" s="1"/>
  <c r="KS189" i="7"/>
  <c r="T187" i="7"/>
  <c r="S9" i="37" s="1"/>
  <c r="KP184" i="7"/>
  <c r="DV185" i="7"/>
  <c r="DV10" i="7" s="1"/>
  <c r="T194" i="7"/>
  <c r="S16" i="37" s="1"/>
  <c r="R65" i="7"/>
  <c r="KP195" i="7"/>
  <c r="DV184" i="7"/>
  <c r="DV9" i="7" s="1"/>
  <c r="T196" i="7"/>
  <c r="S18" i="37" s="1"/>
  <c r="E45" i="7"/>
  <c r="HP162" i="7"/>
  <c r="DM198" i="7"/>
  <c r="DM23" i="7" s="1"/>
  <c r="KY200" i="7"/>
  <c r="HZ194" i="7"/>
  <c r="HU163" i="7"/>
  <c r="KI187" i="7"/>
  <c r="AB192" i="7"/>
  <c r="AA14" i="37" s="1"/>
  <c r="AA163" i="7"/>
  <c r="AA32" i="7" s="1"/>
  <c r="HU31" i="7"/>
  <c r="AB194" i="7"/>
  <c r="AA16" i="37" s="1"/>
  <c r="CP46" i="7"/>
  <c r="DM200" i="7"/>
  <c r="DM25" i="7" s="1"/>
  <c r="AB185" i="7"/>
  <c r="AA7" i="37" s="1"/>
  <c r="AA8" i="7"/>
  <c r="AB198" i="7"/>
  <c r="AA20" i="37" s="1"/>
  <c r="AA33" i="37" s="1"/>
  <c r="AB200" i="7"/>
  <c r="AA22" i="37" s="1"/>
  <c r="AA35" i="37" s="1"/>
  <c r="CU46" i="7"/>
  <c r="G46" i="8"/>
  <c r="DM185" i="7"/>
  <c r="DM10" i="7" s="1"/>
  <c r="IG162" i="7"/>
  <c r="HD192" i="7"/>
  <c r="DM190" i="7"/>
  <c r="DM15" i="7" s="1"/>
  <c r="KY188" i="7"/>
  <c r="DP184" i="7"/>
  <c r="DP9" i="7" s="1"/>
  <c r="IF31" i="7"/>
  <c r="HT196" i="7"/>
  <c r="MK236" i="7"/>
  <c r="MQ233" i="7"/>
  <c r="MK241" i="7"/>
  <c r="M45" i="8"/>
  <c r="M28" i="8" s="1"/>
  <c r="BX46" i="7"/>
  <c r="BV45" i="7"/>
  <c r="DM191" i="7"/>
  <c r="DM16" i="7" s="1"/>
  <c r="DP193" i="7"/>
  <c r="DP18" i="7" s="1"/>
  <c r="IF162" i="7"/>
  <c r="AZ46" i="7"/>
  <c r="LZ163" i="7"/>
  <c r="K45" i="7"/>
  <c r="CM45" i="7"/>
  <c r="IG32" i="7"/>
  <c r="MQ241" i="7"/>
  <c r="DM188" i="7"/>
  <c r="DM13" i="7" s="1"/>
  <c r="FO32" i="7"/>
  <c r="FS183" i="7"/>
  <c r="DP189" i="7"/>
  <c r="DP14" i="7" s="1"/>
  <c r="FO8" i="7"/>
  <c r="FO27" i="7" s="1"/>
  <c r="FQ47" i="8" s="1"/>
  <c r="FQ49" i="8" s="1"/>
  <c r="DG163" i="7"/>
  <c r="FO31" i="7"/>
  <c r="DM187" i="7"/>
  <c r="DM12" i="7" s="1"/>
  <c r="R78" i="7"/>
  <c r="FO163" i="7"/>
  <c r="DP185" i="7"/>
  <c r="DP10" i="7" s="1"/>
  <c r="FU189" i="7"/>
  <c r="FU14" i="7" s="1"/>
  <c r="DG8" i="7"/>
  <c r="DG27" i="7" s="1"/>
  <c r="DI47" i="8" s="1"/>
  <c r="DI49" i="8" s="1"/>
  <c r="DM183" i="7"/>
  <c r="DM197" i="7"/>
  <c r="DM22" i="7" s="1"/>
  <c r="KJ8" i="7"/>
  <c r="M62" i="7"/>
  <c r="DP192" i="7"/>
  <c r="DP17" i="7" s="1"/>
  <c r="AB184" i="7"/>
  <c r="AA6" i="37" s="1"/>
  <c r="KQ183" i="7"/>
  <c r="T184" i="7"/>
  <c r="S6" i="37" s="1"/>
  <c r="FU196" i="7"/>
  <c r="FU21" i="7" s="1"/>
  <c r="KJ162" i="7"/>
  <c r="CX46" i="7"/>
  <c r="KT32" i="7"/>
  <c r="AB196" i="7"/>
  <c r="AA18" i="37" s="1"/>
  <c r="R61" i="7"/>
  <c r="KT8" i="7"/>
  <c r="MK234" i="7"/>
  <c r="BZ46" i="7"/>
  <c r="AB199" i="7"/>
  <c r="AA21" i="37" s="1"/>
  <c r="KC25" i="7"/>
  <c r="AB187" i="7"/>
  <c r="AA9" i="37" s="1"/>
  <c r="KT162" i="7"/>
  <c r="AB190" i="7"/>
  <c r="AA12" i="37" s="1"/>
  <c r="KT163" i="7"/>
  <c r="AB191" i="7"/>
  <c r="AA13" i="37" s="1"/>
  <c r="AA32" i="37" s="1"/>
  <c r="HZ185" i="7"/>
  <c r="AB189" i="7"/>
  <c r="AA11" i="37" s="1"/>
  <c r="HZ188" i="7"/>
  <c r="FZ199" i="7"/>
  <c r="FZ24" i="7" s="1"/>
  <c r="R53" i="7"/>
  <c r="AB183" i="7"/>
  <c r="D45" i="37"/>
  <c r="KQ197" i="7"/>
  <c r="DL195" i="7"/>
  <c r="DL20" i="7" s="1"/>
  <c r="HZ190" i="7"/>
  <c r="T89" i="7"/>
  <c r="DM194" i="7"/>
  <c r="DM19" i="7" s="1"/>
  <c r="KT31" i="7"/>
  <c r="AB188" i="7"/>
  <c r="AA10" i="37" s="1"/>
  <c r="HZ191" i="7"/>
  <c r="FZ192" i="7"/>
  <c r="FZ17" i="7" s="1"/>
  <c r="DP195" i="7"/>
  <c r="DP20" i="7" s="1"/>
  <c r="KQ196" i="7"/>
  <c r="DR183" i="7"/>
  <c r="DZ192" i="7"/>
  <c r="DZ17" i="7" s="1"/>
  <c r="DT185" i="7"/>
  <c r="DT10" i="7" s="1"/>
  <c r="DR186" i="7"/>
  <c r="DR11" i="7" s="1"/>
  <c r="DQ200" i="7"/>
  <c r="DQ25" i="7" s="1"/>
  <c r="R188" i="7"/>
  <c r="Q10" i="37" s="1"/>
  <c r="O45" i="37"/>
  <c r="DR185" i="7"/>
  <c r="DR10" i="7" s="1"/>
  <c r="HV189" i="7"/>
  <c r="DT187" i="7"/>
  <c r="DT12" i="7" s="1"/>
  <c r="DR198" i="7"/>
  <c r="DR23" i="7" s="1"/>
  <c r="O29" i="37"/>
  <c r="DR194" i="7"/>
  <c r="DR19" i="7" s="1"/>
  <c r="DR197" i="7"/>
  <c r="DR22" i="7" s="1"/>
  <c r="CU45" i="7"/>
  <c r="DR199" i="7"/>
  <c r="DR24" i="7" s="1"/>
  <c r="DI32" i="7"/>
  <c r="K15" i="37"/>
  <c r="HV184" i="7"/>
  <c r="DT197" i="7"/>
  <c r="DT22" i="7" s="1"/>
  <c r="DR200" i="7"/>
  <c r="DR25" i="7" s="1"/>
  <c r="HV192" i="7"/>
  <c r="HV185" i="7"/>
  <c r="O46" i="37"/>
  <c r="DT196" i="7"/>
  <c r="DT21" i="7" s="1"/>
  <c r="DR192" i="7"/>
  <c r="DR17" i="7" s="1"/>
  <c r="DT195" i="7"/>
  <c r="DT20" i="7" s="1"/>
  <c r="Q21" i="7"/>
  <c r="DZ187" i="7"/>
  <c r="DZ12" i="7" s="1"/>
  <c r="DT200" i="7"/>
  <c r="DT25" i="7" s="1"/>
  <c r="DR195" i="7"/>
  <c r="DR20" i="7" s="1"/>
  <c r="HV188" i="7"/>
  <c r="HV190" i="7"/>
  <c r="HS32" i="7"/>
  <c r="M77" i="7"/>
  <c r="CM46" i="7"/>
  <c r="M43" i="8"/>
  <c r="M26" i="8" s="1"/>
  <c r="HV194" i="7"/>
  <c r="O43" i="37"/>
  <c r="DT198" i="7"/>
  <c r="DT23" i="7" s="1"/>
  <c r="T195" i="7"/>
  <c r="S17" i="37" s="1"/>
  <c r="S28" i="37" s="1"/>
  <c r="MO163" i="7"/>
  <c r="EZ45" i="7"/>
  <c r="HV191" i="7"/>
  <c r="DI31" i="7"/>
  <c r="O48" i="37"/>
  <c r="DT191" i="7"/>
  <c r="DT16" i="7" s="1"/>
  <c r="BZ45" i="7"/>
  <c r="LU246" i="7"/>
  <c r="EU45" i="7"/>
  <c r="HV183" i="7"/>
  <c r="HV200" i="7"/>
  <c r="HV25" i="7" s="1"/>
  <c r="GG187" i="7"/>
  <c r="GG12" i="7" s="1"/>
  <c r="DT188" i="7"/>
  <c r="DT13" i="7" s="1"/>
  <c r="MB234" i="7"/>
  <c r="DZ194" i="7"/>
  <c r="DZ19" i="7" s="1"/>
  <c r="DI163" i="7"/>
  <c r="DZ193" i="7"/>
  <c r="DZ18" i="7" s="1"/>
  <c r="DI162" i="7"/>
  <c r="HV199" i="7"/>
  <c r="HS162" i="7"/>
  <c r="IC32" i="7"/>
  <c r="HV198" i="7"/>
  <c r="KI188" i="7"/>
  <c r="T189" i="7"/>
  <c r="S11" i="37" s="1"/>
  <c r="M190" i="7"/>
  <c r="L12" i="37" s="1"/>
  <c r="BW45" i="7"/>
  <c r="CR45" i="7"/>
  <c r="M54" i="7"/>
  <c r="KV195" i="7"/>
  <c r="JW32" i="7"/>
  <c r="O44" i="37"/>
  <c r="BY45" i="7"/>
  <c r="FF45" i="7"/>
  <c r="CV45" i="7"/>
  <c r="KV197" i="7"/>
  <c r="KV200" i="7"/>
  <c r="Q90" i="7"/>
  <c r="MQ242" i="7"/>
  <c r="CN46" i="7"/>
  <c r="EU46" i="7"/>
  <c r="Y36" i="37"/>
  <c r="Q19" i="7"/>
  <c r="HV197" i="7"/>
  <c r="GG196" i="7"/>
  <c r="GG21" i="7" s="1"/>
  <c r="JW163" i="7"/>
  <c r="KI198" i="7"/>
  <c r="KV199" i="7"/>
  <c r="GA192" i="7"/>
  <c r="GA17" i="7" s="1"/>
  <c r="JW31" i="7"/>
  <c r="T88" i="7"/>
  <c r="GG199" i="7"/>
  <c r="GG24" i="7" s="1"/>
  <c r="KQ199" i="7"/>
  <c r="T185" i="7"/>
  <c r="S7" i="37" s="1"/>
  <c r="DL196" i="7"/>
  <c r="DL21" i="7" s="1"/>
  <c r="DR187" i="7"/>
  <c r="DR12" i="7" s="1"/>
  <c r="MK231" i="7"/>
  <c r="BA45" i="7"/>
  <c r="DZ197" i="7"/>
  <c r="DZ22" i="7" s="1"/>
  <c r="HS163" i="7"/>
  <c r="DZ195" i="7"/>
  <c r="DZ20" i="7" s="1"/>
  <c r="U162" i="7"/>
  <c r="U31" i="7" s="1"/>
  <c r="JW162" i="7"/>
  <c r="Q9" i="7"/>
  <c r="DR191" i="7"/>
  <c r="DR16" i="7" s="1"/>
  <c r="DZ190" i="7"/>
  <c r="DZ15" i="7" s="1"/>
  <c r="DU192" i="7"/>
  <c r="DU17" i="7" s="1"/>
  <c r="KV184" i="7"/>
  <c r="EW46" i="7"/>
  <c r="T190" i="7"/>
  <c r="S12" i="37" s="1"/>
  <c r="DR193" i="7"/>
  <c r="DR18" i="7" s="1"/>
  <c r="O47" i="37"/>
  <c r="L18" i="7"/>
  <c r="DZ196" i="7"/>
  <c r="DZ21" i="7" s="1"/>
  <c r="U163" i="7"/>
  <c r="U32" i="7" s="1"/>
  <c r="KV194" i="7"/>
  <c r="GA188" i="7"/>
  <c r="GA13" i="7" s="1"/>
  <c r="DZ199" i="7"/>
  <c r="DZ24" i="7" s="1"/>
  <c r="KV186" i="7"/>
  <c r="GA185" i="7"/>
  <c r="GA10" i="7" s="1"/>
  <c r="HZ196" i="7"/>
  <c r="LD196" i="7"/>
  <c r="HV196" i="7"/>
  <c r="KQ193" i="7"/>
  <c r="HT187" i="7"/>
  <c r="T186" i="7"/>
  <c r="S8" i="37" s="1"/>
  <c r="DR196" i="7"/>
  <c r="DR21" i="7" s="1"/>
  <c r="EZ46" i="7"/>
  <c r="R199" i="7"/>
  <c r="Q21" i="37" s="1"/>
  <c r="HV187" i="7"/>
  <c r="DK189" i="7"/>
  <c r="DK14" i="7" s="1"/>
  <c r="LD188" i="7"/>
  <c r="DR184" i="7"/>
  <c r="DR9" i="7" s="1"/>
  <c r="AB195" i="7"/>
  <c r="AA17" i="37" s="1"/>
  <c r="AA28" i="37" s="1"/>
  <c r="AZ45" i="7"/>
  <c r="DZ198" i="7"/>
  <c r="DZ23" i="7" s="1"/>
  <c r="DZ200" i="7"/>
  <c r="DZ25" i="7" s="1"/>
  <c r="KV188" i="7"/>
  <c r="FS192" i="7"/>
  <c r="FS17" i="7" s="1"/>
  <c r="DN190" i="7"/>
  <c r="DN15" i="7" s="1"/>
  <c r="T193" i="7"/>
  <c r="S15" i="37" s="1"/>
  <c r="MQ235" i="7"/>
  <c r="MK235" i="7"/>
  <c r="MQ232" i="7"/>
  <c r="FX184" i="7"/>
  <c r="FX9" i="7" s="1"/>
  <c r="BW46" i="7"/>
  <c r="FT196" i="7"/>
  <c r="FT21" i="7" s="1"/>
  <c r="LD197" i="7"/>
  <c r="FT195" i="7"/>
  <c r="FT20" i="7" s="1"/>
  <c r="LD187" i="7"/>
  <c r="FX188" i="7"/>
  <c r="FX13" i="7" s="1"/>
  <c r="T188" i="7"/>
  <c r="S10" i="37" s="1"/>
  <c r="FU186" i="7"/>
  <c r="FU11" i="7" s="1"/>
  <c r="FN8" i="7"/>
  <c r="FN27" i="7" s="1"/>
  <c r="FP47" i="8" s="1"/>
  <c r="FP49" i="8" s="1"/>
  <c r="GK200" i="7"/>
  <c r="GK25" i="7" s="1"/>
  <c r="LD190" i="7"/>
  <c r="FX191" i="7"/>
  <c r="FX16" i="7" s="1"/>
  <c r="FX199" i="7"/>
  <c r="FX24" i="7" s="1"/>
  <c r="KV198" i="7"/>
  <c r="GK198" i="7"/>
  <c r="GK23" i="7" s="1"/>
  <c r="FT199" i="7"/>
  <c r="FT24" i="7" s="1"/>
  <c r="FX198" i="7"/>
  <c r="FX23" i="7" s="1"/>
  <c r="FN31" i="7"/>
  <c r="LD192" i="7"/>
  <c r="LD184" i="7"/>
  <c r="FV196" i="7"/>
  <c r="FV21" i="7" s="1"/>
  <c r="KV196" i="7"/>
  <c r="BY46" i="7"/>
  <c r="Q18" i="7"/>
  <c r="GK186" i="7"/>
  <c r="GK11" i="7" s="1"/>
  <c r="FT187" i="7"/>
  <c r="FT12" i="7" s="1"/>
  <c r="LD183" i="7"/>
  <c r="FX197" i="7"/>
  <c r="FX22" i="7" s="1"/>
  <c r="DN200" i="7"/>
  <c r="DN25" i="7" s="1"/>
  <c r="T191" i="7"/>
  <c r="S13" i="37" s="1"/>
  <c r="S32" i="37" s="1"/>
  <c r="FU184" i="7"/>
  <c r="FU9" i="7" s="1"/>
  <c r="R46" i="8"/>
  <c r="FN32" i="7"/>
  <c r="FV195" i="7"/>
  <c r="FV20" i="7" s="1"/>
  <c r="GK188" i="7"/>
  <c r="GK13" i="7" s="1"/>
  <c r="FT193" i="7"/>
  <c r="FT18" i="7" s="1"/>
  <c r="LD185" i="7"/>
  <c r="FV198" i="7"/>
  <c r="FV23" i="7" s="1"/>
  <c r="GK193" i="7"/>
  <c r="GK18" i="7" s="1"/>
  <c r="FT190" i="7"/>
  <c r="FT15" i="7" s="1"/>
  <c r="LD191" i="7"/>
  <c r="FX196" i="7"/>
  <c r="FX21" i="7" s="1"/>
  <c r="CR46" i="7"/>
  <c r="CN45" i="7"/>
  <c r="GK197" i="7"/>
  <c r="GK22" i="7" s="1"/>
  <c r="GK185" i="7"/>
  <c r="GK10" i="7" s="1"/>
  <c r="FT183" i="7"/>
  <c r="LD186" i="7"/>
  <c r="HQ189" i="7"/>
  <c r="GK192" i="7"/>
  <c r="GK17" i="7" s="1"/>
  <c r="FV188" i="7"/>
  <c r="FV13" i="7" s="1"/>
  <c r="GK189" i="7"/>
  <c r="GK14" i="7" s="1"/>
  <c r="FT192" i="7"/>
  <c r="FT17" i="7" s="1"/>
  <c r="LD194" i="7"/>
  <c r="FU190" i="7"/>
  <c r="FU15" i="7" s="1"/>
  <c r="IG31" i="7"/>
  <c r="FV197" i="7"/>
  <c r="FV22" i="7" s="1"/>
  <c r="LD189" i="7"/>
  <c r="FV193" i="7"/>
  <c r="FV18" i="7" s="1"/>
  <c r="GK190" i="7"/>
  <c r="GK15" i="7" s="1"/>
  <c r="FT185" i="7"/>
  <c r="FT10" i="7" s="1"/>
  <c r="LD193" i="7"/>
  <c r="FU195" i="7"/>
  <c r="FU20" i="7" s="1"/>
  <c r="HQ191" i="7"/>
  <c r="FV199" i="7"/>
  <c r="FV24" i="7" s="1"/>
  <c r="FV184" i="7"/>
  <c r="FV9" i="7" s="1"/>
  <c r="BA46" i="7"/>
  <c r="GK187" i="7"/>
  <c r="GK12" i="7" s="1"/>
  <c r="FT188" i="7"/>
  <c r="FT13" i="7" s="1"/>
  <c r="FU188" i="7"/>
  <c r="FU13" i="7" s="1"/>
  <c r="FT189" i="7"/>
  <c r="FT14" i="7" s="1"/>
  <c r="FV191" i="7"/>
  <c r="FV16" i="7" s="1"/>
  <c r="FT191" i="7"/>
  <c r="FT16" i="7" s="1"/>
  <c r="FU187" i="7"/>
  <c r="FU12" i="7" s="1"/>
  <c r="FT186" i="7"/>
  <c r="FT11" i="7" s="1"/>
  <c r="MK229" i="7"/>
  <c r="P45" i="7"/>
  <c r="Q11" i="7"/>
  <c r="MB237" i="7"/>
  <c r="MK230" i="7"/>
  <c r="MQ237" i="7"/>
  <c r="MA165" i="7"/>
  <c r="M46" i="8"/>
  <c r="FX186" i="7"/>
  <c r="FX11" i="7" s="1"/>
  <c r="FX192" i="7"/>
  <c r="FX17" i="7" s="1"/>
  <c r="MB238" i="7"/>
  <c r="MQ238" i="7"/>
  <c r="FX200" i="7"/>
  <c r="FX25" i="7" s="1"/>
  <c r="FX187" i="7"/>
  <c r="FX12" i="7" s="1"/>
  <c r="MK238" i="7"/>
  <c r="MB227" i="7"/>
  <c r="AX45" i="7"/>
  <c r="CW45" i="7"/>
  <c r="FX195" i="7"/>
  <c r="FX20" i="7" s="1"/>
  <c r="MK244" i="7"/>
  <c r="FX189" i="7"/>
  <c r="FX14" i="7" s="1"/>
  <c r="FN162" i="7"/>
  <c r="LD200" i="7"/>
  <c r="FX190" i="7"/>
  <c r="FX15" i="7" s="1"/>
  <c r="MK239" i="7"/>
  <c r="MG242" i="7"/>
  <c r="FA46" i="7"/>
  <c r="CS45" i="7"/>
  <c r="LD198" i="7"/>
  <c r="FX185" i="7"/>
  <c r="FX10" i="7" s="1"/>
  <c r="MB240" i="7"/>
  <c r="MA246" i="7"/>
  <c r="DQ190" i="7"/>
  <c r="DQ15" i="7" s="1"/>
  <c r="DO189" i="7"/>
  <c r="DO14" i="7" s="1"/>
  <c r="DU196" i="7"/>
  <c r="DU21" i="7" s="1"/>
  <c r="T31" i="37"/>
  <c r="DQ192" i="7"/>
  <c r="DQ17" i="7" s="1"/>
  <c r="DO194" i="7"/>
  <c r="DO19" i="7" s="1"/>
  <c r="M66" i="7"/>
  <c r="FV200" i="7"/>
  <c r="FV25" i="7" s="1"/>
  <c r="DQ189" i="7"/>
  <c r="DQ14" i="7" s="1"/>
  <c r="DO197" i="7"/>
  <c r="DO22" i="7" s="1"/>
  <c r="ML246" i="7"/>
  <c r="MF246" i="7"/>
  <c r="FV187" i="7"/>
  <c r="FV12" i="7" s="1"/>
  <c r="DQ193" i="7"/>
  <c r="DQ18" i="7" s="1"/>
  <c r="T64" i="7"/>
  <c r="J45" i="37"/>
  <c r="DQ184" i="7"/>
  <c r="DQ9" i="7" s="1"/>
  <c r="DU199" i="7"/>
  <c r="DU24" i="7" s="1"/>
  <c r="J44" i="37"/>
  <c r="DQ187" i="7"/>
  <c r="DQ12" i="7" s="1"/>
  <c r="J46" i="37"/>
  <c r="MG238" i="7"/>
  <c r="FV183" i="7"/>
  <c r="DQ183" i="7"/>
  <c r="Q163" i="7"/>
  <c r="Q32" i="7" s="1"/>
  <c r="J48" i="37"/>
  <c r="MQ231" i="7"/>
  <c r="FV192" i="7"/>
  <c r="FV17" i="7" s="1"/>
  <c r="AX46" i="7"/>
  <c r="DQ188" i="7"/>
  <c r="DQ13" i="7" s="1"/>
  <c r="Q162" i="7"/>
  <c r="Q31" i="7" s="1"/>
  <c r="KN187" i="7"/>
  <c r="J43" i="37"/>
  <c r="MQ229" i="7"/>
  <c r="DQ185" i="7"/>
  <c r="DQ10" i="7" s="1"/>
  <c r="M59" i="7"/>
  <c r="P5" i="37"/>
  <c r="P47" i="37" s="1"/>
  <c r="KN189" i="7"/>
  <c r="DQ191" i="7"/>
  <c r="DQ16" i="7" s="1"/>
  <c r="DU190" i="7"/>
  <c r="DU15" i="7" s="1"/>
  <c r="KN183" i="7"/>
  <c r="J47" i="37"/>
  <c r="KN184" i="7"/>
  <c r="R51" i="7"/>
  <c r="R63" i="7"/>
  <c r="FV185" i="7"/>
  <c r="FV10" i="7" s="1"/>
  <c r="FV186" i="7"/>
  <c r="FV11" i="7" s="1"/>
  <c r="KN185" i="7"/>
  <c r="CS46" i="7"/>
  <c r="FV189" i="7"/>
  <c r="FV14" i="7" s="1"/>
  <c r="KN191" i="7"/>
  <c r="FV190" i="7"/>
  <c r="FV15" i="7" s="1"/>
  <c r="DO196" i="7"/>
  <c r="DO21" i="7" s="1"/>
  <c r="DH32" i="7"/>
  <c r="KN195" i="7"/>
  <c r="DO195" i="7"/>
  <c r="DO20" i="7" s="1"/>
  <c r="KN193" i="7"/>
  <c r="DO199" i="7"/>
  <c r="DO24" i="7" s="1"/>
  <c r="LD199" i="7"/>
  <c r="KN200" i="7"/>
  <c r="CW46" i="7"/>
  <c r="DQ186" i="7"/>
  <c r="DQ11" i="7" s="1"/>
  <c r="DO200" i="7"/>
  <c r="DO25" i="7" s="1"/>
  <c r="KN197" i="7"/>
  <c r="DO198" i="7"/>
  <c r="DO23" i="7" s="1"/>
  <c r="DU188" i="7"/>
  <c r="DU13" i="7" s="1"/>
  <c r="KN199" i="7"/>
  <c r="K46" i="7"/>
  <c r="DO192" i="7"/>
  <c r="DO17" i="7" s="1"/>
  <c r="M73" i="7"/>
  <c r="DO184" i="7"/>
  <c r="DO9" i="7" s="1"/>
  <c r="KN190" i="7"/>
  <c r="J35" i="37"/>
  <c r="J34" i="37"/>
  <c r="DO193" i="7"/>
  <c r="DO18" i="7" s="1"/>
  <c r="DU191" i="7"/>
  <c r="DU16" i="7" s="1"/>
  <c r="KN194" i="7"/>
  <c r="DO190" i="7"/>
  <c r="DO15" i="7" s="1"/>
  <c r="KN186" i="7"/>
  <c r="M187" i="7"/>
  <c r="L9" i="37" s="1"/>
  <c r="DO186" i="7"/>
  <c r="DO11" i="7" s="1"/>
  <c r="KN188" i="7"/>
  <c r="KN192" i="7"/>
  <c r="FE46" i="7"/>
  <c r="MB243" i="7"/>
  <c r="GK165" i="7"/>
  <c r="DU165" i="7"/>
  <c r="MQ244" i="7"/>
  <c r="GA165" i="7"/>
  <c r="GG165" i="7"/>
  <c r="MG239" i="7"/>
  <c r="KN198" i="7"/>
  <c r="DQ196" i="7"/>
  <c r="DQ21" i="7" s="1"/>
  <c r="DO185" i="7"/>
  <c r="DO10" i="7" s="1"/>
  <c r="DQ194" i="7"/>
  <c r="DQ19" i="7" s="1"/>
  <c r="DU194" i="7"/>
  <c r="DU19" i="7" s="1"/>
  <c r="DH163" i="7"/>
  <c r="M199" i="7"/>
  <c r="FY190" i="7"/>
  <c r="FY15" i="7" s="1"/>
  <c r="DQ197" i="7"/>
  <c r="DQ22" i="7" s="1"/>
  <c r="HN196" i="7"/>
  <c r="HN21" i="7" s="1"/>
  <c r="DU187" i="7"/>
  <c r="DU12" i="7" s="1"/>
  <c r="DH162" i="7"/>
  <c r="HN192" i="7"/>
  <c r="HZ200" i="7"/>
  <c r="HZ25" i="7" s="1"/>
  <c r="DU193" i="7"/>
  <c r="DU18" i="7" s="1"/>
  <c r="FE45" i="7"/>
  <c r="HN189" i="7"/>
  <c r="HZ198" i="7"/>
  <c r="R89" i="7"/>
  <c r="DU186" i="7"/>
  <c r="DU11" i="7" s="1"/>
  <c r="DU185" i="7"/>
  <c r="DU10" i="7" s="1"/>
  <c r="HZ195" i="7"/>
  <c r="M61" i="7"/>
  <c r="HN186" i="7"/>
  <c r="HZ197" i="7"/>
  <c r="MB229" i="7"/>
  <c r="MQ240" i="7"/>
  <c r="HL246" i="7"/>
  <c r="MB228" i="7"/>
  <c r="DZ165" i="7"/>
  <c r="MQ228" i="7"/>
  <c r="MG240" i="7"/>
  <c r="DR165" i="7"/>
  <c r="MP246" i="7"/>
  <c r="KR246" i="7"/>
  <c r="GC165" i="7"/>
  <c r="GB165" i="7"/>
  <c r="HV246" i="7"/>
  <c r="DP165" i="7"/>
  <c r="DQ165" i="7"/>
  <c r="DS165" i="7"/>
  <c r="MQ236" i="7"/>
  <c r="FW165" i="7"/>
  <c r="MB241" i="7"/>
  <c r="HZ199" i="7"/>
  <c r="R80" i="7"/>
  <c r="HN188" i="7"/>
  <c r="HZ193" i="7"/>
  <c r="DH31" i="7"/>
  <c r="HN190" i="7"/>
  <c r="HN15" i="7" s="1"/>
  <c r="JX163" i="7"/>
  <c r="JX162" i="7"/>
  <c r="JX31" i="7"/>
  <c r="JX32" i="7"/>
  <c r="JX8" i="7"/>
  <c r="HN197" i="7"/>
  <c r="HN22" i="7" s="1"/>
  <c r="DZ188" i="7"/>
  <c r="DZ13" i="7" s="1"/>
  <c r="LF197" i="7"/>
  <c r="HZ187" i="7"/>
  <c r="DU189" i="7"/>
  <c r="DU14" i="7" s="1"/>
  <c r="HN191" i="7"/>
  <c r="HN16" i="7" s="1"/>
  <c r="LF198" i="7"/>
  <c r="HZ184" i="7"/>
  <c r="DU200" i="7"/>
  <c r="DU25" i="7" s="1"/>
  <c r="DN197" i="7"/>
  <c r="DN22" i="7" s="1"/>
  <c r="FY186" i="7"/>
  <c r="FY11" i="7" s="1"/>
  <c r="P46" i="7"/>
  <c r="HL199" i="7"/>
  <c r="HL24" i="7" s="1"/>
  <c r="DQ195" i="7"/>
  <c r="DQ20" i="7" s="1"/>
  <c r="HN184" i="7"/>
  <c r="HZ183" i="7"/>
  <c r="R77" i="7"/>
  <c r="FY193" i="7"/>
  <c r="FY18" i="7" s="1"/>
  <c r="HL192" i="7"/>
  <c r="HN183" i="7"/>
  <c r="DU184" i="7"/>
  <c r="DU9" i="7" s="1"/>
  <c r="FY189" i="7"/>
  <c r="FY14" i="7" s="1"/>
  <c r="FA45" i="7"/>
  <c r="FY194" i="7"/>
  <c r="FY19" i="7" s="1"/>
  <c r="FY187" i="7"/>
  <c r="FY12" i="7" s="1"/>
  <c r="DU198" i="7"/>
  <c r="DU23" i="7" s="1"/>
  <c r="FY195" i="7"/>
  <c r="FY20" i="7" s="1"/>
  <c r="FY199" i="7"/>
  <c r="FY24" i="7" s="1"/>
  <c r="FY197" i="7"/>
  <c r="FY22" i="7" s="1"/>
  <c r="FY200" i="7"/>
  <c r="FY25" i="7" s="1"/>
  <c r="FY196" i="7"/>
  <c r="FY21" i="7" s="1"/>
  <c r="FY198" i="7"/>
  <c r="FY23" i="7" s="1"/>
  <c r="M153" i="7"/>
  <c r="MK233" i="7"/>
  <c r="MB242" i="7"/>
  <c r="MG232" i="7"/>
  <c r="FT246" i="7"/>
  <c r="MB233" i="7"/>
  <c r="GE246" i="7"/>
  <c r="MG244" i="7"/>
  <c r="MQ239" i="7"/>
  <c r="FU165" i="7"/>
  <c r="MG229" i="7"/>
  <c r="DT165" i="7"/>
  <c r="DO165" i="7"/>
  <c r="MB236" i="7"/>
  <c r="DX165" i="7"/>
  <c r="MB239" i="7"/>
  <c r="FY183" i="7"/>
  <c r="DU183" i="7"/>
  <c r="FY184" i="7"/>
  <c r="FY9" i="7" s="1"/>
  <c r="FY185" i="7"/>
  <c r="FY10" i="7" s="1"/>
  <c r="MK242" i="7"/>
  <c r="MG237" i="7"/>
  <c r="MB235" i="7"/>
  <c r="MG243" i="7"/>
  <c r="MG241" i="7"/>
  <c r="GD165" i="7"/>
  <c r="MG235" i="7"/>
  <c r="MG236" i="7"/>
  <c r="MK232" i="7"/>
  <c r="MB244" i="7"/>
  <c r="MK228" i="7"/>
  <c r="MB231" i="7"/>
  <c r="FY165" i="7"/>
  <c r="Q10" i="7"/>
  <c r="DU197" i="7"/>
  <c r="DU22" i="7" s="1"/>
  <c r="FY191" i="7"/>
  <c r="FY16" i="7" s="1"/>
  <c r="AB143" i="7"/>
  <c r="DV165" i="7"/>
  <c r="MK243" i="7"/>
  <c r="L90" i="7"/>
  <c r="FX165" i="7"/>
  <c r="MG228" i="7"/>
  <c r="MQ230" i="7"/>
  <c r="MG234" i="7"/>
  <c r="FZ165" i="7"/>
  <c r="MG231" i="7"/>
  <c r="MK237" i="7"/>
  <c r="MB230" i="7"/>
  <c r="KJ31" i="7"/>
  <c r="HK191" i="7"/>
  <c r="HK16" i="7" s="1"/>
  <c r="FS188" i="7"/>
  <c r="FS13" i="7" s="1"/>
  <c r="KI197" i="7"/>
  <c r="EC250" i="7"/>
  <c r="EC243" i="7"/>
  <c r="EC241" i="7"/>
  <c r="EC244" i="7"/>
  <c r="EC236" i="7"/>
  <c r="EC238" i="7"/>
  <c r="EC242" i="7"/>
  <c r="EC231" i="7"/>
  <c r="EC230" i="7"/>
  <c r="EC229" i="7"/>
  <c r="EC232" i="7"/>
  <c r="EC233" i="7"/>
  <c r="EC227" i="7"/>
  <c r="EC235" i="7"/>
  <c r="EC228" i="7"/>
  <c r="EC234" i="7"/>
  <c r="EC237" i="7"/>
  <c r="EC245" i="7"/>
  <c r="EC240" i="7"/>
  <c r="EC239" i="7"/>
  <c r="DN196" i="7"/>
  <c r="DN21" i="7" s="1"/>
  <c r="DS192" i="7"/>
  <c r="DS17" i="7" s="1"/>
  <c r="FZ246" i="7"/>
  <c r="M56" i="7"/>
  <c r="KJ163" i="7"/>
  <c r="GM244" i="7"/>
  <c r="GM238" i="7"/>
  <c r="GM243" i="7"/>
  <c r="GM242" i="7"/>
  <c r="GM241" i="7"/>
  <c r="GM234" i="7"/>
  <c r="GM237" i="7"/>
  <c r="GM231" i="7"/>
  <c r="GM236" i="7"/>
  <c r="GM235" i="7"/>
  <c r="GM227" i="7"/>
  <c r="GM230" i="7"/>
  <c r="GM229" i="7"/>
  <c r="GM233" i="7"/>
  <c r="GM228" i="7"/>
  <c r="GM232" i="7"/>
  <c r="GM239" i="7"/>
  <c r="GM245" i="7"/>
  <c r="GM240" i="7"/>
  <c r="HK189" i="7"/>
  <c r="FS185" i="7"/>
  <c r="FS10" i="7" s="1"/>
  <c r="GG194" i="7"/>
  <c r="GG19" i="7" s="1"/>
  <c r="GG197" i="7"/>
  <c r="GG22" i="7" s="1"/>
  <c r="DL165" i="7"/>
  <c r="GE165" i="7"/>
  <c r="DN195" i="7"/>
  <c r="DN20" i="7" s="1"/>
  <c r="DS193" i="7"/>
  <c r="DS18" i="7" s="1"/>
  <c r="LD246" i="7"/>
  <c r="GK246" i="7"/>
  <c r="KX246" i="7"/>
  <c r="M57" i="7"/>
  <c r="FS189" i="7"/>
  <c r="FS14" i="7" s="1"/>
  <c r="KI190" i="7"/>
  <c r="DN199" i="7"/>
  <c r="DN24" i="7" s="1"/>
  <c r="DS194" i="7"/>
  <c r="DS19" i="7" s="1"/>
  <c r="HF246" i="7"/>
  <c r="HQ246" i="7"/>
  <c r="M144" i="7"/>
  <c r="GH250" i="7"/>
  <c r="GH187" i="7" s="1"/>
  <c r="GH12" i="7" s="1"/>
  <c r="GH243" i="7"/>
  <c r="GH244" i="7"/>
  <c r="GH238" i="7"/>
  <c r="GH242" i="7"/>
  <c r="GH234" i="7"/>
  <c r="GH237" i="7"/>
  <c r="GH233" i="7"/>
  <c r="GH231" i="7"/>
  <c r="GH236" i="7"/>
  <c r="GH241" i="7"/>
  <c r="GH232" i="7"/>
  <c r="GH227" i="7"/>
  <c r="GH230" i="7"/>
  <c r="GH229" i="7"/>
  <c r="GH235" i="7"/>
  <c r="GH228" i="7"/>
  <c r="GH245" i="7"/>
  <c r="GH240" i="7"/>
  <c r="GH239" i="7"/>
  <c r="HK192" i="7"/>
  <c r="KI195" i="7"/>
  <c r="M143" i="7"/>
  <c r="HK188" i="7"/>
  <c r="HK13" i="7" s="1"/>
  <c r="FS186" i="7"/>
  <c r="FS11" i="7" s="1"/>
  <c r="KI196" i="7"/>
  <c r="KI185" i="7"/>
  <c r="DN165" i="7"/>
  <c r="DS197" i="7"/>
  <c r="DS22" i="7" s="1"/>
  <c r="KP246" i="7"/>
  <c r="DM246" i="7"/>
  <c r="DN198" i="7"/>
  <c r="DN23" i="7" s="1"/>
  <c r="GP250" i="7"/>
  <c r="GP244" i="7"/>
  <c r="GP241" i="7"/>
  <c r="GP243" i="7"/>
  <c r="GP242" i="7"/>
  <c r="GP235" i="7"/>
  <c r="GP236" i="7"/>
  <c r="GP232" i="7"/>
  <c r="GP227" i="7"/>
  <c r="GP237" i="7"/>
  <c r="GP230" i="7"/>
  <c r="GP229" i="7"/>
  <c r="GP233" i="7"/>
  <c r="GP228" i="7"/>
  <c r="GP231" i="7"/>
  <c r="GP238" i="7"/>
  <c r="GP234" i="7"/>
  <c r="GP245" i="7"/>
  <c r="GP239" i="7"/>
  <c r="GP240" i="7"/>
  <c r="HK183" i="7"/>
  <c r="FS194" i="7"/>
  <c r="FS19" i="7" s="1"/>
  <c r="EB250" i="7"/>
  <c r="EB201" i="7" s="1"/>
  <c r="EB26" i="7" s="1"/>
  <c r="EB243" i="7"/>
  <c r="EB237" i="7"/>
  <c r="EB241" i="7"/>
  <c r="EB244" i="7"/>
  <c r="EB233" i="7"/>
  <c r="EB236" i="7"/>
  <c r="EB234" i="7"/>
  <c r="EB242" i="7"/>
  <c r="EB230" i="7"/>
  <c r="EB231" i="7"/>
  <c r="EB229" i="7"/>
  <c r="EB232" i="7"/>
  <c r="EB227" i="7"/>
  <c r="EB238" i="7"/>
  <c r="EB235" i="7"/>
  <c r="EB228" i="7"/>
  <c r="EB240" i="7"/>
  <c r="EB245" i="7"/>
  <c r="EB239" i="7"/>
  <c r="GG190" i="7"/>
  <c r="GG15" i="7" s="1"/>
  <c r="KR192" i="7"/>
  <c r="KZ250" i="7"/>
  <c r="KZ201" i="7" s="1"/>
  <c r="KZ244" i="7"/>
  <c r="KZ241" i="7"/>
  <c r="KZ235" i="7"/>
  <c r="KZ243" i="7"/>
  <c r="KZ242" i="7"/>
  <c r="KZ236" i="7"/>
  <c r="KZ232" i="7"/>
  <c r="KZ238" i="7"/>
  <c r="KZ229" i="7"/>
  <c r="KZ237" i="7"/>
  <c r="KZ227" i="7"/>
  <c r="KZ230" i="7"/>
  <c r="KZ233" i="7"/>
  <c r="KZ228" i="7"/>
  <c r="KZ231" i="7"/>
  <c r="KZ234" i="7"/>
  <c r="KZ245" i="7"/>
  <c r="KZ239" i="7"/>
  <c r="KZ240" i="7"/>
  <c r="DS196" i="7"/>
  <c r="DS21" i="7" s="1"/>
  <c r="EH250" i="7"/>
  <c r="EH201" i="7" s="1"/>
  <c r="EH26" i="7" s="1"/>
  <c r="EH243" i="7"/>
  <c r="EH244" i="7"/>
  <c r="EH236" i="7"/>
  <c r="EH234" i="7"/>
  <c r="EH238" i="7"/>
  <c r="EH242" i="7"/>
  <c r="EH241" i="7"/>
  <c r="EH231" i="7"/>
  <c r="EH232" i="7"/>
  <c r="EH233" i="7"/>
  <c r="EH227" i="7"/>
  <c r="EH235" i="7"/>
  <c r="EH228" i="7"/>
  <c r="EH237" i="7"/>
  <c r="EH229" i="7"/>
  <c r="EH230" i="7"/>
  <c r="EH245" i="7"/>
  <c r="EH240" i="7"/>
  <c r="EH239" i="7"/>
  <c r="HK185" i="7"/>
  <c r="HH250" i="7"/>
  <c r="HH243" i="7"/>
  <c r="HH244" i="7"/>
  <c r="HH237" i="7"/>
  <c r="HH233" i="7"/>
  <c r="HH234" i="7"/>
  <c r="HH230" i="7"/>
  <c r="HH236" i="7"/>
  <c r="HH231" i="7"/>
  <c r="HH238" i="7"/>
  <c r="HH241" i="7"/>
  <c r="HH242" i="7"/>
  <c r="HH235" i="7"/>
  <c r="HH227" i="7"/>
  <c r="HH232" i="7"/>
  <c r="HH228" i="7"/>
  <c r="HH229" i="7"/>
  <c r="HH245" i="7"/>
  <c r="HH239" i="7"/>
  <c r="HH240" i="7"/>
  <c r="KI186" i="7"/>
  <c r="KR185" i="7"/>
  <c r="KI200" i="7"/>
  <c r="DM165" i="7"/>
  <c r="DS199" i="7"/>
  <c r="DS24" i="7" s="1"/>
  <c r="GC196" i="7"/>
  <c r="GC21" i="7" s="1"/>
  <c r="LC246" i="7"/>
  <c r="LF246" i="7"/>
  <c r="DP246" i="7"/>
  <c r="HD246" i="7"/>
  <c r="ED250" i="7"/>
  <c r="ED198" i="7" s="1"/>
  <c r="ED23" i="7" s="1"/>
  <c r="ED243" i="7"/>
  <c r="ED241" i="7"/>
  <c r="ED244" i="7"/>
  <c r="ED238" i="7"/>
  <c r="ED236" i="7"/>
  <c r="ED234" i="7"/>
  <c r="ED242" i="7"/>
  <c r="ED231" i="7"/>
  <c r="ED230" i="7"/>
  <c r="ED229" i="7"/>
  <c r="ED232" i="7"/>
  <c r="ED233" i="7"/>
  <c r="ED227" i="7"/>
  <c r="ED235" i="7"/>
  <c r="ED228" i="7"/>
  <c r="ED237" i="7"/>
  <c r="ED245" i="7"/>
  <c r="ED239" i="7"/>
  <c r="ED240" i="7"/>
  <c r="DS187" i="7"/>
  <c r="DS12" i="7" s="1"/>
  <c r="HK190" i="7"/>
  <c r="HK15" i="7" s="1"/>
  <c r="HQ193" i="7"/>
  <c r="HM250" i="7"/>
  <c r="HM243" i="7"/>
  <c r="HM244" i="7"/>
  <c r="HM238" i="7"/>
  <c r="HM234" i="7"/>
  <c r="HM241" i="7"/>
  <c r="HM242" i="7"/>
  <c r="HM237" i="7"/>
  <c r="HM231" i="7"/>
  <c r="HM233" i="7"/>
  <c r="HM236" i="7"/>
  <c r="HM235" i="7"/>
  <c r="HM227" i="7"/>
  <c r="HM232" i="7"/>
  <c r="HM228" i="7"/>
  <c r="HM230" i="7"/>
  <c r="HM229" i="7"/>
  <c r="HM245" i="7"/>
  <c r="HM240" i="7"/>
  <c r="HM239" i="7"/>
  <c r="KR198" i="7"/>
  <c r="DK165" i="7"/>
  <c r="KU250" i="7"/>
  <c r="KU201" i="7" s="1"/>
  <c r="KU244" i="7"/>
  <c r="KU238" i="7"/>
  <c r="KU235" i="7"/>
  <c r="KU243" i="7"/>
  <c r="KU242" i="7"/>
  <c r="KU234" i="7"/>
  <c r="KU236" i="7"/>
  <c r="KU241" i="7"/>
  <c r="KU231" i="7"/>
  <c r="KU232" i="7"/>
  <c r="KU237" i="7"/>
  <c r="KU227" i="7"/>
  <c r="KU229" i="7"/>
  <c r="KU230" i="7"/>
  <c r="KU233" i="7"/>
  <c r="KU228" i="7"/>
  <c r="KU245" i="7"/>
  <c r="KU239" i="7"/>
  <c r="KU240" i="7"/>
  <c r="DS200" i="7"/>
  <c r="DS25" i="7" s="1"/>
  <c r="GC199" i="7"/>
  <c r="GC24" i="7" s="1"/>
  <c r="DR246" i="7"/>
  <c r="HC246" i="7"/>
  <c r="GL243" i="7"/>
  <c r="GL244" i="7"/>
  <c r="GL242" i="7"/>
  <c r="GL241" i="7"/>
  <c r="GL234" i="7"/>
  <c r="GL237" i="7"/>
  <c r="GL233" i="7"/>
  <c r="GL231" i="7"/>
  <c r="GL236" i="7"/>
  <c r="GL235" i="7"/>
  <c r="GL227" i="7"/>
  <c r="GL230" i="7"/>
  <c r="GL229" i="7"/>
  <c r="GL228" i="7"/>
  <c r="GL238" i="7"/>
  <c r="GL232" i="7"/>
  <c r="GL245" i="7"/>
  <c r="GL240" i="7"/>
  <c r="GL239" i="7"/>
  <c r="MK227" i="7"/>
  <c r="GG191" i="7"/>
  <c r="GG16" i="7" s="1"/>
  <c r="LB250" i="7"/>
  <c r="LB201" i="7" s="1"/>
  <c r="LB244" i="7"/>
  <c r="LB241" i="7"/>
  <c r="LB243" i="7"/>
  <c r="LB236" i="7"/>
  <c r="LB242" i="7"/>
  <c r="LB232" i="7"/>
  <c r="LB238" i="7"/>
  <c r="LB229" i="7"/>
  <c r="LB237" i="7"/>
  <c r="LB227" i="7"/>
  <c r="LB230" i="7"/>
  <c r="LB233" i="7"/>
  <c r="LB228" i="7"/>
  <c r="LB231" i="7"/>
  <c r="LB235" i="7"/>
  <c r="LB234" i="7"/>
  <c r="LB245" i="7"/>
  <c r="LB240" i="7"/>
  <c r="LB239" i="7"/>
  <c r="HK187" i="7"/>
  <c r="HK12" i="7" s="1"/>
  <c r="MB232" i="7"/>
  <c r="KI189" i="7"/>
  <c r="HQ187" i="7"/>
  <c r="KR194" i="7"/>
  <c r="DS183" i="7"/>
  <c r="GC195" i="7"/>
  <c r="GC20" i="7" s="1"/>
  <c r="GB246" i="7"/>
  <c r="FW246" i="7"/>
  <c r="HK193" i="7"/>
  <c r="HK18" i="7" s="1"/>
  <c r="MG233" i="7"/>
  <c r="GG183" i="7"/>
  <c r="HG250" i="7"/>
  <c r="HG188" i="7" s="1"/>
  <c r="HG13" i="7" s="1"/>
  <c r="HG243" i="7"/>
  <c r="HG244" i="7"/>
  <c r="HG237" i="7"/>
  <c r="HG241" i="7"/>
  <c r="HG238" i="7"/>
  <c r="HG233" i="7"/>
  <c r="HG242" i="7"/>
  <c r="HG230" i="7"/>
  <c r="HG236" i="7"/>
  <c r="HG234" i="7"/>
  <c r="HG235" i="7"/>
  <c r="HG227" i="7"/>
  <c r="HG232" i="7"/>
  <c r="HG231" i="7"/>
  <c r="HG228" i="7"/>
  <c r="HG229" i="7"/>
  <c r="HG245" i="7"/>
  <c r="HG240" i="7"/>
  <c r="HG239" i="7"/>
  <c r="KR193" i="7"/>
  <c r="DS198" i="7"/>
  <c r="DS23" i="7" s="1"/>
  <c r="GC197" i="7"/>
  <c r="GC22" i="7" s="1"/>
  <c r="DZ246" i="7"/>
  <c r="HQ190" i="7"/>
  <c r="GI250" i="7"/>
  <c r="GI243" i="7"/>
  <c r="GI244" i="7"/>
  <c r="GI238" i="7"/>
  <c r="GI242" i="7"/>
  <c r="GI237" i="7"/>
  <c r="GI241" i="7"/>
  <c r="GI233" i="7"/>
  <c r="GI236" i="7"/>
  <c r="GI232" i="7"/>
  <c r="GI227" i="7"/>
  <c r="GI230" i="7"/>
  <c r="GI229" i="7"/>
  <c r="GI231" i="7"/>
  <c r="GI235" i="7"/>
  <c r="GI228" i="7"/>
  <c r="GI234" i="7"/>
  <c r="GI240" i="7"/>
  <c r="GI245" i="7"/>
  <c r="GI239" i="7"/>
  <c r="KR187" i="7"/>
  <c r="AO163" i="7"/>
  <c r="DS195" i="7"/>
  <c r="DS20" i="7" s="1"/>
  <c r="GC198" i="7"/>
  <c r="GC23" i="7" s="1"/>
  <c r="DS246" i="7"/>
  <c r="KQ246" i="7"/>
  <c r="EF250" i="7"/>
  <c r="EF243" i="7"/>
  <c r="EF241" i="7"/>
  <c r="EF244" i="7"/>
  <c r="EF238" i="7"/>
  <c r="EF236" i="7"/>
  <c r="EF234" i="7"/>
  <c r="EF242" i="7"/>
  <c r="EF231" i="7"/>
  <c r="EF229" i="7"/>
  <c r="EF232" i="7"/>
  <c r="EF233" i="7"/>
  <c r="EF227" i="7"/>
  <c r="EF235" i="7"/>
  <c r="EF228" i="7"/>
  <c r="EF237" i="7"/>
  <c r="EF230" i="7"/>
  <c r="EF245" i="7"/>
  <c r="EF240" i="7"/>
  <c r="EF239" i="7"/>
  <c r="GG186" i="7"/>
  <c r="GG11" i="7" s="1"/>
  <c r="HQ192" i="7"/>
  <c r="KR183" i="7"/>
  <c r="DS184" i="7"/>
  <c r="DS9" i="7" s="1"/>
  <c r="GC200" i="7"/>
  <c r="GC25" i="7" s="1"/>
  <c r="DO246" i="7"/>
  <c r="KR190" i="7"/>
  <c r="AO31" i="7"/>
  <c r="DS191" i="7"/>
  <c r="DS16" i="7" s="1"/>
  <c r="GC191" i="7"/>
  <c r="GC16" i="7" s="1"/>
  <c r="KY246" i="7"/>
  <c r="HZ246" i="7"/>
  <c r="DS190" i="7"/>
  <c r="DS15" i="7" s="1"/>
  <c r="R62" i="7"/>
  <c r="GC185" i="7"/>
  <c r="GC10" i="7" s="1"/>
  <c r="KI191" i="7"/>
  <c r="HQ183" i="7"/>
  <c r="FT165" i="7"/>
  <c r="DS185" i="7"/>
  <c r="DS10" i="7" s="1"/>
  <c r="GC189" i="7"/>
  <c r="GC14" i="7" s="1"/>
  <c r="DK246" i="7"/>
  <c r="FS246" i="7"/>
  <c r="DQ246" i="7"/>
  <c r="KW246" i="7"/>
  <c r="HK186" i="7"/>
  <c r="GJ250" i="7"/>
  <c r="GJ201" i="7" s="1"/>
  <c r="GJ26" i="7" s="1"/>
  <c r="GJ243" i="7"/>
  <c r="GJ244" i="7"/>
  <c r="GJ238" i="7"/>
  <c r="GJ242" i="7"/>
  <c r="GJ234" i="7"/>
  <c r="GJ237" i="7"/>
  <c r="GJ233" i="7"/>
  <c r="GJ231" i="7"/>
  <c r="GJ236" i="7"/>
  <c r="GJ241" i="7"/>
  <c r="GJ232" i="7"/>
  <c r="GJ227" i="7"/>
  <c r="GJ230" i="7"/>
  <c r="GJ229" i="7"/>
  <c r="GJ235" i="7"/>
  <c r="GJ228" i="7"/>
  <c r="GJ245" i="7"/>
  <c r="GJ240" i="7"/>
  <c r="GJ239" i="7"/>
  <c r="MQ227" i="7"/>
  <c r="Q16" i="7"/>
  <c r="GF250" i="7"/>
  <c r="GF243" i="7"/>
  <c r="GF244" i="7"/>
  <c r="GF237" i="7"/>
  <c r="GF242" i="7"/>
  <c r="GF233" i="7"/>
  <c r="GF234" i="7"/>
  <c r="GF230" i="7"/>
  <c r="GF238" i="7"/>
  <c r="GF231" i="7"/>
  <c r="GF236" i="7"/>
  <c r="GF241" i="7"/>
  <c r="GF232" i="7"/>
  <c r="GF227" i="7"/>
  <c r="GF229" i="7"/>
  <c r="GF235" i="7"/>
  <c r="GF228" i="7"/>
  <c r="GF245" i="7"/>
  <c r="GF239" i="7"/>
  <c r="GF240" i="7"/>
  <c r="GG192" i="7"/>
  <c r="GG17" i="7" s="1"/>
  <c r="HQ185" i="7"/>
  <c r="KR191" i="7"/>
  <c r="DS188" i="7"/>
  <c r="DS13" i="7" s="1"/>
  <c r="GC184" i="7"/>
  <c r="GC9" i="7" s="1"/>
  <c r="KN246" i="7"/>
  <c r="LA246" i="7"/>
  <c r="HN246" i="7"/>
  <c r="EA250" i="7"/>
  <c r="EA201" i="7" s="1"/>
  <c r="EA26" i="7" s="1"/>
  <c r="EA243" i="7"/>
  <c r="EA237" i="7"/>
  <c r="EA241" i="7"/>
  <c r="EA244" i="7"/>
  <c r="EA233" i="7"/>
  <c r="EA236" i="7"/>
  <c r="EA242" i="7"/>
  <c r="EA238" i="7"/>
  <c r="EA230" i="7"/>
  <c r="EA231" i="7"/>
  <c r="EA229" i="7"/>
  <c r="EA232" i="7"/>
  <c r="EA227" i="7"/>
  <c r="EA234" i="7"/>
  <c r="EA235" i="7"/>
  <c r="EA228" i="7"/>
  <c r="EA245" i="7"/>
  <c r="EA239" i="7"/>
  <c r="EA240" i="7"/>
  <c r="FS195" i="7"/>
  <c r="FS20" i="7" s="1"/>
  <c r="KI184" i="7"/>
  <c r="HQ184" i="7"/>
  <c r="KR200" i="7"/>
  <c r="KR186" i="7"/>
  <c r="FS165" i="7"/>
  <c r="AO8" i="7"/>
  <c r="AO27" i="7" s="1"/>
  <c r="AQ47" i="8" s="1"/>
  <c r="AQ49" i="8" s="1"/>
  <c r="GC188" i="7"/>
  <c r="GC13" i="7" s="1"/>
  <c r="DU246" i="7"/>
  <c r="DW250" i="7"/>
  <c r="DW201" i="7" s="1"/>
  <c r="DW26" i="7" s="1"/>
  <c r="DW242" i="7"/>
  <c r="DW237" i="7"/>
  <c r="DW241" i="7"/>
  <c r="DW244" i="7"/>
  <c r="DW243" i="7"/>
  <c r="DW235" i="7"/>
  <c r="DW238" i="7"/>
  <c r="DW236" i="7"/>
  <c r="DW234" i="7"/>
  <c r="DW230" i="7"/>
  <c r="DW231" i="7"/>
  <c r="DW229" i="7"/>
  <c r="DW233" i="7"/>
  <c r="DW232" i="7"/>
  <c r="DW227" i="7"/>
  <c r="DW228" i="7"/>
  <c r="DW245" i="7"/>
  <c r="DW240" i="7"/>
  <c r="DW239" i="7"/>
  <c r="FS200" i="7"/>
  <c r="FS25" i="7" s="1"/>
  <c r="HJ243" i="7"/>
  <c r="HJ244" i="7"/>
  <c r="HJ241" i="7"/>
  <c r="HJ238" i="7"/>
  <c r="HJ234" i="7"/>
  <c r="HJ242" i="7"/>
  <c r="HJ237" i="7"/>
  <c r="HJ231" i="7"/>
  <c r="HJ236" i="7"/>
  <c r="HJ235" i="7"/>
  <c r="HJ227" i="7"/>
  <c r="HJ232" i="7"/>
  <c r="HJ228" i="7"/>
  <c r="HJ230" i="7"/>
  <c r="HJ229" i="7"/>
  <c r="HJ233" i="7"/>
  <c r="HJ245" i="7"/>
  <c r="HJ240" i="7"/>
  <c r="HJ239" i="7"/>
  <c r="KI192" i="7"/>
  <c r="HQ186" i="7"/>
  <c r="EG250" i="7"/>
  <c r="EG243" i="7"/>
  <c r="EG241" i="7"/>
  <c r="EG244" i="7"/>
  <c r="EG238" i="7"/>
  <c r="EG236" i="7"/>
  <c r="EG234" i="7"/>
  <c r="EG242" i="7"/>
  <c r="EG231" i="7"/>
  <c r="EG229" i="7"/>
  <c r="EG232" i="7"/>
  <c r="EG233" i="7"/>
  <c r="EG227" i="7"/>
  <c r="EG235" i="7"/>
  <c r="EG228" i="7"/>
  <c r="EG237" i="7"/>
  <c r="EG230" i="7"/>
  <c r="EG240" i="7"/>
  <c r="EG245" i="7"/>
  <c r="EG239" i="7"/>
  <c r="KR197" i="7"/>
  <c r="HQ196" i="7"/>
  <c r="DN189" i="7"/>
  <c r="DN14" i="7" s="1"/>
  <c r="AO32" i="7"/>
  <c r="GC192" i="7"/>
  <c r="GC17" i="7" s="1"/>
  <c r="DN246" i="7"/>
  <c r="DT246" i="7"/>
  <c r="KI246" i="7"/>
  <c r="MG227" i="7"/>
  <c r="MQ234" i="7"/>
  <c r="T51" i="7"/>
  <c r="FS197" i="7"/>
  <c r="FS22" i="7" s="1"/>
  <c r="GG189" i="7"/>
  <c r="GG14" i="7" s="1"/>
  <c r="HQ194" i="7"/>
  <c r="KR196" i="7"/>
  <c r="DN183" i="7"/>
  <c r="GC183" i="7"/>
  <c r="R144" i="7"/>
  <c r="KS246" i="7"/>
  <c r="GC246" i="7"/>
  <c r="GG246" i="7"/>
  <c r="DX246" i="7"/>
  <c r="LE250" i="7"/>
  <c r="LE241" i="7"/>
  <c r="LE243" i="7"/>
  <c r="LE236" i="7"/>
  <c r="LE242" i="7"/>
  <c r="LE244" i="7"/>
  <c r="LE238" i="7"/>
  <c r="LE229" i="7"/>
  <c r="LE237" i="7"/>
  <c r="LE233" i="7"/>
  <c r="LE228" i="7"/>
  <c r="LE231" i="7"/>
  <c r="LE235" i="7"/>
  <c r="LE232" i="7"/>
  <c r="LE234" i="7"/>
  <c r="LE227" i="7"/>
  <c r="LE230" i="7"/>
  <c r="LE245" i="7"/>
  <c r="LE240" i="7"/>
  <c r="LE239" i="7"/>
  <c r="KR184" i="7"/>
  <c r="MQ250" i="7"/>
  <c r="KI183" i="7"/>
  <c r="KR199" i="7"/>
  <c r="DN192" i="7"/>
  <c r="DN17" i="7" s="1"/>
  <c r="GC190" i="7"/>
  <c r="GC15" i="7" s="1"/>
  <c r="M165" i="7"/>
  <c r="T145" i="7"/>
  <c r="DV246" i="7"/>
  <c r="HK246" i="7"/>
  <c r="FV246" i="7"/>
  <c r="FS198" i="7"/>
  <c r="FS23" i="7" s="1"/>
  <c r="FS199" i="7"/>
  <c r="FS24" i="7" s="1"/>
  <c r="GG184" i="7"/>
  <c r="GG9" i="7" s="1"/>
  <c r="HQ199" i="7"/>
  <c r="DN185" i="7"/>
  <c r="DN10" i="7" s="1"/>
  <c r="GC187" i="7"/>
  <c r="GC12" i="7" s="1"/>
  <c r="GA246" i="7"/>
  <c r="HK194" i="7"/>
  <c r="HK19" i="7" s="1"/>
  <c r="KI193" i="7"/>
  <c r="HQ197" i="7"/>
  <c r="HQ188" i="7"/>
  <c r="FV165" i="7"/>
  <c r="GC186" i="7"/>
  <c r="GC11" i="7" s="1"/>
  <c r="HT246" i="7"/>
  <c r="GG188" i="7"/>
  <c r="GG13" i="7" s="1"/>
  <c r="HK199" i="7"/>
  <c r="HK24" i="7" s="1"/>
  <c r="FS196" i="7"/>
  <c r="FS21" i="7" s="1"/>
  <c r="HK197" i="7"/>
  <c r="HK22" i="7" s="1"/>
  <c r="FS193" i="7"/>
  <c r="FS18" i="7" s="1"/>
  <c r="MG230" i="7"/>
  <c r="EE250" i="7"/>
  <c r="EE201" i="7" s="1"/>
  <c r="EE26" i="7" s="1"/>
  <c r="EE243" i="7"/>
  <c r="EE244" i="7"/>
  <c r="EE238" i="7"/>
  <c r="EE236" i="7"/>
  <c r="EE242" i="7"/>
  <c r="EE241" i="7"/>
  <c r="EE231" i="7"/>
  <c r="EE229" i="7"/>
  <c r="EE232" i="7"/>
  <c r="EE233" i="7"/>
  <c r="EE227" i="7"/>
  <c r="EE235" i="7"/>
  <c r="EE228" i="7"/>
  <c r="EE237" i="7"/>
  <c r="EE230" i="7"/>
  <c r="EE234" i="7"/>
  <c r="EE245" i="7"/>
  <c r="EE239" i="7"/>
  <c r="EE240" i="7"/>
  <c r="GG185" i="7"/>
  <c r="GG10" i="7" s="1"/>
  <c r="HQ200" i="7"/>
  <c r="HQ25" i="7" s="1"/>
  <c r="DN186" i="7"/>
  <c r="DN11" i="7" s="1"/>
  <c r="GC193" i="7"/>
  <c r="GC18" i="7" s="1"/>
  <c r="HE246" i="7"/>
  <c r="KV246" i="7"/>
  <c r="FY246" i="7"/>
  <c r="AB144" i="7"/>
  <c r="AB51" i="7"/>
  <c r="HK200" i="7"/>
  <c r="HK25" i="7" s="1"/>
  <c r="FS191" i="7"/>
  <c r="FS16" i="7" s="1"/>
  <c r="GN250" i="7"/>
  <c r="GN244" i="7"/>
  <c r="GN238" i="7"/>
  <c r="GN243" i="7"/>
  <c r="GN242" i="7"/>
  <c r="GN241" i="7"/>
  <c r="GN234" i="7"/>
  <c r="GN237" i="7"/>
  <c r="GN235" i="7"/>
  <c r="GN231" i="7"/>
  <c r="GN236" i="7"/>
  <c r="GN227" i="7"/>
  <c r="GN230" i="7"/>
  <c r="GN229" i="7"/>
  <c r="GN233" i="7"/>
  <c r="GN228" i="7"/>
  <c r="GN232" i="7"/>
  <c r="GN240" i="7"/>
  <c r="GN245" i="7"/>
  <c r="GN239" i="7"/>
  <c r="GG198" i="7"/>
  <c r="GG23" i="7" s="1"/>
  <c r="HQ198" i="7"/>
  <c r="DN188" i="7"/>
  <c r="DN13" i="7" s="1"/>
  <c r="DN193" i="7"/>
  <c r="DN18" i="7" s="1"/>
  <c r="DL246" i="7"/>
  <c r="GD246" i="7"/>
  <c r="FU246" i="7"/>
  <c r="HY246" i="7"/>
  <c r="HK195" i="7"/>
  <c r="HK20" i="7" s="1"/>
  <c r="FS187" i="7"/>
  <c r="FS12" i="7" s="1"/>
  <c r="GG195" i="7"/>
  <c r="GG20" i="7" s="1"/>
  <c r="KR189" i="7"/>
  <c r="DN184" i="7"/>
  <c r="DN9" i="7" s="1"/>
  <c r="DN194" i="7"/>
  <c r="DN19" i="7" s="1"/>
  <c r="FX246" i="7"/>
  <c r="HI246" i="7"/>
  <c r="GO250" i="7"/>
  <c r="GO201" i="7" s="1"/>
  <c r="GO26" i="7" s="1"/>
  <c r="GO244" i="7"/>
  <c r="GO243" i="7"/>
  <c r="GO242" i="7"/>
  <c r="GO241" i="7"/>
  <c r="GO237" i="7"/>
  <c r="GO235" i="7"/>
  <c r="GO236" i="7"/>
  <c r="GO227" i="7"/>
  <c r="GO230" i="7"/>
  <c r="GO229" i="7"/>
  <c r="GO233" i="7"/>
  <c r="GO228" i="7"/>
  <c r="GO231" i="7"/>
  <c r="GO238" i="7"/>
  <c r="GO232" i="7"/>
  <c r="GO234" i="7"/>
  <c r="GO245" i="7"/>
  <c r="GO239" i="7"/>
  <c r="GO240" i="7"/>
  <c r="KI199" i="7"/>
  <c r="DY250" i="7"/>
  <c r="DY201" i="7" s="1"/>
  <c r="DY26" i="7" s="1"/>
  <c r="DY242" i="7"/>
  <c r="DY237" i="7"/>
  <c r="DY241" i="7"/>
  <c r="DY244" i="7"/>
  <c r="DY243" i="7"/>
  <c r="DY238" i="7"/>
  <c r="DY230" i="7"/>
  <c r="DY236" i="7"/>
  <c r="DY231" i="7"/>
  <c r="DY229" i="7"/>
  <c r="DY233" i="7"/>
  <c r="DY232" i="7"/>
  <c r="DY227" i="7"/>
  <c r="DY235" i="7"/>
  <c r="DY228" i="7"/>
  <c r="DY234" i="7"/>
  <c r="DY245" i="7"/>
  <c r="DY239" i="7"/>
  <c r="DY240" i="7"/>
  <c r="KR188" i="7"/>
  <c r="DN187" i="7"/>
  <c r="DN12" i="7" s="1"/>
  <c r="DK197" i="7"/>
  <c r="DK22" i="7" s="1"/>
  <c r="M158" i="7"/>
  <c r="LF191" i="7"/>
  <c r="T152" i="7"/>
  <c r="R185" i="7"/>
  <c r="Q7" i="37" s="1"/>
  <c r="M150" i="7"/>
  <c r="GD195" i="7"/>
  <c r="GD20" i="7" s="1"/>
  <c r="M151" i="7"/>
  <c r="R150" i="7"/>
  <c r="M152" i="7"/>
  <c r="R152" i="7"/>
  <c r="T246" i="7"/>
  <c r="T151" i="7"/>
  <c r="M145" i="7"/>
  <c r="R151" i="7"/>
  <c r="M85" i="7"/>
  <c r="M149" i="7"/>
  <c r="R149" i="7"/>
  <c r="M63" i="7"/>
  <c r="M148" i="7"/>
  <c r="R145" i="7"/>
  <c r="M155" i="7"/>
  <c r="R148" i="7"/>
  <c r="GD186" i="7"/>
  <c r="GD11" i="7" s="1"/>
  <c r="M154" i="7"/>
  <c r="R146" i="7"/>
  <c r="GD192" i="7"/>
  <c r="GD17" i="7" s="1"/>
  <c r="T150" i="7"/>
  <c r="M146" i="7"/>
  <c r="R155" i="7"/>
  <c r="M156" i="7"/>
  <c r="R154" i="7"/>
  <c r="R191" i="7"/>
  <c r="GB193" i="7"/>
  <c r="GB18" i="7" s="1"/>
  <c r="GD185" i="7"/>
  <c r="GD10" i="7" s="1"/>
  <c r="T149" i="7"/>
  <c r="R158" i="7"/>
  <c r="GD188" i="7"/>
  <c r="GD13" i="7" s="1"/>
  <c r="DK196" i="7"/>
  <c r="DK21" i="7" s="1"/>
  <c r="M147" i="7"/>
  <c r="R165" i="7"/>
  <c r="HY195" i="7"/>
  <c r="R156" i="7"/>
  <c r="R192" i="7"/>
  <c r="HY196" i="7"/>
  <c r="R147" i="7"/>
  <c r="R190" i="7"/>
  <c r="M246" i="7"/>
  <c r="DK200" i="7"/>
  <c r="DK25" i="7" s="1"/>
  <c r="HY185" i="7"/>
  <c r="R189" i="7"/>
  <c r="AB246" i="7"/>
  <c r="GD196" i="7"/>
  <c r="GD21" i="7" s="1"/>
  <c r="GD198" i="7"/>
  <c r="GD23" i="7" s="1"/>
  <c r="HY186" i="7"/>
  <c r="R186" i="7"/>
  <c r="GD184" i="7"/>
  <c r="GD9" i="7" s="1"/>
  <c r="GD183" i="7"/>
  <c r="DK199" i="7"/>
  <c r="DK24" i="7" s="1"/>
  <c r="R193" i="7"/>
  <c r="GD191" i="7"/>
  <c r="GD16" i="7" s="1"/>
  <c r="DK194" i="7"/>
  <c r="DK19" i="7" s="1"/>
  <c r="R183" i="7"/>
  <c r="R153" i="7"/>
  <c r="GD194" i="7"/>
  <c r="GD19" i="7" s="1"/>
  <c r="T58" i="7"/>
  <c r="T154" i="7"/>
  <c r="R187" i="7"/>
  <c r="R246" i="7"/>
  <c r="DK190" i="7"/>
  <c r="DK15" i="7" s="1"/>
  <c r="T155" i="7"/>
  <c r="R196" i="7"/>
  <c r="Q18" i="37" s="1"/>
  <c r="R194" i="7"/>
  <c r="Q16" i="37" s="1"/>
  <c r="GD187" i="7"/>
  <c r="GD12" i="7" s="1"/>
  <c r="T148" i="7"/>
  <c r="DK184" i="7"/>
  <c r="DK9" i="7" s="1"/>
  <c r="R195" i="7"/>
  <c r="R20" i="7" s="1"/>
  <c r="DK191" i="7"/>
  <c r="DK16" i="7" s="1"/>
  <c r="GB191" i="7"/>
  <c r="GB16" i="7" s="1"/>
  <c r="GB194" i="7"/>
  <c r="GB19" i="7" s="1"/>
  <c r="GD190" i="7"/>
  <c r="GD15" i="7" s="1"/>
  <c r="DK195" i="7"/>
  <c r="DK20" i="7" s="1"/>
  <c r="DK193" i="7"/>
  <c r="DK18" i="7" s="1"/>
  <c r="DK192" i="7"/>
  <c r="DK17" i="7" s="1"/>
  <c r="T144" i="7"/>
  <c r="T87" i="7"/>
  <c r="DK188" i="7"/>
  <c r="DK13" i="7" s="1"/>
  <c r="T147" i="7"/>
  <c r="R198" i="7"/>
  <c r="GD197" i="7"/>
  <c r="GD22" i="7" s="1"/>
  <c r="DK198" i="7"/>
  <c r="DK23" i="7" s="1"/>
  <c r="GD193" i="7"/>
  <c r="GD18" i="7" s="1"/>
  <c r="R143" i="7"/>
  <c r="T143" i="7"/>
  <c r="DK185" i="7"/>
  <c r="DK10" i="7" s="1"/>
  <c r="T156" i="7"/>
  <c r="R197" i="7"/>
  <c r="Q19" i="37" s="1"/>
  <c r="GB192" i="7"/>
  <c r="GB17" i="7" s="1"/>
  <c r="DK183" i="7"/>
  <c r="R54" i="7"/>
  <c r="R200" i="7"/>
  <c r="Q22" i="37" s="1"/>
  <c r="Q35" i="37" s="1"/>
  <c r="DK186" i="7"/>
  <c r="DK11" i="7" s="1"/>
  <c r="R76" i="7"/>
  <c r="LF200" i="7"/>
  <c r="HL198" i="7"/>
  <c r="HL23" i="7" s="1"/>
  <c r="HL195" i="7"/>
  <c r="HL20" i="7" s="1"/>
  <c r="HL184" i="7"/>
  <c r="FW196" i="7"/>
  <c r="FW21" i="7" s="1"/>
  <c r="FW195" i="7"/>
  <c r="FW20" i="7" s="1"/>
  <c r="FW197" i="7"/>
  <c r="FW22" i="7" s="1"/>
  <c r="FW193" i="7"/>
  <c r="FW18" i="7" s="1"/>
  <c r="FW183" i="7"/>
  <c r="FW184" i="7"/>
  <c r="FW9" i="7" s="1"/>
  <c r="FW188" i="7"/>
  <c r="FW13" i="7" s="1"/>
  <c r="FW192" i="7"/>
  <c r="FW17" i="7" s="1"/>
  <c r="FW198" i="7"/>
  <c r="FW23" i="7" s="1"/>
  <c r="HW31" i="7"/>
  <c r="HW162" i="7"/>
  <c r="FW185" i="7"/>
  <c r="FW10" i="7" s="1"/>
  <c r="HW163" i="7"/>
  <c r="FW190" i="7"/>
  <c r="FW15" i="7" s="1"/>
  <c r="FW191" i="7"/>
  <c r="FW16" i="7" s="1"/>
  <c r="FW189" i="7"/>
  <c r="FW14" i="7" s="1"/>
  <c r="FW187" i="7"/>
  <c r="FW12" i="7" s="1"/>
  <c r="HW32" i="7"/>
  <c r="DD31" i="7"/>
  <c r="DD32" i="7"/>
  <c r="FW186" i="7"/>
  <c r="FW11" i="7" s="1"/>
  <c r="DD163" i="7"/>
  <c r="FW194" i="7"/>
  <c r="FW19" i="7" s="1"/>
  <c r="DD8" i="7"/>
  <c r="DD27" i="7" s="1"/>
  <c r="DF47" i="8" s="1"/>
  <c r="DF49" i="8" s="1"/>
  <c r="DD162" i="7"/>
  <c r="FW200" i="7"/>
  <c r="FW25" i="7" s="1"/>
  <c r="Q24" i="7"/>
  <c r="HD195" i="7"/>
  <c r="HD20" i="7" s="1"/>
  <c r="HD199" i="7"/>
  <c r="HD24" i="7" s="1"/>
  <c r="HD188" i="7"/>
  <c r="HD13" i="7" s="1"/>
  <c r="HI196" i="7"/>
  <c r="HI21" i="7" s="1"/>
  <c r="HD185" i="7"/>
  <c r="HI200" i="7"/>
  <c r="HI25" i="7" s="1"/>
  <c r="HD184" i="7"/>
  <c r="HI185" i="7"/>
  <c r="HD189" i="7"/>
  <c r="MB250" i="7"/>
  <c r="HD193" i="7"/>
  <c r="HD18" i="7" s="1"/>
  <c r="Q12" i="7"/>
  <c r="HI189" i="7"/>
  <c r="HI188" i="7"/>
  <c r="HI13" i="7" s="1"/>
  <c r="HD186" i="7"/>
  <c r="HI191" i="7"/>
  <c r="HI16" i="7" s="1"/>
  <c r="HD190" i="7"/>
  <c r="HD15" i="7" s="1"/>
  <c r="HJ250" i="7"/>
  <c r="HJ201" i="7" s="1"/>
  <c r="HJ26" i="7" s="1"/>
  <c r="HI199" i="7"/>
  <c r="HI24" i="7" s="1"/>
  <c r="HI198" i="7"/>
  <c r="HI23" i="7" s="1"/>
  <c r="LA199" i="7"/>
  <c r="HI192" i="7"/>
  <c r="HD194" i="7"/>
  <c r="HI183" i="7"/>
  <c r="GM250" i="7"/>
  <c r="HI187" i="7"/>
  <c r="HI12" i="7" s="1"/>
  <c r="HI186" i="7"/>
  <c r="LA187" i="7"/>
  <c r="HI194" i="7"/>
  <c r="HI19" i="7" s="1"/>
  <c r="LA188" i="7"/>
  <c r="HD187" i="7"/>
  <c r="HD12" i="7" s="1"/>
  <c r="LA184" i="7"/>
  <c r="HI190" i="7"/>
  <c r="HI15" i="7" s="1"/>
  <c r="LC199" i="7"/>
  <c r="HI184" i="7"/>
  <c r="LC191" i="7"/>
  <c r="HY191" i="7"/>
  <c r="HY189" i="7"/>
  <c r="HY194" i="7"/>
  <c r="IC31" i="7"/>
  <c r="GD199" i="7"/>
  <c r="GD24" i="7" s="1"/>
  <c r="GD200" i="7"/>
  <c r="GD25" i="7" s="1"/>
  <c r="IC162" i="7"/>
  <c r="HE198" i="7"/>
  <c r="HE23" i="7" s="1"/>
  <c r="HE200" i="7"/>
  <c r="HE25" i="7" s="1"/>
  <c r="MK250" i="7"/>
  <c r="HE195" i="7"/>
  <c r="HE20" i="7" s="1"/>
  <c r="HE197" i="7"/>
  <c r="HE22" i="7" s="1"/>
  <c r="HE199" i="7"/>
  <c r="HE24" i="7" s="1"/>
  <c r="BB45" i="7"/>
  <c r="EY46" i="7"/>
  <c r="HE184" i="7"/>
  <c r="HE191" i="7"/>
  <c r="HE16" i="7" s="1"/>
  <c r="HY200" i="7"/>
  <c r="HY25" i="7" s="1"/>
  <c r="HE188" i="7"/>
  <c r="HE13" i="7" s="1"/>
  <c r="HY197" i="7"/>
  <c r="HE185" i="7"/>
  <c r="HY198" i="7"/>
  <c r="HE187" i="7"/>
  <c r="HE12" i="7" s="1"/>
  <c r="HY199" i="7"/>
  <c r="HE192" i="7"/>
  <c r="HY184" i="7"/>
  <c r="HE183" i="7"/>
  <c r="HY190" i="7"/>
  <c r="HE186" i="7"/>
  <c r="HE189" i="7"/>
  <c r="HY192" i="7"/>
  <c r="HE190" i="7"/>
  <c r="HE15" i="7" s="1"/>
  <c r="HY187" i="7"/>
  <c r="HE193" i="7"/>
  <c r="HE18" i="7" s="1"/>
  <c r="HY193" i="7"/>
  <c r="HE194" i="7"/>
  <c r="HE19" i="7" s="1"/>
  <c r="Q20" i="7"/>
  <c r="HY183" i="7"/>
  <c r="LA193" i="7"/>
  <c r="HL196" i="7"/>
  <c r="HL21" i="7" s="1"/>
  <c r="LC195" i="7"/>
  <c r="EY45" i="7"/>
  <c r="LC198" i="7"/>
  <c r="LC197" i="7"/>
  <c r="LC196" i="7"/>
  <c r="LC200" i="7"/>
  <c r="LC187" i="7"/>
  <c r="LC190" i="7"/>
  <c r="HI197" i="7"/>
  <c r="HI22" i="7" s="1"/>
  <c r="LC184" i="7"/>
  <c r="BB46" i="7"/>
  <c r="LA200" i="7"/>
  <c r="LC186" i="7"/>
  <c r="LA197" i="7"/>
  <c r="LC185" i="7"/>
  <c r="LA196" i="7"/>
  <c r="LC192" i="7"/>
  <c r="LA198" i="7"/>
  <c r="LC188" i="7"/>
  <c r="LA185" i="7"/>
  <c r="LC183" i="7"/>
  <c r="LC194" i="7"/>
  <c r="LC189" i="7"/>
  <c r="LA190" i="7"/>
  <c r="LA192" i="7"/>
  <c r="HI193" i="7"/>
  <c r="HI18" i="7" s="1"/>
  <c r="LA183" i="7"/>
  <c r="LA189" i="7"/>
  <c r="LA191" i="7"/>
  <c r="LA186" i="7"/>
  <c r="LA194" i="7"/>
  <c r="GB184" i="7"/>
  <c r="GB9" i="7" s="1"/>
  <c r="GB189" i="7"/>
  <c r="GB14" i="7" s="1"/>
  <c r="GB187" i="7"/>
  <c r="GB12" i="7" s="1"/>
  <c r="MG250" i="7"/>
  <c r="Q17" i="7"/>
  <c r="GB183" i="7"/>
  <c r="GB190" i="7"/>
  <c r="GB15" i="7" s="1"/>
  <c r="GB186" i="7"/>
  <c r="GB11" i="7" s="1"/>
  <c r="GB195" i="7"/>
  <c r="GB20" i="7" s="1"/>
  <c r="GB196" i="7"/>
  <c r="GB21" i="7" s="1"/>
  <c r="GB199" i="7"/>
  <c r="GB24" i="7" s="1"/>
  <c r="GB197" i="7"/>
  <c r="GB22" i="7" s="1"/>
  <c r="GB200" i="7"/>
  <c r="GB25" i="7" s="1"/>
  <c r="GB198" i="7"/>
  <c r="GB23" i="7" s="1"/>
  <c r="GB188" i="7"/>
  <c r="GB13" i="7" s="1"/>
  <c r="GK199" i="7"/>
  <c r="GK24" i="7" s="1"/>
  <c r="GK183" i="7"/>
  <c r="GK184" i="7"/>
  <c r="GK9" i="7" s="1"/>
  <c r="GK191" i="7"/>
  <c r="GK16" i="7" s="1"/>
  <c r="GK194" i="7"/>
  <c r="GK19" i="7" s="1"/>
  <c r="P27" i="37"/>
  <c r="LF199" i="7"/>
  <c r="LF196" i="7"/>
  <c r="LF187" i="7"/>
  <c r="LF183" i="7"/>
  <c r="LF188" i="7"/>
  <c r="Q15" i="7"/>
  <c r="LF192" i="7"/>
  <c r="LF184" i="7"/>
  <c r="LF185" i="7"/>
  <c r="LF190" i="7"/>
  <c r="LF189" i="7"/>
  <c r="LF186" i="7"/>
  <c r="Q14" i="7"/>
  <c r="LF194" i="7"/>
  <c r="LF193" i="7"/>
  <c r="Q25" i="7"/>
  <c r="KD25" i="7"/>
  <c r="HL197" i="7"/>
  <c r="HL22" i="7" s="1"/>
  <c r="HL186" i="7"/>
  <c r="HL185" i="7"/>
  <c r="HL183" i="7"/>
  <c r="HL190" i="7"/>
  <c r="HL15" i="7" s="1"/>
  <c r="GL250" i="7"/>
  <c r="GL201" i="7" s="1"/>
  <c r="GL26" i="7" s="1"/>
  <c r="HL187" i="7"/>
  <c r="HL12" i="7" s="1"/>
  <c r="HL188" i="7"/>
  <c r="HL13" i="7" s="1"/>
  <c r="MC274" i="7"/>
  <c r="DX250" i="7"/>
  <c r="DX201" i="7" s="1"/>
  <c r="DX26" i="7" s="1"/>
  <c r="HL189" i="7"/>
  <c r="HL191" i="7"/>
  <c r="HL16" i="7" s="1"/>
  <c r="HL193" i="7"/>
  <c r="HL18" i="7" s="1"/>
  <c r="HL194" i="7"/>
  <c r="HL19" i="7" s="1"/>
  <c r="MR274" i="7"/>
  <c r="KX250" i="7"/>
  <c r="KX201" i="7" s="1"/>
  <c r="MD165" i="7"/>
  <c r="MF165" i="7"/>
  <c r="ME165" i="7"/>
  <c r="LV165" i="7"/>
  <c r="KK32" i="7"/>
  <c r="KK163" i="7"/>
  <c r="KK8" i="7"/>
  <c r="KK162" i="7"/>
  <c r="KW200" i="7"/>
  <c r="KW194" i="7"/>
  <c r="KW197" i="7"/>
  <c r="KW198" i="7"/>
  <c r="KW184" i="7"/>
  <c r="P33" i="37"/>
  <c r="KW199" i="7"/>
  <c r="KW188" i="7"/>
  <c r="KW192" i="7"/>
  <c r="KW185" i="7"/>
  <c r="KW186" i="7"/>
  <c r="KW189" i="7"/>
  <c r="KW190" i="7"/>
  <c r="KW183" i="7"/>
  <c r="KW193" i="7"/>
  <c r="KW187" i="7"/>
  <c r="R157" i="7"/>
  <c r="MJ298" i="7"/>
  <c r="M157" i="7"/>
  <c r="MR298" i="7"/>
  <c r="MC298" i="7"/>
  <c r="KW195" i="7"/>
  <c r="KW196" i="7"/>
  <c r="LT296" i="7"/>
  <c r="MH298" i="7"/>
  <c r="MJ274" i="7"/>
  <c r="LU165" i="7"/>
  <c r="T84" i="7"/>
  <c r="T101" i="7"/>
  <c r="W79" i="28"/>
  <c r="T77" i="7"/>
  <c r="T80" i="7"/>
  <c r="T82" i="7"/>
  <c r="T83" i="7"/>
  <c r="T122" i="7"/>
  <c r="T50" i="7" s="1"/>
  <c r="T76" i="7"/>
  <c r="HP23" i="7"/>
  <c r="HS23" i="7"/>
  <c r="T79" i="7"/>
  <c r="Y46" i="17"/>
  <c r="Y60" i="17" s="1"/>
  <c r="Z45" i="17"/>
  <c r="AB63" i="17"/>
  <c r="AB55" i="17"/>
  <c r="AB64" i="17"/>
  <c r="AC30" i="17"/>
  <c r="AB57" i="17"/>
  <c r="Y46" i="12"/>
  <c r="Y60" i="12" s="1"/>
  <c r="Z45" i="12"/>
  <c r="Z47" i="27"/>
  <c r="Y48" i="27"/>
  <c r="Y61" i="27" s="1"/>
  <c r="Z44" i="24"/>
  <c r="Y45" i="24"/>
  <c r="Y58" i="24" s="1"/>
  <c r="AC57" i="15"/>
  <c r="AC65" i="15"/>
  <c r="AD30" i="15"/>
  <c r="AD66" i="15" s="1"/>
  <c r="AA28" i="15"/>
  <c r="Z56" i="15"/>
  <c r="P31" i="37"/>
  <c r="S12" i="7"/>
  <c r="S76" i="7"/>
  <c r="GQ12" i="7"/>
  <c r="GR12" i="7"/>
  <c r="GT12" i="7"/>
  <c r="GY12" i="7"/>
  <c r="GW12" i="7"/>
  <c r="GU12" i="7"/>
  <c r="HB12" i="7"/>
  <c r="GS12" i="7"/>
  <c r="GX12" i="7"/>
  <c r="GZ12" i="7"/>
  <c r="GV12" i="7"/>
  <c r="HA12" i="7"/>
  <c r="AA27" i="24"/>
  <c r="Z52" i="24"/>
  <c r="LT272" i="7"/>
  <c r="AA28" i="31"/>
  <c r="Z54" i="31"/>
  <c r="W40" i="3"/>
  <c r="W65" i="3" s="1"/>
  <c r="T34" i="37"/>
  <c r="Z45" i="18"/>
  <c r="Y46" i="18"/>
  <c r="Y60" i="18" s="1"/>
  <c r="X63" i="24"/>
  <c r="AC29" i="25"/>
  <c r="AB53" i="25"/>
  <c r="AB54" i="25"/>
  <c r="AB61" i="25"/>
  <c r="Y54" i="28"/>
  <c r="Z28" i="28"/>
  <c r="Y48" i="18"/>
  <c r="Y61" i="18" s="1"/>
  <c r="Z47" i="18"/>
  <c r="AA54" i="17"/>
  <c r="AB28" i="17"/>
  <c r="AC30" i="31"/>
  <c r="AB63" i="31"/>
  <c r="AB55" i="31"/>
  <c r="AB64" i="31"/>
  <c r="AB57" i="31"/>
  <c r="W148" i="7"/>
  <c r="AB65" i="30"/>
  <c r="AC30" i="30"/>
  <c r="AB66" i="30"/>
  <c r="AB59" i="30"/>
  <c r="AB57" i="30"/>
  <c r="Z42" i="24"/>
  <c r="Y56" i="24"/>
  <c r="Y45" i="26"/>
  <c r="Z44" i="26"/>
  <c r="X63" i="32"/>
  <c r="Y50" i="19"/>
  <c r="X62" i="19"/>
  <c r="X67" i="19" s="1"/>
  <c r="U105" i="7" s="1"/>
  <c r="V35" i="6"/>
  <c r="W35" i="6" s="1"/>
  <c r="Y48" i="28"/>
  <c r="Y61" i="28" s="1"/>
  <c r="Z47" i="28"/>
  <c r="X63" i="25"/>
  <c r="Y50" i="31"/>
  <c r="X62" i="31"/>
  <c r="X67" i="31" s="1"/>
  <c r="U99" i="7" s="1"/>
  <c r="W66" i="23"/>
  <c r="T135" i="7" s="1"/>
  <c r="T63" i="7" s="1"/>
  <c r="AB35" i="15"/>
  <c r="W43" i="37"/>
  <c r="AA42" i="15"/>
  <c r="AA59" i="15" s="1"/>
  <c r="S122" i="7"/>
  <c r="S50" i="7" s="1"/>
  <c r="S157" i="7"/>
  <c r="X68" i="30"/>
  <c r="U123" i="7" s="1"/>
  <c r="U51" i="7" s="1"/>
  <c r="Z46" i="26"/>
  <c r="Y47" i="26"/>
  <c r="Z46" i="24"/>
  <c r="Y47" i="24"/>
  <c r="Y59" i="24" s="1"/>
  <c r="S21" i="7"/>
  <c r="GS21" i="7"/>
  <c r="HB21" i="7"/>
  <c r="GW21" i="7"/>
  <c r="GR21" i="7"/>
  <c r="GY21" i="7"/>
  <c r="S85" i="7"/>
  <c r="GU21" i="7"/>
  <c r="GT21" i="7"/>
  <c r="GQ21" i="7"/>
  <c r="HA21" i="7"/>
  <c r="GV21" i="7"/>
  <c r="GX21" i="7"/>
  <c r="GZ21" i="7"/>
  <c r="X65" i="25"/>
  <c r="U111" i="7" s="1"/>
  <c r="Z45" i="21"/>
  <c r="Y46" i="21"/>
  <c r="Y60" i="21" s="1"/>
  <c r="K27" i="37"/>
  <c r="Y48" i="31"/>
  <c r="Y61" i="31" s="1"/>
  <c r="Z47" i="31"/>
  <c r="T97" i="7"/>
  <c r="W79" i="27"/>
  <c r="Z43" i="30"/>
  <c r="Y60" i="30"/>
  <c r="Z47" i="19"/>
  <c r="Y48" i="19"/>
  <c r="Y61" i="19" s="1"/>
  <c r="Z47" i="29"/>
  <c r="Y48" i="29"/>
  <c r="Y61" i="29" s="1"/>
  <c r="Z43" i="28"/>
  <c r="Y58" i="28"/>
  <c r="Z42" i="32"/>
  <c r="Y56" i="32"/>
  <c r="MH274" i="7"/>
  <c r="Z43" i="12"/>
  <c r="Y58" i="12"/>
  <c r="JY25" i="7"/>
  <c r="Z47" i="15"/>
  <c r="Y48" i="15"/>
  <c r="Y63" i="15" s="1"/>
  <c r="T85" i="7"/>
  <c r="Y40" i="32"/>
  <c r="Y40" i="26"/>
  <c r="Y40" i="25"/>
  <c r="Y40" i="24"/>
  <c r="Z42" i="25"/>
  <c r="Y56" i="25"/>
  <c r="W66" i="22"/>
  <c r="T134" i="7" s="1"/>
  <c r="T62" i="7" s="1"/>
  <c r="Y50" i="30"/>
  <c r="X64" i="30"/>
  <c r="X69" i="30" s="1"/>
  <c r="U96" i="7" s="1"/>
  <c r="Z45" i="22"/>
  <c r="Y46" i="22"/>
  <c r="Y60" i="22" s="1"/>
  <c r="K34" i="37"/>
  <c r="S95" i="7"/>
  <c r="S72" i="7" s="1"/>
  <c r="S158" i="7"/>
  <c r="Y50" i="28"/>
  <c r="X62" i="28"/>
  <c r="X67" i="28" s="1"/>
  <c r="U152" i="7"/>
  <c r="P34" i="37"/>
  <c r="AA28" i="20"/>
  <c r="Z54" i="20"/>
  <c r="Z47" i="20"/>
  <c r="Y48" i="20"/>
  <c r="Y61" i="20" s="1"/>
  <c r="Z45" i="29"/>
  <c r="Y46" i="29"/>
  <c r="Y60" i="29" s="1"/>
  <c r="P29" i="37"/>
  <c r="Y50" i="22"/>
  <c r="X62" i="22"/>
  <c r="X67" i="22" s="1"/>
  <c r="U107" i="7" s="1"/>
  <c r="U351" i="7" s="1"/>
  <c r="Z51" i="8"/>
  <c r="Z34" i="8" s="1"/>
  <c r="Z45" i="23"/>
  <c r="Y46" i="23"/>
  <c r="Y60" i="23" s="1"/>
  <c r="S13" i="7"/>
  <c r="S77" i="7"/>
  <c r="GQ13" i="7"/>
  <c r="GW13" i="7"/>
  <c r="GT13" i="7"/>
  <c r="GU13" i="7"/>
  <c r="GS13" i="7"/>
  <c r="GR13" i="7"/>
  <c r="HB13" i="7"/>
  <c r="GY13" i="7"/>
  <c r="GX13" i="7"/>
  <c r="GV13" i="7"/>
  <c r="GZ13" i="7"/>
  <c r="HA13" i="7"/>
  <c r="Z43" i="31"/>
  <c r="Y58" i="31"/>
  <c r="Z54" i="18"/>
  <c r="AA28" i="18"/>
  <c r="AA43" i="15"/>
  <c r="AA60" i="15" s="1"/>
  <c r="Y40" i="23"/>
  <c r="Y65" i="23" s="1"/>
  <c r="AC30" i="22"/>
  <c r="AB63" i="22"/>
  <c r="AB55" i="22"/>
  <c r="AB64" i="22"/>
  <c r="AB57" i="22"/>
  <c r="AA43" i="17"/>
  <c r="Z58" i="17"/>
  <c r="W48" i="37"/>
  <c r="AB34" i="15"/>
  <c r="X40" i="27"/>
  <c r="X65" i="27" s="1"/>
  <c r="X40" i="28"/>
  <c r="X65" i="28" s="1"/>
  <c r="Z56" i="30"/>
  <c r="AA28" i="30"/>
  <c r="AB32" i="15"/>
  <c r="W46" i="37"/>
  <c r="Z43" i="20"/>
  <c r="Y58" i="20"/>
  <c r="Y50" i="12"/>
  <c r="X62" i="12"/>
  <c r="X67" i="12" s="1"/>
  <c r="U103" i="7" s="1"/>
  <c r="S16" i="7"/>
  <c r="S80" i="7"/>
  <c r="GS16" i="7"/>
  <c r="GY16" i="7"/>
  <c r="GQ16" i="7"/>
  <c r="GR16" i="7"/>
  <c r="GU16" i="7"/>
  <c r="GW16" i="7"/>
  <c r="HB16" i="7"/>
  <c r="GT16" i="7"/>
  <c r="GX16" i="7"/>
  <c r="GV16" i="7"/>
  <c r="GZ16" i="7"/>
  <c r="HA16" i="7"/>
  <c r="S15" i="7"/>
  <c r="S79" i="7"/>
  <c r="GQ15" i="7"/>
  <c r="GT15" i="7"/>
  <c r="GS15" i="7"/>
  <c r="GW15" i="7"/>
  <c r="HB15" i="7"/>
  <c r="GR15" i="7"/>
  <c r="GU15" i="7"/>
  <c r="GY15" i="7"/>
  <c r="GV15" i="7"/>
  <c r="HA15" i="7"/>
  <c r="GX15" i="7"/>
  <c r="GZ15" i="7"/>
  <c r="W71" i="30"/>
  <c r="Y47" i="32"/>
  <c r="Y59" i="32" s="1"/>
  <c r="Z46" i="32"/>
  <c r="X155" i="7"/>
  <c r="Z44" i="25"/>
  <c r="Y45" i="25"/>
  <c r="Y58" i="25" s="1"/>
  <c r="Z54" i="23"/>
  <c r="AA28" i="23"/>
  <c r="S165" i="7"/>
  <c r="Z52" i="32"/>
  <c r="AA27" i="32"/>
  <c r="AB37" i="15"/>
  <c r="W45" i="37"/>
  <c r="AD52" i="26"/>
  <c r="AE27" i="26"/>
  <c r="Y48" i="22"/>
  <c r="Y61" i="22" s="1"/>
  <c r="Z47" i="22"/>
  <c r="MM163" i="7"/>
  <c r="W32" i="7"/>
  <c r="AB64" i="23"/>
  <c r="AC30" i="23"/>
  <c r="AB55" i="23"/>
  <c r="AB57" i="23"/>
  <c r="AB63" i="23"/>
  <c r="S8" i="7"/>
  <c r="GT8" i="7"/>
  <c r="GS8" i="7"/>
  <c r="GW8" i="7"/>
  <c r="GY8" i="7"/>
  <c r="HB8" i="7"/>
  <c r="GQ8" i="7"/>
  <c r="GR8" i="7"/>
  <c r="GU8" i="7"/>
  <c r="GV8" i="7"/>
  <c r="GX8" i="7"/>
  <c r="GZ8" i="7"/>
  <c r="HA8" i="7"/>
  <c r="Y46" i="20"/>
  <c r="Y60" i="20" s="1"/>
  <c r="Z45" i="20"/>
  <c r="Z46" i="25"/>
  <c r="Y47" i="25"/>
  <c r="Y59" i="25" s="1"/>
  <c r="Y40" i="22"/>
  <c r="Y65" i="22" s="1"/>
  <c r="Z25" i="7"/>
  <c r="Z89" i="7"/>
  <c r="KH25" i="7"/>
  <c r="KB25" i="7"/>
  <c r="KE25" i="7"/>
  <c r="KF25" i="7"/>
  <c r="JZ25" i="7"/>
  <c r="KG25" i="7"/>
  <c r="JX25" i="7"/>
  <c r="KA25" i="7"/>
  <c r="AA28" i="29"/>
  <c r="Z54" i="29"/>
  <c r="HU22" i="7"/>
  <c r="Z45" i="27"/>
  <c r="Y46" i="27"/>
  <c r="Y60" i="27" s="1"/>
  <c r="X154" i="7"/>
  <c r="AC63" i="20"/>
  <c r="AC57" i="20"/>
  <c r="AC64" i="20"/>
  <c r="AD30" i="20"/>
  <c r="AC55" i="20"/>
  <c r="AC54" i="24"/>
  <c r="AD29" i="24"/>
  <c r="AC61" i="24"/>
  <c r="AC53" i="24"/>
  <c r="Y39" i="26"/>
  <c r="Y39" i="25"/>
  <c r="Y39" i="32"/>
  <c r="Y39" i="24"/>
  <c r="Y54" i="27"/>
  <c r="Z28" i="27"/>
  <c r="AB53" i="32"/>
  <c r="AC30" i="32"/>
  <c r="AB54" i="32"/>
  <c r="Y61" i="15"/>
  <c r="U150" i="7"/>
  <c r="AC63" i="27"/>
  <c r="AC64" i="27"/>
  <c r="AC55" i="27"/>
  <c r="AC57" i="27"/>
  <c r="AD30" i="27"/>
  <c r="Z45" i="30"/>
  <c r="Y46" i="30"/>
  <c r="Y62" i="30" s="1"/>
  <c r="AA43" i="27"/>
  <c r="Z58" i="27"/>
  <c r="Y50" i="23"/>
  <c r="X62" i="23"/>
  <c r="X67" i="23" s="1"/>
  <c r="U108" i="7" s="1"/>
  <c r="HO163" i="7"/>
  <c r="HO31" i="7"/>
  <c r="HP22" i="7"/>
  <c r="Z54" i="22"/>
  <c r="AA28" i="22"/>
  <c r="Z45" i="28"/>
  <c r="Y46" i="28"/>
  <c r="Y60" i="28" s="1"/>
  <c r="Y39" i="3"/>
  <c r="Z47" i="21"/>
  <c r="Y48" i="21"/>
  <c r="Y61" i="21" s="1"/>
  <c r="AB57" i="21"/>
  <c r="AB63" i="21"/>
  <c r="AC30" i="21"/>
  <c r="AB64" i="21"/>
  <c r="AB55" i="21"/>
  <c r="Y50" i="18"/>
  <c r="X62" i="18"/>
  <c r="X66" i="18" s="1"/>
  <c r="U129" i="7" s="1"/>
  <c r="U57" i="7" s="1"/>
  <c r="AC55" i="19"/>
  <c r="AC57" i="19"/>
  <c r="AC63" i="19"/>
  <c r="AD30" i="19"/>
  <c r="Z54" i="12"/>
  <c r="AA28" i="12"/>
  <c r="Z43" i="22"/>
  <c r="Y58" i="22"/>
  <c r="Y45" i="32"/>
  <c r="Y58" i="32" s="1"/>
  <c r="Z44" i="32"/>
  <c r="Y46" i="19"/>
  <c r="Y60" i="19" s="1"/>
  <c r="Z45" i="19"/>
  <c r="Z47" i="23"/>
  <c r="Y48" i="23"/>
  <c r="Y61" i="23" s="1"/>
  <c r="MM162" i="7"/>
  <c r="W31" i="7"/>
  <c r="U145" i="7"/>
  <c r="AC30" i="18"/>
  <c r="AC64" i="18" s="1"/>
  <c r="AB57" i="18"/>
  <c r="AB55" i="18"/>
  <c r="AB63" i="18"/>
  <c r="AD52" i="25"/>
  <c r="AE27" i="25"/>
  <c r="AB36" i="15"/>
  <c r="W44" i="37"/>
  <c r="AB33" i="15"/>
  <c r="W47" i="37"/>
  <c r="AB60" i="3"/>
  <c r="AB61" i="3"/>
  <c r="AB62" i="3"/>
  <c r="AB63" i="3"/>
  <c r="AB64" i="3"/>
  <c r="AB55" i="3"/>
  <c r="AB56" i="3"/>
  <c r="AC24" i="3"/>
  <c r="AB59" i="3"/>
  <c r="Y48" i="30"/>
  <c r="Y63" i="30" s="1"/>
  <c r="Z47" i="30"/>
  <c r="W67" i="21"/>
  <c r="T98" i="7" s="1"/>
  <c r="T347" i="7" s="1"/>
  <c r="W66" i="21"/>
  <c r="T125" i="7" s="1"/>
  <c r="T53" i="7" s="1"/>
  <c r="Y48" i="12"/>
  <c r="Y61" i="12" s="1"/>
  <c r="Z47" i="12"/>
  <c r="Y50" i="27"/>
  <c r="X62" i="27"/>
  <c r="X67" i="27" s="1"/>
  <c r="T153" i="7"/>
  <c r="S146" i="7"/>
  <c r="GV45" i="8"/>
  <c r="GV28" i="8" s="1"/>
  <c r="Z43" i="18"/>
  <c r="Y58" i="18"/>
  <c r="Y46" i="31"/>
  <c r="Y60" i="31" s="1"/>
  <c r="Z45" i="31"/>
  <c r="Y50" i="21"/>
  <c r="X62" i="21"/>
  <c r="X67" i="21" s="1"/>
  <c r="U98" i="7" s="1"/>
  <c r="W71" i="15"/>
  <c r="Y50" i="29"/>
  <c r="X62" i="29"/>
  <c r="X67" i="29" s="1"/>
  <c r="U106" i="7" s="1"/>
  <c r="Y46" i="15"/>
  <c r="Y62" i="15" s="1"/>
  <c r="Z45" i="15"/>
  <c r="Y50" i="15"/>
  <c r="X64" i="15"/>
  <c r="X69" i="15" s="1"/>
  <c r="AB63" i="12"/>
  <c r="AC30" i="12"/>
  <c r="AB55" i="12"/>
  <c r="AB57" i="12"/>
  <c r="S10" i="7"/>
  <c r="S74" i="7"/>
  <c r="GW10" i="7"/>
  <c r="GQ10" i="7"/>
  <c r="HB10" i="7"/>
  <c r="GS10" i="7"/>
  <c r="GU10" i="7"/>
  <c r="GY10" i="7"/>
  <c r="GT10" i="7"/>
  <c r="GR10" i="7"/>
  <c r="GZ10" i="7"/>
  <c r="HA10" i="7"/>
  <c r="GX10" i="7"/>
  <c r="GV10" i="7"/>
  <c r="AA43" i="21"/>
  <c r="Z58" i="21"/>
  <c r="AB61" i="32"/>
  <c r="AC29" i="32"/>
  <c r="Z43" i="19"/>
  <c r="Y58" i="19"/>
  <c r="Z43" i="29"/>
  <c r="Y58" i="29"/>
  <c r="AA66" i="3"/>
  <c r="U151" i="7"/>
  <c r="Z43" i="23"/>
  <c r="Y58" i="23"/>
  <c r="AB57" i="29"/>
  <c r="AC30" i="29"/>
  <c r="AB63" i="29"/>
  <c r="AB64" i="29"/>
  <c r="AB55" i="29"/>
  <c r="HR22" i="7"/>
  <c r="Y50" i="17"/>
  <c r="X62" i="17"/>
  <c r="X67" i="17" s="1"/>
  <c r="U100" i="7" s="1"/>
  <c r="AA28" i="21"/>
  <c r="Z54" i="21"/>
  <c r="Z47" i="17"/>
  <c r="Y48" i="17"/>
  <c r="Y61" i="17" s="1"/>
  <c r="AB55" i="28"/>
  <c r="AB57" i="28"/>
  <c r="AB64" i="28"/>
  <c r="AC30" i="28"/>
  <c r="AB63" i="28"/>
  <c r="Z54" i="19"/>
  <c r="AA28" i="19"/>
  <c r="X40" i="29"/>
  <c r="X65" i="29" s="1"/>
  <c r="X40" i="20"/>
  <c r="X65" i="20" s="1"/>
  <c r="W72" i="30"/>
  <c r="W69" i="30"/>
  <c r="T96" i="7" s="1"/>
  <c r="S14" i="7"/>
  <c r="S78" i="7"/>
  <c r="GW14" i="7"/>
  <c r="GS14" i="7"/>
  <c r="GQ14" i="7"/>
  <c r="GR14" i="7"/>
  <c r="HB14" i="7"/>
  <c r="GY14" i="7"/>
  <c r="GT14" i="7"/>
  <c r="GU14" i="7"/>
  <c r="GX14" i="7"/>
  <c r="GV14" i="7"/>
  <c r="HA14" i="7"/>
  <c r="GZ14" i="7"/>
  <c r="U46" i="8" l="1"/>
  <c r="GE188" i="7"/>
  <c r="GE13" i="7" s="1"/>
  <c r="DA29" i="8"/>
  <c r="DL29" i="8"/>
  <c r="DK29" i="8"/>
  <c r="DF29" i="8"/>
  <c r="AP29" i="8"/>
  <c r="AO29" i="8"/>
  <c r="FM29" i="8"/>
  <c r="FQ29" i="8"/>
  <c r="FL29" i="8"/>
  <c r="FR29" i="8"/>
  <c r="FO29" i="8"/>
  <c r="FT29" i="8"/>
  <c r="DI29" i="8"/>
  <c r="GX46" i="8"/>
  <c r="GX29" i="8"/>
  <c r="GX30" i="8" s="1"/>
  <c r="GX32" i="8" s="1"/>
  <c r="HC46" i="8"/>
  <c r="HC29" i="8"/>
  <c r="HB46" i="8"/>
  <c r="HB29" i="8"/>
  <c r="HB30" i="8" s="1"/>
  <c r="HB32" i="8" s="1"/>
  <c r="GZ46" i="8"/>
  <c r="GZ29" i="8"/>
  <c r="GZ30" i="8" s="1"/>
  <c r="GZ32" i="8" s="1"/>
  <c r="HD46" i="8"/>
  <c r="HD29" i="8"/>
  <c r="HD30" i="8" s="1"/>
  <c r="HD32" i="8" s="1"/>
  <c r="GY46" i="8"/>
  <c r="GY29" i="8"/>
  <c r="GY30" i="8" s="1"/>
  <c r="GY32" i="8" s="1"/>
  <c r="GW46" i="8"/>
  <c r="GW29" i="8"/>
  <c r="GW30" i="8" s="1"/>
  <c r="GW32" i="8" s="1"/>
  <c r="AN29" i="8"/>
  <c r="AR29" i="8"/>
  <c r="FN29" i="8"/>
  <c r="FP29" i="8"/>
  <c r="FS29" i="8"/>
  <c r="FK29" i="8"/>
  <c r="DJ29" i="8"/>
  <c r="DH29" i="8"/>
  <c r="DD29" i="8"/>
  <c r="DE29" i="8"/>
  <c r="GV46" i="8"/>
  <c r="GV29" i="8"/>
  <c r="GV30" i="8" s="1"/>
  <c r="GV32" i="8" s="1"/>
  <c r="HA46" i="8"/>
  <c r="HA29" i="8"/>
  <c r="AQ29" i="8"/>
  <c r="FI29" i="8"/>
  <c r="FJ29" i="8"/>
  <c r="DC29" i="8"/>
  <c r="DG29" i="8"/>
  <c r="DB29" i="8"/>
  <c r="GU46" i="8"/>
  <c r="GU29" i="8"/>
  <c r="GU30" i="8" s="1"/>
  <c r="GU32" i="8" s="1"/>
  <c r="GS46" i="8"/>
  <c r="GS29" i="8"/>
  <c r="GS30" i="8" s="1"/>
  <c r="GS32" i="8" s="1"/>
  <c r="S29" i="8"/>
  <c r="N29" i="8"/>
  <c r="S51" i="8"/>
  <c r="S34" i="8" s="1"/>
  <c r="W51" i="8"/>
  <c r="W34" i="8" s="1"/>
  <c r="N51" i="8"/>
  <c r="N34" i="8" s="1"/>
  <c r="HA30" i="8"/>
  <c r="HA32" i="8" s="1"/>
  <c r="S68" i="7"/>
  <c r="HO162" i="7"/>
  <c r="Y50" i="20"/>
  <c r="X62" i="20"/>
  <c r="HR41" i="7" s="1"/>
  <c r="HT46" i="8" s="1"/>
  <c r="S349" i="7"/>
  <c r="S81" i="7"/>
  <c r="S90" i="7" s="1"/>
  <c r="GQ17" i="7"/>
  <c r="GQ27" i="7" s="1"/>
  <c r="GS47" i="8" s="1"/>
  <c r="GS49" i="8" s="1"/>
  <c r="GS17" i="7"/>
  <c r="GS27" i="7" s="1"/>
  <c r="GU47" i="8" s="1"/>
  <c r="GU49" i="8" s="1"/>
  <c r="GV17" i="7"/>
  <c r="GV27" i="7" s="1"/>
  <c r="GY17" i="7"/>
  <c r="GY27" i="7" s="1"/>
  <c r="HB17" i="7"/>
  <c r="HB27" i="7" s="1"/>
  <c r="GX17" i="7"/>
  <c r="GX27" i="7" s="1"/>
  <c r="GZ47" i="8" s="1"/>
  <c r="GZ49" i="8" s="1"/>
  <c r="GU17" i="7"/>
  <c r="GU27" i="7" s="1"/>
  <c r="GW47" i="8" s="1"/>
  <c r="GW49" i="8" s="1"/>
  <c r="GR17" i="7"/>
  <c r="GR27" i="7" s="1"/>
  <c r="GT47" i="8" s="1"/>
  <c r="GT49" i="8" s="1"/>
  <c r="HA17" i="7"/>
  <c r="HA27" i="7" s="1"/>
  <c r="HC47" i="8" s="1"/>
  <c r="HC49" i="8" s="1"/>
  <c r="S17" i="7"/>
  <c r="S27" i="7" s="1"/>
  <c r="U47" i="8" s="1"/>
  <c r="GT17" i="7"/>
  <c r="GT27" i="7" s="1"/>
  <c r="GV47" i="8" s="1"/>
  <c r="GV49" i="8" s="1"/>
  <c r="GW17" i="7"/>
  <c r="GW27" i="7" s="1"/>
  <c r="GZ17" i="7"/>
  <c r="GZ27" i="7" s="1"/>
  <c r="HB47" i="8" s="1"/>
  <c r="HB49" i="8" s="1"/>
  <c r="W67" i="20"/>
  <c r="T104" i="7" s="1"/>
  <c r="T17" i="7" s="1"/>
  <c r="W66" i="20"/>
  <c r="T131" i="7" s="1"/>
  <c r="T59" i="7" s="1"/>
  <c r="Q30" i="8"/>
  <c r="Q32" i="8" s="1"/>
  <c r="GE194" i="7"/>
  <c r="GE19" i="7" s="1"/>
  <c r="L30" i="8"/>
  <c r="L32" i="8" s="1"/>
  <c r="HC188" i="7"/>
  <c r="HC13" i="7" s="1"/>
  <c r="HT23" i="7"/>
  <c r="IN43" i="8"/>
  <c r="IN26" i="8" s="1"/>
  <c r="HC193" i="7"/>
  <c r="HC18" i="7" s="1"/>
  <c r="HY22" i="7"/>
  <c r="HX22" i="7"/>
  <c r="U22" i="7"/>
  <c r="HW22" i="7"/>
  <c r="HW23" i="7"/>
  <c r="U23" i="7"/>
  <c r="HQ22" i="7"/>
  <c r="HZ22" i="7"/>
  <c r="HZ23" i="7"/>
  <c r="HV23" i="7"/>
  <c r="U86" i="7"/>
  <c r="HX23" i="7"/>
  <c r="U87" i="7"/>
  <c r="HO23" i="7"/>
  <c r="HR23" i="7"/>
  <c r="HY23" i="7"/>
  <c r="HQ23" i="7"/>
  <c r="HV22" i="7"/>
  <c r="IB33" i="7"/>
  <c r="J30" i="8"/>
  <c r="Z22" i="13"/>
  <c r="Y21" i="13"/>
  <c r="Z16" i="13"/>
  <c r="Y15" i="13"/>
  <c r="Z13" i="13"/>
  <c r="Y12" i="13"/>
  <c r="Z19" i="13"/>
  <c r="Y18" i="13"/>
  <c r="X72" i="15"/>
  <c r="R49" i="8"/>
  <c r="M49" i="8"/>
  <c r="KF43" i="8"/>
  <c r="KF26" i="8" s="1"/>
  <c r="IH38" i="7"/>
  <c r="DI43" i="8"/>
  <c r="DI26" i="8" s="1"/>
  <c r="JL35" i="7"/>
  <c r="HR44" i="7"/>
  <c r="HT50" i="8" s="1"/>
  <c r="IA39" i="7"/>
  <c r="JR43" i="7"/>
  <c r="JT51" i="8" s="1"/>
  <c r="JT34" i="8" s="1"/>
  <c r="IE40" i="7"/>
  <c r="JR42" i="7"/>
  <c r="JT44" i="8" s="1"/>
  <c r="JT27" i="8" s="1"/>
  <c r="HP44" i="7"/>
  <c r="HR50" i="8" s="1"/>
  <c r="IJ38" i="7"/>
  <c r="IL40" i="7"/>
  <c r="IK33" i="7"/>
  <c r="IG40" i="7"/>
  <c r="IG33" i="7"/>
  <c r="ID39" i="7"/>
  <c r="IE39" i="7"/>
  <c r="JP35" i="7"/>
  <c r="JT35" i="7"/>
  <c r="JL43" i="7"/>
  <c r="JN51" i="8" s="1"/>
  <c r="JN34" i="8" s="1"/>
  <c r="JS42" i="7"/>
  <c r="JU44" i="8" s="1"/>
  <c r="JU27" i="8" s="1"/>
  <c r="JQ42" i="7"/>
  <c r="JS44" i="8" s="1"/>
  <c r="JS27" i="8" s="1"/>
  <c r="V33" i="7"/>
  <c r="Y35" i="7"/>
  <c r="JO43" i="7"/>
  <c r="JQ51" i="8" s="1"/>
  <c r="JQ34" i="8" s="1"/>
  <c r="ID33" i="7"/>
  <c r="JT43" i="7"/>
  <c r="JV51" i="8" s="1"/>
  <c r="JV34" i="8" s="1"/>
  <c r="JO35" i="7"/>
  <c r="IE33" i="7"/>
  <c r="JR35" i="7"/>
  <c r="ID38" i="7"/>
  <c r="IB38" i="7"/>
  <c r="V38" i="7"/>
  <c r="II38" i="7"/>
  <c r="IE38" i="7"/>
  <c r="IA38" i="7"/>
  <c r="HX44" i="7"/>
  <c r="HZ50" i="8" s="1"/>
  <c r="HS44" i="7"/>
  <c r="HU50" i="8" s="1"/>
  <c r="IL38" i="7"/>
  <c r="IJ33" i="7"/>
  <c r="IK39" i="7"/>
  <c r="IH33" i="7"/>
  <c r="IF38" i="7"/>
  <c r="IC33" i="7"/>
  <c r="IC38" i="7"/>
  <c r="V40" i="7"/>
  <c r="IB40" i="7"/>
  <c r="II39" i="7"/>
  <c r="JM42" i="7"/>
  <c r="JO44" i="8" s="1"/>
  <c r="JO27" i="8" s="1"/>
  <c r="JS43" i="7"/>
  <c r="JU51" i="8" s="1"/>
  <c r="JU34" i="8" s="1"/>
  <c r="IA33" i="7"/>
  <c r="JS35" i="7"/>
  <c r="JQ35" i="7"/>
  <c r="II40" i="7"/>
  <c r="JK35" i="7"/>
  <c r="JN43" i="7"/>
  <c r="JP51" i="8" s="1"/>
  <c r="JP34" i="8" s="1"/>
  <c r="AB56" i="40"/>
  <c r="AC28" i="40"/>
  <c r="JV42" i="7"/>
  <c r="JX44" i="8" s="1"/>
  <c r="JX27" i="8" s="1"/>
  <c r="JN42" i="7"/>
  <c r="JP44" i="8" s="1"/>
  <c r="JP27" i="8" s="1"/>
  <c r="V39" i="7"/>
  <c r="X36" i="7"/>
  <c r="JF36" i="7"/>
  <c r="JJ36" i="7"/>
  <c r="JD36" i="7"/>
  <c r="IY36" i="7"/>
  <c r="JA36" i="7"/>
  <c r="JB36" i="7"/>
  <c r="JI36" i="7"/>
  <c r="JH36" i="7"/>
  <c r="JG36" i="7"/>
  <c r="JC36" i="7"/>
  <c r="JE36" i="7"/>
  <c r="IZ36" i="7"/>
  <c r="HU44" i="7"/>
  <c r="HW50" i="8" s="1"/>
  <c r="HW44" i="7"/>
  <c r="HY50" i="8" s="1"/>
  <c r="IL33" i="7"/>
  <c r="IJ39" i="7"/>
  <c r="IJ40" i="7"/>
  <c r="IK38" i="7"/>
  <c r="IH40" i="7"/>
  <c r="IF40" i="7"/>
  <c r="IC40" i="7"/>
  <c r="IC39" i="7"/>
  <c r="IG39" i="7"/>
  <c r="ID40" i="7"/>
  <c r="IB39" i="7"/>
  <c r="IA40" i="7"/>
  <c r="JM35" i="7"/>
  <c r="JU43" i="7"/>
  <c r="JW51" i="8" s="1"/>
  <c r="JW34" i="8" s="1"/>
  <c r="Y43" i="7"/>
  <c r="JU42" i="7"/>
  <c r="JW44" i="8" s="1"/>
  <c r="JW27" i="8" s="1"/>
  <c r="JL42" i="7"/>
  <c r="JN44" i="8" s="1"/>
  <c r="JN27" i="8" s="1"/>
  <c r="Y42" i="7"/>
  <c r="AA44" i="8" s="1"/>
  <c r="AA27" i="8" s="1"/>
  <c r="JP43" i="7"/>
  <c r="JR51" i="8" s="1"/>
  <c r="JR34" i="8" s="1"/>
  <c r="JV35" i="7"/>
  <c r="JN35" i="7"/>
  <c r="II33" i="7"/>
  <c r="IH37" i="7"/>
  <c r="U44" i="7"/>
  <c r="W50" i="8" s="1"/>
  <c r="IL39" i="7"/>
  <c r="IK40" i="7"/>
  <c r="IH39" i="7"/>
  <c r="IF39" i="7"/>
  <c r="IF33" i="7"/>
  <c r="IG38" i="7"/>
  <c r="JP42" i="7"/>
  <c r="JR44" i="8" s="1"/>
  <c r="JR27" i="8" s="1"/>
  <c r="JT42" i="7"/>
  <c r="JV44" i="8" s="1"/>
  <c r="JV27" i="8" s="1"/>
  <c r="JQ43" i="7"/>
  <c r="JS51" i="8" s="1"/>
  <c r="JS34" i="8" s="1"/>
  <c r="JK43" i="7"/>
  <c r="JM51" i="8" s="1"/>
  <c r="JM34" i="8" s="1"/>
  <c r="JU35" i="7"/>
  <c r="JK42" i="7"/>
  <c r="JM44" i="8" s="1"/>
  <c r="JM27" i="8" s="1"/>
  <c r="JV43" i="7"/>
  <c r="JX51" i="8" s="1"/>
  <c r="JX34" i="8" s="1"/>
  <c r="JM43" i="7"/>
  <c r="JO51" i="8" s="1"/>
  <c r="JO34" i="8" s="1"/>
  <c r="JO42" i="7"/>
  <c r="JQ44" i="8" s="1"/>
  <c r="JQ27" i="8" s="1"/>
  <c r="HZ43" i="8"/>
  <c r="HZ26" i="8" s="1"/>
  <c r="IF37" i="7"/>
  <c r="HT26" i="7"/>
  <c r="IE37" i="7"/>
  <c r="ID37" i="7"/>
  <c r="II37" i="7"/>
  <c r="IB37" i="7"/>
  <c r="IA37" i="7"/>
  <c r="V37" i="7"/>
  <c r="IL37" i="7"/>
  <c r="IJ37" i="7"/>
  <c r="IK37" i="7"/>
  <c r="IC37" i="7"/>
  <c r="IG37" i="7"/>
  <c r="HC200" i="7"/>
  <c r="HC25" i="7" s="1"/>
  <c r="IJ43" i="8"/>
  <c r="IJ26" i="8" s="1"/>
  <c r="HC189" i="7"/>
  <c r="HC14" i="7" s="1"/>
  <c r="KL32" i="7"/>
  <c r="HK34" i="7"/>
  <c r="HN34" i="7"/>
  <c r="FM43" i="8"/>
  <c r="FM26" i="8" s="1"/>
  <c r="KD43" i="8"/>
  <c r="KD26" i="8" s="1"/>
  <c r="HE34" i="7"/>
  <c r="HI34" i="7"/>
  <c r="HD34" i="7"/>
  <c r="HL34" i="7"/>
  <c r="GG34" i="7"/>
  <c r="GK34" i="7"/>
  <c r="GC34" i="7"/>
  <c r="FU34" i="7"/>
  <c r="FX34" i="7"/>
  <c r="FV34" i="7"/>
  <c r="FT34" i="7"/>
  <c r="FS34" i="7"/>
  <c r="GA34" i="7"/>
  <c r="FZ34" i="7"/>
  <c r="GB34" i="7"/>
  <c r="FW34" i="7"/>
  <c r="GD34" i="7"/>
  <c r="FY34" i="7"/>
  <c r="DZ34" i="7"/>
  <c r="DS34" i="7"/>
  <c r="DQ34" i="7"/>
  <c r="DL34" i="7"/>
  <c r="DN34" i="7"/>
  <c r="DU34" i="7"/>
  <c r="DO34" i="7"/>
  <c r="DT34" i="7"/>
  <c r="DP34" i="7"/>
  <c r="DR34" i="7"/>
  <c r="DM34" i="7"/>
  <c r="DV34" i="7"/>
  <c r="DK34" i="7"/>
  <c r="IL43" i="8"/>
  <c r="IL26" i="8" s="1"/>
  <c r="DR35" i="7"/>
  <c r="DR39" i="7"/>
  <c r="DR43" i="7"/>
  <c r="DT51" i="8" s="1"/>
  <c r="DT34" i="8" s="1"/>
  <c r="DR36" i="7"/>
  <c r="DR38" i="7"/>
  <c r="DR42" i="7"/>
  <c r="DT44" i="8" s="1"/>
  <c r="DT27" i="8" s="1"/>
  <c r="DR40" i="7"/>
  <c r="DR33" i="7"/>
  <c r="DR37" i="7"/>
  <c r="DR41" i="7"/>
  <c r="DR44" i="7"/>
  <c r="DT50" i="8" s="1"/>
  <c r="DT33" i="8" s="1"/>
  <c r="DV35" i="7"/>
  <c r="DV39" i="7"/>
  <c r="DV43" i="7"/>
  <c r="DX51" i="8" s="1"/>
  <c r="DX34" i="8" s="1"/>
  <c r="DV38" i="7"/>
  <c r="DV42" i="7"/>
  <c r="DX44" i="8" s="1"/>
  <c r="DX27" i="8" s="1"/>
  <c r="DV44" i="7"/>
  <c r="DX50" i="8" s="1"/>
  <c r="DV33" i="7"/>
  <c r="DV37" i="7"/>
  <c r="DV41" i="7"/>
  <c r="DV36" i="7"/>
  <c r="DV40" i="7"/>
  <c r="DS36" i="7"/>
  <c r="DS40" i="7"/>
  <c r="DS44" i="7"/>
  <c r="DU50" i="8" s="1"/>
  <c r="DS37" i="7"/>
  <c r="DS35" i="7"/>
  <c r="DS39" i="7"/>
  <c r="DS43" i="7"/>
  <c r="DU51" i="8" s="1"/>
  <c r="DU34" i="8" s="1"/>
  <c r="DS33" i="7"/>
  <c r="DS41" i="7"/>
  <c r="DS38" i="7"/>
  <c r="DS42" i="7"/>
  <c r="DU44" i="8" s="1"/>
  <c r="DU27" i="8" s="1"/>
  <c r="DM38" i="7"/>
  <c r="DM42" i="7"/>
  <c r="DO44" i="8" s="1"/>
  <c r="DO27" i="8" s="1"/>
  <c r="DM39" i="7"/>
  <c r="DM43" i="7"/>
  <c r="DO51" i="8" s="1"/>
  <c r="DO34" i="8" s="1"/>
  <c r="DM33" i="7"/>
  <c r="DM37" i="7"/>
  <c r="DM41" i="7"/>
  <c r="DM35" i="7"/>
  <c r="DM36" i="7"/>
  <c r="DM40" i="7"/>
  <c r="DM44" i="7"/>
  <c r="DO50" i="8" s="1"/>
  <c r="DT33" i="7"/>
  <c r="DT37" i="7"/>
  <c r="DT41" i="7"/>
  <c r="DT36" i="7"/>
  <c r="DT40" i="7"/>
  <c r="DT44" i="7"/>
  <c r="DV50" i="8" s="1"/>
  <c r="DT38" i="7"/>
  <c r="DT42" i="7"/>
  <c r="DV44" i="8" s="1"/>
  <c r="DV27" i="8" s="1"/>
  <c r="DT35" i="7"/>
  <c r="DT39" i="7"/>
  <c r="DT43" i="7"/>
  <c r="DV51" i="8" s="1"/>
  <c r="DV34" i="8" s="1"/>
  <c r="DL33" i="7"/>
  <c r="DL37" i="7"/>
  <c r="DL41" i="7"/>
  <c r="DL36" i="7"/>
  <c r="DL40" i="7"/>
  <c r="DL44" i="7"/>
  <c r="DN50" i="8" s="1"/>
  <c r="DN33" i="8" s="1"/>
  <c r="DL35" i="7"/>
  <c r="DL39" i="7"/>
  <c r="DL43" i="7"/>
  <c r="DN51" i="8" s="1"/>
  <c r="DN34" i="8" s="1"/>
  <c r="DL38" i="7"/>
  <c r="DL42" i="7"/>
  <c r="DN44" i="8" s="1"/>
  <c r="DN27" i="8" s="1"/>
  <c r="DN35" i="7"/>
  <c r="DN39" i="7"/>
  <c r="DN43" i="7"/>
  <c r="DP51" i="8" s="1"/>
  <c r="DP34" i="8" s="1"/>
  <c r="DN44" i="7"/>
  <c r="DP50" i="8" s="1"/>
  <c r="DP33" i="8" s="1"/>
  <c r="DN38" i="7"/>
  <c r="DN42" i="7"/>
  <c r="DP44" i="8" s="1"/>
  <c r="DP27" i="8" s="1"/>
  <c r="DN36" i="7"/>
  <c r="DN33" i="7"/>
  <c r="DN37" i="7"/>
  <c r="DN41" i="7"/>
  <c r="DN40" i="7"/>
  <c r="DU38" i="7"/>
  <c r="DU42" i="7"/>
  <c r="DW44" i="8" s="1"/>
  <c r="DW27" i="8" s="1"/>
  <c r="DU39" i="7"/>
  <c r="DU33" i="7"/>
  <c r="DU37" i="7"/>
  <c r="DU41" i="7"/>
  <c r="DU43" i="7"/>
  <c r="DW51" i="8" s="1"/>
  <c r="DW34" i="8" s="1"/>
  <c r="DU36" i="7"/>
  <c r="DU40" i="7"/>
  <c r="DU44" i="7"/>
  <c r="DW50" i="8" s="1"/>
  <c r="DW33" i="8" s="1"/>
  <c r="DU35" i="7"/>
  <c r="DQ38" i="7"/>
  <c r="DQ42" i="7"/>
  <c r="DS44" i="8" s="1"/>
  <c r="DS27" i="8" s="1"/>
  <c r="DQ35" i="7"/>
  <c r="DQ33" i="7"/>
  <c r="DQ37" i="7"/>
  <c r="DQ41" i="7"/>
  <c r="DQ39" i="7"/>
  <c r="DQ36" i="7"/>
  <c r="DQ40" i="7"/>
  <c r="DQ44" i="7"/>
  <c r="DS50" i="8" s="1"/>
  <c r="DS33" i="8" s="1"/>
  <c r="DQ43" i="7"/>
  <c r="DS51" i="8" s="1"/>
  <c r="DS34" i="8" s="1"/>
  <c r="DO36" i="7"/>
  <c r="DO40" i="7"/>
  <c r="DO44" i="7"/>
  <c r="DQ50" i="8" s="1"/>
  <c r="DQ33" i="8" s="1"/>
  <c r="DO33" i="7"/>
  <c r="DO41" i="7"/>
  <c r="DO35" i="7"/>
  <c r="DO39" i="7"/>
  <c r="DO43" i="7"/>
  <c r="DQ51" i="8" s="1"/>
  <c r="DQ34" i="8" s="1"/>
  <c r="DO37" i="7"/>
  <c r="DO38" i="7"/>
  <c r="DO42" i="7"/>
  <c r="DQ44" i="8" s="1"/>
  <c r="DQ27" i="8" s="1"/>
  <c r="DP33" i="7"/>
  <c r="DP37" i="7"/>
  <c r="DP41" i="7"/>
  <c r="DP42" i="7"/>
  <c r="DR44" i="8" s="1"/>
  <c r="DR27" i="8" s="1"/>
  <c r="DP36" i="7"/>
  <c r="DP40" i="7"/>
  <c r="DP44" i="7"/>
  <c r="DR50" i="8" s="1"/>
  <c r="DR33" i="8" s="1"/>
  <c r="DP35" i="7"/>
  <c r="DP39" i="7"/>
  <c r="DP43" i="7"/>
  <c r="DR51" i="8" s="1"/>
  <c r="DR34" i="8" s="1"/>
  <c r="DP38" i="7"/>
  <c r="DK33" i="7"/>
  <c r="DK38" i="7"/>
  <c r="DK42" i="7"/>
  <c r="DM44" i="8" s="1"/>
  <c r="DM27" i="8" s="1"/>
  <c r="DK35" i="7"/>
  <c r="DK39" i="7"/>
  <c r="DK43" i="7"/>
  <c r="DM51" i="8" s="1"/>
  <c r="DM34" i="8" s="1"/>
  <c r="DK41" i="7"/>
  <c r="DK36" i="7"/>
  <c r="DK40" i="7"/>
  <c r="DK44" i="7"/>
  <c r="DM50" i="8" s="1"/>
  <c r="DM33" i="8" s="1"/>
  <c r="DK37" i="7"/>
  <c r="HC197" i="7"/>
  <c r="HC22" i="7" s="1"/>
  <c r="HC183" i="7"/>
  <c r="HC162" i="7" s="1"/>
  <c r="HC194" i="7"/>
  <c r="HC19" i="7" s="1"/>
  <c r="KL8" i="7"/>
  <c r="HC195" i="7"/>
  <c r="HC20" i="7" s="1"/>
  <c r="HC198" i="7"/>
  <c r="HC23" i="7" s="1"/>
  <c r="HC191" i="7"/>
  <c r="HC16" i="7" s="1"/>
  <c r="HC187" i="7"/>
  <c r="HC12" i="7" s="1"/>
  <c r="HC190" i="7"/>
  <c r="HC15" i="7" s="1"/>
  <c r="KL31" i="7"/>
  <c r="HC185" i="7"/>
  <c r="HC10" i="7" s="1"/>
  <c r="HC186" i="7"/>
  <c r="HC11" i="7" s="1"/>
  <c r="KL163" i="7"/>
  <c r="CL30" i="8"/>
  <c r="CL32" i="8" s="1"/>
  <c r="HC192" i="7"/>
  <c r="HC196" i="7"/>
  <c r="HC21" i="7" s="1"/>
  <c r="HC199" i="7"/>
  <c r="HC24" i="7" s="1"/>
  <c r="HC184" i="7"/>
  <c r="HC9" i="7" s="1"/>
  <c r="HC30" i="8"/>
  <c r="HC32" i="8" s="1"/>
  <c r="KY8" i="7"/>
  <c r="KQ8" i="7"/>
  <c r="KP162" i="7"/>
  <c r="KO31" i="7"/>
  <c r="CC30" i="8"/>
  <c r="CC32" i="8" s="1"/>
  <c r="DB43" i="8"/>
  <c r="DB26" i="8" s="1"/>
  <c r="BN30" i="8"/>
  <c r="BN32" i="8" s="1"/>
  <c r="IE43" i="8"/>
  <c r="IE26" i="8" s="1"/>
  <c r="GE199" i="7"/>
  <c r="GE24" i="7" s="1"/>
  <c r="BE30" i="8"/>
  <c r="BE32" i="8" s="1"/>
  <c r="HV35" i="7"/>
  <c r="HV39" i="7"/>
  <c r="HV43" i="7"/>
  <c r="HX51" i="8" s="1"/>
  <c r="HX34" i="8" s="1"/>
  <c r="HV44" i="7"/>
  <c r="HX50" i="8" s="1"/>
  <c r="HV38" i="7"/>
  <c r="HV42" i="7"/>
  <c r="HX44" i="8" s="1"/>
  <c r="HX27" i="8" s="1"/>
  <c r="HV36" i="7"/>
  <c r="HV40" i="7"/>
  <c r="HV33" i="7"/>
  <c r="HV37" i="7"/>
  <c r="HO42" i="7"/>
  <c r="HQ44" i="8" s="1"/>
  <c r="HQ27" i="8" s="1"/>
  <c r="HY38" i="7"/>
  <c r="HY42" i="7"/>
  <c r="IA44" i="8" s="1"/>
  <c r="IA27" i="8" s="1"/>
  <c r="HY39" i="7"/>
  <c r="HY33" i="7"/>
  <c r="HY37" i="7"/>
  <c r="HY41" i="7"/>
  <c r="HY43" i="7"/>
  <c r="IA51" i="8" s="1"/>
  <c r="IA34" i="8" s="1"/>
  <c r="HY36" i="7"/>
  <c r="HY40" i="7"/>
  <c r="HY44" i="7"/>
  <c r="IA50" i="8" s="1"/>
  <c r="IA33" i="8" s="1"/>
  <c r="HY35" i="7"/>
  <c r="HQ38" i="7"/>
  <c r="HQ42" i="7"/>
  <c r="HS44" i="8" s="1"/>
  <c r="HS27" i="8" s="1"/>
  <c r="HQ35" i="7"/>
  <c r="HQ33" i="7"/>
  <c r="HQ37" i="7"/>
  <c r="HQ36" i="7"/>
  <c r="HQ40" i="7"/>
  <c r="HQ44" i="7"/>
  <c r="HS50" i="8" s="1"/>
  <c r="HQ39" i="7"/>
  <c r="HQ43" i="7"/>
  <c r="HS51" i="8" s="1"/>
  <c r="HS34" i="8" s="1"/>
  <c r="HZ35" i="7"/>
  <c r="HZ39" i="7"/>
  <c r="HZ43" i="7"/>
  <c r="IB51" i="8" s="1"/>
  <c r="IB34" i="8" s="1"/>
  <c r="HZ40" i="7"/>
  <c r="HZ38" i="7"/>
  <c r="HZ42" i="7"/>
  <c r="IB44" i="8" s="1"/>
  <c r="IB27" i="8" s="1"/>
  <c r="HZ44" i="7"/>
  <c r="IB50" i="8" s="1"/>
  <c r="HZ33" i="7"/>
  <c r="HZ37" i="7"/>
  <c r="HZ36" i="7"/>
  <c r="HT32" i="7"/>
  <c r="HT33" i="7"/>
  <c r="HT37" i="7"/>
  <c r="HT36" i="7"/>
  <c r="HT40" i="7"/>
  <c r="HT44" i="7"/>
  <c r="HV50" i="8" s="1"/>
  <c r="HT38" i="7"/>
  <c r="HT35" i="7"/>
  <c r="HT39" i="7"/>
  <c r="HT43" i="7"/>
  <c r="HV51" i="8" s="1"/>
  <c r="HV34" i="8" s="1"/>
  <c r="HT42" i="7"/>
  <c r="HV44" i="8" s="1"/>
  <c r="HV27" i="8" s="1"/>
  <c r="HO36" i="7"/>
  <c r="HO37" i="7"/>
  <c r="HO43" i="7"/>
  <c r="HQ51" i="8" s="1"/>
  <c r="HQ34" i="8" s="1"/>
  <c r="HO33" i="7"/>
  <c r="HO44" i="7"/>
  <c r="HQ50" i="8" s="1"/>
  <c r="HO39" i="7"/>
  <c r="HO38" i="7"/>
  <c r="HO40" i="7"/>
  <c r="HO35" i="7"/>
  <c r="HD163" i="7"/>
  <c r="HD33" i="7"/>
  <c r="HD37" i="7"/>
  <c r="HD41" i="7"/>
  <c r="HD42" i="7"/>
  <c r="HF44" i="8" s="1"/>
  <c r="HF27" i="8" s="1"/>
  <c r="HD36" i="7"/>
  <c r="HD40" i="7"/>
  <c r="HD44" i="7"/>
  <c r="HF50" i="8" s="1"/>
  <c r="HF33" i="8" s="1"/>
  <c r="HD38" i="7"/>
  <c r="HD35" i="7"/>
  <c r="HD39" i="7"/>
  <c r="HD43" i="7"/>
  <c r="HF51" i="8" s="1"/>
  <c r="HF34" i="8" s="1"/>
  <c r="HL33" i="7"/>
  <c r="HL37" i="7"/>
  <c r="HL41" i="7"/>
  <c r="HL38" i="7"/>
  <c r="HL36" i="7"/>
  <c r="HL40" i="7"/>
  <c r="HL44" i="7"/>
  <c r="HN50" i="8" s="1"/>
  <c r="HN33" i="8" s="1"/>
  <c r="HL42" i="7"/>
  <c r="HN44" i="8" s="1"/>
  <c r="HN27" i="8" s="1"/>
  <c r="HL35" i="7"/>
  <c r="HL39" i="7"/>
  <c r="HL43" i="7"/>
  <c r="HN51" i="8" s="1"/>
  <c r="HN34" i="8" s="1"/>
  <c r="HI38" i="7"/>
  <c r="HI42" i="7"/>
  <c r="HK44" i="8" s="1"/>
  <c r="HK27" i="8" s="1"/>
  <c r="HI33" i="7"/>
  <c r="HI37" i="7"/>
  <c r="HI41" i="7"/>
  <c r="HI36" i="7"/>
  <c r="HI40" i="7"/>
  <c r="HI44" i="7"/>
  <c r="HK50" i="8" s="1"/>
  <c r="HI35" i="7"/>
  <c r="HI39" i="7"/>
  <c r="HI43" i="7"/>
  <c r="HK51" i="8" s="1"/>
  <c r="HK34" i="8" s="1"/>
  <c r="HK36" i="7"/>
  <c r="HK40" i="7"/>
  <c r="HK44" i="7"/>
  <c r="HM50" i="8" s="1"/>
  <c r="HM33" i="8" s="1"/>
  <c r="HK33" i="7"/>
  <c r="HK35" i="7"/>
  <c r="HK39" i="7"/>
  <c r="HK43" i="7"/>
  <c r="HM51" i="8" s="1"/>
  <c r="HM34" i="8" s="1"/>
  <c r="HK41" i="7"/>
  <c r="HK38" i="7"/>
  <c r="HK42" i="7"/>
  <c r="HM44" i="8" s="1"/>
  <c r="HM27" i="8" s="1"/>
  <c r="HK37" i="7"/>
  <c r="HN35" i="7"/>
  <c r="HN39" i="7"/>
  <c r="HN43" i="7"/>
  <c r="HP51" i="8" s="1"/>
  <c r="HP34" i="8" s="1"/>
  <c r="HN40" i="7"/>
  <c r="HN38" i="7"/>
  <c r="HN42" i="7"/>
  <c r="HP44" i="8" s="1"/>
  <c r="HP27" i="8" s="1"/>
  <c r="HN36" i="7"/>
  <c r="HN44" i="7"/>
  <c r="HP50" i="8" s="1"/>
  <c r="HP33" i="8" s="1"/>
  <c r="HN33" i="7"/>
  <c r="HN37" i="7"/>
  <c r="HN41" i="7"/>
  <c r="HE38" i="7"/>
  <c r="HE42" i="7"/>
  <c r="HG44" i="8" s="1"/>
  <c r="HG27" i="8" s="1"/>
  <c r="HE35" i="7"/>
  <c r="HE43" i="7"/>
  <c r="HG51" i="8" s="1"/>
  <c r="HG34" i="8" s="1"/>
  <c r="HE33" i="7"/>
  <c r="HE37" i="7"/>
  <c r="HE41" i="7"/>
  <c r="HE39" i="7"/>
  <c r="HE36" i="7"/>
  <c r="HE40" i="7"/>
  <c r="HE44" i="7"/>
  <c r="HG50" i="8" s="1"/>
  <c r="GK38" i="7"/>
  <c r="GK42" i="7"/>
  <c r="GM44" i="8" s="1"/>
  <c r="GM27" i="8" s="1"/>
  <c r="GK43" i="7"/>
  <c r="GM51" i="8" s="1"/>
  <c r="GM34" i="8" s="1"/>
  <c r="GK33" i="7"/>
  <c r="GK37" i="7"/>
  <c r="GK41" i="7"/>
  <c r="GK35" i="7"/>
  <c r="GK36" i="7"/>
  <c r="GK40" i="7"/>
  <c r="GK44" i="7"/>
  <c r="GM50" i="8" s="1"/>
  <c r="GM33" i="8" s="1"/>
  <c r="GK39" i="7"/>
  <c r="GG38" i="7"/>
  <c r="GG42" i="7"/>
  <c r="GI44" i="8" s="1"/>
  <c r="GI27" i="8" s="1"/>
  <c r="GG39" i="7"/>
  <c r="GG33" i="7"/>
  <c r="GG37" i="7"/>
  <c r="GG41" i="7"/>
  <c r="GG43" i="7"/>
  <c r="GI51" i="8" s="1"/>
  <c r="GI34" i="8" s="1"/>
  <c r="GG36" i="7"/>
  <c r="GG40" i="7"/>
  <c r="GG44" i="7"/>
  <c r="GI50" i="8" s="1"/>
  <c r="GG35" i="7"/>
  <c r="FU8" i="7"/>
  <c r="FU27" i="7" s="1"/>
  <c r="FW47" i="8" s="1"/>
  <c r="FW49" i="8" s="1"/>
  <c r="FU38" i="7"/>
  <c r="FU42" i="7"/>
  <c r="FW44" i="8" s="1"/>
  <c r="FW27" i="8" s="1"/>
  <c r="FU39" i="7"/>
  <c r="FU33" i="7"/>
  <c r="FU37" i="7"/>
  <c r="FU41" i="7"/>
  <c r="FU35" i="7"/>
  <c r="FU36" i="7"/>
  <c r="FU40" i="7"/>
  <c r="FU44" i="7"/>
  <c r="FW50" i="8" s="1"/>
  <c r="FU43" i="7"/>
  <c r="FW51" i="8" s="1"/>
  <c r="FW34" i="8" s="1"/>
  <c r="FX32" i="7"/>
  <c r="FX33" i="7"/>
  <c r="FX37" i="7"/>
  <c r="FX41" i="7"/>
  <c r="FX36" i="7"/>
  <c r="FX40" i="7"/>
  <c r="FX44" i="7"/>
  <c r="FZ50" i="8" s="1"/>
  <c r="FX38" i="7"/>
  <c r="FX35" i="7"/>
  <c r="FX39" i="7"/>
  <c r="FX43" i="7"/>
  <c r="FZ51" i="8" s="1"/>
  <c r="FZ34" i="8" s="1"/>
  <c r="FX42" i="7"/>
  <c r="FZ44" i="8" s="1"/>
  <c r="FZ27" i="8" s="1"/>
  <c r="FV35" i="7"/>
  <c r="FV39" i="7"/>
  <c r="FV43" i="7"/>
  <c r="FX51" i="8" s="1"/>
  <c r="FX34" i="8" s="1"/>
  <c r="FV44" i="7"/>
  <c r="FX50" i="8" s="1"/>
  <c r="FV38" i="7"/>
  <c r="FV42" i="7"/>
  <c r="FX44" i="8" s="1"/>
  <c r="FX27" i="8" s="1"/>
  <c r="FV36" i="7"/>
  <c r="FV33" i="7"/>
  <c r="FV37" i="7"/>
  <c r="FV41" i="7"/>
  <c r="FV40" i="7"/>
  <c r="GA163" i="7"/>
  <c r="GA36" i="7"/>
  <c r="GA40" i="7"/>
  <c r="GA44" i="7"/>
  <c r="GC50" i="8" s="1"/>
  <c r="GC33" i="8" s="1"/>
  <c r="GA41" i="7"/>
  <c r="GA35" i="7"/>
  <c r="GA39" i="7"/>
  <c r="GA43" i="7"/>
  <c r="GC51" i="8" s="1"/>
  <c r="GC34" i="8" s="1"/>
  <c r="GA38" i="7"/>
  <c r="GA42" i="7"/>
  <c r="GC44" i="8" s="1"/>
  <c r="GC27" i="8" s="1"/>
  <c r="GA33" i="7"/>
  <c r="GA37" i="7"/>
  <c r="FZ35" i="7"/>
  <c r="FZ39" i="7"/>
  <c r="FZ43" i="7"/>
  <c r="GB51" i="8" s="1"/>
  <c r="GB34" i="8" s="1"/>
  <c r="FZ40" i="7"/>
  <c r="FZ38" i="7"/>
  <c r="FZ42" i="7"/>
  <c r="GB44" i="8" s="1"/>
  <c r="GB27" i="8" s="1"/>
  <c r="FZ44" i="7"/>
  <c r="GB50" i="8" s="1"/>
  <c r="FZ33" i="7"/>
  <c r="FZ37" i="7"/>
  <c r="FZ41" i="7"/>
  <c r="FZ36" i="7"/>
  <c r="BQ30" i="8"/>
  <c r="BQ32" i="8" s="1"/>
  <c r="GD35" i="7"/>
  <c r="GD39" i="7"/>
  <c r="GD43" i="7"/>
  <c r="GF51" i="8" s="1"/>
  <c r="GF34" i="8" s="1"/>
  <c r="GD36" i="7"/>
  <c r="GD38" i="7"/>
  <c r="GD42" i="7"/>
  <c r="GF44" i="8" s="1"/>
  <c r="GF27" i="8" s="1"/>
  <c r="GD40" i="7"/>
  <c r="GD44" i="7"/>
  <c r="GF50" i="8" s="1"/>
  <c r="GF33" i="8" s="1"/>
  <c r="GD33" i="7"/>
  <c r="GD37" i="7"/>
  <c r="GD41" i="7"/>
  <c r="GC38" i="7"/>
  <c r="GC42" i="7"/>
  <c r="GE44" i="8" s="1"/>
  <c r="GE27" i="8" s="1"/>
  <c r="GC35" i="7"/>
  <c r="GC33" i="7"/>
  <c r="GC37" i="7"/>
  <c r="GC41" i="7"/>
  <c r="GC39" i="7"/>
  <c r="GC36" i="7"/>
  <c r="GC40" i="7"/>
  <c r="GC44" i="7"/>
  <c r="GE50" i="8" s="1"/>
  <c r="GE33" i="8" s="1"/>
  <c r="GC43" i="7"/>
  <c r="GE51" i="8" s="1"/>
  <c r="GE34" i="8" s="1"/>
  <c r="FY38" i="7"/>
  <c r="FY42" i="7"/>
  <c r="GA44" i="8" s="1"/>
  <c r="GA27" i="8" s="1"/>
  <c r="FY39" i="7"/>
  <c r="FY33" i="7"/>
  <c r="FY37" i="7"/>
  <c r="FY41" i="7"/>
  <c r="FY43" i="7"/>
  <c r="GA51" i="8" s="1"/>
  <c r="GA34" i="8" s="1"/>
  <c r="FY36" i="7"/>
  <c r="FY40" i="7"/>
  <c r="FY44" i="7"/>
  <c r="GA50" i="8" s="1"/>
  <c r="GA33" i="8" s="1"/>
  <c r="FY35" i="7"/>
  <c r="FT33" i="7"/>
  <c r="FT37" i="7"/>
  <c r="FT41" i="7"/>
  <c r="FT38" i="7"/>
  <c r="FT36" i="7"/>
  <c r="FT40" i="7"/>
  <c r="FT44" i="7"/>
  <c r="FV50" i="8" s="1"/>
  <c r="FT42" i="7"/>
  <c r="FV44" i="8" s="1"/>
  <c r="FV27" i="8" s="1"/>
  <c r="FT35" i="7"/>
  <c r="FT39" i="7"/>
  <c r="FT43" i="7"/>
  <c r="FV51" i="8" s="1"/>
  <c r="FV34" i="8" s="1"/>
  <c r="GB33" i="7"/>
  <c r="GB37" i="7"/>
  <c r="GB41" i="7"/>
  <c r="GB42" i="7"/>
  <c r="GD44" i="8" s="1"/>
  <c r="GD27" i="8" s="1"/>
  <c r="GB36" i="7"/>
  <c r="GB40" i="7"/>
  <c r="GB44" i="7"/>
  <c r="GD50" i="8" s="1"/>
  <c r="GD33" i="8" s="1"/>
  <c r="GB35" i="7"/>
  <c r="GB39" i="7"/>
  <c r="GB43" i="7"/>
  <c r="GD51" i="8" s="1"/>
  <c r="GD34" i="8" s="1"/>
  <c r="GB38" i="7"/>
  <c r="FW36" i="7"/>
  <c r="FW40" i="7"/>
  <c r="FW44" i="7"/>
  <c r="FY50" i="8" s="1"/>
  <c r="FY33" i="8" s="1"/>
  <c r="FW33" i="7"/>
  <c r="FW35" i="7"/>
  <c r="FW39" i="7"/>
  <c r="FW43" i="7"/>
  <c r="FY51" i="8" s="1"/>
  <c r="FY34" i="8" s="1"/>
  <c r="FW37" i="7"/>
  <c r="FW38" i="7"/>
  <c r="FW42" i="7"/>
  <c r="FY44" i="8" s="1"/>
  <c r="FY27" i="8" s="1"/>
  <c r="FW41" i="7"/>
  <c r="FS38" i="7"/>
  <c r="FS42" i="7"/>
  <c r="FU44" i="8" s="1"/>
  <c r="FU27" i="8" s="1"/>
  <c r="FS35" i="7"/>
  <c r="FS39" i="7"/>
  <c r="FS43" i="7"/>
  <c r="FU51" i="8" s="1"/>
  <c r="FU34" i="8" s="1"/>
  <c r="FS41" i="7"/>
  <c r="FS36" i="7"/>
  <c r="FS40" i="7"/>
  <c r="FS44" i="7"/>
  <c r="FU50" i="8" s="1"/>
  <c r="FS37" i="7"/>
  <c r="FS33" i="7"/>
  <c r="GE190" i="7"/>
  <c r="GE15" i="7" s="1"/>
  <c r="GE185" i="7"/>
  <c r="GE10" i="7" s="1"/>
  <c r="GE187" i="7"/>
  <c r="GE12" i="7" s="1"/>
  <c r="DA43" i="8"/>
  <c r="DA26" i="8" s="1"/>
  <c r="GE183" i="7"/>
  <c r="GE31" i="7" s="1"/>
  <c r="DG43" i="8"/>
  <c r="DG26" i="8" s="1"/>
  <c r="GE197" i="7"/>
  <c r="GE22" i="7" s="1"/>
  <c r="GE196" i="7"/>
  <c r="GE21" i="7" s="1"/>
  <c r="HW43" i="8"/>
  <c r="HW26" i="8" s="1"/>
  <c r="DZ35" i="7"/>
  <c r="DZ39" i="7"/>
  <c r="DZ43" i="7"/>
  <c r="EB51" i="8" s="1"/>
  <c r="EB34" i="8" s="1"/>
  <c r="DZ36" i="7"/>
  <c r="DZ44" i="7"/>
  <c r="EB50" i="8" s="1"/>
  <c r="EB33" i="8" s="1"/>
  <c r="DZ38" i="7"/>
  <c r="DZ42" i="7"/>
  <c r="EB44" i="8" s="1"/>
  <c r="EB27" i="8" s="1"/>
  <c r="DZ33" i="7"/>
  <c r="DZ37" i="7"/>
  <c r="DZ41" i="7"/>
  <c r="DZ40" i="7"/>
  <c r="AS30" i="8"/>
  <c r="AS32" i="8" s="1"/>
  <c r="KV43" i="8"/>
  <c r="KV26" i="8" s="1"/>
  <c r="AP46" i="7"/>
  <c r="HF200" i="7"/>
  <c r="HF25" i="7" s="1"/>
  <c r="HF194" i="7"/>
  <c r="HF19" i="7" s="1"/>
  <c r="AP45" i="7"/>
  <c r="R33" i="7"/>
  <c r="R37" i="7"/>
  <c r="R41" i="7"/>
  <c r="R44" i="7"/>
  <c r="T50" i="8" s="1"/>
  <c r="T33" i="8" s="1"/>
  <c r="R34" i="7"/>
  <c r="R38" i="7"/>
  <c r="R42" i="7"/>
  <c r="T44" i="8" s="1"/>
  <c r="T27" i="8" s="1"/>
  <c r="R40" i="7"/>
  <c r="R35" i="7"/>
  <c r="R39" i="7"/>
  <c r="R43" i="7"/>
  <c r="R36" i="7"/>
  <c r="R26" i="7"/>
  <c r="GE195" i="7"/>
  <c r="GE20" i="7" s="1"/>
  <c r="GE198" i="7"/>
  <c r="GE23" i="7" s="1"/>
  <c r="GE192" i="7"/>
  <c r="GE17" i="7" s="1"/>
  <c r="GE191" i="7"/>
  <c r="GE16" i="7" s="1"/>
  <c r="GE193" i="7"/>
  <c r="GE18" i="7" s="1"/>
  <c r="KO32" i="7"/>
  <c r="GE200" i="7"/>
  <c r="GE25" i="7" s="1"/>
  <c r="GE184" i="7"/>
  <c r="GE9" i="7" s="1"/>
  <c r="GE186" i="7"/>
  <c r="GE11" i="7" s="1"/>
  <c r="GE189" i="7"/>
  <c r="GE14" i="7" s="1"/>
  <c r="T44" i="7"/>
  <c r="V50" i="8" s="1"/>
  <c r="V33" i="8" s="1"/>
  <c r="T43" i="7"/>
  <c r="T42" i="7"/>
  <c r="V44" i="8" s="1"/>
  <c r="V27" i="8" s="1"/>
  <c r="T41" i="7"/>
  <c r="T40" i="7"/>
  <c r="T39" i="7"/>
  <c r="T38" i="7"/>
  <c r="T37" i="7"/>
  <c r="T36" i="7"/>
  <c r="T35" i="7"/>
  <c r="T34" i="7"/>
  <c r="T33" i="7"/>
  <c r="AR45" i="8"/>
  <c r="AR28" i="8" s="1"/>
  <c r="KL202" i="7"/>
  <c r="M34" i="7"/>
  <c r="M40" i="7"/>
  <c r="M33" i="7"/>
  <c r="M35" i="7"/>
  <c r="M37" i="7"/>
  <c r="M39" i="7"/>
  <c r="M41" i="7"/>
  <c r="M43" i="7"/>
  <c r="M38" i="7"/>
  <c r="M44" i="7"/>
  <c r="O50" i="8" s="1"/>
  <c r="O33" i="8" s="1"/>
  <c r="M36" i="7"/>
  <c r="M42" i="7"/>
  <c r="O44" i="8" s="1"/>
  <c r="O27" i="8" s="1"/>
  <c r="AR35" i="8"/>
  <c r="EY30" i="8"/>
  <c r="EY32" i="8" s="1"/>
  <c r="BY30" i="8"/>
  <c r="BY32" i="8" s="1"/>
  <c r="CP30" i="8"/>
  <c r="CP32" i="8" s="1"/>
  <c r="EX30" i="8"/>
  <c r="EX32" i="8" s="1"/>
  <c r="AR43" i="8"/>
  <c r="AR26" i="8" s="1"/>
  <c r="AR46" i="8"/>
  <c r="DK43" i="8"/>
  <c r="DK26" i="8" s="1"/>
  <c r="HF185" i="7"/>
  <c r="HF10" i="7" s="1"/>
  <c r="KO163" i="7"/>
  <c r="HF184" i="7"/>
  <c r="HF9" i="7" s="1"/>
  <c r="KO162" i="7"/>
  <c r="GT30" i="8"/>
  <c r="GT32" i="8" s="1"/>
  <c r="HF195" i="7"/>
  <c r="HF20" i="7" s="1"/>
  <c r="HF193" i="7"/>
  <c r="HF18" i="7" s="1"/>
  <c r="KO8" i="7"/>
  <c r="S5" i="37"/>
  <c r="S43" i="37" s="1"/>
  <c r="AB8" i="7"/>
  <c r="L5" i="37"/>
  <c r="KL43" i="8"/>
  <c r="KL26" i="8" s="1"/>
  <c r="IH43" i="8"/>
  <c r="IH26" i="8" s="1"/>
  <c r="HF189" i="7"/>
  <c r="HF14" i="7" s="1"/>
  <c r="HF198" i="7"/>
  <c r="HF23" i="7" s="1"/>
  <c r="HF199" i="7"/>
  <c r="HF24" i="7" s="1"/>
  <c r="HF183" i="7"/>
  <c r="KO202" i="7"/>
  <c r="DL35" i="8"/>
  <c r="FB30" i="8"/>
  <c r="FB32" i="8" s="1"/>
  <c r="FG30" i="8"/>
  <c r="FG32" i="8" s="1"/>
  <c r="BC30" i="8"/>
  <c r="BC32" i="8" s="1"/>
  <c r="BA30" i="8"/>
  <c r="BA32" i="8" s="1"/>
  <c r="CT30" i="8"/>
  <c r="CT32" i="8" s="1"/>
  <c r="CB30" i="8"/>
  <c r="CB32" i="8" s="1"/>
  <c r="HO22" i="7"/>
  <c r="FD30" i="8"/>
  <c r="FD32" i="8" s="1"/>
  <c r="FE30" i="8"/>
  <c r="FE32" i="8" s="1"/>
  <c r="DE45" i="8"/>
  <c r="DE28" i="8" s="1"/>
  <c r="FL43" i="8"/>
  <c r="FL26" i="8" s="1"/>
  <c r="DH43" i="8"/>
  <c r="DH26" i="8" s="1"/>
  <c r="CR30" i="8"/>
  <c r="CR32" i="8" s="1"/>
  <c r="DA35" i="8"/>
  <c r="CQ30" i="8"/>
  <c r="CQ32" i="8" s="1"/>
  <c r="AO35" i="8"/>
  <c r="DD45" i="8"/>
  <c r="DD28" i="8" s="1"/>
  <c r="FJ43" i="8"/>
  <c r="FJ26" i="8" s="1"/>
  <c r="DE43" i="8"/>
  <c r="DE26" i="8" s="1"/>
  <c r="FT43" i="8"/>
  <c r="FT26" i="8" s="1"/>
  <c r="FI43" i="8"/>
  <c r="FI26" i="8" s="1"/>
  <c r="FM45" i="8"/>
  <c r="FM28" i="8" s="1"/>
  <c r="FS35" i="8"/>
  <c r="FP45" i="8"/>
  <c r="FP28" i="8" s="1"/>
  <c r="KA43" i="8"/>
  <c r="KA26" i="8" s="1"/>
  <c r="BB30" i="8"/>
  <c r="BB32" i="8" s="1"/>
  <c r="FC30" i="8"/>
  <c r="FC32" i="8" s="1"/>
  <c r="CW30" i="8"/>
  <c r="CW32" i="8" s="1"/>
  <c r="CA30" i="8"/>
  <c r="CA32" i="8" s="1"/>
  <c r="EZ30" i="8"/>
  <c r="EZ32" i="8" s="1"/>
  <c r="CS30" i="8"/>
  <c r="CS32" i="8" s="1"/>
  <c r="DJ43" i="8"/>
  <c r="DJ26" i="8" s="1"/>
  <c r="DC45" i="8"/>
  <c r="DC28" i="8" s="1"/>
  <c r="FT45" i="8"/>
  <c r="FT28" i="8" s="1"/>
  <c r="CO30" i="8"/>
  <c r="CO32" i="8" s="1"/>
  <c r="BD30" i="8"/>
  <c r="BD32" i="8" s="1"/>
  <c r="CY30" i="8"/>
  <c r="CY32" i="8" s="1"/>
  <c r="BX30" i="8"/>
  <c r="BX32" i="8" s="1"/>
  <c r="DG35" i="8"/>
  <c r="BZ30" i="8"/>
  <c r="BZ32" i="8" s="1"/>
  <c r="FH30" i="8"/>
  <c r="FH32" i="8" s="1"/>
  <c r="FA30" i="8"/>
  <c r="FA32" i="8" s="1"/>
  <c r="DF45" i="8"/>
  <c r="DF28" i="8" s="1"/>
  <c r="DJ33" i="8"/>
  <c r="DJ35" i="8" s="1"/>
  <c r="FP35" i="8"/>
  <c r="FL33" i="8"/>
  <c r="FL35" i="8" s="1"/>
  <c r="FR33" i="8"/>
  <c r="FR35" i="8" s="1"/>
  <c r="DH33" i="8"/>
  <c r="DH35" i="8" s="1"/>
  <c r="DE35" i="8"/>
  <c r="DI45" i="8"/>
  <c r="DI28" i="8" s="1"/>
  <c r="FO33" i="8"/>
  <c r="FO35" i="8" s="1"/>
  <c r="DK46" i="8"/>
  <c r="FK33" i="8"/>
  <c r="FK35" i="8" s="1"/>
  <c r="FK46" i="8"/>
  <c r="AN33" i="8"/>
  <c r="AN35" i="8" s="1"/>
  <c r="AN46" i="8"/>
  <c r="DD33" i="8"/>
  <c r="DD35" i="8" s="1"/>
  <c r="AP33" i="8"/>
  <c r="AP35" i="8" s="1"/>
  <c r="FQ35" i="8"/>
  <c r="FL46" i="8"/>
  <c r="FT33" i="8"/>
  <c r="FT35" i="8" s="1"/>
  <c r="CZ30" i="8"/>
  <c r="CZ32" i="8" s="1"/>
  <c r="EW30" i="8"/>
  <c r="EW32" i="8" s="1"/>
  <c r="DF33" i="8"/>
  <c r="DF35" i="8" s="1"/>
  <c r="DB33" i="8"/>
  <c r="DB35" i="8" s="1"/>
  <c r="DK35" i="8"/>
  <c r="DC35" i="8"/>
  <c r="CV30" i="8"/>
  <c r="CV32" i="8" s="1"/>
  <c r="CU30" i="8"/>
  <c r="CU32" i="8" s="1"/>
  <c r="FI33" i="8"/>
  <c r="FI35" i="8" s="1"/>
  <c r="AQ35" i="8"/>
  <c r="DI35" i="8"/>
  <c r="FM35" i="8"/>
  <c r="FJ35" i="8"/>
  <c r="FN33" i="8"/>
  <c r="FN35" i="8" s="1"/>
  <c r="AZ30" i="8"/>
  <c r="AZ32" i="8" s="1"/>
  <c r="CX30" i="8"/>
  <c r="CX32" i="8" s="1"/>
  <c r="FF30" i="8"/>
  <c r="FF32" i="8" s="1"/>
  <c r="HQ43" i="8"/>
  <c r="HQ26" i="8" s="1"/>
  <c r="DF43" i="8"/>
  <c r="DF26" i="8" s="1"/>
  <c r="AQ45" i="8"/>
  <c r="AQ28" i="8" s="1"/>
  <c r="FQ45" i="8"/>
  <c r="FQ28" i="8" s="1"/>
  <c r="FP43" i="8"/>
  <c r="FP26" i="8" s="1"/>
  <c r="JY43" i="8"/>
  <c r="JY26" i="8" s="1"/>
  <c r="FQ43" i="8"/>
  <c r="FQ26" i="8" s="1"/>
  <c r="FI45" i="8"/>
  <c r="FI28" i="8" s="1"/>
  <c r="HY43" i="8"/>
  <c r="HY26" i="8" s="1"/>
  <c r="JZ43" i="8"/>
  <c r="JZ26" i="8" s="1"/>
  <c r="FO45" i="8"/>
  <c r="FO28" i="8" s="1"/>
  <c r="DG45" i="8"/>
  <c r="DG28" i="8" s="1"/>
  <c r="AN45" i="8"/>
  <c r="AN28" i="8" s="1"/>
  <c r="FN45" i="8"/>
  <c r="FN28" i="8" s="1"/>
  <c r="KE43" i="8"/>
  <c r="KE26" i="8" s="1"/>
  <c r="AP43" i="8"/>
  <c r="AP26" i="8" s="1"/>
  <c r="FS43" i="8"/>
  <c r="FS26" i="8" s="1"/>
  <c r="FK43" i="8"/>
  <c r="FK26" i="8" s="1"/>
  <c r="KO43" i="8"/>
  <c r="KO26" i="8" s="1"/>
  <c r="HR43" i="8"/>
  <c r="HR26" i="8" s="1"/>
  <c r="AO43" i="8"/>
  <c r="AO26" i="8" s="1"/>
  <c r="DC46" i="8"/>
  <c r="FT46" i="8"/>
  <c r="FR46" i="8"/>
  <c r="HU43" i="8"/>
  <c r="HU26" i="8" s="1"/>
  <c r="FI46" i="8"/>
  <c r="DH46" i="8"/>
  <c r="DB46" i="8"/>
  <c r="DB45" i="8"/>
  <c r="DB28" i="8" s="1"/>
  <c r="DI46" i="8"/>
  <c r="FS45" i="8"/>
  <c r="FS28" i="8" s="1"/>
  <c r="DK45" i="8"/>
  <c r="DK28" i="8" s="1"/>
  <c r="DL45" i="8"/>
  <c r="DL28" i="8" s="1"/>
  <c r="AP46" i="8"/>
  <c r="FJ46" i="8"/>
  <c r="DL46" i="8"/>
  <c r="AN43" i="8"/>
  <c r="AN26" i="8" s="1"/>
  <c r="FN46" i="8"/>
  <c r="DC43" i="8"/>
  <c r="DC26" i="8" s="1"/>
  <c r="DL43" i="8"/>
  <c r="DL26" i="8" s="1"/>
  <c r="DF46" i="8"/>
  <c r="DH45" i="8"/>
  <c r="DH28" i="8" s="1"/>
  <c r="AQ43" i="8"/>
  <c r="AQ26" i="8" s="1"/>
  <c r="AQ46" i="8"/>
  <c r="DJ46" i="8"/>
  <c r="FP46" i="8"/>
  <c r="DE46" i="8"/>
  <c r="II43" i="8"/>
  <c r="II26" i="8" s="1"/>
  <c r="FK45" i="8"/>
  <c r="FK28" i="8" s="1"/>
  <c r="FM46" i="8"/>
  <c r="DA46" i="8"/>
  <c r="DA45" i="8"/>
  <c r="DA28" i="8" s="1"/>
  <c r="AO46" i="8"/>
  <c r="FO43" i="8"/>
  <c r="FO26" i="8" s="1"/>
  <c r="KM43" i="8"/>
  <c r="KM26" i="8" s="1"/>
  <c r="HT43" i="8"/>
  <c r="HT26" i="8" s="1"/>
  <c r="IM43" i="8"/>
  <c r="IM26" i="8" s="1"/>
  <c r="FN43" i="8"/>
  <c r="FN26" i="8" s="1"/>
  <c r="FS46" i="8"/>
  <c r="DJ45" i="8"/>
  <c r="DJ28" i="8" s="1"/>
  <c r="FO46" i="8"/>
  <c r="DG46" i="8"/>
  <c r="FQ46" i="8"/>
  <c r="DD46" i="8"/>
  <c r="AP45" i="8"/>
  <c r="AP28" i="8" s="1"/>
  <c r="FJ45" i="8"/>
  <c r="FJ28" i="8" s="1"/>
  <c r="FL45" i="8"/>
  <c r="FL28" i="8" s="1"/>
  <c r="FR45" i="8"/>
  <c r="FR28" i="8" s="1"/>
  <c r="AO45" i="8"/>
  <c r="AO28" i="8" s="1"/>
  <c r="DD43" i="8"/>
  <c r="DD26" i="8" s="1"/>
  <c r="FR43" i="8"/>
  <c r="FR26" i="8" s="1"/>
  <c r="KI43" i="8"/>
  <c r="KI26" i="8" s="1"/>
  <c r="HF191" i="7"/>
  <c r="HF16" i="7" s="1"/>
  <c r="HF187" i="7"/>
  <c r="HF12" i="7" s="1"/>
  <c r="HF197" i="7"/>
  <c r="HF22" i="7" s="1"/>
  <c r="HF186" i="7"/>
  <c r="HF11" i="7" s="1"/>
  <c r="HF196" i="7"/>
  <c r="HF21" i="7" s="1"/>
  <c r="HF188" i="7"/>
  <c r="HF13" i="7" s="1"/>
  <c r="HF192" i="7"/>
  <c r="HF190" i="7"/>
  <c r="HF15" i="7" s="1"/>
  <c r="HQ26" i="7"/>
  <c r="HY26" i="7"/>
  <c r="U345" i="7"/>
  <c r="HP26" i="7"/>
  <c r="HU26" i="7"/>
  <c r="HR26" i="7"/>
  <c r="HW26" i="7"/>
  <c r="U26" i="7"/>
  <c r="HO26" i="7"/>
  <c r="HS26" i="7"/>
  <c r="HT22" i="7"/>
  <c r="HV26" i="7"/>
  <c r="HZ26" i="7"/>
  <c r="HO202" i="7"/>
  <c r="Y65" i="32"/>
  <c r="V110" i="7" s="1"/>
  <c r="U350" i="7"/>
  <c r="U347" i="7"/>
  <c r="HO24" i="7"/>
  <c r="U352" i="7"/>
  <c r="X66" i="22"/>
  <c r="U134" i="7" s="1"/>
  <c r="U62" i="7" s="1"/>
  <c r="AA50" i="40"/>
  <c r="Z64" i="40"/>
  <c r="T348" i="7"/>
  <c r="AA48" i="40"/>
  <c r="AA63" i="40" s="1"/>
  <c r="AB47" i="40"/>
  <c r="Y69" i="40"/>
  <c r="V113" i="7" s="1"/>
  <c r="Y72" i="40"/>
  <c r="AA43" i="40"/>
  <c r="Z60" i="40"/>
  <c r="AB45" i="40"/>
  <c r="AA46" i="40"/>
  <c r="AA62" i="40" s="1"/>
  <c r="S346" i="7"/>
  <c r="Y64" i="32"/>
  <c r="V137" i="7" s="1"/>
  <c r="V65" i="7" s="1"/>
  <c r="MI165" i="7"/>
  <c r="Y147" i="7"/>
  <c r="X67" i="18"/>
  <c r="U102" i="7" s="1"/>
  <c r="U15" i="7" s="1"/>
  <c r="Y155" i="7"/>
  <c r="AD65" i="26"/>
  <c r="AA112" i="7" s="1"/>
  <c r="KP25" i="7" s="1"/>
  <c r="AD64" i="26"/>
  <c r="AA139" i="7" s="1"/>
  <c r="AA67" i="7" s="1"/>
  <c r="X66" i="31"/>
  <c r="U126" i="7" s="1"/>
  <c r="U54" i="7" s="1"/>
  <c r="Y64" i="25"/>
  <c r="V138" i="7" s="1"/>
  <c r="V66" i="7" s="1"/>
  <c r="Y65" i="24"/>
  <c r="V109" i="7" s="1"/>
  <c r="X66" i="19"/>
  <c r="U132" i="7" s="1"/>
  <c r="U60" i="7" s="1"/>
  <c r="D36" i="37"/>
  <c r="L27" i="7"/>
  <c r="N47" i="8" s="1"/>
  <c r="Q27" i="7"/>
  <c r="S47" i="8" s="1"/>
  <c r="FX162" i="7"/>
  <c r="HD32" i="7"/>
  <c r="HD31" i="7"/>
  <c r="HD162" i="7"/>
  <c r="FX31" i="7"/>
  <c r="FX8" i="7"/>
  <c r="FX27" i="7" s="1"/>
  <c r="FZ47" i="8" s="1"/>
  <c r="FZ49" i="8" s="1"/>
  <c r="KY163" i="7"/>
  <c r="KY162" i="7"/>
  <c r="KY31" i="7"/>
  <c r="KY32" i="7"/>
  <c r="M162" i="7"/>
  <c r="M31" i="7" s="1"/>
  <c r="M163" i="7"/>
  <c r="M32" i="7" s="1"/>
  <c r="GA8" i="7"/>
  <c r="GA27" i="7" s="1"/>
  <c r="GC47" i="8" s="1"/>
  <c r="GC49" i="8" s="1"/>
  <c r="M8" i="7"/>
  <c r="KP32" i="7"/>
  <c r="P46" i="37"/>
  <c r="P44" i="37"/>
  <c r="P43" i="37"/>
  <c r="P45" i="37"/>
  <c r="P48" i="37"/>
  <c r="O36" i="37"/>
  <c r="L8" i="37"/>
  <c r="M14" i="7"/>
  <c r="M10" i="7"/>
  <c r="FU31" i="7"/>
  <c r="FX163" i="7"/>
  <c r="L6" i="37"/>
  <c r="R9" i="7"/>
  <c r="ED184" i="7"/>
  <c r="ED9" i="7" s="1"/>
  <c r="ED189" i="7"/>
  <c r="ED14" i="7" s="1"/>
  <c r="KP31" i="7"/>
  <c r="KR43" i="8" s="1"/>
  <c r="KR26" i="8" s="1"/>
  <c r="KP8" i="7"/>
  <c r="KP163" i="7"/>
  <c r="T46" i="37"/>
  <c r="T44" i="37"/>
  <c r="T43" i="37"/>
  <c r="T45" i="37"/>
  <c r="T48" i="37"/>
  <c r="T30" i="37"/>
  <c r="T36" i="37" s="1"/>
  <c r="T24" i="7"/>
  <c r="M19" i="7"/>
  <c r="M20" i="7"/>
  <c r="M17" i="7"/>
  <c r="K29" i="37"/>
  <c r="P30" i="37"/>
  <c r="P36" i="37" s="1"/>
  <c r="ED185" i="7"/>
  <c r="ED10" i="7" s="1"/>
  <c r="T22" i="7"/>
  <c r="AA27" i="37"/>
  <c r="HZ19" i="7"/>
  <c r="R13" i="7"/>
  <c r="L18" i="37"/>
  <c r="L29" i="37" s="1"/>
  <c r="HV202" i="7"/>
  <c r="MF162" i="7"/>
  <c r="KQ202" i="7"/>
  <c r="DQ202" i="7"/>
  <c r="HT162" i="7"/>
  <c r="ED186" i="7"/>
  <c r="ED11" i="7" s="1"/>
  <c r="ED201" i="7"/>
  <c r="ED26" i="7" s="1"/>
  <c r="EC190" i="7"/>
  <c r="EC15" i="7" s="1"/>
  <c r="EC201" i="7"/>
  <c r="EC26" i="7" s="1"/>
  <c r="ED197" i="7"/>
  <c r="ED22" i="7" s="1"/>
  <c r="GM183" i="7"/>
  <c r="GM201" i="7"/>
  <c r="GM26" i="7" s="1"/>
  <c r="DU202" i="7"/>
  <c r="DZ202" i="7"/>
  <c r="ED194" i="7"/>
  <c r="ED19" i="7" s="1"/>
  <c r="HI202" i="7"/>
  <c r="ED187" i="7"/>
  <c r="ED12" i="7" s="1"/>
  <c r="HG196" i="7"/>
  <c r="HG21" i="7" s="1"/>
  <c r="HG201" i="7"/>
  <c r="HG26" i="7" s="1"/>
  <c r="HY202" i="7"/>
  <c r="HL202" i="7"/>
  <c r="ED183" i="7"/>
  <c r="ED190" i="7"/>
  <c r="ED15" i="7" s="1"/>
  <c r="GB202" i="7"/>
  <c r="HE202" i="7"/>
  <c r="GG202" i="7"/>
  <c r="FY202" i="7"/>
  <c r="FX202" i="7"/>
  <c r="EF188" i="7"/>
  <c r="EF13" i="7" s="1"/>
  <c r="EF201" i="7"/>
  <c r="EF26" i="7" s="1"/>
  <c r="GI189" i="7"/>
  <c r="GI14" i="7" s="1"/>
  <c r="GI201" i="7"/>
  <c r="GI26" i="7" s="1"/>
  <c r="ED191" i="7"/>
  <c r="ED16" i="7" s="1"/>
  <c r="GN187" i="7"/>
  <c r="GN12" i="7" s="1"/>
  <c r="GN201" i="7"/>
  <c r="GN26" i="7" s="1"/>
  <c r="HD202" i="7"/>
  <c r="ED188" i="7"/>
  <c r="ED13" i="7" s="1"/>
  <c r="GH186" i="7"/>
  <c r="GH11" i="7" s="1"/>
  <c r="GH201" i="7"/>
  <c r="GH26" i="7" s="1"/>
  <c r="FZ202" i="7"/>
  <c r="ED192" i="7"/>
  <c r="ED17" i="7" s="1"/>
  <c r="FW202" i="7"/>
  <c r="HK202" i="7"/>
  <c r="KR202" i="7"/>
  <c r="FS202" i="7"/>
  <c r="LF202" i="7"/>
  <c r="LE194" i="7"/>
  <c r="LE201" i="7"/>
  <c r="DS202" i="7"/>
  <c r="HN202" i="7"/>
  <c r="DL202" i="7"/>
  <c r="DO202" i="7"/>
  <c r="HT202" i="7"/>
  <c r="ED195" i="7"/>
  <c r="ED20" i="7" s="1"/>
  <c r="KW202" i="7"/>
  <c r="DV202" i="7"/>
  <c r="LA202" i="7"/>
  <c r="HZ202" i="7"/>
  <c r="DP202" i="7"/>
  <c r="KI202" i="7"/>
  <c r="GC202" i="7"/>
  <c r="GF184" i="7"/>
  <c r="GF9" i="7" s="1"/>
  <c r="GF201" i="7"/>
  <c r="GF26" i="7" s="1"/>
  <c r="FT202" i="7"/>
  <c r="LD202" i="7"/>
  <c r="KV202" i="7"/>
  <c r="DN202" i="7"/>
  <c r="KN202" i="7"/>
  <c r="DR202" i="7"/>
  <c r="FV202" i="7"/>
  <c r="KP202" i="7"/>
  <c r="DM202" i="7"/>
  <c r="KS202" i="7"/>
  <c r="GK202" i="7"/>
  <c r="LC202" i="7"/>
  <c r="HQ202" i="7"/>
  <c r="HM189" i="7"/>
  <c r="HM14" i="7" s="1"/>
  <c r="HM201" i="7"/>
  <c r="HM26" i="7" s="1"/>
  <c r="HH192" i="7"/>
  <c r="HH201" i="7"/>
  <c r="HH26" i="7" s="1"/>
  <c r="KY202" i="7"/>
  <c r="GD202" i="7"/>
  <c r="DT202" i="7"/>
  <c r="GA202" i="7"/>
  <c r="DK202" i="7"/>
  <c r="EG189" i="7"/>
  <c r="EG14" i="7" s="1"/>
  <c r="EG201" i="7"/>
  <c r="EG26" i="7" s="1"/>
  <c r="GP198" i="7"/>
  <c r="GP23" i="7" s="1"/>
  <c r="GP201" i="7"/>
  <c r="GP26" i="7" s="1"/>
  <c r="FU202" i="7"/>
  <c r="KS163" i="7"/>
  <c r="KS32" i="7"/>
  <c r="KS8" i="7"/>
  <c r="DT8" i="7"/>
  <c r="DT27" i="7" s="1"/>
  <c r="DV47" i="8" s="1"/>
  <c r="DV49" i="8" s="1"/>
  <c r="GA162" i="7"/>
  <c r="KS31" i="7"/>
  <c r="FU162" i="7"/>
  <c r="L27" i="37"/>
  <c r="DZ162" i="7"/>
  <c r="KN8" i="7"/>
  <c r="FZ8" i="7"/>
  <c r="FZ27" i="7" s="1"/>
  <c r="GB47" i="8" s="1"/>
  <c r="GB49" i="8" s="1"/>
  <c r="DL31" i="7"/>
  <c r="DM31" i="7"/>
  <c r="DM8" i="7"/>
  <c r="DM27" i="7" s="1"/>
  <c r="DO47" i="8" s="1"/>
  <c r="DO49" i="8" s="1"/>
  <c r="DM32" i="7"/>
  <c r="ED200" i="7"/>
  <c r="ED25" i="7" s="1"/>
  <c r="KQ162" i="7"/>
  <c r="DM162" i="7"/>
  <c r="DM163" i="7"/>
  <c r="DV162" i="7"/>
  <c r="HZ32" i="7"/>
  <c r="DP163" i="7"/>
  <c r="DN162" i="7"/>
  <c r="LD162" i="7"/>
  <c r="KV163" i="7"/>
  <c r="ML163" i="7"/>
  <c r="EC192" i="7"/>
  <c r="EC17" i="7" s="1"/>
  <c r="KV32" i="7"/>
  <c r="KV8" i="7"/>
  <c r="EC189" i="7"/>
  <c r="EC14" i="7" s="1"/>
  <c r="KV31" i="7"/>
  <c r="KV162" i="7"/>
  <c r="EC191" i="7"/>
  <c r="EC16" i="7" s="1"/>
  <c r="K46" i="37"/>
  <c r="T19" i="7"/>
  <c r="T20" i="7"/>
  <c r="DP32" i="7"/>
  <c r="HG185" i="7"/>
  <c r="HG10" i="7" s="1"/>
  <c r="DP8" i="7"/>
  <c r="DP27" i="7" s="1"/>
  <c r="DR47" i="8" s="1"/>
  <c r="DR49" i="8" s="1"/>
  <c r="DP31" i="7"/>
  <c r="S29" i="37"/>
  <c r="L33" i="37"/>
  <c r="M22" i="7"/>
  <c r="M16" i="7"/>
  <c r="T23" i="7"/>
  <c r="FZ31" i="7"/>
  <c r="FZ163" i="7"/>
  <c r="FZ162" i="7"/>
  <c r="FZ32" i="7"/>
  <c r="MF163" i="7"/>
  <c r="HZ31" i="7"/>
  <c r="DV8" i="7"/>
  <c r="DV27" i="7" s="1"/>
  <c r="DX47" i="8" s="1"/>
  <c r="DX49" i="8" s="1"/>
  <c r="DV163" i="7"/>
  <c r="HZ163" i="7"/>
  <c r="HZ162" i="7"/>
  <c r="T21" i="7"/>
  <c r="KQ163" i="7"/>
  <c r="FU163" i="7"/>
  <c r="GF200" i="7"/>
  <c r="GF25" i="7" s="1"/>
  <c r="HK10" i="7"/>
  <c r="KQ31" i="7"/>
  <c r="FU32" i="7"/>
  <c r="DV32" i="7"/>
  <c r="GF199" i="7"/>
  <c r="GF24" i="7" s="1"/>
  <c r="S33" i="37"/>
  <c r="T163" i="7"/>
  <c r="T32" i="7" s="1"/>
  <c r="DV31" i="7"/>
  <c r="GF198" i="7"/>
  <c r="GF23" i="7" s="1"/>
  <c r="LU162" i="7"/>
  <c r="GM191" i="7"/>
  <c r="GM16" i="7" s="1"/>
  <c r="GN200" i="7"/>
  <c r="GN25" i="7" s="1"/>
  <c r="HD14" i="7"/>
  <c r="GM189" i="7"/>
  <c r="GM14" i="7" s="1"/>
  <c r="GM193" i="7"/>
  <c r="GM18" i="7" s="1"/>
  <c r="HI10" i="7"/>
  <c r="DT31" i="7"/>
  <c r="DT32" i="7"/>
  <c r="GM190" i="7"/>
  <c r="GM15" i="7" s="1"/>
  <c r="DT162" i="7"/>
  <c r="GM185" i="7"/>
  <c r="GM10" i="7" s="1"/>
  <c r="KN31" i="7"/>
  <c r="GN184" i="7"/>
  <c r="GN9" i="7" s="1"/>
  <c r="HH193" i="7"/>
  <c r="HH18" i="7" s="1"/>
  <c r="KN32" i="7"/>
  <c r="GN194" i="7"/>
  <c r="GN19" i="7" s="1"/>
  <c r="KN163" i="7"/>
  <c r="GM186" i="7"/>
  <c r="GM11" i="7" s="1"/>
  <c r="GH191" i="7"/>
  <c r="GH16" i="7" s="1"/>
  <c r="T13" i="7"/>
  <c r="GH190" i="7"/>
  <c r="GH15" i="7" s="1"/>
  <c r="M13" i="7"/>
  <c r="GH193" i="7"/>
  <c r="GH18" i="7" s="1"/>
  <c r="M25" i="7"/>
  <c r="GH194" i="7"/>
  <c r="GH19" i="7" s="1"/>
  <c r="LE193" i="7"/>
  <c r="LE184" i="7"/>
  <c r="GH195" i="7"/>
  <c r="GH20" i="7" s="1"/>
  <c r="LE191" i="7"/>
  <c r="M23" i="7"/>
  <c r="LE190" i="7"/>
  <c r="LE189" i="7"/>
  <c r="LE186" i="7"/>
  <c r="DZ32" i="7"/>
  <c r="HI11" i="7"/>
  <c r="GP200" i="7"/>
  <c r="GP25" i="7" s="1"/>
  <c r="AC43" i="8"/>
  <c r="AC26" i="8" s="1"/>
  <c r="DZ8" i="7"/>
  <c r="DZ27" i="7" s="1"/>
  <c r="EB47" i="8" s="1"/>
  <c r="EB49" i="8" s="1"/>
  <c r="DZ31" i="7"/>
  <c r="CY45" i="7"/>
  <c r="MP162" i="7"/>
  <c r="MR235" i="7"/>
  <c r="DZ163" i="7"/>
  <c r="GN195" i="7"/>
  <c r="GN20" i="7" s="1"/>
  <c r="HK14" i="7"/>
  <c r="GA31" i="7"/>
  <c r="GA32" i="7"/>
  <c r="EG184" i="7"/>
  <c r="EG9" i="7" s="1"/>
  <c r="Z36" i="37"/>
  <c r="HI14" i="7"/>
  <c r="HH186" i="7"/>
  <c r="HH11" i="7" s="1"/>
  <c r="DK31" i="7"/>
  <c r="T25" i="7"/>
  <c r="GO189" i="7"/>
  <c r="GO14" i="7" s="1"/>
  <c r="HH191" i="7"/>
  <c r="HH16" i="7" s="1"/>
  <c r="EG199" i="7"/>
  <c r="EG24" i="7" s="1"/>
  <c r="ML162" i="7"/>
  <c r="KN162" i="7"/>
  <c r="DQ163" i="7"/>
  <c r="KQ32" i="7"/>
  <c r="FV32" i="7"/>
  <c r="DO32" i="7"/>
  <c r="HT163" i="7"/>
  <c r="KU195" i="7"/>
  <c r="EG195" i="7"/>
  <c r="EG20" i="7" s="1"/>
  <c r="KX188" i="7"/>
  <c r="DY195" i="7"/>
  <c r="DY20" i="7" s="1"/>
  <c r="GP184" i="7"/>
  <c r="GP9" i="7" s="1"/>
  <c r="EG185" i="7"/>
  <c r="EG10" i="7" s="1"/>
  <c r="EG192" i="7"/>
  <c r="EG17" i="7" s="1"/>
  <c r="HJ196" i="7"/>
  <c r="HJ21" i="7" s="1"/>
  <c r="FW162" i="7"/>
  <c r="S27" i="37"/>
  <c r="DL32" i="7"/>
  <c r="HM197" i="7"/>
  <c r="HM22" i="7" s="1"/>
  <c r="EF183" i="7"/>
  <c r="GI195" i="7"/>
  <c r="GI20" i="7" s="1"/>
  <c r="DR31" i="7"/>
  <c r="HM199" i="7"/>
  <c r="HM24" i="7" s="1"/>
  <c r="LA31" i="7"/>
  <c r="HG194" i="7"/>
  <c r="HG19" i="7" s="1"/>
  <c r="DU32" i="7"/>
  <c r="DP162" i="7"/>
  <c r="T16" i="7"/>
  <c r="HH194" i="7"/>
  <c r="HH19" i="7" s="1"/>
  <c r="HM193" i="7"/>
  <c r="HM18" i="7" s="1"/>
  <c r="GG163" i="7"/>
  <c r="HM184" i="7"/>
  <c r="HM9" i="7" s="1"/>
  <c r="HY31" i="7"/>
  <c r="GN196" i="7"/>
  <c r="GN21" i="7" s="1"/>
  <c r="HH195" i="7"/>
  <c r="HH20" i="7" s="1"/>
  <c r="FT31" i="7"/>
  <c r="EB196" i="7"/>
  <c r="EB21" i="7" s="1"/>
  <c r="EG186" i="7"/>
  <c r="EG11" i="7" s="1"/>
  <c r="FV8" i="7"/>
  <c r="FV27" i="7" s="1"/>
  <c r="FX47" i="8" s="1"/>
  <c r="FX49" i="8" s="1"/>
  <c r="DX190" i="7"/>
  <c r="DX15" i="7" s="1"/>
  <c r="HM196" i="7"/>
  <c r="HM21" i="7" s="1"/>
  <c r="GK8" i="7"/>
  <c r="GK27" i="7" s="1"/>
  <c r="GM47" i="8" s="1"/>
  <c r="GM49" i="8" s="1"/>
  <c r="GH196" i="7"/>
  <c r="GH21" i="7" s="1"/>
  <c r="FY163" i="7"/>
  <c r="FV31" i="7"/>
  <c r="S34" i="37"/>
  <c r="EE188" i="7"/>
  <c r="EE13" i="7" s="1"/>
  <c r="KR163" i="7"/>
  <c r="HK163" i="7"/>
  <c r="KS162" i="7"/>
  <c r="HM200" i="7"/>
  <c r="HM25" i="7" s="1"/>
  <c r="FV163" i="7"/>
  <c r="HH185" i="7"/>
  <c r="HM192" i="7"/>
  <c r="HM17" i="7" s="1"/>
  <c r="LC32" i="7"/>
  <c r="LB188" i="7"/>
  <c r="FV162" i="7"/>
  <c r="HH188" i="7"/>
  <c r="HH13" i="7" s="1"/>
  <c r="HM183" i="7"/>
  <c r="LE192" i="7"/>
  <c r="GJ193" i="7"/>
  <c r="GJ18" i="7" s="1"/>
  <c r="KZ197" i="7"/>
  <c r="HI31" i="7"/>
  <c r="HM185" i="7"/>
  <c r="HM10" i="7" s="1"/>
  <c r="HM191" i="7"/>
  <c r="HM16" i="7" s="1"/>
  <c r="GL194" i="7"/>
  <c r="GL19" i="7" s="1"/>
  <c r="HH200" i="7"/>
  <c r="HH25" i="7" s="1"/>
  <c r="HM190" i="7"/>
  <c r="HM15" i="7" s="1"/>
  <c r="DL163" i="7"/>
  <c r="DT163" i="7"/>
  <c r="HH184" i="7"/>
  <c r="HH9" i="7" s="1"/>
  <c r="HL162" i="7"/>
  <c r="HM187" i="7"/>
  <c r="HM12" i="7" s="1"/>
  <c r="HN31" i="7"/>
  <c r="FL46" i="7"/>
  <c r="DW196" i="7"/>
  <c r="DW21" i="7" s="1"/>
  <c r="HH190" i="7"/>
  <c r="HH15" i="7" s="1"/>
  <c r="HM194" i="7"/>
  <c r="HM19" i="7" s="1"/>
  <c r="KW163" i="7"/>
  <c r="HH197" i="7"/>
  <c r="HH22" i="7" s="1"/>
  <c r="HM195" i="7"/>
  <c r="HM20" i="7" s="1"/>
  <c r="EA197" i="7"/>
  <c r="EA22" i="7" s="1"/>
  <c r="HT31" i="7"/>
  <c r="HM186" i="7"/>
  <c r="HM11" i="7" s="1"/>
  <c r="DL162" i="7"/>
  <c r="KI162" i="7"/>
  <c r="GC163" i="7"/>
  <c r="GF186" i="7"/>
  <c r="GF11" i="7" s="1"/>
  <c r="EH195" i="7"/>
  <c r="EH20" i="7" s="1"/>
  <c r="HH187" i="7"/>
  <c r="HH12" i="7" s="1"/>
  <c r="HH196" i="7"/>
  <c r="HH21" i="7" s="1"/>
  <c r="HM198" i="7"/>
  <c r="HM23" i="7" s="1"/>
  <c r="ED196" i="7"/>
  <c r="ED21" i="7" s="1"/>
  <c r="HH183" i="7"/>
  <c r="KU184" i="7"/>
  <c r="DN31" i="7"/>
  <c r="MR231" i="7"/>
  <c r="EC193" i="7"/>
  <c r="EC18" i="7" s="1"/>
  <c r="HV163" i="7"/>
  <c r="LF32" i="7"/>
  <c r="HH198" i="7"/>
  <c r="HH23" i="7" s="1"/>
  <c r="KU189" i="7"/>
  <c r="GB8" i="7"/>
  <c r="GB27" i="7" s="1"/>
  <c r="GD47" i="8" s="1"/>
  <c r="GD49" i="8" s="1"/>
  <c r="DL8" i="7"/>
  <c r="DL27" i="7" s="1"/>
  <c r="DN47" i="8" s="1"/>
  <c r="DN49" i="8" s="1"/>
  <c r="LD163" i="7"/>
  <c r="HH199" i="7"/>
  <c r="HH24" i="7" s="1"/>
  <c r="HE162" i="7"/>
  <c r="FS32" i="7"/>
  <c r="LD31" i="7"/>
  <c r="GM188" i="7"/>
  <c r="GM13" i="7" s="1"/>
  <c r="GD162" i="7"/>
  <c r="HQ32" i="7"/>
  <c r="GH199" i="7"/>
  <c r="GH24" i="7" s="1"/>
  <c r="AL46" i="7"/>
  <c r="GH197" i="7"/>
  <c r="GH22" i="7" s="1"/>
  <c r="GH198" i="7"/>
  <c r="GH23" i="7" s="1"/>
  <c r="GH185" i="7"/>
  <c r="GH10" i="7" s="1"/>
  <c r="MJ228" i="7"/>
  <c r="GM196" i="7"/>
  <c r="GM21" i="7" s="1"/>
  <c r="EB188" i="7"/>
  <c r="EB13" i="7" s="1"/>
  <c r="GH188" i="7"/>
  <c r="GH13" i="7" s="1"/>
  <c r="EB194" i="7"/>
  <c r="EB19" i="7" s="1"/>
  <c r="FS8" i="7"/>
  <c r="FS27" i="7" s="1"/>
  <c r="FU47" i="8" s="1"/>
  <c r="FU49" i="8" s="1"/>
  <c r="GH192" i="7"/>
  <c r="GH17" i="7" s="1"/>
  <c r="EB189" i="7"/>
  <c r="EB14" i="7" s="1"/>
  <c r="GM197" i="7"/>
  <c r="GM22" i="7" s="1"/>
  <c r="FS31" i="7"/>
  <c r="EB193" i="7"/>
  <c r="EB18" i="7" s="1"/>
  <c r="GM198" i="7"/>
  <c r="GM23" i="7" s="1"/>
  <c r="EB190" i="7"/>
  <c r="EB15" i="7" s="1"/>
  <c r="LD8" i="7"/>
  <c r="GM199" i="7"/>
  <c r="GM24" i="7" s="1"/>
  <c r="FS162" i="7"/>
  <c r="EB191" i="7"/>
  <c r="EB16" i="7" s="1"/>
  <c r="EH191" i="7"/>
  <c r="EH16" i="7" s="1"/>
  <c r="GH184" i="7"/>
  <c r="GH9" i="7" s="1"/>
  <c r="GH200" i="7"/>
  <c r="GH25" i="7" s="1"/>
  <c r="AA31" i="37"/>
  <c r="GM195" i="7"/>
  <c r="GM20" i="7" s="1"/>
  <c r="FS163" i="7"/>
  <c r="EB198" i="7"/>
  <c r="EB23" i="7" s="1"/>
  <c r="EB200" i="7"/>
  <c r="EB25" i="7" s="1"/>
  <c r="LD32" i="7"/>
  <c r="GM192" i="7"/>
  <c r="GM17" i="7" s="1"/>
  <c r="GH189" i="7"/>
  <c r="GH14" i="7" s="1"/>
  <c r="GM187" i="7"/>
  <c r="GM12" i="7" s="1"/>
  <c r="DY190" i="7"/>
  <c r="DY15" i="7" s="1"/>
  <c r="GH183" i="7"/>
  <c r="T162" i="7"/>
  <c r="T31" i="7" s="1"/>
  <c r="T202" i="7"/>
  <c r="S23" i="37" s="1"/>
  <c r="M202" i="7"/>
  <c r="L23" i="37" s="1"/>
  <c r="R8" i="7"/>
  <c r="R202" i="7"/>
  <c r="Q23" i="37" s="1"/>
  <c r="N45" i="8"/>
  <c r="N28" i="8" s="1"/>
  <c r="AL45" i="7"/>
  <c r="AM45" i="7"/>
  <c r="AN45" i="7"/>
  <c r="AB163" i="7"/>
  <c r="AB32" i="7" s="1"/>
  <c r="AB202" i="7"/>
  <c r="AA23" i="37" s="1"/>
  <c r="AA29" i="37"/>
  <c r="FJ45" i="7"/>
  <c r="FP45" i="7"/>
  <c r="DA46" i="7"/>
  <c r="L15" i="37"/>
  <c r="M18" i="7"/>
  <c r="CY46" i="7"/>
  <c r="FL45" i="7"/>
  <c r="AN46" i="7"/>
  <c r="FK45" i="7"/>
  <c r="GF196" i="7"/>
  <c r="GF21" i="7" s="1"/>
  <c r="EC188" i="7"/>
  <c r="EC13" i="7" s="1"/>
  <c r="GF197" i="7"/>
  <c r="GF22" i="7" s="1"/>
  <c r="EC184" i="7"/>
  <c r="EC9" i="7" s="1"/>
  <c r="T12" i="7"/>
  <c r="EC198" i="7"/>
  <c r="EC23" i="7" s="1"/>
  <c r="EC194" i="7"/>
  <c r="EC19" i="7" s="1"/>
  <c r="GF191" i="7"/>
  <c r="GF16" i="7" s="1"/>
  <c r="GF190" i="7"/>
  <c r="GF15" i="7" s="1"/>
  <c r="EC197" i="7"/>
  <c r="EC22" i="7" s="1"/>
  <c r="M15" i="7"/>
  <c r="GF183" i="7"/>
  <c r="GF187" i="7"/>
  <c r="GF12" i="7" s="1"/>
  <c r="DK163" i="7"/>
  <c r="ED193" i="7"/>
  <c r="ED18" i="7" s="1"/>
  <c r="AM46" i="7"/>
  <c r="GF193" i="7"/>
  <c r="GF18" i="7" s="1"/>
  <c r="EC199" i="7"/>
  <c r="EC24" i="7" s="1"/>
  <c r="GF194" i="7"/>
  <c r="GF19" i="7" s="1"/>
  <c r="Q17" i="37"/>
  <c r="Q28" i="37" s="1"/>
  <c r="GO187" i="7"/>
  <c r="GO12" i="7" s="1"/>
  <c r="FH46" i="7"/>
  <c r="FR46" i="7"/>
  <c r="FP46" i="7"/>
  <c r="DA45" i="7"/>
  <c r="AA5" i="37"/>
  <c r="AA30" i="37" s="1"/>
  <c r="GF192" i="7"/>
  <c r="GF17" i="7" s="1"/>
  <c r="EC200" i="7"/>
  <c r="EC25" i="7" s="1"/>
  <c r="HV162" i="7"/>
  <c r="DY189" i="7"/>
  <c r="DY14" i="7" s="1"/>
  <c r="J36" i="37"/>
  <c r="LU163" i="7"/>
  <c r="MR243" i="7"/>
  <c r="HV32" i="7"/>
  <c r="FK46" i="7"/>
  <c r="HN32" i="7"/>
  <c r="FT8" i="7"/>
  <c r="FT27" i="7" s="1"/>
  <c r="FV47" i="8" s="1"/>
  <c r="FV49" i="8" s="1"/>
  <c r="FW31" i="7"/>
  <c r="HV31" i="7"/>
  <c r="AB162" i="7"/>
  <c r="AB31" i="7" s="1"/>
  <c r="ED199" i="7"/>
  <c r="ED24" i="7" s="1"/>
  <c r="FW8" i="7"/>
  <c r="FW27" i="7" s="1"/>
  <c r="FY47" i="8" s="1"/>
  <c r="FY49" i="8" s="1"/>
  <c r="FW163" i="7"/>
  <c r="EC187" i="7"/>
  <c r="EC12" i="7" s="1"/>
  <c r="HN162" i="7"/>
  <c r="FT163" i="7"/>
  <c r="FJ46" i="7"/>
  <c r="EC183" i="7"/>
  <c r="HM188" i="7"/>
  <c r="HM13" i="7" s="1"/>
  <c r="HN163" i="7"/>
  <c r="FT32" i="7"/>
  <c r="FT162" i="7"/>
  <c r="EC186" i="7"/>
  <c r="EC11" i="7" s="1"/>
  <c r="EC185" i="7"/>
  <c r="EC10" i="7" s="1"/>
  <c r="LE183" i="7"/>
  <c r="EC195" i="7"/>
  <c r="EC20" i="7" s="1"/>
  <c r="HH189" i="7"/>
  <c r="HH14" i="7" s="1"/>
  <c r="EG188" i="7"/>
  <c r="EG13" i="7" s="1"/>
  <c r="R68" i="7"/>
  <c r="DU163" i="7"/>
  <c r="MP163" i="7"/>
  <c r="HK31" i="7"/>
  <c r="GM194" i="7"/>
  <c r="GM19" i="7" s="1"/>
  <c r="GO183" i="7"/>
  <c r="FO46" i="7"/>
  <c r="DJ45" i="7"/>
  <c r="N46" i="8"/>
  <c r="MJ229" i="7"/>
  <c r="DR8" i="7"/>
  <c r="DR27" i="7" s="1"/>
  <c r="DT47" i="8" s="1"/>
  <c r="DT49" i="8" s="1"/>
  <c r="FH45" i="7"/>
  <c r="MJ230" i="7"/>
  <c r="EB195" i="7"/>
  <c r="EB20" i="7" s="1"/>
  <c r="DU8" i="7"/>
  <c r="DU27" i="7" s="1"/>
  <c r="DW47" i="8" s="1"/>
  <c r="DW49" i="8" s="1"/>
  <c r="KR162" i="7"/>
  <c r="KR32" i="7"/>
  <c r="DR32" i="7"/>
  <c r="DU31" i="7"/>
  <c r="KR8" i="7"/>
  <c r="MJ234" i="7"/>
  <c r="LE195" i="7"/>
  <c r="KX192" i="7"/>
  <c r="EB197" i="7"/>
  <c r="EB22" i="7" s="1"/>
  <c r="KR31" i="7"/>
  <c r="KT43" i="8" s="1"/>
  <c r="KT26" i="8" s="1"/>
  <c r="MR234" i="7"/>
  <c r="LE196" i="7"/>
  <c r="EB186" i="7"/>
  <c r="EB11" i="7" s="1"/>
  <c r="DU162" i="7"/>
  <c r="DR162" i="7"/>
  <c r="LE198" i="7"/>
  <c r="EB187" i="7"/>
  <c r="EB12" i="7" s="1"/>
  <c r="LB193" i="7"/>
  <c r="T15" i="7"/>
  <c r="LE199" i="7"/>
  <c r="DO31" i="7"/>
  <c r="EB184" i="7"/>
  <c r="EB9" i="7" s="1"/>
  <c r="FR45" i="7"/>
  <c r="LE197" i="7"/>
  <c r="LE187" i="7"/>
  <c r="DO163" i="7"/>
  <c r="DK8" i="7"/>
  <c r="DK27" i="7" s="1"/>
  <c r="DM47" i="8" s="1"/>
  <c r="DM49" i="8" s="1"/>
  <c r="GM200" i="7"/>
  <c r="GM25" i="7" s="1"/>
  <c r="EB192" i="7"/>
  <c r="EB17" i="7" s="1"/>
  <c r="MR241" i="7"/>
  <c r="LE200" i="7"/>
  <c r="LB186" i="7"/>
  <c r="LE188" i="7"/>
  <c r="DO8" i="7"/>
  <c r="DO27" i="7" s="1"/>
  <c r="DQ47" i="8" s="1"/>
  <c r="DQ49" i="8" s="1"/>
  <c r="EB183" i="7"/>
  <c r="LE185" i="7"/>
  <c r="DO162" i="7"/>
  <c r="EB185" i="7"/>
  <c r="EB10" i="7" s="1"/>
  <c r="DR163" i="7"/>
  <c r="MR242" i="7"/>
  <c r="EB199" i="7"/>
  <c r="EB24" i="7" s="1"/>
  <c r="MA162" i="7"/>
  <c r="MJ227" i="7"/>
  <c r="L46" i="7"/>
  <c r="DI46" i="7"/>
  <c r="FI46" i="7"/>
  <c r="Q34" i="37"/>
  <c r="DI45" i="7"/>
  <c r="GM184" i="7"/>
  <c r="GM9" i="7" s="1"/>
  <c r="EG200" i="7"/>
  <c r="EG25" i="7" s="1"/>
  <c r="MJ236" i="7"/>
  <c r="MJ242" i="7"/>
  <c r="MH227" i="7"/>
  <c r="M90" i="7"/>
  <c r="HK162" i="7"/>
  <c r="HK32" i="7"/>
  <c r="MR236" i="7"/>
  <c r="DW197" i="7"/>
  <c r="DW22" i="7" s="1"/>
  <c r="GJ191" i="7"/>
  <c r="GJ16" i="7" s="1"/>
  <c r="DW194" i="7"/>
  <c r="DW19" i="7" s="1"/>
  <c r="DW193" i="7"/>
  <c r="DW18" i="7" s="1"/>
  <c r="GG162" i="7"/>
  <c r="GJ199" i="7"/>
  <c r="GJ24" i="7" s="1"/>
  <c r="DW185" i="7"/>
  <c r="DW10" i="7" s="1"/>
  <c r="GG32" i="7"/>
  <c r="DW188" i="7"/>
  <c r="DW13" i="7" s="1"/>
  <c r="MJ233" i="7"/>
  <c r="KX190" i="7"/>
  <c r="R19" i="7"/>
  <c r="AA34" i="37"/>
  <c r="FO45" i="7"/>
  <c r="S31" i="37"/>
  <c r="LB183" i="7"/>
  <c r="GO184" i="7"/>
  <c r="GO9" i="7" s="1"/>
  <c r="LB185" i="7"/>
  <c r="FW32" i="7"/>
  <c r="LB189" i="7"/>
  <c r="GD163" i="7"/>
  <c r="LB191" i="7"/>
  <c r="EC196" i="7"/>
  <c r="EC21" i="7" s="1"/>
  <c r="HN14" i="7"/>
  <c r="DK162" i="7"/>
  <c r="GO192" i="7"/>
  <c r="GO17" i="7" s="1"/>
  <c r="MH240" i="7"/>
  <c r="MA163" i="7"/>
  <c r="FI45" i="7"/>
  <c r="GO194" i="7"/>
  <c r="GO19" i="7" s="1"/>
  <c r="GO195" i="7"/>
  <c r="GO20" i="7" s="1"/>
  <c r="MH230" i="7"/>
  <c r="MJ244" i="7"/>
  <c r="MR240" i="7"/>
  <c r="DD45" i="7"/>
  <c r="EA195" i="7"/>
  <c r="EA20" i="7" s="1"/>
  <c r="KI8" i="7"/>
  <c r="GO196" i="7"/>
  <c r="GO21" i="7" s="1"/>
  <c r="GO197" i="7"/>
  <c r="GO22" i="7" s="1"/>
  <c r="EA198" i="7"/>
  <c r="EA23" i="7" s="1"/>
  <c r="KI32" i="7"/>
  <c r="EA200" i="7"/>
  <c r="EA25" i="7" s="1"/>
  <c r="GO191" i="7"/>
  <c r="GO16" i="7" s="1"/>
  <c r="HY162" i="7"/>
  <c r="EA191" i="7"/>
  <c r="EA16" i="7" s="1"/>
  <c r="DQ31" i="7"/>
  <c r="LA8" i="7"/>
  <c r="KI163" i="7"/>
  <c r="GO198" i="7"/>
  <c r="GO23" i="7" s="1"/>
  <c r="DQ8" i="7"/>
  <c r="DQ27" i="7" s="1"/>
  <c r="DS47" i="8" s="1"/>
  <c r="DS49" i="8" s="1"/>
  <c r="HY32" i="7"/>
  <c r="DQ32" i="7"/>
  <c r="HY163" i="7"/>
  <c r="EA192" i="7"/>
  <c r="EA17" i="7" s="1"/>
  <c r="DQ162" i="7"/>
  <c r="EA196" i="7"/>
  <c r="EA21" i="7" s="1"/>
  <c r="EG191" i="7"/>
  <c r="EG16" i="7" s="1"/>
  <c r="GC31" i="7"/>
  <c r="MJ243" i="7"/>
  <c r="T18" i="7"/>
  <c r="DJ46" i="7"/>
  <c r="EA185" i="7"/>
  <c r="EA10" i="7" s="1"/>
  <c r="R24" i="7"/>
  <c r="MR232" i="7"/>
  <c r="K31" i="37"/>
  <c r="EG198" i="7"/>
  <c r="EG23" i="7" s="1"/>
  <c r="GC8" i="7"/>
  <c r="GC27" i="7" s="1"/>
  <c r="GE47" i="8" s="1"/>
  <c r="GE49" i="8" s="1"/>
  <c r="GO199" i="7"/>
  <c r="GO24" i="7" s="1"/>
  <c r="EA199" i="7"/>
  <c r="EA24" i="7" s="1"/>
  <c r="KI31" i="7"/>
  <c r="K45" i="37"/>
  <c r="DW200" i="7"/>
  <c r="DW25" i="7" s="1"/>
  <c r="DY197" i="7"/>
  <c r="DY22" i="7" s="1"/>
  <c r="EG196" i="7"/>
  <c r="EG21" i="7" s="1"/>
  <c r="GO185" i="7"/>
  <c r="GO10" i="7" s="1"/>
  <c r="GO193" i="7"/>
  <c r="GO18" i="7" s="1"/>
  <c r="K48" i="37"/>
  <c r="EG194" i="7"/>
  <c r="EG19" i="7" s="1"/>
  <c r="M68" i="7"/>
  <c r="K44" i="37"/>
  <c r="K47" i="37"/>
  <c r="HJ190" i="7"/>
  <c r="HJ15" i="7" s="1"/>
  <c r="K43" i="37"/>
  <c r="KX195" i="7"/>
  <c r="DW184" i="7"/>
  <c r="DW9" i="7" s="1"/>
  <c r="DY193" i="7"/>
  <c r="DY18" i="7" s="1"/>
  <c r="EG197" i="7"/>
  <c r="EG22" i="7" s="1"/>
  <c r="EH193" i="7"/>
  <c r="EH18" i="7" s="1"/>
  <c r="DK32" i="7"/>
  <c r="KX197" i="7"/>
  <c r="EG187" i="7"/>
  <c r="EG12" i="7" s="1"/>
  <c r="R21" i="7"/>
  <c r="KX185" i="7"/>
  <c r="EG190" i="7"/>
  <c r="EG15" i="7" s="1"/>
  <c r="EH183" i="7"/>
  <c r="MJ231" i="7"/>
  <c r="GF189" i="7"/>
  <c r="GF14" i="7" s="1"/>
  <c r="DY194" i="7"/>
  <c r="DY19" i="7" s="1"/>
  <c r="GO200" i="7"/>
  <c r="GO25" i="7" s="1"/>
  <c r="EG193" i="7"/>
  <c r="EG18" i="7" s="1"/>
  <c r="DN163" i="7"/>
  <c r="EH187" i="7"/>
  <c r="EH12" i="7" s="1"/>
  <c r="DN32" i="7"/>
  <c r="EH194" i="7"/>
  <c r="EH19" i="7" s="1"/>
  <c r="DN8" i="7"/>
  <c r="DN27" i="7" s="1"/>
  <c r="DP47" i="8" s="1"/>
  <c r="DP49" i="8" s="1"/>
  <c r="KZ198" i="7"/>
  <c r="DY183" i="7"/>
  <c r="DY185" i="7"/>
  <c r="DY10" i="7" s="1"/>
  <c r="HQ162" i="7"/>
  <c r="KZ195" i="7"/>
  <c r="HQ31" i="7"/>
  <c r="KZ193" i="7"/>
  <c r="HQ163" i="7"/>
  <c r="KZ191" i="7"/>
  <c r="KZ186" i="7"/>
  <c r="KZ187" i="7"/>
  <c r="EH197" i="7"/>
  <c r="EH22" i="7" s="1"/>
  <c r="MC228" i="7"/>
  <c r="MH239" i="7"/>
  <c r="MH242" i="7"/>
  <c r="MR238" i="7"/>
  <c r="MR228" i="7"/>
  <c r="GF195" i="7"/>
  <c r="GF20" i="7" s="1"/>
  <c r="KZ183" i="7"/>
  <c r="EH184" i="7"/>
  <c r="EH9" i="7" s="1"/>
  <c r="DY186" i="7"/>
  <c r="DY11" i="7" s="1"/>
  <c r="DD46" i="7"/>
  <c r="EH190" i="7"/>
  <c r="EH15" i="7" s="1"/>
  <c r="KZ200" i="7"/>
  <c r="AO45" i="7"/>
  <c r="MC227" i="7"/>
  <c r="AO46" i="7"/>
  <c r="DB45" i="7"/>
  <c r="DY187" i="7"/>
  <c r="DY12" i="7" s="1"/>
  <c r="KZ185" i="7"/>
  <c r="EH188" i="7"/>
  <c r="EH13" i="7" s="1"/>
  <c r="KZ196" i="7"/>
  <c r="MG246" i="7"/>
  <c r="MJ239" i="7"/>
  <c r="MH229" i="7"/>
  <c r="MB165" i="7"/>
  <c r="MC236" i="7"/>
  <c r="MH233" i="7"/>
  <c r="MG165" i="7"/>
  <c r="DE46" i="7"/>
  <c r="DG46" i="7"/>
  <c r="FM45" i="7"/>
  <c r="KZ190" i="7"/>
  <c r="EH186" i="7"/>
  <c r="EH11" i="7" s="1"/>
  <c r="KZ194" i="7"/>
  <c r="MR229" i="7"/>
  <c r="FN46" i="7"/>
  <c r="CZ45" i="7"/>
  <c r="KZ188" i="7"/>
  <c r="KZ199" i="7"/>
  <c r="EH189" i="7"/>
  <c r="EH14" i="7" s="1"/>
  <c r="KZ192" i="7"/>
  <c r="DC45" i="7"/>
  <c r="MC237" i="7"/>
  <c r="MK246" i="7"/>
  <c r="DY192" i="7"/>
  <c r="DY17" i="7" s="1"/>
  <c r="EH185" i="7"/>
  <c r="EH10" i="7" s="1"/>
  <c r="KZ189" i="7"/>
  <c r="R10" i="7"/>
  <c r="KZ184" i="7"/>
  <c r="EH192" i="7"/>
  <c r="EH17" i="7" s="1"/>
  <c r="DY184" i="7"/>
  <c r="DY9" i="7" s="1"/>
  <c r="EH200" i="7"/>
  <c r="EH25" i="7" s="1"/>
  <c r="EH198" i="7"/>
  <c r="EH23" i="7" s="1"/>
  <c r="DY188" i="7"/>
  <c r="DY13" i="7" s="1"/>
  <c r="DY191" i="7"/>
  <c r="DY16" i="7" s="1"/>
  <c r="LC8" i="7"/>
  <c r="GF185" i="7"/>
  <c r="GF10" i="7" s="1"/>
  <c r="GD31" i="7"/>
  <c r="HE163" i="7"/>
  <c r="GF188" i="7"/>
  <c r="GF13" i="7" s="1"/>
  <c r="GD8" i="7"/>
  <c r="GD27" i="7" s="1"/>
  <c r="GF47" i="8" s="1"/>
  <c r="GF49" i="8" s="1"/>
  <c r="HL32" i="7"/>
  <c r="DW187" i="7"/>
  <c r="DW12" i="7" s="1"/>
  <c r="DY198" i="7"/>
  <c r="DY23" i="7" s="1"/>
  <c r="GD32" i="7"/>
  <c r="DW186" i="7"/>
  <c r="DW11" i="7" s="1"/>
  <c r="DY196" i="7"/>
  <c r="DY21" i="7" s="1"/>
  <c r="GO186" i="7"/>
  <c r="GO11" i="7" s="1"/>
  <c r="GO190" i="7"/>
  <c r="GO15" i="7" s="1"/>
  <c r="EH199" i="7"/>
  <c r="EH24" i="7" s="1"/>
  <c r="R25" i="7"/>
  <c r="DY199" i="7"/>
  <c r="DY24" i="7" s="1"/>
  <c r="EH196" i="7"/>
  <c r="EH21" i="7" s="1"/>
  <c r="DY200" i="7"/>
  <c r="DY25" i="7" s="1"/>
  <c r="MC242" i="7"/>
  <c r="EE200" i="7"/>
  <c r="EE25" i="7" s="1"/>
  <c r="GI184" i="7"/>
  <c r="GI9" i="7" s="1"/>
  <c r="MC235" i="7"/>
  <c r="GP190" i="7"/>
  <c r="GP15" i="7" s="1"/>
  <c r="EF198" i="7"/>
  <c r="EF23" i="7" s="1"/>
  <c r="FN45" i="7"/>
  <c r="HZ24" i="7"/>
  <c r="GG31" i="7"/>
  <c r="EF199" i="7"/>
  <c r="EF24" i="7" s="1"/>
  <c r="KX184" i="7"/>
  <c r="GP192" i="7"/>
  <c r="GP17" i="7" s="1"/>
  <c r="GP187" i="7"/>
  <c r="GP12" i="7" s="1"/>
  <c r="GG8" i="7"/>
  <c r="GG27" i="7" s="1"/>
  <c r="GI47" i="8" s="1"/>
  <c r="GI49" i="8" s="1"/>
  <c r="EF200" i="7"/>
  <c r="EF25" i="7" s="1"/>
  <c r="DC46" i="7"/>
  <c r="MR237" i="7"/>
  <c r="GP197" i="7"/>
  <c r="GP22" i="7" s="1"/>
  <c r="GP195" i="7"/>
  <c r="GP20" i="7" s="1"/>
  <c r="EE186" i="7"/>
  <c r="EE11" i="7" s="1"/>
  <c r="GI198" i="7"/>
  <c r="GI23" i="7" s="1"/>
  <c r="HG184" i="7"/>
  <c r="HG9" i="7" s="1"/>
  <c r="HG189" i="7"/>
  <c r="HG14" i="7" s="1"/>
  <c r="GI197" i="7"/>
  <c r="GI22" i="7" s="1"/>
  <c r="GI196" i="7"/>
  <c r="GI21" i="7" s="1"/>
  <c r="GI191" i="7"/>
  <c r="GI16" i="7" s="1"/>
  <c r="HG200" i="7"/>
  <c r="HG25" i="7" s="1"/>
  <c r="GP196" i="7"/>
  <c r="GP21" i="7" s="1"/>
  <c r="GI200" i="7"/>
  <c r="GI25" i="7" s="1"/>
  <c r="EE193" i="7"/>
  <c r="EE18" i="7" s="1"/>
  <c r="HG192" i="7"/>
  <c r="HG17" i="7" s="1"/>
  <c r="HG187" i="7"/>
  <c r="HG12" i="7" s="1"/>
  <c r="HE10" i="7"/>
  <c r="DB46" i="7"/>
  <c r="EE189" i="7"/>
  <c r="EE14" i="7" s="1"/>
  <c r="HG191" i="7"/>
  <c r="HG16" i="7" s="1"/>
  <c r="MR239" i="7"/>
  <c r="MJ232" i="7"/>
  <c r="MQ246" i="7"/>
  <c r="HG183" i="7"/>
  <c r="MC229" i="7"/>
  <c r="GN165" i="7"/>
  <c r="MJ235" i="7"/>
  <c r="EC165" i="7"/>
  <c r="DE45" i="7"/>
  <c r="GI199" i="7"/>
  <c r="GI24" i="7" s="1"/>
  <c r="EE184" i="7"/>
  <c r="EE9" i="7" s="1"/>
  <c r="HG195" i="7"/>
  <c r="HG20" i="7" s="1"/>
  <c r="GP191" i="7"/>
  <c r="GP16" i="7" s="1"/>
  <c r="HG190" i="7"/>
  <c r="HG15" i="7" s="1"/>
  <c r="EG165" i="7"/>
  <c r="MJ240" i="7"/>
  <c r="GM165" i="7"/>
  <c r="MC231" i="7"/>
  <c r="R90" i="7"/>
  <c r="EE198" i="7"/>
  <c r="EE23" i="7" s="1"/>
  <c r="EE187" i="7"/>
  <c r="EE12" i="7" s="1"/>
  <c r="EE190" i="7"/>
  <c r="EE15" i="7" s="1"/>
  <c r="EE183" i="7"/>
  <c r="HL10" i="7"/>
  <c r="HG193" i="7"/>
  <c r="HG18" i="7" s="1"/>
  <c r="MH244" i="7"/>
  <c r="FQ45" i="7"/>
  <c r="MC238" i="7"/>
  <c r="MJ238" i="7"/>
  <c r="MH235" i="7"/>
  <c r="CZ46" i="7"/>
  <c r="MB246" i="7"/>
  <c r="GI194" i="7"/>
  <c r="GI19" i="7" s="1"/>
  <c r="HG197" i="7"/>
  <c r="HG22" i="7" s="1"/>
  <c r="DG45" i="7"/>
  <c r="EE194" i="7"/>
  <c r="EE19" i="7" s="1"/>
  <c r="GN191" i="7"/>
  <c r="GN16" i="7" s="1"/>
  <c r="GP193" i="7"/>
  <c r="GP18" i="7" s="1"/>
  <c r="GP183" i="7"/>
  <c r="GP186" i="7"/>
  <c r="GP11" i="7" s="1"/>
  <c r="GN193" i="7"/>
  <c r="GN18" i="7" s="1"/>
  <c r="GN190" i="7"/>
  <c r="GN15" i="7" s="1"/>
  <c r="EE185" i="7"/>
  <c r="EE10" i="7" s="1"/>
  <c r="HG199" i="7"/>
  <c r="HG24" i="7" s="1"/>
  <c r="GP188" i="7"/>
  <c r="GP13" i="7" s="1"/>
  <c r="GN183" i="7"/>
  <c r="GP194" i="7"/>
  <c r="GP19" i="7" s="1"/>
  <c r="GI192" i="7"/>
  <c r="GI17" i="7" s="1"/>
  <c r="GO188" i="7"/>
  <c r="GO13" i="7" s="1"/>
  <c r="EG183" i="7"/>
  <c r="EF189" i="7"/>
  <c r="EF14" i="7" s="1"/>
  <c r="HG198" i="7"/>
  <c r="HG23" i="7" s="1"/>
  <c r="GJ185" i="7"/>
  <c r="GJ10" i="7" s="1"/>
  <c r="GC162" i="7"/>
  <c r="GC32" i="7"/>
  <c r="GN188" i="7"/>
  <c r="GN13" i="7" s="1"/>
  <c r="GI187" i="7"/>
  <c r="GI12" i="7" s="1"/>
  <c r="EF186" i="7"/>
  <c r="EF11" i="7" s="1"/>
  <c r="HN9" i="7"/>
  <c r="GN189" i="7"/>
  <c r="GN14" i="7" s="1"/>
  <c r="GI190" i="7"/>
  <c r="GI15" i="7" s="1"/>
  <c r="EF185" i="7"/>
  <c r="EF10" i="7" s="1"/>
  <c r="HN13" i="7"/>
  <c r="FM46" i="7"/>
  <c r="GN186" i="7"/>
  <c r="GN11" i="7" s="1"/>
  <c r="EE191" i="7"/>
  <c r="EE16" i="7" s="1"/>
  <c r="EF192" i="7"/>
  <c r="EF17" i="7" s="1"/>
  <c r="EE197" i="7"/>
  <c r="EE22" i="7" s="1"/>
  <c r="GP185" i="7"/>
  <c r="GP10" i="7" s="1"/>
  <c r="GP189" i="7"/>
  <c r="GP14" i="7" s="1"/>
  <c r="GN192" i="7"/>
  <c r="GN17" i="7" s="1"/>
  <c r="GI183" i="7"/>
  <c r="EF187" i="7"/>
  <c r="EF12" i="7" s="1"/>
  <c r="EE199" i="7"/>
  <c r="EE24" i="7" s="1"/>
  <c r="GP199" i="7"/>
  <c r="GP24" i="7" s="1"/>
  <c r="GN185" i="7"/>
  <c r="GN10" i="7" s="1"/>
  <c r="GI185" i="7"/>
  <c r="GI10" i="7" s="1"/>
  <c r="EF193" i="7"/>
  <c r="EF18" i="7" s="1"/>
  <c r="GN199" i="7"/>
  <c r="GN24" i="7" s="1"/>
  <c r="GI188" i="7"/>
  <c r="GI13" i="7" s="1"/>
  <c r="EF184" i="7"/>
  <c r="EF9" i="7" s="1"/>
  <c r="HE11" i="7"/>
  <c r="GN198" i="7"/>
  <c r="GN23" i="7" s="1"/>
  <c r="EE196" i="7"/>
  <c r="EE21" i="7" s="1"/>
  <c r="EF196" i="7"/>
  <c r="EF21" i="7" s="1"/>
  <c r="MH231" i="7"/>
  <c r="GN197" i="7"/>
  <c r="GN22" i="7" s="1"/>
  <c r="GI186" i="7"/>
  <c r="GI11" i="7" s="1"/>
  <c r="EF195" i="7"/>
  <c r="EF20" i="7" s="1"/>
  <c r="M12" i="7"/>
  <c r="GJ192" i="7"/>
  <c r="GJ17" i="7" s="1"/>
  <c r="LB196" i="7"/>
  <c r="LB195" i="7"/>
  <c r="EA184" i="7"/>
  <c r="EA9" i="7" s="1"/>
  <c r="DW192" i="7"/>
  <c r="DW17" i="7" s="1"/>
  <c r="DW191" i="7"/>
  <c r="DW16" i="7" s="1"/>
  <c r="EA188" i="7"/>
  <c r="EA13" i="7" s="1"/>
  <c r="DW189" i="7"/>
  <c r="DW14" i="7" s="1"/>
  <c r="GJ188" i="7"/>
  <c r="GJ13" i="7" s="1"/>
  <c r="LB199" i="7"/>
  <c r="GL196" i="7"/>
  <c r="GL21" i="7" s="1"/>
  <c r="EA189" i="7"/>
  <c r="EA14" i="7" s="1"/>
  <c r="DW183" i="7"/>
  <c r="FQ46" i="7"/>
  <c r="DY165" i="7"/>
  <c r="EA183" i="7"/>
  <c r="DW198" i="7"/>
  <c r="DW23" i="7" s="1"/>
  <c r="LB198" i="7"/>
  <c r="GL195" i="7"/>
  <c r="GL20" i="7" s="1"/>
  <c r="FY162" i="7"/>
  <c r="LB200" i="7"/>
  <c r="LB197" i="7"/>
  <c r="GL193" i="7"/>
  <c r="GL18" i="7" s="1"/>
  <c r="EA187" i="7"/>
  <c r="EA12" i="7" s="1"/>
  <c r="LB184" i="7"/>
  <c r="EA186" i="7"/>
  <c r="EA11" i="7" s="1"/>
  <c r="DW199" i="7"/>
  <c r="DW24" i="7" s="1"/>
  <c r="EE192" i="7"/>
  <c r="EE17" i="7" s="1"/>
  <c r="EE195" i="7"/>
  <c r="EE20" i="7" s="1"/>
  <c r="HG186" i="7"/>
  <c r="HG11" i="7" s="1"/>
  <c r="EA190" i="7"/>
  <c r="EA15" i="7" s="1"/>
  <c r="DW195" i="7"/>
  <c r="DW20" i="7" s="1"/>
  <c r="FY32" i="7"/>
  <c r="HJ165" i="7"/>
  <c r="EA193" i="7"/>
  <c r="EA18" i="7" s="1"/>
  <c r="GJ189" i="7"/>
  <c r="GJ14" i="7" s="1"/>
  <c r="GJ184" i="7"/>
  <c r="GJ9" i="7" s="1"/>
  <c r="LB192" i="7"/>
  <c r="LB190" i="7"/>
  <c r="EA194" i="7"/>
  <c r="EA19" i="7" s="1"/>
  <c r="LB194" i="7"/>
  <c r="LB187" i="7"/>
  <c r="FY31" i="7"/>
  <c r="EG246" i="7"/>
  <c r="HK11" i="7"/>
  <c r="GJ186" i="7"/>
  <c r="GJ11" i="7" s="1"/>
  <c r="GJ183" i="7"/>
  <c r="MC244" i="7"/>
  <c r="DH46" i="7"/>
  <c r="MC232" i="7"/>
  <c r="GJ165" i="7"/>
  <c r="GI165" i="7"/>
  <c r="MJ241" i="7"/>
  <c r="MH237" i="7"/>
  <c r="MR244" i="7"/>
  <c r="MC240" i="7"/>
  <c r="EH165" i="7"/>
  <c r="MR233" i="7"/>
  <c r="MC230" i="7"/>
  <c r="MH243" i="7"/>
  <c r="MH241" i="7"/>
  <c r="MC243" i="7"/>
  <c r="MC233" i="7"/>
  <c r="MC234" i="7"/>
  <c r="MH228" i="7"/>
  <c r="EF165" i="7"/>
  <c r="MJ237" i="7"/>
  <c r="GL165" i="7"/>
  <c r="MC239" i="7"/>
  <c r="GP165" i="7"/>
  <c r="GH165" i="7"/>
  <c r="GJ190" i="7"/>
  <c r="GJ15" i="7" s="1"/>
  <c r="GJ194" i="7"/>
  <c r="GJ19" i="7" s="1"/>
  <c r="DW165" i="7"/>
  <c r="GO165" i="7"/>
  <c r="GJ195" i="7"/>
  <c r="GJ20" i="7" s="1"/>
  <c r="L21" i="37"/>
  <c r="L34" i="37" s="1"/>
  <c r="M24" i="7"/>
  <c r="GJ187" i="7"/>
  <c r="GJ12" i="7" s="1"/>
  <c r="FY8" i="7"/>
  <c r="FY27" i="7" s="1"/>
  <c r="GA47" i="8" s="1"/>
  <c r="GA49" i="8" s="1"/>
  <c r="GJ196" i="7"/>
  <c r="GJ21" i="7" s="1"/>
  <c r="DW190" i="7"/>
  <c r="DW15" i="7" s="1"/>
  <c r="GJ197" i="7"/>
  <c r="GJ22" i="7" s="1"/>
  <c r="GJ200" i="7"/>
  <c r="GJ25" i="7" s="1"/>
  <c r="GJ198" i="7"/>
  <c r="GJ23" i="7" s="1"/>
  <c r="MH232" i="7"/>
  <c r="MH236" i="7"/>
  <c r="EA246" i="7"/>
  <c r="KZ246" i="7"/>
  <c r="MH238" i="7"/>
  <c r="GF246" i="7"/>
  <c r="HL163" i="7"/>
  <c r="MC241" i="7"/>
  <c r="MR230" i="7"/>
  <c r="HL31" i="7"/>
  <c r="ED246" i="7"/>
  <c r="KU194" i="7"/>
  <c r="KU192" i="7"/>
  <c r="EA165" i="7"/>
  <c r="EH246" i="7"/>
  <c r="GO246" i="7"/>
  <c r="EE165" i="7"/>
  <c r="DY246" i="7"/>
  <c r="EC246" i="7"/>
  <c r="DH45" i="7"/>
  <c r="HJ246" i="7"/>
  <c r="HH246" i="7"/>
  <c r="ED165" i="7"/>
  <c r="DS8" i="7"/>
  <c r="DS27" i="7" s="1"/>
  <c r="DU47" i="8" s="1"/>
  <c r="DU49" i="8" s="1"/>
  <c r="DS163" i="7"/>
  <c r="DS31" i="7"/>
  <c r="DS32" i="7"/>
  <c r="DS162" i="7"/>
  <c r="HM246" i="7"/>
  <c r="GM246" i="7"/>
  <c r="HD10" i="7"/>
  <c r="KU193" i="7"/>
  <c r="KU187" i="7"/>
  <c r="EB165" i="7"/>
  <c r="KU200" i="7"/>
  <c r="KU196" i="7"/>
  <c r="GN246" i="7"/>
  <c r="KU199" i="7"/>
  <c r="KU197" i="7"/>
  <c r="KU246" i="7"/>
  <c r="DF45" i="7"/>
  <c r="GF165" i="7"/>
  <c r="EE246" i="7"/>
  <c r="EF246" i="7"/>
  <c r="LB246" i="7"/>
  <c r="EF190" i="7"/>
  <c r="EF15" i="7" s="1"/>
  <c r="HG246" i="7"/>
  <c r="KU183" i="7"/>
  <c r="GI246" i="7"/>
  <c r="LE246" i="7"/>
  <c r="MH234" i="7"/>
  <c r="KX199" i="7"/>
  <c r="KU198" i="7"/>
  <c r="EF194" i="7"/>
  <c r="EF19" i="7" s="1"/>
  <c r="GL246" i="7"/>
  <c r="GP246" i="7"/>
  <c r="KX200" i="7"/>
  <c r="KU191" i="7"/>
  <c r="EF197" i="7"/>
  <c r="EF22" i="7" s="1"/>
  <c r="EB246" i="7"/>
  <c r="KU188" i="7"/>
  <c r="MR227" i="7"/>
  <c r="KX198" i="7"/>
  <c r="GI193" i="7"/>
  <c r="GI18" i="7" s="1"/>
  <c r="KU186" i="7"/>
  <c r="EF191" i="7"/>
  <c r="EF16" i="7" s="1"/>
  <c r="R22" i="7"/>
  <c r="GH246" i="7"/>
  <c r="KU190" i="7"/>
  <c r="KU185" i="7"/>
  <c r="DW246" i="7"/>
  <c r="GJ246" i="7"/>
  <c r="LA32" i="7"/>
  <c r="LA163" i="7"/>
  <c r="R17" i="7"/>
  <c r="Q14" i="37"/>
  <c r="Q29" i="37" s="1"/>
  <c r="Q5" i="37"/>
  <c r="R163" i="7"/>
  <c r="R32" i="7" s="1"/>
  <c r="R162" i="7"/>
  <c r="R31" i="7" s="1"/>
  <c r="Q15" i="37"/>
  <c r="R18" i="7"/>
  <c r="DF46" i="7"/>
  <c r="Q13" i="37"/>
  <c r="Q32" i="37" s="1"/>
  <c r="R16" i="7"/>
  <c r="Q8" i="37"/>
  <c r="R11" i="7"/>
  <c r="Q11" i="37"/>
  <c r="Q27" i="37" s="1"/>
  <c r="R14" i="7"/>
  <c r="Q9" i="37"/>
  <c r="R12" i="7"/>
  <c r="Q12" i="37"/>
  <c r="R15" i="7"/>
  <c r="LA162" i="7"/>
  <c r="Q20" i="37"/>
  <c r="Q33" i="37" s="1"/>
  <c r="R23" i="7"/>
  <c r="HJ192" i="7"/>
  <c r="HJ17" i="7" s="1"/>
  <c r="HJ188" i="7"/>
  <c r="HJ13" i="7" s="1"/>
  <c r="HJ189" i="7"/>
  <c r="HJ14" i="7" s="1"/>
  <c r="HJ185" i="7"/>
  <c r="HJ10" i="7" s="1"/>
  <c r="HJ187" i="7"/>
  <c r="HJ12" i="7" s="1"/>
  <c r="HD19" i="7"/>
  <c r="HJ193" i="7"/>
  <c r="HJ18" i="7" s="1"/>
  <c r="S45" i="8"/>
  <c r="S28" i="8" s="1"/>
  <c r="LF31" i="7"/>
  <c r="LF8" i="7"/>
  <c r="LF163" i="7"/>
  <c r="LF162" i="7"/>
  <c r="HJ186" i="7"/>
  <c r="HJ11" i="7" s="1"/>
  <c r="HI163" i="7"/>
  <c r="HJ191" i="7"/>
  <c r="HJ16" i="7" s="1"/>
  <c r="HI162" i="7"/>
  <c r="LC31" i="7"/>
  <c r="HJ184" i="7"/>
  <c r="HJ9" i="7" s="1"/>
  <c r="MR250" i="7"/>
  <c r="LC162" i="7"/>
  <c r="LC163" i="7"/>
  <c r="HJ183" i="7"/>
  <c r="KX196" i="7"/>
  <c r="FG45" i="7"/>
  <c r="KX191" i="7"/>
  <c r="KX186" i="7"/>
  <c r="HJ194" i="7"/>
  <c r="HJ19" i="7" s="1"/>
  <c r="KX183" i="7"/>
  <c r="KX194" i="7"/>
  <c r="KX187" i="7"/>
  <c r="KX193" i="7"/>
  <c r="HJ195" i="7"/>
  <c r="HJ20" i="7" s="1"/>
  <c r="HJ199" i="7"/>
  <c r="HJ24" i="7" s="1"/>
  <c r="S33" i="8"/>
  <c r="HJ197" i="7"/>
  <c r="HJ22" i="7" s="1"/>
  <c r="HJ200" i="7"/>
  <c r="HJ25" i="7" s="1"/>
  <c r="MJ250" i="7"/>
  <c r="HJ198" i="7"/>
  <c r="HJ23" i="7" s="1"/>
  <c r="HI32" i="7"/>
  <c r="HE31" i="7"/>
  <c r="FG46" i="7"/>
  <c r="GB31" i="7"/>
  <c r="GB32" i="7"/>
  <c r="HE14" i="7"/>
  <c r="GB163" i="7"/>
  <c r="GL199" i="7"/>
  <c r="GL24" i="7" s="1"/>
  <c r="GL198" i="7"/>
  <c r="GL23" i="7" s="1"/>
  <c r="GL200" i="7"/>
  <c r="GL25" i="7" s="1"/>
  <c r="GL190" i="7"/>
  <c r="GL15" i="7" s="1"/>
  <c r="GL189" i="7"/>
  <c r="GL14" i="7" s="1"/>
  <c r="MH250" i="7"/>
  <c r="GL197" i="7"/>
  <c r="GL22" i="7" s="1"/>
  <c r="GL185" i="7"/>
  <c r="GL10" i="7" s="1"/>
  <c r="GL192" i="7"/>
  <c r="GL17" i="7" s="1"/>
  <c r="GL188" i="7"/>
  <c r="GL13" i="7" s="1"/>
  <c r="GL186" i="7"/>
  <c r="GL11" i="7" s="1"/>
  <c r="GL183" i="7"/>
  <c r="GL184" i="7"/>
  <c r="GL9" i="7" s="1"/>
  <c r="GL191" i="7"/>
  <c r="GL16" i="7" s="1"/>
  <c r="GL187" i="7"/>
  <c r="GL12" i="7" s="1"/>
  <c r="GB162" i="7"/>
  <c r="HE32" i="7"/>
  <c r="KX189" i="7"/>
  <c r="DX196" i="7"/>
  <c r="DX21" i="7" s="1"/>
  <c r="MC250" i="7"/>
  <c r="DX195" i="7"/>
  <c r="DX20" i="7" s="1"/>
  <c r="DX198" i="7"/>
  <c r="DX23" i="7" s="1"/>
  <c r="DX200" i="7"/>
  <c r="DX25" i="7" s="1"/>
  <c r="DX199" i="7"/>
  <c r="DX24" i="7" s="1"/>
  <c r="DX191" i="7"/>
  <c r="DX16" i="7" s="1"/>
  <c r="DX188" i="7"/>
  <c r="DX13" i="7" s="1"/>
  <c r="DX192" i="7"/>
  <c r="DX17" i="7" s="1"/>
  <c r="DX189" i="7"/>
  <c r="DX14" i="7" s="1"/>
  <c r="DX185" i="7"/>
  <c r="DX10" i="7" s="1"/>
  <c r="DX184" i="7"/>
  <c r="DX9" i="7" s="1"/>
  <c r="DX183" i="7"/>
  <c r="DX187" i="7"/>
  <c r="DX12" i="7" s="1"/>
  <c r="DX186" i="7"/>
  <c r="DX11" i="7" s="1"/>
  <c r="DX193" i="7"/>
  <c r="DX18" i="7" s="1"/>
  <c r="DX194" i="7"/>
  <c r="DX19" i="7" s="1"/>
  <c r="DX197" i="7"/>
  <c r="DX22" i="7" s="1"/>
  <c r="Q46" i="7"/>
  <c r="S46" i="8"/>
  <c r="GK31" i="7"/>
  <c r="GK32" i="7"/>
  <c r="GK163" i="7"/>
  <c r="GK162" i="7"/>
  <c r="HL14" i="7"/>
  <c r="HH165" i="7"/>
  <c r="HG165" i="7"/>
  <c r="HM165" i="7"/>
  <c r="HE165" i="7"/>
  <c r="HD165" i="7"/>
  <c r="HL165" i="7"/>
  <c r="HK165" i="7"/>
  <c r="HI165" i="7"/>
  <c r="HC165" i="7"/>
  <c r="HN165" i="7"/>
  <c r="HF165" i="7"/>
  <c r="LT274" i="7"/>
  <c r="KW8" i="7"/>
  <c r="KW32" i="7"/>
  <c r="KW31" i="7"/>
  <c r="KW162" i="7"/>
  <c r="N35" i="8"/>
  <c r="LT298" i="7"/>
  <c r="T157" i="7"/>
  <c r="V23" i="7"/>
  <c r="V87" i="7"/>
  <c r="IB23" i="7"/>
  <c r="IA23" i="7"/>
  <c r="II23" i="7"/>
  <c r="IF23" i="7"/>
  <c r="IE23" i="7"/>
  <c r="IH23" i="7"/>
  <c r="IG23" i="7"/>
  <c r="ID23" i="7"/>
  <c r="IK23" i="7"/>
  <c r="IC23" i="7"/>
  <c r="IL23" i="7"/>
  <c r="IJ23" i="7"/>
  <c r="U11" i="7"/>
  <c r="U75" i="7"/>
  <c r="HX11" i="7"/>
  <c r="HT11" i="7"/>
  <c r="HP11" i="7"/>
  <c r="HV11" i="7"/>
  <c r="HR11" i="7"/>
  <c r="HU11" i="7"/>
  <c r="HS11" i="7"/>
  <c r="HW11" i="7"/>
  <c r="HQ11" i="7"/>
  <c r="HZ11" i="7"/>
  <c r="HY11" i="7"/>
  <c r="HO11" i="7"/>
  <c r="U9" i="7"/>
  <c r="U73" i="7"/>
  <c r="HU9" i="7"/>
  <c r="HQ9" i="7"/>
  <c r="HT9" i="7"/>
  <c r="HS9" i="7"/>
  <c r="HP9" i="7"/>
  <c r="HR9" i="7"/>
  <c r="HX9" i="7"/>
  <c r="HV9" i="7"/>
  <c r="HW9" i="7"/>
  <c r="HZ9" i="7"/>
  <c r="HO9" i="7"/>
  <c r="HY9" i="7"/>
  <c r="U16" i="7"/>
  <c r="U80" i="7"/>
  <c r="HW16" i="7"/>
  <c r="HV16" i="7"/>
  <c r="HR16" i="7"/>
  <c r="HP16" i="7"/>
  <c r="HT16" i="7"/>
  <c r="HX16" i="7"/>
  <c r="HS16" i="7"/>
  <c r="HU16" i="7"/>
  <c r="HQ16" i="7"/>
  <c r="HO16" i="7"/>
  <c r="HZ16" i="7"/>
  <c r="HY16" i="7"/>
  <c r="U97" i="7"/>
  <c r="X79" i="27"/>
  <c r="U95" i="7"/>
  <c r="U72" i="7" s="1"/>
  <c r="V22" i="7"/>
  <c r="V86" i="7"/>
  <c r="IF22" i="7"/>
  <c r="IA22" i="7"/>
  <c r="II22" i="7"/>
  <c r="IB22" i="7"/>
  <c r="IE22" i="7"/>
  <c r="IG22" i="7"/>
  <c r="IH22" i="7"/>
  <c r="ID22" i="7"/>
  <c r="IL22" i="7"/>
  <c r="IJ22" i="7"/>
  <c r="IK22" i="7"/>
  <c r="IC22" i="7"/>
  <c r="U12" i="7"/>
  <c r="U76" i="7"/>
  <c r="HT12" i="7"/>
  <c r="HW12" i="7"/>
  <c r="HP12" i="7"/>
  <c r="HV12" i="7"/>
  <c r="HR12" i="7"/>
  <c r="HX12" i="7"/>
  <c r="HS12" i="7"/>
  <c r="HU12" i="7"/>
  <c r="HQ12" i="7"/>
  <c r="HZ12" i="7"/>
  <c r="HY12" i="7"/>
  <c r="HO12" i="7"/>
  <c r="U13" i="7"/>
  <c r="U77" i="7"/>
  <c r="HP13" i="7"/>
  <c r="HS13" i="7"/>
  <c r="HW13" i="7"/>
  <c r="HV13" i="7"/>
  <c r="HR13" i="7"/>
  <c r="HT13" i="7"/>
  <c r="HX13" i="7"/>
  <c r="HQ13" i="7"/>
  <c r="HU13" i="7"/>
  <c r="HO13" i="7"/>
  <c r="HY13" i="7"/>
  <c r="HZ13" i="7"/>
  <c r="U20" i="7"/>
  <c r="HV20" i="7"/>
  <c r="HR20" i="7"/>
  <c r="U84" i="7"/>
  <c r="HU20" i="7"/>
  <c r="HQ20" i="7"/>
  <c r="HW20" i="7"/>
  <c r="HT20" i="7"/>
  <c r="HX20" i="7"/>
  <c r="HS20" i="7"/>
  <c r="HP20" i="7"/>
  <c r="HO20" i="7"/>
  <c r="HY20" i="7"/>
  <c r="HZ20" i="7"/>
  <c r="U18" i="7"/>
  <c r="U82" i="7"/>
  <c r="HR18" i="7"/>
  <c r="HT18" i="7"/>
  <c r="HW18" i="7"/>
  <c r="HU18" i="7"/>
  <c r="HV18" i="7"/>
  <c r="HX18" i="7"/>
  <c r="HS18" i="7"/>
  <c r="HQ18" i="7"/>
  <c r="HP18" i="7"/>
  <c r="HZ18" i="7"/>
  <c r="HO18" i="7"/>
  <c r="HY18" i="7"/>
  <c r="U21" i="7"/>
  <c r="U85" i="7"/>
  <c r="HQ21" i="7"/>
  <c r="HW21" i="7"/>
  <c r="HT21" i="7"/>
  <c r="HU21" i="7"/>
  <c r="HX21" i="7"/>
  <c r="HV21" i="7"/>
  <c r="HR21" i="7"/>
  <c r="HS21" i="7"/>
  <c r="HP21" i="7"/>
  <c r="HZ21" i="7"/>
  <c r="HY21" i="7"/>
  <c r="HO21" i="7"/>
  <c r="GS46" i="7"/>
  <c r="GS45" i="7"/>
  <c r="Y40" i="27"/>
  <c r="Y65" i="27" s="1"/>
  <c r="Y40" i="28"/>
  <c r="Y65" i="28" s="1"/>
  <c r="Q45" i="7"/>
  <c r="S43" i="8"/>
  <c r="S26" i="8" s="1"/>
  <c r="U79" i="7"/>
  <c r="HR15" i="7"/>
  <c r="HQ15" i="7"/>
  <c r="HP15" i="7"/>
  <c r="HS15" i="7"/>
  <c r="HV15" i="7"/>
  <c r="HT15" i="7"/>
  <c r="HX15" i="7"/>
  <c r="AC33" i="15"/>
  <c r="X47" i="37"/>
  <c r="AA54" i="22"/>
  <c r="AB28" i="22"/>
  <c r="Z39" i="26"/>
  <c r="Z39" i="25"/>
  <c r="Z39" i="32"/>
  <c r="Z39" i="24"/>
  <c r="AC64" i="23"/>
  <c r="AC55" i="23"/>
  <c r="AD30" i="23"/>
  <c r="AC57" i="23"/>
  <c r="AC63" i="23"/>
  <c r="AA43" i="30"/>
  <c r="Z60" i="30"/>
  <c r="V36" i="6"/>
  <c r="W36" i="6" s="1"/>
  <c r="X66" i="21"/>
  <c r="U125" i="7" s="1"/>
  <c r="U53" i="7" s="1"/>
  <c r="AB28" i="31"/>
  <c r="AA54" i="31"/>
  <c r="AA42" i="24"/>
  <c r="Z56" i="24"/>
  <c r="X68" i="15"/>
  <c r="AD29" i="25"/>
  <c r="AC53" i="25"/>
  <c r="AC54" i="25"/>
  <c r="AC61" i="25"/>
  <c r="GT45" i="7"/>
  <c r="GT46" i="7"/>
  <c r="T9" i="7"/>
  <c r="T73" i="7"/>
  <c r="AC57" i="29"/>
  <c r="AD30" i="29"/>
  <c r="AC63" i="29"/>
  <c r="AC55" i="29"/>
  <c r="AC64" i="29"/>
  <c r="AA43" i="19"/>
  <c r="Z58" i="19"/>
  <c r="S46" i="7"/>
  <c r="S45" i="7"/>
  <c r="U45" i="8"/>
  <c r="U28" i="8" s="1"/>
  <c r="X71" i="15"/>
  <c r="AA47" i="20"/>
  <c r="Z48" i="20"/>
  <c r="Z61" i="20" s="1"/>
  <c r="V152" i="7"/>
  <c r="Y63" i="32"/>
  <c r="W43" i="8"/>
  <c r="W26" i="8" s="1"/>
  <c r="AA45" i="27"/>
  <c r="Z46" i="27"/>
  <c r="Z60" i="27" s="1"/>
  <c r="AA44" i="32"/>
  <c r="Z45" i="32"/>
  <c r="Z58" i="32" s="1"/>
  <c r="AC55" i="28"/>
  <c r="AC57" i="28"/>
  <c r="AC64" i="28"/>
  <c r="AD30" i="28"/>
  <c r="AC63" i="28"/>
  <c r="U19" i="7"/>
  <c r="U83" i="7"/>
  <c r="HX19" i="7"/>
  <c r="HP19" i="7"/>
  <c r="HT19" i="7"/>
  <c r="HV19" i="7"/>
  <c r="HS19" i="7"/>
  <c r="HU19" i="7"/>
  <c r="HW19" i="7"/>
  <c r="HQ19" i="7"/>
  <c r="HR19" i="7"/>
  <c r="AC61" i="32"/>
  <c r="AD29" i="32"/>
  <c r="Z50" i="29"/>
  <c r="Y62" i="29"/>
  <c r="Y67" i="29" s="1"/>
  <c r="V106" i="7" s="1"/>
  <c r="L45" i="7"/>
  <c r="N43" i="8"/>
  <c r="N26" i="8" s="1"/>
  <c r="H30" i="8"/>
  <c r="HY19" i="7"/>
  <c r="AB28" i="30"/>
  <c r="AA56" i="30"/>
  <c r="AB28" i="20"/>
  <c r="AA54" i="20"/>
  <c r="KO25" i="7"/>
  <c r="AA47" i="15"/>
  <c r="Z48" i="15"/>
  <c r="Z63" i="15" s="1"/>
  <c r="T146" i="7"/>
  <c r="Z46" i="17"/>
  <c r="Z60" i="17" s="1"/>
  <c r="AA45" i="17"/>
  <c r="GR45" i="7"/>
  <c r="GR46" i="7"/>
  <c r="Z61" i="15"/>
  <c r="V150" i="7"/>
  <c r="AD57" i="19"/>
  <c r="AD55" i="19"/>
  <c r="AD63" i="19"/>
  <c r="AE30" i="19"/>
  <c r="Z46" i="20"/>
  <c r="Z60" i="20" s="1"/>
  <c r="AA45" i="20"/>
  <c r="AC37" i="15"/>
  <c r="X45" i="37"/>
  <c r="AA47" i="29"/>
  <c r="Z48" i="29"/>
  <c r="Z61" i="29" s="1"/>
  <c r="T10" i="7"/>
  <c r="T74" i="7"/>
  <c r="HN10" i="7"/>
  <c r="X72" i="30"/>
  <c r="GQ45" i="7"/>
  <c r="GQ46" i="7"/>
  <c r="AA43" i="23"/>
  <c r="Z58" i="23"/>
  <c r="T117" i="7"/>
  <c r="T165" i="7"/>
  <c r="AC36" i="15"/>
  <c r="X44" i="37"/>
  <c r="HK9" i="7"/>
  <c r="Z50" i="27"/>
  <c r="Y62" i="27"/>
  <c r="Y67" i="27" s="1"/>
  <c r="Z48" i="30"/>
  <c r="Z63" i="30" s="1"/>
  <c r="AA47" i="30"/>
  <c r="X66" i="23"/>
  <c r="U135" i="7" s="1"/>
  <c r="U63" i="7" s="1"/>
  <c r="HO15" i="7"/>
  <c r="Z50" i="30"/>
  <c r="Y64" i="30"/>
  <c r="X71" i="30"/>
  <c r="AA47" i="28"/>
  <c r="Z48" i="28"/>
  <c r="Z61" i="28" s="1"/>
  <c r="V151" i="7"/>
  <c r="AA43" i="29"/>
  <c r="Z58" i="29"/>
  <c r="Z48" i="12"/>
  <c r="Z61" i="12" s="1"/>
  <c r="AA47" i="12"/>
  <c r="AF27" i="25"/>
  <c r="AF52" i="25" s="1"/>
  <c r="AE52" i="25"/>
  <c r="AB27" i="32"/>
  <c r="AA52" i="32"/>
  <c r="V149" i="7"/>
  <c r="Z48" i="31"/>
  <c r="Z61" i="31" s="1"/>
  <c r="AA47" i="31"/>
  <c r="Z45" i="24"/>
  <c r="Z58" i="24" s="1"/>
  <c r="AA44" i="24"/>
  <c r="X66" i="12"/>
  <c r="U130" i="7" s="1"/>
  <c r="U58" i="7" s="1"/>
  <c r="AD54" i="24"/>
  <c r="AE29" i="24"/>
  <c r="AD61" i="24"/>
  <c r="AD53" i="24"/>
  <c r="Z40" i="22"/>
  <c r="Z65" i="22" s="1"/>
  <c r="AA46" i="24"/>
  <c r="Z47" i="24"/>
  <c r="Z59" i="24" s="1"/>
  <c r="Y43" i="8"/>
  <c r="Y26" i="8" s="1"/>
  <c r="Z40" i="23"/>
  <c r="Z65" i="23" s="1"/>
  <c r="Z48" i="18"/>
  <c r="Z61" i="18" s="1"/>
  <c r="AA47" i="18"/>
  <c r="Z40" i="26"/>
  <c r="Z40" i="32"/>
  <c r="Z40" i="25"/>
  <c r="Z40" i="24"/>
  <c r="T11" i="7"/>
  <c r="T75" i="7"/>
  <c r="U156" i="7"/>
  <c r="HL9" i="7"/>
  <c r="AA46" i="26"/>
  <c r="Z47" i="26"/>
  <c r="X148" i="7"/>
  <c r="Y154" i="7"/>
  <c r="HZ15" i="7"/>
  <c r="Z50" i="21"/>
  <c r="Y62" i="21"/>
  <c r="Y67" i="21" s="1"/>
  <c r="V98" i="7" s="1"/>
  <c r="HI9" i="7"/>
  <c r="HD11" i="7"/>
  <c r="AB43" i="15"/>
  <c r="AB60" i="15" s="1"/>
  <c r="AA47" i="19"/>
  <c r="Z48" i="19"/>
  <c r="Z61" i="19" s="1"/>
  <c r="Z45" i="26"/>
  <c r="AA44" i="26"/>
  <c r="AB27" i="24"/>
  <c r="AA52" i="24"/>
  <c r="Y40" i="29"/>
  <c r="Y65" i="29" s="1"/>
  <c r="Y40" i="20"/>
  <c r="Y65" i="20" s="1"/>
  <c r="AC63" i="17"/>
  <c r="AC55" i="17"/>
  <c r="AC57" i="17"/>
  <c r="AC64" i="17"/>
  <c r="AD30" i="17"/>
  <c r="AB43" i="21"/>
  <c r="AA58" i="21"/>
  <c r="AA47" i="21"/>
  <c r="Z48" i="21"/>
  <c r="Z61" i="21" s="1"/>
  <c r="AA46" i="25"/>
  <c r="Z47" i="25"/>
  <c r="Z59" i="25" s="1"/>
  <c r="AA43" i="12"/>
  <c r="Z58" i="12"/>
  <c r="AA45" i="21"/>
  <c r="Z46" i="21"/>
  <c r="Z60" i="21" s="1"/>
  <c r="AC35" i="15"/>
  <c r="X43" i="37"/>
  <c r="AB42" i="15"/>
  <c r="AB59" i="15" s="1"/>
  <c r="AA43" i="22"/>
  <c r="Z58" i="22"/>
  <c r="Z50" i="18"/>
  <c r="Y62" i="18"/>
  <c r="Y66" i="18" s="1"/>
  <c r="V129" i="7" s="1"/>
  <c r="V57" i="7" s="1"/>
  <c r="AB28" i="23"/>
  <c r="AA54" i="23"/>
  <c r="AA54" i="18"/>
  <c r="AB28" i="18"/>
  <c r="Z50" i="28"/>
  <c r="Y62" i="28"/>
  <c r="Y67" i="28" s="1"/>
  <c r="U24" i="7"/>
  <c r="U88" i="7"/>
  <c r="HX24" i="7"/>
  <c r="HT24" i="7"/>
  <c r="HP24" i="7"/>
  <c r="HS24" i="7"/>
  <c r="HV24" i="7"/>
  <c r="HW24" i="7"/>
  <c r="HU24" i="7"/>
  <c r="HR24" i="7"/>
  <c r="HQ24" i="7"/>
  <c r="AA47" i="27"/>
  <c r="Z48" i="27"/>
  <c r="Z61" i="27" s="1"/>
  <c r="GY45" i="7"/>
  <c r="GY46" i="7"/>
  <c r="X48" i="37"/>
  <c r="AC34" i="15"/>
  <c r="GU46" i="7"/>
  <c r="GU45" i="7"/>
  <c r="AC60" i="3"/>
  <c r="AC61" i="3"/>
  <c r="AC62" i="3"/>
  <c r="AC63" i="3"/>
  <c r="AC64" i="3"/>
  <c r="AC55" i="3"/>
  <c r="AC56" i="3"/>
  <c r="AD24" i="3"/>
  <c r="AC59" i="3"/>
  <c r="AB28" i="21"/>
  <c r="AA54" i="21"/>
  <c r="AC63" i="12"/>
  <c r="AD30" i="12"/>
  <c r="AC55" i="12"/>
  <c r="AC57" i="12"/>
  <c r="AB66" i="3"/>
  <c r="AA47" i="23"/>
  <c r="Z48" i="23"/>
  <c r="Z61" i="23" s="1"/>
  <c r="AD64" i="27"/>
  <c r="AD55" i="27"/>
  <c r="AE30" i="27"/>
  <c r="AD63" i="27"/>
  <c r="AD57" i="27"/>
  <c r="AA43" i="31"/>
  <c r="Z58" i="31"/>
  <c r="AA45" i="22"/>
  <c r="Z46" i="22"/>
  <c r="Z60" i="22" s="1"/>
  <c r="AC65" i="30"/>
  <c r="AC66" i="30"/>
  <c r="AD30" i="30"/>
  <c r="AC57" i="30"/>
  <c r="AC59" i="30"/>
  <c r="AD30" i="31"/>
  <c r="AC63" i="31"/>
  <c r="AC55" i="31"/>
  <c r="AC64" i="31"/>
  <c r="AC57" i="31"/>
  <c r="AA45" i="18"/>
  <c r="Z46" i="18"/>
  <c r="Z60" i="18" s="1"/>
  <c r="AD65" i="15"/>
  <c r="AE30" i="15"/>
  <c r="AE66" i="15" s="1"/>
  <c r="AD57" i="15"/>
  <c r="Z50" i="17"/>
  <c r="Y62" i="17"/>
  <c r="Y67" i="17" s="1"/>
  <c r="V100" i="7" s="1"/>
  <c r="AA43" i="18"/>
  <c r="Z58" i="18"/>
  <c r="AD30" i="18"/>
  <c r="AD64" i="18" s="1"/>
  <c r="AC57" i="18"/>
  <c r="AC55" i="18"/>
  <c r="AC63" i="18"/>
  <c r="HN11" i="7"/>
  <c r="AA45" i="19"/>
  <c r="Z46" i="19"/>
  <c r="Z60" i="19" s="1"/>
  <c r="AA44" i="25"/>
  <c r="Z45" i="25"/>
  <c r="Z58" i="25" s="1"/>
  <c r="AB43" i="17"/>
  <c r="AA58" i="17"/>
  <c r="AA42" i="32"/>
  <c r="Z56" i="32"/>
  <c r="T14" i="7"/>
  <c r="T78" i="7"/>
  <c r="HB45" i="7"/>
  <c r="HB46" i="7"/>
  <c r="HA45" i="7"/>
  <c r="HA46" i="7"/>
  <c r="AC57" i="21"/>
  <c r="AC63" i="21"/>
  <c r="AD30" i="21"/>
  <c r="AC64" i="21"/>
  <c r="AC55" i="21"/>
  <c r="AC53" i="32"/>
  <c r="AC54" i="32"/>
  <c r="AD30" i="32"/>
  <c r="Z50" i="12"/>
  <c r="Y62" i="12"/>
  <c r="Y65" i="25"/>
  <c r="V111" i="7" s="1"/>
  <c r="V352" i="7" s="1"/>
  <c r="Z46" i="12"/>
  <c r="Z60" i="12" s="1"/>
  <c r="AA45" i="12"/>
  <c r="AA54" i="19"/>
  <c r="AB28" i="19"/>
  <c r="AA47" i="17"/>
  <c r="Z48" i="17"/>
  <c r="Z61" i="17" s="1"/>
  <c r="AA54" i="12"/>
  <c r="AB28" i="12"/>
  <c r="GZ45" i="7"/>
  <c r="GZ46" i="7"/>
  <c r="Z39" i="3"/>
  <c r="AB43" i="27"/>
  <c r="AA58" i="27"/>
  <c r="AD63" i="20"/>
  <c r="AD57" i="20"/>
  <c r="AD64" i="20"/>
  <c r="AE30" i="20"/>
  <c r="AD55" i="20"/>
  <c r="AA47" i="22"/>
  <c r="Z48" i="22"/>
  <c r="Z61" i="22" s="1"/>
  <c r="AA42" i="25"/>
  <c r="Z56" i="25"/>
  <c r="Z50" i="19"/>
  <c r="Y62" i="19"/>
  <c r="Y67" i="19" s="1"/>
  <c r="V105" i="7" s="1"/>
  <c r="Z54" i="28"/>
  <c r="AA28" i="28"/>
  <c r="Z46" i="31"/>
  <c r="Z60" i="31" s="1"/>
  <c r="AA45" i="31"/>
  <c r="GW45" i="7"/>
  <c r="GW46" i="7"/>
  <c r="U153" i="7"/>
  <c r="Z50" i="15"/>
  <c r="Y64" i="15"/>
  <c r="Y69" i="15" s="1"/>
  <c r="GX45" i="7"/>
  <c r="GX46" i="7"/>
  <c r="HO19" i="7"/>
  <c r="Z54" i="27"/>
  <c r="AA28" i="27"/>
  <c r="AA45" i="23"/>
  <c r="Z46" i="23"/>
  <c r="Z60" i="23" s="1"/>
  <c r="Z50" i="22"/>
  <c r="Y62" i="22"/>
  <c r="Y66" i="22" s="1"/>
  <c r="V134" i="7" s="1"/>
  <c r="V62" i="7" s="1"/>
  <c r="HY24" i="7"/>
  <c r="U101" i="7"/>
  <c r="X79" i="28"/>
  <c r="T95" i="7"/>
  <c r="T158" i="7"/>
  <c r="Z46" i="15"/>
  <c r="Z62" i="15" s="1"/>
  <c r="AA45" i="15"/>
  <c r="GV46" i="7"/>
  <c r="GV45" i="7"/>
  <c r="Z46" i="30"/>
  <c r="Z62" i="30" s="1"/>
  <c r="AA45" i="30"/>
  <c r="AA43" i="20"/>
  <c r="Z58" i="20"/>
  <c r="HE9" i="7"/>
  <c r="AB54" i="17"/>
  <c r="AC28" i="17"/>
  <c r="V145" i="7"/>
  <c r="AC63" i="22"/>
  <c r="AC55" i="22"/>
  <c r="AC64" i="22"/>
  <c r="AC57" i="22"/>
  <c r="AD30" i="22"/>
  <c r="HL11" i="7"/>
  <c r="Y63" i="24"/>
  <c r="Z50" i="31"/>
  <c r="Y62" i="31"/>
  <c r="Y67" i="31" s="1"/>
  <c r="V99" i="7" s="1"/>
  <c r="AB28" i="15"/>
  <c r="AA56" i="15"/>
  <c r="AB28" i="29"/>
  <c r="AA54" i="29"/>
  <c r="AE52" i="26"/>
  <c r="AF27" i="26"/>
  <c r="AF52" i="26" s="1"/>
  <c r="Y63" i="25"/>
  <c r="AA43" i="28"/>
  <c r="Z58" i="28"/>
  <c r="Y64" i="24"/>
  <c r="V136" i="7" s="1"/>
  <c r="V64" i="7" s="1"/>
  <c r="X40" i="3"/>
  <c r="X65" i="3" s="1"/>
  <c r="AA45" i="28"/>
  <c r="Z46" i="28"/>
  <c r="Z60" i="28" s="1"/>
  <c r="Z50" i="23"/>
  <c r="Y62" i="23"/>
  <c r="Y67" i="23" s="1"/>
  <c r="V108" i="7" s="1"/>
  <c r="AA25" i="7"/>
  <c r="AA89" i="7"/>
  <c r="KT25" i="7"/>
  <c r="KK25" i="7"/>
  <c r="KQ25" i="7"/>
  <c r="KS25" i="7"/>
  <c r="KJ25" i="7"/>
  <c r="KI25" i="7"/>
  <c r="KR25" i="7"/>
  <c r="KN25" i="7"/>
  <c r="KM25" i="7"/>
  <c r="Z47" i="32"/>
  <c r="Z59" i="32" s="1"/>
  <c r="AA46" i="32"/>
  <c r="AC32" i="15"/>
  <c r="X46" i="37"/>
  <c r="AA45" i="29"/>
  <c r="Z46" i="29"/>
  <c r="Z60" i="29" s="1"/>
  <c r="HD9" i="7"/>
  <c r="S35" i="8" l="1"/>
  <c r="HS41" i="7"/>
  <c r="HU46" i="8" s="1"/>
  <c r="DM29" i="8"/>
  <c r="DW29" i="8"/>
  <c r="DX29" i="8"/>
  <c r="GF29" i="8"/>
  <c r="DO29" i="8"/>
  <c r="EB29" i="8"/>
  <c r="FV29" i="8"/>
  <c r="GA29" i="8"/>
  <c r="GC29" i="8"/>
  <c r="FZ29" i="8"/>
  <c r="FW29" i="8"/>
  <c r="GI29" i="8"/>
  <c r="HF29" i="8"/>
  <c r="DP29" i="8"/>
  <c r="FU29" i="8"/>
  <c r="GD29" i="8"/>
  <c r="HG29" i="8"/>
  <c r="HK29" i="8"/>
  <c r="HN29" i="8"/>
  <c r="IA29" i="8"/>
  <c r="DQ29" i="8"/>
  <c r="DS29" i="8"/>
  <c r="DV29" i="8"/>
  <c r="DT29" i="8"/>
  <c r="FY29" i="8"/>
  <c r="FX29" i="8"/>
  <c r="HP29" i="8"/>
  <c r="DR29" i="8"/>
  <c r="DN29" i="8"/>
  <c r="DU29" i="8"/>
  <c r="GE29" i="8"/>
  <c r="GB29" i="8"/>
  <c r="GM29" i="8"/>
  <c r="HM29" i="8"/>
  <c r="HT29" i="8"/>
  <c r="O29" i="8"/>
  <c r="V29" i="8"/>
  <c r="T29" i="8"/>
  <c r="O51" i="8"/>
  <c r="O34" i="8" s="1"/>
  <c r="O35" i="8" s="1"/>
  <c r="V51" i="8"/>
  <c r="V34" i="8" s="1"/>
  <c r="V35" i="8" s="1"/>
  <c r="T68" i="7"/>
  <c r="T51" i="8"/>
  <c r="T34" i="8" s="1"/>
  <c r="T35" i="8" s="1"/>
  <c r="AA51" i="8"/>
  <c r="AA34" i="8" s="1"/>
  <c r="KU43" i="8"/>
  <c r="KU26" i="8" s="1"/>
  <c r="HH17" i="7"/>
  <c r="HO41" i="7"/>
  <c r="HQ46" i="8" s="1"/>
  <c r="HV41" i="7"/>
  <c r="HX29" i="8" s="1"/>
  <c r="U41" i="7"/>
  <c r="W29" i="8" s="1"/>
  <c r="HF17" i="7"/>
  <c r="HT41" i="7"/>
  <c r="HV29" i="8" s="1"/>
  <c r="HQ41" i="7"/>
  <c r="HS29" i="8" s="1"/>
  <c r="HC17" i="7"/>
  <c r="HW41" i="7"/>
  <c r="HX41" i="7"/>
  <c r="HP41" i="7"/>
  <c r="HZ41" i="7"/>
  <c r="IB29" i="8" s="1"/>
  <c r="HU41" i="7"/>
  <c r="T349" i="7"/>
  <c r="T81" i="7"/>
  <c r="X67" i="20"/>
  <c r="HW165" i="7" s="1"/>
  <c r="X66" i="20"/>
  <c r="U131" i="7" s="1"/>
  <c r="U59" i="7" s="1"/>
  <c r="HD17" i="7"/>
  <c r="Y62" i="20"/>
  <c r="Z50" i="20"/>
  <c r="HN17" i="7"/>
  <c r="HL17" i="7"/>
  <c r="HK17" i="7"/>
  <c r="HI17" i="7"/>
  <c r="HE17" i="7"/>
  <c r="U30" i="8"/>
  <c r="U32" i="8" s="1"/>
  <c r="J32" i="8"/>
  <c r="IP33" i="7"/>
  <c r="AA13" i="13"/>
  <c r="Z12" i="13"/>
  <c r="AA22" i="13"/>
  <c r="Z21" i="13"/>
  <c r="G30" i="8"/>
  <c r="G32" i="8" s="1"/>
  <c r="AA19" i="13"/>
  <c r="Z18" i="13"/>
  <c r="AA16" i="13"/>
  <c r="Z15" i="13"/>
  <c r="Y72" i="15"/>
  <c r="R30" i="8"/>
  <c r="R32" i="8" s="1"/>
  <c r="M30" i="8"/>
  <c r="M32" i="8" s="1"/>
  <c r="U49" i="8"/>
  <c r="S49" i="8"/>
  <c r="N49" i="8"/>
  <c r="HY15" i="7"/>
  <c r="HW15" i="7"/>
  <c r="HU15" i="7"/>
  <c r="D6" i="39"/>
  <c r="GE32" i="7"/>
  <c r="GG43" i="8" s="1"/>
  <c r="GG26" i="8" s="1"/>
  <c r="KN43" i="8"/>
  <c r="KN26" i="8" s="1"/>
  <c r="KA43" i="7"/>
  <c r="KC51" i="8" s="1"/>
  <c r="KC34" i="8" s="1"/>
  <c r="IQ40" i="7"/>
  <c r="IP39" i="7"/>
  <c r="KE35" i="7"/>
  <c r="KG42" i="7"/>
  <c r="KI44" i="8" s="1"/>
  <c r="KI27" i="8" s="1"/>
  <c r="HV34" i="7"/>
  <c r="HX45" i="8" s="1"/>
  <c r="HX28" i="8" s="1"/>
  <c r="IS39" i="7"/>
  <c r="IX39" i="7"/>
  <c r="IV39" i="7"/>
  <c r="W39" i="7"/>
  <c r="IN40" i="7"/>
  <c r="IM40" i="7"/>
  <c r="IR40" i="7"/>
  <c r="JY42" i="7"/>
  <c r="KA44" i="8" s="1"/>
  <c r="KA27" i="8" s="1"/>
  <c r="KB42" i="7"/>
  <c r="KD44" i="8" s="1"/>
  <c r="KD27" i="8" s="1"/>
  <c r="KA42" i="7"/>
  <c r="KC44" i="8" s="1"/>
  <c r="KC27" i="8" s="1"/>
  <c r="IO33" i="7"/>
  <c r="IN33" i="7"/>
  <c r="IS33" i="7"/>
  <c r="KD35" i="7"/>
  <c r="JW35" i="7"/>
  <c r="JX43" i="7"/>
  <c r="JZ51" i="8" s="1"/>
  <c r="JZ34" i="8" s="1"/>
  <c r="JY35" i="7"/>
  <c r="Z43" i="7"/>
  <c r="KE43" i="7"/>
  <c r="KG51" i="8" s="1"/>
  <c r="KG34" i="8" s="1"/>
  <c r="KH35" i="7"/>
  <c r="JK36" i="7"/>
  <c r="Y36" i="7"/>
  <c r="JS36" i="7"/>
  <c r="JU36" i="7"/>
  <c r="JQ36" i="7"/>
  <c r="JL36" i="7"/>
  <c r="JR36" i="7"/>
  <c r="JV36" i="7"/>
  <c r="JO36" i="7"/>
  <c r="JN36" i="7"/>
  <c r="JP36" i="7"/>
  <c r="JM36" i="7"/>
  <c r="JT36" i="7"/>
  <c r="IP38" i="7"/>
  <c r="W38" i="7"/>
  <c r="IT38" i="7"/>
  <c r="IX38" i="7"/>
  <c r="IW38" i="7"/>
  <c r="IQ38" i="7"/>
  <c r="IO38" i="7"/>
  <c r="IS38" i="7"/>
  <c r="IM38" i="7"/>
  <c r="IR38" i="7"/>
  <c r="IU38" i="7"/>
  <c r="IN38" i="7"/>
  <c r="IV38" i="7"/>
  <c r="HR34" i="7"/>
  <c r="HT45" i="8" s="1"/>
  <c r="HT28" i="8" s="1"/>
  <c r="HU34" i="7"/>
  <c r="HW45" i="8" s="1"/>
  <c r="HW28" i="8" s="1"/>
  <c r="HP34" i="7"/>
  <c r="HR45" i="8" s="1"/>
  <c r="HR28" i="8" s="1"/>
  <c r="HW34" i="7"/>
  <c r="HY45" i="8" s="1"/>
  <c r="HY28" i="8" s="1"/>
  <c r="HS34" i="7"/>
  <c r="HU45" i="8" s="1"/>
  <c r="HU28" i="8" s="1"/>
  <c r="U34" i="7"/>
  <c r="HX34" i="7"/>
  <c r="HZ45" i="8" s="1"/>
  <c r="HZ28" i="8" s="1"/>
  <c r="Y68" i="15"/>
  <c r="V122" i="7" s="1"/>
  <c r="V50" i="7" s="1"/>
  <c r="IE41" i="7"/>
  <c r="IG46" i="8" s="1"/>
  <c r="V41" i="7"/>
  <c r="X46" i="8" s="1"/>
  <c r="II41" i="7"/>
  <c r="IK46" i="8" s="1"/>
  <c r="IB41" i="7"/>
  <c r="ID46" i="8" s="1"/>
  <c r="IA41" i="7"/>
  <c r="IC46" i="8" s="1"/>
  <c r="ID41" i="7"/>
  <c r="IF46" i="8" s="1"/>
  <c r="IG41" i="7"/>
  <c r="II46" i="8" s="1"/>
  <c r="IK41" i="7"/>
  <c r="IM46" i="8" s="1"/>
  <c r="IL41" i="7"/>
  <c r="IN46" i="8" s="1"/>
  <c r="IF41" i="7"/>
  <c r="IH46" i="8" s="1"/>
  <c r="IC41" i="7"/>
  <c r="IE46" i="8" s="1"/>
  <c r="IH41" i="7"/>
  <c r="IJ46" i="8" s="1"/>
  <c r="IJ41" i="7"/>
  <c r="IL46" i="8" s="1"/>
  <c r="Z63" i="24"/>
  <c r="HO34" i="7"/>
  <c r="HQ45" i="8" s="1"/>
  <c r="HQ28" i="8" s="1"/>
  <c r="IO39" i="7"/>
  <c r="IT39" i="7"/>
  <c r="IR39" i="7"/>
  <c r="IS40" i="7"/>
  <c r="IV40" i="7"/>
  <c r="W40" i="7"/>
  <c r="JW42" i="7"/>
  <c r="JY44" i="8" s="1"/>
  <c r="JY27" i="8" s="1"/>
  <c r="KE42" i="7"/>
  <c r="KG44" i="8" s="1"/>
  <c r="KG27" i="8" s="1"/>
  <c r="Z42" i="7"/>
  <c r="AB44" i="8" s="1"/>
  <c r="AB27" i="8" s="1"/>
  <c r="IQ33" i="7"/>
  <c r="IR33" i="7"/>
  <c r="IW33" i="7"/>
  <c r="AC56" i="40"/>
  <c r="AD28" i="40"/>
  <c r="KC43" i="7"/>
  <c r="KE51" i="8" s="1"/>
  <c r="KE34" i="8" s="1"/>
  <c r="KG35" i="7"/>
  <c r="KB43" i="7"/>
  <c r="KD51" i="8" s="1"/>
  <c r="KD34" i="8" s="1"/>
  <c r="JZ43" i="7"/>
  <c r="KB51" i="8" s="1"/>
  <c r="KB34" i="8" s="1"/>
  <c r="KF43" i="7"/>
  <c r="KH51" i="8" s="1"/>
  <c r="KH34" i="8" s="1"/>
  <c r="KA35" i="7"/>
  <c r="HT34" i="7"/>
  <c r="HV45" i="8" s="1"/>
  <c r="HV28" i="8" s="1"/>
  <c r="HY34" i="7"/>
  <c r="IA45" i="8" s="1"/>
  <c r="IA28" i="8" s="1"/>
  <c r="IQ39" i="7"/>
  <c r="IN39" i="7"/>
  <c r="IU39" i="7"/>
  <c r="IW40" i="7"/>
  <c r="IO40" i="7"/>
  <c r="IX40" i="7"/>
  <c r="IP40" i="7"/>
  <c r="KD42" i="7"/>
  <c r="KF44" i="8" s="1"/>
  <c r="KF27" i="8" s="1"/>
  <c r="JZ42" i="7"/>
  <c r="KB44" i="8" s="1"/>
  <c r="KB27" i="8" s="1"/>
  <c r="KF42" i="7"/>
  <c r="KH44" i="8" s="1"/>
  <c r="KH27" i="8" s="1"/>
  <c r="IT33" i="7"/>
  <c r="IU33" i="7"/>
  <c r="W33" i="7"/>
  <c r="JY43" i="7"/>
  <c r="KA51" i="8" s="1"/>
  <c r="KA34" i="8" s="1"/>
  <c r="KD43" i="7"/>
  <c r="KF51" i="8" s="1"/>
  <c r="KF34" i="8" s="1"/>
  <c r="JW43" i="7"/>
  <c r="JY51" i="8" s="1"/>
  <c r="JY34" i="8" s="1"/>
  <c r="KH43" i="7"/>
  <c r="KJ51" i="8" s="1"/>
  <c r="KJ34" i="8" s="1"/>
  <c r="KF35" i="7"/>
  <c r="Z35" i="7"/>
  <c r="Z63" i="32"/>
  <c r="ID44" i="7"/>
  <c r="IF50" i="8" s="1"/>
  <c r="IB44" i="7"/>
  <c r="ID50" i="8" s="1"/>
  <c r="V44" i="7"/>
  <c r="X50" i="8" s="1"/>
  <c r="X33" i="8" s="1"/>
  <c r="X35" i="8" s="1"/>
  <c r="IE44" i="7"/>
  <c r="IG50" i="8" s="1"/>
  <c r="II44" i="7"/>
  <c r="IK50" i="8" s="1"/>
  <c r="IA44" i="7"/>
  <c r="IC50" i="8" s="1"/>
  <c r="IG44" i="7"/>
  <c r="II50" i="8" s="1"/>
  <c r="IL44" i="7"/>
  <c r="IN50" i="8" s="1"/>
  <c r="IK44" i="7"/>
  <c r="IM50" i="8" s="1"/>
  <c r="IC44" i="7"/>
  <c r="IE50" i="8" s="1"/>
  <c r="IF44" i="7"/>
  <c r="IH50" i="8" s="1"/>
  <c r="IH44" i="7"/>
  <c r="IJ50" i="8" s="1"/>
  <c r="IJ44" i="7"/>
  <c r="IL50" i="8" s="1"/>
  <c r="HQ34" i="7"/>
  <c r="HS45" i="8" s="1"/>
  <c r="HS28" i="8" s="1"/>
  <c r="HZ34" i="7"/>
  <c r="IB45" i="8" s="1"/>
  <c r="IB28" i="8" s="1"/>
  <c r="IM39" i="7"/>
  <c r="IW39" i="7"/>
  <c r="IT40" i="7"/>
  <c r="IU40" i="7"/>
  <c r="KG43" i="7"/>
  <c r="KI51" i="8" s="1"/>
  <c r="KI34" i="8" s="1"/>
  <c r="KC35" i="7"/>
  <c r="KH42" i="7"/>
  <c r="KJ44" i="8" s="1"/>
  <c r="KJ27" i="8" s="1"/>
  <c r="IX33" i="7"/>
  <c r="IV33" i="7"/>
  <c r="IM33" i="7"/>
  <c r="JX35" i="7"/>
  <c r="KB35" i="7"/>
  <c r="JX42" i="7"/>
  <c r="JZ44" i="8" s="1"/>
  <c r="JZ27" i="8" s="1"/>
  <c r="KC42" i="7"/>
  <c r="KE44" i="8" s="1"/>
  <c r="KE27" i="8" s="1"/>
  <c r="JZ35" i="7"/>
  <c r="HC32" i="7"/>
  <c r="HC163" i="7"/>
  <c r="HC31" i="7"/>
  <c r="W37" i="7"/>
  <c r="IP37" i="7"/>
  <c r="IR37" i="7"/>
  <c r="IT37" i="7"/>
  <c r="IV37" i="7"/>
  <c r="IQ37" i="7"/>
  <c r="IO37" i="7"/>
  <c r="IS37" i="7"/>
  <c r="IX37" i="7"/>
  <c r="IU37" i="7"/>
  <c r="IN37" i="7"/>
  <c r="IM37" i="7"/>
  <c r="IW37" i="7"/>
  <c r="C6" i="39"/>
  <c r="G6" i="39"/>
  <c r="HV43" i="8"/>
  <c r="HV26" i="8" s="1"/>
  <c r="GE8" i="7"/>
  <c r="GE27" i="7" s="1"/>
  <c r="GG47" i="8" s="1"/>
  <c r="GG49" i="8" s="1"/>
  <c r="GE163" i="7"/>
  <c r="GE162" i="7"/>
  <c r="J6" i="39"/>
  <c r="EG34" i="7"/>
  <c r="HJ34" i="7"/>
  <c r="HG34" i="7"/>
  <c r="HC34" i="7"/>
  <c r="HH34" i="7"/>
  <c r="HM34" i="7"/>
  <c r="HF34" i="7"/>
  <c r="GN34" i="7"/>
  <c r="GO34" i="7"/>
  <c r="GE34" i="7"/>
  <c r="GL34" i="7"/>
  <c r="GJ34" i="7"/>
  <c r="GI34" i="7"/>
  <c r="GM34" i="7"/>
  <c r="GF34" i="7"/>
  <c r="GP34" i="7"/>
  <c r="GH34" i="7"/>
  <c r="DX34" i="7"/>
  <c r="DW34" i="7"/>
  <c r="EE34" i="7"/>
  <c r="DY34" i="7"/>
  <c r="EH34" i="7"/>
  <c r="EA34" i="7"/>
  <c r="EC34" i="7"/>
  <c r="EF34" i="7"/>
  <c r="ED34" i="7"/>
  <c r="EB34" i="7"/>
  <c r="KQ43" i="8"/>
  <c r="KQ26" i="8" s="1"/>
  <c r="FJ30" i="8"/>
  <c r="FJ32" i="8" s="1"/>
  <c r="DG30" i="8"/>
  <c r="DG32" i="8" s="1"/>
  <c r="HC35" i="7"/>
  <c r="HC202" i="7"/>
  <c r="DK30" i="8"/>
  <c r="DK32" i="8" s="1"/>
  <c r="FZ43" i="8"/>
  <c r="FZ26" i="8" s="1"/>
  <c r="HC40" i="7"/>
  <c r="HC41" i="7"/>
  <c r="HC37" i="7"/>
  <c r="HC43" i="7"/>
  <c r="HE51" i="8" s="1"/>
  <c r="HE34" i="8" s="1"/>
  <c r="HC42" i="7"/>
  <c r="HE44" i="8" s="1"/>
  <c r="HE27" i="8" s="1"/>
  <c r="HC44" i="7"/>
  <c r="HE50" i="8" s="1"/>
  <c r="HE33" i="8" s="1"/>
  <c r="HC39" i="7"/>
  <c r="HC38" i="7"/>
  <c r="HC33" i="7"/>
  <c r="HC36" i="7"/>
  <c r="HS43" i="8"/>
  <c r="HS26" i="8" s="1"/>
  <c r="HM38" i="7"/>
  <c r="HM42" i="7"/>
  <c r="HO44" i="8" s="1"/>
  <c r="HO27" i="8" s="1"/>
  <c r="HM39" i="7"/>
  <c r="HM33" i="7"/>
  <c r="HM37" i="7"/>
  <c r="HM41" i="7"/>
  <c r="HM35" i="7"/>
  <c r="HM43" i="7"/>
  <c r="HO51" i="8" s="1"/>
  <c r="HO34" i="8" s="1"/>
  <c r="HM36" i="7"/>
  <c r="HM40" i="7"/>
  <c r="HM44" i="7"/>
  <c r="HO50" i="8" s="1"/>
  <c r="HO33" i="8" s="1"/>
  <c r="HJ35" i="7"/>
  <c r="HJ39" i="7"/>
  <c r="HJ43" i="7"/>
  <c r="HL51" i="8" s="1"/>
  <c r="HL34" i="8" s="1"/>
  <c r="HJ38" i="7"/>
  <c r="HJ42" i="7"/>
  <c r="HL44" i="8" s="1"/>
  <c r="HL27" i="8" s="1"/>
  <c r="HJ40" i="7"/>
  <c r="HJ33" i="7"/>
  <c r="HJ37" i="7"/>
  <c r="HJ41" i="7"/>
  <c r="HJ36" i="7"/>
  <c r="HJ44" i="7"/>
  <c r="HL50" i="8" s="1"/>
  <c r="HL33" i="8" s="1"/>
  <c r="HG36" i="7"/>
  <c r="HG40" i="7"/>
  <c r="HG44" i="7"/>
  <c r="HI50" i="8" s="1"/>
  <c r="HI33" i="8" s="1"/>
  <c r="HG37" i="7"/>
  <c r="HG35" i="7"/>
  <c r="HG39" i="7"/>
  <c r="HG43" i="7"/>
  <c r="HI51" i="8" s="1"/>
  <c r="HI34" i="8" s="1"/>
  <c r="HG38" i="7"/>
  <c r="HG42" i="7"/>
  <c r="HI44" i="8" s="1"/>
  <c r="HI27" i="8" s="1"/>
  <c r="HG33" i="7"/>
  <c r="HG41" i="7"/>
  <c r="HH163" i="7"/>
  <c r="HH33" i="7"/>
  <c r="HH37" i="7"/>
  <c r="HH41" i="7"/>
  <c r="HH36" i="7"/>
  <c r="HH40" i="7"/>
  <c r="HH44" i="7"/>
  <c r="HJ50" i="8" s="1"/>
  <c r="HJ33" i="8" s="1"/>
  <c r="HH35" i="7"/>
  <c r="HH39" i="7"/>
  <c r="HH43" i="7"/>
  <c r="HJ51" i="8" s="1"/>
  <c r="HJ34" i="8" s="1"/>
  <c r="HH38" i="7"/>
  <c r="HH42" i="7"/>
  <c r="HJ44" i="8" s="1"/>
  <c r="HJ27" i="8" s="1"/>
  <c r="HF32" i="7"/>
  <c r="HF35" i="7"/>
  <c r="HF39" i="7"/>
  <c r="HF43" i="7"/>
  <c r="HH51" i="8" s="1"/>
  <c r="HH34" i="8" s="1"/>
  <c r="HF36" i="7"/>
  <c r="HF44" i="7"/>
  <c r="HH50" i="8" s="1"/>
  <c r="HF38" i="7"/>
  <c r="HF42" i="7"/>
  <c r="HH44" i="8" s="1"/>
  <c r="HH27" i="8" s="1"/>
  <c r="HF33" i="7"/>
  <c r="HF37" i="7"/>
  <c r="HF41" i="7"/>
  <c r="HF40" i="7"/>
  <c r="GJ33" i="7"/>
  <c r="GJ37" i="7"/>
  <c r="GJ41" i="7"/>
  <c r="GJ42" i="7"/>
  <c r="GL44" i="8" s="1"/>
  <c r="GL27" i="8" s="1"/>
  <c r="GJ36" i="7"/>
  <c r="GJ40" i="7"/>
  <c r="GJ44" i="7"/>
  <c r="GL50" i="8" s="1"/>
  <c r="GL33" i="8" s="1"/>
  <c r="GJ35" i="7"/>
  <c r="GJ39" i="7"/>
  <c r="GJ43" i="7"/>
  <c r="GL51" i="8" s="1"/>
  <c r="GL34" i="8" s="1"/>
  <c r="GJ38" i="7"/>
  <c r="GI36" i="7"/>
  <c r="GI40" i="7"/>
  <c r="GI44" i="7"/>
  <c r="GK50" i="8" s="1"/>
  <c r="GK33" i="8" s="1"/>
  <c r="GI41" i="7"/>
  <c r="GI35" i="7"/>
  <c r="GI39" i="7"/>
  <c r="GI43" i="7"/>
  <c r="GK51" i="8" s="1"/>
  <c r="GK34" i="8" s="1"/>
  <c r="GI38" i="7"/>
  <c r="GI42" i="7"/>
  <c r="GK44" i="8" s="1"/>
  <c r="GK27" i="8" s="1"/>
  <c r="GI33" i="7"/>
  <c r="GI37" i="7"/>
  <c r="GN33" i="7"/>
  <c r="GN37" i="7"/>
  <c r="GN41" i="7"/>
  <c r="GN36" i="7"/>
  <c r="GN40" i="7"/>
  <c r="GN44" i="7"/>
  <c r="GP50" i="8" s="1"/>
  <c r="GN38" i="7"/>
  <c r="GN35" i="7"/>
  <c r="GN39" i="7"/>
  <c r="GN43" i="7"/>
  <c r="GP51" i="8" s="1"/>
  <c r="GP34" i="8" s="1"/>
  <c r="GN42" i="7"/>
  <c r="GP44" i="8" s="1"/>
  <c r="GP27" i="8" s="1"/>
  <c r="GP35" i="7"/>
  <c r="GP39" i="7"/>
  <c r="GP43" i="7"/>
  <c r="GR51" i="8" s="1"/>
  <c r="GR34" i="8" s="1"/>
  <c r="GP38" i="7"/>
  <c r="GP42" i="7"/>
  <c r="GR44" i="8" s="1"/>
  <c r="GR27" i="8" s="1"/>
  <c r="GP36" i="7"/>
  <c r="GP40" i="7"/>
  <c r="GP44" i="7"/>
  <c r="GR50" i="8" s="1"/>
  <c r="GP33" i="7"/>
  <c r="GP37" i="7"/>
  <c r="GP41" i="7"/>
  <c r="GH35" i="7"/>
  <c r="GH39" i="7"/>
  <c r="GH43" i="7"/>
  <c r="GJ51" i="8" s="1"/>
  <c r="GJ34" i="8" s="1"/>
  <c r="GH40" i="7"/>
  <c r="GH38" i="7"/>
  <c r="GH42" i="7"/>
  <c r="GJ44" i="8" s="1"/>
  <c r="GJ27" i="8" s="1"/>
  <c r="GH33" i="7"/>
  <c r="GH37" i="7"/>
  <c r="GH41" i="7"/>
  <c r="GH36" i="7"/>
  <c r="GH44" i="7"/>
  <c r="GJ50" i="8" s="1"/>
  <c r="GM162" i="7"/>
  <c r="GM36" i="7"/>
  <c r="GM40" i="7"/>
  <c r="GM44" i="7"/>
  <c r="GO50" i="8" s="1"/>
  <c r="GM37" i="7"/>
  <c r="GM35" i="7"/>
  <c r="GM39" i="7"/>
  <c r="GM43" i="7"/>
  <c r="GO51" i="8" s="1"/>
  <c r="GO34" i="8" s="1"/>
  <c r="GM33" i="7"/>
  <c r="GM38" i="7"/>
  <c r="GM42" i="7"/>
  <c r="GO44" i="8" s="1"/>
  <c r="GO27" i="8" s="1"/>
  <c r="GM41" i="7"/>
  <c r="GL35" i="7"/>
  <c r="GL39" i="7"/>
  <c r="GL43" i="7"/>
  <c r="GN51" i="8" s="1"/>
  <c r="GN34" i="8" s="1"/>
  <c r="GL36" i="7"/>
  <c r="GL44" i="7"/>
  <c r="GN50" i="8" s="1"/>
  <c r="GN33" i="8" s="1"/>
  <c r="GL38" i="7"/>
  <c r="GL42" i="7"/>
  <c r="GN44" i="8" s="1"/>
  <c r="GN27" i="8" s="1"/>
  <c r="GL33" i="7"/>
  <c r="GL37" i="7"/>
  <c r="GL41" i="7"/>
  <c r="GL40" i="7"/>
  <c r="GO38" i="7"/>
  <c r="GO42" i="7"/>
  <c r="GQ44" i="8" s="1"/>
  <c r="GQ27" i="8" s="1"/>
  <c r="GO35" i="7"/>
  <c r="GO33" i="7"/>
  <c r="GO37" i="7"/>
  <c r="GO41" i="7"/>
  <c r="GO39" i="7"/>
  <c r="GO43" i="7"/>
  <c r="GQ51" i="8" s="1"/>
  <c r="GQ34" i="8" s="1"/>
  <c r="GO36" i="7"/>
  <c r="GO40" i="7"/>
  <c r="GO44" i="7"/>
  <c r="GQ50" i="8" s="1"/>
  <c r="GF33" i="7"/>
  <c r="GF37" i="7"/>
  <c r="GF41" i="7"/>
  <c r="GF36" i="7"/>
  <c r="GF40" i="7"/>
  <c r="GF44" i="7"/>
  <c r="GH50" i="8" s="1"/>
  <c r="GH33" i="8" s="1"/>
  <c r="GF38" i="7"/>
  <c r="GF42" i="7"/>
  <c r="GH44" i="8" s="1"/>
  <c r="GH27" i="8" s="1"/>
  <c r="GF35" i="7"/>
  <c r="GF39" i="7"/>
  <c r="GF43" i="7"/>
  <c r="GH51" i="8" s="1"/>
  <c r="GH34" i="8" s="1"/>
  <c r="GE38" i="7"/>
  <c r="GE42" i="7"/>
  <c r="GG44" i="8" s="1"/>
  <c r="GG27" i="8" s="1"/>
  <c r="GE41" i="7"/>
  <c r="GE35" i="7"/>
  <c r="GE39" i="7"/>
  <c r="GE43" i="7"/>
  <c r="GG51" i="8" s="1"/>
  <c r="GG34" i="8" s="1"/>
  <c r="GE36" i="7"/>
  <c r="GE40" i="7"/>
  <c r="GE44" i="7"/>
  <c r="GG50" i="8" s="1"/>
  <c r="GG33" i="8" s="1"/>
  <c r="GE37" i="7"/>
  <c r="GE33" i="7"/>
  <c r="GA43" i="8"/>
  <c r="GA26" i="8" s="1"/>
  <c r="HF162" i="7"/>
  <c r="HF31" i="7"/>
  <c r="EE36" i="7"/>
  <c r="EE40" i="7"/>
  <c r="EE44" i="7"/>
  <c r="EG50" i="8" s="1"/>
  <c r="EG33" i="8" s="1"/>
  <c r="EE41" i="7"/>
  <c r="EE35" i="7"/>
  <c r="EE39" i="7"/>
  <c r="EE43" i="7"/>
  <c r="EG51" i="8" s="1"/>
  <c r="EG34" i="8" s="1"/>
  <c r="EE38" i="7"/>
  <c r="EE42" i="7"/>
  <c r="EG44" i="8" s="1"/>
  <c r="EG27" i="8" s="1"/>
  <c r="EE33" i="7"/>
  <c r="EE37" i="7"/>
  <c r="DY38" i="7"/>
  <c r="DY42" i="7"/>
  <c r="EA44" i="8" s="1"/>
  <c r="EA27" i="8" s="1"/>
  <c r="DY35" i="7"/>
  <c r="DY33" i="7"/>
  <c r="DY37" i="7"/>
  <c r="DY41" i="7"/>
  <c r="DY39" i="7"/>
  <c r="DY36" i="7"/>
  <c r="DY40" i="7"/>
  <c r="DY44" i="7"/>
  <c r="EA50" i="8" s="1"/>
  <c r="EA33" i="8" s="1"/>
  <c r="DY43" i="7"/>
  <c r="EA51" i="8" s="1"/>
  <c r="EA34" i="8" s="1"/>
  <c r="EF33" i="7"/>
  <c r="EF37" i="7"/>
  <c r="EF41" i="7"/>
  <c r="EF36" i="7"/>
  <c r="EF40" i="7"/>
  <c r="EF44" i="7"/>
  <c r="EH50" i="8" s="1"/>
  <c r="EH33" i="8" s="1"/>
  <c r="EF42" i="7"/>
  <c r="EH44" i="8" s="1"/>
  <c r="EH27" i="8" s="1"/>
  <c r="EF35" i="7"/>
  <c r="EF39" i="7"/>
  <c r="EF43" i="7"/>
  <c r="EH51" i="8" s="1"/>
  <c r="EH34" i="8" s="1"/>
  <c r="EF38" i="7"/>
  <c r="DX33" i="7"/>
  <c r="DX37" i="7"/>
  <c r="DX41" i="7"/>
  <c r="DX36" i="7"/>
  <c r="DX40" i="7"/>
  <c r="DX44" i="7"/>
  <c r="DZ50" i="8" s="1"/>
  <c r="DX38" i="7"/>
  <c r="DX42" i="7"/>
  <c r="DZ44" i="8" s="1"/>
  <c r="DZ27" i="8" s="1"/>
  <c r="DX35" i="7"/>
  <c r="DX39" i="7"/>
  <c r="DX43" i="7"/>
  <c r="DZ51" i="8" s="1"/>
  <c r="DZ34" i="8" s="1"/>
  <c r="EC38" i="7"/>
  <c r="EC42" i="7"/>
  <c r="EE44" i="8" s="1"/>
  <c r="EE27" i="8" s="1"/>
  <c r="EC39" i="7"/>
  <c r="EC43" i="7"/>
  <c r="EE51" i="8" s="1"/>
  <c r="EE34" i="8" s="1"/>
  <c r="EC33" i="7"/>
  <c r="EC37" i="7"/>
  <c r="EC41" i="7"/>
  <c r="EC36" i="7"/>
  <c r="EC40" i="7"/>
  <c r="EC44" i="7"/>
  <c r="EE50" i="8" s="1"/>
  <c r="EC35" i="7"/>
  <c r="EA36" i="7"/>
  <c r="EA40" i="7"/>
  <c r="EA44" i="7"/>
  <c r="EC50" i="8" s="1"/>
  <c r="EC33" i="8" s="1"/>
  <c r="EA33" i="7"/>
  <c r="EA37" i="7"/>
  <c r="EA35" i="7"/>
  <c r="EA39" i="7"/>
  <c r="EA43" i="7"/>
  <c r="EC51" i="8" s="1"/>
  <c r="EC34" i="8" s="1"/>
  <c r="EA38" i="7"/>
  <c r="EA42" i="7"/>
  <c r="EC44" i="8" s="1"/>
  <c r="EC27" i="8" s="1"/>
  <c r="EA41" i="7"/>
  <c r="EG38" i="7"/>
  <c r="EG42" i="7"/>
  <c r="EI44" i="8" s="1"/>
  <c r="EI27" i="8" s="1"/>
  <c r="EG33" i="7"/>
  <c r="EG37" i="7"/>
  <c r="EG41" i="7"/>
  <c r="EG35" i="7"/>
  <c r="EG39" i="7"/>
  <c r="EG43" i="7"/>
  <c r="EI51" i="8" s="1"/>
  <c r="EI34" i="8" s="1"/>
  <c r="EG36" i="7"/>
  <c r="EG40" i="7"/>
  <c r="EG44" i="7"/>
  <c r="EI50" i="8" s="1"/>
  <c r="EI33" i="8" s="1"/>
  <c r="EH35" i="7"/>
  <c r="EH39" i="7"/>
  <c r="EH43" i="7"/>
  <c r="EJ51" i="8" s="1"/>
  <c r="EJ34" i="8" s="1"/>
  <c r="EH38" i="7"/>
  <c r="EH42" i="7"/>
  <c r="EJ44" i="8" s="1"/>
  <c r="EJ27" i="8" s="1"/>
  <c r="EH36" i="7"/>
  <c r="EH40" i="7"/>
  <c r="EH44" i="7"/>
  <c r="EJ50" i="8" s="1"/>
  <c r="EH33" i="7"/>
  <c r="EH37" i="7"/>
  <c r="EH41" i="7"/>
  <c r="EB33" i="7"/>
  <c r="EB37" i="7"/>
  <c r="EB41" i="7"/>
  <c r="EB38" i="7"/>
  <c r="EB42" i="7"/>
  <c r="ED44" i="8" s="1"/>
  <c r="ED27" i="8" s="1"/>
  <c r="EB36" i="7"/>
  <c r="EB40" i="7"/>
  <c r="EB44" i="7"/>
  <c r="ED50" i="8" s="1"/>
  <c r="ED33" i="8" s="1"/>
  <c r="EB35" i="7"/>
  <c r="EB39" i="7"/>
  <c r="EB43" i="7"/>
  <c r="ED51" i="8" s="1"/>
  <c r="ED34" i="8" s="1"/>
  <c r="ED163" i="7"/>
  <c r="ED35" i="7"/>
  <c r="ED39" i="7"/>
  <c r="ED43" i="7"/>
  <c r="EF51" i="8" s="1"/>
  <c r="EF34" i="8" s="1"/>
  <c r="ED40" i="7"/>
  <c r="ED38" i="7"/>
  <c r="ED42" i="7"/>
  <c r="EF44" i="8" s="1"/>
  <c r="EF27" i="8" s="1"/>
  <c r="ED33" i="7"/>
  <c r="ED37" i="7"/>
  <c r="ED41" i="7"/>
  <c r="ED36" i="7"/>
  <c r="ED44" i="7"/>
  <c r="EF50" i="8" s="1"/>
  <c r="DW38" i="7"/>
  <c r="DW42" i="7"/>
  <c r="DY44" i="8" s="1"/>
  <c r="DY27" i="8" s="1"/>
  <c r="DW35" i="7"/>
  <c r="DW39" i="7"/>
  <c r="DW43" i="7"/>
  <c r="DY51" i="8" s="1"/>
  <c r="DY34" i="8" s="1"/>
  <c r="DW41" i="7"/>
  <c r="DW36" i="7"/>
  <c r="DW40" i="7"/>
  <c r="DW44" i="7"/>
  <c r="DY50" i="8" s="1"/>
  <c r="DY33" i="8" s="1"/>
  <c r="DW37" i="7"/>
  <c r="DW33" i="7"/>
  <c r="S48" i="37"/>
  <c r="HF163" i="7"/>
  <c r="HF8" i="7"/>
  <c r="F6" i="39"/>
  <c r="L6" i="39"/>
  <c r="S46" i="37"/>
  <c r="M6" i="39"/>
  <c r="GE202" i="7"/>
  <c r="GI43" i="8"/>
  <c r="GI26" i="8" s="1"/>
  <c r="LH43" i="8"/>
  <c r="LH26" i="8" s="1"/>
  <c r="L30" i="37"/>
  <c r="AR30" i="8"/>
  <c r="AR32" i="8" s="1"/>
  <c r="S47" i="37"/>
  <c r="S30" i="37"/>
  <c r="S36" i="37" s="1"/>
  <c r="S44" i="37"/>
  <c r="S45" i="37"/>
  <c r="DW43" i="8"/>
  <c r="DW26" i="8" s="1"/>
  <c r="E6" i="39"/>
  <c r="LE43" i="8"/>
  <c r="LE26" i="8" s="1"/>
  <c r="HF35" i="8"/>
  <c r="DW35" i="8"/>
  <c r="KK43" i="8"/>
  <c r="KK26" i="8" s="1"/>
  <c r="DX43" i="8"/>
  <c r="DX26" i="8" s="1"/>
  <c r="HN43" i="8"/>
  <c r="HN26" i="8" s="1"/>
  <c r="DC30" i="8"/>
  <c r="DC32" i="8" s="1"/>
  <c r="DU43" i="8"/>
  <c r="DU26" i="8" s="1"/>
  <c r="DJ30" i="8"/>
  <c r="DJ32" i="8" s="1"/>
  <c r="FM30" i="8"/>
  <c r="FM32" i="8" s="1"/>
  <c r="FL30" i="8"/>
  <c r="FL32" i="8" s="1"/>
  <c r="DH30" i="8"/>
  <c r="DH32" i="8" s="1"/>
  <c r="FN30" i="8"/>
  <c r="FN32" i="8" s="1"/>
  <c r="DE30" i="8"/>
  <c r="DE32" i="8" s="1"/>
  <c r="DB30" i="8"/>
  <c r="DB32" i="8" s="1"/>
  <c r="FT30" i="8"/>
  <c r="FT32" i="8" s="1"/>
  <c r="DI30" i="8"/>
  <c r="DI32" i="8" s="1"/>
  <c r="FS30" i="8"/>
  <c r="FS32" i="8" s="1"/>
  <c r="FQ30" i="8"/>
  <c r="FQ32" i="8" s="1"/>
  <c r="DA30" i="8"/>
  <c r="DA32" i="8" s="1"/>
  <c r="DV43" i="8"/>
  <c r="DV26" i="8" s="1"/>
  <c r="KX43" i="8"/>
  <c r="KX26" i="8" s="1"/>
  <c r="DD30" i="8"/>
  <c r="DD32" i="8" s="1"/>
  <c r="FO30" i="8"/>
  <c r="FO32" i="8" s="1"/>
  <c r="FI30" i="8"/>
  <c r="FI32" i="8" s="1"/>
  <c r="FP30" i="8"/>
  <c r="FP32" i="8" s="1"/>
  <c r="GM43" i="8"/>
  <c r="GM26" i="8" s="1"/>
  <c r="DP45" i="8"/>
  <c r="DP28" i="8" s="1"/>
  <c r="EB35" i="8"/>
  <c r="DT35" i="8"/>
  <c r="AQ30" i="8"/>
  <c r="AQ32" i="8" s="1"/>
  <c r="DL30" i="8"/>
  <c r="DL32" i="8" s="1"/>
  <c r="AN30" i="8"/>
  <c r="AN32" i="8" s="1"/>
  <c r="HU33" i="8"/>
  <c r="HU35" i="8" s="1"/>
  <c r="FU33" i="8"/>
  <c r="FU35" i="8" s="1"/>
  <c r="HR33" i="8"/>
  <c r="HR35" i="8" s="1"/>
  <c r="DU33" i="8"/>
  <c r="DU35" i="8" s="1"/>
  <c r="IB33" i="8"/>
  <c r="IB35" i="8" s="1"/>
  <c r="HX33" i="8"/>
  <c r="HX35" i="8" s="1"/>
  <c r="HZ33" i="8"/>
  <c r="HZ35" i="8" s="1"/>
  <c r="DM35" i="8"/>
  <c r="FW33" i="8"/>
  <c r="FW35" i="8" s="1"/>
  <c r="GC35" i="8"/>
  <c r="DR35" i="8"/>
  <c r="DV33" i="8"/>
  <c r="DV35" i="8" s="1"/>
  <c r="DV45" i="8"/>
  <c r="DV28" i="8" s="1"/>
  <c r="DN35" i="8"/>
  <c r="GB43" i="8"/>
  <c r="GB26" i="8" s="1"/>
  <c r="FK30" i="8"/>
  <c r="FK32" i="8" s="1"/>
  <c r="HG33" i="8"/>
  <c r="HG35" i="8" s="1"/>
  <c r="FV46" i="8"/>
  <c r="HS33" i="8"/>
  <c r="HS35" i="8" s="1"/>
  <c r="HV33" i="8"/>
  <c r="HV35" i="8" s="1"/>
  <c r="IA35" i="8"/>
  <c r="HN35" i="8"/>
  <c r="GD35" i="8"/>
  <c r="FY35" i="8"/>
  <c r="GF35" i="8"/>
  <c r="GE35" i="8"/>
  <c r="DP35" i="8"/>
  <c r="HM35" i="8"/>
  <c r="GA35" i="8"/>
  <c r="FX33" i="8"/>
  <c r="FX35" i="8" s="1"/>
  <c r="HP35" i="8"/>
  <c r="EB45" i="8"/>
  <c r="EB28" i="8" s="1"/>
  <c r="DT45" i="8"/>
  <c r="DT28" i="8" s="1"/>
  <c r="GB45" i="8"/>
  <c r="GB28" i="8" s="1"/>
  <c r="DX33" i="8"/>
  <c r="DX35" i="8" s="1"/>
  <c r="DO43" i="8"/>
  <c r="DO26" i="8" s="1"/>
  <c r="AO30" i="8"/>
  <c r="AO32" i="8" s="1"/>
  <c r="HW33" i="8"/>
  <c r="HW35" i="8" s="1"/>
  <c r="HY33" i="8"/>
  <c r="HY35" i="8" s="1"/>
  <c r="HK33" i="8"/>
  <c r="HK35" i="8" s="1"/>
  <c r="HT33" i="8"/>
  <c r="HT35" i="8" s="1"/>
  <c r="HQ33" i="8"/>
  <c r="HQ35" i="8" s="1"/>
  <c r="GM35" i="8"/>
  <c r="GI33" i="8"/>
  <c r="GI35" i="8" s="1"/>
  <c r="DS45" i="8"/>
  <c r="DS28" i="8" s="1"/>
  <c r="DQ35" i="8"/>
  <c r="DS35" i="8"/>
  <c r="FV33" i="8"/>
  <c r="FV35" i="8" s="1"/>
  <c r="FZ33" i="8"/>
  <c r="FZ35" i="8" s="1"/>
  <c r="EB46" i="8"/>
  <c r="GB33" i="8"/>
  <c r="GB35" i="8" s="1"/>
  <c r="DO33" i="8"/>
  <c r="DO35" i="8" s="1"/>
  <c r="FR30" i="8"/>
  <c r="FR32" i="8" s="1"/>
  <c r="AP30" i="8"/>
  <c r="AP32" i="8" s="1"/>
  <c r="DF30" i="8"/>
  <c r="DF32" i="8" s="1"/>
  <c r="GF43" i="8"/>
  <c r="GF26" i="8" s="1"/>
  <c r="HG45" i="8"/>
  <c r="HG28" i="8" s="1"/>
  <c r="HM46" i="8"/>
  <c r="DW46" i="8"/>
  <c r="KY43" i="8"/>
  <c r="KY26" i="8" s="1"/>
  <c r="GD45" i="8"/>
  <c r="GD28" i="8" s="1"/>
  <c r="HG43" i="8"/>
  <c r="HG26" i="8" s="1"/>
  <c r="GF45" i="8"/>
  <c r="GF28" i="8" s="1"/>
  <c r="FU46" i="8"/>
  <c r="GI46" i="8"/>
  <c r="DR45" i="8"/>
  <c r="DR28" i="8" s="1"/>
  <c r="DR46" i="8"/>
  <c r="DO45" i="8"/>
  <c r="DO28" i="8" s="1"/>
  <c r="HM43" i="8"/>
  <c r="HM26" i="8" s="1"/>
  <c r="FY43" i="8"/>
  <c r="FY26" i="8" s="1"/>
  <c r="DX46" i="8"/>
  <c r="DP43" i="8"/>
  <c r="DP26" i="8" s="1"/>
  <c r="EB43" i="8"/>
  <c r="EB26" i="8" s="1"/>
  <c r="KP43" i="8"/>
  <c r="KP26" i="8" s="1"/>
  <c r="KS43" i="8"/>
  <c r="KS26" i="8" s="1"/>
  <c r="HF43" i="8"/>
  <c r="HF26" i="8" s="1"/>
  <c r="GA46" i="8"/>
  <c r="GC46" i="8"/>
  <c r="DV46" i="8"/>
  <c r="DX45" i="8"/>
  <c r="DX28" i="8" s="1"/>
  <c r="LC43" i="8"/>
  <c r="LC26" i="8" s="1"/>
  <c r="HG46" i="8"/>
  <c r="GD43" i="8"/>
  <c r="GD26" i="8" s="1"/>
  <c r="HK46" i="8"/>
  <c r="HK45" i="8"/>
  <c r="HK28" i="8" s="1"/>
  <c r="FY46" i="8"/>
  <c r="FU45" i="8"/>
  <c r="FU28" i="8" s="1"/>
  <c r="GI45" i="8"/>
  <c r="GI28" i="8" s="1"/>
  <c r="DW45" i="8"/>
  <c r="DW28" i="8" s="1"/>
  <c r="DS46" i="8"/>
  <c r="HP46" i="8"/>
  <c r="DQ45" i="8"/>
  <c r="DQ28" i="8" s="1"/>
  <c r="FW45" i="8"/>
  <c r="FW28" i="8" s="1"/>
  <c r="FV45" i="8"/>
  <c r="FV28" i="8" s="1"/>
  <c r="DQ43" i="8"/>
  <c r="DQ26" i="8" s="1"/>
  <c r="GC45" i="8"/>
  <c r="GC28" i="8" s="1"/>
  <c r="DN46" i="8"/>
  <c r="GC43" i="8"/>
  <c r="GC26" i="8" s="1"/>
  <c r="K6" i="39"/>
  <c r="HA47" i="8"/>
  <c r="HA49" i="8" s="1"/>
  <c r="DU46" i="8"/>
  <c r="HN45" i="8"/>
  <c r="HN28" i="8" s="1"/>
  <c r="GM46" i="8"/>
  <c r="HF45" i="8"/>
  <c r="HF28" i="8" s="1"/>
  <c r="IA46" i="8"/>
  <c r="HF46" i="8"/>
  <c r="FY45" i="8"/>
  <c r="FY28" i="8" s="1"/>
  <c r="HM45" i="8"/>
  <c r="HM28" i="8" s="1"/>
  <c r="FX46" i="8"/>
  <c r="FZ45" i="8"/>
  <c r="FZ28" i="8" s="1"/>
  <c r="GE43" i="8"/>
  <c r="GE26" i="8" s="1"/>
  <c r="DT46" i="8"/>
  <c r="FZ46" i="8"/>
  <c r="GB46" i="8"/>
  <c r="FW46" i="8"/>
  <c r="FU43" i="8"/>
  <c r="FU26" i="8" s="1"/>
  <c r="DN45" i="8"/>
  <c r="DN28" i="8" s="1"/>
  <c r="HP43" i="8"/>
  <c r="HP26" i="8" s="1"/>
  <c r="FX43" i="8"/>
  <c r="FX26" i="8" s="1"/>
  <c r="DR43" i="8"/>
  <c r="DR26" i="8" s="1"/>
  <c r="DN43" i="8"/>
  <c r="DN26" i="8" s="1"/>
  <c r="FW43" i="8"/>
  <c r="FW26" i="8" s="1"/>
  <c r="LA43" i="8"/>
  <c r="LA26" i="8" s="1"/>
  <c r="I6" i="39"/>
  <c r="GY47" i="8"/>
  <c r="GY49" i="8" s="1"/>
  <c r="H6" i="39"/>
  <c r="GX47" i="8"/>
  <c r="GX49" i="8" s="1"/>
  <c r="HN46" i="8"/>
  <c r="GM45" i="8"/>
  <c r="GM28" i="8" s="1"/>
  <c r="GD46" i="8"/>
  <c r="GF46" i="8"/>
  <c r="GE46" i="8"/>
  <c r="DU45" i="8"/>
  <c r="DU28" i="8" s="1"/>
  <c r="DP46" i="8"/>
  <c r="GE45" i="8"/>
  <c r="GE28" i="8" s="1"/>
  <c r="DM46" i="8"/>
  <c r="DM45" i="8"/>
  <c r="DM28" i="8" s="1"/>
  <c r="GA45" i="8"/>
  <c r="GA28" i="8" s="1"/>
  <c r="FX45" i="8"/>
  <c r="FX28" i="8" s="1"/>
  <c r="HP45" i="8"/>
  <c r="HP28" i="8" s="1"/>
  <c r="DQ46" i="8"/>
  <c r="DS43" i="8"/>
  <c r="DS26" i="8" s="1"/>
  <c r="DO46" i="8"/>
  <c r="HX43" i="8"/>
  <c r="HX26" i="8" s="1"/>
  <c r="LF43" i="8"/>
  <c r="LF26" i="8" s="1"/>
  <c r="HK43" i="8"/>
  <c r="HK26" i="8" s="1"/>
  <c r="FV43" i="8"/>
  <c r="FV26" i="8" s="1"/>
  <c r="IA43" i="8"/>
  <c r="IA26" i="8" s="1"/>
  <c r="DT43" i="8"/>
  <c r="DT26" i="8" s="1"/>
  <c r="DM43" i="8"/>
  <c r="DM26" i="8" s="1"/>
  <c r="IB43" i="8"/>
  <c r="IB26" i="8" s="1"/>
  <c r="N6" i="39"/>
  <c r="HD47" i="8"/>
  <c r="HD49" i="8" s="1"/>
  <c r="HF202" i="7"/>
  <c r="V345" i="7"/>
  <c r="II26" i="7"/>
  <c r="IE26" i="7"/>
  <c r="ID26" i="7"/>
  <c r="IA26" i="7"/>
  <c r="V26" i="7"/>
  <c r="IB26" i="7"/>
  <c r="IJ26" i="7"/>
  <c r="IG26" i="7"/>
  <c r="IL26" i="7"/>
  <c r="IC26" i="7"/>
  <c r="IH26" i="7"/>
  <c r="IK26" i="7"/>
  <c r="IF26" i="7"/>
  <c r="V350" i="7"/>
  <c r="W145" i="7"/>
  <c r="Z65" i="24"/>
  <c r="W109" i="7" s="1"/>
  <c r="W22" i="7" s="1"/>
  <c r="U346" i="7"/>
  <c r="AB43" i="40"/>
  <c r="AA60" i="40"/>
  <c r="U348" i="7"/>
  <c r="T72" i="7"/>
  <c r="T346" i="7"/>
  <c r="AB46" i="40"/>
  <c r="AB62" i="40" s="1"/>
  <c r="AC45" i="40"/>
  <c r="AB50" i="40"/>
  <c r="AA64" i="40"/>
  <c r="KL25" i="7"/>
  <c r="Z69" i="40"/>
  <c r="W113" i="7" s="1"/>
  <c r="Z72" i="40"/>
  <c r="AB48" i="40"/>
  <c r="AB63" i="40" s="1"/>
  <c r="AC47" i="40"/>
  <c r="Z64" i="24"/>
  <c r="W136" i="7" s="1"/>
  <c r="W64" i="7" s="1"/>
  <c r="Z65" i="32"/>
  <c r="W110" i="7" s="1"/>
  <c r="IP23" i="7" s="1"/>
  <c r="Z64" i="32"/>
  <c r="W137" i="7" s="1"/>
  <c r="W65" i="7" s="1"/>
  <c r="AF65" i="26"/>
  <c r="AC112" i="7" s="1"/>
  <c r="LQ25" i="7" s="1"/>
  <c r="AF64" i="26"/>
  <c r="AC139" i="7" s="1"/>
  <c r="AC67" i="7" s="1"/>
  <c r="AE65" i="26"/>
  <c r="AB112" i="7" s="1"/>
  <c r="KU25" i="7" s="1"/>
  <c r="AE64" i="26"/>
  <c r="AB139" i="7" s="1"/>
  <c r="AB67" i="7" s="1"/>
  <c r="Z65" i="25"/>
  <c r="W111" i="7" s="1"/>
  <c r="IW24" i="7" s="1"/>
  <c r="Z64" i="25"/>
  <c r="W138" i="7" s="1"/>
  <c r="W66" i="7" s="1"/>
  <c r="Z63" i="25"/>
  <c r="Y66" i="31"/>
  <c r="V126" i="7" s="1"/>
  <c r="V54" i="7" s="1"/>
  <c r="Y66" i="19"/>
  <c r="V132" i="7" s="1"/>
  <c r="V60" i="7" s="1"/>
  <c r="O43" i="8"/>
  <c r="O26" i="8" s="1"/>
  <c r="K36" i="37"/>
  <c r="M27" i="7"/>
  <c r="O47" i="8" s="1"/>
  <c r="R27" i="7"/>
  <c r="T47" i="8" s="1"/>
  <c r="GM163" i="7"/>
  <c r="GM32" i="7"/>
  <c r="GM8" i="7"/>
  <c r="GM27" i="7" s="1"/>
  <c r="GO47" i="8" s="1"/>
  <c r="GO49" i="8" s="1"/>
  <c r="GM31" i="7"/>
  <c r="L45" i="37"/>
  <c r="L47" i="37"/>
  <c r="L46" i="37"/>
  <c r="ED8" i="7"/>
  <c r="ED27" i="7" s="1"/>
  <c r="EF47" i="8" s="1"/>
  <c r="EF49" i="8" s="1"/>
  <c r="ED162" i="7"/>
  <c r="ED31" i="7"/>
  <c r="GH202" i="7"/>
  <c r="GO202" i="7"/>
  <c r="KU202" i="7"/>
  <c r="KZ202" i="7"/>
  <c r="EC202" i="7"/>
  <c r="EF202" i="7"/>
  <c r="GF202" i="7"/>
  <c r="HJ202" i="7"/>
  <c r="GI202" i="7"/>
  <c r="HG202" i="7"/>
  <c r="HH202" i="7"/>
  <c r="ED202" i="7"/>
  <c r="EG202" i="7"/>
  <c r="GJ202" i="7"/>
  <c r="EE202" i="7"/>
  <c r="GN202" i="7"/>
  <c r="EH202" i="7"/>
  <c r="EB202" i="7"/>
  <c r="EA202" i="7"/>
  <c r="ED32" i="7"/>
  <c r="DX202" i="7"/>
  <c r="HM202" i="7"/>
  <c r="LE202" i="7"/>
  <c r="GM202" i="7"/>
  <c r="GP202" i="7"/>
  <c r="LB202" i="7"/>
  <c r="KX202" i="7"/>
  <c r="DW202" i="7"/>
  <c r="DY202" i="7"/>
  <c r="GL202" i="7"/>
  <c r="HM32" i="7"/>
  <c r="HM163" i="7"/>
  <c r="DW8" i="7"/>
  <c r="DW27" i="7" s="1"/>
  <c r="DY47" i="8" s="1"/>
  <c r="DY49" i="8" s="1"/>
  <c r="GO162" i="7"/>
  <c r="HM31" i="7"/>
  <c r="KZ8" i="7"/>
  <c r="EF32" i="7"/>
  <c r="LE31" i="7"/>
  <c r="GF162" i="7"/>
  <c r="EG32" i="7"/>
  <c r="HH32" i="7"/>
  <c r="GN163" i="7"/>
  <c r="LB31" i="7"/>
  <c r="EB163" i="7"/>
  <c r="EA31" i="7"/>
  <c r="HM162" i="7"/>
  <c r="LB32" i="7"/>
  <c r="LE32" i="7"/>
  <c r="LB8" i="7"/>
  <c r="LE163" i="7"/>
  <c r="HH162" i="7"/>
  <c r="LE8" i="7"/>
  <c r="LE162" i="7"/>
  <c r="LB162" i="7"/>
  <c r="V43" i="8"/>
  <c r="V26" i="8" s="1"/>
  <c r="EF31" i="7"/>
  <c r="EF162" i="7"/>
  <c r="EB31" i="7"/>
  <c r="EB162" i="7"/>
  <c r="GO32" i="7"/>
  <c r="GO8" i="7"/>
  <c r="GO27" i="7" s="1"/>
  <c r="GQ47" i="8" s="1"/>
  <c r="GQ49" i="8" s="1"/>
  <c r="GO163" i="7"/>
  <c r="AD43" i="8"/>
  <c r="AD26" i="8" s="1"/>
  <c r="GF31" i="7"/>
  <c r="EG163" i="7"/>
  <c r="GF32" i="7"/>
  <c r="MQ163" i="7"/>
  <c r="EF163" i="7"/>
  <c r="EF8" i="7"/>
  <c r="EF27" i="7" s="1"/>
  <c r="EH47" i="8" s="1"/>
  <c r="EH49" i="8" s="1"/>
  <c r="EA32" i="7"/>
  <c r="EG162" i="7"/>
  <c r="KZ31" i="7"/>
  <c r="AA36" i="37"/>
  <c r="DL46" i="7"/>
  <c r="MQ162" i="7"/>
  <c r="GF163" i="7"/>
  <c r="EA162" i="7"/>
  <c r="EH32" i="7"/>
  <c r="GL32" i="7"/>
  <c r="GN31" i="7"/>
  <c r="GP32" i="7"/>
  <c r="EB8" i="7"/>
  <c r="EB27" i="7" s="1"/>
  <c r="ED47" i="8" s="1"/>
  <c r="ED49" i="8" s="1"/>
  <c r="T43" i="8"/>
  <c r="T26" i="8" s="1"/>
  <c r="MK163" i="7"/>
  <c r="DV45" i="7"/>
  <c r="GN32" i="7"/>
  <c r="DW31" i="7"/>
  <c r="KU8" i="7"/>
  <c r="HH10" i="7"/>
  <c r="KX163" i="7"/>
  <c r="L31" i="37"/>
  <c r="DY163" i="7"/>
  <c r="LB163" i="7"/>
  <c r="DL45" i="7"/>
  <c r="HH31" i="7"/>
  <c r="L48" i="37"/>
  <c r="GI162" i="7"/>
  <c r="KZ162" i="7"/>
  <c r="L43" i="37"/>
  <c r="EG31" i="7"/>
  <c r="GO31" i="7"/>
  <c r="L44" i="37"/>
  <c r="HG162" i="7"/>
  <c r="GF8" i="7"/>
  <c r="GF27" i="7" s="1"/>
  <c r="GH47" i="8" s="1"/>
  <c r="GH49" i="8" s="1"/>
  <c r="DX162" i="7"/>
  <c r="GJ162" i="7"/>
  <c r="EE162" i="7"/>
  <c r="EC162" i="7"/>
  <c r="EE8" i="7"/>
  <c r="EE27" i="7" s="1"/>
  <c r="EG47" i="8" s="1"/>
  <c r="EG49" i="8" s="1"/>
  <c r="GH163" i="7"/>
  <c r="DT46" i="7"/>
  <c r="DP46" i="7"/>
  <c r="GH31" i="7"/>
  <c r="MB162" i="7"/>
  <c r="DV46" i="7"/>
  <c r="EE31" i="7"/>
  <c r="MK162" i="7"/>
  <c r="GH32" i="7"/>
  <c r="GH162" i="7"/>
  <c r="GH8" i="7"/>
  <c r="GH27" i="7" s="1"/>
  <c r="GJ47" i="8" s="1"/>
  <c r="GJ49" i="8" s="1"/>
  <c r="GA46" i="7"/>
  <c r="EE32" i="7"/>
  <c r="EE163" i="7"/>
  <c r="MG162" i="7"/>
  <c r="MG163" i="7"/>
  <c r="FZ46" i="7"/>
  <c r="DM45" i="7"/>
  <c r="DP45" i="7"/>
  <c r="GP31" i="7"/>
  <c r="GP162" i="7"/>
  <c r="DT45" i="7"/>
  <c r="EA8" i="7"/>
  <c r="EA27" i="7" s="1"/>
  <c r="EC47" i="8" s="1"/>
  <c r="EC49" i="8" s="1"/>
  <c r="KZ163" i="7"/>
  <c r="MB163" i="7"/>
  <c r="DY8" i="7"/>
  <c r="DY27" i="7" s="1"/>
  <c r="EA47" i="8" s="1"/>
  <c r="EA49" i="8" s="1"/>
  <c r="GA45" i="7"/>
  <c r="EC8" i="7"/>
  <c r="EC27" i="7" s="1"/>
  <c r="EE47" i="8" s="1"/>
  <c r="EE49" i="8" s="1"/>
  <c r="EC163" i="7"/>
  <c r="EB32" i="7"/>
  <c r="DY32" i="7"/>
  <c r="EC32" i="7"/>
  <c r="EC31" i="7"/>
  <c r="FZ45" i="7"/>
  <c r="KZ32" i="7"/>
  <c r="FX45" i="7"/>
  <c r="O45" i="8"/>
  <c r="O28" i="8" s="1"/>
  <c r="FU46" i="7"/>
  <c r="DM46" i="7"/>
  <c r="GN162" i="7"/>
  <c r="DR45" i="7"/>
  <c r="FT46" i="7"/>
  <c r="DZ46" i="7"/>
  <c r="FV46" i="7"/>
  <c r="FX46" i="7"/>
  <c r="V46" i="8"/>
  <c r="DW163" i="7"/>
  <c r="T45" i="8"/>
  <c r="T28" i="8" s="1"/>
  <c r="FU45" i="7"/>
  <c r="DZ45" i="7"/>
  <c r="DR46" i="7"/>
  <c r="HK46" i="7"/>
  <c r="T45" i="7"/>
  <c r="DY162" i="7"/>
  <c r="GI32" i="7"/>
  <c r="DY31" i="7"/>
  <c r="GI31" i="7"/>
  <c r="KU31" i="7"/>
  <c r="GI8" i="7"/>
  <c r="GI27" i="7" s="1"/>
  <c r="GK47" i="8" s="1"/>
  <c r="GK49" i="8" s="1"/>
  <c r="FT45" i="7"/>
  <c r="GJ8" i="7"/>
  <c r="GJ27" i="7" s="1"/>
  <c r="GL47" i="8" s="1"/>
  <c r="GL49" i="8" s="1"/>
  <c r="DU46" i="7"/>
  <c r="GN8" i="7"/>
  <c r="GN27" i="7" s="1"/>
  <c r="GP47" i="8" s="1"/>
  <c r="GP49" i="8" s="1"/>
  <c r="GI163" i="7"/>
  <c r="GJ163" i="7"/>
  <c r="HN46" i="7"/>
  <c r="DO46" i="7"/>
  <c r="GJ31" i="7"/>
  <c r="Q31" i="37"/>
  <c r="DS46" i="7"/>
  <c r="FV45" i="7"/>
  <c r="HN45" i="7"/>
  <c r="GP163" i="7"/>
  <c r="MH246" i="7"/>
  <c r="MR246" i="7"/>
  <c r="O46" i="8"/>
  <c r="HG31" i="7"/>
  <c r="DO45" i="7"/>
  <c r="DQ46" i="7"/>
  <c r="DW162" i="7"/>
  <c r="DK46" i="7"/>
  <c r="R45" i="7"/>
  <c r="DW32" i="7"/>
  <c r="EG8" i="7"/>
  <c r="EG27" i="7" s="1"/>
  <c r="EI47" i="8" s="1"/>
  <c r="EI49" i="8" s="1"/>
  <c r="HG163" i="7"/>
  <c r="FY46" i="7"/>
  <c r="EH162" i="7"/>
  <c r="EH163" i="7"/>
  <c r="EH31" i="7"/>
  <c r="EH8" i="7"/>
  <c r="EH27" i="7" s="1"/>
  <c r="EJ47" i="8" s="1"/>
  <c r="EJ49" i="8" s="1"/>
  <c r="KU162" i="7"/>
  <c r="R46" i="7"/>
  <c r="M46" i="7"/>
  <c r="Q43" i="37"/>
  <c r="MC165" i="7"/>
  <c r="DU45" i="7"/>
  <c r="MH165" i="7"/>
  <c r="MJ246" i="7"/>
  <c r="GP8" i="7"/>
  <c r="GP27" i="7" s="1"/>
  <c r="GR47" i="8" s="1"/>
  <c r="GR49" i="8" s="1"/>
  <c r="GG45" i="7"/>
  <c r="DQ45" i="7"/>
  <c r="FY45" i="7"/>
  <c r="DS45" i="7"/>
  <c r="LT227" i="7"/>
  <c r="MC246" i="7"/>
  <c r="M45" i="7"/>
  <c r="HG32" i="7"/>
  <c r="GG46" i="7"/>
  <c r="T46" i="8"/>
  <c r="DN46" i="7"/>
  <c r="GC46" i="7"/>
  <c r="FS46" i="7"/>
  <c r="Q44" i="37"/>
  <c r="GJ32" i="7"/>
  <c r="DK45" i="7"/>
  <c r="KU163" i="7"/>
  <c r="KU32" i="7"/>
  <c r="EA163" i="7"/>
  <c r="FS45" i="7"/>
  <c r="DN45" i="7"/>
  <c r="GC45" i="7"/>
  <c r="KX25" i="7"/>
  <c r="Q48" i="37"/>
  <c r="Q46" i="37"/>
  <c r="Q47" i="37"/>
  <c r="GL31" i="7"/>
  <c r="HD46" i="7"/>
  <c r="GD45" i="7"/>
  <c r="HI45" i="7"/>
  <c r="FW46" i="7"/>
  <c r="Q45" i="37"/>
  <c r="GD46" i="7"/>
  <c r="KX162" i="7"/>
  <c r="HD45" i="7"/>
  <c r="FW45" i="7"/>
  <c r="Q30" i="37"/>
  <c r="KX32" i="7"/>
  <c r="KX31" i="7"/>
  <c r="GL163" i="7"/>
  <c r="GL162" i="7"/>
  <c r="GB46" i="7"/>
  <c r="GL8" i="7"/>
  <c r="GL27" i="7" s="1"/>
  <c r="GN47" i="8" s="1"/>
  <c r="GN49" i="8" s="1"/>
  <c r="HI46" i="7"/>
  <c r="GB45" i="7"/>
  <c r="HJ31" i="7"/>
  <c r="HJ162" i="7"/>
  <c r="DX32" i="7"/>
  <c r="DX31" i="7"/>
  <c r="DX8" i="7"/>
  <c r="DX27" i="7" s="1"/>
  <c r="DZ47" i="8" s="1"/>
  <c r="DZ49" i="8" s="1"/>
  <c r="HE46" i="7"/>
  <c r="LT250" i="7"/>
  <c r="HE45" i="7"/>
  <c r="HJ163" i="7"/>
  <c r="DX163" i="7"/>
  <c r="HJ32" i="7"/>
  <c r="KX8" i="7"/>
  <c r="HL45" i="7"/>
  <c r="GK46" i="7"/>
  <c r="HL46" i="7"/>
  <c r="GK45" i="7"/>
  <c r="HX165" i="7"/>
  <c r="HZ165" i="7"/>
  <c r="MJ165" i="7"/>
  <c r="HC8" i="7"/>
  <c r="W33" i="8"/>
  <c r="HK45" i="7"/>
  <c r="V21" i="7"/>
  <c r="V85" i="7"/>
  <c r="IG21" i="7"/>
  <c r="IA21" i="7"/>
  <c r="IE21" i="7"/>
  <c r="II21" i="7"/>
  <c r="ID21" i="7"/>
  <c r="IB21" i="7"/>
  <c r="IH21" i="7"/>
  <c r="IF21" i="7"/>
  <c r="IL21" i="7"/>
  <c r="IK21" i="7"/>
  <c r="IJ21" i="7"/>
  <c r="IC21" i="7"/>
  <c r="V13" i="7"/>
  <c r="V77" i="7"/>
  <c r="IE13" i="7"/>
  <c r="IB13" i="7"/>
  <c r="IF13" i="7"/>
  <c r="IG13" i="7"/>
  <c r="ID13" i="7"/>
  <c r="IH13" i="7"/>
  <c r="IA13" i="7"/>
  <c r="II13" i="7"/>
  <c r="IK13" i="7"/>
  <c r="IC13" i="7"/>
  <c r="IL13" i="7"/>
  <c r="IJ13" i="7"/>
  <c r="V18" i="7"/>
  <c r="V82" i="7"/>
  <c r="II18" i="7"/>
  <c r="ID18" i="7"/>
  <c r="IB18" i="7"/>
  <c r="IG18" i="7"/>
  <c r="IE18" i="7"/>
  <c r="IF18" i="7"/>
  <c r="IA18" i="7"/>
  <c r="IH18" i="7"/>
  <c r="IL18" i="7"/>
  <c r="IJ18" i="7"/>
  <c r="IK18" i="7"/>
  <c r="IC18" i="7"/>
  <c r="V12" i="7"/>
  <c r="V76" i="7"/>
  <c r="IA12" i="7"/>
  <c r="IG12" i="7"/>
  <c r="IF12" i="7"/>
  <c r="IE12" i="7"/>
  <c r="ID12" i="7"/>
  <c r="IH12" i="7"/>
  <c r="IB12" i="7"/>
  <c r="II12" i="7"/>
  <c r="IL12" i="7"/>
  <c r="IJ12" i="7"/>
  <c r="IC12" i="7"/>
  <c r="IK12" i="7"/>
  <c r="Y72" i="30"/>
  <c r="Y69" i="30"/>
  <c r="V96" i="7" s="1"/>
  <c r="Y68" i="30"/>
  <c r="V123" i="7" s="1"/>
  <c r="V51" i="7" s="1"/>
  <c r="AB47" i="29"/>
  <c r="AA48" i="29"/>
  <c r="AA61" i="29" s="1"/>
  <c r="AB47" i="22"/>
  <c r="AA48" i="22"/>
  <c r="AA61" i="22" s="1"/>
  <c r="AA50" i="12"/>
  <c r="Z62" i="12"/>
  <c r="Z66" i="12" s="1"/>
  <c r="W130" i="7" s="1"/>
  <c r="W58" i="7" s="1"/>
  <c r="AB43" i="22"/>
  <c r="AA58" i="22"/>
  <c r="AA50" i="30"/>
  <c r="Z64" i="30"/>
  <c r="Z71" i="30" s="1"/>
  <c r="Y67" i="12"/>
  <c r="V103" i="7" s="1"/>
  <c r="V347" i="7" s="1"/>
  <c r="Y66" i="12"/>
  <c r="V130" i="7" s="1"/>
  <c r="V58" i="7" s="1"/>
  <c r="AB47" i="17"/>
  <c r="AA48" i="17"/>
  <c r="AA61" i="17" s="1"/>
  <c r="V19" i="7"/>
  <c r="V83" i="7"/>
  <c r="ID19" i="7"/>
  <c r="IG19" i="7"/>
  <c r="IA19" i="7"/>
  <c r="II19" i="7"/>
  <c r="IF19" i="7"/>
  <c r="IB19" i="7"/>
  <c r="IH19" i="7"/>
  <c r="IE19" i="7"/>
  <c r="IC19" i="7"/>
  <c r="IK19" i="7"/>
  <c r="IJ19" i="7"/>
  <c r="IL19" i="7"/>
  <c r="AC28" i="30"/>
  <c r="AB56" i="30"/>
  <c r="AB42" i="25"/>
  <c r="AA56" i="25"/>
  <c r="AC28" i="21"/>
  <c r="AB54" i="21"/>
  <c r="Z155" i="7"/>
  <c r="AC27" i="24"/>
  <c r="AB52" i="24"/>
  <c r="V11" i="7"/>
  <c r="V75" i="7"/>
  <c r="ID11" i="7"/>
  <c r="IF11" i="7"/>
  <c r="II11" i="7"/>
  <c r="IG11" i="7"/>
  <c r="IE11" i="7"/>
  <c r="IB11" i="7"/>
  <c r="IH11" i="7"/>
  <c r="IA11" i="7"/>
  <c r="IJ11" i="7"/>
  <c r="IL11" i="7"/>
  <c r="IK11" i="7"/>
  <c r="IC11" i="7"/>
  <c r="AA40" i="23"/>
  <c r="AA65" i="23" s="1"/>
  <c r="Z68" i="30"/>
  <c r="W123" i="7" s="1"/>
  <c r="W51" i="7" s="1"/>
  <c r="Y66" i="23"/>
  <c r="V135" i="7" s="1"/>
  <c r="V63" i="7" s="1"/>
  <c r="AB43" i="19"/>
  <c r="AA58" i="19"/>
  <c r="V37" i="6"/>
  <c r="W37" i="6" s="1"/>
  <c r="AD33" i="15"/>
  <c r="Y47" i="37"/>
  <c r="AB43" i="18"/>
  <c r="AA58" i="18"/>
  <c r="AA50" i="21"/>
  <c r="Z62" i="21"/>
  <c r="W149" i="7"/>
  <c r="AA50" i="18"/>
  <c r="Z62" i="18"/>
  <c r="Z67" i="18" s="1"/>
  <c r="W102" i="7" s="1"/>
  <c r="Y148" i="7"/>
  <c r="Y71" i="15"/>
  <c r="Z147" i="7"/>
  <c r="AB43" i="29"/>
  <c r="AA58" i="29"/>
  <c r="V24" i="7"/>
  <c r="V88" i="7"/>
  <c r="ID24" i="7"/>
  <c r="IA24" i="7"/>
  <c r="IB24" i="7"/>
  <c r="II24" i="7"/>
  <c r="IG24" i="7"/>
  <c r="IF24" i="7"/>
  <c r="IH24" i="7"/>
  <c r="IE24" i="7"/>
  <c r="IC24" i="7"/>
  <c r="IJ24" i="7"/>
  <c r="IK24" i="7"/>
  <c r="IL24" i="7"/>
  <c r="V156" i="7"/>
  <c r="Z40" i="27"/>
  <c r="Z65" i="27" s="1"/>
  <c r="Z40" i="28"/>
  <c r="Z65" i="28" s="1"/>
  <c r="AC28" i="29"/>
  <c r="AB54" i="29"/>
  <c r="AB54" i="19"/>
  <c r="AC28" i="19"/>
  <c r="AD63" i="31"/>
  <c r="AD64" i="31"/>
  <c r="AD55" i="31"/>
  <c r="AD57" i="31"/>
  <c r="AE30" i="31"/>
  <c r="AD54" i="32"/>
  <c r="AD53" i="32"/>
  <c r="AE30" i="32"/>
  <c r="AE63" i="20"/>
  <c r="AE64" i="20"/>
  <c r="AE57" i="20"/>
  <c r="AF30" i="20"/>
  <c r="AE55" i="20"/>
  <c r="AB45" i="12"/>
  <c r="AA46" i="12"/>
  <c r="AA60" i="12" s="1"/>
  <c r="AA45" i="26"/>
  <c r="AB44" i="26"/>
  <c r="AB46" i="24"/>
  <c r="AA47" i="24"/>
  <c r="AA59" i="24" s="1"/>
  <c r="AD36" i="15"/>
  <c r="Y44" i="37"/>
  <c r="AB56" i="15"/>
  <c r="AC28" i="15"/>
  <c r="AA50" i="17"/>
  <c r="Z62" i="17"/>
  <c r="Z67" i="17" s="1"/>
  <c r="W100" i="7" s="1"/>
  <c r="AD66" i="30"/>
  <c r="AD59" i="30"/>
  <c r="AD65" i="30"/>
  <c r="AE30" i="30"/>
  <c r="AD57" i="30"/>
  <c r="AD60" i="3"/>
  <c r="AD61" i="3"/>
  <c r="AD62" i="3"/>
  <c r="AD63" i="3"/>
  <c r="AD64" i="3"/>
  <c r="AD55" i="3"/>
  <c r="AD56" i="3"/>
  <c r="AE24" i="3"/>
  <c r="AD59" i="3"/>
  <c r="AD35" i="15"/>
  <c r="Y43" i="37"/>
  <c r="AC42" i="15"/>
  <c r="AC59" i="15" s="1"/>
  <c r="AB43" i="30"/>
  <c r="AA60" i="30"/>
  <c r="Y67" i="22"/>
  <c r="V107" i="7" s="1"/>
  <c r="V351" i="7" s="1"/>
  <c r="AA47" i="32"/>
  <c r="AA59" i="32" s="1"/>
  <c r="AB46" i="32"/>
  <c r="AC54" i="17"/>
  <c r="AD28" i="17"/>
  <c r="AB47" i="23"/>
  <c r="AA48" i="23"/>
  <c r="AA61" i="23" s="1"/>
  <c r="Y45" i="37"/>
  <c r="AD37" i="15"/>
  <c r="H32" i="8"/>
  <c r="AE29" i="25"/>
  <c r="AD53" i="25"/>
  <c r="AD54" i="25"/>
  <c r="AD61" i="25"/>
  <c r="AA46" i="21"/>
  <c r="AA60" i="21" s="1"/>
  <c r="AB45" i="21"/>
  <c r="AA48" i="21"/>
  <c r="AA61" i="21" s="1"/>
  <c r="AB47" i="21"/>
  <c r="AB47" i="19"/>
  <c r="AA48" i="19"/>
  <c r="AA61" i="19" s="1"/>
  <c r="IW22" i="7"/>
  <c r="T8" i="7"/>
  <c r="HK8" i="7"/>
  <c r="HD8" i="7"/>
  <c r="HL8" i="7"/>
  <c r="HM8" i="7"/>
  <c r="HM27" i="7" s="1"/>
  <c r="HO47" i="8" s="1"/>
  <c r="HO49" i="8" s="1"/>
  <c r="HH8" i="7"/>
  <c r="HE8" i="7"/>
  <c r="HG8" i="7"/>
  <c r="HG27" i="7" s="1"/>
  <c r="HI47" i="8" s="1"/>
  <c r="HI49" i="8" s="1"/>
  <c r="HN8" i="7"/>
  <c r="HI8" i="7"/>
  <c r="AA46" i="20"/>
  <c r="AA60" i="20" s="1"/>
  <c r="AB45" i="20"/>
  <c r="V101" i="7"/>
  <c r="Y79" i="28"/>
  <c r="AB43" i="28"/>
  <c r="AA58" i="28"/>
  <c r="V97" i="7"/>
  <c r="Y79" i="27"/>
  <c r="AB45" i="23"/>
  <c r="AA46" i="23"/>
  <c r="AA60" i="23" s="1"/>
  <c r="AB42" i="32"/>
  <c r="AA56" i="32"/>
  <c r="AC66" i="3"/>
  <c r="AA40" i="22"/>
  <c r="AA65" i="22" s="1"/>
  <c r="AE30" i="29"/>
  <c r="AD63" i="29"/>
  <c r="AD64" i="29"/>
  <c r="AD55" i="29"/>
  <c r="AD57" i="29"/>
  <c r="Y71" i="30"/>
  <c r="AE64" i="27"/>
  <c r="AE55" i="27"/>
  <c r="AF30" i="27"/>
  <c r="AE63" i="27"/>
  <c r="AE57" i="27"/>
  <c r="AB25" i="7"/>
  <c r="AB89" i="7"/>
  <c r="KY25" i="7"/>
  <c r="KV25" i="7"/>
  <c r="KW25" i="7"/>
  <c r="LD25" i="7"/>
  <c r="LC25" i="7"/>
  <c r="LA25" i="7"/>
  <c r="AB43" i="12"/>
  <c r="AA58" i="12"/>
  <c r="AA48" i="30"/>
  <c r="AA63" i="30" s="1"/>
  <c r="AB47" i="30"/>
  <c r="U157" i="7"/>
  <c r="U122" i="7"/>
  <c r="U50" i="7" s="1"/>
  <c r="AD63" i="22"/>
  <c r="AD55" i="22"/>
  <c r="AD64" i="22"/>
  <c r="AD57" i="22"/>
  <c r="AE30" i="22"/>
  <c r="AC28" i="20"/>
  <c r="AB54" i="20"/>
  <c r="AB43" i="20"/>
  <c r="AA58" i="20"/>
  <c r="AA50" i="22"/>
  <c r="Z62" i="22"/>
  <c r="Z67" i="22" s="1"/>
  <c r="W107" i="7" s="1"/>
  <c r="W351" i="7" s="1"/>
  <c r="AA50" i="31"/>
  <c r="Z62" i="31"/>
  <c r="AA46" i="30"/>
  <c r="AA62" i="30" s="1"/>
  <c r="AB45" i="30"/>
  <c r="AC43" i="17"/>
  <c r="AB58" i="17"/>
  <c r="AA45" i="24"/>
  <c r="AA58" i="24" s="1"/>
  <c r="AB44" i="24"/>
  <c r="AB43" i="23"/>
  <c r="AA58" i="23"/>
  <c r="AA61" i="15"/>
  <c r="W150" i="7"/>
  <c r="AD55" i="28"/>
  <c r="AD57" i="28"/>
  <c r="AD64" i="28"/>
  <c r="AE30" i="28"/>
  <c r="AD63" i="28"/>
  <c r="Y67" i="18"/>
  <c r="V102" i="7" s="1"/>
  <c r="U146" i="7"/>
  <c r="AA54" i="27"/>
  <c r="AB28" i="27"/>
  <c r="AA46" i="31"/>
  <c r="AA60" i="31" s="1"/>
  <c r="AB45" i="31"/>
  <c r="AC43" i="27"/>
  <c r="AB58" i="27"/>
  <c r="Z154" i="7"/>
  <c r="AD57" i="21"/>
  <c r="AD63" i="21"/>
  <c r="AE30" i="21"/>
  <c r="AD64" i="21"/>
  <c r="AD55" i="21"/>
  <c r="AB44" i="25"/>
  <c r="AA45" i="25"/>
  <c r="AA58" i="25" s="1"/>
  <c r="Y48" i="37"/>
  <c r="AD34" i="15"/>
  <c r="AA50" i="28"/>
  <c r="Z62" i="28"/>
  <c r="Z67" i="28" s="1"/>
  <c r="AA50" i="27"/>
  <c r="Z62" i="27"/>
  <c r="Z67" i="27" s="1"/>
  <c r="AB42" i="24"/>
  <c r="AA56" i="24"/>
  <c r="U10" i="7"/>
  <c r="U74" i="7"/>
  <c r="HT10" i="7"/>
  <c r="HW10" i="7"/>
  <c r="HR10" i="7"/>
  <c r="HQ10" i="7"/>
  <c r="HV10" i="7"/>
  <c r="HS10" i="7"/>
  <c r="HU10" i="7"/>
  <c r="HP10" i="7"/>
  <c r="HX10" i="7"/>
  <c r="HZ10" i="7"/>
  <c r="HY10" i="7"/>
  <c r="HO10" i="7"/>
  <c r="AA50" i="23"/>
  <c r="Z62" i="23"/>
  <c r="Z67" i="23" s="1"/>
  <c r="W108" i="7" s="1"/>
  <c r="AB54" i="18"/>
  <c r="AC28" i="18"/>
  <c r="AC43" i="15"/>
  <c r="AC60" i="15" s="1"/>
  <c r="AA48" i="31"/>
  <c r="AA61" i="31" s="1"/>
  <c r="AB47" i="31"/>
  <c r="AD63" i="12"/>
  <c r="AD55" i="12"/>
  <c r="AD57" i="12"/>
  <c r="AE30" i="12"/>
  <c r="AB46" i="25"/>
  <c r="AA47" i="25"/>
  <c r="AA59" i="25" s="1"/>
  <c r="AC43" i="21"/>
  <c r="AB58" i="21"/>
  <c r="AA50" i="29"/>
  <c r="Z62" i="29"/>
  <c r="Z67" i="29" s="1"/>
  <c r="W106" i="7" s="1"/>
  <c r="AA39" i="3"/>
  <c r="AB46" i="26"/>
  <c r="AA47" i="26"/>
  <c r="AE54" i="24"/>
  <c r="AF29" i="24"/>
  <c r="AE61" i="24"/>
  <c r="AE53" i="24"/>
  <c r="AB45" i="17"/>
  <c r="AA46" i="17"/>
  <c r="AA60" i="17" s="1"/>
  <c r="AD61" i="32"/>
  <c r="AE29" i="32"/>
  <c r="AD63" i="23"/>
  <c r="AD64" i="23"/>
  <c r="AD57" i="23"/>
  <c r="AE30" i="23"/>
  <c r="AD55" i="23"/>
  <c r="HJ8" i="7"/>
  <c r="HJ27" i="7" s="1"/>
  <c r="HL47" i="8" s="1"/>
  <c r="HL49" i="8" s="1"/>
  <c r="Y66" i="21"/>
  <c r="V125" i="7" s="1"/>
  <c r="V53" i="7" s="1"/>
  <c r="AB45" i="28"/>
  <c r="AA46" i="28"/>
  <c r="AA60" i="28" s="1"/>
  <c r="AA46" i="15"/>
  <c r="AA62" i="15" s="1"/>
  <c r="AB45" i="15"/>
  <c r="AA54" i="28"/>
  <c r="AB28" i="28"/>
  <c r="AA46" i="19"/>
  <c r="AA60" i="19" s="1"/>
  <c r="AB45" i="19"/>
  <c r="AE65" i="15"/>
  <c r="AF30" i="15"/>
  <c r="AF66" i="15" s="1"/>
  <c r="AE57" i="15"/>
  <c r="AB45" i="22"/>
  <c r="AA46" i="22"/>
  <c r="AA60" i="22" s="1"/>
  <c r="AB54" i="23"/>
  <c r="AC28" i="23"/>
  <c r="W151" i="7"/>
  <c r="AD63" i="17"/>
  <c r="AD64" i="17"/>
  <c r="AD55" i="17"/>
  <c r="AD57" i="17"/>
  <c r="AE30" i="17"/>
  <c r="AB52" i="32"/>
  <c r="AC27" i="32"/>
  <c r="AE57" i="19"/>
  <c r="AE55" i="19"/>
  <c r="AE63" i="19"/>
  <c r="AF30" i="19"/>
  <c r="V153" i="7"/>
  <c r="LB25" i="7"/>
  <c r="AA40" i="32"/>
  <c r="AA40" i="25"/>
  <c r="AA40" i="26"/>
  <c r="AA40" i="24"/>
  <c r="AA50" i="15"/>
  <c r="Z64" i="15"/>
  <c r="Z72" i="15" s="1"/>
  <c r="AB43" i="31"/>
  <c r="AA58" i="31"/>
  <c r="AB44" i="32"/>
  <c r="AA45" i="32"/>
  <c r="AA58" i="32" s="1"/>
  <c r="AB47" i="20"/>
  <c r="AA48" i="20"/>
  <c r="AA61" i="20" s="1"/>
  <c r="AB45" i="18"/>
  <c r="AA46" i="18"/>
  <c r="AA60" i="18" s="1"/>
  <c r="AA48" i="18"/>
  <c r="AA61" i="18" s="1"/>
  <c r="AB47" i="18"/>
  <c r="T46" i="7"/>
  <c r="V45" i="8"/>
  <c r="V28" i="8" s="1"/>
  <c r="AA50" i="19"/>
  <c r="Z62" i="19"/>
  <c r="Z67" i="19" s="1"/>
  <c r="W105" i="7" s="1"/>
  <c r="W152" i="7"/>
  <c r="U117" i="7"/>
  <c r="LE25" i="7"/>
  <c r="Y40" i="3"/>
  <c r="Y65" i="3" s="1"/>
  <c r="AB54" i="12"/>
  <c r="AC28" i="12"/>
  <c r="AB47" i="27"/>
  <c r="AA48" i="27"/>
  <c r="AA61" i="27" s="1"/>
  <c r="AA48" i="12"/>
  <c r="AA61" i="12" s="1"/>
  <c r="AB47" i="12"/>
  <c r="AB47" i="28"/>
  <c r="AA48" i="28"/>
  <c r="AA61" i="28" s="1"/>
  <c r="AB47" i="15"/>
  <c r="AA48" i="15"/>
  <c r="AA63" i="15" s="1"/>
  <c r="AB45" i="27"/>
  <c r="AA46" i="27"/>
  <c r="AA60" i="27" s="1"/>
  <c r="AA39" i="26"/>
  <c r="AA39" i="25"/>
  <c r="AA39" i="32"/>
  <c r="AA39" i="24"/>
  <c r="AD32" i="15"/>
  <c r="Y46" i="37"/>
  <c r="AB45" i="29"/>
  <c r="AA46" i="29"/>
  <c r="AA60" i="29" s="1"/>
  <c r="U14" i="7"/>
  <c r="U78" i="7"/>
  <c r="HX14" i="7"/>
  <c r="HU14" i="7"/>
  <c r="HP14" i="7"/>
  <c r="HV14" i="7"/>
  <c r="HT14" i="7"/>
  <c r="HW14" i="7"/>
  <c r="HR14" i="7"/>
  <c r="HQ14" i="7"/>
  <c r="HS14" i="7"/>
  <c r="HY14" i="7"/>
  <c r="HZ14" i="7"/>
  <c r="HO14" i="7"/>
  <c r="AD57" i="18"/>
  <c r="AD55" i="18"/>
  <c r="AD63" i="18"/>
  <c r="AE30" i="18"/>
  <c r="AE64" i="18" s="1"/>
  <c r="Z40" i="20"/>
  <c r="Z65" i="20" s="1"/>
  <c r="Z40" i="29"/>
  <c r="Z65" i="29" s="1"/>
  <c r="AC28" i="31"/>
  <c r="AB54" i="31"/>
  <c r="AB54" i="22"/>
  <c r="AC28" i="22"/>
  <c r="HU29" i="8" l="1"/>
  <c r="EE29" i="8"/>
  <c r="HE29" i="8"/>
  <c r="EA29" i="8"/>
  <c r="EC29" i="8"/>
  <c r="GJ29" i="8"/>
  <c r="GP29" i="8"/>
  <c r="HI29" i="8"/>
  <c r="HR46" i="8"/>
  <c r="HR29" i="8"/>
  <c r="HR30" i="8" s="1"/>
  <c r="HR32" i="8" s="1"/>
  <c r="IG29" i="8"/>
  <c r="II29" i="8"/>
  <c r="EJ29" i="8"/>
  <c r="EI29" i="8"/>
  <c r="GH29" i="8"/>
  <c r="GO29" i="8"/>
  <c r="GL29" i="8"/>
  <c r="HH29" i="8"/>
  <c r="HJ29" i="8"/>
  <c r="HZ46" i="8"/>
  <c r="HZ29" i="8"/>
  <c r="HZ30" i="8" s="1"/>
  <c r="HZ32" i="8" s="1"/>
  <c r="IC29" i="8"/>
  <c r="IF29" i="8"/>
  <c r="IE29" i="8"/>
  <c r="IL29" i="8"/>
  <c r="DY29" i="8"/>
  <c r="EF29" i="8"/>
  <c r="ED29" i="8"/>
  <c r="EH29" i="8"/>
  <c r="GK29" i="8"/>
  <c r="HL29" i="8"/>
  <c r="HO29" i="8"/>
  <c r="HW46" i="8"/>
  <c r="HW29" i="8"/>
  <c r="HW30" i="8" s="1"/>
  <c r="HW32" i="8" s="1"/>
  <c r="HY46" i="8"/>
  <c r="HY29" i="8"/>
  <c r="IK29" i="8"/>
  <c r="ID29" i="8"/>
  <c r="IH29" i="8"/>
  <c r="IJ29" i="8"/>
  <c r="DZ29" i="8"/>
  <c r="EG29" i="8"/>
  <c r="GG29" i="8"/>
  <c r="GQ29" i="8"/>
  <c r="GN29" i="8"/>
  <c r="GR29" i="8"/>
  <c r="HQ29" i="8"/>
  <c r="HQ30" i="8" s="1"/>
  <c r="HQ32" i="8" s="1"/>
  <c r="IN29" i="8"/>
  <c r="IM29" i="8"/>
  <c r="X29" i="8"/>
  <c r="HD27" i="7"/>
  <c r="HF47" i="8" s="1"/>
  <c r="HF49" i="8" s="1"/>
  <c r="AB51" i="8"/>
  <c r="AB34" i="8" s="1"/>
  <c r="HF27" i="7"/>
  <c r="HH47" i="8" s="1"/>
  <c r="HH49" i="8" s="1"/>
  <c r="T90" i="7"/>
  <c r="HX46" i="8"/>
  <c r="HV46" i="8"/>
  <c r="HS46" i="8"/>
  <c r="HL27" i="7"/>
  <c r="HN47" i="8" s="1"/>
  <c r="HN49" i="8" s="1"/>
  <c r="HK27" i="7"/>
  <c r="HM47" i="8" s="1"/>
  <c r="HM49" i="8" s="1"/>
  <c r="HC27" i="7"/>
  <c r="HE47" i="8" s="1"/>
  <c r="HE49" i="8" s="1"/>
  <c r="IB46" i="8"/>
  <c r="W46" i="8"/>
  <c r="HR165" i="7"/>
  <c r="HI27" i="7"/>
  <c r="HK47" i="8" s="1"/>
  <c r="HK49" i="8" s="1"/>
  <c r="HU165" i="7"/>
  <c r="HQ165" i="7"/>
  <c r="HY165" i="7"/>
  <c r="HO165" i="7"/>
  <c r="HT165" i="7"/>
  <c r="HP165" i="7"/>
  <c r="U165" i="7"/>
  <c r="HV165" i="7"/>
  <c r="HS165" i="7"/>
  <c r="HN27" i="7"/>
  <c r="HP47" i="8" s="1"/>
  <c r="HP49" i="8" s="1"/>
  <c r="U68" i="7"/>
  <c r="HE27" i="7"/>
  <c r="HG47" i="8" s="1"/>
  <c r="HG49" i="8" s="1"/>
  <c r="AA50" i="20"/>
  <c r="Z62" i="20"/>
  <c r="U104" i="7"/>
  <c r="U158" i="7"/>
  <c r="Y66" i="20"/>
  <c r="V131" i="7" s="1"/>
  <c r="V59" i="7" s="1"/>
  <c r="Y67" i="20"/>
  <c r="V104" i="7" s="1"/>
  <c r="KZ25" i="7"/>
  <c r="LF25" i="7"/>
  <c r="IV22" i="7"/>
  <c r="IT23" i="7"/>
  <c r="IU22" i="7"/>
  <c r="F43" i="8"/>
  <c r="LL25" i="7"/>
  <c r="LM25" i="7"/>
  <c r="LH25" i="7"/>
  <c r="LO25" i="7"/>
  <c r="AC89" i="7"/>
  <c r="LK25" i="7"/>
  <c r="LR25" i="7"/>
  <c r="LN25" i="7"/>
  <c r="LG25" i="7"/>
  <c r="LP25" i="7"/>
  <c r="AC25" i="7"/>
  <c r="LI25" i="7"/>
  <c r="LJ25" i="7"/>
  <c r="IR24" i="7"/>
  <c r="IQ23" i="7"/>
  <c r="IO23" i="7"/>
  <c r="AB16" i="13"/>
  <c r="AA15" i="13"/>
  <c r="AB22" i="13"/>
  <c r="AA21" i="13"/>
  <c r="AB19" i="13"/>
  <c r="AA18" i="13"/>
  <c r="AB13" i="13"/>
  <c r="AA12" i="13"/>
  <c r="S30" i="8"/>
  <c r="S32" i="8" s="1"/>
  <c r="Z69" i="15"/>
  <c r="W95" i="7" s="1"/>
  <c r="W72" i="7" s="1"/>
  <c r="T49" i="8"/>
  <c r="O49" i="8"/>
  <c r="IM24" i="7"/>
  <c r="W88" i="7"/>
  <c r="IV24" i="7"/>
  <c r="HO43" i="8"/>
  <c r="HO26" i="8" s="1"/>
  <c r="IX24" i="7"/>
  <c r="IQ24" i="7"/>
  <c r="IS24" i="7"/>
  <c r="IO24" i="7"/>
  <c r="IT24" i="7"/>
  <c r="IU24" i="7"/>
  <c r="W24" i="7"/>
  <c r="IP24" i="7"/>
  <c r="IN24" i="7"/>
  <c r="JG33" i="7"/>
  <c r="KS42" i="7"/>
  <c r="KU44" i="8" s="1"/>
  <c r="KU27" i="8" s="1"/>
  <c r="JF40" i="7"/>
  <c r="JE39" i="7"/>
  <c r="KK35" i="7"/>
  <c r="KI43" i="7"/>
  <c r="KK51" i="8" s="1"/>
  <c r="KK34" i="8" s="1"/>
  <c r="IE34" i="7"/>
  <c r="IG45" i="8" s="1"/>
  <c r="IG28" i="8" s="1"/>
  <c r="II34" i="7"/>
  <c r="IK45" i="8" s="1"/>
  <c r="IK28" i="8" s="1"/>
  <c r="V34" i="7"/>
  <c r="ID34" i="7"/>
  <c r="IF45" i="8" s="1"/>
  <c r="IF28" i="8" s="1"/>
  <c r="IA34" i="7"/>
  <c r="IC45" i="8" s="1"/>
  <c r="IC28" i="8" s="1"/>
  <c r="IB34" i="7"/>
  <c r="ID45" i="8" s="1"/>
  <c r="ID28" i="8" s="1"/>
  <c r="IL34" i="7"/>
  <c r="IN45" i="8" s="1"/>
  <c r="IN28" i="8" s="1"/>
  <c r="IK34" i="7"/>
  <c r="IM45" i="8" s="1"/>
  <c r="IM28" i="8" s="1"/>
  <c r="IG34" i="7"/>
  <c r="II45" i="8" s="1"/>
  <c r="II28" i="8" s="1"/>
  <c r="IC34" i="7"/>
  <c r="IE45" i="8" s="1"/>
  <c r="IE28" i="8" s="1"/>
  <c r="IJ34" i="7"/>
  <c r="IL45" i="8" s="1"/>
  <c r="IL28" i="8" s="1"/>
  <c r="IF34" i="7"/>
  <c r="IH45" i="8" s="1"/>
  <c r="IH28" i="8" s="1"/>
  <c r="IH34" i="7"/>
  <c r="IJ45" i="8" s="1"/>
  <c r="IJ28" i="8" s="1"/>
  <c r="W44" i="7"/>
  <c r="Y50" i="8" s="1"/>
  <c r="Y33" i="8" s="1"/>
  <c r="Y35" i="8" s="1"/>
  <c r="IP44" i="7"/>
  <c r="IR50" i="8" s="1"/>
  <c r="IW44" i="7"/>
  <c r="IY50" i="8" s="1"/>
  <c r="IR44" i="7"/>
  <c r="IT50" i="8" s="1"/>
  <c r="IN44" i="7"/>
  <c r="IP50" i="8" s="1"/>
  <c r="IV44" i="7"/>
  <c r="IX50" i="8" s="1"/>
  <c r="IU44" i="7"/>
  <c r="IW50" i="8" s="1"/>
  <c r="IQ44" i="7"/>
  <c r="IS50" i="8" s="1"/>
  <c r="IX44" i="7"/>
  <c r="IZ50" i="8" s="1"/>
  <c r="IM44" i="7"/>
  <c r="IO50" i="8" s="1"/>
  <c r="IT44" i="7"/>
  <c r="IV50" i="8" s="1"/>
  <c r="IO44" i="7"/>
  <c r="IQ50" i="8" s="1"/>
  <c r="IS44" i="7"/>
  <c r="IU50" i="8" s="1"/>
  <c r="JJ40" i="7"/>
  <c r="JD40" i="7"/>
  <c r="JI40" i="7"/>
  <c r="JH39" i="7"/>
  <c r="JB39" i="7"/>
  <c r="X39" i="7"/>
  <c r="KQ35" i="7"/>
  <c r="KL35" i="7"/>
  <c r="KO35" i="7"/>
  <c r="KM35" i="7"/>
  <c r="KP35" i="7"/>
  <c r="KO43" i="7"/>
  <c r="KQ51" i="8" s="1"/>
  <c r="KQ34" i="8" s="1"/>
  <c r="KJ43" i="7"/>
  <c r="KL51" i="8" s="1"/>
  <c r="KL34" i="8" s="1"/>
  <c r="JH33" i="7"/>
  <c r="JA33" i="7"/>
  <c r="JF33" i="7"/>
  <c r="AA42" i="7"/>
  <c r="AC44" i="8" s="1"/>
  <c r="AC27" i="8" s="1"/>
  <c r="KR35" i="7"/>
  <c r="KI35" i="7"/>
  <c r="IY40" i="7"/>
  <c r="JG40" i="7"/>
  <c r="JA40" i="7"/>
  <c r="IZ39" i="7"/>
  <c r="JJ39" i="7"/>
  <c r="JD39" i="7"/>
  <c r="JF39" i="7"/>
  <c r="KQ42" i="7"/>
  <c r="KS44" i="8" s="1"/>
  <c r="KS27" i="8" s="1"/>
  <c r="KR43" i="7"/>
  <c r="KT51" i="8" s="1"/>
  <c r="KT34" i="8" s="1"/>
  <c r="KO42" i="7"/>
  <c r="KQ44" i="8" s="1"/>
  <c r="KQ27" i="8" s="1"/>
  <c r="KT35" i="7"/>
  <c r="AE28" i="40"/>
  <c r="AD56" i="40"/>
  <c r="KL43" i="7"/>
  <c r="KN51" i="8" s="1"/>
  <c r="KN34" i="8" s="1"/>
  <c r="AA43" i="7"/>
  <c r="IY33" i="7"/>
  <c r="JI33" i="7"/>
  <c r="JJ33" i="7"/>
  <c r="X33" i="7"/>
  <c r="KM42" i="7"/>
  <c r="KO44" i="8" s="1"/>
  <c r="KO27" i="8" s="1"/>
  <c r="KR42" i="7"/>
  <c r="KT44" i="8" s="1"/>
  <c r="KT27" i="8" s="1"/>
  <c r="JF38" i="7"/>
  <c r="X38" i="7"/>
  <c r="JE38" i="7"/>
  <c r="IZ38" i="7"/>
  <c r="JJ38" i="7"/>
  <c r="JD38" i="7"/>
  <c r="IY38" i="7"/>
  <c r="JA38" i="7"/>
  <c r="JB38" i="7"/>
  <c r="JI38" i="7"/>
  <c r="JH38" i="7"/>
  <c r="JG38" i="7"/>
  <c r="JC38" i="7"/>
  <c r="KF36" i="7"/>
  <c r="KE36" i="7"/>
  <c r="KA36" i="7"/>
  <c r="JZ36" i="7"/>
  <c r="KH36" i="7"/>
  <c r="Z36" i="7"/>
  <c r="JX36" i="7"/>
  <c r="JY36" i="7"/>
  <c r="JW36" i="7"/>
  <c r="KD36" i="7"/>
  <c r="KG36" i="7"/>
  <c r="KB36" i="7"/>
  <c r="KC36" i="7"/>
  <c r="JC40" i="7"/>
  <c r="JE40" i="7"/>
  <c r="X40" i="7"/>
  <c r="JI39" i="7"/>
  <c r="IY39" i="7"/>
  <c r="JG39" i="7"/>
  <c r="KS43" i="7"/>
  <c r="KU51" i="8" s="1"/>
  <c r="KU34" i="8" s="1"/>
  <c r="KQ43" i="7"/>
  <c r="KS51" i="8" s="1"/>
  <c r="KS34" i="8" s="1"/>
  <c r="AA35" i="7"/>
  <c r="KJ35" i="7"/>
  <c r="KN35" i="7"/>
  <c r="KT43" i="7"/>
  <c r="KV51" i="8" s="1"/>
  <c r="KV34" i="8" s="1"/>
  <c r="KK43" i="7"/>
  <c r="KM51" i="8" s="1"/>
  <c r="KM34" i="8" s="1"/>
  <c r="IZ33" i="7"/>
  <c r="JE33" i="7"/>
  <c r="JB33" i="7"/>
  <c r="KT42" i="7"/>
  <c r="KV44" i="8" s="1"/>
  <c r="KV27" i="8" s="1"/>
  <c r="KJ42" i="7"/>
  <c r="KL44" i="8" s="1"/>
  <c r="KL27" i="8" s="1"/>
  <c r="KS35" i="7"/>
  <c r="KN43" i="7"/>
  <c r="KP51" i="8" s="1"/>
  <c r="KP34" i="8" s="1"/>
  <c r="Z68" i="15"/>
  <c r="W122" i="7" s="1"/>
  <c r="W50" i="7" s="1"/>
  <c r="IP41" i="7"/>
  <c r="IR46" i="8" s="1"/>
  <c r="W41" i="7"/>
  <c r="Y46" i="8" s="1"/>
  <c r="IQ41" i="7"/>
  <c r="IS46" i="8" s="1"/>
  <c r="IO41" i="7"/>
  <c r="IQ46" i="8" s="1"/>
  <c r="IX41" i="7"/>
  <c r="IZ46" i="8" s="1"/>
  <c r="IW41" i="7"/>
  <c r="IY46" i="8" s="1"/>
  <c r="IS41" i="7"/>
  <c r="IU46" i="8" s="1"/>
  <c r="IU41" i="7"/>
  <c r="IW46" i="8" s="1"/>
  <c r="IR41" i="7"/>
  <c r="IT46" i="8" s="1"/>
  <c r="IN41" i="7"/>
  <c r="IP46" i="8" s="1"/>
  <c r="IV41" i="7"/>
  <c r="IX46" i="8" s="1"/>
  <c r="IT41" i="7"/>
  <c r="IV46" i="8" s="1"/>
  <c r="IM41" i="7"/>
  <c r="IO46" i="8" s="1"/>
  <c r="JH40" i="7"/>
  <c r="JB40" i="7"/>
  <c r="IZ40" i="7"/>
  <c r="JA39" i="7"/>
  <c r="JC39" i="7"/>
  <c r="KP42" i="7"/>
  <c r="KR44" i="8" s="1"/>
  <c r="KR27" i="8" s="1"/>
  <c r="KP43" i="7"/>
  <c r="KR51" i="8" s="1"/>
  <c r="KR34" i="8" s="1"/>
  <c r="KI42" i="7"/>
  <c r="KK44" i="8" s="1"/>
  <c r="KK27" i="8" s="1"/>
  <c r="KN42" i="7"/>
  <c r="KP44" i="8" s="1"/>
  <c r="KP27" i="8" s="1"/>
  <c r="KM43" i="7"/>
  <c r="KO51" i="8" s="1"/>
  <c r="KO34" i="8" s="1"/>
  <c r="JD33" i="7"/>
  <c r="JC33" i="7"/>
  <c r="KK42" i="7"/>
  <c r="KM44" i="8" s="1"/>
  <c r="KM27" i="8" s="1"/>
  <c r="KL42" i="7"/>
  <c r="KN44" i="8" s="1"/>
  <c r="KN27" i="8" s="1"/>
  <c r="HE43" i="8"/>
  <c r="HE26" i="8" s="1"/>
  <c r="JF37" i="7"/>
  <c r="X37" i="7"/>
  <c r="JJ37" i="7"/>
  <c r="JH37" i="7"/>
  <c r="JA37" i="7"/>
  <c r="JI37" i="7"/>
  <c r="IZ37" i="7"/>
  <c r="JE37" i="7"/>
  <c r="JG37" i="7"/>
  <c r="JD37" i="7"/>
  <c r="JB37" i="7"/>
  <c r="JC37" i="7"/>
  <c r="IY37" i="7"/>
  <c r="HE45" i="8"/>
  <c r="HE28" i="8" s="1"/>
  <c r="HE35" i="8"/>
  <c r="HC45" i="7"/>
  <c r="HC46" i="7"/>
  <c r="HE46" i="8"/>
  <c r="GG35" i="8"/>
  <c r="HH43" i="8"/>
  <c r="HH26" i="8" s="1"/>
  <c r="EG45" i="8"/>
  <c r="EG28" i="8" s="1"/>
  <c r="GG46" i="8"/>
  <c r="GG45" i="8"/>
  <c r="GG28" i="8" s="1"/>
  <c r="GE45" i="7"/>
  <c r="GE46" i="7"/>
  <c r="L36" i="37"/>
  <c r="HS30" i="8"/>
  <c r="HS32" i="8" s="1"/>
  <c r="HY30" i="8"/>
  <c r="HY32" i="8" s="1"/>
  <c r="HU30" i="8"/>
  <c r="HU32" i="8" s="1"/>
  <c r="HV30" i="8"/>
  <c r="HV32" i="8" s="1"/>
  <c r="HT30" i="8"/>
  <c r="HT32" i="8" s="1"/>
  <c r="DX30" i="8"/>
  <c r="DX32" i="8" s="1"/>
  <c r="EJ43" i="8"/>
  <c r="EJ26" i="8" s="1"/>
  <c r="DU30" i="8"/>
  <c r="DU32" i="8" s="1"/>
  <c r="DW30" i="8"/>
  <c r="DW32" i="8" s="1"/>
  <c r="GK45" i="8"/>
  <c r="GK28" i="8" s="1"/>
  <c r="FV30" i="8"/>
  <c r="FV32" i="8" s="1"/>
  <c r="FZ30" i="8"/>
  <c r="FZ32" i="8" s="1"/>
  <c r="GI30" i="8"/>
  <c r="GI32" i="8" s="1"/>
  <c r="EB30" i="8"/>
  <c r="EB32" i="8" s="1"/>
  <c r="DV30" i="8"/>
  <c r="DV32" i="8" s="1"/>
  <c r="HI35" i="8"/>
  <c r="GK35" i="8"/>
  <c r="DS30" i="8"/>
  <c r="DS32" i="8" s="1"/>
  <c r="HN30" i="8"/>
  <c r="HN32" i="8" s="1"/>
  <c r="DP30" i="8"/>
  <c r="DP32" i="8" s="1"/>
  <c r="GM30" i="8"/>
  <c r="GM32" i="8" s="1"/>
  <c r="GR43" i="8"/>
  <c r="GR26" i="8" s="1"/>
  <c r="EI43" i="8"/>
  <c r="EI26" i="8" s="1"/>
  <c r="HJ45" i="8"/>
  <c r="HJ28" i="8" s="1"/>
  <c r="DM30" i="8"/>
  <c r="DM32" i="8" s="1"/>
  <c r="HK30" i="8"/>
  <c r="HK32" i="8" s="1"/>
  <c r="GN35" i="8"/>
  <c r="EH35" i="8"/>
  <c r="ED35" i="8"/>
  <c r="DT30" i="8"/>
  <c r="DT32" i="8" s="1"/>
  <c r="GA30" i="8"/>
  <c r="GA32" i="8" s="1"/>
  <c r="FX30" i="8"/>
  <c r="FX32" i="8" s="1"/>
  <c r="FU30" i="8"/>
  <c r="FU32" i="8" s="1"/>
  <c r="FY30" i="8"/>
  <c r="FY32" i="8" s="1"/>
  <c r="DY35" i="8"/>
  <c r="EG35" i="8"/>
  <c r="EI35" i="8"/>
  <c r="HJ35" i="8"/>
  <c r="GH43" i="8"/>
  <c r="GH26" i="8" s="1"/>
  <c r="DQ30" i="8"/>
  <c r="DQ32" i="8" s="1"/>
  <c r="IN33" i="8"/>
  <c r="IN35" i="8" s="1"/>
  <c r="IL33" i="8"/>
  <c r="IL35" i="8" s="1"/>
  <c r="IK33" i="8"/>
  <c r="IK35" i="8" s="1"/>
  <c r="IC33" i="8"/>
  <c r="IC35" i="8" s="1"/>
  <c r="HL35" i="8"/>
  <c r="GL35" i="8"/>
  <c r="EJ33" i="8"/>
  <c r="EJ35" i="8" s="1"/>
  <c r="EE43" i="8"/>
  <c r="EE26" i="8" s="1"/>
  <c r="EG43" i="8"/>
  <c r="EG26" i="8" s="1"/>
  <c r="HJ46" i="8"/>
  <c r="HH33" i="8"/>
  <c r="HH35" i="8" s="1"/>
  <c r="IA30" i="8"/>
  <c r="IA32" i="8" s="1"/>
  <c r="FW30" i="8"/>
  <c r="FW32" i="8" s="1"/>
  <c r="HP30" i="8"/>
  <c r="HP32" i="8" s="1"/>
  <c r="GE30" i="8"/>
  <c r="GE32" i="8" s="1"/>
  <c r="GD30" i="8"/>
  <c r="GD32" i="8" s="1"/>
  <c r="HF30" i="8"/>
  <c r="HF32" i="8" s="1"/>
  <c r="HM30" i="8"/>
  <c r="HM32" i="8" s="1"/>
  <c r="IF33" i="8"/>
  <c r="IF35" i="8" s="1"/>
  <c r="EA35" i="8"/>
  <c r="IE33" i="8"/>
  <c r="IE35" i="8" s="1"/>
  <c r="IH33" i="8"/>
  <c r="IH35" i="8" s="1"/>
  <c r="ID33" i="8"/>
  <c r="ID35" i="8" s="1"/>
  <c r="DZ33" i="8"/>
  <c r="DZ35" i="8" s="1"/>
  <c r="DZ45" i="8"/>
  <c r="DZ28" i="8" s="1"/>
  <c r="EH46" i="8"/>
  <c r="HI46" i="8"/>
  <c r="EC45" i="8"/>
  <c r="EC28" i="8" s="1"/>
  <c r="GR33" i="8"/>
  <c r="GR35" i="8" s="1"/>
  <c r="GQ45" i="8"/>
  <c r="GQ28" i="8" s="1"/>
  <c r="EE33" i="8"/>
  <c r="EE35" i="8" s="1"/>
  <c r="GH35" i="8"/>
  <c r="EF33" i="8"/>
  <c r="EF35" i="8" s="1"/>
  <c r="GO33" i="8"/>
  <c r="GO35" i="8" s="1"/>
  <c r="HH45" i="8"/>
  <c r="HH28" i="8" s="1"/>
  <c r="IB30" i="8"/>
  <c r="IB32" i="8" s="1"/>
  <c r="HX30" i="8"/>
  <c r="HX32" i="8" s="1"/>
  <c r="DN30" i="8"/>
  <c r="DN32" i="8" s="1"/>
  <c r="GC30" i="8"/>
  <c r="GC32" i="8" s="1"/>
  <c r="GB30" i="8"/>
  <c r="GB32" i="8" s="1"/>
  <c r="IG33" i="8"/>
  <c r="IG35" i="8" s="1"/>
  <c r="IM33" i="8"/>
  <c r="IM35" i="8" s="1"/>
  <c r="II33" i="8"/>
  <c r="II35" i="8" s="1"/>
  <c r="IJ33" i="8"/>
  <c r="IJ35" i="8" s="1"/>
  <c r="HL43" i="8"/>
  <c r="HL26" i="8" s="1"/>
  <c r="KZ43" i="8"/>
  <c r="KZ26" i="8" s="1"/>
  <c r="GN43" i="8"/>
  <c r="GN26" i="8" s="1"/>
  <c r="EC35" i="8"/>
  <c r="GP33" i="8"/>
  <c r="GP35" i="8" s="1"/>
  <c r="GQ33" i="8"/>
  <c r="GQ35" i="8" s="1"/>
  <c r="GJ33" i="8"/>
  <c r="GJ35" i="8" s="1"/>
  <c r="HO35" i="8"/>
  <c r="HJ43" i="8"/>
  <c r="HJ26" i="8" s="1"/>
  <c r="DR30" i="8"/>
  <c r="DR32" i="8" s="1"/>
  <c r="HG30" i="8"/>
  <c r="HG32" i="8" s="1"/>
  <c r="GF30" i="8"/>
  <c r="GF32" i="8" s="1"/>
  <c r="DO30" i="8"/>
  <c r="DO32" i="8" s="1"/>
  <c r="GL45" i="8"/>
  <c r="GL28" i="8" s="1"/>
  <c r="DY45" i="8"/>
  <c r="DY28" i="8" s="1"/>
  <c r="DZ43" i="8"/>
  <c r="DZ26" i="8" s="1"/>
  <c r="GP45" i="8"/>
  <c r="GP28" i="8" s="1"/>
  <c r="EJ45" i="8"/>
  <c r="EJ28" i="8" s="1"/>
  <c r="EF46" i="8"/>
  <c r="EE45" i="8"/>
  <c r="EE28" i="8" s="1"/>
  <c r="ED46" i="8"/>
  <c r="GQ43" i="8"/>
  <c r="GQ26" i="8" s="1"/>
  <c r="HO45" i="8"/>
  <c r="HO28" i="8" s="1"/>
  <c r="EH45" i="8"/>
  <c r="EH28" i="8" s="1"/>
  <c r="EA46" i="8"/>
  <c r="EA45" i="8"/>
  <c r="EA28" i="8" s="1"/>
  <c r="GL43" i="8"/>
  <c r="GL26" i="8" s="1"/>
  <c r="GQ46" i="8"/>
  <c r="GH46" i="8"/>
  <c r="GJ45" i="8"/>
  <c r="GJ28" i="8" s="1"/>
  <c r="GH45" i="8"/>
  <c r="GH28" i="8" s="1"/>
  <c r="HO46" i="8"/>
  <c r="ED43" i="8"/>
  <c r="ED26" i="8" s="1"/>
  <c r="EH43" i="8"/>
  <c r="EH26" i="8" s="1"/>
  <c r="EF43" i="8"/>
  <c r="EF26" i="8" s="1"/>
  <c r="HH46" i="8"/>
  <c r="HL45" i="8"/>
  <c r="HL28" i="8" s="1"/>
  <c r="HI45" i="8"/>
  <c r="HI28" i="8" s="1"/>
  <c r="EC46" i="8"/>
  <c r="EG46" i="8"/>
  <c r="EI46" i="8"/>
  <c r="KW43" i="8"/>
  <c r="KW26" i="8" s="1"/>
  <c r="GO46" i="8"/>
  <c r="LD43" i="8"/>
  <c r="LD26" i="8" s="1"/>
  <c r="GN45" i="8"/>
  <c r="GN28" i="8" s="1"/>
  <c r="GK46" i="8"/>
  <c r="DY46" i="8"/>
  <c r="GR46" i="8"/>
  <c r="GK43" i="8"/>
  <c r="GK26" i="8" s="1"/>
  <c r="EF45" i="8"/>
  <c r="EF28" i="8" s="1"/>
  <c r="GJ46" i="8"/>
  <c r="GJ43" i="8"/>
  <c r="GJ26" i="8" s="1"/>
  <c r="DY43" i="8"/>
  <c r="DY26" i="8" s="1"/>
  <c r="LG43" i="8"/>
  <c r="LG26" i="8" s="1"/>
  <c r="GO43" i="8"/>
  <c r="GO26" i="8" s="1"/>
  <c r="GN46" i="8"/>
  <c r="DZ46" i="8"/>
  <c r="HL46" i="8"/>
  <c r="GR45" i="8"/>
  <c r="GR28" i="8" s="1"/>
  <c r="GL46" i="8"/>
  <c r="GP46" i="8"/>
  <c r="EJ46" i="8"/>
  <c r="HI43" i="8"/>
  <c r="HI26" i="8" s="1"/>
  <c r="EI45" i="8"/>
  <c r="EI28" i="8" s="1"/>
  <c r="EA43" i="8"/>
  <c r="EA26" i="8" s="1"/>
  <c r="EE46" i="8"/>
  <c r="ED45" i="8"/>
  <c r="ED28" i="8" s="1"/>
  <c r="GP43" i="8"/>
  <c r="GP26" i="8" s="1"/>
  <c r="LB43" i="8"/>
  <c r="LB26" i="8" s="1"/>
  <c r="GO45" i="8"/>
  <c r="GO28" i="8" s="1"/>
  <c r="EC43" i="8"/>
  <c r="EC26" i="8" s="1"/>
  <c r="HF46" i="7"/>
  <c r="HF45" i="7"/>
  <c r="W345" i="7"/>
  <c r="IP26" i="7"/>
  <c r="IT26" i="7"/>
  <c r="IS26" i="7"/>
  <c r="IQ26" i="7"/>
  <c r="IN26" i="7"/>
  <c r="IU26" i="7"/>
  <c r="W26" i="7"/>
  <c r="IV26" i="7"/>
  <c r="IR26" i="7"/>
  <c r="IO26" i="7"/>
  <c r="IM26" i="7"/>
  <c r="IX26" i="7"/>
  <c r="IW26" i="7"/>
  <c r="V348" i="7"/>
  <c r="HH27" i="7"/>
  <c r="HJ47" i="8" s="1"/>
  <c r="HJ49" i="8" s="1"/>
  <c r="IS23" i="7"/>
  <c r="IM23" i="7"/>
  <c r="IX23" i="7"/>
  <c r="W87" i="7"/>
  <c r="IV23" i="7"/>
  <c r="IN23" i="7"/>
  <c r="IW23" i="7"/>
  <c r="W23" i="7"/>
  <c r="IU23" i="7"/>
  <c r="IR23" i="7"/>
  <c r="Z66" i="22"/>
  <c r="W134" i="7" s="1"/>
  <c r="W62" i="7" s="1"/>
  <c r="IX22" i="7"/>
  <c r="IT22" i="7"/>
  <c r="IR22" i="7"/>
  <c r="Z72" i="30"/>
  <c r="AA65" i="32"/>
  <c r="X110" i="7" s="1"/>
  <c r="X23" i="7" s="1"/>
  <c r="Z66" i="18"/>
  <c r="W129" i="7" s="1"/>
  <c r="W57" i="7" s="1"/>
  <c r="IQ22" i="7"/>
  <c r="IP22" i="7"/>
  <c r="IN22" i="7"/>
  <c r="W86" i="7"/>
  <c r="IS22" i="7"/>
  <c r="IO22" i="7"/>
  <c r="IM22" i="7"/>
  <c r="W352" i="7"/>
  <c r="AD47" i="40"/>
  <c r="AC48" i="40"/>
  <c r="AC63" i="40" s="1"/>
  <c r="AC50" i="40"/>
  <c r="AB64" i="40"/>
  <c r="W350" i="7"/>
  <c r="AC46" i="40"/>
  <c r="AC62" i="40" s="1"/>
  <c r="AD45" i="40"/>
  <c r="AA72" i="40"/>
  <c r="AA69" i="40"/>
  <c r="X113" i="7" s="1"/>
  <c r="AC43" i="40"/>
  <c r="AB60" i="40"/>
  <c r="AA64" i="32"/>
  <c r="X137" i="7" s="1"/>
  <c r="X65" i="7" s="1"/>
  <c r="Z67" i="12"/>
  <c r="W103" i="7" s="1"/>
  <c r="IW16" i="7" s="1"/>
  <c r="AA63" i="25"/>
  <c r="AA63" i="32"/>
  <c r="AA65" i="24"/>
  <c r="X109" i="7" s="1"/>
  <c r="JB22" i="7" s="1"/>
  <c r="AA63" i="24"/>
  <c r="AA64" i="25"/>
  <c r="X138" i="7" s="1"/>
  <c r="X66" i="7" s="1"/>
  <c r="Z66" i="19"/>
  <c r="W132" i="7" s="1"/>
  <c r="W60" i="7" s="1"/>
  <c r="T27" i="7"/>
  <c r="V47" i="8" s="1"/>
  <c r="MJ163" i="7"/>
  <c r="GM45" i="7"/>
  <c r="EC45" i="7"/>
  <c r="GM46" i="7"/>
  <c r="GH45" i="7"/>
  <c r="HM46" i="7"/>
  <c r="EC46" i="7"/>
  <c r="HH45" i="7"/>
  <c r="GH46" i="7"/>
  <c r="MJ162" i="7"/>
  <c r="HM45" i="7"/>
  <c r="HH46" i="7"/>
  <c r="EB46" i="7"/>
  <c r="MR163" i="7"/>
  <c r="EB45" i="7"/>
  <c r="MH162" i="7"/>
  <c r="ED45" i="7"/>
  <c r="MR162" i="7"/>
  <c r="GF46" i="7"/>
  <c r="ED46" i="7"/>
  <c r="GF45" i="7"/>
  <c r="MH163" i="7"/>
  <c r="GO46" i="7"/>
  <c r="EG46" i="7"/>
  <c r="EG45" i="7"/>
  <c r="GO45" i="7"/>
  <c r="Q36" i="37"/>
  <c r="EH45" i="7"/>
  <c r="GP46" i="7"/>
  <c r="MC162" i="7"/>
  <c r="DY45" i="7"/>
  <c r="EH46" i="7"/>
  <c r="GN45" i="7"/>
  <c r="GI45" i="7"/>
  <c r="EF46" i="7"/>
  <c r="EE45" i="7"/>
  <c r="DY46" i="7"/>
  <c r="MC163" i="7"/>
  <c r="DW45" i="7"/>
  <c r="GN46" i="7"/>
  <c r="GI46" i="7"/>
  <c r="EE46" i="7"/>
  <c r="HG46" i="7"/>
  <c r="EA45" i="7"/>
  <c r="GJ46" i="7"/>
  <c r="GJ45" i="7"/>
  <c r="HG45" i="7"/>
  <c r="GP45" i="7"/>
  <c r="DW46" i="7"/>
  <c r="EA46" i="7"/>
  <c r="EF45" i="7"/>
  <c r="GL45" i="7"/>
  <c r="HJ45" i="7"/>
  <c r="DX46" i="7"/>
  <c r="HJ46" i="7"/>
  <c r="GL46" i="7"/>
  <c r="DX45" i="7"/>
  <c r="IB165" i="7"/>
  <c r="II165" i="7"/>
  <c r="IG165" i="7"/>
  <c r="IL165" i="7"/>
  <c r="IA165" i="7"/>
  <c r="IH165" i="7"/>
  <c r="IE165" i="7"/>
  <c r="ID165" i="7"/>
  <c r="IF165" i="7"/>
  <c r="IK165" i="7"/>
  <c r="IC165" i="7"/>
  <c r="IJ165" i="7"/>
  <c r="W35" i="8"/>
  <c r="W20" i="7"/>
  <c r="W84" i="7"/>
  <c r="IW20" i="7"/>
  <c r="IX20" i="7"/>
  <c r="IP20" i="7"/>
  <c r="IN20" i="7"/>
  <c r="IO20" i="7"/>
  <c r="IM20" i="7"/>
  <c r="IR20" i="7"/>
  <c r="IU20" i="7"/>
  <c r="IT20" i="7"/>
  <c r="IS20" i="7"/>
  <c r="IV20" i="7"/>
  <c r="IQ20" i="7"/>
  <c r="W19" i="7"/>
  <c r="W83" i="7"/>
  <c r="IP19" i="7"/>
  <c r="IU19" i="7"/>
  <c r="IO19" i="7"/>
  <c r="IX19" i="7"/>
  <c r="IR19" i="7"/>
  <c r="IN19" i="7"/>
  <c r="IM19" i="7"/>
  <c r="IW19" i="7"/>
  <c r="IT19" i="7"/>
  <c r="IS19" i="7"/>
  <c r="IV19" i="7"/>
  <c r="IQ19" i="7"/>
  <c r="W13" i="7"/>
  <c r="W77" i="7"/>
  <c r="IN13" i="7"/>
  <c r="IM13" i="7"/>
  <c r="IT13" i="7"/>
  <c r="IO13" i="7"/>
  <c r="IP13" i="7"/>
  <c r="IR13" i="7"/>
  <c r="IX13" i="7"/>
  <c r="IU13" i="7"/>
  <c r="IW13" i="7"/>
  <c r="IQ13" i="7"/>
  <c r="IV13" i="7"/>
  <c r="IS13" i="7"/>
  <c r="W15" i="7"/>
  <c r="W79" i="7"/>
  <c r="IX15" i="7"/>
  <c r="IP15" i="7"/>
  <c r="IU15" i="7"/>
  <c r="IO15" i="7"/>
  <c r="IM15" i="7"/>
  <c r="IW15" i="7"/>
  <c r="IT15" i="7"/>
  <c r="IN15" i="7"/>
  <c r="IR15" i="7"/>
  <c r="IV15" i="7"/>
  <c r="IS15" i="7"/>
  <c r="IQ15" i="7"/>
  <c r="W18" i="7"/>
  <c r="W82" i="7"/>
  <c r="IW18" i="7"/>
  <c r="IR18" i="7"/>
  <c r="IP18" i="7"/>
  <c r="IX18" i="7"/>
  <c r="IU18" i="7"/>
  <c r="IN18" i="7"/>
  <c r="IM18" i="7"/>
  <c r="IT18" i="7"/>
  <c r="IO18" i="7"/>
  <c r="IS18" i="7"/>
  <c r="IV18" i="7"/>
  <c r="IQ18" i="7"/>
  <c r="AD27" i="24"/>
  <c r="AC52" i="24"/>
  <c r="AC47" i="29"/>
  <c r="AB48" i="29"/>
  <c r="AB61" i="29" s="1"/>
  <c r="AC52" i="32"/>
  <c r="AD27" i="32"/>
  <c r="AC45" i="28"/>
  <c r="AB46" i="28"/>
  <c r="AB60" i="28" s="1"/>
  <c r="AD28" i="31"/>
  <c r="AC54" i="31"/>
  <c r="AC54" i="23"/>
  <c r="AD28" i="23"/>
  <c r="AC46" i="26"/>
  <c r="AB47" i="26"/>
  <c r="AC46" i="25"/>
  <c r="AB47" i="25"/>
  <c r="AB59" i="25" s="1"/>
  <c r="W21" i="7"/>
  <c r="W85" i="7"/>
  <c r="IO21" i="7"/>
  <c r="IW21" i="7"/>
  <c r="IM21" i="7"/>
  <c r="IR21" i="7"/>
  <c r="IX21" i="7"/>
  <c r="IP21" i="7"/>
  <c r="IU21" i="7"/>
  <c r="IT21" i="7"/>
  <c r="IN21" i="7"/>
  <c r="IS21" i="7"/>
  <c r="IQ21" i="7"/>
  <c r="IV21" i="7"/>
  <c r="AE63" i="22"/>
  <c r="AE55" i="22"/>
  <c r="AE64" i="22"/>
  <c r="AE57" i="22"/>
  <c r="AF30" i="22"/>
  <c r="AC42" i="32"/>
  <c r="AB56" i="32"/>
  <c r="AD66" i="3"/>
  <c r="Z47" i="37"/>
  <c r="AE33" i="15"/>
  <c r="V9" i="7"/>
  <c r="V73" i="7"/>
  <c r="IF9" i="7"/>
  <c r="IH9" i="7"/>
  <c r="II9" i="7"/>
  <c r="ID9" i="7"/>
  <c r="IB9" i="7"/>
  <c r="IG9" i="7"/>
  <c r="IE9" i="7"/>
  <c r="IA9" i="7"/>
  <c r="IC9" i="7"/>
  <c r="IK9" i="7"/>
  <c r="IL9" i="7"/>
  <c r="IJ9" i="7"/>
  <c r="AB50" i="23"/>
  <c r="AA62" i="23"/>
  <c r="AE53" i="25"/>
  <c r="AF29" i="25"/>
  <c r="AE54" i="25"/>
  <c r="AE61" i="25"/>
  <c r="AD28" i="21"/>
  <c r="AC54" i="21"/>
  <c r="AC47" i="17"/>
  <c r="AB48" i="17"/>
  <c r="AB61" i="17" s="1"/>
  <c r="AD43" i="21"/>
  <c r="AC58" i="21"/>
  <c r="AE55" i="18"/>
  <c r="AE63" i="18"/>
  <c r="AE57" i="18"/>
  <c r="AF30" i="18"/>
  <c r="AF64" i="18" s="1"/>
  <c r="AC47" i="28"/>
  <c r="AB48" i="28"/>
  <c r="AB61" i="28" s="1"/>
  <c r="AB48" i="12"/>
  <c r="AB61" i="12" s="1"/>
  <c r="AC47" i="12"/>
  <c r="AF61" i="24"/>
  <c r="AF53" i="24"/>
  <c r="AF54" i="24"/>
  <c r="AA40" i="27"/>
  <c r="AA65" i="27" s="1"/>
  <c r="AA40" i="28"/>
  <c r="AA65" i="28" s="1"/>
  <c r="AC45" i="18"/>
  <c r="AB46" i="18"/>
  <c r="AB60" i="18" s="1"/>
  <c r="AC45" i="22"/>
  <c r="AB46" i="22"/>
  <c r="AB60" i="22" s="1"/>
  <c r="AB46" i="23"/>
  <c r="AB60" i="23" s="1"/>
  <c r="AC45" i="23"/>
  <c r="AC54" i="19"/>
  <c r="AD28" i="19"/>
  <c r="V38" i="6"/>
  <c r="W38" i="6" s="1"/>
  <c r="AA65" i="25"/>
  <c r="X111" i="7" s="1"/>
  <c r="V16" i="7"/>
  <c r="V80" i="7"/>
  <c r="IG16" i="7"/>
  <c r="II16" i="7"/>
  <c r="IF16" i="7"/>
  <c r="IB16" i="7"/>
  <c r="ID16" i="7"/>
  <c r="IA16" i="7"/>
  <c r="IH16" i="7"/>
  <c r="IE16" i="7"/>
  <c r="IC16" i="7"/>
  <c r="IJ16" i="7"/>
  <c r="IL16" i="7"/>
  <c r="IK16" i="7"/>
  <c r="AB50" i="29"/>
  <c r="AA62" i="29"/>
  <c r="AA67" i="29" s="1"/>
  <c r="X106" i="7" s="1"/>
  <c r="AE60" i="3"/>
  <c r="AE61" i="3"/>
  <c r="AE62" i="3"/>
  <c r="AE63" i="3"/>
  <c r="AE64" i="3"/>
  <c r="AE55" i="3"/>
  <c r="AE56" i="3"/>
  <c r="AF24" i="3"/>
  <c r="AE59" i="3"/>
  <c r="AB40" i="26"/>
  <c r="AB40" i="25"/>
  <c r="AB40" i="32"/>
  <c r="AB40" i="24"/>
  <c r="HZ46" i="7"/>
  <c r="HZ45" i="7"/>
  <c r="V146" i="7"/>
  <c r="AC42" i="25"/>
  <c r="AB56" i="25"/>
  <c r="X152" i="7"/>
  <c r="X149" i="7"/>
  <c r="HO46" i="7"/>
  <c r="HO45" i="7"/>
  <c r="V10" i="7"/>
  <c r="V74" i="7"/>
  <c r="ID10" i="7"/>
  <c r="II10" i="7"/>
  <c r="IG10" i="7"/>
  <c r="IE10" i="7"/>
  <c r="IF10" i="7"/>
  <c r="IA10" i="7"/>
  <c r="IH10" i="7"/>
  <c r="IB10" i="7"/>
  <c r="IL10" i="7"/>
  <c r="IC10" i="7"/>
  <c r="IJ10" i="7"/>
  <c r="IK10" i="7"/>
  <c r="AC43" i="19"/>
  <c r="AB58" i="19"/>
  <c r="AC47" i="15"/>
  <c r="AB48" i="15"/>
  <c r="AB63" i="15" s="1"/>
  <c r="AA40" i="20"/>
  <c r="AA65" i="20" s="1"/>
  <c r="AA40" i="29"/>
  <c r="AA65" i="29" s="1"/>
  <c r="AE55" i="12"/>
  <c r="AE63" i="12"/>
  <c r="AF30" i="12"/>
  <c r="AE57" i="12"/>
  <c r="HY45" i="7"/>
  <c r="HY46" i="7"/>
  <c r="Z45" i="37"/>
  <c r="AE37" i="15"/>
  <c r="AC54" i="29"/>
  <c r="AD28" i="29"/>
  <c r="AC56" i="30"/>
  <c r="AD28" i="30"/>
  <c r="AD28" i="20"/>
  <c r="AC54" i="20"/>
  <c r="AA154" i="7"/>
  <c r="AF30" i="23"/>
  <c r="AE55" i="23"/>
  <c r="AE57" i="23"/>
  <c r="AE63" i="23"/>
  <c r="AE64" i="23"/>
  <c r="AB50" i="28"/>
  <c r="AA62" i="28"/>
  <c r="AA67" i="28" s="1"/>
  <c r="U46" i="7"/>
  <c r="W45" i="8"/>
  <c r="W28" i="8" s="1"/>
  <c r="U45" i="7"/>
  <c r="AE34" i="15"/>
  <c r="Z48" i="37"/>
  <c r="HP46" i="7"/>
  <c r="HP45" i="7"/>
  <c r="AA155" i="7"/>
  <c r="AF64" i="27"/>
  <c r="AF55" i="27"/>
  <c r="AF57" i="27"/>
  <c r="AF63" i="27"/>
  <c r="AC43" i="28"/>
  <c r="AB58" i="28"/>
  <c r="W156" i="7"/>
  <c r="AB46" i="31"/>
  <c r="AB60" i="31" s="1"/>
  <c r="AC45" i="31"/>
  <c r="AF64" i="20"/>
  <c r="AF57" i="20"/>
  <c r="AF63" i="20"/>
  <c r="AF55" i="20"/>
  <c r="AB54" i="27"/>
  <c r="AC28" i="27"/>
  <c r="HV46" i="7"/>
  <c r="HV45" i="7"/>
  <c r="AB48" i="23"/>
  <c r="AB61" i="23" s="1"/>
  <c r="AC47" i="23"/>
  <c r="AE65" i="30"/>
  <c r="AF30" i="30"/>
  <c r="AE66" i="30"/>
  <c r="AE59" i="30"/>
  <c r="AE57" i="30"/>
  <c r="AB40" i="23"/>
  <c r="AB65" i="23" s="1"/>
  <c r="AA64" i="24"/>
  <c r="X136" i="7" s="1"/>
  <c r="X64" i="7" s="1"/>
  <c r="AC47" i="20"/>
  <c r="AB48" i="20"/>
  <c r="AB61" i="20" s="1"/>
  <c r="W101" i="7"/>
  <c r="Z79" i="28"/>
  <c r="AF65" i="15"/>
  <c r="AF57" i="15"/>
  <c r="HW46" i="7"/>
  <c r="HW45" i="7"/>
  <c r="V14" i="7"/>
  <c r="V78" i="7"/>
  <c r="IG14" i="7"/>
  <c r="IE14" i="7"/>
  <c r="ID14" i="7"/>
  <c r="IB14" i="7"/>
  <c r="II14" i="7"/>
  <c r="IH14" i="7"/>
  <c r="IF14" i="7"/>
  <c r="IA14" i="7"/>
  <c r="IL14" i="7"/>
  <c r="IK14" i="7"/>
  <c r="IJ14" i="7"/>
  <c r="IC14" i="7"/>
  <c r="AE28" i="17"/>
  <c r="AD54" i="17"/>
  <c r="AE36" i="15"/>
  <c r="Z44" i="37"/>
  <c r="Z69" i="30"/>
  <c r="W96" i="7" s="1"/>
  <c r="AC47" i="27"/>
  <c r="AB48" i="27"/>
  <c r="AB61" i="27" s="1"/>
  <c r="AC44" i="32"/>
  <c r="AB45" i="32"/>
  <c r="AB58" i="32" s="1"/>
  <c r="AC44" i="25"/>
  <c r="AB45" i="25"/>
  <c r="AB58" i="25" s="1"/>
  <c r="HQ45" i="7"/>
  <c r="HQ46" i="7"/>
  <c r="AB50" i="30"/>
  <c r="AA64" i="30"/>
  <c r="AA72" i="30" s="1"/>
  <c r="W16" i="7"/>
  <c r="IM16" i="7"/>
  <c r="IT16" i="7"/>
  <c r="HR45" i="7"/>
  <c r="HR46" i="7"/>
  <c r="AD43" i="17"/>
  <c r="AC58" i="17"/>
  <c r="V95" i="7"/>
  <c r="V72" i="7" s="1"/>
  <c r="V158" i="7"/>
  <c r="AC47" i="19"/>
  <c r="AB48" i="19"/>
  <c r="AB61" i="19" s="1"/>
  <c r="AB47" i="32"/>
  <c r="AB59" i="32" s="1"/>
  <c r="AC46" i="32"/>
  <c r="AB50" i="18"/>
  <c r="AA62" i="18"/>
  <c r="AA66" i="18" s="1"/>
  <c r="X129" i="7" s="1"/>
  <c r="X57" i="7" s="1"/>
  <c r="AA147" i="7"/>
  <c r="AB46" i="19"/>
  <c r="AB60" i="19" s="1"/>
  <c r="AC45" i="19"/>
  <c r="HT45" i="7"/>
  <c r="HT46" i="7"/>
  <c r="AB46" i="20"/>
  <c r="AB60" i="20" s="1"/>
  <c r="AC45" i="20"/>
  <c r="AB48" i="21"/>
  <c r="AB61" i="21" s="1"/>
  <c r="AC47" i="21"/>
  <c r="AC46" i="24"/>
  <c r="AB47" i="24"/>
  <c r="AB59" i="24" s="1"/>
  <c r="AB48" i="18"/>
  <c r="AB61" i="18" s="1"/>
  <c r="AC47" i="18"/>
  <c r="AC45" i="29"/>
  <c r="AB46" i="29"/>
  <c r="AB60" i="29" s="1"/>
  <c r="HX45" i="7"/>
  <c r="HX46" i="7"/>
  <c r="AB46" i="30"/>
  <c r="AB62" i="30" s="1"/>
  <c r="AC45" i="30"/>
  <c r="N30" i="8"/>
  <c r="V20" i="7"/>
  <c r="IA20" i="7"/>
  <c r="V84" i="7"/>
  <c r="IE20" i="7"/>
  <c r="IG20" i="7"/>
  <c r="ID20" i="7"/>
  <c r="IH20" i="7"/>
  <c r="IB20" i="7"/>
  <c r="II20" i="7"/>
  <c r="IF20" i="7"/>
  <c r="IJ20" i="7"/>
  <c r="IK20" i="7"/>
  <c r="IL20" i="7"/>
  <c r="IC20" i="7"/>
  <c r="W97" i="7"/>
  <c r="Z79" i="27"/>
  <c r="AE61" i="32"/>
  <c r="AF29" i="32"/>
  <c r="AB48" i="31"/>
  <c r="AB61" i="31" s="1"/>
  <c r="AC47" i="31"/>
  <c r="HS45" i="7"/>
  <c r="HS46" i="7"/>
  <c r="AB48" i="30"/>
  <c r="AB63" i="30" s="1"/>
  <c r="AC47" i="30"/>
  <c r="AC45" i="21"/>
  <c r="AB46" i="21"/>
  <c r="AB60" i="21" s="1"/>
  <c r="AB45" i="26"/>
  <c r="AC44" i="26"/>
  <c r="X145" i="7"/>
  <c r="AC45" i="27"/>
  <c r="AB46" i="27"/>
  <c r="AB60" i="27" s="1"/>
  <c r="AB40" i="22"/>
  <c r="AB65" i="22" s="1"/>
  <c r="AE32" i="15"/>
  <c r="Z46" i="37"/>
  <c r="AB50" i="19"/>
  <c r="AA62" i="19"/>
  <c r="AA67" i="19" s="1"/>
  <c r="X105" i="7" s="1"/>
  <c r="AC43" i="31"/>
  <c r="AB58" i="31"/>
  <c r="AE63" i="17"/>
  <c r="AE64" i="17"/>
  <c r="AE55" i="17"/>
  <c r="AE57" i="17"/>
  <c r="AF30" i="17"/>
  <c r="AB54" i="28"/>
  <c r="AC28" i="28"/>
  <c r="HU45" i="7"/>
  <c r="HU46" i="7"/>
  <c r="Z67" i="31"/>
  <c r="W99" i="7" s="1"/>
  <c r="Z66" i="31"/>
  <c r="W126" i="7" s="1"/>
  <c r="W54" i="7" s="1"/>
  <c r="AC43" i="30"/>
  <c r="AB60" i="30"/>
  <c r="AC43" i="29"/>
  <c r="AB58" i="29"/>
  <c r="AC43" i="22"/>
  <c r="AB58" i="22"/>
  <c r="AB50" i="31"/>
  <c r="AA62" i="31"/>
  <c r="AA67" i="31" s="1"/>
  <c r="X99" i="7" s="1"/>
  <c r="AB50" i="17"/>
  <c r="AA62" i="17"/>
  <c r="AA67" i="17" s="1"/>
  <c r="X100" i="7" s="1"/>
  <c r="AC54" i="12"/>
  <c r="AD28" i="12"/>
  <c r="W153" i="7"/>
  <c r="AC42" i="24"/>
  <c r="AB56" i="24"/>
  <c r="AE63" i="21"/>
  <c r="AE57" i="21"/>
  <c r="AF30" i="21"/>
  <c r="AE55" i="21"/>
  <c r="AB61" i="15"/>
  <c r="X150" i="7"/>
  <c r="AB50" i="15"/>
  <c r="AA64" i="15"/>
  <c r="AA72" i="15" s="1"/>
  <c r="AB46" i="15"/>
  <c r="AB62" i="15" s="1"/>
  <c r="AC45" i="15"/>
  <c r="AB46" i="17"/>
  <c r="AB60" i="17" s="1"/>
  <c r="AC45" i="17"/>
  <c r="V15" i="7"/>
  <c r="V79" i="7"/>
  <c r="IF15" i="7"/>
  <c r="II15" i="7"/>
  <c r="IB15" i="7"/>
  <c r="IH15" i="7"/>
  <c r="ID15" i="7"/>
  <c r="IG15" i="7"/>
  <c r="IA15" i="7"/>
  <c r="IE15" i="7"/>
  <c r="IL15" i="7"/>
  <c r="IC15" i="7"/>
  <c r="IJ15" i="7"/>
  <c r="IK15" i="7"/>
  <c r="AC43" i="12"/>
  <c r="AB58" i="12"/>
  <c r="Z71" i="15"/>
  <c r="AE53" i="32"/>
  <c r="AE54" i="32"/>
  <c r="AF30" i="32"/>
  <c r="Z67" i="21"/>
  <c r="W98" i="7" s="1"/>
  <c r="Z66" i="21"/>
  <c r="W125" i="7" s="1"/>
  <c r="W53" i="7" s="1"/>
  <c r="Z66" i="23"/>
  <c r="W135" i="7" s="1"/>
  <c r="W63" i="7" s="1"/>
  <c r="Z40" i="3"/>
  <c r="Z65" i="3" s="1"/>
  <c r="X151" i="7"/>
  <c r="AB50" i="27"/>
  <c r="AA62" i="27"/>
  <c r="AA67" i="27" s="1"/>
  <c r="AC43" i="23"/>
  <c r="AB58" i="23"/>
  <c r="AB50" i="22"/>
  <c r="AA62" i="22"/>
  <c r="AA66" i="22" s="1"/>
  <c r="X134" i="7" s="1"/>
  <c r="X62" i="7" s="1"/>
  <c r="AD28" i="15"/>
  <c r="AC56" i="15"/>
  <c r="V117" i="7"/>
  <c r="V165" i="7"/>
  <c r="AB50" i="21"/>
  <c r="AA62" i="21"/>
  <c r="AA66" i="21" s="1"/>
  <c r="AB50" i="12"/>
  <c r="AA62" i="12"/>
  <c r="AB39" i="3"/>
  <c r="AD43" i="15"/>
  <c r="AD60" i="15" s="1"/>
  <c r="AB45" i="24"/>
  <c r="AB58" i="24" s="1"/>
  <c r="AC44" i="24"/>
  <c r="Z148" i="7"/>
  <c r="AC45" i="12"/>
  <c r="AB46" i="12"/>
  <c r="AB60" i="12" s="1"/>
  <c r="AF57" i="19"/>
  <c r="AF63" i="19"/>
  <c r="AF55" i="19"/>
  <c r="AC54" i="18"/>
  <c r="AD28" i="18"/>
  <c r="AC43" i="20"/>
  <c r="AB58" i="20"/>
  <c r="AC47" i="22"/>
  <c r="AB48" i="22"/>
  <c r="AB61" i="22" s="1"/>
  <c r="AC54" i="22"/>
  <c r="AD28" i="22"/>
  <c r="AB39" i="26"/>
  <c r="AB39" i="32"/>
  <c r="AB39" i="25"/>
  <c r="AB39" i="24"/>
  <c r="U8" i="7"/>
  <c r="HS8" i="7"/>
  <c r="HX8" i="7"/>
  <c r="HR8" i="7"/>
  <c r="HQ8" i="7"/>
  <c r="HW8" i="7"/>
  <c r="HV8" i="7"/>
  <c r="HP8" i="7"/>
  <c r="HU8" i="7"/>
  <c r="HT8" i="7"/>
  <c r="HO8" i="7"/>
  <c r="HZ8" i="7"/>
  <c r="HY8" i="7"/>
  <c r="AE35" i="15"/>
  <c r="Z43" i="37"/>
  <c r="AD42" i="15"/>
  <c r="AD59" i="15" s="1"/>
  <c r="AE64" i="31"/>
  <c r="AE57" i="31"/>
  <c r="AE63" i="31"/>
  <c r="AF30" i="31"/>
  <c r="AE55" i="31"/>
  <c r="AD43" i="27"/>
  <c r="AC58" i="27"/>
  <c r="AE55" i="28"/>
  <c r="AE57" i="28"/>
  <c r="AE63" i="28"/>
  <c r="AE64" i="28"/>
  <c r="AF30" i="28"/>
  <c r="AF30" i="29"/>
  <c r="AE63" i="29"/>
  <c r="AE55" i="29"/>
  <c r="AE57" i="29"/>
  <c r="AE64" i="29"/>
  <c r="AC43" i="18"/>
  <c r="AB58" i="18"/>
  <c r="IP16" i="7" l="1"/>
  <c r="IU16" i="7"/>
  <c r="V157" i="7"/>
  <c r="IS16" i="7"/>
  <c r="IN16" i="7"/>
  <c r="IX16" i="7"/>
  <c r="IV16" i="7"/>
  <c r="IR16" i="7"/>
  <c r="W80" i="7"/>
  <c r="IY29" i="8"/>
  <c r="IT29" i="8"/>
  <c r="IR29" i="8"/>
  <c r="IQ29" i="8"/>
  <c r="IV29" i="8"/>
  <c r="IX29" i="8"/>
  <c r="IS29" i="8"/>
  <c r="IP29" i="8"/>
  <c r="IU29" i="8"/>
  <c r="IZ29" i="8"/>
  <c r="IW29" i="8"/>
  <c r="IO29" i="8"/>
  <c r="Y29" i="8"/>
  <c r="AC51" i="8"/>
  <c r="AC34" i="8" s="1"/>
  <c r="F34" i="8" s="1"/>
  <c r="V68" i="7"/>
  <c r="MK165" i="7"/>
  <c r="U349" i="7"/>
  <c r="HR17" i="7"/>
  <c r="HR27" i="7" s="1"/>
  <c r="HT47" i="8" s="1"/>
  <c r="HT49" i="8" s="1"/>
  <c r="U81" i="7"/>
  <c r="U90" i="7" s="1"/>
  <c r="HU17" i="7"/>
  <c r="HU27" i="7" s="1"/>
  <c r="HW47" i="8" s="1"/>
  <c r="HW49" i="8" s="1"/>
  <c r="HX17" i="7"/>
  <c r="HX27" i="7" s="1"/>
  <c r="HZ47" i="8" s="1"/>
  <c r="HZ49" i="8" s="1"/>
  <c r="HY17" i="7"/>
  <c r="HY27" i="7" s="1"/>
  <c r="IA47" i="8" s="1"/>
  <c r="IA49" i="8" s="1"/>
  <c r="HS17" i="7"/>
  <c r="HS27" i="7" s="1"/>
  <c r="HU47" i="8" s="1"/>
  <c r="HU49" i="8" s="1"/>
  <c r="HZ17" i="7"/>
  <c r="HZ27" i="7" s="1"/>
  <c r="IB47" i="8" s="1"/>
  <c r="IB49" i="8" s="1"/>
  <c r="HQ17" i="7"/>
  <c r="HQ27" i="7" s="1"/>
  <c r="HS47" i="8" s="1"/>
  <c r="HS49" i="8" s="1"/>
  <c r="HP17" i="7"/>
  <c r="HP27" i="7" s="1"/>
  <c r="HR47" i="8" s="1"/>
  <c r="HR49" i="8" s="1"/>
  <c r="U17" i="7"/>
  <c r="U27" i="7" s="1"/>
  <c r="W47" i="8" s="1"/>
  <c r="HT17" i="7"/>
  <c r="HT27" i="7" s="1"/>
  <c r="HV47" i="8" s="1"/>
  <c r="HV49" i="8" s="1"/>
  <c r="HO17" i="7"/>
  <c r="HO27" i="7" s="1"/>
  <c r="HQ47" i="8" s="1"/>
  <c r="HQ49" i="8" s="1"/>
  <c r="HW17" i="7"/>
  <c r="HW27" i="7" s="1"/>
  <c r="HY47" i="8" s="1"/>
  <c r="HY49" i="8" s="1"/>
  <c r="HV17" i="7"/>
  <c r="HV27" i="7" s="1"/>
  <c r="HX47" i="8" s="1"/>
  <c r="HX49" i="8" s="1"/>
  <c r="V349" i="7"/>
  <c r="II17" i="7"/>
  <c r="IG17" i="7"/>
  <c r="IL17" i="7"/>
  <c r="IA17" i="7"/>
  <c r="IH17" i="7"/>
  <c r="IF17" i="7"/>
  <c r="V81" i="7"/>
  <c r="V90" i="7" s="1"/>
  <c r="IE17" i="7"/>
  <c r="IJ17" i="7"/>
  <c r="V17" i="7"/>
  <c r="IC17" i="7"/>
  <c r="IK17" i="7"/>
  <c r="ID17" i="7"/>
  <c r="IB17" i="7"/>
  <c r="Z67" i="20"/>
  <c r="W104" i="7" s="1"/>
  <c r="Z66" i="20"/>
  <c r="W131" i="7" s="1"/>
  <c r="W59" i="7" s="1"/>
  <c r="AB50" i="20"/>
  <c r="AA62" i="20"/>
  <c r="F27" i="8"/>
  <c r="W30" i="8"/>
  <c r="W32" i="8" s="1"/>
  <c r="IY23" i="7"/>
  <c r="F44" i="8"/>
  <c r="F26" i="8"/>
  <c r="IQ16" i="7"/>
  <c r="IO16" i="7"/>
  <c r="JG23" i="7"/>
  <c r="X87" i="7"/>
  <c r="JI22" i="7"/>
  <c r="JH22" i="7"/>
  <c r="JC22" i="7"/>
  <c r="X86" i="7"/>
  <c r="KZ35" i="7"/>
  <c r="V30" i="8"/>
  <c r="V32" i="8" s="1"/>
  <c r="AC13" i="13"/>
  <c r="AB12" i="13"/>
  <c r="AC22" i="13"/>
  <c r="AB21" i="13"/>
  <c r="O30" i="8"/>
  <c r="O32" i="8" s="1"/>
  <c r="AC19" i="13"/>
  <c r="AB18" i="13"/>
  <c r="AC16" i="13"/>
  <c r="AB15" i="13"/>
  <c r="AA69" i="15"/>
  <c r="T30" i="8"/>
  <c r="T32" i="8" s="1"/>
  <c r="V49" i="8"/>
  <c r="JB23" i="7"/>
  <c r="AA66" i="31"/>
  <c r="X126" i="7" s="1"/>
  <c r="X54" i="7" s="1"/>
  <c r="JF23" i="7"/>
  <c r="JI23" i="7"/>
  <c r="JE23" i="7"/>
  <c r="JC23" i="7"/>
  <c r="X352" i="7"/>
  <c r="JA23" i="7"/>
  <c r="JJ23" i="7"/>
  <c r="JH23" i="7"/>
  <c r="JD23" i="7"/>
  <c r="IZ23" i="7"/>
  <c r="JA22" i="7"/>
  <c r="JD22" i="7"/>
  <c r="JF22" i="7"/>
  <c r="X22" i="7"/>
  <c r="IY22" i="7"/>
  <c r="IZ22" i="7"/>
  <c r="JG22" i="7"/>
  <c r="JJ22" i="7"/>
  <c r="JE22" i="7"/>
  <c r="W348" i="7"/>
  <c r="LA43" i="7"/>
  <c r="LC51" i="8" s="1"/>
  <c r="LC34" i="8" s="1"/>
  <c r="Y39" i="7"/>
  <c r="Y33" i="7"/>
  <c r="KW42" i="7"/>
  <c r="KY44" i="8" s="1"/>
  <c r="KY27" i="8" s="1"/>
  <c r="Y40" i="7"/>
  <c r="IP34" i="7"/>
  <c r="IR45" i="8" s="1"/>
  <c r="IR28" i="8" s="1"/>
  <c r="IT34" i="7"/>
  <c r="IV45" i="8" s="1"/>
  <c r="IV28" i="8" s="1"/>
  <c r="IV34" i="7"/>
  <c r="IX45" i="8" s="1"/>
  <c r="IX28" i="8" s="1"/>
  <c r="W34" i="7"/>
  <c r="IN34" i="7"/>
  <c r="IP45" i="8" s="1"/>
  <c r="IP28" i="8" s="1"/>
  <c r="IR34" i="7"/>
  <c r="IT45" i="8" s="1"/>
  <c r="IT28" i="8" s="1"/>
  <c r="IO34" i="7"/>
  <c r="IQ45" i="8" s="1"/>
  <c r="IQ28" i="8" s="1"/>
  <c r="IQ34" i="7"/>
  <c r="IS45" i="8" s="1"/>
  <c r="IS28" i="8" s="1"/>
  <c r="IS34" i="7"/>
  <c r="IU45" i="8" s="1"/>
  <c r="IU28" i="8" s="1"/>
  <c r="IW34" i="7"/>
  <c r="IY45" i="8" s="1"/>
  <c r="IY28" i="8" s="1"/>
  <c r="IX34" i="7"/>
  <c r="IZ45" i="8" s="1"/>
  <c r="IZ28" i="8" s="1"/>
  <c r="IU34" i="7"/>
  <c r="IW45" i="8" s="1"/>
  <c r="IW28" i="8" s="1"/>
  <c r="IM34" i="7"/>
  <c r="IO45" i="8" s="1"/>
  <c r="IO28" i="8" s="1"/>
  <c r="X41" i="7"/>
  <c r="Z29" i="8" s="1"/>
  <c r="JF41" i="7"/>
  <c r="JH46" i="8" s="1"/>
  <c r="JH41" i="7"/>
  <c r="JJ46" i="8" s="1"/>
  <c r="JG41" i="7"/>
  <c r="JI46" i="8" s="1"/>
  <c r="JC41" i="7"/>
  <c r="JE46" i="8" s="1"/>
  <c r="JE41" i="7"/>
  <c r="JG46" i="8" s="1"/>
  <c r="IZ41" i="7"/>
  <c r="JB46" i="8" s="1"/>
  <c r="JJ41" i="7"/>
  <c r="JL46" i="8" s="1"/>
  <c r="JD41" i="7"/>
  <c r="JF46" i="8" s="1"/>
  <c r="IY41" i="7"/>
  <c r="JA46" i="8" s="1"/>
  <c r="JA41" i="7"/>
  <c r="JC46" i="8" s="1"/>
  <c r="JB41" i="7"/>
  <c r="JD46" i="8" s="1"/>
  <c r="JI41" i="7"/>
  <c r="JK46" i="8" s="1"/>
  <c r="JS39" i="7"/>
  <c r="JQ39" i="7"/>
  <c r="JL39" i="7"/>
  <c r="JV40" i="7"/>
  <c r="JO40" i="7"/>
  <c r="JU40" i="7"/>
  <c r="JK40" i="7"/>
  <c r="LC35" i="7"/>
  <c r="AB35" i="7"/>
  <c r="AB42" i="7"/>
  <c r="AD44" i="8" s="1"/>
  <c r="AD27" i="8" s="1"/>
  <c r="LD42" i="7"/>
  <c r="LF44" i="8" s="1"/>
  <c r="LF27" i="8" s="1"/>
  <c r="KX42" i="7"/>
  <c r="KZ44" i="8" s="1"/>
  <c r="KZ27" i="8" s="1"/>
  <c r="JL33" i="7"/>
  <c r="JT33" i="7"/>
  <c r="JO33" i="7"/>
  <c r="KU42" i="7"/>
  <c r="KW44" i="8" s="1"/>
  <c r="KW27" i="8" s="1"/>
  <c r="AB43" i="7"/>
  <c r="KV43" i="7"/>
  <c r="KX51" i="8" s="1"/>
  <c r="KX34" i="8" s="1"/>
  <c r="KZ42" i="7"/>
  <c r="LB44" i="8" s="1"/>
  <c r="LB27" i="8" s="1"/>
  <c r="JT39" i="7"/>
  <c r="JP39" i="7"/>
  <c r="JM39" i="7"/>
  <c r="JR40" i="7"/>
  <c r="JS40" i="7"/>
  <c r="JQ40" i="7"/>
  <c r="LE35" i="7"/>
  <c r="LA35" i="7"/>
  <c r="LF35" i="7"/>
  <c r="LC42" i="7"/>
  <c r="LE44" i="8" s="1"/>
  <c r="LE27" i="8" s="1"/>
  <c r="LF42" i="7"/>
  <c r="LH44" i="8" s="1"/>
  <c r="LH27" i="8" s="1"/>
  <c r="LB35" i="7"/>
  <c r="JQ33" i="7"/>
  <c r="JM33" i="7"/>
  <c r="JV33" i="7"/>
  <c r="KZ43" i="7"/>
  <c r="LB51" i="8" s="1"/>
  <c r="LB34" i="8" s="1"/>
  <c r="LB43" i="7"/>
  <c r="LD51" i="8" s="1"/>
  <c r="LD34" i="8" s="1"/>
  <c r="KU43" i="7"/>
  <c r="KW51" i="8" s="1"/>
  <c r="KW34" i="8" s="1"/>
  <c r="KY43" i="7"/>
  <c r="LA51" i="8" s="1"/>
  <c r="LA34" i="8" s="1"/>
  <c r="KW43" i="7"/>
  <c r="KY51" i="8" s="1"/>
  <c r="KY34" i="8" s="1"/>
  <c r="JF44" i="7"/>
  <c r="JH50" i="8" s="1"/>
  <c r="X44" i="7"/>
  <c r="Z50" i="8" s="1"/>
  <c r="Z33" i="8" s="1"/>
  <c r="Z35" i="8" s="1"/>
  <c r="JE44" i="7"/>
  <c r="JG50" i="8" s="1"/>
  <c r="JB44" i="7"/>
  <c r="JD50" i="8" s="1"/>
  <c r="IZ44" i="7"/>
  <c r="JB50" i="8" s="1"/>
  <c r="JJ44" i="7"/>
  <c r="JL50" i="8" s="1"/>
  <c r="JD44" i="7"/>
  <c r="JF50" i="8" s="1"/>
  <c r="IY44" i="7"/>
  <c r="JA50" i="8" s="1"/>
  <c r="JA44" i="7"/>
  <c r="JC50" i="8" s="1"/>
  <c r="JI44" i="7"/>
  <c r="JK50" i="8" s="1"/>
  <c r="JH44" i="7"/>
  <c r="JJ50" i="8" s="1"/>
  <c r="JG44" i="7"/>
  <c r="JI50" i="8" s="1"/>
  <c r="JC44" i="7"/>
  <c r="JE50" i="8" s="1"/>
  <c r="JN39" i="7"/>
  <c r="JV39" i="7"/>
  <c r="JK39" i="7"/>
  <c r="JL40" i="7"/>
  <c r="JT40" i="7"/>
  <c r="JP40" i="7"/>
  <c r="LE42" i="7"/>
  <c r="LG44" i="8" s="1"/>
  <c r="LG27" i="8" s="1"/>
  <c r="KY35" i="7"/>
  <c r="KV35" i="7"/>
  <c r="LA42" i="7"/>
  <c r="LC44" i="8" s="1"/>
  <c r="LC27" i="8" s="1"/>
  <c r="KV42" i="7"/>
  <c r="KX44" i="8" s="1"/>
  <c r="KX27" i="8" s="1"/>
  <c r="LB42" i="7"/>
  <c r="LD44" i="8" s="1"/>
  <c r="LD27" i="8" s="1"/>
  <c r="JU33" i="7"/>
  <c r="JP33" i="7"/>
  <c r="JK33" i="7"/>
  <c r="AE56" i="40"/>
  <c r="AF28" i="40"/>
  <c r="AF56" i="40" s="1"/>
  <c r="KX43" i="7"/>
  <c r="KZ51" i="8" s="1"/>
  <c r="KZ34" i="8" s="1"/>
  <c r="LF43" i="7"/>
  <c r="LH51" i="8" s="1"/>
  <c r="LH34" i="8" s="1"/>
  <c r="LC43" i="7"/>
  <c r="LE51" i="8" s="1"/>
  <c r="LE34" i="8" s="1"/>
  <c r="KK36" i="7"/>
  <c r="KJ36" i="7"/>
  <c r="KT36" i="7"/>
  <c r="KM36" i="7"/>
  <c r="AA36" i="7"/>
  <c r="KS36" i="7"/>
  <c r="KR36" i="7"/>
  <c r="KQ36" i="7"/>
  <c r="KL36" i="7"/>
  <c r="KO36" i="7"/>
  <c r="KI36" i="7"/>
  <c r="KP36" i="7"/>
  <c r="KN36" i="7"/>
  <c r="W347" i="7"/>
  <c r="JK38" i="7"/>
  <c r="Y38" i="7"/>
  <c r="JR38" i="7"/>
  <c r="JV38" i="7"/>
  <c r="JO38" i="7"/>
  <c r="JN38" i="7"/>
  <c r="JP38" i="7"/>
  <c r="JM38" i="7"/>
  <c r="JT38" i="7"/>
  <c r="JS38" i="7"/>
  <c r="JU38" i="7"/>
  <c r="JQ38" i="7"/>
  <c r="JL38" i="7"/>
  <c r="JO39" i="7"/>
  <c r="JU39" i="7"/>
  <c r="JR39" i="7"/>
  <c r="JM40" i="7"/>
  <c r="JN40" i="7"/>
  <c r="KX35" i="7"/>
  <c r="LD35" i="7"/>
  <c r="KW35" i="7"/>
  <c r="KY42" i="7"/>
  <c r="LA44" i="8" s="1"/>
  <c r="LA27" i="8" s="1"/>
  <c r="LE43" i="7"/>
  <c r="LG51" i="8" s="1"/>
  <c r="LG34" i="8" s="1"/>
  <c r="JR33" i="7"/>
  <c r="JS33" i="7"/>
  <c r="JN33" i="7"/>
  <c r="KU35" i="7"/>
  <c r="LD43" i="7"/>
  <c r="LF51" i="8" s="1"/>
  <c r="LF34" i="8" s="1"/>
  <c r="Y37" i="7"/>
  <c r="JK37" i="7"/>
  <c r="JU37" i="7"/>
  <c r="JN37" i="7"/>
  <c r="JT37" i="7"/>
  <c r="JS37" i="7"/>
  <c r="JO37" i="7"/>
  <c r="JM37" i="7"/>
  <c r="JL37" i="7"/>
  <c r="JR37" i="7"/>
  <c r="JV37" i="7"/>
  <c r="JP37" i="7"/>
  <c r="JQ37" i="7"/>
  <c r="IE30" i="8"/>
  <c r="IE32" i="8" s="1"/>
  <c r="HE30" i="8"/>
  <c r="HE32" i="8" s="1"/>
  <c r="GG30" i="8"/>
  <c r="GG32" i="8" s="1"/>
  <c r="IH30" i="8"/>
  <c r="IH32" i="8" s="1"/>
  <c r="IF30" i="8"/>
  <c r="IF32" i="8" s="1"/>
  <c r="IK30" i="8"/>
  <c r="IK32" i="8" s="1"/>
  <c r="IJ30" i="8"/>
  <c r="IJ32" i="8" s="1"/>
  <c r="ID30" i="8"/>
  <c r="ID32" i="8" s="1"/>
  <c r="IG30" i="8"/>
  <c r="IG32" i="8" s="1"/>
  <c r="II30" i="8"/>
  <c r="II32" i="8" s="1"/>
  <c r="IN30" i="8"/>
  <c r="IN32" i="8" s="1"/>
  <c r="IL30" i="8"/>
  <c r="IL32" i="8" s="1"/>
  <c r="DZ30" i="8"/>
  <c r="DZ32" i="8" s="1"/>
  <c r="GR30" i="8"/>
  <c r="GR32" i="8" s="1"/>
  <c r="EJ30" i="8"/>
  <c r="EJ32" i="8" s="1"/>
  <c r="GH30" i="8"/>
  <c r="GH32" i="8" s="1"/>
  <c r="HI30" i="8"/>
  <c r="HI32" i="8" s="1"/>
  <c r="EA30" i="8"/>
  <c r="EA32" i="8" s="1"/>
  <c r="EI30" i="8"/>
  <c r="EI32" i="8" s="1"/>
  <c r="EC30" i="8"/>
  <c r="EC32" i="8" s="1"/>
  <c r="GJ30" i="8"/>
  <c r="GJ32" i="8" s="1"/>
  <c r="GK30" i="8"/>
  <c r="GK32" i="8" s="1"/>
  <c r="HO30" i="8"/>
  <c r="HO32" i="8" s="1"/>
  <c r="GQ30" i="8"/>
  <c r="GQ32" i="8" s="1"/>
  <c r="HH30" i="8"/>
  <c r="HH32" i="8" s="1"/>
  <c r="EE30" i="8"/>
  <c r="EE32" i="8" s="1"/>
  <c r="GO30" i="8"/>
  <c r="GO32" i="8" s="1"/>
  <c r="IR33" i="8"/>
  <c r="IR35" i="8" s="1"/>
  <c r="IV33" i="8"/>
  <c r="IV35" i="8" s="1"/>
  <c r="IY33" i="8"/>
  <c r="IY35" i="8" s="1"/>
  <c r="IO33" i="8"/>
  <c r="IO35" i="8" s="1"/>
  <c r="IC30" i="8"/>
  <c r="IC32" i="8" s="1"/>
  <c r="GP30" i="8"/>
  <c r="GP32" i="8" s="1"/>
  <c r="EF30" i="8"/>
  <c r="EF32" i="8" s="1"/>
  <c r="GN30" i="8"/>
  <c r="GN32" i="8" s="1"/>
  <c r="IW33" i="8"/>
  <c r="IW35" i="8" s="1"/>
  <c r="IZ33" i="8"/>
  <c r="IZ35" i="8" s="1"/>
  <c r="IP33" i="8"/>
  <c r="IP35" i="8" s="1"/>
  <c r="IM30" i="8"/>
  <c r="IM32" i="8" s="1"/>
  <c r="DY30" i="8"/>
  <c r="DY32" i="8" s="1"/>
  <c r="EH30" i="8"/>
  <c r="EH32" i="8" s="1"/>
  <c r="GL30" i="8"/>
  <c r="GL32" i="8" s="1"/>
  <c r="HJ30" i="8"/>
  <c r="HJ32" i="8" s="1"/>
  <c r="EG30" i="8"/>
  <c r="EG32" i="8" s="1"/>
  <c r="IS33" i="8"/>
  <c r="IS35" i="8" s="1"/>
  <c r="IX33" i="8"/>
  <c r="IX35" i="8" s="1"/>
  <c r="IU33" i="8"/>
  <c r="IU35" i="8" s="1"/>
  <c r="IT33" i="8"/>
  <c r="IT35" i="8" s="1"/>
  <c r="IQ33" i="8"/>
  <c r="IQ35" i="8" s="1"/>
  <c r="ED30" i="8"/>
  <c r="ED32" i="8" s="1"/>
  <c r="HL30" i="8"/>
  <c r="HL32" i="8" s="1"/>
  <c r="X345" i="7"/>
  <c r="JF26" i="7"/>
  <c r="X26" i="7"/>
  <c r="IZ26" i="7"/>
  <c r="JH26" i="7"/>
  <c r="JA26" i="7"/>
  <c r="JE26" i="7"/>
  <c r="JC26" i="7"/>
  <c r="JD26" i="7"/>
  <c r="JJ26" i="7"/>
  <c r="JG26" i="7"/>
  <c r="IY26" i="7"/>
  <c r="JB26" i="7"/>
  <c r="JI26" i="7"/>
  <c r="AB72" i="40"/>
  <c r="AB69" i="40"/>
  <c r="Y113" i="7" s="1"/>
  <c r="AD50" i="40"/>
  <c r="AC64" i="40"/>
  <c r="AD43" i="40"/>
  <c r="AC60" i="40"/>
  <c r="W346" i="7"/>
  <c r="AD48" i="40"/>
  <c r="AD63" i="40" s="1"/>
  <c r="AE47" i="40"/>
  <c r="AB65" i="32"/>
  <c r="Y110" i="7" s="1"/>
  <c r="JS23" i="7" s="1"/>
  <c r="AD46" i="40"/>
  <c r="AD62" i="40" s="1"/>
  <c r="AE45" i="40"/>
  <c r="V346" i="7"/>
  <c r="AB64" i="32"/>
  <c r="Y137" i="7" s="1"/>
  <c r="Y65" i="7" s="1"/>
  <c r="AB64" i="25"/>
  <c r="Y138" i="7" s="1"/>
  <c r="Y66" i="7" s="1"/>
  <c r="AB154" i="7"/>
  <c r="Y145" i="7"/>
  <c r="AB65" i="24"/>
  <c r="Y109" i="7" s="1"/>
  <c r="JQ22" i="7" s="1"/>
  <c r="AB63" i="24"/>
  <c r="AA66" i="19"/>
  <c r="X132" i="7" s="1"/>
  <c r="X60" i="7" s="1"/>
  <c r="LT163" i="7"/>
  <c r="LT162" i="7"/>
  <c r="ML165" i="7"/>
  <c r="IN165" i="7"/>
  <c r="X97" i="7"/>
  <c r="AA79" i="27"/>
  <c r="X18" i="7"/>
  <c r="X82" i="7"/>
  <c r="JD18" i="7"/>
  <c r="JJ18" i="7"/>
  <c r="JF18" i="7"/>
  <c r="JG18" i="7"/>
  <c r="IZ18" i="7"/>
  <c r="JE18" i="7"/>
  <c r="JB18" i="7"/>
  <c r="JH18" i="7"/>
  <c r="JC18" i="7"/>
  <c r="IY18" i="7"/>
  <c r="JI18" i="7"/>
  <c r="JA18" i="7"/>
  <c r="X12" i="7"/>
  <c r="X76" i="7"/>
  <c r="IZ12" i="7"/>
  <c r="JF12" i="7"/>
  <c r="JH12" i="7"/>
  <c r="JE12" i="7"/>
  <c r="JJ12" i="7"/>
  <c r="JD12" i="7"/>
  <c r="JG12" i="7"/>
  <c r="JC12" i="7"/>
  <c r="JB12" i="7"/>
  <c r="IY12" i="7"/>
  <c r="JI12" i="7"/>
  <c r="JA12" i="7"/>
  <c r="AE28" i="29"/>
  <c r="AD54" i="29"/>
  <c r="IE46" i="7"/>
  <c r="IE45" i="7"/>
  <c r="AD45" i="18"/>
  <c r="AC46" i="18"/>
  <c r="AC60" i="18" s="1"/>
  <c r="AE27" i="24"/>
  <c r="AD52" i="24"/>
  <c r="AD43" i="22"/>
  <c r="AC58" i="22"/>
  <c r="X13" i="7"/>
  <c r="X77" i="7"/>
  <c r="IZ13" i="7"/>
  <c r="JJ13" i="7"/>
  <c r="JF13" i="7"/>
  <c r="JE13" i="7"/>
  <c r="JC13" i="7"/>
  <c r="JD13" i="7"/>
  <c r="JG13" i="7"/>
  <c r="JH13" i="7"/>
  <c r="JB13" i="7"/>
  <c r="IY13" i="7"/>
  <c r="JA13" i="7"/>
  <c r="JI13" i="7"/>
  <c r="AC50" i="15"/>
  <c r="AB64" i="15"/>
  <c r="AB69" i="15" s="1"/>
  <c r="X101" i="7"/>
  <c r="AA79" i="28"/>
  <c r="AD43" i="29"/>
  <c r="AC58" i="29"/>
  <c r="AC40" i="22"/>
  <c r="AC65" i="22" s="1"/>
  <c r="AF34" i="15"/>
  <c r="AB48" i="37" s="1"/>
  <c r="AA48" i="37"/>
  <c r="AB64" i="24"/>
  <c r="Y136" i="7" s="1"/>
  <c r="Y64" i="7" s="1"/>
  <c r="AD43" i="19"/>
  <c r="AC58" i="19"/>
  <c r="II46" i="7"/>
  <c r="II45" i="7"/>
  <c r="AC46" i="15"/>
  <c r="AC62" i="15" s="1"/>
  <c r="AD45" i="15"/>
  <c r="ID46" i="7"/>
  <c r="ID45" i="7"/>
  <c r="Y151" i="7"/>
  <c r="X153" i="7"/>
  <c r="AC39" i="26"/>
  <c r="AC39" i="25"/>
  <c r="AC39" i="32"/>
  <c r="AC39" i="24"/>
  <c r="AD54" i="22"/>
  <c r="AE28" i="22"/>
  <c r="AD45" i="19"/>
  <c r="AC46" i="19"/>
  <c r="AC60" i="19" s="1"/>
  <c r="X156" i="7"/>
  <c r="AA148" i="7"/>
  <c r="AE43" i="15"/>
  <c r="AE60" i="15" s="1"/>
  <c r="W11" i="7"/>
  <c r="W75" i="7"/>
  <c r="IW11" i="7"/>
  <c r="IX11" i="7"/>
  <c r="IP11" i="7"/>
  <c r="IR11" i="7"/>
  <c r="IN11" i="7"/>
  <c r="IU11" i="7"/>
  <c r="IO11" i="7"/>
  <c r="IM11" i="7"/>
  <c r="IT11" i="7"/>
  <c r="IV11" i="7"/>
  <c r="IQ11" i="7"/>
  <c r="IS11" i="7"/>
  <c r="AD45" i="27"/>
  <c r="AC46" i="27"/>
  <c r="AC60" i="27" s="1"/>
  <c r="AA45" i="37"/>
  <c r="AF37" i="15"/>
  <c r="AB45" i="37" s="1"/>
  <c r="AF53" i="32"/>
  <c r="AF54" i="32"/>
  <c r="AD43" i="30"/>
  <c r="AC60" i="30"/>
  <c r="AB40" i="27"/>
  <c r="AB65" i="27" s="1"/>
  <c r="AB40" i="28"/>
  <c r="AB65" i="28" s="1"/>
  <c r="AA67" i="21"/>
  <c r="X98" i="7" s="1"/>
  <c r="AF35" i="15"/>
  <c r="AA43" i="37"/>
  <c r="AE42" i="15"/>
  <c r="AE59" i="15" s="1"/>
  <c r="AC39" i="3"/>
  <c r="AA69" i="30"/>
  <c r="X96" i="7" s="1"/>
  <c r="AE43" i="21"/>
  <c r="AD58" i="21"/>
  <c r="AC46" i="28"/>
  <c r="AC60" i="28" s="1"/>
  <c r="AD45" i="28"/>
  <c r="AF63" i="29"/>
  <c r="AF57" i="29"/>
  <c r="AF64" i="29"/>
  <c r="AF55" i="29"/>
  <c r="AD47" i="22"/>
  <c r="AC48" i="22"/>
  <c r="AC61" i="22" s="1"/>
  <c r="W12" i="7"/>
  <c r="W76" i="7"/>
  <c r="IW12" i="7"/>
  <c r="IX12" i="7"/>
  <c r="IT12" i="7"/>
  <c r="IU12" i="7"/>
  <c r="IN12" i="7"/>
  <c r="IP12" i="7"/>
  <c r="IM12" i="7"/>
  <c r="IR12" i="7"/>
  <c r="IO12" i="7"/>
  <c r="IV12" i="7"/>
  <c r="IQ12" i="7"/>
  <c r="IS12" i="7"/>
  <c r="AC45" i="26"/>
  <c r="AD44" i="26"/>
  <c r="AC50" i="18"/>
  <c r="AB62" i="18"/>
  <c r="AB67" i="18" s="1"/>
  <c r="Y102" i="7" s="1"/>
  <c r="AC50" i="30"/>
  <c r="AB64" i="30"/>
  <c r="W117" i="7"/>
  <c r="AC40" i="23"/>
  <c r="AC65" i="23" s="1"/>
  <c r="AC50" i="12"/>
  <c r="AB62" i="12"/>
  <c r="AB67" i="12" s="1"/>
  <c r="Y103" i="7" s="1"/>
  <c r="AD28" i="28"/>
  <c r="AC54" i="28"/>
  <c r="AD45" i="21"/>
  <c r="AC46" i="21"/>
  <c r="AC60" i="21" s="1"/>
  <c r="AB63" i="32"/>
  <c r="AD47" i="17"/>
  <c r="AC48" i="17"/>
  <c r="AC61" i="17" s="1"/>
  <c r="AA40" i="3"/>
  <c r="AA65" i="3" s="1"/>
  <c r="AE28" i="31"/>
  <c r="AD54" i="31"/>
  <c r="AD43" i="12"/>
  <c r="AC58" i="12"/>
  <c r="AD54" i="18"/>
  <c r="AE28" i="18"/>
  <c r="X125" i="7"/>
  <c r="X53" i="7" s="1"/>
  <c r="AD47" i="30"/>
  <c r="AC48" i="30"/>
  <c r="AC63" i="30" s="1"/>
  <c r="AF65" i="30"/>
  <c r="AF66" i="30"/>
  <c r="AF57" i="30"/>
  <c r="AF59" i="30"/>
  <c r="AB63" i="25"/>
  <c r="AC46" i="20"/>
  <c r="AC60" i="20" s="1"/>
  <c r="AD45" i="20"/>
  <c r="AC50" i="21"/>
  <c r="AB62" i="21"/>
  <c r="AB67" i="21" s="1"/>
  <c r="Y98" i="7" s="1"/>
  <c r="AD47" i="19"/>
  <c r="AC48" i="19"/>
  <c r="AC61" i="19" s="1"/>
  <c r="AE28" i="21"/>
  <c r="AD54" i="21"/>
  <c r="N32" i="8"/>
  <c r="AD44" i="25"/>
  <c r="AC45" i="25"/>
  <c r="AC58" i="25" s="1"/>
  <c r="AC48" i="23"/>
  <c r="AC61" i="23" s="1"/>
  <c r="AD47" i="23"/>
  <c r="AC50" i="28"/>
  <c r="AB62" i="28"/>
  <c r="AB67" i="28" s="1"/>
  <c r="AB65" i="25"/>
  <c r="Y111" i="7" s="1"/>
  <c r="AC40" i="26"/>
  <c r="AC40" i="25"/>
  <c r="AC40" i="32"/>
  <c r="AC40" i="24"/>
  <c r="X24" i="7"/>
  <c r="X88" i="7"/>
  <c r="JB24" i="7"/>
  <c r="JG24" i="7"/>
  <c r="IZ24" i="7"/>
  <c r="JC24" i="7"/>
  <c r="JE24" i="7"/>
  <c r="JD24" i="7"/>
  <c r="JF24" i="7"/>
  <c r="JJ24" i="7"/>
  <c r="JH24" i="7"/>
  <c r="IY24" i="7"/>
  <c r="JI24" i="7"/>
  <c r="JA24" i="7"/>
  <c r="AF63" i="17"/>
  <c r="AF64" i="17"/>
  <c r="AF55" i="17"/>
  <c r="AF57" i="17"/>
  <c r="AC46" i="30"/>
  <c r="AC62" i="30" s="1"/>
  <c r="AD45" i="30"/>
  <c r="AD44" i="32"/>
  <c r="AC45" i="32"/>
  <c r="AC58" i="32" s="1"/>
  <c r="AB155" i="7"/>
  <c r="AB147" i="7"/>
  <c r="AD42" i="25"/>
  <c r="AC56" i="25"/>
  <c r="AA67" i="12"/>
  <c r="X103" i="7" s="1"/>
  <c r="AA66" i="12"/>
  <c r="X130" i="7" s="1"/>
  <c r="X58" i="7" s="1"/>
  <c r="V8" i="7"/>
  <c r="IH8" i="7"/>
  <c r="IB8" i="7"/>
  <c r="IA8" i="7"/>
  <c r="IE8" i="7"/>
  <c r="II8" i="7"/>
  <c r="ID8" i="7"/>
  <c r="IF8" i="7"/>
  <c r="IF27" i="7" s="1"/>
  <c r="IH47" i="8" s="1"/>
  <c r="IH49" i="8" s="1"/>
  <c r="IG8" i="7"/>
  <c r="IJ8" i="7"/>
  <c r="IL8" i="7"/>
  <c r="IK8" i="7"/>
  <c r="IC8" i="7"/>
  <c r="AC48" i="31"/>
  <c r="AC61" i="31" s="1"/>
  <c r="AD47" i="31"/>
  <c r="AF55" i="12"/>
  <c r="AF63" i="12"/>
  <c r="AF57" i="12"/>
  <c r="AF60" i="3"/>
  <c r="AF61" i="3"/>
  <c r="AF62" i="3"/>
  <c r="AF63" i="3"/>
  <c r="AF64" i="3"/>
  <c r="AF55" i="3"/>
  <c r="AF56" i="3"/>
  <c r="AF59" i="3"/>
  <c r="AE28" i="15"/>
  <c r="AD56" i="15"/>
  <c r="AD47" i="27"/>
  <c r="AC48" i="27"/>
  <c r="AC61" i="27" s="1"/>
  <c r="V39" i="6"/>
  <c r="W39" i="6" s="1"/>
  <c r="AC48" i="29"/>
  <c r="AC61" i="29" s="1"/>
  <c r="AD47" i="29"/>
  <c r="AC61" i="15"/>
  <c r="Y150" i="7"/>
  <c r="AE43" i="17"/>
  <c r="AD58" i="17"/>
  <c r="W9" i="7"/>
  <c r="W73" i="7"/>
  <c r="IN9" i="7"/>
  <c r="IM9" i="7"/>
  <c r="IU9" i="7"/>
  <c r="IT9" i="7"/>
  <c r="IR9" i="7"/>
  <c r="IP9" i="7"/>
  <c r="IW9" i="7"/>
  <c r="IO9" i="7"/>
  <c r="IX9" i="7"/>
  <c r="IQ9" i="7"/>
  <c r="IS9" i="7"/>
  <c r="IV9" i="7"/>
  <c r="AC54" i="27"/>
  <c r="AD28" i="27"/>
  <c r="AD43" i="28"/>
  <c r="AC58" i="28"/>
  <c r="IC46" i="7"/>
  <c r="IC45" i="7"/>
  <c r="AD54" i="19"/>
  <c r="AE28" i="19"/>
  <c r="AC45" i="24"/>
  <c r="AC58" i="24" s="1"/>
  <c r="AD44" i="24"/>
  <c r="AD43" i="20"/>
  <c r="AC58" i="20"/>
  <c r="AC50" i="22"/>
  <c r="AB62" i="22"/>
  <c r="AB67" i="22" s="1"/>
  <c r="Y107" i="7" s="1"/>
  <c r="Y351" i="7" s="1"/>
  <c r="IK46" i="7"/>
  <c r="IK45" i="7"/>
  <c r="AE66" i="3"/>
  <c r="AF53" i="25"/>
  <c r="AF54" i="25"/>
  <c r="AF61" i="25"/>
  <c r="AF33" i="15"/>
  <c r="AB47" i="37" s="1"/>
  <c r="AA47" i="37"/>
  <c r="V46" i="7"/>
  <c r="X45" i="8"/>
  <c r="X28" i="8" s="1"/>
  <c r="V45" i="7"/>
  <c r="Y149" i="7"/>
  <c r="AF61" i="32"/>
  <c r="AD45" i="29"/>
  <c r="AC46" i="29"/>
  <c r="AC60" i="29" s="1"/>
  <c r="IL46" i="7"/>
  <c r="IL45" i="7"/>
  <c r="AD47" i="12"/>
  <c r="AC48" i="12"/>
  <c r="AC61" i="12" s="1"/>
  <c r="AD54" i="12"/>
  <c r="AE28" i="12"/>
  <c r="AD47" i="18"/>
  <c r="AC48" i="18"/>
  <c r="AC61" i="18" s="1"/>
  <c r="AF36" i="15"/>
  <c r="AB44" i="37" s="1"/>
  <c r="AA44" i="37"/>
  <c r="W14" i="7"/>
  <c r="W78" i="7"/>
  <c r="IU14" i="7"/>
  <c r="IM14" i="7"/>
  <c r="IO14" i="7"/>
  <c r="IN14" i="7"/>
  <c r="IP14" i="7"/>
  <c r="IW14" i="7"/>
  <c r="IX14" i="7"/>
  <c r="IR14" i="7"/>
  <c r="IT14" i="7"/>
  <c r="IQ14" i="7"/>
  <c r="IS14" i="7"/>
  <c r="IV14" i="7"/>
  <c r="IJ46" i="7"/>
  <c r="IJ45" i="7"/>
  <c r="AD45" i="23"/>
  <c r="AC46" i="23"/>
  <c r="AC60" i="23" s="1"/>
  <c r="AE43" i="27"/>
  <c r="AD58" i="27"/>
  <c r="AD43" i="23"/>
  <c r="AC58" i="23"/>
  <c r="IB45" i="7"/>
  <c r="IB46" i="7"/>
  <c r="AD46" i="25"/>
  <c r="AC47" i="25"/>
  <c r="AC59" i="25" s="1"/>
  <c r="AC46" i="31"/>
  <c r="AC60" i="31" s="1"/>
  <c r="AD45" i="31"/>
  <c r="AD42" i="24"/>
  <c r="AC56" i="24"/>
  <c r="AD46" i="32"/>
  <c r="AC47" i="32"/>
  <c r="AC59" i="32" s="1"/>
  <c r="AD43" i="31"/>
  <c r="AC58" i="31"/>
  <c r="AF28" i="17"/>
  <c r="AF54" i="17" s="1"/>
  <c r="AE54" i="17"/>
  <c r="AF55" i="23"/>
  <c r="AF57" i="23"/>
  <c r="AF63" i="23"/>
  <c r="AF64" i="23"/>
  <c r="IH45" i="7"/>
  <c r="IH46" i="7"/>
  <c r="AD47" i="28"/>
  <c r="AC48" i="28"/>
  <c r="AC61" i="28" s="1"/>
  <c r="AD42" i="32"/>
  <c r="AC56" i="32"/>
  <c r="AD52" i="32"/>
  <c r="AE27" i="32"/>
  <c r="AA67" i="18"/>
  <c r="X102" i="7" s="1"/>
  <c r="AD56" i="30"/>
  <c r="AE28" i="30"/>
  <c r="AC50" i="27"/>
  <c r="AB62" i="27"/>
  <c r="AB67" i="27" s="1"/>
  <c r="AC50" i="17"/>
  <c r="AB62" i="17"/>
  <c r="AB67" i="17" s="1"/>
  <c r="Y100" i="7" s="1"/>
  <c r="W146" i="7"/>
  <c r="AC48" i="20"/>
  <c r="AC61" i="20" s="1"/>
  <c r="AD47" i="20"/>
  <c r="AA67" i="23"/>
  <c r="X108" i="7" s="1"/>
  <c r="X350" i="7" s="1"/>
  <c r="AA66" i="23"/>
  <c r="X135" i="7" s="1"/>
  <c r="X63" i="7" s="1"/>
  <c r="AF63" i="22"/>
  <c r="AF55" i="22"/>
  <c r="AF64" i="22"/>
  <c r="AF57" i="22"/>
  <c r="AC47" i="26"/>
  <c r="AD46" i="26"/>
  <c r="AD45" i="12"/>
  <c r="AC46" i="12"/>
  <c r="AC60" i="12" s="1"/>
  <c r="AF63" i="21"/>
  <c r="AF57" i="21"/>
  <c r="AF55" i="21"/>
  <c r="AC50" i="19"/>
  <c r="AB62" i="19"/>
  <c r="AB67" i="19" s="1"/>
  <c r="Y105" i="7" s="1"/>
  <c r="W10" i="7"/>
  <c r="W74" i="7"/>
  <c r="IM10" i="7"/>
  <c r="IT10" i="7"/>
  <c r="IU10" i="7"/>
  <c r="IN10" i="7"/>
  <c r="IX10" i="7"/>
  <c r="IP10" i="7"/>
  <c r="IO10" i="7"/>
  <c r="IW10" i="7"/>
  <c r="IR10" i="7"/>
  <c r="IS10" i="7"/>
  <c r="IV10" i="7"/>
  <c r="IQ10" i="7"/>
  <c r="AD46" i="24"/>
  <c r="AC47" i="24"/>
  <c r="AC59" i="24" s="1"/>
  <c r="Y152" i="7"/>
  <c r="IF46" i="7"/>
  <c r="IF45" i="7"/>
  <c r="AF63" i="18"/>
  <c r="AF55" i="18"/>
  <c r="AF57" i="18"/>
  <c r="AC50" i="23"/>
  <c r="AB62" i="23"/>
  <c r="AB67" i="23" s="1"/>
  <c r="Y108" i="7" s="1"/>
  <c r="AD54" i="23"/>
  <c r="AE28" i="23"/>
  <c r="AF57" i="28"/>
  <c r="AF63" i="28"/>
  <c r="AF64" i="28"/>
  <c r="AF55" i="28"/>
  <c r="AD45" i="17"/>
  <c r="AC46" i="17"/>
  <c r="AC60" i="17" s="1"/>
  <c r="AC48" i="21"/>
  <c r="AC61" i="21" s="1"/>
  <c r="AD47" i="21"/>
  <c r="AC48" i="15"/>
  <c r="AC63" i="15" s="1"/>
  <c r="AD47" i="15"/>
  <c r="IA46" i="7"/>
  <c r="IA45" i="7"/>
  <c r="X19" i="7"/>
  <c r="X83" i="7"/>
  <c r="JB19" i="7"/>
  <c r="JD19" i="7"/>
  <c r="JH19" i="7"/>
  <c r="JF19" i="7"/>
  <c r="JC19" i="7"/>
  <c r="JG19" i="7"/>
  <c r="JE19" i="7"/>
  <c r="IZ19" i="7"/>
  <c r="JJ19" i="7"/>
  <c r="JA19" i="7"/>
  <c r="JI19" i="7"/>
  <c r="IY19" i="7"/>
  <c r="AD45" i="22"/>
  <c r="AC46" i="22"/>
  <c r="AC60" i="22" s="1"/>
  <c r="AA67" i="22"/>
  <c r="X107" i="7" s="1"/>
  <c r="X351" i="7" s="1"/>
  <c r="AF32" i="15"/>
  <c r="AB46" i="37" s="1"/>
  <c r="AA46" i="37"/>
  <c r="AD43" i="18"/>
  <c r="AC58" i="18"/>
  <c r="AF63" i="31"/>
  <c r="AF64" i="31"/>
  <c r="AF57" i="31"/>
  <c r="AF55" i="31"/>
  <c r="AC50" i="31"/>
  <c r="AB62" i="31"/>
  <c r="AB66" i="31" s="1"/>
  <c r="Y126" i="7" s="1"/>
  <c r="Y54" i="7" s="1"/>
  <c r="AE28" i="20"/>
  <c r="AD54" i="20"/>
  <c r="AB40" i="20"/>
  <c r="AB65" i="20" s="1"/>
  <c r="AB40" i="29"/>
  <c r="AB65" i="29" s="1"/>
  <c r="IG45" i="7"/>
  <c r="IG46" i="7"/>
  <c r="AC50" i="29"/>
  <c r="AB62" i="29"/>
  <c r="AB67" i="29" s="1"/>
  <c r="Y106" i="7" s="1"/>
  <c r="IS165" i="7" l="1"/>
  <c r="IX165" i="7"/>
  <c r="JI29" i="8"/>
  <c r="JD29" i="8"/>
  <c r="JA29" i="8"/>
  <c r="JK29" i="8"/>
  <c r="JJ29" i="8"/>
  <c r="JH29" i="8"/>
  <c r="JF29" i="8"/>
  <c r="JL29" i="8"/>
  <c r="JG29" i="8"/>
  <c r="JC29" i="8"/>
  <c r="JB29" i="8"/>
  <c r="JE29" i="8"/>
  <c r="F51" i="8"/>
  <c r="W157" i="7"/>
  <c r="AD51" i="8"/>
  <c r="AD34" i="8" s="1"/>
  <c r="W68" i="7"/>
  <c r="IB27" i="7"/>
  <c r="ID47" i="8" s="1"/>
  <c r="ID49" i="8" s="1"/>
  <c r="IG27" i="7"/>
  <c r="II47" i="8" s="1"/>
  <c r="II49" i="8" s="1"/>
  <c r="W158" i="7"/>
  <c r="W165" i="7"/>
  <c r="IO165" i="7"/>
  <c r="IT165" i="7"/>
  <c r="IP165" i="7"/>
  <c r="IM165" i="7"/>
  <c r="IW165" i="7"/>
  <c r="IU165" i="7"/>
  <c r="IQ165" i="7"/>
  <c r="IV165" i="7"/>
  <c r="IR165" i="7"/>
  <c r="AC63" i="32"/>
  <c r="IK27" i="7"/>
  <c r="IM47" i="8" s="1"/>
  <c r="IM49" i="8" s="1"/>
  <c r="IA27" i="7"/>
  <c r="IC47" i="8" s="1"/>
  <c r="IC49" i="8" s="1"/>
  <c r="IJ27" i="7"/>
  <c r="IL47" i="8" s="1"/>
  <c r="IL49" i="8" s="1"/>
  <c r="II27" i="7"/>
  <c r="IK47" i="8" s="1"/>
  <c r="IK49" i="8" s="1"/>
  <c r="IH27" i="7"/>
  <c r="IJ47" i="8" s="1"/>
  <c r="IJ49" i="8" s="1"/>
  <c r="ID27" i="7"/>
  <c r="IF47" i="8" s="1"/>
  <c r="IF49" i="8" s="1"/>
  <c r="AC63" i="24"/>
  <c r="IE27" i="7"/>
  <c r="IG47" i="8" s="1"/>
  <c r="IG49" i="8" s="1"/>
  <c r="IC27" i="7"/>
  <c r="IE47" i="8" s="1"/>
  <c r="IE49" i="8" s="1"/>
  <c r="IL27" i="7"/>
  <c r="IN47" i="8" s="1"/>
  <c r="IN49" i="8" s="1"/>
  <c r="AA67" i="20"/>
  <c r="X104" i="7" s="1"/>
  <c r="AA66" i="20"/>
  <c r="X131" i="7" s="1"/>
  <c r="X59" i="7" s="1"/>
  <c r="W349" i="7"/>
  <c r="IO17" i="7"/>
  <c r="IV17" i="7"/>
  <c r="W81" i="7"/>
  <c r="W90" i="7" s="1"/>
  <c r="IS17" i="7"/>
  <c r="IR17" i="7"/>
  <c r="IP17" i="7"/>
  <c r="IQ17" i="7"/>
  <c r="IT17" i="7"/>
  <c r="IN17" i="7"/>
  <c r="IU17" i="7"/>
  <c r="IM17" i="7"/>
  <c r="W17" i="7"/>
  <c r="IW17" i="7"/>
  <c r="IX17" i="7"/>
  <c r="AC50" i="20"/>
  <c r="AB62" i="20"/>
  <c r="X30" i="8"/>
  <c r="X32" i="8" s="1"/>
  <c r="JV23" i="7"/>
  <c r="JL23" i="7"/>
  <c r="JO23" i="7"/>
  <c r="JU22" i="7"/>
  <c r="Y352" i="7"/>
  <c r="JK22" i="7"/>
  <c r="JT23" i="7"/>
  <c r="JP23" i="7"/>
  <c r="JO22" i="7"/>
  <c r="JQ23" i="7"/>
  <c r="Y87" i="7"/>
  <c r="JR22" i="7"/>
  <c r="JL22" i="7"/>
  <c r="JS22" i="7"/>
  <c r="Y86" i="7"/>
  <c r="JM23" i="7"/>
  <c r="JU23" i="7"/>
  <c r="JK23" i="7"/>
  <c r="Y23" i="7"/>
  <c r="JV22" i="7"/>
  <c r="JP22" i="7"/>
  <c r="JT22" i="7"/>
  <c r="Y22" i="7"/>
  <c r="JR23" i="7"/>
  <c r="JN23" i="7"/>
  <c r="JM22" i="7"/>
  <c r="JN22" i="7"/>
  <c r="AC65" i="32"/>
  <c r="Z110" i="7" s="1"/>
  <c r="KH23" i="7" s="1"/>
  <c r="AB66" i="21"/>
  <c r="Y125" i="7" s="1"/>
  <c r="Y53" i="7" s="1"/>
  <c r="AD16" i="13"/>
  <c r="AD15" i="13" s="1"/>
  <c r="AC15" i="13"/>
  <c r="AD22" i="13"/>
  <c r="AD21" i="13" s="1"/>
  <c r="AC21" i="13"/>
  <c r="AD19" i="13"/>
  <c r="AD18" i="13" s="1"/>
  <c r="AC18" i="13"/>
  <c r="AD13" i="13"/>
  <c r="AD12" i="13" s="1"/>
  <c r="AC12" i="13"/>
  <c r="AB72" i="15"/>
  <c r="W49" i="8"/>
  <c r="AC63" i="25"/>
  <c r="Z40" i="7"/>
  <c r="AB66" i="22"/>
  <c r="Y134" i="7" s="1"/>
  <c r="Y62" i="7" s="1"/>
  <c r="AB66" i="12"/>
  <c r="Y130" i="7" s="1"/>
  <c r="Y58" i="7" s="1"/>
  <c r="KF33" i="7"/>
  <c r="LP42" i="7"/>
  <c r="LR44" i="8" s="1"/>
  <c r="LR27" i="8" s="1"/>
  <c r="AC35" i="7"/>
  <c r="KF39" i="7"/>
  <c r="AC43" i="7"/>
  <c r="JH34" i="7"/>
  <c r="JJ45" i="8" s="1"/>
  <c r="JJ28" i="8" s="1"/>
  <c r="JC34" i="7"/>
  <c r="JE45" i="8" s="1"/>
  <c r="JE28" i="8" s="1"/>
  <c r="JJ34" i="7"/>
  <c r="JL45" i="8" s="1"/>
  <c r="JL28" i="8" s="1"/>
  <c r="JB34" i="7"/>
  <c r="JD45" i="8" s="1"/>
  <c r="JD28" i="8" s="1"/>
  <c r="JI34" i="7"/>
  <c r="JK45" i="8" s="1"/>
  <c r="JK28" i="8" s="1"/>
  <c r="JD34" i="7"/>
  <c r="JF45" i="8" s="1"/>
  <c r="JF28" i="8" s="1"/>
  <c r="IZ34" i="7"/>
  <c r="JB45" i="8" s="1"/>
  <c r="JB28" i="8" s="1"/>
  <c r="JE34" i="7"/>
  <c r="JG45" i="8" s="1"/>
  <c r="JG28" i="8" s="1"/>
  <c r="IY34" i="7"/>
  <c r="JA45" i="8" s="1"/>
  <c r="JA28" i="8" s="1"/>
  <c r="JA34" i="7"/>
  <c r="JC45" i="8" s="1"/>
  <c r="JC28" i="8" s="1"/>
  <c r="JF34" i="7"/>
  <c r="JH45" i="8" s="1"/>
  <c r="JH28" i="8" s="1"/>
  <c r="JG34" i="7"/>
  <c r="JI45" i="8" s="1"/>
  <c r="JI28" i="8" s="1"/>
  <c r="X34" i="7"/>
  <c r="JW40" i="7"/>
  <c r="KC40" i="7"/>
  <c r="KH40" i="7"/>
  <c r="JZ40" i="7"/>
  <c r="JY39" i="7"/>
  <c r="KH39" i="7"/>
  <c r="KA39" i="7"/>
  <c r="LO35" i="7"/>
  <c r="LI35" i="7"/>
  <c r="LQ35" i="7"/>
  <c r="LR42" i="7"/>
  <c r="LT44" i="8" s="1"/>
  <c r="LT27" i="8" s="1"/>
  <c r="LO42" i="7"/>
  <c r="LQ44" i="8" s="1"/>
  <c r="LQ27" i="8" s="1"/>
  <c r="LJ42" i="7"/>
  <c r="LL44" i="8" s="1"/>
  <c r="LL27" i="8" s="1"/>
  <c r="LJ43" i="7"/>
  <c r="LL51" i="8" s="1"/>
  <c r="LL34" i="8" s="1"/>
  <c r="LR43" i="7"/>
  <c r="LT51" i="8" s="1"/>
  <c r="LT34" i="8" s="1"/>
  <c r="LO43" i="7"/>
  <c r="LQ51" i="8" s="1"/>
  <c r="LQ34" i="8" s="1"/>
  <c r="JY33" i="7"/>
  <c r="JX33" i="7"/>
  <c r="KH33" i="7"/>
  <c r="AC64" i="32"/>
  <c r="Z137" i="7" s="1"/>
  <c r="Z65" i="7" s="1"/>
  <c r="KG40" i="7"/>
  <c r="KD40" i="7"/>
  <c r="KE40" i="7"/>
  <c r="KB39" i="7"/>
  <c r="KC39" i="7"/>
  <c r="JZ39" i="7"/>
  <c r="KE39" i="7"/>
  <c r="LP35" i="7"/>
  <c r="LR35" i="7"/>
  <c r="LL35" i="7"/>
  <c r="LN42" i="7"/>
  <c r="LP44" i="8" s="1"/>
  <c r="LP27" i="8" s="1"/>
  <c r="LL42" i="7"/>
  <c r="LN44" i="8" s="1"/>
  <c r="LN27" i="8" s="1"/>
  <c r="LH42" i="7"/>
  <c r="LJ44" i="8" s="1"/>
  <c r="LJ27" i="8" s="1"/>
  <c r="LH43" i="7"/>
  <c r="LJ51" i="8" s="1"/>
  <c r="LJ34" i="8" s="1"/>
  <c r="LN43" i="7"/>
  <c r="LP51" i="8" s="1"/>
  <c r="LP34" i="8" s="1"/>
  <c r="LL43" i="7"/>
  <c r="LN51" i="8" s="1"/>
  <c r="LN34" i="8" s="1"/>
  <c r="KB33" i="7"/>
  <c r="JZ33" i="7"/>
  <c r="KA33" i="7"/>
  <c r="KA38" i="7"/>
  <c r="KH38" i="7"/>
  <c r="JZ38" i="7"/>
  <c r="KF38" i="7"/>
  <c r="KE38" i="7"/>
  <c r="Z38" i="7"/>
  <c r="KD38" i="7"/>
  <c r="KB38" i="7"/>
  <c r="JW38" i="7"/>
  <c r="KG38" i="7"/>
  <c r="JX38" i="7"/>
  <c r="KC38" i="7"/>
  <c r="JY38" i="7"/>
  <c r="LA36" i="7"/>
  <c r="LC36" i="7"/>
  <c r="KW36" i="7"/>
  <c r="AB36" i="7"/>
  <c r="KV36" i="7"/>
  <c r="LF36" i="7"/>
  <c r="LD36" i="7"/>
  <c r="KY36" i="7"/>
  <c r="LE36" i="7"/>
  <c r="KZ36" i="7"/>
  <c r="LB36" i="7"/>
  <c r="KX36" i="7"/>
  <c r="KU36" i="7"/>
  <c r="KB40" i="7"/>
  <c r="JX40" i="7"/>
  <c r="KA40" i="7"/>
  <c r="KG39" i="7"/>
  <c r="KD39" i="7"/>
  <c r="Z39" i="7"/>
  <c r="LJ35" i="7"/>
  <c r="LN35" i="7"/>
  <c r="LM35" i="7"/>
  <c r="LI42" i="7"/>
  <c r="LK44" i="8" s="1"/>
  <c r="LK27" i="8" s="1"/>
  <c r="LQ42" i="7"/>
  <c r="LS44" i="8" s="1"/>
  <c r="LS27" i="8" s="1"/>
  <c r="LM42" i="7"/>
  <c r="LO44" i="8" s="1"/>
  <c r="LO27" i="8" s="1"/>
  <c r="AC42" i="7"/>
  <c r="AE44" i="8" s="1"/>
  <c r="AE27" i="8" s="1"/>
  <c r="LI43" i="7"/>
  <c r="LK51" i="8" s="1"/>
  <c r="LK34" i="8" s="1"/>
  <c r="LQ43" i="7"/>
  <c r="LS51" i="8" s="1"/>
  <c r="LS34" i="8" s="1"/>
  <c r="LM43" i="7"/>
  <c r="LO51" i="8" s="1"/>
  <c r="LO34" i="8" s="1"/>
  <c r="JW33" i="7"/>
  <c r="KC33" i="7"/>
  <c r="Z33" i="7"/>
  <c r="KE33" i="7"/>
  <c r="JK44" i="7"/>
  <c r="JM50" i="8" s="1"/>
  <c r="Y44" i="7"/>
  <c r="AA50" i="8" s="1"/>
  <c r="JR44" i="7"/>
  <c r="JT50" i="8" s="1"/>
  <c r="JV44" i="7"/>
  <c r="JX50" i="8" s="1"/>
  <c r="JO44" i="7"/>
  <c r="JQ50" i="8" s="1"/>
  <c r="JN44" i="7"/>
  <c r="JP50" i="8" s="1"/>
  <c r="JP44" i="7"/>
  <c r="JR50" i="8" s="1"/>
  <c r="JM44" i="7"/>
  <c r="JO50" i="8" s="1"/>
  <c r="JT44" i="7"/>
  <c r="JV50" i="8" s="1"/>
  <c r="JS44" i="7"/>
  <c r="JU50" i="8" s="1"/>
  <c r="JU44" i="7"/>
  <c r="JW50" i="8" s="1"/>
  <c r="JQ44" i="7"/>
  <c r="JS50" i="8" s="1"/>
  <c r="JL44" i="7"/>
  <c r="JN50" i="8" s="1"/>
  <c r="Y41" i="7"/>
  <c r="AA46" i="8" s="1"/>
  <c r="JV41" i="7"/>
  <c r="JX46" i="8" s="1"/>
  <c r="JP41" i="7"/>
  <c r="JR46" i="8" s="1"/>
  <c r="JM41" i="7"/>
  <c r="JO46" i="8" s="1"/>
  <c r="JU41" i="7"/>
  <c r="JW46" i="8" s="1"/>
  <c r="JQ41" i="7"/>
  <c r="JS46" i="8" s="1"/>
  <c r="JY40" i="7"/>
  <c r="KF40" i="7"/>
  <c r="JW39" i="7"/>
  <c r="JX39" i="7"/>
  <c r="LG35" i="7"/>
  <c r="LH35" i="7"/>
  <c r="LK35" i="7"/>
  <c r="LK42" i="7"/>
  <c r="LM44" i="8" s="1"/>
  <c r="LM27" i="8" s="1"/>
  <c r="LG42" i="7"/>
  <c r="LI44" i="8" s="1"/>
  <c r="LI27" i="8" s="1"/>
  <c r="LP43" i="7"/>
  <c r="LR51" i="8" s="1"/>
  <c r="LR34" i="8" s="1"/>
  <c r="LK43" i="7"/>
  <c r="LM51" i="8" s="1"/>
  <c r="LM34" i="8" s="1"/>
  <c r="LG43" i="7"/>
  <c r="LI51" i="8" s="1"/>
  <c r="LI34" i="8" s="1"/>
  <c r="KD33" i="7"/>
  <c r="KG33" i="7"/>
  <c r="KE37" i="7"/>
  <c r="KH37" i="7"/>
  <c r="JZ37" i="7"/>
  <c r="KF37" i="7"/>
  <c r="KA37" i="7"/>
  <c r="Z37" i="7"/>
  <c r="JX37" i="7"/>
  <c r="KG37" i="7"/>
  <c r="KC37" i="7"/>
  <c r="JW37" i="7"/>
  <c r="KD37" i="7"/>
  <c r="JY37" i="7"/>
  <c r="KB37" i="7"/>
  <c r="IW30" i="8"/>
  <c r="IW32" i="8" s="1"/>
  <c r="IZ30" i="8"/>
  <c r="IZ32" i="8" s="1"/>
  <c r="IP30" i="8"/>
  <c r="IP32" i="8" s="1"/>
  <c r="IS30" i="8"/>
  <c r="IS32" i="8" s="1"/>
  <c r="IR30" i="8"/>
  <c r="IR32" i="8" s="1"/>
  <c r="IV30" i="8"/>
  <c r="IV32" i="8" s="1"/>
  <c r="IT30" i="8"/>
  <c r="IT32" i="8" s="1"/>
  <c r="IO30" i="8"/>
  <c r="IO32" i="8" s="1"/>
  <c r="IQ30" i="8"/>
  <c r="IQ32" i="8" s="1"/>
  <c r="IY30" i="8"/>
  <c r="IY32" i="8" s="1"/>
  <c r="JA33" i="8"/>
  <c r="JA35" i="8" s="1"/>
  <c r="IU30" i="8"/>
  <c r="IU32" i="8" s="1"/>
  <c r="JG33" i="8"/>
  <c r="JG35" i="8" s="1"/>
  <c r="JE33" i="8"/>
  <c r="JE35" i="8" s="1"/>
  <c r="JJ33" i="8"/>
  <c r="JJ35" i="8" s="1"/>
  <c r="JD33" i="8"/>
  <c r="JD35" i="8" s="1"/>
  <c r="JC33" i="8"/>
  <c r="JC35" i="8" s="1"/>
  <c r="JI33" i="8"/>
  <c r="JI35" i="8" s="1"/>
  <c r="JH33" i="8"/>
  <c r="JH35" i="8" s="1"/>
  <c r="JB33" i="8"/>
  <c r="JB35" i="8" s="1"/>
  <c r="IX30" i="8"/>
  <c r="IX32" i="8" s="1"/>
  <c r="JK33" i="8"/>
  <c r="JK35" i="8" s="1"/>
  <c r="JF33" i="8"/>
  <c r="JF35" i="8" s="1"/>
  <c r="JL33" i="8"/>
  <c r="JL35" i="8" s="1"/>
  <c r="Y345" i="7"/>
  <c r="JK26" i="7"/>
  <c r="Y26" i="7"/>
  <c r="JP26" i="7"/>
  <c r="JS26" i="7"/>
  <c r="JT26" i="7"/>
  <c r="JL26" i="7"/>
  <c r="JU26" i="7"/>
  <c r="JM26" i="7"/>
  <c r="JQ26" i="7"/>
  <c r="JV26" i="7"/>
  <c r="JO26" i="7"/>
  <c r="JN26" i="7"/>
  <c r="JR26" i="7"/>
  <c r="AE50" i="40"/>
  <c r="AD64" i="40"/>
  <c r="AC69" i="40"/>
  <c r="Z113" i="7" s="1"/>
  <c r="AC72" i="40"/>
  <c r="X347" i="7"/>
  <c r="X348" i="7"/>
  <c r="AE46" i="40"/>
  <c r="AE62" i="40" s="1"/>
  <c r="AF45" i="40"/>
  <c r="AF46" i="40" s="1"/>
  <c r="AF62" i="40" s="1"/>
  <c r="AE48" i="40"/>
  <c r="AE63" i="40" s="1"/>
  <c r="AF47" i="40"/>
  <c r="AF48" i="40" s="1"/>
  <c r="AF63" i="40" s="1"/>
  <c r="AE43" i="40"/>
  <c r="AD60" i="40"/>
  <c r="Y350" i="7"/>
  <c r="AC147" i="7"/>
  <c r="AC65" i="24"/>
  <c r="Z109" i="7" s="1"/>
  <c r="Z22" i="7" s="1"/>
  <c r="AC154" i="7"/>
  <c r="AC65" i="25"/>
  <c r="Z111" i="7" s="1"/>
  <c r="Z24" i="7" s="1"/>
  <c r="AC64" i="25"/>
  <c r="Z138" i="7" s="1"/>
  <c r="Z66" i="7" s="1"/>
  <c r="AC155" i="7"/>
  <c r="AB66" i="19"/>
  <c r="Y132" i="7" s="1"/>
  <c r="Y60" i="7" s="1"/>
  <c r="V27" i="7"/>
  <c r="X47" i="8" s="1"/>
  <c r="Y11" i="7"/>
  <c r="Y75" i="7"/>
  <c r="JP11" i="7"/>
  <c r="JK11" i="7"/>
  <c r="JU11" i="7"/>
  <c r="JN11" i="7"/>
  <c r="JL11" i="7"/>
  <c r="JT11" i="7"/>
  <c r="JQ11" i="7"/>
  <c r="JS11" i="7"/>
  <c r="JO11" i="7"/>
  <c r="JV11" i="7"/>
  <c r="JM11" i="7"/>
  <c r="JR11" i="7"/>
  <c r="Y15" i="7"/>
  <c r="Y79" i="7"/>
  <c r="JO15" i="7"/>
  <c r="JL15" i="7"/>
  <c r="JP15" i="7"/>
  <c r="JS15" i="7"/>
  <c r="JT15" i="7"/>
  <c r="JN15" i="7"/>
  <c r="JQ15" i="7"/>
  <c r="JU15" i="7"/>
  <c r="JK15" i="7"/>
  <c r="JM15" i="7"/>
  <c r="JV15" i="7"/>
  <c r="JR15" i="7"/>
  <c r="Y20" i="7"/>
  <c r="Y84" i="7"/>
  <c r="JK20" i="7"/>
  <c r="JU20" i="7"/>
  <c r="JT20" i="7"/>
  <c r="JQ20" i="7"/>
  <c r="JS20" i="7"/>
  <c r="JN20" i="7"/>
  <c r="JO20" i="7"/>
  <c r="JP20" i="7"/>
  <c r="JL20" i="7"/>
  <c r="JV20" i="7"/>
  <c r="JR20" i="7"/>
  <c r="JM20" i="7"/>
  <c r="Y97" i="7"/>
  <c r="AB79" i="27"/>
  <c r="Y18" i="7"/>
  <c r="Y82" i="7"/>
  <c r="JS18" i="7"/>
  <c r="JL18" i="7"/>
  <c r="JU18" i="7"/>
  <c r="JQ18" i="7"/>
  <c r="JO18" i="7"/>
  <c r="JN18" i="7"/>
  <c r="JT18" i="7"/>
  <c r="JK18" i="7"/>
  <c r="JP18" i="7"/>
  <c r="JV18" i="7"/>
  <c r="JM18" i="7"/>
  <c r="JR18" i="7"/>
  <c r="Y16" i="7"/>
  <c r="Y80" i="7"/>
  <c r="JS16" i="7"/>
  <c r="JQ16" i="7"/>
  <c r="JU16" i="7"/>
  <c r="JN16" i="7"/>
  <c r="JP16" i="7"/>
  <c r="JK16" i="7"/>
  <c r="JO16" i="7"/>
  <c r="JT16" i="7"/>
  <c r="JL16" i="7"/>
  <c r="JV16" i="7"/>
  <c r="JM16" i="7"/>
  <c r="JR16" i="7"/>
  <c r="Y19" i="7"/>
  <c r="Y83" i="7"/>
  <c r="JK19" i="7"/>
  <c r="JO19" i="7"/>
  <c r="JQ19" i="7"/>
  <c r="JN19" i="7"/>
  <c r="JP19" i="7"/>
  <c r="JS19" i="7"/>
  <c r="JU19" i="7"/>
  <c r="JT19" i="7"/>
  <c r="JL19" i="7"/>
  <c r="JM19" i="7"/>
  <c r="JR19" i="7"/>
  <c r="JV19" i="7"/>
  <c r="Y13" i="7"/>
  <c r="Y77" i="7"/>
  <c r="JQ13" i="7"/>
  <c r="JO13" i="7"/>
  <c r="JT13" i="7"/>
  <c r="JK13" i="7"/>
  <c r="JL13" i="7"/>
  <c r="JN13" i="7"/>
  <c r="JP13" i="7"/>
  <c r="JS13" i="7"/>
  <c r="JU13" i="7"/>
  <c r="JV13" i="7"/>
  <c r="JR13" i="7"/>
  <c r="JM13" i="7"/>
  <c r="Z149" i="7"/>
  <c r="X16" i="7"/>
  <c r="X80" i="7"/>
  <c r="JJ16" i="7"/>
  <c r="JB16" i="7"/>
  <c r="JD16" i="7"/>
  <c r="JC16" i="7"/>
  <c r="JF16" i="7"/>
  <c r="IZ16" i="7"/>
  <c r="JG16" i="7"/>
  <c r="JE16" i="7"/>
  <c r="JH16" i="7"/>
  <c r="IY16" i="7"/>
  <c r="JI16" i="7"/>
  <c r="JA16" i="7"/>
  <c r="AE56" i="30"/>
  <c r="AF28" i="30"/>
  <c r="AF56" i="30" s="1"/>
  <c r="AE47" i="18"/>
  <c r="AD48" i="18"/>
  <c r="AD61" i="18" s="1"/>
  <c r="AE42" i="25"/>
  <c r="AD56" i="25"/>
  <c r="AE45" i="21"/>
  <c r="AD46" i="21"/>
  <c r="AD60" i="21" s="1"/>
  <c r="AB69" i="30"/>
  <c r="Y96" i="7" s="1"/>
  <c r="AB72" i="30"/>
  <c r="AE43" i="22"/>
  <c r="AD58" i="22"/>
  <c r="AE43" i="31"/>
  <c r="AD58" i="31"/>
  <c r="AD50" i="19"/>
  <c r="AC62" i="19"/>
  <c r="AC67" i="19" s="1"/>
  <c r="Z105" i="7" s="1"/>
  <c r="X21" i="7"/>
  <c r="JF21" i="7"/>
  <c r="X85" i="7"/>
  <c r="JE21" i="7"/>
  <c r="JC21" i="7"/>
  <c r="JG21" i="7"/>
  <c r="IZ21" i="7"/>
  <c r="JH21" i="7"/>
  <c r="JB21" i="7"/>
  <c r="JD21" i="7"/>
  <c r="JJ21" i="7"/>
  <c r="JA21" i="7"/>
  <c r="IY21" i="7"/>
  <c r="JI21" i="7"/>
  <c r="AE54" i="12"/>
  <c r="AF28" i="12"/>
  <c r="AF54" i="12" s="1"/>
  <c r="AF66" i="3"/>
  <c r="AD50" i="30"/>
  <c r="AC64" i="30"/>
  <c r="AD39" i="3"/>
  <c r="Z46" i="8"/>
  <c r="X15" i="7"/>
  <c r="X79" i="7"/>
  <c r="JJ15" i="7"/>
  <c r="JH15" i="7"/>
  <c r="JF15" i="7"/>
  <c r="JD15" i="7"/>
  <c r="IZ15" i="7"/>
  <c r="JG15" i="7"/>
  <c r="JE15" i="7"/>
  <c r="JB15" i="7"/>
  <c r="JC15" i="7"/>
  <c r="IY15" i="7"/>
  <c r="JA15" i="7"/>
  <c r="JI15" i="7"/>
  <c r="AE46" i="32"/>
  <c r="AD47" i="32"/>
  <c r="AD59" i="32" s="1"/>
  <c r="AE28" i="28"/>
  <c r="AD54" i="28"/>
  <c r="AF27" i="24"/>
  <c r="AF52" i="24" s="1"/>
  <c r="AE52" i="24"/>
  <c r="AE44" i="25"/>
  <c r="AD45" i="25"/>
  <c r="AD58" i="25" s="1"/>
  <c r="AF27" i="32"/>
  <c r="AF52" i="32" s="1"/>
  <c r="AE52" i="32"/>
  <c r="AE43" i="28"/>
  <c r="AD58" i="28"/>
  <c r="AE54" i="21"/>
  <c r="AF28" i="21"/>
  <c r="AF54" i="21" s="1"/>
  <c r="AD50" i="18"/>
  <c r="AC62" i="18"/>
  <c r="AC66" i="18" s="1"/>
  <c r="Z129" i="7" s="1"/>
  <c r="Z57" i="7" s="1"/>
  <c r="AC40" i="27"/>
  <c r="AC65" i="27" s="1"/>
  <c r="AC40" i="28"/>
  <c r="AC65" i="28" s="1"/>
  <c r="AE54" i="22"/>
  <c r="AF28" i="22"/>
  <c r="AF54" i="22" s="1"/>
  <c r="AB66" i="23"/>
  <c r="Y135" i="7" s="1"/>
  <c r="Y63" i="7" s="1"/>
  <c r="AE45" i="23"/>
  <c r="AD46" i="23"/>
  <c r="AD60" i="23" s="1"/>
  <c r="AE47" i="12"/>
  <c r="AD48" i="12"/>
  <c r="AD61" i="12" s="1"/>
  <c r="AD54" i="27"/>
  <c r="AE28" i="27"/>
  <c r="AD50" i="12"/>
  <c r="AC62" i="12"/>
  <c r="AC67" i="12" s="1"/>
  <c r="Z103" i="7" s="1"/>
  <c r="AD45" i="26"/>
  <c r="AE44" i="26"/>
  <c r="AB148" i="7"/>
  <c r="AD40" i="22"/>
  <c r="AD65" i="22" s="1"/>
  <c r="AE45" i="18"/>
  <c r="AD46" i="18"/>
  <c r="AD60" i="18" s="1"/>
  <c r="AD50" i="27"/>
  <c r="AC62" i="27"/>
  <c r="AC67" i="27" s="1"/>
  <c r="AE42" i="32"/>
  <c r="AD56" i="32"/>
  <c r="AE42" i="24"/>
  <c r="AD56" i="24"/>
  <c r="AE47" i="30"/>
  <c r="AD48" i="30"/>
  <c r="AD63" i="30" s="1"/>
  <c r="AB43" i="37"/>
  <c r="AF42" i="15"/>
  <c r="AF59" i="15" s="1"/>
  <c r="AE43" i="29"/>
  <c r="AD58" i="29"/>
  <c r="AE47" i="20"/>
  <c r="AD48" i="20"/>
  <c r="AD61" i="20" s="1"/>
  <c r="AD46" i="31"/>
  <c r="AD60" i="31" s="1"/>
  <c r="AE45" i="31"/>
  <c r="AD45" i="32"/>
  <c r="AD58" i="32" s="1"/>
  <c r="AE44" i="32"/>
  <c r="Y101" i="7"/>
  <c r="AB79" i="28"/>
  <c r="AD40" i="23"/>
  <c r="AD65" i="23" s="1"/>
  <c r="X11" i="7"/>
  <c r="X75" i="7"/>
  <c r="JF11" i="7"/>
  <c r="JJ11" i="7"/>
  <c r="JH11" i="7"/>
  <c r="JB11" i="7"/>
  <c r="IZ11" i="7"/>
  <c r="JD11" i="7"/>
  <c r="JG11" i="7"/>
  <c r="JE11" i="7"/>
  <c r="JC11" i="7"/>
  <c r="JA11" i="7"/>
  <c r="JI11" i="7"/>
  <c r="IY11" i="7"/>
  <c r="AE45" i="27"/>
  <c r="AD46" i="27"/>
  <c r="AD60" i="27" s="1"/>
  <c r="AE54" i="23"/>
  <c r="AF28" i="23"/>
  <c r="AF54" i="23" s="1"/>
  <c r="AE43" i="18"/>
  <c r="AD58" i="18"/>
  <c r="AC40" i="29"/>
  <c r="AC65" i="29" s="1"/>
  <c r="AC40" i="20"/>
  <c r="AC65" i="20" s="1"/>
  <c r="AE47" i="28"/>
  <c r="AD48" i="28"/>
  <c r="AD61" i="28" s="1"/>
  <c r="Z145" i="7"/>
  <c r="X14" i="7"/>
  <c r="X78" i="7"/>
  <c r="JH14" i="7"/>
  <c r="JF14" i="7"/>
  <c r="JB14" i="7"/>
  <c r="JJ14" i="7"/>
  <c r="JC14" i="7"/>
  <c r="IZ14" i="7"/>
  <c r="JG14" i="7"/>
  <c r="JE14" i="7"/>
  <c r="JD14" i="7"/>
  <c r="JI14" i="7"/>
  <c r="JA14" i="7"/>
  <c r="IY14" i="7"/>
  <c r="Y21" i="7"/>
  <c r="Y85" i="7"/>
  <c r="JK21" i="7"/>
  <c r="JU21" i="7"/>
  <c r="JS21" i="7"/>
  <c r="JP21" i="7"/>
  <c r="JO21" i="7"/>
  <c r="JL21" i="7"/>
  <c r="JT21" i="7"/>
  <c r="JQ21" i="7"/>
  <c r="JN21" i="7"/>
  <c r="JR21" i="7"/>
  <c r="JM21" i="7"/>
  <c r="JV21" i="7"/>
  <c r="AD61" i="15"/>
  <c r="Z150" i="7"/>
  <c r="Y153" i="7"/>
  <c r="AF28" i="29"/>
  <c r="AF54" i="29" s="1"/>
  <c r="AE54" i="29"/>
  <c r="Z152" i="7"/>
  <c r="AD50" i="23"/>
  <c r="AC62" i="23"/>
  <c r="IU45" i="7"/>
  <c r="IU46" i="7"/>
  <c r="AE46" i="25"/>
  <c r="AD47" i="25"/>
  <c r="AD59" i="25" s="1"/>
  <c r="AD48" i="29"/>
  <c r="AD61" i="29" s="1"/>
  <c r="AE47" i="29"/>
  <c r="AD46" i="30"/>
  <c r="AD62" i="30" s="1"/>
  <c r="AE45" i="30"/>
  <c r="AE47" i="19"/>
  <c r="AD48" i="19"/>
  <c r="AD61" i="19" s="1"/>
  <c r="Y95" i="7"/>
  <c r="Y72" i="7" s="1"/>
  <c r="Y156" i="7"/>
  <c r="AD50" i="15"/>
  <c r="AC64" i="15"/>
  <c r="AC69" i="15" s="1"/>
  <c r="IW46" i="7"/>
  <c r="IW45" i="7"/>
  <c r="AE54" i="18"/>
  <c r="AF28" i="18"/>
  <c r="AF54" i="18" s="1"/>
  <c r="AD39" i="26"/>
  <c r="AD39" i="25"/>
  <c r="AD39" i="24"/>
  <c r="AD39" i="32"/>
  <c r="IM46" i="7"/>
  <c r="IM45" i="7"/>
  <c r="AD50" i="21"/>
  <c r="AC62" i="21"/>
  <c r="AC67" i="21" s="1"/>
  <c r="Z98" i="7" s="1"/>
  <c r="AD46" i="19"/>
  <c r="AD60" i="19" s="1"/>
  <c r="AE45" i="19"/>
  <c r="X20" i="7"/>
  <c r="X84" i="7"/>
  <c r="IZ20" i="7"/>
  <c r="JD20" i="7"/>
  <c r="JE20" i="7"/>
  <c r="JG20" i="7"/>
  <c r="JJ20" i="7"/>
  <c r="JC20" i="7"/>
  <c r="JF20" i="7"/>
  <c r="JB20" i="7"/>
  <c r="JH20" i="7"/>
  <c r="JI20" i="7"/>
  <c r="IY20" i="7"/>
  <c r="JA20" i="7"/>
  <c r="AE46" i="24"/>
  <c r="AD47" i="24"/>
  <c r="AD59" i="24" s="1"/>
  <c r="IV46" i="7"/>
  <c r="IV45" i="7"/>
  <c r="AD40" i="26"/>
  <c r="AD40" i="32"/>
  <c r="AD40" i="25"/>
  <c r="AD40" i="24"/>
  <c r="AC64" i="24"/>
  <c r="Z136" i="7" s="1"/>
  <c r="Z64" i="7" s="1"/>
  <c r="IP46" i="7"/>
  <c r="IP45" i="7"/>
  <c r="AE45" i="29"/>
  <c r="AD46" i="29"/>
  <c r="AD60" i="29" s="1"/>
  <c r="Y24" i="7"/>
  <c r="Y88" i="7"/>
  <c r="JL24" i="7"/>
  <c r="JQ24" i="7"/>
  <c r="JU24" i="7"/>
  <c r="JO24" i="7"/>
  <c r="JN24" i="7"/>
  <c r="JS24" i="7"/>
  <c r="JP24" i="7"/>
  <c r="JK24" i="7"/>
  <c r="JT24" i="7"/>
  <c r="JR24" i="7"/>
  <c r="JV24" i="7"/>
  <c r="JM24" i="7"/>
  <c r="AE43" i="12"/>
  <c r="AD58" i="12"/>
  <c r="AE43" i="30"/>
  <c r="AD60" i="30"/>
  <c r="AB67" i="31"/>
  <c r="Y99" i="7" s="1"/>
  <c r="Y347" i="7" s="1"/>
  <c r="AE45" i="20"/>
  <c r="AD46" i="20"/>
  <c r="AD60" i="20" s="1"/>
  <c r="AD50" i="29"/>
  <c r="AC62" i="29"/>
  <c r="AC67" i="29" s="1"/>
  <c r="Z106" i="7" s="1"/>
  <c r="AD48" i="21"/>
  <c r="AD61" i="21" s="1"/>
  <c r="AE47" i="21"/>
  <c r="AE45" i="12"/>
  <c r="AD46" i="12"/>
  <c r="AD60" i="12" s="1"/>
  <c r="W46" i="7"/>
  <c r="Y45" i="8"/>
  <c r="Y28" i="8" s="1"/>
  <c r="W45" i="7"/>
  <c r="AE54" i="31"/>
  <c r="AF28" i="31"/>
  <c r="AF54" i="31" s="1"/>
  <c r="W8" i="7"/>
  <c r="IM8" i="7"/>
  <c r="IO8" i="7"/>
  <c r="IP8" i="7"/>
  <c r="IN8" i="7"/>
  <c r="IU8" i="7"/>
  <c r="IR8" i="7"/>
  <c r="IW8" i="7"/>
  <c r="IT8" i="7"/>
  <c r="IT27" i="7" s="1"/>
  <c r="IV47" i="8" s="1"/>
  <c r="IV49" i="8" s="1"/>
  <c r="IX8" i="7"/>
  <c r="IQ8" i="7"/>
  <c r="IS8" i="7"/>
  <c r="IV8" i="7"/>
  <c r="Z23" i="7"/>
  <c r="KF23" i="7"/>
  <c r="AD50" i="28"/>
  <c r="AC62" i="28"/>
  <c r="AC67" i="28" s="1"/>
  <c r="X95" i="7"/>
  <c r="X72" i="7" s="1"/>
  <c r="IO45" i="7"/>
  <c r="IO46" i="7"/>
  <c r="AD47" i="26"/>
  <c r="AE46" i="26"/>
  <c r="AD46" i="28"/>
  <c r="AD60" i="28" s="1"/>
  <c r="AE45" i="28"/>
  <c r="AD46" i="15"/>
  <c r="AD62" i="15" s="1"/>
  <c r="AE45" i="15"/>
  <c r="X146" i="7"/>
  <c r="IN46" i="7"/>
  <c r="IN45" i="7"/>
  <c r="IT46" i="7"/>
  <c r="IT45" i="7"/>
  <c r="AD50" i="22"/>
  <c r="AC62" i="22"/>
  <c r="AC67" i="22" s="1"/>
  <c r="Z107" i="7" s="1"/>
  <c r="Z351" i="7" s="1"/>
  <c r="AB40" i="3"/>
  <c r="AB65" i="3" s="1"/>
  <c r="Z151" i="7"/>
  <c r="AD48" i="15"/>
  <c r="AD63" i="15" s="1"/>
  <c r="AE47" i="15"/>
  <c r="IS45" i="7"/>
  <c r="IS46" i="7"/>
  <c r="AE45" i="22"/>
  <c r="AD46" i="22"/>
  <c r="AD60" i="22" s="1"/>
  <c r="IR46" i="7"/>
  <c r="IR45" i="7"/>
  <c r="AE47" i="27"/>
  <c r="AD48" i="27"/>
  <c r="AD61" i="27" s="1"/>
  <c r="AE47" i="23"/>
  <c r="AD48" i="23"/>
  <c r="AD61" i="23" s="1"/>
  <c r="AB66" i="18"/>
  <c r="Y129" i="7" s="1"/>
  <c r="Y57" i="7" s="1"/>
  <c r="X10" i="7"/>
  <c r="X74" i="7"/>
  <c r="JJ10" i="7"/>
  <c r="JB10" i="7"/>
  <c r="JH10" i="7"/>
  <c r="JD10" i="7"/>
  <c r="JC10" i="7"/>
  <c r="IZ10" i="7"/>
  <c r="JG10" i="7"/>
  <c r="JF10" i="7"/>
  <c r="JE10" i="7"/>
  <c r="IY10" i="7"/>
  <c r="JA10" i="7"/>
  <c r="JI10" i="7"/>
  <c r="AD50" i="17"/>
  <c r="AC62" i="17"/>
  <c r="AC67" i="17" s="1"/>
  <c r="Z100" i="7" s="1"/>
  <c r="AE43" i="20"/>
  <c r="AD58" i="20"/>
  <c r="AD48" i="31"/>
  <c r="AD61" i="31" s="1"/>
  <c r="AE47" i="31"/>
  <c r="AE47" i="17"/>
  <c r="AD48" i="17"/>
  <c r="AD61" i="17" s="1"/>
  <c r="AF43" i="21"/>
  <c r="AF58" i="21" s="1"/>
  <c r="AE58" i="21"/>
  <c r="AE45" i="17"/>
  <c r="AD46" i="17"/>
  <c r="AD60" i="17" s="1"/>
  <c r="IQ46" i="7"/>
  <c r="IQ45" i="7"/>
  <c r="AE43" i="23"/>
  <c r="AD58" i="23"/>
  <c r="AE44" i="24"/>
  <c r="AD45" i="24"/>
  <c r="AD58" i="24" s="1"/>
  <c r="AF43" i="17"/>
  <c r="AF58" i="17" s="1"/>
  <c r="AE58" i="17"/>
  <c r="AE47" i="22"/>
  <c r="AD48" i="22"/>
  <c r="AD61" i="22" s="1"/>
  <c r="AE54" i="20"/>
  <c r="AF28" i="20"/>
  <c r="AF54" i="20" s="1"/>
  <c r="IX46" i="7"/>
  <c r="IX45" i="7"/>
  <c r="AF28" i="15"/>
  <c r="AF56" i="15" s="1"/>
  <c r="AE56" i="15"/>
  <c r="X9" i="7"/>
  <c r="X73" i="7"/>
  <c r="JD9" i="7"/>
  <c r="JH9" i="7"/>
  <c r="JE9" i="7"/>
  <c r="JF9" i="7"/>
  <c r="JC9" i="7"/>
  <c r="JJ9" i="7"/>
  <c r="IZ9" i="7"/>
  <c r="JB9" i="7"/>
  <c r="JG9" i="7"/>
  <c r="JI9" i="7"/>
  <c r="IY9" i="7"/>
  <c r="JA9" i="7"/>
  <c r="AD50" i="31"/>
  <c r="AC62" i="31"/>
  <c r="AC67" i="31" s="1"/>
  <c r="Z99" i="7" s="1"/>
  <c r="AF43" i="27"/>
  <c r="AF58" i="27" s="1"/>
  <c r="AE58" i="27"/>
  <c r="AE54" i="19"/>
  <c r="AF28" i="19"/>
  <c r="AF54" i="19" s="1"/>
  <c r="AF43" i="15"/>
  <c r="AF60" i="15" s="1"/>
  <c r="AE43" i="19"/>
  <c r="AD58" i="19"/>
  <c r="JS29" i="8" l="1"/>
  <c r="JW29" i="8"/>
  <c r="JO29" i="8"/>
  <c r="JX29" i="8"/>
  <c r="JR29" i="8"/>
  <c r="AA29" i="8"/>
  <c r="X68" i="7"/>
  <c r="AE51" i="8"/>
  <c r="AE34" i="8" s="1"/>
  <c r="KE23" i="7"/>
  <c r="KD23" i="7"/>
  <c r="JZ23" i="7"/>
  <c r="JI165" i="7"/>
  <c r="KC23" i="7"/>
  <c r="KB23" i="7"/>
  <c r="X158" i="7"/>
  <c r="JW23" i="7"/>
  <c r="KG23" i="7"/>
  <c r="KA23" i="7"/>
  <c r="Z87" i="7"/>
  <c r="JJ165" i="7"/>
  <c r="IY165" i="7"/>
  <c r="X165" i="7"/>
  <c r="JY23" i="7"/>
  <c r="JX23" i="7"/>
  <c r="MM165" i="7"/>
  <c r="X157" i="7"/>
  <c r="JH165" i="7"/>
  <c r="JA165" i="7"/>
  <c r="JF165" i="7"/>
  <c r="JD165" i="7"/>
  <c r="JG165" i="7"/>
  <c r="JB165" i="7"/>
  <c r="JE165" i="7"/>
  <c r="IZ165" i="7"/>
  <c r="JC165" i="7"/>
  <c r="IM27" i="7"/>
  <c r="IO47" i="8" s="1"/>
  <c r="IO49" i="8" s="1"/>
  <c r="IQ27" i="7"/>
  <c r="IS47" i="8" s="1"/>
  <c r="IS49" i="8" s="1"/>
  <c r="IR27" i="7"/>
  <c r="IT47" i="8" s="1"/>
  <c r="IT49" i="8" s="1"/>
  <c r="IO27" i="7"/>
  <c r="IQ47" i="8" s="1"/>
  <c r="IQ49" i="8" s="1"/>
  <c r="IN27" i="7"/>
  <c r="IP47" i="8" s="1"/>
  <c r="IP49" i="8" s="1"/>
  <c r="IW27" i="7"/>
  <c r="IY47" i="8" s="1"/>
  <c r="IY49" i="8" s="1"/>
  <c r="IP27" i="7"/>
  <c r="IR47" i="8" s="1"/>
  <c r="IR49" i="8" s="1"/>
  <c r="IX27" i="7"/>
  <c r="IZ47" i="8" s="1"/>
  <c r="IZ49" i="8" s="1"/>
  <c r="IU27" i="7"/>
  <c r="IW47" i="8" s="1"/>
  <c r="IW49" i="8" s="1"/>
  <c r="IV27" i="7"/>
  <c r="IX47" i="8" s="1"/>
  <c r="IX49" i="8" s="1"/>
  <c r="IS27" i="7"/>
  <c r="IU47" i="8" s="1"/>
  <c r="IU49" i="8" s="1"/>
  <c r="AB67" i="20"/>
  <c r="Y104" i="7" s="1"/>
  <c r="AB66" i="20"/>
  <c r="Y131" i="7" s="1"/>
  <c r="Y59" i="7" s="1"/>
  <c r="JR41" i="7"/>
  <c r="JT29" i="8" s="1"/>
  <c r="JS41" i="7"/>
  <c r="JU29" i="8" s="1"/>
  <c r="JN41" i="7"/>
  <c r="JP29" i="8" s="1"/>
  <c r="JK41" i="7"/>
  <c r="JM29" i="8" s="1"/>
  <c r="AD50" i="20"/>
  <c r="AC62" i="20"/>
  <c r="JL41" i="7"/>
  <c r="JN29" i="8" s="1"/>
  <c r="JT41" i="7"/>
  <c r="JV29" i="8" s="1"/>
  <c r="JO41" i="7"/>
  <c r="JQ29" i="8" s="1"/>
  <c r="X349" i="7"/>
  <c r="JA17" i="7"/>
  <c r="JA27" i="7" s="1"/>
  <c r="X17" i="7"/>
  <c r="X27" i="7" s="1"/>
  <c r="Z47" i="8" s="1"/>
  <c r="JJ17" i="7"/>
  <c r="JJ27" i="7" s="1"/>
  <c r="JB17" i="7"/>
  <c r="JB27" i="7" s="1"/>
  <c r="JC17" i="7"/>
  <c r="JC27" i="7" s="1"/>
  <c r="IY17" i="7"/>
  <c r="IY27" i="7" s="1"/>
  <c r="JA47" i="8" s="1"/>
  <c r="JA49" i="8" s="1"/>
  <c r="JF17" i="7"/>
  <c r="JF27" i="7" s="1"/>
  <c r="JH17" i="7"/>
  <c r="JH27" i="7" s="1"/>
  <c r="JJ47" i="8" s="1"/>
  <c r="JJ49" i="8" s="1"/>
  <c r="JE17" i="7"/>
  <c r="JE27" i="7" s="1"/>
  <c r="JD17" i="7"/>
  <c r="JD27" i="7" s="1"/>
  <c r="JF47" i="8" s="1"/>
  <c r="JF49" i="8" s="1"/>
  <c r="JI17" i="7"/>
  <c r="JI27" i="7" s="1"/>
  <c r="X81" i="7"/>
  <c r="X90" i="7" s="1"/>
  <c r="JG17" i="7"/>
  <c r="JG27" i="7" s="1"/>
  <c r="IZ17" i="7"/>
  <c r="IZ27" i="7" s="1"/>
  <c r="JB47" i="8" s="1"/>
  <c r="JB49" i="8" s="1"/>
  <c r="Y30" i="8"/>
  <c r="Y32" i="8" s="1"/>
  <c r="KT33" i="7"/>
  <c r="KH24" i="7"/>
  <c r="AC72" i="15"/>
  <c r="X49" i="8"/>
  <c r="KD24" i="7"/>
  <c r="KA24" i="7"/>
  <c r="JY22" i="7"/>
  <c r="AC66" i="21"/>
  <c r="Z125" i="7" s="1"/>
  <c r="Z53" i="7" s="1"/>
  <c r="JJ30" i="8"/>
  <c r="JJ32" i="8" s="1"/>
  <c r="JL30" i="8"/>
  <c r="JL32" i="8" s="1"/>
  <c r="KC24" i="7"/>
  <c r="KG24" i="7"/>
  <c r="KF24" i="7"/>
  <c r="KF22" i="7"/>
  <c r="JY24" i="7"/>
  <c r="JX24" i="7"/>
  <c r="KB24" i="7"/>
  <c r="Z88" i="7"/>
  <c r="JX22" i="7"/>
  <c r="JW24" i="7"/>
  <c r="KE24" i="7"/>
  <c r="JZ24" i="7"/>
  <c r="AA39" i="7"/>
  <c r="KJ40" i="7"/>
  <c r="LQ36" i="7"/>
  <c r="LI36" i="7"/>
  <c r="LP36" i="7"/>
  <c r="LN36" i="7"/>
  <c r="LG36" i="7"/>
  <c r="LO36" i="7"/>
  <c r="LR36" i="7"/>
  <c r="LH36" i="7"/>
  <c r="LM36" i="7"/>
  <c r="AC36" i="7"/>
  <c r="LK36" i="7"/>
  <c r="LJ36" i="7"/>
  <c r="LL36" i="7"/>
  <c r="KR39" i="7"/>
  <c r="KI39" i="7"/>
  <c r="KM39" i="7"/>
  <c r="KR40" i="7"/>
  <c r="KI40" i="7"/>
  <c r="KK40" i="7"/>
  <c r="KI33" i="7"/>
  <c r="KP33" i="7"/>
  <c r="AA33" i="7"/>
  <c r="KS39" i="7"/>
  <c r="KQ39" i="7"/>
  <c r="KK39" i="7"/>
  <c r="KS40" i="7"/>
  <c r="KQ40" i="7"/>
  <c r="AA40" i="7"/>
  <c r="KL33" i="7"/>
  <c r="KQ33" i="7"/>
  <c r="KK33" i="7"/>
  <c r="JZ41" i="7"/>
  <c r="KB46" i="8" s="1"/>
  <c r="KE41" i="7"/>
  <c r="KG46" i="8" s="1"/>
  <c r="Z41" i="7"/>
  <c r="AB46" i="8" s="1"/>
  <c r="KA41" i="7"/>
  <c r="KC46" i="8" s="1"/>
  <c r="KH41" i="7"/>
  <c r="KJ46" i="8" s="1"/>
  <c r="KF41" i="7"/>
  <c r="KH46" i="8" s="1"/>
  <c r="KD41" i="7"/>
  <c r="KF46" i="8" s="1"/>
  <c r="JX41" i="7"/>
  <c r="JZ46" i="8" s="1"/>
  <c r="KG41" i="7"/>
  <c r="KI46" i="8" s="1"/>
  <c r="KC41" i="7"/>
  <c r="KE46" i="8" s="1"/>
  <c r="KB41" i="7"/>
  <c r="KD46" i="8" s="1"/>
  <c r="JY41" i="7"/>
  <c r="KA46" i="8" s="1"/>
  <c r="JW41" i="7"/>
  <c r="JY46" i="8" s="1"/>
  <c r="AA38" i="7"/>
  <c r="KK38" i="7"/>
  <c r="KT38" i="7"/>
  <c r="KJ38" i="7"/>
  <c r="KM38" i="7"/>
  <c r="KI38" i="7"/>
  <c r="KL38" i="7"/>
  <c r="KN38" i="7"/>
  <c r="KS38" i="7"/>
  <c r="KP38" i="7"/>
  <c r="KR38" i="7"/>
  <c r="KQ38" i="7"/>
  <c r="KO38" i="7"/>
  <c r="KH44" i="7"/>
  <c r="KJ50" i="8" s="1"/>
  <c r="KF44" i="7"/>
  <c r="KH50" i="8" s="1"/>
  <c r="Z44" i="7"/>
  <c r="AB50" i="8" s="1"/>
  <c r="AB33" i="8" s="1"/>
  <c r="AB35" i="8" s="1"/>
  <c r="KE44" i="7"/>
  <c r="KG50" i="8" s="1"/>
  <c r="KA44" i="7"/>
  <c r="KC50" i="8" s="1"/>
  <c r="JZ44" i="7"/>
  <c r="KB50" i="8" s="1"/>
  <c r="KC44" i="7"/>
  <c r="KE50" i="8" s="1"/>
  <c r="JX44" i="7"/>
  <c r="JZ50" i="8" s="1"/>
  <c r="JY44" i="7"/>
  <c r="KA50" i="8" s="1"/>
  <c r="JW44" i="7"/>
  <c r="JY50" i="8" s="1"/>
  <c r="KD44" i="7"/>
  <c r="KF50" i="8" s="1"/>
  <c r="KG44" i="7"/>
  <c r="KI50" i="8" s="1"/>
  <c r="KB44" i="7"/>
  <c r="KD50" i="8" s="1"/>
  <c r="KP39" i="7"/>
  <c r="KL39" i="7"/>
  <c r="KJ39" i="7"/>
  <c r="KT39" i="7"/>
  <c r="KL40" i="7"/>
  <c r="KP40" i="7"/>
  <c r="KT40" i="7"/>
  <c r="KN33" i="7"/>
  <c r="KS33" i="7"/>
  <c r="KM33" i="7"/>
  <c r="KJ33" i="7"/>
  <c r="JT34" i="7"/>
  <c r="JV45" i="8" s="1"/>
  <c r="JV28" i="8" s="1"/>
  <c r="Y34" i="7"/>
  <c r="JK34" i="7"/>
  <c r="JM45" i="8" s="1"/>
  <c r="JM28" i="8" s="1"/>
  <c r="JO34" i="7"/>
  <c r="JQ45" i="8" s="1"/>
  <c r="JQ28" i="8" s="1"/>
  <c r="JL34" i="7"/>
  <c r="JN45" i="8" s="1"/>
  <c r="JN28" i="8" s="1"/>
  <c r="JM34" i="7"/>
  <c r="JO45" i="8" s="1"/>
  <c r="JO28" i="8" s="1"/>
  <c r="JQ34" i="7"/>
  <c r="JS45" i="8" s="1"/>
  <c r="JS28" i="8" s="1"/>
  <c r="JS34" i="7"/>
  <c r="JU45" i="8" s="1"/>
  <c r="JU28" i="8" s="1"/>
  <c r="JU34" i="7"/>
  <c r="JW45" i="8" s="1"/>
  <c r="JW28" i="8" s="1"/>
  <c r="JR34" i="7"/>
  <c r="JT45" i="8" s="1"/>
  <c r="JT28" i="8" s="1"/>
  <c r="JV34" i="7"/>
  <c r="JX45" i="8" s="1"/>
  <c r="JX28" i="8" s="1"/>
  <c r="JP34" i="7"/>
  <c r="JR45" i="8" s="1"/>
  <c r="JR28" i="8" s="1"/>
  <c r="JN34" i="7"/>
  <c r="JP45" i="8" s="1"/>
  <c r="JP28" i="8" s="1"/>
  <c r="KO39" i="7"/>
  <c r="KN39" i="7"/>
  <c r="KO40" i="7"/>
  <c r="KN40" i="7"/>
  <c r="KM40" i="7"/>
  <c r="KR33" i="7"/>
  <c r="KO33" i="7"/>
  <c r="KJ37" i="7"/>
  <c r="AA37" i="7"/>
  <c r="KT37" i="7"/>
  <c r="KK37" i="7"/>
  <c r="KM37" i="7"/>
  <c r="KS37" i="7"/>
  <c r="KL37" i="7"/>
  <c r="KR37" i="7"/>
  <c r="KO37" i="7"/>
  <c r="KQ37" i="7"/>
  <c r="KI37" i="7"/>
  <c r="KP37" i="7"/>
  <c r="KN37" i="7"/>
  <c r="JK30" i="8"/>
  <c r="JK32" i="8" s="1"/>
  <c r="JA30" i="8"/>
  <c r="JA32" i="8" s="1"/>
  <c r="JD30" i="8"/>
  <c r="JD32" i="8" s="1"/>
  <c r="JG30" i="8"/>
  <c r="JG32" i="8" s="1"/>
  <c r="JB30" i="8"/>
  <c r="JB32" i="8" s="1"/>
  <c r="JI30" i="8"/>
  <c r="JI32" i="8" s="1"/>
  <c r="JF30" i="8"/>
  <c r="JF32" i="8" s="1"/>
  <c r="JE30" i="8"/>
  <c r="JE32" i="8" s="1"/>
  <c r="JN33" i="8"/>
  <c r="JN35" i="8" s="1"/>
  <c r="JC30" i="8"/>
  <c r="JC32" i="8" s="1"/>
  <c r="JT33" i="8"/>
  <c r="JT35" i="8" s="1"/>
  <c r="JV33" i="8"/>
  <c r="JV35" i="8" s="1"/>
  <c r="JU33" i="8"/>
  <c r="JU35" i="8" s="1"/>
  <c r="JO33" i="8"/>
  <c r="JO35" i="8" s="1"/>
  <c r="JH30" i="8"/>
  <c r="JH32" i="8" s="1"/>
  <c r="JR33" i="8"/>
  <c r="JR35" i="8" s="1"/>
  <c r="JQ33" i="8"/>
  <c r="JQ35" i="8" s="1"/>
  <c r="JM33" i="8"/>
  <c r="JM35" i="8" s="1"/>
  <c r="JS33" i="8"/>
  <c r="JS35" i="8" s="1"/>
  <c r="JX33" i="8"/>
  <c r="JX35" i="8" s="1"/>
  <c r="JP33" i="8"/>
  <c r="JP35" i="8" s="1"/>
  <c r="JW33" i="8"/>
  <c r="JW35" i="8" s="1"/>
  <c r="Z345" i="7"/>
  <c r="KA26" i="7"/>
  <c r="JZ26" i="7"/>
  <c r="KH26" i="7"/>
  <c r="KC26" i="7"/>
  <c r="KF26" i="7"/>
  <c r="KB26" i="7"/>
  <c r="KG26" i="7"/>
  <c r="Z26" i="7"/>
  <c r="JY26" i="7"/>
  <c r="KE26" i="7"/>
  <c r="JW26" i="7"/>
  <c r="JX26" i="7"/>
  <c r="KD26" i="7"/>
  <c r="JW22" i="7"/>
  <c r="JZ22" i="7"/>
  <c r="KH22" i="7"/>
  <c r="AA145" i="7"/>
  <c r="AC66" i="12"/>
  <c r="Z130" i="7" s="1"/>
  <c r="Z58" i="7" s="1"/>
  <c r="KD22" i="7"/>
  <c r="KE22" i="7"/>
  <c r="KA22" i="7"/>
  <c r="Z86" i="7"/>
  <c r="KC22" i="7"/>
  <c r="KG22" i="7"/>
  <c r="KB22" i="7"/>
  <c r="Z352" i="7"/>
  <c r="Z347" i="7"/>
  <c r="AF50" i="40"/>
  <c r="AF64" i="40" s="1"/>
  <c r="AE64" i="40"/>
  <c r="Y348" i="7"/>
  <c r="AD69" i="40"/>
  <c r="AA113" i="7" s="1"/>
  <c r="AD72" i="40"/>
  <c r="Y346" i="7"/>
  <c r="AF43" i="40"/>
  <c r="AF60" i="40" s="1"/>
  <c r="AE60" i="40"/>
  <c r="X346" i="7"/>
  <c r="AD65" i="32"/>
  <c r="AA110" i="7" s="1"/>
  <c r="AA23" i="7" s="1"/>
  <c r="AC66" i="22"/>
  <c r="Z134" i="7" s="1"/>
  <c r="Z62" i="7" s="1"/>
  <c r="AD64" i="25"/>
  <c r="AA138" i="7" s="1"/>
  <c r="AA66" i="7" s="1"/>
  <c r="JS165" i="7"/>
  <c r="JQ165" i="7"/>
  <c r="JR165" i="7"/>
  <c r="JO165" i="7"/>
  <c r="JL165" i="7"/>
  <c r="JT165" i="7"/>
  <c r="Y158" i="7"/>
  <c r="AD65" i="24"/>
  <c r="AA109" i="7" s="1"/>
  <c r="KJ22" i="7" s="1"/>
  <c r="JM165" i="7"/>
  <c r="JV165" i="7"/>
  <c r="JU165" i="7"/>
  <c r="AD64" i="32"/>
  <c r="AA137" i="7" s="1"/>
  <c r="AA65" i="7" s="1"/>
  <c r="JP165" i="7"/>
  <c r="JN165" i="7"/>
  <c r="JK165" i="7"/>
  <c r="AC66" i="19"/>
  <c r="Z132" i="7" s="1"/>
  <c r="Z60" i="7" s="1"/>
  <c r="W27" i="7"/>
  <c r="Y47" i="8" s="1"/>
  <c r="AA33" i="8"/>
  <c r="Z11" i="7"/>
  <c r="Z75" i="7"/>
  <c r="KF11" i="7"/>
  <c r="KG11" i="7"/>
  <c r="JX11" i="7"/>
  <c r="KE11" i="7"/>
  <c r="KH11" i="7"/>
  <c r="JZ11" i="7"/>
  <c r="KA11" i="7"/>
  <c r="KB11" i="7"/>
  <c r="KD11" i="7"/>
  <c r="KC11" i="7"/>
  <c r="JY11" i="7"/>
  <c r="JW11" i="7"/>
  <c r="Z12" i="7"/>
  <c r="Z76" i="7"/>
  <c r="JZ12" i="7"/>
  <c r="KA12" i="7"/>
  <c r="KH12" i="7"/>
  <c r="KE12" i="7"/>
  <c r="KF12" i="7"/>
  <c r="KG12" i="7"/>
  <c r="KB12" i="7"/>
  <c r="JX12" i="7"/>
  <c r="KC12" i="7"/>
  <c r="KD12" i="7"/>
  <c r="JY12" i="7"/>
  <c r="JW12" i="7"/>
  <c r="Z97" i="7"/>
  <c r="AC79" i="27"/>
  <c r="Z20" i="7"/>
  <c r="Z84" i="7"/>
  <c r="JZ20" i="7"/>
  <c r="JX20" i="7"/>
  <c r="KF20" i="7"/>
  <c r="KE20" i="7"/>
  <c r="KG20" i="7"/>
  <c r="KA20" i="7"/>
  <c r="KB20" i="7"/>
  <c r="KH20" i="7"/>
  <c r="JY20" i="7"/>
  <c r="JW20" i="7"/>
  <c r="KC20" i="7"/>
  <c r="KD20" i="7"/>
  <c r="Z101" i="7"/>
  <c r="AC79" i="28"/>
  <c r="AE47" i="32"/>
  <c r="AE59" i="32" s="1"/>
  <c r="AF46" i="32"/>
  <c r="AF47" i="32" s="1"/>
  <c r="AF59" i="32" s="1"/>
  <c r="Y9" i="7"/>
  <c r="Y73" i="7"/>
  <c r="JL9" i="7"/>
  <c r="JQ9" i="7"/>
  <c r="JS9" i="7"/>
  <c r="JU9" i="7"/>
  <c r="JT9" i="7"/>
  <c r="JN9" i="7"/>
  <c r="JP9" i="7"/>
  <c r="JK9" i="7"/>
  <c r="JO9" i="7"/>
  <c r="JV9" i="7"/>
  <c r="JR9" i="7"/>
  <c r="JM9" i="7"/>
  <c r="JC46" i="7"/>
  <c r="JC45" i="7"/>
  <c r="IZ46" i="7"/>
  <c r="IZ45" i="7"/>
  <c r="AF43" i="12"/>
  <c r="AF58" i="12" s="1"/>
  <c r="AE58" i="12"/>
  <c r="AF46" i="24"/>
  <c r="AF47" i="24" s="1"/>
  <c r="AF59" i="24" s="1"/>
  <c r="AE47" i="24"/>
  <c r="AE59" i="24" s="1"/>
  <c r="AE48" i="19"/>
  <c r="AE61" i="19" s="1"/>
  <c r="AF47" i="19"/>
  <c r="AF48" i="19" s="1"/>
  <c r="AF61" i="19" s="1"/>
  <c r="AF42" i="24"/>
  <c r="AF56" i="24" s="1"/>
  <c r="AE56" i="24"/>
  <c r="AC67" i="18"/>
  <c r="Z102" i="7" s="1"/>
  <c r="AF45" i="17"/>
  <c r="AF46" i="17" s="1"/>
  <c r="AF60" i="17" s="1"/>
  <c r="AE46" i="17"/>
  <c r="AE60" i="17" s="1"/>
  <c r="JI45" i="7"/>
  <c r="JI46" i="7"/>
  <c r="AE46" i="30"/>
  <c r="AE62" i="30" s="1"/>
  <c r="AF45" i="30"/>
  <c r="AF46" i="30" s="1"/>
  <c r="AF62" i="30" s="1"/>
  <c r="Z156" i="7"/>
  <c r="AF45" i="21"/>
  <c r="AF46" i="21" s="1"/>
  <c r="AF60" i="21" s="1"/>
  <c r="AE46" i="21"/>
  <c r="AE60" i="21" s="1"/>
  <c r="Z16" i="7"/>
  <c r="Z80" i="7"/>
  <c r="KG16" i="7"/>
  <c r="JZ16" i="7"/>
  <c r="KA16" i="7"/>
  <c r="KE16" i="7"/>
  <c r="JX16" i="7"/>
  <c r="KF16" i="7"/>
  <c r="KB16" i="7"/>
  <c r="KH16" i="7"/>
  <c r="JY16" i="7"/>
  <c r="JW16" i="7"/>
  <c r="KD16" i="7"/>
  <c r="KC16" i="7"/>
  <c r="JH46" i="7"/>
  <c r="JH45" i="7"/>
  <c r="AE39" i="26"/>
  <c r="AE39" i="32"/>
  <c r="AE39" i="25"/>
  <c r="AE39" i="24"/>
  <c r="AF42" i="32"/>
  <c r="AF56" i="32" s="1"/>
  <c r="AE56" i="32"/>
  <c r="AD65" i="25"/>
  <c r="AA111" i="7" s="1"/>
  <c r="AE46" i="15"/>
  <c r="AE62" i="15" s="1"/>
  <c r="AF45" i="15"/>
  <c r="AF46" i="15" s="1"/>
  <c r="AF62" i="15" s="1"/>
  <c r="Z95" i="7"/>
  <c r="Z72" i="7" s="1"/>
  <c r="AE50" i="18"/>
  <c r="AD62" i="18"/>
  <c r="AD66" i="18" s="1"/>
  <c r="AA129" i="7" s="1"/>
  <c r="AA57" i="7" s="1"/>
  <c r="AF42" i="25"/>
  <c r="AF56" i="25" s="1"/>
  <c r="AE56" i="25"/>
  <c r="AA151" i="7"/>
  <c r="AE48" i="29"/>
  <c r="AE61" i="29" s="1"/>
  <c r="AF47" i="29"/>
  <c r="AF48" i="29" s="1"/>
  <c r="AF61" i="29" s="1"/>
  <c r="AE61" i="15"/>
  <c r="AA150" i="7"/>
  <c r="AE50" i="27"/>
  <c r="AD62" i="27"/>
  <c r="AD67" i="27" s="1"/>
  <c r="AF47" i="17"/>
  <c r="AF48" i="17" s="1"/>
  <c r="AF61" i="17" s="1"/>
  <c r="AE48" i="17"/>
  <c r="AE61" i="17" s="1"/>
  <c r="AE46" i="28"/>
  <c r="AE60" i="28" s="1"/>
  <c r="AF45" i="28"/>
  <c r="AF46" i="28" s="1"/>
  <c r="AF60" i="28" s="1"/>
  <c r="Y146" i="7"/>
  <c r="AE48" i="31"/>
  <c r="AE61" i="31" s="1"/>
  <c r="AF47" i="31"/>
  <c r="AF48" i="31" s="1"/>
  <c r="AF61" i="31" s="1"/>
  <c r="AE48" i="23"/>
  <c r="AE61" i="23" s="1"/>
  <c r="AF47" i="23"/>
  <c r="AF48" i="23" s="1"/>
  <c r="AF61" i="23" s="1"/>
  <c r="AC40" i="3"/>
  <c r="AC65" i="3" s="1"/>
  <c r="AF46" i="25"/>
  <c r="AF47" i="25" s="1"/>
  <c r="AF59" i="25" s="1"/>
  <c r="AE47" i="25"/>
  <c r="AE59" i="25" s="1"/>
  <c r="AF47" i="18"/>
  <c r="AF48" i="18" s="1"/>
  <c r="AF61" i="18" s="1"/>
  <c r="AE48" i="18"/>
  <c r="AE61" i="18" s="1"/>
  <c r="Y165" i="7"/>
  <c r="AF47" i="22"/>
  <c r="AF48" i="22" s="1"/>
  <c r="AF61" i="22" s="1"/>
  <c r="AE48" i="22"/>
  <c r="AE61" i="22" s="1"/>
  <c r="AE47" i="26"/>
  <c r="AF46" i="26"/>
  <c r="AF47" i="26" s="1"/>
  <c r="Y10" i="7"/>
  <c r="Y74" i="7"/>
  <c r="JS10" i="7"/>
  <c r="JL10" i="7"/>
  <c r="JO10" i="7"/>
  <c r="JN10" i="7"/>
  <c r="JT10" i="7"/>
  <c r="JQ10" i="7"/>
  <c r="JU10" i="7"/>
  <c r="JK10" i="7"/>
  <c r="JP10" i="7"/>
  <c r="JM10" i="7"/>
  <c r="JV10" i="7"/>
  <c r="JR10" i="7"/>
  <c r="JA46" i="7"/>
  <c r="JA45" i="7"/>
  <c r="AF47" i="27"/>
  <c r="AF48" i="27" s="1"/>
  <c r="AF61" i="27" s="1"/>
  <c r="AE48" i="27"/>
  <c r="AE61" i="27" s="1"/>
  <c r="Z153" i="7"/>
  <c r="AF47" i="28"/>
  <c r="AF48" i="28" s="1"/>
  <c r="AF61" i="28" s="1"/>
  <c r="AE48" i="28"/>
  <c r="AE61" i="28" s="1"/>
  <c r="AF40" i="23"/>
  <c r="AF65" i="23" s="1"/>
  <c r="AE40" i="23"/>
  <c r="AE65" i="23" s="1"/>
  <c r="AF43" i="28"/>
  <c r="AF58" i="28" s="1"/>
  <c r="AE58" i="28"/>
  <c r="AA149" i="7"/>
  <c r="AF43" i="19"/>
  <c r="AF58" i="19" s="1"/>
  <c r="AE58" i="19"/>
  <c r="AF43" i="20"/>
  <c r="AF58" i="20" s="1"/>
  <c r="AE58" i="20"/>
  <c r="AE50" i="15"/>
  <c r="AD64" i="15"/>
  <c r="AD69" i="15" s="1"/>
  <c r="AC67" i="23"/>
  <c r="Z108" i="7" s="1"/>
  <c r="Z350" i="7" s="1"/>
  <c r="AC66" i="23"/>
  <c r="Z135" i="7" s="1"/>
  <c r="Z63" i="7" s="1"/>
  <c r="AF45" i="18"/>
  <c r="AF46" i="18" s="1"/>
  <c r="AF60" i="18" s="1"/>
  <c r="AE46" i="18"/>
  <c r="AE60" i="18" s="1"/>
  <c r="AF43" i="30"/>
  <c r="AF60" i="30" s="1"/>
  <c r="AE60" i="30"/>
  <c r="AE50" i="22"/>
  <c r="AD62" i="22"/>
  <c r="AD67" i="22" s="1"/>
  <c r="AA107" i="7" s="1"/>
  <c r="AA351" i="7" s="1"/>
  <c r="AE50" i="23"/>
  <c r="AD62" i="23"/>
  <c r="AD67" i="23" s="1"/>
  <c r="AA108" i="7" s="1"/>
  <c r="Y14" i="7"/>
  <c r="Y78" i="7"/>
  <c r="JS14" i="7"/>
  <c r="JO14" i="7"/>
  <c r="JN14" i="7"/>
  <c r="JP14" i="7"/>
  <c r="JQ14" i="7"/>
  <c r="JL14" i="7"/>
  <c r="JU14" i="7"/>
  <c r="JT14" i="7"/>
  <c r="JK14" i="7"/>
  <c r="JV14" i="7"/>
  <c r="JM14" i="7"/>
  <c r="JR14" i="7"/>
  <c r="AF40" i="22"/>
  <c r="AF65" i="22" s="1"/>
  <c r="AE40" i="22"/>
  <c r="AE65" i="22" s="1"/>
  <c r="AF45" i="22"/>
  <c r="AF46" i="22" s="1"/>
  <c r="AF60" i="22" s="1"/>
  <c r="AE46" i="22"/>
  <c r="AE60" i="22" s="1"/>
  <c r="AE48" i="21"/>
  <c r="AE61" i="21" s="1"/>
  <c r="AF47" i="21"/>
  <c r="AF48" i="21" s="1"/>
  <c r="AF61" i="21" s="1"/>
  <c r="AF44" i="32"/>
  <c r="AF45" i="32" s="1"/>
  <c r="AF58" i="32" s="1"/>
  <c r="AE45" i="32"/>
  <c r="AE58" i="32" s="1"/>
  <c r="AE45" i="26"/>
  <c r="AF44" i="26"/>
  <c r="AF45" i="26" s="1"/>
  <c r="AF44" i="25"/>
  <c r="AF45" i="25" s="1"/>
  <c r="AF58" i="25" s="1"/>
  <c r="AE45" i="25"/>
  <c r="AE58" i="25" s="1"/>
  <c r="Z19" i="7"/>
  <c r="Z83" i="7"/>
  <c r="JZ19" i="7"/>
  <c r="KB19" i="7"/>
  <c r="KH19" i="7"/>
  <c r="KG19" i="7"/>
  <c r="KA19" i="7"/>
  <c r="KE19" i="7"/>
  <c r="KF19" i="7"/>
  <c r="JX19" i="7"/>
  <c r="KC19" i="7"/>
  <c r="JY19" i="7"/>
  <c r="KD19" i="7"/>
  <c r="JW19" i="7"/>
  <c r="AC66" i="31"/>
  <c r="Z126" i="7" s="1"/>
  <c r="Z54" i="7" s="1"/>
  <c r="AF43" i="18"/>
  <c r="AF58" i="18" s="1"/>
  <c r="AE58" i="18"/>
  <c r="AF47" i="30"/>
  <c r="AF48" i="30" s="1"/>
  <c r="AF63" i="30" s="1"/>
  <c r="AE48" i="30"/>
  <c r="AE63" i="30" s="1"/>
  <c r="AE50" i="17"/>
  <c r="AD62" i="17"/>
  <c r="AD67" i="17" s="1"/>
  <c r="AA100" i="7" s="1"/>
  <c r="AE48" i="15"/>
  <c r="AE63" i="15" s="1"/>
  <c r="AF47" i="15"/>
  <c r="AF48" i="15" s="1"/>
  <c r="AF63" i="15" s="1"/>
  <c r="AE50" i="29"/>
  <c r="AD62" i="29"/>
  <c r="AD67" i="29" s="1"/>
  <c r="AA106" i="7" s="1"/>
  <c r="AF45" i="29"/>
  <c r="AF46" i="29" s="1"/>
  <c r="AF60" i="29" s="1"/>
  <c r="AE46" i="29"/>
  <c r="AE60" i="29" s="1"/>
  <c r="AF45" i="19"/>
  <c r="AF46" i="19" s="1"/>
  <c r="AF60" i="19" s="1"/>
  <c r="AE46" i="19"/>
  <c r="AE60" i="19" s="1"/>
  <c r="AE46" i="31"/>
  <c r="AE60" i="31" s="1"/>
  <c r="AF45" i="31"/>
  <c r="AF46" i="31" s="1"/>
  <c r="AF60" i="31" s="1"/>
  <c r="AE50" i="12"/>
  <c r="AD62" i="12"/>
  <c r="AD67" i="12" s="1"/>
  <c r="AA103" i="7" s="1"/>
  <c r="Z13" i="7"/>
  <c r="Z77" i="7"/>
  <c r="KA13" i="7"/>
  <c r="JZ13" i="7"/>
  <c r="KE13" i="7"/>
  <c r="KF13" i="7"/>
  <c r="KB13" i="7"/>
  <c r="KH13" i="7"/>
  <c r="KG13" i="7"/>
  <c r="JX13" i="7"/>
  <c r="JY13" i="7"/>
  <c r="KD13" i="7"/>
  <c r="JW13" i="7"/>
  <c r="KC13" i="7"/>
  <c r="AF45" i="12"/>
  <c r="AF46" i="12" s="1"/>
  <c r="AF60" i="12" s="1"/>
  <c r="AE46" i="12"/>
  <c r="AE60" i="12" s="1"/>
  <c r="AA152" i="7"/>
  <c r="JB45" i="7"/>
  <c r="JB46" i="7"/>
  <c r="AE50" i="28"/>
  <c r="AD62" i="28"/>
  <c r="AD67" i="28" s="1"/>
  <c r="AD40" i="27"/>
  <c r="AD65" i="27" s="1"/>
  <c r="AD40" i="28"/>
  <c r="AD65" i="28" s="1"/>
  <c r="AD64" i="24"/>
  <c r="AA136" i="7" s="1"/>
  <c r="AA64" i="7" s="1"/>
  <c r="AE50" i="31"/>
  <c r="AD62" i="31"/>
  <c r="AD67" i="31" s="1"/>
  <c r="AA99" i="7" s="1"/>
  <c r="JJ45" i="7"/>
  <c r="JJ46" i="7"/>
  <c r="AE54" i="27"/>
  <c r="AF28" i="27"/>
  <c r="AF54" i="27" s="1"/>
  <c r="Z18" i="7"/>
  <c r="Z82" i="7"/>
  <c r="KH18" i="7"/>
  <c r="JX18" i="7"/>
  <c r="KF18" i="7"/>
  <c r="KE18" i="7"/>
  <c r="JZ18" i="7"/>
  <c r="KG18" i="7"/>
  <c r="KB18" i="7"/>
  <c r="KA18" i="7"/>
  <c r="JY18" i="7"/>
  <c r="JW18" i="7"/>
  <c r="KD18" i="7"/>
  <c r="KC18" i="7"/>
  <c r="JE46" i="7"/>
  <c r="JE45" i="7"/>
  <c r="AD40" i="29"/>
  <c r="AD65" i="29" s="1"/>
  <c r="AD40" i="20"/>
  <c r="AD65" i="20" s="1"/>
  <c r="AF47" i="20"/>
  <c r="AF48" i="20" s="1"/>
  <c r="AF61" i="20" s="1"/>
  <c r="AE48" i="20"/>
  <c r="AE61" i="20" s="1"/>
  <c r="AF28" i="28"/>
  <c r="AF54" i="28" s="1"/>
  <c r="AE54" i="28"/>
  <c r="AE50" i="19"/>
  <c r="AD62" i="19"/>
  <c r="AD67" i="19" s="1"/>
  <c r="AA105" i="7" s="1"/>
  <c r="JF45" i="7"/>
  <c r="JF46" i="7"/>
  <c r="AD63" i="24"/>
  <c r="AF39" i="3"/>
  <c r="AE39" i="3"/>
  <c r="IY46" i="7"/>
  <c r="IY45" i="7"/>
  <c r="AD63" i="25"/>
  <c r="AE50" i="21"/>
  <c r="AD62" i="21"/>
  <c r="AD67" i="21" s="1"/>
  <c r="AA98" i="7" s="1"/>
  <c r="AF45" i="27"/>
  <c r="AF46" i="27" s="1"/>
  <c r="AF60" i="27" s="1"/>
  <c r="AE46" i="27"/>
  <c r="AE60" i="27" s="1"/>
  <c r="AF43" i="29"/>
  <c r="AF58" i="29" s="1"/>
  <c r="AE58" i="29"/>
  <c r="AF47" i="12"/>
  <c r="AF48" i="12" s="1"/>
  <c r="AF61" i="12" s="1"/>
  <c r="AE48" i="12"/>
  <c r="AE61" i="12" s="1"/>
  <c r="AC69" i="30"/>
  <c r="Z96" i="7" s="1"/>
  <c r="AC72" i="30"/>
  <c r="AF43" i="31"/>
  <c r="AF58" i="31" s="1"/>
  <c r="AE58" i="31"/>
  <c r="AF44" i="24"/>
  <c r="AF45" i="24" s="1"/>
  <c r="AF58" i="24" s="1"/>
  <c r="AE45" i="24"/>
  <c r="AE58" i="24" s="1"/>
  <c r="JG46" i="7"/>
  <c r="JG45" i="7"/>
  <c r="AD63" i="32"/>
  <c r="AC148" i="7"/>
  <c r="AE50" i="30"/>
  <c r="AD64" i="30"/>
  <c r="AD72" i="30" s="1"/>
  <c r="JD46" i="7"/>
  <c r="JD45" i="7"/>
  <c r="AF45" i="20"/>
  <c r="AF46" i="20" s="1"/>
  <c r="AF60" i="20" s="1"/>
  <c r="AE46" i="20"/>
  <c r="AE60" i="20" s="1"/>
  <c r="AF45" i="23"/>
  <c r="AF46" i="23" s="1"/>
  <c r="AF60" i="23" s="1"/>
  <c r="AE46" i="23"/>
  <c r="AE60" i="23" s="1"/>
  <c r="AF43" i="23"/>
  <c r="AF58" i="23" s="1"/>
  <c r="AE58" i="23"/>
  <c r="X46" i="7"/>
  <c r="Z45" i="8"/>
  <c r="Z28" i="8" s="1"/>
  <c r="X45" i="7"/>
  <c r="Y12" i="7"/>
  <c r="Y76" i="7"/>
  <c r="JL12" i="7"/>
  <c r="JU12" i="7"/>
  <c r="JN12" i="7"/>
  <c r="JP12" i="7"/>
  <c r="JS12" i="7"/>
  <c r="JK12" i="7"/>
  <c r="JT12" i="7"/>
  <c r="JQ12" i="7"/>
  <c r="JO12" i="7"/>
  <c r="JV12" i="7"/>
  <c r="JM12" i="7"/>
  <c r="JR12" i="7"/>
  <c r="AE40" i="26"/>
  <c r="AE40" i="32"/>
  <c r="AE40" i="25"/>
  <c r="AE40" i="24"/>
  <c r="AE63" i="24" s="1"/>
  <c r="AF43" i="22"/>
  <c r="AF58" i="22" s="1"/>
  <c r="AE58" i="22"/>
  <c r="JY29" i="8" l="1"/>
  <c r="KF29" i="8"/>
  <c r="KG29" i="8"/>
  <c r="KH29" i="8"/>
  <c r="KC29" i="8"/>
  <c r="KB29" i="8"/>
  <c r="KI29" i="8"/>
  <c r="KE29" i="8"/>
  <c r="KJ29" i="8"/>
  <c r="JZ29" i="8"/>
  <c r="KA29" i="8"/>
  <c r="KD29" i="8"/>
  <c r="AB29" i="8"/>
  <c r="Y68" i="7"/>
  <c r="MN165" i="7"/>
  <c r="Y157" i="7"/>
  <c r="KN23" i="7"/>
  <c r="JV46" i="8"/>
  <c r="JV30" i="8"/>
  <c r="JV32" i="8" s="1"/>
  <c r="JM46" i="8"/>
  <c r="JM30" i="8"/>
  <c r="JM32" i="8" s="1"/>
  <c r="JN46" i="8"/>
  <c r="JN30" i="8"/>
  <c r="JN32" i="8" s="1"/>
  <c r="JP46" i="8"/>
  <c r="JP30" i="8"/>
  <c r="JP32" i="8" s="1"/>
  <c r="JU46" i="8"/>
  <c r="JU30" i="8"/>
  <c r="JU32" i="8" s="1"/>
  <c r="JQ46" i="8"/>
  <c r="JQ30" i="8"/>
  <c r="JQ32" i="8" s="1"/>
  <c r="JT46" i="8"/>
  <c r="JT30" i="8"/>
  <c r="JT32" i="8" s="1"/>
  <c r="AC67" i="20"/>
  <c r="Z104" i="7" s="1"/>
  <c r="AC66" i="20"/>
  <c r="Z131" i="7" s="1"/>
  <c r="Z59" i="7" s="1"/>
  <c r="AD62" i="20"/>
  <c r="AE50" i="20"/>
  <c r="Y349" i="7"/>
  <c r="JS17" i="7"/>
  <c r="JS27" i="7" s="1"/>
  <c r="JU47" i="8" s="1"/>
  <c r="JU49" i="8" s="1"/>
  <c r="JL17" i="7"/>
  <c r="JL27" i="7" s="1"/>
  <c r="JN47" i="8" s="1"/>
  <c r="JN49" i="8" s="1"/>
  <c r="Y81" i="7"/>
  <c r="Y90" i="7" s="1"/>
  <c r="Y17" i="7"/>
  <c r="Y27" i="7" s="1"/>
  <c r="AA47" i="8" s="1"/>
  <c r="JP17" i="7"/>
  <c r="JP27" i="7" s="1"/>
  <c r="JR47" i="8" s="1"/>
  <c r="JR49" i="8" s="1"/>
  <c r="JR17" i="7"/>
  <c r="JR27" i="7" s="1"/>
  <c r="JT47" i="8" s="1"/>
  <c r="JT49" i="8" s="1"/>
  <c r="JV17" i="7"/>
  <c r="JV27" i="7" s="1"/>
  <c r="JX47" i="8" s="1"/>
  <c r="JX49" i="8" s="1"/>
  <c r="JM17" i="7"/>
  <c r="JM27" i="7" s="1"/>
  <c r="JO47" i="8" s="1"/>
  <c r="JO49" i="8" s="1"/>
  <c r="JQ17" i="7"/>
  <c r="JQ27" i="7" s="1"/>
  <c r="JS47" i="8" s="1"/>
  <c r="JS49" i="8" s="1"/>
  <c r="JU17" i="7"/>
  <c r="JU27" i="7" s="1"/>
  <c r="JW47" i="8" s="1"/>
  <c r="JW49" i="8" s="1"/>
  <c r="JK17" i="7"/>
  <c r="JK27" i="7" s="1"/>
  <c r="JM47" i="8" s="1"/>
  <c r="JM49" i="8" s="1"/>
  <c r="JT17" i="7"/>
  <c r="JT27" i="7" s="1"/>
  <c r="JV47" i="8" s="1"/>
  <c r="JV49" i="8" s="1"/>
  <c r="JO17" i="7"/>
  <c r="JO27" i="7" s="1"/>
  <c r="JQ47" i="8" s="1"/>
  <c r="JQ49" i="8" s="1"/>
  <c r="JN17" i="7"/>
  <c r="JN27" i="7" s="1"/>
  <c r="JP47" i="8" s="1"/>
  <c r="JP49" i="8" s="1"/>
  <c r="Z30" i="8"/>
  <c r="Z32" i="8" s="1"/>
  <c r="KS22" i="7"/>
  <c r="KM22" i="7"/>
  <c r="KN22" i="7"/>
  <c r="KL22" i="7"/>
  <c r="KQ22" i="7"/>
  <c r="KT22" i="7"/>
  <c r="AA86" i="7"/>
  <c r="KP22" i="7"/>
  <c r="KK22" i="7"/>
  <c r="KR22" i="7"/>
  <c r="AA22" i="7"/>
  <c r="KO22" i="7"/>
  <c r="KI22" i="7"/>
  <c r="AE65" i="24"/>
  <c r="AB109" i="7" s="1"/>
  <c r="AB22" i="7" s="1"/>
  <c r="KS23" i="7"/>
  <c r="KL23" i="7"/>
  <c r="KT23" i="7"/>
  <c r="KM23" i="7"/>
  <c r="KK23" i="7"/>
  <c r="KO23" i="7"/>
  <c r="KQ23" i="7"/>
  <c r="KI23" i="7"/>
  <c r="AA87" i="7"/>
  <c r="AE63" i="32"/>
  <c r="AF65" i="24"/>
  <c r="AC109" i="7" s="1"/>
  <c r="AC86" i="7" s="1"/>
  <c r="AA352" i="7"/>
  <c r="KP23" i="7"/>
  <c r="KR23" i="7"/>
  <c r="KJ23" i="7"/>
  <c r="AD72" i="15"/>
  <c r="Z49" i="8"/>
  <c r="Y49" i="8"/>
  <c r="AE63" i="25"/>
  <c r="AC33" i="7"/>
  <c r="KV33" i="7"/>
  <c r="LN40" i="7"/>
  <c r="AC39" i="7"/>
  <c r="LF40" i="7"/>
  <c r="LC39" i="7"/>
  <c r="LJ39" i="7"/>
  <c r="LK39" i="7"/>
  <c r="LQ39" i="7"/>
  <c r="LB40" i="7"/>
  <c r="LC40" i="7"/>
  <c r="KW40" i="7"/>
  <c r="LP40" i="7"/>
  <c r="LI40" i="7"/>
  <c r="LO40" i="7"/>
  <c r="KZ39" i="7"/>
  <c r="KY39" i="7"/>
  <c r="LA39" i="7"/>
  <c r="KZ33" i="7"/>
  <c r="KY33" i="7"/>
  <c r="AB33" i="7"/>
  <c r="LR33" i="7"/>
  <c r="LL33" i="7"/>
  <c r="LP33" i="7"/>
  <c r="KT44" i="7"/>
  <c r="KV50" i="8" s="1"/>
  <c r="KK44" i="7"/>
  <c r="KM50" i="8" s="1"/>
  <c r="KJ44" i="7"/>
  <c r="KL50" i="8" s="1"/>
  <c r="KM44" i="7"/>
  <c r="KO50" i="8" s="1"/>
  <c r="AA44" i="7"/>
  <c r="AC50" i="8" s="1"/>
  <c r="KI44" i="7"/>
  <c r="KK50" i="8" s="1"/>
  <c r="KN44" i="7"/>
  <c r="KP50" i="8" s="1"/>
  <c r="KS44" i="7"/>
  <c r="KU50" i="8" s="1"/>
  <c r="KL44" i="7"/>
  <c r="KN50" i="8" s="1"/>
  <c r="KR44" i="7"/>
  <c r="KT50" i="8" s="1"/>
  <c r="KQ44" i="7"/>
  <c r="KS50" i="8" s="1"/>
  <c r="KP44" i="7"/>
  <c r="KR50" i="8" s="1"/>
  <c r="KO44" i="7"/>
  <c r="KQ50" i="8" s="1"/>
  <c r="KM41" i="7"/>
  <c r="KO46" i="8" s="1"/>
  <c r="KK41" i="7"/>
  <c r="KM46" i="8" s="1"/>
  <c r="KT41" i="7"/>
  <c r="KV46" i="8" s="1"/>
  <c r="AA41" i="7"/>
  <c r="AC29" i="8" s="1"/>
  <c r="KJ41" i="7"/>
  <c r="KL46" i="8" s="1"/>
  <c r="KO41" i="7"/>
  <c r="KQ46" i="8" s="1"/>
  <c r="KI41" i="7"/>
  <c r="KK46" i="8" s="1"/>
  <c r="KN41" i="7"/>
  <c r="KP46" i="8" s="1"/>
  <c r="KS41" i="7"/>
  <c r="KU46" i="8" s="1"/>
  <c r="KL41" i="7"/>
  <c r="KN46" i="8" s="1"/>
  <c r="KR41" i="7"/>
  <c r="KT46" i="8" s="1"/>
  <c r="KQ41" i="7"/>
  <c r="KS46" i="8" s="1"/>
  <c r="KP41" i="7"/>
  <c r="KR46" i="8" s="1"/>
  <c r="KB34" i="7"/>
  <c r="KD45" i="8" s="1"/>
  <c r="KD28" i="8" s="1"/>
  <c r="KC34" i="7"/>
  <c r="KE45" i="8" s="1"/>
  <c r="KE28" i="8" s="1"/>
  <c r="KH34" i="7"/>
  <c r="KJ45" i="8" s="1"/>
  <c r="KJ28" i="8" s="1"/>
  <c r="JX34" i="7"/>
  <c r="JZ45" i="8" s="1"/>
  <c r="JZ28" i="8" s="1"/>
  <c r="KD34" i="7"/>
  <c r="KF45" i="8" s="1"/>
  <c r="KF28" i="8" s="1"/>
  <c r="JW34" i="7"/>
  <c r="JY45" i="8" s="1"/>
  <c r="JY28" i="8" s="1"/>
  <c r="KA34" i="7"/>
  <c r="KC45" i="8" s="1"/>
  <c r="KC28" i="8" s="1"/>
  <c r="JY34" i="7"/>
  <c r="KA45" i="8" s="1"/>
  <c r="KA28" i="8" s="1"/>
  <c r="KE34" i="7"/>
  <c r="KG45" i="8" s="1"/>
  <c r="KG28" i="8" s="1"/>
  <c r="KF34" i="7"/>
  <c r="KH45" i="8" s="1"/>
  <c r="KH28" i="8" s="1"/>
  <c r="JZ34" i="7"/>
  <c r="KB45" i="8" s="1"/>
  <c r="KB28" i="8" s="1"/>
  <c r="KG34" i="7"/>
  <c r="KI45" i="8" s="1"/>
  <c r="KI28" i="8" s="1"/>
  <c r="Z34" i="7"/>
  <c r="LH39" i="7"/>
  <c r="LR39" i="7"/>
  <c r="LL39" i="7"/>
  <c r="KU40" i="7"/>
  <c r="KZ40" i="7"/>
  <c r="AB40" i="7"/>
  <c r="LD40" i="7"/>
  <c r="LJ40" i="7"/>
  <c r="LK40" i="7"/>
  <c r="LQ40" i="7"/>
  <c r="KU39" i="7"/>
  <c r="LF39" i="7"/>
  <c r="AB39" i="7"/>
  <c r="KX33" i="7"/>
  <c r="LD33" i="7"/>
  <c r="LF33" i="7"/>
  <c r="LN33" i="7"/>
  <c r="LM33" i="7"/>
  <c r="LJ33" i="7"/>
  <c r="LG39" i="7"/>
  <c r="LN39" i="7"/>
  <c r="LM39" i="7"/>
  <c r="KX40" i="7"/>
  <c r="LA40" i="7"/>
  <c r="KY40" i="7"/>
  <c r="LL40" i="7"/>
  <c r="LH40" i="7"/>
  <c r="LR40" i="7"/>
  <c r="AC40" i="7"/>
  <c r="KX39" i="7"/>
  <c r="KW39" i="7"/>
  <c r="KV39" i="7"/>
  <c r="KU33" i="7"/>
  <c r="LA33" i="7"/>
  <c r="KW33" i="7"/>
  <c r="LK33" i="7"/>
  <c r="LG33" i="7"/>
  <c r="LH33" i="7"/>
  <c r="LD38" i="7"/>
  <c r="KY38" i="7"/>
  <c r="AB38" i="7"/>
  <c r="LA38" i="7"/>
  <c r="LC38" i="7"/>
  <c r="KW38" i="7"/>
  <c r="KV38" i="7"/>
  <c r="LF38" i="7"/>
  <c r="KU38" i="7"/>
  <c r="LE38" i="7"/>
  <c r="KZ38" i="7"/>
  <c r="KX38" i="7"/>
  <c r="LB38" i="7"/>
  <c r="LP39" i="7"/>
  <c r="LI39" i="7"/>
  <c r="LO39" i="7"/>
  <c r="LE40" i="7"/>
  <c r="KV40" i="7"/>
  <c r="LM40" i="7"/>
  <c r="LG40" i="7"/>
  <c r="LB39" i="7"/>
  <c r="LE39" i="7"/>
  <c r="LD39" i="7"/>
  <c r="LE33" i="7"/>
  <c r="LB33" i="7"/>
  <c r="LC33" i="7"/>
  <c r="LI33" i="7"/>
  <c r="LQ33" i="7"/>
  <c r="LO33" i="7"/>
  <c r="LA37" i="7"/>
  <c r="LD37" i="7"/>
  <c r="KW37" i="7"/>
  <c r="LF37" i="7"/>
  <c r="KY37" i="7"/>
  <c r="LC37" i="7"/>
  <c r="KV37" i="7"/>
  <c r="AB37" i="7"/>
  <c r="KZ37" i="7"/>
  <c r="LB37" i="7"/>
  <c r="LE37" i="7"/>
  <c r="KX37" i="7"/>
  <c r="KU37" i="7"/>
  <c r="AC37" i="7"/>
  <c r="LN37" i="7"/>
  <c r="LR37" i="7"/>
  <c r="LK37" i="7"/>
  <c r="LI37" i="7"/>
  <c r="LG37" i="7"/>
  <c r="LH37" i="7"/>
  <c r="LJ37" i="7"/>
  <c r="LP37" i="7"/>
  <c r="LO37" i="7"/>
  <c r="LM37" i="7"/>
  <c r="LL37" i="7"/>
  <c r="LQ37" i="7"/>
  <c r="C7" i="39"/>
  <c r="JW30" i="8"/>
  <c r="JW32" i="8" s="1"/>
  <c r="JO30" i="8"/>
  <c r="JO32" i="8" s="1"/>
  <c r="L7" i="39"/>
  <c r="H7" i="39"/>
  <c r="JR30" i="8"/>
  <c r="JR32" i="8" s="1"/>
  <c r="JX30" i="8"/>
  <c r="JX32" i="8" s="1"/>
  <c r="JS30" i="8"/>
  <c r="JS32" i="8" s="1"/>
  <c r="KJ33" i="8"/>
  <c r="KJ35" i="8" s="1"/>
  <c r="D7" i="39"/>
  <c r="KE33" i="8"/>
  <c r="KE35" i="8" s="1"/>
  <c r="KB33" i="8"/>
  <c r="KB35" i="8" s="1"/>
  <c r="JZ33" i="8"/>
  <c r="JZ35" i="8" s="1"/>
  <c r="JY33" i="8"/>
  <c r="JY35" i="8" s="1"/>
  <c r="KF33" i="8"/>
  <c r="KF35" i="8" s="1"/>
  <c r="KC33" i="8"/>
  <c r="KC35" i="8" s="1"/>
  <c r="KG33" i="8"/>
  <c r="KG35" i="8" s="1"/>
  <c r="KD33" i="8"/>
  <c r="KD35" i="8" s="1"/>
  <c r="KA33" i="8"/>
  <c r="KA35" i="8" s="1"/>
  <c r="KH33" i="8"/>
  <c r="KH35" i="8" s="1"/>
  <c r="KI33" i="8"/>
  <c r="KI35" i="8" s="1"/>
  <c r="J7" i="39"/>
  <c r="JH47" i="8"/>
  <c r="JH49" i="8" s="1"/>
  <c r="F7" i="39"/>
  <c r="JD47" i="8"/>
  <c r="JD49" i="8" s="1"/>
  <c r="E7" i="39"/>
  <c r="JC47" i="8"/>
  <c r="JC49" i="8" s="1"/>
  <c r="N7" i="39"/>
  <c r="JL47" i="8"/>
  <c r="JL49" i="8" s="1"/>
  <c r="K7" i="39"/>
  <c r="JI47" i="8"/>
  <c r="JI49" i="8" s="1"/>
  <c r="M7" i="39"/>
  <c r="JK47" i="8"/>
  <c r="JK49" i="8" s="1"/>
  <c r="G7" i="39"/>
  <c r="JE47" i="8"/>
  <c r="JE49" i="8" s="1"/>
  <c r="I7" i="39"/>
  <c r="JG47" i="8"/>
  <c r="JG49" i="8" s="1"/>
  <c r="AA350" i="7"/>
  <c r="AA345" i="7"/>
  <c r="KJ26" i="7"/>
  <c r="KK26" i="7"/>
  <c r="KT26" i="7"/>
  <c r="KM26" i="7"/>
  <c r="KI26" i="7"/>
  <c r="KN26" i="7"/>
  <c r="KR26" i="7"/>
  <c r="KS26" i="7"/>
  <c r="KO26" i="7"/>
  <c r="AA26" i="7"/>
  <c r="KL26" i="7"/>
  <c r="KP26" i="7"/>
  <c r="KQ26" i="7"/>
  <c r="AD67" i="18"/>
  <c r="AA102" i="7" s="1"/>
  <c r="AA15" i="7" s="1"/>
  <c r="AF65" i="32"/>
  <c r="AC110" i="7" s="1"/>
  <c r="AC23" i="7" s="1"/>
  <c r="AE65" i="32"/>
  <c r="AB110" i="7" s="1"/>
  <c r="AB87" i="7" s="1"/>
  <c r="AB145" i="7"/>
  <c r="Z346" i="7"/>
  <c r="AD66" i="22"/>
  <c r="AA134" i="7" s="1"/>
  <c r="AA62" i="7" s="1"/>
  <c r="AE69" i="40"/>
  <c r="AB113" i="7" s="1"/>
  <c r="AE72" i="40"/>
  <c r="AA347" i="7"/>
  <c r="AF69" i="40"/>
  <c r="AC113" i="7" s="1"/>
  <c r="AF72" i="40"/>
  <c r="Z348" i="7"/>
  <c r="AE64" i="32"/>
  <c r="AB137" i="7" s="1"/>
  <c r="AB65" i="7" s="1"/>
  <c r="AD66" i="21"/>
  <c r="AA125" i="7" s="1"/>
  <c r="AA53" i="7" s="1"/>
  <c r="AF64" i="32"/>
  <c r="AC137" i="7" s="1"/>
  <c r="AC65" i="7" s="1"/>
  <c r="MO165" i="7"/>
  <c r="AE64" i="25"/>
  <c r="AB138" i="7" s="1"/>
  <c r="AB66" i="7" s="1"/>
  <c r="KC165" i="7"/>
  <c r="KH165" i="7"/>
  <c r="AF64" i="25"/>
  <c r="AC138" i="7" s="1"/>
  <c r="AC66" i="7" s="1"/>
  <c r="JX165" i="7"/>
  <c r="KA165" i="7"/>
  <c r="AD66" i="31"/>
  <c r="AA126" i="7" s="1"/>
  <c r="AA54" i="7" s="1"/>
  <c r="KD165" i="7"/>
  <c r="JY165" i="7"/>
  <c r="AD66" i="23"/>
  <c r="AA135" i="7" s="1"/>
  <c r="AA63" i="7" s="1"/>
  <c r="JW165" i="7"/>
  <c r="KE165" i="7"/>
  <c r="AD66" i="19"/>
  <c r="AA132" i="7" s="1"/>
  <c r="AA60" i="7" s="1"/>
  <c r="AA35" i="8"/>
  <c r="Z157" i="7"/>
  <c r="LG22" i="7"/>
  <c r="AA11" i="7"/>
  <c r="AA75" i="7"/>
  <c r="KN11" i="7"/>
  <c r="KS11" i="7"/>
  <c r="KT11" i="7"/>
  <c r="KJ11" i="7"/>
  <c r="KI11" i="7"/>
  <c r="KK11" i="7"/>
  <c r="KM11" i="7"/>
  <c r="KQ11" i="7"/>
  <c r="KR11" i="7"/>
  <c r="KP11" i="7"/>
  <c r="KO11" i="7"/>
  <c r="KL11" i="7"/>
  <c r="AA19" i="7"/>
  <c r="AA83" i="7"/>
  <c r="KQ19" i="7"/>
  <c r="KK19" i="7"/>
  <c r="KM19" i="7"/>
  <c r="KN19" i="7"/>
  <c r="KS19" i="7"/>
  <c r="KR19" i="7"/>
  <c r="KT19" i="7"/>
  <c r="KJ19" i="7"/>
  <c r="KI19" i="7"/>
  <c r="KO19" i="7"/>
  <c r="KL19" i="7"/>
  <c r="KP19" i="7"/>
  <c r="LA22" i="7"/>
  <c r="AA12" i="7"/>
  <c r="AA76" i="7"/>
  <c r="KS12" i="7"/>
  <c r="KK12" i="7"/>
  <c r="KT12" i="7"/>
  <c r="KJ12" i="7"/>
  <c r="KQ12" i="7"/>
  <c r="KR12" i="7"/>
  <c r="KM12" i="7"/>
  <c r="KI12" i="7"/>
  <c r="KN12" i="7"/>
  <c r="KL12" i="7"/>
  <c r="KO12" i="7"/>
  <c r="KP12" i="7"/>
  <c r="AA13" i="7"/>
  <c r="AA77" i="7"/>
  <c r="KR13" i="7"/>
  <c r="KK13" i="7"/>
  <c r="KI13" i="7"/>
  <c r="KM13" i="7"/>
  <c r="KS13" i="7"/>
  <c r="KJ13" i="7"/>
  <c r="KN13" i="7"/>
  <c r="KT13" i="7"/>
  <c r="KQ13" i="7"/>
  <c r="KL13" i="7"/>
  <c r="KP13" i="7"/>
  <c r="KO13" i="7"/>
  <c r="AA18" i="7"/>
  <c r="AA82" i="7"/>
  <c r="KR18" i="7"/>
  <c r="KN18" i="7"/>
  <c r="KM18" i="7"/>
  <c r="KK18" i="7"/>
  <c r="KI18" i="7"/>
  <c r="KJ18" i="7"/>
  <c r="KQ18" i="7"/>
  <c r="KS18" i="7"/>
  <c r="KT18" i="7"/>
  <c r="KP18" i="7"/>
  <c r="KO18" i="7"/>
  <c r="KL18" i="7"/>
  <c r="AA20" i="7"/>
  <c r="AA84" i="7"/>
  <c r="KM20" i="7"/>
  <c r="KR20" i="7"/>
  <c r="KS20" i="7"/>
  <c r="KT20" i="7"/>
  <c r="KI20" i="7"/>
  <c r="KK20" i="7"/>
  <c r="KQ20" i="7"/>
  <c r="KN20" i="7"/>
  <c r="KJ20" i="7"/>
  <c r="KO20" i="7"/>
  <c r="KL20" i="7"/>
  <c r="KP20" i="7"/>
  <c r="AA21" i="7"/>
  <c r="AA85" i="7"/>
  <c r="KT21" i="7"/>
  <c r="KI21" i="7"/>
  <c r="KK21" i="7"/>
  <c r="KN21" i="7"/>
  <c r="KS21" i="7"/>
  <c r="KR21" i="7"/>
  <c r="KJ21" i="7"/>
  <c r="KM21" i="7"/>
  <c r="KQ21" i="7"/>
  <c r="KP21" i="7"/>
  <c r="KO21" i="7"/>
  <c r="KL21" i="7"/>
  <c r="AB151" i="7"/>
  <c r="AA156" i="7"/>
  <c r="AC152" i="7"/>
  <c r="AC151" i="7"/>
  <c r="AB152" i="7"/>
  <c r="JS46" i="7"/>
  <c r="JS45" i="7"/>
  <c r="Z15" i="7"/>
  <c r="Z79" i="7"/>
  <c r="KF15" i="7"/>
  <c r="JZ15" i="7"/>
  <c r="KH15" i="7"/>
  <c r="KB15" i="7"/>
  <c r="KG15" i="7"/>
  <c r="JX15" i="7"/>
  <c r="KA15" i="7"/>
  <c r="KE15" i="7"/>
  <c r="KC15" i="7"/>
  <c r="JY15" i="7"/>
  <c r="JW15" i="7"/>
  <c r="KD15" i="7"/>
  <c r="AF50" i="17"/>
  <c r="AF62" i="17" s="1"/>
  <c r="AF67" i="17" s="1"/>
  <c r="AC100" i="7" s="1"/>
  <c r="AE62" i="17"/>
  <c r="AE67" i="17" s="1"/>
  <c r="AB100" i="7" s="1"/>
  <c r="JT46" i="7"/>
  <c r="JT45" i="7"/>
  <c r="JL46" i="7"/>
  <c r="JL45" i="7"/>
  <c r="AA24" i="7"/>
  <c r="AA88" i="7"/>
  <c r="KK24" i="7"/>
  <c r="KI24" i="7"/>
  <c r="KS24" i="7"/>
  <c r="KQ24" i="7"/>
  <c r="KN24" i="7"/>
  <c r="KR24" i="7"/>
  <c r="KT24" i="7"/>
  <c r="KM24" i="7"/>
  <c r="KJ24" i="7"/>
  <c r="KP24" i="7"/>
  <c r="KO24" i="7"/>
  <c r="KL24" i="7"/>
  <c r="Z21" i="7"/>
  <c r="Z85" i="7"/>
  <c r="KG21" i="7"/>
  <c r="JX21" i="7"/>
  <c r="KH21" i="7"/>
  <c r="KB21" i="7"/>
  <c r="KA21" i="7"/>
  <c r="JZ21" i="7"/>
  <c r="KE21" i="7"/>
  <c r="KF21" i="7"/>
  <c r="KC21" i="7"/>
  <c r="KD21" i="7"/>
  <c r="JW21" i="7"/>
  <c r="JY21" i="7"/>
  <c r="JO45" i="7"/>
  <c r="JO46" i="7"/>
  <c r="AD69" i="30"/>
  <c r="AA96" i="7" s="1"/>
  <c r="AE64" i="24"/>
  <c r="AB136" i="7" s="1"/>
  <c r="AB64" i="7" s="1"/>
  <c r="AA153" i="7"/>
  <c r="JR46" i="7"/>
  <c r="JR45" i="7"/>
  <c r="AF50" i="15"/>
  <c r="AF64" i="15" s="1"/>
  <c r="AE64" i="15"/>
  <c r="AE69" i="15" s="1"/>
  <c r="JQ46" i="7"/>
  <c r="JQ45" i="7"/>
  <c r="AF50" i="19"/>
  <c r="AF62" i="19" s="1"/>
  <c r="AF67" i="19" s="1"/>
  <c r="AC105" i="7" s="1"/>
  <c r="AE62" i="19"/>
  <c r="AE67" i="19" s="1"/>
  <c r="AB105" i="7" s="1"/>
  <c r="AF50" i="28"/>
  <c r="AF62" i="28" s="1"/>
  <c r="AF67" i="28" s="1"/>
  <c r="AE62" i="28"/>
  <c r="AE67" i="28" s="1"/>
  <c r="AB149" i="7"/>
  <c r="JK46" i="7"/>
  <c r="JK45" i="7"/>
  <c r="AF50" i="27"/>
  <c r="AF62" i="27" s="1"/>
  <c r="AF67" i="27" s="1"/>
  <c r="AE62" i="27"/>
  <c r="AE67" i="27" s="1"/>
  <c r="AF50" i="29"/>
  <c r="AF62" i="29" s="1"/>
  <c r="AF67" i="29" s="1"/>
  <c r="AC106" i="7" s="1"/>
  <c r="AE62" i="29"/>
  <c r="AE67" i="29" s="1"/>
  <c r="AB106" i="7" s="1"/>
  <c r="JP46" i="7"/>
  <c r="JP45" i="7"/>
  <c r="AF64" i="24"/>
  <c r="AC136" i="7" s="1"/>
  <c r="AC64" i="7" s="1"/>
  <c r="JU45" i="7"/>
  <c r="JU46" i="7"/>
  <c r="Z9" i="7"/>
  <c r="Z73" i="7"/>
  <c r="JZ9" i="7"/>
  <c r="KE9" i="7"/>
  <c r="KF9" i="7"/>
  <c r="KH9" i="7"/>
  <c r="KB9" i="7"/>
  <c r="JX9" i="7"/>
  <c r="KA9" i="7"/>
  <c r="KG9" i="7"/>
  <c r="KD9" i="7"/>
  <c r="KC9" i="7"/>
  <c r="JW9" i="7"/>
  <c r="JY9" i="7"/>
  <c r="AA97" i="7"/>
  <c r="AD79" i="27"/>
  <c r="AA101" i="7"/>
  <c r="AD79" i="28"/>
  <c r="JM46" i="7"/>
  <c r="JM45" i="7"/>
  <c r="JN46" i="7"/>
  <c r="JN45" i="7"/>
  <c r="AF39" i="26"/>
  <c r="AF39" i="25"/>
  <c r="AF39" i="24"/>
  <c r="AF39" i="32"/>
  <c r="AF40" i="27"/>
  <c r="AF65" i="27" s="1"/>
  <c r="AF40" i="28"/>
  <c r="AF65" i="28" s="1"/>
  <c r="JV46" i="7"/>
  <c r="JV45" i="7"/>
  <c r="AE40" i="27"/>
  <c r="AE65" i="27" s="1"/>
  <c r="AE40" i="28"/>
  <c r="AE65" i="28" s="1"/>
  <c r="AA45" i="8"/>
  <c r="AA28" i="8" s="1"/>
  <c r="Y46" i="7"/>
  <c r="Y45" i="7"/>
  <c r="AA16" i="7"/>
  <c r="AA80" i="7"/>
  <c r="KR16" i="7"/>
  <c r="KN16" i="7"/>
  <c r="KM16" i="7"/>
  <c r="KT16" i="7"/>
  <c r="KS16" i="7"/>
  <c r="KJ16" i="7"/>
  <c r="KQ16" i="7"/>
  <c r="KK16" i="7"/>
  <c r="KI16" i="7"/>
  <c r="KP16" i="7"/>
  <c r="KL16" i="7"/>
  <c r="KO16" i="7"/>
  <c r="AF50" i="23"/>
  <c r="AF62" i="23" s="1"/>
  <c r="AF67" i="23" s="1"/>
  <c r="AC108" i="7" s="1"/>
  <c r="AE62" i="23"/>
  <c r="AE66" i="23" s="1"/>
  <c r="AB135" i="7" s="1"/>
  <c r="AB63" i="7" s="1"/>
  <c r="AF50" i="12"/>
  <c r="AF62" i="12" s="1"/>
  <c r="AF66" i="12" s="1"/>
  <c r="AC130" i="7" s="1"/>
  <c r="AC58" i="7" s="1"/>
  <c r="AE62" i="12"/>
  <c r="AE66" i="12" s="1"/>
  <c r="AB130" i="7" s="1"/>
  <c r="AB58" i="7" s="1"/>
  <c r="AE65" i="25"/>
  <c r="AB111" i="7" s="1"/>
  <c r="Z14" i="7"/>
  <c r="Z78" i="7"/>
  <c r="KB14" i="7"/>
  <c r="KH14" i="7"/>
  <c r="KF14" i="7"/>
  <c r="JX14" i="7"/>
  <c r="KA14" i="7"/>
  <c r="KG14" i="7"/>
  <c r="JZ14" i="7"/>
  <c r="KE14" i="7"/>
  <c r="JW14" i="7"/>
  <c r="KD14" i="7"/>
  <c r="JY14" i="7"/>
  <c r="KC14" i="7"/>
  <c r="AF65" i="25"/>
  <c r="AC111" i="7" s="1"/>
  <c r="Z146" i="7"/>
  <c r="AF40" i="26"/>
  <c r="AF40" i="25"/>
  <c r="AF40" i="32"/>
  <c r="AF40" i="24"/>
  <c r="AF50" i="22"/>
  <c r="AF62" i="22" s="1"/>
  <c r="AF67" i="22" s="1"/>
  <c r="AC107" i="7" s="1"/>
  <c r="AC351" i="7" s="1"/>
  <c r="AE62" i="22"/>
  <c r="AE66" i="22" s="1"/>
  <c r="AB134" i="7" s="1"/>
  <c r="AB62" i="7" s="1"/>
  <c r="AF50" i="21"/>
  <c r="AF62" i="21" s="1"/>
  <c r="AE62" i="21"/>
  <c r="AF50" i="31"/>
  <c r="AF62" i="31" s="1"/>
  <c r="AF67" i="31" s="1"/>
  <c r="AC99" i="7" s="1"/>
  <c r="AE62" i="31"/>
  <c r="AE67" i="31" s="1"/>
  <c r="AB99" i="7" s="1"/>
  <c r="Z165" i="7"/>
  <c r="AC145" i="7"/>
  <c r="Z10" i="7"/>
  <c r="Z74" i="7"/>
  <c r="KA10" i="7"/>
  <c r="KG10" i="7"/>
  <c r="KF10" i="7"/>
  <c r="JX10" i="7"/>
  <c r="KE10" i="7"/>
  <c r="KB10" i="7"/>
  <c r="JZ10" i="7"/>
  <c r="KH10" i="7"/>
  <c r="JW10" i="7"/>
  <c r="KC10" i="7"/>
  <c r="JY10" i="7"/>
  <c r="KD10" i="7"/>
  <c r="AF40" i="29"/>
  <c r="AF65" i="29" s="1"/>
  <c r="AF40" i="20"/>
  <c r="AF65" i="20" s="1"/>
  <c r="AE40" i="29"/>
  <c r="AE65" i="29" s="1"/>
  <c r="AE40" i="20"/>
  <c r="AE65" i="20" s="1"/>
  <c r="AF50" i="18"/>
  <c r="AF62" i="18" s="1"/>
  <c r="AF66" i="18" s="1"/>
  <c r="AC129" i="7" s="1"/>
  <c r="AC57" i="7" s="1"/>
  <c r="AE62" i="18"/>
  <c r="AD66" i="12"/>
  <c r="AA130" i="7" s="1"/>
  <c r="AA58" i="7" s="1"/>
  <c r="AC149" i="7"/>
  <c r="AD40" i="3"/>
  <c r="AD65" i="3" s="1"/>
  <c r="AF61" i="15"/>
  <c r="AB150" i="7"/>
  <c r="Z158" i="7"/>
  <c r="AF50" i="30"/>
  <c r="AF64" i="30" s="1"/>
  <c r="AF72" i="30" s="1"/>
  <c r="AE64" i="30"/>
  <c r="AE69" i="30" s="1"/>
  <c r="AB96" i="7" s="1"/>
  <c r="KB165" i="7" l="1"/>
  <c r="KF165" i="7"/>
  <c r="JZ165" i="7"/>
  <c r="KG165" i="7"/>
  <c r="MP165" i="7" s="1"/>
  <c r="KN29" i="8"/>
  <c r="KL29" i="8"/>
  <c r="KK29" i="8"/>
  <c r="KM29" i="8"/>
  <c r="KO29" i="8"/>
  <c r="KT29" i="8"/>
  <c r="KQ29" i="8"/>
  <c r="KU29" i="8"/>
  <c r="KV29" i="8"/>
  <c r="KR29" i="8"/>
  <c r="KP29" i="8"/>
  <c r="KS29" i="8"/>
  <c r="Z68" i="7"/>
  <c r="AC352" i="7"/>
  <c r="LB22" i="7"/>
  <c r="LR22" i="7"/>
  <c r="KW22" i="7"/>
  <c r="AF50" i="20"/>
  <c r="AF62" i="20" s="1"/>
  <c r="LN41" i="7" s="1"/>
  <c r="AE62" i="20"/>
  <c r="KV41" i="7" s="1"/>
  <c r="KX46" i="8" s="1"/>
  <c r="AD67" i="20"/>
  <c r="AA104" i="7" s="1"/>
  <c r="AD66" i="20"/>
  <c r="AA131" i="7" s="1"/>
  <c r="AA59" i="7" s="1"/>
  <c r="Z349" i="7"/>
  <c r="KD17" i="7"/>
  <c r="KD27" i="7" s="1"/>
  <c r="KF47" i="8" s="1"/>
  <c r="KF49" i="8" s="1"/>
  <c r="KA17" i="7"/>
  <c r="KA27" i="7" s="1"/>
  <c r="KC47" i="8" s="1"/>
  <c r="KC49" i="8" s="1"/>
  <c r="KC17" i="7"/>
  <c r="KC27" i="7" s="1"/>
  <c r="KE47" i="8" s="1"/>
  <c r="KE49" i="8" s="1"/>
  <c r="KB17" i="7"/>
  <c r="KB27" i="7" s="1"/>
  <c r="KD47" i="8" s="1"/>
  <c r="KD49" i="8" s="1"/>
  <c r="KH17" i="7"/>
  <c r="KH27" i="7" s="1"/>
  <c r="KJ47" i="8" s="1"/>
  <c r="KJ49" i="8" s="1"/>
  <c r="KE17" i="7"/>
  <c r="KE27" i="7" s="1"/>
  <c r="KG47" i="8" s="1"/>
  <c r="KG49" i="8" s="1"/>
  <c r="KF17" i="7"/>
  <c r="KF27" i="7" s="1"/>
  <c r="KH47" i="8" s="1"/>
  <c r="KH49" i="8" s="1"/>
  <c r="KG17" i="7"/>
  <c r="KG27" i="7" s="1"/>
  <c r="KI47" i="8" s="1"/>
  <c r="KI49" i="8" s="1"/>
  <c r="JX17" i="7"/>
  <c r="JX27" i="7" s="1"/>
  <c r="JZ47" i="8" s="1"/>
  <c r="JZ49" i="8" s="1"/>
  <c r="JZ17" i="7"/>
  <c r="JZ27" i="7" s="1"/>
  <c r="KB47" i="8" s="1"/>
  <c r="KB49" i="8" s="1"/>
  <c r="Z81" i="7"/>
  <c r="Z90" i="7" s="1"/>
  <c r="Z17" i="7"/>
  <c r="Z27" i="7" s="1"/>
  <c r="AB47" i="8" s="1"/>
  <c r="JY17" i="7"/>
  <c r="JY27" i="7" s="1"/>
  <c r="KA47" i="8" s="1"/>
  <c r="KA49" i="8" s="1"/>
  <c r="JW17" i="7"/>
  <c r="JW27" i="7" s="1"/>
  <c r="JY47" i="8" s="1"/>
  <c r="JY49" i="8" s="1"/>
  <c r="LJ22" i="7"/>
  <c r="AC22" i="7"/>
  <c r="LL22" i="7"/>
  <c r="LQ22" i="7"/>
  <c r="LI22" i="7"/>
  <c r="LH22" i="7"/>
  <c r="AC33" i="8"/>
  <c r="AC35" i="8" s="1"/>
  <c r="F35" i="8" s="1"/>
  <c r="F50" i="8"/>
  <c r="F29" i="8"/>
  <c r="LF22" i="7"/>
  <c r="LC22" i="7"/>
  <c r="LE22" i="7"/>
  <c r="KU22" i="7"/>
  <c r="KZ22" i="7"/>
  <c r="AB86" i="7"/>
  <c r="LN22" i="7"/>
  <c r="LP22" i="7"/>
  <c r="LD22" i="7"/>
  <c r="KX22" i="7"/>
  <c r="KY22" i="7"/>
  <c r="KV22" i="7"/>
  <c r="LK22" i="7"/>
  <c r="LO22" i="7"/>
  <c r="LM22" i="7"/>
  <c r="AE72" i="15"/>
  <c r="AF72" i="15"/>
  <c r="AF69" i="15"/>
  <c r="AF63" i="32"/>
  <c r="LE23" i="7"/>
  <c r="KY23" i="7"/>
  <c r="KW23" i="7"/>
  <c r="AB23" i="7"/>
  <c r="AA79" i="7"/>
  <c r="KV23" i="7"/>
  <c r="KZ23" i="7"/>
  <c r="LD23" i="7"/>
  <c r="AC41" i="7"/>
  <c r="LI41" i="7"/>
  <c r="LG41" i="7"/>
  <c r="LQ41" i="7"/>
  <c r="KX23" i="7"/>
  <c r="KU23" i="7"/>
  <c r="LC23" i="7"/>
  <c r="KM34" i="7"/>
  <c r="KO45" i="8" s="1"/>
  <c r="KO28" i="8" s="1"/>
  <c r="KN34" i="7"/>
  <c r="KP45" i="8" s="1"/>
  <c r="KP28" i="8" s="1"/>
  <c r="KO34" i="7"/>
  <c r="KQ45" i="8" s="1"/>
  <c r="KQ28" i="8" s="1"/>
  <c r="AA34" i="7"/>
  <c r="KQ34" i="7"/>
  <c r="KS45" i="8" s="1"/>
  <c r="KS28" i="8" s="1"/>
  <c r="KK34" i="7"/>
  <c r="KM45" i="8" s="1"/>
  <c r="KM28" i="8" s="1"/>
  <c r="KJ34" i="7"/>
  <c r="KL45" i="8" s="1"/>
  <c r="KL28" i="8" s="1"/>
  <c r="KI34" i="7"/>
  <c r="KK45" i="8" s="1"/>
  <c r="KK28" i="8" s="1"/>
  <c r="KR34" i="7"/>
  <c r="KT45" i="8" s="1"/>
  <c r="KT28" i="8" s="1"/>
  <c r="KL34" i="7"/>
  <c r="KN45" i="8" s="1"/>
  <c r="KN28" i="8" s="1"/>
  <c r="KS34" i="7"/>
  <c r="KU45" i="8" s="1"/>
  <c r="KU28" i="8" s="1"/>
  <c r="KT34" i="7"/>
  <c r="KV45" i="8" s="1"/>
  <c r="KV28" i="8" s="1"/>
  <c r="KP34" i="7"/>
  <c r="KR45" i="8" s="1"/>
  <c r="KR28" i="8" s="1"/>
  <c r="AC38" i="7"/>
  <c r="AE29" i="8" s="1"/>
  <c r="LQ38" i="7"/>
  <c r="LN38" i="7"/>
  <c r="LP29" i="8" s="1"/>
  <c r="LR38" i="7"/>
  <c r="LK38" i="7"/>
  <c r="LI38" i="7"/>
  <c r="LK29" i="8" s="1"/>
  <c r="LH38" i="7"/>
  <c r="LJ38" i="7"/>
  <c r="LP38" i="7"/>
  <c r="LO38" i="7"/>
  <c r="LG38" i="7"/>
  <c r="LI29" i="8" s="1"/>
  <c r="LM38" i="7"/>
  <c r="LL38" i="7"/>
  <c r="AB352" i="7"/>
  <c r="LD44" i="7"/>
  <c r="LF50" i="8" s="1"/>
  <c r="LF44" i="7"/>
  <c r="LH50" i="8" s="1"/>
  <c r="KY44" i="7"/>
  <c r="LA50" i="8" s="1"/>
  <c r="LA44" i="7"/>
  <c r="LC50" i="8" s="1"/>
  <c r="LC44" i="7"/>
  <c r="LE50" i="8" s="1"/>
  <c r="KW44" i="7"/>
  <c r="KY50" i="8" s="1"/>
  <c r="AB44" i="7"/>
  <c r="AD50" i="8" s="1"/>
  <c r="AD33" i="8" s="1"/>
  <c r="AD35" i="8" s="1"/>
  <c r="KV44" i="7"/>
  <c r="KX50" i="8" s="1"/>
  <c r="KU44" i="7"/>
  <c r="KW50" i="8" s="1"/>
  <c r="KX44" i="7"/>
  <c r="KZ50" i="8" s="1"/>
  <c r="LE44" i="7"/>
  <c r="LG50" i="8" s="1"/>
  <c r="KZ44" i="7"/>
  <c r="LB50" i="8" s="1"/>
  <c r="LB44" i="7"/>
  <c r="LD50" i="8" s="1"/>
  <c r="AA165" i="7"/>
  <c r="KI15" i="7"/>
  <c r="LB23" i="7"/>
  <c r="LA23" i="7"/>
  <c r="LF23" i="7"/>
  <c r="LD41" i="7"/>
  <c r="LF46" i="8" s="1"/>
  <c r="KW41" i="7"/>
  <c r="KY46" i="8" s="1"/>
  <c r="KU41" i="7"/>
  <c r="KW46" i="8" s="1"/>
  <c r="KH30" i="8"/>
  <c r="KH32" i="8" s="1"/>
  <c r="JZ30" i="8"/>
  <c r="JZ32" i="8" s="1"/>
  <c r="KB30" i="8"/>
  <c r="KB32" i="8" s="1"/>
  <c r="KI30" i="8"/>
  <c r="KI32" i="8" s="1"/>
  <c r="KF30" i="8"/>
  <c r="KF32" i="8" s="1"/>
  <c r="KA30" i="8"/>
  <c r="KA32" i="8" s="1"/>
  <c r="KJ30" i="8"/>
  <c r="KJ32" i="8" s="1"/>
  <c r="KQ15" i="7"/>
  <c r="AF66" i="23"/>
  <c r="AC135" i="7" s="1"/>
  <c r="AC63" i="7" s="1"/>
  <c r="KO15" i="7"/>
  <c r="KT15" i="7"/>
  <c r="LK23" i="7"/>
  <c r="KK15" i="7"/>
  <c r="LJ23" i="7"/>
  <c r="KL15" i="7"/>
  <c r="KM15" i="7"/>
  <c r="LG23" i="7"/>
  <c r="KN15" i="7"/>
  <c r="KR15" i="7"/>
  <c r="LL23" i="7"/>
  <c r="LP23" i="7"/>
  <c r="KN165" i="7"/>
  <c r="LH23" i="7"/>
  <c r="AC87" i="7"/>
  <c r="KS165" i="7"/>
  <c r="AA348" i="7"/>
  <c r="KP15" i="7"/>
  <c r="KS15" i="7"/>
  <c r="KJ15" i="7"/>
  <c r="LI23" i="7"/>
  <c r="LQ23" i="7"/>
  <c r="LR23" i="7"/>
  <c r="KR165" i="7"/>
  <c r="LN23" i="7"/>
  <c r="LO23" i="7"/>
  <c r="LM23" i="7"/>
  <c r="KM165" i="7"/>
  <c r="KC30" i="8"/>
  <c r="KC32" i="8" s="1"/>
  <c r="KG30" i="8"/>
  <c r="KG32" i="8" s="1"/>
  <c r="JY30" i="8"/>
  <c r="JY32" i="8" s="1"/>
  <c r="KP33" i="8"/>
  <c r="KP35" i="8" s="1"/>
  <c r="KE30" i="8"/>
  <c r="KE32" i="8" s="1"/>
  <c r="KN33" i="8"/>
  <c r="KN35" i="8" s="1"/>
  <c r="KS33" i="8"/>
  <c r="KS35" i="8" s="1"/>
  <c r="KL33" i="8"/>
  <c r="KL35" i="8" s="1"/>
  <c r="KR33" i="8"/>
  <c r="KR35" i="8" s="1"/>
  <c r="KQ33" i="8"/>
  <c r="KQ35" i="8" s="1"/>
  <c r="KV33" i="8"/>
  <c r="KV35" i="8" s="1"/>
  <c r="KO33" i="8"/>
  <c r="KO35" i="8" s="1"/>
  <c r="KK33" i="8"/>
  <c r="KK35" i="8" s="1"/>
  <c r="KD30" i="8"/>
  <c r="KD32" i="8" s="1"/>
  <c r="KM33" i="8"/>
  <c r="KM35" i="8" s="1"/>
  <c r="KT33" i="8"/>
  <c r="KT35" i="8" s="1"/>
  <c r="KU33" i="8"/>
  <c r="KU35" i="8" s="1"/>
  <c r="AB345" i="7"/>
  <c r="KW26" i="7"/>
  <c r="LD26" i="7"/>
  <c r="LF26" i="7"/>
  <c r="KV26" i="7"/>
  <c r="LA26" i="7"/>
  <c r="LC26" i="7"/>
  <c r="KU26" i="7"/>
  <c r="KY26" i="7"/>
  <c r="KZ26" i="7"/>
  <c r="KX26" i="7"/>
  <c r="AB26" i="7"/>
  <c r="LB26" i="7"/>
  <c r="LE26" i="7"/>
  <c r="AC345" i="7"/>
  <c r="AC26" i="7"/>
  <c r="LI26" i="7"/>
  <c r="LK26" i="7"/>
  <c r="LL26" i="7"/>
  <c r="LR26" i="7"/>
  <c r="LJ26" i="7"/>
  <c r="LO26" i="7"/>
  <c r="LG26" i="7"/>
  <c r="LM26" i="7"/>
  <c r="LP26" i="7"/>
  <c r="LH26" i="7"/>
  <c r="LN26" i="7"/>
  <c r="LQ26" i="7"/>
  <c r="AC350" i="7"/>
  <c r="AF66" i="31"/>
  <c r="AC126" i="7" s="1"/>
  <c r="AC54" i="7" s="1"/>
  <c r="AF67" i="12"/>
  <c r="AC103" i="7" s="1"/>
  <c r="AC16" i="7" s="1"/>
  <c r="AF66" i="19"/>
  <c r="AC132" i="7" s="1"/>
  <c r="AC60" i="7" s="1"/>
  <c r="AE66" i="31"/>
  <c r="AB126" i="7" s="1"/>
  <c r="AB54" i="7" s="1"/>
  <c r="AE66" i="19"/>
  <c r="AB132" i="7" s="1"/>
  <c r="AB60" i="7" s="1"/>
  <c r="AB19" i="7"/>
  <c r="AB83" i="7"/>
  <c r="KU19" i="7"/>
  <c r="LC19" i="7"/>
  <c r="KZ19" i="7"/>
  <c r="KV19" i="7"/>
  <c r="KW19" i="7"/>
  <c r="LD19" i="7"/>
  <c r="KY19" i="7"/>
  <c r="LF19" i="7"/>
  <c r="LA19" i="7"/>
  <c r="KX19" i="7"/>
  <c r="LE19" i="7"/>
  <c r="LB19" i="7"/>
  <c r="AC19" i="7"/>
  <c r="AC83" i="7"/>
  <c r="LM19" i="7"/>
  <c r="LG19" i="7"/>
  <c r="LH19" i="7"/>
  <c r="LJ19" i="7"/>
  <c r="LO19" i="7"/>
  <c r="LR19" i="7"/>
  <c r="LQ19" i="7"/>
  <c r="LP19" i="7"/>
  <c r="LK19" i="7"/>
  <c r="LI19" i="7"/>
  <c r="LN19" i="7"/>
  <c r="LL19" i="7"/>
  <c r="AB101" i="7"/>
  <c r="AE79" i="28"/>
  <c r="AB97" i="7"/>
  <c r="AE79" i="27"/>
  <c r="AB18" i="7"/>
  <c r="AB82" i="7"/>
  <c r="LC18" i="7"/>
  <c r="KY18" i="7"/>
  <c r="LD18" i="7"/>
  <c r="KU18" i="7"/>
  <c r="KV18" i="7"/>
  <c r="KZ18" i="7"/>
  <c r="LF18" i="7"/>
  <c r="LA18" i="7"/>
  <c r="KW18" i="7"/>
  <c r="LE18" i="7"/>
  <c r="LB18" i="7"/>
  <c r="KX18" i="7"/>
  <c r="AC21" i="7"/>
  <c r="LH21" i="7"/>
  <c r="AC85" i="7"/>
  <c r="LJ21" i="7"/>
  <c r="LM21" i="7"/>
  <c r="LQ21" i="7"/>
  <c r="LR21" i="7"/>
  <c r="LG21" i="7"/>
  <c r="LP21" i="7"/>
  <c r="LO21" i="7"/>
  <c r="LK21" i="7"/>
  <c r="LI21" i="7"/>
  <c r="LL21" i="7"/>
  <c r="LN21" i="7"/>
  <c r="AC12" i="7"/>
  <c r="AC76" i="7"/>
  <c r="LM12" i="7"/>
  <c r="LJ12" i="7"/>
  <c r="LG12" i="7"/>
  <c r="LP12" i="7"/>
  <c r="LH12" i="7"/>
  <c r="LO12" i="7"/>
  <c r="LR12" i="7"/>
  <c r="LQ12" i="7"/>
  <c r="LN12" i="7"/>
  <c r="LL12" i="7"/>
  <c r="LI12" i="7"/>
  <c r="LK12" i="7"/>
  <c r="AC13" i="7"/>
  <c r="AC77" i="7"/>
  <c r="LP13" i="7"/>
  <c r="LO13" i="7"/>
  <c r="LH13" i="7"/>
  <c r="LQ13" i="7"/>
  <c r="LM13" i="7"/>
  <c r="LR13" i="7"/>
  <c r="LJ13" i="7"/>
  <c r="LG13" i="7"/>
  <c r="LN13" i="7"/>
  <c r="LK13" i="7"/>
  <c r="LI13" i="7"/>
  <c r="LL13" i="7"/>
  <c r="AB12" i="7"/>
  <c r="AB76" i="7"/>
  <c r="KZ12" i="7"/>
  <c r="KV12" i="7"/>
  <c r="KW12" i="7"/>
  <c r="LF12" i="7"/>
  <c r="LC12" i="7"/>
  <c r="LA12" i="7"/>
  <c r="KY12" i="7"/>
  <c r="LD12" i="7"/>
  <c r="KU12" i="7"/>
  <c r="LB12" i="7"/>
  <c r="LE12" i="7"/>
  <c r="KX12" i="7"/>
  <c r="AB9" i="7"/>
  <c r="AB73" i="7"/>
  <c r="KW9" i="7"/>
  <c r="LC9" i="7"/>
  <c r="LD9" i="7"/>
  <c r="KY9" i="7"/>
  <c r="LA9" i="7"/>
  <c r="KZ9" i="7"/>
  <c r="KV9" i="7"/>
  <c r="LF9" i="7"/>
  <c r="KU9" i="7"/>
  <c r="LB9" i="7"/>
  <c r="LE9" i="7"/>
  <c r="KX9" i="7"/>
  <c r="AF63" i="25"/>
  <c r="AF63" i="24"/>
  <c r="KD45" i="7"/>
  <c r="KD46" i="7"/>
  <c r="KE46" i="7"/>
  <c r="KE45" i="7"/>
  <c r="AA14" i="7"/>
  <c r="AA78" i="7"/>
  <c r="KQ14" i="7"/>
  <c r="KN14" i="7"/>
  <c r="KM14" i="7"/>
  <c r="KJ14" i="7"/>
  <c r="KS14" i="7"/>
  <c r="KI14" i="7"/>
  <c r="KK14" i="7"/>
  <c r="KT14" i="7"/>
  <c r="KR14" i="7"/>
  <c r="KP14" i="7"/>
  <c r="KO14" i="7"/>
  <c r="KL14" i="7"/>
  <c r="AC18" i="7"/>
  <c r="AC82" i="7"/>
  <c r="LP18" i="7"/>
  <c r="LG18" i="7"/>
  <c r="LQ18" i="7"/>
  <c r="LH18" i="7"/>
  <c r="LO18" i="7"/>
  <c r="LR18" i="7"/>
  <c r="LJ18" i="7"/>
  <c r="LM18" i="7"/>
  <c r="LN18" i="7"/>
  <c r="LK18" i="7"/>
  <c r="LI18" i="7"/>
  <c r="LL18" i="7"/>
  <c r="AF67" i="18"/>
  <c r="AC102" i="7" s="1"/>
  <c r="AE66" i="18"/>
  <c r="AB129" i="7" s="1"/>
  <c r="AB57" i="7" s="1"/>
  <c r="AE67" i="18"/>
  <c r="AB102" i="7" s="1"/>
  <c r="KG46" i="7"/>
  <c r="KG45" i="7"/>
  <c r="AA146" i="7"/>
  <c r="AE67" i="22"/>
  <c r="AB107" i="7" s="1"/>
  <c r="AB351" i="7" s="1"/>
  <c r="KB46" i="7"/>
  <c r="KB45" i="7"/>
  <c r="AB24" i="7"/>
  <c r="AB88" i="7"/>
  <c r="LF24" i="7"/>
  <c r="KV24" i="7"/>
  <c r="KY24" i="7"/>
  <c r="LD24" i="7"/>
  <c r="KU24" i="7"/>
  <c r="KZ24" i="7"/>
  <c r="LC24" i="7"/>
  <c r="KW24" i="7"/>
  <c r="LA24" i="7"/>
  <c r="LB24" i="7"/>
  <c r="KX24" i="7"/>
  <c r="LE24" i="7"/>
  <c r="KF46" i="7"/>
  <c r="KF45" i="7"/>
  <c r="AA10" i="7"/>
  <c r="AA74" i="7"/>
  <c r="KN10" i="7"/>
  <c r="KK10" i="7"/>
  <c r="KS10" i="7"/>
  <c r="KT10" i="7"/>
  <c r="KJ10" i="7"/>
  <c r="KR10" i="7"/>
  <c r="KI10" i="7"/>
  <c r="KQ10" i="7"/>
  <c r="KM10" i="7"/>
  <c r="KL10" i="7"/>
  <c r="KP10" i="7"/>
  <c r="KO10" i="7"/>
  <c r="KC45" i="7"/>
  <c r="KC46" i="7"/>
  <c r="AA49" i="8"/>
  <c r="KH46" i="7"/>
  <c r="KH45" i="7"/>
  <c r="AE72" i="30"/>
  <c r="AA9" i="7"/>
  <c r="AA73" i="7"/>
  <c r="KK9" i="7"/>
  <c r="KN9" i="7"/>
  <c r="KM9" i="7"/>
  <c r="KQ9" i="7"/>
  <c r="KT9" i="7"/>
  <c r="KR9" i="7"/>
  <c r="KS9" i="7"/>
  <c r="KI9" i="7"/>
  <c r="KJ9" i="7"/>
  <c r="KO9" i="7"/>
  <c r="KL9" i="7"/>
  <c r="KP9" i="7"/>
  <c r="KA46" i="7"/>
  <c r="KA45" i="7"/>
  <c r="AC97" i="7"/>
  <c r="AF79" i="27"/>
  <c r="AE67" i="12"/>
  <c r="AB103" i="7" s="1"/>
  <c r="JY45" i="7"/>
  <c r="JY46" i="7"/>
  <c r="AC20" i="7"/>
  <c r="LH20" i="7"/>
  <c r="LJ20" i="7"/>
  <c r="LQ20" i="7"/>
  <c r="AC84" i="7"/>
  <c r="LG20" i="7"/>
  <c r="LP20" i="7"/>
  <c r="LR20" i="7"/>
  <c r="LO20" i="7"/>
  <c r="LM20" i="7"/>
  <c r="LK20" i="7"/>
  <c r="LL20" i="7"/>
  <c r="LI20" i="7"/>
  <c r="LN20" i="7"/>
  <c r="AC153" i="7"/>
  <c r="AF66" i="22"/>
  <c r="AC134" i="7" s="1"/>
  <c r="AC62" i="7" s="1"/>
  <c r="AE67" i="23"/>
  <c r="AB108" i="7" s="1"/>
  <c r="AB350" i="7" s="1"/>
  <c r="AF69" i="30"/>
  <c r="AC96" i="7" s="1"/>
  <c r="AA95" i="7"/>
  <c r="AA158" i="7"/>
  <c r="AB156" i="7"/>
  <c r="JX46" i="7"/>
  <c r="JX45" i="7"/>
  <c r="AC101" i="7"/>
  <c r="AF79" i="28"/>
  <c r="AB13" i="7"/>
  <c r="AB77" i="7"/>
  <c r="KW13" i="7"/>
  <c r="LF13" i="7"/>
  <c r="KY13" i="7"/>
  <c r="LA13" i="7"/>
  <c r="LD13" i="7"/>
  <c r="LC13" i="7"/>
  <c r="KZ13" i="7"/>
  <c r="KV13" i="7"/>
  <c r="KU13" i="7"/>
  <c r="LE13" i="7"/>
  <c r="LB13" i="7"/>
  <c r="KX13" i="7"/>
  <c r="JW46" i="7"/>
  <c r="JW45" i="7"/>
  <c r="AF40" i="3"/>
  <c r="AF65" i="3" s="1"/>
  <c r="AE40" i="3"/>
  <c r="AE65" i="3" s="1"/>
  <c r="AB45" i="8"/>
  <c r="AB28" i="8" s="1"/>
  <c r="Z45" i="7"/>
  <c r="Z46" i="7"/>
  <c r="AA157" i="7"/>
  <c r="JZ46" i="7"/>
  <c r="JZ45" i="7"/>
  <c r="AC24" i="7"/>
  <c r="AC88" i="7"/>
  <c r="LH24" i="7"/>
  <c r="LJ24" i="7"/>
  <c r="LO24" i="7"/>
  <c r="LQ24" i="7"/>
  <c r="LR24" i="7"/>
  <c r="LP24" i="7"/>
  <c r="LG24" i="7"/>
  <c r="LM24" i="7"/>
  <c r="LK24" i="7"/>
  <c r="LN24" i="7"/>
  <c r="LI24" i="7"/>
  <c r="LL24" i="7"/>
  <c r="AE66" i="21"/>
  <c r="AE67" i="21"/>
  <c r="AB98" i="7" s="1"/>
  <c r="AF67" i="21"/>
  <c r="AC98" i="7" s="1"/>
  <c r="AF66" i="21"/>
  <c r="AC46" i="8"/>
  <c r="AC150" i="7"/>
  <c r="AC347" i="7" l="1"/>
  <c r="KQ165" i="7"/>
  <c r="KJ165" i="7"/>
  <c r="KI165" i="7"/>
  <c r="KP165" i="7"/>
  <c r="KO165" i="7"/>
  <c r="KL165" i="7"/>
  <c r="KK165" i="7"/>
  <c r="KT165" i="7"/>
  <c r="LS29" i="8"/>
  <c r="KY29" i="8"/>
  <c r="KX29" i="8"/>
  <c r="LF29" i="8"/>
  <c r="KW29" i="8"/>
  <c r="AA68" i="7"/>
  <c r="LO41" i="7"/>
  <c r="LQ29" i="8" s="1"/>
  <c r="LP41" i="7"/>
  <c r="LR29" i="8" s="1"/>
  <c r="LK41" i="7"/>
  <c r="LM29" i="8" s="1"/>
  <c r="LQ16" i="7"/>
  <c r="LL41" i="7"/>
  <c r="LN29" i="8" s="1"/>
  <c r="LJ41" i="7"/>
  <c r="LL29" i="8" s="1"/>
  <c r="LR41" i="7"/>
  <c r="LT29" i="8" s="1"/>
  <c r="LM41" i="7"/>
  <c r="LO46" i="8" s="1"/>
  <c r="LH41" i="7"/>
  <c r="LJ29" i="8" s="1"/>
  <c r="LB41" i="7"/>
  <c r="LC41" i="7"/>
  <c r="AB41" i="7"/>
  <c r="AB153" i="7"/>
  <c r="KX41" i="7"/>
  <c r="LA41" i="7"/>
  <c r="LF41" i="7"/>
  <c r="LE41" i="7"/>
  <c r="KZ41" i="7"/>
  <c r="KY41" i="7"/>
  <c r="AA349" i="7"/>
  <c r="AA81" i="7"/>
  <c r="AA17" i="7"/>
  <c r="AA27" i="7" s="1"/>
  <c r="AC47" i="8" s="1"/>
  <c r="KN17" i="7"/>
  <c r="KN27" i="7" s="1"/>
  <c r="KP47" i="8" s="1"/>
  <c r="KP49" i="8" s="1"/>
  <c r="KT17" i="7"/>
  <c r="KT27" i="7" s="1"/>
  <c r="KV47" i="8" s="1"/>
  <c r="KV49" i="8" s="1"/>
  <c r="KR17" i="7"/>
  <c r="KR27" i="7" s="1"/>
  <c r="KT47" i="8" s="1"/>
  <c r="KT49" i="8" s="1"/>
  <c r="KO17" i="7"/>
  <c r="KO27" i="7" s="1"/>
  <c r="KQ47" i="8" s="1"/>
  <c r="KQ49" i="8" s="1"/>
  <c r="KL17" i="7"/>
  <c r="KL27" i="7" s="1"/>
  <c r="KN47" i="8" s="1"/>
  <c r="KN49" i="8" s="1"/>
  <c r="KI17" i="7"/>
  <c r="KI27" i="7" s="1"/>
  <c r="KK47" i="8" s="1"/>
  <c r="KK49" i="8" s="1"/>
  <c r="KP17" i="7"/>
  <c r="KP27" i="7" s="1"/>
  <c r="KR47" i="8" s="1"/>
  <c r="KR49" i="8" s="1"/>
  <c r="KJ17" i="7"/>
  <c r="KJ27" i="7" s="1"/>
  <c r="KL47" i="8" s="1"/>
  <c r="KL49" i="8" s="1"/>
  <c r="KM17" i="7"/>
  <c r="KM27" i="7" s="1"/>
  <c r="KO47" i="8" s="1"/>
  <c r="KO49" i="8" s="1"/>
  <c r="KS17" i="7"/>
  <c r="KS27" i="7" s="1"/>
  <c r="KU47" i="8" s="1"/>
  <c r="KU49" i="8" s="1"/>
  <c r="KQ17" i="7"/>
  <c r="KQ27" i="7" s="1"/>
  <c r="KS47" i="8" s="1"/>
  <c r="KS49" i="8" s="1"/>
  <c r="KK17" i="7"/>
  <c r="KK27" i="7" s="1"/>
  <c r="KM47" i="8" s="1"/>
  <c r="KM49" i="8" s="1"/>
  <c r="AE66" i="20"/>
  <c r="AB131" i="7" s="1"/>
  <c r="AB59" i="7" s="1"/>
  <c r="AE67" i="20"/>
  <c r="AB104" i="7" s="1"/>
  <c r="AF66" i="20"/>
  <c r="AC131" i="7" s="1"/>
  <c r="AC59" i="7" s="1"/>
  <c r="AF67" i="20"/>
  <c r="AC104" i="7" s="1"/>
  <c r="AB30" i="8"/>
  <c r="AB32" i="8" s="1"/>
  <c r="F33" i="8"/>
  <c r="F46" i="8"/>
  <c r="LK46" i="8"/>
  <c r="LI46" i="8"/>
  <c r="LS46" i="8"/>
  <c r="LK16" i="7"/>
  <c r="LJ16" i="7"/>
  <c r="AB49" i="8"/>
  <c r="AB347" i="7"/>
  <c r="LP46" i="8"/>
  <c r="LN16" i="7"/>
  <c r="LP16" i="7"/>
  <c r="LO16" i="7"/>
  <c r="LL16" i="7"/>
  <c r="LG16" i="7"/>
  <c r="LM16" i="7"/>
  <c r="AC80" i="7"/>
  <c r="LI16" i="7"/>
  <c r="LR16" i="7"/>
  <c r="LH16" i="7"/>
  <c r="AC44" i="7"/>
  <c r="AE50" i="8" s="1"/>
  <c r="AE33" i="8" s="1"/>
  <c r="AE35" i="8" s="1"/>
  <c r="AB348" i="7"/>
  <c r="LQ34" i="7"/>
  <c r="LS45" i="8" s="1"/>
  <c r="LS28" i="8" s="1"/>
  <c r="LM34" i="7"/>
  <c r="LO45" i="8" s="1"/>
  <c r="LO28" i="8" s="1"/>
  <c r="LP34" i="7"/>
  <c r="LR45" i="8" s="1"/>
  <c r="LR28" i="8" s="1"/>
  <c r="LJ34" i="7"/>
  <c r="LL45" i="8" s="1"/>
  <c r="LL28" i="8" s="1"/>
  <c r="LI34" i="7"/>
  <c r="LK45" i="8" s="1"/>
  <c r="LK28" i="8" s="1"/>
  <c r="AC34" i="7"/>
  <c r="LN34" i="7"/>
  <c r="LP45" i="8" s="1"/>
  <c r="LP28" i="8" s="1"/>
  <c r="LO34" i="7"/>
  <c r="LQ45" i="8" s="1"/>
  <c r="LQ28" i="8" s="1"/>
  <c r="LG34" i="7"/>
  <c r="LI45" i="8" s="1"/>
  <c r="LI28" i="8" s="1"/>
  <c r="LR34" i="7"/>
  <c r="LT45" i="8" s="1"/>
  <c r="LT28" i="8" s="1"/>
  <c r="LK34" i="7"/>
  <c r="LM45" i="8" s="1"/>
  <c r="LM28" i="8" s="1"/>
  <c r="LH34" i="7"/>
  <c r="LJ45" i="8" s="1"/>
  <c r="LJ28" i="8" s="1"/>
  <c r="LL34" i="7"/>
  <c r="LN45" i="8" s="1"/>
  <c r="LN28" i="8" s="1"/>
  <c r="LL44" i="7"/>
  <c r="LN50" i="8" s="1"/>
  <c r="LN33" i="8" s="1"/>
  <c r="LN35" i="8" s="1"/>
  <c r="LH44" i="7"/>
  <c r="LJ50" i="8" s="1"/>
  <c r="LJ33" i="8" s="1"/>
  <c r="LJ35" i="8" s="1"/>
  <c r="LN44" i="7"/>
  <c r="LP50" i="8" s="1"/>
  <c r="LP33" i="8" s="1"/>
  <c r="LP35" i="8" s="1"/>
  <c r="LM44" i="7"/>
  <c r="LO50" i="8" s="1"/>
  <c r="LO33" i="8" s="1"/>
  <c r="LO35" i="8" s="1"/>
  <c r="LO44" i="7"/>
  <c r="LQ50" i="8" s="1"/>
  <c r="LQ33" i="8" s="1"/>
  <c r="LQ35" i="8" s="1"/>
  <c r="LK44" i="7"/>
  <c r="LM50" i="8" s="1"/>
  <c r="LM33" i="8" s="1"/>
  <c r="LM35" i="8" s="1"/>
  <c r="LA34" i="7"/>
  <c r="LC45" i="8" s="1"/>
  <c r="LC28" i="8" s="1"/>
  <c r="KU34" i="7"/>
  <c r="KW45" i="8" s="1"/>
  <c r="KW28" i="8" s="1"/>
  <c r="KZ34" i="7"/>
  <c r="LB45" i="8" s="1"/>
  <c r="LB28" i="8" s="1"/>
  <c r="KW34" i="7"/>
  <c r="KY45" i="8" s="1"/>
  <c r="KY28" i="8" s="1"/>
  <c r="LC34" i="7"/>
  <c r="LE45" i="8" s="1"/>
  <c r="LE28" i="8" s="1"/>
  <c r="KX34" i="7"/>
  <c r="KZ45" i="8" s="1"/>
  <c r="KZ28" i="8" s="1"/>
  <c r="AB34" i="7"/>
  <c r="KV34" i="7"/>
  <c r="KX45" i="8" s="1"/>
  <c r="KX28" i="8" s="1"/>
  <c r="LF34" i="7"/>
  <c r="LH45" i="8" s="1"/>
  <c r="LH28" i="8" s="1"/>
  <c r="KY34" i="7"/>
  <c r="LA45" i="8" s="1"/>
  <c r="LA28" i="8" s="1"/>
  <c r="LE34" i="7"/>
  <c r="LG45" i="8" s="1"/>
  <c r="LG28" i="8" s="1"/>
  <c r="LB34" i="7"/>
  <c r="LD45" i="8" s="1"/>
  <c r="LD28" i="8" s="1"/>
  <c r="LD34" i="7"/>
  <c r="LF45" i="8" s="1"/>
  <c r="LF28" i="8" s="1"/>
  <c r="LP44" i="7"/>
  <c r="LR50" i="8" s="1"/>
  <c r="LR33" i="8" s="1"/>
  <c r="LR35" i="8" s="1"/>
  <c r="LI44" i="7"/>
  <c r="LK50" i="8" s="1"/>
  <c r="LK33" i="8" s="1"/>
  <c r="LK35" i="8" s="1"/>
  <c r="LQ44" i="7"/>
  <c r="LS50" i="8" s="1"/>
  <c r="LG44" i="7"/>
  <c r="LI50" i="8" s="1"/>
  <c r="LI33" i="8" s="1"/>
  <c r="LI35" i="8" s="1"/>
  <c r="LJ44" i="7"/>
  <c r="LL50" i="8" s="1"/>
  <c r="LL33" i="8" s="1"/>
  <c r="LL35" i="8" s="1"/>
  <c r="LR44" i="7"/>
  <c r="LT50" i="8" s="1"/>
  <c r="LT33" i="8" s="1"/>
  <c r="LT35" i="8" s="1"/>
  <c r="KS30" i="8"/>
  <c r="KS32" i="8" s="1"/>
  <c r="KN30" i="8"/>
  <c r="KN32" i="8" s="1"/>
  <c r="KT30" i="8"/>
  <c r="KT32" i="8" s="1"/>
  <c r="KU30" i="8"/>
  <c r="KU32" i="8" s="1"/>
  <c r="KQ30" i="8"/>
  <c r="KQ32" i="8" s="1"/>
  <c r="KK30" i="8"/>
  <c r="KK32" i="8" s="1"/>
  <c r="KP30" i="8"/>
  <c r="KP32" i="8" s="1"/>
  <c r="KR30" i="8"/>
  <c r="KR32" i="8" s="1"/>
  <c r="KV30" i="8"/>
  <c r="KV32" i="8" s="1"/>
  <c r="KM30" i="8"/>
  <c r="KM32" i="8" s="1"/>
  <c r="AC156" i="7"/>
  <c r="LH33" i="8"/>
  <c r="LH35" i="8" s="1"/>
  <c r="LD33" i="8"/>
  <c r="LD35" i="8" s="1"/>
  <c r="LE33" i="8"/>
  <c r="LE35" i="8" s="1"/>
  <c r="LB33" i="8"/>
  <c r="LB35" i="8" s="1"/>
  <c r="KO30" i="8"/>
  <c r="KO32" i="8" s="1"/>
  <c r="KX33" i="8"/>
  <c r="KX35" i="8" s="1"/>
  <c r="KZ33" i="8"/>
  <c r="KZ35" i="8" s="1"/>
  <c r="KY33" i="8"/>
  <c r="KY35" i="8" s="1"/>
  <c r="LC33" i="8"/>
  <c r="LC35" i="8" s="1"/>
  <c r="KL30" i="8"/>
  <c r="KL32" i="8" s="1"/>
  <c r="LF33" i="8"/>
  <c r="LF35" i="8" s="1"/>
  <c r="LG33" i="8"/>
  <c r="LG35" i="8" s="1"/>
  <c r="KW33" i="8"/>
  <c r="KW35" i="8" s="1"/>
  <c r="LA33" i="8"/>
  <c r="LA35" i="8" s="1"/>
  <c r="AC348" i="7"/>
  <c r="AA72" i="7"/>
  <c r="AA346" i="7"/>
  <c r="KU165" i="7"/>
  <c r="LA165" i="7"/>
  <c r="KY165" i="7"/>
  <c r="LB165" i="7"/>
  <c r="KX165" i="7"/>
  <c r="LD165" i="7"/>
  <c r="LM165" i="7"/>
  <c r="KZ165" i="7"/>
  <c r="KW165" i="7"/>
  <c r="LC165" i="7"/>
  <c r="LE165" i="7"/>
  <c r="LF165" i="7"/>
  <c r="KV165" i="7"/>
  <c r="AB20" i="7"/>
  <c r="AB84" i="7"/>
  <c r="KW20" i="7"/>
  <c r="KU20" i="7"/>
  <c r="LA20" i="7"/>
  <c r="LF20" i="7"/>
  <c r="LD20" i="7"/>
  <c r="LC20" i="7"/>
  <c r="KV20" i="7"/>
  <c r="KY20" i="7"/>
  <c r="KZ20" i="7"/>
  <c r="LE20" i="7"/>
  <c r="KX20" i="7"/>
  <c r="LB20" i="7"/>
  <c r="KS46" i="7"/>
  <c r="KS45" i="7"/>
  <c r="KP46" i="7"/>
  <c r="KP45" i="7"/>
  <c r="KJ46" i="7"/>
  <c r="KJ45" i="7"/>
  <c r="KR46" i="7"/>
  <c r="KR45" i="7"/>
  <c r="KQ46" i="7"/>
  <c r="KQ45" i="7"/>
  <c r="AC15" i="7"/>
  <c r="AC79" i="7"/>
  <c r="LO15" i="7"/>
  <c r="LM15" i="7"/>
  <c r="LG15" i="7"/>
  <c r="LQ15" i="7"/>
  <c r="LH15" i="7"/>
  <c r="LR15" i="7"/>
  <c r="LJ15" i="7"/>
  <c r="LP15" i="7"/>
  <c r="LL15" i="7"/>
  <c r="LK15" i="7"/>
  <c r="LI15" i="7"/>
  <c r="LN15" i="7"/>
  <c r="AB158" i="7"/>
  <c r="AB95" i="7"/>
  <c r="AB72" i="7" s="1"/>
  <c r="AA46" i="7"/>
  <c r="AC45" i="8"/>
  <c r="AC28" i="8" s="1"/>
  <c r="AA45" i="7"/>
  <c r="AC125" i="7"/>
  <c r="AC53" i="7" s="1"/>
  <c r="KI45" i="7"/>
  <c r="KI46" i="7"/>
  <c r="KT45" i="7"/>
  <c r="KT46" i="7"/>
  <c r="AC9" i="7"/>
  <c r="AC73" i="7"/>
  <c r="LQ9" i="7"/>
  <c r="LO9" i="7"/>
  <c r="LP9" i="7"/>
  <c r="LJ9" i="7"/>
  <c r="LM9" i="7"/>
  <c r="LH9" i="7"/>
  <c r="LG9" i="7"/>
  <c r="LR9" i="7"/>
  <c r="LL9" i="7"/>
  <c r="LI9" i="7"/>
  <c r="LK9" i="7"/>
  <c r="LN9" i="7"/>
  <c r="AB16" i="7"/>
  <c r="AB80" i="7"/>
  <c r="LA16" i="7"/>
  <c r="KZ16" i="7"/>
  <c r="KY16" i="7"/>
  <c r="KW16" i="7"/>
  <c r="LF16" i="7"/>
  <c r="KV16" i="7"/>
  <c r="LC16" i="7"/>
  <c r="KU16" i="7"/>
  <c r="LD16" i="7"/>
  <c r="LB16" i="7"/>
  <c r="LE16" i="7"/>
  <c r="KX16" i="7"/>
  <c r="KL46" i="7"/>
  <c r="KL45" i="7"/>
  <c r="KM46" i="7"/>
  <c r="KM45" i="7"/>
  <c r="AC95" i="7"/>
  <c r="AC72" i="7" s="1"/>
  <c r="AB11" i="7"/>
  <c r="AB75" i="7"/>
  <c r="KV11" i="7"/>
  <c r="KW11" i="7"/>
  <c r="KU11" i="7"/>
  <c r="KZ11" i="7"/>
  <c r="KY11" i="7"/>
  <c r="LC11" i="7"/>
  <c r="LD11" i="7"/>
  <c r="LF11" i="7"/>
  <c r="LA11" i="7"/>
  <c r="LE11" i="7"/>
  <c r="LB11" i="7"/>
  <c r="KX11" i="7"/>
  <c r="AC146" i="7"/>
  <c r="KN46" i="7"/>
  <c r="KN45" i="7"/>
  <c r="KK46" i="7"/>
  <c r="KK45" i="7"/>
  <c r="AE46" i="8"/>
  <c r="AC14" i="7"/>
  <c r="AC78" i="7"/>
  <c r="LG14" i="7"/>
  <c r="LQ14" i="7"/>
  <c r="LH14" i="7"/>
  <c r="LO14" i="7"/>
  <c r="LP14" i="7"/>
  <c r="LR14" i="7"/>
  <c r="LJ14" i="7"/>
  <c r="LM14" i="7"/>
  <c r="LL14" i="7"/>
  <c r="LI14" i="7"/>
  <c r="LN14" i="7"/>
  <c r="LK14" i="7"/>
  <c r="AC11" i="7"/>
  <c r="AC75" i="7"/>
  <c r="LR11" i="7"/>
  <c r="LH11" i="7"/>
  <c r="LQ11" i="7"/>
  <c r="LO11" i="7"/>
  <c r="LP11" i="7"/>
  <c r="LJ11" i="7"/>
  <c r="LG11" i="7"/>
  <c r="LM11" i="7"/>
  <c r="LL11" i="7"/>
  <c r="LK11" i="7"/>
  <c r="LI11" i="7"/>
  <c r="LN11" i="7"/>
  <c r="AB125" i="7"/>
  <c r="AB53" i="7" s="1"/>
  <c r="AB157" i="7"/>
  <c r="AB21" i="7"/>
  <c r="AB85" i="7"/>
  <c r="KW21" i="7"/>
  <c r="LC21" i="7"/>
  <c r="KY21" i="7"/>
  <c r="KV21" i="7"/>
  <c r="LA21" i="7"/>
  <c r="KU21" i="7"/>
  <c r="LD21" i="7"/>
  <c r="KZ21" i="7"/>
  <c r="LF21" i="7"/>
  <c r="KX21" i="7"/>
  <c r="LB21" i="7"/>
  <c r="LE21" i="7"/>
  <c r="AC10" i="7"/>
  <c r="AC74" i="7"/>
  <c r="LM10" i="7"/>
  <c r="LG10" i="7"/>
  <c r="LO10" i="7"/>
  <c r="LJ10" i="7"/>
  <c r="LQ10" i="7"/>
  <c r="LR10" i="7"/>
  <c r="LP10" i="7"/>
  <c r="LH10" i="7"/>
  <c r="LI10" i="7"/>
  <c r="LL10" i="7"/>
  <c r="LK10" i="7"/>
  <c r="LN10" i="7"/>
  <c r="AA30" i="8"/>
  <c r="KO46" i="7"/>
  <c r="KO45" i="7"/>
  <c r="AB146" i="7"/>
  <c r="AB165" i="7"/>
  <c r="AB10" i="7"/>
  <c r="AB74" i="7"/>
  <c r="LF10" i="7"/>
  <c r="LD10" i="7"/>
  <c r="KY10" i="7"/>
  <c r="KV10" i="7"/>
  <c r="KW10" i="7"/>
  <c r="KZ10" i="7"/>
  <c r="LA10" i="7"/>
  <c r="LC10" i="7"/>
  <c r="KU10" i="7"/>
  <c r="LE10" i="7"/>
  <c r="LB10" i="7"/>
  <c r="KX10" i="7"/>
  <c r="AB15" i="7"/>
  <c r="AB79" i="7"/>
  <c r="KU15" i="7"/>
  <c r="KV15" i="7"/>
  <c r="LA15" i="7"/>
  <c r="LC15" i="7"/>
  <c r="KZ15" i="7"/>
  <c r="LD15" i="7"/>
  <c r="KY15" i="7"/>
  <c r="KW15" i="7"/>
  <c r="LF15" i="7"/>
  <c r="LB15" i="7"/>
  <c r="LE15" i="7"/>
  <c r="KX15" i="7"/>
  <c r="AB14" i="7"/>
  <c r="AB78" i="7"/>
  <c r="KY14" i="7"/>
  <c r="KU14" i="7"/>
  <c r="LF14" i="7"/>
  <c r="KV14" i="7"/>
  <c r="KZ14" i="7"/>
  <c r="LD14" i="7"/>
  <c r="KW14" i="7"/>
  <c r="LA14" i="7"/>
  <c r="LC14" i="7"/>
  <c r="KX14" i="7"/>
  <c r="LB14" i="7"/>
  <c r="LE14" i="7"/>
  <c r="MQ165" i="7" l="1"/>
  <c r="LG165" i="7"/>
  <c r="LK165" i="7"/>
  <c r="LQ165" i="7"/>
  <c r="AC165" i="7"/>
  <c r="LL165" i="7"/>
  <c r="LO165" i="7"/>
  <c r="LI165" i="7"/>
  <c r="LQ46" i="8"/>
  <c r="AC158" i="7"/>
  <c r="LJ165" i="7"/>
  <c r="LH165" i="7"/>
  <c r="LP165" i="7"/>
  <c r="LN46" i="8"/>
  <c r="LA46" i="8"/>
  <c r="LA29" i="8"/>
  <c r="LC46" i="8"/>
  <c r="LC29" i="8"/>
  <c r="LC30" i="8" s="1"/>
  <c r="LC32" i="8" s="1"/>
  <c r="LE46" i="8"/>
  <c r="LE29" i="8"/>
  <c r="LE30" i="8" s="1"/>
  <c r="LE32" i="8" s="1"/>
  <c r="LB46" i="8"/>
  <c r="LB29" i="8"/>
  <c r="LB30" i="8" s="1"/>
  <c r="LB32" i="8" s="1"/>
  <c r="KZ46" i="8"/>
  <c r="KZ29" i="8"/>
  <c r="KZ30" i="8" s="1"/>
  <c r="KZ32" i="8" s="1"/>
  <c r="LD46" i="8"/>
  <c r="LD29" i="8"/>
  <c r="LD30" i="8" s="1"/>
  <c r="LD32" i="8" s="1"/>
  <c r="LG46" i="8"/>
  <c r="LG29" i="8"/>
  <c r="LG30" i="8" s="1"/>
  <c r="LG32" i="8" s="1"/>
  <c r="LH46" i="8"/>
  <c r="LH29" i="8"/>
  <c r="LO29" i="8"/>
  <c r="LO30" i="8" s="1"/>
  <c r="LO32" i="8" s="1"/>
  <c r="AD46" i="8"/>
  <c r="AD29" i="8"/>
  <c r="LR46" i="8"/>
  <c r="LJ46" i="8"/>
  <c r="LL46" i="8"/>
  <c r="LM46" i="8"/>
  <c r="LT46" i="8"/>
  <c r="AC157" i="7"/>
  <c r="LA30" i="8"/>
  <c r="LA32" i="8" s="1"/>
  <c r="LR165" i="7"/>
  <c r="LN165" i="7"/>
  <c r="AA90" i="7"/>
  <c r="AC68" i="7"/>
  <c r="AB68" i="7"/>
  <c r="AC349" i="7"/>
  <c r="LJ17" i="7"/>
  <c r="LJ27" i="7" s="1"/>
  <c r="LN17" i="7"/>
  <c r="LN27" i="7" s="1"/>
  <c r="LK17" i="7"/>
  <c r="LK27" i="7" s="1"/>
  <c r="LM47" i="8" s="1"/>
  <c r="LM49" i="8" s="1"/>
  <c r="LP17" i="7"/>
  <c r="LP27" i="7" s="1"/>
  <c r="LG17" i="7"/>
  <c r="LG27" i="7" s="1"/>
  <c r="LM17" i="7"/>
  <c r="LM27" i="7" s="1"/>
  <c r="AC81" i="7"/>
  <c r="AC90" i="7" s="1"/>
  <c r="LL17" i="7"/>
  <c r="LL27" i="7" s="1"/>
  <c r="LI17" i="7"/>
  <c r="LI27" i="7" s="1"/>
  <c r="LH17" i="7"/>
  <c r="LH27" i="7" s="1"/>
  <c r="LJ47" i="8" s="1"/>
  <c r="LJ49" i="8" s="1"/>
  <c r="LQ17" i="7"/>
  <c r="LQ27" i="7" s="1"/>
  <c r="LO17" i="7"/>
  <c r="LO27" i="7" s="1"/>
  <c r="LR17" i="7"/>
  <c r="LR27" i="7" s="1"/>
  <c r="LT47" i="8" s="1"/>
  <c r="LT49" i="8" s="1"/>
  <c r="AC17" i="7"/>
  <c r="AC27" i="7" s="1"/>
  <c r="AE47" i="8" s="1"/>
  <c r="AB349" i="7"/>
  <c r="KV17" i="7"/>
  <c r="KV27" i="7" s="1"/>
  <c r="KX47" i="8" s="1"/>
  <c r="KX49" i="8" s="1"/>
  <c r="LE17" i="7"/>
  <c r="LE27" i="7" s="1"/>
  <c r="LG47" i="8" s="1"/>
  <c r="LG49" i="8" s="1"/>
  <c r="AB81" i="7"/>
  <c r="AB90" i="7" s="1"/>
  <c r="KZ17" i="7"/>
  <c r="KZ27" i="7" s="1"/>
  <c r="LB47" i="8" s="1"/>
  <c r="LB49" i="8" s="1"/>
  <c r="LB17" i="7"/>
  <c r="LB27" i="7" s="1"/>
  <c r="LD47" i="8" s="1"/>
  <c r="LD49" i="8" s="1"/>
  <c r="KX17" i="7"/>
  <c r="KX27" i="7" s="1"/>
  <c r="KZ47" i="8" s="1"/>
  <c r="KZ49" i="8" s="1"/>
  <c r="KW17" i="7"/>
  <c r="KW27" i="7" s="1"/>
  <c r="KY47" i="8" s="1"/>
  <c r="KY49" i="8" s="1"/>
  <c r="LF17" i="7"/>
  <c r="LF27" i="7" s="1"/>
  <c r="LH47" i="8" s="1"/>
  <c r="LH49" i="8" s="1"/>
  <c r="KY17" i="7"/>
  <c r="KY27" i="7" s="1"/>
  <c r="LA47" i="8" s="1"/>
  <c r="LA49" i="8" s="1"/>
  <c r="LD17" i="7"/>
  <c r="LD27" i="7" s="1"/>
  <c r="LF47" i="8" s="1"/>
  <c r="LF49" i="8" s="1"/>
  <c r="LA17" i="7"/>
  <c r="LA27" i="7" s="1"/>
  <c r="LC47" i="8" s="1"/>
  <c r="LC49" i="8" s="1"/>
  <c r="LC17" i="7"/>
  <c r="LC27" i="7" s="1"/>
  <c r="LE47" i="8" s="1"/>
  <c r="LE49" i="8" s="1"/>
  <c r="AB17" i="7"/>
  <c r="AB27" i="7" s="1"/>
  <c r="AD47" i="8" s="1"/>
  <c r="KU17" i="7"/>
  <c r="KU27" i="7" s="1"/>
  <c r="KW47" i="8" s="1"/>
  <c r="KW49" i="8" s="1"/>
  <c r="F47" i="8"/>
  <c r="F28" i="8"/>
  <c r="F45" i="8"/>
  <c r="AC49" i="8"/>
  <c r="KX30" i="8"/>
  <c r="KX32" i="8" s="1"/>
  <c r="LM30" i="8"/>
  <c r="LM32" i="8" s="1"/>
  <c r="LS33" i="8"/>
  <c r="LS35" i="8" s="1"/>
  <c r="LJ30" i="8"/>
  <c r="LJ32" i="8" s="1"/>
  <c r="LR30" i="8"/>
  <c r="LR32" i="8" s="1"/>
  <c r="KY30" i="8"/>
  <c r="KY32" i="8" s="1"/>
  <c r="LI30" i="8"/>
  <c r="LI32" i="8" s="1"/>
  <c r="LQ30" i="8"/>
  <c r="LQ32" i="8" s="1"/>
  <c r="LS30" i="8"/>
  <c r="LS32" i="8" s="1"/>
  <c r="LF30" i="8"/>
  <c r="LF32" i="8" s="1"/>
  <c r="LN30" i="8"/>
  <c r="LN32" i="8" s="1"/>
  <c r="LP30" i="8"/>
  <c r="LP32" i="8" s="1"/>
  <c r="LH30" i="8"/>
  <c r="LH32" i="8" s="1"/>
  <c r="KW30" i="8"/>
  <c r="KW32" i="8" s="1"/>
  <c r="LT30" i="8"/>
  <c r="LT32" i="8" s="1"/>
  <c r="LL30" i="8"/>
  <c r="LL32" i="8" s="1"/>
  <c r="LK30" i="8"/>
  <c r="LK32" i="8" s="1"/>
  <c r="AC346" i="7"/>
  <c r="AB346" i="7"/>
  <c r="MR165" i="7"/>
  <c r="KU46" i="7"/>
  <c r="KU45" i="7"/>
  <c r="LP46" i="7"/>
  <c r="LP45" i="7"/>
  <c r="KY46" i="7"/>
  <c r="KY45" i="7"/>
  <c r="LR46" i="7"/>
  <c r="LR45" i="7"/>
  <c r="AC46" i="7"/>
  <c r="AE45" i="8"/>
  <c r="AE28" i="8" s="1"/>
  <c r="AC45" i="7"/>
  <c r="LI46" i="7"/>
  <c r="LI45" i="7"/>
  <c r="LE46" i="7"/>
  <c r="LE45" i="7"/>
  <c r="LK46" i="7"/>
  <c r="LK45" i="7"/>
  <c r="LD46" i="7"/>
  <c r="LD45" i="7"/>
  <c r="LN46" i="7"/>
  <c r="LN45" i="7"/>
  <c r="LA46" i="7"/>
  <c r="LA45" i="7"/>
  <c r="KW46" i="7"/>
  <c r="KW45" i="7"/>
  <c r="KZ46" i="7"/>
  <c r="KZ45" i="7"/>
  <c r="AA32" i="8"/>
  <c r="LO45" i="7"/>
  <c r="LO46" i="7"/>
  <c r="LJ46" i="7"/>
  <c r="LJ45" i="7"/>
  <c r="LB46" i="7"/>
  <c r="LB45" i="7"/>
  <c r="AB46" i="7"/>
  <c r="AD45" i="8"/>
  <c r="AD28" i="8" s="1"/>
  <c r="AB45" i="7"/>
  <c r="LQ46" i="7"/>
  <c r="LQ45" i="7"/>
  <c r="LC46" i="7"/>
  <c r="LC45" i="7"/>
  <c r="LM46" i="7"/>
  <c r="LM45" i="7"/>
  <c r="LG46" i="7"/>
  <c r="LG45" i="7"/>
  <c r="LF46" i="7"/>
  <c r="LF45" i="7"/>
  <c r="KX46" i="7"/>
  <c r="KX45" i="7"/>
  <c r="LH46" i="7"/>
  <c r="LH45" i="7"/>
  <c r="LL46" i="7"/>
  <c r="LL45" i="7"/>
  <c r="KV46" i="7"/>
  <c r="KV45" i="7"/>
  <c r="MS165" i="7" l="1"/>
  <c r="LN47" i="8"/>
  <c r="LN49" i="8" s="1"/>
  <c r="H8" i="39"/>
  <c r="AD30" i="8"/>
  <c r="AD32" i="8" s="1"/>
  <c r="AE30" i="8"/>
  <c r="AE32" i="8" s="1"/>
  <c r="F49" i="8"/>
  <c r="AC30" i="8"/>
  <c r="F30" i="8" s="1"/>
  <c r="G8" i="39"/>
  <c r="D8" i="39"/>
  <c r="AE49" i="8"/>
  <c r="AD49" i="8"/>
  <c r="N8" i="39"/>
  <c r="K8" i="39"/>
  <c r="LQ47" i="8"/>
  <c r="LQ49" i="8" s="1"/>
  <c r="C8" i="39"/>
  <c r="LI47" i="8"/>
  <c r="LI49" i="8" s="1"/>
  <c r="J8" i="39"/>
  <c r="LP47" i="8"/>
  <c r="LP49" i="8" s="1"/>
  <c r="M8" i="39"/>
  <c r="LS47" i="8"/>
  <c r="LS49" i="8" s="1"/>
  <c r="I8" i="39"/>
  <c r="LO47" i="8"/>
  <c r="LO49" i="8" s="1"/>
  <c r="E8" i="39"/>
  <c r="LK47" i="8"/>
  <c r="LK49" i="8" s="1"/>
  <c r="F8" i="39"/>
  <c r="LL47" i="8"/>
  <c r="LL49" i="8" s="1"/>
  <c r="L8" i="39"/>
  <c r="LR47" i="8"/>
  <c r="LR49" i="8" s="1"/>
  <c r="LT165" i="7"/>
  <c r="AC32" i="8" l="1"/>
  <c r="F32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Katja Jensen</author>
  </authors>
  <commentList>
    <comment ref="C3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Katja Jensen:</t>
        </r>
        <r>
          <rPr>
            <sz val="9"/>
            <color indexed="81"/>
            <rFont val="Tahoma"/>
            <family val="2"/>
          </rPr>
          <t xml:space="preserve">
Bemærk at kulværker bruger en justeret energiomkostning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Heat generation - timestep1" description="Heat generation - timestep" type="5" refreshedVersion="5">
    <dbPr connection="Provider=SQLOLEDB.1;Integrated Security=SSPI;Persist Security Info=True;Initial Catalog=BalmorelDB01;Data Source=SQL;Use Procedure for Prepare=1;Auto Translate=True;Packet Size=4096;Workstation ID=HAL;Use Encryption for Data=False;Tag with column collation when possible=False" command="SELECT c.[project], c.[caseName], v.* FROM BalmorelDB01.dbo.[View-Heat generation - timestep] v INNER JOIN BalmorelDB01.dbo.[Cases] c ON v.[caseId] = c.[caseId] WHERE c.[caseName] IN ( 'NoKonvFlat100_bb3_2040','NoKonvFlat100_bb3_2020_1','NoKonvFlat100_bb3_2025_1','NoKonvFlat100_bb3_2030_1','NoKonvFlat50_bb3_2020_1','NoKonvFlat50_bb3_2030_1','NoKonvFlat50_bb3_2025_1','NoKonvFlat50_bb3_2035_1','NoKonvFlat100_bb3_2035_1','NoKonvFlat50_bb3_2040_1','NoKonvFlat100_bb3_2018_2','NoKonvFlat50_bb3_2018_2','NoKonv_bb3_2040_1','NoKonv_bb3_2020_1','NoKonv_bb3_2030_1','NoKonv_bb3_2035_1','NoKonv_bb3_2025_1','NoKonv_bb3_2018_1')"/>
  </connection>
</connections>
</file>

<file path=xl/sharedStrings.xml><?xml version="1.0" encoding="utf-8"?>
<sst xmlns="http://schemas.openxmlformats.org/spreadsheetml/2006/main" count="7965" uniqueCount="874">
  <si>
    <t>-</t>
  </si>
  <si>
    <t>Produktionskapacitet</t>
  </si>
  <si>
    <t>Investering</t>
  </si>
  <si>
    <t>Levetid (af anlæg hos forbruger)</t>
  </si>
  <si>
    <t>Virkningsgrad</t>
  </si>
  <si>
    <t>Årlig varmeproduktion</t>
  </si>
  <si>
    <t>Elforbrug</t>
  </si>
  <si>
    <t>Total</t>
  </si>
  <si>
    <t>Enhed</t>
  </si>
  <si>
    <t>kW</t>
  </si>
  <si>
    <t>kr.</t>
  </si>
  <si>
    <t>år</t>
  </si>
  <si>
    <t>GJ/år</t>
  </si>
  <si>
    <t>MWh/år</t>
  </si>
  <si>
    <t>Elvirkningsgrad</t>
  </si>
  <si>
    <t>Varmevirkningsgrad</t>
  </si>
  <si>
    <t>Indtægt elsalg</t>
  </si>
  <si>
    <t>Afgifter</t>
  </si>
  <si>
    <t>Price year</t>
  </si>
  <si>
    <t>KKV</t>
  </si>
  <si>
    <t>Brændsel</t>
  </si>
  <si>
    <t>Geotermi</t>
  </si>
  <si>
    <t>Type</t>
  </si>
  <si>
    <t>Modtryk</t>
  </si>
  <si>
    <t>Udtag</t>
  </si>
  <si>
    <t>2020</t>
  </si>
  <si>
    <t>TJ</t>
  </si>
  <si>
    <t>Kedel</t>
  </si>
  <si>
    <t>Teknisk data</t>
  </si>
  <si>
    <t xml:space="preserve">Investering </t>
  </si>
  <si>
    <t>kr MW/el</t>
  </si>
  <si>
    <t>Var O&amp;M</t>
  </si>
  <si>
    <t>kg/GJ</t>
  </si>
  <si>
    <t>CH4</t>
  </si>
  <si>
    <t>N2O</t>
  </si>
  <si>
    <t>Økonomisk data</t>
  </si>
  <si>
    <t>kg/GJ brændsel</t>
  </si>
  <si>
    <t>Elforbrug til pumper</t>
  </si>
  <si>
    <t>Beregning     Varmeproduktionsomkostning</t>
  </si>
  <si>
    <t>Generel input data</t>
  </si>
  <si>
    <t>Kr/ton CO2</t>
  </si>
  <si>
    <t>Brændselspris</t>
  </si>
  <si>
    <t>DKK/GJ fuel</t>
  </si>
  <si>
    <t>CO2-pris</t>
  </si>
  <si>
    <t>Kr/GJ fuel</t>
  </si>
  <si>
    <t xml:space="preserve">Værk data </t>
  </si>
  <si>
    <t xml:space="preserve">Fastsat levetid </t>
  </si>
  <si>
    <t>Placering</t>
  </si>
  <si>
    <t>Central</t>
  </si>
  <si>
    <t>Keddel</t>
  </si>
  <si>
    <t>Decentral</t>
  </si>
  <si>
    <t>Investeringsdata</t>
  </si>
  <si>
    <t>Kr/MWh</t>
  </si>
  <si>
    <t>Generel inflation
(BVT-deflatoren)</t>
  </si>
  <si>
    <t>Stigning i %</t>
  </si>
  <si>
    <t>DKK/ton</t>
  </si>
  <si>
    <t>Scenarier</t>
  </si>
  <si>
    <t>Prisindeks 2015=1</t>
  </si>
  <si>
    <t>Prisår</t>
  </si>
  <si>
    <t>Diskonteringsrate</t>
  </si>
  <si>
    <t>Brændsels- og CO2-scenarie</t>
  </si>
  <si>
    <t>Afgifts-sats</t>
  </si>
  <si>
    <t>Kr/GJ</t>
  </si>
  <si>
    <t>2025</t>
  </si>
  <si>
    <t>2030</t>
  </si>
  <si>
    <t>2035</t>
  </si>
  <si>
    <t>AVV1</t>
  </si>
  <si>
    <t>AVV1-ST-E1-WP</t>
  </si>
  <si>
    <t>AVV2</t>
  </si>
  <si>
    <t>AVV2-GT-E1-NG-V</t>
  </si>
  <si>
    <t>AVV2-ST-E1-ST-V</t>
  </si>
  <si>
    <t>AVV2-ST-E1-WP-V</t>
  </si>
  <si>
    <t>AMV1</t>
  </si>
  <si>
    <t>AMV1-HO-BP1-WP</t>
  </si>
  <si>
    <t>AMV1-ST-E1-WP</t>
  </si>
  <si>
    <t>AMV3-ST-E0-CO</t>
  </si>
  <si>
    <t>HCV8</t>
  </si>
  <si>
    <t>KARA</t>
  </si>
  <si>
    <t>KARA5-ST-B9_2</t>
  </si>
  <si>
    <t>KARA6-ST-B1</t>
  </si>
  <si>
    <t>VF5-ST-B9_2</t>
  </si>
  <si>
    <t>VF6-ST-B0_2</t>
  </si>
  <si>
    <t>VF7-ST-B2</t>
  </si>
  <si>
    <t>LYNETTEN</t>
  </si>
  <si>
    <t>Spidslast</t>
  </si>
  <si>
    <t>SP-CHUS</t>
  </si>
  <si>
    <t>SP-CNOR</t>
  </si>
  <si>
    <t>SP-CTAR</t>
  </si>
  <si>
    <t>SP-KONS</t>
  </si>
  <si>
    <t>SP-VF</t>
  </si>
  <si>
    <t>SP-HCVgas</t>
  </si>
  <si>
    <t>SP-SMV</t>
  </si>
  <si>
    <t>SP-VEKN_gas</t>
  </si>
  <si>
    <t>SP-VEKV_gas</t>
  </si>
  <si>
    <t>Geo_EL_NH_HeatPump-20</t>
  </si>
  <si>
    <t>KOEGE-ST-B7</t>
  </si>
  <si>
    <t>KOEGE-ST-B8</t>
  </si>
  <si>
    <t>Varmepumper</t>
  </si>
  <si>
    <t>HeatPump_Indu</t>
  </si>
  <si>
    <t>Solvarme</t>
  </si>
  <si>
    <t>SolarDH_KBH</t>
  </si>
  <si>
    <t>SP lightoil</t>
  </si>
  <si>
    <t>SP bio</t>
  </si>
  <si>
    <t>SP bio gas</t>
  </si>
  <si>
    <t>Anlægstype</t>
  </si>
  <si>
    <t>CO2</t>
  </si>
  <si>
    <t>SO2</t>
  </si>
  <si>
    <t>NOx</t>
  </si>
  <si>
    <t>PM2,5</t>
  </si>
  <si>
    <t>Kg/GJ</t>
  </si>
  <si>
    <t>g/GJ</t>
  </si>
  <si>
    <t>Centrale kraftværker og kraftvarmeværker</t>
  </si>
  <si>
    <t>Naturgas</t>
  </si>
  <si>
    <t>Dampturbine</t>
  </si>
  <si>
    <t>Kul</t>
  </si>
  <si>
    <t>Fuelolie</t>
  </si>
  <si>
    <t>Decentrale kraftvarmeværker</t>
  </si>
  <si>
    <t>Gasturbine</t>
  </si>
  <si>
    <t>Motor</t>
  </si>
  <si>
    <t>Affald</t>
  </si>
  <si>
    <t>Biogas</t>
  </si>
  <si>
    <t>Fjernvarmeværker o.lign.**</t>
  </si>
  <si>
    <t>Halm</t>
  </si>
  <si>
    <t>Træ</t>
  </si>
  <si>
    <t>Husholdninger</t>
  </si>
  <si>
    <t>Gasolie</t>
  </si>
  <si>
    <t>Træpiller</t>
  </si>
  <si>
    <t>Brænde og andre træprodukter</t>
  </si>
  <si>
    <t>* Der er meget stor usikkerhed på PM2,5-faktorerne, da de er baseret på målinger på ganske få anlæg</t>
  </si>
  <si>
    <t>** Faktorerne kan med god tilnærmelse også anvendes for større kedler fx i industrien</t>
  </si>
  <si>
    <t>Note: For biomasse er anvendt en CO2 emissionsfaktor på 0</t>
  </si>
  <si>
    <t>An 
virksomhed*</t>
  </si>
  <si>
    <t>An 
husholdning*</t>
  </si>
  <si>
    <t>* Inkl. nettab. Om muligt bør der korrigeres i forhold til den specifikke tidsprofil ved konkrete tiltag eller anlæg.</t>
  </si>
  <si>
    <t>Note 1: Kun nødvendig PSO (Net, Forsyningssikkerhed, Øvrig) regnes med i den resulterende elpris</t>
  </si>
  <si>
    <t>Note 2: Ved virksomhed forstås et årligt elforbrug på mere end 15 MWh</t>
  </si>
  <si>
    <t>Total, langsigtede</t>
  </si>
  <si>
    <t>Total, kortsigtede</t>
  </si>
  <si>
    <t>Prisjustering (fra 2014 til valgte år)</t>
  </si>
  <si>
    <t>Emissionsfaktorer</t>
  </si>
  <si>
    <t>Emissionspriser (skadesomkostninger)</t>
  </si>
  <si>
    <t>Kr/kg</t>
  </si>
  <si>
    <t>CO2-ækvivalenter</t>
  </si>
  <si>
    <t>N2O-pris</t>
  </si>
  <si>
    <t>Indtægt eltilskud</t>
  </si>
  <si>
    <t>Max elkapacitet</t>
  </si>
  <si>
    <t>kr/GJ</t>
  </si>
  <si>
    <t>kr/år</t>
  </si>
  <si>
    <t>Anlæg</t>
  </si>
  <si>
    <t>Elkapacitet, max (MW)</t>
  </si>
  <si>
    <t>Modtrykelvirkningsgrad</t>
  </si>
  <si>
    <t>Var. D&amp;V Omk.</t>
  </si>
  <si>
    <t>Træflis</t>
  </si>
  <si>
    <t>AVV1-ST-E1-CO</t>
  </si>
  <si>
    <t>EURDKK</t>
  </si>
  <si>
    <t>Fuldlasttimer</t>
  </si>
  <si>
    <t>Data fastsat</t>
  </si>
  <si>
    <t>Total uden affald</t>
  </si>
  <si>
    <t>AVV1kul</t>
  </si>
  <si>
    <t>AVV1træ</t>
  </si>
  <si>
    <t>AVV2halm</t>
  </si>
  <si>
    <t>AVV2træ</t>
  </si>
  <si>
    <t>AMV1træ</t>
  </si>
  <si>
    <t>AMV3kul</t>
  </si>
  <si>
    <t>AMV4træ</t>
  </si>
  <si>
    <t>HCVgas</t>
  </si>
  <si>
    <t>SPgas</t>
  </si>
  <si>
    <t>VP</t>
  </si>
  <si>
    <t>Sol</t>
  </si>
  <si>
    <t>AMV1træBP</t>
  </si>
  <si>
    <t>AMV4træBP</t>
  </si>
  <si>
    <t>SPolie</t>
  </si>
  <si>
    <t>Kapitalomkostning</t>
  </si>
  <si>
    <t>Faste D&amp;V</t>
  </si>
  <si>
    <t>CO2-omkostning</t>
  </si>
  <si>
    <t>CH4-omkostning</t>
  </si>
  <si>
    <t>N20-omkostning</t>
  </si>
  <si>
    <t>SO2-omkostning</t>
  </si>
  <si>
    <t>NOx-omkostning</t>
  </si>
  <si>
    <t>PM2,5-omkostning</t>
  </si>
  <si>
    <t>Ja</t>
  </si>
  <si>
    <t>Nej</t>
  </si>
  <si>
    <t>Valg</t>
  </si>
  <si>
    <t>Elpris</t>
  </si>
  <si>
    <t>PM2,5-pris</t>
  </si>
  <si>
    <t>NOx-pris</t>
  </si>
  <si>
    <t>SO2-pris</t>
  </si>
  <si>
    <t>CH4-pris</t>
  </si>
  <si>
    <t>Vis resultater som</t>
  </si>
  <si>
    <t>GJ</t>
  </si>
  <si>
    <t>Indstillinger for resultat</t>
  </si>
  <si>
    <t>Andet valg</t>
  </si>
  <si>
    <t>Anvendt</t>
  </si>
  <si>
    <t>Standard</t>
  </si>
  <si>
    <t>Egen justering</t>
  </si>
  <si>
    <t>Ændres i resultat-fanen</t>
  </si>
  <si>
    <t>Variable D&amp;V</t>
  </si>
  <si>
    <t>Produktion (fra VH3)</t>
  </si>
  <si>
    <t>Spidslast, gas</t>
  </si>
  <si>
    <t>Teknisk levetid</t>
  </si>
  <si>
    <t>GeoEl</t>
  </si>
  <si>
    <t>GeoVa</t>
  </si>
  <si>
    <t>GeoEL</t>
  </si>
  <si>
    <t>El</t>
  </si>
  <si>
    <t>Samfundsøkonomisk eltarif</t>
  </si>
  <si>
    <t>Forskellige</t>
  </si>
  <si>
    <t>g/MWh</t>
  </si>
  <si>
    <t>Forbrug</t>
  </si>
  <si>
    <t>DKK/MWh</t>
  </si>
  <si>
    <t>PJ</t>
  </si>
  <si>
    <t>El-transportomkostninger</t>
  </si>
  <si>
    <t>%</t>
  </si>
  <si>
    <t>Energiomkostninger</t>
  </si>
  <si>
    <t>Titel</t>
  </si>
  <si>
    <t>Spidslast, olie</t>
  </si>
  <si>
    <t>Geotermi, eldreven</t>
  </si>
  <si>
    <t>Geotermi, varmedreven</t>
  </si>
  <si>
    <t>Prisjustering (fra 2011 til valgte år)</t>
  </si>
  <si>
    <t>Fjernelse af eksisterende anlæg</t>
  </si>
  <si>
    <t>5-20</t>
  </si>
  <si>
    <t>Individuel opvarmning, gas</t>
  </si>
  <si>
    <t>Brændselsforbrug ved forbruger</t>
  </si>
  <si>
    <t>Årligt gasforbrug</t>
  </si>
  <si>
    <t>Eltarif, samf.</t>
  </si>
  <si>
    <t>Kr/MWH</t>
  </si>
  <si>
    <t>kr</t>
  </si>
  <si>
    <t>kr/MWh</t>
  </si>
  <si>
    <t>VP2020</t>
  </si>
  <si>
    <t>VP2025</t>
  </si>
  <si>
    <t>VP2030</t>
  </si>
  <si>
    <t>VP2035</t>
  </si>
  <si>
    <t>Sol2020</t>
  </si>
  <si>
    <t>Sol2025</t>
  </si>
  <si>
    <t>Sol2035</t>
  </si>
  <si>
    <t>2018</t>
  </si>
  <si>
    <t>2040</t>
  </si>
  <si>
    <t>AMV3_Bio4</t>
  </si>
  <si>
    <t>AMV3_Bio4_Bypass</t>
  </si>
  <si>
    <t>Køge</t>
  </si>
  <si>
    <t>AMF5_6-ST-B1</t>
  </si>
  <si>
    <t>Vestforbrændingen</t>
  </si>
  <si>
    <t>DK_E_VFBagLyngby_Boiler_NG</t>
  </si>
  <si>
    <t>DK_E_VFBallerup_Boiler_NG</t>
  </si>
  <si>
    <t>DK_E_VFVaerloese_Boiler_NG</t>
  </si>
  <si>
    <t>SP-KOEGE</t>
  </si>
  <si>
    <t>SP-KONN</t>
  </si>
  <si>
    <t>Gas-transportomkostninger</t>
  </si>
  <si>
    <t>kr/anlæg/år</t>
  </si>
  <si>
    <t>Nutidsværdi</t>
  </si>
  <si>
    <t>Med konverteringer</t>
  </si>
  <si>
    <t>Uden konverteringer</t>
  </si>
  <si>
    <t xml:space="preserve">Beregning     Varmeproduktionsomkostning </t>
  </si>
  <si>
    <t>Grund sce.</t>
  </si>
  <si>
    <t>Konverterede</t>
  </si>
  <si>
    <t>Grundscenarie, pris uden konverteringer</t>
  </si>
  <si>
    <t>Konverteringsscenarie</t>
  </si>
  <si>
    <t>Kaldenavn</t>
  </si>
  <si>
    <t>(Flere)</t>
  </si>
  <si>
    <t>Kvotepris</t>
  </si>
  <si>
    <t>Fortrængningspris</t>
  </si>
  <si>
    <t>Anvendt CO2-pris</t>
  </si>
  <si>
    <t>År</t>
  </si>
  <si>
    <t>Indstillinger for VE-gasandel i gasnettet</t>
  </si>
  <si>
    <t>VE-gas</t>
  </si>
  <si>
    <t>Blandet gas</t>
  </si>
  <si>
    <t>Samfundsøkonomiske pris for alle værker (i grundscenarie -uden konverteringer)</t>
  </si>
  <si>
    <t>Samfundsøkonomiske pris per værk, langsigtede (i grundscenarie -uden konverteringer)</t>
  </si>
  <si>
    <t>Summary, samlede pris, kortsigtede (i grundscenarie -uden konverteringer)</t>
  </si>
  <si>
    <t>Summary, samlede pris, langsigtede (i grundscenarie -uden konverteringer)</t>
  </si>
  <si>
    <t>Levetidsforlængelse:</t>
  </si>
  <si>
    <t>Tid, år</t>
  </si>
  <si>
    <t>Amagerværkets produktion til konverterede kunder</t>
  </si>
  <si>
    <t>Ændring</t>
  </si>
  <si>
    <t>Nye kunder</t>
  </si>
  <si>
    <t xml:space="preserve">Fastsættelse af produktionsandel i konverteringsscenarie -med konverteringer </t>
  </si>
  <si>
    <t>Amagerværkets langsigtede pris for nye kunder</t>
  </si>
  <si>
    <t>Marginale pris (samlede pris for nye, konverterede kunder)</t>
  </si>
  <si>
    <t>Total, kortsigtet med lang sigt for nye kunder</t>
  </si>
  <si>
    <t>Forkortelse</t>
  </si>
  <si>
    <t>Lav elpris</t>
  </si>
  <si>
    <t>ENS's elpris</t>
  </si>
  <si>
    <t>Amagerværket blok 1</t>
  </si>
  <si>
    <t>Amagerværket blok 1, bypass</t>
  </si>
  <si>
    <t>Amagerværket blok 3</t>
  </si>
  <si>
    <t>Amagerværket blok 4</t>
  </si>
  <si>
    <t>Amagerværket blok 4, bypass</t>
  </si>
  <si>
    <t>Avedøreværket blok 1</t>
  </si>
  <si>
    <t>EUR/MW el eller total kr.</t>
  </si>
  <si>
    <t>Produktion (fra VPH3)</t>
  </si>
  <si>
    <t>Kapitalomkostninger for nye kunder (hvor AMV1 betales udelukkende af nye kunder fra 2031)</t>
  </si>
  <si>
    <t>AVV2gasGT</t>
  </si>
  <si>
    <t>Lave priser</t>
  </si>
  <si>
    <t>DKK/GJ</t>
  </si>
  <si>
    <t>Egne priser</t>
  </si>
  <si>
    <t>Årstal:</t>
  </si>
  <si>
    <t>20xx</t>
  </si>
  <si>
    <t>General input data</t>
  </si>
  <si>
    <t>Prisscenarie</t>
  </si>
  <si>
    <t>Brændselspriser</t>
  </si>
  <si>
    <t>Produktion med konverteringer</t>
  </si>
  <si>
    <t>Total med affald</t>
  </si>
  <si>
    <t>Produktion uden konverteringer</t>
  </si>
  <si>
    <t>Anvend pris med indfasning af VE-gas</t>
  </si>
  <si>
    <t>Brændsels-og CO-priser</t>
  </si>
  <si>
    <t>Kvotepris-Lave priser</t>
  </si>
  <si>
    <t>Kvotepris-egne priser</t>
  </si>
  <si>
    <t>Naturgasfyr</t>
  </si>
  <si>
    <t>El-salgpris, i forhold til normal pris</t>
  </si>
  <si>
    <t>El-salgspris, i forhold til normal pris</t>
  </si>
  <si>
    <t>Slået til</t>
  </si>
  <si>
    <t>AVV1 på træpiller eller kul</t>
  </si>
  <si>
    <t>Nej, som VPH</t>
  </si>
  <si>
    <t>Generelle</t>
  </si>
  <si>
    <t>Anvendt VE-gas pris (2015)</t>
  </si>
  <si>
    <t>Total, samfundsøkonomisk pris</t>
  </si>
  <si>
    <t>Samfundsøkonomiske pris i alt (uden afgifter)</t>
  </si>
  <si>
    <t>Avedøreværket blok 2, gasturbiner</t>
  </si>
  <si>
    <t>Elkapacitet, modtryk (MW)</t>
  </si>
  <si>
    <t>Brændsel, max (MJ/s)</t>
  </si>
  <si>
    <t>Eldreven geotermi</t>
  </si>
  <si>
    <t>Varmedreven geotermi</t>
  </si>
  <si>
    <t>Varmepumpe</t>
  </si>
  <si>
    <t>Køge Kraftvarme</t>
  </si>
  <si>
    <t>Avedøreværket blok 2, hovedkedel</t>
  </si>
  <si>
    <t>Avedøreværket blok 2, halmkedel</t>
  </si>
  <si>
    <t>H.C. Ørsted Værket blok 8</t>
  </si>
  <si>
    <t>Idriftsættelse</t>
  </si>
  <si>
    <t>Modtryk/bypass</t>
  </si>
  <si>
    <t>Sol2030</t>
  </si>
  <si>
    <t>Varme-kapacitet, max (MJ/s) - (sol i m2)</t>
  </si>
  <si>
    <t>Kapitalomkostninger ikke indregnet</t>
  </si>
  <si>
    <t>Investering og D&amp;V sat til nul, da de bliver inkluderet i AVV1kul</t>
  </si>
  <si>
    <t>kr./GJ varme - dog kr./MWh varme for geotermi, vp og sol</t>
  </si>
  <si>
    <t>Marginale omkostninger for alle værker (vægtet med marginale ændringer)</t>
  </si>
  <si>
    <t>Samlede samfundsøkonomiske fjernvarmepris for hovedstadsområdet</t>
  </si>
  <si>
    <t>Samfundsøkonomiske pris per værk, kortsigtede</t>
  </si>
  <si>
    <t>Diskonteringsrente</t>
  </si>
  <si>
    <t>Anvendte priser i Balmorel</t>
  </si>
  <si>
    <t>Note til dataelement</t>
  </si>
  <si>
    <t>For kraftvarmeværker er det antaget, at der mistes 1 % på årselvirkningsgrad ift fuldlast. Dette tab bliver til varme.</t>
  </si>
  <si>
    <t>Elkøbspris, i forhold til normal pris</t>
  </si>
  <si>
    <t>El-købspris, i forhold til normal pris</t>
  </si>
  <si>
    <t>Note til værk</t>
  </si>
  <si>
    <t>Alle kapitalomkostninger og faste omkostninger indgår i AMV1træ</t>
  </si>
  <si>
    <t>Alle kapitalomkostninger og faste omkostninger indgår i AMV4træ</t>
  </si>
  <si>
    <t>Årlig udskiftningsgrad</t>
  </si>
  <si>
    <t>Pct.</t>
  </si>
  <si>
    <t>Skatteforvridning af provenue undtaget</t>
  </si>
  <si>
    <t>Eltilskud</t>
  </si>
  <si>
    <t>Privat</t>
  </si>
  <si>
    <t>Elafgift</t>
  </si>
  <si>
    <t>Gasafgift</t>
  </si>
  <si>
    <t>Energiafgift</t>
  </si>
  <si>
    <t>CO2-afgift</t>
  </si>
  <si>
    <t>Elafgift geotermi</t>
  </si>
  <si>
    <t>Elafgift pumper</t>
  </si>
  <si>
    <t xml:space="preserve">Eltilskud </t>
  </si>
  <si>
    <t>Afgiftsloft</t>
  </si>
  <si>
    <t>Geotermi og varmepumper</t>
  </si>
  <si>
    <t>Eltilskud-Træpiller</t>
  </si>
  <si>
    <t>Eltilskud-Træflis</t>
  </si>
  <si>
    <t>Eltilskud-halm</t>
  </si>
  <si>
    <t>Eltilskud-kul</t>
  </si>
  <si>
    <t>Eltilskud-gasolie</t>
  </si>
  <si>
    <t>Eltilskud-naturgas</t>
  </si>
  <si>
    <t>Kr/GJ varme</t>
  </si>
  <si>
    <t>Brændsel, afgift/tilskud</t>
  </si>
  <si>
    <t>Eltilskud-Blandet gas</t>
  </si>
  <si>
    <t>Gaspris og fjernvarmepris</t>
  </si>
  <si>
    <t>Nutidsværdi af 20 år</t>
  </si>
  <si>
    <t>Column Labels</t>
  </si>
  <si>
    <t>Grand Total</t>
  </si>
  <si>
    <t>Row Labels</t>
  </si>
  <si>
    <t>HCV</t>
  </si>
  <si>
    <t>SP-COST</t>
  </si>
  <si>
    <t>SP-NORDHAVN</t>
  </si>
  <si>
    <t>Varmelager</t>
  </si>
  <si>
    <t>G-HSTORE_AMV</t>
  </si>
  <si>
    <t>G-HSTORE_AVV</t>
  </si>
  <si>
    <t>G-HSTORE-Distr</t>
  </si>
  <si>
    <t>Balmorel-navn</t>
  </si>
  <si>
    <t>SP natural gas</t>
  </si>
  <si>
    <t>Kapitalomkostninger og fast D&amp;V</t>
  </si>
  <si>
    <t>Energiomkostninger og var. D&amp;V</t>
  </si>
  <si>
    <t>Elsalg</t>
  </si>
  <si>
    <t>Miljøomkostninger</t>
  </si>
  <si>
    <t>For kraftvarmeværker er det antaget, at der mistes 1 % på årselvirkningsgrad ift fuldlast. Dette tab bliver til varme. Geotermi, solvarme og varmepumper baseret på VPH3</t>
  </si>
  <si>
    <t>cv-værdi</t>
  </si>
  <si>
    <t>Data er angivet for værket, som det blev indregnet i VPH3. Designdata er efterfølgende ændret, men disse data er fortrolige.</t>
  </si>
  <si>
    <t>Baseret på Teknologikataloget - dog justeret ift aktuel elvirkningsgrad. Geotermi, solvarme og varmepumper baseret på VPH3.</t>
  </si>
  <si>
    <t>For værker antaget 1 kr./GJ brændsel for naturgas, 2 kr./GJ brændsel for kul og 3 kr./GJ brændsel for biomasse. Geotermi, solvarme og varmepumper baseret på VPH3.</t>
  </si>
  <si>
    <t>Data baseret på VPH3.</t>
  </si>
  <si>
    <r>
      <t>CO</t>
    </r>
    <r>
      <rPr>
        <b/>
        <vertAlign val="subscript"/>
        <sz val="9"/>
        <color theme="1"/>
        <rFont val="Calibri"/>
        <family val="2"/>
        <scheme val="minor"/>
      </rPr>
      <t>2</t>
    </r>
  </si>
  <si>
    <r>
      <t>CH</t>
    </r>
    <r>
      <rPr>
        <b/>
        <vertAlign val="subscript"/>
        <sz val="9"/>
        <color theme="1"/>
        <rFont val="Calibri"/>
        <family val="2"/>
        <scheme val="minor"/>
      </rPr>
      <t>4</t>
    </r>
  </si>
  <si>
    <r>
      <t>N</t>
    </r>
    <r>
      <rPr>
        <b/>
        <vertAlign val="subscript"/>
        <sz val="9"/>
        <color theme="1"/>
        <rFont val="Calibri"/>
        <family val="2"/>
        <scheme val="minor"/>
      </rPr>
      <t>2</t>
    </r>
    <r>
      <rPr>
        <b/>
        <sz val="9"/>
        <color theme="1"/>
        <rFont val="Calibri"/>
        <family val="2"/>
        <scheme val="minor"/>
      </rPr>
      <t>O</t>
    </r>
  </si>
  <si>
    <r>
      <t>SO</t>
    </r>
    <r>
      <rPr>
        <b/>
        <vertAlign val="subscript"/>
        <sz val="9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</si>
  <si>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9"/>
        <color theme="1"/>
        <rFont val="Calibri"/>
        <family val="2"/>
        <scheme val="minor"/>
      </rPr>
      <t>x</t>
    </r>
  </si>
  <si>
    <r>
      <t>PM</t>
    </r>
    <r>
      <rPr>
        <b/>
        <vertAlign val="subscript"/>
        <sz val="9"/>
        <color theme="1"/>
        <rFont val="Calibri"/>
        <family val="2"/>
        <scheme val="minor"/>
      </rPr>
      <t>2,5</t>
    </r>
  </si>
  <si>
    <t>Prisjustering (til valgte prisår)</t>
  </si>
  <si>
    <t>Teknisk data til beregning for hvert enkelt værk, 2014-priser</t>
  </si>
  <si>
    <t>Sektor</t>
  </si>
  <si>
    <t>SNAP 1</t>
  </si>
  <si>
    <t>Større forbrændingsanlæg</t>
  </si>
  <si>
    <t>SNAP 2</t>
  </si>
  <si>
    <t>Forbrændingsanlæg i husholdninger mv.</t>
  </si>
  <si>
    <t>SNAP 3</t>
  </si>
  <si>
    <t>Industrielle forbrændingsanlæg</t>
  </si>
  <si>
    <t>SNAP 9</t>
  </si>
  <si>
    <t>Behandling og forbrænding af affald m.v.</t>
  </si>
  <si>
    <r>
      <t>NO</t>
    </r>
    <r>
      <rPr>
        <b/>
        <vertAlign val="subscript"/>
        <sz val="11"/>
        <color rgb="FF000000"/>
        <rFont val="Calibri"/>
        <family val="2"/>
      </rPr>
      <t>x</t>
    </r>
  </si>
  <si>
    <r>
      <t>PM</t>
    </r>
    <r>
      <rPr>
        <b/>
        <vertAlign val="subscript"/>
        <sz val="11"/>
        <color rgb="FF000000"/>
        <rFont val="Calibri"/>
        <family val="2"/>
      </rPr>
      <t>2,5</t>
    </r>
  </si>
  <si>
    <r>
      <t>SO</t>
    </r>
    <r>
      <rPr>
        <b/>
        <vertAlign val="subscript"/>
        <sz val="11"/>
        <color rgb="FF000000"/>
        <rFont val="Calibri"/>
        <family val="2"/>
      </rPr>
      <t>2</t>
    </r>
  </si>
  <si>
    <t>Original:</t>
  </si>
  <si>
    <t>kr./kg</t>
  </si>
  <si>
    <t>med pris-justering:</t>
  </si>
  <si>
    <t>CO2-kvotepriser</t>
  </si>
  <si>
    <t>Baseret på Teknologikataloget - dog justeret ift aktuel elvirkningsgrad. Geotermi, solvarme og varmepumper baseret på VPH3. Geotermi, VP og Sol er i DKK. Alt andet i EUR.</t>
  </si>
  <si>
    <t>Prisjustering (til valgte år)</t>
  </si>
  <si>
    <t>Prisjustering (fra 2015 til valgte år)</t>
  </si>
  <si>
    <t>2016-kr/GJ</t>
  </si>
  <si>
    <t>Anvendte tilskud og afgifter</t>
  </si>
  <si>
    <t>Kippris</t>
  </si>
  <si>
    <t>Opportunity cost</t>
  </si>
  <si>
    <t>Kondenselvirkningsgrad</t>
  </si>
  <si>
    <t>Blandet gas-andel af VE-gas</t>
  </si>
  <si>
    <t>Følsomhedsanalyser</t>
  </si>
  <si>
    <t>Anvendte CO2-pris til individuel gas</t>
  </si>
  <si>
    <t>Samfundsøkonomiske omkostninger i transmissionsnettet</t>
  </si>
  <si>
    <t>Pumpeforbrug</t>
  </si>
  <si>
    <t>MWh/GJ</t>
  </si>
  <si>
    <t>Elkøbspris</t>
  </si>
  <si>
    <t>kr./MWh</t>
  </si>
  <si>
    <t>kr./GJ</t>
  </si>
  <si>
    <t>Fjernvarmepris ab net</t>
  </si>
  <si>
    <t>Varmetransmissionsomkostning</t>
  </si>
  <si>
    <t>Kippris under gns. elpris?</t>
  </si>
  <si>
    <t>Andel produktionstimer over kippris (cv-linie)</t>
  </si>
  <si>
    <t>Andel produktionstimer under kippris (modtrykslinie)</t>
  </si>
  <si>
    <t>Total, produktion</t>
  </si>
  <si>
    <t>Transmissionsomkostning</t>
  </si>
  <si>
    <t>Gas-transport</t>
  </si>
  <si>
    <t>ekskl. sunk costs</t>
  </si>
  <si>
    <t>an kraftværk</t>
  </si>
  <si>
    <t>kr./år</t>
  </si>
  <si>
    <t>Beregning opportunity cost</t>
  </si>
  <si>
    <t>Data fra opdateret lastfordelingsberegning baseret på VPH3 Alternativ 1</t>
  </si>
  <si>
    <t>Gennemsnitlig og marginal varmeproduktion baseret på opdateret lastfordelingsberegning</t>
  </si>
  <si>
    <t>Justeret energiomkostning</t>
  </si>
  <si>
    <t>MWh</t>
  </si>
  <si>
    <t>Samlet afgiftsbetaling</t>
  </si>
  <si>
    <t>Samfundsøkonomiske priser (faktorpriser)</t>
  </si>
  <si>
    <t>Samfundsøkonomiske beregningspriser for fjernvarme i hovedstadsområdet (med nettoafgiftsfaktor indregnet)</t>
  </si>
  <si>
    <t>Metode</t>
  </si>
  <si>
    <t xml:space="preserve">Faste og variable D&amp;V </t>
  </si>
  <si>
    <t>CO2-emission</t>
  </si>
  <si>
    <t>CH4-emission</t>
  </si>
  <si>
    <t>N20-emission</t>
  </si>
  <si>
    <t>SO2-emission</t>
  </si>
  <si>
    <t>NOx-emission</t>
  </si>
  <si>
    <t>PM2,5-emission</t>
  </si>
  <si>
    <t>Marginal produktion, opdelt på brændsler</t>
  </si>
  <si>
    <t>Letolie</t>
  </si>
  <si>
    <t>NB! Der er ikke indregnet emissioner fra anvendelse af el</t>
  </si>
  <si>
    <t>Marginal emission efter 125 % metoden</t>
  </si>
  <si>
    <t>125 %- metoden anvendes som udgangspunkt</t>
  </si>
  <si>
    <t xml:space="preserve">Marginale varmeproduktion, andel af merproduktion ved konvertering </t>
  </si>
  <si>
    <t xml:space="preserve">Fastsættelse af varmeproduktionsandel i grundscenarie -uden konverteringer </t>
  </si>
  <si>
    <t>Mervarmeproduktion (fra scenarie uden konverteringer til scenarie med konverteringer)</t>
  </si>
  <si>
    <t>Sum of GJ</t>
  </si>
  <si>
    <t>Januar</t>
  </si>
  <si>
    <t>Februar</t>
  </si>
  <si>
    <t>Marts</t>
  </si>
  <si>
    <t>April</t>
  </si>
  <si>
    <t>Maj</t>
  </si>
  <si>
    <t>Juni</t>
  </si>
  <si>
    <t>Juli</t>
  </si>
  <si>
    <t>August</t>
  </si>
  <si>
    <t>September</t>
  </si>
  <si>
    <t>Oktober</t>
  </si>
  <si>
    <t>November</t>
  </si>
  <si>
    <t>December</t>
  </si>
  <si>
    <t>AMV3/4</t>
  </si>
  <si>
    <t>HCV7</t>
  </si>
  <si>
    <t>Amagerforbrændingen</t>
  </si>
  <si>
    <t>AMF5_6-HO-BP1</t>
  </si>
  <si>
    <t>SP-CAML</t>
  </si>
  <si>
    <t>SP-CMID</t>
  </si>
  <si>
    <t>SP-CVAL</t>
  </si>
  <si>
    <t>SP-DHCV</t>
  </si>
  <si>
    <t>SP-DSMV</t>
  </si>
  <si>
    <t>SP-VEKN</t>
  </si>
  <si>
    <t>SP-VEKV</t>
  </si>
  <si>
    <t>SP-VESTERBRO</t>
  </si>
  <si>
    <t>2018 Total</t>
  </si>
  <si>
    <t>2020 Total</t>
  </si>
  <si>
    <t>2025 Total</t>
  </si>
  <si>
    <t>2030 Total</t>
  </si>
  <si>
    <t>2035 Total</t>
  </si>
  <si>
    <t>2040 Total</t>
  </si>
  <si>
    <t>2018 total</t>
  </si>
  <si>
    <t>2020 total</t>
  </si>
  <si>
    <t>2025 total</t>
  </si>
  <si>
    <t>2030 total</t>
  </si>
  <si>
    <t>2035 total</t>
  </si>
  <si>
    <t>2040 total</t>
  </si>
  <si>
    <t>BIO_PEAKgas</t>
  </si>
  <si>
    <t>LIGHTOIL</t>
  </si>
  <si>
    <t>NAT_GAS</t>
  </si>
  <si>
    <t>2018-januar</t>
  </si>
  <si>
    <t>2018-februar</t>
  </si>
  <si>
    <t>2016-januar</t>
  </si>
  <si>
    <t>2016-februar</t>
  </si>
  <si>
    <t>2016-marts</t>
  </si>
  <si>
    <t>2016-april</t>
  </si>
  <si>
    <t>2016-maj</t>
  </si>
  <si>
    <t>2016-juni</t>
  </si>
  <si>
    <t>2016-juli</t>
  </si>
  <si>
    <t>2016-august</t>
  </si>
  <si>
    <t>2016-september</t>
  </si>
  <si>
    <t>2016-oktober</t>
  </si>
  <si>
    <t>2016-november</t>
  </si>
  <si>
    <t>2016-december</t>
  </si>
  <si>
    <t>2017-januar</t>
  </si>
  <si>
    <t>2017-februar</t>
  </si>
  <si>
    <t>2017-marts</t>
  </si>
  <si>
    <t>2017-april</t>
  </si>
  <si>
    <t>2017-maj</t>
  </si>
  <si>
    <t>2017-juni</t>
  </si>
  <si>
    <t>2017-juli</t>
  </si>
  <si>
    <t>2017-august</t>
  </si>
  <si>
    <t>2017-september</t>
  </si>
  <si>
    <t>2017-oktober</t>
  </si>
  <si>
    <t>2017-november</t>
  </si>
  <si>
    <t>2017-december</t>
  </si>
  <si>
    <t>2018-marts</t>
  </si>
  <si>
    <t>2018-april</t>
  </si>
  <si>
    <t>2018-maj</t>
  </si>
  <si>
    <t>2018-juni</t>
  </si>
  <si>
    <t>2018-juli</t>
  </si>
  <si>
    <t>2018-august</t>
  </si>
  <si>
    <t>2018-september</t>
  </si>
  <si>
    <t>2018-oktober</t>
  </si>
  <si>
    <t>2018-november</t>
  </si>
  <si>
    <t>2018-december</t>
  </si>
  <si>
    <t>2019-januar</t>
  </si>
  <si>
    <t>2019-februar</t>
  </si>
  <si>
    <t>2019-marts</t>
  </si>
  <si>
    <t>2019-april</t>
  </si>
  <si>
    <t>2019-maj</t>
  </si>
  <si>
    <t>2019-juni</t>
  </si>
  <si>
    <t>2019-juli</t>
  </si>
  <si>
    <t>2019-august</t>
  </si>
  <si>
    <t>2019-september</t>
  </si>
  <si>
    <t>2019-oktober</t>
  </si>
  <si>
    <t>2019-november</t>
  </si>
  <si>
    <t>2019-december</t>
  </si>
  <si>
    <t>2020-januar</t>
  </si>
  <si>
    <t>2020-februar</t>
  </si>
  <si>
    <t>2020-marts</t>
  </si>
  <si>
    <t>2020-april</t>
  </si>
  <si>
    <t>2020-maj</t>
  </si>
  <si>
    <t>2020-juni</t>
  </si>
  <si>
    <t>2020-juli</t>
  </si>
  <si>
    <t>2020-august</t>
  </si>
  <si>
    <t>2020-september</t>
  </si>
  <si>
    <t>2020-oktober</t>
  </si>
  <si>
    <t>2020-november</t>
  </si>
  <si>
    <t>2020-december</t>
  </si>
  <si>
    <t>2021-januar</t>
  </si>
  <si>
    <t>2021-februar</t>
  </si>
  <si>
    <t>2021-marts</t>
  </si>
  <si>
    <t>2021-april</t>
  </si>
  <si>
    <t>2021-maj</t>
  </si>
  <si>
    <t>2021-juni</t>
  </si>
  <si>
    <t>2021-juli</t>
  </si>
  <si>
    <t>2021-august</t>
  </si>
  <si>
    <t>2021-september</t>
  </si>
  <si>
    <t>2021-oktober</t>
  </si>
  <si>
    <t>2021-november</t>
  </si>
  <si>
    <t>2021-december</t>
  </si>
  <si>
    <t>2022-januar</t>
  </si>
  <si>
    <t>2022-februar</t>
  </si>
  <si>
    <t>2022-marts</t>
  </si>
  <si>
    <t>2022-april</t>
  </si>
  <si>
    <t>2022-maj</t>
  </si>
  <si>
    <t>2022-juni</t>
  </si>
  <si>
    <t>2022-juli</t>
  </si>
  <si>
    <t>2022-august</t>
  </si>
  <si>
    <t>2022-september</t>
  </si>
  <si>
    <t>2022-oktober</t>
  </si>
  <si>
    <t>2022-november</t>
  </si>
  <si>
    <t>2022-december</t>
  </si>
  <si>
    <t>2023-januar</t>
  </si>
  <si>
    <t>2023-februar</t>
  </si>
  <si>
    <t>2023-marts</t>
  </si>
  <si>
    <t>2023-april</t>
  </si>
  <si>
    <t>2023-maj</t>
  </si>
  <si>
    <t>2023-juni</t>
  </si>
  <si>
    <t>2023-juli</t>
  </si>
  <si>
    <t>2023-august</t>
  </si>
  <si>
    <t>2023-september</t>
  </si>
  <si>
    <t>2023-oktober</t>
  </si>
  <si>
    <t>2023-november</t>
  </si>
  <si>
    <t>2023-december</t>
  </si>
  <si>
    <t>2024-januar</t>
  </si>
  <si>
    <t>2024-februar</t>
  </si>
  <si>
    <t>2024-marts</t>
  </si>
  <si>
    <t>2024-april</t>
  </si>
  <si>
    <t>2024-maj</t>
  </si>
  <si>
    <t>2024-juni</t>
  </si>
  <si>
    <t>2024-juli</t>
  </si>
  <si>
    <t>2024-august</t>
  </si>
  <si>
    <t>2024-september</t>
  </si>
  <si>
    <t>2024-oktober</t>
  </si>
  <si>
    <t>2024-november</t>
  </si>
  <si>
    <t>2024-december</t>
  </si>
  <si>
    <t>2025-januar</t>
  </si>
  <si>
    <t>2025-februar</t>
  </si>
  <si>
    <t>2025-marts</t>
  </si>
  <si>
    <t>2025-april</t>
  </si>
  <si>
    <t>2025-maj</t>
  </si>
  <si>
    <t>2025-juni</t>
  </si>
  <si>
    <t>2025-juli</t>
  </si>
  <si>
    <t>2025-august</t>
  </si>
  <si>
    <t>2025-september</t>
  </si>
  <si>
    <t>2025-oktober</t>
  </si>
  <si>
    <t>2025-november</t>
  </si>
  <si>
    <t>2025-december</t>
  </si>
  <si>
    <t>2026-januar</t>
  </si>
  <si>
    <t>2026-februar</t>
  </si>
  <si>
    <t>2026-marts</t>
  </si>
  <si>
    <t>2026-april</t>
  </si>
  <si>
    <t>2026-maj</t>
  </si>
  <si>
    <t>2026-juni</t>
  </si>
  <si>
    <t>2026-juli</t>
  </si>
  <si>
    <t>2026-august</t>
  </si>
  <si>
    <t>2026-september</t>
  </si>
  <si>
    <t>2026-oktober</t>
  </si>
  <si>
    <t>2026-november</t>
  </si>
  <si>
    <t>2026-december</t>
  </si>
  <si>
    <t>2027-januar</t>
  </si>
  <si>
    <t>2027-februar</t>
  </si>
  <si>
    <t>2027-marts</t>
  </si>
  <si>
    <t>2027-april</t>
  </si>
  <si>
    <t>2027-maj</t>
  </si>
  <si>
    <t>2027-juni</t>
  </si>
  <si>
    <t>2027-juli</t>
  </si>
  <si>
    <t>2027-august</t>
  </si>
  <si>
    <t>2027-september</t>
  </si>
  <si>
    <t>2027-oktober</t>
  </si>
  <si>
    <t>2027-november</t>
  </si>
  <si>
    <t>2027-december</t>
  </si>
  <si>
    <t>2028-januar</t>
  </si>
  <si>
    <t>2028-februar</t>
  </si>
  <si>
    <t>2028-marts</t>
  </si>
  <si>
    <t>2028-april</t>
  </si>
  <si>
    <t>2028-maj</t>
  </si>
  <si>
    <t>2028-juni</t>
  </si>
  <si>
    <t>2028-juli</t>
  </si>
  <si>
    <t>2028-august</t>
  </si>
  <si>
    <t>2028-september</t>
  </si>
  <si>
    <t>2028-oktober</t>
  </si>
  <si>
    <t>2028-november</t>
  </si>
  <si>
    <t>2028-december</t>
  </si>
  <si>
    <t>2029-januar</t>
  </si>
  <si>
    <t>2029-februar</t>
  </si>
  <si>
    <t>2029-marts</t>
  </si>
  <si>
    <t>2029-april</t>
  </si>
  <si>
    <t>2029-maj</t>
  </si>
  <si>
    <t>2029-juni</t>
  </si>
  <si>
    <t>2029-juli</t>
  </si>
  <si>
    <t>2029-august</t>
  </si>
  <si>
    <t>2029-september</t>
  </si>
  <si>
    <t>2029-oktober</t>
  </si>
  <si>
    <t>2029-november</t>
  </si>
  <si>
    <t>2029-december</t>
  </si>
  <si>
    <t>2030-januar</t>
  </si>
  <si>
    <t>2030-februar</t>
  </si>
  <si>
    <t>2030-marts</t>
  </si>
  <si>
    <t>2030-april</t>
  </si>
  <si>
    <t>2030-maj</t>
  </si>
  <si>
    <t>2030-juni</t>
  </si>
  <si>
    <t>2030-juli</t>
  </si>
  <si>
    <t>2030-august</t>
  </si>
  <si>
    <t>2030-september</t>
  </si>
  <si>
    <t>2030-oktober</t>
  </si>
  <si>
    <t>2030-november</t>
  </si>
  <si>
    <t>2030-december</t>
  </si>
  <si>
    <t>2031-januar</t>
  </si>
  <si>
    <t>2031-februar</t>
  </si>
  <si>
    <t>2031-marts</t>
  </si>
  <si>
    <t>2031-april</t>
  </si>
  <si>
    <t>2031-maj</t>
  </si>
  <si>
    <t>2031-juni</t>
  </si>
  <si>
    <t>2031-juli</t>
  </si>
  <si>
    <t>2031-august</t>
  </si>
  <si>
    <t>2031-september</t>
  </si>
  <si>
    <t>2031-oktober</t>
  </si>
  <si>
    <t>2031-november</t>
  </si>
  <si>
    <t>2031-december</t>
  </si>
  <si>
    <t>2032-januar</t>
  </si>
  <si>
    <t>2032-februar</t>
  </si>
  <si>
    <t>2032-marts</t>
  </si>
  <si>
    <t>2032-april</t>
  </si>
  <si>
    <t>2032-maj</t>
  </si>
  <si>
    <t>2032-juni</t>
  </si>
  <si>
    <t>2032-juli</t>
  </si>
  <si>
    <t>2032-august</t>
  </si>
  <si>
    <t>2032-september</t>
  </si>
  <si>
    <t>2032-oktober</t>
  </si>
  <si>
    <t>2032-november</t>
  </si>
  <si>
    <t>2032-december</t>
  </si>
  <si>
    <t>2033-januar</t>
  </si>
  <si>
    <t>2033-februar</t>
  </si>
  <si>
    <t>2033-marts</t>
  </si>
  <si>
    <t>2033-april</t>
  </si>
  <si>
    <t>2033-maj</t>
  </si>
  <si>
    <t>2033-juni</t>
  </si>
  <si>
    <t>2033-juli</t>
  </si>
  <si>
    <t>2033-august</t>
  </si>
  <si>
    <t>2033-september</t>
  </si>
  <si>
    <t>2033-oktober</t>
  </si>
  <si>
    <t>2033-november</t>
  </si>
  <si>
    <t>2033-december</t>
  </si>
  <si>
    <t>2034-januar</t>
  </si>
  <si>
    <t>2034-februar</t>
  </si>
  <si>
    <t>2034-marts</t>
  </si>
  <si>
    <t>2034-april</t>
  </si>
  <si>
    <t>2034-maj</t>
  </si>
  <si>
    <t>2034-juni</t>
  </si>
  <si>
    <t>2034-juli</t>
  </si>
  <si>
    <t>2034-august</t>
  </si>
  <si>
    <t>2034-september</t>
  </si>
  <si>
    <t>2034-oktober</t>
  </si>
  <si>
    <t>2034-november</t>
  </si>
  <si>
    <t>2034-december</t>
  </si>
  <si>
    <t>2035-januar</t>
  </si>
  <si>
    <t>2035-februar</t>
  </si>
  <si>
    <t>2035-marts</t>
  </si>
  <si>
    <t>2035-april</t>
  </si>
  <si>
    <t>2035-maj</t>
  </si>
  <si>
    <t>2035-juni</t>
  </si>
  <si>
    <t>2035-juli</t>
  </si>
  <si>
    <t>2035-august</t>
  </si>
  <si>
    <t>2035-september</t>
  </si>
  <si>
    <t>2035-oktober</t>
  </si>
  <si>
    <t>2035-november</t>
  </si>
  <si>
    <t>2035-december</t>
  </si>
  <si>
    <t>2036-januar</t>
  </si>
  <si>
    <t>2036-februar</t>
  </si>
  <si>
    <t>2036-marts</t>
  </si>
  <si>
    <t>2036-april</t>
  </si>
  <si>
    <t>2036-maj</t>
  </si>
  <si>
    <t>2036-juni</t>
  </si>
  <si>
    <t>2036-juli</t>
  </si>
  <si>
    <t>2036-august</t>
  </si>
  <si>
    <t>2036-september</t>
  </si>
  <si>
    <t>2036-oktober</t>
  </si>
  <si>
    <t>2036-november</t>
  </si>
  <si>
    <t>2036-december</t>
  </si>
  <si>
    <t>2037-januar</t>
  </si>
  <si>
    <t>2037-februar</t>
  </si>
  <si>
    <t>2037-marts</t>
  </si>
  <si>
    <t>2037-april</t>
  </si>
  <si>
    <t>2037-maj</t>
  </si>
  <si>
    <t>2037-juni</t>
  </si>
  <si>
    <t>2037-juli</t>
  </si>
  <si>
    <t>2037-august</t>
  </si>
  <si>
    <t>2037-september</t>
  </si>
  <si>
    <t>2037-oktober</t>
  </si>
  <si>
    <t>2037-november</t>
  </si>
  <si>
    <t>2037-december</t>
  </si>
  <si>
    <t>2038-januar</t>
  </si>
  <si>
    <t>2038-februar</t>
  </si>
  <si>
    <t>2038-marts</t>
  </si>
  <si>
    <t>2038-april</t>
  </si>
  <si>
    <t>2038-maj</t>
  </si>
  <si>
    <t>2038-juni</t>
  </si>
  <si>
    <t>2038-juli</t>
  </si>
  <si>
    <t>2038-august</t>
  </si>
  <si>
    <t>2038-september</t>
  </si>
  <si>
    <t>2038-oktober</t>
  </si>
  <si>
    <t>2038-november</t>
  </si>
  <si>
    <t>2038-december</t>
  </si>
  <si>
    <t>2039-januar</t>
  </si>
  <si>
    <t>2039-februar</t>
  </si>
  <si>
    <t>2039-marts</t>
  </si>
  <si>
    <t>2039-april</t>
  </si>
  <si>
    <t>2039-maj</t>
  </si>
  <si>
    <t>2039-juni</t>
  </si>
  <si>
    <t>2039-juli</t>
  </si>
  <si>
    <t>2039-august</t>
  </si>
  <si>
    <t>2039-september</t>
  </si>
  <si>
    <t>2039-oktober</t>
  </si>
  <si>
    <t>2039-november</t>
  </si>
  <si>
    <t>2039-december</t>
  </si>
  <si>
    <t>2040-januar</t>
  </si>
  <si>
    <t>2040-februar</t>
  </si>
  <si>
    <t>2040-marts</t>
  </si>
  <si>
    <t>2040-april</t>
  </si>
  <si>
    <t>2040-maj</t>
  </si>
  <si>
    <t>2040-juni</t>
  </si>
  <si>
    <t>2040-juli</t>
  </si>
  <si>
    <t>2040-august</t>
  </si>
  <si>
    <t>2040-september</t>
  </si>
  <si>
    <t>2040-oktober</t>
  </si>
  <si>
    <t>2040-november</t>
  </si>
  <si>
    <t>2040-december</t>
  </si>
  <si>
    <t>KONTROL</t>
  </si>
  <si>
    <t>SUM</t>
  </si>
  <si>
    <t>Flat50</t>
  </si>
  <si>
    <t>GeotermiAll</t>
  </si>
  <si>
    <t>maj</t>
  </si>
  <si>
    <t>januar</t>
  </si>
  <si>
    <t>februar</t>
  </si>
  <si>
    <t>marts</t>
  </si>
  <si>
    <t>april</t>
  </si>
  <si>
    <t>juni</t>
  </si>
  <si>
    <t>juli</t>
  </si>
  <si>
    <t>august</t>
  </si>
  <si>
    <t>september</t>
  </si>
  <si>
    <t>oktober</t>
  </si>
  <si>
    <t>november</t>
  </si>
  <si>
    <t>december</t>
  </si>
  <si>
    <t>Merproduktion med affald</t>
  </si>
  <si>
    <t>Andet</t>
  </si>
  <si>
    <t>Gas spidslast</t>
  </si>
  <si>
    <t>Kul KV</t>
  </si>
  <si>
    <t>Gas KV</t>
  </si>
  <si>
    <t>Olie spidslast</t>
  </si>
  <si>
    <t>UdenKonv</t>
  </si>
  <si>
    <t>Marginal varmeproduktion</t>
  </si>
  <si>
    <t>Varmeproduktion</t>
  </si>
  <si>
    <t>Vælg år:</t>
  </si>
  <si>
    <t>Halm+Flis KV</t>
  </si>
  <si>
    <t>Træpille KV</t>
  </si>
  <si>
    <t>1. kvartal</t>
  </si>
  <si>
    <t>2. Kvartal</t>
  </si>
  <si>
    <t>3. kvartal</t>
  </si>
  <si>
    <t>4. Kvartal</t>
  </si>
  <si>
    <t>DK_CA_Kbh_VFBagLyngby_Boiler_NG</t>
  </si>
  <si>
    <t>DK_CA_Kbh_VFBallerup_Boiler_NG</t>
  </si>
  <si>
    <t>DK_CA_Kbh_VFVaerloese_Boiler_NG</t>
  </si>
  <si>
    <t>DK_CA_Kbh_VEKV_SolarDH</t>
  </si>
  <si>
    <t>DK_CA_Kbh_VFNrdHvand_SolarDH</t>
  </si>
  <si>
    <t xml:space="preserve"> </t>
  </si>
  <si>
    <t>Hele året</t>
  </si>
  <si>
    <t>NoKonv</t>
  </si>
  <si>
    <t xml:space="preserve">Flat50 </t>
  </si>
  <si>
    <t>Varmeproduktion i grundscenarie -uden ny produktion</t>
  </si>
  <si>
    <t>Varmeproduktion i grundscenarie -med ny produktion</t>
  </si>
  <si>
    <t>Samfundsøkonomiske varmepriser på månedsbasis for ny varmeproduktion i hovedstadsområdet</t>
  </si>
  <si>
    <t>Samfundsøkonomisk fjernvarmepris</t>
  </si>
  <si>
    <t>ENS's priser fra 2017</t>
  </si>
  <si>
    <t>Priser fra 2016-udgivelse</t>
  </si>
  <si>
    <t>Tabel 12: Priser på SO2/SO4, NOx og PM2,5 emissioner for stationære anlæg</t>
  </si>
  <si>
    <t>2017-priser, kr./kg</t>
  </si>
  <si>
    <t>Tabel 7: Samfundsøkonomiske beregningspriser på el</t>
  </si>
  <si>
    <t>AVV1 køres kun på træpiller (modsat VPH)</t>
  </si>
  <si>
    <t>Priser fra 2017-udgivelse</t>
  </si>
  <si>
    <t>Pris for blandet gas fra ENS anvendes i stedet</t>
  </si>
  <si>
    <t xml:space="preserve">Priser fra 2017-udgivelse </t>
  </si>
  <si>
    <t>2019-2038</t>
  </si>
  <si>
    <t>an forbruger (0-6000 m3)</t>
  </si>
  <si>
    <t>2018-kr./MWh</t>
  </si>
  <si>
    <t>ENS's priser fra 2019</t>
  </si>
  <si>
    <t>Kvotepris-ENS's priser fra 2019</t>
  </si>
  <si>
    <t xml:space="preserve">Priser fra 2018-udgivelse </t>
  </si>
  <si>
    <t>Prisindeks 2014=1 opdateret fra 2019</t>
  </si>
  <si>
    <t>opdateret i 2019</t>
  </si>
  <si>
    <t>Data: Energistyrelsens prisforudsætninger fra april 2019</t>
  </si>
  <si>
    <t>Tabel 9: Typiske emissionskoefficienter for 2019 for stationære anlæg</t>
  </si>
  <si>
    <t>Eltilskud, træpiller, afskrevne anlæg</t>
  </si>
  <si>
    <t>SNAP 9 er ikkke med i ENS-data. Data fra sidste udgivelse anvendt (da der ikke er kommet nye tal fra miljøministeriet). Data er derfor fortsat i 2016-priser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</si>
</sst>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8" formatCode="&quot;kr.&quot;\ #,##0.00;[Red]&quot;kr.&quot;\ \-#,##0.00"/>
    <numFmt numFmtId="43" formatCode="_ * #,##0.00_ ;_ * \-#,##0.00_ ;_ * &quot;-&quot;??_ ;_ @_ "/>
    <numFmt numFmtId="164" formatCode="_-* #,##0.00_-;\-* #,##0.00_-;_-* &quot;-&quot;??_-;_-@_-"/>
    <numFmt numFmtId="165" formatCode="_ * #,##0_ ;_ * \-#,##0_ ;_ * &quot;-&quot;??_ ;_ @_ "/>
    <numFmt numFmtId="166" formatCode="0.0"/>
    <numFmt numFmtId="167" formatCode="#,##0.0;\-#,##0.0;&quot;-&quot;;@"/>
    <numFmt numFmtId="168" formatCode="0.000"/>
    <numFmt numFmtId="169" formatCode="#,##0.0"/>
    <numFmt numFmtId="170" formatCode="#,##0.000"/>
    <numFmt numFmtId="171" formatCode="0.0%"/>
    <numFmt numFmtId="172" formatCode="#,##0;#\ ##0"/>
    <numFmt numFmtId="173" formatCode="0.0000"/>
    <numFmt numFmtId="174" formatCode="0.000%"/>
    <numFmt numFmtId="175" formatCode="0.000000"/>
    <numFmt numFmtId="176" formatCode="0.00000"/>
  </numFmts>
  <fonts count="9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5"/>
      <name val="Calibri"/>
      <family val="2"/>
      <scheme val="minor"/>
    </font>
    <font>
      <b/>
      <sz val="20"/>
      <color theme="3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4" tint="-0.499984740745262"/>
      <name val="Calibri"/>
      <family val="2"/>
      <scheme val="minor"/>
    </font>
    <font>
      <i/>
      <sz val="10"/>
      <color theme="4" tint="-0.499984740745262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color theme="4" tint="-0.499984740745262"/>
      <name val="Calibri"/>
      <family val="2"/>
      <scheme val="minor"/>
    </font>
    <font>
      <sz val="10"/>
      <color theme="4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u/>
      <sz val="12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9"/>
      <color theme="0"/>
      <name val="Arial"/>
      <family val="2"/>
    </font>
    <font>
      <sz val="18"/>
      <color theme="3"/>
      <name val="Calibri Light"/>
      <family val="2"/>
      <scheme val="maj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4"/>
      <color indexed="50"/>
      <name val="Arial"/>
      <family val="2"/>
    </font>
    <font>
      <sz val="6"/>
      <name val="Arial"/>
      <family val="2"/>
    </font>
    <font>
      <b/>
      <sz val="8.5"/>
      <color indexed="50"/>
      <name val="Arial"/>
      <family val="2"/>
    </font>
    <font>
      <sz val="8"/>
      <color indexed="8"/>
      <name val="Arial"/>
      <family val="2"/>
    </font>
    <font>
      <b/>
      <sz val="7"/>
      <color indexed="9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sz val="6.5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Geneva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8"/>
      <color indexed="1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sz val="8"/>
      <name val="Calibri"/>
      <family val="2"/>
      <scheme val="minor"/>
    </font>
    <font>
      <b/>
      <sz val="16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rgb="FF94292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Geneva"/>
      <family val="2"/>
    </font>
    <font>
      <sz val="10"/>
      <name val="Arial"/>
      <family val="2"/>
      <charset val="1"/>
    </font>
    <font>
      <sz val="10"/>
      <name val="Helv"/>
    </font>
    <font>
      <b/>
      <sz val="10"/>
      <name val="Arial"/>
      <family val="2"/>
    </font>
    <font>
      <b/>
      <sz val="12"/>
      <name val="Arial"/>
      <family val="2"/>
    </font>
    <font>
      <sz val="8"/>
      <color indexed="9"/>
      <name val="Arial"/>
      <family val="2"/>
    </font>
    <font>
      <b/>
      <vertAlign val="subscript"/>
      <sz val="9"/>
      <color theme="1"/>
      <name val="Calibri"/>
      <family val="2"/>
      <scheme val="minor"/>
    </font>
    <font>
      <b/>
      <sz val="9"/>
      <color rgb="FF000000"/>
      <name val="Calibri"/>
      <family val="2"/>
    </font>
    <font>
      <b/>
      <vertAlign val="subscript"/>
      <sz val="11"/>
      <color rgb="FF000000"/>
      <name val="Calibri"/>
      <family val="2"/>
    </font>
    <font>
      <sz val="9"/>
      <color rgb="FF000000"/>
      <name val="Calibri"/>
      <family val="2"/>
    </font>
    <font>
      <sz val="10"/>
      <name val="Arial"/>
      <family val="2"/>
      <charset val="186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FFFF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</fonts>
  <fills count="7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42923"/>
        <bgColor indexed="64"/>
      </patternFill>
    </fill>
    <fill>
      <patternFill patternType="solid">
        <fgColor rgb="FFEED3CE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5D8D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rgb="FF942923"/>
      </top>
      <bottom/>
      <diagonal/>
    </border>
    <border>
      <left/>
      <right/>
      <top/>
      <bottom style="thick">
        <color rgb="FF942923"/>
      </bottom>
      <diagonal/>
    </border>
    <border>
      <left style="thin">
        <color rgb="FF942923"/>
      </left>
      <right/>
      <top/>
      <bottom/>
      <diagonal/>
    </border>
    <border>
      <left style="thin">
        <color rgb="FF942923"/>
      </left>
      <right/>
      <top style="thin">
        <color rgb="FF942923"/>
      </top>
      <bottom/>
      <diagonal/>
    </border>
    <border>
      <left/>
      <right style="thin">
        <color rgb="FF942923"/>
      </right>
      <top style="thin">
        <color rgb="FF942923"/>
      </top>
      <bottom/>
      <diagonal/>
    </border>
    <border>
      <left/>
      <right style="thin">
        <color rgb="FF942923"/>
      </right>
      <top/>
      <bottom/>
      <diagonal/>
    </border>
    <border>
      <left style="thin">
        <color rgb="FF942923"/>
      </left>
      <right/>
      <top style="thin">
        <color rgb="FF942923"/>
      </top>
      <bottom style="thin">
        <color rgb="FF942923"/>
      </bottom>
      <diagonal/>
    </border>
    <border>
      <left/>
      <right/>
      <top style="thin">
        <color rgb="FF942923"/>
      </top>
      <bottom style="thin">
        <color rgb="FF942923"/>
      </bottom>
      <diagonal/>
    </border>
    <border>
      <left style="thin">
        <color rgb="FF942923"/>
      </left>
      <right/>
      <top/>
      <bottom style="thin">
        <color rgb="FF942923"/>
      </bottom>
      <diagonal/>
    </border>
    <border>
      <left/>
      <right style="thin">
        <color rgb="FF942923"/>
      </right>
      <top/>
      <bottom style="thin">
        <color rgb="FF942923"/>
      </bottom>
      <diagonal/>
    </border>
    <border>
      <left/>
      <right style="thin">
        <color rgb="FF942923"/>
      </right>
      <top style="thin">
        <color rgb="FF942923"/>
      </top>
      <bottom style="thin">
        <color rgb="FF94292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942923"/>
      </bottom>
      <diagonal/>
    </border>
    <border>
      <left style="thin">
        <color rgb="FF942923"/>
      </left>
      <right style="thin">
        <color rgb="FF942923"/>
      </right>
      <top style="thin">
        <color rgb="FF942923"/>
      </top>
      <bottom style="thin">
        <color rgb="FF942923"/>
      </bottom>
      <diagonal/>
    </border>
    <border>
      <left style="thin">
        <color rgb="FF942923"/>
      </left>
      <right style="thin">
        <color rgb="FF942923"/>
      </right>
      <top style="thin">
        <color rgb="FF942923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indexed="5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942923"/>
      </left>
      <right style="thin">
        <color rgb="FF942923"/>
      </right>
      <top/>
      <bottom/>
      <diagonal/>
    </border>
    <border>
      <left style="thin">
        <color rgb="FF942923"/>
      </left>
      <right style="thin">
        <color rgb="FF942923"/>
      </right>
      <top/>
      <bottom style="thin">
        <color rgb="FF942923"/>
      </bottom>
      <diagonal/>
    </border>
    <border>
      <left style="thin">
        <color rgb="FF942923"/>
      </left>
      <right/>
      <top style="thin">
        <color indexed="64"/>
      </top>
      <bottom/>
      <diagonal/>
    </border>
    <border>
      <left/>
      <right style="thin">
        <color rgb="FF942923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942923"/>
      </left>
      <right style="thin">
        <color rgb="FF942923"/>
      </right>
      <top style="thin">
        <color rgb="FF942923"/>
      </top>
      <bottom style="thin">
        <color indexed="64"/>
      </bottom>
      <diagonal/>
    </border>
    <border>
      <left/>
      <right style="thin">
        <color indexed="64"/>
      </right>
      <top/>
      <bottom style="thin">
        <color rgb="FF9429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1">
    <xf numFmtId="0" fontId="0" fillId="0" borderId="0"/>
    <xf numFmtId="9" fontId="1" fillId="0" borderId="0" applyFont="0" applyFill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18" borderId="0" applyNumberFormat="0" applyBorder="0" applyAlignment="0" applyProtection="0"/>
    <xf numFmtId="0" fontId="34" fillId="21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2" borderId="0" applyNumberFormat="0" applyBorder="0" applyAlignment="0" applyProtection="0"/>
    <xf numFmtId="0" fontId="36" fillId="16" borderId="0" applyNumberFormat="0" applyBorder="0" applyAlignment="0" applyProtection="0"/>
    <xf numFmtId="0" fontId="37" fillId="0" borderId="0"/>
    <xf numFmtId="0" fontId="38" fillId="0" borderId="0">
      <alignment horizontal="right"/>
    </xf>
    <xf numFmtId="0" fontId="39" fillId="0" borderId="0"/>
    <xf numFmtId="0" fontId="40" fillId="0" borderId="0"/>
    <xf numFmtId="0" fontId="41" fillId="0" borderId="0"/>
    <xf numFmtId="0" fontId="42" fillId="0" borderId="28" applyNumberFormat="0" applyAlignment="0"/>
    <xf numFmtId="0" fontId="43" fillId="0" borderId="0" applyAlignment="0">
      <alignment horizontal="left"/>
    </xf>
    <xf numFmtId="0" fontId="43" fillId="0" borderId="0">
      <alignment horizontal="right"/>
    </xf>
    <xf numFmtId="171" fontId="43" fillId="0" borderId="0">
      <alignment horizontal="right"/>
    </xf>
    <xf numFmtId="166" fontId="44" fillId="0" borderId="0">
      <alignment horizontal="right"/>
    </xf>
    <xf numFmtId="0" fontId="45" fillId="0" borderId="0"/>
    <xf numFmtId="0" fontId="46" fillId="33" borderId="29" applyNumberFormat="0" applyAlignment="0" applyProtection="0"/>
    <xf numFmtId="0" fontId="47" fillId="34" borderId="30" applyNumberFormat="0" applyAlignment="0" applyProtection="0"/>
    <xf numFmtId="43" fontId="2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64" fontId="3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17" borderId="0" applyNumberFormat="0" applyBorder="0" applyAlignment="0" applyProtection="0"/>
    <xf numFmtId="0" fontId="51" fillId="0" borderId="31" applyNumberFormat="0" applyFill="0" applyAlignment="0" applyProtection="0"/>
    <xf numFmtId="0" fontId="52" fillId="0" borderId="32" applyNumberFormat="0" applyFill="0" applyAlignment="0" applyProtection="0"/>
    <xf numFmtId="0" fontId="53" fillId="0" borderId="33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6" fillId="20" borderId="29" applyNumberFormat="0" applyAlignment="0" applyProtection="0"/>
    <xf numFmtId="0" fontId="57" fillId="0" borderId="34" applyNumberFormat="0" applyFill="0" applyAlignment="0" applyProtection="0"/>
    <xf numFmtId="0" fontId="58" fillId="35" borderId="0" applyNumberFormat="0" applyBorder="0" applyAlignment="0" applyProtection="0"/>
    <xf numFmtId="0" fontId="1" fillId="0" borderId="0"/>
    <xf numFmtId="0" fontId="28" fillId="0" borderId="0" applyFill="0" applyBorder="0"/>
    <xf numFmtId="0" fontId="29" fillId="0" borderId="0"/>
    <xf numFmtId="0" fontId="29" fillId="36" borderId="35" applyNumberFormat="0" applyFont="0" applyAlignment="0" applyProtection="0"/>
    <xf numFmtId="0" fontId="59" fillId="33" borderId="36" applyNumberFormat="0" applyAlignment="0" applyProtection="0"/>
    <xf numFmtId="171" fontId="4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37" applyNumberFormat="0" applyFill="0" applyAlignment="0" applyProtection="0"/>
    <xf numFmtId="0" fontId="62" fillId="0" borderId="0" applyNumberFormat="0" applyFill="0" applyBorder="0" applyAlignment="0" applyProtection="0"/>
    <xf numFmtId="0" fontId="63" fillId="0" borderId="38" applyNumberFormat="0">
      <alignment vertical="center"/>
    </xf>
    <xf numFmtId="172" fontId="64" fillId="0" borderId="38">
      <alignment horizontal="righ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9" fillId="0" borderId="46" applyNumberFormat="0" applyFill="0" applyAlignment="0" applyProtection="0"/>
    <xf numFmtId="0" fontId="4" fillId="0" borderId="0" applyNumberFormat="0" applyFill="0" applyBorder="0" applyAlignment="0" applyProtection="0"/>
    <xf numFmtId="0" fontId="70" fillId="39" borderId="0" applyNumberFormat="0" applyBorder="0" applyAlignment="0" applyProtection="0"/>
    <xf numFmtId="0" fontId="71" fillId="40" borderId="0" applyNumberFormat="0" applyBorder="0" applyAlignment="0" applyProtection="0"/>
    <xf numFmtId="0" fontId="72" fillId="41" borderId="0" applyNumberFormat="0" applyBorder="0" applyAlignment="0" applyProtection="0"/>
    <xf numFmtId="0" fontId="73" fillId="42" borderId="47" applyNumberFormat="0" applyAlignment="0" applyProtection="0"/>
    <xf numFmtId="0" fontId="74" fillId="43" borderId="48" applyNumberFormat="0" applyAlignment="0" applyProtection="0"/>
    <xf numFmtId="0" fontId="75" fillId="43" borderId="47" applyNumberFormat="0" applyAlignment="0" applyProtection="0"/>
    <xf numFmtId="0" fontId="76" fillId="0" borderId="49" applyNumberFormat="0" applyFill="0" applyAlignment="0" applyProtection="0"/>
    <xf numFmtId="0" fontId="17" fillId="44" borderId="50" applyNumberFormat="0" applyAlignment="0" applyProtection="0"/>
    <xf numFmtId="0" fontId="77" fillId="0" borderId="0" applyNumberFormat="0" applyFill="0" applyBorder="0" applyAlignment="0" applyProtection="0"/>
    <xf numFmtId="0" fontId="1" fillId="45" borderId="51" applyNumberFormat="0" applyFont="0" applyAlignment="0" applyProtection="0"/>
    <xf numFmtId="0" fontId="78" fillId="0" borderId="0" applyNumberFormat="0" applyFill="0" applyBorder="0" applyAlignment="0" applyProtection="0"/>
    <xf numFmtId="0" fontId="5" fillId="0" borderId="52" applyNumberFormat="0" applyFill="0" applyAlignment="0" applyProtection="0"/>
    <xf numFmtId="0" fontId="79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79" fillId="57" borderId="0" applyNumberFormat="0" applyBorder="0" applyAlignment="0" applyProtection="0"/>
    <xf numFmtId="0" fontId="79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79" fillId="61" borderId="0" applyNumberFormat="0" applyBorder="0" applyAlignment="0" applyProtection="0"/>
    <xf numFmtId="0" fontId="79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79" fillId="65" borderId="0" applyNumberFormat="0" applyBorder="0" applyAlignment="0" applyProtection="0"/>
    <xf numFmtId="0" fontId="79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79" fillId="69" borderId="0" applyNumberFormat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80" fillId="0" borderId="0" applyFont="0" applyFill="0" applyBorder="0" applyAlignment="0" applyProtection="0"/>
    <xf numFmtId="0" fontId="28" fillId="0" borderId="0" applyFill="0" applyBorder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80" fillId="0" borderId="0" applyFont="0" applyFill="0" applyBorder="0" applyAlignment="0" applyProtection="0"/>
    <xf numFmtId="171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82" fillId="0" borderId="0"/>
    <xf numFmtId="43" fontId="1" fillId="0" borderId="0" applyFont="0" applyFill="0" applyBorder="0" applyAlignment="0" applyProtection="0"/>
    <xf numFmtId="0" fontId="81" fillId="0" borderId="0" applyBorder="0">
      <protection locked="0"/>
    </xf>
    <xf numFmtId="0" fontId="28" fillId="0" borderId="0" applyFill="0" applyBorder="0"/>
    <xf numFmtId="0" fontId="29" fillId="0" borderId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7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60" borderId="0" applyNumberFormat="0" applyBorder="0" applyAlignment="0" applyProtection="0"/>
    <xf numFmtId="0" fontId="1" fillId="64" borderId="0" applyNumberFormat="0" applyBorder="0" applyAlignment="0" applyProtection="0"/>
    <xf numFmtId="0" fontId="1" fillId="68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57" borderId="0" applyNumberFormat="0" applyBorder="0" applyAlignment="0" applyProtection="0"/>
    <xf numFmtId="0" fontId="79" fillId="61" borderId="0" applyNumberFormat="0" applyBorder="0" applyAlignment="0" applyProtection="0"/>
    <xf numFmtId="0" fontId="79" fillId="65" borderId="0" applyNumberFormat="0" applyBorder="0" applyAlignment="0" applyProtection="0"/>
    <xf numFmtId="0" fontId="79" fillId="69" borderId="0" applyNumberFormat="0" applyBorder="0" applyAlignment="0" applyProtection="0"/>
    <xf numFmtId="0" fontId="82" fillId="0" borderId="0"/>
    <xf numFmtId="0" fontId="82" fillId="0" borderId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17" fillId="44" borderId="50" applyNumberFormat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58" borderId="0" applyNumberFormat="0" applyBorder="0" applyAlignment="0" applyProtection="0"/>
    <xf numFmtId="0" fontId="79" fillId="62" borderId="0" applyNumberFormat="0" applyBorder="0" applyAlignment="0" applyProtection="0"/>
    <xf numFmtId="0" fontId="79" fillId="66" borderId="0" applyNumberFormat="0" applyBorder="0" applyAlignment="0" applyProtection="0"/>
    <xf numFmtId="0" fontId="82" fillId="0" borderId="0"/>
    <xf numFmtId="0" fontId="82" fillId="0" borderId="0"/>
    <xf numFmtId="0" fontId="1" fillId="0" borderId="0"/>
    <xf numFmtId="0" fontId="82" fillId="0" borderId="0"/>
    <xf numFmtId="0" fontId="1" fillId="0" borderId="0"/>
    <xf numFmtId="0" fontId="82" fillId="0" borderId="0"/>
    <xf numFmtId="0" fontId="82" fillId="0" borderId="0"/>
    <xf numFmtId="9" fontId="2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83" fillId="70" borderId="22" applyNumberFormat="0" applyProtection="0">
      <alignment horizontal="right"/>
    </xf>
    <xf numFmtId="0" fontId="84" fillId="70" borderId="0" applyNumberFormat="0" applyBorder="0" applyProtection="0">
      <alignment horizontal="left"/>
    </xf>
    <xf numFmtId="0" fontId="83" fillId="70" borderId="22" applyNumberFormat="0" applyProtection="0">
      <alignment horizontal="left"/>
    </xf>
    <xf numFmtId="49" fontId="29" fillId="0" borderId="22" applyFill="0" applyProtection="0">
      <alignment horizontal="right"/>
    </xf>
    <xf numFmtId="0" fontId="85" fillId="71" borderId="0" applyNumberFormat="0" applyBorder="0" applyProtection="0">
      <alignment horizontal="left"/>
    </xf>
    <xf numFmtId="1" fontId="29" fillId="0" borderId="22" applyFill="0" applyProtection="0">
      <alignment horizontal="right" vertical="top" wrapText="1"/>
    </xf>
    <xf numFmtId="2" fontId="29" fillId="0" borderId="22" applyFill="0" applyProtection="0">
      <alignment horizontal="right" vertical="top" wrapText="1"/>
    </xf>
    <xf numFmtId="0" fontId="29" fillId="0" borderId="22" applyFill="0" applyProtection="0">
      <alignment horizontal="right" vertical="top" wrapText="1"/>
    </xf>
    <xf numFmtId="0" fontId="83" fillId="70" borderId="22" applyNumberFormat="0" applyProtection="0">
      <alignment horizontal="right"/>
    </xf>
    <xf numFmtId="0" fontId="84" fillId="70" borderId="0" applyNumberFormat="0" applyBorder="0" applyProtection="0">
      <alignment horizontal="left"/>
    </xf>
    <xf numFmtId="0" fontId="83" fillId="70" borderId="22" applyNumberFormat="0" applyProtection="0">
      <alignment horizontal="left"/>
    </xf>
    <xf numFmtId="49" fontId="29" fillId="0" borderId="22" applyFill="0" applyProtection="0">
      <alignment horizontal="right"/>
    </xf>
    <xf numFmtId="0" fontId="85" fillId="71" borderId="0" applyNumberFormat="0" applyBorder="0" applyProtection="0">
      <alignment horizontal="left"/>
    </xf>
    <xf numFmtId="1" fontId="29" fillId="0" borderId="22" applyFill="0" applyProtection="0">
      <alignment horizontal="right" vertical="top" wrapText="1"/>
    </xf>
    <xf numFmtId="2" fontId="29" fillId="0" borderId="22" applyFill="0" applyProtection="0">
      <alignment horizontal="right" vertical="top" wrapText="1"/>
    </xf>
    <xf numFmtId="0" fontId="29" fillId="0" borderId="22" applyFill="0" applyProtection="0">
      <alignment horizontal="right" vertical="top" wrapText="1"/>
    </xf>
    <xf numFmtId="0" fontId="83" fillId="70" borderId="22" applyNumberFormat="0" applyProtection="0">
      <alignment horizontal="right"/>
    </xf>
    <xf numFmtId="0" fontId="84" fillId="70" borderId="0" applyNumberFormat="0" applyBorder="0" applyProtection="0">
      <alignment horizontal="left"/>
    </xf>
    <xf numFmtId="0" fontId="83" fillId="70" borderId="22" applyNumberFormat="0" applyProtection="0">
      <alignment horizontal="left"/>
    </xf>
    <xf numFmtId="49" fontId="29" fillId="0" borderId="22" applyFill="0" applyProtection="0">
      <alignment horizontal="right"/>
    </xf>
    <xf numFmtId="0" fontId="85" fillId="71" borderId="0" applyNumberFormat="0" applyBorder="0" applyProtection="0">
      <alignment horizontal="left"/>
    </xf>
    <xf numFmtId="1" fontId="29" fillId="0" borderId="22" applyFill="0" applyProtection="0">
      <alignment horizontal="right" vertical="top" wrapText="1"/>
    </xf>
    <xf numFmtId="2" fontId="29" fillId="0" borderId="22" applyFill="0" applyProtection="0">
      <alignment horizontal="right" vertical="top" wrapText="1"/>
    </xf>
    <xf numFmtId="0" fontId="29" fillId="0" borderId="22" applyFill="0" applyProtection="0">
      <alignment horizontal="right" vertical="top" wrapText="1"/>
    </xf>
    <xf numFmtId="0" fontId="83" fillId="70" borderId="22" applyNumberFormat="0" applyProtection="0">
      <alignment horizontal="right"/>
    </xf>
    <xf numFmtId="1" fontId="29" fillId="0" borderId="22" applyFill="0" applyProtection="0">
      <alignment horizontal="right" vertical="top" wrapText="1"/>
    </xf>
    <xf numFmtId="2" fontId="29" fillId="0" borderId="22" applyFill="0" applyProtection="0">
      <alignment horizontal="right" vertical="top" wrapText="1"/>
    </xf>
    <xf numFmtId="0" fontId="29" fillId="0" borderId="22" applyFill="0" applyProtection="0">
      <alignment horizontal="right" vertical="top" wrapText="1"/>
    </xf>
    <xf numFmtId="0" fontId="83" fillId="70" borderId="22" applyNumberFormat="0" applyProtection="0">
      <alignment horizontal="right"/>
    </xf>
    <xf numFmtId="0" fontId="84" fillId="70" borderId="0" applyNumberFormat="0" applyBorder="0" applyProtection="0">
      <alignment horizontal="left"/>
    </xf>
    <xf numFmtId="0" fontId="83" fillId="70" borderId="22" applyNumberFormat="0" applyProtection="0">
      <alignment horizontal="left"/>
    </xf>
    <xf numFmtId="49" fontId="29" fillId="0" borderId="22" applyFill="0" applyProtection="0">
      <alignment horizontal="right"/>
    </xf>
    <xf numFmtId="0" fontId="85" fillId="71" borderId="0" applyNumberFormat="0" applyBorder="0" applyProtection="0">
      <alignment horizontal="left"/>
    </xf>
    <xf numFmtId="1" fontId="29" fillId="0" borderId="22" applyFill="0" applyProtection="0">
      <alignment horizontal="right" vertical="top" wrapText="1"/>
    </xf>
    <xf numFmtId="2" fontId="29" fillId="0" borderId="22" applyFill="0" applyProtection="0">
      <alignment horizontal="right" vertical="top" wrapText="1"/>
    </xf>
    <xf numFmtId="0" fontId="29" fillId="0" borderId="22" applyFill="0" applyProtection="0">
      <alignment horizontal="right" vertical="top" wrapText="1"/>
    </xf>
    <xf numFmtId="0" fontId="83" fillId="70" borderId="22" applyNumberFormat="0" applyProtection="0">
      <alignment horizontal="right"/>
    </xf>
    <xf numFmtId="0" fontId="84" fillId="70" borderId="0" applyNumberFormat="0" applyBorder="0" applyProtection="0">
      <alignment horizontal="left"/>
    </xf>
    <xf numFmtId="0" fontId="83" fillId="70" borderId="22" applyNumberFormat="0" applyProtection="0">
      <alignment horizontal="left"/>
    </xf>
    <xf numFmtId="49" fontId="29" fillId="0" borderId="22" applyFill="0" applyProtection="0">
      <alignment horizontal="right"/>
    </xf>
    <xf numFmtId="0" fontId="85" fillId="71" borderId="0" applyNumberFormat="0" applyBorder="0" applyProtection="0">
      <alignment horizontal="left"/>
    </xf>
    <xf numFmtId="1" fontId="29" fillId="0" borderId="22" applyFill="0" applyProtection="0">
      <alignment horizontal="right" vertical="top" wrapText="1"/>
    </xf>
    <xf numFmtId="2" fontId="29" fillId="0" borderId="22" applyFill="0" applyProtection="0">
      <alignment horizontal="right" vertical="top" wrapText="1"/>
    </xf>
    <xf numFmtId="0" fontId="29" fillId="0" borderId="22" applyFill="0" applyProtection="0">
      <alignment horizontal="right" vertical="top" wrapText="1"/>
    </xf>
    <xf numFmtId="0" fontId="83" fillId="70" borderId="22" applyNumberFormat="0" applyProtection="0">
      <alignment horizontal="right"/>
    </xf>
    <xf numFmtId="0" fontId="84" fillId="70" borderId="0" applyNumberFormat="0" applyBorder="0" applyProtection="0">
      <alignment horizontal="left"/>
    </xf>
    <xf numFmtId="0" fontId="83" fillId="70" borderId="22" applyNumberFormat="0" applyProtection="0">
      <alignment horizontal="left"/>
    </xf>
    <xf numFmtId="49" fontId="29" fillId="0" borderId="22" applyFill="0" applyProtection="0">
      <alignment horizontal="right"/>
    </xf>
    <xf numFmtId="0" fontId="85" fillId="71" borderId="0" applyNumberFormat="0" applyBorder="0" applyProtection="0">
      <alignment horizontal="left"/>
    </xf>
    <xf numFmtId="1" fontId="29" fillId="0" borderId="22" applyFill="0" applyProtection="0">
      <alignment horizontal="right" vertical="top" wrapText="1"/>
    </xf>
    <xf numFmtId="2" fontId="29" fillId="0" borderId="22" applyFill="0" applyProtection="0">
      <alignment horizontal="right" vertical="top" wrapText="1"/>
    </xf>
    <xf numFmtId="0" fontId="29" fillId="0" borderId="22" applyFill="0" applyProtection="0">
      <alignment horizontal="right" vertical="top" wrapText="1"/>
    </xf>
    <xf numFmtId="0" fontId="29" fillId="0" borderId="0"/>
    <xf numFmtId="0" fontId="1" fillId="0" borderId="0"/>
    <xf numFmtId="9" fontId="1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90" fillId="0" borderId="0"/>
    <xf numFmtId="43" fontId="1" fillId="0" borderId="0" applyFont="0" applyFill="0" applyBorder="0" applyAlignment="0" applyProtection="0"/>
  </cellStyleXfs>
  <cellXfs count="792">
    <xf numFmtId="0" fontId="0" fillId="0" borderId="0" xfId="0"/>
    <xf numFmtId="0" fontId="0" fillId="3" borderId="0" xfId="0" applyFill="1"/>
    <xf numFmtId="0" fontId="6" fillId="3" borderId="6" xfId="2" applyFont="1" applyFill="1" applyBorder="1"/>
    <xf numFmtId="0" fontId="0" fillId="6" borderId="0" xfId="0" applyFill="1"/>
    <xf numFmtId="0" fontId="6" fillId="3" borderId="0" xfId="2" applyFont="1" applyFill="1" applyBorder="1"/>
    <xf numFmtId="0" fontId="6" fillId="6" borderId="0" xfId="2" applyFont="1" applyFill="1" applyBorder="1"/>
    <xf numFmtId="0" fontId="0" fillId="6" borderId="0" xfId="0" applyFill="1" applyBorder="1"/>
    <xf numFmtId="0" fontId="7" fillId="6" borderId="0" xfId="2" applyFont="1" applyFill="1" applyBorder="1" applyAlignment="1">
      <alignment horizontal="left" vertical="top"/>
    </xf>
    <xf numFmtId="0" fontId="0" fillId="3" borderId="0" xfId="0" applyFill="1" applyBorder="1"/>
    <xf numFmtId="0" fontId="9" fillId="6" borderId="0" xfId="3" applyFont="1" applyFill="1" applyBorder="1" applyAlignment="1">
      <alignment horizontal="left" vertical="top" wrapText="1"/>
    </xf>
    <xf numFmtId="0" fontId="0" fillId="3" borderId="16" xfId="0" applyFill="1" applyBorder="1"/>
    <xf numFmtId="0" fontId="0" fillId="3" borderId="1" xfId="0" applyFill="1" applyBorder="1"/>
    <xf numFmtId="0" fontId="0" fillId="3" borderId="19" xfId="0" applyFill="1" applyBorder="1"/>
    <xf numFmtId="2" fontId="13" fillId="6" borderId="0" xfId="1" applyNumberFormat="1" applyFont="1" applyFill="1" applyBorder="1" applyAlignment="1">
      <alignment horizontal="right"/>
    </xf>
    <xf numFmtId="8" fontId="0" fillId="6" borderId="0" xfId="0" applyNumberFormat="1" applyFill="1" applyBorder="1"/>
    <xf numFmtId="0" fontId="15" fillId="6" borderId="0" xfId="0" applyFont="1" applyFill="1"/>
    <xf numFmtId="166" fontId="0" fillId="3" borderId="0" xfId="0" applyNumberFormat="1" applyFill="1" applyBorder="1"/>
    <xf numFmtId="0" fontId="0" fillId="7" borderId="0" xfId="0" applyFill="1"/>
    <xf numFmtId="0" fontId="17" fillId="4" borderId="0" xfId="0" applyFont="1" applyFill="1"/>
    <xf numFmtId="0" fontId="0" fillId="3" borderId="23" xfId="0" applyFill="1" applyBorder="1"/>
    <xf numFmtId="0" fontId="0" fillId="3" borderId="5" xfId="0" applyFill="1" applyBorder="1"/>
    <xf numFmtId="0" fontId="19" fillId="3" borderId="0" xfId="0" applyFont="1" applyFill="1"/>
    <xf numFmtId="0" fontId="18" fillId="3" borderId="0" xfId="0" applyFont="1" applyFill="1" applyBorder="1"/>
    <xf numFmtId="0" fontId="18" fillId="3" borderId="23" xfId="0" applyFont="1" applyFill="1" applyBorder="1"/>
    <xf numFmtId="0" fontId="16" fillId="3" borderId="0" xfId="0" applyFont="1" applyFill="1" applyBorder="1"/>
    <xf numFmtId="0" fontId="16" fillId="3" borderId="23" xfId="0" applyFont="1" applyFill="1" applyBorder="1"/>
    <xf numFmtId="0" fontId="3" fillId="6" borderId="0" xfId="2" applyFill="1" applyBorder="1" applyAlignment="1">
      <alignment horizontal="left" vertical="top"/>
    </xf>
    <xf numFmtId="0" fontId="22" fillId="6" borderId="0" xfId="3" applyFont="1" applyFill="1" applyBorder="1" applyAlignment="1">
      <alignment horizontal="left" vertical="top" wrapText="1"/>
    </xf>
    <xf numFmtId="0" fontId="11" fillId="6" borderId="0" xfId="0" applyFont="1" applyFill="1" applyBorder="1"/>
    <xf numFmtId="1" fontId="12" fillId="6" borderId="0" xfId="1" applyNumberFormat="1" applyFont="1" applyFill="1" applyBorder="1" applyAlignment="1">
      <alignment horizontal="right"/>
    </xf>
    <xf numFmtId="0" fontId="0" fillId="3" borderId="23" xfId="0" applyFill="1" applyBorder="1" applyAlignment="1">
      <alignment horizontal="center" vertical="center" wrapText="1"/>
    </xf>
    <xf numFmtId="0" fontId="17" fillId="3" borderId="0" xfId="0" applyFont="1" applyFill="1"/>
    <xf numFmtId="0" fontId="17" fillId="3" borderId="23" xfId="0" applyFont="1" applyFill="1" applyBorder="1"/>
    <xf numFmtId="0" fontId="5" fillId="3" borderId="23" xfId="0" applyFont="1" applyFill="1" applyBorder="1" applyAlignment="1">
      <alignment horizontal="center" vertical="center" wrapText="1"/>
    </xf>
    <xf numFmtId="9" fontId="0" fillId="6" borderId="0" xfId="0" applyNumberFormat="1" applyFill="1"/>
    <xf numFmtId="49" fontId="0" fillId="6" borderId="0" xfId="0" applyNumberFormat="1" applyFill="1"/>
    <xf numFmtId="0" fontId="0" fillId="3" borderId="8" xfId="0" applyFill="1" applyBorder="1"/>
    <xf numFmtId="0" fontId="0" fillId="3" borderId="9" xfId="0" applyFill="1" applyBorder="1"/>
    <xf numFmtId="0" fontId="0" fillId="3" borderId="7" xfId="0" applyFill="1" applyBorder="1"/>
    <xf numFmtId="0" fontId="0" fillId="3" borderId="10" xfId="0" applyFill="1" applyBorder="1"/>
    <xf numFmtId="0" fontId="0" fillId="3" borderId="13" xfId="0" applyFill="1" applyBorder="1"/>
    <xf numFmtId="0" fontId="16" fillId="3" borderId="0" xfId="0" applyFont="1" applyFill="1"/>
    <xf numFmtId="0" fontId="17" fillId="4" borderId="15" xfId="0" applyFont="1" applyFill="1" applyBorder="1"/>
    <xf numFmtId="0" fontId="17" fillId="4" borderId="0" xfId="3" applyFont="1" applyFill="1" applyBorder="1" applyAlignment="1">
      <alignment horizontal="right" vertical="top" wrapText="1"/>
    </xf>
    <xf numFmtId="0" fontId="17" fillId="4" borderId="0" xfId="3" applyFont="1" applyFill="1" applyBorder="1" applyAlignment="1">
      <alignment horizontal="center" vertical="top" wrapText="1"/>
    </xf>
    <xf numFmtId="0" fontId="23" fillId="4" borderId="8" xfId="0" applyFont="1" applyFill="1" applyBorder="1"/>
    <xf numFmtId="0" fontId="24" fillId="4" borderId="5" xfId="0" applyFont="1" applyFill="1" applyBorder="1"/>
    <xf numFmtId="0" fontId="24" fillId="4" borderId="9" xfId="0" applyFont="1" applyFill="1" applyBorder="1"/>
    <xf numFmtId="0" fontId="17" fillId="4" borderId="7" xfId="3" applyFont="1" applyFill="1" applyBorder="1" applyAlignment="1">
      <alignment horizontal="left" vertical="top" wrapText="1"/>
    </xf>
    <xf numFmtId="0" fontId="17" fillId="4" borderId="10" xfId="3" applyFont="1" applyFill="1" applyBorder="1" applyAlignment="1">
      <alignment horizontal="center" vertical="top" wrapText="1"/>
    </xf>
    <xf numFmtId="0" fontId="17" fillId="6" borderId="0" xfId="0" applyFont="1" applyFill="1" applyBorder="1"/>
    <xf numFmtId="0" fontId="17" fillId="4" borderId="24" xfId="0" applyFont="1" applyFill="1" applyBorder="1"/>
    <xf numFmtId="0" fontId="16" fillId="3" borderId="7" xfId="0" applyFont="1" applyFill="1" applyBorder="1"/>
    <xf numFmtId="1" fontId="18" fillId="3" borderId="0" xfId="0" applyNumberFormat="1" applyFont="1" applyFill="1" applyBorder="1"/>
    <xf numFmtId="0" fontId="18" fillId="3" borderId="0" xfId="0" applyFont="1" applyFill="1" applyBorder="1" applyAlignment="1">
      <alignment horizontal="right"/>
    </xf>
    <xf numFmtId="0" fontId="17" fillId="4" borderId="25" xfId="0" applyFont="1" applyFill="1" applyBorder="1"/>
    <xf numFmtId="0" fontId="17" fillId="3" borderId="0" xfId="0" applyFont="1" applyFill="1" applyBorder="1"/>
    <xf numFmtId="9" fontId="18" fillId="3" borderId="0" xfId="1" applyFont="1" applyFill="1" applyBorder="1" applyAlignment="1">
      <alignment horizontal="right"/>
    </xf>
    <xf numFmtId="0" fontId="17" fillId="3" borderId="5" xfId="0" applyFont="1" applyFill="1" applyBorder="1"/>
    <xf numFmtId="0" fontId="17" fillId="3" borderId="9" xfId="0" applyFont="1" applyFill="1" applyBorder="1"/>
    <xf numFmtId="0" fontId="18" fillId="3" borderId="10" xfId="0" applyFont="1" applyFill="1" applyBorder="1"/>
    <xf numFmtId="0" fontId="18" fillId="3" borderId="10" xfId="0" applyFont="1" applyFill="1" applyBorder="1" applyAlignment="1">
      <alignment horizontal="right"/>
    </xf>
    <xf numFmtId="0" fontId="19" fillId="3" borderId="8" xfId="0" applyFont="1" applyFill="1" applyBorder="1"/>
    <xf numFmtId="0" fontId="25" fillId="3" borderId="7" xfId="0" applyFont="1" applyFill="1" applyBorder="1"/>
    <xf numFmtId="0" fontId="12" fillId="6" borderId="0" xfId="0" applyFont="1" applyFill="1"/>
    <xf numFmtId="0" fontId="19" fillId="3" borderId="0" xfId="0" applyFont="1" applyFill="1" applyBorder="1"/>
    <xf numFmtId="0" fontId="17" fillId="4" borderId="7" xfId="0" applyFont="1" applyFill="1" applyBorder="1"/>
    <xf numFmtId="0" fontId="18" fillId="3" borderId="7" xfId="0" applyFont="1" applyFill="1" applyBorder="1" applyAlignment="1">
      <alignment horizontal="right"/>
    </xf>
    <xf numFmtId="1" fontId="18" fillId="3" borderId="7" xfId="0" applyNumberFormat="1" applyFont="1" applyFill="1" applyBorder="1"/>
    <xf numFmtId="3" fontId="18" fillId="3" borderId="7" xfId="0" applyNumberFormat="1" applyFont="1" applyFill="1" applyBorder="1" applyAlignment="1">
      <alignment horizontal="right"/>
    </xf>
    <xf numFmtId="1" fontId="18" fillId="5" borderId="10" xfId="1" applyNumberFormat="1" applyFont="1" applyFill="1" applyBorder="1" applyAlignment="1">
      <alignment horizontal="right"/>
    </xf>
    <xf numFmtId="9" fontId="18" fillId="5" borderId="10" xfId="1" applyFont="1" applyFill="1" applyBorder="1" applyAlignment="1">
      <alignment horizontal="right"/>
    </xf>
    <xf numFmtId="0" fontId="18" fillId="3" borderId="7" xfId="0" applyFont="1" applyFill="1" applyBorder="1"/>
    <xf numFmtId="3" fontId="18" fillId="3" borderId="0" xfId="0" applyNumberFormat="1" applyFont="1" applyFill="1" applyBorder="1" applyAlignment="1">
      <alignment horizontal="right"/>
    </xf>
    <xf numFmtId="0" fontId="17" fillId="3" borderId="10" xfId="0" applyFont="1" applyFill="1" applyBorder="1"/>
    <xf numFmtId="0" fontId="16" fillId="3" borderId="10" xfId="0" applyFont="1" applyFill="1" applyBorder="1"/>
    <xf numFmtId="0" fontId="16" fillId="3" borderId="14" xfId="0" applyFont="1" applyFill="1" applyBorder="1"/>
    <xf numFmtId="9" fontId="18" fillId="3" borderId="14" xfId="0" applyNumberFormat="1" applyFont="1" applyFill="1" applyBorder="1" applyAlignment="1">
      <alignment horizontal="right"/>
    </xf>
    <xf numFmtId="0" fontId="16" fillId="3" borderId="5" xfId="0" applyFont="1" applyFill="1" applyBorder="1"/>
    <xf numFmtId="0" fontId="16" fillId="3" borderId="9" xfId="0" applyFont="1" applyFill="1" applyBorder="1"/>
    <xf numFmtId="0" fontId="5" fillId="3" borderId="0" xfId="0" applyFont="1" applyFill="1"/>
    <xf numFmtId="0" fontId="5" fillId="6" borderId="0" xfId="0" applyFont="1" applyFill="1"/>
    <xf numFmtId="0" fontId="5" fillId="3" borderId="23" xfId="0" applyFont="1" applyFill="1" applyBorder="1"/>
    <xf numFmtId="0" fontId="2" fillId="3" borderId="23" xfId="0" applyFont="1" applyFill="1" applyBorder="1"/>
    <xf numFmtId="0" fontId="2" fillId="3" borderId="12" xfId="0" applyFont="1" applyFill="1" applyBorder="1"/>
    <xf numFmtId="3" fontId="18" fillId="8" borderId="10" xfId="0" applyNumberFormat="1" applyFont="1" applyFill="1" applyBorder="1" applyAlignment="1">
      <alignment horizontal="right"/>
    </xf>
    <xf numFmtId="3" fontId="18" fillId="3" borderId="10" xfId="0" applyNumberFormat="1" applyFont="1" applyFill="1" applyBorder="1"/>
    <xf numFmtId="1" fontId="16" fillId="3" borderId="8" xfId="0" applyNumberFormat="1" applyFont="1" applyFill="1" applyBorder="1"/>
    <xf numFmtId="0" fontId="18" fillId="3" borderId="13" xfId="0" applyFont="1" applyFill="1" applyBorder="1"/>
    <xf numFmtId="0" fontId="26" fillId="3" borderId="7" xfId="0" applyFont="1" applyFill="1" applyBorder="1"/>
    <xf numFmtId="0" fontId="25" fillId="3" borderId="13" xfId="0" applyFont="1" applyFill="1" applyBorder="1"/>
    <xf numFmtId="1" fontId="16" fillId="3" borderId="7" xfId="0" applyNumberFormat="1" applyFont="1" applyFill="1" applyBorder="1"/>
    <xf numFmtId="3" fontId="18" fillId="3" borderId="5" xfId="0" applyNumberFormat="1" applyFont="1" applyFill="1" applyBorder="1" applyAlignment="1">
      <alignment horizontal="right"/>
    </xf>
    <xf numFmtId="1" fontId="16" fillId="3" borderId="0" xfId="0" applyNumberFormat="1" applyFont="1" applyFill="1" applyBorder="1"/>
    <xf numFmtId="1" fontId="16" fillId="3" borderId="5" xfId="0" applyNumberFormat="1" applyFont="1" applyFill="1" applyBorder="1"/>
    <xf numFmtId="1" fontId="18" fillId="3" borderId="0" xfId="0" applyNumberFormat="1" applyFont="1" applyFill="1"/>
    <xf numFmtId="1" fontId="2" fillId="3" borderId="12" xfId="0" applyNumberFormat="1" applyFont="1" applyFill="1" applyBorder="1"/>
    <xf numFmtId="1" fontId="2" fillId="3" borderId="11" xfId="0" applyNumberFormat="1" applyFont="1" applyFill="1" applyBorder="1"/>
    <xf numFmtId="0" fontId="25" fillId="10" borderId="22" xfId="0" applyFont="1" applyFill="1" applyBorder="1" applyAlignment="1">
      <alignment wrapText="1"/>
    </xf>
    <xf numFmtId="0" fontId="25" fillId="10" borderId="22" xfId="0" applyFont="1" applyFill="1" applyBorder="1" applyAlignment="1">
      <alignment horizontal="center" wrapText="1"/>
    </xf>
    <xf numFmtId="0" fontId="25" fillId="10" borderId="22" xfId="0" applyFont="1" applyFill="1" applyBorder="1" applyAlignment="1">
      <alignment horizontal="center" vertical="top" wrapText="1"/>
    </xf>
    <xf numFmtId="0" fontId="16" fillId="0" borderId="22" xfId="0" applyFont="1" applyBorder="1" applyAlignment="1">
      <alignment horizontal="left" wrapText="1"/>
    </xf>
    <xf numFmtId="168" fontId="16" fillId="0" borderId="22" xfId="0" applyNumberFormat="1" applyFont="1" applyFill="1" applyBorder="1" applyAlignment="1">
      <alignment horizontal="center" wrapText="1"/>
    </xf>
    <xf numFmtId="10" fontId="16" fillId="0" borderId="22" xfId="1" applyNumberFormat="1" applyFont="1" applyBorder="1" applyAlignment="1">
      <alignment horizontal="center" wrapText="1"/>
    </xf>
    <xf numFmtId="168" fontId="16" fillId="0" borderId="22" xfId="0" applyNumberFormat="1" applyFont="1" applyBorder="1" applyAlignment="1">
      <alignment horizontal="center" wrapText="1"/>
    </xf>
    <xf numFmtId="0" fontId="25" fillId="3" borderId="23" xfId="0" applyFont="1" applyFill="1" applyBorder="1"/>
    <xf numFmtId="0" fontId="18" fillId="3" borderId="5" xfId="0" applyFont="1" applyFill="1" applyBorder="1"/>
    <xf numFmtId="0" fontId="18" fillId="3" borderId="9" xfId="0" applyFont="1" applyFill="1" applyBorder="1"/>
    <xf numFmtId="9" fontId="18" fillId="3" borderId="8" xfId="0" applyNumberFormat="1" applyFont="1" applyFill="1" applyBorder="1" applyAlignment="1">
      <alignment horizontal="right"/>
    </xf>
    <xf numFmtId="9" fontId="18" fillId="3" borderId="5" xfId="0" applyNumberFormat="1" applyFont="1" applyFill="1" applyBorder="1" applyAlignment="1">
      <alignment horizontal="right"/>
    </xf>
    <xf numFmtId="2" fontId="18" fillId="3" borderId="7" xfId="0" applyNumberFormat="1" applyFont="1" applyFill="1" applyBorder="1" applyAlignment="1">
      <alignment horizontal="right"/>
    </xf>
    <xf numFmtId="2" fontId="18" fillId="3" borderId="0" xfId="0" applyNumberFormat="1" applyFont="1" applyFill="1" applyBorder="1" applyAlignment="1">
      <alignment horizontal="right"/>
    </xf>
    <xf numFmtId="2" fontId="18" fillId="5" borderId="10" xfId="1" applyNumberFormat="1" applyFont="1" applyFill="1" applyBorder="1" applyAlignment="1">
      <alignment horizontal="right"/>
    </xf>
    <xf numFmtId="0" fontId="5" fillId="3" borderId="12" xfId="0" applyFont="1" applyFill="1" applyBorder="1"/>
    <xf numFmtId="9" fontId="2" fillId="3" borderId="12" xfId="1" applyNumberFormat="1" applyFont="1" applyFill="1" applyBorder="1" applyAlignment="1"/>
    <xf numFmtId="3" fontId="18" fillId="3" borderId="0" xfId="0" applyNumberFormat="1" applyFont="1" applyFill="1" applyBorder="1"/>
    <xf numFmtId="3" fontId="18" fillId="3" borderId="23" xfId="0" applyNumberFormat="1" applyFont="1" applyFill="1" applyBorder="1"/>
    <xf numFmtId="3" fontId="2" fillId="3" borderId="12" xfId="0" applyNumberFormat="1" applyFont="1" applyFill="1" applyBorder="1"/>
    <xf numFmtId="0" fontId="0" fillId="0" borderId="0" xfId="0" applyAlignment="1">
      <alignment horizontal="left"/>
    </xf>
    <xf numFmtId="3" fontId="18" fillId="7" borderId="0" xfId="0" applyNumberFormat="1" applyFont="1" applyFill="1" applyBorder="1"/>
    <xf numFmtId="0" fontId="0" fillId="0" borderId="0" xfId="0" applyAlignment="1">
      <alignment horizontal="center"/>
    </xf>
    <xf numFmtId="4" fontId="18" fillId="3" borderId="10" xfId="0" applyNumberFormat="1" applyFont="1" applyFill="1" applyBorder="1"/>
    <xf numFmtId="0" fontId="2" fillId="3" borderId="0" xfId="0" applyFont="1" applyFill="1" applyBorder="1"/>
    <xf numFmtId="3" fontId="2" fillId="3" borderId="0" xfId="0" applyNumberFormat="1" applyFont="1" applyFill="1" applyBorder="1"/>
    <xf numFmtId="0" fontId="18" fillId="0" borderId="0" xfId="0" applyFont="1" applyFill="1" applyAlignment="1">
      <alignment horizontal="left"/>
    </xf>
    <xf numFmtId="0" fontId="18" fillId="0" borderId="0" xfId="0" applyFont="1" applyAlignment="1">
      <alignment horizontal="center"/>
    </xf>
    <xf numFmtId="3" fontId="18" fillId="8" borderId="10" xfId="0" applyNumberFormat="1" applyFont="1" applyFill="1" applyBorder="1"/>
    <xf numFmtId="2" fontId="18" fillId="8" borderId="10" xfId="0" applyNumberFormat="1" applyFont="1" applyFill="1" applyBorder="1"/>
    <xf numFmtId="0" fontId="18" fillId="8" borderId="10" xfId="0" applyFont="1" applyFill="1" applyBorder="1"/>
    <xf numFmtId="4" fontId="18" fillId="3" borderId="0" xfId="0" applyNumberFormat="1" applyFont="1" applyFill="1" applyBorder="1"/>
    <xf numFmtId="0" fontId="19" fillId="3" borderId="0" xfId="0" applyFont="1" applyFill="1" applyBorder="1" applyAlignment="1">
      <alignment horizontal="center"/>
    </xf>
    <xf numFmtId="0" fontId="19" fillId="3" borderId="0" xfId="0" applyFont="1" applyFill="1" applyAlignment="1">
      <alignment horizontal="center" vertical="center"/>
    </xf>
    <xf numFmtId="168" fontId="16" fillId="3" borderId="7" xfId="0" applyNumberFormat="1" applyFont="1" applyFill="1" applyBorder="1"/>
    <xf numFmtId="2" fontId="18" fillId="3" borderId="7" xfId="0" applyNumberFormat="1" applyFont="1" applyFill="1" applyBorder="1"/>
    <xf numFmtId="2" fontId="18" fillId="3" borderId="0" xfId="0" applyNumberFormat="1" applyFont="1" applyFill="1" applyBorder="1"/>
    <xf numFmtId="2" fontId="16" fillId="3" borderId="7" xfId="0" applyNumberFormat="1" applyFont="1" applyFill="1" applyBorder="1"/>
    <xf numFmtId="2" fontId="16" fillId="3" borderId="0" xfId="0" applyNumberFormat="1" applyFont="1" applyFill="1" applyBorder="1"/>
    <xf numFmtId="0" fontId="0" fillId="0" borderId="0" xfId="0" applyBorder="1" applyAlignment="1">
      <alignment horizontal="center"/>
    </xf>
    <xf numFmtId="0" fontId="19" fillId="3" borderId="16" xfId="0" applyFont="1" applyFill="1" applyBorder="1" applyAlignment="1">
      <alignment horizontal="right"/>
    </xf>
    <xf numFmtId="0" fontId="25" fillId="3" borderId="18" xfId="0" applyFont="1" applyFill="1" applyBorder="1" applyAlignment="1">
      <alignment horizontal="right"/>
    </xf>
    <xf numFmtId="0" fontId="16" fillId="3" borderId="19" xfId="0" applyFont="1" applyFill="1" applyBorder="1" applyAlignment="1">
      <alignment horizontal="right"/>
    </xf>
    <xf numFmtId="0" fontId="16" fillId="3" borderId="21" xfId="0" applyFont="1" applyFill="1" applyBorder="1" applyAlignment="1">
      <alignment horizontal="right"/>
    </xf>
    <xf numFmtId="0" fontId="2" fillId="6" borderId="0" xfId="0" applyFont="1" applyFill="1" applyBorder="1"/>
    <xf numFmtId="3" fontId="2" fillId="6" borderId="0" xfId="0" applyNumberFormat="1" applyFont="1" applyFill="1" applyBorder="1"/>
    <xf numFmtId="0" fontId="18" fillId="6" borderId="0" xfId="0" applyFont="1" applyFill="1" applyBorder="1"/>
    <xf numFmtId="171" fontId="18" fillId="3" borderId="0" xfId="1" applyNumberFormat="1" applyFont="1" applyFill="1" applyBorder="1"/>
    <xf numFmtId="9" fontId="2" fillId="6" borderId="0" xfId="1" applyFont="1" applyFill="1" applyBorder="1" applyAlignment="1"/>
    <xf numFmtId="9" fontId="2" fillId="6" borderId="0" xfId="1" applyNumberFormat="1" applyFont="1" applyFill="1" applyBorder="1" applyAlignment="1"/>
    <xf numFmtId="166" fontId="16" fillId="3" borderId="0" xfId="0" applyNumberFormat="1" applyFont="1" applyFill="1" applyBorder="1"/>
    <xf numFmtId="168" fontId="18" fillId="3" borderId="7" xfId="0" applyNumberFormat="1" applyFont="1" applyFill="1" applyBorder="1"/>
    <xf numFmtId="0" fontId="0" fillId="0" borderId="0" xfId="0" applyBorder="1" applyAlignment="1">
      <alignment horizontal="left"/>
    </xf>
    <xf numFmtId="0" fontId="12" fillId="3" borderId="0" xfId="0" applyFont="1" applyFill="1"/>
    <xf numFmtId="2" fontId="18" fillId="3" borderId="0" xfId="1" applyNumberFormat="1" applyFont="1" applyFill="1" applyBorder="1"/>
    <xf numFmtId="2" fontId="18" fillId="3" borderId="23" xfId="1" applyNumberFormat="1" applyFont="1" applyFill="1" applyBorder="1"/>
    <xf numFmtId="0" fontId="5" fillId="3" borderId="0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18" fillId="3" borderId="14" xfId="0" applyFont="1" applyFill="1" applyBorder="1"/>
    <xf numFmtId="0" fontId="27" fillId="3" borderId="6" xfId="2" applyFont="1" applyFill="1" applyBorder="1"/>
    <xf numFmtId="9" fontId="18" fillId="3" borderId="0" xfId="0" applyNumberFormat="1" applyFont="1" applyFill="1" applyBorder="1" applyAlignment="1">
      <alignment horizontal="right"/>
    </xf>
    <xf numFmtId="0" fontId="5" fillId="6" borderId="0" xfId="0" applyFont="1" applyFill="1" applyBorder="1"/>
    <xf numFmtId="2" fontId="5" fillId="6" borderId="0" xfId="0" applyNumberFormat="1" applyFont="1" applyFill="1" applyBorder="1"/>
    <xf numFmtId="1" fontId="18" fillId="3" borderId="0" xfId="1" applyNumberFormat="1" applyFont="1" applyFill="1" applyBorder="1"/>
    <xf numFmtId="1" fontId="18" fillId="3" borderId="23" xfId="1" applyNumberFormat="1" applyFont="1" applyFill="1" applyBorder="1"/>
    <xf numFmtId="0" fontId="0" fillId="0" borderId="0" xfId="0" applyBorder="1" applyAlignment="1">
      <alignment horizontal="left" indent="2"/>
    </xf>
    <xf numFmtId="3" fontId="18" fillId="12" borderId="0" xfId="0" applyNumberFormat="1" applyFont="1" applyFill="1" applyBorder="1"/>
    <xf numFmtId="0" fontId="0" fillId="12" borderId="0" xfId="0" applyFill="1"/>
    <xf numFmtId="3" fontId="18" fillId="7" borderId="23" xfId="0" applyNumberFormat="1" applyFont="1" applyFill="1" applyBorder="1"/>
    <xf numFmtId="3" fontId="18" fillId="7" borderId="5" xfId="0" applyNumberFormat="1" applyFont="1" applyFill="1" applyBorder="1"/>
    <xf numFmtId="3" fontId="18" fillId="3" borderId="5" xfId="0" applyNumberFormat="1" applyFont="1" applyFill="1" applyBorder="1"/>
    <xf numFmtId="3" fontId="18" fillId="12" borderId="5" xfId="0" applyNumberFormat="1" applyFont="1" applyFill="1" applyBorder="1"/>
    <xf numFmtId="0" fontId="18" fillId="13" borderId="0" xfId="0" applyFont="1" applyFill="1" applyBorder="1"/>
    <xf numFmtId="0" fontId="0" fillId="13" borderId="0" xfId="0" applyFill="1"/>
    <xf numFmtId="0" fontId="18" fillId="7" borderId="22" xfId="0" applyFont="1" applyFill="1" applyBorder="1" applyAlignment="1">
      <alignment horizontal="left"/>
    </xf>
    <xf numFmtId="0" fontId="16" fillId="3" borderId="13" xfId="0" applyFont="1" applyFill="1" applyBorder="1"/>
    <xf numFmtId="0" fontId="0" fillId="7" borderId="22" xfId="0" applyFill="1" applyBorder="1" applyAlignment="1">
      <alignment horizontal="left"/>
    </xf>
    <xf numFmtId="2" fontId="18" fillId="8" borderId="10" xfId="0" applyNumberFormat="1" applyFont="1" applyFill="1" applyBorder="1" applyAlignment="1">
      <alignment horizontal="right"/>
    </xf>
    <xf numFmtId="2" fontId="18" fillId="3" borderId="10" xfId="1" applyNumberFormat="1" applyFont="1" applyFill="1" applyBorder="1" applyAlignment="1">
      <alignment horizontal="right"/>
    </xf>
    <xf numFmtId="2" fontId="18" fillId="3" borderId="14" xfId="1" applyNumberFormat="1" applyFont="1" applyFill="1" applyBorder="1" applyAlignment="1">
      <alignment horizontal="right"/>
    </xf>
    <xf numFmtId="3" fontId="18" fillId="6" borderId="0" xfId="0" applyNumberFormat="1" applyFont="1" applyFill="1" applyBorder="1" applyAlignment="1">
      <alignment horizontal="right"/>
    </xf>
    <xf numFmtId="0" fontId="17" fillId="4" borderId="26" xfId="0" applyFont="1" applyFill="1" applyBorder="1"/>
    <xf numFmtId="0" fontId="17" fillId="4" borderId="27" xfId="0" applyFont="1" applyFill="1" applyBorder="1"/>
    <xf numFmtId="0" fontId="32" fillId="4" borderId="8" xfId="0" applyFont="1" applyFill="1" applyBorder="1" applyAlignment="1"/>
    <xf numFmtId="0" fontId="31" fillId="6" borderId="0" xfId="0" applyFont="1" applyFill="1" applyBorder="1" applyAlignment="1">
      <alignment vertical="top" wrapText="1"/>
    </xf>
    <xf numFmtId="1" fontId="31" fillId="6" borderId="0" xfId="0" applyNumberFormat="1" applyFont="1" applyFill="1" applyBorder="1" applyAlignment="1">
      <alignment vertical="top" wrapText="1"/>
    </xf>
    <xf numFmtId="0" fontId="18" fillId="6" borderId="0" xfId="0" applyFont="1" applyFill="1"/>
    <xf numFmtId="0" fontId="18" fillId="0" borderId="0" xfId="0" applyFont="1" applyAlignment="1">
      <alignment horizontal="left"/>
    </xf>
    <xf numFmtId="2" fontId="18" fillId="3" borderId="10" xfId="0" applyNumberFormat="1" applyFont="1" applyFill="1" applyBorder="1"/>
    <xf numFmtId="1" fontId="18" fillId="3" borderId="7" xfId="0" applyNumberFormat="1" applyFont="1" applyFill="1" applyBorder="1" applyAlignment="1">
      <alignment horizontal="right"/>
    </xf>
    <xf numFmtId="1" fontId="18" fillId="3" borderId="0" xfId="0" applyNumberFormat="1" applyFont="1" applyFill="1" applyBorder="1" applyAlignment="1">
      <alignment horizontal="right"/>
    </xf>
    <xf numFmtId="0" fontId="2" fillId="6" borderId="0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9" fontId="18" fillId="8" borderId="10" xfId="1" applyFont="1" applyFill="1" applyBorder="1"/>
    <xf numFmtId="9" fontId="18" fillId="3" borderId="7" xfId="1" applyFont="1" applyFill="1" applyBorder="1" applyAlignment="1">
      <alignment horizontal="right"/>
    </xf>
    <xf numFmtId="0" fontId="2" fillId="6" borderId="0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1" fontId="2" fillId="3" borderId="23" xfId="0" applyNumberFormat="1" applyFont="1" applyFill="1" applyBorder="1"/>
    <xf numFmtId="9" fontId="0" fillId="3" borderId="0" xfId="1" applyFont="1" applyFill="1" applyBorder="1"/>
    <xf numFmtId="0" fontId="30" fillId="3" borderId="8" xfId="0" applyFont="1" applyFill="1" applyBorder="1" applyAlignment="1">
      <alignment vertical="top"/>
    </xf>
    <xf numFmtId="0" fontId="30" fillId="3" borderId="7" xfId="0" applyFont="1" applyFill="1" applyBorder="1" applyAlignment="1">
      <alignment vertical="top"/>
    </xf>
    <xf numFmtId="0" fontId="30" fillId="3" borderId="0" xfId="0" applyFont="1" applyFill="1" applyBorder="1" applyAlignment="1">
      <alignment vertical="top" wrapText="1"/>
    </xf>
    <xf numFmtId="3" fontId="30" fillId="3" borderId="0" xfId="0" applyNumberFormat="1" applyFont="1" applyFill="1" applyBorder="1" applyAlignment="1">
      <alignment horizontal="right" vertical="top" wrapText="1"/>
    </xf>
    <xf numFmtId="4" fontId="30" fillId="3" borderId="0" xfId="0" applyNumberFormat="1" applyFont="1" applyFill="1" applyBorder="1" applyAlignment="1">
      <alignment horizontal="right" vertical="top" wrapText="1"/>
    </xf>
    <xf numFmtId="0" fontId="30" fillId="3" borderId="5" xfId="0" applyFont="1" applyFill="1" applyBorder="1" applyAlignment="1">
      <alignment vertical="top" wrapText="1"/>
    </xf>
    <xf numFmtId="49" fontId="30" fillId="3" borderId="5" xfId="0" applyNumberFormat="1" applyFont="1" applyFill="1" applyBorder="1" applyAlignment="1">
      <alignment horizontal="right" vertical="top" wrapText="1"/>
    </xf>
    <xf numFmtId="0" fontId="31" fillId="3" borderId="13" xfId="0" applyFont="1" applyFill="1" applyBorder="1" applyAlignment="1">
      <alignment vertical="top"/>
    </xf>
    <xf numFmtId="0" fontId="31" fillId="3" borderId="23" xfId="0" applyFont="1" applyFill="1" applyBorder="1" applyAlignment="1">
      <alignment vertical="top" wrapText="1"/>
    </xf>
    <xf numFmtId="1" fontId="31" fillId="3" borderId="23" xfId="0" applyNumberFormat="1" applyFont="1" applyFill="1" applyBorder="1" applyAlignment="1">
      <alignment vertical="top" wrapText="1"/>
    </xf>
    <xf numFmtId="0" fontId="32" fillId="6" borderId="0" xfId="0" applyFont="1" applyFill="1" applyBorder="1" applyAlignment="1"/>
    <xf numFmtId="0" fontId="32" fillId="4" borderId="25" xfId="0" applyFont="1" applyFill="1" applyBorder="1" applyAlignment="1"/>
    <xf numFmtId="0" fontId="17" fillId="4" borderId="0" xfId="0" applyFont="1" applyFill="1" applyBorder="1"/>
    <xf numFmtId="1" fontId="18" fillId="6" borderId="0" xfId="1" applyNumberFormat="1" applyFont="1" applyFill="1" applyBorder="1" applyAlignment="1">
      <alignment horizontal="right"/>
    </xf>
    <xf numFmtId="9" fontId="18" fillId="6" borderId="0" xfId="1" applyFont="1" applyFill="1" applyBorder="1" applyAlignment="1">
      <alignment horizontal="right"/>
    </xf>
    <xf numFmtId="2" fontId="18" fillId="6" borderId="0" xfId="1" applyNumberFormat="1" applyFont="1" applyFill="1" applyBorder="1" applyAlignment="1">
      <alignment horizontal="right"/>
    </xf>
    <xf numFmtId="0" fontId="18" fillId="3" borderId="7" xfId="0" applyFont="1" applyFill="1" applyBorder="1" applyAlignment="1"/>
    <xf numFmtId="168" fontId="16" fillId="3" borderId="0" xfId="0" applyNumberFormat="1" applyFont="1" applyFill="1" applyBorder="1"/>
    <xf numFmtId="0" fontId="18" fillId="3" borderId="0" xfId="0" applyFont="1" applyFill="1"/>
    <xf numFmtId="168" fontId="18" fillId="3" borderId="0" xfId="0" applyNumberFormat="1" applyFont="1" applyFill="1" applyBorder="1"/>
    <xf numFmtId="0" fontId="2" fillId="3" borderId="0" xfId="0" applyFont="1" applyFill="1" applyBorder="1" applyAlignment="1">
      <alignment horizontal="center"/>
    </xf>
    <xf numFmtId="0" fontId="18" fillId="14" borderId="0" xfId="0" applyFont="1" applyFill="1" applyBorder="1"/>
    <xf numFmtId="3" fontId="18" fillId="14" borderId="0" xfId="0" applyNumberFormat="1" applyFont="1" applyFill="1"/>
    <xf numFmtId="0" fontId="18" fillId="14" borderId="0" xfId="0" applyFont="1" applyFill="1"/>
    <xf numFmtId="4" fontId="18" fillId="14" borderId="0" xfId="0" applyNumberFormat="1" applyFont="1" applyFill="1"/>
    <xf numFmtId="3" fontId="18" fillId="14" borderId="23" xfId="0" applyNumberFormat="1" applyFont="1" applyFill="1" applyBorder="1"/>
    <xf numFmtId="0" fontId="2" fillId="3" borderId="7" xfId="0" applyFont="1" applyFill="1" applyBorder="1" applyAlignment="1">
      <alignment horizontal="center"/>
    </xf>
    <xf numFmtId="1" fontId="16" fillId="6" borderId="0" xfId="0" applyNumberFormat="1" applyFont="1" applyFill="1" applyBorder="1"/>
    <xf numFmtId="2" fontId="16" fillId="6" borderId="0" xfId="0" applyNumberFormat="1" applyFont="1" applyFill="1" applyBorder="1"/>
    <xf numFmtId="1" fontId="16" fillId="14" borderId="0" xfId="0" applyNumberFormat="1" applyFont="1" applyFill="1" applyBorder="1"/>
    <xf numFmtId="2" fontId="16" fillId="14" borderId="0" xfId="0" applyNumberFormat="1" applyFont="1" applyFill="1" applyBorder="1"/>
    <xf numFmtId="3" fontId="18" fillId="14" borderId="5" xfId="0" applyNumberFormat="1" applyFont="1" applyFill="1" applyBorder="1"/>
    <xf numFmtId="3" fontId="18" fillId="3" borderId="8" xfId="0" applyNumberFormat="1" applyFont="1" applyFill="1" applyBorder="1"/>
    <xf numFmtId="1" fontId="18" fillId="14" borderId="23" xfId="0" applyNumberFormat="1" applyFont="1" applyFill="1" applyBorder="1"/>
    <xf numFmtId="1" fontId="18" fillId="3" borderId="13" xfId="0" applyNumberFormat="1" applyFont="1" applyFill="1" applyBorder="1"/>
    <xf numFmtId="3" fontId="18" fillId="6" borderId="0" xfId="0" applyNumberFormat="1" applyFont="1" applyFill="1" applyBorder="1"/>
    <xf numFmtId="1" fontId="18" fillId="6" borderId="0" xfId="0" applyNumberFormat="1" applyFont="1" applyFill="1" applyBorder="1"/>
    <xf numFmtId="168" fontId="16" fillId="6" borderId="0" xfId="0" applyNumberFormat="1" applyFont="1" applyFill="1" applyBorder="1"/>
    <xf numFmtId="168" fontId="18" fillId="6" borderId="0" xfId="0" applyNumberFormat="1" applyFont="1" applyFill="1" applyBorder="1"/>
    <xf numFmtId="2" fontId="18" fillId="6" borderId="0" xfId="0" applyNumberFormat="1" applyFont="1" applyFill="1" applyBorder="1"/>
    <xf numFmtId="0" fontId="0" fillId="6" borderId="5" xfId="0" applyFill="1" applyBorder="1"/>
    <xf numFmtId="1" fontId="18" fillId="3" borderId="23" xfId="0" applyNumberFormat="1" applyFont="1" applyFill="1" applyBorder="1"/>
    <xf numFmtId="1" fontId="18" fillId="3" borderId="8" xfId="0" applyNumberFormat="1" applyFont="1" applyFill="1" applyBorder="1"/>
    <xf numFmtId="1" fontId="18" fillId="3" borderId="5" xfId="0" applyNumberFormat="1" applyFont="1" applyFill="1" applyBorder="1"/>
    <xf numFmtId="1" fontId="18" fillId="14" borderId="0" xfId="0" applyNumberFormat="1" applyFont="1" applyFill="1"/>
    <xf numFmtId="0" fontId="26" fillId="4" borderId="25" xfId="0" applyFont="1" applyFill="1" applyBorder="1"/>
    <xf numFmtId="0" fontId="18" fillId="3" borderId="8" xfId="0" applyFont="1" applyFill="1" applyBorder="1"/>
    <xf numFmtId="1" fontId="16" fillId="3" borderId="0" xfId="0" applyNumberFormat="1" applyFont="1" applyFill="1" applyBorder="1" applyAlignment="1">
      <alignment horizontal="right"/>
    </xf>
    <xf numFmtId="1" fontId="16" fillId="3" borderId="23" xfId="0" applyNumberFormat="1" applyFont="1" applyFill="1" applyBorder="1" applyAlignment="1">
      <alignment horizontal="right"/>
    </xf>
    <xf numFmtId="0" fontId="0" fillId="0" borderId="0" xfId="0"/>
    <xf numFmtId="0" fontId="5" fillId="3" borderId="0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3" fontId="18" fillId="0" borderId="5" xfId="0" applyNumberFormat="1" applyFont="1" applyFill="1" applyBorder="1"/>
    <xf numFmtId="1" fontId="18" fillId="5" borderId="0" xfId="1" applyNumberFormat="1" applyFont="1" applyFill="1" applyBorder="1"/>
    <xf numFmtId="1" fontId="18" fillId="5" borderId="23" xfId="1" applyNumberFormat="1" applyFont="1" applyFill="1" applyBorder="1"/>
    <xf numFmtId="1" fontId="16" fillId="3" borderId="5" xfId="0" applyNumberFormat="1" applyFont="1" applyFill="1" applyBorder="1" applyAlignment="1">
      <alignment horizontal="right"/>
    </xf>
    <xf numFmtId="3" fontId="18" fillId="8" borderId="0" xfId="0" applyNumberFormat="1" applyFont="1" applyFill="1" applyBorder="1" applyAlignment="1">
      <alignment horizontal="right"/>
    </xf>
    <xf numFmtId="2" fontId="18" fillId="8" borderId="0" xfId="0" applyNumberFormat="1" applyFont="1" applyFill="1" applyBorder="1" applyAlignment="1">
      <alignment horizontal="right"/>
    </xf>
    <xf numFmtId="171" fontId="2" fillId="3" borderId="12" xfId="1" applyNumberFormat="1" applyFont="1" applyFill="1" applyBorder="1"/>
    <xf numFmtId="171" fontId="18" fillId="5" borderId="0" xfId="1" applyNumberFormat="1" applyFont="1" applyFill="1" applyBorder="1"/>
    <xf numFmtId="1" fontId="2" fillId="3" borderId="8" xfId="0" applyNumberFormat="1" applyFont="1" applyFill="1" applyBorder="1"/>
    <xf numFmtId="1" fontId="2" fillId="3" borderId="5" xfId="0" applyNumberFormat="1" applyFont="1" applyFill="1" applyBorder="1"/>
    <xf numFmtId="1" fontId="2" fillId="3" borderId="0" xfId="0" applyNumberFormat="1" applyFont="1" applyFill="1"/>
    <xf numFmtId="3" fontId="30" fillId="3" borderId="10" xfId="0" applyNumberFormat="1" applyFont="1" applyFill="1" applyBorder="1" applyAlignment="1">
      <alignment horizontal="right" vertical="top" wrapText="1"/>
    </xf>
    <xf numFmtId="4" fontId="30" fillId="3" borderId="10" xfId="0" applyNumberFormat="1" applyFont="1" applyFill="1" applyBorder="1" applyAlignment="1">
      <alignment horizontal="right" vertical="top" wrapText="1"/>
    </xf>
    <xf numFmtId="0" fontId="30" fillId="3" borderId="10" xfId="0" applyFont="1" applyFill="1" applyBorder="1" applyAlignment="1">
      <alignment vertical="top" wrapText="1"/>
    </xf>
    <xf numFmtId="1" fontId="31" fillId="3" borderId="14" xfId="0" applyNumberFormat="1" applyFont="1" applyFill="1" applyBorder="1" applyAlignment="1">
      <alignment vertical="top" wrapText="1"/>
    </xf>
    <xf numFmtId="0" fontId="31" fillId="6" borderId="0" xfId="0" applyFont="1" applyFill="1" applyBorder="1" applyAlignment="1">
      <alignment vertical="top"/>
    </xf>
    <xf numFmtId="0" fontId="26" fillId="4" borderId="0" xfId="0" applyFont="1" applyFill="1"/>
    <xf numFmtId="0" fontId="18" fillId="3" borderId="23" xfId="0" applyFont="1" applyFill="1" applyBorder="1" applyAlignment="1">
      <alignment horizontal="right"/>
    </xf>
    <xf numFmtId="0" fontId="2" fillId="3" borderId="0" xfId="0" applyFont="1" applyFill="1"/>
    <xf numFmtId="0" fontId="2" fillId="3" borderId="7" xfId="0" applyFont="1" applyFill="1" applyBorder="1" applyAlignment="1"/>
    <xf numFmtId="0" fontId="18" fillId="3" borderId="7" xfId="0" applyFont="1" applyFill="1" applyBorder="1" applyAlignment="1">
      <alignment textRotation="90" wrapText="1"/>
    </xf>
    <xf numFmtId="165" fontId="18" fillId="3" borderId="0" xfId="4" applyNumberFormat="1" applyFont="1" applyFill="1" applyBorder="1"/>
    <xf numFmtId="0" fontId="0" fillId="3" borderId="0" xfId="0" applyFill="1" applyBorder="1" applyAlignment="1">
      <alignment vertical="center" wrapText="1"/>
    </xf>
    <xf numFmtId="0" fontId="2" fillId="3" borderId="15" xfId="0" applyFont="1" applyFill="1" applyBorder="1"/>
    <xf numFmtId="0" fontId="2" fillId="3" borderId="14" xfId="0" applyFont="1" applyFill="1" applyBorder="1"/>
    <xf numFmtId="165" fontId="12" fillId="3" borderId="0" xfId="4" applyNumberFormat="1" applyFont="1" applyFill="1" applyBorder="1"/>
    <xf numFmtId="0" fontId="5" fillId="3" borderId="0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0" fillId="3" borderId="23" xfId="0" applyFill="1" applyBorder="1" applyAlignment="1">
      <alignment horizontal="center" vertical="center" wrapText="1"/>
    </xf>
    <xf numFmtId="0" fontId="18" fillId="3" borderId="17" xfId="0" applyFont="1" applyFill="1" applyBorder="1"/>
    <xf numFmtId="0" fontId="18" fillId="3" borderId="20" xfId="0" applyFont="1" applyFill="1" applyBorder="1"/>
    <xf numFmtId="9" fontId="0" fillId="6" borderId="0" xfId="1" applyFont="1" applyFill="1" applyBorder="1"/>
    <xf numFmtId="0" fontId="0" fillId="3" borderId="0" xfId="0" applyFill="1" applyAlignment="1">
      <alignment horizontal="center"/>
    </xf>
    <xf numFmtId="165" fontId="16" fillId="7" borderId="0" xfId="4" applyNumberFormat="1" applyFont="1" applyFill="1" applyBorder="1"/>
    <xf numFmtId="0" fontId="16" fillId="3" borderId="0" xfId="0" applyFont="1" applyFill="1" applyBorder="1" applyAlignment="1">
      <alignment horizontal="right"/>
    </xf>
    <xf numFmtId="1" fontId="16" fillId="9" borderId="0" xfId="1" applyNumberFormat="1" applyFont="1" applyFill="1" applyBorder="1" applyAlignment="1">
      <alignment horizontal="right"/>
    </xf>
    <xf numFmtId="0" fontId="16" fillId="3" borderId="10" xfId="0" applyFont="1" applyFill="1" applyBorder="1" applyAlignment="1">
      <alignment horizontal="right"/>
    </xf>
    <xf numFmtId="9" fontId="16" fillId="3" borderId="0" xfId="1" applyFont="1" applyFill="1" applyBorder="1" applyAlignment="1">
      <alignment horizontal="right"/>
    </xf>
    <xf numFmtId="9" fontId="16" fillId="9" borderId="0" xfId="1" applyFont="1" applyFill="1" applyBorder="1" applyAlignment="1">
      <alignment horizontal="right"/>
    </xf>
    <xf numFmtId="9" fontId="16" fillId="3" borderId="10" xfId="1" applyFont="1" applyFill="1" applyBorder="1" applyAlignment="1">
      <alignment horizontal="right"/>
    </xf>
    <xf numFmtId="167" fontId="16" fillId="9" borderId="0" xfId="1" applyNumberFormat="1" applyFont="1" applyFill="1" applyBorder="1" applyAlignment="1">
      <alignment horizontal="right"/>
    </xf>
    <xf numFmtId="9" fontId="18" fillId="3" borderId="0" xfId="1" applyFont="1" applyFill="1" applyBorder="1"/>
    <xf numFmtId="3" fontId="30" fillId="3" borderId="9" xfId="0" applyNumberFormat="1" applyFont="1" applyFill="1" applyBorder="1" applyAlignment="1">
      <alignment horizontal="right" vertical="top" wrapText="1"/>
    </xf>
    <xf numFmtId="9" fontId="2" fillId="5" borderId="12" xfId="1" applyNumberFormat="1" applyFont="1" applyFill="1" applyBorder="1" applyAlignment="1"/>
    <xf numFmtId="3" fontId="18" fillId="3" borderId="0" xfId="0" applyNumberFormat="1" applyFont="1" applyFill="1"/>
    <xf numFmtId="165" fontId="18" fillId="3" borderId="12" xfId="0" applyNumberFormat="1" applyFont="1" applyFill="1" applyBorder="1"/>
    <xf numFmtId="3" fontId="18" fillId="5" borderId="0" xfId="0" applyNumberFormat="1" applyFont="1" applyFill="1"/>
    <xf numFmtId="0" fontId="18" fillId="5" borderId="0" xfId="0" applyFont="1" applyFill="1"/>
    <xf numFmtId="165" fontId="18" fillId="5" borderId="0" xfId="0" applyNumberFormat="1" applyFont="1" applyFill="1"/>
    <xf numFmtId="1" fontId="18" fillId="6" borderId="0" xfId="1" applyNumberFormat="1" applyFont="1" applyFill="1" applyBorder="1"/>
    <xf numFmtId="166" fontId="18" fillId="3" borderId="0" xfId="0" applyNumberFormat="1" applyFont="1" applyFill="1" applyBorder="1"/>
    <xf numFmtId="166" fontId="18" fillId="5" borderId="0" xfId="0" applyNumberFormat="1" applyFont="1" applyFill="1" applyBorder="1"/>
    <xf numFmtId="1" fontId="5" fillId="3" borderId="12" xfId="0" applyNumberFormat="1" applyFont="1" applyFill="1" applyBorder="1"/>
    <xf numFmtId="1" fontId="5" fillId="5" borderId="12" xfId="0" applyNumberFormat="1" applyFont="1" applyFill="1" applyBorder="1"/>
    <xf numFmtId="1" fontId="0" fillId="3" borderId="0" xfId="0" applyNumberFormat="1" applyFill="1" applyBorder="1"/>
    <xf numFmtId="1" fontId="0" fillId="5" borderId="0" xfId="0" applyNumberFormat="1" applyFill="1" applyBorder="1"/>
    <xf numFmtId="3" fontId="18" fillId="12" borderId="23" xfId="0" applyNumberFormat="1" applyFont="1" applyFill="1" applyBorder="1"/>
    <xf numFmtId="1" fontId="16" fillId="5" borderId="5" xfId="0" applyNumberFormat="1" applyFont="1" applyFill="1" applyBorder="1" applyAlignment="1">
      <alignment horizontal="right"/>
    </xf>
    <xf numFmtId="1" fontId="16" fillId="5" borderId="0" xfId="0" applyNumberFormat="1" applyFont="1" applyFill="1" applyBorder="1" applyAlignment="1">
      <alignment horizontal="right"/>
    </xf>
    <xf numFmtId="169" fontId="16" fillId="7" borderId="22" xfId="0" applyNumberFormat="1" applyFont="1" applyFill="1" applyBorder="1" applyAlignment="1">
      <alignment horizontal="center"/>
    </xf>
    <xf numFmtId="170" fontId="16" fillId="7" borderId="22" xfId="0" applyNumberFormat="1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0" fillId="3" borderId="23" xfId="0" applyFill="1" applyBorder="1" applyAlignment="1">
      <alignment horizontal="center" vertical="center" wrapText="1"/>
    </xf>
    <xf numFmtId="0" fontId="18" fillId="0" borderId="22" xfId="0" applyFont="1" applyBorder="1" applyAlignment="1">
      <alignment horizontal="left"/>
    </xf>
    <xf numFmtId="1" fontId="18" fillId="7" borderId="18" xfId="0" applyNumberFormat="1" applyFont="1" applyFill="1" applyBorder="1" applyAlignment="1">
      <alignment horizontal="center"/>
    </xf>
    <xf numFmtId="0" fontId="8" fillId="6" borderId="0" xfId="0" applyFont="1" applyFill="1" applyBorder="1"/>
    <xf numFmtId="2" fontId="12" fillId="6" borderId="0" xfId="1" applyNumberFormat="1" applyFont="1" applyFill="1" applyBorder="1" applyAlignment="1">
      <alignment horizontal="right"/>
    </xf>
    <xf numFmtId="0" fontId="0" fillId="6" borderId="0" xfId="0" applyFill="1" applyAlignment="1">
      <alignment horizontal="center"/>
    </xf>
    <xf numFmtId="0" fontId="25" fillId="5" borderId="0" xfId="0" applyFont="1" applyFill="1" applyBorder="1" applyAlignment="1">
      <alignment horizontal="center" wrapText="1"/>
    </xf>
    <xf numFmtId="166" fontId="16" fillId="3" borderId="0" xfId="0" applyNumberFormat="1" applyFont="1" applyFill="1" applyBorder="1" applyAlignment="1"/>
    <xf numFmtId="0" fontId="25" fillId="5" borderId="7" xfId="0" applyFont="1" applyFill="1" applyBorder="1" applyAlignment="1">
      <alignment horizontal="center" wrapText="1"/>
    </xf>
    <xf numFmtId="0" fontId="25" fillId="5" borderId="10" xfId="0" applyFont="1" applyFill="1" applyBorder="1" applyAlignment="1">
      <alignment horizontal="center" wrapText="1"/>
    </xf>
    <xf numFmtId="0" fontId="14" fillId="6" borderId="0" xfId="3" applyFont="1" applyFill="1" applyBorder="1" applyAlignment="1">
      <alignment horizontal="center" vertical="top" wrapText="1"/>
    </xf>
    <xf numFmtId="0" fontId="11" fillId="6" borderId="0" xfId="0" applyFont="1" applyFill="1" applyAlignment="1">
      <alignment horizontal="center"/>
    </xf>
    <xf numFmtId="0" fontId="25" fillId="5" borderId="41" xfId="0" applyFont="1" applyFill="1" applyBorder="1" applyAlignment="1">
      <alignment horizontal="center" wrapText="1"/>
    </xf>
    <xf numFmtId="0" fontId="16" fillId="3" borderId="17" xfId="0" applyFont="1" applyFill="1" applyBorder="1" applyAlignment="1">
      <alignment vertical="center"/>
    </xf>
    <xf numFmtId="0" fontId="11" fillId="3" borderId="17" xfId="0" applyFont="1" applyFill="1" applyBorder="1" applyAlignment="1">
      <alignment vertical="center"/>
    </xf>
    <xf numFmtId="1" fontId="12" fillId="3" borderId="17" xfId="1" applyNumberFormat="1" applyFont="1" applyFill="1" applyBorder="1" applyAlignment="1">
      <alignment horizontal="right" vertical="center"/>
    </xf>
    <xf numFmtId="0" fontId="0" fillId="5" borderId="17" xfId="0" applyFill="1" applyBorder="1" applyAlignment="1">
      <alignment vertical="center"/>
    </xf>
    <xf numFmtId="1" fontId="16" fillId="5" borderId="18" xfId="1" applyNumberFormat="1" applyFont="1" applyFill="1" applyBorder="1" applyAlignment="1">
      <alignment horizontal="right" vertical="center"/>
    </xf>
    <xf numFmtId="0" fontId="16" fillId="3" borderId="0" xfId="0" applyFont="1" applyFill="1" applyBorder="1" applyAlignment="1">
      <alignment vertical="center"/>
    </xf>
    <xf numFmtId="0" fontId="11" fillId="3" borderId="0" xfId="0" applyFont="1" applyFill="1" applyBorder="1" applyAlignment="1">
      <alignment vertical="center"/>
    </xf>
    <xf numFmtId="1" fontId="12" fillId="3" borderId="0" xfId="1" applyNumberFormat="1" applyFont="1" applyFill="1" applyBorder="1" applyAlignment="1">
      <alignment horizontal="right" vertical="center"/>
    </xf>
    <xf numFmtId="0" fontId="0" fillId="5" borderId="0" xfId="0" applyFont="1" applyFill="1" applyBorder="1" applyAlignment="1">
      <alignment vertical="center"/>
    </xf>
    <xf numFmtId="1" fontId="16" fillId="5" borderId="2" xfId="1" applyNumberFormat="1" applyFont="1" applyFill="1" applyBorder="1" applyAlignment="1">
      <alignment horizontal="right" vertical="center"/>
    </xf>
    <xf numFmtId="0" fontId="16" fillId="3" borderId="20" xfId="0" applyFont="1" applyFill="1" applyBorder="1" applyAlignment="1">
      <alignment vertical="center"/>
    </xf>
    <xf numFmtId="0" fontId="11" fillId="3" borderId="20" xfId="0" applyFont="1" applyFill="1" applyBorder="1" applyAlignment="1">
      <alignment vertical="center"/>
    </xf>
    <xf numFmtId="1" fontId="12" fillId="3" borderId="20" xfId="1" applyNumberFormat="1" applyFont="1" applyFill="1" applyBorder="1" applyAlignment="1">
      <alignment horizontal="right" vertical="center"/>
    </xf>
    <xf numFmtId="0" fontId="0" fillId="3" borderId="20" xfId="0" applyFill="1" applyBorder="1" applyAlignment="1">
      <alignment vertical="center"/>
    </xf>
    <xf numFmtId="2" fontId="16" fillId="3" borderId="21" xfId="1" applyNumberFormat="1" applyFont="1" applyFill="1" applyBorder="1" applyAlignment="1">
      <alignment horizontal="right" vertical="center"/>
    </xf>
    <xf numFmtId="0" fontId="16" fillId="3" borderId="41" xfId="0" applyFont="1" applyFill="1" applyBorder="1" applyAlignment="1">
      <alignment horizontal="right"/>
    </xf>
    <xf numFmtId="0" fontId="16" fillId="3" borderId="42" xfId="0" applyFont="1" applyFill="1" applyBorder="1" applyAlignment="1">
      <alignment horizontal="right"/>
    </xf>
    <xf numFmtId="0" fontId="16" fillId="3" borderId="0" xfId="0" applyFont="1" applyFill="1" applyBorder="1" applyAlignment="1">
      <alignment horizontal="center" vertical="top" wrapText="1"/>
    </xf>
    <xf numFmtId="0" fontId="16" fillId="3" borderId="10" xfId="0" applyFont="1" applyFill="1" applyBorder="1" applyAlignment="1">
      <alignment horizontal="center" vertical="top" wrapText="1"/>
    </xf>
    <xf numFmtId="0" fontId="17" fillId="4" borderId="8" xfId="0" applyFont="1" applyFill="1" applyBorder="1" applyAlignment="1">
      <alignment horizontal="left" vertical="center"/>
    </xf>
    <xf numFmtId="0" fontId="17" fillId="4" borderId="5" xfId="0" applyFont="1" applyFill="1" applyBorder="1" applyAlignment="1">
      <alignment horizontal="left" vertical="center"/>
    </xf>
    <xf numFmtId="43" fontId="17" fillId="4" borderId="5" xfId="4" applyFont="1" applyFill="1" applyBorder="1" applyAlignment="1">
      <alignment horizontal="left" vertical="center"/>
    </xf>
    <xf numFmtId="0" fontId="17" fillId="4" borderId="9" xfId="0" applyFont="1" applyFill="1" applyBorder="1" applyAlignment="1">
      <alignment horizontal="left" vertical="center"/>
    </xf>
    <xf numFmtId="0" fontId="66" fillId="3" borderId="6" xfId="2" applyFont="1" applyFill="1" applyBorder="1"/>
    <xf numFmtId="165" fontId="16" fillId="12" borderId="0" xfId="0" applyNumberFormat="1" applyFont="1" applyFill="1" applyBorder="1"/>
    <xf numFmtId="165" fontId="16" fillId="12" borderId="23" xfId="0" applyNumberFormat="1" applyFont="1" applyFill="1" applyBorder="1"/>
    <xf numFmtId="2" fontId="18" fillId="3" borderId="17" xfId="0" applyNumberFormat="1" applyFont="1" applyFill="1" applyBorder="1"/>
    <xf numFmtId="2" fontId="18" fillId="3" borderId="20" xfId="0" applyNumberFormat="1" applyFont="1" applyFill="1" applyBorder="1"/>
    <xf numFmtId="2" fontId="18" fillId="3" borderId="0" xfId="0" applyNumberFormat="1" applyFont="1" applyFill="1"/>
    <xf numFmtId="2" fontId="18" fillId="3" borderId="17" xfId="0" applyNumberFormat="1" applyFont="1" applyFill="1" applyBorder="1" applyAlignment="1">
      <alignment horizontal="right"/>
    </xf>
    <xf numFmtId="2" fontId="18" fillId="3" borderId="20" xfId="0" applyNumberFormat="1" applyFont="1" applyFill="1" applyBorder="1" applyAlignment="1">
      <alignment horizontal="right"/>
    </xf>
    <xf numFmtId="2" fontId="18" fillId="3" borderId="0" xfId="0" applyNumberFormat="1" applyFont="1" applyFill="1" applyAlignment="1">
      <alignment horizontal="right"/>
    </xf>
    <xf numFmtId="0" fontId="2" fillId="3" borderId="40" xfId="0" applyFont="1" applyFill="1" applyBorder="1"/>
    <xf numFmtId="2" fontId="2" fillId="3" borderId="40" xfId="0" applyNumberFormat="1" applyFont="1" applyFill="1" applyBorder="1"/>
    <xf numFmtId="2" fontId="2" fillId="3" borderId="40" xfId="0" applyNumberFormat="1" applyFont="1" applyFill="1" applyBorder="1" applyAlignment="1">
      <alignment horizontal="right"/>
    </xf>
    <xf numFmtId="3" fontId="18" fillId="0" borderId="0" xfId="0" applyNumberFormat="1" applyFont="1" applyFill="1" applyBorder="1"/>
    <xf numFmtId="165" fontId="16" fillId="12" borderId="5" xfId="0" applyNumberFormat="1" applyFont="1" applyFill="1" applyBorder="1"/>
    <xf numFmtId="0" fontId="0" fillId="0" borderId="0" xfId="0" applyFill="1" applyBorder="1" applyAlignment="1">
      <alignment horizontal="left"/>
    </xf>
    <xf numFmtId="0" fontId="0" fillId="0" borderId="0" xfId="0" applyFill="1" applyBorder="1"/>
    <xf numFmtId="0" fontId="17" fillId="0" borderId="0" xfId="0" applyFont="1" applyFill="1" applyBorder="1"/>
    <xf numFmtId="0" fontId="18" fillId="0" borderId="0" xfId="0" applyFont="1" applyFill="1" applyBorder="1"/>
    <xf numFmtId="9" fontId="18" fillId="0" borderId="0" xfId="1" applyFont="1" applyFill="1" applyBorder="1"/>
    <xf numFmtId="9" fontId="18" fillId="0" borderId="0" xfId="1" applyNumberFormat="1" applyFont="1" applyFill="1" applyBorder="1"/>
    <xf numFmtId="174" fontId="18" fillId="0" borderId="0" xfId="1" applyNumberFormat="1" applyFont="1" applyFill="1" applyBorder="1"/>
    <xf numFmtId="165" fontId="16" fillId="3" borderId="0" xfId="4" applyNumberFormat="1" applyFont="1" applyFill="1" applyBorder="1"/>
    <xf numFmtId="165" fontId="18" fillId="7" borderId="0" xfId="4" applyNumberFormat="1" applyFont="1" applyFill="1" applyBorder="1"/>
    <xf numFmtId="165" fontId="18" fillId="3" borderId="0" xfId="4" applyNumberFormat="1" applyFont="1" applyFill="1" applyBorder="1" applyAlignment="1"/>
    <xf numFmtId="0" fontId="32" fillId="4" borderId="5" xfId="0" applyFont="1" applyFill="1" applyBorder="1" applyAlignment="1"/>
    <xf numFmtId="0" fontId="32" fillId="4" borderId="9" xfId="0" applyFont="1" applyFill="1" applyBorder="1" applyAlignment="1"/>
    <xf numFmtId="0" fontId="16" fillId="14" borderId="0" xfId="0" applyFont="1" applyFill="1" applyBorder="1" applyAlignment="1">
      <alignment horizontal="right" wrapText="1"/>
    </xf>
    <xf numFmtId="0" fontId="30" fillId="5" borderId="9" xfId="0" applyFont="1" applyFill="1" applyBorder="1" applyAlignment="1">
      <alignment horizontal="right" wrapText="1"/>
    </xf>
    <xf numFmtId="1" fontId="18" fillId="5" borderId="14" xfId="0" applyNumberFormat="1" applyFont="1" applyFill="1" applyBorder="1"/>
    <xf numFmtId="0" fontId="26" fillId="4" borderId="5" xfId="0" applyFont="1" applyFill="1" applyBorder="1" applyAlignment="1">
      <alignment horizontal="right"/>
    </xf>
    <xf numFmtId="0" fontId="26" fillId="4" borderId="9" xfId="0" applyFont="1" applyFill="1" applyBorder="1" applyAlignment="1">
      <alignment horizontal="left"/>
    </xf>
    <xf numFmtId="0" fontId="26" fillId="4" borderId="5" xfId="0" applyFont="1" applyFill="1" applyBorder="1" applyAlignment="1">
      <alignment horizontal="left"/>
    </xf>
    <xf numFmtId="0" fontId="26" fillId="4" borderId="5" xfId="0" applyFont="1" applyFill="1" applyBorder="1" applyAlignment="1"/>
    <xf numFmtId="0" fontId="26" fillId="4" borderId="25" xfId="0" applyFont="1" applyFill="1" applyBorder="1" applyAlignment="1"/>
    <xf numFmtId="0" fontId="2" fillId="6" borderId="0" xfId="0" applyFont="1" applyFill="1"/>
    <xf numFmtId="0" fontId="18" fillId="6" borderId="0" xfId="0" applyFont="1" applyFill="1" applyAlignment="1">
      <alignment horizontal="center"/>
    </xf>
    <xf numFmtId="0" fontId="16" fillId="5" borderId="41" xfId="0" applyFont="1" applyFill="1" applyBorder="1" applyAlignment="1">
      <alignment horizontal="center"/>
    </xf>
    <xf numFmtId="0" fontId="16" fillId="5" borderId="7" xfId="3" applyFont="1" applyFill="1" applyBorder="1" applyAlignment="1">
      <alignment horizontal="center" vertical="center" wrapText="1"/>
    </xf>
    <xf numFmtId="0" fontId="16" fillId="5" borderId="0" xfId="3" applyFont="1" applyFill="1" applyBorder="1" applyAlignment="1">
      <alignment horizontal="center" vertical="center" wrapText="1"/>
    </xf>
    <xf numFmtId="0" fontId="16" fillId="5" borderId="10" xfId="3" applyFont="1" applyFill="1" applyBorder="1" applyAlignment="1">
      <alignment horizontal="center" vertical="center" wrapText="1"/>
    </xf>
    <xf numFmtId="0" fontId="16" fillId="5" borderId="41" xfId="3" applyFont="1" applyFill="1" applyBorder="1" applyAlignment="1">
      <alignment horizontal="center" vertical="center" wrapText="1"/>
    </xf>
    <xf numFmtId="166" fontId="16" fillId="3" borderId="0" xfId="1" applyNumberFormat="1" applyFont="1" applyFill="1" applyBorder="1" applyAlignment="1"/>
    <xf numFmtId="166" fontId="16" fillId="3" borderId="7" xfId="1" applyNumberFormat="1" applyFont="1" applyFill="1" applyBorder="1" applyAlignment="1"/>
    <xf numFmtId="166" fontId="16" fillId="3" borderId="41" xfId="1" applyNumberFormat="1" applyFont="1" applyFill="1" applyBorder="1" applyAlignment="1"/>
    <xf numFmtId="0" fontId="16" fillId="3" borderId="0" xfId="0" applyFont="1" applyFill="1" applyBorder="1" applyAlignment="1"/>
    <xf numFmtId="0" fontId="16" fillId="3" borderId="41" xfId="0" applyFont="1" applyFill="1" applyBorder="1" applyAlignment="1"/>
    <xf numFmtId="166" fontId="16" fillId="3" borderId="13" xfId="1" applyNumberFormat="1" applyFont="1" applyFill="1" applyBorder="1" applyAlignment="1"/>
    <xf numFmtId="166" fontId="16" fillId="3" borderId="23" xfId="1" applyNumberFormat="1" applyFont="1" applyFill="1" applyBorder="1" applyAlignment="1"/>
    <xf numFmtId="0" fontId="16" fillId="3" borderId="23" xfId="0" applyFont="1" applyFill="1" applyBorder="1" applyAlignment="1"/>
    <xf numFmtId="0" fontId="16" fillId="3" borderId="42" xfId="0" applyFont="1" applyFill="1" applyBorder="1" applyAlignment="1"/>
    <xf numFmtId="1" fontId="8" fillId="6" borderId="0" xfId="1" applyNumberFormat="1" applyFont="1" applyFill="1" applyBorder="1" applyAlignment="1">
      <alignment horizontal="right"/>
    </xf>
    <xf numFmtId="0" fontId="20" fillId="6" borderId="0" xfId="0" applyFont="1" applyFill="1" applyBorder="1"/>
    <xf numFmtId="0" fontId="21" fillId="6" borderId="0" xfId="0" applyFont="1" applyFill="1" applyBorder="1"/>
    <xf numFmtId="0" fontId="0" fillId="3" borderId="43" xfId="0" applyFill="1" applyBorder="1"/>
    <xf numFmtId="0" fontId="16" fillId="3" borderId="23" xfId="0" applyFont="1" applyFill="1" applyBorder="1" applyAlignment="1">
      <alignment vertical="center"/>
    </xf>
    <xf numFmtId="1" fontId="12" fillId="3" borderId="23" xfId="1" applyNumberFormat="1" applyFont="1" applyFill="1" applyBorder="1" applyAlignment="1">
      <alignment horizontal="right" vertical="center"/>
    </xf>
    <xf numFmtId="2" fontId="16" fillId="3" borderId="14" xfId="1" applyNumberFormat="1" applyFont="1" applyFill="1" applyBorder="1" applyAlignment="1">
      <alignment horizontal="right" vertical="center"/>
    </xf>
    <xf numFmtId="1" fontId="16" fillId="3" borderId="7" xfId="0" applyNumberFormat="1" applyFont="1" applyFill="1" applyBorder="1" applyAlignment="1">
      <alignment horizontal="right"/>
    </xf>
    <xf numFmtId="0" fontId="26" fillId="4" borderId="8" xfId="0" applyFont="1" applyFill="1" applyBorder="1"/>
    <xf numFmtId="0" fontId="26" fillId="4" borderId="5" xfId="0" applyFont="1" applyFill="1" applyBorder="1" applyAlignment="1">
      <alignment horizontal="center" vertical="top" wrapText="1"/>
    </xf>
    <xf numFmtId="0" fontId="26" fillId="4" borderId="9" xfId="0" applyFont="1" applyFill="1" applyBorder="1" applyAlignment="1">
      <alignment horizontal="center" vertical="top" wrapText="1"/>
    </xf>
    <xf numFmtId="0" fontId="16" fillId="3" borderId="11" xfId="0" applyFont="1" applyFill="1" applyBorder="1" applyAlignment="1"/>
    <xf numFmtId="1" fontId="16" fillId="3" borderId="7" xfId="1" applyNumberFormat="1" applyFont="1" applyFill="1" applyBorder="1" applyAlignment="1">
      <alignment horizontal="right"/>
    </xf>
    <xf numFmtId="1" fontId="16" fillId="3" borderId="13" xfId="1" applyNumberFormat="1" applyFont="1" applyFill="1" applyBorder="1" applyAlignment="1">
      <alignment horizontal="right"/>
    </xf>
    <xf numFmtId="0" fontId="16" fillId="3" borderId="12" xfId="0" applyFont="1" applyFill="1" applyBorder="1" applyAlignment="1">
      <alignment horizontal="center"/>
    </xf>
    <xf numFmtId="0" fontId="16" fillId="3" borderId="15" xfId="0" applyFont="1" applyFill="1" applyBorder="1" applyAlignment="1">
      <alignment horizontal="center"/>
    </xf>
    <xf numFmtId="1" fontId="12" fillId="9" borderId="17" xfId="1" applyNumberFormat="1" applyFont="1" applyFill="1" applyBorder="1" applyAlignment="1">
      <alignment horizontal="right" vertical="center"/>
    </xf>
    <xf numFmtId="1" fontId="16" fillId="9" borderId="44" xfId="1" applyNumberFormat="1" applyFont="1" applyFill="1" applyBorder="1" applyAlignment="1">
      <alignment horizontal="right" vertical="center"/>
    </xf>
    <xf numFmtId="1" fontId="12" fillId="9" borderId="0" xfId="1" applyNumberFormat="1" applyFont="1" applyFill="1" applyBorder="1" applyAlignment="1">
      <alignment horizontal="right" vertical="center"/>
    </xf>
    <xf numFmtId="1" fontId="16" fillId="9" borderId="10" xfId="1" applyNumberFormat="1" applyFont="1" applyFill="1" applyBorder="1" applyAlignment="1">
      <alignment horizontal="right" vertical="center"/>
    </xf>
    <xf numFmtId="0" fontId="25" fillId="3" borderId="16" xfId="0" applyFont="1" applyFill="1" applyBorder="1" applyAlignment="1">
      <alignment horizontal="right"/>
    </xf>
    <xf numFmtId="0" fontId="26" fillId="4" borderId="24" xfId="0" applyFont="1" applyFill="1" applyBorder="1"/>
    <xf numFmtId="0" fontId="26" fillId="4" borderId="15" xfId="0" applyFont="1" applyFill="1" applyBorder="1"/>
    <xf numFmtId="9" fontId="16" fillId="9" borderId="23" xfId="1" applyFont="1" applyFill="1" applyBorder="1" applyAlignment="1">
      <alignment horizontal="right"/>
    </xf>
    <xf numFmtId="9" fontId="16" fillId="3" borderId="14" xfId="1" applyFont="1" applyFill="1" applyBorder="1" applyAlignment="1">
      <alignment horizontal="right"/>
    </xf>
    <xf numFmtId="1" fontId="18" fillId="9" borderId="0" xfId="1" applyNumberFormat="1" applyFont="1" applyFill="1" applyBorder="1"/>
    <xf numFmtId="1" fontId="0" fillId="9" borderId="0" xfId="0" applyNumberFormat="1" applyFill="1" applyBorder="1"/>
    <xf numFmtId="1" fontId="5" fillId="9" borderId="12" xfId="0" applyNumberFormat="1" applyFont="1" applyFill="1" applyBorder="1"/>
    <xf numFmtId="1" fontId="18" fillId="9" borderId="23" xfId="1" applyNumberFormat="1" applyFont="1" applyFill="1" applyBorder="1"/>
    <xf numFmtId="1" fontId="0" fillId="3" borderId="0" xfId="0" applyNumberFormat="1" applyFill="1"/>
    <xf numFmtId="0" fontId="18" fillId="3" borderId="12" xfId="0" applyFont="1" applyFill="1" applyBorder="1"/>
    <xf numFmtId="2" fontId="16" fillId="14" borderId="0" xfId="0" applyNumberFormat="1" applyFont="1" applyFill="1"/>
    <xf numFmtId="0" fontId="2" fillId="3" borderId="7" xfId="0" applyFont="1" applyFill="1" applyBorder="1"/>
    <xf numFmtId="9" fontId="18" fillId="3" borderId="0" xfId="1" applyFont="1" applyFill="1" applyBorder="1" applyAlignment="1">
      <alignment horizontal="right"/>
    </xf>
    <xf numFmtId="0" fontId="5" fillId="3" borderId="0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0" fillId="3" borderId="23" xfId="0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center" vertical="center"/>
    </xf>
    <xf numFmtId="2" fontId="16" fillId="3" borderId="0" xfId="0" applyNumberFormat="1" applyFont="1" applyFill="1" applyBorder="1" applyAlignment="1">
      <alignment horizontal="center" vertical="center" wrapText="1"/>
    </xf>
    <xf numFmtId="0" fontId="16" fillId="3" borderId="0" xfId="0" applyFont="1" applyFill="1" applyBorder="1" applyAlignment="1">
      <alignment horizontal="center" vertical="center" wrapText="1"/>
    </xf>
    <xf numFmtId="2" fontId="18" fillId="3" borderId="0" xfId="0" applyNumberFormat="1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0" fontId="18" fillId="3" borderId="23" xfId="0" applyFont="1" applyFill="1" applyBorder="1" applyAlignment="1">
      <alignment horizontal="center" vertical="center"/>
    </xf>
    <xf numFmtId="0" fontId="25" fillId="3" borderId="7" xfId="0" applyFont="1" applyFill="1" applyBorder="1" applyAlignment="1">
      <alignment horizontal="left" vertical="center" wrapText="1"/>
    </xf>
    <xf numFmtId="1" fontId="16" fillId="3" borderId="0" xfId="0" applyNumberFormat="1" applyFont="1" applyFill="1" applyBorder="1" applyAlignment="1">
      <alignment horizontal="center"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166" fontId="16" fillId="3" borderId="0" xfId="0" applyNumberFormat="1" applyFont="1" applyFill="1" applyBorder="1" applyAlignment="1">
      <alignment horizontal="center" vertical="center" wrapText="1"/>
    </xf>
    <xf numFmtId="0" fontId="18" fillId="3" borderId="10" xfId="0" applyFont="1" applyFill="1" applyBorder="1" applyAlignment="1">
      <alignment horizontal="center" vertical="center"/>
    </xf>
    <xf numFmtId="166" fontId="18" fillId="3" borderId="0" xfId="0" applyNumberFormat="1" applyFont="1" applyFill="1" applyBorder="1" applyAlignment="1">
      <alignment horizontal="center" vertical="center"/>
    </xf>
    <xf numFmtId="3" fontId="18" fillId="3" borderId="0" xfId="0" applyNumberFormat="1" applyFont="1" applyFill="1" applyBorder="1" applyAlignment="1">
      <alignment horizontal="center" vertical="center"/>
    </xf>
    <xf numFmtId="165" fontId="18" fillId="3" borderId="0" xfId="4" applyNumberFormat="1" applyFont="1" applyFill="1" applyBorder="1" applyAlignment="1">
      <alignment horizontal="center" vertical="center"/>
    </xf>
    <xf numFmtId="0" fontId="25" fillId="3" borderId="13" xfId="0" applyFont="1" applyFill="1" applyBorder="1" applyAlignment="1">
      <alignment horizontal="left" vertical="center" wrapText="1"/>
    </xf>
    <xf numFmtId="0" fontId="16" fillId="3" borderId="23" xfId="0" applyFont="1" applyFill="1" applyBorder="1" applyAlignment="1">
      <alignment horizontal="center" vertical="center" wrapText="1"/>
    </xf>
    <xf numFmtId="0" fontId="18" fillId="3" borderId="14" xfId="0" applyFont="1" applyFill="1" applyBorder="1" applyAlignment="1">
      <alignment horizontal="center" vertical="center"/>
    </xf>
    <xf numFmtId="0" fontId="16" fillId="6" borderId="0" xfId="0" applyFont="1" applyFill="1" applyBorder="1"/>
    <xf numFmtId="0" fontId="18" fillId="6" borderId="0" xfId="0" applyFont="1" applyFill="1" applyBorder="1" applyAlignment="1">
      <alignment horizontal="right"/>
    </xf>
    <xf numFmtId="0" fontId="25" fillId="6" borderId="17" xfId="0" applyFont="1" applyFill="1" applyBorder="1"/>
    <xf numFmtId="0" fontId="16" fillId="6" borderId="17" xfId="0" applyFont="1" applyFill="1" applyBorder="1"/>
    <xf numFmtId="0" fontId="18" fillId="6" borderId="17" xfId="0" applyFont="1" applyFill="1" applyBorder="1" applyAlignment="1">
      <alignment horizontal="right"/>
    </xf>
    <xf numFmtId="3" fontId="12" fillId="3" borderId="0" xfId="0" applyNumberFormat="1" applyFont="1" applyFill="1"/>
    <xf numFmtId="166" fontId="16" fillId="3" borderId="7" xfId="0" applyNumberFormat="1" applyFont="1" applyFill="1" applyBorder="1"/>
    <xf numFmtId="0" fontId="16" fillId="0" borderId="0" xfId="0" applyFont="1" applyFill="1" applyBorder="1" applyAlignment="1">
      <alignment horizontal="center" vertical="center" wrapText="1"/>
    </xf>
    <xf numFmtId="1" fontId="2" fillId="5" borderId="12" xfId="0" applyNumberFormat="1" applyFont="1" applyFill="1" applyBorder="1"/>
    <xf numFmtId="0" fontId="18" fillId="7" borderId="22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0" fillId="3" borderId="23" xfId="0" applyFill="1" applyBorder="1" applyAlignment="1">
      <alignment horizontal="center" vertical="center" wrapText="1"/>
    </xf>
    <xf numFmtId="166" fontId="16" fillId="38" borderId="0" xfId="0" applyNumberFormat="1" applyFont="1" applyFill="1" applyBorder="1" applyAlignment="1"/>
    <xf numFmtId="166" fontId="16" fillId="38" borderId="23" xfId="1" applyNumberFormat="1" applyFont="1" applyFill="1" applyBorder="1" applyAlignment="1"/>
    <xf numFmtId="1" fontId="16" fillId="3" borderId="0" xfId="0" applyNumberFormat="1" applyFont="1" applyFill="1" applyBorder="1" applyAlignment="1"/>
    <xf numFmtId="1" fontId="16" fillId="38" borderId="0" xfId="0" applyNumberFormat="1" applyFont="1" applyFill="1" applyBorder="1" applyAlignment="1"/>
    <xf numFmtId="1" fontId="16" fillId="38" borderId="23" xfId="1" applyNumberFormat="1" applyFont="1" applyFill="1" applyBorder="1" applyAlignment="1"/>
    <xf numFmtId="0" fontId="0" fillId="0" borderId="0" xfId="0"/>
    <xf numFmtId="1" fontId="0" fillId="0" borderId="0" xfId="0" applyNumberFormat="1"/>
    <xf numFmtId="1" fontId="16" fillId="3" borderId="0" xfId="1" applyNumberFormat="1" applyFont="1" applyFill="1" applyBorder="1" applyAlignment="1"/>
    <xf numFmtId="1" fontId="18" fillId="38" borderId="0" xfId="0" applyNumberFormat="1" applyFont="1" applyFill="1" applyBorder="1"/>
    <xf numFmtId="0" fontId="0" fillId="38" borderId="0" xfId="0" applyFill="1"/>
    <xf numFmtId="1" fontId="16" fillId="3" borderId="7" xfId="0" applyNumberFormat="1" applyFont="1" applyFill="1" applyBorder="1" applyAlignment="1"/>
    <xf numFmtId="1" fontId="16" fillId="3" borderId="10" xfId="1" applyNumberFormat="1" applyFont="1" applyFill="1" applyBorder="1" applyAlignment="1"/>
    <xf numFmtId="1" fontId="16" fillId="38" borderId="7" xfId="0" applyNumberFormat="1" applyFont="1" applyFill="1" applyBorder="1" applyAlignment="1"/>
    <xf numFmtId="1" fontId="16" fillId="38" borderId="13" xfId="1" applyNumberFormat="1" applyFont="1" applyFill="1" applyBorder="1" applyAlignment="1"/>
    <xf numFmtId="1" fontId="18" fillId="38" borderId="23" xfId="0" applyNumberFormat="1" applyFont="1" applyFill="1" applyBorder="1"/>
    <xf numFmtId="1" fontId="18" fillId="38" borderId="0" xfId="0" applyNumberFormat="1" applyFont="1" applyFill="1"/>
    <xf numFmtId="1" fontId="16" fillId="3" borderId="23" xfId="1" applyNumberFormat="1" applyFont="1" applyFill="1" applyBorder="1" applyAlignment="1"/>
    <xf numFmtId="1" fontId="16" fillId="3" borderId="14" xfId="1" applyNumberFormat="1" applyFont="1" applyFill="1" applyBorder="1" applyAlignment="1"/>
    <xf numFmtId="166" fontId="18" fillId="3" borderId="7" xfId="0" applyNumberFormat="1" applyFont="1" applyFill="1" applyBorder="1"/>
    <xf numFmtId="0" fontId="16" fillId="14" borderId="0" xfId="0" applyFont="1" applyFill="1"/>
    <xf numFmtId="0" fontId="16" fillId="8" borderId="0" xfId="0" applyFont="1" applyFill="1"/>
    <xf numFmtId="3" fontId="18" fillId="8" borderId="0" xfId="0" applyNumberFormat="1" applyFont="1" applyFill="1" applyBorder="1"/>
    <xf numFmtId="3" fontId="16" fillId="8" borderId="0" xfId="0" applyNumberFormat="1" applyFont="1" applyFill="1" applyBorder="1"/>
    <xf numFmtId="165" fontId="18" fillId="6" borderId="0" xfId="4" applyNumberFormat="1" applyFont="1" applyFill="1" applyBorder="1"/>
    <xf numFmtId="3" fontId="18" fillId="14" borderId="0" xfId="0" applyNumberFormat="1" applyFont="1" applyFill="1" applyBorder="1" applyAlignment="1">
      <alignment horizontal="right"/>
    </xf>
    <xf numFmtId="165" fontId="16" fillId="14" borderId="0" xfId="4" applyNumberFormat="1" applyFont="1" applyFill="1" applyBorder="1"/>
    <xf numFmtId="0" fontId="25" fillId="14" borderId="0" xfId="0" applyFont="1" applyFill="1"/>
    <xf numFmtId="0" fontId="16" fillId="3" borderId="0" xfId="0" applyFont="1" applyFill="1" applyBorder="1" applyAlignment="1">
      <alignment horizontal="left" vertical="top" wrapText="1"/>
    </xf>
    <xf numFmtId="1" fontId="16" fillId="3" borderId="0" xfId="0" applyNumberFormat="1" applyFont="1" applyFill="1" applyBorder="1" applyAlignment="1">
      <alignment horizontal="left" vertical="center" wrapText="1"/>
    </xf>
    <xf numFmtId="0" fontId="18" fillId="3" borderId="0" xfId="0" applyFont="1" applyFill="1" applyBorder="1" applyAlignment="1">
      <alignment horizontal="left" vertical="center"/>
    </xf>
    <xf numFmtId="1" fontId="16" fillId="3" borderId="23" xfId="0" applyNumberFormat="1" applyFont="1" applyFill="1" applyBorder="1" applyAlignment="1">
      <alignment horizontal="left" vertical="center" wrapText="1"/>
    </xf>
    <xf numFmtId="0" fontId="65" fillId="3" borderId="0" xfId="0" applyFont="1" applyFill="1"/>
    <xf numFmtId="0" fontId="0" fillId="3" borderId="0" xfId="0" applyFont="1" applyFill="1"/>
    <xf numFmtId="0" fontId="12" fillId="3" borderId="0" xfId="0" applyFont="1" applyFill="1" applyAlignment="1">
      <alignment horizontal="left" vertical="center"/>
    </xf>
    <xf numFmtId="0" fontId="65" fillId="3" borderId="0" xfId="0" applyFont="1" applyFill="1" applyAlignment="1">
      <alignment wrapText="1"/>
    </xf>
    <xf numFmtId="0" fontId="65" fillId="6" borderId="0" xfId="0" applyFont="1" applyFill="1"/>
    <xf numFmtId="0" fontId="0" fillId="6" borderId="0" xfId="0" applyFont="1" applyFill="1"/>
    <xf numFmtId="0" fontId="12" fillId="6" borderId="0" xfId="0" applyFont="1" applyFill="1" applyAlignment="1">
      <alignment horizontal="left" vertical="center"/>
    </xf>
    <xf numFmtId="0" fontId="65" fillId="6" borderId="0" xfId="0" applyFont="1" applyFill="1" applyAlignment="1">
      <alignment wrapText="1"/>
    </xf>
    <xf numFmtId="0" fontId="65" fillId="6" borderId="0" xfId="0" applyFont="1" applyFill="1" applyAlignment="1">
      <alignment horizontal="left"/>
    </xf>
    <xf numFmtId="43" fontId="65" fillId="6" borderId="0" xfId="4" applyFont="1" applyFill="1"/>
    <xf numFmtId="0" fontId="0" fillId="3" borderId="0" xfId="0" applyFont="1" applyFill="1" applyAlignment="1">
      <alignment horizontal="left" vertical="center"/>
    </xf>
    <xf numFmtId="0" fontId="0" fillId="3" borderId="0" xfId="0" applyFont="1" applyFill="1" applyAlignment="1">
      <alignment wrapText="1"/>
    </xf>
    <xf numFmtId="0" fontId="65" fillId="3" borderId="0" xfId="0" applyFont="1" applyFill="1" applyAlignment="1">
      <alignment horizontal="left"/>
    </xf>
    <xf numFmtId="43" fontId="65" fillId="3" borderId="0" xfId="4" applyFont="1" applyFill="1"/>
    <xf numFmtId="0" fontId="0" fillId="3" borderId="0" xfId="0" applyFont="1" applyFill="1" applyAlignment="1">
      <alignment horizontal="left"/>
    </xf>
    <xf numFmtId="0" fontId="0" fillId="6" borderId="0" xfId="0" applyFont="1" applyFill="1" applyAlignment="1">
      <alignment horizontal="left"/>
    </xf>
    <xf numFmtId="0" fontId="17" fillId="4" borderId="11" xfId="0" applyFont="1" applyFill="1" applyBorder="1" applyAlignment="1">
      <alignment vertical="center" wrapText="1"/>
    </xf>
    <xf numFmtId="0" fontId="65" fillId="3" borderId="12" xfId="0" applyFont="1" applyFill="1" applyBorder="1" applyAlignment="1">
      <alignment horizontal="left" wrapText="1"/>
    </xf>
    <xf numFmtId="0" fontId="65" fillId="3" borderId="12" xfId="0" applyFont="1" applyFill="1" applyBorder="1" applyAlignment="1">
      <alignment wrapText="1"/>
    </xf>
    <xf numFmtId="43" fontId="65" fillId="3" borderId="12" xfId="4" applyFont="1" applyFill="1" applyBorder="1" applyAlignment="1">
      <alignment wrapText="1"/>
    </xf>
    <xf numFmtId="0" fontId="65" fillId="3" borderId="15" xfId="0" applyFont="1" applyFill="1" applyBorder="1" applyAlignment="1">
      <alignment wrapText="1"/>
    </xf>
    <xf numFmtId="0" fontId="65" fillId="3" borderId="25" xfId="0" applyFont="1" applyFill="1" applyBorder="1"/>
    <xf numFmtId="0" fontId="65" fillId="3" borderId="41" xfId="0" applyFont="1" applyFill="1" applyBorder="1"/>
    <xf numFmtId="0" fontId="0" fillId="3" borderId="41" xfId="0" applyFont="1" applyFill="1" applyBorder="1"/>
    <xf numFmtId="0" fontId="67" fillId="3" borderId="41" xfId="0" applyFont="1" applyFill="1" applyBorder="1"/>
    <xf numFmtId="0" fontId="0" fillId="3" borderId="42" xfId="0" applyFont="1" applyFill="1" applyBorder="1"/>
    <xf numFmtId="8" fontId="0" fillId="3" borderId="0" xfId="0" applyNumberFormat="1" applyFill="1"/>
    <xf numFmtId="1" fontId="0" fillId="6" borderId="0" xfId="0" applyNumberFormat="1" applyFill="1"/>
    <xf numFmtId="0" fontId="17" fillId="4" borderId="8" xfId="0" applyFont="1" applyFill="1" applyBorder="1"/>
    <xf numFmtId="0" fontId="17" fillId="4" borderId="5" xfId="0" applyFont="1" applyFill="1" applyBorder="1"/>
    <xf numFmtId="0" fontId="17" fillId="4" borderId="9" xfId="0" applyFont="1" applyFill="1" applyBorder="1"/>
    <xf numFmtId="0" fontId="5" fillId="3" borderId="7" xfId="0" applyFont="1" applyFill="1" applyBorder="1"/>
    <xf numFmtId="0" fontId="5" fillId="3" borderId="0" xfId="0" applyFont="1" applyFill="1" applyBorder="1"/>
    <xf numFmtId="0" fontId="5" fillId="3" borderId="10" xfId="0" applyFont="1" applyFill="1" applyBorder="1"/>
    <xf numFmtId="166" fontId="0" fillId="3" borderId="10" xfId="0" applyNumberFormat="1" applyFill="1" applyBorder="1"/>
    <xf numFmtId="1" fontId="0" fillId="3" borderId="10" xfId="0" applyNumberFormat="1" applyFill="1" applyBorder="1"/>
    <xf numFmtId="1" fontId="0" fillId="3" borderId="23" xfId="0" applyNumberFormat="1" applyFill="1" applyBorder="1"/>
    <xf numFmtId="1" fontId="18" fillId="3" borderId="10" xfId="0" applyNumberFormat="1" applyFont="1" applyFill="1" applyBorder="1"/>
    <xf numFmtId="0" fontId="5" fillId="0" borderId="39" xfId="0" applyFont="1" applyBorder="1" applyAlignment="1">
      <alignment horizontal="left"/>
    </xf>
    <xf numFmtId="0" fontId="18" fillId="3" borderId="41" xfId="0" applyFont="1" applyFill="1" applyBorder="1"/>
    <xf numFmtId="165" fontId="18" fillId="3" borderId="41" xfId="4" applyNumberFormat="1" applyFont="1" applyFill="1" applyBorder="1" applyAlignment="1">
      <alignment horizontal="right"/>
    </xf>
    <xf numFmtId="0" fontId="18" fillId="3" borderId="42" xfId="0" applyFont="1" applyFill="1" applyBorder="1"/>
    <xf numFmtId="9" fontId="18" fillId="6" borderId="0" xfId="1" applyFont="1" applyFill="1" applyBorder="1"/>
    <xf numFmtId="0" fontId="18" fillId="6" borderId="0" xfId="0" quotePrefix="1" applyFont="1" applyFill="1" applyBorder="1"/>
    <xf numFmtId="0" fontId="0" fillId="4" borderId="5" xfId="0" applyFill="1" applyBorder="1"/>
    <xf numFmtId="0" fontId="17" fillId="4" borderId="5" xfId="0" applyFont="1" applyFill="1" applyBorder="1" applyAlignment="1">
      <alignment horizontal="right"/>
    </xf>
    <xf numFmtId="0" fontId="26" fillId="3" borderId="0" xfId="0" applyFont="1" applyFill="1" applyBorder="1"/>
    <xf numFmtId="0" fontId="26" fillId="3" borderId="10" xfId="0" applyFont="1" applyFill="1" applyBorder="1"/>
    <xf numFmtId="1" fontId="2" fillId="3" borderId="9" xfId="0" applyNumberFormat="1" applyFont="1" applyFill="1" applyBorder="1"/>
    <xf numFmtId="0" fontId="30" fillId="6" borderId="0" xfId="0" applyFont="1" applyFill="1" applyBorder="1" applyAlignment="1">
      <alignment vertical="top" wrapText="1"/>
    </xf>
    <xf numFmtId="3" fontId="30" fillId="6" borderId="0" xfId="0" applyNumberFormat="1" applyFont="1" applyFill="1" applyBorder="1" applyAlignment="1">
      <alignment horizontal="right" vertical="top" wrapText="1"/>
    </xf>
    <xf numFmtId="0" fontId="0" fillId="6" borderId="0" xfId="0" applyFill="1" applyBorder="1" applyAlignment="1">
      <alignment horizontal="right"/>
    </xf>
    <xf numFmtId="4" fontId="30" fillId="6" borderId="0" xfId="0" applyNumberFormat="1" applyFont="1" applyFill="1" applyBorder="1" applyAlignment="1">
      <alignment horizontal="right" vertical="top" wrapText="1"/>
    </xf>
    <xf numFmtId="0" fontId="30" fillId="6" borderId="0" xfId="0" applyFont="1" applyFill="1" applyBorder="1" applyAlignment="1">
      <alignment vertical="top"/>
    </xf>
    <xf numFmtId="49" fontId="30" fillId="6" borderId="0" xfId="0" applyNumberFormat="1" applyFont="1" applyFill="1" applyBorder="1" applyAlignment="1">
      <alignment horizontal="right" vertical="top" wrapText="1"/>
    </xf>
    <xf numFmtId="0" fontId="18" fillId="6" borderId="0" xfId="0" applyFont="1" applyFill="1" applyBorder="1" applyAlignment="1"/>
    <xf numFmtId="168" fontId="31" fillId="6" borderId="0" xfId="0" applyNumberFormat="1" applyFont="1" applyFill="1" applyBorder="1" applyAlignment="1">
      <alignment vertical="top" wrapText="1"/>
    </xf>
    <xf numFmtId="168" fontId="0" fillId="6" borderId="0" xfId="0" applyNumberFormat="1" applyFill="1" applyBorder="1"/>
    <xf numFmtId="9" fontId="31" fillId="6" borderId="0" xfId="1" applyFont="1" applyFill="1" applyBorder="1" applyAlignment="1">
      <alignment vertical="top" wrapText="1"/>
    </xf>
    <xf numFmtId="0" fontId="2" fillId="6" borderId="0" xfId="0" applyFont="1" applyFill="1" applyBorder="1" applyAlignment="1"/>
    <xf numFmtId="165" fontId="18" fillId="3" borderId="41" xfId="0" applyNumberFormat="1" applyFont="1" applyFill="1" applyBorder="1"/>
    <xf numFmtId="165" fontId="2" fillId="3" borderId="25" xfId="0" applyNumberFormat="1" applyFont="1" applyFill="1" applyBorder="1"/>
    <xf numFmtId="0" fontId="18" fillId="3" borderId="11" xfId="0" applyFont="1" applyFill="1" applyBorder="1"/>
    <xf numFmtId="0" fontId="18" fillId="3" borderId="15" xfId="0" applyFont="1" applyFill="1" applyBorder="1"/>
    <xf numFmtId="0" fontId="2" fillId="3" borderId="11" xfId="0" applyFont="1" applyFill="1" applyBorder="1"/>
    <xf numFmtId="165" fontId="2" fillId="3" borderId="24" xfId="4" applyNumberFormat="1" applyFont="1" applyFill="1" applyBorder="1" applyAlignment="1">
      <alignment horizontal="right"/>
    </xf>
    <xf numFmtId="0" fontId="17" fillId="4" borderId="25" xfId="0" applyFont="1" applyFill="1" applyBorder="1" applyAlignment="1">
      <alignment horizontal="right"/>
    </xf>
    <xf numFmtId="0" fontId="68" fillId="3" borderId="25" xfId="0" applyFont="1" applyFill="1" applyBorder="1" applyAlignment="1">
      <alignment horizontal="center"/>
    </xf>
    <xf numFmtId="168" fontId="8" fillId="6" borderId="0" xfId="0" applyNumberFormat="1" applyFont="1" applyFill="1" applyBorder="1"/>
    <xf numFmtId="0" fontId="16" fillId="3" borderId="0" xfId="0" applyFont="1" applyFill="1" applyBorder="1" applyAlignment="1">
      <alignment horizontal="center" vertical="top" wrapText="1"/>
    </xf>
    <xf numFmtId="1" fontId="18" fillId="3" borderId="0" xfId="0" applyNumberFormat="1" applyFont="1" applyFill="1" applyBorder="1" applyAlignment="1">
      <alignment horizontal="center" vertical="center"/>
    </xf>
    <xf numFmtId="165" fontId="18" fillId="3" borderId="0" xfId="4" applyNumberFormat="1" applyFont="1" applyFill="1" applyBorder="1" applyAlignment="1">
      <alignment vertical="center"/>
    </xf>
    <xf numFmtId="168" fontId="16" fillId="3" borderId="0" xfId="0" applyNumberFormat="1" applyFont="1" applyFill="1" applyBorder="1" applyAlignment="1">
      <alignment horizontal="center" vertical="center" wrapText="1"/>
    </xf>
    <xf numFmtId="9" fontId="18" fillId="3" borderId="14" xfId="0" applyNumberFormat="1" applyFont="1" applyFill="1" applyBorder="1"/>
    <xf numFmtId="1" fontId="89" fillId="0" borderId="22" xfId="0" applyNumberFormat="1" applyFont="1" applyFill="1" applyBorder="1" applyAlignment="1">
      <alignment horizontal="center"/>
    </xf>
    <xf numFmtId="173" fontId="18" fillId="3" borderId="7" xfId="0" applyNumberFormat="1" applyFont="1" applyFill="1" applyBorder="1"/>
    <xf numFmtId="0" fontId="2" fillId="72" borderId="22" xfId="0" applyFont="1" applyFill="1" applyBorder="1" applyAlignment="1">
      <alignment horizontal="center"/>
    </xf>
    <xf numFmtId="1" fontId="0" fillId="3" borderId="14" xfId="0" applyNumberFormat="1" applyFill="1" applyBorder="1"/>
    <xf numFmtId="1" fontId="18" fillId="7" borderId="22" xfId="0" applyNumberFormat="1" applyFont="1" applyFill="1" applyBorder="1" applyAlignment="1">
      <alignment horizontal="center"/>
    </xf>
    <xf numFmtId="0" fontId="16" fillId="3" borderId="7" xfId="0" applyFont="1" applyFill="1" applyBorder="1" applyAlignment="1">
      <alignment horizontal="right"/>
    </xf>
    <xf numFmtId="0" fontId="16" fillId="3" borderId="13" xfId="0" applyFont="1" applyFill="1" applyBorder="1" applyAlignment="1">
      <alignment horizontal="right"/>
    </xf>
    <xf numFmtId="0" fontId="19" fillId="73" borderId="0" xfId="0" applyFont="1" applyFill="1" applyAlignment="1">
      <alignment horizontal="left"/>
    </xf>
    <xf numFmtId="0" fontId="87" fillId="74" borderId="22" xfId="0" applyFont="1" applyFill="1" applyBorder="1" applyAlignment="1">
      <alignment horizontal="left"/>
    </xf>
    <xf numFmtId="175" fontId="18" fillId="3" borderId="7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9" fillId="73" borderId="0" xfId="0" applyFont="1" applyFill="1" applyAlignment="1">
      <alignment horizontal="center"/>
    </xf>
    <xf numFmtId="0" fontId="89" fillId="0" borderId="22" xfId="0" applyFont="1" applyFill="1" applyBorder="1" applyAlignment="1">
      <alignment horizontal="left"/>
    </xf>
    <xf numFmtId="9" fontId="18" fillId="3" borderId="10" xfId="0" applyNumberFormat="1" applyFont="1" applyFill="1" applyBorder="1"/>
    <xf numFmtId="0" fontId="2" fillId="72" borderId="22" xfId="0" applyFont="1" applyFill="1" applyBorder="1" applyAlignment="1">
      <alignment vertical="top"/>
    </xf>
    <xf numFmtId="0" fontId="19" fillId="11" borderId="0" xfId="0" applyFont="1" applyFill="1" applyAlignment="1">
      <alignment horizontal="center"/>
    </xf>
    <xf numFmtId="0" fontId="16" fillId="3" borderId="8" xfId="0" applyFont="1" applyFill="1" applyBorder="1" applyAlignment="1">
      <alignment horizontal="right"/>
    </xf>
    <xf numFmtId="173" fontId="18" fillId="3" borderId="0" xfId="0" applyNumberFormat="1" applyFont="1" applyFill="1" applyBorder="1"/>
    <xf numFmtId="0" fontId="5" fillId="3" borderId="8" xfId="0" applyFont="1" applyFill="1" applyBorder="1"/>
    <xf numFmtId="0" fontId="0" fillId="0" borderId="7" xfId="0" applyBorder="1"/>
    <xf numFmtId="0" fontId="87" fillId="74" borderId="22" xfId="0" applyFont="1" applyFill="1" applyBorder="1" applyAlignment="1">
      <alignment horizontal="center"/>
    </xf>
    <xf numFmtId="0" fontId="2" fillId="72" borderId="22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" fontId="18" fillId="0" borderId="22" xfId="0" applyNumberFormat="1" applyFont="1" applyBorder="1" applyAlignment="1">
      <alignment horizontal="center"/>
    </xf>
    <xf numFmtId="0" fontId="16" fillId="3" borderId="0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vertical="center"/>
    </xf>
    <xf numFmtId="1" fontId="16" fillId="0" borderId="0" xfId="1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vertical="center"/>
    </xf>
    <xf numFmtId="2" fontId="16" fillId="0" borderId="0" xfId="1" applyNumberFormat="1" applyFont="1" applyFill="1" applyBorder="1" applyAlignment="1">
      <alignment horizontal="right" vertical="center"/>
    </xf>
    <xf numFmtId="0" fontId="16" fillId="0" borderId="0" xfId="0" applyFont="1" applyFill="1" applyBorder="1" applyAlignment="1">
      <alignment vertical="center"/>
    </xf>
    <xf numFmtId="1" fontId="12" fillId="0" borderId="0" xfId="1" applyNumberFormat="1" applyFont="1" applyFill="1" applyBorder="1" applyAlignment="1">
      <alignment horizontal="right" vertical="center"/>
    </xf>
    <xf numFmtId="2" fontId="16" fillId="0" borderId="5" xfId="1" applyNumberFormat="1" applyFont="1" applyFill="1" applyBorder="1" applyAlignment="1">
      <alignment horizontal="right" vertical="center"/>
    </xf>
    <xf numFmtId="1" fontId="12" fillId="0" borderId="5" xfId="1" applyNumberFormat="1" applyFont="1" applyFill="1" applyBorder="1" applyAlignment="1">
      <alignment horizontal="right" vertical="center"/>
    </xf>
    <xf numFmtId="0" fontId="17" fillId="4" borderId="55" xfId="0" applyFont="1" applyFill="1" applyBorder="1"/>
    <xf numFmtId="1" fontId="5" fillId="3" borderId="5" xfId="0" applyNumberFormat="1" applyFont="1" applyFill="1" applyBorder="1"/>
    <xf numFmtId="1" fontId="5" fillId="3" borderId="0" xfId="0" applyNumberFormat="1" applyFont="1" applyFill="1" applyBorder="1"/>
    <xf numFmtId="1" fontId="5" fillId="3" borderId="9" xfId="0" applyNumberFormat="1" applyFont="1" applyFill="1" applyBorder="1"/>
    <xf numFmtId="1" fontId="5" fillId="3" borderId="10" xfId="0" applyNumberFormat="1" applyFont="1" applyFill="1" applyBorder="1"/>
    <xf numFmtId="0" fontId="0" fillId="3" borderId="0" xfId="0" applyFill="1" applyBorder="1" applyAlignment="1">
      <alignment vertical="center"/>
    </xf>
    <xf numFmtId="0" fontId="0" fillId="5" borderId="0" xfId="0" applyFill="1" applyBorder="1" applyAlignment="1">
      <alignment vertical="center"/>
    </xf>
    <xf numFmtId="1" fontId="16" fillId="5" borderId="10" xfId="1" applyNumberFormat="1" applyFont="1" applyFill="1" applyBorder="1" applyAlignment="1">
      <alignment horizontal="right" vertical="center"/>
    </xf>
    <xf numFmtId="2" fontId="16" fillId="3" borderId="10" xfId="1" applyNumberFormat="1" applyFont="1" applyFill="1" applyBorder="1" applyAlignment="1">
      <alignment horizontal="right" vertical="center"/>
    </xf>
    <xf numFmtId="0" fontId="11" fillId="3" borderId="23" xfId="0" applyFont="1" applyFill="1" applyBorder="1" applyAlignment="1">
      <alignment vertical="center"/>
    </xf>
    <xf numFmtId="0" fontId="0" fillId="3" borderId="23" xfId="0" applyFill="1" applyBorder="1" applyAlignment="1">
      <alignment vertical="center"/>
    </xf>
    <xf numFmtId="0" fontId="18" fillId="3" borderId="23" xfId="0" applyNumberFormat="1" applyFont="1" applyFill="1" applyBorder="1"/>
    <xf numFmtId="1" fontId="18" fillId="8" borderId="0" xfId="0" applyNumberFormat="1" applyFont="1" applyFill="1" applyBorder="1"/>
    <xf numFmtId="168" fontId="18" fillId="8" borderId="0" xfId="0" applyNumberFormat="1" applyFont="1" applyFill="1" applyBorder="1"/>
    <xf numFmtId="165" fontId="16" fillId="3" borderId="9" xfId="4" applyNumberFormat="1" applyFont="1" applyFill="1" applyBorder="1" applyAlignment="1">
      <alignment horizontal="right"/>
    </xf>
    <xf numFmtId="165" fontId="16" fillId="3" borderId="10" xfId="4" applyNumberFormat="1" applyFont="1" applyFill="1" applyBorder="1" applyAlignment="1">
      <alignment horizontal="right"/>
    </xf>
    <xf numFmtId="165" fontId="16" fillId="3" borderId="14" xfId="4" applyNumberFormat="1" applyFont="1" applyFill="1" applyBorder="1" applyAlignment="1">
      <alignment horizontal="right"/>
    </xf>
    <xf numFmtId="1" fontId="2" fillId="5" borderId="23" xfId="0" applyNumberFormat="1" applyFont="1" applyFill="1" applyBorder="1"/>
    <xf numFmtId="0" fontId="18" fillId="6" borderId="0" xfId="0" applyFont="1" applyFill="1" applyBorder="1" applyAlignment="1">
      <alignment horizontal="left"/>
    </xf>
    <xf numFmtId="0" fontId="0" fillId="3" borderId="11" xfId="0" applyFill="1" applyBorder="1"/>
    <xf numFmtId="0" fontId="0" fillId="3" borderId="12" xfId="0" applyFill="1" applyBorder="1"/>
    <xf numFmtId="0" fontId="0" fillId="3" borderId="15" xfId="0" applyFill="1" applyBorder="1"/>
    <xf numFmtId="173" fontId="0" fillId="3" borderId="0" xfId="0" applyNumberFormat="1" applyFill="1"/>
    <xf numFmtId="0" fontId="5" fillId="3" borderId="5" xfId="0" applyFont="1" applyFill="1" applyBorder="1"/>
    <xf numFmtId="166" fontId="5" fillId="3" borderId="5" xfId="0" applyNumberFormat="1" applyFont="1" applyFill="1" applyBorder="1"/>
    <xf numFmtId="168" fontId="18" fillId="8" borderId="5" xfId="0" applyNumberFormat="1" applyFont="1" applyFill="1" applyBorder="1"/>
    <xf numFmtId="176" fontId="0" fillId="3" borderId="0" xfId="0" applyNumberFormat="1" applyFill="1"/>
    <xf numFmtId="9" fontId="18" fillId="3" borderId="7" xfId="0" applyNumberFormat="1" applyFont="1" applyFill="1" applyBorder="1"/>
    <xf numFmtId="9" fontId="18" fillId="3" borderId="0" xfId="0" applyNumberFormat="1" applyFont="1" applyFill="1" applyBorder="1"/>
    <xf numFmtId="9" fontId="18" fillId="9" borderId="0" xfId="0" applyNumberFormat="1" applyFont="1" applyFill="1" applyBorder="1"/>
    <xf numFmtId="9" fontId="18" fillId="0" borderId="0" xfId="0" applyNumberFormat="1" applyFont="1" applyFill="1" applyBorder="1"/>
    <xf numFmtId="0" fontId="18" fillId="3" borderId="23" xfId="0" applyFont="1" applyFill="1" applyBorder="1" applyAlignment="1">
      <alignment horizontal="left"/>
    </xf>
    <xf numFmtId="165" fontId="18" fillId="6" borderId="0" xfId="0" applyNumberFormat="1" applyFont="1" applyFill="1" applyBorder="1" applyAlignment="1"/>
    <xf numFmtId="165" fontId="2" fillId="3" borderId="41" xfId="0" applyNumberFormat="1" applyFont="1" applyFill="1" applyBorder="1"/>
    <xf numFmtId="0" fontId="2" fillId="3" borderId="0" xfId="0" applyFont="1" applyFill="1" applyBorder="1" applyAlignment="1">
      <alignment horizontal="right"/>
    </xf>
    <xf numFmtId="165" fontId="0" fillId="3" borderId="0" xfId="0" applyNumberFormat="1" applyFill="1" applyBorder="1"/>
    <xf numFmtId="0" fontId="0" fillId="4" borderId="8" xfId="0" applyFill="1" applyBorder="1"/>
    <xf numFmtId="165" fontId="0" fillId="3" borderId="10" xfId="0" applyNumberFormat="1" applyFill="1" applyBorder="1"/>
    <xf numFmtId="165" fontId="18" fillId="3" borderId="23" xfId="0" applyNumberFormat="1" applyFont="1" applyFill="1" applyBorder="1" applyAlignment="1"/>
    <xf numFmtId="0" fontId="0" fillId="3" borderId="14" xfId="0" applyFill="1" applyBorder="1"/>
    <xf numFmtId="165" fontId="18" fillId="3" borderId="42" xfId="4" applyNumberFormat="1" applyFont="1" applyFill="1" applyBorder="1"/>
    <xf numFmtId="166" fontId="16" fillId="3" borderId="0" xfId="0" applyNumberFormat="1" applyFont="1" applyFill="1" applyBorder="1" applyAlignment="1">
      <alignment horizontal="right"/>
    </xf>
    <xf numFmtId="0" fontId="18" fillId="0" borderId="0" xfId="0" applyFont="1"/>
    <xf numFmtId="9" fontId="18" fillId="5" borderId="0" xfId="0" applyNumberFormat="1" applyFont="1" applyFill="1"/>
    <xf numFmtId="166" fontId="16" fillId="3" borderId="23" xfId="0" applyNumberFormat="1" applyFont="1" applyFill="1" applyBorder="1" applyAlignment="1">
      <alignment horizontal="right"/>
    </xf>
    <xf numFmtId="3" fontId="0" fillId="0" borderId="0" xfId="0" applyNumberFormat="1"/>
    <xf numFmtId="3" fontId="17" fillId="3" borderId="0" xfId="0" applyNumberFormat="1" applyFont="1" applyFill="1" applyBorder="1"/>
    <xf numFmtId="165" fontId="0" fillId="3" borderId="0" xfId="0" applyNumberFormat="1" applyFill="1"/>
    <xf numFmtId="9" fontId="0" fillId="3" borderId="0" xfId="1" applyFont="1" applyFill="1"/>
    <xf numFmtId="0" fontId="0" fillId="0" borderId="0" xfId="0" applyAlignment="1">
      <alignment horizontal="left"/>
    </xf>
    <xf numFmtId="165" fontId="0" fillId="3" borderId="0" xfId="4" applyNumberFormat="1" applyFont="1" applyFill="1"/>
    <xf numFmtId="0" fontId="0" fillId="0" borderId="0" xfId="0" applyAlignment="1">
      <alignment horizontal="left"/>
    </xf>
    <xf numFmtId="43" fontId="0" fillId="3" borderId="0" xfId="4" applyFont="1" applyFill="1"/>
    <xf numFmtId="0" fontId="56" fillId="20" borderId="29" xfId="64"/>
    <xf numFmtId="0" fontId="5" fillId="3" borderId="0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1" fontId="18" fillId="3" borderId="23" xfId="0" applyNumberFormat="1" applyFont="1" applyFill="1" applyBorder="1" applyAlignment="1">
      <alignment horizontal="center" vertical="center"/>
    </xf>
    <xf numFmtId="2" fontId="18" fillId="3" borderId="23" xfId="0" applyNumberFormat="1" applyFont="1" applyFill="1" applyBorder="1" applyAlignment="1">
      <alignment horizontal="center" vertical="center"/>
    </xf>
    <xf numFmtId="3" fontId="18" fillId="3" borderId="23" xfId="4" applyNumberFormat="1" applyFont="1" applyFill="1" applyBorder="1" applyAlignment="1">
      <alignment horizontal="center" vertical="center"/>
    </xf>
    <xf numFmtId="166" fontId="18" fillId="3" borderId="23" xfId="0" applyNumberFormat="1" applyFont="1" applyFill="1" applyBorder="1" applyAlignment="1">
      <alignment horizontal="center" vertical="center"/>
    </xf>
    <xf numFmtId="1" fontId="18" fillId="3" borderId="23" xfId="4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/>
    <xf numFmtId="0" fontId="0" fillId="0" borderId="0" xfId="0" applyAlignment="1">
      <alignment horizontal="left" indent="1"/>
    </xf>
    <xf numFmtId="3" fontId="0" fillId="0" borderId="0" xfId="0" applyNumberFormat="1"/>
    <xf numFmtId="0" fontId="5" fillId="37" borderId="0" xfId="0" applyFont="1" applyFill="1"/>
    <xf numFmtId="0" fontId="5" fillId="37" borderId="39" xfId="0" applyFont="1" applyFill="1" applyBorder="1"/>
    <xf numFmtId="3" fontId="5" fillId="0" borderId="39" xfId="0" applyNumberFormat="1" applyFont="1" applyBorder="1"/>
    <xf numFmtId="3" fontId="5" fillId="37" borderId="45" xfId="0" applyNumberFormat="1" applyFont="1" applyFill="1" applyBorder="1"/>
    <xf numFmtId="0" fontId="5" fillId="37" borderId="45" xfId="0" applyFont="1" applyFill="1" applyBorder="1" applyAlignment="1">
      <alignment horizontal="left"/>
    </xf>
    <xf numFmtId="0" fontId="5" fillId="0" borderId="39" xfId="0" applyFont="1" applyBorder="1" applyAlignment="1">
      <alignment horizontal="left"/>
    </xf>
    <xf numFmtId="165" fontId="0" fillId="3" borderId="7" xfId="0" applyNumberFormat="1" applyFill="1" applyBorder="1"/>
    <xf numFmtId="176" fontId="0" fillId="6" borderId="0" xfId="0" applyNumberFormat="1" applyFill="1"/>
    <xf numFmtId="166" fontId="0" fillId="6" borderId="0" xfId="0" applyNumberFormat="1" applyFill="1"/>
    <xf numFmtId="2" fontId="0" fillId="6" borderId="0" xfId="0" applyNumberFormat="1" applyFill="1"/>
    <xf numFmtId="176" fontId="5" fillId="6" borderId="0" xfId="0" applyNumberFormat="1" applyFont="1" applyFill="1"/>
    <xf numFmtId="0" fontId="93" fillId="3" borderId="0" xfId="0" applyFont="1" applyFill="1" applyAlignment="1">
      <alignment wrapText="1"/>
    </xf>
    <xf numFmtId="0" fontId="94" fillId="3" borderId="0" xfId="0" applyFont="1" applyFill="1" applyAlignment="1">
      <alignment wrapText="1"/>
    </xf>
    <xf numFmtId="0" fontId="94" fillId="3" borderId="23" xfId="0" applyFont="1" applyFill="1" applyBorder="1" applyAlignment="1">
      <alignment wrapText="1"/>
    </xf>
    <xf numFmtId="9" fontId="0" fillId="3" borderId="0" xfId="1" applyNumberFormat="1" applyFont="1" applyFill="1"/>
    <xf numFmtId="0" fontId="0" fillId="75" borderId="0" xfId="0" applyFill="1"/>
    <xf numFmtId="1" fontId="16" fillId="75" borderId="7" xfId="0" applyNumberFormat="1" applyFont="1" applyFill="1" applyBorder="1" applyAlignment="1">
      <alignment horizontal="right"/>
    </xf>
    <xf numFmtId="1" fontId="89" fillId="76" borderId="22" xfId="0" applyNumberFormat="1" applyFont="1" applyFill="1" applyBorder="1" applyAlignment="1">
      <alignment horizontal="center"/>
    </xf>
    <xf numFmtId="0" fontId="0" fillId="76" borderId="0" xfId="0" applyFill="1" applyAlignment="1">
      <alignment horizontal="center"/>
    </xf>
    <xf numFmtId="1" fontId="18" fillId="2" borderId="22" xfId="0" applyNumberFormat="1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16" fillId="3" borderId="0" xfId="0" applyFont="1" applyFill="1" applyBorder="1" applyAlignment="1">
      <alignment horizontal="center" vertical="top" wrapText="1"/>
    </xf>
    <xf numFmtId="1" fontId="18" fillId="75" borderId="22" xfId="0" applyNumberFormat="1" applyFont="1" applyFill="1" applyBorder="1" applyAlignment="1">
      <alignment horizontal="center"/>
    </xf>
    <xf numFmtId="0" fontId="18" fillId="3" borderId="22" xfId="0" applyFont="1" applyFill="1" applyBorder="1" applyAlignment="1">
      <alignment horizontal="left"/>
    </xf>
    <xf numFmtId="0" fontId="0" fillId="75" borderId="0" xfId="0" applyFill="1" applyAlignment="1">
      <alignment horizontal="center"/>
    </xf>
    <xf numFmtId="1" fontId="16" fillId="2" borderId="8" xfId="0" applyNumberFormat="1" applyFont="1" applyFill="1" applyBorder="1" applyAlignment="1">
      <alignment horizontal="right"/>
    </xf>
    <xf numFmtId="1" fontId="16" fillId="2" borderId="7" xfId="0" applyNumberFormat="1" applyFont="1" applyFill="1" applyBorder="1" applyAlignment="1">
      <alignment horizontal="right"/>
    </xf>
    <xf numFmtId="0" fontId="0" fillId="2" borderId="0" xfId="0" applyFill="1"/>
    <xf numFmtId="0" fontId="65" fillId="3" borderId="0" xfId="0" applyFont="1" applyFill="1" applyBorder="1" applyAlignment="1">
      <alignment wrapText="1"/>
    </xf>
    <xf numFmtId="0" fontId="17" fillId="4" borderId="0" xfId="0" applyFont="1" applyFill="1" applyBorder="1" applyAlignment="1">
      <alignment horizontal="center" vertical="center"/>
    </xf>
    <xf numFmtId="4" fontId="18" fillId="8" borderId="0" xfId="0" applyNumberFormat="1" applyFont="1" applyFill="1" applyBorder="1"/>
    <xf numFmtId="165" fontId="18" fillId="3" borderId="7" xfId="0" applyNumberFormat="1" applyFont="1" applyFill="1" applyBorder="1"/>
    <xf numFmtId="0" fontId="95" fillId="4" borderId="25" xfId="0" applyFont="1" applyFill="1" applyBorder="1" applyAlignment="1">
      <alignment horizontal="right"/>
    </xf>
    <xf numFmtId="166" fontId="16" fillId="2" borderId="7" xfId="0" applyNumberFormat="1" applyFont="1" applyFill="1" applyBorder="1"/>
    <xf numFmtId="166" fontId="16" fillId="2" borderId="0" xfId="0" applyNumberFormat="1" applyFont="1" applyFill="1"/>
    <xf numFmtId="166" fontId="16" fillId="75" borderId="7" xfId="0" applyNumberFormat="1" applyFont="1" applyFill="1" applyBorder="1"/>
    <xf numFmtId="166" fontId="16" fillId="75" borderId="0" xfId="0" applyNumberFormat="1" applyFont="1" applyFill="1"/>
    <xf numFmtId="166" fontId="16" fillId="77" borderId="7" xfId="0" applyNumberFormat="1" applyFont="1" applyFill="1" applyBorder="1"/>
    <xf numFmtId="166" fontId="16" fillId="77" borderId="0" xfId="0" applyNumberFormat="1" applyFont="1" applyFill="1"/>
    <xf numFmtId="166" fontId="16" fillId="3" borderId="0" xfId="0" applyNumberFormat="1" applyFont="1" applyFill="1"/>
    <xf numFmtId="166" fontId="16" fillId="3" borderId="0" xfId="1" applyNumberFormat="1" applyFont="1" applyFill="1"/>
    <xf numFmtId="166" fontId="16" fillId="3" borderId="10" xfId="1" applyNumberFormat="1" applyFont="1" applyFill="1" applyBorder="1"/>
    <xf numFmtId="166" fontId="16" fillId="3" borderId="7" xfId="1" applyNumberFormat="1" applyFont="1" applyFill="1" applyBorder="1"/>
    <xf numFmtId="166" fontId="16" fillId="3" borderId="13" xfId="1" applyNumberFormat="1" applyFont="1" applyFill="1" applyBorder="1"/>
    <xf numFmtId="166" fontId="16" fillId="3" borderId="23" xfId="1" applyNumberFormat="1" applyFont="1" applyFill="1" applyBorder="1"/>
    <xf numFmtId="166" fontId="16" fillId="3" borderId="14" xfId="1" applyNumberFormat="1" applyFont="1" applyFill="1" applyBorder="1"/>
    <xf numFmtId="166" fontId="16" fillId="2" borderId="0" xfId="1" applyNumberFormat="1" applyFont="1" applyFill="1"/>
    <xf numFmtId="166" fontId="16" fillId="75" borderId="0" xfId="1" applyNumberFormat="1" applyFont="1" applyFill="1"/>
    <xf numFmtId="166" fontId="16" fillId="77" borderId="0" xfId="1" applyNumberFormat="1" applyFont="1" applyFill="1"/>
    <xf numFmtId="1" fontId="16" fillId="77" borderId="7" xfId="0" applyNumberFormat="1" applyFont="1" applyFill="1" applyBorder="1" applyAlignment="1">
      <alignment horizontal="right"/>
    </xf>
    <xf numFmtId="0" fontId="0" fillId="77" borderId="0" xfId="0" applyFill="1"/>
    <xf numFmtId="1" fontId="18" fillId="77" borderId="22" xfId="0" applyNumberFormat="1" applyFont="1" applyFill="1" applyBorder="1" applyAlignment="1">
      <alignment horizontal="center"/>
    </xf>
    <xf numFmtId="9" fontId="18" fillId="77" borderId="0" xfId="0" applyNumberFormat="1" applyFont="1" applyFill="1"/>
    <xf numFmtId="9" fontId="0" fillId="2" borderId="0" xfId="0" applyNumberFormat="1" applyFill="1"/>
    <xf numFmtId="9" fontId="0" fillId="75" borderId="0" xfId="0" applyNumberFormat="1" applyFill="1"/>
    <xf numFmtId="0" fontId="18" fillId="0" borderId="22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169" fontId="16" fillId="0" borderId="22" xfId="0" applyNumberFormat="1" applyFont="1" applyFill="1" applyBorder="1" applyAlignment="1">
      <alignment horizontal="center"/>
    </xf>
    <xf numFmtId="0" fontId="18" fillId="0" borderId="22" xfId="0" applyFont="1" applyBorder="1" applyAlignment="1"/>
    <xf numFmtId="170" fontId="16" fillId="0" borderId="22" xfId="0" applyNumberFormat="1" applyFont="1" applyFill="1" applyBorder="1" applyAlignment="1">
      <alignment horizontal="center"/>
    </xf>
    <xf numFmtId="4" fontId="16" fillId="0" borderId="22" xfId="0" applyNumberFormat="1" applyFont="1" applyFill="1" applyBorder="1" applyAlignment="1">
      <alignment horizontal="center"/>
    </xf>
    <xf numFmtId="0" fontId="18" fillId="0" borderId="57" xfId="0" applyFont="1" applyBorder="1" applyAlignment="1"/>
    <xf numFmtId="165" fontId="18" fillId="3" borderId="0" xfId="0" applyNumberFormat="1" applyFont="1" applyFill="1" applyBorder="1"/>
    <xf numFmtId="165" fontId="18" fillId="3" borderId="10" xfId="0" applyNumberFormat="1" applyFont="1" applyFill="1" applyBorder="1"/>
    <xf numFmtId="165" fontId="18" fillId="3" borderId="13" xfId="0" applyNumberFormat="1" applyFont="1" applyFill="1" applyBorder="1"/>
    <xf numFmtId="165" fontId="18" fillId="3" borderId="23" xfId="0" applyNumberFormat="1" applyFont="1" applyFill="1" applyBorder="1"/>
    <xf numFmtId="165" fontId="18" fillId="3" borderId="56" xfId="0" applyNumberFormat="1" applyFont="1" applyFill="1" applyBorder="1"/>
    <xf numFmtId="165" fontId="18" fillId="3" borderId="14" xfId="0" applyNumberFormat="1" applyFont="1" applyFill="1" applyBorder="1"/>
    <xf numFmtId="165" fontId="2" fillId="3" borderId="0" xfId="0" applyNumberFormat="1" applyFont="1" applyFill="1" applyBorder="1"/>
    <xf numFmtId="165" fontId="2" fillId="3" borderId="10" xfId="0" applyNumberFormat="1" applyFont="1" applyFill="1" applyBorder="1"/>
    <xf numFmtId="165" fontId="2" fillId="3" borderId="7" xfId="0" applyNumberFormat="1" applyFont="1" applyFill="1" applyBorder="1"/>
    <xf numFmtId="9" fontId="18" fillId="6" borderId="0" xfId="1" applyNumberFormat="1" applyFont="1" applyFill="1" applyBorder="1" applyAlignment="1">
      <alignment horizontal="right"/>
    </xf>
    <xf numFmtId="0" fontId="32" fillId="6" borderId="0" xfId="0" applyFont="1" applyFill="1" applyBorder="1" applyAlignment="1">
      <alignment horizontal="right"/>
    </xf>
    <xf numFmtId="0" fontId="19" fillId="3" borderId="5" xfId="0" applyFont="1" applyFill="1" applyBorder="1" applyAlignment="1">
      <alignment horizontal="center" vertical="center"/>
    </xf>
    <xf numFmtId="0" fontId="19" fillId="3" borderId="23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textRotation="90"/>
    </xf>
    <xf numFmtId="0" fontId="19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 textRotation="90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wrapText="1"/>
    </xf>
    <xf numFmtId="0" fontId="5" fillId="3" borderId="23" xfId="0" applyFont="1" applyFill="1" applyBorder="1" applyAlignment="1">
      <alignment horizontal="center" wrapText="1"/>
    </xf>
    <xf numFmtId="0" fontId="5" fillId="3" borderId="23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center" vertical="center" wrapText="1"/>
    </xf>
    <xf numFmtId="0" fontId="18" fillId="3" borderId="23" xfId="0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 wrapText="1"/>
    </xf>
    <xf numFmtId="0" fontId="12" fillId="3" borderId="23" xfId="0" applyFont="1" applyFill="1" applyBorder="1" applyAlignment="1">
      <alignment horizontal="center" vertical="center" textRotation="90" wrapText="1"/>
    </xf>
    <xf numFmtId="0" fontId="19" fillId="3" borderId="0" xfId="0" applyFont="1" applyFill="1" applyBorder="1" applyAlignment="1">
      <alignment horizontal="center" vertical="center" wrapText="1"/>
    </xf>
    <xf numFmtId="0" fontId="19" fillId="3" borderId="23" xfId="0" applyFont="1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center" vertical="center" wrapText="1"/>
    </xf>
    <xf numFmtId="0" fontId="17" fillId="4" borderId="0" xfId="0" applyFont="1" applyFill="1" applyBorder="1" applyAlignment="1">
      <alignment horizontal="center" vertical="center" wrapText="1"/>
    </xf>
    <xf numFmtId="0" fontId="16" fillId="3" borderId="0" xfId="0" applyFont="1" applyFill="1" applyBorder="1" applyAlignment="1">
      <alignment horizontal="center" vertical="top" wrapText="1"/>
    </xf>
    <xf numFmtId="0" fontId="16" fillId="3" borderId="7" xfId="0" applyFont="1" applyFill="1" applyBorder="1" applyAlignment="1">
      <alignment vertical="top" wrapText="1"/>
    </xf>
    <xf numFmtId="0" fontId="16" fillId="3" borderId="5" xfId="0" applyFont="1" applyFill="1" applyBorder="1" applyAlignment="1">
      <alignment horizontal="center" vertical="top" wrapText="1"/>
    </xf>
    <xf numFmtId="0" fontId="16" fillId="3" borderId="23" xfId="0" applyFont="1" applyFill="1" applyBorder="1" applyAlignment="1">
      <alignment horizontal="center" vertical="top" wrapText="1"/>
    </xf>
    <xf numFmtId="0" fontId="26" fillId="4" borderId="0" xfId="0" applyFont="1" applyFill="1" applyBorder="1" applyAlignment="1">
      <alignment horizontal="center" vertical="center" wrapText="1"/>
    </xf>
    <xf numFmtId="0" fontId="26" fillId="4" borderId="10" xfId="0" applyFont="1" applyFill="1" applyBorder="1" applyAlignment="1">
      <alignment horizontal="center" vertical="center" wrapText="1"/>
    </xf>
    <xf numFmtId="0" fontId="26" fillId="4" borderId="8" xfId="0" applyFont="1" applyFill="1" applyBorder="1" applyAlignment="1">
      <alignment horizontal="center"/>
    </xf>
    <xf numFmtId="0" fontId="26" fillId="4" borderId="5" xfId="0" applyFont="1" applyFill="1" applyBorder="1" applyAlignment="1">
      <alignment horizontal="center"/>
    </xf>
    <xf numFmtId="0" fontId="10" fillId="6" borderId="0" xfId="3" applyFont="1" applyFill="1" applyBorder="1" applyAlignment="1">
      <alignment horizontal="left" vertical="top" wrapText="1"/>
    </xf>
    <xf numFmtId="0" fontId="18" fillId="0" borderId="57" xfId="0" applyFont="1" applyBorder="1" applyAlignment="1">
      <alignment horizontal="left"/>
    </xf>
    <xf numFmtId="0" fontId="18" fillId="0" borderId="58" xfId="0" applyFont="1" applyBorder="1" applyAlignment="1">
      <alignment horizontal="left"/>
    </xf>
    <xf numFmtId="0" fontId="2" fillId="72" borderId="53" xfId="0" applyFont="1" applyFill="1" applyBorder="1" applyAlignment="1">
      <alignment horizontal="left" vertical="top"/>
    </xf>
    <xf numFmtId="0" fontId="2" fillId="72" borderId="54" xfId="0" applyFont="1" applyFill="1" applyBorder="1" applyAlignment="1">
      <alignment horizontal="left" vertical="top"/>
    </xf>
    <xf numFmtId="0" fontId="18" fillId="0" borderId="2" xfId="0" applyFont="1" applyBorder="1" applyAlignment="1">
      <alignment horizontal="center" wrapText="1"/>
    </xf>
    <xf numFmtId="0" fontId="2" fillId="0" borderId="22" xfId="0" applyFont="1" applyBorder="1" applyAlignment="1">
      <alignment horizontal="left"/>
    </xf>
    <xf numFmtId="0" fontId="2" fillId="0" borderId="57" xfId="0" applyFont="1" applyBorder="1" applyAlignment="1">
      <alignment horizontal="left"/>
    </xf>
    <xf numFmtId="0" fontId="2" fillId="0" borderId="40" xfId="0" applyFont="1" applyBorder="1" applyAlignment="1">
      <alignment horizontal="left"/>
    </xf>
    <xf numFmtId="0" fontId="2" fillId="0" borderId="58" xfId="0" applyFont="1" applyBorder="1" applyAlignment="1">
      <alignment horizontal="left"/>
    </xf>
  </cellXfs>
  <cellStyles count="251">
    <cellStyle name="20 % - Farve1" xfId="98" builtinId="30" customBuiltin="1"/>
    <cellStyle name="20 % - Farve2" xfId="102" builtinId="34" customBuiltin="1"/>
    <cellStyle name="20 % - Farve3" xfId="106" builtinId="38" customBuiltin="1"/>
    <cellStyle name="20 % - Farve4" xfId="110" builtinId="42" customBuiltin="1"/>
    <cellStyle name="20 % - Farve5" xfId="114" builtinId="46" customBuiltin="1"/>
    <cellStyle name="20 % - Farve6" xfId="118" builtinId="50" customBuiltin="1"/>
    <cellStyle name="20 % - Markeringsfarve1 2" xfId="154" xr:uid="{00000000-0005-0000-0000-000006000000}"/>
    <cellStyle name="20 % - Markeringsfarve2 2" xfId="155" xr:uid="{00000000-0005-0000-0000-000007000000}"/>
    <cellStyle name="20 % - Markeringsfarve3 2" xfId="156" xr:uid="{00000000-0005-0000-0000-000008000000}"/>
    <cellStyle name="20 % - Markeringsfarve4 2" xfId="157" xr:uid="{00000000-0005-0000-0000-000009000000}"/>
    <cellStyle name="20 % - Markeringsfarve5 2" xfId="158" xr:uid="{00000000-0005-0000-0000-00000A000000}"/>
    <cellStyle name="20 % - Markeringsfarve6 2" xfId="159" xr:uid="{00000000-0005-0000-0000-00000B000000}"/>
    <cellStyle name="20% - Accent1 2" xfId="9" xr:uid="{00000000-0005-0000-0000-00000C000000}"/>
    <cellStyle name="20% - Accent2 2" xfId="10" xr:uid="{00000000-0005-0000-0000-00000D000000}"/>
    <cellStyle name="20% - Accent3 2" xfId="11" xr:uid="{00000000-0005-0000-0000-00000E000000}"/>
    <cellStyle name="20% - Accent4 2" xfId="12" xr:uid="{00000000-0005-0000-0000-00000F000000}"/>
    <cellStyle name="20% - Accent5 2" xfId="13" xr:uid="{00000000-0005-0000-0000-000010000000}"/>
    <cellStyle name="20% - Accent6 2" xfId="14" xr:uid="{00000000-0005-0000-0000-000011000000}"/>
    <cellStyle name="40 % - Farve1" xfId="99" builtinId="31" customBuiltin="1"/>
    <cellStyle name="40 % - Farve2" xfId="103" builtinId="35" customBuiltin="1"/>
    <cellStyle name="40 % - Farve3" xfId="107" builtinId="39" customBuiltin="1"/>
    <cellStyle name="40 % - Farve4" xfId="111" builtinId="43" customBuiltin="1"/>
    <cellStyle name="40 % - Farve5" xfId="115" builtinId="47" customBuiltin="1"/>
    <cellStyle name="40 % - Farve6" xfId="119" builtinId="51" customBuiltin="1"/>
    <cellStyle name="40 % - Markeringsfarve1 2" xfId="160" xr:uid="{00000000-0005-0000-0000-000018000000}"/>
    <cellStyle name="40 % - Markeringsfarve2 2" xfId="161" xr:uid="{00000000-0005-0000-0000-000019000000}"/>
    <cellStyle name="40 % - Markeringsfarve3 2" xfId="162" xr:uid="{00000000-0005-0000-0000-00001A000000}"/>
    <cellStyle name="40 % - Markeringsfarve4 2" xfId="163" xr:uid="{00000000-0005-0000-0000-00001B000000}"/>
    <cellStyle name="40 % - Markeringsfarve5 2" xfId="164" xr:uid="{00000000-0005-0000-0000-00001C000000}"/>
    <cellStyle name="40 % - Markeringsfarve6 2" xfId="165" xr:uid="{00000000-0005-0000-0000-00001D000000}"/>
    <cellStyle name="40% - Accent1 2" xfId="15" xr:uid="{00000000-0005-0000-0000-00001E000000}"/>
    <cellStyle name="40% - Accent2 2" xfId="16" xr:uid="{00000000-0005-0000-0000-00001F000000}"/>
    <cellStyle name="40% - Accent3 2" xfId="17" xr:uid="{00000000-0005-0000-0000-000020000000}"/>
    <cellStyle name="40% - Accent4 2" xfId="18" xr:uid="{00000000-0005-0000-0000-000021000000}"/>
    <cellStyle name="40% - Accent5 2" xfId="19" xr:uid="{00000000-0005-0000-0000-000022000000}"/>
    <cellStyle name="40% - Accent6 2" xfId="20" xr:uid="{00000000-0005-0000-0000-000023000000}"/>
    <cellStyle name="60 % - Farve1" xfId="100" builtinId="32" customBuiltin="1"/>
    <cellStyle name="60 % - Farve2" xfId="104" builtinId="36" customBuiltin="1"/>
    <cellStyle name="60 % - Farve3" xfId="108" builtinId="40" customBuiltin="1"/>
    <cellStyle name="60 % - Farve4" xfId="112" builtinId="44" customBuiltin="1"/>
    <cellStyle name="60 % - Farve5" xfId="116" builtinId="48" customBuiltin="1"/>
    <cellStyle name="60 % - Farve6" xfId="120" builtinId="52" customBuiltin="1"/>
    <cellStyle name="60 % - Markeringsfarve1 2" xfId="166" xr:uid="{00000000-0005-0000-0000-00002A000000}"/>
    <cellStyle name="60 % - Markeringsfarve2 2" xfId="167" xr:uid="{00000000-0005-0000-0000-00002B000000}"/>
    <cellStyle name="60 % - Markeringsfarve3 2" xfId="168" xr:uid="{00000000-0005-0000-0000-00002C000000}"/>
    <cellStyle name="60 % - Markeringsfarve4 2" xfId="169" xr:uid="{00000000-0005-0000-0000-00002D000000}"/>
    <cellStyle name="60 % - Markeringsfarve5 2" xfId="170" xr:uid="{00000000-0005-0000-0000-00002E000000}"/>
    <cellStyle name="60 % - Markeringsfarve6 2" xfId="171" xr:uid="{00000000-0005-0000-0000-00002F000000}"/>
    <cellStyle name="60% - Accent1 2" xfId="21" xr:uid="{00000000-0005-0000-0000-000030000000}"/>
    <cellStyle name="60% - Accent2 2" xfId="22" xr:uid="{00000000-0005-0000-0000-000031000000}"/>
    <cellStyle name="60% - Accent3 2" xfId="23" xr:uid="{00000000-0005-0000-0000-000032000000}"/>
    <cellStyle name="60% - Accent4 2" xfId="24" xr:uid="{00000000-0005-0000-0000-000033000000}"/>
    <cellStyle name="60% - Accent5 2" xfId="25" xr:uid="{00000000-0005-0000-0000-000034000000}"/>
    <cellStyle name="60% - Accent6 2" xfId="26" xr:uid="{00000000-0005-0000-0000-000035000000}"/>
    <cellStyle name="Accent1 2" xfId="27" xr:uid="{00000000-0005-0000-0000-000036000000}"/>
    <cellStyle name="Accent2 2" xfId="28" xr:uid="{00000000-0005-0000-0000-000037000000}"/>
    <cellStyle name="Accent3 2" xfId="29" xr:uid="{00000000-0005-0000-0000-000038000000}"/>
    <cellStyle name="Accent4 2" xfId="30" xr:uid="{00000000-0005-0000-0000-000039000000}"/>
    <cellStyle name="Accent5 2" xfId="31" xr:uid="{00000000-0005-0000-0000-00003A000000}"/>
    <cellStyle name="Accent6 2" xfId="32" xr:uid="{00000000-0005-0000-0000-00003B000000}"/>
    <cellStyle name="Advarselstekst" xfId="93" builtinId="11" customBuiltin="1"/>
    <cellStyle name="Bad 2" xfId="33" xr:uid="{00000000-0005-0000-0000-00003D000000}"/>
    <cellStyle name="Bemærk!" xfId="94" builtinId="10" customBuiltin="1"/>
    <cellStyle name="Beregning" xfId="90" builtinId="22" customBuiltin="1"/>
    <cellStyle name="C01_Main head" xfId="34" xr:uid="{00000000-0005-0000-0000-000040000000}"/>
    <cellStyle name="C02_Column heads" xfId="35" xr:uid="{00000000-0005-0000-0000-000041000000}"/>
    <cellStyle name="C03_Sub head bold" xfId="36" xr:uid="{00000000-0005-0000-0000-000042000000}"/>
    <cellStyle name="C03a_Sub head" xfId="37" xr:uid="{00000000-0005-0000-0000-000043000000}"/>
    <cellStyle name="C04_Total text white bold" xfId="38" xr:uid="{00000000-0005-0000-0000-000044000000}"/>
    <cellStyle name="C04a_Total text black with rule" xfId="39" xr:uid="{00000000-0005-0000-0000-000045000000}"/>
    <cellStyle name="C05_Main text" xfId="40" xr:uid="{00000000-0005-0000-0000-000046000000}"/>
    <cellStyle name="C06_Figs" xfId="41" xr:uid="{00000000-0005-0000-0000-000047000000}"/>
    <cellStyle name="C07_Figs 1 dec percent" xfId="42" xr:uid="{00000000-0005-0000-0000-000048000000}"/>
    <cellStyle name="C08_Figs 1 decimal" xfId="43" xr:uid="{00000000-0005-0000-0000-000049000000}"/>
    <cellStyle name="C09_Notes" xfId="44" xr:uid="{00000000-0005-0000-0000-00004A000000}"/>
    <cellStyle name="Calculation 2" xfId="45" xr:uid="{00000000-0005-0000-0000-00004B000000}"/>
    <cellStyle name="Check Cell 2" xfId="46" xr:uid="{00000000-0005-0000-0000-00004C000000}"/>
    <cellStyle name="Comma 10" xfId="47" xr:uid="{00000000-0005-0000-0000-00004D000000}"/>
    <cellStyle name="Comma 10 2" xfId="122" xr:uid="{00000000-0005-0000-0000-00004E000000}"/>
    <cellStyle name="Comma 11" xfId="250" xr:uid="{00000000-0005-0000-0000-00004F000000}"/>
    <cellStyle name="Comma 2" xfId="48" xr:uid="{00000000-0005-0000-0000-000050000000}"/>
    <cellStyle name="Comma 2 2" xfId="136" xr:uid="{00000000-0005-0000-0000-000051000000}"/>
    <cellStyle name="Comma 2 2 2" xfId="142" xr:uid="{00000000-0005-0000-0000-000052000000}"/>
    <cellStyle name="Comma 2 3" xfId="132" xr:uid="{00000000-0005-0000-0000-000053000000}"/>
    <cellStyle name="Comma 2 4" xfId="138" xr:uid="{00000000-0005-0000-0000-000054000000}"/>
    <cellStyle name="Comma 2 5" xfId="123" xr:uid="{00000000-0005-0000-0000-000055000000}"/>
    <cellStyle name="Comma 3" xfId="49" xr:uid="{00000000-0005-0000-0000-000056000000}"/>
    <cellStyle name="Comma 3 2" xfId="133" xr:uid="{00000000-0005-0000-0000-000057000000}"/>
    <cellStyle name="Comma 3 2 2" xfId="147" xr:uid="{00000000-0005-0000-0000-000058000000}"/>
    <cellStyle name="Comma 3 3" xfId="124" xr:uid="{00000000-0005-0000-0000-000059000000}"/>
    <cellStyle name="Comma 4" xfId="50" xr:uid="{00000000-0005-0000-0000-00005A000000}"/>
    <cellStyle name="Comma 4 2" xfId="134" xr:uid="{00000000-0005-0000-0000-00005B000000}"/>
    <cellStyle name="Comma 4 3" xfId="145" xr:uid="{00000000-0005-0000-0000-00005C000000}"/>
    <cellStyle name="Comma 4 4" xfId="125" xr:uid="{00000000-0005-0000-0000-00005D000000}"/>
    <cellStyle name="Comma 5" xfId="51" xr:uid="{00000000-0005-0000-0000-00005E000000}"/>
    <cellStyle name="Comma 5 2" xfId="137" xr:uid="{00000000-0005-0000-0000-00005F000000}"/>
    <cellStyle name="Comma 6" xfId="52" xr:uid="{00000000-0005-0000-0000-000060000000}"/>
    <cellStyle name="Comma 6 2" xfId="148" xr:uid="{00000000-0005-0000-0000-000061000000}"/>
    <cellStyle name="Comma 6 3" xfId="126" xr:uid="{00000000-0005-0000-0000-000062000000}"/>
    <cellStyle name="Comma 7" xfId="53" xr:uid="{00000000-0005-0000-0000-000063000000}"/>
    <cellStyle name="Comma 7 2" xfId="144" xr:uid="{00000000-0005-0000-0000-000064000000}"/>
    <cellStyle name="Comma 7 3" xfId="127" xr:uid="{00000000-0005-0000-0000-000065000000}"/>
    <cellStyle name="Comma 8" xfId="54" xr:uid="{00000000-0005-0000-0000-000066000000}"/>
    <cellStyle name="Comma 8 2" xfId="146" xr:uid="{00000000-0005-0000-0000-000067000000}"/>
    <cellStyle name="Comma 8 3" xfId="128" xr:uid="{00000000-0005-0000-0000-000068000000}"/>
    <cellStyle name="Comma 9" xfId="55" xr:uid="{00000000-0005-0000-0000-000069000000}"/>
    <cellStyle name="Comma 9 2" xfId="129" xr:uid="{00000000-0005-0000-0000-00006A000000}"/>
    <cellStyle name="Comma0 - Type3" xfId="172" xr:uid="{00000000-0005-0000-0000-00006B000000}"/>
    <cellStyle name="Explanatory Text 2" xfId="56" xr:uid="{00000000-0005-0000-0000-00006C000000}"/>
    <cellStyle name="Farve1" xfId="97" builtinId="29" customBuiltin="1"/>
    <cellStyle name="Farve2" xfId="101" builtinId="33" customBuiltin="1"/>
    <cellStyle name="Farve3" xfId="105" builtinId="37" customBuiltin="1"/>
    <cellStyle name="Farve4" xfId="109" builtinId="41" customBuiltin="1"/>
    <cellStyle name="Farve5" xfId="113" builtinId="45" customBuiltin="1"/>
    <cellStyle name="Farve6" xfId="117" builtinId="49" customBuiltin="1"/>
    <cellStyle name="Fixed2 - Type2" xfId="173" xr:uid="{00000000-0005-0000-0000-000073000000}"/>
    <cellStyle name="Forklarende tekst" xfId="95" builtinId="53" customBuiltin="1"/>
    <cellStyle name="God" xfId="85" builtinId="26" customBuiltin="1"/>
    <cellStyle name="Good 2" xfId="57" xr:uid="{00000000-0005-0000-0000-000076000000}"/>
    <cellStyle name="Heading 1 2" xfId="58" xr:uid="{00000000-0005-0000-0000-000077000000}"/>
    <cellStyle name="Heading 2 2" xfId="59" xr:uid="{00000000-0005-0000-0000-000078000000}"/>
    <cellStyle name="Heading 3 2" xfId="60" xr:uid="{00000000-0005-0000-0000-000079000000}"/>
    <cellStyle name="Heading 4 2" xfId="61" xr:uid="{00000000-0005-0000-0000-00007A000000}"/>
    <cellStyle name="Hyperlink 2" xfId="62" xr:uid="{00000000-0005-0000-0000-00007B000000}"/>
    <cellStyle name="Hyperlink 3" xfId="63" xr:uid="{00000000-0005-0000-0000-00007C000000}"/>
    <cellStyle name="Input" xfId="88" builtinId="20" customBuiltin="1"/>
    <cellStyle name="Input 2" xfId="64" xr:uid="{00000000-0005-0000-0000-00007E000000}"/>
    <cellStyle name="Komma" xfId="4" builtinId="3"/>
    <cellStyle name="Komma 2" xfId="7" xr:uid="{00000000-0005-0000-0000-000080000000}"/>
    <cellStyle name="Komma 2 2" xfId="150" xr:uid="{00000000-0005-0000-0000-000081000000}"/>
    <cellStyle name="Komma 2 3" xfId="175" xr:uid="{00000000-0005-0000-0000-000082000000}"/>
    <cellStyle name="Komma 3" xfId="5" xr:uid="{00000000-0005-0000-0000-000083000000}"/>
    <cellStyle name="Komma 3 2" xfId="140" xr:uid="{00000000-0005-0000-0000-000084000000}"/>
    <cellStyle name="Komma 4" xfId="81" xr:uid="{00000000-0005-0000-0000-000085000000}"/>
    <cellStyle name="Komma 4 2" xfId="139" xr:uid="{00000000-0005-0000-0000-000086000000}"/>
    <cellStyle name="Komma 5" xfId="82" xr:uid="{00000000-0005-0000-0000-000087000000}"/>
    <cellStyle name="Komma 5 2" xfId="174" xr:uid="{00000000-0005-0000-0000-000088000000}"/>
    <cellStyle name="Komma 6" xfId="121" xr:uid="{00000000-0005-0000-0000-000089000000}"/>
    <cellStyle name="Kontrollér celle" xfId="92" builtinId="23" customBuiltin="1"/>
    <cellStyle name="Kontroller celle 2" xfId="176" xr:uid="{00000000-0005-0000-0000-00008B000000}"/>
    <cellStyle name="Linked Cell 2" xfId="65" xr:uid="{00000000-0005-0000-0000-00008C000000}"/>
    <cellStyle name="Markeringsfarve1 2" xfId="177" xr:uid="{00000000-0005-0000-0000-00008D000000}"/>
    <cellStyle name="Markeringsfarve2 2" xfId="178" xr:uid="{00000000-0005-0000-0000-00008E000000}"/>
    <cellStyle name="Markeringsfarve3 2" xfId="179" xr:uid="{00000000-0005-0000-0000-00008F000000}"/>
    <cellStyle name="Markeringsfarve4 2" xfId="180" xr:uid="{00000000-0005-0000-0000-000090000000}"/>
    <cellStyle name="Markeringsfarve5 2" xfId="181" xr:uid="{00000000-0005-0000-0000-000091000000}"/>
    <cellStyle name="Markeringsfarve6 2" xfId="182" xr:uid="{00000000-0005-0000-0000-000092000000}"/>
    <cellStyle name="Neutral" xfId="87" builtinId="28" customBuiltin="1"/>
    <cellStyle name="Neutral 2" xfId="66" xr:uid="{00000000-0005-0000-0000-000094000000}"/>
    <cellStyle name="Normal" xfId="0" builtinId="0"/>
    <cellStyle name="Normal 2" xfId="8" xr:uid="{00000000-0005-0000-0000-000096000000}"/>
    <cellStyle name="Normal 2 2" xfId="67" xr:uid="{00000000-0005-0000-0000-000097000000}"/>
    <cellStyle name="Normal 2 2 2" xfId="135" xr:uid="{00000000-0005-0000-0000-000098000000}"/>
    <cellStyle name="Normal 2 2 3" xfId="183" xr:uid="{00000000-0005-0000-0000-000099000000}"/>
    <cellStyle name="Normal 2 3" xfId="131" xr:uid="{00000000-0005-0000-0000-00009A000000}"/>
    <cellStyle name="Normal 2 3 2" xfId="245" xr:uid="{00000000-0005-0000-0000-00009B000000}"/>
    <cellStyle name="Normal 2_Plants" xfId="184" xr:uid="{00000000-0005-0000-0000-00009C000000}"/>
    <cellStyle name="Normal 3" xfId="6" xr:uid="{00000000-0005-0000-0000-00009D000000}"/>
    <cellStyle name="Normal 3 2" xfId="186" xr:uid="{00000000-0005-0000-0000-00009E000000}"/>
    <cellStyle name="Normal 3 3" xfId="185" xr:uid="{00000000-0005-0000-0000-00009F000000}"/>
    <cellStyle name="Normal 3 4" xfId="249" xr:uid="{00000000-0005-0000-0000-0000A0000000}"/>
    <cellStyle name="Normal 4" xfId="68" xr:uid="{00000000-0005-0000-0000-0000A1000000}"/>
    <cellStyle name="Normal 4 2" xfId="152" xr:uid="{00000000-0005-0000-0000-0000A2000000}"/>
    <cellStyle name="Normal 4 3" xfId="187" xr:uid="{00000000-0005-0000-0000-0000A3000000}"/>
    <cellStyle name="Normal 5" xfId="69" xr:uid="{00000000-0005-0000-0000-0000A4000000}"/>
    <cellStyle name="Normal 5 2" xfId="153" xr:uid="{00000000-0005-0000-0000-0000A5000000}"/>
    <cellStyle name="Normal 5 3" xfId="192" xr:uid="{00000000-0005-0000-0000-0000A6000000}"/>
    <cellStyle name="Normal 6" xfId="151" xr:uid="{00000000-0005-0000-0000-0000A7000000}"/>
    <cellStyle name="Normal 6 2" xfId="188" xr:uid="{00000000-0005-0000-0000-0000A8000000}"/>
    <cellStyle name="Normal 7" xfId="149" xr:uid="{00000000-0005-0000-0000-0000A9000000}"/>
    <cellStyle name="Normal 8" xfId="246" xr:uid="{00000000-0005-0000-0000-0000AA000000}"/>
    <cellStyle name="Note 2" xfId="70" xr:uid="{00000000-0005-0000-0000-0000AB000000}"/>
    <cellStyle name="Output" xfId="89" builtinId="21" customBuiltin="1"/>
    <cellStyle name="Output 2" xfId="71" xr:uid="{00000000-0005-0000-0000-0000AD000000}"/>
    <cellStyle name="Overskrift 1" xfId="2" builtinId="16" customBuiltin="1"/>
    <cellStyle name="Overskrift 2" xfId="83" builtinId="17" customBuiltin="1"/>
    <cellStyle name="Overskrift 3" xfId="3" builtinId="18" customBuiltin="1"/>
    <cellStyle name="Overskrift 4" xfId="84" builtinId="19" customBuiltin="1"/>
    <cellStyle name="Percen - Type1" xfId="189" xr:uid="{00000000-0005-0000-0000-0000B2000000}"/>
    <cellStyle name="Percent 2" xfId="72" xr:uid="{00000000-0005-0000-0000-0000B3000000}"/>
    <cellStyle name="Percent 2 2" xfId="143" xr:uid="{00000000-0005-0000-0000-0000B4000000}"/>
    <cellStyle name="Percent 2 3" xfId="130" xr:uid="{00000000-0005-0000-0000-0000B5000000}"/>
    <cellStyle name="Percent 3" xfId="73" xr:uid="{00000000-0005-0000-0000-0000B6000000}"/>
    <cellStyle name="Procent" xfId="1" builtinId="5"/>
    <cellStyle name="Procent 2" xfId="74" xr:uid="{00000000-0005-0000-0000-0000B8000000}"/>
    <cellStyle name="Procent 2 2" xfId="191" xr:uid="{00000000-0005-0000-0000-0000B9000000}"/>
    <cellStyle name="Procent 2 3" xfId="190" xr:uid="{00000000-0005-0000-0000-0000BA000000}"/>
    <cellStyle name="Procent 3" xfId="141" xr:uid="{00000000-0005-0000-0000-0000BB000000}"/>
    <cellStyle name="Procent 3 2" xfId="247" xr:uid="{00000000-0005-0000-0000-0000BC000000}"/>
    <cellStyle name="Sammenkædet celle" xfId="91" builtinId="24" customBuiltin="1"/>
    <cellStyle name="Style 155" xfId="193" xr:uid="{00000000-0005-0000-0000-0000BE000000}"/>
    <cellStyle name="Style 156" xfId="194" xr:uid="{00000000-0005-0000-0000-0000BF000000}"/>
    <cellStyle name="Style 157" xfId="195" xr:uid="{00000000-0005-0000-0000-0000C0000000}"/>
    <cellStyle name="Style 158" xfId="196" xr:uid="{00000000-0005-0000-0000-0000C1000000}"/>
    <cellStyle name="Style 159" xfId="197" xr:uid="{00000000-0005-0000-0000-0000C2000000}"/>
    <cellStyle name="Style 161" xfId="198" xr:uid="{00000000-0005-0000-0000-0000C3000000}"/>
    <cellStyle name="Style 162" xfId="199" xr:uid="{00000000-0005-0000-0000-0000C4000000}"/>
    <cellStyle name="Style 163" xfId="200" xr:uid="{00000000-0005-0000-0000-0000C5000000}"/>
    <cellStyle name="Style 223" xfId="201" xr:uid="{00000000-0005-0000-0000-0000C6000000}"/>
    <cellStyle name="Style 224" xfId="202" xr:uid="{00000000-0005-0000-0000-0000C7000000}"/>
    <cellStyle name="Style 225" xfId="203" xr:uid="{00000000-0005-0000-0000-0000C8000000}"/>
    <cellStyle name="Style 226" xfId="204" xr:uid="{00000000-0005-0000-0000-0000C9000000}"/>
    <cellStyle name="Style 227" xfId="205" xr:uid="{00000000-0005-0000-0000-0000CA000000}"/>
    <cellStyle name="Style 229" xfId="206" xr:uid="{00000000-0005-0000-0000-0000CB000000}"/>
    <cellStyle name="Style 230" xfId="207" xr:uid="{00000000-0005-0000-0000-0000CC000000}"/>
    <cellStyle name="Style 231" xfId="208" xr:uid="{00000000-0005-0000-0000-0000CD000000}"/>
    <cellStyle name="Style 257" xfId="209" xr:uid="{00000000-0005-0000-0000-0000CE000000}"/>
    <cellStyle name="Style 258" xfId="210" xr:uid="{00000000-0005-0000-0000-0000CF000000}"/>
    <cellStyle name="Style 259" xfId="211" xr:uid="{00000000-0005-0000-0000-0000D0000000}"/>
    <cellStyle name="Style 260" xfId="212" xr:uid="{00000000-0005-0000-0000-0000D1000000}"/>
    <cellStyle name="Style 261" xfId="213" xr:uid="{00000000-0005-0000-0000-0000D2000000}"/>
    <cellStyle name="Style 263" xfId="214" xr:uid="{00000000-0005-0000-0000-0000D3000000}"/>
    <cellStyle name="Style 264" xfId="215" xr:uid="{00000000-0005-0000-0000-0000D4000000}"/>
    <cellStyle name="Style 265" xfId="216" xr:uid="{00000000-0005-0000-0000-0000D5000000}"/>
    <cellStyle name="Style 461" xfId="217" xr:uid="{00000000-0005-0000-0000-0000D6000000}"/>
    <cellStyle name="Style 467" xfId="218" xr:uid="{00000000-0005-0000-0000-0000D7000000}"/>
    <cellStyle name="Style 468" xfId="219" xr:uid="{00000000-0005-0000-0000-0000D8000000}"/>
    <cellStyle name="Style 469" xfId="220" xr:uid="{00000000-0005-0000-0000-0000D9000000}"/>
    <cellStyle name="Style 478" xfId="221" xr:uid="{00000000-0005-0000-0000-0000DA000000}"/>
    <cellStyle name="Style 479" xfId="222" xr:uid="{00000000-0005-0000-0000-0000DB000000}"/>
    <cellStyle name="Style 480" xfId="223" xr:uid="{00000000-0005-0000-0000-0000DC000000}"/>
    <cellStyle name="Style 481" xfId="224" xr:uid="{00000000-0005-0000-0000-0000DD000000}"/>
    <cellStyle name="Style 482" xfId="225" xr:uid="{00000000-0005-0000-0000-0000DE000000}"/>
    <cellStyle name="Style 484" xfId="226" xr:uid="{00000000-0005-0000-0000-0000DF000000}"/>
    <cellStyle name="Style 485" xfId="227" xr:uid="{00000000-0005-0000-0000-0000E0000000}"/>
    <cellStyle name="Style 486" xfId="228" xr:uid="{00000000-0005-0000-0000-0000E1000000}"/>
    <cellStyle name="Style 495" xfId="229" xr:uid="{00000000-0005-0000-0000-0000E2000000}"/>
    <cellStyle name="Style 496" xfId="230" xr:uid="{00000000-0005-0000-0000-0000E3000000}"/>
    <cellStyle name="Style 497" xfId="231" xr:uid="{00000000-0005-0000-0000-0000E4000000}"/>
    <cellStyle name="Style 498" xfId="232" xr:uid="{00000000-0005-0000-0000-0000E5000000}"/>
    <cellStyle name="Style 499" xfId="233" xr:uid="{00000000-0005-0000-0000-0000E6000000}"/>
    <cellStyle name="Style 501" xfId="234" xr:uid="{00000000-0005-0000-0000-0000E7000000}"/>
    <cellStyle name="Style 502" xfId="235" xr:uid="{00000000-0005-0000-0000-0000E8000000}"/>
    <cellStyle name="Style 503" xfId="236" xr:uid="{00000000-0005-0000-0000-0000E9000000}"/>
    <cellStyle name="Style 580" xfId="237" xr:uid="{00000000-0005-0000-0000-0000EA000000}"/>
    <cellStyle name="Style 581" xfId="238" xr:uid="{00000000-0005-0000-0000-0000EB000000}"/>
    <cellStyle name="Style 582" xfId="239" xr:uid="{00000000-0005-0000-0000-0000EC000000}"/>
    <cellStyle name="Style 583" xfId="240" xr:uid="{00000000-0005-0000-0000-0000ED000000}"/>
    <cellStyle name="Style 584" xfId="241" xr:uid="{00000000-0005-0000-0000-0000EE000000}"/>
    <cellStyle name="Style 586" xfId="242" xr:uid="{00000000-0005-0000-0000-0000EF000000}"/>
    <cellStyle name="Style 587" xfId="243" xr:uid="{00000000-0005-0000-0000-0000F0000000}"/>
    <cellStyle name="Style 588" xfId="244" xr:uid="{00000000-0005-0000-0000-0000F1000000}"/>
    <cellStyle name="Titel" xfId="248" builtinId="15" customBuiltin="1"/>
    <cellStyle name="Titel 2" xfId="75" xr:uid="{00000000-0005-0000-0000-0000F3000000}"/>
    <cellStyle name="Title 2" xfId="76" xr:uid="{00000000-0005-0000-0000-0000F4000000}"/>
    <cellStyle name="Total" xfId="96" builtinId="25" customBuiltin="1"/>
    <cellStyle name="Total 2" xfId="77" xr:uid="{00000000-0005-0000-0000-0000F6000000}"/>
    <cellStyle name="Ugyldig" xfId="86" builtinId="27" customBuiltin="1"/>
    <cellStyle name="Warning Text 2" xfId="78" xr:uid="{00000000-0005-0000-0000-0000F8000000}"/>
    <cellStyle name="X08_Total Oil" xfId="79" xr:uid="{00000000-0005-0000-0000-0000F9000000}"/>
    <cellStyle name="X12_Total Figs 1 dec" xfId="80" xr:uid="{00000000-0005-0000-0000-0000FA000000}"/>
  </cellStyles>
  <dxfs count="11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" defaultTableStyle="TableStyleMedium2" defaultPivotStyle="PivotStyleLight16">
    <tableStyle name="PivotStyleLight16 2" table="0" count="11" xr9:uid="{00000000-0011-0000-FFFF-FFFF00000000}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942923"/>
      <color rgb="FF6C4D00"/>
      <color rgb="FFEED3CE"/>
      <color rgb="FFF5D8D7"/>
      <color rgb="FFE49490"/>
      <color rgb="FF66FFCC"/>
      <color rgb="FFEFBDBB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onnections" Target="connection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Samfundsøkonomisk fjernvarmepris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Nye kunder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'Samlet hovedstaden -alle værker'!$E$27:$AC$27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'Samlet hovedstaden -alle værker'!$E$7:$AC$7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C3B-449F-8AEA-E6F238B5047F}"/>
            </c:ext>
          </c:extLst>
        </c:ser>
        <c:ser>
          <c:idx val="1"/>
          <c:order val="1"/>
          <c:tx>
            <c:v>Gennemsnit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'Samlet hovedstaden -alle værker'!$E$68:$AC$68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'Samlet hovedstaden -alle værker'!$E$7:$AC$7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C3B-449F-8AEA-E6F238B5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04062064"/>
        <c:axId val="-1104060976"/>
      </c:lineChart>
      <c:catAx>
        <c:axId val="-110406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-1104060976"/>
        <c:crosses val="autoZero"/>
        <c:auto val="1"/>
        <c:lblAlgn val="ctr"/>
        <c:lblOffset val="100"/>
        <c:noMultiLvlLbl val="0"/>
      </c:catAx>
      <c:valAx>
        <c:axId val="-110406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-1104062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04068241469817"/>
          <c:y val="0.82291557305336838"/>
          <c:w val="0.74514085739282587"/>
          <c:h val="0.149306649168853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'Samlet hovedstaden -alle værker'!$C$358</c:f>
              <c:strCache>
                <c:ptCount val="1"/>
                <c:pt idx="0">
                  <c:v>Affald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'Samlet hovedstaden -alle værker'!$D$358:$O$358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'Samlet hovedstaden -alle værker'!$D$357:$O$357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E7B-4DFE-9837-6FE6CA145DAE}"/>
            </c:ext>
          </c:extLst>
        </c:ser>
        <c:ser>
          <c:idx val="1"/>
          <c:order val="1"/>
          <c:tx>
            <c:strRef>
              <c:f>'Samlet hovedstaden -alle værker'!$C$359</c:f>
              <c:strCache>
                <c:ptCount val="1"/>
                <c:pt idx="0">
                  <c:v>Træpille KV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'Samlet hovedstaden -alle værker'!$D$359:$O$359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'Samlet hovedstaden -alle værker'!$D$357:$O$357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E7B-4DFE-9837-6FE6CA145DAE}"/>
            </c:ext>
          </c:extLst>
        </c:ser>
        <c:ser>
          <c:idx val="2"/>
          <c:order val="2"/>
          <c:tx>
            <c:strRef>
              <c:f>'Samlet hovedstaden -alle værker'!$C$360</c:f>
              <c:strCache>
                <c:ptCount val="1"/>
                <c:pt idx="0">
                  <c:v>Halm+Flis KV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'Samlet hovedstaden -alle værker'!$D$360:$O$360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'Samlet hovedstaden -alle værker'!$D$357:$O$357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EE7B-4DFE-9837-6FE6CA145DAE}"/>
            </c:ext>
          </c:extLst>
        </c:ser>
        <c:ser>
          <c:idx val="3"/>
          <c:order val="3"/>
          <c:tx>
            <c:strRef>
              <c:f>'Samlet hovedstaden -alle værker'!$C$361</c:f>
              <c:strCache>
                <c:ptCount val="1"/>
                <c:pt idx="0">
                  <c:v>Kul KV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'Samlet hovedstaden -alle værker'!$D$361:$O$361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'Samlet hovedstaden -alle værker'!$D$357:$O$357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3-EE7B-4DFE-9837-6FE6CA145DAE}"/>
            </c:ext>
          </c:extLst>
        </c:ser>
        <c:ser>
          <c:idx val="4"/>
          <c:order val="4"/>
          <c:tx>
            <c:strRef>
              <c:f>'Samlet hovedstaden -alle værker'!$C$362</c:f>
              <c:strCache>
                <c:ptCount val="1"/>
                <c:pt idx="0">
                  <c:v>Gas KV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'Samlet hovedstaden -alle værker'!$D$362:$O$362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'Samlet hovedstaden -alle værker'!$D$357:$O$357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4-EE7B-4DFE-9837-6FE6CA145DAE}"/>
            </c:ext>
          </c:extLst>
        </c:ser>
        <c:ser>
          <c:idx val="5"/>
          <c:order val="5"/>
          <c:tx>
            <c:strRef>
              <c:f>'Samlet hovedstaden -alle værker'!$C$363</c:f>
              <c:strCache>
                <c:ptCount val="1"/>
                <c:pt idx="0">
                  <c:v>Gas spidslast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'Samlet hovedstaden -alle værker'!$D$363:$O$363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'Samlet hovedstaden -alle værker'!$D$357:$O$357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5-EE7B-4DFE-9837-6FE6CA145DAE}"/>
            </c:ext>
          </c:extLst>
        </c:ser>
        <c:ser>
          <c:idx val="6"/>
          <c:order val="6"/>
          <c:tx>
            <c:strRef>
              <c:f>'Samlet hovedstaden -alle værker'!$C$364</c:f>
              <c:strCache>
                <c:ptCount val="1"/>
                <c:pt idx="0">
                  <c:v>Olie spidslast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'Samlet hovedstaden -alle værker'!$D$364:$O$364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'Samlet hovedstaden -alle værker'!$D$357:$O$357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6-EE7B-4DFE-9837-6FE6CA145DAE}"/>
            </c:ext>
          </c:extLst>
        </c:ser>
        <c:ser>
          <c:idx val="7"/>
          <c:order val="7"/>
          <c:tx>
            <c:strRef>
              <c:f>'Samlet hovedstaden -alle værker'!$C$365</c:f>
              <c:strCache>
                <c:ptCount val="1"/>
                <c:pt idx="0">
                  <c:v>Andet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'Samlet hovedstaden -alle værker'!$D$365:$O$365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'Samlet hovedstaden -alle værker'!$D$357:$O$357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E7B-4DFE-9837-6FE6CA145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17086639"/>
        <c:axId val="1117085807"/>
      </c:barChart>
      <c:catAx>
        <c:axId val="1117086639"/>
        <c:scaling>
          <c:orientation val="minMax"/>
        </c:scaling>
        <c:delete val="0"/>
        <c:axPos val="b"/>
        <c:title>
          <c:tx>
            <c:strRef>
              <c:f>'Samlet hovedstaden -alle værker'!$D$355</c:f>
              <c:strCache>
                <c:ptCount val="1"/>
                <c:pt idx="0">
                  <c:v>2040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117085807"/>
        <c:crosses val="autoZero"/>
        <c:auto val="1"/>
        <c:lblAlgn val="ctr"/>
        <c:lblOffset val="100"/>
        <c:noMultiLvlLbl val="0"/>
      </c:catAx>
      <c:valAx>
        <c:axId val="1117085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117086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'Samlet hovedstaden -alle værker'!$C$372</c:f>
              <c:strCache>
                <c:ptCount val="1"/>
                <c:pt idx="0">
                  <c:v>Affald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'Samlet hovedstaden -alle værker'!$D$372:$G$372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'Samlet hovedstaden -alle værker'!$D$371:$G$371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D50-451F-B02E-910A209E7FC7}"/>
            </c:ext>
          </c:extLst>
        </c:ser>
        <c:ser>
          <c:idx val="1"/>
          <c:order val="1"/>
          <c:tx>
            <c:strRef>
              <c:f>'Samlet hovedstaden -alle værker'!$C$373</c:f>
              <c:strCache>
                <c:ptCount val="1"/>
                <c:pt idx="0">
                  <c:v>Træpille KV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'Samlet hovedstaden -alle værker'!$D$373:$G$373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'Samlet hovedstaden -alle værker'!$D$371:$G$371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D50-451F-B02E-910A209E7FC7}"/>
            </c:ext>
          </c:extLst>
        </c:ser>
        <c:ser>
          <c:idx val="2"/>
          <c:order val="2"/>
          <c:tx>
            <c:strRef>
              <c:f>'Samlet hovedstaden -alle værker'!$C$374</c:f>
              <c:strCache>
                <c:ptCount val="1"/>
                <c:pt idx="0">
                  <c:v>Halm+Flis KV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'Samlet hovedstaden -alle værker'!$D$374:$G$374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'Samlet hovedstaden -alle værker'!$D$371:$G$371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5D50-451F-B02E-910A209E7FC7}"/>
            </c:ext>
          </c:extLst>
        </c:ser>
        <c:ser>
          <c:idx val="3"/>
          <c:order val="3"/>
          <c:tx>
            <c:strRef>
              <c:f>'Samlet hovedstaden -alle værker'!$C$375</c:f>
              <c:strCache>
                <c:ptCount val="1"/>
                <c:pt idx="0">
                  <c:v>Kul KV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'Samlet hovedstaden -alle værker'!$D$375:$G$375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'Samlet hovedstaden -alle værker'!$D$371:$G$371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3-5D50-451F-B02E-910A209E7FC7}"/>
            </c:ext>
          </c:extLst>
        </c:ser>
        <c:ser>
          <c:idx val="4"/>
          <c:order val="4"/>
          <c:tx>
            <c:strRef>
              <c:f>'Samlet hovedstaden -alle værker'!$C$376</c:f>
              <c:strCache>
                <c:ptCount val="1"/>
                <c:pt idx="0">
                  <c:v>Gas KV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'Samlet hovedstaden -alle værker'!$D$376:$G$376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'Samlet hovedstaden -alle værker'!$D$371:$G$371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4-5D50-451F-B02E-910A209E7FC7}"/>
            </c:ext>
          </c:extLst>
        </c:ser>
        <c:ser>
          <c:idx val="5"/>
          <c:order val="5"/>
          <c:tx>
            <c:strRef>
              <c:f>'Samlet hovedstaden -alle værker'!$C$377</c:f>
              <c:strCache>
                <c:ptCount val="1"/>
                <c:pt idx="0">
                  <c:v>Gas spidslast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'Samlet hovedstaden -alle værker'!$D$377:$G$377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'Samlet hovedstaden -alle værker'!$D$371:$G$371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5-5D50-451F-B02E-910A209E7FC7}"/>
            </c:ext>
          </c:extLst>
        </c:ser>
        <c:ser>
          <c:idx val="6"/>
          <c:order val="6"/>
          <c:tx>
            <c:strRef>
              <c:f>'Samlet hovedstaden -alle værker'!$C$378</c:f>
              <c:strCache>
                <c:ptCount val="1"/>
                <c:pt idx="0">
                  <c:v>Olie spidslast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'Samlet hovedstaden -alle værker'!$D$378:$G$378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'Samlet hovedstaden -alle værker'!$D$371:$G$371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6-5D50-451F-B02E-910A209E7FC7}"/>
            </c:ext>
          </c:extLst>
        </c:ser>
        <c:ser>
          <c:idx val="7"/>
          <c:order val="7"/>
          <c:tx>
            <c:strRef>
              <c:f>'Samlet hovedstaden -alle værker'!$C$379</c:f>
              <c:strCache>
                <c:ptCount val="1"/>
                <c:pt idx="0">
                  <c:v>Andet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'Samlet hovedstaden -alle værker'!$D$379:$G$379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'Samlet hovedstaden -alle værker'!$D$371:$G$371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50-451F-B02E-910A209E7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6277024"/>
        <c:axId val="546279520"/>
      </c:barChart>
      <c:catAx>
        <c:axId val="546277024"/>
        <c:scaling>
          <c:orientation val="minMax"/>
        </c:scaling>
        <c:delete val="0"/>
        <c:axPos val="b"/>
        <c:title>
          <c:tx>
            <c:strRef>
              <c:f>'Samlet hovedstaden -alle værker'!$D$355</c:f>
              <c:strCache>
                <c:ptCount val="1"/>
                <c:pt idx="0">
                  <c:v>2040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546279520"/>
        <c:crosses val="autoZero"/>
        <c:auto val="1"/>
        <c:lblAlgn val="ctr"/>
        <c:lblOffset val="100"/>
        <c:noMultiLvlLbl val="0"/>
      </c:catAx>
      <c:valAx>
        <c:axId val="54627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546277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Graf!$B$3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Graf!$C$2:$N$2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marts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Graf!$C$3:$N$3</c:f>
              <c:numCache>
                <c:formatCode>#,##0</c:formatCode>
                <c:ptCount val="12"/>
                <c:pt idx="0">
                  <c:v>69.413034996548419</c:v>
                </c:pt>
                <c:pt idx="1">
                  <c:v>61.141911337142091</c:v>
                </c:pt>
                <c:pt idx="2">
                  <c:v>63.242264194399105</c:v>
                </c:pt>
                <c:pt idx="3">
                  <c:v>68.643840157893948</c:v>
                </c:pt>
                <c:pt idx="4">
                  <c:v>83.526412149762535</c:v>
                </c:pt>
                <c:pt idx="5">
                  <c:v>68.830118450790934</c:v>
                </c:pt>
                <c:pt idx="6">
                  <c:v>58.234602464981734</c:v>
                </c:pt>
                <c:pt idx="7">
                  <c:v>-3.7387041037980282</c:v>
                </c:pt>
                <c:pt idx="8">
                  <c:v>67.743544668072289</c:v>
                </c:pt>
                <c:pt idx="9">
                  <c:v>77.838344079758059</c:v>
                </c:pt>
                <c:pt idx="10">
                  <c:v>59.10534196987782</c:v>
                </c:pt>
                <c:pt idx="11">
                  <c:v>51.631197903941413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1C-485B-A391-D4A224045374}"/>
            </c:ext>
          </c:extLst>
        </c:ser>
        <c:ser>
          <c:idx val="1"/>
          <c:order val="1"/>
          <c:tx>
            <c:strRef>
              <c:f>Graf!$B$4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Graf!$C$2:$N$2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marts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Graf!$C$4:$N$4</c:f>
              <c:numCache>
                <c:formatCode>#,##0</c:formatCode>
                <c:ptCount val="12"/>
                <c:pt idx="0">
                  <c:v>85.442047315338314</c:v>
                </c:pt>
                <c:pt idx="1">
                  <c:v>75.256461383041454</c:v>
                </c:pt>
                <c:pt idx="2">
                  <c:v>69.266308401626787</c:v>
                </c:pt>
                <c:pt idx="3">
                  <c:v>56.612588186188589</c:v>
                </c:pt>
                <c:pt idx="4">
                  <c:v>56.600484116457011</c:v>
                </c:pt>
                <c:pt idx="5">
                  <c:v>29.509831559880563</c:v>
                </c:pt>
                <c:pt idx="6">
                  <c:v>33.216941004320255</c:v>
                </c:pt>
                <c:pt idx="7">
                  <c:v>-16.235493463929295</c:v>
                </c:pt>
                <c:pt idx="8">
                  <c:v>55.001746171266724</c:v>
                </c:pt>
                <c:pt idx="9">
                  <c:v>50.283931394678035</c:v>
                </c:pt>
                <c:pt idx="10">
                  <c:v>65.399037865124129</c:v>
                </c:pt>
                <c:pt idx="11">
                  <c:v>74.301812706022858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1C-485B-A391-D4A224045374}"/>
            </c:ext>
          </c:extLst>
        </c:ser>
        <c:ser>
          <c:idx val="2"/>
          <c:order val="2"/>
          <c:tx>
            <c:strRef>
              <c:f>Graf!$B$5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Graf!$C$2:$N$2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marts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Graf!$C$5:$N$5</c:f>
              <c:numCache>
                <c:formatCode>#,##0</c:formatCode>
                <c:ptCount val="12"/>
                <c:pt idx="0">
                  <c:v>84.612583772439336</c:v>
                </c:pt>
                <c:pt idx="1">
                  <c:v>75.798174256919026</c:v>
                </c:pt>
                <c:pt idx="2">
                  <c:v>69.797161301107735</c:v>
                </c:pt>
                <c:pt idx="3">
                  <c:v>48.981010197952926</c:v>
                </c:pt>
                <c:pt idx="4">
                  <c:v>33.937411676957183</c:v>
                </c:pt>
                <c:pt idx="5">
                  <c:v>26.406124325558288</c:v>
                </c:pt>
                <c:pt idx="6">
                  <c:v>31.456188261625414</c:v>
                </c:pt>
                <c:pt idx="7">
                  <c:v>-18.21875973810598</c:v>
                </c:pt>
                <c:pt idx="8">
                  <c:v>48.294263693488119</c:v>
                </c:pt>
                <c:pt idx="9">
                  <c:v>48.142648725460901</c:v>
                </c:pt>
                <c:pt idx="10">
                  <c:v>62.46650803596431</c:v>
                </c:pt>
                <c:pt idx="11">
                  <c:v>76.077753765199802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1C-485B-A391-D4A224045374}"/>
            </c:ext>
          </c:extLst>
        </c:ser>
        <c:ser>
          <c:idx val="3"/>
          <c:order val="3"/>
          <c:tx>
            <c:strRef>
              <c:f>Graf!$B$6</c:f>
              <c:strCache>
                <c:ptCount val="1"/>
                <c:pt idx="0">
                  <c:v>2030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Graf!$C$2:$N$2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marts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Graf!$C$6:$N$6</c:f>
              <c:numCache>
                <c:formatCode>#,##0</c:formatCode>
                <c:ptCount val="12"/>
                <c:pt idx="0">
                  <c:v>93.757011886582958</c:v>
                </c:pt>
                <c:pt idx="1">
                  <c:v>82.236101940141793</c:v>
                </c:pt>
                <c:pt idx="2">
                  <c:v>65.442926414914183</c:v>
                </c:pt>
                <c:pt idx="3">
                  <c:v>56.172417216183419</c:v>
                </c:pt>
                <c:pt idx="4">
                  <c:v>40.396764233132785</c:v>
                </c:pt>
                <c:pt idx="5">
                  <c:v>35.026808110611938</c:v>
                </c:pt>
                <c:pt idx="6">
                  <c:v>36.78096973738365</c:v>
                </c:pt>
                <c:pt idx="7">
                  <c:v>-2.1142775182002023</c:v>
                </c:pt>
                <c:pt idx="8">
                  <c:v>50.891093778369019</c:v>
                </c:pt>
                <c:pt idx="9">
                  <c:v>48.123644024339256</c:v>
                </c:pt>
                <c:pt idx="10">
                  <c:v>61.206635534387722</c:v>
                </c:pt>
                <c:pt idx="11">
                  <c:v>73.74207573255174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1C-485B-A391-D4A224045374}"/>
            </c:ext>
          </c:extLst>
        </c:ser>
        <c:ser>
          <c:idx val="4"/>
          <c:order val="4"/>
          <c:tx>
            <c:strRef>
              <c:f>Graf!$B$7</c:f>
              <c:strCache>
                <c:ptCount val="1"/>
                <c:pt idx="0">
                  <c:v>2035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Graf!$C$2:$N$2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marts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Graf!$C$7:$N$7</c:f>
              <c:numCache>
                <c:formatCode>#,##0</c:formatCode>
                <c:ptCount val="12"/>
                <c:pt idx="0">
                  <c:v>105.32951937682577</c:v>
                </c:pt>
                <c:pt idx="1">
                  <c:v>107.46566131103353</c:v>
                </c:pt>
                <c:pt idx="2">
                  <c:v>95.179187516987511</c:v>
                </c:pt>
                <c:pt idx="3">
                  <c:v>74.522076185398561</c:v>
                </c:pt>
                <c:pt idx="4">
                  <c:v>39.35309654941841</c:v>
                </c:pt>
                <c:pt idx="5">
                  <c:v>40.891607175298482</c:v>
                </c:pt>
                <c:pt idx="6">
                  <c:v>35.865027987415715</c:v>
                </c:pt>
                <c:pt idx="7">
                  <c:v>-2.3365741292601729</c:v>
                </c:pt>
                <c:pt idx="8">
                  <c:v>53.52540931797423</c:v>
                </c:pt>
                <c:pt idx="9">
                  <c:v>60.404939448558892</c:v>
                </c:pt>
                <c:pt idx="10">
                  <c:v>82.914097315254125</c:v>
                </c:pt>
                <c:pt idx="11">
                  <c:v>89.459184724042046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1C-485B-A391-D4A224045374}"/>
            </c:ext>
          </c:extLst>
        </c:ser>
        <c:ser>
          <c:idx val="5"/>
          <c:order val="5"/>
          <c:tx>
            <c:strRef>
              <c:f>Graf!$B$8</c:f>
              <c:strCache>
                <c:ptCount val="1"/>
                <c:pt idx="0">
                  <c:v>2040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Graf!$C$2:$N$2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marts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Graf!$C$8:$N$8</c:f>
              <c:numCache>
                <c:formatCode>#,##0</c:formatCode>
                <c:ptCount val="12"/>
                <c:pt idx="0">
                  <c:v>112.20602874287148</c:v>
                </c:pt>
                <c:pt idx="1">
                  <c:v>112.2297946092323</c:v>
                </c:pt>
                <c:pt idx="2">
                  <c:v>99.243955104769356</c:v>
                </c:pt>
                <c:pt idx="3">
                  <c:v>73.156401937785589</c:v>
                </c:pt>
                <c:pt idx="4">
                  <c:v>44.371062841224131</c:v>
                </c:pt>
                <c:pt idx="5">
                  <c:v>31.515147745230813</c:v>
                </c:pt>
                <c:pt idx="6">
                  <c:v>33.282085981930749</c:v>
                </c:pt>
                <c:pt idx="7">
                  <c:v>-6.0023042647928104</c:v>
                </c:pt>
                <c:pt idx="8">
                  <c:v>33.559292216051247</c:v>
                </c:pt>
                <c:pt idx="9">
                  <c:v>50.107296395818807</c:v>
                </c:pt>
                <c:pt idx="10">
                  <c:v>96.194382983997244</c:v>
                </c:pt>
                <c:pt idx="11">
                  <c:v>103.3353439373618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1C-485B-A391-D4A224045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104061520"/>
        <c:axId val="-1104062608"/>
      </c:lineChart>
      <c:catAx>
        <c:axId val="-110406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-1104062608"/>
        <c:crosses val="autoZero"/>
        <c:auto val="1"/>
        <c:lblAlgn val="ctr"/>
        <c:lblOffset val="100"/>
        <c:noMultiLvlLbl val="0"/>
      </c:catAx>
      <c:valAx>
        <c:axId val="-110406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kr/GJ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-1104061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v>Uden konv - 2018 - Januar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114783.62786865234</c:v>
              </c:pt>
              <c:pt idx="1">
                <c:v>544873.08052062988</c:v>
              </c:pt>
              <c:pt idx="2">
                <c:v>0</c:v>
              </c:pt>
              <c:pt idx="3">
                <c:v>0</c:v>
              </c:pt>
              <c:pt idx="4">
                <c:v>945861.38659667969</c:v>
              </c:pt>
              <c:pt idx="5">
                <c:v>0</c:v>
              </c:pt>
              <c:pt idx="6">
                <c:v>775802.69150924683</c:v>
              </c:pt>
              <c:pt idx="7">
                <c:v>30943.465436935425</c:v>
              </c:pt>
              <c:pt idx="8">
                <c:v>124237.73803710938</c:v>
              </c:pt>
              <c:pt idx="9">
                <c:v>1074937.1704101563</c:v>
              </c:pt>
              <c:pt idx="10">
                <c:v>248394.23947143555</c:v>
              </c:pt>
              <c:pt idx="11">
                <c:v>78590.769663214684</c:v>
              </c:pt>
              <c:pt idx="12">
                <c:v>9566.2471551895142</c:v>
              </c:pt>
              <c:pt idx="13">
                <c:v>0</c:v>
              </c:pt>
              <c:pt idx="14">
                <c:v>438365.126953125</c:v>
              </c:pt>
              <c:pt idx="15">
                <c:v>181578.95405578613</c:v>
              </c:pt>
              <c:pt idx="16">
                <c:v>168333.61700439453</c:v>
              </c:pt>
              <c:pt idx="17">
                <c:v>0</c:v>
              </c:pt>
              <c:pt idx="18">
                <c:v>106192.77496337891</c:v>
              </c:pt>
              <c:pt idx="19">
                <c:v>161083.48480224609</c:v>
              </c:pt>
              <c:pt idx="20">
                <c:v>75990.678588867188</c:v>
              </c:pt>
              <c:pt idx="21">
                <c:v>86913.630828857422</c:v>
              </c:pt>
              <c:pt idx="22">
                <c:v>26857.581481933594</c:v>
              </c:pt>
              <c:pt idx="23">
                <c:v>38171.834823608398</c:v>
              </c:pt>
              <c:pt idx="24">
                <c:v>12493.38180410862</c:v>
              </c:pt>
              <c:pt idx="25">
                <c:v>31672.587329983711</c:v>
              </c:pt>
              <c:pt idx="26">
                <c:v>112.70292806625366</c:v>
              </c:pt>
              <c:pt idx="27">
                <c:v>63.192226409912109</c:v>
              </c:pt>
              <c:pt idx="28">
                <c:v>390.03860147297382</c:v>
              </c:pt>
              <c:pt idx="29">
                <c:v>156000.35668492317</c:v>
              </c:pt>
              <c:pt idx="30">
                <c:v>1268.9823455810547</c:v>
              </c:pt>
              <c:pt idx="31">
                <c:v>17547.039459109306</c:v>
              </c:pt>
              <c:pt idx="32">
                <c:v>226098.43137359619</c:v>
              </c:pt>
              <c:pt idx="33">
                <c:v>61.76072883605957</c:v>
              </c:pt>
              <c:pt idx="34">
                <c:v>99599.84187734127</c:v>
              </c:pt>
              <c:pt idx="35">
                <c:v>53752.105033636093</c:v>
              </c:pt>
              <c:pt idx="36">
                <c:v>24216.904251813889</c:v>
              </c:pt>
              <c:pt idx="37">
                <c:v>52951.387778561562</c:v>
              </c:pt>
              <c:pt idx="38">
                <c:v>0</c:v>
              </c:pt>
              <c:pt idx="39">
                <c:v>30503.571655273438</c:v>
              </c:pt>
              <c:pt idx="40">
                <c:v>74.592470573377796</c:v>
              </c:pt>
              <c:pt idx="41">
                <c:v>25.485760721800034</c:v>
              </c:pt>
              <c:pt idx="42">
                <c:v>0</c:v>
              </c:pt>
              <c:pt idx="43">
                <c:v>2058.5941239595413</c:v>
              </c:pt>
              <c:pt idx="44">
                <c:v>-2834.6452244520187</c:v>
              </c:pt>
              <c:pt idx="45">
                <c:v>0</c:v>
              </c:pt>
              <c:pt idx="46">
                <c:v>0</c:v>
              </c:pt>
              <c:pt idx="47">
                <c:v>12057.03254699707</c:v>
              </c:pt>
              <c:pt idx="48">
                <c:v>11406.250617980957</c:v>
              </c:pt>
            </c:numLit>
          </c:val>
          <c:extLst>
            <c:ext xmlns:c16="http://schemas.microsoft.com/office/drawing/2014/chart" uri="{C3380CC4-5D6E-409C-BE32-E72D297353CC}">
              <c16:uniqueId val="{00000000-88BE-4ED4-BF02-A2C0662AFC7A}"/>
            </c:ext>
          </c:extLst>
        </c:ser>
        <c:ser>
          <c:idx val="1"/>
          <c:order val="1"/>
          <c:tx>
            <c:v>Uden konv - 2018 - Februar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36741.926147460938</c:v>
              </c:pt>
              <c:pt idx="1">
                <c:v>554436.69091796875</c:v>
              </c:pt>
              <c:pt idx="2">
                <c:v>0</c:v>
              </c:pt>
              <c:pt idx="3">
                <c:v>0</c:v>
              </c:pt>
              <c:pt idx="4">
                <c:v>787681.22057342529</c:v>
              </c:pt>
              <c:pt idx="5">
                <c:v>0</c:v>
              </c:pt>
              <c:pt idx="6">
                <c:v>579629.6938328743</c:v>
              </c:pt>
              <c:pt idx="7">
                <c:v>30567.00032043457</c:v>
              </c:pt>
              <c:pt idx="8">
                <c:v>117059.5576171875</c:v>
              </c:pt>
              <c:pt idx="9">
                <c:v>1012829.689453125</c:v>
              </c:pt>
              <c:pt idx="10">
                <c:v>110066.30977249146</c:v>
              </c:pt>
              <c:pt idx="11">
                <c:v>46514.9508228302</c:v>
              </c:pt>
              <c:pt idx="12">
                <c:v>211.61114311218262</c:v>
              </c:pt>
              <c:pt idx="13">
                <c:v>0</c:v>
              </c:pt>
              <c:pt idx="14">
                <c:v>343503.85620117188</c:v>
              </c:pt>
              <c:pt idx="15">
                <c:v>157839.84184265137</c:v>
              </c:pt>
              <c:pt idx="16">
                <c:v>173610.53289794922</c:v>
              </c:pt>
              <c:pt idx="17">
                <c:v>0</c:v>
              </c:pt>
              <c:pt idx="18">
                <c:v>96028.166473388672</c:v>
              </c:pt>
              <c:pt idx="19">
                <c:v>124494.169921875</c:v>
              </c:pt>
              <c:pt idx="20">
                <c:v>66344.802978515625</c:v>
              </c:pt>
              <c:pt idx="21">
                <c:v>63209.913330078125</c:v>
              </c:pt>
              <c:pt idx="22">
                <c:v>23933.570594787598</c:v>
              </c:pt>
              <c:pt idx="23">
                <c:v>23670.519682645798</c:v>
              </c:pt>
              <c:pt idx="24">
                <c:v>5411.1183377206326</c:v>
              </c:pt>
              <c:pt idx="25">
                <c:v>15454.305772185326</c:v>
              </c:pt>
              <c:pt idx="26">
                <c:v>0</c:v>
              </c:pt>
              <c:pt idx="27">
                <c:v>0</c:v>
              </c:pt>
              <c:pt idx="28">
                <c:v>56.518954753875732</c:v>
              </c:pt>
              <c:pt idx="29">
                <c:v>39575.853954076767</c:v>
              </c:pt>
              <c:pt idx="30">
                <c:v>2728.0152168273926</c:v>
              </c:pt>
              <c:pt idx="31">
                <c:v>42200.921518564224</c:v>
              </c:pt>
              <c:pt idx="32">
                <c:v>139484.45279026031</c:v>
              </c:pt>
              <c:pt idx="33">
                <c:v>0</c:v>
              </c:pt>
              <c:pt idx="34">
                <c:v>21358.367926597595</c:v>
              </c:pt>
              <c:pt idx="35">
                <c:v>15572.348349571228</c:v>
              </c:pt>
              <c:pt idx="36">
                <c:v>4385.4052810668945</c:v>
              </c:pt>
              <c:pt idx="37">
                <c:v>21346.146239116788</c:v>
              </c:pt>
              <c:pt idx="38">
                <c:v>0</c:v>
              </c:pt>
              <c:pt idx="39">
                <c:v>30323.0771484375</c:v>
              </c:pt>
              <c:pt idx="40">
                <c:v>213.30597115925048</c:v>
              </c:pt>
              <c:pt idx="41">
                <c:v>72.879540811190964</c:v>
              </c:pt>
              <c:pt idx="42">
                <c:v>0</c:v>
              </c:pt>
              <c:pt idx="43">
                <c:v>-2058.5941342897713</c:v>
              </c:pt>
              <c:pt idx="44">
                <c:v>9698.045991897583</c:v>
              </c:pt>
              <c:pt idx="45">
                <c:v>0</c:v>
              </c:pt>
              <c:pt idx="46">
                <c:v>0</c:v>
              </c:pt>
              <c:pt idx="47">
                <c:v>10865.768852233887</c:v>
              </c:pt>
              <c:pt idx="48">
                <c:v>7448.7690839767456</c:v>
              </c:pt>
            </c:numLit>
          </c:val>
          <c:extLst>
            <c:ext xmlns:c16="http://schemas.microsoft.com/office/drawing/2014/chart" uri="{C3380CC4-5D6E-409C-BE32-E72D297353CC}">
              <c16:uniqueId val="{00000001-88BE-4ED4-BF02-A2C0662AFC7A}"/>
            </c:ext>
          </c:extLst>
        </c:ser>
        <c:ser>
          <c:idx val="2"/>
          <c:order val="2"/>
          <c:tx>
            <c:v>Uden konv - 2018 - Marts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10627.746459960938</c:v>
              </c:pt>
              <c:pt idx="1">
                <c:v>652195.15756225586</c:v>
              </c:pt>
              <c:pt idx="2">
                <c:v>0</c:v>
              </c:pt>
              <c:pt idx="3">
                <c:v>0</c:v>
              </c:pt>
              <c:pt idx="4">
                <c:v>597739.81002616882</c:v>
              </c:pt>
              <c:pt idx="5">
                <c:v>0</c:v>
              </c:pt>
              <c:pt idx="6">
                <c:v>531011.7328209877</c:v>
              </c:pt>
              <c:pt idx="7">
                <c:v>13432.480644226074</c:v>
              </c:pt>
              <c:pt idx="8">
                <c:v>126630.46484375</c:v>
              </c:pt>
              <c:pt idx="9">
                <c:v>1095639.6640625</c:v>
              </c:pt>
              <c:pt idx="10">
                <c:v>95136.933699846268</c:v>
              </c:pt>
              <c:pt idx="11">
                <c:v>41092.055793762207</c:v>
              </c:pt>
              <c:pt idx="12">
                <c:v>10.683540344238281</c:v>
              </c:pt>
              <c:pt idx="13">
                <c:v>0</c:v>
              </c:pt>
              <c:pt idx="14">
                <c:v>417153.9111328125</c:v>
              </c:pt>
              <c:pt idx="15">
                <c:v>180316.23532104492</c:v>
              </c:pt>
              <c:pt idx="16">
                <c:v>196301.27124023438</c:v>
              </c:pt>
              <c:pt idx="17">
                <c:v>0</c:v>
              </c:pt>
              <c:pt idx="18">
                <c:v>103612.74464416504</c:v>
              </c:pt>
              <c:pt idx="19">
                <c:v>149394.79316711426</c:v>
              </c:pt>
              <c:pt idx="20">
                <c:v>75198.578304290771</c:v>
              </c:pt>
              <c:pt idx="21">
                <c:v>78890.834136962891</c:v>
              </c:pt>
              <c:pt idx="22">
                <c:v>25088.735389709473</c:v>
              </c:pt>
              <c:pt idx="23">
                <c:v>19857.67026424408</c:v>
              </c:pt>
              <c:pt idx="24">
                <c:v>3871.0668067634106</c:v>
              </c:pt>
              <c:pt idx="25">
                <c:v>12124.184004545212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20082.703236818314</c:v>
              </c:pt>
              <c:pt idx="30">
                <c:v>1045.2919921875</c:v>
              </c:pt>
              <c:pt idx="31">
                <c:v>44316.305485725403</c:v>
              </c:pt>
              <c:pt idx="32">
                <c:v>79886.553811788559</c:v>
              </c:pt>
              <c:pt idx="33">
                <c:v>0</c:v>
              </c:pt>
              <c:pt idx="34">
                <c:v>36583.77188539505</c:v>
              </c:pt>
              <c:pt idx="35">
                <c:v>13571.942668914795</c:v>
              </c:pt>
              <c:pt idx="36">
                <c:v>5977.7403087615967</c:v>
              </c:pt>
              <c:pt idx="37">
                <c:v>11079.450325913727</c:v>
              </c:pt>
              <c:pt idx="38">
                <c:v>0</c:v>
              </c:pt>
              <c:pt idx="39">
                <c:v>31090.178802490234</c:v>
              </c:pt>
              <c:pt idx="40">
                <c:v>493.1682851803489</c:v>
              </c:pt>
              <c:pt idx="41">
                <c:v>168.49916380966897</c:v>
              </c:pt>
              <c:pt idx="42">
                <c:v>0</c:v>
              </c:pt>
              <c:pt idx="43">
                <c:v>122.93424606323242</c:v>
              </c:pt>
              <c:pt idx="44">
                <c:v>-6863.4016227722168</c:v>
              </c:pt>
              <c:pt idx="45">
                <c:v>0</c:v>
              </c:pt>
              <c:pt idx="46">
                <c:v>0</c:v>
              </c:pt>
              <c:pt idx="47">
                <c:v>11441.612667560577</c:v>
              </c:pt>
              <c:pt idx="48">
                <c:v>7189.2940673828125</c:v>
              </c:pt>
            </c:numLit>
          </c:val>
          <c:extLst>
            <c:ext xmlns:c16="http://schemas.microsoft.com/office/drawing/2014/chart" uri="{C3380CC4-5D6E-409C-BE32-E72D297353CC}">
              <c16:uniqueId val="{00000002-88BE-4ED4-BF02-A2C0662AFC7A}"/>
            </c:ext>
          </c:extLst>
        </c:ser>
        <c:ser>
          <c:idx val="3"/>
          <c:order val="3"/>
          <c:tx>
            <c:v>Uden konv - 2018 - April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450105.19873046875</c:v>
              </c:pt>
              <c:pt idx="2">
                <c:v>0</c:v>
              </c:pt>
              <c:pt idx="3">
                <c:v>0</c:v>
              </c:pt>
              <c:pt idx="4">
                <c:v>163430.59092712402</c:v>
              </c:pt>
              <c:pt idx="5">
                <c:v>0</c:v>
              </c:pt>
              <c:pt idx="6">
                <c:v>235229.8595457077</c:v>
              </c:pt>
              <c:pt idx="7">
                <c:v>0</c:v>
              </c:pt>
              <c:pt idx="8">
                <c:v>111353.82446289063</c:v>
              </c:pt>
              <c:pt idx="9">
                <c:v>866629.63262939453</c:v>
              </c:pt>
              <c:pt idx="10">
                <c:v>9046.9524137973785</c:v>
              </c:pt>
              <c:pt idx="11">
                <c:v>12108.530292034149</c:v>
              </c:pt>
              <c:pt idx="12">
                <c:v>0</c:v>
              </c:pt>
              <c:pt idx="13">
                <c:v>0</c:v>
              </c:pt>
              <c:pt idx="14">
                <c:v>408315.90454101563</c:v>
              </c:pt>
              <c:pt idx="15">
                <c:v>175770.44787597656</c:v>
              </c:pt>
              <c:pt idx="16">
                <c:v>178359.75720214844</c:v>
              </c:pt>
              <c:pt idx="17">
                <c:v>0</c:v>
              </c:pt>
              <c:pt idx="18">
                <c:v>99365.210800170898</c:v>
              </c:pt>
              <c:pt idx="19">
                <c:v>143332.48100280762</c:v>
              </c:pt>
              <c:pt idx="20">
                <c:v>55839.173347473145</c:v>
              </c:pt>
              <c:pt idx="21">
                <c:v>59599.202529907227</c:v>
              </c:pt>
              <c:pt idx="22">
                <c:v>21912.032203674316</c:v>
              </c:pt>
              <c:pt idx="23">
                <c:v>4702.1635012626648</c:v>
              </c:pt>
              <c:pt idx="24">
                <c:v>1553.1320607662201</c:v>
              </c:pt>
              <c:pt idx="25">
                <c:v>3784.114484667778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408.84086066484451</c:v>
              </c:pt>
              <c:pt idx="30">
                <c:v>0</c:v>
              </c:pt>
              <c:pt idx="31">
                <c:v>3753.3743716478348</c:v>
              </c:pt>
              <c:pt idx="32">
                <c:v>15755.882318139076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2255.4381173849106</c:v>
              </c:pt>
              <c:pt idx="38">
                <c:v>0</c:v>
              </c:pt>
              <c:pt idx="39">
                <c:v>28518.132080078125</c:v>
              </c:pt>
              <c:pt idx="40">
                <c:v>599.87484579265583</c:v>
              </c:pt>
              <c:pt idx="41">
                <c:v>204.95723866882327</c:v>
              </c:pt>
              <c:pt idx="42">
                <c:v>0</c:v>
              </c:pt>
              <c:pt idx="43">
                <c:v>1781.6103034764528</c:v>
              </c:pt>
              <c:pt idx="44">
                <c:v>-2379.2244809269905</c:v>
              </c:pt>
              <c:pt idx="45">
                <c:v>0</c:v>
              </c:pt>
              <c:pt idx="46">
                <c:v>0</c:v>
              </c:pt>
              <c:pt idx="47">
                <c:v>6660.2470207214355</c:v>
              </c:pt>
              <c:pt idx="48">
                <c:v>938.57139587402344</c:v>
              </c:pt>
            </c:numLit>
          </c:val>
          <c:extLst>
            <c:ext xmlns:c16="http://schemas.microsoft.com/office/drawing/2014/chart" uri="{C3380CC4-5D6E-409C-BE32-E72D297353CC}">
              <c16:uniqueId val="{00000003-88BE-4ED4-BF02-A2C0662AFC7A}"/>
            </c:ext>
          </c:extLst>
        </c:ser>
        <c:ser>
          <c:idx val="4"/>
          <c:order val="4"/>
          <c:tx>
            <c:v>Uden konv - 2018 - Maj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192211.18084716797</c:v>
              </c:pt>
              <c:pt idx="2">
                <c:v>0</c:v>
              </c:pt>
              <c:pt idx="3">
                <c:v>0</c:v>
              </c:pt>
              <c:pt idx="4">
                <c:v>30092.451327323914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120148.57479858398</c:v>
              </c:pt>
              <c:pt idx="9">
                <c:v>708848.66506958008</c:v>
              </c:pt>
              <c:pt idx="10">
                <c:v>0</c:v>
              </c:pt>
              <c:pt idx="11">
                <c:v>8583.1108322143555</c:v>
              </c:pt>
              <c:pt idx="12">
                <c:v>1994.1801147460938</c:v>
              </c:pt>
              <c:pt idx="13">
                <c:v>0</c:v>
              </c:pt>
              <c:pt idx="14">
                <c:v>260426.59423828125</c:v>
              </c:pt>
              <c:pt idx="15">
                <c:v>181528.99261474609</c:v>
              </c:pt>
              <c:pt idx="16">
                <c:v>196301.27124023438</c:v>
              </c:pt>
              <c:pt idx="17">
                <c:v>0</c:v>
              </c:pt>
              <c:pt idx="18">
                <c:v>112864.91491699219</c:v>
              </c:pt>
              <c:pt idx="19">
                <c:v>100244.56695556641</c:v>
              </c:pt>
              <c:pt idx="20">
                <c:v>9359.2241916656494</c:v>
              </c:pt>
              <c:pt idx="21">
                <c:v>58444.359920501709</c:v>
              </c:pt>
              <c:pt idx="22">
                <c:v>21912.032203674316</c:v>
              </c:pt>
              <c:pt idx="23">
                <c:v>249.27128911018372</c:v>
              </c:pt>
              <c:pt idx="24">
                <c:v>113.080327257514</c:v>
              </c:pt>
              <c:pt idx="25">
                <c:v>113.8686637878418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19685.586868405342</c:v>
              </c:pt>
              <c:pt idx="30">
                <c:v>43.5538330078125</c:v>
              </c:pt>
              <c:pt idx="31">
                <c:v>0</c:v>
              </c:pt>
              <c:pt idx="32">
                <c:v>88.211169242858887</c:v>
              </c:pt>
              <c:pt idx="33">
                <c:v>0</c:v>
              </c:pt>
              <c:pt idx="34">
                <c:v>2519.8789978027344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30503.571655273438</c:v>
              </c:pt>
              <c:pt idx="40">
                <c:v>784.06688264780678</c:v>
              </c:pt>
              <c:pt idx="41">
                <c:v>267.88951833808096</c:v>
              </c:pt>
              <c:pt idx="42">
                <c:v>0</c:v>
              </c:pt>
              <c:pt idx="43">
                <c:v>661.29287052154541</c:v>
              </c:pt>
              <c:pt idx="44">
                <c:v>2767.7027197778225</c:v>
              </c:pt>
              <c:pt idx="45">
                <c:v>0</c:v>
              </c:pt>
              <c:pt idx="46">
                <c:v>0</c:v>
              </c:pt>
              <c:pt idx="47">
                <c:v>2497.0423436164856</c:v>
              </c:pt>
              <c:pt idx="4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88BE-4ED4-BF02-A2C0662AFC7A}"/>
            </c:ext>
          </c:extLst>
        </c:ser>
        <c:ser>
          <c:idx val="5"/>
          <c:order val="5"/>
          <c:tx>
            <c:v>Uden konv - 2018 - Juni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9.850299684330821E-4</c:v>
              </c:pt>
              <c:pt idx="1">
                <c:v>96867.271476213995</c:v>
              </c:pt>
              <c:pt idx="2">
                <c:v>0</c:v>
              </c:pt>
              <c:pt idx="3">
                <c:v>0</c:v>
              </c:pt>
              <c:pt idx="4">
                <c:v>29527.781021118164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107812.82141113281</c:v>
              </c:pt>
              <c:pt idx="9">
                <c:v>406462.89694213867</c:v>
              </c:pt>
              <c:pt idx="10">
                <c:v>0</c:v>
              </c:pt>
              <c:pt idx="11">
                <c:v>4658.300407409668</c:v>
              </c:pt>
              <c:pt idx="12">
                <c:v>235.47833251953125</c:v>
              </c:pt>
              <c:pt idx="13">
                <c:v>0</c:v>
              </c:pt>
              <c:pt idx="14">
                <c:v>261604.9951171875</c:v>
              </c:pt>
              <c:pt idx="15">
                <c:v>67064.90185546875</c:v>
              </c:pt>
              <c:pt idx="16">
                <c:v>189705.12637329102</c:v>
              </c:pt>
              <c:pt idx="17">
                <c:v>0</c:v>
              </c:pt>
              <c:pt idx="18">
                <c:v>89960.450790405273</c:v>
              </c:pt>
              <c:pt idx="19">
                <c:v>94620.933380126953</c:v>
              </c:pt>
              <c:pt idx="20">
                <c:v>6055.8441276550293</c:v>
              </c:pt>
              <c:pt idx="21">
                <c:v>19384.275776848197</c:v>
              </c:pt>
              <c:pt idx="22">
                <c:v>8663.7359619140625</c:v>
              </c:pt>
              <c:pt idx="23">
                <c:v>107.34207785129547</c:v>
              </c:pt>
              <c:pt idx="24">
                <c:v>51.996355533599854</c:v>
              </c:pt>
              <c:pt idx="25">
                <c:v>31.938770294189453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29091.566055297852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358.86473846435547</c:v>
              </c:pt>
              <c:pt idx="35">
                <c:v>0</c:v>
              </c:pt>
              <c:pt idx="36">
                <c:v>0</c:v>
              </c:pt>
              <c:pt idx="37">
                <c:v>82.014856338500977</c:v>
              </c:pt>
              <c:pt idx="38">
                <c:v>0</c:v>
              </c:pt>
              <c:pt idx="39">
                <c:v>30004.294513702393</c:v>
              </c:pt>
              <c:pt idx="40">
                <c:v>854.6631142400438</c:v>
              </c:pt>
              <c:pt idx="41">
                <c:v>292.00989720797224</c:v>
              </c:pt>
              <c:pt idx="42">
                <c:v>0</c:v>
              </c:pt>
              <c:pt idx="43">
                <c:v>-3717.2336841821671</c:v>
              </c:pt>
              <c:pt idx="44">
                <c:v>-512.84429478645325</c:v>
              </c:pt>
              <c:pt idx="45">
                <c:v>0</c:v>
              </c:pt>
              <c:pt idx="46">
                <c:v>0</c:v>
              </c:pt>
              <c:pt idx="47">
                <c:v>3248.9009857177734</c:v>
              </c:pt>
              <c:pt idx="4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88BE-4ED4-BF02-A2C0662AFC7A}"/>
            </c:ext>
          </c:extLst>
        </c:ser>
        <c:ser>
          <c:idx val="6"/>
          <c:order val="6"/>
          <c:tx>
            <c:v>Uden konv - 2018 - Juli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8.6559370975010097E-3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21117.857299804688</c:v>
              </c:pt>
              <c:pt idx="5">
                <c:v>0</c:v>
              </c:pt>
              <c:pt idx="6">
                <c:v>89248.98773431778</c:v>
              </c:pt>
              <c:pt idx="7">
                <c:v>0</c:v>
              </c:pt>
              <c:pt idx="8">
                <c:v>47536.507667541504</c:v>
              </c:pt>
              <c:pt idx="9">
                <c:v>148864.87615966797</c:v>
              </c:pt>
              <c:pt idx="10">
                <c:v>0</c:v>
              </c:pt>
              <c:pt idx="11">
                <c:v>7062.6125679016113</c:v>
              </c:pt>
              <c:pt idx="12">
                <c:v>0</c:v>
              </c:pt>
              <c:pt idx="13">
                <c:v>0</c:v>
              </c:pt>
              <c:pt idx="14">
                <c:v>416564.71069335938</c:v>
              </c:pt>
              <c:pt idx="15">
                <c:v>164911.06675720215</c:v>
              </c:pt>
              <c:pt idx="16">
                <c:v>51186.084167480469</c:v>
              </c:pt>
              <c:pt idx="17">
                <c:v>0</c:v>
              </c:pt>
              <c:pt idx="18">
                <c:v>112866.77503967285</c:v>
              </c:pt>
              <c:pt idx="19">
                <c:v>156966.9701385498</c:v>
              </c:pt>
              <c:pt idx="20">
                <c:v>10759.520281791687</c:v>
              </c:pt>
              <c:pt idx="21">
                <c:v>23368.262050628662</c:v>
              </c:pt>
              <c:pt idx="22">
                <c:v>20418.004137992859</c:v>
              </c:pt>
              <c:pt idx="23">
                <c:v>1832.2158923149109</c:v>
              </c:pt>
              <c:pt idx="24">
                <c:v>2356.5635385513306</c:v>
              </c:pt>
              <c:pt idx="25">
                <c:v>1502.8158092498779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42113.260416030884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2754.986615896225</c:v>
              </c:pt>
              <c:pt idx="38">
                <c:v>0</c:v>
              </c:pt>
              <c:pt idx="39">
                <c:v>21117.865955741785</c:v>
              </c:pt>
              <c:pt idx="40">
                <c:v>693.10187628737185</c:v>
              </c:pt>
              <c:pt idx="41">
                <c:v>236.80980767293659</c:v>
              </c:pt>
              <c:pt idx="42">
                <c:v>0</c:v>
              </c:pt>
              <c:pt idx="43">
                <c:v>3858.8142573833466</c:v>
              </c:pt>
              <c:pt idx="44">
                <c:v>310.9066424369812</c:v>
              </c:pt>
              <c:pt idx="45">
                <c:v>0</c:v>
              </c:pt>
              <c:pt idx="46">
                <c:v>0</c:v>
              </c:pt>
              <c:pt idx="47">
                <c:v>4861.7674601078033</c:v>
              </c:pt>
              <c:pt idx="4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88BE-4ED4-BF02-A2C0662AFC7A}"/>
            </c:ext>
          </c:extLst>
        </c:ser>
        <c:ser>
          <c:idx val="7"/>
          <c:order val="7"/>
          <c:tx>
            <c:v>Uden konv - 2018 - August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4.7623249134630896E-2</c:v>
              </c:pt>
              <c:pt idx="1">
                <c:v>4.9642813391983509E-3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4664.766918182373</c:v>
              </c:pt>
              <c:pt idx="7">
                <c:v>0</c:v>
              </c:pt>
              <c:pt idx="8">
                <c:v>5673.2245330810547</c:v>
              </c:pt>
              <c:pt idx="9">
                <c:v>10394.623321533203</c:v>
              </c:pt>
              <c:pt idx="10">
                <c:v>0</c:v>
              </c:pt>
              <c:pt idx="11">
                <c:v>10368.862888336182</c:v>
              </c:pt>
              <c:pt idx="12">
                <c:v>53.872875213623047</c:v>
              </c:pt>
              <c:pt idx="13">
                <c:v>0</c:v>
              </c:pt>
              <c:pt idx="14">
                <c:v>366634.30546569824</c:v>
              </c:pt>
              <c:pt idx="15">
                <c:v>127821.3636443615</c:v>
              </c:pt>
              <c:pt idx="16">
                <c:v>196301.27124023438</c:v>
              </c:pt>
              <c:pt idx="17">
                <c:v>0</c:v>
              </c:pt>
              <c:pt idx="18">
                <c:v>108164.21788024902</c:v>
              </c:pt>
              <c:pt idx="19">
                <c:v>155020.90690612793</c:v>
              </c:pt>
              <c:pt idx="20">
                <c:v>1924.7372970581055</c:v>
              </c:pt>
              <c:pt idx="21">
                <c:v>17926.074020385742</c:v>
              </c:pt>
              <c:pt idx="22">
                <c:v>3165.2260069847107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30863.261867523193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4.9596581666264683E-3</c:v>
              </c:pt>
              <c:pt idx="40">
                <c:v>726.14987660304178</c:v>
              </c:pt>
              <c:pt idx="41">
                <c:v>248.10120756407559</c:v>
              </c:pt>
              <c:pt idx="42">
                <c:v>0</c:v>
              </c:pt>
              <c:pt idx="43">
                <c:v>-4299.0474907159805</c:v>
              </c:pt>
              <c:pt idx="44">
                <c:v>-5268.8086562156677</c:v>
              </c:pt>
              <c:pt idx="45">
                <c:v>0</c:v>
              </c:pt>
              <c:pt idx="46">
                <c:v>0</c:v>
              </c:pt>
              <c:pt idx="47">
                <c:v>558.42351198196411</c:v>
              </c:pt>
              <c:pt idx="4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88BE-4ED4-BF02-A2C0662AFC7A}"/>
            </c:ext>
          </c:extLst>
        </c:ser>
        <c:ser>
          <c:idx val="8"/>
          <c:order val="8"/>
          <c:tx>
            <c:v>Uden konv - 2018 - September</c:v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1.310491950425785E-2</c:v>
              </c:pt>
              <c:pt idx="1">
                <c:v>1.4373463636729866E-3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7256.1402435302734</c:v>
              </c:pt>
              <c:pt idx="7">
                <c:v>0</c:v>
              </c:pt>
              <c:pt idx="8">
                <c:v>80332.208183288574</c:v>
              </c:pt>
              <c:pt idx="9">
                <c:v>300017.65979003906</c:v>
              </c:pt>
              <c:pt idx="10">
                <c:v>0</c:v>
              </c:pt>
              <c:pt idx="11">
                <c:v>9832.7401428222656</c:v>
              </c:pt>
              <c:pt idx="12">
                <c:v>0</c:v>
              </c:pt>
              <c:pt idx="13">
                <c:v>0</c:v>
              </c:pt>
              <c:pt idx="14">
                <c:v>395942.6953125</c:v>
              </c:pt>
              <c:pt idx="15">
                <c:v>162638.17303466797</c:v>
              </c:pt>
              <c:pt idx="16">
                <c:v>175985.14505004883</c:v>
              </c:pt>
              <c:pt idx="17">
                <c:v>0</c:v>
              </c:pt>
              <c:pt idx="18">
                <c:v>31251.016632080078</c:v>
              </c:pt>
              <c:pt idx="19">
                <c:v>155929.00039672852</c:v>
              </c:pt>
              <c:pt idx="20">
                <c:v>5229.4496388435364</c:v>
              </c:pt>
              <c:pt idx="21">
                <c:v>36545.109420776367</c:v>
              </c:pt>
              <c:pt idx="22">
                <c:v>15423.879198551178</c:v>
              </c:pt>
              <c:pt idx="23">
                <c:v>23.585413455963135</c:v>
              </c:pt>
              <c:pt idx="24">
                <c:v>93.500368356704712</c:v>
              </c:pt>
              <c:pt idx="25">
                <c:v>381.13511347770691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41220.862617492676</c:v>
              </c:pt>
              <c:pt idx="30">
                <c:v>566.1998291015625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576.46160092344508</c:v>
              </c:pt>
              <c:pt idx="41">
                <c:v>196.95771395516931</c:v>
              </c:pt>
              <c:pt idx="42">
                <c:v>0</c:v>
              </c:pt>
              <c:pt idx="43">
                <c:v>1591.6294957697392</c:v>
              </c:pt>
              <c:pt idx="44">
                <c:v>5082.264436006546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88BE-4ED4-BF02-A2C0662AFC7A}"/>
            </c:ext>
          </c:extLst>
        </c:ser>
        <c:ser>
          <c:idx val="9"/>
          <c:order val="9"/>
          <c:tx>
            <c:v>Uden konv - 2018 - Oktober</c:v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7085.164306640625</c:v>
              </c:pt>
              <c:pt idx="1">
                <c:v>318647.91497802734</c:v>
              </c:pt>
              <c:pt idx="2">
                <c:v>0</c:v>
              </c:pt>
              <c:pt idx="3">
                <c:v>0</c:v>
              </c:pt>
              <c:pt idx="4">
                <c:v>42382.671505933627</c:v>
              </c:pt>
              <c:pt idx="5">
                <c:v>0</c:v>
              </c:pt>
              <c:pt idx="6">
                <c:v>117987.35939025879</c:v>
              </c:pt>
              <c:pt idx="7">
                <c:v>0</c:v>
              </c:pt>
              <c:pt idx="8">
                <c:v>120188.50805664063</c:v>
              </c:pt>
              <c:pt idx="9">
                <c:v>816344.00830078125</c:v>
              </c:pt>
              <c:pt idx="10">
                <c:v>0</c:v>
              </c:pt>
              <c:pt idx="11">
                <c:v>1909.1211700439453</c:v>
              </c:pt>
              <c:pt idx="12">
                <c:v>0</c:v>
              </c:pt>
              <c:pt idx="13">
                <c:v>0</c:v>
              </c:pt>
              <c:pt idx="14">
                <c:v>377088.28125</c:v>
              </c:pt>
              <c:pt idx="15">
                <c:v>175517.90412902832</c:v>
              </c:pt>
              <c:pt idx="16">
                <c:v>190496.66375732422</c:v>
              </c:pt>
              <c:pt idx="17">
                <c:v>0</c:v>
              </c:pt>
              <c:pt idx="18">
                <c:v>112867.74938964844</c:v>
              </c:pt>
              <c:pt idx="19">
                <c:v>158048.51989746094</c:v>
              </c:pt>
              <c:pt idx="20">
                <c:v>17038.657899856567</c:v>
              </c:pt>
              <c:pt idx="21">
                <c:v>68690.096240997314</c:v>
              </c:pt>
              <c:pt idx="22">
                <c:v>26857.581481933594</c:v>
              </c:pt>
              <c:pt idx="23">
                <c:v>1197.5314004421234</c:v>
              </c:pt>
              <c:pt idx="24">
                <c:v>715.92590832710266</c:v>
              </c:pt>
              <c:pt idx="25">
                <c:v>1042.4765194058418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17498.557861328125</c:v>
              </c:pt>
              <c:pt idx="30">
                <c:v>0</c:v>
              </c:pt>
              <c:pt idx="31">
                <c:v>623.17281639575958</c:v>
              </c:pt>
              <c:pt idx="32">
                <c:v>873.12842559814453</c:v>
              </c:pt>
              <c:pt idx="33">
                <c:v>0</c:v>
              </c:pt>
              <c:pt idx="34">
                <c:v>1437.4993286132813</c:v>
              </c:pt>
              <c:pt idx="35">
                <c:v>2393.1385178565979</c:v>
              </c:pt>
              <c:pt idx="36">
                <c:v>2162.4627838134766</c:v>
              </c:pt>
              <c:pt idx="37">
                <c:v>27.869749069213867</c:v>
              </c:pt>
              <c:pt idx="38">
                <c:v>0</c:v>
              </c:pt>
              <c:pt idx="39">
                <c:v>29962.30003262125</c:v>
              </c:pt>
              <c:pt idx="40">
                <c:v>261.72116645239294</c:v>
              </c:pt>
              <c:pt idx="41">
                <c:v>89.421398965205299</c:v>
              </c:pt>
              <c:pt idx="42">
                <c:v>0</c:v>
              </c:pt>
              <c:pt idx="43">
                <c:v>5.9551000595092773E-4</c:v>
              </c:pt>
              <c:pt idx="44">
                <c:v>-1679.5505704879761</c:v>
              </c:pt>
              <c:pt idx="45">
                <c:v>0</c:v>
              </c:pt>
              <c:pt idx="46">
                <c:v>0</c:v>
              </c:pt>
              <c:pt idx="47">
                <c:v>6700.8234958648682</c:v>
              </c:pt>
              <c:pt idx="48">
                <c:v>379.03844833374023</c:v>
              </c:pt>
            </c:numLit>
          </c:val>
          <c:extLst>
            <c:ext xmlns:c16="http://schemas.microsoft.com/office/drawing/2014/chart" uri="{C3380CC4-5D6E-409C-BE32-E72D297353CC}">
              <c16:uniqueId val="{00000009-88BE-4ED4-BF02-A2C0662AFC7A}"/>
            </c:ext>
          </c:extLst>
        </c:ser>
        <c:ser>
          <c:idx val="10"/>
          <c:order val="10"/>
          <c:tx>
            <c:v>Uden konv - 2018 - November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53703.098579406738</c:v>
              </c:pt>
              <c:pt idx="1">
                <c:v>543926.56011962891</c:v>
              </c:pt>
              <c:pt idx="2">
                <c:v>0</c:v>
              </c:pt>
              <c:pt idx="3">
                <c:v>0</c:v>
              </c:pt>
              <c:pt idx="4">
                <c:v>343339.96798419952</c:v>
              </c:pt>
              <c:pt idx="5">
                <c:v>0</c:v>
              </c:pt>
              <c:pt idx="6">
                <c:v>405438.38401794434</c:v>
              </c:pt>
              <c:pt idx="7">
                <c:v>1623.9993286132813</c:v>
              </c:pt>
              <c:pt idx="8">
                <c:v>118716.06079101563</c:v>
              </c:pt>
              <c:pt idx="9">
                <c:v>1027162.1850585938</c:v>
              </c:pt>
              <c:pt idx="10">
                <c:v>9877.9093717634678</c:v>
              </c:pt>
              <c:pt idx="11">
                <c:v>3456.3427047729492</c:v>
              </c:pt>
              <c:pt idx="12">
                <c:v>0</c:v>
              </c:pt>
              <c:pt idx="13">
                <c:v>0</c:v>
              </c:pt>
              <c:pt idx="14">
                <c:v>394764.29443359375</c:v>
              </c:pt>
              <c:pt idx="15">
                <c:v>178295.88534545898</c:v>
              </c:pt>
              <c:pt idx="16">
                <c:v>189705.12637329102</c:v>
              </c:pt>
              <c:pt idx="17">
                <c:v>0</c:v>
              </c:pt>
              <c:pt idx="18">
                <c:v>103006.548828125</c:v>
              </c:pt>
              <c:pt idx="19">
                <c:v>155887.54623413086</c:v>
              </c:pt>
              <c:pt idx="20">
                <c:v>73062.115201950073</c:v>
              </c:pt>
              <c:pt idx="21">
                <c:v>78326.600341796875</c:v>
              </c:pt>
              <c:pt idx="22">
                <c:v>25991.207885742188</c:v>
              </c:pt>
              <c:pt idx="23">
                <c:v>8572.9524660110474</c:v>
              </c:pt>
              <c:pt idx="24">
                <c:v>603.40196034312248</c:v>
              </c:pt>
              <c:pt idx="25">
                <c:v>2759.7975801229477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11556.814489364624</c:v>
              </c:pt>
              <c:pt idx="30">
                <c:v>0</c:v>
              </c:pt>
              <c:pt idx="31">
                <c:v>12048.718436598778</c:v>
              </c:pt>
              <c:pt idx="32">
                <c:v>35349.147465825081</c:v>
              </c:pt>
              <c:pt idx="33">
                <c:v>0</c:v>
              </c:pt>
              <c:pt idx="34">
                <c:v>2924.6805229187012</c:v>
              </c:pt>
              <c:pt idx="35">
                <c:v>6364.4812812805176</c:v>
              </c:pt>
              <c:pt idx="36">
                <c:v>2553.6521453857422</c:v>
              </c:pt>
              <c:pt idx="37">
                <c:v>1888.6270145177841</c:v>
              </c:pt>
              <c:pt idx="38">
                <c:v>0</c:v>
              </c:pt>
              <c:pt idx="39">
                <c:v>28698.626586914063</c:v>
              </c:pt>
              <c:pt idx="40">
                <c:v>83.659737203735858</c:v>
              </c:pt>
              <c:pt idx="41">
                <c:v>28.583743443799904</c:v>
              </c:pt>
              <c:pt idx="42">
                <c:v>0</c:v>
              </c:pt>
              <c:pt idx="43">
                <c:v>77.382628679275513</c:v>
              </c:pt>
              <c:pt idx="44">
                <c:v>1679.5481595993042</c:v>
              </c:pt>
              <c:pt idx="45">
                <c:v>0</c:v>
              </c:pt>
              <c:pt idx="46">
                <c:v>0</c:v>
              </c:pt>
              <c:pt idx="47">
                <c:v>11315.620819091797</c:v>
              </c:pt>
              <c:pt idx="48">
                <c:v>2091.3046050071716</c:v>
              </c:pt>
            </c:numLit>
          </c:val>
          <c:extLst>
            <c:ext xmlns:c16="http://schemas.microsoft.com/office/drawing/2014/chart" uri="{C3380CC4-5D6E-409C-BE32-E72D297353CC}">
              <c16:uniqueId val="{0000000A-88BE-4ED4-BF02-A2C0662AFC7A}"/>
            </c:ext>
          </c:extLst>
        </c:ser>
        <c:ser>
          <c:idx val="11"/>
          <c:order val="11"/>
          <c:tx>
            <c:v>Uden konv - 2018 - December</c:v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71940.824005126953</c:v>
              </c:pt>
              <c:pt idx="1">
                <c:v>522388.87419128418</c:v>
              </c:pt>
              <c:pt idx="2">
                <c:v>0</c:v>
              </c:pt>
              <c:pt idx="3">
                <c:v>0</c:v>
              </c:pt>
              <c:pt idx="4">
                <c:v>540020.30268859863</c:v>
              </c:pt>
              <c:pt idx="5">
                <c:v>0</c:v>
              </c:pt>
              <c:pt idx="6">
                <c:v>539824.60604453087</c:v>
              </c:pt>
              <c:pt idx="7">
                <c:v>1005.8648719787598</c:v>
              </c:pt>
              <c:pt idx="8">
                <c:v>128001.13156890869</c:v>
              </c:pt>
              <c:pt idx="9">
                <c:v>1102790.1316833496</c:v>
              </c:pt>
              <c:pt idx="10">
                <c:v>59730.806439876556</c:v>
              </c:pt>
              <c:pt idx="11">
                <c:v>21601.741024494171</c:v>
              </c:pt>
              <c:pt idx="12">
                <c:v>45.199256896972656</c:v>
              </c:pt>
              <c:pt idx="13">
                <c:v>2228.9452514648438</c:v>
              </c:pt>
              <c:pt idx="14">
                <c:v>400656.298828125</c:v>
              </c:pt>
              <c:pt idx="15">
                <c:v>181831.49780273438</c:v>
              </c:pt>
              <c:pt idx="16">
                <c:v>180734.36935424805</c:v>
              </c:pt>
              <c:pt idx="17">
                <c:v>0</c:v>
              </c:pt>
              <c:pt idx="18">
                <c:v>104674.4066619873</c:v>
              </c:pt>
              <c:pt idx="19">
                <c:v>152423.38050842285</c:v>
              </c:pt>
              <c:pt idx="20">
                <c:v>72912.784465789795</c:v>
              </c:pt>
              <c:pt idx="21">
                <c:v>74757.878265380859</c:v>
              </c:pt>
              <c:pt idx="22">
                <c:v>24872.141990661621</c:v>
              </c:pt>
              <c:pt idx="23">
                <c:v>11139.486049413681</c:v>
              </c:pt>
              <c:pt idx="24">
                <c:v>1140.1540699005127</c:v>
              </c:pt>
              <c:pt idx="25">
                <c:v>4542.7405713796616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15241.874426364899</c:v>
              </c:pt>
              <c:pt idx="30">
                <c:v>958.184326171875</c:v>
              </c:pt>
              <c:pt idx="31">
                <c:v>30433.203957557678</c:v>
              </c:pt>
              <c:pt idx="32">
                <c:v>56085.273097038269</c:v>
              </c:pt>
              <c:pt idx="33">
                <c:v>0</c:v>
              </c:pt>
              <c:pt idx="34">
                <c:v>14081.813673973083</c:v>
              </c:pt>
              <c:pt idx="35">
                <c:v>4435.8917236328125</c:v>
              </c:pt>
              <c:pt idx="36">
                <c:v>2501.9596710205078</c:v>
              </c:pt>
              <c:pt idx="37">
                <c:v>13800.374834269285</c:v>
              </c:pt>
              <c:pt idx="38">
                <c:v>0</c:v>
              </c:pt>
              <c:pt idx="39">
                <c:v>28698.626586914063</c:v>
              </c:pt>
              <c:pt idx="40">
                <c:v>39.234165839385241</c:v>
              </c:pt>
              <c:pt idx="41">
                <c:v>13.405006636516191</c:v>
              </c:pt>
              <c:pt idx="42">
                <c:v>0</c:v>
              </c:pt>
              <c:pt idx="43">
                <c:v>-77.383110165596008</c:v>
              </c:pt>
              <c:pt idx="44">
                <c:v>-7.51495361328125E-4</c:v>
              </c:pt>
              <c:pt idx="45">
                <c:v>0</c:v>
              </c:pt>
              <c:pt idx="46">
                <c:v>0</c:v>
              </c:pt>
              <c:pt idx="47">
                <c:v>11750.191898345947</c:v>
              </c:pt>
              <c:pt idx="48">
                <c:v>4277.7196311950684</c:v>
              </c:pt>
            </c:numLit>
          </c:val>
          <c:extLst>
            <c:ext xmlns:c16="http://schemas.microsoft.com/office/drawing/2014/chart" uri="{C3380CC4-5D6E-409C-BE32-E72D297353CC}">
              <c16:uniqueId val="{0000000B-88BE-4ED4-BF02-A2C0662AFC7A}"/>
            </c:ext>
          </c:extLst>
        </c:ser>
        <c:ser>
          <c:idx val="12"/>
          <c:order val="12"/>
          <c:tx>
            <c:v>Uden konv - 2020 - Januar</c:v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109195.74606323242</c:v>
              </c:pt>
              <c:pt idx="1">
                <c:v>549358.77471923828</c:v>
              </c:pt>
              <c:pt idx="2">
                <c:v>699044.85308837891</c:v>
              </c:pt>
              <c:pt idx="3">
                <c:v>529991.84142303467</c:v>
              </c:pt>
              <c:pt idx="4">
                <c:v>0</c:v>
              </c:pt>
              <c:pt idx="5">
                <c:v>744.3572998046875</c:v>
              </c:pt>
              <c:pt idx="6">
                <c:v>737882.51305866241</c:v>
              </c:pt>
              <c:pt idx="7">
                <c:v>92788.413673400879</c:v>
              </c:pt>
              <c:pt idx="8">
                <c:v>124237.73803710938</c:v>
              </c:pt>
              <c:pt idx="9">
                <c:v>1071389.7033691406</c:v>
              </c:pt>
              <c:pt idx="10">
                <c:v>224609.28363800049</c:v>
              </c:pt>
              <c:pt idx="11">
                <c:v>80064.664649963379</c:v>
              </c:pt>
              <c:pt idx="12">
                <c:v>3473.057445526123</c:v>
              </c:pt>
              <c:pt idx="13">
                <c:v>3714.9087524414063</c:v>
              </c:pt>
              <c:pt idx="14">
                <c:v>435419.12475585938</c:v>
              </c:pt>
              <c:pt idx="15">
                <c:v>181578.95405578613</c:v>
              </c:pt>
              <c:pt idx="16">
                <c:v>168333.61700439453</c:v>
              </c:pt>
              <c:pt idx="17">
                <c:v>0</c:v>
              </c:pt>
              <c:pt idx="18">
                <c:v>106191.6234588623</c:v>
              </c:pt>
              <c:pt idx="19">
                <c:v>161084.6363067627</c:v>
              </c:pt>
              <c:pt idx="20">
                <c:v>75990.678588867188</c:v>
              </c:pt>
              <c:pt idx="21">
                <c:v>86913.630828857422</c:v>
              </c:pt>
              <c:pt idx="22">
                <c:v>26857.581481933594</c:v>
              </c:pt>
              <c:pt idx="23">
                <c:v>41715.888656616211</c:v>
              </c:pt>
              <c:pt idx="24">
                <c:v>10253.234347194433</c:v>
              </c:pt>
              <c:pt idx="25">
                <c:v>27282.595301628113</c:v>
              </c:pt>
              <c:pt idx="26">
                <c:v>0</c:v>
              </c:pt>
              <c:pt idx="27">
                <c:v>0</c:v>
              </c:pt>
              <c:pt idx="28">
                <c:v>38.288147211074829</c:v>
              </c:pt>
              <c:pt idx="29">
                <c:v>80537.855345249176</c:v>
              </c:pt>
              <c:pt idx="30">
                <c:v>1382.6136360168457</c:v>
              </c:pt>
              <c:pt idx="31">
                <c:v>14071.396460533142</c:v>
              </c:pt>
              <c:pt idx="32">
                <c:v>6537.2024403810501</c:v>
              </c:pt>
              <c:pt idx="33">
                <c:v>0</c:v>
              </c:pt>
              <c:pt idx="34">
                <c:v>44352.077451229095</c:v>
              </c:pt>
              <c:pt idx="35">
                <c:v>55030.253993988037</c:v>
              </c:pt>
              <c:pt idx="36">
                <c:v>26260.124343633652</c:v>
              </c:pt>
              <c:pt idx="37">
                <c:v>101906.8176676631</c:v>
              </c:pt>
              <c:pt idx="38">
                <c:v>0</c:v>
              </c:pt>
              <c:pt idx="39">
                <c:v>30503.571655273438</c:v>
              </c:pt>
              <c:pt idx="40">
                <c:v>74.592470573377796</c:v>
              </c:pt>
              <c:pt idx="41">
                <c:v>0</c:v>
              </c:pt>
              <c:pt idx="42">
                <c:v>345.33827382617164</c:v>
              </c:pt>
              <c:pt idx="43">
                <c:v>2364.7938064932823</c:v>
              </c:pt>
              <c:pt idx="44">
                <c:v>-3243.6181426048279</c:v>
              </c:pt>
              <c:pt idx="45">
                <c:v>1560.0643324777484</c:v>
              </c:pt>
              <c:pt idx="46">
                <c:v>32135.228476285934</c:v>
              </c:pt>
              <c:pt idx="47">
                <c:v>25197.032089233398</c:v>
              </c:pt>
              <c:pt idx="48">
                <c:v>11046.26335144043</c:v>
              </c:pt>
            </c:numLit>
          </c:val>
          <c:extLst>
            <c:ext xmlns:c16="http://schemas.microsoft.com/office/drawing/2014/chart" uri="{C3380CC4-5D6E-409C-BE32-E72D297353CC}">
              <c16:uniqueId val="{0000000C-88BE-4ED4-BF02-A2C0662AFC7A}"/>
            </c:ext>
          </c:extLst>
        </c:ser>
        <c:ser>
          <c:idx val="13"/>
          <c:order val="13"/>
          <c:tx>
            <c:v>Uden konv - 2020 - Februar</c:v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31169.101196289063</c:v>
              </c:pt>
              <c:pt idx="1">
                <c:v>541906.07244873047</c:v>
              </c:pt>
              <c:pt idx="2">
                <c:v>932918.22631835938</c:v>
              </c:pt>
              <c:pt idx="3">
                <c:v>87304.632873535156</c:v>
              </c:pt>
              <c:pt idx="4">
                <c:v>0</c:v>
              </c:pt>
              <c:pt idx="5">
                <c:v>0</c:v>
              </c:pt>
              <c:pt idx="6">
                <c:v>446758.58996295929</c:v>
              </c:pt>
              <c:pt idx="7">
                <c:v>92173.129096984863</c:v>
              </c:pt>
              <c:pt idx="8">
                <c:v>117059.5576171875</c:v>
              </c:pt>
              <c:pt idx="9">
                <c:v>1012829.689453125</c:v>
              </c:pt>
              <c:pt idx="10">
                <c:v>96194.118980407715</c:v>
              </c:pt>
              <c:pt idx="11">
                <c:v>46824.965120315552</c:v>
              </c:pt>
              <c:pt idx="12">
                <c:v>2194.7529258728027</c:v>
              </c:pt>
              <c:pt idx="13">
                <c:v>0</c:v>
              </c:pt>
              <c:pt idx="14">
                <c:v>343503.85620117188</c:v>
              </c:pt>
              <c:pt idx="15">
                <c:v>157839.84184265137</c:v>
              </c:pt>
              <c:pt idx="16">
                <c:v>173610.53289794922</c:v>
              </c:pt>
              <c:pt idx="17">
                <c:v>0</c:v>
              </c:pt>
              <c:pt idx="18">
                <c:v>96028.077896118164</c:v>
              </c:pt>
              <c:pt idx="19">
                <c:v>124494.25849914551</c:v>
              </c:pt>
              <c:pt idx="20">
                <c:v>65642.934515476227</c:v>
              </c:pt>
              <c:pt idx="21">
                <c:v>63209.913330078125</c:v>
              </c:pt>
              <c:pt idx="22">
                <c:v>23933.570594787598</c:v>
              </c:pt>
              <c:pt idx="23">
                <c:v>38596.703605651855</c:v>
              </c:pt>
              <c:pt idx="24">
                <c:v>2521.8925794959068</c:v>
              </c:pt>
              <c:pt idx="25">
                <c:v>7781.2567340135574</c:v>
              </c:pt>
              <c:pt idx="26">
                <c:v>0</c:v>
              </c:pt>
              <c:pt idx="27">
                <c:v>0</c:v>
              </c:pt>
              <c:pt idx="28">
                <c:v>12.15981388092041</c:v>
              </c:pt>
              <c:pt idx="29">
                <c:v>29973.428663372993</c:v>
              </c:pt>
              <c:pt idx="30">
                <c:v>3490.6793594360352</c:v>
              </c:pt>
              <c:pt idx="31">
                <c:v>7545.5622008442879</c:v>
              </c:pt>
              <c:pt idx="32">
                <c:v>6613.1021256446838</c:v>
              </c:pt>
              <c:pt idx="33">
                <c:v>0</c:v>
              </c:pt>
              <c:pt idx="34">
                <c:v>22033.648995399475</c:v>
              </c:pt>
              <c:pt idx="35">
                <c:v>11981.833438277245</c:v>
              </c:pt>
              <c:pt idx="36">
                <c:v>5051.7435245513916</c:v>
              </c:pt>
              <c:pt idx="37">
                <c:v>53007.624923616648</c:v>
              </c:pt>
              <c:pt idx="38">
                <c:v>0</c:v>
              </c:pt>
              <c:pt idx="39">
                <c:v>30323.0771484375</c:v>
              </c:pt>
              <c:pt idx="40">
                <c:v>213.30597115925048</c:v>
              </c:pt>
              <c:pt idx="41">
                <c:v>0</c:v>
              </c:pt>
              <c:pt idx="42">
                <c:v>987.53554858069401</c:v>
              </c:pt>
              <c:pt idx="43">
                <c:v>-2364.7929736375809</c:v>
              </c:pt>
              <c:pt idx="44">
                <c:v>10391.201942443848</c:v>
              </c:pt>
              <c:pt idx="45">
                <c:v>-1716.2411494862899</c:v>
              </c:pt>
              <c:pt idx="46">
                <c:v>17063.071734070778</c:v>
              </c:pt>
              <c:pt idx="47">
                <c:v>19147.590817928314</c:v>
              </c:pt>
              <c:pt idx="48">
                <c:v>6603.1764440536499</c:v>
              </c:pt>
            </c:numLit>
          </c:val>
          <c:extLst>
            <c:ext xmlns:c16="http://schemas.microsoft.com/office/drawing/2014/chart" uri="{C3380CC4-5D6E-409C-BE32-E72D297353CC}">
              <c16:uniqueId val="{0000000D-88BE-4ED4-BF02-A2C0662AFC7A}"/>
            </c:ext>
          </c:extLst>
        </c:ser>
        <c:ser>
          <c:idx val="14"/>
          <c:order val="14"/>
          <c:tx>
            <c:v>Uden konv - 2020 - Marts</c:v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9954.5507202148438</c:v>
              </c:pt>
              <c:pt idx="1">
                <c:v>504716.75530600059</c:v>
              </c:pt>
              <c:pt idx="2">
                <c:v>983154.15922355652</c:v>
              </c:pt>
              <c:pt idx="3">
                <c:v>22008.752593994141</c:v>
              </c:pt>
              <c:pt idx="4">
                <c:v>0</c:v>
              </c:pt>
              <c:pt idx="5">
                <c:v>0</c:v>
              </c:pt>
              <c:pt idx="6">
                <c:v>379214.27513551712</c:v>
              </c:pt>
              <c:pt idx="7">
                <c:v>44248.099937438965</c:v>
              </c:pt>
              <c:pt idx="8">
                <c:v>126630.46484375</c:v>
              </c:pt>
              <c:pt idx="9">
                <c:v>1072088.4044799805</c:v>
              </c:pt>
              <c:pt idx="10">
                <c:v>79467.724218845367</c:v>
              </c:pt>
              <c:pt idx="11">
                <c:v>44274.471277475357</c:v>
              </c:pt>
              <c:pt idx="12">
                <c:v>0</c:v>
              </c:pt>
              <c:pt idx="13">
                <c:v>0</c:v>
              </c:pt>
              <c:pt idx="14">
                <c:v>417153.9111328125</c:v>
              </c:pt>
              <c:pt idx="15">
                <c:v>180316.23532104492</c:v>
              </c:pt>
              <c:pt idx="16">
                <c:v>196301.27124023438</c:v>
              </c:pt>
              <c:pt idx="17">
                <c:v>0</c:v>
              </c:pt>
              <c:pt idx="18">
                <c:v>103613.71899414063</c:v>
              </c:pt>
              <c:pt idx="19">
                <c:v>149393.81881713867</c:v>
              </c:pt>
              <c:pt idx="20">
                <c:v>66760.452936172485</c:v>
              </c:pt>
              <c:pt idx="21">
                <c:v>74678.634735107422</c:v>
              </c:pt>
              <c:pt idx="22">
                <c:v>25088.735389709473</c:v>
              </c:pt>
              <c:pt idx="23">
                <c:v>40017.903160095215</c:v>
              </c:pt>
              <c:pt idx="24">
                <c:v>1603.6721941828728</c:v>
              </c:pt>
              <c:pt idx="25">
                <c:v>6320.8120976686478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17931.432295084</c:v>
              </c:pt>
              <c:pt idx="30">
                <c:v>1077.7878189086914</c:v>
              </c:pt>
              <c:pt idx="31">
                <c:v>4249.4746131896973</c:v>
              </c:pt>
              <c:pt idx="32">
                <c:v>2329.0318837165833</c:v>
              </c:pt>
              <c:pt idx="33">
                <c:v>0</c:v>
              </c:pt>
              <c:pt idx="34">
                <c:v>25850.858215332031</c:v>
              </c:pt>
              <c:pt idx="35">
                <c:v>4882.8717412948608</c:v>
              </c:pt>
              <c:pt idx="36">
                <c:v>2784.1690864562988</c:v>
              </c:pt>
              <c:pt idx="37">
                <c:v>39433.946506679058</c:v>
              </c:pt>
              <c:pt idx="38">
                <c:v>0</c:v>
              </c:pt>
              <c:pt idx="39">
                <c:v>31090.178802490234</c:v>
              </c:pt>
              <c:pt idx="40">
                <c:v>493.1682851803489</c:v>
              </c:pt>
              <c:pt idx="41">
                <c:v>0</c:v>
              </c:pt>
              <c:pt idx="42">
                <c:v>2283.2047835425474</c:v>
              </c:pt>
              <c:pt idx="43">
                <c:v>1634.6940140128136</c:v>
              </c:pt>
              <c:pt idx="44">
                <c:v>-5792.1985535621643</c:v>
              </c:pt>
              <c:pt idx="45">
                <c:v>1506.4069010969251</c:v>
              </c:pt>
              <c:pt idx="46">
                <c:v>15136.63827085495</c:v>
              </c:pt>
              <c:pt idx="47">
                <c:v>15684.971981048584</c:v>
              </c:pt>
              <c:pt idx="48">
                <c:v>7550.5308790206909</c:v>
              </c:pt>
            </c:numLit>
          </c:val>
          <c:extLst>
            <c:ext xmlns:c16="http://schemas.microsoft.com/office/drawing/2014/chart" uri="{C3380CC4-5D6E-409C-BE32-E72D297353CC}">
              <c16:uniqueId val="{0000000E-88BE-4ED4-BF02-A2C0662AFC7A}"/>
            </c:ext>
          </c:extLst>
        </c:ser>
        <c:ser>
          <c:idx val="15"/>
          <c:order val="15"/>
          <c:tx>
            <c:v>Uden konv - 2020 - April</c:v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2.0321767078712583E-4</c:v>
              </c:pt>
              <c:pt idx="1">
                <c:v>97610.282596842502</c:v>
              </c:pt>
              <c:pt idx="2">
                <c:v>918027.75183105469</c:v>
              </c:pt>
              <c:pt idx="3">
                <c:v>0</c:v>
              </c:pt>
              <c:pt idx="4">
                <c:v>0</c:v>
              </c:pt>
              <c:pt idx="5">
                <c:v>247.36772155761719</c:v>
              </c:pt>
              <c:pt idx="6">
                <c:v>132874.99893951416</c:v>
              </c:pt>
              <c:pt idx="7">
                <c:v>0</c:v>
              </c:pt>
              <c:pt idx="8">
                <c:v>111258.54564666748</c:v>
              </c:pt>
              <c:pt idx="9">
                <c:v>626137.0510559082</c:v>
              </c:pt>
              <c:pt idx="10">
                <c:v>428.16793823242188</c:v>
              </c:pt>
              <c:pt idx="11">
                <c:v>15017.520635604858</c:v>
              </c:pt>
              <c:pt idx="12">
                <c:v>0</c:v>
              </c:pt>
              <c:pt idx="13">
                <c:v>0</c:v>
              </c:pt>
              <c:pt idx="14">
                <c:v>408315.90454101563</c:v>
              </c:pt>
              <c:pt idx="15">
                <c:v>175770.44787597656</c:v>
              </c:pt>
              <c:pt idx="16">
                <c:v>178359.75720214844</c:v>
              </c:pt>
              <c:pt idx="17">
                <c:v>0</c:v>
              </c:pt>
              <c:pt idx="18">
                <c:v>99359.541854858398</c:v>
              </c:pt>
              <c:pt idx="19">
                <c:v>143338.14994812012</c:v>
              </c:pt>
              <c:pt idx="20">
                <c:v>33978.629230499268</c:v>
              </c:pt>
              <c:pt idx="21">
                <c:v>47050.190307617188</c:v>
              </c:pt>
              <c:pt idx="22">
                <c:v>14042.104084014893</c:v>
              </c:pt>
              <c:pt idx="23">
                <c:v>23608.454732656479</c:v>
              </c:pt>
              <c:pt idx="24">
                <c:v>1570.0159278810024</c:v>
              </c:pt>
              <c:pt idx="25">
                <c:v>4653.876769900322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662.83026123046875</c:v>
              </c:pt>
              <c:pt idx="30">
                <c:v>0</c:v>
              </c:pt>
              <c:pt idx="31">
                <c:v>559.91639804840088</c:v>
              </c:pt>
              <c:pt idx="32">
                <c:v>323.2577486038208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3531.9424815177917</c:v>
              </c:pt>
              <c:pt idx="38">
                <c:v>0</c:v>
              </c:pt>
              <c:pt idx="39">
                <c:v>26307.074371337891</c:v>
              </c:pt>
              <c:pt idx="40">
                <c:v>599.87484579265583</c:v>
              </c:pt>
              <c:pt idx="41">
                <c:v>0</c:v>
              </c:pt>
              <c:pt idx="42">
                <c:v>2777.2205832073232</c:v>
              </c:pt>
              <c:pt idx="43">
                <c:v>-1827.4240317344666</c:v>
              </c:pt>
              <c:pt idx="44">
                <c:v>-2334.0490083694458</c:v>
              </c:pt>
              <c:pt idx="45">
                <c:v>-1486.3341169655323</c:v>
              </c:pt>
              <c:pt idx="46">
                <c:v>1500.6959612369537</c:v>
              </c:pt>
              <c:pt idx="47">
                <c:v>7310.0272178649902</c:v>
              </c:pt>
              <c:pt idx="48">
                <c:v>144.39559936523438</c:v>
              </c:pt>
            </c:numLit>
          </c:val>
          <c:extLst>
            <c:ext xmlns:c16="http://schemas.microsoft.com/office/drawing/2014/chart" uri="{C3380CC4-5D6E-409C-BE32-E72D297353CC}">
              <c16:uniqueId val="{0000000F-88BE-4ED4-BF02-A2C0662AFC7A}"/>
            </c:ext>
          </c:extLst>
        </c:ser>
        <c:ser>
          <c:idx val="16"/>
          <c:order val="16"/>
          <c:tx>
            <c:v>Uden konv - 2020 - Maj</c:v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7.0562089240411296E-4</c:v>
              </c:pt>
              <c:pt idx="1">
                <c:v>0</c:v>
              </c:pt>
              <c:pt idx="2">
                <c:v>730791.83807373047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2668.6566028594971</c:v>
              </c:pt>
              <c:pt idx="7">
                <c:v>0</c:v>
              </c:pt>
              <c:pt idx="8">
                <c:v>83529.633293151855</c:v>
              </c:pt>
              <c:pt idx="9">
                <c:v>291995.65547180176</c:v>
              </c:pt>
              <c:pt idx="10">
                <c:v>0</c:v>
              </c:pt>
              <c:pt idx="11">
                <c:v>3256.5664968490601</c:v>
              </c:pt>
              <c:pt idx="12">
                <c:v>0</c:v>
              </c:pt>
              <c:pt idx="13">
                <c:v>0</c:v>
              </c:pt>
              <c:pt idx="14">
                <c:v>260426.59423828125</c:v>
              </c:pt>
              <c:pt idx="15">
                <c:v>181578.95405578613</c:v>
              </c:pt>
              <c:pt idx="16">
                <c:v>196301.27124023438</c:v>
              </c:pt>
              <c:pt idx="17">
                <c:v>0</c:v>
              </c:pt>
              <c:pt idx="18">
                <c:v>112867.74938964844</c:v>
              </c:pt>
              <c:pt idx="19">
                <c:v>100241.73248291016</c:v>
              </c:pt>
              <c:pt idx="20">
                <c:v>3919.844970703125</c:v>
              </c:pt>
              <c:pt idx="21">
                <c:v>33144.769172668457</c:v>
              </c:pt>
              <c:pt idx="22">
                <c:v>8505.3354513645172</c:v>
              </c:pt>
              <c:pt idx="23">
                <c:v>3135.2105756998062</c:v>
              </c:pt>
              <c:pt idx="24">
                <c:v>47.254058837890625</c:v>
              </c:pt>
              <c:pt idx="25">
                <c:v>167.54044485092163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13174.427225112915</c:v>
              </c:pt>
              <c:pt idx="30">
                <c:v>43.5538330078125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28653.502960205078</c:v>
              </c:pt>
              <c:pt idx="40">
                <c:v>784.06688264780678</c:v>
              </c:pt>
              <c:pt idx="41">
                <c:v>0</c:v>
              </c:pt>
              <c:pt idx="42">
                <c:v>3629.9683150241617</c:v>
              </c:pt>
              <c:pt idx="43">
                <c:v>1907.5501377731562</c:v>
              </c:pt>
              <c:pt idx="44">
                <c:v>7767.8314371109009</c:v>
              </c:pt>
              <c:pt idx="45">
                <c:v>830.66307778656483</c:v>
              </c:pt>
              <c:pt idx="46">
                <c:v>230.05887937545776</c:v>
              </c:pt>
              <c:pt idx="47">
                <c:v>1299.5603942871094</c:v>
              </c:pt>
              <c:pt idx="48">
                <c:v>433.18679809570313</c:v>
              </c:pt>
            </c:numLit>
          </c:val>
          <c:extLst>
            <c:ext xmlns:c16="http://schemas.microsoft.com/office/drawing/2014/chart" uri="{C3380CC4-5D6E-409C-BE32-E72D297353CC}">
              <c16:uniqueId val="{00000010-88BE-4ED4-BF02-A2C0662AFC7A}"/>
            </c:ext>
          </c:extLst>
        </c:ser>
        <c:ser>
          <c:idx val="17"/>
          <c:order val="17"/>
          <c:tx>
            <c:v>Uden konv - 2020 - Juni</c:v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1.6478361503686756E-3</c:v>
              </c:pt>
              <c:pt idx="1">
                <c:v>0</c:v>
              </c:pt>
              <c:pt idx="2">
                <c:v>591536.70550537109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28555.921524047852</c:v>
              </c:pt>
              <c:pt idx="9">
                <c:v>87871.860656738281</c:v>
              </c:pt>
              <c:pt idx="10">
                <c:v>0</c:v>
              </c:pt>
              <c:pt idx="11">
                <c:v>1133.192440032959</c:v>
              </c:pt>
              <c:pt idx="12">
                <c:v>0</c:v>
              </c:pt>
              <c:pt idx="13">
                <c:v>0</c:v>
              </c:pt>
              <c:pt idx="14">
                <c:v>261604.9951171875</c:v>
              </c:pt>
              <c:pt idx="15">
                <c:v>67176.636688232422</c:v>
              </c:pt>
              <c:pt idx="16">
                <c:v>189705.12637329102</c:v>
              </c:pt>
              <c:pt idx="17">
                <c:v>0</c:v>
              </c:pt>
              <c:pt idx="18">
                <c:v>89960.450790405273</c:v>
              </c:pt>
              <c:pt idx="19">
                <c:v>94620.933380126953</c:v>
              </c:pt>
              <c:pt idx="20">
                <c:v>0</c:v>
              </c:pt>
              <c:pt idx="21">
                <c:v>3135.8759765625</c:v>
              </c:pt>
              <c:pt idx="22">
                <c:v>3495.771390914917</c:v>
              </c:pt>
              <c:pt idx="23">
                <c:v>127.96727901697159</c:v>
              </c:pt>
              <c:pt idx="24">
                <c:v>48.733516693115234</c:v>
              </c:pt>
              <c:pt idx="25">
                <c:v>54.720188140869141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8692.7066402435303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19.293014526367188</c:v>
              </c:pt>
              <c:pt idx="38">
                <c:v>0</c:v>
              </c:pt>
              <c:pt idx="39">
                <c:v>28473.008453369141</c:v>
              </c:pt>
              <c:pt idx="40">
                <c:v>854.6631142400438</c:v>
              </c:pt>
              <c:pt idx="41">
                <c:v>0</c:v>
              </c:pt>
              <c:pt idx="42">
                <c:v>3956.8053452511085</c:v>
              </c:pt>
              <c:pt idx="43">
                <c:v>-3272.9668694734573</c:v>
              </c:pt>
              <c:pt idx="44">
                <c:v>-6789.1683883070946</c:v>
              </c:pt>
              <c:pt idx="45">
                <c:v>-2086.4109682552516</c:v>
              </c:pt>
              <c:pt idx="46">
                <c:v>37.609482884407043</c:v>
              </c:pt>
              <c:pt idx="47">
                <c:v>0</c:v>
              </c:pt>
              <c:pt idx="4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1-88BE-4ED4-BF02-A2C0662AFC7A}"/>
            </c:ext>
          </c:extLst>
        </c:ser>
        <c:ser>
          <c:idx val="18"/>
          <c:order val="18"/>
          <c:tx>
            <c:v>Uden konv - 2020 - Juli</c:v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457060.72973632813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3680.7570648193359</c:v>
              </c:pt>
              <c:pt idx="12">
                <c:v>325.44913291931152</c:v>
              </c:pt>
              <c:pt idx="13">
                <c:v>0</c:v>
              </c:pt>
              <c:pt idx="14">
                <c:v>377043.5222454071</c:v>
              </c:pt>
              <c:pt idx="15">
                <c:v>149515.24341917038</c:v>
              </c:pt>
              <c:pt idx="16">
                <c:v>51186.084167480469</c:v>
              </c:pt>
              <c:pt idx="17">
                <c:v>0</c:v>
              </c:pt>
              <c:pt idx="18">
                <c:v>112863.76341247559</c:v>
              </c:pt>
              <c:pt idx="19">
                <c:v>155538.55240249634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2322.6430971026421</c:v>
              </c:pt>
              <c:pt idx="24">
                <c:v>2001.3939409255981</c:v>
              </c:pt>
              <c:pt idx="25">
                <c:v>2395.4730253219604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5780.4400315284729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1690.4498134851456</c:v>
              </c:pt>
              <c:pt idx="38">
                <c:v>0</c:v>
              </c:pt>
              <c:pt idx="39">
                <c:v>29420.604614257813</c:v>
              </c:pt>
              <c:pt idx="40">
                <c:v>693.10187628737185</c:v>
              </c:pt>
              <c:pt idx="41">
                <c:v>0</c:v>
              </c:pt>
              <c:pt idx="42">
                <c:v>3208.8306479934836</c:v>
              </c:pt>
              <c:pt idx="43">
                <c:v>2944.4068418070674</c:v>
              </c:pt>
              <c:pt idx="44">
                <c:v>0</c:v>
              </c:pt>
              <c:pt idx="45">
                <c:v>904.01216171681881</c:v>
              </c:pt>
              <c:pt idx="46">
                <c:v>288.79119873046875</c:v>
              </c:pt>
              <c:pt idx="47">
                <c:v>0</c:v>
              </c:pt>
              <c:pt idx="4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2-88BE-4ED4-BF02-A2C0662AFC7A}"/>
            </c:ext>
          </c:extLst>
        </c:ser>
        <c:ser>
          <c:idx val="19"/>
          <c:order val="19"/>
          <c:tx>
            <c:v>Uden konv - 2020 - August</c:v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1.4871303505969991E-5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5832.1001663208008</c:v>
              </c:pt>
              <c:pt idx="9">
                <c:v>12023.236083984375</c:v>
              </c:pt>
              <c:pt idx="10">
                <c:v>0</c:v>
              </c:pt>
              <c:pt idx="11">
                <c:v>2488.4234795570374</c:v>
              </c:pt>
              <c:pt idx="12">
                <c:v>1275.6845064163208</c:v>
              </c:pt>
              <c:pt idx="13">
                <c:v>0</c:v>
              </c:pt>
              <c:pt idx="14">
                <c:v>383362.35153961182</c:v>
              </c:pt>
              <c:pt idx="15">
                <c:v>153844.4638531208</c:v>
              </c:pt>
              <c:pt idx="16">
                <c:v>196301.27124023438</c:v>
              </c:pt>
              <c:pt idx="17">
                <c:v>0</c:v>
              </c:pt>
              <c:pt idx="18">
                <c:v>108156.95454406738</c:v>
              </c:pt>
              <c:pt idx="19">
                <c:v>155028.17024230957</c:v>
              </c:pt>
              <c:pt idx="20">
                <c:v>29.243000030517578</c:v>
              </c:pt>
              <c:pt idx="21">
                <c:v>15363.425952911377</c:v>
              </c:pt>
              <c:pt idx="22">
                <c:v>2582.3791999816895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4441.9829111099243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10.375637054443359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726.14987660304178</c:v>
              </c:pt>
              <c:pt idx="41">
                <c:v>0</c:v>
              </c:pt>
              <c:pt idx="42">
                <c:v>3361.8318714572815</c:v>
              </c:pt>
              <c:pt idx="43">
                <c:v>-3418.6402475833893</c:v>
              </c:pt>
              <c:pt idx="44">
                <c:v>-5377.9981784820557</c:v>
              </c:pt>
              <c:pt idx="45">
                <c:v>-1307.2432428896427</c:v>
              </c:pt>
              <c:pt idx="46">
                <c:v>0</c:v>
              </c:pt>
              <c:pt idx="47">
                <c:v>943.08345794677734</c:v>
              </c:pt>
              <c:pt idx="4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3-88BE-4ED4-BF02-A2C0662AFC7A}"/>
            </c:ext>
          </c:extLst>
        </c:ser>
        <c:ser>
          <c:idx val="20"/>
          <c:order val="20"/>
          <c:tx>
            <c:v>Uden konv - 2020 - September</c:v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2013.5216369628906</c:v>
              </c:pt>
              <c:pt idx="7">
                <c:v>0</c:v>
              </c:pt>
              <c:pt idx="8">
                <c:v>87369.431465148926</c:v>
              </c:pt>
              <c:pt idx="9">
                <c:v>341399.73837280273</c:v>
              </c:pt>
              <c:pt idx="10">
                <c:v>0</c:v>
              </c:pt>
              <c:pt idx="11">
                <c:v>3395.0812110900879</c:v>
              </c:pt>
              <c:pt idx="12">
                <c:v>499.93275451660156</c:v>
              </c:pt>
              <c:pt idx="13">
                <c:v>0</c:v>
              </c:pt>
              <c:pt idx="14">
                <c:v>395942.6953125</c:v>
              </c:pt>
              <c:pt idx="15">
                <c:v>162638.17303466797</c:v>
              </c:pt>
              <c:pt idx="16">
                <c:v>175985.14505004883</c:v>
              </c:pt>
              <c:pt idx="17">
                <c:v>0</c:v>
              </c:pt>
              <c:pt idx="18">
                <c:v>31244.196182250977</c:v>
              </c:pt>
              <c:pt idx="19">
                <c:v>155935.82084655762</c:v>
              </c:pt>
              <c:pt idx="20">
                <c:v>5794.724178314209</c:v>
              </c:pt>
              <c:pt idx="21">
                <c:v>34826.341590881348</c:v>
              </c:pt>
              <c:pt idx="22">
                <c:v>15423.325902938843</c:v>
              </c:pt>
              <c:pt idx="23">
                <c:v>175.12738180160522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5700.2017917633057</c:v>
              </c:pt>
              <c:pt idx="30">
                <c:v>566.1998291015625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565.12633514404297</c:v>
              </c:pt>
              <c:pt idx="35">
                <c:v>0</c:v>
              </c:pt>
              <c:pt idx="36">
                <c:v>0</c:v>
              </c:pt>
              <c:pt idx="37">
                <c:v>128.52249431610107</c:v>
              </c:pt>
              <c:pt idx="38">
                <c:v>0</c:v>
              </c:pt>
              <c:pt idx="39">
                <c:v>0</c:v>
              </c:pt>
              <c:pt idx="40">
                <c:v>576.46160092344508</c:v>
              </c:pt>
              <c:pt idx="41">
                <c:v>0</c:v>
              </c:pt>
              <c:pt idx="42">
                <c:v>2668.8250639496837</c:v>
              </c:pt>
              <c:pt idx="43">
                <c:v>2032.3810955220833</c:v>
              </c:pt>
              <c:pt idx="44">
                <c:v>5377.9977418482304</c:v>
              </c:pt>
              <c:pt idx="45">
                <c:v>1795.0680992668495</c:v>
              </c:pt>
              <c:pt idx="46">
                <c:v>383.4153071641922</c:v>
              </c:pt>
              <c:pt idx="47">
                <c:v>721.97799682617188</c:v>
              </c:pt>
              <c:pt idx="4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4-88BE-4ED4-BF02-A2C0662AFC7A}"/>
            </c:ext>
          </c:extLst>
        </c:ser>
        <c:ser>
          <c:idx val="21"/>
          <c:order val="21"/>
          <c:tx>
            <c:v>Uden konv - 2020 - Oktober</c:v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10627.752271013571</c:v>
              </c:pt>
              <c:pt idx="1">
                <c:v>22424.898008746386</c:v>
              </c:pt>
              <c:pt idx="2">
                <c:v>840673.86657714844</c:v>
              </c:pt>
              <c:pt idx="3">
                <c:v>5566.576416015625</c:v>
              </c:pt>
              <c:pt idx="4">
                <c:v>0</c:v>
              </c:pt>
              <c:pt idx="5">
                <c:v>715.6812744140625</c:v>
              </c:pt>
              <c:pt idx="6">
                <c:v>22576.882568359375</c:v>
              </c:pt>
              <c:pt idx="7">
                <c:v>0</c:v>
              </c:pt>
              <c:pt idx="8">
                <c:v>95925.173110961914</c:v>
              </c:pt>
              <c:pt idx="9">
                <c:v>471623.73901367188</c:v>
              </c:pt>
              <c:pt idx="10">
                <c:v>0</c:v>
              </c:pt>
              <c:pt idx="11">
                <c:v>4535.8537216186523</c:v>
              </c:pt>
              <c:pt idx="12">
                <c:v>0</c:v>
              </c:pt>
              <c:pt idx="13">
                <c:v>0</c:v>
              </c:pt>
              <c:pt idx="14">
                <c:v>377088.28125</c:v>
              </c:pt>
              <c:pt idx="15">
                <c:v>175517.90412902832</c:v>
              </c:pt>
              <c:pt idx="16">
                <c:v>190496.66375732422</c:v>
              </c:pt>
              <c:pt idx="17">
                <c:v>0</c:v>
              </c:pt>
              <c:pt idx="18">
                <c:v>112867.74938964844</c:v>
              </c:pt>
              <c:pt idx="19">
                <c:v>158048.51989746094</c:v>
              </c:pt>
              <c:pt idx="20">
                <c:v>14214.040302276611</c:v>
              </c:pt>
              <c:pt idx="21">
                <c:v>47290.596229553223</c:v>
              </c:pt>
              <c:pt idx="22">
                <c:v>13787.998107910156</c:v>
              </c:pt>
              <c:pt idx="23">
                <c:v>11122.143272042274</c:v>
              </c:pt>
              <c:pt idx="24">
                <c:v>380.24343597888947</c:v>
              </c:pt>
              <c:pt idx="25">
                <c:v>1451.877293586731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20872.117936134338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89.426988840103149</c:v>
              </c:pt>
              <c:pt idx="38">
                <c:v>0</c:v>
              </c:pt>
              <c:pt idx="39">
                <c:v>28969.368347167969</c:v>
              </c:pt>
              <c:pt idx="40">
                <c:v>261.72116645239294</c:v>
              </c:pt>
              <c:pt idx="41">
                <c:v>0</c:v>
              </c:pt>
              <c:pt idx="42">
                <c:v>1211.6817605851684</c:v>
              </c:pt>
              <c:pt idx="43">
                <c:v>-2707.4176866710186</c:v>
              </c:pt>
              <c:pt idx="44">
                <c:v>-4172.1273611187935</c:v>
              </c:pt>
              <c:pt idx="45">
                <c:v>-4009.5068478956819</c:v>
              </c:pt>
              <c:pt idx="46">
                <c:v>2165.1466917991638</c:v>
              </c:pt>
              <c:pt idx="47">
                <c:v>3460.5096111297607</c:v>
              </c:pt>
              <c:pt idx="48">
                <c:v>794.17579650878906</c:v>
              </c:pt>
            </c:numLit>
          </c:val>
          <c:extLst>
            <c:ext xmlns:c16="http://schemas.microsoft.com/office/drawing/2014/chart" uri="{C3380CC4-5D6E-409C-BE32-E72D297353CC}">
              <c16:uniqueId val="{00000015-88BE-4ED4-BF02-A2C0662AFC7A}"/>
            </c:ext>
          </c:extLst>
        </c:ser>
        <c:ser>
          <c:idx val="22"/>
          <c:order val="22"/>
          <c:tx>
            <c:v>Uden konv - 2020 - November</c:v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42952.785858154297</c:v>
              </c:pt>
              <c:pt idx="1">
                <c:v>217365.2882232666</c:v>
              </c:pt>
              <c:pt idx="2">
                <c:v>971059.36360168457</c:v>
              </c:pt>
              <c:pt idx="3">
                <c:v>50337.363037109375</c:v>
              </c:pt>
              <c:pt idx="4">
                <c:v>0</c:v>
              </c:pt>
              <c:pt idx="5">
                <c:v>275.46218872070313</c:v>
              </c:pt>
              <c:pt idx="6">
                <c:v>184981.03444266319</c:v>
              </c:pt>
              <c:pt idx="7">
                <c:v>12070.771018981934</c:v>
              </c:pt>
              <c:pt idx="8">
                <c:v>118620.78197479248</c:v>
              </c:pt>
              <c:pt idx="9">
                <c:v>934551.49362182617</c:v>
              </c:pt>
              <c:pt idx="10">
                <c:v>4901.1466884613037</c:v>
              </c:pt>
              <c:pt idx="11">
                <c:v>3512.7165985107422</c:v>
              </c:pt>
              <c:pt idx="12">
                <c:v>0</c:v>
              </c:pt>
              <c:pt idx="13">
                <c:v>0</c:v>
              </c:pt>
              <c:pt idx="14">
                <c:v>394764.29443359375</c:v>
              </c:pt>
              <c:pt idx="15">
                <c:v>178295.88534545898</c:v>
              </c:pt>
              <c:pt idx="16">
                <c:v>189705.12637329102</c:v>
              </c:pt>
              <c:pt idx="17">
                <c:v>0</c:v>
              </c:pt>
              <c:pt idx="18">
                <c:v>103006.548828125</c:v>
              </c:pt>
              <c:pt idx="19">
                <c:v>155887.54623413086</c:v>
              </c:pt>
              <c:pt idx="20">
                <c:v>57400.445078372955</c:v>
              </c:pt>
              <c:pt idx="21">
                <c:v>76144.683135986328</c:v>
              </c:pt>
              <c:pt idx="22">
                <c:v>25991.207885742188</c:v>
              </c:pt>
              <c:pt idx="23">
                <c:v>34394.279130876064</c:v>
              </c:pt>
              <c:pt idx="24">
                <c:v>299.12753674387932</c:v>
              </c:pt>
              <c:pt idx="25">
                <c:v>1712.5514994859695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10510.37938117981</c:v>
              </c:pt>
              <c:pt idx="30">
                <c:v>0</c:v>
              </c:pt>
              <c:pt idx="31">
                <c:v>486.85044956207275</c:v>
              </c:pt>
              <c:pt idx="32">
                <c:v>1783.6458299160004</c:v>
              </c:pt>
              <c:pt idx="33">
                <c:v>0</c:v>
              </c:pt>
              <c:pt idx="34">
                <c:v>12.271084785461426</c:v>
              </c:pt>
              <c:pt idx="35">
                <c:v>0</c:v>
              </c:pt>
              <c:pt idx="36">
                <c:v>0</c:v>
              </c:pt>
              <c:pt idx="37">
                <c:v>13056.772940516472</c:v>
              </c:pt>
              <c:pt idx="38">
                <c:v>0</c:v>
              </c:pt>
              <c:pt idx="39">
                <c:v>28698.626586914063</c:v>
              </c:pt>
              <c:pt idx="40">
                <c:v>83.659737203735858</c:v>
              </c:pt>
              <c:pt idx="41">
                <c:v>0</c:v>
              </c:pt>
              <c:pt idx="42">
                <c:v>387.31669682264328</c:v>
              </c:pt>
              <c:pt idx="43">
                <c:v>2599.1210352182388</c:v>
              </c:pt>
              <c:pt idx="44">
                <c:v>8669.0164378881454</c:v>
              </c:pt>
              <c:pt idx="45">
                <c:v>4442.6806324720383</c:v>
              </c:pt>
              <c:pt idx="46">
                <c:v>3245.7650299072266</c:v>
              </c:pt>
              <c:pt idx="47">
                <c:v>14126.06104183197</c:v>
              </c:pt>
              <c:pt idx="48">
                <c:v>1407.8570938110352</c:v>
              </c:pt>
            </c:numLit>
          </c:val>
          <c:extLst>
            <c:ext xmlns:c16="http://schemas.microsoft.com/office/drawing/2014/chart" uri="{C3380CC4-5D6E-409C-BE32-E72D297353CC}">
              <c16:uniqueId val="{00000016-88BE-4ED4-BF02-A2C0662AFC7A}"/>
            </c:ext>
          </c:extLst>
        </c:ser>
        <c:ser>
          <c:idx val="23"/>
          <c:order val="23"/>
          <c:tx>
            <c:v>Uden konv - 2020 - December</c:v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78931.758728027344</c:v>
              </c:pt>
              <c:pt idx="1">
                <c:v>443725.66442871094</c:v>
              </c:pt>
              <c:pt idx="2">
                <c:v>787144.7272644043</c:v>
              </c:pt>
              <c:pt idx="3">
                <c:v>232134.49877929688</c:v>
              </c:pt>
              <c:pt idx="4">
                <c:v>0</c:v>
              </c:pt>
              <c:pt idx="5">
                <c:v>562.47268676757813</c:v>
              </c:pt>
              <c:pt idx="6">
                <c:v>296449.03580665588</c:v>
              </c:pt>
              <c:pt idx="7">
                <c:v>4547.1981201171875</c:v>
              </c:pt>
              <c:pt idx="8">
                <c:v>126190.83406066895</c:v>
              </c:pt>
              <c:pt idx="9">
                <c:v>1056950.1693725586</c:v>
              </c:pt>
              <c:pt idx="10">
                <c:v>24825.69931602478</c:v>
              </c:pt>
              <c:pt idx="11">
                <c:v>10379.326475143433</c:v>
              </c:pt>
              <c:pt idx="12">
                <c:v>228.84939193725586</c:v>
              </c:pt>
              <c:pt idx="13">
                <c:v>15602.616760253906</c:v>
              </c:pt>
              <c:pt idx="14">
                <c:v>390050.69091796875</c:v>
              </c:pt>
              <c:pt idx="15">
                <c:v>181831.49780273438</c:v>
              </c:pt>
              <c:pt idx="16">
                <c:v>180734.36935424805</c:v>
              </c:pt>
              <c:pt idx="17">
                <c:v>0</c:v>
              </c:pt>
              <c:pt idx="18">
                <c:v>104675.02670288086</c:v>
              </c:pt>
              <c:pt idx="19">
                <c:v>152422.7604675293</c:v>
              </c:pt>
              <c:pt idx="20">
                <c:v>67415.806654572487</c:v>
              </c:pt>
              <c:pt idx="21">
                <c:v>71840.433532714844</c:v>
              </c:pt>
              <c:pt idx="22">
                <c:v>24872.141990661621</c:v>
              </c:pt>
              <c:pt idx="23">
                <c:v>44282.425365447998</c:v>
              </c:pt>
              <c:pt idx="24">
                <c:v>1653.3979595601559</c:v>
              </c:pt>
              <c:pt idx="25">
                <c:v>5185.4813929796219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12413.846592903137</c:v>
              </c:pt>
              <c:pt idx="30">
                <c:v>1025.8893051147461</c:v>
              </c:pt>
              <c:pt idx="31">
                <c:v>1739.7066357135773</c:v>
              </c:pt>
              <c:pt idx="32">
                <c:v>5201.9878270626068</c:v>
              </c:pt>
              <c:pt idx="33">
                <c:v>0</c:v>
              </c:pt>
              <c:pt idx="34">
                <c:v>427.43536376953125</c:v>
              </c:pt>
              <c:pt idx="35">
                <c:v>0</c:v>
              </c:pt>
              <c:pt idx="36">
                <c:v>159.22332763671875</c:v>
              </c:pt>
              <c:pt idx="37">
                <c:v>16903.887339711189</c:v>
              </c:pt>
              <c:pt idx="38">
                <c:v>0</c:v>
              </c:pt>
              <c:pt idx="39">
                <c:v>28698.626586914063</c:v>
              </c:pt>
              <c:pt idx="40">
                <c:v>39.234165839385241</c:v>
              </c:pt>
              <c:pt idx="41">
                <c:v>0</c:v>
              </c:pt>
              <c:pt idx="42">
                <c:v>181.64111042697914</c:v>
              </c:pt>
              <c:pt idx="43">
                <c:v>108.29665181040764</c:v>
              </c:pt>
              <c:pt idx="44">
                <c:v>-4496.8940076828003</c:v>
              </c:pt>
              <c:pt idx="45">
                <c:v>-433.17932566255331</c:v>
              </c:pt>
              <c:pt idx="46">
                <c:v>9665.2175245285034</c:v>
              </c:pt>
              <c:pt idx="47">
                <c:v>16370.485999584198</c:v>
              </c:pt>
              <c:pt idx="48">
                <c:v>4679.093273639679</c:v>
              </c:pt>
            </c:numLit>
          </c:val>
          <c:extLst>
            <c:ext xmlns:c16="http://schemas.microsoft.com/office/drawing/2014/chart" uri="{C3380CC4-5D6E-409C-BE32-E72D297353CC}">
              <c16:uniqueId val="{00000017-88BE-4ED4-BF02-A2C0662AFC7A}"/>
            </c:ext>
          </c:extLst>
        </c:ser>
        <c:ser>
          <c:idx val="24"/>
          <c:order val="24"/>
          <c:tx>
            <c:v>Uden konv - 2025 - Januar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50777.010864257813</c:v>
              </c:pt>
              <c:pt idx="1">
                <c:v>596254.64544677734</c:v>
              </c:pt>
              <c:pt idx="2">
                <c:v>940256.56115722656</c:v>
              </c:pt>
              <c:pt idx="3">
                <c:v>206768.17895507813</c:v>
              </c:pt>
              <c:pt idx="4">
                <c:v>0</c:v>
              </c:pt>
              <c:pt idx="5">
                <c:v>664055.5048661232</c:v>
              </c:pt>
              <c:pt idx="6">
                <c:v>0</c:v>
              </c:pt>
              <c:pt idx="7">
                <c:v>145043.82991027832</c:v>
              </c:pt>
              <c:pt idx="8">
                <c:v>124237.73803710938</c:v>
              </c:pt>
              <c:pt idx="9">
                <c:v>1069740.6975708008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742.98175048828125</c:v>
              </c:pt>
              <c:pt idx="14">
                <c:v>437775.92651367188</c:v>
              </c:pt>
              <c:pt idx="15">
                <c:v>181578.95405578613</c:v>
              </c:pt>
              <c:pt idx="16">
                <c:v>168333.61700439453</c:v>
              </c:pt>
              <c:pt idx="17">
                <c:v>0</c:v>
              </c:pt>
              <c:pt idx="18">
                <c:v>106192.24349975586</c:v>
              </c:pt>
              <c:pt idx="19">
                <c:v>161084.01626586914</c:v>
              </c:pt>
              <c:pt idx="20">
                <c:v>75990.678588867188</c:v>
              </c:pt>
              <c:pt idx="21">
                <c:v>86913.630828857422</c:v>
              </c:pt>
              <c:pt idx="22">
                <c:v>26857.581481933594</c:v>
              </c:pt>
              <c:pt idx="23">
                <c:v>26965.87818145752</c:v>
              </c:pt>
              <c:pt idx="24">
                <c:v>6565.205400288105</c:v>
              </c:pt>
              <c:pt idx="25">
                <c:v>22308.905918836594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168269.27162289619</c:v>
              </c:pt>
              <c:pt idx="30">
                <c:v>1592.7481384277344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110999.28246021271</c:v>
              </c:pt>
              <c:pt idx="35">
                <c:v>47146.8123447299</c:v>
              </c:pt>
              <c:pt idx="36">
                <c:v>21623.81742477417</c:v>
              </c:pt>
              <c:pt idx="37">
                <c:v>135618.01360926032</c:v>
              </c:pt>
              <c:pt idx="38">
                <c:v>0</c:v>
              </c:pt>
              <c:pt idx="39">
                <c:v>30503.571655273438</c:v>
              </c:pt>
              <c:pt idx="40">
                <c:v>74.592470573377796</c:v>
              </c:pt>
              <c:pt idx="41">
                <c:v>0</c:v>
              </c:pt>
              <c:pt idx="42">
                <c:v>1381.3530955840833</c:v>
              </c:pt>
              <c:pt idx="43">
                <c:v>96.317431926727295</c:v>
              </c:pt>
              <c:pt idx="44">
                <c:v>506.59463810920715</c:v>
              </c:pt>
              <c:pt idx="45">
                <c:v>1455.739234726876</c:v>
              </c:pt>
              <c:pt idx="46">
                <c:v>30173.822793960571</c:v>
              </c:pt>
              <c:pt idx="47">
                <c:v>25106.784839630127</c:v>
              </c:pt>
              <c:pt idx="48">
                <c:v>80333.003715515137</c:v>
              </c:pt>
            </c:numLit>
          </c:val>
          <c:extLst>
            <c:ext xmlns:c16="http://schemas.microsoft.com/office/drawing/2014/chart" uri="{C3380CC4-5D6E-409C-BE32-E72D297353CC}">
              <c16:uniqueId val="{00000018-88BE-4ED4-BF02-A2C0662AFC7A}"/>
            </c:ext>
          </c:extLst>
        </c:ser>
        <c:ser>
          <c:idx val="25"/>
          <c:order val="25"/>
          <c:tx>
            <c:v>Uden konv - 2025 - Februar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15943.981567382813</c:v>
              </c:pt>
              <c:pt idx="1">
                <c:v>502541.82150268555</c:v>
              </c:pt>
              <c:pt idx="2">
                <c:v>946218.72033691406</c:v>
              </c:pt>
              <c:pt idx="3">
                <c:v>69481.972290039063</c:v>
              </c:pt>
              <c:pt idx="4">
                <c:v>0</c:v>
              </c:pt>
              <c:pt idx="5">
                <c:v>404442.74370360374</c:v>
              </c:pt>
              <c:pt idx="6">
                <c:v>0</c:v>
              </c:pt>
              <c:pt idx="7">
                <c:v>125342.62013053894</c:v>
              </c:pt>
              <c:pt idx="8">
                <c:v>117059.5576171875</c:v>
              </c:pt>
              <c:pt idx="9">
                <c:v>1006361.97265625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343503.85620117188</c:v>
              </c:pt>
              <c:pt idx="15">
                <c:v>157839.84184265137</c:v>
              </c:pt>
              <c:pt idx="16">
                <c:v>173610.53289794922</c:v>
              </c:pt>
              <c:pt idx="17">
                <c:v>0</c:v>
              </c:pt>
              <c:pt idx="18">
                <c:v>96027.812164306641</c:v>
              </c:pt>
              <c:pt idx="19">
                <c:v>124494.52423095703</c:v>
              </c:pt>
              <c:pt idx="20">
                <c:v>66124.020389556885</c:v>
              </c:pt>
              <c:pt idx="21">
                <c:v>63088.355804443359</c:v>
              </c:pt>
              <c:pt idx="22">
                <c:v>23933.570594787598</c:v>
              </c:pt>
              <c:pt idx="23">
                <c:v>28562.821277618408</c:v>
              </c:pt>
              <c:pt idx="24">
                <c:v>3381.0021934807301</c:v>
              </c:pt>
              <c:pt idx="25">
                <c:v>11296.04632973671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57749.352511882782</c:v>
              </c:pt>
              <c:pt idx="30">
                <c:v>3927.4031066894531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20533.273392319679</c:v>
              </c:pt>
              <c:pt idx="35">
                <c:v>7959.2401580810547</c:v>
              </c:pt>
              <c:pt idx="36">
                <c:v>2477.7836532592773</c:v>
              </c:pt>
              <c:pt idx="37">
                <c:v>59988.263961970806</c:v>
              </c:pt>
              <c:pt idx="38">
                <c:v>0</c:v>
              </c:pt>
              <c:pt idx="39">
                <c:v>30323.0771484375</c:v>
              </c:pt>
              <c:pt idx="40">
                <c:v>213.30597115925048</c:v>
              </c:pt>
              <c:pt idx="41">
                <c:v>0</c:v>
              </c:pt>
              <c:pt idx="42">
                <c:v>3950.1421943404712</c:v>
              </c:pt>
              <c:pt idx="43">
                <c:v>-96.316476821899414</c:v>
              </c:pt>
              <c:pt idx="44">
                <c:v>3274.6518136262894</c:v>
              </c:pt>
              <c:pt idx="45">
                <c:v>410.01973219960928</c:v>
              </c:pt>
              <c:pt idx="46">
                <c:v>15346.536381602287</c:v>
              </c:pt>
              <c:pt idx="47">
                <c:v>21893.982753753662</c:v>
              </c:pt>
              <c:pt idx="48">
                <c:v>40788.267565727234</c:v>
              </c:pt>
            </c:numLit>
          </c:val>
          <c:extLst>
            <c:ext xmlns:c16="http://schemas.microsoft.com/office/drawing/2014/chart" uri="{C3380CC4-5D6E-409C-BE32-E72D297353CC}">
              <c16:uniqueId val="{00000019-88BE-4ED4-BF02-A2C0662AFC7A}"/>
            </c:ext>
          </c:extLst>
        </c:ser>
        <c:ser>
          <c:idx val="26"/>
          <c:order val="26"/>
          <c:tx>
            <c:v>Uden konv - 2025 - Marts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10627.746459960938</c:v>
              </c:pt>
              <c:pt idx="1">
                <c:v>434330.17190551758</c:v>
              </c:pt>
              <c:pt idx="2">
                <c:v>990378.83996582031</c:v>
              </c:pt>
              <c:pt idx="3">
                <c:v>12327.681045532227</c:v>
              </c:pt>
              <c:pt idx="4">
                <c:v>0</c:v>
              </c:pt>
              <c:pt idx="5">
                <c:v>311917.53434944153</c:v>
              </c:pt>
              <c:pt idx="6">
                <c:v>0</c:v>
              </c:pt>
              <c:pt idx="7">
                <c:v>88933.625480651855</c:v>
              </c:pt>
              <c:pt idx="8">
                <c:v>126630.46484375</c:v>
              </c:pt>
              <c:pt idx="9">
                <c:v>1051324.8261108398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417153.9111328125</c:v>
              </c:pt>
              <c:pt idx="15">
                <c:v>180316.23532104492</c:v>
              </c:pt>
              <c:pt idx="16">
                <c:v>196301.27124023438</c:v>
              </c:pt>
              <c:pt idx="17">
                <c:v>0</c:v>
              </c:pt>
              <c:pt idx="18">
                <c:v>103613.80757141113</c:v>
              </c:pt>
              <c:pt idx="19">
                <c:v>149393.73023986816</c:v>
              </c:pt>
              <c:pt idx="20">
                <c:v>73228.535564422607</c:v>
              </c:pt>
              <c:pt idx="21">
                <c:v>78890.834136962891</c:v>
              </c:pt>
              <c:pt idx="22">
                <c:v>25088.735389709473</c:v>
              </c:pt>
              <c:pt idx="23">
                <c:v>38963.445222854614</c:v>
              </c:pt>
              <c:pt idx="24">
                <c:v>701.7248737514019</c:v>
              </c:pt>
              <c:pt idx="25">
                <c:v>5067.0158623456955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56607.802774429321</c:v>
              </c:pt>
              <c:pt idx="30">
                <c:v>1069.0342864990234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15646.81583404541</c:v>
              </c:pt>
              <c:pt idx="35">
                <c:v>1693.7292547225952</c:v>
              </c:pt>
              <c:pt idx="36">
                <c:v>1302.642448425293</c:v>
              </c:pt>
              <c:pt idx="37">
                <c:v>40658.025457829237</c:v>
              </c:pt>
              <c:pt idx="38">
                <c:v>0</c:v>
              </c:pt>
              <c:pt idx="39">
                <c:v>30593.818908691406</c:v>
              </c:pt>
              <c:pt idx="40">
                <c:v>493.1682851803489</c:v>
              </c:pt>
              <c:pt idx="41">
                <c:v>0</c:v>
              </c:pt>
              <c:pt idx="42">
                <c:v>9132.8191349394619</c:v>
              </c:pt>
              <c:pt idx="43">
                <c:v>540.87535047531128</c:v>
              </c:pt>
              <c:pt idx="44">
                <c:v>1730.8979902267456</c:v>
              </c:pt>
              <c:pt idx="45">
                <c:v>2697.9385940693319</c:v>
              </c:pt>
              <c:pt idx="46">
                <c:v>10204.750196456909</c:v>
              </c:pt>
              <c:pt idx="47">
                <c:v>19542.746314048767</c:v>
              </c:pt>
              <c:pt idx="48">
                <c:v>32460.762234568596</c:v>
              </c:pt>
            </c:numLit>
          </c:val>
          <c:extLst>
            <c:ext xmlns:c16="http://schemas.microsoft.com/office/drawing/2014/chart" uri="{C3380CC4-5D6E-409C-BE32-E72D297353CC}">
              <c16:uniqueId val="{0000001A-88BE-4ED4-BF02-A2C0662AFC7A}"/>
            </c:ext>
          </c:extLst>
        </c:ser>
        <c:ser>
          <c:idx val="27"/>
          <c:order val="27"/>
          <c:tx>
            <c:v>Uden konv - 2025 - April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23017.248291015625</c:v>
              </c:pt>
              <c:pt idx="2">
                <c:v>924990.50250244141</c:v>
              </c:pt>
              <c:pt idx="3">
                <c:v>0</c:v>
              </c:pt>
              <c:pt idx="4">
                <c:v>0</c:v>
              </c:pt>
              <c:pt idx="5">
                <c:v>149444.04872703552</c:v>
              </c:pt>
              <c:pt idx="6">
                <c:v>0</c:v>
              </c:pt>
              <c:pt idx="7">
                <c:v>0</c:v>
              </c:pt>
              <c:pt idx="8">
                <c:v>109350.92025756836</c:v>
              </c:pt>
              <c:pt idx="9">
                <c:v>535118.80310058594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408315.90454101563</c:v>
              </c:pt>
              <c:pt idx="15">
                <c:v>175770.44787597656</c:v>
              </c:pt>
              <c:pt idx="16">
                <c:v>178359.75720214844</c:v>
              </c:pt>
              <c:pt idx="17">
                <c:v>0</c:v>
              </c:pt>
              <c:pt idx="18">
                <c:v>99366.096572875977</c:v>
              </c:pt>
              <c:pt idx="19">
                <c:v>143331.59523010254</c:v>
              </c:pt>
              <c:pt idx="20">
                <c:v>60839.326636314392</c:v>
              </c:pt>
              <c:pt idx="21">
                <c:v>60762.70832824707</c:v>
              </c:pt>
              <c:pt idx="22">
                <c:v>16057.497638702393</c:v>
              </c:pt>
              <c:pt idx="23">
                <c:v>25316.889149188995</c:v>
              </c:pt>
              <c:pt idx="24">
                <c:v>1567.4844169616699</c:v>
              </c:pt>
              <c:pt idx="25">
                <c:v>4886.111715555191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2900.0528366565704</c:v>
              </c:pt>
              <c:pt idx="38">
                <c:v>0</c:v>
              </c:pt>
              <c:pt idx="39">
                <c:v>26307.074371337891</c:v>
              </c:pt>
              <c:pt idx="40">
                <c:v>599.87484579265583</c:v>
              </c:pt>
              <c:pt idx="41">
                <c:v>0</c:v>
              </c:pt>
              <c:pt idx="42">
                <c:v>11108.882332988549</c:v>
              </c:pt>
              <c:pt idx="43">
                <c:v>-253.76643937826157</c:v>
              </c:pt>
              <c:pt idx="44">
                <c:v>-8735.517850279808</c:v>
              </c:pt>
              <c:pt idx="45">
                <c:v>-4457.9870114773512</c:v>
              </c:pt>
              <c:pt idx="46">
                <c:v>1209.3131446838379</c:v>
              </c:pt>
              <c:pt idx="47">
                <c:v>10429.957604706287</c:v>
              </c:pt>
              <c:pt idx="48">
                <c:v>126.99898338317871</c:v>
              </c:pt>
            </c:numLit>
          </c:val>
          <c:extLst>
            <c:ext xmlns:c16="http://schemas.microsoft.com/office/drawing/2014/chart" uri="{C3380CC4-5D6E-409C-BE32-E72D297353CC}">
              <c16:uniqueId val="{0000001B-88BE-4ED4-BF02-A2C0662AFC7A}"/>
            </c:ext>
          </c:extLst>
        </c:ser>
        <c:ser>
          <c:idx val="28"/>
          <c:order val="28"/>
          <c:tx>
            <c:v>Uden konv - 2025 - Maj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754348.45178222656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84386.799514770508</c:v>
              </c:pt>
              <c:pt idx="9">
                <c:v>192398.53533935547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258725.22415161133</c:v>
              </c:pt>
              <c:pt idx="15">
                <c:v>181031.36920166016</c:v>
              </c:pt>
              <c:pt idx="16">
                <c:v>196301.27124023438</c:v>
              </c:pt>
              <c:pt idx="17">
                <c:v>0</c:v>
              </c:pt>
              <c:pt idx="18">
                <c:v>112867.74938964844</c:v>
              </c:pt>
              <c:pt idx="19">
                <c:v>100241.73248291016</c:v>
              </c:pt>
              <c:pt idx="20">
                <c:v>8756.0216903686523</c:v>
              </c:pt>
              <c:pt idx="21">
                <c:v>33654.517059326172</c:v>
              </c:pt>
              <c:pt idx="22">
                <c:v>11097.20760345459</c:v>
              </c:pt>
              <c:pt idx="23">
                <c:v>3803.5907402038574</c:v>
              </c:pt>
              <c:pt idx="24">
                <c:v>28.826648712158203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43.5538330078125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28473.008453369141</c:v>
              </c:pt>
              <c:pt idx="40">
                <c:v>784.06688264780678</c:v>
              </c:pt>
              <c:pt idx="41">
                <c:v>0</c:v>
              </c:pt>
              <c:pt idx="42">
                <c:v>14519.873259180225</c:v>
              </c:pt>
              <c:pt idx="43">
                <c:v>1095.6052815914154</c:v>
              </c:pt>
              <c:pt idx="44">
                <c:v>4518.3804018497467</c:v>
              </c:pt>
              <c:pt idx="45">
                <c:v>6452.1184342401102</c:v>
              </c:pt>
              <c:pt idx="46">
                <c:v>163.54431116580963</c:v>
              </c:pt>
              <c:pt idx="47">
                <c:v>2190.8658654093742</c:v>
              </c:pt>
              <c:pt idx="4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C-88BE-4ED4-BF02-A2C0662AFC7A}"/>
            </c:ext>
          </c:extLst>
        </c:ser>
        <c:ser>
          <c:idx val="29"/>
          <c:order val="29"/>
          <c:tx>
            <c:v>Uden konv - 2025 - Juni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563246.60614013672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26222.229591369629</c:v>
              </c:pt>
              <c:pt idx="9">
                <c:v>57616.272171020508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261015.79467773438</c:v>
              </c:pt>
              <c:pt idx="15">
                <c:v>67176.636688232422</c:v>
              </c:pt>
              <c:pt idx="16">
                <c:v>189705.12637329102</c:v>
              </c:pt>
              <c:pt idx="17">
                <c:v>0</c:v>
              </c:pt>
              <c:pt idx="18">
                <c:v>89960.096481323242</c:v>
              </c:pt>
              <c:pt idx="19">
                <c:v>94621.287689208984</c:v>
              </c:pt>
              <c:pt idx="20">
                <c:v>217.7691650390625</c:v>
              </c:pt>
              <c:pt idx="21">
                <c:v>3724.4851226806641</c:v>
              </c:pt>
              <c:pt idx="22">
                <c:v>7291.9777679443359</c:v>
              </c:pt>
              <c:pt idx="23">
                <c:v>169.02267289161682</c:v>
              </c:pt>
              <c:pt idx="24">
                <c:v>48.733516693115234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121.13765215873718</c:v>
              </c:pt>
              <c:pt idx="38">
                <c:v>0</c:v>
              </c:pt>
              <c:pt idx="39">
                <c:v>28473.008453369141</c:v>
              </c:pt>
              <c:pt idx="40">
                <c:v>854.6631142400438</c:v>
              </c:pt>
              <c:pt idx="41">
                <c:v>0</c:v>
              </c:pt>
              <c:pt idx="42">
                <c:v>15827.22138133226</c:v>
              </c:pt>
              <c:pt idx="43">
                <c:v>-2422.0014762282372</c:v>
              </c:pt>
              <c:pt idx="44">
                <c:v>-1295.0087223052979</c:v>
              </c:pt>
              <c:pt idx="45">
                <c:v>-7520.2396524548531</c:v>
              </c:pt>
              <c:pt idx="46">
                <c:v>18.049449920654297</c:v>
              </c:pt>
              <c:pt idx="47">
                <c:v>0</c:v>
              </c:pt>
              <c:pt idx="4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D-88BE-4ED4-BF02-A2C0662AFC7A}"/>
            </c:ext>
          </c:extLst>
        </c:ser>
        <c:ser>
          <c:idx val="30"/>
          <c:order val="30"/>
          <c:tx>
            <c:v>Uden konv - 2025 - Juli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322435.09063720703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13330.837554931641</c:v>
              </c:pt>
              <c:pt idx="9">
                <c:v>24425.092697143555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401715.56011581421</c:v>
              </c:pt>
              <c:pt idx="15">
                <c:v>161551.84173583984</c:v>
              </c:pt>
              <c:pt idx="16">
                <c:v>51186.084167480469</c:v>
              </c:pt>
              <c:pt idx="17">
                <c:v>0</c:v>
              </c:pt>
              <c:pt idx="18">
                <c:v>112865.26922607422</c:v>
              </c:pt>
              <c:pt idx="19">
                <c:v>156968.47595214844</c:v>
              </c:pt>
              <c:pt idx="20">
                <c:v>3675.2952182292938</c:v>
              </c:pt>
              <c:pt idx="21">
                <c:v>0</c:v>
              </c:pt>
              <c:pt idx="22">
                <c:v>1732.7471923828125</c:v>
              </c:pt>
              <c:pt idx="23">
                <c:v>2208.5804877281189</c:v>
              </c:pt>
              <c:pt idx="24">
                <c:v>1808.1757040023804</c:v>
              </c:pt>
              <c:pt idx="25">
                <c:v>1759.9915655851364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1575.2010469436646</c:v>
              </c:pt>
              <c:pt idx="38">
                <c:v>0</c:v>
              </c:pt>
              <c:pt idx="39">
                <c:v>23238.667755126953</c:v>
              </c:pt>
              <c:pt idx="40">
                <c:v>693.10187628737185</c:v>
              </c:pt>
              <c:pt idx="41">
                <c:v>0</c:v>
              </c:pt>
              <c:pt idx="42">
                <c:v>12835.322592650075</c:v>
              </c:pt>
              <c:pt idx="43">
                <c:v>3746.7055730819702</c:v>
              </c:pt>
              <c:pt idx="44">
                <c:v>1.8835067749023438E-4</c:v>
              </c:pt>
              <c:pt idx="45">
                <c:v>10471.0534015093</c:v>
              </c:pt>
              <c:pt idx="46">
                <c:v>288.79119873046875</c:v>
              </c:pt>
              <c:pt idx="47">
                <c:v>216.59339904785156</c:v>
              </c:pt>
              <c:pt idx="4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E-88BE-4ED4-BF02-A2C0662AFC7A}"/>
            </c:ext>
          </c:extLst>
        </c:ser>
        <c:ser>
          <c:idx val="31"/>
          <c:order val="31"/>
          <c:tx>
            <c:v>Uden konv - 2025 - August</c:v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7747.7608489990234</c:v>
              </c:pt>
              <c:pt idx="9">
                <c:v>14195.640151977539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369841.07364654541</c:v>
              </c:pt>
              <c:pt idx="15">
                <c:v>135784.00179815292</c:v>
              </c:pt>
              <c:pt idx="16">
                <c:v>196301.27124023438</c:v>
              </c:pt>
              <c:pt idx="17">
                <c:v>0</c:v>
              </c:pt>
              <c:pt idx="18">
                <c:v>108147.65393066406</c:v>
              </c:pt>
              <c:pt idx="19">
                <c:v>155037.47085571289</c:v>
              </c:pt>
              <c:pt idx="20">
                <c:v>701.49990081787109</c:v>
              </c:pt>
              <c:pt idx="21">
                <c:v>12543.50390625</c:v>
              </c:pt>
              <c:pt idx="22">
                <c:v>3048.8589296340942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726.14987660304178</c:v>
              </c:pt>
              <c:pt idx="41">
                <c:v>0</c:v>
              </c:pt>
              <c:pt idx="42">
                <c:v>13447.327486125287</c:v>
              </c:pt>
              <c:pt idx="43">
                <c:v>-2707.417583823204</c:v>
              </c:pt>
              <c:pt idx="44">
                <c:v>-3958.7086501121521</c:v>
              </c:pt>
              <c:pt idx="45">
                <c:v>-12851.21748894453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F-88BE-4ED4-BF02-A2C0662AFC7A}"/>
            </c:ext>
          </c:extLst>
        </c:ser>
        <c:ser>
          <c:idx val="32"/>
          <c:order val="32"/>
          <c:tx>
            <c:v>Uden konv - 2025 - September</c:v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6.1881816918685217E-5</c:v>
              </c:pt>
              <c:pt idx="1">
                <c:v>1.1591754218898132E-4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86940.209526062012</c:v>
              </c:pt>
              <c:pt idx="9">
                <c:v>277830.90422058105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395942.6953125</c:v>
              </c:pt>
              <c:pt idx="15">
                <c:v>162638.17303466797</c:v>
              </c:pt>
              <c:pt idx="16">
                <c:v>175985.14505004883</c:v>
              </c:pt>
              <c:pt idx="17">
                <c:v>0</c:v>
              </c:pt>
              <c:pt idx="18">
                <c:v>31248.979354858398</c:v>
              </c:pt>
              <c:pt idx="19">
                <c:v>155931.0376739502</c:v>
              </c:pt>
              <c:pt idx="20">
                <c:v>4287.6384468078613</c:v>
              </c:pt>
              <c:pt idx="21">
                <c:v>49946.574806213379</c:v>
              </c:pt>
              <c:pt idx="22">
                <c:v>21229.593611001968</c:v>
              </c:pt>
              <c:pt idx="23">
                <c:v>258.69356107711792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566.1998291015625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1.7779935910766653E-4</c:v>
              </c:pt>
              <c:pt idx="40">
                <c:v>576.46160092344508</c:v>
              </c:pt>
              <c:pt idx="41">
                <c:v>0</c:v>
              </c:pt>
              <c:pt idx="42">
                <c:v>10675.300255817361</c:v>
              </c:pt>
              <c:pt idx="43">
                <c:v>7.7444314956665039E-4</c:v>
              </c:pt>
              <c:pt idx="44">
                <c:v>3958.7077393531799</c:v>
              </c:pt>
              <c:pt idx="45">
                <c:v>3342.5509876459837</c:v>
              </c:pt>
              <c:pt idx="46">
                <c:v>106.07665657997131</c:v>
              </c:pt>
              <c:pt idx="47">
                <c:v>90.247249603271484</c:v>
              </c:pt>
              <c:pt idx="4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20-88BE-4ED4-BF02-A2C0662AFC7A}"/>
            </c:ext>
          </c:extLst>
        </c:ser>
        <c:ser>
          <c:idx val="33"/>
          <c:order val="33"/>
          <c:tx>
            <c:v>Uden konv - 2025 - Oktober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21319.532592773438</c:v>
              </c:pt>
              <c:pt idx="2">
                <c:v>864055.07000732422</c:v>
              </c:pt>
              <c:pt idx="3">
                <c:v>4198.5932388305664</c:v>
              </c:pt>
              <c:pt idx="4">
                <c:v>0</c:v>
              </c:pt>
              <c:pt idx="5">
                <c:v>35890.132730484009</c:v>
              </c:pt>
              <c:pt idx="6">
                <c:v>0</c:v>
              </c:pt>
              <c:pt idx="7">
                <c:v>2411.4973373413086</c:v>
              </c:pt>
              <c:pt idx="8">
                <c:v>86394.043060302734</c:v>
              </c:pt>
              <c:pt idx="9">
                <c:v>353568.66946411133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377088.28125</c:v>
              </c:pt>
              <c:pt idx="15">
                <c:v>175517.90412902832</c:v>
              </c:pt>
              <c:pt idx="16">
                <c:v>190496.66375732422</c:v>
              </c:pt>
              <c:pt idx="17">
                <c:v>0</c:v>
              </c:pt>
              <c:pt idx="18">
                <c:v>112867.74938964844</c:v>
              </c:pt>
              <c:pt idx="19">
                <c:v>158048.51989746094</c:v>
              </c:pt>
              <c:pt idx="20">
                <c:v>26030.037864685059</c:v>
              </c:pt>
              <c:pt idx="21">
                <c:v>54252.705192565918</c:v>
              </c:pt>
              <c:pt idx="22">
                <c:v>23834.703598022461</c:v>
              </c:pt>
              <c:pt idx="23">
                <c:v>12473.875687599182</c:v>
              </c:pt>
              <c:pt idx="24">
                <c:v>494.47502279281616</c:v>
              </c:pt>
              <c:pt idx="25">
                <c:v>1132.2108879089355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389.85904693603516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129.35535836219788</c:v>
              </c:pt>
              <c:pt idx="38">
                <c:v>0</c:v>
              </c:pt>
              <c:pt idx="39">
                <c:v>27796.154052734375</c:v>
              </c:pt>
              <c:pt idx="40">
                <c:v>261.72116645239294</c:v>
              </c:pt>
              <c:pt idx="41">
                <c:v>0</c:v>
              </c:pt>
              <c:pt idx="42">
                <c:v>4846.72704264801</c:v>
              </c:pt>
              <c:pt idx="43">
                <c:v>-1082.9667315483093</c:v>
              </c:pt>
              <c:pt idx="44">
                <c:v>-6578.9409208297729</c:v>
              </c:pt>
              <c:pt idx="45">
                <c:v>-7614.9333144649863</c:v>
              </c:pt>
              <c:pt idx="46">
                <c:v>1617.3933658599854</c:v>
              </c:pt>
              <c:pt idx="47">
                <c:v>5026.8974721431732</c:v>
              </c:pt>
              <c:pt idx="48">
                <c:v>1857.9951190948486</c:v>
              </c:pt>
            </c:numLit>
          </c:val>
          <c:extLst>
            <c:ext xmlns:c16="http://schemas.microsoft.com/office/drawing/2014/chart" uri="{C3380CC4-5D6E-409C-BE32-E72D297353CC}">
              <c16:uniqueId val="{00000021-88BE-4ED4-BF02-A2C0662AFC7A}"/>
            </c:ext>
          </c:extLst>
        </c:ser>
        <c:ser>
          <c:idx val="34"/>
          <c:order val="34"/>
          <c:tx>
            <c:v>Uden konv - 2025 - November</c:v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5895.1502449123655</c:v>
              </c:pt>
              <c:pt idx="1">
                <c:v>215725.63592529297</c:v>
              </c:pt>
              <c:pt idx="2">
                <c:v>991191.07089233398</c:v>
              </c:pt>
              <c:pt idx="3">
                <c:v>23360.877349853516</c:v>
              </c:pt>
              <c:pt idx="4">
                <c:v>0</c:v>
              </c:pt>
              <c:pt idx="5">
                <c:v>269158.54246139526</c:v>
              </c:pt>
              <c:pt idx="6">
                <c:v>0</c:v>
              </c:pt>
              <c:pt idx="7">
                <c:v>51003.741359710693</c:v>
              </c:pt>
              <c:pt idx="8">
                <c:v>118620.78197479248</c:v>
              </c:pt>
              <c:pt idx="9">
                <c:v>696669.62954711914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394764.29443359375</c:v>
              </c:pt>
              <c:pt idx="15">
                <c:v>178295.88534545898</c:v>
              </c:pt>
              <c:pt idx="16">
                <c:v>189705.12637329102</c:v>
              </c:pt>
              <c:pt idx="17">
                <c:v>0</c:v>
              </c:pt>
              <c:pt idx="18">
                <c:v>103006.99171447754</c:v>
              </c:pt>
              <c:pt idx="19">
                <c:v>155887.10334777832</c:v>
              </c:pt>
              <c:pt idx="20">
                <c:v>78702.942604064941</c:v>
              </c:pt>
              <c:pt idx="21">
                <c:v>77780.574493408203</c:v>
              </c:pt>
              <c:pt idx="22">
                <c:v>25991.207885742188</c:v>
              </c:pt>
              <c:pt idx="23">
                <c:v>38990.626632452011</c:v>
              </c:pt>
              <c:pt idx="24">
                <c:v>443.24130627512932</c:v>
              </c:pt>
              <c:pt idx="25">
                <c:v>2052.5544675588608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11028.959783792496</c:v>
              </c:pt>
              <c:pt idx="38">
                <c:v>0</c:v>
              </c:pt>
              <c:pt idx="39">
                <c:v>28608.379889687756</c:v>
              </c:pt>
              <c:pt idx="40">
                <c:v>83.659737203735858</c:v>
              </c:pt>
              <c:pt idx="41">
                <c:v>0</c:v>
              </c:pt>
              <c:pt idx="42">
                <c:v>1549.266787327826</c:v>
              </c:pt>
              <c:pt idx="43">
                <c:v>1030.3903570175171</c:v>
              </c:pt>
              <c:pt idx="44">
                <c:v>9178.1899747848511</c:v>
              </c:pt>
              <c:pt idx="45">
                <c:v>6220.7263177484274</c:v>
              </c:pt>
              <c:pt idx="46">
                <c:v>2487.397530913353</c:v>
              </c:pt>
              <c:pt idx="47">
                <c:v>20268.598964691162</c:v>
              </c:pt>
              <c:pt idx="48">
                <c:v>6456.7689871788025</c:v>
              </c:pt>
            </c:numLit>
          </c:val>
          <c:extLst>
            <c:ext xmlns:c16="http://schemas.microsoft.com/office/drawing/2014/chart" uri="{C3380CC4-5D6E-409C-BE32-E72D297353CC}">
              <c16:uniqueId val="{00000022-88BE-4ED4-BF02-A2C0662AFC7A}"/>
            </c:ext>
          </c:extLst>
        </c:ser>
        <c:ser>
          <c:idx val="35"/>
          <c:order val="35"/>
          <c:tx>
            <c:v>Uden konv - 2025 - December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20817.348266601563</c:v>
              </c:pt>
              <c:pt idx="1">
                <c:v>359096.33515930176</c:v>
              </c:pt>
              <c:pt idx="2">
                <c:v>819263.84762310982</c:v>
              </c:pt>
              <c:pt idx="3">
                <c:v>189094.880859375</c:v>
              </c:pt>
              <c:pt idx="4">
                <c:v>0</c:v>
              </c:pt>
              <c:pt idx="5">
                <c:v>338413.74668312073</c:v>
              </c:pt>
              <c:pt idx="6">
                <c:v>0</c:v>
              </c:pt>
              <c:pt idx="7">
                <c:v>28346.893600463867</c:v>
              </c:pt>
              <c:pt idx="8">
                <c:v>125461.25451660156</c:v>
              </c:pt>
              <c:pt idx="9">
                <c:v>998130.75720214844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17831.56201171875</c:v>
              </c:pt>
              <c:pt idx="14">
                <c:v>388283.08959960938</c:v>
              </c:pt>
              <c:pt idx="15">
                <c:v>181831.49780273438</c:v>
              </c:pt>
              <c:pt idx="16">
                <c:v>180734.36935424805</c:v>
              </c:pt>
              <c:pt idx="17">
                <c:v>0</c:v>
              </c:pt>
              <c:pt idx="18">
                <c:v>104675.73532104492</c:v>
              </c:pt>
              <c:pt idx="19">
                <c:v>152422.05184936523</c:v>
              </c:pt>
              <c:pt idx="20">
                <c:v>74298.925643920898</c:v>
              </c:pt>
              <c:pt idx="21">
                <c:v>70790.241092681885</c:v>
              </c:pt>
              <c:pt idx="22">
                <c:v>24872.141990661621</c:v>
              </c:pt>
              <c:pt idx="23">
                <c:v>44898.336116790771</c:v>
              </c:pt>
              <c:pt idx="24">
                <c:v>1461.5909098088741</c:v>
              </c:pt>
              <c:pt idx="25">
                <c:v>5041.1810188293457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7138.6260838508606</c:v>
              </c:pt>
              <c:pt idx="30">
                <c:v>1146.1315040588379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18.527763366699219</c:v>
              </c:pt>
              <c:pt idx="35">
                <c:v>0</c:v>
              </c:pt>
              <c:pt idx="36">
                <c:v>0</c:v>
              </c:pt>
              <c:pt idx="37">
                <c:v>19682.25078868866</c:v>
              </c:pt>
              <c:pt idx="38">
                <c:v>0</c:v>
              </c:pt>
              <c:pt idx="39">
                <c:v>28608.379333496094</c:v>
              </c:pt>
              <c:pt idx="40">
                <c:v>39.234165839385241</c:v>
              </c:pt>
              <c:pt idx="41">
                <c:v>0</c:v>
              </c:pt>
              <c:pt idx="42">
                <c:v>726.56444199569523</c:v>
              </c:pt>
              <c:pt idx="43">
                <c:v>52.575816959142685</c:v>
              </c:pt>
              <c:pt idx="44">
                <c:v>-2599.2531092464924</c:v>
              </c:pt>
              <c:pt idx="45">
                <c:v>1394.1979688927531</c:v>
              </c:pt>
              <c:pt idx="46">
                <c:v>8228.1299457550049</c:v>
              </c:pt>
              <c:pt idx="47">
                <c:v>15258.538954734802</c:v>
              </c:pt>
              <c:pt idx="48">
                <c:v>24759.134065628052</c:v>
              </c:pt>
            </c:numLit>
          </c:val>
          <c:extLst>
            <c:ext xmlns:c16="http://schemas.microsoft.com/office/drawing/2014/chart" uri="{C3380CC4-5D6E-409C-BE32-E72D297353CC}">
              <c16:uniqueId val="{00000023-88BE-4ED4-BF02-A2C0662AFC7A}"/>
            </c:ext>
          </c:extLst>
        </c:ser>
        <c:ser>
          <c:idx val="36"/>
          <c:order val="36"/>
          <c:tx>
            <c:v>Uden konv - 2030 - Januar</c:v>
          </c:tx>
          <c:spPr>
            <a:solidFill>
              <a:schemeClr val="accent1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85515.916046142578</c:v>
              </c:pt>
              <c:pt idx="1">
                <c:v>568367.85198974609</c:v>
              </c:pt>
              <c:pt idx="2">
                <c:v>914403.55575561523</c:v>
              </c:pt>
              <c:pt idx="3">
                <c:v>241411.20349121094</c:v>
              </c:pt>
              <c:pt idx="4">
                <c:v>0</c:v>
              </c:pt>
              <c:pt idx="5">
                <c:v>365036.39259624481</c:v>
              </c:pt>
              <c:pt idx="6">
                <c:v>274845.52155017853</c:v>
              </c:pt>
              <c:pt idx="7">
                <c:v>120857.04599380493</c:v>
              </c:pt>
              <c:pt idx="8">
                <c:v>123761.34395599365</c:v>
              </c:pt>
              <c:pt idx="9">
                <c:v>1064274.9699401855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5943.85400390625</c:v>
              </c:pt>
              <c:pt idx="14">
                <c:v>433651.5234375</c:v>
              </c:pt>
              <c:pt idx="15">
                <c:v>0</c:v>
              </c:pt>
              <c:pt idx="16">
                <c:v>168333.61700439453</c:v>
              </c:pt>
              <c:pt idx="17">
                <c:v>186261.81188964844</c:v>
              </c:pt>
              <c:pt idx="18">
                <c:v>0</c:v>
              </c:pt>
              <c:pt idx="19">
                <c:v>161145.48889160156</c:v>
              </c:pt>
              <c:pt idx="20">
                <c:v>75990.678588867188</c:v>
              </c:pt>
              <c:pt idx="21">
                <c:v>86523.612365722656</c:v>
              </c:pt>
              <c:pt idx="22">
                <c:v>26857.581481933594</c:v>
              </c:pt>
              <c:pt idx="23">
                <c:v>34698.26252746582</c:v>
              </c:pt>
              <c:pt idx="24">
                <c:v>2970.010649561882</c:v>
              </c:pt>
              <c:pt idx="25">
                <c:v>15019.690077781677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29187.06884765625</c:v>
              </c:pt>
              <c:pt idx="30">
                <c:v>1263.0611572265625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11866.295538306236</c:v>
              </c:pt>
              <c:pt idx="35">
                <c:v>15444.877517700195</c:v>
              </c:pt>
              <c:pt idx="36">
                <c:v>6024.9378318786621</c:v>
              </c:pt>
              <c:pt idx="37">
                <c:v>122259.9203350246</c:v>
              </c:pt>
              <c:pt idx="38">
                <c:v>173271.47988891602</c:v>
              </c:pt>
              <c:pt idx="39">
                <c:v>30503.571655273438</c:v>
              </c:pt>
              <c:pt idx="40">
                <c:v>74.592470573377796</c:v>
              </c:pt>
              <c:pt idx="41">
                <c:v>0</c:v>
              </c:pt>
              <c:pt idx="42">
                <c:v>3453.3578769639134</c:v>
              </c:pt>
              <c:pt idx="43">
                <c:v>-437.56925332546234</c:v>
              </c:pt>
              <c:pt idx="44">
                <c:v>865.49539351463318</c:v>
              </c:pt>
              <c:pt idx="45">
                <c:v>2075.8584369309247</c:v>
              </c:pt>
              <c:pt idx="46">
                <c:v>24400.268343448639</c:v>
              </c:pt>
              <c:pt idx="47">
                <c:v>24637.499141693115</c:v>
              </c:pt>
              <c:pt idx="48">
                <c:v>177078.87821388245</c:v>
              </c:pt>
            </c:numLit>
          </c:val>
          <c:extLst>
            <c:ext xmlns:c16="http://schemas.microsoft.com/office/drawing/2014/chart" uri="{C3380CC4-5D6E-409C-BE32-E72D297353CC}">
              <c16:uniqueId val="{00000024-88BE-4ED4-BF02-A2C0662AFC7A}"/>
            </c:ext>
          </c:extLst>
        </c:ser>
        <c:ser>
          <c:idx val="37"/>
          <c:order val="37"/>
          <c:tx>
            <c:v>Uden konv - 2030 - Februar</c:v>
          </c:tx>
          <c:spPr>
            <a:solidFill>
              <a:schemeClr val="accent2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15730.764602661133</c:v>
              </c:pt>
              <c:pt idx="1">
                <c:v>355105.2580871582</c:v>
              </c:pt>
              <c:pt idx="2">
                <c:v>941152.77145385742</c:v>
              </c:pt>
              <c:pt idx="3">
                <c:v>76270.343383789063</c:v>
              </c:pt>
              <c:pt idx="4">
                <c:v>0</c:v>
              </c:pt>
              <c:pt idx="5">
                <c:v>460758.39869499207</c:v>
              </c:pt>
              <c:pt idx="6">
                <c:v>14326.137126922607</c:v>
              </c:pt>
              <c:pt idx="7">
                <c:v>80564.988486289978</c:v>
              </c:pt>
              <c:pt idx="8">
                <c:v>116297.32708740234</c:v>
              </c:pt>
              <c:pt idx="9">
                <c:v>980423.70056152344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10401.744506835938</c:v>
              </c:pt>
              <c:pt idx="14">
                <c:v>335255.05004882813</c:v>
              </c:pt>
              <c:pt idx="15">
                <c:v>0</c:v>
              </c:pt>
              <c:pt idx="16">
                <c:v>173610.53289794922</c:v>
              </c:pt>
              <c:pt idx="17">
                <c:v>167800.951171875</c:v>
              </c:pt>
              <c:pt idx="18">
                <c:v>0</c:v>
              </c:pt>
              <c:pt idx="19">
                <c:v>124541.20445251465</c:v>
              </c:pt>
              <c:pt idx="20">
                <c:v>65658.673934936523</c:v>
              </c:pt>
              <c:pt idx="21">
                <c:v>61751.223022460938</c:v>
              </c:pt>
              <c:pt idx="22">
                <c:v>23933.570594787598</c:v>
              </c:pt>
              <c:pt idx="23">
                <c:v>37947.902362823486</c:v>
              </c:pt>
              <c:pt idx="24">
                <c:v>1208.8410187363625</c:v>
              </c:pt>
              <c:pt idx="25">
                <c:v>6844.975935459137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2732.9488182067871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49158.771807104349</c:v>
              </c:pt>
              <c:pt idx="38">
                <c:v>178711.21865844727</c:v>
              </c:pt>
              <c:pt idx="39">
                <c:v>30323.0771484375</c:v>
              </c:pt>
              <c:pt idx="40">
                <c:v>213.30597115925048</c:v>
              </c:pt>
              <c:pt idx="41">
                <c:v>0</c:v>
              </c:pt>
              <c:pt idx="42">
                <c:v>9875.2844030410051</c:v>
              </c:pt>
              <c:pt idx="43">
                <c:v>-2269.8480772972107</c:v>
              </c:pt>
              <c:pt idx="44">
                <c:v>5228.2313821315765</c:v>
              </c:pt>
              <c:pt idx="45">
                <c:v>1021.5423619635403</c:v>
              </c:pt>
              <c:pt idx="46">
                <c:v>9565.8707808256149</c:v>
              </c:pt>
              <c:pt idx="47">
                <c:v>20449.910229921341</c:v>
              </c:pt>
              <c:pt idx="48">
                <c:v>54236.882066726685</c:v>
              </c:pt>
            </c:numLit>
          </c:val>
          <c:extLst>
            <c:ext xmlns:c16="http://schemas.microsoft.com/office/drawing/2014/chart" uri="{C3380CC4-5D6E-409C-BE32-E72D297353CC}">
              <c16:uniqueId val="{00000025-88BE-4ED4-BF02-A2C0662AFC7A}"/>
            </c:ext>
          </c:extLst>
        </c:ser>
        <c:ser>
          <c:idx val="38"/>
          <c:order val="38"/>
          <c:tx>
            <c:v>Uden konv - 2030 - Marts</c:v>
          </c:tx>
          <c:spPr>
            <a:solidFill>
              <a:schemeClr val="accent3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4881.4495849609375</c:v>
              </c:pt>
              <c:pt idx="1">
                <c:v>342629.03717041016</c:v>
              </c:pt>
              <c:pt idx="2">
                <c:v>937764.54125976563</c:v>
              </c:pt>
              <c:pt idx="3">
                <c:v>82830.835571289063</c:v>
              </c:pt>
              <c:pt idx="4">
                <c:v>0</c:v>
              </c:pt>
              <c:pt idx="5">
                <c:v>344747.08435058594</c:v>
              </c:pt>
              <c:pt idx="6">
                <c:v>28335.676513671875</c:v>
              </c:pt>
              <c:pt idx="7">
                <c:v>36431.4313621521</c:v>
              </c:pt>
              <c:pt idx="8">
                <c:v>124974.67331695557</c:v>
              </c:pt>
              <c:pt idx="9">
                <c:v>991046.76162719727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14859.635009765625</c:v>
              </c:pt>
              <c:pt idx="14">
                <c:v>405369.90234375</c:v>
              </c:pt>
              <c:pt idx="15">
                <c:v>0</c:v>
              </c:pt>
              <c:pt idx="16">
                <c:v>196301.27124023438</c:v>
              </c:pt>
              <c:pt idx="17">
                <c:v>182059.90319824219</c:v>
              </c:pt>
              <c:pt idx="18">
                <c:v>0</c:v>
              </c:pt>
              <c:pt idx="19">
                <c:v>149449.44534301758</c:v>
              </c:pt>
              <c:pt idx="20">
                <c:v>74717.810302734375</c:v>
              </c:pt>
              <c:pt idx="21">
                <c:v>76106.0810546875</c:v>
              </c:pt>
              <c:pt idx="22">
                <c:v>25088.735389709473</c:v>
              </c:pt>
              <c:pt idx="23">
                <c:v>38299.573951244354</c:v>
              </c:pt>
              <c:pt idx="24">
                <c:v>247.02400442957878</c:v>
              </c:pt>
              <c:pt idx="25">
                <c:v>3358.7845368385315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1045.2919921875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40105.348301440477</c:v>
              </c:pt>
              <c:pt idx="38">
                <c:v>167594.37774658203</c:v>
              </c:pt>
              <c:pt idx="39">
                <c:v>30593.818908691406</c:v>
              </c:pt>
              <c:pt idx="40">
                <c:v>493.1682851803489</c:v>
              </c:pt>
              <c:pt idx="41">
                <c:v>0</c:v>
              </c:pt>
              <c:pt idx="42">
                <c:v>22831.883347239345</c:v>
              </c:pt>
              <c:pt idx="43">
                <c:v>3104.505459100008</c:v>
              </c:pt>
              <c:pt idx="44">
                <c:v>-6319.8417840003967</c:v>
              </c:pt>
              <c:pt idx="45">
                <c:v>4112.6528063975275</c:v>
              </c:pt>
              <c:pt idx="46">
                <c:v>5009.7239177823067</c:v>
              </c:pt>
              <c:pt idx="47">
                <c:v>21998.286420822144</c:v>
              </c:pt>
              <c:pt idx="48">
                <c:v>31528.167625427246</c:v>
              </c:pt>
            </c:numLit>
          </c:val>
          <c:extLst>
            <c:ext xmlns:c16="http://schemas.microsoft.com/office/drawing/2014/chart" uri="{C3380CC4-5D6E-409C-BE32-E72D297353CC}">
              <c16:uniqueId val="{00000026-88BE-4ED4-BF02-A2C0662AFC7A}"/>
            </c:ext>
          </c:extLst>
        </c:ser>
        <c:ser>
          <c:idx val="39"/>
          <c:order val="39"/>
          <c:tx>
            <c:v>Uden konv - 2030 - April</c:v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926407.78247070313</c:v>
              </c:pt>
              <c:pt idx="3">
                <c:v>38385.021362304688</c:v>
              </c:pt>
              <c:pt idx="4">
                <c:v>0</c:v>
              </c:pt>
              <c:pt idx="5">
                <c:v>139381.35753726959</c:v>
              </c:pt>
              <c:pt idx="6">
                <c:v>82.537979125976563</c:v>
              </c:pt>
              <c:pt idx="7">
                <c:v>0</c:v>
              </c:pt>
              <c:pt idx="8">
                <c:v>95290.710014343262</c:v>
              </c:pt>
              <c:pt idx="9">
                <c:v>458192.79211425781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408315.90454101563</c:v>
              </c:pt>
              <c:pt idx="15">
                <c:v>0</c:v>
              </c:pt>
              <c:pt idx="16">
                <c:v>178359.75720214844</c:v>
              </c:pt>
              <c:pt idx="17">
                <c:v>174482.68359375</c:v>
              </c:pt>
              <c:pt idx="18">
                <c:v>0</c:v>
              </c:pt>
              <c:pt idx="19">
                <c:v>143384.83016967773</c:v>
              </c:pt>
              <c:pt idx="20">
                <c:v>45666.550952911377</c:v>
              </c:pt>
              <c:pt idx="21">
                <c:v>58080.543796539307</c:v>
              </c:pt>
              <c:pt idx="22">
                <c:v>19168.515815734863</c:v>
              </c:pt>
              <c:pt idx="23">
                <c:v>26972.549408197403</c:v>
              </c:pt>
              <c:pt idx="24">
                <c:v>646.69990158081055</c:v>
              </c:pt>
              <c:pt idx="25">
                <c:v>1526.8366967439651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3783.8473121523857</c:v>
              </c:pt>
              <c:pt idx="38">
                <c:v>89181.13645029068</c:v>
              </c:pt>
              <c:pt idx="39">
                <c:v>25720.467224121094</c:v>
              </c:pt>
              <c:pt idx="40">
                <c:v>599.87484579265583</c:v>
              </c:pt>
              <c:pt idx="41">
                <c:v>0</c:v>
              </c:pt>
              <c:pt idx="42">
                <c:v>27772.005828090012</c:v>
              </c:pt>
              <c:pt idx="43">
                <c:v>-116.68288600444794</c:v>
              </c:pt>
              <c:pt idx="44">
                <c:v>5.0236862897872925</c:v>
              </c:pt>
              <c:pt idx="45">
                <c:v>-9238.5457184845582</c:v>
              </c:pt>
              <c:pt idx="46">
                <c:v>902.47249603271484</c:v>
              </c:pt>
              <c:pt idx="47">
                <c:v>13169.69056224823</c:v>
              </c:pt>
              <c:pt idx="48">
                <c:v>866.37359619140625</c:v>
              </c:pt>
            </c:numLit>
          </c:val>
          <c:extLst>
            <c:ext xmlns:c16="http://schemas.microsoft.com/office/drawing/2014/chart" uri="{C3380CC4-5D6E-409C-BE32-E72D297353CC}">
              <c16:uniqueId val="{00000027-88BE-4ED4-BF02-A2C0662AFC7A}"/>
            </c:ext>
          </c:extLst>
        </c:ser>
        <c:ser>
          <c:idx val="40"/>
          <c:order val="40"/>
          <c:tx>
            <c:v>Uden konv - 2030 - Maj</c:v>
          </c:tx>
          <c:spPr>
            <a:solidFill>
              <a:schemeClr val="accent5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772958.94879150391</c:v>
              </c:pt>
              <c:pt idx="3">
                <c:v>32091.752563476563</c:v>
              </c:pt>
              <c:pt idx="4">
                <c:v>0</c:v>
              </c:pt>
              <c:pt idx="5">
                <c:v>710.80915832519531</c:v>
              </c:pt>
              <c:pt idx="6">
                <c:v>0</c:v>
              </c:pt>
              <c:pt idx="7">
                <c:v>0</c:v>
              </c:pt>
              <c:pt idx="8">
                <c:v>57133.07933807373</c:v>
              </c:pt>
              <c:pt idx="9">
                <c:v>170573.83399963379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259837.39379882813</c:v>
              </c:pt>
              <c:pt idx="15">
                <c:v>0</c:v>
              </c:pt>
              <c:pt idx="16">
                <c:v>196064.23499488831</c:v>
              </c:pt>
              <c:pt idx="17">
                <c:v>174867.28797912598</c:v>
              </c:pt>
              <c:pt idx="18">
                <c:v>0</c:v>
              </c:pt>
              <c:pt idx="19">
                <c:v>100066.15036010742</c:v>
              </c:pt>
              <c:pt idx="20">
                <c:v>7527.2422485351563</c:v>
              </c:pt>
              <c:pt idx="21">
                <c:v>29259.221809387207</c:v>
              </c:pt>
              <c:pt idx="22">
                <c:v>13860.153125762939</c:v>
              </c:pt>
              <c:pt idx="23">
                <c:v>4725.152872800827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43.5538330078125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0.93325525522232056</c:v>
              </c:pt>
              <c:pt idx="38">
                <c:v>18334.518072605133</c:v>
              </c:pt>
              <c:pt idx="39">
                <c:v>27931.524932861328</c:v>
              </c:pt>
              <c:pt idx="40">
                <c:v>784.06688264780678</c:v>
              </c:pt>
              <c:pt idx="41">
                <c:v>0</c:v>
              </c:pt>
              <c:pt idx="42">
                <c:v>36299.421891819686</c:v>
              </c:pt>
              <c:pt idx="43">
                <c:v>1506.1008030176163</c:v>
              </c:pt>
              <c:pt idx="44">
                <c:v>6649.0646815299988</c:v>
              </c:pt>
              <c:pt idx="45">
                <c:v>17457.718208283186</c:v>
              </c:pt>
              <c:pt idx="46">
                <c:v>54.148349761962891</c:v>
              </c:pt>
              <c:pt idx="47">
                <c:v>3068.4064865112305</c:v>
              </c:pt>
              <c:pt idx="48">
                <c:v>4446.0216770172119</c:v>
              </c:pt>
            </c:numLit>
          </c:val>
          <c:extLst>
            <c:ext xmlns:c16="http://schemas.microsoft.com/office/drawing/2014/chart" uri="{C3380CC4-5D6E-409C-BE32-E72D297353CC}">
              <c16:uniqueId val="{00000028-88BE-4ED4-BF02-A2C0662AFC7A}"/>
            </c:ext>
          </c:extLst>
        </c:ser>
        <c:ser>
          <c:idx val="41"/>
          <c:order val="41"/>
          <c:tx>
            <c:v>Uden konv - 2030 - Juni</c:v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457454.36199951172</c:v>
              </c:pt>
              <c:pt idx="3">
                <c:v>21823.259948730469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22423.833770751953</c:v>
              </c:pt>
              <c:pt idx="9">
                <c:v>69741.083618164063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257459.96771240234</c:v>
              </c:pt>
              <c:pt idx="15">
                <c:v>0</c:v>
              </c:pt>
              <c:pt idx="16">
                <c:v>189024.6597495079</c:v>
              </c:pt>
              <c:pt idx="17">
                <c:v>165519.16900634766</c:v>
              </c:pt>
              <c:pt idx="18">
                <c:v>0</c:v>
              </c:pt>
              <c:pt idx="19">
                <c:v>94001.535186767578</c:v>
              </c:pt>
              <c:pt idx="20">
                <c:v>740.4151611328125</c:v>
              </c:pt>
              <c:pt idx="21">
                <c:v>4457.5637969970703</c:v>
              </c:pt>
              <c:pt idx="22">
                <c:v>8663.7359619140625</c:v>
              </c:pt>
              <c:pt idx="23">
                <c:v>155.65451169013977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24.332524299621582</c:v>
              </c:pt>
              <c:pt idx="38">
                <c:v>25860.429584503174</c:v>
              </c:pt>
              <c:pt idx="39">
                <c:v>24953.365570068359</c:v>
              </c:pt>
              <c:pt idx="40">
                <c:v>854.6631142400438</c:v>
              </c:pt>
              <c:pt idx="41">
                <c:v>0</c:v>
              </c:pt>
              <c:pt idx="42">
                <c:v>39567.768535662442</c:v>
              </c:pt>
              <c:pt idx="43">
                <c:v>-1429.3748825788498</c:v>
              </c:pt>
              <c:pt idx="44">
                <c:v>-6427.9807863235474</c:v>
              </c:pt>
              <c:pt idx="45">
                <c:v>-22690.203192491084</c:v>
              </c:pt>
              <c:pt idx="46">
                <c:v>0</c:v>
              </c:pt>
              <c:pt idx="47">
                <c:v>1168.2567987442017</c:v>
              </c:pt>
              <c:pt idx="4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29-88BE-4ED4-BF02-A2C0662AFC7A}"/>
            </c:ext>
          </c:extLst>
        </c:ser>
        <c:ser>
          <c:idx val="42"/>
          <c:order val="42"/>
          <c:tx>
            <c:v>Uden konv - 2030 - Juli</c:v>
          </c:tx>
          <c:spPr>
            <a:solidFill>
              <a:schemeClr val="accent1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425676.78515625</c:v>
              </c:pt>
              <c:pt idx="3">
                <c:v>12727.66552734375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399596.30865859985</c:v>
              </c:pt>
              <c:pt idx="15">
                <c:v>0</c:v>
              </c:pt>
              <c:pt idx="16">
                <c:v>50658.392578125</c:v>
              </c:pt>
              <c:pt idx="17">
                <c:v>163988.92307758331</c:v>
              </c:pt>
              <c:pt idx="18">
                <c:v>0</c:v>
              </c:pt>
              <c:pt idx="19">
                <c:v>153619.2409029007</c:v>
              </c:pt>
              <c:pt idx="20">
                <c:v>0</c:v>
              </c:pt>
              <c:pt idx="21">
                <c:v>486.52161407470703</c:v>
              </c:pt>
              <c:pt idx="22">
                <c:v>2503.6105986833572</c:v>
              </c:pt>
              <c:pt idx="23">
                <c:v>139.38871264457703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1672.2845907211304</c:v>
              </c:pt>
              <c:pt idx="39">
                <c:v>26532.692504882813</c:v>
              </c:pt>
              <c:pt idx="40">
                <c:v>693.10187628737185</c:v>
              </c:pt>
              <c:pt idx="41">
                <c:v>0</c:v>
              </c:pt>
              <c:pt idx="42">
                <c:v>32088.075450986624</c:v>
              </c:pt>
              <c:pt idx="43">
                <c:v>-2492.1123569011688</c:v>
              </c:pt>
              <c:pt idx="44">
                <c:v>0</c:v>
              </c:pt>
              <c:pt idx="45">
                <c:v>1593.361566292122</c:v>
              </c:pt>
              <c:pt idx="46">
                <c:v>0</c:v>
              </c:pt>
              <c:pt idx="47">
                <c:v>144.39559936523438</c:v>
              </c:pt>
              <c:pt idx="4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2A-88BE-4ED4-BF02-A2C0662AFC7A}"/>
            </c:ext>
          </c:extLst>
        </c:ser>
        <c:ser>
          <c:idx val="43"/>
          <c:order val="43"/>
          <c:tx>
            <c:v>Uden konv - 2030 - August</c:v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11819.582458496094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6786.9209747314453</c:v>
              </c:pt>
              <c:pt idx="9">
                <c:v>15448.038391113281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372499.09269666672</c:v>
              </c:pt>
              <c:pt idx="15">
                <c:v>0</c:v>
              </c:pt>
              <c:pt idx="16">
                <c:v>193613.39637756348</c:v>
              </c:pt>
              <c:pt idx="17">
                <c:v>164795.88929748535</c:v>
              </c:pt>
              <c:pt idx="18">
                <c:v>0</c:v>
              </c:pt>
              <c:pt idx="19">
                <c:v>150452.6130027771</c:v>
              </c:pt>
              <c:pt idx="20">
                <c:v>1393.72265625</c:v>
              </c:pt>
              <c:pt idx="21">
                <c:v>11149.78125</c:v>
              </c:pt>
              <c:pt idx="22">
                <c:v>0</c:v>
              </c:pt>
              <c:pt idx="23">
                <c:v>2.8998801708221436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586.60714721679688</c:v>
              </c:pt>
              <c:pt idx="40">
                <c:v>726.14987660304178</c:v>
              </c:pt>
              <c:pt idx="41">
                <c:v>0</c:v>
              </c:pt>
              <c:pt idx="42">
                <c:v>33618.076784621924</c:v>
              </c:pt>
              <c:pt idx="43">
                <c:v>1137.07821393013</c:v>
              </c:pt>
              <c:pt idx="44">
                <c:v>1065.9843711853027</c:v>
              </c:pt>
              <c:pt idx="45">
                <c:v>3710.0669347532094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2B-88BE-4ED4-BF02-A2C0662AFC7A}"/>
            </c:ext>
          </c:extLst>
        </c:ser>
        <c:ser>
          <c:idx val="44"/>
          <c:order val="44"/>
          <c:tx>
            <c:v>Uden konv - 2030 - September</c:v>
          </c:tx>
          <c:spPr>
            <a:solidFill>
              <a:schemeClr val="accent3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69138.621864318848</c:v>
              </c:pt>
              <c:pt idx="9">
                <c:v>261082.70614624023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395942.6953125</c:v>
              </c:pt>
              <c:pt idx="15">
                <c:v>0</c:v>
              </c:pt>
              <c:pt idx="16">
                <c:v>175985.14505004883</c:v>
              </c:pt>
              <c:pt idx="17">
                <c:v>167112.11572265625</c:v>
              </c:pt>
              <c:pt idx="18">
                <c:v>0</c:v>
              </c:pt>
              <c:pt idx="19">
                <c:v>155947.24731445313</c:v>
              </c:pt>
              <c:pt idx="20">
                <c:v>5679.494384765625</c:v>
              </c:pt>
              <c:pt idx="21">
                <c:v>40577.317966461182</c:v>
              </c:pt>
              <c:pt idx="22">
                <c:v>20139.570079803467</c:v>
              </c:pt>
              <c:pt idx="23">
                <c:v>374.16736340522766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566.1998291015625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19735.509475708008</c:v>
              </c:pt>
              <c:pt idx="39">
                <c:v>0</c:v>
              </c:pt>
              <c:pt idx="40">
                <c:v>576.46160092344508</c:v>
              </c:pt>
              <c:pt idx="41">
                <c:v>0</c:v>
              </c:pt>
              <c:pt idx="42">
                <c:v>26688.058509618044</c:v>
              </c:pt>
              <c:pt idx="43">
                <c:v>997.90746474266052</c:v>
              </c:pt>
              <c:pt idx="44">
                <c:v>-1065.9852516651154</c:v>
              </c:pt>
              <c:pt idx="45">
                <c:v>1957.5331642273813</c:v>
              </c:pt>
              <c:pt idx="46">
                <c:v>0</c:v>
              </c:pt>
              <c:pt idx="47">
                <c:v>54.148349761962891</c:v>
              </c:pt>
              <c:pt idx="4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2C-88BE-4ED4-BF02-A2C0662AFC7A}"/>
            </c:ext>
          </c:extLst>
        </c:ser>
        <c:ser>
          <c:idx val="45"/>
          <c:order val="45"/>
          <c:tx>
            <c:v>Uden konv - 2030 - Oktober</c:v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845553.26214599609</c:v>
              </c:pt>
              <c:pt idx="3">
                <c:v>11212.467163085938</c:v>
              </c:pt>
              <c:pt idx="4">
                <c:v>0</c:v>
              </c:pt>
              <c:pt idx="5">
                <c:v>30748.841918945313</c:v>
              </c:pt>
              <c:pt idx="6">
                <c:v>968.81571006774902</c:v>
              </c:pt>
              <c:pt idx="7">
                <c:v>1299.199462890625</c:v>
              </c:pt>
              <c:pt idx="8">
                <c:v>83167.84538269043</c:v>
              </c:pt>
              <c:pt idx="9">
                <c:v>387148.47229003906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742.98175048828125</c:v>
              </c:pt>
              <c:pt idx="14">
                <c:v>376499.08081054688</c:v>
              </c:pt>
              <c:pt idx="15">
                <c:v>0</c:v>
              </c:pt>
              <c:pt idx="16">
                <c:v>190496.66375732422</c:v>
              </c:pt>
              <c:pt idx="17">
                <c:v>177925.93230628967</c:v>
              </c:pt>
              <c:pt idx="18">
                <c:v>0</c:v>
              </c:pt>
              <c:pt idx="19">
                <c:v>158113.18130493164</c:v>
              </c:pt>
              <c:pt idx="20">
                <c:v>21949.043803930283</c:v>
              </c:pt>
              <c:pt idx="21">
                <c:v>50351.927898406982</c:v>
              </c:pt>
              <c:pt idx="22">
                <c:v>24005.768394470215</c:v>
              </c:pt>
              <c:pt idx="23">
                <c:v>12813.506866455078</c:v>
              </c:pt>
              <c:pt idx="24">
                <c:v>302.04117393493652</c:v>
              </c:pt>
              <c:pt idx="25">
                <c:v>565.72328948974609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1766.5426796674728</c:v>
              </c:pt>
              <c:pt idx="38">
                <c:v>44970.569337487221</c:v>
              </c:pt>
              <c:pt idx="39">
                <c:v>26487.568878173828</c:v>
              </c:pt>
              <c:pt idx="40">
                <c:v>261.72116645239294</c:v>
              </c:pt>
              <c:pt idx="41">
                <c:v>0</c:v>
              </c:pt>
              <c:pt idx="42">
                <c:v>12116.730393461883</c:v>
              </c:pt>
              <c:pt idx="43">
                <c:v>-2435.4730141162872</c:v>
              </c:pt>
              <c:pt idx="44">
                <c:v>-3631.4443990439177</c:v>
              </c:pt>
              <c:pt idx="45">
                <c:v>-11990.342683121562</c:v>
              </c:pt>
              <c:pt idx="46">
                <c:v>433.18679809570313</c:v>
              </c:pt>
              <c:pt idx="47">
                <c:v>5902.1701240539551</c:v>
              </c:pt>
              <c:pt idx="48">
                <c:v>3005.1855163574219</c:v>
              </c:pt>
            </c:numLit>
          </c:val>
          <c:extLst>
            <c:ext xmlns:c16="http://schemas.microsoft.com/office/drawing/2014/chart" uri="{C3380CC4-5D6E-409C-BE32-E72D297353CC}">
              <c16:uniqueId val="{0000002D-88BE-4ED4-BF02-A2C0662AFC7A}"/>
            </c:ext>
          </c:extLst>
        </c:ser>
        <c:ser>
          <c:idx val="46"/>
          <c:order val="46"/>
          <c:tx>
            <c:v>Uden konv - 2030 - November</c:v>
          </c:tx>
          <c:spPr>
            <a:solidFill>
              <a:schemeClr val="accent5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21620.217559814453</c:v>
              </c:pt>
              <c:pt idx="1">
                <c:v>182405.93240356445</c:v>
              </c:pt>
              <c:pt idx="2">
                <c:v>921737.82360839844</c:v>
              </c:pt>
              <c:pt idx="3">
                <c:v>116428.22131347656</c:v>
              </c:pt>
              <c:pt idx="4">
                <c:v>0</c:v>
              </c:pt>
              <c:pt idx="5">
                <c:v>119343.83368492126</c:v>
              </c:pt>
              <c:pt idx="6">
                <c:v>3328.3863143920898</c:v>
              </c:pt>
              <c:pt idx="7">
                <c:v>27489.307124137878</c:v>
              </c:pt>
              <c:pt idx="8">
                <c:v>116619.92683410645</c:v>
              </c:pt>
              <c:pt idx="9">
                <c:v>725291.3740234375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21546.470764160156</c:v>
              </c:pt>
              <c:pt idx="14">
                <c:v>377677.48168945313</c:v>
              </c:pt>
              <c:pt idx="15">
                <c:v>0</c:v>
              </c:pt>
              <c:pt idx="16">
                <c:v>189705.12637329102</c:v>
              </c:pt>
              <c:pt idx="17">
                <c:v>175378.17407226563</c:v>
              </c:pt>
              <c:pt idx="18">
                <c:v>0</c:v>
              </c:pt>
              <c:pt idx="19">
                <c:v>155947.24731445313</c:v>
              </c:pt>
              <c:pt idx="20">
                <c:v>55268.199062347412</c:v>
              </c:pt>
              <c:pt idx="21">
                <c:v>64726.632949829102</c:v>
              </c:pt>
              <c:pt idx="22">
                <c:v>25991.207885742188</c:v>
              </c:pt>
              <c:pt idx="23">
                <c:v>34962.34179019928</c:v>
              </c:pt>
              <c:pt idx="24">
                <c:v>153.9618453681469</c:v>
              </c:pt>
              <c:pt idx="25">
                <c:v>1270.0141575336456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18543.741477251053</c:v>
              </c:pt>
              <c:pt idx="38">
                <c:v>157380.99669837952</c:v>
              </c:pt>
              <c:pt idx="39">
                <c:v>27751.030426025391</c:v>
              </c:pt>
              <c:pt idx="40">
                <c:v>83.659737203735858</c:v>
              </c:pt>
              <c:pt idx="41">
                <c:v>0</c:v>
              </c:pt>
              <c:pt idx="42">
                <c:v>3873.1390798725188</c:v>
              </c:pt>
              <c:pt idx="43">
                <c:v>-271.94371747970581</c:v>
              </c:pt>
              <c:pt idx="44">
                <c:v>-2120.4132188558578</c:v>
              </c:pt>
              <c:pt idx="45">
                <c:v>-1384.4242015387863</c:v>
              </c:pt>
              <c:pt idx="46">
                <c:v>3627.9394340515137</c:v>
              </c:pt>
              <c:pt idx="47">
                <c:v>17598.213672637939</c:v>
              </c:pt>
              <c:pt idx="48">
                <c:v>29899.710536003113</c:v>
              </c:pt>
            </c:numLit>
          </c:val>
          <c:extLst>
            <c:ext xmlns:c16="http://schemas.microsoft.com/office/drawing/2014/chart" uri="{C3380CC4-5D6E-409C-BE32-E72D297353CC}">
              <c16:uniqueId val="{0000002E-88BE-4ED4-BF02-A2C0662AFC7A}"/>
            </c:ext>
          </c:extLst>
        </c:ser>
        <c:ser>
          <c:idx val="47"/>
          <c:order val="47"/>
          <c:tx>
            <c:v>Uden konv - 2030 - December</c:v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25572.018432617188</c:v>
              </c:pt>
              <c:pt idx="1">
                <c:v>280175.72637939453</c:v>
              </c:pt>
              <c:pt idx="2">
                <c:v>821674.71862792969</c:v>
              </c:pt>
              <c:pt idx="3">
                <c:v>185864.31396484375</c:v>
              </c:pt>
              <c:pt idx="4">
                <c:v>0</c:v>
              </c:pt>
              <c:pt idx="5">
                <c:v>288975.83290863037</c:v>
              </c:pt>
              <c:pt idx="6">
                <c:v>4528.8800573348999</c:v>
              </c:pt>
              <c:pt idx="7">
                <c:v>24091.18896484375</c:v>
              </c:pt>
              <c:pt idx="8">
                <c:v>124080.11135101318</c:v>
              </c:pt>
              <c:pt idx="9">
                <c:v>937013.00952148438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21546.470764160156</c:v>
              </c:pt>
              <c:pt idx="14">
                <c:v>385337.08740234375</c:v>
              </c:pt>
              <c:pt idx="15">
                <c:v>0</c:v>
              </c:pt>
              <c:pt idx="16">
                <c:v>180734.36935424805</c:v>
              </c:pt>
              <c:pt idx="17">
                <c:v>175653.70971679688</c:v>
              </c:pt>
              <c:pt idx="18">
                <c:v>0</c:v>
              </c:pt>
              <c:pt idx="19">
                <c:v>152481.7529296875</c:v>
              </c:pt>
              <c:pt idx="20">
                <c:v>72174.752519607544</c:v>
              </c:pt>
              <c:pt idx="21">
                <c:v>69359.971336364746</c:v>
              </c:pt>
              <c:pt idx="22">
                <c:v>24872.141990661621</c:v>
              </c:pt>
              <c:pt idx="23">
                <c:v>45364.01359128952</c:v>
              </c:pt>
              <c:pt idx="24">
                <c:v>1172.0576885640621</c:v>
              </c:pt>
              <c:pt idx="25">
                <c:v>3575.2241510152817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958.184326171875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23549.795782923698</c:v>
              </c:pt>
              <c:pt idx="38">
                <c:v>117601.90879869461</c:v>
              </c:pt>
              <c:pt idx="39">
                <c:v>27796.154052734375</c:v>
              </c:pt>
              <c:pt idx="40">
                <c:v>39.234165839385241</c:v>
              </c:pt>
              <c:pt idx="41">
                <c:v>0</c:v>
              </c:pt>
              <c:pt idx="42">
                <c:v>1816.3980261012912</c:v>
              </c:pt>
              <c:pt idx="43">
                <c:v>2707.4179689288139</c:v>
              </c:pt>
              <c:pt idx="44">
                <c:v>5751.8519716262817</c:v>
              </c:pt>
              <c:pt idx="45">
                <c:v>13374.764940299094</c:v>
              </c:pt>
              <c:pt idx="46">
                <c:v>5761.8099188804626</c:v>
              </c:pt>
              <c:pt idx="47">
                <c:v>13289.339732646942</c:v>
              </c:pt>
              <c:pt idx="48">
                <c:v>64960.50243139267</c:v>
              </c:pt>
            </c:numLit>
          </c:val>
          <c:extLst>
            <c:ext xmlns:c16="http://schemas.microsoft.com/office/drawing/2014/chart" uri="{C3380CC4-5D6E-409C-BE32-E72D297353CC}">
              <c16:uniqueId val="{0000002F-88BE-4ED4-BF02-A2C0662AFC7A}"/>
            </c:ext>
          </c:extLst>
        </c:ser>
        <c:ser>
          <c:idx val="48"/>
          <c:order val="48"/>
          <c:tx>
            <c:v>Uden konv - 2035 - Januar</c:v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651309.134765625</c:v>
              </c:pt>
              <c:pt idx="3">
                <c:v>593957.69897460938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162493.65794372559</c:v>
              </c:pt>
              <c:pt idx="8">
                <c:v>124237.73803710938</c:v>
              </c:pt>
              <c:pt idx="9">
                <c:v>1074937.1704101563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438365.126953125</c:v>
              </c:pt>
              <c:pt idx="15">
                <c:v>0</c:v>
              </c:pt>
              <c:pt idx="16">
                <c:v>168333.61700439453</c:v>
              </c:pt>
              <c:pt idx="17">
                <c:v>186261.81188964844</c:v>
              </c:pt>
              <c:pt idx="18">
                <c:v>0</c:v>
              </c:pt>
              <c:pt idx="19">
                <c:v>161145.48889160156</c:v>
              </c:pt>
              <c:pt idx="20">
                <c:v>75990.678588867188</c:v>
              </c:pt>
              <c:pt idx="21">
                <c:v>86913.630828857422</c:v>
              </c:pt>
              <c:pt idx="22">
                <c:v>26857.581481933594</c:v>
              </c:pt>
              <c:pt idx="23">
                <c:v>28720.284713745117</c:v>
              </c:pt>
              <c:pt idx="24">
                <c:v>4179.0611813366413</c:v>
              </c:pt>
              <c:pt idx="25">
                <c:v>22014.173077940941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441159.23378753662</c:v>
              </c:pt>
              <c:pt idx="30">
                <c:v>1263.0611572265625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134504.24296700954</c:v>
              </c:pt>
              <c:pt idx="35">
                <c:v>225445.63955831528</c:v>
              </c:pt>
              <c:pt idx="36">
                <c:v>94600.961419582367</c:v>
              </c:pt>
              <c:pt idx="37">
                <c:v>126984.90224701166</c:v>
              </c:pt>
              <c:pt idx="38">
                <c:v>173368.5813293457</c:v>
              </c:pt>
              <c:pt idx="39">
                <c:v>29691.346374511719</c:v>
              </c:pt>
              <c:pt idx="40">
                <c:v>74.592470573377796</c:v>
              </c:pt>
              <c:pt idx="41">
                <c:v>0</c:v>
              </c:pt>
              <c:pt idx="42">
                <c:v>6906.7157539278269</c:v>
              </c:pt>
              <c:pt idx="43">
                <c:v>-1069.1583862304688</c:v>
              </c:pt>
              <c:pt idx="44">
                <c:v>2165.5853147506714</c:v>
              </c:pt>
              <c:pt idx="45">
                <c:v>4279.59597568959</c:v>
              </c:pt>
              <c:pt idx="46">
                <c:v>38138.487682342529</c:v>
              </c:pt>
              <c:pt idx="47">
                <c:v>25197.032089233398</c:v>
              </c:pt>
              <c:pt idx="48">
                <c:v>302905.86856842041</c:v>
              </c:pt>
            </c:numLit>
          </c:val>
          <c:extLst>
            <c:ext xmlns:c16="http://schemas.microsoft.com/office/drawing/2014/chart" uri="{C3380CC4-5D6E-409C-BE32-E72D297353CC}">
              <c16:uniqueId val="{00000030-88BE-4ED4-BF02-A2C0662AFC7A}"/>
            </c:ext>
          </c:extLst>
        </c:ser>
        <c:ser>
          <c:idx val="49"/>
          <c:order val="49"/>
          <c:tx>
            <c:v>Uden konv - 2035 - Februar</c:v>
          </c:tx>
          <c:spPr>
            <a:solidFill>
              <a:schemeClr val="accent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731215.11657714844</c:v>
              </c:pt>
              <c:pt idx="3">
                <c:v>357586.77795410156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152749.03898620605</c:v>
              </c:pt>
              <c:pt idx="8">
                <c:v>117059.5576171875</c:v>
              </c:pt>
              <c:pt idx="9">
                <c:v>1012829.689453125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2971.927001953125</c:v>
              </c:pt>
              <c:pt idx="14">
                <c:v>341147.05444335938</c:v>
              </c:pt>
              <c:pt idx="15">
                <c:v>0</c:v>
              </c:pt>
              <c:pt idx="16">
                <c:v>173610.53289794922</c:v>
              </c:pt>
              <c:pt idx="17">
                <c:v>167800.951171875</c:v>
              </c:pt>
              <c:pt idx="18">
                <c:v>0</c:v>
              </c:pt>
              <c:pt idx="19">
                <c:v>124541.20445251465</c:v>
              </c:pt>
              <c:pt idx="20">
                <c:v>66344.802978515625</c:v>
              </c:pt>
              <c:pt idx="21">
                <c:v>63209.913330078125</c:v>
              </c:pt>
              <c:pt idx="22">
                <c:v>23933.570594787598</c:v>
              </c:pt>
              <c:pt idx="23">
                <c:v>12787.189834594727</c:v>
              </c:pt>
              <c:pt idx="24">
                <c:v>389.1876175403595</c:v>
              </c:pt>
              <c:pt idx="25">
                <c:v>6296.8850027322769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220178.57490491867</c:v>
              </c:pt>
              <c:pt idx="30">
                <c:v>2686.2117233276367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33363.098782539368</c:v>
              </c:pt>
              <c:pt idx="35">
                <c:v>54928.55034160614</c:v>
              </c:pt>
              <c:pt idx="36">
                <c:v>17425.708776473999</c:v>
              </c:pt>
              <c:pt idx="37">
                <c:v>80178.374715209007</c:v>
              </c:pt>
              <c:pt idx="38">
                <c:v>178711.21865844727</c:v>
              </c:pt>
              <c:pt idx="39">
                <c:v>29871.840881347656</c:v>
              </c:pt>
              <c:pt idx="40">
                <c:v>213.30597115925048</c:v>
              </c:pt>
              <c:pt idx="41">
                <c:v>0</c:v>
              </c:pt>
              <c:pt idx="42">
                <c:v>19750.56880608201</c:v>
              </c:pt>
              <c:pt idx="43">
                <c:v>1069.1592991352081</c:v>
              </c:pt>
              <c:pt idx="44">
                <c:v>-2830.3144512176514</c:v>
              </c:pt>
              <c:pt idx="45">
                <c:v>-1972.5586746651679</c:v>
              </c:pt>
              <c:pt idx="46">
                <c:v>27948.694252312183</c:v>
              </c:pt>
              <c:pt idx="47">
                <c:v>21984.230003356934</c:v>
              </c:pt>
              <c:pt idx="48">
                <c:v>238810.95098209381</c:v>
              </c:pt>
            </c:numLit>
          </c:val>
          <c:extLst>
            <c:ext xmlns:c16="http://schemas.microsoft.com/office/drawing/2014/chart" uri="{C3380CC4-5D6E-409C-BE32-E72D297353CC}">
              <c16:uniqueId val="{00000031-88BE-4ED4-BF02-A2C0662AFC7A}"/>
            </c:ext>
          </c:extLst>
        </c:ser>
        <c:ser>
          <c:idx val="50"/>
          <c:order val="50"/>
          <c:tx>
            <c:v>Uden konv - 2035 - Marts</c:v>
          </c:tx>
          <c:spPr>
            <a:solidFill>
              <a:schemeClr val="accent3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736825.12649536133</c:v>
              </c:pt>
              <c:pt idx="3">
                <c:v>352089.62963104248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139014.34252929688</c:v>
              </c:pt>
              <c:pt idx="8">
                <c:v>126344.62839508057</c:v>
              </c:pt>
              <c:pt idx="9">
                <c:v>1001699.8414611816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417153.9111328125</c:v>
              </c:pt>
              <c:pt idx="15">
                <c:v>0</c:v>
              </c:pt>
              <c:pt idx="16">
                <c:v>196301.27124023438</c:v>
              </c:pt>
              <c:pt idx="17">
                <c:v>182059.90319824219</c:v>
              </c:pt>
              <c:pt idx="18">
                <c:v>0</c:v>
              </c:pt>
              <c:pt idx="19">
                <c:v>149449.44534301758</c:v>
              </c:pt>
              <c:pt idx="20">
                <c:v>69545.643606185913</c:v>
              </c:pt>
              <c:pt idx="21">
                <c:v>78448.157867431641</c:v>
              </c:pt>
              <c:pt idx="22">
                <c:v>25088.735389709473</c:v>
              </c:pt>
              <c:pt idx="23">
                <c:v>26313.735593557358</c:v>
              </c:pt>
              <c:pt idx="24">
                <c:v>278.64469286799431</c:v>
              </c:pt>
              <c:pt idx="25">
                <c:v>3281.8586424589157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144737.30571937561</c:v>
              </c:pt>
              <c:pt idx="30">
                <c:v>1045.2919921875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6468.3649673461914</c:v>
              </c:pt>
              <c:pt idx="35">
                <c:v>15379.791555404663</c:v>
              </c:pt>
              <c:pt idx="36">
                <c:v>12029.317404747009</c:v>
              </c:pt>
              <c:pt idx="37">
                <c:v>56560.202778786421</c:v>
              </c:pt>
              <c:pt idx="38">
                <c:v>161385.38825130463</c:v>
              </c:pt>
              <c:pt idx="39">
                <c:v>28969.368347167969</c:v>
              </c:pt>
              <c:pt idx="40">
                <c:v>493.1682851803489</c:v>
              </c:pt>
              <c:pt idx="41">
                <c:v>0</c:v>
              </c:pt>
              <c:pt idx="42">
                <c:v>45663.766694478691</c:v>
              </c:pt>
              <c:pt idx="43">
                <c:v>1.3387203216552734E-4</c:v>
              </c:pt>
              <c:pt idx="44">
                <c:v>4559.7390298843384</c:v>
              </c:pt>
              <c:pt idx="45">
                <c:v>5499.2701795436442</c:v>
              </c:pt>
              <c:pt idx="46">
                <c:v>24312.609043121338</c:v>
              </c:pt>
              <c:pt idx="47">
                <c:v>20377.828960418701</c:v>
              </c:pt>
              <c:pt idx="48">
                <c:v>219315.57315158844</c:v>
              </c:pt>
            </c:numLit>
          </c:val>
          <c:extLst>
            <c:ext xmlns:c16="http://schemas.microsoft.com/office/drawing/2014/chart" uri="{C3380CC4-5D6E-409C-BE32-E72D297353CC}">
              <c16:uniqueId val="{00000032-88BE-4ED4-BF02-A2C0662AFC7A}"/>
            </c:ext>
          </c:extLst>
        </c:ser>
        <c:ser>
          <c:idx val="51"/>
          <c:order val="51"/>
          <c:tx>
            <c:v>Uden konv - 2035 - April</c:v>
          </c:tx>
          <c:spPr>
            <a:solidFill>
              <a:schemeClr val="accent4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887290.28233337402</c:v>
              </c:pt>
              <c:pt idx="3">
                <c:v>90390.978385925293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93282.800476074219</c:v>
              </c:pt>
              <c:pt idx="9">
                <c:v>460073.26818847656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408315.90454101563</c:v>
              </c:pt>
              <c:pt idx="15">
                <c:v>0</c:v>
              </c:pt>
              <c:pt idx="16">
                <c:v>178359.75720214844</c:v>
              </c:pt>
              <c:pt idx="17">
                <c:v>174482.68359375</c:v>
              </c:pt>
              <c:pt idx="18">
                <c:v>0</c:v>
              </c:pt>
              <c:pt idx="19">
                <c:v>143384.83016967773</c:v>
              </c:pt>
              <c:pt idx="20">
                <c:v>38652.016176223755</c:v>
              </c:pt>
              <c:pt idx="21">
                <c:v>46376.973014831543</c:v>
              </c:pt>
              <c:pt idx="22">
                <c:v>22236.922302246094</c:v>
              </c:pt>
              <c:pt idx="23">
                <c:v>26479.952986001968</c:v>
              </c:pt>
              <c:pt idx="24">
                <c:v>227.03666305541992</c:v>
              </c:pt>
              <c:pt idx="25">
                <c:v>555.61483919620514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6797.060725569725</c:v>
              </c:pt>
              <c:pt idx="38">
                <c:v>81128.490268707275</c:v>
              </c:pt>
              <c:pt idx="39">
                <c:v>25720.467224121094</c:v>
              </c:pt>
              <c:pt idx="40">
                <c:v>599.87484579265583</c:v>
              </c:pt>
              <c:pt idx="41">
                <c:v>0</c:v>
              </c:pt>
              <c:pt idx="42">
                <c:v>55544.011656180024</c:v>
              </c:pt>
              <c:pt idx="43">
                <c:v>-1221.3785927295685</c:v>
              </c:pt>
              <c:pt idx="44">
                <c:v>-8261.7831978797913</c:v>
              </c:pt>
              <c:pt idx="45">
                <c:v>-12063.53887039423</c:v>
              </c:pt>
              <c:pt idx="46">
                <c:v>6053.7816996574402</c:v>
              </c:pt>
              <c:pt idx="47">
                <c:v>12418.021545410156</c:v>
              </c:pt>
              <c:pt idx="48">
                <c:v>45978.328458309174</c:v>
              </c:pt>
            </c:numLit>
          </c:val>
          <c:extLst>
            <c:ext xmlns:c16="http://schemas.microsoft.com/office/drawing/2014/chart" uri="{C3380CC4-5D6E-409C-BE32-E72D297353CC}">
              <c16:uniqueId val="{00000033-88BE-4ED4-BF02-A2C0662AFC7A}"/>
            </c:ext>
          </c:extLst>
        </c:ser>
        <c:ser>
          <c:idx val="52"/>
          <c:order val="52"/>
          <c:tx>
            <c:v>Uden konv - 2035 - Maj</c:v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762049.41688537598</c:v>
              </c:pt>
              <c:pt idx="3">
                <c:v>10061.592468261719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46229.341293334961</c:v>
              </c:pt>
              <c:pt idx="9">
                <c:v>128905.39393615723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257480.59204101563</c:v>
              </c:pt>
              <c:pt idx="15">
                <c:v>0</c:v>
              </c:pt>
              <c:pt idx="16">
                <c:v>194997.46114730835</c:v>
              </c:pt>
              <c:pt idx="17">
                <c:v>173925.87593078613</c:v>
              </c:pt>
              <c:pt idx="18">
                <c:v>0</c:v>
              </c:pt>
              <c:pt idx="19">
                <c:v>99199.776763916016</c:v>
              </c:pt>
              <c:pt idx="20">
                <c:v>7273.4901123046875</c:v>
              </c:pt>
              <c:pt idx="21">
                <c:v>25575.759918212891</c:v>
              </c:pt>
              <c:pt idx="22">
                <c:v>18779.519006729126</c:v>
              </c:pt>
              <c:pt idx="23">
                <c:v>5760.3833923339844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43.5538330078125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7.281617283821106</c:v>
              </c:pt>
              <c:pt idx="38">
                <c:v>18948.141510009766</c:v>
              </c:pt>
              <c:pt idx="39">
                <c:v>27254.670532226563</c:v>
              </c:pt>
              <c:pt idx="40">
                <c:v>784.06688264780678</c:v>
              </c:pt>
              <c:pt idx="41">
                <c:v>0</c:v>
              </c:pt>
              <c:pt idx="42">
                <c:v>72598.843783639371</c:v>
              </c:pt>
              <c:pt idx="43">
                <c:v>2259.7713583707809</c:v>
              </c:pt>
              <c:pt idx="44">
                <c:v>10428.240295410156</c:v>
              </c:pt>
              <c:pt idx="45">
                <c:v>13998.198182991706</c:v>
              </c:pt>
              <c:pt idx="46">
                <c:v>0</c:v>
              </c:pt>
              <c:pt idx="47">
                <c:v>3122.5548362731934</c:v>
              </c:pt>
              <c:pt idx="4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34-88BE-4ED4-BF02-A2C0662AFC7A}"/>
            </c:ext>
          </c:extLst>
        </c:ser>
        <c:ser>
          <c:idx val="53"/>
          <c:order val="53"/>
          <c:tx>
            <c:v>Uden konv - 2035 - Juni</c:v>
          </c:tx>
          <c:spPr>
            <a:solidFill>
              <a:schemeClr val="accent6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394488.890625</c:v>
              </c:pt>
              <c:pt idx="3">
                <c:v>22124.409362792969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17101.94896697998</c:v>
              </c:pt>
              <c:pt idx="9">
                <c:v>53189.319366455078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255094.34723472595</c:v>
              </c:pt>
              <c:pt idx="15">
                <c:v>0</c:v>
              </c:pt>
              <c:pt idx="16">
                <c:v>189705.12637329102</c:v>
              </c:pt>
              <c:pt idx="17">
                <c:v>166037.55550003052</c:v>
              </c:pt>
              <c:pt idx="18">
                <c:v>0</c:v>
              </c:pt>
              <c:pt idx="19">
                <c:v>94218.12858581543</c:v>
              </c:pt>
              <c:pt idx="20">
                <c:v>1742.1533203125</c:v>
              </c:pt>
              <c:pt idx="21">
                <c:v>3284.4084625244141</c:v>
              </c:pt>
              <c:pt idx="22">
                <c:v>8663.7359619140625</c:v>
              </c:pt>
              <c:pt idx="23">
                <c:v>295.10978627204895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40068.496431350708</c:v>
              </c:pt>
              <c:pt idx="39">
                <c:v>19087.294097900391</c:v>
              </c:pt>
              <c:pt idx="40">
                <c:v>854.6631142400438</c:v>
              </c:pt>
              <c:pt idx="41">
                <c:v>0</c:v>
              </c:pt>
              <c:pt idx="42">
                <c:v>79135.537071324885</c:v>
              </c:pt>
              <c:pt idx="43">
                <c:v>-3193.2221864461899</c:v>
              </c:pt>
              <c:pt idx="44">
                <c:v>-6061.4743280410767</c:v>
              </c:pt>
              <c:pt idx="45">
                <c:v>-25103.547785779461</c:v>
              </c:pt>
              <c:pt idx="46">
                <c:v>0</c:v>
              </c:pt>
              <c:pt idx="47">
                <c:v>3032.3075866699219</c:v>
              </c:pt>
              <c:pt idx="4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35-88BE-4ED4-BF02-A2C0662AFC7A}"/>
            </c:ext>
          </c:extLst>
        </c:ser>
        <c:ser>
          <c:idx val="54"/>
          <c:order val="54"/>
          <c:tx>
            <c:v>Uden konv - 2035 - Juli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314376.4267578125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14630.392097473145</c:v>
              </c:pt>
              <c:pt idx="9">
                <c:v>27835.517593383789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403404.63484191895</c:v>
              </c:pt>
              <c:pt idx="15">
                <c:v>0</c:v>
              </c:pt>
              <c:pt idx="16">
                <c:v>50658.392578125</c:v>
              </c:pt>
              <c:pt idx="17">
                <c:v>164770.05676269531</c:v>
              </c:pt>
              <c:pt idx="18">
                <c:v>0</c:v>
              </c:pt>
              <c:pt idx="19">
                <c:v>154457.72553253174</c:v>
              </c:pt>
              <c:pt idx="20">
                <c:v>0</c:v>
              </c:pt>
              <c:pt idx="21">
                <c:v>0</c:v>
              </c:pt>
              <c:pt idx="22">
                <c:v>5414.8349761962891</c:v>
              </c:pt>
              <c:pt idx="23">
                <c:v>176.63799166679382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12114.323088645935</c:v>
              </c:pt>
              <c:pt idx="39">
                <c:v>19312.912231445313</c:v>
              </c:pt>
              <c:pt idx="40">
                <c:v>693.10187628737185</c:v>
              </c:pt>
              <c:pt idx="41">
                <c:v>0</c:v>
              </c:pt>
              <c:pt idx="42">
                <c:v>64176.150901973248</c:v>
              </c:pt>
              <c:pt idx="43">
                <c:v>1963.558696359396</c:v>
              </c:pt>
              <c:pt idx="44">
                <c:v>8.6307525634765625E-5</c:v>
              </c:pt>
              <c:pt idx="45">
                <c:v>-1947.8021216951311</c:v>
              </c:pt>
              <c:pt idx="46">
                <c:v>0</c:v>
              </c:pt>
              <c:pt idx="47">
                <c:v>505.38459777832031</c:v>
              </c:pt>
              <c:pt idx="4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36-88BE-4ED4-BF02-A2C0662AFC7A}"/>
            </c:ext>
          </c:extLst>
        </c:ser>
        <c:ser>
          <c:idx val="55"/>
          <c:order val="55"/>
          <c:tx>
            <c:v>Uden konv - 2035 - August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12678.796569824219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7056.8947067260742</c:v>
              </c:pt>
              <c:pt idx="9">
                <c:v>12929.81819152832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321970.81703156233</c:v>
              </c:pt>
              <c:pt idx="15">
                <c:v>0</c:v>
              </c:pt>
              <c:pt idx="16">
                <c:v>182858.35100841522</c:v>
              </c:pt>
              <c:pt idx="17">
                <c:v>166204.03402709961</c:v>
              </c:pt>
              <c:pt idx="18">
                <c:v>0</c:v>
              </c:pt>
              <c:pt idx="19">
                <c:v>142040.26619720459</c:v>
              </c:pt>
              <c:pt idx="20">
                <c:v>1437.2764892578125</c:v>
              </c:pt>
              <c:pt idx="21">
                <c:v>11106.227416992188</c:v>
              </c:pt>
              <c:pt idx="22">
                <c:v>0</c:v>
              </c:pt>
              <c:pt idx="23">
                <c:v>5.842350959777832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586.60714721679688</c:v>
              </c:pt>
              <c:pt idx="40">
                <c:v>726.14987660304178</c:v>
              </c:pt>
              <c:pt idx="41">
                <c:v>0</c:v>
              </c:pt>
              <c:pt idx="42">
                <c:v>67236.153569243848</c:v>
              </c:pt>
              <c:pt idx="43">
                <c:v>842.03571192920208</c:v>
              </c:pt>
              <c:pt idx="44">
                <c:v>251.43670654296875</c:v>
              </c:pt>
              <c:pt idx="45">
                <c:v>13181.13000921905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37-88BE-4ED4-BF02-A2C0662AFC7A}"/>
            </c:ext>
          </c:extLst>
        </c:ser>
        <c:ser>
          <c:idx val="56"/>
          <c:order val="56"/>
          <c:tx>
            <c:v>Uden konv - 2035 - September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60513.136405944824</c:v>
              </c:pt>
              <c:pt idx="9">
                <c:v>215823.2154083252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395353.81863471866</c:v>
              </c:pt>
              <c:pt idx="15">
                <c:v>0</c:v>
              </c:pt>
              <c:pt idx="16">
                <c:v>175985.14505004883</c:v>
              </c:pt>
              <c:pt idx="17">
                <c:v>167112.11572265625</c:v>
              </c:pt>
              <c:pt idx="18">
                <c:v>0</c:v>
              </c:pt>
              <c:pt idx="19">
                <c:v>155947.24731445313</c:v>
              </c:pt>
              <c:pt idx="20">
                <c:v>8188.12060546875</c:v>
              </c:pt>
              <c:pt idx="21">
                <c:v>32718.759819030762</c:v>
              </c:pt>
              <c:pt idx="22">
                <c:v>17616.263122558594</c:v>
              </c:pt>
              <c:pt idx="23">
                <c:v>526.77959394454956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566.1998291015625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15722.809019088745</c:v>
              </c:pt>
              <c:pt idx="39">
                <c:v>0</c:v>
              </c:pt>
              <c:pt idx="40">
                <c:v>576.46160092344508</c:v>
              </c:pt>
              <c:pt idx="41">
                <c:v>0</c:v>
              </c:pt>
              <c:pt idx="42">
                <c:v>53376.117019236088</c:v>
              </c:pt>
              <c:pt idx="43">
                <c:v>-650.75920474529266</c:v>
              </c:pt>
              <c:pt idx="44">
                <c:v>-251.43646240234375</c:v>
              </c:pt>
              <c:pt idx="45">
                <c:v>4129.2480121180415</c:v>
              </c:pt>
              <c:pt idx="46">
                <c:v>0</c:v>
              </c:pt>
              <c:pt idx="47">
                <c:v>234.64284896850586</c:v>
              </c:pt>
              <c:pt idx="4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38-88BE-4ED4-BF02-A2C0662AFC7A}"/>
            </c:ext>
          </c:extLst>
        </c:ser>
        <c:ser>
          <c:idx val="57"/>
          <c:order val="57"/>
          <c:tx>
            <c:v>Uden konv - 2035 - Oktober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763587.576171875</c:v>
              </c:pt>
              <c:pt idx="3">
                <c:v>45167.271179199219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2633.7714996337891</c:v>
              </c:pt>
              <c:pt idx="8">
                <c:v>83266.137664794922</c:v>
              </c:pt>
              <c:pt idx="9">
                <c:v>378856.39120483398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377088.28125</c:v>
              </c:pt>
              <c:pt idx="15">
                <c:v>0</c:v>
              </c:pt>
              <c:pt idx="16">
                <c:v>190496.66375732422</c:v>
              </c:pt>
              <c:pt idx="17">
                <c:v>178409.0625</c:v>
              </c:pt>
              <c:pt idx="18">
                <c:v>0</c:v>
              </c:pt>
              <c:pt idx="19">
                <c:v>158113.18130493164</c:v>
              </c:pt>
              <c:pt idx="20">
                <c:v>22889.718809127808</c:v>
              </c:pt>
              <c:pt idx="21">
                <c:v>42251.590183258057</c:v>
              </c:pt>
              <c:pt idx="22">
                <c:v>23319.889297485352</c:v>
              </c:pt>
              <c:pt idx="23">
                <c:v>15859.114537715912</c:v>
              </c:pt>
              <c:pt idx="24">
                <c:v>72.878889083862305</c:v>
              </c:pt>
              <c:pt idx="25">
                <c:v>284.89385604858398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279.34966111183167</c:v>
              </c:pt>
              <c:pt idx="38">
                <c:v>55173.740322113037</c:v>
              </c:pt>
              <c:pt idx="39">
                <c:v>26487.568878173828</c:v>
              </c:pt>
              <c:pt idx="40">
                <c:v>261.72116645239294</c:v>
              </c:pt>
              <c:pt idx="41">
                <c:v>0</c:v>
              </c:pt>
              <c:pt idx="42">
                <c:v>24233.460786923766</c:v>
              </c:pt>
              <c:pt idx="43">
                <c:v>9.5057487487792969E-4</c:v>
              </c:pt>
              <c:pt idx="44">
                <c:v>-6100.5719118118286</c:v>
              </c:pt>
              <c:pt idx="45">
                <c:v>-13108.648254342377</c:v>
              </c:pt>
              <c:pt idx="46">
                <c:v>613.68129730224609</c:v>
              </c:pt>
              <c:pt idx="47">
                <c:v>6588.0492210388184</c:v>
              </c:pt>
              <c:pt idx="48">
                <c:v>1949.3405914306641</c:v>
              </c:pt>
            </c:numLit>
          </c:val>
          <c:extLst>
            <c:ext xmlns:c16="http://schemas.microsoft.com/office/drawing/2014/chart" uri="{C3380CC4-5D6E-409C-BE32-E72D297353CC}">
              <c16:uniqueId val="{00000039-88BE-4ED4-BF02-A2C0662AFC7A}"/>
            </c:ext>
          </c:extLst>
        </c:ser>
        <c:ser>
          <c:idx val="58"/>
          <c:order val="58"/>
          <c:tx>
            <c:v>Uden konv - 2035 - November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846147.9992980957</c:v>
              </c:pt>
              <c:pt idx="3">
                <c:v>217718.57772445679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58948.286895751953</c:v>
              </c:pt>
              <c:pt idx="8">
                <c:v>115059.76587677002</c:v>
              </c:pt>
              <c:pt idx="9">
                <c:v>720143.83901977539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2971.927001953125</c:v>
              </c:pt>
              <c:pt idx="14">
                <c:v>392407.49267578125</c:v>
              </c:pt>
              <c:pt idx="15">
                <c:v>0</c:v>
              </c:pt>
              <c:pt idx="16">
                <c:v>189705.12637329102</c:v>
              </c:pt>
              <c:pt idx="17">
                <c:v>175378.17407226563</c:v>
              </c:pt>
              <c:pt idx="18">
                <c:v>0</c:v>
              </c:pt>
              <c:pt idx="19">
                <c:v>155947.24731445313</c:v>
              </c:pt>
              <c:pt idx="20">
                <c:v>54648.795656204224</c:v>
              </c:pt>
              <c:pt idx="21">
                <c:v>57945.249187469482</c:v>
              </c:pt>
              <c:pt idx="22">
                <c:v>25991.207885742188</c:v>
              </c:pt>
              <c:pt idx="23">
                <c:v>20048.563908576965</c:v>
              </c:pt>
              <c:pt idx="24">
                <c:v>0.42571732401847839</c:v>
              </c:pt>
              <c:pt idx="25">
                <c:v>499.79698634147644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23387.0485496521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145.59660339355469</c:v>
              </c:pt>
              <c:pt idx="35">
                <c:v>13342.084797859192</c:v>
              </c:pt>
              <c:pt idx="36">
                <c:v>6108.4752311706543</c:v>
              </c:pt>
              <c:pt idx="37">
                <c:v>37822.508455395699</c:v>
              </c:pt>
              <c:pt idx="38">
                <c:v>172546.05794620514</c:v>
              </c:pt>
              <c:pt idx="39">
                <c:v>26532.692504882813</c:v>
              </c:pt>
              <c:pt idx="40">
                <c:v>83.659737203735858</c:v>
              </c:pt>
              <c:pt idx="41">
                <c:v>0</c:v>
              </c:pt>
              <c:pt idx="42">
                <c:v>7746.2781597450376</c:v>
              </c:pt>
              <c:pt idx="43">
                <c:v>1302.212920665741</c:v>
              </c:pt>
              <c:pt idx="44">
                <c:v>6629.7944663763046</c:v>
              </c:pt>
              <c:pt idx="45">
                <c:v>14955.11645167321</c:v>
              </c:pt>
              <c:pt idx="46">
                <c:v>11443.351249694824</c:v>
              </c:pt>
              <c:pt idx="47">
                <c:v>21930.081653594971</c:v>
              </c:pt>
              <c:pt idx="48">
                <c:v>107804.33441352844</c:v>
              </c:pt>
            </c:numLit>
          </c:val>
          <c:extLst>
            <c:ext xmlns:c16="http://schemas.microsoft.com/office/drawing/2014/chart" uri="{C3380CC4-5D6E-409C-BE32-E72D297353CC}">
              <c16:uniqueId val="{0000003A-88BE-4ED4-BF02-A2C0662AFC7A}"/>
            </c:ext>
          </c:extLst>
        </c:ser>
        <c:ser>
          <c:idx val="59"/>
          <c:order val="59"/>
          <c:tx>
            <c:v>Uden konv - 2035 - December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638910.75415039063</c:v>
              </c:pt>
              <c:pt idx="3">
                <c:v>430768.00640869141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86324.792978286743</c:v>
              </c:pt>
              <c:pt idx="8">
                <c:v>127429.45867156982</c:v>
              </c:pt>
              <c:pt idx="9">
                <c:v>1087924.0270690918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13373.671508789063</c:v>
              </c:pt>
              <c:pt idx="14">
                <c:v>391818.29223632813</c:v>
              </c:pt>
              <c:pt idx="15">
                <c:v>0</c:v>
              </c:pt>
              <c:pt idx="16">
                <c:v>180734.36935424805</c:v>
              </c:pt>
              <c:pt idx="17">
                <c:v>175653.70971679688</c:v>
              </c:pt>
              <c:pt idx="18">
                <c:v>0</c:v>
              </c:pt>
              <c:pt idx="19">
                <c:v>152481.7529296875</c:v>
              </c:pt>
              <c:pt idx="20">
                <c:v>75633.3134765625</c:v>
              </c:pt>
              <c:pt idx="21">
                <c:v>74028.533111572266</c:v>
              </c:pt>
              <c:pt idx="22">
                <c:v>24872.141990661621</c:v>
              </c:pt>
              <c:pt idx="23">
                <c:v>21372.611343383789</c:v>
              </c:pt>
              <c:pt idx="24">
                <c:v>258.88108250498772</c:v>
              </c:pt>
              <c:pt idx="25">
                <c:v>1835.980556845665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35833.252633094788</c:v>
              </c:pt>
              <c:pt idx="30">
                <c:v>958.184326171875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469.28570556640625</c:v>
              </c:pt>
              <c:pt idx="35">
                <c:v>13710.793769836426</c:v>
              </c:pt>
              <c:pt idx="36">
                <c:v>3589.1440597772598</c:v>
              </c:pt>
              <c:pt idx="37">
                <c:v>52543.533764481544</c:v>
              </c:pt>
              <c:pt idx="38">
                <c:v>184759.79833245277</c:v>
              </c:pt>
              <c:pt idx="39">
                <c:v>25314.354583740234</c:v>
              </c:pt>
              <c:pt idx="40">
                <c:v>39.234165839385241</c:v>
              </c:pt>
              <c:pt idx="41">
                <c:v>0</c:v>
              </c:pt>
              <c:pt idx="42">
                <c:v>3632.7960522025824</c:v>
              </c:pt>
              <c:pt idx="43">
                <c:v>-1302.2122142314911</c:v>
              </c:pt>
              <c:pt idx="44">
                <c:v>-529.22661685943604</c:v>
              </c:pt>
              <c:pt idx="45">
                <c:v>-1846.4725045396481</c:v>
              </c:pt>
              <c:pt idx="46">
                <c:v>16303.676881790161</c:v>
              </c:pt>
              <c:pt idx="47">
                <c:v>17340.350859642029</c:v>
              </c:pt>
              <c:pt idx="48">
                <c:v>145824.65440177917</c:v>
              </c:pt>
            </c:numLit>
          </c:val>
          <c:extLst>
            <c:ext xmlns:c16="http://schemas.microsoft.com/office/drawing/2014/chart" uri="{C3380CC4-5D6E-409C-BE32-E72D297353CC}">
              <c16:uniqueId val="{0000003B-88BE-4ED4-BF02-A2C0662AFC7A}"/>
            </c:ext>
          </c:extLst>
        </c:ser>
        <c:ser>
          <c:idx val="60"/>
          <c:order val="60"/>
          <c:tx>
            <c:v>Uden konv - 2040 - Januar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661694.17346191406</c:v>
              </c:pt>
              <c:pt idx="3">
                <c:v>580041.74819946289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181238.32507324219</c:v>
              </c:pt>
              <c:pt idx="8">
                <c:v>124237.73803710938</c:v>
              </c:pt>
              <c:pt idx="9">
                <c:v>1074937.1704101563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438365.126953125</c:v>
              </c:pt>
              <c:pt idx="15">
                <c:v>0</c:v>
              </c:pt>
              <c:pt idx="16">
                <c:v>168333.61700439453</c:v>
              </c:pt>
              <c:pt idx="17">
                <c:v>186261.81188964844</c:v>
              </c:pt>
              <c:pt idx="18">
                <c:v>0</c:v>
              </c:pt>
              <c:pt idx="19">
                <c:v>161145.48889160156</c:v>
              </c:pt>
              <c:pt idx="20">
                <c:v>75990.678588867188</c:v>
              </c:pt>
              <c:pt idx="21">
                <c:v>86913.630828857422</c:v>
              </c:pt>
              <c:pt idx="22">
                <c:v>26857.581481933594</c:v>
              </c:pt>
              <c:pt idx="23">
                <c:v>24431.735412597656</c:v>
              </c:pt>
              <c:pt idx="24">
                <c:v>3791.5929490923882</c:v>
              </c:pt>
              <c:pt idx="25">
                <c:v>21826.354082465172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411549.87439346313</c:v>
              </c:pt>
              <c:pt idx="30">
                <c:v>1263.0611572265625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73108.663793325424</c:v>
              </c:pt>
              <c:pt idx="35">
                <c:v>145011.82124888897</c:v>
              </c:pt>
              <c:pt idx="36">
                <c:v>71059.783700712025</c:v>
              </c:pt>
              <c:pt idx="37">
                <c:v>131267.40991172194</c:v>
              </c:pt>
              <c:pt idx="38">
                <c:v>173368.5813293457</c:v>
              </c:pt>
              <c:pt idx="39">
                <c:v>29691.346374511719</c:v>
              </c:pt>
              <c:pt idx="40">
                <c:v>74.592470573377796</c:v>
              </c:pt>
              <c:pt idx="41">
                <c:v>0</c:v>
              </c:pt>
              <c:pt idx="42">
                <c:v>6906.7157539278269</c:v>
              </c:pt>
              <c:pt idx="43">
                <c:v>507.28886842727661</c:v>
              </c:pt>
              <c:pt idx="44">
                <c:v>2528.869713306427</c:v>
              </c:pt>
              <c:pt idx="45">
                <c:v>5812.651770234108</c:v>
              </c:pt>
              <c:pt idx="46">
                <c:v>38138.487682342529</c:v>
              </c:pt>
              <c:pt idx="47">
                <c:v>25197.032089233398</c:v>
              </c:pt>
              <c:pt idx="48">
                <c:v>302905.86856842041</c:v>
              </c:pt>
            </c:numLit>
          </c:val>
          <c:extLst>
            <c:ext xmlns:c16="http://schemas.microsoft.com/office/drawing/2014/chart" uri="{C3380CC4-5D6E-409C-BE32-E72D297353CC}">
              <c16:uniqueId val="{0000003C-88BE-4ED4-BF02-A2C0662AFC7A}"/>
            </c:ext>
          </c:extLst>
        </c:ser>
        <c:ser>
          <c:idx val="61"/>
          <c:order val="61"/>
          <c:tx>
            <c:v>Uden konv - 2040 - Februar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681462.33544921875</c:v>
              </c:pt>
              <c:pt idx="3">
                <c:v>424255.49926757813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144459.14095306396</c:v>
              </c:pt>
              <c:pt idx="8">
                <c:v>116964.27880096436</c:v>
              </c:pt>
              <c:pt idx="9">
                <c:v>1003352.8077087402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2971.927001953125</c:v>
              </c:pt>
              <c:pt idx="14">
                <c:v>341147.05444335938</c:v>
              </c:pt>
              <c:pt idx="15">
                <c:v>0</c:v>
              </c:pt>
              <c:pt idx="16">
                <c:v>173610.53289794922</c:v>
              </c:pt>
              <c:pt idx="17">
                <c:v>167800.951171875</c:v>
              </c:pt>
              <c:pt idx="18">
                <c:v>0</c:v>
              </c:pt>
              <c:pt idx="19">
                <c:v>124541.20445251465</c:v>
              </c:pt>
              <c:pt idx="20">
                <c:v>66270.724182128906</c:v>
              </c:pt>
              <c:pt idx="21">
                <c:v>62845.240753173828</c:v>
              </c:pt>
              <c:pt idx="22">
                <c:v>23933.570594787598</c:v>
              </c:pt>
              <c:pt idx="23">
                <c:v>7667.4063262939453</c:v>
              </c:pt>
              <c:pt idx="24">
                <c:v>535.8051832318306</c:v>
              </c:pt>
              <c:pt idx="25">
                <c:v>4036.4071588516235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133499.60806632042</c:v>
              </c:pt>
              <c:pt idx="30">
                <c:v>2656.7838134765625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25122.755920648575</c:v>
              </c:pt>
              <c:pt idx="35">
                <c:v>38027.764888763428</c:v>
              </c:pt>
              <c:pt idx="36">
                <c:v>12307.646021485329</c:v>
              </c:pt>
              <c:pt idx="37">
                <c:v>86671.498201549053</c:v>
              </c:pt>
              <c:pt idx="38">
                <c:v>178711.21865844727</c:v>
              </c:pt>
              <c:pt idx="39">
                <c:v>29871.840881347656</c:v>
              </c:pt>
              <c:pt idx="40">
                <c:v>213.30597115925048</c:v>
              </c:pt>
              <c:pt idx="41">
                <c:v>0</c:v>
              </c:pt>
              <c:pt idx="42">
                <c:v>19750.56880608201</c:v>
              </c:pt>
              <c:pt idx="43">
                <c:v>-562.69286930561066</c:v>
              </c:pt>
              <c:pt idx="44">
                <c:v>-521.16353487968445</c:v>
              </c:pt>
              <c:pt idx="45">
                <c:v>-5532.286952868104</c:v>
              </c:pt>
              <c:pt idx="46">
                <c:v>26261.949634552002</c:v>
              </c:pt>
              <c:pt idx="47">
                <c:v>21984.230003356934</c:v>
              </c:pt>
              <c:pt idx="48">
                <c:v>222921.28153419495</c:v>
              </c:pt>
            </c:numLit>
          </c:val>
          <c:extLst>
            <c:ext xmlns:c16="http://schemas.microsoft.com/office/drawing/2014/chart" uri="{C3380CC4-5D6E-409C-BE32-E72D297353CC}">
              <c16:uniqueId val="{0000003D-88BE-4ED4-BF02-A2C0662AFC7A}"/>
            </c:ext>
          </c:extLst>
        </c:ser>
        <c:ser>
          <c:idx val="62"/>
          <c:order val="62"/>
          <c:tx>
            <c:v>Uden konv - 2040 - Marts</c:v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743764.94091796875</c:v>
              </c:pt>
              <c:pt idx="3">
                <c:v>342790.27905273438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127321.54736328125</c:v>
              </c:pt>
              <c:pt idx="8">
                <c:v>123157.16243743896</c:v>
              </c:pt>
              <c:pt idx="9">
                <c:v>958227.79867553711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20803.489013671875</c:v>
              </c:pt>
              <c:pt idx="14">
                <c:v>400656.298828125</c:v>
              </c:pt>
              <c:pt idx="15">
                <c:v>0</c:v>
              </c:pt>
              <c:pt idx="16">
                <c:v>196301.27124023438</c:v>
              </c:pt>
              <c:pt idx="17">
                <c:v>182059.90319824219</c:v>
              </c:pt>
              <c:pt idx="18">
                <c:v>0</c:v>
              </c:pt>
              <c:pt idx="19">
                <c:v>149449.44534301758</c:v>
              </c:pt>
              <c:pt idx="20">
                <c:v>62594.358575820923</c:v>
              </c:pt>
              <c:pt idx="21">
                <c:v>73910.907653808594</c:v>
              </c:pt>
              <c:pt idx="22">
                <c:v>25088.735389709473</c:v>
              </c:pt>
              <c:pt idx="23">
                <c:v>17717.458204030991</c:v>
              </c:pt>
              <c:pt idx="24">
                <c:v>149.23464632034302</c:v>
              </c:pt>
              <c:pt idx="25">
                <c:v>2258.0328449010849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102856.55290102959</c:v>
              </c:pt>
              <c:pt idx="30">
                <c:v>1045.2919921875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6563.5675129890442</c:v>
              </c:pt>
              <c:pt idx="36">
                <c:v>3668.0191345214844</c:v>
              </c:pt>
              <c:pt idx="37">
                <c:v>66433.572362959385</c:v>
              </c:pt>
              <c:pt idx="38">
                <c:v>157340.66934204102</c:v>
              </c:pt>
              <c:pt idx="39">
                <c:v>28969.368347167969</c:v>
              </c:pt>
              <c:pt idx="40">
                <c:v>493.1682851803489</c:v>
              </c:pt>
              <c:pt idx="41">
                <c:v>0</c:v>
              </c:pt>
              <c:pt idx="42">
                <c:v>45663.766694478691</c:v>
              </c:pt>
              <c:pt idx="43">
                <c:v>1030.0745815038681</c:v>
              </c:pt>
              <c:pt idx="44">
                <c:v>-408.52924430370331</c:v>
              </c:pt>
              <c:pt idx="45">
                <c:v>6057.2528019547462</c:v>
              </c:pt>
              <c:pt idx="46">
                <c:v>24727.746391296387</c:v>
              </c:pt>
              <c:pt idx="47">
                <c:v>21262.252006530762</c:v>
              </c:pt>
              <c:pt idx="48">
                <c:v>220283.59362220764</c:v>
              </c:pt>
            </c:numLit>
          </c:val>
          <c:extLst>
            <c:ext xmlns:c16="http://schemas.microsoft.com/office/drawing/2014/chart" uri="{C3380CC4-5D6E-409C-BE32-E72D297353CC}">
              <c16:uniqueId val="{0000003E-88BE-4ED4-BF02-A2C0662AFC7A}"/>
            </c:ext>
          </c:extLst>
        </c:ser>
        <c:ser>
          <c:idx val="63"/>
          <c:order val="63"/>
          <c:tx>
            <c:v>Uden konv - 2040 - April</c:v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792986.18309020996</c:v>
              </c:pt>
              <c:pt idx="3">
                <c:v>170814.07525634766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85814.777534484863</c:v>
              </c:pt>
              <c:pt idx="9">
                <c:v>377848.79010009766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10401.744506835938</c:v>
              </c:pt>
              <c:pt idx="14">
                <c:v>397121.09619140625</c:v>
              </c:pt>
              <c:pt idx="15">
                <c:v>0</c:v>
              </c:pt>
              <c:pt idx="16">
                <c:v>177105.03334617615</c:v>
              </c:pt>
              <c:pt idx="17">
                <c:v>173018.90267944336</c:v>
              </c:pt>
              <c:pt idx="18">
                <c:v>0</c:v>
              </c:pt>
              <c:pt idx="19">
                <c:v>142085.26977539063</c:v>
              </c:pt>
              <c:pt idx="20">
                <c:v>35371.812411785126</c:v>
              </c:pt>
              <c:pt idx="21">
                <c:v>40902.946933746338</c:v>
              </c:pt>
              <c:pt idx="22">
                <c:v>22273.021202087402</c:v>
              </c:pt>
              <c:pt idx="23">
                <c:v>26890.084557533264</c:v>
              </c:pt>
              <c:pt idx="24">
                <c:v>97.467033386230469</c:v>
              </c:pt>
              <c:pt idx="25">
                <c:v>708.66758120059967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6363.4460388422012</c:v>
              </c:pt>
              <c:pt idx="38">
                <c:v>86706.744781494141</c:v>
              </c:pt>
              <c:pt idx="39">
                <c:v>25720.467224121094</c:v>
              </c:pt>
              <c:pt idx="40">
                <c:v>599.87484579265583</c:v>
              </c:pt>
              <c:pt idx="41">
                <c:v>0</c:v>
              </c:pt>
              <c:pt idx="42">
                <c:v>55544.011656180024</c:v>
              </c:pt>
              <c:pt idx="43">
                <c:v>-360.9881129860878</c:v>
              </c:pt>
              <c:pt idx="44">
                <c:v>1687.3768629431725</c:v>
              </c:pt>
              <c:pt idx="45">
                <c:v>-3669.7610671594739</c:v>
              </c:pt>
              <c:pt idx="46">
                <c:v>5192.1778876781464</c:v>
              </c:pt>
              <c:pt idx="47">
                <c:v>13356.59294128418</c:v>
              </c:pt>
              <c:pt idx="48">
                <c:v>48435.342476248741</c:v>
              </c:pt>
            </c:numLit>
          </c:val>
          <c:extLst>
            <c:ext xmlns:c16="http://schemas.microsoft.com/office/drawing/2014/chart" uri="{C3380CC4-5D6E-409C-BE32-E72D297353CC}">
              <c16:uniqueId val="{0000003F-88BE-4ED4-BF02-A2C0662AFC7A}"/>
            </c:ext>
          </c:extLst>
        </c:ser>
        <c:ser>
          <c:idx val="64"/>
          <c:order val="64"/>
          <c:tx>
            <c:v>Uden konv - 2040 - Maj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645999.08989334106</c:v>
              </c:pt>
              <c:pt idx="3">
                <c:v>72857.351928710938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50608.701148986816</c:v>
              </c:pt>
              <c:pt idx="9">
                <c:v>139202.4997253418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2228.9452514648438</c:v>
              </c:pt>
              <c:pt idx="14">
                <c:v>246282.35406494141</c:v>
              </c:pt>
              <c:pt idx="15">
                <c:v>0</c:v>
              </c:pt>
              <c:pt idx="16">
                <c:v>192877.05731964111</c:v>
              </c:pt>
              <c:pt idx="17">
                <c:v>168638.62931537628</c:v>
              </c:pt>
              <c:pt idx="18">
                <c:v>0</c:v>
              </c:pt>
              <c:pt idx="19">
                <c:v>94799.254699707031</c:v>
              </c:pt>
              <c:pt idx="20">
                <c:v>11498.2119140625</c:v>
              </c:pt>
              <c:pt idx="21">
                <c:v>22718.364952087402</c:v>
              </c:pt>
              <c:pt idx="22">
                <c:v>18663.131217956543</c:v>
              </c:pt>
              <c:pt idx="23">
                <c:v>5625.8671796321869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43.5538330078125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141.79782998561859</c:v>
              </c:pt>
              <c:pt idx="38">
                <c:v>25377.527313232422</c:v>
              </c:pt>
              <c:pt idx="39">
                <c:v>27299.794158935547</c:v>
              </c:pt>
              <c:pt idx="40">
                <c:v>784.06688264780678</c:v>
              </c:pt>
              <c:pt idx="41">
                <c:v>0</c:v>
              </c:pt>
              <c:pt idx="42">
                <c:v>72598.843783639371</c:v>
              </c:pt>
              <c:pt idx="43">
                <c:v>-613.68070429563522</c:v>
              </c:pt>
              <c:pt idx="44">
                <c:v>-602.92984771728516</c:v>
              </c:pt>
              <c:pt idx="45">
                <c:v>4719.1957140043378</c:v>
              </c:pt>
              <c:pt idx="46">
                <c:v>1119.0658950805664</c:v>
              </c:pt>
              <c:pt idx="47">
                <c:v>5595.329475402832</c:v>
              </c:pt>
              <c:pt idx="48">
                <c:v>11392.467071533203</c:v>
              </c:pt>
            </c:numLit>
          </c:val>
          <c:extLst>
            <c:ext xmlns:c16="http://schemas.microsoft.com/office/drawing/2014/chart" uri="{C3380CC4-5D6E-409C-BE32-E72D297353CC}">
              <c16:uniqueId val="{00000040-88BE-4ED4-BF02-A2C0662AFC7A}"/>
            </c:ext>
          </c:extLst>
        </c:ser>
        <c:ser>
          <c:idx val="65"/>
          <c:order val="65"/>
          <c:tx>
            <c:v>Uden konv - 2040 - Juni</c:v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327484.13745117188</c:v>
              </c:pt>
              <c:pt idx="3">
                <c:v>48991.982482910156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15730.558616638184</c:v>
              </c:pt>
              <c:pt idx="9">
                <c:v>48924.114440917969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247900.3507232666</c:v>
              </c:pt>
              <c:pt idx="15">
                <c:v>0</c:v>
              </c:pt>
              <c:pt idx="16">
                <c:v>185129.58827972412</c:v>
              </c:pt>
              <c:pt idx="17">
                <c:v>154893.84230041504</c:v>
              </c:pt>
              <c:pt idx="18">
                <c:v>0</c:v>
              </c:pt>
              <c:pt idx="19">
                <c:v>89669.667205810547</c:v>
              </c:pt>
              <c:pt idx="20">
                <c:v>2264.79931640625</c:v>
              </c:pt>
              <c:pt idx="21">
                <c:v>2272.3434448242188</c:v>
              </c:pt>
              <c:pt idx="22">
                <c:v>8663.7359619140625</c:v>
              </c:pt>
              <c:pt idx="23">
                <c:v>254.48412680625916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40.625659465789795</c:v>
              </c:pt>
              <c:pt idx="38">
                <c:v>52244.832629203796</c:v>
              </c:pt>
              <c:pt idx="39">
                <c:v>16379.876495361328</c:v>
              </c:pt>
              <c:pt idx="40">
                <c:v>854.6631142400438</c:v>
              </c:pt>
              <c:pt idx="41">
                <c:v>0</c:v>
              </c:pt>
              <c:pt idx="42">
                <c:v>79135.537071324885</c:v>
              </c:pt>
              <c:pt idx="43">
                <c:v>-2058.045391947031</c:v>
              </c:pt>
              <c:pt idx="44">
                <c:v>-2683.63032579422</c:v>
              </c:pt>
              <c:pt idx="45">
                <c:v>-15904.898734342773</c:v>
              </c:pt>
              <c:pt idx="46">
                <c:v>350.05797338485718</c:v>
              </c:pt>
              <c:pt idx="47">
                <c:v>5239.153012752533</c:v>
              </c:pt>
              <c:pt idx="48">
                <c:v>5553.9300689697266</c:v>
              </c:pt>
            </c:numLit>
          </c:val>
          <c:extLst>
            <c:ext xmlns:c16="http://schemas.microsoft.com/office/drawing/2014/chart" uri="{C3380CC4-5D6E-409C-BE32-E72D297353CC}">
              <c16:uniqueId val="{00000041-88BE-4ED4-BF02-A2C0662AFC7A}"/>
            </c:ext>
          </c:extLst>
        </c:ser>
        <c:ser>
          <c:idx val="66"/>
          <c:order val="66"/>
          <c:tx>
            <c:v>Uden konv - 2040 - Juli</c:v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294093.38122558594</c:v>
              </c:pt>
              <c:pt idx="3">
                <c:v>12727.66552734375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13376.732048034668</c:v>
              </c:pt>
              <c:pt idx="9">
                <c:v>24509.181381225586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386754.09951305389</c:v>
              </c:pt>
              <c:pt idx="15">
                <c:v>0</c:v>
              </c:pt>
              <c:pt idx="16">
                <c:v>50922.238372802734</c:v>
              </c:pt>
              <c:pt idx="17">
                <c:v>157641.12088012695</c:v>
              </c:pt>
              <c:pt idx="18">
                <c:v>0</c:v>
              </c:pt>
              <c:pt idx="19">
                <c:v>146711.626080513</c:v>
              </c:pt>
              <c:pt idx="20">
                <c:v>0</c:v>
              </c:pt>
              <c:pt idx="21">
                <c:v>0</c:v>
              </c:pt>
              <c:pt idx="22">
                <c:v>5423.75048828125</c:v>
              </c:pt>
              <c:pt idx="23">
                <c:v>176.63799166679382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26611.220000267029</c:v>
              </c:pt>
              <c:pt idx="39">
                <c:v>18997.046844482422</c:v>
              </c:pt>
              <c:pt idx="40">
                <c:v>693.10187628737185</c:v>
              </c:pt>
              <c:pt idx="41">
                <c:v>0</c:v>
              </c:pt>
              <c:pt idx="42">
                <c:v>64176.150901973248</c:v>
              </c:pt>
              <c:pt idx="43">
                <c:v>2058.047551676631</c:v>
              </c:pt>
              <c:pt idx="44">
                <c:v>2.86102294921875E-4</c:v>
              </c:pt>
              <c:pt idx="45">
                <c:v>-15089.8235976547</c:v>
              </c:pt>
              <c:pt idx="46">
                <c:v>0</c:v>
              </c:pt>
              <c:pt idx="47">
                <c:v>3090.6014981269836</c:v>
              </c:pt>
              <c:pt idx="4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42-88BE-4ED4-BF02-A2C0662AFC7A}"/>
            </c:ext>
          </c:extLst>
        </c:ser>
        <c:ser>
          <c:idx val="67"/>
          <c:order val="67"/>
          <c:tx>
            <c:v>Uden konv - 2040 - August</c:v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6865.3954467773438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7248.9046401977539</c:v>
              </c:pt>
              <c:pt idx="9">
                <c:v>14321.136413574219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321007.35157394409</c:v>
              </c:pt>
              <c:pt idx="15">
                <c:v>0</c:v>
              </c:pt>
              <c:pt idx="16">
                <c:v>170861.11197662354</c:v>
              </c:pt>
              <c:pt idx="17">
                <c:v>158953.0318069458</c:v>
              </c:pt>
              <c:pt idx="18">
                <c:v>0</c:v>
              </c:pt>
              <c:pt idx="19">
                <c:v>134937.68760681152</c:v>
              </c:pt>
              <c:pt idx="20">
                <c:v>2308.3531494140625</c:v>
              </c:pt>
              <c:pt idx="21">
                <c:v>10235.150756835938</c:v>
              </c:pt>
              <c:pt idx="22">
                <c:v>0</c:v>
              </c:pt>
              <c:pt idx="23">
                <c:v>5.842350959777832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534.26373291015625</c:v>
              </c:pt>
              <c:pt idx="39">
                <c:v>586.60714721679688</c:v>
              </c:pt>
              <c:pt idx="40">
                <c:v>726.14987660304178</c:v>
              </c:pt>
              <c:pt idx="41">
                <c:v>0</c:v>
              </c:pt>
              <c:pt idx="42">
                <c:v>67236.153569243848</c:v>
              </c:pt>
              <c:pt idx="43">
                <c:v>-2461.4284338951111</c:v>
              </c:pt>
              <c:pt idx="44">
                <c:v>-1178.6764216423035</c:v>
              </c:pt>
              <c:pt idx="45">
                <c:v>19124.377089947462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43-88BE-4ED4-BF02-A2C0662AFC7A}"/>
            </c:ext>
          </c:extLst>
        </c:ser>
        <c:ser>
          <c:idx val="68"/>
          <c:order val="68"/>
          <c:tx>
            <c:v>Uden konv - 2040 - September</c:v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49955.369270324707</c:v>
              </c:pt>
              <c:pt idx="9">
                <c:v>169396.27394104004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386008.14308166504</c:v>
              </c:pt>
              <c:pt idx="15">
                <c:v>0</c:v>
              </c:pt>
              <c:pt idx="16">
                <c:v>172027.45812988281</c:v>
              </c:pt>
              <c:pt idx="17">
                <c:v>164287.3412399292</c:v>
              </c:pt>
              <c:pt idx="18">
                <c:v>0</c:v>
              </c:pt>
              <c:pt idx="19">
                <c:v>152698.34632873535</c:v>
              </c:pt>
              <c:pt idx="20">
                <c:v>10191.596923828125</c:v>
              </c:pt>
              <c:pt idx="21">
                <c:v>31213.50129699707</c:v>
              </c:pt>
              <c:pt idx="22">
                <c:v>19725.770034790039</c:v>
              </c:pt>
              <c:pt idx="23">
                <c:v>526.77959394454956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566.1998291015625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41619.575534820557</c:v>
              </c:pt>
              <c:pt idx="39">
                <c:v>0</c:v>
              </c:pt>
              <c:pt idx="40">
                <c:v>576.46160092344508</c:v>
              </c:pt>
              <c:pt idx="41">
                <c:v>0</c:v>
              </c:pt>
              <c:pt idx="42">
                <c:v>53376.117019236088</c:v>
              </c:pt>
              <c:pt idx="43">
                <c:v>2461.4307191371918</c:v>
              </c:pt>
              <c:pt idx="44">
                <c:v>1178.6766011714935</c:v>
              </c:pt>
              <c:pt idx="45">
                <c:v>4483.2908737137914</c:v>
              </c:pt>
              <c:pt idx="46">
                <c:v>0</c:v>
              </c:pt>
              <c:pt idx="47">
                <c:v>2382.5273895263672</c:v>
              </c:pt>
              <c:pt idx="4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44-88BE-4ED4-BF02-A2C0662AFC7A}"/>
            </c:ext>
          </c:extLst>
        </c:ser>
        <c:ser>
          <c:idx val="69"/>
          <c:order val="69"/>
          <c:tx>
            <c:v>Uden konv - 2040 - Oktober</c:v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733219.31964111328</c:v>
              </c:pt>
              <c:pt idx="3">
                <c:v>92582.501586914063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58106.315322875977</c:v>
              </c:pt>
              <c:pt idx="9">
                <c:v>277071.85971069336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377088.28125</c:v>
              </c:pt>
              <c:pt idx="15">
                <c:v>0</c:v>
              </c:pt>
              <c:pt idx="16">
                <c:v>190496.66375732422</c:v>
              </c:pt>
              <c:pt idx="17">
                <c:v>178146.51725769043</c:v>
              </c:pt>
              <c:pt idx="18">
                <c:v>0</c:v>
              </c:pt>
              <c:pt idx="19">
                <c:v>158113.18130493164</c:v>
              </c:pt>
              <c:pt idx="20">
                <c:v>18544.136283874512</c:v>
              </c:pt>
              <c:pt idx="21">
                <c:v>39818.601253509521</c:v>
              </c:pt>
              <c:pt idx="22">
                <c:v>25197.032089233398</c:v>
              </c:pt>
              <c:pt idx="23">
                <c:v>15534.338147640228</c:v>
              </c:pt>
              <c:pt idx="24">
                <c:v>20.679121017456055</c:v>
              </c:pt>
              <c:pt idx="25">
                <c:v>54.934688568115234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776.83160400390625</c:v>
              </c:pt>
              <c:pt idx="38">
                <c:v>75891.40484431386</c:v>
              </c:pt>
              <c:pt idx="39">
                <c:v>26487.568878173828</c:v>
              </c:pt>
              <c:pt idx="40">
                <c:v>261.72116645239294</c:v>
              </c:pt>
              <c:pt idx="41">
                <c:v>0</c:v>
              </c:pt>
              <c:pt idx="42">
                <c:v>24233.460786923766</c:v>
              </c:pt>
              <c:pt idx="43">
                <c:v>-960.99693500995636</c:v>
              </c:pt>
              <c:pt idx="44">
                <c:v>-1.1491775512695313E-3</c:v>
              </c:pt>
              <c:pt idx="45">
                <c:v>-9025.105746017769</c:v>
              </c:pt>
              <c:pt idx="46">
                <c:v>974.67029571533203</c:v>
              </c:pt>
              <c:pt idx="47">
                <c:v>12663.260185480118</c:v>
              </c:pt>
              <c:pt idx="48">
                <c:v>6771.5884094238281</c:v>
              </c:pt>
            </c:numLit>
          </c:val>
          <c:extLst>
            <c:ext xmlns:c16="http://schemas.microsoft.com/office/drawing/2014/chart" uri="{C3380CC4-5D6E-409C-BE32-E72D297353CC}">
              <c16:uniqueId val="{00000045-88BE-4ED4-BF02-A2C0662AFC7A}"/>
            </c:ext>
          </c:extLst>
        </c:ser>
        <c:ser>
          <c:idx val="70"/>
          <c:order val="70"/>
          <c:tx>
            <c:v>Uden konv - 2040 - November</c:v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794395.90288543701</c:v>
              </c:pt>
              <c:pt idx="3">
                <c:v>287066.38104248047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51189.632019042969</c:v>
              </c:pt>
              <c:pt idx="8">
                <c:v>104340.02787780762</c:v>
              </c:pt>
              <c:pt idx="9">
                <c:v>663513.42919921875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8915.781005859375</c:v>
              </c:pt>
              <c:pt idx="14">
                <c:v>387693.88916015625</c:v>
              </c:pt>
              <c:pt idx="15">
                <c:v>0</c:v>
              </c:pt>
              <c:pt idx="16">
                <c:v>189705.12637329102</c:v>
              </c:pt>
              <c:pt idx="17">
                <c:v>175378.17407226563</c:v>
              </c:pt>
              <c:pt idx="18">
                <c:v>0</c:v>
              </c:pt>
              <c:pt idx="19">
                <c:v>155947.24731445313</c:v>
              </c:pt>
              <c:pt idx="20">
                <c:v>54252.399739742279</c:v>
              </c:pt>
              <c:pt idx="21">
                <c:v>52274.394287109375</c:v>
              </c:pt>
              <c:pt idx="22">
                <c:v>25991.207885742188</c:v>
              </c:pt>
              <c:pt idx="23">
                <c:v>14384.930039405823</c:v>
              </c:pt>
              <c:pt idx="24">
                <c:v>1.1566634178161621</c:v>
              </c:pt>
              <c:pt idx="25">
                <c:v>186.03712379932404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17164.598387122154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829.65600109100342</c:v>
              </c:pt>
              <c:pt idx="35">
                <c:v>8193.8330979347229</c:v>
              </c:pt>
              <c:pt idx="36">
                <c:v>4448.0576171875</c:v>
              </c:pt>
              <c:pt idx="37">
                <c:v>43836.427028387785</c:v>
              </c:pt>
              <c:pt idx="38">
                <c:v>171772.09381854534</c:v>
              </c:pt>
              <c:pt idx="39">
                <c:v>26532.692504882813</c:v>
              </c:pt>
              <c:pt idx="40">
                <c:v>83.659737203735858</c:v>
              </c:pt>
              <c:pt idx="41">
                <c:v>0</c:v>
              </c:pt>
              <c:pt idx="42">
                <c:v>7746.2781597450376</c:v>
              </c:pt>
              <c:pt idx="43">
                <c:v>960.99788737297058</c:v>
              </c:pt>
              <c:pt idx="44">
                <c:v>2998.4625525474548</c:v>
              </c:pt>
              <c:pt idx="45">
                <c:v>14149.903035642114</c:v>
              </c:pt>
              <c:pt idx="46">
                <c:v>8282.4736580848694</c:v>
              </c:pt>
              <c:pt idx="47">
                <c:v>21959.857277333736</c:v>
              </c:pt>
              <c:pt idx="48">
                <c:v>78052.176498413086</c:v>
              </c:pt>
            </c:numLit>
          </c:val>
          <c:extLst>
            <c:ext xmlns:c16="http://schemas.microsoft.com/office/drawing/2014/chart" uri="{C3380CC4-5D6E-409C-BE32-E72D297353CC}">
              <c16:uniqueId val="{00000046-88BE-4ED4-BF02-A2C0662AFC7A}"/>
            </c:ext>
          </c:extLst>
        </c:ser>
        <c:ser>
          <c:idx val="71"/>
          <c:order val="71"/>
          <c:tx>
            <c:v>Uden konv - 2040 - December</c:v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9"/>
              <c:pt idx="0">
                <c:v>AMV1 AMV1-HO-BP1-WP</c:v>
              </c:pt>
              <c:pt idx="1">
                <c:v>AMV1 AMV1-ST-E1-WP</c:v>
              </c:pt>
              <c:pt idx="2">
                <c:v>AMV3/4 AMV3_Bio4</c:v>
              </c:pt>
              <c:pt idx="3">
                <c:v>AMV3/4 AMV3_Bio4_Bypass</c:v>
              </c:pt>
              <c:pt idx="4">
                <c:v>AMV3/4 AMV3-ST-E0-CO</c:v>
              </c:pt>
              <c:pt idx="5">
                <c:v>AVV1 AVV1-ST-E1-CO</c:v>
              </c:pt>
              <c:pt idx="6">
                <c:v>AVV1 AVV1-ST-E1-WP</c:v>
              </c:pt>
              <c:pt idx="7">
                <c:v>AVV2 AVV2-GT-E1-NG-V</c:v>
              </c:pt>
              <c:pt idx="8">
                <c:v>AVV2 AVV2-ST-E1-ST-V</c:v>
              </c:pt>
              <c:pt idx="9">
                <c:v>AVV2 AVV2-ST-E1-WP-V</c:v>
              </c:pt>
              <c:pt idx="10">
                <c:v>HCV HCV7</c:v>
              </c:pt>
              <c:pt idx="11">
                <c:v>HCV HCV8</c:v>
              </c:pt>
              <c:pt idx="12">
                <c:v>HCV HCV8-t</c:v>
              </c:pt>
              <c:pt idx="13">
                <c:v>Amagerforbrændingen AMF5_6-HO-BP1</c:v>
              </c:pt>
              <c:pt idx="14">
                <c:v>Amagerforbrændingen AMF5_6-ST-B1</c:v>
              </c:pt>
              <c:pt idx="15">
                <c:v>Vestforbrændingen VF5-ST-B9_2</c:v>
              </c:pt>
              <c:pt idx="16">
                <c:v>Vestforbrændingen VF6-ST-B0_2</c:v>
              </c:pt>
              <c:pt idx="17">
                <c:v>Vestforbrændingen VF7-ST-B2</c:v>
              </c:pt>
              <c:pt idx="18">
                <c:v>KARA KARA5-ST-B9_2</c:v>
              </c:pt>
              <c:pt idx="19">
                <c:v>KARA KARA6-ST-B1</c:v>
              </c:pt>
              <c:pt idx="20">
                <c:v>Køge KOEGE-ST-B7</c:v>
              </c:pt>
              <c:pt idx="21">
                <c:v>Køge KOEGE-ST-B8</c:v>
              </c:pt>
              <c:pt idx="22">
                <c:v>LYNETTEN LYNETTEN</c:v>
              </c:pt>
              <c:pt idx="23">
                <c:v>Spidslast DK_E_VFBagLyngby_Boiler_NG</c:v>
              </c:pt>
              <c:pt idx="24">
                <c:v>Spidslast DK_E_VFBallerup_Boiler_NG</c:v>
              </c:pt>
              <c:pt idx="25">
                <c:v>Spidslast DK_E_VFVaerloese_Boiler_NG</c:v>
              </c:pt>
              <c:pt idx="26">
                <c:v>Spidslast SP-CNOR</c:v>
              </c:pt>
              <c:pt idx="27">
                <c:v>Spidslast SP-COST</c:v>
              </c:pt>
              <c:pt idx="28">
                <c:v>Spidslast SP-CTAR</c:v>
              </c:pt>
              <c:pt idx="29">
                <c:v>Spidslast SP-HCVgas</c:v>
              </c:pt>
              <c:pt idx="30">
                <c:v>Spidslast SP-KOEGE</c:v>
              </c:pt>
              <c:pt idx="31">
                <c:v>Spidslast SP-KONN</c:v>
              </c:pt>
              <c:pt idx="32">
                <c:v>Spidslast SP-KONS</c:v>
              </c:pt>
              <c:pt idx="33">
                <c:v>Spidslast SP-NORDHAVN</c:v>
              </c:pt>
              <c:pt idx="34">
                <c:v>Spidslast SP-SMV</c:v>
              </c:pt>
              <c:pt idx="35">
                <c:v>Spidslast SP-VEKN_gas</c:v>
              </c:pt>
              <c:pt idx="36">
                <c:v>Spidslast SP-VEKV_gas</c:v>
              </c:pt>
              <c:pt idx="37">
                <c:v>Spidslast SP-VF</c:v>
              </c:pt>
              <c:pt idx="38">
                <c:v>Geotermi Geo_EL_NH_HeatPump-20</c:v>
              </c:pt>
              <c:pt idx="39">
                <c:v>Geotermi Geotermi</c:v>
              </c:pt>
              <c:pt idx="40">
                <c:v>Solvarme DK_E_VEKV_SolarDH</c:v>
              </c:pt>
              <c:pt idx="41">
                <c:v>Solvarme DK_E_VFNrdHvand_SolarDH</c:v>
              </c:pt>
              <c:pt idx="42">
                <c:v>Solvarme SolarDH_KBH</c:v>
              </c:pt>
              <c:pt idx="43">
                <c:v>Varmelager G-HSTORE_AMV</c:v>
              </c:pt>
              <c:pt idx="44">
                <c:v>Varmelager G-HSTORE_AVV</c:v>
              </c:pt>
              <c:pt idx="45">
                <c:v>Varmelager G-HSTORE-Distr</c:v>
              </c:pt>
              <c:pt idx="46">
                <c:v>Varmepumper HeatPump_DrinkW</c:v>
              </c:pt>
              <c:pt idx="47">
                <c:v>Varmepumper HeatPump_Indu</c:v>
              </c:pt>
              <c:pt idx="48">
                <c:v>Varmepumper HeatPump_WasteW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649801.47473144531</c:v>
              </c:pt>
              <c:pt idx="3">
                <c:v>416174.44213867188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66370.986455917358</c:v>
              </c:pt>
              <c:pt idx="8">
                <c:v>127334.17985534668</c:v>
              </c:pt>
              <c:pt idx="9">
                <c:v>1070286.6546020508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15602.616760253906</c:v>
              </c:pt>
              <c:pt idx="14">
                <c:v>390050.69091796875</c:v>
              </c:pt>
              <c:pt idx="15">
                <c:v>0</c:v>
              </c:pt>
              <c:pt idx="16">
                <c:v>180734.36935424805</c:v>
              </c:pt>
              <c:pt idx="17">
                <c:v>175653.70971679688</c:v>
              </c:pt>
              <c:pt idx="18">
                <c:v>0</c:v>
              </c:pt>
              <c:pt idx="19">
                <c:v>152481.7529296875</c:v>
              </c:pt>
              <c:pt idx="20">
                <c:v>75134.786766052246</c:v>
              </c:pt>
              <c:pt idx="21">
                <c:v>73971.842872619629</c:v>
              </c:pt>
              <c:pt idx="22">
                <c:v>24872.141990661621</c:v>
              </c:pt>
              <c:pt idx="23">
                <c:v>26902.539902687073</c:v>
              </c:pt>
              <c:pt idx="24">
                <c:v>256.83238118886948</c:v>
              </c:pt>
              <c:pt idx="25">
                <c:v>2123.8579921722412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10901.775243759155</c:v>
              </c:pt>
              <c:pt idx="30">
                <c:v>958.184326171875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564.92345905303955</c:v>
              </c:pt>
              <c:pt idx="36">
                <c:v>534.05494689941406</c:v>
              </c:pt>
              <c:pt idx="37">
                <c:v>46727.776170641184</c:v>
              </c:pt>
              <c:pt idx="38">
                <c:v>158111.78417658806</c:v>
              </c:pt>
              <c:pt idx="39">
                <c:v>25314.354583740234</c:v>
              </c:pt>
              <c:pt idx="40">
                <c:v>39.234165839385241</c:v>
              </c:pt>
              <c:pt idx="41">
                <c:v>0</c:v>
              </c:pt>
              <c:pt idx="42">
                <c:v>3632.7960522025824</c:v>
              </c:pt>
              <c:pt idx="43">
                <c:v>-1.0776519775390625E-4</c:v>
              </c:pt>
              <c:pt idx="44">
                <c:v>-2998.4651727676392</c:v>
              </c:pt>
              <c:pt idx="45">
                <c:v>-5124.8004383631051</c:v>
              </c:pt>
              <c:pt idx="46">
                <c:v>15558.625831604004</c:v>
              </c:pt>
              <c:pt idx="47">
                <c:v>15087.092557907104</c:v>
              </c:pt>
              <c:pt idx="48">
                <c:v>133292.45209503174</c:v>
              </c:pt>
            </c:numLit>
          </c:val>
          <c:extLst>
            <c:ext xmlns:c16="http://schemas.microsoft.com/office/drawing/2014/chart" uri="{C3380CC4-5D6E-409C-BE32-E72D297353CC}">
              <c16:uniqueId val="{00000047-88BE-4ED4-BF02-A2C0662AF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621623376"/>
        <c:axId val="-1621621200"/>
      </c:barChart>
      <c:catAx>
        <c:axId val="-162162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-1621621200"/>
        <c:crosses val="autoZero"/>
        <c:auto val="1"/>
        <c:lblAlgn val="ctr"/>
        <c:lblOffset val="100"/>
        <c:noMultiLvlLbl val="0"/>
      </c:catAx>
      <c:valAx>
        <c:axId val="-162162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-1621623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125012</xdr:colOff>
      <xdr:row>8</xdr:row>
      <xdr:rowOff>27381</xdr:rowOff>
    </xdr:from>
    <xdr:to>
      <xdr:col>37</xdr:col>
      <xdr:colOff>529826</xdr:colOff>
      <xdr:row>22</xdr:row>
      <xdr:rowOff>103581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202408</xdr:colOff>
      <xdr:row>344</xdr:row>
      <xdr:rowOff>146444</xdr:rowOff>
    </xdr:from>
    <xdr:to>
      <xdr:col>31</xdr:col>
      <xdr:colOff>214314</xdr:colOff>
      <xdr:row>369</xdr:row>
      <xdr:rowOff>154779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333375</xdr:colOff>
      <xdr:row>376</xdr:row>
      <xdr:rowOff>75007</xdr:rowOff>
    </xdr:from>
    <xdr:to>
      <xdr:col>24</xdr:col>
      <xdr:colOff>214312</xdr:colOff>
      <xdr:row>396</xdr:row>
      <xdr:rowOff>95248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8</xdr:row>
      <xdr:rowOff>171450</xdr:rowOff>
    </xdr:from>
    <xdr:to>
      <xdr:col>14</xdr:col>
      <xdr:colOff>180975</xdr:colOff>
      <xdr:row>26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98</xdr:col>
      <xdr:colOff>428625</xdr:colOff>
      <xdr:row>17</xdr:row>
      <xdr:rowOff>61912</xdr:rowOff>
    </xdr:from>
    <xdr:to>
      <xdr:col>108</xdr:col>
      <xdr:colOff>247650</xdr:colOff>
      <xdr:row>33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aenergianalyse.sharepoint.com/Users/ioe/SharePoint/1557-%20International%20LCOE-bere%20-%20Dok/Beregner/LCOE-beregner%20ver1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aenergianalyse.sharepoint.com/Users/at/EAEA/1572%20Samfunds&#248;konomiske%20varmepriser%20i%20Hovedstadsomr&#229;det%20-%20Dokumenter/Opdatering%20med%202018-data/Beregninger/Samfunds&#248;konomiske%20varmepriser%20i%20hovedstadsomradet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UserGuide"/>
      <sheetName val="Admin"/>
      <sheetName val="UserSettings&amp;Results"/>
      <sheetName val="Calculation"/>
      <sheetName val="TechData"/>
      <sheetName val="NewTechnologies"/>
      <sheetName val="FuelPrices"/>
      <sheetName val="Brændselspriser"/>
      <sheetName val="EmissionPrices"/>
      <sheetName val="EmissionFactors"/>
      <sheetName val="CurrencyRates"/>
    </sheetNames>
    <sheetDataSet>
      <sheetData sheetId="0"/>
      <sheetData sheetId="1"/>
      <sheetData sheetId="2">
        <row r="3">
          <cell r="K3" t="str">
            <v>Scenario</v>
          </cell>
          <cell r="L3" t="str">
            <v>Price year</v>
          </cell>
          <cell r="M3" t="str">
            <v>Price adjustment factor</v>
          </cell>
        </row>
        <row r="5">
          <cell r="B5" t="str">
            <v>New Policy 2015</v>
          </cell>
          <cell r="K5" t="str">
            <v>New Policy 2015</v>
          </cell>
          <cell r="L5">
            <v>2014</v>
          </cell>
          <cell r="M5">
            <v>7.5704336871330913</v>
          </cell>
        </row>
        <row r="6">
          <cell r="B6" t="str">
            <v>450ppm 2015</v>
          </cell>
          <cell r="K6" t="str">
            <v>450ppm 2015</v>
          </cell>
          <cell r="L6">
            <v>2014</v>
          </cell>
          <cell r="M6">
            <v>7.5704336871330913</v>
          </cell>
        </row>
        <row r="7">
          <cell r="B7" t="str">
            <v>Current Policies 2015</v>
          </cell>
          <cell r="K7" t="str">
            <v>Current Policies 2015</v>
          </cell>
          <cell r="L7">
            <v>2014</v>
          </cell>
          <cell r="M7">
            <v>7.5704336871330913</v>
          </cell>
        </row>
        <row r="8">
          <cell r="B8" t="str">
            <v>CustomFuel</v>
          </cell>
          <cell r="K8" t="str">
            <v>CustomFuel</v>
          </cell>
          <cell r="L8">
            <v>2014</v>
          </cell>
          <cell r="M8">
            <v>7.5704336871330913</v>
          </cell>
        </row>
        <row r="9">
          <cell r="K9" t="str">
            <v>TechBase</v>
          </cell>
          <cell r="L9">
            <v>2011</v>
          </cell>
          <cell r="M9">
            <v>7.9679859252580663</v>
          </cell>
        </row>
        <row r="10">
          <cell r="K10" t="str">
            <v>TechHigh</v>
          </cell>
          <cell r="L10">
            <v>2011</v>
          </cell>
          <cell r="M10">
            <v>7.9679859252580663</v>
          </cell>
        </row>
        <row r="11">
          <cell r="K11" t="str">
            <v>TechLow</v>
          </cell>
          <cell r="L11">
            <v>2011</v>
          </cell>
          <cell r="M11">
            <v>7.9679859252580663</v>
          </cell>
        </row>
        <row r="12">
          <cell r="K12" t="str">
            <v>CustomTech</v>
          </cell>
          <cell r="L12">
            <v>2011</v>
          </cell>
          <cell r="M12">
            <v>7.9679859252580663</v>
          </cell>
        </row>
        <row r="15">
          <cell r="M15">
            <v>7.5654344955075201</v>
          </cell>
        </row>
      </sheetData>
      <sheetData sheetId="3">
        <row r="31">
          <cell r="E31" t="str">
            <v>New Policy 2015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"/>
      <sheetName val="Sammenligning"/>
      <sheetName val="Individuelt gasfyr"/>
      <sheetName val="Samlet hovedstaden -alle værker"/>
      <sheetName val="Brændsler og emissioner"/>
      <sheetName val="Netomkostning"/>
      <sheetName val="AMV1træ"/>
      <sheetName val="AMV1træBP"/>
      <sheetName val="AMV3kul"/>
      <sheetName val="AMV4træ"/>
      <sheetName val="AMV4træBP"/>
      <sheetName val="AVV1træ"/>
      <sheetName val="AVV1kul"/>
      <sheetName val="AVV2træ"/>
      <sheetName val="AVV2halm"/>
      <sheetName val="AVV2gasGT"/>
      <sheetName val="KKV"/>
      <sheetName val="HCVgas"/>
      <sheetName val="SPolie"/>
      <sheetName val="SPgas"/>
      <sheetName val="GeoEL"/>
      <sheetName val="GeoVa"/>
      <sheetName val="VP"/>
      <sheetName val="Sol"/>
      <sheetName val="VPHgrunddata"/>
      <sheetName val="Tekniske data"/>
      <sheetName val="Tilskud og afgifter"/>
      <sheetName val="Brændsels- og elpriser"/>
      <sheetName val="CO2-pris"/>
      <sheetName val="ENS fremskrivningsdat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8">
          <cell r="U8">
            <v>81</v>
          </cell>
          <cell r="V8">
            <v>4.82</v>
          </cell>
        </row>
      </sheetData>
      <sheetData sheetId="26" refreshError="1"/>
      <sheetData sheetId="27" refreshError="1"/>
      <sheetData sheetId="28" refreshError="1"/>
      <sheetData sheetId="29">
        <row r="11">
          <cell r="B11" t="str">
            <v>Brændsel</v>
          </cell>
          <cell r="C11" t="str">
            <v>Anlægstype</v>
          </cell>
          <cell r="D11" t="str">
            <v>CO2</v>
          </cell>
          <cell r="E11" t="str">
            <v>CH4</v>
          </cell>
          <cell r="F11" t="str">
            <v>N2O</v>
          </cell>
          <cell r="G11" t="str">
            <v>SO2</v>
          </cell>
          <cell r="H11" t="str">
            <v>NOx</v>
          </cell>
          <cell r="I11" t="str">
            <v>PM2,5</v>
          </cell>
        </row>
        <row r="12">
          <cell r="D12" t="str">
            <v>Kg/GJ</v>
          </cell>
          <cell r="E12" t="str">
            <v>g/GJ</v>
          </cell>
          <cell r="F12" t="str">
            <v>g/GJ</v>
          </cell>
          <cell r="G12" t="str">
            <v>g/GJ</v>
          </cell>
          <cell r="H12" t="str">
            <v>g/GJ</v>
          </cell>
          <cell r="I12" t="str">
            <v>g/GJ</v>
          </cell>
        </row>
        <row r="13">
          <cell r="B13" t="str">
            <v>Centrale kraftværker og kraftvarmeværker</v>
          </cell>
        </row>
        <row r="14">
          <cell r="B14" t="str">
            <v>Naturgas</v>
          </cell>
          <cell r="C14" t="str">
            <v>Dampturbine</v>
          </cell>
          <cell r="D14">
            <v>57.1</v>
          </cell>
          <cell r="E14">
            <v>1</v>
          </cell>
          <cell r="F14">
            <v>1</v>
          </cell>
          <cell r="G14">
            <v>0.4</v>
          </cell>
          <cell r="H14">
            <v>55</v>
          </cell>
          <cell r="I14">
            <v>0.1</v>
          </cell>
        </row>
        <row r="15">
          <cell r="B15" t="str">
            <v>Kul</v>
          </cell>
          <cell r="C15" t="str">
            <v>Dampturbine</v>
          </cell>
          <cell r="D15">
            <v>94.5</v>
          </cell>
          <cell r="E15">
            <v>0.9</v>
          </cell>
          <cell r="F15">
            <v>0.8</v>
          </cell>
          <cell r="G15">
            <v>10</v>
          </cell>
          <cell r="H15">
            <v>29</v>
          </cell>
          <cell r="I15">
            <v>2.1</v>
          </cell>
        </row>
        <row r="16">
          <cell r="B16" t="str">
            <v>Fuelolie</v>
          </cell>
          <cell r="C16" t="str">
            <v>Dampturbine</v>
          </cell>
          <cell r="D16">
            <v>79.2</v>
          </cell>
          <cell r="E16">
            <v>0.8</v>
          </cell>
          <cell r="F16">
            <v>0.3</v>
          </cell>
          <cell r="G16">
            <v>100</v>
          </cell>
          <cell r="H16">
            <v>138</v>
          </cell>
          <cell r="I16">
            <v>2.5</v>
          </cell>
        </row>
        <row r="17">
          <cell r="B17" t="str">
            <v>Træ</v>
          </cell>
          <cell r="C17" t="str">
            <v>Dampturbine</v>
          </cell>
          <cell r="D17">
            <v>0</v>
          </cell>
          <cell r="E17">
            <v>3.1</v>
          </cell>
          <cell r="F17">
            <v>0.8</v>
          </cell>
          <cell r="G17">
            <v>1.9</v>
          </cell>
          <cell r="H17">
            <v>81</v>
          </cell>
          <cell r="I17">
            <v>4.8</v>
          </cell>
        </row>
        <row r="18">
          <cell r="B18" t="str">
            <v>Decentrale kraftvarmeværker</v>
          </cell>
        </row>
        <row r="19">
          <cell r="B19" t="str">
            <v>Naturgas</v>
          </cell>
          <cell r="C19" t="str">
            <v>Gasturbine</v>
          </cell>
          <cell r="D19">
            <v>56.95</v>
          </cell>
          <cell r="E19">
            <v>1.7</v>
          </cell>
          <cell r="F19">
            <v>1</v>
          </cell>
          <cell r="G19">
            <v>0.43</v>
          </cell>
          <cell r="H19">
            <v>48</v>
          </cell>
          <cell r="I19">
            <v>5.0999999999999997E-2</v>
          </cell>
        </row>
        <row r="20">
          <cell r="B20" t="str">
            <v>Blandet gas</v>
          </cell>
          <cell r="C20" t="str">
            <v>Gasturbine</v>
          </cell>
          <cell r="D20">
            <v>56.95</v>
          </cell>
          <cell r="E20">
            <v>1.7</v>
          </cell>
          <cell r="F20">
            <v>1</v>
          </cell>
          <cell r="G20">
            <v>0.43</v>
          </cell>
          <cell r="H20">
            <v>48</v>
          </cell>
          <cell r="I20">
            <v>5.0999999999999997E-2</v>
          </cell>
        </row>
        <row r="21">
          <cell r="B21" t="str">
            <v>Halm</v>
          </cell>
          <cell r="C21" t="str">
            <v>Dampturbine</v>
          </cell>
          <cell r="D21">
            <v>0</v>
          </cell>
          <cell r="E21">
            <v>0.47</v>
          </cell>
          <cell r="F21">
            <v>1.1000000000000001</v>
          </cell>
          <cell r="G21">
            <v>49</v>
          </cell>
          <cell r="H21">
            <v>125</v>
          </cell>
          <cell r="I21">
            <v>1.1100000000000001</v>
          </cell>
        </row>
        <row r="22">
          <cell r="B22" t="str">
            <v>Træflis</v>
          </cell>
          <cell r="C22" t="str">
            <v>Dampturbine</v>
          </cell>
          <cell r="D22">
            <v>0</v>
          </cell>
          <cell r="E22">
            <v>3.1</v>
          </cell>
          <cell r="F22">
            <v>0.8</v>
          </cell>
          <cell r="G22">
            <v>1.9</v>
          </cell>
          <cell r="H22">
            <v>81</v>
          </cell>
          <cell r="I22">
            <v>4.82</v>
          </cell>
        </row>
        <row r="23">
          <cell r="B23" t="str">
            <v>Træpiller</v>
          </cell>
          <cell r="C23" t="str">
            <v>Dampturbine</v>
          </cell>
          <cell r="D23">
            <v>0</v>
          </cell>
          <cell r="E23">
            <v>3.1</v>
          </cell>
          <cell r="F23">
            <v>0.8</v>
          </cell>
          <cell r="G23">
            <v>1.9</v>
          </cell>
          <cell r="H23">
            <v>81</v>
          </cell>
          <cell r="I23">
            <v>4.82</v>
          </cell>
        </row>
        <row r="24">
          <cell r="B24" t="str">
            <v>Affald</v>
          </cell>
          <cell r="C24" t="str">
            <v>Dampturbine</v>
          </cell>
          <cell r="D24">
            <v>37</v>
          </cell>
          <cell r="E24">
            <v>0.34</v>
          </cell>
          <cell r="F24">
            <v>1.2</v>
          </cell>
          <cell r="G24">
            <v>8.3000000000000007</v>
          </cell>
          <cell r="H24">
            <v>102</v>
          </cell>
          <cell r="I24">
            <v>0.28999999999999998</v>
          </cell>
        </row>
        <row r="25">
          <cell r="B25" t="str">
            <v>Biogas</v>
          </cell>
          <cell r="C25" t="str">
            <v>Motor</v>
          </cell>
          <cell r="D25">
            <v>0</v>
          </cell>
          <cell r="E25">
            <v>434</v>
          </cell>
          <cell r="F25">
            <v>1.6</v>
          </cell>
          <cell r="G25">
            <v>19.2</v>
          </cell>
          <cell r="H25">
            <v>202</v>
          </cell>
          <cell r="I25">
            <v>0.20599999999999999</v>
          </cell>
        </row>
        <row r="26">
          <cell r="B26" t="str">
            <v>Gasolie</v>
          </cell>
          <cell r="D26">
            <v>74</v>
          </cell>
          <cell r="E26">
            <v>0.7</v>
          </cell>
          <cell r="F26">
            <v>0.6</v>
          </cell>
          <cell r="G26">
            <v>23</v>
          </cell>
          <cell r="H26">
            <v>52</v>
          </cell>
          <cell r="I26">
            <v>5</v>
          </cell>
        </row>
        <row r="27">
          <cell r="B27" t="str">
            <v>Fjernvarmeværker o.lign.**</v>
          </cell>
        </row>
        <row r="28">
          <cell r="B28" t="str">
            <v>Naturgas</v>
          </cell>
          <cell r="C28" t="str">
            <v>Kedel</v>
          </cell>
          <cell r="D28">
            <v>57.06</v>
          </cell>
          <cell r="E28">
            <v>1</v>
          </cell>
          <cell r="F28">
            <v>1</v>
          </cell>
          <cell r="G28">
            <v>0.43</v>
          </cell>
          <cell r="H28">
            <v>33.04</v>
          </cell>
          <cell r="I28">
            <v>0.1</v>
          </cell>
        </row>
        <row r="29">
          <cell r="B29" t="str">
            <v>Halm</v>
          </cell>
          <cell r="C29" t="str">
            <v>Kedel</v>
          </cell>
          <cell r="D29">
            <v>0</v>
          </cell>
          <cell r="E29">
            <v>30</v>
          </cell>
          <cell r="F29">
            <v>4</v>
          </cell>
          <cell r="G29">
            <v>130</v>
          </cell>
          <cell r="H29">
            <v>90</v>
          </cell>
          <cell r="I29">
            <v>12</v>
          </cell>
        </row>
        <row r="30">
          <cell r="B30" t="str">
            <v>Træ</v>
          </cell>
          <cell r="C30" t="str">
            <v>Kedel</v>
          </cell>
          <cell r="D30">
            <v>0</v>
          </cell>
          <cell r="E30">
            <v>11</v>
          </cell>
          <cell r="F30">
            <v>4</v>
          </cell>
          <cell r="G30">
            <v>11</v>
          </cell>
          <cell r="H30">
            <v>90</v>
          </cell>
          <cell r="I30">
            <v>10</v>
          </cell>
        </row>
        <row r="31">
          <cell r="B31" t="str">
            <v>Biogas</v>
          </cell>
          <cell r="C31" t="str">
            <v>Kedel</v>
          </cell>
          <cell r="D31">
            <v>0</v>
          </cell>
          <cell r="E31">
            <v>1</v>
          </cell>
          <cell r="F31">
            <v>0.1</v>
          </cell>
          <cell r="G31">
            <v>25</v>
          </cell>
          <cell r="H31">
            <v>28</v>
          </cell>
          <cell r="I31">
            <v>1.5</v>
          </cell>
        </row>
        <row r="32">
          <cell r="B32" t="str">
            <v>Husholdninger</v>
          </cell>
        </row>
        <row r="33">
          <cell r="B33" t="str">
            <v>Naturgas</v>
          </cell>
          <cell r="D33">
            <v>57.06</v>
          </cell>
          <cell r="E33">
            <v>1</v>
          </cell>
          <cell r="F33">
            <v>1</v>
          </cell>
          <cell r="G33">
            <v>0.43</v>
          </cell>
          <cell r="H33">
            <v>24.3</v>
          </cell>
          <cell r="I33">
            <v>0.1</v>
          </cell>
        </row>
        <row r="34">
          <cell r="B34" t="str">
            <v>Gasolie</v>
          </cell>
          <cell r="D34">
            <v>74</v>
          </cell>
          <cell r="E34">
            <v>0.7</v>
          </cell>
          <cell r="F34">
            <v>0.6</v>
          </cell>
          <cell r="G34">
            <v>23</v>
          </cell>
          <cell r="H34">
            <v>52</v>
          </cell>
          <cell r="I34">
            <v>5</v>
          </cell>
        </row>
        <row r="35">
          <cell r="B35" t="str">
            <v>Træpiller</v>
          </cell>
          <cell r="D35">
            <v>0</v>
          </cell>
          <cell r="E35">
            <v>3</v>
          </cell>
          <cell r="F35">
            <v>4</v>
          </cell>
          <cell r="G35">
            <v>11</v>
          </cell>
          <cell r="H35">
            <v>80</v>
          </cell>
          <cell r="I35">
            <v>29</v>
          </cell>
        </row>
      </sheetData>
    </sheetDataSet>
  </externalBook>
</externalLink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34998626667073579"/>
  </sheetPr>
  <dimension ref="B2:W39"/>
  <sheetViews>
    <sheetView workbookViewId="0">
      <selection activeCell="F3" sqref="F3"/>
    </sheetView>
  </sheetViews>
  <sheetFormatPr defaultRowHeight="14.4"/>
  <sheetData>
    <row r="2" spans="2:23">
      <c r="F2" t="s">
        <v>869</v>
      </c>
    </row>
    <row r="3" spans="2:23" ht="48.6">
      <c r="B3" t="s">
        <v>11</v>
      </c>
      <c r="C3" t="s">
        <v>22</v>
      </c>
      <c r="D3" t="s">
        <v>47</v>
      </c>
      <c r="F3" s="98" t="s">
        <v>53</v>
      </c>
      <c r="G3" s="99" t="s">
        <v>868</v>
      </c>
      <c r="H3" s="100" t="s">
        <v>54</v>
      </c>
      <c r="I3" s="99" t="s">
        <v>57</v>
      </c>
      <c r="L3" t="s">
        <v>56</v>
      </c>
      <c r="O3" t="s">
        <v>182</v>
      </c>
      <c r="Q3" t="s">
        <v>8</v>
      </c>
      <c r="S3" t="s">
        <v>43</v>
      </c>
      <c r="U3" t="s">
        <v>183</v>
      </c>
      <c r="W3" t="s">
        <v>310</v>
      </c>
    </row>
    <row r="4" spans="2:23">
      <c r="B4">
        <v>2016</v>
      </c>
      <c r="C4" t="s">
        <v>24</v>
      </c>
      <c r="D4" t="s">
        <v>48</v>
      </c>
      <c r="F4" s="101">
        <v>2005</v>
      </c>
      <c r="G4" s="102">
        <v>0.79170853198718671</v>
      </c>
      <c r="H4" s="103">
        <v>2.6862586986780457E-2</v>
      </c>
      <c r="I4" s="102"/>
      <c r="L4" t="s">
        <v>853</v>
      </c>
      <c r="O4" t="s">
        <v>180</v>
      </c>
      <c r="Q4" t="s">
        <v>189</v>
      </c>
      <c r="S4" t="s">
        <v>258</v>
      </c>
      <c r="U4" t="s">
        <v>280</v>
      </c>
      <c r="W4" t="s">
        <v>309</v>
      </c>
    </row>
    <row r="5" spans="2:23">
      <c r="B5">
        <v>2017</v>
      </c>
      <c r="C5" t="s">
        <v>49</v>
      </c>
      <c r="D5" t="s">
        <v>50</v>
      </c>
      <c r="F5" s="101">
        <v>2006</v>
      </c>
      <c r="G5" s="102">
        <v>0.80927095397000814</v>
      </c>
      <c r="H5" s="103">
        <v>2.2182938888810178E-2</v>
      </c>
      <c r="I5" s="102"/>
      <c r="L5" t="s">
        <v>291</v>
      </c>
      <c r="O5" t="s">
        <v>181</v>
      </c>
      <c r="Q5" t="s">
        <v>448</v>
      </c>
      <c r="S5" t="s">
        <v>259</v>
      </c>
      <c r="U5" t="s">
        <v>279</v>
      </c>
      <c r="W5" t="s">
        <v>311</v>
      </c>
    </row>
    <row r="6" spans="2:23">
      <c r="B6">
        <v>2018</v>
      </c>
      <c r="C6" t="s">
        <v>23</v>
      </c>
      <c r="F6" s="101">
        <v>2007</v>
      </c>
      <c r="G6" s="102">
        <v>0.83216913946980431</v>
      </c>
      <c r="H6" s="103">
        <v>2.8294831771071838E-2</v>
      </c>
      <c r="I6" s="102"/>
      <c r="L6" t="s">
        <v>293</v>
      </c>
    </row>
    <row r="7" spans="2:23">
      <c r="B7">
        <v>2019</v>
      </c>
      <c r="F7" s="101">
        <v>2008</v>
      </c>
      <c r="G7" s="102">
        <v>0.87146612279872104</v>
      </c>
      <c r="H7" s="103">
        <v>4.7222351160431053E-2</v>
      </c>
      <c r="I7" s="102"/>
    </row>
    <row r="8" spans="2:23">
      <c r="B8">
        <v>2020</v>
      </c>
      <c r="F8" s="101">
        <v>2009</v>
      </c>
      <c r="G8" s="104">
        <v>0.87570769441596197</v>
      </c>
      <c r="H8" s="103">
        <v>4.8671675309868156E-3</v>
      </c>
      <c r="I8" s="104"/>
    </row>
    <row r="9" spans="2:23">
      <c r="B9">
        <v>2021</v>
      </c>
      <c r="F9" s="101">
        <v>2010</v>
      </c>
      <c r="G9" s="104">
        <v>0.90511260463891219</v>
      </c>
      <c r="H9" s="103">
        <v>3.3578453644353745E-2</v>
      </c>
      <c r="I9" s="104"/>
    </row>
    <row r="10" spans="2:23">
      <c r="B10">
        <v>2022</v>
      </c>
      <c r="F10" s="101">
        <v>2011</v>
      </c>
      <c r="G10" s="104">
        <v>0.91036582631550678</v>
      </c>
      <c r="H10" s="103">
        <v>5.8039426803588867E-3</v>
      </c>
      <c r="I10" s="104"/>
    </row>
    <row r="11" spans="2:23">
      <c r="B11">
        <v>2023</v>
      </c>
      <c r="F11" s="101">
        <v>2012</v>
      </c>
      <c r="G11" s="104">
        <v>0.93648832268600102</v>
      </c>
      <c r="H11" s="103">
        <v>2.8694504577592594E-2</v>
      </c>
      <c r="I11" s="104"/>
    </row>
    <row r="12" spans="2:23">
      <c r="B12">
        <v>2024</v>
      </c>
      <c r="F12" s="101">
        <v>2013</v>
      </c>
      <c r="G12" s="104">
        <v>0.95229880759397967</v>
      </c>
      <c r="H12" s="103">
        <v>1.6882735774677471E-2</v>
      </c>
      <c r="I12" s="104"/>
    </row>
    <row r="13" spans="2:23">
      <c r="B13">
        <v>2025</v>
      </c>
      <c r="F13" s="101">
        <v>2014</v>
      </c>
      <c r="G13" s="104">
        <v>0.9610295763496024</v>
      </c>
      <c r="H13" s="103">
        <v>9.1680979604304991E-3</v>
      </c>
      <c r="I13" s="104"/>
    </row>
    <row r="14" spans="2:23">
      <c r="B14">
        <v>2026</v>
      </c>
      <c r="F14" s="101">
        <v>2015</v>
      </c>
      <c r="G14" s="104">
        <v>0.97574759572313619</v>
      </c>
      <c r="H14" s="103">
        <v>1.5314845386381393E-2</v>
      </c>
      <c r="I14" s="104">
        <v>1</v>
      </c>
    </row>
    <row r="15" spans="2:23">
      <c r="B15">
        <v>2027</v>
      </c>
      <c r="F15" s="101">
        <v>2016</v>
      </c>
      <c r="G15" s="104">
        <v>0.98225077894119739</v>
      </c>
      <c r="H15" s="103">
        <v>6.6648211551487702E-3</v>
      </c>
      <c r="I15" s="104">
        <f>G15/$G$14</f>
        <v>1.0066648211551488</v>
      </c>
    </row>
    <row r="16" spans="2:23">
      <c r="B16">
        <v>2028</v>
      </c>
      <c r="F16" s="101">
        <v>2017</v>
      </c>
      <c r="G16" s="104">
        <v>1</v>
      </c>
      <c r="H16" s="103">
        <v>1.8069948570501593E-2</v>
      </c>
      <c r="I16" s="104">
        <f t="shared" ref="I16:I33" si="0">G16/$G$14</f>
        <v>1.0248552027011557</v>
      </c>
    </row>
    <row r="17" spans="2:9">
      <c r="B17">
        <v>2029</v>
      </c>
      <c r="F17" s="101">
        <v>2018</v>
      </c>
      <c r="G17" s="104">
        <v>1.0199402831935396</v>
      </c>
      <c r="H17" s="103">
        <v>1.9940283193539576E-2</v>
      </c>
      <c r="I17" s="104">
        <f t="shared" si="0"/>
        <v>1.0452911056753891</v>
      </c>
    </row>
    <row r="18" spans="2:9">
      <c r="B18">
        <v>2030</v>
      </c>
      <c r="F18" s="101">
        <v>2019</v>
      </c>
      <c r="G18" s="104">
        <v>1.0415573751750078</v>
      </c>
      <c r="H18" s="103">
        <v>2.1194468281792833E-2</v>
      </c>
      <c r="I18" s="104">
        <f>G18/$G$14</f>
        <v>1.0674454948598662</v>
      </c>
    </row>
    <row r="19" spans="2:9">
      <c r="B19">
        <v>2031</v>
      </c>
      <c r="F19" s="101">
        <v>2020</v>
      </c>
      <c r="G19" s="104">
        <v>1.0650250853548937</v>
      </c>
      <c r="H19" s="103">
        <v>2.269792551586991E-2</v>
      </c>
      <c r="I19" s="104">
        <f t="shared" si="0"/>
        <v>1.0914964997332053</v>
      </c>
    </row>
    <row r="20" spans="2:9">
      <c r="B20">
        <v>2032</v>
      </c>
      <c r="F20" s="101">
        <v>2021</v>
      </c>
      <c r="G20" s="104">
        <v>1.0799282758734903</v>
      </c>
      <c r="H20" s="103">
        <v>2.005071304974293E-2</v>
      </c>
      <c r="I20" s="104">
        <f t="shared" si="0"/>
        <v>1.1067701120730353</v>
      </c>
    </row>
    <row r="21" spans="2:9">
      <c r="B21">
        <v>2033</v>
      </c>
      <c r="F21" s="101">
        <v>2022</v>
      </c>
      <c r="G21" s="104">
        <v>1.1054141138141473</v>
      </c>
      <c r="H21" s="103">
        <v>1.9253091689053647E-2</v>
      </c>
      <c r="I21" s="104">
        <f t="shared" si="0"/>
        <v>1.1328894056817163</v>
      </c>
    </row>
    <row r="22" spans="2:9">
      <c r="B22">
        <v>2034</v>
      </c>
      <c r="F22" s="101">
        <v>2023</v>
      </c>
      <c r="G22" s="104">
        <v>1.1252244834431158</v>
      </c>
      <c r="H22" s="103">
        <v>1.998695521134497E-2</v>
      </c>
      <c r="I22" s="104">
        <f t="shared" si="0"/>
        <v>1.1531921660633975</v>
      </c>
    </row>
    <row r="23" spans="2:9">
      <c r="B23">
        <v>2035</v>
      </c>
      <c r="F23" s="101">
        <v>2024</v>
      </c>
      <c r="G23" s="104">
        <v>1.1456462998952968</v>
      </c>
      <c r="H23" s="103">
        <v>2.0430401454949454E-2</v>
      </c>
      <c r="I23" s="104">
        <f t="shared" si="0"/>
        <v>1.1741215709030233</v>
      </c>
    </row>
    <row r="24" spans="2:9">
      <c r="B24">
        <v>2036</v>
      </c>
      <c r="F24" s="101">
        <v>2025</v>
      </c>
      <c r="G24" s="104">
        <v>1.1695920708767567</v>
      </c>
      <c r="H24" s="103">
        <v>2.1843571163478348E-2</v>
      </c>
      <c r="I24" s="104">
        <f t="shared" si="0"/>
        <v>1.1986625188760629</v>
      </c>
    </row>
    <row r="25" spans="2:9">
      <c r="B25">
        <v>2037</v>
      </c>
      <c r="F25" s="101">
        <v>2026</v>
      </c>
      <c r="G25" s="104">
        <v>1.199618936500733</v>
      </c>
      <c r="H25" s="103">
        <v>1.9829251205752074E-2</v>
      </c>
      <c r="I25" s="104">
        <f t="shared" si="0"/>
        <v>1.2294357083316034</v>
      </c>
    </row>
    <row r="26" spans="2:9">
      <c r="B26">
        <v>2038</v>
      </c>
      <c r="F26" s="101">
        <v>2027</v>
      </c>
      <c r="G26" s="104">
        <v>1.2232958416613708</v>
      </c>
      <c r="H26" s="103">
        <v>2.0033131704397356E-2</v>
      </c>
      <c r="I26" s="104">
        <f t="shared" si="0"/>
        <v>1.253701107769345</v>
      </c>
    </row>
    <row r="27" spans="2:9">
      <c r="B27">
        <v>2039</v>
      </c>
      <c r="F27" s="101">
        <v>2028</v>
      </c>
      <c r="G27" s="104">
        <v>1.2481718071698442</v>
      </c>
      <c r="H27" s="103">
        <v>1.9994517897139019E-2</v>
      </c>
      <c r="I27" s="104">
        <f t="shared" si="0"/>
        <v>1.2791953704429184</v>
      </c>
    </row>
    <row r="28" spans="2:9">
      <c r="B28">
        <v>2040</v>
      </c>
      <c r="F28" s="101">
        <v>2029</v>
      </c>
      <c r="G28" s="104">
        <v>1.2728150747622946</v>
      </c>
      <c r="H28" s="103">
        <v>1.9656499331421218E-2</v>
      </c>
      <c r="I28" s="104">
        <f t="shared" si="0"/>
        <v>1.304451151446598</v>
      </c>
    </row>
    <row r="29" spans="2:9">
      <c r="F29" s="101">
        <v>2030</v>
      </c>
      <c r="G29" s="104">
        <v>1.2985449496094457</v>
      </c>
      <c r="H29" s="103">
        <v>1.9284805361976964E-2</v>
      </c>
      <c r="I29" s="104">
        <f t="shared" si="0"/>
        <v>1.3308205475485504</v>
      </c>
    </row>
    <row r="30" spans="2:9">
      <c r="F30" s="101">
        <v>2031</v>
      </c>
      <c r="G30" s="104">
        <v>1.3249581050273227</v>
      </c>
      <c r="H30" s="103">
        <v>1.9798863831764102E-2</v>
      </c>
      <c r="I30" s="104">
        <f t="shared" si="0"/>
        <v>1.3578902072983159</v>
      </c>
    </row>
    <row r="31" spans="2:9">
      <c r="F31" s="101">
        <v>2032</v>
      </c>
      <c r="G31" s="104">
        <v>1.3513803859324958</v>
      </c>
      <c r="H31" s="103">
        <v>1.9708356323702381E-2</v>
      </c>
      <c r="I31" s="104">
        <f t="shared" si="0"/>
        <v>1.384969219351214</v>
      </c>
    </row>
    <row r="32" spans="2:9">
      <c r="F32" s="101">
        <v>2033</v>
      </c>
      <c r="G32" s="104">
        <v>1.3776229505374267</v>
      </c>
      <c r="H32" s="103">
        <v>1.9662362341068329E-2</v>
      </c>
      <c r="I32" s="104">
        <f t="shared" si="0"/>
        <v>1.4118640482187985</v>
      </c>
    </row>
    <row r="33" spans="6:9">
      <c r="F33" s="101">
        <v>2034</v>
      </c>
      <c r="G33" s="104">
        <v>1.4049257188140576</v>
      </c>
      <c r="H33" s="103">
        <v>1.9586894707689151E-2</v>
      </c>
      <c r="I33" s="104">
        <f t="shared" si="0"/>
        <v>1.4398454323352479</v>
      </c>
    </row>
    <row r="34" spans="6:9">
      <c r="F34" s="101">
        <v>2035</v>
      </c>
      <c r="G34" s="104">
        <v>1.4319230754426726</v>
      </c>
      <c r="H34" s="103">
        <v>1.9599831244806909E-2</v>
      </c>
      <c r="I34" s="104">
        <f>G34/$G$14</f>
        <v>1.4675138137352624</v>
      </c>
    </row>
    <row r="35" spans="6:9">
      <c r="F35" s="101">
        <v>2036</v>
      </c>
      <c r="G35" s="104">
        <v>1.4603742402435975</v>
      </c>
      <c r="H35" s="103">
        <v>1.9465151513232914E-2</v>
      </c>
    </row>
    <row r="36" spans="6:9">
      <c r="F36" s="101">
        <v>2037</v>
      </c>
      <c r="G36" s="104">
        <v>1.4883411855332331</v>
      </c>
      <c r="H36" s="103">
        <v>1.9419597725286009E-2</v>
      </c>
    </row>
    <row r="37" spans="6:9">
      <c r="F37" s="101">
        <v>2038</v>
      </c>
      <c r="G37" s="104">
        <v>1.5175603197196685</v>
      </c>
      <c r="H37" s="103">
        <v>1.9398503727962479E-2</v>
      </c>
    </row>
    <row r="38" spans="6:9">
      <c r="F38" s="101">
        <v>2039</v>
      </c>
      <c r="G38" s="104">
        <v>1.5465894200891048</v>
      </c>
      <c r="H38" s="103">
        <v>1.9328576656367114E-2</v>
      </c>
    </row>
    <row r="39" spans="6:9">
      <c r="F39" s="101">
        <v>2040</v>
      </c>
      <c r="G39" s="104">
        <v>1.576618661987323</v>
      </c>
      <c r="H39" s="103">
        <v>1.9366487611815808E-2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rgb="FFE49490"/>
  </sheetPr>
  <dimension ref="A2:AG83"/>
  <sheetViews>
    <sheetView zoomScale="80" zoomScaleNormal="80" workbookViewId="0">
      <selection activeCell="A84" sqref="A1:XFD84"/>
    </sheetView>
  </sheetViews>
  <sheetFormatPr defaultColWidth="9.109375" defaultRowHeight="14.4"/>
  <cols>
    <col min="1" max="2" width="2.6640625" style="1" customWidth="1"/>
    <col min="3" max="3" width="20.5546875" style="1" customWidth="1"/>
    <col min="4" max="4" width="7.44140625" style="1" customWidth="1"/>
    <col min="5" max="5" width="22.33203125" style="1" customWidth="1"/>
    <col min="6" max="7" width="13.88671875" style="1" customWidth="1"/>
    <col min="8" max="8" width="11.88671875" style="1" customWidth="1"/>
    <col min="9" max="11" width="13" style="1" bestFit="1" customWidth="1"/>
    <col min="12" max="12" width="13" style="1" customWidth="1"/>
    <col min="13" max="32" width="13" style="1" bestFit="1" customWidth="1"/>
    <col min="33" max="33" width="2.6640625" style="3" customWidth="1"/>
    <col min="34" max="16384" width="9.109375" style="1"/>
  </cols>
  <sheetData>
    <row r="2" spans="2:32" hidden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2:32" ht="20.399999999999999" hidden="1" thickBot="1">
      <c r="B3" s="3"/>
      <c r="C3" s="2" t="s">
        <v>163</v>
      </c>
      <c r="D3" s="2" t="str">
        <f>VLOOKUP(C3,'Tekniske data'!C6:S29,MATCH("Titel",'Tekniske data'!C5:S5,0),FALSE)</f>
        <v>Amagerværket blok 3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2:32" ht="15" hidden="1" thickTop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2:32" hidden="1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spans="2:32" hidden="1">
      <c r="B6" s="3"/>
      <c r="C6" s="51" t="s">
        <v>39</v>
      </c>
      <c r="D6" s="42" t="s">
        <v>195</v>
      </c>
      <c r="E6" s="42"/>
      <c r="F6" s="3"/>
      <c r="G6" s="55" t="s">
        <v>45</v>
      </c>
      <c r="H6" s="55"/>
      <c r="I6" s="55"/>
      <c r="J6" s="3"/>
      <c r="K6" s="50"/>
      <c r="L6" s="55" t="s">
        <v>142</v>
      </c>
      <c r="M6" s="5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2:32" hidden="1">
      <c r="B7" s="3"/>
      <c r="C7" s="36"/>
      <c r="D7" s="20"/>
      <c r="E7" s="37"/>
      <c r="F7" s="3"/>
      <c r="G7" s="62"/>
      <c r="H7" s="58"/>
      <c r="I7" s="59"/>
      <c r="J7" s="3"/>
      <c r="K7" s="6"/>
      <c r="L7" s="138" t="s">
        <v>33</v>
      </c>
      <c r="M7" s="139" t="s">
        <v>34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</row>
    <row r="8" spans="2:32" hidden="1">
      <c r="B8" s="3"/>
      <c r="C8" s="52" t="s">
        <v>58</v>
      </c>
      <c r="D8" s="22"/>
      <c r="E8" s="70">
        <f>Sammenligning!G10</f>
        <v>2019</v>
      </c>
      <c r="F8" s="34"/>
      <c r="G8" s="52" t="s">
        <v>326</v>
      </c>
      <c r="H8" s="8"/>
      <c r="I8" s="60">
        <f>VLOOKUP($C$3,'Tekniske data'!$C$6:$R$37,MATCH(G8,'Tekniske data'!$C$5:$R$5,0),FALSE)</f>
        <v>1989</v>
      </c>
      <c r="J8" s="3"/>
      <c r="K8" s="6"/>
      <c r="L8" s="140">
        <v>24</v>
      </c>
      <c r="M8" s="141">
        <v>298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</row>
    <row r="9" spans="2:32" hidden="1">
      <c r="B9" s="3"/>
      <c r="C9" s="52" t="s">
        <v>336</v>
      </c>
      <c r="D9" s="22"/>
      <c r="E9" s="71">
        <f>Sammenligning!G11</f>
        <v>0.04</v>
      </c>
      <c r="F9" s="34"/>
      <c r="G9" s="52" t="s">
        <v>46</v>
      </c>
      <c r="H9" s="24"/>
      <c r="I9" s="61">
        <v>30</v>
      </c>
      <c r="J9" s="3"/>
      <c r="K9" s="6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 spans="2:32" hidden="1">
      <c r="B10" s="3"/>
      <c r="C10" s="52" t="s">
        <v>60</v>
      </c>
      <c r="D10" s="22"/>
      <c r="E10" s="70" t="str">
        <f>Sammenligning!G13</f>
        <v>ENS's priser fra 2019</v>
      </c>
      <c r="F10" s="35"/>
      <c r="G10" s="72" t="s">
        <v>145</v>
      </c>
      <c r="H10" s="8"/>
      <c r="I10" s="60">
        <f>VLOOKUP($C$3,'Tekniske data'!$C$6:$R$37,MATCH(G10,'Tekniske data'!$C$5:$R$5,0),FALSE)</f>
        <v>250</v>
      </c>
      <c r="J10" s="3"/>
      <c r="K10" s="6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 spans="2:32" hidden="1">
      <c r="B11" s="3"/>
      <c r="C11" s="52" t="s">
        <v>138</v>
      </c>
      <c r="D11" s="8"/>
      <c r="E11" s="112">
        <f>VLOOKUP(E8,Inflation,2,FALSE)/VLOOKUP(2014,Inflation,2,FALSE)</f>
        <v>1.0837932575720344</v>
      </c>
      <c r="F11" s="34"/>
      <c r="G11" s="459"/>
      <c r="H11" s="460"/>
      <c r="I11" s="461"/>
      <c r="J11" s="3"/>
      <c r="K11" s="6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 spans="2:32" hidden="1">
      <c r="B12" s="3"/>
      <c r="C12" s="52" t="s">
        <v>307</v>
      </c>
      <c r="D12" s="8"/>
      <c r="E12" s="71">
        <f>Sammenligning!G15</f>
        <v>1.05</v>
      </c>
      <c r="F12" s="35"/>
      <c r="G12" s="457"/>
      <c r="H12" s="457"/>
      <c r="I12" s="458"/>
      <c r="J12" s="3"/>
      <c r="K12" s="6"/>
      <c r="L12" s="178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</row>
    <row r="13" spans="2:32" hidden="1">
      <c r="B13" s="3"/>
      <c r="C13" s="173" t="s">
        <v>154</v>
      </c>
      <c r="D13" s="19"/>
      <c r="E13" s="177">
        <v>7.42</v>
      </c>
      <c r="F13" s="34"/>
      <c r="G13" s="6"/>
      <c r="H13" s="6"/>
      <c r="I13" s="6"/>
      <c r="J13" s="3"/>
      <c r="K13" s="6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idden="1">
      <c r="B14" s="3"/>
      <c r="C14" s="6"/>
      <c r="D14" s="6"/>
      <c r="E14" s="6"/>
      <c r="F14" s="34"/>
      <c r="G14" s="34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2:32" hidden="1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2:32" hidden="1">
      <c r="B16" s="3"/>
      <c r="C16" s="18"/>
      <c r="D16" s="18"/>
      <c r="E16" s="18"/>
      <c r="F16" s="18"/>
      <c r="G16" s="179">
        <f>I8</f>
        <v>1989</v>
      </c>
      <c r="H16" s="180">
        <v>2016</v>
      </c>
      <c r="I16" s="18">
        <v>2017</v>
      </c>
      <c r="J16" s="18">
        <v>2018</v>
      </c>
      <c r="K16" s="18">
        <v>2019</v>
      </c>
      <c r="L16" s="18">
        <v>2020</v>
      </c>
      <c r="M16" s="18">
        <v>2021</v>
      </c>
      <c r="N16" s="18">
        <v>2022</v>
      </c>
      <c r="O16" s="18">
        <v>2023</v>
      </c>
      <c r="P16" s="18">
        <v>2024</v>
      </c>
      <c r="Q16" s="18">
        <v>2025</v>
      </c>
      <c r="R16" s="18">
        <v>2026</v>
      </c>
      <c r="S16" s="18">
        <v>2027</v>
      </c>
      <c r="T16" s="18">
        <v>2028</v>
      </c>
      <c r="U16" s="18">
        <v>2029</v>
      </c>
      <c r="V16" s="18">
        <v>2030</v>
      </c>
      <c r="W16" s="18">
        <v>2031</v>
      </c>
      <c r="X16" s="18">
        <v>2032</v>
      </c>
      <c r="Y16" s="18">
        <v>2033</v>
      </c>
      <c r="Z16" s="18">
        <v>2034</v>
      </c>
      <c r="AA16" s="18">
        <v>2035</v>
      </c>
      <c r="AB16" s="18">
        <v>2036</v>
      </c>
      <c r="AC16" s="18">
        <v>2037</v>
      </c>
      <c r="AD16" s="18">
        <v>2038</v>
      </c>
      <c r="AE16" s="18">
        <v>2039</v>
      </c>
      <c r="AF16" s="18">
        <v>2040</v>
      </c>
    </row>
    <row r="17" spans="2:32" hidden="1">
      <c r="B17" s="3"/>
      <c r="C17" s="31"/>
      <c r="D17" s="31"/>
      <c r="E17" s="31"/>
      <c r="F17" s="31"/>
      <c r="G17" s="74"/>
      <c r="H17" s="89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</row>
    <row r="18" spans="2:32" hidden="1">
      <c r="B18" s="3"/>
      <c r="C18" s="31"/>
      <c r="D18" s="31"/>
      <c r="E18" s="31"/>
      <c r="F18" s="31"/>
      <c r="G18" s="74"/>
      <c r="H18" s="89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</row>
    <row r="19" spans="2:32" hidden="1">
      <c r="B19" s="3"/>
      <c r="C19" s="131" t="s">
        <v>51</v>
      </c>
      <c r="D19" s="31"/>
      <c r="E19" s="22" t="s">
        <v>2</v>
      </c>
      <c r="F19" s="22" t="s">
        <v>30</v>
      </c>
      <c r="G19" s="85">
        <f>VLOOKUP($C$3,'Tekniske data'!$C$6:$R$37,MATCH(E19,'Tekniske data'!$C$5:$R$5,0),FALSE)*E13*E11</f>
        <v>18838463.289435066</v>
      </c>
      <c r="H19" s="72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65"/>
      <c r="X19" s="21"/>
      <c r="Y19" s="21"/>
      <c r="Z19" s="21"/>
      <c r="AA19" s="21"/>
      <c r="AB19" s="21"/>
      <c r="AC19" s="21"/>
      <c r="AD19" s="21"/>
      <c r="AE19" s="21"/>
      <c r="AF19" s="21"/>
    </row>
    <row r="20" spans="2:32" hidden="1">
      <c r="B20" s="3"/>
      <c r="C20" s="31"/>
      <c r="D20" s="31"/>
      <c r="E20" s="22" t="s">
        <v>29</v>
      </c>
      <c r="F20" s="22" t="s">
        <v>10</v>
      </c>
      <c r="G20" s="85">
        <f>G19*$I$10</f>
        <v>4709615822.3587666</v>
      </c>
      <c r="H20" s="72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65"/>
      <c r="X20" s="21"/>
      <c r="Y20" s="21"/>
      <c r="Z20" s="21"/>
      <c r="AA20" s="21"/>
      <c r="AB20" s="21"/>
      <c r="AC20" s="21"/>
      <c r="AD20" s="21"/>
      <c r="AE20" s="21"/>
      <c r="AF20" s="21"/>
    </row>
    <row r="21" spans="2:32" hidden="1">
      <c r="B21" s="3"/>
      <c r="C21" s="31"/>
      <c r="D21" s="31"/>
      <c r="E21" s="22" t="s">
        <v>20</v>
      </c>
      <c r="F21" s="22"/>
      <c r="G21" s="175" t="str">
        <f>VLOOKUP($C$3,'Tekniske data'!$C$6:$R$37,MATCH(E21,'Tekniske data'!$C$5:$R$5,0),FALSE)</f>
        <v>Kul</v>
      </c>
      <c r="H21" s="72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73"/>
      <c r="X21" s="21"/>
      <c r="Y21" s="21"/>
      <c r="Z21" s="21"/>
      <c r="AA21" s="21"/>
      <c r="AB21" s="21"/>
      <c r="AC21" s="21"/>
      <c r="AD21" s="21"/>
      <c r="AE21" s="21"/>
      <c r="AF21" s="21"/>
    </row>
    <row r="22" spans="2:32" hidden="1">
      <c r="B22" s="3"/>
      <c r="C22" s="31"/>
      <c r="D22" s="31"/>
      <c r="E22" s="22" t="s">
        <v>22</v>
      </c>
      <c r="F22" s="22"/>
      <c r="G22" s="175" t="str">
        <f>VLOOKUP($C$3,'Tekniske data'!$C$6:$R$37,MATCH(E22,'Tekniske data'!$C$5:$R$5,0),FALSE)</f>
        <v>Udtag</v>
      </c>
      <c r="H22" s="72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158"/>
      <c r="X22" s="21"/>
      <c r="Y22" s="21"/>
      <c r="Z22" s="21"/>
      <c r="AA22" s="21"/>
      <c r="AB22" s="21"/>
      <c r="AC22" s="21"/>
      <c r="AD22" s="21"/>
      <c r="AE22" s="21"/>
      <c r="AF22" s="21"/>
    </row>
    <row r="23" spans="2:32" hidden="1">
      <c r="B23" s="3"/>
      <c r="C23" s="32"/>
      <c r="D23" s="32"/>
      <c r="E23" s="23"/>
      <c r="F23" s="23"/>
      <c r="G23" s="77"/>
      <c r="H23" s="88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</row>
    <row r="24" spans="2:32" hidden="1">
      <c r="B24" s="3"/>
      <c r="C24" s="65" t="s">
        <v>197</v>
      </c>
      <c r="D24" s="56"/>
      <c r="E24" s="22" t="s">
        <v>5</v>
      </c>
      <c r="F24" s="22" t="s">
        <v>12</v>
      </c>
      <c r="G24" s="60"/>
      <c r="H24" s="92">
        <f>VLOOKUP($C$3,'Samlet hovedstaden -alle værker'!$C$278:$AC$295,MATCH(H$16,'Samlet hovedstaden -alle værker'!$C$277:$AC$277,0),FALSE)*1000</f>
        <v>3489443.5929609188</v>
      </c>
      <c r="I24" s="92">
        <f>VLOOKUP($C$3,'Samlet hovedstaden -alle værker'!$C$278:$AC$295,MATCH(I$16,'Samlet hovedstaden -alle værker'!$C$277:$AC$277,0),FALSE)*1000</f>
        <v>3489443.5929609188</v>
      </c>
      <c r="J24" s="92">
        <f>VLOOKUP($C$3,'Samlet hovedstaden -alle værker'!$C$278:$AC$295,MATCH(J$16,'Samlet hovedstaden -alle værker'!$C$277:$AC$277,0),FALSE)*1000</f>
        <v>3489443.5929609188</v>
      </c>
      <c r="K24" s="92">
        <f>VLOOKUP($C$3,'Samlet hovedstaden -alle værker'!$C$278:$AC$295,MATCH(K$16,'Samlet hovedstaden -alle værker'!$C$277:$AC$277,0),FALSE)*1000</f>
        <v>3489443.5929609188</v>
      </c>
      <c r="L24" s="92">
        <f>VLOOKUP($C$3,'Samlet hovedstaden -alle værker'!$C$278:$AC$295,MATCH(L$16,'Samlet hovedstaden -alle værker'!$C$277:$AC$277,0),FALSE)*1000</f>
        <v>0</v>
      </c>
      <c r="M24" s="92">
        <f>VLOOKUP($C$3,'Samlet hovedstaden -alle værker'!$C$278:$AC$295,MATCH(M$16,'Samlet hovedstaden -alle værker'!$C$277:$AC$277,0),FALSE)*1000</f>
        <v>0</v>
      </c>
      <c r="N24" s="92">
        <f>VLOOKUP($C$3,'Samlet hovedstaden -alle værker'!$C$278:$AC$295,MATCH(N$16,'Samlet hovedstaden -alle værker'!$C$277:$AC$277,0),FALSE)*1000</f>
        <v>0</v>
      </c>
      <c r="O24" s="92">
        <f>VLOOKUP($C$3,'Samlet hovedstaden -alle værker'!$C$278:$AC$295,MATCH(O$16,'Samlet hovedstaden -alle værker'!$C$277:$AC$277,0),FALSE)*1000</f>
        <v>0</v>
      </c>
      <c r="P24" s="92">
        <f>VLOOKUP($C$3,'Samlet hovedstaden -alle værker'!$C$278:$AC$295,MATCH(P$16,'Samlet hovedstaden -alle værker'!$C$277:$AC$277,0),FALSE)*1000</f>
        <v>0</v>
      </c>
      <c r="Q24" s="92">
        <f>VLOOKUP($C$3,'Samlet hovedstaden -alle værker'!$C$278:$AC$295,MATCH(Q$16,'Samlet hovedstaden -alle værker'!$C$277:$AC$277,0),FALSE)*1000</f>
        <v>0</v>
      </c>
      <c r="R24" s="92">
        <f>VLOOKUP($C$3,'Samlet hovedstaden -alle værker'!$C$278:$AC$295,MATCH(R$16,'Samlet hovedstaden -alle værker'!$C$277:$AC$277,0),FALSE)*1000</f>
        <v>0</v>
      </c>
      <c r="S24" s="92">
        <f>VLOOKUP($C$3,'Samlet hovedstaden -alle værker'!$C$278:$AC$295,MATCH(S$16,'Samlet hovedstaden -alle værker'!$C$277:$AC$277,0),FALSE)*1000</f>
        <v>0</v>
      </c>
      <c r="T24" s="92">
        <f>VLOOKUP($C$3,'Samlet hovedstaden -alle værker'!$C$278:$AC$295,MATCH(T$16,'Samlet hovedstaden -alle værker'!$C$277:$AC$277,0),FALSE)*1000</f>
        <v>0</v>
      </c>
      <c r="U24" s="92">
        <f>VLOOKUP($C$3,'Samlet hovedstaden -alle værker'!$C$278:$AC$295,MATCH(U$16,'Samlet hovedstaden -alle værker'!$C$277:$AC$277,0),FALSE)*1000</f>
        <v>0</v>
      </c>
      <c r="V24" s="92">
        <f>VLOOKUP($C$3,'Samlet hovedstaden -alle værker'!$C$278:$AC$295,MATCH(V$16,'Samlet hovedstaden -alle værker'!$C$277:$AC$277,0),FALSE)*1000</f>
        <v>0</v>
      </c>
      <c r="W24" s="92">
        <f>VLOOKUP($C$3,'Samlet hovedstaden -alle værker'!$C$278:$AC$295,MATCH(W$16,'Samlet hovedstaden -alle værker'!$C$277:$AC$277,0),FALSE)*1000</f>
        <v>0</v>
      </c>
      <c r="X24" s="92">
        <f>VLOOKUP($C$3,'Samlet hovedstaden -alle værker'!$C$278:$AC$295,MATCH(X$16,'Samlet hovedstaden -alle værker'!$C$277:$AC$277,0),FALSE)*1000</f>
        <v>0</v>
      </c>
      <c r="Y24" s="92">
        <f>VLOOKUP($C$3,'Samlet hovedstaden -alle værker'!$C$278:$AC$295,MATCH(Y$16,'Samlet hovedstaden -alle værker'!$C$277:$AC$277,0),FALSE)*1000</f>
        <v>0</v>
      </c>
      <c r="Z24" s="92">
        <f>VLOOKUP($C$3,'Samlet hovedstaden -alle værker'!$C$278:$AC$295,MATCH(Z$16,'Samlet hovedstaden -alle værker'!$C$277:$AC$277,0),FALSE)*1000</f>
        <v>0</v>
      </c>
      <c r="AA24" s="92">
        <f>VLOOKUP($C$3,'Samlet hovedstaden -alle værker'!$C$278:$AC$295,MATCH(AA$16,'Samlet hovedstaden -alle værker'!$C$277:$AC$277,0),FALSE)*1000</f>
        <v>0</v>
      </c>
      <c r="AB24" s="92">
        <f>VLOOKUP($C$3,'Samlet hovedstaden -alle værker'!$C$278:$AC$295,MATCH(AB$16,'Samlet hovedstaden -alle værker'!$C$277:$AC$277,0),FALSE)*1000</f>
        <v>0</v>
      </c>
      <c r="AC24" s="92">
        <f>VLOOKUP($C$3,'Samlet hovedstaden -alle værker'!$C$278:$AC$295,MATCH(AC$16,'Samlet hovedstaden -alle værker'!$C$277:$AC$277,0),FALSE)*1000</f>
        <v>0</v>
      </c>
      <c r="AD24" s="92">
        <f>VLOOKUP($C$3,'Samlet hovedstaden -alle værker'!$C$278:$AC$295,MATCH(AD$16,'Samlet hovedstaden -alle værker'!$C$277:$AC$277,0),FALSE)*1000</f>
        <v>0</v>
      </c>
      <c r="AE24" s="92">
        <f>VLOOKUP($C$3,'Samlet hovedstaden -alle værker'!$C$278:$AC$295,MATCH(AE$16,'Samlet hovedstaden -alle værker'!$C$277:$AC$277,0),FALSE)*1000</f>
        <v>0</v>
      </c>
      <c r="AF24" s="92">
        <f>VLOOKUP($C$3,'Samlet hovedstaden -alle værker'!$C$278:$AC$295,MATCH(AF$16,'Samlet hovedstaden -alle værker'!$C$277:$AC$277,0),FALSE)*1000</f>
        <v>0</v>
      </c>
    </row>
    <row r="25" spans="2:32" hidden="1">
      <c r="B25" s="3"/>
      <c r="C25" s="56"/>
      <c r="D25" s="56"/>
      <c r="E25" s="22" t="s">
        <v>155</v>
      </c>
      <c r="F25" s="22"/>
      <c r="G25" s="60"/>
      <c r="H25" s="69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</row>
    <row r="26" spans="2:32" hidden="1">
      <c r="B26" s="3"/>
      <c r="C26" s="58"/>
      <c r="D26" s="58"/>
      <c r="E26" s="106"/>
      <c r="F26" s="106"/>
      <c r="G26" s="107"/>
      <c r="H26" s="108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</row>
    <row r="27" spans="2:32" hidden="1">
      <c r="B27" s="3"/>
      <c r="C27" s="56"/>
      <c r="D27" s="56"/>
      <c r="E27" s="22" t="s">
        <v>173</v>
      </c>
      <c r="F27" s="22" t="s">
        <v>147</v>
      </c>
      <c r="G27" s="126">
        <f>VLOOKUP($C$3,'Tekniske data'!$C$6:$R$37,MATCH(E27,'Tekniske data'!$C$5:$R$5,0),FALSE)*$E$11*I10*E13</f>
        <v>131592206.80120082</v>
      </c>
      <c r="H27" s="69">
        <f>G27</f>
        <v>131592206.80120082</v>
      </c>
      <c r="I27" s="73">
        <f t="shared" ref="I27:X37" si="0">H27</f>
        <v>131592206.80120082</v>
      </c>
      <c r="J27" s="73">
        <f t="shared" si="0"/>
        <v>131592206.80120082</v>
      </c>
      <c r="K27" s="73">
        <f t="shared" si="0"/>
        <v>131592206.80120082</v>
      </c>
      <c r="L27" s="73">
        <f t="shared" si="0"/>
        <v>131592206.80120082</v>
      </c>
      <c r="M27" s="73">
        <f t="shared" si="0"/>
        <v>131592206.80120082</v>
      </c>
      <c r="N27" s="73">
        <f t="shared" si="0"/>
        <v>131592206.80120082</v>
      </c>
      <c r="O27" s="73">
        <f t="shared" si="0"/>
        <v>131592206.80120082</v>
      </c>
      <c r="P27" s="73">
        <f t="shared" si="0"/>
        <v>131592206.80120082</v>
      </c>
      <c r="Q27" s="73">
        <f t="shared" si="0"/>
        <v>131592206.80120082</v>
      </c>
      <c r="R27" s="73">
        <f t="shared" si="0"/>
        <v>131592206.80120082</v>
      </c>
      <c r="S27" s="73">
        <f t="shared" si="0"/>
        <v>131592206.80120082</v>
      </c>
      <c r="T27" s="73">
        <f t="shared" si="0"/>
        <v>131592206.80120082</v>
      </c>
      <c r="U27" s="73">
        <f t="shared" si="0"/>
        <v>131592206.80120082</v>
      </c>
      <c r="V27" s="73">
        <f t="shared" si="0"/>
        <v>131592206.80120082</v>
      </c>
      <c r="W27" s="73">
        <f t="shared" si="0"/>
        <v>131592206.80120082</v>
      </c>
      <c r="X27" s="73">
        <f t="shared" si="0"/>
        <v>131592206.80120082</v>
      </c>
      <c r="Y27" s="73">
        <f t="shared" ref="Y27:AB37" si="1">X27</f>
        <v>131592206.80120082</v>
      </c>
      <c r="Z27" s="73">
        <f t="shared" si="1"/>
        <v>131592206.80120082</v>
      </c>
      <c r="AA27" s="73">
        <f t="shared" si="1"/>
        <v>131592206.80120082</v>
      </c>
      <c r="AB27" s="73">
        <f>AA27</f>
        <v>131592206.80120082</v>
      </c>
      <c r="AC27" s="73">
        <f t="shared" ref="AC27:AF37" si="2">AB27</f>
        <v>131592206.80120082</v>
      </c>
      <c r="AD27" s="73">
        <f t="shared" si="2"/>
        <v>131592206.80120082</v>
      </c>
      <c r="AE27" s="73">
        <f t="shared" si="2"/>
        <v>131592206.80120082</v>
      </c>
      <c r="AF27" s="73">
        <f t="shared" si="2"/>
        <v>131592206.80120082</v>
      </c>
    </row>
    <row r="28" spans="2:32" hidden="1">
      <c r="B28" s="3"/>
      <c r="C28" s="56"/>
      <c r="D28" s="56"/>
      <c r="E28" s="22" t="s">
        <v>196</v>
      </c>
      <c r="F28" s="22" t="s">
        <v>146</v>
      </c>
      <c r="G28" s="127">
        <f>VLOOKUP($C$3,'Tekniske data'!$C$6:$R$37,MATCH(E28,'Tekniske data'!$C$5:$R$5,0),FALSE)*$E$11</f>
        <v>3.8822445047356458</v>
      </c>
      <c r="H28" s="110">
        <f>G28</f>
        <v>3.8822445047356458</v>
      </c>
      <c r="I28" s="111">
        <f t="shared" si="0"/>
        <v>3.8822445047356458</v>
      </c>
      <c r="J28" s="111">
        <f t="shared" si="0"/>
        <v>3.8822445047356458</v>
      </c>
      <c r="K28" s="111">
        <f t="shared" si="0"/>
        <v>3.8822445047356458</v>
      </c>
      <c r="L28" s="111">
        <f t="shared" si="0"/>
        <v>3.8822445047356458</v>
      </c>
      <c r="M28" s="111">
        <f t="shared" si="0"/>
        <v>3.8822445047356458</v>
      </c>
      <c r="N28" s="111">
        <f t="shared" si="0"/>
        <v>3.8822445047356458</v>
      </c>
      <c r="O28" s="111">
        <f t="shared" si="0"/>
        <v>3.8822445047356458</v>
      </c>
      <c r="P28" s="111">
        <f t="shared" si="0"/>
        <v>3.8822445047356458</v>
      </c>
      <c r="Q28" s="111">
        <f t="shared" si="0"/>
        <v>3.8822445047356458</v>
      </c>
      <c r="R28" s="111">
        <f t="shared" si="0"/>
        <v>3.8822445047356458</v>
      </c>
      <c r="S28" s="111">
        <f t="shared" si="0"/>
        <v>3.8822445047356458</v>
      </c>
      <c r="T28" s="111">
        <f t="shared" si="0"/>
        <v>3.8822445047356458</v>
      </c>
      <c r="U28" s="111">
        <f t="shared" si="0"/>
        <v>3.8822445047356458</v>
      </c>
      <c r="V28" s="111">
        <f t="shared" si="0"/>
        <v>3.8822445047356458</v>
      </c>
      <c r="W28" s="111">
        <f t="shared" si="0"/>
        <v>3.8822445047356458</v>
      </c>
      <c r="X28" s="111">
        <f t="shared" si="0"/>
        <v>3.8822445047356458</v>
      </c>
      <c r="Y28" s="111">
        <f t="shared" si="1"/>
        <v>3.8822445047356458</v>
      </c>
      <c r="Z28" s="111">
        <f t="shared" si="1"/>
        <v>3.8822445047356458</v>
      </c>
      <c r="AA28" s="111">
        <f t="shared" si="1"/>
        <v>3.8822445047356458</v>
      </c>
      <c r="AB28" s="111">
        <f t="shared" si="1"/>
        <v>3.8822445047356458</v>
      </c>
      <c r="AC28" s="111">
        <f t="shared" si="2"/>
        <v>3.8822445047356458</v>
      </c>
      <c r="AD28" s="111">
        <f t="shared" si="2"/>
        <v>3.8822445047356458</v>
      </c>
      <c r="AE28" s="111">
        <f t="shared" si="2"/>
        <v>3.8822445047356458</v>
      </c>
      <c r="AF28" s="111">
        <f t="shared" si="2"/>
        <v>3.8822445047356458</v>
      </c>
    </row>
    <row r="29" spans="2:32" hidden="1">
      <c r="B29" s="3"/>
      <c r="C29" s="56"/>
      <c r="D29" s="56"/>
      <c r="E29" s="22" t="s">
        <v>14</v>
      </c>
      <c r="F29" s="22"/>
      <c r="G29" s="127">
        <f>VLOOKUP($C$3,'Tekniske data'!$C$6:$R$37,MATCH(E29,'Tekniske data'!$C$5:$R$5,0),FALSE)</f>
        <v>0.34833333333333333</v>
      </c>
      <c r="H29" s="110">
        <f>G29</f>
        <v>0.34833333333333333</v>
      </c>
      <c r="I29" s="111">
        <f t="shared" si="0"/>
        <v>0.34833333333333333</v>
      </c>
      <c r="J29" s="111">
        <f t="shared" si="0"/>
        <v>0.34833333333333333</v>
      </c>
      <c r="K29" s="111">
        <f t="shared" si="0"/>
        <v>0.34833333333333333</v>
      </c>
      <c r="L29" s="111">
        <f t="shared" si="0"/>
        <v>0.34833333333333333</v>
      </c>
      <c r="M29" s="111">
        <f t="shared" si="0"/>
        <v>0.34833333333333333</v>
      </c>
      <c r="N29" s="111">
        <f t="shared" si="0"/>
        <v>0.34833333333333333</v>
      </c>
      <c r="O29" s="111">
        <f t="shared" si="0"/>
        <v>0.34833333333333333</v>
      </c>
      <c r="P29" s="111">
        <f t="shared" si="0"/>
        <v>0.34833333333333333</v>
      </c>
      <c r="Q29" s="111">
        <f t="shared" si="0"/>
        <v>0.34833333333333333</v>
      </c>
      <c r="R29" s="111">
        <f t="shared" si="0"/>
        <v>0.34833333333333333</v>
      </c>
      <c r="S29" s="111">
        <f t="shared" si="0"/>
        <v>0.34833333333333333</v>
      </c>
      <c r="T29" s="111">
        <f t="shared" si="0"/>
        <v>0.34833333333333333</v>
      </c>
      <c r="U29" s="111">
        <f t="shared" si="0"/>
        <v>0.34833333333333333</v>
      </c>
      <c r="V29" s="111">
        <f t="shared" si="0"/>
        <v>0.34833333333333333</v>
      </c>
      <c r="W29" s="111">
        <f t="shared" si="0"/>
        <v>0.34833333333333333</v>
      </c>
      <c r="X29" s="111">
        <f t="shared" si="0"/>
        <v>0.34833333333333333</v>
      </c>
      <c r="Y29" s="111">
        <f t="shared" si="1"/>
        <v>0.34833333333333333</v>
      </c>
      <c r="Z29" s="111">
        <f t="shared" si="1"/>
        <v>0.34833333333333333</v>
      </c>
      <c r="AA29" s="111">
        <f t="shared" si="1"/>
        <v>0.34833333333333333</v>
      </c>
      <c r="AB29" s="111">
        <f t="shared" si="1"/>
        <v>0.34833333333333333</v>
      </c>
      <c r="AC29" s="111">
        <f t="shared" si="2"/>
        <v>0.34833333333333333</v>
      </c>
      <c r="AD29" s="111">
        <f t="shared" si="2"/>
        <v>0.34833333333333333</v>
      </c>
      <c r="AE29" s="111">
        <f t="shared" si="2"/>
        <v>0.34833333333333333</v>
      </c>
      <c r="AF29" s="111">
        <f t="shared" si="2"/>
        <v>0.34833333333333333</v>
      </c>
    </row>
    <row r="30" spans="2:32" hidden="1">
      <c r="B30" s="3"/>
      <c r="C30" s="56"/>
      <c r="D30" s="56"/>
      <c r="E30" s="22" t="s">
        <v>15</v>
      </c>
      <c r="F30" s="22"/>
      <c r="G30" s="127">
        <f>VLOOKUP($C$3,'Tekniske data'!$C$6:$R$37,MATCH(E30,'Tekniske data'!$C$5:$R$5,0),FALSE)</f>
        <v>0.56833333333333336</v>
      </c>
      <c r="H30" s="110">
        <f>G30</f>
        <v>0.56833333333333336</v>
      </c>
      <c r="I30" s="111">
        <f t="shared" si="0"/>
        <v>0.56833333333333336</v>
      </c>
      <c r="J30" s="111">
        <f t="shared" si="0"/>
        <v>0.56833333333333336</v>
      </c>
      <c r="K30" s="111">
        <f t="shared" si="0"/>
        <v>0.56833333333333336</v>
      </c>
      <c r="L30" s="111">
        <f t="shared" si="0"/>
        <v>0.56833333333333336</v>
      </c>
      <c r="M30" s="111">
        <f t="shared" si="0"/>
        <v>0.56833333333333336</v>
      </c>
      <c r="N30" s="111">
        <f t="shared" si="0"/>
        <v>0.56833333333333336</v>
      </c>
      <c r="O30" s="111">
        <f t="shared" si="0"/>
        <v>0.56833333333333336</v>
      </c>
      <c r="P30" s="111">
        <f t="shared" si="0"/>
        <v>0.56833333333333336</v>
      </c>
      <c r="Q30" s="111">
        <f t="shared" si="0"/>
        <v>0.56833333333333336</v>
      </c>
      <c r="R30" s="111">
        <f t="shared" si="0"/>
        <v>0.56833333333333336</v>
      </c>
      <c r="S30" s="111">
        <f t="shared" si="0"/>
        <v>0.56833333333333336</v>
      </c>
      <c r="T30" s="111">
        <f t="shared" si="0"/>
        <v>0.56833333333333336</v>
      </c>
      <c r="U30" s="111">
        <f t="shared" si="0"/>
        <v>0.56833333333333336</v>
      </c>
      <c r="V30" s="111">
        <f t="shared" si="0"/>
        <v>0.56833333333333336</v>
      </c>
      <c r="W30" s="111">
        <f t="shared" si="0"/>
        <v>0.56833333333333336</v>
      </c>
      <c r="X30" s="111">
        <f t="shared" si="0"/>
        <v>0.56833333333333336</v>
      </c>
      <c r="Y30" s="111">
        <f t="shared" si="1"/>
        <v>0.56833333333333336</v>
      </c>
      <c r="Z30" s="111">
        <f t="shared" si="1"/>
        <v>0.56833333333333336</v>
      </c>
      <c r="AA30" s="111">
        <f t="shared" si="1"/>
        <v>0.56833333333333336</v>
      </c>
      <c r="AB30" s="111">
        <f t="shared" si="1"/>
        <v>0.56833333333333336</v>
      </c>
      <c r="AC30" s="111">
        <f t="shared" si="2"/>
        <v>0.56833333333333336</v>
      </c>
      <c r="AD30" s="111">
        <f t="shared" si="2"/>
        <v>0.56833333333333336</v>
      </c>
      <c r="AE30" s="111">
        <f t="shared" si="2"/>
        <v>0.56833333333333336</v>
      </c>
      <c r="AF30" s="111">
        <f t="shared" si="2"/>
        <v>0.56833333333333336</v>
      </c>
    </row>
    <row r="31" spans="2:32" hidden="1">
      <c r="B31" s="3"/>
      <c r="C31" s="130" t="s">
        <v>28</v>
      </c>
      <c r="D31" s="56"/>
      <c r="E31" s="22" t="s">
        <v>37</v>
      </c>
      <c r="F31" s="22" t="s">
        <v>12</v>
      </c>
      <c r="G31" s="128">
        <v>0</v>
      </c>
      <c r="H31" s="67">
        <f>G31</f>
        <v>0</v>
      </c>
      <c r="I31" s="54">
        <f t="shared" si="0"/>
        <v>0</v>
      </c>
      <c r="J31" s="54">
        <f t="shared" si="0"/>
        <v>0</v>
      </c>
      <c r="K31" s="54">
        <f t="shared" si="0"/>
        <v>0</v>
      </c>
      <c r="L31" s="54">
        <f t="shared" si="0"/>
        <v>0</v>
      </c>
      <c r="M31" s="54">
        <f t="shared" si="0"/>
        <v>0</v>
      </c>
      <c r="N31" s="54">
        <f t="shared" si="0"/>
        <v>0</v>
      </c>
      <c r="O31" s="54">
        <f t="shared" si="0"/>
        <v>0</v>
      </c>
      <c r="P31" s="54">
        <f t="shared" si="0"/>
        <v>0</v>
      </c>
      <c r="Q31" s="54">
        <f t="shared" si="0"/>
        <v>0</v>
      </c>
      <c r="R31" s="54">
        <f t="shared" si="0"/>
        <v>0</v>
      </c>
      <c r="S31" s="54">
        <f t="shared" si="0"/>
        <v>0</v>
      </c>
      <c r="T31" s="54">
        <f t="shared" si="0"/>
        <v>0</v>
      </c>
      <c r="U31" s="54">
        <f t="shared" si="0"/>
        <v>0</v>
      </c>
      <c r="V31" s="54">
        <f t="shared" si="0"/>
        <v>0</v>
      </c>
      <c r="W31" s="54">
        <f t="shared" si="0"/>
        <v>0</v>
      </c>
      <c r="X31" s="54">
        <f t="shared" si="0"/>
        <v>0</v>
      </c>
      <c r="Y31" s="54">
        <f t="shared" si="1"/>
        <v>0</v>
      </c>
      <c r="Z31" s="54">
        <f t="shared" si="1"/>
        <v>0</v>
      </c>
      <c r="AA31" s="54">
        <f t="shared" si="1"/>
        <v>0</v>
      </c>
      <c r="AB31" s="54">
        <f t="shared" si="1"/>
        <v>0</v>
      </c>
      <c r="AC31" s="54">
        <f t="shared" si="2"/>
        <v>0</v>
      </c>
      <c r="AD31" s="54">
        <f t="shared" si="2"/>
        <v>0</v>
      </c>
      <c r="AE31" s="54">
        <f t="shared" si="2"/>
        <v>0</v>
      </c>
      <c r="AF31" s="54">
        <f t="shared" si="2"/>
        <v>0</v>
      </c>
    </row>
    <row r="32" spans="2:32" hidden="1">
      <c r="B32" s="3"/>
      <c r="C32" s="56"/>
      <c r="D32" s="755" t="s">
        <v>139</v>
      </c>
      <c r="E32" s="22" t="s">
        <v>106</v>
      </c>
      <c r="F32" s="22" t="s">
        <v>110</v>
      </c>
      <c r="G32" s="186"/>
      <c r="H32" s="129">
        <f>'Tekniske data'!T$10</f>
        <v>10</v>
      </c>
      <c r="I32" s="111">
        <f t="shared" si="0"/>
        <v>10</v>
      </c>
      <c r="J32" s="111">
        <f t="shared" si="0"/>
        <v>10</v>
      </c>
      <c r="K32" s="111">
        <f t="shared" si="0"/>
        <v>10</v>
      </c>
      <c r="L32" s="111">
        <f t="shared" si="0"/>
        <v>10</v>
      </c>
      <c r="M32" s="111">
        <f t="shared" si="0"/>
        <v>10</v>
      </c>
      <c r="N32" s="111">
        <f t="shared" si="0"/>
        <v>10</v>
      </c>
      <c r="O32" s="111">
        <f t="shared" si="0"/>
        <v>10</v>
      </c>
      <c r="P32" s="111">
        <f t="shared" si="0"/>
        <v>10</v>
      </c>
      <c r="Q32" s="111">
        <f t="shared" si="0"/>
        <v>10</v>
      </c>
      <c r="R32" s="111">
        <f t="shared" si="0"/>
        <v>10</v>
      </c>
      <c r="S32" s="111">
        <f t="shared" si="0"/>
        <v>10</v>
      </c>
      <c r="T32" s="111">
        <f t="shared" si="0"/>
        <v>10</v>
      </c>
      <c r="U32" s="111">
        <f t="shared" si="0"/>
        <v>10</v>
      </c>
      <c r="V32" s="111">
        <f t="shared" si="0"/>
        <v>10</v>
      </c>
      <c r="W32" s="111">
        <f t="shared" si="0"/>
        <v>10</v>
      </c>
      <c r="X32" s="111">
        <f t="shared" si="0"/>
        <v>10</v>
      </c>
      <c r="Y32" s="111">
        <f t="shared" si="1"/>
        <v>10</v>
      </c>
      <c r="Z32" s="111">
        <f t="shared" si="1"/>
        <v>10</v>
      </c>
      <c r="AA32" s="111">
        <f t="shared" si="1"/>
        <v>10</v>
      </c>
      <c r="AB32" s="111">
        <f t="shared" si="1"/>
        <v>10</v>
      </c>
      <c r="AC32" s="111">
        <f t="shared" si="2"/>
        <v>10</v>
      </c>
      <c r="AD32" s="111">
        <f t="shared" si="2"/>
        <v>10</v>
      </c>
      <c r="AE32" s="111">
        <f t="shared" si="2"/>
        <v>10</v>
      </c>
      <c r="AF32" s="111">
        <f t="shared" si="2"/>
        <v>10</v>
      </c>
    </row>
    <row r="33" spans="2:32" hidden="1">
      <c r="B33" s="3"/>
      <c r="C33" s="56"/>
      <c r="D33" s="755"/>
      <c r="E33" s="22" t="s">
        <v>107</v>
      </c>
      <c r="F33" s="22" t="s">
        <v>110</v>
      </c>
      <c r="G33" s="186"/>
      <c r="H33" s="129">
        <f>'Tekniske data'!U$10</f>
        <v>29</v>
      </c>
      <c r="I33" s="111">
        <f t="shared" si="0"/>
        <v>29</v>
      </c>
      <c r="J33" s="111">
        <f t="shared" si="0"/>
        <v>29</v>
      </c>
      <c r="K33" s="111">
        <f t="shared" si="0"/>
        <v>29</v>
      </c>
      <c r="L33" s="111">
        <f t="shared" si="0"/>
        <v>29</v>
      </c>
      <c r="M33" s="111">
        <f t="shared" si="0"/>
        <v>29</v>
      </c>
      <c r="N33" s="111">
        <f t="shared" si="0"/>
        <v>29</v>
      </c>
      <c r="O33" s="111">
        <f t="shared" si="0"/>
        <v>29</v>
      </c>
      <c r="P33" s="111">
        <f t="shared" si="0"/>
        <v>29</v>
      </c>
      <c r="Q33" s="111">
        <f t="shared" si="0"/>
        <v>29</v>
      </c>
      <c r="R33" s="111">
        <f t="shared" si="0"/>
        <v>29</v>
      </c>
      <c r="S33" s="111">
        <f t="shared" si="0"/>
        <v>29</v>
      </c>
      <c r="T33" s="111">
        <f t="shared" si="0"/>
        <v>29</v>
      </c>
      <c r="U33" s="111">
        <f t="shared" si="0"/>
        <v>29</v>
      </c>
      <c r="V33" s="111">
        <f t="shared" si="0"/>
        <v>29</v>
      </c>
      <c r="W33" s="111">
        <f t="shared" si="0"/>
        <v>29</v>
      </c>
      <c r="X33" s="111">
        <f t="shared" si="0"/>
        <v>29</v>
      </c>
      <c r="Y33" s="111">
        <f t="shared" si="1"/>
        <v>29</v>
      </c>
      <c r="Z33" s="111">
        <f t="shared" si="1"/>
        <v>29</v>
      </c>
      <c r="AA33" s="111">
        <f t="shared" si="1"/>
        <v>29</v>
      </c>
      <c r="AB33" s="111">
        <f t="shared" si="1"/>
        <v>29</v>
      </c>
      <c r="AC33" s="111">
        <f t="shared" si="2"/>
        <v>29</v>
      </c>
      <c r="AD33" s="111">
        <f t="shared" si="2"/>
        <v>29</v>
      </c>
      <c r="AE33" s="111">
        <f t="shared" si="2"/>
        <v>29</v>
      </c>
      <c r="AF33" s="111">
        <f t="shared" si="2"/>
        <v>29</v>
      </c>
    </row>
    <row r="34" spans="2:32" hidden="1">
      <c r="B34" s="3"/>
      <c r="C34" s="56"/>
      <c r="D34" s="755"/>
      <c r="E34" s="22" t="s">
        <v>108</v>
      </c>
      <c r="F34" s="22" t="s">
        <v>110</v>
      </c>
      <c r="G34" s="121"/>
      <c r="H34" s="129">
        <f>'Tekniske data'!V$10</f>
        <v>2.1</v>
      </c>
      <c r="I34" s="54">
        <f t="shared" si="0"/>
        <v>2.1</v>
      </c>
      <c r="J34" s="54">
        <f t="shared" si="0"/>
        <v>2.1</v>
      </c>
      <c r="K34" s="54">
        <f t="shared" si="0"/>
        <v>2.1</v>
      </c>
      <c r="L34" s="54">
        <f t="shared" si="0"/>
        <v>2.1</v>
      </c>
      <c r="M34" s="54">
        <f t="shared" si="0"/>
        <v>2.1</v>
      </c>
      <c r="N34" s="54">
        <f t="shared" si="0"/>
        <v>2.1</v>
      </c>
      <c r="O34" s="54">
        <f t="shared" si="0"/>
        <v>2.1</v>
      </c>
      <c r="P34" s="54">
        <f t="shared" si="0"/>
        <v>2.1</v>
      </c>
      <c r="Q34" s="54">
        <f t="shared" si="0"/>
        <v>2.1</v>
      </c>
      <c r="R34" s="54">
        <f t="shared" si="0"/>
        <v>2.1</v>
      </c>
      <c r="S34" s="54">
        <f t="shared" si="0"/>
        <v>2.1</v>
      </c>
      <c r="T34" s="54">
        <f t="shared" si="0"/>
        <v>2.1</v>
      </c>
      <c r="U34" s="54">
        <f t="shared" si="0"/>
        <v>2.1</v>
      </c>
      <c r="V34" s="54">
        <f t="shared" si="0"/>
        <v>2.1</v>
      </c>
      <c r="W34" s="54">
        <f t="shared" si="0"/>
        <v>2.1</v>
      </c>
      <c r="X34" s="54">
        <f t="shared" si="0"/>
        <v>2.1</v>
      </c>
      <c r="Y34" s="54">
        <f t="shared" si="1"/>
        <v>2.1</v>
      </c>
      <c r="Z34" s="54">
        <f t="shared" si="1"/>
        <v>2.1</v>
      </c>
      <c r="AA34" s="54">
        <f t="shared" si="1"/>
        <v>2.1</v>
      </c>
      <c r="AB34" s="54">
        <f t="shared" si="1"/>
        <v>2.1</v>
      </c>
      <c r="AC34" s="54">
        <f t="shared" si="2"/>
        <v>2.1</v>
      </c>
      <c r="AD34" s="54">
        <f t="shared" si="2"/>
        <v>2.1</v>
      </c>
      <c r="AE34" s="54">
        <f t="shared" si="2"/>
        <v>2.1</v>
      </c>
      <c r="AF34" s="54">
        <f t="shared" si="2"/>
        <v>2.1</v>
      </c>
    </row>
    <row r="35" spans="2:32" hidden="1">
      <c r="B35" s="3"/>
      <c r="C35" s="56"/>
      <c r="D35" s="755"/>
      <c r="E35" s="22" t="s">
        <v>105</v>
      </c>
      <c r="F35" s="24" t="s">
        <v>32</v>
      </c>
      <c r="G35" s="86"/>
      <c r="H35" s="129">
        <f>'Tekniske data'!W$10</f>
        <v>94.5</v>
      </c>
      <c r="I35" s="54">
        <f t="shared" si="0"/>
        <v>94.5</v>
      </c>
      <c r="J35" s="54">
        <f t="shared" si="0"/>
        <v>94.5</v>
      </c>
      <c r="K35" s="54">
        <f t="shared" si="0"/>
        <v>94.5</v>
      </c>
      <c r="L35" s="54">
        <f t="shared" si="0"/>
        <v>94.5</v>
      </c>
      <c r="M35" s="54">
        <f t="shared" si="0"/>
        <v>94.5</v>
      </c>
      <c r="N35" s="54">
        <f t="shared" si="0"/>
        <v>94.5</v>
      </c>
      <c r="O35" s="54">
        <f t="shared" si="0"/>
        <v>94.5</v>
      </c>
      <c r="P35" s="54">
        <f t="shared" si="0"/>
        <v>94.5</v>
      </c>
      <c r="Q35" s="54">
        <f t="shared" si="0"/>
        <v>94.5</v>
      </c>
      <c r="R35" s="54">
        <f t="shared" si="0"/>
        <v>94.5</v>
      </c>
      <c r="S35" s="54">
        <f t="shared" si="0"/>
        <v>94.5</v>
      </c>
      <c r="T35" s="54">
        <f t="shared" si="0"/>
        <v>94.5</v>
      </c>
      <c r="U35" s="54">
        <f t="shared" si="0"/>
        <v>94.5</v>
      </c>
      <c r="V35" s="54">
        <f t="shared" si="0"/>
        <v>94.5</v>
      </c>
      <c r="W35" s="54">
        <f t="shared" si="0"/>
        <v>94.5</v>
      </c>
      <c r="X35" s="54">
        <f t="shared" si="0"/>
        <v>94.5</v>
      </c>
      <c r="Y35" s="54">
        <f t="shared" si="1"/>
        <v>94.5</v>
      </c>
      <c r="Z35" s="54">
        <f t="shared" si="1"/>
        <v>94.5</v>
      </c>
      <c r="AA35" s="54">
        <f t="shared" si="1"/>
        <v>94.5</v>
      </c>
      <c r="AB35" s="54">
        <f t="shared" si="1"/>
        <v>94.5</v>
      </c>
      <c r="AC35" s="54">
        <f t="shared" si="2"/>
        <v>94.5</v>
      </c>
      <c r="AD35" s="54">
        <f t="shared" si="2"/>
        <v>94.5</v>
      </c>
      <c r="AE35" s="54">
        <f t="shared" si="2"/>
        <v>94.5</v>
      </c>
      <c r="AF35" s="54">
        <f t="shared" si="2"/>
        <v>94.5</v>
      </c>
    </row>
    <row r="36" spans="2:32" hidden="1">
      <c r="B36" s="3"/>
      <c r="C36" s="56"/>
      <c r="D36" s="755"/>
      <c r="E36" s="22" t="s">
        <v>33</v>
      </c>
      <c r="F36" s="24" t="s">
        <v>110</v>
      </c>
      <c r="G36" s="121"/>
      <c r="H36" s="129">
        <f>'Tekniske data'!X$10</f>
        <v>0.9</v>
      </c>
      <c r="I36" s="54">
        <f t="shared" si="0"/>
        <v>0.9</v>
      </c>
      <c r="J36" s="54">
        <f t="shared" si="0"/>
        <v>0.9</v>
      </c>
      <c r="K36" s="54">
        <f t="shared" si="0"/>
        <v>0.9</v>
      </c>
      <c r="L36" s="54">
        <f t="shared" si="0"/>
        <v>0.9</v>
      </c>
      <c r="M36" s="54">
        <f t="shared" si="0"/>
        <v>0.9</v>
      </c>
      <c r="N36" s="54">
        <f t="shared" si="0"/>
        <v>0.9</v>
      </c>
      <c r="O36" s="54">
        <f t="shared" si="0"/>
        <v>0.9</v>
      </c>
      <c r="P36" s="54">
        <f t="shared" si="0"/>
        <v>0.9</v>
      </c>
      <c r="Q36" s="54">
        <f t="shared" si="0"/>
        <v>0.9</v>
      </c>
      <c r="R36" s="54">
        <f t="shared" si="0"/>
        <v>0.9</v>
      </c>
      <c r="S36" s="54">
        <f t="shared" si="0"/>
        <v>0.9</v>
      </c>
      <c r="T36" s="54">
        <f t="shared" si="0"/>
        <v>0.9</v>
      </c>
      <c r="U36" s="54">
        <f t="shared" si="0"/>
        <v>0.9</v>
      </c>
      <c r="V36" s="54">
        <f t="shared" si="0"/>
        <v>0.9</v>
      </c>
      <c r="W36" s="54">
        <f t="shared" si="0"/>
        <v>0.9</v>
      </c>
      <c r="X36" s="54">
        <f t="shared" si="0"/>
        <v>0.9</v>
      </c>
      <c r="Y36" s="54">
        <f t="shared" si="1"/>
        <v>0.9</v>
      </c>
      <c r="Z36" s="54">
        <f t="shared" si="1"/>
        <v>0.9</v>
      </c>
      <c r="AA36" s="54">
        <f t="shared" si="1"/>
        <v>0.9</v>
      </c>
      <c r="AB36" s="54">
        <f t="shared" si="1"/>
        <v>0.9</v>
      </c>
      <c r="AC36" s="54">
        <f t="shared" si="2"/>
        <v>0.9</v>
      </c>
      <c r="AD36" s="54">
        <f t="shared" si="2"/>
        <v>0.9</v>
      </c>
      <c r="AE36" s="54">
        <f t="shared" si="2"/>
        <v>0.9</v>
      </c>
      <c r="AF36" s="54">
        <f t="shared" si="2"/>
        <v>0.9</v>
      </c>
    </row>
    <row r="37" spans="2:32" hidden="1">
      <c r="B37" s="3"/>
      <c r="C37" s="56"/>
      <c r="D37" s="755"/>
      <c r="E37" s="22" t="s">
        <v>34</v>
      </c>
      <c r="F37" s="24" t="s">
        <v>110</v>
      </c>
      <c r="G37" s="121"/>
      <c r="H37" s="129">
        <f>'Tekniske data'!Y$10</f>
        <v>0.8</v>
      </c>
      <c r="I37" s="54">
        <f t="shared" si="0"/>
        <v>0.8</v>
      </c>
      <c r="J37" s="54">
        <f t="shared" si="0"/>
        <v>0.8</v>
      </c>
      <c r="K37" s="54">
        <f t="shared" si="0"/>
        <v>0.8</v>
      </c>
      <c r="L37" s="54">
        <f t="shared" si="0"/>
        <v>0.8</v>
      </c>
      <c r="M37" s="54">
        <f t="shared" si="0"/>
        <v>0.8</v>
      </c>
      <c r="N37" s="54">
        <f t="shared" si="0"/>
        <v>0.8</v>
      </c>
      <c r="O37" s="54">
        <f t="shared" si="0"/>
        <v>0.8</v>
      </c>
      <c r="P37" s="54">
        <f t="shared" si="0"/>
        <v>0.8</v>
      </c>
      <c r="Q37" s="54">
        <f t="shared" si="0"/>
        <v>0.8</v>
      </c>
      <c r="R37" s="54">
        <f t="shared" si="0"/>
        <v>0.8</v>
      </c>
      <c r="S37" s="54">
        <f t="shared" si="0"/>
        <v>0.8</v>
      </c>
      <c r="T37" s="54">
        <f t="shared" si="0"/>
        <v>0.8</v>
      </c>
      <c r="U37" s="54">
        <f t="shared" si="0"/>
        <v>0.8</v>
      </c>
      <c r="V37" s="54">
        <f t="shared" si="0"/>
        <v>0.8</v>
      </c>
      <c r="W37" s="54">
        <f t="shared" si="0"/>
        <v>0.8</v>
      </c>
      <c r="X37" s="54">
        <f t="shared" si="0"/>
        <v>0.8</v>
      </c>
      <c r="Y37" s="54">
        <f t="shared" si="1"/>
        <v>0.8</v>
      </c>
      <c r="Z37" s="54">
        <f t="shared" si="1"/>
        <v>0.8</v>
      </c>
      <c r="AA37" s="54">
        <f t="shared" si="1"/>
        <v>0.8</v>
      </c>
      <c r="AB37" s="54">
        <f t="shared" si="1"/>
        <v>0.8</v>
      </c>
      <c r="AC37" s="54">
        <f t="shared" si="2"/>
        <v>0.8</v>
      </c>
      <c r="AD37" s="54">
        <f t="shared" si="2"/>
        <v>0.8</v>
      </c>
      <c r="AE37" s="54">
        <f t="shared" si="2"/>
        <v>0.8</v>
      </c>
      <c r="AF37" s="54">
        <f t="shared" si="2"/>
        <v>0.8</v>
      </c>
    </row>
    <row r="38" spans="2:32" hidden="1">
      <c r="B38" s="3"/>
      <c r="C38" s="32"/>
      <c r="D38" s="32"/>
      <c r="E38" s="25"/>
      <c r="F38" s="25"/>
      <c r="G38" s="76"/>
      <c r="H38" s="90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</row>
    <row r="39" spans="2:32" hidden="1">
      <c r="B39" s="3"/>
      <c r="C39" s="756" t="s">
        <v>35</v>
      </c>
      <c r="D39" s="31"/>
      <c r="E39" s="41" t="s">
        <v>41</v>
      </c>
      <c r="F39" s="41" t="s">
        <v>42</v>
      </c>
      <c r="G39" s="75"/>
      <c r="H39" s="87">
        <f>HLOOKUP($G$21&amp;"-"&amp;$E$10,'Brændsels- og elpriser'!$E$13:$AG$39,MATCH(H16,'Brændsels- og elpriser'!$D$13:$D$39,0),FALSE)*'Brændsels- og elpriser'!$H$9</f>
        <v>12.9</v>
      </c>
      <c r="I39" s="94">
        <f>HLOOKUP($G$21&amp;"-"&amp;$E$10,'Brændsels- og elpriser'!$E$13:$AG$39,MATCH(I16,'Brændsels- og elpriser'!$D$13:$D$39,0),FALSE)*'Brændsels- og elpriser'!$H$9</f>
        <v>19</v>
      </c>
      <c r="J39" s="94">
        <f>HLOOKUP($G$21&amp;"-"&amp;$E$10,'Brændsels- og elpriser'!$E$13:$AG$39,MATCH(J16,'Brændsels- og elpriser'!$D$13:$D$39,0),FALSE)*'Brændsels- og elpriser'!$H$9</f>
        <v>25.563002358369534</v>
      </c>
      <c r="K39" s="94">
        <f>HLOOKUP($G$21&amp;"-"&amp;$E$10,'Brændsels- og elpriser'!$E$13:$AG$39,MATCH(K16,'Brændsels- og elpriser'!$D$13:$D$39,0),FALSE)*'Brændsels- og elpriser'!$H$9</f>
        <v>24.739921640196069</v>
      </c>
      <c r="L39" s="94">
        <f>HLOOKUP($G$21&amp;"-"&amp;$E$10,'Brændsels- og elpriser'!$E$13:$AG$39,MATCH(L16,'Brændsels- og elpriser'!$D$13:$D$39,0),FALSE)*'Brændsels- og elpriser'!$H$9</f>
        <v>23.653742261001035</v>
      </c>
      <c r="M39" s="94">
        <f>HLOOKUP($G$21&amp;"-"&amp;$E$10,'Brændsels- og elpriser'!$E$13:$AG$39,MATCH(M16,'Brændsels- og elpriser'!$D$13:$D$39,0),FALSE)*'Brændsels- og elpriser'!$H$9</f>
        <v>23.748225539455163</v>
      </c>
      <c r="N39" s="94">
        <f>HLOOKUP($G$21&amp;"-"&amp;$E$10,'Brændsels- og elpriser'!$E$13:$AG$39,MATCH(N16,'Brændsels- og elpriser'!$D$13:$D$39,0),FALSE)*'Brændsels- og elpriser'!$H$9</f>
        <v>23.291688219805959</v>
      </c>
      <c r="O39" s="94">
        <f>HLOOKUP($G$21&amp;"-"&amp;$E$10,'Brændsels- og elpriser'!$E$13:$AG$39,MATCH(O16,'Brændsels- og elpriser'!$D$13:$D$39,0),FALSE)*'Brændsels- og elpriser'!$H$9</f>
        <v>22.597772985452821</v>
      </c>
      <c r="P39" s="94">
        <f>HLOOKUP($G$21&amp;"-"&amp;$E$10,'Brændsels- og elpriser'!$E$13:$AG$39,MATCH(P16,'Brændsels- og elpriser'!$D$13:$D$39,0),FALSE)*'Brændsels- og elpriser'!$H$9</f>
        <v>22.200954352780457</v>
      </c>
      <c r="Q39" s="94">
        <f>HLOOKUP($G$21&amp;"-"&amp;$E$10,'Brændsels- og elpriser'!$E$13:$AG$39,MATCH(Q16,'Brændsels- og elpriser'!$D$13:$D$39,0),FALSE)*'Brændsels- og elpriser'!$H$9</f>
        <v>22.115398867775376</v>
      </c>
      <c r="R39" s="94">
        <f>HLOOKUP($G$21&amp;"-"&amp;$E$10,'Brændsels- og elpriser'!$E$13:$AG$39,MATCH(R16,'Brændsels- og elpriser'!$D$13:$D$39,0),FALSE)*'Brændsels- og elpriser'!$H$9</f>
        <v>22.328437004471791</v>
      </c>
      <c r="S39" s="94">
        <f>HLOOKUP($G$21&amp;"-"&amp;$E$10,'Brændsels- og elpriser'!$E$13:$AG$39,MATCH(S16,'Brændsels- og elpriser'!$D$13:$D$39,0),FALSE)*'Brændsels- og elpriser'!$H$9</f>
        <v>22.528923604170323</v>
      </c>
      <c r="T39" s="94">
        <f>HLOOKUP($G$21&amp;"-"&amp;$E$10,'Brændsels- og elpriser'!$E$13:$AG$39,MATCH(T16,'Brændsels- og elpriser'!$D$13:$D$39,0),FALSE)*'Brændsels- og elpriser'!$H$9</f>
        <v>22.709242554549718</v>
      </c>
      <c r="U39" s="94">
        <f>HLOOKUP($G$21&amp;"-"&amp;$E$10,'Brændsels- og elpriser'!$E$13:$AG$39,MATCH(U16,'Brændsels- og elpriser'!$D$13:$D$39,0),FALSE)*'Brændsels- og elpriser'!$H$9</f>
        <v>22.881162646611898</v>
      </c>
      <c r="V39" s="94">
        <f>HLOOKUP($G$21&amp;"-"&amp;$E$10,'Brændsels- og elpriser'!$E$13:$AG$39,MATCH(V16,'Brændsels- og elpriser'!$D$13:$D$39,0),FALSE)*'Brændsels- og elpriser'!$H$9</f>
        <v>23.028309961637405</v>
      </c>
      <c r="W39" s="94">
        <f>HLOOKUP($G$21&amp;"-"&amp;$E$10,'Brændsels- og elpriser'!$E$13:$AG$39,MATCH(W16,'Brændsels- og elpriser'!$D$13:$D$39,0),FALSE)*'Brændsels- og elpriser'!$H$9</f>
        <v>23.100190847128324</v>
      </c>
      <c r="X39" s="94">
        <f>HLOOKUP($G$21&amp;"-"&amp;$E$10,'Brændsels- og elpriser'!$E$13:$AG$39,MATCH(X16,'Brændsels- og elpriser'!$D$13:$D$39,0),FALSE)*'Brændsels- og elpriser'!$H$9</f>
        <v>23.15800879032362</v>
      </c>
      <c r="Y39" s="94">
        <f>HLOOKUP($G$21&amp;"-"&amp;$E$10,'Brændsels- og elpriser'!$E$13:$AG$39,MATCH(Y16,'Brændsels- og elpriser'!$D$13:$D$39,0),FALSE)*'Brændsels- og elpriser'!$H$9</f>
        <v>23.211267899808629</v>
      </c>
      <c r="Z39" s="94">
        <f>HLOOKUP($G$21&amp;"-"&amp;$E$10,'Brændsels- og elpriser'!$E$13:$AG$39,MATCH(Z16,'Brændsels- og elpriser'!$D$13:$D$39,0),FALSE)*'Brændsels- og elpriser'!$H$9</f>
        <v>23.250984647558425</v>
      </c>
      <c r="AA39" s="94">
        <f>HLOOKUP($G$21&amp;"-"&amp;$E$10,'Brændsels- og elpriser'!$E$13:$AG$39,MATCH(AA16,'Brændsels- og elpriser'!$D$13:$D$39,0),FALSE)*'Brændsels- og elpriser'!$H$9</f>
        <v>23.288679627095291</v>
      </c>
      <c r="AB39" s="94">
        <f>HLOOKUP($G$21&amp;"-"&amp;$E$10,'Brændsels- og elpriser'!$E$13:$AG$39,MATCH(AB16,'Brændsels- og elpriser'!$D$13:$D$39,0),FALSE)*'Brændsels- og elpriser'!$H$9</f>
        <v>23.362706498995308</v>
      </c>
      <c r="AC39" s="94">
        <f>HLOOKUP($G$21&amp;"-"&amp;$E$10,'Brændsels- og elpriser'!$E$13:$AG$39,MATCH(AC16,'Brændsels- og elpriser'!$D$13:$D$39,0),FALSE)*'Brændsels- og elpriser'!$H$9</f>
        <v>23.432288414500064</v>
      </c>
      <c r="AD39" s="94">
        <f>HLOOKUP($G$21&amp;"-"&amp;$E$10,'Brændsels- og elpriser'!$E$13:$AG$39,MATCH(AD16,'Brændsels- og elpriser'!$D$13:$D$39,0),FALSE)*'Brændsels- og elpriser'!$H$9</f>
        <v>23.486623876280788</v>
      </c>
      <c r="AE39" s="94">
        <f>HLOOKUP($G$21&amp;"-"&amp;$E$10,'Brændsels- og elpriser'!$E$13:$AG$39,MATCH(AE16,'Brændsels- og elpriser'!$D$13:$D$39,0),FALSE)*'Brændsels- og elpriser'!$H$9</f>
        <v>23.536394522416394</v>
      </c>
      <c r="AF39" s="94">
        <f>HLOOKUP($G$21&amp;"-"&amp;$E$10,'Brændsels- og elpriser'!$E$13:$AG$39,MATCH(AF16,'Brændsels- og elpriser'!$D$13:$D$39,0),FALSE)*'Brændsels- og elpriser'!$H$9</f>
        <v>23.574341097504565</v>
      </c>
    </row>
    <row r="40" spans="2:32" hidden="1">
      <c r="B40" s="3"/>
      <c r="C40" s="756"/>
      <c r="D40" s="31"/>
      <c r="E40" s="41" t="s">
        <v>61</v>
      </c>
      <c r="F40" s="41" t="s">
        <v>365</v>
      </c>
      <c r="G40" s="75"/>
      <c r="H40" s="91">
        <f>VLOOKUP($G$21,'Tilskud og afgifter'!$C$11:$AD$51,MATCH(H16,'Tilskud og afgifter'!$C$11:$AD$11,0),FALSE)/1.2</f>
        <v>62.102858494809851</v>
      </c>
      <c r="I40" s="93">
        <f>VLOOKUP($G$21,'Tilskud og afgifter'!$C$11:$AD$51,MATCH(I16,'Tilskud og afgifter'!$C$11:$AD$11,0),FALSE)/1.2</f>
        <v>62.102858494809851</v>
      </c>
      <c r="J40" s="93">
        <f>VLOOKUP($G$21,'Tilskud og afgifter'!$C$11:$AD$51,MATCH(J16,'Tilskud og afgifter'!$C$11:$AD$11,0),FALSE)/1.2</f>
        <v>62.102858494809851</v>
      </c>
      <c r="K40" s="93">
        <f>VLOOKUP($G$21,'Tilskud og afgifter'!$C$11:$AD$51,MATCH(K16,'Tilskud og afgifter'!$C$11:$AD$11,0),FALSE)/1.2</f>
        <v>62.102858494809851</v>
      </c>
      <c r="L40" s="93">
        <f>VLOOKUP($G$21,'Tilskud og afgifter'!$C$11:$AD$51,MATCH(L16,'Tilskud og afgifter'!$C$11:$AD$11,0),FALSE)/1.2</f>
        <v>62.102858494809851</v>
      </c>
      <c r="M40" s="93">
        <f>VLOOKUP($G$21,'Tilskud og afgifter'!$C$11:$AD$51,MATCH(M16,'Tilskud og afgifter'!$C$11:$AD$11,0),FALSE)/1.2</f>
        <v>62.102858494809851</v>
      </c>
      <c r="N40" s="93">
        <f>VLOOKUP($G$21,'Tilskud og afgifter'!$C$11:$AD$51,MATCH(N16,'Tilskud og afgifter'!$C$11:$AD$11,0),FALSE)/1.2</f>
        <v>62.102858494809851</v>
      </c>
      <c r="O40" s="93">
        <f>VLOOKUP($G$21,'Tilskud og afgifter'!$C$11:$AD$51,MATCH(O16,'Tilskud og afgifter'!$C$11:$AD$11,0),FALSE)/1.2</f>
        <v>62.102858494809851</v>
      </c>
      <c r="P40" s="93">
        <f>VLOOKUP($G$21,'Tilskud og afgifter'!$C$11:$AD$51,MATCH(P16,'Tilskud og afgifter'!$C$11:$AD$11,0),FALSE)/1.2</f>
        <v>62.102858494809851</v>
      </c>
      <c r="Q40" s="93">
        <f>VLOOKUP($G$21,'Tilskud og afgifter'!$C$11:$AD$51,MATCH(Q16,'Tilskud og afgifter'!$C$11:$AD$11,0),FALSE)/1.2</f>
        <v>62.102858494809851</v>
      </c>
      <c r="R40" s="93">
        <f>VLOOKUP($G$21,'Tilskud og afgifter'!$C$11:$AD$51,MATCH(R16,'Tilskud og afgifter'!$C$11:$AD$11,0),FALSE)/1.2</f>
        <v>62.102858494809851</v>
      </c>
      <c r="S40" s="93">
        <f>VLOOKUP($G$21,'Tilskud og afgifter'!$C$11:$AD$51,MATCH(S16,'Tilskud og afgifter'!$C$11:$AD$11,0),FALSE)/1.2</f>
        <v>62.102858494809851</v>
      </c>
      <c r="T40" s="93">
        <f>VLOOKUP($G$21,'Tilskud og afgifter'!$C$11:$AD$51,MATCH(T16,'Tilskud og afgifter'!$C$11:$AD$11,0),FALSE)/1.2</f>
        <v>62.102858494809851</v>
      </c>
      <c r="U40" s="93">
        <f>VLOOKUP($G$21,'Tilskud og afgifter'!$C$11:$AD$51,MATCH(U16,'Tilskud og afgifter'!$C$11:$AD$11,0),FALSE)/1.2</f>
        <v>62.102858494809851</v>
      </c>
      <c r="V40" s="93">
        <f>VLOOKUP($G$21,'Tilskud og afgifter'!$C$11:$AD$51,MATCH(V16,'Tilskud og afgifter'!$C$11:$AD$11,0),FALSE)/1.2</f>
        <v>62.102858494809851</v>
      </c>
      <c r="W40" s="93">
        <f>VLOOKUP($G$21,'Tilskud og afgifter'!$C$11:$AD$51,MATCH(W16,'Tilskud og afgifter'!$C$11:$AD$11,0),FALSE)/1.2</f>
        <v>62.102858494809851</v>
      </c>
      <c r="X40" s="93">
        <f>VLOOKUP($G$21,'Tilskud og afgifter'!$C$11:$AD$51,MATCH(X16,'Tilskud og afgifter'!$C$11:$AD$11,0),FALSE)/1.2</f>
        <v>62.102858494809851</v>
      </c>
      <c r="Y40" s="93">
        <f>VLOOKUP($G$21,'Tilskud og afgifter'!$C$11:$AD$51,MATCH(Y16,'Tilskud og afgifter'!$C$11:$AD$11,0),FALSE)/1.2</f>
        <v>62.102858494809851</v>
      </c>
      <c r="Z40" s="93">
        <f>VLOOKUP($G$21,'Tilskud og afgifter'!$C$11:$AD$51,MATCH(Z16,'Tilskud og afgifter'!$C$11:$AD$11,0),FALSE)/1.2</f>
        <v>62.102858494809851</v>
      </c>
      <c r="AA40" s="93">
        <f>VLOOKUP($G$21,'Tilskud og afgifter'!$C$11:$AD$51,MATCH(AA16,'Tilskud og afgifter'!$C$11:$AD$11,0),FALSE)/1.2</f>
        <v>62.102858494809851</v>
      </c>
      <c r="AB40" s="93">
        <f>VLOOKUP($G$21,'Tilskud og afgifter'!$C$11:$AD$51,MATCH(AB16,'Tilskud og afgifter'!$C$11:$AD$11,0),FALSE)/1.2</f>
        <v>62.102858494809851</v>
      </c>
      <c r="AC40" s="93">
        <f>VLOOKUP($G$21,'Tilskud og afgifter'!$C$11:$AD$51,MATCH(AC16,'Tilskud og afgifter'!$C$11:$AD$11,0),FALSE)/1.2</f>
        <v>62.102858494809851</v>
      </c>
      <c r="AD40" s="93">
        <f>VLOOKUP($G$21,'Tilskud og afgifter'!$C$11:$AD$51,MATCH(AD16,'Tilskud og afgifter'!$C$11:$AD$11,0),FALSE)/1.2</f>
        <v>62.102858494809851</v>
      </c>
      <c r="AE40" s="93">
        <f>VLOOKUP($G$21,'Tilskud og afgifter'!$C$11:$AD$51,MATCH(AE16,'Tilskud og afgifter'!$C$11:$AD$11,0),FALSE)/1.2</f>
        <v>62.102858494809851</v>
      </c>
      <c r="AF40" s="93">
        <f>VLOOKUP($G$21,'Tilskud og afgifter'!$C$11:$AD$51,MATCH(AF16,'Tilskud og afgifter'!$C$11:$AD$11,0),FALSE)/1.2</f>
        <v>62.102858494809851</v>
      </c>
    </row>
    <row r="41" spans="2:32" hidden="1">
      <c r="B41" s="3"/>
      <c r="C41" s="756"/>
      <c r="D41" s="757" t="s">
        <v>140</v>
      </c>
      <c r="E41" s="41" t="s">
        <v>258</v>
      </c>
      <c r="F41" s="41" t="s">
        <v>40</v>
      </c>
      <c r="G41" s="75"/>
      <c r="H41" s="95">
        <f>HLOOKUP($E$41&amp;"-"&amp;$E$10,'CO2-pris'!$D$12:$H$39,MATCH(H16,'CO2-pris'!$D$12:$D$39,0),FALSE)*'CO2-pris'!$F$9</f>
        <v>56.852071005917153</v>
      </c>
      <c r="I41" s="95">
        <f>HLOOKUP($E$41&amp;"-"&amp;$E$10,'CO2-pris'!$D$12:$H$39,MATCH(I16,'CO2-pris'!$D$12:$D$39,0),FALSE)*'CO2-pris'!$F$9</f>
        <v>42</v>
      </c>
      <c r="J41" s="95">
        <f>HLOOKUP($E$41&amp;"-"&amp;$E$10,'CO2-pris'!$D$12:$H$39,MATCH(J16,'CO2-pris'!$D$12:$D$39,0),FALSE)*'CO2-pris'!$F$9</f>
        <v>115.71673838405506</v>
      </c>
      <c r="K41" s="95">
        <f>HLOOKUP($E$41&amp;"-"&amp;$E$10,'CO2-pris'!$D$12:$H$39,MATCH(K16,'CO2-pris'!$D$12:$D$39,0),FALSE)*'CO2-pris'!$F$9</f>
        <v>195.74638834999999</v>
      </c>
      <c r="L41" s="95">
        <f>HLOOKUP($E$41&amp;"-"&amp;$E$10,'CO2-pris'!$D$12:$H$39,MATCH(L16,'CO2-pris'!$D$12:$D$39,0),FALSE)*'CO2-pris'!$F$9</f>
        <v>214.42575100000002</v>
      </c>
      <c r="M41" s="95">
        <f>HLOOKUP($E$41&amp;"-"&amp;$E$10,'CO2-pris'!$D$12:$H$39,MATCH(M16,'CO2-pris'!$D$12:$D$39,0),FALSE)*'CO2-pris'!$F$9</f>
        <v>220.80004550000001</v>
      </c>
      <c r="N41" s="95">
        <f>HLOOKUP($E$41&amp;"-"&amp;$E$10,'CO2-pris'!$D$12:$H$39,MATCH(N16,'CO2-pris'!$D$12:$D$39,0),FALSE)*'CO2-pris'!$F$9</f>
        <v>227.36394250000001</v>
      </c>
      <c r="O41" s="95">
        <f>HLOOKUP($E$41&amp;"-"&amp;$E$10,'CO2-pris'!$D$12:$H$39,MATCH(O16,'CO2-pris'!$D$12:$D$39,0),FALSE)*'CO2-pris'!$F$9</f>
        <v>234.12288050000001</v>
      </c>
      <c r="P41" s="95">
        <f>HLOOKUP($E$41&amp;"-"&amp;$E$10,'CO2-pris'!$D$12:$H$39,MATCH(P16,'CO2-pris'!$D$12:$D$39,0),FALSE)*'CO2-pris'!$F$9</f>
        <v>241.08274500000002</v>
      </c>
      <c r="Q41" s="95">
        <f>HLOOKUP($E$41&amp;"-"&amp;$E$10,'CO2-pris'!$D$12:$H$39,MATCH(Q16,'CO2-pris'!$D$12:$D$39,0),FALSE)*'CO2-pris'!$F$9</f>
        <v>248.24957050000003</v>
      </c>
      <c r="R41" s="95">
        <f>HLOOKUP($E$41&amp;"-"&amp;$E$10,'CO2-pris'!$D$12:$H$39,MATCH(R16,'CO2-pris'!$D$12:$D$39,0),FALSE)*'CO2-pris'!$F$9</f>
        <v>255.6293915</v>
      </c>
      <c r="S41" s="95">
        <f>HLOOKUP($E$41&amp;"-"&amp;$E$10,'CO2-pris'!$D$12:$H$39,MATCH(S16,'CO2-pris'!$D$12:$D$39,0),FALSE)*'CO2-pris'!$F$9</f>
        <v>263.22861500000005</v>
      </c>
      <c r="T41" s="95">
        <f>HLOOKUP($E$41&amp;"-"&amp;$E$10,'CO2-pris'!$D$12:$H$39,MATCH(T16,'CO2-pris'!$D$12:$D$39,0),FALSE)*'CO2-pris'!$F$9</f>
        <v>271.05372249999999</v>
      </c>
      <c r="U41" s="95">
        <f>HLOOKUP($E$41&amp;"-"&amp;$E$10,'CO2-pris'!$D$12:$H$39,MATCH(U16,'CO2-pris'!$D$12:$D$39,0),FALSE)*'CO2-pris'!$F$9</f>
        <v>279.11149349999999</v>
      </c>
      <c r="V41" s="95">
        <f>HLOOKUP($E$41&amp;"-"&amp;$E$10,'CO2-pris'!$D$12:$H$39,MATCH(V16,'CO2-pris'!$D$12:$D$39,0),FALSE)*'CO2-pris'!$F$9</f>
        <v>287.40878200000003</v>
      </c>
      <c r="W41" s="95">
        <f>HLOOKUP($E$41&amp;"-"&amp;$E$10,'CO2-pris'!$D$12:$H$39,MATCH(W16,'CO2-pris'!$D$12:$D$39,0),FALSE)*'CO2-pris'!$F$9</f>
        <v>295.95274000000001</v>
      </c>
      <c r="X41" s="95">
        <f>HLOOKUP($E$41&amp;"-"&amp;$E$10,'CO2-pris'!$D$12:$H$39,MATCH(X16,'CO2-pris'!$D$12:$D$39,0),FALSE)*'CO2-pris'!$F$9</f>
        <v>304.75066849999996</v>
      </c>
      <c r="Y41" s="95">
        <f>HLOOKUP($E$41&amp;"-"&amp;$E$10,'CO2-pris'!$D$12:$H$39,MATCH(Y16,'CO2-pris'!$D$12:$D$39,0),FALSE)*'CO2-pris'!$F$9</f>
        <v>313.81016649999998</v>
      </c>
      <c r="Z41" s="95">
        <f>HLOOKUP($E$41&amp;"-"&amp;$E$10,'CO2-pris'!$D$12:$H$39,MATCH(Z16,'CO2-pris'!$D$12:$D$39,0),FALSE)*'CO2-pris'!$F$9</f>
        <v>323.13898200000006</v>
      </c>
      <c r="AA41" s="95">
        <f>HLOOKUP($E$41&amp;"-"&amp;$E$10,'CO2-pris'!$D$12:$H$39,MATCH(AA16,'CO2-pris'!$D$12:$D$39,0),FALSE)*'CO2-pris'!$F$9</f>
        <v>332.74508650000001</v>
      </c>
      <c r="AB41" s="95">
        <f>HLOOKUP($E$41&amp;"-"&amp;$E$10,'CO2-pris'!$D$12:$H$39,MATCH(AB16,'CO2-pris'!$D$12:$D$39,0),FALSE)*'CO2-pris'!$F$9</f>
        <v>342.63674950000001</v>
      </c>
      <c r="AC41" s="95">
        <f>HLOOKUP($E$41&amp;"-"&amp;$E$10,'CO2-pris'!$D$12:$H$39,MATCH(AC16,'CO2-pris'!$D$12:$D$39,0),FALSE)*'CO2-pris'!$F$9</f>
        <v>352.82246399999997</v>
      </c>
      <c r="AD41" s="95">
        <f>HLOOKUP($E$41&amp;"-"&amp;$E$10,'CO2-pris'!$D$12:$H$39,MATCH(AD16,'CO2-pris'!$D$12:$D$39,0),FALSE)*'CO2-pris'!$F$9</f>
        <v>363.31102099999998</v>
      </c>
      <c r="AE41" s="95">
        <f>HLOOKUP($E$41&amp;"-"&amp;$E$10,'CO2-pris'!$D$12:$H$39,MATCH(AE16,'CO2-pris'!$D$12:$D$39,0),FALSE)*'CO2-pris'!$F$9</f>
        <v>374.11136049999999</v>
      </c>
      <c r="AF41" s="95">
        <f>HLOOKUP($E$41&amp;"-"&amp;$E$10,'CO2-pris'!$D$12:$H$39,MATCH(AF16,'CO2-pris'!$D$12:$D$39,0),FALSE)*'CO2-pris'!$F$9</f>
        <v>385.23279500000001</v>
      </c>
    </row>
    <row r="42" spans="2:32" hidden="1">
      <c r="B42" s="3"/>
      <c r="C42" s="756"/>
      <c r="D42" s="757"/>
      <c r="E42" s="41" t="s">
        <v>43</v>
      </c>
      <c r="F42" s="41" t="s">
        <v>44</v>
      </c>
      <c r="G42" s="75"/>
      <c r="H42" s="463">
        <f>H41*H35/1000</f>
        <v>5.3725207100591703</v>
      </c>
      <c r="I42" s="148">
        <f t="shared" ref="I42:AF42" si="3">I41*I35/1000</f>
        <v>3.9689999999999999</v>
      </c>
      <c r="J42" s="148">
        <f t="shared" si="3"/>
        <v>10.935231777293204</v>
      </c>
      <c r="K42" s="148">
        <f t="shared" si="3"/>
        <v>18.498033699075002</v>
      </c>
      <c r="L42" s="148">
        <f t="shared" si="3"/>
        <v>20.263233469500001</v>
      </c>
      <c r="M42" s="148">
        <f t="shared" si="3"/>
        <v>20.86560429975</v>
      </c>
      <c r="N42" s="148">
        <f t="shared" si="3"/>
        <v>21.485892566250001</v>
      </c>
      <c r="O42" s="148">
        <f t="shared" si="3"/>
        <v>22.124612207249999</v>
      </c>
      <c r="P42" s="148">
        <f t="shared" si="3"/>
        <v>22.782319402500001</v>
      </c>
      <c r="Q42" s="148">
        <f t="shared" si="3"/>
        <v>23.459584412250003</v>
      </c>
      <c r="R42" s="148">
        <f t="shared" si="3"/>
        <v>24.156977496749999</v>
      </c>
      <c r="S42" s="148">
        <f t="shared" si="3"/>
        <v>24.875104117500001</v>
      </c>
      <c r="T42" s="148">
        <f t="shared" si="3"/>
        <v>25.614576776250001</v>
      </c>
      <c r="U42" s="148">
        <f t="shared" si="3"/>
        <v>26.376036135749999</v>
      </c>
      <c r="V42" s="148">
        <f t="shared" si="3"/>
        <v>27.160129899000005</v>
      </c>
      <c r="W42" s="148">
        <f t="shared" si="3"/>
        <v>27.967533930000002</v>
      </c>
      <c r="X42" s="148">
        <f t="shared" si="3"/>
        <v>28.798938173249997</v>
      </c>
      <c r="Y42" s="148">
        <f t="shared" si="3"/>
        <v>29.655060734249997</v>
      </c>
      <c r="Z42" s="148">
        <f t="shared" si="3"/>
        <v>30.536633799000008</v>
      </c>
      <c r="AA42" s="148">
        <f t="shared" si="3"/>
        <v>31.444410674250001</v>
      </c>
      <c r="AB42" s="148">
        <f t="shared" si="3"/>
        <v>32.379172827749997</v>
      </c>
      <c r="AC42" s="148">
        <f t="shared" si="3"/>
        <v>33.341722847999996</v>
      </c>
      <c r="AD42" s="148">
        <f t="shared" si="3"/>
        <v>34.332891484499996</v>
      </c>
      <c r="AE42" s="148">
        <f t="shared" si="3"/>
        <v>35.353523567250001</v>
      </c>
      <c r="AF42" s="148">
        <f t="shared" si="3"/>
        <v>36.404499127499996</v>
      </c>
    </row>
    <row r="43" spans="2:32" ht="15" hidden="1" customHeight="1">
      <c r="B43" s="3"/>
      <c r="C43" s="756"/>
      <c r="D43" s="757"/>
      <c r="E43" s="41" t="s">
        <v>187</v>
      </c>
      <c r="F43" s="41" t="s">
        <v>44</v>
      </c>
      <c r="G43" s="75"/>
      <c r="H43" s="132">
        <f>H36*H41*L8/1000000</f>
        <v>1.2280047337278107E-3</v>
      </c>
      <c r="I43" s="148">
        <f>H43</f>
        <v>1.2280047337278107E-3</v>
      </c>
      <c r="J43" s="148">
        <f t="shared" ref="J43:Y45" si="4">I43</f>
        <v>1.2280047337278107E-3</v>
      </c>
      <c r="K43" s="148">
        <f t="shared" si="4"/>
        <v>1.2280047337278107E-3</v>
      </c>
      <c r="L43" s="148">
        <f t="shared" si="4"/>
        <v>1.2280047337278107E-3</v>
      </c>
      <c r="M43" s="148">
        <f t="shared" si="4"/>
        <v>1.2280047337278107E-3</v>
      </c>
      <c r="N43" s="148">
        <f t="shared" si="4"/>
        <v>1.2280047337278107E-3</v>
      </c>
      <c r="O43" s="148">
        <f t="shared" si="4"/>
        <v>1.2280047337278107E-3</v>
      </c>
      <c r="P43" s="148">
        <f t="shared" si="4"/>
        <v>1.2280047337278107E-3</v>
      </c>
      <c r="Q43" s="148">
        <f t="shared" si="4"/>
        <v>1.2280047337278107E-3</v>
      </c>
      <c r="R43" s="148">
        <f t="shared" si="4"/>
        <v>1.2280047337278107E-3</v>
      </c>
      <c r="S43" s="148">
        <f t="shared" si="4"/>
        <v>1.2280047337278107E-3</v>
      </c>
      <c r="T43" s="148">
        <f t="shared" si="4"/>
        <v>1.2280047337278107E-3</v>
      </c>
      <c r="U43" s="148">
        <f t="shared" si="4"/>
        <v>1.2280047337278107E-3</v>
      </c>
      <c r="V43" s="148">
        <f t="shared" si="4"/>
        <v>1.2280047337278107E-3</v>
      </c>
      <c r="W43" s="148">
        <f t="shared" si="4"/>
        <v>1.2280047337278107E-3</v>
      </c>
      <c r="X43" s="148">
        <f t="shared" si="4"/>
        <v>1.2280047337278107E-3</v>
      </c>
      <c r="Y43" s="148">
        <f t="shared" si="4"/>
        <v>1.2280047337278107E-3</v>
      </c>
      <c r="Z43" s="148">
        <f t="shared" ref="Z43:AF45" si="5">Y43</f>
        <v>1.2280047337278107E-3</v>
      </c>
      <c r="AA43" s="148">
        <f t="shared" si="5"/>
        <v>1.2280047337278107E-3</v>
      </c>
      <c r="AB43" s="148">
        <f t="shared" si="5"/>
        <v>1.2280047337278107E-3</v>
      </c>
      <c r="AC43" s="148">
        <f t="shared" si="5"/>
        <v>1.2280047337278107E-3</v>
      </c>
      <c r="AD43" s="148">
        <f t="shared" si="5"/>
        <v>1.2280047337278107E-3</v>
      </c>
      <c r="AE43" s="148">
        <f t="shared" si="5"/>
        <v>1.2280047337278107E-3</v>
      </c>
      <c r="AF43" s="148">
        <f t="shared" si="5"/>
        <v>1.2280047337278107E-3</v>
      </c>
    </row>
    <row r="44" spans="2:32" hidden="1">
      <c r="B44" s="3"/>
      <c r="C44" s="756"/>
      <c r="D44" s="757"/>
      <c r="E44" s="41" t="s">
        <v>143</v>
      </c>
      <c r="F44" s="41" t="s">
        <v>44</v>
      </c>
      <c r="G44" s="75"/>
      <c r="H44" s="135">
        <f>H37/1000000*H41*M8</f>
        <v>1.3553533727810652E-2</v>
      </c>
      <c r="I44" s="93">
        <f>H44</f>
        <v>1.3553533727810652E-2</v>
      </c>
      <c r="J44" s="93">
        <f t="shared" si="4"/>
        <v>1.3553533727810652E-2</v>
      </c>
      <c r="K44" s="93">
        <f t="shared" si="4"/>
        <v>1.3553533727810652E-2</v>
      </c>
      <c r="L44" s="93">
        <f t="shared" si="4"/>
        <v>1.3553533727810652E-2</v>
      </c>
      <c r="M44" s="93">
        <f t="shared" si="4"/>
        <v>1.3553533727810652E-2</v>
      </c>
      <c r="N44" s="93">
        <f t="shared" si="4"/>
        <v>1.3553533727810652E-2</v>
      </c>
      <c r="O44" s="93">
        <f t="shared" si="4"/>
        <v>1.3553533727810652E-2</v>
      </c>
      <c r="P44" s="93">
        <f t="shared" si="4"/>
        <v>1.3553533727810652E-2</v>
      </c>
      <c r="Q44" s="93">
        <f t="shared" si="4"/>
        <v>1.3553533727810652E-2</v>
      </c>
      <c r="R44" s="93">
        <f t="shared" si="4"/>
        <v>1.3553533727810652E-2</v>
      </c>
      <c r="S44" s="93">
        <f t="shared" si="4"/>
        <v>1.3553533727810652E-2</v>
      </c>
      <c r="T44" s="93">
        <f t="shared" si="4"/>
        <v>1.3553533727810652E-2</v>
      </c>
      <c r="U44" s="93">
        <f t="shared" si="4"/>
        <v>1.3553533727810652E-2</v>
      </c>
      <c r="V44" s="93">
        <f t="shared" si="4"/>
        <v>1.3553533727810652E-2</v>
      </c>
      <c r="W44" s="93">
        <f t="shared" si="4"/>
        <v>1.3553533727810652E-2</v>
      </c>
      <c r="X44" s="93">
        <f t="shared" si="4"/>
        <v>1.3553533727810652E-2</v>
      </c>
      <c r="Y44" s="93">
        <f t="shared" si="4"/>
        <v>1.3553533727810652E-2</v>
      </c>
      <c r="Z44" s="93">
        <f t="shared" si="5"/>
        <v>1.3553533727810652E-2</v>
      </c>
      <c r="AA44" s="93">
        <f t="shared" si="5"/>
        <v>1.3553533727810652E-2</v>
      </c>
      <c r="AB44" s="93">
        <f t="shared" si="5"/>
        <v>1.3553533727810652E-2</v>
      </c>
      <c r="AC44" s="93">
        <f t="shared" si="5"/>
        <v>1.3553533727810652E-2</v>
      </c>
      <c r="AD44" s="93">
        <f t="shared" si="5"/>
        <v>1.3553533727810652E-2</v>
      </c>
      <c r="AE44" s="93">
        <f t="shared" si="5"/>
        <v>1.3553533727810652E-2</v>
      </c>
      <c r="AF44" s="93">
        <f t="shared" si="5"/>
        <v>1.3553533727810652E-2</v>
      </c>
    </row>
    <row r="45" spans="2:32" hidden="1">
      <c r="B45" s="3"/>
      <c r="C45" s="756"/>
      <c r="D45" s="757"/>
      <c r="E45" s="41" t="s">
        <v>106</v>
      </c>
      <c r="F45" s="41" t="s">
        <v>141</v>
      </c>
      <c r="G45" s="75"/>
      <c r="H45" s="91">
        <f>HLOOKUP(E45,'ENS fremskrivningsdata'!$M$11:$O$15,2,FALSE)</f>
        <v>19.823225972697561</v>
      </c>
      <c r="I45" s="53">
        <f>H45</f>
        <v>19.823225972697561</v>
      </c>
      <c r="J45" s="53">
        <f t="shared" si="4"/>
        <v>19.823225972697561</v>
      </c>
      <c r="K45" s="53">
        <f t="shared" si="4"/>
        <v>19.823225972697561</v>
      </c>
      <c r="L45" s="53">
        <f t="shared" si="4"/>
        <v>19.823225972697561</v>
      </c>
      <c r="M45" s="53">
        <f t="shared" si="4"/>
        <v>19.823225972697561</v>
      </c>
      <c r="N45" s="53">
        <f t="shared" si="4"/>
        <v>19.823225972697561</v>
      </c>
      <c r="O45" s="53">
        <f t="shared" si="4"/>
        <v>19.823225972697561</v>
      </c>
      <c r="P45" s="53">
        <f t="shared" si="4"/>
        <v>19.823225972697561</v>
      </c>
      <c r="Q45" s="53">
        <f t="shared" si="4"/>
        <v>19.823225972697561</v>
      </c>
      <c r="R45" s="53">
        <f t="shared" si="4"/>
        <v>19.823225972697561</v>
      </c>
      <c r="S45" s="53">
        <f t="shared" si="4"/>
        <v>19.823225972697561</v>
      </c>
      <c r="T45" s="53">
        <f t="shared" si="4"/>
        <v>19.823225972697561</v>
      </c>
      <c r="U45" s="53">
        <f t="shared" si="4"/>
        <v>19.823225972697561</v>
      </c>
      <c r="V45" s="53">
        <f t="shared" si="4"/>
        <v>19.823225972697561</v>
      </c>
      <c r="W45" s="53">
        <f t="shared" si="4"/>
        <v>19.823225972697561</v>
      </c>
      <c r="X45" s="53">
        <f t="shared" si="4"/>
        <v>19.823225972697561</v>
      </c>
      <c r="Y45" s="53">
        <f t="shared" si="4"/>
        <v>19.823225972697561</v>
      </c>
      <c r="Z45" s="53">
        <f t="shared" si="5"/>
        <v>19.823225972697561</v>
      </c>
      <c r="AA45" s="53">
        <f t="shared" si="5"/>
        <v>19.823225972697561</v>
      </c>
      <c r="AB45" s="53">
        <f t="shared" si="5"/>
        <v>19.823225972697561</v>
      </c>
      <c r="AC45" s="53">
        <f t="shared" si="5"/>
        <v>19.823225972697561</v>
      </c>
      <c r="AD45" s="53">
        <f t="shared" si="5"/>
        <v>19.823225972697561</v>
      </c>
      <c r="AE45" s="53">
        <f t="shared" si="5"/>
        <v>19.823225972697561</v>
      </c>
      <c r="AF45" s="53">
        <f t="shared" si="5"/>
        <v>19.823225972697561</v>
      </c>
    </row>
    <row r="46" spans="2:32" hidden="1">
      <c r="B46" s="3"/>
      <c r="C46" s="756"/>
      <c r="D46" s="757"/>
      <c r="E46" s="41" t="s">
        <v>186</v>
      </c>
      <c r="F46" s="41" t="s">
        <v>44</v>
      </c>
      <c r="G46" s="75"/>
      <c r="H46" s="91">
        <f>H45*H32/1000</f>
        <v>0.19823225972697561</v>
      </c>
      <c r="I46" s="93">
        <f t="shared" ref="I46:AF46" si="6">I45*I32/1000</f>
        <v>0.19823225972697561</v>
      </c>
      <c r="J46" s="93">
        <f t="shared" si="6"/>
        <v>0.19823225972697561</v>
      </c>
      <c r="K46" s="93">
        <f t="shared" si="6"/>
        <v>0.19823225972697561</v>
      </c>
      <c r="L46" s="93">
        <f t="shared" si="6"/>
        <v>0.19823225972697561</v>
      </c>
      <c r="M46" s="93">
        <f t="shared" si="6"/>
        <v>0.19823225972697561</v>
      </c>
      <c r="N46" s="93">
        <f t="shared" si="6"/>
        <v>0.19823225972697561</v>
      </c>
      <c r="O46" s="93">
        <f t="shared" si="6"/>
        <v>0.19823225972697561</v>
      </c>
      <c r="P46" s="93">
        <f t="shared" si="6"/>
        <v>0.19823225972697561</v>
      </c>
      <c r="Q46" s="93">
        <f t="shared" si="6"/>
        <v>0.19823225972697561</v>
      </c>
      <c r="R46" s="93">
        <f t="shared" si="6"/>
        <v>0.19823225972697561</v>
      </c>
      <c r="S46" s="93">
        <f t="shared" si="6"/>
        <v>0.19823225972697561</v>
      </c>
      <c r="T46" s="93">
        <f t="shared" si="6"/>
        <v>0.19823225972697561</v>
      </c>
      <c r="U46" s="93">
        <f t="shared" si="6"/>
        <v>0.19823225972697561</v>
      </c>
      <c r="V46" s="93">
        <f t="shared" si="6"/>
        <v>0.19823225972697561</v>
      </c>
      <c r="W46" s="93">
        <f t="shared" si="6"/>
        <v>0.19823225972697561</v>
      </c>
      <c r="X46" s="93">
        <f t="shared" si="6"/>
        <v>0.19823225972697561</v>
      </c>
      <c r="Y46" s="93">
        <f t="shared" si="6"/>
        <v>0.19823225972697561</v>
      </c>
      <c r="Z46" s="93">
        <f t="shared" si="6"/>
        <v>0.19823225972697561</v>
      </c>
      <c r="AA46" s="93">
        <f t="shared" si="6"/>
        <v>0.19823225972697561</v>
      </c>
      <c r="AB46" s="93">
        <f t="shared" si="6"/>
        <v>0.19823225972697561</v>
      </c>
      <c r="AC46" s="93">
        <f t="shared" si="6"/>
        <v>0.19823225972697561</v>
      </c>
      <c r="AD46" s="93">
        <f t="shared" si="6"/>
        <v>0.19823225972697561</v>
      </c>
      <c r="AE46" s="93">
        <f t="shared" si="6"/>
        <v>0.19823225972697561</v>
      </c>
      <c r="AF46" s="93">
        <f t="shared" si="6"/>
        <v>0.19823225972697561</v>
      </c>
    </row>
    <row r="47" spans="2:32" hidden="1">
      <c r="B47" s="3"/>
      <c r="C47" s="756"/>
      <c r="D47" s="757"/>
      <c r="E47" s="41" t="s">
        <v>107</v>
      </c>
      <c r="F47" s="41" t="s">
        <v>141</v>
      </c>
      <c r="G47" s="75"/>
      <c r="H47" s="91">
        <f>HLOOKUP(E47,'ENS fremskrivningsdata'!$M$11:$O$15,2,FALSE)</f>
        <v>14.815253095384495</v>
      </c>
      <c r="I47" s="53">
        <f>H47</f>
        <v>14.815253095384495</v>
      </c>
      <c r="J47" s="53">
        <f t="shared" ref="J47:AF47" si="7">I47</f>
        <v>14.815253095384495</v>
      </c>
      <c r="K47" s="53">
        <f t="shared" si="7"/>
        <v>14.815253095384495</v>
      </c>
      <c r="L47" s="53">
        <f t="shared" si="7"/>
        <v>14.815253095384495</v>
      </c>
      <c r="M47" s="53">
        <f t="shared" si="7"/>
        <v>14.815253095384495</v>
      </c>
      <c r="N47" s="53">
        <f t="shared" si="7"/>
        <v>14.815253095384495</v>
      </c>
      <c r="O47" s="53">
        <f t="shared" si="7"/>
        <v>14.815253095384495</v>
      </c>
      <c r="P47" s="53">
        <f t="shared" si="7"/>
        <v>14.815253095384495</v>
      </c>
      <c r="Q47" s="53">
        <f t="shared" si="7"/>
        <v>14.815253095384495</v>
      </c>
      <c r="R47" s="53">
        <f t="shared" si="7"/>
        <v>14.815253095384495</v>
      </c>
      <c r="S47" s="53">
        <f t="shared" si="7"/>
        <v>14.815253095384495</v>
      </c>
      <c r="T47" s="53">
        <f t="shared" si="7"/>
        <v>14.815253095384495</v>
      </c>
      <c r="U47" s="53">
        <f t="shared" si="7"/>
        <v>14.815253095384495</v>
      </c>
      <c r="V47" s="53">
        <f t="shared" si="7"/>
        <v>14.815253095384495</v>
      </c>
      <c r="W47" s="53">
        <f t="shared" si="7"/>
        <v>14.815253095384495</v>
      </c>
      <c r="X47" s="53">
        <f t="shared" si="7"/>
        <v>14.815253095384495</v>
      </c>
      <c r="Y47" s="53">
        <f t="shared" si="7"/>
        <v>14.815253095384495</v>
      </c>
      <c r="Z47" s="53">
        <f t="shared" si="7"/>
        <v>14.815253095384495</v>
      </c>
      <c r="AA47" s="53">
        <f t="shared" si="7"/>
        <v>14.815253095384495</v>
      </c>
      <c r="AB47" s="53">
        <f t="shared" si="7"/>
        <v>14.815253095384495</v>
      </c>
      <c r="AC47" s="53">
        <f t="shared" si="7"/>
        <v>14.815253095384495</v>
      </c>
      <c r="AD47" s="53">
        <f t="shared" si="7"/>
        <v>14.815253095384495</v>
      </c>
      <c r="AE47" s="53">
        <f t="shared" si="7"/>
        <v>14.815253095384495</v>
      </c>
      <c r="AF47" s="53">
        <f t="shared" si="7"/>
        <v>14.815253095384495</v>
      </c>
    </row>
    <row r="48" spans="2:32" hidden="1">
      <c r="B48" s="3"/>
      <c r="C48" s="756"/>
      <c r="D48" s="757"/>
      <c r="E48" s="41" t="s">
        <v>185</v>
      </c>
      <c r="F48" s="41" t="s">
        <v>44</v>
      </c>
      <c r="G48" s="75"/>
      <c r="H48" s="91">
        <f>H47*H33/1000</f>
        <v>0.42964233976615035</v>
      </c>
      <c r="I48" s="93">
        <f t="shared" ref="I48:AF48" si="8">I47*I33/1000</f>
        <v>0.42964233976615035</v>
      </c>
      <c r="J48" s="93">
        <f t="shared" si="8"/>
        <v>0.42964233976615035</v>
      </c>
      <c r="K48" s="93">
        <f t="shared" si="8"/>
        <v>0.42964233976615035</v>
      </c>
      <c r="L48" s="93">
        <f t="shared" si="8"/>
        <v>0.42964233976615035</v>
      </c>
      <c r="M48" s="93">
        <f t="shared" si="8"/>
        <v>0.42964233976615035</v>
      </c>
      <c r="N48" s="93">
        <f t="shared" si="8"/>
        <v>0.42964233976615035</v>
      </c>
      <c r="O48" s="93">
        <f t="shared" si="8"/>
        <v>0.42964233976615035</v>
      </c>
      <c r="P48" s="93">
        <f t="shared" si="8"/>
        <v>0.42964233976615035</v>
      </c>
      <c r="Q48" s="93">
        <f t="shared" si="8"/>
        <v>0.42964233976615035</v>
      </c>
      <c r="R48" s="93">
        <f t="shared" si="8"/>
        <v>0.42964233976615035</v>
      </c>
      <c r="S48" s="93">
        <f t="shared" si="8"/>
        <v>0.42964233976615035</v>
      </c>
      <c r="T48" s="93">
        <f t="shared" si="8"/>
        <v>0.42964233976615035</v>
      </c>
      <c r="U48" s="93">
        <f t="shared" si="8"/>
        <v>0.42964233976615035</v>
      </c>
      <c r="V48" s="93">
        <f t="shared" si="8"/>
        <v>0.42964233976615035</v>
      </c>
      <c r="W48" s="93">
        <f t="shared" si="8"/>
        <v>0.42964233976615035</v>
      </c>
      <c r="X48" s="93">
        <f t="shared" si="8"/>
        <v>0.42964233976615035</v>
      </c>
      <c r="Y48" s="93">
        <f t="shared" si="8"/>
        <v>0.42964233976615035</v>
      </c>
      <c r="Z48" s="93">
        <f t="shared" si="8"/>
        <v>0.42964233976615035</v>
      </c>
      <c r="AA48" s="93">
        <f t="shared" si="8"/>
        <v>0.42964233976615035</v>
      </c>
      <c r="AB48" s="93">
        <f t="shared" si="8"/>
        <v>0.42964233976615035</v>
      </c>
      <c r="AC48" s="93">
        <f t="shared" si="8"/>
        <v>0.42964233976615035</v>
      </c>
      <c r="AD48" s="93">
        <f t="shared" si="8"/>
        <v>0.42964233976615035</v>
      </c>
      <c r="AE48" s="93">
        <f t="shared" si="8"/>
        <v>0.42964233976615035</v>
      </c>
      <c r="AF48" s="93">
        <f t="shared" si="8"/>
        <v>0.42964233976615035</v>
      </c>
    </row>
    <row r="49" spans="1:32" hidden="1">
      <c r="B49" s="3"/>
      <c r="C49" s="756"/>
      <c r="D49" s="757"/>
      <c r="E49" s="41" t="s">
        <v>108</v>
      </c>
      <c r="F49" s="41" t="s">
        <v>141</v>
      </c>
      <c r="G49" s="75"/>
      <c r="H49" s="91">
        <f>HLOOKUP(E49,'ENS fremskrivningsdata'!$M$11:$O$15,2,FALSE)</f>
        <v>47.106244877226054</v>
      </c>
      <c r="I49" s="93">
        <f>H49</f>
        <v>47.106244877226054</v>
      </c>
      <c r="J49" s="93">
        <f t="shared" ref="J49:Y50" si="9">I49</f>
        <v>47.106244877226054</v>
      </c>
      <c r="K49" s="93">
        <f t="shared" si="9"/>
        <v>47.106244877226054</v>
      </c>
      <c r="L49" s="93">
        <f t="shared" si="9"/>
        <v>47.106244877226054</v>
      </c>
      <c r="M49" s="93">
        <f t="shared" si="9"/>
        <v>47.106244877226054</v>
      </c>
      <c r="N49" s="93">
        <f t="shared" si="9"/>
        <v>47.106244877226054</v>
      </c>
      <c r="O49" s="93">
        <f t="shared" si="9"/>
        <v>47.106244877226054</v>
      </c>
      <c r="P49" s="93">
        <f t="shared" si="9"/>
        <v>47.106244877226054</v>
      </c>
      <c r="Q49" s="93">
        <f t="shared" si="9"/>
        <v>47.106244877226054</v>
      </c>
      <c r="R49" s="93">
        <f t="shared" si="9"/>
        <v>47.106244877226054</v>
      </c>
      <c r="S49" s="93">
        <f t="shared" si="9"/>
        <v>47.106244877226054</v>
      </c>
      <c r="T49" s="93">
        <f t="shared" si="9"/>
        <v>47.106244877226054</v>
      </c>
      <c r="U49" s="93">
        <f t="shared" si="9"/>
        <v>47.106244877226054</v>
      </c>
      <c r="V49" s="93">
        <f t="shared" si="9"/>
        <v>47.106244877226054</v>
      </c>
      <c r="W49" s="93">
        <f t="shared" si="9"/>
        <v>47.106244877226054</v>
      </c>
      <c r="X49" s="93">
        <f t="shared" si="9"/>
        <v>47.106244877226054</v>
      </c>
      <c r="Y49" s="93">
        <f t="shared" si="9"/>
        <v>47.106244877226054</v>
      </c>
      <c r="Z49" s="93">
        <f t="shared" ref="Z49:AF50" si="10">Y49</f>
        <v>47.106244877226054</v>
      </c>
      <c r="AA49" s="93">
        <f t="shared" si="10"/>
        <v>47.106244877226054</v>
      </c>
      <c r="AB49" s="93">
        <f t="shared" si="10"/>
        <v>47.106244877226054</v>
      </c>
      <c r="AC49" s="93">
        <f t="shared" si="10"/>
        <v>47.106244877226054</v>
      </c>
      <c r="AD49" s="93">
        <f t="shared" si="10"/>
        <v>47.106244877226054</v>
      </c>
      <c r="AE49" s="93">
        <f t="shared" si="10"/>
        <v>47.106244877226054</v>
      </c>
      <c r="AF49" s="93">
        <f t="shared" si="10"/>
        <v>47.106244877226054</v>
      </c>
    </row>
    <row r="50" spans="1:32" hidden="1">
      <c r="B50" s="3"/>
      <c r="C50" s="756"/>
      <c r="D50" s="757"/>
      <c r="E50" s="41" t="s">
        <v>184</v>
      </c>
      <c r="F50" s="41" t="s">
        <v>44</v>
      </c>
      <c r="G50" s="75"/>
      <c r="H50" s="135">
        <f>H34*H49/1000</f>
        <v>9.8923114242174717E-2</v>
      </c>
      <c r="I50" s="136">
        <f>H50</f>
        <v>9.8923114242174717E-2</v>
      </c>
      <c r="J50" s="136">
        <f t="shared" si="9"/>
        <v>9.8923114242174717E-2</v>
      </c>
      <c r="K50" s="136">
        <f t="shared" si="9"/>
        <v>9.8923114242174717E-2</v>
      </c>
      <c r="L50" s="136">
        <f t="shared" si="9"/>
        <v>9.8923114242174717E-2</v>
      </c>
      <c r="M50" s="136">
        <f t="shared" si="9"/>
        <v>9.8923114242174717E-2</v>
      </c>
      <c r="N50" s="136">
        <f t="shared" si="9"/>
        <v>9.8923114242174717E-2</v>
      </c>
      <c r="O50" s="136">
        <f t="shared" si="9"/>
        <v>9.8923114242174717E-2</v>
      </c>
      <c r="P50" s="136">
        <f t="shared" si="9"/>
        <v>9.8923114242174717E-2</v>
      </c>
      <c r="Q50" s="136">
        <f t="shared" si="9"/>
        <v>9.8923114242174717E-2</v>
      </c>
      <c r="R50" s="136">
        <f t="shared" si="9"/>
        <v>9.8923114242174717E-2</v>
      </c>
      <c r="S50" s="136">
        <f t="shared" si="9"/>
        <v>9.8923114242174717E-2</v>
      </c>
      <c r="T50" s="136">
        <f t="shared" si="9"/>
        <v>9.8923114242174717E-2</v>
      </c>
      <c r="U50" s="136">
        <f t="shared" si="9"/>
        <v>9.8923114242174717E-2</v>
      </c>
      <c r="V50" s="136">
        <f t="shared" si="9"/>
        <v>9.8923114242174717E-2</v>
      </c>
      <c r="W50" s="136">
        <f t="shared" si="9"/>
        <v>9.8923114242174717E-2</v>
      </c>
      <c r="X50" s="136">
        <f t="shared" si="9"/>
        <v>9.8923114242174717E-2</v>
      </c>
      <c r="Y50" s="136">
        <f t="shared" si="9"/>
        <v>9.8923114242174717E-2</v>
      </c>
      <c r="Z50" s="136">
        <f t="shared" si="10"/>
        <v>9.8923114242174717E-2</v>
      </c>
      <c r="AA50" s="136">
        <f t="shared" si="10"/>
        <v>9.8923114242174717E-2</v>
      </c>
      <c r="AB50" s="136">
        <f t="shared" si="10"/>
        <v>9.8923114242174717E-2</v>
      </c>
      <c r="AC50" s="136">
        <f t="shared" si="10"/>
        <v>9.8923114242174717E-2</v>
      </c>
      <c r="AD50" s="136">
        <f t="shared" si="10"/>
        <v>9.8923114242174717E-2</v>
      </c>
      <c r="AE50" s="136">
        <f t="shared" si="10"/>
        <v>9.8923114242174717E-2</v>
      </c>
      <c r="AF50" s="136">
        <f t="shared" si="10"/>
        <v>9.8923114242174717E-2</v>
      </c>
    </row>
    <row r="51" spans="1:32" hidden="1">
      <c r="B51" s="3"/>
      <c r="C51" s="756"/>
      <c r="D51" s="31"/>
      <c r="E51" s="41" t="s">
        <v>183</v>
      </c>
      <c r="F51" s="41" t="s">
        <v>52</v>
      </c>
      <c r="G51" s="75"/>
      <c r="H51" s="95">
        <f>HLOOKUP($E$51&amp;"-"&amp;$E$10,'Brændsels- og elpriser'!$E$13:$AH$39,MATCH(H16,'Brændsels- og elpriser'!$D$13:$D$39,0),FALSE)*'Brændsels- og elpriser'!$H$9</f>
        <v>189.96947704662099</v>
      </c>
      <c r="I51" s="95">
        <f>HLOOKUP($E$51&amp;"-"&amp;$E$10,'Brændsels- og elpriser'!$E$13:$AH$39,MATCH(I16,'Brændsels- og elpriser'!$D$13:$D$39,0),FALSE)*'Brændsels- og elpriser'!$H$9</f>
        <v>186.15240195629499</v>
      </c>
      <c r="J51" s="95">
        <f>HLOOKUP($E$51&amp;"-"&amp;$E$10,'Brændsels- og elpriser'!$E$13:$AH$39,MATCH(J16,'Brændsels- og elpriser'!$D$13:$D$39,0),FALSE)*'Brændsels- og elpriser'!$H$9</f>
        <v>266.20410988628601</v>
      </c>
      <c r="K51" s="95">
        <f>HLOOKUP($E$51&amp;"-"&amp;$E$10,'Brændsels- og elpriser'!$E$13:$AH$39,MATCH(K16,'Brændsels- og elpriser'!$D$13:$D$39,0),FALSE)*'Brændsels- og elpriser'!$H$9</f>
        <v>350</v>
      </c>
      <c r="L51" s="95">
        <f>HLOOKUP($E$51&amp;"-"&amp;$E$10,'Brændsels- og elpriser'!$E$13:$AH$39,MATCH(L16,'Brændsels- og elpriser'!$D$13:$D$39,0),FALSE)*'Brændsels- og elpriser'!$H$9</f>
        <v>370</v>
      </c>
      <c r="M51" s="95">
        <f>HLOOKUP($E$51&amp;"-"&amp;$E$10,'Brændsels- og elpriser'!$E$13:$AH$39,MATCH(M16,'Brændsels- og elpriser'!$D$13:$D$39,0),FALSE)*'Brændsels- og elpriser'!$H$9</f>
        <v>360</v>
      </c>
      <c r="N51" s="95">
        <f>HLOOKUP($E$51&amp;"-"&amp;$E$10,'Brændsels- og elpriser'!$E$13:$AH$39,MATCH(N16,'Brændsels- og elpriser'!$D$13:$D$39,0),FALSE)*'Brændsels- og elpriser'!$H$9</f>
        <v>360</v>
      </c>
      <c r="O51" s="95">
        <f>HLOOKUP($E$51&amp;"-"&amp;$E$10,'Brændsels- og elpriser'!$E$13:$AH$39,MATCH(O16,'Brændsels- og elpriser'!$D$13:$D$39,0),FALSE)*'Brændsels- og elpriser'!$H$9</f>
        <v>380</v>
      </c>
      <c r="P51" s="95">
        <f>HLOOKUP($E$51&amp;"-"&amp;$E$10,'Brændsels- og elpriser'!$E$13:$AH$39,MATCH(P16,'Brændsels- og elpriser'!$D$13:$D$39,0),FALSE)*'Brændsels- og elpriser'!$H$9</f>
        <v>390</v>
      </c>
      <c r="Q51" s="95">
        <f>HLOOKUP($E$51&amp;"-"&amp;$E$10,'Brændsels- og elpriser'!$E$13:$AH$39,MATCH(Q16,'Brændsels- og elpriser'!$D$13:$D$39,0),FALSE)*'Brændsels- og elpriser'!$H$9</f>
        <v>400</v>
      </c>
      <c r="R51" s="95">
        <f>HLOOKUP($E$51&amp;"-"&amp;$E$10,'Brændsels- og elpriser'!$E$13:$AH$39,MATCH(R16,'Brændsels- og elpriser'!$D$13:$D$39,0),FALSE)*'Brændsels- og elpriser'!$H$9</f>
        <v>390</v>
      </c>
      <c r="S51" s="95">
        <f>HLOOKUP($E$51&amp;"-"&amp;$E$10,'Brændsels- og elpriser'!$E$13:$AH$39,MATCH(S16,'Brændsels- og elpriser'!$D$13:$D$39,0),FALSE)*'Brændsels- og elpriser'!$H$9</f>
        <v>390</v>
      </c>
      <c r="T51" s="95">
        <f>HLOOKUP($E$51&amp;"-"&amp;$E$10,'Brændsels- og elpriser'!$E$13:$AH$39,MATCH(T16,'Brændsels- og elpriser'!$D$13:$D$39,0),FALSE)*'Brændsels- og elpriser'!$H$9</f>
        <v>390</v>
      </c>
      <c r="U51" s="95">
        <f>HLOOKUP($E$51&amp;"-"&amp;$E$10,'Brændsels- og elpriser'!$E$13:$AH$39,MATCH(U16,'Brændsels- og elpriser'!$D$13:$D$39,0),FALSE)*'Brændsels- og elpriser'!$H$9</f>
        <v>380</v>
      </c>
      <c r="V51" s="95">
        <f>HLOOKUP($E$51&amp;"-"&amp;$E$10,'Brændsels- og elpriser'!$E$13:$AH$39,MATCH(V16,'Brændsels- og elpriser'!$D$13:$D$39,0),FALSE)*'Brændsels- og elpriser'!$H$9</f>
        <v>380</v>
      </c>
      <c r="W51" s="95">
        <f>HLOOKUP($E$51&amp;"-"&amp;$E$10,'Brændsels- og elpriser'!$E$13:$AH$39,MATCH(W16,'Brændsels- og elpriser'!$D$13:$D$39,0),FALSE)*'Brændsels- og elpriser'!$H$9</f>
        <v>380</v>
      </c>
      <c r="X51" s="95">
        <f>HLOOKUP($E$51&amp;"-"&amp;$E$10,'Brændsels- og elpriser'!$E$13:$AH$39,MATCH(X16,'Brændsels- og elpriser'!$D$13:$D$39,0),FALSE)*'Brændsels- og elpriser'!$H$9</f>
        <v>380</v>
      </c>
      <c r="Y51" s="95">
        <f>HLOOKUP($E$51&amp;"-"&amp;$E$10,'Brændsels- og elpriser'!$E$13:$AH$39,MATCH(Y16,'Brændsels- og elpriser'!$D$13:$D$39,0),FALSE)*'Brændsels- og elpriser'!$H$9</f>
        <v>370</v>
      </c>
      <c r="Z51" s="95">
        <f>HLOOKUP($E$51&amp;"-"&amp;$E$10,'Brændsels- og elpriser'!$E$13:$AH$39,MATCH(Z16,'Brændsels- og elpriser'!$D$13:$D$39,0),FALSE)*'Brændsels- og elpriser'!$H$9</f>
        <v>380</v>
      </c>
      <c r="AA51" s="95">
        <f>HLOOKUP($E$51&amp;"-"&amp;$E$10,'Brændsels- og elpriser'!$E$13:$AH$39,MATCH(AA16,'Brændsels- og elpriser'!$D$13:$D$39,0),FALSE)*'Brændsels- og elpriser'!$H$9</f>
        <v>370</v>
      </c>
      <c r="AB51" s="95">
        <f>HLOOKUP($E$51&amp;"-"&amp;$E$10,'Brændsels- og elpriser'!$E$13:$AH$39,MATCH(AB16,'Brændsels- og elpriser'!$D$13:$D$39,0),FALSE)*'Brændsels- og elpriser'!$H$9</f>
        <v>380</v>
      </c>
      <c r="AC51" s="95">
        <f>HLOOKUP($E$51&amp;"-"&amp;$E$10,'Brændsels- og elpriser'!$E$13:$AH$39,MATCH(AC16,'Brændsels- og elpriser'!$D$13:$D$39,0),FALSE)*'Brændsels- og elpriser'!$H$9</f>
        <v>380</v>
      </c>
      <c r="AD51" s="95">
        <f>HLOOKUP($E$51&amp;"-"&amp;$E$10,'Brændsels- og elpriser'!$E$13:$AH$39,MATCH(AD16,'Brændsels- og elpriser'!$D$13:$D$39,0),FALSE)*'Brændsels- og elpriser'!$H$9</f>
        <v>380</v>
      </c>
      <c r="AE51" s="95">
        <f>HLOOKUP($E$51&amp;"-"&amp;$E$10,'Brændsels- og elpriser'!$E$13:$AH$39,MATCH(AE16,'Brændsels- og elpriser'!$D$13:$D$39,0),FALSE)*'Brændsels- og elpriser'!$H$9</f>
        <v>380</v>
      </c>
      <c r="AF51" s="95">
        <f>HLOOKUP($E$51&amp;"-"&amp;$E$10,'Brændsels- og elpriser'!$E$13:$AH$39,MATCH(AF16,'Brændsels- og elpriser'!$D$13:$D$39,0),FALSE)*'Brændsels- og elpriser'!$H$9</f>
        <v>380</v>
      </c>
    </row>
    <row r="52" spans="1:32" hidden="1">
      <c r="B52" s="6"/>
      <c r="C52" s="758" t="s">
        <v>38</v>
      </c>
      <c r="D52" s="760"/>
      <c r="E52" s="78" t="s">
        <v>172</v>
      </c>
      <c r="F52" s="78" t="s">
        <v>62</v>
      </c>
      <c r="G52" s="79"/>
      <c r="H52" s="87">
        <f t="shared" ref="H52:AF52" si="11">IF(H24=0,0,-PMT($E$9,$I$9,$G$20)/H24)</f>
        <v>78.051856301067829</v>
      </c>
      <c r="I52" s="94">
        <f t="shared" si="11"/>
        <v>78.051856301067829</v>
      </c>
      <c r="J52" s="94">
        <f t="shared" si="11"/>
        <v>78.051856301067829</v>
      </c>
      <c r="K52" s="94">
        <f t="shared" si="11"/>
        <v>78.051856301067829</v>
      </c>
      <c r="L52" s="94">
        <f t="shared" si="11"/>
        <v>0</v>
      </c>
      <c r="M52" s="94">
        <f t="shared" si="11"/>
        <v>0</v>
      </c>
      <c r="N52" s="94">
        <f t="shared" si="11"/>
        <v>0</v>
      </c>
      <c r="O52" s="94">
        <f t="shared" si="11"/>
        <v>0</v>
      </c>
      <c r="P52" s="94">
        <f t="shared" si="11"/>
        <v>0</v>
      </c>
      <c r="Q52" s="94">
        <f t="shared" si="11"/>
        <v>0</v>
      </c>
      <c r="R52" s="94">
        <f t="shared" si="11"/>
        <v>0</v>
      </c>
      <c r="S52" s="94">
        <f t="shared" si="11"/>
        <v>0</v>
      </c>
      <c r="T52" s="94">
        <f t="shared" si="11"/>
        <v>0</v>
      </c>
      <c r="U52" s="94">
        <f t="shared" si="11"/>
        <v>0</v>
      </c>
      <c r="V52" s="94">
        <f t="shared" si="11"/>
        <v>0</v>
      </c>
      <c r="W52" s="94">
        <f t="shared" si="11"/>
        <v>0</v>
      </c>
      <c r="X52" s="94">
        <f t="shared" si="11"/>
        <v>0</v>
      </c>
      <c r="Y52" s="94">
        <f t="shared" si="11"/>
        <v>0</v>
      </c>
      <c r="Z52" s="94">
        <f t="shared" si="11"/>
        <v>0</v>
      </c>
      <c r="AA52" s="94">
        <f t="shared" si="11"/>
        <v>0</v>
      </c>
      <c r="AB52" s="94">
        <f t="shared" si="11"/>
        <v>0</v>
      </c>
      <c r="AC52" s="94">
        <f t="shared" si="11"/>
        <v>0</v>
      </c>
      <c r="AD52" s="94">
        <f t="shared" si="11"/>
        <v>0</v>
      </c>
      <c r="AE52" s="94">
        <f t="shared" si="11"/>
        <v>0</v>
      </c>
      <c r="AF52" s="94">
        <f t="shared" si="11"/>
        <v>0</v>
      </c>
    </row>
    <row r="53" spans="1:32" hidden="1">
      <c r="B53" s="6"/>
      <c r="C53" s="759"/>
      <c r="D53" s="761"/>
      <c r="E53" s="24" t="s">
        <v>173</v>
      </c>
      <c r="F53" s="24" t="s">
        <v>62</v>
      </c>
      <c r="G53" s="75"/>
      <c r="H53" s="68">
        <f t="shared" ref="H53:AF53" si="12">IF(H24=0,0,H27/H24)</f>
        <v>37.711515688820775</v>
      </c>
      <c r="I53" s="53">
        <f t="shared" si="12"/>
        <v>37.711515688820775</v>
      </c>
      <c r="J53" s="53">
        <f t="shared" si="12"/>
        <v>37.711515688820775</v>
      </c>
      <c r="K53" s="53">
        <f t="shared" si="12"/>
        <v>37.711515688820775</v>
      </c>
      <c r="L53" s="53">
        <f t="shared" si="12"/>
        <v>0</v>
      </c>
      <c r="M53" s="53">
        <f t="shared" si="12"/>
        <v>0</v>
      </c>
      <c r="N53" s="53">
        <f t="shared" si="12"/>
        <v>0</v>
      </c>
      <c r="O53" s="53">
        <f t="shared" si="12"/>
        <v>0</v>
      </c>
      <c r="P53" s="53">
        <f t="shared" si="12"/>
        <v>0</v>
      </c>
      <c r="Q53" s="53">
        <f t="shared" si="12"/>
        <v>0</v>
      </c>
      <c r="R53" s="53">
        <f t="shared" si="12"/>
        <v>0</v>
      </c>
      <c r="S53" s="53">
        <f t="shared" si="12"/>
        <v>0</v>
      </c>
      <c r="T53" s="53">
        <f t="shared" si="12"/>
        <v>0</v>
      </c>
      <c r="U53" s="53">
        <f t="shared" si="12"/>
        <v>0</v>
      </c>
      <c r="V53" s="53">
        <f t="shared" si="12"/>
        <v>0</v>
      </c>
      <c r="W53" s="53">
        <f t="shared" si="12"/>
        <v>0</v>
      </c>
      <c r="X53" s="53">
        <f t="shared" si="12"/>
        <v>0</v>
      </c>
      <c r="Y53" s="53">
        <f t="shared" si="12"/>
        <v>0</v>
      </c>
      <c r="Z53" s="53">
        <f t="shared" si="12"/>
        <v>0</v>
      </c>
      <c r="AA53" s="53">
        <f t="shared" si="12"/>
        <v>0</v>
      </c>
      <c r="AB53" s="53">
        <f t="shared" si="12"/>
        <v>0</v>
      </c>
      <c r="AC53" s="53">
        <f t="shared" si="12"/>
        <v>0</v>
      </c>
      <c r="AD53" s="53">
        <f t="shared" si="12"/>
        <v>0</v>
      </c>
      <c r="AE53" s="53">
        <f t="shared" si="12"/>
        <v>0</v>
      </c>
      <c r="AF53" s="53">
        <f t="shared" si="12"/>
        <v>0</v>
      </c>
    </row>
    <row r="54" spans="1:32" hidden="1">
      <c r="B54" s="6"/>
      <c r="C54" s="759"/>
      <c r="D54" s="761"/>
      <c r="E54" s="24" t="s">
        <v>31</v>
      </c>
      <c r="F54" s="24" t="s">
        <v>62</v>
      </c>
      <c r="G54" s="75"/>
      <c r="H54" s="68">
        <f t="shared" ref="H54:AF54" si="13">H28</f>
        <v>3.8822445047356458</v>
      </c>
      <c r="I54" s="53">
        <f t="shared" si="13"/>
        <v>3.8822445047356458</v>
      </c>
      <c r="J54" s="53">
        <f t="shared" si="13"/>
        <v>3.8822445047356458</v>
      </c>
      <c r="K54" s="53">
        <f t="shared" si="13"/>
        <v>3.8822445047356458</v>
      </c>
      <c r="L54" s="53">
        <f t="shared" si="13"/>
        <v>3.8822445047356458</v>
      </c>
      <c r="M54" s="53">
        <f t="shared" si="13"/>
        <v>3.8822445047356458</v>
      </c>
      <c r="N54" s="53">
        <f t="shared" si="13"/>
        <v>3.8822445047356458</v>
      </c>
      <c r="O54" s="53">
        <f t="shared" si="13"/>
        <v>3.8822445047356458</v>
      </c>
      <c r="P54" s="53">
        <f t="shared" si="13"/>
        <v>3.8822445047356458</v>
      </c>
      <c r="Q54" s="53">
        <f t="shared" si="13"/>
        <v>3.8822445047356458</v>
      </c>
      <c r="R54" s="53">
        <f t="shared" si="13"/>
        <v>3.8822445047356458</v>
      </c>
      <c r="S54" s="53">
        <f t="shared" si="13"/>
        <v>3.8822445047356458</v>
      </c>
      <c r="T54" s="53">
        <f t="shared" si="13"/>
        <v>3.8822445047356458</v>
      </c>
      <c r="U54" s="53">
        <f t="shared" si="13"/>
        <v>3.8822445047356458</v>
      </c>
      <c r="V54" s="53">
        <f t="shared" si="13"/>
        <v>3.8822445047356458</v>
      </c>
      <c r="W54" s="53">
        <f t="shared" si="13"/>
        <v>3.8822445047356458</v>
      </c>
      <c r="X54" s="53">
        <f t="shared" si="13"/>
        <v>3.8822445047356458</v>
      </c>
      <c r="Y54" s="53">
        <f t="shared" si="13"/>
        <v>3.8822445047356458</v>
      </c>
      <c r="Z54" s="53">
        <f t="shared" si="13"/>
        <v>3.8822445047356458</v>
      </c>
      <c r="AA54" s="53">
        <f t="shared" si="13"/>
        <v>3.8822445047356458</v>
      </c>
      <c r="AB54" s="53">
        <f t="shared" si="13"/>
        <v>3.8822445047356458</v>
      </c>
      <c r="AC54" s="53">
        <f t="shared" si="13"/>
        <v>3.8822445047356458</v>
      </c>
      <c r="AD54" s="53">
        <f t="shared" si="13"/>
        <v>3.8822445047356458</v>
      </c>
      <c r="AE54" s="53">
        <f t="shared" si="13"/>
        <v>3.8822445047356458</v>
      </c>
      <c r="AF54" s="53">
        <f t="shared" si="13"/>
        <v>3.8822445047356458</v>
      </c>
    </row>
    <row r="55" spans="1:32" hidden="1">
      <c r="B55" s="6"/>
      <c r="C55" s="759"/>
      <c r="D55" s="761"/>
      <c r="E55" s="24" t="s">
        <v>212</v>
      </c>
      <c r="F55" s="24" t="s">
        <v>62</v>
      </c>
      <c r="G55" s="75"/>
      <c r="H55" s="68">
        <f t="shared" ref="H55:AF55" si="14">1/H30*H39</f>
        <v>22.697947214076247</v>
      </c>
      <c r="I55" s="53">
        <f t="shared" si="14"/>
        <v>33.431085043988269</v>
      </c>
      <c r="J55" s="53">
        <f t="shared" si="14"/>
        <v>44.978889780122344</v>
      </c>
      <c r="K55" s="53">
        <f t="shared" si="14"/>
        <v>43.53065391236845</v>
      </c>
      <c r="L55" s="53">
        <f t="shared" si="14"/>
        <v>41.619487849268687</v>
      </c>
      <c r="M55" s="53">
        <f t="shared" si="14"/>
        <v>41.785734087017879</v>
      </c>
      <c r="N55" s="53">
        <f t="shared" si="14"/>
        <v>40.982442615494357</v>
      </c>
      <c r="O55" s="53">
        <f t="shared" si="14"/>
        <v>39.761477393758625</v>
      </c>
      <c r="P55" s="53">
        <f t="shared" si="14"/>
        <v>39.063262790816054</v>
      </c>
      <c r="Q55" s="53">
        <f t="shared" si="14"/>
        <v>38.912725280543185</v>
      </c>
      <c r="R55" s="53">
        <f t="shared" si="14"/>
        <v>39.28757244188585</v>
      </c>
      <c r="S55" s="53">
        <f t="shared" si="14"/>
        <v>39.640334787396462</v>
      </c>
      <c r="T55" s="53">
        <f t="shared" si="14"/>
        <v>39.957611532932056</v>
      </c>
      <c r="U55" s="53">
        <f t="shared" si="14"/>
        <v>40.260110228642638</v>
      </c>
      <c r="V55" s="53">
        <f t="shared" si="14"/>
        <v>40.519020460359066</v>
      </c>
      <c r="W55" s="53">
        <f t="shared" si="14"/>
        <v>40.645497091721388</v>
      </c>
      <c r="X55" s="53">
        <f t="shared" si="14"/>
        <v>40.747229543091414</v>
      </c>
      <c r="Y55" s="53">
        <f t="shared" si="14"/>
        <v>40.840940586173538</v>
      </c>
      <c r="Z55" s="53">
        <f t="shared" si="14"/>
        <v>40.910823426789015</v>
      </c>
      <c r="AA55" s="53">
        <f t="shared" si="14"/>
        <v>40.977148903979987</v>
      </c>
      <c r="AB55" s="53">
        <f t="shared" si="14"/>
        <v>41.107401464507873</v>
      </c>
      <c r="AC55" s="53">
        <f t="shared" si="14"/>
        <v>41.229832987390139</v>
      </c>
      <c r="AD55" s="53">
        <f t="shared" si="14"/>
        <v>41.32543790547939</v>
      </c>
      <c r="AE55" s="53">
        <f t="shared" si="14"/>
        <v>41.413010889882216</v>
      </c>
      <c r="AF55" s="53">
        <f t="shared" si="14"/>
        <v>41.479779057192779</v>
      </c>
    </row>
    <row r="56" spans="1:32" hidden="1">
      <c r="B56" s="6"/>
      <c r="C56" s="759"/>
      <c r="D56" s="761"/>
      <c r="E56" s="24" t="s">
        <v>210</v>
      </c>
      <c r="F56" s="24" t="s">
        <v>62</v>
      </c>
      <c r="G56" s="75"/>
      <c r="H56" s="68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0</v>
      </c>
      <c r="AA56" s="53">
        <v>0</v>
      </c>
      <c r="AB56" s="53">
        <v>0</v>
      </c>
      <c r="AC56" s="53">
        <v>0</v>
      </c>
      <c r="AD56" s="53">
        <v>0</v>
      </c>
      <c r="AE56" s="53">
        <v>0</v>
      </c>
      <c r="AF56" s="53">
        <v>0</v>
      </c>
    </row>
    <row r="57" spans="1:32" hidden="1">
      <c r="B57" s="6"/>
      <c r="C57" s="759"/>
      <c r="D57" s="761"/>
      <c r="E57" s="24" t="s">
        <v>174</v>
      </c>
      <c r="F57" s="24" t="s">
        <v>62</v>
      </c>
      <c r="G57" s="75"/>
      <c r="H57" s="149">
        <f t="shared" ref="H57:AF57" si="15">1/H30*H42</f>
        <v>9.4531156188724399</v>
      </c>
      <c r="I57" s="53">
        <f t="shared" si="15"/>
        <v>6.9835777126099705</v>
      </c>
      <c r="J57" s="53">
        <f t="shared" si="15"/>
        <v>19.240877027495372</v>
      </c>
      <c r="K57" s="53">
        <f t="shared" si="15"/>
        <v>32.547859881070387</v>
      </c>
      <c r="L57" s="53">
        <f t="shared" si="15"/>
        <v>35.653783230791788</v>
      </c>
      <c r="M57" s="53">
        <f t="shared" si="15"/>
        <v>36.713673254692083</v>
      </c>
      <c r="N57" s="53">
        <f t="shared" si="15"/>
        <v>37.805089559384164</v>
      </c>
      <c r="O57" s="53">
        <f t="shared" si="15"/>
        <v>38.928936435043987</v>
      </c>
      <c r="P57" s="53">
        <f t="shared" si="15"/>
        <v>40.086192497067451</v>
      </c>
      <c r="Q57" s="53">
        <f t="shared" si="15"/>
        <v>41.277861135923757</v>
      </c>
      <c r="R57" s="53">
        <f t="shared" si="15"/>
        <v>42.504945742082107</v>
      </c>
      <c r="S57" s="53">
        <f t="shared" si="15"/>
        <v>43.768511643695014</v>
      </c>
      <c r="T57" s="53">
        <f t="shared" si="15"/>
        <v>45.069636556451613</v>
      </c>
      <c r="U57" s="53">
        <f t="shared" si="15"/>
        <v>46.409447746187681</v>
      </c>
      <c r="V57" s="53">
        <f t="shared" si="15"/>
        <v>47.789084866275665</v>
      </c>
      <c r="W57" s="53">
        <f t="shared" si="15"/>
        <v>49.209737120234607</v>
      </c>
      <c r="X57" s="53">
        <f t="shared" si="15"/>
        <v>50.672618486656887</v>
      </c>
      <c r="Y57" s="53">
        <f t="shared" si="15"/>
        <v>52.178992494281516</v>
      </c>
      <c r="Z57" s="53">
        <f t="shared" si="15"/>
        <v>53.730147446920832</v>
      </c>
      <c r="AA57" s="53">
        <f t="shared" si="15"/>
        <v>55.327408810997071</v>
      </c>
      <c r="AB57" s="53">
        <f t="shared" si="15"/>
        <v>56.972151603079176</v>
      </c>
      <c r="AC57" s="53">
        <f t="shared" si="15"/>
        <v>58.665788002346034</v>
      </c>
      <c r="AD57" s="53">
        <f t="shared" si="15"/>
        <v>60.409779738123156</v>
      </c>
      <c r="AE57" s="53">
        <f t="shared" si="15"/>
        <v>62.205613314809383</v>
      </c>
      <c r="AF57" s="53">
        <f t="shared" si="15"/>
        <v>64.054837174486792</v>
      </c>
    </row>
    <row r="58" spans="1:32" hidden="1">
      <c r="B58" s="6"/>
      <c r="C58" s="759"/>
      <c r="D58" s="761"/>
      <c r="E58" s="24" t="s">
        <v>175</v>
      </c>
      <c r="F58" s="24" t="s">
        <v>62</v>
      </c>
      <c r="G58" s="75"/>
      <c r="H58" s="149">
        <f t="shared" ref="H58:AF58" si="16">1/H30*H43</f>
        <v>2.1607121414565582E-3</v>
      </c>
      <c r="I58" s="53">
        <f t="shared" si="16"/>
        <v>2.1607121414565582E-3</v>
      </c>
      <c r="J58" s="53">
        <f t="shared" si="16"/>
        <v>2.1607121414565582E-3</v>
      </c>
      <c r="K58" s="53">
        <f t="shared" si="16"/>
        <v>2.1607121414565582E-3</v>
      </c>
      <c r="L58" s="53">
        <f t="shared" si="16"/>
        <v>2.1607121414565582E-3</v>
      </c>
      <c r="M58" s="53">
        <f t="shared" si="16"/>
        <v>2.1607121414565582E-3</v>
      </c>
      <c r="N58" s="53">
        <f t="shared" si="16"/>
        <v>2.1607121414565582E-3</v>
      </c>
      <c r="O58" s="53">
        <f t="shared" si="16"/>
        <v>2.1607121414565582E-3</v>
      </c>
      <c r="P58" s="53">
        <f t="shared" si="16"/>
        <v>2.1607121414565582E-3</v>
      </c>
      <c r="Q58" s="53">
        <f t="shared" si="16"/>
        <v>2.1607121414565582E-3</v>
      </c>
      <c r="R58" s="53">
        <f t="shared" si="16"/>
        <v>2.1607121414565582E-3</v>
      </c>
      <c r="S58" s="53">
        <f t="shared" si="16"/>
        <v>2.1607121414565582E-3</v>
      </c>
      <c r="T58" s="53">
        <f t="shared" si="16"/>
        <v>2.1607121414565582E-3</v>
      </c>
      <c r="U58" s="53">
        <f t="shared" si="16"/>
        <v>2.1607121414565582E-3</v>
      </c>
      <c r="V58" s="53">
        <f t="shared" si="16"/>
        <v>2.1607121414565582E-3</v>
      </c>
      <c r="W58" s="53">
        <f t="shared" si="16"/>
        <v>2.1607121414565582E-3</v>
      </c>
      <c r="X58" s="53">
        <f t="shared" si="16"/>
        <v>2.1607121414565582E-3</v>
      </c>
      <c r="Y58" s="53">
        <f t="shared" si="16"/>
        <v>2.1607121414565582E-3</v>
      </c>
      <c r="Z58" s="53">
        <f t="shared" si="16"/>
        <v>2.1607121414565582E-3</v>
      </c>
      <c r="AA58" s="53">
        <f t="shared" si="16"/>
        <v>2.1607121414565582E-3</v>
      </c>
      <c r="AB58" s="53">
        <f t="shared" si="16"/>
        <v>2.1607121414565582E-3</v>
      </c>
      <c r="AC58" s="53">
        <f t="shared" si="16"/>
        <v>2.1607121414565582E-3</v>
      </c>
      <c r="AD58" s="53">
        <f t="shared" si="16"/>
        <v>2.1607121414565582E-3</v>
      </c>
      <c r="AE58" s="53">
        <f t="shared" si="16"/>
        <v>2.1607121414565582E-3</v>
      </c>
      <c r="AF58" s="53">
        <f t="shared" si="16"/>
        <v>2.1607121414565582E-3</v>
      </c>
    </row>
    <row r="59" spans="1:32" hidden="1">
      <c r="B59" s="6"/>
      <c r="C59" s="759"/>
      <c r="D59" s="761"/>
      <c r="E59" s="24" t="s">
        <v>176</v>
      </c>
      <c r="F59" s="24" t="s">
        <v>62</v>
      </c>
      <c r="G59" s="75"/>
      <c r="H59" s="149">
        <f>1/H30*H44</f>
        <v>2.3847859931631646E-2</v>
      </c>
      <c r="I59" s="53">
        <f>H59</f>
        <v>2.3847859931631646E-2</v>
      </c>
      <c r="J59" s="53">
        <f t="shared" ref="J59:AF59" si="17">I59</f>
        <v>2.3847859931631646E-2</v>
      </c>
      <c r="K59" s="53">
        <f t="shared" si="17"/>
        <v>2.3847859931631646E-2</v>
      </c>
      <c r="L59" s="53">
        <f t="shared" si="17"/>
        <v>2.3847859931631646E-2</v>
      </c>
      <c r="M59" s="53">
        <f t="shared" si="17"/>
        <v>2.3847859931631646E-2</v>
      </c>
      <c r="N59" s="53">
        <f t="shared" si="17"/>
        <v>2.3847859931631646E-2</v>
      </c>
      <c r="O59" s="53">
        <f t="shared" si="17"/>
        <v>2.3847859931631646E-2</v>
      </c>
      <c r="P59" s="53">
        <f t="shared" si="17"/>
        <v>2.3847859931631646E-2</v>
      </c>
      <c r="Q59" s="53">
        <f t="shared" si="17"/>
        <v>2.3847859931631646E-2</v>
      </c>
      <c r="R59" s="53">
        <f t="shared" si="17"/>
        <v>2.3847859931631646E-2</v>
      </c>
      <c r="S59" s="53">
        <f t="shared" si="17"/>
        <v>2.3847859931631646E-2</v>
      </c>
      <c r="T59" s="53">
        <f t="shared" si="17"/>
        <v>2.3847859931631646E-2</v>
      </c>
      <c r="U59" s="53">
        <f t="shared" si="17"/>
        <v>2.3847859931631646E-2</v>
      </c>
      <c r="V59" s="53">
        <f t="shared" si="17"/>
        <v>2.3847859931631646E-2</v>
      </c>
      <c r="W59" s="53">
        <f t="shared" si="17"/>
        <v>2.3847859931631646E-2</v>
      </c>
      <c r="X59" s="53">
        <f t="shared" si="17"/>
        <v>2.3847859931631646E-2</v>
      </c>
      <c r="Y59" s="53">
        <f t="shared" si="17"/>
        <v>2.3847859931631646E-2</v>
      </c>
      <c r="Z59" s="53">
        <f t="shared" si="17"/>
        <v>2.3847859931631646E-2</v>
      </c>
      <c r="AA59" s="53">
        <f t="shared" si="17"/>
        <v>2.3847859931631646E-2</v>
      </c>
      <c r="AB59" s="53">
        <f t="shared" si="17"/>
        <v>2.3847859931631646E-2</v>
      </c>
      <c r="AC59" s="53">
        <f t="shared" si="17"/>
        <v>2.3847859931631646E-2</v>
      </c>
      <c r="AD59" s="53">
        <f t="shared" si="17"/>
        <v>2.3847859931631646E-2</v>
      </c>
      <c r="AE59" s="53">
        <f t="shared" si="17"/>
        <v>2.3847859931631646E-2</v>
      </c>
      <c r="AF59" s="53">
        <f t="shared" si="17"/>
        <v>2.3847859931631646E-2</v>
      </c>
    </row>
    <row r="60" spans="1:32" hidden="1">
      <c r="B60" s="6"/>
      <c r="C60" s="759"/>
      <c r="D60" s="761"/>
      <c r="E60" s="24" t="s">
        <v>177</v>
      </c>
      <c r="F60" s="24" t="s">
        <v>62</v>
      </c>
      <c r="G60" s="75"/>
      <c r="H60" s="489">
        <f>1/'Brændsler og emissioner'!$D$40*H46</f>
        <v>0.15858580778158049</v>
      </c>
      <c r="I60" s="53">
        <f t="shared" ref="I60:AF60" si="18">1/I30*I46</f>
        <v>0.34879576491549963</v>
      </c>
      <c r="J60" s="53">
        <f t="shared" si="18"/>
        <v>0.34879576491549963</v>
      </c>
      <c r="K60" s="53">
        <f t="shared" si="18"/>
        <v>0.34879576491549963</v>
      </c>
      <c r="L60" s="53">
        <f t="shared" si="18"/>
        <v>0.34879576491549963</v>
      </c>
      <c r="M60" s="53">
        <f t="shared" si="18"/>
        <v>0.34879576491549963</v>
      </c>
      <c r="N60" s="53">
        <f t="shared" si="18"/>
        <v>0.34879576491549963</v>
      </c>
      <c r="O60" s="53">
        <f t="shared" si="18"/>
        <v>0.34879576491549963</v>
      </c>
      <c r="P60" s="53">
        <f t="shared" si="18"/>
        <v>0.34879576491549963</v>
      </c>
      <c r="Q60" s="53">
        <f t="shared" si="18"/>
        <v>0.34879576491549963</v>
      </c>
      <c r="R60" s="53">
        <f t="shared" si="18"/>
        <v>0.34879576491549963</v>
      </c>
      <c r="S60" s="53">
        <f t="shared" si="18"/>
        <v>0.34879576491549963</v>
      </c>
      <c r="T60" s="53">
        <f t="shared" si="18"/>
        <v>0.34879576491549963</v>
      </c>
      <c r="U60" s="53">
        <f t="shared" si="18"/>
        <v>0.34879576491549963</v>
      </c>
      <c r="V60" s="53">
        <f t="shared" si="18"/>
        <v>0.34879576491549963</v>
      </c>
      <c r="W60" s="53">
        <f t="shared" si="18"/>
        <v>0.34879576491549963</v>
      </c>
      <c r="X60" s="53">
        <f t="shared" si="18"/>
        <v>0.34879576491549963</v>
      </c>
      <c r="Y60" s="53">
        <f t="shared" si="18"/>
        <v>0.34879576491549963</v>
      </c>
      <c r="Z60" s="53">
        <f t="shared" si="18"/>
        <v>0.34879576491549963</v>
      </c>
      <c r="AA60" s="53">
        <f t="shared" si="18"/>
        <v>0.34879576491549963</v>
      </c>
      <c r="AB60" s="53">
        <f t="shared" si="18"/>
        <v>0.34879576491549963</v>
      </c>
      <c r="AC60" s="53">
        <f t="shared" si="18"/>
        <v>0.34879576491549963</v>
      </c>
      <c r="AD60" s="53">
        <f t="shared" si="18"/>
        <v>0.34879576491549963</v>
      </c>
      <c r="AE60" s="53">
        <f t="shared" si="18"/>
        <v>0.34879576491549963</v>
      </c>
      <c r="AF60" s="53">
        <f t="shared" si="18"/>
        <v>0.34879576491549963</v>
      </c>
    </row>
    <row r="61" spans="1:32" hidden="1">
      <c r="B61" s="6"/>
      <c r="C61" s="759"/>
      <c r="D61" s="761"/>
      <c r="E61" s="24" t="s">
        <v>178</v>
      </c>
      <c r="F61" s="24" t="s">
        <v>62</v>
      </c>
      <c r="G61" s="75"/>
      <c r="H61" s="489">
        <f>1/'Brændsler og emissioner'!$D$40*H48</f>
        <v>0.34371387181292029</v>
      </c>
      <c r="I61" s="53">
        <f t="shared" ref="I61:AF61" si="19">1/I30*I48</f>
        <v>0.75596892627475132</v>
      </c>
      <c r="J61" s="53">
        <f t="shared" si="19"/>
        <v>0.75596892627475132</v>
      </c>
      <c r="K61" s="53">
        <f t="shared" si="19"/>
        <v>0.75596892627475132</v>
      </c>
      <c r="L61" s="53">
        <f t="shared" si="19"/>
        <v>0.75596892627475132</v>
      </c>
      <c r="M61" s="53">
        <f t="shared" si="19"/>
        <v>0.75596892627475132</v>
      </c>
      <c r="N61" s="53">
        <f t="shared" si="19"/>
        <v>0.75596892627475132</v>
      </c>
      <c r="O61" s="53">
        <f t="shared" si="19"/>
        <v>0.75596892627475132</v>
      </c>
      <c r="P61" s="53">
        <f t="shared" si="19"/>
        <v>0.75596892627475132</v>
      </c>
      <c r="Q61" s="53">
        <f t="shared" si="19"/>
        <v>0.75596892627475132</v>
      </c>
      <c r="R61" s="53">
        <f t="shared" si="19"/>
        <v>0.75596892627475132</v>
      </c>
      <c r="S61" s="53">
        <f t="shared" si="19"/>
        <v>0.75596892627475132</v>
      </c>
      <c r="T61" s="53">
        <f t="shared" si="19"/>
        <v>0.75596892627475132</v>
      </c>
      <c r="U61" s="53">
        <f t="shared" si="19"/>
        <v>0.75596892627475132</v>
      </c>
      <c r="V61" s="53">
        <f t="shared" si="19"/>
        <v>0.75596892627475132</v>
      </c>
      <c r="W61" s="53">
        <f t="shared" si="19"/>
        <v>0.75596892627475132</v>
      </c>
      <c r="X61" s="53">
        <f t="shared" si="19"/>
        <v>0.75596892627475132</v>
      </c>
      <c r="Y61" s="53">
        <f t="shared" si="19"/>
        <v>0.75596892627475132</v>
      </c>
      <c r="Z61" s="53">
        <f t="shared" si="19"/>
        <v>0.75596892627475132</v>
      </c>
      <c r="AA61" s="53">
        <f t="shared" si="19"/>
        <v>0.75596892627475132</v>
      </c>
      <c r="AB61" s="53">
        <f t="shared" si="19"/>
        <v>0.75596892627475132</v>
      </c>
      <c r="AC61" s="53">
        <f t="shared" si="19"/>
        <v>0.75596892627475132</v>
      </c>
      <c r="AD61" s="53">
        <f t="shared" si="19"/>
        <v>0.75596892627475132</v>
      </c>
      <c r="AE61" s="53">
        <f t="shared" si="19"/>
        <v>0.75596892627475132</v>
      </c>
      <c r="AF61" s="53">
        <f t="shared" si="19"/>
        <v>0.75596892627475132</v>
      </c>
    </row>
    <row r="62" spans="1:32" hidden="1">
      <c r="B62" s="6"/>
      <c r="C62" s="759"/>
      <c r="D62" s="761"/>
      <c r="E62" s="24" t="s">
        <v>179</v>
      </c>
      <c r="F62" s="24" t="s">
        <v>62</v>
      </c>
      <c r="G62" s="75"/>
      <c r="H62" s="489">
        <f>1/'Brændsler og emissioner'!$D$40*H50</f>
        <v>7.9138491393739782E-2</v>
      </c>
      <c r="I62" s="134">
        <f t="shared" ref="I62:AF62" si="20">1/I30*I50</f>
        <v>0.17405826552875317</v>
      </c>
      <c r="J62" s="134">
        <f t="shared" si="20"/>
        <v>0.17405826552875317</v>
      </c>
      <c r="K62" s="134">
        <f t="shared" si="20"/>
        <v>0.17405826552875317</v>
      </c>
      <c r="L62" s="134">
        <f t="shared" si="20"/>
        <v>0.17405826552875317</v>
      </c>
      <c r="M62" s="134">
        <f t="shared" si="20"/>
        <v>0.17405826552875317</v>
      </c>
      <c r="N62" s="134">
        <f t="shared" si="20"/>
        <v>0.17405826552875317</v>
      </c>
      <c r="O62" s="134">
        <f t="shared" si="20"/>
        <v>0.17405826552875317</v>
      </c>
      <c r="P62" s="134">
        <f t="shared" si="20"/>
        <v>0.17405826552875317</v>
      </c>
      <c r="Q62" s="134">
        <f t="shared" si="20"/>
        <v>0.17405826552875317</v>
      </c>
      <c r="R62" s="134">
        <f t="shared" si="20"/>
        <v>0.17405826552875317</v>
      </c>
      <c r="S62" s="134">
        <f t="shared" si="20"/>
        <v>0.17405826552875317</v>
      </c>
      <c r="T62" s="134">
        <f t="shared" si="20"/>
        <v>0.17405826552875317</v>
      </c>
      <c r="U62" s="134">
        <f t="shared" si="20"/>
        <v>0.17405826552875317</v>
      </c>
      <c r="V62" s="134">
        <f t="shared" si="20"/>
        <v>0.17405826552875317</v>
      </c>
      <c r="W62" s="134">
        <f t="shared" si="20"/>
        <v>0.17405826552875317</v>
      </c>
      <c r="X62" s="134">
        <f t="shared" si="20"/>
        <v>0.17405826552875317</v>
      </c>
      <c r="Y62" s="134">
        <f t="shared" si="20"/>
        <v>0.17405826552875317</v>
      </c>
      <c r="Z62" s="134">
        <f t="shared" si="20"/>
        <v>0.17405826552875317</v>
      </c>
      <c r="AA62" s="134">
        <f t="shared" si="20"/>
        <v>0.17405826552875317</v>
      </c>
      <c r="AB62" s="134">
        <f t="shared" si="20"/>
        <v>0.17405826552875317</v>
      </c>
      <c r="AC62" s="134">
        <f t="shared" si="20"/>
        <v>0.17405826552875317</v>
      </c>
      <c r="AD62" s="134">
        <f t="shared" si="20"/>
        <v>0.17405826552875317</v>
      </c>
      <c r="AE62" s="134">
        <f t="shared" si="20"/>
        <v>0.17405826552875317</v>
      </c>
      <c r="AF62" s="134">
        <f t="shared" si="20"/>
        <v>0.17405826552875317</v>
      </c>
    </row>
    <row r="63" spans="1:32" hidden="1">
      <c r="A63"/>
      <c r="B63" s="6"/>
      <c r="C63" s="759"/>
      <c r="D63" s="761"/>
      <c r="E63" s="24" t="s">
        <v>16</v>
      </c>
      <c r="F63" s="24" t="s">
        <v>62</v>
      </c>
      <c r="G63" s="75"/>
      <c r="H63" s="68">
        <f t="shared" ref="H63:AF63" si="21">-1/H30*H29*(H51*$E$12/3.6)</f>
        <v>-33.95959737526961</v>
      </c>
      <c r="I63" s="53">
        <f t="shared" si="21"/>
        <v>-33.277243898101119</v>
      </c>
      <c r="J63" s="53">
        <f t="shared" si="21"/>
        <v>-47.587562654403278</v>
      </c>
      <c r="K63" s="53">
        <f t="shared" si="21"/>
        <v>-62.567204301075265</v>
      </c>
      <c r="L63" s="53">
        <f t="shared" si="21"/>
        <v>-66.142473118279568</v>
      </c>
      <c r="M63" s="53">
        <f t="shared" si="21"/>
        <v>-64.354838709677423</v>
      </c>
      <c r="N63" s="53">
        <f t="shared" si="21"/>
        <v>-64.354838709677423</v>
      </c>
      <c r="O63" s="53">
        <f t="shared" si="21"/>
        <v>-67.930107526881713</v>
      </c>
      <c r="P63" s="53">
        <f t="shared" si="21"/>
        <v>-69.717741935483872</v>
      </c>
      <c r="Q63" s="53">
        <f t="shared" si="21"/>
        <v>-71.505376344086017</v>
      </c>
      <c r="R63" s="53">
        <f t="shared" si="21"/>
        <v>-69.717741935483872</v>
      </c>
      <c r="S63" s="53">
        <f t="shared" si="21"/>
        <v>-69.717741935483872</v>
      </c>
      <c r="T63" s="53">
        <f t="shared" si="21"/>
        <v>-69.717741935483872</v>
      </c>
      <c r="U63" s="53">
        <f t="shared" si="21"/>
        <v>-67.930107526881713</v>
      </c>
      <c r="V63" s="53">
        <f t="shared" si="21"/>
        <v>-67.930107526881713</v>
      </c>
      <c r="W63" s="53">
        <f t="shared" si="21"/>
        <v>-67.930107526881713</v>
      </c>
      <c r="X63" s="53">
        <f t="shared" si="21"/>
        <v>-67.930107526881713</v>
      </c>
      <c r="Y63" s="53">
        <f t="shared" si="21"/>
        <v>-66.142473118279568</v>
      </c>
      <c r="Z63" s="53">
        <f t="shared" si="21"/>
        <v>-67.930107526881713</v>
      </c>
      <c r="AA63" s="53">
        <f t="shared" si="21"/>
        <v>-66.142473118279568</v>
      </c>
      <c r="AB63" s="53">
        <f t="shared" si="21"/>
        <v>-67.930107526881713</v>
      </c>
      <c r="AC63" s="53">
        <f t="shared" si="21"/>
        <v>-67.930107526881713</v>
      </c>
      <c r="AD63" s="53">
        <f t="shared" si="21"/>
        <v>-67.930107526881713</v>
      </c>
      <c r="AE63" s="53">
        <f t="shared" si="21"/>
        <v>-67.930107526881713</v>
      </c>
      <c r="AF63" s="53">
        <f t="shared" si="21"/>
        <v>-67.930107526881713</v>
      </c>
    </row>
    <row r="64" spans="1:32" hidden="1">
      <c r="A64"/>
      <c r="B64" s="6"/>
      <c r="C64" s="190"/>
      <c r="D64" s="191"/>
      <c r="E64" s="24" t="s">
        <v>144</v>
      </c>
      <c r="F64" s="24" t="s">
        <v>62</v>
      </c>
      <c r="G64" s="75"/>
      <c r="H64" s="68">
        <f>-1/H30*H29*VLOOKUP("eltilskud-"&amp;$G$21,'Tilskud og afgifter'!$D$11:$AD$52,MATCH(H16,'Tilskud og afgifter'!$D$11:$AD$11,0),FALSE)</f>
        <v>0</v>
      </c>
      <c r="I64" s="53">
        <f>-1/I30*I29*VLOOKUP("eltilskud-"&amp;$G$21,'Tilskud og afgifter'!$D$11:$AD$52,MATCH(I16,'Tilskud og afgifter'!$D$11:$AD$11,0),FALSE)</f>
        <v>0</v>
      </c>
      <c r="J64" s="53">
        <f>-1/J30*J29*VLOOKUP("eltilskud-"&amp;$G$21,'Tilskud og afgifter'!$D$11:$AD$52,MATCH(J16,'Tilskud og afgifter'!$D$11:$AD$11,0),FALSE)</f>
        <v>0</v>
      </c>
      <c r="K64" s="53">
        <f>-1/K30*K29*VLOOKUP("eltilskud-"&amp;$G$21,'Tilskud og afgifter'!$D$11:$AD$52,MATCH(K16,'Tilskud og afgifter'!$D$11:$AD$11,0),FALSE)</f>
        <v>0</v>
      </c>
      <c r="L64" s="53">
        <f>-1/L30*L29*VLOOKUP("eltilskud-"&amp;$G$21,'Tilskud og afgifter'!$D$11:$AD$52,MATCH(L16,'Tilskud og afgifter'!$D$11:$AD$11,0),FALSE)</f>
        <v>0</v>
      </c>
      <c r="M64" s="53">
        <f>-1/M30*M29*VLOOKUP("eltilskud-"&amp;$G$21,'Tilskud og afgifter'!$D$11:$AD$52,MATCH(M16,'Tilskud og afgifter'!$D$11:$AD$11,0),FALSE)</f>
        <v>0</v>
      </c>
      <c r="N64" s="53">
        <f>-1/N30*N29*VLOOKUP("eltilskud-"&amp;$G$21,'Tilskud og afgifter'!$D$11:$AD$52,MATCH(N16,'Tilskud og afgifter'!$D$11:$AD$11,0),FALSE)</f>
        <v>0</v>
      </c>
      <c r="O64" s="53">
        <f>-1/O30*O29*VLOOKUP("eltilskud-"&amp;$G$21,'Tilskud og afgifter'!$D$11:$AD$52,MATCH(O16,'Tilskud og afgifter'!$D$11:$AD$11,0),FALSE)</f>
        <v>0</v>
      </c>
      <c r="P64" s="53">
        <f>-1/P30*P29*VLOOKUP("eltilskud-"&amp;$G$21,'Tilskud og afgifter'!$D$11:$AD$52,MATCH(P16,'Tilskud og afgifter'!$D$11:$AD$11,0),FALSE)</f>
        <v>0</v>
      </c>
      <c r="Q64" s="53">
        <f>-1/Q30*Q29*VLOOKUP("eltilskud-"&amp;$G$21,'Tilskud og afgifter'!$D$11:$AD$52,MATCH(Q16,'Tilskud og afgifter'!$D$11:$AD$11,0),FALSE)</f>
        <v>0</v>
      </c>
      <c r="R64" s="53">
        <f>-1/R30*R29*VLOOKUP("eltilskud-"&amp;$G$21,'Tilskud og afgifter'!$D$11:$AD$52,MATCH(R16,'Tilskud og afgifter'!$D$11:$AD$11,0),FALSE)</f>
        <v>0</v>
      </c>
      <c r="S64" s="53">
        <f>-1/S30*S29*VLOOKUP("eltilskud-"&amp;$G$21,'Tilskud og afgifter'!$D$11:$AD$52,MATCH(S16,'Tilskud og afgifter'!$D$11:$AD$11,0),FALSE)</f>
        <v>0</v>
      </c>
      <c r="T64" s="53">
        <f>-1/T30*T29*VLOOKUP("eltilskud-"&amp;$G$21,'Tilskud og afgifter'!$D$11:$AD$52,MATCH(T16,'Tilskud og afgifter'!$D$11:$AD$11,0),FALSE)</f>
        <v>0</v>
      </c>
      <c r="U64" s="53">
        <f>-1/U30*U29*VLOOKUP("eltilskud-"&amp;$G$21,'Tilskud og afgifter'!$D$11:$AD$52,MATCH(U16,'Tilskud og afgifter'!$D$11:$AD$11,0),FALSE)</f>
        <v>0</v>
      </c>
      <c r="V64" s="53">
        <f>-1/V30*V29*VLOOKUP("eltilskud-"&amp;$G$21,'Tilskud og afgifter'!$D$11:$AD$52,MATCH(V16,'Tilskud og afgifter'!$D$11:$AD$11,0),FALSE)</f>
        <v>0</v>
      </c>
      <c r="W64" s="53">
        <f>-1/W30*W29*VLOOKUP("eltilskud-"&amp;$G$21,'Tilskud og afgifter'!$D$11:$AD$52,MATCH(W16,'Tilskud og afgifter'!$D$11:$AD$11,0),FALSE)</f>
        <v>0</v>
      </c>
      <c r="X64" s="53">
        <f>-1/X30*X29*VLOOKUP("eltilskud-"&amp;$G$21,'Tilskud og afgifter'!$D$11:$AD$52,MATCH(X16,'Tilskud og afgifter'!$D$11:$AD$11,0),FALSE)</f>
        <v>0</v>
      </c>
      <c r="Y64" s="53">
        <f>-1/Y30*Y29*VLOOKUP("eltilskud-"&amp;$G$21,'Tilskud og afgifter'!$D$11:$AD$52,MATCH(Y16,'Tilskud og afgifter'!$D$11:$AD$11,0),FALSE)</f>
        <v>0</v>
      </c>
      <c r="Z64" s="53">
        <f>-1/Z30*Z29*VLOOKUP("eltilskud-"&amp;$G$21,'Tilskud og afgifter'!$D$11:$AD$52,MATCH(Z16,'Tilskud og afgifter'!$D$11:$AD$11,0),FALSE)</f>
        <v>0</v>
      </c>
      <c r="AA64" s="53">
        <f>-1/AA30*AA29*VLOOKUP("eltilskud-"&amp;$G$21,'Tilskud og afgifter'!$D$11:$AD$52,MATCH(AA16,'Tilskud og afgifter'!$D$11:$AD$11,0),FALSE)</f>
        <v>0</v>
      </c>
      <c r="AB64" s="53">
        <f>-1/AB30*AB29*VLOOKUP("eltilskud-"&amp;$G$21,'Tilskud og afgifter'!$D$11:$AD$52,MATCH(AB16,'Tilskud og afgifter'!$D$11:$AD$11,0),FALSE)</f>
        <v>0</v>
      </c>
      <c r="AC64" s="53">
        <f>-1/AC30*AC29*VLOOKUP("eltilskud-"&amp;$G$21,'Tilskud og afgifter'!$D$11:$AD$52,MATCH(AC16,'Tilskud og afgifter'!$D$11:$AD$11,0),FALSE)</f>
        <v>0</v>
      </c>
      <c r="AD64" s="53">
        <f>-1/AD30*AD29*VLOOKUP("eltilskud-"&amp;$G$21,'Tilskud og afgifter'!$D$11:$AD$52,MATCH(AD16,'Tilskud og afgifter'!$D$11:$AD$11,0),FALSE)</f>
        <v>0</v>
      </c>
      <c r="AE64" s="53">
        <f>-1/AE30*AE29*VLOOKUP("eltilskud-"&amp;$G$21,'Tilskud og afgifter'!$D$11:$AD$52,MATCH(AE16,'Tilskud og afgifter'!$D$11:$AD$11,0),FALSE)</f>
        <v>0</v>
      </c>
      <c r="AF64" s="53">
        <f>-1/AF30*AF29*VLOOKUP("eltilskud-"&amp;$G$21,'Tilskud og afgifter'!$D$11:$AD$52,MATCH(AF16,'Tilskud og afgifter'!$D$11:$AD$11,0),FALSE)</f>
        <v>0</v>
      </c>
    </row>
    <row r="65" spans="2:33" hidden="1">
      <c r="B65" s="6"/>
      <c r="C65" s="33"/>
      <c r="D65" s="30"/>
      <c r="E65" s="25" t="s">
        <v>17</v>
      </c>
      <c r="F65" s="25" t="s">
        <v>62</v>
      </c>
      <c r="G65" s="76"/>
      <c r="H65" s="53">
        <f>H40</f>
        <v>62.102858494809851</v>
      </c>
      <c r="I65" s="53">
        <f t="shared" ref="I65:AF65" si="22">I40</f>
        <v>62.102858494809851</v>
      </c>
      <c r="J65" s="53">
        <f t="shared" si="22"/>
        <v>62.102858494809851</v>
      </c>
      <c r="K65" s="53">
        <f t="shared" si="22"/>
        <v>62.102858494809851</v>
      </c>
      <c r="L65" s="53">
        <f t="shared" si="22"/>
        <v>62.102858494809851</v>
      </c>
      <c r="M65" s="53">
        <f t="shared" si="22"/>
        <v>62.102858494809851</v>
      </c>
      <c r="N65" s="53">
        <f t="shared" si="22"/>
        <v>62.102858494809851</v>
      </c>
      <c r="O65" s="53">
        <f t="shared" si="22"/>
        <v>62.102858494809851</v>
      </c>
      <c r="P65" s="53">
        <f t="shared" si="22"/>
        <v>62.102858494809851</v>
      </c>
      <c r="Q65" s="53">
        <f t="shared" si="22"/>
        <v>62.102858494809851</v>
      </c>
      <c r="R65" s="53">
        <f t="shared" si="22"/>
        <v>62.102858494809851</v>
      </c>
      <c r="S65" s="53">
        <f t="shared" si="22"/>
        <v>62.102858494809851</v>
      </c>
      <c r="T65" s="53">
        <f t="shared" si="22"/>
        <v>62.102858494809851</v>
      </c>
      <c r="U65" s="53">
        <f t="shared" si="22"/>
        <v>62.102858494809851</v>
      </c>
      <c r="V65" s="53">
        <f t="shared" si="22"/>
        <v>62.102858494809851</v>
      </c>
      <c r="W65" s="53">
        <f t="shared" si="22"/>
        <v>62.102858494809851</v>
      </c>
      <c r="X65" s="53">
        <f t="shared" si="22"/>
        <v>62.102858494809851</v>
      </c>
      <c r="Y65" s="53">
        <f t="shared" si="22"/>
        <v>62.102858494809851</v>
      </c>
      <c r="Z65" s="53">
        <f t="shared" si="22"/>
        <v>62.102858494809851</v>
      </c>
      <c r="AA65" s="53">
        <f t="shared" si="22"/>
        <v>62.102858494809851</v>
      </c>
      <c r="AB65" s="53">
        <f t="shared" si="22"/>
        <v>62.102858494809851</v>
      </c>
      <c r="AC65" s="53">
        <f t="shared" si="22"/>
        <v>62.102858494809851</v>
      </c>
      <c r="AD65" s="53">
        <f t="shared" si="22"/>
        <v>62.102858494809851</v>
      </c>
      <c r="AE65" s="53">
        <f t="shared" si="22"/>
        <v>62.102858494809851</v>
      </c>
      <c r="AF65" s="53">
        <f t="shared" si="22"/>
        <v>62.102858494809851</v>
      </c>
    </row>
    <row r="66" spans="2:33" s="80" customFormat="1" hidden="1">
      <c r="B66" s="81"/>
      <c r="C66" s="82"/>
      <c r="D66" s="82"/>
      <c r="E66" s="83" t="s">
        <v>136</v>
      </c>
      <c r="F66" s="83" t="s">
        <v>62</v>
      </c>
      <c r="G66" s="83"/>
      <c r="H66" s="97">
        <f>IF(H24=0,0,SUM(H52:H63))</f>
        <v>118.44452869536467</v>
      </c>
      <c r="I66" s="96">
        <f t="shared" ref="I66:AF66" si="23">IF(I24=0,0,SUM(I52:I63))</f>
        <v>128.08786688191347</v>
      </c>
      <c r="J66" s="96">
        <f t="shared" si="23"/>
        <v>137.5826521766308</v>
      </c>
      <c r="K66" s="96">
        <f>IF(K24=0,0,SUM(K52:K63))</f>
        <v>134.46175751577996</v>
      </c>
      <c r="L66" s="96">
        <f t="shared" si="23"/>
        <v>0</v>
      </c>
      <c r="M66" s="96">
        <f t="shared" si="23"/>
        <v>0</v>
      </c>
      <c r="N66" s="96">
        <f t="shared" si="23"/>
        <v>0</v>
      </c>
      <c r="O66" s="96">
        <f t="shared" si="23"/>
        <v>0</v>
      </c>
      <c r="P66" s="96">
        <f t="shared" si="23"/>
        <v>0</v>
      </c>
      <c r="Q66" s="96">
        <f t="shared" si="23"/>
        <v>0</v>
      </c>
      <c r="R66" s="96">
        <f t="shared" si="23"/>
        <v>0</v>
      </c>
      <c r="S66" s="96">
        <f t="shared" si="23"/>
        <v>0</v>
      </c>
      <c r="T66" s="96">
        <f t="shared" si="23"/>
        <v>0</v>
      </c>
      <c r="U66" s="96">
        <f t="shared" si="23"/>
        <v>0</v>
      </c>
      <c r="V66" s="96">
        <f t="shared" si="23"/>
        <v>0</v>
      </c>
      <c r="W66" s="96">
        <f t="shared" si="23"/>
        <v>0</v>
      </c>
      <c r="X66" s="96">
        <f t="shared" si="23"/>
        <v>0</v>
      </c>
      <c r="Y66" s="96">
        <f t="shared" si="23"/>
        <v>0</v>
      </c>
      <c r="Z66" s="96">
        <f t="shared" si="23"/>
        <v>0</v>
      </c>
      <c r="AA66" s="96">
        <f t="shared" si="23"/>
        <v>0</v>
      </c>
      <c r="AB66" s="96">
        <f t="shared" si="23"/>
        <v>0</v>
      </c>
      <c r="AC66" s="96">
        <f t="shared" si="23"/>
        <v>0</v>
      </c>
      <c r="AD66" s="96">
        <f t="shared" si="23"/>
        <v>0</v>
      </c>
      <c r="AE66" s="96">
        <f t="shared" si="23"/>
        <v>0</v>
      </c>
      <c r="AF66" s="96">
        <f t="shared" si="23"/>
        <v>0</v>
      </c>
      <c r="AG66" s="81"/>
    </row>
    <row r="67" spans="2:33" hidden="1">
      <c r="B67" s="3"/>
      <c r="C67" s="82"/>
      <c r="D67" s="82"/>
      <c r="E67" s="83" t="s">
        <v>137</v>
      </c>
      <c r="F67" s="83" t="s">
        <v>62</v>
      </c>
      <c r="G67" s="83"/>
      <c r="H67" s="97">
        <f t="shared" ref="H67:AF67" si="24">H78*SUM(H54:H63)+H77*H76</f>
        <v>5.230004996392184</v>
      </c>
      <c r="I67" s="96">
        <f t="shared" si="24"/>
        <v>6.0946390925385483</v>
      </c>
      <c r="J67" s="96">
        <f t="shared" si="24"/>
        <v>9.1350204410772093</v>
      </c>
      <c r="K67" s="96">
        <f t="shared" si="24"/>
        <v>11.01162959736525</v>
      </c>
      <c r="L67" s="96">
        <f t="shared" si="24"/>
        <v>11.295966504008476</v>
      </c>
      <c r="M67" s="96">
        <f t="shared" si="24"/>
        <v>11.336149541182893</v>
      </c>
      <c r="N67" s="96">
        <f t="shared" si="24"/>
        <v>11.364962024499748</v>
      </c>
      <c r="O67" s="96">
        <f t="shared" si="24"/>
        <v>11.520111367873222</v>
      </c>
      <c r="P67" s="96">
        <f t="shared" si="24"/>
        <v>11.648446102771841</v>
      </c>
      <c r="Q67" s="96">
        <f t="shared" si="24"/>
        <v>11.834989804620715</v>
      </c>
      <c r="R67" s="96">
        <f t="shared" si="24"/>
        <v>12.150490165252799</v>
      </c>
      <c r="S67" s="96">
        <f t="shared" si="24"/>
        <v>12.679167022607547</v>
      </c>
      <c r="T67" s="96">
        <f t="shared" si="24"/>
        <v>13.337606290189282</v>
      </c>
      <c r="U67" s="96">
        <f t="shared" si="24"/>
        <v>14.381759240076057</v>
      </c>
      <c r="V67" s="96">
        <f t="shared" si="24"/>
        <v>15.389256810017397</v>
      </c>
      <c r="W67" s="96">
        <f t="shared" si="24"/>
        <v>15.853395475613773</v>
      </c>
      <c r="X67" s="96">
        <f t="shared" si="24"/>
        <v>16.322779620951469</v>
      </c>
      <c r="Y67" s="96">
        <f t="shared" si="24"/>
        <v>17.135944546637997</v>
      </c>
      <c r="Z67" s="96">
        <f t="shared" si="24"/>
        <v>17.289116474139927</v>
      </c>
      <c r="AA67" s="96">
        <f t="shared" si="24"/>
        <v>18.121331936994601</v>
      </c>
      <c r="AB67" s="96">
        <f t="shared" si="24"/>
        <v>18.320691132303093</v>
      </c>
      <c r="AC67" s="96">
        <f t="shared" si="24"/>
        <v>18.865511508947829</v>
      </c>
      <c r="AD67" s="96">
        <f t="shared" si="24"/>
        <v>19.41739050510774</v>
      </c>
      <c r="AE67" s="96">
        <f t="shared" si="24"/>
        <v>19.982412473434454</v>
      </c>
      <c r="AF67" s="96">
        <f t="shared" si="24"/>
        <v>20.557210081530847</v>
      </c>
    </row>
    <row r="68" spans="2:33" hidden="1">
      <c r="B68" s="3"/>
      <c r="C68" s="3"/>
      <c r="D68" s="3"/>
      <c r="E68" s="3"/>
      <c r="F68" s="3"/>
      <c r="G68" s="3"/>
      <c r="H68" s="529"/>
      <c r="I68" s="529"/>
      <c r="J68" s="529"/>
      <c r="K68" s="529"/>
      <c r="L68" s="529"/>
      <c r="M68" s="529"/>
      <c r="N68" s="529"/>
      <c r="O68" s="529"/>
      <c r="P68" s="529"/>
      <c r="Q68" s="529"/>
      <c r="R68" s="529"/>
      <c r="S68" s="529"/>
      <c r="T68" s="529"/>
      <c r="U68" s="529"/>
      <c r="V68" s="529"/>
      <c r="W68" s="529"/>
      <c r="X68" s="529"/>
      <c r="Y68" s="529"/>
      <c r="Z68" s="529"/>
      <c r="AA68" s="529"/>
      <c r="AB68" s="529"/>
      <c r="AC68" s="529"/>
      <c r="AD68" s="529"/>
      <c r="AE68" s="529"/>
      <c r="AF68" s="529"/>
    </row>
    <row r="69" spans="2:33" hidden="1">
      <c r="B69" s="3"/>
      <c r="C69" s="3"/>
      <c r="D69" s="3"/>
      <c r="E69" s="3"/>
      <c r="F69" s="3"/>
      <c r="G69" s="3"/>
      <c r="H69" s="3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</row>
    <row r="70" spans="2:33" ht="15" hidden="1" customHeight="1">
      <c r="B70" s="3"/>
      <c r="C70" s="758" t="s">
        <v>444</v>
      </c>
      <c r="D70" s="20"/>
      <c r="E70" s="106" t="s">
        <v>423</v>
      </c>
      <c r="F70" s="106"/>
      <c r="G70" s="638">
        <f>VLOOKUP($C$3,'Tekniske data'!$C$6:$R$37,MATCH(E70,'Tekniske data'!$C$5:$R$5,0),FALSE)</f>
        <v>0.41666666666666669</v>
      </c>
      <c r="H70" s="245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106"/>
      <c r="AC70" s="106"/>
      <c r="AD70" s="106"/>
      <c r="AE70" s="106"/>
      <c r="AF70" s="106"/>
    </row>
    <row r="71" spans="2:33" hidden="1">
      <c r="B71" s="3"/>
      <c r="C71" s="759"/>
      <c r="D71" s="8"/>
      <c r="E71" s="22" t="s">
        <v>196</v>
      </c>
      <c r="F71" s="22" t="s">
        <v>431</v>
      </c>
      <c r="G71" s="625">
        <f>G28*G30*3.6/G70</f>
        <v>19.063373416053917</v>
      </c>
      <c r="H71" s="72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2"/>
      <c r="AC71" s="22"/>
      <c r="AD71" s="22"/>
      <c r="AE71" s="22"/>
      <c r="AF71" s="22"/>
    </row>
    <row r="72" spans="2:33" hidden="1">
      <c r="B72" s="3"/>
      <c r="C72" s="759"/>
      <c r="D72" s="8"/>
      <c r="E72" s="22" t="s">
        <v>348</v>
      </c>
      <c r="F72" s="22" t="s">
        <v>431</v>
      </c>
      <c r="G72" s="22"/>
      <c r="H72" s="72">
        <f>'Tilskud og afgifter'!F45*3.6</f>
        <v>0</v>
      </c>
      <c r="I72" s="22">
        <f>'Tilskud og afgifter'!G45*3.6</f>
        <v>0</v>
      </c>
      <c r="J72" s="22">
        <f>'Tilskud og afgifter'!H45*3.6</f>
        <v>0</v>
      </c>
      <c r="K72" s="22">
        <f>'Tilskud og afgifter'!I45*3.6</f>
        <v>0</v>
      </c>
      <c r="L72" s="22">
        <f>'Tilskud og afgifter'!J45*3.6</f>
        <v>0</v>
      </c>
      <c r="M72" s="22">
        <f>'Tilskud og afgifter'!K45*3.6</f>
        <v>0</v>
      </c>
      <c r="N72" s="22">
        <f>'Tilskud og afgifter'!L45*3.6</f>
        <v>0</v>
      </c>
      <c r="O72" s="22">
        <f>'Tilskud og afgifter'!M45*3.6</f>
        <v>0</v>
      </c>
      <c r="P72" s="22">
        <f>'Tilskud og afgifter'!N45*3.6</f>
        <v>0</v>
      </c>
      <c r="Q72" s="22">
        <f>'Tilskud og afgifter'!O45*3.6</f>
        <v>0</v>
      </c>
      <c r="R72" s="22">
        <f>'Tilskud og afgifter'!P45*3.6</f>
        <v>0</v>
      </c>
      <c r="S72" s="22">
        <f>'Tilskud og afgifter'!Q45*3.6</f>
        <v>0</v>
      </c>
      <c r="T72" s="22">
        <f>'Tilskud og afgifter'!R45*3.6</f>
        <v>0</v>
      </c>
      <c r="U72" s="22">
        <f>'Tilskud og afgifter'!S45*3.6</f>
        <v>0</v>
      </c>
      <c r="V72" s="22">
        <f>'Tilskud og afgifter'!T45*3.6</f>
        <v>0</v>
      </c>
      <c r="W72" s="22">
        <f>'Tilskud og afgifter'!U45*3.6</f>
        <v>0</v>
      </c>
      <c r="X72" s="22">
        <f>'Tilskud og afgifter'!V45*3.6</f>
        <v>0</v>
      </c>
      <c r="Y72" s="22">
        <f>'Tilskud og afgifter'!W45*3.6</f>
        <v>0</v>
      </c>
      <c r="Z72" s="22">
        <f>'Tilskud og afgifter'!X45*3.6</f>
        <v>0</v>
      </c>
      <c r="AA72" s="22">
        <f>'Tilskud og afgifter'!Y45*3.6</f>
        <v>0</v>
      </c>
      <c r="AB72" s="22">
        <f>'Tilskud og afgifter'!Z45*3.6</f>
        <v>0</v>
      </c>
      <c r="AC72" s="22">
        <f>'Tilskud og afgifter'!AA45*3.6</f>
        <v>0</v>
      </c>
      <c r="AD72" s="22">
        <f>'Tilskud og afgifter'!AB45*3.6</f>
        <v>0</v>
      </c>
      <c r="AE72" s="22">
        <f>'Tilskud og afgifter'!AC45*3.6</f>
        <v>0</v>
      </c>
      <c r="AF72" s="22">
        <f>'Tilskud og afgifter'!AD45*3.6</f>
        <v>0</v>
      </c>
    </row>
    <row r="73" spans="2:33" hidden="1">
      <c r="B73" s="3"/>
      <c r="C73" s="759"/>
      <c r="D73" s="8"/>
      <c r="E73" s="22" t="s">
        <v>421</v>
      </c>
      <c r="F73" s="22" t="s">
        <v>431</v>
      </c>
      <c r="G73" s="22"/>
      <c r="H73" s="68">
        <f t="shared" ref="H73:AF73" si="25">(H39+H42)*3.6/$G$70+$G$71-H72</f>
        <v>176.93795235096513</v>
      </c>
      <c r="I73" s="53">
        <f t="shared" si="25"/>
        <v>217.5155334160539</v>
      </c>
      <c r="J73" s="53">
        <f t="shared" si="25"/>
        <v>334.40811634817999</v>
      </c>
      <c r="K73" s="53">
        <f t="shared" si="25"/>
        <v>392.639307547356</v>
      </c>
      <c r="L73" s="53">
        <f t="shared" si="25"/>
        <v>398.50604372758289</v>
      </c>
      <c r="M73" s="53">
        <f t="shared" si="25"/>
        <v>404.52686322678659</v>
      </c>
      <c r="N73" s="53">
        <f t="shared" si="25"/>
        <v>405.94167140757742</v>
      </c>
      <c r="O73" s="53">
        <f t="shared" si="25"/>
        <v>405.4647814810063</v>
      </c>
      <c r="P73" s="53">
        <f t="shared" si="25"/>
        <v>407.71885866167707</v>
      </c>
      <c r="Q73" s="53">
        <f t="shared" si="25"/>
        <v>412.83122895547319</v>
      </c>
      <c r="R73" s="53">
        <f t="shared" si="25"/>
        <v>420.69735470661016</v>
      </c>
      <c r="S73" s="53">
        <f t="shared" si="25"/>
        <v>428.63417293128555</v>
      </c>
      <c r="T73" s="53">
        <f t="shared" si="25"/>
        <v>436.58117243416353</v>
      </c>
      <c r="U73" s="53">
        <f t="shared" si="25"/>
        <v>444.64557089566074</v>
      </c>
      <c r="V73" s="53">
        <f t="shared" si="25"/>
        <v>452.6914938119611</v>
      </c>
      <c r="W73" s="53">
        <f t="shared" si="25"/>
        <v>460.28851549044265</v>
      </c>
      <c r="X73" s="53">
        <f t="shared" si="25"/>
        <v>467.97139518132997</v>
      </c>
      <c r="Y73" s="53">
        <f t="shared" si="25"/>
        <v>475.82845281432043</v>
      </c>
      <c r="Z73" s="53">
        <f t="shared" si="25"/>
        <v>483.78839679431877</v>
      </c>
      <c r="AA73" s="53">
        <f t="shared" si="25"/>
        <v>491.95727361967721</v>
      </c>
      <c r="AB73" s="53">
        <f t="shared" si="25"/>
        <v>500.67321079913341</v>
      </c>
      <c r="AC73" s="53">
        <f t="shared" si="25"/>
        <v>509.59083072405446</v>
      </c>
      <c r="AD73" s="53">
        <f t="shared" si="25"/>
        <v>518.62398613319988</v>
      </c>
      <c r="AE73" s="53">
        <f t="shared" si="25"/>
        <v>527.87226571077156</v>
      </c>
      <c r="AF73" s="53">
        <f t="shared" si="25"/>
        <v>537.28055296009325</v>
      </c>
    </row>
    <row r="74" spans="2:33" hidden="1">
      <c r="B74" s="3"/>
      <c r="C74" s="759"/>
      <c r="D74" s="8"/>
      <c r="E74" s="22" t="s">
        <v>435</v>
      </c>
      <c r="F74" s="22"/>
      <c r="G74" s="22"/>
      <c r="H74" s="187" t="str">
        <f t="shared" ref="H74:AF74" si="26">IF(H73&lt;H51,"JA","NEJ")</f>
        <v>JA</v>
      </c>
      <c r="I74" s="188" t="str">
        <f t="shared" si="26"/>
        <v>NEJ</v>
      </c>
      <c r="J74" s="188" t="str">
        <f t="shared" si="26"/>
        <v>NEJ</v>
      </c>
      <c r="K74" s="188" t="str">
        <f t="shared" si="26"/>
        <v>NEJ</v>
      </c>
      <c r="L74" s="188" t="str">
        <f t="shared" si="26"/>
        <v>NEJ</v>
      </c>
      <c r="M74" s="188" t="str">
        <f t="shared" si="26"/>
        <v>NEJ</v>
      </c>
      <c r="N74" s="188" t="str">
        <f t="shared" si="26"/>
        <v>NEJ</v>
      </c>
      <c r="O74" s="188" t="str">
        <f t="shared" si="26"/>
        <v>NEJ</v>
      </c>
      <c r="P74" s="188" t="str">
        <f t="shared" si="26"/>
        <v>NEJ</v>
      </c>
      <c r="Q74" s="188" t="str">
        <f t="shared" si="26"/>
        <v>NEJ</v>
      </c>
      <c r="R74" s="188" t="str">
        <f t="shared" si="26"/>
        <v>NEJ</v>
      </c>
      <c r="S74" s="188" t="str">
        <f t="shared" si="26"/>
        <v>NEJ</v>
      </c>
      <c r="T74" s="188" t="str">
        <f t="shared" si="26"/>
        <v>NEJ</v>
      </c>
      <c r="U74" s="188" t="str">
        <f t="shared" si="26"/>
        <v>NEJ</v>
      </c>
      <c r="V74" s="188" t="str">
        <f t="shared" si="26"/>
        <v>NEJ</v>
      </c>
      <c r="W74" s="188" t="str">
        <f t="shared" si="26"/>
        <v>NEJ</v>
      </c>
      <c r="X74" s="188" t="str">
        <f t="shared" si="26"/>
        <v>NEJ</v>
      </c>
      <c r="Y74" s="188" t="str">
        <f t="shared" si="26"/>
        <v>NEJ</v>
      </c>
      <c r="Z74" s="188" t="str">
        <f t="shared" si="26"/>
        <v>NEJ</v>
      </c>
      <c r="AA74" s="188" t="str">
        <f t="shared" si="26"/>
        <v>NEJ</v>
      </c>
      <c r="AB74" s="188" t="str">
        <f t="shared" si="26"/>
        <v>NEJ</v>
      </c>
      <c r="AC74" s="188" t="str">
        <f t="shared" si="26"/>
        <v>NEJ</v>
      </c>
      <c r="AD74" s="188" t="str">
        <f t="shared" si="26"/>
        <v>NEJ</v>
      </c>
      <c r="AE74" s="188" t="str">
        <f t="shared" si="26"/>
        <v>NEJ</v>
      </c>
      <c r="AF74" s="188" t="str">
        <f t="shared" si="26"/>
        <v>NEJ</v>
      </c>
    </row>
    <row r="75" spans="2:33" hidden="1">
      <c r="B75" s="3"/>
      <c r="C75" s="759"/>
      <c r="D75" s="8"/>
      <c r="E75" s="22" t="s">
        <v>387</v>
      </c>
      <c r="F75" s="22"/>
      <c r="G75" s="626">
        <f>VLOOKUP($C$3,'Tekniske data'!$C$6:$R$37,MATCH(E75,'Tekniske data'!$C$5:$R$5,0),FALSE)</f>
        <v>0.1044776119402985</v>
      </c>
      <c r="H75" s="7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</row>
    <row r="76" spans="2:33" hidden="1">
      <c r="B76" s="3"/>
      <c r="C76" s="759"/>
      <c r="D76" s="8"/>
      <c r="E76" s="22" t="s">
        <v>422</v>
      </c>
      <c r="F76" s="22" t="s">
        <v>432</v>
      </c>
      <c r="G76" s="22"/>
      <c r="H76" s="68">
        <f t="shared" ref="H76:AF76" si="27">$G$75*H51/3.6</f>
        <v>5.5132103620495316</v>
      </c>
      <c r="I76" s="53">
        <f t="shared" si="27"/>
        <v>5.4024328925956251</v>
      </c>
      <c r="J76" s="53">
        <f t="shared" si="27"/>
        <v>7.7256582471144357</v>
      </c>
      <c r="K76" s="53">
        <f t="shared" si="27"/>
        <v>10.157545605306797</v>
      </c>
      <c r="L76" s="53">
        <f t="shared" si="27"/>
        <v>10.7379767827529</v>
      </c>
      <c r="M76" s="53">
        <f t="shared" si="27"/>
        <v>10.44776119402985</v>
      </c>
      <c r="N76" s="53">
        <f t="shared" si="27"/>
        <v>10.44776119402985</v>
      </c>
      <c r="O76" s="53">
        <f t="shared" si="27"/>
        <v>11.028192371475955</v>
      </c>
      <c r="P76" s="53">
        <f t="shared" si="27"/>
        <v>11.318407960199005</v>
      </c>
      <c r="Q76" s="53">
        <f t="shared" si="27"/>
        <v>11.608623548922056</v>
      </c>
      <c r="R76" s="53">
        <f t="shared" si="27"/>
        <v>11.318407960199005</v>
      </c>
      <c r="S76" s="53">
        <f t="shared" si="27"/>
        <v>11.318407960199005</v>
      </c>
      <c r="T76" s="53">
        <f t="shared" si="27"/>
        <v>11.318407960199005</v>
      </c>
      <c r="U76" s="53">
        <f t="shared" si="27"/>
        <v>11.028192371475955</v>
      </c>
      <c r="V76" s="53">
        <f t="shared" si="27"/>
        <v>11.028192371475955</v>
      </c>
      <c r="W76" s="53">
        <f t="shared" si="27"/>
        <v>11.028192371475955</v>
      </c>
      <c r="X76" s="53">
        <f t="shared" si="27"/>
        <v>11.028192371475955</v>
      </c>
      <c r="Y76" s="53">
        <f t="shared" si="27"/>
        <v>10.7379767827529</v>
      </c>
      <c r="Z76" s="53">
        <f t="shared" si="27"/>
        <v>11.028192371475955</v>
      </c>
      <c r="AA76" s="53">
        <f t="shared" si="27"/>
        <v>10.7379767827529</v>
      </c>
      <c r="AB76" s="53">
        <f t="shared" si="27"/>
        <v>11.028192371475955</v>
      </c>
      <c r="AC76" s="53">
        <f t="shared" si="27"/>
        <v>11.028192371475955</v>
      </c>
      <c r="AD76" s="53">
        <f t="shared" si="27"/>
        <v>11.028192371475955</v>
      </c>
      <c r="AE76" s="53">
        <f t="shared" si="27"/>
        <v>11.028192371475955</v>
      </c>
      <c r="AF76" s="53">
        <f t="shared" si="27"/>
        <v>11.028192371475955</v>
      </c>
    </row>
    <row r="77" spans="2:33" hidden="1">
      <c r="B77" s="3"/>
      <c r="C77" s="759"/>
      <c r="D77" s="8"/>
      <c r="E77" s="22" t="s">
        <v>436</v>
      </c>
      <c r="F77" s="22"/>
      <c r="G77" s="22"/>
      <c r="H77" s="640">
        <f>J77</f>
        <v>0.9</v>
      </c>
      <c r="I77" s="641">
        <f>J77</f>
        <v>0.9</v>
      </c>
      <c r="J77" s="642">
        <v>0.9</v>
      </c>
      <c r="K77" s="641">
        <f>J77</f>
        <v>0.9</v>
      </c>
      <c r="L77" s="642">
        <v>0.9</v>
      </c>
      <c r="M77" s="641">
        <f>L77+($Q$77-$L$77)/5</f>
        <v>0.9</v>
      </c>
      <c r="N77" s="641">
        <f>M77+($Q$77-$L$77)/5</f>
        <v>0.9</v>
      </c>
      <c r="O77" s="641">
        <f>N77+($Q$77-$L$77)/5</f>
        <v>0.9</v>
      </c>
      <c r="P77" s="641">
        <f>O77+($Q$77-$L$77)/5</f>
        <v>0.9</v>
      </c>
      <c r="Q77" s="642">
        <v>0.9</v>
      </c>
      <c r="R77" s="641">
        <f>Q77+($V$77-$Q$77)/5</f>
        <v>0.86</v>
      </c>
      <c r="S77" s="641">
        <f>R77+($V$77-$Q$77)/5</f>
        <v>0.82</v>
      </c>
      <c r="T77" s="641">
        <f>S77+($V$77-$Q$77)/5</f>
        <v>0.77999999999999992</v>
      </c>
      <c r="U77" s="641">
        <f>T77+($V$77-$Q$77)/5</f>
        <v>0.73999999999999988</v>
      </c>
      <c r="V77" s="642">
        <v>0.7</v>
      </c>
      <c r="W77" s="641">
        <f>V77+($AA$77-$V$77)/5</f>
        <v>0.7</v>
      </c>
      <c r="X77" s="641">
        <f>W77+($AA$77-$V$77)/5</f>
        <v>0.7</v>
      </c>
      <c r="Y77" s="641">
        <f>X77+($AA$77-$V$77)/5</f>
        <v>0.7</v>
      </c>
      <c r="Z77" s="641">
        <f>Y77+($AA$77-$V$77)/5</f>
        <v>0.7</v>
      </c>
      <c r="AA77" s="642">
        <v>0.7</v>
      </c>
      <c r="AB77" s="641">
        <f>AA77+($AF$77-$AA$77)/5</f>
        <v>0.7</v>
      </c>
      <c r="AC77" s="641">
        <f>AB77+($AF$77-$AA$77)/5</f>
        <v>0.7</v>
      </c>
      <c r="AD77" s="641">
        <f>AC77+($AF$77-$AA$77)/5</f>
        <v>0.7</v>
      </c>
      <c r="AE77" s="641">
        <f>AD77+($AF$77-$AA$77)/5</f>
        <v>0.7</v>
      </c>
      <c r="AF77" s="642">
        <v>0.7</v>
      </c>
    </row>
    <row r="78" spans="2:33" hidden="1">
      <c r="B78" s="3"/>
      <c r="C78" s="759"/>
      <c r="D78" s="8"/>
      <c r="E78" s="22" t="s">
        <v>437</v>
      </c>
      <c r="F78" s="22"/>
      <c r="G78" s="22"/>
      <c r="H78" s="640">
        <f t="shared" ref="H78:U78" si="28">1-H77</f>
        <v>9.9999999999999978E-2</v>
      </c>
      <c r="I78" s="641">
        <f t="shared" si="28"/>
        <v>9.9999999999999978E-2</v>
      </c>
      <c r="J78" s="643">
        <f t="shared" si="28"/>
        <v>9.9999999999999978E-2</v>
      </c>
      <c r="K78" s="641">
        <f t="shared" si="28"/>
        <v>9.9999999999999978E-2</v>
      </c>
      <c r="L78" s="643">
        <f t="shared" si="28"/>
        <v>9.9999999999999978E-2</v>
      </c>
      <c r="M78" s="641">
        <f t="shared" si="28"/>
        <v>9.9999999999999978E-2</v>
      </c>
      <c r="N78" s="641">
        <f t="shared" si="28"/>
        <v>9.9999999999999978E-2</v>
      </c>
      <c r="O78" s="641">
        <f t="shared" si="28"/>
        <v>9.9999999999999978E-2</v>
      </c>
      <c r="P78" s="641">
        <f t="shared" si="28"/>
        <v>9.9999999999999978E-2</v>
      </c>
      <c r="Q78" s="643">
        <f t="shared" si="28"/>
        <v>9.9999999999999978E-2</v>
      </c>
      <c r="R78" s="641">
        <f t="shared" si="28"/>
        <v>0.14000000000000001</v>
      </c>
      <c r="S78" s="641">
        <f t="shared" si="28"/>
        <v>0.18000000000000005</v>
      </c>
      <c r="T78" s="641">
        <f t="shared" si="28"/>
        <v>0.22000000000000008</v>
      </c>
      <c r="U78" s="641">
        <f t="shared" si="28"/>
        <v>0.26000000000000012</v>
      </c>
      <c r="V78" s="643">
        <f t="shared" ref="V78:AF78" si="29">1-V77</f>
        <v>0.30000000000000004</v>
      </c>
      <c r="W78" s="641">
        <f t="shared" si="29"/>
        <v>0.30000000000000004</v>
      </c>
      <c r="X78" s="641">
        <f t="shared" si="29"/>
        <v>0.30000000000000004</v>
      </c>
      <c r="Y78" s="641">
        <f t="shared" si="29"/>
        <v>0.30000000000000004</v>
      </c>
      <c r="Z78" s="641">
        <f t="shared" si="29"/>
        <v>0.30000000000000004</v>
      </c>
      <c r="AA78" s="643">
        <f t="shared" si="29"/>
        <v>0.30000000000000004</v>
      </c>
      <c r="AB78" s="641">
        <f t="shared" si="29"/>
        <v>0.30000000000000004</v>
      </c>
      <c r="AC78" s="641">
        <f t="shared" si="29"/>
        <v>0.30000000000000004</v>
      </c>
      <c r="AD78" s="641">
        <f t="shared" si="29"/>
        <v>0.30000000000000004</v>
      </c>
      <c r="AE78" s="641">
        <f t="shared" si="29"/>
        <v>0.30000000000000004</v>
      </c>
      <c r="AF78" s="643">
        <f t="shared" si="29"/>
        <v>0.30000000000000004</v>
      </c>
    </row>
    <row r="79" spans="2:33" hidden="1">
      <c r="B79" s="3"/>
      <c r="C79" s="764"/>
      <c r="D79" s="19"/>
      <c r="E79" s="23" t="s">
        <v>447</v>
      </c>
      <c r="F79" s="23" t="s">
        <v>432</v>
      </c>
      <c r="G79" s="23"/>
      <c r="H79" s="233">
        <f>H55+(H67-SUM(H54:H63))</f>
        <v>25.246795504992377</v>
      </c>
      <c r="I79" s="240">
        <f t="shared" ref="I79:AF79" si="30">I55+(I67-SUM(I54:I63))</f>
        <v>27.20122924450196</v>
      </c>
      <c r="J79" s="240">
        <f t="shared" si="30"/>
        <v>32.29463003445737</v>
      </c>
      <c r="K79" s="240">
        <f t="shared" si="30"/>
        <v>35.843897983842389</v>
      </c>
      <c r="L79" s="240">
        <f t="shared" si="30"/>
        <v>36.597580357968518</v>
      </c>
      <c r="M79" s="240">
        <f t="shared" si="30"/>
        <v>33.790238962640494</v>
      </c>
      <c r="N79" s="240">
        <f t="shared" si="30"/>
        <v>32.727635141265274</v>
      </c>
      <c r="O79" s="240">
        <f t="shared" si="30"/>
        <v>35.334206426183208</v>
      </c>
      <c r="P79" s="240">
        <f t="shared" si="30"/>
        <v>36.092919507660525</v>
      </c>
      <c r="Q79" s="240">
        <f t="shared" si="30"/>
        <v>36.875428979255247</v>
      </c>
      <c r="R79" s="240">
        <f t="shared" si="30"/>
        <v>34.176210325126831</v>
      </c>
      <c r="S79" s="240">
        <f t="shared" si="30"/>
        <v>33.441321280868664</v>
      </c>
      <c r="T79" s="240">
        <f t="shared" si="30"/>
        <v>32.798635635693799</v>
      </c>
      <c r="U79" s="240">
        <f t="shared" si="30"/>
        <v>30.715342987242352</v>
      </c>
      <c r="V79" s="240">
        <f t="shared" si="30"/>
        <v>30.343203437095699</v>
      </c>
      <c r="W79" s="240">
        <f t="shared" si="30"/>
        <v>29.386689848733141</v>
      </c>
      <c r="X79" s="240">
        <f t="shared" si="30"/>
        <v>28.393192627648556</v>
      </c>
      <c r="Y79" s="240">
        <f t="shared" si="30"/>
        <v>25.912349137108311</v>
      </c>
      <c r="Z79" s="240">
        <f t="shared" si="30"/>
        <v>26.302000520573078</v>
      </c>
      <c r="AA79" s="240">
        <f t="shared" si="30"/>
        <v>23.74932021074936</v>
      </c>
      <c r="AB79" s="240">
        <f t="shared" si="30"/>
        <v>24.091571022577892</v>
      </c>
      <c r="AC79" s="240">
        <f t="shared" si="30"/>
        <v>22.942754999955763</v>
      </c>
      <c r="AD79" s="240">
        <f t="shared" si="30"/>
        <v>21.750642260338559</v>
      </c>
      <c r="AE79" s="240">
        <f t="shared" si="30"/>
        <v>20.519830651979053</v>
      </c>
      <c r="AF79" s="240">
        <f t="shared" si="30"/>
        <v>19.24540440039803</v>
      </c>
    </row>
    <row r="80" spans="2:33" hidden="1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</row>
    <row r="81" spans="2:32" hidden="1">
      <c r="B81" s="3"/>
      <c r="C81" s="3"/>
      <c r="D81" s="3"/>
      <c r="E81" s="3"/>
      <c r="F81" s="3"/>
      <c r="G81" s="3"/>
      <c r="H81" s="52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</row>
    <row r="82" spans="2:32" hidden="1"/>
    <row r="83" spans="2:32">
      <c r="H83" s="639"/>
      <c r="I83" s="639"/>
      <c r="J83" s="639"/>
      <c r="K83" s="639"/>
      <c r="L83" s="639"/>
      <c r="M83" s="639"/>
      <c r="N83" s="639"/>
      <c r="O83" s="639"/>
      <c r="P83" s="639"/>
      <c r="Q83" s="639"/>
      <c r="R83" s="639"/>
      <c r="S83" s="639"/>
      <c r="T83" s="639"/>
      <c r="U83" s="639"/>
      <c r="V83" s="639"/>
      <c r="W83" s="639"/>
      <c r="X83" s="639"/>
      <c r="Y83" s="639"/>
      <c r="Z83" s="639"/>
      <c r="AA83" s="639"/>
      <c r="AB83" s="639"/>
      <c r="AC83" s="639"/>
      <c r="AD83" s="639"/>
      <c r="AE83" s="639"/>
      <c r="AF83" s="639"/>
    </row>
  </sheetData>
  <sheetProtection algorithmName="SHA-512" hashValue="TkPFAcAwU4Demd8IPBxC/EQfW9rt4xWqixc8554Z7HAkjhNYbOM7pC0J7T80+J0ySQG5rXvTyQyVRIABCVAoVQ==" saltValue="DDC5wkL5mhMo0j+aNS8pKQ==" spinCount="100000" sheet="1" objects="1" scenarios="1"/>
  <mergeCells count="6">
    <mergeCell ref="C70:C79"/>
    <mergeCell ref="D32:D37"/>
    <mergeCell ref="C39:C51"/>
    <mergeCell ref="D41:D50"/>
    <mergeCell ref="C52:C63"/>
    <mergeCell ref="D52:D63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900-000000000000}">
          <x14:formula1>
            <xm:f>Admin!$C$4:$C$6</xm:f>
          </x14:formula1>
          <xm:sqref>W22</xm:sqref>
        </x14:dataValidation>
        <x14:dataValidation type="list" allowBlank="1" showInputMessage="1" showErrorMessage="1" xr:uid="{00000000-0002-0000-0900-000001000000}">
          <x14:formula1>
            <xm:f>'Brændsels- og elpriser'!$E$12:$Q$12</xm:f>
          </x14:formula1>
          <xm:sqref>W21</xm:sqref>
        </x14:dataValidation>
        <x14:dataValidation type="list" allowBlank="1" showInputMessage="1" showErrorMessage="1" xr:uid="{00000000-0002-0000-0900-000002000000}">
          <x14:formula1>
            <xm:f>Admin!$D$4:$D$5</xm:f>
          </x14:formula1>
          <xm:sqref>I12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tabColor rgb="FFE49490"/>
  </sheetPr>
  <dimension ref="A1:AG264"/>
  <sheetViews>
    <sheetView topLeftCell="A265" zoomScale="80" zoomScaleNormal="80" workbookViewId="0">
      <selection sqref="A1:XFD264"/>
    </sheetView>
  </sheetViews>
  <sheetFormatPr defaultColWidth="9.109375" defaultRowHeight="14.4"/>
  <cols>
    <col min="1" max="2" width="2.6640625" style="1" customWidth="1"/>
    <col min="3" max="3" width="20.5546875" style="1" customWidth="1"/>
    <col min="4" max="4" width="7.44140625" style="1" customWidth="1"/>
    <col min="5" max="5" width="18.5546875" style="1" customWidth="1"/>
    <col min="6" max="7" width="13.88671875" style="1" customWidth="1"/>
    <col min="8" max="8" width="11.88671875" style="1" customWidth="1"/>
    <col min="9" max="11" width="13" style="1" bestFit="1" customWidth="1"/>
    <col min="12" max="12" width="13" style="1" customWidth="1"/>
    <col min="13" max="32" width="13" style="1" bestFit="1" customWidth="1"/>
    <col min="33" max="33" width="2.6640625" style="3" customWidth="1"/>
    <col min="34" max="16384" width="9.109375" style="1"/>
  </cols>
  <sheetData>
    <row r="1" spans="2:32" hidden="1"/>
    <row r="2" spans="2:32" hidden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2:32" ht="20.399999999999999" hidden="1" thickBot="1">
      <c r="B3" s="3"/>
      <c r="C3" s="2" t="s">
        <v>164</v>
      </c>
      <c r="D3" s="2" t="str">
        <f>VLOOKUP(C3,'Tekniske data'!C6:S29,MATCH("Titel",'Tekniske data'!C5:S5,0),FALSE)</f>
        <v>Amagerværket blok 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2:32" ht="15" hidden="1" thickTop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2:32" hidden="1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spans="2:32" hidden="1">
      <c r="B6" s="3"/>
      <c r="C6" s="51" t="s">
        <v>39</v>
      </c>
      <c r="D6" s="42" t="s">
        <v>195</v>
      </c>
      <c r="E6" s="42"/>
      <c r="F6" s="3"/>
      <c r="G6" s="55" t="s">
        <v>45</v>
      </c>
      <c r="H6" s="55"/>
      <c r="I6" s="55"/>
      <c r="J6" s="3"/>
      <c r="K6" s="50"/>
      <c r="L6" s="55" t="s">
        <v>142</v>
      </c>
      <c r="M6" s="5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2:32" hidden="1">
      <c r="B7" s="3"/>
      <c r="C7" s="36"/>
      <c r="D7" s="20"/>
      <c r="E7" s="37"/>
      <c r="F7" s="3"/>
      <c r="G7" s="62"/>
      <c r="H7" s="58"/>
      <c r="I7" s="59"/>
      <c r="J7" s="3"/>
      <c r="K7" s="6"/>
      <c r="L7" s="138" t="s">
        <v>33</v>
      </c>
      <c r="M7" s="139" t="s">
        <v>34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</row>
    <row r="8" spans="2:32" hidden="1">
      <c r="B8" s="3"/>
      <c r="C8" s="52" t="s">
        <v>58</v>
      </c>
      <c r="D8" s="22"/>
      <c r="E8" s="70">
        <f>Sammenligning!G10</f>
        <v>2019</v>
      </c>
      <c r="F8" s="34"/>
      <c r="G8" s="52" t="s">
        <v>326</v>
      </c>
      <c r="H8" s="8"/>
      <c r="I8" s="60">
        <f>VLOOKUP($C$3,'Tekniske data'!$C$6:$R$37,MATCH(G8,'Tekniske data'!$C$5:$R$5,0),FALSE)</f>
        <v>2020</v>
      </c>
      <c r="J8" s="3"/>
      <c r="K8" s="6"/>
      <c r="L8" s="140">
        <v>24</v>
      </c>
      <c r="M8" s="141">
        <v>298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</row>
    <row r="9" spans="2:32" hidden="1">
      <c r="B9" s="3"/>
      <c r="C9" s="52" t="s">
        <v>336</v>
      </c>
      <c r="D9" s="22"/>
      <c r="E9" s="71">
        <f>Sammenligning!G11</f>
        <v>0.04</v>
      </c>
      <c r="F9" s="34"/>
      <c r="G9" s="52" t="s">
        <v>46</v>
      </c>
      <c r="H9" s="24"/>
      <c r="I9" s="61">
        <v>30</v>
      </c>
      <c r="J9" s="3"/>
      <c r="K9" s="6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 spans="2:32" hidden="1">
      <c r="B10" s="3"/>
      <c r="C10" s="52" t="s">
        <v>60</v>
      </c>
      <c r="D10" s="22"/>
      <c r="E10" s="70" t="str">
        <f>Sammenligning!G13</f>
        <v>ENS's priser fra 2019</v>
      </c>
      <c r="F10" s="35"/>
      <c r="G10" s="72" t="s">
        <v>145</v>
      </c>
      <c r="H10" s="8"/>
      <c r="I10" s="60">
        <f>VLOOKUP($C$3,'Tekniske data'!$C$6:$R$37,MATCH(G10,'Tekniske data'!$C$5:$R$5,0),FALSE)</f>
        <v>240</v>
      </c>
      <c r="J10" s="3"/>
      <c r="K10" s="6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 spans="2:32" hidden="1">
      <c r="B11" s="3"/>
      <c r="C11" s="52" t="s">
        <v>138</v>
      </c>
      <c r="D11" s="8"/>
      <c r="E11" s="112">
        <f>VLOOKUP(E8,Inflation,2,FALSE)/VLOOKUP(2014,Inflation,2,FALSE)</f>
        <v>1.0837932575720344</v>
      </c>
      <c r="F11" s="34"/>
      <c r="G11" s="459"/>
      <c r="H11" s="460"/>
      <c r="I11" s="461"/>
      <c r="J11" s="3"/>
      <c r="K11" s="6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 spans="2:32" hidden="1">
      <c r="B12" s="3"/>
      <c r="C12" s="52" t="s">
        <v>307</v>
      </c>
      <c r="D12" s="8"/>
      <c r="E12" s="71">
        <f>Sammenligning!G15</f>
        <v>1.05</v>
      </c>
      <c r="F12" s="35"/>
      <c r="G12" s="457"/>
      <c r="H12" s="457"/>
      <c r="I12" s="458"/>
      <c r="J12" s="3"/>
      <c r="K12" s="6"/>
      <c r="L12" s="178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</row>
    <row r="13" spans="2:32" hidden="1">
      <c r="B13" s="3"/>
      <c r="C13" s="173" t="s">
        <v>154</v>
      </c>
      <c r="D13" s="19"/>
      <c r="E13" s="177">
        <v>7.42</v>
      </c>
      <c r="F13" s="34"/>
      <c r="G13" s="6"/>
      <c r="H13" s="6"/>
      <c r="I13" s="6"/>
      <c r="J13" s="3"/>
      <c r="K13" s="6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idden="1">
      <c r="B14" s="3"/>
      <c r="C14" s="6"/>
      <c r="D14" s="6"/>
      <c r="E14" s="6"/>
      <c r="F14" s="34"/>
      <c r="G14" s="34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2:32" hidden="1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2:32" hidden="1">
      <c r="B16" s="3"/>
      <c r="C16" s="18"/>
      <c r="D16" s="18"/>
      <c r="E16" s="18"/>
      <c r="F16" s="18"/>
      <c r="G16" s="179">
        <f>I8</f>
        <v>2020</v>
      </c>
      <c r="H16" s="180">
        <v>2016</v>
      </c>
      <c r="I16" s="18">
        <v>2017</v>
      </c>
      <c r="J16" s="18">
        <v>2018</v>
      </c>
      <c r="K16" s="18">
        <v>2019</v>
      </c>
      <c r="L16" s="18">
        <v>2020</v>
      </c>
      <c r="M16" s="18">
        <v>2021</v>
      </c>
      <c r="N16" s="18">
        <v>2022</v>
      </c>
      <c r="O16" s="18">
        <v>2023</v>
      </c>
      <c r="P16" s="18">
        <v>2024</v>
      </c>
      <c r="Q16" s="18">
        <v>2025</v>
      </c>
      <c r="R16" s="18">
        <v>2026</v>
      </c>
      <c r="S16" s="18">
        <v>2027</v>
      </c>
      <c r="T16" s="18">
        <v>2028</v>
      </c>
      <c r="U16" s="18">
        <v>2029</v>
      </c>
      <c r="V16" s="18">
        <v>2030</v>
      </c>
      <c r="W16" s="18">
        <v>2031</v>
      </c>
      <c r="X16" s="18">
        <v>2032</v>
      </c>
      <c r="Y16" s="18">
        <v>2033</v>
      </c>
      <c r="Z16" s="18">
        <v>2034</v>
      </c>
      <c r="AA16" s="18">
        <v>2035</v>
      </c>
      <c r="AB16" s="18">
        <v>2036</v>
      </c>
      <c r="AC16" s="18">
        <v>2037</v>
      </c>
      <c r="AD16" s="18">
        <v>2038</v>
      </c>
      <c r="AE16" s="18">
        <v>2039</v>
      </c>
      <c r="AF16" s="18">
        <v>2040</v>
      </c>
    </row>
    <row r="17" spans="2:32" hidden="1">
      <c r="B17" s="3"/>
      <c r="C17" s="31"/>
      <c r="D17" s="31"/>
      <c r="E17" s="31"/>
      <c r="F17" s="31"/>
      <c r="G17" s="74"/>
      <c r="H17" s="89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</row>
    <row r="18" spans="2:32" hidden="1">
      <c r="B18" s="3"/>
      <c r="C18" s="31"/>
      <c r="D18" s="31"/>
      <c r="E18" s="31"/>
      <c r="F18" s="31"/>
      <c r="G18" s="74"/>
      <c r="H18" s="89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</row>
    <row r="19" spans="2:32" hidden="1">
      <c r="B19" s="3"/>
      <c r="C19" s="131" t="s">
        <v>51</v>
      </c>
      <c r="D19" s="31"/>
      <c r="E19" s="22" t="s">
        <v>2</v>
      </c>
      <c r="F19" s="22" t="s">
        <v>30</v>
      </c>
      <c r="G19" s="85">
        <f>VLOOKUP($C$3,'Tekniske data'!$C$6:$R$37,MATCH(E19,'Tekniske data'!$C$5:$R$5,0),FALSE)*E13*E11</f>
        <v>19655502.820762776</v>
      </c>
      <c r="H19" s="72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65"/>
      <c r="X19" s="21"/>
      <c r="Y19" s="21"/>
      <c r="Z19" s="21"/>
      <c r="AA19" s="21"/>
      <c r="AB19" s="21"/>
      <c r="AC19" s="21"/>
      <c r="AD19" s="21"/>
      <c r="AE19" s="21"/>
      <c r="AF19" s="21"/>
    </row>
    <row r="20" spans="2:32" hidden="1">
      <c r="B20" s="3"/>
      <c r="C20" s="31"/>
      <c r="D20" s="31"/>
      <c r="E20" s="22" t="s">
        <v>29</v>
      </c>
      <c r="F20" s="22" t="s">
        <v>10</v>
      </c>
      <c r="G20" s="85">
        <f>G19*$I$10</f>
        <v>4717320676.9830666</v>
      </c>
      <c r="H20" s="72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65"/>
      <c r="X20" s="21"/>
      <c r="Y20" s="21"/>
      <c r="Z20" s="21"/>
      <c r="AA20" s="21"/>
      <c r="AB20" s="21"/>
      <c r="AC20" s="21"/>
      <c r="AD20" s="21"/>
      <c r="AE20" s="21"/>
      <c r="AF20" s="21"/>
    </row>
    <row r="21" spans="2:32" hidden="1">
      <c r="B21" s="3"/>
      <c r="C21" s="31"/>
      <c r="D21" s="31"/>
      <c r="E21" s="22" t="s">
        <v>20</v>
      </c>
      <c r="F21" s="22"/>
      <c r="G21" s="175" t="str">
        <f>VLOOKUP($C$3,'Tekniske data'!$C$6:$R$37,MATCH(E21,'Tekniske data'!$C$5:$R$5,0),FALSE)</f>
        <v>Træflis</v>
      </c>
      <c r="H21" s="72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73"/>
      <c r="X21" s="21"/>
      <c r="Y21" s="21"/>
      <c r="Z21" s="21"/>
      <c r="AA21" s="21"/>
      <c r="AB21" s="21"/>
      <c r="AC21" s="21"/>
      <c r="AD21" s="21"/>
      <c r="AE21" s="21"/>
      <c r="AF21" s="21"/>
    </row>
    <row r="22" spans="2:32" hidden="1">
      <c r="B22" s="3"/>
      <c r="C22" s="31"/>
      <c r="D22" s="31"/>
      <c r="E22" s="22" t="s">
        <v>22</v>
      </c>
      <c r="F22" s="22"/>
      <c r="G22" s="175" t="str">
        <f>VLOOKUP($C$3,'Tekniske data'!$C$6:$R$37,MATCH(E22,'Tekniske data'!$C$5:$R$5,0),FALSE)</f>
        <v>Udtag</v>
      </c>
      <c r="H22" s="72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158"/>
      <c r="X22" s="21"/>
      <c r="Y22" s="21"/>
      <c r="Z22" s="21"/>
      <c r="AA22" s="21"/>
      <c r="AB22" s="21"/>
      <c r="AC22" s="21"/>
      <c r="AD22" s="21"/>
      <c r="AE22" s="21"/>
      <c r="AF22" s="21"/>
    </row>
    <row r="23" spans="2:32" hidden="1">
      <c r="B23" s="3"/>
      <c r="C23" s="32"/>
      <c r="D23" s="32"/>
      <c r="E23" s="23"/>
      <c r="F23" s="23"/>
      <c r="G23" s="77"/>
      <c r="H23" s="88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</row>
    <row r="24" spans="2:32" hidden="1">
      <c r="B24" s="3"/>
      <c r="C24" s="65" t="s">
        <v>197</v>
      </c>
      <c r="D24" s="56"/>
      <c r="E24" s="22" t="s">
        <v>5</v>
      </c>
      <c r="F24" s="22" t="s">
        <v>12</v>
      </c>
      <c r="G24" s="60"/>
      <c r="H24" s="92">
        <f>VLOOKUP($C$3,'Samlet hovedstaden -alle værker'!$C$278:$AC$295,MATCH(H$16,'Samlet hovedstaden -alle værker'!$C$277:$AC$277,0),FALSE)*1000</f>
        <v>0</v>
      </c>
      <c r="I24" s="92">
        <f>VLOOKUP($C$3,'Samlet hovedstaden -alle værker'!$C$278:$AC$295,MATCH(I$16,'Samlet hovedstaden -alle værker'!$C$277:$AC$277,0),FALSE)*1000</f>
        <v>0</v>
      </c>
      <c r="J24" s="92">
        <f>VLOOKUP($C$3,'Samlet hovedstaden -alle værker'!$C$278:$AC$295,MATCH(J$16,'Samlet hovedstaden -alle værker'!$C$277:$AC$277,0),FALSE)*1000</f>
        <v>0</v>
      </c>
      <c r="K24" s="92">
        <f>VLOOKUP($C$3,'Samlet hovedstaden -alle værker'!$C$278:$AC$295,MATCH(K$16,'Samlet hovedstaden -alle værker'!$C$277:$AC$277,0),FALSE)*1000</f>
        <v>0</v>
      </c>
      <c r="L24" s="92">
        <f>VLOOKUP($C$3,'Samlet hovedstaden -alle værker'!$C$278:$AC$295,MATCH(L$16,'Samlet hovedstaden -alle værker'!$C$277:$AC$277,0),FALSE)*1000</f>
        <v>7704015.2135696411</v>
      </c>
      <c r="M24" s="92">
        <f>VLOOKUP($C$3,'Samlet hovedstaden -alle værker'!$C$278:$AC$295,MATCH(M$16,'Samlet hovedstaden -alle værker'!$C$277:$AC$277,0),FALSE)*1000</f>
        <v>7760894.6262142183</v>
      </c>
      <c r="N24" s="92">
        <f>VLOOKUP($C$3,'Samlet hovedstaden -alle værker'!$C$278:$AC$295,MATCH(N$16,'Samlet hovedstaden -alle værker'!$C$277:$AC$277,0),FALSE)*1000</f>
        <v>7817774.0388587955</v>
      </c>
      <c r="O24" s="92">
        <f>VLOOKUP($C$3,'Samlet hovedstaden -alle værker'!$C$278:$AC$295,MATCH(O$16,'Samlet hovedstaden -alle værker'!$C$277:$AC$277,0),FALSE)*1000</f>
        <v>7874653.4515033728</v>
      </c>
      <c r="P24" s="92">
        <f>VLOOKUP($C$3,'Samlet hovedstaden -alle værker'!$C$278:$AC$295,MATCH(P$16,'Samlet hovedstaden -alle værker'!$C$277:$AC$277,0),FALSE)*1000</f>
        <v>7931532.86414795</v>
      </c>
      <c r="Q24" s="92">
        <f>VLOOKUP($C$3,'Samlet hovedstaden -alle værker'!$C$278:$AC$295,MATCH(Q$16,'Samlet hovedstaden -alle værker'!$C$277:$AC$277,0),FALSE)*1000</f>
        <v>7988412.2767925262</v>
      </c>
      <c r="R24" s="92">
        <f>VLOOKUP($C$3,'Samlet hovedstaden -alle værker'!$C$278:$AC$295,MATCH(R$16,'Samlet hovedstaden -alle værker'!$C$277:$AC$277,0),FALSE)*1000</f>
        <v>7916767.4845581055</v>
      </c>
      <c r="S24" s="92">
        <f>VLOOKUP($C$3,'Samlet hovedstaden -alle værker'!$C$278:$AC$295,MATCH(S$16,'Samlet hovedstaden -alle værker'!$C$277:$AC$277,0),FALSE)*1000</f>
        <v>7845122.6923236856</v>
      </c>
      <c r="T24" s="92">
        <f>VLOOKUP($C$3,'Samlet hovedstaden -alle værker'!$C$278:$AC$295,MATCH(T$16,'Samlet hovedstaden -alle værker'!$C$277:$AC$277,0),FALSE)*1000</f>
        <v>7773477.9000892648</v>
      </c>
      <c r="U24" s="92">
        <f>VLOOKUP($C$3,'Samlet hovedstaden -alle værker'!$C$278:$AC$295,MATCH(U$16,'Samlet hovedstaden -alle værker'!$C$277:$AC$277,0),FALSE)*1000</f>
        <v>7701833.1078548441</v>
      </c>
      <c r="V24" s="92">
        <f>VLOOKUP($C$3,'Samlet hovedstaden -alle værker'!$C$278:$AC$295,MATCH(V$16,'Samlet hovedstaden -alle værker'!$C$277:$AC$277,0),FALSE)*1000</f>
        <v>7630188.3156204233</v>
      </c>
      <c r="W24" s="92">
        <f>VLOOKUP($C$3,'Samlet hovedstaden -alle værker'!$C$278:$AC$295,MATCH(W$16,'Samlet hovedstaden -alle værker'!$C$277:$AC$277,0),FALSE)*1000</f>
        <v>6272820.5646629343</v>
      </c>
      <c r="X24" s="92">
        <f>VLOOKUP($C$3,'Samlet hovedstaden -alle værker'!$C$278:$AC$295,MATCH(X$16,'Samlet hovedstaden -alle værker'!$C$277:$AC$277,0),FALSE)*1000</f>
        <v>6272820.5646629343</v>
      </c>
      <c r="Y24" s="92">
        <f>VLOOKUP($C$3,'Samlet hovedstaden -alle værker'!$C$278:$AC$295,MATCH(Y$16,'Samlet hovedstaden -alle værker'!$C$277:$AC$277,0),FALSE)*1000</f>
        <v>6272820.5646629343</v>
      </c>
      <c r="Z24" s="92">
        <f>VLOOKUP($C$3,'Samlet hovedstaden -alle værker'!$C$278:$AC$295,MATCH(Z$16,'Samlet hovedstaden -alle værker'!$C$277:$AC$277,0),FALSE)*1000</f>
        <v>6272820.5646629343</v>
      </c>
      <c r="AA24" s="92">
        <f>VLOOKUP($C$3,'Samlet hovedstaden -alle værker'!$C$278:$AC$295,MATCH(AA$16,'Samlet hovedstaden -alle værker'!$C$277:$AC$277,0),FALSE)*1000</f>
        <v>6272820.5646629343</v>
      </c>
      <c r="AB24" s="92">
        <f>VLOOKUP($C$3,'Samlet hovedstaden -alle værker'!$C$278:$AC$295,MATCH(AB$16,'Samlet hovedstaden -alle værker'!$C$277:$AC$277,0),FALSE)*1000</f>
        <v>6179683.5785186766</v>
      </c>
      <c r="AC24" s="92">
        <f>VLOOKUP($C$3,'Samlet hovedstaden -alle værker'!$C$278:$AC$295,MATCH(AC$16,'Samlet hovedstaden -alle værker'!$C$277:$AC$277,0),FALSE)*1000</f>
        <v>6086546.5923744198</v>
      </c>
      <c r="AD24" s="92">
        <f>VLOOKUP($C$3,'Samlet hovedstaden -alle værker'!$C$278:$AC$295,MATCH(AD$16,'Samlet hovedstaden -alle værker'!$C$277:$AC$277,0),FALSE)*1000</f>
        <v>5993409.6062301621</v>
      </c>
      <c r="AE24" s="92">
        <f>VLOOKUP($C$3,'Samlet hovedstaden -alle værker'!$C$278:$AC$295,MATCH(AE$16,'Samlet hovedstaden -alle værker'!$C$277:$AC$277,0),FALSE)*1000</f>
        <v>5900272.6200859053</v>
      </c>
      <c r="AF24" s="92">
        <f>VLOOKUP($C$3,'Samlet hovedstaden -alle værker'!$C$278:$AC$295,MATCH(AF$16,'Samlet hovedstaden -alle værker'!$C$277:$AC$277,0),FALSE)*1000</f>
        <v>5807135.6339416495</v>
      </c>
    </row>
    <row r="25" spans="2:32" hidden="1">
      <c r="B25" s="3"/>
      <c r="C25" s="56"/>
      <c r="D25" s="56"/>
      <c r="E25" s="22" t="s">
        <v>155</v>
      </c>
      <c r="F25" s="22"/>
      <c r="G25" s="60"/>
      <c r="H25" s="69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</row>
    <row r="26" spans="2:32" hidden="1">
      <c r="B26" s="3"/>
      <c r="C26" s="58"/>
      <c r="D26" s="58"/>
      <c r="E26" s="106"/>
      <c r="F26" s="106"/>
      <c r="G26" s="107"/>
      <c r="H26" s="108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</row>
    <row r="27" spans="2:32" hidden="1">
      <c r="B27" s="3"/>
      <c r="C27" s="56"/>
      <c r="D27" s="56"/>
      <c r="E27" s="22" t="s">
        <v>173</v>
      </c>
      <c r="F27" s="22" t="s">
        <v>147</v>
      </c>
      <c r="G27" s="126">
        <f>VLOOKUP($C$3,'Tekniske data'!$C$6:$R$37,MATCH(E27,'Tekniske data'!$C$5:$R$5,0),FALSE)*$E$11*I10*E13</f>
        <v>131807489.5039386</v>
      </c>
      <c r="H27" s="69">
        <f t="shared" ref="H27:W37" si="0">G27</f>
        <v>131807489.5039386</v>
      </c>
      <c r="I27" s="73">
        <f t="shared" si="0"/>
        <v>131807489.5039386</v>
      </c>
      <c r="J27" s="73">
        <f t="shared" si="0"/>
        <v>131807489.5039386</v>
      </c>
      <c r="K27" s="73">
        <f t="shared" si="0"/>
        <v>131807489.5039386</v>
      </c>
      <c r="L27" s="73">
        <f t="shared" si="0"/>
        <v>131807489.5039386</v>
      </c>
      <c r="M27" s="73">
        <f t="shared" si="0"/>
        <v>131807489.5039386</v>
      </c>
      <c r="N27" s="73">
        <f t="shared" si="0"/>
        <v>131807489.5039386</v>
      </c>
      <c r="O27" s="73">
        <f t="shared" si="0"/>
        <v>131807489.5039386</v>
      </c>
      <c r="P27" s="73">
        <f t="shared" si="0"/>
        <v>131807489.5039386</v>
      </c>
      <c r="Q27" s="73">
        <f t="shared" si="0"/>
        <v>131807489.5039386</v>
      </c>
      <c r="R27" s="73">
        <f t="shared" si="0"/>
        <v>131807489.5039386</v>
      </c>
      <c r="S27" s="73">
        <f t="shared" si="0"/>
        <v>131807489.5039386</v>
      </c>
      <c r="T27" s="73">
        <f t="shared" si="0"/>
        <v>131807489.5039386</v>
      </c>
      <c r="U27" s="73">
        <f t="shared" si="0"/>
        <v>131807489.5039386</v>
      </c>
      <c r="V27" s="73">
        <f t="shared" si="0"/>
        <v>131807489.5039386</v>
      </c>
      <c r="W27" s="73">
        <f t="shared" si="0"/>
        <v>131807489.5039386</v>
      </c>
      <c r="X27" s="73">
        <f t="shared" ref="X27:AB37" si="1">W27</f>
        <v>131807489.5039386</v>
      </c>
      <c r="Y27" s="73">
        <f t="shared" si="1"/>
        <v>131807489.5039386</v>
      </c>
      <c r="Z27" s="73">
        <f t="shared" si="1"/>
        <v>131807489.5039386</v>
      </c>
      <c r="AA27" s="73">
        <f t="shared" si="1"/>
        <v>131807489.5039386</v>
      </c>
      <c r="AB27" s="73">
        <f>AA27</f>
        <v>131807489.5039386</v>
      </c>
      <c r="AC27" s="73">
        <f t="shared" ref="AC27:AF37" si="2">AB27</f>
        <v>131807489.5039386</v>
      </c>
      <c r="AD27" s="73">
        <f t="shared" si="2"/>
        <v>131807489.5039386</v>
      </c>
      <c r="AE27" s="73">
        <f t="shared" si="2"/>
        <v>131807489.5039386</v>
      </c>
      <c r="AF27" s="73">
        <f t="shared" si="2"/>
        <v>131807489.5039386</v>
      </c>
    </row>
    <row r="28" spans="2:32" hidden="1">
      <c r="B28" s="3"/>
      <c r="C28" s="56"/>
      <c r="D28" s="56"/>
      <c r="E28" s="22" t="s">
        <v>196</v>
      </c>
      <c r="F28" s="22" t="s">
        <v>146</v>
      </c>
      <c r="G28" s="127">
        <f>VLOOKUP($C$3,'Tekniske data'!$C$6:$R$37,MATCH(E28,'Tekniske data'!$C$5:$R$5,0),FALSE)*$E$11</f>
        <v>4.6492413852140002</v>
      </c>
      <c r="H28" s="110">
        <f t="shared" si="0"/>
        <v>4.6492413852140002</v>
      </c>
      <c r="I28" s="111">
        <f t="shared" si="0"/>
        <v>4.6492413852140002</v>
      </c>
      <c r="J28" s="111">
        <f t="shared" si="0"/>
        <v>4.6492413852140002</v>
      </c>
      <c r="K28" s="111">
        <f t="shared" si="0"/>
        <v>4.6492413852140002</v>
      </c>
      <c r="L28" s="111">
        <f t="shared" si="0"/>
        <v>4.6492413852140002</v>
      </c>
      <c r="M28" s="111">
        <f t="shared" si="0"/>
        <v>4.6492413852140002</v>
      </c>
      <c r="N28" s="111">
        <f t="shared" si="0"/>
        <v>4.6492413852140002</v>
      </c>
      <c r="O28" s="111">
        <f t="shared" si="0"/>
        <v>4.6492413852140002</v>
      </c>
      <c r="P28" s="111">
        <f t="shared" si="0"/>
        <v>4.6492413852140002</v>
      </c>
      <c r="Q28" s="111">
        <f t="shared" si="0"/>
        <v>4.6492413852140002</v>
      </c>
      <c r="R28" s="111">
        <f t="shared" si="0"/>
        <v>4.6492413852140002</v>
      </c>
      <c r="S28" s="111">
        <f t="shared" si="0"/>
        <v>4.6492413852140002</v>
      </c>
      <c r="T28" s="111">
        <f t="shared" si="0"/>
        <v>4.6492413852140002</v>
      </c>
      <c r="U28" s="111">
        <f t="shared" si="0"/>
        <v>4.6492413852140002</v>
      </c>
      <c r="V28" s="111">
        <f t="shared" si="0"/>
        <v>4.6492413852140002</v>
      </c>
      <c r="W28" s="111">
        <f t="shared" si="0"/>
        <v>4.6492413852140002</v>
      </c>
      <c r="X28" s="111">
        <f t="shared" si="1"/>
        <v>4.6492413852140002</v>
      </c>
      <c r="Y28" s="111">
        <f t="shared" si="1"/>
        <v>4.6492413852140002</v>
      </c>
      <c r="Z28" s="111">
        <f t="shared" si="1"/>
        <v>4.6492413852140002</v>
      </c>
      <c r="AA28" s="111">
        <f t="shared" si="1"/>
        <v>4.6492413852140002</v>
      </c>
      <c r="AB28" s="111">
        <f t="shared" si="1"/>
        <v>4.6492413852140002</v>
      </c>
      <c r="AC28" s="111">
        <f t="shared" si="2"/>
        <v>4.6492413852140002</v>
      </c>
      <c r="AD28" s="111">
        <f t="shared" si="2"/>
        <v>4.6492413852140002</v>
      </c>
      <c r="AE28" s="111">
        <f t="shared" si="2"/>
        <v>4.6492413852140002</v>
      </c>
      <c r="AF28" s="111">
        <f t="shared" si="2"/>
        <v>4.6492413852140002</v>
      </c>
    </row>
    <row r="29" spans="2:32" hidden="1">
      <c r="B29" s="3"/>
      <c r="C29" s="56"/>
      <c r="D29" s="56"/>
      <c r="E29" s="22" t="s">
        <v>14</v>
      </c>
      <c r="F29" s="22"/>
      <c r="G29" s="127">
        <f>VLOOKUP($C$3,'Tekniske data'!$C$6:$R$37,MATCH(E29,'Tekniske data'!$C$5:$R$5,0),FALSE)</f>
        <v>0.33385382059800661</v>
      </c>
      <c r="H29" s="110">
        <f t="shared" si="0"/>
        <v>0.33385382059800661</v>
      </c>
      <c r="I29" s="111">
        <f t="shared" si="0"/>
        <v>0.33385382059800661</v>
      </c>
      <c r="J29" s="111">
        <f t="shared" si="0"/>
        <v>0.33385382059800661</v>
      </c>
      <c r="K29" s="111">
        <f t="shared" si="0"/>
        <v>0.33385382059800661</v>
      </c>
      <c r="L29" s="111">
        <f t="shared" si="0"/>
        <v>0.33385382059800661</v>
      </c>
      <c r="M29" s="111">
        <f t="shared" si="0"/>
        <v>0.33385382059800661</v>
      </c>
      <c r="N29" s="111">
        <f t="shared" si="0"/>
        <v>0.33385382059800661</v>
      </c>
      <c r="O29" s="111">
        <f t="shared" si="0"/>
        <v>0.33385382059800661</v>
      </c>
      <c r="P29" s="111">
        <f t="shared" si="0"/>
        <v>0.33385382059800661</v>
      </c>
      <c r="Q29" s="111">
        <f t="shared" si="0"/>
        <v>0.33385382059800661</v>
      </c>
      <c r="R29" s="111">
        <f t="shared" si="0"/>
        <v>0.33385382059800661</v>
      </c>
      <c r="S29" s="111">
        <f t="shared" si="0"/>
        <v>0.33385382059800661</v>
      </c>
      <c r="T29" s="111">
        <f t="shared" si="0"/>
        <v>0.33385382059800661</v>
      </c>
      <c r="U29" s="111">
        <f t="shared" si="0"/>
        <v>0.33385382059800661</v>
      </c>
      <c r="V29" s="111">
        <f t="shared" si="0"/>
        <v>0.33385382059800661</v>
      </c>
      <c r="W29" s="111">
        <f t="shared" si="0"/>
        <v>0.33385382059800661</v>
      </c>
      <c r="X29" s="111">
        <f t="shared" si="1"/>
        <v>0.33385382059800661</v>
      </c>
      <c r="Y29" s="111">
        <f t="shared" si="1"/>
        <v>0.33385382059800661</v>
      </c>
      <c r="Z29" s="111">
        <f t="shared" si="1"/>
        <v>0.33385382059800661</v>
      </c>
      <c r="AA29" s="111">
        <f t="shared" si="1"/>
        <v>0.33385382059800661</v>
      </c>
      <c r="AB29" s="111">
        <f t="shared" si="1"/>
        <v>0.33385382059800661</v>
      </c>
      <c r="AC29" s="111">
        <f t="shared" si="2"/>
        <v>0.33385382059800661</v>
      </c>
      <c r="AD29" s="111">
        <f t="shared" si="2"/>
        <v>0.33385382059800661</v>
      </c>
      <c r="AE29" s="111">
        <f t="shared" si="2"/>
        <v>0.33385382059800661</v>
      </c>
      <c r="AF29" s="111">
        <f t="shared" si="2"/>
        <v>0.33385382059800661</v>
      </c>
    </row>
    <row r="30" spans="2:32" hidden="1">
      <c r="B30" s="3"/>
      <c r="C30" s="56"/>
      <c r="D30" s="56"/>
      <c r="E30" s="22" t="s">
        <v>15</v>
      </c>
      <c r="F30" s="22"/>
      <c r="G30" s="127">
        <f>VLOOKUP($C$3,'Tekniske data'!$C$6:$R$37,MATCH(E30,'Tekniske data'!$C$5:$R$5,0),FALSE)</f>
        <v>0.70933554817275746</v>
      </c>
      <c r="H30" s="110">
        <f t="shared" si="0"/>
        <v>0.70933554817275746</v>
      </c>
      <c r="I30" s="111">
        <f t="shared" si="0"/>
        <v>0.70933554817275746</v>
      </c>
      <c r="J30" s="111">
        <f t="shared" si="0"/>
        <v>0.70933554817275746</v>
      </c>
      <c r="K30" s="111">
        <f t="shared" si="0"/>
        <v>0.70933554817275746</v>
      </c>
      <c r="L30" s="111">
        <f t="shared" si="0"/>
        <v>0.70933554817275746</v>
      </c>
      <c r="M30" s="111">
        <f t="shared" si="0"/>
        <v>0.70933554817275746</v>
      </c>
      <c r="N30" s="111">
        <f t="shared" si="0"/>
        <v>0.70933554817275746</v>
      </c>
      <c r="O30" s="111">
        <f t="shared" si="0"/>
        <v>0.70933554817275746</v>
      </c>
      <c r="P30" s="111">
        <f t="shared" si="0"/>
        <v>0.70933554817275746</v>
      </c>
      <c r="Q30" s="111">
        <f t="shared" si="0"/>
        <v>0.70933554817275746</v>
      </c>
      <c r="R30" s="111">
        <f t="shared" si="0"/>
        <v>0.70933554817275746</v>
      </c>
      <c r="S30" s="111">
        <f t="shared" si="0"/>
        <v>0.70933554817275746</v>
      </c>
      <c r="T30" s="111">
        <f t="shared" si="0"/>
        <v>0.70933554817275746</v>
      </c>
      <c r="U30" s="111">
        <f t="shared" si="0"/>
        <v>0.70933554817275746</v>
      </c>
      <c r="V30" s="111">
        <f t="shared" si="0"/>
        <v>0.70933554817275746</v>
      </c>
      <c r="W30" s="111">
        <f t="shared" si="0"/>
        <v>0.70933554817275746</v>
      </c>
      <c r="X30" s="111">
        <f t="shared" si="1"/>
        <v>0.70933554817275746</v>
      </c>
      <c r="Y30" s="111">
        <f t="shared" si="1"/>
        <v>0.70933554817275746</v>
      </c>
      <c r="Z30" s="111">
        <f t="shared" si="1"/>
        <v>0.70933554817275746</v>
      </c>
      <c r="AA30" s="111">
        <f t="shared" si="1"/>
        <v>0.70933554817275746</v>
      </c>
      <c r="AB30" s="111">
        <f t="shared" si="1"/>
        <v>0.70933554817275746</v>
      </c>
      <c r="AC30" s="111">
        <f t="shared" si="2"/>
        <v>0.70933554817275746</v>
      </c>
      <c r="AD30" s="111">
        <f t="shared" si="2"/>
        <v>0.70933554817275746</v>
      </c>
      <c r="AE30" s="111">
        <f t="shared" si="2"/>
        <v>0.70933554817275746</v>
      </c>
      <c r="AF30" s="111">
        <f t="shared" si="2"/>
        <v>0.70933554817275746</v>
      </c>
    </row>
    <row r="31" spans="2:32" hidden="1">
      <c r="B31" s="3"/>
      <c r="C31" s="130" t="s">
        <v>28</v>
      </c>
      <c r="D31" s="56"/>
      <c r="E31" s="22" t="s">
        <v>37</v>
      </c>
      <c r="F31" s="22" t="s">
        <v>12</v>
      </c>
      <c r="G31" s="128">
        <v>0</v>
      </c>
      <c r="H31" s="67">
        <f t="shared" si="0"/>
        <v>0</v>
      </c>
      <c r="I31" s="54">
        <f t="shared" si="0"/>
        <v>0</v>
      </c>
      <c r="J31" s="54">
        <f t="shared" si="0"/>
        <v>0</v>
      </c>
      <c r="K31" s="54">
        <f t="shared" si="0"/>
        <v>0</v>
      </c>
      <c r="L31" s="54">
        <f t="shared" si="0"/>
        <v>0</v>
      </c>
      <c r="M31" s="54">
        <f t="shared" si="0"/>
        <v>0</v>
      </c>
      <c r="N31" s="54">
        <f t="shared" si="0"/>
        <v>0</v>
      </c>
      <c r="O31" s="54">
        <f t="shared" si="0"/>
        <v>0</v>
      </c>
      <c r="P31" s="54">
        <f t="shared" si="0"/>
        <v>0</v>
      </c>
      <c r="Q31" s="54">
        <f t="shared" si="0"/>
        <v>0</v>
      </c>
      <c r="R31" s="54">
        <f t="shared" si="0"/>
        <v>0</v>
      </c>
      <c r="S31" s="54">
        <f t="shared" si="0"/>
        <v>0</v>
      </c>
      <c r="T31" s="54">
        <f t="shared" si="0"/>
        <v>0</v>
      </c>
      <c r="U31" s="54">
        <f t="shared" si="0"/>
        <v>0</v>
      </c>
      <c r="V31" s="54">
        <f t="shared" si="0"/>
        <v>0</v>
      </c>
      <c r="W31" s="54">
        <f t="shared" si="0"/>
        <v>0</v>
      </c>
      <c r="X31" s="54">
        <f t="shared" si="1"/>
        <v>0</v>
      </c>
      <c r="Y31" s="54">
        <f t="shared" si="1"/>
        <v>0</v>
      </c>
      <c r="Z31" s="54">
        <f t="shared" si="1"/>
        <v>0</v>
      </c>
      <c r="AA31" s="54">
        <f t="shared" si="1"/>
        <v>0</v>
      </c>
      <c r="AB31" s="54">
        <f t="shared" si="1"/>
        <v>0</v>
      </c>
      <c r="AC31" s="54">
        <f t="shared" si="2"/>
        <v>0</v>
      </c>
      <c r="AD31" s="54">
        <f t="shared" si="2"/>
        <v>0</v>
      </c>
      <c r="AE31" s="54">
        <f t="shared" si="2"/>
        <v>0</v>
      </c>
      <c r="AF31" s="54">
        <f t="shared" si="2"/>
        <v>0</v>
      </c>
    </row>
    <row r="32" spans="2:32" hidden="1">
      <c r="B32" s="3"/>
      <c r="C32" s="56"/>
      <c r="D32" s="755" t="s">
        <v>139</v>
      </c>
      <c r="E32" s="22" t="s">
        <v>106</v>
      </c>
      <c r="F32" s="22" t="s">
        <v>110</v>
      </c>
      <c r="G32" s="186"/>
      <c r="H32" s="129">
        <f>'Tekniske data'!T$11</f>
        <v>1.9</v>
      </c>
      <c r="I32" s="111">
        <f t="shared" si="0"/>
        <v>1.9</v>
      </c>
      <c r="J32" s="111">
        <f t="shared" si="0"/>
        <v>1.9</v>
      </c>
      <c r="K32" s="111">
        <f t="shared" si="0"/>
        <v>1.9</v>
      </c>
      <c r="L32" s="111">
        <f t="shared" si="0"/>
        <v>1.9</v>
      </c>
      <c r="M32" s="111">
        <f t="shared" si="0"/>
        <v>1.9</v>
      </c>
      <c r="N32" s="111">
        <f t="shared" si="0"/>
        <v>1.9</v>
      </c>
      <c r="O32" s="111">
        <f t="shared" si="0"/>
        <v>1.9</v>
      </c>
      <c r="P32" s="111">
        <f t="shared" si="0"/>
        <v>1.9</v>
      </c>
      <c r="Q32" s="111">
        <f t="shared" si="0"/>
        <v>1.9</v>
      </c>
      <c r="R32" s="111">
        <f t="shared" si="0"/>
        <v>1.9</v>
      </c>
      <c r="S32" s="111">
        <f t="shared" si="0"/>
        <v>1.9</v>
      </c>
      <c r="T32" s="111">
        <f t="shared" si="0"/>
        <v>1.9</v>
      </c>
      <c r="U32" s="111">
        <f t="shared" si="0"/>
        <v>1.9</v>
      </c>
      <c r="V32" s="111">
        <f t="shared" si="0"/>
        <v>1.9</v>
      </c>
      <c r="W32" s="111">
        <f t="shared" si="0"/>
        <v>1.9</v>
      </c>
      <c r="X32" s="111">
        <f t="shared" si="1"/>
        <v>1.9</v>
      </c>
      <c r="Y32" s="111">
        <f t="shared" si="1"/>
        <v>1.9</v>
      </c>
      <c r="Z32" s="111">
        <f t="shared" si="1"/>
        <v>1.9</v>
      </c>
      <c r="AA32" s="111">
        <f t="shared" si="1"/>
        <v>1.9</v>
      </c>
      <c r="AB32" s="111">
        <f t="shared" si="1"/>
        <v>1.9</v>
      </c>
      <c r="AC32" s="111">
        <f t="shared" si="2"/>
        <v>1.9</v>
      </c>
      <c r="AD32" s="111">
        <f t="shared" si="2"/>
        <v>1.9</v>
      </c>
      <c r="AE32" s="111">
        <f t="shared" si="2"/>
        <v>1.9</v>
      </c>
      <c r="AF32" s="111">
        <f t="shared" si="2"/>
        <v>1.9</v>
      </c>
    </row>
    <row r="33" spans="2:32" hidden="1">
      <c r="B33" s="3"/>
      <c r="C33" s="56"/>
      <c r="D33" s="755"/>
      <c r="E33" s="22" t="s">
        <v>107</v>
      </c>
      <c r="F33" s="22" t="s">
        <v>110</v>
      </c>
      <c r="G33" s="186"/>
      <c r="H33" s="129">
        <f>'Tekniske data'!U$11</f>
        <v>81</v>
      </c>
      <c r="I33" s="111">
        <f t="shared" si="0"/>
        <v>81</v>
      </c>
      <c r="J33" s="111">
        <f t="shared" si="0"/>
        <v>81</v>
      </c>
      <c r="K33" s="111">
        <f t="shared" si="0"/>
        <v>81</v>
      </c>
      <c r="L33" s="111">
        <f t="shared" si="0"/>
        <v>81</v>
      </c>
      <c r="M33" s="111">
        <f t="shared" si="0"/>
        <v>81</v>
      </c>
      <c r="N33" s="111">
        <f t="shared" si="0"/>
        <v>81</v>
      </c>
      <c r="O33" s="111">
        <f t="shared" si="0"/>
        <v>81</v>
      </c>
      <c r="P33" s="111">
        <f t="shared" si="0"/>
        <v>81</v>
      </c>
      <c r="Q33" s="111">
        <f t="shared" si="0"/>
        <v>81</v>
      </c>
      <c r="R33" s="111">
        <f t="shared" si="0"/>
        <v>81</v>
      </c>
      <c r="S33" s="111">
        <f t="shared" si="0"/>
        <v>81</v>
      </c>
      <c r="T33" s="111">
        <f t="shared" si="0"/>
        <v>81</v>
      </c>
      <c r="U33" s="111">
        <f t="shared" si="0"/>
        <v>81</v>
      </c>
      <c r="V33" s="111">
        <f t="shared" si="0"/>
        <v>81</v>
      </c>
      <c r="W33" s="111">
        <f t="shared" si="0"/>
        <v>81</v>
      </c>
      <c r="X33" s="111">
        <f t="shared" si="1"/>
        <v>81</v>
      </c>
      <c r="Y33" s="111">
        <f t="shared" si="1"/>
        <v>81</v>
      </c>
      <c r="Z33" s="111">
        <f t="shared" si="1"/>
        <v>81</v>
      </c>
      <c r="AA33" s="111">
        <f t="shared" si="1"/>
        <v>81</v>
      </c>
      <c r="AB33" s="111">
        <f t="shared" si="1"/>
        <v>81</v>
      </c>
      <c r="AC33" s="111">
        <f t="shared" si="2"/>
        <v>81</v>
      </c>
      <c r="AD33" s="111">
        <f t="shared" si="2"/>
        <v>81</v>
      </c>
      <c r="AE33" s="111">
        <f t="shared" si="2"/>
        <v>81</v>
      </c>
      <c r="AF33" s="111">
        <f t="shared" si="2"/>
        <v>81</v>
      </c>
    </row>
    <row r="34" spans="2:32" hidden="1">
      <c r="B34" s="3"/>
      <c r="C34" s="56"/>
      <c r="D34" s="755"/>
      <c r="E34" s="22" t="s">
        <v>108</v>
      </c>
      <c r="F34" s="22" t="s">
        <v>110</v>
      </c>
      <c r="G34" s="121"/>
      <c r="H34" s="129">
        <f>'Tekniske data'!V$11</f>
        <v>4.82</v>
      </c>
      <c r="I34" s="54">
        <f t="shared" si="0"/>
        <v>4.82</v>
      </c>
      <c r="J34" s="54">
        <f t="shared" si="0"/>
        <v>4.82</v>
      </c>
      <c r="K34" s="54">
        <f t="shared" si="0"/>
        <v>4.82</v>
      </c>
      <c r="L34" s="54">
        <f t="shared" si="0"/>
        <v>4.82</v>
      </c>
      <c r="M34" s="54">
        <f t="shared" si="0"/>
        <v>4.82</v>
      </c>
      <c r="N34" s="54">
        <f t="shared" si="0"/>
        <v>4.82</v>
      </c>
      <c r="O34" s="54">
        <f t="shared" si="0"/>
        <v>4.82</v>
      </c>
      <c r="P34" s="54">
        <f t="shared" si="0"/>
        <v>4.82</v>
      </c>
      <c r="Q34" s="54">
        <f t="shared" si="0"/>
        <v>4.82</v>
      </c>
      <c r="R34" s="54">
        <f t="shared" si="0"/>
        <v>4.82</v>
      </c>
      <c r="S34" s="54">
        <f t="shared" si="0"/>
        <v>4.82</v>
      </c>
      <c r="T34" s="54">
        <f t="shared" si="0"/>
        <v>4.82</v>
      </c>
      <c r="U34" s="54">
        <f t="shared" si="0"/>
        <v>4.82</v>
      </c>
      <c r="V34" s="54">
        <f t="shared" si="0"/>
        <v>4.82</v>
      </c>
      <c r="W34" s="54">
        <f t="shared" si="0"/>
        <v>4.82</v>
      </c>
      <c r="X34" s="54">
        <f t="shared" si="1"/>
        <v>4.82</v>
      </c>
      <c r="Y34" s="54">
        <f t="shared" si="1"/>
        <v>4.82</v>
      </c>
      <c r="Z34" s="54">
        <f t="shared" si="1"/>
        <v>4.82</v>
      </c>
      <c r="AA34" s="54">
        <f t="shared" si="1"/>
        <v>4.82</v>
      </c>
      <c r="AB34" s="54">
        <f t="shared" si="1"/>
        <v>4.82</v>
      </c>
      <c r="AC34" s="54">
        <f t="shared" si="2"/>
        <v>4.82</v>
      </c>
      <c r="AD34" s="54">
        <f t="shared" si="2"/>
        <v>4.82</v>
      </c>
      <c r="AE34" s="54">
        <f t="shared" si="2"/>
        <v>4.82</v>
      </c>
      <c r="AF34" s="54">
        <f t="shared" si="2"/>
        <v>4.82</v>
      </c>
    </row>
    <row r="35" spans="2:32" hidden="1">
      <c r="B35" s="3"/>
      <c r="C35" s="56"/>
      <c r="D35" s="755"/>
      <c r="E35" s="22" t="s">
        <v>105</v>
      </c>
      <c r="F35" s="24" t="s">
        <v>32</v>
      </c>
      <c r="G35" s="86"/>
      <c r="H35" s="129">
        <f>'Tekniske data'!W$11</f>
        <v>0</v>
      </c>
      <c r="I35" s="54">
        <f t="shared" si="0"/>
        <v>0</v>
      </c>
      <c r="J35" s="54">
        <f t="shared" si="0"/>
        <v>0</v>
      </c>
      <c r="K35" s="54">
        <f t="shared" si="0"/>
        <v>0</v>
      </c>
      <c r="L35" s="54">
        <f t="shared" si="0"/>
        <v>0</v>
      </c>
      <c r="M35" s="54">
        <f t="shared" si="0"/>
        <v>0</v>
      </c>
      <c r="N35" s="54">
        <f t="shared" si="0"/>
        <v>0</v>
      </c>
      <c r="O35" s="54">
        <f t="shared" si="0"/>
        <v>0</v>
      </c>
      <c r="P35" s="54">
        <f t="shared" si="0"/>
        <v>0</v>
      </c>
      <c r="Q35" s="54">
        <f t="shared" si="0"/>
        <v>0</v>
      </c>
      <c r="R35" s="54">
        <f t="shared" si="0"/>
        <v>0</v>
      </c>
      <c r="S35" s="54">
        <f t="shared" si="0"/>
        <v>0</v>
      </c>
      <c r="T35" s="54">
        <f t="shared" si="0"/>
        <v>0</v>
      </c>
      <c r="U35" s="54">
        <f t="shared" si="0"/>
        <v>0</v>
      </c>
      <c r="V35" s="54">
        <f t="shared" si="0"/>
        <v>0</v>
      </c>
      <c r="W35" s="54">
        <f t="shared" si="0"/>
        <v>0</v>
      </c>
      <c r="X35" s="54">
        <f t="shared" si="1"/>
        <v>0</v>
      </c>
      <c r="Y35" s="54">
        <f t="shared" si="1"/>
        <v>0</v>
      </c>
      <c r="Z35" s="54">
        <f t="shared" si="1"/>
        <v>0</v>
      </c>
      <c r="AA35" s="54">
        <f t="shared" si="1"/>
        <v>0</v>
      </c>
      <c r="AB35" s="54">
        <f t="shared" si="1"/>
        <v>0</v>
      </c>
      <c r="AC35" s="54">
        <f t="shared" si="2"/>
        <v>0</v>
      </c>
      <c r="AD35" s="54">
        <f t="shared" si="2"/>
        <v>0</v>
      </c>
      <c r="AE35" s="54">
        <f t="shared" si="2"/>
        <v>0</v>
      </c>
      <c r="AF35" s="54">
        <f t="shared" si="2"/>
        <v>0</v>
      </c>
    </row>
    <row r="36" spans="2:32" hidden="1">
      <c r="B36" s="3"/>
      <c r="C36" s="56"/>
      <c r="D36" s="755"/>
      <c r="E36" s="22" t="s">
        <v>33</v>
      </c>
      <c r="F36" s="24" t="s">
        <v>110</v>
      </c>
      <c r="G36" s="121"/>
      <c r="H36" s="129">
        <f>'Tekniske data'!X$11</f>
        <v>3.1</v>
      </c>
      <c r="I36" s="54">
        <f t="shared" si="0"/>
        <v>3.1</v>
      </c>
      <c r="J36" s="54">
        <f t="shared" si="0"/>
        <v>3.1</v>
      </c>
      <c r="K36" s="54">
        <f t="shared" si="0"/>
        <v>3.1</v>
      </c>
      <c r="L36" s="54">
        <f t="shared" si="0"/>
        <v>3.1</v>
      </c>
      <c r="M36" s="54">
        <f t="shared" si="0"/>
        <v>3.1</v>
      </c>
      <c r="N36" s="54">
        <f t="shared" si="0"/>
        <v>3.1</v>
      </c>
      <c r="O36" s="54">
        <f t="shared" si="0"/>
        <v>3.1</v>
      </c>
      <c r="P36" s="54">
        <f t="shared" si="0"/>
        <v>3.1</v>
      </c>
      <c r="Q36" s="54">
        <f t="shared" si="0"/>
        <v>3.1</v>
      </c>
      <c r="R36" s="54">
        <f t="shared" si="0"/>
        <v>3.1</v>
      </c>
      <c r="S36" s="54">
        <f t="shared" si="0"/>
        <v>3.1</v>
      </c>
      <c r="T36" s="54">
        <f t="shared" si="0"/>
        <v>3.1</v>
      </c>
      <c r="U36" s="54">
        <f t="shared" si="0"/>
        <v>3.1</v>
      </c>
      <c r="V36" s="54">
        <f t="shared" si="0"/>
        <v>3.1</v>
      </c>
      <c r="W36" s="54">
        <f t="shared" si="0"/>
        <v>3.1</v>
      </c>
      <c r="X36" s="54">
        <f t="shared" si="1"/>
        <v>3.1</v>
      </c>
      <c r="Y36" s="54">
        <f t="shared" si="1"/>
        <v>3.1</v>
      </c>
      <c r="Z36" s="54">
        <f t="shared" si="1"/>
        <v>3.1</v>
      </c>
      <c r="AA36" s="54">
        <f t="shared" si="1"/>
        <v>3.1</v>
      </c>
      <c r="AB36" s="54">
        <f t="shared" si="1"/>
        <v>3.1</v>
      </c>
      <c r="AC36" s="54">
        <f t="shared" si="2"/>
        <v>3.1</v>
      </c>
      <c r="AD36" s="54">
        <f t="shared" si="2"/>
        <v>3.1</v>
      </c>
      <c r="AE36" s="54">
        <f t="shared" si="2"/>
        <v>3.1</v>
      </c>
      <c r="AF36" s="54">
        <f t="shared" si="2"/>
        <v>3.1</v>
      </c>
    </row>
    <row r="37" spans="2:32" hidden="1">
      <c r="B37" s="3"/>
      <c r="C37" s="56"/>
      <c r="D37" s="755"/>
      <c r="E37" s="22" t="s">
        <v>34</v>
      </c>
      <c r="F37" s="24" t="s">
        <v>110</v>
      </c>
      <c r="G37" s="121"/>
      <c r="H37" s="129">
        <f>'Tekniske data'!Y$11</f>
        <v>0.8</v>
      </c>
      <c r="I37" s="54">
        <f t="shared" si="0"/>
        <v>0.8</v>
      </c>
      <c r="J37" s="54">
        <f t="shared" si="0"/>
        <v>0.8</v>
      </c>
      <c r="K37" s="54">
        <f t="shared" si="0"/>
        <v>0.8</v>
      </c>
      <c r="L37" s="54">
        <f t="shared" si="0"/>
        <v>0.8</v>
      </c>
      <c r="M37" s="54">
        <f t="shared" si="0"/>
        <v>0.8</v>
      </c>
      <c r="N37" s="54">
        <f t="shared" si="0"/>
        <v>0.8</v>
      </c>
      <c r="O37" s="54">
        <f t="shared" si="0"/>
        <v>0.8</v>
      </c>
      <c r="P37" s="54">
        <f t="shared" si="0"/>
        <v>0.8</v>
      </c>
      <c r="Q37" s="54">
        <f t="shared" si="0"/>
        <v>0.8</v>
      </c>
      <c r="R37" s="54">
        <f t="shared" si="0"/>
        <v>0.8</v>
      </c>
      <c r="S37" s="54">
        <f t="shared" si="0"/>
        <v>0.8</v>
      </c>
      <c r="T37" s="54">
        <f t="shared" si="0"/>
        <v>0.8</v>
      </c>
      <c r="U37" s="54">
        <f t="shared" si="0"/>
        <v>0.8</v>
      </c>
      <c r="V37" s="54">
        <f t="shared" si="0"/>
        <v>0.8</v>
      </c>
      <c r="W37" s="54">
        <f t="shared" si="0"/>
        <v>0.8</v>
      </c>
      <c r="X37" s="54">
        <f t="shared" si="1"/>
        <v>0.8</v>
      </c>
      <c r="Y37" s="54">
        <f t="shared" si="1"/>
        <v>0.8</v>
      </c>
      <c r="Z37" s="54">
        <f t="shared" si="1"/>
        <v>0.8</v>
      </c>
      <c r="AA37" s="54">
        <f t="shared" si="1"/>
        <v>0.8</v>
      </c>
      <c r="AB37" s="54">
        <f t="shared" si="1"/>
        <v>0.8</v>
      </c>
      <c r="AC37" s="54">
        <f t="shared" si="2"/>
        <v>0.8</v>
      </c>
      <c r="AD37" s="54">
        <f t="shared" si="2"/>
        <v>0.8</v>
      </c>
      <c r="AE37" s="54">
        <f t="shared" si="2"/>
        <v>0.8</v>
      </c>
      <c r="AF37" s="54">
        <f t="shared" si="2"/>
        <v>0.8</v>
      </c>
    </row>
    <row r="38" spans="2:32" hidden="1">
      <c r="B38" s="3"/>
      <c r="C38" s="32"/>
      <c r="D38" s="32"/>
      <c r="E38" s="25"/>
      <c r="F38" s="25"/>
      <c r="G38" s="76"/>
      <c r="H38" s="90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</row>
    <row r="39" spans="2:32" hidden="1">
      <c r="B39" s="3"/>
      <c r="C39" s="756" t="s">
        <v>35</v>
      </c>
      <c r="D39" s="31"/>
      <c r="E39" s="41" t="s">
        <v>41</v>
      </c>
      <c r="F39" s="41" t="s">
        <v>42</v>
      </c>
      <c r="G39" s="75"/>
      <c r="H39" s="87">
        <f>HLOOKUP($G$21&amp;"-"&amp;$E$10,'Brændsels- og elpriser'!$E$13:$AG$39,MATCH(H16,'Brændsels- og elpriser'!$D$13:$D$39,0),FALSE)*'Brændsels- og elpriser'!$H$9</f>
        <v>49.027244921450368</v>
      </c>
      <c r="I39" s="94">
        <f>HLOOKUP($G$21&amp;"-"&amp;$E$10,'Brændsels- og elpriser'!$E$13:$AG$39,MATCH(I16,'Brændsels- og elpriser'!$D$13:$D$39,0),FALSE)*'Brændsels- og elpriser'!$H$9</f>
        <v>50</v>
      </c>
      <c r="J39" s="94">
        <f>HLOOKUP($G$21&amp;"-"&amp;$E$10,'Brændsels- og elpriser'!$E$13:$AG$39,MATCH(J16,'Brændsels- og elpriser'!$D$13:$D$39,0),FALSE)*'Brændsels- og elpriser'!$H$9</f>
        <v>50.65381628002973</v>
      </c>
      <c r="K39" s="94">
        <f>HLOOKUP($G$21&amp;"-"&amp;$E$10,'Brændsels- og elpriser'!$E$13:$AG$39,MATCH(K16,'Brændsels- og elpriser'!$D$13:$D$39,0),FALSE)*'Brændsels- og elpriser'!$H$9</f>
        <v>50.665520413916397</v>
      </c>
      <c r="L39" s="94">
        <f>HLOOKUP($G$21&amp;"-"&amp;$E$10,'Brændsels- og elpriser'!$E$13:$AG$39,MATCH(L16,'Brændsels- og elpriser'!$D$13:$D$39,0),FALSE)*'Brændsels- og elpriser'!$H$9</f>
        <v>51.064117390840089</v>
      </c>
      <c r="M39" s="94">
        <f>HLOOKUP($G$21&amp;"-"&amp;$E$10,'Brændsels- og elpriser'!$E$13:$AG$39,MATCH(M16,'Brændsels- og elpriser'!$D$13:$D$39,0),FALSE)*'Brændsels- og elpriser'!$H$9</f>
        <v>51.567263111499493</v>
      </c>
      <c r="N39" s="94">
        <f>HLOOKUP($G$21&amp;"-"&amp;$E$10,'Brændsels- og elpriser'!$E$13:$AG$39,MATCH(N16,'Brændsels- og elpriser'!$D$13:$D$39,0),FALSE)*'Brændsels- og elpriser'!$H$9</f>
        <v>52.072626197068807</v>
      </c>
      <c r="O39" s="94">
        <f>HLOOKUP($G$21&amp;"-"&amp;$E$10,'Brændsels- og elpriser'!$E$13:$AG$39,MATCH(O16,'Brændsels- og elpriser'!$D$13:$D$39,0),FALSE)*'Brændsels- og elpriser'!$H$9</f>
        <v>52.580053228986408</v>
      </c>
      <c r="P39" s="94">
        <f>HLOOKUP($G$21&amp;"-"&amp;$E$10,'Brændsels- og elpriser'!$E$13:$AG$39,MATCH(P16,'Brændsels- og elpriser'!$D$13:$D$39,0),FALSE)*'Brændsels- og elpriser'!$H$9</f>
        <v>53.089392925728077</v>
      </c>
      <c r="Q39" s="94">
        <f>HLOOKUP($G$21&amp;"-"&amp;$E$10,'Brændsels- og elpriser'!$E$13:$AG$39,MATCH(Q16,'Brændsels- og elpriser'!$D$13:$D$39,0),FALSE)*'Brændsels- og elpriser'!$H$9</f>
        <v>53.600496120647335</v>
      </c>
      <c r="R39" s="94">
        <f>HLOOKUP($G$21&amp;"-"&amp;$E$10,'Brændsels- og elpriser'!$E$13:$AG$39,MATCH(R16,'Brændsels- og elpriser'!$D$13:$D$39,0),FALSE)*'Brændsels- og elpriser'!$H$9</f>
        <v>53.912933610193946</v>
      </c>
      <c r="S39" s="94">
        <f>HLOOKUP($G$21&amp;"-"&amp;$E$10,'Brændsels- og elpriser'!$E$13:$AG$39,MATCH(S16,'Brændsels- og elpriser'!$D$13:$D$39,0),FALSE)*'Brændsels- og elpriser'!$H$9</f>
        <v>54.22562358920846</v>
      </c>
      <c r="T39" s="94">
        <f>HLOOKUP($G$21&amp;"-"&amp;$E$10,'Brændsels- og elpriser'!$E$13:$AG$39,MATCH(T16,'Brændsels- og elpriser'!$D$13:$D$39,0),FALSE)*'Brændsels- og elpriser'!$H$9</f>
        <v>54.538561078786138</v>
      </c>
      <c r="U39" s="94">
        <f>HLOOKUP($G$21&amp;"-"&amp;$E$10,'Brændsels- og elpriser'!$E$13:$AG$39,MATCH(U16,'Brændsels- og elpriser'!$D$13:$D$39,0),FALSE)*'Brændsels- og elpriser'!$H$9</f>
        <v>54.851741152337581</v>
      </c>
      <c r="V39" s="94">
        <f>HLOOKUP($G$21&amp;"-"&amp;$E$10,'Brændsels- og elpriser'!$E$13:$AG$39,MATCH(V16,'Brændsels- og elpriser'!$D$13:$D$39,0),FALSE)*'Brændsels- og elpriser'!$H$9</f>
        <v>55.165158934962271</v>
      </c>
      <c r="W39" s="94">
        <f>HLOOKUP($G$21&amp;"-"&amp;$E$10,'Brændsels- og elpriser'!$E$13:$AG$39,MATCH(W16,'Brændsels- og elpriser'!$D$13:$D$39,0),FALSE)*'Brændsels- og elpriser'!$H$9</f>
        <v>55.4292546186119</v>
      </c>
      <c r="X39" s="94">
        <f>HLOOKUP($G$21&amp;"-"&amp;$E$10,'Brændsels- og elpriser'!$E$13:$AG$39,MATCH(X16,'Brændsels- og elpriser'!$D$13:$D$39,0),FALSE)*'Brændsels- og elpriser'!$H$9</f>
        <v>55.693689151355123</v>
      </c>
      <c r="Y39" s="94">
        <f>HLOOKUP($G$21&amp;"-"&amp;$E$10,'Brændsels- og elpriser'!$E$13:$AG$39,MATCH(Y16,'Brændsels- og elpriser'!$D$13:$D$39,0),FALSE)*'Brændsels- og elpriser'!$H$9</f>
        <v>55.958455119794486</v>
      </c>
      <c r="Z39" s="94">
        <f>HLOOKUP($G$21&amp;"-"&amp;$E$10,'Brændsels- og elpriser'!$E$13:$AG$39,MATCH(Z16,'Brændsels- og elpriser'!$D$13:$D$39,0),FALSE)*'Brændsels- og elpriser'!$H$9</f>
        <v>56.223545183578217</v>
      </c>
      <c r="AA39" s="94">
        <f>HLOOKUP($G$21&amp;"-"&amp;$E$10,'Brændsels- og elpriser'!$E$13:$AG$39,MATCH(AA16,'Brændsels- og elpriser'!$D$13:$D$39,0),FALSE)*'Brændsels- og elpriser'!$H$9</f>
        <v>56.488952074608008</v>
      </c>
      <c r="AB39" s="94">
        <f>HLOOKUP($G$21&amp;"-"&amp;$E$10,'Brændsels- og elpriser'!$E$13:$AG$39,MATCH(AB16,'Brændsels- og elpriser'!$D$13:$D$39,0),FALSE)*'Brændsels- og elpriser'!$H$9</f>
        <v>56.733717978564535</v>
      </c>
      <c r="AC39" s="94">
        <f>HLOOKUP($G$21&amp;"-"&amp;$E$10,'Brændsels- og elpriser'!$E$13:$AG$39,MATCH(AC16,'Brændsels- og elpriser'!$D$13:$D$39,0),FALSE)*'Brændsels- og elpriser'!$H$9</f>
        <v>56.97856388365922</v>
      </c>
      <c r="AD39" s="94">
        <f>HLOOKUP($G$21&amp;"-"&amp;$E$10,'Brændsels- og elpriser'!$E$13:$AG$39,MATCH(AD16,'Brændsels- og elpriser'!$D$13:$D$39,0),FALSE)*'Brændsels- og elpriser'!$H$9</f>
        <v>57.223482569648482</v>
      </c>
      <c r="AE39" s="94">
        <f>HLOOKUP($G$21&amp;"-"&amp;$E$10,'Brændsels- og elpriser'!$E$13:$AG$39,MATCH(AE16,'Brændsels- og elpriser'!$D$13:$D$39,0),FALSE)*'Brændsels- og elpriser'!$H$9</f>
        <v>57.4684668852382</v>
      </c>
      <c r="AF39" s="94">
        <f>HLOOKUP($G$21&amp;"-"&amp;$E$10,'Brændsels- og elpriser'!$E$13:$AG$39,MATCH(AF16,'Brændsels- og elpriser'!$D$13:$D$39,0),FALSE)*'Brændsels- og elpriser'!$H$9</f>
        <v>57.713509747364668</v>
      </c>
    </row>
    <row r="40" spans="2:32" hidden="1">
      <c r="B40" s="3"/>
      <c r="C40" s="756"/>
      <c r="D40" s="31"/>
      <c r="E40" s="41" t="s">
        <v>61</v>
      </c>
      <c r="F40" s="41" t="s">
        <v>365</v>
      </c>
      <c r="G40" s="75"/>
      <c r="H40" s="91">
        <f>VLOOKUP($G$21,'Tilskud og afgifter'!$C$11:$AD$51,MATCH(H16,'Tilskud og afgifter'!$C$11:$AD$11,0),FALSE)/1.2</f>
        <v>0</v>
      </c>
      <c r="I40" s="93">
        <f>VLOOKUP($G$21,'Tilskud og afgifter'!$C$11:$AD$51,MATCH(I16,'Tilskud og afgifter'!$C$11:$AD$11,0),FALSE)/1.2</f>
        <v>0</v>
      </c>
      <c r="J40" s="93">
        <f>VLOOKUP($G$21,'Tilskud og afgifter'!$C$11:$AD$51,MATCH(J16,'Tilskud og afgifter'!$C$11:$AD$11,0),FALSE)/1.2</f>
        <v>0</v>
      </c>
      <c r="K40" s="93">
        <f>VLOOKUP($G$21,'Tilskud og afgifter'!$C$11:$AD$51,MATCH(K16,'Tilskud og afgifter'!$C$11:$AD$11,0),FALSE)/1.2</f>
        <v>0</v>
      </c>
      <c r="L40" s="93">
        <f>VLOOKUP($G$21,'Tilskud og afgifter'!$C$11:$AD$51,MATCH(L16,'Tilskud og afgifter'!$C$11:$AD$11,0),FALSE)/1.2</f>
        <v>0</v>
      </c>
      <c r="M40" s="93">
        <f>VLOOKUP($G$21,'Tilskud og afgifter'!$C$11:$AD$51,MATCH(M16,'Tilskud og afgifter'!$C$11:$AD$11,0),FALSE)/1.2</f>
        <v>0</v>
      </c>
      <c r="N40" s="93">
        <f>VLOOKUP($G$21,'Tilskud og afgifter'!$C$11:$AD$51,MATCH(N16,'Tilskud og afgifter'!$C$11:$AD$11,0),FALSE)/1.2</f>
        <v>0</v>
      </c>
      <c r="O40" s="93">
        <f>VLOOKUP($G$21,'Tilskud og afgifter'!$C$11:$AD$51,MATCH(O16,'Tilskud og afgifter'!$C$11:$AD$11,0),FALSE)/1.2</f>
        <v>0</v>
      </c>
      <c r="P40" s="93">
        <f>VLOOKUP($G$21,'Tilskud og afgifter'!$C$11:$AD$51,MATCH(P16,'Tilskud og afgifter'!$C$11:$AD$11,0),FALSE)/1.2</f>
        <v>0</v>
      </c>
      <c r="Q40" s="93">
        <f>VLOOKUP($G$21,'Tilskud og afgifter'!$C$11:$AD$51,MATCH(Q16,'Tilskud og afgifter'!$C$11:$AD$11,0),FALSE)/1.2</f>
        <v>0</v>
      </c>
      <c r="R40" s="93">
        <f>VLOOKUP($G$21,'Tilskud og afgifter'!$C$11:$AD$51,MATCH(R16,'Tilskud og afgifter'!$C$11:$AD$11,0),FALSE)/1.2</f>
        <v>0</v>
      </c>
      <c r="S40" s="93">
        <f>VLOOKUP($G$21,'Tilskud og afgifter'!$C$11:$AD$51,MATCH(S16,'Tilskud og afgifter'!$C$11:$AD$11,0),FALSE)/1.2</f>
        <v>0</v>
      </c>
      <c r="T40" s="93">
        <f>VLOOKUP($G$21,'Tilskud og afgifter'!$C$11:$AD$51,MATCH(T16,'Tilskud og afgifter'!$C$11:$AD$11,0),FALSE)/1.2</f>
        <v>0</v>
      </c>
      <c r="U40" s="93">
        <f>VLOOKUP($G$21,'Tilskud og afgifter'!$C$11:$AD$51,MATCH(U16,'Tilskud og afgifter'!$C$11:$AD$11,0),FALSE)/1.2</f>
        <v>0</v>
      </c>
      <c r="V40" s="93">
        <f>VLOOKUP($G$21,'Tilskud og afgifter'!$C$11:$AD$51,MATCH(V16,'Tilskud og afgifter'!$C$11:$AD$11,0),FALSE)/1.2</f>
        <v>0</v>
      </c>
      <c r="W40" s="93">
        <f>VLOOKUP($G$21,'Tilskud og afgifter'!$C$11:$AD$51,MATCH(W16,'Tilskud og afgifter'!$C$11:$AD$11,0),FALSE)/1.2</f>
        <v>0</v>
      </c>
      <c r="X40" s="93">
        <f>VLOOKUP($G$21,'Tilskud og afgifter'!$C$11:$AD$51,MATCH(X16,'Tilskud og afgifter'!$C$11:$AD$11,0),FALSE)/1.2</f>
        <v>0</v>
      </c>
      <c r="Y40" s="93">
        <f>VLOOKUP($G$21,'Tilskud og afgifter'!$C$11:$AD$51,MATCH(Y16,'Tilskud og afgifter'!$C$11:$AD$11,0),FALSE)/1.2</f>
        <v>0</v>
      </c>
      <c r="Z40" s="93">
        <f>VLOOKUP($G$21,'Tilskud og afgifter'!$C$11:$AD$51,MATCH(Z16,'Tilskud og afgifter'!$C$11:$AD$11,0),FALSE)/1.2</f>
        <v>0</v>
      </c>
      <c r="AA40" s="93">
        <f>VLOOKUP($G$21,'Tilskud og afgifter'!$C$11:$AD$51,MATCH(AA16,'Tilskud og afgifter'!$C$11:$AD$11,0),FALSE)/1.2</f>
        <v>0</v>
      </c>
      <c r="AB40" s="93">
        <f>VLOOKUP($G$21,'Tilskud og afgifter'!$C$11:$AD$51,MATCH(AB16,'Tilskud og afgifter'!$C$11:$AD$11,0),FALSE)/1.2</f>
        <v>0</v>
      </c>
      <c r="AC40" s="93">
        <f>VLOOKUP($G$21,'Tilskud og afgifter'!$C$11:$AD$51,MATCH(AC16,'Tilskud og afgifter'!$C$11:$AD$11,0),FALSE)/1.2</f>
        <v>0</v>
      </c>
      <c r="AD40" s="93">
        <f>VLOOKUP($G$21,'Tilskud og afgifter'!$C$11:$AD$51,MATCH(AD16,'Tilskud og afgifter'!$C$11:$AD$11,0),FALSE)/1.2</f>
        <v>0</v>
      </c>
      <c r="AE40" s="93">
        <f>VLOOKUP($G$21,'Tilskud og afgifter'!$C$11:$AD$51,MATCH(AE16,'Tilskud og afgifter'!$C$11:$AD$11,0),FALSE)/1.2</f>
        <v>0</v>
      </c>
      <c r="AF40" s="93">
        <f>VLOOKUP($G$21,'Tilskud og afgifter'!$C$11:$AD$51,MATCH(AF16,'Tilskud og afgifter'!$C$11:$AD$11,0),FALSE)/1.2</f>
        <v>0</v>
      </c>
    </row>
    <row r="41" spans="2:32" hidden="1">
      <c r="B41" s="3"/>
      <c r="C41" s="756"/>
      <c r="D41" s="757" t="s">
        <v>140</v>
      </c>
      <c r="E41" s="41" t="s">
        <v>258</v>
      </c>
      <c r="F41" s="41" t="s">
        <v>40</v>
      </c>
      <c r="G41" s="75"/>
      <c r="H41" s="95">
        <f>HLOOKUP($E$41&amp;"-"&amp;$E$10,'CO2-pris'!$D$12:$H$39,MATCH(H16,'CO2-pris'!$D$12:$D$39,0),FALSE)*'CO2-pris'!$F$9</f>
        <v>56.852071005917153</v>
      </c>
      <c r="I41" s="95">
        <f>HLOOKUP($E$41&amp;"-"&amp;$E$10,'CO2-pris'!$D$12:$H$39,MATCH(I16,'CO2-pris'!$D$12:$D$39,0),FALSE)*'CO2-pris'!$F$9</f>
        <v>42</v>
      </c>
      <c r="J41" s="95">
        <f>HLOOKUP($E$41&amp;"-"&amp;$E$10,'CO2-pris'!$D$12:$H$39,MATCH(J16,'CO2-pris'!$D$12:$D$39,0),FALSE)*'CO2-pris'!$F$9</f>
        <v>115.71673838405506</v>
      </c>
      <c r="K41" s="95">
        <f>HLOOKUP($E$41&amp;"-"&amp;$E$10,'CO2-pris'!$D$12:$H$39,MATCH(K16,'CO2-pris'!$D$12:$D$39,0),FALSE)*'CO2-pris'!$F$9</f>
        <v>195.74638834999999</v>
      </c>
      <c r="L41" s="95">
        <f>HLOOKUP($E$41&amp;"-"&amp;$E$10,'CO2-pris'!$D$12:$H$39,MATCH(L16,'CO2-pris'!$D$12:$D$39,0),FALSE)*'CO2-pris'!$F$9</f>
        <v>214.42575100000002</v>
      </c>
      <c r="M41" s="95">
        <f>HLOOKUP($E$41&amp;"-"&amp;$E$10,'CO2-pris'!$D$12:$H$39,MATCH(M16,'CO2-pris'!$D$12:$D$39,0),FALSE)*'CO2-pris'!$F$9</f>
        <v>220.80004550000001</v>
      </c>
      <c r="N41" s="95">
        <f>HLOOKUP($E$41&amp;"-"&amp;$E$10,'CO2-pris'!$D$12:$H$39,MATCH(N16,'CO2-pris'!$D$12:$D$39,0),FALSE)*'CO2-pris'!$F$9</f>
        <v>227.36394250000001</v>
      </c>
      <c r="O41" s="95">
        <f>HLOOKUP($E$41&amp;"-"&amp;$E$10,'CO2-pris'!$D$12:$H$39,MATCH(O16,'CO2-pris'!$D$12:$D$39,0),FALSE)*'CO2-pris'!$F$9</f>
        <v>234.12288050000001</v>
      </c>
      <c r="P41" s="95">
        <f>HLOOKUP($E$41&amp;"-"&amp;$E$10,'CO2-pris'!$D$12:$H$39,MATCH(P16,'CO2-pris'!$D$12:$D$39,0),FALSE)*'CO2-pris'!$F$9</f>
        <v>241.08274500000002</v>
      </c>
      <c r="Q41" s="95">
        <f>HLOOKUP($E$41&amp;"-"&amp;$E$10,'CO2-pris'!$D$12:$H$39,MATCH(Q16,'CO2-pris'!$D$12:$D$39,0),FALSE)*'CO2-pris'!$F$9</f>
        <v>248.24957050000003</v>
      </c>
      <c r="R41" s="95">
        <f>HLOOKUP($E$41&amp;"-"&amp;$E$10,'CO2-pris'!$D$12:$H$39,MATCH(R16,'CO2-pris'!$D$12:$D$39,0),FALSE)*'CO2-pris'!$F$9</f>
        <v>255.6293915</v>
      </c>
      <c r="S41" s="95">
        <f>HLOOKUP($E$41&amp;"-"&amp;$E$10,'CO2-pris'!$D$12:$H$39,MATCH(S16,'CO2-pris'!$D$12:$D$39,0),FALSE)*'CO2-pris'!$F$9</f>
        <v>263.22861500000005</v>
      </c>
      <c r="T41" s="95">
        <f>HLOOKUP($E$41&amp;"-"&amp;$E$10,'CO2-pris'!$D$12:$H$39,MATCH(T16,'CO2-pris'!$D$12:$D$39,0),FALSE)*'CO2-pris'!$F$9</f>
        <v>271.05372249999999</v>
      </c>
      <c r="U41" s="95">
        <f>HLOOKUP($E$41&amp;"-"&amp;$E$10,'CO2-pris'!$D$12:$H$39,MATCH(U16,'CO2-pris'!$D$12:$D$39,0),FALSE)*'CO2-pris'!$F$9</f>
        <v>279.11149349999999</v>
      </c>
      <c r="V41" s="95">
        <f>HLOOKUP($E$41&amp;"-"&amp;$E$10,'CO2-pris'!$D$12:$H$39,MATCH(V16,'CO2-pris'!$D$12:$D$39,0),FALSE)*'CO2-pris'!$F$9</f>
        <v>287.40878200000003</v>
      </c>
      <c r="W41" s="95">
        <f>HLOOKUP($E$41&amp;"-"&amp;$E$10,'CO2-pris'!$D$12:$H$39,MATCH(W16,'CO2-pris'!$D$12:$D$39,0),FALSE)*'CO2-pris'!$F$9</f>
        <v>295.95274000000001</v>
      </c>
      <c r="X41" s="95">
        <f>HLOOKUP($E$41&amp;"-"&amp;$E$10,'CO2-pris'!$D$12:$H$39,MATCH(X16,'CO2-pris'!$D$12:$D$39,0),FALSE)*'CO2-pris'!$F$9</f>
        <v>304.75066849999996</v>
      </c>
      <c r="Y41" s="95">
        <f>HLOOKUP($E$41&amp;"-"&amp;$E$10,'CO2-pris'!$D$12:$H$39,MATCH(Y16,'CO2-pris'!$D$12:$D$39,0),FALSE)*'CO2-pris'!$F$9</f>
        <v>313.81016649999998</v>
      </c>
      <c r="Z41" s="95">
        <f>HLOOKUP($E$41&amp;"-"&amp;$E$10,'CO2-pris'!$D$12:$H$39,MATCH(Z16,'CO2-pris'!$D$12:$D$39,0),FALSE)*'CO2-pris'!$F$9</f>
        <v>323.13898200000006</v>
      </c>
      <c r="AA41" s="95">
        <f>HLOOKUP($E$41&amp;"-"&amp;$E$10,'CO2-pris'!$D$12:$H$39,MATCH(AA16,'CO2-pris'!$D$12:$D$39,0),FALSE)*'CO2-pris'!$F$9</f>
        <v>332.74508650000001</v>
      </c>
      <c r="AB41" s="95">
        <f>HLOOKUP($E$41&amp;"-"&amp;$E$10,'CO2-pris'!$D$12:$H$39,MATCH(AB16,'CO2-pris'!$D$12:$D$39,0),FALSE)*'CO2-pris'!$F$9</f>
        <v>342.63674950000001</v>
      </c>
      <c r="AC41" s="95">
        <f>HLOOKUP($E$41&amp;"-"&amp;$E$10,'CO2-pris'!$D$12:$H$39,MATCH(AC16,'CO2-pris'!$D$12:$D$39,0),FALSE)*'CO2-pris'!$F$9</f>
        <v>352.82246399999997</v>
      </c>
      <c r="AD41" s="95">
        <f>HLOOKUP($E$41&amp;"-"&amp;$E$10,'CO2-pris'!$D$12:$H$39,MATCH(AD16,'CO2-pris'!$D$12:$D$39,0),FALSE)*'CO2-pris'!$F$9</f>
        <v>363.31102099999998</v>
      </c>
      <c r="AE41" s="95">
        <f>HLOOKUP($E$41&amp;"-"&amp;$E$10,'CO2-pris'!$D$12:$H$39,MATCH(AE16,'CO2-pris'!$D$12:$D$39,0),FALSE)*'CO2-pris'!$F$9</f>
        <v>374.11136049999999</v>
      </c>
      <c r="AF41" s="95">
        <f>HLOOKUP($E$41&amp;"-"&amp;$E$10,'CO2-pris'!$D$12:$H$39,MATCH(AF16,'CO2-pris'!$D$12:$D$39,0),FALSE)*'CO2-pris'!$F$9</f>
        <v>385.23279500000001</v>
      </c>
    </row>
    <row r="42" spans="2:32" hidden="1">
      <c r="B42" s="3"/>
      <c r="C42" s="756"/>
      <c r="D42" s="757"/>
      <c r="E42" s="41" t="s">
        <v>43</v>
      </c>
      <c r="F42" s="41" t="s">
        <v>44</v>
      </c>
      <c r="G42" s="75"/>
      <c r="H42" s="52">
        <f>H41*H35/1000</f>
        <v>0</v>
      </c>
      <c r="I42" s="24">
        <f t="shared" ref="I42:AF42" si="3">I41*I35/1000</f>
        <v>0</v>
      </c>
      <c r="J42" s="24">
        <f t="shared" si="3"/>
        <v>0</v>
      </c>
      <c r="K42" s="24">
        <f t="shared" si="3"/>
        <v>0</v>
      </c>
      <c r="L42" s="24">
        <f t="shared" si="3"/>
        <v>0</v>
      </c>
      <c r="M42" s="24">
        <f t="shared" si="3"/>
        <v>0</v>
      </c>
      <c r="N42" s="24">
        <f t="shared" si="3"/>
        <v>0</v>
      </c>
      <c r="O42" s="24">
        <f t="shared" si="3"/>
        <v>0</v>
      </c>
      <c r="P42" s="24">
        <f t="shared" si="3"/>
        <v>0</v>
      </c>
      <c r="Q42" s="24">
        <f t="shared" si="3"/>
        <v>0</v>
      </c>
      <c r="R42" s="24">
        <f t="shared" si="3"/>
        <v>0</v>
      </c>
      <c r="S42" s="24">
        <f t="shared" si="3"/>
        <v>0</v>
      </c>
      <c r="T42" s="24">
        <f t="shared" si="3"/>
        <v>0</v>
      </c>
      <c r="U42" s="24">
        <f t="shared" si="3"/>
        <v>0</v>
      </c>
      <c r="V42" s="24">
        <f t="shared" si="3"/>
        <v>0</v>
      </c>
      <c r="W42" s="24">
        <f t="shared" si="3"/>
        <v>0</v>
      </c>
      <c r="X42" s="24">
        <f t="shared" si="3"/>
        <v>0</v>
      </c>
      <c r="Y42" s="24">
        <f t="shared" si="3"/>
        <v>0</v>
      </c>
      <c r="Z42" s="24">
        <f t="shared" si="3"/>
        <v>0</v>
      </c>
      <c r="AA42" s="24">
        <f t="shared" si="3"/>
        <v>0</v>
      </c>
      <c r="AB42" s="24">
        <f t="shared" si="3"/>
        <v>0</v>
      </c>
      <c r="AC42" s="24">
        <f t="shared" si="3"/>
        <v>0</v>
      </c>
      <c r="AD42" s="24">
        <f t="shared" si="3"/>
        <v>0</v>
      </c>
      <c r="AE42" s="24">
        <f t="shared" si="3"/>
        <v>0</v>
      </c>
      <c r="AF42" s="24">
        <f t="shared" si="3"/>
        <v>0</v>
      </c>
    </row>
    <row r="43" spans="2:32" ht="15" hidden="1" customHeight="1">
      <c r="B43" s="3"/>
      <c r="C43" s="756"/>
      <c r="D43" s="757"/>
      <c r="E43" s="41" t="s">
        <v>187</v>
      </c>
      <c r="F43" s="41" t="s">
        <v>44</v>
      </c>
      <c r="G43" s="75"/>
      <c r="H43" s="132">
        <f>H36*H41*L8/1000000</f>
        <v>4.2297940828402358E-3</v>
      </c>
      <c r="I43" s="148">
        <f>H43</f>
        <v>4.2297940828402358E-3</v>
      </c>
      <c r="J43" s="148">
        <f t="shared" ref="J43:Y45" si="4">I43</f>
        <v>4.2297940828402358E-3</v>
      </c>
      <c r="K43" s="148">
        <f t="shared" si="4"/>
        <v>4.2297940828402358E-3</v>
      </c>
      <c r="L43" s="148">
        <f t="shared" si="4"/>
        <v>4.2297940828402358E-3</v>
      </c>
      <c r="M43" s="148">
        <f t="shared" si="4"/>
        <v>4.2297940828402358E-3</v>
      </c>
      <c r="N43" s="148">
        <f t="shared" si="4"/>
        <v>4.2297940828402358E-3</v>
      </c>
      <c r="O43" s="148">
        <f t="shared" si="4"/>
        <v>4.2297940828402358E-3</v>
      </c>
      <c r="P43" s="148">
        <f t="shared" si="4"/>
        <v>4.2297940828402358E-3</v>
      </c>
      <c r="Q43" s="148">
        <f t="shared" si="4"/>
        <v>4.2297940828402358E-3</v>
      </c>
      <c r="R43" s="148">
        <f t="shared" si="4"/>
        <v>4.2297940828402358E-3</v>
      </c>
      <c r="S43" s="148">
        <f t="shared" si="4"/>
        <v>4.2297940828402358E-3</v>
      </c>
      <c r="T43" s="148">
        <f t="shared" si="4"/>
        <v>4.2297940828402358E-3</v>
      </c>
      <c r="U43" s="148">
        <f t="shared" si="4"/>
        <v>4.2297940828402358E-3</v>
      </c>
      <c r="V43" s="148">
        <f t="shared" si="4"/>
        <v>4.2297940828402358E-3</v>
      </c>
      <c r="W43" s="148">
        <f t="shared" si="4"/>
        <v>4.2297940828402358E-3</v>
      </c>
      <c r="X43" s="148">
        <f t="shared" si="4"/>
        <v>4.2297940828402358E-3</v>
      </c>
      <c r="Y43" s="148">
        <f t="shared" si="4"/>
        <v>4.2297940828402358E-3</v>
      </c>
      <c r="Z43" s="148">
        <f t="shared" ref="Z43:AF45" si="5">Y43</f>
        <v>4.2297940828402358E-3</v>
      </c>
      <c r="AA43" s="148">
        <f t="shared" si="5"/>
        <v>4.2297940828402358E-3</v>
      </c>
      <c r="AB43" s="148">
        <f t="shared" si="5"/>
        <v>4.2297940828402358E-3</v>
      </c>
      <c r="AC43" s="148">
        <f t="shared" si="5"/>
        <v>4.2297940828402358E-3</v>
      </c>
      <c r="AD43" s="148">
        <f t="shared" si="5"/>
        <v>4.2297940828402358E-3</v>
      </c>
      <c r="AE43" s="148">
        <f t="shared" si="5"/>
        <v>4.2297940828402358E-3</v>
      </c>
      <c r="AF43" s="148">
        <f t="shared" si="5"/>
        <v>4.2297940828402358E-3</v>
      </c>
    </row>
    <row r="44" spans="2:32" hidden="1">
      <c r="B44" s="3"/>
      <c r="C44" s="756"/>
      <c r="D44" s="757"/>
      <c r="E44" s="41" t="s">
        <v>143</v>
      </c>
      <c r="F44" s="41" t="s">
        <v>44</v>
      </c>
      <c r="G44" s="75"/>
      <c r="H44" s="135">
        <f>H37/1000000*H41*M8</f>
        <v>1.3553533727810652E-2</v>
      </c>
      <c r="I44" s="93">
        <f>H44</f>
        <v>1.3553533727810652E-2</v>
      </c>
      <c r="J44" s="93">
        <f t="shared" si="4"/>
        <v>1.3553533727810652E-2</v>
      </c>
      <c r="K44" s="93">
        <f t="shared" si="4"/>
        <v>1.3553533727810652E-2</v>
      </c>
      <c r="L44" s="93">
        <f t="shared" si="4"/>
        <v>1.3553533727810652E-2</v>
      </c>
      <c r="M44" s="93">
        <f t="shared" si="4"/>
        <v>1.3553533727810652E-2</v>
      </c>
      <c r="N44" s="93">
        <f t="shared" si="4"/>
        <v>1.3553533727810652E-2</v>
      </c>
      <c r="O44" s="93">
        <f t="shared" si="4"/>
        <v>1.3553533727810652E-2</v>
      </c>
      <c r="P44" s="93">
        <f t="shared" si="4"/>
        <v>1.3553533727810652E-2</v>
      </c>
      <c r="Q44" s="93">
        <f t="shared" si="4"/>
        <v>1.3553533727810652E-2</v>
      </c>
      <c r="R44" s="93">
        <f t="shared" si="4"/>
        <v>1.3553533727810652E-2</v>
      </c>
      <c r="S44" s="93">
        <f t="shared" si="4"/>
        <v>1.3553533727810652E-2</v>
      </c>
      <c r="T44" s="93">
        <f t="shared" si="4"/>
        <v>1.3553533727810652E-2</v>
      </c>
      <c r="U44" s="93">
        <f t="shared" si="4"/>
        <v>1.3553533727810652E-2</v>
      </c>
      <c r="V44" s="93">
        <f t="shared" si="4"/>
        <v>1.3553533727810652E-2</v>
      </c>
      <c r="W44" s="93">
        <f t="shared" si="4"/>
        <v>1.3553533727810652E-2</v>
      </c>
      <c r="X44" s="93">
        <f t="shared" si="4"/>
        <v>1.3553533727810652E-2</v>
      </c>
      <c r="Y44" s="93">
        <f t="shared" si="4"/>
        <v>1.3553533727810652E-2</v>
      </c>
      <c r="Z44" s="93">
        <f t="shared" si="5"/>
        <v>1.3553533727810652E-2</v>
      </c>
      <c r="AA44" s="93">
        <f t="shared" si="5"/>
        <v>1.3553533727810652E-2</v>
      </c>
      <c r="AB44" s="93">
        <f t="shared" si="5"/>
        <v>1.3553533727810652E-2</v>
      </c>
      <c r="AC44" s="93">
        <f t="shared" si="5"/>
        <v>1.3553533727810652E-2</v>
      </c>
      <c r="AD44" s="93">
        <f t="shared" si="5"/>
        <v>1.3553533727810652E-2</v>
      </c>
      <c r="AE44" s="93">
        <f t="shared" si="5"/>
        <v>1.3553533727810652E-2</v>
      </c>
      <c r="AF44" s="93">
        <f t="shared" si="5"/>
        <v>1.3553533727810652E-2</v>
      </c>
    </row>
    <row r="45" spans="2:32" hidden="1">
      <c r="B45" s="3"/>
      <c r="C45" s="756"/>
      <c r="D45" s="757"/>
      <c r="E45" s="41" t="s">
        <v>106</v>
      </c>
      <c r="F45" s="41" t="s">
        <v>141</v>
      </c>
      <c r="G45" s="75"/>
      <c r="H45" s="91">
        <f>HLOOKUP(E45,'ENS fremskrivningsdata'!$M$11:$O$15,2,FALSE)</f>
        <v>19.823225972697561</v>
      </c>
      <c r="I45" s="53">
        <f>H45</f>
        <v>19.823225972697561</v>
      </c>
      <c r="J45" s="53">
        <f t="shared" si="4"/>
        <v>19.823225972697561</v>
      </c>
      <c r="K45" s="53">
        <f t="shared" si="4"/>
        <v>19.823225972697561</v>
      </c>
      <c r="L45" s="53">
        <f t="shared" si="4"/>
        <v>19.823225972697561</v>
      </c>
      <c r="M45" s="53">
        <f t="shared" si="4"/>
        <v>19.823225972697561</v>
      </c>
      <c r="N45" s="53">
        <f t="shared" si="4"/>
        <v>19.823225972697561</v>
      </c>
      <c r="O45" s="53">
        <f t="shared" si="4"/>
        <v>19.823225972697561</v>
      </c>
      <c r="P45" s="53">
        <f t="shared" si="4"/>
        <v>19.823225972697561</v>
      </c>
      <c r="Q45" s="53">
        <f t="shared" si="4"/>
        <v>19.823225972697561</v>
      </c>
      <c r="R45" s="53">
        <f t="shared" si="4"/>
        <v>19.823225972697561</v>
      </c>
      <c r="S45" s="53">
        <f t="shared" si="4"/>
        <v>19.823225972697561</v>
      </c>
      <c r="T45" s="53">
        <f t="shared" si="4"/>
        <v>19.823225972697561</v>
      </c>
      <c r="U45" s="53">
        <f t="shared" si="4"/>
        <v>19.823225972697561</v>
      </c>
      <c r="V45" s="53">
        <f t="shared" si="4"/>
        <v>19.823225972697561</v>
      </c>
      <c r="W45" s="53">
        <f t="shared" si="4"/>
        <v>19.823225972697561</v>
      </c>
      <c r="X45" s="53">
        <f t="shared" si="4"/>
        <v>19.823225972697561</v>
      </c>
      <c r="Y45" s="53">
        <f t="shared" si="4"/>
        <v>19.823225972697561</v>
      </c>
      <c r="Z45" s="53">
        <f t="shared" si="5"/>
        <v>19.823225972697561</v>
      </c>
      <c r="AA45" s="53">
        <f t="shared" si="5"/>
        <v>19.823225972697561</v>
      </c>
      <c r="AB45" s="53">
        <f t="shared" si="5"/>
        <v>19.823225972697561</v>
      </c>
      <c r="AC45" s="53">
        <f t="shared" si="5"/>
        <v>19.823225972697561</v>
      </c>
      <c r="AD45" s="53">
        <f t="shared" si="5"/>
        <v>19.823225972697561</v>
      </c>
      <c r="AE45" s="53">
        <f t="shared" si="5"/>
        <v>19.823225972697561</v>
      </c>
      <c r="AF45" s="53">
        <f t="shared" si="5"/>
        <v>19.823225972697561</v>
      </c>
    </row>
    <row r="46" spans="2:32" hidden="1">
      <c r="B46" s="3"/>
      <c r="C46" s="756"/>
      <c r="D46" s="757"/>
      <c r="E46" s="41" t="s">
        <v>186</v>
      </c>
      <c r="F46" s="41" t="s">
        <v>44</v>
      </c>
      <c r="G46" s="75"/>
      <c r="H46" s="135">
        <f>H45*H32/1000</f>
        <v>3.7664129348125366E-2</v>
      </c>
      <c r="I46" s="93">
        <f t="shared" ref="I46:AF46" si="6">I45*I32/1000</f>
        <v>3.7664129348125366E-2</v>
      </c>
      <c r="J46" s="93">
        <f t="shared" si="6"/>
        <v>3.7664129348125366E-2</v>
      </c>
      <c r="K46" s="93">
        <f t="shared" si="6"/>
        <v>3.7664129348125366E-2</v>
      </c>
      <c r="L46" s="93">
        <f t="shared" si="6"/>
        <v>3.7664129348125366E-2</v>
      </c>
      <c r="M46" s="93">
        <f t="shared" si="6"/>
        <v>3.7664129348125366E-2</v>
      </c>
      <c r="N46" s="93">
        <f t="shared" si="6"/>
        <v>3.7664129348125366E-2</v>
      </c>
      <c r="O46" s="93">
        <f t="shared" si="6"/>
        <v>3.7664129348125366E-2</v>
      </c>
      <c r="P46" s="93">
        <f t="shared" si="6"/>
        <v>3.7664129348125366E-2</v>
      </c>
      <c r="Q46" s="93">
        <f t="shared" si="6"/>
        <v>3.7664129348125366E-2</v>
      </c>
      <c r="R46" s="93">
        <f t="shared" si="6"/>
        <v>3.7664129348125366E-2</v>
      </c>
      <c r="S46" s="93">
        <f t="shared" si="6"/>
        <v>3.7664129348125366E-2</v>
      </c>
      <c r="T46" s="93">
        <f t="shared" si="6"/>
        <v>3.7664129348125366E-2</v>
      </c>
      <c r="U46" s="93">
        <f t="shared" si="6"/>
        <v>3.7664129348125366E-2</v>
      </c>
      <c r="V46" s="93">
        <f t="shared" si="6"/>
        <v>3.7664129348125366E-2</v>
      </c>
      <c r="W46" s="93">
        <f t="shared" si="6"/>
        <v>3.7664129348125366E-2</v>
      </c>
      <c r="X46" s="93">
        <f t="shared" si="6"/>
        <v>3.7664129348125366E-2</v>
      </c>
      <c r="Y46" s="93">
        <f t="shared" si="6"/>
        <v>3.7664129348125366E-2</v>
      </c>
      <c r="Z46" s="93">
        <f t="shared" si="6"/>
        <v>3.7664129348125366E-2</v>
      </c>
      <c r="AA46" s="93">
        <f t="shared" si="6"/>
        <v>3.7664129348125366E-2</v>
      </c>
      <c r="AB46" s="93">
        <f t="shared" si="6"/>
        <v>3.7664129348125366E-2</v>
      </c>
      <c r="AC46" s="93">
        <f t="shared" si="6"/>
        <v>3.7664129348125366E-2</v>
      </c>
      <c r="AD46" s="93">
        <f t="shared" si="6"/>
        <v>3.7664129348125366E-2</v>
      </c>
      <c r="AE46" s="93">
        <f t="shared" si="6"/>
        <v>3.7664129348125366E-2</v>
      </c>
      <c r="AF46" s="93">
        <f t="shared" si="6"/>
        <v>3.7664129348125366E-2</v>
      </c>
    </row>
    <row r="47" spans="2:32" hidden="1">
      <c r="B47" s="3"/>
      <c r="C47" s="756"/>
      <c r="D47" s="757"/>
      <c r="E47" s="41" t="s">
        <v>107</v>
      </c>
      <c r="F47" s="41" t="s">
        <v>141</v>
      </c>
      <c r="G47" s="75"/>
      <c r="H47" s="91">
        <f>HLOOKUP(E47,'ENS fremskrivningsdata'!$M$11:$O$15,2,FALSE)</f>
        <v>14.815253095384495</v>
      </c>
      <c r="I47" s="53">
        <f>H47</f>
        <v>14.815253095384495</v>
      </c>
      <c r="J47" s="53">
        <f t="shared" ref="J47:AF47" si="7">I47</f>
        <v>14.815253095384495</v>
      </c>
      <c r="K47" s="53">
        <f t="shared" si="7"/>
        <v>14.815253095384495</v>
      </c>
      <c r="L47" s="53">
        <f t="shared" si="7"/>
        <v>14.815253095384495</v>
      </c>
      <c r="M47" s="53">
        <f t="shared" si="7"/>
        <v>14.815253095384495</v>
      </c>
      <c r="N47" s="53">
        <f t="shared" si="7"/>
        <v>14.815253095384495</v>
      </c>
      <c r="O47" s="53">
        <f t="shared" si="7"/>
        <v>14.815253095384495</v>
      </c>
      <c r="P47" s="53">
        <f t="shared" si="7"/>
        <v>14.815253095384495</v>
      </c>
      <c r="Q47" s="53">
        <f t="shared" si="7"/>
        <v>14.815253095384495</v>
      </c>
      <c r="R47" s="53">
        <f t="shared" si="7"/>
        <v>14.815253095384495</v>
      </c>
      <c r="S47" s="53">
        <f t="shared" si="7"/>
        <v>14.815253095384495</v>
      </c>
      <c r="T47" s="53">
        <f t="shared" si="7"/>
        <v>14.815253095384495</v>
      </c>
      <c r="U47" s="53">
        <f t="shared" si="7"/>
        <v>14.815253095384495</v>
      </c>
      <c r="V47" s="53">
        <f t="shared" si="7"/>
        <v>14.815253095384495</v>
      </c>
      <c r="W47" s="53">
        <f t="shared" si="7"/>
        <v>14.815253095384495</v>
      </c>
      <c r="X47" s="53">
        <f t="shared" si="7"/>
        <v>14.815253095384495</v>
      </c>
      <c r="Y47" s="53">
        <f t="shared" si="7"/>
        <v>14.815253095384495</v>
      </c>
      <c r="Z47" s="53">
        <f t="shared" si="7"/>
        <v>14.815253095384495</v>
      </c>
      <c r="AA47" s="53">
        <f t="shared" si="7"/>
        <v>14.815253095384495</v>
      </c>
      <c r="AB47" s="53">
        <f t="shared" si="7"/>
        <v>14.815253095384495</v>
      </c>
      <c r="AC47" s="53">
        <f t="shared" si="7"/>
        <v>14.815253095384495</v>
      </c>
      <c r="AD47" s="53">
        <f t="shared" si="7"/>
        <v>14.815253095384495</v>
      </c>
      <c r="AE47" s="53">
        <f t="shared" si="7"/>
        <v>14.815253095384495</v>
      </c>
      <c r="AF47" s="53">
        <f t="shared" si="7"/>
        <v>14.815253095384495</v>
      </c>
    </row>
    <row r="48" spans="2:32" hidden="1">
      <c r="B48" s="3"/>
      <c r="C48" s="756"/>
      <c r="D48" s="757"/>
      <c r="E48" s="41" t="s">
        <v>185</v>
      </c>
      <c r="F48" s="41" t="s">
        <v>44</v>
      </c>
      <c r="G48" s="75"/>
      <c r="H48" s="91">
        <f>H47*H33/1000</f>
        <v>1.2000355007261441</v>
      </c>
      <c r="I48" s="93">
        <f t="shared" ref="I48:AF48" si="8">I47*I33/1000</f>
        <v>1.2000355007261441</v>
      </c>
      <c r="J48" s="93">
        <f t="shared" si="8"/>
        <v>1.2000355007261441</v>
      </c>
      <c r="K48" s="93">
        <f t="shared" si="8"/>
        <v>1.2000355007261441</v>
      </c>
      <c r="L48" s="93">
        <f t="shared" si="8"/>
        <v>1.2000355007261441</v>
      </c>
      <c r="M48" s="93">
        <f t="shared" si="8"/>
        <v>1.2000355007261441</v>
      </c>
      <c r="N48" s="93">
        <f t="shared" si="8"/>
        <v>1.2000355007261441</v>
      </c>
      <c r="O48" s="93">
        <f t="shared" si="8"/>
        <v>1.2000355007261441</v>
      </c>
      <c r="P48" s="93">
        <f t="shared" si="8"/>
        <v>1.2000355007261441</v>
      </c>
      <c r="Q48" s="93">
        <f t="shared" si="8"/>
        <v>1.2000355007261441</v>
      </c>
      <c r="R48" s="93">
        <f t="shared" si="8"/>
        <v>1.2000355007261441</v>
      </c>
      <c r="S48" s="93">
        <f t="shared" si="8"/>
        <v>1.2000355007261441</v>
      </c>
      <c r="T48" s="93">
        <f t="shared" si="8"/>
        <v>1.2000355007261441</v>
      </c>
      <c r="U48" s="93">
        <f t="shared" si="8"/>
        <v>1.2000355007261441</v>
      </c>
      <c r="V48" s="93">
        <f t="shared" si="8"/>
        <v>1.2000355007261441</v>
      </c>
      <c r="W48" s="93">
        <f t="shared" si="8"/>
        <v>1.2000355007261441</v>
      </c>
      <c r="X48" s="93">
        <f t="shared" si="8"/>
        <v>1.2000355007261441</v>
      </c>
      <c r="Y48" s="93">
        <f t="shared" si="8"/>
        <v>1.2000355007261441</v>
      </c>
      <c r="Z48" s="93">
        <f t="shared" si="8"/>
        <v>1.2000355007261441</v>
      </c>
      <c r="AA48" s="93">
        <f t="shared" si="8"/>
        <v>1.2000355007261441</v>
      </c>
      <c r="AB48" s="93">
        <f t="shared" si="8"/>
        <v>1.2000355007261441</v>
      </c>
      <c r="AC48" s="93">
        <f t="shared" si="8"/>
        <v>1.2000355007261441</v>
      </c>
      <c r="AD48" s="93">
        <f t="shared" si="8"/>
        <v>1.2000355007261441</v>
      </c>
      <c r="AE48" s="93">
        <f t="shared" si="8"/>
        <v>1.2000355007261441</v>
      </c>
      <c r="AF48" s="93">
        <f t="shared" si="8"/>
        <v>1.2000355007261441</v>
      </c>
    </row>
    <row r="49" spans="1:32" hidden="1">
      <c r="B49" s="3"/>
      <c r="C49" s="756"/>
      <c r="D49" s="757"/>
      <c r="E49" s="41" t="s">
        <v>108</v>
      </c>
      <c r="F49" s="41" t="s">
        <v>141</v>
      </c>
      <c r="G49" s="75"/>
      <c r="H49" s="91">
        <f>HLOOKUP(E49,'ENS fremskrivningsdata'!$M$11:$O$15,2,FALSE)</f>
        <v>47.106244877226054</v>
      </c>
      <c r="I49" s="93">
        <f>H49</f>
        <v>47.106244877226054</v>
      </c>
      <c r="J49" s="93">
        <f t="shared" ref="J49:Y50" si="9">I49</f>
        <v>47.106244877226054</v>
      </c>
      <c r="K49" s="93">
        <f t="shared" si="9"/>
        <v>47.106244877226054</v>
      </c>
      <c r="L49" s="93">
        <f t="shared" si="9"/>
        <v>47.106244877226054</v>
      </c>
      <c r="M49" s="93">
        <f t="shared" si="9"/>
        <v>47.106244877226054</v>
      </c>
      <c r="N49" s="93">
        <f t="shared" si="9"/>
        <v>47.106244877226054</v>
      </c>
      <c r="O49" s="93">
        <f t="shared" si="9"/>
        <v>47.106244877226054</v>
      </c>
      <c r="P49" s="93">
        <f t="shared" si="9"/>
        <v>47.106244877226054</v>
      </c>
      <c r="Q49" s="93">
        <f t="shared" si="9"/>
        <v>47.106244877226054</v>
      </c>
      <c r="R49" s="93">
        <f t="shared" si="9"/>
        <v>47.106244877226054</v>
      </c>
      <c r="S49" s="93">
        <f t="shared" si="9"/>
        <v>47.106244877226054</v>
      </c>
      <c r="T49" s="93">
        <f t="shared" si="9"/>
        <v>47.106244877226054</v>
      </c>
      <c r="U49" s="93">
        <f t="shared" si="9"/>
        <v>47.106244877226054</v>
      </c>
      <c r="V49" s="93">
        <f t="shared" si="9"/>
        <v>47.106244877226054</v>
      </c>
      <c r="W49" s="93">
        <f t="shared" si="9"/>
        <v>47.106244877226054</v>
      </c>
      <c r="X49" s="93">
        <f t="shared" si="9"/>
        <v>47.106244877226054</v>
      </c>
      <c r="Y49" s="93">
        <f t="shared" si="9"/>
        <v>47.106244877226054</v>
      </c>
      <c r="Z49" s="93">
        <f t="shared" ref="Z49:AF50" si="10">Y49</f>
        <v>47.106244877226054</v>
      </c>
      <c r="AA49" s="93">
        <f t="shared" si="10"/>
        <v>47.106244877226054</v>
      </c>
      <c r="AB49" s="93">
        <f t="shared" si="10"/>
        <v>47.106244877226054</v>
      </c>
      <c r="AC49" s="93">
        <f t="shared" si="10"/>
        <v>47.106244877226054</v>
      </c>
      <c r="AD49" s="93">
        <f t="shared" si="10"/>
        <v>47.106244877226054</v>
      </c>
      <c r="AE49" s="93">
        <f t="shared" si="10"/>
        <v>47.106244877226054</v>
      </c>
      <c r="AF49" s="93">
        <f t="shared" si="10"/>
        <v>47.106244877226054</v>
      </c>
    </row>
    <row r="50" spans="1:32" hidden="1">
      <c r="B50" s="3"/>
      <c r="C50" s="756"/>
      <c r="D50" s="757"/>
      <c r="E50" s="41" t="s">
        <v>184</v>
      </c>
      <c r="F50" s="41" t="s">
        <v>44</v>
      </c>
      <c r="G50" s="75"/>
      <c r="H50" s="135">
        <f>H34*H49/1000</f>
        <v>0.22705210030822959</v>
      </c>
      <c r="I50" s="136">
        <f>H50</f>
        <v>0.22705210030822959</v>
      </c>
      <c r="J50" s="136">
        <f t="shared" si="9"/>
        <v>0.22705210030822959</v>
      </c>
      <c r="K50" s="136">
        <f t="shared" si="9"/>
        <v>0.22705210030822959</v>
      </c>
      <c r="L50" s="136">
        <f t="shared" si="9"/>
        <v>0.22705210030822959</v>
      </c>
      <c r="M50" s="136">
        <f t="shared" si="9"/>
        <v>0.22705210030822959</v>
      </c>
      <c r="N50" s="136">
        <f t="shared" si="9"/>
        <v>0.22705210030822959</v>
      </c>
      <c r="O50" s="136">
        <f t="shared" si="9"/>
        <v>0.22705210030822959</v>
      </c>
      <c r="P50" s="136">
        <f t="shared" si="9"/>
        <v>0.22705210030822959</v>
      </c>
      <c r="Q50" s="136">
        <f t="shared" si="9"/>
        <v>0.22705210030822959</v>
      </c>
      <c r="R50" s="136">
        <f t="shared" si="9"/>
        <v>0.22705210030822959</v>
      </c>
      <c r="S50" s="136">
        <f t="shared" si="9"/>
        <v>0.22705210030822959</v>
      </c>
      <c r="T50" s="136">
        <f t="shared" si="9"/>
        <v>0.22705210030822959</v>
      </c>
      <c r="U50" s="136">
        <f t="shared" si="9"/>
        <v>0.22705210030822959</v>
      </c>
      <c r="V50" s="136">
        <f t="shared" si="9"/>
        <v>0.22705210030822959</v>
      </c>
      <c r="W50" s="136">
        <f t="shared" si="9"/>
        <v>0.22705210030822959</v>
      </c>
      <c r="X50" s="136">
        <f t="shared" si="9"/>
        <v>0.22705210030822959</v>
      </c>
      <c r="Y50" s="136">
        <f t="shared" si="9"/>
        <v>0.22705210030822959</v>
      </c>
      <c r="Z50" s="136">
        <f t="shared" si="10"/>
        <v>0.22705210030822959</v>
      </c>
      <c r="AA50" s="136">
        <f t="shared" si="10"/>
        <v>0.22705210030822959</v>
      </c>
      <c r="AB50" s="136">
        <f t="shared" si="10"/>
        <v>0.22705210030822959</v>
      </c>
      <c r="AC50" s="136">
        <f t="shared" si="10"/>
        <v>0.22705210030822959</v>
      </c>
      <c r="AD50" s="136">
        <f t="shared" si="10"/>
        <v>0.22705210030822959</v>
      </c>
      <c r="AE50" s="136">
        <f t="shared" si="10"/>
        <v>0.22705210030822959</v>
      </c>
      <c r="AF50" s="136">
        <f t="shared" si="10"/>
        <v>0.22705210030822959</v>
      </c>
    </row>
    <row r="51" spans="1:32" hidden="1">
      <c r="B51" s="3"/>
      <c r="C51" s="756"/>
      <c r="D51" s="31"/>
      <c r="E51" s="41" t="s">
        <v>183</v>
      </c>
      <c r="F51" s="41" t="s">
        <v>52</v>
      </c>
      <c r="G51" s="75"/>
      <c r="H51" s="95">
        <f>HLOOKUP($E$51&amp;"-"&amp;$E$10,'Brændsels- og elpriser'!$E$13:$AH$39,MATCH(H16,'Brændsels- og elpriser'!$D$13:$D$39,0),FALSE)*'Brændsels- og elpriser'!$H$9</f>
        <v>189.96947704662099</v>
      </c>
      <c r="I51" s="95">
        <f>HLOOKUP($E$51&amp;"-"&amp;$E$10,'Brændsels- og elpriser'!$E$13:$AH$39,MATCH(I16,'Brændsels- og elpriser'!$D$13:$D$39,0),FALSE)*'Brændsels- og elpriser'!$H$9</f>
        <v>186.15240195629499</v>
      </c>
      <c r="J51" s="95">
        <f>HLOOKUP($E$51&amp;"-"&amp;$E$10,'Brændsels- og elpriser'!$E$13:$AH$39,MATCH(J16,'Brændsels- og elpriser'!$D$13:$D$39,0),FALSE)*'Brændsels- og elpriser'!$H$9</f>
        <v>266.20410988628601</v>
      </c>
      <c r="K51" s="95">
        <f>HLOOKUP($E$51&amp;"-"&amp;$E$10,'Brændsels- og elpriser'!$E$13:$AH$39,MATCH(K16,'Brændsels- og elpriser'!$D$13:$D$39,0),FALSE)*'Brændsels- og elpriser'!$H$9</f>
        <v>350</v>
      </c>
      <c r="L51" s="95">
        <f>HLOOKUP($E$51&amp;"-"&amp;$E$10,'Brændsels- og elpriser'!$E$13:$AH$39,MATCH(L16,'Brændsels- og elpriser'!$D$13:$D$39,0),FALSE)*'Brændsels- og elpriser'!$H$9</f>
        <v>370</v>
      </c>
      <c r="M51" s="95">
        <f>HLOOKUP($E$51&amp;"-"&amp;$E$10,'Brændsels- og elpriser'!$E$13:$AH$39,MATCH(M16,'Brændsels- og elpriser'!$D$13:$D$39,0),FALSE)*'Brændsels- og elpriser'!$H$9</f>
        <v>360</v>
      </c>
      <c r="N51" s="95">
        <f>HLOOKUP($E$51&amp;"-"&amp;$E$10,'Brændsels- og elpriser'!$E$13:$AH$39,MATCH(N16,'Brændsels- og elpriser'!$D$13:$D$39,0),FALSE)*'Brændsels- og elpriser'!$H$9</f>
        <v>360</v>
      </c>
      <c r="O51" s="95">
        <f>HLOOKUP($E$51&amp;"-"&amp;$E$10,'Brændsels- og elpriser'!$E$13:$AH$39,MATCH(O16,'Brændsels- og elpriser'!$D$13:$D$39,0),FALSE)*'Brændsels- og elpriser'!$H$9</f>
        <v>380</v>
      </c>
      <c r="P51" s="95">
        <f>HLOOKUP($E$51&amp;"-"&amp;$E$10,'Brændsels- og elpriser'!$E$13:$AH$39,MATCH(P16,'Brændsels- og elpriser'!$D$13:$D$39,0),FALSE)*'Brændsels- og elpriser'!$H$9</f>
        <v>390</v>
      </c>
      <c r="Q51" s="95">
        <f>HLOOKUP($E$51&amp;"-"&amp;$E$10,'Brændsels- og elpriser'!$E$13:$AH$39,MATCH(Q16,'Brændsels- og elpriser'!$D$13:$D$39,0),FALSE)*'Brændsels- og elpriser'!$H$9</f>
        <v>400</v>
      </c>
      <c r="R51" s="95">
        <f>HLOOKUP($E$51&amp;"-"&amp;$E$10,'Brændsels- og elpriser'!$E$13:$AH$39,MATCH(R16,'Brændsels- og elpriser'!$D$13:$D$39,0),FALSE)*'Brændsels- og elpriser'!$H$9</f>
        <v>390</v>
      </c>
      <c r="S51" s="95">
        <f>HLOOKUP($E$51&amp;"-"&amp;$E$10,'Brændsels- og elpriser'!$E$13:$AH$39,MATCH(S16,'Brændsels- og elpriser'!$D$13:$D$39,0),FALSE)*'Brændsels- og elpriser'!$H$9</f>
        <v>390</v>
      </c>
      <c r="T51" s="95">
        <f>HLOOKUP($E$51&amp;"-"&amp;$E$10,'Brændsels- og elpriser'!$E$13:$AH$39,MATCH(T16,'Brændsels- og elpriser'!$D$13:$D$39,0),FALSE)*'Brændsels- og elpriser'!$H$9</f>
        <v>390</v>
      </c>
      <c r="U51" s="95">
        <f>HLOOKUP($E$51&amp;"-"&amp;$E$10,'Brændsels- og elpriser'!$E$13:$AH$39,MATCH(U16,'Brændsels- og elpriser'!$D$13:$D$39,0),FALSE)*'Brændsels- og elpriser'!$H$9</f>
        <v>380</v>
      </c>
      <c r="V51" s="95">
        <f>HLOOKUP($E$51&amp;"-"&amp;$E$10,'Brændsels- og elpriser'!$E$13:$AH$39,MATCH(V16,'Brændsels- og elpriser'!$D$13:$D$39,0),FALSE)*'Brændsels- og elpriser'!$H$9</f>
        <v>380</v>
      </c>
      <c r="W51" s="95">
        <f>HLOOKUP($E$51&amp;"-"&amp;$E$10,'Brændsels- og elpriser'!$E$13:$AH$39,MATCH(W16,'Brændsels- og elpriser'!$D$13:$D$39,0),FALSE)*'Brændsels- og elpriser'!$H$9</f>
        <v>380</v>
      </c>
      <c r="X51" s="95">
        <f>HLOOKUP($E$51&amp;"-"&amp;$E$10,'Brændsels- og elpriser'!$E$13:$AH$39,MATCH(X16,'Brændsels- og elpriser'!$D$13:$D$39,0),FALSE)*'Brændsels- og elpriser'!$H$9</f>
        <v>380</v>
      </c>
      <c r="Y51" s="95">
        <f>HLOOKUP($E$51&amp;"-"&amp;$E$10,'Brændsels- og elpriser'!$E$13:$AH$39,MATCH(Y16,'Brændsels- og elpriser'!$D$13:$D$39,0),FALSE)*'Brændsels- og elpriser'!$H$9</f>
        <v>370</v>
      </c>
      <c r="Z51" s="95">
        <f>HLOOKUP($E$51&amp;"-"&amp;$E$10,'Brændsels- og elpriser'!$E$13:$AH$39,MATCH(Z16,'Brændsels- og elpriser'!$D$13:$D$39,0),FALSE)*'Brændsels- og elpriser'!$H$9</f>
        <v>380</v>
      </c>
      <c r="AA51" s="95">
        <f>HLOOKUP($E$51&amp;"-"&amp;$E$10,'Brændsels- og elpriser'!$E$13:$AH$39,MATCH(AA16,'Brændsels- og elpriser'!$D$13:$D$39,0),FALSE)*'Brændsels- og elpriser'!$H$9</f>
        <v>370</v>
      </c>
      <c r="AB51" s="95">
        <f>HLOOKUP($E$51&amp;"-"&amp;$E$10,'Brændsels- og elpriser'!$E$13:$AH$39,MATCH(AB16,'Brændsels- og elpriser'!$D$13:$D$39,0),FALSE)*'Brændsels- og elpriser'!$H$9</f>
        <v>380</v>
      </c>
      <c r="AC51" s="95">
        <f>HLOOKUP($E$51&amp;"-"&amp;$E$10,'Brændsels- og elpriser'!$E$13:$AH$39,MATCH(AC16,'Brændsels- og elpriser'!$D$13:$D$39,0),FALSE)*'Brændsels- og elpriser'!$H$9</f>
        <v>380</v>
      </c>
      <c r="AD51" s="95">
        <f>HLOOKUP($E$51&amp;"-"&amp;$E$10,'Brændsels- og elpriser'!$E$13:$AH$39,MATCH(AD16,'Brændsels- og elpriser'!$D$13:$D$39,0),FALSE)*'Brændsels- og elpriser'!$H$9</f>
        <v>380</v>
      </c>
      <c r="AE51" s="95">
        <f>HLOOKUP($E$51&amp;"-"&amp;$E$10,'Brændsels- og elpriser'!$E$13:$AH$39,MATCH(AE16,'Brændsels- og elpriser'!$D$13:$D$39,0),FALSE)*'Brændsels- og elpriser'!$H$9</f>
        <v>380</v>
      </c>
      <c r="AF51" s="95">
        <f>HLOOKUP($E$51&amp;"-"&amp;$E$10,'Brændsels- og elpriser'!$E$13:$AH$39,MATCH(AF16,'Brændsels- og elpriser'!$D$13:$D$39,0),FALSE)*'Brændsels- og elpriser'!$H$9</f>
        <v>380</v>
      </c>
    </row>
    <row r="52" spans="1:32" hidden="1">
      <c r="B52" s="6"/>
      <c r="C52" s="758" t="s">
        <v>38</v>
      </c>
      <c r="D52" s="760"/>
      <c r="E52" s="78" t="s">
        <v>172</v>
      </c>
      <c r="F52" s="78" t="s">
        <v>62</v>
      </c>
      <c r="G52" s="79"/>
      <c r="H52" s="87">
        <f t="shared" ref="H52:AF52" si="11">IF(H24=0,0,-PMT($E$9,$I$9,$G$20)/H24)</f>
        <v>0</v>
      </c>
      <c r="I52" s="94">
        <f t="shared" si="11"/>
        <v>0</v>
      </c>
      <c r="J52" s="94">
        <f t="shared" si="11"/>
        <v>0</v>
      </c>
      <c r="K52" s="94">
        <f t="shared" si="11"/>
        <v>0</v>
      </c>
      <c r="L52" s="94">
        <f t="shared" si="11"/>
        <v>35.410511899651134</v>
      </c>
      <c r="M52" s="94">
        <f t="shared" si="11"/>
        <v>35.150989097796206</v>
      </c>
      <c r="N52" s="94">
        <f t="shared" si="11"/>
        <v>34.895242691744997</v>
      </c>
      <c r="O52" s="94">
        <f t="shared" si="11"/>
        <v>34.643190849639169</v>
      </c>
      <c r="P52" s="94">
        <f t="shared" si="11"/>
        <v>34.394754086984065</v>
      </c>
      <c r="Q52" s="94">
        <f t="shared" si="11"/>
        <v>34.149855183079751</v>
      </c>
      <c r="R52" s="94">
        <f t="shared" si="11"/>
        <v>34.458902945843981</v>
      </c>
      <c r="S52" s="94">
        <f t="shared" si="11"/>
        <v>34.77359540369384</v>
      </c>
      <c r="T52" s="94">
        <f t="shared" si="11"/>
        <v>35.094088630787574</v>
      </c>
      <c r="U52" s="94">
        <f t="shared" si="11"/>
        <v>35.420544508680443</v>
      </c>
      <c r="V52" s="94">
        <f t="shared" si="11"/>
        <v>35.75313099897182</v>
      </c>
      <c r="W52" s="94">
        <f t="shared" si="11"/>
        <v>43.489706039417058</v>
      </c>
      <c r="X52" s="94">
        <f t="shared" si="11"/>
        <v>43.489706039417058</v>
      </c>
      <c r="Y52" s="94">
        <f t="shared" si="11"/>
        <v>43.489706039417058</v>
      </c>
      <c r="Z52" s="94">
        <f t="shared" si="11"/>
        <v>43.489706039417058</v>
      </c>
      <c r="AA52" s="94">
        <f t="shared" si="11"/>
        <v>43.489706039417058</v>
      </c>
      <c r="AB52" s="94">
        <f t="shared" si="11"/>
        <v>44.145160335311928</v>
      </c>
      <c r="AC52" s="94">
        <f t="shared" si="11"/>
        <v>44.820674294514525</v>
      </c>
      <c r="AD52" s="94">
        <f t="shared" si="11"/>
        <v>45.517183092512433</v>
      </c>
      <c r="AE52" s="94">
        <f t="shared" si="11"/>
        <v>46.235680952523388</v>
      </c>
      <c r="AF52" s="94">
        <f t="shared" si="11"/>
        <v>46.977225880641846</v>
      </c>
    </row>
    <row r="53" spans="1:32" hidden="1">
      <c r="B53" s="6"/>
      <c r="C53" s="759"/>
      <c r="D53" s="761"/>
      <c r="E53" s="24" t="s">
        <v>173</v>
      </c>
      <c r="F53" s="24" t="s">
        <v>62</v>
      </c>
      <c r="G53" s="75"/>
      <c r="H53" s="68">
        <f t="shared" ref="H53:AF53" si="12">IF(H24=0,0,H27/H24)</f>
        <v>0</v>
      </c>
      <c r="I53" s="53">
        <f t="shared" si="12"/>
        <v>0</v>
      </c>
      <c r="J53" s="53">
        <f t="shared" si="12"/>
        <v>0</v>
      </c>
      <c r="K53" s="53">
        <f t="shared" si="12"/>
        <v>0</v>
      </c>
      <c r="L53" s="53">
        <f t="shared" si="12"/>
        <v>17.108934218065471</v>
      </c>
      <c r="M53" s="53">
        <f t="shared" si="12"/>
        <v>16.983543244966668</v>
      </c>
      <c r="N53" s="53">
        <f t="shared" si="12"/>
        <v>16.859976874335356</v>
      </c>
      <c r="O53" s="53">
        <f t="shared" si="12"/>
        <v>16.738195568310992</v>
      </c>
      <c r="P53" s="53">
        <f t="shared" si="12"/>
        <v>16.618160923184689</v>
      </c>
      <c r="Q53" s="53">
        <f t="shared" si="12"/>
        <v>16.499835629022066</v>
      </c>
      <c r="R53" s="53">
        <f t="shared" si="12"/>
        <v>16.649155070050131</v>
      </c>
      <c r="S53" s="53">
        <f t="shared" si="12"/>
        <v>16.80120180056711</v>
      </c>
      <c r="T53" s="53">
        <f t="shared" si="12"/>
        <v>16.95605122932491</v>
      </c>
      <c r="U53" s="53">
        <f t="shared" si="12"/>
        <v>17.113781570975942</v>
      </c>
      <c r="V53" s="53">
        <f t="shared" si="12"/>
        <v>17.27447397780524</v>
      </c>
      <c r="W53" s="53">
        <f t="shared" si="12"/>
        <v>21.012475671065395</v>
      </c>
      <c r="X53" s="53">
        <f t="shared" si="12"/>
        <v>21.012475671065395</v>
      </c>
      <c r="Y53" s="53">
        <f t="shared" si="12"/>
        <v>21.012475671065395</v>
      </c>
      <c r="Z53" s="53">
        <f t="shared" si="12"/>
        <v>21.012475671065395</v>
      </c>
      <c r="AA53" s="53">
        <f t="shared" si="12"/>
        <v>21.012475671065395</v>
      </c>
      <c r="AB53" s="53">
        <f t="shared" si="12"/>
        <v>21.329164807421094</v>
      </c>
      <c r="AC53" s="53">
        <f t="shared" si="12"/>
        <v>21.655545965765661</v>
      </c>
      <c r="AD53" s="53">
        <f t="shared" si="12"/>
        <v>21.992070985257612</v>
      </c>
      <c r="AE53" s="53">
        <f t="shared" si="12"/>
        <v>22.339220234542239</v>
      </c>
      <c r="AF53" s="53">
        <f t="shared" si="12"/>
        <v>22.697504899583858</v>
      </c>
    </row>
    <row r="54" spans="1:32" hidden="1">
      <c r="B54" s="6"/>
      <c r="C54" s="759"/>
      <c r="D54" s="761"/>
      <c r="E54" s="24" t="s">
        <v>31</v>
      </c>
      <c r="F54" s="24" t="s">
        <v>62</v>
      </c>
      <c r="G54" s="75"/>
      <c r="H54" s="68">
        <f t="shared" ref="H54:AF54" si="13">H28</f>
        <v>4.6492413852140002</v>
      </c>
      <c r="I54" s="53">
        <f t="shared" si="13"/>
        <v>4.6492413852140002</v>
      </c>
      <c r="J54" s="53">
        <f t="shared" si="13"/>
        <v>4.6492413852140002</v>
      </c>
      <c r="K54" s="53">
        <f t="shared" si="13"/>
        <v>4.6492413852140002</v>
      </c>
      <c r="L54" s="53">
        <f t="shared" si="13"/>
        <v>4.6492413852140002</v>
      </c>
      <c r="M54" s="53">
        <f t="shared" si="13"/>
        <v>4.6492413852140002</v>
      </c>
      <c r="N54" s="53">
        <f t="shared" si="13"/>
        <v>4.6492413852140002</v>
      </c>
      <c r="O54" s="53">
        <f t="shared" si="13"/>
        <v>4.6492413852140002</v>
      </c>
      <c r="P54" s="53">
        <f t="shared" si="13"/>
        <v>4.6492413852140002</v>
      </c>
      <c r="Q54" s="53">
        <f t="shared" si="13"/>
        <v>4.6492413852140002</v>
      </c>
      <c r="R54" s="53">
        <f t="shared" si="13"/>
        <v>4.6492413852140002</v>
      </c>
      <c r="S54" s="53">
        <f t="shared" si="13"/>
        <v>4.6492413852140002</v>
      </c>
      <c r="T54" s="53">
        <f t="shared" si="13"/>
        <v>4.6492413852140002</v>
      </c>
      <c r="U54" s="53">
        <f t="shared" si="13"/>
        <v>4.6492413852140002</v>
      </c>
      <c r="V54" s="53">
        <f t="shared" si="13"/>
        <v>4.6492413852140002</v>
      </c>
      <c r="W54" s="53">
        <f t="shared" si="13"/>
        <v>4.6492413852140002</v>
      </c>
      <c r="X54" s="53">
        <f t="shared" si="13"/>
        <v>4.6492413852140002</v>
      </c>
      <c r="Y54" s="53">
        <f t="shared" si="13"/>
        <v>4.6492413852140002</v>
      </c>
      <c r="Z54" s="53">
        <f t="shared" si="13"/>
        <v>4.6492413852140002</v>
      </c>
      <c r="AA54" s="53">
        <f t="shared" si="13"/>
        <v>4.6492413852140002</v>
      </c>
      <c r="AB54" s="53">
        <f t="shared" si="13"/>
        <v>4.6492413852140002</v>
      </c>
      <c r="AC54" s="53">
        <f t="shared" si="13"/>
        <v>4.6492413852140002</v>
      </c>
      <c r="AD54" s="53">
        <f t="shared" si="13"/>
        <v>4.6492413852140002</v>
      </c>
      <c r="AE54" s="53">
        <f t="shared" si="13"/>
        <v>4.6492413852140002</v>
      </c>
      <c r="AF54" s="53">
        <f t="shared" si="13"/>
        <v>4.6492413852140002</v>
      </c>
    </row>
    <row r="55" spans="1:32" hidden="1">
      <c r="B55" s="6"/>
      <c r="C55" s="759"/>
      <c r="D55" s="761"/>
      <c r="E55" s="24" t="s">
        <v>212</v>
      </c>
      <c r="F55" s="24" t="s">
        <v>62</v>
      </c>
      <c r="G55" s="75"/>
      <c r="H55" s="68">
        <f t="shared" ref="H55:AF55" si="14">1/H30*H39</f>
        <v>69.11714074917596</v>
      </c>
      <c r="I55" s="53">
        <f t="shared" si="14"/>
        <v>70.488501709521799</v>
      </c>
      <c r="J55" s="53">
        <f t="shared" si="14"/>
        <v>71.410232308973576</v>
      </c>
      <c r="K55" s="53">
        <f t="shared" si="14"/>
        <v>71.426732446203147</v>
      </c>
      <c r="L55" s="53">
        <f t="shared" si="14"/>
        <v>71.988662519989063</v>
      </c>
      <c r="M55" s="53">
        <f t="shared" si="14"/>
        <v>72.697982279805856</v>
      </c>
      <c r="N55" s="53">
        <f t="shared" si="14"/>
        <v>73.410428014227492</v>
      </c>
      <c r="O55" s="53">
        <f t="shared" si="14"/>
        <v>74.125783438363115</v>
      </c>
      <c r="P55" s="53">
        <f t="shared" si="14"/>
        <v>74.843835280053156</v>
      </c>
      <c r="Q55" s="53">
        <f t="shared" si="14"/>
        <v>75.564373248629323</v>
      </c>
      <c r="R55" s="53">
        <f t="shared" si="14"/>
        <v>76.004838258949832</v>
      </c>
      <c r="S55" s="53">
        <f t="shared" si="14"/>
        <v>76.445659221356124</v>
      </c>
      <c r="T55" s="53">
        <f t="shared" si="14"/>
        <v>76.886829116737516</v>
      </c>
      <c r="U55" s="53">
        <f t="shared" si="14"/>
        <v>77.3283409997359</v>
      </c>
      <c r="V55" s="53">
        <f t="shared" si="14"/>
        <v>77.770187997862593</v>
      </c>
      <c r="W55" s="53">
        <f t="shared" si="14"/>
        <v>78.142502178830881</v>
      </c>
      <c r="X55" s="53">
        <f t="shared" si="14"/>
        <v>78.515294059097428</v>
      </c>
      <c r="Y55" s="53">
        <f t="shared" si="14"/>
        <v>78.888553187476646</v>
      </c>
      <c r="Z55" s="53">
        <f t="shared" si="14"/>
        <v>79.262269215760583</v>
      </c>
      <c r="AA55" s="53">
        <f t="shared" si="14"/>
        <v>79.636431897602037</v>
      </c>
      <c r="AB55" s="53">
        <f t="shared" si="14"/>
        <v>79.981495534391485</v>
      </c>
      <c r="AC55" s="53">
        <f t="shared" si="14"/>
        <v>80.326671954388203</v>
      </c>
      <c r="AD55" s="53">
        <f t="shared" si="14"/>
        <v>80.671950978709162</v>
      </c>
      <c r="AE55" s="53">
        <f t="shared" si="14"/>
        <v>81.017322525674203</v>
      </c>
      <c r="AF55" s="53">
        <f t="shared" si="14"/>
        <v>81.362776609792348</v>
      </c>
    </row>
    <row r="56" spans="1:32" hidden="1">
      <c r="B56" s="6"/>
      <c r="C56" s="759"/>
      <c r="D56" s="761"/>
      <c r="E56" s="24" t="s">
        <v>210</v>
      </c>
      <c r="F56" s="24" t="s">
        <v>62</v>
      </c>
      <c r="G56" s="75"/>
      <c r="H56" s="68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0</v>
      </c>
      <c r="AA56" s="53">
        <v>0</v>
      </c>
      <c r="AB56" s="53">
        <v>0</v>
      </c>
      <c r="AC56" s="53">
        <v>0</v>
      </c>
      <c r="AD56" s="53">
        <v>0</v>
      </c>
      <c r="AE56" s="53">
        <v>0</v>
      </c>
      <c r="AF56" s="53">
        <v>0</v>
      </c>
    </row>
    <row r="57" spans="1:32" hidden="1">
      <c r="B57" s="6"/>
      <c r="C57" s="759"/>
      <c r="D57" s="761"/>
      <c r="E57" s="24" t="s">
        <v>174</v>
      </c>
      <c r="F57" s="24" t="s">
        <v>62</v>
      </c>
      <c r="G57" s="75"/>
      <c r="H57" s="149">
        <f t="shared" ref="H57:AF57" si="15">1/H30*H42</f>
        <v>0</v>
      </c>
      <c r="I57" s="53">
        <f t="shared" si="15"/>
        <v>0</v>
      </c>
      <c r="J57" s="53">
        <f t="shared" si="15"/>
        <v>0</v>
      </c>
      <c r="K57" s="53">
        <f t="shared" si="15"/>
        <v>0</v>
      </c>
      <c r="L57" s="53">
        <f t="shared" si="15"/>
        <v>0</v>
      </c>
      <c r="M57" s="53">
        <f t="shared" si="15"/>
        <v>0</v>
      </c>
      <c r="N57" s="53">
        <f t="shared" si="15"/>
        <v>0</v>
      </c>
      <c r="O57" s="53">
        <f t="shared" si="15"/>
        <v>0</v>
      </c>
      <c r="P57" s="53">
        <f t="shared" si="15"/>
        <v>0</v>
      </c>
      <c r="Q57" s="53">
        <f t="shared" si="15"/>
        <v>0</v>
      </c>
      <c r="R57" s="53">
        <f t="shared" si="15"/>
        <v>0</v>
      </c>
      <c r="S57" s="53">
        <f t="shared" si="15"/>
        <v>0</v>
      </c>
      <c r="T57" s="53">
        <f t="shared" si="15"/>
        <v>0</v>
      </c>
      <c r="U57" s="53">
        <f t="shared" si="15"/>
        <v>0</v>
      </c>
      <c r="V57" s="53">
        <f t="shared" si="15"/>
        <v>0</v>
      </c>
      <c r="W57" s="53">
        <f t="shared" si="15"/>
        <v>0</v>
      </c>
      <c r="X57" s="53">
        <f t="shared" si="15"/>
        <v>0</v>
      </c>
      <c r="Y57" s="53">
        <f t="shared" si="15"/>
        <v>0</v>
      </c>
      <c r="Z57" s="53">
        <f t="shared" si="15"/>
        <v>0</v>
      </c>
      <c r="AA57" s="53">
        <f t="shared" si="15"/>
        <v>0</v>
      </c>
      <c r="AB57" s="53">
        <f t="shared" si="15"/>
        <v>0</v>
      </c>
      <c r="AC57" s="53">
        <f t="shared" si="15"/>
        <v>0</v>
      </c>
      <c r="AD57" s="53">
        <f t="shared" si="15"/>
        <v>0</v>
      </c>
      <c r="AE57" s="53">
        <f t="shared" si="15"/>
        <v>0</v>
      </c>
      <c r="AF57" s="53">
        <f t="shared" si="15"/>
        <v>0</v>
      </c>
    </row>
    <row r="58" spans="1:32" hidden="1">
      <c r="B58" s="6"/>
      <c r="C58" s="759"/>
      <c r="D58" s="761"/>
      <c r="E58" s="24" t="s">
        <v>175</v>
      </c>
      <c r="F58" s="24" t="s">
        <v>62</v>
      </c>
      <c r="G58" s="75"/>
      <c r="H58" s="149">
        <f t="shared" ref="H58:AF58" si="16">1/H30*H43</f>
        <v>5.9630369487841828E-3</v>
      </c>
      <c r="I58" s="53">
        <f t="shared" si="16"/>
        <v>5.9630369487841828E-3</v>
      </c>
      <c r="J58" s="53">
        <f t="shared" si="16"/>
        <v>5.9630369487841828E-3</v>
      </c>
      <c r="K58" s="53">
        <f t="shared" si="16"/>
        <v>5.9630369487841828E-3</v>
      </c>
      <c r="L58" s="53">
        <f t="shared" si="16"/>
        <v>5.9630369487841828E-3</v>
      </c>
      <c r="M58" s="53">
        <f t="shared" si="16"/>
        <v>5.9630369487841828E-3</v>
      </c>
      <c r="N58" s="53">
        <f t="shared" si="16"/>
        <v>5.9630369487841828E-3</v>
      </c>
      <c r="O58" s="53">
        <f t="shared" si="16"/>
        <v>5.9630369487841828E-3</v>
      </c>
      <c r="P58" s="53">
        <f t="shared" si="16"/>
        <v>5.9630369487841828E-3</v>
      </c>
      <c r="Q58" s="53">
        <f t="shared" si="16"/>
        <v>5.9630369487841828E-3</v>
      </c>
      <c r="R58" s="53">
        <f t="shared" si="16"/>
        <v>5.9630369487841828E-3</v>
      </c>
      <c r="S58" s="53">
        <f t="shared" si="16"/>
        <v>5.9630369487841828E-3</v>
      </c>
      <c r="T58" s="53">
        <f t="shared" si="16"/>
        <v>5.9630369487841828E-3</v>
      </c>
      <c r="U58" s="53">
        <f t="shared" si="16"/>
        <v>5.9630369487841828E-3</v>
      </c>
      <c r="V58" s="53">
        <f t="shared" si="16"/>
        <v>5.9630369487841828E-3</v>
      </c>
      <c r="W58" s="53">
        <f t="shared" si="16"/>
        <v>5.9630369487841828E-3</v>
      </c>
      <c r="X58" s="53">
        <f t="shared" si="16"/>
        <v>5.9630369487841828E-3</v>
      </c>
      <c r="Y58" s="53">
        <f t="shared" si="16"/>
        <v>5.9630369487841828E-3</v>
      </c>
      <c r="Z58" s="53">
        <f t="shared" si="16"/>
        <v>5.9630369487841828E-3</v>
      </c>
      <c r="AA58" s="53">
        <f t="shared" si="16"/>
        <v>5.9630369487841828E-3</v>
      </c>
      <c r="AB58" s="53">
        <f t="shared" si="16"/>
        <v>5.9630369487841828E-3</v>
      </c>
      <c r="AC58" s="53">
        <f t="shared" si="16"/>
        <v>5.9630369487841828E-3</v>
      </c>
      <c r="AD58" s="53">
        <f t="shared" si="16"/>
        <v>5.9630369487841828E-3</v>
      </c>
      <c r="AE58" s="53">
        <f t="shared" si="16"/>
        <v>5.9630369487841828E-3</v>
      </c>
      <c r="AF58" s="53">
        <f t="shared" si="16"/>
        <v>5.9630369487841828E-3</v>
      </c>
    </row>
    <row r="59" spans="1:32" hidden="1">
      <c r="B59" s="6"/>
      <c r="C59" s="759"/>
      <c r="D59" s="761"/>
      <c r="E59" s="24" t="s">
        <v>176</v>
      </c>
      <c r="F59" s="24" t="s">
        <v>62</v>
      </c>
      <c r="G59" s="75"/>
      <c r="H59" s="149">
        <f>1/H30*H44</f>
        <v>1.9107365706856849E-2</v>
      </c>
      <c r="I59" s="53">
        <f>H59</f>
        <v>1.9107365706856849E-2</v>
      </c>
      <c r="J59" s="53">
        <f t="shared" ref="J59:AF59" si="17">I59</f>
        <v>1.9107365706856849E-2</v>
      </c>
      <c r="K59" s="53">
        <f t="shared" si="17"/>
        <v>1.9107365706856849E-2</v>
      </c>
      <c r="L59" s="53">
        <f t="shared" si="17"/>
        <v>1.9107365706856849E-2</v>
      </c>
      <c r="M59" s="53">
        <f t="shared" si="17"/>
        <v>1.9107365706856849E-2</v>
      </c>
      <c r="N59" s="53">
        <f t="shared" si="17"/>
        <v>1.9107365706856849E-2</v>
      </c>
      <c r="O59" s="53">
        <f t="shared" si="17"/>
        <v>1.9107365706856849E-2</v>
      </c>
      <c r="P59" s="53">
        <f t="shared" si="17"/>
        <v>1.9107365706856849E-2</v>
      </c>
      <c r="Q59" s="53">
        <f t="shared" si="17"/>
        <v>1.9107365706856849E-2</v>
      </c>
      <c r="R59" s="53">
        <f t="shared" si="17"/>
        <v>1.9107365706856849E-2</v>
      </c>
      <c r="S59" s="53">
        <f t="shared" si="17"/>
        <v>1.9107365706856849E-2</v>
      </c>
      <c r="T59" s="53">
        <f t="shared" si="17"/>
        <v>1.9107365706856849E-2</v>
      </c>
      <c r="U59" s="53">
        <f t="shared" si="17"/>
        <v>1.9107365706856849E-2</v>
      </c>
      <c r="V59" s="53">
        <f t="shared" si="17"/>
        <v>1.9107365706856849E-2</v>
      </c>
      <c r="W59" s="53">
        <f t="shared" si="17"/>
        <v>1.9107365706856849E-2</v>
      </c>
      <c r="X59" s="53">
        <f t="shared" si="17"/>
        <v>1.9107365706856849E-2</v>
      </c>
      <c r="Y59" s="53">
        <f t="shared" si="17"/>
        <v>1.9107365706856849E-2</v>
      </c>
      <c r="Z59" s="53">
        <f t="shared" si="17"/>
        <v>1.9107365706856849E-2</v>
      </c>
      <c r="AA59" s="53">
        <f t="shared" si="17"/>
        <v>1.9107365706856849E-2</v>
      </c>
      <c r="AB59" s="53">
        <f t="shared" si="17"/>
        <v>1.9107365706856849E-2</v>
      </c>
      <c r="AC59" s="53">
        <f t="shared" si="17"/>
        <v>1.9107365706856849E-2</v>
      </c>
      <c r="AD59" s="53">
        <f t="shared" si="17"/>
        <v>1.9107365706856849E-2</v>
      </c>
      <c r="AE59" s="53">
        <f t="shared" si="17"/>
        <v>1.9107365706856849E-2</v>
      </c>
      <c r="AF59" s="53">
        <f t="shared" si="17"/>
        <v>1.9107365706856849E-2</v>
      </c>
    </row>
    <row r="60" spans="1:32" hidden="1">
      <c r="B60" s="6"/>
      <c r="C60" s="759"/>
      <c r="D60" s="761"/>
      <c r="E60" s="24" t="s">
        <v>177</v>
      </c>
      <c r="F60" s="24" t="s">
        <v>62</v>
      </c>
      <c r="G60" s="75"/>
      <c r="H60" s="133">
        <f>1/'Brændsler og emissioner'!$D$40*H46</f>
        <v>3.0131303478500293E-2</v>
      </c>
      <c r="I60" s="53">
        <f t="shared" ref="I60:AF60" si="18">1/I30*I46</f>
        <v>5.3097760918859704E-2</v>
      </c>
      <c r="J60" s="53">
        <f t="shared" si="18"/>
        <v>5.3097760918859704E-2</v>
      </c>
      <c r="K60" s="53">
        <f t="shared" si="18"/>
        <v>5.3097760918859704E-2</v>
      </c>
      <c r="L60" s="53">
        <f t="shared" si="18"/>
        <v>5.3097760918859704E-2</v>
      </c>
      <c r="M60" s="53">
        <f t="shared" si="18"/>
        <v>5.3097760918859704E-2</v>
      </c>
      <c r="N60" s="53">
        <f t="shared" si="18"/>
        <v>5.3097760918859704E-2</v>
      </c>
      <c r="O60" s="53">
        <f t="shared" si="18"/>
        <v>5.3097760918859704E-2</v>
      </c>
      <c r="P60" s="53">
        <f t="shared" si="18"/>
        <v>5.3097760918859704E-2</v>
      </c>
      <c r="Q60" s="53">
        <f t="shared" si="18"/>
        <v>5.3097760918859704E-2</v>
      </c>
      <c r="R60" s="53">
        <f t="shared" si="18"/>
        <v>5.3097760918859704E-2</v>
      </c>
      <c r="S60" s="53">
        <f t="shared" si="18"/>
        <v>5.3097760918859704E-2</v>
      </c>
      <c r="T60" s="53">
        <f t="shared" si="18"/>
        <v>5.3097760918859704E-2</v>
      </c>
      <c r="U60" s="53">
        <f t="shared" si="18"/>
        <v>5.3097760918859704E-2</v>
      </c>
      <c r="V60" s="53">
        <f t="shared" si="18"/>
        <v>5.3097760918859704E-2</v>
      </c>
      <c r="W60" s="53">
        <f t="shared" si="18"/>
        <v>5.3097760918859704E-2</v>
      </c>
      <c r="X60" s="53">
        <f t="shared" si="18"/>
        <v>5.3097760918859704E-2</v>
      </c>
      <c r="Y60" s="53">
        <f t="shared" si="18"/>
        <v>5.3097760918859704E-2</v>
      </c>
      <c r="Z60" s="53">
        <f t="shared" si="18"/>
        <v>5.3097760918859704E-2</v>
      </c>
      <c r="AA60" s="53">
        <f t="shared" si="18"/>
        <v>5.3097760918859704E-2</v>
      </c>
      <c r="AB60" s="53">
        <f t="shared" si="18"/>
        <v>5.3097760918859704E-2</v>
      </c>
      <c r="AC60" s="53">
        <f t="shared" si="18"/>
        <v>5.3097760918859704E-2</v>
      </c>
      <c r="AD60" s="53">
        <f t="shared" si="18"/>
        <v>5.3097760918859704E-2</v>
      </c>
      <c r="AE60" s="53">
        <f t="shared" si="18"/>
        <v>5.3097760918859704E-2</v>
      </c>
      <c r="AF60" s="53">
        <f t="shared" si="18"/>
        <v>5.3097760918859704E-2</v>
      </c>
    </row>
    <row r="61" spans="1:32" hidden="1">
      <c r="B61" s="6"/>
      <c r="C61" s="759"/>
      <c r="D61" s="761"/>
      <c r="E61" s="24" t="s">
        <v>178</v>
      </c>
      <c r="F61" s="24" t="s">
        <v>62</v>
      </c>
      <c r="G61" s="75"/>
      <c r="H61" s="133">
        <f>1/'Brændsler og emissioner'!$D$40*H48</f>
        <v>0.96002840058091532</v>
      </c>
      <c r="I61" s="53">
        <f t="shared" ref="I61:AF61" si="19">1/I30*I48</f>
        <v>1.6917740888884332</v>
      </c>
      <c r="J61" s="53">
        <f t="shared" si="19"/>
        <v>1.6917740888884332</v>
      </c>
      <c r="K61" s="53">
        <f t="shared" si="19"/>
        <v>1.6917740888884332</v>
      </c>
      <c r="L61" s="53">
        <f t="shared" si="19"/>
        <v>1.6917740888884332</v>
      </c>
      <c r="M61" s="53">
        <f t="shared" si="19"/>
        <v>1.6917740888884332</v>
      </c>
      <c r="N61" s="53">
        <f t="shared" si="19"/>
        <v>1.6917740888884332</v>
      </c>
      <c r="O61" s="53">
        <f t="shared" si="19"/>
        <v>1.6917740888884332</v>
      </c>
      <c r="P61" s="53">
        <f t="shared" si="19"/>
        <v>1.6917740888884332</v>
      </c>
      <c r="Q61" s="53">
        <f t="shared" si="19"/>
        <v>1.6917740888884332</v>
      </c>
      <c r="R61" s="53">
        <f t="shared" si="19"/>
        <v>1.6917740888884332</v>
      </c>
      <c r="S61" s="53">
        <f t="shared" si="19"/>
        <v>1.6917740888884332</v>
      </c>
      <c r="T61" s="53">
        <f t="shared" si="19"/>
        <v>1.6917740888884332</v>
      </c>
      <c r="U61" s="53">
        <f t="shared" si="19"/>
        <v>1.6917740888884332</v>
      </c>
      <c r="V61" s="53">
        <f t="shared" si="19"/>
        <v>1.6917740888884332</v>
      </c>
      <c r="W61" s="53">
        <f t="shared" si="19"/>
        <v>1.6917740888884332</v>
      </c>
      <c r="X61" s="53">
        <f t="shared" si="19"/>
        <v>1.6917740888884332</v>
      </c>
      <c r="Y61" s="53">
        <f t="shared" si="19"/>
        <v>1.6917740888884332</v>
      </c>
      <c r="Z61" s="53">
        <f t="shared" si="19"/>
        <v>1.6917740888884332</v>
      </c>
      <c r="AA61" s="53">
        <f t="shared" si="19"/>
        <v>1.6917740888884332</v>
      </c>
      <c r="AB61" s="53">
        <f t="shared" si="19"/>
        <v>1.6917740888884332</v>
      </c>
      <c r="AC61" s="53">
        <f t="shared" si="19"/>
        <v>1.6917740888884332</v>
      </c>
      <c r="AD61" s="53">
        <f t="shared" si="19"/>
        <v>1.6917740888884332</v>
      </c>
      <c r="AE61" s="53">
        <f t="shared" si="19"/>
        <v>1.6917740888884332</v>
      </c>
      <c r="AF61" s="53">
        <f t="shared" si="19"/>
        <v>1.6917740888884332</v>
      </c>
    </row>
    <row r="62" spans="1:32" hidden="1">
      <c r="B62" s="6"/>
      <c r="C62" s="759"/>
      <c r="D62" s="761"/>
      <c r="E62" s="24" t="s">
        <v>179</v>
      </c>
      <c r="F62" s="24" t="s">
        <v>62</v>
      </c>
      <c r="G62" s="75"/>
      <c r="H62" s="133">
        <f>1/'Brændsler og emissioner'!$D$40*H50</f>
        <v>0.18164168024658367</v>
      </c>
      <c r="I62" s="134">
        <f t="shared" ref="I62:AF62" si="20">1/I30*I50</f>
        <v>0.32009124721454313</v>
      </c>
      <c r="J62" s="134">
        <f t="shared" si="20"/>
        <v>0.32009124721454313</v>
      </c>
      <c r="K62" s="134">
        <f t="shared" si="20"/>
        <v>0.32009124721454313</v>
      </c>
      <c r="L62" s="134">
        <f t="shared" si="20"/>
        <v>0.32009124721454313</v>
      </c>
      <c r="M62" s="134">
        <f t="shared" si="20"/>
        <v>0.32009124721454313</v>
      </c>
      <c r="N62" s="134">
        <f t="shared" si="20"/>
        <v>0.32009124721454313</v>
      </c>
      <c r="O62" s="134">
        <f t="shared" si="20"/>
        <v>0.32009124721454313</v>
      </c>
      <c r="P62" s="134">
        <f t="shared" si="20"/>
        <v>0.32009124721454313</v>
      </c>
      <c r="Q62" s="134">
        <f t="shared" si="20"/>
        <v>0.32009124721454313</v>
      </c>
      <c r="R62" s="134">
        <f t="shared" si="20"/>
        <v>0.32009124721454313</v>
      </c>
      <c r="S62" s="134">
        <f t="shared" si="20"/>
        <v>0.32009124721454313</v>
      </c>
      <c r="T62" s="134">
        <f t="shared" si="20"/>
        <v>0.32009124721454313</v>
      </c>
      <c r="U62" s="134">
        <f t="shared" si="20"/>
        <v>0.32009124721454313</v>
      </c>
      <c r="V62" s="134">
        <f t="shared" si="20"/>
        <v>0.32009124721454313</v>
      </c>
      <c r="W62" s="134">
        <f t="shared" si="20"/>
        <v>0.32009124721454313</v>
      </c>
      <c r="X62" s="134">
        <f t="shared" si="20"/>
        <v>0.32009124721454313</v>
      </c>
      <c r="Y62" s="134">
        <f t="shared" si="20"/>
        <v>0.32009124721454313</v>
      </c>
      <c r="Z62" s="134">
        <f t="shared" si="20"/>
        <v>0.32009124721454313</v>
      </c>
      <c r="AA62" s="134">
        <f t="shared" si="20"/>
        <v>0.32009124721454313</v>
      </c>
      <c r="AB62" s="134">
        <f t="shared" si="20"/>
        <v>0.32009124721454313</v>
      </c>
      <c r="AC62" s="134">
        <f t="shared" si="20"/>
        <v>0.32009124721454313</v>
      </c>
      <c r="AD62" s="134">
        <f t="shared" si="20"/>
        <v>0.32009124721454313</v>
      </c>
      <c r="AE62" s="134">
        <f t="shared" si="20"/>
        <v>0.32009124721454313</v>
      </c>
      <c r="AF62" s="134">
        <f t="shared" si="20"/>
        <v>0.32009124721454313</v>
      </c>
    </row>
    <row r="63" spans="1:32" hidden="1">
      <c r="A63" s="248"/>
      <c r="B63" s="6"/>
      <c r="C63" s="759"/>
      <c r="D63" s="761"/>
      <c r="E63" s="24" t="s">
        <v>16</v>
      </c>
      <c r="F63" s="24" t="s">
        <v>62</v>
      </c>
      <c r="G63" s="75"/>
      <c r="H63" s="68">
        <f t="shared" ref="H63:AF63" si="21">-1/H30*H29*(H51*$E$12/3.6)</f>
        <v>-26.078058256230108</v>
      </c>
      <c r="I63" s="53">
        <f t="shared" si="21"/>
        <v>-25.554069307471266</v>
      </c>
      <c r="J63" s="53">
        <f t="shared" si="21"/>
        <v>-36.543166794941321</v>
      </c>
      <c r="K63" s="53">
        <f t="shared" si="21"/>
        <v>-48.046246858070653</v>
      </c>
      <c r="L63" s="53">
        <f t="shared" si="21"/>
        <v>-50.79174667853183</v>
      </c>
      <c r="M63" s="53">
        <f t="shared" si="21"/>
        <v>-49.418996768301241</v>
      </c>
      <c r="N63" s="53">
        <f t="shared" si="21"/>
        <v>-49.418996768301241</v>
      </c>
      <c r="O63" s="53">
        <f t="shared" si="21"/>
        <v>-52.164496588762425</v>
      </c>
      <c r="P63" s="53">
        <f t="shared" si="21"/>
        <v>-53.537246498993014</v>
      </c>
      <c r="Q63" s="53">
        <f t="shared" si="21"/>
        <v>-54.909996409223602</v>
      </c>
      <c r="R63" s="53">
        <f t="shared" si="21"/>
        <v>-53.537246498993014</v>
      </c>
      <c r="S63" s="53">
        <f t="shared" si="21"/>
        <v>-53.537246498993014</v>
      </c>
      <c r="T63" s="53">
        <f t="shared" si="21"/>
        <v>-53.537246498993014</v>
      </c>
      <c r="U63" s="53">
        <f t="shared" si="21"/>
        <v>-52.164496588762425</v>
      </c>
      <c r="V63" s="53">
        <f t="shared" si="21"/>
        <v>-52.164496588762425</v>
      </c>
      <c r="W63" s="53">
        <f t="shared" si="21"/>
        <v>-52.164496588762425</v>
      </c>
      <c r="X63" s="53">
        <f t="shared" si="21"/>
        <v>-52.164496588762425</v>
      </c>
      <c r="Y63" s="53">
        <f t="shared" si="21"/>
        <v>-50.79174667853183</v>
      </c>
      <c r="Z63" s="53">
        <f t="shared" si="21"/>
        <v>-52.164496588762425</v>
      </c>
      <c r="AA63" s="53">
        <f t="shared" si="21"/>
        <v>-50.79174667853183</v>
      </c>
      <c r="AB63" s="53">
        <f t="shared" si="21"/>
        <v>-52.164496588762425</v>
      </c>
      <c r="AC63" s="53">
        <f t="shared" si="21"/>
        <v>-52.164496588762425</v>
      </c>
      <c r="AD63" s="53">
        <f t="shared" si="21"/>
        <v>-52.164496588762425</v>
      </c>
      <c r="AE63" s="53">
        <f t="shared" si="21"/>
        <v>-52.164496588762425</v>
      </c>
      <c r="AF63" s="53">
        <f t="shared" si="21"/>
        <v>-52.164496588762425</v>
      </c>
    </row>
    <row r="64" spans="1:32" hidden="1">
      <c r="A64" s="248"/>
      <c r="B64" s="6"/>
      <c r="C64" s="436"/>
      <c r="D64" s="437"/>
      <c r="E64" s="24" t="s">
        <v>144</v>
      </c>
      <c r="F64" s="24" t="s">
        <v>62</v>
      </c>
      <c r="G64" s="75"/>
      <c r="H64" s="68">
        <f>-1/H30*H29*VLOOKUP("eltilskud-"&amp;$G$21,'Tilskud og afgifter'!$D$11:$AD$52,MATCH(H16,'Tilskud og afgifter'!$D$11:$AD$11,0),FALSE)</f>
        <v>-20.290450537034712</v>
      </c>
      <c r="I64" s="53">
        <f>-1/I30*I29*VLOOKUP("eltilskud-"&amp;$G$21,'Tilskud og afgifter'!$D$11:$AD$52,MATCH(I16,'Tilskud og afgifter'!$D$11:$AD$11,0),FALSE)</f>
        <v>-19.930310845070185</v>
      </c>
      <c r="J64" s="53">
        <f>-1/J30*J29*VLOOKUP("eltilskud-"&amp;$G$21,'Tilskud og afgifter'!$D$11:$AD$52,MATCH(J16,'Tilskud og afgifter'!$D$11:$AD$11,0),FALSE)</f>
        <v>-19.540664461909767</v>
      </c>
      <c r="K64" s="53">
        <f>-1/K30*K29*VLOOKUP("eltilskud-"&amp;$G$21,'Tilskud og afgifter'!$D$11:$AD$52,MATCH(K16,'Tilskud og afgifter'!$D$11:$AD$11,0),FALSE)</f>
        <v>-19.135106063380704</v>
      </c>
      <c r="L64" s="53">
        <f>-1/L30*L29*VLOOKUP("eltilskud-"&amp;$G$21,'Tilskud og afgifter'!$D$11:$AD$52,MATCH(L16,'Tilskud og afgifter'!$D$11:$AD$11,0),FALSE)</f>
        <v>-18.713466113738434</v>
      </c>
      <c r="M64" s="53">
        <f>-1/M30*M29*VLOOKUP("eltilskud-"&amp;$G$21,'Tilskud og afgifter'!$D$11:$AD$52,MATCH(M16,'Tilskud og afgifter'!$D$11:$AD$11,0),FALSE)</f>
        <v>-18.455217156852136</v>
      </c>
      <c r="N64" s="53">
        <f>-1/N30*N29*VLOOKUP("eltilskud-"&amp;$G$21,'Tilskud og afgifter'!$D$11:$AD$52,MATCH(N16,'Tilskud og afgifter'!$D$11:$AD$11,0),FALSE)</f>
        <v>-18.029723518096002</v>
      </c>
      <c r="O64" s="53">
        <f>-1/O30*O29*VLOOKUP("eltilskud-"&amp;$G$21,'Tilskud og afgifter'!$D$11:$AD$52,MATCH(O16,'Tilskud og afgifter'!$D$11:$AD$11,0),FALSE)</f>
        <v>-17.712297535585694</v>
      </c>
      <c r="P64" s="53">
        <f>-1/P30*P29*VLOOKUP("eltilskud-"&amp;$G$21,'Tilskud og afgifter'!$D$11:$AD$52,MATCH(P16,'Tilskud og afgifter'!$D$11:$AD$11,0),FALSE)</f>
        <v>-17.396565455578795</v>
      </c>
      <c r="Q64" s="53">
        <f>-1/Q30*Q29*VLOOKUP("eltilskud-"&amp;$G$21,'Tilskud og afgifter'!$D$11:$AD$52,MATCH(Q16,'Tilskud og afgifter'!$D$11:$AD$11,0),FALSE)</f>
        <v>-17.040394973035259</v>
      </c>
      <c r="R64" s="53">
        <f>-1/R30*R29*VLOOKUP("eltilskud-"&amp;$G$21,'Tilskud og afgifter'!$D$11:$AD$52,MATCH(R16,'Tilskud og afgifter'!$D$11:$AD$11,0),FALSE)</f>
        <v>-16.613868153170827</v>
      </c>
      <c r="S64" s="53">
        <f>-1/S30*S29*VLOOKUP("eltilskud-"&amp;$G$21,'Tilskud og afgifter'!$D$11:$AD$52,MATCH(S16,'Tilskud og afgifter'!$D$11:$AD$11,0),FALSE)</f>
        <v>-16.292306542955806</v>
      </c>
      <c r="T64" s="53">
        <f>-1/T30*T29*VLOOKUP("eltilskud-"&amp;$G$21,'Tilskud og afgifter'!$D$11:$AD$52,MATCH(T16,'Tilskud og afgifter'!$D$11:$AD$11,0),FALSE)</f>
        <v>-15.9676021606841</v>
      </c>
      <c r="U64" s="53">
        <f>-1/U30*U29*VLOOKUP("eltilskud-"&amp;$G$21,'Tilskud og afgifter'!$D$11:$AD$52,MATCH(U16,'Tilskud og afgifter'!$D$11:$AD$11,0),FALSE)</f>
        <v>-15.658449715322771</v>
      </c>
      <c r="V64" s="53">
        <f>-1/V30*V29*VLOOKUP("eltilskud-"&amp;$G$21,'Tilskud og afgifter'!$D$11:$AD$52,MATCH(V16,'Tilskud og afgifter'!$D$11:$AD$11,0),FALSE)</f>
        <v>-15.348187100542408</v>
      </c>
      <c r="W64" s="53">
        <f>-1/W30*W29*VLOOKUP("eltilskud-"&amp;$G$21,'Tilskud og afgifter'!$D$11:$AD$52,MATCH(W16,'Tilskud og afgifter'!$D$11:$AD$11,0),FALSE)</f>
        <v>-15.042219651661506</v>
      </c>
      <c r="X64" s="53">
        <f>-1/X30*X29*VLOOKUP("eltilskud-"&amp;$G$21,'Tilskud og afgifter'!$D$11:$AD$52,MATCH(X16,'Tilskud og afgifter'!$D$11:$AD$11,0),FALSE)</f>
        <v>-14.748113153438755</v>
      </c>
      <c r="Y64" s="53">
        <f>-1/Y30*Y29*VLOOKUP("eltilskud-"&amp;$G$21,'Tilskud og afgifter'!$D$11:$AD$52,MATCH(Y16,'Tilskud og afgifter'!$D$11:$AD$11,0),FALSE)</f>
        <v>-14.467173937030548</v>
      </c>
      <c r="Z64" s="53">
        <f>-1/Z30*Z29*VLOOKUP("eltilskud-"&amp;$G$21,'Tilskud og afgifter'!$D$11:$AD$52,MATCH(Z16,'Tilskud og afgifter'!$D$11:$AD$11,0),FALSE)</f>
        <v>-14.186024626194467</v>
      </c>
      <c r="AA64" s="53">
        <f>-1/AA30*AA29*VLOOKUP("eltilskud-"&amp;$G$21,'Tilskud og afgifter'!$D$11:$AD$52,MATCH(AA16,'Tilskud og afgifter'!$D$11:$AD$11,0),FALSE)</f>
        <v>-13.918562516990528</v>
      </c>
      <c r="AB64" s="53">
        <f>-1/AB30*AB29*VLOOKUP("eltilskud-"&amp;$G$21,'Tilskud og afgifter'!$D$11:$AD$52,MATCH(AB16,'Tilskud og afgifter'!$D$11:$AD$11,0),FALSE)</f>
        <v>-13.647399615694201</v>
      </c>
      <c r="AC64" s="53">
        <f>-1/AC30*AC29*VLOOKUP("eltilskud-"&amp;$G$21,'Tilskud og afgifter'!$D$11:$AD$52,MATCH(AC16,'Tilskud og afgifter'!$D$11:$AD$11,0),FALSE)</f>
        <v>-13.390955675213464</v>
      </c>
      <c r="AD64" s="53">
        <f>-1/AD30*AD29*VLOOKUP("eltilskud-"&amp;$G$21,'Tilskud og afgifter'!$D$11:$AD$52,MATCH(AD16,'Tilskud og afgifter'!$D$11:$AD$11,0),FALSE)</f>
        <v>-13.133125969419003</v>
      </c>
      <c r="AE64" s="53">
        <v>0</v>
      </c>
      <c r="AF64" s="53">
        <v>0</v>
      </c>
    </row>
    <row r="65" spans="2:33" hidden="1">
      <c r="B65" s="6"/>
      <c r="C65" s="438"/>
      <c r="D65" s="439"/>
      <c r="E65" s="25" t="s">
        <v>17</v>
      </c>
      <c r="F65" s="25" t="s">
        <v>62</v>
      </c>
      <c r="G65" s="76"/>
      <c r="H65" s="53">
        <f t="shared" ref="H65:O65" si="22">H38</f>
        <v>0</v>
      </c>
      <c r="I65" s="53">
        <f t="shared" si="22"/>
        <v>0</v>
      </c>
      <c r="J65" s="53">
        <f t="shared" si="22"/>
        <v>0</v>
      </c>
      <c r="K65" s="53">
        <f t="shared" si="22"/>
        <v>0</v>
      </c>
      <c r="L65" s="53">
        <f t="shared" si="22"/>
        <v>0</v>
      </c>
      <c r="M65" s="53">
        <f t="shared" si="22"/>
        <v>0</v>
      </c>
      <c r="N65" s="53">
        <f t="shared" si="22"/>
        <v>0</v>
      </c>
      <c r="O65" s="53">
        <f t="shared" si="22"/>
        <v>0</v>
      </c>
      <c r="P65" s="53">
        <f>P38</f>
        <v>0</v>
      </c>
      <c r="Q65" s="53">
        <f t="shared" ref="Q65:AF65" si="23">Q38</f>
        <v>0</v>
      </c>
      <c r="R65" s="53">
        <f t="shared" si="23"/>
        <v>0</v>
      </c>
      <c r="S65" s="53">
        <f t="shared" si="23"/>
        <v>0</v>
      </c>
      <c r="T65" s="53">
        <f t="shared" si="23"/>
        <v>0</v>
      </c>
      <c r="U65" s="53">
        <f t="shared" si="23"/>
        <v>0</v>
      </c>
      <c r="V65" s="53">
        <f t="shared" si="23"/>
        <v>0</v>
      </c>
      <c r="W65" s="53">
        <f t="shared" si="23"/>
        <v>0</v>
      </c>
      <c r="X65" s="53">
        <f t="shared" si="23"/>
        <v>0</v>
      </c>
      <c r="Y65" s="53">
        <f t="shared" si="23"/>
        <v>0</v>
      </c>
      <c r="Z65" s="53">
        <f t="shared" si="23"/>
        <v>0</v>
      </c>
      <c r="AA65" s="53">
        <f t="shared" si="23"/>
        <v>0</v>
      </c>
      <c r="AB65" s="53">
        <f t="shared" si="23"/>
        <v>0</v>
      </c>
      <c r="AC65" s="53">
        <f t="shared" si="23"/>
        <v>0</v>
      </c>
      <c r="AD65" s="53">
        <f t="shared" si="23"/>
        <v>0</v>
      </c>
      <c r="AE65" s="53">
        <f t="shared" si="23"/>
        <v>0</v>
      </c>
      <c r="AF65" s="53">
        <f t="shared" si="23"/>
        <v>0</v>
      </c>
    </row>
    <row r="66" spans="2:33" s="80" customFormat="1" hidden="1">
      <c r="B66" s="81"/>
      <c r="C66" s="82"/>
      <c r="D66" s="82"/>
      <c r="E66" s="83" t="s">
        <v>136</v>
      </c>
      <c r="F66" s="83" t="s">
        <v>62</v>
      </c>
      <c r="G66" s="83"/>
      <c r="H66" s="97">
        <f t="shared" ref="H66:AF66" si="24">IF(H24=0,0,SUM(H52:H63))</f>
        <v>0</v>
      </c>
      <c r="I66" s="96">
        <f t="shared" si="24"/>
        <v>0</v>
      </c>
      <c r="J66" s="96">
        <f t="shared" si="24"/>
        <v>0</v>
      </c>
      <c r="K66" s="96">
        <f t="shared" si="24"/>
        <v>0</v>
      </c>
      <c r="L66" s="96">
        <f t="shared" si="24"/>
        <v>80.455636844065282</v>
      </c>
      <c r="M66" s="96">
        <f t="shared" si="24"/>
        <v>82.15279273915894</v>
      </c>
      <c r="N66" s="96">
        <f t="shared" si="24"/>
        <v>82.48592569689805</v>
      </c>
      <c r="O66" s="96">
        <f t="shared" si="24"/>
        <v>80.081948152442294</v>
      </c>
      <c r="P66" s="96">
        <f t="shared" si="24"/>
        <v>79.058778676120326</v>
      </c>
      <c r="Q66" s="96">
        <f t="shared" si="24"/>
        <v>78.043342536398995</v>
      </c>
      <c r="R66" s="96">
        <f t="shared" si="24"/>
        <v>80.314924660742363</v>
      </c>
      <c r="S66" s="96">
        <f t="shared" si="24"/>
        <v>81.222484811515486</v>
      </c>
      <c r="T66" s="96">
        <f t="shared" si="24"/>
        <v>82.138997362748412</v>
      </c>
      <c r="U66" s="96">
        <f t="shared" si="24"/>
        <v>84.437445375521293</v>
      </c>
      <c r="V66" s="96">
        <f t="shared" si="24"/>
        <v>85.372571270768674</v>
      </c>
      <c r="W66" s="96">
        <f t="shared" si="24"/>
        <v>97.219462185442353</v>
      </c>
      <c r="X66" s="96">
        <f t="shared" si="24"/>
        <v>97.592254065708914</v>
      </c>
      <c r="Y66" s="96">
        <f t="shared" si="24"/>
        <v>99.338263104318713</v>
      </c>
      <c r="Z66" s="96">
        <f t="shared" si="24"/>
        <v>98.339229222372069</v>
      </c>
      <c r="AA66" s="96">
        <f t="shared" si="24"/>
        <v>100.08614181444409</v>
      </c>
      <c r="AB66" s="96">
        <f t="shared" si="24"/>
        <v>100.03059897325352</v>
      </c>
      <c r="AC66" s="96">
        <f t="shared" si="24"/>
        <v>101.3776705107974</v>
      </c>
      <c r="AD66" s="96">
        <f t="shared" si="24"/>
        <v>102.75598335260821</v>
      </c>
      <c r="AE66" s="96">
        <f t="shared" si="24"/>
        <v>104.16700200886885</v>
      </c>
      <c r="AF66" s="96">
        <f t="shared" si="24"/>
        <v>105.61228568614706</v>
      </c>
      <c r="AG66" s="81"/>
    </row>
    <row r="67" spans="2:33" hidden="1">
      <c r="B67" s="3"/>
      <c r="C67" s="82"/>
      <c r="D67" s="82"/>
      <c r="E67" s="83" t="s">
        <v>137</v>
      </c>
      <c r="F67" s="83" t="s">
        <v>62</v>
      </c>
      <c r="G67" s="83"/>
      <c r="H67" s="97">
        <f>SUM(H54:H63)</f>
        <v>48.885195665121486</v>
      </c>
      <c r="I67" s="96">
        <f t="shared" ref="I67:AF67" si="25">SUM(I54:I63)</f>
        <v>51.673707286942019</v>
      </c>
      <c r="J67" s="96">
        <f t="shared" si="25"/>
        <v>41.606340398923741</v>
      </c>
      <c r="K67" s="96">
        <f t="shared" si="25"/>
        <v>30.11976047302398</v>
      </c>
      <c r="L67" s="96">
        <f t="shared" si="25"/>
        <v>27.93619072634872</v>
      </c>
      <c r="M67" s="96">
        <f t="shared" si="25"/>
        <v>30.018260396396101</v>
      </c>
      <c r="N67" s="96">
        <f t="shared" si="25"/>
        <v>30.730706130817737</v>
      </c>
      <c r="O67" s="96">
        <f t="shared" si="25"/>
        <v>28.700561734492176</v>
      </c>
      <c r="P67" s="96">
        <f t="shared" si="25"/>
        <v>28.045863665951629</v>
      </c>
      <c r="Q67" s="96">
        <f t="shared" si="25"/>
        <v>27.393651724297207</v>
      </c>
      <c r="R67" s="96">
        <f t="shared" si="25"/>
        <v>29.206866644848304</v>
      </c>
      <c r="S67" s="96">
        <f t="shared" si="25"/>
        <v>29.647687607254596</v>
      </c>
      <c r="T67" s="96">
        <f t="shared" si="25"/>
        <v>30.088857502635989</v>
      </c>
      <c r="U67" s="96">
        <f t="shared" si="25"/>
        <v>31.903119295864961</v>
      </c>
      <c r="V67" s="96">
        <f t="shared" si="25"/>
        <v>32.344966293991654</v>
      </c>
      <c r="W67" s="96">
        <f t="shared" si="25"/>
        <v>32.717280474959942</v>
      </c>
      <c r="X67" s="96">
        <f t="shared" si="25"/>
        <v>33.090072355226489</v>
      </c>
      <c r="Y67" s="96">
        <f t="shared" si="25"/>
        <v>34.836081393836302</v>
      </c>
      <c r="Z67" s="96">
        <f t="shared" si="25"/>
        <v>33.837047511889644</v>
      </c>
      <c r="AA67" s="96">
        <f t="shared" si="25"/>
        <v>35.583960103961694</v>
      </c>
      <c r="AB67" s="96">
        <f t="shared" si="25"/>
        <v>34.556273830520546</v>
      </c>
      <c r="AC67" s="96">
        <f t="shared" si="25"/>
        <v>34.901450250517264</v>
      </c>
      <c r="AD67" s="96">
        <f t="shared" si="25"/>
        <v>35.246729274838223</v>
      </c>
      <c r="AE67" s="96">
        <f t="shared" si="25"/>
        <v>35.592100821803264</v>
      </c>
      <c r="AF67" s="96">
        <f t="shared" si="25"/>
        <v>35.937554905921409</v>
      </c>
    </row>
    <row r="68" spans="2:33" hidden="1">
      <c r="B68" s="3"/>
      <c r="C68" s="3"/>
      <c r="D68" s="3"/>
      <c r="E68" s="3"/>
      <c r="F68" s="3"/>
      <c r="G68" s="3"/>
      <c r="H68" s="3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</row>
    <row r="69" spans="2:33" hidden="1">
      <c r="B69" s="3"/>
      <c r="C69" s="3"/>
      <c r="D69" s="3"/>
      <c r="E69" s="3"/>
      <c r="F69" s="3"/>
      <c r="G69" s="3"/>
      <c r="H69" s="3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</row>
    <row r="70" spans="2:33" hidden="1"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</row>
    <row r="71" spans="2:33" hidden="1"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</row>
    <row r="72" spans="2:33" hidden="1"/>
    <row r="73" spans="2:33" hidden="1"/>
    <row r="74" spans="2:33" hidden="1"/>
    <row r="75" spans="2:33" hidden="1"/>
    <row r="76" spans="2:33" hidden="1"/>
    <row r="77" spans="2:33" hidden="1"/>
    <row r="78" spans="2:33" hidden="1"/>
    <row r="79" spans="2:33" hidden="1"/>
    <row r="80" spans="2:3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</sheetData>
  <sheetProtection algorithmName="SHA-512" hashValue="/8HNhmTp1zYXLIRHfOrUIisfZ54hkJRhuuL81nTdfJiKAqiTSBXJPLB4PzX1nsUCdXttwyB1gqnjp9INKRrLEQ==" saltValue="INoTbdC9sDbsn2r+pRRlHw==" spinCount="100000" sheet="1" objects="1" scenarios="1"/>
  <mergeCells count="5">
    <mergeCell ref="D32:D37"/>
    <mergeCell ref="C39:C51"/>
    <mergeCell ref="D41:D50"/>
    <mergeCell ref="C52:C63"/>
    <mergeCell ref="D52:D63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0000000}">
          <x14:formula1>
            <xm:f>Admin!$C$4:$C$6</xm:f>
          </x14:formula1>
          <xm:sqref>W22</xm:sqref>
        </x14:dataValidation>
        <x14:dataValidation type="list" allowBlank="1" showInputMessage="1" showErrorMessage="1" xr:uid="{00000000-0002-0000-0A00-000001000000}">
          <x14:formula1>
            <xm:f>'Brændsels- og elpriser'!$E$12:$Q$12</xm:f>
          </x14:formula1>
          <xm:sqref>W21</xm:sqref>
        </x14:dataValidation>
        <x14:dataValidation type="list" allowBlank="1" showInputMessage="1" showErrorMessage="1" xr:uid="{00000000-0002-0000-0A00-000002000000}">
          <x14:formula1>
            <xm:f>Admin!$D$4:$D$5</xm:f>
          </x14:formula1>
          <xm:sqref>I12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>
    <tabColor rgb="FFE49490"/>
  </sheetPr>
  <dimension ref="A2:AG71"/>
  <sheetViews>
    <sheetView zoomScale="80" zoomScaleNormal="80" workbookViewId="0">
      <selection activeCell="A71" sqref="A1:XFD71"/>
    </sheetView>
  </sheetViews>
  <sheetFormatPr defaultColWidth="9.109375" defaultRowHeight="14.4"/>
  <cols>
    <col min="1" max="2" width="2.6640625" style="1" customWidth="1"/>
    <col min="3" max="3" width="20.5546875" style="1" customWidth="1"/>
    <col min="4" max="4" width="7.44140625" style="1" customWidth="1"/>
    <col min="5" max="5" width="18.5546875" style="1" customWidth="1"/>
    <col min="6" max="7" width="13.88671875" style="1" customWidth="1"/>
    <col min="8" max="8" width="11.88671875" style="1" customWidth="1"/>
    <col min="9" max="11" width="13" style="1" bestFit="1" customWidth="1"/>
    <col min="12" max="12" width="13" style="1" customWidth="1"/>
    <col min="13" max="32" width="13" style="1" bestFit="1" customWidth="1"/>
    <col min="33" max="33" width="2.6640625" style="3" customWidth="1"/>
    <col min="34" max="16384" width="9.109375" style="1"/>
  </cols>
  <sheetData>
    <row r="2" spans="2:32" hidden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2:32" ht="20.399999999999999" hidden="1" thickBot="1">
      <c r="B3" s="3"/>
      <c r="C3" s="2" t="s">
        <v>170</v>
      </c>
      <c r="D3" s="2" t="str">
        <f>VLOOKUP(C3,'Tekniske data'!C6:S29,MATCH("Titel",'Tekniske data'!C5:S5,0),FALSE)</f>
        <v>Amagerværket blok 4, bypass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2:32" ht="15" hidden="1" thickTop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2:32" hidden="1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spans="2:32" hidden="1">
      <c r="B6" s="3"/>
      <c r="C6" s="51" t="s">
        <v>39</v>
      </c>
      <c r="D6" s="42" t="s">
        <v>195</v>
      </c>
      <c r="E6" s="42"/>
      <c r="F6" s="3"/>
      <c r="G6" s="55" t="s">
        <v>45</v>
      </c>
      <c r="H6" s="55"/>
      <c r="I6" s="55"/>
      <c r="J6" s="3"/>
      <c r="K6" s="50"/>
      <c r="L6" s="55" t="s">
        <v>142</v>
      </c>
      <c r="M6" s="5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2:32" hidden="1">
      <c r="B7" s="3"/>
      <c r="C7" s="36"/>
      <c r="D7" s="20"/>
      <c r="E7" s="37"/>
      <c r="F7" s="3"/>
      <c r="G7" s="62"/>
      <c r="H7" s="58"/>
      <c r="I7" s="59"/>
      <c r="J7" s="3"/>
      <c r="K7" s="6"/>
      <c r="L7" s="138" t="s">
        <v>33</v>
      </c>
      <c r="M7" s="139" t="s">
        <v>34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</row>
    <row r="8" spans="2:32" hidden="1">
      <c r="B8" s="3"/>
      <c r="C8" s="52" t="s">
        <v>58</v>
      </c>
      <c r="D8" s="22"/>
      <c r="E8" s="70">
        <f>Sammenligning!G10</f>
        <v>2019</v>
      </c>
      <c r="F8" s="34"/>
      <c r="G8" s="52" t="s">
        <v>326</v>
      </c>
      <c r="H8" s="8"/>
      <c r="I8" s="60">
        <f>VLOOKUP($C$3,'Tekniske data'!$C$6:$R$37,MATCH(G8,'Tekniske data'!$C$5:$R$5,0),FALSE)</f>
        <v>2020</v>
      </c>
      <c r="J8" s="3"/>
      <c r="K8" s="6"/>
      <c r="L8" s="140">
        <v>24</v>
      </c>
      <c r="M8" s="141">
        <v>298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</row>
    <row r="9" spans="2:32" hidden="1">
      <c r="B9" s="3"/>
      <c r="C9" s="52" t="s">
        <v>336</v>
      </c>
      <c r="D9" s="22"/>
      <c r="E9" s="71">
        <f>Sammenligning!G11</f>
        <v>0.04</v>
      </c>
      <c r="F9" s="34"/>
      <c r="G9" s="52" t="s">
        <v>46</v>
      </c>
      <c r="H9" s="24"/>
      <c r="I9" s="61">
        <v>30</v>
      </c>
      <c r="J9" s="3"/>
      <c r="K9" s="6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 spans="2:32" hidden="1">
      <c r="B10" s="3"/>
      <c r="C10" s="52" t="s">
        <v>60</v>
      </c>
      <c r="D10" s="22"/>
      <c r="E10" s="70" t="str">
        <f>Sammenligning!G13</f>
        <v>ENS's priser fra 2019</v>
      </c>
      <c r="F10" s="35"/>
      <c r="G10" s="72" t="s">
        <v>145</v>
      </c>
      <c r="H10" s="8"/>
      <c r="I10" s="60">
        <f>VLOOKUP($C$3,'Tekniske data'!$C$6:$R$37,MATCH(G10,'Tekniske data'!$C$5:$R$5,0),FALSE)</f>
        <v>0</v>
      </c>
      <c r="J10" s="3"/>
      <c r="K10" s="6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 spans="2:32" hidden="1">
      <c r="B11" s="3"/>
      <c r="C11" s="52" t="s">
        <v>138</v>
      </c>
      <c r="D11" s="8"/>
      <c r="E11" s="112">
        <f>VLOOKUP(E8,Inflation,2,FALSE)/VLOOKUP(2014,Inflation,2,FALSE)</f>
        <v>1.0837932575720344</v>
      </c>
      <c r="F11" s="34"/>
      <c r="G11" s="459"/>
      <c r="H11" s="460"/>
      <c r="I11" s="461"/>
      <c r="J11" s="3"/>
      <c r="K11" s="6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 spans="2:32" hidden="1">
      <c r="B12" s="3"/>
      <c r="C12" s="52" t="s">
        <v>307</v>
      </c>
      <c r="D12" s="8"/>
      <c r="E12" s="71">
        <f>Sammenligning!G15</f>
        <v>1.05</v>
      </c>
      <c r="F12" s="35"/>
      <c r="G12" s="457"/>
      <c r="H12" s="457"/>
      <c r="I12" s="458"/>
      <c r="J12" s="3"/>
      <c r="K12" s="6"/>
      <c r="L12" s="178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</row>
    <row r="13" spans="2:32" hidden="1">
      <c r="B13" s="3"/>
      <c r="C13" s="173" t="s">
        <v>154</v>
      </c>
      <c r="D13" s="19"/>
      <c r="E13" s="177">
        <v>7.42</v>
      </c>
      <c r="F13" s="34"/>
      <c r="G13" s="6"/>
      <c r="H13" s="6"/>
      <c r="I13" s="6"/>
      <c r="J13" s="3"/>
      <c r="K13" s="6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idden="1">
      <c r="B14" s="3"/>
      <c r="C14" s="6"/>
      <c r="D14" s="6"/>
      <c r="E14" s="6"/>
      <c r="F14" s="34"/>
      <c r="G14" s="34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2:32" hidden="1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2:32" hidden="1">
      <c r="B16" s="3"/>
      <c r="C16" s="18"/>
      <c r="D16" s="18"/>
      <c r="E16" s="18"/>
      <c r="F16" s="18"/>
      <c r="G16" s="179">
        <f>I8</f>
        <v>2020</v>
      </c>
      <c r="H16" s="180">
        <v>2016</v>
      </c>
      <c r="I16" s="18">
        <v>2017</v>
      </c>
      <c r="J16" s="18">
        <v>2018</v>
      </c>
      <c r="K16" s="18">
        <v>2019</v>
      </c>
      <c r="L16" s="18">
        <v>2020</v>
      </c>
      <c r="M16" s="18">
        <v>2021</v>
      </c>
      <c r="N16" s="18">
        <v>2022</v>
      </c>
      <c r="O16" s="18">
        <v>2023</v>
      </c>
      <c r="P16" s="18">
        <v>2024</v>
      </c>
      <c r="Q16" s="18">
        <v>2025</v>
      </c>
      <c r="R16" s="18">
        <v>2026</v>
      </c>
      <c r="S16" s="18">
        <v>2027</v>
      </c>
      <c r="T16" s="18">
        <v>2028</v>
      </c>
      <c r="U16" s="18">
        <v>2029</v>
      </c>
      <c r="V16" s="18">
        <v>2030</v>
      </c>
      <c r="W16" s="18">
        <v>2031</v>
      </c>
      <c r="X16" s="18">
        <v>2032</v>
      </c>
      <c r="Y16" s="18">
        <v>2033</v>
      </c>
      <c r="Z16" s="18">
        <v>2034</v>
      </c>
      <c r="AA16" s="18">
        <v>2035</v>
      </c>
      <c r="AB16" s="18">
        <v>2036</v>
      </c>
      <c r="AC16" s="18">
        <v>2037</v>
      </c>
      <c r="AD16" s="18">
        <v>2038</v>
      </c>
      <c r="AE16" s="18">
        <v>2039</v>
      </c>
      <c r="AF16" s="18">
        <v>2040</v>
      </c>
    </row>
    <row r="17" spans="2:32" hidden="1">
      <c r="B17" s="3"/>
      <c r="C17" s="31"/>
      <c r="D17" s="31"/>
      <c r="E17" s="31"/>
      <c r="F17" s="31"/>
      <c r="G17" s="74"/>
      <c r="H17" s="89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</row>
    <row r="18" spans="2:32" hidden="1">
      <c r="B18" s="3"/>
      <c r="C18" s="31"/>
      <c r="D18" s="31"/>
      <c r="E18" s="31"/>
      <c r="F18" s="31"/>
      <c r="G18" s="74"/>
      <c r="H18" s="89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</row>
    <row r="19" spans="2:32" hidden="1">
      <c r="B19" s="3"/>
      <c r="C19" s="131" t="s">
        <v>51</v>
      </c>
      <c r="D19" s="31"/>
      <c r="E19" s="22" t="s">
        <v>2</v>
      </c>
      <c r="F19" s="22" t="s">
        <v>30</v>
      </c>
      <c r="G19" s="85">
        <f>VLOOKUP($C$3,'Tekniske data'!$C$6:$R$37,MATCH(E19,'Tekniske data'!$C$5:$R$5,0),FALSE)*E13*E11</f>
        <v>0</v>
      </c>
      <c r="H19" s="72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65"/>
      <c r="X19" s="21"/>
      <c r="Y19" s="21"/>
      <c r="Z19" s="21"/>
      <c r="AA19" s="21"/>
      <c r="AB19" s="21"/>
      <c r="AC19" s="21"/>
      <c r="AD19" s="21"/>
      <c r="AE19" s="21"/>
      <c r="AF19" s="21"/>
    </row>
    <row r="20" spans="2:32" hidden="1">
      <c r="B20" s="3"/>
      <c r="C20" s="31"/>
      <c r="D20" s="31"/>
      <c r="E20" s="22" t="s">
        <v>29</v>
      </c>
      <c r="F20" s="22" t="s">
        <v>10</v>
      </c>
      <c r="G20" s="85">
        <f>G19*$I$10</f>
        <v>0</v>
      </c>
      <c r="H20" s="72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65"/>
      <c r="X20" s="21"/>
      <c r="Y20" s="21"/>
      <c r="Z20" s="21"/>
      <c r="AA20" s="21"/>
      <c r="AB20" s="21"/>
      <c r="AC20" s="21"/>
      <c r="AD20" s="21"/>
      <c r="AE20" s="21"/>
      <c r="AF20" s="21"/>
    </row>
    <row r="21" spans="2:32" hidden="1">
      <c r="B21" s="3"/>
      <c r="C21" s="31"/>
      <c r="D21" s="31"/>
      <c r="E21" s="22" t="s">
        <v>20</v>
      </c>
      <c r="F21" s="22"/>
      <c r="G21" s="175" t="str">
        <f>VLOOKUP($C$3,'Tekniske data'!$C$6:$R$37,MATCH(E21,'Tekniske data'!$C$5:$R$5,0),FALSE)</f>
        <v>Træflis</v>
      </c>
      <c r="H21" s="72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73"/>
      <c r="X21" s="21"/>
      <c r="Y21" s="21"/>
      <c r="Z21" s="21"/>
      <c r="AA21" s="21"/>
      <c r="AB21" s="21"/>
      <c r="AC21" s="21"/>
      <c r="AD21" s="21"/>
      <c r="AE21" s="21"/>
      <c r="AF21" s="21"/>
    </row>
    <row r="22" spans="2:32" hidden="1">
      <c r="B22" s="3"/>
      <c r="C22" s="31"/>
      <c r="D22" s="31"/>
      <c r="E22" s="22" t="s">
        <v>22</v>
      </c>
      <c r="F22" s="22"/>
      <c r="G22" s="175" t="str">
        <f>VLOOKUP($C$3,'Tekniske data'!$C$6:$R$37,MATCH(E22,'Tekniske data'!$C$5:$R$5,0),FALSE)</f>
        <v>Kedel</v>
      </c>
      <c r="H22" s="72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158"/>
      <c r="X22" s="21"/>
      <c r="Y22" s="21"/>
      <c r="Z22" s="21"/>
      <c r="AA22" s="21"/>
      <c r="AB22" s="21"/>
      <c r="AC22" s="21"/>
      <c r="AD22" s="21"/>
      <c r="AE22" s="21"/>
      <c r="AF22" s="21"/>
    </row>
    <row r="23" spans="2:32" hidden="1">
      <c r="B23" s="3"/>
      <c r="C23" s="32"/>
      <c r="D23" s="32"/>
      <c r="E23" s="23"/>
      <c r="F23" s="23"/>
      <c r="G23" s="77"/>
      <c r="H23" s="88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</row>
    <row r="24" spans="2:32" hidden="1">
      <c r="B24" s="3"/>
      <c r="C24" s="65" t="s">
        <v>197</v>
      </c>
      <c r="D24" s="56"/>
      <c r="E24" s="22" t="s">
        <v>5</v>
      </c>
      <c r="F24" s="22" t="s">
        <v>12</v>
      </c>
      <c r="G24" s="60"/>
      <c r="H24" s="92">
        <f>VLOOKUP($C$3,'Samlet hovedstaden -alle værker'!$C$278:$AC$295,MATCH(H$16,'Samlet hovedstaden -alle værker'!$C$277:$AC$277,0),FALSE)*1000</f>
        <v>0</v>
      </c>
      <c r="I24" s="92">
        <f>VLOOKUP($C$3,'Samlet hovedstaden -alle værker'!$C$278:$AC$295,MATCH(I$16,'Samlet hovedstaden -alle værker'!$C$277:$AC$277,0),FALSE)*1000</f>
        <v>0</v>
      </c>
      <c r="J24" s="92">
        <f>VLOOKUP($C$3,'Samlet hovedstaden -alle værker'!$C$278:$AC$295,MATCH(J$16,'Samlet hovedstaden -alle værker'!$C$277:$AC$277,0),FALSE)*1000</f>
        <v>0</v>
      </c>
      <c r="K24" s="92">
        <f>VLOOKUP($C$3,'Samlet hovedstaden -alle værker'!$C$278:$AC$295,MATCH(K$16,'Samlet hovedstaden -alle værker'!$C$277:$AC$277,0),FALSE)*1000</f>
        <v>0</v>
      </c>
      <c r="L24" s="92">
        <f>VLOOKUP($C$3,'Samlet hovedstaden -alle værker'!$C$278:$AC$295,MATCH(L$16,'Samlet hovedstaden -alle værker'!$C$277:$AC$277,0),FALSE)*1000</f>
        <v>1129291.7061004639</v>
      </c>
      <c r="M24" s="92">
        <f>VLOOKUP($C$3,'Samlet hovedstaden -alle værker'!$C$278:$AC$295,MATCH(M$16,'Samlet hovedstaden -alle værker'!$C$277:$AC$277,0),FALSE)*1000</f>
        <v>1042944.6701416016</v>
      </c>
      <c r="N24" s="92">
        <f>VLOOKUP($C$3,'Samlet hovedstaden -alle værker'!$C$278:$AC$295,MATCH(N$16,'Samlet hovedstaden -alle værker'!$C$277:$AC$277,0),FALSE)*1000</f>
        <v>956597.6341827393</v>
      </c>
      <c r="O24" s="92">
        <f>VLOOKUP($C$3,'Samlet hovedstaden -alle værker'!$C$278:$AC$295,MATCH(O$16,'Samlet hovedstaden -alle værker'!$C$277:$AC$277,0),FALSE)*1000</f>
        <v>870250.59822387702</v>
      </c>
      <c r="P24" s="92">
        <f>VLOOKUP($C$3,'Samlet hovedstaden -alle værker'!$C$278:$AC$295,MATCH(P$16,'Samlet hovedstaden -alle værker'!$C$277:$AC$277,0),FALSE)*1000</f>
        <v>783903.56226501463</v>
      </c>
      <c r="Q24" s="92">
        <f>VLOOKUP($C$3,'Samlet hovedstaden -alle værker'!$C$278:$AC$295,MATCH(Q$16,'Samlet hovedstaden -alle værker'!$C$277:$AC$277,0),FALSE)*1000</f>
        <v>697556.52630615234</v>
      </c>
      <c r="R24" s="92">
        <f>VLOOKUP($C$3,'Samlet hovedstaden -alle værker'!$C$278:$AC$295,MATCH(R$16,'Samlet hovedstaden -alle værker'!$C$277:$AC$277,0),FALSE)*1000</f>
        <v>815975.55014038086</v>
      </c>
      <c r="S24" s="92">
        <f>VLOOKUP($C$3,'Samlet hovedstaden -alle værker'!$C$278:$AC$295,MATCH(S$16,'Samlet hovedstaden -alle værker'!$C$277:$AC$277,0),FALSE)*1000</f>
        <v>934394.57397460938</v>
      </c>
      <c r="T24" s="92">
        <f>VLOOKUP($C$3,'Samlet hovedstaden -alle værker'!$C$278:$AC$295,MATCH(T$16,'Samlet hovedstaden -alle værker'!$C$277:$AC$277,0),FALSE)*1000</f>
        <v>1052813.5978088379</v>
      </c>
      <c r="U24" s="92">
        <f>VLOOKUP($C$3,'Samlet hovedstaden -alle værker'!$C$278:$AC$295,MATCH(U$16,'Samlet hovedstaden -alle værker'!$C$277:$AC$277,0),FALSE)*1000</f>
        <v>1171232.6216430664</v>
      </c>
      <c r="V24" s="92">
        <f>VLOOKUP($C$3,'Samlet hovedstaden -alle værker'!$C$278:$AC$295,MATCH(V$16,'Samlet hovedstaden -alle værker'!$C$277:$AC$277,0),FALSE)*1000</f>
        <v>1289651.6454772947</v>
      </c>
      <c r="W24" s="92">
        <f>VLOOKUP($C$3,'Samlet hovedstaden -alle værker'!$C$278:$AC$295,MATCH(W$16,'Samlet hovedstaden -alle værker'!$C$277:$AC$277,0),FALSE)*1000</f>
        <v>2753955.0669479365</v>
      </c>
      <c r="X24" s="92">
        <f>VLOOKUP($C$3,'Samlet hovedstaden -alle værker'!$C$278:$AC$295,MATCH(X$16,'Samlet hovedstaden -alle værker'!$C$277:$AC$277,0),FALSE)*1000</f>
        <v>2753955.0669479365</v>
      </c>
      <c r="Y24" s="92">
        <f>VLOOKUP($C$3,'Samlet hovedstaden -alle værker'!$C$278:$AC$295,MATCH(Y$16,'Samlet hovedstaden -alle værker'!$C$277:$AC$277,0),FALSE)*1000</f>
        <v>2753955.0669479365</v>
      </c>
      <c r="Z24" s="92">
        <f>VLOOKUP($C$3,'Samlet hovedstaden -alle værker'!$C$278:$AC$295,MATCH(Z$16,'Samlet hovedstaden -alle værker'!$C$277:$AC$277,0),FALSE)*1000</f>
        <v>2753955.0669479365</v>
      </c>
      <c r="AA24" s="92">
        <f>VLOOKUP($C$3,'Samlet hovedstaden -alle værker'!$C$278:$AC$295,MATCH(AA$16,'Samlet hovedstaden -alle værker'!$C$277:$AC$277,0),FALSE)*1000</f>
        <v>2753955.0669479365</v>
      </c>
      <c r="AB24" s="92">
        <f>VLOOKUP($C$3,'Samlet hovedstaden -alle værker'!$C$278:$AC$295,MATCH(AB$16,'Samlet hovedstaden -alle værker'!$C$277:$AC$277,0),FALSE)*1000</f>
        <v>2838976.6360412594</v>
      </c>
      <c r="AC24" s="92">
        <f>VLOOKUP($C$3,'Samlet hovedstaden -alle værker'!$C$278:$AC$295,MATCH(AC$16,'Samlet hovedstaden -alle værker'!$C$277:$AC$277,0),FALSE)*1000</f>
        <v>2923998.2051345822</v>
      </c>
      <c r="AD24" s="92">
        <f>VLOOKUP($C$3,'Samlet hovedstaden -alle værker'!$C$278:$AC$295,MATCH(AD$16,'Samlet hovedstaden -alle værker'!$C$277:$AC$277,0),FALSE)*1000</f>
        <v>3009019.7742279051</v>
      </c>
      <c r="AE24" s="92">
        <f>VLOOKUP($C$3,'Samlet hovedstaden -alle værker'!$C$278:$AC$295,MATCH(AE$16,'Samlet hovedstaden -alle værker'!$C$277:$AC$277,0),FALSE)*1000</f>
        <v>3094041.3433212279</v>
      </c>
      <c r="AF24" s="92">
        <f>VLOOKUP($C$3,'Samlet hovedstaden -alle værker'!$C$278:$AC$295,MATCH(AF$16,'Samlet hovedstaden -alle værker'!$C$277:$AC$277,0),FALSE)*1000</f>
        <v>3179062.9124145508</v>
      </c>
    </row>
    <row r="25" spans="2:32" hidden="1">
      <c r="B25" s="3"/>
      <c r="C25" s="56"/>
      <c r="D25" s="56"/>
      <c r="E25" s="22" t="s">
        <v>155</v>
      </c>
      <c r="F25" s="22"/>
      <c r="G25" s="60"/>
      <c r="H25" s="69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</row>
    <row r="26" spans="2:32" hidden="1">
      <c r="B26" s="3"/>
      <c r="C26" s="58"/>
      <c r="D26" s="58"/>
      <c r="E26" s="106"/>
      <c r="F26" s="106"/>
      <c r="G26" s="107"/>
      <c r="H26" s="108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</row>
    <row r="27" spans="2:32" hidden="1">
      <c r="B27" s="3"/>
      <c r="C27" s="56"/>
      <c r="D27" s="56"/>
      <c r="E27" s="22" t="s">
        <v>173</v>
      </c>
      <c r="F27" s="22" t="s">
        <v>147</v>
      </c>
      <c r="G27" s="126">
        <f>VLOOKUP($C$3,'Tekniske data'!$C$6:$R$37,MATCH(E27,'Tekniske data'!$C$5:$R$5,0),FALSE)*$E$11*I10*E13</f>
        <v>0</v>
      </c>
      <c r="H27" s="69">
        <f t="shared" ref="H27:W37" si="0">G27</f>
        <v>0</v>
      </c>
      <c r="I27" s="73">
        <f t="shared" si="0"/>
        <v>0</v>
      </c>
      <c r="J27" s="73">
        <f t="shared" si="0"/>
        <v>0</v>
      </c>
      <c r="K27" s="73">
        <f t="shared" si="0"/>
        <v>0</v>
      </c>
      <c r="L27" s="73">
        <f t="shared" si="0"/>
        <v>0</v>
      </c>
      <c r="M27" s="73">
        <f t="shared" si="0"/>
        <v>0</v>
      </c>
      <c r="N27" s="73">
        <f t="shared" si="0"/>
        <v>0</v>
      </c>
      <c r="O27" s="73">
        <f t="shared" si="0"/>
        <v>0</v>
      </c>
      <c r="P27" s="73">
        <f t="shared" si="0"/>
        <v>0</v>
      </c>
      <c r="Q27" s="73">
        <f t="shared" si="0"/>
        <v>0</v>
      </c>
      <c r="R27" s="73">
        <f t="shared" si="0"/>
        <v>0</v>
      </c>
      <c r="S27" s="73">
        <f t="shared" si="0"/>
        <v>0</v>
      </c>
      <c r="T27" s="73">
        <f t="shared" si="0"/>
        <v>0</v>
      </c>
      <c r="U27" s="73">
        <f t="shared" si="0"/>
        <v>0</v>
      </c>
      <c r="V27" s="73">
        <f t="shared" si="0"/>
        <v>0</v>
      </c>
      <c r="W27" s="73">
        <f t="shared" si="0"/>
        <v>0</v>
      </c>
      <c r="X27" s="73">
        <f t="shared" ref="X27:AB37" si="1">W27</f>
        <v>0</v>
      </c>
      <c r="Y27" s="73">
        <f t="shared" si="1"/>
        <v>0</v>
      </c>
      <c r="Z27" s="73">
        <f t="shared" si="1"/>
        <v>0</v>
      </c>
      <c r="AA27" s="73">
        <f t="shared" si="1"/>
        <v>0</v>
      </c>
      <c r="AB27" s="73">
        <f>AA27</f>
        <v>0</v>
      </c>
      <c r="AC27" s="73">
        <f t="shared" ref="AC27:AF37" si="2">AB27</f>
        <v>0</v>
      </c>
      <c r="AD27" s="73">
        <f t="shared" si="2"/>
        <v>0</v>
      </c>
      <c r="AE27" s="73">
        <f t="shared" si="2"/>
        <v>0</v>
      </c>
      <c r="AF27" s="73">
        <f t="shared" si="2"/>
        <v>0</v>
      </c>
    </row>
    <row r="28" spans="2:32" hidden="1">
      <c r="B28" s="3"/>
      <c r="C28" s="56"/>
      <c r="D28" s="56"/>
      <c r="E28" s="22" t="s">
        <v>196</v>
      </c>
      <c r="F28" s="22" t="s">
        <v>146</v>
      </c>
      <c r="G28" s="127">
        <f>VLOOKUP($C$3,'Tekniske data'!$C$6:$R$37,MATCH(E28,'Tekniske data'!$C$5:$R$5,0),FALSE)*$E$11</f>
        <v>3.1167685082405958</v>
      </c>
      <c r="H28" s="110">
        <f t="shared" si="0"/>
        <v>3.1167685082405958</v>
      </c>
      <c r="I28" s="111">
        <f t="shared" si="0"/>
        <v>3.1167685082405958</v>
      </c>
      <c r="J28" s="111">
        <f t="shared" si="0"/>
        <v>3.1167685082405958</v>
      </c>
      <c r="K28" s="111">
        <f t="shared" si="0"/>
        <v>3.1167685082405958</v>
      </c>
      <c r="L28" s="111">
        <f t="shared" si="0"/>
        <v>3.1167685082405958</v>
      </c>
      <c r="M28" s="111">
        <f t="shared" si="0"/>
        <v>3.1167685082405958</v>
      </c>
      <c r="N28" s="111">
        <f t="shared" si="0"/>
        <v>3.1167685082405958</v>
      </c>
      <c r="O28" s="111">
        <f t="shared" si="0"/>
        <v>3.1167685082405958</v>
      </c>
      <c r="P28" s="111">
        <f t="shared" si="0"/>
        <v>3.1167685082405958</v>
      </c>
      <c r="Q28" s="111">
        <f t="shared" si="0"/>
        <v>3.1167685082405958</v>
      </c>
      <c r="R28" s="111">
        <f t="shared" si="0"/>
        <v>3.1167685082405958</v>
      </c>
      <c r="S28" s="111">
        <f t="shared" si="0"/>
        <v>3.1167685082405958</v>
      </c>
      <c r="T28" s="111">
        <f t="shared" si="0"/>
        <v>3.1167685082405958</v>
      </c>
      <c r="U28" s="111">
        <f t="shared" si="0"/>
        <v>3.1167685082405958</v>
      </c>
      <c r="V28" s="111">
        <f t="shared" si="0"/>
        <v>3.1167685082405958</v>
      </c>
      <c r="W28" s="111">
        <f t="shared" si="0"/>
        <v>3.1167685082405958</v>
      </c>
      <c r="X28" s="111">
        <f t="shared" si="1"/>
        <v>3.1167685082405958</v>
      </c>
      <c r="Y28" s="111">
        <f t="shared" si="1"/>
        <v>3.1167685082405958</v>
      </c>
      <c r="Z28" s="111">
        <f t="shared" si="1"/>
        <v>3.1167685082405958</v>
      </c>
      <c r="AA28" s="111">
        <f t="shared" si="1"/>
        <v>3.1167685082405958</v>
      </c>
      <c r="AB28" s="111">
        <f t="shared" si="1"/>
        <v>3.1167685082405958</v>
      </c>
      <c r="AC28" s="111">
        <f t="shared" si="2"/>
        <v>3.1167685082405958</v>
      </c>
      <c r="AD28" s="111">
        <f t="shared" si="2"/>
        <v>3.1167685082405958</v>
      </c>
      <c r="AE28" s="111">
        <f t="shared" si="2"/>
        <v>3.1167685082405958</v>
      </c>
      <c r="AF28" s="111">
        <f t="shared" si="2"/>
        <v>3.1167685082405958</v>
      </c>
    </row>
    <row r="29" spans="2:32" hidden="1">
      <c r="B29" s="3"/>
      <c r="C29" s="56"/>
      <c r="D29" s="56"/>
      <c r="E29" s="22" t="s">
        <v>14</v>
      </c>
      <c r="F29" s="22"/>
      <c r="G29" s="127">
        <f>VLOOKUP($C$3,'Tekniske data'!$C$6:$R$37,MATCH(E29,'Tekniske data'!$C$5:$R$5,0),FALSE)</f>
        <v>0</v>
      </c>
      <c r="H29" s="110">
        <f t="shared" si="0"/>
        <v>0</v>
      </c>
      <c r="I29" s="111">
        <f t="shared" si="0"/>
        <v>0</v>
      </c>
      <c r="J29" s="111">
        <f t="shared" si="0"/>
        <v>0</v>
      </c>
      <c r="K29" s="111">
        <f t="shared" si="0"/>
        <v>0</v>
      </c>
      <c r="L29" s="111">
        <f t="shared" si="0"/>
        <v>0</v>
      </c>
      <c r="M29" s="111">
        <f t="shared" si="0"/>
        <v>0</v>
      </c>
      <c r="N29" s="111">
        <f t="shared" si="0"/>
        <v>0</v>
      </c>
      <c r="O29" s="111">
        <f t="shared" si="0"/>
        <v>0</v>
      </c>
      <c r="P29" s="111">
        <f t="shared" si="0"/>
        <v>0</v>
      </c>
      <c r="Q29" s="111">
        <f t="shared" si="0"/>
        <v>0</v>
      </c>
      <c r="R29" s="111">
        <f t="shared" si="0"/>
        <v>0</v>
      </c>
      <c r="S29" s="111">
        <f t="shared" si="0"/>
        <v>0</v>
      </c>
      <c r="T29" s="111">
        <f t="shared" si="0"/>
        <v>0</v>
      </c>
      <c r="U29" s="111">
        <f t="shared" si="0"/>
        <v>0</v>
      </c>
      <c r="V29" s="111">
        <f t="shared" si="0"/>
        <v>0</v>
      </c>
      <c r="W29" s="111">
        <f t="shared" si="0"/>
        <v>0</v>
      </c>
      <c r="X29" s="111">
        <f t="shared" si="1"/>
        <v>0</v>
      </c>
      <c r="Y29" s="111">
        <f t="shared" si="1"/>
        <v>0</v>
      </c>
      <c r="Z29" s="111">
        <f t="shared" si="1"/>
        <v>0</v>
      </c>
      <c r="AA29" s="111">
        <f t="shared" si="1"/>
        <v>0</v>
      </c>
      <c r="AB29" s="111">
        <f t="shared" si="1"/>
        <v>0</v>
      </c>
      <c r="AC29" s="111">
        <f t="shared" si="2"/>
        <v>0</v>
      </c>
      <c r="AD29" s="111">
        <f t="shared" si="2"/>
        <v>0</v>
      </c>
      <c r="AE29" s="111">
        <f t="shared" si="2"/>
        <v>0</v>
      </c>
      <c r="AF29" s="111">
        <f t="shared" si="2"/>
        <v>0</v>
      </c>
    </row>
    <row r="30" spans="2:32" hidden="1">
      <c r="B30" s="3"/>
      <c r="C30" s="56"/>
      <c r="D30" s="56"/>
      <c r="E30" s="22" t="s">
        <v>15</v>
      </c>
      <c r="F30" s="22"/>
      <c r="G30" s="127">
        <f>VLOOKUP($C$3,'Tekniske data'!$C$6:$R$37,MATCH(E30,'Tekniske data'!$C$5:$R$5,0),FALSE)</f>
        <v>1.0431893687707641</v>
      </c>
      <c r="H30" s="110">
        <f t="shared" si="0"/>
        <v>1.0431893687707641</v>
      </c>
      <c r="I30" s="111">
        <f t="shared" si="0"/>
        <v>1.0431893687707641</v>
      </c>
      <c r="J30" s="111">
        <f t="shared" si="0"/>
        <v>1.0431893687707641</v>
      </c>
      <c r="K30" s="111">
        <f t="shared" si="0"/>
        <v>1.0431893687707641</v>
      </c>
      <c r="L30" s="111">
        <f t="shared" si="0"/>
        <v>1.0431893687707641</v>
      </c>
      <c r="M30" s="111">
        <f t="shared" si="0"/>
        <v>1.0431893687707641</v>
      </c>
      <c r="N30" s="111">
        <f t="shared" si="0"/>
        <v>1.0431893687707641</v>
      </c>
      <c r="O30" s="111">
        <f t="shared" si="0"/>
        <v>1.0431893687707641</v>
      </c>
      <c r="P30" s="111">
        <f t="shared" si="0"/>
        <v>1.0431893687707641</v>
      </c>
      <c r="Q30" s="111">
        <f t="shared" si="0"/>
        <v>1.0431893687707641</v>
      </c>
      <c r="R30" s="111">
        <f t="shared" si="0"/>
        <v>1.0431893687707641</v>
      </c>
      <c r="S30" s="111">
        <f t="shared" si="0"/>
        <v>1.0431893687707641</v>
      </c>
      <c r="T30" s="111">
        <f t="shared" si="0"/>
        <v>1.0431893687707641</v>
      </c>
      <c r="U30" s="111">
        <f t="shared" si="0"/>
        <v>1.0431893687707641</v>
      </c>
      <c r="V30" s="111">
        <f t="shared" si="0"/>
        <v>1.0431893687707641</v>
      </c>
      <c r="W30" s="111">
        <f t="shared" si="0"/>
        <v>1.0431893687707641</v>
      </c>
      <c r="X30" s="111">
        <f t="shared" si="1"/>
        <v>1.0431893687707641</v>
      </c>
      <c r="Y30" s="111">
        <f t="shared" si="1"/>
        <v>1.0431893687707641</v>
      </c>
      <c r="Z30" s="111">
        <f t="shared" si="1"/>
        <v>1.0431893687707641</v>
      </c>
      <c r="AA30" s="111">
        <f t="shared" si="1"/>
        <v>1.0431893687707641</v>
      </c>
      <c r="AB30" s="111">
        <f t="shared" si="1"/>
        <v>1.0431893687707641</v>
      </c>
      <c r="AC30" s="111">
        <f t="shared" si="2"/>
        <v>1.0431893687707641</v>
      </c>
      <c r="AD30" s="111">
        <f t="shared" si="2"/>
        <v>1.0431893687707641</v>
      </c>
      <c r="AE30" s="111">
        <f t="shared" si="2"/>
        <v>1.0431893687707641</v>
      </c>
      <c r="AF30" s="111">
        <f t="shared" si="2"/>
        <v>1.0431893687707641</v>
      </c>
    </row>
    <row r="31" spans="2:32" hidden="1">
      <c r="B31" s="3"/>
      <c r="C31" s="130" t="s">
        <v>28</v>
      </c>
      <c r="D31" s="56"/>
      <c r="E31" s="22" t="s">
        <v>37</v>
      </c>
      <c r="F31" s="22" t="s">
        <v>12</v>
      </c>
      <c r="G31" s="128">
        <v>0</v>
      </c>
      <c r="H31" s="67">
        <f t="shared" si="0"/>
        <v>0</v>
      </c>
      <c r="I31" s="54">
        <f t="shared" si="0"/>
        <v>0</v>
      </c>
      <c r="J31" s="54">
        <f t="shared" si="0"/>
        <v>0</v>
      </c>
      <c r="K31" s="54">
        <f t="shared" si="0"/>
        <v>0</v>
      </c>
      <c r="L31" s="54">
        <f t="shared" si="0"/>
        <v>0</v>
      </c>
      <c r="M31" s="54">
        <f t="shared" si="0"/>
        <v>0</v>
      </c>
      <c r="N31" s="54">
        <f t="shared" si="0"/>
        <v>0</v>
      </c>
      <c r="O31" s="54">
        <f t="shared" si="0"/>
        <v>0</v>
      </c>
      <c r="P31" s="54">
        <f t="shared" si="0"/>
        <v>0</v>
      </c>
      <c r="Q31" s="54">
        <f t="shared" si="0"/>
        <v>0</v>
      </c>
      <c r="R31" s="54">
        <f t="shared" si="0"/>
        <v>0</v>
      </c>
      <c r="S31" s="54">
        <f t="shared" si="0"/>
        <v>0</v>
      </c>
      <c r="T31" s="54">
        <f t="shared" si="0"/>
        <v>0</v>
      </c>
      <c r="U31" s="54">
        <f t="shared" si="0"/>
        <v>0</v>
      </c>
      <c r="V31" s="54">
        <f t="shared" si="0"/>
        <v>0</v>
      </c>
      <c r="W31" s="54">
        <f t="shared" si="0"/>
        <v>0</v>
      </c>
      <c r="X31" s="54">
        <f t="shared" si="1"/>
        <v>0</v>
      </c>
      <c r="Y31" s="54">
        <f t="shared" si="1"/>
        <v>0</v>
      </c>
      <c r="Z31" s="54">
        <f t="shared" si="1"/>
        <v>0</v>
      </c>
      <c r="AA31" s="54">
        <f t="shared" si="1"/>
        <v>0</v>
      </c>
      <c r="AB31" s="54">
        <f t="shared" si="1"/>
        <v>0</v>
      </c>
      <c r="AC31" s="54">
        <f t="shared" si="2"/>
        <v>0</v>
      </c>
      <c r="AD31" s="54">
        <f t="shared" si="2"/>
        <v>0</v>
      </c>
      <c r="AE31" s="54">
        <f t="shared" si="2"/>
        <v>0</v>
      </c>
      <c r="AF31" s="54">
        <f t="shared" si="2"/>
        <v>0</v>
      </c>
    </row>
    <row r="32" spans="2:32" hidden="1">
      <c r="B32" s="3"/>
      <c r="C32" s="56"/>
      <c r="D32" s="755" t="s">
        <v>139</v>
      </c>
      <c r="E32" s="22" t="s">
        <v>106</v>
      </c>
      <c r="F32" s="22" t="s">
        <v>110</v>
      </c>
      <c r="G32" s="186"/>
      <c r="H32" s="129">
        <f>'Tekniske data'!T$12</f>
        <v>1.9</v>
      </c>
      <c r="I32" s="111">
        <f t="shared" si="0"/>
        <v>1.9</v>
      </c>
      <c r="J32" s="111">
        <f t="shared" si="0"/>
        <v>1.9</v>
      </c>
      <c r="K32" s="111">
        <f t="shared" si="0"/>
        <v>1.9</v>
      </c>
      <c r="L32" s="111">
        <f t="shared" si="0"/>
        <v>1.9</v>
      </c>
      <c r="M32" s="111">
        <f t="shared" si="0"/>
        <v>1.9</v>
      </c>
      <c r="N32" s="111">
        <f t="shared" si="0"/>
        <v>1.9</v>
      </c>
      <c r="O32" s="111">
        <f t="shared" si="0"/>
        <v>1.9</v>
      </c>
      <c r="P32" s="111">
        <f t="shared" si="0"/>
        <v>1.9</v>
      </c>
      <c r="Q32" s="111">
        <f t="shared" si="0"/>
        <v>1.9</v>
      </c>
      <c r="R32" s="111">
        <f t="shared" si="0"/>
        <v>1.9</v>
      </c>
      <c r="S32" s="111">
        <f t="shared" si="0"/>
        <v>1.9</v>
      </c>
      <c r="T32" s="111">
        <f t="shared" si="0"/>
        <v>1.9</v>
      </c>
      <c r="U32" s="111">
        <f t="shared" si="0"/>
        <v>1.9</v>
      </c>
      <c r="V32" s="111">
        <f t="shared" si="0"/>
        <v>1.9</v>
      </c>
      <c r="W32" s="111">
        <f t="shared" si="0"/>
        <v>1.9</v>
      </c>
      <c r="X32" s="111">
        <f t="shared" si="1"/>
        <v>1.9</v>
      </c>
      <c r="Y32" s="111">
        <f t="shared" si="1"/>
        <v>1.9</v>
      </c>
      <c r="Z32" s="111">
        <f t="shared" si="1"/>
        <v>1.9</v>
      </c>
      <c r="AA32" s="111">
        <f t="shared" si="1"/>
        <v>1.9</v>
      </c>
      <c r="AB32" s="111">
        <f t="shared" si="1"/>
        <v>1.9</v>
      </c>
      <c r="AC32" s="111">
        <f t="shared" si="2"/>
        <v>1.9</v>
      </c>
      <c r="AD32" s="111">
        <f t="shared" si="2"/>
        <v>1.9</v>
      </c>
      <c r="AE32" s="111">
        <f t="shared" si="2"/>
        <v>1.9</v>
      </c>
      <c r="AF32" s="111">
        <f t="shared" si="2"/>
        <v>1.9</v>
      </c>
    </row>
    <row r="33" spans="2:32" hidden="1">
      <c r="B33" s="3"/>
      <c r="C33" s="56"/>
      <c r="D33" s="755"/>
      <c r="E33" s="22" t="s">
        <v>107</v>
      </c>
      <c r="F33" s="22" t="s">
        <v>110</v>
      </c>
      <c r="G33" s="186"/>
      <c r="H33" s="129">
        <f>'Tekniske data'!U$12</f>
        <v>81</v>
      </c>
      <c r="I33" s="111">
        <f t="shared" si="0"/>
        <v>81</v>
      </c>
      <c r="J33" s="111">
        <f t="shared" si="0"/>
        <v>81</v>
      </c>
      <c r="K33" s="111">
        <f t="shared" si="0"/>
        <v>81</v>
      </c>
      <c r="L33" s="111">
        <f t="shared" si="0"/>
        <v>81</v>
      </c>
      <c r="M33" s="111">
        <f t="shared" si="0"/>
        <v>81</v>
      </c>
      <c r="N33" s="111">
        <f t="shared" si="0"/>
        <v>81</v>
      </c>
      <c r="O33" s="111">
        <f t="shared" si="0"/>
        <v>81</v>
      </c>
      <c r="P33" s="111">
        <f t="shared" si="0"/>
        <v>81</v>
      </c>
      <c r="Q33" s="111">
        <f t="shared" si="0"/>
        <v>81</v>
      </c>
      <c r="R33" s="111">
        <f t="shared" si="0"/>
        <v>81</v>
      </c>
      <c r="S33" s="111">
        <f t="shared" si="0"/>
        <v>81</v>
      </c>
      <c r="T33" s="111">
        <f t="shared" si="0"/>
        <v>81</v>
      </c>
      <c r="U33" s="111">
        <f t="shared" si="0"/>
        <v>81</v>
      </c>
      <c r="V33" s="111">
        <f t="shared" si="0"/>
        <v>81</v>
      </c>
      <c r="W33" s="111">
        <f t="shared" si="0"/>
        <v>81</v>
      </c>
      <c r="X33" s="111">
        <f t="shared" si="1"/>
        <v>81</v>
      </c>
      <c r="Y33" s="111">
        <f t="shared" si="1"/>
        <v>81</v>
      </c>
      <c r="Z33" s="111">
        <f t="shared" si="1"/>
        <v>81</v>
      </c>
      <c r="AA33" s="111">
        <f t="shared" si="1"/>
        <v>81</v>
      </c>
      <c r="AB33" s="111">
        <f t="shared" si="1"/>
        <v>81</v>
      </c>
      <c r="AC33" s="111">
        <f t="shared" si="2"/>
        <v>81</v>
      </c>
      <c r="AD33" s="111">
        <f t="shared" si="2"/>
        <v>81</v>
      </c>
      <c r="AE33" s="111">
        <f t="shared" si="2"/>
        <v>81</v>
      </c>
      <c r="AF33" s="111">
        <f t="shared" si="2"/>
        <v>81</v>
      </c>
    </row>
    <row r="34" spans="2:32" hidden="1">
      <c r="B34" s="3"/>
      <c r="C34" s="56"/>
      <c r="D34" s="755"/>
      <c r="E34" s="22" t="s">
        <v>108</v>
      </c>
      <c r="F34" s="22" t="s">
        <v>110</v>
      </c>
      <c r="G34" s="121"/>
      <c r="H34" s="129">
        <f>'Tekniske data'!V$12</f>
        <v>4.82</v>
      </c>
      <c r="I34" s="54">
        <f t="shared" si="0"/>
        <v>4.82</v>
      </c>
      <c r="J34" s="54">
        <f t="shared" si="0"/>
        <v>4.82</v>
      </c>
      <c r="K34" s="54">
        <f t="shared" si="0"/>
        <v>4.82</v>
      </c>
      <c r="L34" s="54">
        <f t="shared" si="0"/>
        <v>4.82</v>
      </c>
      <c r="M34" s="54">
        <f t="shared" si="0"/>
        <v>4.82</v>
      </c>
      <c r="N34" s="54">
        <f t="shared" si="0"/>
        <v>4.82</v>
      </c>
      <c r="O34" s="54">
        <f t="shared" si="0"/>
        <v>4.82</v>
      </c>
      <c r="P34" s="54">
        <f t="shared" si="0"/>
        <v>4.82</v>
      </c>
      <c r="Q34" s="54">
        <f t="shared" si="0"/>
        <v>4.82</v>
      </c>
      <c r="R34" s="54">
        <f t="shared" si="0"/>
        <v>4.82</v>
      </c>
      <c r="S34" s="54">
        <f t="shared" si="0"/>
        <v>4.82</v>
      </c>
      <c r="T34" s="54">
        <f t="shared" si="0"/>
        <v>4.82</v>
      </c>
      <c r="U34" s="54">
        <f t="shared" si="0"/>
        <v>4.82</v>
      </c>
      <c r="V34" s="54">
        <f t="shared" si="0"/>
        <v>4.82</v>
      </c>
      <c r="W34" s="54">
        <f t="shared" si="0"/>
        <v>4.82</v>
      </c>
      <c r="X34" s="54">
        <f t="shared" si="1"/>
        <v>4.82</v>
      </c>
      <c r="Y34" s="54">
        <f t="shared" si="1"/>
        <v>4.82</v>
      </c>
      <c r="Z34" s="54">
        <f t="shared" si="1"/>
        <v>4.82</v>
      </c>
      <c r="AA34" s="54">
        <f t="shared" si="1"/>
        <v>4.82</v>
      </c>
      <c r="AB34" s="54">
        <f t="shared" si="1"/>
        <v>4.82</v>
      </c>
      <c r="AC34" s="54">
        <f t="shared" si="2"/>
        <v>4.82</v>
      </c>
      <c r="AD34" s="54">
        <f t="shared" si="2"/>
        <v>4.82</v>
      </c>
      <c r="AE34" s="54">
        <f t="shared" si="2"/>
        <v>4.82</v>
      </c>
      <c r="AF34" s="54">
        <f t="shared" si="2"/>
        <v>4.82</v>
      </c>
    </row>
    <row r="35" spans="2:32" hidden="1">
      <c r="B35" s="3"/>
      <c r="C35" s="56"/>
      <c r="D35" s="755"/>
      <c r="E35" s="22" t="s">
        <v>105</v>
      </c>
      <c r="F35" s="24" t="s">
        <v>32</v>
      </c>
      <c r="G35" s="86"/>
      <c r="H35" s="129">
        <f>'Tekniske data'!W$12</f>
        <v>0</v>
      </c>
      <c r="I35" s="54">
        <f t="shared" si="0"/>
        <v>0</v>
      </c>
      <c r="J35" s="54">
        <f t="shared" si="0"/>
        <v>0</v>
      </c>
      <c r="K35" s="54">
        <f t="shared" si="0"/>
        <v>0</v>
      </c>
      <c r="L35" s="54">
        <f t="shared" si="0"/>
        <v>0</v>
      </c>
      <c r="M35" s="54">
        <f t="shared" si="0"/>
        <v>0</v>
      </c>
      <c r="N35" s="54">
        <f t="shared" si="0"/>
        <v>0</v>
      </c>
      <c r="O35" s="54">
        <f t="shared" si="0"/>
        <v>0</v>
      </c>
      <c r="P35" s="54">
        <f t="shared" si="0"/>
        <v>0</v>
      </c>
      <c r="Q35" s="54">
        <f t="shared" si="0"/>
        <v>0</v>
      </c>
      <c r="R35" s="54">
        <f t="shared" si="0"/>
        <v>0</v>
      </c>
      <c r="S35" s="54">
        <f t="shared" si="0"/>
        <v>0</v>
      </c>
      <c r="T35" s="54">
        <f t="shared" si="0"/>
        <v>0</v>
      </c>
      <c r="U35" s="54">
        <f t="shared" si="0"/>
        <v>0</v>
      </c>
      <c r="V35" s="54">
        <f t="shared" si="0"/>
        <v>0</v>
      </c>
      <c r="W35" s="54">
        <f t="shared" si="0"/>
        <v>0</v>
      </c>
      <c r="X35" s="54">
        <f t="shared" si="1"/>
        <v>0</v>
      </c>
      <c r="Y35" s="54">
        <f t="shared" si="1"/>
        <v>0</v>
      </c>
      <c r="Z35" s="54">
        <f t="shared" si="1"/>
        <v>0</v>
      </c>
      <c r="AA35" s="54">
        <f t="shared" si="1"/>
        <v>0</v>
      </c>
      <c r="AB35" s="54">
        <f t="shared" si="1"/>
        <v>0</v>
      </c>
      <c r="AC35" s="54">
        <f t="shared" si="2"/>
        <v>0</v>
      </c>
      <c r="AD35" s="54">
        <f t="shared" si="2"/>
        <v>0</v>
      </c>
      <c r="AE35" s="54">
        <f t="shared" si="2"/>
        <v>0</v>
      </c>
      <c r="AF35" s="54">
        <f t="shared" si="2"/>
        <v>0</v>
      </c>
    </row>
    <row r="36" spans="2:32" hidden="1">
      <c r="B36" s="3"/>
      <c r="C36" s="56"/>
      <c r="D36" s="755"/>
      <c r="E36" s="22" t="s">
        <v>33</v>
      </c>
      <c r="F36" s="24" t="s">
        <v>110</v>
      </c>
      <c r="G36" s="121"/>
      <c r="H36" s="129">
        <f>'Tekniske data'!X$12</f>
        <v>3.1</v>
      </c>
      <c r="I36" s="54">
        <f t="shared" si="0"/>
        <v>3.1</v>
      </c>
      <c r="J36" s="54">
        <f t="shared" si="0"/>
        <v>3.1</v>
      </c>
      <c r="K36" s="54">
        <f t="shared" si="0"/>
        <v>3.1</v>
      </c>
      <c r="L36" s="54">
        <f t="shared" si="0"/>
        <v>3.1</v>
      </c>
      <c r="M36" s="54">
        <f t="shared" si="0"/>
        <v>3.1</v>
      </c>
      <c r="N36" s="54">
        <f t="shared" si="0"/>
        <v>3.1</v>
      </c>
      <c r="O36" s="54">
        <f t="shared" si="0"/>
        <v>3.1</v>
      </c>
      <c r="P36" s="54">
        <f t="shared" si="0"/>
        <v>3.1</v>
      </c>
      <c r="Q36" s="54">
        <f t="shared" si="0"/>
        <v>3.1</v>
      </c>
      <c r="R36" s="54">
        <f t="shared" si="0"/>
        <v>3.1</v>
      </c>
      <c r="S36" s="54">
        <f t="shared" si="0"/>
        <v>3.1</v>
      </c>
      <c r="T36" s="54">
        <f t="shared" si="0"/>
        <v>3.1</v>
      </c>
      <c r="U36" s="54">
        <f t="shared" si="0"/>
        <v>3.1</v>
      </c>
      <c r="V36" s="54">
        <f t="shared" si="0"/>
        <v>3.1</v>
      </c>
      <c r="W36" s="54">
        <f t="shared" si="0"/>
        <v>3.1</v>
      </c>
      <c r="X36" s="54">
        <f t="shared" si="1"/>
        <v>3.1</v>
      </c>
      <c r="Y36" s="54">
        <f t="shared" si="1"/>
        <v>3.1</v>
      </c>
      <c r="Z36" s="54">
        <f t="shared" si="1"/>
        <v>3.1</v>
      </c>
      <c r="AA36" s="54">
        <f t="shared" si="1"/>
        <v>3.1</v>
      </c>
      <c r="AB36" s="54">
        <f t="shared" si="1"/>
        <v>3.1</v>
      </c>
      <c r="AC36" s="54">
        <f t="shared" si="2"/>
        <v>3.1</v>
      </c>
      <c r="AD36" s="54">
        <f t="shared" si="2"/>
        <v>3.1</v>
      </c>
      <c r="AE36" s="54">
        <f t="shared" si="2"/>
        <v>3.1</v>
      </c>
      <c r="AF36" s="54">
        <f t="shared" si="2"/>
        <v>3.1</v>
      </c>
    </row>
    <row r="37" spans="2:32" hidden="1">
      <c r="B37" s="3"/>
      <c r="C37" s="56"/>
      <c r="D37" s="755"/>
      <c r="E37" s="22" t="s">
        <v>34</v>
      </c>
      <c r="F37" s="24" t="s">
        <v>110</v>
      </c>
      <c r="G37" s="121"/>
      <c r="H37" s="129">
        <f>'Tekniske data'!Y$12</f>
        <v>0.8</v>
      </c>
      <c r="I37" s="54">
        <f t="shared" si="0"/>
        <v>0.8</v>
      </c>
      <c r="J37" s="54">
        <f t="shared" si="0"/>
        <v>0.8</v>
      </c>
      <c r="K37" s="54">
        <f t="shared" si="0"/>
        <v>0.8</v>
      </c>
      <c r="L37" s="54">
        <f t="shared" si="0"/>
        <v>0.8</v>
      </c>
      <c r="M37" s="54">
        <f t="shared" si="0"/>
        <v>0.8</v>
      </c>
      <c r="N37" s="54">
        <f t="shared" si="0"/>
        <v>0.8</v>
      </c>
      <c r="O37" s="54">
        <f t="shared" si="0"/>
        <v>0.8</v>
      </c>
      <c r="P37" s="54">
        <f t="shared" si="0"/>
        <v>0.8</v>
      </c>
      <c r="Q37" s="54">
        <f t="shared" si="0"/>
        <v>0.8</v>
      </c>
      <c r="R37" s="54">
        <f t="shared" si="0"/>
        <v>0.8</v>
      </c>
      <c r="S37" s="54">
        <f t="shared" si="0"/>
        <v>0.8</v>
      </c>
      <c r="T37" s="54">
        <f t="shared" si="0"/>
        <v>0.8</v>
      </c>
      <c r="U37" s="54">
        <f t="shared" si="0"/>
        <v>0.8</v>
      </c>
      <c r="V37" s="54">
        <f t="shared" si="0"/>
        <v>0.8</v>
      </c>
      <c r="W37" s="54">
        <f t="shared" si="0"/>
        <v>0.8</v>
      </c>
      <c r="X37" s="54">
        <f t="shared" si="1"/>
        <v>0.8</v>
      </c>
      <c r="Y37" s="54">
        <f t="shared" si="1"/>
        <v>0.8</v>
      </c>
      <c r="Z37" s="54">
        <f t="shared" si="1"/>
        <v>0.8</v>
      </c>
      <c r="AA37" s="54">
        <f t="shared" si="1"/>
        <v>0.8</v>
      </c>
      <c r="AB37" s="54">
        <f t="shared" si="1"/>
        <v>0.8</v>
      </c>
      <c r="AC37" s="54">
        <f t="shared" si="2"/>
        <v>0.8</v>
      </c>
      <c r="AD37" s="54">
        <f t="shared" si="2"/>
        <v>0.8</v>
      </c>
      <c r="AE37" s="54">
        <f t="shared" si="2"/>
        <v>0.8</v>
      </c>
      <c r="AF37" s="54">
        <f t="shared" si="2"/>
        <v>0.8</v>
      </c>
    </row>
    <row r="38" spans="2:32" hidden="1">
      <c r="B38" s="3"/>
      <c r="C38" s="32"/>
      <c r="D38" s="32"/>
      <c r="E38" s="25"/>
      <c r="F38" s="25"/>
      <c r="G38" s="76"/>
      <c r="H38" s="90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</row>
    <row r="39" spans="2:32" hidden="1">
      <c r="B39" s="3"/>
      <c r="C39" s="756" t="s">
        <v>35</v>
      </c>
      <c r="D39" s="31"/>
      <c r="E39" s="41" t="s">
        <v>41</v>
      </c>
      <c r="F39" s="41" t="s">
        <v>42</v>
      </c>
      <c r="G39" s="75"/>
      <c r="H39" s="87">
        <f>HLOOKUP($G$21&amp;"-"&amp;$E$10,'Brændsels- og elpriser'!$E$13:$AG$39,MATCH(H16,'Brændsels- og elpriser'!$D$13:$D$39,0),FALSE)*'Brændsels- og elpriser'!$H$9</f>
        <v>49.027244921450368</v>
      </c>
      <c r="I39" s="94">
        <f>HLOOKUP($G$21&amp;"-"&amp;$E$10,'Brændsels- og elpriser'!$E$13:$AG$39,MATCH(I16,'Brændsels- og elpriser'!$D$13:$D$39,0),FALSE)*'Brændsels- og elpriser'!$H$9</f>
        <v>50</v>
      </c>
      <c r="J39" s="94">
        <f>HLOOKUP($G$21&amp;"-"&amp;$E$10,'Brændsels- og elpriser'!$E$13:$AG$39,MATCH(J16,'Brændsels- og elpriser'!$D$13:$D$39,0),FALSE)*'Brændsels- og elpriser'!$H$9</f>
        <v>50.65381628002973</v>
      </c>
      <c r="K39" s="94">
        <f>HLOOKUP($G$21&amp;"-"&amp;$E$10,'Brændsels- og elpriser'!$E$13:$AG$39,MATCH(K16,'Brændsels- og elpriser'!$D$13:$D$39,0),FALSE)*'Brændsels- og elpriser'!$H$9</f>
        <v>50.665520413916397</v>
      </c>
      <c r="L39" s="94">
        <f>HLOOKUP($G$21&amp;"-"&amp;$E$10,'Brændsels- og elpriser'!$E$13:$AG$39,MATCH(L16,'Brændsels- og elpriser'!$D$13:$D$39,0),FALSE)*'Brændsels- og elpriser'!$H$9</f>
        <v>51.064117390840089</v>
      </c>
      <c r="M39" s="94">
        <f>HLOOKUP($G$21&amp;"-"&amp;$E$10,'Brændsels- og elpriser'!$E$13:$AG$39,MATCH(M16,'Brændsels- og elpriser'!$D$13:$D$39,0),FALSE)*'Brændsels- og elpriser'!$H$9</f>
        <v>51.567263111499493</v>
      </c>
      <c r="N39" s="94">
        <f>HLOOKUP($G$21&amp;"-"&amp;$E$10,'Brændsels- og elpriser'!$E$13:$AG$39,MATCH(N16,'Brændsels- og elpriser'!$D$13:$D$39,0),FALSE)*'Brændsels- og elpriser'!$H$9</f>
        <v>52.072626197068807</v>
      </c>
      <c r="O39" s="94">
        <f>HLOOKUP($G$21&amp;"-"&amp;$E$10,'Brændsels- og elpriser'!$E$13:$AG$39,MATCH(O16,'Brændsels- og elpriser'!$D$13:$D$39,0),FALSE)*'Brændsels- og elpriser'!$H$9</f>
        <v>52.580053228986408</v>
      </c>
      <c r="P39" s="94">
        <f>HLOOKUP($G$21&amp;"-"&amp;$E$10,'Brændsels- og elpriser'!$E$13:$AG$39,MATCH(P16,'Brændsels- og elpriser'!$D$13:$D$39,0),FALSE)*'Brændsels- og elpriser'!$H$9</f>
        <v>53.089392925728077</v>
      </c>
      <c r="Q39" s="94">
        <f>HLOOKUP($G$21&amp;"-"&amp;$E$10,'Brændsels- og elpriser'!$E$13:$AG$39,MATCH(Q16,'Brændsels- og elpriser'!$D$13:$D$39,0),FALSE)*'Brændsels- og elpriser'!$H$9</f>
        <v>53.600496120647335</v>
      </c>
      <c r="R39" s="94">
        <f>HLOOKUP($G$21&amp;"-"&amp;$E$10,'Brændsels- og elpriser'!$E$13:$AG$39,MATCH(R16,'Brændsels- og elpriser'!$D$13:$D$39,0),FALSE)*'Brændsels- og elpriser'!$H$9</f>
        <v>53.912933610193946</v>
      </c>
      <c r="S39" s="94">
        <f>HLOOKUP($G$21&amp;"-"&amp;$E$10,'Brændsels- og elpriser'!$E$13:$AG$39,MATCH(S16,'Brændsels- og elpriser'!$D$13:$D$39,0),FALSE)*'Brændsels- og elpriser'!$H$9</f>
        <v>54.22562358920846</v>
      </c>
      <c r="T39" s="94">
        <f>HLOOKUP($G$21&amp;"-"&amp;$E$10,'Brændsels- og elpriser'!$E$13:$AG$39,MATCH(T16,'Brændsels- og elpriser'!$D$13:$D$39,0),FALSE)*'Brændsels- og elpriser'!$H$9</f>
        <v>54.538561078786138</v>
      </c>
      <c r="U39" s="94">
        <f>HLOOKUP($G$21&amp;"-"&amp;$E$10,'Brændsels- og elpriser'!$E$13:$AG$39,MATCH(U16,'Brændsels- og elpriser'!$D$13:$D$39,0),FALSE)*'Brændsels- og elpriser'!$H$9</f>
        <v>54.851741152337581</v>
      </c>
      <c r="V39" s="94">
        <f>HLOOKUP($G$21&amp;"-"&amp;$E$10,'Brændsels- og elpriser'!$E$13:$AG$39,MATCH(V16,'Brændsels- og elpriser'!$D$13:$D$39,0),FALSE)*'Brændsels- og elpriser'!$H$9</f>
        <v>55.165158934962271</v>
      </c>
      <c r="W39" s="94">
        <f>HLOOKUP($G$21&amp;"-"&amp;$E$10,'Brændsels- og elpriser'!$E$13:$AG$39,MATCH(W16,'Brændsels- og elpriser'!$D$13:$D$39,0),FALSE)*'Brændsels- og elpriser'!$H$9</f>
        <v>55.4292546186119</v>
      </c>
      <c r="X39" s="94">
        <f>HLOOKUP($G$21&amp;"-"&amp;$E$10,'Brændsels- og elpriser'!$E$13:$AG$39,MATCH(X16,'Brændsels- og elpriser'!$D$13:$D$39,0),FALSE)*'Brændsels- og elpriser'!$H$9</f>
        <v>55.693689151355123</v>
      </c>
      <c r="Y39" s="94">
        <f>HLOOKUP($G$21&amp;"-"&amp;$E$10,'Brændsels- og elpriser'!$E$13:$AG$39,MATCH(Y16,'Brændsels- og elpriser'!$D$13:$D$39,0),FALSE)*'Brændsels- og elpriser'!$H$9</f>
        <v>55.958455119794486</v>
      </c>
      <c r="Z39" s="94">
        <f>HLOOKUP($G$21&amp;"-"&amp;$E$10,'Brændsels- og elpriser'!$E$13:$AG$39,MATCH(Z16,'Brændsels- og elpriser'!$D$13:$D$39,0),FALSE)*'Brændsels- og elpriser'!$H$9</f>
        <v>56.223545183578217</v>
      </c>
      <c r="AA39" s="94">
        <f>HLOOKUP($G$21&amp;"-"&amp;$E$10,'Brændsels- og elpriser'!$E$13:$AG$39,MATCH(AA16,'Brændsels- og elpriser'!$D$13:$D$39,0),FALSE)*'Brændsels- og elpriser'!$H$9</f>
        <v>56.488952074608008</v>
      </c>
      <c r="AB39" s="94">
        <f>HLOOKUP($G$21&amp;"-"&amp;$E$10,'Brændsels- og elpriser'!$E$13:$AG$39,MATCH(AB16,'Brændsels- og elpriser'!$D$13:$D$39,0),FALSE)*'Brændsels- og elpriser'!$H$9</f>
        <v>56.733717978564535</v>
      </c>
      <c r="AC39" s="94">
        <f>HLOOKUP($G$21&amp;"-"&amp;$E$10,'Brændsels- og elpriser'!$E$13:$AG$39,MATCH(AC16,'Brændsels- og elpriser'!$D$13:$D$39,0),FALSE)*'Brændsels- og elpriser'!$H$9</f>
        <v>56.97856388365922</v>
      </c>
      <c r="AD39" s="94">
        <f>HLOOKUP($G$21&amp;"-"&amp;$E$10,'Brændsels- og elpriser'!$E$13:$AG$39,MATCH(AD16,'Brændsels- og elpriser'!$D$13:$D$39,0),FALSE)*'Brændsels- og elpriser'!$H$9</f>
        <v>57.223482569648482</v>
      </c>
      <c r="AE39" s="94">
        <f>HLOOKUP($G$21&amp;"-"&amp;$E$10,'Brændsels- og elpriser'!$E$13:$AG$39,MATCH(AE16,'Brændsels- og elpriser'!$D$13:$D$39,0),FALSE)*'Brændsels- og elpriser'!$H$9</f>
        <v>57.4684668852382</v>
      </c>
      <c r="AF39" s="94">
        <f>HLOOKUP($G$21&amp;"-"&amp;$E$10,'Brændsels- og elpriser'!$E$13:$AG$39,MATCH(AF16,'Brændsels- og elpriser'!$D$13:$D$39,0),FALSE)*'Brændsels- og elpriser'!$H$9</f>
        <v>57.713509747364668</v>
      </c>
    </row>
    <row r="40" spans="2:32" hidden="1">
      <c r="B40" s="3"/>
      <c r="C40" s="756"/>
      <c r="D40" s="31"/>
      <c r="E40" s="41" t="s">
        <v>61</v>
      </c>
      <c r="F40" s="41" t="s">
        <v>365</v>
      </c>
      <c r="G40" s="75"/>
      <c r="H40" s="91">
        <f>VLOOKUP($G$21,'Tilskud og afgifter'!$C$11:$AD$51,MATCH(H16,'Tilskud og afgifter'!$C$11:$AD$11,0),FALSE)/1.2</f>
        <v>0</v>
      </c>
      <c r="I40" s="93">
        <f>VLOOKUP($G$21,'Tilskud og afgifter'!$C$11:$AD$51,MATCH(I16,'Tilskud og afgifter'!$C$11:$AD$11,0),FALSE)/1.2</f>
        <v>0</v>
      </c>
      <c r="J40" s="93">
        <f>VLOOKUP($G$21,'Tilskud og afgifter'!$C$11:$AD$51,MATCH(J16,'Tilskud og afgifter'!$C$11:$AD$11,0),FALSE)/1.2</f>
        <v>0</v>
      </c>
      <c r="K40" s="93">
        <f>VLOOKUP($G$21,'Tilskud og afgifter'!$C$11:$AD$51,MATCH(K16,'Tilskud og afgifter'!$C$11:$AD$11,0),FALSE)/1.2</f>
        <v>0</v>
      </c>
      <c r="L40" s="93">
        <f>VLOOKUP($G$21,'Tilskud og afgifter'!$C$11:$AD$51,MATCH(L16,'Tilskud og afgifter'!$C$11:$AD$11,0),FALSE)/1.2</f>
        <v>0</v>
      </c>
      <c r="M40" s="93">
        <f>VLOOKUP($G$21,'Tilskud og afgifter'!$C$11:$AD$51,MATCH(M16,'Tilskud og afgifter'!$C$11:$AD$11,0),FALSE)/1.2</f>
        <v>0</v>
      </c>
      <c r="N40" s="93">
        <f>VLOOKUP($G$21,'Tilskud og afgifter'!$C$11:$AD$51,MATCH(N16,'Tilskud og afgifter'!$C$11:$AD$11,0),FALSE)/1.2</f>
        <v>0</v>
      </c>
      <c r="O40" s="93">
        <f>VLOOKUP($G$21,'Tilskud og afgifter'!$C$11:$AD$51,MATCH(O16,'Tilskud og afgifter'!$C$11:$AD$11,0),FALSE)/1.2</f>
        <v>0</v>
      </c>
      <c r="P40" s="93">
        <f>VLOOKUP($G$21,'Tilskud og afgifter'!$C$11:$AD$51,MATCH(P16,'Tilskud og afgifter'!$C$11:$AD$11,0),FALSE)/1.2</f>
        <v>0</v>
      </c>
      <c r="Q40" s="93">
        <f>VLOOKUP($G$21,'Tilskud og afgifter'!$C$11:$AD$51,MATCH(Q16,'Tilskud og afgifter'!$C$11:$AD$11,0),FALSE)/1.2</f>
        <v>0</v>
      </c>
      <c r="R40" s="93">
        <f>VLOOKUP($G$21,'Tilskud og afgifter'!$C$11:$AD$51,MATCH(R16,'Tilskud og afgifter'!$C$11:$AD$11,0),FALSE)/1.2</f>
        <v>0</v>
      </c>
      <c r="S40" s="93">
        <f>VLOOKUP($G$21,'Tilskud og afgifter'!$C$11:$AD$51,MATCH(S16,'Tilskud og afgifter'!$C$11:$AD$11,0),FALSE)/1.2</f>
        <v>0</v>
      </c>
      <c r="T40" s="93">
        <f>VLOOKUP($G$21,'Tilskud og afgifter'!$C$11:$AD$51,MATCH(T16,'Tilskud og afgifter'!$C$11:$AD$11,0),FALSE)/1.2</f>
        <v>0</v>
      </c>
      <c r="U40" s="93">
        <f>VLOOKUP($G$21,'Tilskud og afgifter'!$C$11:$AD$51,MATCH(U16,'Tilskud og afgifter'!$C$11:$AD$11,0),FALSE)/1.2</f>
        <v>0</v>
      </c>
      <c r="V40" s="93">
        <f>VLOOKUP($G$21,'Tilskud og afgifter'!$C$11:$AD$51,MATCH(V16,'Tilskud og afgifter'!$C$11:$AD$11,0),FALSE)/1.2</f>
        <v>0</v>
      </c>
      <c r="W40" s="93">
        <f>VLOOKUP($G$21,'Tilskud og afgifter'!$C$11:$AD$51,MATCH(W16,'Tilskud og afgifter'!$C$11:$AD$11,0),FALSE)/1.2</f>
        <v>0</v>
      </c>
      <c r="X40" s="93">
        <f>VLOOKUP($G$21,'Tilskud og afgifter'!$C$11:$AD$51,MATCH(X16,'Tilskud og afgifter'!$C$11:$AD$11,0),FALSE)/1.2</f>
        <v>0</v>
      </c>
      <c r="Y40" s="93">
        <f>VLOOKUP($G$21,'Tilskud og afgifter'!$C$11:$AD$51,MATCH(Y16,'Tilskud og afgifter'!$C$11:$AD$11,0),FALSE)/1.2</f>
        <v>0</v>
      </c>
      <c r="Z40" s="93">
        <f>VLOOKUP($G$21,'Tilskud og afgifter'!$C$11:$AD$51,MATCH(Z16,'Tilskud og afgifter'!$C$11:$AD$11,0),FALSE)/1.2</f>
        <v>0</v>
      </c>
      <c r="AA40" s="93">
        <f>VLOOKUP($G$21,'Tilskud og afgifter'!$C$11:$AD$51,MATCH(AA16,'Tilskud og afgifter'!$C$11:$AD$11,0),FALSE)/1.2</f>
        <v>0</v>
      </c>
      <c r="AB40" s="93">
        <f>VLOOKUP($G$21,'Tilskud og afgifter'!$C$11:$AD$51,MATCH(AB16,'Tilskud og afgifter'!$C$11:$AD$11,0),FALSE)/1.2</f>
        <v>0</v>
      </c>
      <c r="AC40" s="93">
        <f>VLOOKUP($G$21,'Tilskud og afgifter'!$C$11:$AD$51,MATCH(AC16,'Tilskud og afgifter'!$C$11:$AD$11,0),FALSE)/1.2</f>
        <v>0</v>
      </c>
      <c r="AD40" s="93">
        <f>VLOOKUP($G$21,'Tilskud og afgifter'!$C$11:$AD$51,MATCH(AD16,'Tilskud og afgifter'!$C$11:$AD$11,0),FALSE)/1.2</f>
        <v>0</v>
      </c>
      <c r="AE40" s="93">
        <f>VLOOKUP($G$21,'Tilskud og afgifter'!$C$11:$AD$51,MATCH(AE16,'Tilskud og afgifter'!$C$11:$AD$11,0),FALSE)/1.2</f>
        <v>0</v>
      </c>
      <c r="AF40" s="93">
        <f>VLOOKUP($G$21,'Tilskud og afgifter'!$C$11:$AD$51,MATCH(AF16,'Tilskud og afgifter'!$C$11:$AD$11,0),FALSE)/1.2</f>
        <v>0</v>
      </c>
    </row>
    <row r="41" spans="2:32" hidden="1">
      <c r="B41" s="3"/>
      <c r="C41" s="756"/>
      <c r="D41" s="757" t="s">
        <v>140</v>
      </c>
      <c r="E41" s="41" t="s">
        <v>258</v>
      </c>
      <c r="F41" s="41" t="s">
        <v>40</v>
      </c>
      <c r="G41" s="75"/>
      <c r="H41" s="95">
        <f>HLOOKUP($E$41&amp;"-"&amp;$E$10,'CO2-pris'!$D$12:$H$39,MATCH(H16,'CO2-pris'!$D$12:$D$39,0),FALSE)*'CO2-pris'!$F$9</f>
        <v>56.852071005917153</v>
      </c>
      <c r="I41" s="95">
        <f>HLOOKUP($E$41&amp;"-"&amp;$E$10,'CO2-pris'!$D$12:$H$39,MATCH(I16,'CO2-pris'!$D$12:$D$39,0),FALSE)*'CO2-pris'!$F$9</f>
        <v>42</v>
      </c>
      <c r="J41" s="95">
        <f>HLOOKUP($E$41&amp;"-"&amp;$E$10,'CO2-pris'!$D$12:$H$39,MATCH(J16,'CO2-pris'!$D$12:$D$39,0),FALSE)*'CO2-pris'!$F$9</f>
        <v>115.71673838405506</v>
      </c>
      <c r="K41" s="95">
        <f>HLOOKUP($E$41&amp;"-"&amp;$E$10,'CO2-pris'!$D$12:$H$39,MATCH(K16,'CO2-pris'!$D$12:$D$39,0),FALSE)*'CO2-pris'!$F$9</f>
        <v>195.74638834999999</v>
      </c>
      <c r="L41" s="95">
        <f>HLOOKUP($E$41&amp;"-"&amp;$E$10,'CO2-pris'!$D$12:$H$39,MATCH(L16,'CO2-pris'!$D$12:$D$39,0),FALSE)*'CO2-pris'!$F$9</f>
        <v>214.42575100000002</v>
      </c>
      <c r="M41" s="95">
        <f>HLOOKUP($E$41&amp;"-"&amp;$E$10,'CO2-pris'!$D$12:$H$39,MATCH(M16,'CO2-pris'!$D$12:$D$39,0),FALSE)*'CO2-pris'!$F$9</f>
        <v>220.80004550000001</v>
      </c>
      <c r="N41" s="95">
        <f>HLOOKUP($E$41&amp;"-"&amp;$E$10,'CO2-pris'!$D$12:$H$39,MATCH(N16,'CO2-pris'!$D$12:$D$39,0),FALSE)*'CO2-pris'!$F$9</f>
        <v>227.36394250000001</v>
      </c>
      <c r="O41" s="95">
        <f>HLOOKUP($E$41&amp;"-"&amp;$E$10,'CO2-pris'!$D$12:$H$39,MATCH(O16,'CO2-pris'!$D$12:$D$39,0),FALSE)*'CO2-pris'!$F$9</f>
        <v>234.12288050000001</v>
      </c>
      <c r="P41" s="95">
        <f>HLOOKUP($E$41&amp;"-"&amp;$E$10,'CO2-pris'!$D$12:$H$39,MATCH(P16,'CO2-pris'!$D$12:$D$39,0),FALSE)*'CO2-pris'!$F$9</f>
        <v>241.08274500000002</v>
      </c>
      <c r="Q41" s="95">
        <f>HLOOKUP($E$41&amp;"-"&amp;$E$10,'CO2-pris'!$D$12:$H$39,MATCH(Q16,'CO2-pris'!$D$12:$D$39,0),FALSE)*'CO2-pris'!$F$9</f>
        <v>248.24957050000003</v>
      </c>
      <c r="R41" s="95">
        <f>HLOOKUP($E$41&amp;"-"&amp;$E$10,'CO2-pris'!$D$12:$H$39,MATCH(R16,'CO2-pris'!$D$12:$D$39,0),FALSE)*'CO2-pris'!$F$9</f>
        <v>255.6293915</v>
      </c>
      <c r="S41" s="95">
        <f>HLOOKUP($E$41&amp;"-"&amp;$E$10,'CO2-pris'!$D$12:$H$39,MATCH(S16,'CO2-pris'!$D$12:$D$39,0),FALSE)*'CO2-pris'!$F$9</f>
        <v>263.22861500000005</v>
      </c>
      <c r="T41" s="95">
        <f>HLOOKUP($E$41&amp;"-"&amp;$E$10,'CO2-pris'!$D$12:$H$39,MATCH(T16,'CO2-pris'!$D$12:$D$39,0),FALSE)*'CO2-pris'!$F$9</f>
        <v>271.05372249999999</v>
      </c>
      <c r="U41" s="95">
        <f>HLOOKUP($E$41&amp;"-"&amp;$E$10,'CO2-pris'!$D$12:$H$39,MATCH(U16,'CO2-pris'!$D$12:$D$39,0),FALSE)*'CO2-pris'!$F$9</f>
        <v>279.11149349999999</v>
      </c>
      <c r="V41" s="95">
        <f>HLOOKUP($E$41&amp;"-"&amp;$E$10,'CO2-pris'!$D$12:$H$39,MATCH(V16,'CO2-pris'!$D$12:$D$39,0),FALSE)*'CO2-pris'!$F$9</f>
        <v>287.40878200000003</v>
      </c>
      <c r="W41" s="95">
        <f>HLOOKUP($E$41&amp;"-"&amp;$E$10,'CO2-pris'!$D$12:$H$39,MATCH(W16,'CO2-pris'!$D$12:$D$39,0),FALSE)*'CO2-pris'!$F$9</f>
        <v>295.95274000000001</v>
      </c>
      <c r="X41" s="95">
        <f>HLOOKUP($E$41&amp;"-"&amp;$E$10,'CO2-pris'!$D$12:$H$39,MATCH(X16,'CO2-pris'!$D$12:$D$39,0),FALSE)*'CO2-pris'!$F$9</f>
        <v>304.75066849999996</v>
      </c>
      <c r="Y41" s="95">
        <f>HLOOKUP($E$41&amp;"-"&amp;$E$10,'CO2-pris'!$D$12:$H$39,MATCH(Y16,'CO2-pris'!$D$12:$D$39,0),FALSE)*'CO2-pris'!$F$9</f>
        <v>313.81016649999998</v>
      </c>
      <c r="Z41" s="95">
        <f>HLOOKUP($E$41&amp;"-"&amp;$E$10,'CO2-pris'!$D$12:$H$39,MATCH(Z16,'CO2-pris'!$D$12:$D$39,0),FALSE)*'CO2-pris'!$F$9</f>
        <v>323.13898200000006</v>
      </c>
      <c r="AA41" s="95">
        <f>HLOOKUP($E$41&amp;"-"&amp;$E$10,'CO2-pris'!$D$12:$H$39,MATCH(AA16,'CO2-pris'!$D$12:$D$39,0),FALSE)*'CO2-pris'!$F$9</f>
        <v>332.74508650000001</v>
      </c>
      <c r="AB41" s="95">
        <f>HLOOKUP($E$41&amp;"-"&amp;$E$10,'CO2-pris'!$D$12:$H$39,MATCH(AB16,'CO2-pris'!$D$12:$D$39,0),FALSE)*'CO2-pris'!$F$9</f>
        <v>342.63674950000001</v>
      </c>
      <c r="AC41" s="95">
        <f>HLOOKUP($E$41&amp;"-"&amp;$E$10,'CO2-pris'!$D$12:$H$39,MATCH(AC16,'CO2-pris'!$D$12:$D$39,0),FALSE)*'CO2-pris'!$F$9</f>
        <v>352.82246399999997</v>
      </c>
      <c r="AD41" s="95">
        <f>HLOOKUP($E$41&amp;"-"&amp;$E$10,'CO2-pris'!$D$12:$H$39,MATCH(AD16,'CO2-pris'!$D$12:$D$39,0),FALSE)*'CO2-pris'!$F$9</f>
        <v>363.31102099999998</v>
      </c>
      <c r="AE41" s="95">
        <f>HLOOKUP($E$41&amp;"-"&amp;$E$10,'CO2-pris'!$D$12:$H$39,MATCH(AE16,'CO2-pris'!$D$12:$D$39,0),FALSE)*'CO2-pris'!$F$9</f>
        <v>374.11136049999999</v>
      </c>
      <c r="AF41" s="95">
        <f>HLOOKUP($E$41&amp;"-"&amp;$E$10,'CO2-pris'!$D$12:$H$39,MATCH(AF16,'CO2-pris'!$D$12:$D$39,0),FALSE)*'CO2-pris'!$F$9</f>
        <v>385.23279500000001</v>
      </c>
    </row>
    <row r="42" spans="2:32" hidden="1">
      <c r="B42" s="3"/>
      <c r="C42" s="756"/>
      <c r="D42" s="757"/>
      <c r="E42" s="41" t="s">
        <v>43</v>
      </c>
      <c r="F42" s="41" t="s">
        <v>44</v>
      </c>
      <c r="G42" s="75"/>
      <c r="H42" s="52">
        <f>H41*H35/1000</f>
        <v>0</v>
      </c>
      <c r="I42" s="24">
        <f t="shared" ref="I42:AF42" si="3">I41*I35/1000</f>
        <v>0</v>
      </c>
      <c r="J42" s="24">
        <f t="shared" si="3"/>
        <v>0</v>
      </c>
      <c r="K42" s="24">
        <f t="shared" si="3"/>
        <v>0</v>
      </c>
      <c r="L42" s="24">
        <f t="shared" si="3"/>
        <v>0</v>
      </c>
      <c r="M42" s="24">
        <f t="shared" si="3"/>
        <v>0</v>
      </c>
      <c r="N42" s="24">
        <f t="shared" si="3"/>
        <v>0</v>
      </c>
      <c r="O42" s="24">
        <f t="shared" si="3"/>
        <v>0</v>
      </c>
      <c r="P42" s="24">
        <f t="shared" si="3"/>
        <v>0</v>
      </c>
      <c r="Q42" s="24">
        <f t="shared" si="3"/>
        <v>0</v>
      </c>
      <c r="R42" s="24">
        <f t="shared" si="3"/>
        <v>0</v>
      </c>
      <c r="S42" s="24">
        <f t="shared" si="3"/>
        <v>0</v>
      </c>
      <c r="T42" s="24">
        <f t="shared" si="3"/>
        <v>0</v>
      </c>
      <c r="U42" s="24">
        <f t="shared" si="3"/>
        <v>0</v>
      </c>
      <c r="V42" s="24">
        <f t="shared" si="3"/>
        <v>0</v>
      </c>
      <c r="W42" s="24">
        <f t="shared" si="3"/>
        <v>0</v>
      </c>
      <c r="X42" s="24">
        <f t="shared" si="3"/>
        <v>0</v>
      </c>
      <c r="Y42" s="24">
        <f t="shared" si="3"/>
        <v>0</v>
      </c>
      <c r="Z42" s="24">
        <f t="shared" si="3"/>
        <v>0</v>
      </c>
      <c r="AA42" s="24">
        <f t="shared" si="3"/>
        <v>0</v>
      </c>
      <c r="AB42" s="24">
        <f t="shared" si="3"/>
        <v>0</v>
      </c>
      <c r="AC42" s="24">
        <f t="shared" si="3"/>
        <v>0</v>
      </c>
      <c r="AD42" s="24">
        <f t="shared" si="3"/>
        <v>0</v>
      </c>
      <c r="AE42" s="24">
        <f t="shared" si="3"/>
        <v>0</v>
      </c>
      <c r="AF42" s="24">
        <f t="shared" si="3"/>
        <v>0</v>
      </c>
    </row>
    <row r="43" spans="2:32" ht="15" hidden="1" customHeight="1">
      <c r="B43" s="3"/>
      <c r="C43" s="756"/>
      <c r="D43" s="757"/>
      <c r="E43" s="41" t="s">
        <v>187</v>
      </c>
      <c r="F43" s="41" t="s">
        <v>44</v>
      </c>
      <c r="G43" s="75"/>
      <c r="H43" s="132">
        <f>H36*H41*L8/1000000</f>
        <v>4.2297940828402358E-3</v>
      </c>
      <c r="I43" s="148">
        <f>H43</f>
        <v>4.2297940828402358E-3</v>
      </c>
      <c r="J43" s="148">
        <f t="shared" ref="J43:Y45" si="4">I43</f>
        <v>4.2297940828402358E-3</v>
      </c>
      <c r="K43" s="148">
        <f t="shared" si="4"/>
        <v>4.2297940828402358E-3</v>
      </c>
      <c r="L43" s="148">
        <f t="shared" si="4"/>
        <v>4.2297940828402358E-3</v>
      </c>
      <c r="M43" s="148">
        <f t="shared" si="4"/>
        <v>4.2297940828402358E-3</v>
      </c>
      <c r="N43" s="148">
        <f t="shared" si="4"/>
        <v>4.2297940828402358E-3</v>
      </c>
      <c r="O43" s="148">
        <f t="shared" si="4"/>
        <v>4.2297940828402358E-3</v>
      </c>
      <c r="P43" s="148">
        <f t="shared" si="4"/>
        <v>4.2297940828402358E-3</v>
      </c>
      <c r="Q43" s="148">
        <f t="shared" si="4"/>
        <v>4.2297940828402358E-3</v>
      </c>
      <c r="R43" s="148">
        <f t="shared" si="4"/>
        <v>4.2297940828402358E-3</v>
      </c>
      <c r="S43" s="148">
        <f t="shared" si="4"/>
        <v>4.2297940828402358E-3</v>
      </c>
      <c r="T43" s="148">
        <f t="shared" si="4"/>
        <v>4.2297940828402358E-3</v>
      </c>
      <c r="U43" s="148">
        <f t="shared" si="4"/>
        <v>4.2297940828402358E-3</v>
      </c>
      <c r="V43" s="148">
        <f t="shared" si="4"/>
        <v>4.2297940828402358E-3</v>
      </c>
      <c r="W43" s="148">
        <f t="shared" si="4"/>
        <v>4.2297940828402358E-3</v>
      </c>
      <c r="X43" s="148">
        <f t="shared" si="4"/>
        <v>4.2297940828402358E-3</v>
      </c>
      <c r="Y43" s="148">
        <f t="shared" si="4"/>
        <v>4.2297940828402358E-3</v>
      </c>
      <c r="Z43" s="148">
        <f t="shared" ref="Z43:AF45" si="5">Y43</f>
        <v>4.2297940828402358E-3</v>
      </c>
      <c r="AA43" s="148">
        <f t="shared" si="5"/>
        <v>4.2297940828402358E-3</v>
      </c>
      <c r="AB43" s="148">
        <f t="shared" si="5"/>
        <v>4.2297940828402358E-3</v>
      </c>
      <c r="AC43" s="148">
        <f t="shared" si="5"/>
        <v>4.2297940828402358E-3</v>
      </c>
      <c r="AD43" s="148">
        <f t="shared" si="5"/>
        <v>4.2297940828402358E-3</v>
      </c>
      <c r="AE43" s="148">
        <f t="shared" si="5"/>
        <v>4.2297940828402358E-3</v>
      </c>
      <c r="AF43" s="148">
        <f t="shared" si="5"/>
        <v>4.2297940828402358E-3</v>
      </c>
    </row>
    <row r="44" spans="2:32" hidden="1">
      <c r="B44" s="3"/>
      <c r="C44" s="756"/>
      <c r="D44" s="757"/>
      <c r="E44" s="41" t="s">
        <v>143</v>
      </c>
      <c r="F44" s="41" t="s">
        <v>44</v>
      </c>
      <c r="G44" s="75"/>
      <c r="H44" s="135">
        <f>H37/1000000*H41*M8</f>
        <v>1.3553533727810652E-2</v>
      </c>
      <c r="I44" s="93">
        <f>H44</f>
        <v>1.3553533727810652E-2</v>
      </c>
      <c r="J44" s="93">
        <f t="shared" si="4"/>
        <v>1.3553533727810652E-2</v>
      </c>
      <c r="K44" s="93">
        <f t="shared" si="4"/>
        <v>1.3553533727810652E-2</v>
      </c>
      <c r="L44" s="93">
        <f t="shared" si="4"/>
        <v>1.3553533727810652E-2</v>
      </c>
      <c r="M44" s="93">
        <f t="shared" si="4"/>
        <v>1.3553533727810652E-2</v>
      </c>
      <c r="N44" s="93">
        <f t="shared" si="4"/>
        <v>1.3553533727810652E-2</v>
      </c>
      <c r="O44" s="93">
        <f t="shared" si="4"/>
        <v>1.3553533727810652E-2</v>
      </c>
      <c r="P44" s="93">
        <f t="shared" si="4"/>
        <v>1.3553533727810652E-2</v>
      </c>
      <c r="Q44" s="93">
        <f t="shared" si="4"/>
        <v>1.3553533727810652E-2</v>
      </c>
      <c r="R44" s="93">
        <f t="shared" si="4"/>
        <v>1.3553533727810652E-2</v>
      </c>
      <c r="S44" s="93">
        <f t="shared" si="4"/>
        <v>1.3553533727810652E-2</v>
      </c>
      <c r="T44" s="93">
        <f t="shared" si="4"/>
        <v>1.3553533727810652E-2</v>
      </c>
      <c r="U44" s="93">
        <f t="shared" si="4"/>
        <v>1.3553533727810652E-2</v>
      </c>
      <c r="V44" s="93">
        <f t="shared" si="4"/>
        <v>1.3553533727810652E-2</v>
      </c>
      <c r="W44" s="93">
        <f t="shared" si="4"/>
        <v>1.3553533727810652E-2</v>
      </c>
      <c r="X44" s="93">
        <f t="shared" si="4"/>
        <v>1.3553533727810652E-2</v>
      </c>
      <c r="Y44" s="93">
        <f t="shared" si="4"/>
        <v>1.3553533727810652E-2</v>
      </c>
      <c r="Z44" s="93">
        <f t="shared" si="5"/>
        <v>1.3553533727810652E-2</v>
      </c>
      <c r="AA44" s="93">
        <f t="shared" si="5"/>
        <v>1.3553533727810652E-2</v>
      </c>
      <c r="AB44" s="93">
        <f t="shared" si="5"/>
        <v>1.3553533727810652E-2</v>
      </c>
      <c r="AC44" s="93">
        <f t="shared" si="5"/>
        <v>1.3553533727810652E-2</v>
      </c>
      <c r="AD44" s="93">
        <f t="shared" si="5"/>
        <v>1.3553533727810652E-2</v>
      </c>
      <c r="AE44" s="93">
        <f t="shared" si="5"/>
        <v>1.3553533727810652E-2</v>
      </c>
      <c r="AF44" s="93">
        <f t="shared" si="5"/>
        <v>1.3553533727810652E-2</v>
      </c>
    </row>
    <row r="45" spans="2:32" hidden="1">
      <c r="B45" s="3"/>
      <c r="C45" s="756"/>
      <c r="D45" s="757"/>
      <c r="E45" s="41" t="s">
        <v>106</v>
      </c>
      <c r="F45" s="41" t="s">
        <v>141</v>
      </c>
      <c r="G45" s="75"/>
      <c r="H45" s="91">
        <f>HLOOKUP(E45,'ENS fremskrivningsdata'!$M$11:$O$15,2,FALSE)</f>
        <v>19.823225972697561</v>
      </c>
      <c r="I45" s="53">
        <f>H45</f>
        <v>19.823225972697561</v>
      </c>
      <c r="J45" s="53">
        <f t="shared" si="4"/>
        <v>19.823225972697561</v>
      </c>
      <c r="K45" s="53">
        <f t="shared" si="4"/>
        <v>19.823225972697561</v>
      </c>
      <c r="L45" s="53">
        <f t="shared" si="4"/>
        <v>19.823225972697561</v>
      </c>
      <c r="M45" s="53">
        <f t="shared" si="4"/>
        <v>19.823225972697561</v>
      </c>
      <c r="N45" s="53">
        <f t="shared" si="4"/>
        <v>19.823225972697561</v>
      </c>
      <c r="O45" s="53">
        <f t="shared" si="4"/>
        <v>19.823225972697561</v>
      </c>
      <c r="P45" s="53">
        <f t="shared" si="4"/>
        <v>19.823225972697561</v>
      </c>
      <c r="Q45" s="53">
        <f t="shared" si="4"/>
        <v>19.823225972697561</v>
      </c>
      <c r="R45" s="53">
        <f t="shared" si="4"/>
        <v>19.823225972697561</v>
      </c>
      <c r="S45" s="53">
        <f t="shared" si="4"/>
        <v>19.823225972697561</v>
      </c>
      <c r="T45" s="53">
        <f t="shared" si="4"/>
        <v>19.823225972697561</v>
      </c>
      <c r="U45" s="53">
        <f t="shared" si="4"/>
        <v>19.823225972697561</v>
      </c>
      <c r="V45" s="53">
        <f t="shared" si="4"/>
        <v>19.823225972697561</v>
      </c>
      <c r="W45" s="53">
        <f t="shared" si="4"/>
        <v>19.823225972697561</v>
      </c>
      <c r="X45" s="53">
        <f t="shared" si="4"/>
        <v>19.823225972697561</v>
      </c>
      <c r="Y45" s="53">
        <f t="shared" si="4"/>
        <v>19.823225972697561</v>
      </c>
      <c r="Z45" s="53">
        <f t="shared" si="5"/>
        <v>19.823225972697561</v>
      </c>
      <c r="AA45" s="53">
        <f t="shared" si="5"/>
        <v>19.823225972697561</v>
      </c>
      <c r="AB45" s="53">
        <f t="shared" si="5"/>
        <v>19.823225972697561</v>
      </c>
      <c r="AC45" s="53">
        <f t="shared" si="5"/>
        <v>19.823225972697561</v>
      </c>
      <c r="AD45" s="53">
        <f t="shared" si="5"/>
        <v>19.823225972697561</v>
      </c>
      <c r="AE45" s="53">
        <f t="shared" si="5"/>
        <v>19.823225972697561</v>
      </c>
      <c r="AF45" s="53">
        <f t="shared" si="5"/>
        <v>19.823225972697561</v>
      </c>
    </row>
    <row r="46" spans="2:32" hidden="1">
      <c r="B46" s="3"/>
      <c r="C46" s="756"/>
      <c r="D46" s="757"/>
      <c r="E46" s="41" t="s">
        <v>186</v>
      </c>
      <c r="F46" s="41" t="s">
        <v>44</v>
      </c>
      <c r="G46" s="75"/>
      <c r="H46" s="135">
        <f>H45*H32/1000</f>
        <v>3.7664129348125366E-2</v>
      </c>
      <c r="I46" s="93">
        <f t="shared" ref="I46:AF46" si="6">I45*I32/1000</f>
        <v>3.7664129348125366E-2</v>
      </c>
      <c r="J46" s="93">
        <f t="shared" si="6"/>
        <v>3.7664129348125366E-2</v>
      </c>
      <c r="K46" s="93">
        <f t="shared" si="6"/>
        <v>3.7664129348125366E-2</v>
      </c>
      <c r="L46" s="93">
        <f t="shared" si="6"/>
        <v>3.7664129348125366E-2</v>
      </c>
      <c r="M46" s="93">
        <f t="shared" si="6"/>
        <v>3.7664129348125366E-2</v>
      </c>
      <c r="N46" s="93">
        <f t="shared" si="6"/>
        <v>3.7664129348125366E-2</v>
      </c>
      <c r="O46" s="93">
        <f t="shared" si="6"/>
        <v>3.7664129348125366E-2</v>
      </c>
      <c r="P46" s="93">
        <f t="shared" si="6"/>
        <v>3.7664129348125366E-2</v>
      </c>
      <c r="Q46" s="93">
        <f t="shared" si="6"/>
        <v>3.7664129348125366E-2</v>
      </c>
      <c r="R46" s="93">
        <f t="shared" si="6"/>
        <v>3.7664129348125366E-2</v>
      </c>
      <c r="S46" s="93">
        <f t="shared" si="6"/>
        <v>3.7664129348125366E-2</v>
      </c>
      <c r="T46" s="93">
        <f t="shared" si="6"/>
        <v>3.7664129348125366E-2</v>
      </c>
      <c r="U46" s="93">
        <f t="shared" si="6"/>
        <v>3.7664129348125366E-2</v>
      </c>
      <c r="V46" s="93">
        <f t="shared" si="6"/>
        <v>3.7664129348125366E-2</v>
      </c>
      <c r="W46" s="93">
        <f t="shared" si="6"/>
        <v>3.7664129348125366E-2</v>
      </c>
      <c r="X46" s="93">
        <f t="shared" si="6"/>
        <v>3.7664129348125366E-2</v>
      </c>
      <c r="Y46" s="93">
        <f t="shared" si="6"/>
        <v>3.7664129348125366E-2</v>
      </c>
      <c r="Z46" s="93">
        <f t="shared" si="6"/>
        <v>3.7664129348125366E-2</v>
      </c>
      <c r="AA46" s="93">
        <f t="shared" si="6"/>
        <v>3.7664129348125366E-2</v>
      </c>
      <c r="AB46" s="93">
        <f t="shared" si="6"/>
        <v>3.7664129348125366E-2</v>
      </c>
      <c r="AC46" s="93">
        <f t="shared" si="6"/>
        <v>3.7664129348125366E-2</v>
      </c>
      <c r="AD46" s="93">
        <f t="shared" si="6"/>
        <v>3.7664129348125366E-2</v>
      </c>
      <c r="AE46" s="93">
        <f t="shared" si="6"/>
        <v>3.7664129348125366E-2</v>
      </c>
      <c r="AF46" s="93">
        <f t="shared" si="6"/>
        <v>3.7664129348125366E-2</v>
      </c>
    </row>
    <row r="47" spans="2:32" hidden="1">
      <c r="B47" s="3"/>
      <c r="C47" s="756"/>
      <c r="D47" s="757"/>
      <c r="E47" s="41" t="s">
        <v>107</v>
      </c>
      <c r="F47" s="41" t="s">
        <v>141</v>
      </c>
      <c r="G47" s="75"/>
      <c r="H47" s="91">
        <f>HLOOKUP(E47,'ENS fremskrivningsdata'!$M$11:$O$15,2,FALSE)</f>
        <v>14.815253095384495</v>
      </c>
      <c r="I47" s="53">
        <f>H47</f>
        <v>14.815253095384495</v>
      </c>
      <c r="J47" s="53">
        <f t="shared" ref="J47:AF47" si="7">I47</f>
        <v>14.815253095384495</v>
      </c>
      <c r="K47" s="53">
        <f t="shared" si="7"/>
        <v>14.815253095384495</v>
      </c>
      <c r="L47" s="53">
        <f t="shared" si="7"/>
        <v>14.815253095384495</v>
      </c>
      <c r="M47" s="53">
        <f t="shared" si="7"/>
        <v>14.815253095384495</v>
      </c>
      <c r="N47" s="53">
        <f t="shared" si="7"/>
        <v>14.815253095384495</v>
      </c>
      <c r="O47" s="53">
        <f t="shared" si="7"/>
        <v>14.815253095384495</v>
      </c>
      <c r="P47" s="53">
        <f t="shared" si="7"/>
        <v>14.815253095384495</v>
      </c>
      <c r="Q47" s="53">
        <f t="shared" si="7"/>
        <v>14.815253095384495</v>
      </c>
      <c r="R47" s="53">
        <f t="shared" si="7"/>
        <v>14.815253095384495</v>
      </c>
      <c r="S47" s="53">
        <f t="shared" si="7"/>
        <v>14.815253095384495</v>
      </c>
      <c r="T47" s="53">
        <f t="shared" si="7"/>
        <v>14.815253095384495</v>
      </c>
      <c r="U47" s="53">
        <f t="shared" si="7"/>
        <v>14.815253095384495</v>
      </c>
      <c r="V47" s="53">
        <f t="shared" si="7"/>
        <v>14.815253095384495</v>
      </c>
      <c r="W47" s="53">
        <f t="shared" si="7"/>
        <v>14.815253095384495</v>
      </c>
      <c r="X47" s="53">
        <f t="shared" si="7"/>
        <v>14.815253095384495</v>
      </c>
      <c r="Y47" s="53">
        <f t="shared" si="7"/>
        <v>14.815253095384495</v>
      </c>
      <c r="Z47" s="53">
        <f t="shared" si="7"/>
        <v>14.815253095384495</v>
      </c>
      <c r="AA47" s="53">
        <f t="shared" si="7"/>
        <v>14.815253095384495</v>
      </c>
      <c r="AB47" s="53">
        <f t="shared" si="7"/>
        <v>14.815253095384495</v>
      </c>
      <c r="AC47" s="53">
        <f t="shared" si="7"/>
        <v>14.815253095384495</v>
      </c>
      <c r="AD47" s="53">
        <f t="shared" si="7"/>
        <v>14.815253095384495</v>
      </c>
      <c r="AE47" s="53">
        <f t="shared" si="7"/>
        <v>14.815253095384495</v>
      </c>
      <c r="AF47" s="53">
        <f t="shared" si="7"/>
        <v>14.815253095384495</v>
      </c>
    </row>
    <row r="48" spans="2:32" hidden="1">
      <c r="B48" s="3"/>
      <c r="C48" s="756"/>
      <c r="D48" s="757"/>
      <c r="E48" s="41" t="s">
        <v>185</v>
      </c>
      <c r="F48" s="41" t="s">
        <v>44</v>
      </c>
      <c r="G48" s="75"/>
      <c r="H48" s="91">
        <f>H47*H33/1000</f>
        <v>1.2000355007261441</v>
      </c>
      <c r="I48" s="93">
        <f t="shared" ref="I48:AF48" si="8">I47*I33/1000</f>
        <v>1.2000355007261441</v>
      </c>
      <c r="J48" s="93">
        <f t="shared" si="8"/>
        <v>1.2000355007261441</v>
      </c>
      <c r="K48" s="93">
        <f t="shared" si="8"/>
        <v>1.2000355007261441</v>
      </c>
      <c r="L48" s="93">
        <f t="shared" si="8"/>
        <v>1.2000355007261441</v>
      </c>
      <c r="M48" s="93">
        <f t="shared" si="8"/>
        <v>1.2000355007261441</v>
      </c>
      <c r="N48" s="93">
        <f t="shared" si="8"/>
        <v>1.2000355007261441</v>
      </c>
      <c r="O48" s="93">
        <f t="shared" si="8"/>
        <v>1.2000355007261441</v>
      </c>
      <c r="P48" s="93">
        <f t="shared" si="8"/>
        <v>1.2000355007261441</v>
      </c>
      <c r="Q48" s="93">
        <f t="shared" si="8"/>
        <v>1.2000355007261441</v>
      </c>
      <c r="R48" s="93">
        <f t="shared" si="8"/>
        <v>1.2000355007261441</v>
      </c>
      <c r="S48" s="93">
        <f t="shared" si="8"/>
        <v>1.2000355007261441</v>
      </c>
      <c r="T48" s="93">
        <f t="shared" si="8"/>
        <v>1.2000355007261441</v>
      </c>
      <c r="U48" s="93">
        <f t="shared" si="8"/>
        <v>1.2000355007261441</v>
      </c>
      <c r="V48" s="93">
        <f t="shared" si="8"/>
        <v>1.2000355007261441</v>
      </c>
      <c r="W48" s="93">
        <f t="shared" si="8"/>
        <v>1.2000355007261441</v>
      </c>
      <c r="X48" s="93">
        <f t="shared" si="8"/>
        <v>1.2000355007261441</v>
      </c>
      <c r="Y48" s="93">
        <f t="shared" si="8"/>
        <v>1.2000355007261441</v>
      </c>
      <c r="Z48" s="93">
        <f t="shared" si="8"/>
        <v>1.2000355007261441</v>
      </c>
      <c r="AA48" s="93">
        <f t="shared" si="8"/>
        <v>1.2000355007261441</v>
      </c>
      <c r="AB48" s="93">
        <f t="shared" si="8"/>
        <v>1.2000355007261441</v>
      </c>
      <c r="AC48" s="93">
        <f t="shared" si="8"/>
        <v>1.2000355007261441</v>
      </c>
      <c r="AD48" s="93">
        <f t="shared" si="8"/>
        <v>1.2000355007261441</v>
      </c>
      <c r="AE48" s="93">
        <f t="shared" si="8"/>
        <v>1.2000355007261441</v>
      </c>
      <c r="AF48" s="93">
        <f t="shared" si="8"/>
        <v>1.2000355007261441</v>
      </c>
    </row>
    <row r="49" spans="1:32" hidden="1">
      <c r="B49" s="3"/>
      <c r="C49" s="756"/>
      <c r="D49" s="757"/>
      <c r="E49" s="41" t="s">
        <v>108</v>
      </c>
      <c r="F49" s="41" t="s">
        <v>141</v>
      </c>
      <c r="G49" s="75"/>
      <c r="H49" s="91">
        <f>HLOOKUP(E49,'ENS fremskrivningsdata'!$M$11:$O$15,2,FALSE)</f>
        <v>47.106244877226054</v>
      </c>
      <c r="I49" s="93">
        <f>H49</f>
        <v>47.106244877226054</v>
      </c>
      <c r="J49" s="93">
        <f t="shared" ref="J49:Y50" si="9">I49</f>
        <v>47.106244877226054</v>
      </c>
      <c r="K49" s="93">
        <f t="shared" si="9"/>
        <v>47.106244877226054</v>
      </c>
      <c r="L49" s="93">
        <f t="shared" si="9"/>
        <v>47.106244877226054</v>
      </c>
      <c r="M49" s="93">
        <f t="shared" si="9"/>
        <v>47.106244877226054</v>
      </c>
      <c r="N49" s="93">
        <f t="shared" si="9"/>
        <v>47.106244877226054</v>
      </c>
      <c r="O49" s="93">
        <f t="shared" si="9"/>
        <v>47.106244877226054</v>
      </c>
      <c r="P49" s="93">
        <f t="shared" si="9"/>
        <v>47.106244877226054</v>
      </c>
      <c r="Q49" s="93">
        <f t="shared" si="9"/>
        <v>47.106244877226054</v>
      </c>
      <c r="R49" s="93">
        <f t="shared" si="9"/>
        <v>47.106244877226054</v>
      </c>
      <c r="S49" s="93">
        <f t="shared" si="9"/>
        <v>47.106244877226054</v>
      </c>
      <c r="T49" s="93">
        <f t="shared" si="9"/>
        <v>47.106244877226054</v>
      </c>
      <c r="U49" s="93">
        <f t="shared" si="9"/>
        <v>47.106244877226054</v>
      </c>
      <c r="V49" s="93">
        <f t="shared" si="9"/>
        <v>47.106244877226054</v>
      </c>
      <c r="W49" s="93">
        <f t="shared" si="9"/>
        <v>47.106244877226054</v>
      </c>
      <c r="X49" s="93">
        <f t="shared" si="9"/>
        <v>47.106244877226054</v>
      </c>
      <c r="Y49" s="93">
        <f t="shared" si="9"/>
        <v>47.106244877226054</v>
      </c>
      <c r="Z49" s="93">
        <f t="shared" ref="Z49:AF50" si="10">Y49</f>
        <v>47.106244877226054</v>
      </c>
      <c r="AA49" s="93">
        <f t="shared" si="10"/>
        <v>47.106244877226054</v>
      </c>
      <c r="AB49" s="93">
        <f t="shared" si="10"/>
        <v>47.106244877226054</v>
      </c>
      <c r="AC49" s="93">
        <f t="shared" si="10"/>
        <v>47.106244877226054</v>
      </c>
      <c r="AD49" s="93">
        <f t="shared" si="10"/>
        <v>47.106244877226054</v>
      </c>
      <c r="AE49" s="93">
        <f t="shared" si="10"/>
        <v>47.106244877226054</v>
      </c>
      <c r="AF49" s="93">
        <f t="shared" si="10"/>
        <v>47.106244877226054</v>
      </c>
    </row>
    <row r="50" spans="1:32" hidden="1">
      <c r="B50" s="3"/>
      <c r="C50" s="756"/>
      <c r="D50" s="757"/>
      <c r="E50" s="41" t="s">
        <v>184</v>
      </c>
      <c r="F50" s="41" t="s">
        <v>44</v>
      </c>
      <c r="G50" s="75"/>
      <c r="H50" s="135">
        <f>H34*H49/1000</f>
        <v>0.22705210030822959</v>
      </c>
      <c r="I50" s="136">
        <f>H50</f>
        <v>0.22705210030822959</v>
      </c>
      <c r="J50" s="136">
        <f t="shared" si="9"/>
        <v>0.22705210030822959</v>
      </c>
      <c r="K50" s="136">
        <f t="shared" si="9"/>
        <v>0.22705210030822959</v>
      </c>
      <c r="L50" s="136">
        <f t="shared" si="9"/>
        <v>0.22705210030822959</v>
      </c>
      <c r="M50" s="136">
        <f t="shared" si="9"/>
        <v>0.22705210030822959</v>
      </c>
      <c r="N50" s="136">
        <f t="shared" si="9"/>
        <v>0.22705210030822959</v>
      </c>
      <c r="O50" s="136">
        <f t="shared" si="9"/>
        <v>0.22705210030822959</v>
      </c>
      <c r="P50" s="136">
        <f t="shared" si="9"/>
        <v>0.22705210030822959</v>
      </c>
      <c r="Q50" s="136">
        <f t="shared" si="9"/>
        <v>0.22705210030822959</v>
      </c>
      <c r="R50" s="136">
        <f t="shared" si="9"/>
        <v>0.22705210030822959</v>
      </c>
      <c r="S50" s="136">
        <f t="shared" si="9"/>
        <v>0.22705210030822959</v>
      </c>
      <c r="T50" s="136">
        <f t="shared" si="9"/>
        <v>0.22705210030822959</v>
      </c>
      <c r="U50" s="136">
        <f t="shared" si="9"/>
        <v>0.22705210030822959</v>
      </c>
      <c r="V50" s="136">
        <f t="shared" si="9"/>
        <v>0.22705210030822959</v>
      </c>
      <c r="W50" s="136">
        <f t="shared" si="9"/>
        <v>0.22705210030822959</v>
      </c>
      <c r="X50" s="136">
        <f t="shared" si="9"/>
        <v>0.22705210030822959</v>
      </c>
      <c r="Y50" s="136">
        <f t="shared" si="9"/>
        <v>0.22705210030822959</v>
      </c>
      <c r="Z50" s="136">
        <f t="shared" si="10"/>
        <v>0.22705210030822959</v>
      </c>
      <c r="AA50" s="136">
        <f t="shared" si="10"/>
        <v>0.22705210030822959</v>
      </c>
      <c r="AB50" s="136">
        <f t="shared" si="10"/>
        <v>0.22705210030822959</v>
      </c>
      <c r="AC50" s="136">
        <f t="shared" si="10"/>
        <v>0.22705210030822959</v>
      </c>
      <c r="AD50" s="136">
        <f t="shared" si="10"/>
        <v>0.22705210030822959</v>
      </c>
      <c r="AE50" s="136">
        <f t="shared" si="10"/>
        <v>0.22705210030822959</v>
      </c>
      <c r="AF50" s="136">
        <f t="shared" si="10"/>
        <v>0.22705210030822959</v>
      </c>
    </row>
    <row r="51" spans="1:32" hidden="1">
      <c r="B51" s="3"/>
      <c r="C51" s="756"/>
      <c r="D51" s="31"/>
      <c r="E51" s="41" t="s">
        <v>183</v>
      </c>
      <c r="F51" s="41" t="s">
        <v>52</v>
      </c>
      <c r="G51" s="75"/>
      <c r="H51" s="95">
        <f>HLOOKUP($E$51&amp;"-"&amp;$E$10,'Brændsels- og elpriser'!$E$13:$AH$39,MATCH(H16,'Brændsels- og elpriser'!$D$13:$D$39,0),FALSE)*'Brændsels- og elpriser'!$H$9</f>
        <v>189.96947704662099</v>
      </c>
      <c r="I51" s="95">
        <f>HLOOKUP($E$51&amp;"-"&amp;$E$10,'Brændsels- og elpriser'!$E$13:$AH$39,MATCH(I16,'Brændsels- og elpriser'!$D$13:$D$39,0),FALSE)*'Brændsels- og elpriser'!$H$9</f>
        <v>186.15240195629499</v>
      </c>
      <c r="J51" s="95">
        <f>HLOOKUP($E$51&amp;"-"&amp;$E$10,'Brændsels- og elpriser'!$E$13:$AH$39,MATCH(J16,'Brændsels- og elpriser'!$D$13:$D$39,0),FALSE)*'Brændsels- og elpriser'!$H$9</f>
        <v>266.20410988628601</v>
      </c>
      <c r="K51" s="95">
        <f>HLOOKUP($E$51&amp;"-"&amp;$E$10,'Brændsels- og elpriser'!$E$13:$AH$39,MATCH(K16,'Brændsels- og elpriser'!$D$13:$D$39,0),FALSE)*'Brændsels- og elpriser'!$H$9</f>
        <v>350</v>
      </c>
      <c r="L51" s="95">
        <f>HLOOKUP($E$51&amp;"-"&amp;$E$10,'Brændsels- og elpriser'!$E$13:$AH$39,MATCH(L16,'Brændsels- og elpriser'!$D$13:$D$39,0),FALSE)*'Brændsels- og elpriser'!$H$9</f>
        <v>370</v>
      </c>
      <c r="M51" s="95">
        <f>HLOOKUP($E$51&amp;"-"&amp;$E$10,'Brændsels- og elpriser'!$E$13:$AH$39,MATCH(M16,'Brændsels- og elpriser'!$D$13:$D$39,0),FALSE)*'Brændsels- og elpriser'!$H$9</f>
        <v>360</v>
      </c>
      <c r="N51" s="95">
        <f>HLOOKUP($E$51&amp;"-"&amp;$E$10,'Brændsels- og elpriser'!$E$13:$AH$39,MATCH(N16,'Brændsels- og elpriser'!$D$13:$D$39,0),FALSE)*'Brændsels- og elpriser'!$H$9</f>
        <v>360</v>
      </c>
      <c r="O51" s="95">
        <f>HLOOKUP($E$51&amp;"-"&amp;$E$10,'Brændsels- og elpriser'!$E$13:$AH$39,MATCH(O16,'Brændsels- og elpriser'!$D$13:$D$39,0),FALSE)*'Brændsels- og elpriser'!$H$9</f>
        <v>380</v>
      </c>
      <c r="P51" s="95">
        <f>HLOOKUP($E$51&amp;"-"&amp;$E$10,'Brændsels- og elpriser'!$E$13:$AH$39,MATCH(P16,'Brændsels- og elpriser'!$D$13:$D$39,0),FALSE)*'Brændsels- og elpriser'!$H$9</f>
        <v>390</v>
      </c>
      <c r="Q51" s="95">
        <f>HLOOKUP($E$51&amp;"-"&amp;$E$10,'Brændsels- og elpriser'!$E$13:$AH$39,MATCH(Q16,'Brændsels- og elpriser'!$D$13:$D$39,0),FALSE)*'Brændsels- og elpriser'!$H$9</f>
        <v>400</v>
      </c>
      <c r="R51" s="95">
        <f>HLOOKUP($E$51&amp;"-"&amp;$E$10,'Brændsels- og elpriser'!$E$13:$AH$39,MATCH(R16,'Brændsels- og elpriser'!$D$13:$D$39,0),FALSE)*'Brændsels- og elpriser'!$H$9</f>
        <v>390</v>
      </c>
      <c r="S51" s="95">
        <f>HLOOKUP($E$51&amp;"-"&amp;$E$10,'Brændsels- og elpriser'!$E$13:$AH$39,MATCH(S16,'Brændsels- og elpriser'!$D$13:$D$39,0),FALSE)*'Brændsels- og elpriser'!$H$9</f>
        <v>390</v>
      </c>
      <c r="T51" s="95">
        <f>HLOOKUP($E$51&amp;"-"&amp;$E$10,'Brændsels- og elpriser'!$E$13:$AH$39,MATCH(T16,'Brændsels- og elpriser'!$D$13:$D$39,0),FALSE)*'Brændsels- og elpriser'!$H$9</f>
        <v>390</v>
      </c>
      <c r="U51" s="95">
        <f>HLOOKUP($E$51&amp;"-"&amp;$E$10,'Brændsels- og elpriser'!$E$13:$AH$39,MATCH(U16,'Brændsels- og elpriser'!$D$13:$D$39,0),FALSE)*'Brændsels- og elpriser'!$H$9</f>
        <v>380</v>
      </c>
      <c r="V51" s="95">
        <f>HLOOKUP($E$51&amp;"-"&amp;$E$10,'Brændsels- og elpriser'!$E$13:$AH$39,MATCH(V16,'Brændsels- og elpriser'!$D$13:$D$39,0),FALSE)*'Brændsels- og elpriser'!$H$9</f>
        <v>380</v>
      </c>
      <c r="W51" s="95">
        <f>HLOOKUP($E$51&amp;"-"&amp;$E$10,'Brændsels- og elpriser'!$E$13:$AH$39,MATCH(W16,'Brændsels- og elpriser'!$D$13:$D$39,0),FALSE)*'Brændsels- og elpriser'!$H$9</f>
        <v>380</v>
      </c>
      <c r="X51" s="95">
        <f>HLOOKUP($E$51&amp;"-"&amp;$E$10,'Brændsels- og elpriser'!$E$13:$AH$39,MATCH(X16,'Brændsels- og elpriser'!$D$13:$D$39,0),FALSE)*'Brændsels- og elpriser'!$H$9</f>
        <v>380</v>
      </c>
      <c r="Y51" s="95">
        <f>HLOOKUP($E$51&amp;"-"&amp;$E$10,'Brændsels- og elpriser'!$E$13:$AH$39,MATCH(Y16,'Brændsels- og elpriser'!$D$13:$D$39,0),FALSE)*'Brændsels- og elpriser'!$H$9</f>
        <v>370</v>
      </c>
      <c r="Z51" s="95">
        <f>HLOOKUP($E$51&amp;"-"&amp;$E$10,'Brændsels- og elpriser'!$E$13:$AH$39,MATCH(Z16,'Brændsels- og elpriser'!$D$13:$D$39,0),FALSE)*'Brændsels- og elpriser'!$H$9</f>
        <v>380</v>
      </c>
      <c r="AA51" s="95">
        <f>HLOOKUP($E$51&amp;"-"&amp;$E$10,'Brændsels- og elpriser'!$E$13:$AH$39,MATCH(AA16,'Brændsels- og elpriser'!$D$13:$D$39,0),FALSE)*'Brændsels- og elpriser'!$H$9</f>
        <v>370</v>
      </c>
      <c r="AB51" s="95">
        <f>HLOOKUP($E$51&amp;"-"&amp;$E$10,'Brændsels- og elpriser'!$E$13:$AH$39,MATCH(AB16,'Brændsels- og elpriser'!$D$13:$D$39,0),FALSE)*'Brændsels- og elpriser'!$H$9</f>
        <v>380</v>
      </c>
      <c r="AC51" s="95">
        <f>HLOOKUP($E$51&amp;"-"&amp;$E$10,'Brændsels- og elpriser'!$E$13:$AH$39,MATCH(AC16,'Brændsels- og elpriser'!$D$13:$D$39,0),FALSE)*'Brændsels- og elpriser'!$H$9</f>
        <v>380</v>
      </c>
      <c r="AD51" s="95">
        <f>HLOOKUP($E$51&amp;"-"&amp;$E$10,'Brændsels- og elpriser'!$E$13:$AH$39,MATCH(AD16,'Brændsels- og elpriser'!$D$13:$D$39,0),FALSE)*'Brændsels- og elpriser'!$H$9</f>
        <v>380</v>
      </c>
      <c r="AE51" s="95">
        <f>HLOOKUP($E$51&amp;"-"&amp;$E$10,'Brændsels- og elpriser'!$E$13:$AH$39,MATCH(AE16,'Brændsels- og elpriser'!$D$13:$D$39,0),FALSE)*'Brændsels- og elpriser'!$H$9</f>
        <v>380</v>
      </c>
      <c r="AF51" s="95">
        <f>HLOOKUP($E$51&amp;"-"&amp;$E$10,'Brændsels- og elpriser'!$E$13:$AH$39,MATCH(AF16,'Brændsels- og elpriser'!$D$13:$D$39,0),FALSE)*'Brændsels- og elpriser'!$H$9</f>
        <v>380</v>
      </c>
    </row>
    <row r="52" spans="1:32" hidden="1">
      <c r="B52" s="6"/>
      <c r="C52" s="758" t="s">
        <v>38</v>
      </c>
      <c r="D52" s="760"/>
      <c r="E52" s="78" t="s">
        <v>172</v>
      </c>
      <c r="F52" s="78" t="s">
        <v>62</v>
      </c>
      <c r="G52" s="79"/>
      <c r="H52" s="87">
        <f t="shared" ref="H52:AF52" si="11">IF(H24=0,0,-PMT($E$9,$I$9,$G$20)/H24)</f>
        <v>0</v>
      </c>
      <c r="I52" s="94">
        <f t="shared" si="11"/>
        <v>0</v>
      </c>
      <c r="J52" s="94">
        <f t="shared" si="11"/>
        <v>0</v>
      </c>
      <c r="K52" s="94">
        <f t="shared" si="11"/>
        <v>0</v>
      </c>
      <c r="L52" s="94">
        <f t="shared" si="11"/>
        <v>0</v>
      </c>
      <c r="M52" s="94">
        <f t="shared" si="11"/>
        <v>0</v>
      </c>
      <c r="N52" s="94">
        <f t="shared" si="11"/>
        <v>0</v>
      </c>
      <c r="O52" s="94">
        <f t="shared" si="11"/>
        <v>0</v>
      </c>
      <c r="P52" s="94">
        <f t="shared" si="11"/>
        <v>0</v>
      </c>
      <c r="Q52" s="94">
        <f t="shared" si="11"/>
        <v>0</v>
      </c>
      <c r="R52" s="94">
        <f t="shared" si="11"/>
        <v>0</v>
      </c>
      <c r="S52" s="94">
        <f t="shared" si="11"/>
        <v>0</v>
      </c>
      <c r="T52" s="94">
        <f t="shared" si="11"/>
        <v>0</v>
      </c>
      <c r="U52" s="94">
        <f t="shared" si="11"/>
        <v>0</v>
      </c>
      <c r="V52" s="94">
        <f t="shared" si="11"/>
        <v>0</v>
      </c>
      <c r="W52" s="94">
        <f t="shared" si="11"/>
        <v>0</v>
      </c>
      <c r="X52" s="94">
        <f t="shared" si="11"/>
        <v>0</v>
      </c>
      <c r="Y52" s="94">
        <f t="shared" si="11"/>
        <v>0</v>
      </c>
      <c r="Z52" s="94">
        <f t="shared" si="11"/>
        <v>0</v>
      </c>
      <c r="AA52" s="94">
        <f t="shared" si="11"/>
        <v>0</v>
      </c>
      <c r="AB52" s="94">
        <f t="shared" si="11"/>
        <v>0</v>
      </c>
      <c r="AC52" s="94">
        <f t="shared" si="11"/>
        <v>0</v>
      </c>
      <c r="AD52" s="94">
        <f t="shared" si="11"/>
        <v>0</v>
      </c>
      <c r="AE52" s="94">
        <f t="shared" si="11"/>
        <v>0</v>
      </c>
      <c r="AF52" s="94">
        <f t="shared" si="11"/>
        <v>0</v>
      </c>
    </row>
    <row r="53" spans="1:32" hidden="1">
      <c r="B53" s="6"/>
      <c r="C53" s="759"/>
      <c r="D53" s="761"/>
      <c r="E53" s="24" t="s">
        <v>173</v>
      </c>
      <c r="F53" s="24" t="s">
        <v>62</v>
      </c>
      <c r="G53" s="75"/>
      <c r="H53" s="68">
        <f t="shared" ref="H53:AF53" si="12">IF(H24=0,0,H27/H24)</f>
        <v>0</v>
      </c>
      <c r="I53" s="53">
        <f t="shared" si="12"/>
        <v>0</v>
      </c>
      <c r="J53" s="53">
        <f t="shared" si="12"/>
        <v>0</v>
      </c>
      <c r="K53" s="53">
        <f t="shared" si="12"/>
        <v>0</v>
      </c>
      <c r="L53" s="53">
        <f t="shared" si="12"/>
        <v>0</v>
      </c>
      <c r="M53" s="53">
        <f t="shared" si="12"/>
        <v>0</v>
      </c>
      <c r="N53" s="53">
        <f t="shared" si="12"/>
        <v>0</v>
      </c>
      <c r="O53" s="53">
        <f t="shared" si="12"/>
        <v>0</v>
      </c>
      <c r="P53" s="53">
        <f t="shared" si="12"/>
        <v>0</v>
      </c>
      <c r="Q53" s="53">
        <f t="shared" si="12"/>
        <v>0</v>
      </c>
      <c r="R53" s="53">
        <f t="shared" si="12"/>
        <v>0</v>
      </c>
      <c r="S53" s="53">
        <f t="shared" si="12"/>
        <v>0</v>
      </c>
      <c r="T53" s="53">
        <f t="shared" si="12"/>
        <v>0</v>
      </c>
      <c r="U53" s="53">
        <f t="shared" si="12"/>
        <v>0</v>
      </c>
      <c r="V53" s="53">
        <f t="shared" si="12"/>
        <v>0</v>
      </c>
      <c r="W53" s="53">
        <f t="shared" si="12"/>
        <v>0</v>
      </c>
      <c r="X53" s="53">
        <f t="shared" si="12"/>
        <v>0</v>
      </c>
      <c r="Y53" s="53">
        <f t="shared" si="12"/>
        <v>0</v>
      </c>
      <c r="Z53" s="53">
        <f t="shared" si="12"/>
        <v>0</v>
      </c>
      <c r="AA53" s="53">
        <f t="shared" si="12"/>
        <v>0</v>
      </c>
      <c r="AB53" s="53">
        <f t="shared" si="12"/>
        <v>0</v>
      </c>
      <c r="AC53" s="53">
        <f t="shared" si="12"/>
        <v>0</v>
      </c>
      <c r="AD53" s="53">
        <f t="shared" si="12"/>
        <v>0</v>
      </c>
      <c r="AE53" s="53">
        <f t="shared" si="12"/>
        <v>0</v>
      </c>
      <c r="AF53" s="53">
        <f t="shared" si="12"/>
        <v>0</v>
      </c>
    </row>
    <row r="54" spans="1:32" hidden="1">
      <c r="B54" s="6"/>
      <c r="C54" s="759"/>
      <c r="D54" s="761"/>
      <c r="E54" s="24" t="s">
        <v>31</v>
      </c>
      <c r="F54" s="24" t="s">
        <v>62</v>
      </c>
      <c r="G54" s="75"/>
      <c r="H54" s="68">
        <f t="shared" ref="H54:AF54" si="13">H28</f>
        <v>3.1167685082405958</v>
      </c>
      <c r="I54" s="53">
        <f t="shared" si="13"/>
        <v>3.1167685082405958</v>
      </c>
      <c r="J54" s="53">
        <f t="shared" si="13"/>
        <v>3.1167685082405958</v>
      </c>
      <c r="K54" s="53">
        <f t="shared" si="13"/>
        <v>3.1167685082405958</v>
      </c>
      <c r="L54" s="53">
        <f t="shared" si="13"/>
        <v>3.1167685082405958</v>
      </c>
      <c r="M54" s="53">
        <f t="shared" si="13"/>
        <v>3.1167685082405958</v>
      </c>
      <c r="N54" s="53">
        <f t="shared" si="13"/>
        <v>3.1167685082405958</v>
      </c>
      <c r="O54" s="53">
        <f t="shared" si="13"/>
        <v>3.1167685082405958</v>
      </c>
      <c r="P54" s="53">
        <f t="shared" si="13"/>
        <v>3.1167685082405958</v>
      </c>
      <c r="Q54" s="53">
        <f t="shared" si="13"/>
        <v>3.1167685082405958</v>
      </c>
      <c r="R54" s="53">
        <f t="shared" si="13"/>
        <v>3.1167685082405958</v>
      </c>
      <c r="S54" s="53">
        <f t="shared" si="13"/>
        <v>3.1167685082405958</v>
      </c>
      <c r="T54" s="53">
        <f t="shared" si="13"/>
        <v>3.1167685082405958</v>
      </c>
      <c r="U54" s="53">
        <f t="shared" si="13"/>
        <v>3.1167685082405958</v>
      </c>
      <c r="V54" s="53">
        <f t="shared" si="13"/>
        <v>3.1167685082405958</v>
      </c>
      <c r="W54" s="53">
        <f t="shared" si="13"/>
        <v>3.1167685082405958</v>
      </c>
      <c r="X54" s="53">
        <f t="shared" si="13"/>
        <v>3.1167685082405958</v>
      </c>
      <c r="Y54" s="53">
        <f t="shared" si="13"/>
        <v>3.1167685082405958</v>
      </c>
      <c r="Z54" s="53">
        <f t="shared" si="13"/>
        <v>3.1167685082405958</v>
      </c>
      <c r="AA54" s="53">
        <f t="shared" si="13"/>
        <v>3.1167685082405958</v>
      </c>
      <c r="AB54" s="53">
        <f t="shared" si="13"/>
        <v>3.1167685082405958</v>
      </c>
      <c r="AC54" s="53">
        <f t="shared" si="13"/>
        <v>3.1167685082405958</v>
      </c>
      <c r="AD54" s="53">
        <f t="shared" si="13"/>
        <v>3.1167685082405958</v>
      </c>
      <c r="AE54" s="53">
        <f t="shared" si="13"/>
        <v>3.1167685082405958</v>
      </c>
      <c r="AF54" s="53">
        <f t="shared" si="13"/>
        <v>3.1167685082405958</v>
      </c>
    </row>
    <row r="55" spans="1:32" hidden="1">
      <c r="B55" s="6"/>
      <c r="C55" s="759"/>
      <c r="D55" s="761"/>
      <c r="E55" s="24" t="s">
        <v>212</v>
      </c>
      <c r="F55" s="24" t="s">
        <v>62</v>
      </c>
      <c r="G55" s="75"/>
      <c r="H55" s="68">
        <f t="shared" ref="H55:AF55" si="14">1/H30*H39</f>
        <v>46.997454526613254</v>
      </c>
      <c r="I55" s="53">
        <f t="shared" si="14"/>
        <v>47.929936305732483</v>
      </c>
      <c r="J55" s="53">
        <f t="shared" si="14"/>
        <v>48.556683758882002</v>
      </c>
      <c r="K55" s="53">
        <f t="shared" si="14"/>
        <v>48.567903326716035</v>
      </c>
      <c r="L55" s="53">
        <f t="shared" si="14"/>
        <v>48.949997881028239</v>
      </c>
      <c r="M55" s="53">
        <f t="shared" si="14"/>
        <v>49.432312727902378</v>
      </c>
      <c r="N55" s="53">
        <f t="shared" si="14"/>
        <v>49.916753137954494</v>
      </c>
      <c r="O55" s="53">
        <f t="shared" si="14"/>
        <v>50.403172044346846</v>
      </c>
      <c r="P55" s="53">
        <f t="shared" si="14"/>
        <v>50.891424428803028</v>
      </c>
      <c r="Q55" s="53">
        <f t="shared" si="14"/>
        <v>51.38136730036576</v>
      </c>
      <c r="R55" s="53">
        <f t="shared" si="14"/>
        <v>51.6808694798356</v>
      </c>
      <c r="S55" s="53">
        <f t="shared" si="14"/>
        <v>51.980613695387731</v>
      </c>
      <c r="T55" s="53">
        <f t="shared" si="14"/>
        <v>52.280595174250408</v>
      </c>
      <c r="U55" s="53">
        <f t="shared" si="14"/>
        <v>52.580809193801315</v>
      </c>
      <c r="V55" s="53">
        <f t="shared" si="14"/>
        <v>52.881251080967019</v>
      </c>
      <c r="W55" s="53">
        <f t="shared" si="14"/>
        <v>53.134412866885931</v>
      </c>
      <c r="X55" s="53">
        <f t="shared" si="14"/>
        <v>53.38789947311431</v>
      </c>
      <c r="Y55" s="53">
        <f t="shared" si="14"/>
        <v>53.641703793178792</v>
      </c>
      <c r="Z55" s="53">
        <f t="shared" si="14"/>
        <v>53.89581879062753</v>
      </c>
      <c r="AA55" s="53">
        <f t="shared" si="14"/>
        <v>54.150237498270734</v>
      </c>
      <c r="AB55" s="53">
        <f t="shared" si="14"/>
        <v>54.384869781999761</v>
      </c>
      <c r="AC55" s="53">
        <f t="shared" si="14"/>
        <v>54.619578754717914</v>
      </c>
      <c r="AD55" s="53">
        <f t="shared" si="14"/>
        <v>54.854357495108893</v>
      </c>
      <c r="AE55" s="53">
        <f t="shared" si="14"/>
        <v>55.08919914795127</v>
      </c>
      <c r="AF55" s="53">
        <f t="shared" si="14"/>
        <v>55.324096923429188</v>
      </c>
    </row>
    <row r="56" spans="1:32" hidden="1">
      <c r="B56" s="6"/>
      <c r="C56" s="759"/>
      <c r="D56" s="761"/>
      <c r="E56" s="24" t="s">
        <v>210</v>
      </c>
      <c r="F56" s="24" t="s">
        <v>62</v>
      </c>
      <c r="G56" s="75"/>
      <c r="H56" s="68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0</v>
      </c>
      <c r="AA56" s="53">
        <v>0</v>
      </c>
      <c r="AB56" s="53">
        <v>0</v>
      </c>
      <c r="AC56" s="53">
        <v>0</v>
      </c>
      <c r="AD56" s="53">
        <v>0</v>
      </c>
      <c r="AE56" s="53">
        <v>0</v>
      </c>
      <c r="AF56" s="53">
        <v>0</v>
      </c>
    </row>
    <row r="57" spans="1:32" hidden="1">
      <c r="B57" s="6"/>
      <c r="C57" s="759"/>
      <c r="D57" s="761"/>
      <c r="E57" s="24" t="s">
        <v>174</v>
      </c>
      <c r="F57" s="24" t="s">
        <v>62</v>
      </c>
      <c r="G57" s="75"/>
      <c r="H57" s="149">
        <f t="shared" ref="H57:AF57" si="15">1/H30*H42</f>
        <v>0</v>
      </c>
      <c r="I57" s="53">
        <f t="shared" si="15"/>
        <v>0</v>
      </c>
      <c r="J57" s="53">
        <f t="shared" si="15"/>
        <v>0</v>
      </c>
      <c r="K57" s="53">
        <f t="shared" si="15"/>
        <v>0</v>
      </c>
      <c r="L57" s="53">
        <f t="shared" si="15"/>
        <v>0</v>
      </c>
      <c r="M57" s="53">
        <f t="shared" si="15"/>
        <v>0</v>
      </c>
      <c r="N57" s="53">
        <f t="shared" si="15"/>
        <v>0</v>
      </c>
      <c r="O57" s="53">
        <f t="shared" si="15"/>
        <v>0</v>
      </c>
      <c r="P57" s="53">
        <f t="shared" si="15"/>
        <v>0</v>
      </c>
      <c r="Q57" s="53">
        <f t="shared" si="15"/>
        <v>0</v>
      </c>
      <c r="R57" s="53">
        <f t="shared" si="15"/>
        <v>0</v>
      </c>
      <c r="S57" s="53">
        <f t="shared" si="15"/>
        <v>0</v>
      </c>
      <c r="T57" s="53">
        <f t="shared" si="15"/>
        <v>0</v>
      </c>
      <c r="U57" s="53">
        <f t="shared" si="15"/>
        <v>0</v>
      </c>
      <c r="V57" s="53">
        <f t="shared" si="15"/>
        <v>0</v>
      </c>
      <c r="W57" s="53">
        <f t="shared" si="15"/>
        <v>0</v>
      </c>
      <c r="X57" s="53">
        <f t="shared" si="15"/>
        <v>0</v>
      </c>
      <c r="Y57" s="53">
        <f t="shared" si="15"/>
        <v>0</v>
      </c>
      <c r="Z57" s="53">
        <f t="shared" si="15"/>
        <v>0</v>
      </c>
      <c r="AA57" s="53">
        <f t="shared" si="15"/>
        <v>0</v>
      </c>
      <c r="AB57" s="53">
        <f t="shared" si="15"/>
        <v>0</v>
      </c>
      <c r="AC57" s="53">
        <f t="shared" si="15"/>
        <v>0</v>
      </c>
      <c r="AD57" s="53">
        <f t="shared" si="15"/>
        <v>0</v>
      </c>
      <c r="AE57" s="53">
        <f t="shared" si="15"/>
        <v>0</v>
      </c>
      <c r="AF57" s="53">
        <f t="shared" si="15"/>
        <v>0</v>
      </c>
    </row>
    <row r="58" spans="1:32" hidden="1">
      <c r="B58" s="6"/>
      <c r="C58" s="759"/>
      <c r="D58" s="761"/>
      <c r="E58" s="24" t="s">
        <v>175</v>
      </c>
      <c r="F58" s="24" t="s">
        <v>62</v>
      </c>
      <c r="G58" s="75"/>
      <c r="H58" s="149">
        <f t="shared" ref="H58:AF58" si="16">1/H30*H43</f>
        <v>4.0546752195379327E-3</v>
      </c>
      <c r="I58" s="53">
        <f t="shared" si="16"/>
        <v>4.0546752195379327E-3</v>
      </c>
      <c r="J58" s="53">
        <f t="shared" si="16"/>
        <v>4.0546752195379327E-3</v>
      </c>
      <c r="K58" s="53">
        <f t="shared" si="16"/>
        <v>4.0546752195379327E-3</v>
      </c>
      <c r="L58" s="53">
        <f t="shared" si="16"/>
        <v>4.0546752195379327E-3</v>
      </c>
      <c r="M58" s="53">
        <f t="shared" si="16"/>
        <v>4.0546752195379327E-3</v>
      </c>
      <c r="N58" s="53">
        <f t="shared" si="16"/>
        <v>4.0546752195379327E-3</v>
      </c>
      <c r="O58" s="53">
        <f t="shared" si="16"/>
        <v>4.0546752195379327E-3</v>
      </c>
      <c r="P58" s="53">
        <f t="shared" si="16"/>
        <v>4.0546752195379327E-3</v>
      </c>
      <c r="Q58" s="53">
        <f t="shared" si="16"/>
        <v>4.0546752195379327E-3</v>
      </c>
      <c r="R58" s="53">
        <f t="shared" si="16"/>
        <v>4.0546752195379327E-3</v>
      </c>
      <c r="S58" s="53">
        <f t="shared" si="16"/>
        <v>4.0546752195379327E-3</v>
      </c>
      <c r="T58" s="53">
        <f t="shared" si="16"/>
        <v>4.0546752195379327E-3</v>
      </c>
      <c r="U58" s="53">
        <f t="shared" si="16"/>
        <v>4.0546752195379327E-3</v>
      </c>
      <c r="V58" s="53">
        <f t="shared" si="16"/>
        <v>4.0546752195379327E-3</v>
      </c>
      <c r="W58" s="53">
        <f t="shared" si="16"/>
        <v>4.0546752195379327E-3</v>
      </c>
      <c r="X58" s="53">
        <f t="shared" si="16"/>
        <v>4.0546752195379327E-3</v>
      </c>
      <c r="Y58" s="53">
        <f t="shared" si="16"/>
        <v>4.0546752195379327E-3</v>
      </c>
      <c r="Z58" s="53">
        <f t="shared" si="16"/>
        <v>4.0546752195379327E-3</v>
      </c>
      <c r="AA58" s="53">
        <f t="shared" si="16"/>
        <v>4.0546752195379327E-3</v>
      </c>
      <c r="AB58" s="53">
        <f t="shared" si="16"/>
        <v>4.0546752195379327E-3</v>
      </c>
      <c r="AC58" s="53">
        <f t="shared" si="16"/>
        <v>4.0546752195379327E-3</v>
      </c>
      <c r="AD58" s="53">
        <f t="shared" si="16"/>
        <v>4.0546752195379327E-3</v>
      </c>
      <c r="AE58" s="53">
        <f t="shared" si="16"/>
        <v>4.0546752195379327E-3</v>
      </c>
      <c r="AF58" s="53">
        <f t="shared" si="16"/>
        <v>4.0546752195379327E-3</v>
      </c>
    </row>
    <row r="59" spans="1:32" hidden="1">
      <c r="B59" s="6"/>
      <c r="C59" s="759"/>
      <c r="D59" s="761"/>
      <c r="E59" s="24" t="s">
        <v>176</v>
      </c>
      <c r="F59" s="24" t="s">
        <v>62</v>
      </c>
      <c r="G59" s="75"/>
      <c r="H59" s="149">
        <f>1/H30*H44</f>
        <v>1.299240016583123E-2</v>
      </c>
      <c r="I59" s="53">
        <f>H59</f>
        <v>1.299240016583123E-2</v>
      </c>
      <c r="J59" s="53">
        <f t="shared" ref="J59:AF59" si="17">I59</f>
        <v>1.299240016583123E-2</v>
      </c>
      <c r="K59" s="53">
        <f t="shared" si="17"/>
        <v>1.299240016583123E-2</v>
      </c>
      <c r="L59" s="53">
        <f t="shared" si="17"/>
        <v>1.299240016583123E-2</v>
      </c>
      <c r="M59" s="53">
        <f t="shared" si="17"/>
        <v>1.299240016583123E-2</v>
      </c>
      <c r="N59" s="53">
        <f t="shared" si="17"/>
        <v>1.299240016583123E-2</v>
      </c>
      <c r="O59" s="53">
        <f t="shared" si="17"/>
        <v>1.299240016583123E-2</v>
      </c>
      <c r="P59" s="53">
        <f t="shared" si="17"/>
        <v>1.299240016583123E-2</v>
      </c>
      <c r="Q59" s="53">
        <f t="shared" si="17"/>
        <v>1.299240016583123E-2</v>
      </c>
      <c r="R59" s="53">
        <f t="shared" si="17"/>
        <v>1.299240016583123E-2</v>
      </c>
      <c r="S59" s="53">
        <f t="shared" si="17"/>
        <v>1.299240016583123E-2</v>
      </c>
      <c r="T59" s="53">
        <f t="shared" si="17"/>
        <v>1.299240016583123E-2</v>
      </c>
      <c r="U59" s="53">
        <f t="shared" si="17"/>
        <v>1.299240016583123E-2</v>
      </c>
      <c r="V59" s="53">
        <f t="shared" si="17"/>
        <v>1.299240016583123E-2</v>
      </c>
      <c r="W59" s="53">
        <f t="shared" si="17"/>
        <v>1.299240016583123E-2</v>
      </c>
      <c r="X59" s="53">
        <f t="shared" si="17"/>
        <v>1.299240016583123E-2</v>
      </c>
      <c r="Y59" s="53">
        <f t="shared" si="17"/>
        <v>1.299240016583123E-2</v>
      </c>
      <c r="Z59" s="53">
        <f t="shared" si="17"/>
        <v>1.299240016583123E-2</v>
      </c>
      <c r="AA59" s="53">
        <f t="shared" si="17"/>
        <v>1.299240016583123E-2</v>
      </c>
      <c r="AB59" s="53">
        <f t="shared" si="17"/>
        <v>1.299240016583123E-2</v>
      </c>
      <c r="AC59" s="53">
        <f t="shared" si="17"/>
        <v>1.299240016583123E-2</v>
      </c>
      <c r="AD59" s="53">
        <f t="shared" si="17"/>
        <v>1.299240016583123E-2</v>
      </c>
      <c r="AE59" s="53">
        <f t="shared" si="17"/>
        <v>1.299240016583123E-2</v>
      </c>
      <c r="AF59" s="53">
        <f t="shared" si="17"/>
        <v>1.299240016583123E-2</v>
      </c>
    </row>
    <row r="60" spans="1:32" hidden="1">
      <c r="B60" s="6"/>
      <c r="C60" s="759"/>
      <c r="D60" s="761"/>
      <c r="E60" s="24" t="s">
        <v>177</v>
      </c>
      <c r="F60" s="24" t="s">
        <v>62</v>
      </c>
      <c r="G60" s="75"/>
      <c r="H60" s="133">
        <f t="shared" ref="H60:AF60" si="18">1/H30*H46</f>
        <v>3.610478641333037E-2</v>
      </c>
      <c r="I60" s="53">
        <f t="shared" si="18"/>
        <v>3.610478641333037E-2</v>
      </c>
      <c r="J60" s="53">
        <f t="shared" si="18"/>
        <v>3.610478641333037E-2</v>
      </c>
      <c r="K60" s="53">
        <f t="shared" si="18"/>
        <v>3.610478641333037E-2</v>
      </c>
      <c r="L60" s="53">
        <f t="shared" si="18"/>
        <v>3.610478641333037E-2</v>
      </c>
      <c r="M60" s="53">
        <f t="shared" si="18"/>
        <v>3.610478641333037E-2</v>
      </c>
      <c r="N60" s="53">
        <f t="shared" si="18"/>
        <v>3.610478641333037E-2</v>
      </c>
      <c r="O60" s="53">
        <f t="shared" si="18"/>
        <v>3.610478641333037E-2</v>
      </c>
      <c r="P60" s="53">
        <f t="shared" si="18"/>
        <v>3.610478641333037E-2</v>
      </c>
      <c r="Q60" s="53">
        <f t="shared" si="18"/>
        <v>3.610478641333037E-2</v>
      </c>
      <c r="R60" s="53">
        <f t="shared" si="18"/>
        <v>3.610478641333037E-2</v>
      </c>
      <c r="S60" s="53">
        <f t="shared" si="18"/>
        <v>3.610478641333037E-2</v>
      </c>
      <c r="T60" s="53">
        <f t="shared" si="18"/>
        <v>3.610478641333037E-2</v>
      </c>
      <c r="U60" s="53">
        <f t="shared" si="18"/>
        <v>3.610478641333037E-2</v>
      </c>
      <c r="V60" s="53">
        <f t="shared" si="18"/>
        <v>3.610478641333037E-2</v>
      </c>
      <c r="W60" s="53">
        <f t="shared" si="18"/>
        <v>3.610478641333037E-2</v>
      </c>
      <c r="X60" s="53">
        <f t="shared" si="18"/>
        <v>3.610478641333037E-2</v>
      </c>
      <c r="Y60" s="53">
        <f t="shared" si="18"/>
        <v>3.610478641333037E-2</v>
      </c>
      <c r="Z60" s="53">
        <f t="shared" si="18"/>
        <v>3.610478641333037E-2</v>
      </c>
      <c r="AA60" s="53">
        <f t="shared" si="18"/>
        <v>3.610478641333037E-2</v>
      </c>
      <c r="AB60" s="53">
        <f t="shared" si="18"/>
        <v>3.610478641333037E-2</v>
      </c>
      <c r="AC60" s="53">
        <f t="shared" si="18"/>
        <v>3.610478641333037E-2</v>
      </c>
      <c r="AD60" s="53">
        <f t="shared" si="18"/>
        <v>3.610478641333037E-2</v>
      </c>
      <c r="AE60" s="53">
        <f t="shared" si="18"/>
        <v>3.610478641333037E-2</v>
      </c>
      <c r="AF60" s="53">
        <f t="shared" si="18"/>
        <v>3.610478641333037E-2</v>
      </c>
    </row>
    <row r="61" spans="1:32" hidden="1">
      <c r="B61" s="6"/>
      <c r="C61" s="759"/>
      <c r="D61" s="761"/>
      <c r="E61" s="24" t="s">
        <v>178</v>
      </c>
      <c r="F61" s="24" t="s">
        <v>62</v>
      </c>
      <c r="G61" s="75"/>
      <c r="H61" s="68">
        <f t="shared" ref="H61:AF61" si="19">1/H30*H48</f>
        <v>1.1503525022884376</v>
      </c>
      <c r="I61" s="53">
        <f t="shared" si="19"/>
        <v>1.1503525022884376</v>
      </c>
      <c r="J61" s="53">
        <f t="shared" si="19"/>
        <v>1.1503525022884376</v>
      </c>
      <c r="K61" s="53">
        <f t="shared" si="19"/>
        <v>1.1503525022884376</v>
      </c>
      <c r="L61" s="53">
        <f t="shared" si="19"/>
        <v>1.1503525022884376</v>
      </c>
      <c r="M61" s="53">
        <f t="shared" si="19"/>
        <v>1.1503525022884376</v>
      </c>
      <c r="N61" s="53">
        <f t="shared" si="19"/>
        <v>1.1503525022884376</v>
      </c>
      <c r="O61" s="53">
        <f t="shared" si="19"/>
        <v>1.1503525022884376</v>
      </c>
      <c r="P61" s="53">
        <f t="shared" si="19"/>
        <v>1.1503525022884376</v>
      </c>
      <c r="Q61" s="53">
        <f t="shared" si="19"/>
        <v>1.1503525022884376</v>
      </c>
      <c r="R61" s="53">
        <f t="shared" si="19"/>
        <v>1.1503525022884376</v>
      </c>
      <c r="S61" s="53">
        <f t="shared" si="19"/>
        <v>1.1503525022884376</v>
      </c>
      <c r="T61" s="53">
        <f t="shared" si="19"/>
        <v>1.1503525022884376</v>
      </c>
      <c r="U61" s="53">
        <f t="shared" si="19"/>
        <v>1.1503525022884376</v>
      </c>
      <c r="V61" s="53">
        <f t="shared" si="19"/>
        <v>1.1503525022884376</v>
      </c>
      <c r="W61" s="53">
        <f t="shared" si="19"/>
        <v>1.1503525022884376</v>
      </c>
      <c r="X61" s="53">
        <f t="shared" si="19"/>
        <v>1.1503525022884376</v>
      </c>
      <c r="Y61" s="53">
        <f t="shared" si="19"/>
        <v>1.1503525022884376</v>
      </c>
      <c r="Z61" s="53">
        <f t="shared" si="19"/>
        <v>1.1503525022884376</v>
      </c>
      <c r="AA61" s="53">
        <f t="shared" si="19"/>
        <v>1.1503525022884376</v>
      </c>
      <c r="AB61" s="53">
        <f t="shared" si="19"/>
        <v>1.1503525022884376</v>
      </c>
      <c r="AC61" s="53">
        <f t="shared" si="19"/>
        <v>1.1503525022884376</v>
      </c>
      <c r="AD61" s="53">
        <f t="shared" si="19"/>
        <v>1.1503525022884376</v>
      </c>
      <c r="AE61" s="53">
        <f t="shared" si="19"/>
        <v>1.1503525022884376</v>
      </c>
      <c r="AF61" s="53">
        <f t="shared" si="19"/>
        <v>1.1503525022884376</v>
      </c>
    </row>
    <row r="62" spans="1:32" hidden="1">
      <c r="B62" s="6"/>
      <c r="C62" s="759"/>
      <c r="D62" s="761"/>
      <c r="E62" s="24" t="s">
        <v>179</v>
      </c>
      <c r="F62" s="24" t="s">
        <v>62</v>
      </c>
      <c r="G62" s="75"/>
      <c r="H62" s="133">
        <f t="shared" ref="H62:AF62" si="20">1/H30*H50</f>
        <v>0.21765185411712454</v>
      </c>
      <c r="I62" s="134">
        <f t="shared" si="20"/>
        <v>0.21765185411712454</v>
      </c>
      <c r="J62" s="134">
        <f t="shared" si="20"/>
        <v>0.21765185411712454</v>
      </c>
      <c r="K62" s="134">
        <f t="shared" si="20"/>
        <v>0.21765185411712454</v>
      </c>
      <c r="L62" s="134">
        <f t="shared" si="20"/>
        <v>0.21765185411712454</v>
      </c>
      <c r="M62" s="134">
        <f t="shared" si="20"/>
        <v>0.21765185411712454</v>
      </c>
      <c r="N62" s="134">
        <f t="shared" si="20"/>
        <v>0.21765185411712454</v>
      </c>
      <c r="O62" s="134">
        <f t="shared" si="20"/>
        <v>0.21765185411712454</v>
      </c>
      <c r="P62" s="134">
        <f t="shared" si="20"/>
        <v>0.21765185411712454</v>
      </c>
      <c r="Q62" s="134">
        <f t="shared" si="20"/>
        <v>0.21765185411712454</v>
      </c>
      <c r="R62" s="134">
        <f t="shared" si="20"/>
        <v>0.21765185411712454</v>
      </c>
      <c r="S62" s="134">
        <f t="shared" si="20"/>
        <v>0.21765185411712454</v>
      </c>
      <c r="T62" s="134">
        <f t="shared" si="20"/>
        <v>0.21765185411712454</v>
      </c>
      <c r="U62" s="134">
        <f t="shared" si="20"/>
        <v>0.21765185411712454</v>
      </c>
      <c r="V62" s="134">
        <f t="shared" si="20"/>
        <v>0.21765185411712454</v>
      </c>
      <c r="W62" s="134">
        <f t="shared" si="20"/>
        <v>0.21765185411712454</v>
      </c>
      <c r="X62" s="134">
        <f t="shared" si="20"/>
        <v>0.21765185411712454</v>
      </c>
      <c r="Y62" s="134">
        <f t="shared" si="20"/>
        <v>0.21765185411712454</v>
      </c>
      <c r="Z62" s="134">
        <f t="shared" si="20"/>
        <v>0.21765185411712454</v>
      </c>
      <c r="AA62" s="134">
        <f t="shared" si="20"/>
        <v>0.21765185411712454</v>
      </c>
      <c r="AB62" s="134">
        <f t="shared" si="20"/>
        <v>0.21765185411712454</v>
      </c>
      <c r="AC62" s="134">
        <f t="shared" si="20"/>
        <v>0.21765185411712454</v>
      </c>
      <c r="AD62" s="134">
        <f t="shared" si="20"/>
        <v>0.21765185411712454</v>
      </c>
      <c r="AE62" s="134">
        <f t="shared" si="20"/>
        <v>0.21765185411712454</v>
      </c>
      <c r="AF62" s="134">
        <f t="shared" si="20"/>
        <v>0.21765185411712454</v>
      </c>
    </row>
    <row r="63" spans="1:32" hidden="1">
      <c r="A63" s="476"/>
      <c r="B63" s="6"/>
      <c r="C63" s="759"/>
      <c r="D63" s="761"/>
      <c r="E63" s="24" t="s">
        <v>16</v>
      </c>
      <c r="F63" s="24" t="s">
        <v>62</v>
      </c>
      <c r="G63" s="75"/>
      <c r="H63" s="68">
        <f t="shared" ref="H63:AF63" si="21">-1/H30*H29*(H51*$E$12/3.6)</f>
        <v>0</v>
      </c>
      <c r="I63" s="53">
        <f t="shared" si="21"/>
        <v>0</v>
      </c>
      <c r="J63" s="53">
        <f t="shared" si="21"/>
        <v>0</v>
      </c>
      <c r="K63" s="53">
        <f t="shared" si="21"/>
        <v>0</v>
      </c>
      <c r="L63" s="53">
        <f t="shared" si="21"/>
        <v>0</v>
      </c>
      <c r="M63" s="53">
        <f t="shared" si="21"/>
        <v>0</v>
      </c>
      <c r="N63" s="53">
        <f t="shared" si="21"/>
        <v>0</v>
      </c>
      <c r="O63" s="53">
        <f t="shared" si="21"/>
        <v>0</v>
      </c>
      <c r="P63" s="53">
        <f t="shared" si="21"/>
        <v>0</v>
      </c>
      <c r="Q63" s="53">
        <f t="shared" si="21"/>
        <v>0</v>
      </c>
      <c r="R63" s="53">
        <f t="shared" si="21"/>
        <v>0</v>
      </c>
      <c r="S63" s="53">
        <f t="shared" si="21"/>
        <v>0</v>
      </c>
      <c r="T63" s="53">
        <f t="shared" si="21"/>
        <v>0</v>
      </c>
      <c r="U63" s="53">
        <f t="shared" si="21"/>
        <v>0</v>
      </c>
      <c r="V63" s="53">
        <f t="shared" si="21"/>
        <v>0</v>
      </c>
      <c r="W63" s="53">
        <f t="shared" si="21"/>
        <v>0</v>
      </c>
      <c r="X63" s="53">
        <f t="shared" si="21"/>
        <v>0</v>
      </c>
      <c r="Y63" s="53">
        <f t="shared" si="21"/>
        <v>0</v>
      </c>
      <c r="Z63" s="53">
        <f t="shared" si="21"/>
        <v>0</v>
      </c>
      <c r="AA63" s="53">
        <f t="shared" si="21"/>
        <v>0</v>
      </c>
      <c r="AB63" s="53">
        <f t="shared" si="21"/>
        <v>0</v>
      </c>
      <c r="AC63" s="53">
        <f t="shared" si="21"/>
        <v>0</v>
      </c>
      <c r="AD63" s="53">
        <f t="shared" si="21"/>
        <v>0</v>
      </c>
      <c r="AE63" s="53">
        <f t="shared" si="21"/>
        <v>0</v>
      </c>
      <c r="AF63" s="53">
        <f t="shared" si="21"/>
        <v>0</v>
      </c>
    </row>
    <row r="64" spans="1:32" hidden="1">
      <c r="A64" s="476"/>
      <c r="B64" s="6"/>
      <c r="C64" s="467"/>
      <c r="D64" s="468"/>
      <c r="E64" s="24" t="s">
        <v>144</v>
      </c>
      <c r="F64" s="24" t="s">
        <v>62</v>
      </c>
      <c r="G64" s="75"/>
      <c r="H64" s="68">
        <f>-1/H30*H29*VLOOKUP("eltilskud-"&amp;$G$21,'Tilskud og afgifter'!$D$11:$AD$52,MATCH(H16,'Tilskud og afgifter'!$D$11:$AD$11,0),FALSE)</f>
        <v>0</v>
      </c>
      <c r="I64" s="53">
        <f>-1/I30*I29*VLOOKUP("eltilskud-"&amp;$G$21,'Tilskud og afgifter'!$D$11:$AD$52,MATCH(I16,'Tilskud og afgifter'!$D$11:$AD$11,0),FALSE)</f>
        <v>0</v>
      </c>
      <c r="J64" s="53">
        <f>-1/J30*J29*VLOOKUP("eltilskud-"&amp;$G$21,'Tilskud og afgifter'!$D$11:$AD$52,MATCH(J16,'Tilskud og afgifter'!$D$11:$AD$11,0),FALSE)</f>
        <v>0</v>
      </c>
      <c r="K64" s="53">
        <f>-1/K30*K29*VLOOKUP("eltilskud-"&amp;$G$21,'Tilskud og afgifter'!$D$11:$AD$52,MATCH(K16,'Tilskud og afgifter'!$D$11:$AD$11,0),FALSE)</f>
        <v>0</v>
      </c>
      <c r="L64" s="53">
        <f>-1/L30*L29*VLOOKUP("eltilskud-"&amp;$G$21,'Tilskud og afgifter'!$D$11:$AD$52,MATCH(L16,'Tilskud og afgifter'!$D$11:$AD$11,0),FALSE)</f>
        <v>0</v>
      </c>
      <c r="M64" s="53">
        <f>-1/M30*M29*VLOOKUP("eltilskud-"&amp;$G$21,'Tilskud og afgifter'!$D$11:$AD$52,MATCH(M16,'Tilskud og afgifter'!$D$11:$AD$11,0),FALSE)</f>
        <v>0</v>
      </c>
      <c r="N64" s="53">
        <f>-1/N30*N29*VLOOKUP("eltilskud-"&amp;$G$21,'Tilskud og afgifter'!$D$11:$AD$52,MATCH(N16,'Tilskud og afgifter'!$D$11:$AD$11,0),FALSE)</f>
        <v>0</v>
      </c>
      <c r="O64" s="53">
        <f>-1/O30*O29*VLOOKUP("eltilskud-"&amp;$G$21,'Tilskud og afgifter'!$D$11:$AD$52,MATCH(O16,'Tilskud og afgifter'!$D$11:$AD$11,0),FALSE)</f>
        <v>0</v>
      </c>
      <c r="P64" s="53">
        <f>-1/P30*P29*VLOOKUP("eltilskud-"&amp;$G$21,'Tilskud og afgifter'!$D$11:$AD$52,MATCH(P16,'Tilskud og afgifter'!$D$11:$AD$11,0),FALSE)</f>
        <v>0</v>
      </c>
      <c r="Q64" s="53">
        <f>-1/Q30*Q29*VLOOKUP("eltilskud-"&amp;$G$21,'Tilskud og afgifter'!$D$11:$AD$52,MATCH(Q16,'Tilskud og afgifter'!$D$11:$AD$11,0),FALSE)</f>
        <v>0</v>
      </c>
      <c r="R64" s="53">
        <f>-1/R30*R29*VLOOKUP("eltilskud-"&amp;$G$21,'Tilskud og afgifter'!$D$11:$AD$52,MATCH(R16,'Tilskud og afgifter'!$D$11:$AD$11,0),FALSE)</f>
        <v>0</v>
      </c>
      <c r="S64" s="53">
        <f>-1/S30*S29*VLOOKUP("eltilskud-"&amp;$G$21,'Tilskud og afgifter'!$D$11:$AD$52,MATCH(S16,'Tilskud og afgifter'!$D$11:$AD$11,0),FALSE)</f>
        <v>0</v>
      </c>
      <c r="T64" s="53">
        <f>-1/T30*T29*VLOOKUP("eltilskud-"&amp;$G$21,'Tilskud og afgifter'!$D$11:$AD$52,MATCH(T16,'Tilskud og afgifter'!$D$11:$AD$11,0),FALSE)</f>
        <v>0</v>
      </c>
      <c r="U64" s="53">
        <f>-1/U30*U29*VLOOKUP("eltilskud-"&amp;$G$21,'Tilskud og afgifter'!$D$11:$AD$52,MATCH(U16,'Tilskud og afgifter'!$D$11:$AD$11,0),FALSE)</f>
        <v>0</v>
      </c>
      <c r="V64" s="53">
        <f>-1/V30*V29*VLOOKUP("eltilskud-"&amp;$G$21,'Tilskud og afgifter'!$D$11:$AD$52,MATCH(V16,'Tilskud og afgifter'!$D$11:$AD$11,0),FALSE)</f>
        <v>0</v>
      </c>
      <c r="W64" s="53">
        <f>-1/W30*W29*VLOOKUP("eltilskud-"&amp;$G$21,'Tilskud og afgifter'!$D$11:$AD$52,MATCH(W16,'Tilskud og afgifter'!$D$11:$AD$11,0),FALSE)</f>
        <v>0</v>
      </c>
      <c r="X64" s="53">
        <f>-1/X30*X29*VLOOKUP("eltilskud-"&amp;$G$21,'Tilskud og afgifter'!$D$11:$AD$52,MATCH(X16,'Tilskud og afgifter'!$D$11:$AD$11,0),FALSE)</f>
        <v>0</v>
      </c>
      <c r="Y64" s="53">
        <f>-1/Y30*Y29*VLOOKUP("eltilskud-"&amp;$G$21,'Tilskud og afgifter'!$D$11:$AD$52,MATCH(Y16,'Tilskud og afgifter'!$D$11:$AD$11,0),FALSE)</f>
        <v>0</v>
      </c>
      <c r="Z64" s="53">
        <f>-1/Z30*Z29*VLOOKUP("eltilskud-"&amp;$G$21,'Tilskud og afgifter'!$D$11:$AD$52,MATCH(Z16,'Tilskud og afgifter'!$D$11:$AD$11,0),FALSE)</f>
        <v>0</v>
      </c>
      <c r="AA64" s="53">
        <f>-1/AA30*AA29*VLOOKUP("eltilskud-"&amp;$G$21,'Tilskud og afgifter'!$D$11:$AD$52,MATCH(AA16,'Tilskud og afgifter'!$D$11:$AD$11,0),FALSE)</f>
        <v>0</v>
      </c>
      <c r="AB64" s="53">
        <f>-1/AB30*AB29*VLOOKUP("eltilskud-"&amp;$G$21,'Tilskud og afgifter'!$D$11:$AD$52,MATCH(AB16,'Tilskud og afgifter'!$D$11:$AD$11,0),FALSE)</f>
        <v>0</v>
      </c>
      <c r="AC64" s="53">
        <f>-1/AC30*AC29*VLOOKUP("eltilskud-"&amp;$G$21,'Tilskud og afgifter'!$D$11:$AD$52,MATCH(AC16,'Tilskud og afgifter'!$D$11:$AD$11,0),FALSE)</f>
        <v>0</v>
      </c>
      <c r="AD64" s="53">
        <f>-1/AD30*AD29*VLOOKUP("eltilskud-"&amp;$G$21,'Tilskud og afgifter'!$D$11:$AD$52,MATCH(AD16,'Tilskud og afgifter'!$D$11:$AD$11,0),FALSE)</f>
        <v>0</v>
      </c>
      <c r="AE64" s="53">
        <f>-1/AE30*AE29*VLOOKUP("eltilskud-"&amp;$G$21,'Tilskud og afgifter'!$D$11:$AD$52,MATCH(AE16,'Tilskud og afgifter'!$D$11:$AD$11,0),FALSE)</f>
        <v>0</v>
      </c>
      <c r="AF64" s="53">
        <f>-1/AF30*AF29*VLOOKUP("eltilskud-"&amp;$G$21,'Tilskud og afgifter'!$D$11:$AD$52,MATCH(AF16,'Tilskud og afgifter'!$D$11:$AD$11,0),FALSE)</f>
        <v>0</v>
      </c>
    </row>
    <row r="65" spans="2:33" hidden="1">
      <c r="B65" s="6"/>
      <c r="C65" s="469"/>
      <c r="D65" s="470"/>
      <c r="E65" s="25" t="s">
        <v>17</v>
      </c>
      <c r="F65" s="25" t="s">
        <v>62</v>
      </c>
      <c r="G65" s="76"/>
      <c r="H65" s="68">
        <f>H40</f>
        <v>0</v>
      </c>
      <c r="I65" s="53">
        <f t="shared" ref="I65:AF65" si="22">I40</f>
        <v>0</v>
      </c>
      <c r="J65" s="53">
        <f t="shared" si="22"/>
        <v>0</v>
      </c>
      <c r="K65" s="53">
        <f t="shared" si="22"/>
        <v>0</v>
      </c>
      <c r="L65" s="53">
        <f t="shared" si="22"/>
        <v>0</v>
      </c>
      <c r="M65" s="53">
        <f t="shared" si="22"/>
        <v>0</v>
      </c>
      <c r="N65" s="53">
        <f t="shared" si="22"/>
        <v>0</v>
      </c>
      <c r="O65" s="53">
        <f t="shared" si="22"/>
        <v>0</v>
      </c>
      <c r="P65" s="53">
        <f t="shared" si="22"/>
        <v>0</v>
      </c>
      <c r="Q65" s="53">
        <f t="shared" si="22"/>
        <v>0</v>
      </c>
      <c r="R65" s="53">
        <f t="shared" si="22"/>
        <v>0</v>
      </c>
      <c r="S65" s="53">
        <f t="shared" si="22"/>
        <v>0</v>
      </c>
      <c r="T65" s="53">
        <f t="shared" si="22"/>
        <v>0</v>
      </c>
      <c r="U65" s="53">
        <f t="shared" si="22"/>
        <v>0</v>
      </c>
      <c r="V65" s="53">
        <f t="shared" si="22"/>
        <v>0</v>
      </c>
      <c r="W65" s="53">
        <f t="shared" si="22"/>
        <v>0</v>
      </c>
      <c r="X65" s="53">
        <f t="shared" si="22"/>
        <v>0</v>
      </c>
      <c r="Y65" s="53">
        <f t="shared" si="22"/>
        <v>0</v>
      </c>
      <c r="Z65" s="53">
        <f t="shared" si="22"/>
        <v>0</v>
      </c>
      <c r="AA65" s="53">
        <f t="shared" si="22"/>
        <v>0</v>
      </c>
      <c r="AB65" s="53">
        <f t="shared" si="22"/>
        <v>0</v>
      </c>
      <c r="AC65" s="53">
        <f t="shared" si="22"/>
        <v>0</v>
      </c>
      <c r="AD65" s="53">
        <f t="shared" si="22"/>
        <v>0</v>
      </c>
      <c r="AE65" s="53">
        <f t="shared" si="22"/>
        <v>0</v>
      </c>
      <c r="AF65" s="53">
        <f t="shared" si="22"/>
        <v>0</v>
      </c>
    </row>
    <row r="66" spans="2:33" s="80" customFormat="1" hidden="1">
      <c r="B66" s="81"/>
      <c r="C66" s="82"/>
      <c r="D66" s="82"/>
      <c r="E66" s="83" t="s">
        <v>136</v>
      </c>
      <c r="F66" s="83" t="s">
        <v>62</v>
      </c>
      <c r="G66" s="83"/>
      <c r="H66" s="97">
        <f t="shared" ref="H66:AF66" si="23">IF(H24=0,0,SUM(H52:H63))</f>
        <v>0</v>
      </c>
      <c r="I66" s="96">
        <f t="shared" si="23"/>
        <v>0</v>
      </c>
      <c r="J66" s="96">
        <f t="shared" si="23"/>
        <v>0</v>
      </c>
      <c r="K66" s="96">
        <f t="shared" si="23"/>
        <v>0</v>
      </c>
      <c r="L66" s="96">
        <f t="shared" si="23"/>
        <v>53.487922607473088</v>
      </c>
      <c r="M66" s="96">
        <f t="shared" si="23"/>
        <v>53.970237454347227</v>
      </c>
      <c r="N66" s="96">
        <f t="shared" si="23"/>
        <v>54.454677864399343</v>
      </c>
      <c r="O66" s="96">
        <f t="shared" si="23"/>
        <v>54.941096770791695</v>
      </c>
      <c r="P66" s="96">
        <f t="shared" si="23"/>
        <v>55.429349155247877</v>
      </c>
      <c r="Q66" s="96">
        <f t="shared" si="23"/>
        <v>55.919292026810609</v>
      </c>
      <c r="R66" s="96">
        <f t="shared" si="23"/>
        <v>56.21879420628045</v>
      </c>
      <c r="S66" s="96">
        <f t="shared" si="23"/>
        <v>56.518538421832581</v>
      </c>
      <c r="T66" s="96">
        <f t="shared" si="23"/>
        <v>56.818519900695257</v>
      </c>
      <c r="U66" s="96">
        <f t="shared" si="23"/>
        <v>57.118733920246164</v>
      </c>
      <c r="V66" s="96">
        <f t="shared" si="23"/>
        <v>57.419175807411868</v>
      </c>
      <c r="W66" s="96">
        <f t="shared" si="23"/>
        <v>57.672337593330781</v>
      </c>
      <c r="X66" s="96">
        <f t="shared" si="23"/>
        <v>57.925824199559159</v>
      </c>
      <c r="Y66" s="96">
        <f t="shared" si="23"/>
        <v>58.179628519623641</v>
      </c>
      <c r="Z66" s="96">
        <f t="shared" si="23"/>
        <v>58.433743517072379</v>
      </c>
      <c r="AA66" s="96">
        <f t="shared" si="23"/>
        <v>58.688162224715583</v>
      </c>
      <c r="AB66" s="96">
        <f t="shared" si="23"/>
        <v>58.922794508444611</v>
      </c>
      <c r="AC66" s="96">
        <f t="shared" si="23"/>
        <v>59.157503481162763</v>
      </c>
      <c r="AD66" s="96">
        <f t="shared" si="23"/>
        <v>59.392282221553742</v>
      </c>
      <c r="AE66" s="96">
        <f t="shared" si="23"/>
        <v>59.627123874396119</v>
      </c>
      <c r="AF66" s="96">
        <f t="shared" si="23"/>
        <v>59.862021649874038</v>
      </c>
      <c r="AG66" s="81"/>
    </row>
    <row r="67" spans="2:33" hidden="1">
      <c r="B67" s="3"/>
      <c r="C67" s="82"/>
      <c r="D67" s="82"/>
      <c r="E67" s="83" t="s">
        <v>137</v>
      </c>
      <c r="F67" s="83" t="s">
        <v>62</v>
      </c>
      <c r="G67" s="83"/>
      <c r="H67" s="97">
        <f>SUM(H54:H63)</f>
        <v>51.535379253058103</v>
      </c>
      <c r="I67" s="96">
        <f t="shared" ref="I67:AF67" si="24">SUM(I54:I63)</f>
        <v>52.467861032177332</v>
      </c>
      <c r="J67" s="96">
        <f t="shared" si="24"/>
        <v>53.094608485326852</v>
      </c>
      <c r="K67" s="96">
        <f t="shared" si="24"/>
        <v>53.105828053160884</v>
      </c>
      <c r="L67" s="96">
        <f t="shared" si="24"/>
        <v>53.487922607473088</v>
      </c>
      <c r="M67" s="96">
        <f t="shared" si="24"/>
        <v>53.970237454347227</v>
      </c>
      <c r="N67" s="96">
        <f t="shared" si="24"/>
        <v>54.454677864399343</v>
      </c>
      <c r="O67" s="96">
        <f t="shared" si="24"/>
        <v>54.941096770791695</v>
      </c>
      <c r="P67" s="96">
        <f t="shared" si="24"/>
        <v>55.429349155247877</v>
      </c>
      <c r="Q67" s="96">
        <f t="shared" si="24"/>
        <v>55.919292026810609</v>
      </c>
      <c r="R67" s="96">
        <f t="shared" si="24"/>
        <v>56.21879420628045</v>
      </c>
      <c r="S67" s="96">
        <f t="shared" si="24"/>
        <v>56.518538421832581</v>
      </c>
      <c r="T67" s="96">
        <f t="shared" si="24"/>
        <v>56.818519900695257</v>
      </c>
      <c r="U67" s="96">
        <f t="shared" si="24"/>
        <v>57.118733920246164</v>
      </c>
      <c r="V67" s="96">
        <f t="shared" si="24"/>
        <v>57.419175807411868</v>
      </c>
      <c r="W67" s="96">
        <f t="shared" si="24"/>
        <v>57.672337593330781</v>
      </c>
      <c r="X67" s="96">
        <f t="shared" si="24"/>
        <v>57.925824199559159</v>
      </c>
      <c r="Y67" s="96">
        <f t="shared" si="24"/>
        <v>58.179628519623641</v>
      </c>
      <c r="Z67" s="96">
        <f t="shared" si="24"/>
        <v>58.433743517072379</v>
      </c>
      <c r="AA67" s="96">
        <f t="shared" si="24"/>
        <v>58.688162224715583</v>
      </c>
      <c r="AB67" s="96">
        <f t="shared" si="24"/>
        <v>58.922794508444611</v>
      </c>
      <c r="AC67" s="96">
        <f t="shared" si="24"/>
        <v>59.157503481162763</v>
      </c>
      <c r="AD67" s="96">
        <f t="shared" si="24"/>
        <v>59.392282221553742</v>
      </c>
      <c r="AE67" s="96">
        <f t="shared" si="24"/>
        <v>59.627123874396119</v>
      </c>
      <c r="AF67" s="96">
        <f t="shared" si="24"/>
        <v>59.862021649874038</v>
      </c>
    </row>
    <row r="68" spans="2:33" hidden="1">
      <c r="B68" s="3"/>
      <c r="C68" s="3"/>
      <c r="D68" s="3"/>
      <c r="E68" s="3"/>
      <c r="F68" s="3"/>
      <c r="G68" s="3"/>
      <c r="H68" s="3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</row>
    <row r="69" spans="2:33" hidden="1">
      <c r="B69" s="3"/>
      <c r="C69" s="3"/>
      <c r="D69" s="3"/>
      <c r="E69" s="3"/>
      <c r="F69" s="3"/>
      <c r="G69" s="3"/>
      <c r="H69" s="3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</row>
    <row r="70" spans="2:33" hidden="1"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</row>
    <row r="71" spans="2:33"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</row>
  </sheetData>
  <sheetProtection algorithmName="SHA-512" hashValue="lqlbCEoMnam43ZA+d9GzHxH7cWu/gBQFVt183XuaSzXBGlQZn1HVTaNtwDO30aR8zYj5h4xXzr/Pt/mu7y/hRQ==" saltValue="HF1ARqpJDZ97QzBSA60MwQ==" spinCount="100000" sheet="1" objects="1" scenarios="1"/>
  <mergeCells count="5">
    <mergeCell ref="D32:D37"/>
    <mergeCell ref="C39:C51"/>
    <mergeCell ref="D41:D50"/>
    <mergeCell ref="C52:C63"/>
    <mergeCell ref="D52:D63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0000000}">
          <x14:formula1>
            <xm:f>Admin!$C$4:$C$6</xm:f>
          </x14:formula1>
          <xm:sqref>W22</xm:sqref>
        </x14:dataValidation>
        <x14:dataValidation type="list" allowBlank="1" showInputMessage="1" showErrorMessage="1" xr:uid="{00000000-0002-0000-0B00-000001000000}">
          <x14:formula1>
            <xm:f>'Brændsels- og elpriser'!$E$12:$Q$12</xm:f>
          </x14:formula1>
          <xm:sqref>W21</xm:sqref>
        </x14:dataValidation>
        <x14:dataValidation type="list" allowBlank="1" showInputMessage="1" showErrorMessage="1" xr:uid="{00000000-0002-0000-0B00-000002000000}">
          <x14:formula1>
            <xm:f>Admin!$D$4:$D$5</xm:f>
          </x14:formula1>
          <xm:sqref>I12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>
    <tabColor rgb="FFE49490"/>
  </sheetPr>
  <dimension ref="A1:AG71"/>
  <sheetViews>
    <sheetView topLeftCell="A71" zoomScale="80" zoomScaleNormal="80" workbookViewId="0">
      <selection activeCell="A93" sqref="A93"/>
    </sheetView>
  </sheetViews>
  <sheetFormatPr defaultColWidth="9.109375" defaultRowHeight="14.4"/>
  <cols>
    <col min="1" max="2" width="2.6640625" style="1" customWidth="1"/>
    <col min="3" max="3" width="20.5546875" style="1" customWidth="1"/>
    <col min="4" max="4" width="7.44140625" style="1" customWidth="1"/>
    <col min="5" max="5" width="18.5546875" style="1" customWidth="1"/>
    <col min="6" max="7" width="13.88671875" style="1" customWidth="1"/>
    <col min="8" max="8" width="9.5546875" style="1" customWidth="1"/>
    <col min="9" max="11" width="9.44140625" style="1" bestFit="1" customWidth="1"/>
    <col min="12" max="12" width="10.6640625" style="1" customWidth="1"/>
    <col min="13" max="14" width="9.44140625" style="1" bestFit="1" customWidth="1"/>
    <col min="15" max="32" width="8.6640625" style="1" customWidth="1"/>
    <col min="33" max="33" width="2.6640625" style="3" customWidth="1"/>
    <col min="34" max="16384" width="9.109375" style="1"/>
  </cols>
  <sheetData>
    <row r="1" spans="2:32" hidden="1"/>
    <row r="2" spans="2:32" hidden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2:32" ht="20.399999999999999" hidden="1" thickBot="1">
      <c r="B3" s="3"/>
      <c r="C3" s="2" t="s">
        <v>159</v>
      </c>
      <c r="D3" s="2" t="str">
        <f>VLOOKUP(C3,'Tekniske data'!C6:S29,MATCH("Titel",'Tekniske data'!C5:S5,0),FALSE)</f>
        <v>Avedøreværket blok 1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2:32" ht="15" hidden="1" thickTop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2:32" hidden="1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spans="2:32" hidden="1">
      <c r="B6" s="3"/>
      <c r="C6" s="51" t="s">
        <v>39</v>
      </c>
      <c r="D6" s="42" t="s">
        <v>195</v>
      </c>
      <c r="E6" s="42"/>
      <c r="F6" s="3"/>
      <c r="G6" s="55" t="s">
        <v>45</v>
      </c>
      <c r="H6" s="55"/>
      <c r="I6" s="55"/>
      <c r="J6" s="3"/>
      <c r="K6" s="50"/>
      <c r="L6" s="55" t="s">
        <v>142</v>
      </c>
      <c r="M6" s="5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2:32" hidden="1">
      <c r="B7" s="3"/>
      <c r="C7" s="36"/>
      <c r="D7" s="20"/>
      <c r="E7" s="37"/>
      <c r="F7" s="3"/>
      <c r="G7" s="62"/>
      <c r="H7" s="58"/>
      <c r="I7" s="59"/>
      <c r="J7" s="3"/>
      <c r="K7" s="6"/>
      <c r="L7" s="138" t="s">
        <v>33</v>
      </c>
      <c r="M7" s="139" t="s">
        <v>34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</row>
    <row r="8" spans="2:32" hidden="1">
      <c r="B8" s="3"/>
      <c r="C8" s="52" t="s">
        <v>58</v>
      </c>
      <c r="D8" s="22"/>
      <c r="E8" s="70">
        <f>Sammenligning!G10</f>
        <v>2019</v>
      </c>
      <c r="F8" s="34"/>
      <c r="G8" s="52" t="s">
        <v>326</v>
      </c>
      <c r="H8" s="8"/>
      <c r="I8" s="60">
        <f>VLOOKUP($C$3,'Tekniske data'!$C$6:$R$37,MATCH(G8,'Tekniske data'!$C$5:$R$5,0),FALSE)</f>
        <v>2017</v>
      </c>
      <c r="J8" s="3"/>
      <c r="K8" s="6"/>
      <c r="L8" s="140">
        <v>24</v>
      </c>
      <c r="M8" s="141">
        <v>298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</row>
    <row r="9" spans="2:32" hidden="1">
      <c r="B9" s="3"/>
      <c r="C9" s="52" t="s">
        <v>336</v>
      </c>
      <c r="D9" s="22"/>
      <c r="E9" s="71">
        <f>Sammenligning!G11</f>
        <v>0.04</v>
      </c>
      <c r="F9" s="34"/>
      <c r="G9" s="52" t="s">
        <v>46</v>
      </c>
      <c r="H9" s="24"/>
      <c r="I9" s="61">
        <v>30</v>
      </c>
      <c r="J9" s="3"/>
      <c r="K9" s="6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 spans="2:32" hidden="1">
      <c r="B10" s="3"/>
      <c r="C10" s="52" t="s">
        <v>60</v>
      </c>
      <c r="D10" s="22"/>
      <c r="E10" s="70" t="str">
        <f>Sammenligning!G13</f>
        <v>ENS's priser fra 2019</v>
      </c>
      <c r="F10" s="35"/>
      <c r="G10" s="72" t="s">
        <v>145</v>
      </c>
      <c r="H10" s="8"/>
      <c r="I10" s="60">
        <f>VLOOKUP($C$3,'Tekniske data'!$C$6:$R$37,MATCH(G10,'Tekniske data'!$C$5:$R$5,0),FALSE)</f>
        <v>254</v>
      </c>
      <c r="J10" s="3"/>
      <c r="K10" s="6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 spans="2:32" hidden="1">
      <c r="B11" s="3"/>
      <c r="C11" s="52" t="s">
        <v>138</v>
      </c>
      <c r="D11" s="8"/>
      <c r="E11" s="112">
        <f>VLOOKUP(E8,Inflation,2,FALSE)/VLOOKUP(2014,Inflation,2,FALSE)</f>
        <v>1.0837932575720344</v>
      </c>
      <c r="F11" s="34"/>
      <c r="G11" s="459"/>
      <c r="H11" s="460"/>
      <c r="I11" s="461"/>
      <c r="J11" s="3"/>
      <c r="K11" s="6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 spans="2:32" hidden="1">
      <c r="B12" s="3"/>
      <c r="C12" s="52" t="s">
        <v>307</v>
      </c>
      <c r="D12" s="8"/>
      <c r="E12" s="71">
        <f>Sammenligning!G15</f>
        <v>1.05</v>
      </c>
      <c r="F12" s="35"/>
      <c r="G12" s="457"/>
      <c r="H12" s="457"/>
      <c r="I12" s="458"/>
      <c r="J12" s="3"/>
      <c r="K12" s="6"/>
      <c r="L12" s="178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</row>
    <row r="13" spans="2:32" hidden="1">
      <c r="B13" s="3"/>
      <c r="C13" s="173" t="s">
        <v>154</v>
      </c>
      <c r="D13" s="19"/>
      <c r="E13" s="177">
        <v>7.42</v>
      </c>
      <c r="F13" s="34"/>
      <c r="G13" s="6"/>
      <c r="H13" s="6"/>
      <c r="I13" s="6"/>
      <c r="J13" s="3"/>
      <c r="K13" s="6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idden="1">
      <c r="B14" s="3"/>
      <c r="C14" s="6"/>
      <c r="D14" s="6"/>
      <c r="E14" s="6"/>
      <c r="F14" s="34"/>
      <c r="G14" s="34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2:32" hidden="1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2:32" hidden="1">
      <c r="B16" s="3"/>
      <c r="C16" s="18"/>
      <c r="D16" s="18"/>
      <c r="E16" s="18"/>
      <c r="F16" s="18"/>
      <c r="G16" s="179">
        <f>I8</f>
        <v>2017</v>
      </c>
      <c r="H16" s="180">
        <v>2016</v>
      </c>
      <c r="I16" s="18">
        <v>2017</v>
      </c>
      <c r="J16" s="18">
        <v>2018</v>
      </c>
      <c r="K16" s="18">
        <v>2019</v>
      </c>
      <c r="L16" s="18">
        <v>2020</v>
      </c>
      <c r="M16" s="18">
        <v>2021</v>
      </c>
      <c r="N16" s="18">
        <v>2022</v>
      </c>
      <c r="O16" s="18">
        <v>2023</v>
      </c>
      <c r="P16" s="18">
        <v>2024</v>
      </c>
      <c r="Q16" s="18">
        <v>2025</v>
      </c>
      <c r="R16" s="18">
        <v>2026</v>
      </c>
      <c r="S16" s="18">
        <v>2027</v>
      </c>
      <c r="T16" s="18">
        <v>2028</v>
      </c>
      <c r="U16" s="18">
        <v>2029</v>
      </c>
      <c r="V16" s="18">
        <v>2030</v>
      </c>
      <c r="W16" s="18">
        <v>2031</v>
      </c>
      <c r="X16" s="18">
        <v>2032</v>
      </c>
      <c r="Y16" s="18">
        <v>2033</v>
      </c>
      <c r="Z16" s="18">
        <v>2034</v>
      </c>
      <c r="AA16" s="18">
        <v>2035</v>
      </c>
      <c r="AB16" s="18">
        <v>2036</v>
      </c>
      <c r="AC16" s="18">
        <v>2037</v>
      </c>
      <c r="AD16" s="18">
        <v>2038</v>
      </c>
      <c r="AE16" s="18">
        <v>2039</v>
      </c>
      <c r="AF16" s="18">
        <v>2040</v>
      </c>
    </row>
    <row r="17" spans="2:32" hidden="1">
      <c r="B17" s="3"/>
      <c r="C17" s="31"/>
      <c r="D17" s="31"/>
      <c r="E17" s="31"/>
      <c r="F17" s="31"/>
      <c r="G17" s="74"/>
      <c r="H17" s="89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</row>
    <row r="18" spans="2:32" hidden="1">
      <c r="B18" s="3"/>
      <c r="C18" s="31"/>
      <c r="D18" s="31"/>
      <c r="E18" s="31"/>
      <c r="F18" s="31"/>
      <c r="G18" s="74"/>
      <c r="H18" s="89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</row>
    <row r="19" spans="2:32" hidden="1">
      <c r="B19" s="3"/>
      <c r="C19" s="131" t="s">
        <v>51</v>
      </c>
      <c r="D19" s="31"/>
      <c r="E19" s="22" t="s">
        <v>2</v>
      </c>
      <c r="F19" s="22" t="s">
        <v>30</v>
      </c>
      <c r="G19" s="85">
        <v>0</v>
      </c>
      <c r="H19" s="72" t="s">
        <v>331</v>
      </c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65"/>
      <c r="X19" s="21"/>
      <c r="Y19" s="21"/>
      <c r="Z19" s="21"/>
      <c r="AA19" s="21"/>
      <c r="AB19" s="21"/>
      <c r="AC19" s="21"/>
      <c r="AD19" s="21"/>
      <c r="AE19" s="21"/>
      <c r="AF19" s="21"/>
    </row>
    <row r="20" spans="2:32" hidden="1">
      <c r="B20" s="3"/>
      <c r="C20" s="31"/>
      <c r="D20" s="31"/>
      <c r="E20" s="22" t="s">
        <v>29</v>
      </c>
      <c r="F20" s="22" t="s">
        <v>10</v>
      </c>
      <c r="G20" s="85">
        <f>G19*$I$10</f>
        <v>0</v>
      </c>
      <c r="H20" s="72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65"/>
      <c r="X20" s="21"/>
      <c r="Y20" s="21"/>
      <c r="Z20" s="21"/>
      <c r="AA20" s="21"/>
      <c r="AB20" s="21"/>
      <c r="AC20" s="21"/>
      <c r="AD20" s="21"/>
      <c r="AE20" s="21"/>
      <c r="AF20" s="21"/>
    </row>
    <row r="21" spans="2:32" hidden="1">
      <c r="B21" s="3"/>
      <c r="C21" s="31"/>
      <c r="D21" s="31"/>
      <c r="E21" s="22" t="s">
        <v>20</v>
      </c>
      <c r="F21" s="22"/>
      <c r="G21" s="175" t="str">
        <f>VLOOKUP($C$3,'Tekniske data'!$C$6:$R$37,MATCH(E21,'Tekniske data'!$C$5:$R$5,0),FALSE)</f>
        <v>Træpiller</v>
      </c>
      <c r="H21" s="72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73"/>
      <c r="X21" s="21"/>
      <c r="Y21" s="21"/>
      <c r="Z21" s="21"/>
      <c r="AA21" s="21"/>
      <c r="AB21" s="21"/>
      <c r="AC21" s="21"/>
      <c r="AD21" s="21"/>
      <c r="AE21" s="21"/>
      <c r="AF21" s="21"/>
    </row>
    <row r="22" spans="2:32" hidden="1">
      <c r="B22" s="3"/>
      <c r="C22" s="31"/>
      <c r="D22" s="31"/>
      <c r="E22" s="22" t="s">
        <v>22</v>
      </c>
      <c r="F22" s="22"/>
      <c r="G22" s="175" t="str">
        <f>VLOOKUP($C$3,'Tekniske data'!$C$6:$R$37,MATCH(E22,'Tekniske data'!$C$5:$R$5,0),FALSE)</f>
        <v>Udtag</v>
      </c>
      <c r="H22" s="72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158"/>
      <c r="X22" s="21"/>
      <c r="Y22" s="21"/>
      <c r="Z22" s="21"/>
      <c r="AA22" s="21"/>
      <c r="AB22" s="21"/>
      <c r="AC22" s="21"/>
      <c r="AD22" s="21"/>
      <c r="AE22" s="21"/>
      <c r="AF22" s="21"/>
    </row>
    <row r="23" spans="2:32" hidden="1">
      <c r="B23" s="3"/>
      <c r="C23" s="32"/>
      <c r="D23" s="32"/>
      <c r="E23" s="23"/>
      <c r="F23" s="23"/>
      <c r="G23" s="77"/>
      <c r="H23" s="88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</row>
    <row r="24" spans="2:32" hidden="1">
      <c r="B24" s="3"/>
      <c r="C24" s="65" t="s">
        <v>197</v>
      </c>
      <c r="D24" s="56"/>
      <c r="E24" s="22" t="s">
        <v>5</v>
      </c>
      <c r="F24" s="22" t="s">
        <v>12</v>
      </c>
      <c r="G24" s="60"/>
      <c r="H24" s="92">
        <f>VLOOKUP($C$3,'Samlet hovedstaden -alle værker'!$C$278:$AC$295,MATCH(H$16,'Samlet hovedstaden -alle værker'!$C$277:$AC$277,0),FALSE)*1000</f>
        <v>3284787.1055063005</v>
      </c>
      <c r="I24" s="92">
        <f>VLOOKUP($C$3,'Samlet hovedstaden -alle værker'!$C$278:$AC$295,MATCH(I$16,'Samlet hovedstaden -alle værker'!$C$277:$AC$277,0),FALSE)*1000</f>
        <v>3284787.1055063005</v>
      </c>
      <c r="J24" s="92">
        <f>VLOOKUP($C$3,'Samlet hovedstaden -alle værker'!$C$278:$AC$295,MATCH(J$16,'Samlet hovedstaden -alle værker'!$C$277:$AC$277,0),FALSE)*1000</f>
        <v>3284787.1055063005</v>
      </c>
      <c r="K24" s="92">
        <f>VLOOKUP($C$3,'Samlet hovedstaden -alle værker'!$C$278:$AC$295,MATCH(K$16,'Samlet hovedstaden -alle værker'!$C$277:$AC$277,0),FALSE)*1000</f>
        <v>3284787.1055063005</v>
      </c>
      <c r="L24" s="92">
        <f>VLOOKUP($C$3,'Samlet hovedstaden -alle værker'!$C$278:$AC$295,MATCH(L$16,'Samlet hovedstaden -alle værker'!$C$277:$AC$277,0),FALSE)*1000</f>
        <v>2228551.282576561</v>
      </c>
      <c r="M24" s="92">
        <f>VLOOKUP($C$3,'Samlet hovedstaden -alle værker'!$C$278:$AC$295,MATCH(M$16,'Samlet hovedstaden -alle værker'!$C$277:$AC$277,0),FALSE)*1000</f>
        <v>1782841.0260612485</v>
      </c>
      <c r="N24" s="92">
        <f>VLOOKUP($C$3,'Samlet hovedstaden -alle værker'!$C$278:$AC$295,MATCH(N$16,'Samlet hovedstaden -alle værker'!$C$277:$AC$277,0),FALSE)*1000</f>
        <v>1337130.7695459363</v>
      </c>
      <c r="O24" s="92">
        <f>VLOOKUP($C$3,'Samlet hovedstaden -alle værker'!$C$278:$AC$295,MATCH(O$16,'Samlet hovedstaden -alle værker'!$C$277:$AC$277,0),FALSE)*1000</f>
        <v>891420.51303062425</v>
      </c>
      <c r="P24" s="92">
        <f>VLOOKUP($C$3,'Samlet hovedstaden -alle værker'!$C$278:$AC$295,MATCH(P$16,'Samlet hovedstaden -alle værker'!$C$277:$AC$277,0),FALSE)*1000</f>
        <v>445710.25651531207</v>
      </c>
      <c r="Q24" s="92">
        <f>VLOOKUP($C$3,'Samlet hovedstaden -alle værker'!$C$278:$AC$295,MATCH(Q$16,'Samlet hovedstaden -alle værker'!$C$277:$AC$277,0),FALSE)*1000</f>
        <v>0</v>
      </c>
      <c r="R24" s="92">
        <f>VLOOKUP($C$3,'Samlet hovedstaden -alle værker'!$C$278:$AC$295,MATCH(R$16,'Samlet hovedstaden -alle værker'!$C$277:$AC$277,0),FALSE)*1000</f>
        <v>0</v>
      </c>
      <c r="S24" s="92">
        <f>VLOOKUP($C$3,'Samlet hovedstaden -alle værker'!$C$278:$AC$295,MATCH(S$16,'Samlet hovedstaden -alle værker'!$C$277:$AC$277,0),FALSE)*1000</f>
        <v>0</v>
      </c>
      <c r="T24" s="92">
        <f>VLOOKUP($C$3,'Samlet hovedstaden -alle værker'!$C$278:$AC$295,MATCH(T$16,'Samlet hovedstaden -alle værker'!$C$277:$AC$277,0),FALSE)*1000</f>
        <v>0</v>
      </c>
      <c r="U24" s="92">
        <f>VLOOKUP($C$3,'Samlet hovedstaden -alle værker'!$C$278:$AC$295,MATCH(U$16,'Samlet hovedstaden -alle værker'!$C$277:$AC$277,0),FALSE)*1000</f>
        <v>0</v>
      </c>
      <c r="V24" s="92">
        <f>VLOOKUP($C$3,'Samlet hovedstaden -alle værker'!$C$278:$AC$295,MATCH(V$16,'Samlet hovedstaden -alle værker'!$C$277:$AC$277,0),FALSE)*1000</f>
        <v>0</v>
      </c>
      <c r="W24" s="92">
        <f>VLOOKUP($C$3,'Samlet hovedstaden -alle værker'!$C$278:$AC$295,MATCH(W$16,'Samlet hovedstaden -alle værker'!$C$277:$AC$277,0),FALSE)*1000</f>
        <v>0</v>
      </c>
      <c r="X24" s="92">
        <f>VLOOKUP($C$3,'Samlet hovedstaden -alle værker'!$C$278:$AC$295,MATCH(X$16,'Samlet hovedstaden -alle værker'!$C$277:$AC$277,0),FALSE)*1000</f>
        <v>0</v>
      </c>
      <c r="Y24" s="92">
        <f>VLOOKUP($C$3,'Samlet hovedstaden -alle værker'!$C$278:$AC$295,MATCH(Y$16,'Samlet hovedstaden -alle værker'!$C$277:$AC$277,0),FALSE)*1000</f>
        <v>0</v>
      </c>
      <c r="Z24" s="92">
        <f>VLOOKUP($C$3,'Samlet hovedstaden -alle værker'!$C$278:$AC$295,MATCH(Z$16,'Samlet hovedstaden -alle værker'!$C$277:$AC$277,0),FALSE)*1000</f>
        <v>0</v>
      </c>
      <c r="AA24" s="92">
        <f>VLOOKUP($C$3,'Samlet hovedstaden -alle værker'!$C$278:$AC$295,MATCH(AA$16,'Samlet hovedstaden -alle værker'!$C$277:$AC$277,0),FALSE)*1000</f>
        <v>0</v>
      </c>
      <c r="AB24" s="92">
        <f>VLOOKUP($C$3,'Samlet hovedstaden -alle værker'!$C$278:$AC$295,MATCH(AB$16,'Samlet hovedstaden -alle værker'!$C$277:$AC$277,0),FALSE)*1000</f>
        <v>0</v>
      </c>
      <c r="AC24" s="92">
        <f>VLOOKUP($C$3,'Samlet hovedstaden -alle værker'!$C$278:$AC$295,MATCH(AC$16,'Samlet hovedstaden -alle værker'!$C$277:$AC$277,0),FALSE)*1000</f>
        <v>0</v>
      </c>
      <c r="AD24" s="92">
        <f>VLOOKUP($C$3,'Samlet hovedstaden -alle værker'!$C$278:$AC$295,MATCH(AD$16,'Samlet hovedstaden -alle værker'!$C$277:$AC$277,0),FALSE)*1000</f>
        <v>0</v>
      </c>
      <c r="AE24" s="92">
        <f>VLOOKUP($C$3,'Samlet hovedstaden -alle værker'!$C$278:$AC$295,MATCH(AE$16,'Samlet hovedstaden -alle værker'!$C$277:$AC$277,0),FALSE)*1000</f>
        <v>0</v>
      </c>
      <c r="AF24" s="92">
        <f>VLOOKUP($C$3,'Samlet hovedstaden -alle værker'!$C$278:$AC$295,MATCH(AF$16,'Samlet hovedstaden -alle værker'!$C$277:$AC$277,0),FALSE)*1000</f>
        <v>0</v>
      </c>
    </row>
    <row r="25" spans="2:32" hidden="1">
      <c r="B25" s="3"/>
      <c r="C25" s="56"/>
      <c r="D25" s="56"/>
      <c r="E25" s="22" t="s">
        <v>155</v>
      </c>
      <c r="F25" s="22"/>
      <c r="G25" s="60"/>
      <c r="H25" s="69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</row>
    <row r="26" spans="2:32" hidden="1">
      <c r="B26" s="3"/>
      <c r="C26" s="58"/>
      <c r="D26" s="58"/>
      <c r="E26" s="106"/>
      <c r="F26" s="106"/>
      <c r="G26" s="107"/>
      <c r="H26" s="108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</row>
    <row r="27" spans="2:32" hidden="1">
      <c r="B27" s="3"/>
      <c r="C27" s="56"/>
      <c r="D27" s="56"/>
      <c r="E27" s="22" t="s">
        <v>173</v>
      </c>
      <c r="F27" s="22" t="s">
        <v>147</v>
      </c>
      <c r="G27" s="126">
        <v>0</v>
      </c>
      <c r="H27" s="69">
        <f t="shared" ref="H27:W37" si="0">G27</f>
        <v>0</v>
      </c>
      <c r="I27" s="73">
        <f t="shared" si="0"/>
        <v>0</v>
      </c>
      <c r="J27" s="73">
        <f t="shared" si="0"/>
        <v>0</v>
      </c>
      <c r="K27" s="73">
        <f t="shared" si="0"/>
        <v>0</v>
      </c>
      <c r="L27" s="73">
        <f t="shared" si="0"/>
        <v>0</v>
      </c>
      <c r="M27" s="73">
        <f t="shared" si="0"/>
        <v>0</v>
      </c>
      <c r="N27" s="73">
        <f t="shared" si="0"/>
        <v>0</v>
      </c>
      <c r="O27" s="73">
        <f t="shared" si="0"/>
        <v>0</v>
      </c>
      <c r="P27" s="73">
        <f t="shared" si="0"/>
        <v>0</v>
      </c>
      <c r="Q27" s="73">
        <f t="shared" si="0"/>
        <v>0</v>
      </c>
      <c r="R27" s="73">
        <f t="shared" si="0"/>
        <v>0</v>
      </c>
      <c r="S27" s="73">
        <f t="shared" si="0"/>
        <v>0</v>
      </c>
      <c r="T27" s="73">
        <f t="shared" si="0"/>
        <v>0</v>
      </c>
      <c r="U27" s="73">
        <f t="shared" si="0"/>
        <v>0</v>
      </c>
      <c r="V27" s="73">
        <f t="shared" si="0"/>
        <v>0</v>
      </c>
      <c r="W27" s="73">
        <f t="shared" si="0"/>
        <v>0</v>
      </c>
      <c r="X27" s="73">
        <f t="shared" ref="X27:AB37" si="1">W27</f>
        <v>0</v>
      </c>
      <c r="Y27" s="73">
        <f t="shared" si="1"/>
        <v>0</v>
      </c>
      <c r="Z27" s="73">
        <f t="shared" si="1"/>
        <v>0</v>
      </c>
      <c r="AA27" s="73">
        <f t="shared" si="1"/>
        <v>0</v>
      </c>
      <c r="AB27" s="73">
        <f>AA27</f>
        <v>0</v>
      </c>
      <c r="AC27" s="73">
        <f t="shared" ref="AC27:AF37" si="2">AB27</f>
        <v>0</v>
      </c>
      <c r="AD27" s="73">
        <f t="shared" si="2"/>
        <v>0</v>
      </c>
      <c r="AE27" s="73">
        <f t="shared" si="2"/>
        <v>0</v>
      </c>
      <c r="AF27" s="73">
        <f t="shared" si="2"/>
        <v>0</v>
      </c>
    </row>
    <row r="28" spans="2:32" hidden="1">
      <c r="B28" s="3"/>
      <c r="C28" s="56"/>
      <c r="D28" s="56"/>
      <c r="E28" s="22" t="s">
        <v>196</v>
      </c>
      <c r="F28" s="22" t="s">
        <v>146</v>
      </c>
      <c r="G28" s="127">
        <f>VLOOKUP($C$3,'Tekniske data'!$C$6:$R$37,MATCH(E28,'Tekniske data'!$C$5:$R$5,0),FALSE)*$E$11</f>
        <v>5.7601045555639034</v>
      </c>
      <c r="H28" s="110">
        <f t="shared" si="0"/>
        <v>5.7601045555639034</v>
      </c>
      <c r="I28" s="111">
        <f t="shared" si="0"/>
        <v>5.7601045555639034</v>
      </c>
      <c r="J28" s="111">
        <f t="shared" si="0"/>
        <v>5.7601045555639034</v>
      </c>
      <c r="K28" s="111">
        <f t="shared" si="0"/>
        <v>5.7601045555639034</v>
      </c>
      <c r="L28" s="111">
        <f t="shared" si="0"/>
        <v>5.7601045555639034</v>
      </c>
      <c r="M28" s="111">
        <f t="shared" si="0"/>
        <v>5.7601045555639034</v>
      </c>
      <c r="N28" s="111">
        <f t="shared" si="0"/>
        <v>5.7601045555639034</v>
      </c>
      <c r="O28" s="111">
        <f t="shared" si="0"/>
        <v>5.7601045555639034</v>
      </c>
      <c r="P28" s="111">
        <f t="shared" si="0"/>
        <v>5.7601045555639034</v>
      </c>
      <c r="Q28" s="111">
        <f t="shared" si="0"/>
        <v>5.7601045555639034</v>
      </c>
      <c r="R28" s="111">
        <f t="shared" si="0"/>
        <v>5.7601045555639034</v>
      </c>
      <c r="S28" s="111">
        <f t="shared" si="0"/>
        <v>5.7601045555639034</v>
      </c>
      <c r="T28" s="111">
        <f t="shared" si="0"/>
        <v>5.7601045555639034</v>
      </c>
      <c r="U28" s="111">
        <f t="shared" si="0"/>
        <v>5.7601045555639034</v>
      </c>
      <c r="V28" s="111">
        <f t="shared" si="0"/>
        <v>5.7601045555639034</v>
      </c>
      <c r="W28" s="111">
        <f t="shared" si="0"/>
        <v>5.7601045555639034</v>
      </c>
      <c r="X28" s="111">
        <f t="shared" si="1"/>
        <v>5.7601045555639034</v>
      </c>
      <c r="Y28" s="111">
        <f t="shared" si="1"/>
        <v>5.7601045555639034</v>
      </c>
      <c r="Z28" s="111">
        <f t="shared" si="1"/>
        <v>5.7601045555639034</v>
      </c>
      <c r="AA28" s="111">
        <f t="shared" si="1"/>
        <v>5.7601045555639034</v>
      </c>
      <c r="AB28" s="111">
        <f t="shared" si="1"/>
        <v>5.7601045555639034</v>
      </c>
      <c r="AC28" s="111">
        <f t="shared" si="2"/>
        <v>5.7601045555639034</v>
      </c>
      <c r="AD28" s="111">
        <f t="shared" si="2"/>
        <v>5.7601045555639034</v>
      </c>
      <c r="AE28" s="111">
        <f t="shared" si="2"/>
        <v>5.7601045555639034</v>
      </c>
      <c r="AF28" s="111">
        <f t="shared" si="2"/>
        <v>5.7601045555639034</v>
      </c>
    </row>
    <row r="29" spans="2:32" hidden="1">
      <c r="B29" s="3"/>
      <c r="C29" s="56"/>
      <c r="D29" s="56"/>
      <c r="E29" s="22" t="s">
        <v>14</v>
      </c>
      <c r="F29" s="22"/>
      <c r="G29" s="127">
        <f>VLOOKUP($C$3,'Tekniske data'!$C$6:$R$37,MATCH(E29,'Tekniske data'!$C$5:$R$5,0),FALSE)</f>
        <v>0.31547169811320752</v>
      </c>
      <c r="H29" s="110">
        <f t="shared" si="0"/>
        <v>0.31547169811320752</v>
      </c>
      <c r="I29" s="111">
        <f t="shared" si="0"/>
        <v>0.31547169811320752</v>
      </c>
      <c r="J29" s="111">
        <f t="shared" si="0"/>
        <v>0.31547169811320752</v>
      </c>
      <c r="K29" s="111">
        <f t="shared" si="0"/>
        <v>0.31547169811320752</v>
      </c>
      <c r="L29" s="111">
        <f t="shared" si="0"/>
        <v>0.31547169811320752</v>
      </c>
      <c r="M29" s="111">
        <f t="shared" si="0"/>
        <v>0.31547169811320752</v>
      </c>
      <c r="N29" s="111">
        <f t="shared" si="0"/>
        <v>0.31547169811320752</v>
      </c>
      <c r="O29" s="111">
        <f t="shared" si="0"/>
        <v>0.31547169811320752</v>
      </c>
      <c r="P29" s="111">
        <f t="shared" si="0"/>
        <v>0.31547169811320752</v>
      </c>
      <c r="Q29" s="111">
        <f t="shared" si="0"/>
        <v>0.31547169811320752</v>
      </c>
      <c r="R29" s="111">
        <f t="shared" si="0"/>
        <v>0.31547169811320752</v>
      </c>
      <c r="S29" s="111">
        <f t="shared" si="0"/>
        <v>0.31547169811320752</v>
      </c>
      <c r="T29" s="111">
        <f t="shared" si="0"/>
        <v>0.31547169811320752</v>
      </c>
      <c r="U29" s="111">
        <f t="shared" si="0"/>
        <v>0.31547169811320752</v>
      </c>
      <c r="V29" s="111">
        <f t="shared" si="0"/>
        <v>0.31547169811320752</v>
      </c>
      <c r="W29" s="111">
        <f t="shared" si="0"/>
        <v>0.31547169811320752</v>
      </c>
      <c r="X29" s="111">
        <f t="shared" si="1"/>
        <v>0.31547169811320752</v>
      </c>
      <c r="Y29" s="111">
        <f t="shared" si="1"/>
        <v>0.31547169811320752</v>
      </c>
      <c r="Z29" s="111">
        <f t="shared" si="1"/>
        <v>0.31547169811320752</v>
      </c>
      <c r="AA29" s="111">
        <f t="shared" si="1"/>
        <v>0.31547169811320752</v>
      </c>
      <c r="AB29" s="111">
        <f t="shared" si="1"/>
        <v>0.31547169811320752</v>
      </c>
      <c r="AC29" s="111">
        <f t="shared" si="2"/>
        <v>0.31547169811320752</v>
      </c>
      <c r="AD29" s="111">
        <f t="shared" si="2"/>
        <v>0.31547169811320752</v>
      </c>
      <c r="AE29" s="111">
        <f t="shared" si="2"/>
        <v>0.31547169811320752</v>
      </c>
      <c r="AF29" s="111">
        <f t="shared" si="2"/>
        <v>0.31547169811320752</v>
      </c>
    </row>
    <row r="30" spans="2:32" hidden="1">
      <c r="B30" s="3"/>
      <c r="C30" s="56"/>
      <c r="D30" s="56"/>
      <c r="E30" s="22" t="s">
        <v>15</v>
      </c>
      <c r="F30" s="22"/>
      <c r="G30" s="127">
        <f>VLOOKUP($C$3,'Tekniske data'!$C$6:$R$37,MATCH(E30,'Tekniske data'!$C$5:$R$5,0),FALSE)</f>
        <v>0.5744654088050315</v>
      </c>
      <c r="H30" s="110">
        <f t="shared" si="0"/>
        <v>0.5744654088050315</v>
      </c>
      <c r="I30" s="111">
        <f t="shared" si="0"/>
        <v>0.5744654088050315</v>
      </c>
      <c r="J30" s="111">
        <f t="shared" si="0"/>
        <v>0.5744654088050315</v>
      </c>
      <c r="K30" s="111">
        <f t="shared" si="0"/>
        <v>0.5744654088050315</v>
      </c>
      <c r="L30" s="111">
        <f t="shared" si="0"/>
        <v>0.5744654088050315</v>
      </c>
      <c r="M30" s="111">
        <f t="shared" si="0"/>
        <v>0.5744654088050315</v>
      </c>
      <c r="N30" s="111">
        <f t="shared" si="0"/>
        <v>0.5744654088050315</v>
      </c>
      <c r="O30" s="111">
        <f t="shared" si="0"/>
        <v>0.5744654088050315</v>
      </c>
      <c r="P30" s="111">
        <f t="shared" si="0"/>
        <v>0.5744654088050315</v>
      </c>
      <c r="Q30" s="111">
        <f t="shared" si="0"/>
        <v>0.5744654088050315</v>
      </c>
      <c r="R30" s="111">
        <f t="shared" si="0"/>
        <v>0.5744654088050315</v>
      </c>
      <c r="S30" s="111">
        <f t="shared" si="0"/>
        <v>0.5744654088050315</v>
      </c>
      <c r="T30" s="111">
        <f t="shared" si="0"/>
        <v>0.5744654088050315</v>
      </c>
      <c r="U30" s="111">
        <f t="shared" si="0"/>
        <v>0.5744654088050315</v>
      </c>
      <c r="V30" s="111">
        <f t="shared" si="0"/>
        <v>0.5744654088050315</v>
      </c>
      <c r="W30" s="111">
        <f t="shared" si="0"/>
        <v>0.5744654088050315</v>
      </c>
      <c r="X30" s="111">
        <f t="shared" si="1"/>
        <v>0.5744654088050315</v>
      </c>
      <c r="Y30" s="111">
        <f t="shared" si="1"/>
        <v>0.5744654088050315</v>
      </c>
      <c r="Z30" s="111">
        <f t="shared" si="1"/>
        <v>0.5744654088050315</v>
      </c>
      <c r="AA30" s="111">
        <f t="shared" si="1"/>
        <v>0.5744654088050315</v>
      </c>
      <c r="AB30" s="111">
        <f t="shared" si="1"/>
        <v>0.5744654088050315</v>
      </c>
      <c r="AC30" s="111">
        <f t="shared" si="2"/>
        <v>0.5744654088050315</v>
      </c>
      <c r="AD30" s="111">
        <f t="shared" si="2"/>
        <v>0.5744654088050315</v>
      </c>
      <c r="AE30" s="111">
        <f t="shared" si="2"/>
        <v>0.5744654088050315</v>
      </c>
      <c r="AF30" s="111">
        <f t="shared" si="2"/>
        <v>0.5744654088050315</v>
      </c>
    </row>
    <row r="31" spans="2:32" hidden="1">
      <c r="B31" s="3"/>
      <c r="C31" s="130" t="s">
        <v>28</v>
      </c>
      <c r="D31" s="56"/>
      <c r="E31" s="22" t="s">
        <v>37</v>
      </c>
      <c r="F31" s="22" t="s">
        <v>12</v>
      </c>
      <c r="G31" s="128">
        <v>0</v>
      </c>
      <c r="H31" s="67">
        <f t="shared" si="0"/>
        <v>0</v>
      </c>
      <c r="I31" s="54">
        <f t="shared" si="0"/>
        <v>0</v>
      </c>
      <c r="J31" s="54">
        <f t="shared" si="0"/>
        <v>0</v>
      </c>
      <c r="K31" s="54">
        <f t="shared" si="0"/>
        <v>0</v>
      </c>
      <c r="L31" s="54">
        <f t="shared" si="0"/>
        <v>0</v>
      </c>
      <c r="M31" s="54">
        <f t="shared" si="0"/>
        <v>0</v>
      </c>
      <c r="N31" s="54">
        <f t="shared" si="0"/>
        <v>0</v>
      </c>
      <c r="O31" s="54">
        <f t="shared" si="0"/>
        <v>0</v>
      </c>
      <c r="P31" s="54">
        <f t="shared" si="0"/>
        <v>0</v>
      </c>
      <c r="Q31" s="54">
        <f t="shared" si="0"/>
        <v>0</v>
      </c>
      <c r="R31" s="54">
        <f t="shared" si="0"/>
        <v>0</v>
      </c>
      <c r="S31" s="54">
        <f t="shared" si="0"/>
        <v>0</v>
      </c>
      <c r="T31" s="54">
        <f t="shared" si="0"/>
        <v>0</v>
      </c>
      <c r="U31" s="54">
        <f t="shared" si="0"/>
        <v>0</v>
      </c>
      <c r="V31" s="54">
        <f t="shared" si="0"/>
        <v>0</v>
      </c>
      <c r="W31" s="54">
        <f t="shared" si="0"/>
        <v>0</v>
      </c>
      <c r="X31" s="54">
        <f t="shared" si="1"/>
        <v>0</v>
      </c>
      <c r="Y31" s="54">
        <f t="shared" si="1"/>
        <v>0</v>
      </c>
      <c r="Z31" s="54">
        <f t="shared" si="1"/>
        <v>0</v>
      </c>
      <c r="AA31" s="54">
        <f t="shared" si="1"/>
        <v>0</v>
      </c>
      <c r="AB31" s="54">
        <f t="shared" si="1"/>
        <v>0</v>
      </c>
      <c r="AC31" s="54">
        <f t="shared" si="2"/>
        <v>0</v>
      </c>
      <c r="AD31" s="54">
        <f t="shared" si="2"/>
        <v>0</v>
      </c>
      <c r="AE31" s="54">
        <f t="shared" si="2"/>
        <v>0</v>
      </c>
      <c r="AF31" s="54">
        <f t="shared" si="2"/>
        <v>0</v>
      </c>
    </row>
    <row r="32" spans="2:32" hidden="1">
      <c r="B32" s="3"/>
      <c r="C32" s="56"/>
      <c r="D32" s="755" t="s">
        <v>139</v>
      </c>
      <c r="E32" s="22" t="s">
        <v>106</v>
      </c>
      <c r="F32" s="22" t="s">
        <v>110</v>
      </c>
      <c r="G32" s="186"/>
      <c r="H32" s="129">
        <f>'Tekniske data'!T$13</f>
        <v>1.9</v>
      </c>
      <c r="I32" s="111">
        <f t="shared" si="0"/>
        <v>1.9</v>
      </c>
      <c r="J32" s="111">
        <f t="shared" si="0"/>
        <v>1.9</v>
      </c>
      <c r="K32" s="111">
        <f t="shared" si="0"/>
        <v>1.9</v>
      </c>
      <c r="L32" s="111">
        <f t="shared" si="0"/>
        <v>1.9</v>
      </c>
      <c r="M32" s="111">
        <f t="shared" si="0"/>
        <v>1.9</v>
      </c>
      <c r="N32" s="111">
        <f t="shared" si="0"/>
        <v>1.9</v>
      </c>
      <c r="O32" s="111">
        <f t="shared" si="0"/>
        <v>1.9</v>
      </c>
      <c r="P32" s="111">
        <f t="shared" si="0"/>
        <v>1.9</v>
      </c>
      <c r="Q32" s="111">
        <f t="shared" si="0"/>
        <v>1.9</v>
      </c>
      <c r="R32" s="111">
        <f t="shared" si="0"/>
        <v>1.9</v>
      </c>
      <c r="S32" s="111">
        <f t="shared" si="0"/>
        <v>1.9</v>
      </c>
      <c r="T32" s="111">
        <f t="shared" si="0"/>
        <v>1.9</v>
      </c>
      <c r="U32" s="111">
        <f t="shared" si="0"/>
        <v>1.9</v>
      </c>
      <c r="V32" s="111">
        <f t="shared" si="0"/>
        <v>1.9</v>
      </c>
      <c r="W32" s="111">
        <f t="shared" si="0"/>
        <v>1.9</v>
      </c>
      <c r="X32" s="111">
        <f t="shared" si="1"/>
        <v>1.9</v>
      </c>
      <c r="Y32" s="111">
        <f t="shared" si="1"/>
        <v>1.9</v>
      </c>
      <c r="Z32" s="111">
        <f t="shared" si="1"/>
        <v>1.9</v>
      </c>
      <c r="AA32" s="111">
        <f t="shared" si="1"/>
        <v>1.9</v>
      </c>
      <c r="AB32" s="111">
        <f t="shared" si="1"/>
        <v>1.9</v>
      </c>
      <c r="AC32" s="111">
        <f t="shared" si="2"/>
        <v>1.9</v>
      </c>
      <c r="AD32" s="111">
        <f t="shared" si="2"/>
        <v>1.9</v>
      </c>
      <c r="AE32" s="111">
        <f t="shared" si="2"/>
        <v>1.9</v>
      </c>
      <c r="AF32" s="111">
        <f t="shared" si="2"/>
        <v>1.9</v>
      </c>
    </row>
    <row r="33" spans="2:32" hidden="1">
      <c r="B33" s="3"/>
      <c r="C33" s="56"/>
      <c r="D33" s="755"/>
      <c r="E33" s="22" t="s">
        <v>107</v>
      </c>
      <c r="F33" s="22" t="s">
        <v>110</v>
      </c>
      <c r="G33" s="186"/>
      <c r="H33" s="129">
        <f>'Tekniske data'!U$13</f>
        <v>81</v>
      </c>
      <c r="I33" s="111">
        <f t="shared" si="0"/>
        <v>81</v>
      </c>
      <c r="J33" s="111">
        <f t="shared" si="0"/>
        <v>81</v>
      </c>
      <c r="K33" s="111">
        <f t="shared" si="0"/>
        <v>81</v>
      </c>
      <c r="L33" s="111">
        <f t="shared" si="0"/>
        <v>81</v>
      </c>
      <c r="M33" s="111">
        <f t="shared" si="0"/>
        <v>81</v>
      </c>
      <c r="N33" s="111">
        <f t="shared" si="0"/>
        <v>81</v>
      </c>
      <c r="O33" s="111">
        <f t="shared" si="0"/>
        <v>81</v>
      </c>
      <c r="P33" s="111">
        <f t="shared" si="0"/>
        <v>81</v>
      </c>
      <c r="Q33" s="111">
        <f t="shared" si="0"/>
        <v>81</v>
      </c>
      <c r="R33" s="111">
        <f t="shared" si="0"/>
        <v>81</v>
      </c>
      <c r="S33" s="111">
        <f t="shared" si="0"/>
        <v>81</v>
      </c>
      <c r="T33" s="111">
        <f t="shared" si="0"/>
        <v>81</v>
      </c>
      <c r="U33" s="111">
        <f t="shared" si="0"/>
        <v>81</v>
      </c>
      <c r="V33" s="111">
        <f t="shared" si="0"/>
        <v>81</v>
      </c>
      <c r="W33" s="111">
        <f t="shared" si="0"/>
        <v>81</v>
      </c>
      <c r="X33" s="111">
        <f t="shared" si="1"/>
        <v>81</v>
      </c>
      <c r="Y33" s="111">
        <f t="shared" si="1"/>
        <v>81</v>
      </c>
      <c r="Z33" s="111">
        <f t="shared" si="1"/>
        <v>81</v>
      </c>
      <c r="AA33" s="111">
        <f t="shared" si="1"/>
        <v>81</v>
      </c>
      <c r="AB33" s="111">
        <f t="shared" si="1"/>
        <v>81</v>
      </c>
      <c r="AC33" s="111">
        <f t="shared" si="2"/>
        <v>81</v>
      </c>
      <c r="AD33" s="111">
        <f t="shared" si="2"/>
        <v>81</v>
      </c>
      <c r="AE33" s="111">
        <f t="shared" si="2"/>
        <v>81</v>
      </c>
      <c r="AF33" s="111">
        <f t="shared" si="2"/>
        <v>81</v>
      </c>
    </row>
    <row r="34" spans="2:32" hidden="1">
      <c r="B34" s="3"/>
      <c r="C34" s="56"/>
      <c r="D34" s="755"/>
      <c r="E34" s="22" t="s">
        <v>108</v>
      </c>
      <c r="F34" s="22" t="s">
        <v>110</v>
      </c>
      <c r="G34" s="121"/>
      <c r="H34" s="129">
        <f>'Tekniske data'!V$13</f>
        <v>4.82</v>
      </c>
      <c r="I34" s="54">
        <f t="shared" si="0"/>
        <v>4.82</v>
      </c>
      <c r="J34" s="54">
        <f t="shared" si="0"/>
        <v>4.82</v>
      </c>
      <c r="K34" s="54">
        <f t="shared" si="0"/>
        <v>4.82</v>
      </c>
      <c r="L34" s="54">
        <f t="shared" si="0"/>
        <v>4.82</v>
      </c>
      <c r="M34" s="54">
        <f t="shared" si="0"/>
        <v>4.82</v>
      </c>
      <c r="N34" s="54">
        <f t="shared" si="0"/>
        <v>4.82</v>
      </c>
      <c r="O34" s="54">
        <f t="shared" si="0"/>
        <v>4.82</v>
      </c>
      <c r="P34" s="54">
        <f t="shared" si="0"/>
        <v>4.82</v>
      </c>
      <c r="Q34" s="54">
        <f t="shared" si="0"/>
        <v>4.82</v>
      </c>
      <c r="R34" s="54">
        <f t="shared" si="0"/>
        <v>4.82</v>
      </c>
      <c r="S34" s="54">
        <f t="shared" si="0"/>
        <v>4.82</v>
      </c>
      <c r="T34" s="54">
        <f t="shared" si="0"/>
        <v>4.82</v>
      </c>
      <c r="U34" s="54">
        <f t="shared" si="0"/>
        <v>4.82</v>
      </c>
      <c r="V34" s="54">
        <f t="shared" si="0"/>
        <v>4.82</v>
      </c>
      <c r="W34" s="54">
        <f t="shared" si="0"/>
        <v>4.82</v>
      </c>
      <c r="X34" s="54">
        <f t="shared" si="1"/>
        <v>4.82</v>
      </c>
      <c r="Y34" s="54">
        <f t="shared" si="1"/>
        <v>4.82</v>
      </c>
      <c r="Z34" s="54">
        <f t="shared" si="1"/>
        <v>4.82</v>
      </c>
      <c r="AA34" s="54">
        <f t="shared" si="1"/>
        <v>4.82</v>
      </c>
      <c r="AB34" s="54">
        <f t="shared" si="1"/>
        <v>4.82</v>
      </c>
      <c r="AC34" s="54">
        <f t="shared" si="2"/>
        <v>4.82</v>
      </c>
      <c r="AD34" s="54">
        <f t="shared" si="2"/>
        <v>4.82</v>
      </c>
      <c r="AE34" s="54">
        <f t="shared" si="2"/>
        <v>4.82</v>
      </c>
      <c r="AF34" s="54">
        <f t="shared" si="2"/>
        <v>4.82</v>
      </c>
    </row>
    <row r="35" spans="2:32" hidden="1">
      <c r="B35" s="3"/>
      <c r="C35" s="56"/>
      <c r="D35" s="755"/>
      <c r="E35" s="22" t="s">
        <v>105</v>
      </c>
      <c r="F35" s="24" t="s">
        <v>32</v>
      </c>
      <c r="G35" s="86"/>
      <c r="H35" s="129">
        <f>'Tekniske data'!W$13</f>
        <v>0</v>
      </c>
      <c r="I35" s="54">
        <f t="shared" si="0"/>
        <v>0</v>
      </c>
      <c r="J35" s="54">
        <f t="shared" si="0"/>
        <v>0</v>
      </c>
      <c r="K35" s="54">
        <f t="shared" si="0"/>
        <v>0</v>
      </c>
      <c r="L35" s="54">
        <f t="shared" si="0"/>
        <v>0</v>
      </c>
      <c r="M35" s="54">
        <f t="shared" si="0"/>
        <v>0</v>
      </c>
      <c r="N35" s="54">
        <f t="shared" si="0"/>
        <v>0</v>
      </c>
      <c r="O35" s="54">
        <f t="shared" si="0"/>
        <v>0</v>
      </c>
      <c r="P35" s="54">
        <f t="shared" si="0"/>
        <v>0</v>
      </c>
      <c r="Q35" s="54">
        <f t="shared" si="0"/>
        <v>0</v>
      </c>
      <c r="R35" s="54">
        <f t="shared" si="0"/>
        <v>0</v>
      </c>
      <c r="S35" s="54">
        <f t="shared" si="0"/>
        <v>0</v>
      </c>
      <c r="T35" s="54">
        <f t="shared" si="0"/>
        <v>0</v>
      </c>
      <c r="U35" s="54">
        <f t="shared" si="0"/>
        <v>0</v>
      </c>
      <c r="V35" s="54">
        <f t="shared" si="0"/>
        <v>0</v>
      </c>
      <c r="W35" s="54">
        <f t="shared" si="0"/>
        <v>0</v>
      </c>
      <c r="X35" s="54">
        <f t="shared" si="1"/>
        <v>0</v>
      </c>
      <c r="Y35" s="54">
        <f t="shared" si="1"/>
        <v>0</v>
      </c>
      <c r="Z35" s="54">
        <f t="shared" si="1"/>
        <v>0</v>
      </c>
      <c r="AA35" s="54">
        <f t="shared" si="1"/>
        <v>0</v>
      </c>
      <c r="AB35" s="54">
        <f t="shared" si="1"/>
        <v>0</v>
      </c>
      <c r="AC35" s="54">
        <f t="shared" si="2"/>
        <v>0</v>
      </c>
      <c r="AD35" s="54">
        <f t="shared" si="2"/>
        <v>0</v>
      </c>
      <c r="AE35" s="54">
        <f t="shared" si="2"/>
        <v>0</v>
      </c>
      <c r="AF35" s="54">
        <f t="shared" si="2"/>
        <v>0</v>
      </c>
    </row>
    <row r="36" spans="2:32" hidden="1">
      <c r="B36" s="3"/>
      <c r="C36" s="56"/>
      <c r="D36" s="755"/>
      <c r="E36" s="22" t="s">
        <v>33</v>
      </c>
      <c r="F36" s="24" t="s">
        <v>110</v>
      </c>
      <c r="G36" s="121"/>
      <c r="H36" s="129">
        <f>'Tekniske data'!X$13</f>
        <v>3.1</v>
      </c>
      <c r="I36" s="54">
        <f t="shared" si="0"/>
        <v>3.1</v>
      </c>
      <c r="J36" s="54">
        <f t="shared" si="0"/>
        <v>3.1</v>
      </c>
      <c r="K36" s="54">
        <f t="shared" si="0"/>
        <v>3.1</v>
      </c>
      <c r="L36" s="54">
        <f t="shared" si="0"/>
        <v>3.1</v>
      </c>
      <c r="M36" s="54">
        <f t="shared" si="0"/>
        <v>3.1</v>
      </c>
      <c r="N36" s="54">
        <f t="shared" si="0"/>
        <v>3.1</v>
      </c>
      <c r="O36" s="54">
        <f t="shared" si="0"/>
        <v>3.1</v>
      </c>
      <c r="P36" s="54">
        <f t="shared" si="0"/>
        <v>3.1</v>
      </c>
      <c r="Q36" s="54">
        <f t="shared" si="0"/>
        <v>3.1</v>
      </c>
      <c r="R36" s="54">
        <f t="shared" si="0"/>
        <v>3.1</v>
      </c>
      <c r="S36" s="54">
        <f t="shared" si="0"/>
        <v>3.1</v>
      </c>
      <c r="T36" s="54">
        <f t="shared" si="0"/>
        <v>3.1</v>
      </c>
      <c r="U36" s="54">
        <f t="shared" si="0"/>
        <v>3.1</v>
      </c>
      <c r="V36" s="54">
        <f t="shared" si="0"/>
        <v>3.1</v>
      </c>
      <c r="W36" s="54">
        <f t="shared" si="0"/>
        <v>3.1</v>
      </c>
      <c r="X36" s="54">
        <f t="shared" si="1"/>
        <v>3.1</v>
      </c>
      <c r="Y36" s="54">
        <f t="shared" si="1"/>
        <v>3.1</v>
      </c>
      <c r="Z36" s="54">
        <f t="shared" si="1"/>
        <v>3.1</v>
      </c>
      <c r="AA36" s="54">
        <f t="shared" si="1"/>
        <v>3.1</v>
      </c>
      <c r="AB36" s="54">
        <f t="shared" si="1"/>
        <v>3.1</v>
      </c>
      <c r="AC36" s="54">
        <f t="shared" si="2"/>
        <v>3.1</v>
      </c>
      <c r="AD36" s="54">
        <f t="shared" si="2"/>
        <v>3.1</v>
      </c>
      <c r="AE36" s="54">
        <f t="shared" si="2"/>
        <v>3.1</v>
      </c>
      <c r="AF36" s="54">
        <f t="shared" si="2"/>
        <v>3.1</v>
      </c>
    </row>
    <row r="37" spans="2:32" hidden="1">
      <c r="B37" s="3"/>
      <c r="C37" s="56"/>
      <c r="D37" s="755"/>
      <c r="E37" s="22" t="s">
        <v>34</v>
      </c>
      <c r="F37" s="24" t="s">
        <v>110</v>
      </c>
      <c r="G37" s="121"/>
      <c r="H37" s="129">
        <f>'Tekniske data'!Y$13</f>
        <v>0.8</v>
      </c>
      <c r="I37" s="54">
        <f t="shared" si="0"/>
        <v>0.8</v>
      </c>
      <c r="J37" s="54">
        <f t="shared" si="0"/>
        <v>0.8</v>
      </c>
      <c r="K37" s="54">
        <f t="shared" si="0"/>
        <v>0.8</v>
      </c>
      <c r="L37" s="54">
        <f t="shared" si="0"/>
        <v>0.8</v>
      </c>
      <c r="M37" s="54">
        <f t="shared" si="0"/>
        <v>0.8</v>
      </c>
      <c r="N37" s="54">
        <f t="shared" si="0"/>
        <v>0.8</v>
      </c>
      <c r="O37" s="54">
        <f t="shared" si="0"/>
        <v>0.8</v>
      </c>
      <c r="P37" s="54">
        <f t="shared" si="0"/>
        <v>0.8</v>
      </c>
      <c r="Q37" s="54">
        <f t="shared" si="0"/>
        <v>0.8</v>
      </c>
      <c r="R37" s="54">
        <f t="shared" si="0"/>
        <v>0.8</v>
      </c>
      <c r="S37" s="54">
        <f t="shared" si="0"/>
        <v>0.8</v>
      </c>
      <c r="T37" s="54">
        <f t="shared" si="0"/>
        <v>0.8</v>
      </c>
      <c r="U37" s="54">
        <f t="shared" si="0"/>
        <v>0.8</v>
      </c>
      <c r="V37" s="54">
        <f t="shared" si="0"/>
        <v>0.8</v>
      </c>
      <c r="W37" s="54">
        <f t="shared" si="0"/>
        <v>0.8</v>
      </c>
      <c r="X37" s="54">
        <f t="shared" si="1"/>
        <v>0.8</v>
      </c>
      <c r="Y37" s="54">
        <f t="shared" si="1"/>
        <v>0.8</v>
      </c>
      <c r="Z37" s="54">
        <f t="shared" si="1"/>
        <v>0.8</v>
      </c>
      <c r="AA37" s="54">
        <f t="shared" si="1"/>
        <v>0.8</v>
      </c>
      <c r="AB37" s="54">
        <f t="shared" si="1"/>
        <v>0.8</v>
      </c>
      <c r="AC37" s="54">
        <f t="shared" si="2"/>
        <v>0.8</v>
      </c>
      <c r="AD37" s="54">
        <f t="shared" si="2"/>
        <v>0.8</v>
      </c>
      <c r="AE37" s="54">
        <f t="shared" si="2"/>
        <v>0.8</v>
      </c>
      <c r="AF37" s="54">
        <f t="shared" si="2"/>
        <v>0.8</v>
      </c>
    </row>
    <row r="38" spans="2:32" hidden="1">
      <c r="B38" s="3"/>
      <c r="C38" s="32"/>
      <c r="D38" s="32"/>
      <c r="E38" s="25"/>
      <c r="F38" s="25"/>
      <c r="G38" s="76"/>
      <c r="H38" s="90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</row>
    <row r="39" spans="2:32" hidden="1">
      <c r="B39" s="3"/>
      <c r="C39" s="756" t="s">
        <v>35</v>
      </c>
      <c r="D39" s="31"/>
      <c r="E39" s="41" t="s">
        <v>41</v>
      </c>
      <c r="F39" s="41" t="s">
        <v>42</v>
      </c>
      <c r="G39" s="75"/>
      <c r="H39" s="87">
        <f>HLOOKUP($G$21&amp;"-"&amp;$E$10,'Brændsels- og elpriser'!$E$13:$AG$39,MATCH(H16,'Brændsels- og elpriser'!$D$13:$D$39,0),FALSE)*'Brændsels- og elpriser'!$H$9</f>
        <v>65.677497950996042</v>
      </c>
      <c r="I39" s="94">
        <f>HLOOKUP($G$21&amp;"-"&amp;$E$10,'Brændsels- og elpriser'!$E$13:$AG$39,MATCH(I16,'Brændsels- og elpriser'!$D$13:$D$39,0),FALSE)*'Brændsels- og elpriser'!$H$9</f>
        <v>52</v>
      </c>
      <c r="J39" s="94">
        <f>HLOOKUP($G$21&amp;"-"&amp;$E$10,'Brændsels- og elpriser'!$E$13:$AG$39,MATCH(J16,'Brændsels- og elpriser'!$D$13:$D$39,0),FALSE)*'Brændsels- og elpriser'!$H$9</f>
        <v>68.561951137011945</v>
      </c>
      <c r="K39" s="94">
        <f>HLOOKUP($G$21&amp;"-"&amp;$E$10,'Brændsels- og elpriser'!$E$13:$AG$39,MATCH(K16,'Brændsels- og elpriser'!$D$13:$D$39,0),FALSE)*'Brændsels- og elpriser'!$H$9</f>
        <v>68.038851536010483</v>
      </c>
      <c r="L39" s="94">
        <f>HLOOKUP($G$21&amp;"-"&amp;$E$10,'Brændsels- og elpriser'!$E$13:$AG$39,MATCH(L16,'Brændsels- og elpriser'!$D$13:$D$39,0),FALSE)*'Brændsels- og elpriser'!$H$9</f>
        <v>67.268189007444789</v>
      </c>
      <c r="M39" s="94">
        <f>HLOOKUP($G$21&amp;"-"&amp;$E$10,'Brændsels- og elpriser'!$E$13:$AG$39,MATCH(M16,'Brændsels- og elpriser'!$D$13:$D$39,0),FALSE)*'Brændsels- og elpriser'!$H$9</f>
        <v>67.05964719552162</v>
      </c>
      <c r="N39" s="94">
        <f>HLOOKUP($G$21&amp;"-"&amp;$E$10,'Brændsels- og elpriser'!$E$13:$AG$39,MATCH(N16,'Brændsels- og elpriser'!$D$13:$D$39,0),FALSE)*'Brændsels- og elpriser'!$H$9</f>
        <v>66.924775506353853</v>
      </c>
      <c r="O39" s="94">
        <f>HLOOKUP($G$21&amp;"-"&amp;$E$10,'Brændsels- og elpriser'!$E$13:$AG$39,MATCH(O16,'Brændsels- og elpriser'!$D$13:$D$39,0),FALSE)*'Brændsels- og elpriser'!$H$9</f>
        <v>66.823916324802212</v>
      </c>
      <c r="P39" s="94">
        <f>HLOOKUP($G$21&amp;"-"&amp;$E$10,'Brændsels- og elpriser'!$E$13:$AG$39,MATCH(P16,'Brændsels- og elpriser'!$D$13:$D$39,0),FALSE)*'Brændsels- og elpriser'!$H$9</f>
        <v>66.766250958343946</v>
      </c>
      <c r="Q39" s="94">
        <f>HLOOKUP($G$21&amp;"-"&amp;$E$10,'Brændsels- og elpriser'!$E$13:$AG$39,MATCH(Q16,'Brændsels- og elpriser'!$D$13:$D$39,0),FALSE)*'Brændsels- og elpriser'!$H$9</f>
        <v>66.701962398902808</v>
      </c>
      <c r="R39" s="94">
        <f>HLOOKUP($G$21&amp;"-"&amp;$E$10,'Brændsels- og elpriser'!$E$13:$AG$39,MATCH(R16,'Brændsels- og elpriser'!$D$13:$D$39,0),FALSE)*'Brændsels- og elpriser'!$H$9</f>
        <v>66.945663552216786</v>
      </c>
      <c r="S39" s="94">
        <f>HLOOKUP($G$21&amp;"-"&amp;$E$10,'Brændsels- og elpriser'!$E$13:$AG$39,MATCH(S16,'Brændsels- og elpriser'!$D$13:$D$39,0),FALSE)*'Brændsels- og elpriser'!$H$9</f>
        <v>67.188962540919803</v>
      </c>
      <c r="T39" s="94">
        <f>HLOOKUP($G$21&amp;"-"&amp;$E$10,'Brændsels- og elpriser'!$E$13:$AG$39,MATCH(T16,'Brændsels- og elpriser'!$D$13:$D$39,0),FALSE)*'Brændsels- og elpriser'!$H$9</f>
        <v>67.43184812789903</v>
      </c>
      <c r="U39" s="94">
        <f>HLOOKUP($G$21&amp;"-"&amp;$E$10,'Brændsels- og elpriser'!$E$13:$AG$39,MATCH(U16,'Brændsels- og elpriser'!$D$13:$D$39,0),FALSE)*'Brændsels- og elpriser'!$H$9</f>
        <v>67.674309175439461</v>
      </c>
      <c r="V39" s="94">
        <f>HLOOKUP($G$21&amp;"-"&amp;$E$10,'Brændsels- og elpriser'!$E$13:$AG$39,MATCH(V16,'Brændsels- og elpriser'!$D$13:$D$39,0),FALSE)*'Brændsels- og elpriser'!$H$9</f>
        <v>67.91633464448644</v>
      </c>
      <c r="W39" s="94">
        <f>HLOOKUP($G$21&amp;"-"&amp;$E$10,'Brændsels- og elpriser'!$E$13:$AG$39,MATCH(W16,'Brændsels- og elpriser'!$D$13:$D$39,0),FALSE)*'Brændsels- og elpriser'!$H$9</f>
        <v>68.109531880542363</v>
      </c>
      <c r="X39" s="94">
        <f>HLOOKUP($G$21&amp;"-"&amp;$E$10,'Brændsels- og elpriser'!$E$13:$AG$39,MATCH(X16,'Brændsels- og elpriser'!$D$13:$D$39,0),FALSE)*'Brændsels- og elpriser'!$H$9</f>
        <v>68.302615513472986</v>
      </c>
      <c r="Y39" s="94">
        <f>HLOOKUP($G$21&amp;"-"&amp;$E$10,'Brændsels- og elpriser'!$E$13:$AG$39,MATCH(Y16,'Brændsels- og elpriser'!$D$13:$D$39,0),FALSE)*'Brændsels- og elpriser'!$H$9</f>
        <v>68.495570272059325</v>
      </c>
      <c r="Z39" s="94">
        <f>HLOOKUP($G$21&amp;"-"&amp;$E$10,'Brændsels- og elpriser'!$E$13:$AG$39,MATCH(Z16,'Brændsels- og elpriser'!$D$13:$D$39,0),FALSE)*'Brændsels- og elpriser'!$H$9</f>
        <v>68.68838101907248</v>
      </c>
      <c r="AA39" s="94">
        <f>HLOOKUP($G$21&amp;"-"&amp;$E$10,'Brændsels- og elpriser'!$E$13:$AG$39,MATCH(AA16,'Brændsels- og elpriser'!$D$13:$D$39,0),FALSE)*'Brændsels- og elpriser'!$H$9</f>
        <v>68.881032750261639</v>
      </c>
      <c r="AB39" s="94">
        <f>HLOOKUP($G$21&amp;"-"&amp;$E$10,'Brændsels- og elpriser'!$E$13:$AG$39,MATCH(AB16,'Brændsels- og elpriser'!$D$13:$D$39,0),FALSE)*'Brændsels- og elpriser'!$H$9</f>
        <v>69.040926434381774</v>
      </c>
      <c r="AC39" s="94">
        <f>HLOOKUP($G$21&amp;"-"&amp;$E$10,'Brændsels- og elpriser'!$E$13:$AG$39,MATCH(AC16,'Brændsels- og elpriser'!$D$13:$D$39,0),FALSE)*'Brændsels- og elpriser'!$H$9</f>
        <v>69.200442884606829</v>
      </c>
      <c r="AD39" s="94">
        <f>HLOOKUP($G$21&amp;"-"&amp;$E$10,'Brændsels- og elpriser'!$E$13:$AG$39,MATCH(AD16,'Brændsels- og elpriser'!$D$13:$D$39,0),FALSE)*'Brændsels- og elpriser'!$H$9</f>
        <v>69.359572923862302</v>
      </c>
      <c r="AE39" s="94">
        <f>HLOOKUP($G$21&amp;"-"&amp;$E$10,'Brændsels- og elpriser'!$E$13:$AG$39,MATCH(AE16,'Brændsels- og elpriser'!$D$13:$D$39,0),FALSE)*'Brændsels- og elpriser'!$H$9</f>
        <v>69.518307454927552</v>
      </c>
      <c r="AF39" s="94">
        <f>HLOOKUP($G$21&amp;"-"&amp;$E$10,'Brændsels- og elpriser'!$E$13:$AG$39,MATCH(AF16,'Brændsels- og elpriser'!$D$13:$D$39,0),FALSE)*'Brændsels- og elpriser'!$H$9</f>
        <v>69.676637459896654</v>
      </c>
    </row>
    <row r="40" spans="2:32" hidden="1">
      <c r="B40" s="3"/>
      <c r="C40" s="756"/>
      <c r="D40" s="31"/>
      <c r="E40" s="41" t="s">
        <v>61</v>
      </c>
      <c r="F40" s="41" t="s">
        <v>365</v>
      </c>
      <c r="G40" s="75"/>
      <c r="H40" s="91">
        <f>VLOOKUP($G$21,'Tilskud og afgifter'!$C$11:$AD$51,MATCH(H16,'Tilskud og afgifter'!$C$11:$AD$11,0),FALSE)/1.2</f>
        <v>0</v>
      </c>
      <c r="I40" s="93">
        <f>VLOOKUP($G$21,'Tilskud og afgifter'!$C$11:$AD$51,MATCH(I16,'Tilskud og afgifter'!$C$11:$AD$11,0),FALSE)/1.2</f>
        <v>0</v>
      </c>
      <c r="J40" s="93">
        <f>VLOOKUP($G$21,'Tilskud og afgifter'!$C$11:$AD$51,MATCH(J16,'Tilskud og afgifter'!$C$11:$AD$11,0),FALSE)/1.2</f>
        <v>0</v>
      </c>
      <c r="K40" s="93">
        <f>VLOOKUP($G$21,'Tilskud og afgifter'!$C$11:$AD$51,MATCH(K16,'Tilskud og afgifter'!$C$11:$AD$11,0),FALSE)/1.2</f>
        <v>0</v>
      </c>
      <c r="L40" s="93">
        <f>VLOOKUP($G$21,'Tilskud og afgifter'!$C$11:$AD$51,MATCH(L16,'Tilskud og afgifter'!$C$11:$AD$11,0),FALSE)/1.2</f>
        <v>0</v>
      </c>
      <c r="M40" s="93">
        <f>VLOOKUP($G$21,'Tilskud og afgifter'!$C$11:$AD$51,MATCH(M16,'Tilskud og afgifter'!$C$11:$AD$11,0),FALSE)/1.2</f>
        <v>0</v>
      </c>
      <c r="N40" s="93">
        <f>VLOOKUP($G$21,'Tilskud og afgifter'!$C$11:$AD$51,MATCH(N16,'Tilskud og afgifter'!$C$11:$AD$11,0),FALSE)/1.2</f>
        <v>0</v>
      </c>
      <c r="O40" s="93">
        <f>VLOOKUP($G$21,'Tilskud og afgifter'!$C$11:$AD$51,MATCH(O16,'Tilskud og afgifter'!$C$11:$AD$11,0),FALSE)/1.2</f>
        <v>0</v>
      </c>
      <c r="P40" s="93">
        <f>VLOOKUP($G$21,'Tilskud og afgifter'!$C$11:$AD$51,MATCH(P16,'Tilskud og afgifter'!$C$11:$AD$11,0),FALSE)/1.2</f>
        <v>0</v>
      </c>
      <c r="Q40" s="93">
        <f>VLOOKUP($G$21,'Tilskud og afgifter'!$C$11:$AD$51,MATCH(Q16,'Tilskud og afgifter'!$C$11:$AD$11,0),FALSE)/1.2</f>
        <v>0</v>
      </c>
      <c r="R40" s="93">
        <f>VLOOKUP($G$21,'Tilskud og afgifter'!$C$11:$AD$51,MATCH(R16,'Tilskud og afgifter'!$C$11:$AD$11,0),FALSE)/1.2</f>
        <v>0</v>
      </c>
      <c r="S40" s="93">
        <f>VLOOKUP($G$21,'Tilskud og afgifter'!$C$11:$AD$51,MATCH(S16,'Tilskud og afgifter'!$C$11:$AD$11,0),FALSE)/1.2</f>
        <v>0</v>
      </c>
      <c r="T40" s="93">
        <f>VLOOKUP($G$21,'Tilskud og afgifter'!$C$11:$AD$51,MATCH(T16,'Tilskud og afgifter'!$C$11:$AD$11,0),FALSE)/1.2</f>
        <v>0</v>
      </c>
      <c r="U40" s="93">
        <f>VLOOKUP($G$21,'Tilskud og afgifter'!$C$11:$AD$51,MATCH(U16,'Tilskud og afgifter'!$C$11:$AD$11,0),FALSE)/1.2</f>
        <v>0</v>
      </c>
      <c r="V40" s="93">
        <f>VLOOKUP($G$21,'Tilskud og afgifter'!$C$11:$AD$51,MATCH(V16,'Tilskud og afgifter'!$C$11:$AD$11,0),FALSE)/1.2</f>
        <v>0</v>
      </c>
      <c r="W40" s="93">
        <f>VLOOKUP($G$21,'Tilskud og afgifter'!$C$11:$AD$51,MATCH(W16,'Tilskud og afgifter'!$C$11:$AD$11,0),FALSE)/1.2</f>
        <v>0</v>
      </c>
      <c r="X40" s="93">
        <f>VLOOKUP($G$21,'Tilskud og afgifter'!$C$11:$AD$51,MATCH(X16,'Tilskud og afgifter'!$C$11:$AD$11,0),FALSE)/1.2</f>
        <v>0</v>
      </c>
      <c r="Y40" s="93">
        <f>VLOOKUP($G$21,'Tilskud og afgifter'!$C$11:$AD$51,MATCH(Y16,'Tilskud og afgifter'!$C$11:$AD$11,0),FALSE)/1.2</f>
        <v>0</v>
      </c>
      <c r="Z40" s="93">
        <f>VLOOKUP($G$21,'Tilskud og afgifter'!$C$11:$AD$51,MATCH(Z16,'Tilskud og afgifter'!$C$11:$AD$11,0),FALSE)/1.2</f>
        <v>0</v>
      </c>
      <c r="AA40" s="93">
        <f>VLOOKUP($G$21,'Tilskud og afgifter'!$C$11:$AD$51,MATCH(AA16,'Tilskud og afgifter'!$C$11:$AD$11,0),FALSE)/1.2</f>
        <v>0</v>
      </c>
      <c r="AB40" s="93">
        <f>VLOOKUP($G$21,'Tilskud og afgifter'!$C$11:$AD$51,MATCH(AB16,'Tilskud og afgifter'!$C$11:$AD$11,0),FALSE)/1.2</f>
        <v>0</v>
      </c>
      <c r="AC40" s="93">
        <f>VLOOKUP($G$21,'Tilskud og afgifter'!$C$11:$AD$51,MATCH(AC16,'Tilskud og afgifter'!$C$11:$AD$11,0),FALSE)/1.2</f>
        <v>0</v>
      </c>
      <c r="AD40" s="93">
        <f>VLOOKUP($G$21,'Tilskud og afgifter'!$C$11:$AD$51,MATCH(AD16,'Tilskud og afgifter'!$C$11:$AD$11,0),FALSE)/1.2</f>
        <v>0</v>
      </c>
      <c r="AE40" s="93">
        <f>VLOOKUP($G$21,'Tilskud og afgifter'!$C$11:$AD$51,MATCH(AE16,'Tilskud og afgifter'!$C$11:$AD$11,0),FALSE)/1.2</f>
        <v>0</v>
      </c>
      <c r="AF40" s="93">
        <f>VLOOKUP($G$21,'Tilskud og afgifter'!$C$11:$AD$51,MATCH(AF16,'Tilskud og afgifter'!$C$11:$AD$11,0),FALSE)/1.2</f>
        <v>0</v>
      </c>
    </row>
    <row r="41" spans="2:32" hidden="1">
      <c r="B41" s="3"/>
      <c r="C41" s="756"/>
      <c r="D41" s="757" t="s">
        <v>140</v>
      </c>
      <c r="E41" s="41" t="s">
        <v>258</v>
      </c>
      <c r="F41" s="41" t="s">
        <v>40</v>
      </c>
      <c r="G41" s="75"/>
      <c r="H41" s="95">
        <f>HLOOKUP($E$41&amp;"-"&amp;$E$10,'CO2-pris'!$D$12:$H$39,MATCH(H16,'CO2-pris'!$D$12:$D$39,0),FALSE)*'CO2-pris'!$F$9</f>
        <v>56.852071005917153</v>
      </c>
      <c r="I41" s="95">
        <f>HLOOKUP($E$41&amp;"-"&amp;$E$10,'CO2-pris'!$D$12:$H$39,MATCH(I16,'CO2-pris'!$D$12:$D$39,0),FALSE)*'CO2-pris'!$F$9</f>
        <v>42</v>
      </c>
      <c r="J41" s="95">
        <f>HLOOKUP($E$41&amp;"-"&amp;$E$10,'CO2-pris'!$D$12:$H$39,MATCH(J16,'CO2-pris'!$D$12:$D$39,0),FALSE)*'CO2-pris'!$F$9</f>
        <v>115.71673838405506</v>
      </c>
      <c r="K41" s="95">
        <f>HLOOKUP($E$41&amp;"-"&amp;$E$10,'CO2-pris'!$D$12:$H$39,MATCH(K16,'CO2-pris'!$D$12:$D$39,0),FALSE)*'CO2-pris'!$F$9</f>
        <v>195.74638834999999</v>
      </c>
      <c r="L41" s="95">
        <f>HLOOKUP($E$41&amp;"-"&amp;$E$10,'CO2-pris'!$D$12:$H$39,MATCH(L16,'CO2-pris'!$D$12:$D$39,0),FALSE)*'CO2-pris'!$F$9</f>
        <v>214.42575100000002</v>
      </c>
      <c r="M41" s="95">
        <f>HLOOKUP($E$41&amp;"-"&amp;$E$10,'CO2-pris'!$D$12:$H$39,MATCH(M16,'CO2-pris'!$D$12:$D$39,0),FALSE)*'CO2-pris'!$F$9</f>
        <v>220.80004550000001</v>
      </c>
      <c r="N41" s="95">
        <f>HLOOKUP($E$41&amp;"-"&amp;$E$10,'CO2-pris'!$D$12:$H$39,MATCH(N16,'CO2-pris'!$D$12:$D$39,0),FALSE)*'CO2-pris'!$F$9</f>
        <v>227.36394250000001</v>
      </c>
      <c r="O41" s="95">
        <f>HLOOKUP($E$41&amp;"-"&amp;$E$10,'CO2-pris'!$D$12:$H$39,MATCH(O16,'CO2-pris'!$D$12:$D$39,0),FALSE)*'CO2-pris'!$F$9</f>
        <v>234.12288050000001</v>
      </c>
      <c r="P41" s="95">
        <f>HLOOKUP($E$41&amp;"-"&amp;$E$10,'CO2-pris'!$D$12:$H$39,MATCH(P16,'CO2-pris'!$D$12:$D$39,0),FALSE)*'CO2-pris'!$F$9</f>
        <v>241.08274500000002</v>
      </c>
      <c r="Q41" s="95">
        <f>HLOOKUP($E$41&amp;"-"&amp;$E$10,'CO2-pris'!$D$12:$H$39,MATCH(Q16,'CO2-pris'!$D$12:$D$39,0),FALSE)*'CO2-pris'!$F$9</f>
        <v>248.24957050000003</v>
      </c>
      <c r="R41" s="95">
        <f>HLOOKUP($E$41&amp;"-"&amp;$E$10,'CO2-pris'!$D$12:$H$39,MATCH(R16,'CO2-pris'!$D$12:$D$39,0),FALSE)*'CO2-pris'!$F$9</f>
        <v>255.6293915</v>
      </c>
      <c r="S41" s="95">
        <f>HLOOKUP($E$41&amp;"-"&amp;$E$10,'CO2-pris'!$D$12:$H$39,MATCH(S16,'CO2-pris'!$D$12:$D$39,0),FALSE)*'CO2-pris'!$F$9</f>
        <v>263.22861500000005</v>
      </c>
      <c r="T41" s="95">
        <f>HLOOKUP($E$41&amp;"-"&amp;$E$10,'CO2-pris'!$D$12:$H$39,MATCH(T16,'CO2-pris'!$D$12:$D$39,0),FALSE)*'CO2-pris'!$F$9</f>
        <v>271.05372249999999</v>
      </c>
      <c r="U41" s="95">
        <f>HLOOKUP($E$41&amp;"-"&amp;$E$10,'CO2-pris'!$D$12:$H$39,MATCH(U16,'CO2-pris'!$D$12:$D$39,0),FALSE)*'CO2-pris'!$F$9</f>
        <v>279.11149349999999</v>
      </c>
      <c r="V41" s="95">
        <f>HLOOKUP($E$41&amp;"-"&amp;$E$10,'CO2-pris'!$D$12:$H$39,MATCH(V16,'CO2-pris'!$D$12:$D$39,0),FALSE)*'CO2-pris'!$F$9</f>
        <v>287.40878200000003</v>
      </c>
      <c r="W41" s="95">
        <f>HLOOKUP($E$41&amp;"-"&amp;$E$10,'CO2-pris'!$D$12:$H$39,MATCH(W16,'CO2-pris'!$D$12:$D$39,0),FALSE)*'CO2-pris'!$F$9</f>
        <v>295.95274000000001</v>
      </c>
      <c r="X41" s="95">
        <f>HLOOKUP($E$41&amp;"-"&amp;$E$10,'CO2-pris'!$D$12:$H$39,MATCH(X16,'CO2-pris'!$D$12:$D$39,0),FALSE)*'CO2-pris'!$F$9</f>
        <v>304.75066849999996</v>
      </c>
      <c r="Y41" s="95">
        <f>HLOOKUP($E$41&amp;"-"&amp;$E$10,'CO2-pris'!$D$12:$H$39,MATCH(Y16,'CO2-pris'!$D$12:$D$39,0),FALSE)*'CO2-pris'!$F$9</f>
        <v>313.81016649999998</v>
      </c>
      <c r="Z41" s="95">
        <f>HLOOKUP($E$41&amp;"-"&amp;$E$10,'CO2-pris'!$D$12:$H$39,MATCH(Z16,'CO2-pris'!$D$12:$D$39,0),FALSE)*'CO2-pris'!$F$9</f>
        <v>323.13898200000006</v>
      </c>
      <c r="AA41" s="95">
        <f>HLOOKUP($E$41&amp;"-"&amp;$E$10,'CO2-pris'!$D$12:$H$39,MATCH(AA16,'CO2-pris'!$D$12:$D$39,0),FALSE)*'CO2-pris'!$F$9</f>
        <v>332.74508650000001</v>
      </c>
      <c r="AB41" s="95">
        <f>HLOOKUP($E$41&amp;"-"&amp;$E$10,'CO2-pris'!$D$12:$H$39,MATCH(AB16,'CO2-pris'!$D$12:$D$39,0),FALSE)*'CO2-pris'!$F$9</f>
        <v>342.63674950000001</v>
      </c>
      <c r="AC41" s="95">
        <f>HLOOKUP($E$41&amp;"-"&amp;$E$10,'CO2-pris'!$D$12:$H$39,MATCH(AC16,'CO2-pris'!$D$12:$D$39,0),FALSE)*'CO2-pris'!$F$9</f>
        <v>352.82246399999997</v>
      </c>
      <c r="AD41" s="95">
        <f>HLOOKUP($E$41&amp;"-"&amp;$E$10,'CO2-pris'!$D$12:$H$39,MATCH(AD16,'CO2-pris'!$D$12:$D$39,0),FALSE)*'CO2-pris'!$F$9</f>
        <v>363.31102099999998</v>
      </c>
      <c r="AE41" s="95">
        <f>HLOOKUP($E$41&amp;"-"&amp;$E$10,'CO2-pris'!$D$12:$H$39,MATCH(AE16,'CO2-pris'!$D$12:$D$39,0),FALSE)*'CO2-pris'!$F$9</f>
        <v>374.11136049999999</v>
      </c>
      <c r="AF41" s="95">
        <f>HLOOKUP($E$41&amp;"-"&amp;$E$10,'CO2-pris'!$D$12:$H$39,MATCH(AF16,'CO2-pris'!$D$12:$D$39,0),FALSE)*'CO2-pris'!$F$9</f>
        <v>385.23279500000001</v>
      </c>
    </row>
    <row r="42" spans="2:32" hidden="1">
      <c r="B42" s="3"/>
      <c r="C42" s="756"/>
      <c r="D42" s="757"/>
      <c r="E42" s="41" t="s">
        <v>43</v>
      </c>
      <c r="F42" s="41" t="s">
        <v>44</v>
      </c>
      <c r="G42" s="75"/>
      <c r="H42" s="52">
        <f>H41*H35/1000</f>
        <v>0</v>
      </c>
      <c r="I42" s="24">
        <f t="shared" ref="I42:AF42" si="3">I41*I35/1000</f>
        <v>0</v>
      </c>
      <c r="J42" s="24">
        <f t="shared" si="3"/>
        <v>0</v>
      </c>
      <c r="K42" s="24">
        <f t="shared" si="3"/>
        <v>0</v>
      </c>
      <c r="L42" s="24">
        <f t="shared" si="3"/>
        <v>0</v>
      </c>
      <c r="M42" s="24">
        <f t="shared" si="3"/>
        <v>0</v>
      </c>
      <c r="N42" s="24">
        <f t="shared" si="3"/>
        <v>0</v>
      </c>
      <c r="O42" s="24">
        <f t="shared" si="3"/>
        <v>0</v>
      </c>
      <c r="P42" s="24">
        <f t="shared" si="3"/>
        <v>0</v>
      </c>
      <c r="Q42" s="24">
        <f t="shared" si="3"/>
        <v>0</v>
      </c>
      <c r="R42" s="24">
        <f t="shared" si="3"/>
        <v>0</v>
      </c>
      <c r="S42" s="24">
        <f t="shared" si="3"/>
        <v>0</v>
      </c>
      <c r="T42" s="24">
        <f t="shared" si="3"/>
        <v>0</v>
      </c>
      <c r="U42" s="24">
        <f t="shared" si="3"/>
        <v>0</v>
      </c>
      <c r="V42" s="24">
        <f t="shared" si="3"/>
        <v>0</v>
      </c>
      <c r="W42" s="24">
        <f t="shared" si="3"/>
        <v>0</v>
      </c>
      <c r="X42" s="24">
        <f t="shared" si="3"/>
        <v>0</v>
      </c>
      <c r="Y42" s="24">
        <f t="shared" si="3"/>
        <v>0</v>
      </c>
      <c r="Z42" s="24">
        <f t="shared" si="3"/>
        <v>0</v>
      </c>
      <c r="AA42" s="24">
        <f t="shared" si="3"/>
        <v>0</v>
      </c>
      <c r="AB42" s="24">
        <f t="shared" si="3"/>
        <v>0</v>
      </c>
      <c r="AC42" s="24">
        <f t="shared" si="3"/>
        <v>0</v>
      </c>
      <c r="AD42" s="24">
        <f t="shared" si="3"/>
        <v>0</v>
      </c>
      <c r="AE42" s="24">
        <f t="shared" si="3"/>
        <v>0</v>
      </c>
      <c r="AF42" s="24">
        <f t="shared" si="3"/>
        <v>0</v>
      </c>
    </row>
    <row r="43" spans="2:32" ht="15" hidden="1" customHeight="1">
      <c r="B43" s="3"/>
      <c r="C43" s="756"/>
      <c r="D43" s="757"/>
      <c r="E43" s="41" t="s">
        <v>187</v>
      </c>
      <c r="F43" s="41" t="s">
        <v>44</v>
      </c>
      <c r="G43" s="75"/>
      <c r="H43" s="132">
        <f>H36*H41*L8/1000000</f>
        <v>4.2297940828402358E-3</v>
      </c>
      <c r="I43" s="148">
        <f>H43</f>
        <v>4.2297940828402358E-3</v>
      </c>
      <c r="J43" s="148">
        <f t="shared" ref="J43:Y45" si="4">I43</f>
        <v>4.2297940828402358E-3</v>
      </c>
      <c r="K43" s="148">
        <f t="shared" si="4"/>
        <v>4.2297940828402358E-3</v>
      </c>
      <c r="L43" s="148">
        <f t="shared" si="4"/>
        <v>4.2297940828402358E-3</v>
      </c>
      <c r="M43" s="148">
        <f t="shared" si="4"/>
        <v>4.2297940828402358E-3</v>
      </c>
      <c r="N43" s="148">
        <f t="shared" si="4"/>
        <v>4.2297940828402358E-3</v>
      </c>
      <c r="O43" s="148">
        <f t="shared" si="4"/>
        <v>4.2297940828402358E-3</v>
      </c>
      <c r="P43" s="148">
        <f t="shared" si="4"/>
        <v>4.2297940828402358E-3</v>
      </c>
      <c r="Q43" s="148">
        <f t="shared" si="4"/>
        <v>4.2297940828402358E-3</v>
      </c>
      <c r="R43" s="148">
        <f t="shared" si="4"/>
        <v>4.2297940828402358E-3</v>
      </c>
      <c r="S43" s="148">
        <f t="shared" si="4"/>
        <v>4.2297940828402358E-3</v>
      </c>
      <c r="T43" s="148">
        <f t="shared" si="4"/>
        <v>4.2297940828402358E-3</v>
      </c>
      <c r="U43" s="148">
        <f t="shared" si="4"/>
        <v>4.2297940828402358E-3</v>
      </c>
      <c r="V43" s="148">
        <f t="shared" si="4"/>
        <v>4.2297940828402358E-3</v>
      </c>
      <c r="W43" s="148">
        <f t="shared" si="4"/>
        <v>4.2297940828402358E-3</v>
      </c>
      <c r="X43" s="148">
        <f t="shared" si="4"/>
        <v>4.2297940828402358E-3</v>
      </c>
      <c r="Y43" s="148">
        <f t="shared" si="4"/>
        <v>4.2297940828402358E-3</v>
      </c>
      <c r="Z43" s="148">
        <f t="shared" ref="Z43:AF45" si="5">Y43</f>
        <v>4.2297940828402358E-3</v>
      </c>
      <c r="AA43" s="148">
        <f t="shared" si="5"/>
        <v>4.2297940828402358E-3</v>
      </c>
      <c r="AB43" s="148">
        <f t="shared" si="5"/>
        <v>4.2297940828402358E-3</v>
      </c>
      <c r="AC43" s="148">
        <f t="shared" si="5"/>
        <v>4.2297940828402358E-3</v>
      </c>
      <c r="AD43" s="148">
        <f t="shared" si="5"/>
        <v>4.2297940828402358E-3</v>
      </c>
      <c r="AE43" s="148">
        <f t="shared" si="5"/>
        <v>4.2297940828402358E-3</v>
      </c>
      <c r="AF43" s="148">
        <f t="shared" si="5"/>
        <v>4.2297940828402358E-3</v>
      </c>
    </row>
    <row r="44" spans="2:32" hidden="1">
      <c r="B44" s="3"/>
      <c r="C44" s="756"/>
      <c r="D44" s="757"/>
      <c r="E44" s="41" t="s">
        <v>143</v>
      </c>
      <c r="F44" s="41" t="s">
        <v>44</v>
      </c>
      <c r="G44" s="75"/>
      <c r="H44" s="135">
        <f>H37/1000000*H41*M8</f>
        <v>1.3553533727810652E-2</v>
      </c>
      <c r="I44" s="93">
        <f>H44</f>
        <v>1.3553533727810652E-2</v>
      </c>
      <c r="J44" s="93">
        <f t="shared" si="4"/>
        <v>1.3553533727810652E-2</v>
      </c>
      <c r="K44" s="93">
        <f t="shared" si="4"/>
        <v>1.3553533727810652E-2</v>
      </c>
      <c r="L44" s="93">
        <f t="shared" si="4"/>
        <v>1.3553533727810652E-2</v>
      </c>
      <c r="M44" s="93">
        <f t="shared" si="4"/>
        <v>1.3553533727810652E-2</v>
      </c>
      <c r="N44" s="93">
        <f t="shared" si="4"/>
        <v>1.3553533727810652E-2</v>
      </c>
      <c r="O44" s="93">
        <f t="shared" si="4"/>
        <v>1.3553533727810652E-2</v>
      </c>
      <c r="P44" s="93">
        <f t="shared" si="4"/>
        <v>1.3553533727810652E-2</v>
      </c>
      <c r="Q44" s="93">
        <f t="shared" si="4"/>
        <v>1.3553533727810652E-2</v>
      </c>
      <c r="R44" s="93">
        <f t="shared" si="4"/>
        <v>1.3553533727810652E-2</v>
      </c>
      <c r="S44" s="93">
        <f t="shared" si="4"/>
        <v>1.3553533727810652E-2</v>
      </c>
      <c r="T44" s="93">
        <f t="shared" si="4"/>
        <v>1.3553533727810652E-2</v>
      </c>
      <c r="U44" s="93">
        <f t="shared" si="4"/>
        <v>1.3553533727810652E-2</v>
      </c>
      <c r="V44" s="93">
        <f t="shared" si="4"/>
        <v>1.3553533727810652E-2</v>
      </c>
      <c r="W44" s="93">
        <f t="shared" si="4"/>
        <v>1.3553533727810652E-2</v>
      </c>
      <c r="X44" s="93">
        <f t="shared" si="4"/>
        <v>1.3553533727810652E-2</v>
      </c>
      <c r="Y44" s="93">
        <f t="shared" si="4"/>
        <v>1.3553533727810652E-2</v>
      </c>
      <c r="Z44" s="93">
        <f t="shared" si="5"/>
        <v>1.3553533727810652E-2</v>
      </c>
      <c r="AA44" s="93">
        <f t="shared" si="5"/>
        <v>1.3553533727810652E-2</v>
      </c>
      <c r="AB44" s="93">
        <f t="shared" si="5"/>
        <v>1.3553533727810652E-2</v>
      </c>
      <c r="AC44" s="93">
        <f t="shared" si="5"/>
        <v>1.3553533727810652E-2</v>
      </c>
      <c r="AD44" s="93">
        <f t="shared" si="5"/>
        <v>1.3553533727810652E-2</v>
      </c>
      <c r="AE44" s="93">
        <f t="shared" si="5"/>
        <v>1.3553533727810652E-2</v>
      </c>
      <c r="AF44" s="93">
        <f t="shared" si="5"/>
        <v>1.3553533727810652E-2</v>
      </c>
    </row>
    <row r="45" spans="2:32" hidden="1">
      <c r="B45" s="3"/>
      <c r="C45" s="756"/>
      <c r="D45" s="757"/>
      <c r="E45" s="41" t="s">
        <v>106</v>
      </c>
      <c r="F45" s="41" t="s">
        <v>141</v>
      </c>
      <c r="G45" s="75"/>
      <c r="H45" s="91">
        <f>HLOOKUP(E45,'ENS fremskrivningsdata'!$M$11:$O$15,2,FALSE)</f>
        <v>19.823225972697561</v>
      </c>
      <c r="I45" s="53">
        <f>H45</f>
        <v>19.823225972697561</v>
      </c>
      <c r="J45" s="53">
        <f t="shared" si="4"/>
        <v>19.823225972697561</v>
      </c>
      <c r="K45" s="53">
        <f t="shared" si="4"/>
        <v>19.823225972697561</v>
      </c>
      <c r="L45" s="53">
        <f t="shared" si="4"/>
        <v>19.823225972697561</v>
      </c>
      <c r="M45" s="53">
        <f t="shared" si="4"/>
        <v>19.823225972697561</v>
      </c>
      <c r="N45" s="53">
        <f t="shared" si="4"/>
        <v>19.823225972697561</v>
      </c>
      <c r="O45" s="53">
        <f t="shared" si="4"/>
        <v>19.823225972697561</v>
      </c>
      <c r="P45" s="53">
        <f t="shared" si="4"/>
        <v>19.823225972697561</v>
      </c>
      <c r="Q45" s="53">
        <f t="shared" si="4"/>
        <v>19.823225972697561</v>
      </c>
      <c r="R45" s="53">
        <f t="shared" si="4"/>
        <v>19.823225972697561</v>
      </c>
      <c r="S45" s="53">
        <f t="shared" si="4"/>
        <v>19.823225972697561</v>
      </c>
      <c r="T45" s="53">
        <f t="shared" si="4"/>
        <v>19.823225972697561</v>
      </c>
      <c r="U45" s="53">
        <f t="shared" si="4"/>
        <v>19.823225972697561</v>
      </c>
      <c r="V45" s="53">
        <f t="shared" si="4"/>
        <v>19.823225972697561</v>
      </c>
      <c r="W45" s="53">
        <f t="shared" si="4"/>
        <v>19.823225972697561</v>
      </c>
      <c r="X45" s="53">
        <f t="shared" si="4"/>
        <v>19.823225972697561</v>
      </c>
      <c r="Y45" s="53">
        <f t="shared" si="4"/>
        <v>19.823225972697561</v>
      </c>
      <c r="Z45" s="53">
        <f t="shared" si="5"/>
        <v>19.823225972697561</v>
      </c>
      <c r="AA45" s="53">
        <f t="shared" si="5"/>
        <v>19.823225972697561</v>
      </c>
      <c r="AB45" s="53">
        <f t="shared" si="5"/>
        <v>19.823225972697561</v>
      </c>
      <c r="AC45" s="53">
        <f t="shared" si="5"/>
        <v>19.823225972697561</v>
      </c>
      <c r="AD45" s="53">
        <f t="shared" si="5"/>
        <v>19.823225972697561</v>
      </c>
      <c r="AE45" s="53">
        <f t="shared" si="5"/>
        <v>19.823225972697561</v>
      </c>
      <c r="AF45" s="53">
        <f t="shared" si="5"/>
        <v>19.823225972697561</v>
      </c>
    </row>
    <row r="46" spans="2:32" hidden="1">
      <c r="B46" s="3"/>
      <c r="C46" s="756"/>
      <c r="D46" s="757"/>
      <c r="E46" s="41" t="s">
        <v>186</v>
      </c>
      <c r="F46" s="41" t="s">
        <v>44</v>
      </c>
      <c r="G46" s="75"/>
      <c r="H46" s="91">
        <f>H45*H32/1000</f>
        <v>3.7664129348125366E-2</v>
      </c>
      <c r="I46" s="93">
        <f t="shared" ref="I46:AF46" si="6">I45*I32/1000</f>
        <v>3.7664129348125366E-2</v>
      </c>
      <c r="J46" s="93">
        <f t="shared" si="6"/>
        <v>3.7664129348125366E-2</v>
      </c>
      <c r="K46" s="93">
        <f t="shared" si="6"/>
        <v>3.7664129348125366E-2</v>
      </c>
      <c r="L46" s="93">
        <f t="shared" si="6"/>
        <v>3.7664129348125366E-2</v>
      </c>
      <c r="M46" s="93">
        <f t="shared" si="6"/>
        <v>3.7664129348125366E-2</v>
      </c>
      <c r="N46" s="93">
        <f t="shared" si="6"/>
        <v>3.7664129348125366E-2</v>
      </c>
      <c r="O46" s="93">
        <f t="shared" si="6"/>
        <v>3.7664129348125366E-2</v>
      </c>
      <c r="P46" s="93">
        <f t="shared" si="6"/>
        <v>3.7664129348125366E-2</v>
      </c>
      <c r="Q46" s="93">
        <f t="shared" si="6"/>
        <v>3.7664129348125366E-2</v>
      </c>
      <c r="R46" s="93">
        <f t="shared" si="6"/>
        <v>3.7664129348125366E-2</v>
      </c>
      <c r="S46" s="93">
        <f t="shared" si="6"/>
        <v>3.7664129348125366E-2</v>
      </c>
      <c r="T46" s="93">
        <f t="shared" si="6"/>
        <v>3.7664129348125366E-2</v>
      </c>
      <c r="U46" s="93">
        <f t="shared" si="6"/>
        <v>3.7664129348125366E-2</v>
      </c>
      <c r="V46" s="93">
        <f t="shared" si="6"/>
        <v>3.7664129348125366E-2</v>
      </c>
      <c r="W46" s="93">
        <f t="shared" si="6"/>
        <v>3.7664129348125366E-2</v>
      </c>
      <c r="X46" s="93">
        <f t="shared" si="6"/>
        <v>3.7664129348125366E-2</v>
      </c>
      <c r="Y46" s="93">
        <f t="shared" si="6"/>
        <v>3.7664129348125366E-2</v>
      </c>
      <c r="Z46" s="93">
        <f t="shared" si="6"/>
        <v>3.7664129348125366E-2</v>
      </c>
      <c r="AA46" s="93">
        <f t="shared" si="6"/>
        <v>3.7664129348125366E-2</v>
      </c>
      <c r="AB46" s="93">
        <f t="shared" si="6"/>
        <v>3.7664129348125366E-2</v>
      </c>
      <c r="AC46" s="93">
        <f t="shared" si="6"/>
        <v>3.7664129348125366E-2</v>
      </c>
      <c r="AD46" s="93">
        <f t="shared" si="6"/>
        <v>3.7664129348125366E-2</v>
      </c>
      <c r="AE46" s="93">
        <f t="shared" si="6"/>
        <v>3.7664129348125366E-2</v>
      </c>
      <c r="AF46" s="93">
        <f t="shared" si="6"/>
        <v>3.7664129348125366E-2</v>
      </c>
    </row>
    <row r="47" spans="2:32" hidden="1">
      <c r="B47" s="3"/>
      <c r="C47" s="756"/>
      <c r="D47" s="757"/>
      <c r="E47" s="41" t="s">
        <v>107</v>
      </c>
      <c r="F47" s="41" t="s">
        <v>141</v>
      </c>
      <c r="G47" s="75"/>
      <c r="H47" s="91">
        <f>HLOOKUP(E47,'ENS fremskrivningsdata'!$M$11:$O$15,2,FALSE)</f>
        <v>14.815253095384495</v>
      </c>
      <c r="I47" s="53">
        <f>H47</f>
        <v>14.815253095384495</v>
      </c>
      <c r="J47" s="53">
        <f t="shared" ref="J47:AF47" si="7">I47</f>
        <v>14.815253095384495</v>
      </c>
      <c r="K47" s="53">
        <f t="shared" si="7"/>
        <v>14.815253095384495</v>
      </c>
      <c r="L47" s="53">
        <f t="shared" si="7"/>
        <v>14.815253095384495</v>
      </c>
      <c r="M47" s="53">
        <f t="shared" si="7"/>
        <v>14.815253095384495</v>
      </c>
      <c r="N47" s="53">
        <f t="shared" si="7"/>
        <v>14.815253095384495</v>
      </c>
      <c r="O47" s="53">
        <f t="shared" si="7"/>
        <v>14.815253095384495</v>
      </c>
      <c r="P47" s="53">
        <f t="shared" si="7"/>
        <v>14.815253095384495</v>
      </c>
      <c r="Q47" s="53">
        <f t="shared" si="7"/>
        <v>14.815253095384495</v>
      </c>
      <c r="R47" s="53">
        <f t="shared" si="7"/>
        <v>14.815253095384495</v>
      </c>
      <c r="S47" s="53">
        <f t="shared" si="7"/>
        <v>14.815253095384495</v>
      </c>
      <c r="T47" s="53">
        <f t="shared" si="7"/>
        <v>14.815253095384495</v>
      </c>
      <c r="U47" s="53">
        <f t="shared" si="7"/>
        <v>14.815253095384495</v>
      </c>
      <c r="V47" s="53">
        <f t="shared" si="7"/>
        <v>14.815253095384495</v>
      </c>
      <c r="W47" s="53">
        <f t="shared" si="7"/>
        <v>14.815253095384495</v>
      </c>
      <c r="X47" s="53">
        <f t="shared" si="7"/>
        <v>14.815253095384495</v>
      </c>
      <c r="Y47" s="53">
        <f t="shared" si="7"/>
        <v>14.815253095384495</v>
      </c>
      <c r="Z47" s="53">
        <f t="shared" si="7"/>
        <v>14.815253095384495</v>
      </c>
      <c r="AA47" s="53">
        <f t="shared" si="7"/>
        <v>14.815253095384495</v>
      </c>
      <c r="AB47" s="53">
        <f t="shared" si="7"/>
        <v>14.815253095384495</v>
      </c>
      <c r="AC47" s="53">
        <f t="shared" si="7"/>
        <v>14.815253095384495</v>
      </c>
      <c r="AD47" s="53">
        <f t="shared" si="7"/>
        <v>14.815253095384495</v>
      </c>
      <c r="AE47" s="53">
        <f t="shared" si="7"/>
        <v>14.815253095384495</v>
      </c>
      <c r="AF47" s="53">
        <f t="shared" si="7"/>
        <v>14.815253095384495</v>
      </c>
    </row>
    <row r="48" spans="2:32" hidden="1">
      <c r="B48" s="3"/>
      <c r="C48" s="756"/>
      <c r="D48" s="757"/>
      <c r="E48" s="41" t="s">
        <v>185</v>
      </c>
      <c r="F48" s="41" t="s">
        <v>44</v>
      </c>
      <c r="G48" s="75"/>
      <c r="H48" s="91">
        <f>H47*H33/1000</f>
        <v>1.2000355007261441</v>
      </c>
      <c r="I48" s="93">
        <f t="shared" ref="I48:AF48" si="8">I47*I33/1000</f>
        <v>1.2000355007261441</v>
      </c>
      <c r="J48" s="93">
        <f t="shared" si="8"/>
        <v>1.2000355007261441</v>
      </c>
      <c r="K48" s="93">
        <f t="shared" si="8"/>
        <v>1.2000355007261441</v>
      </c>
      <c r="L48" s="93">
        <f t="shared" si="8"/>
        <v>1.2000355007261441</v>
      </c>
      <c r="M48" s="93">
        <f t="shared" si="8"/>
        <v>1.2000355007261441</v>
      </c>
      <c r="N48" s="93">
        <f t="shared" si="8"/>
        <v>1.2000355007261441</v>
      </c>
      <c r="O48" s="93">
        <f t="shared" si="8"/>
        <v>1.2000355007261441</v>
      </c>
      <c r="P48" s="93">
        <f t="shared" si="8"/>
        <v>1.2000355007261441</v>
      </c>
      <c r="Q48" s="93">
        <f t="shared" si="8"/>
        <v>1.2000355007261441</v>
      </c>
      <c r="R48" s="93">
        <f t="shared" si="8"/>
        <v>1.2000355007261441</v>
      </c>
      <c r="S48" s="93">
        <f t="shared" si="8"/>
        <v>1.2000355007261441</v>
      </c>
      <c r="T48" s="93">
        <f t="shared" si="8"/>
        <v>1.2000355007261441</v>
      </c>
      <c r="U48" s="93">
        <f t="shared" si="8"/>
        <v>1.2000355007261441</v>
      </c>
      <c r="V48" s="93">
        <f t="shared" si="8"/>
        <v>1.2000355007261441</v>
      </c>
      <c r="W48" s="93">
        <f t="shared" si="8"/>
        <v>1.2000355007261441</v>
      </c>
      <c r="X48" s="93">
        <f t="shared" si="8"/>
        <v>1.2000355007261441</v>
      </c>
      <c r="Y48" s="93">
        <f t="shared" si="8"/>
        <v>1.2000355007261441</v>
      </c>
      <c r="Z48" s="93">
        <f t="shared" si="8"/>
        <v>1.2000355007261441</v>
      </c>
      <c r="AA48" s="93">
        <f t="shared" si="8"/>
        <v>1.2000355007261441</v>
      </c>
      <c r="AB48" s="93">
        <f t="shared" si="8"/>
        <v>1.2000355007261441</v>
      </c>
      <c r="AC48" s="93">
        <f t="shared" si="8"/>
        <v>1.2000355007261441</v>
      </c>
      <c r="AD48" s="93">
        <f t="shared" si="8"/>
        <v>1.2000355007261441</v>
      </c>
      <c r="AE48" s="93">
        <f t="shared" si="8"/>
        <v>1.2000355007261441</v>
      </c>
      <c r="AF48" s="93">
        <f t="shared" si="8"/>
        <v>1.2000355007261441</v>
      </c>
    </row>
    <row r="49" spans="1:32" hidden="1">
      <c r="B49" s="3"/>
      <c r="C49" s="756"/>
      <c r="D49" s="757"/>
      <c r="E49" s="41" t="s">
        <v>108</v>
      </c>
      <c r="F49" s="41" t="s">
        <v>141</v>
      </c>
      <c r="G49" s="75"/>
      <c r="H49" s="91">
        <f>HLOOKUP(E49,'ENS fremskrivningsdata'!$M$11:$O$15,2,FALSE)</f>
        <v>47.106244877226054</v>
      </c>
      <c r="I49" s="93">
        <f>H49</f>
        <v>47.106244877226054</v>
      </c>
      <c r="J49" s="93">
        <f t="shared" ref="J49:Y50" si="9">I49</f>
        <v>47.106244877226054</v>
      </c>
      <c r="K49" s="93">
        <f t="shared" si="9"/>
        <v>47.106244877226054</v>
      </c>
      <c r="L49" s="93">
        <f t="shared" si="9"/>
        <v>47.106244877226054</v>
      </c>
      <c r="M49" s="93">
        <f t="shared" si="9"/>
        <v>47.106244877226054</v>
      </c>
      <c r="N49" s="93">
        <f t="shared" si="9"/>
        <v>47.106244877226054</v>
      </c>
      <c r="O49" s="93">
        <f t="shared" si="9"/>
        <v>47.106244877226054</v>
      </c>
      <c r="P49" s="93">
        <f t="shared" si="9"/>
        <v>47.106244877226054</v>
      </c>
      <c r="Q49" s="93">
        <f t="shared" si="9"/>
        <v>47.106244877226054</v>
      </c>
      <c r="R49" s="93">
        <f t="shared" si="9"/>
        <v>47.106244877226054</v>
      </c>
      <c r="S49" s="93">
        <f t="shared" si="9"/>
        <v>47.106244877226054</v>
      </c>
      <c r="T49" s="93">
        <f t="shared" si="9"/>
        <v>47.106244877226054</v>
      </c>
      <c r="U49" s="93">
        <f t="shared" si="9"/>
        <v>47.106244877226054</v>
      </c>
      <c r="V49" s="93">
        <f t="shared" si="9"/>
        <v>47.106244877226054</v>
      </c>
      <c r="W49" s="93">
        <f t="shared" si="9"/>
        <v>47.106244877226054</v>
      </c>
      <c r="X49" s="93">
        <f t="shared" si="9"/>
        <v>47.106244877226054</v>
      </c>
      <c r="Y49" s="93">
        <f t="shared" si="9"/>
        <v>47.106244877226054</v>
      </c>
      <c r="Z49" s="93">
        <f t="shared" ref="Z49:AF50" si="10">Y49</f>
        <v>47.106244877226054</v>
      </c>
      <c r="AA49" s="93">
        <f t="shared" si="10"/>
        <v>47.106244877226054</v>
      </c>
      <c r="AB49" s="93">
        <f t="shared" si="10"/>
        <v>47.106244877226054</v>
      </c>
      <c r="AC49" s="93">
        <f t="shared" si="10"/>
        <v>47.106244877226054</v>
      </c>
      <c r="AD49" s="93">
        <f t="shared" si="10"/>
        <v>47.106244877226054</v>
      </c>
      <c r="AE49" s="93">
        <f t="shared" si="10"/>
        <v>47.106244877226054</v>
      </c>
      <c r="AF49" s="93">
        <f t="shared" si="10"/>
        <v>47.106244877226054</v>
      </c>
    </row>
    <row r="50" spans="1:32" hidden="1">
      <c r="B50" s="3"/>
      <c r="C50" s="756"/>
      <c r="D50" s="757"/>
      <c r="E50" s="41" t="s">
        <v>184</v>
      </c>
      <c r="F50" s="41" t="s">
        <v>44</v>
      </c>
      <c r="G50" s="75"/>
      <c r="H50" s="135">
        <f>H34*H49/1000</f>
        <v>0.22705210030822959</v>
      </c>
      <c r="I50" s="136">
        <f>H50</f>
        <v>0.22705210030822959</v>
      </c>
      <c r="J50" s="136">
        <f t="shared" si="9"/>
        <v>0.22705210030822959</v>
      </c>
      <c r="K50" s="136">
        <f t="shared" si="9"/>
        <v>0.22705210030822959</v>
      </c>
      <c r="L50" s="136">
        <f t="shared" si="9"/>
        <v>0.22705210030822959</v>
      </c>
      <c r="M50" s="136">
        <f t="shared" si="9"/>
        <v>0.22705210030822959</v>
      </c>
      <c r="N50" s="136">
        <f t="shared" si="9"/>
        <v>0.22705210030822959</v>
      </c>
      <c r="O50" s="136">
        <f t="shared" si="9"/>
        <v>0.22705210030822959</v>
      </c>
      <c r="P50" s="136">
        <f t="shared" si="9"/>
        <v>0.22705210030822959</v>
      </c>
      <c r="Q50" s="136">
        <f t="shared" si="9"/>
        <v>0.22705210030822959</v>
      </c>
      <c r="R50" s="136">
        <f t="shared" si="9"/>
        <v>0.22705210030822959</v>
      </c>
      <c r="S50" s="136">
        <f t="shared" si="9"/>
        <v>0.22705210030822959</v>
      </c>
      <c r="T50" s="136">
        <f t="shared" si="9"/>
        <v>0.22705210030822959</v>
      </c>
      <c r="U50" s="136">
        <f t="shared" si="9"/>
        <v>0.22705210030822959</v>
      </c>
      <c r="V50" s="136">
        <f t="shared" si="9"/>
        <v>0.22705210030822959</v>
      </c>
      <c r="W50" s="136">
        <f t="shared" si="9"/>
        <v>0.22705210030822959</v>
      </c>
      <c r="X50" s="136">
        <f t="shared" si="9"/>
        <v>0.22705210030822959</v>
      </c>
      <c r="Y50" s="136">
        <f t="shared" si="9"/>
        <v>0.22705210030822959</v>
      </c>
      <c r="Z50" s="136">
        <f t="shared" si="10"/>
        <v>0.22705210030822959</v>
      </c>
      <c r="AA50" s="136">
        <f t="shared" si="10"/>
        <v>0.22705210030822959</v>
      </c>
      <c r="AB50" s="136">
        <f t="shared" si="10"/>
        <v>0.22705210030822959</v>
      </c>
      <c r="AC50" s="136">
        <f t="shared" si="10"/>
        <v>0.22705210030822959</v>
      </c>
      <c r="AD50" s="136">
        <f t="shared" si="10"/>
        <v>0.22705210030822959</v>
      </c>
      <c r="AE50" s="136">
        <f t="shared" si="10"/>
        <v>0.22705210030822959</v>
      </c>
      <c r="AF50" s="136">
        <f t="shared" si="10"/>
        <v>0.22705210030822959</v>
      </c>
    </row>
    <row r="51" spans="1:32" hidden="1">
      <c r="B51" s="3"/>
      <c r="C51" s="756"/>
      <c r="D51" s="31"/>
      <c r="E51" s="41" t="s">
        <v>183</v>
      </c>
      <c r="F51" s="41" t="s">
        <v>52</v>
      </c>
      <c r="G51" s="75"/>
      <c r="H51" s="95">
        <f>HLOOKUP($E$51&amp;"-"&amp;$E$10,'Brændsels- og elpriser'!$E$13:$AH$39,MATCH(H16,'Brændsels- og elpriser'!$D$13:$D$39,0),FALSE)*'Brændsels- og elpriser'!$H$9</f>
        <v>189.96947704662099</v>
      </c>
      <c r="I51" s="95">
        <f>HLOOKUP($E$51&amp;"-"&amp;$E$10,'Brændsels- og elpriser'!$E$13:$AH$39,MATCH(I16,'Brændsels- og elpriser'!$D$13:$D$39,0),FALSE)*'Brændsels- og elpriser'!$H$9</f>
        <v>186.15240195629499</v>
      </c>
      <c r="J51" s="95">
        <f>HLOOKUP($E$51&amp;"-"&amp;$E$10,'Brændsels- og elpriser'!$E$13:$AH$39,MATCH(J16,'Brændsels- og elpriser'!$D$13:$D$39,0),FALSE)*'Brændsels- og elpriser'!$H$9</f>
        <v>266.20410988628601</v>
      </c>
      <c r="K51" s="95">
        <f>HLOOKUP($E$51&amp;"-"&amp;$E$10,'Brændsels- og elpriser'!$E$13:$AH$39,MATCH(K16,'Brændsels- og elpriser'!$D$13:$D$39,0),FALSE)*'Brændsels- og elpriser'!$H$9</f>
        <v>350</v>
      </c>
      <c r="L51" s="95">
        <f>HLOOKUP($E$51&amp;"-"&amp;$E$10,'Brændsels- og elpriser'!$E$13:$AH$39,MATCH(L16,'Brændsels- og elpriser'!$D$13:$D$39,0),FALSE)*'Brændsels- og elpriser'!$H$9</f>
        <v>370</v>
      </c>
      <c r="M51" s="95">
        <f>HLOOKUP($E$51&amp;"-"&amp;$E$10,'Brændsels- og elpriser'!$E$13:$AH$39,MATCH(M16,'Brændsels- og elpriser'!$D$13:$D$39,0),FALSE)*'Brændsels- og elpriser'!$H$9</f>
        <v>360</v>
      </c>
      <c r="N51" s="95">
        <f>HLOOKUP($E$51&amp;"-"&amp;$E$10,'Brændsels- og elpriser'!$E$13:$AH$39,MATCH(N16,'Brændsels- og elpriser'!$D$13:$D$39,0),FALSE)*'Brændsels- og elpriser'!$H$9</f>
        <v>360</v>
      </c>
      <c r="O51" s="95">
        <f>HLOOKUP($E$51&amp;"-"&amp;$E$10,'Brændsels- og elpriser'!$E$13:$AH$39,MATCH(O16,'Brændsels- og elpriser'!$D$13:$D$39,0),FALSE)*'Brændsels- og elpriser'!$H$9</f>
        <v>380</v>
      </c>
      <c r="P51" s="95">
        <f>HLOOKUP($E$51&amp;"-"&amp;$E$10,'Brændsels- og elpriser'!$E$13:$AH$39,MATCH(P16,'Brændsels- og elpriser'!$D$13:$D$39,0),FALSE)*'Brændsels- og elpriser'!$H$9</f>
        <v>390</v>
      </c>
      <c r="Q51" s="95">
        <f>HLOOKUP($E$51&amp;"-"&amp;$E$10,'Brændsels- og elpriser'!$E$13:$AH$39,MATCH(Q16,'Brændsels- og elpriser'!$D$13:$D$39,0),FALSE)*'Brændsels- og elpriser'!$H$9</f>
        <v>400</v>
      </c>
      <c r="R51" s="95">
        <f>HLOOKUP($E$51&amp;"-"&amp;$E$10,'Brændsels- og elpriser'!$E$13:$AH$39,MATCH(R16,'Brændsels- og elpriser'!$D$13:$D$39,0),FALSE)*'Brændsels- og elpriser'!$H$9</f>
        <v>390</v>
      </c>
      <c r="S51" s="95">
        <f>HLOOKUP($E$51&amp;"-"&amp;$E$10,'Brændsels- og elpriser'!$E$13:$AH$39,MATCH(S16,'Brændsels- og elpriser'!$D$13:$D$39,0),FALSE)*'Brændsels- og elpriser'!$H$9</f>
        <v>390</v>
      </c>
      <c r="T51" s="95">
        <f>HLOOKUP($E$51&amp;"-"&amp;$E$10,'Brændsels- og elpriser'!$E$13:$AH$39,MATCH(T16,'Brændsels- og elpriser'!$D$13:$D$39,0),FALSE)*'Brændsels- og elpriser'!$H$9</f>
        <v>390</v>
      </c>
      <c r="U51" s="95">
        <f>HLOOKUP($E$51&amp;"-"&amp;$E$10,'Brændsels- og elpriser'!$E$13:$AH$39,MATCH(U16,'Brændsels- og elpriser'!$D$13:$D$39,0),FALSE)*'Brændsels- og elpriser'!$H$9</f>
        <v>380</v>
      </c>
      <c r="V51" s="95">
        <f>HLOOKUP($E$51&amp;"-"&amp;$E$10,'Brændsels- og elpriser'!$E$13:$AH$39,MATCH(V16,'Brændsels- og elpriser'!$D$13:$D$39,0),FALSE)*'Brændsels- og elpriser'!$H$9</f>
        <v>380</v>
      </c>
      <c r="W51" s="95">
        <f>HLOOKUP($E$51&amp;"-"&amp;$E$10,'Brændsels- og elpriser'!$E$13:$AH$39,MATCH(W16,'Brændsels- og elpriser'!$D$13:$D$39,0),FALSE)*'Brændsels- og elpriser'!$H$9</f>
        <v>380</v>
      </c>
      <c r="X51" s="95">
        <f>HLOOKUP($E$51&amp;"-"&amp;$E$10,'Brændsels- og elpriser'!$E$13:$AH$39,MATCH(X16,'Brændsels- og elpriser'!$D$13:$D$39,0),FALSE)*'Brændsels- og elpriser'!$H$9</f>
        <v>380</v>
      </c>
      <c r="Y51" s="95">
        <f>HLOOKUP($E$51&amp;"-"&amp;$E$10,'Brændsels- og elpriser'!$E$13:$AH$39,MATCH(Y16,'Brændsels- og elpriser'!$D$13:$D$39,0),FALSE)*'Brændsels- og elpriser'!$H$9</f>
        <v>370</v>
      </c>
      <c r="Z51" s="95">
        <f>HLOOKUP($E$51&amp;"-"&amp;$E$10,'Brændsels- og elpriser'!$E$13:$AH$39,MATCH(Z16,'Brændsels- og elpriser'!$D$13:$D$39,0),FALSE)*'Brændsels- og elpriser'!$H$9</f>
        <v>380</v>
      </c>
      <c r="AA51" s="95">
        <f>HLOOKUP($E$51&amp;"-"&amp;$E$10,'Brændsels- og elpriser'!$E$13:$AH$39,MATCH(AA16,'Brændsels- og elpriser'!$D$13:$D$39,0),FALSE)*'Brændsels- og elpriser'!$H$9</f>
        <v>370</v>
      </c>
      <c r="AB51" s="95">
        <f>HLOOKUP($E$51&amp;"-"&amp;$E$10,'Brændsels- og elpriser'!$E$13:$AH$39,MATCH(AB16,'Brændsels- og elpriser'!$D$13:$D$39,0),FALSE)*'Brændsels- og elpriser'!$H$9</f>
        <v>380</v>
      </c>
      <c r="AC51" s="95">
        <f>HLOOKUP($E$51&amp;"-"&amp;$E$10,'Brændsels- og elpriser'!$E$13:$AH$39,MATCH(AC16,'Brændsels- og elpriser'!$D$13:$D$39,0),FALSE)*'Brændsels- og elpriser'!$H$9</f>
        <v>380</v>
      </c>
      <c r="AD51" s="95">
        <f>HLOOKUP($E$51&amp;"-"&amp;$E$10,'Brændsels- og elpriser'!$E$13:$AH$39,MATCH(AD16,'Brændsels- og elpriser'!$D$13:$D$39,0),FALSE)*'Brændsels- og elpriser'!$H$9</f>
        <v>380</v>
      </c>
      <c r="AE51" s="95">
        <f>HLOOKUP($E$51&amp;"-"&amp;$E$10,'Brændsels- og elpriser'!$E$13:$AH$39,MATCH(AE16,'Brændsels- og elpriser'!$D$13:$D$39,0),FALSE)*'Brændsels- og elpriser'!$H$9</f>
        <v>380</v>
      </c>
      <c r="AF51" s="95">
        <f>HLOOKUP($E$51&amp;"-"&amp;$E$10,'Brændsels- og elpriser'!$E$13:$AH$39,MATCH(AF16,'Brændsels- og elpriser'!$D$13:$D$39,0),FALSE)*'Brændsels- og elpriser'!$H$9</f>
        <v>380</v>
      </c>
    </row>
    <row r="52" spans="1:32" hidden="1">
      <c r="B52" s="6"/>
      <c r="C52" s="758" t="s">
        <v>38</v>
      </c>
      <c r="D52" s="760"/>
      <c r="E52" s="78" t="s">
        <v>172</v>
      </c>
      <c r="F52" s="78" t="s">
        <v>62</v>
      </c>
      <c r="G52" s="79"/>
      <c r="H52" s="87">
        <f t="shared" ref="H52:AF52" si="11">IF(H24=0,0,-PMT($E$9,$I$9,$G$20)/H24)</f>
        <v>0</v>
      </c>
      <c r="I52" s="94">
        <f t="shared" si="11"/>
        <v>0</v>
      </c>
      <c r="J52" s="94">
        <f t="shared" si="11"/>
        <v>0</v>
      </c>
      <c r="K52" s="94">
        <f t="shared" si="11"/>
        <v>0</v>
      </c>
      <c r="L52" s="94">
        <f t="shared" si="11"/>
        <v>0</v>
      </c>
      <c r="M52" s="94">
        <f t="shared" si="11"/>
        <v>0</v>
      </c>
      <c r="N52" s="94">
        <f t="shared" si="11"/>
        <v>0</v>
      </c>
      <c r="O52" s="94">
        <f t="shared" si="11"/>
        <v>0</v>
      </c>
      <c r="P52" s="94">
        <f t="shared" si="11"/>
        <v>0</v>
      </c>
      <c r="Q52" s="94">
        <f t="shared" si="11"/>
        <v>0</v>
      </c>
      <c r="R52" s="94">
        <f t="shared" si="11"/>
        <v>0</v>
      </c>
      <c r="S52" s="94">
        <f t="shared" si="11"/>
        <v>0</v>
      </c>
      <c r="T52" s="94">
        <f t="shared" si="11"/>
        <v>0</v>
      </c>
      <c r="U52" s="94">
        <f t="shared" si="11"/>
        <v>0</v>
      </c>
      <c r="V52" s="94">
        <f t="shared" si="11"/>
        <v>0</v>
      </c>
      <c r="W52" s="94">
        <f t="shared" si="11"/>
        <v>0</v>
      </c>
      <c r="X52" s="94">
        <f t="shared" si="11"/>
        <v>0</v>
      </c>
      <c r="Y52" s="94">
        <f t="shared" si="11"/>
        <v>0</v>
      </c>
      <c r="Z52" s="94">
        <f t="shared" si="11"/>
        <v>0</v>
      </c>
      <c r="AA52" s="94">
        <f t="shared" si="11"/>
        <v>0</v>
      </c>
      <c r="AB52" s="94">
        <f t="shared" si="11"/>
        <v>0</v>
      </c>
      <c r="AC52" s="94">
        <f t="shared" si="11"/>
        <v>0</v>
      </c>
      <c r="AD52" s="94">
        <f t="shared" si="11"/>
        <v>0</v>
      </c>
      <c r="AE52" s="94">
        <f t="shared" si="11"/>
        <v>0</v>
      </c>
      <c r="AF52" s="94">
        <f t="shared" si="11"/>
        <v>0</v>
      </c>
    </row>
    <row r="53" spans="1:32" hidden="1">
      <c r="B53" s="6"/>
      <c r="C53" s="759"/>
      <c r="D53" s="761"/>
      <c r="E53" s="24" t="s">
        <v>173</v>
      </c>
      <c r="F53" s="24" t="s">
        <v>62</v>
      </c>
      <c r="G53" s="75"/>
      <c r="H53" s="68">
        <f t="shared" ref="H53:AF53" si="12">IF(H24=0,0,H27/H24)</f>
        <v>0</v>
      </c>
      <c r="I53" s="53">
        <f t="shared" si="12"/>
        <v>0</v>
      </c>
      <c r="J53" s="53">
        <f t="shared" si="12"/>
        <v>0</v>
      </c>
      <c r="K53" s="53">
        <f t="shared" si="12"/>
        <v>0</v>
      </c>
      <c r="L53" s="53">
        <f t="shared" si="12"/>
        <v>0</v>
      </c>
      <c r="M53" s="53">
        <f t="shared" si="12"/>
        <v>0</v>
      </c>
      <c r="N53" s="53">
        <f t="shared" si="12"/>
        <v>0</v>
      </c>
      <c r="O53" s="53">
        <f t="shared" si="12"/>
        <v>0</v>
      </c>
      <c r="P53" s="53">
        <f t="shared" si="12"/>
        <v>0</v>
      </c>
      <c r="Q53" s="53">
        <f t="shared" si="12"/>
        <v>0</v>
      </c>
      <c r="R53" s="53">
        <f t="shared" si="12"/>
        <v>0</v>
      </c>
      <c r="S53" s="53">
        <f t="shared" si="12"/>
        <v>0</v>
      </c>
      <c r="T53" s="53">
        <f t="shared" si="12"/>
        <v>0</v>
      </c>
      <c r="U53" s="53">
        <f t="shared" si="12"/>
        <v>0</v>
      </c>
      <c r="V53" s="53">
        <f t="shared" si="12"/>
        <v>0</v>
      </c>
      <c r="W53" s="53">
        <f t="shared" si="12"/>
        <v>0</v>
      </c>
      <c r="X53" s="53">
        <f t="shared" si="12"/>
        <v>0</v>
      </c>
      <c r="Y53" s="53">
        <f t="shared" si="12"/>
        <v>0</v>
      </c>
      <c r="Z53" s="53">
        <f t="shared" si="12"/>
        <v>0</v>
      </c>
      <c r="AA53" s="53">
        <f t="shared" si="12"/>
        <v>0</v>
      </c>
      <c r="AB53" s="53">
        <f t="shared" si="12"/>
        <v>0</v>
      </c>
      <c r="AC53" s="53">
        <f t="shared" si="12"/>
        <v>0</v>
      </c>
      <c r="AD53" s="53">
        <f t="shared" si="12"/>
        <v>0</v>
      </c>
      <c r="AE53" s="53">
        <f t="shared" si="12"/>
        <v>0</v>
      </c>
      <c r="AF53" s="53">
        <f t="shared" si="12"/>
        <v>0</v>
      </c>
    </row>
    <row r="54" spans="1:32" hidden="1">
      <c r="B54" s="6"/>
      <c r="C54" s="759"/>
      <c r="D54" s="761"/>
      <c r="E54" s="24" t="s">
        <v>31</v>
      </c>
      <c r="F54" s="24" t="s">
        <v>62</v>
      </c>
      <c r="G54" s="75"/>
      <c r="H54" s="68">
        <f t="shared" ref="H54:AF54" si="13">H28</f>
        <v>5.7601045555639034</v>
      </c>
      <c r="I54" s="53">
        <f t="shared" si="13"/>
        <v>5.7601045555639034</v>
      </c>
      <c r="J54" s="53">
        <f t="shared" si="13"/>
        <v>5.7601045555639034</v>
      </c>
      <c r="K54" s="53">
        <f t="shared" si="13"/>
        <v>5.7601045555639034</v>
      </c>
      <c r="L54" s="53">
        <f t="shared" si="13"/>
        <v>5.7601045555639034</v>
      </c>
      <c r="M54" s="53">
        <f t="shared" si="13"/>
        <v>5.7601045555639034</v>
      </c>
      <c r="N54" s="53">
        <f t="shared" si="13"/>
        <v>5.7601045555639034</v>
      </c>
      <c r="O54" s="53">
        <f t="shared" si="13"/>
        <v>5.7601045555639034</v>
      </c>
      <c r="P54" s="53">
        <f t="shared" si="13"/>
        <v>5.7601045555639034</v>
      </c>
      <c r="Q54" s="53">
        <f t="shared" si="13"/>
        <v>5.7601045555639034</v>
      </c>
      <c r="R54" s="53">
        <f t="shared" si="13"/>
        <v>5.7601045555639034</v>
      </c>
      <c r="S54" s="53">
        <f t="shared" si="13"/>
        <v>5.7601045555639034</v>
      </c>
      <c r="T54" s="53">
        <f t="shared" si="13"/>
        <v>5.7601045555639034</v>
      </c>
      <c r="U54" s="53">
        <f t="shared" si="13"/>
        <v>5.7601045555639034</v>
      </c>
      <c r="V54" s="53">
        <f t="shared" si="13"/>
        <v>5.7601045555639034</v>
      </c>
      <c r="W54" s="53">
        <f t="shared" si="13"/>
        <v>5.7601045555639034</v>
      </c>
      <c r="X54" s="53">
        <f t="shared" si="13"/>
        <v>5.7601045555639034</v>
      </c>
      <c r="Y54" s="53">
        <f t="shared" si="13"/>
        <v>5.7601045555639034</v>
      </c>
      <c r="Z54" s="53">
        <f t="shared" si="13"/>
        <v>5.7601045555639034</v>
      </c>
      <c r="AA54" s="53">
        <f t="shared" si="13"/>
        <v>5.7601045555639034</v>
      </c>
      <c r="AB54" s="53">
        <f t="shared" si="13"/>
        <v>5.7601045555639034</v>
      </c>
      <c r="AC54" s="53">
        <f t="shared" si="13"/>
        <v>5.7601045555639034</v>
      </c>
      <c r="AD54" s="53">
        <f t="shared" si="13"/>
        <v>5.7601045555639034</v>
      </c>
      <c r="AE54" s="53">
        <f t="shared" si="13"/>
        <v>5.7601045555639034</v>
      </c>
      <c r="AF54" s="53">
        <f t="shared" si="13"/>
        <v>5.7601045555639034</v>
      </c>
    </row>
    <row r="55" spans="1:32" hidden="1">
      <c r="B55" s="6"/>
      <c r="C55" s="759"/>
      <c r="D55" s="761"/>
      <c r="E55" s="24" t="s">
        <v>212</v>
      </c>
      <c r="F55" s="24" t="s">
        <v>62</v>
      </c>
      <c r="G55" s="75"/>
      <c r="H55" s="68">
        <f t="shared" ref="H55:AF55" si="14">1/H30*H39</f>
        <v>114.32802905855452</v>
      </c>
      <c r="I55" s="53">
        <f t="shared" si="14"/>
        <v>90.51894022334136</v>
      </c>
      <c r="J55" s="53">
        <f t="shared" si="14"/>
        <v>119.34913762628528</v>
      </c>
      <c r="K55" s="53">
        <f t="shared" si="14"/>
        <v>118.43855259717174</v>
      </c>
      <c r="L55" s="53">
        <f t="shared" si="14"/>
        <v>117.09702268648698</v>
      </c>
      <c r="M55" s="53">
        <f t="shared" si="14"/>
        <v>116.73400376711119</v>
      </c>
      <c r="N55" s="53">
        <f t="shared" si="14"/>
        <v>116.49922602923431</v>
      </c>
      <c r="O55" s="53">
        <f t="shared" si="14"/>
        <v>116.32365552489108</v>
      </c>
      <c r="P55" s="53">
        <f t="shared" si="14"/>
        <v>116.22327460451814</v>
      </c>
      <c r="Q55" s="53">
        <f t="shared" si="14"/>
        <v>116.11136436857396</v>
      </c>
      <c r="R55" s="53">
        <f t="shared" si="14"/>
        <v>116.53558687105833</v>
      </c>
      <c r="S55" s="53">
        <f t="shared" si="14"/>
        <v>116.95910930595848</v>
      </c>
      <c r="T55" s="53">
        <f t="shared" si="14"/>
        <v>117.38191211228317</v>
      </c>
      <c r="U55" s="53">
        <f t="shared" si="14"/>
        <v>117.8039759020678</v>
      </c>
      <c r="V55" s="53">
        <f t="shared" si="14"/>
        <v>118.22528145909068</v>
      </c>
      <c r="W55" s="53">
        <f t="shared" si="14"/>
        <v>118.56158932566493</v>
      </c>
      <c r="X55" s="53">
        <f t="shared" si="14"/>
        <v>118.8976994377294</v>
      </c>
      <c r="Y55" s="53">
        <f t="shared" si="14"/>
        <v>119.23358521192721</v>
      </c>
      <c r="Z55" s="53">
        <f t="shared" si="14"/>
        <v>119.56922029814456</v>
      </c>
      <c r="AA55" s="53">
        <f t="shared" si="14"/>
        <v>119.90457857774906</v>
      </c>
      <c r="AB55" s="53">
        <f t="shared" si="14"/>
        <v>120.18291332457522</v>
      </c>
      <c r="AC55" s="53">
        <f t="shared" si="14"/>
        <v>120.46059140193218</v>
      </c>
      <c r="AD55" s="53">
        <f t="shared" si="14"/>
        <v>120.73759683483802</v>
      </c>
      <c r="AE55" s="53">
        <f t="shared" si="14"/>
        <v>121.0139137873164</v>
      </c>
      <c r="AF55" s="53">
        <f t="shared" si="14"/>
        <v>121.28952656145792</v>
      </c>
    </row>
    <row r="56" spans="1:32" hidden="1">
      <c r="B56" s="6"/>
      <c r="C56" s="759"/>
      <c r="D56" s="761"/>
      <c r="E56" s="24" t="s">
        <v>210</v>
      </c>
      <c r="F56" s="24" t="s">
        <v>62</v>
      </c>
      <c r="G56" s="75"/>
      <c r="H56" s="68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0</v>
      </c>
      <c r="AA56" s="53">
        <v>0</v>
      </c>
      <c r="AB56" s="53">
        <v>0</v>
      </c>
      <c r="AC56" s="53">
        <v>0</v>
      </c>
      <c r="AD56" s="53">
        <v>0</v>
      </c>
      <c r="AE56" s="53">
        <v>0</v>
      </c>
      <c r="AF56" s="53">
        <v>0</v>
      </c>
    </row>
    <row r="57" spans="1:32" hidden="1">
      <c r="B57" s="6"/>
      <c r="C57" s="759"/>
      <c r="D57" s="761"/>
      <c r="E57" s="24" t="s">
        <v>174</v>
      </c>
      <c r="F57" s="24" t="s">
        <v>62</v>
      </c>
      <c r="G57" s="75"/>
      <c r="H57" s="149">
        <f t="shared" ref="H57:AF57" si="15">1/H30*H42</f>
        <v>0</v>
      </c>
      <c r="I57" s="53">
        <f t="shared" si="15"/>
        <v>0</v>
      </c>
      <c r="J57" s="53">
        <f t="shared" si="15"/>
        <v>0</v>
      </c>
      <c r="K57" s="53">
        <f t="shared" si="15"/>
        <v>0</v>
      </c>
      <c r="L57" s="53">
        <f t="shared" si="15"/>
        <v>0</v>
      </c>
      <c r="M57" s="53">
        <f t="shared" si="15"/>
        <v>0</v>
      </c>
      <c r="N57" s="53">
        <f t="shared" si="15"/>
        <v>0</v>
      </c>
      <c r="O57" s="53">
        <f t="shared" si="15"/>
        <v>0</v>
      </c>
      <c r="P57" s="53">
        <f t="shared" si="15"/>
        <v>0</v>
      </c>
      <c r="Q57" s="53">
        <f t="shared" si="15"/>
        <v>0</v>
      </c>
      <c r="R57" s="53">
        <f t="shared" si="15"/>
        <v>0</v>
      </c>
      <c r="S57" s="53">
        <f t="shared" si="15"/>
        <v>0</v>
      </c>
      <c r="T57" s="53">
        <f t="shared" si="15"/>
        <v>0</v>
      </c>
      <c r="U57" s="53">
        <f t="shared" si="15"/>
        <v>0</v>
      </c>
      <c r="V57" s="53">
        <f t="shared" si="15"/>
        <v>0</v>
      </c>
      <c r="W57" s="53">
        <f t="shared" si="15"/>
        <v>0</v>
      </c>
      <c r="X57" s="53">
        <f t="shared" si="15"/>
        <v>0</v>
      </c>
      <c r="Y57" s="53">
        <f t="shared" si="15"/>
        <v>0</v>
      </c>
      <c r="Z57" s="53">
        <f t="shared" si="15"/>
        <v>0</v>
      </c>
      <c r="AA57" s="53">
        <f t="shared" si="15"/>
        <v>0</v>
      </c>
      <c r="AB57" s="53">
        <f t="shared" si="15"/>
        <v>0</v>
      </c>
      <c r="AC57" s="53">
        <f t="shared" si="15"/>
        <v>0</v>
      </c>
      <c r="AD57" s="53">
        <f t="shared" si="15"/>
        <v>0</v>
      </c>
      <c r="AE57" s="53">
        <f t="shared" si="15"/>
        <v>0</v>
      </c>
      <c r="AF57" s="53">
        <f t="shared" si="15"/>
        <v>0</v>
      </c>
    </row>
    <row r="58" spans="1:32" hidden="1">
      <c r="B58" s="6"/>
      <c r="C58" s="759"/>
      <c r="D58" s="761"/>
      <c r="E58" s="24" t="s">
        <v>175</v>
      </c>
      <c r="F58" s="24" t="s">
        <v>62</v>
      </c>
      <c r="G58" s="75"/>
      <c r="H58" s="149">
        <f t="shared" ref="H58:AF58" si="16">1/H30*H43</f>
        <v>7.3630091873395824E-3</v>
      </c>
      <c r="I58" s="53">
        <f t="shared" si="16"/>
        <v>7.3630091873395824E-3</v>
      </c>
      <c r="J58" s="53">
        <f t="shared" si="16"/>
        <v>7.3630091873395824E-3</v>
      </c>
      <c r="K58" s="53">
        <f t="shared" si="16"/>
        <v>7.3630091873395824E-3</v>
      </c>
      <c r="L58" s="53">
        <f t="shared" si="16"/>
        <v>7.3630091873395824E-3</v>
      </c>
      <c r="M58" s="53">
        <f t="shared" si="16"/>
        <v>7.3630091873395824E-3</v>
      </c>
      <c r="N58" s="53">
        <f t="shared" si="16"/>
        <v>7.3630091873395824E-3</v>
      </c>
      <c r="O58" s="53">
        <f t="shared" si="16"/>
        <v>7.3630091873395824E-3</v>
      </c>
      <c r="P58" s="53">
        <f t="shared" si="16"/>
        <v>7.3630091873395824E-3</v>
      </c>
      <c r="Q58" s="53">
        <f t="shared" si="16"/>
        <v>7.3630091873395824E-3</v>
      </c>
      <c r="R58" s="53">
        <f t="shared" si="16"/>
        <v>7.3630091873395824E-3</v>
      </c>
      <c r="S58" s="53">
        <f t="shared" si="16"/>
        <v>7.3630091873395824E-3</v>
      </c>
      <c r="T58" s="53">
        <f t="shared" si="16"/>
        <v>7.3630091873395824E-3</v>
      </c>
      <c r="U58" s="53">
        <f t="shared" si="16"/>
        <v>7.3630091873395824E-3</v>
      </c>
      <c r="V58" s="53">
        <f t="shared" si="16"/>
        <v>7.3630091873395824E-3</v>
      </c>
      <c r="W58" s="53">
        <f t="shared" si="16"/>
        <v>7.3630091873395824E-3</v>
      </c>
      <c r="X58" s="53">
        <f t="shared" si="16"/>
        <v>7.3630091873395824E-3</v>
      </c>
      <c r="Y58" s="53">
        <f t="shared" si="16"/>
        <v>7.3630091873395824E-3</v>
      </c>
      <c r="Z58" s="53">
        <f t="shared" si="16"/>
        <v>7.3630091873395824E-3</v>
      </c>
      <c r="AA58" s="53">
        <f t="shared" si="16"/>
        <v>7.3630091873395824E-3</v>
      </c>
      <c r="AB58" s="53">
        <f t="shared" si="16"/>
        <v>7.3630091873395824E-3</v>
      </c>
      <c r="AC58" s="53">
        <f t="shared" si="16"/>
        <v>7.3630091873395824E-3</v>
      </c>
      <c r="AD58" s="53">
        <f t="shared" si="16"/>
        <v>7.3630091873395824E-3</v>
      </c>
      <c r="AE58" s="53">
        <f t="shared" si="16"/>
        <v>7.3630091873395824E-3</v>
      </c>
      <c r="AF58" s="53">
        <f t="shared" si="16"/>
        <v>7.3630091873395824E-3</v>
      </c>
    </row>
    <row r="59" spans="1:32" hidden="1">
      <c r="B59" s="6"/>
      <c r="C59" s="759"/>
      <c r="D59" s="761"/>
      <c r="E59" s="24" t="s">
        <v>176</v>
      </c>
      <c r="F59" s="24" t="s">
        <v>62</v>
      </c>
      <c r="G59" s="75"/>
      <c r="H59" s="149">
        <f>1/H30*H44</f>
        <v>2.3593298256206409E-2</v>
      </c>
      <c r="I59" s="53">
        <f>H59</f>
        <v>2.3593298256206409E-2</v>
      </c>
      <c r="J59" s="53">
        <f t="shared" ref="J59:AF59" si="17">I59</f>
        <v>2.3593298256206409E-2</v>
      </c>
      <c r="K59" s="53">
        <f t="shared" si="17"/>
        <v>2.3593298256206409E-2</v>
      </c>
      <c r="L59" s="53">
        <f t="shared" si="17"/>
        <v>2.3593298256206409E-2</v>
      </c>
      <c r="M59" s="53">
        <f t="shared" si="17"/>
        <v>2.3593298256206409E-2</v>
      </c>
      <c r="N59" s="53">
        <f t="shared" si="17"/>
        <v>2.3593298256206409E-2</v>
      </c>
      <c r="O59" s="53">
        <f t="shared" si="17"/>
        <v>2.3593298256206409E-2</v>
      </c>
      <c r="P59" s="53">
        <f t="shared" si="17"/>
        <v>2.3593298256206409E-2</v>
      </c>
      <c r="Q59" s="53">
        <f t="shared" si="17"/>
        <v>2.3593298256206409E-2</v>
      </c>
      <c r="R59" s="53">
        <f t="shared" si="17"/>
        <v>2.3593298256206409E-2</v>
      </c>
      <c r="S59" s="53">
        <f t="shared" si="17"/>
        <v>2.3593298256206409E-2</v>
      </c>
      <c r="T59" s="53">
        <f t="shared" si="17"/>
        <v>2.3593298256206409E-2</v>
      </c>
      <c r="U59" s="53">
        <f t="shared" si="17"/>
        <v>2.3593298256206409E-2</v>
      </c>
      <c r="V59" s="53">
        <f t="shared" si="17"/>
        <v>2.3593298256206409E-2</v>
      </c>
      <c r="W59" s="53">
        <f t="shared" si="17"/>
        <v>2.3593298256206409E-2</v>
      </c>
      <c r="X59" s="53">
        <f t="shared" si="17"/>
        <v>2.3593298256206409E-2</v>
      </c>
      <c r="Y59" s="53">
        <f t="shared" si="17"/>
        <v>2.3593298256206409E-2</v>
      </c>
      <c r="Z59" s="53">
        <f t="shared" si="17"/>
        <v>2.3593298256206409E-2</v>
      </c>
      <c r="AA59" s="53">
        <f t="shared" si="17"/>
        <v>2.3593298256206409E-2</v>
      </c>
      <c r="AB59" s="53">
        <f t="shared" si="17"/>
        <v>2.3593298256206409E-2</v>
      </c>
      <c r="AC59" s="53">
        <f t="shared" si="17"/>
        <v>2.3593298256206409E-2</v>
      </c>
      <c r="AD59" s="53">
        <f t="shared" si="17"/>
        <v>2.3593298256206409E-2</v>
      </c>
      <c r="AE59" s="53">
        <f t="shared" si="17"/>
        <v>2.3593298256206409E-2</v>
      </c>
      <c r="AF59" s="53">
        <f t="shared" si="17"/>
        <v>2.3593298256206409E-2</v>
      </c>
    </row>
    <row r="60" spans="1:32" hidden="1">
      <c r="B60" s="6"/>
      <c r="C60" s="759"/>
      <c r="D60" s="761"/>
      <c r="E60" s="24" t="s">
        <v>177</v>
      </c>
      <c r="F60" s="24" t="s">
        <v>62</v>
      </c>
      <c r="G60" s="75"/>
      <c r="H60" s="577">
        <f>1/'Brændsler og emissioner'!$D$40*H46</f>
        <v>3.0131303478500293E-2</v>
      </c>
      <c r="I60" s="53">
        <f t="shared" ref="I60:AF60" si="18">1/I30*I46</f>
        <v>6.5563789865906857E-2</v>
      </c>
      <c r="J60" s="53">
        <f t="shared" si="18"/>
        <v>6.5563789865906857E-2</v>
      </c>
      <c r="K60" s="53">
        <f t="shared" si="18"/>
        <v>6.5563789865906857E-2</v>
      </c>
      <c r="L60" s="53">
        <f t="shared" si="18"/>
        <v>6.5563789865906857E-2</v>
      </c>
      <c r="M60" s="53">
        <f t="shared" si="18"/>
        <v>6.5563789865906857E-2</v>
      </c>
      <c r="N60" s="53">
        <f t="shared" si="18"/>
        <v>6.5563789865906857E-2</v>
      </c>
      <c r="O60" s="53">
        <f t="shared" si="18"/>
        <v>6.5563789865906857E-2</v>
      </c>
      <c r="P60" s="53">
        <f t="shared" si="18"/>
        <v>6.5563789865906857E-2</v>
      </c>
      <c r="Q60" s="53">
        <f t="shared" si="18"/>
        <v>6.5563789865906857E-2</v>
      </c>
      <c r="R60" s="53">
        <f t="shared" si="18"/>
        <v>6.5563789865906857E-2</v>
      </c>
      <c r="S60" s="53">
        <f t="shared" si="18"/>
        <v>6.5563789865906857E-2</v>
      </c>
      <c r="T60" s="53">
        <f t="shared" si="18"/>
        <v>6.5563789865906857E-2</v>
      </c>
      <c r="U60" s="53">
        <f t="shared" si="18"/>
        <v>6.5563789865906857E-2</v>
      </c>
      <c r="V60" s="53">
        <f t="shared" si="18"/>
        <v>6.5563789865906857E-2</v>
      </c>
      <c r="W60" s="53">
        <f t="shared" si="18"/>
        <v>6.5563789865906857E-2</v>
      </c>
      <c r="X60" s="53">
        <f t="shared" si="18"/>
        <v>6.5563789865906857E-2</v>
      </c>
      <c r="Y60" s="53">
        <f t="shared" si="18"/>
        <v>6.5563789865906857E-2</v>
      </c>
      <c r="Z60" s="53">
        <f t="shared" si="18"/>
        <v>6.5563789865906857E-2</v>
      </c>
      <c r="AA60" s="53">
        <f t="shared" si="18"/>
        <v>6.5563789865906857E-2</v>
      </c>
      <c r="AB60" s="53">
        <f t="shared" si="18"/>
        <v>6.5563789865906857E-2</v>
      </c>
      <c r="AC60" s="53">
        <f t="shared" si="18"/>
        <v>6.5563789865906857E-2</v>
      </c>
      <c r="AD60" s="53">
        <f t="shared" si="18"/>
        <v>6.5563789865906857E-2</v>
      </c>
      <c r="AE60" s="53">
        <f t="shared" si="18"/>
        <v>6.5563789865906857E-2</v>
      </c>
      <c r="AF60" s="53">
        <f t="shared" si="18"/>
        <v>6.5563789865906857E-2</v>
      </c>
    </row>
    <row r="61" spans="1:32" hidden="1">
      <c r="B61" s="6"/>
      <c r="C61" s="759"/>
      <c r="D61" s="761"/>
      <c r="E61" s="24" t="s">
        <v>178</v>
      </c>
      <c r="F61" s="24" t="s">
        <v>62</v>
      </c>
      <c r="G61" s="75"/>
      <c r="H61" s="577">
        <f>1/'Brændsler og emissioner'!$D$40*H48</f>
        <v>0.96002840058091532</v>
      </c>
      <c r="I61" s="53">
        <f t="shared" ref="I61:AF61" si="19">1/I30*I48</f>
        <v>2.088960418386872</v>
      </c>
      <c r="J61" s="53">
        <f t="shared" si="19"/>
        <v>2.088960418386872</v>
      </c>
      <c r="K61" s="53">
        <f t="shared" si="19"/>
        <v>2.088960418386872</v>
      </c>
      <c r="L61" s="53">
        <f t="shared" si="19"/>
        <v>2.088960418386872</v>
      </c>
      <c r="M61" s="53">
        <f t="shared" si="19"/>
        <v>2.088960418386872</v>
      </c>
      <c r="N61" s="53">
        <f t="shared" si="19"/>
        <v>2.088960418386872</v>
      </c>
      <c r="O61" s="53">
        <f t="shared" si="19"/>
        <v>2.088960418386872</v>
      </c>
      <c r="P61" s="53">
        <f t="shared" si="19"/>
        <v>2.088960418386872</v>
      </c>
      <c r="Q61" s="53">
        <f t="shared" si="19"/>
        <v>2.088960418386872</v>
      </c>
      <c r="R61" s="53">
        <f t="shared" si="19"/>
        <v>2.088960418386872</v>
      </c>
      <c r="S61" s="53">
        <f t="shared" si="19"/>
        <v>2.088960418386872</v>
      </c>
      <c r="T61" s="53">
        <f t="shared" si="19"/>
        <v>2.088960418386872</v>
      </c>
      <c r="U61" s="53">
        <f t="shared" si="19"/>
        <v>2.088960418386872</v>
      </c>
      <c r="V61" s="53">
        <f t="shared" si="19"/>
        <v>2.088960418386872</v>
      </c>
      <c r="W61" s="53">
        <f t="shared" si="19"/>
        <v>2.088960418386872</v>
      </c>
      <c r="X61" s="53">
        <f t="shared" si="19"/>
        <v>2.088960418386872</v>
      </c>
      <c r="Y61" s="53">
        <f t="shared" si="19"/>
        <v>2.088960418386872</v>
      </c>
      <c r="Z61" s="53">
        <f t="shared" si="19"/>
        <v>2.088960418386872</v>
      </c>
      <c r="AA61" s="53">
        <f t="shared" si="19"/>
        <v>2.088960418386872</v>
      </c>
      <c r="AB61" s="53">
        <f t="shared" si="19"/>
        <v>2.088960418386872</v>
      </c>
      <c r="AC61" s="53">
        <f t="shared" si="19"/>
        <v>2.088960418386872</v>
      </c>
      <c r="AD61" s="53">
        <f t="shared" si="19"/>
        <v>2.088960418386872</v>
      </c>
      <c r="AE61" s="53">
        <f t="shared" si="19"/>
        <v>2.088960418386872</v>
      </c>
      <c r="AF61" s="53">
        <f t="shared" si="19"/>
        <v>2.088960418386872</v>
      </c>
    </row>
    <row r="62" spans="1:32" hidden="1">
      <c r="B62" s="6"/>
      <c r="C62" s="759"/>
      <c r="D62" s="761"/>
      <c r="E62" s="24" t="s">
        <v>179</v>
      </c>
      <c r="F62" s="24" t="s">
        <v>62</v>
      </c>
      <c r="G62" s="75"/>
      <c r="H62" s="577">
        <f>1/'Brændsler og emissioner'!$D$40*H50</f>
        <v>0.18164168024658367</v>
      </c>
      <c r="I62" s="134">
        <f t="shared" ref="I62:AF62" si="20">1/I30*I50</f>
        <v>0.39524068260355266</v>
      </c>
      <c r="J62" s="134">
        <f t="shared" si="20"/>
        <v>0.39524068260355266</v>
      </c>
      <c r="K62" s="134">
        <f t="shared" si="20"/>
        <v>0.39524068260355266</v>
      </c>
      <c r="L62" s="134">
        <f t="shared" si="20"/>
        <v>0.39524068260355266</v>
      </c>
      <c r="M62" s="134">
        <f t="shared" si="20"/>
        <v>0.39524068260355266</v>
      </c>
      <c r="N62" s="134">
        <f t="shared" si="20"/>
        <v>0.39524068260355266</v>
      </c>
      <c r="O62" s="134">
        <f t="shared" si="20"/>
        <v>0.39524068260355266</v>
      </c>
      <c r="P62" s="134">
        <f t="shared" si="20"/>
        <v>0.39524068260355266</v>
      </c>
      <c r="Q62" s="134">
        <f t="shared" si="20"/>
        <v>0.39524068260355266</v>
      </c>
      <c r="R62" s="134">
        <f t="shared" si="20"/>
        <v>0.39524068260355266</v>
      </c>
      <c r="S62" s="134">
        <f t="shared" si="20"/>
        <v>0.39524068260355266</v>
      </c>
      <c r="T62" s="134">
        <f t="shared" si="20"/>
        <v>0.39524068260355266</v>
      </c>
      <c r="U62" s="134">
        <f t="shared" si="20"/>
        <v>0.39524068260355266</v>
      </c>
      <c r="V62" s="134">
        <f t="shared" si="20"/>
        <v>0.39524068260355266</v>
      </c>
      <c r="W62" s="134">
        <f t="shared" si="20"/>
        <v>0.39524068260355266</v>
      </c>
      <c r="X62" s="134">
        <f t="shared" si="20"/>
        <v>0.39524068260355266</v>
      </c>
      <c r="Y62" s="134">
        <f t="shared" si="20"/>
        <v>0.39524068260355266</v>
      </c>
      <c r="Z62" s="134">
        <f t="shared" si="20"/>
        <v>0.39524068260355266</v>
      </c>
      <c r="AA62" s="134">
        <f t="shared" si="20"/>
        <v>0.39524068260355266</v>
      </c>
      <c r="AB62" s="134">
        <f t="shared" si="20"/>
        <v>0.39524068260355266</v>
      </c>
      <c r="AC62" s="134">
        <f t="shared" si="20"/>
        <v>0.39524068260355266</v>
      </c>
      <c r="AD62" s="134">
        <f t="shared" si="20"/>
        <v>0.39524068260355266</v>
      </c>
      <c r="AE62" s="134">
        <f t="shared" si="20"/>
        <v>0.39524068260355266</v>
      </c>
      <c r="AF62" s="134">
        <f t="shared" si="20"/>
        <v>0.39524068260355266</v>
      </c>
    </row>
    <row r="63" spans="1:32" hidden="1">
      <c r="A63" s="248"/>
      <c r="B63" s="6"/>
      <c r="C63" s="759"/>
      <c r="D63" s="761"/>
      <c r="E63" s="24" t="s">
        <v>16</v>
      </c>
      <c r="F63" s="24" t="s">
        <v>62</v>
      </c>
      <c r="G63" s="75"/>
      <c r="H63" s="68">
        <f>-1/H30*H29*(H51*$E$12/3.6)</f>
        <v>-30.427561300548113</v>
      </c>
      <c r="I63" s="53">
        <f t="shared" ref="I63:AF63" si="21">-1/I30*I29*(I51*$E$12/3.6)</f>
        <v>-29.81617736611118</v>
      </c>
      <c r="J63" s="53">
        <f t="shared" si="21"/>
        <v>-42.638122702390667</v>
      </c>
      <c r="K63" s="53">
        <f t="shared" si="21"/>
        <v>-56.059776658638043</v>
      </c>
      <c r="L63" s="53">
        <f t="shared" si="21"/>
        <v>-59.263192467703078</v>
      </c>
      <c r="M63" s="53">
        <f t="shared" si="21"/>
        <v>-57.661484563170568</v>
      </c>
      <c r="N63" s="53">
        <f t="shared" si="21"/>
        <v>-57.661484563170568</v>
      </c>
      <c r="O63" s="53">
        <f t="shared" si="21"/>
        <v>-60.864900372235596</v>
      </c>
      <c r="P63" s="53">
        <f t="shared" si="21"/>
        <v>-62.466608276768113</v>
      </c>
      <c r="Q63" s="53">
        <f t="shared" si="21"/>
        <v>-64.068316181300617</v>
      </c>
      <c r="R63" s="53">
        <f t="shared" si="21"/>
        <v>-62.466608276768113</v>
      </c>
      <c r="S63" s="53">
        <f t="shared" si="21"/>
        <v>-62.466608276768113</v>
      </c>
      <c r="T63" s="53">
        <f t="shared" si="21"/>
        <v>-62.466608276768113</v>
      </c>
      <c r="U63" s="53">
        <f t="shared" si="21"/>
        <v>-60.864900372235596</v>
      </c>
      <c r="V63" s="53">
        <f t="shared" si="21"/>
        <v>-60.864900372235596</v>
      </c>
      <c r="W63" s="53">
        <f t="shared" si="21"/>
        <v>-60.864900372235596</v>
      </c>
      <c r="X63" s="53">
        <f t="shared" si="21"/>
        <v>-60.864900372235596</v>
      </c>
      <c r="Y63" s="53">
        <f t="shared" si="21"/>
        <v>-59.263192467703078</v>
      </c>
      <c r="Z63" s="53">
        <f t="shared" si="21"/>
        <v>-60.864900372235596</v>
      </c>
      <c r="AA63" s="53">
        <f t="shared" si="21"/>
        <v>-59.263192467703078</v>
      </c>
      <c r="AB63" s="53">
        <f t="shared" si="21"/>
        <v>-60.864900372235596</v>
      </c>
      <c r="AC63" s="53">
        <f t="shared" si="21"/>
        <v>-60.864900372235596</v>
      </c>
      <c r="AD63" s="53">
        <f t="shared" si="21"/>
        <v>-60.864900372235596</v>
      </c>
      <c r="AE63" s="53">
        <f t="shared" si="21"/>
        <v>-60.864900372235596</v>
      </c>
      <c r="AF63" s="53">
        <f t="shared" si="21"/>
        <v>-60.864900372235596</v>
      </c>
    </row>
    <row r="64" spans="1:32" hidden="1">
      <c r="A64" s="248"/>
      <c r="B64" s="6"/>
      <c r="C64" s="436"/>
      <c r="D64" s="437"/>
      <c r="E64" s="24" t="s">
        <v>144</v>
      </c>
      <c r="F64" s="24" t="s">
        <v>62</v>
      </c>
      <c r="G64" s="75"/>
      <c r="H64" s="68">
        <f>-1/H30*H29*VLOOKUP("eltilskud-"&amp;$G$21,'Tilskud og afgifter'!$D$11:$AD$52,MATCH(H16,'Tilskud og afgifter'!$D$11:$AD$11,0),FALSE)</f>
        <v>-23.674650983029668</v>
      </c>
      <c r="I64" s="53">
        <f>-1/I30*I29*VLOOKUP("eltilskud-"&amp;$G$21,'Tilskud og afgifter'!$D$11:$AD$52,MATCH(I16,'Tilskud og afgifter'!$D$11:$AD$11,0),FALSE)</f>
        <v>-23.254444369241874</v>
      </c>
      <c r="J64" s="53">
        <f>-1/J30*J29*VLOOKUP("eltilskud-"&amp;$G$21,'Tilskud og afgifter'!$D$11:$AD$52,MATCH(J16,'Tilskud og afgifter'!$D$11:$AD$11,0),FALSE)</f>
        <v>-22.79980970692694</v>
      </c>
      <c r="K64" s="53">
        <f>-1/K30*K29*VLOOKUP("eltilskud-"&amp;$G$21,'Tilskud og afgifter'!$D$11:$AD$52,MATCH(K16,'Tilskud og afgifter'!$D$11:$AD$11,0),FALSE)</f>
        <v>-22.326609098547781</v>
      </c>
      <c r="L64" s="53">
        <f>-1/L30*L29*VLOOKUP("eltilskud-"&amp;$G$21,'Tilskud og afgifter'!$D$11:$AD$52,MATCH(L16,'Tilskud og afgifter'!$D$11:$AD$11,0),FALSE)</f>
        <v>-21.834644731858969</v>
      </c>
      <c r="M64" s="53">
        <f>-1/M30*M29*VLOOKUP("eltilskud-"&amp;$G$21,'Tilskud og afgifter'!$D$11:$AD$52,MATCH(M16,'Tilskud og afgifter'!$D$11:$AD$11,0),FALSE)</f>
        <v>-21.533322988911213</v>
      </c>
      <c r="N64" s="53">
        <f>-1/N30*N29*VLOOKUP("eltilskud-"&amp;$G$21,'Tilskud og afgifter'!$D$11:$AD$52,MATCH(N16,'Tilskud og afgifter'!$D$11:$AD$11,0),FALSE)</f>
        <v>-21.036862184619828</v>
      </c>
      <c r="O64" s="53">
        <f>-1/O30*O29*VLOOKUP("eltilskud-"&amp;$G$21,'Tilskud og afgifter'!$D$11:$AD$52,MATCH(O16,'Tilskud og afgifter'!$D$11:$AD$11,0),FALSE)</f>
        <v>-20.666493407684083</v>
      </c>
      <c r="P64" s="53">
        <f>-1/P30*P29*VLOOKUP("eltilskud-"&amp;$G$21,'Tilskud og afgifter'!$D$11:$AD$52,MATCH(P16,'Tilskud og afgifter'!$D$11:$AD$11,0),FALSE)</f>
        <v>-20.298101055593818</v>
      </c>
      <c r="Q64" s="53">
        <f>-1/Q30*Q29*VLOOKUP("eltilskud-"&amp;$G$21,'Tilskud og afgifter'!$D$11:$AD$52,MATCH(Q16,'Tilskud og afgifter'!$D$11:$AD$11,0),FALSE)</f>
        <v>-19.882525667098392</v>
      </c>
      <c r="R64" s="53">
        <f>-1/R30*R29*VLOOKUP("eltilskud-"&amp;$G$21,'Tilskud og afgifter'!$D$11:$AD$52,MATCH(R16,'Tilskud og afgifter'!$D$11:$AD$11,0),FALSE)</f>
        <v>-19.384859359651884</v>
      </c>
      <c r="S64" s="53">
        <f>-1/S30*S29*VLOOKUP("eltilskud-"&amp;$G$21,'Tilskud og afgifter'!$D$11:$AD$52,MATCH(S16,'Tilskud og afgifter'!$D$11:$AD$11,0),FALSE)</f>
        <v>-19.009665182593746</v>
      </c>
      <c r="T64" s="53">
        <f>-1/T30*T29*VLOOKUP("eltilskud-"&amp;$G$21,'Tilskud og afgifter'!$D$11:$AD$52,MATCH(T16,'Tilskud og afgifter'!$D$11:$AD$11,0),FALSE)</f>
        <v>-18.63080405731159</v>
      </c>
      <c r="U64" s="53">
        <f>-1/U30*U29*VLOOKUP("eltilskud-"&amp;$G$21,'Tilskud og afgifter'!$D$11:$AD$52,MATCH(U16,'Tilskud og afgifter'!$D$11:$AD$11,0),FALSE)</f>
        <v>-18.270088742926596</v>
      </c>
      <c r="V64" s="53">
        <f>-1/V30*V29*VLOOKUP("eltilskud-"&amp;$G$21,'Tilskud og afgifter'!$D$11:$AD$52,MATCH(V16,'Tilskud og afgifter'!$D$11:$AD$11,0),FALSE)</f>
        <v>-17.908078096361589</v>
      </c>
      <c r="W64" s="53">
        <f>-1/W30*W29*VLOOKUP("eltilskud-"&amp;$G$21,'Tilskud og afgifter'!$D$11:$AD$52,MATCH(W16,'Tilskud og afgifter'!$D$11:$AD$11,0),FALSE)</f>
        <v>-17.551078997144842</v>
      </c>
      <c r="X64" s="53">
        <f>-1/X30*X29*VLOOKUP("eltilskud-"&amp;$G$21,'Tilskud og afgifter'!$D$11:$AD$52,MATCH(X16,'Tilskud og afgifter'!$D$11:$AD$11,0),FALSE)</f>
        <v>-17.207919110943408</v>
      </c>
      <c r="Y64" s="53">
        <f>-1/Y30*Y29*VLOOKUP("eltilskud-"&amp;$G$21,'Tilskud og afgifter'!$D$11:$AD$52,MATCH(Y16,'Tilskud og afgifter'!$D$11:$AD$11,0),FALSE)</f>
        <v>-16.880122649067399</v>
      </c>
      <c r="Z64" s="53">
        <f>-1/Z30*Z29*VLOOKUP("eltilskud-"&amp;$G$21,'Tilskud og afgifter'!$D$11:$AD$52,MATCH(Z16,'Tilskud og afgifter'!$D$11:$AD$11,0),FALSE)</f>
        <v>-16.552081051567402</v>
      </c>
      <c r="AA64" s="53">
        <f>-1/AA30*AA29*VLOOKUP("eltilskud-"&amp;$G$21,'Tilskud og afgifter'!$D$11:$AD$52,MATCH(AA16,'Tilskud og afgifter'!$D$11:$AD$11,0),FALSE)</f>
        <v>-16.240009514514504</v>
      </c>
      <c r="AB64" s="53">
        <f>-1/AB30*AB29*VLOOKUP("eltilskud-"&amp;$G$21,'Tilskud og afgifter'!$D$11:$AD$52,MATCH(AB16,'Tilskud og afgifter'!$D$11:$AD$11,0),FALSE)</f>
        <v>-15.923619938244681</v>
      </c>
      <c r="AC64" s="53">
        <f>-1/AC30*AC29*VLOOKUP("eltilskud-"&amp;$G$21,'Tilskud og afgifter'!$D$11:$AD$52,MATCH(AC16,'Tilskud og afgifter'!$D$11:$AD$11,0),FALSE)</f>
        <v>-15.624404266492448</v>
      </c>
      <c r="AD64" s="53">
        <f>-1/AD30*AD29*VLOOKUP("eltilskud-"&amp;$G$21,'Tilskud og afgifter'!$D$11:$AD$52,MATCH(AD16,'Tilskud og afgifter'!$D$11:$AD$11,0),FALSE)</f>
        <v>-15.323571700621136</v>
      </c>
      <c r="AE64" s="53">
        <f>-1/AE30*AE29*VLOOKUP("eltilskud-"&amp;$G$21,'Tilskud og afgifter'!$D$11:$AD$52,MATCH(AE16,'Tilskud og afgifter'!$D$11:$AD$11,0),FALSE)</f>
        <v>-15.035952055007657</v>
      </c>
      <c r="AF64" s="53">
        <f>-1/AF30*AF29*VLOOKUP("eltilskud-"&amp;$G$21,'Tilskud og afgifter'!$D$11:$AD$52,MATCH(AF16,'Tilskud og afgifter'!$D$11:$AD$11,0),FALSE)</f>
        <v>-14.749568129511875</v>
      </c>
    </row>
    <row r="65" spans="2:33" hidden="1">
      <c r="B65" s="6"/>
      <c r="C65" s="438"/>
      <c r="D65" s="439"/>
      <c r="E65" s="25" t="s">
        <v>17</v>
      </c>
      <c r="F65" s="25" t="s">
        <v>62</v>
      </c>
      <c r="G65" s="76"/>
      <c r="H65" s="68">
        <f>H40</f>
        <v>0</v>
      </c>
      <c r="I65" s="53">
        <f t="shared" ref="I65:AF65" si="22">I40</f>
        <v>0</v>
      </c>
      <c r="J65" s="53">
        <f t="shared" si="22"/>
        <v>0</v>
      </c>
      <c r="K65" s="53">
        <f t="shared" si="22"/>
        <v>0</v>
      </c>
      <c r="L65" s="53">
        <f t="shared" si="22"/>
        <v>0</v>
      </c>
      <c r="M65" s="53">
        <f t="shared" si="22"/>
        <v>0</v>
      </c>
      <c r="N65" s="53">
        <f t="shared" si="22"/>
        <v>0</v>
      </c>
      <c r="O65" s="53">
        <f t="shared" si="22"/>
        <v>0</v>
      </c>
      <c r="P65" s="53">
        <f t="shared" si="22"/>
        <v>0</v>
      </c>
      <c r="Q65" s="53">
        <f t="shared" si="22"/>
        <v>0</v>
      </c>
      <c r="R65" s="53">
        <f t="shared" si="22"/>
        <v>0</v>
      </c>
      <c r="S65" s="53">
        <f t="shared" si="22"/>
        <v>0</v>
      </c>
      <c r="T65" s="53">
        <f t="shared" si="22"/>
        <v>0</v>
      </c>
      <c r="U65" s="53">
        <f t="shared" si="22"/>
        <v>0</v>
      </c>
      <c r="V65" s="53">
        <f t="shared" si="22"/>
        <v>0</v>
      </c>
      <c r="W65" s="53">
        <f t="shared" si="22"/>
        <v>0</v>
      </c>
      <c r="X65" s="53">
        <f t="shared" si="22"/>
        <v>0</v>
      </c>
      <c r="Y65" s="53">
        <f t="shared" si="22"/>
        <v>0</v>
      </c>
      <c r="Z65" s="53">
        <f t="shared" si="22"/>
        <v>0</v>
      </c>
      <c r="AA65" s="53">
        <f t="shared" si="22"/>
        <v>0</v>
      </c>
      <c r="AB65" s="53">
        <f t="shared" si="22"/>
        <v>0</v>
      </c>
      <c r="AC65" s="53">
        <f t="shared" si="22"/>
        <v>0</v>
      </c>
      <c r="AD65" s="53">
        <f t="shared" si="22"/>
        <v>0</v>
      </c>
      <c r="AE65" s="53">
        <f t="shared" si="22"/>
        <v>0</v>
      </c>
      <c r="AF65" s="53">
        <f t="shared" si="22"/>
        <v>0</v>
      </c>
    </row>
    <row r="66" spans="2:33" s="80" customFormat="1" hidden="1">
      <c r="B66" s="81"/>
      <c r="C66" s="82"/>
      <c r="D66" s="82"/>
      <c r="E66" s="83" t="s">
        <v>136</v>
      </c>
      <c r="F66" s="83" t="s">
        <v>62</v>
      </c>
      <c r="G66" s="83"/>
      <c r="H66" s="97">
        <f t="shared" ref="H66:AF66" si="23">IF(H24=0,0,SUM(H52:H63))</f>
        <v>90.863330005319852</v>
      </c>
      <c r="I66" s="96">
        <f t="shared" si="23"/>
        <v>69.043588611093966</v>
      </c>
      <c r="J66" s="96">
        <f t="shared" si="23"/>
        <v>85.051840677758406</v>
      </c>
      <c r="K66" s="96">
        <f t="shared" si="23"/>
        <v>70.719601692397475</v>
      </c>
      <c r="L66" s="96">
        <f t="shared" si="23"/>
        <v>66.174655972647685</v>
      </c>
      <c r="M66" s="96">
        <f t="shared" si="23"/>
        <v>67.413344957804412</v>
      </c>
      <c r="N66" s="96">
        <f t="shared" si="23"/>
        <v>67.178567219927515</v>
      </c>
      <c r="O66" s="96">
        <f t="shared" si="23"/>
        <v>63.799580906519267</v>
      </c>
      <c r="P66" s="96">
        <f t="shared" si="23"/>
        <v>62.097492081613808</v>
      </c>
      <c r="Q66" s="96">
        <f t="shared" si="23"/>
        <v>0</v>
      </c>
      <c r="R66" s="96">
        <f t="shared" si="23"/>
        <v>0</v>
      </c>
      <c r="S66" s="96">
        <f t="shared" si="23"/>
        <v>0</v>
      </c>
      <c r="T66" s="96">
        <f t="shared" si="23"/>
        <v>0</v>
      </c>
      <c r="U66" s="96">
        <f t="shared" si="23"/>
        <v>0</v>
      </c>
      <c r="V66" s="96">
        <f t="shared" si="23"/>
        <v>0</v>
      </c>
      <c r="W66" s="96">
        <f t="shared" si="23"/>
        <v>0</v>
      </c>
      <c r="X66" s="96">
        <f t="shared" si="23"/>
        <v>0</v>
      </c>
      <c r="Y66" s="96">
        <f t="shared" si="23"/>
        <v>0</v>
      </c>
      <c r="Z66" s="96">
        <f t="shared" si="23"/>
        <v>0</v>
      </c>
      <c r="AA66" s="96">
        <f t="shared" si="23"/>
        <v>0</v>
      </c>
      <c r="AB66" s="96">
        <f t="shared" si="23"/>
        <v>0</v>
      </c>
      <c r="AC66" s="96">
        <f t="shared" si="23"/>
        <v>0</v>
      </c>
      <c r="AD66" s="96">
        <f t="shared" si="23"/>
        <v>0</v>
      </c>
      <c r="AE66" s="96">
        <f t="shared" si="23"/>
        <v>0</v>
      </c>
      <c r="AF66" s="96">
        <f t="shared" si="23"/>
        <v>0</v>
      </c>
      <c r="AG66" s="81"/>
    </row>
    <row r="67" spans="2:33" hidden="1">
      <c r="B67" s="3"/>
      <c r="C67" s="82"/>
      <c r="D67" s="82"/>
      <c r="E67" s="83" t="s">
        <v>137</v>
      </c>
      <c r="F67" s="83" t="s">
        <v>62</v>
      </c>
      <c r="G67" s="83"/>
      <c r="H67" s="97">
        <f>SUM(H54:H63)</f>
        <v>90.863330005319852</v>
      </c>
      <c r="I67" s="96">
        <f t="shared" ref="I67:AF67" si="24">SUM(I54:I63)</f>
        <v>69.043588611093966</v>
      </c>
      <c r="J67" s="96">
        <f t="shared" si="24"/>
        <v>85.051840677758406</v>
      </c>
      <c r="K67" s="96">
        <f t="shared" si="24"/>
        <v>70.719601692397475</v>
      </c>
      <c r="L67" s="96">
        <f t="shared" si="24"/>
        <v>66.174655972647685</v>
      </c>
      <c r="M67" s="96">
        <f t="shared" si="24"/>
        <v>67.413344957804412</v>
      </c>
      <c r="N67" s="96">
        <f t="shared" si="24"/>
        <v>67.178567219927515</v>
      </c>
      <c r="O67" s="96">
        <f t="shared" si="24"/>
        <v>63.799580906519267</v>
      </c>
      <c r="P67" s="96">
        <f t="shared" si="24"/>
        <v>62.097492081613808</v>
      </c>
      <c r="Q67" s="96">
        <f t="shared" si="24"/>
        <v>60.383873941137125</v>
      </c>
      <c r="R67" s="96">
        <f t="shared" si="24"/>
        <v>62.409804348153997</v>
      </c>
      <c r="S67" s="96">
        <f t="shared" si="24"/>
        <v>62.833326783054147</v>
      </c>
      <c r="T67" s="96">
        <f t="shared" si="24"/>
        <v>63.256129589378844</v>
      </c>
      <c r="U67" s="96">
        <f t="shared" si="24"/>
        <v>65.279901283695992</v>
      </c>
      <c r="V67" s="96">
        <f t="shared" si="24"/>
        <v>65.701206840718868</v>
      </c>
      <c r="W67" s="96">
        <f t="shared" si="24"/>
        <v>66.037514707293113</v>
      </c>
      <c r="X67" s="96">
        <f t="shared" si="24"/>
        <v>66.373624819357588</v>
      </c>
      <c r="Y67" s="96">
        <f t="shared" si="24"/>
        <v>68.311218498087911</v>
      </c>
      <c r="Z67" s="96">
        <f t="shared" si="24"/>
        <v>67.045145679772745</v>
      </c>
      <c r="AA67" s="96">
        <f t="shared" si="24"/>
        <v>68.982211863909754</v>
      </c>
      <c r="AB67" s="96">
        <f t="shared" si="24"/>
        <v>67.658838706203383</v>
      </c>
      <c r="AC67" s="96">
        <f t="shared" si="24"/>
        <v>67.93651678356035</v>
      </c>
      <c r="AD67" s="96">
        <f t="shared" si="24"/>
        <v>68.213522216466188</v>
      </c>
      <c r="AE67" s="96">
        <f t="shared" si="24"/>
        <v>68.489839168944556</v>
      </c>
      <c r="AF67" s="96">
        <f t="shared" si="24"/>
        <v>68.765451943086092</v>
      </c>
    </row>
    <row r="68" spans="2:33" hidden="1">
      <c r="B68" s="3"/>
      <c r="C68" s="3"/>
      <c r="D68" s="3"/>
      <c r="E68" s="3"/>
      <c r="F68" s="3"/>
      <c r="G68" s="3"/>
      <c r="H68" s="529"/>
      <c r="I68" s="529"/>
      <c r="J68" s="529"/>
      <c r="K68" s="529"/>
      <c r="L68" s="529"/>
      <c r="M68" s="529"/>
      <c r="N68" s="529"/>
      <c r="O68" s="529"/>
      <c r="P68" s="529"/>
      <c r="Q68" s="529"/>
      <c r="R68" s="529"/>
      <c r="S68" s="529"/>
      <c r="T68" s="529"/>
      <c r="U68" s="529"/>
      <c r="V68" s="529"/>
      <c r="W68" s="529"/>
      <c r="X68" s="529"/>
      <c r="Y68" s="529"/>
      <c r="Z68" s="529"/>
      <c r="AA68" s="529"/>
      <c r="AB68" s="529"/>
      <c r="AC68" s="529"/>
      <c r="AD68" s="529"/>
      <c r="AE68" s="529"/>
      <c r="AF68" s="529"/>
    </row>
    <row r="69" spans="2:33" hidden="1">
      <c r="B69" s="3"/>
      <c r="C69" s="3"/>
      <c r="D69" s="3"/>
      <c r="E69" s="3"/>
      <c r="F69" s="3"/>
      <c r="G69" s="3"/>
      <c r="H69" s="3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</row>
    <row r="70" spans="2:33" hidden="1"/>
    <row r="71" spans="2:33">
      <c r="H71" s="431"/>
      <c r="I71" s="431"/>
      <c r="J71" s="431"/>
      <c r="K71" s="431"/>
      <c r="L71" s="431"/>
      <c r="M71" s="431"/>
      <c r="N71" s="431"/>
      <c r="O71" s="431"/>
      <c r="P71" s="431"/>
      <c r="Q71" s="431"/>
      <c r="R71" s="431"/>
      <c r="S71" s="431"/>
      <c r="T71" s="431"/>
      <c r="U71" s="431"/>
      <c r="V71" s="431"/>
      <c r="W71" s="431"/>
      <c r="X71" s="431"/>
      <c r="Y71" s="431"/>
      <c r="Z71" s="431"/>
      <c r="AA71" s="431"/>
      <c r="AB71" s="431"/>
      <c r="AC71" s="431"/>
      <c r="AD71" s="431"/>
      <c r="AE71" s="431"/>
      <c r="AF71" s="431"/>
    </row>
  </sheetData>
  <sheetProtection algorithmName="SHA-512" hashValue="ixntOpZuJ37ToeDJxdgHlf3kvWS0GxM4YuBzD5Fs4FgFOWB4g1CikyCK5Wh9btYiOewz/8nswMxlCc6j6lFArA==" saltValue="2g46Nas++BGl6V1Vl6plQQ==" spinCount="100000" sheet="1" objects="1" scenarios="1"/>
  <mergeCells count="5">
    <mergeCell ref="D32:D37"/>
    <mergeCell ref="C39:C51"/>
    <mergeCell ref="D41:D50"/>
    <mergeCell ref="C52:C63"/>
    <mergeCell ref="D52:D63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C00-000000000000}">
          <x14:formula1>
            <xm:f>Admin!$C$4:$C$6</xm:f>
          </x14:formula1>
          <xm:sqref>W22</xm:sqref>
        </x14:dataValidation>
        <x14:dataValidation type="list" allowBlank="1" showInputMessage="1" showErrorMessage="1" xr:uid="{00000000-0002-0000-0C00-000001000000}">
          <x14:formula1>
            <xm:f>'Brændsels- og elpriser'!$E$12:$Q$12</xm:f>
          </x14:formula1>
          <xm:sqref>W21</xm:sqref>
        </x14:dataValidation>
        <x14:dataValidation type="list" allowBlank="1" showInputMessage="1" showErrorMessage="1" xr:uid="{00000000-0002-0000-0C00-000002000000}">
          <x14:formula1>
            <xm:f>Admin!$D$4:$D$5</xm:f>
          </x14:formula1>
          <xm:sqref>I12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tabColor rgb="FFE49490"/>
  </sheetPr>
  <dimension ref="A2:AG82"/>
  <sheetViews>
    <sheetView zoomScale="80" zoomScaleNormal="80" workbookViewId="0">
      <selection activeCell="E92" sqref="E92"/>
    </sheetView>
  </sheetViews>
  <sheetFormatPr defaultColWidth="9.109375" defaultRowHeight="14.4"/>
  <cols>
    <col min="1" max="2" width="2.6640625" style="1" customWidth="1"/>
    <col min="3" max="3" width="20.5546875" style="1" customWidth="1"/>
    <col min="4" max="4" width="7.44140625" style="1" customWidth="1"/>
    <col min="5" max="5" width="18.5546875" style="1" customWidth="1"/>
    <col min="6" max="7" width="13.88671875" style="1" customWidth="1"/>
    <col min="8" max="8" width="11.88671875" style="1" customWidth="1"/>
    <col min="9" max="11" width="13" style="1" bestFit="1" customWidth="1"/>
    <col min="12" max="12" width="13" style="1" customWidth="1"/>
    <col min="13" max="32" width="13" style="1" bestFit="1" customWidth="1"/>
    <col min="33" max="33" width="2.6640625" style="3" customWidth="1"/>
    <col min="34" max="16384" width="9.109375" style="1"/>
  </cols>
  <sheetData>
    <row r="2" spans="2:32" hidden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2:32" ht="20.399999999999999" hidden="1" thickBot="1">
      <c r="B3" s="3"/>
      <c r="C3" s="2" t="s">
        <v>158</v>
      </c>
      <c r="D3" s="2" t="str">
        <f>VLOOKUP(C3,'Tekniske data'!C6:S29,MATCH("Titel",'Tekniske data'!C5:S5,0),FALSE)</f>
        <v>Avedøreværket blok 1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2:32" ht="15" hidden="1" thickTop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2:32" hidden="1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spans="2:32" hidden="1">
      <c r="B6" s="3"/>
      <c r="C6" s="51" t="s">
        <v>39</v>
      </c>
      <c r="D6" s="42" t="s">
        <v>195</v>
      </c>
      <c r="E6" s="42"/>
      <c r="F6" s="3"/>
      <c r="G6" s="55" t="s">
        <v>45</v>
      </c>
      <c r="H6" s="55"/>
      <c r="I6" s="55"/>
      <c r="J6" s="3"/>
      <c r="K6" s="50"/>
      <c r="L6" s="55" t="s">
        <v>142</v>
      </c>
      <c r="M6" s="5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2:32" hidden="1">
      <c r="B7" s="3"/>
      <c r="C7" s="36"/>
      <c r="D7" s="20"/>
      <c r="E7" s="37"/>
      <c r="F7" s="3"/>
      <c r="G7" s="62"/>
      <c r="H7" s="58"/>
      <c r="I7" s="59"/>
      <c r="J7" s="3"/>
      <c r="K7" s="6"/>
      <c r="L7" s="138" t="s">
        <v>33</v>
      </c>
      <c r="M7" s="139" t="s">
        <v>34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</row>
    <row r="8" spans="2:32" hidden="1">
      <c r="B8" s="3"/>
      <c r="C8" s="52" t="s">
        <v>58</v>
      </c>
      <c r="D8" s="22"/>
      <c r="E8" s="70">
        <f>Sammenligning!G10</f>
        <v>2019</v>
      </c>
      <c r="F8" s="34"/>
      <c r="G8" s="52" t="s">
        <v>326</v>
      </c>
      <c r="H8" s="8"/>
      <c r="I8" s="60">
        <f>VLOOKUP($C$3,'Tekniske data'!$C$6:$R$37,MATCH(G8,'Tekniske data'!$C$5:$R$5,0),FALSE)</f>
        <v>1990</v>
      </c>
      <c r="J8" s="3"/>
      <c r="K8" s="6"/>
      <c r="L8" s="140">
        <v>24</v>
      </c>
      <c r="M8" s="141">
        <v>298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</row>
    <row r="9" spans="2:32" hidden="1">
      <c r="B9" s="3"/>
      <c r="C9" s="52" t="s">
        <v>336</v>
      </c>
      <c r="D9" s="22"/>
      <c r="E9" s="71">
        <f>Sammenligning!G11</f>
        <v>0.04</v>
      </c>
      <c r="F9" s="34"/>
      <c r="G9" s="52" t="s">
        <v>46</v>
      </c>
      <c r="H9" s="24"/>
      <c r="I9" s="61">
        <v>30</v>
      </c>
      <c r="J9" s="3"/>
      <c r="K9" s="6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 spans="2:32" hidden="1">
      <c r="B10" s="3"/>
      <c r="C10" s="52" t="s">
        <v>60</v>
      </c>
      <c r="D10" s="22"/>
      <c r="E10" s="70" t="str">
        <f>Sammenligning!G13</f>
        <v>ENS's priser fra 2019</v>
      </c>
      <c r="F10" s="35"/>
      <c r="G10" s="72" t="s">
        <v>145</v>
      </c>
      <c r="H10" s="8"/>
      <c r="I10" s="60">
        <f>VLOOKUP($C$3,'Tekniske data'!$C$6:$R$37,MATCH(G10,'Tekniske data'!$C$5:$R$5,0),FALSE)</f>
        <v>249</v>
      </c>
      <c r="J10" s="3"/>
      <c r="K10" s="6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 spans="2:32" hidden="1">
      <c r="B11" s="3"/>
      <c r="C11" s="52" t="s">
        <v>138</v>
      </c>
      <c r="D11" s="8"/>
      <c r="E11" s="112">
        <f>VLOOKUP(E8,Inflation,2,FALSE)/VLOOKUP(2014,Inflation,2,FALSE)</f>
        <v>1.0837932575720344</v>
      </c>
      <c r="F11" s="34"/>
      <c r="G11" s="459"/>
      <c r="H11" s="460"/>
      <c r="I11" s="461"/>
      <c r="J11" s="3"/>
      <c r="K11" s="6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 spans="2:32" hidden="1">
      <c r="B12" s="3"/>
      <c r="C12" s="52" t="s">
        <v>307</v>
      </c>
      <c r="D12" s="8"/>
      <c r="E12" s="71">
        <f>Sammenligning!G15</f>
        <v>1.05</v>
      </c>
      <c r="F12" s="35"/>
      <c r="G12" s="457"/>
      <c r="H12" s="457"/>
      <c r="I12" s="458"/>
      <c r="J12" s="3"/>
      <c r="K12" s="6"/>
      <c r="L12" s="178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</row>
    <row r="13" spans="2:32" hidden="1">
      <c r="B13" s="3"/>
      <c r="C13" s="173" t="s">
        <v>154</v>
      </c>
      <c r="D13" s="19"/>
      <c r="E13" s="177">
        <v>7.42</v>
      </c>
      <c r="F13" s="34"/>
      <c r="G13" s="6"/>
      <c r="H13" s="6"/>
      <c r="I13" s="6"/>
      <c r="J13" s="3"/>
      <c r="K13" s="6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idden="1">
      <c r="B14" s="3"/>
      <c r="C14" s="6"/>
      <c r="D14" s="6"/>
      <c r="E14" s="6"/>
      <c r="F14" s="34"/>
      <c r="G14" s="34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2:32" hidden="1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2:32" hidden="1">
      <c r="B16" s="3"/>
      <c r="C16" s="18"/>
      <c r="D16" s="18"/>
      <c r="E16" s="18"/>
      <c r="F16" s="18"/>
      <c r="G16" s="179">
        <f>I8</f>
        <v>1990</v>
      </c>
      <c r="H16" s="180">
        <v>2016</v>
      </c>
      <c r="I16" s="18">
        <v>2017</v>
      </c>
      <c r="J16" s="18">
        <v>2018</v>
      </c>
      <c r="K16" s="18">
        <v>2019</v>
      </c>
      <c r="L16" s="18">
        <v>2020</v>
      </c>
      <c r="M16" s="18">
        <v>2021</v>
      </c>
      <c r="N16" s="18">
        <v>2022</v>
      </c>
      <c r="O16" s="18">
        <v>2023</v>
      </c>
      <c r="P16" s="18">
        <v>2024</v>
      </c>
      <c r="Q16" s="18">
        <v>2025</v>
      </c>
      <c r="R16" s="18">
        <v>2026</v>
      </c>
      <c r="S16" s="18">
        <v>2027</v>
      </c>
      <c r="T16" s="18">
        <v>2028</v>
      </c>
      <c r="U16" s="18">
        <v>2029</v>
      </c>
      <c r="V16" s="18">
        <v>2030</v>
      </c>
      <c r="W16" s="18">
        <v>2031</v>
      </c>
      <c r="X16" s="18">
        <v>2032</v>
      </c>
      <c r="Y16" s="18">
        <v>2033</v>
      </c>
      <c r="Z16" s="18">
        <v>2034</v>
      </c>
      <c r="AA16" s="18">
        <v>2035</v>
      </c>
      <c r="AB16" s="18">
        <v>2036</v>
      </c>
      <c r="AC16" s="18">
        <v>2037</v>
      </c>
      <c r="AD16" s="18">
        <v>2038</v>
      </c>
      <c r="AE16" s="18">
        <v>2039</v>
      </c>
      <c r="AF16" s="18">
        <v>2040</v>
      </c>
    </row>
    <row r="17" spans="2:32" hidden="1">
      <c r="B17" s="3"/>
      <c r="C17" s="31"/>
      <c r="D17" s="31"/>
      <c r="E17" s="31"/>
      <c r="F17" s="31"/>
      <c r="G17" s="74"/>
      <c r="H17" s="89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</row>
    <row r="18" spans="2:32" hidden="1">
      <c r="B18" s="3"/>
      <c r="C18" s="31"/>
      <c r="D18" s="31"/>
      <c r="E18" s="31"/>
      <c r="F18" s="31"/>
      <c r="G18" s="74"/>
      <c r="H18" s="89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</row>
    <row r="19" spans="2:32" hidden="1">
      <c r="B19" s="3"/>
      <c r="C19" s="131" t="s">
        <v>51</v>
      </c>
      <c r="D19" s="31"/>
      <c r="E19" s="22" t="s">
        <v>2</v>
      </c>
      <c r="F19" s="22" t="s">
        <v>30</v>
      </c>
      <c r="G19" s="85">
        <f>VLOOKUP($C$3,'Tekniske data'!$C$6:$R$37,MATCH(E19,'Tekniske data'!$C$5:$R$5,0),FALSE)*E13*E11</f>
        <v>19487403.041110624</v>
      </c>
      <c r="H19" s="72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65"/>
      <c r="X19" s="21"/>
      <c r="Y19" s="21"/>
      <c r="Z19" s="21"/>
      <c r="AA19" s="21"/>
      <c r="AB19" s="21"/>
      <c r="AC19" s="21"/>
      <c r="AD19" s="21"/>
      <c r="AE19" s="21"/>
      <c r="AF19" s="21"/>
    </row>
    <row r="20" spans="2:32" hidden="1">
      <c r="B20" s="3"/>
      <c r="C20" s="31"/>
      <c r="D20" s="31"/>
      <c r="E20" s="22" t="s">
        <v>29</v>
      </c>
      <c r="F20" s="22" t="s">
        <v>10</v>
      </c>
      <c r="G20" s="85">
        <f>G19*$I$10</f>
        <v>4852363357.2365456</v>
      </c>
      <c r="H20" s="72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65"/>
      <c r="X20" s="21"/>
      <c r="Y20" s="21"/>
      <c r="Z20" s="21"/>
      <c r="AA20" s="21"/>
      <c r="AB20" s="21"/>
      <c r="AC20" s="21"/>
      <c r="AD20" s="21"/>
      <c r="AE20" s="21"/>
      <c r="AF20" s="21"/>
    </row>
    <row r="21" spans="2:32" hidden="1">
      <c r="B21" s="3"/>
      <c r="C21" s="31"/>
      <c r="D21" s="31"/>
      <c r="E21" s="22" t="s">
        <v>20</v>
      </c>
      <c r="F21" s="22"/>
      <c r="G21" s="175" t="str">
        <f>VLOOKUP($C$3,'Tekniske data'!$C$6:$R$37,MATCH(E21,'Tekniske data'!$C$5:$R$5,0),FALSE)</f>
        <v>Træpiller</v>
      </c>
      <c r="H21" s="72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73"/>
      <c r="X21" s="21"/>
      <c r="Y21" s="21"/>
      <c r="Z21" s="21"/>
      <c r="AA21" s="21"/>
      <c r="AB21" s="21"/>
      <c r="AC21" s="21"/>
      <c r="AD21" s="21"/>
      <c r="AE21" s="21"/>
      <c r="AF21" s="21"/>
    </row>
    <row r="22" spans="2:32" hidden="1">
      <c r="B22" s="3"/>
      <c r="C22" s="31"/>
      <c r="D22" s="31"/>
      <c r="E22" s="22" t="s">
        <v>22</v>
      </c>
      <c r="F22" s="22"/>
      <c r="G22" s="175" t="str">
        <f>VLOOKUP($C$3,'Tekniske data'!$C$6:$R$37,MATCH(E22,'Tekniske data'!$C$5:$R$5,0),FALSE)</f>
        <v>Udtag</v>
      </c>
      <c r="H22" s="72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158"/>
      <c r="X22" s="21"/>
      <c r="Y22" s="21"/>
      <c r="Z22" s="21"/>
      <c r="AA22" s="21"/>
      <c r="AB22" s="21"/>
      <c r="AC22" s="21"/>
      <c r="AD22" s="21"/>
      <c r="AE22" s="21"/>
      <c r="AF22" s="21"/>
    </row>
    <row r="23" spans="2:32" hidden="1">
      <c r="B23" s="3"/>
      <c r="C23" s="32"/>
      <c r="D23" s="32"/>
      <c r="E23" s="23"/>
      <c r="F23" s="23"/>
      <c r="G23" s="77"/>
      <c r="H23" s="88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</row>
    <row r="24" spans="2:32" hidden="1">
      <c r="B24" s="3"/>
      <c r="C24" s="65" t="s">
        <v>197</v>
      </c>
      <c r="D24" s="56"/>
      <c r="E24" s="22" t="s">
        <v>5</v>
      </c>
      <c r="F24" s="22" t="s">
        <v>12</v>
      </c>
      <c r="G24" s="60"/>
      <c r="H24" s="92">
        <f>VLOOKUP($C$3,'Samlet hovedstaden -alle værker'!$C$278:$AC$295,MATCH(H$16,'Samlet hovedstaden -alle værker'!$C$277:$AC$277,0),FALSE)*1000+VLOOKUP("AVV1træ",'Samlet hovedstaden -alle værker'!$C$278:$AC$295,MATCH(H$16,'Samlet hovedstaden -alle værker'!$C$277:$AC$277,0),FALSE)*1000</f>
        <v>3284787.1055063005</v>
      </c>
      <c r="I24" s="92">
        <f>VLOOKUP($C$3,'Samlet hovedstaden -alle værker'!$C$278:$AC$295,MATCH(I$16,'Samlet hovedstaden -alle værker'!$C$277:$AC$277,0),FALSE)*1000+VLOOKUP("AVV1træ",'Samlet hovedstaden -alle værker'!$C$278:$AC$295,MATCH(I$16,'Samlet hovedstaden -alle værker'!$C$277:$AC$277,0),FALSE)*1000</f>
        <v>3284787.1055063005</v>
      </c>
      <c r="J24" s="92">
        <f>VLOOKUP($C$3,'Samlet hovedstaden -alle værker'!$C$278:$AC$295,MATCH(J$16,'Samlet hovedstaden -alle værker'!$C$277:$AC$277,0),FALSE)*1000+VLOOKUP("AVV1træ",'Samlet hovedstaden -alle værker'!$C$278:$AC$295,MATCH(J$16,'Samlet hovedstaden -alle værker'!$C$277:$AC$277,0),FALSE)*1000</f>
        <v>3284787.1055063005</v>
      </c>
      <c r="K24" s="92">
        <f>VLOOKUP($C$3,'Samlet hovedstaden -alle værker'!$C$278:$AC$295,MATCH(K$16,'Samlet hovedstaden -alle værker'!$C$277:$AC$277,0),FALSE)*1000+VLOOKUP("AVV1træ",'Samlet hovedstaden -alle værker'!$C$278:$AC$295,MATCH(K$16,'Samlet hovedstaden -alle værker'!$C$277:$AC$277,0),FALSE)*1000</f>
        <v>3284787.1055063005</v>
      </c>
      <c r="L24" s="92">
        <f>VLOOKUP($C$3,'Samlet hovedstaden -alle værker'!$C$278:$AC$295,MATCH(L$16,'Samlet hovedstaden -alle værker'!$C$277:$AC$277,0),FALSE)*1000+VLOOKUP("AVV1træ",'Samlet hovedstaden -alle værker'!$C$278:$AC$295,MATCH(L$16,'Samlet hovedstaden -alle værker'!$C$277:$AC$277,0),FALSE)*1000</f>
        <v>2228551.282576561</v>
      </c>
      <c r="M24" s="92">
        <f>VLOOKUP($C$3,'Samlet hovedstaden -alle værker'!$C$278:$AC$295,MATCH(M$16,'Samlet hovedstaden -alle værker'!$C$277:$AC$277,0),FALSE)*1000+VLOOKUP("AVV1træ",'Samlet hovedstaden -alle værker'!$C$278:$AC$295,MATCH(M$16,'Samlet hovedstaden -alle værker'!$C$277:$AC$277,0),FALSE)*1000</f>
        <v>2225136.2716371058</v>
      </c>
      <c r="N24" s="92">
        <f>VLOOKUP($C$3,'Samlet hovedstaden -alle værker'!$C$278:$AC$295,MATCH(N$16,'Samlet hovedstaden -alle værker'!$C$277:$AC$277,0),FALSE)*1000+VLOOKUP("AVV1træ",'Samlet hovedstaden -alle værker'!$C$278:$AC$295,MATCH(N$16,'Samlet hovedstaden -alle værker'!$C$277:$AC$277,0),FALSE)*1000</f>
        <v>2221721.2606976507</v>
      </c>
      <c r="O24" s="92">
        <f>VLOOKUP($C$3,'Samlet hovedstaden -alle værker'!$C$278:$AC$295,MATCH(O$16,'Samlet hovedstaden -alle værker'!$C$277:$AC$277,0),FALSE)*1000+VLOOKUP("AVV1træ",'Samlet hovedstaden -alle værker'!$C$278:$AC$295,MATCH(O$16,'Samlet hovedstaden -alle værker'!$C$277:$AC$277,0),FALSE)*1000</f>
        <v>2218306.2497581956</v>
      </c>
      <c r="P24" s="92">
        <f>VLOOKUP($C$3,'Samlet hovedstaden -alle værker'!$C$278:$AC$295,MATCH(P$16,'Samlet hovedstaden -alle værker'!$C$277:$AC$277,0),FALSE)*1000+VLOOKUP("AVV1træ",'Samlet hovedstaden -alle værker'!$C$278:$AC$295,MATCH(P$16,'Samlet hovedstaden -alle værker'!$C$277:$AC$277,0),FALSE)*1000</f>
        <v>2214891.2388187409</v>
      </c>
      <c r="Q24" s="92">
        <f>VLOOKUP($C$3,'Samlet hovedstaden -alle værker'!$C$278:$AC$295,MATCH(Q$16,'Samlet hovedstaden -alle værker'!$C$277:$AC$277,0),FALSE)*1000+VLOOKUP("AVV1træ",'Samlet hovedstaden -alle værker'!$C$278:$AC$295,MATCH(Q$16,'Samlet hovedstaden -alle værker'!$C$277:$AC$277,0),FALSE)*1000</f>
        <v>2211476.2278792858</v>
      </c>
      <c r="R24" s="92">
        <f>VLOOKUP($C$3,'Samlet hovedstaden -alle værker'!$C$278:$AC$295,MATCH(R$16,'Samlet hovedstaden -alle værker'!$C$277:$AC$277,0),FALSE)*1000+VLOOKUP("AVV1træ",'Samlet hovedstaden -alle værker'!$C$278:$AC$295,MATCH(R$16,'Samlet hovedstaden -alle værker'!$C$277:$AC$277,0),FALSE)*1000</f>
        <v>2190955.6409469605</v>
      </c>
      <c r="S24" s="92">
        <f>VLOOKUP($C$3,'Samlet hovedstaden -alle værker'!$C$278:$AC$295,MATCH(S$16,'Samlet hovedstaden -alle værker'!$C$277:$AC$277,0),FALSE)*1000+VLOOKUP("AVV1træ",'Samlet hovedstaden -alle værker'!$C$278:$AC$295,MATCH(S$16,'Samlet hovedstaden -alle værker'!$C$277:$AC$277,0),FALSE)*1000</f>
        <v>2170435.0540146353</v>
      </c>
      <c r="T24" s="92">
        <f>VLOOKUP($C$3,'Samlet hovedstaden -alle værker'!$C$278:$AC$295,MATCH(T$16,'Samlet hovedstaden -alle værker'!$C$277:$AC$277,0),FALSE)*1000+VLOOKUP("AVV1træ",'Samlet hovedstaden -alle værker'!$C$278:$AC$295,MATCH(T$16,'Samlet hovedstaden -alle værker'!$C$277:$AC$277,0),FALSE)*1000</f>
        <v>2149914.46708231</v>
      </c>
      <c r="U24" s="92">
        <f>VLOOKUP($C$3,'Samlet hovedstaden -alle værker'!$C$278:$AC$295,MATCH(U$16,'Samlet hovedstaden -alle værker'!$C$277:$AC$277,0),FALSE)*1000+VLOOKUP("AVV1træ",'Samlet hovedstaden -alle værker'!$C$278:$AC$295,MATCH(U$16,'Samlet hovedstaden -alle værker'!$C$277:$AC$277,0),FALSE)*1000</f>
        <v>2129393.8801499843</v>
      </c>
      <c r="V24" s="92">
        <f>VLOOKUP($C$3,'Samlet hovedstaden -alle værker'!$C$278:$AC$295,MATCH(V$16,'Samlet hovedstaden -alle værker'!$C$277:$AC$277,0),FALSE)*1000+VLOOKUP("AVV1træ",'Samlet hovedstaden -alle værker'!$C$278:$AC$295,MATCH(V$16,'Samlet hovedstaden -alle værker'!$C$277:$AC$277,0),FALSE)*1000</f>
        <v>2108873.293217659</v>
      </c>
      <c r="W24" s="92">
        <f>VLOOKUP($C$3,'Samlet hovedstaden -alle værker'!$C$278:$AC$295,MATCH(W$16,'Samlet hovedstaden -alle værker'!$C$277:$AC$277,0),FALSE)*1000+VLOOKUP("AVV1træ",'Samlet hovedstaden -alle værker'!$C$278:$AC$295,MATCH(W$16,'Samlet hovedstaden -alle værker'!$C$277:$AC$277,0),FALSE)*1000</f>
        <v>0</v>
      </c>
      <c r="X24" s="92">
        <f>VLOOKUP($C$3,'Samlet hovedstaden -alle værker'!$C$278:$AC$295,MATCH(X$16,'Samlet hovedstaden -alle værker'!$C$277:$AC$277,0),FALSE)*1000+VLOOKUP("AVV1træ",'Samlet hovedstaden -alle værker'!$C$278:$AC$295,MATCH(X$16,'Samlet hovedstaden -alle værker'!$C$277:$AC$277,0),FALSE)*1000</f>
        <v>0</v>
      </c>
      <c r="Y24" s="92">
        <f>VLOOKUP($C$3,'Samlet hovedstaden -alle værker'!$C$278:$AC$295,MATCH(Y$16,'Samlet hovedstaden -alle værker'!$C$277:$AC$277,0),FALSE)*1000+VLOOKUP("AVV1træ",'Samlet hovedstaden -alle værker'!$C$278:$AC$295,MATCH(Y$16,'Samlet hovedstaden -alle værker'!$C$277:$AC$277,0),FALSE)*1000</f>
        <v>0</v>
      </c>
      <c r="Z24" s="92">
        <f>VLOOKUP($C$3,'Samlet hovedstaden -alle værker'!$C$278:$AC$295,MATCH(Z$16,'Samlet hovedstaden -alle værker'!$C$277:$AC$277,0),FALSE)*1000+VLOOKUP("AVV1træ",'Samlet hovedstaden -alle værker'!$C$278:$AC$295,MATCH(Z$16,'Samlet hovedstaden -alle værker'!$C$277:$AC$277,0),FALSE)*1000</f>
        <v>0</v>
      </c>
      <c r="AA24" s="92">
        <f>VLOOKUP($C$3,'Samlet hovedstaden -alle værker'!$C$278:$AC$295,MATCH(AA$16,'Samlet hovedstaden -alle værker'!$C$277:$AC$277,0),FALSE)*1000+VLOOKUP("AVV1træ",'Samlet hovedstaden -alle værker'!$C$278:$AC$295,MATCH(AA$16,'Samlet hovedstaden -alle værker'!$C$277:$AC$277,0),FALSE)*1000</f>
        <v>0</v>
      </c>
      <c r="AB24" s="92">
        <f>VLOOKUP($C$3,'Samlet hovedstaden -alle værker'!$C$278:$AC$295,MATCH(AB$16,'Samlet hovedstaden -alle værker'!$C$277:$AC$277,0),FALSE)*1000+VLOOKUP("AVV1træ",'Samlet hovedstaden -alle værker'!$C$278:$AC$295,MATCH(AB$16,'Samlet hovedstaden -alle værker'!$C$277:$AC$277,0),FALSE)*1000</f>
        <v>0</v>
      </c>
      <c r="AC24" s="92">
        <f>VLOOKUP($C$3,'Samlet hovedstaden -alle værker'!$C$278:$AC$295,MATCH(AC$16,'Samlet hovedstaden -alle værker'!$C$277:$AC$277,0),FALSE)*1000+VLOOKUP("AVV1træ",'Samlet hovedstaden -alle værker'!$C$278:$AC$295,MATCH(AC$16,'Samlet hovedstaden -alle værker'!$C$277:$AC$277,0),FALSE)*1000</f>
        <v>0</v>
      </c>
      <c r="AD24" s="92">
        <f>VLOOKUP($C$3,'Samlet hovedstaden -alle værker'!$C$278:$AC$295,MATCH(AD$16,'Samlet hovedstaden -alle værker'!$C$277:$AC$277,0),FALSE)*1000+VLOOKUP("AVV1træ",'Samlet hovedstaden -alle værker'!$C$278:$AC$295,MATCH(AD$16,'Samlet hovedstaden -alle værker'!$C$277:$AC$277,0),FALSE)*1000</f>
        <v>0</v>
      </c>
      <c r="AE24" s="92">
        <f>VLOOKUP($C$3,'Samlet hovedstaden -alle værker'!$C$278:$AC$295,MATCH(AE$16,'Samlet hovedstaden -alle værker'!$C$277:$AC$277,0),FALSE)*1000+VLOOKUP("AVV1træ",'Samlet hovedstaden -alle værker'!$C$278:$AC$295,MATCH(AE$16,'Samlet hovedstaden -alle værker'!$C$277:$AC$277,0),FALSE)*1000</f>
        <v>0</v>
      </c>
      <c r="AF24" s="92">
        <f>VLOOKUP($C$3,'Samlet hovedstaden -alle værker'!$C$278:$AC$295,MATCH(AF$16,'Samlet hovedstaden -alle værker'!$C$277:$AC$277,0),FALSE)*1000+VLOOKUP("AVV1træ",'Samlet hovedstaden -alle værker'!$C$278:$AC$295,MATCH(AF$16,'Samlet hovedstaden -alle værker'!$C$277:$AC$277,0),FALSE)*1000</f>
        <v>0</v>
      </c>
    </row>
    <row r="25" spans="2:32" hidden="1">
      <c r="B25" s="3"/>
      <c r="C25" s="56"/>
      <c r="D25" s="56"/>
      <c r="E25" s="22" t="s">
        <v>155</v>
      </c>
      <c r="F25" s="22"/>
      <c r="G25" s="60"/>
      <c r="H25" s="69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</row>
    <row r="26" spans="2:32" hidden="1">
      <c r="B26" s="3"/>
      <c r="C26" s="58"/>
      <c r="D26" s="58"/>
      <c r="E26" s="106"/>
      <c r="F26" s="106"/>
      <c r="G26" s="107"/>
      <c r="H26" s="108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</row>
    <row r="27" spans="2:32" hidden="1">
      <c r="B27" s="3"/>
      <c r="C27" s="56"/>
      <c r="D27" s="56"/>
      <c r="E27" s="22" t="s">
        <v>173</v>
      </c>
      <c r="F27" s="22" t="s">
        <v>147</v>
      </c>
      <c r="G27" s="126">
        <f>VLOOKUP($C$3,'Tekniske data'!$C$6:$R$37,MATCH(E27,'Tekniske data'!$C$5:$R$5,0),FALSE)*$E$11*I10*E13</f>
        <v>135580740.86396229</v>
      </c>
      <c r="H27" s="69">
        <f t="shared" ref="H27:W37" si="0">G27</f>
        <v>135580740.86396229</v>
      </c>
      <c r="I27" s="73">
        <f t="shared" si="0"/>
        <v>135580740.86396229</v>
      </c>
      <c r="J27" s="73">
        <f t="shared" si="0"/>
        <v>135580740.86396229</v>
      </c>
      <c r="K27" s="73">
        <f t="shared" si="0"/>
        <v>135580740.86396229</v>
      </c>
      <c r="L27" s="73">
        <f t="shared" si="0"/>
        <v>135580740.86396229</v>
      </c>
      <c r="M27" s="73">
        <f t="shared" si="0"/>
        <v>135580740.86396229</v>
      </c>
      <c r="N27" s="73">
        <f t="shared" si="0"/>
        <v>135580740.86396229</v>
      </c>
      <c r="O27" s="73">
        <f t="shared" si="0"/>
        <v>135580740.86396229</v>
      </c>
      <c r="P27" s="73">
        <f t="shared" si="0"/>
        <v>135580740.86396229</v>
      </c>
      <c r="Q27" s="73">
        <f t="shared" si="0"/>
        <v>135580740.86396229</v>
      </c>
      <c r="R27" s="73">
        <f t="shared" si="0"/>
        <v>135580740.86396229</v>
      </c>
      <c r="S27" s="73">
        <f t="shared" si="0"/>
        <v>135580740.86396229</v>
      </c>
      <c r="T27" s="73">
        <f t="shared" si="0"/>
        <v>135580740.86396229</v>
      </c>
      <c r="U27" s="73">
        <f t="shared" si="0"/>
        <v>135580740.86396229</v>
      </c>
      <c r="V27" s="73">
        <f t="shared" si="0"/>
        <v>135580740.86396229</v>
      </c>
      <c r="W27" s="73">
        <f t="shared" si="0"/>
        <v>135580740.86396229</v>
      </c>
      <c r="X27" s="73">
        <f t="shared" ref="X27:AB37" si="1">W27</f>
        <v>135580740.86396229</v>
      </c>
      <c r="Y27" s="73">
        <f t="shared" si="1"/>
        <v>135580740.86396229</v>
      </c>
      <c r="Z27" s="73">
        <f t="shared" si="1"/>
        <v>135580740.86396229</v>
      </c>
      <c r="AA27" s="73">
        <f t="shared" si="1"/>
        <v>135580740.86396229</v>
      </c>
      <c r="AB27" s="73">
        <f>AA27</f>
        <v>135580740.86396229</v>
      </c>
      <c r="AC27" s="73">
        <f t="shared" ref="AC27:AF37" si="2">AB27</f>
        <v>135580740.86396229</v>
      </c>
      <c r="AD27" s="73">
        <f t="shared" si="2"/>
        <v>135580740.86396229</v>
      </c>
      <c r="AE27" s="73">
        <f t="shared" si="2"/>
        <v>135580740.86396229</v>
      </c>
      <c r="AF27" s="73">
        <f t="shared" si="2"/>
        <v>135580740.86396229</v>
      </c>
    </row>
    <row r="28" spans="2:32" hidden="1">
      <c r="B28" s="3"/>
      <c r="C28" s="56"/>
      <c r="D28" s="56"/>
      <c r="E28" s="22" t="s">
        <v>196</v>
      </c>
      <c r="F28" s="22" t="s">
        <v>146</v>
      </c>
      <c r="G28" s="127">
        <f>VLOOKUP($C$3,'Tekniske data'!$C$6:$R$37,MATCH(E28,'Tekniske data'!$C$5:$R$5,0),FALSE)*$E$11</f>
        <v>3.8743986513203863</v>
      </c>
      <c r="H28" s="110">
        <f t="shared" si="0"/>
        <v>3.8743986513203863</v>
      </c>
      <c r="I28" s="111">
        <f t="shared" si="0"/>
        <v>3.8743986513203863</v>
      </c>
      <c r="J28" s="111">
        <f t="shared" si="0"/>
        <v>3.8743986513203863</v>
      </c>
      <c r="K28" s="111">
        <f t="shared" si="0"/>
        <v>3.8743986513203863</v>
      </c>
      <c r="L28" s="111">
        <f t="shared" si="0"/>
        <v>3.8743986513203863</v>
      </c>
      <c r="M28" s="111">
        <f t="shared" si="0"/>
        <v>3.8743986513203863</v>
      </c>
      <c r="N28" s="111">
        <f t="shared" si="0"/>
        <v>3.8743986513203863</v>
      </c>
      <c r="O28" s="111">
        <f t="shared" si="0"/>
        <v>3.8743986513203863</v>
      </c>
      <c r="P28" s="111">
        <f t="shared" si="0"/>
        <v>3.8743986513203863</v>
      </c>
      <c r="Q28" s="111">
        <f t="shared" si="0"/>
        <v>3.8743986513203863</v>
      </c>
      <c r="R28" s="111">
        <f t="shared" si="0"/>
        <v>3.8743986513203863</v>
      </c>
      <c r="S28" s="111">
        <f t="shared" si="0"/>
        <v>3.8743986513203863</v>
      </c>
      <c r="T28" s="111">
        <f t="shared" si="0"/>
        <v>3.8743986513203863</v>
      </c>
      <c r="U28" s="111">
        <f t="shared" si="0"/>
        <v>3.8743986513203863</v>
      </c>
      <c r="V28" s="111">
        <f t="shared" si="0"/>
        <v>3.8743986513203863</v>
      </c>
      <c r="W28" s="111">
        <f t="shared" si="0"/>
        <v>3.8743986513203863</v>
      </c>
      <c r="X28" s="111">
        <f t="shared" si="1"/>
        <v>3.8743986513203863</v>
      </c>
      <c r="Y28" s="111">
        <f t="shared" si="1"/>
        <v>3.8743986513203863</v>
      </c>
      <c r="Z28" s="111">
        <f t="shared" si="1"/>
        <v>3.8743986513203863</v>
      </c>
      <c r="AA28" s="111">
        <f t="shared" si="1"/>
        <v>3.8743986513203863</v>
      </c>
      <c r="AB28" s="111">
        <f t="shared" si="1"/>
        <v>3.8743986513203863</v>
      </c>
      <c r="AC28" s="111">
        <f t="shared" si="2"/>
        <v>3.8743986513203863</v>
      </c>
      <c r="AD28" s="111">
        <f t="shared" si="2"/>
        <v>3.8743986513203863</v>
      </c>
      <c r="AE28" s="111">
        <f t="shared" si="2"/>
        <v>3.8743986513203863</v>
      </c>
      <c r="AF28" s="111">
        <f t="shared" si="2"/>
        <v>3.8743986513203863</v>
      </c>
    </row>
    <row r="29" spans="2:32" hidden="1">
      <c r="B29" s="3"/>
      <c r="C29" s="56"/>
      <c r="D29" s="56"/>
      <c r="E29" s="22" t="s">
        <v>14</v>
      </c>
      <c r="F29" s="22"/>
      <c r="G29" s="127">
        <f>VLOOKUP($C$3,'Tekniske data'!$C$6:$R$37,MATCH(E29,'Tekniske data'!$C$5:$R$5,0),FALSE)</f>
        <v>0.33673366834170854</v>
      </c>
      <c r="H29" s="110">
        <f t="shared" si="0"/>
        <v>0.33673366834170854</v>
      </c>
      <c r="I29" s="111">
        <f t="shared" si="0"/>
        <v>0.33673366834170854</v>
      </c>
      <c r="J29" s="111">
        <f t="shared" si="0"/>
        <v>0.33673366834170854</v>
      </c>
      <c r="K29" s="111">
        <f t="shared" si="0"/>
        <v>0.33673366834170854</v>
      </c>
      <c r="L29" s="111">
        <f t="shared" si="0"/>
        <v>0.33673366834170854</v>
      </c>
      <c r="M29" s="111">
        <f t="shared" si="0"/>
        <v>0.33673366834170854</v>
      </c>
      <c r="N29" s="111">
        <f t="shared" si="0"/>
        <v>0.33673366834170854</v>
      </c>
      <c r="O29" s="111">
        <f t="shared" si="0"/>
        <v>0.33673366834170854</v>
      </c>
      <c r="P29" s="111">
        <f t="shared" si="0"/>
        <v>0.33673366834170854</v>
      </c>
      <c r="Q29" s="111">
        <f t="shared" si="0"/>
        <v>0.33673366834170854</v>
      </c>
      <c r="R29" s="111">
        <f t="shared" si="0"/>
        <v>0.33673366834170854</v>
      </c>
      <c r="S29" s="111">
        <f t="shared" si="0"/>
        <v>0.33673366834170854</v>
      </c>
      <c r="T29" s="111">
        <f t="shared" si="0"/>
        <v>0.33673366834170854</v>
      </c>
      <c r="U29" s="111">
        <f t="shared" si="0"/>
        <v>0.33673366834170854</v>
      </c>
      <c r="V29" s="111">
        <f t="shared" si="0"/>
        <v>0.33673366834170854</v>
      </c>
      <c r="W29" s="111">
        <f t="shared" si="0"/>
        <v>0.33673366834170854</v>
      </c>
      <c r="X29" s="111">
        <f t="shared" si="1"/>
        <v>0.33673366834170854</v>
      </c>
      <c r="Y29" s="111">
        <f t="shared" si="1"/>
        <v>0.33673366834170854</v>
      </c>
      <c r="Z29" s="111">
        <f t="shared" si="1"/>
        <v>0.33673366834170854</v>
      </c>
      <c r="AA29" s="111">
        <f t="shared" si="1"/>
        <v>0.33673366834170854</v>
      </c>
      <c r="AB29" s="111">
        <f t="shared" si="1"/>
        <v>0.33673366834170854</v>
      </c>
      <c r="AC29" s="111">
        <f t="shared" si="2"/>
        <v>0.33673366834170854</v>
      </c>
      <c r="AD29" s="111">
        <f t="shared" si="2"/>
        <v>0.33673366834170854</v>
      </c>
      <c r="AE29" s="111">
        <f t="shared" si="2"/>
        <v>0.33673366834170854</v>
      </c>
      <c r="AF29" s="111">
        <f t="shared" si="2"/>
        <v>0.33673366834170854</v>
      </c>
    </row>
    <row r="30" spans="2:32" hidden="1">
      <c r="B30" s="3"/>
      <c r="C30" s="56"/>
      <c r="D30" s="56"/>
      <c r="E30" s="22" t="s">
        <v>15</v>
      </c>
      <c r="F30" s="22"/>
      <c r="G30" s="127">
        <f>VLOOKUP($C$3,'Tekniske data'!$C$6:$R$37,MATCH(E30,'Tekniske data'!$C$5:$R$5,0),FALSE)</f>
        <v>0.56946398659966502</v>
      </c>
      <c r="H30" s="110">
        <f t="shared" si="0"/>
        <v>0.56946398659966502</v>
      </c>
      <c r="I30" s="111">
        <f t="shared" si="0"/>
        <v>0.56946398659966502</v>
      </c>
      <c r="J30" s="111">
        <f t="shared" si="0"/>
        <v>0.56946398659966502</v>
      </c>
      <c r="K30" s="111">
        <f t="shared" si="0"/>
        <v>0.56946398659966502</v>
      </c>
      <c r="L30" s="111">
        <f t="shared" si="0"/>
        <v>0.56946398659966502</v>
      </c>
      <c r="M30" s="111">
        <f t="shared" si="0"/>
        <v>0.56946398659966502</v>
      </c>
      <c r="N30" s="111">
        <f t="shared" si="0"/>
        <v>0.56946398659966502</v>
      </c>
      <c r="O30" s="111">
        <f t="shared" si="0"/>
        <v>0.56946398659966502</v>
      </c>
      <c r="P30" s="111">
        <f t="shared" si="0"/>
        <v>0.56946398659966502</v>
      </c>
      <c r="Q30" s="111">
        <f t="shared" si="0"/>
        <v>0.56946398659966502</v>
      </c>
      <c r="R30" s="111">
        <f t="shared" si="0"/>
        <v>0.56946398659966502</v>
      </c>
      <c r="S30" s="111">
        <f t="shared" si="0"/>
        <v>0.56946398659966502</v>
      </c>
      <c r="T30" s="111">
        <f t="shared" si="0"/>
        <v>0.56946398659966502</v>
      </c>
      <c r="U30" s="111">
        <f t="shared" si="0"/>
        <v>0.56946398659966502</v>
      </c>
      <c r="V30" s="111">
        <f t="shared" si="0"/>
        <v>0.56946398659966502</v>
      </c>
      <c r="W30" s="111">
        <f t="shared" si="0"/>
        <v>0.56946398659966502</v>
      </c>
      <c r="X30" s="111">
        <f t="shared" si="1"/>
        <v>0.56946398659966502</v>
      </c>
      <c r="Y30" s="111">
        <f t="shared" si="1"/>
        <v>0.56946398659966502</v>
      </c>
      <c r="Z30" s="111">
        <f t="shared" si="1"/>
        <v>0.56946398659966502</v>
      </c>
      <c r="AA30" s="111">
        <f t="shared" si="1"/>
        <v>0.56946398659966502</v>
      </c>
      <c r="AB30" s="111">
        <f t="shared" si="1"/>
        <v>0.56946398659966502</v>
      </c>
      <c r="AC30" s="111">
        <f t="shared" si="2"/>
        <v>0.56946398659966502</v>
      </c>
      <c r="AD30" s="111">
        <f t="shared" si="2"/>
        <v>0.56946398659966502</v>
      </c>
      <c r="AE30" s="111">
        <f t="shared" si="2"/>
        <v>0.56946398659966502</v>
      </c>
      <c r="AF30" s="111">
        <f t="shared" si="2"/>
        <v>0.56946398659966502</v>
      </c>
    </row>
    <row r="31" spans="2:32" hidden="1">
      <c r="B31" s="3"/>
      <c r="C31" s="130" t="s">
        <v>28</v>
      </c>
      <c r="D31" s="56"/>
      <c r="E31" s="22" t="s">
        <v>37</v>
      </c>
      <c r="F31" s="22" t="s">
        <v>12</v>
      </c>
      <c r="G31" s="128">
        <v>0</v>
      </c>
      <c r="H31" s="67">
        <f t="shared" si="0"/>
        <v>0</v>
      </c>
      <c r="I31" s="54">
        <f t="shared" si="0"/>
        <v>0</v>
      </c>
      <c r="J31" s="54">
        <f t="shared" si="0"/>
        <v>0</v>
      </c>
      <c r="K31" s="54">
        <f t="shared" si="0"/>
        <v>0</v>
      </c>
      <c r="L31" s="54">
        <f t="shared" si="0"/>
        <v>0</v>
      </c>
      <c r="M31" s="54">
        <f t="shared" si="0"/>
        <v>0</v>
      </c>
      <c r="N31" s="54">
        <f t="shared" si="0"/>
        <v>0</v>
      </c>
      <c r="O31" s="54">
        <f t="shared" si="0"/>
        <v>0</v>
      </c>
      <c r="P31" s="54">
        <f t="shared" si="0"/>
        <v>0</v>
      </c>
      <c r="Q31" s="54">
        <f t="shared" si="0"/>
        <v>0</v>
      </c>
      <c r="R31" s="54">
        <f t="shared" si="0"/>
        <v>0</v>
      </c>
      <c r="S31" s="54">
        <f t="shared" si="0"/>
        <v>0</v>
      </c>
      <c r="T31" s="54">
        <f t="shared" si="0"/>
        <v>0</v>
      </c>
      <c r="U31" s="54">
        <f t="shared" si="0"/>
        <v>0</v>
      </c>
      <c r="V31" s="54">
        <f t="shared" si="0"/>
        <v>0</v>
      </c>
      <c r="W31" s="54">
        <f t="shared" si="0"/>
        <v>0</v>
      </c>
      <c r="X31" s="54">
        <f t="shared" si="1"/>
        <v>0</v>
      </c>
      <c r="Y31" s="54">
        <f t="shared" si="1"/>
        <v>0</v>
      </c>
      <c r="Z31" s="54">
        <f t="shared" si="1"/>
        <v>0</v>
      </c>
      <c r="AA31" s="54">
        <f t="shared" si="1"/>
        <v>0</v>
      </c>
      <c r="AB31" s="54">
        <f t="shared" si="1"/>
        <v>0</v>
      </c>
      <c r="AC31" s="54">
        <f t="shared" si="2"/>
        <v>0</v>
      </c>
      <c r="AD31" s="54">
        <f t="shared" si="2"/>
        <v>0</v>
      </c>
      <c r="AE31" s="54">
        <f t="shared" si="2"/>
        <v>0</v>
      </c>
      <c r="AF31" s="54">
        <f t="shared" si="2"/>
        <v>0</v>
      </c>
    </row>
    <row r="32" spans="2:32" hidden="1">
      <c r="B32" s="3"/>
      <c r="C32" s="56"/>
      <c r="D32" s="755" t="s">
        <v>139</v>
      </c>
      <c r="E32" s="22" t="s">
        <v>106</v>
      </c>
      <c r="F32" s="22" t="s">
        <v>110</v>
      </c>
      <c r="G32" s="186"/>
      <c r="H32" s="129">
        <f>'Tekniske data'!T$14</f>
        <v>1.9</v>
      </c>
      <c r="I32" s="111">
        <f t="shared" si="0"/>
        <v>1.9</v>
      </c>
      <c r="J32" s="111">
        <f t="shared" si="0"/>
        <v>1.9</v>
      </c>
      <c r="K32" s="111">
        <f t="shared" si="0"/>
        <v>1.9</v>
      </c>
      <c r="L32" s="111">
        <f t="shared" si="0"/>
        <v>1.9</v>
      </c>
      <c r="M32" s="111">
        <f t="shared" si="0"/>
        <v>1.9</v>
      </c>
      <c r="N32" s="111">
        <f t="shared" si="0"/>
        <v>1.9</v>
      </c>
      <c r="O32" s="111">
        <f t="shared" si="0"/>
        <v>1.9</v>
      </c>
      <c r="P32" s="111">
        <f t="shared" si="0"/>
        <v>1.9</v>
      </c>
      <c r="Q32" s="111">
        <f t="shared" si="0"/>
        <v>1.9</v>
      </c>
      <c r="R32" s="111">
        <f t="shared" si="0"/>
        <v>1.9</v>
      </c>
      <c r="S32" s="111">
        <f t="shared" si="0"/>
        <v>1.9</v>
      </c>
      <c r="T32" s="111">
        <f t="shared" si="0"/>
        <v>1.9</v>
      </c>
      <c r="U32" s="111">
        <f t="shared" si="0"/>
        <v>1.9</v>
      </c>
      <c r="V32" s="111">
        <f t="shared" si="0"/>
        <v>1.9</v>
      </c>
      <c r="W32" s="111">
        <f t="shared" si="0"/>
        <v>1.9</v>
      </c>
      <c r="X32" s="111">
        <f t="shared" si="1"/>
        <v>1.9</v>
      </c>
      <c r="Y32" s="111">
        <f t="shared" si="1"/>
        <v>1.9</v>
      </c>
      <c r="Z32" s="111">
        <f t="shared" si="1"/>
        <v>1.9</v>
      </c>
      <c r="AA32" s="111">
        <f t="shared" si="1"/>
        <v>1.9</v>
      </c>
      <c r="AB32" s="111">
        <f t="shared" si="1"/>
        <v>1.9</v>
      </c>
      <c r="AC32" s="111">
        <f t="shared" si="2"/>
        <v>1.9</v>
      </c>
      <c r="AD32" s="111">
        <f t="shared" si="2"/>
        <v>1.9</v>
      </c>
      <c r="AE32" s="111">
        <f t="shared" si="2"/>
        <v>1.9</v>
      </c>
      <c r="AF32" s="111">
        <f t="shared" si="2"/>
        <v>1.9</v>
      </c>
    </row>
    <row r="33" spans="2:32" hidden="1">
      <c r="B33" s="3"/>
      <c r="C33" s="56"/>
      <c r="D33" s="755"/>
      <c r="E33" s="22" t="s">
        <v>107</v>
      </c>
      <c r="F33" s="22" t="s">
        <v>110</v>
      </c>
      <c r="G33" s="186"/>
      <c r="H33" s="129">
        <f>'Tekniske data'!U$14</f>
        <v>81</v>
      </c>
      <c r="I33" s="111">
        <f t="shared" si="0"/>
        <v>81</v>
      </c>
      <c r="J33" s="111">
        <f t="shared" si="0"/>
        <v>81</v>
      </c>
      <c r="K33" s="111">
        <f t="shared" si="0"/>
        <v>81</v>
      </c>
      <c r="L33" s="111">
        <f t="shared" si="0"/>
        <v>81</v>
      </c>
      <c r="M33" s="111">
        <f t="shared" si="0"/>
        <v>81</v>
      </c>
      <c r="N33" s="111">
        <f t="shared" si="0"/>
        <v>81</v>
      </c>
      <c r="O33" s="111">
        <f t="shared" si="0"/>
        <v>81</v>
      </c>
      <c r="P33" s="111">
        <f t="shared" si="0"/>
        <v>81</v>
      </c>
      <c r="Q33" s="111">
        <f t="shared" si="0"/>
        <v>81</v>
      </c>
      <c r="R33" s="111">
        <f t="shared" si="0"/>
        <v>81</v>
      </c>
      <c r="S33" s="111">
        <f t="shared" si="0"/>
        <v>81</v>
      </c>
      <c r="T33" s="111">
        <f t="shared" si="0"/>
        <v>81</v>
      </c>
      <c r="U33" s="111">
        <f t="shared" si="0"/>
        <v>81</v>
      </c>
      <c r="V33" s="111">
        <f t="shared" si="0"/>
        <v>81</v>
      </c>
      <c r="W33" s="111">
        <f t="shared" si="0"/>
        <v>81</v>
      </c>
      <c r="X33" s="111">
        <f t="shared" si="1"/>
        <v>81</v>
      </c>
      <c r="Y33" s="111">
        <f t="shared" si="1"/>
        <v>81</v>
      </c>
      <c r="Z33" s="111">
        <f t="shared" si="1"/>
        <v>81</v>
      </c>
      <c r="AA33" s="111">
        <f t="shared" si="1"/>
        <v>81</v>
      </c>
      <c r="AB33" s="111">
        <f t="shared" si="1"/>
        <v>81</v>
      </c>
      <c r="AC33" s="111">
        <f t="shared" si="2"/>
        <v>81</v>
      </c>
      <c r="AD33" s="111">
        <f t="shared" si="2"/>
        <v>81</v>
      </c>
      <c r="AE33" s="111">
        <f t="shared" si="2"/>
        <v>81</v>
      </c>
      <c r="AF33" s="111">
        <f t="shared" si="2"/>
        <v>81</v>
      </c>
    </row>
    <row r="34" spans="2:32" hidden="1">
      <c r="B34" s="3"/>
      <c r="C34" s="56"/>
      <c r="D34" s="755"/>
      <c r="E34" s="22" t="s">
        <v>108</v>
      </c>
      <c r="F34" s="22" t="s">
        <v>110</v>
      </c>
      <c r="G34" s="121"/>
      <c r="H34" s="129">
        <f>'Tekniske data'!V$14</f>
        <v>4.82</v>
      </c>
      <c r="I34" s="54">
        <f t="shared" si="0"/>
        <v>4.82</v>
      </c>
      <c r="J34" s="54">
        <f t="shared" si="0"/>
        <v>4.82</v>
      </c>
      <c r="K34" s="54">
        <f t="shared" si="0"/>
        <v>4.82</v>
      </c>
      <c r="L34" s="54">
        <f t="shared" si="0"/>
        <v>4.82</v>
      </c>
      <c r="M34" s="54">
        <f t="shared" si="0"/>
        <v>4.82</v>
      </c>
      <c r="N34" s="54">
        <f t="shared" si="0"/>
        <v>4.82</v>
      </c>
      <c r="O34" s="54">
        <f t="shared" si="0"/>
        <v>4.82</v>
      </c>
      <c r="P34" s="54">
        <f t="shared" si="0"/>
        <v>4.82</v>
      </c>
      <c r="Q34" s="54">
        <f t="shared" si="0"/>
        <v>4.82</v>
      </c>
      <c r="R34" s="54">
        <f t="shared" si="0"/>
        <v>4.82</v>
      </c>
      <c r="S34" s="54">
        <f t="shared" si="0"/>
        <v>4.82</v>
      </c>
      <c r="T34" s="54">
        <f t="shared" si="0"/>
        <v>4.82</v>
      </c>
      <c r="U34" s="54">
        <f t="shared" si="0"/>
        <v>4.82</v>
      </c>
      <c r="V34" s="54">
        <f t="shared" si="0"/>
        <v>4.82</v>
      </c>
      <c r="W34" s="54">
        <f t="shared" si="0"/>
        <v>4.82</v>
      </c>
      <c r="X34" s="54">
        <f t="shared" si="1"/>
        <v>4.82</v>
      </c>
      <c r="Y34" s="54">
        <f t="shared" si="1"/>
        <v>4.82</v>
      </c>
      <c r="Z34" s="54">
        <f t="shared" si="1"/>
        <v>4.82</v>
      </c>
      <c r="AA34" s="54">
        <f t="shared" si="1"/>
        <v>4.82</v>
      </c>
      <c r="AB34" s="54">
        <f t="shared" si="1"/>
        <v>4.82</v>
      </c>
      <c r="AC34" s="54">
        <f t="shared" si="2"/>
        <v>4.82</v>
      </c>
      <c r="AD34" s="54">
        <f t="shared" si="2"/>
        <v>4.82</v>
      </c>
      <c r="AE34" s="54">
        <f t="shared" si="2"/>
        <v>4.82</v>
      </c>
      <c r="AF34" s="54">
        <f t="shared" si="2"/>
        <v>4.82</v>
      </c>
    </row>
    <row r="35" spans="2:32" hidden="1">
      <c r="B35" s="3"/>
      <c r="C35" s="56"/>
      <c r="D35" s="755"/>
      <c r="E35" s="22" t="s">
        <v>105</v>
      </c>
      <c r="F35" s="24" t="s">
        <v>32</v>
      </c>
      <c r="G35" s="86"/>
      <c r="H35" s="129">
        <f>'Tekniske data'!W$14</f>
        <v>0</v>
      </c>
      <c r="I35" s="54">
        <f t="shared" si="0"/>
        <v>0</v>
      </c>
      <c r="J35" s="54">
        <f t="shared" si="0"/>
        <v>0</v>
      </c>
      <c r="K35" s="54">
        <f t="shared" si="0"/>
        <v>0</v>
      </c>
      <c r="L35" s="54">
        <f t="shared" si="0"/>
        <v>0</v>
      </c>
      <c r="M35" s="54">
        <f t="shared" si="0"/>
        <v>0</v>
      </c>
      <c r="N35" s="54">
        <f t="shared" si="0"/>
        <v>0</v>
      </c>
      <c r="O35" s="54">
        <f t="shared" si="0"/>
        <v>0</v>
      </c>
      <c r="P35" s="54">
        <f t="shared" si="0"/>
        <v>0</v>
      </c>
      <c r="Q35" s="54">
        <f t="shared" si="0"/>
        <v>0</v>
      </c>
      <c r="R35" s="54">
        <f t="shared" si="0"/>
        <v>0</v>
      </c>
      <c r="S35" s="54">
        <f t="shared" si="0"/>
        <v>0</v>
      </c>
      <c r="T35" s="54">
        <f t="shared" si="0"/>
        <v>0</v>
      </c>
      <c r="U35" s="54">
        <f t="shared" si="0"/>
        <v>0</v>
      </c>
      <c r="V35" s="54">
        <f t="shared" si="0"/>
        <v>0</v>
      </c>
      <c r="W35" s="54">
        <f t="shared" si="0"/>
        <v>0</v>
      </c>
      <c r="X35" s="54">
        <f t="shared" si="1"/>
        <v>0</v>
      </c>
      <c r="Y35" s="54">
        <f t="shared" si="1"/>
        <v>0</v>
      </c>
      <c r="Z35" s="54">
        <f t="shared" si="1"/>
        <v>0</v>
      </c>
      <c r="AA35" s="54">
        <f t="shared" si="1"/>
        <v>0</v>
      </c>
      <c r="AB35" s="54">
        <f t="shared" si="1"/>
        <v>0</v>
      </c>
      <c r="AC35" s="54">
        <f t="shared" si="2"/>
        <v>0</v>
      </c>
      <c r="AD35" s="54">
        <f t="shared" si="2"/>
        <v>0</v>
      </c>
      <c r="AE35" s="54">
        <f t="shared" si="2"/>
        <v>0</v>
      </c>
      <c r="AF35" s="54">
        <f t="shared" si="2"/>
        <v>0</v>
      </c>
    </row>
    <row r="36" spans="2:32" hidden="1">
      <c r="B36" s="3"/>
      <c r="C36" s="56"/>
      <c r="D36" s="755"/>
      <c r="E36" s="22" t="s">
        <v>33</v>
      </c>
      <c r="F36" s="24" t="s">
        <v>110</v>
      </c>
      <c r="G36" s="121"/>
      <c r="H36" s="129">
        <f>'Tekniske data'!X$14</f>
        <v>3.1</v>
      </c>
      <c r="I36" s="54">
        <f t="shared" si="0"/>
        <v>3.1</v>
      </c>
      <c r="J36" s="54">
        <f t="shared" si="0"/>
        <v>3.1</v>
      </c>
      <c r="K36" s="54">
        <f t="shared" si="0"/>
        <v>3.1</v>
      </c>
      <c r="L36" s="54">
        <f t="shared" si="0"/>
        <v>3.1</v>
      </c>
      <c r="M36" s="54">
        <f t="shared" si="0"/>
        <v>3.1</v>
      </c>
      <c r="N36" s="54">
        <f t="shared" si="0"/>
        <v>3.1</v>
      </c>
      <c r="O36" s="54">
        <f t="shared" si="0"/>
        <v>3.1</v>
      </c>
      <c r="P36" s="54">
        <f t="shared" si="0"/>
        <v>3.1</v>
      </c>
      <c r="Q36" s="54">
        <f t="shared" si="0"/>
        <v>3.1</v>
      </c>
      <c r="R36" s="54">
        <f t="shared" si="0"/>
        <v>3.1</v>
      </c>
      <c r="S36" s="54">
        <f t="shared" si="0"/>
        <v>3.1</v>
      </c>
      <c r="T36" s="54">
        <f t="shared" si="0"/>
        <v>3.1</v>
      </c>
      <c r="U36" s="54">
        <f t="shared" si="0"/>
        <v>3.1</v>
      </c>
      <c r="V36" s="54">
        <f t="shared" si="0"/>
        <v>3.1</v>
      </c>
      <c r="W36" s="54">
        <f t="shared" si="0"/>
        <v>3.1</v>
      </c>
      <c r="X36" s="54">
        <f t="shared" si="1"/>
        <v>3.1</v>
      </c>
      <c r="Y36" s="54">
        <f t="shared" si="1"/>
        <v>3.1</v>
      </c>
      <c r="Z36" s="54">
        <f t="shared" si="1"/>
        <v>3.1</v>
      </c>
      <c r="AA36" s="54">
        <f t="shared" si="1"/>
        <v>3.1</v>
      </c>
      <c r="AB36" s="54">
        <f t="shared" si="1"/>
        <v>3.1</v>
      </c>
      <c r="AC36" s="54">
        <f t="shared" si="2"/>
        <v>3.1</v>
      </c>
      <c r="AD36" s="54">
        <f t="shared" si="2"/>
        <v>3.1</v>
      </c>
      <c r="AE36" s="54">
        <f t="shared" si="2"/>
        <v>3.1</v>
      </c>
      <c r="AF36" s="54">
        <f t="shared" si="2"/>
        <v>3.1</v>
      </c>
    </row>
    <row r="37" spans="2:32" hidden="1">
      <c r="B37" s="3"/>
      <c r="C37" s="56"/>
      <c r="D37" s="755"/>
      <c r="E37" s="22" t="s">
        <v>34</v>
      </c>
      <c r="F37" s="24" t="s">
        <v>110</v>
      </c>
      <c r="G37" s="121"/>
      <c r="H37" s="129">
        <f>'Tekniske data'!Y$14</f>
        <v>0.8</v>
      </c>
      <c r="I37" s="54">
        <f t="shared" si="0"/>
        <v>0.8</v>
      </c>
      <c r="J37" s="54">
        <f t="shared" si="0"/>
        <v>0.8</v>
      </c>
      <c r="K37" s="54">
        <f t="shared" si="0"/>
        <v>0.8</v>
      </c>
      <c r="L37" s="54">
        <f t="shared" si="0"/>
        <v>0.8</v>
      </c>
      <c r="M37" s="54">
        <f t="shared" si="0"/>
        <v>0.8</v>
      </c>
      <c r="N37" s="54">
        <f t="shared" si="0"/>
        <v>0.8</v>
      </c>
      <c r="O37" s="54">
        <f t="shared" si="0"/>
        <v>0.8</v>
      </c>
      <c r="P37" s="54">
        <f t="shared" si="0"/>
        <v>0.8</v>
      </c>
      <c r="Q37" s="54">
        <f t="shared" si="0"/>
        <v>0.8</v>
      </c>
      <c r="R37" s="54">
        <f t="shared" si="0"/>
        <v>0.8</v>
      </c>
      <c r="S37" s="54">
        <f t="shared" si="0"/>
        <v>0.8</v>
      </c>
      <c r="T37" s="54">
        <f t="shared" si="0"/>
        <v>0.8</v>
      </c>
      <c r="U37" s="54">
        <f t="shared" si="0"/>
        <v>0.8</v>
      </c>
      <c r="V37" s="54">
        <f t="shared" si="0"/>
        <v>0.8</v>
      </c>
      <c r="W37" s="54">
        <f t="shared" si="0"/>
        <v>0.8</v>
      </c>
      <c r="X37" s="54">
        <f t="shared" si="1"/>
        <v>0.8</v>
      </c>
      <c r="Y37" s="54">
        <f t="shared" si="1"/>
        <v>0.8</v>
      </c>
      <c r="Z37" s="54">
        <f t="shared" si="1"/>
        <v>0.8</v>
      </c>
      <c r="AA37" s="54">
        <f t="shared" si="1"/>
        <v>0.8</v>
      </c>
      <c r="AB37" s="54">
        <f t="shared" si="1"/>
        <v>0.8</v>
      </c>
      <c r="AC37" s="54">
        <f t="shared" si="2"/>
        <v>0.8</v>
      </c>
      <c r="AD37" s="54">
        <f t="shared" si="2"/>
        <v>0.8</v>
      </c>
      <c r="AE37" s="54">
        <f t="shared" si="2"/>
        <v>0.8</v>
      </c>
      <c r="AF37" s="54">
        <f t="shared" si="2"/>
        <v>0.8</v>
      </c>
    </row>
    <row r="38" spans="2:32" hidden="1">
      <c r="B38" s="3"/>
      <c r="C38" s="32"/>
      <c r="D38" s="32"/>
      <c r="E38" s="25"/>
      <c r="F38" s="25"/>
      <c r="G38" s="76"/>
      <c r="H38" s="90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</row>
    <row r="39" spans="2:32" hidden="1">
      <c r="B39" s="3"/>
      <c r="C39" s="756" t="s">
        <v>35</v>
      </c>
      <c r="D39" s="31"/>
      <c r="E39" s="41" t="s">
        <v>41</v>
      </c>
      <c r="F39" s="41" t="s">
        <v>42</v>
      </c>
      <c r="G39" s="75"/>
      <c r="H39" s="87">
        <f>HLOOKUP($G$21&amp;"-"&amp;$E$10,'Brændsels- og elpriser'!$E$13:$AG$39,MATCH(H16,'Brændsels- og elpriser'!$D$13:$D$39,0),FALSE)*'Brændsels- og elpriser'!$H$9</f>
        <v>65.677497950996042</v>
      </c>
      <c r="I39" s="94">
        <f>HLOOKUP($G$21&amp;"-"&amp;$E$10,'Brændsels- og elpriser'!$E$13:$AG$39,MATCH(I16,'Brændsels- og elpriser'!$D$13:$D$39,0),FALSE)*'Brændsels- og elpriser'!$H$9</f>
        <v>52</v>
      </c>
      <c r="J39" s="94">
        <f>HLOOKUP($G$21&amp;"-"&amp;$E$10,'Brændsels- og elpriser'!$E$13:$AG$39,MATCH(J16,'Brændsels- og elpriser'!$D$13:$D$39,0),FALSE)*'Brændsels- og elpriser'!$H$9</f>
        <v>68.561951137011945</v>
      </c>
      <c r="K39" s="94">
        <f>HLOOKUP($G$21&amp;"-"&amp;$E$10,'Brændsels- og elpriser'!$E$13:$AG$39,MATCH(K16,'Brændsels- og elpriser'!$D$13:$D$39,0),FALSE)*'Brændsels- og elpriser'!$H$9</f>
        <v>68.038851536010483</v>
      </c>
      <c r="L39" s="94">
        <f>HLOOKUP($G$21&amp;"-"&amp;$E$10,'Brændsels- og elpriser'!$E$13:$AG$39,MATCH(L16,'Brændsels- og elpriser'!$D$13:$D$39,0),FALSE)*'Brændsels- og elpriser'!$H$9</f>
        <v>67.268189007444789</v>
      </c>
      <c r="M39" s="94">
        <f>HLOOKUP($G$21&amp;"-"&amp;$E$10,'Brændsels- og elpriser'!$E$13:$AG$39,MATCH(M16,'Brændsels- og elpriser'!$D$13:$D$39,0),FALSE)*'Brændsels- og elpriser'!$H$9</f>
        <v>67.05964719552162</v>
      </c>
      <c r="N39" s="94">
        <f>HLOOKUP($G$21&amp;"-"&amp;$E$10,'Brændsels- og elpriser'!$E$13:$AG$39,MATCH(N16,'Brændsels- og elpriser'!$D$13:$D$39,0),FALSE)*'Brændsels- og elpriser'!$H$9</f>
        <v>66.924775506353853</v>
      </c>
      <c r="O39" s="94">
        <f>HLOOKUP($G$21&amp;"-"&amp;$E$10,'Brændsels- og elpriser'!$E$13:$AG$39,MATCH(O16,'Brændsels- og elpriser'!$D$13:$D$39,0),FALSE)*'Brændsels- og elpriser'!$H$9</f>
        <v>66.823916324802212</v>
      </c>
      <c r="P39" s="94">
        <f>HLOOKUP($G$21&amp;"-"&amp;$E$10,'Brændsels- og elpriser'!$E$13:$AG$39,MATCH(P16,'Brændsels- og elpriser'!$D$13:$D$39,0),FALSE)*'Brændsels- og elpriser'!$H$9</f>
        <v>66.766250958343946</v>
      </c>
      <c r="Q39" s="94">
        <f>HLOOKUP($G$21&amp;"-"&amp;$E$10,'Brændsels- og elpriser'!$E$13:$AG$39,MATCH(Q16,'Brændsels- og elpriser'!$D$13:$D$39,0),FALSE)*'Brændsels- og elpriser'!$H$9</f>
        <v>66.701962398902808</v>
      </c>
      <c r="R39" s="94">
        <f>HLOOKUP($G$21&amp;"-"&amp;$E$10,'Brændsels- og elpriser'!$E$13:$AG$39,MATCH(R16,'Brændsels- og elpriser'!$D$13:$D$39,0),FALSE)*'Brændsels- og elpriser'!$H$9</f>
        <v>66.945663552216786</v>
      </c>
      <c r="S39" s="94">
        <f>HLOOKUP($G$21&amp;"-"&amp;$E$10,'Brændsels- og elpriser'!$E$13:$AG$39,MATCH(S16,'Brændsels- og elpriser'!$D$13:$D$39,0),FALSE)*'Brændsels- og elpriser'!$H$9</f>
        <v>67.188962540919803</v>
      </c>
      <c r="T39" s="94">
        <f>HLOOKUP($G$21&amp;"-"&amp;$E$10,'Brændsels- og elpriser'!$E$13:$AG$39,MATCH(T16,'Brændsels- og elpriser'!$D$13:$D$39,0),FALSE)*'Brændsels- og elpriser'!$H$9</f>
        <v>67.43184812789903</v>
      </c>
      <c r="U39" s="94">
        <f>HLOOKUP($G$21&amp;"-"&amp;$E$10,'Brændsels- og elpriser'!$E$13:$AG$39,MATCH(U16,'Brændsels- og elpriser'!$D$13:$D$39,0),FALSE)*'Brændsels- og elpriser'!$H$9</f>
        <v>67.674309175439461</v>
      </c>
      <c r="V39" s="94">
        <f>HLOOKUP($G$21&amp;"-"&amp;$E$10,'Brændsels- og elpriser'!$E$13:$AG$39,MATCH(V16,'Brændsels- og elpriser'!$D$13:$D$39,0),FALSE)*'Brændsels- og elpriser'!$H$9</f>
        <v>67.91633464448644</v>
      </c>
      <c r="W39" s="94">
        <f>HLOOKUP($G$21&amp;"-"&amp;$E$10,'Brændsels- og elpriser'!$E$13:$AG$39,MATCH(W16,'Brændsels- og elpriser'!$D$13:$D$39,0),FALSE)*'Brændsels- og elpriser'!$H$9</f>
        <v>68.109531880542363</v>
      </c>
      <c r="X39" s="94">
        <f>HLOOKUP($G$21&amp;"-"&amp;$E$10,'Brændsels- og elpriser'!$E$13:$AG$39,MATCH(X16,'Brændsels- og elpriser'!$D$13:$D$39,0),FALSE)*'Brændsels- og elpriser'!$H$9</f>
        <v>68.302615513472986</v>
      </c>
      <c r="Y39" s="94">
        <f>HLOOKUP($G$21&amp;"-"&amp;$E$10,'Brændsels- og elpriser'!$E$13:$AG$39,MATCH(Y16,'Brændsels- og elpriser'!$D$13:$D$39,0),FALSE)*'Brændsels- og elpriser'!$H$9</f>
        <v>68.495570272059325</v>
      </c>
      <c r="Z39" s="94">
        <f>HLOOKUP($G$21&amp;"-"&amp;$E$10,'Brændsels- og elpriser'!$E$13:$AG$39,MATCH(Z16,'Brændsels- og elpriser'!$D$13:$D$39,0),FALSE)*'Brændsels- og elpriser'!$H$9</f>
        <v>68.68838101907248</v>
      </c>
      <c r="AA39" s="94">
        <f>HLOOKUP($G$21&amp;"-"&amp;$E$10,'Brændsels- og elpriser'!$E$13:$AG$39,MATCH(AA16,'Brændsels- og elpriser'!$D$13:$D$39,0),FALSE)*'Brændsels- og elpriser'!$H$9</f>
        <v>68.881032750261639</v>
      </c>
      <c r="AB39" s="94">
        <f>HLOOKUP($G$21&amp;"-"&amp;$E$10,'Brændsels- og elpriser'!$E$13:$AG$39,MATCH(AB16,'Brændsels- og elpriser'!$D$13:$D$39,0),FALSE)*'Brændsels- og elpriser'!$H$9</f>
        <v>69.040926434381774</v>
      </c>
      <c r="AC39" s="94">
        <f>HLOOKUP($G$21&amp;"-"&amp;$E$10,'Brændsels- og elpriser'!$E$13:$AG$39,MATCH(AC16,'Brændsels- og elpriser'!$D$13:$D$39,0),FALSE)*'Brændsels- og elpriser'!$H$9</f>
        <v>69.200442884606829</v>
      </c>
      <c r="AD39" s="94">
        <f>HLOOKUP($G$21&amp;"-"&amp;$E$10,'Brændsels- og elpriser'!$E$13:$AG$39,MATCH(AD16,'Brændsels- og elpriser'!$D$13:$D$39,0),FALSE)*'Brændsels- og elpriser'!$H$9</f>
        <v>69.359572923862302</v>
      </c>
      <c r="AE39" s="94">
        <f>HLOOKUP($G$21&amp;"-"&amp;$E$10,'Brændsels- og elpriser'!$E$13:$AG$39,MATCH(AE16,'Brændsels- og elpriser'!$D$13:$D$39,0),FALSE)*'Brændsels- og elpriser'!$H$9</f>
        <v>69.518307454927552</v>
      </c>
      <c r="AF39" s="94">
        <f>HLOOKUP($G$21&amp;"-"&amp;$E$10,'Brændsels- og elpriser'!$E$13:$AG$39,MATCH(AF16,'Brændsels- og elpriser'!$D$13:$D$39,0),FALSE)*'Brændsels- og elpriser'!$H$9</f>
        <v>69.676637459896654</v>
      </c>
    </row>
    <row r="40" spans="2:32" hidden="1">
      <c r="B40" s="3"/>
      <c r="C40" s="756"/>
      <c r="D40" s="31"/>
      <c r="E40" s="41" t="s">
        <v>61</v>
      </c>
      <c r="F40" s="41" t="s">
        <v>365</v>
      </c>
      <c r="G40" s="75"/>
      <c r="H40" s="91">
        <f>VLOOKUP($G$21,'Tilskud og afgifter'!$C$11:$AD$51,MATCH(H16,'Tilskud og afgifter'!$C$11:$AD$11,0),FALSE)/1.2</f>
        <v>0</v>
      </c>
      <c r="I40" s="93">
        <f>VLOOKUP($G$21,'Tilskud og afgifter'!$C$11:$AD$51,MATCH(I16,'Tilskud og afgifter'!$C$11:$AD$11,0),FALSE)/1.2</f>
        <v>0</v>
      </c>
      <c r="J40" s="93">
        <f>VLOOKUP($G$21,'Tilskud og afgifter'!$C$11:$AD$51,MATCH(J16,'Tilskud og afgifter'!$C$11:$AD$11,0),FALSE)/1.2</f>
        <v>0</v>
      </c>
      <c r="K40" s="93">
        <f>VLOOKUP($G$21,'Tilskud og afgifter'!$C$11:$AD$51,MATCH(K16,'Tilskud og afgifter'!$C$11:$AD$11,0),FALSE)/1.2</f>
        <v>0</v>
      </c>
      <c r="L40" s="93">
        <f>VLOOKUP($G$21,'Tilskud og afgifter'!$C$11:$AD$51,MATCH(L16,'Tilskud og afgifter'!$C$11:$AD$11,0),FALSE)/1.2</f>
        <v>0</v>
      </c>
      <c r="M40" s="93">
        <f>VLOOKUP($G$21,'Tilskud og afgifter'!$C$11:$AD$51,MATCH(M16,'Tilskud og afgifter'!$C$11:$AD$11,0),FALSE)/1.2</f>
        <v>0</v>
      </c>
      <c r="N40" s="93">
        <f>VLOOKUP($G$21,'Tilskud og afgifter'!$C$11:$AD$51,MATCH(N16,'Tilskud og afgifter'!$C$11:$AD$11,0),FALSE)/1.2</f>
        <v>0</v>
      </c>
      <c r="O40" s="93">
        <f>VLOOKUP($G$21,'Tilskud og afgifter'!$C$11:$AD$51,MATCH(O16,'Tilskud og afgifter'!$C$11:$AD$11,0),FALSE)/1.2</f>
        <v>0</v>
      </c>
      <c r="P40" s="93">
        <f>VLOOKUP($G$21,'Tilskud og afgifter'!$C$11:$AD$51,MATCH(P16,'Tilskud og afgifter'!$C$11:$AD$11,0),FALSE)/1.2</f>
        <v>0</v>
      </c>
      <c r="Q40" s="93">
        <f>VLOOKUP($G$21,'Tilskud og afgifter'!$C$11:$AD$51,MATCH(Q16,'Tilskud og afgifter'!$C$11:$AD$11,0),FALSE)/1.2</f>
        <v>0</v>
      </c>
      <c r="R40" s="93">
        <f>VLOOKUP($G$21,'Tilskud og afgifter'!$C$11:$AD$51,MATCH(R16,'Tilskud og afgifter'!$C$11:$AD$11,0),FALSE)/1.2</f>
        <v>0</v>
      </c>
      <c r="S40" s="93">
        <f>VLOOKUP($G$21,'Tilskud og afgifter'!$C$11:$AD$51,MATCH(S16,'Tilskud og afgifter'!$C$11:$AD$11,0),FALSE)/1.2</f>
        <v>0</v>
      </c>
      <c r="T40" s="93">
        <f>VLOOKUP($G$21,'Tilskud og afgifter'!$C$11:$AD$51,MATCH(T16,'Tilskud og afgifter'!$C$11:$AD$11,0),FALSE)/1.2</f>
        <v>0</v>
      </c>
      <c r="U40" s="93">
        <f>VLOOKUP($G$21,'Tilskud og afgifter'!$C$11:$AD$51,MATCH(U16,'Tilskud og afgifter'!$C$11:$AD$11,0),FALSE)/1.2</f>
        <v>0</v>
      </c>
      <c r="V40" s="93">
        <f>VLOOKUP($G$21,'Tilskud og afgifter'!$C$11:$AD$51,MATCH(V16,'Tilskud og afgifter'!$C$11:$AD$11,0),FALSE)/1.2</f>
        <v>0</v>
      </c>
      <c r="W40" s="93">
        <f>VLOOKUP($G$21,'Tilskud og afgifter'!$C$11:$AD$51,MATCH(W16,'Tilskud og afgifter'!$C$11:$AD$11,0),FALSE)/1.2</f>
        <v>0</v>
      </c>
      <c r="X40" s="93">
        <f>VLOOKUP($G$21,'Tilskud og afgifter'!$C$11:$AD$51,MATCH(X16,'Tilskud og afgifter'!$C$11:$AD$11,0),FALSE)/1.2</f>
        <v>0</v>
      </c>
      <c r="Y40" s="93">
        <f>VLOOKUP($G$21,'Tilskud og afgifter'!$C$11:$AD$51,MATCH(Y16,'Tilskud og afgifter'!$C$11:$AD$11,0),FALSE)/1.2</f>
        <v>0</v>
      </c>
      <c r="Z40" s="93">
        <f>VLOOKUP($G$21,'Tilskud og afgifter'!$C$11:$AD$51,MATCH(Z16,'Tilskud og afgifter'!$C$11:$AD$11,0),FALSE)/1.2</f>
        <v>0</v>
      </c>
      <c r="AA40" s="93">
        <f>VLOOKUP($G$21,'Tilskud og afgifter'!$C$11:$AD$51,MATCH(AA16,'Tilskud og afgifter'!$C$11:$AD$11,0),FALSE)/1.2</f>
        <v>0</v>
      </c>
      <c r="AB40" s="93">
        <f>VLOOKUP($G$21,'Tilskud og afgifter'!$C$11:$AD$51,MATCH(AB16,'Tilskud og afgifter'!$C$11:$AD$11,0),FALSE)/1.2</f>
        <v>0</v>
      </c>
      <c r="AC40" s="93">
        <f>VLOOKUP($G$21,'Tilskud og afgifter'!$C$11:$AD$51,MATCH(AC16,'Tilskud og afgifter'!$C$11:$AD$11,0),FALSE)/1.2</f>
        <v>0</v>
      </c>
      <c r="AD40" s="93">
        <f>VLOOKUP($G$21,'Tilskud og afgifter'!$C$11:$AD$51,MATCH(AD16,'Tilskud og afgifter'!$C$11:$AD$11,0),FALSE)/1.2</f>
        <v>0</v>
      </c>
      <c r="AE40" s="93">
        <f>VLOOKUP($G$21,'Tilskud og afgifter'!$C$11:$AD$51,MATCH(AE16,'Tilskud og afgifter'!$C$11:$AD$11,0),FALSE)/1.2</f>
        <v>0</v>
      </c>
      <c r="AF40" s="93">
        <f>VLOOKUP($G$21,'Tilskud og afgifter'!$C$11:$AD$51,MATCH(AF16,'Tilskud og afgifter'!$C$11:$AD$11,0),FALSE)/1.2</f>
        <v>0</v>
      </c>
    </row>
    <row r="41" spans="2:32" hidden="1">
      <c r="B41" s="3"/>
      <c r="C41" s="756"/>
      <c r="D41" s="757" t="s">
        <v>140</v>
      </c>
      <c r="E41" s="41" t="s">
        <v>258</v>
      </c>
      <c r="F41" s="41" t="s">
        <v>40</v>
      </c>
      <c r="G41" s="75"/>
      <c r="H41" s="95">
        <f>HLOOKUP($E$41&amp;"-"&amp;$E$10,'CO2-pris'!$D$12:$H$39,MATCH(H16,'CO2-pris'!$D$12:$D$39,0),FALSE)*'CO2-pris'!$F$9</f>
        <v>56.852071005917153</v>
      </c>
      <c r="I41" s="95">
        <f>HLOOKUP($E$41&amp;"-"&amp;$E$10,'CO2-pris'!$D$12:$H$39,MATCH(I16,'CO2-pris'!$D$12:$D$39,0),FALSE)*'CO2-pris'!$F$9</f>
        <v>42</v>
      </c>
      <c r="J41" s="95">
        <f>HLOOKUP($E$41&amp;"-"&amp;$E$10,'CO2-pris'!$D$12:$H$39,MATCH(J16,'CO2-pris'!$D$12:$D$39,0),FALSE)*'CO2-pris'!$F$9</f>
        <v>115.71673838405506</v>
      </c>
      <c r="K41" s="95">
        <f>HLOOKUP($E$41&amp;"-"&amp;$E$10,'CO2-pris'!$D$12:$H$39,MATCH(K16,'CO2-pris'!$D$12:$D$39,0),FALSE)*'CO2-pris'!$F$9</f>
        <v>195.74638834999999</v>
      </c>
      <c r="L41" s="95">
        <f>HLOOKUP($E$41&amp;"-"&amp;$E$10,'CO2-pris'!$D$12:$H$39,MATCH(L16,'CO2-pris'!$D$12:$D$39,0),FALSE)*'CO2-pris'!$F$9</f>
        <v>214.42575100000002</v>
      </c>
      <c r="M41" s="95">
        <f>HLOOKUP($E$41&amp;"-"&amp;$E$10,'CO2-pris'!$D$12:$H$39,MATCH(M16,'CO2-pris'!$D$12:$D$39,0),FALSE)*'CO2-pris'!$F$9</f>
        <v>220.80004550000001</v>
      </c>
      <c r="N41" s="95">
        <f>HLOOKUP($E$41&amp;"-"&amp;$E$10,'CO2-pris'!$D$12:$H$39,MATCH(N16,'CO2-pris'!$D$12:$D$39,0),FALSE)*'CO2-pris'!$F$9</f>
        <v>227.36394250000001</v>
      </c>
      <c r="O41" s="95">
        <f>HLOOKUP($E$41&amp;"-"&amp;$E$10,'CO2-pris'!$D$12:$H$39,MATCH(O16,'CO2-pris'!$D$12:$D$39,0),FALSE)*'CO2-pris'!$F$9</f>
        <v>234.12288050000001</v>
      </c>
      <c r="P41" s="95">
        <f>HLOOKUP($E$41&amp;"-"&amp;$E$10,'CO2-pris'!$D$12:$H$39,MATCH(P16,'CO2-pris'!$D$12:$D$39,0),FALSE)*'CO2-pris'!$F$9</f>
        <v>241.08274500000002</v>
      </c>
      <c r="Q41" s="95">
        <f>HLOOKUP($E$41&amp;"-"&amp;$E$10,'CO2-pris'!$D$12:$H$39,MATCH(Q16,'CO2-pris'!$D$12:$D$39,0),FALSE)*'CO2-pris'!$F$9</f>
        <v>248.24957050000003</v>
      </c>
      <c r="R41" s="95">
        <f>HLOOKUP($E$41&amp;"-"&amp;$E$10,'CO2-pris'!$D$12:$H$39,MATCH(R16,'CO2-pris'!$D$12:$D$39,0),FALSE)*'CO2-pris'!$F$9</f>
        <v>255.6293915</v>
      </c>
      <c r="S41" s="95">
        <f>HLOOKUP($E$41&amp;"-"&amp;$E$10,'CO2-pris'!$D$12:$H$39,MATCH(S16,'CO2-pris'!$D$12:$D$39,0),FALSE)*'CO2-pris'!$F$9</f>
        <v>263.22861500000005</v>
      </c>
      <c r="T41" s="95">
        <f>HLOOKUP($E$41&amp;"-"&amp;$E$10,'CO2-pris'!$D$12:$H$39,MATCH(T16,'CO2-pris'!$D$12:$D$39,0),FALSE)*'CO2-pris'!$F$9</f>
        <v>271.05372249999999</v>
      </c>
      <c r="U41" s="95">
        <f>HLOOKUP($E$41&amp;"-"&amp;$E$10,'CO2-pris'!$D$12:$H$39,MATCH(U16,'CO2-pris'!$D$12:$D$39,0),FALSE)*'CO2-pris'!$F$9</f>
        <v>279.11149349999999</v>
      </c>
      <c r="V41" s="95">
        <f>HLOOKUP($E$41&amp;"-"&amp;$E$10,'CO2-pris'!$D$12:$H$39,MATCH(V16,'CO2-pris'!$D$12:$D$39,0),FALSE)*'CO2-pris'!$F$9</f>
        <v>287.40878200000003</v>
      </c>
      <c r="W41" s="95">
        <f>HLOOKUP($E$41&amp;"-"&amp;$E$10,'CO2-pris'!$D$12:$H$39,MATCH(W16,'CO2-pris'!$D$12:$D$39,0),FALSE)*'CO2-pris'!$F$9</f>
        <v>295.95274000000001</v>
      </c>
      <c r="X41" s="95">
        <f>HLOOKUP($E$41&amp;"-"&amp;$E$10,'CO2-pris'!$D$12:$H$39,MATCH(X16,'CO2-pris'!$D$12:$D$39,0),FALSE)*'CO2-pris'!$F$9</f>
        <v>304.75066849999996</v>
      </c>
      <c r="Y41" s="95">
        <f>HLOOKUP($E$41&amp;"-"&amp;$E$10,'CO2-pris'!$D$12:$H$39,MATCH(Y16,'CO2-pris'!$D$12:$D$39,0),FALSE)*'CO2-pris'!$F$9</f>
        <v>313.81016649999998</v>
      </c>
      <c r="Z41" s="95">
        <f>HLOOKUP($E$41&amp;"-"&amp;$E$10,'CO2-pris'!$D$12:$H$39,MATCH(Z16,'CO2-pris'!$D$12:$D$39,0),FALSE)*'CO2-pris'!$F$9</f>
        <v>323.13898200000006</v>
      </c>
      <c r="AA41" s="95">
        <f>HLOOKUP($E$41&amp;"-"&amp;$E$10,'CO2-pris'!$D$12:$H$39,MATCH(AA16,'CO2-pris'!$D$12:$D$39,0),FALSE)*'CO2-pris'!$F$9</f>
        <v>332.74508650000001</v>
      </c>
      <c r="AB41" s="95">
        <f>HLOOKUP($E$41&amp;"-"&amp;$E$10,'CO2-pris'!$D$12:$H$39,MATCH(AB16,'CO2-pris'!$D$12:$D$39,0),FALSE)*'CO2-pris'!$F$9</f>
        <v>342.63674950000001</v>
      </c>
      <c r="AC41" s="95">
        <f>HLOOKUP($E$41&amp;"-"&amp;$E$10,'CO2-pris'!$D$12:$H$39,MATCH(AC16,'CO2-pris'!$D$12:$D$39,0),FALSE)*'CO2-pris'!$F$9</f>
        <v>352.82246399999997</v>
      </c>
      <c r="AD41" s="95">
        <f>HLOOKUP($E$41&amp;"-"&amp;$E$10,'CO2-pris'!$D$12:$H$39,MATCH(AD16,'CO2-pris'!$D$12:$D$39,0),FALSE)*'CO2-pris'!$F$9</f>
        <v>363.31102099999998</v>
      </c>
      <c r="AE41" s="95">
        <f>HLOOKUP($E$41&amp;"-"&amp;$E$10,'CO2-pris'!$D$12:$H$39,MATCH(AE16,'CO2-pris'!$D$12:$D$39,0),FALSE)*'CO2-pris'!$F$9</f>
        <v>374.11136049999999</v>
      </c>
      <c r="AF41" s="95">
        <f>HLOOKUP($E$41&amp;"-"&amp;$E$10,'CO2-pris'!$D$12:$H$39,MATCH(AF16,'CO2-pris'!$D$12:$D$39,0),FALSE)*'CO2-pris'!$F$9</f>
        <v>385.23279500000001</v>
      </c>
    </row>
    <row r="42" spans="2:32" hidden="1">
      <c r="B42" s="3"/>
      <c r="C42" s="756"/>
      <c r="D42" s="757"/>
      <c r="E42" s="41" t="s">
        <v>43</v>
      </c>
      <c r="F42" s="41" t="s">
        <v>44</v>
      </c>
      <c r="G42" s="75"/>
      <c r="H42" s="463">
        <f>H41*H35/1000</f>
        <v>0</v>
      </c>
      <c r="I42" s="148">
        <f t="shared" ref="I42:AF42" si="3">I41*I35/1000</f>
        <v>0</v>
      </c>
      <c r="J42" s="148">
        <f t="shared" si="3"/>
        <v>0</v>
      </c>
      <c r="K42" s="148">
        <f t="shared" si="3"/>
        <v>0</v>
      </c>
      <c r="L42" s="148">
        <f t="shared" si="3"/>
        <v>0</v>
      </c>
      <c r="M42" s="148">
        <f t="shared" si="3"/>
        <v>0</v>
      </c>
      <c r="N42" s="148">
        <f t="shared" si="3"/>
        <v>0</v>
      </c>
      <c r="O42" s="148">
        <f t="shared" si="3"/>
        <v>0</v>
      </c>
      <c r="P42" s="148">
        <f t="shared" si="3"/>
        <v>0</v>
      </c>
      <c r="Q42" s="148">
        <f t="shared" si="3"/>
        <v>0</v>
      </c>
      <c r="R42" s="148">
        <f t="shared" si="3"/>
        <v>0</v>
      </c>
      <c r="S42" s="148">
        <f t="shared" si="3"/>
        <v>0</v>
      </c>
      <c r="T42" s="148">
        <f t="shared" si="3"/>
        <v>0</v>
      </c>
      <c r="U42" s="148">
        <f t="shared" si="3"/>
        <v>0</v>
      </c>
      <c r="V42" s="148">
        <f t="shared" si="3"/>
        <v>0</v>
      </c>
      <c r="W42" s="148">
        <f t="shared" si="3"/>
        <v>0</v>
      </c>
      <c r="X42" s="148">
        <f t="shared" si="3"/>
        <v>0</v>
      </c>
      <c r="Y42" s="148">
        <f t="shared" si="3"/>
        <v>0</v>
      </c>
      <c r="Z42" s="148">
        <f t="shared" si="3"/>
        <v>0</v>
      </c>
      <c r="AA42" s="148">
        <f t="shared" si="3"/>
        <v>0</v>
      </c>
      <c r="AB42" s="148">
        <f t="shared" si="3"/>
        <v>0</v>
      </c>
      <c r="AC42" s="148">
        <f t="shared" si="3"/>
        <v>0</v>
      </c>
      <c r="AD42" s="148">
        <f t="shared" si="3"/>
        <v>0</v>
      </c>
      <c r="AE42" s="148">
        <f t="shared" si="3"/>
        <v>0</v>
      </c>
      <c r="AF42" s="148">
        <f t="shared" si="3"/>
        <v>0</v>
      </c>
    </row>
    <row r="43" spans="2:32" ht="15" hidden="1" customHeight="1">
      <c r="B43" s="3"/>
      <c r="C43" s="756"/>
      <c r="D43" s="757"/>
      <c r="E43" s="41" t="s">
        <v>187</v>
      </c>
      <c r="F43" s="41" t="s">
        <v>44</v>
      </c>
      <c r="G43" s="75"/>
      <c r="H43" s="132">
        <f>H36*H41*L8/1000000</f>
        <v>4.2297940828402358E-3</v>
      </c>
      <c r="I43" s="148">
        <f>H43</f>
        <v>4.2297940828402358E-3</v>
      </c>
      <c r="J43" s="148">
        <f t="shared" ref="J43:Y45" si="4">I43</f>
        <v>4.2297940828402358E-3</v>
      </c>
      <c r="K43" s="148">
        <f t="shared" si="4"/>
        <v>4.2297940828402358E-3</v>
      </c>
      <c r="L43" s="148">
        <f t="shared" si="4"/>
        <v>4.2297940828402358E-3</v>
      </c>
      <c r="M43" s="148">
        <f t="shared" si="4"/>
        <v>4.2297940828402358E-3</v>
      </c>
      <c r="N43" s="148">
        <f t="shared" si="4"/>
        <v>4.2297940828402358E-3</v>
      </c>
      <c r="O43" s="148">
        <f t="shared" si="4"/>
        <v>4.2297940828402358E-3</v>
      </c>
      <c r="P43" s="148">
        <f t="shared" si="4"/>
        <v>4.2297940828402358E-3</v>
      </c>
      <c r="Q43" s="148">
        <f t="shared" si="4"/>
        <v>4.2297940828402358E-3</v>
      </c>
      <c r="R43" s="148">
        <f t="shared" si="4"/>
        <v>4.2297940828402358E-3</v>
      </c>
      <c r="S43" s="148">
        <f t="shared" si="4"/>
        <v>4.2297940828402358E-3</v>
      </c>
      <c r="T43" s="148">
        <f t="shared" si="4"/>
        <v>4.2297940828402358E-3</v>
      </c>
      <c r="U43" s="148">
        <f t="shared" si="4"/>
        <v>4.2297940828402358E-3</v>
      </c>
      <c r="V43" s="148">
        <f t="shared" si="4"/>
        <v>4.2297940828402358E-3</v>
      </c>
      <c r="W43" s="148">
        <f t="shared" si="4"/>
        <v>4.2297940828402358E-3</v>
      </c>
      <c r="X43" s="148">
        <f t="shared" si="4"/>
        <v>4.2297940828402358E-3</v>
      </c>
      <c r="Y43" s="148">
        <f t="shared" si="4"/>
        <v>4.2297940828402358E-3</v>
      </c>
      <c r="Z43" s="148">
        <f t="shared" ref="Z43:AF45" si="5">Y43</f>
        <v>4.2297940828402358E-3</v>
      </c>
      <c r="AA43" s="148">
        <f t="shared" si="5"/>
        <v>4.2297940828402358E-3</v>
      </c>
      <c r="AB43" s="148">
        <f t="shared" si="5"/>
        <v>4.2297940828402358E-3</v>
      </c>
      <c r="AC43" s="148">
        <f t="shared" si="5"/>
        <v>4.2297940828402358E-3</v>
      </c>
      <c r="AD43" s="148">
        <f t="shared" si="5"/>
        <v>4.2297940828402358E-3</v>
      </c>
      <c r="AE43" s="148">
        <f t="shared" si="5"/>
        <v>4.2297940828402358E-3</v>
      </c>
      <c r="AF43" s="148">
        <f t="shared" si="5"/>
        <v>4.2297940828402358E-3</v>
      </c>
    </row>
    <row r="44" spans="2:32" hidden="1">
      <c r="B44" s="3"/>
      <c r="C44" s="756"/>
      <c r="D44" s="757"/>
      <c r="E44" s="41" t="s">
        <v>143</v>
      </c>
      <c r="F44" s="41" t="s">
        <v>44</v>
      </c>
      <c r="G44" s="75"/>
      <c r="H44" s="135">
        <f>H37/1000000*H41*M8</f>
        <v>1.3553533727810652E-2</v>
      </c>
      <c r="I44" s="93">
        <f>H44</f>
        <v>1.3553533727810652E-2</v>
      </c>
      <c r="J44" s="93">
        <f t="shared" si="4"/>
        <v>1.3553533727810652E-2</v>
      </c>
      <c r="K44" s="93">
        <f t="shared" si="4"/>
        <v>1.3553533727810652E-2</v>
      </c>
      <c r="L44" s="93">
        <f t="shared" si="4"/>
        <v>1.3553533727810652E-2</v>
      </c>
      <c r="M44" s="93">
        <f t="shared" si="4"/>
        <v>1.3553533727810652E-2</v>
      </c>
      <c r="N44" s="93">
        <f t="shared" si="4"/>
        <v>1.3553533727810652E-2</v>
      </c>
      <c r="O44" s="93">
        <f t="shared" si="4"/>
        <v>1.3553533727810652E-2</v>
      </c>
      <c r="P44" s="93">
        <f t="shared" si="4"/>
        <v>1.3553533727810652E-2</v>
      </c>
      <c r="Q44" s="93">
        <f t="shared" si="4"/>
        <v>1.3553533727810652E-2</v>
      </c>
      <c r="R44" s="93">
        <f t="shared" si="4"/>
        <v>1.3553533727810652E-2</v>
      </c>
      <c r="S44" s="93">
        <f t="shared" si="4"/>
        <v>1.3553533727810652E-2</v>
      </c>
      <c r="T44" s="93">
        <f t="shared" si="4"/>
        <v>1.3553533727810652E-2</v>
      </c>
      <c r="U44" s="93">
        <f t="shared" si="4"/>
        <v>1.3553533727810652E-2</v>
      </c>
      <c r="V44" s="93">
        <f t="shared" si="4"/>
        <v>1.3553533727810652E-2</v>
      </c>
      <c r="W44" s="93">
        <f t="shared" si="4"/>
        <v>1.3553533727810652E-2</v>
      </c>
      <c r="X44" s="93">
        <f t="shared" si="4"/>
        <v>1.3553533727810652E-2</v>
      </c>
      <c r="Y44" s="93">
        <f t="shared" si="4"/>
        <v>1.3553533727810652E-2</v>
      </c>
      <c r="Z44" s="93">
        <f t="shared" si="5"/>
        <v>1.3553533727810652E-2</v>
      </c>
      <c r="AA44" s="93">
        <f t="shared" si="5"/>
        <v>1.3553533727810652E-2</v>
      </c>
      <c r="AB44" s="93">
        <f t="shared" si="5"/>
        <v>1.3553533727810652E-2</v>
      </c>
      <c r="AC44" s="93">
        <f t="shared" si="5"/>
        <v>1.3553533727810652E-2</v>
      </c>
      <c r="AD44" s="93">
        <f t="shared" si="5"/>
        <v>1.3553533727810652E-2</v>
      </c>
      <c r="AE44" s="93">
        <f t="shared" si="5"/>
        <v>1.3553533727810652E-2</v>
      </c>
      <c r="AF44" s="93">
        <f t="shared" si="5"/>
        <v>1.3553533727810652E-2</v>
      </c>
    </row>
    <row r="45" spans="2:32" hidden="1">
      <c r="B45" s="3"/>
      <c r="C45" s="756"/>
      <c r="D45" s="757"/>
      <c r="E45" s="41" t="s">
        <v>106</v>
      </c>
      <c r="F45" s="41" t="s">
        <v>141</v>
      </c>
      <c r="G45" s="75"/>
      <c r="H45" s="91">
        <f>HLOOKUP(E45,'ENS fremskrivningsdata'!$M$11:$O$15,2,FALSE)</f>
        <v>19.823225972697561</v>
      </c>
      <c r="I45" s="53">
        <f>H45</f>
        <v>19.823225972697561</v>
      </c>
      <c r="J45" s="53">
        <f t="shared" si="4"/>
        <v>19.823225972697561</v>
      </c>
      <c r="K45" s="53">
        <f t="shared" si="4"/>
        <v>19.823225972697561</v>
      </c>
      <c r="L45" s="53">
        <f t="shared" si="4"/>
        <v>19.823225972697561</v>
      </c>
      <c r="M45" s="53">
        <f t="shared" si="4"/>
        <v>19.823225972697561</v>
      </c>
      <c r="N45" s="53">
        <f t="shared" si="4"/>
        <v>19.823225972697561</v>
      </c>
      <c r="O45" s="53">
        <f t="shared" si="4"/>
        <v>19.823225972697561</v>
      </c>
      <c r="P45" s="53">
        <f t="shared" si="4"/>
        <v>19.823225972697561</v>
      </c>
      <c r="Q45" s="53">
        <f t="shared" si="4"/>
        <v>19.823225972697561</v>
      </c>
      <c r="R45" s="53">
        <f t="shared" si="4"/>
        <v>19.823225972697561</v>
      </c>
      <c r="S45" s="53">
        <f t="shared" si="4"/>
        <v>19.823225972697561</v>
      </c>
      <c r="T45" s="53">
        <f t="shared" si="4"/>
        <v>19.823225972697561</v>
      </c>
      <c r="U45" s="53">
        <f t="shared" si="4"/>
        <v>19.823225972697561</v>
      </c>
      <c r="V45" s="53">
        <f t="shared" si="4"/>
        <v>19.823225972697561</v>
      </c>
      <c r="W45" s="53">
        <f t="shared" si="4"/>
        <v>19.823225972697561</v>
      </c>
      <c r="X45" s="53">
        <f t="shared" si="4"/>
        <v>19.823225972697561</v>
      </c>
      <c r="Y45" s="53">
        <f t="shared" si="4"/>
        <v>19.823225972697561</v>
      </c>
      <c r="Z45" s="53">
        <f t="shared" si="5"/>
        <v>19.823225972697561</v>
      </c>
      <c r="AA45" s="53">
        <f t="shared" si="5"/>
        <v>19.823225972697561</v>
      </c>
      <c r="AB45" s="53">
        <f t="shared" si="5"/>
        <v>19.823225972697561</v>
      </c>
      <c r="AC45" s="53">
        <f t="shared" si="5"/>
        <v>19.823225972697561</v>
      </c>
      <c r="AD45" s="53">
        <f t="shared" si="5"/>
        <v>19.823225972697561</v>
      </c>
      <c r="AE45" s="53">
        <f t="shared" si="5"/>
        <v>19.823225972697561</v>
      </c>
      <c r="AF45" s="53">
        <f t="shared" si="5"/>
        <v>19.823225972697561</v>
      </c>
    </row>
    <row r="46" spans="2:32" hidden="1">
      <c r="B46" s="3"/>
      <c r="C46" s="756"/>
      <c r="D46" s="757"/>
      <c r="E46" s="41" t="s">
        <v>186</v>
      </c>
      <c r="F46" s="41" t="s">
        <v>44</v>
      </c>
      <c r="G46" s="75"/>
      <c r="H46" s="91">
        <f>H45*H32/1000</f>
        <v>3.7664129348125366E-2</v>
      </c>
      <c r="I46" s="93">
        <f t="shared" ref="I46:AF46" si="6">I45*I32/1000</f>
        <v>3.7664129348125366E-2</v>
      </c>
      <c r="J46" s="93">
        <f t="shared" si="6"/>
        <v>3.7664129348125366E-2</v>
      </c>
      <c r="K46" s="93">
        <f t="shared" si="6"/>
        <v>3.7664129348125366E-2</v>
      </c>
      <c r="L46" s="93">
        <f t="shared" si="6"/>
        <v>3.7664129348125366E-2</v>
      </c>
      <c r="M46" s="93">
        <f t="shared" si="6"/>
        <v>3.7664129348125366E-2</v>
      </c>
      <c r="N46" s="93">
        <f t="shared" si="6"/>
        <v>3.7664129348125366E-2</v>
      </c>
      <c r="O46" s="93">
        <f t="shared" si="6"/>
        <v>3.7664129348125366E-2</v>
      </c>
      <c r="P46" s="93">
        <f t="shared" si="6"/>
        <v>3.7664129348125366E-2</v>
      </c>
      <c r="Q46" s="93">
        <f t="shared" si="6"/>
        <v>3.7664129348125366E-2</v>
      </c>
      <c r="R46" s="93">
        <f t="shared" si="6"/>
        <v>3.7664129348125366E-2</v>
      </c>
      <c r="S46" s="93">
        <f t="shared" si="6"/>
        <v>3.7664129348125366E-2</v>
      </c>
      <c r="T46" s="93">
        <f t="shared" si="6"/>
        <v>3.7664129348125366E-2</v>
      </c>
      <c r="U46" s="93">
        <f t="shared" si="6"/>
        <v>3.7664129348125366E-2</v>
      </c>
      <c r="V46" s="93">
        <f t="shared" si="6"/>
        <v>3.7664129348125366E-2</v>
      </c>
      <c r="W46" s="93">
        <f t="shared" si="6"/>
        <v>3.7664129348125366E-2</v>
      </c>
      <c r="X46" s="93">
        <f t="shared" si="6"/>
        <v>3.7664129348125366E-2</v>
      </c>
      <c r="Y46" s="93">
        <f t="shared" si="6"/>
        <v>3.7664129348125366E-2</v>
      </c>
      <c r="Z46" s="93">
        <f t="shared" si="6"/>
        <v>3.7664129348125366E-2</v>
      </c>
      <c r="AA46" s="93">
        <f t="shared" si="6"/>
        <v>3.7664129348125366E-2</v>
      </c>
      <c r="AB46" s="93">
        <f t="shared" si="6"/>
        <v>3.7664129348125366E-2</v>
      </c>
      <c r="AC46" s="93">
        <f t="shared" si="6"/>
        <v>3.7664129348125366E-2</v>
      </c>
      <c r="AD46" s="93">
        <f t="shared" si="6"/>
        <v>3.7664129348125366E-2</v>
      </c>
      <c r="AE46" s="93">
        <f t="shared" si="6"/>
        <v>3.7664129348125366E-2</v>
      </c>
      <c r="AF46" s="93">
        <f t="shared" si="6"/>
        <v>3.7664129348125366E-2</v>
      </c>
    </row>
    <row r="47" spans="2:32" hidden="1">
      <c r="B47" s="3"/>
      <c r="C47" s="756"/>
      <c r="D47" s="757"/>
      <c r="E47" s="41" t="s">
        <v>107</v>
      </c>
      <c r="F47" s="41" t="s">
        <v>141</v>
      </c>
      <c r="G47" s="75"/>
      <c r="H47" s="91">
        <f>HLOOKUP(E47,'ENS fremskrivningsdata'!$M$11:$O$15,2,FALSE)</f>
        <v>14.815253095384495</v>
      </c>
      <c r="I47" s="53">
        <f>H47</f>
        <v>14.815253095384495</v>
      </c>
      <c r="J47" s="53">
        <f t="shared" ref="J47:AF47" si="7">I47</f>
        <v>14.815253095384495</v>
      </c>
      <c r="K47" s="53">
        <f t="shared" si="7"/>
        <v>14.815253095384495</v>
      </c>
      <c r="L47" s="53">
        <f t="shared" si="7"/>
        <v>14.815253095384495</v>
      </c>
      <c r="M47" s="53">
        <f t="shared" si="7"/>
        <v>14.815253095384495</v>
      </c>
      <c r="N47" s="53">
        <f t="shared" si="7"/>
        <v>14.815253095384495</v>
      </c>
      <c r="O47" s="53">
        <f t="shared" si="7"/>
        <v>14.815253095384495</v>
      </c>
      <c r="P47" s="53">
        <f t="shared" si="7"/>
        <v>14.815253095384495</v>
      </c>
      <c r="Q47" s="53">
        <f t="shared" si="7"/>
        <v>14.815253095384495</v>
      </c>
      <c r="R47" s="53">
        <f t="shared" si="7"/>
        <v>14.815253095384495</v>
      </c>
      <c r="S47" s="53">
        <f t="shared" si="7"/>
        <v>14.815253095384495</v>
      </c>
      <c r="T47" s="53">
        <f t="shared" si="7"/>
        <v>14.815253095384495</v>
      </c>
      <c r="U47" s="53">
        <f t="shared" si="7"/>
        <v>14.815253095384495</v>
      </c>
      <c r="V47" s="53">
        <f t="shared" si="7"/>
        <v>14.815253095384495</v>
      </c>
      <c r="W47" s="53">
        <f t="shared" si="7"/>
        <v>14.815253095384495</v>
      </c>
      <c r="X47" s="53">
        <f t="shared" si="7"/>
        <v>14.815253095384495</v>
      </c>
      <c r="Y47" s="53">
        <f t="shared" si="7"/>
        <v>14.815253095384495</v>
      </c>
      <c r="Z47" s="53">
        <f t="shared" si="7"/>
        <v>14.815253095384495</v>
      </c>
      <c r="AA47" s="53">
        <f t="shared" si="7"/>
        <v>14.815253095384495</v>
      </c>
      <c r="AB47" s="53">
        <f t="shared" si="7"/>
        <v>14.815253095384495</v>
      </c>
      <c r="AC47" s="53">
        <f t="shared" si="7"/>
        <v>14.815253095384495</v>
      </c>
      <c r="AD47" s="53">
        <f t="shared" si="7"/>
        <v>14.815253095384495</v>
      </c>
      <c r="AE47" s="53">
        <f t="shared" si="7"/>
        <v>14.815253095384495</v>
      </c>
      <c r="AF47" s="53">
        <f t="shared" si="7"/>
        <v>14.815253095384495</v>
      </c>
    </row>
    <row r="48" spans="2:32" hidden="1">
      <c r="B48" s="3"/>
      <c r="C48" s="756"/>
      <c r="D48" s="757"/>
      <c r="E48" s="41" t="s">
        <v>185</v>
      </c>
      <c r="F48" s="41" t="s">
        <v>44</v>
      </c>
      <c r="G48" s="75"/>
      <c r="H48" s="91">
        <f>H47*H33/1000</f>
        <v>1.2000355007261441</v>
      </c>
      <c r="I48" s="93">
        <f t="shared" ref="I48:AF48" si="8">I47*I33/1000</f>
        <v>1.2000355007261441</v>
      </c>
      <c r="J48" s="93">
        <f t="shared" si="8"/>
        <v>1.2000355007261441</v>
      </c>
      <c r="K48" s="93">
        <f t="shared" si="8"/>
        <v>1.2000355007261441</v>
      </c>
      <c r="L48" s="93">
        <f t="shared" si="8"/>
        <v>1.2000355007261441</v>
      </c>
      <c r="M48" s="93">
        <f t="shared" si="8"/>
        <v>1.2000355007261441</v>
      </c>
      <c r="N48" s="93">
        <f t="shared" si="8"/>
        <v>1.2000355007261441</v>
      </c>
      <c r="O48" s="93">
        <f t="shared" si="8"/>
        <v>1.2000355007261441</v>
      </c>
      <c r="P48" s="93">
        <f t="shared" si="8"/>
        <v>1.2000355007261441</v>
      </c>
      <c r="Q48" s="93">
        <f t="shared" si="8"/>
        <v>1.2000355007261441</v>
      </c>
      <c r="R48" s="93">
        <f t="shared" si="8"/>
        <v>1.2000355007261441</v>
      </c>
      <c r="S48" s="93">
        <f t="shared" si="8"/>
        <v>1.2000355007261441</v>
      </c>
      <c r="T48" s="93">
        <f t="shared" si="8"/>
        <v>1.2000355007261441</v>
      </c>
      <c r="U48" s="93">
        <f t="shared" si="8"/>
        <v>1.2000355007261441</v>
      </c>
      <c r="V48" s="93">
        <f t="shared" si="8"/>
        <v>1.2000355007261441</v>
      </c>
      <c r="W48" s="93">
        <f t="shared" si="8"/>
        <v>1.2000355007261441</v>
      </c>
      <c r="X48" s="93">
        <f t="shared" si="8"/>
        <v>1.2000355007261441</v>
      </c>
      <c r="Y48" s="93">
        <f t="shared" si="8"/>
        <v>1.2000355007261441</v>
      </c>
      <c r="Z48" s="93">
        <f t="shared" si="8"/>
        <v>1.2000355007261441</v>
      </c>
      <c r="AA48" s="93">
        <f t="shared" si="8"/>
        <v>1.2000355007261441</v>
      </c>
      <c r="AB48" s="93">
        <f t="shared" si="8"/>
        <v>1.2000355007261441</v>
      </c>
      <c r="AC48" s="93">
        <f t="shared" si="8"/>
        <v>1.2000355007261441</v>
      </c>
      <c r="AD48" s="93">
        <f t="shared" si="8"/>
        <v>1.2000355007261441</v>
      </c>
      <c r="AE48" s="93">
        <f t="shared" si="8"/>
        <v>1.2000355007261441</v>
      </c>
      <c r="AF48" s="93">
        <f t="shared" si="8"/>
        <v>1.2000355007261441</v>
      </c>
    </row>
    <row r="49" spans="1:32" hidden="1">
      <c r="B49" s="3"/>
      <c r="C49" s="756"/>
      <c r="D49" s="757"/>
      <c r="E49" s="41" t="s">
        <v>108</v>
      </c>
      <c r="F49" s="41" t="s">
        <v>141</v>
      </c>
      <c r="G49" s="75"/>
      <c r="H49" s="91">
        <f>HLOOKUP(E49,'ENS fremskrivningsdata'!$M$11:$O$15,2,FALSE)</f>
        <v>47.106244877226054</v>
      </c>
      <c r="I49" s="93">
        <f>H49</f>
        <v>47.106244877226054</v>
      </c>
      <c r="J49" s="93">
        <f t="shared" ref="J49:Y50" si="9">I49</f>
        <v>47.106244877226054</v>
      </c>
      <c r="K49" s="93">
        <f t="shared" si="9"/>
        <v>47.106244877226054</v>
      </c>
      <c r="L49" s="93">
        <f t="shared" si="9"/>
        <v>47.106244877226054</v>
      </c>
      <c r="M49" s="93">
        <f t="shared" si="9"/>
        <v>47.106244877226054</v>
      </c>
      <c r="N49" s="93">
        <f t="shared" si="9"/>
        <v>47.106244877226054</v>
      </c>
      <c r="O49" s="93">
        <f t="shared" si="9"/>
        <v>47.106244877226054</v>
      </c>
      <c r="P49" s="93">
        <f t="shared" si="9"/>
        <v>47.106244877226054</v>
      </c>
      <c r="Q49" s="93">
        <f t="shared" si="9"/>
        <v>47.106244877226054</v>
      </c>
      <c r="R49" s="93">
        <f t="shared" si="9"/>
        <v>47.106244877226054</v>
      </c>
      <c r="S49" s="93">
        <f t="shared" si="9"/>
        <v>47.106244877226054</v>
      </c>
      <c r="T49" s="93">
        <f t="shared" si="9"/>
        <v>47.106244877226054</v>
      </c>
      <c r="U49" s="93">
        <f t="shared" si="9"/>
        <v>47.106244877226054</v>
      </c>
      <c r="V49" s="93">
        <f t="shared" si="9"/>
        <v>47.106244877226054</v>
      </c>
      <c r="W49" s="93">
        <f t="shared" si="9"/>
        <v>47.106244877226054</v>
      </c>
      <c r="X49" s="93">
        <f t="shared" si="9"/>
        <v>47.106244877226054</v>
      </c>
      <c r="Y49" s="93">
        <f t="shared" si="9"/>
        <v>47.106244877226054</v>
      </c>
      <c r="Z49" s="93">
        <f t="shared" ref="Z49:AF50" si="10">Y49</f>
        <v>47.106244877226054</v>
      </c>
      <c r="AA49" s="93">
        <f t="shared" si="10"/>
        <v>47.106244877226054</v>
      </c>
      <c r="AB49" s="93">
        <f t="shared" si="10"/>
        <v>47.106244877226054</v>
      </c>
      <c r="AC49" s="93">
        <f t="shared" si="10"/>
        <v>47.106244877226054</v>
      </c>
      <c r="AD49" s="93">
        <f t="shared" si="10"/>
        <v>47.106244877226054</v>
      </c>
      <c r="AE49" s="93">
        <f t="shared" si="10"/>
        <v>47.106244877226054</v>
      </c>
      <c r="AF49" s="93">
        <f t="shared" si="10"/>
        <v>47.106244877226054</v>
      </c>
    </row>
    <row r="50" spans="1:32" hidden="1">
      <c r="B50" s="3"/>
      <c r="C50" s="756"/>
      <c r="D50" s="757"/>
      <c r="E50" s="41" t="s">
        <v>184</v>
      </c>
      <c r="F50" s="41" t="s">
        <v>44</v>
      </c>
      <c r="G50" s="75"/>
      <c r="H50" s="135">
        <f>H34*H49/1000</f>
        <v>0.22705210030822959</v>
      </c>
      <c r="I50" s="136">
        <f>H50</f>
        <v>0.22705210030822959</v>
      </c>
      <c r="J50" s="136">
        <f t="shared" si="9"/>
        <v>0.22705210030822959</v>
      </c>
      <c r="K50" s="136">
        <f t="shared" si="9"/>
        <v>0.22705210030822959</v>
      </c>
      <c r="L50" s="136">
        <f t="shared" si="9"/>
        <v>0.22705210030822959</v>
      </c>
      <c r="M50" s="136">
        <f t="shared" si="9"/>
        <v>0.22705210030822959</v>
      </c>
      <c r="N50" s="136">
        <f t="shared" si="9"/>
        <v>0.22705210030822959</v>
      </c>
      <c r="O50" s="136">
        <f t="shared" si="9"/>
        <v>0.22705210030822959</v>
      </c>
      <c r="P50" s="136">
        <f t="shared" si="9"/>
        <v>0.22705210030822959</v>
      </c>
      <c r="Q50" s="136">
        <f t="shared" si="9"/>
        <v>0.22705210030822959</v>
      </c>
      <c r="R50" s="136">
        <f t="shared" si="9"/>
        <v>0.22705210030822959</v>
      </c>
      <c r="S50" s="136">
        <f t="shared" si="9"/>
        <v>0.22705210030822959</v>
      </c>
      <c r="T50" s="136">
        <f t="shared" si="9"/>
        <v>0.22705210030822959</v>
      </c>
      <c r="U50" s="136">
        <f t="shared" si="9"/>
        <v>0.22705210030822959</v>
      </c>
      <c r="V50" s="136">
        <f t="shared" si="9"/>
        <v>0.22705210030822959</v>
      </c>
      <c r="W50" s="136">
        <f t="shared" si="9"/>
        <v>0.22705210030822959</v>
      </c>
      <c r="X50" s="136">
        <f t="shared" si="9"/>
        <v>0.22705210030822959</v>
      </c>
      <c r="Y50" s="136">
        <f t="shared" si="9"/>
        <v>0.22705210030822959</v>
      </c>
      <c r="Z50" s="136">
        <f t="shared" si="10"/>
        <v>0.22705210030822959</v>
      </c>
      <c r="AA50" s="136">
        <f t="shared" si="10"/>
        <v>0.22705210030822959</v>
      </c>
      <c r="AB50" s="136">
        <f t="shared" si="10"/>
        <v>0.22705210030822959</v>
      </c>
      <c r="AC50" s="136">
        <f t="shared" si="10"/>
        <v>0.22705210030822959</v>
      </c>
      <c r="AD50" s="136">
        <f t="shared" si="10"/>
        <v>0.22705210030822959</v>
      </c>
      <c r="AE50" s="136">
        <f t="shared" si="10"/>
        <v>0.22705210030822959</v>
      </c>
      <c r="AF50" s="136">
        <f t="shared" si="10"/>
        <v>0.22705210030822959</v>
      </c>
    </row>
    <row r="51" spans="1:32" hidden="1">
      <c r="B51" s="3"/>
      <c r="C51" s="756"/>
      <c r="D51" s="31"/>
      <c r="E51" s="41" t="s">
        <v>183</v>
      </c>
      <c r="F51" s="41" t="s">
        <v>52</v>
      </c>
      <c r="G51" s="75"/>
      <c r="H51" s="95">
        <f>HLOOKUP($E$51&amp;"-"&amp;$E$10,'Brændsels- og elpriser'!$E$13:$AH$39,MATCH(H16,'Brændsels- og elpriser'!$D$13:$D$39,0),FALSE)*'Brændsels- og elpriser'!$H$9</f>
        <v>189.96947704662099</v>
      </c>
      <c r="I51" s="95">
        <f>HLOOKUP($E$51&amp;"-"&amp;$E$10,'Brændsels- og elpriser'!$E$13:$AH$39,MATCH(I16,'Brændsels- og elpriser'!$D$13:$D$39,0),FALSE)*'Brændsels- og elpriser'!$H$9</f>
        <v>186.15240195629499</v>
      </c>
      <c r="J51" s="95">
        <f>HLOOKUP($E$51&amp;"-"&amp;$E$10,'Brændsels- og elpriser'!$E$13:$AH$39,MATCH(J16,'Brændsels- og elpriser'!$D$13:$D$39,0),FALSE)*'Brændsels- og elpriser'!$H$9</f>
        <v>266.20410988628601</v>
      </c>
      <c r="K51" s="95">
        <f>HLOOKUP($E$51&amp;"-"&amp;$E$10,'Brændsels- og elpriser'!$E$13:$AH$39,MATCH(K16,'Brændsels- og elpriser'!$D$13:$D$39,0),FALSE)*'Brændsels- og elpriser'!$H$9</f>
        <v>350</v>
      </c>
      <c r="L51" s="95">
        <f>HLOOKUP($E$51&amp;"-"&amp;$E$10,'Brændsels- og elpriser'!$E$13:$AH$39,MATCH(L16,'Brændsels- og elpriser'!$D$13:$D$39,0),FALSE)*'Brændsels- og elpriser'!$H$9</f>
        <v>370</v>
      </c>
      <c r="M51" s="95">
        <f>HLOOKUP($E$51&amp;"-"&amp;$E$10,'Brændsels- og elpriser'!$E$13:$AH$39,MATCH(M16,'Brændsels- og elpriser'!$D$13:$D$39,0),FALSE)*'Brændsels- og elpriser'!$H$9</f>
        <v>360</v>
      </c>
      <c r="N51" s="95">
        <f>HLOOKUP($E$51&amp;"-"&amp;$E$10,'Brændsels- og elpriser'!$E$13:$AH$39,MATCH(N16,'Brændsels- og elpriser'!$D$13:$D$39,0),FALSE)*'Brændsels- og elpriser'!$H$9</f>
        <v>360</v>
      </c>
      <c r="O51" s="95">
        <f>HLOOKUP($E$51&amp;"-"&amp;$E$10,'Brændsels- og elpriser'!$E$13:$AH$39,MATCH(O16,'Brændsels- og elpriser'!$D$13:$D$39,0),FALSE)*'Brændsels- og elpriser'!$H$9</f>
        <v>380</v>
      </c>
      <c r="P51" s="95">
        <f>HLOOKUP($E$51&amp;"-"&amp;$E$10,'Brændsels- og elpriser'!$E$13:$AH$39,MATCH(P16,'Brændsels- og elpriser'!$D$13:$D$39,0),FALSE)*'Brændsels- og elpriser'!$H$9</f>
        <v>390</v>
      </c>
      <c r="Q51" s="95">
        <f>HLOOKUP($E$51&amp;"-"&amp;$E$10,'Brændsels- og elpriser'!$E$13:$AH$39,MATCH(Q16,'Brændsels- og elpriser'!$D$13:$D$39,0),FALSE)*'Brændsels- og elpriser'!$H$9</f>
        <v>400</v>
      </c>
      <c r="R51" s="95">
        <f>HLOOKUP($E$51&amp;"-"&amp;$E$10,'Brændsels- og elpriser'!$E$13:$AH$39,MATCH(R16,'Brændsels- og elpriser'!$D$13:$D$39,0),FALSE)*'Brændsels- og elpriser'!$H$9</f>
        <v>390</v>
      </c>
      <c r="S51" s="95">
        <f>HLOOKUP($E$51&amp;"-"&amp;$E$10,'Brændsels- og elpriser'!$E$13:$AH$39,MATCH(S16,'Brændsels- og elpriser'!$D$13:$D$39,0),FALSE)*'Brændsels- og elpriser'!$H$9</f>
        <v>390</v>
      </c>
      <c r="T51" s="95">
        <f>HLOOKUP($E$51&amp;"-"&amp;$E$10,'Brændsels- og elpriser'!$E$13:$AH$39,MATCH(T16,'Brændsels- og elpriser'!$D$13:$D$39,0),FALSE)*'Brændsels- og elpriser'!$H$9</f>
        <v>390</v>
      </c>
      <c r="U51" s="95">
        <f>HLOOKUP($E$51&amp;"-"&amp;$E$10,'Brændsels- og elpriser'!$E$13:$AH$39,MATCH(U16,'Brændsels- og elpriser'!$D$13:$D$39,0),FALSE)*'Brændsels- og elpriser'!$H$9</f>
        <v>380</v>
      </c>
      <c r="V51" s="95">
        <f>HLOOKUP($E$51&amp;"-"&amp;$E$10,'Brændsels- og elpriser'!$E$13:$AH$39,MATCH(V16,'Brændsels- og elpriser'!$D$13:$D$39,0),FALSE)*'Brændsels- og elpriser'!$H$9</f>
        <v>380</v>
      </c>
      <c r="W51" s="95">
        <f>HLOOKUP($E$51&amp;"-"&amp;$E$10,'Brændsels- og elpriser'!$E$13:$AH$39,MATCH(W16,'Brændsels- og elpriser'!$D$13:$D$39,0),FALSE)*'Brændsels- og elpriser'!$H$9</f>
        <v>380</v>
      </c>
      <c r="X51" s="95">
        <f>HLOOKUP($E$51&amp;"-"&amp;$E$10,'Brændsels- og elpriser'!$E$13:$AH$39,MATCH(X16,'Brændsels- og elpriser'!$D$13:$D$39,0),FALSE)*'Brændsels- og elpriser'!$H$9</f>
        <v>380</v>
      </c>
      <c r="Y51" s="95">
        <f>HLOOKUP($E$51&amp;"-"&amp;$E$10,'Brændsels- og elpriser'!$E$13:$AH$39,MATCH(Y16,'Brændsels- og elpriser'!$D$13:$D$39,0),FALSE)*'Brændsels- og elpriser'!$H$9</f>
        <v>370</v>
      </c>
      <c r="Z51" s="95">
        <f>HLOOKUP($E$51&amp;"-"&amp;$E$10,'Brændsels- og elpriser'!$E$13:$AH$39,MATCH(Z16,'Brændsels- og elpriser'!$D$13:$D$39,0),FALSE)*'Brændsels- og elpriser'!$H$9</f>
        <v>380</v>
      </c>
      <c r="AA51" s="95">
        <f>HLOOKUP($E$51&amp;"-"&amp;$E$10,'Brændsels- og elpriser'!$E$13:$AH$39,MATCH(AA16,'Brændsels- og elpriser'!$D$13:$D$39,0),FALSE)*'Brændsels- og elpriser'!$H$9</f>
        <v>370</v>
      </c>
      <c r="AB51" s="95">
        <f>HLOOKUP($E$51&amp;"-"&amp;$E$10,'Brændsels- og elpriser'!$E$13:$AH$39,MATCH(AB16,'Brændsels- og elpriser'!$D$13:$D$39,0),FALSE)*'Brændsels- og elpriser'!$H$9</f>
        <v>380</v>
      </c>
      <c r="AC51" s="95">
        <f>HLOOKUP($E$51&amp;"-"&amp;$E$10,'Brændsels- og elpriser'!$E$13:$AH$39,MATCH(AC16,'Brændsels- og elpriser'!$D$13:$D$39,0),FALSE)*'Brændsels- og elpriser'!$H$9</f>
        <v>380</v>
      </c>
      <c r="AD51" s="95">
        <f>HLOOKUP($E$51&amp;"-"&amp;$E$10,'Brændsels- og elpriser'!$E$13:$AH$39,MATCH(AD16,'Brændsels- og elpriser'!$D$13:$D$39,0),FALSE)*'Brændsels- og elpriser'!$H$9</f>
        <v>380</v>
      </c>
      <c r="AE51" s="95">
        <f>HLOOKUP($E$51&amp;"-"&amp;$E$10,'Brændsels- og elpriser'!$E$13:$AH$39,MATCH(AE16,'Brændsels- og elpriser'!$D$13:$D$39,0),FALSE)*'Brændsels- og elpriser'!$H$9</f>
        <v>380</v>
      </c>
      <c r="AF51" s="95">
        <f>HLOOKUP($E$51&amp;"-"&amp;$E$10,'Brændsels- og elpriser'!$E$13:$AH$39,MATCH(AF16,'Brændsels- og elpriser'!$D$13:$D$39,0),FALSE)*'Brændsels- og elpriser'!$H$9</f>
        <v>380</v>
      </c>
    </row>
    <row r="52" spans="1:32" hidden="1">
      <c r="B52" s="6"/>
      <c r="C52" s="758" t="s">
        <v>38</v>
      </c>
      <c r="D52" s="760"/>
      <c r="E52" s="78" t="s">
        <v>172</v>
      </c>
      <c r="F52" s="78" t="s">
        <v>62</v>
      </c>
      <c r="G52" s="79"/>
      <c r="H52" s="87">
        <f t="shared" ref="H52:AF52" si="11">IF(H24=0,0,-PMT($E$9,$I$9,$G$20)/H24)</f>
        <v>85.427957724000805</v>
      </c>
      <c r="I52" s="94">
        <f t="shared" si="11"/>
        <v>85.427957724000805</v>
      </c>
      <c r="J52" s="94">
        <f t="shared" si="11"/>
        <v>85.427957724000805</v>
      </c>
      <c r="K52" s="94">
        <f t="shared" si="11"/>
        <v>85.427957724000805</v>
      </c>
      <c r="L52" s="94">
        <f t="shared" si="11"/>
        <v>125.91707275279848</v>
      </c>
      <c r="M52" s="94">
        <f t="shared" si="11"/>
        <v>126.11032302083649</v>
      </c>
      <c r="N52" s="94">
        <f t="shared" si="11"/>
        <v>126.3041673794034</v>
      </c>
      <c r="O52" s="94">
        <f t="shared" si="11"/>
        <v>126.49860857224881</v>
      </c>
      <c r="P52" s="94">
        <f t="shared" si="11"/>
        <v>126.69364936004408</v>
      </c>
      <c r="Q52" s="94">
        <f t="shared" si="11"/>
        <v>126.88929252051292</v>
      </c>
      <c r="R52" s="94">
        <f t="shared" si="11"/>
        <v>128.07774321722491</v>
      </c>
      <c r="S52" s="94">
        <f t="shared" si="11"/>
        <v>129.28866655672942</v>
      </c>
      <c r="T52" s="94">
        <f t="shared" si="11"/>
        <v>130.52270603228229</v>
      </c>
      <c r="U52" s="94">
        <f t="shared" si="11"/>
        <v>131.78052994205572</v>
      </c>
      <c r="V52" s="94">
        <f t="shared" si="11"/>
        <v>133.06283259597089</v>
      </c>
      <c r="W52" s="94">
        <f t="shared" si="11"/>
        <v>0</v>
      </c>
      <c r="X52" s="94">
        <f t="shared" si="11"/>
        <v>0</v>
      </c>
      <c r="Y52" s="94">
        <f t="shared" si="11"/>
        <v>0</v>
      </c>
      <c r="Z52" s="94">
        <f t="shared" si="11"/>
        <v>0</v>
      </c>
      <c r="AA52" s="94">
        <f t="shared" si="11"/>
        <v>0</v>
      </c>
      <c r="AB52" s="94">
        <f t="shared" si="11"/>
        <v>0</v>
      </c>
      <c r="AC52" s="94">
        <f t="shared" si="11"/>
        <v>0</v>
      </c>
      <c r="AD52" s="94">
        <f t="shared" si="11"/>
        <v>0</v>
      </c>
      <c r="AE52" s="94">
        <f t="shared" si="11"/>
        <v>0</v>
      </c>
      <c r="AF52" s="94">
        <f t="shared" si="11"/>
        <v>0</v>
      </c>
    </row>
    <row r="53" spans="1:32" hidden="1">
      <c r="B53" s="6"/>
      <c r="C53" s="759"/>
      <c r="D53" s="761"/>
      <c r="E53" s="24" t="s">
        <v>173</v>
      </c>
      <c r="F53" s="24" t="s">
        <v>62</v>
      </c>
      <c r="G53" s="75"/>
      <c r="H53" s="68">
        <f t="shared" ref="H53:AF53" si="12">IF(H24=0,0,H27/H24)</f>
        <v>41.275351037724121</v>
      </c>
      <c r="I53" s="53">
        <f t="shared" si="12"/>
        <v>41.275351037724121</v>
      </c>
      <c r="J53" s="53">
        <f t="shared" si="12"/>
        <v>41.275351037724121</v>
      </c>
      <c r="K53" s="53">
        <f t="shared" si="12"/>
        <v>41.275351037724121</v>
      </c>
      <c r="L53" s="53">
        <f t="shared" si="12"/>
        <v>60.838061894276592</v>
      </c>
      <c r="M53" s="53">
        <f t="shared" si="12"/>
        <v>60.931432646240175</v>
      </c>
      <c r="N53" s="53">
        <f t="shared" si="12"/>
        <v>61.025090438837537</v>
      </c>
      <c r="O53" s="53">
        <f t="shared" si="12"/>
        <v>61.119036597738095</v>
      </c>
      <c r="P53" s="53">
        <f t="shared" si="12"/>
        <v>61.213272456787102</v>
      </c>
      <c r="Q53" s="53">
        <f t="shared" si="12"/>
        <v>61.307799358068891</v>
      </c>
      <c r="R53" s="53">
        <f t="shared" si="12"/>
        <v>61.882010904320488</v>
      </c>
      <c r="S53" s="53">
        <f t="shared" si="12"/>
        <v>62.467080327135221</v>
      </c>
      <c r="T53" s="53">
        <f t="shared" si="12"/>
        <v>63.063318536556253</v>
      </c>
      <c r="U53" s="53">
        <f t="shared" si="12"/>
        <v>63.671048427364049</v>
      </c>
      <c r="V53" s="53">
        <f t="shared" si="12"/>
        <v>64.290605462169353</v>
      </c>
      <c r="W53" s="53">
        <f t="shared" si="12"/>
        <v>0</v>
      </c>
      <c r="X53" s="53">
        <f t="shared" si="12"/>
        <v>0</v>
      </c>
      <c r="Y53" s="53">
        <f t="shared" si="12"/>
        <v>0</v>
      </c>
      <c r="Z53" s="53">
        <f t="shared" si="12"/>
        <v>0</v>
      </c>
      <c r="AA53" s="53">
        <f t="shared" si="12"/>
        <v>0</v>
      </c>
      <c r="AB53" s="53">
        <f t="shared" si="12"/>
        <v>0</v>
      </c>
      <c r="AC53" s="53">
        <f t="shared" si="12"/>
        <v>0</v>
      </c>
      <c r="AD53" s="53">
        <f t="shared" si="12"/>
        <v>0</v>
      </c>
      <c r="AE53" s="53">
        <f t="shared" si="12"/>
        <v>0</v>
      </c>
      <c r="AF53" s="53">
        <f t="shared" si="12"/>
        <v>0</v>
      </c>
    </row>
    <row r="54" spans="1:32" hidden="1">
      <c r="B54" s="6"/>
      <c r="C54" s="759"/>
      <c r="D54" s="761"/>
      <c r="E54" s="24" t="s">
        <v>31</v>
      </c>
      <c r="F54" s="24" t="s">
        <v>62</v>
      </c>
      <c r="G54" s="75"/>
      <c r="H54" s="68">
        <f t="shared" ref="H54:AF54" si="13">H28</f>
        <v>3.8743986513203863</v>
      </c>
      <c r="I54" s="53">
        <f t="shared" si="13"/>
        <v>3.8743986513203863</v>
      </c>
      <c r="J54" s="53">
        <f t="shared" si="13"/>
        <v>3.8743986513203863</v>
      </c>
      <c r="K54" s="53">
        <f t="shared" si="13"/>
        <v>3.8743986513203863</v>
      </c>
      <c r="L54" s="53">
        <f t="shared" si="13"/>
        <v>3.8743986513203863</v>
      </c>
      <c r="M54" s="53">
        <f t="shared" si="13"/>
        <v>3.8743986513203863</v>
      </c>
      <c r="N54" s="53">
        <f t="shared" si="13"/>
        <v>3.8743986513203863</v>
      </c>
      <c r="O54" s="53">
        <f t="shared" si="13"/>
        <v>3.8743986513203863</v>
      </c>
      <c r="P54" s="53">
        <f t="shared" si="13"/>
        <v>3.8743986513203863</v>
      </c>
      <c r="Q54" s="53">
        <f t="shared" si="13"/>
        <v>3.8743986513203863</v>
      </c>
      <c r="R54" s="53">
        <f t="shared" si="13"/>
        <v>3.8743986513203863</v>
      </c>
      <c r="S54" s="53">
        <f t="shared" si="13"/>
        <v>3.8743986513203863</v>
      </c>
      <c r="T54" s="53">
        <f t="shared" si="13"/>
        <v>3.8743986513203863</v>
      </c>
      <c r="U54" s="53">
        <f t="shared" si="13"/>
        <v>3.8743986513203863</v>
      </c>
      <c r="V54" s="53">
        <f t="shared" si="13"/>
        <v>3.8743986513203863</v>
      </c>
      <c r="W54" s="53">
        <f t="shared" si="13"/>
        <v>3.8743986513203863</v>
      </c>
      <c r="X54" s="53">
        <f t="shared" si="13"/>
        <v>3.8743986513203863</v>
      </c>
      <c r="Y54" s="53">
        <f t="shared" si="13"/>
        <v>3.8743986513203863</v>
      </c>
      <c r="Z54" s="53">
        <f t="shared" si="13"/>
        <v>3.8743986513203863</v>
      </c>
      <c r="AA54" s="53">
        <f t="shared" si="13"/>
        <v>3.8743986513203863</v>
      </c>
      <c r="AB54" s="53">
        <f t="shared" si="13"/>
        <v>3.8743986513203863</v>
      </c>
      <c r="AC54" s="53">
        <f t="shared" si="13"/>
        <v>3.8743986513203863</v>
      </c>
      <c r="AD54" s="53">
        <f t="shared" si="13"/>
        <v>3.8743986513203863</v>
      </c>
      <c r="AE54" s="53">
        <f t="shared" si="13"/>
        <v>3.8743986513203863</v>
      </c>
      <c r="AF54" s="53">
        <f t="shared" si="13"/>
        <v>3.8743986513203863</v>
      </c>
    </row>
    <row r="55" spans="1:32" hidden="1">
      <c r="B55" s="6"/>
      <c r="C55" s="759"/>
      <c r="D55" s="761"/>
      <c r="E55" s="24" t="s">
        <v>212</v>
      </c>
      <c r="F55" s="24" t="s">
        <v>62</v>
      </c>
      <c r="G55" s="75"/>
      <c r="H55" s="68">
        <f t="shared" ref="H55:AF55" si="14">1/H30*H39</f>
        <v>115.3321360024256</v>
      </c>
      <c r="I55" s="53">
        <f t="shared" si="14"/>
        <v>91.313939465246932</v>
      </c>
      <c r="J55" s="53">
        <f t="shared" si="14"/>
        <v>120.39734337969858</v>
      </c>
      <c r="K55" s="53">
        <f t="shared" si="14"/>
        <v>119.47876097008046</v>
      </c>
      <c r="L55" s="53">
        <f t="shared" si="14"/>
        <v>118.12544882620389</v>
      </c>
      <c r="M55" s="53">
        <f t="shared" si="14"/>
        <v>117.75924162639764</v>
      </c>
      <c r="N55" s="53">
        <f t="shared" si="14"/>
        <v>117.52240190985454</v>
      </c>
      <c r="O55" s="53">
        <f t="shared" si="14"/>
        <v>117.34528942526374</v>
      </c>
      <c r="P55" s="53">
        <f t="shared" si="14"/>
        <v>117.24402689099431</v>
      </c>
      <c r="Q55" s="53">
        <f t="shared" si="14"/>
        <v>117.13113378281899</v>
      </c>
      <c r="R55" s="53">
        <f t="shared" si="14"/>
        <v>117.55908209745982</v>
      </c>
      <c r="S55" s="53">
        <f t="shared" si="14"/>
        <v>117.98632419604412</v>
      </c>
      <c r="T55" s="53">
        <f t="shared" si="14"/>
        <v>118.41284034578263</v>
      </c>
      <c r="U55" s="53">
        <f t="shared" si="14"/>
        <v>118.83861098843238</v>
      </c>
      <c r="V55" s="53">
        <f t="shared" si="14"/>
        <v>119.26361673900168</v>
      </c>
      <c r="W55" s="53">
        <f t="shared" si="14"/>
        <v>119.60287829127213</v>
      </c>
      <c r="X55" s="53">
        <f t="shared" si="14"/>
        <v>119.94194035221746</v>
      </c>
      <c r="Y55" s="53">
        <f t="shared" si="14"/>
        <v>120.28077610500753</v>
      </c>
      <c r="Z55" s="53">
        <f t="shared" si="14"/>
        <v>120.61935896810385</v>
      </c>
      <c r="AA55" s="53">
        <f t="shared" si="14"/>
        <v>120.95766259348235</v>
      </c>
      <c r="AB55" s="53">
        <f t="shared" si="14"/>
        <v>121.23844186641738</v>
      </c>
      <c r="AC55" s="53">
        <f t="shared" si="14"/>
        <v>121.5185587025628</v>
      </c>
      <c r="AD55" s="53">
        <f t="shared" si="14"/>
        <v>121.79799698663349</v>
      </c>
      <c r="AE55" s="53">
        <f t="shared" si="14"/>
        <v>122.07674074357074</v>
      </c>
      <c r="AF55" s="53">
        <f t="shared" si="14"/>
        <v>122.35477413759537</v>
      </c>
    </row>
    <row r="56" spans="1:32" hidden="1">
      <c r="B56" s="6"/>
      <c r="C56" s="759"/>
      <c r="D56" s="761"/>
      <c r="E56" s="24" t="s">
        <v>210</v>
      </c>
      <c r="F56" s="24" t="s">
        <v>62</v>
      </c>
      <c r="G56" s="75"/>
      <c r="H56" s="68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0</v>
      </c>
      <c r="AA56" s="53">
        <v>0</v>
      </c>
      <c r="AB56" s="53">
        <v>0</v>
      </c>
      <c r="AC56" s="53">
        <v>0</v>
      </c>
      <c r="AD56" s="53">
        <v>0</v>
      </c>
      <c r="AE56" s="53">
        <v>0</v>
      </c>
      <c r="AF56" s="53">
        <v>0</v>
      </c>
    </row>
    <row r="57" spans="1:32" hidden="1">
      <c r="B57" s="6"/>
      <c r="C57" s="759"/>
      <c r="D57" s="761"/>
      <c r="E57" s="24" t="s">
        <v>174</v>
      </c>
      <c r="F57" s="24" t="s">
        <v>62</v>
      </c>
      <c r="G57" s="75"/>
      <c r="H57" s="149">
        <f t="shared" ref="H57:AF57" si="15">1/H30*H42</f>
        <v>0</v>
      </c>
      <c r="I57" s="53">
        <f t="shared" si="15"/>
        <v>0</v>
      </c>
      <c r="J57" s="53">
        <f t="shared" si="15"/>
        <v>0</v>
      </c>
      <c r="K57" s="53">
        <f t="shared" si="15"/>
        <v>0</v>
      </c>
      <c r="L57" s="53">
        <f t="shared" si="15"/>
        <v>0</v>
      </c>
      <c r="M57" s="53">
        <f t="shared" si="15"/>
        <v>0</v>
      </c>
      <c r="N57" s="53">
        <f t="shared" si="15"/>
        <v>0</v>
      </c>
      <c r="O57" s="53">
        <f t="shared" si="15"/>
        <v>0</v>
      </c>
      <c r="P57" s="53">
        <f t="shared" si="15"/>
        <v>0</v>
      </c>
      <c r="Q57" s="53">
        <f t="shared" si="15"/>
        <v>0</v>
      </c>
      <c r="R57" s="53">
        <f t="shared" si="15"/>
        <v>0</v>
      </c>
      <c r="S57" s="53">
        <f t="shared" si="15"/>
        <v>0</v>
      </c>
      <c r="T57" s="53">
        <f t="shared" si="15"/>
        <v>0</v>
      </c>
      <c r="U57" s="53">
        <f t="shared" si="15"/>
        <v>0</v>
      </c>
      <c r="V57" s="53">
        <f t="shared" si="15"/>
        <v>0</v>
      </c>
      <c r="W57" s="53">
        <f t="shared" si="15"/>
        <v>0</v>
      </c>
      <c r="X57" s="53">
        <f t="shared" si="15"/>
        <v>0</v>
      </c>
      <c r="Y57" s="53">
        <f t="shared" si="15"/>
        <v>0</v>
      </c>
      <c r="Z57" s="53">
        <f t="shared" si="15"/>
        <v>0</v>
      </c>
      <c r="AA57" s="53">
        <f t="shared" si="15"/>
        <v>0</v>
      </c>
      <c r="AB57" s="53">
        <f t="shared" si="15"/>
        <v>0</v>
      </c>
      <c r="AC57" s="53">
        <f t="shared" si="15"/>
        <v>0</v>
      </c>
      <c r="AD57" s="53">
        <f t="shared" si="15"/>
        <v>0</v>
      </c>
      <c r="AE57" s="53">
        <f t="shared" si="15"/>
        <v>0</v>
      </c>
      <c r="AF57" s="53">
        <f t="shared" si="15"/>
        <v>0</v>
      </c>
    </row>
    <row r="58" spans="1:32" hidden="1">
      <c r="B58" s="6"/>
      <c r="C58" s="759"/>
      <c r="D58" s="761"/>
      <c r="E58" s="24" t="s">
        <v>175</v>
      </c>
      <c r="F58" s="24" t="s">
        <v>62</v>
      </c>
      <c r="G58" s="75"/>
      <c r="H58" s="149">
        <f t="shared" ref="H58:AF58" si="16">1/H30*H43</f>
        <v>7.427676169825633E-3</v>
      </c>
      <c r="I58" s="53">
        <f t="shared" si="16"/>
        <v>7.427676169825633E-3</v>
      </c>
      <c r="J58" s="53">
        <f t="shared" si="16"/>
        <v>7.427676169825633E-3</v>
      </c>
      <c r="K58" s="53">
        <f t="shared" si="16"/>
        <v>7.427676169825633E-3</v>
      </c>
      <c r="L58" s="53">
        <f t="shared" si="16"/>
        <v>7.427676169825633E-3</v>
      </c>
      <c r="M58" s="53">
        <f t="shared" si="16"/>
        <v>7.427676169825633E-3</v>
      </c>
      <c r="N58" s="53">
        <f t="shared" si="16"/>
        <v>7.427676169825633E-3</v>
      </c>
      <c r="O58" s="53">
        <f t="shared" si="16"/>
        <v>7.427676169825633E-3</v>
      </c>
      <c r="P58" s="53">
        <f t="shared" si="16"/>
        <v>7.427676169825633E-3</v>
      </c>
      <c r="Q58" s="53">
        <f t="shared" si="16"/>
        <v>7.427676169825633E-3</v>
      </c>
      <c r="R58" s="53">
        <f t="shared" si="16"/>
        <v>7.427676169825633E-3</v>
      </c>
      <c r="S58" s="53">
        <f t="shared" si="16"/>
        <v>7.427676169825633E-3</v>
      </c>
      <c r="T58" s="53">
        <f t="shared" si="16"/>
        <v>7.427676169825633E-3</v>
      </c>
      <c r="U58" s="53">
        <f t="shared" si="16"/>
        <v>7.427676169825633E-3</v>
      </c>
      <c r="V58" s="53">
        <f t="shared" si="16"/>
        <v>7.427676169825633E-3</v>
      </c>
      <c r="W58" s="53">
        <f t="shared" si="16"/>
        <v>7.427676169825633E-3</v>
      </c>
      <c r="X58" s="53">
        <f t="shared" si="16"/>
        <v>7.427676169825633E-3</v>
      </c>
      <c r="Y58" s="53">
        <f t="shared" si="16"/>
        <v>7.427676169825633E-3</v>
      </c>
      <c r="Z58" s="53">
        <f t="shared" si="16"/>
        <v>7.427676169825633E-3</v>
      </c>
      <c r="AA58" s="53">
        <f t="shared" si="16"/>
        <v>7.427676169825633E-3</v>
      </c>
      <c r="AB58" s="53">
        <f t="shared" si="16"/>
        <v>7.427676169825633E-3</v>
      </c>
      <c r="AC58" s="53">
        <f t="shared" si="16"/>
        <v>7.427676169825633E-3</v>
      </c>
      <c r="AD58" s="53">
        <f t="shared" si="16"/>
        <v>7.427676169825633E-3</v>
      </c>
      <c r="AE58" s="53">
        <f t="shared" si="16"/>
        <v>7.427676169825633E-3</v>
      </c>
      <c r="AF58" s="53">
        <f t="shared" si="16"/>
        <v>7.427676169825633E-3</v>
      </c>
    </row>
    <row r="59" spans="1:32" hidden="1">
      <c r="B59" s="6"/>
      <c r="C59" s="759"/>
      <c r="D59" s="761"/>
      <c r="E59" s="24" t="s">
        <v>176</v>
      </c>
      <c r="F59" s="24" t="s">
        <v>62</v>
      </c>
      <c r="G59" s="75"/>
      <c r="H59" s="149">
        <f>1/H30*H44</f>
        <v>2.3800510737720854E-2</v>
      </c>
      <c r="I59" s="53">
        <f>H59</f>
        <v>2.3800510737720854E-2</v>
      </c>
      <c r="J59" s="53">
        <f t="shared" ref="J59:AF59" si="17">I59</f>
        <v>2.3800510737720854E-2</v>
      </c>
      <c r="K59" s="53">
        <f t="shared" si="17"/>
        <v>2.3800510737720854E-2</v>
      </c>
      <c r="L59" s="53">
        <f t="shared" si="17"/>
        <v>2.3800510737720854E-2</v>
      </c>
      <c r="M59" s="53">
        <f t="shared" si="17"/>
        <v>2.3800510737720854E-2</v>
      </c>
      <c r="N59" s="53">
        <f t="shared" si="17"/>
        <v>2.3800510737720854E-2</v>
      </c>
      <c r="O59" s="53">
        <f t="shared" si="17"/>
        <v>2.3800510737720854E-2</v>
      </c>
      <c r="P59" s="53">
        <f t="shared" si="17"/>
        <v>2.3800510737720854E-2</v>
      </c>
      <c r="Q59" s="53">
        <f t="shared" si="17"/>
        <v>2.3800510737720854E-2</v>
      </c>
      <c r="R59" s="53">
        <f t="shared" si="17"/>
        <v>2.3800510737720854E-2</v>
      </c>
      <c r="S59" s="53">
        <f t="shared" si="17"/>
        <v>2.3800510737720854E-2</v>
      </c>
      <c r="T59" s="53">
        <f t="shared" si="17"/>
        <v>2.3800510737720854E-2</v>
      </c>
      <c r="U59" s="53">
        <f t="shared" si="17"/>
        <v>2.3800510737720854E-2</v>
      </c>
      <c r="V59" s="53">
        <f t="shared" si="17"/>
        <v>2.3800510737720854E-2</v>
      </c>
      <c r="W59" s="53">
        <f t="shared" si="17"/>
        <v>2.3800510737720854E-2</v>
      </c>
      <c r="X59" s="53">
        <f t="shared" si="17"/>
        <v>2.3800510737720854E-2</v>
      </c>
      <c r="Y59" s="53">
        <f t="shared" si="17"/>
        <v>2.3800510737720854E-2</v>
      </c>
      <c r="Z59" s="53">
        <f t="shared" si="17"/>
        <v>2.3800510737720854E-2</v>
      </c>
      <c r="AA59" s="53">
        <f t="shared" si="17"/>
        <v>2.3800510737720854E-2</v>
      </c>
      <c r="AB59" s="53">
        <f t="shared" si="17"/>
        <v>2.3800510737720854E-2</v>
      </c>
      <c r="AC59" s="53">
        <f t="shared" si="17"/>
        <v>2.3800510737720854E-2</v>
      </c>
      <c r="AD59" s="53">
        <f t="shared" si="17"/>
        <v>2.3800510737720854E-2</v>
      </c>
      <c r="AE59" s="53">
        <f t="shared" si="17"/>
        <v>2.3800510737720854E-2</v>
      </c>
      <c r="AF59" s="53">
        <f t="shared" si="17"/>
        <v>2.3800510737720854E-2</v>
      </c>
    </row>
    <row r="60" spans="1:32" hidden="1">
      <c r="B60" s="6"/>
      <c r="C60" s="759"/>
      <c r="D60" s="761"/>
      <c r="E60" s="24" t="s">
        <v>177</v>
      </c>
      <c r="F60" s="24" t="s">
        <v>62</v>
      </c>
      <c r="G60" s="75"/>
      <c r="H60" s="133">
        <f>1/'Brændsler og emissioner'!$D$40*H46</f>
        <v>3.0131303478500293E-2</v>
      </c>
      <c r="I60" s="53">
        <f t="shared" ref="I60:AF60" si="18">1/I30*I46</f>
        <v>6.6139615909729804E-2</v>
      </c>
      <c r="J60" s="53">
        <f t="shared" si="18"/>
        <v>6.6139615909729804E-2</v>
      </c>
      <c r="K60" s="53">
        <f t="shared" si="18"/>
        <v>6.6139615909729804E-2</v>
      </c>
      <c r="L60" s="53">
        <f t="shared" si="18"/>
        <v>6.6139615909729804E-2</v>
      </c>
      <c r="M60" s="53">
        <f t="shared" si="18"/>
        <v>6.6139615909729804E-2</v>
      </c>
      <c r="N60" s="53">
        <f t="shared" si="18"/>
        <v>6.6139615909729804E-2</v>
      </c>
      <c r="O60" s="53">
        <f t="shared" si="18"/>
        <v>6.6139615909729804E-2</v>
      </c>
      <c r="P60" s="53">
        <f t="shared" si="18"/>
        <v>6.6139615909729804E-2</v>
      </c>
      <c r="Q60" s="53">
        <f t="shared" si="18"/>
        <v>6.6139615909729804E-2</v>
      </c>
      <c r="R60" s="53">
        <f t="shared" si="18"/>
        <v>6.6139615909729804E-2</v>
      </c>
      <c r="S60" s="53">
        <f t="shared" si="18"/>
        <v>6.6139615909729804E-2</v>
      </c>
      <c r="T60" s="53">
        <f t="shared" si="18"/>
        <v>6.6139615909729804E-2</v>
      </c>
      <c r="U60" s="53">
        <f t="shared" si="18"/>
        <v>6.6139615909729804E-2</v>
      </c>
      <c r="V60" s="53">
        <f t="shared" si="18"/>
        <v>6.6139615909729804E-2</v>
      </c>
      <c r="W60" s="53">
        <f t="shared" si="18"/>
        <v>6.6139615909729804E-2</v>
      </c>
      <c r="X60" s="53">
        <f t="shared" si="18"/>
        <v>6.6139615909729804E-2</v>
      </c>
      <c r="Y60" s="53">
        <f t="shared" si="18"/>
        <v>6.6139615909729804E-2</v>
      </c>
      <c r="Z60" s="53">
        <f t="shared" si="18"/>
        <v>6.6139615909729804E-2</v>
      </c>
      <c r="AA60" s="53">
        <f t="shared" si="18"/>
        <v>6.6139615909729804E-2</v>
      </c>
      <c r="AB60" s="53">
        <f t="shared" si="18"/>
        <v>6.6139615909729804E-2</v>
      </c>
      <c r="AC60" s="53">
        <f t="shared" si="18"/>
        <v>6.6139615909729804E-2</v>
      </c>
      <c r="AD60" s="53">
        <f t="shared" si="18"/>
        <v>6.6139615909729804E-2</v>
      </c>
      <c r="AE60" s="53">
        <f t="shared" si="18"/>
        <v>6.6139615909729804E-2</v>
      </c>
      <c r="AF60" s="53">
        <f t="shared" si="18"/>
        <v>6.6139615909729804E-2</v>
      </c>
    </row>
    <row r="61" spans="1:32" hidden="1">
      <c r="B61" s="6"/>
      <c r="C61" s="759"/>
      <c r="D61" s="761"/>
      <c r="E61" s="24" t="s">
        <v>178</v>
      </c>
      <c r="F61" s="24" t="s">
        <v>62</v>
      </c>
      <c r="G61" s="75"/>
      <c r="H61" s="68">
        <f>1/'Brændsler og emissioner'!$D$40*H48</f>
        <v>0.96002840058091532</v>
      </c>
      <c r="I61" s="53">
        <f t="shared" ref="I61:AF61" si="19">1/I30*I48</f>
        <v>2.1073070974895076</v>
      </c>
      <c r="J61" s="53">
        <f t="shared" si="19"/>
        <v>2.1073070974895076</v>
      </c>
      <c r="K61" s="53">
        <f t="shared" si="19"/>
        <v>2.1073070974895076</v>
      </c>
      <c r="L61" s="53">
        <f t="shared" si="19"/>
        <v>2.1073070974895076</v>
      </c>
      <c r="M61" s="53">
        <f t="shared" si="19"/>
        <v>2.1073070974895076</v>
      </c>
      <c r="N61" s="53">
        <f t="shared" si="19"/>
        <v>2.1073070974895076</v>
      </c>
      <c r="O61" s="53">
        <f t="shared" si="19"/>
        <v>2.1073070974895076</v>
      </c>
      <c r="P61" s="53">
        <f t="shared" si="19"/>
        <v>2.1073070974895076</v>
      </c>
      <c r="Q61" s="53">
        <f t="shared" si="19"/>
        <v>2.1073070974895076</v>
      </c>
      <c r="R61" s="53">
        <f t="shared" si="19"/>
        <v>2.1073070974895076</v>
      </c>
      <c r="S61" s="53">
        <f t="shared" si="19"/>
        <v>2.1073070974895076</v>
      </c>
      <c r="T61" s="53">
        <f t="shared" si="19"/>
        <v>2.1073070974895076</v>
      </c>
      <c r="U61" s="53">
        <f t="shared" si="19"/>
        <v>2.1073070974895076</v>
      </c>
      <c r="V61" s="53">
        <f t="shared" si="19"/>
        <v>2.1073070974895076</v>
      </c>
      <c r="W61" s="53">
        <f t="shared" si="19"/>
        <v>2.1073070974895076</v>
      </c>
      <c r="X61" s="53">
        <f t="shared" si="19"/>
        <v>2.1073070974895076</v>
      </c>
      <c r="Y61" s="53">
        <f t="shared" si="19"/>
        <v>2.1073070974895076</v>
      </c>
      <c r="Z61" s="53">
        <f t="shared" si="19"/>
        <v>2.1073070974895076</v>
      </c>
      <c r="AA61" s="53">
        <f t="shared" si="19"/>
        <v>2.1073070974895076</v>
      </c>
      <c r="AB61" s="53">
        <f t="shared" si="19"/>
        <v>2.1073070974895076</v>
      </c>
      <c r="AC61" s="53">
        <f t="shared" si="19"/>
        <v>2.1073070974895076</v>
      </c>
      <c r="AD61" s="53">
        <f t="shared" si="19"/>
        <v>2.1073070974895076</v>
      </c>
      <c r="AE61" s="53">
        <f t="shared" si="19"/>
        <v>2.1073070974895076</v>
      </c>
      <c r="AF61" s="53">
        <f t="shared" si="19"/>
        <v>2.1073070974895076</v>
      </c>
    </row>
    <row r="62" spans="1:32" hidden="1">
      <c r="B62" s="6"/>
      <c r="C62" s="759"/>
      <c r="D62" s="761"/>
      <c r="E62" s="24" t="s">
        <v>179</v>
      </c>
      <c r="F62" s="24" t="s">
        <v>62</v>
      </c>
      <c r="G62" s="75"/>
      <c r="H62" s="133">
        <f>1/'Brændsler og emissioner'!$D$40*H50</f>
        <v>0.18164168024658367</v>
      </c>
      <c r="I62" s="134">
        <f t="shared" ref="I62:AF62" si="20">1/I30*I50</f>
        <v>0.39871195659620862</v>
      </c>
      <c r="J62" s="134">
        <f t="shared" si="20"/>
        <v>0.39871195659620862</v>
      </c>
      <c r="K62" s="134">
        <f t="shared" si="20"/>
        <v>0.39871195659620862</v>
      </c>
      <c r="L62" s="134">
        <f t="shared" si="20"/>
        <v>0.39871195659620862</v>
      </c>
      <c r="M62" s="134">
        <f t="shared" si="20"/>
        <v>0.39871195659620862</v>
      </c>
      <c r="N62" s="134">
        <f t="shared" si="20"/>
        <v>0.39871195659620862</v>
      </c>
      <c r="O62" s="134">
        <f t="shared" si="20"/>
        <v>0.39871195659620862</v>
      </c>
      <c r="P62" s="134">
        <f t="shared" si="20"/>
        <v>0.39871195659620862</v>
      </c>
      <c r="Q62" s="134">
        <f t="shared" si="20"/>
        <v>0.39871195659620862</v>
      </c>
      <c r="R62" s="134">
        <f t="shared" si="20"/>
        <v>0.39871195659620862</v>
      </c>
      <c r="S62" s="134">
        <f t="shared" si="20"/>
        <v>0.39871195659620862</v>
      </c>
      <c r="T62" s="134">
        <f t="shared" si="20"/>
        <v>0.39871195659620862</v>
      </c>
      <c r="U62" s="134">
        <f t="shared" si="20"/>
        <v>0.39871195659620862</v>
      </c>
      <c r="V62" s="134">
        <f t="shared" si="20"/>
        <v>0.39871195659620862</v>
      </c>
      <c r="W62" s="134">
        <f t="shared" si="20"/>
        <v>0.39871195659620862</v>
      </c>
      <c r="X62" s="134">
        <f t="shared" si="20"/>
        <v>0.39871195659620862</v>
      </c>
      <c r="Y62" s="134">
        <f t="shared" si="20"/>
        <v>0.39871195659620862</v>
      </c>
      <c r="Z62" s="134">
        <f t="shared" si="20"/>
        <v>0.39871195659620862</v>
      </c>
      <c r="AA62" s="134">
        <f t="shared" si="20"/>
        <v>0.39871195659620862</v>
      </c>
      <c r="AB62" s="134">
        <f t="shared" si="20"/>
        <v>0.39871195659620862</v>
      </c>
      <c r="AC62" s="134">
        <f t="shared" si="20"/>
        <v>0.39871195659620862</v>
      </c>
      <c r="AD62" s="134">
        <f t="shared" si="20"/>
        <v>0.39871195659620862</v>
      </c>
      <c r="AE62" s="134">
        <f t="shared" si="20"/>
        <v>0.39871195659620862</v>
      </c>
      <c r="AF62" s="134">
        <f t="shared" si="20"/>
        <v>0.39871195659620862</v>
      </c>
    </row>
    <row r="63" spans="1:32" hidden="1">
      <c r="A63" s="248"/>
      <c r="B63" s="6"/>
      <c r="C63" s="759"/>
      <c r="D63" s="761"/>
      <c r="E63" s="24" t="s">
        <v>16</v>
      </c>
      <c r="F63" s="24" t="s">
        <v>62</v>
      </c>
      <c r="G63" s="75"/>
      <c r="H63" s="68">
        <f>-1/H30*H29*(H51*$E$12/3.6)</f>
        <v>-32.763546268148104</v>
      </c>
      <c r="I63" s="53">
        <f t="shared" ref="I63:AF63" si="21">-1/I30*I29*(I51*$E$12/3.6)</f>
        <v>-32.105225161646345</v>
      </c>
      <c r="J63" s="53">
        <f t="shared" si="21"/>
        <v>-45.911536982807363</v>
      </c>
      <c r="K63" s="53">
        <f t="shared" si="21"/>
        <v>-60.363598258669867</v>
      </c>
      <c r="L63" s="53">
        <f t="shared" si="21"/>
        <v>-63.812946730593858</v>
      </c>
      <c r="M63" s="53">
        <f t="shared" si="21"/>
        <v>-62.088272494631866</v>
      </c>
      <c r="N63" s="53">
        <f t="shared" si="21"/>
        <v>-62.088272494631866</v>
      </c>
      <c r="O63" s="53">
        <f t="shared" si="21"/>
        <v>-65.537620966555863</v>
      </c>
      <c r="P63" s="53">
        <f t="shared" si="21"/>
        <v>-67.262295202517862</v>
      </c>
      <c r="Q63" s="53">
        <f t="shared" si="21"/>
        <v>-68.986969438479846</v>
      </c>
      <c r="R63" s="53">
        <f t="shared" si="21"/>
        <v>-67.262295202517862</v>
      </c>
      <c r="S63" s="53">
        <f t="shared" si="21"/>
        <v>-67.262295202517862</v>
      </c>
      <c r="T63" s="53">
        <f t="shared" si="21"/>
        <v>-67.262295202517862</v>
      </c>
      <c r="U63" s="53">
        <f t="shared" si="21"/>
        <v>-65.537620966555863</v>
      </c>
      <c r="V63" s="53">
        <f t="shared" si="21"/>
        <v>-65.537620966555863</v>
      </c>
      <c r="W63" s="53">
        <f t="shared" si="21"/>
        <v>-65.537620966555863</v>
      </c>
      <c r="X63" s="53">
        <f t="shared" si="21"/>
        <v>-65.537620966555863</v>
      </c>
      <c r="Y63" s="53">
        <f t="shared" si="21"/>
        <v>-63.812946730593858</v>
      </c>
      <c r="Z63" s="53">
        <f t="shared" si="21"/>
        <v>-65.537620966555863</v>
      </c>
      <c r="AA63" s="53">
        <f t="shared" si="21"/>
        <v>-63.812946730593858</v>
      </c>
      <c r="AB63" s="53">
        <f t="shared" si="21"/>
        <v>-65.537620966555863</v>
      </c>
      <c r="AC63" s="53">
        <f t="shared" si="21"/>
        <v>-65.537620966555863</v>
      </c>
      <c r="AD63" s="53">
        <f t="shared" si="21"/>
        <v>-65.537620966555863</v>
      </c>
      <c r="AE63" s="53">
        <f t="shared" si="21"/>
        <v>-65.537620966555863</v>
      </c>
      <c r="AF63" s="53">
        <f t="shared" si="21"/>
        <v>-65.537620966555863</v>
      </c>
    </row>
    <row r="64" spans="1:32" hidden="1">
      <c r="A64" s="248"/>
      <c r="B64" s="6"/>
      <c r="C64" s="436"/>
      <c r="D64" s="437"/>
      <c r="E64" s="24" t="s">
        <v>144</v>
      </c>
      <c r="F64" s="24" t="s">
        <v>62</v>
      </c>
      <c r="G64" s="75"/>
      <c r="H64" s="68">
        <f>-1/H30*H29*VLOOKUP("eltilskud-"&amp;$G$21,'Tilskud og afgifter'!$D$11:$AD$52,MATCH(H16,'Tilskud og afgifter'!$D$11:$AD$11,0),FALSE)</f>
        <v>-25.492201468369991</v>
      </c>
      <c r="I64" s="53">
        <f>-1/I30*I29*VLOOKUP("eltilskud-"&amp;$G$21,'Tilskud og afgifter'!$D$11:$AD$52,MATCH(I16,'Tilskud og afgifter'!$D$11:$AD$11,0),FALSE)</f>
        <v>-25.039734749232359</v>
      </c>
      <c r="J64" s="53">
        <f>-1/J30*J29*VLOOKUP("eltilskud-"&amp;$G$21,'Tilskud og afgifter'!$D$11:$AD$52,MATCH(J16,'Tilskud og afgifter'!$D$11:$AD$11,0),FALSE)</f>
        <v>-24.550196871164196</v>
      </c>
      <c r="K64" s="53">
        <f>-1/K30*K29*VLOOKUP("eltilskud-"&amp;$G$21,'Tilskud og afgifter'!$D$11:$AD$52,MATCH(K16,'Tilskud og afgifter'!$D$11:$AD$11,0),FALSE)</f>
        <v>-24.040667702079354</v>
      </c>
      <c r="L64" s="53">
        <f>-1/L30*L29*VLOOKUP("eltilskud-"&amp;$G$21,'Tilskud og afgifter'!$D$11:$AD$52,MATCH(L16,'Tilskud og afgifter'!$D$11:$AD$11,0),FALSE)</f>
        <v>-23.510934243289189</v>
      </c>
      <c r="M64" s="53">
        <f>-1/M30*M29*VLOOKUP("eltilskud-"&amp;$G$21,'Tilskud og afgifter'!$D$11:$AD$52,MATCH(M16,'Tilskud og afgifter'!$D$11:$AD$11,0),FALSE)</f>
        <v>-23.18647942519997</v>
      </c>
      <c r="N64" s="53">
        <f>-1/N30*N29*VLOOKUP("eltilskud-"&amp;$G$21,'Tilskud og afgifter'!$D$11:$AD$52,MATCH(N16,'Tilskud og afgifter'!$D$11:$AD$11,0),FALSE)</f>
        <v>-22.651904328265413</v>
      </c>
      <c r="O64" s="53">
        <f>-1/O30*O29*VLOOKUP("eltilskud-"&amp;$G$21,'Tilskud og afgifter'!$D$11:$AD$52,MATCH(O16,'Tilskud og afgifter'!$D$11:$AD$11,0),FALSE)</f>
        <v>-22.253101596769703</v>
      </c>
      <c r="P64" s="53">
        <f>-1/P30*P29*VLOOKUP("eltilskud-"&amp;$G$21,'Tilskud og afgifter'!$D$11:$AD$52,MATCH(P16,'Tilskud og afgifter'!$D$11:$AD$11,0),FALSE)</f>
        <v>-21.856427024222743</v>
      </c>
      <c r="Q64" s="53">
        <f>-1/Q30*Q29*VLOOKUP("eltilskud-"&amp;$G$21,'Tilskud og afgifter'!$D$11:$AD$52,MATCH(Q16,'Tilskud og afgifter'!$D$11:$AD$11,0),FALSE)</f>
        <v>-21.40894707884085</v>
      </c>
      <c r="R64" s="53">
        <f>-1/R30*R29*VLOOKUP("eltilskud-"&amp;$G$21,'Tilskud og afgifter'!$D$11:$AD$52,MATCH(R16,'Tilskud og afgifter'!$D$11:$AD$11,0),FALSE)</f>
        <v>-20.873073929853774</v>
      </c>
      <c r="S64" s="53">
        <f>-1/S30*S29*VLOOKUP("eltilskud-"&amp;$G$21,'Tilskud og afgifter'!$D$11:$AD$52,MATCH(S16,'Tilskud og afgifter'!$D$11:$AD$11,0),FALSE)</f>
        <v>-20.469075342580773</v>
      </c>
      <c r="T64" s="53">
        <f>-1/T30*T29*VLOOKUP("eltilskud-"&amp;$G$21,'Tilskud og afgifter'!$D$11:$AD$52,MATCH(T16,'Tilskud og afgifter'!$D$11:$AD$11,0),FALSE)</f>
        <v>-20.061128288106808</v>
      </c>
      <c r="U64" s="53">
        <f>-1/U30*U29*VLOOKUP("eltilskud-"&amp;$G$21,'Tilskud og afgifter'!$D$11:$AD$52,MATCH(U16,'Tilskud og afgifter'!$D$11:$AD$11,0),FALSE)</f>
        <v>-19.672720134862221</v>
      </c>
      <c r="V64" s="53">
        <f>-1/V30*V29*VLOOKUP("eltilskud-"&amp;$G$21,'Tilskud og afgifter'!$D$11:$AD$52,MATCH(V16,'Tilskud og afgifter'!$D$11:$AD$11,0),FALSE)</f>
        <v>-19.282917204185644</v>
      </c>
      <c r="W64" s="53">
        <f>-1/W30*W29*VLOOKUP("eltilskud-"&amp;$G$21,'Tilskud og afgifter'!$D$11:$AD$52,MATCH(W16,'Tilskud og afgifter'!$D$11:$AD$11,0),FALSE)</f>
        <v>-18.898510567408469</v>
      </c>
      <c r="X64" s="53">
        <f>-1/X30*X29*VLOOKUP("eltilskud-"&amp;$G$21,'Tilskud og afgifter'!$D$11:$AD$52,MATCH(X16,'Tilskud og afgifter'!$D$11:$AD$11,0),FALSE)</f>
        <v>-18.529005607813477</v>
      </c>
      <c r="Y64" s="53">
        <f>-1/Y30*Y29*VLOOKUP("eltilskud-"&amp;$G$21,'Tilskud og afgifter'!$D$11:$AD$52,MATCH(Y16,'Tilskud og afgifter'!$D$11:$AD$11,0),FALSE)</f>
        <v>-18.176043553473079</v>
      </c>
      <c r="Z64" s="53">
        <f>-1/Z30*Z29*VLOOKUP("eltilskud-"&amp;$G$21,'Tilskud og afgifter'!$D$11:$AD$52,MATCH(Z16,'Tilskud og afgifter'!$D$11:$AD$11,0),FALSE)</f>
        <v>-17.822817543954706</v>
      </c>
      <c r="AA64" s="53">
        <f>-1/AA30*AA29*VLOOKUP("eltilskud-"&amp;$G$21,'Tilskud og afgifter'!$D$11:$AD$52,MATCH(AA16,'Tilskud og afgifter'!$D$11:$AD$11,0),FALSE)</f>
        <v>-17.486787648485542</v>
      </c>
      <c r="AB64" s="53">
        <f>-1/AB30*AB29*VLOOKUP("eltilskud-"&amp;$G$21,'Tilskud og afgifter'!$D$11:$AD$52,MATCH(AB16,'Tilskud og afgifter'!$D$11:$AD$11,0),FALSE)</f>
        <v>-17.146108209259847</v>
      </c>
      <c r="AC64" s="53">
        <f>-1/AC30*AC29*VLOOKUP("eltilskud-"&amp;$G$21,'Tilskud og afgifter'!$D$11:$AD$52,MATCH(AC16,'Tilskud og afgifter'!$D$11:$AD$11,0),FALSE)</f>
        <v>-16.823921149679997</v>
      </c>
      <c r="AD64" s="53">
        <f>-1/AD30*AD29*VLOOKUP("eltilskud-"&amp;$G$21,'Tilskud og afgifter'!$D$11:$AD$52,MATCH(AD16,'Tilskud og afgifter'!$D$11:$AD$11,0),FALSE)</f>
        <v>-16.499993063773456</v>
      </c>
      <c r="AE64" s="53">
        <f>-1/AE30*AE29*VLOOKUP("eltilskud-"&amp;$G$21,'Tilskud og afgifter'!$D$11:$AD$52,MATCH(AE16,'Tilskud og afgifter'!$D$11:$AD$11,0),FALSE)</f>
        <v>-16.190292280539282</v>
      </c>
      <c r="AF64" s="53">
        <f>-1/AF30*AF29*VLOOKUP("eltilskud-"&amp;$G$21,'Tilskud og afgifter'!$D$11:$AD$52,MATCH(AF16,'Tilskud og afgifter'!$D$11:$AD$11,0),FALSE)</f>
        <v>-15.881922086137083</v>
      </c>
    </row>
    <row r="65" spans="2:33" hidden="1">
      <c r="B65" s="6"/>
      <c r="C65" s="438"/>
      <c r="D65" s="439"/>
      <c r="E65" s="25" t="s">
        <v>17</v>
      </c>
      <c r="F65" s="25" t="s">
        <v>62</v>
      </c>
      <c r="G65" s="76"/>
      <c r="H65" s="68">
        <f>H40</f>
        <v>0</v>
      </c>
      <c r="I65" s="53">
        <f t="shared" ref="I65:AF65" si="22">I40</f>
        <v>0</v>
      </c>
      <c r="J65" s="53">
        <f t="shared" si="22"/>
        <v>0</v>
      </c>
      <c r="K65" s="53">
        <f t="shared" si="22"/>
        <v>0</v>
      </c>
      <c r="L65" s="53">
        <f t="shared" si="22"/>
        <v>0</v>
      </c>
      <c r="M65" s="53">
        <f t="shared" si="22"/>
        <v>0</v>
      </c>
      <c r="N65" s="53">
        <f t="shared" si="22"/>
        <v>0</v>
      </c>
      <c r="O65" s="53">
        <f t="shared" si="22"/>
        <v>0</v>
      </c>
      <c r="P65" s="53">
        <f t="shared" si="22"/>
        <v>0</v>
      </c>
      <c r="Q65" s="53">
        <f t="shared" si="22"/>
        <v>0</v>
      </c>
      <c r="R65" s="53">
        <f t="shared" si="22"/>
        <v>0</v>
      </c>
      <c r="S65" s="53">
        <f t="shared" si="22"/>
        <v>0</v>
      </c>
      <c r="T65" s="53">
        <f t="shared" si="22"/>
        <v>0</v>
      </c>
      <c r="U65" s="53">
        <f t="shared" si="22"/>
        <v>0</v>
      </c>
      <c r="V65" s="53">
        <f t="shared" si="22"/>
        <v>0</v>
      </c>
      <c r="W65" s="53">
        <f t="shared" si="22"/>
        <v>0</v>
      </c>
      <c r="X65" s="53">
        <f t="shared" si="22"/>
        <v>0</v>
      </c>
      <c r="Y65" s="53">
        <f t="shared" si="22"/>
        <v>0</v>
      </c>
      <c r="Z65" s="53">
        <f t="shared" si="22"/>
        <v>0</v>
      </c>
      <c r="AA65" s="53">
        <f t="shared" si="22"/>
        <v>0</v>
      </c>
      <c r="AB65" s="53">
        <f t="shared" si="22"/>
        <v>0</v>
      </c>
      <c r="AC65" s="53">
        <f t="shared" si="22"/>
        <v>0</v>
      </c>
      <c r="AD65" s="53">
        <f t="shared" si="22"/>
        <v>0</v>
      </c>
      <c r="AE65" s="53">
        <f t="shared" si="22"/>
        <v>0</v>
      </c>
      <c r="AF65" s="53">
        <f t="shared" si="22"/>
        <v>0</v>
      </c>
    </row>
    <row r="66" spans="2:33" s="80" customFormat="1" hidden="1">
      <c r="B66" s="81"/>
      <c r="C66" s="82"/>
      <c r="D66" s="82"/>
      <c r="E66" s="83" t="s">
        <v>136</v>
      </c>
      <c r="F66" s="83" t="s">
        <v>62</v>
      </c>
      <c r="G66" s="83"/>
      <c r="H66" s="97">
        <f>IF(H24=0,0,SUM(H52:H63))</f>
        <v>214.3493267185363</v>
      </c>
      <c r="I66" s="96">
        <f t="shared" ref="I66:AF66" si="23">IF(I24=0,0,SUM(I52:I63))</f>
        <v>192.38980857354886</v>
      </c>
      <c r="J66" s="96">
        <f t="shared" si="23"/>
        <v>207.66690066683947</v>
      </c>
      <c r="K66" s="96">
        <f t="shared" si="23"/>
        <v>192.29625698135885</v>
      </c>
      <c r="L66" s="96">
        <f t="shared" si="23"/>
        <v>247.54542225090847</v>
      </c>
      <c r="M66" s="96">
        <f t="shared" si="23"/>
        <v>249.19051030706581</v>
      </c>
      <c r="N66" s="96">
        <f t="shared" si="23"/>
        <v>249.241172741687</v>
      </c>
      <c r="O66" s="96">
        <f t="shared" si="23"/>
        <v>245.90309913691814</v>
      </c>
      <c r="P66" s="96">
        <f t="shared" si="23"/>
        <v>244.36643901353102</v>
      </c>
      <c r="Q66" s="96">
        <f t="shared" si="23"/>
        <v>242.81904173114435</v>
      </c>
      <c r="R66" s="96">
        <f t="shared" si="23"/>
        <v>246.73432652471075</v>
      </c>
      <c r="S66" s="96">
        <f t="shared" si="23"/>
        <v>248.95756138561427</v>
      </c>
      <c r="T66" s="96">
        <f t="shared" si="23"/>
        <v>251.21435522032669</v>
      </c>
      <c r="U66" s="96">
        <f t="shared" si="23"/>
        <v>255.23035389951966</v>
      </c>
      <c r="V66" s="96">
        <f t="shared" si="23"/>
        <v>257.55721933880943</v>
      </c>
      <c r="W66" s="96">
        <f t="shared" si="23"/>
        <v>0</v>
      </c>
      <c r="X66" s="96">
        <f t="shared" si="23"/>
        <v>0</v>
      </c>
      <c r="Y66" s="96">
        <f t="shared" si="23"/>
        <v>0</v>
      </c>
      <c r="Z66" s="96">
        <f t="shared" si="23"/>
        <v>0</v>
      </c>
      <c r="AA66" s="96">
        <f t="shared" si="23"/>
        <v>0</v>
      </c>
      <c r="AB66" s="96">
        <f t="shared" si="23"/>
        <v>0</v>
      </c>
      <c r="AC66" s="96">
        <f t="shared" si="23"/>
        <v>0</v>
      </c>
      <c r="AD66" s="96">
        <f t="shared" si="23"/>
        <v>0</v>
      </c>
      <c r="AE66" s="96">
        <f t="shared" si="23"/>
        <v>0</v>
      </c>
      <c r="AF66" s="96">
        <f t="shared" si="23"/>
        <v>0</v>
      </c>
      <c r="AG66" s="81"/>
    </row>
    <row r="67" spans="2:33" hidden="1">
      <c r="B67" s="3"/>
      <c r="C67" s="82"/>
      <c r="D67" s="82"/>
      <c r="E67" s="83" t="s">
        <v>137</v>
      </c>
      <c r="F67" s="83" t="s">
        <v>62</v>
      </c>
      <c r="G67" s="83"/>
      <c r="H67" s="97">
        <f t="shared" ref="H67:AF67" si="24">IF($G$21="Træpiller",SUM(H54:H63),H78*SUM(H54:H63)+H77*H76)</f>
        <v>87.64601795681142</v>
      </c>
      <c r="I67" s="96">
        <f t="shared" si="24"/>
        <v>65.686499811823964</v>
      </c>
      <c r="J67" s="96">
        <f t="shared" si="24"/>
        <v>80.963591905114598</v>
      </c>
      <c r="K67" s="96">
        <f t="shared" si="24"/>
        <v>65.592948219633968</v>
      </c>
      <c r="L67" s="96">
        <f t="shared" si="24"/>
        <v>60.790287603833413</v>
      </c>
      <c r="M67" s="96">
        <f t="shared" si="24"/>
        <v>62.14875463998915</v>
      </c>
      <c r="N67" s="96">
        <f t="shared" si="24"/>
        <v>61.911914923446048</v>
      </c>
      <c r="O67" s="96">
        <f t="shared" si="24"/>
        <v>58.285453966931257</v>
      </c>
      <c r="P67" s="96">
        <f t="shared" si="24"/>
        <v>56.459517196699821</v>
      </c>
      <c r="Q67" s="96">
        <f t="shared" si="24"/>
        <v>54.621949852562523</v>
      </c>
      <c r="R67" s="96">
        <f t="shared" si="24"/>
        <v>56.774572403165337</v>
      </c>
      <c r="S67" s="96">
        <f t="shared" si="24"/>
        <v>57.201814501749638</v>
      </c>
      <c r="T67" s="96">
        <f t="shared" si="24"/>
        <v>57.628330651488142</v>
      </c>
      <c r="U67" s="96">
        <f t="shared" si="24"/>
        <v>59.778775530099892</v>
      </c>
      <c r="V67" s="96">
        <f t="shared" si="24"/>
        <v>60.20378128066919</v>
      </c>
      <c r="W67" s="96">
        <f t="shared" si="24"/>
        <v>60.543042832939648</v>
      </c>
      <c r="X67" s="96">
        <f t="shared" si="24"/>
        <v>60.882104893884971</v>
      </c>
      <c r="Y67" s="96">
        <f t="shared" si="24"/>
        <v>62.945614882637052</v>
      </c>
      <c r="Z67" s="96">
        <f t="shared" si="24"/>
        <v>61.559523509771367</v>
      </c>
      <c r="AA67" s="96">
        <f t="shared" si="24"/>
        <v>63.622501371111873</v>
      </c>
      <c r="AB67" s="96">
        <f t="shared" si="24"/>
        <v>62.178606408084889</v>
      </c>
      <c r="AC67" s="96">
        <f t="shared" si="24"/>
        <v>62.458723244230313</v>
      </c>
      <c r="AD67" s="96">
        <f t="shared" si="24"/>
        <v>62.738161528301021</v>
      </c>
      <c r="AE67" s="96">
        <f t="shared" si="24"/>
        <v>63.016905285238238</v>
      </c>
      <c r="AF67" s="96">
        <f t="shared" si="24"/>
        <v>63.294938679262884</v>
      </c>
    </row>
    <row r="68" spans="2:33" hidden="1">
      <c r="B68" s="3"/>
      <c r="C68" s="3"/>
      <c r="D68" s="3"/>
      <c r="E68" s="3"/>
      <c r="F68" s="3"/>
      <c r="G68" s="3"/>
      <c r="H68" s="529"/>
      <c r="I68" s="529"/>
      <c r="J68" s="529"/>
      <c r="K68" s="529"/>
      <c r="L68" s="529"/>
      <c r="M68" s="529"/>
      <c r="N68" s="529"/>
      <c r="O68" s="529"/>
      <c r="P68" s="529"/>
      <c r="Q68" s="529"/>
      <c r="R68" s="529"/>
      <c r="S68" s="529"/>
      <c r="T68" s="529"/>
      <c r="U68" s="529"/>
      <c r="V68" s="529"/>
      <c r="W68" s="529"/>
      <c r="X68" s="529"/>
      <c r="Y68" s="529"/>
      <c r="Z68" s="529"/>
      <c r="AA68" s="529"/>
      <c r="AB68" s="529"/>
      <c r="AC68" s="529"/>
      <c r="AD68" s="529"/>
      <c r="AE68" s="529"/>
      <c r="AF68" s="529"/>
    </row>
    <row r="69" spans="2:33" hidden="1">
      <c r="B69" s="3"/>
      <c r="C69" s="3"/>
      <c r="D69" s="3"/>
      <c r="E69" s="3"/>
      <c r="F69" s="3"/>
      <c r="G69" s="3"/>
      <c r="H69" s="3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</row>
    <row r="70" spans="2:33" ht="15" hidden="1" customHeight="1">
      <c r="B70" s="3"/>
      <c r="C70" s="758" t="s">
        <v>444</v>
      </c>
      <c r="D70" s="20"/>
      <c r="E70" s="106" t="s">
        <v>423</v>
      </c>
      <c r="F70" s="106"/>
      <c r="G70" s="638">
        <f>VLOOKUP($C$3,'Tekniske data'!$C$6:$R$37,MATCH(E70,'Tekniske data'!$C$5:$R$5,0),FALSE)</f>
        <v>0.41708542713567837</v>
      </c>
      <c r="H70" s="245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106"/>
      <c r="AC70" s="106"/>
      <c r="AD70" s="106"/>
      <c r="AE70" s="106"/>
      <c r="AF70" s="106"/>
    </row>
    <row r="71" spans="2:33" hidden="1">
      <c r="B71" s="3"/>
      <c r="C71" s="759"/>
      <c r="D71" s="8"/>
      <c r="E71" s="22" t="s">
        <v>196</v>
      </c>
      <c r="F71" s="22" t="s">
        <v>431</v>
      </c>
      <c r="G71" s="625">
        <f>G28*G30*3.6/G70</f>
        <v>19.04355628177434</v>
      </c>
      <c r="H71" s="72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2"/>
      <c r="AC71" s="22"/>
      <c r="AD71" s="22"/>
      <c r="AE71" s="22"/>
      <c r="AF71" s="22"/>
    </row>
    <row r="72" spans="2:33" hidden="1">
      <c r="B72" s="3"/>
      <c r="C72" s="759"/>
      <c r="D72" s="8"/>
      <c r="E72" s="22" t="s">
        <v>348</v>
      </c>
      <c r="F72" s="22" t="s">
        <v>431</v>
      </c>
      <c r="G72" s="22"/>
      <c r="H72" s="72">
        <f>'Tilskud og afgifter'!F45*3.6</f>
        <v>0</v>
      </c>
      <c r="I72" s="22">
        <f>'Tilskud og afgifter'!G45*3.6</f>
        <v>0</v>
      </c>
      <c r="J72" s="22">
        <f>'Tilskud og afgifter'!H45*3.6</f>
        <v>0</v>
      </c>
      <c r="K72" s="22">
        <f>'Tilskud og afgifter'!I45*3.6</f>
        <v>0</v>
      </c>
      <c r="L72" s="22">
        <f>'Tilskud og afgifter'!J45*3.6</f>
        <v>0</v>
      </c>
      <c r="M72" s="22">
        <f>'Tilskud og afgifter'!K45*3.6</f>
        <v>0</v>
      </c>
      <c r="N72" s="22">
        <f>'Tilskud og afgifter'!L45*3.6</f>
        <v>0</v>
      </c>
      <c r="O72" s="22">
        <f>'Tilskud og afgifter'!M45*3.6</f>
        <v>0</v>
      </c>
      <c r="P72" s="22">
        <f>'Tilskud og afgifter'!N45*3.6</f>
        <v>0</v>
      </c>
      <c r="Q72" s="22">
        <f>'Tilskud og afgifter'!O45*3.6</f>
        <v>0</v>
      </c>
      <c r="R72" s="22">
        <f>'Tilskud og afgifter'!P45*3.6</f>
        <v>0</v>
      </c>
      <c r="S72" s="22">
        <f>'Tilskud og afgifter'!Q45*3.6</f>
        <v>0</v>
      </c>
      <c r="T72" s="22">
        <f>'Tilskud og afgifter'!R45*3.6</f>
        <v>0</v>
      </c>
      <c r="U72" s="22">
        <f>'Tilskud og afgifter'!S45*3.6</f>
        <v>0</v>
      </c>
      <c r="V72" s="22">
        <f>'Tilskud og afgifter'!T45*3.6</f>
        <v>0</v>
      </c>
      <c r="W72" s="22">
        <f>'Tilskud og afgifter'!U45*3.6</f>
        <v>0</v>
      </c>
      <c r="X72" s="22">
        <f>'Tilskud og afgifter'!V45*3.6</f>
        <v>0</v>
      </c>
      <c r="Y72" s="22">
        <f>'Tilskud og afgifter'!W45*3.6</f>
        <v>0</v>
      </c>
      <c r="Z72" s="22">
        <f>'Tilskud og afgifter'!X45*3.6</f>
        <v>0</v>
      </c>
      <c r="AA72" s="22">
        <f>'Tilskud og afgifter'!Y45*3.6</f>
        <v>0</v>
      </c>
      <c r="AB72" s="22">
        <f>'Tilskud og afgifter'!Z45*3.6</f>
        <v>0</v>
      </c>
      <c r="AC72" s="22">
        <f>'Tilskud og afgifter'!AA45*3.6</f>
        <v>0</v>
      </c>
      <c r="AD72" s="22">
        <f>'Tilskud og afgifter'!AB45*3.6</f>
        <v>0</v>
      </c>
      <c r="AE72" s="22">
        <f>'Tilskud og afgifter'!AC45*3.6</f>
        <v>0</v>
      </c>
      <c r="AF72" s="22">
        <f>'Tilskud og afgifter'!AD45*3.6</f>
        <v>0</v>
      </c>
    </row>
    <row r="73" spans="2:33" hidden="1">
      <c r="B73" s="3"/>
      <c r="C73" s="759"/>
      <c r="D73" s="8"/>
      <c r="E73" s="22" t="s">
        <v>421</v>
      </c>
      <c r="F73" s="22" t="s">
        <v>431</v>
      </c>
      <c r="G73" s="22"/>
      <c r="H73" s="68">
        <f t="shared" ref="H73:AF73" si="25">(H39+H42)*3.6/$G$70+$G$71-H72</f>
        <v>585.92740606603422</v>
      </c>
      <c r="I73" s="53">
        <f t="shared" si="25"/>
        <v>467.872471944425</v>
      </c>
      <c r="J73" s="53">
        <f t="shared" si="25"/>
        <v>610.82405983063416</v>
      </c>
      <c r="K73" s="53">
        <f t="shared" si="25"/>
        <v>606.30901700946015</v>
      </c>
      <c r="L73" s="53">
        <f t="shared" si="25"/>
        <v>599.65717802796053</v>
      </c>
      <c r="M73" s="53">
        <f t="shared" si="25"/>
        <v>597.85718581034894</v>
      </c>
      <c r="N73" s="53">
        <f t="shared" si="25"/>
        <v>596.69306438721901</v>
      </c>
      <c r="O73" s="53">
        <f t="shared" si="25"/>
        <v>595.8225159816335</v>
      </c>
      <c r="P73" s="53">
        <f t="shared" si="25"/>
        <v>595.324787445119</v>
      </c>
      <c r="Q73" s="53">
        <f t="shared" si="25"/>
        <v>594.76989197543674</v>
      </c>
      <c r="R73" s="53">
        <f t="shared" si="25"/>
        <v>596.87335590596854</v>
      </c>
      <c r="S73" s="53">
        <f t="shared" si="25"/>
        <v>598.97334862291837</v>
      </c>
      <c r="T73" s="53">
        <f t="shared" si="25"/>
        <v>601.06977313511015</v>
      </c>
      <c r="U73" s="53">
        <f t="shared" si="25"/>
        <v>603.16253330930249</v>
      </c>
      <c r="V73" s="53">
        <f t="shared" si="25"/>
        <v>605.25153386382362</v>
      </c>
      <c r="W73" s="53">
        <f t="shared" si="25"/>
        <v>606.91908205551601</v>
      </c>
      <c r="X73" s="53">
        <f t="shared" si="25"/>
        <v>608.58564970167856</v>
      </c>
      <c r="Y73" s="53">
        <f t="shared" si="25"/>
        <v>610.25110499145273</v>
      </c>
      <c r="Z73" s="53">
        <f t="shared" si="25"/>
        <v>611.91531727049164</v>
      </c>
      <c r="AA73" s="53">
        <f t="shared" si="25"/>
        <v>613.57815703222548</v>
      </c>
      <c r="AB73" s="53">
        <f t="shared" si="25"/>
        <v>614.95825143347452</v>
      </c>
      <c r="AC73" s="53">
        <f t="shared" si="25"/>
        <v>616.33508980626038</v>
      </c>
      <c r="AD73" s="53">
        <f t="shared" si="25"/>
        <v>617.70859294026786</v>
      </c>
      <c r="AE73" s="53">
        <f t="shared" si="25"/>
        <v>619.07868231442615</v>
      </c>
      <c r="AF73" s="53">
        <f t="shared" si="25"/>
        <v>620.44528009225598</v>
      </c>
    </row>
    <row r="74" spans="2:33" hidden="1">
      <c r="B74" s="3"/>
      <c r="C74" s="759"/>
      <c r="D74" s="8"/>
      <c r="E74" s="22" t="s">
        <v>435</v>
      </c>
      <c r="F74" s="22"/>
      <c r="G74" s="22"/>
      <c r="H74" s="187" t="str">
        <f t="shared" ref="H74:AF74" si="26">IF(H73&lt;H51,"JA","NEJ")</f>
        <v>NEJ</v>
      </c>
      <c r="I74" s="188" t="str">
        <f t="shared" si="26"/>
        <v>NEJ</v>
      </c>
      <c r="J74" s="188" t="str">
        <f t="shared" si="26"/>
        <v>NEJ</v>
      </c>
      <c r="K74" s="188" t="str">
        <f t="shared" si="26"/>
        <v>NEJ</v>
      </c>
      <c r="L74" s="188" t="str">
        <f t="shared" si="26"/>
        <v>NEJ</v>
      </c>
      <c r="M74" s="188" t="str">
        <f t="shared" si="26"/>
        <v>NEJ</v>
      </c>
      <c r="N74" s="188" t="str">
        <f t="shared" si="26"/>
        <v>NEJ</v>
      </c>
      <c r="O74" s="188" t="str">
        <f t="shared" si="26"/>
        <v>NEJ</v>
      </c>
      <c r="P74" s="188" t="str">
        <f t="shared" si="26"/>
        <v>NEJ</v>
      </c>
      <c r="Q74" s="188" t="str">
        <f t="shared" si="26"/>
        <v>NEJ</v>
      </c>
      <c r="R74" s="188" t="str">
        <f t="shared" si="26"/>
        <v>NEJ</v>
      </c>
      <c r="S74" s="188" t="str">
        <f t="shared" si="26"/>
        <v>NEJ</v>
      </c>
      <c r="T74" s="188" t="str">
        <f t="shared" si="26"/>
        <v>NEJ</v>
      </c>
      <c r="U74" s="188" t="str">
        <f t="shared" si="26"/>
        <v>NEJ</v>
      </c>
      <c r="V74" s="188" t="str">
        <f t="shared" si="26"/>
        <v>NEJ</v>
      </c>
      <c r="W74" s="188" t="str">
        <f t="shared" si="26"/>
        <v>NEJ</v>
      </c>
      <c r="X74" s="188" t="str">
        <f t="shared" si="26"/>
        <v>NEJ</v>
      </c>
      <c r="Y74" s="188" t="str">
        <f t="shared" si="26"/>
        <v>NEJ</v>
      </c>
      <c r="Z74" s="188" t="str">
        <f t="shared" si="26"/>
        <v>NEJ</v>
      </c>
      <c r="AA74" s="188" t="str">
        <f t="shared" si="26"/>
        <v>NEJ</v>
      </c>
      <c r="AB74" s="188" t="str">
        <f t="shared" si="26"/>
        <v>NEJ</v>
      </c>
      <c r="AC74" s="188" t="str">
        <f t="shared" si="26"/>
        <v>NEJ</v>
      </c>
      <c r="AD74" s="188" t="str">
        <f t="shared" si="26"/>
        <v>NEJ</v>
      </c>
      <c r="AE74" s="188" t="str">
        <f t="shared" si="26"/>
        <v>NEJ</v>
      </c>
      <c r="AF74" s="188" t="str">
        <f t="shared" si="26"/>
        <v>NEJ</v>
      </c>
    </row>
    <row r="75" spans="2:33" hidden="1">
      <c r="B75" s="3"/>
      <c r="C75" s="759"/>
      <c r="D75" s="8"/>
      <c r="E75" s="22" t="s">
        <v>387</v>
      </c>
      <c r="F75" s="22"/>
      <c r="G75" s="626">
        <f>VLOOKUP($C$3,'Tekniske data'!$C$6:$R$37,MATCH(E75,'Tekniske data'!$C$5:$R$5,0),FALSE)</f>
        <v>0.12574850299401197</v>
      </c>
      <c r="H75" s="7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</row>
    <row r="76" spans="2:33" hidden="1">
      <c r="B76" s="3"/>
      <c r="C76" s="759"/>
      <c r="D76" s="8"/>
      <c r="E76" s="22" t="s">
        <v>422</v>
      </c>
      <c r="F76" s="22" t="s">
        <v>432</v>
      </c>
      <c r="G76" s="22"/>
      <c r="H76" s="68">
        <f t="shared" ref="H76:AF76" si="27">$G$75*H51/3.6</f>
        <v>6.6356603758799739</v>
      </c>
      <c r="I76" s="53">
        <f t="shared" si="27"/>
        <v>6.502329409651022</v>
      </c>
      <c r="J76" s="53">
        <f t="shared" si="27"/>
        <v>9.2985467525149801</v>
      </c>
      <c r="K76" s="53">
        <f t="shared" si="27"/>
        <v>12.225548902195609</v>
      </c>
      <c r="L76" s="53">
        <f t="shared" si="27"/>
        <v>12.924151696606785</v>
      </c>
      <c r="M76" s="53">
        <f t="shared" si="27"/>
        <v>12.574850299401197</v>
      </c>
      <c r="N76" s="53">
        <f t="shared" si="27"/>
        <v>12.574850299401197</v>
      </c>
      <c r="O76" s="53">
        <f t="shared" si="27"/>
        <v>13.273453093812373</v>
      </c>
      <c r="P76" s="53">
        <f t="shared" si="27"/>
        <v>13.622754491017963</v>
      </c>
      <c r="Q76" s="53">
        <f t="shared" si="27"/>
        <v>13.972055888223551</v>
      </c>
      <c r="R76" s="53">
        <f t="shared" si="27"/>
        <v>13.622754491017963</v>
      </c>
      <c r="S76" s="53">
        <f t="shared" si="27"/>
        <v>13.622754491017963</v>
      </c>
      <c r="T76" s="53">
        <f t="shared" si="27"/>
        <v>13.622754491017963</v>
      </c>
      <c r="U76" s="53">
        <f t="shared" si="27"/>
        <v>13.273453093812373</v>
      </c>
      <c r="V76" s="53">
        <f t="shared" si="27"/>
        <v>13.273453093812373</v>
      </c>
      <c r="W76" s="53">
        <f t="shared" si="27"/>
        <v>13.273453093812373</v>
      </c>
      <c r="X76" s="53">
        <f t="shared" si="27"/>
        <v>13.273453093812373</v>
      </c>
      <c r="Y76" s="53">
        <f t="shared" si="27"/>
        <v>12.924151696606785</v>
      </c>
      <c r="Z76" s="53">
        <f t="shared" si="27"/>
        <v>13.273453093812373</v>
      </c>
      <c r="AA76" s="53">
        <f t="shared" si="27"/>
        <v>12.924151696606785</v>
      </c>
      <c r="AB76" s="53">
        <f t="shared" si="27"/>
        <v>13.273453093812373</v>
      </c>
      <c r="AC76" s="53">
        <f t="shared" si="27"/>
        <v>13.273453093812373</v>
      </c>
      <c r="AD76" s="53">
        <f t="shared" si="27"/>
        <v>13.273453093812373</v>
      </c>
      <c r="AE76" s="53">
        <f t="shared" si="27"/>
        <v>13.273453093812373</v>
      </c>
      <c r="AF76" s="53">
        <f t="shared" si="27"/>
        <v>13.273453093812373</v>
      </c>
    </row>
    <row r="77" spans="2:33" hidden="1">
      <c r="B77" s="3"/>
      <c r="C77" s="759"/>
      <c r="D77" s="8"/>
      <c r="E77" s="22" t="s">
        <v>436</v>
      </c>
      <c r="F77" s="22"/>
      <c r="G77" s="22"/>
      <c r="H77" s="640">
        <f>J77</f>
        <v>0.9</v>
      </c>
      <c r="I77" s="641">
        <f>J77</f>
        <v>0.9</v>
      </c>
      <c r="J77" s="642">
        <v>0.9</v>
      </c>
      <c r="K77" s="641">
        <f>J77</f>
        <v>0.9</v>
      </c>
      <c r="L77" s="642">
        <v>0.9</v>
      </c>
      <c r="M77" s="641">
        <f>L77+($Q$77-$L$77)/5</f>
        <v>0.9</v>
      </c>
      <c r="N77" s="641">
        <f>M77+($Q$77-$L$77)/5</f>
        <v>0.9</v>
      </c>
      <c r="O77" s="641">
        <f>N77+($Q$77-$L$77)/5</f>
        <v>0.9</v>
      </c>
      <c r="P77" s="641">
        <f>O77+($Q$77-$L$77)/5</f>
        <v>0.9</v>
      </c>
      <c r="Q77" s="642">
        <v>0.9</v>
      </c>
      <c r="R77" s="641">
        <f>Q77+($V$77-$Q$77)/5</f>
        <v>0.86</v>
      </c>
      <c r="S77" s="641">
        <f>R77+($V$77-$Q$77)/5</f>
        <v>0.82</v>
      </c>
      <c r="T77" s="641">
        <f>S77+($V$77-$Q$77)/5</f>
        <v>0.77999999999999992</v>
      </c>
      <c r="U77" s="641">
        <f>T77+($V$77-$Q$77)/5</f>
        <v>0.73999999999999988</v>
      </c>
      <c r="V77" s="642">
        <v>0.7</v>
      </c>
      <c r="W77" s="641">
        <f>V77+($AA$77-$V$77)/5</f>
        <v>0.7</v>
      </c>
      <c r="X77" s="641">
        <f>W77+($AA$77-$V$77)/5</f>
        <v>0.7</v>
      </c>
      <c r="Y77" s="641">
        <f>X77+($AA$77-$V$77)/5</f>
        <v>0.7</v>
      </c>
      <c r="Z77" s="641">
        <f>Y77+($AA$77-$V$77)/5</f>
        <v>0.7</v>
      </c>
      <c r="AA77" s="642">
        <v>0.7</v>
      </c>
      <c r="AB77" s="641">
        <f>AA77+($AF$77-$AA$77)/5</f>
        <v>0.7</v>
      </c>
      <c r="AC77" s="641">
        <f>AB77+($AF$77-$AA$77)/5</f>
        <v>0.7</v>
      </c>
      <c r="AD77" s="641">
        <f>AC77+($AF$77-$AA$77)/5</f>
        <v>0.7</v>
      </c>
      <c r="AE77" s="641">
        <f>AD77+($AF$77-$AA$77)/5</f>
        <v>0.7</v>
      </c>
      <c r="AF77" s="642">
        <v>0.7</v>
      </c>
    </row>
    <row r="78" spans="2:33" hidden="1">
      <c r="B78" s="3"/>
      <c r="C78" s="759"/>
      <c r="D78" s="8"/>
      <c r="E78" s="22" t="s">
        <v>437</v>
      </c>
      <c r="F78" s="22"/>
      <c r="G78" s="22"/>
      <c r="H78" s="640">
        <f t="shared" ref="H78:Q78" si="28">1-H77</f>
        <v>9.9999999999999978E-2</v>
      </c>
      <c r="I78" s="641">
        <f t="shared" si="28"/>
        <v>9.9999999999999978E-2</v>
      </c>
      <c r="J78" s="643">
        <f t="shared" si="28"/>
        <v>9.9999999999999978E-2</v>
      </c>
      <c r="K78" s="641">
        <f t="shared" si="28"/>
        <v>9.9999999999999978E-2</v>
      </c>
      <c r="L78" s="643">
        <f t="shared" si="28"/>
        <v>9.9999999999999978E-2</v>
      </c>
      <c r="M78" s="641">
        <f t="shared" si="28"/>
        <v>9.9999999999999978E-2</v>
      </c>
      <c r="N78" s="641">
        <f t="shared" si="28"/>
        <v>9.9999999999999978E-2</v>
      </c>
      <c r="O78" s="641">
        <f t="shared" si="28"/>
        <v>9.9999999999999978E-2</v>
      </c>
      <c r="P78" s="641">
        <f t="shared" si="28"/>
        <v>9.9999999999999978E-2</v>
      </c>
      <c r="Q78" s="643">
        <f t="shared" si="28"/>
        <v>9.9999999999999978E-2</v>
      </c>
      <c r="R78" s="641">
        <f t="shared" ref="R78:AF78" si="29">1-R77</f>
        <v>0.14000000000000001</v>
      </c>
      <c r="S78" s="641">
        <f t="shared" si="29"/>
        <v>0.18000000000000005</v>
      </c>
      <c r="T78" s="641">
        <f t="shared" si="29"/>
        <v>0.22000000000000008</v>
      </c>
      <c r="U78" s="641">
        <f t="shared" si="29"/>
        <v>0.26000000000000012</v>
      </c>
      <c r="V78" s="643">
        <f t="shared" si="29"/>
        <v>0.30000000000000004</v>
      </c>
      <c r="W78" s="641">
        <f t="shared" si="29"/>
        <v>0.30000000000000004</v>
      </c>
      <c r="X78" s="641">
        <f t="shared" si="29"/>
        <v>0.30000000000000004</v>
      </c>
      <c r="Y78" s="641">
        <f t="shared" si="29"/>
        <v>0.30000000000000004</v>
      </c>
      <c r="Z78" s="641">
        <f t="shared" si="29"/>
        <v>0.30000000000000004</v>
      </c>
      <c r="AA78" s="643">
        <f t="shared" si="29"/>
        <v>0.30000000000000004</v>
      </c>
      <c r="AB78" s="641">
        <f t="shared" si="29"/>
        <v>0.30000000000000004</v>
      </c>
      <c r="AC78" s="641">
        <f t="shared" si="29"/>
        <v>0.30000000000000004</v>
      </c>
      <c r="AD78" s="641">
        <f t="shared" si="29"/>
        <v>0.30000000000000004</v>
      </c>
      <c r="AE78" s="641">
        <f t="shared" si="29"/>
        <v>0.30000000000000004</v>
      </c>
      <c r="AF78" s="643">
        <f t="shared" si="29"/>
        <v>0.30000000000000004</v>
      </c>
    </row>
    <row r="79" spans="2:33" hidden="1">
      <c r="B79" s="3"/>
      <c r="C79" s="764"/>
      <c r="D79" s="19"/>
      <c r="E79" s="23" t="s">
        <v>447</v>
      </c>
      <c r="F79" s="23" t="s">
        <v>432</v>
      </c>
      <c r="G79" s="23"/>
      <c r="H79" s="233">
        <f>H55+(H67-SUM(H54:H63))</f>
        <v>115.3321360024256</v>
      </c>
      <c r="I79" s="240">
        <f t="shared" ref="I79:AF79" si="30">I55+(I67-SUM(I54:I63))</f>
        <v>91.313939465246932</v>
      </c>
      <c r="J79" s="240">
        <f t="shared" si="30"/>
        <v>120.39734337969858</v>
      </c>
      <c r="K79" s="240">
        <f t="shared" si="30"/>
        <v>119.47876097008046</v>
      </c>
      <c r="L79" s="240">
        <f t="shared" si="30"/>
        <v>118.12544882620389</v>
      </c>
      <c r="M79" s="240">
        <f t="shared" si="30"/>
        <v>117.75924162639764</v>
      </c>
      <c r="N79" s="240">
        <f t="shared" si="30"/>
        <v>117.52240190985454</v>
      </c>
      <c r="O79" s="240">
        <f t="shared" si="30"/>
        <v>117.34528942526374</v>
      </c>
      <c r="P79" s="240">
        <f t="shared" si="30"/>
        <v>117.24402689099431</v>
      </c>
      <c r="Q79" s="240">
        <f t="shared" si="30"/>
        <v>117.13113378281899</v>
      </c>
      <c r="R79" s="240">
        <f t="shared" si="30"/>
        <v>117.55908209745982</v>
      </c>
      <c r="S79" s="240">
        <f t="shared" si="30"/>
        <v>117.98632419604412</v>
      </c>
      <c r="T79" s="240">
        <f t="shared" si="30"/>
        <v>118.41284034578263</v>
      </c>
      <c r="U79" s="240">
        <f t="shared" si="30"/>
        <v>118.83861098843238</v>
      </c>
      <c r="V79" s="240">
        <f t="shared" si="30"/>
        <v>119.26361673900168</v>
      </c>
      <c r="W79" s="240">
        <f t="shared" si="30"/>
        <v>119.60287829127213</v>
      </c>
      <c r="X79" s="240">
        <f t="shared" si="30"/>
        <v>119.94194035221746</v>
      </c>
      <c r="Y79" s="240">
        <f t="shared" si="30"/>
        <v>120.28077610500753</v>
      </c>
      <c r="Z79" s="240">
        <f t="shared" si="30"/>
        <v>120.61935896810385</v>
      </c>
      <c r="AA79" s="240">
        <f t="shared" si="30"/>
        <v>120.95766259348235</v>
      </c>
      <c r="AB79" s="240">
        <f t="shared" si="30"/>
        <v>121.23844186641738</v>
      </c>
      <c r="AC79" s="240">
        <f t="shared" si="30"/>
        <v>121.5185587025628</v>
      </c>
      <c r="AD79" s="240">
        <f t="shared" si="30"/>
        <v>121.79799698663349</v>
      </c>
      <c r="AE79" s="240">
        <f t="shared" si="30"/>
        <v>122.07674074357074</v>
      </c>
      <c r="AF79" s="240">
        <f t="shared" si="30"/>
        <v>122.35477413759537</v>
      </c>
    </row>
    <row r="80" spans="2:33" hidden="1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</row>
    <row r="81" spans="2:32" hidden="1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</row>
    <row r="82" spans="2:32" hidden="1"/>
  </sheetData>
  <sheetProtection algorithmName="SHA-512" hashValue="kBg+MXv6jIJNCpR0G99w6sjqhRv86y5y8tC06PSAUIy9KK5XxBjhqNsVRPcEaQqkcRNQ+/6PVetxeeLIZwxg6g==" saltValue="QDCM+g7kDX/jNfWJwoGeag==" spinCount="100000" sheet="1" objects="1" scenarios="1"/>
  <mergeCells count="6">
    <mergeCell ref="C70:C79"/>
    <mergeCell ref="D32:D37"/>
    <mergeCell ref="C39:C51"/>
    <mergeCell ref="D41:D50"/>
    <mergeCell ref="C52:C63"/>
    <mergeCell ref="D52:D63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0000000}">
          <x14:formula1>
            <xm:f>'Brændsels- og elpriser'!$E$12:$Q$12</xm:f>
          </x14:formula1>
          <xm:sqref>W21</xm:sqref>
        </x14:dataValidation>
        <x14:dataValidation type="list" allowBlank="1" showInputMessage="1" showErrorMessage="1" xr:uid="{00000000-0002-0000-0D00-000001000000}">
          <x14:formula1>
            <xm:f>Admin!$C$4:$C$6</xm:f>
          </x14:formula1>
          <xm:sqref>W22</xm:sqref>
        </x14:dataValidation>
        <x14:dataValidation type="list" allowBlank="1" showInputMessage="1" showErrorMessage="1" xr:uid="{00000000-0002-0000-0D00-000002000000}">
          <x14:formula1>
            <xm:f>Admin!$D$4:$D$5</xm:f>
          </x14:formula1>
          <xm:sqref>I12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E49490"/>
  </sheetPr>
  <dimension ref="A1:AG71"/>
  <sheetViews>
    <sheetView topLeftCell="A72" zoomScale="80" zoomScaleNormal="80" workbookViewId="0">
      <selection sqref="A1:XFD71"/>
    </sheetView>
  </sheetViews>
  <sheetFormatPr defaultColWidth="9.109375" defaultRowHeight="14.4"/>
  <cols>
    <col min="1" max="2" width="2.6640625" style="1" customWidth="1"/>
    <col min="3" max="3" width="20.5546875" style="1" customWidth="1"/>
    <col min="4" max="4" width="7.44140625" style="1" customWidth="1"/>
    <col min="5" max="5" width="18.5546875" style="1" customWidth="1"/>
    <col min="6" max="7" width="13.88671875" style="1" customWidth="1"/>
    <col min="8" max="8" width="11.33203125" style="1" customWidth="1"/>
    <col min="9" max="9" width="11.5546875" style="1" bestFit="1" customWidth="1"/>
    <col min="10" max="10" width="12.33203125" style="1" customWidth="1"/>
    <col min="11" max="11" width="11.5546875" style="1" bestFit="1" customWidth="1"/>
    <col min="12" max="12" width="11.88671875" style="1" customWidth="1"/>
    <col min="13" max="32" width="11.5546875" style="1" bestFit="1" customWidth="1"/>
    <col min="33" max="33" width="2.6640625" style="3" customWidth="1"/>
    <col min="34" max="16384" width="9.109375" style="1"/>
  </cols>
  <sheetData>
    <row r="1" spans="2:32" hidden="1"/>
    <row r="2" spans="2:32" hidden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2:32" ht="20.399999999999999" hidden="1" thickBot="1">
      <c r="B3" s="3"/>
      <c r="C3" s="2" t="s">
        <v>161</v>
      </c>
      <c r="D3" s="2" t="str">
        <f>VLOOKUP(C3,'Tekniske data'!C6:S29,MATCH("Titel",'Tekniske data'!C5:S5,0),FALSE)</f>
        <v>Avedøreværket blok 2, hovedkedel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2:32" ht="15" hidden="1" thickTop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2:32" hidden="1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spans="2:32" hidden="1">
      <c r="B6" s="3"/>
      <c r="C6" s="51" t="s">
        <v>39</v>
      </c>
      <c r="D6" s="42" t="s">
        <v>195</v>
      </c>
      <c r="E6" s="42"/>
      <c r="F6" s="3"/>
      <c r="G6" s="55" t="s">
        <v>45</v>
      </c>
      <c r="H6" s="55"/>
      <c r="I6" s="55"/>
      <c r="J6" s="3"/>
      <c r="K6" s="50"/>
      <c r="L6" s="55" t="s">
        <v>142</v>
      </c>
      <c r="M6" s="5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2:32" hidden="1">
      <c r="B7" s="3"/>
      <c r="C7" s="36"/>
      <c r="D7" s="20"/>
      <c r="E7" s="37"/>
      <c r="F7" s="3"/>
      <c r="G7" s="62"/>
      <c r="H7" s="58"/>
      <c r="I7" s="59"/>
      <c r="J7" s="3"/>
      <c r="K7" s="6"/>
      <c r="L7" s="138" t="s">
        <v>33</v>
      </c>
      <c r="M7" s="139" t="s">
        <v>34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</row>
    <row r="8" spans="2:32" hidden="1">
      <c r="B8" s="3"/>
      <c r="C8" s="52" t="s">
        <v>58</v>
      </c>
      <c r="D8" s="22"/>
      <c r="E8" s="70">
        <f>Sammenligning!G10</f>
        <v>2019</v>
      </c>
      <c r="F8" s="34"/>
      <c r="G8" s="52" t="s">
        <v>326</v>
      </c>
      <c r="H8" s="8"/>
      <c r="I8" s="60">
        <f>VLOOKUP($C$3,'Tekniske data'!$C$6:$R$37,MATCH(G8,'Tekniske data'!$C$5:$R$5,0),FALSE)</f>
        <v>2001</v>
      </c>
      <c r="J8" s="3"/>
      <c r="K8" s="6"/>
      <c r="L8" s="140">
        <v>24</v>
      </c>
      <c r="M8" s="141">
        <v>298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</row>
    <row r="9" spans="2:32" hidden="1">
      <c r="B9" s="3"/>
      <c r="C9" s="52" t="s">
        <v>336</v>
      </c>
      <c r="D9" s="22"/>
      <c r="E9" s="71">
        <f>Sammenligning!G11</f>
        <v>0.04</v>
      </c>
      <c r="F9" s="34"/>
      <c r="G9" s="52" t="s">
        <v>46</v>
      </c>
      <c r="H9" s="24"/>
      <c r="I9" s="61">
        <v>30</v>
      </c>
      <c r="J9" s="3"/>
      <c r="K9" s="6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 spans="2:32" hidden="1">
      <c r="B10" s="3"/>
      <c r="C10" s="52" t="s">
        <v>60</v>
      </c>
      <c r="D10" s="22"/>
      <c r="E10" s="70" t="str">
        <f>Sammenligning!G13</f>
        <v>ENS's priser fra 2019</v>
      </c>
      <c r="F10" s="35"/>
      <c r="G10" s="72" t="s">
        <v>145</v>
      </c>
      <c r="H10" s="8"/>
      <c r="I10" s="60">
        <f>VLOOKUP($C$3,'Tekniske data'!$C$6:$R$37,MATCH(G10,'Tekniske data'!$C$5:$R$5,0),FALSE)</f>
        <v>341</v>
      </c>
      <c r="J10" s="3"/>
      <c r="K10" s="6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 spans="2:32" hidden="1">
      <c r="B11" s="3"/>
      <c r="C11" s="52" t="s">
        <v>138</v>
      </c>
      <c r="D11" s="8"/>
      <c r="E11" s="112">
        <f>VLOOKUP(E8,Inflation,2,FALSE)/VLOOKUP(2014,Inflation,2,FALSE)</f>
        <v>1.0837932575720344</v>
      </c>
      <c r="F11" s="34"/>
      <c r="G11" s="459"/>
      <c r="H11" s="460"/>
      <c r="I11" s="461"/>
      <c r="J11" s="3"/>
      <c r="K11" s="6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 spans="2:32" hidden="1">
      <c r="B12" s="3"/>
      <c r="C12" s="52" t="s">
        <v>307</v>
      </c>
      <c r="D12" s="8"/>
      <c r="E12" s="71">
        <f>Sammenligning!G15</f>
        <v>1.05</v>
      </c>
      <c r="F12" s="35"/>
      <c r="G12" s="457"/>
      <c r="H12" s="457"/>
      <c r="I12" s="458"/>
      <c r="J12" s="3"/>
      <c r="K12" s="6"/>
      <c r="L12" s="178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</row>
    <row r="13" spans="2:32" hidden="1">
      <c r="B13" s="3"/>
      <c r="C13" s="173" t="s">
        <v>154</v>
      </c>
      <c r="D13" s="19"/>
      <c r="E13" s="177">
        <v>7.42</v>
      </c>
      <c r="F13" s="34"/>
      <c r="G13" s="6"/>
      <c r="H13" s="6"/>
      <c r="I13" s="6"/>
      <c r="J13" s="3"/>
      <c r="K13" s="6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idden="1">
      <c r="B14" s="3"/>
      <c r="C14" s="6"/>
      <c r="D14" s="6"/>
      <c r="E14" s="6"/>
      <c r="F14" s="34"/>
      <c r="G14" s="34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2:32" hidden="1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2:32" hidden="1">
      <c r="B16" s="3"/>
      <c r="C16" s="18"/>
      <c r="D16" s="18"/>
      <c r="E16" s="18"/>
      <c r="F16" s="18"/>
      <c r="G16" s="179">
        <f>I8</f>
        <v>2001</v>
      </c>
      <c r="H16" s="180">
        <v>2016</v>
      </c>
      <c r="I16" s="18">
        <v>2017</v>
      </c>
      <c r="J16" s="18">
        <v>2018</v>
      </c>
      <c r="K16" s="18">
        <v>2019</v>
      </c>
      <c r="L16" s="18">
        <v>2020</v>
      </c>
      <c r="M16" s="18">
        <v>2021</v>
      </c>
      <c r="N16" s="18">
        <v>2022</v>
      </c>
      <c r="O16" s="18">
        <v>2023</v>
      </c>
      <c r="P16" s="18">
        <v>2024</v>
      </c>
      <c r="Q16" s="18">
        <v>2025</v>
      </c>
      <c r="R16" s="18">
        <v>2026</v>
      </c>
      <c r="S16" s="18">
        <v>2027</v>
      </c>
      <c r="T16" s="18">
        <v>2028</v>
      </c>
      <c r="U16" s="18">
        <v>2029</v>
      </c>
      <c r="V16" s="18">
        <v>2030</v>
      </c>
      <c r="W16" s="18">
        <v>2031</v>
      </c>
      <c r="X16" s="18">
        <v>2032</v>
      </c>
      <c r="Y16" s="18">
        <v>2033</v>
      </c>
      <c r="Z16" s="18">
        <v>2034</v>
      </c>
      <c r="AA16" s="18">
        <v>2035</v>
      </c>
      <c r="AB16" s="18">
        <v>2036</v>
      </c>
      <c r="AC16" s="18">
        <v>2037</v>
      </c>
      <c r="AD16" s="18">
        <v>2038</v>
      </c>
      <c r="AE16" s="18">
        <v>2039</v>
      </c>
      <c r="AF16" s="18">
        <v>2040</v>
      </c>
    </row>
    <row r="17" spans="2:32" hidden="1">
      <c r="B17" s="3"/>
      <c r="C17" s="31"/>
      <c r="D17" s="31"/>
      <c r="E17" s="31"/>
      <c r="F17" s="31"/>
      <c r="G17" s="74"/>
      <c r="H17" s="89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</row>
    <row r="18" spans="2:32" hidden="1">
      <c r="B18" s="3"/>
      <c r="C18" s="31"/>
      <c r="D18" s="31"/>
      <c r="E18" s="31"/>
      <c r="F18" s="31"/>
      <c r="G18" s="74"/>
      <c r="H18" s="89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</row>
    <row r="19" spans="2:32" hidden="1">
      <c r="B19" s="3"/>
      <c r="C19" s="131" t="s">
        <v>51</v>
      </c>
      <c r="D19" s="31"/>
      <c r="E19" s="22" t="s">
        <v>2</v>
      </c>
      <c r="F19" s="22" t="s">
        <v>30</v>
      </c>
      <c r="G19" s="85">
        <f>VLOOKUP($C$3,'Tekniske data'!$C$6:$R$37,MATCH(E19,'Tekniske data'!$C$5:$R$5,0),FALSE)*E13*E11</f>
        <v>19598339.51206075</v>
      </c>
      <c r="H19" s="72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65"/>
      <c r="X19" s="21"/>
      <c r="Y19" s="21"/>
      <c r="Z19" s="21"/>
      <c r="AA19" s="21"/>
      <c r="AB19" s="21"/>
      <c r="AC19" s="21"/>
      <c r="AD19" s="21"/>
      <c r="AE19" s="21"/>
      <c r="AF19" s="21"/>
    </row>
    <row r="20" spans="2:32" hidden="1">
      <c r="B20" s="3"/>
      <c r="C20" s="31"/>
      <c r="D20" s="31"/>
      <c r="E20" s="22" t="s">
        <v>29</v>
      </c>
      <c r="F20" s="22" t="s">
        <v>10</v>
      </c>
      <c r="G20" s="85">
        <f>G19*$I$10</f>
        <v>6683033773.6127157</v>
      </c>
      <c r="H20" s="72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65"/>
      <c r="X20" s="21"/>
      <c r="Y20" s="21"/>
      <c r="Z20" s="21"/>
      <c r="AA20" s="21"/>
      <c r="AB20" s="21"/>
      <c r="AC20" s="21"/>
      <c r="AD20" s="21"/>
      <c r="AE20" s="21"/>
      <c r="AF20" s="21"/>
    </row>
    <row r="21" spans="2:32" hidden="1">
      <c r="B21" s="3"/>
      <c r="C21" s="31"/>
      <c r="D21" s="31"/>
      <c r="E21" s="22" t="s">
        <v>20</v>
      </c>
      <c r="F21" s="22"/>
      <c r="G21" s="175" t="str">
        <f>VLOOKUP($C$3,'Tekniske data'!$C$6:$R$37,MATCH(E21,'Tekniske data'!$C$5:$R$5,0),FALSE)</f>
        <v>Træpiller</v>
      </c>
      <c r="H21" s="72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73"/>
      <c r="X21" s="21"/>
      <c r="Y21" s="21"/>
      <c r="Z21" s="21"/>
      <c r="AA21" s="21"/>
      <c r="AB21" s="21"/>
      <c r="AC21" s="21"/>
      <c r="AD21" s="21"/>
      <c r="AE21" s="21"/>
      <c r="AF21" s="21"/>
    </row>
    <row r="22" spans="2:32" hidden="1">
      <c r="B22" s="3"/>
      <c r="C22" s="31"/>
      <c r="D22" s="31"/>
      <c r="E22" s="22" t="s">
        <v>22</v>
      </c>
      <c r="F22" s="22"/>
      <c r="G22" s="175" t="str">
        <f>VLOOKUP($C$3,'Tekniske data'!$C$6:$R$37,MATCH(E22,'Tekniske data'!$C$5:$R$5,0),FALSE)</f>
        <v>Udtag</v>
      </c>
      <c r="H22" s="72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158"/>
      <c r="X22" s="21"/>
      <c r="Y22" s="21"/>
      <c r="Z22" s="21"/>
      <c r="AA22" s="21"/>
      <c r="AB22" s="21"/>
      <c r="AC22" s="21"/>
      <c r="AD22" s="21"/>
      <c r="AE22" s="21"/>
      <c r="AF22" s="21"/>
    </row>
    <row r="23" spans="2:32" hidden="1">
      <c r="B23" s="3"/>
      <c r="C23" s="32"/>
      <c r="D23" s="32"/>
      <c r="E23" s="23"/>
      <c r="F23" s="23"/>
      <c r="G23" s="77"/>
      <c r="H23" s="88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</row>
    <row r="24" spans="2:32" hidden="1">
      <c r="B24" s="3"/>
      <c r="C24" s="65" t="s">
        <v>197</v>
      </c>
      <c r="D24" s="56"/>
      <c r="E24" s="22" t="s">
        <v>5</v>
      </c>
      <c r="F24" s="22" t="s">
        <v>12</v>
      </c>
      <c r="G24" s="60"/>
      <c r="H24" s="92">
        <f>VLOOKUP($C$3,'Samlet hovedstaden -alle værker'!$C$278:$AC$295,MATCH(H$16,'Samlet hovedstaden -alle værker'!$C$277:$AC$277,0),FALSE)*1000</f>
        <v>8574569.0982208252</v>
      </c>
      <c r="I24" s="92">
        <f>VLOOKUP($C$3,'Samlet hovedstaden -alle værker'!$C$278:$AC$295,MATCH(I$16,'Samlet hovedstaden -alle værker'!$C$277:$AC$277,0),FALSE)*1000</f>
        <v>8574569.0982208252</v>
      </c>
      <c r="J24" s="92">
        <f>VLOOKUP($C$3,'Samlet hovedstaden -alle værker'!$C$278:$AC$295,MATCH(J$16,'Samlet hovedstaden -alle værker'!$C$277:$AC$277,0),FALSE)*1000</f>
        <v>8574569.0982208252</v>
      </c>
      <c r="K24" s="92">
        <f>VLOOKUP($C$3,'Samlet hovedstaden -alle værker'!$C$278:$AC$295,MATCH(K$16,'Samlet hovedstaden -alle værker'!$C$277:$AC$277,0),FALSE)*1000</f>
        <v>8574569.0982208252</v>
      </c>
      <c r="L24" s="92">
        <f>VLOOKUP($C$3,'Samlet hovedstaden -alle værker'!$C$278:$AC$295,MATCH(L$16,'Samlet hovedstaden -alle værker'!$C$277:$AC$277,0),FALSE)*1000</f>
        <v>7029055.6020355225</v>
      </c>
      <c r="M24" s="92">
        <f>VLOOKUP($C$3,'Samlet hovedstaden -alle værker'!$C$278:$AC$295,MATCH(M$16,'Samlet hovedstaden -alle værker'!$C$277:$AC$277,0),FALSE)*1000</f>
        <v>6877392.9789337162</v>
      </c>
      <c r="N24" s="92">
        <f>VLOOKUP($C$3,'Samlet hovedstaden -alle værker'!$C$278:$AC$295,MATCH(N$16,'Samlet hovedstaden -alle værker'!$C$277:$AC$277,0),FALSE)*1000</f>
        <v>6725730.3558319099</v>
      </c>
      <c r="O24" s="92">
        <f>VLOOKUP($C$3,'Samlet hovedstaden -alle værker'!$C$278:$AC$295,MATCH(O$16,'Samlet hovedstaden -alle værker'!$C$277:$AC$277,0),FALSE)*1000</f>
        <v>6574067.7327301037</v>
      </c>
      <c r="P24" s="92">
        <f>VLOOKUP($C$3,'Samlet hovedstaden -alle værker'!$C$278:$AC$295,MATCH(P$16,'Samlet hovedstaden -alle værker'!$C$277:$AC$277,0),FALSE)*1000</f>
        <v>6422405.1096282974</v>
      </c>
      <c r="Q24" s="92">
        <f>VLOOKUP($C$3,'Samlet hovedstaden -alle værker'!$C$278:$AC$295,MATCH(Q$16,'Samlet hovedstaden -alle værker'!$C$277:$AC$277,0),FALSE)*1000</f>
        <v>6270742.4865264893</v>
      </c>
      <c r="R24" s="92">
        <f>VLOOKUP($C$3,'Samlet hovedstaden -alle værker'!$C$278:$AC$295,MATCH(R$16,'Samlet hovedstaden -alle værker'!$C$277:$AC$277,0),FALSE)*1000</f>
        <v>6234810.2346527101</v>
      </c>
      <c r="S24" s="92">
        <f>VLOOKUP($C$3,'Samlet hovedstaden -alle værker'!$C$278:$AC$295,MATCH(S$16,'Samlet hovedstaden -alle værker'!$C$277:$AC$277,0),FALSE)*1000</f>
        <v>6198877.982778931</v>
      </c>
      <c r="T24" s="92">
        <f>VLOOKUP($C$3,'Samlet hovedstaden -alle værker'!$C$278:$AC$295,MATCH(T$16,'Samlet hovedstaden -alle værker'!$C$277:$AC$277,0),FALSE)*1000</f>
        <v>6162945.7309051519</v>
      </c>
      <c r="U24" s="92">
        <f>VLOOKUP($C$3,'Samlet hovedstaden -alle værker'!$C$278:$AC$295,MATCH(U$16,'Samlet hovedstaden -alle værker'!$C$277:$AC$277,0),FALSE)*1000</f>
        <v>6127013.4790313728</v>
      </c>
      <c r="V24" s="92">
        <f>VLOOKUP($C$3,'Samlet hovedstaden -alle værker'!$C$278:$AC$295,MATCH(V$16,'Samlet hovedstaden -alle værker'!$C$277:$AC$277,0),FALSE)*1000</f>
        <v>6091081.2271575937</v>
      </c>
      <c r="W24" s="92">
        <f>VLOOKUP($C$3,'Samlet hovedstaden -alle værker'!$C$278:$AC$295,MATCH(W$16,'Samlet hovedstaden -alle værker'!$C$277:$AC$277,0),FALSE)*1000</f>
        <v>6191056.2659912109</v>
      </c>
      <c r="X24" s="92">
        <f>VLOOKUP($C$3,'Samlet hovedstaden -alle værker'!$C$278:$AC$295,MATCH(X$16,'Samlet hovedstaden -alle værker'!$C$277:$AC$277,0),FALSE)*1000</f>
        <v>6191056.2659912109</v>
      </c>
      <c r="Y24" s="92">
        <f>VLOOKUP($C$3,'Samlet hovedstaden -alle værker'!$C$278:$AC$295,MATCH(Y$16,'Samlet hovedstaden -alle værker'!$C$277:$AC$277,0),FALSE)*1000</f>
        <v>6191056.2659912109</v>
      </c>
      <c r="Z24" s="92">
        <f>VLOOKUP($C$3,'Samlet hovedstaden -alle værker'!$C$278:$AC$295,MATCH(Z$16,'Samlet hovedstaden -alle værker'!$C$277:$AC$277,0),FALSE)*1000</f>
        <v>6191056.2659912109</v>
      </c>
      <c r="AA24" s="92">
        <f>VLOOKUP($C$3,'Samlet hovedstaden -alle værker'!$C$278:$AC$295,MATCH(AA$16,'Samlet hovedstaden -alle værker'!$C$277:$AC$277,0),FALSE)*1000</f>
        <v>6191056.2659912109</v>
      </c>
      <c r="AB24" s="92">
        <f>VLOOKUP($C$3,'Samlet hovedstaden -alle værker'!$C$278:$AC$295,MATCH(AB$16,'Samlet hovedstaden -alle værker'!$C$277:$AC$277,0),FALSE)*1000</f>
        <v>6124097.2970123291</v>
      </c>
      <c r="AC24" s="92">
        <f>VLOOKUP($C$3,'Samlet hovedstaden -alle værker'!$C$278:$AC$295,MATCH(AC$16,'Samlet hovedstaden -alle værker'!$C$277:$AC$277,0),FALSE)*1000</f>
        <v>6057138.3280334473</v>
      </c>
      <c r="AD24" s="92">
        <f>VLOOKUP($C$3,'Samlet hovedstaden -alle værker'!$C$278:$AC$295,MATCH(AD$16,'Samlet hovedstaden -alle værker'!$C$277:$AC$277,0),FALSE)*1000</f>
        <v>5990179.3590545654</v>
      </c>
      <c r="AE24" s="92">
        <f>VLOOKUP($C$3,'Samlet hovedstaden -alle værker'!$C$278:$AC$295,MATCH(AE$16,'Samlet hovedstaden -alle værker'!$C$277:$AC$277,0),FALSE)*1000</f>
        <v>5923220.3900756836</v>
      </c>
      <c r="AF24" s="92">
        <f>VLOOKUP($C$3,'Samlet hovedstaden -alle værker'!$C$278:$AC$295,MATCH(AF$16,'Samlet hovedstaden -alle værker'!$C$277:$AC$277,0),FALSE)*1000</f>
        <v>5856261.4210968018</v>
      </c>
    </row>
    <row r="25" spans="2:32" hidden="1">
      <c r="B25" s="3"/>
      <c r="C25" s="56"/>
      <c r="D25" s="56"/>
      <c r="E25" s="22" t="s">
        <v>155</v>
      </c>
      <c r="F25" s="22"/>
      <c r="G25" s="60"/>
      <c r="H25" s="69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</row>
    <row r="26" spans="2:32" hidden="1">
      <c r="B26" s="3"/>
      <c r="C26" s="58"/>
      <c r="D26" s="58"/>
      <c r="E26" s="106"/>
      <c r="F26" s="106"/>
      <c r="G26" s="107"/>
      <c r="H26" s="108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</row>
    <row r="27" spans="2:32" hidden="1">
      <c r="B27" s="3"/>
      <c r="C27" s="56"/>
      <c r="D27" s="56"/>
      <c r="E27" s="22" t="s">
        <v>173</v>
      </c>
      <c r="F27" s="22" t="s">
        <v>147</v>
      </c>
      <c r="G27" s="126">
        <f>VLOOKUP($C$3,'Tekniske data'!$C$6:$R$37,MATCH(E27,'Tekniske data'!$C$5:$R$5,0),FALSE)*$E$11*I10*E13</f>
        <v>186731826.02741411</v>
      </c>
      <c r="H27" s="69">
        <f t="shared" ref="H27:W37" si="0">G27</f>
        <v>186731826.02741411</v>
      </c>
      <c r="I27" s="73">
        <f t="shared" si="0"/>
        <v>186731826.02741411</v>
      </c>
      <c r="J27" s="73">
        <f t="shared" si="0"/>
        <v>186731826.02741411</v>
      </c>
      <c r="K27" s="73">
        <f t="shared" si="0"/>
        <v>186731826.02741411</v>
      </c>
      <c r="L27" s="73">
        <f t="shared" si="0"/>
        <v>186731826.02741411</v>
      </c>
      <c r="M27" s="73">
        <f t="shared" si="0"/>
        <v>186731826.02741411</v>
      </c>
      <c r="N27" s="73">
        <f t="shared" si="0"/>
        <v>186731826.02741411</v>
      </c>
      <c r="O27" s="73">
        <f t="shared" si="0"/>
        <v>186731826.02741411</v>
      </c>
      <c r="P27" s="73">
        <f t="shared" si="0"/>
        <v>186731826.02741411</v>
      </c>
      <c r="Q27" s="73">
        <f t="shared" si="0"/>
        <v>186731826.02741411</v>
      </c>
      <c r="R27" s="73">
        <f t="shared" si="0"/>
        <v>186731826.02741411</v>
      </c>
      <c r="S27" s="73">
        <f t="shared" si="0"/>
        <v>186731826.02741411</v>
      </c>
      <c r="T27" s="73">
        <f t="shared" si="0"/>
        <v>186731826.02741411</v>
      </c>
      <c r="U27" s="73">
        <f t="shared" si="0"/>
        <v>186731826.02741411</v>
      </c>
      <c r="V27" s="73">
        <f t="shared" si="0"/>
        <v>186731826.02741411</v>
      </c>
      <c r="W27" s="73">
        <f t="shared" si="0"/>
        <v>186731826.02741411</v>
      </c>
      <c r="X27" s="73">
        <f t="shared" ref="X27:AB37" si="1">W27</f>
        <v>186731826.02741411</v>
      </c>
      <c r="Y27" s="73">
        <f t="shared" si="1"/>
        <v>186731826.02741411</v>
      </c>
      <c r="Z27" s="73">
        <f t="shared" si="1"/>
        <v>186731826.02741411</v>
      </c>
      <c r="AA27" s="73">
        <f t="shared" si="1"/>
        <v>186731826.02741411</v>
      </c>
      <c r="AB27" s="73">
        <f>AA27</f>
        <v>186731826.02741411</v>
      </c>
      <c r="AC27" s="73">
        <f t="shared" ref="AC27:AF37" si="2">AB27</f>
        <v>186731826.02741411</v>
      </c>
      <c r="AD27" s="73">
        <f t="shared" si="2"/>
        <v>186731826.02741411</v>
      </c>
      <c r="AE27" s="73">
        <f t="shared" si="2"/>
        <v>186731826.02741411</v>
      </c>
      <c r="AF27" s="73">
        <f t="shared" si="2"/>
        <v>186731826.02741411</v>
      </c>
    </row>
    <row r="28" spans="2:32" hidden="1">
      <c r="B28" s="3"/>
      <c r="C28" s="56"/>
      <c r="D28" s="56"/>
      <c r="E28" s="22" t="s">
        <v>196</v>
      </c>
      <c r="F28" s="22" t="s">
        <v>146</v>
      </c>
      <c r="G28" s="127">
        <f>VLOOKUP($C$3,'Tekniske data'!$C$6:$R$37,MATCH(E28,'Tekniske data'!$C$5:$R$5,0),FALSE)*$E$11</f>
        <v>5.7728579638020614</v>
      </c>
      <c r="H28" s="110">
        <f t="shared" si="0"/>
        <v>5.7728579638020614</v>
      </c>
      <c r="I28" s="111">
        <f t="shared" si="0"/>
        <v>5.7728579638020614</v>
      </c>
      <c r="J28" s="111">
        <f t="shared" si="0"/>
        <v>5.7728579638020614</v>
      </c>
      <c r="K28" s="111">
        <f t="shared" si="0"/>
        <v>5.7728579638020614</v>
      </c>
      <c r="L28" s="111">
        <f t="shared" si="0"/>
        <v>5.7728579638020614</v>
      </c>
      <c r="M28" s="111">
        <f t="shared" si="0"/>
        <v>5.7728579638020614</v>
      </c>
      <c r="N28" s="111">
        <f t="shared" si="0"/>
        <v>5.7728579638020614</v>
      </c>
      <c r="O28" s="111">
        <f t="shared" si="0"/>
        <v>5.7728579638020614</v>
      </c>
      <c r="P28" s="111">
        <f t="shared" si="0"/>
        <v>5.7728579638020614</v>
      </c>
      <c r="Q28" s="111">
        <f t="shared" si="0"/>
        <v>5.7728579638020614</v>
      </c>
      <c r="R28" s="111">
        <f t="shared" si="0"/>
        <v>5.7728579638020614</v>
      </c>
      <c r="S28" s="111">
        <f t="shared" si="0"/>
        <v>5.7728579638020614</v>
      </c>
      <c r="T28" s="111">
        <f t="shared" si="0"/>
        <v>5.7728579638020614</v>
      </c>
      <c r="U28" s="111">
        <f t="shared" si="0"/>
        <v>5.7728579638020614</v>
      </c>
      <c r="V28" s="111">
        <f t="shared" si="0"/>
        <v>5.7728579638020614</v>
      </c>
      <c r="W28" s="111">
        <f t="shared" si="0"/>
        <v>5.7728579638020614</v>
      </c>
      <c r="X28" s="111">
        <f t="shared" si="1"/>
        <v>5.7728579638020614</v>
      </c>
      <c r="Y28" s="111">
        <f t="shared" si="1"/>
        <v>5.7728579638020614</v>
      </c>
      <c r="Z28" s="111">
        <f t="shared" si="1"/>
        <v>5.7728579638020614</v>
      </c>
      <c r="AA28" s="111">
        <f t="shared" si="1"/>
        <v>5.7728579638020614</v>
      </c>
      <c r="AB28" s="111">
        <f t="shared" si="1"/>
        <v>5.7728579638020614</v>
      </c>
      <c r="AC28" s="111">
        <f t="shared" si="2"/>
        <v>5.7728579638020614</v>
      </c>
      <c r="AD28" s="111">
        <f t="shared" si="2"/>
        <v>5.7728579638020614</v>
      </c>
      <c r="AE28" s="111">
        <f t="shared" si="2"/>
        <v>5.7728579638020614</v>
      </c>
      <c r="AF28" s="111">
        <f t="shared" si="2"/>
        <v>5.7728579638020614</v>
      </c>
    </row>
    <row r="29" spans="2:32" hidden="1">
      <c r="B29" s="3"/>
      <c r="C29" s="56"/>
      <c r="D29" s="56"/>
      <c r="E29" s="22" t="s">
        <v>14</v>
      </c>
      <c r="F29" s="22"/>
      <c r="G29" s="127">
        <f>VLOOKUP($C$3,'Tekniske data'!$C$6:$R$37,MATCH(E29,'Tekniske data'!$C$5:$R$5,0),FALSE)</f>
        <v>0.33482758620689657</v>
      </c>
      <c r="H29" s="110">
        <f t="shared" si="0"/>
        <v>0.33482758620689657</v>
      </c>
      <c r="I29" s="111">
        <f t="shared" si="0"/>
        <v>0.33482758620689657</v>
      </c>
      <c r="J29" s="111">
        <f t="shared" si="0"/>
        <v>0.33482758620689657</v>
      </c>
      <c r="K29" s="111">
        <f t="shared" si="0"/>
        <v>0.33482758620689657</v>
      </c>
      <c r="L29" s="111">
        <f t="shared" si="0"/>
        <v>0.33482758620689657</v>
      </c>
      <c r="M29" s="111">
        <f t="shared" si="0"/>
        <v>0.33482758620689657</v>
      </c>
      <c r="N29" s="111">
        <f t="shared" si="0"/>
        <v>0.33482758620689657</v>
      </c>
      <c r="O29" s="111">
        <f t="shared" si="0"/>
        <v>0.33482758620689657</v>
      </c>
      <c r="P29" s="111">
        <f t="shared" si="0"/>
        <v>0.33482758620689657</v>
      </c>
      <c r="Q29" s="111">
        <f t="shared" si="0"/>
        <v>0.33482758620689657</v>
      </c>
      <c r="R29" s="111">
        <f t="shared" si="0"/>
        <v>0.33482758620689657</v>
      </c>
      <c r="S29" s="111">
        <f t="shared" si="0"/>
        <v>0.33482758620689657</v>
      </c>
      <c r="T29" s="111">
        <f t="shared" si="0"/>
        <v>0.33482758620689657</v>
      </c>
      <c r="U29" s="111">
        <f t="shared" si="0"/>
        <v>0.33482758620689657</v>
      </c>
      <c r="V29" s="111">
        <f t="shared" si="0"/>
        <v>0.33482758620689657</v>
      </c>
      <c r="W29" s="111">
        <f t="shared" si="0"/>
        <v>0.33482758620689657</v>
      </c>
      <c r="X29" s="111">
        <f t="shared" si="1"/>
        <v>0.33482758620689657</v>
      </c>
      <c r="Y29" s="111">
        <f t="shared" si="1"/>
        <v>0.33482758620689657</v>
      </c>
      <c r="Z29" s="111">
        <f t="shared" si="1"/>
        <v>0.33482758620689657</v>
      </c>
      <c r="AA29" s="111">
        <f t="shared" si="1"/>
        <v>0.33482758620689657</v>
      </c>
      <c r="AB29" s="111">
        <f t="shared" si="1"/>
        <v>0.33482758620689657</v>
      </c>
      <c r="AC29" s="111">
        <f t="shared" si="2"/>
        <v>0.33482758620689657</v>
      </c>
      <c r="AD29" s="111">
        <f t="shared" si="2"/>
        <v>0.33482758620689657</v>
      </c>
      <c r="AE29" s="111">
        <f t="shared" si="2"/>
        <v>0.33482758620689657</v>
      </c>
      <c r="AF29" s="111">
        <f t="shared" si="2"/>
        <v>0.33482758620689657</v>
      </c>
    </row>
    <row r="30" spans="2:32" hidden="1">
      <c r="B30" s="3"/>
      <c r="C30" s="56"/>
      <c r="D30" s="56"/>
      <c r="E30" s="22" t="s">
        <v>15</v>
      </c>
      <c r="F30" s="22"/>
      <c r="G30" s="127">
        <f>VLOOKUP($C$3,'Tekniske data'!$C$6:$R$37,MATCH(E30,'Tekniske data'!$C$5:$R$5,0),FALSE)</f>
        <v>0.57321839080459769</v>
      </c>
      <c r="H30" s="110">
        <f t="shared" si="0"/>
        <v>0.57321839080459769</v>
      </c>
      <c r="I30" s="111">
        <f t="shared" si="0"/>
        <v>0.57321839080459769</v>
      </c>
      <c r="J30" s="111">
        <f t="shared" si="0"/>
        <v>0.57321839080459769</v>
      </c>
      <c r="K30" s="111">
        <f t="shared" si="0"/>
        <v>0.57321839080459769</v>
      </c>
      <c r="L30" s="111">
        <f t="shared" si="0"/>
        <v>0.57321839080459769</v>
      </c>
      <c r="M30" s="111">
        <f t="shared" si="0"/>
        <v>0.57321839080459769</v>
      </c>
      <c r="N30" s="111">
        <f t="shared" si="0"/>
        <v>0.57321839080459769</v>
      </c>
      <c r="O30" s="111">
        <f t="shared" si="0"/>
        <v>0.57321839080459769</v>
      </c>
      <c r="P30" s="111">
        <f t="shared" si="0"/>
        <v>0.57321839080459769</v>
      </c>
      <c r="Q30" s="111">
        <f t="shared" si="0"/>
        <v>0.57321839080459769</v>
      </c>
      <c r="R30" s="111">
        <f t="shared" si="0"/>
        <v>0.57321839080459769</v>
      </c>
      <c r="S30" s="111">
        <f t="shared" si="0"/>
        <v>0.57321839080459769</v>
      </c>
      <c r="T30" s="111">
        <f t="shared" si="0"/>
        <v>0.57321839080459769</v>
      </c>
      <c r="U30" s="111">
        <f t="shared" si="0"/>
        <v>0.57321839080459769</v>
      </c>
      <c r="V30" s="111">
        <f t="shared" si="0"/>
        <v>0.57321839080459769</v>
      </c>
      <c r="W30" s="111">
        <f t="shared" si="0"/>
        <v>0.57321839080459769</v>
      </c>
      <c r="X30" s="111">
        <f t="shared" si="1"/>
        <v>0.57321839080459769</v>
      </c>
      <c r="Y30" s="111">
        <f t="shared" si="1"/>
        <v>0.57321839080459769</v>
      </c>
      <c r="Z30" s="111">
        <f t="shared" si="1"/>
        <v>0.57321839080459769</v>
      </c>
      <c r="AA30" s="111">
        <f t="shared" si="1"/>
        <v>0.57321839080459769</v>
      </c>
      <c r="AB30" s="111">
        <f t="shared" si="1"/>
        <v>0.57321839080459769</v>
      </c>
      <c r="AC30" s="111">
        <f t="shared" si="2"/>
        <v>0.57321839080459769</v>
      </c>
      <c r="AD30" s="111">
        <f t="shared" si="2"/>
        <v>0.57321839080459769</v>
      </c>
      <c r="AE30" s="111">
        <f t="shared" si="2"/>
        <v>0.57321839080459769</v>
      </c>
      <c r="AF30" s="111">
        <f t="shared" si="2"/>
        <v>0.57321839080459769</v>
      </c>
    </row>
    <row r="31" spans="2:32" hidden="1">
      <c r="B31" s="3"/>
      <c r="C31" s="130" t="s">
        <v>28</v>
      </c>
      <c r="D31" s="56"/>
      <c r="E31" s="22" t="s">
        <v>37</v>
      </c>
      <c r="F31" s="22" t="s">
        <v>12</v>
      </c>
      <c r="G31" s="128">
        <v>0</v>
      </c>
      <c r="H31" s="67">
        <f t="shared" si="0"/>
        <v>0</v>
      </c>
      <c r="I31" s="54">
        <f t="shared" si="0"/>
        <v>0</v>
      </c>
      <c r="J31" s="54">
        <f t="shared" si="0"/>
        <v>0</v>
      </c>
      <c r="K31" s="54">
        <f t="shared" si="0"/>
        <v>0</v>
      </c>
      <c r="L31" s="54">
        <f t="shared" si="0"/>
        <v>0</v>
      </c>
      <c r="M31" s="54">
        <f t="shared" si="0"/>
        <v>0</v>
      </c>
      <c r="N31" s="54">
        <f t="shared" si="0"/>
        <v>0</v>
      </c>
      <c r="O31" s="54">
        <f t="shared" si="0"/>
        <v>0</v>
      </c>
      <c r="P31" s="54">
        <f t="shared" si="0"/>
        <v>0</v>
      </c>
      <c r="Q31" s="54">
        <f t="shared" si="0"/>
        <v>0</v>
      </c>
      <c r="R31" s="54">
        <f t="shared" si="0"/>
        <v>0</v>
      </c>
      <c r="S31" s="54">
        <f t="shared" si="0"/>
        <v>0</v>
      </c>
      <c r="T31" s="54">
        <f t="shared" si="0"/>
        <v>0</v>
      </c>
      <c r="U31" s="54">
        <f t="shared" si="0"/>
        <v>0</v>
      </c>
      <c r="V31" s="54">
        <f t="shared" si="0"/>
        <v>0</v>
      </c>
      <c r="W31" s="54">
        <f t="shared" si="0"/>
        <v>0</v>
      </c>
      <c r="X31" s="54">
        <f t="shared" si="1"/>
        <v>0</v>
      </c>
      <c r="Y31" s="54">
        <f t="shared" si="1"/>
        <v>0</v>
      </c>
      <c r="Z31" s="54">
        <f t="shared" si="1"/>
        <v>0</v>
      </c>
      <c r="AA31" s="54">
        <f t="shared" si="1"/>
        <v>0</v>
      </c>
      <c r="AB31" s="54">
        <f t="shared" si="1"/>
        <v>0</v>
      </c>
      <c r="AC31" s="54">
        <f t="shared" si="2"/>
        <v>0</v>
      </c>
      <c r="AD31" s="54">
        <f t="shared" si="2"/>
        <v>0</v>
      </c>
      <c r="AE31" s="54">
        <f t="shared" si="2"/>
        <v>0</v>
      </c>
      <c r="AF31" s="54">
        <f t="shared" si="2"/>
        <v>0</v>
      </c>
    </row>
    <row r="32" spans="2:32" hidden="1">
      <c r="B32" s="3"/>
      <c r="C32" s="56"/>
      <c r="D32" s="755" t="s">
        <v>139</v>
      </c>
      <c r="E32" s="22" t="s">
        <v>106</v>
      </c>
      <c r="F32" s="22" t="s">
        <v>110</v>
      </c>
      <c r="G32" s="186"/>
      <c r="H32" s="129">
        <f>'Tekniske data'!T$15</f>
        <v>1.9</v>
      </c>
      <c r="I32" s="111">
        <f t="shared" si="0"/>
        <v>1.9</v>
      </c>
      <c r="J32" s="111">
        <f t="shared" si="0"/>
        <v>1.9</v>
      </c>
      <c r="K32" s="111">
        <f t="shared" si="0"/>
        <v>1.9</v>
      </c>
      <c r="L32" s="111">
        <f t="shared" si="0"/>
        <v>1.9</v>
      </c>
      <c r="M32" s="111">
        <f t="shared" si="0"/>
        <v>1.9</v>
      </c>
      <c r="N32" s="111">
        <f t="shared" si="0"/>
        <v>1.9</v>
      </c>
      <c r="O32" s="111">
        <f t="shared" si="0"/>
        <v>1.9</v>
      </c>
      <c r="P32" s="111">
        <f t="shared" si="0"/>
        <v>1.9</v>
      </c>
      <c r="Q32" s="111">
        <f t="shared" si="0"/>
        <v>1.9</v>
      </c>
      <c r="R32" s="111">
        <f t="shared" si="0"/>
        <v>1.9</v>
      </c>
      <c r="S32" s="111">
        <f t="shared" si="0"/>
        <v>1.9</v>
      </c>
      <c r="T32" s="111">
        <f t="shared" si="0"/>
        <v>1.9</v>
      </c>
      <c r="U32" s="111">
        <f t="shared" si="0"/>
        <v>1.9</v>
      </c>
      <c r="V32" s="111">
        <f t="shared" si="0"/>
        <v>1.9</v>
      </c>
      <c r="W32" s="111">
        <f t="shared" si="0"/>
        <v>1.9</v>
      </c>
      <c r="X32" s="111">
        <f t="shared" si="1"/>
        <v>1.9</v>
      </c>
      <c r="Y32" s="111">
        <f t="shared" si="1"/>
        <v>1.9</v>
      </c>
      <c r="Z32" s="111">
        <f t="shared" si="1"/>
        <v>1.9</v>
      </c>
      <c r="AA32" s="111">
        <f t="shared" si="1"/>
        <v>1.9</v>
      </c>
      <c r="AB32" s="111">
        <f t="shared" si="1"/>
        <v>1.9</v>
      </c>
      <c r="AC32" s="111">
        <f t="shared" si="2"/>
        <v>1.9</v>
      </c>
      <c r="AD32" s="111">
        <f t="shared" si="2"/>
        <v>1.9</v>
      </c>
      <c r="AE32" s="111">
        <f t="shared" si="2"/>
        <v>1.9</v>
      </c>
      <c r="AF32" s="111">
        <f t="shared" si="2"/>
        <v>1.9</v>
      </c>
    </row>
    <row r="33" spans="2:32" hidden="1">
      <c r="B33" s="3"/>
      <c r="C33" s="56"/>
      <c r="D33" s="755"/>
      <c r="E33" s="22" t="s">
        <v>107</v>
      </c>
      <c r="F33" s="22" t="s">
        <v>110</v>
      </c>
      <c r="G33" s="186"/>
      <c r="H33" s="129">
        <f>'Tekniske data'!U$15</f>
        <v>81</v>
      </c>
      <c r="I33" s="111">
        <f t="shared" si="0"/>
        <v>81</v>
      </c>
      <c r="J33" s="111">
        <f t="shared" si="0"/>
        <v>81</v>
      </c>
      <c r="K33" s="111">
        <f t="shared" si="0"/>
        <v>81</v>
      </c>
      <c r="L33" s="111">
        <f t="shared" si="0"/>
        <v>81</v>
      </c>
      <c r="M33" s="111">
        <f t="shared" si="0"/>
        <v>81</v>
      </c>
      <c r="N33" s="111">
        <f t="shared" si="0"/>
        <v>81</v>
      </c>
      <c r="O33" s="111">
        <f t="shared" si="0"/>
        <v>81</v>
      </c>
      <c r="P33" s="111">
        <f t="shared" si="0"/>
        <v>81</v>
      </c>
      <c r="Q33" s="111">
        <f t="shared" si="0"/>
        <v>81</v>
      </c>
      <c r="R33" s="111">
        <f t="shared" si="0"/>
        <v>81</v>
      </c>
      <c r="S33" s="111">
        <f t="shared" si="0"/>
        <v>81</v>
      </c>
      <c r="T33" s="111">
        <f t="shared" si="0"/>
        <v>81</v>
      </c>
      <c r="U33" s="111">
        <f t="shared" si="0"/>
        <v>81</v>
      </c>
      <c r="V33" s="111">
        <f t="shared" si="0"/>
        <v>81</v>
      </c>
      <c r="W33" s="111">
        <f t="shared" si="0"/>
        <v>81</v>
      </c>
      <c r="X33" s="111">
        <f t="shared" si="1"/>
        <v>81</v>
      </c>
      <c r="Y33" s="111">
        <f t="shared" si="1"/>
        <v>81</v>
      </c>
      <c r="Z33" s="111">
        <f t="shared" si="1"/>
        <v>81</v>
      </c>
      <c r="AA33" s="111">
        <f t="shared" si="1"/>
        <v>81</v>
      </c>
      <c r="AB33" s="111">
        <f t="shared" si="1"/>
        <v>81</v>
      </c>
      <c r="AC33" s="111">
        <f t="shared" si="2"/>
        <v>81</v>
      </c>
      <c r="AD33" s="111">
        <f t="shared" si="2"/>
        <v>81</v>
      </c>
      <c r="AE33" s="111">
        <f t="shared" si="2"/>
        <v>81</v>
      </c>
      <c r="AF33" s="111">
        <f t="shared" si="2"/>
        <v>81</v>
      </c>
    </row>
    <row r="34" spans="2:32" hidden="1">
      <c r="B34" s="3"/>
      <c r="C34" s="56"/>
      <c r="D34" s="755"/>
      <c r="E34" s="22" t="s">
        <v>108</v>
      </c>
      <c r="F34" s="22" t="s">
        <v>110</v>
      </c>
      <c r="G34" s="121"/>
      <c r="H34" s="129">
        <f>'Tekniske data'!V$15</f>
        <v>4.82</v>
      </c>
      <c r="I34" s="54">
        <f t="shared" si="0"/>
        <v>4.82</v>
      </c>
      <c r="J34" s="54">
        <f t="shared" si="0"/>
        <v>4.82</v>
      </c>
      <c r="K34" s="54">
        <f t="shared" si="0"/>
        <v>4.82</v>
      </c>
      <c r="L34" s="54">
        <f t="shared" si="0"/>
        <v>4.82</v>
      </c>
      <c r="M34" s="54">
        <f t="shared" si="0"/>
        <v>4.82</v>
      </c>
      <c r="N34" s="54">
        <f t="shared" si="0"/>
        <v>4.82</v>
      </c>
      <c r="O34" s="54">
        <f t="shared" si="0"/>
        <v>4.82</v>
      </c>
      <c r="P34" s="54">
        <f t="shared" si="0"/>
        <v>4.82</v>
      </c>
      <c r="Q34" s="54">
        <f t="shared" si="0"/>
        <v>4.82</v>
      </c>
      <c r="R34" s="54">
        <f t="shared" si="0"/>
        <v>4.82</v>
      </c>
      <c r="S34" s="54">
        <f t="shared" si="0"/>
        <v>4.82</v>
      </c>
      <c r="T34" s="54">
        <f t="shared" si="0"/>
        <v>4.82</v>
      </c>
      <c r="U34" s="54">
        <f t="shared" si="0"/>
        <v>4.82</v>
      </c>
      <c r="V34" s="54">
        <f t="shared" si="0"/>
        <v>4.82</v>
      </c>
      <c r="W34" s="54">
        <f t="shared" si="0"/>
        <v>4.82</v>
      </c>
      <c r="X34" s="54">
        <f t="shared" si="1"/>
        <v>4.82</v>
      </c>
      <c r="Y34" s="54">
        <f t="shared" si="1"/>
        <v>4.82</v>
      </c>
      <c r="Z34" s="54">
        <f t="shared" si="1"/>
        <v>4.82</v>
      </c>
      <c r="AA34" s="54">
        <f t="shared" si="1"/>
        <v>4.82</v>
      </c>
      <c r="AB34" s="54">
        <f t="shared" si="1"/>
        <v>4.82</v>
      </c>
      <c r="AC34" s="54">
        <f t="shared" si="2"/>
        <v>4.82</v>
      </c>
      <c r="AD34" s="54">
        <f t="shared" si="2"/>
        <v>4.82</v>
      </c>
      <c r="AE34" s="54">
        <f t="shared" si="2"/>
        <v>4.82</v>
      </c>
      <c r="AF34" s="54">
        <f t="shared" si="2"/>
        <v>4.82</v>
      </c>
    </row>
    <row r="35" spans="2:32" hidden="1">
      <c r="B35" s="3"/>
      <c r="C35" s="56"/>
      <c r="D35" s="755"/>
      <c r="E35" s="22" t="s">
        <v>105</v>
      </c>
      <c r="F35" s="24" t="s">
        <v>32</v>
      </c>
      <c r="G35" s="86"/>
      <c r="H35" s="129">
        <f>'Tekniske data'!W$15</f>
        <v>0</v>
      </c>
      <c r="I35" s="54">
        <f t="shared" si="0"/>
        <v>0</v>
      </c>
      <c r="J35" s="54">
        <f t="shared" si="0"/>
        <v>0</v>
      </c>
      <c r="K35" s="54">
        <f t="shared" si="0"/>
        <v>0</v>
      </c>
      <c r="L35" s="54">
        <f t="shared" si="0"/>
        <v>0</v>
      </c>
      <c r="M35" s="54">
        <f t="shared" si="0"/>
        <v>0</v>
      </c>
      <c r="N35" s="54">
        <f t="shared" si="0"/>
        <v>0</v>
      </c>
      <c r="O35" s="54">
        <f t="shared" si="0"/>
        <v>0</v>
      </c>
      <c r="P35" s="54">
        <f t="shared" si="0"/>
        <v>0</v>
      </c>
      <c r="Q35" s="54">
        <f t="shared" si="0"/>
        <v>0</v>
      </c>
      <c r="R35" s="54">
        <f t="shared" si="0"/>
        <v>0</v>
      </c>
      <c r="S35" s="54">
        <f t="shared" si="0"/>
        <v>0</v>
      </c>
      <c r="T35" s="54">
        <f t="shared" si="0"/>
        <v>0</v>
      </c>
      <c r="U35" s="54">
        <f t="shared" si="0"/>
        <v>0</v>
      </c>
      <c r="V35" s="54">
        <f t="shared" si="0"/>
        <v>0</v>
      </c>
      <c r="W35" s="54">
        <f t="shared" si="0"/>
        <v>0</v>
      </c>
      <c r="X35" s="54">
        <f t="shared" si="1"/>
        <v>0</v>
      </c>
      <c r="Y35" s="54">
        <f t="shared" si="1"/>
        <v>0</v>
      </c>
      <c r="Z35" s="54">
        <f t="shared" si="1"/>
        <v>0</v>
      </c>
      <c r="AA35" s="54">
        <f t="shared" si="1"/>
        <v>0</v>
      </c>
      <c r="AB35" s="54">
        <f t="shared" si="1"/>
        <v>0</v>
      </c>
      <c r="AC35" s="54">
        <f t="shared" si="2"/>
        <v>0</v>
      </c>
      <c r="AD35" s="54">
        <f t="shared" si="2"/>
        <v>0</v>
      </c>
      <c r="AE35" s="54">
        <f t="shared" si="2"/>
        <v>0</v>
      </c>
      <c r="AF35" s="54">
        <f t="shared" si="2"/>
        <v>0</v>
      </c>
    </row>
    <row r="36" spans="2:32" hidden="1">
      <c r="B36" s="3"/>
      <c r="C36" s="56"/>
      <c r="D36" s="755"/>
      <c r="E36" s="22" t="s">
        <v>33</v>
      </c>
      <c r="F36" s="24" t="s">
        <v>110</v>
      </c>
      <c r="G36" s="121"/>
      <c r="H36" s="129">
        <f>'Tekniske data'!X$15</f>
        <v>3.1</v>
      </c>
      <c r="I36" s="54">
        <f t="shared" si="0"/>
        <v>3.1</v>
      </c>
      <c r="J36" s="54">
        <f t="shared" si="0"/>
        <v>3.1</v>
      </c>
      <c r="K36" s="54">
        <f t="shared" si="0"/>
        <v>3.1</v>
      </c>
      <c r="L36" s="54">
        <f t="shared" si="0"/>
        <v>3.1</v>
      </c>
      <c r="M36" s="54">
        <f t="shared" si="0"/>
        <v>3.1</v>
      </c>
      <c r="N36" s="54">
        <f t="shared" si="0"/>
        <v>3.1</v>
      </c>
      <c r="O36" s="54">
        <f t="shared" si="0"/>
        <v>3.1</v>
      </c>
      <c r="P36" s="54">
        <f t="shared" si="0"/>
        <v>3.1</v>
      </c>
      <c r="Q36" s="54">
        <f t="shared" si="0"/>
        <v>3.1</v>
      </c>
      <c r="R36" s="54">
        <f t="shared" si="0"/>
        <v>3.1</v>
      </c>
      <c r="S36" s="54">
        <f t="shared" si="0"/>
        <v>3.1</v>
      </c>
      <c r="T36" s="54">
        <f t="shared" si="0"/>
        <v>3.1</v>
      </c>
      <c r="U36" s="54">
        <f t="shared" si="0"/>
        <v>3.1</v>
      </c>
      <c r="V36" s="54">
        <f t="shared" si="0"/>
        <v>3.1</v>
      </c>
      <c r="W36" s="54">
        <f t="shared" si="0"/>
        <v>3.1</v>
      </c>
      <c r="X36" s="54">
        <f t="shared" si="1"/>
        <v>3.1</v>
      </c>
      <c r="Y36" s="54">
        <f t="shared" si="1"/>
        <v>3.1</v>
      </c>
      <c r="Z36" s="54">
        <f t="shared" si="1"/>
        <v>3.1</v>
      </c>
      <c r="AA36" s="54">
        <f t="shared" si="1"/>
        <v>3.1</v>
      </c>
      <c r="AB36" s="54">
        <f t="shared" si="1"/>
        <v>3.1</v>
      </c>
      <c r="AC36" s="54">
        <f t="shared" si="2"/>
        <v>3.1</v>
      </c>
      <c r="AD36" s="54">
        <f t="shared" si="2"/>
        <v>3.1</v>
      </c>
      <c r="AE36" s="54">
        <f t="shared" si="2"/>
        <v>3.1</v>
      </c>
      <c r="AF36" s="54">
        <f t="shared" si="2"/>
        <v>3.1</v>
      </c>
    </row>
    <row r="37" spans="2:32" hidden="1">
      <c r="B37" s="3"/>
      <c r="C37" s="56"/>
      <c r="D37" s="755"/>
      <c r="E37" s="22" t="s">
        <v>34</v>
      </c>
      <c r="F37" s="24" t="s">
        <v>110</v>
      </c>
      <c r="G37" s="121"/>
      <c r="H37" s="129">
        <f>'Tekniske data'!Y$15</f>
        <v>0.8</v>
      </c>
      <c r="I37" s="54">
        <f t="shared" si="0"/>
        <v>0.8</v>
      </c>
      <c r="J37" s="54">
        <f t="shared" si="0"/>
        <v>0.8</v>
      </c>
      <c r="K37" s="54">
        <f t="shared" si="0"/>
        <v>0.8</v>
      </c>
      <c r="L37" s="54">
        <f t="shared" si="0"/>
        <v>0.8</v>
      </c>
      <c r="M37" s="54">
        <f t="shared" si="0"/>
        <v>0.8</v>
      </c>
      <c r="N37" s="54">
        <f t="shared" si="0"/>
        <v>0.8</v>
      </c>
      <c r="O37" s="54">
        <f t="shared" si="0"/>
        <v>0.8</v>
      </c>
      <c r="P37" s="54">
        <f t="shared" si="0"/>
        <v>0.8</v>
      </c>
      <c r="Q37" s="54">
        <f t="shared" si="0"/>
        <v>0.8</v>
      </c>
      <c r="R37" s="54">
        <f t="shared" si="0"/>
        <v>0.8</v>
      </c>
      <c r="S37" s="54">
        <f t="shared" si="0"/>
        <v>0.8</v>
      </c>
      <c r="T37" s="54">
        <f t="shared" si="0"/>
        <v>0.8</v>
      </c>
      <c r="U37" s="54">
        <f t="shared" si="0"/>
        <v>0.8</v>
      </c>
      <c r="V37" s="54">
        <f t="shared" si="0"/>
        <v>0.8</v>
      </c>
      <c r="W37" s="54">
        <f t="shared" si="0"/>
        <v>0.8</v>
      </c>
      <c r="X37" s="54">
        <f t="shared" si="1"/>
        <v>0.8</v>
      </c>
      <c r="Y37" s="54">
        <f t="shared" si="1"/>
        <v>0.8</v>
      </c>
      <c r="Z37" s="54">
        <f t="shared" si="1"/>
        <v>0.8</v>
      </c>
      <c r="AA37" s="54">
        <f t="shared" si="1"/>
        <v>0.8</v>
      </c>
      <c r="AB37" s="54">
        <f t="shared" si="1"/>
        <v>0.8</v>
      </c>
      <c r="AC37" s="54">
        <f t="shared" si="2"/>
        <v>0.8</v>
      </c>
      <c r="AD37" s="54">
        <f t="shared" si="2"/>
        <v>0.8</v>
      </c>
      <c r="AE37" s="54">
        <f t="shared" si="2"/>
        <v>0.8</v>
      </c>
      <c r="AF37" s="54">
        <f t="shared" si="2"/>
        <v>0.8</v>
      </c>
    </row>
    <row r="38" spans="2:32" hidden="1">
      <c r="B38" s="3"/>
      <c r="C38" s="32"/>
      <c r="D38" s="32"/>
      <c r="E38" s="25"/>
      <c r="F38" s="25"/>
      <c r="G38" s="76"/>
      <c r="H38" s="90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</row>
    <row r="39" spans="2:32" hidden="1">
      <c r="B39" s="3"/>
      <c r="C39" s="756" t="s">
        <v>35</v>
      </c>
      <c r="D39" s="31"/>
      <c r="E39" s="41" t="s">
        <v>41</v>
      </c>
      <c r="F39" s="41" t="s">
        <v>42</v>
      </c>
      <c r="G39" s="75"/>
      <c r="H39" s="87">
        <f>HLOOKUP($G$21&amp;"-"&amp;$E$10,'Brændsels- og elpriser'!$E$13:$AG$39,MATCH(H16,'Brændsels- og elpriser'!$D$13:$D$39,0),FALSE)*'Brændsels- og elpriser'!$H$9</f>
        <v>65.677497950996042</v>
      </c>
      <c r="I39" s="94">
        <f>HLOOKUP($G$21&amp;"-"&amp;$E$10,'Brændsels- og elpriser'!$E$13:$AG$39,MATCH(I16,'Brændsels- og elpriser'!$D$13:$D$39,0),FALSE)*'Brændsels- og elpriser'!$H$9</f>
        <v>52</v>
      </c>
      <c r="J39" s="94">
        <f>HLOOKUP($G$21&amp;"-"&amp;$E$10,'Brændsels- og elpriser'!$E$13:$AG$39,MATCH(J16,'Brændsels- og elpriser'!$D$13:$D$39,0),FALSE)*'Brændsels- og elpriser'!$H$9</f>
        <v>68.561951137011945</v>
      </c>
      <c r="K39" s="94">
        <f>HLOOKUP($G$21&amp;"-"&amp;$E$10,'Brændsels- og elpriser'!$E$13:$AG$39,MATCH(K16,'Brændsels- og elpriser'!$D$13:$D$39,0),FALSE)*'Brændsels- og elpriser'!$H$9</f>
        <v>68.038851536010483</v>
      </c>
      <c r="L39" s="94">
        <f>HLOOKUP($G$21&amp;"-"&amp;$E$10,'Brændsels- og elpriser'!$E$13:$AG$39,MATCH(L16,'Brændsels- og elpriser'!$D$13:$D$39,0),FALSE)*'Brændsels- og elpriser'!$H$9</f>
        <v>67.268189007444789</v>
      </c>
      <c r="M39" s="94">
        <f>HLOOKUP($G$21&amp;"-"&amp;$E$10,'Brændsels- og elpriser'!$E$13:$AG$39,MATCH(M16,'Brændsels- og elpriser'!$D$13:$D$39,0),FALSE)*'Brændsels- og elpriser'!$H$9</f>
        <v>67.05964719552162</v>
      </c>
      <c r="N39" s="94">
        <f>HLOOKUP($G$21&amp;"-"&amp;$E$10,'Brændsels- og elpriser'!$E$13:$AG$39,MATCH(N16,'Brændsels- og elpriser'!$D$13:$D$39,0),FALSE)*'Brændsels- og elpriser'!$H$9</f>
        <v>66.924775506353853</v>
      </c>
      <c r="O39" s="94">
        <f>HLOOKUP($G$21&amp;"-"&amp;$E$10,'Brændsels- og elpriser'!$E$13:$AG$39,MATCH(O16,'Brændsels- og elpriser'!$D$13:$D$39,0),FALSE)*'Brændsels- og elpriser'!$H$9</f>
        <v>66.823916324802212</v>
      </c>
      <c r="P39" s="94">
        <f>HLOOKUP($G$21&amp;"-"&amp;$E$10,'Brændsels- og elpriser'!$E$13:$AG$39,MATCH(P16,'Brændsels- og elpriser'!$D$13:$D$39,0),FALSE)*'Brændsels- og elpriser'!$H$9</f>
        <v>66.766250958343946</v>
      </c>
      <c r="Q39" s="94">
        <f>HLOOKUP($G$21&amp;"-"&amp;$E$10,'Brændsels- og elpriser'!$E$13:$AG$39,MATCH(Q16,'Brændsels- og elpriser'!$D$13:$D$39,0),FALSE)*'Brændsels- og elpriser'!$H$9</f>
        <v>66.701962398902808</v>
      </c>
      <c r="R39" s="94">
        <f>HLOOKUP($G$21&amp;"-"&amp;$E$10,'Brændsels- og elpriser'!$E$13:$AG$39,MATCH(R16,'Brændsels- og elpriser'!$D$13:$D$39,0),FALSE)*'Brændsels- og elpriser'!$H$9</f>
        <v>66.945663552216786</v>
      </c>
      <c r="S39" s="94">
        <f>HLOOKUP($G$21&amp;"-"&amp;$E$10,'Brændsels- og elpriser'!$E$13:$AG$39,MATCH(S16,'Brændsels- og elpriser'!$D$13:$D$39,0),FALSE)*'Brændsels- og elpriser'!$H$9</f>
        <v>67.188962540919803</v>
      </c>
      <c r="T39" s="94">
        <f>HLOOKUP($G$21&amp;"-"&amp;$E$10,'Brændsels- og elpriser'!$E$13:$AG$39,MATCH(T16,'Brændsels- og elpriser'!$D$13:$D$39,0),FALSE)*'Brændsels- og elpriser'!$H$9</f>
        <v>67.43184812789903</v>
      </c>
      <c r="U39" s="94">
        <f>HLOOKUP($G$21&amp;"-"&amp;$E$10,'Brændsels- og elpriser'!$E$13:$AG$39,MATCH(U16,'Brændsels- og elpriser'!$D$13:$D$39,0),FALSE)*'Brændsels- og elpriser'!$H$9</f>
        <v>67.674309175439461</v>
      </c>
      <c r="V39" s="94">
        <f>HLOOKUP($G$21&amp;"-"&amp;$E$10,'Brændsels- og elpriser'!$E$13:$AG$39,MATCH(V16,'Brændsels- og elpriser'!$D$13:$D$39,0),FALSE)*'Brændsels- og elpriser'!$H$9</f>
        <v>67.91633464448644</v>
      </c>
      <c r="W39" s="94">
        <f>HLOOKUP($G$21&amp;"-"&amp;$E$10,'Brændsels- og elpriser'!$E$13:$AG$39,MATCH(W16,'Brændsels- og elpriser'!$D$13:$D$39,0),FALSE)*'Brændsels- og elpriser'!$H$9</f>
        <v>68.109531880542363</v>
      </c>
      <c r="X39" s="94">
        <f>HLOOKUP($G$21&amp;"-"&amp;$E$10,'Brændsels- og elpriser'!$E$13:$AG$39,MATCH(X16,'Brændsels- og elpriser'!$D$13:$D$39,0),FALSE)*'Brændsels- og elpriser'!$H$9</f>
        <v>68.302615513472986</v>
      </c>
      <c r="Y39" s="94">
        <f>HLOOKUP($G$21&amp;"-"&amp;$E$10,'Brændsels- og elpriser'!$E$13:$AG$39,MATCH(Y16,'Brændsels- og elpriser'!$D$13:$D$39,0),FALSE)*'Brændsels- og elpriser'!$H$9</f>
        <v>68.495570272059325</v>
      </c>
      <c r="Z39" s="94">
        <f>HLOOKUP($G$21&amp;"-"&amp;$E$10,'Brændsels- og elpriser'!$E$13:$AG$39,MATCH(Z16,'Brændsels- og elpriser'!$D$13:$D$39,0),FALSE)*'Brændsels- og elpriser'!$H$9</f>
        <v>68.68838101907248</v>
      </c>
      <c r="AA39" s="94">
        <f>HLOOKUP($G$21&amp;"-"&amp;$E$10,'Brændsels- og elpriser'!$E$13:$AG$39,MATCH(AA16,'Brændsels- og elpriser'!$D$13:$D$39,0),FALSE)*'Brændsels- og elpriser'!$H$9</f>
        <v>68.881032750261639</v>
      </c>
      <c r="AB39" s="94">
        <f>HLOOKUP($G$21&amp;"-"&amp;$E$10,'Brændsels- og elpriser'!$E$13:$AG$39,MATCH(AB16,'Brændsels- og elpriser'!$D$13:$D$39,0),FALSE)*'Brændsels- og elpriser'!$H$9</f>
        <v>69.040926434381774</v>
      </c>
      <c r="AC39" s="94">
        <f>HLOOKUP($G$21&amp;"-"&amp;$E$10,'Brændsels- og elpriser'!$E$13:$AG$39,MATCH(AC16,'Brændsels- og elpriser'!$D$13:$D$39,0),FALSE)*'Brændsels- og elpriser'!$H$9</f>
        <v>69.200442884606829</v>
      </c>
      <c r="AD39" s="94">
        <f>HLOOKUP($G$21&amp;"-"&amp;$E$10,'Brændsels- og elpriser'!$E$13:$AG$39,MATCH(AD16,'Brændsels- og elpriser'!$D$13:$D$39,0),FALSE)*'Brændsels- og elpriser'!$H$9</f>
        <v>69.359572923862302</v>
      </c>
      <c r="AE39" s="94">
        <f>HLOOKUP($G$21&amp;"-"&amp;$E$10,'Brændsels- og elpriser'!$E$13:$AG$39,MATCH(AE16,'Brændsels- og elpriser'!$D$13:$D$39,0),FALSE)*'Brændsels- og elpriser'!$H$9</f>
        <v>69.518307454927552</v>
      </c>
      <c r="AF39" s="94">
        <f>HLOOKUP($G$21&amp;"-"&amp;$E$10,'Brændsels- og elpriser'!$E$13:$AG$39,MATCH(AF16,'Brændsels- og elpriser'!$D$13:$D$39,0),FALSE)*'Brændsels- og elpriser'!$H$9</f>
        <v>69.676637459896654</v>
      </c>
    </row>
    <row r="40" spans="2:32" hidden="1">
      <c r="B40" s="3"/>
      <c r="C40" s="756"/>
      <c r="D40" s="31"/>
      <c r="E40" s="41" t="s">
        <v>61</v>
      </c>
      <c r="F40" s="41" t="s">
        <v>365</v>
      </c>
      <c r="G40" s="75"/>
      <c r="H40" s="91">
        <f>VLOOKUP($G$21,'Tilskud og afgifter'!$C$11:$AD$51,MATCH(H16,'Tilskud og afgifter'!$C$11:$AD$11,0),FALSE)/1.2</f>
        <v>0</v>
      </c>
      <c r="I40" s="93">
        <f>VLOOKUP($G$21,'Tilskud og afgifter'!$C$11:$AD$51,MATCH(I16,'Tilskud og afgifter'!$C$11:$AD$11,0),FALSE)/1.2</f>
        <v>0</v>
      </c>
      <c r="J40" s="93">
        <f>VLOOKUP($G$21,'Tilskud og afgifter'!$C$11:$AD$51,MATCH(J16,'Tilskud og afgifter'!$C$11:$AD$11,0),FALSE)/1.2</f>
        <v>0</v>
      </c>
      <c r="K40" s="93">
        <f>VLOOKUP($G$21,'Tilskud og afgifter'!$C$11:$AD$51,MATCH(K16,'Tilskud og afgifter'!$C$11:$AD$11,0),FALSE)/1.2</f>
        <v>0</v>
      </c>
      <c r="L40" s="93">
        <f>VLOOKUP($G$21,'Tilskud og afgifter'!$C$11:$AD$51,MATCH(L16,'Tilskud og afgifter'!$C$11:$AD$11,0),FALSE)/1.2</f>
        <v>0</v>
      </c>
      <c r="M40" s="93">
        <f>VLOOKUP($G$21,'Tilskud og afgifter'!$C$11:$AD$51,MATCH(M16,'Tilskud og afgifter'!$C$11:$AD$11,0),FALSE)/1.2</f>
        <v>0</v>
      </c>
      <c r="N40" s="93">
        <f>VLOOKUP($G$21,'Tilskud og afgifter'!$C$11:$AD$51,MATCH(N16,'Tilskud og afgifter'!$C$11:$AD$11,0),FALSE)/1.2</f>
        <v>0</v>
      </c>
      <c r="O40" s="93">
        <f>VLOOKUP($G$21,'Tilskud og afgifter'!$C$11:$AD$51,MATCH(O16,'Tilskud og afgifter'!$C$11:$AD$11,0),FALSE)/1.2</f>
        <v>0</v>
      </c>
      <c r="P40" s="93">
        <f>VLOOKUP($G$21,'Tilskud og afgifter'!$C$11:$AD$51,MATCH(P16,'Tilskud og afgifter'!$C$11:$AD$11,0),FALSE)/1.2</f>
        <v>0</v>
      </c>
      <c r="Q40" s="93">
        <f>VLOOKUP($G$21,'Tilskud og afgifter'!$C$11:$AD$51,MATCH(Q16,'Tilskud og afgifter'!$C$11:$AD$11,0),FALSE)/1.2</f>
        <v>0</v>
      </c>
      <c r="R40" s="93">
        <f>VLOOKUP($G$21,'Tilskud og afgifter'!$C$11:$AD$51,MATCH(R16,'Tilskud og afgifter'!$C$11:$AD$11,0),FALSE)/1.2</f>
        <v>0</v>
      </c>
      <c r="S40" s="93">
        <f>VLOOKUP($G$21,'Tilskud og afgifter'!$C$11:$AD$51,MATCH(S16,'Tilskud og afgifter'!$C$11:$AD$11,0),FALSE)/1.2</f>
        <v>0</v>
      </c>
      <c r="T40" s="93">
        <f>VLOOKUP($G$21,'Tilskud og afgifter'!$C$11:$AD$51,MATCH(T16,'Tilskud og afgifter'!$C$11:$AD$11,0),FALSE)/1.2</f>
        <v>0</v>
      </c>
      <c r="U40" s="93">
        <f>VLOOKUP($G$21,'Tilskud og afgifter'!$C$11:$AD$51,MATCH(U16,'Tilskud og afgifter'!$C$11:$AD$11,0),FALSE)/1.2</f>
        <v>0</v>
      </c>
      <c r="V40" s="93">
        <f>VLOOKUP($G$21,'Tilskud og afgifter'!$C$11:$AD$51,MATCH(V16,'Tilskud og afgifter'!$C$11:$AD$11,0),FALSE)/1.2</f>
        <v>0</v>
      </c>
      <c r="W40" s="93">
        <f>VLOOKUP($G$21,'Tilskud og afgifter'!$C$11:$AD$51,MATCH(W16,'Tilskud og afgifter'!$C$11:$AD$11,0),FALSE)/1.2</f>
        <v>0</v>
      </c>
      <c r="X40" s="93">
        <f>VLOOKUP($G$21,'Tilskud og afgifter'!$C$11:$AD$51,MATCH(X16,'Tilskud og afgifter'!$C$11:$AD$11,0),FALSE)/1.2</f>
        <v>0</v>
      </c>
      <c r="Y40" s="93">
        <f>VLOOKUP($G$21,'Tilskud og afgifter'!$C$11:$AD$51,MATCH(Y16,'Tilskud og afgifter'!$C$11:$AD$11,0),FALSE)/1.2</f>
        <v>0</v>
      </c>
      <c r="Z40" s="93">
        <f>VLOOKUP($G$21,'Tilskud og afgifter'!$C$11:$AD$51,MATCH(Z16,'Tilskud og afgifter'!$C$11:$AD$11,0),FALSE)/1.2</f>
        <v>0</v>
      </c>
      <c r="AA40" s="93">
        <f>VLOOKUP($G$21,'Tilskud og afgifter'!$C$11:$AD$51,MATCH(AA16,'Tilskud og afgifter'!$C$11:$AD$11,0),FALSE)/1.2</f>
        <v>0</v>
      </c>
      <c r="AB40" s="93">
        <f>VLOOKUP($G$21,'Tilskud og afgifter'!$C$11:$AD$51,MATCH(AB16,'Tilskud og afgifter'!$C$11:$AD$11,0),FALSE)/1.2</f>
        <v>0</v>
      </c>
      <c r="AC40" s="93">
        <f>VLOOKUP($G$21,'Tilskud og afgifter'!$C$11:$AD$51,MATCH(AC16,'Tilskud og afgifter'!$C$11:$AD$11,0),FALSE)/1.2</f>
        <v>0</v>
      </c>
      <c r="AD40" s="93">
        <f>VLOOKUP($G$21,'Tilskud og afgifter'!$C$11:$AD$51,MATCH(AD16,'Tilskud og afgifter'!$C$11:$AD$11,0),FALSE)/1.2</f>
        <v>0</v>
      </c>
      <c r="AE40" s="93">
        <f>VLOOKUP($G$21,'Tilskud og afgifter'!$C$11:$AD$51,MATCH(AE16,'Tilskud og afgifter'!$C$11:$AD$11,0),FALSE)/1.2</f>
        <v>0</v>
      </c>
      <c r="AF40" s="93">
        <f>VLOOKUP($G$21,'Tilskud og afgifter'!$C$11:$AD$51,MATCH(AF16,'Tilskud og afgifter'!$C$11:$AD$11,0),FALSE)/1.2</f>
        <v>0</v>
      </c>
    </row>
    <row r="41" spans="2:32" hidden="1">
      <c r="B41" s="3"/>
      <c r="C41" s="756"/>
      <c r="D41" s="757" t="s">
        <v>140</v>
      </c>
      <c r="E41" s="41" t="s">
        <v>258</v>
      </c>
      <c r="F41" s="41" t="s">
        <v>40</v>
      </c>
      <c r="G41" s="75"/>
      <c r="H41" s="95">
        <f>HLOOKUP($E$41&amp;"-"&amp;$E$10,'CO2-pris'!$D$12:$H$39,MATCH(H16,'CO2-pris'!$D$12:$D$39,0),FALSE)*'CO2-pris'!$F$9</f>
        <v>56.852071005917153</v>
      </c>
      <c r="I41" s="95">
        <f>HLOOKUP($E$41&amp;"-"&amp;$E$10,'CO2-pris'!$D$12:$H$39,MATCH(I16,'CO2-pris'!$D$12:$D$39,0),FALSE)*'CO2-pris'!$F$9</f>
        <v>42</v>
      </c>
      <c r="J41" s="95">
        <f>HLOOKUP($E$41&amp;"-"&amp;$E$10,'CO2-pris'!$D$12:$H$39,MATCH(J16,'CO2-pris'!$D$12:$D$39,0),FALSE)*'CO2-pris'!$F$9</f>
        <v>115.71673838405506</v>
      </c>
      <c r="K41" s="95">
        <f>HLOOKUP($E$41&amp;"-"&amp;$E$10,'CO2-pris'!$D$12:$H$39,MATCH(K16,'CO2-pris'!$D$12:$D$39,0),FALSE)*'CO2-pris'!$F$9</f>
        <v>195.74638834999999</v>
      </c>
      <c r="L41" s="95">
        <f>HLOOKUP($E$41&amp;"-"&amp;$E$10,'CO2-pris'!$D$12:$H$39,MATCH(L16,'CO2-pris'!$D$12:$D$39,0),FALSE)*'CO2-pris'!$F$9</f>
        <v>214.42575100000002</v>
      </c>
      <c r="M41" s="95">
        <f>HLOOKUP($E$41&amp;"-"&amp;$E$10,'CO2-pris'!$D$12:$H$39,MATCH(M16,'CO2-pris'!$D$12:$D$39,0),FALSE)*'CO2-pris'!$F$9</f>
        <v>220.80004550000001</v>
      </c>
      <c r="N41" s="95">
        <f>HLOOKUP($E$41&amp;"-"&amp;$E$10,'CO2-pris'!$D$12:$H$39,MATCH(N16,'CO2-pris'!$D$12:$D$39,0),FALSE)*'CO2-pris'!$F$9</f>
        <v>227.36394250000001</v>
      </c>
      <c r="O41" s="95">
        <f>HLOOKUP($E$41&amp;"-"&amp;$E$10,'CO2-pris'!$D$12:$H$39,MATCH(O16,'CO2-pris'!$D$12:$D$39,0),FALSE)*'CO2-pris'!$F$9</f>
        <v>234.12288050000001</v>
      </c>
      <c r="P41" s="95">
        <f>HLOOKUP($E$41&amp;"-"&amp;$E$10,'CO2-pris'!$D$12:$H$39,MATCH(P16,'CO2-pris'!$D$12:$D$39,0),FALSE)*'CO2-pris'!$F$9</f>
        <v>241.08274500000002</v>
      </c>
      <c r="Q41" s="95">
        <f>HLOOKUP($E$41&amp;"-"&amp;$E$10,'CO2-pris'!$D$12:$H$39,MATCH(Q16,'CO2-pris'!$D$12:$D$39,0),FALSE)*'CO2-pris'!$F$9</f>
        <v>248.24957050000003</v>
      </c>
      <c r="R41" s="95">
        <f>HLOOKUP($E$41&amp;"-"&amp;$E$10,'CO2-pris'!$D$12:$H$39,MATCH(R16,'CO2-pris'!$D$12:$D$39,0),FALSE)*'CO2-pris'!$F$9</f>
        <v>255.6293915</v>
      </c>
      <c r="S41" s="95">
        <f>HLOOKUP($E$41&amp;"-"&amp;$E$10,'CO2-pris'!$D$12:$H$39,MATCH(S16,'CO2-pris'!$D$12:$D$39,0),FALSE)*'CO2-pris'!$F$9</f>
        <v>263.22861500000005</v>
      </c>
      <c r="T41" s="95">
        <f>HLOOKUP($E$41&amp;"-"&amp;$E$10,'CO2-pris'!$D$12:$H$39,MATCH(T16,'CO2-pris'!$D$12:$D$39,0),FALSE)*'CO2-pris'!$F$9</f>
        <v>271.05372249999999</v>
      </c>
      <c r="U41" s="95">
        <f>HLOOKUP($E$41&amp;"-"&amp;$E$10,'CO2-pris'!$D$12:$H$39,MATCH(U16,'CO2-pris'!$D$12:$D$39,0),FALSE)*'CO2-pris'!$F$9</f>
        <v>279.11149349999999</v>
      </c>
      <c r="V41" s="95">
        <f>HLOOKUP($E$41&amp;"-"&amp;$E$10,'CO2-pris'!$D$12:$H$39,MATCH(V16,'CO2-pris'!$D$12:$D$39,0),FALSE)*'CO2-pris'!$F$9</f>
        <v>287.40878200000003</v>
      </c>
      <c r="W41" s="95">
        <f>HLOOKUP($E$41&amp;"-"&amp;$E$10,'CO2-pris'!$D$12:$H$39,MATCH(W16,'CO2-pris'!$D$12:$D$39,0),FALSE)*'CO2-pris'!$F$9</f>
        <v>295.95274000000001</v>
      </c>
      <c r="X41" s="95">
        <f>HLOOKUP($E$41&amp;"-"&amp;$E$10,'CO2-pris'!$D$12:$H$39,MATCH(X16,'CO2-pris'!$D$12:$D$39,0),FALSE)*'CO2-pris'!$F$9</f>
        <v>304.75066849999996</v>
      </c>
      <c r="Y41" s="95">
        <f>HLOOKUP($E$41&amp;"-"&amp;$E$10,'CO2-pris'!$D$12:$H$39,MATCH(Y16,'CO2-pris'!$D$12:$D$39,0),FALSE)*'CO2-pris'!$F$9</f>
        <v>313.81016649999998</v>
      </c>
      <c r="Z41" s="95">
        <f>HLOOKUP($E$41&amp;"-"&amp;$E$10,'CO2-pris'!$D$12:$H$39,MATCH(Z16,'CO2-pris'!$D$12:$D$39,0),FALSE)*'CO2-pris'!$F$9</f>
        <v>323.13898200000006</v>
      </c>
      <c r="AA41" s="95">
        <f>HLOOKUP($E$41&amp;"-"&amp;$E$10,'CO2-pris'!$D$12:$H$39,MATCH(AA16,'CO2-pris'!$D$12:$D$39,0),FALSE)*'CO2-pris'!$F$9</f>
        <v>332.74508650000001</v>
      </c>
      <c r="AB41" s="95">
        <f>HLOOKUP($E$41&amp;"-"&amp;$E$10,'CO2-pris'!$D$12:$H$39,MATCH(AB16,'CO2-pris'!$D$12:$D$39,0),FALSE)*'CO2-pris'!$F$9</f>
        <v>342.63674950000001</v>
      </c>
      <c r="AC41" s="95">
        <f>HLOOKUP($E$41&amp;"-"&amp;$E$10,'CO2-pris'!$D$12:$H$39,MATCH(AC16,'CO2-pris'!$D$12:$D$39,0),FALSE)*'CO2-pris'!$F$9</f>
        <v>352.82246399999997</v>
      </c>
      <c r="AD41" s="95">
        <f>HLOOKUP($E$41&amp;"-"&amp;$E$10,'CO2-pris'!$D$12:$H$39,MATCH(AD16,'CO2-pris'!$D$12:$D$39,0),FALSE)*'CO2-pris'!$F$9</f>
        <v>363.31102099999998</v>
      </c>
      <c r="AE41" s="95">
        <f>HLOOKUP($E$41&amp;"-"&amp;$E$10,'CO2-pris'!$D$12:$H$39,MATCH(AE16,'CO2-pris'!$D$12:$D$39,0),FALSE)*'CO2-pris'!$F$9</f>
        <v>374.11136049999999</v>
      </c>
      <c r="AF41" s="95">
        <f>HLOOKUP($E$41&amp;"-"&amp;$E$10,'CO2-pris'!$D$12:$H$39,MATCH(AF16,'CO2-pris'!$D$12:$D$39,0),FALSE)*'CO2-pris'!$F$9</f>
        <v>385.23279500000001</v>
      </c>
    </row>
    <row r="42" spans="2:32" hidden="1">
      <c r="B42" s="3"/>
      <c r="C42" s="756"/>
      <c r="D42" s="757"/>
      <c r="E42" s="41" t="s">
        <v>43</v>
      </c>
      <c r="F42" s="41" t="s">
        <v>44</v>
      </c>
      <c r="G42" s="75"/>
      <c r="H42" s="52">
        <f>H41*H35/1000</f>
        <v>0</v>
      </c>
      <c r="I42" s="24">
        <f t="shared" ref="I42:AF42" si="3">I41*I35/1000</f>
        <v>0</v>
      </c>
      <c r="J42" s="24">
        <f t="shared" si="3"/>
        <v>0</v>
      </c>
      <c r="K42" s="24">
        <f t="shared" si="3"/>
        <v>0</v>
      </c>
      <c r="L42" s="24">
        <f t="shared" si="3"/>
        <v>0</v>
      </c>
      <c r="M42" s="24">
        <f t="shared" si="3"/>
        <v>0</v>
      </c>
      <c r="N42" s="24">
        <f t="shared" si="3"/>
        <v>0</v>
      </c>
      <c r="O42" s="24">
        <f t="shared" si="3"/>
        <v>0</v>
      </c>
      <c r="P42" s="24">
        <f t="shared" si="3"/>
        <v>0</v>
      </c>
      <c r="Q42" s="24">
        <f t="shared" si="3"/>
        <v>0</v>
      </c>
      <c r="R42" s="24">
        <f t="shared" si="3"/>
        <v>0</v>
      </c>
      <c r="S42" s="24">
        <f t="shared" si="3"/>
        <v>0</v>
      </c>
      <c r="T42" s="24">
        <f t="shared" si="3"/>
        <v>0</v>
      </c>
      <c r="U42" s="24">
        <f t="shared" si="3"/>
        <v>0</v>
      </c>
      <c r="V42" s="24">
        <f t="shared" si="3"/>
        <v>0</v>
      </c>
      <c r="W42" s="24">
        <f t="shared" si="3"/>
        <v>0</v>
      </c>
      <c r="X42" s="24">
        <f t="shared" si="3"/>
        <v>0</v>
      </c>
      <c r="Y42" s="24">
        <f t="shared" si="3"/>
        <v>0</v>
      </c>
      <c r="Z42" s="24">
        <f t="shared" si="3"/>
        <v>0</v>
      </c>
      <c r="AA42" s="24">
        <f t="shared" si="3"/>
        <v>0</v>
      </c>
      <c r="AB42" s="24">
        <f t="shared" si="3"/>
        <v>0</v>
      </c>
      <c r="AC42" s="24">
        <f t="shared" si="3"/>
        <v>0</v>
      </c>
      <c r="AD42" s="24">
        <f t="shared" si="3"/>
        <v>0</v>
      </c>
      <c r="AE42" s="24">
        <f t="shared" si="3"/>
        <v>0</v>
      </c>
      <c r="AF42" s="24">
        <f t="shared" si="3"/>
        <v>0</v>
      </c>
    </row>
    <row r="43" spans="2:32" ht="15" hidden="1" customHeight="1">
      <c r="B43" s="3"/>
      <c r="C43" s="756"/>
      <c r="D43" s="757"/>
      <c r="E43" s="41" t="s">
        <v>187</v>
      </c>
      <c r="F43" s="41" t="s">
        <v>44</v>
      </c>
      <c r="G43" s="75"/>
      <c r="H43" s="132">
        <f>H36*H41*L8/1000000</f>
        <v>4.2297940828402358E-3</v>
      </c>
      <c r="I43" s="148">
        <f>H43</f>
        <v>4.2297940828402358E-3</v>
      </c>
      <c r="J43" s="148">
        <f t="shared" ref="J43:Y45" si="4">I43</f>
        <v>4.2297940828402358E-3</v>
      </c>
      <c r="K43" s="148">
        <f t="shared" si="4"/>
        <v>4.2297940828402358E-3</v>
      </c>
      <c r="L43" s="148">
        <f t="shared" si="4"/>
        <v>4.2297940828402358E-3</v>
      </c>
      <c r="M43" s="148">
        <f t="shared" si="4"/>
        <v>4.2297940828402358E-3</v>
      </c>
      <c r="N43" s="148">
        <f t="shared" si="4"/>
        <v>4.2297940828402358E-3</v>
      </c>
      <c r="O43" s="148">
        <f t="shared" si="4"/>
        <v>4.2297940828402358E-3</v>
      </c>
      <c r="P43" s="148">
        <f t="shared" si="4"/>
        <v>4.2297940828402358E-3</v>
      </c>
      <c r="Q43" s="148">
        <f t="shared" si="4"/>
        <v>4.2297940828402358E-3</v>
      </c>
      <c r="R43" s="148">
        <f t="shared" si="4"/>
        <v>4.2297940828402358E-3</v>
      </c>
      <c r="S43" s="148">
        <f t="shared" si="4"/>
        <v>4.2297940828402358E-3</v>
      </c>
      <c r="T43" s="148">
        <f t="shared" si="4"/>
        <v>4.2297940828402358E-3</v>
      </c>
      <c r="U43" s="148">
        <f t="shared" si="4"/>
        <v>4.2297940828402358E-3</v>
      </c>
      <c r="V43" s="148">
        <f t="shared" si="4"/>
        <v>4.2297940828402358E-3</v>
      </c>
      <c r="W43" s="148">
        <f t="shared" si="4"/>
        <v>4.2297940828402358E-3</v>
      </c>
      <c r="X43" s="148">
        <f t="shared" si="4"/>
        <v>4.2297940828402358E-3</v>
      </c>
      <c r="Y43" s="148">
        <f t="shared" si="4"/>
        <v>4.2297940828402358E-3</v>
      </c>
      <c r="Z43" s="148">
        <f t="shared" ref="Z43:AF45" si="5">Y43</f>
        <v>4.2297940828402358E-3</v>
      </c>
      <c r="AA43" s="148">
        <f t="shared" si="5"/>
        <v>4.2297940828402358E-3</v>
      </c>
      <c r="AB43" s="148">
        <f t="shared" si="5"/>
        <v>4.2297940828402358E-3</v>
      </c>
      <c r="AC43" s="148">
        <f t="shared" si="5"/>
        <v>4.2297940828402358E-3</v>
      </c>
      <c r="AD43" s="148">
        <f t="shared" si="5"/>
        <v>4.2297940828402358E-3</v>
      </c>
      <c r="AE43" s="148">
        <f t="shared" si="5"/>
        <v>4.2297940828402358E-3</v>
      </c>
      <c r="AF43" s="148">
        <f t="shared" si="5"/>
        <v>4.2297940828402358E-3</v>
      </c>
    </row>
    <row r="44" spans="2:32" hidden="1">
      <c r="B44" s="3"/>
      <c r="C44" s="756"/>
      <c r="D44" s="757"/>
      <c r="E44" s="41" t="s">
        <v>143</v>
      </c>
      <c r="F44" s="41" t="s">
        <v>44</v>
      </c>
      <c r="G44" s="75"/>
      <c r="H44" s="135">
        <f>H37/1000000*H41*M8</f>
        <v>1.3553533727810652E-2</v>
      </c>
      <c r="I44" s="93">
        <f>H44</f>
        <v>1.3553533727810652E-2</v>
      </c>
      <c r="J44" s="93">
        <f t="shared" si="4"/>
        <v>1.3553533727810652E-2</v>
      </c>
      <c r="K44" s="93">
        <f t="shared" si="4"/>
        <v>1.3553533727810652E-2</v>
      </c>
      <c r="L44" s="93">
        <f t="shared" si="4"/>
        <v>1.3553533727810652E-2</v>
      </c>
      <c r="M44" s="93">
        <f t="shared" si="4"/>
        <v>1.3553533727810652E-2</v>
      </c>
      <c r="N44" s="93">
        <f t="shared" si="4"/>
        <v>1.3553533727810652E-2</v>
      </c>
      <c r="O44" s="93">
        <f t="shared" si="4"/>
        <v>1.3553533727810652E-2</v>
      </c>
      <c r="P44" s="93">
        <f t="shared" si="4"/>
        <v>1.3553533727810652E-2</v>
      </c>
      <c r="Q44" s="93">
        <f t="shared" si="4"/>
        <v>1.3553533727810652E-2</v>
      </c>
      <c r="R44" s="93">
        <f t="shared" si="4"/>
        <v>1.3553533727810652E-2</v>
      </c>
      <c r="S44" s="93">
        <f t="shared" si="4"/>
        <v>1.3553533727810652E-2</v>
      </c>
      <c r="T44" s="93">
        <f t="shared" si="4"/>
        <v>1.3553533727810652E-2</v>
      </c>
      <c r="U44" s="93">
        <f t="shared" si="4"/>
        <v>1.3553533727810652E-2</v>
      </c>
      <c r="V44" s="93">
        <f t="shared" si="4"/>
        <v>1.3553533727810652E-2</v>
      </c>
      <c r="W44" s="93">
        <f t="shared" si="4"/>
        <v>1.3553533727810652E-2</v>
      </c>
      <c r="X44" s="93">
        <f t="shared" si="4"/>
        <v>1.3553533727810652E-2</v>
      </c>
      <c r="Y44" s="93">
        <f t="shared" si="4"/>
        <v>1.3553533727810652E-2</v>
      </c>
      <c r="Z44" s="93">
        <f t="shared" si="5"/>
        <v>1.3553533727810652E-2</v>
      </c>
      <c r="AA44" s="93">
        <f t="shared" si="5"/>
        <v>1.3553533727810652E-2</v>
      </c>
      <c r="AB44" s="93">
        <f t="shared" si="5"/>
        <v>1.3553533727810652E-2</v>
      </c>
      <c r="AC44" s="93">
        <f t="shared" si="5"/>
        <v>1.3553533727810652E-2</v>
      </c>
      <c r="AD44" s="93">
        <f t="shared" si="5"/>
        <v>1.3553533727810652E-2</v>
      </c>
      <c r="AE44" s="93">
        <f t="shared" si="5"/>
        <v>1.3553533727810652E-2</v>
      </c>
      <c r="AF44" s="93">
        <f t="shared" si="5"/>
        <v>1.3553533727810652E-2</v>
      </c>
    </row>
    <row r="45" spans="2:32" hidden="1">
      <c r="B45" s="3"/>
      <c r="C45" s="756"/>
      <c r="D45" s="757"/>
      <c r="E45" s="41" t="s">
        <v>106</v>
      </c>
      <c r="F45" s="41" t="s">
        <v>141</v>
      </c>
      <c r="G45" s="75"/>
      <c r="H45" s="91">
        <f>HLOOKUP(E45,'ENS fremskrivningsdata'!$M$11:$O$15,2,FALSE)</f>
        <v>19.823225972697561</v>
      </c>
      <c r="I45" s="53">
        <f>H45</f>
        <v>19.823225972697561</v>
      </c>
      <c r="J45" s="53">
        <f t="shared" si="4"/>
        <v>19.823225972697561</v>
      </c>
      <c r="K45" s="53">
        <f t="shared" si="4"/>
        <v>19.823225972697561</v>
      </c>
      <c r="L45" s="53">
        <f t="shared" si="4"/>
        <v>19.823225972697561</v>
      </c>
      <c r="M45" s="53">
        <f t="shared" si="4"/>
        <v>19.823225972697561</v>
      </c>
      <c r="N45" s="53">
        <f t="shared" si="4"/>
        <v>19.823225972697561</v>
      </c>
      <c r="O45" s="53">
        <f t="shared" si="4"/>
        <v>19.823225972697561</v>
      </c>
      <c r="P45" s="53">
        <f t="shared" si="4"/>
        <v>19.823225972697561</v>
      </c>
      <c r="Q45" s="53">
        <f t="shared" si="4"/>
        <v>19.823225972697561</v>
      </c>
      <c r="R45" s="53">
        <f t="shared" si="4"/>
        <v>19.823225972697561</v>
      </c>
      <c r="S45" s="53">
        <f t="shared" si="4"/>
        <v>19.823225972697561</v>
      </c>
      <c r="T45" s="53">
        <f t="shared" si="4"/>
        <v>19.823225972697561</v>
      </c>
      <c r="U45" s="53">
        <f t="shared" si="4"/>
        <v>19.823225972697561</v>
      </c>
      <c r="V45" s="53">
        <f t="shared" si="4"/>
        <v>19.823225972697561</v>
      </c>
      <c r="W45" s="53">
        <f t="shared" si="4"/>
        <v>19.823225972697561</v>
      </c>
      <c r="X45" s="53">
        <f t="shared" si="4"/>
        <v>19.823225972697561</v>
      </c>
      <c r="Y45" s="53">
        <f t="shared" si="4"/>
        <v>19.823225972697561</v>
      </c>
      <c r="Z45" s="53">
        <f t="shared" si="5"/>
        <v>19.823225972697561</v>
      </c>
      <c r="AA45" s="53">
        <f t="shared" si="5"/>
        <v>19.823225972697561</v>
      </c>
      <c r="AB45" s="53">
        <f t="shared" si="5"/>
        <v>19.823225972697561</v>
      </c>
      <c r="AC45" s="53">
        <f t="shared" si="5"/>
        <v>19.823225972697561</v>
      </c>
      <c r="AD45" s="53">
        <f t="shared" si="5"/>
        <v>19.823225972697561</v>
      </c>
      <c r="AE45" s="53">
        <f t="shared" si="5"/>
        <v>19.823225972697561</v>
      </c>
      <c r="AF45" s="53">
        <f t="shared" si="5"/>
        <v>19.823225972697561</v>
      </c>
    </row>
    <row r="46" spans="2:32" hidden="1">
      <c r="B46" s="3"/>
      <c r="C46" s="756"/>
      <c r="D46" s="757"/>
      <c r="E46" s="41" t="s">
        <v>186</v>
      </c>
      <c r="F46" s="41" t="s">
        <v>44</v>
      </c>
      <c r="G46" s="75"/>
      <c r="H46" s="135">
        <f>H45*H32/1000</f>
        <v>3.7664129348125366E-2</v>
      </c>
      <c r="I46" s="93">
        <f t="shared" ref="I46:AF46" si="6">I45*I32/1000</f>
        <v>3.7664129348125366E-2</v>
      </c>
      <c r="J46" s="93">
        <f t="shared" si="6"/>
        <v>3.7664129348125366E-2</v>
      </c>
      <c r="K46" s="93">
        <f t="shared" si="6"/>
        <v>3.7664129348125366E-2</v>
      </c>
      <c r="L46" s="93">
        <f t="shared" si="6"/>
        <v>3.7664129348125366E-2</v>
      </c>
      <c r="M46" s="93">
        <f t="shared" si="6"/>
        <v>3.7664129348125366E-2</v>
      </c>
      <c r="N46" s="93">
        <f t="shared" si="6"/>
        <v>3.7664129348125366E-2</v>
      </c>
      <c r="O46" s="93">
        <f t="shared" si="6"/>
        <v>3.7664129348125366E-2</v>
      </c>
      <c r="P46" s="93">
        <f t="shared" si="6"/>
        <v>3.7664129348125366E-2</v>
      </c>
      <c r="Q46" s="93">
        <f t="shared" si="6"/>
        <v>3.7664129348125366E-2</v>
      </c>
      <c r="R46" s="93">
        <f t="shared" si="6"/>
        <v>3.7664129348125366E-2</v>
      </c>
      <c r="S46" s="93">
        <f t="shared" si="6"/>
        <v>3.7664129348125366E-2</v>
      </c>
      <c r="T46" s="93">
        <f t="shared" si="6"/>
        <v>3.7664129348125366E-2</v>
      </c>
      <c r="U46" s="93">
        <f t="shared" si="6"/>
        <v>3.7664129348125366E-2</v>
      </c>
      <c r="V46" s="93">
        <f t="shared" si="6"/>
        <v>3.7664129348125366E-2</v>
      </c>
      <c r="W46" s="93">
        <f t="shared" si="6"/>
        <v>3.7664129348125366E-2</v>
      </c>
      <c r="X46" s="93">
        <f t="shared" si="6"/>
        <v>3.7664129348125366E-2</v>
      </c>
      <c r="Y46" s="93">
        <f t="shared" si="6"/>
        <v>3.7664129348125366E-2</v>
      </c>
      <c r="Z46" s="93">
        <f t="shared" si="6"/>
        <v>3.7664129348125366E-2</v>
      </c>
      <c r="AA46" s="93">
        <f t="shared" si="6"/>
        <v>3.7664129348125366E-2</v>
      </c>
      <c r="AB46" s="93">
        <f t="shared" si="6"/>
        <v>3.7664129348125366E-2</v>
      </c>
      <c r="AC46" s="93">
        <f t="shared" si="6"/>
        <v>3.7664129348125366E-2</v>
      </c>
      <c r="AD46" s="93">
        <f t="shared" si="6"/>
        <v>3.7664129348125366E-2</v>
      </c>
      <c r="AE46" s="93">
        <f t="shared" si="6"/>
        <v>3.7664129348125366E-2</v>
      </c>
      <c r="AF46" s="93">
        <f t="shared" si="6"/>
        <v>3.7664129348125366E-2</v>
      </c>
    </row>
    <row r="47" spans="2:32" hidden="1">
      <c r="B47" s="3"/>
      <c r="C47" s="756"/>
      <c r="D47" s="757"/>
      <c r="E47" s="41" t="s">
        <v>107</v>
      </c>
      <c r="F47" s="41" t="s">
        <v>141</v>
      </c>
      <c r="G47" s="75"/>
      <c r="H47" s="91">
        <f>HLOOKUP(E47,'ENS fremskrivningsdata'!$M$11:$O$15,2,FALSE)</f>
        <v>14.815253095384495</v>
      </c>
      <c r="I47" s="53">
        <f>H47</f>
        <v>14.815253095384495</v>
      </c>
      <c r="J47" s="53">
        <f t="shared" ref="J47:AF47" si="7">I47</f>
        <v>14.815253095384495</v>
      </c>
      <c r="K47" s="53">
        <f t="shared" si="7"/>
        <v>14.815253095384495</v>
      </c>
      <c r="L47" s="53">
        <f t="shared" si="7"/>
        <v>14.815253095384495</v>
      </c>
      <c r="M47" s="53">
        <f t="shared" si="7"/>
        <v>14.815253095384495</v>
      </c>
      <c r="N47" s="53">
        <f t="shared" si="7"/>
        <v>14.815253095384495</v>
      </c>
      <c r="O47" s="53">
        <f t="shared" si="7"/>
        <v>14.815253095384495</v>
      </c>
      <c r="P47" s="53">
        <f t="shared" si="7"/>
        <v>14.815253095384495</v>
      </c>
      <c r="Q47" s="53">
        <f t="shared" si="7"/>
        <v>14.815253095384495</v>
      </c>
      <c r="R47" s="53">
        <f t="shared" si="7"/>
        <v>14.815253095384495</v>
      </c>
      <c r="S47" s="53">
        <f t="shared" si="7"/>
        <v>14.815253095384495</v>
      </c>
      <c r="T47" s="53">
        <f t="shared" si="7"/>
        <v>14.815253095384495</v>
      </c>
      <c r="U47" s="53">
        <f t="shared" si="7"/>
        <v>14.815253095384495</v>
      </c>
      <c r="V47" s="53">
        <f t="shared" si="7"/>
        <v>14.815253095384495</v>
      </c>
      <c r="W47" s="53">
        <f t="shared" si="7"/>
        <v>14.815253095384495</v>
      </c>
      <c r="X47" s="53">
        <f t="shared" si="7"/>
        <v>14.815253095384495</v>
      </c>
      <c r="Y47" s="53">
        <f t="shared" si="7"/>
        <v>14.815253095384495</v>
      </c>
      <c r="Z47" s="53">
        <f t="shared" si="7"/>
        <v>14.815253095384495</v>
      </c>
      <c r="AA47" s="53">
        <f t="shared" si="7"/>
        <v>14.815253095384495</v>
      </c>
      <c r="AB47" s="53">
        <f t="shared" si="7"/>
        <v>14.815253095384495</v>
      </c>
      <c r="AC47" s="53">
        <f t="shared" si="7"/>
        <v>14.815253095384495</v>
      </c>
      <c r="AD47" s="53">
        <f t="shared" si="7"/>
        <v>14.815253095384495</v>
      </c>
      <c r="AE47" s="53">
        <f t="shared" si="7"/>
        <v>14.815253095384495</v>
      </c>
      <c r="AF47" s="53">
        <f t="shared" si="7"/>
        <v>14.815253095384495</v>
      </c>
    </row>
    <row r="48" spans="2:32" hidden="1">
      <c r="B48" s="3"/>
      <c r="C48" s="756"/>
      <c r="D48" s="757"/>
      <c r="E48" s="41" t="s">
        <v>185</v>
      </c>
      <c r="F48" s="41" t="s">
        <v>44</v>
      </c>
      <c r="G48" s="75"/>
      <c r="H48" s="91">
        <f>H47*H33/1000</f>
        <v>1.2000355007261441</v>
      </c>
      <c r="I48" s="93">
        <f t="shared" ref="I48:AF48" si="8">I47*I33/1000</f>
        <v>1.2000355007261441</v>
      </c>
      <c r="J48" s="93">
        <f t="shared" si="8"/>
        <v>1.2000355007261441</v>
      </c>
      <c r="K48" s="93">
        <f t="shared" si="8"/>
        <v>1.2000355007261441</v>
      </c>
      <c r="L48" s="93">
        <f t="shared" si="8"/>
        <v>1.2000355007261441</v>
      </c>
      <c r="M48" s="93">
        <f t="shared" si="8"/>
        <v>1.2000355007261441</v>
      </c>
      <c r="N48" s="93">
        <f t="shared" si="8"/>
        <v>1.2000355007261441</v>
      </c>
      <c r="O48" s="93">
        <f t="shared" si="8"/>
        <v>1.2000355007261441</v>
      </c>
      <c r="P48" s="93">
        <f t="shared" si="8"/>
        <v>1.2000355007261441</v>
      </c>
      <c r="Q48" s="93">
        <f t="shared" si="8"/>
        <v>1.2000355007261441</v>
      </c>
      <c r="R48" s="93">
        <f t="shared" si="8"/>
        <v>1.2000355007261441</v>
      </c>
      <c r="S48" s="93">
        <f t="shared" si="8"/>
        <v>1.2000355007261441</v>
      </c>
      <c r="T48" s="93">
        <f t="shared" si="8"/>
        <v>1.2000355007261441</v>
      </c>
      <c r="U48" s="93">
        <f t="shared" si="8"/>
        <v>1.2000355007261441</v>
      </c>
      <c r="V48" s="93">
        <f t="shared" si="8"/>
        <v>1.2000355007261441</v>
      </c>
      <c r="W48" s="93">
        <f t="shared" si="8"/>
        <v>1.2000355007261441</v>
      </c>
      <c r="X48" s="93">
        <f t="shared" si="8"/>
        <v>1.2000355007261441</v>
      </c>
      <c r="Y48" s="93">
        <f t="shared" si="8"/>
        <v>1.2000355007261441</v>
      </c>
      <c r="Z48" s="93">
        <f t="shared" si="8"/>
        <v>1.2000355007261441</v>
      </c>
      <c r="AA48" s="93">
        <f t="shared" si="8"/>
        <v>1.2000355007261441</v>
      </c>
      <c r="AB48" s="93">
        <f t="shared" si="8"/>
        <v>1.2000355007261441</v>
      </c>
      <c r="AC48" s="93">
        <f t="shared" si="8"/>
        <v>1.2000355007261441</v>
      </c>
      <c r="AD48" s="93">
        <f t="shared" si="8"/>
        <v>1.2000355007261441</v>
      </c>
      <c r="AE48" s="93">
        <f t="shared" si="8"/>
        <v>1.2000355007261441</v>
      </c>
      <c r="AF48" s="93">
        <f t="shared" si="8"/>
        <v>1.2000355007261441</v>
      </c>
    </row>
    <row r="49" spans="1:32" hidden="1">
      <c r="B49" s="3"/>
      <c r="C49" s="756"/>
      <c r="D49" s="757"/>
      <c r="E49" s="41" t="s">
        <v>108</v>
      </c>
      <c r="F49" s="41" t="s">
        <v>141</v>
      </c>
      <c r="G49" s="75"/>
      <c r="H49" s="91">
        <f>HLOOKUP(E49,'ENS fremskrivningsdata'!$M$11:$O$15,2,FALSE)</f>
        <v>47.106244877226054</v>
      </c>
      <c r="I49" s="93">
        <f>H49</f>
        <v>47.106244877226054</v>
      </c>
      <c r="J49" s="93">
        <f t="shared" ref="J49:Y50" si="9">I49</f>
        <v>47.106244877226054</v>
      </c>
      <c r="K49" s="93">
        <f t="shared" si="9"/>
        <v>47.106244877226054</v>
      </c>
      <c r="L49" s="93">
        <f t="shared" si="9"/>
        <v>47.106244877226054</v>
      </c>
      <c r="M49" s="93">
        <f t="shared" si="9"/>
        <v>47.106244877226054</v>
      </c>
      <c r="N49" s="93">
        <f t="shared" si="9"/>
        <v>47.106244877226054</v>
      </c>
      <c r="O49" s="93">
        <f t="shared" si="9"/>
        <v>47.106244877226054</v>
      </c>
      <c r="P49" s="93">
        <f t="shared" si="9"/>
        <v>47.106244877226054</v>
      </c>
      <c r="Q49" s="93">
        <f t="shared" si="9"/>
        <v>47.106244877226054</v>
      </c>
      <c r="R49" s="93">
        <f t="shared" si="9"/>
        <v>47.106244877226054</v>
      </c>
      <c r="S49" s="93">
        <f t="shared" si="9"/>
        <v>47.106244877226054</v>
      </c>
      <c r="T49" s="93">
        <f t="shared" si="9"/>
        <v>47.106244877226054</v>
      </c>
      <c r="U49" s="93">
        <f t="shared" si="9"/>
        <v>47.106244877226054</v>
      </c>
      <c r="V49" s="93">
        <f t="shared" si="9"/>
        <v>47.106244877226054</v>
      </c>
      <c r="W49" s="93">
        <f t="shared" si="9"/>
        <v>47.106244877226054</v>
      </c>
      <c r="X49" s="93">
        <f t="shared" si="9"/>
        <v>47.106244877226054</v>
      </c>
      <c r="Y49" s="93">
        <f t="shared" si="9"/>
        <v>47.106244877226054</v>
      </c>
      <c r="Z49" s="93">
        <f t="shared" ref="Z49:AF50" si="10">Y49</f>
        <v>47.106244877226054</v>
      </c>
      <c r="AA49" s="93">
        <f t="shared" si="10"/>
        <v>47.106244877226054</v>
      </c>
      <c r="AB49" s="93">
        <f t="shared" si="10"/>
        <v>47.106244877226054</v>
      </c>
      <c r="AC49" s="93">
        <f t="shared" si="10"/>
        <v>47.106244877226054</v>
      </c>
      <c r="AD49" s="93">
        <f t="shared" si="10"/>
        <v>47.106244877226054</v>
      </c>
      <c r="AE49" s="93">
        <f t="shared" si="10"/>
        <v>47.106244877226054</v>
      </c>
      <c r="AF49" s="93">
        <f t="shared" si="10"/>
        <v>47.106244877226054</v>
      </c>
    </row>
    <row r="50" spans="1:32" hidden="1">
      <c r="B50" s="3"/>
      <c r="C50" s="756"/>
      <c r="D50" s="757"/>
      <c r="E50" s="41" t="s">
        <v>184</v>
      </c>
      <c r="F50" s="41" t="s">
        <v>44</v>
      </c>
      <c r="G50" s="75"/>
      <c r="H50" s="135">
        <f>H34*H49/1000</f>
        <v>0.22705210030822959</v>
      </c>
      <c r="I50" s="136">
        <f>H50</f>
        <v>0.22705210030822959</v>
      </c>
      <c r="J50" s="136">
        <f t="shared" si="9"/>
        <v>0.22705210030822959</v>
      </c>
      <c r="K50" s="136">
        <f t="shared" si="9"/>
        <v>0.22705210030822959</v>
      </c>
      <c r="L50" s="136">
        <f t="shared" si="9"/>
        <v>0.22705210030822959</v>
      </c>
      <c r="M50" s="136">
        <f t="shared" si="9"/>
        <v>0.22705210030822959</v>
      </c>
      <c r="N50" s="136">
        <f t="shared" si="9"/>
        <v>0.22705210030822959</v>
      </c>
      <c r="O50" s="136">
        <f t="shared" si="9"/>
        <v>0.22705210030822959</v>
      </c>
      <c r="P50" s="136">
        <f t="shared" si="9"/>
        <v>0.22705210030822959</v>
      </c>
      <c r="Q50" s="136">
        <f t="shared" si="9"/>
        <v>0.22705210030822959</v>
      </c>
      <c r="R50" s="136">
        <f t="shared" si="9"/>
        <v>0.22705210030822959</v>
      </c>
      <c r="S50" s="136">
        <f t="shared" si="9"/>
        <v>0.22705210030822959</v>
      </c>
      <c r="T50" s="136">
        <f t="shared" si="9"/>
        <v>0.22705210030822959</v>
      </c>
      <c r="U50" s="136">
        <f t="shared" si="9"/>
        <v>0.22705210030822959</v>
      </c>
      <c r="V50" s="136">
        <f t="shared" si="9"/>
        <v>0.22705210030822959</v>
      </c>
      <c r="W50" s="136">
        <f t="shared" si="9"/>
        <v>0.22705210030822959</v>
      </c>
      <c r="X50" s="136">
        <f t="shared" si="9"/>
        <v>0.22705210030822959</v>
      </c>
      <c r="Y50" s="136">
        <f t="shared" si="9"/>
        <v>0.22705210030822959</v>
      </c>
      <c r="Z50" s="136">
        <f t="shared" si="10"/>
        <v>0.22705210030822959</v>
      </c>
      <c r="AA50" s="136">
        <f t="shared" si="10"/>
        <v>0.22705210030822959</v>
      </c>
      <c r="AB50" s="136">
        <f t="shared" si="10"/>
        <v>0.22705210030822959</v>
      </c>
      <c r="AC50" s="136">
        <f t="shared" si="10"/>
        <v>0.22705210030822959</v>
      </c>
      <c r="AD50" s="136">
        <f t="shared" si="10"/>
        <v>0.22705210030822959</v>
      </c>
      <c r="AE50" s="136">
        <f t="shared" si="10"/>
        <v>0.22705210030822959</v>
      </c>
      <c r="AF50" s="136">
        <f t="shared" si="10"/>
        <v>0.22705210030822959</v>
      </c>
    </row>
    <row r="51" spans="1:32" hidden="1">
      <c r="B51" s="3"/>
      <c r="C51" s="756"/>
      <c r="D51" s="31"/>
      <c r="E51" s="41" t="s">
        <v>183</v>
      </c>
      <c r="F51" s="41" t="s">
        <v>52</v>
      </c>
      <c r="G51" s="75"/>
      <c r="H51" s="95">
        <f>HLOOKUP($E$51&amp;"-"&amp;$E$10,'Brændsels- og elpriser'!$E$13:$AH$39,MATCH(H16,'Brændsels- og elpriser'!$D$13:$D$39,0),FALSE)*'Brændsels- og elpriser'!$H$9</f>
        <v>189.96947704662099</v>
      </c>
      <c r="I51" s="95">
        <f>HLOOKUP($E$51&amp;"-"&amp;$E$10,'Brændsels- og elpriser'!$E$13:$AH$39,MATCH(I16,'Brændsels- og elpriser'!$D$13:$D$39,0),FALSE)*'Brændsels- og elpriser'!$H$9</f>
        <v>186.15240195629499</v>
      </c>
      <c r="J51" s="95">
        <f>HLOOKUP($E$51&amp;"-"&amp;$E$10,'Brændsels- og elpriser'!$E$13:$AH$39,MATCH(J16,'Brændsels- og elpriser'!$D$13:$D$39,0),FALSE)*'Brændsels- og elpriser'!$H$9</f>
        <v>266.20410988628601</v>
      </c>
      <c r="K51" s="95">
        <f>HLOOKUP($E$51&amp;"-"&amp;$E$10,'Brændsels- og elpriser'!$E$13:$AH$39,MATCH(K16,'Brændsels- og elpriser'!$D$13:$D$39,0),FALSE)*'Brændsels- og elpriser'!$H$9</f>
        <v>350</v>
      </c>
      <c r="L51" s="95">
        <f>HLOOKUP($E$51&amp;"-"&amp;$E$10,'Brændsels- og elpriser'!$E$13:$AH$39,MATCH(L16,'Brændsels- og elpriser'!$D$13:$D$39,0),FALSE)*'Brændsels- og elpriser'!$H$9</f>
        <v>370</v>
      </c>
      <c r="M51" s="95">
        <f>HLOOKUP($E$51&amp;"-"&amp;$E$10,'Brændsels- og elpriser'!$E$13:$AH$39,MATCH(M16,'Brændsels- og elpriser'!$D$13:$D$39,0),FALSE)*'Brændsels- og elpriser'!$H$9</f>
        <v>360</v>
      </c>
      <c r="N51" s="95">
        <f>HLOOKUP($E$51&amp;"-"&amp;$E$10,'Brændsels- og elpriser'!$E$13:$AH$39,MATCH(N16,'Brændsels- og elpriser'!$D$13:$D$39,0),FALSE)*'Brændsels- og elpriser'!$H$9</f>
        <v>360</v>
      </c>
      <c r="O51" s="95">
        <f>HLOOKUP($E$51&amp;"-"&amp;$E$10,'Brændsels- og elpriser'!$E$13:$AH$39,MATCH(O16,'Brændsels- og elpriser'!$D$13:$D$39,0),FALSE)*'Brændsels- og elpriser'!$H$9</f>
        <v>380</v>
      </c>
      <c r="P51" s="95">
        <f>HLOOKUP($E$51&amp;"-"&amp;$E$10,'Brændsels- og elpriser'!$E$13:$AH$39,MATCH(P16,'Brændsels- og elpriser'!$D$13:$D$39,0),FALSE)*'Brændsels- og elpriser'!$H$9</f>
        <v>390</v>
      </c>
      <c r="Q51" s="95">
        <f>HLOOKUP($E$51&amp;"-"&amp;$E$10,'Brændsels- og elpriser'!$E$13:$AH$39,MATCH(Q16,'Brændsels- og elpriser'!$D$13:$D$39,0),FALSE)*'Brændsels- og elpriser'!$H$9</f>
        <v>400</v>
      </c>
      <c r="R51" s="95">
        <f>HLOOKUP($E$51&amp;"-"&amp;$E$10,'Brændsels- og elpriser'!$E$13:$AH$39,MATCH(R16,'Brændsels- og elpriser'!$D$13:$D$39,0),FALSE)*'Brændsels- og elpriser'!$H$9</f>
        <v>390</v>
      </c>
      <c r="S51" s="95">
        <f>HLOOKUP($E$51&amp;"-"&amp;$E$10,'Brændsels- og elpriser'!$E$13:$AH$39,MATCH(S16,'Brændsels- og elpriser'!$D$13:$D$39,0),FALSE)*'Brændsels- og elpriser'!$H$9</f>
        <v>390</v>
      </c>
      <c r="T51" s="95">
        <f>HLOOKUP($E$51&amp;"-"&amp;$E$10,'Brændsels- og elpriser'!$E$13:$AH$39,MATCH(T16,'Brændsels- og elpriser'!$D$13:$D$39,0),FALSE)*'Brændsels- og elpriser'!$H$9</f>
        <v>390</v>
      </c>
      <c r="U51" s="95">
        <f>HLOOKUP($E$51&amp;"-"&amp;$E$10,'Brændsels- og elpriser'!$E$13:$AH$39,MATCH(U16,'Brændsels- og elpriser'!$D$13:$D$39,0),FALSE)*'Brændsels- og elpriser'!$H$9</f>
        <v>380</v>
      </c>
      <c r="V51" s="95">
        <f>HLOOKUP($E$51&amp;"-"&amp;$E$10,'Brændsels- og elpriser'!$E$13:$AH$39,MATCH(V16,'Brændsels- og elpriser'!$D$13:$D$39,0),FALSE)*'Brændsels- og elpriser'!$H$9</f>
        <v>380</v>
      </c>
      <c r="W51" s="95">
        <f>HLOOKUP($E$51&amp;"-"&amp;$E$10,'Brændsels- og elpriser'!$E$13:$AH$39,MATCH(W16,'Brændsels- og elpriser'!$D$13:$D$39,0),FALSE)*'Brændsels- og elpriser'!$H$9</f>
        <v>380</v>
      </c>
      <c r="X51" s="95">
        <f>HLOOKUP($E$51&amp;"-"&amp;$E$10,'Brændsels- og elpriser'!$E$13:$AH$39,MATCH(X16,'Brændsels- og elpriser'!$D$13:$D$39,0),FALSE)*'Brændsels- og elpriser'!$H$9</f>
        <v>380</v>
      </c>
      <c r="Y51" s="95">
        <f>HLOOKUP($E$51&amp;"-"&amp;$E$10,'Brændsels- og elpriser'!$E$13:$AH$39,MATCH(Y16,'Brændsels- og elpriser'!$D$13:$D$39,0),FALSE)*'Brændsels- og elpriser'!$H$9</f>
        <v>370</v>
      </c>
      <c r="Z51" s="95">
        <f>HLOOKUP($E$51&amp;"-"&amp;$E$10,'Brændsels- og elpriser'!$E$13:$AH$39,MATCH(Z16,'Brændsels- og elpriser'!$D$13:$D$39,0),FALSE)*'Brændsels- og elpriser'!$H$9</f>
        <v>380</v>
      </c>
      <c r="AA51" s="95">
        <f>HLOOKUP($E$51&amp;"-"&amp;$E$10,'Brændsels- og elpriser'!$E$13:$AH$39,MATCH(AA16,'Brændsels- og elpriser'!$D$13:$D$39,0),FALSE)*'Brændsels- og elpriser'!$H$9</f>
        <v>370</v>
      </c>
      <c r="AB51" s="95">
        <f>HLOOKUP($E$51&amp;"-"&amp;$E$10,'Brændsels- og elpriser'!$E$13:$AH$39,MATCH(AB16,'Brændsels- og elpriser'!$D$13:$D$39,0),FALSE)*'Brændsels- og elpriser'!$H$9</f>
        <v>380</v>
      </c>
      <c r="AC51" s="95">
        <f>HLOOKUP($E$51&amp;"-"&amp;$E$10,'Brændsels- og elpriser'!$E$13:$AH$39,MATCH(AC16,'Brændsels- og elpriser'!$D$13:$D$39,0),FALSE)*'Brændsels- og elpriser'!$H$9</f>
        <v>380</v>
      </c>
      <c r="AD51" s="95">
        <f>HLOOKUP($E$51&amp;"-"&amp;$E$10,'Brændsels- og elpriser'!$E$13:$AH$39,MATCH(AD16,'Brændsels- og elpriser'!$D$13:$D$39,0),FALSE)*'Brændsels- og elpriser'!$H$9</f>
        <v>380</v>
      </c>
      <c r="AE51" s="95">
        <f>HLOOKUP($E$51&amp;"-"&amp;$E$10,'Brændsels- og elpriser'!$E$13:$AH$39,MATCH(AE16,'Brændsels- og elpriser'!$D$13:$D$39,0),FALSE)*'Brændsels- og elpriser'!$H$9</f>
        <v>380</v>
      </c>
      <c r="AF51" s="95">
        <f>HLOOKUP($E$51&amp;"-"&amp;$E$10,'Brændsels- og elpriser'!$E$13:$AH$39,MATCH(AF16,'Brændsels- og elpriser'!$D$13:$D$39,0),FALSE)*'Brændsels- og elpriser'!$H$9</f>
        <v>380</v>
      </c>
    </row>
    <row r="52" spans="1:32" hidden="1">
      <c r="B52" s="6"/>
      <c r="C52" s="758" t="s">
        <v>38</v>
      </c>
      <c r="D52" s="760"/>
      <c r="E52" s="78" t="s">
        <v>172</v>
      </c>
      <c r="F52" s="78" t="s">
        <v>62</v>
      </c>
      <c r="G52" s="79"/>
      <c r="H52" s="87">
        <f t="shared" ref="H52:AF52" si="11">IF(H24=0,0,-PMT($E$9,$I$9,$G$20)/H24)</f>
        <v>45.072877857130187</v>
      </c>
      <c r="I52" s="94">
        <f t="shared" si="11"/>
        <v>45.072877857130187</v>
      </c>
      <c r="J52" s="94">
        <f t="shared" si="11"/>
        <v>45.072877857130187</v>
      </c>
      <c r="K52" s="94">
        <f t="shared" si="11"/>
        <v>45.072877857130187</v>
      </c>
      <c r="L52" s="94">
        <f t="shared" si="11"/>
        <v>54.983276207078298</v>
      </c>
      <c r="M52" s="94">
        <f t="shared" si="11"/>
        <v>56.195786226767403</v>
      </c>
      <c r="N52" s="94">
        <f t="shared" si="11"/>
        <v>57.462979512182088</v>
      </c>
      <c r="O52" s="94">
        <f t="shared" si="11"/>
        <v>58.788640664207314</v>
      </c>
      <c r="P52" s="94">
        <f t="shared" si="11"/>
        <v>60.176911771297171</v>
      </c>
      <c r="Q52" s="94">
        <f t="shared" si="11"/>
        <v>61.632335640003411</v>
      </c>
      <c r="R52" s="94">
        <f t="shared" si="11"/>
        <v>61.987533075761334</v>
      </c>
      <c r="S52" s="94">
        <f t="shared" si="11"/>
        <v>62.346848367609354</v>
      </c>
      <c r="T52" s="94">
        <f t="shared" si="11"/>
        <v>62.710353541417241</v>
      </c>
      <c r="U52" s="94">
        <f t="shared" si="11"/>
        <v>63.078122312655552</v>
      </c>
      <c r="V52" s="94">
        <f t="shared" si="11"/>
        <v>63.450230136231745</v>
      </c>
      <c r="W52" s="94">
        <f t="shared" si="11"/>
        <v>62.425616734360794</v>
      </c>
      <c r="X52" s="94">
        <f t="shared" si="11"/>
        <v>62.425616734360794</v>
      </c>
      <c r="Y52" s="94">
        <f t="shared" si="11"/>
        <v>62.425616734360794</v>
      </c>
      <c r="Z52" s="94">
        <f t="shared" si="11"/>
        <v>62.425616734360794</v>
      </c>
      <c r="AA52" s="94">
        <f t="shared" si="11"/>
        <v>62.425616734360794</v>
      </c>
      <c r="AB52" s="94">
        <f t="shared" si="11"/>
        <v>63.108158949430241</v>
      </c>
      <c r="AC52" s="94">
        <f t="shared" si="11"/>
        <v>63.805791565454911</v>
      </c>
      <c r="AD52" s="94">
        <f t="shared" si="11"/>
        <v>64.519020629564039</v>
      </c>
      <c r="AE52" s="94">
        <f t="shared" si="11"/>
        <v>65.248375071300018</v>
      </c>
      <c r="AF52" s="94">
        <f t="shared" si="11"/>
        <v>65.994408010776169</v>
      </c>
    </row>
    <row r="53" spans="1:32" hidden="1">
      <c r="B53" s="6"/>
      <c r="C53" s="759"/>
      <c r="D53" s="761"/>
      <c r="E53" s="24" t="s">
        <v>173</v>
      </c>
      <c r="F53" s="24" t="s">
        <v>62</v>
      </c>
      <c r="G53" s="75"/>
      <c r="H53" s="68">
        <f t="shared" ref="H53:AF53" si="12">IF(H24=0,0,H27/H24)</f>
        <v>21.777400577034236</v>
      </c>
      <c r="I53" s="53">
        <f t="shared" si="12"/>
        <v>21.777400577034236</v>
      </c>
      <c r="J53" s="53">
        <f t="shared" si="12"/>
        <v>21.777400577034236</v>
      </c>
      <c r="K53" s="53">
        <f t="shared" si="12"/>
        <v>21.777400577034236</v>
      </c>
      <c r="L53" s="53">
        <f t="shared" si="12"/>
        <v>26.56570620572969</v>
      </c>
      <c r="M53" s="53">
        <f t="shared" si="12"/>
        <v>27.151542248552062</v>
      </c>
      <c r="N53" s="53">
        <f t="shared" si="12"/>
        <v>27.763799044589728</v>
      </c>
      <c r="O53" s="53">
        <f t="shared" si="12"/>
        <v>28.404305160675218</v>
      </c>
      <c r="P53" s="53">
        <f t="shared" si="12"/>
        <v>29.075061887247003</v>
      </c>
      <c r="Q53" s="53">
        <f t="shared" si="12"/>
        <v>29.778264125601055</v>
      </c>
      <c r="R53" s="53">
        <f t="shared" si="12"/>
        <v>29.949881231279431</v>
      </c>
      <c r="S53" s="53">
        <f t="shared" si="12"/>
        <v>30.123487919293261</v>
      </c>
      <c r="T53" s="53">
        <f t="shared" si="12"/>
        <v>30.299118989644064</v>
      </c>
      <c r="U53" s="53">
        <f t="shared" si="12"/>
        <v>30.47681005868046</v>
      </c>
      <c r="V53" s="53">
        <f t="shared" si="12"/>
        <v>30.656597583176971</v>
      </c>
      <c r="W53" s="53">
        <f t="shared" si="12"/>
        <v>30.161545623995014</v>
      </c>
      <c r="X53" s="53">
        <f t="shared" si="12"/>
        <v>30.161545623995014</v>
      </c>
      <c r="Y53" s="53">
        <f t="shared" si="12"/>
        <v>30.161545623995014</v>
      </c>
      <c r="Z53" s="53">
        <f t="shared" si="12"/>
        <v>30.161545623995014</v>
      </c>
      <c r="AA53" s="53">
        <f t="shared" si="12"/>
        <v>30.161545623995014</v>
      </c>
      <c r="AB53" s="53">
        <f t="shared" si="12"/>
        <v>30.491322552715182</v>
      </c>
      <c r="AC53" s="53">
        <f t="shared" si="12"/>
        <v>30.828390555848468</v>
      </c>
      <c r="AD53" s="53">
        <f t="shared" si="12"/>
        <v>31.17299413500135</v>
      </c>
      <c r="AE53" s="53">
        <f t="shared" si="12"/>
        <v>31.525388847641402</v>
      </c>
      <c r="AF53" s="53">
        <f t="shared" si="12"/>
        <v>31.885841939146506</v>
      </c>
    </row>
    <row r="54" spans="1:32" hidden="1">
      <c r="B54" s="6"/>
      <c r="C54" s="759"/>
      <c r="D54" s="761"/>
      <c r="E54" s="24" t="s">
        <v>31</v>
      </c>
      <c r="F54" s="24" t="s">
        <v>62</v>
      </c>
      <c r="G54" s="75"/>
      <c r="H54" s="68">
        <f t="shared" ref="H54:AF54" si="13">H28</f>
        <v>5.7728579638020614</v>
      </c>
      <c r="I54" s="53">
        <f t="shared" si="13"/>
        <v>5.7728579638020614</v>
      </c>
      <c r="J54" s="53">
        <f t="shared" si="13"/>
        <v>5.7728579638020614</v>
      </c>
      <c r="K54" s="53">
        <f t="shared" si="13"/>
        <v>5.7728579638020614</v>
      </c>
      <c r="L54" s="53">
        <f t="shared" si="13"/>
        <v>5.7728579638020614</v>
      </c>
      <c r="M54" s="53">
        <f t="shared" si="13"/>
        <v>5.7728579638020614</v>
      </c>
      <c r="N54" s="53">
        <f t="shared" si="13"/>
        <v>5.7728579638020614</v>
      </c>
      <c r="O54" s="53">
        <f t="shared" si="13"/>
        <v>5.7728579638020614</v>
      </c>
      <c r="P54" s="53">
        <f t="shared" si="13"/>
        <v>5.7728579638020614</v>
      </c>
      <c r="Q54" s="53">
        <f t="shared" si="13"/>
        <v>5.7728579638020614</v>
      </c>
      <c r="R54" s="53">
        <f t="shared" si="13"/>
        <v>5.7728579638020614</v>
      </c>
      <c r="S54" s="53">
        <f t="shared" si="13"/>
        <v>5.7728579638020614</v>
      </c>
      <c r="T54" s="53">
        <f t="shared" si="13"/>
        <v>5.7728579638020614</v>
      </c>
      <c r="U54" s="53">
        <f t="shared" si="13"/>
        <v>5.7728579638020614</v>
      </c>
      <c r="V54" s="53">
        <f t="shared" si="13"/>
        <v>5.7728579638020614</v>
      </c>
      <c r="W54" s="53">
        <f t="shared" si="13"/>
        <v>5.7728579638020614</v>
      </c>
      <c r="X54" s="53">
        <f t="shared" si="13"/>
        <v>5.7728579638020614</v>
      </c>
      <c r="Y54" s="53">
        <f t="shared" si="13"/>
        <v>5.7728579638020614</v>
      </c>
      <c r="Z54" s="53">
        <f t="shared" si="13"/>
        <v>5.7728579638020614</v>
      </c>
      <c r="AA54" s="53">
        <f t="shared" si="13"/>
        <v>5.7728579638020614</v>
      </c>
      <c r="AB54" s="53">
        <f t="shared" si="13"/>
        <v>5.7728579638020614</v>
      </c>
      <c r="AC54" s="53">
        <f t="shared" si="13"/>
        <v>5.7728579638020614</v>
      </c>
      <c r="AD54" s="53">
        <f t="shared" si="13"/>
        <v>5.7728579638020614</v>
      </c>
      <c r="AE54" s="53">
        <f t="shared" si="13"/>
        <v>5.7728579638020614</v>
      </c>
      <c r="AF54" s="53">
        <f t="shared" si="13"/>
        <v>5.7728579638020614</v>
      </c>
    </row>
    <row r="55" spans="1:32" hidden="1">
      <c r="B55" s="6"/>
      <c r="C55" s="759"/>
      <c r="D55" s="761"/>
      <c r="E55" s="24" t="s">
        <v>212</v>
      </c>
      <c r="F55" s="24" t="s">
        <v>62</v>
      </c>
      <c r="G55" s="75"/>
      <c r="H55" s="68">
        <f t="shared" ref="H55:AF55" si="14">1/H30*H39</f>
        <v>114.5767459742662</v>
      </c>
      <c r="I55" s="53">
        <f t="shared" si="14"/>
        <v>90.715861239221979</v>
      </c>
      <c r="J55" s="53">
        <f t="shared" si="14"/>
        <v>119.60877780068256</v>
      </c>
      <c r="K55" s="53">
        <f t="shared" si="14"/>
        <v>118.69621182339908</v>
      </c>
      <c r="L55" s="53">
        <f t="shared" si="14"/>
        <v>117.3517634579446</v>
      </c>
      <c r="M55" s="53">
        <f t="shared" si="14"/>
        <v>116.98795480269463</v>
      </c>
      <c r="N55" s="53">
        <f t="shared" si="14"/>
        <v>116.75266631347073</v>
      </c>
      <c r="O55" s="53">
        <f t="shared" si="14"/>
        <v>116.57671386119496</v>
      </c>
      <c r="P55" s="53">
        <f t="shared" si="14"/>
        <v>116.47611456538849</v>
      </c>
      <c r="Q55" s="53">
        <f t="shared" si="14"/>
        <v>116.36396087235902</v>
      </c>
      <c r="R55" s="53">
        <f t="shared" si="14"/>
        <v>116.78910625712574</v>
      </c>
      <c r="S55" s="53">
        <f t="shared" si="14"/>
        <v>117.21355005133393</v>
      </c>
      <c r="T55" s="53">
        <f t="shared" si="14"/>
        <v>117.63727265143805</v>
      </c>
      <c r="U55" s="53">
        <f t="shared" si="14"/>
        <v>118.06025462729563</v>
      </c>
      <c r="V55" s="53">
        <f t="shared" si="14"/>
        <v>118.4824767208807</v>
      </c>
      <c r="W55" s="53">
        <f t="shared" si="14"/>
        <v>118.8195162143009</v>
      </c>
      <c r="X55" s="53">
        <f t="shared" si="14"/>
        <v>119.15635752300281</v>
      </c>
      <c r="Y55" s="53">
        <f t="shared" si="14"/>
        <v>119.4929740057983</v>
      </c>
      <c r="Z55" s="53">
        <f t="shared" si="14"/>
        <v>119.82933925524976</v>
      </c>
      <c r="AA55" s="53">
        <f t="shared" si="14"/>
        <v>120.1654270959046</v>
      </c>
      <c r="AB55" s="53">
        <f t="shared" si="14"/>
        <v>120.44436735093673</v>
      </c>
      <c r="AC55" s="53">
        <f t="shared" si="14"/>
        <v>120.72264950793652</v>
      </c>
      <c r="AD55" s="53">
        <f t="shared" si="14"/>
        <v>121.00025755716905</v>
      </c>
      <c r="AE55" s="53">
        <f t="shared" si="14"/>
        <v>121.27717562820729</v>
      </c>
      <c r="AF55" s="53">
        <f t="shared" si="14"/>
        <v>121.55338798899156</v>
      </c>
    </row>
    <row r="56" spans="1:32" hidden="1">
      <c r="B56" s="6"/>
      <c r="C56" s="759"/>
      <c r="D56" s="761"/>
      <c r="E56" s="24" t="s">
        <v>210</v>
      </c>
      <c r="F56" s="24" t="s">
        <v>62</v>
      </c>
      <c r="G56" s="75"/>
      <c r="H56" s="68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0</v>
      </c>
      <c r="AA56" s="53">
        <v>0</v>
      </c>
      <c r="AB56" s="53">
        <v>0</v>
      </c>
      <c r="AC56" s="53">
        <v>0</v>
      </c>
      <c r="AD56" s="53">
        <v>0</v>
      </c>
      <c r="AE56" s="53">
        <v>0</v>
      </c>
      <c r="AF56" s="53">
        <v>0</v>
      </c>
    </row>
    <row r="57" spans="1:32" hidden="1">
      <c r="B57" s="6"/>
      <c r="C57" s="759"/>
      <c r="D57" s="761"/>
      <c r="E57" s="24" t="s">
        <v>174</v>
      </c>
      <c r="F57" s="24" t="s">
        <v>62</v>
      </c>
      <c r="G57" s="75"/>
      <c r="H57" s="149">
        <f t="shared" ref="H57:AF57" si="15">1/H30*H42</f>
        <v>0</v>
      </c>
      <c r="I57" s="53">
        <f t="shared" si="15"/>
        <v>0</v>
      </c>
      <c r="J57" s="53">
        <f t="shared" si="15"/>
        <v>0</v>
      </c>
      <c r="K57" s="53">
        <f t="shared" si="15"/>
        <v>0</v>
      </c>
      <c r="L57" s="53">
        <f t="shared" si="15"/>
        <v>0</v>
      </c>
      <c r="M57" s="53">
        <f t="shared" si="15"/>
        <v>0</v>
      </c>
      <c r="N57" s="53">
        <f t="shared" si="15"/>
        <v>0</v>
      </c>
      <c r="O57" s="53">
        <f t="shared" si="15"/>
        <v>0</v>
      </c>
      <c r="P57" s="53">
        <f t="shared" si="15"/>
        <v>0</v>
      </c>
      <c r="Q57" s="53">
        <f t="shared" si="15"/>
        <v>0</v>
      </c>
      <c r="R57" s="53">
        <f t="shared" si="15"/>
        <v>0</v>
      </c>
      <c r="S57" s="53">
        <f t="shared" si="15"/>
        <v>0</v>
      </c>
      <c r="T57" s="53">
        <f t="shared" si="15"/>
        <v>0</v>
      </c>
      <c r="U57" s="53">
        <f t="shared" si="15"/>
        <v>0</v>
      </c>
      <c r="V57" s="53">
        <f t="shared" si="15"/>
        <v>0</v>
      </c>
      <c r="W57" s="53">
        <f t="shared" si="15"/>
        <v>0</v>
      </c>
      <c r="X57" s="53">
        <f t="shared" si="15"/>
        <v>0</v>
      </c>
      <c r="Y57" s="53">
        <f t="shared" si="15"/>
        <v>0</v>
      </c>
      <c r="Z57" s="53">
        <f t="shared" si="15"/>
        <v>0</v>
      </c>
      <c r="AA57" s="53">
        <f t="shared" si="15"/>
        <v>0</v>
      </c>
      <c r="AB57" s="53">
        <f t="shared" si="15"/>
        <v>0</v>
      </c>
      <c r="AC57" s="53">
        <f t="shared" si="15"/>
        <v>0</v>
      </c>
      <c r="AD57" s="53">
        <f t="shared" si="15"/>
        <v>0</v>
      </c>
      <c r="AE57" s="53">
        <f t="shared" si="15"/>
        <v>0</v>
      </c>
      <c r="AF57" s="53">
        <f t="shared" si="15"/>
        <v>0</v>
      </c>
    </row>
    <row r="58" spans="1:32" hidden="1">
      <c r="B58" s="6"/>
      <c r="C58" s="759"/>
      <c r="D58" s="761"/>
      <c r="E58" s="24" t="s">
        <v>175</v>
      </c>
      <c r="F58" s="24" t="s">
        <v>62</v>
      </c>
      <c r="G58" s="75"/>
      <c r="H58" s="149">
        <f t="shared" ref="H58:AF58" si="16">1/H30*H43</f>
        <v>7.3790271747964818E-3</v>
      </c>
      <c r="I58" s="53">
        <f t="shared" si="16"/>
        <v>7.3790271747964818E-3</v>
      </c>
      <c r="J58" s="53">
        <f t="shared" si="16"/>
        <v>7.3790271747964818E-3</v>
      </c>
      <c r="K58" s="53">
        <f t="shared" si="16"/>
        <v>7.3790271747964818E-3</v>
      </c>
      <c r="L58" s="53">
        <f t="shared" si="16"/>
        <v>7.3790271747964818E-3</v>
      </c>
      <c r="M58" s="53">
        <f t="shared" si="16"/>
        <v>7.3790271747964818E-3</v>
      </c>
      <c r="N58" s="53">
        <f t="shared" si="16"/>
        <v>7.3790271747964818E-3</v>
      </c>
      <c r="O58" s="53">
        <f t="shared" si="16"/>
        <v>7.3790271747964818E-3</v>
      </c>
      <c r="P58" s="53">
        <f t="shared" si="16"/>
        <v>7.3790271747964818E-3</v>
      </c>
      <c r="Q58" s="53">
        <f t="shared" si="16"/>
        <v>7.3790271747964818E-3</v>
      </c>
      <c r="R58" s="53">
        <f t="shared" si="16"/>
        <v>7.3790271747964818E-3</v>
      </c>
      <c r="S58" s="53">
        <f t="shared" si="16"/>
        <v>7.3790271747964818E-3</v>
      </c>
      <c r="T58" s="53">
        <f t="shared" si="16"/>
        <v>7.3790271747964818E-3</v>
      </c>
      <c r="U58" s="53">
        <f t="shared" si="16"/>
        <v>7.3790271747964818E-3</v>
      </c>
      <c r="V58" s="53">
        <f t="shared" si="16"/>
        <v>7.3790271747964818E-3</v>
      </c>
      <c r="W58" s="53">
        <f t="shared" si="16"/>
        <v>7.3790271747964818E-3</v>
      </c>
      <c r="X58" s="53">
        <f t="shared" si="16"/>
        <v>7.3790271747964818E-3</v>
      </c>
      <c r="Y58" s="53">
        <f t="shared" si="16"/>
        <v>7.3790271747964818E-3</v>
      </c>
      <c r="Z58" s="53">
        <f t="shared" si="16"/>
        <v>7.3790271747964818E-3</v>
      </c>
      <c r="AA58" s="53">
        <f t="shared" si="16"/>
        <v>7.3790271747964818E-3</v>
      </c>
      <c r="AB58" s="53">
        <f t="shared" si="16"/>
        <v>7.3790271747964818E-3</v>
      </c>
      <c r="AC58" s="53">
        <f t="shared" si="16"/>
        <v>7.3790271747964818E-3</v>
      </c>
      <c r="AD58" s="53">
        <f t="shared" si="16"/>
        <v>7.3790271747964818E-3</v>
      </c>
      <c r="AE58" s="53">
        <f t="shared" si="16"/>
        <v>7.3790271747964818E-3</v>
      </c>
      <c r="AF58" s="53">
        <f t="shared" si="16"/>
        <v>7.3790271747964818E-3</v>
      </c>
    </row>
    <row r="59" spans="1:32" hidden="1">
      <c r="B59" s="6"/>
      <c r="C59" s="759"/>
      <c r="D59" s="761"/>
      <c r="E59" s="24" t="s">
        <v>176</v>
      </c>
      <c r="F59" s="24" t="s">
        <v>62</v>
      </c>
      <c r="G59" s="75"/>
      <c r="H59" s="149">
        <f>1/H30*H44</f>
        <v>2.3644624710638194E-2</v>
      </c>
      <c r="I59" s="53">
        <f>H59</f>
        <v>2.3644624710638194E-2</v>
      </c>
      <c r="J59" s="53">
        <f t="shared" ref="J59:AF59" si="17">I59</f>
        <v>2.3644624710638194E-2</v>
      </c>
      <c r="K59" s="53">
        <f t="shared" si="17"/>
        <v>2.3644624710638194E-2</v>
      </c>
      <c r="L59" s="53">
        <f t="shared" si="17"/>
        <v>2.3644624710638194E-2</v>
      </c>
      <c r="M59" s="53">
        <f t="shared" si="17"/>
        <v>2.3644624710638194E-2</v>
      </c>
      <c r="N59" s="53">
        <f t="shared" si="17"/>
        <v>2.3644624710638194E-2</v>
      </c>
      <c r="O59" s="53">
        <f t="shared" si="17"/>
        <v>2.3644624710638194E-2</v>
      </c>
      <c r="P59" s="53">
        <f t="shared" si="17"/>
        <v>2.3644624710638194E-2</v>
      </c>
      <c r="Q59" s="53">
        <f t="shared" si="17"/>
        <v>2.3644624710638194E-2</v>
      </c>
      <c r="R59" s="53">
        <f t="shared" si="17"/>
        <v>2.3644624710638194E-2</v>
      </c>
      <c r="S59" s="53">
        <f t="shared" si="17"/>
        <v>2.3644624710638194E-2</v>
      </c>
      <c r="T59" s="53">
        <f t="shared" si="17"/>
        <v>2.3644624710638194E-2</v>
      </c>
      <c r="U59" s="53">
        <f t="shared" si="17"/>
        <v>2.3644624710638194E-2</v>
      </c>
      <c r="V59" s="53">
        <f t="shared" si="17"/>
        <v>2.3644624710638194E-2</v>
      </c>
      <c r="W59" s="53">
        <f t="shared" si="17"/>
        <v>2.3644624710638194E-2</v>
      </c>
      <c r="X59" s="53">
        <f t="shared" si="17"/>
        <v>2.3644624710638194E-2</v>
      </c>
      <c r="Y59" s="53">
        <f t="shared" si="17"/>
        <v>2.3644624710638194E-2</v>
      </c>
      <c r="Z59" s="53">
        <f t="shared" si="17"/>
        <v>2.3644624710638194E-2</v>
      </c>
      <c r="AA59" s="53">
        <f t="shared" si="17"/>
        <v>2.3644624710638194E-2</v>
      </c>
      <c r="AB59" s="53">
        <f t="shared" si="17"/>
        <v>2.3644624710638194E-2</v>
      </c>
      <c r="AC59" s="53">
        <f t="shared" si="17"/>
        <v>2.3644624710638194E-2</v>
      </c>
      <c r="AD59" s="53">
        <f t="shared" si="17"/>
        <v>2.3644624710638194E-2</v>
      </c>
      <c r="AE59" s="53">
        <f t="shared" si="17"/>
        <v>2.3644624710638194E-2</v>
      </c>
      <c r="AF59" s="53">
        <f t="shared" si="17"/>
        <v>2.3644624710638194E-2</v>
      </c>
    </row>
    <row r="60" spans="1:32" hidden="1">
      <c r="B60" s="6"/>
      <c r="C60" s="759"/>
      <c r="D60" s="761"/>
      <c r="E60" s="24" t="s">
        <v>177</v>
      </c>
      <c r="F60" s="24" t="s">
        <v>62</v>
      </c>
      <c r="G60" s="75"/>
      <c r="H60" s="133">
        <f>1/'Brændsler og emissioner'!$D$40*H46</f>
        <v>3.0131303478500293E-2</v>
      </c>
      <c r="I60" s="53">
        <f t="shared" ref="I60:AF60" si="18">1/I30*I46</f>
        <v>6.5706421762320166E-2</v>
      </c>
      <c r="J60" s="53">
        <f t="shared" si="18"/>
        <v>6.5706421762320166E-2</v>
      </c>
      <c r="K60" s="53">
        <f t="shared" si="18"/>
        <v>6.5706421762320166E-2</v>
      </c>
      <c r="L60" s="53">
        <f t="shared" si="18"/>
        <v>6.5706421762320166E-2</v>
      </c>
      <c r="M60" s="53">
        <f t="shared" si="18"/>
        <v>6.5706421762320166E-2</v>
      </c>
      <c r="N60" s="53">
        <f t="shared" si="18"/>
        <v>6.5706421762320166E-2</v>
      </c>
      <c r="O60" s="53">
        <f t="shared" si="18"/>
        <v>6.5706421762320166E-2</v>
      </c>
      <c r="P60" s="53">
        <f t="shared" si="18"/>
        <v>6.5706421762320166E-2</v>
      </c>
      <c r="Q60" s="53">
        <f t="shared" si="18"/>
        <v>6.5706421762320166E-2</v>
      </c>
      <c r="R60" s="53">
        <f t="shared" si="18"/>
        <v>6.5706421762320166E-2</v>
      </c>
      <c r="S60" s="53">
        <f t="shared" si="18"/>
        <v>6.5706421762320166E-2</v>
      </c>
      <c r="T60" s="53">
        <f t="shared" si="18"/>
        <v>6.5706421762320166E-2</v>
      </c>
      <c r="U60" s="53">
        <f t="shared" si="18"/>
        <v>6.5706421762320166E-2</v>
      </c>
      <c r="V60" s="53">
        <f t="shared" si="18"/>
        <v>6.5706421762320166E-2</v>
      </c>
      <c r="W60" s="53">
        <f t="shared" si="18"/>
        <v>6.5706421762320166E-2</v>
      </c>
      <c r="X60" s="53">
        <f t="shared" si="18"/>
        <v>6.5706421762320166E-2</v>
      </c>
      <c r="Y60" s="53">
        <f t="shared" si="18"/>
        <v>6.5706421762320166E-2</v>
      </c>
      <c r="Z60" s="53">
        <f t="shared" si="18"/>
        <v>6.5706421762320166E-2</v>
      </c>
      <c r="AA60" s="53">
        <f t="shared" si="18"/>
        <v>6.5706421762320166E-2</v>
      </c>
      <c r="AB60" s="53">
        <f t="shared" si="18"/>
        <v>6.5706421762320166E-2</v>
      </c>
      <c r="AC60" s="53">
        <f t="shared" si="18"/>
        <v>6.5706421762320166E-2</v>
      </c>
      <c r="AD60" s="53">
        <f t="shared" si="18"/>
        <v>6.5706421762320166E-2</v>
      </c>
      <c r="AE60" s="53">
        <f t="shared" si="18"/>
        <v>6.5706421762320166E-2</v>
      </c>
      <c r="AF60" s="53">
        <f t="shared" si="18"/>
        <v>6.5706421762320166E-2</v>
      </c>
    </row>
    <row r="61" spans="1:32" hidden="1">
      <c r="B61" s="6"/>
      <c r="C61" s="759"/>
      <c r="D61" s="761"/>
      <c r="E61" s="24" t="s">
        <v>178</v>
      </c>
      <c r="F61" s="24" t="s">
        <v>62</v>
      </c>
      <c r="G61" s="75"/>
      <c r="H61" s="68">
        <f>1/'Brændsler og emissioner'!$D$40*H48</f>
        <v>0.96002840058091532</v>
      </c>
      <c r="I61" s="53">
        <f t="shared" ref="I61:AF61" si="19">1/I30*I48</f>
        <v>2.0935048839617916</v>
      </c>
      <c r="J61" s="53">
        <f t="shared" si="19"/>
        <v>2.0935048839617916</v>
      </c>
      <c r="K61" s="53">
        <f t="shared" si="19"/>
        <v>2.0935048839617916</v>
      </c>
      <c r="L61" s="53">
        <f t="shared" si="19"/>
        <v>2.0935048839617916</v>
      </c>
      <c r="M61" s="53">
        <f t="shared" si="19"/>
        <v>2.0935048839617916</v>
      </c>
      <c r="N61" s="53">
        <f t="shared" si="19"/>
        <v>2.0935048839617916</v>
      </c>
      <c r="O61" s="53">
        <f t="shared" si="19"/>
        <v>2.0935048839617916</v>
      </c>
      <c r="P61" s="53">
        <f t="shared" si="19"/>
        <v>2.0935048839617916</v>
      </c>
      <c r="Q61" s="53">
        <f t="shared" si="19"/>
        <v>2.0935048839617916</v>
      </c>
      <c r="R61" s="53">
        <f t="shared" si="19"/>
        <v>2.0935048839617916</v>
      </c>
      <c r="S61" s="53">
        <f t="shared" si="19"/>
        <v>2.0935048839617916</v>
      </c>
      <c r="T61" s="53">
        <f t="shared" si="19"/>
        <v>2.0935048839617916</v>
      </c>
      <c r="U61" s="53">
        <f t="shared" si="19"/>
        <v>2.0935048839617916</v>
      </c>
      <c r="V61" s="53">
        <f t="shared" si="19"/>
        <v>2.0935048839617916</v>
      </c>
      <c r="W61" s="53">
        <f t="shared" si="19"/>
        <v>2.0935048839617916</v>
      </c>
      <c r="X61" s="53">
        <f t="shared" si="19"/>
        <v>2.0935048839617916</v>
      </c>
      <c r="Y61" s="53">
        <f t="shared" si="19"/>
        <v>2.0935048839617916</v>
      </c>
      <c r="Z61" s="53">
        <f t="shared" si="19"/>
        <v>2.0935048839617916</v>
      </c>
      <c r="AA61" s="53">
        <f t="shared" si="19"/>
        <v>2.0935048839617916</v>
      </c>
      <c r="AB61" s="53">
        <f t="shared" si="19"/>
        <v>2.0935048839617916</v>
      </c>
      <c r="AC61" s="53">
        <f t="shared" si="19"/>
        <v>2.0935048839617916</v>
      </c>
      <c r="AD61" s="53">
        <f t="shared" si="19"/>
        <v>2.0935048839617916</v>
      </c>
      <c r="AE61" s="53">
        <f t="shared" si="19"/>
        <v>2.0935048839617916</v>
      </c>
      <c r="AF61" s="53">
        <f t="shared" si="19"/>
        <v>2.0935048839617916</v>
      </c>
    </row>
    <row r="62" spans="1:32" hidden="1">
      <c r="B62" s="6"/>
      <c r="C62" s="759"/>
      <c r="D62" s="761"/>
      <c r="E62" s="24" t="s">
        <v>179</v>
      </c>
      <c r="F62" s="24" t="s">
        <v>62</v>
      </c>
      <c r="G62" s="75"/>
      <c r="H62" s="133">
        <f>1/'Brændsler og emissioner'!$D$40*H50</f>
        <v>0.18164168024658367</v>
      </c>
      <c r="I62" s="134">
        <f t="shared" ref="I62:AF62" si="20">1/I30*I50</f>
        <v>0.39610051587760126</v>
      </c>
      <c r="J62" s="134">
        <f t="shared" si="20"/>
        <v>0.39610051587760126</v>
      </c>
      <c r="K62" s="134">
        <f t="shared" si="20"/>
        <v>0.39610051587760126</v>
      </c>
      <c r="L62" s="134">
        <f t="shared" si="20"/>
        <v>0.39610051587760126</v>
      </c>
      <c r="M62" s="134">
        <f t="shared" si="20"/>
        <v>0.39610051587760126</v>
      </c>
      <c r="N62" s="134">
        <f t="shared" si="20"/>
        <v>0.39610051587760126</v>
      </c>
      <c r="O62" s="134">
        <f t="shared" si="20"/>
        <v>0.39610051587760126</v>
      </c>
      <c r="P62" s="134">
        <f t="shared" si="20"/>
        <v>0.39610051587760126</v>
      </c>
      <c r="Q62" s="134">
        <f t="shared" si="20"/>
        <v>0.39610051587760126</v>
      </c>
      <c r="R62" s="134">
        <f t="shared" si="20"/>
        <v>0.39610051587760126</v>
      </c>
      <c r="S62" s="134">
        <f t="shared" si="20"/>
        <v>0.39610051587760126</v>
      </c>
      <c r="T62" s="134">
        <f t="shared" si="20"/>
        <v>0.39610051587760126</v>
      </c>
      <c r="U62" s="134">
        <f t="shared" si="20"/>
        <v>0.39610051587760126</v>
      </c>
      <c r="V62" s="134">
        <f t="shared" si="20"/>
        <v>0.39610051587760126</v>
      </c>
      <c r="W62" s="134">
        <f t="shared" si="20"/>
        <v>0.39610051587760126</v>
      </c>
      <c r="X62" s="134">
        <f t="shared" si="20"/>
        <v>0.39610051587760126</v>
      </c>
      <c r="Y62" s="134">
        <f t="shared" si="20"/>
        <v>0.39610051587760126</v>
      </c>
      <c r="Z62" s="134">
        <f t="shared" si="20"/>
        <v>0.39610051587760126</v>
      </c>
      <c r="AA62" s="134">
        <f t="shared" si="20"/>
        <v>0.39610051587760126</v>
      </c>
      <c r="AB62" s="134">
        <f t="shared" si="20"/>
        <v>0.39610051587760126</v>
      </c>
      <c r="AC62" s="134">
        <f t="shared" si="20"/>
        <v>0.39610051587760126</v>
      </c>
      <c r="AD62" s="134">
        <f t="shared" si="20"/>
        <v>0.39610051587760126</v>
      </c>
      <c r="AE62" s="134">
        <f t="shared" si="20"/>
        <v>0.39610051587760126</v>
      </c>
      <c r="AF62" s="134">
        <f t="shared" si="20"/>
        <v>0.39610051587760126</v>
      </c>
    </row>
    <row r="63" spans="1:32" hidden="1">
      <c r="A63" s="476"/>
      <c r="B63" s="6"/>
      <c r="C63" s="759"/>
      <c r="D63" s="761"/>
      <c r="E63" s="24" t="s">
        <v>16</v>
      </c>
      <c r="F63" s="24" t="s">
        <v>62</v>
      </c>
      <c r="G63" s="75"/>
      <c r="H63" s="68">
        <f>-1/H30*H29*(H51*$E$12/3.6)</f>
        <v>-32.364711637404326</v>
      </c>
      <c r="I63" s="53">
        <f t="shared" ref="I63:AF63" si="21">-1/I30*I29*(I51*$E$12/3.6)</f>
        <v>-31.714404353743163</v>
      </c>
      <c r="J63" s="53">
        <f t="shared" si="21"/>
        <v>-45.352650263111244</v>
      </c>
      <c r="K63" s="53">
        <f t="shared" si="21"/>
        <v>-59.628784840585531</v>
      </c>
      <c r="L63" s="53">
        <f t="shared" si="21"/>
        <v>-63.036143974333271</v>
      </c>
      <c r="M63" s="53">
        <f t="shared" si="21"/>
        <v>-61.332464407459405</v>
      </c>
      <c r="N63" s="53">
        <f t="shared" si="21"/>
        <v>-61.332464407459405</v>
      </c>
      <c r="O63" s="53">
        <f t="shared" si="21"/>
        <v>-64.739823541207144</v>
      </c>
      <c r="P63" s="53">
        <f t="shared" si="21"/>
        <v>-66.443503108081018</v>
      </c>
      <c r="Q63" s="53">
        <f t="shared" si="21"/>
        <v>-68.147182674954891</v>
      </c>
      <c r="R63" s="53">
        <f t="shared" si="21"/>
        <v>-66.443503108081018</v>
      </c>
      <c r="S63" s="53">
        <f t="shared" si="21"/>
        <v>-66.443503108081018</v>
      </c>
      <c r="T63" s="53">
        <f t="shared" si="21"/>
        <v>-66.443503108081018</v>
      </c>
      <c r="U63" s="53">
        <f t="shared" si="21"/>
        <v>-64.739823541207144</v>
      </c>
      <c r="V63" s="53">
        <f t="shared" si="21"/>
        <v>-64.739823541207144</v>
      </c>
      <c r="W63" s="53">
        <f t="shared" si="21"/>
        <v>-64.739823541207144</v>
      </c>
      <c r="X63" s="53">
        <f t="shared" si="21"/>
        <v>-64.739823541207144</v>
      </c>
      <c r="Y63" s="53">
        <f t="shared" si="21"/>
        <v>-63.036143974333271</v>
      </c>
      <c r="Z63" s="53">
        <f t="shared" si="21"/>
        <v>-64.739823541207144</v>
      </c>
      <c r="AA63" s="53">
        <f t="shared" si="21"/>
        <v>-63.036143974333271</v>
      </c>
      <c r="AB63" s="53">
        <f t="shared" si="21"/>
        <v>-64.739823541207144</v>
      </c>
      <c r="AC63" s="53">
        <f t="shared" si="21"/>
        <v>-64.739823541207144</v>
      </c>
      <c r="AD63" s="53">
        <f t="shared" si="21"/>
        <v>-64.739823541207144</v>
      </c>
      <c r="AE63" s="53">
        <f t="shared" si="21"/>
        <v>-64.739823541207144</v>
      </c>
      <c r="AF63" s="53">
        <f t="shared" si="21"/>
        <v>-64.739823541207144</v>
      </c>
    </row>
    <row r="64" spans="1:32" hidden="1">
      <c r="A64" s="476"/>
      <c r="B64" s="6"/>
      <c r="C64" s="467"/>
      <c r="D64" s="468"/>
      <c r="E64" s="24" t="s">
        <v>144</v>
      </c>
      <c r="F64" s="24" t="s">
        <v>62</v>
      </c>
      <c r="G64" s="75"/>
      <c r="H64" s="68">
        <f>-1/H30*H29*VLOOKUP("eltilskud-"&amp;$G$21,'Tilskud og afgifter'!$D$11:$AD$52,MATCH(H16,'Tilskud og afgifter'!$D$11:$AD$11,0),FALSE)</f>
        <v>-25.181881801619888</v>
      </c>
      <c r="I64" s="53">
        <f>-1/I30*I29*VLOOKUP("eltilskud-"&amp;$G$21,'Tilskud og afgifter'!$D$11:$AD$52,MATCH(I16,'Tilskud og afgifter'!$D$11:$AD$11,0),FALSE)</f>
        <v>-24.734923014846295</v>
      </c>
      <c r="J64" s="53">
        <f>-1/J30*J29*VLOOKUP("eltilskud-"&amp;$G$21,'Tilskud og afgifter'!$D$11:$AD$52,MATCH(J16,'Tilskud og afgifter'!$D$11:$AD$11,0),FALSE)</f>
        <v>-24.251344340865394</v>
      </c>
      <c r="K64" s="53">
        <f>-1/K30*K29*VLOOKUP("eltilskud-"&amp;$G$21,'Tilskud og afgifter'!$D$11:$AD$52,MATCH(K16,'Tilskud og afgifter'!$D$11:$AD$11,0),FALSE)</f>
        <v>-23.748017732283071</v>
      </c>
      <c r="L64" s="53">
        <f>-1/L30*L29*VLOOKUP("eltilskud-"&amp;$G$21,'Tilskud og afgifter'!$D$11:$AD$52,MATCH(L16,'Tilskud og afgifter'!$D$11:$AD$11,0),FALSE)</f>
        <v>-23.224732783269594</v>
      </c>
      <c r="M64" s="53">
        <f>-1/M30*M29*VLOOKUP("eltilskud-"&amp;$G$21,'Tilskud og afgifter'!$D$11:$AD$52,MATCH(M16,'Tilskud og afgifter'!$D$11:$AD$11,0),FALSE)</f>
        <v>-22.904227593114623</v>
      </c>
      <c r="N64" s="53">
        <f>-1/N30*N29*VLOOKUP("eltilskud-"&amp;$G$21,'Tilskud og afgifter'!$D$11:$AD$52,MATCH(N16,'Tilskud og afgifter'!$D$11:$AD$11,0),FALSE)</f>
        <v>-22.376159943806332</v>
      </c>
      <c r="O64" s="53">
        <f>-1/O30*O29*VLOOKUP("eltilskud-"&amp;$G$21,'Tilskud og afgifter'!$D$11:$AD$52,MATCH(O16,'Tilskud og afgifter'!$D$11:$AD$11,0),FALSE)</f>
        <v>-21.982211886430875</v>
      </c>
      <c r="P64" s="53">
        <f>-1/P30*P29*VLOOKUP("Eltilskud, træpiller, afskrevne anlæg",'Tilskud og afgifter'!$D$11:$AD$52,MATCH(P16,'Tilskud og afgifter'!$D$11:$AD$11,0),FALSE)</f>
        <v>-8.1127598422565352</v>
      </c>
      <c r="Q64" s="53">
        <f>-1/Q30*Q29*VLOOKUP("Eltilskud, træpiller, afskrevne anlæg",'Tilskud og afgifter'!$D$11:$AD$52,MATCH(Q16,'Tilskud og afgifter'!$D$11:$AD$11,0),FALSE)</f>
        <v>-8.1127598422565352</v>
      </c>
      <c r="R64" s="53">
        <f>-1/R30*R29*VLOOKUP("Eltilskud, træpiller, afskrevne anlæg",'Tilskud og afgifter'!$D$11:$AD$52,MATCH(R16,'Tilskud og afgifter'!$D$11:$AD$11,0),FALSE)</f>
        <v>-8.1127598422565352</v>
      </c>
      <c r="S64" s="53">
        <f>-1/S30*S29*VLOOKUP("Eltilskud, træpiller, afskrevne anlæg",'Tilskud og afgifter'!$D$11:$AD$52,MATCH(S16,'Tilskud og afgifter'!$D$11:$AD$11,0),FALSE)</f>
        <v>-8.1127598422565352</v>
      </c>
      <c r="T64" s="53">
        <f>-1/T30*T29*VLOOKUP("Eltilskud, træpiller, afskrevne anlæg",'Tilskud og afgifter'!$D$11:$AD$52,MATCH(T16,'Tilskud og afgifter'!$D$11:$AD$11,0),FALSE)</f>
        <v>-8.1127598422565352</v>
      </c>
      <c r="U64" s="53">
        <f>-1/U30*U29*VLOOKUP("Eltilskud, træpiller, afskrevne anlæg",'Tilskud og afgifter'!$D$11:$AD$52,MATCH(U16,'Tilskud og afgifter'!$D$11:$AD$11,0),FALSE)</f>
        <v>-8.1127598422565352</v>
      </c>
      <c r="V64" s="53">
        <f>-1/V30*V29*VLOOKUP("Eltilskud, træpiller, afskrevne anlæg",'Tilskud og afgifter'!$D$11:$AD$52,MATCH(V16,'Tilskud og afgifter'!$D$11:$AD$11,0),FALSE)</f>
        <v>-8.1127598422565352</v>
      </c>
      <c r="W64" s="53">
        <f>-1/W30*W29*VLOOKUP("Eltilskud, træpiller, afskrevne anlæg",'Tilskud og afgifter'!$D$11:$AD$52,MATCH(W16,'Tilskud og afgifter'!$D$11:$AD$11,0),FALSE)</f>
        <v>-8.1127598422565352</v>
      </c>
      <c r="X64" s="53">
        <f>-1/X30*X29*VLOOKUP("Eltilskud, træpiller, afskrevne anlæg",'Tilskud og afgifter'!$D$11:$AD$52,MATCH(X16,'Tilskud og afgifter'!$D$11:$AD$11,0),FALSE)</f>
        <v>-8.1127598422565352</v>
      </c>
      <c r="Y64" s="53">
        <f>-1/Y30*Y29*VLOOKUP("Eltilskud, træpiller, afskrevne anlæg",'Tilskud og afgifter'!$D$11:$AD$52,MATCH(Y16,'Tilskud og afgifter'!$D$11:$AD$11,0),FALSE)</f>
        <v>-8.1127598422565352</v>
      </c>
      <c r="Z64" s="53">
        <f>-1/Z30*Z29*VLOOKUP("Eltilskud, træpiller, afskrevne anlæg",'Tilskud og afgifter'!$D$11:$AD$52,MATCH(Z16,'Tilskud og afgifter'!$D$11:$AD$11,0),FALSE)</f>
        <v>-8.1127598422565352</v>
      </c>
      <c r="AA64" s="53">
        <f>-1/AA30*AA29*VLOOKUP("Eltilskud, træpiller, afskrevne anlæg",'Tilskud og afgifter'!$D$11:$AD$52,MATCH(AA16,'Tilskud og afgifter'!$D$11:$AD$11,0),FALSE)</f>
        <v>-8.1127598422565352</v>
      </c>
      <c r="AB64" s="53">
        <f>-1/AB30*AB29*VLOOKUP("Eltilskud, træpiller, afskrevne anlæg",'Tilskud og afgifter'!$D$11:$AD$52,MATCH(AB16,'Tilskud og afgifter'!$D$11:$AD$11,0),FALSE)</f>
        <v>-8.1127598422565352</v>
      </c>
      <c r="AC64" s="53">
        <f>-1/AC30*AC29*VLOOKUP("Eltilskud, træpiller, afskrevne anlæg",'Tilskud og afgifter'!$D$11:$AD$52,MATCH(AC16,'Tilskud og afgifter'!$D$11:$AD$11,0),FALSE)</f>
        <v>-8.1127598422565352</v>
      </c>
      <c r="AD64" s="53">
        <f>-1/AD30*AD29*VLOOKUP("Eltilskud, træpiller, afskrevne anlæg",'Tilskud og afgifter'!$D$11:$AD$52,MATCH(AD16,'Tilskud og afgifter'!$D$11:$AD$11,0),FALSE)</f>
        <v>-8.1127598422565352</v>
      </c>
      <c r="AE64" s="53">
        <f>-1/AE30*AE29*VLOOKUP("Eltilskud, træpiller, afskrevne anlæg",'Tilskud og afgifter'!$D$11:$AD$52,MATCH(AE16,'Tilskud og afgifter'!$D$11:$AD$11,0),FALSE)</f>
        <v>-8.1127598422565352</v>
      </c>
      <c r="AF64" s="53">
        <f>-1/AF30*AF29*VLOOKUP("Eltilskud, træpiller, afskrevne anlæg",'Tilskud og afgifter'!$D$11:$AD$52,MATCH(AF16,'Tilskud og afgifter'!$D$11:$AD$11,0),FALSE)</f>
        <v>-8.1127598422565352</v>
      </c>
    </row>
    <row r="65" spans="2:33" hidden="1">
      <c r="B65" s="6"/>
      <c r="C65" s="469"/>
      <c r="D65" s="470"/>
      <c r="E65" s="25" t="s">
        <v>17</v>
      </c>
      <c r="F65" s="25" t="s">
        <v>62</v>
      </c>
      <c r="G65" s="76"/>
      <c r="H65" s="68">
        <f>H40</f>
        <v>0</v>
      </c>
      <c r="I65" s="53">
        <f t="shared" ref="I65:AF65" si="22">I40</f>
        <v>0</v>
      </c>
      <c r="J65" s="53">
        <f t="shared" si="22"/>
        <v>0</v>
      </c>
      <c r="K65" s="53">
        <f t="shared" si="22"/>
        <v>0</v>
      </c>
      <c r="L65" s="53">
        <f t="shared" si="22"/>
        <v>0</v>
      </c>
      <c r="M65" s="53">
        <f t="shared" si="22"/>
        <v>0</v>
      </c>
      <c r="N65" s="53">
        <f t="shared" si="22"/>
        <v>0</v>
      </c>
      <c r="O65" s="53">
        <f t="shared" si="22"/>
        <v>0</v>
      </c>
      <c r="P65" s="53">
        <f t="shared" si="22"/>
        <v>0</v>
      </c>
      <c r="Q65" s="53">
        <f t="shared" si="22"/>
        <v>0</v>
      </c>
      <c r="R65" s="53">
        <f t="shared" si="22"/>
        <v>0</v>
      </c>
      <c r="S65" s="53">
        <f t="shared" si="22"/>
        <v>0</v>
      </c>
      <c r="T65" s="53">
        <f t="shared" si="22"/>
        <v>0</v>
      </c>
      <c r="U65" s="53">
        <f t="shared" si="22"/>
        <v>0</v>
      </c>
      <c r="V65" s="53">
        <f t="shared" si="22"/>
        <v>0</v>
      </c>
      <c r="W65" s="53">
        <f t="shared" si="22"/>
        <v>0</v>
      </c>
      <c r="X65" s="53">
        <f t="shared" si="22"/>
        <v>0</v>
      </c>
      <c r="Y65" s="53">
        <f t="shared" si="22"/>
        <v>0</v>
      </c>
      <c r="Z65" s="53">
        <f t="shared" si="22"/>
        <v>0</v>
      </c>
      <c r="AA65" s="53">
        <f t="shared" si="22"/>
        <v>0</v>
      </c>
      <c r="AB65" s="53">
        <f t="shared" si="22"/>
        <v>0</v>
      </c>
      <c r="AC65" s="53">
        <f t="shared" si="22"/>
        <v>0</v>
      </c>
      <c r="AD65" s="53">
        <f t="shared" si="22"/>
        <v>0</v>
      </c>
      <c r="AE65" s="53">
        <f t="shared" si="22"/>
        <v>0</v>
      </c>
      <c r="AF65" s="53">
        <f t="shared" si="22"/>
        <v>0</v>
      </c>
    </row>
    <row r="66" spans="2:33" s="80" customFormat="1" hidden="1">
      <c r="B66" s="81"/>
      <c r="C66" s="82"/>
      <c r="D66" s="82"/>
      <c r="E66" s="83" t="s">
        <v>136</v>
      </c>
      <c r="F66" s="83" t="s">
        <v>62</v>
      </c>
      <c r="G66" s="83"/>
      <c r="H66" s="97">
        <f t="shared" ref="H66:AF66" si="23">IF(H24=0,0,SUM(H52:H63))</f>
        <v>156.03799577101981</v>
      </c>
      <c r="I66" s="96">
        <f t="shared" si="23"/>
        <v>134.21092875693247</v>
      </c>
      <c r="J66" s="96">
        <f t="shared" si="23"/>
        <v>149.465599409025</v>
      </c>
      <c r="K66" s="96">
        <f t="shared" si="23"/>
        <v>134.27689885426722</v>
      </c>
      <c r="L66" s="96">
        <f t="shared" si="23"/>
        <v>144.22379533370855</v>
      </c>
      <c r="M66" s="96">
        <f t="shared" si="23"/>
        <v>147.36201230784391</v>
      </c>
      <c r="N66" s="96">
        <f t="shared" si="23"/>
        <v>149.00617390007235</v>
      </c>
      <c r="O66" s="96">
        <f t="shared" si="23"/>
        <v>147.38902958215959</v>
      </c>
      <c r="P66" s="96">
        <f t="shared" si="23"/>
        <v>147.64377855314086</v>
      </c>
      <c r="Q66" s="96">
        <f t="shared" si="23"/>
        <v>147.98657140029786</v>
      </c>
      <c r="R66" s="96">
        <f t="shared" si="23"/>
        <v>150.64221089337474</v>
      </c>
      <c r="S66" s="96">
        <f t="shared" si="23"/>
        <v>151.59957666744475</v>
      </c>
      <c r="T66" s="96">
        <f t="shared" si="23"/>
        <v>152.56243551170758</v>
      </c>
      <c r="U66" s="96">
        <f t="shared" si="23"/>
        <v>155.23455689471371</v>
      </c>
      <c r="V66" s="96">
        <f t="shared" si="23"/>
        <v>156.20867433637147</v>
      </c>
      <c r="W66" s="96">
        <f t="shared" si="23"/>
        <v>155.02604846873879</v>
      </c>
      <c r="X66" s="96">
        <f t="shared" si="23"/>
        <v>155.36288977744073</v>
      </c>
      <c r="Y66" s="96">
        <f t="shared" si="23"/>
        <v>157.40318582711009</v>
      </c>
      <c r="Z66" s="96">
        <f t="shared" si="23"/>
        <v>156.03587150968764</v>
      </c>
      <c r="AA66" s="96">
        <f t="shared" si="23"/>
        <v>158.07563891721637</v>
      </c>
      <c r="AB66" s="96">
        <f t="shared" si="23"/>
        <v>157.66321874916423</v>
      </c>
      <c r="AC66" s="96">
        <f t="shared" si="23"/>
        <v>158.97620152532198</v>
      </c>
      <c r="AD66" s="96">
        <f t="shared" si="23"/>
        <v>160.31164221781654</v>
      </c>
      <c r="AE66" s="96">
        <f t="shared" si="23"/>
        <v>161.67030944323079</v>
      </c>
      <c r="AF66" s="96">
        <f t="shared" si="23"/>
        <v>163.05300783499632</v>
      </c>
      <c r="AG66" s="81"/>
    </row>
    <row r="67" spans="2:33" hidden="1">
      <c r="B67" s="3"/>
      <c r="C67" s="82"/>
      <c r="D67" s="82"/>
      <c r="E67" s="83" t="s">
        <v>137</v>
      </c>
      <c r="F67" s="83" t="s">
        <v>62</v>
      </c>
      <c r="G67" s="83"/>
      <c r="H67" s="97">
        <f>SUM(H54:H63)</f>
        <v>89.187717336855371</v>
      </c>
      <c r="I67" s="96">
        <f t="shared" ref="I67:AF67" si="24">SUM(I54:I63)</f>
        <v>67.360650322768024</v>
      </c>
      <c r="J67" s="96">
        <f t="shared" si="24"/>
        <v>82.615320974860524</v>
      </c>
      <c r="K67" s="96">
        <f t="shared" si="24"/>
        <v>67.426620420102751</v>
      </c>
      <c r="L67" s="96">
        <f t="shared" si="24"/>
        <v>62.674812920900536</v>
      </c>
      <c r="M67" s="96">
        <f t="shared" si="24"/>
        <v>64.01468383252444</v>
      </c>
      <c r="N67" s="96">
        <f t="shared" si="24"/>
        <v>63.779395343300529</v>
      </c>
      <c r="O67" s="96">
        <f t="shared" si="24"/>
        <v>60.196083757277023</v>
      </c>
      <c r="P67" s="96">
        <f t="shared" si="24"/>
        <v>58.391804894596675</v>
      </c>
      <c r="Q67" s="96">
        <f t="shared" si="24"/>
        <v>56.575971634693332</v>
      </c>
      <c r="R67" s="96">
        <f t="shared" si="24"/>
        <v>58.704796586333927</v>
      </c>
      <c r="S67" s="96">
        <f t="shared" si="24"/>
        <v>59.129240380542115</v>
      </c>
      <c r="T67" s="96">
        <f t="shared" si="24"/>
        <v>59.552962980646242</v>
      </c>
      <c r="U67" s="96">
        <f t="shared" si="24"/>
        <v>61.679624523377697</v>
      </c>
      <c r="V67" s="96">
        <f t="shared" si="24"/>
        <v>62.10184661696276</v>
      </c>
      <c r="W67" s="96">
        <f t="shared" si="24"/>
        <v>62.438886110382967</v>
      </c>
      <c r="X67" s="96">
        <f t="shared" si="24"/>
        <v>62.775727419084873</v>
      </c>
      <c r="Y67" s="96">
        <f t="shared" si="24"/>
        <v>64.816023468754238</v>
      </c>
      <c r="Z67" s="96">
        <f t="shared" si="24"/>
        <v>63.448709151331812</v>
      </c>
      <c r="AA67" s="96">
        <f t="shared" si="24"/>
        <v>65.488476558860555</v>
      </c>
      <c r="AB67" s="96">
        <f t="shared" si="24"/>
        <v>64.063737247018807</v>
      </c>
      <c r="AC67" s="96">
        <f t="shared" si="24"/>
        <v>64.342019404018586</v>
      </c>
      <c r="AD67" s="96">
        <f t="shared" si="24"/>
        <v>64.619627453251113</v>
      </c>
      <c r="AE67" s="96">
        <f t="shared" si="24"/>
        <v>64.896545524289351</v>
      </c>
      <c r="AF67" s="96">
        <f t="shared" si="24"/>
        <v>65.172757885073636</v>
      </c>
    </row>
    <row r="68" spans="2:33" hidden="1">
      <c r="B68" s="3"/>
      <c r="C68" s="3"/>
      <c r="D68" s="3"/>
      <c r="E68" s="3"/>
      <c r="F68" s="3"/>
      <c r="G68" s="3"/>
      <c r="H68" s="3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</row>
    <row r="69" spans="2:33" hidden="1">
      <c r="B69" s="3"/>
      <c r="C69" s="3"/>
      <c r="D69" s="3"/>
      <c r="E69" s="3"/>
      <c r="F69" s="3"/>
      <c r="G69" s="3"/>
      <c r="H69" s="3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</row>
    <row r="70" spans="2:33" hidden="1"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</row>
    <row r="71" spans="2:33" hidden="1"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</row>
  </sheetData>
  <sheetProtection algorithmName="SHA-512" hashValue="o4EzU9vtthcV3CjOcVP6fgf2tlU5xC75p6XWggTYbxyyTnjJ+FDBiujb+7XfRBZxSxb/46SRssznkcexoWscsQ==" saltValue="oBejXPgnQHYO/pWYF5mwog==" spinCount="100000" sheet="1" objects="1" scenarios="1"/>
  <mergeCells count="5">
    <mergeCell ref="D32:D37"/>
    <mergeCell ref="C39:C51"/>
    <mergeCell ref="D41:D50"/>
    <mergeCell ref="C52:C63"/>
    <mergeCell ref="D52:D63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E00-000000000000}">
          <x14:formula1>
            <xm:f>'Brændsels- og elpriser'!$E$12:$Q$12</xm:f>
          </x14:formula1>
          <xm:sqref>W21</xm:sqref>
        </x14:dataValidation>
        <x14:dataValidation type="list" allowBlank="1" showInputMessage="1" showErrorMessage="1" xr:uid="{00000000-0002-0000-0E00-000001000000}">
          <x14:formula1>
            <xm:f>Admin!$C$4:$C$6</xm:f>
          </x14:formula1>
          <xm:sqref>W22</xm:sqref>
        </x14:dataValidation>
        <x14:dataValidation type="list" allowBlank="1" showInputMessage="1" showErrorMessage="1" xr:uid="{00000000-0002-0000-0E00-000002000000}">
          <x14:formula1>
            <xm:f>Admin!$D$4:$D$5</xm:f>
          </x14:formula1>
          <xm:sqref>I12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E49490"/>
  </sheetPr>
  <dimension ref="A1:AG73"/>
  <sheetViews>
    <sheetView topLeftCell="A74" zoomScale="80" zoomScaleNormal="80" workbookViewId="0">
      <selection sqref="A1:XFD73"/>
    </sheetView>
  </sheetViews>
  <sheetFormatPr defaultColWidth="9.109375" defaultRowHeight="14.4"/>
  <cols>
    <col min="1" max="2" width="2.6640625" style="1" customWidth="1"/>
    <col min="3" max="3" width="20.5546875" style="1" customWidth="1"/>
    <col min="4" max="4" width="7.44140625" style="1" customWidth="1"/>
    <col min="5" max="5" width="18.5546875" style="1" customWidth="1"/>
    <col min="6" max="7" width="13.88671875" style="1" customWidth="1"/>
    <col min="8" max="8" width="11.88671875" style="1" customWidth="1"/>
    <col min="9" max="11" width="13" style="1" bestFit="1" customWidth="1"/>
    <col min="12" max="12" width="13" style="1" customWidth="1"/>
    <col min="13" max="32" width="13" style="1" bestFit="1" customWidth="1"/>
    <col min="33" max="33" width="2.6640625" style="3" customWidth="1"/>
    <col min="34" max="16384" width="9.109375" style="1"/>
  </cols>
  <sheetData>
    <row r="1" spans="2:32" hidden="1"/>
    <row r="2" spans="2:32" hidden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2:32" ht="20.399999999999999" hidden="1" thickBot="1">
      <c r="B3" s="3"/>
      <c r="C3" s="2" t="s">
        <v>160</v>
      </c>
      <c r="D3" s="2" t="str">
        <f>VLOOKUP(C3,'Tekniske data'!C6:S29,MATCH("Titel",'Tekniske data'!C5:S5,0),FALSE)</f>
        <v>Avedøreværket blok 2, halmkedel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2:32" ht="15" hidden="1" thickTop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2:32" hidden="1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spans="2:32" hidden="1">
      <c r="B6" s="3"/>
      <c r="C6" s="51" t="s">
        <v>39</v>
      </c>
      <c r="D6" s="42" t="s">
        <v>195</v>
      </c>
      <c r="E6" s="42"/>
      <c r="F6" s="3"/>
      <c r="G6" s="55" t="s">
        <v>45</v>
      </c>
      <c r="H6" s="55"/>
      <c r="I6" s="55"/>
      <c r="J6" s="3"/>
      <c r="K6" s="50"/>
      <c r="L6" s="55" t="s">
        <v>142</v>
      </c>
      <c r="M6" s="5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2:32" hidden="1">
      <c r="B7" s="3"/>
      <c r="C7" s="36"/>
      <c r="D7" s="20"/>
      <c r="E7" s="37"/>
      <c r="F7" s="3"/>
      <c r="G7" s="62"/>
      <c r="H7" s="58"/>
      <c r="I7" s="59"/>
      <c r="J7" s="3"/>
      <c r="K7" s="6"/>
      <c r="L7" s="138" t="s">
        <v>33</v>
      </c>
      <c r="M7" s="139" t="s">
        <v>34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</row>
    <row r="8" spans="2:32" hidden="1">
      <c r="B8" s="3"/>
      <c r="C8" s="52" t="s">
        <v>58</v>
      </c>
      <c r="D8" s="22"/>
      <c r="E8" s="70">
        <f>Sammenligning!G10</f>
        <v>2019</v>
      </c>
      <c r="F8" s="34"/>
      <c r="G8" s="52" t="s">
        <v>326</v>
      </c>
      <c r="H8" s="8"/>
      <c r="I8" s="60">
        <f>VLOOKUP($C$3,'Tekniske data'!$C$6:$R$37,MATCH(G8,'Tekniske data'!$C$5:$R$5,0),FALSE)</f>
        <v>2001</v>
      </c>
      <c r="J8" s="3"/>
      <c r="K8" s="6"/>
      <c r="L8" s="140">
        <v>24</v>
      </c>
      <c r="M8" s="141">
        <v>298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</row>
    <row r="9" spans="2:32" hidden="1">
      <c r="B9" s="3"/>
      <c r="C9" s="52" t="s">
        <v>336</v>
      </c>
      <c r="D9" s="22"/>
      <c r="E9" s="71">
        <f>Sammenligning!G11</f>
        <v>0.04</v>
      </c>
      <c r="F9" s="34"/>
      <c r="G9" s="52" t="s">
        <v>46</v>
      </c>
      <c r="H9" s="24"/>
      <c r="I9" s="61">
        <v>30</v>
      </c>
      <c r="J9" s="3"/>
      <c r="K9" s="6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 spans="2:32" hidden="1">
      <c r="B10" s="3"/>
      <c r="C10" s="52" t="s">
        <v>60</v>
      </c>
      <c r="D10" s="22"/>
      <c r="E10" s="70" t="str">
        <f>Sammenligning!G13</f>
        <v>ENS's priser fra 2019</v>
      </c>
      <c r="F10" s="35"/>
      <c r="G10" s="72" t="s">
        <v>145</v>
      </c>
      <c r="H10" s="8"/>
      <c r="I10" s="60">
        <f>VLOOKUP($C$3,'Tekniske data'!$C$6:$R$37,MATCH(G10,'Tekniske data'!$C$5:$R$5,0),FALSE)</f>
        <v>41</v>
      </c>
      <c r="J10" s="3"/>
      <c r="K10" s="6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 spans="2:32" hidden="1">
      <c r="B11" s="3"/>
      <c r="C11" s="52" t="s">
        <v>138</v>
      </c>
      <c r="D11" s="8"/>
      <c r="E11" s="112">
        <f>VLOOKUP(E8,Inflation,2,FALSE)/VLOOKUP(2014,Inflation,2,FALSE)</f>
        <v>1.0837932575720344</v>
      </c>
      <c r="F11" s="34"/>
      <c r="G11" s="459"/>
      <c r="H11" s="460"/>
      <c r="I11" s="461"/>
      <c r="J11" s="3"/>
      <c r="K11" s="6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 spans="2:32" hidden="1">
      <c r="B12" s="3"/>
      <c r="C12" s="52" t="s">
        <v>307</v>
      </c>
      <c r="D12" s="8"/>
      <c r="E12" s="71">
        <f>Sammenligning!G15</f>
        <v>1.05</v>
      </c>
      <c r="F12" s="35"/>
      <c r="G12" s="457"/>
      <c r="H12" s="457"/>
      <c r="I12" s="458"/>
      <c r="J12" s="3"/>
      <c r="K12" s="6"/>
      <c r="L12" s="178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</row>
    <row r="13" spans="2:32" hidden="1">
      <c r="B13" s="3"/>
      <c r="C13" s="173" t="s">
        <v>154</v>
      </c>
      <c r="D13" s="19"/>
      <c r="E13" s="177">
        <v>7.42</v>
      </c>
      <c r="F13" s="34"/>
      <c r="G13" s="6"/>
      <c r="H13" s="6"/>
      <c r="I13" s="6"/>
      <c r="J13" s="3"/>
      <c r="K13" s="6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idden="1">
      <c r="B14" s="3"/>
      <c r="C14" s="6"/>
      <c r="D14" s="6"/>
      <c r="E14" s="6"/>
      <c r="F14" s="34"/>
      <c r="G14" s="34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2:32" hidden="1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2:32" hidden="1">
      <c r="B16" s="3"/>
      <c r="C16" s="18"/>
      <c r="D16" s="18"/>
      <c r="E16" s="18"/>
      <c r="F16" s="18"/>
      <c r="G16" s="179">
        <f>I8</f>
        <v>2001</v>
      </c>
      <c r="H16" s="180">
        <v>2016</v>
      </c>
      <c r="I16" s="18">
        <v>2017</v>
      </c>
      <c r="J16" s="18">
        <v>2018</v>
      </c>
      <c r="K16" s="18">
        <v>2019</v>
      </c>
      <c r="L16" s="18">
        <v>2020</v>
      </c>
      <c r="M16" s="18">
        <v>2021</v>
      </c>
      <c r="N16" s="18">
        <v>2022</v>
      </c>
      <c r="O16" s="18">
        <v>2023</v>
      </c>
      <c r="P16" s="18">
        <v>2024</v>
      </c>
      <c r="Q16" s="18">
        <v>2025</v>
      </c>
      <c r="R16" s="18">
        <v>2026</v>
      </c>
      <c r="S16" s="18">
        <v>2027</v>
      </c>
      <c r="T16" s="18">
        <v>2028</v>
      </c>
      <c r="U16" s="18">
        <v>2029</v>
      </c>
      <c r="V16" s="18">
        <v>2030</v>
      </c>
      <c r="W16" s="18">
        <v>2031</v>
      </c>
      <c r="X16" s="18">
        <v>2032</v>
      </c>
      <c r="Y16" s="18">
        <v>2033</v>
      </c>
      <c r="Z16" s="18">
        <v>2034</v>
      </c>
      <c r="AA16" s="18">
        <v>2035</v>
      </c>
      <c r="AB16" s="18">
        <v>2036</v>
      </c>
      <c r="AC16" s="18">
        <v>2037</v>
      </c>
      <c r="AD16" s="18">
        <v>2038</v>
      </c>
      <c r="AE16" s="18">
        <v>2039</v>
      </c>
      <c r="AF16" s="18">
        <v>2040</v>
      </c>
    </row>
    <row r="17" spans="2:32" hidden="1">
      <c r="B17" s="3"/>
      <c r="C17" s="31"/>
      <c r="D17" s="31"/>
      <c r="E17" s="31"/>
      <c r="F17" s="31"/>
      <c r="G17" s="74"/>
      <c r="H17" s="89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</row>
    <row r="18" spans="2:32" hidden="1">
      <c r="B18" s="3"/>
      <c r="C18" s="31"/>
      <c r="D18" s="31"/>
      <c r="E18" s="31"/>
      <c r="F18" s="31"/>
      <c r="G18" s="74"/>
      <c r="H18" s="89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</row>
    <row r="19" spans="2:32" hidden="1">
      <c r="B19" s="3"/>
      <c r="C19" s="131" t="s">
        <v>51</v>
      </c>
      <c r="D19" s="31"/>
      <c r="E19" s="22" t="s">
        <v>2</v>
      </c>
      <c r="F19" s="22" t="s">
        <v>30</v>
      </c>
      <c r="G19" s="85">
        <f>VLOOKUP($C$3,'Tekniske data'!$C$6:$R$37,MATCH(E19,'Tekniske data'!$C$5:$R$5,0),FALSE)*E13*E11</f>
        <v>19055985.474966124</v>
      </c>
      <c r="H19" s="72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65"/>
      <c r="X19" s="21"/>
      <c r="Y19" s="21"/>
      <c r="Z19" s="21"/>
      <c r="AA19" s="21"/>
      <c r="AB19" s="21"/>
      <c r="AC19" s="21"/>
      <c r="AD19" s="21"/>
      <c r="AE19" s="21"/>
      <c r="AF19" s="21"/>
    </row>
    <row r="20" spans="2:32" hidden="1">
      <c r="B20" s="3"/>
      <c r="C20" s="31"/>
      <c r="D20" s="31"/>
      <c r="E20" s="22" t="s">
        <v>29</v>
      </c>
      <c r="F20" s="22" t="s">
        <v>10</v>
      </c>
      <c r="G20" s="85">
        <f>G19*$I$10</f>
        <v>781295404.47361112</v>
      </c>
      <c r="H20" s="72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65"/>
      <c r="X20" s="21"/>
      <c r="Y20" s="21"/>
      <c r="Z20" s="21"/>
      <c r="AA20" s="21"/>
      <c r="AB20" s="21"/>
      <c r="AC20" s="21"/>
      <c r="AD20" s="21"/>
      <c r="AE20" s="21"/>
      <c r="AF20" s="21"/>
    </row>
    <row r="21" spans="2:32" hidden="1">
      <c r="B21" s="3"/>
      <c r="C21" s="31"/>
      <c r="D21" s="31"/>
      <c r="E21" s="22" t="s">
        <v>20</v>
      </c>
      <c r="F21" s="22"/>
      <c r="G21" s="175" t="str">
        <f>VLOOKUP($C$3,'Tekniske data'!$C$6:$R$37,MATCH(E21,'Tekniske data'!$C$5:$R$5,0),FALSE)</f>
        <v>Halm</v>
      </c>
      <c r="H21" s="72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73"/>
      <c r="X21" s="21"/>
      <c r="Y21" s="21"/>
      <c r="Z21" s="21"/>
      <c r="AA21" s="21"/>
      <c r="AB21" s="21"/>
      <c r="AC21" s="21"/>
      <c r="AD21" s="21"/>
      <c r="AE21" s="21"/>
      <c r="AF21" s="21"/>
    </row>
    <row r="22" spans="2:32" hidden="1">
      <c r="B22" s="3"/>
      <c r="C22" s="31"/>
      <c r="D22" s="31"/>
      <c r="E22" s="22" t="s">
        <v>22</v>
      </c>
      <c r="F22" s="22"/>
      <c r="G22" s="175" t="str">
        <f>VLOOKUP($C$3,'Tekniske data'!$C$6:$R$37,MATCH(E22,'Tekniske data'!$C$5:$R$5,0),FALSE)</f>
        <v>Udtag</v>
      </c>
      <c r="H22" s="72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158"/>
      <c r="X22" s="21"/>
      <c r="Y22" s="21"/>
      <c r="Z22" s="21"/>
      <c r="AA22" s="21"/>
      <c r="AB22" s="21"/>
      <c r="AC22" s="21"/>
      <c r="AD22" s="21"/>
      <c r="AE22" s="21"/>
      <c r="AF22" s="21"/>
    </row>
    <row r="23" spans="2:32" hidden="1">
      <c r="B23" s="3"/>
      <c r="C23" s="32"/>
      <c r="D23" s="32"/>
      <c r="E23" s="23"/>
      <c r="F23" s="23"/>
      <c r="G23" s="77"/>
      <c r="H23" s="88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</row>
    <row r="24" spans="2:32" hidden="1">
      <c r="B24" s="3"/>
      <c r="C24" s="65" t="s">
        <v>197</v>
      </c>
      <c r="D24" s="56"/>
      <c r="E24" s="22" t="s">
        <v>5</v>
      </c>
      <c r="F24" s="22" t="s">
        <v>12</v>
      </c>
      <c r="G24" s="60"/>
      <c r="H24" s="92">
        <f>VLOOKUP($C$3,'Samlet hovedstaden -alle værker'!$C$278:$AC$295,MATCH(H$16,'Samlet hovedstaden -alle værker'!$C$277:$AC$277,0),FALSE)*1000</f>
        <v>1206864.0419387815</v>
      </c>
      <c r="I24" s="92">
        <f>VLOOKUP($C$3,'Samlet hovedstaden -alle værker'!$C$278:$AC$295,MATCH(I$16,'Samlet hovedstaden -alle værker'!$C$277:$AC$277,0),FALSE)*1000</f>
        <v>1206864.0419387815</v>
      </c>
      <c r="J24" s="92">
        <f>VLOOKUP($C$3,'Samlet hovedstaden -alle værker'!$C$278:$AC$295,MATCH(J$16,'Samlet hovedstaden -alle værker'!$C$277:$AC$277,0),FALSE)*1000</f>
        <v>1206864.0419387815</v>
      </c>
      <c r="K24" s="92">
        <f>VLOOKUP($C$3,'Samlet hovedstaden -alle værker'!$C$278:$AC$295,MATCH(K$16,'Samlet hovedstaden -alle værker'!$C$277:$AC$277,0),FALSE)*1000</f>
        <v>1206864.0419387815</v>
      </c>
      <c r="L24" s="92">
        <f>VLOOKUP($C$3,'Samlet hovedstaden -alle værker'!$C$278:$AC$295,MATCH(L$16,'Samlet hovedstaden -alle værker'!$C$277:$AC$277,0),FALSE)*1000</f>
        <v>1043335.7524337769</v>
      </c>
      <c r="M24" s="92">
        <f>VLOOKUP($C$3,'Samlet hovedstaden -alle værker'!$C$278:$AC$295,MATCH(M$16,'Samlet hovedstaden -alle værker'!$C$277:$AC$277,0),FALSE)*1000</f>
        <v>1038681.7070602417</v>
      </c>
      <c r="N24" s="92">
        <f>VLOOKUP($C$3,'Samlet hovedstaden -alle værker'!$C$278:$AC$295,MATCH(N$16,'Samlet hovedstaden -alle værker'!$C$277:$AC$277,0),FALSE)*1000</f>
        <v>1034027.6616867066</v>
      </c>
      <c r="O24" s="92">
        <f>VLOOKUP($C$3,'Samlet hovedstaden -alle værker'!$C$278:$AC$295,MATCH(O$16,'Samlet hovedstaden -alle værker'!$C$277:$AC$277,0),FALSE)*1000</f>
        <v>1029373.6163131713</v>
      </c>
      <c r="P24" s="92">
        <f>VLOOKUP($C$3,'Samlet hovedstaden -alle værker'!$C$278:$AC$295,MATCH(P$16,'Samlet hovedstaden -alle værker'!$C$277:$AC$277,0),FALSE)*1000</f>
        <v>1024719.5709396362</v>
      </c>
      <c r="Q24" s="92">
        <f>VLOOKUP($C$3,'Samlet hovedstaden -alle værker'!$C$278:$AC$295,MATCH(Q$16,'Samlet hovedstaden -alle værker'!$C$277:$AC$277,0),FALSE)*1000</f>
        <v>1020065.5255661011</v>
      </c>
      <c r="R24" s="92">
        <f>VLOOKUP($C$3,'Samlet hovedstaden -alle værker'!$C$278:$AC$295,MATCH(R$16,'Samlet hovedstaden -alle værker'!$C$277:$AC$277,0),FALSE)*1000</f>
        <v>1004673.3467575074</v>
      </c>
      <c r="S24" s="92">
        <f>VLOOKUP($C$3,'Samlet hovedstaden -alle værker'!$C$278:$AC$295,MATCH(S$16,'Samlet hovedstaden -alle værker'!$C$277:$AC$277,0),FALSE)*1000</f>
        <v>989281.16794891364</v>
      </c>
      <c r="T24" s="92">
        <f>VLOOKUP($C$3,'Samlet hovedstaden -alle værker'!$C$278:$AC$295,MATCH(T$16,'Samlet hovedstaden -alle værker'!$C$277:$AC$277,0),FALSE)*1000</f>
        <v>973888.98914031999</v>
      </c>
      <c r="U24" s="92">
        <f>VLOOKUP($C$3,'Samlet hovedstaden -alle værker'!$C$278:$AC$295,MATCH(U$16,'Samlet hovedstaden -alle værker'!$C$277:$AC$277,0),FALSE)*1000</f>
        <v>958496.81033172621</v>
      </c>
      <c r="V24" s="92">
        <f>VLOOKUP($C$3,'Samlet hovedstaden -alle værker'!$C$278:$AC$295,MATCH(V$16,'Samlet hovedstaden -alle værker'!$C$277:$AC$277,0),FALSE)*1000</f>
        <v>943104.63152313232</v>
      </c>
      <c r="W24" s="92">
        <f>VLOOKUP($C$3,'Samlet hovedstaden -alle værker'!$C$278:$AC$295,MATCH(W$16,'Samlet hovedstaden -alle værker'!$C$277:$AC$277,0),FALSE)*1000</f>
        <v>930421.70519256592</v>
      </c>
      <c r="X24" s="92">
        <f>VLOOKUP($C$3,'Samlet hovedstaden -alle værker'!$C$278:$AC$295,MATCH(X$16,'Samlet hovedstaden -alle værker'!$C$277:$AC$277,0),FALSE)*1000</f>
        <v>930421.70519256592</v>
      </c>
      <c r="Y24" s="92">
        <f>VLOOKUP($C$3,'Samlet hovedstaden -alle værker'!$C$278:$AC$295,MATCH(Y$16,'Samlet hovedstaden -alle værker'!$C$277:$AC$277,0),FALSE)*1000</f>
        <v>930421.70519256592</v>
      </c>
      <c r="Z24" s="92">
        <f>VLOOKUP($C$3,'Samlet hovedstaden -alle værker'!$C$278:$AC$295,MATCH(Z$16,'Samlet hovedstaden -alle værker'!$C$277:$AC$277,0),FALSE)*1000</f>
        <v>930421.70519256592</v>
      </c>
      <c r="AA24" s="92">
        <f>VLOOKUP($C$3,'Samlet hovedstaden -alle værker'!$C$278:$AC$295,MATCH(AA$16,'Samlet hovedstaden -alle værker'!$C$277:$AC$277,0),FALSE)*1000</f>
        <v>930421.70519256592</v>
      </c>
      <c r="AB24" s="92">
        <f>VLOOKUP($C$3,'Samlet hovedstaden -alle værker'!$C$278:$AC$295,MATCH(AB$16,'Samlet hovedstaden -alle værker'!$C$277:$AC$277,0),FALSE)*1000</f>
        <v>918714.44912109373</v>
      </c>
      <c r="AC24" s="92">
        <f>VLOOKUP($C$3,'Samlet hovedstaden -alle værker'!$C$278:$AC$295,MATCH(AC$16,'Samlet hovedstaden -alle værker'!$C$277:$AC$277,0),FALSE)*1000</f>
        <v>907007.19304962154</v>
      </c>
      <c r="AD24" s="92">
        <f>VLOOKUP($C$3,'Samlet hovedstaden -alle værker'!$C$278:$AC$295,MATCH(AD$16,'Samlet hovedstaden -alle værker'!$C$277:$AC$277,0),FALSE)*1000</f>
        <v>895299.93697814923</v>
      </c>
      <c r="AE24" s="92">
        <f>VLOOKUP($C$3,'Samlet hovedstaden -alle værker'!$C$278:$AC$295,MATCH(AE$16,'Samlet hovedstaden -alle værker'!$C$277:$AC$277,0),FALSE)*1000</f>
        <v>883592.68090667704</v>
      </c>
      <c r="AF24" s="92">
        <f>VLOOKUP($C$3,'Samlet hovedstaden -alle værker'!$C$278:$AC$295,MATCH(AF$16,'Samlet hovedstaden -alle værker'!$C$277:$AC$277,0),FALSE)*1000</f>
        <v>871885.42483520508</v>
      </c>
    </row>
    <row r="25" spans="2:32" hidden="1">
      <c r="B25" s="3"/>
      <c r="C25" s="56"/>
      <c r="D25" s="56"/>
      <c r="E25" s="22" t="s">
        <v>155</v>
      </c>
      <c r="F25" s="22"/>
      <c r="G25" s="60"/>
      <c r="H25" s="69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</row>
    <row r="26" spans="2:32" hidden="1">
      <c r="B26" s="3"/>
      <c r="C26" s="58"/>
      <c r="D26" s="58"/>
      <c r="E26" s="106"/>
      <c r="F26" s="106"/>
      <c r="G26" s="107"/>
      <c r="H26" s="108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</row>
    <row r="27" spans="2:32" hidden="1">
      <c r="B27" s="3"/>
      <c r="C27" s="56"/>
      <c r="D27" s="56"/>
      <c r="E27" s="22" t="s">
        <v>173</v>
      </c>
      <c r="F27" s="22" t="s">
        <v>147</v>
      </c>
      <c r="G27" s="126">
        <f>VLOOKUP($C$3,'Tekniske data'!$C$6:$R$37,MATCH(E27,'Tekniske data'!$C$5:$R$5,0),FALSE)*$E$11*I10*E13</f>
        <v>21830312.772056777</v>
      </c>
      <c r="H27" s="69">
        <f t="shared" ref="H27:W37" si="0">G27</f>
        <v>21830312.772056777</v>
      </c>
      <c r="I27" s="73">
        <f t="shared" si="0"/>
        <v>21830312.772056777</v>
      </c>
      <c r="J27" s="73">
        <f t="shared" si="0"/>
        <v>21830312.772056777</v>
      </c>
      <c r="K27" s="73">
        <f t="shared" si="0"/>
        <v>21830312.772056777</v>
      </c>
      <c r="L27" s="73">
        <f t="shared" si="0"/>
        <v>21830312.772056777</v>
      </c>
      <c r="M27" s="73">
        <f t="shared" si="0"/>
        <v>21830312.772056777</v>
      </c>
      <c r="N27" s="73">
        <f t="shared" si="0"/>
        <v>21830312.772056777</v>
      </c>
      <c r="O27" s="73">
        <f t="shared" si="0"/>
        <v>21830312.772056777</v>
      </c>
      <c r="P27" s="73">
        <f t="shared" si="0"/>
        <v>21830312.772056777</v>
      </c>
      <c r="Q27" s="73">
        <f t="shared" si="0"/>
        <v>21830312.772056777</v>
      </c>
      <c r="R27" s="73">
        <f t="shared" si="0"/>
        <v>21830312.772056777</v>
      </c>
      <c r="S27" s="73">
        <f t="shared" si="0"/>
        <v>21830312.772056777</v>
      </c>
      <c r="T27" s="73">
        <f t="shared" si="0"/>
        <v>21830312.772056777</v>
      </c>
      <c r="U27" s="73">
        <f t="shared" si="0"/>
        <v>21830312.772056777</v>
      </c>
      <c r="V27" s="73">
        <f t="shared" si="0"/>
        <v>21830312.772056777</v>
      </c>
      <c r="W27" s="73">
        <f t="shared" si="0"/>
        <v>21830312.772056777</v>
      </c>
      <c r="X27" s="73">
        <f t="shared" ref="X27:AB37" si="1">W27</f>
        <v>21830312.772056777</v>
      </c>
      <c r="Y27" s="73">
        <f t="shared" si="1"/>
        <v>21830312.772056777</v>
      </c>
      <c r="Z27" s="73">
        <f t="shared" si="1"/>
        <v>21830312.772056777</v>
      </c>
      <c r="AA27" s="73">
        <f t="shared" si="1"/>
        <v>21830312.772056777</v>
      </c>
      <c r="AB27" s="73">
        <f>AA27</f>
        <v>21830312.772056777</v>
      </c>
      <c r="AC27" s="73">
        <f t="shared" ref="AC27:AF37" si="2">AB27</f>
        <v>21830312.772056777</v>
      </c>
      <c r="AD27" s="73">
        <f t="shared" si="2"/>
        <v>21830312.772056777</v>
      </c>
      <c r="AE27" s="73">
        <f t="shared" si="2"/>
        <v>21830312.772056777</v>
      </c>
      <c r="AF27" s="73">
        <f t="shared" si="2"/>
        <v>21830312.772056777</v>
      </c>
    </row>
    <row r="28" spans="2:32" hidden="1">
      <c r="B28" s="3"/>
      <c r="C28" s="56"/>
      <c r="D28" s="56"/>
      <c r="E28" s="22" t="s">
        <v>196</v>
      </c>
      <c r="F28" s="22" t="s">
        <v>146</v>
      </c>
      <c r="G28" s="127">
        <f>VLOOKUP($C$3,'Tekniske data'!$C$6:$R$37,MATCH(E28,'Tekniske data'!$C$5:$R$5,0),FALSE)*$E$11</f>
        <v>6.2477493671799627</v>
      </c>
      <c r="H28" s="110">
        <f t="shared" si="0"/>
        <v>6.2477493671799627</v>
      </c>
      <c r="I28" s="111">
        <f t="shared" si="0"/>
        <v>6.2477493671799627</v>
      </c>
      <c r="J28" s="111">
        <f t="shared" si="0"/>
        <v>6.2477493671799627</v>
      </c>
      <c r="K28" s="111">
        <f t="shared" si="0"/>
        <v>6.2477493671799627</v>
      </c>
      <c r="L28" s="111">
        <f t="shared" si="0"/>
        <v>6.2477493671799627</v>
      </c>
      <c r="M28" s="111">
        <f t="shared" si="0"/>
        <v>6.2477493671799627</v>
      </c>
      <c r="N28" s="111">
        <f t="shared" si="0"/>
        <v>6.2477493671799627</v>
      </c>
      <c r="O28" s="111">
        <f t="shared" si="0"/>
        <v>6.2477493671799627</v>
      </c>
      <c r="P28" s="111">
        <f t="shared" si="0"/>
        <v>6.2477493671799627</v>
      </c>
      <c r="Q28" s="111">
        <f t="shared" si="0"/>
        <v>6.2477493671799627</v>
      </c>
      <c r="R28" s="111">
        <f t="shared" si="0"/>
        <v>6.2477493671799627</v>
      </c>
      <c r="S28" s="111">
        <f t="shared" si="0"/>
        <v>6.2477493671799627</v>
      </c>
      <c r="T28" s="111">
        <f t="shared" si="0"/>
        <v>6.2477493671799627</v>
      </c>
      <c r="U28" s="111">
        <f t="shared" si="0"/>
        <v>6.2477493671799627</v>
      </c>
      <c r="V28" s="111">
        <f t="shared" si="0"/>
        <v>6.2477493671799627</v>
      </c>
      <c r="W28" s="111">
        <f t="shared" si="0"/>
        <v>6.2477493671799627</v>
      </c>
      <c r="X28" s="111">
        <f t="shared" si="1"/>
        <v>6.2477493671799627</v>
      </c>
      <c r="Y28" s="111">
        <f t="shared" si="1"/>
        <v>6.2477493671799627</v>
      </c>
      <c r="Z28" s="111">
        <f t="shared" si="1"/>
        <v>6.2477493671799627</v>
      </c>
      <c r="AA28" s="111">
        <f t="shared" si="1"/>
        <v>6.2477493671799627</v>
      </c>
      <c r="AB28" s="111">
        <f t="shared" si="1"/>
        <v>6.2477493671799627</v>
      </c>
      <c r="AC28" s="111">
        <f t="shared" si="2"/>
        <v>6.2477493671799627</v>
      </c>
      <c r="AD28" s="111">
        <f t="shared" si="2"/>
        <v>6.2477493671799627</v>
      </c>
      <c r="AE28" s="111">
        <f t="shared" si="2"/>
        <v>6.2477493671799627</v>
      </c>
      <c r="AF28" s="111">
        <f t="shared" si="2"/>
        <v>6.2477493671799627</v>
      </c>
    </row>
    <row r="29" spans="2:32" hidden="1">
      <c r="B29" s="3"/>
      <c r="C29" s="56"/>
      <c r="D29" s="56"/>
      <c r="E29" s="22" t="s">
        <v>14</v>
      </c>
      <c r="F29" s="22"/>
      <c r="G29" s="127">
        <f>VLOOKUP($C$3,'Tekniske data'!$C$6:$R$37,MATCH(E29,'Tekniske data'!$C$5:$R$5,0),FALSE)</f>
        <v>0.34435714285714286</v>
      </c>
      <c r="H29" s="110">
        <f t="shared" si="0"/>
        <v>0.34435714285714286</v>
      </c>
      <c r="I29" s="111">
        <f t="shared" si="0"/>
        <v>0.34435714285714286</v>
      </c>
      <c r="J29" s="111">
        <f t="shared" si="0"/>
        <v>0.34435714285714286</v>
      </c>
      <c r="K29" s="111">
        <f t="shared" si="0"/>
        <v>0.34435714285714286</v>
      </c>
      <c r="L29" s="111">
        <f t="shared" si="0"/>
        <v>0.34435714285714286</v>
      </c>
      <c r="M29" s="111">
        <f t="shared" si="0"/>
        <v>0.34435714285714286</v>
      </c>
      <c r="N29" s="111">
        <f t="shared" si="0"/>
        <v>0.34435714285714286</v>
      </c>
      <c r="O29" s="111">
        <f t="shared" si="0"/>
        <v>0.34435714285714286</v>
      </c>
      <c r="P29" s="111">
        <f t="shared" si="0"/>
        <v>0.34435714285714286</v>
      </c>
      <c r="Q29" s="111">
        <f t="shared" si="0"/>
        <v>0.34435714285714286</v>
      </c>
      <c r="R29" s="111">
        <f t="shared" si="0"/>
        <v>0.34435714285714286</v>
      </c>
      <c r="S29" s="111">
        <f t="shared" si="0"/>
        <v>0.34435714285714286</v>
      </c>
      <c r="T29" s="111">
        <f t="shared" si="0"/>
        <v>0.34435714285714286</v>
      </c>
      <c r="U29" s="111">
        <f t="shared" si="0"/>
        <v>0.34435714285714286</v>
      </c>
      <c r="V29" s="111">
        <f t="shared" si="0"/>
        <v>0.34435714285714286</v>
      </c>
      <c r="W29" s="111">
        <f t="shared" si="0"/>
        <v>0.34435714285714286</v>
      </c>
      <c r="X29" s="111">
        <f t="shared" si="1"/>
        <v>0.34435714285714286</v>
      </c>
      <c r="Y29" s="111">
        <f t="shared" si="1"/>
        <v>0.34435714285714286</v>
      </c>
      <c r="Z29" s="111">
        <f t="shared" si="1"/>
        <v>0.34435714285714286</v>
      </c>
      <c r="AA29" s="111">
        <f t="shared" si="1"/>
        <v>0.34435714285714286</v>
      </c>
      <c r="AB29" s="111">
        <f t="shared" si="1"/>
        <v>0.34435714285714286</v>
      </c>
      <c r="AC29" s="111">
        <f t="shared" si="2"/>
        <v>0.34435714285714286</v>
      </c>
      <c r="AD29" s="111">
        <f t="shared" si="2"/>
        <v>0.34435714285714286</v>
      </c>
      <c r="AE29" s="111">
        <f t="shared" si="2"/>
        <v>0.34435714285714286</v>
      </c>
      <c r="AF29" s="111">
        <f t="shared" si="2"/>
        <v>0.34435714285714286</v>
      </c>
    </row>
    <row r="30" spans="2:32" hidden="1">
      <c r="B30" s="3"/>
      <c r="C30" s="56"/>
      <c r="D30" s="56"/>
      <c r="E30" s="22" t="s">
        <v>15</v>
      </c>
      <c r="F30" s="22"/>
      <c r="G30" s="127">
        <f>VLOOKUP($C$3,'Tekniske data'!$C$6:$R$37,MATCH(E30,'Tekniske data'!$C$5:$R$5,0),FALSE)</f>
        <v>0.53040816326530615</v>
      </c>
      <c r="H30" s="110">
        <f t="shared" si="0"/>
        <v>0.53040816326530615</v>
      </c>
      <c r="I30" s="111">
        <f t="shared" si="0"/>
        <v>0.53040816326530615</v>
      </c>
      <c r="J30" s="111">
        <f t="shared" si="0"/>
        <v>0.53040816326530615</v>
      </c>
      <c r="K30" s="111">
        <f t="shared" si="0"/>
        <v>0.53040816326530615</v>
      </c>
      <c r="L30" s="111">
        <f t="shared" si="0"/>
        <v>0.53040816326530615</v>
      </c>
      <c r="M30" s="111">
        <f t="shared" si="0"/>
        <v>0.53040816326530615</v>
      </c>
      <c r="N30" s="111">
        <f t="shared" si="0"/>
        <v>0.53040816326530615</v>
      </c>
      <c r="O30" s="111">
        <f t="shared" si="0"/>
        <v>0.53040816326530615</v>
      </c>
      <c r="P30" s="111">
        <f t="shared" si="0"/>
        <v>0.53040816326530615</v>
      </c>
      <c r="Q30" s="111">
        <f t="shared" si="0"/>
        <v>0.53040816326530615</v>
      </c>
      <c r="R30" s="111">
        <f t="shared" si="0"/>
        <v>0.53040816326530615</v>
      </c>
      <c r="S30" s="111">
        <f t="shared" si="0"/>
        <v>0.53040816326530615</v>
      </c>
      <c r="T30" s="111">
        <f t="shared" si="0"/>
        <v>0.53040816326530615</v>
      </c>
      <c r="U30" s="111">
        <f t="shared" si="0"/>
        <v>0.53040816326530615</v>
      </c>
      <c r="V30" s="111">
        <f t="shared" si="0"/>
        <v>0.53040816326530615</v>
      </c>
      <c r="W30" s="111">
        <f t="shared" si="0"/>
        <v>0.53040816326530615</v>
      </c>
      <c r="X30" s="111">
        <f t="shared" si="1"/>
        <v>0.53040816326530615</v>
      </c>
      <c r="Y30" s="111">
        <f t="shared" si="1"/>
        <v>0.53040816326530615</v>
      </c>
      <c r="Z30" s="111">
        <f t="shared" si="1"/>
        <v>0.53040816326530615</v>
      </c>
      <c r="AA30" s="111">
        <f t="shared" si="1"/>
        <v>0.53040816326530615</v>
      </c>
      <c r="AB30" s="111">
        <f t="shared" si="1"/>
        <v>0.53040816326530615</v>
      </c>
      <c r="AC30" s="111">
        <f t="shared" si="2"/>
        <v>0.53040816326530615</v>
      </c>
      <c r="AD30" s="111">
        <f t="shared" si="2"/>
        <v>0.53040816326530615</v>
      </c>
      <c r="AE30" s="111">
        <f t="shared" si="2"/>
        <v>0.53040816326530615</v>
      </c>
      <c r="AF30" s="111">
        <f t="shared" si="2"/>
        <v>0.53040816326530615</v>
      </c>
    </row>
    <row r="31" spans="2:32" hidden="1">
      <c r="B31" s="3"/>
      <c r="C31" s="130" t="s">
        <v>28</v>
      </c>
      <c r="D31" s="56"/>
      <c r="E31" s="22" t="s">
        <v>37</v>
      </c>
      <c r="F31" s="22" t="s">
        <v>12</v>
      </c>
      <c r="G31" s="128">
        <v>0</v>
      </c>
      <c r="H31" s="67">
        <f t="shared" si="0"/>
        <v>0</v>
      </c>
      <c r="I31" s="54">
        <f t="shared" si="0"/>
        <v>0</v>
      </c>
      <c r="J31" s="54">
        <f t="shared" si="0"/>
        <v>0</v>
      </c>
      <c r="K31" s="54">
        <f t="shared" si="0"/>
        <v>0</v>
      </c>
      <c r="L31" s="54">
        <f t="shared" si="0"/>
        <v>0</v>
      </c>
      <c r="M31" s="54">
        <f t="shared" si="0"/>
        <v>0</v>
      </c>
      <c r="N31" s="54">
        <f t="shared" si="0"/>
        <v>0</v>
      </c>
      <c r="O31" s="54">
        <f t="shared" si="0"/>
        <v>0</v>
      </c>
      <c r="P31" s="54">
        <f t="shared" si="0"/>
        <v>0</v>
      </c>
      <c r="Q31" s="54">
        <f t="shared" si="0"/>
        <v>0</v>
      </c>
      <c r="R31" s="54">
        <f t="shared" si="0"/>
        <v>0</v>
      </c>
      <c r="S31" s="54">
        <f t="shared" si="0"/>
        <v>0</v>
      </c>
      <c r="T31" s="54">
        <f t="shared" si="0"/>
        <v>0</v>
      </c>
      <c r="U31" s="54">
        <f t="shared" si="0"/>
        <v>0</v>
      </c>
      <c r="V31" s="54">
        <f t="shared" si="0"/>
        <v>0</v>
      </c>
      <c r="W31" s="54">
        <f t="shared" si="0"/>
        <v>0</v>
      </c>
      <c r="X31" s="54">
        <f t="shared" si="1"/>
        <v>0</v>
      </c>
      <c r="Y31" s="54">
        <f t="shared" si="1"/>
        <v>0</v>
      </c>
      <c r="Z31" s="54">
        <f t="shared" si="1"/>
        <v>0</v>
      </c>
      <c r="AA31" s="54">
        <f t="shared" si="1"/>
        <v>0</v>
      </c>
      <c r="AB31" s="54">
        <f t="shared" si="1"/>
        <v>0</v>
      </c>
      <c r="AC31" s="54">
        <f t="shared" si="2"/>
        <v>0</v>
      </c>
      <c r="AD31" s="54">
        <f t="shared" si="2"/>
        <v>0</v>
      </c>
      <c r="AE31" s="54">
        <f t="shared" si="2"/>
        <v>0</v>
      </c>
      <c r="AF31" s="54">
        <f t="shared" si="2"/>
        <v>0</v>
      </c>
    </row>
    <row r="32" spans="2:32" hidden="1">
      <c r="B32" s="3"/>
      <c r="C32" s="56"/>
      <c r="D32" s="755" t="s">
        <v>139</v>
      </c>
      <c r="E32" s="22" t="s">
        <v>106</v>
      </c>
      <c r="F32" s="22" t="s">
        <v>110</v>
      </c>
      <c r="G32" s="186"/>
      <c r="H32" s="129">
        <f>'Tekniske data'!T$16</f>
        <v>49</v>
      </c>
      <c r="I32" s="111">
        <f t="shared" si="0"/>
        <v>49</v>
      </c>
      <c r="J32" s="111">
        <f t="shared" si="0"/>
        <v>49</v>
      </c>
      <c r="K32" s="111">
        <f t="shared" si="0"/>
        <v>49</v>
      </c>
      <c r="L32" s="111">
        <f t="shared" si="0"/>
        <v>49</v>
      </c>
      <c r="M32" s="111">
        <f t="shared" si="0"/>
        <v>49</v>
      </c>
      <c r="N32" s="111">
        <f t="shared" si="0"/>
        <v>49</v>
      </c>
      <c r="O32" s="111">
        <f t="shared" si="0"/>
        <v>49</v>
      </c>
      <c r="P32" s="111">
        <f t="shared" si="0"/>
        <v>49</v>
      </c>
      <c r="Q32" s="111">
        <f t="shared" si="0"/>
        <v>49</v>
      </c>
      <c r="R32" s="111">
        <f t="shared" si="0"/>
        <v>49</v>
      </c>
      <c r="S32" s="111">
        <f t="shared" si="0"/>
        <v>49</v>
      </c>
      <c r="T32" s="111">
        <f t="shared" si="0"/>
        <v>49</v>
      </c>
      <c r="U32" s="111">
        <f t="shared" si="0"/>
        <v>49</v>
      </c>
      <c r="V32" s="111">
        <f t="shared" si="0"/>
        <v>49</v>
      </c>
      <c r="W32" s="111">
        <f t="shared" si="0"/>
        <v>49</v>
      </c>
      <c r="X32" s="111">
        <f t="shared" si="1"/>
        <v>49</v>
      </c>
      <c r="Y32" s="111">
        <f t="shared" si="1"/>
        <v>49</v>
      </c>
      <c r="Z32" s="111">
        <f t="shared" si="1"/>
        <v>49</v>
      </c>
      <c r="AA32" s="111">
        <f t="shared" si="1"/>
        <v>49</v>
      </c>
      <c r="AB32" s="111">
        <f t="shared" si="1"/>
        <v>49</v>
      </c>
      <c r="AC32" s="111">
        <f t="shared" si="2"/>
        <v>49</v>
      </c>
      <c r="AD32" s="111">
        <f t="shared" si="2"/>
        <v>49</v>
      </c>
      <c r="AE32" s="111">
        <f t="shared" si="2"/>
        <v>49</v>
      </c>
      <c r="AF32" s="111">
        <f t="shared" si="2"/>
        <v>49</v>
      </c>
    </row>
    <row r="33" spans="2:32" hidden="1">
      <c r="B33" s="3"/>
      <c r="C33" s="56"/>
      <c r="D33" s="755"/>
      <c r="E33" s="22" t="s">
        <v>107</v>
      </c>
      <c r="F33" s="22" t="s">
        <v>110</v>
      </c>
      <c r="G33" s="186"/>
      <c r="H33" s="129">
        <f>'Tekniske data'!U$16</f>
        <v>125</v>
      </c>
      <c r="I33" s="111">
        <f t="shared" si="0"/>
        <v>125</v>
      </c>
      <c r="J33" s="111">
        <f t="shared" si="0"/>
        <v>125</v>
      </c>
      <c r="K33" s="111">
        <f t="shared" si="0"/>
        <v>125</v>
      </c>
      <c r="L33" s="111">
        <f t="shared" si="0"/>
        <v>125</v>
      </c>
      <c r="M33" s="111">
        <f t="shared" si="0"/>
        <v>125</v>
      </c>
      <c r="N33" s="111">
        <f t="shared" si="0"/>
        <v>125</v>
      </c>
      <c r="O33" s="111">
        <f t="shared" si="0"/>
        <v>125</v>
      </c>
      <c r="P33" s="111">
        <f t="shared" si="0"/>
        <v>125</v>
      </c>
      <c r="Q33" s="111">
        <f t="shared" si="0"/>
        <v>125</v>
      </c>
      <c r="R33" s="111">
        <f t="shared" si="0"/>
        <v>125</v>
      </c>
      <c r="S33" s="111">
        <f t="shared" si="0"/>
        <v>125</v>
      </c>
      <c r="T33" s="111">
        <f t="shared" si="0"/>
        <v>125</v>
      </c>
      <c r="U33" s="111">
        <f t="shared" si="0"/>
        <v>125</v>
      </c>
      <c r="V33" s="111">
        <f t="shared" si="0"/>
        <v>125</v>
      </c>
      <c r="W33" s="111">
        <f t="shared" si="0"/>
        <v>125</v>
      </c>
      <c r="X33" s="111">
        <f t="shared" si="1"/>
        <v>125</v>
      </c>
      <c r="Y33" s="111">
        <f t="shared" si="1"/>
        <v>125</v>
      </c>
      <c r="Z33" s="111">
        <f t="shared" si="1"/>
        <v>125</v>
      </c>
      <c r="AA33" s="111">
        <f t="shared" si="1"/>
        <v>125</v>
      </c>
      <c r="AB33" s="111">
        <f t="shared" si="1"/>
        <v>125</v>
      </c>
      <c r="AC33" s="111">
        <f t="shared" si="2"/>
        <v>125</v>
      </c>
      <c r="AD33" s="111">
        <f t="shared" si="2"/>
        <v>125</v>
      </c>
      <c r="AE33" s="111">
        <f t="shared" si="2"/>
        <v>125</v>
      </c>
      <c r="AF33" s="111">
        <f t="shared" si="2"/>
        <v>125</v>
      </c>
    </row>
    <row r="34" spans="2:32" hidden="1">
      <c r="B34" s="3"/>
      <c r="C34" s="56"/>
      <c r="D34" s="755"/>
      <c r="E34" s="22" t="s">
        <v>108</v>
      </c>
      <c r="F34" s="22" t="s">
        <v>110</v>
      </c>
      <c r="G34" s="121"/>
      <c r="H34" s="129">
        <f>'Tekniske data'!V$16</f>
        <v>1.1100000000000001</v>
      </c>
      <c r="I34" s="54">
        <f t="shared" si="0"/>
        <v>1.1100000000000001</v>
      </c>
      <c r="J34" s="54">
        <f t="shared" si="0"/>
        <v>1.1100000000000001</v>
      </c>
      <c r="K34" s="54">
        <f t="shared" si="0"/>
        <v>1.1100000000000001</v>
      </c>
      <c r="L34" s="54">
        <f t="shared" si="0"/>
        <v>1.1100000000000001</v>
      </c>
      <c r="M34" s="54">
        <f t="shared" si="0"/>
        <v>1.1100000000000001</v>
      </c>
      <c r="N34" s="54">
        <f t="shared" si="0"/>
        <v>1.1100000000000001</v>
      </c>
      <c r="O34" s="54">
        <f t="shared" si="0"/>
        <v>1.1100000000000001</v>
      </c>
      <c r="P34" s="54">
        <f t="shared" si="0"/>
        <v>1.1100000000000001</v>
      </c>
      <c r="Q34" s="54">
        <f t="shared" si="0"/>
        <v>1.1100000000000001</v>
      </c>
      <c r="R34" s="54">
        <f t="shared" si="0"/>
        <v>1.1100000000000001</v>
      </c>
      <c r="S34" s="54">
        <f t="shared" si="0"/>
        <v>1.1100000000000001</v>
      </c>
      <c r="T34" s="54">
        <f t="shared" si="0"/>
        <v>1.1100000000000001</v>
      </c>
      <c r="U34" s="54">
        <f t="shared" si="0"/>
        <v>1.1100000000000001</v>
      </c>
      <c r="V34" s="54">
        <f t="shared" si="0"/>
        <v>1.1100000000000001</v>
      </c>
      <c r="W34" s="54">
        <f t="shared" si="0"/>
        <v>1.1100000000000001</v>
      </c>
      <c r="X34" s="54">
        <f t="shared" si="1"/>
        <v>1.1100000000000001</v>
      </c>
      <c r="Y34" s="54">
        <f t="shared" si="1"/>
        <v>1.1100000000000001</v>
      </c>
      <c r="Z34" s="54">
        <f t="shared" si="1"/>
        <v>1.1100000000000001</v>
      </c>
      <c r="AA34" s="54">
        <f t="shared" si="1"/>
        <v>1.1100000000000001</v>
      </c>
      <c r="AB34" s="54">
        <f t="shared" si="1"/>
        <v>1.1100000000000001</v>
      </c>
      <c r="AC34" s="54">
        <f t="shared" si="2"/>
        <v>1.1100000000000001</v>
      </c>
      <c r="AD34" s="54">
        <f t="shared" si="2"/>
        <v>1.1100000000000001</v>
      </c>
      <c r="AE34" s="54">
        <f t="shared" si="2"/>
        <v>1.1100000000000001</v>
      </c>
      <c r="AF34" s="54">
        <f t="shared" si="2"/>
        <v>1.1100000000000001</v>
      </c>
    </row>
    <row r="35" spans="2:32" hidden="1">
      <c r="B35" s="3"/>
      <c r="C35" s="56"/>
      <c r="D35" s="755"/>
      <c r="E35" s="22" t="s">
        <v>105</v>
      </c>
      <c r="F35" s="24" t="s">
        <v>32</v>
      </c>
      <c r="G35" s="86"/>
      <c r="H35" s="129">
        <f>'Tekniske data'!W$16</f>
        <v>0</v>
      </c>
      <c r="I35" s="54">
        <f t="shared" si="0"/>
        <v>0</v>
      </c>
      <c r="J35" s="54">
        <f t="shared" si="0"/>
        <v>0</v>
      </c>
      <c r="K35" s="54">
        <f t="shared" si="0"/>
        <v>0</v>
      </c>
      <c r="L35" s="54">
        <f t="shared" si="0"/>
        <v>0</v>
      </c>
      <c r="M35" s="54">
        <f t="shared" si="0"/>
        <v>0</v>
      </c>
      <c r="N35" s="54">
        <f t="shared" si="0"/>
        <v>0</v>
      </c>
      <c r="O35" s="54">
        <f t="shared" si="0"/>
        <v>0</v>
      </c>
      <c r="P35" s="54">
        <f t="shared" si="0"/>
        <v>0</v>
      </c>
      <c r="Q35" s="54">
        <f t="shared" si="0"/>
        <v>0</v>
      </c>
      <c r="R35" s="54">
        <f t="shared" si="0"/>
        <v>0</v>
      </c>
      <c r="S35" s="54">
        <f t="shared" si="0"/>
        <v>0</v>
      </c>
      <c r="T35" s="54">
        <f t="shared" si="0"/>
        <v>0</v>
      </c>
      <c r="U35" s="54">
        <f t="shared" si="0"/>
        <v>0</v>
      </c>
      <c r="V35" s="54">
        <f t="shared" si="0"/>
        <v>0</v>
      </c>
      <c r="W35" s="54">
        <f t="shared" si="0"/>
        <v>0</v>
      </c>
      <c r="X35" s="54">
        <f t="shared" si="1"/>
        <v>0</v>
      </c>
      <c r="Y35" s="54">
        <f t="shared" si="1"/>
        <v>0</v>
      </c>
      <c r="Z35" s="54">
        <f t="shared" si="1"/>
        <v>0</v>
      </c>
      <c r="AA35" s="54">
        <f t="shared" si="1"/>
        <v>0</v>
      </c>
      <c r="AB35" s="54">
        <f t="shared" si="1"/>
        <v>0</v>
      </c>
      <c r="AC35" s="54">
        <f t="shared" si="2"/>
        <v>0</v>
      </c>
      <c r="AD35" s="54">
        <f t="shared" si="2"/>
        <v>0</v>
      </c>
      <c r="AE35" s="54">
        <f t="shared" si="2"/>
        <v>0</v>
      </c>
      <c r="AF35" s="54">
        <f t="shared" si="2"/>
        <v>0</v>
      </c>
    </row>
    <row r="36" spans="2:32" hidden="1">
      <c r="B36" s="3"/>
      <c r="C36" s="56"/>
      <c r="D36" s="755"/>
      <c r="E36" s="22" t="s">
        <v>33</v>
      </c>
      <c r="F36" s="24" t="s">
        <v>110</v>
      </c>
      <c r="G36" s="121"/>
      <c r="H36" s="129">
        <f>'Tekniske data'!X$16</f>
        <v>0.47</v>
      </c>
      <c r="I36" s="54">
        <f t="shared" si="0"/>
        <v>0.47</v>
      </c>
      <c r="J36" s="54">
        <f t="shared" si="0"/>
        <v>0.47</v>
      </c>
      <c r="K36" s="54">
        <f t="shared" si="0"/>
        <v>0.47</v>
      </c>
      <c r="L36" s="54">
        <f t="shared" si="0"/>
        <v>0.47</v>
      </c>
      <c r="M36" s="54">
        <f t="shared" si="0"/>
        <v>0.47</v>
      </c>
      <c r="N36" s="54">
        <f t="shared" si="0"/>
        <v>0.47</v>
      </c>
      <c r="O36" s="54">
        <f t="shared" si="0"/>
        <v>0.47</v>
      </c>
      <c r="P36" s="54">
        <f t="shared" si="0"/>
        <v>0.47</v>
      </c>
      <c r="Q36" s="54">
        <f t="shared" si="0"/>
        <v>0.47</v>
      </c>
      <c r="R36" s="54">
        <f t="shared" si="0"/>
        <v>0.47</v>
      </c>
      <c r="S36" s="54">
        <f t="shared" si="0"/>
        <v>0.47</v>
      </c>
      <c r="T36" s="54">
        <f t="shared" si="0"/>
        <v>0.47</v>
      </c>
      <c r="U36" s="54">
        <f t="shared" si="0"/>
        <v>0.47</v>
      </c>
      <c r="V36" s="54">
        <f t="shared" si="0"/>
        <v>0.47</v>
      </c>
      <c r="W36" s="54">
        <f t="shared" si="0"/>
        <v>0.47</v>
      </c>
      <c r="X36" s="54">
        <f t="shared" si="1"/>
        <v>0.47</v>
      </c>
      <c r="Y36" s="54">
        <f t="shared" si="1"/>
        <v>0.47</v>
      </c>
      <c r="Z36" s="54">
        <f t="shared" si="1"/>
        <v>0.47</v>
      </c>
      <c r="AA36" s="54">
        <f t="shared" si="1"/>
        <v>0.47</v>
      </c>
      <c r="AB36" s="54">
        <f t="shared" si="1"/>
        <v>0.47</v>
      </c>
      <c r="AC36" s="54">
        <f t="shared" si="2"/>
        <v>0.47</v>
      </c>
      <c r="AD36" s="54">
        <f t="shared" si="2"/>
        <v>0.47</v>
      </c>
      <c r="AE36" s="54">
        <f t="shared" si="2"/>
        <v>0.47</v>
      </c>
      <c r="AF36" s="54">
        <f t="shared" si="2"/>
        <v>0.47</v>
      </c>
    </row>
    <row r="37" spans="2:32" hidden="1">
      <c r="B37" s="3"/>
      <c r="C37" s="56"/>
      <c r="D37" s="755"/>
      <c r="E37" s="22" t="s">
        <v>34</v>
      </c>
      <c r="F37" s="24" t="s">
        <v>110</v>
      </c>
      <c r="G37" s="121"/>
      <c r="H37" s="129">
        <f>'Tekniske data'!Y$16</f>
        <v>1.1000000000000001</v>
      </c>
      <c r="I37" s="54">
        <f t="shared" si="0"/>
        <v>1.1000000000000001</v>
      </c>
      <c r="J37" s="54">
        <f t="shared" si="0"/>
        <v>1.1000000000000001</v>
      </c>
      <c r="K37" s="54">
        <f t="shared" si="0"/>
        <v>1.1000000000000001</v>
      </c>
      <c r="L37" s="54">
        <f t="shared" si="0"/>
        <v>1.1000000000000001</v>
      </c>
      <c r="M37" s="54">
        <f t="shared" si="0"/>
        <v>1.1000000000000001</v>
      </c>
      <c r="N37" s="54">
        <f t="shared" si="0"/>
        <v>1.1000000000000001</v>
      </c>
      <c r="O37" s="54">
        <f t="shared" si="0"/>
        <v>1.1000000000000001</v>
      </c>
      <c r="P37" s="54">
        <f t="shared" si="0"/>
        <v>1.1000000000000001</v>
      </c>
      <c r="Q37" s="54">
        <f t="shared" si="0"/>
        <v>1.1000000000000001</v>
      </c>
      <c r="R37" s="54">
        <f t="shared" si="0"/>
        <v>1.1000000000000001</v>
      </c>
      <c r="S37" s="54">
        <f t="shared" si="0"/>
        <v>1.1000000000000001</v>
      </c>
      <c r="T37" s="54">
        <f t="shared" si="0"/>
        <v>1.1000000000000001</v>
      </c>
      <c r="U37" s="54">
        <f t="shared" si="0"/>
        <v>1.1000000000000001</v>
      </c>
      <c r="V37" s="54">
        <f t="shared" si="0"/>
        <v>1.1000000000000001</v>
      </c>
      <c r="W37" s="54">
        <f t="shared" si="0"/>
        <v>1.1000000000000001</v>
      </c>
      <c r="X37" s="54">
        <f t="shared" si="1"/>
        <v>1.1000000000000001</v>
      </c>
      <c r="Y37" s="54">
        <f t="shared" si="1"/>
        <v>1.1000000000000001</v>
      </c>
      <c r="Z37" s="54">
        <f t="shared" si="1"/>
        <v>1.1000000000000001</v>
      </c>
      <c r="AA37" s="54">
        <f t="shared" si="1"/>
        <v>1.1000000000000001</v>
      </c>
      <c r="AB37" s="54">
        <f t="shared" si="1"/>
        <v>1.1000000000000001</v>
      </c>
      <c r="AC37" s="54">
        <f t="shared" si="2"/>
        <v>1.1000000000000001</v>
      </c>
      <c r="AD37" s="54">
        <f t="shared" si="2"/>
        <v>1.1000000000000001</v>
      </c>
      <c r="AE37" s="54">
        <f t="shared" si="2"/>
        <v>1.1000000000000001</v>
      </c>
      <c r="AF37" s="54">
        <f t="shared" si="2"/>
        <v>1.1000000000000001</v>
      </c>
    </row>
    <row r="38" spans="2:32" hidden="1">
      <c r="B38" s="3"/>
      <c r="C38" s="32"/>
      <c r="D38" s="32"/>
      <c r="E38" s="25"/>
      <c r="F38" s="25"/>
      <c r="G38" s="76"/>
      <c r="H38" s="90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</row>
    <row r="39" spans="2:32" hidden="1">
      <c r="B39" s="3"/>
      <c r="C39" s="756" t="s">
        <v>35</v>
      </c>
      <c r="D39" s="31"/>
      <c r="E39" s="41" t="s">
        <v>41</v>
      </c>
      <c r="F39" s="41" t="s">
        <v>42</v>
      </c>
      <c r="G39" s="75"/>
      <c r="H39" s="87">
        <f>HLOOKUP($G$21&amp;"-"&amp;$E$10,'Brændsels- og elpriser'!$E$13:$AG$39,MATCH(H16,'Brændsels- og elpriser'!$D$13:$D$39,0),FALSE)*'Brændsels- og elpriser'!$H$9</f>
        <v>41.967321652761512</v>
      </c>
      <c r="I39" s="94">
        <f>HLOOKUP($G$21&amp;"-"&amp;$E$10,'Brændsels- og elpriser'!$E$13:$AG$39,MATCH(I16,'Brændsels- og elpriser'!$D$13:$D$39,0),FALSE)*'Brændsels- og elpriser'!$H$9</f>
        <v>42.8</v>
      </c>
      <c r="J39" s="94">
        <f>HLOOKUP($G$21&amp;"-"&amp;$E$10,'Brændsels- og elpriser'!$E$13:$AG$39,MATCH(J16,'Brændsels- og elpriser'!$D$13:$D$39,0),FALSE)*'Brændsels- og elpriser'!$H$9</f>
        <v>43.359666735705453</v>
      </c>
      <c r="K39" s="94">
        <f>HLOOKUP($G$21&amp;"-"&amp;$E$10,'Brændsels- og elpriser'!$E$13:$AG$39,MATCH(K16,'Brændsels- og elpriser'!$D$13:$D$39,0),FALSE)*'Brændsels- og elpriser'!$H$9</f>
        <v>43.369685474312433</v>
      </c>
      <c r="L39" s="94">
        <f>HLOOKUP($G$21&amp;"-"&amp;$E$10,'Brændsels- og elpriser'!$E$13:$AG$39,MATCH(L16,'Brændsels- og elpriser'!$D$13:$D$39,0),FALSE)*'Brændsels- og elpriser'!$H$9</f>
        <v>43.710884486559117</v>
      </c>
      <c r="M39" s="94">
        <f>HLOOKUP($G$21&amp;"-"&amp;$E$10,'Brændsels- og elpriser'!$E$13:$AG$39,MATCH(M16,'Brændsels- og elpriser'!$D$13:$D$39,0),FALSE)*'Brændsels- og elpriser'!$H$9</f>
        <v>44.141577223443562</v>
      </c>
      <c r="N39" s="94">
        <f>HLOOKUP($G$21&amp;"-"&amp;$E$10,'Brændsels- og elpriser'!$E$13:$AG$39,MATCH(N16,'Brændsels- og elpriser'!$D$13:$D$39,0),FALSE)*'Brændsels- og elpriser'!$H$9</f>
        <v>44.574168024690898</v>
      </c>
      <c r="O39" s="94">
        <f>HLOOKUP($G$21&amp;"-"&amp;$E$10,'Brændsels- og elpriser'!$E$13:$AG$39,MATCH(O16,'Brændsels- og elpriser'!$D$13:$D$39,0),FALSE)*'Brændsels- og elpriser'!$H$9</f>
        <v>45.008525564012366</v>
      </c>
      <c r="P39" s="94">
        <f>HLOOKUP($G$21&amp;"-"&amp;$E$10,'Brændsels- og elpriser'!$E$13:$AG$39,MATCH(P16,'Brændsels- og elpriser'!$D$13:$D$39,0),FALSE)*'Brændsels- og elpriser'!$H$9</f>
        <v>45.444520344423232</v>
      </c>
      <c r="Q39" s="94">
        <f>HLOOKUP($G$21&amp;"-"&amp;$E$10,'Brændsels- og elpriser'!$E$13:$AG$39,MATCH(Q16,'Brændsels- og elpriser'!$D$13:$D$39,0),FALSE)*'Brændsels- og elpriser'!$H$9</f>
        <v>45.882024679274117</v>
      </c>
      <c r="R39" s="94">
        <f>HLOOKUP($G$21&amp;"-"&amp;$E$10,'Brændsels- og elpriser'!$E$13:$AG$39,MATCH(R16,'Brændsels- og elpriser'!$D$13:$D$39,0),FALSE)*'Brændsels- og elpriser'!$H$9</f>
        <v>46.149471170326017</v>
      </c>
      <c r="S39" s="94">
        <f>HLOOKUP($G$21&amp;"-"&amp;$E$10,'Brændsels- og elpriser'!$E$13:$AG$39,MATCH(S16,'Brændsels- og elpriser'!$D$13:$D$39,0),FALSE)*'Brændsels- og elpriser'!$H$9</f>
        <v>46.417133792362442</v>
      </c>
      <c r="T39" s="94">
        <f>HLOOKUP($G$21&amp;"-"&amp;$E$10,'Brændsels- og elpriser'!$E$13:$AG$39,MATCH(T16,'Brændsels- og elpriser'!$D$13:$D$39,0),FALSE)*'Brændsels- og elpriser'!$H$9</f>
        <v>46.685008283440936</v>
      </c>
      <c r="U39" s="94">
        <f>HLOOKUP($G$21&amp;"-"&amp;$E$10,'Brændsels- og elpriser'!$E$13:$AG$39,MATCH(U16,'Brændsels- og elpriser'!$D$13:$D$39,0),FALSE)*'Brændsels- og elpriser'!$H$9</f>
        <v>46.953090426400969</v>
      </c>
      <c r="V39" s="94">
        <f>HLOOKUP($G$21&amp;"-"&amp;$E$10,'Brændsels- og elpriser'!$E$13:$AG$39,MATCH(V16,'Brændsels- og elpriser'!$D$13:$D$39,0),FALSE)*'Brændsels- og elpriser'!$H$9</f>
        <v>47.221376048327706</v>
      </c>
      <c r="W39" s="94">
        <f>HLOOKUP($G$21&amp;"-"&amp;$E$10,'Brændsels- og elpriser'!$E$13:$AG$39,MATCH(W16,'Brændsels- og elpriser'!$D$13:$D$39,0),FALSE)*'Brændsels- og elpriser'!$H$9</f>
        <v>47.447441953531786</v>
      </c>
      <c r="X39" s="94">
        <f>HLOOKUP($G$21&amp;"-"&amp;$E$10,'Brændsels- og elpriser'!$E$13:$AG$39,MATCH(X16,'Brændsels- og elpriser'!$D$13:$D$39,0),FALSE)*'Brændsels- og elpriser'!$H$9</f>
        <v>47.673797913559987</v>
      </c>
      <c r="Y39" s="94">
        <f>HLOOKUP($G$21&amp;"-"&amp;$E$10,'Brændsels- og elpriser'!$E$13:$AG$39,MATCH(Y16,'Brændsels- og elpriser'!$D$13:$D$39,0),FALSE)*'Brændsels- og elpriser'!$H$9</f>
        <v>47.900437582544079</v>
      </c>
      <c r="Z39" s="94">
        <f>HLOOKUP($G$21&amp;"-"&amp;$E$10,'Brændsels- og elpriser'!$E$13:$AG$39,MATCH(Z16,'Brændsels- og elpriser'!$D$13:$D$39,0),FALSE)*'Brændsels- og elpriser'!$H$9</f>
        <v>48.127354677142954</v>
      </c>
      <c r="AA39" s="94">
        <f>HLOOKUP($G$21&amp;"-"&amp;$E$10,'Brændsels- og elpriser'!$E$13:$AG$39,MATCH(AA16,'Brændsels- og elpriser'!$D$13:$D$39,0),FALSE)*'Brændsels- og elpriser'!$H$9</f>
        <v>48.354542975864454</v>
      </c>
      <c r="AB39" s="94">
        <f>HLOOKUP($G$21&amp;"-"&amp;$E$10,'Brændsels- og elpriser'!$E$13:$AG$39,MATCH(AB16,'Brændsels- og elpriser'!$D$13:$D$39,0),FALSE)*'Brændsels- og elpriser'!$H$9</f>
        <v>48.564062589651243</v>
      </c>
      <c r="AC39" s="94">
        <f>HLOOKUP($G$21&amp;"-"&amp;$E$10,'Brændsels- og elpriser'!$E$13:$AG$39,MATCH(AC16,'Brændsels- og elpriser'!$D$13:$D$39,0),FALSE)*'Brændsels- og elpriser'!$H$9</f>
        <v>48.773650684412289</v>
      </c>
      <c r="AD39" s="94">
        <f>HLOOKUP($G$21&amp;"-"&amp;$E$10,'Brændsels- og elpriser'!$E$13:$AG$39,MATCH(AD16,'Brændsels- og elpriser'!$D$13:$D$39,0),FALSE)*'Brændsels- og elpriser'!$H$9</f>
        <v>48.983301079619096</v>
      </c>
      <c r="AE39" s="94">
        <f>HLOOKUP($G$21&amp;"-"&amp;$E$10,'Brændsels- og elpriser'!$E$13:$AG$39,MATCH(AE16,'Brændsels- og elpriser'!$D$13:$D$39,0),FALSE)*'Brændsels- og elpriser'!$H$9</f>
        <v>49.1930076537639</v>
      </c>
      <c r="AF39" s="94">
        <f>HLOOKUP($G$21&amp;"-"&amp;$E$10,'Brændsels- og elpriser'!$E$13:$AG$39,MATCH(AF16,'Brændsels- og elpriser'!$D$13:$D$39,0),FALSE)*'Brændsels- og elpriser'!$H$9</f>
        <v>49.402764343744153</v>
      </c>
    </row>
    <row r="40" spans="2:32" hidden="1">
      <c r="B40" s="3"/>
      <c r="C40" s="756"/>
      <c r="D40" s="31"/>
      <c r="E40" s="41" t="s">
        <v>61</v>
      </c>
      <c r="F40" s="41" t="s">
        <v>365</v>
      </c>
      <c r="G40" s="75"/>
      <c r="H40" s="91">
        <f>VLOOKUP($G$21,'Tilskud og afgifter'!$C$11:$AD$51,MATCH(H16,'Tilskud og afgifter'!$C$11:$AD$11,0),FALSE)/1.2</f>
        <v>0</v>
      </c>
      <c r="I40" s="93">
        <f>VLOOKUP($G$21,'Tilskud og afgifter'!$C$11:$AD$51,MATCH(I16,'Tilskud og afgifter'!$C$11:$AD$11,0),FALSE)/1.2</f>
        <v>0</v>
      </c>
      <c r="J40" s="93">
        <f>VLOOKUP($G$21,'Tilskud og afgifter'!$C$11:$AD$51,MATCH(J16,'Tilskud og afgifter'!$C$11:$AD$11,0),FALSE)/1.2</f>
        <v>0</v>
      </c>
      <c r="K40" s="93">
        <f>VLOOKUP($G$21,'Tilskud og afgifter'!$C$11:$AD$51,MATCH(K16,'Tilskud og afgifter'!$C$11:$AD$11,0),FALSE)/1.2</f>
        <v>0</v>
      </c>
      <c r="L40" s="93">
        <f>VLOOKUP($G$21,'Tilskud og afgifter'!$C$11:$AD$51,MATCH(L16,'Tilskud og afgifter'!$C$11:$AD$11,0),FALSE)/1.2</f>
        <v>0</v>
      </c>
      <c r="M40" s="93">
        <f>VLOOKUP($G$21,'Tilskud og afgifter'!$C$11:$AD$51,MATCH(M16,'Tilskud og afgifter'!$C$11:$AD$11,0),FALSE)/1.2</f>
        <v>0</v>
      </c>
      <c r="N40" s="93">
        <f>VLOOKUP($G$21,'Tilskud og afgifter'!$C$11:$AD$51,MATCH(N16,'Tilskud og afgifter'!$C$11:$AD$11,0),FALSE)/1.2</f>
        <v>0</v>
      </c>
      <c r="O40" s="93">
        <f>VLOOKUP($G$21,'Tilskud og afgifter'!$C$11:$AD$51,MATCH(O16,'Tilskud og afgifter'!$C$11:$AD$11,0),FALSE)/1.2</f>
        <v>0</v>
      </c>
      <c r="P40" s="93">
        <f>VLOOKUP($G$21,'Tilskud og afgifter'!$C$11:$AD$51,MATCH(P16,'Tilskud og afgifter'!$C$11:$AD$11,0),FALSE)/1.2</f>
        <v>0</v>
      </c>
      <c r="Q40" s="93">
        <f>VLOOKUP($G$21,'Tilskud og afgifter'!$C$11:$AD$51,MATCH(Q16,'Tilskud og afgifter'!$C$11:$AD$11,0),FALSE)/1.2</f>
        <v>0</v>
      </c>
      <c r="R40" s="93">
        <f>VLOOKUP($G$21,'Tilskud og afgifter'!$C$11:$AD$51,MATCH(R16,'Tilskud og afgifter'!$C$11:$AD$11,0),FALSE)/1.2</f>
        <v>0</v>
      </c>
      <c r="S40" s="93">
        <f>VLOOKUP($G$21,'Tilskud og afgifter'!$C$11:$AD$51,MATCH(S16,'Tilskud og afgifter'!$C$11:$AD$11,0),FALSE)/1.2</f>
        <v>0</v>
      </c>
      <c r="T40" s="93">
        <f>VLOOKUP($G$21,'Tilskud og afgifter'!$C$11:$AD$51,MATCH(T16,'Tilskud og afgifter'!$C$11:$AD$11,0),FALSE)/1.2</f>
        <v>0</v>
      </c>
      <c r="U40" s="93">
        <f>VLOOKUP($G$21,'Tilskud og afgifter'!$C$11:$AD$51,MATCH(U16,'Tilskud og afgifter'!$C$11:$AD$11,0),FALSE)/1.2</f>
        <v>0</v>
      </c>
      <c r="V40" s="93">
        <f>VLOOKUP($G$21,'Tilskud og afgifter'!$C$11:$AD$51,MATCH(V16,'Tilskud og afgifter'!$C$11:$AD$11,0),FALSE)/1.2</f>
        <v>0</v>
      </c>
      <c r="W40" s="93">
        <f>VLOOKUP($G$21,'Tilskud og afgifter'!$C$11:$AD$51,MATCH(W16,'Tilskud og afgifter'!$C$11:$AD$11,0),FALSE)/1.2</f>
        <v>0</v>
      </c>
      <c r="X40" s="93">
        <f>VLOOKUP($G$21,'Tilskud og afgifter'!$C$11:$AD$51,MATCH(X16,'Tilskud og afgifter'!$C$11:$AD$11,0),FALSE)/1.2</f>
        <v>0</v>
      </c>
      <c r="Y40" s="93">
        <f>VLOOKUP($G$21,'Tilskud og afgifter'!$C$11:$AD$51,MATCH(Y16,'Tilskud og afgifter'!$C$11:$AD$11,0),FALSE)/1.2</f>
        <v>0</v>
      </c>
      <c r="Z40" s="93">
        <f>VLOOKUP($G$21,'Tilskud og afgifter'!$C$11:$AD$51,MATCH(Z16,'Tilskud og afgifter'!$C$11:$AD$11,0),FALSE)/1.2</f>
        <v>0</v>
      </c>
      <c r="AA40" s="93">
        <f>VLOOKUP($G$21,'Tilskud og afgifter'!$C$11:$AD$51,MATCH(AA16,'Tilskud og afgifter'!$C$11:$AD$11,0),FALSE)/1.2</f>
        <v>0</v>
      </c>
      <c r="AB40" s="93">
        <f>VLOOKUP($G$21,'Tilskud og afgifter'!$C$11:$AD$51,MATCH(AB16,'Tilskud og afgifter'!$C$11:$AD$11,0),FALSE)/1.2</f>
        <v>0</v>
      </c>
      <c r="AC40" s="93">
        <f>VLOOKUP($G$21,'Tilskud og afgifter'!$C$11:$AD$51,MATCH(AC16,'Tilskud og afgifter'!$C$11:$AD$11,0),FALSE)/1.2</f>
        <v>0</v>
      </c>
      <c r="AD40" s="93">
        <f>VLOOKUP($G$21,'Tilskud og afgifter'!$C$11:$AD$51,MATCH(AD16,'Tilskud og afgifter'!$C$11:$AD$11,0),FALSE)/1.2</f>
        <v>0</v>
      </c>
      <c r="AE40" s="93">
        <f>VLOOKUP($G$21,'Tilskud og afgifter'!$C$11:$AD$51,MATCH(AE16,'Tilskud og afgifter'!$C$11:$AD$11,0),FALSE)/1.2</f>
        <v>0</v>
      </c>
      <c r="AF40" s="93">
        <f>VLOOKUP($G$21,'Tilskud og afgifter'!$C$11:$AD$51,MATCH(AF16,'Tilskud og afgifter'!$C$11:$AD$11,0),FALSE)/1.2</f>
        <v>0</v>
      </c>
    </row>
    <row r="41" spans="2:32" hidden="1">
      <c r="B41" s="3"/>
      <c r="C41" s="756"/>
      <c r="D41" s="757" t="s">
        <v>140</v>
      </c>
      <c r="E41" s="41" t="s">
        <v>258</v>
      </c>
      <c r="F41" s="41" t="s">
        <v>40</v>
      </c>
      <c r="G41" s="75"/>
      <c r="H41" s="95">
        <f>HLOOKUP($E$41&amp;"-"&amp;$E$10,'CO2-pris'!$D$12:$H$39,MATCH(H16,'CO2-pris'!$D$12:$D$39,0),FALSE)*'CO2-pris'!$F$9</f>
        <v>56.852071005917153</v>
      </c>
      <c r="I41" s="95">
        <f>HLOOKUP($E$41&amp;"-"&amp;$E$10,'CO2-pris'!$D$12:$H$39,MATCH(I16,'CO2-pris'!$D$12:$D$39,0),FALSE)*'CO2-pris'!$F$9</f>
        <v>42</v>
      </c>
      <c r="J41" s="95">
        <f>HLOOKUP($E$41&amp;"-"&amp;$E$10,'CO2-pris'!$D$12:$H$39,MATCH(J16,'CO2-pris'!$D$12:$D$39,0),FALSE)*'CO2-pris'!$F$9</f>
        <v>115.71673838405506</v>
      </c>
      <c r="K41" s="95">
        <f>HLOOKUP($E$41&amp;"-"&amp;$E$10,'CO2-pris'!$D$12:$H$39,MATCH(K16,'CO2-pris'!$D$12:$D$39,0),FALSE)*'CO2-pris'!$F$9</f>
        <v>195.74638834999999</v>
      </c>
      <c r="L41" s="95">
        <f>HLOOKUP($E$41&amp;"-"&amp;$E$10,'CO2-pris'!$D$12:$H$39,MATCH(L16,'CO2-pris'!$D$12:$D$39,0),FALSE)*'CO2-pris'!$F$9</f>
        <v>214.42575100000002</v>
      </c>
      <c r="M41" s="95">
        <f>HLOOKUP($E$41&amp;"-"&amp;$E$10,'CO2-pris'!$D$12:$H$39,MATCH(M16,'CO2-pris'!$D$12:$D$39,0),FALSE)*'CO2-pris'!$F$9</f>
        <v>220.80004550000001</v>
      </c>
      <c r="N41" s="95">
        <f>HLOOKUP($E$41&amp;"-"&amp;$E$10,'CO2-pris'!$D$12:$H$39,MATCH(N16,'CO2-pris'!$D$12:$D$39,0),FALSE)*'CO2-pris'!$F$9</f>
        <v>227.36394250000001</v>
      </c>
      <c r="O41" s="95">
        <f>HLOOKUP($E$41&amp;"-"&amp;$E$10,'CO2-pris'!$D$12:$H$39,MATCH(O16,'CO2-pris'!$D$12:$D$39,0),FALSE)*'CO2-pris'!$F$9</f>
        <v>234.12288050000001</v>
      </c>
      <c r="P41" s="95">
        <f>HLOOKUP($E$41&amp;"-"&amp;$E$10,'CO2-pris'!$D$12:$H$39,MATCH(P16,'CO2-pris'!$D$12:$D$39,0),FALSE)*'CO2-pris'!$F$9</f>
        <v>241.08274500000002</v>
      </c>
      <c r="Q41" s="95">
        <f>HLOOKUP($E$41&amp;"-"&amp;$E$10,'CO2-pris'!$D$12:$H$39,MATCH(Q16,'CO2-pris'!$D$12:$D$39,0),FALSE)*'CO2-pris'!$F$9</f>
        <v>248.24957050000003</v>
      </c>
      <c r="R41" s="95">
        <f>HLOOKUP($E$41&amp;"-"&amp;$E$10,'CO2-pris'!$D$12:$H$39,MATCH(R16,'CO2-pris'!$D$12:$D$39,0),FALSE)*'CO2-pris'!$F$9</f>
        <v>255.6293915</v>
      </c>
      <c r="S41" s="95">
        <f>HLOOKUP($E$41&amp;"-"&amp;$E$10,'CO2-pris'!$D$12:$H$39,MATCH(S16,'CO2-pris'!$D$12:$D$39,0),FALSE)*'CO2-pris'!$F$9</f>
        <v>263.22861500000005</v>
      </c>
      <c r="T41" s="95">
        <f>HLOOKUP($E$41&amp;"-"&amp;$E$10,'CO2-pris'!$D$12:$H$39,MATCH(T16,'CO2-pris'!$D$12:$D$39,0),FALSE)*'CO2-pris'!$F$9</f>
        <v>271.05372249999999</v>
      </c>
      <c r="U41" s="95">
        <f>HLOOKUP($E$41&amp;"-"&amp;$E$10,'CO2-pris'!$D$12:$H$39,MATCH(U16,'CO2-pris'!$D$12:$D$39,0),FALSE)*'CO2-pris'!$F$9</f>
        <v>279.11149349999999</v>
      </c>
      <c r="V41" s="95">
        <f>HLOOKUP($E$41&amp;"-"&amp;$E$10,'CO2-pris'!$D$12:$H$39,MATCH(V16,'CO2-pris'!$D$12:$D$39,0),FALSE)*'CO2-pris'!$F$9</f>
        <v>287.40878200000003</v>
      </c>
      <c r="W41" s="95">
        <f>HLOOKUP($E$41&amp;"-"&amp;$E$10,'CO2-pris'!$D$12:$H$39,MATCH(W16,'CO2-pris'!$D$12:$D$39,0),FALSE)*'CO2-pris'!$F$9</f>
        <v>295.95274000000001</v>
      </c>
      <c r="X41" s="95">
        <f>HLOOKUP($E$41&amp;"-"&amp;$E$10,'CO2-pris'!$D$12:$H$39,MATCH(X16,'CO2-pris'!$D$12:$D$39,0),FALSE)*'CO2-pris'!$F$9</f>
        <v>304.75066849999996</v>
      </c>
      <c r="Y41" s="95">
        <f>HLOOKUP($E$41&amp;"-"&amp;$E$10,'CO2-pris'!$D$12:$H$39,MATCH(Y16,'CO2-pris'!$D$12:$D$39,0),FALSE)*'CO2-pris'!$F$9</f>
        <v>313.81016649999998</v>
      </c>
      <c r="Z41" s="95">
        <f>HLOOKUP($E$41&amp;"-"&amp;$E$10,'CO2-pris'!$D$12:$H$39,MATCH(Z16,'CO2-pris'!$D$12:$D$39,0),FALSE)*'CO2-pris'!$F$9</f>
        <v>323.13898200000006</v>
      </c>
      <c r="AA41" s="95">
        <f>HLOOKUP($E$41&amp;"-"&amp;$E$10,'CO2-pris'!$D$12:$H$39,MATCH(AA16,'CO2-pris'!$D$12:$D$39,0),FALSE)*'CO2-pris'!$F$9</f>
        <v>332.74508650000001</v>
      </c>
      <c r="AB41" s="95">
        <f>HLOOKUP($E$41&amp;"-"&amp;$E$10,'CO2-pris'!$D$12:$H$39,MATCH(AB16,'CO2-pris'!$D$12:$D$39,0),FALSE)*'CO2-pris'!$F$9</f>
        <v>342.63674950000001</v>
      </c>
      <c r="AC41" s="95">
        <f>HLOOKUP($E$41&amp;"-"&amp;$E$10,'CO2-pris'!$D$12:$H$39,MATCH(AC16,'CO2-pris'!$D$12:$D$39,0),FALSE)*'CO2-pris'!$F$9</f>
        <v>352.82246399999997</v>
      </c>
      <c r="AD41" s="95">
        <f>HLOOKUP($E$41&amp;"-"&amp;$E$10,'CO2-pris'!$D$12:$H$39,MATCH(AD16,'CO2-pris'!$D$12:$D$39,0),FALSE)*'CO2-pris'!$F$9</f>
        <v>363.31102099999998</v>
      </c>
      <c r="AE41" s="95">
        <f>HLOOKUP($E$41&amp;"-"&amp;$E$10,'CO2-pris'!$D$12:$H$39,MATCH(AE16,'CO2-pris'!$D$12:$D$39,0),FALSE)*'CO2-pris'!$F$9</f>
        <v>374.11136049999999</v>
      </c>
      <c r="AF41" s="95">
        <f>HLOOKUP($E$41&amp;"-"&amp;$E$10,'CO2-pris'!$D$12:$H$39,MATCH(AF16,'CO2-pris'!$D$12:$D$39,0),FALSE)*'CO2-pris'!$F$9</f>
        <v>385.23279500000001</v>
      </c>
    </row>
    <row r="42" spans="2:32" hidden="1">
      <c r="B42" s="3"/>
      <c r="C42" s="756"/>
      <c r="D42" s="757"/>
      <c r="E42" s="41" t="s">
        <v>43</v>
      </c>
      <c r="F42" s="41" t="s">
        <v>44</v>
      </c>
      <c r="G42" s="75"/>
      <c r="H42" s="52">
        <f>H41*H35/1000</f>
        <v>0</v>
      </c>
      <c r="I42" s="24">
        <f t="shared" ref="I42:AF42" si="3">I41*I35/1000</f>
        <v>0</v>
      </c>
      <c r="J42" s="24">
        <f t="shared" si="3"/>
        <v>0</v>
      </c>
      <c r="K42" s="24">
        <f t="shared" si="3"/>
        <v>0</v>
      </c>
      <c r="L42" s="24">
        <f t="shared" si="3"/>
        <v>0</v>
      </c>
      <c r="M42" s="24">
        <f t="shared" si="3"/>
        <v>0</v>
      </c>
      <c r="N42" s="24">
        <f t="shared" si="3"/>
        <v>0</v>
      </c>
      <c r="O42" s="24">
        <f t="shared" si="3"/>
        <v>0</v>
      </c>
      <c r="P42" s="24">
        <f t="shared" si="3"/>
        <v>0</v>
      </c>
      <c r="Q42" s="24">
        <f t="shared" si="3"/>
        <v>0</v>
      </c>
      <c r="R42" s="24">
        <f t="shared" si="3"/>
        <v>0</v>
      </c>
      <c r="S42" s="24">
        <f t="shared" si="3"/>
        <v>0</v>
      </c>
      <c r="T42" s="24">
        <f t="shared" si="3"/>
        <v>0</v>
      </c>
      <c r="U42" s="24">
        <f t="shared" si="3"/>
        <v>0</v>
      </c>
      <c r="V42" s="24">
        <f t="shared" si="3"/>
        <v>0</v>
      </c>
      <c r="W42" s="24">
        <f t="shared" si="3"/>
        <v>0</v>
      </c>
      <c r="X42" s="24">
        <f t="shared" si="3"/>
        <v>0</v>
      </c>
      <c r="Y42" s="24">
        <f t="shared" si="3"/>
        <v>0</v>
      </c>
      <c r="Z42" s="24">
        <f t="shared" si="3"/>
        <v>0</v>
      </c>
      <c r="AA42" s="24">
        <f t="shared" si="3"/>
        <v>0</v>
      </c>
      <c r="AB42" s="24">
        <f t="shared" si="3"/>
        <v>0</v>
      </c>
      <c r="AC42" s="24">
        <f t="shared" si="3"/>
        <v>0</v>
      </c>
      <c r="AD42" s="24">
        <f t="shared" si="3"/>
        <v>0</v>
      </c>
      <c r="AE42" s="24">
        <f t="shared" si="3"/>
        <v>0</v>
      </c>
      <c r="AF42" s="24">
        <f t="shared" si="3"/>
        <v>0</v>
      </c>
    </row>
    <row r="43" spans="2:32" ht="15" hidden="1" customHeight="1">
      <c r="B43" s="3"/>
      <c r="C43" s="756"/>
      <c r="D43" s="757"/>
      <c r="E43" s="41" t="s">
        <v>187</v>
      </c>
      <c r="F43" s="41" t="s">
        <v>44</v>
      </c>
      <c r="G43" s="75"/>
      <c r="H43" s="132">
        <f>H36*H41*L8/1000000</f>
        <v>6.4129136094674547E-4</v>
      </c>
      <c r="I43" s="148">
        <f>H43</f>
        <v>6.4129136094674547E-4</v>
      </c>
      <c r="J43" s="148">
        <f t="shared" ref="J43:Y45" si="4">I43</f>
        <v>6.4129136094674547E-4</v>
      </c>
      <c r="K43" s="148">
        <f t="shared" si="4"/>
        <v>6.4129136094674547E-4</v>
      </c>
      <c r="L43" s="148">
        <f t="shared" si="4"/>
        <v>6.4129136094674547E-4</v>
      </c>
      <c r="M43" s="148">
        <f t="shared" si="4"/>
        <v>6.4129136094674547E-4</v>
      </c>
      <c r="N43" s="148">
        <f t="shared" si="4"/>
        <v>6.4129136094674547E-4</v>
      </c>
      <c r="O43" s="148">
        <f t="shared" si="4"/>
        <v>6.4129136094674547E-4</v>
      </c>
      <c r="P43" s="148">
        <f t="shared" si="4"/>
        <v>6.4129136094674547E-4</v>
      </c>
      <c r="Q43" s="148">
        <f t="shared" si="4"/>
        <v>6.4129136094674547E-4</v>
      </c>
      <c r="R43" s="148">
        <f t="shared" si="4"/>
        <v>6.4129136094674547E-4</v>
      </c>
      <c r="S43" s="148">
        <f t="shared" si="4"/>
        <v>6.4129136094674547E-4</v>
      </c>
      <c r="T43" s="148">
        <f t="shared" si="4"/>
        <v>6.4129136094674547E-4</v>
      </c>
      <c r="U43" s="148">
        <f t="shared" si="4"/>
        <v>6.4129136094674547E-4</v>
      </c>
      <c r="V43" s="148">
        <f t="shared" si="4"/>
        <v>6.4129136094674547E-4</v>
      </c>
      <c r="W43" s="148">
        <f t="shared" si="4"/>
        <v>6.4129136094674547E-4</v>
      </c>
      <c r="X43" s="148">
        <f t="shared" si="4"/>
        <v>6.4129136094674547E-4</v>
      </c>
      <c r="Y43" s="148">
        <f t="shared" si="4"/>
        <v>6.4129136094674547E-4</v>
      </c>
      <c r="Z43" s="148">
        <f t="shared" ref="Z43:AF45" si="5">Y43</f>
        <v>6.4129136094674547E-4</v>
      </c>
      <c r="AA43" s="148">
        <f t="shared" si="5"/>
        <v>6.4129136094674547E-4</v>
      </c>
      <c r="AB43" s="148">
        <f t="shared" si="5"/>
        <v>6.4129136094674547E-4</v>
      </c>
      <c r="AC43" s="148">
        <f t="shared" si="5"/>
        <v>6.4129136094674547E-4</v>
      </c>
      <c r="AD43" s="148">
        <f t="shared" si="5"/>
        <v>6.4129136094674547E-4</v>
      </c>
      <c r="AE43" s="148">
        <f t="shared" si="5"/>
        <v>6.4129136094674547E-4</v>
      </c>
      <c r="AF43" s="148">
        <f t="shared" si="5"/>
        <v>6.4129136094674547E-4</v>
      </c>
    </row>
    <row r="44" spans="2:32" hidden="1">
      <c r="B44" s="3"/>
      <c r="C44" s="756"/>
      <c r="D44" s="757"/>
      <c r="E44" s="41" t="s">
        <v>143</v>
      </c>
      <c r="F44" s="41" t="s">
        <v>44</v>
      </c>
      <c r="G44" s="75"/>
      <c r="H44" s="135">
        <f>H37/1000000*H41*M8</f>
        <v>1.8636108875739642E-2</v>
      </c>
      <c r="I44" s="93">
        <f>H44</f>
        <v>1.8636108875739642E-2</v>
      </c>
      <c r="J44" s="93">
        <f t="shared" si="4"/>
        <v>1.8636108875739642E-2</v>
      </c>
      <c r="K44" s="93">
        <f t="shared" si="4"/>
        <v>1.8636108875739642E-2</v>
      </c>
      <c r="L44" s="93">
        <f t="shared" si="4"/>
        <v>1.8636108875739642E-2</v>
      </c>
      <c r="M44" s="93">
        <f t="shared" si="4"/>
        <v>1.8636108875739642E-2</v>
      </c>
      <c r="N44" s="93">
        <f t="shared" si="4"/>
        <v>1.8636108875739642E-2</v>
      </c>
      <c r="O44" s="93">
        <f t="shared" si="4"/>
        <v>1.8636108875739642E-2</v>
      </c>
      <c r="P44" s="93">
        <f t="shared" si="4"/>
        <v>1.8636108875739642E-2</v>
      </c>
      <c r="Q44" s="93">
        <f t="shared" si="4"/>
        <v>1.8636108875739642E-2</v>
      </c>
      <c r="R44" s="93">
        <f t="shared" si="4"/>
        <v>1.8636108875739642E-2</v>
      </c>
      <c r="S44" s="93">
        <f t="shared" si="4"/>
        <v>1.8636108875739642E-2</v>
      </c>
      <c r="T44" s="93">
        <f t="shared" si="4"/>
        <v>1.8636108875739642E-2</v>
      </c>
      <c r="U44" s="93">
        <f t="shared" si="4"/>
        <v>1.8636108875739642E-2</v>
      </c>
      <c r="V44" s="93">
        <f t="shared" si="4"/>
        <v>1.8636108875739642E-2</v>
      </c>
      <c r="W44" s="93">
        <f t="shared" si="4"/>
        <v>1.8636108875739642E-2</v>
      </c>
      <c r="X44" s="93">
        <f t="shared" si="4"/>
        <v>1.8636108875739642E-2</v>
      </c>
      <c r="Y44" s="93">
        <f t="shared" si="4"/>
        <v>1.8636108875739642E-2</v>
      </c>
      <c r="Z44" s="93">
        <f t="shared" si="5"/>
        <v>1.8636108875739642E-2</v>
      </c>
      <c r="AA44" s="93">
        <f t="shared" si="5"/>
        <v>1.8636108875739642E-2</v>
      </c>
      <c r="AB44" s="93">
        <f t="shared" si="5"/>
        <v>1.8636108875739642E-2</v>
      </c>
      <c r="AC44" s="93">
        <f t="shared" si="5"/>
        <v>1.8636108875739642E-2</v>
      </c>
      <c r="AD44" s="93">
        <f t="shared" si="5"/>
        <v>1.8636108875739642E-2</v>
      </c>
      <c r="AE44" s="93">
        <f t="shared" si="5"/>
        <v>1.8636108875739642E-2</v>
      </c>
      <c r="AF44" s="93">
        <f t="shared" si="5"/>
        <v>1.8636108875739642E-2</v>
      </c>
    </row>
    <row r="45" spans="2:32" hidden="1">
      <c r="B45" s="3"/>
      <c r="C45" s="756"/>
      <c r="D45" s="757"/>
      <c r="E45" s="41" t="s">
        <v>106</v>
      </c>
      <c r="F45" s="41" t="s">
        <v>141</v>
      </c>
      <c r="G45" s="75"/>
      <c r="H45" s="91">
        <f>HLOOKUP(E45,'ENS fremskrivningsdata'!$M$11:$O$15,2,FALSE)</f>
        <v>19.823225972697561</v>
      </c>
      <c r="I45" s="53">
        <f>H45</f>
        <v>19.823225972697561</v>
      </c>
      <c r="J45" s="53">
        <f t="shared" si="4"/>
        <v>19.823225972697561</v>
      </c>
      <c r="K45" s="53">
        <f t="shared" si="4"/>
        <v>19.823225972697561</v>
      </c>
      <c r="L45" s="53">
        <f t="shared" si="4"/>
        <v>19.823225972697561</v>
      </c>
      <c r="M45" s="53">
        <f t="shared" si="4"/>
        <v>19.823225972697561</v>
      </c>
      <c r="N45" s="53">
        <f t="shared" si="4"/>
        <v>19.823225972697561</v>
      </c>
      <c r="O45" s="53">
        <f t="shared" si="4"/>
        <v>19.823225972697561</v>
      </c>
      <c r="P45" s="53">
        <f t="shared" si="4"/>
        <v>19.823225972697561</v>
      </c>
      <c r="Q45" s="53">
        <f t="shared" si="4"/>
        <v>19.823225972697561</v>
      </c>
      <c r="R45" s="53">
        <f t="shared" si="4"/>
        <v>19.823225972697561</v>
      </c>
      <c r="S45" s="53">
        <f t="shared" si="4"/>
        <v>19.823225972697561</v>
      </c>
      <c r="T45" s="53">
        <f t="shared" si="4"/>
        <v>19.823225972697561</v>
      </c>
      <c r="U45" s="53">
        <f t="shared" si="4"/>
        <v>19.823225972697561</v>
      </c>
      <c r="V45" s="53">
        <f t="shared" si="4"/>
        <v>19.823225972697561</v>
      </c>
      <c r="W45" s="53">
        <f t="shared" si="4"/>
        <v>19.823225972697561</v>
      </c>
      <c r="X45" s="53">
        <f t="shared" si="4"/>
        <v>19.823225972697561</v>
      </c>
      <c r="Y45" s="53">
        <f t="shared" si="4"/>
        <v>19.823225972697561</v>
      </c>
      <c r="Z45" s="53">
        <f t="shared" si="5"/>
        <v>19.823225972697561</v>
      </c>
      <c r="AA45" s="53">
        <f t="shared" si="5"/>
        <v>19.823225972697561</v>
      </c>
      <c r="AB45" s="53">
        <f t="shared" si="5"/>
        <v>19.823225972697561</v>
      </c>
      <c r="AC45" s="53">
        <f t="shared" si="5"/>
        <v>19.823225972697561</v>
      </c>
      <c r="AD45" s="53">
        <f t="shared" si="5"/>
        <v>19.823225972697561</v>
      </c>
      <c r="AE45" s="53">
        <f t="shared" si="5"/>
        <v>19.823225972697561</v>
      </c>
      <c r="AF45" s="53">
        <f t="shared" si="5"/>
        <v>19.823225972697561</v>
      </c>
    </row>
    <row r="46" spans="2:32" hidden="1">
      <c r="B46" s="3"/>
      <c r="C46" s="756"/>
      <c r="D46" s="757"/>
      <c r="E46" s="41" t="s">
        <v>186</v>
      </c>
      <c r="F46" s="41" t="s">
        <v>44</v>
      </c>
      <c r="G46" s="75"/>
      <c r="H46" s="135">
        <f>H45*H32/1000</f>
        <v>0.97133807266218053</v>
      </c>
      <c r="I46" s="93">
        <f t="shared" ref="I46:AF46" si="6">I45*I32/1000</f>
        <v>0.97133807266218053</v>
      </c>
      <c r="J46" s="93">
        <f t="shared" si="6"/>
        <v>0.97133807266218053</v>
      </c>
      <c r="K46" s="93">
        <f t="shared" si="6"/>
        <v>0.97133807266218053</v>
      </c>
      <c r="L46" s="93">
        <f t="shared" si="6"/>
        <v>0.97133807266218053</v>
      </c>
      <c r="M46" s="93">
        <f t="shared" si="6"/>
        <v>0.97133807266218053</v>
      </c>
      <c r="N46" s="93">
        <f t="shared" si="6"/>
        <v>0.97133807266218053</v>
      </c>
      <c r="O46" s="93">
        <f t="shared" si="6"/>
        <v>0.97133807266218053</v>
      </c>
      <c r="P46" s="93">
        <f t="shared" si="6"/>
        <v>0.97133807266218053</v>
      </c>
      <c r="Q46" s="93">
        <f t="shared" si="6"/>
        <v>0.97133807266218053</v>
      </c>
      <c r="R46" s="93">
        <f t="shared" si="6"/>
        <v>0.97133807266218053</v>
      </c>
      <c r="S46" s="93">
        <f t="shared" si="6"/>
        <v>0.97133807266218053</v>
      </c>
      <c r="T46" s="93">
        <f t="shared" si="6"/>
        <v>0.97133807266218053</v>
      </c>
      <c r="U46" s="93">
        <f t="shared" si="6"/>
        <v>0.97133807266218053</v>
      </c>
      <c r="V46" s="93">
        <f t="shared" si="6"/>
        <v>0.97133807266218053</v>
      </c>
      <c r="W46" s="93">
        <f t="shared" si="6"/>
        <v>0.97133807266218053</v>
      </c>
      <c r="X46" s="93">
        <f t="shared" si="6"/>
        <v>0.97133807266218053</v>
      </c>
      <c r="Y46" s="93">
        <f t="shared" si="6"/>
        <v>0.97133807266218053</v>
      </c>
      <c r="Z46" s="93">
        <f t="shared" si="6"/>
        <v>0.97133807266218053</v>
      </c>
      <c r="AA46" s="93">
        <f t="shared" si="6"/>
        <v>0.97133807266218053</v>
      </c>
      <c r="AB46" s="93">
        <f t="shared" si="6"/>
        <v>0.97133807266218053</v>
      </c>
      <c r="AC46" s="93">
        <f t="shared" si="6"/>
        <v>0.97133807266218053</v>
      </c>
      <c r="AD46" s="93">
        <f t="shared" si="6"/>
        <v>0.97133807266218053</v>
      </c>
      <c r="AE46" s="93">
        <f t="shared" si="6"/>
        <v>0.97133807266218053</v>
      </c>
      <c r="AF46" s="93">
        <f t="shared" si="6"/>
        <v>0.97133807266218053</v>
      </c>
    </row>
    <row r="47" spans="2:32" hidden="1">
      <c r="B47" s="3"/>
      <c r="C47" s="756"/>
      <c r="D47" s="757"/>
      <c r="E47" s="41" t="s">
        <v>107</v>
      </c>
      <c r="F47" s="41" t="s">
        <v>141</v>
      </c>
      <c r="G47" s="75"/>
      <c r="H47" s="91">
        <f>HLOOKUP(E47,'ENS fremskrivningsdata'!$M$11:$O$15,2,FALSE)</f>
        <v>14.815253095384495</v>
      </c>
      <c r="I47" s="53">
        <f>H47</f>
        <v>14.815253095384495</v>
      </c>
      <c r="J47" s="53">
        <f t="shared" ref="J47:AF47" si="7">I47</f>
        <v>14.815253095384495</v>
      </c>
      <c r="K47" s="53">
        <f t="shared" si="7"/>
        <v>14.815253095384495</v>
      </c>
      <c r="L47" s="53">
        <f t="shared" si="7"/>
        <v>14.815253095384495</v>
      </c>
      <c r="M47" s="53">
        <f t="shared" si="7"/>
        <v>14.815253095384495</v>
      </c>
      <c r="N47" s="53">
        <f t="shared" si="7"/>
        <v>14.815253095384495</v>
      </c>
      <c r="O47" s="53">
        <f t="shared" si="7"/>
        <v>14.815253095384495</v>
      </c>
      <c r="P47" s="53">
        <f t="shared" si="7"/>
        <v>14.815253095384495</v>
      </c>
      <c r="Q47" s="53">
        <f t="shared" si="7"/>
        <v>14.815253095384495</v>
      </c>
      <c r="R47" s="53">
        <f t="shared" si="7"/>
        <v>14.815253095384495</v>
      </c>
      <c r="S47" s="53">
        <f t="shared" si="7"/>
        <v>14.815253095384495</v>
      </c>
      <c r="T47" s="53">
        <f t="shared" si="7"/>
        <v>14.815253095384495</v>
      </c>
      <c r="U47" s="53">
        <f t="shared" si="7"/>
        <v>14.815253095384495</v>
      </c>
      <c r="V47" s="53">
        <f t="shared" si="7"/>
        <v>14.815253095384495</v>
      </c>
      <c r="W47" s="53">
        <f t="shared" si="7"/>
        <v>14.815253095384495</v>
      </c>
      <c r="X47" s="53">
        <f t="shared" si="7"/>
        <v>14.815253095384495</v>
      </c>
      <c r="Y47" s="53">
        <f t="shared" si="7"/>
        <v>14.815253095384495</v>
      </c>
      <c r="Z47" s="53">
        <f t="shared" si="7"/>
        <v>14.815253095384495</v>
      </c>
      <c r="AA47" s="53">
        <f t="shared" si="7"/>
        <v>14.815253095384495</v>
      </c>
      <c r="AB47" s="53">
        <f t="shared" si="7"/>
        <v>14.815253095384495</v>
      </c>
      <c r="AC47" s="53">
        <f t="shared" si="7"/>
        <v>14.815253095384495</v>
      </c>
      <c r="AD47" s="53">
        <f t="shared" si="7"/>
        <v>14.815253095384495</v>
      </c>
      <c r="AE47" s="53">
        <f t="shared" si="7"/>
        <v>14.815253095384495</v>
      </c>
      <c r="AF47" s="53">
        <f t="shared" si="7"/>
        <v>14.815253095384495</v>
      </c>
    </row>
    <row r="48" spans="2:32" hidden="1">
      <c r="B48" s="3"/>
      <c r="C48" s="756"/>
      <c r="D48" s="757"/>
      <c r="E48" s="41" t="s">
        <v>185</v>
      </c>
      <c r="F48" s="41" t="s">
        <v>44</v>
      </c>
      <c r="G48" s="75"/>
      <c r="H48" s="91">
        <f>H47*H33/1000</f>
        <v>1.8519066369230619</v>
      </c>
      <c r="I48" s="93">
        <f t="shared" ref="I48:AF48" si="8">I47*I33/1000</f>
        <v>1.8519066369230619</v>
      </c>
      <c r="J48" s="93">
        <f t="shared" si="8"/>
        <v>1.8519066369230619</v>
      </c>
      <c r="K48" s="93">
        <f t="shared" si="8"/>
        <v>1.8519066369230619</v>
      </c>
      <c r="L48" s="93">
        <f t="shared" si="8"/>
        <v>1.8519066369230619</v>
      </c>
      <c r="M48" s="93">
        <f t="shared" si="8"/>
        <v>1.8519066369230619</v>
      </c>
      <c r="N48" s="93">
        <f t="shared" si="8"/>
        <v>1.8519066369230619</v>
      </c>
      <c r="O48" s="93">
        <f t="shared" si="8"/>
        <v>1.8519066369230619</v>
      </c>
      <c r="P48" s="93">
        <f t="shared" si="8"/>
        <v>1.8519066369230619</v>
      </c>
      <c r="Q48" s="93">
        <f t="shared" si="8"/>
        <v>1.8519066369230619</v>
      </c>
      <c r="R48" s="93">
        <f t="shared" si="8"/>
        <v>1.8519066369230619</v>
      </c>
      <c r="S48" s="93">
        <f t="shared" si="8"/>
        <v>1.8519066369230619</v>
      </c>
      <c r="T48" s="93">
        <f t="shared" si="8"/>
        <v>1.8519066369230619</v>
      </c>
      <c r="U48" s="93">
        <f t="shared" si="8"/>
        <v>1.8519066369230619</v>
      </c>
      <c r="V48" s="93">
        <f t="shared" si="8"/>
        <v>1.8519066369230619</v>
      </c>
      <c r="W48" s="93">
        <f t="shared" si="8"/>
        <v>1.8519066369230619</v>
      </c>
      <c r="X48" s="93">
        <f t="shared" si="8"/>
        <v>1.8519066369230619</v>
      </c>
      <c r="Y48" s="93">
        <f t="shared" si="8"/>
        <v>1.8519066369230619</v>
      </c>
      <c r="Z48" s="93">
        <f t="shared" si="8"/>
        <v>1.8519066369230619</v>
      </c>
      <c r="AA48" s="93">
        <f t="shared" si="8"/>
        <v>1.8519066369230619</v>
      </c>
      <c r="AB48" s="93">
        <f t="shared" si="8"/>
        <v>1.8519066369230619</v>
      </c>
      <c r="AC48" s="93">
        <f t="shared" si="8"/>
        <v>1.8519066369230619</v>
      </c>
      <c r="AD48" s="93">
        <f t="shared" si="8"/>
        <v>1.8519066369230619</v>
      </c>
      <c r="AE48" s="93">
        <f t="shared" si="8"/>
        <v>1.8519066369230619</v>
      </c>
      <c r="AF48" s="93">
        <f t="shared" si="8"/>
        <v>1.8519066369230619</v>
      </c>
    </row>
    <row r="49" spans="1:32" hidden="1">
      <c r="B49" s="3"/>
      <c r="C49" s="756"/>
      <c r="D49" s="757"/>
      <c r="E49" s="41" t="s">
        <v>108</v>
      </c>
      <c r="F49" s="41" t="s">
        <v>141</v>
      </c>
      <c r="G49" s="75"/>
      <c r="H49" s="91">
        <f>HLOOKUP(E49,'ENS fremskrivningsdata'!$M$11:$O$15,2,FALSE)</f>
        <v>47.106244877226054</v>
      </c>
      <c r="I49" s="93">
        <f>H49</f>
        <v>47.106244877226054</v>
      </c>
      <c r="J49" s="93">
        <f t="shared" ref="J49:Y50" si="9">I49</f>
        <v>47.106244877226054</v>
      </c>
      <c r="K49" s="93">
        <f t="shared" si="9"/>
        <v>47.106244877226054</v>
      </c>
      <c r="L49" s="93">
        <f t="shared" si="9"/>
        <v>47.106244877226054</v>
      </c>
      <c r="M49" s="93">
        <f t="shared" si="9"/>
        <v>47.106244877226054</v>
      </c>
      <c r="N49" s="93">
        <f t="shared" si="9"/>
        <v>47.106244877226054</v>
      </c>
      <c r="O49" s="93">
        <f t="shared" si="9"/>
        <v>47.106244877226054</v>
      </c>
      <c r="P49" s="93">
        <f t="shared" si="9"/>
        <v>47.106244877226054</v>
      </c>
      <c r="Q49" s="93">
        <f t="shared" si="9"/>
        <v>47.106244877226054</v>
      </c>
      <c r="R49" s="93">
        <f t="shared" si="9"/>
        <v>47.106244877226054</v>
      </c>
      <c r="S49" s="93">
        <f t="shared" si="9"/>
        <v>47.106244877226054</v>
      </c>
      <c r="T49" s="93">
        <f t="shared" si="9"/>
        <v>47.106244877226054</v>
      </c>
      <c r="U49" s="93">
        <f t="shared" si="9"/>
        <v>47.106244877226054</v>
      </c>
      <c r="V49" s="93">
        <f t="shared" si="9"/>
        <v>47.106244877226054</v>
      </c>
      <c r="W49" s="93">
        <f t="shared" si="9"/>
        <v>47.106244877226054</v>
      </c>
      <c r="X49" s="93">
        <f t="shared" si="9"/>
        <v>47.106244877226054</v>
      </c>
      <c r="Y49" s="93">
        <f t="shared" si="9"/>
        <v>47.106244877226054</v>
      </c>
      <c r="Z49" s="93">
        <f t="shared" ref="Z49:AF50" si="10">Y49</f>
        <v>47.106244877226054</v>
      </c>
      <c r="AA49" s="93">
        <f t="shared" si="10"/>
        <v>47.106244877226054</v>
      </c>
      <c r="AB49" s="93">
        <f t="shared" si="10"/>
        <v>47.106244877226054</v>
      </c>
      <c r="AC49" s="93">
        <f t="shared" si="10"/>
        <v>47.106244877226054</v>
      </c>
      <c r="AD49" s="93">
        <f t="shared" si="10"/>
        <v>47.106244877226054</v>
      </c>
      <c r="AE49" s="93">
        <f t="shared" si="10"/>
        <v>47.106244877226054</v>
      </c>
      <c r="AF49" s="93">
        <f t="shared" si="10"/>
        <v>47.106244877226054</v>
      </c>
    </row>
    <row r="50" spans="1:32" hidden="1">
      <c r="B50" s="3"/>
      <c r="C50" s="756"/>
      <c r="D50" s="757"/>
      <c r="E50" s="41" t="s">
        <v>184</v>
      </c>
      <c r="F50" s="41" t="s">
        <v>44</v>
      </c>
      <c r="G50" s="75"/>
      <c r="H50" s="135">
        <f>H34*H49/1000</f>
        <v>5.2287931813720927E-2</v>
      </c>
      <c r="I50" s="136">
        <f>H50</f>
        <v>5.2287931813720927E-2</v>
      </c>
      <c r="J50" s="136">
        <f t="shared" si="9"/>
        <v>5.2287931813720927E-2</v>
      </c>
      <c r="K50" s="136">
        <f t="shared" si="9"/>
        <v>5.2287931813720927E-2</v>
      </c>
      <c r="L50" s="136">
        <f t="shared" si="9"/>
        <v>5.2287931813720927E-2</v>
      </c>
      <c r="M50" s="136">
        <f t="shared" si="9"/>
        <v>5.2287931813720927E-2</v>
      </c>
      <c r="N50" s="136">
        <f t="shared" si="9"/>
        <v>5.2287931813720927E-2</v>
      </c>
      <c r="O50" s="136">
        <f t="shared" si="9"/>
        <v>5.2287931813720927E-2</v>
      </c>
      <c r="P50" s="136">
        <f t="shared" si="9"/>
        <v>5.2287931813720927E-2</v>
      </c>
      <c r="Q50" s="136">
        <f t="shared" si="9"/>
        <v>5.2287931813720927E-2</v>
      </c>
      <c r="R50" s="136">
        <f t="shared" si="9"/>
        <v>5.2287931813720927E-2</v>
      </c>
      <c r="S50" s="136">
        <f t="shared" si="9"/>
        <v>5.2287931813720927E-2</v>
      </c>
      <c r="T50" s="136">
        <f t="shared" si="9"/>
        <v>5.2287931813720927E-2</v>
      </c>
      <c r="U50" s="136">
        <f t="shared" si="9"/>
        <v>5.2287931813720927E-2</v>
      </c>
      <c r="V50" s="136">
        <f t="shared" si="9"/>
        <v>5.2287931813720927E-2</v>
      </c>
      <c r="W50" s="136">
        <f t="shared" si="9"/>
        <v>5.2287931813720927E-2</v>
      </c>
      <c r="X50" s="136">
        <f t="shared" si="9"/>
        <v>5.2287931813720927E-2</v>
      </c>
      <c r="Y50" s="136">
        <f t="shared" si="9"/>
        <v>5.2287931813720927E-2</v>
      </c>
      <c r="Z50" s="136">
        <f t="shared" si="10"/>
        <v>5.2287931813720927E-2</v>
      </c>
      <c r="AA50" s="136">
        <f t="shared" si="10"/>
        <v>5.2287931813720927E-2</v>
      </c>
      <c r="AB50" s="136">
        <f t="shared" si="10"/>
        <v>5.2287931813720927E-2</v>
      </c>
      <c r="AC50" s="136">
        <f t="shared" si="10"/>
        <v>5.2287931813720927E-2</v>
      </c>
      <c r="AD50" s="136">
        <f t="shared" si="10"/>
        <v>5.2287931813720927E-2</v>
      </c>
      <c r="AE50" s="136">
        <f t="shared" si="10"/>
        <v>5.2287931813720927E-2</v>
      </c>
      <c r="AF50" s="136">
        <f t="shared" si="10"/>
        <v>5.2287931813720927E-2</v>
      </c>
    </row>
    <row r="51" spans="1:32" hidden="1">
      <c r="B51" s="3"/>
      <c r="C51" s="756"/>
      <c r="D51" s="31"/>
      <c r="E51" s="41" t="s">
        <v>183</v>
      </c>
      <c r="F51" s="41" t="s">
        <v>52</v>
      </c>
      <c r="G51" s="75"/>
      <c r="H51" s="95">
        <f>HLOOKUP($E$51&amp;"-"&amp;$E$10,'Brændsels- og elpriser'!$E$13:$AH$39,MATCH(H16,'Brændsels- og elpriser'!$D$13:$D$39,0),FALSE)*'Brændsels- og elpriser'!$H$9</f>
        <v>189.96947704662099</v>
      </c>
      <c r="I51" s="95">
        <f>HLOOKUP($E$51&amp;"-"&amp;$E$10,'Brændsels- og elpriser'!$E$13:$AH$39,MATCH(I16,'Brændsels- og elpriser'!$D$13:$D$39,0),FALSE)*'Brændsels- og elpriser'!$H$9</f>
        <v>186.15240195629499</v>
      </c>
      <c r="J51" s="95">
        <f>HLOOKUP($E$51&amp;"-"&amp;$E$10,'Brændsels- og elpriser'!$E$13:$AH$39,MATCH(J16,'Brændsels- og elpriser'!$D$13:$D$39,0),FALSE)*'Brændsels- og elpriser'!$H$9</f>
        <v>266.20410988628601</v>
      </c>
      <c r="K51" s="95">
        <f>HLOOKUP($E$51&amp;"-"&amp;$E$10,'Brændsels- og elpriser'!$E$13:$AH$39,MATCH(K16,'Brændsels- og elpriser'!$D$13:$D$39,0),FALSE)*'Brændsels- og elpriser'!$H$9</f>
        <v>350</v>
      </c>
      <c r="L51" s="95">
        <f>HLOOKUP($E$51&amp;"-"&amp;$E$10,'Brændsels- og elpriser'!$E$13:$AH$39,MATCH(L16,'Brændsels- og elpriser'!$D$13:$D$39,0),FALSE)*'Brændsels- og elpriser'!$H$9</f>
        <v>370</v>
      </c>
      <c r="M51" s="95">
        <f>HLOOKUP($E$51&amp;"-"&amp;$E$10,'Brændsels- og elpriser'!$E$13:$AH$39,MATCH(M16,'Brændsels- og elpriser'!$D$13:$D$39,0),FALSE)*'Brændsels- og elpriser'!$H$9</f>
        <v>360</v>
      </c>
      <c r="N51" s="95">
        <f>HLOOKUP($E$51&amp;"-"&amp;$E$10,'Brændsels- og elpriser'!$E$13:$AH$39,MATCH(N16,'Brændsels- og elpriser'!$D$13:$D$39,0),FALSE)*'Brændsels- og elpriser'!$H$9</f>
        <v>360</v>
      </c>
      <c r="O51" s="95">
        <f>HLOOKUP($E$51&amp;"-"&amp;$E$10,'Brændsels- og elpriser'!$E$13:$AH$39,MATCH(O16,'Brændsels- og elpriser'!$D$13:$D$39,0),FALSE)*'Brændsels- og elpriser'!$H$9</f>
        <v>380</v>
      </c>
      <c r="P51" s="95">
        <f>HLOOKUP($E$51&amp;"-"&amp;$E$10,'Brændsels- og elpriser'!$E$13:$AH$39,MATCH(P16,'Brændsels- og elpriser'!$D$13:$D$39,0),FALSE)*'Brændsels- og elpriser'!$H$9</f>
        <v>390</v>
      </c>
      <c r="Q51" s="95">
        <f>HLOOKUP($E$51&amp;"-"&amp;$E$10,'Brændsels- og elpriser'!$E$13:$AH$39,MATCH(Q16,'Brændsels- og elpriser'!$D$13:$D$39,0),FALSE)*'Brændsels- og elpriser'!$H$9</f>
        <v>400</v>
      </c>
      <c r="R51" s="95">
        <f>HLOOKUP($E$51&amp;"-"&amp;$E$10,'Brændsels- og elpriser'!$E$13:$AH$39,MATCH(R16,'Brændsels- og elpriser'!$D$13:$D$39,0),FALSE)*'Brændsels- og elpriser'!$H$9</f>
        <v>390</v>
      </c>
      <c r="S51" s="95">
        <f>HLOOKUP($E$51&amp;"-"&amp;$E$10,'Brændsels- og elpriser'!$E$13:$AH$39,MATCH(S16,'Brændsels- og elpriser'!$D$13:$D$39,0),FALSE)*'Brændsels- og elpriser'!$H$9</f>
        <v>390</v>
      </c>
      <c r="T51" s="95">
        <f>HLOOKUP($E$51&amp;"-"&amp;$E$10,'Brændsels- og elpriser'!$E$13:$AH$39,MATCH(T16,'Brændsels- og elpriser'!$D$13:$D$39,0),FALSE)*'Brændsels- og elpriser'!$H$9</f>
        <v>390</v>
      </c>
      <c r="U51" s="95">
        <f>HLOOKUP($E$51&amp;"-"&amp;$E$10,'Brændsels- og elpriser'!$E$13:$AH$39,MATCH(U16,'Brændsels- og elpriser'!$D$13:$D$39,0),FALSE)*'Brændsels- og elpriser'!$H$9</f>
        <v>380</v>
      </c>
      <c r="V51" s="95">
        <f>HLOOKUP($E$51&amp;"-"&amp;$E$10,'Brændsels- og elpriser'!$E$13:$AH$39,MATCH(V16,'Brændsels- og elpriser'!$D$13:$D$39,0),FALSE)*'Brændsels- og elpriser'!$H$9</f>
        <v>380</v>
      </c>
      <c r="W51" s="95">
        <f>HLOOKUP($E$51&amp;"-"&amp;$E$10,'Brændsels- og elpriser'!$E$13:$AH$39,MATCH(W16,'Brændsels- og elpriser'!$D$13:$D$39,0),FALSE)*'Brændsels- og elpriser'!$H$9</f>
        <v>380</v>
      </c>
      <c r="X51" s="95">
        <f>HLOOKUP($E$51&amp;"-"&amp;$E$10,'Brændsels- og elpriser'!$E$13:$AH$39,MATCH(X16,'Brændsels- og elpriser'!$D$13:$D$39,0),FALSE)*'Brændsels- og elpriser'!$H$9</f>
        <v>380</v>
      </c>
      <c r="Y51" s="95">
        <f>HLOOKUP($E$51&amp;"-"&amp;$E$10,'Brændsels- og elpriser'!$E$13:$AH$39,MATCH(Y16,'Brændsels- og elpriser'!$D$13:$D$39,0),FALSE)*'Brændsels- og elpriser'!$H$9</f>
        <v>370</v>
      </c>
      <c r="Z51" s="95">
        <f>HLOOKUP($E$51&amp;"-"&amp;$E$10,'Brændsels- og elpriser'!$E$13:$AH$39,MATCH(Z16,'Brændsels- og elpriser'!$D$13:$D$39,0),FALSE)*'Brændsels- og elpriser'!$H$9</f>
        <v>380</v>
      </c>
      <c r="AA51" s="95">
        <f>HLOOKUP($E$51&amp;"-"&amp;$E$10,'Brændsels- og elpriser'!$E$13:$AH$39,MATCH(AA16,'Brændsels- og elpriser'!$D$13:$D$39,0),FALSE)*'Brændsels- og elpriser'!$H$9</f>
        <v>370</v>
      </c>
      <c r="AB51" s="95">
        <f>HLOOKUP($E$51&amp;"-"&amp;$E$10,'Brændsels- og elpriser'!$E$13:$AH$39,MATCH(AB16,'Brændsels- og elpriser'!$D$13:$D$39,0),FALSE)*'Brændsels- og elpriser'!$H$9</f>
        <v>380</v>
      </c>
      <c r="AC51" s="95">
        <f>HLOOKUP($E$51&amp;"-"&amp;$E$10,'Brændsels- og elpriser'!$E$13:$AH$39,MATCH(AC16,'Brændsels- og elpriser'!$D$13:$D$39,0),FALSE)*'Brændsels- og elpriser'!$H$9</f>
        <v>380</v>
      </c>
      <c r="AD51" s="95">
        <f>HLOOKUP($E$51&amp;"-"&amp;$E$10,'Brændsels- og elpriser'!$E$13:$AH$39,MATCH(AD16,'Brændsels- og elpriser'!$D$13:$D$39,0),FALSE)*'Brændsels- og elpriser'!$H$9</f>
        <v>380</v>
      </c>
      <c r="AE51" s="95">
        <f>HLOOKUP($E$51&amp;"-"&amp;$E$10,'Brændsels- og elpriser'!$E$13:$AH$39,MATCH(AE16,'Brændsels- og elpriser'!$D$13:$D$39,0),FALSE)*'Brændsels- og elpriser'!$H$9</f>
        <v>380</v>
      </c>
      <c r="AF51" s="95">
        <f>HLOOKUP($E$51&amp;"-"&amp;$E$10,'Brændsels- og elpriser'!$E$13:$AH$39,MATCH(AF16,'Brændsels- og elpriser'!$D$13:$D$39,0),FALSE)*'Brændsels- og elpriser'!$H$9</f>
        <v>380</v>
      </c>
    </row>
    <row r="52" spans="1:32" hidden="1">
      <c r="B52" s="6"/>
      <c r="C52" s="758" t="s">
        <v>38</v>
      </c>
      <c r="D52" s="760"/>
      <c r="E52" s="78" t="s">
        <v>172</v>
      </c>
      <c r="F52" s="78" t="s">
        <v>62</v>
      </c>
      <c r="G52" s="79"/>
      <c r="H52" s="87">
        <f t="shared" ref="H52:AF52" si="11">IF(H24=0,0,-PMT($E$9,$I$9,$G$20)/H24)</f>
        <v>37.43784645435219</v>
      </c>
      <c r="I52" s="94">
        <f t="shared" si="11"/>
        <v>37.43784645435219</v>
      </c>
      <c r="J52" s="94">
        <f t="shared" si="11"/>
        <v>37.43784645435219</v>
      </c>
      <c r="K52" s="94">
        <f t="shared" si="11"/>
        <v>37.43784645435219</v>
      </c>
      <c r="L52" s="94">
        <f t="shared" si="11"/>
        <v>43.305705366643998</v>
      </c>
      <c r="M52" s="94">
        <f t="shared" si="11"/>
        <v>43.499746251680605</v>
      </c>
      <c r="N52" s="94">
        <f t="shared" si="11"/>
        <v>43.695533850304756</v>
      </c>
      <c r="O52" s="94">
        <f t="shared" si="11"/>
        <v>43.893091854451519</v>
      </c>
      <c r="P52" s="94">
        <f t="shared" si="11"/>
        <v>44.092444386469666</v>
      </c>
      <c r="Q52" s="94">
        <f t="shared" si="11"/>
        <v>44.293616008940504</v>
      </c>
      <c r="R52" s="94">
        <f t="shared" si="11"/>
        <v>44.972219915264056</v>
      </c>
      <c r="S52" s="94">
        <f t="shared" si="11"/>
        <v>45.671940553624466</v>
      </c>
      <c r="T52" s="94">
        <f t="shared" si="11"/>
        <v>46.393779164981389</v>
      </c>
      <c r="U52" s="94">
        <f t="shared" si="11"/>
        <v>47.13880130466557</v>
      </c>
      <c r="V52" s="94">
        <f t="shared" si="11"/>
        <v>47.908142090673991</v>
      </c>
      <c r="W52" s="94">
        <f t="shared" si="11"/>
        <v>48.561195897758786</v>
      </c>
      <c r="X52" s="94">
        <f t="shared" si="11"/>
        <v>48.561195897758786</v>
      </c>
      <c r="Y52" s="94">
        <f t="shared" si="11"/>
        <v>48.561195897758786</v>
      </c>
      <c r="Z52" s="94">
        <f t="shared" si="11"/>
        <v>48.561195897758786</v>
      </c>
      <c r="AA52" s="94">
        <f t="shared" si="11"/>
        <v>48.561195897758786</v>
      </c>
      <c r="AB52" s="94">
        <f t="shared" si="11"/>
        <v>49.180015331866812</v>
      </c>
      <c r="AC52" s="94">
        <f t="shared" si="11"/>
        <v>49.81480967253043</v>
      </c>
      <c r="AD52" s="94">
        <f t="shared" si="11"/>
        <v>50.466205600197299</v>
      </c>
      <c r="AE52" s="94">
        <f t="shared" si="11"/>
        <v>51.134863008394497</v>
      </c>
      <c r="AF52" s="94">
        <f t="shared" si="11"/>
        <v>51.821477233574448</v>
      </c>
    </row>
    <row r="53" spans="1:32" hidden="1">
      <c r="B53" s="6"/>
      <c r="C53" s="759"/>
      <c r="D53" s="761"/>
      <c r="E53" s="24" t="s">
        <v>173</v>
      </c>
      <c r="F53" s="24" t="s">
        <v>62</v>
      </c>
      <c r="G53" s="75"/>
      <c r="H53" s="68">
        <f t="shared" ref="H53:AF53" si="12">IF(H24=0,0,H27/H24)</f>
        <v>18.088460682768545</v>
      </c>
      <c r="I53" s="53">
        <f t="shared" si="12"/>
        <v>18.088460682768545</v>
      </c>
      <c r="J53" s="53">
        <f t="shared" si="12"/>
        <v>18.088460682768545</v>
      </c>
      <c r="K53" s="53">
        <f t="shared" si="12"/>
        <v>18.088460682768545</v>
      </c>
      <c r="L53" s="53">
        <f t="shared" si="12"/>
        <v>20.923573951274523</v>
      </c>
      <c r="M53" s="53">
        <f t="shared" si="12"/>
        <v>21.017326697552647</v>
      </c>
      <c r="N53" s="53">
        <f t="shared" si="12"/>
        <v>21.11192338553802</v>
      </c>
      <c r="O53" s="53">
        <f t="shared" si="12"/>
        <v>21.207375462220156</v>
      </c>
      <c r="P53" s="53">
        <f t="shared" si="12"/>
        <v>21.303694582547159</v>
      </c>
      <c r="Q53" s="53">
        <f t="shared" si="12"/>
        <v>21.40089261416977</v>
      </c>
      <c r="R53" s="53">
        <f t="shared" si="12"/>
        <v>21.728766710605136</v>
      </c>
      <c r="S53" s="53">
        <f t="shared" si="12"/>
        <v>22.066843562096487</v>
      </c>
      <c r="T53" s="53">
        <f t="shared" si="12"/>
        <v>22.415606927979571</v>
      </c>
      <c r="U53" s="53">
        <f t="shared" si="12"/>
        <v>22.775571641705852</v>
      </c>
      <c r="V53" s="53">
        <f t="shared" si="12"/>
        <v>23.147286146607506</v>
      </c>
      <c r="W53" s="53">
        <f t="shared" si="12"/>
        <v>23.462815463380274</v>
      </c>
      <c r="X53" s="53">
        <f t="shared" si="12"/>
        <v>23.462815463380274</v>
      </c>
      <c r="Y53" s="53">
        <f t="shared" si="12"/>
        <v>23.462815463380274</v>
      </c>
      <c r="Z53" s="53">
        <f t="shared" si="12"/>
        <v>23.462815463380274</v>
      </c>
      <c r="AA53" s="53">
        <f t="shared" si="12"/>
        <v>23.462815463380274</v>
      </c>
      <c r="AB53" s="53">
        <f t="shared" si="12"/>
        <v>23.761804108927617</v>
      </c>
      <c r="AC53" s="53">
        <f t="shared" si="12"/>
        <v>24.068511186396357</v>
      </c>
      <c r="AD53" s="53">
        <f t="shared" si="12"/>
        <v>24.383239482557418</v>
      </c>
      <c r="AE53" s="53">
        <f t="shared" si="12"/>
        <v>24.706307831405002</v>
      </c>
      <c r="AF53" s="53">
        <f t="shared" si="12"/>
        <v>25.038052191528401</v>
      </c>
    </row>
    <row r="54" spans="1:32" hidden="1">
      <c r="B54" s="6"/>
      <c r="C54" s="759"/>
      <c r="D54" s="761"/>
      <c r="E54" s="24" t="s">
        <v>31</v>
      </c>
      <c r="F54" s="24" t="s">
        <v>62</v>
      </c>
      <c r="G54" s="75"/>
      <c r="H54" s="68">
        <f t="shared" ref="H54:AF54" si="13">H28</f>
        <v>6.2477493671799627</v>
      </c>
      <c r="I54" s="53">
        <f t="shared" si="13"/>
        <v>6.2477493671799627</v>
      </c>
      <c r="J54" s="53">
        <f t="shared" si="13"/>
        <v>6.2477493671799627</v>
      </c>
      <c r="K54" s="53">
        <f t="shared" si="13"/>
        <v>6.2477493671799627</v>
      </c>
      <c r="L54" s="53">
        <f t="shared" si="13"/>
        <v>6.2477493671799627</v>
      </c>
      <c r="M54" s="53">
        <f t="shared" si="13"/>
        <v>6.2477493671799627</v>
      </c>
      <c r="N54" s="53">
        <f t="shared" si="13"/>
        <v>6.2477493671799627</v>
      </c>
      <c r="O54" s="53">
        <f t="shared" si="13"/>
        <v>6.2477493671799627</v>
      </c>
      <c r="P54" s="53">
        <f t="shared" si="13"/>
        <v>6.2477493671799627</v>
      </c>
      <c r="Q54" s="53">
        <f t="shared" si="13"/>
        <v>6.2477493671799627</v>
      </c>
      <c r="R54" s="53">
        <f t="shared" si="13"/>
        <v>6.2477493671799627</v>
      </c>
      <c r="S54" s="53">
        <f t="shared" si="13"/>
        <v>6.2477493671799627</v>
      </c>
      <c r="T54" s="53">
        <f t="shared" si="13"/>
        <v>6.2477493671799627</v>
      </c>
      <c r="U54" s="53">
        <f t="shared" si="13"/>
        <v>6.2477493671799627</v>
      </c>
      <c r="V54" s="53">
        <f t="shared" si="13"/>
        <v>6.2477493671799627</v>
      </c>
      <c r="W54" s="53">
        <f t="shared" si="13"/>
        <v>6.2477493671799627</v>
      </c>
      <c r="X54" s="53">
        <f t="shared" si="13"/>
        <v>6.2477493671799627</v>
      </c>
      <c r="Y54" s="53">
        <f t="shared" si="13"/>
        <v>6.2477493671799627</v>
      </c>
      <c r="Z54" s="53">
        <f t="shared" si="13"/>
        <v>6.2477493671799627</v>
      </c>
      <c r="AA54" s="53">
        <f t="shared" si="13"/>
        <v>6.2477493671799627</v>
      </c>
      <c r="AB54" s="53">
        <f t="shared" si="13"/>
        <v>6.2477493671799627</v>
      </c>
      <c r="AC54" s="53">
        <f t="shared" si="13"/>
        <v>6.2477493671799627</v>
      </c>
      <c r="AD54" s="53">
        <f t="shared" si="13"/>
        <v>6.2477493671799627</v>
      </c>
      <c r="AE54" s="53">
        <f t="shared" si="13"/>
        <v>6.2477493671799627</v>
      </c>
      <c r="AF54" s="53">
        <f t="shared" si="13"/>
        <v>6.2477493671799627</v>
      </c>
    </row>
    <row r="55" spans="1:32" hidden="1">
      <c r="B55" s="6"/>
      <c r="C55" s="759"/>
      <c r="D55" s="761"/>
      <c r="E55" s="24" t="s">
        <v>212</v>
      </c>
      <c r="F55" s="24" t="s">
        <v>62</v>
      </c>
      <c r="G55" s="75"/>
      <c r="H55" s="68">
        <f t="shared" ref="H55:AF55" si="14">1/H30*H39</f>
        <v>79.122691842451474</v>
      </c>
      <c r="I55" s="53">
        <f t="shared" si="14"/>
        <v>80.692574066948822</v>
      </c>
      <c r="J55" s="53">
        <f t="shared" si="14"/>
        <v>81.747736438998345</v>
      </c>
      <c r="K55" s="53">
        <f t="shared" si="14"/>
        <v>81.766625172809128</v>
      </c>
      <c r="L55" s="53">
        <f t="shared" si="14"/>
        <v>82.409901494474667</v>
      </c>
      <c r="M55" s="53">
        <f t="shared" si="14"/>
        <v>83.221903961090206</v>
      </c>
      <c r="N55" s="53">
        <f t="shared" si="14"/>
        <v>84.037484925350284</v>
      </c>
      <c r="O55" s="53">
        <f t="shared" si="14"/>
        <v>84.856396792481945</v>
      </c>
      <c r="P55" s="53">
        <f t="shared" si="14"/>
        <v>85.678395416573224</v>
      </c>
      <c r="Q55" s="53">
        <f t="shared" si="14"/>
        <v>86.503240064810754</v>
      </c>
      <c r="R55" s="53">
        <f t="shared" si="14"/>
        <v>87.007467770141389</v>
      </c>
      <c r="S55" s="53">
        <f t="shared" si="14"/>
        <v>87.512102955973816</v>
      </c>
      <c r="T55" s="53">
        <f t="shared" si="14"/>
        <v>88.017137587095263</v>
      </c>
      <c r="U55" s="53">
        <f t="shared" si="14"/>
        <v>88.522563712722103</v>
      </c>
      <c r="V55" s="53">
        <f t="shared" si="14"/>
        <v>89.02837346548894</v>
      </c>
      <c r="W55" s="53">
        <f t="shared" si="14"/>
        <v>89.454584675762121</v>
      </c>
      <c r="X55" s="53">
        <f t="shared" si="14"/>
        <v>89.881342738146955</v>
      </c>
      <c r="Y55" s="53">
        <f t="shared" si="14"/>
        <v>90.308635688520951</v>
      </c>
      <c r="Z55" s="53">
        <f t="shared" si="14"/>
        <v>90.736451680646582</v>
      </c>
      <c r="AA55" s="53">
        <f t="shared" si="14"/>
        <v>91.164778984892578</v>
      </c>
      <c r="AB55" s="53">
        <f t="shared" si="14"/>
        <v>91.5597948015741</v>
      </c>
      <c r="AC55" s="53">
        <f t="shared" si="14"/>
        <v>91.954939728210931</v>
      </c>
      <c r="AD55" s="53">
        <f t="shared" si="14"/>
        <v>92.350202112402286</v>
      </c>
      <c r="AE55" s="53">
        <f t="shared" si="14"/>
        <v>92.745570413021582</v>
      </c>
      <c r="AF55" s="53">
        <f t="shared" si="14"/>
        <v>93.141033199055911</v>
      </c>
    </row>
    <row r="56" spans="1:32" hidden="1">
      <c r="B56" s="6"/>
      <c r="C56" s="759"/>
      <c r="D56" s="761"/>
      <c r="E56" s="24" t="s">
        <v>210</v>
      </c>
      <c r="F56" s="24" t="s">
        <v>62</v>
      </c>
      <c r="G56" s="75"/>
      <c r="H56" s="68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0</v>
      </c>
      <c r="AA56" s="53">
        <v>0</v>
      </c>
      <c r="AB56" s="53">
        <v>0</v>
      </c>
      <c r="AC56" s="53">
        <v>0</v>
      </c>
      <c r="AD56" s="53">
        <v>0</v>
      </c>
      <c r="AE56" s="53">
        <v>0</v>
      </c>
      <c r="AF56" s="53">
        <v>0</v>
      </c>
    </row>
    <row r="57" spans="1:32" hidden="1">
      <c r="B57" s="6"/>
      <c r="C57" s="759"/>
      <c r="D57" s="761"/>
      <c r="E57" s="24" t="s">
        <v>174</v>
      </c>
      <c r="F57" s="24" t="s">
        <v>62</v>
      </c>
      <c r="G57" s="75"/>
      <c r="H57" s="149">
        <f t="shared" ref="H57:AF57" si="15">1/H30*H42</f>
        <v>0</v>
      </c>
      <c r="I57" s="53">
        <f t="shared" si="15"/>
        <v>0</v>
      </c>
      <c r="J57" s="53">
        <f t="shared" si="15"/>
        <v>0</v>
      </c>
      <c r="K57" s="53">
        <f t="shared" si="15"/>
        <v>0</v>
      </c>
      <c r="L57" s="53">
        <f t="shared" si="15"/>
        <v>0</v>
      </c>
      <c r="M57" s="53">
        <f t="shared" si="15"/>
        <v>0</v>
      </c>
      <c r="N57" s="53">
        <f t="shared" si="15"/>
        <v>0</v>
      </c>
      <c r="O57" s="53">
        <f t="shared" si="15"/>
        <v>0</v>
      </c>
      <c r="P57" s="53">
        <f t="shared" si="15"/>
        <v>0</v>
      </c>
      <c r="Q57" s="53">
        <f t="shared" si="15"/>
        <v>0</v>
      </c>
      <c r="R57" s="53">
        <f t="shared" si="15"/>
        <v>0</v>
      </c>
      <c r="S57" s="53">
        <f t="shared" si="15"/>
        <v>0</v>
      </c>
      <c r="T57" s="53">
        <f t="shared" si="15"/>
        <v>0</v>
      </c>
      <c r="U57" s="53">
        <f t="shared" si="15"/>
        <v>0</v>
      </c>
      <c r="V57" s="53">
        <f t="shared" si="15"/>
        <v>0</v>
      </c>
      <c r="W57" s="53">
        <f t="shared" si="15"/>
        <v>0</v>
      </c>
      <c r="X57" s="53">
        <f t="shared" si="15"/>
        <v>0</v>
      </c>
      <c r="Y57" s="53">
        <f t="shared" si="15"/>
        <v>0</v>
      </c>
      <c r="Z57" s="53">
        <f t="shared" si="15"/>
        <v>0</v>
      </c>
      <c r="AA57" s="53">
        <f t="shared" si="15"/>
        <v>0</v>
      </c>
      <c r="AB57" s="53">
        <f t="shared" si="15"/>
        <v>0</v>
      </c>
      <c r="AC57" s="53">
        <f t="shared" si="15"/>
        <v>0</v>
      </c>
      <c r="AD57" s="53">
        <f t="shared" si="15"/>
        <v>0</v>
      </c>
      <c r="AE57" s="53">
        <f t="shared" si="15"/>
        <v>0</v>
      </c>
      <c r="AF57" s="53">
        <f t="shared" si="15"/>
        <v>0</v>
      </c>
    </row>
    <row r="58" spans="1:32" hidden="1">
      <c r="B58" s="6"/>
      <c r="C58" s="759"/>
      <c r="D58" s="761"/>
      <c r="E58" s="24" t="s">
        <v>175</v>
      </c>
      <c r="F58" s="24" t="s">
        <v>62</v>
      </c>
      <c r="G58" s="75"/>
      <c r="H58" s="149">
        <f t="shared" ref="H58:AF58" si="16">1/H30*H43</f>
        <v>1.2090525850862073E-3</v>
      </c>
      <c r="I58" s="53">
        <f t="shared" si="16"/>
        <v>1.2090525850862073E-3</v>
      </c>
      <c r="J58" s="53">
        <f t="shared" si="16"/>
        <v>1.2090525850862073E-3</v>
      </c>
      <c r="K58" s="53">
        <f t="shared" si="16"/>
        <v>1.2090525850862073E-3</v>
      </c>
      <c r="L58" s="53">
        <f t="shared" si="16"/>
        <v>1.2090525850862073E-3</v>
      </c>
      <c r="M58" s="53">
        <f t="shared" si="16"/>
        <v>1.2090525850862073E-3</v>
      </c>
      <c r="N58" s="53">
        <f t="shared" si="16"/>
        <v>1.2090525850862073E-3</v>
      </c>
      <c r="O58" s="53">
        <f t="shared" si="16"/>
        <v>1.2090525850862073E-3</v>
      </c>
      <c r="P58" s="53">
        <f t="shared" si="16"/>
        <v>1.2090525850862073E-3</v>
      </c>
      <c r="Q58" s="53">
        <f t="shared" si="16"/>
        <v>1.2090525850862073E-3</v>
      </c>
      <c r="R58" s="53">
        <f t="shared" si="16"/>
        <v>1.2090525850862073E-3</v>
      </c>
      <c r="S58" s="53">
        <f t="shared" si="16"/>
        <v>1.2090525850862073E-3</v>
      </c>
      <c r="T58" s="53">
        <f t="shared" si="16"/>
        <v>1.2090525850862073E-3</v>
      </c>
      <c r="U58" s="53">
        <f t="shared" si="16"/>
        <v>1.2090525850862073E-3</v>
      </c>
      <c r="V58" s="53">
        <f t="shared" si="16"/>
        <v>1.2090525850862073E-3</v>
      </c>
      <c r="W58" s="53">
        <f t="shared" si="16"/>
        <v>1.2090525850862073E-3</v>
      </c>
      <c r="X58" s="53">
        <f t="shared" si="16"/>
        <v>1.2090525850862073E-3</v>
      </c>
      <c r="Y58" s="53">
        <f t="shared" si="16"/>
        <v>1.2090525850862073E-3</v>
      </c>
      <c r="Z58" s="53">
        <f t="shared" si="16"/>
        <v>1.2090525850862073E-3</v>
      </c>
      <c r="AA58" s="53">
        <f t="shared" si="16"/>
        <v>1.2090525850862073E-3</v>
      </c>
      <c r="AB58" s="53">
        <f t="shared" si="16"/>
        <v>1.2090525850862073E-3</v>
      </c>
      <c r="AC58" s="53">
        <f t="shared" si="16"/>
        <v>1.2090525850862073E-3</v>
      </c>
      <c r="AD58" s="53">
        <f t="shared" si="16"/>
        <v>1.2090525850862073E-3</v>
      </c>
      <c r="AE58" s="53">
        <f t="shared" si="16"/>
        <v>1.2090525850862073E-3</v>
      </c>
      <c r="AF58" s="53">
        <f t="shared" si="16"/>
        <v>1.2090525850862073E-3</v>
      </c>
    </row>
    <row r="59" spans="1:32" hidden="1">
      <c r="B59" s="6"/>
      <c r="C59" s="759"/>
      <c r="D59" s="761"/>
      <c r="E59" s="24" t="s">
        <v>176</v>
      </c>
      <c r="F59" s="24" t="s">
        <v>62</v>
      </c>
      <c r="G59" s="75"/>
      <c r="H59" s="149">
        <f>1/H30*H44</f>
        <v>3.5135411116246344E-2</v>
      </c>
      <c r="I59" s="53">
        <f>H59</f>
        <v>3.5135411116246344E-2</v>
      </c>
      <c r="J59" s="53">
        <f t="shared" ref="J59:AF59" si="17">I59</f>
        <v>3.5135411116246344E-2</v>
      </c>
      <c r="K59" s="53">
        <f t="shared" si="17"/>
        <v>3.5135411116246344E-2</v>
      </c>
      <c r="L59" s="53">
        <f t="shared" si="17"/>
        <v>3.5135411116246344E-2</v>
      </c>
      <c r="M59" s="53">
        <f t="shared" si="17"/>
        <v>3.5135411116246344E-2</v>
      </c>
      <c r="N59" s="53">
        <f t="shared" si="17"/>
        <v>3.5135411116246344E-2</v>
      </c>
      <c r="O59" s="53">
        <f t="shared" si="17"/>
        <v>3.5135411116246344E-2</v>
      </c>
      <c r="P59" s="53">
        <f t="shared" si="17"/>
        <v>3.5135411116246344E-2</v>
      </c>
      <c r="Q59" s="53">
        <f t="shared" si="17"/>
        <v>3.5135411116246344E-2</v>
      </c>
      <c r="R59" s="53">
        <f t="shared" si="17"/>
        <v>3.5135411116246344E-2</v>
      </c>
      <c r="S59" s="53">
        <f t="shared" si="17"/>
        <v>3.5135411116246344E-2</v>
      </c>
      <c r="T59" s="53">
        <f t="shared" si="17"/>
        <v>3.5135411116246344E-2</v>
      </c>
      <c r="U59" s="53">
        <f t="shared" si="17"/>
        <v>3.5135411116246344E-2</v>
      </c>
      <c r="V59" s="53">
        <f t="shared" si="17"/>
        <v>3.5135411116246344E-2</v>
      </c>
      <c r="W59" s="53">
        <f t="shared" si="17"/>
        <v>3.5135411116246344E-2</v>
      </c>
      <c r="X59" s="53">
        <f t="shared" si="17"/>
        <v>3.5135411116246344E-2</v>
      </c>
      <c r="Y59" s="53">
        <f t="shared" si="17"/>
        <v>3.5135411116246344E-2</v>
      </c>
      <c r="Z59" s="53">
        <f t="shared" si="17"/>
        <v>3.5135411116246344E-2</v>
      </c>
      <c r="AA59" s="53">
        <f t="shared" si="17"/>
        <v>3.5135411116246344E-2</v>
      </c>
      <c r="AB59" s="53">
        <f t="shared" si="17"/>
        <v>3.5135411116246344E-2</v>
      </c>
      <c r="AC59" s="53">
        <f t="shared" si="17"/>
        <v>3.5135411116246344E-2</v>
      </c>
      <c r="AD59" s="53">
        <f t="shared" si="17"/>
        <v>3.5135411116246344E-2</v>
      </c>
      <c r="AE59" s="53">
        <f t="shared" si="17"/>
        <v>3.5135411116246344E-2</v>
      </c>
      <c r="AF59" s="53">
        <f t="shared" si="17"/>
        <v>3.5135411116246344E-2</v>
      </c>
    </row>
    <row r="60" spans="1:32" hidden="1">
      <c r="B60" s="6"/>
      <c r="C60" s="759"/>
      <c r="D60" s="761"/>
      <c r="E60" s="24" t="s">
        <v>177</v>
      </c>
      <c r="F60" s="24" t="s">
        <v>62</v>
      </c>
      <c r="G60" s="75"/>
      <c r="H60" s="133">
        <f>1/'Brændsler og emissioner'!$D$40*H46</f>
        <v>0.77707045812974451</v>
      </c>
      <c r="I60" s="53">
        <f t="shared" ref="I60:AF60" si="18">1/I30*I46</f>
        <v>1.8313030227182316</v>
      </c>
      <c r="J60" s="53">
        <f t="shared" si="18"/>
        <v>1.8313030227182316</v>
      </c>
      <c r="K60" s="53">
        <f t="shared" si="18"/>
        <v>1.8313030227182316</v>
      </c>
      <c r="L60" s="53">
        <f t="shared" si="18"/>
        <v>1.8313030227182316</v>
      </c>
      <c r="M60" s="53">
        <f t="shared" si="18"/>
        <v>1.8313030227182316</v>
      </c>
      <c r="N60" s="53">
        <f t="shared" si="18"/>
        <v>1.8313030227182316</v>
      </c>
      <c r="O60" s="53">
        <f t="shared" si="18"/>
        <v>1.8313030227182316</v>
      </c>
      <c r="P60" s="53">
        <f t="shared" si="18"/>
        <v>1.8313030227182316</v>
      </c>
      <c r="Q60" s="53">
        <f t="shared" si="18"/>
        <v>1.8313030227182316</v>
      </c>
      <c r="R60" s="53">
        <f t="shared" si="18"/>
        <v>1.8313030227182316</v>
      </c>
      <c r="S60" s="53">
        <f t="shared" si="18"/>
        <v>1.8313030227182316</v>
      </c>
      <c r="T60" s="53">
        <f t="shared" si="18"/>
        <v>1.8313030227182316</v>
      </c>
      <c r="U60" s="53">
        <f t="shared" si="18"/>
        <v>1.8313030227182316</v>
      </c>
      <c r="V60" s="53">
        <f t="shared" si="18"/>
        <v>1.8313030227182316</v>
      </c>
      <c r="W60" s="53">
        <f t="shared" si="18"/>
        <v>1.8313030227182316</v>
      </c>
      <c r="X60" s="53">
        <f t="shared" si="18"/>
        <v>1.8313030227182316</v>
      </c>
      <c r="Y60" s="53">
        <f t="shared" si="18"/>
        <v>1.8313030227182316</v>
      </c>
      <c r="Z60" s="53">
        <f t="shared" si="18"/>
        <v>1.8313030227182316</v>
      </c>
      <c r="AA60" s="53">
        <f t="shared" si="18"/>
        <v>1.8313030227182316</v>
      </c>
      <c r="AB60" s="53">
        <f t="shared" si="18"/>
        <v>1.8313030227182316</v>
      </c>
      <c r="AC60" s="53">
        <f t="shared" si="18"/>
        <v>1.8313030227182316</v>
      </c>
      <c r="AD60" s="53">
        <f t="shared" si="18"/>
        <v>1.8313030227182316</v>
      </c>
      <c r="AE60" s="53">
        <f t="shared" si="18"/>
        <v>1.8313030227182316</v>
      </c>
      <c r="AF60" s="53">
        <f t="shared" si="18"/>
        <v>1.8313030227182316</v>
      </c>
    </row>
    <row r="61" spans="1:32" hidden="1">
      <c r="B61" s="6"/>
      <c r="C61" s="759"/>
      <c r="D61" s="761"/>
      <c r="E61" s="24" t="s">
        <v>178</v>
      </c>
      <c r="F61" s="24" t="s">
        <v>62</v>
      </c>
      <c r="G61" s="75"/>
      <c r="H61" s="133">
        <f>1/'Brændsler og emissioner'!$D$40*H48</f>
        <v>1.4815253095384495</v>
      </c>
      <c r="I61" s="53">
        <f t="shared" ref="I61:AF61" si="19">1/I30*I48</f>
        <v>3.4914746136679504</v>
      </c>
      <c r="J61" s="53">
        <f t="shared" si="19"/>
        <v>3.4914746136679504</v>
      </c>
      <c r="K61" s="53">
        <f t="shared" si="19"/>
        <v>3.4914746136679504</v>
      </c>
      <c r="L61" s="53">
        <f t="shared" si="19"/>
        <v>3.4914746136679504</v>
      </c>
      <c r="M61" s="53">
        <f t="shared" si="19"/>
        <v>3.4914746136679504</v>
      </c>
      <c r="N61" s="53">
        <f t="shared" si="19"/>
        <v>3.4914746136679504</v>
      </c>
      <c r="O61" s="53">
        <f t="shared" si="19"/>
        <v>3.4914746136679504</v>
      </c>
      <c r="P61" s="53">
        <f t="shared" si="19"/>
        <v>3.4914746136679504</v>
      </c>
      <c r="Q61" s="53">
        <f t="shared" si="19"/>
        <v>3.4914746136679504</v>
      </c>
      <c r="R61" s="53">
        <f t="shared" si="19"/>
        <v>3.4914746136679504</v>
      </c>
      <c r="S61" s="53">
        <f t="shared" si="19"/>
        <v>3.4914746136679504</v>
      </c>
      <c r="T61" s="53">
        <f t="shared" si="19"/>
        <v>3.4914746136679504</v>
      </c>
      <c r="U61" s="53">
        <f t="shared" si="19"/>
        <v>3.4914746136679504</v>
      </c>
      <c r="V61" s="53">
        <f t="shared" si="19"/>
        <v>3.4914746136679504</v>
      </c>
      <c r="W61" s="53">
        <f t="shared" si="19"/>
        <v>3.4914746136679504</v>
      </c>
      <c r="X61" s="53">
        <f t="shared" si="19"/>
        <v>3.4914746136679504</v>
      </c>
      <c r="Y61" s="53">
        <f t="shared" si="19"/>
        <v>3.4914746136679504</v>
      </c>
      <c r="Z61" s="53">
        <f t="shared" si="19"/>
        <v>3.4914746136679504</v>
      </c>
      <c r="AA61" s="53">
        <f t="shared" si="19"/>
        <v>3.4914746136679504</v>
      </c>
      <c r="AB61" s="53">
        <f t="shared" si="19"/>
        <v>3.4914746136679504</v>
      </c>
      <c r="AC61" s="53">
        <f t="shared" si="19"/>
        <v>3.4914746136679504</v>
      </c>
      <c r="AD61" s="53">
        <f t="shared" si="19"/>
        <v>3.4914746136679504</v>
      </c>
      <c r="AE61" s="53">
        <f t="shared" si="19"/>
        <v>3.4914746136679504</v>
      </c>
      <c r="AF61" s="53">
        <f t="shared" si="19"/>
        <v>3.4914746136679504</v>
      </c>
    </row>
    <row r="62" spans="1:32" hidden="1">
      <c r="B62" s="6"/>
      <c r="C62" s="759"/>
      <c r="D62" s="761"/>
      <c r="E62" s="24" t="s">
        <v>179</v>
      </c>
      <c r="F62" s="24" t="s">
        <v>62</v>
      </c>
      <c r="G62" s="75"/>
      <c r="H62" s="133">
        <f>1/'Brændsler og emissioner'!$D$40*H50</f>
        <v>4.1830345450976747E-2</v>
      </c>
      <c r="I62" s="134">
        <f t="shared" ref="I62:AF62" si="20">1/I30*I50</f>
        <v>9.8580556324444985E-2</v>
      </c>
      <c r="J62" s="134">
        <f t="shared" si="20"/>
        <v>9.8580556324444985E-2</v>
      </c>
      <c r="K62" s="134">
        <f t="shared" si="20"/>
        <v>9.8580556324444985E-2</v>
      </c>
      <c r="L62" s="134">
        <f t="shared" si="20"/>
        <v>9.8580556324444985E-2</v>
      </c>
      <c r="M62" s="134">
        <f t="shared" si="20"/>
        <v>9.8580556324444985E-2</v>
      </c>
      <c r="N62" s="134">
        <f t="shared" si="20"/>
        <v>9.8580556324444985E-2</v>
      </c>
      <c r="O62" s="134">
        <f t="shared" si="20"/>
        <v>9.8580556324444985E-2</v>
      </c>
      <c r="P62" s="134">
        <f t="shared" si="20"/>
        <v>9.8580556324444985E-2</v>
      </c>
      <c r="Q62" s="134">
        <f t="shared" si="20"/>
        <v>9.8580556324444985E-2</v>
      </c>
      <c r="R62" s="134">
        <f t="shared" si="20"/>
        <v>9.8580556324444985E-2</v>
      </c>
      <c r="S62" s="134">
        <f t="shared" si="20"/>
        <v>9.8580556324444985E-2</v>
      </c>
      <c r="T62" s="134">
        <f t="shared" si="20"/>
        <v>9.8580556324444985E-2</v>
      </c>
      <c r="U62" s="134">
        <f t="shared" si="20"/>
        <v>9.8580556324444985E-2</v>
      </c>
      <c r="V62" s="134">
        <f t="shared" si="20"/>
        <v>9.8580556324444985E-2</v>
      </c>
      <c r="W62" s="134">
        <f t="shared" si="20"/>
        <v>9.8580556324444985E-2</v>
      </c>
      <c r="X62" s="134">
        <f t="shared" si="20"/>
        <v>9.8580556324444985E-2</v>
      </c>
      <c r="Y62" s="134">
        <f t="shared" si="20"/>
        <v>9.8580556324444985E-2</v>
      </c>
      <c r="Z62" s="134">
        <f t="shared" si="20"/>
        <v>9.8580556324444985E-2</v>
      </c>
      <c r="AA62" s="134">
        <f t="shared" si="20"/>
        <v>9.8580556324444985E-2</v>
      </c>
      <c r="AB62" s="134">
        <f t="shared" si="20"/>
        <v>9.8580556324444985E-2</v>
      </c>
      <c r="AC62" s="134">
        <f t="shared" si="20"/>
        <v>9.8580556324444985E-2</v>
      </c>
      <c r="AD62" s="134">
        <f t="shared" si="20"/>
        <v>9.8580556324444985E-2</v>
      </c>
      <c r="AE62" s="134">
        <f t="shared" si="20"/>
        <v>9.8580556324444985E-2</v>
      </c>
      <c r="AF62" s="134">
        <f t="shared" si="20"/>
        <v>9.8580556324444985E-2</v>
      </c>
    </row>
    <row r="63" spans="1:32" hidden="1">
      <c r="A63" s="476"/>
      <c r="B63" s="6"/>
      <c r="C63" s="759"/>
      <c r="D63" s="761"/>
      <c r="E63" s="24" t="s">
        <v>16</v>
      </c>
      <c r="F63" s="24" t="s">
        <v>62</v>
      </c>
      <c r="G63" s="75"/>
      <c r="H63" s="68">
        <f>-1/H30*H29*(H51*$E$12/3.6)</f>
        <v>-35.972408933921876</v>
      </c>
      <c r="I63" s="53">
        <f t="shared" ref="I63:AF63" si="21">-1/I30*I29*(I51*$E$12/3.6)</f>
        <v>-35.249611839276007</v>
      </c>
      <c r="J63" s="53">
        <f t="shared" si="21"/>
        <v>-50.408114238110365</v>
      </c>
      <c r="K63" s="53">
        <f t="shared" si="21"/>
        <v>-66.275610811850697</v>
      </c>
      <c r="L63" s="53">
        <f t="shared" si="21"/>
        <v>-70.062788572527879</v>
      </c>
      <c r="M63" s="53">
        <f t="shared" si="21"/>
        <v>-68.169199692189295</v>
      </c>
      <c r="N63" s="53">
        <f t="shared" si="21"/>
        <v>-68.169199692189295</v>
      </c>
      <c r="O63" s="53">
        <f t="shared" si="21"/>
        <v>-71.956377452866477</v>
      </c>
      <c r="P63" s="53">
        <f t="shared" si="21"/>
        <v>-73.849966333205074</v>
      </c>
      <c r="Q63" s="53">
        <f t="shared" si="21"/>
        <v>-75.743555213543658</v>
      </c>
      <c r="R63" s="53">
        <f t="shared" si="21"/>
        <v>-73.849966333205074</v>
      </c>
      <c r="S63" s="53">
        <f t="shared" si="21"/>
        <v>-73.849966333205074</v>
      </c>
      <c r="T63" s="53">
        <f t="shared" si="21"/>
        <v>-73.849966333205074</v>
      </c>
      <c r="U63" s="53">
        <f t="shared" si="21"/>
        <v>-71.956377452866477</v>
      </c>
      <c r="V63" s="53">
        <f t="shared" si="21"/>
        <v>-71.956377452866477</v>
      </c>
      <c r="W63" s="53">
        <f t="shared" si="21"/>
        <v>-71.956377452866477</v>
      </c>
      <c r="X63" s="53">
        <f t="shared" si="21"/>
        <v>-71.956377452866477</v>
      </c>
      <c r="Y63" s="53">
        <f t="shared" si="21"/>
        <v>-70.062788572527879</v>
      </c>
      <c r="Z63" s="53">
        <f t="shared" si="21"/>
        <v>-71.956377452866477</v>
      </c>
      <c r="AA63" s="53">
        <f t="shared" si="21"/>
        <v>-70.062788572527879</v>
      </c>
      <c r="AB63" s="53">
        <f t="shared" si="21"/>
        <v>-71.956377452866477</v>
      </c>
      <c r="AC63" s="53">
        <f t="shared" si="21"/>
        <v>-71.956377452866477</v>
      </c>
      <c r="AD63" s="53">
        <f t="shared" si="21"/>
        <v>-71.956377452866477</v>
      </c>
      <c r="AE63" s="53">
        <f t="shared" si="21"/>
        <v>-71.956377452866477</v>
      </c>
      <c r="AF63" s="53">
        <f t="shared" si="21"/>
        <v>-71.956377452866477</v>
      </c>
    </row>
    <row r="64" spans="1:32" hidden="1">
      <c r="A64" s="476"/>
      <c r="B64" s="6"/>
      <c r="C64" s="467"/>
      <c r="D64" s="468"/>
      <c r="E64" s="24" t="s">
        <v>144</v>
      </c>
      <c r="F64" s="24" t="s">
        <v>62</v>
      </c>
      <c r="G64" s="75"/>
      <c r="H64" s="68">
        <f>-1/H30*H29*VLOOKUP("eltilskud-"&amp;$G$21,'Tilskud og afgifter'!$D$11:$AD$52,MATCH(H16,'Tilskud og afgifter'!$D$11:$AD$11,0),FALSE)</f>
        <v>-27.988908414887582</v>
      </c>
      <c r="I64" s="53">
        <f>-1/I30*I29*VLOOKUP("eltilskud-"&amp;$G$21,'Tilskud og afgifter'!$D$11:$AD$52,MATCH(I16,'Tilskud og afgifter'!$D$11:$AD$11,0),FALSE)</f>
        <v>-27.492127092237162</v>
      </c>
      <c r="J64" s="53">
        <f>-1/J30*J29*VLOOKUP("eltilskud-"&amp;$G$21,'Tilskud og afgifter'!$D$11:$AD$52,MATCH(J16,'Tilskud og afgifter'!$D$11:$AD$11,0),FALSE)</f>
        <v>-26.954643860282133</v>
      </c>
      <c r="K64" s="53">
        <f>-1/K30*K29*VLOOKUP("eltilskud-"&amp;$G$21,'Tilskud og afgifter'!$D$11:$AD$52,MATCH(K16,'Tilskud og afgifter'!$D$11:$AD$11,0),FALSE)</f>
        <v>-26.39521138969209</v>
      </c>
      <c r="L64" s="53">
        <f>-1/L30*L29*VLOOKUP("eltilskud-"&amp;$G$21,'Tilskud og afgifter'!$D$11:$AD$52,MATCH(L16,'Tilskud og afgifter'!$D$11:$AD$11,0),FALSE)</f>
        <v>-25.813595820680675</v>
      </c>
      <c r="M64" s="53">
        <f>-1/M30*M29*VLOOKUP("eltilskud-"&amp;$G$21,'Tilskud og afgifter'!$D$11:$AD$52,MATCH(M16,'Tilskud og afgifter'!$D$11:$AD$11,0),FALSE)</f>
        <v>-25.457363888356756</v>
      </c>
      <c r="N64" s="53">
        <f>-1/N30*N29*VLOOKUP("eltilskud-"&amp;$G$21,'Tilskud og afgifter'!$D$11:$AD$52,MATCH(N16,'Tilskud og afgifter'!$D$11:$AD$11,0),FALSE)</f>
        <v>-24.870432491021546</v>
      </c>
      <c r="O64" s="53">
        <f>-1/O30*O29*VLOOKUP("eltilskud-"&amp;$G$21,'Tilskud og afgifter'!$D$11:$AD$52,MATCH(O16,'Tilskud og afgifter'!$D$11:$AD$11,0),FALSE)</f>
        <v>-24.432571008509338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3">
        <v>0</v>
      </c>
      <c r="Y64" s="53">
        <v>0</v>
      </c>
      <c r="Z64" s="53">
        <v>0</v>
      </c>
      <c r="AA64" s="53">
        <v>0</v>
      </c>
      <c r="AB64" s="53">
        <v>0</v>
      </c>
      <c r="AC64" s="53">
        <v>0</v>
      </c>
      <c r="AD64" s="53">
        <v>0</v>
      </c>
      <c r="AE64" s="53">
        <v>0</v>
      </c>
      <c r="AF64" s="53">
        <v>0</v>
      </c>
    </row>
    <row r="65" spans="2:33" hidden="1">
      <c r="B65" s="6"/>
      <c r="C65" s="469"/>
      <c r="D65" s="470"/>
      <c r="E65" s="25" t="s">
        <v>17</v>
      </c>
      <c r="F65" s="25" t="s">
        <v>62</v>
      </c>
      <c r="G65" s="76"/>
      <c r="H65" s="68">
        <f>H40</f>
        <v>0</v>
      </c>
      <c r="I65" s="53">
        <f t="shared" ref="I65:AF65" si="22">I40</f>
        <v>0</v>
      </c>
      <c r="J65" s="53">
        <f t="shared" si="22"/>
        <v>0</v>
      </c>
      <c r="K65" s="53">
        <f t="shared" si="22"/>
        <v>0</v>
      </c>
      <c r="L65" s="53">
        <f t="shared" si="22"/>
        <v>0</v>
      </c>
      <c r="M65" s="53">
        <f t="shared" si="22"/>
        <v>0</v>
      </c>
      <c r="N65" s="53">
        <f t="shared" si="22"/>
        <v>0</v>
      </c>
      <c r="O65" s="53">
        <f t="shared" si="22"/>
        <v>0</v>
      </c>
      <c r="P65" s="53">
        <f t="shared" si="22"/>
        <v>0</v>
      </c>
      <c r="Q65" s="53">
        <f t="shared" si="22"/>
        <v>0</v>
      </c>
      <c r="R65" s="53">
        <f t="shared" si="22"/>
        <v>0</v>
      </c>
      <c r="S65" s="53">
        <f t="shared" si="22"/>
        <v>0</v>
      </c>
      <c r="T65" s="53">
        <f t="shared" si="22"/>
        <v>0</v>
      </c>
      <c r="U65" s="53">
        <f t="shared" si="22"/>
        <v>0</v>
      </c>
      <c r="V65" s="53">
        <f t="shared" si="22"/>
        <v>0</v>
      </c>
      <c r="W65" s="53">
        <f t="shared" si="22"/>
        <v>0</v>
      </c>
      <c r="X65" s="53">
        <f t="shared" si="22"/>
        <v>0</v>
      </c>
      <c r="Y65" s="53">
        <f t="shared" si="22"/>
        <v>0</v>
      </c>
      <c r="Z65" s="53">
        <f t="shared" si="22"/>
        <v>0</v>
      </c>
      <c r="AA65" s="53">
        <f t="shared" si="22"/>
        <v>0</v>
      </c>
      <c r="AB65" s="53">
        <f t="shared" si="22"/>
        <v>0</v>
      </c>
      <c r="AC65" s="53">
        <f t="shared" si="22"/>
        <v>0</v>
      </c>
      <c r="AD65" s="53">
        <f t="shared" si="22"/>
        <v>0</v>
      </c>
      <c r="AE65" s="53">
        <f t="shared" si="22"/>
        <v>0</v>
      </c>
      <c r="AF65" s="53">
        <f t="shared" si="22"/>
        <v>0</v>
      </c>
    </row>
    <row r="66" spans="2:33" s="80" customFormat="1" hidden="1">
      <c r="B66" s="81"/>
      <c r="C66" s="82"/>
      <c r="D66" s="82"/>
      <c r="E66" s="83" t="s">
        <v>136</v>
      </c>
      <c r="F66" s="83" t="s">
        <v>62</v>
      </c>
      <c r="G66" s="83"/>
      <c r="H66" s="97">
        <f t="shared" ref="H66:AF66" si="23">IF(H24=0,0,SUM(H52:H63))</f>
        <v>107.26110998965083</v>
      </c>
      <c r="I66" s="96">
        <f t="shared" si="23"/>
        <v>112.67472138838548</v>
      </c>
      <c r="J66" s="96">
        <f t="shared" si="23"/>
        <v>98.571381361600629</v>
      </c>
      <c r="K66" s="96">
        <f t="shared" si="23"/>
        <v>82.722773521671087</v>
      </c>
      <c r="L66" s="96">
        <f t="shared" si="23"/>
        <v>88.281844263457216</v>
      </c>
      <c r="M66" s="96">
        <f t="shared" si="23"/>
        <v>91.275229241726066</v>
      </c>
      <c r="N66" s="96">
        <f t="shared" si="23"/>
        <v>92.381194492595682</v>
      </c>
      <c r="O66" s="96">
        <f t="shared" si="23"/>
        <v>89.705938679879054</v>
      </c>
      <c r="P66" s="96">
        <f t="shared" si="23"/>
        <v>88.930020075976884</v>
      </c>
      <c r="Q66" s="96">
        <f t="shared" si="23"/>
        <v>88.159645497969279</v>
      </c>
      <c r="R66" s="96">
        <f t="shared" si="23"/>
        <v>91.563940086397437</v>
      </c>
      <c r="S66" s="96">
        <f t="shared" si="23"/>
        <v>93.106372762081619</v>
      </c>
      <c r="T66" s="96">
        <f t="shared" si="23"/>
        <v>94.682009370443083</v>
      </c>
      <c r="U66" s="96">
        <f t="shared" si="23"/>
        <v>98.186011229818959</v>
      </c>
      <c r="V66" s="96">
        <f t="shared" si="23"/>
        <v>99.83287627349587</v>
      </c>
      <c r="W66" s="96">
        <f t="shared" si="23"/>
        <v>101.22767060762662</v>
      </c>
      <c r="X66" s="96">
        <f t="shared" si="23"/>
        <v>101.65442867001146</v>
      </c>
      <c r="Y66" s="96">
        <f t="shared" si="23"/>
        <v>103.97531050072404</v>
      </c>
      <c r="Z66" s="96">
        <f t="shared" si="23"/>
        <v>102.5095376125111</v>
      </c>
      <c r="AA66" s="96">
        <f t="shared" si="23"/>
        <v>104.83145379709568</v>
      </c>
      <c r="AB66" s="96">
        <f t="shared" si="23"/>
        <v>104.25068881309396</v>
      </c>
      <c r="AC66" s="96">
        <f t="shared" si="23"/>
        <v>105.58733515786317</v>
      </c>
      <c r="AD66" s="96">
        <f t="shared" si="23"/>
        <v>106.94872176588244</v>
      </c>
      <c r="AE66" s="96">
        <f t="shared" si="23"/>
        <v>108.33581582354653</v>
      </c>
      <c r="AF66" s="96">
        <f t="shared" si="23"/>
        <v>109.74963719488419</v>
      </c>
      <c r="AG66" s="81"/>
    </row>
    <row r="67" spans="2:33" hidden="1">
      <c r="B67" s="3"/>
      <c r="C67" s="82"/>
      <c r="D67" s="82"/>
      <c r="E67" s="83" t="s">
        <v>137</v>
      </c>
      <c r="F67" s="83" t="s">
        <v>62</v>
      </c>
      <c r="G67" s="83"/>
      <c r="H67" s="97">
        <f>SUM(H54:H63)</f>
        <v>51.734802852530059</v>
      </c>
      <c r="I67" s="96">
        <f t="shared" ref="I67:AF67" si="24">SUM(I54:I63)</f>
        <v>57.148414251264732</v>
      </c>
      <c r="J67" s="96">
        <f t="shared" si="24"/>
        <v>43.045074224479897</v>
      </c>
      <c r="K67" s="96">
        <f t="shared" si="24"/>
        <v>27.196466384550348</v>
      </c>
      <c r="L67" s="96">
        <f t="shared" si="24"/>
        <v>24.052564945538705</v>
      </c>
      <c r="M67" s="96">
        <f t="shared" si="24"/>
        <v>26.758156292492828</v>
      </c>
      <c r="N67" s="96">
        <f t="shared" si="24"/>
        <v>27.573737256752906</v>
      </c>
      <c r="O67" s="96">
        <f t="shared" si="24"/>
        <v>24.605471363207386</v>
      </c>
      <c r="P67" s="96">
        <f t="shared" si="24"/>
        <v>23.533881106960067</v>
      </c>
      <c r="Q67" s="96">
        <f t="shared" si="24"/>
        <v>22.465136874859013</v>
      </c>
      <c r="R67" s="96">
        <f t="shared" si="24"/>
        <v>24.862953460528232</v>
      </c>
      <c r="S67" s="96">
        <f t="shared" si="24"/>
        <v>25.367588646360659</v>
      </c>
      <c r="T67" s="96">
        <f t="shared" si="24"/>
        <v>25.872623277482106</v>
      </c>
      <c r="U67" s="96">
        <f t="shared" si="24"/>
        <v>28.271638283447544</v>
      </c>
      <c r="V67" s="96">
        <f t="shared" si="24"/>
        <v>28.777448036214381</v>
      </c>
      <c r="W67" s="96">
        <f t="shared" si="24"/>
        <v>29.203659246487561</v>
      </c>
      <c r="X67" s="96">
        <f t="shared" si="24"/>
        <v>29.630417308872396</v>
      </c>
      <c r="Y67" s="96">
        <f t="shared" si="24"/>
        <v>31.951299139584989</v>
      </c>
      <c r="Z67" s="96">
        <f t="shared" si="24"/>
        <v>30.485526251372022</v>
      </c>
      <c r="AA67" s="96">
        <f t="shared" si="24"/>
        <v>32.807442435956617</v>
      </c>
      <c r="AB67" s="96">
        <f t="shared" si="24"/>
        <v>31.30886937229954</v>
      </c>
      <c r="AC67" s="96">
        <f t="shared" si="24"/>
        <v>31.704014298936372</v>
      </c>
      <c r="AD67" s="96">
        <f t="shared" si="24"/>
        <v>32.099276683127727</v>
      </c>
      <c r="AE67" s="96">
        <f t="shared" si="24"/>
        <v>32.494644983747023</v>
      </c>
      <c r="AF67" s="96">
        <f t="shared" si="24"/>
        <v>32.890107769781352</v>
      </c>
    </row>
    <row r="68" spans="2:33" hidden="1">
      <c r="B68" s="3"/>
      <c r="C68" s="3"/>
      <c r="D68" s="3"/>
      <c r="E68" s="3"/>
      <c r="F68" s="3"/>
      <c r="G68" s="3"/>
      <c r="H68" s="3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</row>
    <row r="69" spans="2:33" hidden="1">
      <c r="B69" s="3"/>
      <c r="C69" s="3"/>
      <c r="D69" s="3"/>
      <c r="E69" s="3"/>
      <c r="F69" s="3"/>
      <c r="G69" s="3"/>
      <c r="H69" s="3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</row>
    <row r="70" spans="2:33" hidden="1"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</row>
    <row r="71" spans="2:33" hidden="1"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</row>
    <row r="72" spans="2:33" hidden="1"/>
    <row r="73" spans="2:33" hidden="1"/>
  </sheetData>
  <sheetProtection algorithmName="SHA-512" hashValue="a/DHnQdEGoDtxbP0WaGv87w1ElUCM4hWRtNdpvXrnf+3CZu907WXv9S19jbJEqDpWkcHqC9GicDryBC0K7Mkrg==" saltValue="ToJtuvdIjZKfuQSIyt3j0w==" spinCount="100000" sheet="1" objects="1" scenarios="1"/>
  <mergeCells count="5">
    <mergeCell ref="D32:D37"/>
    <mergeCell ref="C39:C51"/>
    <mergeCell ref="D41:D50"/>
    <mergeCell ref="C52:C63"/>
    <mergeCell ref="D52:D63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F00-000000000000}">
          <x14:formula1>
            <xm:f>Admin!$C$4:$C$6</xm:f>
          </x14:formula1>
          <xm:sqref>W22</xm:sqref>
        </x14:dataValidation>
        <x14:dataValidation type="list" allowBlank="1" showInputMessage="1" showErrorMessage="1" xr:uid="{00000000-0002-0000-0F00-000001000000}">
          <x14:formula1>
            <xm:f>'Brændsels- og elpriser'!$E$12:$Q$12</xm:f>
          </x14:formula1>
          <xm:sqref>W21</xm:sqref>
        </x14:dataValidation>
        <x14:dataValidation type="list" allowBlank="1" showInputMessage="1" showErrorMessage="1" xr:uid="{00000000-0002-0000-0F00-000002000000}">
          <x14:formula1>
            <xm:f>Admin!$D$4:$D$5</xm:f>
          </x14:formula1>
          <xm:sqref>I12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>
    <tabColor rgb="FFE49490"/>
  </sheetPr>
  <dimension ref="A2:AG71"/>
  <sheetViews>
    <sheetView zoomScale="80" zoomScaleNormal="80" workbookViewId="0">
      <selection activeCell="A72" sqref="A1:XFD72"/>
    </sheetView>
  </sheetViews>
  <sheetFormatPr defaultColWidth="9.109375" defaultRowHeight="14.4"/>
  <cols>
    <col min="1" max="2" width="2.6640625" style="1" customWidth="1"/>
    <col min="3" max="3" width="20.5546875" style="1" customWidth="1"/>
    <col min="4" max="4" width="7.44140625" style="1" customWidth="1"/>
    <col min="5" max="5" width="18.5546875" style="1" customWidth="1"/>
    <col min="6" max="7" width="13.88671875" style="1" customWidth="1"/>
    <col min="8" max="8" width="11.88671875" style="1" customWidth="1"/>
    <col min="9" max="11" width="13" style="1" bestFit="1" customWidth="1"/>
    <col min="12" max="12" width="13" style="1" customWidth="1"/>
    <col min="13" max="32" width="13" style="1" bestFit="1" customWidth="1"/>
    <col min="33" max="33" width="2.6640625" style="3" customWidth="1"/>
    <col min="34" max="16384" width="9.109375" style="1"/>
  </cols>
  <sheetData>
    <row r="2" spans="2:32" hidden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2:32" ht="20.399999999999999" hidden="1" thickBot="1">
      <c r="B3" s="3"/>
      <c r="C3" s="2" t="s">
        <v>290</v>
      </c>
      <c r="D3" s="2" t="str">
        <f>VLOOKUP(C3,'Tekniske data'!C6:S29,MATCH("Titel",'Tekniske data'!C5:S5,0),FALSE)</f>
        <v>Avedøreværket blok 2, gasturbiner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2:32" ht="15" hidden="1" thickTop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2:32" hidden="1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spans="2:32" hidden="1">
      <c r="B6" s="3"/>
      <c r="C6" s="51" t="s">
        <v>39</v>
      </c>
      <c r="D6" s="42" t="s">
        <v>195</v>
      </c>
      <c r="E6" s="42"/>
      <c r="F6" s="3"/>
      <c r="G6" s="55" t="s">
        <v>45</v>
      </c>
      <c r="H6" s="55"/>
      <c r="I6" s="55"/>
      <c r="J6" s="3"/>
      <c r="K6" s="50"/>
      <c r="L6" s="55" t="s">
        <v>142</v>
      </c>
      <c r="M6" s="5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2:32" hidden="1">
      <c r="B7" s="3"/>
      <c r="C7" s="36"/>
      <c r="D7" s="20"/>
      <c r="E7" s="37"/>
      <c r="F7" s="3"/>
      <c r="G7" s="62"/>
      <c r="H7" s="58"/>
      <c r="I7" s="59"/>
      <c r="J7" s="3"/>
      <c r="K7" s="6"/>
      <c r="L7" s="138" t="s">
        <v>33</v>
      </c>
      <c r="M7" s="139" t="s">
        <v>34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</row>
    <row r="8" spans="2:32" hidden="1">
      <c r="B8" s="3"/>
      <c r="C8" s="52" t="s">
        <v>58</v>
      </c>
      <c r="D8" s="22"/>
      <c r="E8" s="70">
        <f>Sammenligning!G10</f>
        <v>2019</v>
      </c>
      <c r="F8" s="34"/>
      <c r="G8" s="52" t="s">
        <v>326</v>
      </c>
      <c r="H8" s="8"/>
      <c r="I8" s="60">
        <f>VLOOKUP($C$3,'Tekniske data'!$C$6:$R$37,MATCH(G8,'Tekniske data'!$C$5:$R$5,0),FALSE)</f>
        <v>2001</v>
      </c>
      <c r="J8" s="3"/>
      <c r="K8" s="6"/>
      <c r="L8" s="140">
        <v>24</v>
      </c>
      <c r="M8" s="141">
        <v>298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</row>
    <row r="9" spans="2:32" hidden="1">
      <c r="B9" s="3"/>
      <c r="C9" s="52" t="s">
        <v>336</v>
      </c>
      <c r="D9" s="22"/>
      <c r="E9" s="71">
        <f>Sammenligning!G11</f>
        <v>0.04</v>
      </c>
      <c r="F9" s="34"/>
      <c r="G9" s="52" t="s">
        <v>46</v>
      </c>
      <c r="H9" s="24"/>
      <c r="I9" s="61">
        <v>30</v>
      </c>
      <c r="J9" s="3"/>
      <c r="K9" s="6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 spans="2:32" hidden="1">
      <c r="B10" s="3"/>
      <c r="C10" s="52" t="s">
        <v>60</v>
      </c>
      <c r="D10" s="22"/>
      <c r="E10" s="70" t="str">
        <f>Sammenligning!G13</f>
        <v>ENS's priser fra 2019</v>
      </c>
      <c r="F10" s="35"/>
      <c r="G10" s="72" t="s">
        <v>145</v>
      </c>
      <c r="H10" s="8"/>
      <c r="I10" s="60">
        <f>VLOOKUP($C$3,'Tekniske data'!$C$6:$R$37,MATCH(G10,'Tekniske data'!$C$5:$R$5,0),FALSE)</f>
        <v>149</v>
      </c>
      <c r="J10" s="3"/>
      <c r="K10" s="6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 spans="2:32" hidden="1">
      <c r="B11" s="3"/>
      <c r="C11" s="52" t="s">
        <v>138</v>
      </c>
      <c r="D11" s="8"/>
      <c r="E11" s="112">
        <f>VLOOKUP(E8,Inflation,2,FALSE)/VLOOKUP(2014,Inflation,2,FALSE)</f>
        <v>1.0837932575720344</v>
      </c>
      <c r="F11" s="34"/>
      <c r="G11" s="459"/>
      <c r="H11" s="460"/>
      <c r="I11" s="461"/>
      <c r="J11" s="3"/>
      <c r="K11" s="6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 spans="2:32" hidden="1">
      <c r="B12" s="3"/>
      <c r="C12" s="52" t="s">
        <v>307</v>
      </c>
      <c r="D12" s="8"/>
      <c r="E12" s="71">
        <f>Sammenligning!G15</f>
        <v>1.05</v>
      </c>
      <c r="F12" s="35"/>
      <c r="G12" s="457"/>
      <c r="H12" s="457"/>
      <c r="I12" s="458"/>
      <c r="J12" s="3"/>
      <c r="K12" s="6"/>
      <c r="L12" s="178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</row>
    <row r="13" spans="2:32" hidden="1">
      <c r="B13" s="3"/>
      <c r="C13" s="173" t="s">
        <v>154</v>
      </c>
      <c r="D13" s="19"/>
      <c r="E13" s="177">
        <v>7.42</v>
      </c>
      <c r="F13" s="34"/>
      <c r="G13" s="6"/>
      <c r="H13" s="6"/>
      <c r="I13" s="6"/>
      <c r="J13" s="3"/>
      <c r="K13" s="6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idden="1">
      <c r="B14" s="3"/>
      <c r="C14" s="6"/>
      <c r="D14" s="6"/>
      <c r="E14" s="6"/>
      <c r="F14" s="34"/>
      <c r="G14" s="34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2:32" hidden="1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2:32" hidden="1">
      <c r="B16" s="3"/>
      <c r="C16" s="18"/>
      <c r="D16" s="18"/>
      <c r="E16" s="18"/>
      <c r="F16" s="18"/>
      <c r="G16" s="179">
        <f>I8</f>
        <v>2001</v>
      </c>
      <c r="H16" s="180">
        <v>2016</v>
      </c>
      <c r="I16" s="18">
        <v>2017</v>
      </c>
      <c r="J16" s="18">
        <v>2018</v>
      </c>
      <c r="K16" s="18">
        <v>2019</v>
      </c>
      <c r="L16" s="18">
        <v>2020</v>
      </c>
      <c r="M16" s="18">
        <v>2021</v>
      </c>
      <c r="N16" s="18">
        <v>2022</v>
      </c>
      <c r="O16" s="18">
        <v>2023</v>
      </c>
      <c r="P16" s="18">
        <v>2024</v>
      </c>
      <c r="Q16" s="18">
        <v>2025</v>
      </c>
      <c r="R16" s="18">
        <v>2026</v>
      </c>
      <c r="S16" s="18">
        <v>2027</v>
      </c>
      <c r="T16" s="18">
        <v>2028</v>
      </c>
      <c r="U16" s="18">
        <v>2029</v>
      </c>
      <c r="V16" s="18">
        <v>2030</v>
      </c>
      <c r="W16" s="18">
        <v>2031</v>
      </c>
      <c r="X16" s="18">
        <v>2032</v>
      </c>
      <c r="Y16" s="18">
        <v>2033</v>
      </c>
      <c r="Z16" s="18">
        <v>2034</v>
      </c>
      <c r="AA16" s="18">
        <v>2035</v>
      </c>
      <c r="AB16" s="18">
        <v>2036</v>
      </c>
      <c r="AC16" s="18">
        <v>2037</v>
      </c>
      <c r="AD16" s="18">
        <v>2038</v>
      </c>
      <c r="AE16" s="18">
        <v>2039</v>
      </c>
      <c r="AF16" s="18">
        <v>2040</v>
      </c>
    </row>
    <row r="17" spans="2:32" hidden="1">
      <c r="B17" s="3"/>
      <c r="C17" s="31"/>
      <c r="D17" s="31"/>
      <c r="E17" s="31"/>
      <c r="F17" s="31"/>
      <c r="G17" s="74"/>
      <c r="H17" s="89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</row>
    <row r="18" spans="2:32" hidden="1">
      <c r="B18" s="3"/>
      <c r="C18" s="31"/>
      <c r="D18" s="31"/>
      <c r="E18" s="31"/>
      <c r="F18" s="31"/>
      <c r="G18" s="74"/>
      <c r="H18" s="89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</row>
    <row r="19" spans="2:32" hidden="1">
      <c r="B19" s="3"/>
      <c r="C19" s="131" t="s">
        <v>51</v>
      </c>
      <c r="D19" s="31"/>
      <c r="E19" s="22" t="s">
        <v>2</v>
      </c>
      <c r="F19" s="22" t="s">
        <v>30</v>
      </c>
      <c r="G19" s="85">
        <f>VLOOKUP($C$3,'Tekniske data'!$C$6:$R$37,MATCH(E19,'Tekniske data'!$C$5:$R$5,0),FALSE)*E13*E11</f>
        <v>11258444.359658293</v>
      </c>
      <c r="H19" s="72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65"/>
      <c r="X19" s="21"/>
      <c r="Y19" s="21"/>
      <c r="Z19" s="21"/>
      <c r="AA19" s="21"/>
      <c r="AB19" s="21"/>
      <c r="AC19" s="21"/>
      <c r="AD19" s="21"/>
      <c r="AE19" s="21"/>
      <c r="AF19" s="21"/>
    </row>
    <row r="20" spans="2:32" hidden="1">
      <c r="B20" s="3"/>
      <c r="C20" s="31"/>
      <c r="D20" s="31"/>
      <c r="E20" s="22" t="s">
        <v>29</v>
      </c>
      <c r="F20" s="22" t="s">
        <v>10</v>
      </c>
      <c r="G20" s="85">
        <f>G19*$I$10</f>
        <v>1677508209.5890858</v>
      </c>
      <c r="H20" s="72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65"/>
      <c r="X20" s="21"/>
      <c r="Y20" s="21"/>
      <c r="Z20" s="21"/>
      <c r="AA20" s="21"/>
      <c r="AB20" s="21"/>
      <c r="AC20" s="21"/>
      <c r="AD20" s="21"/>
      <c r="AE20" s="21"/>
      <c r="AF20" s="21"/>
    </row>
    <row r="21" spans="2:32" hidden="1">
      <c r="B21" s="3"/>
      <c r="C21" s="31"/>
      <c r="D21" s="31"/>
      <c r="E21" s="22" t="s">
        <v>20</v>
      </c>
      <c r="F21" s="22"/>
      <c r="G21" s="175" t="str">
        <f>VLOOKUP($C$3,'Tekniske data'!$C$6:$R$37,MATCH(E21,'Tekniske data'!$C$5:$R$5,0),FALSE)</f>
        <v>Blandet gas</v>
      </c>
      <c r="H21" s="72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73"/>
      <c r="X21" s="21"/>
      <c r="Y21" s="21"/>
      <c r="Z21" s="21"/>
      <c r="AA21" s="21"/>
      <c r="AB21" s="21"/>
      <c r="AC21" s="21"/>
      <c r="AD21" s="21"/>
      <c r="AE21" s="21"/>
      <c r="AF21" s="21"/>
    </row>
    <row r="22" spans="2:32" hidden="1">
      <c r="B22" s="3"/>
      <c r="C22" s="31"/>
      <c r="D22" s="31"/>
      <c r="E22" s="22" t="s">
        <v>22</v>
      </c>
      <c r="F22" s="22"/>
      <c r="G22" s="175" t="str">
        <f>VLOOKUP($C$3,'Tekniske data'!$C$6:$R$37,MATCH(E22,'Tekniske data'!$C$5:$R$5,0),FALSE)</f>
        <v>Udtag</v>
      </c>
      <c r="H22" s="72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158"/>
      <c r="X22" s="21"/>
      <c r="Y22" s="21"/>
      <c r="Z22" s="21"/>
      <c r="AA22" s="21"/>
      <c r="AB22" s="21"/>
      <c r="AC22" s="21"/>
      <c r="AD22" s="21"/>
      <c r="AE22" s="21"/>
      <c r="AF22" s="21"/>
    </row>
    <row r="23" spans="2:32" hidden="1">
      <c r="B23" s="3"/>
      <c r="C23" s="32"/>
      <c r="D23" s="32"/>
      <c r="E23" s="23"/>
      <c r="F23" s="23"/>
      <c r="G23" s="77"/>
      <c r="H23" s="88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</row>
    <row r="24" spans="2:32" hidden="1">
      <c r="B24" s="3"/>
      <c r="C24" s="65" t="s">
        <v>197</v>
      </c>
      <c r="D24" s="56"/>
      <c r="E24" s="22" t="s">
        <v>5</v>
      </c>
      <c r="F24" s="22" t="s">
        <v>12</v>
      </c>
      <c r="G24" s="60"/>
      <c r="H24" s="92">
        <f>VLOOKUP($C$3,'Samlet hovedstaden -alle værker'!$C$278:$AC$295,MATCH(H$16,'Samlet hovedstaden -alle værker'!$C$277:$AC$277,0),FALSE)*1000</f>
        <v>67544.671566009507</v>
      </c>
      <c r="I24" s="92">
        <f>VLOOKUP($C$3,'Samlet hovedstaden -alle værker'!$C$278:$AC$295,MATCH(I$16,'Samlet hovedstaden -alle værker'!$C$277:$AC$277,0),FALSE)*1000</f>
        <v>67544.671566009507</v>
      </c>
      <c r="J24" s="92">
        <f>VLOOKUP($C$3,'Samlet hovedstaden -alle værker'!$C$278:$AC$295,MATCH(J$16,'Samlet hovedstaden -alle værker'!$C$277:$AC$277,0),FALSE)*1000</f>
        <v>67544.671566009507</v>
      </c>
      <c r="K24" s="92">
        <f>VLOOKUP($C$3,'Samlet hovedstaden -alle værker'!$C$278:$AC$295,MATCH(K$16,'Samlet hovedstaden -alle værker'!$C$277:$AC$277,0),FALSE)*1000</f>
        <v>67544.671566009507</v>
      </c>
      <c r="L24" s="92">
        <f>VLOOKUP($C$3,'Samlet hovedstaden -alle værker'!$C$278:$AC$295,MATCH(L$16,'Samlet hovedstaden -alle værker'!$C$277:$AC$277,0),FALSE)*1000</f>
        <v>220706.37376403809</v>
      </c>
      <c r="M24" s="92">
        <f>VLOOKUP($C$3,'Samlet hovedstaden -alle værker'!$C$278:$AC$295,MATCH(M$16,'Samlet hovedstaden -alle værker'!$C$277:$AC$277,0),FALSE)*1000</f>
        <v>259700.50858154296</v>
      </c>
      <c r="N24" s="92">
        <f>VLOOKUP($C$3,'Samlet hovedstaden -alle værker'!$C$278:$AC$295,MATCH(N$16,'Samlet hovedstaden -alle værker'!$C$277:$AC$277,0),FALSE)*1000</f>
        <v>298694.6433990479</v>
      </c>
      <c r="O24" s="92">
        <f>VLOOKUP($C$3,'Samlet hovedstaden -alle værker'!$C$278:$AC$295,MATCH(O$16,'Samlet hovedstaden -alle værker'!$C$277:$AC$277,0),FALSE)*1000</f>
        <v>337688.7782165528</v>
      </c>
      <c r="P24" s="92">
        <f>VLOOKUP($C$3,'Samlet hovedstaden -alle værker'!$C$278:$AC$295,MATCH(P$16,'Samlet hovedstaden -alle værker'!$C$277:$AC$277,0),FALSE)*1000</f>
        <v>376682.91303405771</v>
      </c>
      <c r="Q24" s="92">
        <f>VLOOKUP($C$3,'Samlet hovedstaden -alle værker'!$C$278:$AC$295,MATCH(Q$16,'Samlet hovedstaden -alle værker'!$C$277:$AC$277,0),FALSE)*1000</f>
        <v>415677.0478515625</v>
      </c>
      <c r="R24" s="92">
        <f>VLOOKUP($C$3,'Samlet hovedstaden -alle værker'!$C$278:$AC$295,MATCH(R$16,'Samlet hovedstaden -alle værker'!$C$277:$AC$277,0),FALSE)*1000</f>
        <v>393182.83190917969</v>
      </c>
      <c r="S24" s="92">
        <f>VLOOKUP($C$3,'Samlet hovedstaden -alle værker'!$C$278:$AC$295,MATCH(S$16,'Samlet hovedstaden -alle værker'!$C$277:$AC$277,0),FALSE)*1000</f>
        <v>370688.61596679688</v>
      </c>
      <c r="T24" s="92">
        <f>VLOOKUP($C$3,'Samlet hovedstaden -alle værker'!$C$278:$AC$295,MATCH(T$16,'Samlet hovedstaden -alle værker'!$C$277:$AC$277,0),FALSE)*1000</f>
        <v>348194.40002441406</v>
      </c>
      <c r="U24" s="92">
        <f>VLOOKUP($C$3,'Samlet hovedstaden -alle værker'!$C$278:$AC$295,MATCH(U$16,'Samlet hovedstaden -alle værker'!$C$277:$AC$277,0),FALSE)*1000</f>
        <v>325700.18408203125</v>
      </c>
      <c r="V24" s="92">
        <f>VLOOKUP($C$3,'Samlet hovedstaden -alle værker'!$C$278:$AC$295,MATCH(V$16,'Samlet hovedstaden -alle værker'!$C$277:$AC$277,0),FALSE)*1000</f>
        <v>303205.96813964844</v>
      </c>
      <c r="W24" s="92">
        <f>VLOOKUP($C$3,'Samlet hovedstaden -alle værker'!$C$278:$AC$295,MATCH(W$16,'Samlet hovedstaden -alle værker'!$C$277:$AC$277,0),FALSE)*1000</f>
        <v>696171.83514451981</v>
      </c>
      <c r="X24" s="92">
        <f>VLOOKUP($C$3,'Samlet hovedstaden -alle værker'!$C$278:$AC$295,MATCH(X$16,'Samlet hovedstaden -alle værker'!$C$277:$AC$277,0),FALSE)*1000</f>
        <v>696171.83514451981</v>
      </c>
      <c r="Y24" s="92">
        <f>VLOOKUP($C$3,'Samlet hovedstaden -alle værker'!$C$278:$AC$295,MATCH(Y$16,'Samlet hovedstaden -alle værker'!$C$277:$AC$277,0),FALSE)*1000</f>
        <v>696171.83514451981</v>
      </c>
      <c r="Z24" s="92">
        <f>VLOOKUP($C$3,'Samlet hovedstaden -alle værker'!$C$278:$AC$295,MATCH(Z$16,'Samlet hovedstaden -alle værker'!$C$277:$AC$277,0),FALSE)*1000</f>
        <v>696171.83514451981</v>
      </c>
      <c r="AA24" s="92">
        <f>VLOOKUP($C$3,'Samlet hovedstaden -alle værker'!$C$278:$AC$295,MATCH(AA$16,'Samlet hovedstaden -alle værker'!$C$277:$AC$277,0),FALSE)*1000</f>
        <v>696171.83514451981</v>
      </c>
      <c r="AB24" s="92">
        <f>VLOOKUP($C$3,'Samlet hovedstaden -alle værker'!$C$278:$AC$295,MATCH(AB$16,'Samlet hovedstaden -alle værker'!$C$277:$AC$277,0),FALSE)*1000</f>
        <v>689860.68039083492</v>
      </c>
      <c r="AC24" s="92">
        <f>VLOOKUP($C$3,'Samlet hovedstaden -alle værker'!$C$278:$AC$295,MATCH(AC$16,'Samlet hovedstaden -alle værker'!$C$277:$AC$277,0),FALSE)*1000</f>
        <v>683549.52563714993</v>
      </c>
      <c r="AD24" s="92">
        <f>VLOOKUP($C$3,'Samlet hovedstaden -alle værker'!$C$278:$AC$295,MATCH(AD$16,'Samlet hovedstaden -alle værker'!$C$277:$AC$277,0),FALSE)*1000</f>
        <v>677238.37088346505</v>
      </c>
      <c r="AE24" s="92">
        <f>VLOOKUP($C$3,'Samlet hovedstaden -alle værker'!$C$278:$AC$295,MATCH(AE$16,'Samlet hovedstaden -alle værker'!$C$277:$AC$277,0),FALSE)*1000</f>
        <v>670927.21612978005</v>
      </c>
      <c r="AF24" s="92">
        <f>VLOOKUP($C$3,'Samlet hovedstaden -alle værker'!$C$278:$AC$295,MATCH(AF$16,'Samlet hovedstaden -alle værker'!$C$277:$AC$277,0),FALSE)*1000</f>
        <v>664616.06137609482</v>
      </c>
    </row>
    <row r="25" spans="2:32" hidden="1">
      <c r="B25" s="3"/>
      <c r="C25" s="56"/>
      <c r="D25" s="56"/>
      <c r="E25" s="22" t="s">
        <v>155</v>
      </c>
      <c r="F25" s="22"/>
      <c r="G25" s="60"/>
      <c r="H25" s="69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</row>
    <row r="26" spans="2:32" hidden="1">
      <c r="B26" s="3"/>
      <c r="C26" s="58"/>
      <c r="D26" s="58"/>
      <c r="E26" s="106"/>
      <c r="F26" s="106"/>
      <c r="G26" s="107"/>
      <c r="H26" s="108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</row>
    <row r="27" spans="2:32" hidden="1">
      <c r="B27" s="3"/>
      <c r="C27" s="56"/>
      <c r="D27" s="56"/>
      <c r="E27" s="22" t="s">
        <v>173</v>
      </c>
      <c r="F27" s="22" t="s">
        <v>147</v>
      </c>
      <c r="G27" s="126">
        <f>VLOOKUP($C$3,'Tekniske data'!$C$6:$R$37,MATCH(E27,'Tekniske data'!$C$5:$R$5,0),FALSE)*$E$11*I10*E13</f>
        <v>45532365.68884661</v>
      </c>
      <c r="H27" s="69">
        <f t="shared" ref="H27:W31" si="0">G27</f>
        <v>45532365.68884661</v>
      </c>
      <c r="I27" s="73">
        <f t="shared" si="0"/>
        <v>45532365.68884661</v>
      </c>
      <c r="J27" s="73">
        <f t="shared" si="0"/>
        <v>45532365.68884661</v>
      </c>
      <c r="K27" s="73">
        <f t="shared" si="0"/>
        <v>45532365.68884661</v>
      </c>
      <c r="L27" s="73">
        <f t="shared" si="0"/>
        <v>45532365.68884661</v>
      </c>
      <c r="M27" s="73">
        <f t="shared" si="0"/>
        <v>45532365.68884661</v>
      </c>
      <c r="N27" s="73">
        <f t="shared" si="0"/>
        <v>45532365.68884661</v>
      </c>
      <c r="O27" s="73">
        <f t="shared" si="0"/>
        <v>45532365.68884661</v>
      </c>
      <c r="P27" s="73">
        <f t="shared" si="0"/>
        <v>45532365.68884661</v>
      </c>
      <c r="Q27" s="73">
        <f t="shared" si="0"/>
        <v>45532365.68884661</v>
      </c>
      <c r="R27" s="73">
        <f t="shared" si="0"/>
        <v>45532365.68884661</v>
      </c>
      <c r="S27" s="73">
        <f t="shared" si="0"/>
        <v>45532365.68884661</v>
      </c>
      <c r="T27" s="73">
        <f t="shared" si="0"/>
        <v>45532365.68884661</v>
      </c>
      <c r="U27" s="73">
        <f t="shared" si="0"/>
        <v>45532365.68884661</v>
      </c>
      <c r="V27" s="73">
        <f t="shared" si="0"/>
        <v>45532365.68884661</v>
      </c>
      <c r="W27" s="73">
        <f t="shared" si="0"/>
        <v>45532365.68884661</v>
      </c>
      <c r="X27" s="73">
        <f t="shared" ref="X27:AB31" si="1">W27</f>
        <v>45532365.68884661</v>
      </c>
      <c r="Y27" s="73">
        <f t="shared" si="1"/>
        <v>45532365.68884661</v>
      </c>
      <c r="Z27" s="73">
        <f t="shared" si="1"/>
        <v>45532365.68884661</v>
      </c>
      <c r="AA27" s="73">
        <f t="shared" si="1"/>
        <v>45532365.68884661</v>
      </c>
      <c r="AB27" s="73">
        <f>AA27</f>
        <v>45532365.68884661</v>
      </c>
      <c r="AC27" s="73">
        <f t="shared" ref="AC27:AF31" si="2">AB27</f>
        <v>45532365.68884661</v>
      </c>
      <c r="AD27" s="73">
        <f t="shared" si="2"/>
        <v>45532365.68884661</v>
      </c>
      <c r="AE27" s="73">
        <f t="shared" si="2"/>
        <v>45532365.68884661</v>
      </c>
      <c r="AF27" s="73">
        <f t="shared" si="2"/>
        <v>45532365.68884661</v>
      </c>
    </row>
    <row r="28" spans="2:32" hidden="1">
      <c r="B28" s="3"/>
      <c r="C28" s="56"/>
      <c r="D28" s="56"/>
      <c r="E28" s="22" t="s">
        <v>196</v>
      </c>
      <c r="F28" s="22" t="s">
        <v>146</v>
      </c>
      <c r="G28" s="127">
        <f>VLOOKUP($C$3,'Tekniske data'!$C$6:$R$37,MATCH(E28,'Tekniske data'!$C$5:$R$5,0),FALSE)*$E$11</f>
        <v>6.3582537777559347</v>
      </c>
      <c r="H28" s="110">
        <f t="shared" si="0"/>
        <v>6.3582537777559347</v>
      </c>
      <c r="I28" s="111">
        <f t="shared" si="0"/>
        <v>6.3582537777559347</v>
      </c>
      <c r="J28" s="111">
        <f t="shared" si="0"/>
        <v>6.3582537777559347</v>
      </c>
      <c r="K28" s="111">
        <f t="shared" si="0"/>
        <v>6.3582537777559347</v>
      </c>
      <c r="L28" s="111">
        <f t="shared" si="0"/>
        <v>6.3582537777559347</v>
      </c>
      <c r="M28" s="111">
        <f t="shared" si="0"/>
        <v>6.3582537777559347</v>
      </c>
      <c r="N28" s="111">
        <f t="shared" si="0"/>
        <v>6.3582537777559347</v>
      </c>
      <c r="O28" s="111">
        <f t="shared" si="0"/>
        <v>6.3582537777559347</v>
      </c>
      <c r="P28" s="111">
        <f t="shared" si="0"/>
        <v>6.3582537777559347</v>
      </c>
      <c r="Q28" s="111">
        <f t="shared" si="0"/>
        <v>6.3582537777559347</v>
      </c>
      <c r="R28" s="111">
        <f t="shared" si="0"/>
        <v>6.3582537777559347</v>
      </c>
      <c r="S28" s="111">
        <f t="shared" si="0"/>
        <v>6.3582537777559347</v>
      </c>
      <c r="T28" s="111">
        <f t="shared" si="0"/>
        <v>6.3582537777559347</v>
      </c>
      <c r="U28" s="111">
        <f t="shared" si="0"/>
        <v>6.3582537777559347</v>
      </c>
      <c r="V28" s="111">
        <f t="shared" si="0"/>
        <v>6.3582537777559347</v>
      </c>
      <c r="W28" s="111">
        <f t="shared" si="0"/>
        <v>6.3582537777559347</v>
      </c>
      <c r="X28" s="111">
        <f t="shared" si="1"/>
        <v>6.3582537777559347</v>
      </c>
      <c r="Y28" s="111">
        <f t="shared" si="1"/>
        <v>6.3582537777559347</v>
      </c>
      <c r="Z28" s="111">
        <f t="shared" si="1"/>
        <v>6.3582537777559347</v>
      </c>
      <c r="AA28" s="111">
        <f t="shared" si="1"/>
        <v>6.3582537777559347</v>
      </c>
      <c r="AB28" s="111">
        <f t="shared" si="1"/>
        <v>6.3582537777559347</v>
      </c>
      <c r="AC28" s="111">
        <f t="shared" si="2"/>
        <v>6.3582537777559347</v>
      </c>
      <c r="AD28" s="111">
        <f t="shared" si="2"/>
        <v>6.3582537777559347</v>
      </c>
      <c r="AE28" s="111">
        <f t="shared" si="2"/>
        <v>6.3582537777559347</v>
      </c>
      <c r="AF28" s="111">
        <f t="shared" si="2"/>
        <v>6.3582537777559347</v>
      </c>
    </row>
    <row r="29" spans="2:32" hidden="1">
      <c r="B29" s="3"/>
      <c r="C29" s="56"/>
      <c r="D29" s="56"/>
      <c r="E29" s="22" t="s">
        <v>14</v>
      </c>
      <c r="F29" s="22"/>
      <c r="G29" s="127">
        <f>VLOOKUP($C$3,'Tekniske data'!$C$6:$R$37,MATCH(E29,'Tekniske data'!$C$5:$R$5,0),FALSE)</f>
        <v>0.5127272727272727</v>
      </c>
      <c r="H29" s="110">
        <f t="shared" si="0"/>
        <v>0.5127272727272727</v>
      </c>
      <c r="I29" s="111">
        <f t="shared" si="0"/>
        <v>0.5127272727272727</v>
      </c>
      <c r="J29" s="111">
        <f t="shared" si="0"/>
        <v>0.5127272727272727</v>
      </c>
      <c r="K29" s="111">
        <f t="shared" si="0"/>
        <v>0.5127272727272727</v>
      </c>
      <c r="L29" s="111">
        <f t="shared" si="0"/>
        <v>0.5127272727272727</v>
      </c>
      <c r="M29" s="111">
        <f t="shared" si="0"/>
        <v>0.5127272727272727</v>
      </c>
      <c r="N29" s="111">
        <f t="shared" si="0"/>
        <v>0.5127272727272727</v>
      </c>
      <c r="O29" s="111">
        <f t="shared" si="0"/>
        <v>0.5127272727272727</v>
      </c>
      <c r="P29" s="111">
        <f t="shared" si="0"/>
        <v>0.5127272727272727</v>
      </c>
      <c r="Q29" s="111">
        <f t="shared" si="0"/>
        <v>0.5127272727272727</v>
      </c>
      <c r="R29" s="111">
        <f t="shared" si="0"/>
        <v>0.5127272727272727</v>
      </c>
      <c r="S29" s="111">
        <f t="shared" si="0"/>
        <v>0.5127272727272727</v>
      </c>
      <c r="T29" s="111">
        <f t="shared" si="0"/>
        <v>0.5127272727272727</v>
      </c>
      <c r="U29" s="111">
        <f t="shared" si="0"/>
        <v>0.5127272727272727</v>
      </c>
      <c r="V29" s="111">
        <f t="shared" si="0"/>
        <v>0.5127272727272727</v>
      </c>
      <c r="W29" s="111">
        <f t="shared" si="0"/>
        <v>0.5127272727272727</v>
      </c>
      <c r="X29" s="111">
        <f t="shared" si="1"/>
        <v>0.5127272727272727</v>
      </c>
      <c r="Y29" s="111">
        <f t="shared" si="1"/>
        <v>0.5127272727272727</v>
      </c>
      <c r="Z29" s="111">
        <f t="shared" si="1"/>
        <v>0.5127272727272727</v>
      </c>
      <c r="AA29" s="111">
        <f t="shared" si="1"/>
        <v>0.5127272727272727</v>
      </c>
      <c r="AB29" s="111">
        <f t="shared" si="1"/>
        <v>0.5127272727272727</v>
      </c>
      <c r="AC29" s="111">
        <f t="shared" si="2"/>
        <v>0.5127272727272727</v>
      </c>
      <c r="AD29" s="111">
        <f t="shared" si="2"/>
        <v>0.5127272727272727</v>
      </c>
      <c r="AE29" s="111">
        <f t="shared" si="2"/>
        <v>0.5127272727272727</v>
      </c>
      <c r="AF29" s="111">
        <f t="shared" si="2"/>
        <v>0.5127272727272727</v>
      </c>
    </row>
    <row r="30" spans="2:32" hidden="1">
      <c r="B30" s="3"/>
      <c r="C30" s="56"/>
      <c r="D30" s="56"/>
      <c r="E30" s="22" t="s">
        <v>15</v>
      </c>
      <c r="F30" s="22"/>
      <c r="G30" s="127">
        <f>VLOOKUP($C$3,'Tekniske data'!$C$6:$R$37,MATCH(E30,'Tekniske data'!$C$5:$R$5,0),FALSE)</f>
        <v>0.35090909090909089</v>
      </c>
      <c r="H30" s="110">
        <f t="shared" si="0"/>
        <v>0.35090909090909089</v>
      </c>
      <c r="I30" s="111">
        <f t="shared" si="0"/>
        <v>0.35090909090909089</v>
      </c>
      <c r="J30" s="111">
        <f t="shared" si="0"/>
        <v>0.35090909090909089</v>
      </c>
      <c r="K30" s="111">
        <f t="shared" si="0"/>
        <v>0.35090909090909089</v>
      </c>
      <c r="L30" s="111">
        <f t="shared" si="0"/>
        <v>0.35090909090909089</v>
      </c>
      <c r="M30" s="111">
        <f t="shared" si="0"/>
        <v>0.35090909090909089</v>
      </c>
      <c r="N30" s="111">
        <f t="shared" si="0"/>
        <v>0.35090909090909089</v>
      </c>
      <c r="O30" s="111">
        <f t="shared" si="0"/>
        <v>0.35090909090909089</v>
      </c>
      <c r="P30" s="111">
        <f t="shared" si="0"/>
        <v>0.35090909090909089</v>
      </c>
      <c r="Q30" s="111">
        <f t="shared" si="0"/>
        <v>0.35090909090909089</v>
      </c>
      <c r="R30" s="111">
        <f t="shared" si="0"/>
        <v>0.35090909090909089</v>
      </c>
      <c r="S30" s="111">
        <f t="shared" si="0"/>
        <v>0.35090909090909089</v>
      </c>
      <c r="T30" s="111">
        <f t="shared" si="0"/>
        <v>0.35090909090909089</v>
      </c>
      <c r="U30" s="111">
        <f t="shared" si="0"/>
        <v>0.35090909090909089</v>
      </c>
      <c r="V30" s="111">
        <f t="shared" si="0"/>
        <v>0.35090909090909089</v>
      </c>
      <c r="W30" s="111">
        <f t="shared" si="0"/>
        <v>0.35090909090909089</v>
      </c>
      <c r="X30" s="111">
        <f t="shared" si="1"/>
        <v>0.35090909090909089</v>
      </c>
      <c r="Y30" s="111">
        <f t="shared" si="1"/>
        <v>0.35090909090909089</v>
      </c>
      <c r="Z30" s="111">
        <f t="shared" si="1"/>
        <v>0.35090909090909089</v>
      </c>
      <c r="AA30" s="111">
        <f t="shared" si="1"/>
        <v>0.35090909090909089</v>
      </c>
      <c r="AB30" s="111">
        <f t="shared" si="1"/>
        <v>0.35090909090909089</v>
      </c>
      <c r="AC30" s="111">
        <f t="shared" si="2"/>
        <v>0.35090909090909089</v>
      </c>
      <c r="AD30" s="111">
        <f t="shared" si="2"/>
        <v>0.35090909090909089</v>
      </c>
      <c r="AE30" s="111">
        <f t="shared" si="2"/>
        <v>0.35090909090909089</v>
      </c>
      <c r="AF30" s="111">
        <f t="shared" si="2"/>
        <v>0.35090909090909089</v>
      </c>
    </row>
    <row r="31" spans="2:32" hidden="1">
      <c r="B31" s="3"/>
      <c r="C31" s="130" t="s">
        <v>28</v>
      </c>
      <c r="D31" s="56"/>
      <c r="E31" s="22" t="s">
        <v>37</v>
      </c>
      <c r="F31" s="22" t="s">
        <v>12</v>
      </c>
      <c r="G31" s="128">
        <v>0</v>
      </c>
      <c r="H31" s="67">
        <f t="shared" si="0"/>
        <v>0</v>
      </c>
      <c r="I31" s="54">
        <f t="shared" si="0"/>
        <v>0</v>
      </c>
      <c r="J31" s="54">
        <f t="shared" si="0"/>
        <v>0</v>
      </c>
      <c r="K31" s="54">
        <f t="shared" si="0"/>
        <v>0</v>
      </c>
      <c r="L31" s="54">
        <f t="shared" si="0"/>
        <v>0</v>
      </c>
      <c r="M31" s="54">
        <f t="shared" si="0"/>
        <v>0</v>
      </c>
      <c r="N31" s="54">
        <f t="shared" si="0"/>
        <v>0</v>
      </c>
      <c r="O31" s="54">
        <f t="shared" si="0"/>
        <v>0</v>
      </c>
      <c r="P31" s="54">
        <f t="shared" si="0"/>
        <v>0</v>
      </c>
      <c r="Q31" s="54">
        <f t="shared" si="0"/>
        <v>0</v>
      </c>
      <c r="R31" s="54">
        <f t="shared" si="0"/>
        <v>0</v>
      </c>
      <c r="S31" s="54">
        <f t="shared" si="0"/>
        <v>0</v>
      </c>
      <c r="T31" s="54">
        <f t="shared" si="0"/>
        <v>0</v>
      </c>
      <c r="U31" s="54">
        <f t="shared" si="0"/>
        <v>0</v>
      </c>
      <c r="V31" s="54">
        <f t="shared" si="0"/>
        <v>0</v>
      </c>
      <c r="W31" s="54">
        <f t="shared" si="0"/>
        <v>0</v>
      </c>
      <c r="X31" s="54">
        <f t="shared" si="1"/>
        <v>0</v>
      </c>
      <c r="Y31" s="54">
        <f t="shared" si="1"/>
        <v>0</v>
      </c>
      <c r="Z31" s="54">
        <f t="shared" si="1"/>
        <v>0</v>
      </c>
      <c r="AA31" s="54">
        <f t="shared" si="1"/>
        <v>0</v>
      </c>
      <c r="AB31" s="54">
        <f t="shared" si="1"/>
        <v>0</v>
      </c>
      <c r="AC31" s="54">
        <f t="shared" si="2"/>
        <v>0</v>
      </c>
      <c r="AD31" s="54">
        <f t="shared" si="2"/>
        <v>0</v>
      </c>
      <c r="AE31" s="54">
        <f t="shared" si="2"/>
        <v>0</v>
      </c>
      <c r="AF31" s="54">
        <f t="shared" si="2"/>
        <v>0</v>
      </c>
    </row>
    <row r="32" spans="2:32" hidden="1">
      <c r="B32" s="3"/>
      <c r="C32" s="56"/>
      <c r="D32" s="755" t="s">
        <v>139</v>
      </c>
      <c r="E32" s="22" t="s">
        <v>106</v>
      </c>
      <c r="F32" s="22" t="s">
        <v>110</v>
      </c>
      <c r="G32" s="710">
        <f>'Tekniske data'!$T$17</f>
        <v>0.43</v>
      </c>
      <c r="H32" s="129">
        <f t="shared" ref="H32:Q37" si="3">$G32*(IF($G$21="Blandet gas",1-VLOOKUP(H$16,gasfaktor,2,FALSE),1))</f>
        <v>0.41382582582687255</v>
      </c>
      <c r="I32" s="129">
        <f t="shared" si="3"/>
        <v>0.4105387969980856</v>
      </c>
      <c r="J32" s="129">
        <f t="shared" si="3"/>
        <v>0.39497646234676004</v>
      </c>
      <c r="K32" s="129">
        <f t="shared" si="3"/>
        <v>0.38744739276338919</v>
      </c>
      <c r="L32" s="129">
        <f t="shared" si="3"/>
        <v>0.37286344478827654</v>
      </c>
      <c r="M32" s="129">
        <f t="shared" si="3"/>
        <v>0.3582794968131639</v>
      </c>
      <c r="N32" s="129">
        <f t="shared" si="3"/>
        <v>0.34369554883805126</v>
      </c>
      <c r="O32" s="129">
        <f t="shared" si="3"/>
        <v>0.32911160086293861</v>
      </c>
      <c r="P32" s="129">
        <f t="shared" si="3"/>
        <v>0.32668336439433437</v>
      </c>
      <c r="Q32" s="129">
        <f t="shared" si="3"/>
        <v>0.32425512792573002</v>
      </c>
      <c r="R32" s="129">
        <f t="shared" ref="R32:AF37" si="4">$G32*(IF($G$21="Blandet gas",1-VLOOKUP(R$16,gasfaktor,2,FALSE),1))</f>
        <v>0.32182689145712579</v>
      </c>
      <c r="S32" s="129">
        <f t="shared" si="4"/>
        <v>0.31939865498852149</v>
      </c>
      <c r="T32" s="129">
        <f t="shared" si="4"/>
        <v>0.31697041851991714</v>
      </c>
      <c r="U32" s="129">
        <f t="shared" si="4"/>
        <v>0.31454218205131296</v>
      </c>
      <c r="V32" s="129">
        <f t="shared" si="4"/>
        <v>0.31211394558270866</v>
      </c>
      <c r="W32" s="129">
        <f t="shared" si="4"/>
        <v>0.30968570911410442</v>
      </c>
      <c r="X32" s="129">
        <f t="shared" si="4"/>
        <v>0.30725747264550013</v>
      </c>
      <c r="Y32" s="129">
        <f t="shared" si="4"/>
        <v>0.30482923617689583</v>
      </c>
      <c r="Z32" s="129">
        <f t="shared" si="4"/>
        <v>0.3024009997082916</v>
      </c>
      <c r="AA32" s="129">
        <f t="shared" si="4"/>
        <v>0.2999727632396873</v>
      </c>
      <c r="AB32" s="129">
        <f t="shared" si="4"/>
        <v>0.29754452677108301</v>
      </c>
      <c r="AC32" s="129">
        <f t="shared" si="4"/>
        <v>0.29511629030247877</v>
      </c>
      <c r="AD32" s="129">
        <f t="shared" si="4"/>
        <v>0.29268805383387447</v>
      </c>
      <c r="AE32" s="129">
        <f t="shared" si="4"/>
        <v>0.29025981736527018</v>
      </c>
      <c r="AF32" s="129">
        <f t="shared" si="4"/>
        <v>0.28783158089666594</v>
      </c>
    </row>
    <row r="33" spans="2:32" hidden="1">
      <c r="B33" s="3"/>
      <c r="C33" s="56"/>
      <c r="D33" s="755"/>
      <c r="E33" s="22" t="s">
        <v>107</v>
      </c>
      <c r="F33" s="22" t="s">
        <v>110</v>
      </c>
      <c r="G33" s="710">
        <f>'Tekniske data'!$U$17</f>
        <v>48</v>
      </c>
      <c r="H33" s="129">
        <f t="shared" si="3"/>
        <v>46.194510789976469</v>
      </c>
      <c r="I33" s="129">
        <f t="shared" si="3"/>
        <v>45.827586641646761</v>
      </c>
      <c r="J33" s="129">
        <f t="shared" si="3"/>
        <v>44.090395796847631</v>
      </c>
      <c r="K33" s="129">
        <f t="shared" si="3"/>
        <v>43.249941517773678</v>
      </c>
      <c r="L33" s="129">
        <f t="shared" si="3"/>
        <v>41.621965929854127</v>
      </c>
      <c r="M33" s="129">
        <f t="shared" si="3"/>
        <v>39.993990341934577</v>
      </c>
      <c r="N33" s="129">
        <f t="shared" si="3"/>
        <v>38.366014754015026</v>
      </c>
      <c r="O33" s="129">
        <f t="shared" si="3"/>
        <v>36.738039166095476</v>
      </c>
      <c r="P33" s="129">
        <f t="shared" si="3"/>
        <v>36.46698021146058</v>
      </c>
      <c r="Q33" s="129">
        <f t="shared" si="3"/>
        <v>36.195921256825677</v>
      </c>
      <c r="R33" s="129">
        <f t="shared" si="4"/>
        <v>35.924862302190789</v>
      </c>
      <c r="S33" s="129">
        <f t="shared" si="4"/>
        <v>35.653803347555886</v>
      </c>
      <c r="T33" s="129">
        <f t="shared" si="4"/>
        <v>35.382744392920984</v>
      </c>
      <c r="U33" s="129">
        <f t="shared" si="4"/>
        <v>35.111685438286102</v>
      </c>
      <c r="V33" s="129">
        <f t="shared" si="4"/>
        <v>34.840626483651199</v>
      </c>
      <c r="W33" s="129">
        <f t="shared" si="4"/>
        <v>34.569567529016311</v>
      </c>
      <c r="X33" s="129">
        <f t="shared" si="4"/>
        <v>34.298508574381415</v>
      </c>
      <c r="Y33" s="129">
        <f t="shared" si="4"/>
        <v>34.027449619746513</v>
      </c>
      <c r="Z33" s="129">
        <f t="shared" si="4"/>
        <v>33.756390665111624</v>
      </c>
      <c r="AA33" s="129">
        <f t="shared" si="4"/>
        <v>33.485331710476729</v>
      </c>
      <c r="AB33" s="129">
        <f t="shared" si="4"/>
        <v>33.214272755841819</v>
      </c>
      <c r="AC33" s="129">
        <f t="shared" si="4"/>
        <v>32.94321380120693</v>
      </c>
      <c r="AD33" s="129">
        <f t="shared" si="4"/>
        <v>32.672154846572035</v>
      </c>
      <c r="AE33" s="129">
        <f t="shared" si="4"/>
        <v>32.401095891937132</v>
      </c>
      <c r="AF33" s="129">
        <f t="shared" si="4"/>
        <v>32.130036937302243</v>
      </c>
    </row>
    <row r="34" spans="2:32" hidden="1">
      <c r="B34" s="3"/>
      <c r="C34" s="56"/>
      <c r="D34" s="755"/>
      <c r="E34" s="22" t="s">
        <v>108</v>
      </c>
      <c r="F34" s="22" t="s">
        <v>110</v>
      </c>
      <c r="G34" s="710">
        <f>'Tekniske data'!$V$17</f>
        <v>5.0999999999999997E-2</v>
      </c>
      <c r="H34" s="129">
        <f t="shared" si="3"/>
        <v>4.9081667714349998E-2</v>
      </c>
      <c r="I34" s="129">
        <f t="shared" si="3"/>
        <v>4.8691810806749683E-2</v>
      </c>
      <c r="J34" s="129">
        <f t="shared" si="3"/>
        <v>4.6846045534150609E-2</v>
      </c>
      <c r="K34" s="129">
        <f t="shared" si="3"/>
        <v>4.5953062862634529E-2</v>
      </c>
      <c r="L34" s="129">
        <f t="shared" si="3"/>
        <v>4.4223338800470011E-2</v>
      </c>
      <c r="M34" s="129">
        <f t="shared" si="3"/>
        <v>4.2493614738305485E-2</v>
      </c>
      <c r="N34" s="129">
        <f t="shared" si="3"/>
        <v>4.076389067614096E-2</v>
      </c>
      <c r="O34" s="129">
        <f t="shared" si="3"/>
        <v>3.9034166613976434E-2</v>
      </c>
      <c r="P34" s="129">
        <f t="shared" si="3"/>
        <v>3.8746166474676866E-2</v>
      </c>
      <c r="Q34" s="129">
        <f t="shared" si="3"/>
        <v>3.8458166335377277E-2</v>
      </c>
      <c r="R34" s="129">
        <f t="shared" si="4"/>
        <v>3.8170166196077708E-2</v>
      </c>
      <c r="S34" s="129">
        <f t="shared" si="4"/>
        <v>3.7882166056778126E-2</v>
      </c>
      <c r="T34" s="129">
        <f t="shared" si="4"/>
        <v>3.7594165917478543E-2</v>
      </c>
      <c r="U34" s="129">
        <f t="shared" si="4"/>
        <v>3.7306165778178975E-2</v>
      </c>
      <c r="V34" s="129">
        <f t="shared" si="4"/>
        <v>3.7018165638879399E-2</v>
      </c>
      <c r="W34" s="129">
        <f t="shared" si="4"/>
        <v>3.6730165499579824E-2</v>
      </c>
      <c r="X34" s="129">
        <f t="shared" si="4"/>
        <v>3.6442165360280249E-2</v>
      </c>
      <c r="Y34" s="129">
        <f t="shared" si="4"/>
        <v>3.6154165220980666E-2</v>
      </c>
      <c r="Z34" s="129">
        <f t="shared" si="4"/>
        <v>3.5866165081681098E-2</v>
      </c>
      <c r="AA34" s="129">
        <f t="shared" si="4"/>
        <v>3.5578164942381516E-2</v>
      </c>
      <c r="AB34" s="129">
        <f t="shared" si="4"/>
        <v>3.5290164803081933E-2</v>
      </c>
      <c r="AC34" s="129">
        <f t="shared" si="4"/>
        <v>3.5002164663782358E-2</v>
      </c>
      <c r="AD34" s="129">
        <f t="shared" si="4"/>
        <v>3.4714164524482782E-2</v>
      </c>
      <c r="AE34" s="129">
        <f t="shared" si="4"/>
        <v>3.4426164385183207E-2</v>
      </c>
      <c r="AF34" s="129">
        <f t="shared" si="4"/>
        <v>3.4138164245883632E-2</v>
      </c>
    </row>
    <row r="35" spans="2:32" hidden="1">
      <c r="B35" s="3"/>
      <c r="C35" s="56"/>
      <c r="D35" s="755"/>
      <c r="E35" s="22" t="s">
        <v>105</v>
      </c>
      <c r="F35" s="24" t="s">
        <v>32</v>
      </c>
      <c r="G35" s="710">
        <f>'Tekniske data'!$W$17</f>
        <v>56.95</v>
      </c>
      <c r="H35" s="129">
        <f t="shared" si="3"/>
        <v>54.807862281024171</v>
      </c>
      <c r="I35" s="129">
        <f t="shared" si="3"/>
        <v>54.372522067537155</v>
      </c>
      <c r="J35" s="129">
        <f t="shared" si="3"/>
        <v>52.311417513134849</v>
      </c>
      <c r="K35" s="129">
        <f t="shared" si="3"/>
        <v>51.314253529941901</v>
      </c>
      <c r="L35" s="129">
        <f t="shared" si="3"/>
        <v>49.382728327191515</v>
      </c>
      <c r="M35" s="129">
        <f t="shared" si="3"/>
        <v>47.451203124441129</v>
      </c>
      <c r="N35" s="129">
        <f t="shared" si="3"/>
        <v>45.51967792169075</v>
      </c>
      <c r="O35" s="129">
        <f t="shared" si="3"/>
        <v>43.588152718940357</v>
      </c>
      <c r="P35" s="129">
        <f t="shared" si="3"/>
        <v>43.266552563389169</v>
      </c>
      <c r="Q35" s="129">
        <f t="shared" si="3"/>
        <v>42.944952407837967</v>
      </c>
      <c r="R35" s="129">
        <f t="shared" si="4"/>
        <v>42.623352252286779</v>
      </c>
      <c r="S35" s="129">
        <f t="shared" si="4"/>
        <v>42.301752096735584</v>
      </c>
      <c r="T35" s="129">
        <f t="shared" si="4"/>
        <v>41.980151941184381</v>
      </c>
      <c r="U35" s="129">
        <f t="shared" si="4"/>
        <v>41.658551785633193</v>
      </c>
      <c r="V35" s="129">
        <f t="shared" si="4"/>
        <v>41.336951630081998</v>
      </c>
      <c r="W35" s="129">
        <f t="shared" si="4"/>
        <v>41.01535147453081</v>
      </c>
      <c r="X35" s="129">
        <f t="shared" si="4"/>
        <v>40.693751318979615</v>
      </c>
      <c r="Y35" s="129">
        <f t="shared" si="4"/>
        <v>40.37215116342842</v>
      </c>
      <c r="Z35" s="129">
        <f t="shared" si="4"/>
        <v>40.050551007877232</v>
      </c>
      <c r="AA35" s="129">
        <f t="shared" si="4"/>
        <v>39.72895085232603</v>
      </c>
      <c r="AB35" s="129">
        <f t="shared" si="4"/>
        <v>39.407350696774827</v>
      </c>
      <c r="AC35" s="129">
        <f t="shared" si="4"/>
        <v>39.085750541223639</v>
      </c>
      <c r="AD35" s="129">
        <f t="shared" si="4"/>
        <v>38.764150385672444</v>
      </c>
      <c r="AE35" s="129">
        <f t="shared" si="4"/>
        <v>38.442550230121249</v>
      </c>
      <c r="AF35" s="129">
        <f t="shared" si="4"/>
        <v>38.120950074570061</v>
      </c>
    </row>
    <row r="36" spans="2:32" hidden="1">
      <c r="B36" s="3"/>
      <c r="C36" s="56"/>
      <c r="D36" s="755"/>
      <c r="E36" s="22" t="s">
        <v>33</v>
      </c>
      <c r="F36" s="24" t="s">
        <v>110</v>
      </c>
      <c r="G36" s="710">
        <f>'Tekniske data'!$X$17</f>
        <v>1.7</v>
      </c>
      <c r="H36" s="129">
        <f t="shared" si="3"/>
        <v>1.6360555904783332</v>
      </c>
      <c r="I36" s="129">
        <f t="shared" si="3"/>
        <v>1.6230603602249896</v>
      </c>
      <c r="J36" s="129">
        <f t="shared" si="3"/>
        <v>1.5615348511383538</v>
      </c>
      <c r="K36" s="129">
        <f t="shared" si="3"/>
        <v>1.5317687620878178</v>
      </c>
      <c r="L36" s="129">
        <f t="shared" si="3"/>
        <v>1.4741112933490004</v>
      </c>
      <c r="M36" s="129">
        <f t="shared" si="3"/>
        <v>1.4164538246101828</v>
      </c>
      <c r="N36" s="129">
        <f t="shared" si="3"/>
        <v>1.3587963558713654</v>
      </c>
      <c r="O36" s="129">
        <f t="shared" si="3"/>
        <v>1.301138887132548</v>
      </c>
      <c r="P36" s="129">
        <f t="shared" si="3"/>
        <v>1.2915388824892289</v>
      </c>
      <c r="Q36" s="129">
        <f t="shared" si="3"/>
        <v>1.2819388778459093</v>
      </c>
      <c r="R36" s="129">
        <f t="shared" si="4"/>
        <v>1.2723388732025902</v>
      </c>
      <c r="S36" s="129">
        <f t="shared" si="4"/>
        <v>1.2627388685592711</v>
      </c>
      <c r="T36" s="129">
        <f t="shared" si="4"/>
        <v>1.2531388639159515</v>
      </c>
      <c r="U36" s="129">
        <f t="shared" si="4"/>
        <v>1.2435388592726326</v>
      </c>
      <c r="V36" s="129">
        <f t="shared" si="4"/>
        <v>1.2339388546293133</v>
      </c>
      <c r="W36" s="129">
        <f t="shared" si="4"/>
        <v>1.2243388499859942</v>
      </c>
      <c r="X36" s="129">
        <f t="shared" si="4"/>
        <v>1.2147388453426751</v>
      </c>
      <c r="Y36" s="129">
        <f t="shared" si="4"/>
        <v>1.2051388406993557</v>
      </c>
      <c r="Z36" s="129">
        <f t="shared" si="4"/>
        <v>1.1955388360560366</v>
      </c>
      <c r="AA36" s="129">
        <f t="shared" si="4"/>
        <v>1.1859388314127173</v>
      </c>
      <c r="AB36" s="129">
        <f t="shared" si="4"/>
        <v>1.1763388267693979</v>
      </c>
      <c r="AC36" s="129">
        <f t="shared" si="4"/>
        <v>1.1667388221260788</v>
      </c>
      <c r="AD36" s="129">
        <f t="shared" si="4"/>
        <v>1.1571388174827595</v>
      </c>
      <c r="AE36" s="129">
        <f t="shared" si="4"/>
        <v>1.1475388128394401</v>
      </c>
      <c r="AF36" s="129">
        <f t="shared" si="4"/>
        <v>1.137938808196121</v>
      </c>
    </row>
    <row r="37" spans="2:32" hidden="1">
      <c r="B37" s="3"/>
      <c r="C37" s="56"/>
      <c r="D37" s="755"/>
      <c r="E37" s="22" t="s">
        <v>34</v>
      </c>
      <c r="F37" s="24" t="s">
        <v>110</v>
      </c>
      <c r="G37" s="710">
        <f>'Tekniske data'!$Y$17</f>
        <v>1</v>
      </c>
      <c r="H37" s="129">
        <f t="shared" si="3"/>
        <v>0.96238564145784311</v>
      </c>
      <c r="I37" s="129">
        <f t="shared" si="3"/>
        <v>0.95474138836764089</v>
      </c>
      <c r="J37" s="129">
        <f t="shared" si="3"/>
        <v>0.91854991243432571</v>
      </c>
      <c r="K37" s="129">
        <f t="shared" si="3"/>
        <v>0.90104044828695162</v>
      </c>
      <c r="L37" s="129">
        <f t="shared" si="3"/>
        <v>0.86712429020529436</v>
      </c>
      <c r="M37" s="129">
        <f t="shared" si="3"/>
        <v>0.83320813212363698</v>
      </c>
      <c r="N37" s="129">
        <f t="shared" si="3"/>
        <v>0.79929197404197971</v>
      </c>
      <c r="O37" s="129">
        <f t="shared" si="3"/>
        <v>0.76537581596032234</v>
      </c>
      <c r="P37" s="129">
        <f t="shared" si="3"/>
        <v>0.75972875440542875</v>
      </c>
      <c r="Q37" s="129">
        <f t="shared" si="3"/>
        <v>0.75408169285053495</v>
      </c>
      <c r="R37" s="129">
        <f t="shared" si="4"/>
        <v>0.74843463129564136</v>
      </c>
      <c r="S37" s="129">
        <f t="shared" si="4"/>
        <v>0.74278756974074767</v>
      </c>
      <c r="T37" s="129">
        <f t="shared" si="4"/>
        <v>0.73714050818585386</v>
      </c>
      <c r="U37" s="129">
        <f t="shared" si="4"/>
        <v>0.73149344663096039</v>
      </c>
      <c r="V37" s="129">
        <f t="shared" si="4"/>
        <v>0.72584638507606669</v>
      </c>
      <c r="W37" s="129">
        <f t="shared" si="4"/>
        <v>0.72019932352117311</v>
      </c>
      <c r="X37" s="129">
        <f t="shared" si="4"/>
        <v>0.71455226196627941</v>
      </c>
      <c r="Y37" s="129">
        <f t="shared" si="4"/>
        <v>0.70890520041138572</v>
      </c>
      <c r="Z37" s="129">
        <f t="shared" si="4"/>
        <v>0.70325813885649213</v>
      </c>
      <c r="AA37" s="129">
        <f t="shared" si="4"/>
        <v>0.69761107730159844</v>
      </c>
      <c r="AB37" s="129">
        <f t="shared" si="4"/>
        <v>0.69196401574670463</v>
      </c>
      <c r="AC37" s="129">
        <f t="shared" si="4"/>
        <v>0.68631695419181105</v>
      </c>
      <c r="AD37" s="129">
        <f t="shared" si="4"/>
        <v>0.68066989263691735</v>
      </c>
      <c r="AE37" s="129">
        <f t="shared" si="4"/>
        <v>0.67502283108202366</v>
      </c>
      <c r="AF37" s="129">
        <f t="shared" si="4"/>
        <v>0.66937576952713007</v>
      </c>
    </row>
    <row r="38" spans="2:32" hidden="1">
      <c r="B38" s="3"/>
      <c r="C38" s="32"/>
      <c r="D38" s="32"/>
      <c r="E38" s="25"/>
      <c r="F38" s="25"/>
      <c r="G38" s="76"/>
      <c r="H38" s="90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</row>
    <row r="39" spans="2:32" hidden="1">
      <c r="B39" s="3"/>
      <c r="C39" s="756" t="s">
        <v>35</v>
      </c>
      <c r="D39" s="31"/>
      <c r="E39" s="41" t="s">
        <v>41</v>
      </c>
      <c r="F39" s="41" t="s">
        <v>42</v>
      </c>
      <c r="G39" s="75"/>
      <c r="H39" s="87">
        <f>HLOOKUP($G$21&amp;"-"&amp;$E$10,'Brændsels- og elpriser'!$E$13:$AG$39,MATCH(H16,'Brændsels- og elpriser'!$D$13:$D$39,0),FALSE)*'Brændsels- og elpriser'!$H$9</f>
        <v>38.6</v>
      </c>
      <c r="I39" s="94">
        <f>HLOOKUP($G$21&amp;"-"&amp;$E$10,'Brændsels- og elpriser'!$E$13:$AG$39,MATCH(I16,'Brændsels- og elpriser'!$D$13:$D$39,0),FALSE)*'Brændsels- og elpriser'!$H$9</f>
        <v>39.200000000000003</v>
      </c>
      <c r="J39" s="94">
        <f>HLOOKUP($G$21&amp;"-"&amp;$E$10,'Brændsels- og elpriser'!$E$13:$AG$39,MATCH(J16,'Brændsels- og elpriser'!$D$13:$D$39,0),FALSE)*'Brændsels- og elpriser'!$H$9</f>
        <v>51.656241947308949</v>
      </c>
      <c r="K39" s="94">
        <f>HLOOKUP($G$21&amp;"-"&amp;$E$10,'Brændsels- og elpriser'!$E$13:$AG$39,MATCH(K16,'Brændsels- og elpriser'!$D$13:$D$39,0),FALSE)*'Brændsels- og elpriser'!$H$9</f>
        <v>64.598429169022893</v>
      </c>
      <c r="L39" s="94">
        <f>HLOOKUP($G$21&amp;"-"&amp;$E$10,'Brændsels- og elpriser'!$E$13:$AG$39,MATCH(L16,'Brændsels- og elpriser'!$D$13:$D$39,0),FALSE)*'Brændsels- og elpriser'!$H$9</f>
        <v>62.348232685682859</v>
      </c>
      <c r="M39" s="94">
        <f>HLOOKUP($G$21&amp;"-"&amp;$E$10,'Brændsels- og elpriser'!$E$13:$AG$39,MATCH(M16,'Brændsels- og elpriser'!$D$13:$D$39,0),FALSE)*'Brændsels- og elpriser'!$H$9</f>
        <v>59.152528516424752</v>
      </c>
      <c r="N39" s="94">
        <f>HLOOKUP($G$21&amp;"-"&amp;$E$10,'Brændsels- og elpriser'!$E$13:$AG$39,MATCH(N16,'Brændsels- og elpriser'!$D$13:$D$39,0),FALSE)*'Brændsels- og elpriser'!$H$9</f>
        <v>62.073806761634856</v>
      </c>
      <c r="O39" s="94">
        <f>HLOOKUP($G$21&amp;"-"&amp;$E$10,'Brændsels- og elpriser'!$E$13:$AG$39,MATCH(O16,'Brændsels- og elpriser'!$D$13:$D$39,0),FALSE)*'Brændsels- og elpriser'!$H$9</f>
        <v>66.04834684010217</v>
      </c>
      <c r="P39" s="94">
        <f>HLOOKUP($G$21&amp;"-"&amp;$E$10,'Brændsels- og elpriser'!$E$13:$AG$39,MATCH(P16,'Brændsels- og elpriser'!$D$13:$D$39,0),FALSE)*'Brændsels- og elpriser'!$H$9</f>
        <v>67.212355308449858</v>
      </c>
      <c r="Q39" s="94">
        <f>HLOOKUP($G$21&amp;"-"&amp;$E$10,'Brændsels- og elpriser'!$E$13:$AG$39,MATCH(Q16,'Brændsels- og elpriser'!$D$13:$D$39,0),FALSE)*'Brændsels- og elpriser'!$H$9</f>
        <v>68.323885142232001</v>
      </c>
      <c r="R39" s="94">
        <f>HLOOKUP($G$21&amp;"-"&amp;$E$10,'Brændsels- og elpriser'!$E$13:$AG$39,MATCH(R16,'Brændsels- og elpriser'!$D$13:$D$39,0),FALSE)*'Brændsels- og elpriser'!$H$9</f>
        <v>69.555685032896761</v>
      </c>
      <c r="S39" s="94">
        <f>HLOOKUP($G$21&amp;"-"&amp;$E$10,'Brændsels- og elpriser'!$E$13:$AG$39,MATCH(S16,'Brændsels- og elpriser'!$D$13:$D$39,0),FALSE)*'Brændsels- og elpriser'!$H$9</f>
        <v>70.735160649571199</v>
      </c>
      <c r="T39" s="94">
        <f>HLOOKUP($G$21&amp;"-"&amp;$E$10,'Brændsels- og elpriser'!$E$13:$AG$39,MATCH(T16,'Brændsels- og elpriser'!$D$13:$D$39,0),FALSE)*'Brændsels- og elpriser'!$H$9</f>
        <v>71.848185065740054</v>
      </c>
      <c r="U39" s="94">
        <f>HLOOKUP($G$21&amp;"-"&amp;$E$10,'Brændsels- og elpriser'!$E$13:$AG$39,MATCH(U16,'Brændsels- og elpriser'!$D$13:$D$39,0),FALSE)*'Brændsels- og elpriser'!$H$9</f>
        <v>72.918711560687044</v>
      </c>
      <c r="V39" s="94">
        <f>HLOOKUP($G$21&amp;"-"&amp;$E$10,'Brændsels- og elpriser'!$E$13:$AG$39,MATCH(V16,'Brændsels- og elpriser'!$D$13:$D$39,0),FALSE)*'Brændsels- og elpriser'!$H$9</f>
        <v>73.915631916477096</v>
      </c>
      <c r="W39" s="94">
        <f>HLOOKUP($G$21&amp;"-"&amp;$E$10,'Brændsels- og elpriser'!$E$13:$AG$39,MATCH(W16,'Brændsels- og elpriser'!$D$13:$D$39,0),FALSE)*'Brændsels- og elpriser'!$H$9</f>
        <v>75.213433116751247</v>
      </c>
      <c r="X39" s="94">
        <f>HLOOKUP($G$21&amp;"-"&amp;$E$10,'Brændsels- og elpriser'!$E$13:$AG$39,MATCH(X16,'Brændsels- og elpriser'!$D$13:$D$39,0),FALSE)*'Brændsels- og elpriser'!$H$9</f>
        <v>76.458627399458351</v>
      </c>
      <c r="Y39" s="94">
        <f>HLOOKUP($G$21&amp;"-"&amp;$E$10,'Brændsels- og elpriser'!$E$13:$AG$39,MATCH(Y16,'Brændsels- og elpriser'!$D$13:$D$39,0),FALSE)*'Brændsels- og elpriser'!$H$9</f>
        <v>77.670791649247803</v>
      </c>
      <c r="Z39" s="94">
        <f>HLOOKUP($G$21&amp;"-"&amp;$E$10,'Brændsels- og elpriser'!$E$13:$AG$39,MATCH(Z16,'Brændsels- og elpriser'!$D$13:$D$39,0),FALSE)*'Brændsels- og elpriser'!$H$9</f>
        <v>78.833623843423609</v>
      </c>
      <c r="AA39" s="94">
        <f>HLOOKUP($G$21&amp;"-"&amp;$E$10,'Brændsels- og elpriser'!$E$13:$AG$39,MATCH(AA16,'Brændsels- og elpriser'!$D$13:$D$39,0),FALSE)*'Brændsels- og elpriser'!$H$9</f>
        <v>79.970464405009153</v>
      </c>
      <c r="AB39" s="94">
        <f>HLOOKUP($G$21&amp;"-"&amp;$E$10,'Brændsels- og elpriser'!$E$13:$AG$39,MATCH(AB16,'Brændsels- og elpriser'!$D$13:$D$39,0),FALSE)*'Brændsels- og elpriser'!$H$9</f>
        <v>81.559013531541424</v>
      </c>
      <c r="AC39" s="94">
        <f>HLOOKUP($G$21&amp;"-"&amp;$E$10,'Brændsels- og elpriser'!$E$13:$AG$39,MATCH(AC16,'Brændsels- og elpriser'!$D$13:$D$39,0),FALSE)*'Brændsels- og elpriser'!$H$9</f>
        <v>82.418628258512612</v>
      </c>
      <c r="AD39" s="94">
        <f>HLOOKUP($G$21&amp;"-"&amp;$E$10,'Brændsels- og elpriser'!$E$13:$AG$39,MATCH(AD16,'Brændsels- og elpriser'!$D$13:$D$39,0),FALSE)*'Brændsels- og elpriser'!$H$9</f>
        <v>83.230901900575191</v>
      </c>
      <c r="AE39" s="94">
        <f>HLOOKUP($G$21&amp;"-"&amp;$E$10,'Brændsels- og elpriser'!$E$13:$AG$39,MATCH(AE16,'Brændsels- og elpriser'!$D$13:$D$39,0),FALSE)*'Brændsels- og elpriser'!$H$9</f>
        <v>84.017496041044708</v>
      </c>
      <c r="AF39" s="94">
        <f>HLOOKUP($G$21&amp;"-"&amp;$E$10,'Brændsels- og elpriser'!$E$13:$AG$39,MATCH(AF16,'Brændsels- og elpriser'!$D$13:$D$39,0),FALSE)*'Brændsels- og elpriser'!$H$9</f>
        <v>84.765483870530616</v>
      </c>
    </row>
    <row r="40" spans="2:32" hidden="1">
      <c r="B40" s="3"/>
      <c r="C40" s="756"/>
      <c r="D40" s="31"/>
      <c r="E40" s="41" t="s">
        <v>61</v>
      </c>
      <c r="F40" s="41" t="s">
        <v>365</v>
      </c>
      <c r="G40" s="75"/>
      <c r="H40" s="91">
        <f>VLOOKUP($G$21,'Tilskud og afgifter'!$C$11:$AD$51,MATCH(H16,'Tilskud og afgifter'!$C$11:$AD$11,0),FALSE)/1.2</f>
        <v>56.461089379278555</v>
      </c>
      <c r="I40" s="93">
        <f>VLOOKUP($G$21,'Tilskud og afgifter'!$C$11:$AD$51,MATCH(I16,'Tilskud og afgifter'!$C$11:$AD$11,0),FALSE)/1.2</f>
        <v>56.461089379278555</v>
      </c>
      <c r="J40" s="93">
        <f>VLOOKUP($G$21,'Tilskud og afgifter'!$C$11:$AD$51,MATCH(J16,'Tilskud og afgifter'!$C$11:$AD$11,0),FALSE)/1.2</f>
        <v>56.461089379278555</v>
      </c>
      <c r="K40" s="93">
        <f>VLOOKUP($G$21,'Tilskud og afgifter'!$C$11:$AD$51,MATCH(K16,'Tilskud og afgifter'!$C$11:$AD$11,0),FALSE)/1.2</f>
        <v>56.461089379278555</v>
      </c>
      <c r="L40" s="93">
        <f>VLOOKUP($G$21,'Tilskud og afgifter'!$C$11:$AD$51,MATCH(L16,'Tilskud og afgifter'!$C$11:$AD$11,0),FALSE)/1.2</f>
        <v>56.461089379278555</v>
      </c>
      <c r="M40" s="93">
        <f>VLOOKUP($G$21,'Tilskud og afgifter'!$C$11:$AD$51,MATCH(M16,'Tilskud og afgifter'!$C$11:$AD$11,0),FALSE)/1.2</f>
        <v>56.461089379278555</v>
      </c>
      <c r="N40" s="93">
        <f>VLOOKUP($G$21,'Tilskud og afgifter'!$C$11:$AD$51,MATCH(N16,'Tilskud og afgifter'!$C$11:$AD$11,0),FALSE)/1.2</f>
        <v>56.461089379278555</v>
      </c>
      <c r="O40" s="93">
        <f>VLOOKUP($G$21,'Tilskud og afgifter'!$C$11:$AD$51,MATCH(O16,'Tilskud og afgifter'!$C$11:$AD$11,0),FALSE)/1.2</f>
        <v>56.461089379278555</v>
      </c>
      <c r="P40" s="93">
        <f>VLOOKUP($G$21,'Tilskud og afgifter'!$C$11:$AD$51,MATCH(P16,'Tilskud og afgifter'!$C$11:$AD$11,0),FALSE)/1.2</f>
        <v>56.461089379278555</v>
      </c>
      <c r="Q40" s="93">
        <f>VLOOKUP($G$21,'Tilskud og afgifter'!$C$11:$AD$51,MATCH(Q16,'Tilskud og afgifter'!$C$11:$AD$11,0),FALSE)/1.2</f>
        <v>56.461089379278555</v>
      </c>
      <c r="R40" s="93">
        <f>VLOOKUP($G$21,'Tilskud og afgifter'!$C$11:$AD$51,MATCH(R16,'Tilskud og afgifter'!$C$11:$AD$11,0),FALSE)/1.2</f>
        <v>56.461089379278555</v>
      </c>
      <c r="S40" s="93">
        <f>VLOOKUP($G$21,'Tilskud og afgifter'!$C$11:$AD$51,MATCH(S16,'Tilskud og afgifter'!$C$11:$AD$11,0),FALSE)/1.2</f>
        <v>56.461089379278555</v>
      </c>
      <c r="T40" s="93">
        <f>VLOOKUP($G$21,'Tilskud og afgifter'!$C$11:$AD$51,MATCH(T16,'Tilskud og afgifter'!$C$11:$AD$11,0),FALSE)/1.2</f>
        <v>56.461089379278555</v>
      </c>
      <c r="U40" s="93">
        <f>VLOOKUP($G$21,'Tilskud og afgifter'!$C$11:$AD$51,MATCH(U16,'Tilskud og afgifter'!$C$11:$AD$11,0),FALSE)/1.2</f>
        <v>56.461089379278555</v>
      </c>
      <c r="V40" s="93">
        <f>VLOOKUP($G$21,'Tilskud og afgifter'!$C$11:$AD$51,MATCH(V16,'Tilskud og afgifter'!$C$11:$AD$11,0),FALSE)/1.2</f>
        <v>56.461089379278555</v>
      </c>
      <c r="W40" s="93">
        <f>VLOOKUP($G$21,'Tilskud og afgifter'!$C$11:$AD$51,MATCH(W16,'Tilskud og afgifter'!$C$11:$AD$11,0),FALSE)/1.2</f>
        <v>56.461089379278555</v>
      </c>
      <c r="X40" s="93">
        <f>VLOOKUP($G$21,'Tilskud og afgifter'!$C$11:$AD$51,MATCH(X16,'Tilskud og afgifter'!$C$11:$AD$11,0),FALSE)/1.2</f>
        <v>56.461089379278555</v>
      </c>
      <c r="Y40" s="93">
        <f>VLOOKUP($G$21,'Tilskud og afgifter'!$C$11:$AD$51,MATCH(Y16,'Tilskud og afgifter'!$C$11:$AD$11,0),FALSE)/1.2</f>
        <v>56.461089379278555</v>
      </c>
      <c r="Z40" s="93">
        <f>VLOOKUP($G$21,'Tilskud og afgifter'!$C$11:$AD$51,MATCH(Z16,'Tilskud og afgifter'!$C$11:$AD$11,0),FALSE)/1.2</f>
        <v>56.461089379278555</v>
      </c>
      <c r="AA40" s="93">
        <f>VLOOKUP($G$21,'Tilskud og afgifter'!$C$11:$AD$51,MATCH(AA16,'Tilskud og afgifter'!$C$11:$AD$11,0),FALSE)/1.2</f>
        <v>56.461089379278555</v>
      </c>
      <c r="AB40" s="93">
        <f>VLOOKUP($G$21,'Tilskud og afgifter'!$C$11:$AD$51,MATCH(AB16,'Tilskud og afgifter'!$C$11:$AD$11,0),FALSE)/1.2</f>
        <v>56.461089379278555</v>
      </c>
      <c r="AC40" s="93">
        <f>VLOOKUP($G$21,'Tilskud og afgifter'!$C$11:$AD$51,MATCH(AC16,'Tilskud og afgifter'!$C$11:$AD$11,0),FALSE)/1.2</f>
        <v>56.461089379278555</v>
      </c>
      <c r="AD40" s="93">
        <f>VLOOKUP($G$21,'Tilskud og afgifter'!$C$11:$AD$51,MATCH(AD16,'Tilskud og afgifter'!$C$11:$AD$11,0),FALSE)/1.2</f>
        <v>56.461089379278555</v>
      </c>
      <c r="AE40" s="93">
        <f>VLOOKUP($G$21,'Tilskud og afgifter'!$C$11:$AD$51,MATCH(AE16,'Tilskud og afgifter'!$C$11:$AD$11,0),FALSE)/1.2</f>
        <v>56.461089379278555</v>
      </c>
      <c r="AF40" s="93">
        <f>VLOOKUP($G$21,'Tilskud og afgifter'!$C$11:$AD$51,MATCH(AF16,'Tilskud og afgifter'!$C$11:$AD$11,0),FALSE)/1.2</f>
        <v>56.461089379278555</v>
      </c>
    </row>
    <row r="41" spans="2:32" hidden="1">
      <c r="B41" s="3"/>
      <c r="C41" s="756"/>
      <c r="D41" s="757" t="s">
        <v>140</v>
      </c>
      <c r="E41" s="41" t="s">
        <v>258</v>
      </c>
      <c r="F41" s="41" t="s">
        <v>40</v>
      </c>
      <c r="G41" s="75"/>
      <c r="H41" s="95">
        <f>HLOOKUP($E$41&amp;"-"&amp;$E$10,'CO2-pris'!$D$12:$H$39,MATCH(H16,'CO2-pris'!$D$12:$D$39,0),FALSE)*'CO2-pris'!$F$9</f>
        <v>56.852071005917153</v>
      </c>
      <c r="I41" s="95">
        <f>HLOOKUP($E$41&amp;"-"&amp;$E$10,'CO2-pris'!$D$12:$H$39,MATCH(I16,'CO2-pris'!$D$12:$D$39,0),FALSE)*'CO2-pris'!$F$9</f>
        <v>42</v>
      </c>
      <c r="J41" s="95">
        <f>HLOOKUP($E$41&amp;"-"&amp;$E$10,'CO2-pris'!$D$12:$H$39,MATCH(J16,'CO2-pris'!$D$12:$D$39,0),FALSE)*'CO2-pris'!$F$9</f>
        <v>115.71673838405506</v>
      </c>
      <c r="K41" s="95">
        <f>HLOOKUP($E$41&amp;"-"&amp;$E$10,'CO2-pris'!$D$12:$H$39,MATCH(K16,'CO2-pris'!$D$12:$D$39,0),FALSE)*'CO2-pris'!$F$9</f>
        <v>195.74638834999999</v>
      </c>
      <c r="L41" s="95">
        <f>HLOOKUP($E$41&amp;"-"&amp;$E$10,'CO2-pris'!$D$12:$H$39,MATCH(L16,'CO2-pris'!$D$12:$D$39,0),FALSE)*'CO2-pris'!$F$9</f>
        <v>214.42575100000002</v>
      </c>
      <c r="M41" s="95">
        <f>HLOOKUP($E$41&amp;"-"&amp;$E$10,'CO2-pris'!$D$12:$H$39,MATCH(M16,'CO2-pris'!$D$12:$D$39,0),FALSE)*'CO2-pris'!$F$9</f>
        <v>220.80004550000001</v>
      </c>
      <c r="N41" s="95">
        <f>HLOOKUP($E$41&amp;"-"&amp;$E$10,'CO2-pris'!$D$12:$H$39,MATCH(N16,'CO2-pris'!$D$12:$D$39,0),FALSE)*'CO2-pris'!$F$9</f>
        <v>227.36394250000001</v>
      </c>
      <c r="O41" s="95">
        <f>HLOOKUP($E$41&amp;"-"&amp;$E$10,'CO2-pris'!$D$12:$H$39,MATCH(O16,'CO2-pris'!$D$12:$D$39,0),FALSE)*'CO2-pris'!$F$9</f>
        <v>234.12288050000001</v>
      </c>
      <c r="P41" s="95">
        <f>HLOOKUP($E$41&amp;"-"&amp;$E$10,'CO2-pris'!$D$12:$H$39,MATCH(P16,'CO2-pris'!$D$12:$D$39,0),FALSE)*'CO2-pris'!$F$9</f>
        <v>241.08274500000002</v>
      </c>
      <c r="Q41" s="95">
        <f>HLOOKUP($E$41&amp;"-"&amp;$E$10,'CO2-pris'!$D$12:$H$39,MATCH(Q16,'CO2-pris'!$D$12:$D$39,0),FALSE)*'CO2-pris'!$F$9</f>
        <v>248.24957050000003</v>
      </c>
      <c r="R41" s="95">
        <f>HLOOKUP($E$41&amp;"-"&amp;$E$10,'CO2-pris'!$D$12:$H$39,MATCH(R16,'CO2-pris'!$D$12:$D$39,0),FALSE)*'CO2-pris'!$F$9</f>
        <v>255.6293915</v>
      </c>
      <c r="S41" s="95">
        <f>HLOOKUP($E$41&amp;"-"&amp;$E$10,'CO2-pris'!$D$12:$H$39,MATCH(S16,'CO2-pris'!$D$12:$D$39,0),FALSE)*'CO2-pris'!$F$9</f>
        <v>263.22861500000005</v>
      </c>
      <c r="T41" s="95">
        <f>HLOOKUP($E$41&amp;"-"&amp;$E$10,'CO2-pris'!$D$12:$H$39,MATCH(T16,'CO2-pris'!$D$12:$D$39,0),FALSE)*'CO2-pris'!$F$9</f>
        <v>271.05372249999999</v>
      </c>
      <c r="U41" s="95">
        <f>HLOOKUP($E$41&amp;"-"&amp;$E$10,'CO2-pris'!$D$12:$H$39,MATCH(U16,'CO2-pris'!$D$12:$D$39,0),FALSE)*'CO2-pris'!$F$9</f>
        <v>279.11149349999999</v>
      </c>
      <c r="V41" s="95">
        <f>HLOOKUP($E$41&amp;"-"&amp;$E$10,'CO2-pris'!$D$12:$H$39,MATCH(V16,'CO2-pris'!$D$12:$D$39,0),FALSE)*'CO2-pris'!$F$9</f>
        <v>287.40878200000003</v>
      </c>
      <c r="W41" s="95">
        <f>HLOOKUP($E$41&amp;"-"&amp;$E$10,'CO2-pris'!$D$12:$H$39,MATCH(W16,'CO2-pris'!$D$12:$D$39,0),FALSE)*'CO2-pris'!$F$9</f>
        <v>295.95274000000001</v>
      </c>
      <c r="X41" s="95">
        <f>HLOOKUP($E$41&amp;"-"&amp;$E$10,'CO2-pris'!$D$12:$H$39,MATCH(X16,'CO2-pris'!$D$12:$D$39,0),FALSE)*'CO2-pris'!$F$9</f>
        <v>304.75066849999996</v>
      </c>
      <c r="Y41" s="95">
        <f>HLOOKUP($E$41&amp;"-"&amp;$E$10,'CO2-pris'!$D$12:$H$39,MATCH(Y16,'CO2-pris'!$D$12:$D$39,0),FALSE)*'CO2-pris'!$F$9</f>
        <v>313.81016649999998</v>
      </c>
      <c r="Z41" s="95">
        <f>HLOOKUP($E$41&amp;"-"&amp;$E$10,'CO2-pris'!$D$12:$H$39,MATCH(Z16,'CO2-pris'!$D$12:$D$39,0),FALSE)*'CO2-pris'!$F$9</f>
        <v>323.13898200000006</v>
      </c>
      <c r="AA41" s="95">
        <f>HLOOKUP($E$41&amp;"-"&amp;$E$10,'CO2-pris'!$D$12:$H$39,MATCH(AA16,'CO2-pris'!$D$12:$D$39,0),FALSE)*'CO2-pris'!$F$9</f>
        <v>332.74508650000001</v>
      </c>
      <c r="AB41" s="95">
        <f>HLOOKUP($E$41&amp;"-"&amp;$E$10,'CO2-pris'!$D$12:$H$39,MATCH(AB16,'CO2-pris'!$D$12:$D$39,0),FALSE)*'CO2-pris'!$F$9</f>
        <v>342.63674950000001</v>
      </c>
      <c r="AC41" s="95">
        <f>HLOOKUP($E$41&amp;"-"&amp;$E$10,'CO2-pris'!$D$12:$H$39,MATCH(AC16,'CO2-pris'!$D$12:$D$39,0),FALSE)*'CO2-pris'!$F$9</f>
        <v>352.82246399999997</v>
      </c>
      <c r="AD41" s="95">
        <f>HLOOKUP($E$41&amp;"-"&amp;$E$10,'CO2-pris'!$D$12:$H$39,MATCH(AD16,'CO2-pris'!$D$12:$D$39,0),FALSE)*'CO2-pris'!$F$9</f>
        <v>363.31102099999998</v>
      </c>
      <c r="AE41" s="95">
        <f>HLOOKUP($E$41&amp;"-"&amp;$E$10,'CO2-pris'!$D$12:$H$39,MATCH(AE16,'CO2-pris'!$D$12:$D$39,0),FALSE)*'CO2-pris'!$F$9</f>
        <v>374.11136049999999</v>
      </c>
      <c r="AF41" s="95">
        <f>HLOOKUP($E$41&amp;"-"&amp;$E$10,'CO2-pris'!$D$12:$H$39,MATCH(AF16,'CO2-pris'!$D$12:$D$39,0),FALSE)*'CO2-pris'!$F$9</f>
        <v>385.23279500000001</v>
      </c>
    </row>
    <row r="42" spans="2:32" hidden="1">
      <c r="B42" s="3"/>
      <c r="C42" s="756"/>
      <c r="D42" s="757"/>
      <c r="E42" s="41" t="s">
        <v>43</v>
      </c>
      <c r="F42" s="41" t="s">
        <v>44</v>
      </c>
      <c r="G42" s="75"/>
      <c r="H42" s="91">
        <f>H41*H35/1000</f>
        <v>3.1159404780833149</v>
      </c>
      <c r="I42" s="93">
        <f t="shared" ref="I42:AF42" si="5">I41*I35/1000</f>
        <v>2.2836459268365608</v>
      </c>
      <c r="J42" s="93">
        <f t="shared" si="5"/>
        <v>6.0533066148665009</v>
      </c>
      <c r="K42" s="93">
        <f t="shared" si="5"/>
        <v>10.044579799362365</v>
      </c>
      <c r="L42" s="93">
        <f t="shared" si="5"/>
        <v>10.588928607987015</v>
      </c>
      <c r="M42" s="93">
        <f t="shared" si="5"/>
        <v>10.477227808906344</v>
      </c>
      <c r="N42" s="93">
        <f t="shared" si="5"/>
        <v>10.349533433605815</v>
      </c>
      <c r="O42" s="93">
        <f t="shared" si="5"/>
        <v>10.204983870232223</v>
      </c>
      <c r="P42" s="93">
        <f t="shared" si="5"/>
        <v>10.430819258668647</v>
      </c>
      <c r="Q42" s="93">
        <f t="shared" si="5"/>
        <v>10.661065990388717</v>
      </c>
      <c r="R42" s="93">
        <f t="shared" si="5"/>
        <v>10.895781599942223</v>
      </c>
      <c r="S42" s="93">
        <f t="shared" si="5"/>
        <v>11.135031616497056</v>
      </c>
      <c r="T42" s="93">
        <f t="shared" si="5"/>
        <v>11.378876454773627</v>
      </c>
      <c r="U42" s="93">
        <f t="shared" si="5"/>
        <v>11.627380605935171</v>
      </c>
      <c r="V42" s="93">
        <f t="shared" si="5"/>
        <v>11.880602919594782</v>
      </c>
      <c r="W42" s="93">
        <f t="shared" si="5"/>
        <v>12.138605650950435</v>
      </c>
      <c r="X42" s="93">
        <f t="shared" si="5"/>
        <v>12.401447918231794</v>
      </c>
      <c r="Y42" s="93">
        <f t="shared" si="5"/>
        <v>12.669191478558639</v>
      </c>
      <c r="Z42" s="93">
        <f t="shared" si="5"/>
        <v>12.941894281224524</v>
      </c>
      <c r="AA42" s="93">
        <f t="shared" si="5"/>
        <v>13.219613187911474</v>
      </c>
      <c r="AB42" s="93">
        <f t="shared" si="5"/>
        <v>13.502406549149487</v>
      </c>
      <c r="AC42" s="93">
        <f t="shared" si="5"/>
        <v>13.790330813243855</v>
      </c>
      <c r="AD42" s="93">
        <f t="shared" si="5"/>
        <v>14.083443054816199</v>
      </c>
      <c r="AE42" s="93">
        <f t="shared" si="5"/>
        <v>14.381794767680249</v>
      </c>
      <c r="AF42" s="93">
        <f t="shared" si="5"/>
        <v>14.685440145282083</v>
      </c>
    </row>
    <row r="43" spans="2:32" ht="15" hidden="1" customHeight="1">
      <c r="B43" s="3"/>
      <c r="C43" s="756"/>
      <c r="D43" s="757"/>
      <c r="E43" s="41" t="s">
        <v>187</v>
      </c>
      <c r="F43" s="41" t="s">
        <v>44</v>
      </c>
      <c r="G43" s="75"/>
      <c r="H43" s="132">
        <f>H36*H41*L8/1000000</f>
        <v>2.2323155663880462E-3</v>
      </c>
      <c r="I43" s="148">
        <f>H43</f>
        <v>2.2323155663880462E-3</v>
      </c>
      <c r="J43" s="148">
        <f t="shared" ref="J43:Y45" si="6">I43</f>
        <v>2.2323155663880462E-3</v>
      </c>
      <c r="K43" s="148">
        <f t="shared" si="6"/>
        <v>2.2323155663880462E-3</v>
      </c>
      <c r="L43" s="148">
        <f t="shared" si="6"/>
        <v>2.2323155663880462E-3</v>
      </c>
      <c r="M43" s="148">
        <f t="shared" si="6"/>
        <v>2.2323155663880462E-3</v>
      </c>
      <c r="N43" s="148">
        <f t="shared" si="6"/>
        <v>2.2323155663880462E-3</v>
      </c>
      <c r="O43" s="148">
        <f t="shared" si="6"/>
        <v>2.2323155663880462E-3</v>
      </c>
      <c r="P43" s="148">
        <f t="shared" si="6"/>
        <v>2.2323155663880462E-3</v>
      </c>
      <c r="Q43" s="148">
        <f t="shared" si="6"/>
        <v>2.2323155663880462E-3</v>
      </c>
      <c r="R43" s="148">
        <f t="shared" si="6"/>
        <v>2.2323155663880462E-3</v>
      </c>
      <c r="S43" s="148">
        <f t="shared" si="6"/>
        <v>2.2323155663880462E-3</v>
      </c>
      <c r="T43" s="148">
        <f t="shared" si="6"/>
        <v>2.2323155663880462E-3</v>
      </c>
      <c r="U43" s="148">
        <f t="shared" si="6"/>
        <v>2.2323155663880462E-3</v>
      </c>
      <c r="V43" s="148">
        <f t="shared" si="6"/>
        <v>2.2323155663880462E-3</v>
      </c>
      <c r="W43" s="148">
        <f t="shared" si="6"/>
        <v>2.2323155663880462E-3</v>
      </c>
      <c r="X43" s="148">
        <f t="shared" si="6"/>
        <v>2.2323155663880462E-3</v>
      </c>
      <c r="Y43" s="148">
        <f t="shared" si="6"/>
        <v>2.2323155663880462E-3</v>
      </c>
      <c r="Z43" s="148">
        <f t="shared" ref="Z43:AF45" si="7">Y43</f>
        <v>2.2323155663880462E-3</v>
      </c>
      <c r="AA43" s="148">
        <f t="shared" si="7"/>
        <v>2.2323155663880462E-3</v>
      </c>
      <c r="AB43" s="148">
        <f t="shared" si="7"/>
        <v>2.2323155663880462E-3</v>
      </c>
      <c r="AC43" s="148">
        <f t="shared" si="7"/>
        <v>2.2323155663880462E-3</v>
      </c>
      <c r="AD43" s="148">
        <f t="shared" si="7"/>
        <v>2.2323155663880462E-3</v>
      </c>
      <c r="AE43" s="148">
        <f t="shared" si="7"/>
        <v>2.2323155663880462E-3</v>
      </c>
      <c r="AF43" s="148">
        <f t="shared" si="7"/>
        <v>2.2323155663880462E-3</v>
      </c>
    </row>
    <row r="44" spans="2:32" hidden="1">
      <c r="B44" s="3"/>
      <c r="C44" s="756"/>
      <c r="D44" s="757"/>
      <c r="E44" s="41" t="s">
        <v>143</v>
      </c>
      <c r="F44" s="41" t="s">
        <v>44</v>
      </c>
      <c r="G44" s="75"/>
      <c r="H44" s="135">
        <f>H37/1000000*H41*M8</f>
        <v>1.6304657813324453E-2</v>
      </c>
      <c r="I44" s="93">
        <f>H44</f>
        <v>1.6304657813324453E-2</v>
      </c>
      <c r="J44" s="93">
        <f t="shared" si="6"/>
        <v>1.6304657813324453E-2</v>
      </c>
      <c r="K44" s="93">
        <f t="shared" si="6"/>
        <v>1.6304657813324453E-2</v>
      </c>
      <c r="L44" s="93">
        <f t="shared" si="6"/>
        <v>1.6304657813324453E-2</v>
      </c>
      <c r="M44" s="93">
        <f t="shared" si="6"/>
        <v>1.6304657813324453E-2</v>
      </c>
      <c r="N44" s="93">
        <f t="shared" si="6"/>
        <v>1.6304657813324453E-2</v>
      </c>
      <c r="O44" s="93">
        <f t="shared" si="6"/>
        <v>1.6304657813324453E-2</v>
      </c>
      <c r="P44" s="93">
        <f t="shared" si="6"/>
        <v>1.6304657813324453E-2</v>
      </c>
      <c r="Q44" s="93">
        <f t="shared" si="6"/>
        <v>1.6304657813324453E-2</v>
      </c>
      <c r="R44" s="93">
        <f t="shared" si="6"/>
        <v>1.6304657813324453E-2</v>
      </c>
      <c r="S44" s="93">
        <f t="shared" si="6"/>
        <v>1.6304657813324453E-2</v>
      </c>
      <c r="T44" s="93">
        <f t="shared" si="6"/>
        <v>1.6304657813324453E-2</v>
      </c>
      <c r="U44" s="93">
        <f t="shared" si="6"/>
        <v>1.6304657813324453E-2</v>
      </c>
      <c r="V44" s="93">
        <f t="shared" si="6"/>
        <v>1.6304657813324453E-2</v>
      </c>
      <c r="W44" s="93">
        <f t="shared" si="6"/>
        <v>1.6304657813324453E-2</v>
      </c>
      <c r="X44" s="93">
        <f t="shared" si="6"/>
        <v>1.6304657813324453E-2</v>
      </c>
      <c r="Y44" s="93">
        <f t="shared" si="6"/>
        <v>1.6304657813324453E-2</v>
      </c>
      <c r="Z44" s="93">
        <f t="shared" si="7"/>
        <v>1.6304657813324453E-2</v>
      </c>
      <c r="AA44" s="93">
        <f t="shared" si="7"/>
        <v>1.6304657813324453E-2</v>
      </c>
      <c r="AB44" s="93">
        <f t="shared" si="7"/>
        <v>1.6304657813324453E-2</v>
      </c>
      <c r="AC44" s="93">
        <f t="shared" si="7"/>
        <v>1.6304657813324453E-2</v>
      </c>
      <c r="AD44" s="93">
        <f t="shared" si="7"/>
        <v>1.6304657813324453E-2</v>
      </c>
      <c r="AE44" s="93">
        <f t="shared" si="7"/>
        <v>1.6304657813324453E-2</v>
      </c>
      <c r="AF44" s="93">
        <f t="shared" si="7"/>
        <v>1.6304657813324453E-2</v>
      </c>
    </row>
    <row r="45" spans="2:32" hidden="1">
      <c r="B45" s="3"/>
      <c r="C45" s="756"/>
      <c r="D45" s="757"/>
      <c r="E45" s="41" t="s">
        <v>106</v>
      </c>
      <c r="F45" s="41" t="s">
        <v>141</v>
      </c>
      <c r="G45" s="75"/>
      <c r="H45" s="91">
        <f>HLOOKUP(E45,'ENS fremskrivningsdata'!$M$11:$O$15,2,FALSE)</f>
        <v>19.823225972697561</v>
      </c>
      <c r="I45" s="53">
        <f>H45</f>
        <v>19.823225972697561</v>
      </c>
      <c r="J45" s="53">
        <f t="shared" si="6"/>
        <v>19.823225972697561</v>
      </c>
      <c r="K45" s="53">
        <f t="shared" si="6"/>
        <v>19.823225972697561</v>
      </c>
      <c r="L45" s="53">
        <f t="shared" si="6"/>
        <v>19.823225972697561</v>
      </c>
      <c r="M45" s="53">
        <f t="shared" si="6"/>
        <v>19.823225972697561</v>
      </c>
      <c r="N45" s="53">
        <f t="shared" si="6"/>
        <v>19.823225972697561</v>
      </c>
      <c r="O45" s="53">
        <f t="shared" si="6"/>
        <v>19.823225972697561</v>
      </c>
      <c r="P45" s="53">
        <f t="shared" si="6"/>
        <v>19.823225972697561</v>
      </c>
      <c r="Q45" s="53">
        <f t="shared" si="6"/>
        <v>19.823225972697561</v>
      </c>
      <c r="R45" s="53">
        <f t="shared" si="6"/>
        <v>19.823225972697561</v>
      </c>
      <c r="S45" s="53">
        <f t="shared" si="6"/>
        <v>19.823225972697561</v>
      </c>
      <c r="T45" s="53">
        <f t="shared" si="6"/>
        <v>19.823225972697561</v>
      </c>
      <c r="U45" s="53">
        <f t="shared" si="6"/>
        <v>19.823225972697561</v>
      </c>
      <c r="V45" s="53">
        <f t="shared" si="6"/>
        <v>19.823225972697561</v>
      </c>
      <c r="W45" s="53">
        <f t="shared" si="6"/>
        <v>19.823225972697561</v>
      </c>
      <c r="X45" s="53">
        <f t="shared" si="6"/>
        <v>19.823225972697561</v>
      </c>
      <c r="Y45" s="53">
        <f t="shared" si="6"/>
        <v>19.823225972697561</v>
      </c>
      <c r="Z45" s="53">
        <f t="shared" si="7"/>
        <v>19.823225972697561</v>
      </c>
      <c r="AA45" s="53">
        <f t="shared" si="7"/>
        <v>19.823225972697561</v>
      </c>
      <c r="AB45" s="53">
        <f t="shared" si="7"/>
        <v>19.823225972697561</v>
      </c>
      <c r="AC45" s="53">
        <f t="shared" si="7"/>
        <v>19.823225972697561</v>
      </c>
      <c r="AD45" s="53">
        <f t="shared" si="7"/>
        <v>19.823225972697561</v>
      </c>
      <c r="AE45" s="53">
        <f t="shared" si="7"/>
        <v>19.823225972697561</v>
      </c>
      <c r="AF45" s="53">
        <f t="shared" si="7"/>
        <v>19.823225972697561</v>
      </c>
    </row>
    <row r="46" spans="2:32" hidden="1">
      <c r="B46" s="3"/>
      <c r="C46" s="756"/>
      <c r="D46" s="757"/>
      <c r="E46" s="41" t="s">
        <v>186</v>
      </c>
      <c r="F46" s="41" t="s">
        <v>44</v>
      </c>
      <c r="G46" s="75"/>
      <c r="H46" s="135">
        <f>H45*H32/1000</f>
        <v>8.2033628587042783E-3</v>
      </c>
      <c r="I46" s="93">
        <f t="shared" ref="I46:AF46" si="8">I45*I32/1000</f>
        <v>8.138203343452461E-3</v>
      </c>
      <c r="J46" s="93">
        <f t="shared" si="8"/>
        <v>7.8297076669964927E-3</v>
      </c>
      <c r="K46" s="93">
        <f t="shared" si="8"/>
        <v>7.6804572192811695E-3</v>
      </c>
      <c r="L46" s="93">
        <f t="shared" si="8"/>
        <v>7.3913563229964464E-3</v>
      </c>
      <c r="M46" s="93">
        <f t="shared" si="8"/>
        <v>7.1022554267117233E-3</v>
      </c>
      <c r="N46" s="93">
        <f t="shared" si="8"/>
        <v>6.813154530427001E-3</v>
      </c>
      <c r="O46" s="93">
        <f t="shared" si="8"/>
        <v>6.5240536341422779E-3</v>
      </c>
      <c r="P46" s="93">
        <f t="shared" si="8"/>
        <v>6.4759181539099904E-3</v>
      </c>
      <c r="Q46" s="93">
        <f t="shared" si="8"/>
        <v>6.4277826736777021E-3</v>
      </c>
      <c r="R46" s="93">
        <f t="shared" si="8"/>
        <v>6.3796471934454146E-3</v>
      </c>
      <c r="S46" s="93">
        <f t="shared" si="8"/>
        <v>6.3315117132131263E-3</v>
      </c>
      <c r="T46" s="93">
        <f t="shared" si="8"/>
        <v>6.2833762329808371E-3</v>
      </c>
      <c r="U46" s="93">
        <f t="shared" si="8"/>
        <v>6.2352407527485514E-3</v>
      </c>
      <c r="V46" s="93">
        <f t="shared" si="8"/>
        <v>6.1871052725162639E-3</v>
      </c>
      <c r="W46" s="93">
        <f t="shared" si="8"/>
        <v>6.1389697922839765E-3</v>
      </c>
      <c r="X46" s="93">
        <f t="shared" si="8"/>
        <v>6.0908343120516881E-3</v>
      </c>
      <c r="Y46" s="93">
        <f t="shared" si="8"/>
        <v>6.0426988318194007E-3</v>
      </c>
      <c r="Z46" s="93">
        <f t="shared" si="8"/>
        <v>5.9945633515871132E-3</v>
      </c>
      <c r="AA46" s="93">
        <f t="shared" si="8"/>
        <v>5.9464278713548258E-3</v>
      </c>
      <c r="AB46" s="93">
        <f t="shared" si="8"/>
        <v>5.8982923911225374E-3</v>
      </c>
      <c r="AC46" s="93">
        <f t="shared" si="8"/>
        <v>5.8501569108902508E-3</v>
      </c>
      <c r="AD46" s="93">
        <f t="shared" si="8"/>
        <v>5.8020214306579625E-3</v>
      </c>
      <c r="AE46" s="93">
        <f t="shared" si="8"/>
        <v>5.7538859504256742E-3</v>
      </c>
      <c r="AF46" s="93">
        <f t="shared" si="8"/>
        <v>5.7057504701933876E-3</v>
      </c>
    </row>
    <row r="47" spans="2:32" hidden="1">
      <c r="B47" s="3"/>
      <c r="C47" s="756"/>
      <c r="D47" s="757"/>
      <c r="E47" s="41" t="s">
        <v>107</v>
      </c>
      <c r="F47" s="41" t="s">
        <v>141</v>
      </c>
      <c r="G47" s="75"/>
      <c r="H47" s="91">
        <f>HLOOKUP(E47,'ENS fremskrivningsdata'!$M$11:$O$15,2,FALSE)</f>
        <v>14.815253095384495</v>
      </c>
      <c r="I47" s="53">
        <f>H47</f>
        <v>14.815253095384495</v>
      </c>
      <c r="J47" s="53">
        <f t="shared" ref="J47:AF47" si="9">I47</f>
        <v>14.815253095384495</v>
      </c>
      <c r="K47" s="53">
        <f t="shared" si="9"/>
        <v>14.815253095384495</v>
      </c>
      <c r="L47" s="53">
        <f t="shared" si="9"/>
        <v>14.815253095384495</v>
      </c>
      <c r="M47" s="53">
        <f t="shared" si="9"/>
        <v>14.815253095384495</v>
      </c>
      <c r="N47" s="53">
        <f t="shared" si="9"/>
        <v>14.815253095384495</v>
      </c>
      <c r="O47" s="53">
        <f t="shared" si="9"/>
        <v>14.815253095384495</v>
      </c>
      <c r="P47" s="53">
        <f t="shared" si="9"/>
        <v>14.815253095384495</v>
      </c>
      <c r="Q47" s="53">
        <f t="shared" si="9"/>
        <v>14.815253095384495</v>
      </c>
      <c r="R47" s="53">
        <f t="shared" si="9"/>
        <v>14.815253095384495</v>
      </c>
      <c r="S47" s="53">
        <f t="shared" si="9"/>
        <v>14.815253095384495</v>
      </c>
      <c r="T47" s="53">
        <f t="shared" si="9"/>
        <v>14.815253095384495</v>
      </c>
      <c r="U47" s="53">
        <f t="shared" si="9"/>
        <v>14.815253095384495</v>
      </c>
      <c r="V47" s="53">
        <f t="shared" si="9"/>
        <v>14.815253095384495</v>
      </c>
      <c r="W47" s="53">
        <f t="shared" si="9"/>
        <v>14.815253095384495</v>
      </c>
      <c r="X47" s="53">
        <f t="shared" si="9"/>
        <v>14.815253095384495</v>
      </c>
      <c r="Y47" s="53">
        <f t="shared" si="9"/>
        <v>14.815253095384495</v>
      </c>
      <c r="Z47" s="53">
        <f t="shared" si="9"/>
        <v>14.815253095384495</v>
      </c>
      <c r="AA47" s="53">
        <f t="shared" si="9"/>
        <v>14.815253095384495</v>
      </c>
      <c r="AB47" s="53">
        <f t="shared" si="9"/>
        <v>14.815253095384495</v>
      </c>
      <c r="AC47" s="53">
        <f t="shared" si="9"/>
        <v>14.815253095384495</v>
      </c>
      <c r="AD47" s="53">
        <f t="shared" si="9"/>
        <v>14.815253095384495</v>
      </c>
      <c r="AE47" s="53">
        <f t="shared" si="9"/>
        <v>14.815253095384495</v>
      </c>
      <c r="AF47" s="53">
        <f t="shared" si="9"/>
        <v>14.815253095384495</v>
      </c>
    </row>
    <row r="48" spans="2:32" hidden="1">
      <c r="B48" s="3"/>
      <c r="C48" s="756"/>
      <c r="D48" s="757"/>
      <c r="E48" s="41" t="s">
        <v>185</v>
      </c>
      <c r="F48" s="41" t="s">
        <v>44</v>
      </c>
      <c r="G48" s="75"/>
      <c r="H48" s="91">
        <f>H47*H33/1000</f>
        <v>0.6843833689709713</v>
      </c>
      <c r="I48" s="93">
        <f t="shared" ref="I48:AF48" si="10">I47*I33/1000</f>
        <v>0.67894729484665839</v>
      </c>
      <c r="J48" s="93">
        <f t="shared" si="10"/>
        <v>0.65321037280597438</v>
      </c>
      <c r="K48" s="93">
        <f t="shared" si="10"/>
        <v>0.64075882994639488</v>
      </c>
      <c r="L48" s="93">
        <f t="shared" si="10"/>
        <v>0.61663995957825934</v>
      </c>
      <c r="M48" s="93">
        <f t="shared" si="10"/>
        <v>0.59252108921012381</v>
      </c>
      <c r="N48" s="93">
        <f t="shared" si="10"/>
        <v>0.56840221884198827</v>
      </c>
      <c r="O48" s="93">
        <f t="shared" si="10"/>
        <v>0.54428334847385285</v>
      </c>
      <c r="P48" s="93">
        <f t="shared" si="10"/>
        <v>0.54026754145716649</v>
      </c>
      <c r="Q48" s="93">
        <f t="shared" si="10"/>
        <v>0.53625173444048002</v>
      </c>
      <c r="R48" s="93">
        <f t="shared" si="10"/>
        <v>0.53223592742379389</v>
      </c>
      <c r="S48" s="93">
        <f t="shared" si="10"/>
        <v>0.52822012040710742</v>
      </c>
      <c r="T48" s="93">
        <f t="shared" si="10"/>
        <v>0.52420431339042106</v>
      </c>
      <c r="U48" s="93">
        <f t="shared" si="10"/>
        <v>0.52018850637373482</v>
      </c>
      <c r="V48" s="93">
        <f t="shared" si="10"/>
        <v>0.51617269935704846</v>
      </c>
      <c r="W48" s="93">
        <f t="shared" si="10"/>
        <v>0.51215689234036221</v>
      </c>
      <c r="X48" s="93">
        <f t="shared" si="10"/>
        <v>0.50814108532367586</v>
      </c>
      <c r="Y48" s="93">
        <f t="shared" si="10"/>
        <v>0.5041252783069895</v>
      </c>
      <c r="Z48" s="93">
        <f t="shared" si="10"/>
        <v>0.50010947129030325</v>
      </c>
      <c r="AA48" s="93">
        <f t="shared" si="10"/>
        <v>0.4960936642736169</v>
      </c>
      <c r="AB48" s="93">
        <f t="shared" si="10"/>
        <v>0.49207785725693043</v>
      </c>
      <c r="AC48" s="93">
        <f t="shared" si="10"/>
        <v>0.48806205024024424</v>
      </c>
      <c r="AD48" s="93">
        <f t="shared" si="10"/>
        <v>0.48404624322355788</v>
      </c>
      <c r="AE48" s="93">
        <f t="shared" si="10"/>
        <v>0.48003043620687147</v>
      </c>
      <c r="AF48" s="93">
        <f t="shared" si="10"/>
        <v>0.47601462919018522</v>
      </c>
    </row>
    <row r="49" spans="1:32" hidden="1">
      <c r="B49" s="3"/>
      <c r="C49" s="756"/>
      <c r="D49" s="757"/>
      <c r="E49" s="41" t="s">
        <v>108</v>
      </c>
      <c r="F49" s="41" t="s">
        <v>141</v>
      </c>
      <c r="G49" s="75"/>
      <c r="H49" s="91">
        <f>HLOOKUP(E49,'ENS fremskrivningsdata'!$M$11:$O$15,2,FALSE)</f>
        <v>47.106244877226054</v>
      </c>
      <c r="I49" s="93">
        <f>H49</f>
        <v>47.106244877226054</v>
      </c>
      <c r="J49" s="93">
        <f t="shared" ref="J49:Y50" si="11">I49</f>
        <v>47.106244877226054</v>
      </c>
      <c r="K49" s="93">
        <f t="shared" si="11"/>
        <v>47.106244877226054</v>
      </c>
      <c r="L49" s="93">
        <f t="shared" si="11"/>
        <v>47.106244877226054</v>
      </c>
      <c r="M49" s="93">
        <f t="shared" si="11"/>
        <v>47.106244877226054</v>
      </c>
      <c r="N49" s="93">
        <f t="shared" si="11"/>
        <v>47.106244877226054</v>
      </c>
      <c r="O49" s="93">
        <f t="shared" si="11"/>
        <v>47.106244877226054</v>
      </c>
      <c r="P49" s="93">
        <f t="shared" si="11"/>
        <v>47.106244877226054</v>
      </c>
      <c r="Q49" s="93">
        <f t="shared" si="11"/>
        <v>47.106244877226054</v>
      </c>
      <c r="R49" s="93">
        <f t="shared" si="11"/>
        <v>47.106244877226054</v>
      </c>
      <c r="S49" s="93">
        <f t="shared" si="11"/>
        <v>47.106244877226054</v>
      </c>
      <c r="T49" s="93">
        <f t="shared" si="11"/>
        <v>47.106244877226054</v>
      </c>
      <c r="U49" s="93">
        <f t="shared" si="11"/>
        <v>47.106244877226054</v>
      </c>
      <c r="V49" s="93">
        <f t="shared" si="11"/>
        <v>47.106244877226054</v>
      </c>
      <c r="W49" s="93">
        <f t="shared" si="11"/>
        <v>47.106244877226054</v>
      </c>
      <c r="X49" s="93">
        <f t="shared" si="11"/>
        <v>47.106244877226054</v>
      </c>
      <c r="Y49" s="93">
        <f t="shared" si="11"/>
        <v>47.106244877226054</v>
      </c>
      <c r="Z49" s="93">
        <f t="shared" ref="Z49:AF50" si="12">Y49</f>
        <v>47.106244877226054</v>
      </c>
      <c r="AA49" s="93">
        <f t="shared" si="12"/>
        <v>47.106244877226054</v>
      </c>
      <c r="AB49" s="93">
        <f t="shared" si="12"/>
        <v>47.106244877226054</v>
      </c>
      <c r="AC49" s="93">
        <f t="shared" si="12"/>
        <v>47.106244877226054</v>
      </c>
      <c r="AD49" s="93">
        <f t="shared" si="12"/>
        <v>47.106244877226054</v>
      </c>
      <c r="AE49" s="93">
        <f t="shared" si="12"/>
        <v>47.106244877226054</v>
      </c>
      <c r="AF49" s="93">
        <f t="shared" si="12"/>
        <v>47.106244877226054</v>
      </c>
    </row>
    <row r="50" spans="1:32" hidden="1">
      <c r="B50" s="3"/>
      <c r="C50" s="756"/>
      <c r="D50" s="757"/>
      <c r="E50" s="41" t="s">
        <v>184</v>
      </c>
      <c r="F50" s="41" t="s">
        <v>44</v>
      </c>
      <c r="G50" s="75"/>
      <c r="H50" s="135">
        <f>H34*H49/1000</f>
        <v>2.3120530583348111E-3</v>
      </c>
      <c r="I50" s="136">
        <f>H50</f>
        <v>2.3120530583348111E-3</v>
      </c>
      <c r="J50" s="136">
        <f t="shared" si="11"/>
        <v>2.3120530583348111E-3</v>
      </c>
      <c r="K50" s="136">
        <f t="shared" si="11"/>
        <v>2.3120530583348111E-3</v>
      </c>
      <c r="L50" s="136">
        <f t="shared" si="11"/>
        <v>2.3120530583348111E-3</v>
      </c>
      <c r="M50" s="136">
        <f t="shared" si="11"/>
        <v>2.3120530583348111E-3</v>
      </c>
      <c r="N50" s="136">
        <f t="shared" si="11"/>
        <v>2.3120530583348111E-3</v>
      </c>
      <c r="O50" s="136">
        <f t="shared" si="11"/>
        <v>2.3120530583348111E-3</v>
      </c>
      <c r="P50" s="136">
        <f t="shared" si="11"/>
        <v>2.3120530583348111E-3</v>
      </c>
      <c r="Q50" s="136">
        <f t="shared" si="11"/>
        <v>2.3120530583348111E-3</v>
      </c>
      <c r="R50" s="136">
        <f t="shared" si="11"/>
        <v>2.3120530583348111E-3</v>
      </c>
      <c r="S50" s="136">
        <f t="shared" si="11"/>
        <v>2.3120530583348111E-3</v>
      </c>
      <c r="T50" s="136">
        <f t="shared" si="11"/>
        <v>2.3120530583348111E-3</v>
      </c>
      <c r="U50" s="136">
        <f t="shared" si="11"/>
        <v>2.3120530583348111E-3</v>
      </c>
      <c r="V50" s="136">
        <f t="shared" si="11"/>
        <v>2.3120530583348111E-3</v>
      </c>
      <c r="W50" s="136">
        <f t="shared" si="11"/>
        <v>2.3120530583348111E-3</v>
      </c>
      <c r="X50" s="136">
        <f t="shared" si="11"/>
        <v>2.3120530583348111E-3</v>
      </c>
      <c r="Y50" s="136">
        <f t="shared" si="11"/>
        <v>2.3120530583348111E-3</v>
      </c>
      <c r="Z50" s="136">
        <f t="shared" si="12"/>
        <v>2.3120530583348111E-3</v>
      </c>
      <c r="AA50" s="136">
        <f t="shared" si="12"/>
        <v>2.3120530583348111E-3</v>
      </c>
      <c r="AB50" s="136">
        <f t="shared" si="12"/>
        <v>2.3120530583348111E-3</v>
      </c>
      <c r="AC50" s="136">
        <f t="shared" si="12"/>
        <v>2.3120530583348111E-3</v>
      </c>
      <c r="AD50" s="136">
        <f t="shared" si="12"/>
        <v>2.3120530583348111E-3</v>
      </c>
      <c r="AE50" s="136">
        <f t="shared" si="12"/>
        <v>2.3120530583348111E-3</v>
      </c>
      <c r="AF50" s="136">
        <f t="shared" si="12"/>
        <v>2.3120530583348111E-3</v>
      </c>
    </row>
    <row r="51" spans="1:32" hidden="1">
      <c r="B51" s="3"/>
      <c r="C51" s="756"/>
      <c r="D51" s="31"/>
      <c r="E51" s="41" t="s">
        <v>183</v>
      </c>
      <c r="F51" s="41" t="s">
        <v>52</v>
      </c>
      <c r="G51" s="75"/>
      <c r="H51" s="95">
        <f>HLOOKUP($E$51&amp;"-"&amp;$E$10,'Brændsels- og elpriser'!$E$13:$AH$39,MATCH(H16,'Brændsels- og elpriser'!$D$13:$D$39,0),FALSE)*'Brændsels- og elpriser'!$H$9</f>
        <v>189.96947704662099</v>
      </c>
      <c r="I51" s="95">
        <f>HLOOKUP($E$51&amp;"-"&amp;$E$10,'Brændsels- og elpriser'!$E$13:$AH$39,MATCH(I16,'Brændsels- og elpriser'!$D$13:$D$39,0),FALSE)*'Brændsels- og elpriser'!$H$9</f>
        <v>186.15240195629499</v>
      </c>
      <c r="J51" s="95">
        <f>HLOOKUP($E$51&amp;"-"&amp;$E$10,'Brændsels- og elpriser'!$E$13:$AH$39,MATCH(J16,'Brændsels- og elpriser'!$D$13:$D$39,0),FALSE)*'Brændsels- og elpriser'!$H$9</f>
        <v>266.20410988628601</v>
      </c>
      <c r="K51" s="95">
        <f>HLOOKUP($E$51&amp;"-"&amp;$E$10,'Brændsels- og elpriser'!$E$13:$AH$39,MATCH(K16,'Brændsels- og elpriser'!$D$13:$D$39,0),FALSE)*'Brændsels- og elpriser'!$H$9</f>
        <v>350</v>
      </c>
      <c r="L51" s="95">
        <f>HLOOKUP($E$51&amp;"-"&amp;$E$10,'Brændsels- og elpriser'!$E$13:$AH$39,MATCH(L16,'Brændsels- og elpriser'!$D$13:$D$39,0),FALSE)*'Brændsels- og elpriser'!$H$9</f>
        <v>370</v>
      </c>
      <c r="M51" s="95">
        <f>HLOOKUP($E$51&amp;"-"&amp;$E$10,'Brændsels- og elpriser'!$E$13:$AH$39,MATCH(M16,'Brændsels- og elpriser'!$D$13:$D$39,0),FALSE)*'Brændsels- og elpriser'!$H$9</f>
        <v>360</v>
      </c>
      <c r="N51" s="95">
        <f>HLOOKUP($E$51&amp;"-"&amp;$E$10,'Brændsels- og elpriser'!$E$13:$AH$39,MATCH(N16,'Brændsels- og elpriser'!$D$13:$D$39,0),FALSE)*'Brændsels- og elpriser'!$H$9</f>
        <v>360</v>
      </c>
      <c r="O51" s="95">
        <f>HLOOKUP($E$51&amp;"-"&amp;$E$10,'Brændsels- og elpriser'!$E$13:$AH$39,MATCH(O16,'Brændsels- og elpriser'!$D$13:$D$39,0),FALSE)*'Brændsels- og elpriser'!$H$9</f>
        <v>380</v>
      </c>
      <c r="P51" s="95">
        <f>HLOOKUP($E$51&amp;"-"&amp;$E$10,'Brændsels- og elpriser'!$E$13:$AH$39,MATCH(P16,'Brændsels- og elpriser'!$D$13:$D$39,0),FALSE)*'Brændsels- og elpriser'!$H$9</f>
        <v>390</v>
      </c>
      <c r="Q51" s="95">
        <f>HLOOKUP($E$51&amp;"-"&amp;$E$10,'Brændsels- og elpriser'!$E$13:$AH$39,MATCH(Q16,'Brændsels- og elpriser'!$D$13:$D$39,0),FALSE)*'Brændsels- og elpriser'!$H$9</f>
        <v>400</v>
      </c>
      <c r="R51" s="95">
        <f>HLOOKUP($E$51&amp;"-"&amp;$E$10,'Brændsels- og elpriser'!$E$13:$AH$39,MATCH(R16,'Brændsels- og elpriser'!$D$13:$D$39,0),FALSE)*'Brændsels- og elpriser'!$H$9</f>
        <v>390</v>
      </c>
      <c r="S51" s="95">
        <f>HLOOKUP($E$51&amp;"-"&amp;$E$10,'Brændsels- og elpriser'!$E$13:$AH$39,MATCH(S16,'Brændsels- og elpriser'!$D$13:$D$39,0),FALSE)*'Brændsels- og elpriser'!$H$9</f>
        <v>390</v>
      </c>
      <c r="T51" s="95">
        <f>HLOOKUP($E$51&amp;"-"&amp;$E$10,'Brændsels- og elpriser'!$E$13:$AH$39,MATCH(T16,'Brændsels- og elpriser'!$D$13:$D$39,0),FALSE)*'Brændsels- og elpriser'!$H$9</f>
        <v>390</v>
      </c>
      <c r="U51" s="95">
        <f>HLOOKUP($E$51&amp;"-"&amp;$E$10,'Brændsels- og elpriser'!$E$13:$AH$39,MATCH(U16,'Brændsels- og elpriser'!$D$13:$D$39,0),FALSE)*'Brændsels- og elpriser'!$H$9</f>
        <v>380</v>
      </c>
      <c r="V51" s="95">
        <f>HLOOKUP($E$51&amp;"-"&amp;$E$10,'Brændsels- og elpriser'!$E$13:$AH$39,MATCH(V16,'Brændsels- og elpriser'!$D$13:$D$39,0),FALSE)*'Brændsels- og elpriser'!$H$9</f>
        <v>380</v>
      </c>
      <c r="W51" s="95">
        <f>HLOOKUP($E$51&amp;"-"&amp;$E$10,'Brændsels- og elpriser'!$E$13:$AH$39,MATCH(W16,'Brændsels- og elpriser'!$D$13:$D$39,0),FALSE)*'Brændsels- og elpriser'!$H$9</f>
        <v>380</v>
      </c>
      <c r="X51" s="95">
        <f>HLOOKUP($E$51&amp;"-"&amp;$E$10,'Brændsels- og elpriser'!$E$13:$AH$39,MATCH(X16,'Brændsels- og elpriser'!$D$13:$D$39,0),FALSE)*'Brændsels- og elpriser'!$H$9</f>
        <v>380</v>
      </c>
      <c r="Y51" s="95">
        <f>HLOOKUP($E$51&amp;"-"&amp;$E$10,'Brændsels- og elpriser'!$E$13:$AH$39,MATCH(Y16,'Brændsels- og elpriser'!$D$13:$D$39,0),FALSE)*'Brændsels- og elpriser'!$H$9</f>
        <v>370</v>
      </c>
      <c r="Z51" s="95">
        <f>HLOOKUP($E$51&amp;"-"&amp;$E$10,'Brændsels- og elpriser'!$E$13:$AH$39,MATCH(Z16,'Brændsels- og elpriser'!$D$13:$D$39,0),FALSE)*'Brændsels- og elpriser'!$H$9</f>
        <v>380</v>
      </c>
      <c r="AA51" s="95">
        <f>HLOOKUP($E$51&amp;"-"&amp;$E$10,'Brændsels- og elpriser'!$E$13:$AH$39,MATCH(AA16,'Brændsels- og elpriser'!$D$13:$D$39,0),FALSE)*'Brændsels- og elpriser'!$H$9</f>
        <v>370</v>
      </c>
      <c r="AB51" s="95">
        <f>HLOOKUP($E$51&amp;"-"&amp;$E$10,'Brændsels- og elpriser'!$E$13:$AH$39,MATCH(AB16,'Brændsels- og elpriser'!$D$13:$D$39,0),FALSE)*'Brændsels- og elpriser'!$H$9</f>
        <v>380</v>
      </c>
      <c r="AC51" s="95">
        <f>HLOOKUP($E$51&amp;"-"&amp;$E$10,'Brændsels- og elpriser'!$E$13:$AH$39,MATCH(AC16,'Brændsels- og elpriser'!$D$13:$D$39,0),FALSE)*'Brændsels- og elpriser'!$H$9</f>
        <v>380</v>
      </c>
      <c r="AD51" s="95">
        <f>HLOOKUP($E$51&amp;"-"&amp;$E$10,'Brændsels- og elpriser'!$E$13:$AH$39,MATCH(AD16,'Brændsels- og elpriser'!$D$13:$D$39,0),FALSE)*'Brændsels- og elpriser'!$H$9</f>
        <v>380</v>
      </c>
      <c r="AE51" s="95">
        <f>HLOOKUP($E$51&amp;"-"&amp;$E$10,'Brændsels- og elpriser'!$E$13:$AH$39,MATCH(AE16,'Brændsels- og elpriser'!$D$13:$D$39,0),FALSE)*'Brændsels- og elpriser'!$H$9</f>
        <v>380</v>
      </c>
      <c r="AF51" s="95">
        <f>HLOOKUP($E$51&amp;"-"&amp;$E$10,'Brændsels- og elpriser'!$E$13:$AH$39,MATCH(AF16,'Brændsels- og elpriser'!$D$13:$D$39,0),FALSE)*'Brændsels- og elpriser'!$H$9</f>
        <v>380</v>
      </c>
    </row>
    <row r="52" spans="1:32" hidden="1">
      <c r="B52" s="6"/>
      <c r="C52" s="758" t="s">
        <v>38</v>
      </c>
      <c r="D52" s="760"/>
      <c r="E52" s="78" t="s">
        <v>172</v>
      </c>
      <c r="F52" s="78" t="s">
        <v>62</v>
      </c>
      <c r="G52" s="79"/>
      <c r="H52" s="87">
        <f t="shared" ref="H52:AF52" si="13">IF(H24=0,0,-PMT($E$9,$I$9,$G$20)/H24)</f>
        <v>1436.2415836645528</v>
      </c>
      <c r="I52" s="94">
        <f t="shared" si="13"/>
        <v>1436.2415836645528</v>
      </c>
      <c r="J52" s="94">
        <f t="shared" si="13"/>
        <v>1436.2415836645528</v>
      </c>
      <c r="K52" s="94">
        <f t="shared" si="13"/>
        <v>1436.2415836645528</v>
      </c>
      <c r="L52" s="94">
        <f t="shared" si="13"/>
        <v>439.54537607411169</v>
      </c>
      <c r="M52" s="94">
        <f t="shared" si="13"/>
        <v>373.54746275980978</v>
      </c>
      <c r="N52" s="94">
        <f t="shared" si="13"/>
        <v>324.78140536475655</v>
      </c>
      <c r="O52" s="94">
        <f t="shared" si="13"/>
        <v>287.27773120093667</v>
      </c>
      <c r="P52" s="94">
        <f t="shared" si="13"/>
        <v>257.53880173825775</v>
      </c>
      <c r="Q52" s="94">
        <f t="shared" si="13"/>
        <v>233.37941452256905</v>
      </c>
      <c r="R52" s="94">
        <f t="shared" si="13"/>
        <v>246.73118504949315</v>
      </c>
      <c r="S52" s="94">
        <f t="shared" si="13"/>
        <v>261.70338629108846</v>
      </c>
      <c r="T52" s="94">
        <f t="shared" si="13"/>
        <v>278.6100696945889</v>
      </c>
      <c r="U52" s="94">
        <f t="shared" si="13"/>
        <v>297.85204552919259</v>
      </c>
      <c r="V52" s="94">
        <f t="shared" si="13"/>
        <v>319.94906516281759</v>
      </c>
      <c r="W52" s="94">
        <f t="shared" si="13"/>
        <v>139.34844985208136</v>
      </c>
      <c r="X52" s="94">
        <f t="shared" si="13"/>
        <v>139.34844985208136</v>
      </c>
      <c r="Y52" s="94">
        <f t="shared" si="13"/>
        <v>139.34844985208136</v>
      </c>
      <c r="Z52" s="94">
        <f t="shared" si="13"/>
        <v>139.34844985208136</v>
      </c>
      <c r="AA52" s="94">
        <f t="shared" si="13"/>
        <v>139.34844985208136</v>
      </c>
      <c r="AB52" s="94">
        <f t="shared" si="13"/>
        <v>140.62327193819351</v>
      </c>
      <c r="AC52" s="94">
        <f t="shared" si="13"/>
        <v>141.92163467254579</v>
      </c>
      <c r="AD52" s="94">
        <f t="shared" si="13"/>
        <v>143.24419617795184</v>
      </c>
      <c r="AE52" s="94">
        <f t="shared" si="13"/>
        <v>144.59163934005988</v>
      </c>
      <c r="AF52" s="94">
        <f t="shared" si="13"/>
        <v>145.96467298308491</v>
      </c>
    </row>
    <row r="53" spans="1:32" hidden="1">
      <c r="B53" s="6"/>
      <c r="C53" s="759"/>
      <c r="D53" s="761"/>
      <c r="E53" s="24" t="s">
        <v>173</v>
      </c>
      <c r="F53" s="24" t="s">
        <v>62</v>
      </c>
      <c r="G53" s="75"/>
      <c r="H53" s="68">
        <f t="shared" ref="H53:AF53" si="14">IF(H24=0,0,H27/H24)</f>
        <v>674.1074407971488</v>
      </c>
      <c r="I53" s="53">
        <f t="shared" si="14"/>
        <v>674.1074407971488</v>
      </c>
      <c r="J53" s="53">
        <f t="shared" si="14"/>
        <v>674.1074407971488</v>
      </c>
      <c r="K53" s="53">
        <f t="shared" si="14"/>
        <v>674.1074407971488</v>
      </c>
      <c r="L53" s="53">
        <f t="shared" si="14"/>
        <v>206.30290332043714</v>
      </c>
      <c r="M53" s="53">
        <f t="shared" si="14"/>
        <v>175.3264402042939</v>
      </c>
      <c r="N53" s="53">
        <f t="shared" si="14"/>
        <v>152.43783809010802</v>
      </c>
      <c r="O53" s="53">
        <f t="shared" si="14"/>
        <v>134.83529399264683</v>
      </c>
      <c r="P53" s="53">
        <f t="shared" si="14"/>
        <v>120.87717311650346</v>
      </c>
      <c r="Q53" s="53">
        <f t="shared" si="14"/>
        <v>109.53783934951861</v>
      </c>
      <c r="R53" s="53">
        <f t="shared" si="14"/>
        <v>115.8045621365381</v>
      </c>
      <c r="S53" s="53">
        <f t="shared" si="14"/>
        <v>122.83184248885865</v>
      </c>
      <c r="T53" s="53">
        <f t="shared" si="14"/>
        <v>130.76708208303768</v>
      </c>
      <c r="U53" s="53">
        <f t="shared" si="14"/>
        <v>139.79840329896396</v>
      </c>
      <c r="V53" s="53">
        <f t="shared" si="14"/>
        <v>150.16975413846617</v>
      </c>
      <c r="W53" s="53">
        <f t="shared" si="14"/>
        <v>65.403918099321629</v>
      </c>
      <c r="X53" s="53">
        <f t="shared" si="14"/>
        <v>65.403918099321629</v>
      </c>
      <c r="Y53" s="53">
        <f t="shared" si="14"/>
        <v>65.403918099321629</v>
      </c>
      <c r="Z53" s="53">
        <f t="shared" si="14"/>
        <v>65.403918099321629</v>
      </c>
      <c r="AA53" s="53">
        <f t="shared" si="14"/>
        <v>65.403918099321629</v>
      </c>
      <c r="AB53" s="53">
        <f t="shared" si="14"/>
        <v>66.002262461241628</v>
      </c>
      <c r="AC53" s="53">
        <f t="shared" si="14"/>
        <v>66.611655748579452</v>
      </c>
      <c r="AD53" s="53">
        <f t="shared" si="14"/>
        <v>67.232406854693025</v>
      </c>
      <c r="AE53" s="53">
        <f t="shared" si="14"/>
        <v>67.86483629550527</v>
      </c>
      <c r="AF53" s="53">
        <f t="shared" si="14"/>
        <v>68.509276761340004</v>
      </c>
    </row>
    <row r="54" spans="1:32" hidden="1">
      <c r="B54" s="6"/>
      <c r="C54" s="759"/>
      <c r="D54" s="761"/>
      <c r="E54" s="24" t="s">
        <v>31</v>
      </c>
      <c r="F54" s="24" t="s">
        <v>62</v>
      </c>
      <c r="G54" s="75"/>
      <c r="H54" s="68">
        <f t="shared" ref="H54:AF54" si="15">H28</f>
        <v>6.3582537777559347</v>
      </c>
      <c r="I54" s="53">
        <f t="shared" si="15"/>
        <v>6.3582537777559347</v>
      </c>
      <c r="J54" s="53">
        <f t="shared" si="15"/>
        <v>6.3582537777559347</v>
      </c>
      <c r="K54" s="53">
        <f t="shared" si="15"/>
        <v>6.3582537777559347</v>
      </c>
      <c r="L54" s="53">
        <f t="shared" si="15"/>
        <v>6.3582537777559347</v>
      </c>
      <c r="M54" s="53">
        <f t="shared" si="15"/>
        <v>6.3582537777559347</v>
      </c>
      <c r="N54" s="53">
        <f t="shared" si="15"/>
        <v>6.3582537777559347</v>
      </c>
      <c r="O54" s="53">
        <f t="shared" si="15"/>
        <v>6.3582537777559347</v>
      </c>
      <c r="P54" s="53">
        <f t="shared" si="15"/>
        <v>6.3582537777559347</v>
      </c>
      <c r="Q54" s="53">
        <f t="shared" si="15"/>
        <v>6.3582537777559347</v>
      </c>
      <c r="R54" s="53">
        <f t="shared" si="15"/>
        <v>6.3582537777559347</v>
      </c>
      <c r="S54" s="53">
        <f t="shared" si="15"/>
        <v>6.3582537777559347</v>
      </c>
      <c r="T54" s="53">
        <f t="shared" si="15"/>
        <v>6.3582537777559347</v>
      </c>
      <c r="U54" s="53">
        <f t="shared" si="15"/>
        <v>6.3582537777559347</v>
      </c>
      <c r="V54" s="53">
        <f t="shared" si="15"/>
        <v>6.3582537777559347</v>
      </c>
      <c r="W54" s="53">
        <f t="shared" si="15"/>
        <v>6.3582537777559347</v>
      </c>
      <c r="X54" s="53">
        <f t="shared" si="15"/>
        <v>6.3582537777559347</v>
      </c>
      <c r="Y54" s="53">
        <f t="shared" si="15"/>
        <v>6.3582537777559347</v>
      </c>
      <c r="Z54" s="53">
        <f t="shared" si="15"/>
        <v>6.3582537777559347</v>
      </c>
      <c r="AA54" s="53">
        <f t="shared" si="15"/>
        <v>6.3582537777559347</v>
      </c>
      <c r="AB54" s="53">
        <f t="shared" si="15"/>
        <v>6.3582537777559347</v>
      </c>
      <c r="AC54" s="53">
        <f t="shared" si="15"/>
        <v>6.3582537777559347</v>
      </c>
      <c r="AD54" s="53">
        <f t="shared" si="15"/>
        <v>6.3582537777559347</v>
      </c>
      <c r="AE54" s="53">
        <f t="shared" si="15"/>
        <v>6.3582537777559347</v>
      </c>
      <c r="AF54" s="53">
        <f t="shared" si="15"/>
        <v>6.3582537777559347</v>
      </c>
    </row>
    <row r="55" spans="1:32" hidden="1">
      <c r="B55" s="6"/>
      <c r="C55" s="759"/>
      <c r="D55" s="761"/>
      <c r="E55" s="24" t="s">
        <v>212</v>
      </c>
      <c r="F55" s="24" t="s">
        <v>62</v>
      </c>
      <c r="G55" s="75"/>
      <c r="H55" s="68">
        <f t="shared" ref="H55:AF55" si="16">1/H30*H39</f>
        <v>110.00000000000001</v>
      </c>
      <c r="I55" s="53">
        <f t="shared" si="16"/>
        <v>111.70984455958552</v>
      </c>
      <c r="J55" s="53">
        <f t="shared" si="16"/>
        <v>147.20690710373017</v>
      </c>
      <c r="K55" s="53">
        <f t="shared" si="16"/>
        <v>184.08878778737096</v>
      </c>
      <c r="L55" s="53">
        <f t="shared" si="16"/>
        <v>177.6763107623087</v>
      </c>
      <c r="M55" s="53">
        <f t="shared" si="16"/>
        <v>168.5693817825576</v>
      </c>
      <c r="N55" s="53">
        <f t="shared" si="16"/>
        <v>176.89426797357086</v>
      </c>
      <c r="O55" s="53">
        <f t="shared" si="16"/>
        <v>188.22067752360724</v>
      </c>
      <c r="P55" s="53">
        <f t="shared" si="16"/>
        <v>191.53780010180014</v>
      </c>
      <c r="Q55" s="53">
        <f t="shared" si="16"/>
        <v>194.70537216698241</v>
      </c>
      <c r="R55" s="53">
        <f t="shared" si="16"/>
        <v>198.21568273623433</v>
      </c>
      <c r="S55" s="53">
        <f t="shared" si="16"/>
        <v>201.57688268012521</v>
      </c>
      <c r="T55" s="53">
        <f t="shared" si="16"/>
        <v>204.74871391791208</v>
      </c>
      <c r="U55" s="53">
        <f t="shared" si="16"/>
        <v>207.79943709004081</v>
      </c>
      <c r="V55" s="53">
        <f t="shared" si="16"/>
        <v>210.64040183452025</v>
      </c>
      <c r="W55" s="53">
        <f t="shared" si="16"/>
        <v>214.33879903737406</v>
      </c>
      <c r="X55" s="53">
        <f t="shared" si="16"/>
        <v>217.88728015389688</v>
      </c>
      <c r="Y55" s="53">
        <f t="shared" si="16"/>
        <v>221.34163423360775</v>
      </c>
      <c r="Z55" s="53">
        <f t="shared" si="16"/>
        <v>224.65540473514503</v>
      </c>
      <c r="AA55" s="53">
        <f t="shared" si="16"/>
        <v>227.89510581738364</v>
      </c>
      <c r="AB55" s="53">
        <f t="shared" si="16"/>
        <v>232.42205928677612</v>
      </c>
      <c r="AC55" s="53">
        <f t="shared" si="16"/>
        <v>234.8717385605282</v>
      </c>
      <c r="AD55" s="53">
        <f t="shared" si="16"/>
        <v>237.18650800682053</v>
      </c>
      <c r="AE55" s="53">
        <f t="shared" si="16"/>
        <v>239.42809752629324</v>
      </c>
      <c r="AF55" s="53">
        <f t="shared" si="16"/>
        <v>241.55966906109765</v>
      </c>
    </row>
    <row r="56" spans="1:32" hidden="1">
      <c r="B56" s="6"/>
      <c r="C56" s="759"/>
      <c r="D56" s="761"/>
      <c r="E56" s="24" t="s">
        <v>210</v>
      </c>
      <c r="F56" s="24" t="s">
        <v>62</v>
      </c>
      <c r="G56" s="75"/>
      <c r="H56" s="68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0</v>
      </c>
      <c r="AA56" s="53">
        <v>0</v>
      </c>
      <c r="AB56" s="53">
        <v>0</v>
      </c>
      <c r="AC56" s="53">
        <v>0</v>
      </c>
      <c r="AD56" s="53">
        <v>0</v>
      </c>
      <c r="AE56" s="53">
        <v>0</v>
      </c>
      <c r="AF56" s="53">
        <v>0</v>
      </c>
    </row>
    <row r="57" spans="1:32" hidden="1">
      <c r="B57" s="6"/>
      <c r="C57" s="759"/>
      <c r="D57" s="761"/>
      <c r="E57" s="24" t="s">
        <v>174</v>
      </c>
      <c r="F57" s="24" t="s">
        <v>62</v>
      </c>
      <c r="G57" s="75"/>
      <c r="H57" s="149">
        <f t="shared" ref="H57:AF57" si="17">1/H30*H42</f>
        <v>8.8796231240716246</v>
      </c>
      <c r="I57" s="53">
        <f t="shared" si="17"/>
        <v>6.5077992733684384</v>
      </c>
      <c r="J57" s="53">
        <f t="shared" si="17"/>
        <v>17.250355638220601</v>
      </c>
      <c r="K57" s="53">
        <f t="shared" si="17"/>
        <v>28.624450205436794</v>
      </c>
      <c r="L57" s="53">
        <f t="shared" si="17"/>
        <v>30.175703287009632</v>
      </c>
      <c r="M57" s="53">
        <f t="shared" si="17"/>
        <v>29.85738494766057</v>
      </c>
      <c r="N57" s="53">
        <f t="shared" si="17"/>
        <v>29.49348905949844</v>
      </c>
      <c r="O57" s="53">
        <f t="shared" si="17"/>
        <v>29.081560251957114</v>
      </c>
      <c r="P57" s="53">
        <f t="shared" si="17"/>
        <v>29.72513260242361</v>
      </c>
      <c r="Q57" s="53">
        <f t="shared" si="17"/>
        <v>30.381276138413448</v>
      </c>
      <c r="R57" s="53">
        <f t="shared" si="17"/>
        <v>31.050154818488206</v>
      </c>
      <c r="S57" s="53">
        <f t="shared" si="17"/>
        <v>31.731955383799903</v>
      </c>
      <c r="T57" s="53">
        <f t="shared" si="17"/>
        <v>32.426850000650234</v>
      </c>
      <c r="U57" s="53">
        <f t="shared" si="17"/>
        <v>33.135022452146863</v>
      </c>
      <c r="V57" s="53">
        <f t="shared" si="17"/>
        <v>33.856640444441091</v>
      </c>
      <c r="W57" s="53">
        <f t="shared" si="17"/>
        <v>34.591881388718861</v>
      </c>
      <c r="X57" s="53">
        <f t="shared" si="17"/>
        <v>35.340913756619109</v>
      </c>
      <c r="Y57" s="53">
        <f t="shared" si="17"/>
        <v>36.103913539933949</v>
      </c>
      <c r="Z57" s="53">
        <f t="shared" si="17"/>
        <v>36.881045879137247</v>
      </c>
      <c r="AA57" s="53">
        <f t="shared" si="17"/>
        <v>37.672472815291769</v>
      </c>
      <c r="AB57" s="53">
        <f t="shared" si="17"/>
        <v>38.478360632291292</v>
      </c>
      <c r="AC57" s="53">
        <f t="shared" si="17"/>
        <v>39.298870193181976</v>
      </c>
      <c r="AD57" s="53">
        <f t="shared" si="17"/>
        <v>40.134164145849276</v>
      </c>
      <c r="AE57" s="53">
        <f t="shared" si="17"/>
        <v>40.984389234321959</v>
      </c>
      <c r="AF57" s="53">
        <f t="shared" si="17"/>
        <v>41.849699895881592</v>
      </c>
    </row>
    <row r="58" spans="1:32" hidden="1">
      <c r="B58" s="6"/>
      <c r="C58" s="759"/>
      <c r="D58" s="761"/>
      <c r="E58" s="24" t="s">
        <v>175</v>
      </c>
      <c r="F58" s="24" t="s">
        <v>62</v>
      </c>
      <c r="G58" s="75"/>
      <c r="H58" s="149">
        <f t="shared" ref="H58:AF58" si="18">1/H30*H43</f>
        <v>6.3615210441110136E-3</v>
      </c>
      <c r="I58" s="53">
        <f t="shared" si="18"/>
        <v>6.3615210441110136E-3</v>
      </c>
      <c r="J58" s="53">
        <f t="shared" si="18"/>
        <v>6.3615210441110136E-3</v>
      </c>
      <c r="K58" s="53">
        <f t="shared" si="18"/>
        <v>6.3615210441110136E-3</v>
      </c>
      <c r="L58" s="53">
        <f t="shared" si="18"/>
        <v>6.3615210441110136E-3</v>
      </c>
      <c r="M58" s="53">
        <f t="shared" si="18"/>
        <v>6.3615210441110136E-3</v>
      </c>
      <c r="N58" s="53">
        <f t="shared" si="18"/>
        <v>6.3615210441110136E-3</v>
      </c>
      <c r="O58" s="53">
        <f t="shared" si="18"/>
        <v>6.3615210441110136E-3</v>
      </c>
      <c r="P58" s="53">
        <f t="shared" si="18"/>
        <v>6.3615210441110136E-3</v>
      </c>
      <c r="Q58" s="53">
        <f t="shared" si="18"/>
        <v>6.3615210441110136E-3</v>
      </c>
      <c r="R58" s="53">
        <f t="shared" si="18"/>
        <v>6.3615210441110136E-3</v>
      </c>
      <c r="S58" s="53">
        <f t="shared" si="18"/>
        <v>6.3615210441110136E-3</v>
      </c>
      <c r="T58" s="53">
        <f t="shared" si="18"/>
        <v>6.3615210441110136E-3</v>
      </c>
      <c r="U58" s="53">
        <f t="shared" si="18"/>
        <v>6.3615210441110136E-3</v>
      </c>
      <c r="V58" s="53">
        <f t="shared" si="18"/>
        <v>6.3615210441110136E-3</v>
      </c>
      <c r="W58" s="53">
        <f t="shared" si="18"/>
        <v>6.3615210441110136E-3</v>
      </c>
      <c r="X58" s="53">
        <f t="shared" si="18"/>
        <v>6.3615210441110136E-3</v>
      </c>
      <c r="Y58" s="53">
        <f t="shared" si="18"/>
        <v>6.3615210441110136E-3</v>
      </c>
      <c r="Z58" s="53">
        <f t="shared" si="18"/>
        <v>6.3615210441110136E-3</v>
      </c>
      <c r="AA58" s="53">
        <f t="shared" si="18"/>
        <v>6.3615210441110136E-3</v>
      </c>
      <c r="AB58" s="53">
        <f t="shared" si="18"/>
        <v>6.3615210441110136E-3</v>
      </c>
      <c r="AC58" s="53">
        <f t="shared" si="18"/>
        <v>6.3615210441110136E-3</v>
      </c>
      <c r="AD58" s="53">
        <f t="shared" si="18"/>
        <v>6.3615210441110136E-3</v>
      </c>
      <c r="AE58" s="53">
        <f t="shared" si="18"/>
        <v>6.3615210441110136E-3</v>
      </c>
      <c r="AF58" s="53">
        <f t="shared" si="18"/>
        <v>6.3615210441110136E-3</v>
      </c>
    </row>
    <row r="59" spans="1:32" hidden="1">
      <c r="B59" s="6"/>
      <c r="C59" s="759"/>
      <c r="D59" s="761"/>
      <c r="E59" s="24" t="s">
        <v>176</v>
      </c>
      <c r="F59" s="24" t="s">
        <v>62</v>
      </c>
      <c r="G59" s="75"/>
      <c r="H59" s="149">
        <f>1/H30*H44</f>
        <v>4.6464050763359847E-2</v>
      </c>
      <c r="I59" s="53">
        <f>H59</f>
        <v>4.6464050763359847E-2</v>
      </c>
      <c r="J59" s="53">
        <f t="shared" ref="J59:AF59" si="19">I59</f>
        <v>4.6464050763359847E-2</v>
      </c>
      <c r="K59" s="53">
        <f t="shared" si="19"/>
        <v>4.6464050763359847E-2</v>
      </c>
      <c r="L59" s="53">
        <f t="shared" si="19"/>
        <v>4.6464050763359847E-2</v>
      </c>
      <c r="M59" s="53">
        <f t="shared" si="19"/>
        <v>4.6464050763359847E-2</v>
      </c>
      <c r="N59" s="53">
        <f t="shared" si="19"/>
        <v>4.6464050763359847E-2</v>
      </c>
      <c r="O59" s="53">
        <f t="shared" si="19"/>
        <v>4.6464050763359847E-2</v>
      </c>
      <c r="P59" s="53">
        <f t="shared" si="19"/>
        <v>4.6464050763359847E-2</v>
      </c>
      <c r="Q59" s="53">
        <f t="shared" si="19"/>
        <v>4.6464050763359847E-2</v>
      </c>
      <c r="R59" s="53">
        <f t="shared" si="19"/>
        <v>4.6464050763359847E-2</v>
      </c>
      <c r="S59" s="53">
        <f t="shared" si="19"/>
        <v>4.6464050763359847E-2</v>
      </c>
      <c r="T59" s="53">
        <f t="shared" si="19"/>
        <v>4.6464050763359847E-2</v>
      </c>
      <c r="U59" s="53">
        <f t="shared" si="19"/>
        <v>4.6464050763359847E-2</v>
      </c>
      <c r="V59" s="53">
        <f t="shared" si="19"/>
        <v>4.6464050763359847E-2</v>
      </c>
      <c r="W59" s="53">
        <f t="shared" si="19"/>
        <v>4.6464050763359847E-2</v>
      </c>
      <c r="X59" s="53">
        <f t="shared" si="19"/>
        <v>4.6464050763359847E-2</v>
      </c>
      <c r="Y59" s="53">
        <f t="shared" si="19"/>
        <v>4.6464050763359847E-2</v>
      </c>
      <c r="Z59" s="53">
        <f t="shared" si="19"/>
        <v>4.6464050763359847E-2</v>
      </c>
      <c r="AA59" s="53">
        <f t="shared" si="19"/>
        <v>4.6464050763359847E-2</v>
      </c>
      <c r="AB59" s="53">
        <f t="shared" si="19"/>
        <v>4.6464050763359847E-2</v>
      </c>
      <c r="AC59" s="53">
        <f t="shared" si="19"/>
        <v>4.6464050763359847E-2</v>
      </c>
      <c r="AD59" s="53">
        <f t="shared" si="19"/>
        <v>4.6464050763359847E-2</v>
      </c>
      <c r="AE59" s="53">
        <f t="shared" si="19"/>
        <v>4.6464050763359847E-2</v>
      </c>
      <c r="AF59" s="53">
        <f t="shared" si="19"/>
        <v>4.6464050763359847E-2</v>
      </c>
    </row>
    <row r="60" spans="1:32" hidden="1">
      <c r="B60" s="6"/>
      <c r="C60" s="759"/>
      <c r="D60" s="761"/>
      <c r="E60" s="24" t="s">
        <v>177</v>
      </c>
      <c r="F60" s="24" t="s">
        <v>62</v>
      </c>
      <c r="G60" s="75"/>
      <c r="H60" s="133">
        <f>1/'Brændsler og emissioner'!$D$40*H46</f>
        <v>6.562690286963423E-3</v>
      </c>
      <c r="I60" s="53">
        <f t="shared" ref="I60:AF60" si="20">1/I30*I46</f>
        <v>2.3191771186004427E-2</v>
      </c>
      <c r="J60" s="53">
        <f t="shared" si="20"/>
        <v>2.231263842926462E-2</v>
      </c>
      <c r="K60" s="53">
        <f t="shared" si="20"/>
        <v>2.1887313319195044E-2</v>
      </c>
      <c r="L60" s="53">
        <f t="shared" si="20"/>
        <v>2.106345066138884E-2</v>
      </c>
      <c r="M60" s="53">
        <f t="shared" si="20"/>
        <v>2.0239588003582634E-2</v>
      </c>
      <c r="N60" s="53">
        <f t="shared" si="20"/>
        <v>1.941572534577643E-2</v>
      </c>
      <c r="O60" s="53">
        <f t="shared" si="20"/>
        <v>1.8591862687970223E-2</v>
      </c>
      <c r="P60" s="53">
        <f t="shared" si="20"/>
        <v>1.8454689039639871E-2</v>
      </c>
      <c r="Q60" s="53">
        <f t="shared" si="20"/>
        <v>1.8317515391309516E-2</v>
      </c>
      <c r="R60" s="53">
        <f t="shared" si="20"/>
        <v>1.8180341742979163E-2</v>
      </c>
      <c r="S60" s="53">
        <f t="shared" si="20"/>
        <v>1.8043168094648808E-2</v>
      </c>
      <c r="T60" s="53">
        <f t="shared" si="20"/>
        <v>1.7905994446318449E-2</v>
      </c>
      <c r="U60" s="53">
        <f t="shared" si="20"/>
        <v>1.77688207979881E-2</v>
      </c>
      <c r="V60" s="53">
        <f t="shared" si="20"/>
        <v>1.7631647149657748E-2</v>
      </c>
      <c r="W60" s="53">
        <f t="shared" si="20"/>
        <v>1.7494473501327396E-2</v>
      </c>
      <c r="X60" s="53">
        <f t="shared" si="20"/>
        <v>1.7357299852997041E-2</v>
      </c>
      <c r="Y60" s="53">
        <f t="shared" si="20"/>
        <v>1.7220126204666689E-2</v>
      </c>
      <c r="Z60" s="53">
        <f t="shared" si="20"/>
        <v>1.7082952556336337E-2</v>
      </c>
      <c r="AA60" s="53">
        <f t="shared" si="20"/>
        <v>1.6945778908005981E-2</v>
      </c>
      <c r="AB60" s="53">
        <f t="shared" si="20"/>
        <v>1.6808605259675626E-2</v>
      </c>
      <c r="AC60" s="53">
        <f t="shared" si="20"/>
        <v>1.6671431611345277E-2</v>
      </c>
      <c r="AD60" s="53">
        <f t="shared" si="20"/>
        <v>1.6534257963014921E-2</v>
      </c>
      <c r="AE60" s="53">
        <f t="shared" si="20"/>
        <v>1.6397084314684566E-2</v>
      </c>
      <c r="AF60" s="53">
        <f t="shared" si="20"/>
        <v>1.6259910666354214E-2</v>
      </c>
    </row>
    <row r="61" spans="1:32" hidden="1">
      <c r="B61" s="6"/>
      <c r="C61" s="759"/>
      <c r="D61" s="761"/>
      <c r="E61" s="24" t="s">
        <v>178</v>
      </c>
      <c r="F61" s="24" t="s">
        <v>62</v>
      </c>
      <c r="G61" s="75"/>
      <c r="H61" s="68">
        <f>1/'Brændsler og emissioner'!$D$40*H48</f>
        <v>0.54750669517677708</v>
      </c>
      <c r="I61" s="53">
        <f t="shared" ref="I61:AF61" si="21">1/I30*I48</f>
        <v>1.9348238972314102</v>
      </c>
      <c r="J61" s="53">
        <f t="shared" si="21"/>
        <v>1.8614803370118442</v>
      </c>
      <c r="K61" s="53">
        <f t="shared" si="21"/>
        <v>1.8259966656503483</v>
      </c>
      <c r="L61" s="53">
        <f t="shared" si="21"/>
        <v>1.7572641335131745</v>
      </c>
      <c r="M61" s="53">
        <f t="shared" si="21"/>
        <v>1.6885316013760008</v>
      </c>
      <c r="N61" s="53">
        <f t="shared" si="21"/>
        <v>1.6197990692388269</v>
      </c>
      <c r="O61" s="53">
        <f t="shared" si="21"/>
        <v>1.5510665371016534</v>
      </c>
      <c r="P61" s="53">
        <f t="shared" si="21"/>
        <v>1.5396225274686093</v>
      </c>
      <c r="Q61" s="53">
        <f t="shared" si="21"/>
        <v>1.5281785178355649</v>
      </c>
      <c r="R61" s="53">
        <f t="shared" si="21"/>
        <v>1.5167345082025216</v>
      </c>
      <c r="S61" s="53">
        <f t="shared" si="21"/>
        <v>1.5052904985694773</v>
      </c>
      <c r="T61" s="53">
        <f t="shared" si="21"/>
        <v>1.4938464889364333</v>
      </c>
      <c r="U61" s="53">
        <f t="shared" si="21"/>
        <v>1.4824024793033896</v>
      </c>
      <c r="V61" s="53">
        <f t="shared" si="21"/>
        <v>1.4709584696703455</v>
      </c>
      <c r="W61" s="53">
        <f t="shared" si="21"/>
        <v>1.4595144600373018</v>
      </c>
      <c r="X61" s="53">
        <f t="shared" si="21"/>
        <v>1.4480704504042579</v>
      </c>
      <c r="Y61" s="53">
        <f t="shared" si="21"/>
        <v>1.4366264407712137</v>
      </c>
      <c r="Z61" s="53">
        <f t="shared" si="21"/>
        <v>1.42518243113817</v>
      </c>
      <c r="AA61" s="53">
        <f t="shared" si="21"/>
        <v>1.4137384215051261</v>
      </c>
      <c r="AB61" s="53">
        <f t="shared" si="21"/>
        <v>1.4022944118720817</v>
      </c>
      <c r="AC61" s="53">
        <f t="shared" si="21"/>
        <v>1.3908504022390382</v>
      </c>
      <c r="AD61" s="53">
        <f t="shared" si="21"/>
        <v>1.3794063926059941</v>
      </c>
      <c r="AE61" s="53">
        <f t="shared" si="21"/>
        <v>1.3679623829729499</v>
      </c>
      <c r="AF61" s="53">
        <f t="shared" si="21"/>
        <v>1.3565183733399062</v>
      </c>
    </row>
    <row r="62" spans="1:32" hidden="1">
      <c r="B62" s="6"/>
      <c r="C62" s="759"/>
      <c r="D62" s="761"/>
      <c r="E62" s="24" t="s">
        <v>179</v>
      </c>
      <c r="F62" s="24" t="s">
        <v>62</v>
      </c>
      <c r="G62" s="75"/>
      <c r="H62" s="133">
        <f>1/'Brændsler og emissioner'!$D$40*H50</f>
        <v>1.8496424466678488E-3</v>
      </c>
      <c r="I62" s="134">
        <f t="shared" ref="I62:AF62" si="22">1/I30*I50</f>
        <v>6.5887522387779599E-3</v>
      </c>
      <c r="J62" s="134">
        <f t="shared" si="22"/>
        <v>6.5887522387779599E-3</v>
      </c>
      <c r="K62" s="134">
        <f t="shared" si="22"/>
        <v>6.5887522387779599E-3</v>
      </c>
      <c r="L62" s="134">
        <f t="shared" si="22"/>
        <v>6.5887522387779599E-3</v>
      </c>
      <c r="M62" s="134">
        <f t="shared" si="22"/>
        <v>6.5887522387779599E-3</v>
      </c>
      <c r="N62" s="134">
        <f t="shared" si="22"/>
        <v>6.5887522387779599E-3</v>
      </c>
      <c r="O62" s="134">
        <f t="shared" si="22"/>
        <v>6.5887522387779599E-3</v>
      </c>
      <c r="P62" s="134">
        <f t="shared" si="22"/>
        <v>6.5887522387779599E-3</v>
      </c>
      <c r="Q62" s="134">
        <f t="shared" si="22"/>
        <v>6.5887522387779599E-3</v>
      </c>
      <c r="R62" s="134">
        <f t="shared" si="22"/>
        <v>6.5887522387779599E-3</v>
      </c>
      <c r="S62" s="134">
        <f t="shared" si="22"/>
        <v>6.5887522387779599E-3</v>
      </c>
      <c r="T62" s="134">
        <f t="shared" si="22"/>
        <v>6.5887522387779599E-3</v>
      </c>
      <c r="U62" s="134">
        <f t="shared" si="22"/>
        <v>6.5887522387779599E-3</v>
      </c>
      <c r="V62" s="134">
        <f t="shared" si="22"/>
        <v>6.5887522387779599E-3</v>
      </c>
      <c r="W62" s="134">
        <f t="shared" si="22"/>
        <v>6.5887522387779599E-3</v>
      </c>
      <c r="X62" s="134">
        <f t="shared" si="22"/>
        <v>6.5887522387779599E-3</v>
      </c>
      <c r="Y62" s="134">
        <f t="shared" si="22"/>
        <v>6.5887522387779599E-3</v>
      </c>
      <c r="Z62" s="134">
        <f t="shared" si="22"/>
        <v>6.5887522387779599E-3</v>
      </c>
      <c r="AA62" s="134">
        <f t="shared" si="22"/>
        <v>6.5887522387779599E-3</v>
      </c>
      <c r="AB62" s="134">
        <f t="shared" si="22"/>
        <v>6.5887522387779599E-3</v>
      </c>
      <c r="AC62" s="134">
        <f t="shared" si="22"/>
        <v>6.5887522387779599E-3</v>
      </c>
      <c r="AD62" s="134">
        <f t="shared" si="22"/>
        <v>6.5887522387779599E-3</v>
      </c>
      <c r="AE62" s="134">
        <f t="shared" si="22"/>
        <v>6.5887522387779599E-3</v>
      </c>
      <c r="AF62" s="134">
        <f t="shared" si="22"/>
        <v>6.5887522387779599E-3</v>
      </c>
    </row>
    <row r="63" spans="1:32" hidden="1">
      <c r="A63" s="476"/>
      <c r="B63" s="6"/>
      <c r="C63" s="759"/>
      <c r="D63" s="761"/>
      <c r="E63" s="24" t="s">
        <v>16</v>
      </c>
      <c r="F63" s="24" t="s">
        <v>62</v>
      </c>
      <c r="G63" s="75"/>
      <c r="H63" s="68">
        <f>-1/H30*H29*(H51*$E$12/3.6)</f>
        <v>-80.958494751733554</v>
      </c>
      <c r="I63" s="53">
        <f t="shared" ref="I63:AF63" si="23">-1/I30*I29*(I51*$E$12/3.6)</f>
        <v>-79.331787880338155</v>
      </c>
      <c r="J63" s="53">
        <f t="shared" si="23"/>
        <v>-113.44708828055452</v>
      </c>
      <c r="K63" s="53">
        <f t="shared" si="23"/>
        <v>-149.15803108808291</v>
      </c>
      <c r="L63" s="53">
        <f t="shared" si="23"/>
        <v>-157.68134715025906</v>
      </c>
      <c r="M63" s="53">
        <f t="shared" si="23"/>
        <v>-153.41968911917098</v>
      </c>
      <c r="N63" s="53">
        <f t="shared" si="23"/>
        <v>-153.41968911917098</v>
      </c>
      <c r="O63" s="53">
        <f t="shared" si="23"/>
        <v>-161.94300518134716</v>
      </c>
      <c r="P63" s="53">
        <f t="shared" si="23"/>
        <v>-166.20466321243524</v>
      </c>
      <c r="Q63" s="53">
        <f t="shared" si="23"/>
        <v>-170.46632124352331</v>
      </c>
      <c r="R63" s="53">
        <f t="shared" si="23"/>
        <v>-166.20466321243524</v>
      </c>
      <c r="S63" s="53">
        <f t="shared" si="23"/>
        <v>-166.20466321243524</v>
      </c>
      <c r="T63" s="53">
        <f t="shared" si="23"/>
        <v>-166.20466321243524</v>
      </c>
      <c r="U63" s="53">
        <f t="shared" si="23"/>
        <v>-161.94300518134716</v>
      </c>
      <c r="V63" s="53">
        <f t="shared" si="23"/>
        <v>-161.94300518134716</v>
      </c>
      <c r="W63" s="53">
        <f t="shared" si="23"/>
        <v>-161.94300518134716</v>
      </c>
      <c r="X63" s="53">
        <f t="shared" si="23"/>
        <v>-161.94300518134716</v>
      </c>
      <c r="Y63" s="53">
        <f t="shared" si="23"/>
        <v>-157.68134715025906</v>
      </c>
      <c r="Z63" s="53">
        <f t="shared" si="23"/>
        <v>-161.94300518134716</v>
      </c>
      <c r="AA63" s="53">
        <f t="shared" si="23"/>
        <v>-157.68134715025906</v>
      </c>
      <c r="AB63" s="53">
        <f t="shared" si="23"/>
        <v>-161.94300518134716</v>
      </c>
      <c r="AC63" s="53">
        <f t="shared" si="23"/>
        <v>-161.94300518134716</v>
      </c>
      <c r="AD63" s="53">
        <f t="shared" si="23"/>
        <v>-161.94300518134716</v>
      </c>
      <c r="AE63" s="53">
        <f t="shared" si="23"/>
        <v>-161.94300518134716</v>
      </c>
      <c r="AF63" s="53">
        <f t="shared" si="23"/>
        <v>-161.94300518134716</v>
      </c>
    </row>
    <row r="64" spans="1:32" hidden="1">
      <c r="A64" s="476"/>
      <c r="B64" s="6"/>
      <c r="C64" s="467"/>
      <c r="D64" s="468"/>
      <c r="E64" s="24" t="s">
        <v>144</v>
      </c>
      <c r="F64" s="24" t="s">
        <v>62</v>
      </c>
      <c r="G64" s="75"/>
      <c r="H64" s="68">
        <f>-1/H30*H29*VLOOKUP("eltilskud-"&amp;$G$21,'Tilskud og afgifter'!$D$11:$AD$52,MATCH(H16,'Tilskud og afgifter'!$D$11:$AD$11,0),FALSE)</f>
        <v>0</v>
      </c>
      <c r="I64" s="53">
        <f>-1/I30*I29*VLOOKUP("eltilskud-"&amp;$G$21,'Tilskud og afgifter'!$D$11:$AD$52,MATCH(I16,'Tilskud og afgifter'!$D$11:$AD$11,0),FALSE)</f>
        <v>0</v>
      </c>
      <c r="J64" s="53">
        <f>-1/J30*J29*VLOOKUP("eltilskud-"&amp;$G$21,'Tilskud og afgifter'!$D$11:$AD$52,MATCH(J16,'Tilskud og afgifter'!$D$11:$AD$11,0),FALSE)</f>
        <v>0</v>
      </c>
      <c r="K64" s="53">
        <f>-1/K30*K29*VLOOKUP("eltilskud-"&amp;$G$21,'Tilskud og afgifter'!$D$11:$AD$52,MATCH(K16,'Tilskud og afgifter'!$D$11:$AD$11,0),FALSE)</f>
        <v>0</v>
      </c>
      <c r="L64" s="53">
        <f>-1/L30*L29*VLOOKUP("eltilskud-"&amp;$G$21,'Tilskud og afgifter'!$D$11:$AD$52,MATCH(L16,'Tilskud og afgifter'!$D$11:$AD$11,0),FALSE)</f>
        <v>0</v>
      </c>
      <c r="M64" s="53">
        <f>-1/M30*M29*VLOOKUP("eltilskud-"&amp;$G$21,'Tilskud og afgifter'!$D$11:$AD$52,MATCH(M16,'Tilskud og afgifter'!$D$11:$AD$11,0),FALSE)</f>
        <v>0</v>
      </c>
      <c r="N64" s="53">
        <f>-1/N30*N29*VLOOKUP("eltilskud-"&amp;$G$21,'Tilskud og afgifter'!$D$11:$AD$52,MATCH(N16,'Tilskud og afgifter'!$D$11:$AD$11,0),FALSE)</f>
        <v>0</v>
      </c>
      <c r="O64" s="53">
        <f>-1/O30*O29*VLOOKUP("eltilskud-"&amp;$G$21,'Tilskud og afgifter'!$D$11:$AD$52,MATCH(O16,'Tilskud og afgifter'!$D$11:$AD$11,0),FALSE)</f>
        <v>0</v>
      </c>
      <c r="P64" s="53">
        <f>-1/P30*P29*VLOOKUP("eltilskud-"&amp;$G$21,'Tilskud og afgifter'!$D$11:$AD$52,MATCH(P16,'Tilskud og afgifter'!$D$11:$AD$11,0),FALSE)</f>
        <v>0</v>
      </c>
      <c r="Q64" s="53">
        <f>-1/Q30*Q29*VLOOKUP("eltilskud-"&amp;$G$21,'Tilskud og afgifter'!$D$11:$AD$52,MATCH(Q16,'Tilskud og afgifter'!$D$11:$AD$11,0),FALSE)</f>
        <v>0</v>
      </c>
      <c r="R64" s="53">
        <f>-1/R30*R29*VLOOKUP("eltilskud-"&amp;$G$21,'Tilskud og afgifter'!$D$11:$AD$52,MATCH(R16,'Tilskud og afgifter'!$D$11:$AD$11,0),FALSE)</f>
        <v>0</v>
      </c>
      <c r="S64" s="53">
        <f>-1/S30*S29*VLOOKUP("eltilskud-"&amp;$G$21,'Tilskud og afgifter'!$D$11:$AD$52,MATCH(S16,'Tilskud og afgifter'!$D$11:$AD$11,0),FALSE)</f>
        <v>0</v>
      </c>
      <c r="T64" s="53">
        <f>-1/T30*T29*VLOOKUP("eltilskud-"&amp;$G$21,'Tilskud og afgifter'!$D$11:$AD$52,MATCH(T16,'Tilskud og afgifter'!$D$11:$AD$11,0),FALSE)</f>
        <v>0</v>
      </c>
      <c r="U64" s="53">
        <f>-1/U30*U29*VLOOKUP("eltilskud-"&amp;$G$21,'Tilskud og afgifter'!$D$11:$AD$52,MATCH(U16,'Tilskud og afgifter'!$D$11:$AD$11,0),FALSE)</f>
        <v>0</v>
      </c>
      <c r="V64" s="53">
        <f>-1/V30*V29*VLOOKUP("eltilskud-"&amp;$G$21,'Tilskud og afgifter'!$D$11:$AD$52,MATCH(V16,'Tilskud og afgifter'!$D$11:$AD$11,0),FALSE)</f>
        <v>0</v>
      </c>
      <c r="W64" s="53">
        <f>-1/W30*W29*VLOOKUP("eltilskud-"&amp;$G$21,'Tilskud og afgifter'!$D$11:$AD$52,MATCH(W16,'Tilskud og afgifter'!$D$11:$AD$11,0),FALSE)</f>
        <v>0</v>
      </c>
      <c r="X64" s="53">
        <f>-1/X30*X29*VLOOKUP("eltilskud-"&amp;$G$21,'Tilskud og afgifter'!$D$11:$AD$52,MATCH(X16,'Tilskud og afgifter'!$D$11:$AD$11,0),FALSE)</f>
        <v>0</v>
      </c>
      <c r="Y64" s="53">
        <f>-1/Y30*Y29*VLOOKUP("eltilskud-"&amp;$G$21,'Tilskud og afgifter'!$D$11:$AD$52,MATCH(Y16,'Tilskud og afgifter'!$D$11:$AD$11,0),FALSE)</f>
        <v>0</v>
      </c>
      <c r="Z64" s="53">
        <f>-1/Z30*Z29*VLOOKUP("eltilskud-"&amp;$G$21,'Tilskud og afgifter'!$D$11:$AD$52,MATCH(Z16,'Tilskud og afgifter'!$D$11:$AD$11,0),FALSE)</f>
        <v>0</v>
      </c>
      <c r="AA64" s="53">
        <f>-1/AA30*AA29*VLOOKUP("eltilskud-"&amp;$G$21,'Tilskud og afgifter'!$D$11:$AD$52,MATCH(AA16,'Tilskud og afgifter'!$D$11:$AD$11,0),FALSE)</f>
        <v>0</v>
      </c>
      <c r="AB64" s="53">
        <f>-1/AB30*AB29*VLOOKUP("eltilskud-"&amp;$G$21,'Tilskud og afgifter'!$D$11:$AD$52,MATCH(AB16,'Tilskud og afgifter'!$D$11:$AD$11,0),FALSE)</f>
        <v>0</v>
      </c>
      <c r="AC64" s="53">
        <f>-1/AC30*AC29*VLOOKUP("eltilskud-"&amp;$G$21,'Tilskud og afgifter'!$D$11:$AD$52,MATCH(AC16,'Tilskud og afgifter'!$D$11:$AD$11,0),FALSE)</f>
        <v>0</v>
      </c>
      <c r="AD64" s="53">
        <f>-1/AD30*AD29*VLOOKUP("eltilskud-"&amp;$G$21,'Tilskud og afgifter'!$D$11:$AD$52,MATCH(AD16,'Tilskud og afgifter'!$D$11:$AD$11,0),FALSE)</f>
        <v>0</v>
      </c>
      <c r="AE64" s="53">
        <f>-1/AE30*AE29*VLOOKUP("eltilskud-"&amp;$G$21,'Tilskud og afgifter'!$D$11:$AD$52,MATCH(AE16,'Tilskud og afgifter'!$D$11:$AD$11,0),FALSE)</f>
        <v>0</v>
      </c>
      <c r="AF64" s="53">
        <f>-1/AF30*AF29*VLOOKUP("eltilskud-"&amp;$G$21,'Tilskud og afgifter'!$D$11:$AD$52,MATCH(AF16,'Tilskud og afgifter'!$D$11:$AD$11,0),FALSE)</f>
        <v>0</v>
      </c>
    </row>
    <row r="65" spans="2:33" hidden="1">
      <c r="B65" s="6"/>
      <c r="C65" s="469"/>
      <c r="D65" s="470"/>
      <c r="E65" s="25" t="s">
        <v>17</v>
      </c>
      <c r="F65" s="25" t="s">
        <v>62</v>
      </c>
      <c r="G65" s="76"/>
      <c r="H65" s="68">
        <f>H40</f>
        <v>56.461089379278555</v>
      </c>
      <c r="I65" s="53">
        <f t="shared" ref="I65:AF65" si="24">I40</f>
        <v>56.461089379278555</v>
      </c>
      <c r="J65" s="53">
        <f t="shared" si="24"/>
        <v>56.461089379278555</v>
      </c>
      <c r="K65" s="53">
        <f t="shared" si="24"/>
        <v>56.461089379278555</v>
      </c>
      <c r="L65" s="53">
        <f t="shared" si="24"/>
        <v>56.461089379278555</v>
      </c>
      <c r="M65" s="53">
        <f t="shared" si="24"/>
        <v>56.461089379278555</v>
      </c>
      <c r="N65" s="53">
        <f t="shared" si="24"/>
        <v>56.461089379278555</v>
      </c>
      <c r="O65" s="53">
        <f t="shared" si="24"/>
        <v>56.461089379278555</v>
      </c>
      <c r="P65" s="53">
        <f t="shared" si="24"/>
        <v>56.461089379278555</v>
      </c>
      <c r="Q65" s="53">
        <f t="shared" si="24"/>
        <v>56.461089379278555</v>
      </c>
      <c r="R65" s="53">
        <f t="shared" si="24"/>
        <v>56.461089379278555</v>
      </c>
      <c r="S65" s="53">
        <f t="shared" si="24"/>
        <v>56.461089379278555</v>
      </c>
      <c r="T65" s="53">
        <f t="shared" si="24"/>
        <v>56.461089379278555</v>
      </c>
      <c r="U65" s="53">
        <f t="shared" si="24"/>
        <v>56.461089379278555</v>
      </c>
      <c r="V65" s="53">
        <f t="shared" si="24"/>
        <v>56.461089379278555</v>
      </c>
      <c r="W65" s="53">
        <f t="shared" si="24"/>
        <v>56.461089379278555</v>
      </c>
      <c r="X65" s="53">
        <f t="shared" si="24"/>
        <v>56.461089379278555</v>
      </c>
      <c r="Y65" s="53">
        <f t="shared" si="24"/>
        <v>56.461089379278555</v>
      </c>
      <c r="Z65" s="53">
        <f t="shared" si="24"/>
        <v>56.461089379278555</v>
      </c>
      <c r="AA65" s="53">
        <f t="shared" si="24"/>
        <v>56.461089379278555</v>
      </c>
      <c r="AB65" s="53">
        <f t="shared" si="24"/>
        <v>56.461089379278555</v>
      </c>
      <c r="AC65" s="53">
        <f t="shared" si="24"/>
        <v>56.461089379278555</v>
      </c>
      <c r="AD65" s="53">
        <f t="shared" si="24"/>
        <v>56.461089379278555</v>
      </c>
      <c r="AE65" s="53">
        <f t="shared" si="24"/>
        <v>56.461089379278555</v>
      </c>
      <c r="AF65" s="53">
        <f t="shared" si="24"/>
        <v>56.461089379278555</v>
      </c>
    </row>
    <row r="66" spans="2:33" s="80" customFormat="1" hidden="1">
      <c r="B66" s="81"/>
      <c r="C66" s="82"/>
      <c r="D66" s="82"/>
      <c r="E66" s="83" t="s">
        <v>136</v>
      </c>
      <c r="F66" s="83" t="s">
        <v>62</v>
      </c>
      <c r="G66" s="83"/>
      <c r="H66" s="97">
        <f>IF(H24=0,0,SUM(H52:H63))</f>
        <v>2155.2371512115137</v>
      </c>
      <c r="I66" s="96">
        <f t="shared" ref="I66:AF66" si="25">IF(I24=0,0,SUM(I52:I63))</f>
        <v>2157.6105641845375</v>
      </c>
      <c r="J66" s="96">
        <f t="shared" si="25"/>
        <v>2169.660660000342</v>
      </c>
      <c r="K66" s="96">
        <f t="shared" si="25"/>
        <v>2182.1697834471988</v>
      </c>
      <c r="L66" s="96">
        <f t="shared" si="25"/>
        <v>704.21494197958498</v>
      </c>
      <c r="M66" s="96">
        <f t="shared" si="25"/>
        <v>602.00741986633261</v>
      </c>
      <c r="N66" s="96">
        <f t="shared" si="25"/>
        <v>538.24419426514964</v>
      </c>
      <c r="O66" s="96">
        <f t="shared" si="25"/>
        <v>485.45958428939264</v>
      </c>
      <c r="P66" s="96">
        <f t="shared" si="25"/>
        <v>441.44998966486025</v>
      </c>
      <c r="Q66" s="96">
        <f t="shared" si="25"/>
        <v>405.50174506898941</v>
      </c>
      <c r="R66" s="96">
        <f t="shared" si="25"/>
        <v>433.54950448006628</v>
      </c>
      <c r="S66" s="96">
        <f t="shared" si="25"/>
        <v>459.58040539990338</v>
      </c>
      <c r="T66" s="96">
        <f t="shared" si="25"/>
        <v>488.27747306893878</v>
      </c>
      <c r="U66" s="96">
        <f t="shared" si="25"/>
        <v>524.55974259090056</v>
      </c>
      <c r="V66" s="96">
        <f t="shared" si="25"/>
        <v>560.57911461752008</v>
      </c>
      <c r="W66" s="96">
        <f t="shared" si="25"/>
        <v>299.6347202314895</v>
      </c>
      <c r="X66" s="96">
        <f t="shared" si="25"/>
        <v>303.92065253263127</v>
      </c>
      <c r="Y66" s="96">
        <f t="shared" si="25"/>
        <v>312.38808324346365</v>
      </c>
      <c r="Z66" s="96">
        <f t="shared" si="25"/>
        <v>312.2057468698348</v>
      </c>
      <c r="AA66" s="96">
        <f t="shared" si="25"/>
        <v>320.4869517360346</v>
      </c>
      <c r="AB66" s="96">
        <f t="shared" si="25"/>
        <v>323.41972025608936</v>
      </c>
      <c r="AC66" s="96">
        <f t="shared" si="25"/>
        <v>328.58608392914084</v>
      </c>
      <c r="AD66" s="96">
        <f t="shared" si="25"/>
        <v>333.66787875633861</v>
      </c>
      <c r="AE66" s="96">
        <f t="shared" si="25"/>
        <v>338.72798478392303</v>
      </c>
      <c r="AF66" s="96">
        <f t="shared" si="25"/>
        <v>343.7307599058654</v>
      </c>
      <c r="AG66" s="81"/>
    </row>
    <row r="67" spans="2:33" hidden="1">
      <c r="B67" s="3"/>
      <c r="C67" s="82"/>
      <c r="D67" s="82"/>
      <c r="E67" s="83" t="s">
        <v>137</v>
      </c>
      <c r="F67" s="83" t="s">
        <v>62</v>
      </c>
      <c r="G67" s="83"/>
      <c r="H67" s="97">
        <f>SUM(H54:H63)</f>
        <v>44.888126749811917</v>
      </c>
      <c r="I67" s="96">
        <f t="shared" ref="I67:AF67" si="26">SUM(I54:I63)</f>
        <v>47.261539722835408</v>
      </c>
      <c r="J67" s="96">
        <f t="shared" si="26"/>
        <v>59.31163553863955</v>
      </c>
      <c r="K67" s="96">
        <f t="shared" si="26"/>
        <v>71.820758985496553</v>
      </c>
      <c r="L67" s="96">
        <f t="shared" si="26"/>
        <v>58.366662585036011</v>
      </c>
      <c r="M67" s="96">
        <f t="shared" si="26"/>
        <v>53.133516902228962</v>
      </c>
      <c r="N67" s="96">
        <f t="shared" si="26"/>
        <v>61.024950810285105</v>
      </c>
      <c r="O67" s="96">
        <f t="shared" si="26"/>
        <v>63.346559095808999</v>
      </c>
      <c r="P67" s="96">
        <f t="shared" si="26"/>
        <v>63.034014810098938</v>
      </c>
      <c r="Q67" s="96">
        <f t="shared" si="26"/>
        <v>62.58449119690161</v>
      </c>
      <c r="R67" s="96">
        <f t="shared" si="26"/>
        <v>71.013757294034974</v>
      </c>
      <c r="S67" s="96">
        <f t="shared" si="26"/>
        <v>75.04517661995618</v>
      </c>
      <c r="T67" s="96">
        <f t="shared" si="26"/>
        <v>78.900321291312025</v>
      </c>
      <c r="U67" s="96">
        <f t="shared" si="26"/>
        <v>86.909293762744085</v>
      </c>
      <c r="V67" s="96">
        <f t="shared" si="26"/>
        <v>90.460295316236369</v>
      </c>
      <c r="W67" s="96">
        <f t="shared" si="26"/>
        <v>94.882352280086565</v>
      </c>
      <c r="X67" s="96">
        <f t="shared" si="26"/>
        <v>99.168284581228278</v>
      </c>
      <c r="Y67" s="96">
        <f t="shared" si="26"/>
        <v>107.63571529206064</v>
      </c>
      <c r="Z67" s="96">
        <f t="shared" si="26"/>
        <v>107.45337891843175</v>
      </c>
      <c r="AA67" s="96">
        <f t="shared" si="26"/>
        <v>115.73458378463158</v>
      </c>
      <c r="AB67" s="96">
        <f t="shared" si="26"/>
        <v>116.79418585665414</v>
      </c>
      <c r="AC67" s="96">
        <f t="shared" si="26"/>
        <v>120.05279350801558</v>
      </c>
      <c r="AD67" s="96">
        <f t="shared" si="26"/>
        <v>123.19127572369379</v>
      </c>
      <c r="AE67" s="96">
        <f t="shared" si="26"/>
        <v>126.27150914835786</v>
      </c>
      <c r="AF67" s="96">
        <f t="shared" si="26"/>
        <v>129.25681016144048</v>
      </c>
    </row>
    <row r="68" spans="2:33" hidden="1">
      <c r="B68" s="3"/>
      <c r="C68" s="3"/>
      <c r="D68" s="3"/>
      <c r="E68" s="3"/>
      <c r="F68" s="3"/>
      <c r="G68" s="3"/>
      <c r="H68" s="3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</row>
    <row r="69" spans="2:33" hidden="1">
      <c r="B69" s="3"/>
      <c r="C69" s="3"/>
      <c r="D69" s="3"/>
      <c r="E69" s="3"/>
      <c r="F69" s="3"/>
      <c r="G69" s="3"/>
      <c r="H69" s="3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</row>
    <row r="70" spans="2:33" hidden="1"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</row>
    <row r="71" spans="2:33"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</row>
  </sheetData>
  <sheetProtection algorithmName="SHA-512" hashValue="TDMdwg3Bm7IlZ2h+zkH+3IgYHLN2EPvqGaaGl7BYRp6Tecmd/+//VUZSVxGlODdrWs4EUKf/OkMfKlhnZzRe0g==" saltValue="0mxooVo1fUNmW39ilQhGMg==" spinCount="100000" sheet="1" objects="1" scenarios="1"/>
  <mergeCells count="5">
    <mergeCell ref="D32:D37"/>
    <mergeCell ref="C39:C51"/>
    <mergeCell ref="D41:D50"/>
    <mergeCell ref="C52:C63"/>
    <mergeCell ref="D52:D63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000-000000000000}">
          <x14:formula1>
            <xm:f>'Brændsels- og elpriser'!$E$12:$Q$12</xm:f>
          </x14:formula1>
          <xm:sqref>W21</xm:sqref>
        </x14:dataValidation>
        <x14:dataValidation type="list" allowBlank="1" showInputMessage="1" showErrorMessage="1" xr:uid="{00000000-0002-0000-1000-000001000000}">
          <x14:formula1>
            <xm:f>Admin!$C$4:$C$6</xm:f>
          </x14:formula1>
          <xm:sqref>W22</xm:sqref>
        </x14:dataValidation>
        <x14:dataValidation type="list" allowBlank="1" showInputMessage="1" showErrorMessage="1" xr:uid="{00000000-0002-0000-1000-000002000000}">
          <x14:formula1>
            <xm:f>Admin!$D$4:$D$5</xm:f>
          </x14:formula1>
          <xm:sqref>I12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>
    <tabColor rgb="FFE49490"/>
  </sheetPr>
  <dimension ref="A1:AG72"/>
  <sheetViews>
    <sheetView topLeftCell="A73" zoomScale="80" zoomScaleNormal="80" workbookViewId="0">
      <selection sqref="A1:XFD72"/>
    </sheetView>
  </sheetViews>
  <sheetFormatPr defaultColWidth="9.109375" defaultRowHeight="14.4"/>
  <cols>
    <col min="1" max="2" width="2.6640625" style="1" customWidth="1"/>
    <col min="3" max="3" width="20.5546875" style="1" customWidth="1"/>
    <col min="4" max="4" width="7.44140625" style="1" customWidth="1"/>
    <col min="5" max="5" width="18.5546875" style="1" customWidth="1"/>
    <col min="6" max="7" width="13.88671875" style="1" customWidth="1"/>
    <col min="8" max="8" width="11.88671875" style="1" customWidth="1"/>
    <col min="9" max="11" width="13" style="1" bestFit="1" customWidth="1"/>
    <col min="12" max="12" width="13" style="1" customWidth="1"/>
    <col min="13" max="32" width="13" style="1" bestFit="1" customWidth="1"/>
    <col min="33" max="33" width="2.6640625" style="3" customWidth="1"/>
    <col min="34" max="16384" width="9.109375" style="1"/>
  </cols>
  <sheetData>
    <row r="1" spans="2:32" hidden="1"/>
    <row r="2" spans="2:32" hidden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2:32" ht="20.399999999999999" hidden="1" thickBot="1">
      <c r="B3" s="3"/>
      <c r="C3" s="2" t="s">
        <v>19</v>
      </c>
      <c r="D3" s="2" t="str">
        <f>VLOOKUP(C3,'Tekniske data'!C6:S29,MATCH("Titel",'Tekniske data'!C5:S5,0),FALSE)</f>
        <v>Køge Kraftvarme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2:32" ht="15" hidden="1" thickTop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2:32" hidden="1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spans="2:32" hidden="1">
      <c r="B6" s="3"/>
      <c r="C6" s="51" t="s">
        <v>39</v>
      </c>
      <c r="D6" s="42" t="s">
        <v>195</v>
      </c>
      <c r="E6" s="42"/>
      <c r="F6" s="3"/>
      <c r="G6" s="55" t="s">
        <v>45</v>
      </c>
      <c r="H6" s="55"/>
      <c r="I6" s="55"/>
      <c r="J6" s="3"/>
      <c r="K6" s="50"/>
      <c r="L6" s="55" t="s">
        <v>142</v>
      </c>
      <c r="M6" s="5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2:32" hidden="1">
      <c r="B7" s="3"/>
      <c r="C7" s="36"/>
      <c r="D7" s="20"/>
      <c r="E7" s="37"/>
      <c r="F7" s="3"/>
      <c r="G7" s="62"/>
      <c r="H7" s="58"/>
      <c r="I7" s="59"/>
      <c r="J7" s="3"/>
      <c r="K7" s="6"/>
      <c r="L7" s="138" t="s">
        <v>33</v>
      </c>
      <c r="M7" s="139" t="s">
        <v>34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</row>
    <row r="8" spans="2:32" hidden="1">
      <c r="B8" s="3"/>
      <c r="C8" s="52" t="s">
        <v>58</v>
      </c>
      <c r="D8" s="22"/>
      <c r="E8" s="70">
        <f>Sammenligning!G10</f>
        <v>2019</v>
      </c>
      <c r="F8" s="34"/>
      <c r="G8" s="52" t="s">
        <v>326</v>
      </c>
      <c r="H8" s="8"/>
      <c r="I8" s="60">
        <f>VLOOKUP($C$3,'Tekniske data'!$C$6:$R$37,MATCH(G8,'Tekniske data'!$C$5:$R$5,0),FALSE)</f>
        <v>1988</v>
      </c>
      <c r="J8" s="3"/>
      <c r="K8" s="6"/>
      <c r="L8" s="140">
        <v>24</v>
      </c>
      <c r="M8" s="141">
        <v>298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</row>
    <row r="9" spans="2:32" hidden="1">
      <c r="B9" s="3"/>
      <c r="C9" s="52" t="s">
        <v>336</v>
      </c>
      <c r="D9" s="22"/>
      <c r="E9" s="71">
        <f>Sammenligning!G11</f>
        <v>0.04</v>
      </c>
      <c r="F9" s="34"/>
      <c r="G9" s="52" t="s">
        <v>46</v>
      </c>
      <c r="H9" s="24"/>
      <c r="I9" s="61">
        <v>30</v>
      </c>
      <c r="J9" s="3"/>
      <c r="K9" s="6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 spans="2:32" hidden="1">
      <c r="B10" s="3"/>
      <c r="C10" s="52" t="s">
        <v>60</v>
      </c>
      <c r="D10" s="22"/>
      <c r="E10" s="70" t="str">
        <f>Sammenligning!G13</f>
        <v>ENS's priser fra 2019</v>
      </c>
      <c r="F10" s="35"/>
      <c r="G10" s="72" t="s">
        <v>145</v>
      </c>
      <c r="H10" s="8"/>
      <c r="I10" s="60">
        <f>VLOOKUP($C$3,'Tekniske data'!$C$6:$R$37,MATCH(G10,'Tekniske data'!$C$5:$R$5,0),FALSE)</f>
        <v>19.93</v>
      </c>
      <c r="J10" s="3"/>
      <c r="K10" s="6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 spans="2:32" hidden="1">
      <c r="B11" s="3"/>
      <c r="C11" s="52" t="s">
        <v>138</v>
      </c>
      <c r="D11" s="8"/>
      <c r="E11" s="112">
        <f>VLOOKUP(E8,Inflation,2,FALSE)/VLOOKUP(2014,Inflation,2,FALSE)</f>
        <v>1.0837932575720344</v>
      </c>
      <c r="F11" s="34"/>
      <c r="G11" s="459"/>
      <c r="H11" s="460"/>
      <c r="I11" s="461"/>
      <c r="J11" s="3"/>
      <c r="K11" s="6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 spans="2:32" hidden="1">
      <c r="B12" s="3"/>
      <c r="C12" s="52" t="s">
        <v>307</v>
      </c>
      <c r="D12" s="8"/>
      <c r="E12" s="71">
        <f>Sammenligning!G15</f>
        <v>1.05</v>
      </c>
      <c r="F12" s="35"/>
      <c r="G12" s="457"/>
      <c r="H12" s="457"/>
      <c r="I12" s="458"/>
      <c r="J12" s="3"/>
      <c r="K12" s="6"/>
      <c r="L12" s="178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</row>
    <row r="13" spans="2:32" hidden="1">
      <c r="B13" s="3"/>
      <c r="C13" s="173" t="s">
        <v>154</v>
      </c>
      <c r="D13" s="19"/>
      <c r="E13" s="177">
        <v>7.42</v>
      </c>
      <c r="F13" s="34"/>
      <c r="G13" s="6"/>
      <c r="H13" s="6"/>
      <c r="I13" s="6"/>
      <c r="J13" s="3"/>
      <c r="K13" s="6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idden="1">
      <c r="B14" s="3"/>
      <c r="C14" s="6"/>
      <c r="D14" s="6"/>
      <c r="E14" s="6"/>
      <c r="F14" s="34"/>
      <c r="G14" s="34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2:32" hidden="1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2:32" hidden="1">
      <c r="B16" s="3"/>
      <c r="C16" s="18"/>
      <c r="D16" s="18"/>
      <c r="E16" s="18"/>
      <c r="F16" s="18"/>
      <c r="G16" s="179">
        <f>I8</f>
        <v>1988</v>
      </c>
      <c r="H16" s="180">
        <v>2016</v>
      </c>
      <c r="I16" s="18">
        <v>2017</v>
      </c>
      <c r="J16" s="18">
        <v>2018</v>
      </c>
      <c r="K16" s="18">
        <v>2019</v>
      </c>
      <c r="L16" s="18">
        <v>2020</v>
      </c>
      <c r="M16" s="18">
        <v>2021</v>
      </c>
      <c r="N16" s="18">
        <v>2022</v>
      </c>
      <c r="O16" s="18">
        <v>2023</v>
      </c>
      <c r="P16" s="18">
        <v>2024</v>
      </c>
      <c r="Q16" s="18">
        <v>2025</v>
      </c>
      <c r="R16" s="18">
        <v>2026</v>
      </c>
      <c r="S16" s="18">
        <v>2027</v>
      </c>
      <c r="T16" s="18">
        <v>2028</v>
      </c>
      <c r="U16" s="18">
        <v>2029</v>
      </c>
      <c r="V16" s="18">
        <v>2030</v>
      </c>
      <c r="W16" s="18">
        <v>2031</v>
      </c>
      <c r="X16" s="18">
        <v>2032</v>
      </c>
      <c r="Y16" s="18">
        <v>2033</v>
      </c>
      <c r="Z16" s="18">
        <v>2034</v>
      </c>
      <c r="AA16" s="18">
        <v>2035</v>
      </c>
      <c r="AB16" s="18">
        <v>2036</v>
      </c>
      <c r="AC16" s="18">
        <v>2037</v>
      </c>
      <c r="AD16" s="18">
        <v>2038</v>
      </c>
      <c r="AE16" s="18">
        <v>2039</v>
      </c>
      <c r="AF16" s="18">
        <v>2040</v>
      </c>
    </row>
    <row r="17" spans="2:32" hidden="1">
      <c r="B17" s="3"/>
      <c r="C17" s="31"/>
      <c r="D17" s="31"/>
      <c r="E17" s="31"/>
      <c r="F17" s="31"/>
      <c r="G17" s="74"/>
      <c r="H17" s="89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</row>
    <row r="18" spans="2:32" hidden="1">
      <c r="B18" s="3"/>
      <c r="C18" s="31"/>
      <c r="D18" s="31"/>
      <c r="E18" s="31"/>
      <c r="F18" s="31"/>
      <c r="G18" s="74"/>
      <c r="H18" s="89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</row>
    <row r="19" spans="2:32" hidden="1">
      <c r="B19" s="3"/>
      <c r="C19" s="131" t="s">
        <v>51</v>
      </c>
      <c r="D19" s="31"/>
      <c r="E19" s="22" t="s">
        <v>2</v>
      </c>
      <c r="F19" s="22" t="s">
        <v>30</v>
      </c>
      <c r="G19" s="85">
        <f>VLOOKUP($C$3,'Tekniske data'!$C$6:$R$37,MATCH(E19,'Tekniske data'!$C$5:$R$5,0),FALSE)*E13*E11</f>
        <v>32810323.56243274</v>
      </c>
      <c r="H19" s="72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65"/>
      <c r="X19" s="21"/>
      <c r="Y19" s="21"/>
      <c r="Z19" s="21"/>
      <c r="AA19" s="21"/>
      <c r="AB19" s="21"/>
      <c r="AC19" s="21"/>
      <c r="AD19" s="21"/>
      <c r="AE19" s="21"/>
      <c r="AF19" s="21"/>
    </row>
    <row r="20" spans="2:32" hidden="1">
      <c r="B20" s="3"/>
      <c r="C20" s="31"/>
      <c r="D20" s="31"/>
      <c r="E20" s="22" t="s">
        <v>29</v>
      </c>
      <c r="F20" s="22" t="s">
        <v>10</v>
      </c>
      <c r="G20" s="85">
        <f>G19*$I$10</f>
        <v>653909748.59928453</v>
      </c>
      <c r="H20" s="72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65"/>
      <c r="X20" s="21"/>
      <c r="Y20" s="21"/>
      <c r="Z20" s="21"/>
      <c r="AA20" s="21"/>
      <c r="AB20" s="21"/>
      <c r="AC20" s="21"/>
      <c r="AD20" s="21"/>
      <c r="AE20" s="21"/>
      <c r="AF20" s="21"/>
    </row>
    <row r="21" spans="2:32" hidden="1">
      <c r="B21" s="3"/>
      <c r="C21" s="31"/>
      <c r="D21" s="31"/>
      <c r="E21" s="22" t="s">
        <v>20</v>
      </c>
      <c r="F21" s="22"/>
      <c r="G21" s="175" t="str">
        <f>VLOOKUP($C$3,'Tekniske data'!$C$6:$R$37,MATCH(E21,'Tekniske data'!$C$5:$R$5,0),FALSE)</f>
        <v>Træflis</v>
      </c>
      <c r="H21" s="72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73"/>
      <c r="X21" s="21"/>
      <c r="Y21" s="21"/>
      <c r="Z21" s="21"/>
      <c r="AA21" s="21"/>
      <c r="AB21" s="21"/>
      <c r="AC21" s="21"/>
      <c r="AD21" s="21"/>
      <c r="AE21" s="21"/>
      <c r="AF21" s="21"/>
    </row>
    <row r="22" spans="2:32" hidden="1">
      <c r="B22" s="3"/>
      <c r="C22" s="31"/>
      <c r="D22" s="31"/>
      <c r="E22" s="22" t="s">
        <v>22</v>
      </c>
      <c r="F22" s="22"/>
      <c r="G22" s="175" t="str">
        <f>VLOOKUP($C$3,'Tekniske data'!$C$6:$R$37,MATCH(E22,'Tekniske data'!$C$5:$R$5,0),FALSE)</f>
        <v>Modtryk</v>
      </c>
      <c r="H22" s="72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158"/>
      <c r="X22" s="21"/>
      <c r="Y22" s="21"/>
      <c r="Z22" s="21"/>
      <c r="AA22" s="21"/>
      <c r="AB22" s="21"/>
      <c r="AC22" s="21"/>
      <c r="AD22" s="21"/>
      <c r="AE22" s="21"/>
      <c r="AF22" s="21"/>
    </row>
    <row r="23" spans="2:32" hidden="1">
      <c r="B23" s="3"/>
      <c r="C23" s="32"/>
      <c r="D23" s="32"/>
      <c r="E23" s="23"/>
      <c r="F23" s="23"/>
      <c r="G23" s="77"/>
      <c r="H23" s="88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</row>
    <row r="24" spans="2:32" hidden="1">
      <c r="B24" s="3"/>
      <c r="C24" s="65" t="s">
        <v>197</v>
      </c>
      <c r="D24" s="56"/>
      <c r="E24" s="22" t="s">
        <v>5</v>
      </c>
      <c r="F24" s="22" t="s">
        <v>12</v>
      </c>
      <c r="G24" s="60"/>
      <c r="H24" s="92">
        <f>VLOOKUP($C$3,'Samlet hovedstaden -alle værker'!$C$278:$AC$295,MATCH(H$16,'Samlet hovedstaden -alle værker'!$C$277:$AC$277,0),FALSE)*1000</f>
        <v>1172746.4926431179</v>
      </c>
      <c r="I24" s="92">
        <f>VLOOKUP($C$3,'Samlet hovedstaden -alle værker'!$C$278:$AC$295,MATCH(I$16,'Samlet hovedstaden -alle værker'!$C$277:$AC$277,0),FALSE)*1000</f>
        <v>1172746.4926431179</v>
      </c>
      <c r="J24" s="92">
        <f>VLOOKUP($C$3,'Samlet hovedstaden -alle værker'!$C$278:$AC$295,MATCH(J$16,'Samlet hovedstaden -alle værker'!$C$277:$AC$277,0),FALSE)*1000</f>
        <v>1172746.4926431179</v>
      </c>
      <c r="K24" s="92">
        <f>VLOOKUP($C$3,'Samlet hovedstaden -alle værker'!$C$278:$AC$295,MATCH(K$16,'Samlet hovedstaden -alle værker'!$C$277:$AC$277,0),FALSE)*1000</f>
        <v>1172746.4926431179</v>
      </c>
      <c r="L24" s="92">
        <f>VLOOKUP($C$3,'Samlet hovedstaden -alle værker'!$C$278:$AC$295,MATCH(L$16,'Samlet hovedstaden -alle værker'!$C$277:$AC$277,0),FALSE)*1000</f>
        <v>950705.19502711296</v>
      </c>
      <c r="M24" s="92">
        <f>VLOOKUP($C$3,'Samlet hovedstaden -alle værker'!$C$278:$AC$295,MATCH(M$16,'Samlet hovedstaden -alle værker'!$C$277:$AC$277,0),FALSE)*1000</f>
        <v>973988.24284744263</v>
      </c>
      <c r="N24" s="92">
        <f>VLOOKUP($C$3,'Samlet hovedstaden -alle værker'!$C$278:$AC$295,MATCH(N$16,'Samlet hovedstaden -alle værker'!$C$277:$AC$277,0),FALSE)*1000</f>
        <v>997271.29066777229</v>
      </c>
      <c r="O24" s="92">
        <f>VLOOKUP($C$3,'Samlet hovedstaden -alle værker'!$C$278:$AC$295,MATCH(O$16,'Samlet hovedstaden -alle værker'!$C$277:$AC$277,0),FALSE)*1000</f>
        <v>1020554.338488102</v>
      </c>
      <c r="P24" s="92">
        <f>VLOOKUP($C$3,'Samlet hovedstaden -alle værker'!$C$278:$AC$295,MATCH(P$16,'Samlet hovedstaden -alle værker'!$C$277:$AC$277,0),FALSE)*1000</f>
        <v>1043837.3863084316</v>
      </c>
      <c r="Q24" s="92">
        <f>VLOOKUP($C$3,'Samlet hovedstaden -alle værker'!$C$278:$AC$295,MATCH(Q$16,'Samlet hovedstaden -alle værker'!$C$277:$AC$277,0),FALSE)*1000</f>
        <v>1067120.4341287613</v>
      </c>
      <c r="R24" s="92">
        <f>VLOOKUP($C$3,'Samlet hovedstaden -alle værker'!$C$278:$AC$295,MATCH(R$16,'Samlet hovedstaden -alle værker'!$C$277:$AC$277,0),FALSE)*1000</f>
        <v>1050692.3136585236</v>
      </c>
      <c r="S24" s="92">
        <f>VLOOKUP($C$3,'Samlet hovedstaden -alle værker'!$C$278:$AC$295,MATCH(S$16,'Samlet hovedstaden -alle værker'!$C$277:$AC$277,0),FALSE)*1000</f>
        <v>1034264.1931882858</v>
      </c>
      <c r="T24" s="92">
        <f>VLOOKUP($C$3,'Samlet hovedstaden -alle værker'!$C$278:$AC$295,MATCH(T$16,'Samlet hovedstaden -alle værker'!$C$277:$AC$277,0),FALSE)*1000</f>
        <v>1017836.0727180481</v>
      </c>
      <c r="U24" s="92">
        <f>VLOOKUP($C$3,'Samlet hovedstaden -alle værker'!$C$278:$AC$295,MATCH(U$16,'Samlet hovedstaden -alle værker'!$C$277:$AC$277,0),FALSE)*1000</f>
        <v>1001407.9522478106</v>
      </c>
      <c r="V24" s="92">
        <f>VLOOKUP($C$3,'Samlet hovedstaden -alle værker'!$C$278:$AC$295,MATCH(V$16,'Samlet hovedstaden -alle værker'!$C$277:$AC$277,0),FALSE)*1000</f>
        <v>984979.83177757263</v>
      </c>
      <c r="W24" s="92">
        <f>VLOOKUP($C$3,'Samlet hovedstaden -alle værker'!$C$278:$AC$295,MATCH(W$16,'Samlet hovedstaden -alle værker'!$C$277:$AC$277,0),FALSE)*1000</f>
        <v>950496.73718261719</v>
      </c>
      <c r="X24" s="92">
        <f>VLOOKUP($C$3,'Samlet hovedstaden -alle værker'!$C$278:$AC$295,MATCH(X$16,'Samlet hovedstaden -alle værker'!$C$277:$AC$277,0),FALSE)*1000</f>
        <v>950496.73718261719</v>
      </c>
      <c r="Y24" s="92">
        <f>VLOOKUP($C$3,'Samlet hovedstaden -alle værker'!$C$278:$AC$295,MATCH(Y$16,'Samlet hovedstaden -alle værker'!$C$277:$AC$277,0),FALSE)*1000</f>
        <v>950496.73718261719</v>
      </c>
      <c r="Z24" s="92">
        <f>VLOOKUP($C$3,'Samlet hovedstaden -alle værker'!$C$278:$AC$295,MATCH(Z$16,'Samlet hovedstaden -alle værker'!$C$277:$AC$277,0),FALSE)*1000</f>
        <v>950496.73718261719</v>
      </c>
      <c r="AA24" s="92">
        <f>VLOOKUP($C$3,'Samlet hovedstaden -alle værker'!$C$278:$AC$295,MATCH(AA$16,'Samlet hovedstaden -alle værker'!$C$277:$AC$277,0),FALSE)*1000</f>
        <v>950496.73718261719</v>
      </c>
      <c r="AB24" s="92">
        <f>VLOOKUP($C$3,'Samlet hovedstaden -alle værker'!$C$278:$AC$295,MATCH(AB$16,'Samlet hovedstaden -alle værker'!$C$277:$AC$277,0),FALSE)*1000</f>
        <v>944561.18355941772</v>
      </c>
      <c r="AC24" s="92">
        <f>VLOOKUP($C$3,'Samlet hovedstaden -alle værker'!$C$278:$AC$295,MATCH(AC$16,'Samlet hovedstaden -alle værker'!$C$277:$AC$277,0),FALSE)*1000</f>
        <v>938625.62993621826</v>
      </c>
      <c r="AD24" s="92">
        <f>VLOOKUP($C$3,'Samlet hovedstaden -alle værker'!$C$278:$AC$295,MATCH(AD$16,'Samlet hovedstaden -alle værker'!$C$277:$AC$277,0),FALSE)*1000</f>
        <v>932690.0763130188</v>
      </c>
      <c r="AE24" s="92">
        <f>VLOOKUP($C$3,'Samlet hovedstaden -alle værker'!$C$278:$AC$295,MATCH(AE$16,'Samlet hovedstaden -alle værker'!$C$277:$AC$277,0),FALSE)*1000</f>
        <v>926754.52268981945</v>
      </c>
      <c r="AF24" s="92">
        <f>VLOOKUP($C$3,'Samlet hovedstaden -alle værker'!$C$278:$AC$295,MATCH(AF$16,'Samlet hovedstaden -alle værker'!$C$277:$AC$277,0),FALSE)*1000</f>
        <v>920818.96906661987</v>
      </c>
    </row>
    <row r="25" spans="2:32" hidden="1">
      <c r="B25" s="3"/>
      <c r="C25" s="56"/>
      <c r="D25" s="56"/>
      <c r="E25" s="22" t="s">
        <v>155</v>
      </c>
      <c r="F25" s="22"/>
      <c r="G25" s="60"/>
      <c r="H25" s="69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</row>
    <row r="26" spans="2:32" hidden="1">
      <c r="B26" s="3"/>
      <c r="C26" s="58"/>
      <c r="D26" s="58"/>
      <c r="E26" s="106"/>
      <c r="F26" s="106"/>
      <c r="G26" s="107"/>
      <c r="H26" s="108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</row>
    <row r="27" spans="2:32" hidden="1">
      <c r="B27" s="3"/>
      <c r="C27" s="56"/>
      <c r="D27" s="56"/>
      <c r="E27" s="22" t="s">
        <v>173</v>
      </c>
      <c r="F27" s="22" t="s">
        <v>147</v>
      </c>
      <c r="G27" s="126">
        <f>VLOOKUP($C$3,'Tekniske data'!$C$6:$R$37,MATCH(E27,'Tekniske data'!$C$5:$R$5,0),FALSE)*$E$11*I10*E13</f>
        <v>18271007.681450594</v>
      </c>
      <c r="H27" s="69">
        <f t="shared" ref="H27:W37" si="0">G27</f>
        <v>18271007.681450594</v>
      </c>
      <c r="I27" s="73">
        <f t="shared" si="0"/>
        <v>18271007.681450594</v>
      </c>
      <c r="J27" s="73">
        <f t="shared" si="0"/>
        <v>18271007.681450594</v>
      </c>
      <c r="K27" s="73">
        <f t="shared" si="0"/>
        <v>18271007.681450594</v>
      </c>
      <c r="L27" s="73">
        <f t="shared" si="0"/>
        <v>18271007.681450594</v>
      </c>
      <c r="M27" s="73">
        <f t="shared" si="0"/>
        <v>18271007.681450594</v>
      </c>
      <c r="N27" s="73">
        <f t="shared" si="0"/>
        <v>18271007.681450594</v>
      </c>
      <c r="O27" s="73">
        <f t="shared" si="0"/>
        <v>18271007.681450594</v>
      </c>
      <c r="P27" s="73">
        <f t="shared" si="0"/>
        <v>18271007.681450594</v>
      </c>
      <c r="Q27" s="73">
        <f t="shared" si="0"/>
        <v>18271007.681450594</v>
      </c>
      <c r="R27" s="73">
        <f t="shared" si="0"/>
        <v>18271007.681450594</v>
      </c>
      <c r="S27" s="73">
        <f t="shared" si="0"/>
        <v>18271007.681450594</v>
      </c>
      <c r="T27" s="73">
        <f t="shared" si="0"/>
        <v>18271007.681450594</v>
      </c>
      <c r="U27" s="73">
        <f t="shared" si="0"/>
        <v>18271007.681450594</v>
      </c>
      <c r="V27" s="73">
        <f t="shared" si="0"/>
        <v>18271007.681450594</v>
      </c>
      <c r="W27" s="73">
        <f t="shared" si="0"/>
        <v>18271007.681450594</v>
      </c>
      <c r="X27" s="73">
        <f t="shared" ref="X27:AB37" si="1">W27</f>
        <v>18271007.681450594</v>
      </c>
      <c r="Y27" s="73">
        <f t="shared" si="1"/>
        <v>18271007.681450594</v>
      </c>
      <c r="Z27" s="73">
        <f t="shared" si="1"/>
        <v>18271007.681450594</v>
      </c>
      <c r="AA27" s="73">
        <f t="shared" si="1"/>
        <v>18271007.681450594</v>
      </c>
      <c r="AB27" s="73">
        <f>AA27</f>
        <v>18271007.681450594</v>
      </c>
      <c r="AC27" s="73">
        <f t="shared" ref="AC27:AF37" si="2">AB27</f>
        <v>18271007.681450594</v>
      </c>
      <c r="AD27" s="73">
        <f t="shared" si="2"/>
        <v>18271007.681450594</v>
      </c>
      <c r="AE27" s="73">
        <f t="shared" si="2"/>
        <v>18271007.681450594</v>
      </c>
      <c r="AF27" s="73">
        <f t="shared" si="2"/>
        <v>18271007.681450594</v>
      </c>
    </row>
    <row r="28" spans="2:32" hidden="1">
      <c r="B28" s="3"/>
      <c r="C28" s="56"/>
      <c r="D28" s="56"/>
      <c r="E28" s="22" t="s">
        <v>196</v>
      </c>
      <c r="F28" s="22" t="s">
        <v>146</v>
      </c>
      <c r="G28" s="127">
        <f>VLOOKUP($C$3,'Tekniske data'!$C$6:$R$37,MATCH(E28,'Tekniske data'!$C$5:$R$5,0),FALSE)*$E$11</f>
        <v>4.8485487838748904</v>
      </c>
      <c r="H28" s="110">
        <f t="shared" si="0"/>
        <v>4.8485487838748904</v>
      </c>
      <c r="I28" s="111">
        <f t="shared" si="0"/>
        <v>4.8485487838748904</v>
      </c>
      <c r="J28" s="111">
        <f t="shared" si="0"/>
        <v>4.8485487838748904</v>
      </c>
      <c r="K28" s="111">
        <f t="shared" si="0"/>
        <v>4.8485487838748904</v>
      </c>
      <c r="L28" s="111">
        <f t="shared" si="0"/>
        <v>4.8485487838748904</v>
      </c>
      <c r="M28" s="111">
        <f t="shared" si="0"/>
        <v>4.8485487838748904</v>
      </c>
      <c r="N28" s="111">
        <f t="shared" si="0"/>
        <v>4.8485487838748904</v>
      </c>
      <c r="O28" s="111">
        <f t="shared" si="0"/>
        <v>4.8485487838748904</v>
      </c>
      <c r="P28" s="111">
        <f t="shared" si="0"/>
        <v>4.8485487838748904</v>
      </c>
      <c r="Q28" s="111">
        <f t="shared" si="0"/>
        <v>4.8485487838748904</v>
      </c>
      <c r="R28" s="111">
        <f t="shared" si="0"/>
        <v>4.8485487838748904</v>
      </c>
      <c r="S28" s="111">
        <f t="shared" si="0"/>
        <v>4.8485487838748904</v>
      </c>
      <c r="T28" s="111">
        <f t="shared" si="0"/>
        <v>4.8485487838748904</v>
      </c>
      <c r="U28" s="111">
        <f t="shared" si="0"/>
        <v>4.8485487838748904</v>
      </c>
      <c r="V28" s="111">
        <f t="shared" si="0"/>
        <v>4.8485487838748904</v>
      </c>
      <c r="W28" s="111">
        <f t="shared" si="0"/>
        <v>4.8485487838748904</v>
      </c>
      <c r="X28" s="111">
        <f t="shared" si="1"/>
        <v>4.8485487838748904</v>
      </c>
      <c r="Y28" s="111">
        <f t="shared" si="1"/>
        <v>4.8485487838748904</v>
      </c>
      <c r="Z28" s="111">
        <f t="shared" si="1"/>
        <v>4.8485487838748904</v>
      </c>
      <c r="AA28" s="111">
        <f t="shared" si="1"/>
        <v>4.8485487838748904</v>
      </c>
      <c r="AB28" s="111">
        <f t="shared" si="1"/>
        <v>4.8485487838748904</v>
      </c>
      <c r="AC28" s="111">
        <f t="shared" si="2"/>
        <v>4.8485487838748904</v>
      </c>
      <c r="AD28" s="111">
        <f t="shared" si="2"/>
        <v>4.8485487838748904</v>
      </c>
      <c r="AE28" s="111">
        <f t="shared" si="2"/>
        <v>4.8485487838748904</v>
      </c>
      <c r="AF28" s="111">
        <f t="shared" si="2"/>
        <v>4.8485487838748904</v>
      </c>
    </row>
    <row r="29" spans="2:32" hidden="1">
      <c r="B29" s="3"/>
      <c r="C29" s="56"/>
      <c r="D29" s="56"/>
      <c r="E29" s="22" t="s">
        <v>14</v>
      </c>
      <c r="F29" s="22"/>
      <c r="G29" s="127">
        <f>VLOOKUP($C$3,'Tekniske data'!$C$6:$R$37,MATCH(E29,'Tekniske data'!$C$5:$R$5,0),FALSE)</f>
        <v>0.22529411764705881</v>
      </c>
      <c r="H29" s="110">
        <f t="shared" si="0"/>
        <v>0.22529411764705881</v>
      </c>
      <c r="I29" s="111">
        <f t="shared" si="0"/>
        <v>0.22529411764705881</v>
      </c>
      <c r="J29" s="111">
        <f t="shared" si="0"/>
        <v>0.22529411764705881</v>
      </c>
      <c r="K29" s="111">
        <f t="shared" si="0"/>
        <v>0.22529411764705881</v>
      </c>
      <c r="L29" s="111">
        <f t="shared" si="0"/>
        <v>0.22529411764705881</v>
      </c>
      <c r="M29" s="111">
        <f t="shared" si="0"/>
        <v>0.22529411764705881</v>
      </c>
      <c r="N29" s="111">
        <f t="shared" si="0"/>
        <v>0.22529411764705881</v>
      </c>
      <c r="O29" s="111">
        <f t="shared" si="0"/>
        <v>0.22529411764705881</v>
      </c>
      <c r="P29" s="111">
        <f t="shared" si="0"/>
        <v>0.22529411764705881</v>
      </c>
      <c r="Q29" s="111">
        <f t="shared" si="0"/>
        <v>0.22529411764705881</v>
      </c>
      <c r="R29" s="111">
        <f t="shared" si="0"/>
        <v>0.22529411764705881</v>
      </c>
      <c r="S29" s="111">
        <f t="shared" si="0"/>
        <v>0.22529411764705881</v>
      </c>
      <c r="T29" s="111">
        <f t="shared" si="0"/>
        <v>0.22529411764705881</v>
      </c>
      <c r="U29" s="111">
        <f t="shared" si="0"/>
        <v>0.22529411764705881</v>
      </c>
      <c r="V29" s="111">
        <f t="shared" si="0"/>
        <v>0.22529411764705881</v>
      </c>
      <c r="W29" s="111">
        <f t="shared" si="0"/>
        <v>0.22529411764705881</v>
      </c>
      <c r="X29" s="111">
        <f t="shared" si="1"/>
        <v>0.22529411764705881</v>
      </c>
      <c r="Y29" s="111">
        <f t="shared" si="1"/>
        <v>0.22529411764705881</v>
      </c>
      <c r="Z29" s="111">
        <f t="shared" si="1"/>
        <v>0.22529411764705881</v>
      </c>
      <c r="AA29" s="111">
        <f t="shared" si="1"/>
        <v>0.22529411764705881</v>
      </c>
      <c r="AB29" s="111">
        <f t="shared" si="1"/>
        <v>0.22529411764705881</v>
      </c>
      <c r="AC29" s="111">
        <f t="shared" si="2"/>
        <v>0.22529411764705881</v>
      </c>
      <c r="AD29" s="111">
        <f t="shared" si="2"/>
        <v>0.22529411764705881</v>
      </c>
      <c r="AE29" s="111">
        <f t="shared" si="2"/>
        <v>0.22529411764705881</v>
      </c>
      <c r="AF29" s="111">
        <f t="shared" si="2"/>
        <v>0.22529411764705881</v>
      </c>
    </row>
    <row r="30" spans="2:32" hidden="1">
      <c r="B30" s="3"/>
      <c r="C30" s="56"/>
      <c r="D30" s="56"/>
      <c r="E30" s="22" t="s">
        <v>15</v>
      </c>
      <c r="F30" s="22"/>
      <c r="G30" s="127">
        <f>VLOOKUP($C$3,'Tekniske data'!$C$6:$R$37,MATCH(E30,'Tekniske data'!$C$5:$R$5,0),FALSE)</f>
        <v>0.68058823529411761</v>
      </c>
      <c r="H30" s="110">
        <f t="shared" si="0"/>
        <v>0.68058823529411761</v>
      </c>
      <c r="I30" s="111">
        <f t="shared" si="0"/>
        <v>0.68058823529411761</v>
      </c>
      <c r="J30" s="111">
        <f t="shared" si="0"/>
        <v>0.68058823529411761</v>
      </c>
      <c r="K30" s="111">
        <f t="shared" si="0"/>
        <v>0.68058823529411761</v>
      </c>
      <c r="L30" s="111">
        <f t="shared" si="0"/>
        <v>0.68058823529411761</v>
      </c>
      <c r="M30" s="111">
        <f t="shared" si="0"/>
        <v>0.68058823529411761</v>
      </c>
      <c r="N30" s="111">
        <f t="shared" si="0"/>
        <v>0.68058823529411761</v>
      </c>
      <c r="O30" s="111">
        <f t="shared" si="0"/>
        <v>0.68058823529411761</v>
      </c>
      <c r="P30" s="111">
        <f t="shared" si="0"/>
        <v>0.68058823529411761</v>
      </c>
      <c r="Q30" s="111">
        <f t="shared" si="0"/>
        <v>0.68058823529411761</v>
      </c>
      <c r="R30" s="111">
        <f t="shared" si="0"/>
        <v>0.68058823529411761</v>
      </c>
      <c r="S30" s="111">
        <f t="shared" si="0"/>
        <v>0.68058823529411761</v>
      </c>
      <c r="T30" s="111">
        <f t="shared" si="0"/>
        <v>0.68058823529411761</v>
      </c>
      <c r="U30" s="111">
        <f t="shared" si="0"/>
        <v>0.68058823529411761</v>
      </c>
      <c r="V30" s="111">
        <f t="shared" si="0"/>
        <v>0.68058823529411761</v>
      </c>
      <c r="W30" s="111">
        <f t="shared" si="0"/>
        <v>0.68058823529411761</v>
      </c>
      <c r="X30" s="111">
        <f t="shared" si="1"/>
        <v>0.68058823529411761</v>
      </c>
      <c r="Y30" s="111">
        <f t="shared" si="1"/>
        <v>0.68058823529411761</v>
      </c>
      <c r="Z30" s="111">
        <f t="shared" si="1"/>
        <v>0.68058823529411761</v>
      </c>
      <c r="AA30" s="111">
        <f t="shared" si="1"/>
        <v>0.68058823529411761</v>
      </c>
      <c r="AB30" s="111">
        <f t="shared" si="1"/>
        <v>0.68058823529411761</v>
      </c>
      <c r="AC30" s="111">
        <f t="shared" si="2"/>
        <v>0.68058823529411761</v>
      </c>
      <c r="AD30" s="111">
        <f t="shared" si="2"/>
        <v>0.68058823529411761</v>
      </c>
      <c r="AE30" s="111">
        <f t="shared" si="2"/>
        <v>0.68058823529411761</v>
      </c>
      <c r="AF30" s="111">
        <f t="shared" si="2"/>
        <v>0.68058823529411761</v>
      </c>
    </row>
    <row r="31" spans="2:32" hidden="1">
      <c r="B31" s="3"/>
      <c r="C31" s="130" t="s">
        <v>28</v>
      </c>
      <c r="D31" s="56"/>
      <c r="E31" s="22" t="s">
        <v>37</v>
      </c>
      <c r="F31" s="22" t="s">
        <v>12</v>
      </c>
      <c r="G31" s="128">
        <v>0</v>
      </c>
      <c r="H31" s="67">
        <f t="shared" si="0"/>
        <v>0</v>
      </c>
      <c r="I31" s="54">
        <f t="shared" si="0"/>
        <v>0</v>
      </c>
      <c r="J31" s="54">
        <f t="shared" si="0"/>
        <v>0</v>
      </c>
      <c r="K31" s="54">
        <f t="shared" si="0"/>
        <v>0</v>
      </c>
      <c r="L31" s="54">
        <f t="shared" si="0"/>
        <v>0</v>
      </c>
      <c r="M31" s="54">
        <f t="shared" si="0"/>
        <v>0</v>
      </c>
      <c r="N31" s="54">
        <f t="shared" si="0"/>
        <v>0</v>
      </c>
      <c r="O31" s="54">
        <f t="shared" si="0"/>
        <v>0</v>
      </c>
      <c r="P31" s="54">
        <f t="shared" si="0"/>
        <v>0</v>
      </c>
      <c r="Q31" s="54">
        <f t="shared" si="0"/>
        <v>0</v>
      </c>
      <c r="R31" s="54">
        <f t="shared" si="0"/>
        <v>0</v>
      </c>
      <c r="S31" s="54">
        <f t="shared" si="0"/>
        <v>0</v>
      </c>
      <c r="T31" s="54">
        <f t="shared" si="0"/>
        <v>0</v>
      </c>
      <c r="U31" s="54">
        <f t="shared" si="0"/>
        <v>0</v>
      </c>
      <c r="V31" s="54">
        <f t="shared" si="0"/>
        <v>0</v>
      </c>
      <c r="W31" s="54">
        <f t="shared" si="0"/>
        <v>0</v>
      </c>
      <c r="X31" s="54">
        <f t="shared" si="1"/>
        <v>0</v>
      </c>
      <c r="Y31" s="54">
        <f t="shared" si="1"/>
        <v>0</v>
      </c>
      <c r="Z31" s="54">
        <f t="shared" si="1"/>
        <v>0</v>
      </c>
      <c r="AA31" s="54">
        <f t="shared" si="1"/>
        <v>0</v>
      </c>
      <c r="AB31" s="54">
        <f t="shared" si="1"/>
        <v>0</v>
      </c>
      <c r="AC31" s="54">
        <f t="shared" si="2"/>
        <v>0</v>
      </c>
      <c r="AD31" s="54">
        <f t="shared" si="2"/>
        <v>0</v>
      </c>
      <c r="AE31" s="54">
        <f t="shared" si="2"/>
        <v>0</v>
      </c>
      <c r="AF31" s="54">
        <f t="shared" si="2"/>
        <v>0</v>
      </c>
    </row>
    <row r="32" spans="2:32" hidden="1">
      <c r="B32" s="3"/>
      <c r="C32" s="56"/>
      <c r="D32" s="755" t="s">
        <v>139</v>
      </c>
      <c r="E32" s="22" t="s">
        <v>106</v>
      </c>
      <c r="F32" s="22" t="s">
        <v>110</v>
      </c>
      <c r="G32" s="186"/>
      <c r="H32" s="129">
        <f>'Tekniske data'!T$18</f>
        <v>1.9</v>
      </c>
      <c r="I32" s="111">
        <f t="shared" si="0"/>
        <v>1.9</v>
      </c>
      <c r="J32" s="111">
        <f t="shared" si="0"/>
        <v>1.9</v>
      </c>
      <c r="K32" s="111">
        <f t="shared" si="0"/>
        <v>1.9</v>
      </c>
      <c r="L32" s="111">
        <f t="shared" si="0"/>
        <v>1.9</v>
      </c>
      <c r="M32" s="111">
        <f t="shared" si="0"/>
        <v>1.9</v>
      </c>
      <c r="N32" s="111">
        <f t="shared" si="0"/>
        <v>1.9</v>
      </c>
      <c r="O32" s="111">
        <f t="shared" si="0"/>
        <v>1.9</v>
      </c>
      <c r="P32" s="111">
        <f t="shared" si="0"/>
        <v>1.9</v>
      </c>
      <c r="Q32" s="111">
        <f t="shared" si="0"/>
        <v>1.9</v>
      </c>
      <c r="R32" s="111">
        <f t="shared" si="0"/>
        <v>1.9</v>
      </c>
      <c r="S32" s="111">
        <f t="shared" si="0"/>
        <v>1.9</v>
      </c>
      <c r="T32" s="111">
        <f t="shared" si="0"/>
        <v>1.9</v>
      </c>
      <c r="U32" s="111">
        <f t="shared" si="0"/>
        <v>1.9</v>
      </c>
      <c r="V32" s="111">
        <f t="shared" si="0"/>
        <v>1.9</v>
      </c>
      <c r="W32" s="111">
        <f t="shared" si="0"/>
        <v>1.9</v>
      </c>
      <c r="X32" s="111">
        <f t="shared" si="1"/>
        <v>1.9</v>
      </c>
      <c r="Y32" s="111">
        <f t="shared" si="1"/>
        <v>1.9</v>
      </c>
      <c r="Z32" s="111">
        <f t="shared" si="1"/>
        <v>1.9</v>
      </c>
      <c r="AA32" s="111">
        <f t="shared" si="1"/>
        <v>1.9</v>
      </c>
      <c r="AB32" s="111">
        <f t="shared" si="1"/>
        <v>1.9</v>
      </c>
      <c r="AC32" s="111">
        <f t="shared" si="2"/>
        <v>1.9</v>
      </c>
      <c r="AD32" s="111">
        <f t="shared" si="2"/>
        <v>1.9</v>
      </c>
      <c r="AE32" s="111">
        <f t="shared" si="2"/>
        <v>1.9</v>
      </c>
      <c r="AF32" s="111">
        <f t="shared" si="2"/>
        <v>1.9</v>
      </c>
    </row>
    <row r="33" spans="2:32" hidden="1">
      <c r="B33" s="3"/>
      <c r="C33" s="56"/>
      <c r="D33" s="755"/>
      <c r="E33" s="22" t="s">
        <v>107</v>
      </c>
      <c r="F33" s="22" t="s">
        <v>110</v>
      </c>
      <c r="G33" s="186"/>
      <c r="H33" s="129">
        <f>'Tekniske data'!U$18</f>
        <v>81</v>
      </c>
      <c r="I33" s="111">
        <f t="shared" si="0"/>
        <v>81</v>
      </c>
      <c r="J33" s="111">
        <f t="shared" si="0"/>
        <v>81</v>
      </c>
      <c r="K33" s="111">
        <f t="shared" si="0"/>
        <v>81</v>
      </c>
      <c r="L33" s="111">
        <f t="shared" si="0"/>
        <v>81</v>
      </c>
      <c r="M33" s="111">
        <f t="shared" si="0"/>
        <v>81</v>
      </c>
      <c r="N33" s="111">
        <f t="shared" si="0"/>
        <v>81</v>
      </c>
      <c r="O33" s="111">
        <f t="shared" si="0"/>
        <v>81</v>
      </c>
      <c r="P33" s="111">
        <f t="shared" si="0"/>
        <v>81</v>
      </c>
      <c r="Q33" s="111">
        <f t="shared" si="0"/>
        <v>81</v>
      </c>
      <c r="R33" s="111">
        <f t="shared" si="0"/>
        <v>81</v>
      </c>
      <c r="S33" s="111">
        <f t="shared" si="0"/>
        <v>81</v>
      </c>
      <c r="T33" s="111">
        <f t="shared" si="0"/>
        <v>81</v>
      </c>
      <c r="U33" s="111">
        <f t="shared" si="0"/>
        <v>81</v>
      </c>
      <c r="V33" s="111">
        <f t="shared" si="0"/>
        <v>81</v>
      </c>
      <c r="W33" s="111">
        <f t="shared" si="0"/>
        <v>81</v>
      </c>
      <c r="X33" s="111">
        <f t="shared" si="1"/>
        <v>81</v>
      </c>
      <c r="Y33" s="111">
        <f t="shared" si="1"/>
        <v>81</v>
      </c>
      <c r="Z33" s="111">
        <f t="shared" si="1"/>
        <v>81</v>
      </c>
      <c r="AA33" s="111">
        <f t="shared" si="1"/>
        <v>81</v>
      </c>
      <c r="AB33" s="111">
        <f t="shared" si="1"/>
        <v>81</v>
      </c>
      <c r="AC33" s="111">
        <f t="shared" si="2"/>
        <v>81</v>
      </c>
      <c r="AD33" s="111">
        <f t="shared" si="2"/>
        <v>81</v>
      </c>
      <c r="AE33" s="111">
        <f t="shared" si="2"/>
        <v>81</v>
      </c>
      <c r="AF33" s="111">
        <f t="shared" si="2"/>
        <v>81</v>
      </c>
    </row>
    <row r="34" spans="2:32" hidden="1">
      <c r="B34" s="3"/>
      <c r="C34" s="56"/>
      <c r="D34" s="755"/>
      <c r="E34" s="22" t="s">
        <v>108</v>
      </c>
      <c r="F34" s="22" t="s">
        <v>110</v>
      </c>
      <c r="G34" s="121"/>
      <c r="H34" s="129">
        <f>'Tekniske data'!V$18</f>
        <v>4.82</v>
      </c>
      <c r="I34" s="54">
        <f t="shared" si="0"/>
        <v>4.82</v>
      </c>
      <c r="J34" s="54">
        <f t="shared" si="0"/>
        <v>4.82</v>
      </c>
      <c r="K34" s="54">
        <f t="shared" si="0"/>
        <v>4.82</v>
      </c>
      <c r="L34" s="54">
        <f t="shared" si="0"/>
        <v>4.82</v>
      </c>
      <c r="M34" s="54">
        <f t="shared" si="0"/>
        <v>4.82</v>
      </c>
      <c r="N34" s="54">
        <f t="shared" si="0"/>
        <v>4.82</v>
      </c>
      <c r="O34" s="54">
        <f t="shared" si="0"/>
        <v>4.82</v>
      </c>
      <c r="P34" s="54">
        <f t="shared" si="0"/>
        <v>4.82</v>
      </c>
      <c r="Q34" s="54">
        <f t="shared" si="0"/>
        <v>4.82</v>
      </c>
      <c r="R34" s="54">
        <f t="shared" si="0"/>
        <v>4.82</v>
      </c>
      <c r="S34" s="54">
        <f t="shared" si="0"/>
        <v>4.82</v>
      </c>
      <c r="T34" s="54">
        <f t="shared" si="0"/>
        <v>4.82</v>
      </c>
      <c r="U34" s="54">
        <f t="shared" si="0"/>
        <v>4.82</v>
      </c>
      <c r="V34" s="54">
        <f t="shared" si="0"/>
        <v>4.82</v>
      </c>
      <c r="W34" s="54">
        <f t="shared" si="0"/>
        <v>4.82</v>
      </c>
      <c r="X34" s="54">
        <f t="shared" si="1"/>
        <v>4.82</v>
      </c>
      <c r="Y34" s="54">
        <f t="shared" si="1"/>
        <v>4.82</v>
      </c>
      <c r="Z34" s="54">
        <f t="shared" si="1"/>
        <v>4.82</v>
      </c>
      <c r="AA34" s="54">
        <f t="shared" si="1"/>
        <v>4.82</v>
      </c>
      <c r="AB34" s="54">
        <f t="shared" si="1"/>
        <v>4.82</v>
      </c>
      <c r="AC34" s="54">
        <f t="shared" si="2"/>
        <v>4.82</v>
      </c>
      <c r="AD34" s="54">
        <f t="shared" si="2"/>
        <v>4.82</v>
      </c>
      <c r="AE34" s="54">
        <f t="shared" si="2"/>
        <v>4.82</v>
      </c>
      <c r="AF34" s="54">
        <f t="shared" si="2"/>
        <v>4.82</v>
      </c>
    </row>
    <row r="35" spans="2:32" hidden="1">
      <c r="B35" s="3"/>
      <c r="C35" s="56"/>
      <c r="D35" s="755"/>
      <c r="E35" s="22" t="s">
        <v>105</v>
      </c>
      <c r="F35" s="24" t="s">
        <v>32</v>
      </c>
      <c r="G35" s="86"/>
      <c r="H35" s="129">
        <f>'Tekniske data'!W$18</f>
        <v>0</v>
      </c>
      <c r="I35" s="54">
        <f t="shared" si="0"/>
        <v>0</v>
      </c>
      <c r="J35" s="54">
        <f t="shared" si="0"/>
        <v>0</v>
      </c>
      <c r="K35" s="54">
        <f t="shared" si="0"/>
        <v>0</v>
      </c>
      <c r="L35" s="54">
        <f t="shared" si="0"/>
        <v>0</v>
      </c>
      <c r="M35" s="54">
        <f t="shared" si="0"/>
        <v>0</v>
      </c>
      <c r="N35" s="54">
        <f t="shared" si="0"/>
        <v>0</v>
      </c>
      <c r="O35" s="54">
        <f t="shared" si="0"/>
        <v>0</v>
      </c>
      <c r="P35" s="54">
        <f t="shared" si="0"/>
        <v>0</v>
      </c>
      <c r="Q35" s="54">
        <f t="shared" si="0"/>
        <v>0</v>
      </c>
      <c r="R35" s="54">
        <f t="shared" si="0"/>
        <v>0</v>
      </c>
      <c r="S35" s="54">
        <f t="shared" si="0"/>
        <v>0</v>
      </c>
      <c r="T35" s="54">
        <f t="shared" si="0"/>
        <v>0</v>
      </c>
      <c r="U35" s="54">
        <f t="shared" si="0"/>
        <v>0</v>
      </c>
      <c r="V35" s="54">
        <f t="shared" si="0"/>
        <v>0</v>
      </c>
      <c r="W35" s="54">
        <f t="shared" si="0"/>
        <v>0</v>
      </c>
      <c r="X35" s="54">
        <f t="shared" si="1"/>
        <v>0</v>
      </c>
      <c r="Y35" s="54">
        <f t="shared" si="1"/>
        <v>0</v>
      </c>
      <c r="Z35" s="54">
        <f t="shared" si="1"/>
        <v>0</v>
      </c>
      <c r="AA35" s="54">
        <f t="shared" si="1"/>
        <v>0</v>
      </c>
      <c r="AB35" s="54">
        <f t="shared" si="1"/>
        <v>0</v>
      </c>
      <c r="AC35" s="54">
        <f t="shared" si="2"/>
        <v>0</v>
      </c>
      <c r="AD35" s="54">
        <f t="shared" si="2"/>
        <v>0</v>
      </c>
      <c r="AE35" s="54">
        <f t="shared" si="2"/>
        <v>0</v>
      </c>
      <c r="AF35" s="54">
        <f t="shared" si="2"/>
        <v>0</v>
      </c>
    </row>
    <row r="36" spans="2:32" hidden="1">
      <c r="B36" s="3"/>
      <c r="C36" s="56"/>
      <c r="D36" s="755"/>
      <c r="E36" s="22" t="s">
        <v>33</v>
      </c>
      <c r="F36" s="24" t="s">
        <v>110</v>
      </c>
      <c r="G36" s="121"/>
      <c r="H36" s="129">
        <f>'Tekniske data'!X$18</f>
        <v>3.1</v>
      </c>
      <c r="I36" s="54">
        <f t="shared" si="0"/>
        <v>3.1</v>
      </c>
      <c r="J36" s="54">
        <f t="shared" si="0"/>
        <v>3.1</v>
      </c>
      <c r="K36" s="54">
        <f t="shared" si="0"/>
        <v>3.1</v>
      </c>
      <c r="L36" s="54">
        <f t="shared" si="0"/>
        <v>3.1</v>
      </c>
      <c r="M36" s="54">
        <f t="shared" si="0"/>
        <v>3.1</v>
      </c>
      <c r="N36" s="54">
        <f t="shared" si="0"/>
        <v>3.1</v>
      </c>
      <c r="O36" s="54">
        <f t="shared" si="0"/>
        <v>3.1</v>
      </c>
      <c r="P36" s="54">
        <f t="shared" si="0"/>
        <v>3.1</v>
      </c>
      <c r="Q36" s="54">
        <f t="shared" si="0"/>
        <v>3.1</v>
      </c>
      <c r="R36" s="54">
        <f t="shared" si="0"/>
        <v>3.1</v>
      </c>
      <c r="S36" s="54">
        <f t="shared" si="0"/>
        <v>3.1</v>
      </c>
      <c r="T36" s="54">
        <f t="shared" si="0"/>
        <v>3.1</v>
      </c>
      <c r="U36" s="54">
        <f t="shared" si="0"/>
        <v>3.1</v>
      </c>
      <c r="V36" s="54">
        <f t="shared" si="0"/>
        <v>3.1</v>
      </c>
      <c r="W36" s="54">
        <f t="shared" si="0"/>
        <v>3.1</v>
      </c>
      <c r="X36" s="54">
        <f t="shared" si="1"/>
        <v>3.1</v>
      </c>
      <c r="Y36" s="54">
        <f t="shared" si="1"/>
        <v>3.1</v>
      </c>
      <c r="Z36" s="54">
        <f t="shared" si="1"/>
        <v>3.1</v>
      </c>
      <c r="AA36" s="54">
        <f t="shared" si="1"/>
        <v>3.1</v>
      </c>
      <c r="AB36" s="54">
        <f t="shared" si="1"/>
        <v>3.1</v>
      </c>
      <c r="AC36" s="54">
        <f t="shared" si="2"/>
        <v>3.1</v>
      </c>
      <c r="AD36" s="54">
        <f t="shared" si="2"/>
        <v>3.1</v>
      </c>
      <c r="AE36" s="54">
        <f t="shared" si="2"/>
        <v>3.1</v>
      </c>
      <c r="AF36" s="54">
        <f t="shared" si="2"/>
        <v>3.1</v>
      </c>
    </row>
    <row r="37" spans="2:32" hidden="1">
      <c r="B37" s="3"/>
      <c r="C37" s="56"/>
      <c r="D37" s="755"/>
      <c r="E37" s="22" t="s">
        <v>34</v>
      </c>
      <c r="F37" s="24" t="s">
        <v>110</v>
      </c>
      <c r="G37" s="121"/>
      <c r="H37" s="129">
        <f>'Tekniske data'!Y$18</f>
        <v>0.8</v>
      </c>
      <c r="I37" s="54">
        <f t="shared" si="0"/>
        <v>0.8</v>
      </c>
      <c r="J37" s="54">
        <f t="shared" si="0"/>
        <v>0.8</v>
      </c>
      <c r="K37" s="54">
        <f t="shared" si="0"/>
        <v>0.8</v>
      </c>
      <c r="L37" s="54">
        <f t="shared" si="0"/>
        <v>0.8</v>
      </c>
      <c r="M37" s="54">
        <f t="shared" si="0"/>
        <v>0.8</v>
      </c>
      <c r="N37" s="54">
        <f t="shared" si="0"/>
        <v>0.8</v>
      </c>
      <c r="O37" s="54">
        <f t="shared" si="0"/>
        <v>0.8</v>
      </c>
      <c r="P37" s="54">
        <f t="shared" si="0"/>
        <v>0.8</v>
      </c>
      <c r="Q37" s="54">
        <f t="shared" si="0"/>
        <v>0.8</v>
      </c>
      <c r="R37" s="54">
        <f t="shared" si="0"/>
        <v>0.8</v>
      </c>
      <c r="S37" s="54">
        <f t="shared" si="0"/>
        <v>0.8</v>
      </c>
      <c r="T37" s="54">
        <f t="shared" si="0"/>
        <v>0.8</v>
      </c>
      <c r="U37" s="54">
        <f t="shared" si="0"/>
        <v>0.8</v>
      </c>
      <c r="V37" s="54">
        <f t="shared" si="0"/>
        <v>0.8</v>
      </c>
      <c r="W37" s="54">
        <f t="shared" si="0"/>
        <v>0.8</v>
      </c>
      <c r="X37" s="54">
        <f t="shared" si="1"/>
        <v>0.8</v>
      </c>
      <c r="Y37" s="54">
        <f t="shared" si="1"/>
        <v>0.8</v>
      </c>
      <c r="Z37" s="54">
        <f t="shared" si="1"/>
        <v>0.8</v>
      </c>
      <c r="AA37" s="54">
        <f t="shared" si="1"/>
        <v>0.8</v>
      </c>
      <c r="AB37" s="54">
        <f t="shared" si="1"/>
        <v>0.8</v>
      </c>
      <c r="AC37" s="54">
        <f t="shared" si="2"/>
        <v>0.8</v>
      </c>
      <c r="AD37" s="54">
        <f t="shared" si="2"/>
        <v>0.8</v>
      </c>
      <c r="AE37" s="54">
        <f t="shared" si="2"/>
        <v>0.8</v>
      </c>
      <c r="AF37" s="54">
        <f t="shared" si="2"/>
        <v>0.8</v>
      </c>
    </row>
    <row r="38" spans="2:32" hidden="1">
      <c r="B38" s="3"/>
      <c r="C38" s="32"/>
      <c r="D38" s="32"/>
      <c r="E38" s="25"/>
      <c r="F38" s="25"/>
      <c r="G38" s="76"/>
      <c r="H38" s="90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</row>
    <row r="39" spans="2:32" hidden="1">
      <c r="B39" s="3"/>
      <c r="C39" s="756" t="s">
        <v>35</v>
      </c>
      <c r="D39" s="31"/>
      <c r="E39" s="41" t="s">
        <v>41</v>
      </c>
      <c r="F39" s="41" t="s">
        <v>42</v>
      </c>
      <c r="G39" s="75"/>
      <c r="H39" s="87">
        <f>HLOOKUP($G$21&amp;"-"&amp;$E$10,'Brændsels- og elpriser'!$E$13:$AG$39,MATCH(H16,'Brændsels- og elpriser'!$D$13:$D$39,0),FALSE)*'Brændsels- og elpriser'!$H$9</f>
        <v>49.027244921450368</v>
      </c>
      <c r="I39" s="94">
        <f>HLOOKUP($G$21&amp;"-"&amp;$E$10,'Brændsels- og elpriser'!$E$13:$AG$39,MATCH(I16,'Brændsels- og elpriser'!$D$13:$D$39,0),FALSE)*'Brændsels- og elpriser'!$H$9</f>
        <v>50</v>
      </c>
      <c r="J39" s="94">
        <f>HLOOKUP($G$21&amp;"-"&amp;$E$10,'Brændsels- og elpriser'!$E$13:$AG$39,MATCH(J16,'Brændsels- og elpriser'!$D$13:$D$39,0),FALSE)*'Brændsels- og elpriser'!$H$9</f>
        <v>50.65381628002973</v>
      </c>
      <c r="K39" s="94">
        <f>HLOOKUP($G$21&amp;"-"&amp;$E$10,'Brændsels- og elpriser'!$E$13:$AG$39,MATCH(K16,'Brændsels- og elpriser'!$D$13:$D$39,0),FALSE)*'Brændsels- og elpriser'!$H$9</f>
        <v>50.665520413916397</v>
      </c>
      <c r="L39" s="94">
        <f>HLOOKUP($G$21&amp;"-"&amp;$E$10,'Brændsels- og elpriser'!$E$13:$AG$39,MATCH(L16,'Brændsels- og elpriser'!$D$13:$D$39,0),FALSE)*'Brændsels- og elpriser'!$H$9</f>
        <v>51.064117390840089</v>
      </c>
      <c r="M39" s="94">
        <f>HLOOKUP($G$21&amp;"-"&amp;$E$10,'Brændsels- og elpriser'!$E$13:$AG$39,MATCH(M16,'Brændsels- og elpriser'!$D$13:$D$39,0),FALSE)*'Brændsels- og elpriser'!$H$9</f>
        <v>51.567263111499493</v>
      </c>
      <c r="N39" s="94">
        <f>HLOOKUP($G$21&amp;"-"&amp;$E$10,'Brændsels- og elpriser'!$E$13:$AG$39,MATCH(N16,'Brændsels- og elpriser'!$D$13:$D$39,0),FALSE)*'Brændsels- og elpriser'!$H$9</f>
        <v>52.072626197068807</v>
      </c>
      <c r="O39" s="94">
        <f>HLOOKUP($G$21&amp;"-"&amp;$E$10,'Brændsels- og elpriser'!$E$13:$AG$39,MATCH(O16,'Brændsels- og elpriser'!$D$13:$D$39,0),FALSE)*'Brændsels- og elpriser'!$H$9</f>
        <v>52.580053228986408</v>
      </c>
      <c r="P39" s="94">
        <f>HLOOKUP($G$21&amp;"-"&amp;$E$10,'Brændsels- og elpriser'!$E$13:$AG$39,MATCH(P16,'Brændsels- og elpriser'!$D$13:$D$39,0),FALSE)*'Brændsels- og elpriser'!$H$9</f>
        <v>53.089392925728077</v>
      </c>
      <c r="Q39" s="94">
        <f>HLOOKUP($G$21&amp;"-"&amp;$E$10,'Brændsels- og elpriser'!$E$13:$AG$39,MATCH(Q16,'Brændsels- og elpriser'!$D$13:$D$39,0),FALSE)*'Brændsels- og elpriser'!$H$9</f>
        <v>53.600496120647335</v>
      </c>
      <c r="R39" s="94">
        <f>HLOOKUP($G$21&amp;"-"&amp;$E$10,'Brændsels- og elpriser'!$E$13:$AG$39,MATCH(R16,'Brændsels- og elpriser'!$D$13:$D$39,0),FALSE)*'Brændsels- og elpriser'!$H$9</f>
        <v>53.912933610193946</v>
      </c>
      <c r="S39" s="94">
        <f>HLOOKUP($G$21&amp;"-"&amp;$E$10,'Brændsels- og elpriser'!$E$13:$AG$39,MATCH(S16,'Brændsels- og elpriser'!$D$13:$D$39,0),FALSE)*'Brændsels- og elpriser'!$H$9</f>
        <v>54.22562358920846</v>
      </c>
      <c r="T39" s="94">
        <f>HLOOKUP($G$21&amp;"-"&amp;$E$10,'Brændsels- og elpriser'!$E$13:$AG$39,MATCH(T16,'Brændsels- og elpriser'!$D$13:$D$39,0),FALSE)*'Brændsels- og elpriser'!$H$9</f>
        <v>54.538561078786138</v>
      </c>
      <c r="U39" s="94">
        <f>HLOOKUP($G$21&amp;"-"&amp;$E$10,'Brændsels- og elpriser'!$E$13:$AG$39,MATCH(U16,'Brændsels- og elpriser'!$D$13:$D$39,0),FALSE)*'Brændsels- og elpriser'!$H$9</f>
        <v>54.851741152337581</v>
      </c>
      <c r="V39" s="94">
        <f>HLOOKUP($G$21&amp;"-"&amp;$E$10,'Brændsels- og elpriser'!$E$13:$AG$39,MATCH(V16,'Brændsels- og elpriser'!$D$13:$D$39,0),FALSE)*'Brændsels- og elpriser'!$H$9</f>
        <v>55.165158934962271</v>
      </c>
      <c r="W39" s="94">
        <f>HLOOKUP($G$21&amp;"-"&amp;$E$10,'Brændsels- og elpriser'!$E$13:$AG$39,MATCH(W16,'Brændsels- og elpriser'!$D$13:$D$39,0),FALSE)*'Brændsels- og elpriser'!$H$9</f>
        <v>55.4292546186119</v>
      </c>
      <c r="X39" s="94">
        <f>HLOOKUP($G$21&amp;"-"&amp;$E$10,'Brændsels- og elpriser'!$E$13:$AG$39,MATCH(X16,'Brændsels- og elpriser'!$D$13:$D$39,0),FALSE)*'Brændsels- og elpriser'!$H$9</f>
        <v>55.693689151355123</v>
      </c>
      <c r="Y39" s="94">
        <f>HLOOKUP($G$21&amp;"-"&amp;$E$10,'Brændsels- og elpriser'!$E$13:$AG$39,MATCH(Y16,'Brændsels- og elpriser'!$D$13:$D$39,0),FALSE)*'Brændsels- og elpriser'!$H$9</f>
        <v>55.958455119794486</v>
      </c>
      <c r="Z39" s="94">
        <f>HLOOKUP($G$21&amp;"-"&amp;$E$10,'Brændsels- og elpriser'!$E$13:$AG$39,MATCH(Z16,'Brændsels- og elpriser'!$D$13:$D$39,0),FALSE)*'Brændsels- og elpriser'!$H$9</f>
        <v>56.223545183578217</v>
      </c>
      <c r="AA39" s="94">
        <f>HLOOKUP($G$21&amp;"-"&amp;$E$10,'Brændsels- og elpriser'!$E$13:$AG$39,MATCH(AA16,'Brændsels- og elpriser'!$D$13:$D$39,0),FALSE)*'Brændsels- og elpriser'!$H$9</f>
        <v>56.488952074608008</v>
      </c>
      <c r="AB39" s="94">
        <f>HLOOKUP($G$21&amp;"-"&amp;$E$10,'Brændsels- og elpriser'!$E$13:$AG$39,MATCH(AB16,'Brændsels- og elpriser'!$D$13:$D$39,0),FALSE)*'Brændsels- og elpriser'!$H$9</f>
        <v>56.733717978564535</v>
      </c>
      <c r="AC39" s="94">
        <f>HLOOKUP($G$21&amp;"-"&amp;$E$10,'Brændsels- og elpriser'!$E$13:$AG$39,MATCH(AC16,'Brændsels- og elpriser'!$D$13:$D$39,0),FALSE)*'Brændsels- og elpriser'!$H$9</f>
        <v>56.97856388365922</v>
      </c>
      <c r="AD39" s="94">
        <f>HLOOKUP($G$21&amp;"-"&amp;$E$10,'Brændsels- og elpriser'!$E$13:$AG$39,MATCH(AD16,'Brændsels- og elpriser'!$D$13:$D$39,0),FALSE)*'Brændsels- og elpriser'!$H$9</f>
        <v>57.223482569648482</v>
      </c>
      <c r="AE39" s="94">
        <f>HLOOKUP($G$21&amp;"-"&amp;$E$10,'Brændsels- og elpriser'!$E$13:$AG$39,MATCH(AE16,'Brændsels- og elpriser'!$D$13:$D$39,0),FALSE)*'Brændsels- og elpriser'!$H$9</f>
        <v>57.4684668852382</v>
      </c>
      <c r="AF39" s="94">
        <f>HLOOKUP($G$21&amp;"-"&amp;$E$10,'Brændsels- og elpriser'!$E$13:$AG$39,MATCH(AF16,'Brændsels- og elpriser'!$D$13:$D$39,0),FALSE)*'Brændsels- og elpriser'!$H$9</f>
        <v>57.713509747364668</v>
      </c>
    </row>
    <row r="40" spans="2:32" hidden="1">
      <c r="B40" s="3"/>
      <c r="C40" s="756"/>
      <c r="D40" s="31"/>
      <c r="E40" s="41" t="s">
        <v>61</v>
      </c>
      <c r="F40" s="41" t="s">
        <v>365</v>
      </c>
      <c r="G40" s="75"/>
      <c r="H40" s="91">
        <f>VLOOKUP($G$21,'Tilskud og afgifter'!$C$11:$AD$51,MATCH(H16,'Tilskud og afgifter'!$C$11:$AD$11,0),FALSE)/1.2</f>
        <v>0</v>
      </c>
      <c r="I40" s="93">
        <f>VLOOKUP($G$21,'Tilskud og afgifter'!$C$11:$AD$51,MATCH(I16,'Tilskud og afgifter'!$C$11:$AD$11,0),FALSE)/1.2</f>
        <v>0</v>
      </c>
      <c r="J40" s="93">
        <f>VLOOKUP($G$21,'Tilskud og afgifter'!$C$11:$AD$51,MATCH(J16,'Tilskud og afgifter'!$C$11:$AD$11,0),FALSE)/1.2</f>
        <v>0</v>
      </c>
      <c r="K40" s="93">
        <f>VLOOKUP($G$21,'Tilskud og afgifter'!$C$11:$AD$51,MATCH(K16,'Tilskud og afgifter'!$C$11:$AD$11,0),FALSE)/1.2</f>
        <v>0</v>
      </c>
      <c r="L40" s="93">
        <f>VLOOKUP($G$21,'Tilskud og afgifter'!$C$11:$AD$51,MATCH(L16,'Tilskud og afgifter'!$C$11:$AD$11,0),FALSE)/1.2</f>
        <v>0</v>
      </c>
      <c r="M40" s="93">
        <f>VLOOKUP($G$21,'Tilskud og afgifter'!$C$11:$AD$51,MATCH(M16,'Tilskud og afgifter'!$C$11:$AD$11,0),FALSE)/1.2</f>
        <v>0</v>
      </c>
      <c r="N40" s="93">
        <f>VLOOKUP($G$21,'Tilskud og afgifter'!$C$11:$AD$51,MATCH(N16,'Tilskud og afgifter'!$C$11:$AD$11,0),FALSE)/1.2</f>
        <v>0</v>
      </c>
      <c r="O40" s="93">
        <f>VLOOKUP($G$21,'Tilskud og afgifter'!$C$11:$AD$51,MATCH(O16,'Tilskud og afgifter'!$C$11:$AD$11,0),FALSE)/1.2</f>
        <v>0</v>
      </c>
      <c r="P40" s="93">
        <f>VLOOKUP($G$21,'Tilskud og afgifter'!$C$11:$AD$51,MATCH(P16,'Tilskud og afgifter'!$C$11:$AD$11,0),FALSE)/1.2</f>
        <v>0</v>
      </c>
      <c r="Q40" s="93">
        <f>VLOOKUP($G$21,'Tilskud og afgifter'!$C$11:$AD$51,MATCH(Q16,'Tilskud og afgifter'!$C$11:$AD$11,0),FALSE)/1.2</f>
        <v>0</v>
      </c>
      <c r="R40" s="93">
        <f>VLOOKUP($G$21,'Tilskud og afgifter'!$C$11:$AD$51,MATCH(R16,'Tilskud og afgifter'!$C$11:$AD$11,0),FALSE)/1.2</f>
        <v>0</v>
      </c>
      <c r="S40" s="93">
        <f>VLOOKUP($G$21,'Tilskud og afgifter'!$C$11:$AD$51,MATCH(S16,'Tilskud og afgifter'!$C$11:$AD$11,0),FALSE)/1.2</f>
        <v>0</v>
      </c>
      <c r="T40" s="93">
        <f>VLOOKUP($G$21,'Tilskud og afgifter'!$C$11:$AD$51,MATCH(T16,'Tilskud og afgifter'!$C$11:$AD$11,0),FALSE)/1.2</f>
        <v>0</v>
      </c>
      <c r="U40" s="93">
        <f>VLOOKUP($G$21,'Tilskud og afgifter'!$C$11:$AD$51,MATCH(U16,'Tilskud og afgifter'!$C$11:$AD$11,0),FALSE)/1.2</f>
        <v>0</v>
      </c>
      <c r="V40" s="93">
        <f>VLOOKUP($G$21,'Tilskud og afgifter'!$C$11:$AD$51,MATCH(V16,'Tilskud og afgifter'!$C$11:$AD$11,0),FALSE)/1.2</f>
        <v>0</v>
      </c>
      <c r="W40" s="93">
        <f>VLOOKUP($G$21,'Tilskud og afgifter'!$C$11:$AD$51,MATCH(W16,'Tilskud og afgifter'!$C$11:$AD$11,0),FALSE)/1.2</f>
        <v>0</v>
      </c>
      <c r="X40" s="93">
        <f>VLOOKUP($G$21,'Tilskud og afgifter'!$C$11:$AD$51,MATCH(X16,'Tilskud og afgifter'!$C$11:$AD$11,0),FALSE)/1.2</f>
        <v>0</v>
      </c>
      <c r="Y40" s="93">
        <f>VLOOKUP($G$21,'Tilskud og afgifter'!$C$11:$AD$51,MATCH(Y16,'Tilskud og afgifter'!$C$11:$AD$11,0),FALSE)/1.2</f>
        <v>0</v>
      </c>
      <c r="Z40" s="93">
        <f>VLOOKUP($G$21,'Tilskud og afgifter'!$C$11:$AD$51,MATCH(Z16,'Tilskud og afgifter'!$C$11:$AD$11,0),FALSE)/1.2</f>
        <v>0</v>
      </c>
      <c r="AA40" s="93">
        <f>VLOOKUP($G$21,'Tilskud og afgifter'!$C$11:$AD$51,MATCH(AA16,'Tilskud og afgifter'!$C$11:$AD$11,0),FALSE)/1.2</f>
        <v>0</v>
      </c>
      <c r="AB40" s="93">
        <f>VLOOKUP($G$21,'Tilskud og afgifter'!$C$11:$AD$51,MATCH(AB16,'Tilskud og afgifter'!$C$11:$AD$11,0),FALSE)/1.2</f>
        <v>0</v>
      </c>
      <c r="AC40" s="93">
        <f>VLOOKUP($G$21,'Tilskud og afgifter'!$C$11:$AD$51,MATCH(AC16,'Tilskud og afgifter'!$C$11:$AD$11,0),FALSE)/1.2</f>
        <v>0</v>
      </c>
      <c r="AD40" s="93">
        <f>VLOOKUP($G$21,'Tilskud og afgifter'!$C$11:$AD$51,MATCH(AD16,'Tilskud og afgifter'!$C$11:$AD$11,0),FALSE)/1.2</f>
        <v>0</v>
      </c>
      <c r="AE40" s="93">
        <f>VLOOKUP($G$21,'Tilskud og afgifter'!$C$11:$AD$51,MATCH(AE16,'Tilskud og afgifter'!$C$11:$AD$11,0),FALSE)/1.2</f>
        <v>0</v>
      </c>
      <c r="AF40" s="93">
        <f>VLOOKUP($G$21,'Tilskud og afgifter'!$C$11:$AD$51,MATCH(AF16,'Tilskud og afgifter'!$C$11:$AD$11,0),FALSE)/1.2</f>
        <v>0</v>
      </c>
    </row>
    <row r="41" spans="2:32" hidden="1">
      <c r="B41" s="3"/>
      <c r="C41" s="756"/>
      <c r="D41" s="757" t="s">
        <v>140</v>
      </c>
      <c r="E41" s="41" t="s">
        <v>258</v>
      </c>
      <c r="F41" s="41" t="s">
        <v>40</v>
      </c>
      <c r="G41" s="75"/>
      <c r="H41" s="95">
        <f>HLOOKUP($E$41&amp;"-"&amp;$E$10,'CO2-pris'!$D$12:$H$39,MATCH(H16,'CO2-pris'!$D$12:$D$39,0),FALSE)*'CO2-pris'!$F$9</f>
        <v>56.852071005917153</v>
      </c>
      <c r="I41" s="95">
        <f>HLOOKUP($E$41&amp;"-"&amp;$E$10,'CO2-pris'!$D$12:$H$39,MATCH(I16,'CO2-pris'!$D$12:$D$39,0),FALSE)*'CO2-pris'!$F$9</f>
        <v>42</v>
      </c>
      <c r="J41" s="95">
        <f>HLOOKUP($E$41&amp;"-"&amp;$E$10,'CO2-pris'!$D$12:$H$39,MATCH(J16,'CO2-pris'!$D$12:$D$39,0),FALSE)*'CO2-pris'!$F$9</f>
        <v>115.71673838405506</v>
      </c>
      <c r="K41" s="95">
        <f>HLOOKUP($E$41&amp;"-"&amp;$E$10,'CO2-pris'!$D$12:$H$39,MATCH(K16,'CO2-pris'!$D$12:$D$39,0),FALSE)*'CO2-pris'!$F$9</f>
        <v>195.74638834999999</v>
      </c>
      <c r="L41" s="95">
        <f>HLOOKUP($E$41&amp;"-"&amp;$E$10,'CO2-pris'!$D$12:$H$39,MATCH(L16,'CO2-pris'!$D$12:$D$39,0),FALSE)*'CO2-pris'!$F$9</f>
        <v>214.42575100000002</v>
      </c>
      <c r="M41" s="95">
        <f>HLOOKUP($E$41&amp;"-"&amp;$E$10,'CO2-pris'!$D$12:$H$39,MATCH(M16,'CO2-pris'!$D$12:$D$39,0),FALSE)*'CO2-pris'!$F$9</f>
        <v>220.80004550000001</v>
      </c>
      <c r="N41" s="95">
        <f>HLOOKUP($E$41&amp;"-"&amp;$E$10,'CO2-pris'!$D$12:$H$39,MATCH(N16,'CO2-pris'!$D$12:$D$39,0),FALSE)*'CO2-pris'!$F$9</f>
        <v>227.36394250000001</v>
      </c>
      <c r="O41" s="95">
        <f>HLOOKUP($E$41&amp;"-"&amp;$E$10,'CO2-pris'!$D$12:$H$39,MATCH(O16,'CO2-pris'!$D$12:$D$39,0),FALSE)*'CO2-pris'!$F$9</f>
        <v>234.12288050000001</v>
      </c>
      <c r="P41" s="95">
        <f>HLOOKUP($E$41&amp;"-"&amp;$E$10,'CO2-pris'!$D$12:$H$39,MATCH(P16,'CO2-pris'!$D$12:$D$39,0),FALSE)*'CO2-pris'!$F$9</f>
        <v>241.08274500000002</v>
      </c>
      <c r="Q41" s="95">
        <f>HLOOKUP($E$41&amp;"-"&amp;$E$10,'CO2-pris'!$D$12:$H$39,MATCH(Q16,'CO2-pris'!$D$12:$D$39,0),FALSE)*'CO2-pris'!$F$9</f>
        <v>248.24957050000003</v>
      </c>
      <c r="R41" s="95">
        <f>HLOOKUP($E$41&amp;"-"&amp;$E$10,'CO2-pris'!$D$12:$H$39,MATCH(R16,'CO2-pris'!$D$12:$D$39,0),FALSE)*'CO2-pris'!$F$9</f>
        <v>255.6293915</v>
      </c>
      <c r="S41" s="95">
        <f>HLOOKUP($E$41&amp;"-"&amp;$E$10,'CO2-pris'!$D$12:$H$39,MATCH(S16,'CO2-pris'!$D$12:$D$39,0),FALSE)*'CO2-pris'!$F$9</f>
        <v>263.22861500000005</v>
      </c>
      <c r="T41" s="95">
        <f>HLOOKUP($E$41&amp;"-"&amp;$E$10,'CO2-pris'!$D$12:$H$39,MATCH(T16,'CO2-pris'!$D$12:$D$39,0),FALSE)*'CO2-pris'!$F$9</f>
        <v>271.05372249999999</v>
      </c>
      <c r="U41" s="95">
        <f>HLOOKUP($E$41&amp;"-"&amp;$E$10,'CO2-pris'!$D$12:$H$39,MATCH(U16,'CO2-pris'!$D$12:$D$39,0),FALSE)*'CO2-pris'!$F$9</f>
        <v>279.11149349999999</v>
      </c>
      <c r="V41" s="95">
        <f>HLOOKUP($E$41&amp;"-"&amp;$E$10,'CO2-pris'!$D$12:$H$39,MATCH(V16,'CO2-pris'!$D$12:$D$39,0),FALSE)*'CO2-pris'!$F$9</f>
        <v>287.40878200000003</v>
      </c>
      <c r="W41" s="95">
        <f>HLOOKUP($E$41&amp;"-"&amp;$E$10,'CO2-pris'!$D$12:$H$39,MATCH(W16,'CO2-pris'!$D$12:$D$39,0),FALSE)*'CO2-pris'!$F$9</f>
        <v>295.95274000000001</v>
      </c>
      <c r="X41" s="95">
        <f>HLOOKUP($E$41&amp;"-"&amp;$E$10,'CO2-pris'!$D$12:$H$39,MATCH(X16,'CO2-pris'!$D$12:$D$39,0),FALSE)*'CO2-pris'!$F$9</f>
        <v>304.75066849999996</v>
      </c>
      <c r="Y41" s="95">
        <f>HLOOKUP($E$41&amp;"-"&amp;$E$10,'CO2-pris'!$D$12:$H$39,MATCH(Y16,'CO2-pris'!$D$12:$D$39,0),FALSE)*'CO2-pris'!$F$9</f>
        <v>313.81016649999998</v>
      </c>
      <c r="Z41" s="95">
        <f>HLOOKUP($E$41&amp;"-"&amp;$E$10,'CO2-pris'!$D$12:$H$39,MATCH(Z16,'CO2-pris'!$D$12:$D$39,0),FALSE)*'CO2-pris'!$F$9</f>
        <v>323.13898200000006</v>
      </c>
      <c r="AA41" s="95">
        <f>HLOOKUP($E$41&amp;"-"&amp;$E$10,'CO2-pris'!$D$12:$H$39,MATCH(AA16,'CO2-pris'!$D$12:$D$39,0),FALSE)*'CO2-pris'!$F$9</f>
        <v>332.74508650000001</v>
      </c>
      <c r="AB41" s="95">
        <f>HLOOKUP($E$41&amp;"-"&amp;$E$10,'CO2-pris'!$D$12:$H$39,MATCH(AB16,'CO2-pris'!$D$12:$D$39,0),FALSE)*'CO2-pris'!$F$9</f>
        <v>342.63674950000001</v>
      </c>
      <c r="AC41" s="95">
        <f>HLOOKUP($E$41&amp;"-"&amp;$E$10,'CO2-pris'!$D$12:$H$39,MATCH(AC16,'CO2-pris'!$D$12:$D$39,0),FALSE)*'CO2-pris'!$F$9</f>
        <v>352.82246399999997</v>
      </c>
      <c r="AD41" s="95">
        <f>HLOOKUP($E$41&amp;"-"&amp;$E$10,'CO2-pris'!$D$12:$H$39,MATCH(AD16,'CO2-pris'!$D$12:$D$39,0),FALSE)*'CO2-pris'!$F$9</f>
        <v>363.31102099999998</v>
      </c>
      <c r="AE41" s="95">
        <f>HLOOKUP($E$41&amp;"-"&amp;$E$10,'CO2-pris'!$D$12:$H$39,MATCH(AE16,'CO2-pris'!$D$12:$D$39,0),FALSE)*'CO2-pris'!$F$9</f>
        <v>374.11136049999999</v>
      </c>
      <c r="AF41" s="95">
        <f>HLOOKUP($E$41&amp;"-"&amp;$E$10,'CO2-pris'!$D$12:$H$39,MATCH(AF16,'CO2-pris'!$D$12:$D$39,0),FALSE)*'CO2-pris'!$F$9</f>
        <v>385.23279500000001</v>
      </c>
    </row>
    <row r="42" spans="2:32" hidden="1">
      <c r="B42" s="3"/>
      <c r="C42" s="756"/>
      <c r="D42" s="757"/>
      <c r="E42" s="41" t="s">
        <v>43</v>
      </c>
      <c r="F42" s="41" t="s">
        <v>44</v>
      </c>
      <c r="G42" s="75"/>
      <c r="H42" s="52">
        <f>H41*H35/1000</f>
        <v>0</v>
      </c>
      <c r="I42" s="24">
        <f t="shared" ref="I42:AF42" si="3">I41*I35/1000</f>
        <v>0</v>
      </c>
      <c r="J42" s="24">
        <f t="shared" si="3"/>
        <v>0</v>
      </c>
      <c r="K42" s="24">
        <f t="shared" si="3"/>
        <v>0</v>
      </c>
      <c r="L42" s="24">
        <f t="shared" si="3"/>
        <v>0</v>
      </c>
      <c r="M42" s="24">
        <f t="shared" si="3"/>
        <v>0</v>
      </c>
      <c r="N42" s="24">
        <f t="shared" si="3"/>
        <v>0</v>
      </c>
      <c r="O42" s="24">
        <f t="shared" si="3"/>
        <v>0</v>
      </c>
      <c r="P42" s="24">
        <f t="shared" si="3"/>
        <v>0</v>
      </c>
      <c r="Q42" s="24">
        <f t="shared" si="3"/>
        <v>0</v>
      </c>
      <c r="R42" s="24">
        <f t="shared" si="3"/>
        <v>0</v>
      </c>
      <c r="S42" s="24">
        <f t="shared" si="3"/>
        <v>0</v>
      </c>
      <c r="T42" s="24">
        <f t="shared" si="3"/>
        <v>0</v>
      </c>
      <c r="U42" s="24">
        <f t="shared" si="3"/>
        <v>0</v>
      </c>
      <c r="V42" s="24">
        <f t="shared" si="3"/>
        <v>0</v>
      </c>
      <c r="W42" s="24">
        <f t="shared" si="3"/>
        <v>0</v>
      </c>
      <c r="X42" s="24">
        <f t="shared" si="3"/>
        <v>0</v>
      </c>
      <c r="Y42" s="24">
        <f t="shared" si="3"/>
        <v>0</v>
      </c>
      <c r="Z42" s="24">
        <f t="shared" si="3"/>
        <v>0</v>
      </c>
      <c r="AA42" s="24">
        <f t="shared" si="3"/>
        <v>0</v>
      </c>
      <c r="AB42" s="24">
        <f t="shared" si="3"/>
        <v>0</v>
      </c>
      <c r="AC42" s="24">
        <f t="shared" si="3"/>
        <v>0</v>
      </c>
      <c r="AD42" s="24">
        <f t="shared" si="3"/>
        <v>0</v>
      </c>
      <c r="AE42" s="24">
        <f t="shared" si="3"/>
        <v>0</v>
      </c>
      <c r="AF42" s="24">
        <f t="shared" si="3"/>
        <v>0</v>
      </c>
    </row>
    <row r="43" spans="2:32" ht="15" hidden="1" customHeight="1">
      <c r="B43" s="3"/>
      <c r="C43" s="756"/>
      <c r="D43" s="757"/>
      <c r="E43" s="41" t="s">
        <v>187</v>
      </c>
      <c r="F43" s="41" t="s">
        <v>44</v>
      </c>
      <c r="G43" s="75"/>
      <c r="H43" s="132">
        <f>H36*H41*L8/1000000</f>
        <v>4.2297940828402358E-3</v>
      </c>
      <c r="I43" s="148">
        <f>H43</f>
        <v>4.2297940828402358E-3</v>
      </c>
      <c r="J43" s="148">
        <f t="shared" ref="J43:Y45" si="4">I43</f>
        <v>4.2297940828402358E-3</v>
      </c>
      <c r="K43" s="148">
        <f t="shared" si="4"/>
        <v>4.2297940828402358E-3</v>
      </c>
      <c r="L43" s="148">
        <f t="shared" si="4"/>
        <v>4.2297940828402358E-3</v>
      </c>
      <c r="M43" s="148">
        <f t="shared" si="4"/>
        <v>4.2297940828402358E-3</v>
      </c>
      <c r="N43" s="148">
        <f t="shared" si="4"/>
        <v>4.2297940828402358E-3</v>
      </c>
      <c r="O43" s="148">
        <f t="shared" si="4"/>
        <v>4.2297940828402358E-3</v>
      </c>
      <c r="P43" s="148">
        <f t="shared" si="4"/>
        <v>4.2297940828402358E-3</v>
      </c>
      <c r="Q43" s="148">
        <f t="shared" si="4"/>
        <v>4.2297940828402358E-3</v>
      </c>
      <c r="R43" s="148">
        <f t="shared" si="4"/>
        <v>4.2297940828402358E-3</v>
      </c>
      <c r="S43" s="148">
        <f t="shared" si="4"/>
        <v>4.2297940828402358E-3</v>
      </c>
      <c r="T43" s="148">
        <f t="shared" si="4"/>
        <v>4.2297940828402358E-3</v>
      </c>
      <c r="U43" s="148">
        <f t="shared" si="4"/>
        <v>4.2297940828402358E-3</v>
      </c>
      <c r="V43" s="148">
        <f t="shared" si="4"/>
        <v>4.2297940828402358E-3</v>
      </c>
      <c r="W43" s="148">
        <f t="shared" si="4"/>
        <v>4.2297940828402358E-3</v>
      </c>
      <c r="X43" s="148">
        <f t="shared" si="4"/>
        <v>4.2297940828402358E-3</v>
      </c>
      <c r="Y43" s="148">
        <f t="shared" si="4"/>
        <v>4.2297940828402358E-3</v>
      </c>
      <c r="Z43" s="148">
        <f t="shared" ref="Z43:AF45" si="5">Y43</f>
        <v>4.2297940828402358E-3</v>
      </c>
      <c r="AA43" s="148">
        <f t="shared" si="5"/>
        <v>4.2297940828402358E-3</v>
      </c>
      <c r="AB43" s="148">
        <f t="shared" si="5"/>
        <v>4.2297940828402358E-3</v>
      </c>
      <c r="AC43" s="148">
        <f t="shared" si="5"/>
        <v>4.2297940828402358E-3</v>
      </c>
      <c r="AD43" s="148">
        <f t="shared" si="5"/>
        <v>4.2297940828402358E-3</v>
      </c>
      <c r="AE43" s="148">
        <f t="shared" si="5"/>
        <v>4.2297940828402358E-3</v>
      </c>
      <c r="AF43" s="148">
        <f t="shared" si="5"/>
        <v>4.2297940828402358E-3</v>
      </c>
    </row>
    <row r="44" spans="2:32" hidden="1">
      <c r="B44" s="3"/>
      <c r="C44" s="756"/>
      <c r="D44" s="757"/>
      <c r="E44" s="41" t="s">
        <v>143</v>
      </c>
      <c r="F44" s="41" t="s">
        <v>44</v>
      </c>
      <c r="G44" s="75"/>
      <c r="H44" s="135">
        <f>H37/1000000*H41*M8</f>
        <v>1.3553533727810652E-2</v>
      </c>
      <c r="I44" s="93">
        <f>H44</f>
        <v>1.3553533727810652E-2</v>
      </c>
      <c r="J44" s="93">
        <f t="shared" si="4"/>
        <v>1.3553533727810652E-2</v>
      </c>
      <c r="K44" s="93">
        <f t="shared" si="4"/>
        <v>1.3553533727810652E-2</v>
      </c>
      <c r="L44" s="93">
        <f t="shared" si="4"/>
        <v>1.3553533727810652E-2</v>
      </c>
      <c r="M44" s="93">
        <f t="shared" si="4"/>
        <v>1.3553533727810652E-2</v>
      </c>
      <c r="N44" s="93">
        <f t="shared" si="4"/>
        <v>1.3553533727810652E-2</v>
      </c>
      <c r="O44" s="93">
        <f t="shared" si="4"/>
        <v>1.3553533727810652E-2</v>
      </c>
      <c r="P44" s="93">
        <f t="shared" si="4"/>
        <v>1.3553533727810652E-2</v>
      </c>
      <c r="Q44" s="93">
        <f t="shared" si="4"/>
        <v>1.3553533727810652E-2</v>
      </c>
      <c r="R44" s="93">
        <f t="shared" si="4"/>
        <v>1.3553533727810652E-2</v>
      </c>
      <c r="S44" s="93">
        <f t="shared" si="4"/>
        <v>1.3553533727810652E-2</v>
      </c>
      <c r="T44" s="93">
        <f t="shared" si="4"/>
        <v>1.3553533727810652E-2</v>
      </c>
      <c r="U44" s="93">
        <f t="shared" si="4"/>
        <v>1.3553533727810652E-2</v>
      </c>
      <c r="V44" s="93">
        <f t="shared" si="4"/>
        <v>1.3553533727810652E-2</v>
      </c>
      <c r="W44" s="93">
        <f t="shared" si="4"/>
        <v>1.3553533727810652E-2</v>
      </c>
      <c r="X44" s="93">
        <f t="shared" si="4"/>
        <v>1.3553533727810652E-2</v>
      </c>
      <c r="Y44" s="93">
        <f t="shared" si="4"/>
        <v>1.3553533727810652E-2</v>
      </c>
      <c r="Z44" s="93">
        <f t="shared" si="5"/>
        <v>1.3553533727810652E-2</v>
      </c>
      <c r="AA44" s="93">
        <f t="shared" si="5"/>
        <v>1.3553533727810652E-2</v>
      </c>
      <c r="AB44" s="93">
        <f t="shared" si="5"/>
        <v>1.3553533727810652E-2</v>
      </c>
      <c r="AC44" s="93">
        <f t="shared" si="5"/>
        <v>1.3553533727810652E-2</v>
      </c>
      <c r="AD44" s="93">
        <f t="shared" si="5"/>
        <v>1.3553533727810652E-2</v>
      </c>
      <c r="AE44" s="93">
        <f t="shared" si="5"/>
        <v>1.3553533727810652E-2</v>
      </c>
      <c r="AF44" s="93">
        <f t="shared" si="5"/>
        <v>1.3553533727810652E-2</v>
      </c>
    </row>
    <row r="45" spans="2:32" hidden="1">
      <c r="B45" s="3"/>
      <c r="C45" s="756"/>
      <c r="D45" s="757"/>
      <c r="E45" s="41" t="s">
        <v>106</v>
      </c>
      <c r="F45" s="41" t="s">
        <v>141</v>
      </c>
      <c r="G45" s="75"/>
      <c r="H45" s="91">
        <f>HLOOKUP(E45,'ENS fremskrivningsdata'!$M$11:$O$15,2,FALSE)</f>
        <v>19.823225972697561</v>
      </c>
      <c r="I45" s="53">
        <f>H45</f>
        <v>19.823225972697561</v>
      </c>
      <c r="J45" s="53">
        <f t="shared" si="4"/>
        <v>19.823225972697561</v>
      </c>
      <c r="K45" s="53">
        <f t="shared" si="4"/>
        <v>19.823225972697561</v>
      </c>
      <c r="L45" s="53">
        <f t="shared" si="4"/>
        <v>19.823225972697561</v>
      </c>
      <c r="M45" s="53">
        <f t="shared" si="4"/>
        <v>19.823225972697561</v>
      </c>
      <c r="N45" s="53">
        <f t="shared" si="4"/>
        <v>19.823225972697561</v>
      </c>
      <c r="O45" s="53">
        <f t="shared" si="4"/>
        <v>19.823225972697561</v>
      </c>
      <c r="P45" s="53">
        <f t="shared" si="4"/>
        <v>19.823225972697561</v>
      </c>
      <c r="Q45" s="53">
        <f t="shared" si="4"/>
        <v>19.823225972697561</v>
      </c>
      <c r="R45" s="53">
        <f t="shared" si="4"/>
        <v>19.823225972697561</v>
      </c>
      <c r="S45" s="53">
        <f t="shared" si="4"/>
        <v>19.823225972697561</v>
      </c>
      <c r="T45" s="53">
        <f t="shared" si="4"/>
        <v>19.823225972697561</v>
      </c>
      <c r="U45" s="53">
        <f t="shared" si="4"/>
        <v>19.823225972697561</v>
      </c>
      <c r="V45" s="53">
        <f t="shared" si="4"/>
        <v>19.823225972697561</v>
      </c>
      <c r="W45" s="53">
        <f t="shared" si="4"/>
        <v>19.823225972697561</v>
      </c>
      <c r="X45" s="53">
        <f t="shared" si="4"/>
        <v>19.823225972697561</v>
      </c>
      <c r="Y45" s="53">
        <f t="shared" si="4"/>
        <v>19.823225972697561</v>
      </c>
      <c r="Z45" s="53">
        <f t="shared" si="5"/>
        <v>19.823225972697561</v>
      </c>
      <c r="AA45" s="53">
        <f t="shared" si="5"/>
        <v>19.823225972697561</v>
      </c>
      <c r="AB45" s="53">
        <f t="shared" si="5"/>
        <v>19.823225972697561</v>
      </c>
      <c r="AC45" s="53">
        <f t="shared" si="5"/>
        <v>19.823225972697561</v>
      </c>
      <c r="AD45" s="53">
        <f t="shared" si="5"/>
        <v>19.823225972697561</v>
      </c>
      <c r="AE45" s="53">
        <f t="shared" si="5"/>
        <v>19.823225972697561</v>
      </c>
      <c r="AF45" s="53">
        <f t="shared" si="5"/>
        <v>19.823225972697561</v>
      </c>
    </row>
    <row r="46" spans="2:32" hidden="1">
      <c r="B46" s="3"/>
      <c r="C46" s="756"/>
      <c r="D46" s="757"/>
      <c r="E46" s="41" t="s">
        <v>186</v>
      </c>
      <c r="F46" s="41" t="s">
        <v>44</v>
      </c>
      <c r="G46" s="75"/>
      <c r="H46" s="135">
        <f>H45*H32/1000</f>
        <v>3.7664129348125366E-2</v>
      </c>
      <c r="I46" s="93">
        <f t="shared" ref="I46:AF46" si="6">I45*I32/1000</f>
        <v>3.7664129348125366E-2</v>
      </c>
      <c r="J46" s="93">
        <f t="shared" si="6"/>
        <v>3.7664129348125366E-2</v>
      </c>
      <c r="K46" s="93">
        <f t="shared" si="6"/>
        <v>3.7664129348125366E-2</v>
      </c>
      <c r="L46" s="93">
        <f t="shared" si="6"/>
        <v>3.7664129348125366E-2</v>
      </c>
      <c r="M46" s="93">
        <f t="shared" si="6"/>
        <v>3.7664129348125366E-2</v>
      </c>
      <c r="N46" s="93">
        <f t="shared" si="6"/>
        <v>3.7664129348125366E-2</v>
      </c>
      <c r="O46" s="93">
        <f t="shared" si="6"/>
        <v>3.7664129348125366E-2</v>
      </c>
      <c r="P46" s="93">
        <f t="shared" si="6"/>
        <v>3.7664129348125366E-2</v>
      </c>
      <c r="Q46" s="93">
        <f t="shared" si="6"/>
        <v>3.7664129348125366E-2</v>
      </c>
      <c r="R46" s="93">
        <f t="shared" si="6"/>
        <v>3.7664129348125366E-2</v>
      </c>
      <c r="S46" s="93">
        <f t="shared" si="6"/>
        <v>3.7664129348125366E-2</v>
      </c>
      <c r="T46" s="93">
        <f t="shared" si="6"/>
        <v>3.7664129348125366E-2</v>
      </c>
      <c r="U46" s="93">
        <f t="shared" si="6"/>
        <v>3.7664129348125366E-2</v>
      </c>
      <c r="V46" s="93">
        <f t="shared" si="6"/>
        <v>3.7664129348125366E-2</v>
      </c>
      <c r="W46" s="93">
        <f t="shared" si="6"/>
        <v>3.7664129348125366E-2</v>
      </c>
      <c r="X46" s="93">
        <f t="shared" si="6"/>
        <v>3.7664129348125366E-2</v>
      </c>
      <c r="Y46" s="93">
        <f t="shared" si="6"/>
        <v>3.7664129348125366E-2</v>
      </c>
      <c r="Z46" s="93">
        <f t="shared" si="6"/>
        <v>3.7664129348125366E-2</v>
      </c>
      <c r="AA46" s="93">
        <f t="shared" si="6"/>
        <v>3.7664129348125366E-2</v>
      </c>
      <c r="AB46" s="93">
        <f t="shared" si="6"/>
        <v>3.7664129348125366E-2</v>
      </c>
      <c r="AC46" s="93">
        <f t="shared" si="6"/>
        <v>3.7664129348125366E-2</v>
      </c>
      <c r="AD46" s="93">
        <f t="shared" si="6"/>
        <v>3.7664129348125366E-2</v>
      </c>
      <c r="AE46" s="93">
        <f t="shared" si="6"/>
        <v>3.7664129348125366E-2</v>
      </c>
      <c r="AF46" s="93">
        <f t="shared" si="6"/>
        <v>3.7664129348125366E-2</v>
      </c>
    </row>
    <row r="47" spans="2:32" hidden="1">
      <c r="B47" s="3"/>
      <c r="C47" s="756"/>
      <c r="D47" s="757"/>
      <c r="E47" s="41" t="s">
        <v>107</v>
      </c>
      <c r="F47" s="41" t="s">
        <v>141</v>
      </c>
      <c r="G47" s="75"/>
      <c r="H47" s="91">
        <f>HLOOKUP(E47,'ENS fremskrivningsdata'!$M$11:$O$15,2,FALSE)</f>
        <v>14.815253095384495</v>
      </c>
      <c r="I47" s="53">
        <f>H47</f>
        <v>14.815253095384495</v>
      </c>
      <c r="J47" s="53">
        <f t="shared" ref="J47:AF47" si="7">I47</f>
        <v>14.815253095384495</v>
      </c>
      <c r="K47" s="53">
        <f t="shared" si="7"/>
        <v>14.815253095384495</v>
      </c>
      <c r="L47" s="53">
        <f t="shared" si="7"/>
        <v>14.815253095384495</v>
      </c>
      <c r="M47" s="53">
        <f t="shared" si="7"/>
        <v>14.815253095384495</v>
      </c>
      <c r="N47" s="53">
        <f t="shared" si="7"/>
        <v>14.815253095384495</v>
      </c>
      <c r="O47" s="53">
        <f t="shared" si="7"/>
        <v>14.815253095384495</v>
      </c>
      <c r="P47" s="53">
        <f t="shared" si="7"/>
        <v>14.815253095384495</v>
      </c>
      <c r="Q47" s="53">
        <f t="shared" si="7"/>
        <v>14.815253095384495</v>
      </c>
      <c r="R47" s="53">
        <f t="shared" si="7"/>
        <v>14.815253095384495</v>
      </c>
      <c r="S47" s="53">
        <f t="shared" si="7"/>
        <v>14.815253095384495</v>
      </c>
      <c r="T47" s="53">
        <f t="shared" si="7"/>
        <v>14.815253095384495</v>
      </c>
      <c r="U47" s="53">
        <f t="shared" si="7"/>
        <v>14.815253095384495</v>
      </c>
      <c r="V47" s="53">
        <f t="shared" si="7"/>
        <v>14.815253095384495</v>
      </c>
      <c r="W47" s="53">
        <f t="shared" si="7"/>
        <v>14.815253095384495</v>
      </c>
      <c r="X47" s="53">
        <f t="shared" si="7"/>
        <v>14.815253095384495</v>
      </c>
      <c r="Y47" s="53">
        <f t="shared" si="7"/>
        <v>14.815253095384495</v>
      </c>
      <c r="Z47" s="53">
        <f t="shared" si="7"/>
        <v>14.815253095384495</v>
      </c>
      <c r="AA47" s="53">
        <f t="shared" si="7"/>
        <v>14.815253095384495</v>
      </c>
      <c r="AB47" s="53">
        <f t="shared" si="7"/>
        <v>14.815253095384495</v>
      </c>
      <c r="AC47" s="53">
        <f t="shared" si="7"/>
        <v>14.815253095384495</v>
      </c>
      <c r="AD47" s="53">
        <f t="shared" si="7"/>
        <v>14.815253095384495</v>
      </c>
      <c r="AE47" s="53">
        <f t="shared" si="7"/>
        <v>14.815253095384495</v>
      </c>
      <c r="AF47" s="53">
        <f t="shared" si="7"/>
        <v>14.815253095384495</v>
      </c>
    </row>
    <row r="48" spans="2:32" hidden="1">
      <c r="B48" s="3"/>
      <c r="C48" s="756"/>
      <c r="D48" s="757"/>
      <c r="E48" s="41" t="s">
        <v>185</v>
      </c>
      <c r="F48" s="41" t="s">
        <v>44</v>
      </c>
      <c r="G48" s="75"/>
      <c r="H48" s="91">
        <f>H47*H33/1000</f>
        <v>1.2000355007261441</v>
      </c>
      <c r="I48" s="93">
        <f t="shared" ref="I48:AF48" si="8">I47*I33/1000</f>
        <v>1.2000355007261441</v>
      </c>
      <c r="J48" s="93">
        <f t="shared" si="8"/>
        <v>1.2000355007261441</v>
      </c>
      <c r="K48" s="93">
        <f t="shared" si="8"/>
        <v>1.2000355007261441</v>
      </c>
      <c r="L48" s="93">
        <f t="shared" si="8"/>
        <v>1.2000355007261441</v>
      </c>
      <c r="M48" s="93">
        <f t="shared" si="8"/>
        <v>1.2000355007261441</v>
      </c>
      <c r="N48" s="93">
        <f t="shared" si="8"/>
        <v>1.2000355007261441</v>
      </c>
      <c r="O48" s="93">
        <f t="shared" si="8"/>
        <v>1.2000355007261441</v>
      </c>
      <c r="P48" s="93">
        <f t="shared" si="8"/>
        <v>1.2000355007261441</v>
      </c>
      <c r="Q48" s="93">
        <f t="shared" si="8"/>
        <v>1.2000355007261441</v>
      </c>
      <c r="R48" s="93">
        <f t="shared" si="8"/>
        <v>1.2000355007261441</v>
      </c>
      <c r="S48" s="93">
        <f t="shared" si="8"/>
        <v>1.2000355007261441</v>
      </c>
      <c r="T48" s="93">
        <f t="shared" si="8"/>
        <v>1.2000355007261441</v>
      </c>
      <c r="U48" s="93">
        <f t="shared" si="8"/>
        <v>1.2000355007261441</v>
      </c>
      <c r="V48" s="93">
        <f t="shared" si="8"/>
        <v>1.2000355007261441</v>
      </c>
      <c r="W48" s="93">
        <f t="shared" si="8"/>
        <v>1.2000355007261441</v>
      </c>
      <c r="X48" s="93">
        <f t="shared" si="8"/>
        <v>1.2000355007261441</v>
      </c>
      <c r="Y48" s="93">
        <f t="shared" si="8"/>
        <v>1.2000355007261441</v>
      </c>
      <c r="Z48" s="93">
        <f t="shared" si="8"/>
        <v>1.2000355007261441</v>
      </c>
      <c r="AA48" s="93">
        <f t="shared" si="8"/>
        <v>1.2000355007261441</v>
      </c>
      <c r="AB48" s="93">
        <f t="shared" si="8"/>
        <v>1.2000355007261441</v>
      </c>
      <c r="AC48" s="93">
        <f t="shared" si="8"/>
        <v>1.2000355007261441</v>
      </c>
      <c r="AD48" s="93">
        <f t="shared" si="8"/>
        <v>1.2000355007261441</v>
      </c>
      <c r="AE48" s="93">
        <f t="shared" si="8"/>
        <v>1.2000355007261441</v>
      </c>
      <c r="AF48" s="93">
        <f t="shared" si="8"/>
        <v>1.2000355007261441</v>
      </c>
    </row>
    <row r="49" spans="1:32" hidden="1">
      <c r="B49" s="3"/>
      <c r="C49" s="756"/>
      <c r="D49" s="757"/>
      <c r="E49" s="41" t="s">
        <v>108</v>
      </c>
      <c r="F49" s="41" t="s">
        <v>141</v>
      </c>
      <c r="G49" s="75"/>
      <c r="H49" s="91">
        <f>HLOOKUP(E49,'ENS fremskrivningsdata'!$M$11:$O$15,2,FALSE)</f>
        <v>47.106244877226054</v>
      </c>
      <c r="I49" s="93">
        <f>H49</f>
        <v>47.106244877226054</v>
      </c>
      <c r="J49" s="93">
        <f t="shared" ref="J49:Y50" si="9">I49</f>
        <v>47.106244877226054</v>
      </c>
      <c r="K49" s="93">
        <f t="shared" si="9"/>
        <v>47.106244877226054</v>
      </c>
      <c r="L49" s="93">
        <f t="shared" si="9"/>
        <v>47.106244877226054</v>
      </c>
      <c r="M49" s="93">
        <f t="shared" si="9"/>
        <v>47.106244877226054</v>
      </c>
      <c r="N49" s="93">
        <f t="shared" si="9"/>
        <v>47.106244877226054</v>
      </c>
      <c r="O49" s="93">
        <f t="shared" si="9"/>
        <v>47.106244877226054</v>
      </c>
      <c r="P49" s="93">
        <f t="shared" si="9"/>
        <v>47.106244877226054</v>
      </c>
      <c r="Q49" s="93">
        <f t="shared" si="9"/>
        <v>47.106244877226054</v>
      </c>
      <c r="R49" s="93">
        <f t="shared" si="9"/>
        <v>47.106244877226054</v>
      </c>
      <c r="S49" s="93">
        <f t="shared" si="9"/>
        <v>47.106244877226054</v>
      </c>
      <c r="T49" s="93">
        <f t="shared" si="9"/>
        <v>47.106244877226054</v>
      </c>
      <c r="U49" s="93">
        <f t="shared" si="9"/>
        <v>47.106244877226054</v>
      </c>
      <c r="V49" s="93">
        <f t="shared" si="9"/>
        <v>47.106244877226054</v>
      </c>
      <c r="W49" s="93">
        <f t="shared" si="9"/>
        <v>47.106244877226054</v>
      </c>
      <c r="X49" s="93">
        <f t="shared" si="9"/>
        <v>47.106244877226054</v>
      </c>
      <c r="Y49" s="93">
        <f t="shared" si="9"/>
        <v>47.106244877226054</v>
      </c>
      <c r="Z49" s="93">
        <f t="shared" ref="Z49:AF50" si="10">Y49</f>
        <v>47.106244877226054</v>
      </c>
      <c r="AA49" s="93">
        <f t="shared" si="10"/>
        <v>47.106244877226054</v>
      </c>
      <c r="AB49" s="93">
        <f t="shared" si="10"/>
        <v>47.106244877226054</v>
      </c>
      <c r="AC49" s="93">
        <f t="shared" si="10"/>
        <v>47.106244877226054</v>
      </c>
      <c r="AD49" s="93">
        <f t="shared" si="10"/>
        <v>47.106244877226054</v>
      </c>
      <c r="AE49" s="93">
        <f t="shared" si="10"/>
        <v>47.106244877226054</v>
      </c>
      <c r="AF49" s="93">
        <f t="shared" si="10"/>
        <v>47.106244877226054</v>
      </c>
    </row>
    <row r="50" spans="1:32" hidden="1">
      <c r="B50" s="3"/>
      <c r="C50" s="756"/>
      <c r="D50" s="757"/>
      <c r="E50" s="41" t="s">
        <v>184</v>
      </c>
      <c r="F50" s="41" t="s">
        <v>44</v>
      </c>
      <c r="G50" s="75"/>
      <c r="H50" s="135">
        <f>H34*H49/1000</f>
        <v>0.22705210030822959</v>
      </c>
      <c r="I50" s="136">
        <f>H50</f>
        <v>0.22705210030822959</v>
      </c>
      <c r="J50" s="136">
        <f t="shared" si="9"/>
        <v>0.22705210030822959</v>
      </c>
      <c r="K50" s="136">
        <f t="shared" si="9"/>
        <v>0.22705210030822959</v>
      </c>
      <c r="L50" s="136">
        <f t="shared" si="9"/>
        <v>0.22705210030822959</v>
      </c>
      <c r="M50" s="136">
        <f t="shared" si="9"/>
        <v>0.22705210030822959</v>
      </c>
      <c r="N50" s="136">
        <f t="shared" si="9"/>
        <v>0.22705210030822959</v>
      </c>
      <c r="O50" s="136">
        <f t="shared" si="9"/>
        <v>0.22705210030822959</v>
      </c>
      <c r="P50" s="136">
        <f t="shared" si="9"/>
        <v>0.22705210030822959</v>
      </c>
      <c r="Q50" s="136">
        <f t="shared" si="9"/>
        <v>0.22705210030822959</v>
      </c>
      <c r="R50" s="136">
        <f t="shared" si="9"/>
        <v>0.22705210030822959</v>
      </c>
      <c r="S50" s="136">
        <f t="shared" si="9"/>
        <v>0.22705210030822959</v>
      </c>
      <c r="T50" s="136">
        <f t="shared" si="9"/>
        <v>0.22705210030822959</v>
      </c>
      <c r="U50" s="136">
        <f t="shared" si="9"/>
        <v>0.22705210030822959</v>
      </c>
      <c r="V50" s="136">
        <f t="shared" si="9"/>
        <v>0.22705210030822959</v>
      </c>
      <c r="W50" s="136">
        <f t="shared" si="9"/>
        <v>0.22705210030822959</v>
      </c>
      <c r="X50" s="136">
        <f t="shared" si="9"/>
        <v>0.22705210030822959</v>
      </c>
      <c r="Y50" s="136">
        <f t="shared" si="9"/>
        <v>0.22705210030822959</v>
      </c>
      <c r="Z50" s="136">
        <f t="shared" si="10"/>
        <v>0.22705210030822959</v>
      </c>
      <c r="AA50" s="136">
        <f t="shared" si="10"/>
        <v>0.22705210030822959</v>
      </c>
      <c r="AB50" s="136">
        <f t="shared" si="10"/>
        <v>0.22705210030822959</v>
      </c>
      <c r="AC50" s="136">
        <f t="shared" si="10"/>
        <v>0.22705210030822959</v>
      </c>
      <c r="AD50" s="136">
        <f t="shared" si="10"/>
        <v>0.22705210030822959</v>
      </c>
      <c r="AE50" s="136">
        <f t="shared" si="10"/>
        <v>0.22705210030822959</v>
      </c>
      <c r="AF50" s="136">
        <f t="shared" si="10"/>
        <v>0.22705210030822959</v>
      </c>
    </row>
    <row r="51" spans="1:32" hidden="1">
      <c r="B51" s="3"/>
      <c r="C51" s="756"/>
      <c r="D51" s="31"/>
      <c r="E51" s="41" t="s">
        <v>183</v>
      </c>
      <c r="F51" s="41" t="s">
        <v>52</v>
      </c>
      <c r="G51" s="75"/>
      <c r="H51" s="95">
        <f>HLOOKUP($E$51&amp;"-"&amp;$E$10,'Brændsels- og elpriser'!$E$13:$AH$39,MATCH(H16,'Brændsels- og elpriser'!$D$13:$D$39,0),FALSE)*'Brændsels- og elpriser'!$H$9</f>
        <v>189.96947704662099</v>
      </c>
      <c r="I51" s="95">
        <f>HLOOKUP($E$51&amp;"-"&amp;$E$10,'Brændsels- og elpriser'!$E$13:$AH$39,MATCH(I16,'Brændsels- og elpriser'!$D$13:$D$39,0),FALSE)*'Brændsels- og elpriser'!$H$9</f>
        <v>186.15240195629499</v>
      </c>
      <c r="J51" s="95">
        <f>HLOOKUP($E$51&amp;"-"&amp;$E$10,'Brændsels- og elpriser'!$E$13:$AH$39,MATCH(J16,'Brændsels- og elpriser'!$D$13:$D$39,0),FALSE)*'Brændsels- og elpriser'!$H$9</f>
        <v>266.20410988628601</v>
      </c>
      <c r="K51" s="95">
        <f>HLOOKUP($E$51&amp;"-"&amp;$E$10,'Brændsels- og elpriser'!$E$13:$AH$39,MATCH(K16,'Brændsels- og elpriser'!$D$13:$D$39,0),FALSE)*'Brændsels- og elpriser'!$H$9</f>
        <v>350</v>
      </c>
      <c r="L51" s="95">
        <f>HLOOKUP($E$51&amp;"-"&amp;$E$10,'Brændsels- og elpriser'!$E$13:$AH$39,MATCH(L16,'Brændsels- og elpriser'!$D$13:$D$39,0),FALSE)*'Brændsels- og elpriser'!$H$9</f>
        <v>370</v>
      </c>
      <c r="M51" s="95">
        <f>HLOOKUP($E$51&amp;"-"&amp;$E$10,'Brændsels- og elpriser'!$E$13:$AH$39,MATCH(M16,'Brændsels- og elpriser'!$D$13:$D$39,0),FALSE)*'Brændsels- og elpriser'!$H$9</f>
        <v>360</v>
      </c>
      <c r="N51" s="95">
        <f>HLOOKUP($E$51&amp;"-"&amp;$E$10,'Brændsels- og elpriser'!$E$13:$AH$39,MATCH(N16,'Brændsels- og elpriser'!$D$13:$D$39,0),FALSE)*'Brændsels- og elpriser'!$H$9</f>
        <v>360</v>
      </c>
      <c r="O51" s="95">
        <f>HLOOKUP($E$51&amp;"-"&amp;$E$10,'Brændsels- og elpriser'!$E$13:$AH$39,MATCH(O16,'Brændsels- og elpriser'!$D$13:$D$39,0),FALSE)*'Brændsels- og elpriser'!$H$9</f>
        <v>380</v>
      </c>
      <c r="P51" s="95">
        <f>HLOOKUP($E$51&amp;"-"&amp;$E$10,'Brændsels- og elpriser'!$E$13:$AH$39,MATCH(P16,'Brændsels- og elpriser'!$D$13:$D$39,0),FALSE)*'Brændsels- og elpriser'!$H$9</f>
        <v>390</v>
      </c>
      <c r="Q51" s="95">
        <f>HLOOKUP($E$51&amp;"-"&amp;$E$10,'Brændsels- og elpriser'!$E$13:$AH$39,MATCH(Q16,'Brændsels- og elpriser'!$D$13:$D$39,0),FALSE)*'Brændsels- og elpriser'!$H$9</f>
        <v>400</v>
      </c>
      <c r="R51" s="95">
        <f>HLOOKUP($E$51&amp;"-"&amp;$E$10,'Brændsels- og elpriser'!$E$13:$AH$39,MATCH(R16,'Brændsels- og elpriser'!$D$13:$D$39,0),FALSE)*'Brændsels- og elpriser'!$H$9</f>
        <v>390</v>
      </c>
      <c r="S51" s="95">
        <f>HLOOKUP($E$51&amp;"-"&amp;$E$10,'Brændsels- og elpriser'!$E$13:$AH$39,MATCH(S16,'Brændsels- og elpriser'!$D$13:$D$39,0),FALSE)*'Brændsels- og elpriser'!$H$9</f>
        <v>390</v>
      </c>
      <c r="T51" s="95">
        <f>HLOOKUP($E$51&amp;"-"&amp;$E$10,'Brændsels- og elpriser'!$E$13:$AH$39,MATCH(T16,'Brændsels- og elpriser'!$D$13:$D$39,0),FALSE)*'Brændsels- og elpriser'!$H$9</f>
        <v>390</v>
      </c>
      <c r="U51" s="95">
        <f>HLOOKUP($E$51&amp;"-"&amp;$E$10,'Brændsels- og elpriser'!$E$13:$AH$39,MATCH(U16,'Brændsels- og elpriser'!$D$13:$D$39,0),FALSE)*'Brændsels- og elpriser'!$H$9</f>
        <v>380</v>
      </c>
      <c r="V51" s="95">
        <f>HLOOKUP($E$51&amp;"-"&amp;$E$10,'Brændsels- og elpriser'!$E$13:$AH$39,MATCH(V16,'Brændsels- og elpriser'!$D$13:$D$39,0),FALSE)*'Brændsels- og elpriser'!$H$9</f>
        <v>380</v>
      </c>
      <c r="W51" s="95">
        <f>HLOOKUP($E$51&amp;"-"&amp;$E$10,'Brændsels- og elpriser'!$E$13:$AH$39,MATCH(W16,'Brændsels- og elpriser'!$D$13:$D$39,0),FALSE)*'Brændsels- og elpriser'!$H$9</f>
        <v>380</v>
      </c>
      <c r="X51" s="95">
        <f>HLOOKUP($E$51&amp;"-"&amp;$E$10,'Brændsels- og elpriser'!$E$13:$AH$39,MATCH(X16,'Brændsels- og elpriser'!$D$13:$D$39,0),FALSE)*'Brændsels- og elpriser'!$H$9</f>
        <v>380</v>
      </c>
      <c r="Y51" s="95">
        <f>HLOOKUP($E$51&amp;"-"&amp;$E$10,'Brændsels- og elpriser'!$E$13:$AH$39,MATCH(Y16,'Brændsels- og elpriser'!$D$13:$D$39,0),FALSE)*'Brændsels- og elpriser'!$H$9</f>
        <v>370</v>
      </c>
      <c r="Z51" s="95">
        <f>HLOOKUP($E$51&amp;"-"&amp;$E$10,'Brændsels- og elpriser'!$E$13:$AH$39,MATCH(Z16,'Brændsels- og elpriser'!$D$13:$D$39,0),FALSE)*'Brændsels- og elpriser'!$H$9</f>
        <v>380</v>
      </c>
      <c r="AA51" s="95">
        <f>HLOOKUP($E$51&amp;"-"&amp;$E$10,'Brændsels- og elpriser'!$E$13:$AH$39,MATCH(AA16,'Brændsels- og elpriser'!$D$13:$D$39,0),FALSE)*'Brændsels- og elpriser'!$H$9</f>
        <v>370</v>
      </c>
      <c r="AB51" s="95">
        <f>HLOOKUP($E$51&amp;"-"&amp;$E$10,'Brændsels- og elpriser'!$E$13:$AH$39,MATCH(AB16,'Brændsels- og elpriser'!$D$13:$D$39,0),FALSE)*'Brændsels- og elpriser'!$H$9</f>
        <v>380</v>
      </c>
      <c r="AC51" s="95">
        <f>HLOOKUP($E$51&amp;"-"&amp;$E$10,'Brændsels- og elpriser'!$E$13:$AH$39,MATCH(AC16,'Brændsels- og elpriser'!$D$13:$D$39,0),FALSE)*'Brændsels- og elpriser'!$H$9</f>
        <v>380</v>
      </c>
      <c r="AD51" s="95">
        <f>HLOOKUP($E$51&amp;"-"&amp;$E$10,'Brændsels- og elpriser'!$E$13:$AH$39,MATCH(AD16,'Brændsels- og elpriser'!$D$13:$D$39,0),FALSE)*'Brændsels- og elpriser'!$H$9</f>
        <v>380</v>
      </c>
      <c r="AE51" s="95">
        <f>HLOOKUP($E$51&amp;"-"&amp;$E$10,'Brændsels- og elpriser'!$E$13:$AH$39,MATCH(AE16,'Brændsels- og elpriser'!$D$13:$D$39,0),FALSE)*'Brændsels- og elpriser'!$H$9</f>
        <v>380</v>
      </c>
      <c r="AF51" s="95">
        <f>HLOOKUP($E$51&amp;"-"&amp;$E$10,'Brændsels- og elpriser'!$E$13:$AH$39,MATCH(AF16,'Brændsels- og elpriser'!$D$13:$D$39,0),FALSE)*'Brændsels- og elpriser'!$H$9</f>
        <v>380</v>
      </c>
    </row>
    <row r="52" spans="1:32" hidden="1">
      <c r="B52" s="6"/>
      <c r="C52" s="758" t="s">
        <v>38</v>
      </c>
      <c r="D52" s="760"/>
      <c r="E52" s="78" t="s">
        <v>172</v>
      </c>
      <c r="F52" s="78" t="s">
        <v>62</v>
      </c>
      <c r="G52" s="79"/>
      <c r="H52" s="87">
        <f t="shared" ref="H52:AF52" si="11">IF(H24=0,0,-PMT($E$9,$I$9,$G$20)/H24)</f>
        <v>32.245387919034258</v>
      </c>
      <c r="I52" s="94">
        <f t="shared" si="11"/>
        <v>32.245387919034258</v>
      </c>
      <c r="J52" s="94">
        <f t="shared" si="11"/>
        <v>32.245387919034258</v>
      </c>
      <c r="K52" s="94">
        <f t="shared" si="11"/>
        <v>32.245387919034258</v>
      </c>
      <c r="L52" s="94">
        <f t="shared" si="11"/>
        <v>39.776437305452752</v>
      </c>
      <c r="M52" s="94">
        <f t="shared" si="11"/>
        <v>38.825587335028352</v>
      </c>
      <c r="N52" s="94">
        <f t="shared" si="11"/>
        <v>37.919135885926124</v>
      </c>
      <c r="O52" s="94">
        <f t="shared" si="11"/>
        <v>37.054044218739129</v>
      </c>
      <c r="P52" s="94">
        <f t="shared" si="11"/>
        <v>36.227544713358704</v>
      </c>
      <c r="Q52" s="94">
        <f t="shared" si="11"/>
        <v>35.437111291790011</v>
      </c>
      <c r="R52" s="94">
        <f t="shared" si="11"/>
        <v>35.99118894692355</v>
      </c>
      <c r="S52" s="94">
        <f t="shared" si="11"/>
        <v>36.562868399602344</v>
      </c>
      <c r="T52" s="94">
        <f t="shared" si="11"/>
        <v>37.153001941639324</v>
      </c>
      <c r="U52" s="94">
        <f t="shared" si="11"/>
        <v>37.762497792314555</v>
      </c>
      <c r="V52" s="94">
        <f t="shared" si="11"/>
        <v>38.392324762344671</v>
      </c>
      <c r="W52" s="94">
        <f t="shared" si="11"/>
        <v>39.78516086026157</v>
      </c>
      <c r="X52" s="94">
        <f t="shared" si="11"/>
        <v>39.78516086026157</v>
      </c>
      <c r="Y52" s="94">
        <f t="shared" si="11"/>
        <v>39.78516086026157</v>
      </c>
      <c r="Z52" s="94">
        <f t="shared" si="11"/>
        <v>39.78516086026157</v>
      </c>
      <c r="AA52" s="94">
        <f t="shared" si="11"/>
        <v>39.78516086026157</v>
      </c>
      <c r="AB52" s="94">
        <f t="shared" si="11"/>
        <v>40.035167910947074</v>
      </c>
      <c r="AC52" s="94">
        <f t="shared" si="11"/>
        <v>40.288336883080689</v>
      </c>
      <c r="AD52" s="94">
        <f t="shared" si="11"/>
        <v>40.544728143191826</v>
      </c>
      <c r="AE52" s="94">
        <f t="shared" si="11"/>
        <v>40.804403604319845</v>
      </c>
      <c r="AF52" s="94">
        <f t="shared" si="11"/>
        <v>41.067426775857697</v>
      </c>
    </row>
    <row r="53" spans="1:32" hidden="1">
      <c r="B53" s="6"/>
      <c r="C53" s="759"/>
      <c r="D53" s="761"/>
      <c r="E53" s="24" t="s">
        <v>173</v>
      </c>
      <c r="F53" s="24" t="s">
        <v>62</v>
      </c>
      <c r="G53" s="75"/>
      <c r="H53" s="68">
        <f t="shared" ref="H53:AF53" si="12">IF(H24=0,0,H27/H24)</f>
        <v>15.579673694245447</v>
      </c>
      <c r="I53" s="53">
        <f t="shared" si="12"/>
        <v>15.579673694245447</v>
      </c>
      <c r="J53" s="53">
        <f t="shared" si="12"/>
        <v>15.579673694245447</v>
      </c>
      <c r="K53" s="53">
        <f t="shared" si="12"/>
        <v>15.579673694245447</v>
      </c>
      <c r="L53" s="53">
        <f t="shared" si="12"/>
        <v>19.218373663067581</v>
      </c>
      <c r="M53" s="53">
        <f t="shared" si="12"/>
        <v>18.758961225276732</v>
      </c>
      <c r="N53" s="53">
        <f t="shared" si="12"/>
        <v>18.321000366125389</v>
      </c>
      <c r="O53" s="53">
        <f t="shared" si="12"/>
        <v>17.903022889029248</v>
      </c>
      <c r="P53" s="53">
        <f t="shared" si="12"/>
        <v>17.503691591337486</v>
      </c>
      <c r="Q53" s="53">
        <f t="shared" si="12"/>
        <v>17.121785973827553</v>
      </c>
      <c r="R53" s="53">
        <f t="shared" si="12"/>
        <v>17.38949399737276</v>
      </c>
      <c r="S53" s="53">
        <f t="shared" si="12"/>
        <v>17.665706501089701</v>
      </c>
      <c r="T53" s="53">
        <f t="shared" si="12"/>
        <v>17.950835278081037</v>
      </c>
      <c r="U53" s="53">
        <f t="shared" si="12"/>
        <v>18.245319143350692</v>
      </c>
      <c r="V53" s="53">
        <f t="shared" si="12"/>
        <v>18.549626187246176</v>
      </c>
      <c r="W53" s="53">
        <f t="shared" si="12"/>
        <v>19.222588533662918</v>
      </c>
      <c r="X53" s="53">
        <f t="shared" si="12"/>
        <v>19.222588533662918</v>
      </c>
      <c r="Y53" s="53">
        <f t="shared" si="12"/>
        <v>19.222588533662918</v>
      </c>
      <c r="Z53" s="53">
        <f t="shared" si="12"/>
        <v>19.222588533662918</v>
      </c>
      <c r="AA53" s="53">
        <f t="shared" si="12"/>
        <v>19.222588533662918</v>
      </c>
      <c r="AB53" s="53">
        <f t="shared" si="12"/>
        <v>19.34338187876768</v>
      </c>
      <c r="AC53" s="53">
        <f t="shared" si="12"/>
        <v>19.465702937061447</v>
      </c>
      <c r="AD53" s="53">
        <f t="shared" si="12"/>
        <v>19.589580875221714</v>
      </c>
      <c r="AE53" s="53">
        <f t="shared" si="12"/>
        <v>19.715045607137348</v>
      </c>
      <c r="AF53" s="53">
        <f t="shared" si="12"/>
        <v>19.842127817991024</v>
      </c>
    </row>
    <row r="54" spans="1:32" hidden="1">
      <c r="B54" s="6"/>
      <c r="C54" s="759"/>
      <c r="D54" s="761"/>
      <c r="E54" s="24" t="s">
        <v>31</v>
      </c>
      <c r="F54" s="24" t="s">
        <v>62</v>
      </c>
      <c r="G54" s="75"/>
      <c r="H54" s="68">
        <f t="shared" ref="H54:AF54" si="13">H28</f>
        <v>4.8485487838748904</v>
      </c>
      <c r="I54" s="53">
        <f t="shared" si="13"/>
        <v>4.8485487838748904</v>
      </c>
      <c r="J54" s="53">
        <f t="shared" si="13"/>
        <v>4.8485487838748904</v>
      </c>
      <c r="K54" s="53">
        <f t="shared" si="13"/>
        <v>4.8485487838748904</v>
      </c>
      <c r="L54" s="53">
        <f t="shared" si="13"/>
        <v>4.8485487838748904</v>
      </c>
      <c r="M54" s="53">
        <f t="shared" si="13"/>
        <v>4.8485487838748904</v>
      </c>
      <c r="N54" s="53">
        <f t="shared" si="13"/>
        <v>4.8485487838748904</v>
      </c>
      <c r="O54" s="53">
        <f t="shared" si="13"/>
        <v>4.8485487838748904</v>
      </c>
      <c r="P54" s="53">
        <f t="shared" si="13"/>
        <v>4.8485487838748904</v>
      </c>
      <c r="Q54" s="53">
        <f t="shared" si="13"/>
        <v>4.8485487838748904</v>
      </c>
      <c r="R54" s="53">
        <f t="shared" si="13"/>
        <v>4.8485487838748904</v>
      </c>
      <c r="S54" s="53">
        <f t="shared" si="13"/>
        <v>4.8485487838748904</v>
      </c>
      <c r="T54" s="53">
        <f t="shared" si="13"/>
        <v>4.8485487838748904</v>
      </c>
      <c r="U54" s="53">
        <f t="shared" si="13"/>
        <v>4.8485487838748904</v>
      </c>
      <c r="V54" s="53">
        <f t="shared" si="13"/>
        <v>4.8485487838748904</v>
      </c>
      <c r="W54" s="53">
        <f t="shared" si="13"/>
        <v>4.8485487838748904</v>
      </c>
      <c r="X54" s="53">
        <f t="shared" si="13"/>
        <v>4.8485487838748904</v>
      </c>
      <c r="Y54" s="53">
        <f t="shared" si="13"/>
        <v>4.8485487838748904</v>
      </c>
      <c r="Z54" s="53">
        <f t="shared" si="13"/>
        <v>4.8485487838748904</v>
      </c>
      <c r="AA54" s="53">
        <f t="shared" si="13"/>
        <v>4.8485487838748904</v>
      </c>
      <c r="AB54" s="53">
        <f t="shared" si="13"/>
        <v>4.8485487838748904</v>
      </c>
      <c r="AC54" s="53">
        <f t="shared" si="13"/>
        <v>4.8485487838748904</v>
      </c>
      <c r="AD54" s="53">
        <f t="shared" si="13"/>
        <v>4.8485487838748904</v>
      </c>
      <c r="AE54" s="53">
        <f t="shared" si="13"/>
        <v>4.8485487838748904</v>
      </c>
      <c r="AF54" s="53">
        <f t="shared" si="13"/>
        <v>4.8485487838748904</v>
      </c>
    </row>
    <row r="55" spans="1:32" hidden="1">
      <c r="B55" s="6"/>
      <c r="C55" s="759"/>
      <c r="D55" s="761"/>
      <c r="E55" s="24" t="s">
        <v>212</v>
      </c>
      <c r="F55" s="24" t="s">
        <v>62</v>
      </c>
      <c r="G55" s="75"/>
      <c r="H55" s="68">
        <f t="shared" ref="H55:AF55" si="14">1/H30*H39</f>
        <v>72.036574214749905</v>
      </c>
      <c r="I55" s="53">
        <f t="shared" si="14"/>
        <v>73.465859982713923</v>
      </c>
      <c r="J55" s="53">
        <f t="shared" si="14"/>
        <v>74.42652348837558</v>
      </c>
      <c r="K55" s="53">
        <f t="shared" si="14"/>
        <v>74.44372057360232</v>
      </c>
      <c r="L55" s="53">
        <f t="shared" si="14"/>
        <v>75.029385967526494</v>
      </c>
      <c r="M55" s="53">
        <f t="shared" si="14"/>
        <v>75.768666628823809</v>
      </c>
      <c r="N55" s="53">
        <f t="shared" si="14"/>
        <v>76.511205302521162</v>
      </c>
      <c r="O55" s="53">
        <f t="shared" si="14"/>
        <v>77.256776568087204</v>
      </c>
      <c r="P55" s="53">
        <f t="shared" si="14"/>
        <v>78.005158144976434</v>
      </c>
      <c r="Q55" s="53">
        <f t="shared" si="14"/>
        <v>78.756130860069561</v>
      </c>
      <c r="R55" s="53">
        <f t="shared" si="14"/>
        <v>79.215200637277192</v>
      </c>
      <c r="S55" s="53">
        <f t="shared" si="14"/>
        <v>79.674641401602756</v>
      </c>
      <c r="T55" s="53">
        <f t="shared" si="14"/>
        <v>80.134445837455871</v>
      </c>
      <c r="U55" s="53">
        <f t="shared" si="14"/>
        <v>80.594606706113993</v>
      </c>
      <c r="V55" s="53">
        <f t="shared" si="14"/>
        <v>81.055116844801958</v>
      </c>
      <c r="W55" s="53">
        <f t="shared" si="14"/>
        <v>81.443157175142815</v>
      </c>
      <c r="X55" s="53">
        <f t="shared" si="14"/>
        <v>81.831695382284977</v>
      </c>
      <c r="Y55" s="53">
        <f t="shared" si="14"/>
        <v>82.220720573596054</v>
      </c>
      <c r="Z55" s="53">
        <f t="shared" si="14"/>
        <v>82.61022196377094</v>
      </c>
      <c r="AA55" s="53">
        <f t="shared" si="14"/>
        <v>83.000188873667781</v>
      </c>
      <c r="AB55" s="53">
        <f t="shared" si="14"/>
        <v>83.359827626240033</v>
      </c>
      <c r="AC55" s="53">
        <f t="shared" si="14"/>
        <v>83.719583925860576</v>
      </c>
      <c r="AD55" s="53">
        <f t="shared" si="14"/>
        <v>84.079447163701317</v>
      </c>
      <c r="AE55" s="53">
        <f t="shared" si="14"/>
        <v>84.439406832242824</v>
      </c>
      <c r="AF55" s="53">
        <f t="shared" si="14"/>
        <v>84.799452524217756</v>
      </c>
    </row>
    <row r="56" spans="1:32" hidden="1">
      <c r="B56" s="6"/>
      <c r="C56" s="759"/>
      <c r="D56" s="761"/>
      <c r="E56" s="24" t="s">
        <v>210</v>
      </c>
      <c r="F56" s="24" t="s">
        <v>62</v>
      </c>
      <c r="G56" s="75"/>
      <c r="H56" s="68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0</v>
      </c>
      <c r="AA56" s="53">
        <v>0</v>
      </c>
      <c r="AB56" s="53">
        <v>0</v>
      </c>
      <c r="AC56" s="53">
        <v>0</v>
      </c>
      <c r="AD56" s="53">
        <v>0</v>
      </c>
      <c r="AE56" s="53">
        <v>0</v>
      </c>
      <c r="AF56" s="53">
        <v>0</v>
      </c>
    </row>
    <row r="57" spans="1:32" hidden="1">
      <c r="B57" s="6"/>
      <c r="C57" s="759"/>
      <c r="D57" s="761"/>
      <c r="E57" s="24" t="s">
        <v>174</v>
      </c>
      <c r="F57" s="24" t="s">
        <v>62</v>
      </c>
      <c r="G57" s="75"/>
      <c r="H57" s="149">
        <f t="shared" ref="H57:AF57" si="15">1/H30*H42</f>
        <v>0</v>
      </c>
      <c r="I57" s="53">
        <f t="shared" si="15"/>
        <v>0</v>
      </c>
      <c r="J57" s="53">
        <f t="shared" si="15"/>
        <v>0</v>
      </c>
      <c r="K57" s="53">
        <f t="shared" si="15"/>
        <v>0</v>
      </c>
      <c r="L57" s="53">
        <f t="shared" si="15"/>
        <v>0</v>
      </c>
      <c r="M57" s="53">
        <f t="shared" si="15"/>
        <v>0</v>
      </c>
      <c r="N57" s="53">
        <f t="shared" si="15"/>
        <v>0</v>
      </c>
      <c r="O57" s="53">
        <f t="shared" si="15"/>
        <v>0</v>
      </c>
      <c r="P57" s="53">
        <f t="shared" si="15"/>
        <v>0</v>
      </c>
      <c r="Q57" s="53">
        <f t="shared" si="15"/>
        <v>0</v>
      </c>
      <c r="R57" s="53">
        <f t="shared" si="15"/>
        <v>0</v>
      </c>
      <c r="S57" s="53">
        <f t="shared" si="15"/>
        <v>0</v>
      </c>
      <c r="T57" s="53">
        <f t="shared" si="15"/>
        <v>0</v>
      </c>
      <c r="U57" s="53">
        <f t="shared" si="15"/>
        <v>0</v>
      </c>
      <c r="V57" s="53">
        <f t="shared" si="15"/>
        <v>0</v>
      </c>
      <c r="W57" s="53">
        <f t="shared" si="15"/>
        <v>0</v>
      </c>
      <c r="X57" s="53">
        <f t="shared" si="15"/>
        <v>0</v>
      </c>
      <c r="Y57" s="53">
        <f t="shared" si="15"/>
        <v>0</v>
      </c>
      <c r="Z57" s="53">
        <f t="shared" si="15"/>
        <v>0</v>
      </c>
      <c r="AA57" s="53">
        <f t="shared" si="15"/>
        <v>0</v>
      </c>
      <c r="AB57" s="53">
        <f t="shared" si="15"/>
        <v>0</v>
      </c>
      <c r="AC57" s="53">
        <f t="shared" si="15"/>
        <v>0</v>
      </c>
      <c r="AD57" s="53">
        <f t="shared" si="15"/>
        <v>0</v>
      </c>
      <c r="AE57" s="53">
        <f t="shared" si="15"/>
        <v>0</v>
      </c>
      <c r="AF57" s="53">
        <f t="shared" si="15"/>
        <v>0</v>
      </c>
    </row>
    <row r="58" spans="1:32" hidden="1">
      <c r="B58" s="6"/>
      <c r="C58" s="759"/>
      <c r="D58" s="761"/>
      <c r="E58" s="24" t="s">
        <v>175</v>
      </c>
      <c r="F58" s="24" t="s">
        <v>62</v>
      </c>
      <c r="G58" s="75"/>
      <c r="H58" s="149">
        <f t="shared" ref="H58:AF58" si="16">1/H30*H43</f>
        <v>6.2149091969130521E-3</v>
      </c>
      <c r="I58" s="53">
        <f t="shared" si="16"/>
        <v>6.2149091969130521E-3</v>
      </c>
      <c r="J58" s="53">
        <f t="shared" si="16"/>
        <v>6.2149091969130521E-3</v>
      </c>
      <c r="K58" s="53">
        <f t="shared" si="16"/>
        <v>6.2149091969130521E-3</v>
      </c>
      <c r="L58" s="53">
        <f t="shared" si="16"/>
        <v>6.2149091969130521E-3</v>
      </c>
      <c r="M58" s="53">
        <f t="shared" si="16"/>
        <v>6.2149091969130521E-3</v>
      </c>
      <c r="N58" s="53">
        <f t="shared" si="16"/>
        <v>6.2149091969130521E-3</v>
      </c>
      <c r="O58" s="53">
        <f t="shared" si="16"/>
        <v>6.2149091969130521E-3</v>
      </c>
      <c r="P58" s="53">
        <f t="shared" si="16"/>
        <v>6.2149091969130521E-3</v>
      </c>
      <c r="Q58" s="53">
        <f t="shared" si="16"/>
        <v>6.2149091969130521E-3</v>
      </c>
      <c r="R58" s="53">
        <f t="shared" si="16"/>
        <v>6.2149091969130521E-3</v>
      </c>
      <c r="S58" s="53">
        <f t="shared" si="16"/>
        <v>6.2149091969130521E-3</v>
      </c>
      <c r="T58" s="53">
        <f t="shared" si="16"/>
        <v>6.2149091969130521E-3</v>
      </c>
      <c r="U58" s="53">
        <f t="shared" si="16"/>
        <v>6.2149091969130521E-3</v>
      </c>
      <c r="V58" s="53">
        <f t="shared" si="16"/>
        <v>6.2149091969130521E-3</v>
      </c>
      <c r="W58" s="53">
        <f t="shared" si="16"/>
        <v>6.2149091969130521E-3</v>
      </c>
      <c r="X58" s="53">
        <f t="shared" si="16"/>
        <v>6.2149091969130521E-3</v>
      </c>
      <c r="Y58" s="53">
        <f t="shared" si="16"/>
        <v>6.2149091969130521E-3</v>
      </c>
      <c r="Z58" s="53">
        <f t="shared" si="16"/>
        <v>6.2149091969130521E-3</v>
      </c>
      <c r="AA58" s="53">
        <f t="shared" si="16"/>
        <v>6.2149091969130521E-3</v>
      </c>
      <c r="AB58" s="53">
        <f t="shared" si="16"/>
        <v>6.2149091969130521E-3</v>
      </c>
      <c r="AC58" s="53">
        <f t="shared" si="16"/>
        <v>6.2149091969130521E-3</v>
      </c>
      <c r="AD58" s="53">
        <f t="shared" si="16"/>
        <v>6.2149091969130521E-3</v>
      </c>
      <c r="AE58" s="53">
        <f t="shared" si="16"/>
        <v>6.2149091969130521E-3</v>
      </c>
      <c r="AF58" s="53">
        <f t="shared" si="16"/>
        <v>6.2149091969130521E-3</v>
      </c>
    </row>
    <row r="59" spans="1:32" hidden="1">
      <c r="B59" s="6"/>
      <c r="C59" s="759"/>
      <c r="D59" s="761"/>
      <c r="E59" s="24" t="s">
        <v>176</v>
      </c>
      <c r="F59" s="24" t="s">
        <v>62</v>
      </c>
      <c r="G59" s="75"/>
      <c r="H59" s="149">
        <f>1/H30*H44</f>
        <v>1.9914440222366561E-2</v>
      </c>
      <c r="I59" s="53">
        <f>H59</f>
        <v>1.9914440222366561E-2</v>
      </c>
      <c r="J59" s="53">
        <f t="shared" ref="J59:AF59" si="17">I59</f>
        <v>1.9914440222366561E-2</v>
      </c>
      <c r="K59" s="53">
        <f t="shared" si="17"/>
        <v>1.9914440222366561E-2</v>
      </c>
      <c r="L59" s="53">
        <f t="shared" si="17"/>
        <v>1.9914440222366561E-2</v>
      </c>
      <c r="M59" s="53">
        <f t="shared" si="17"/>
        <v>1.9914440222366561E-2</v>
      </c>
      <c r="N59" s="53">
        <f t="shared" si="17"/>
        <v>1.9914440222366561E-2</v>
      </c>
      <c r="O59" s="53">
        <f t="shared" si="17"/>
        <v>1.9914440222366561E-2</v>
      </c>
      <c r="P59" s="53">
        <f t="shared" si="17"/>
        <v>1.9914440222366561E-2</v>
      </c>
      <c r="Q59" s="53">
        <f t="shared" si="17"/>
        <v>1.9914440222366561E-2</v>
      </c>
      <c r="R59" s="53">
        <f t="shared" si="17"/>
        <v>1.9914440222366561E-2</v>
      </c>
      <c r="S59" s="53">
        <f t="shared" si="17"/>
        <v>1.9914440222366561E-2</v>
      </c>
      <c r="T59" s="53">
        <f t="shared" si="17"/>
        <v>1.9914440222366561E-2</v>
      </c>
      <c r="U59" s="53">
        <f t="shared" si="17"/>
        <v>1.9914440222366561E-2</v>
      </c>
      <c r="V59" s="53">
        <f t="shared" si="17"/>
        <v>1.9914440222366561E-2</v>
      </c>
      <c r="W59" s="53">
        <f t="shared" si="17"/>
        <v>1.9914440222366561E-2</v>
      </c>
      <c r="X59" s="53">
        <f t="shared" si="17"/>
        <v>1.9914440222366561E-2</v>
      </c>
      <c r="Y59" s="53">
        <f t="shared" si="17"/>
        <v>1.9914440222366561E-2</v>
      </c>
      <c r="Z59" s="53">
        <f t="shared" si="17"/>
        <v>1.9914440222366561E-2</v>
      </c>
      <c r="AA59" s="53">
        <f t="shared" si="17"/>
        <v>1.9914440222366561E-2</v>
      </c>
      <c r="AB59" s="53">
        <f t="shared" si="17"/>
        <v>1.9914440222366561E-2</v>
      </c>
      <c r="AC59" s="53">
        <f t="shared" si="17"/>
        <v>1.9914440222366561E-2</v>
      </c>
      <c r="AD59" s="53">
        <f t="shared" si="17"/>
        <v>1.9914440222366561E-2</v>
      </c>
      <c r="AE59" s="53">
        <f t="shared" si="17"/>
        <v>1.9914440222366561E-2</v>
      </c>
      <c r="AF59" s="53">
        <f t="shared" si="17"/>
        <v>1.9914440222366561E-2</v>
      </c>
    </row>
    <row r="60" spans="1:32" hidden="1">
      <c r="B60" s="6"/>
      <c r="C60" s="759"/>
      <c r="D60" s="761"/>
      <c r="E60" s="24" t="s">
        <v>177</v>
      </c>
      <c r="F60" s="24" t="s">
        <v>62</v>
      </c>
      <c r="G60" s="75"/>
      <c r="H60" s="133">
        <f>1/'Brændsler og emissioner'!$D$40*H46</f>
        <v>3.0131303478500293E-2</v>
      </c>
      <c r="I60" s="53">
        <f t="shared" ref="I60:AF60" si="18">1/I30*I46</f>
        <v>5.5340553061204084E-2</v>
      </c>
      <c r="J60" s="53">
        <f t="shared" si="18"/>
        <v>5.5340553061204084E-2</v>
      </c>
      <c r="K60" s="53">
        <f t="shared" si="18"/>
        <v>5.5340553061204084E-2</v>
      </c>
      <c r="L60" s="53">
        <f t="shared" si="18"/>
        <v>5.5340553061204084E-2</v>
      </c>
      <c r="M60" s="53">
        <f t="shared" si="18"/>
        <v>5.5340553061204084E-2</v>
      </c>
      <c r="N60" s="53">
        <f t="shared" si="18"/>
        <v>5.5340553061204084E-2</v>
      </c>
      <c r="O60" s="53">
        <f t="shared" si="18"/>
        <v>5.5340553061204084E-2</v>
      </c>
      <c r="P60" s="53">
        <f t="shared" si="18"/>
        <v>5.5340553061204084E-2</v>
      </c>
      <c r="Q60" s="53">
        <f t="shared" si="18"/>
        <v>5.5340553061204084E-2</v>
      </c>
      <c r="R60" s="53">
        <f t="shared" si="18"/>
        <v>5.5340553061204084E-2</v>
      </c>
      <c r="S60" s="53">
        <f t="shared" si="18"/>
        <v>5.5340553061204084E-2</v>
      </c>
      <c r="T60" s="53">
        <f t="shared" si="18"/>
        <v>5.5340553061204084E-2</v>
      </c>
      <c r="U60" s="53">
        <f t="shared" si="18"/>
        <v>5.5340553061204084E-2</v>
      </c>
      <c r="V60" s="53">
        <f t="shared" si="18"/>
        <v>5.5340553061204084E-2</v>
      </c>
      <c r="W60" s="53">
        <f t="shared" si="18"/>
        <v>5.5340553061204084E-2</v>
      </c>
      <c r="X60" s="53">
        <f t="shared" si="18"/>
        <v>5.5340553061204084E-2</v>
      </c>
      <c r="Y60" s="53">
        <f t="shared" si="18"/>
        <v>5.5340553061204084E-2</v>
      </c>
      <c r="Z60" s="53">
        <f t="shared" si="18"/>
        <v>5.5340553061204084E-2</v>
      </c>
      <c r="AA60" s="53">
        <f t="shared" si="18"/>
        <v>5.5340553061204084E-2</v>
      </c>
      <c r="AB60" s="53">
        <f t="shared" si="18"/>
        <v>5.5340553061204084E-2</v>
      </c>
      <c r="AC60" s="53">
        <f t="shared" si="18"/>
        <v>5.5340553061204084E-2</v>
      </c>
      <c r="AD60" s="53">
        <f t="shared" si="18"/>
        <v>5.5340553061204084E-2</v>
      </c>
      <c r="AE60" s="53">
        <f t="shared" si="18"/>
        <v>5.5340553061204084E-2</v>
      </c>
      <c r="AF60" s="53">
        <f t="shared" si="18"/>
        <v>5.5340553061204084E-2</v>
      </c>
    </row>
    <row r="61" spans="1:32" hidden="1">
      <c r="B61" s="6"/>
      <c r="C61" s="759"/>
      <c r="D61" s="761"/>
      <c r="E61" s="24" t="s">
        <v>178</v>
      </c>
      <c r="F61" s="24" t="s">
        <v>62</v>
      </c>
      <c r="G61" s="75"/>
      <c r="H61" s="68">
        <f>1/'Brændsler og emissioner'!$D$40*H48</f>
        <v>0.96002840058091532</v>
      </c>
      <c r="I61" s="53">
        <f t="shared" ref="I61:AF61" si="19">1/I30*I48</f>
        <v>1.7632328014126577</v>
      </c>
      <c r="J61" s="53">
        <f t="shared" si="19"/>
        <v>1.7632328014126577</v>
      </c>
      <c r="K61" s="53">
        <f t="shared" si="19"/>
        <v>1.7632328014126577</v>
      </c>
      <c r="L61" s="53">
        <f t="shared" si="19"/>
        <v>1.7632328014126577</v>
      </c>
      <c r="M61" s="53">
        <f t="shared" si="19"/>
        <v>1.7632328014126577</v>
      </c>
      <c r="N61" s="53">
        <f t="shared" si="19"/>
        <v>1.7632328014126577</v>
      </c>
      <c r="O61" s="53">
        <f t="shared" si="19"/>
        <v>1.7632328014126577</v>
      </c>
      <c r="P61" s="53">
        <f t="shared" si="19"/>
        <v>1.7632328014126577</v>
      </c>
      <c r="Q61" s="53">
        <f t="shared" si="19"/>
        <v>1.7632328014126577</v>
      </c>
      <c r="R61" s="53">
        <f t="shared" si="19"/>
        <v>1.7632328014126577</v>
      </c>
      <c r="S61" s="53">
        <f t="shared" si="19"/>
        <v>1.7632328014126577</v>
      </c>
      <c r="T61" s="53">
        <f t="shared" si="19"/>
        <v>1.7632328014126577</v>
      </c>
      <c r="U61" s="53">
        <f t="shared" si="19"/>
        <v>1.7632328014126577</v>
      </c>
      <c r="V61" s="53">
        <f t="shared" si="19"/>
        <v>1.7632328014126577</v>
      </c>
      <c r="W61" s="53">
        <f t="shared" si="19"/>
        <v>1.7632328014126577</v>
      </c>
      <c r="X61" s="53">
        <f t="shared" si="19"/>
        <v>1.7632328014126577</v>
      </c>
      <c r="Y61" s="53">
        <f t="shared" si="19"/>
        <v>1.7632328014126577</v>
      </c>
      <c r="Z61" s="53">
        <f t="shared" si="19"/>
        <v>1.7632328014126577</v>
      </c>
      <c r="AA61" s="53">
        <f t="shared" si="19"/>
        <v>1.7632328014126577</v>
      </c>
      <c r="AB61" s="53">
        <f t="shared" si="19"/>
        <v>1.7632328014126577</v>
      </c>
      <c r="AC61" s="53">
        <f t="shared" si="19"/>
        <v>1.7632328014126577</v>
      </c>
      <c r="AD61" s="53">
        <f t="shared" si="19"/>
        <v>1.7632328014126577</v>
      </c>
      <c r="AE61" s="53">
        <f t="shared" si="19"/>
        <v>1.7632328014126577</v>
      </c>
      <c r="AF61" s="53">
        <f t="shared" si="19"/>
        <v>1.7632328014126577</v>
      </c>
    </row>
    <row r="62" spans="1:32" hidden="1">
      <c r="B62" s="6"/>
      <c r="C62" s="759"/>
      <c r="D62" s="761"/>
      <c r="E62" s="24" t="s">
        <v>179</v>
      </c>
      <c r="F62" s="24" t="s">
        <v>62</v>
      </c>
      <c r="G62" s="75"/>
      <c r="H62" s="133">
        <f>1/'Brændsler og emissioner'!$D$40*H50</f>
        <v>0.18164168024658367</v>
      </c>
      <c r="I62" s="134">
        <f t="shared" ref="I62:AF62" si="20">1/I30*I50</f>
        <v>0.33361155620051025</v>
      </c>
      <c r="J62" s="134">
        <f t="shared" si="20"/>
        <v>0.33361155620051025</v>
      </c>
      <c r="K62" s="134">
        <f t="shared" si="20"/>
        <v>0.33361155620051025</v>
      </c>
      <c r="L62" s="134">
        <f t="shared" si="20"/>
        <v>0.33361155620051025</v>
      </c>
      <c r="M62" s="134">
        <f t="shared" si="20"/>
        <v>0.33361155620051025</v>
      </c>
      <c r="N62" s="134">
        <f t="shared" si="20"/>
        <v>0.33361155620051025</v>
      </c>
      <c r="O62" s="134">
        <f t="shared" si="20"/>
        <v>0.33361155620051025</v>
      </c>
      <c r="P62" s="134">
        <f t="shared" si="20"/>
        <v>0.33361155620051025</v>
      </c>
      <c r="Q62" s="134">
        <f t="shared" si="20"/>
        <v>0.33361155620051025</v>
      </c>
      <c r="R62" s="134">
        <f t="shared" si="20"/>
        <v>0.33361155620051025</v>
      </c>
      <c r="S62" s="134">
        <f t="shared" si="20"/>
        <v>0.33361155620051025</v>
      </c>
      <c r="T62" s="134">
        <f t="shared" si="20"/>
        <v>0.33361155620051025</v>
      </c>
      <c r="U62" s="134">
        <f t="shared" si="20"/>
        <v>0.33361155620051025</v>
      </c>
      <c r="V62" s="134">
        <f t="shared" si="20"/>
        <v>0.33361155620051025</v>
      </c>
      <c r="W62" s="134">
        <f t="shared" si="20"/>
        <v>0.33361155620051025</v>
      </c>
      <c r="X62" s="134">
        <f t="shared" si="20"/>
        <v>0.33361155620051025</v>
      </c>
      <c r="Y62" s="134">
        <f t="shared" si="20"/>
        <v>0.33361155620051025</v>
      </c>
      <c r="Z62" s="134">
        <f t="shared" si="20"/>
        <v>0.33361155620051025</v>
      </c>
      <c r="AA62" s="134">
        <f t="shared" si="20"/>
        <v>0.33361155620051025</v>
      </c>
      <c r="AB62" s="134">
        <f t="shared" si="20"/>
        <v>0.33361155620051025</v>
      </c>
      <c r="AC62" s="134">
        <f t="shared" si="20"/>
        <v>0.33361155620051025</v>
      </c>
      <c r="AD62" s="134">
        <f t="shared" si="20"/>
        <v>0.33361155620051025</v>
      </c>
      <c r="AE62" s="134">
        <f t="shared" si="20"/>
        <v>0.33361155620051025</v>
      </c>
      <c r="AF62" s="134">
        <f t="shared" si="20"/>
        <v>0.33361155620051025</v>
      </c>
    </row>
    <row r="63" spans="1:32" hidden="1">
      <c r="A63" s="476"/>
      <c r="B63" s="6"/>
      <c r="C63" s="759"/>
      <c r="D63" s="761"/>
      <c r="E63" s="24" t="s">
        <v>16</v>
      </c>
      <c r="F63" s="24" t="s">
        <v>62</v>
      </c>
      <c r="G63" s="75"/>
      <c r="H63" s="68">
        <f>-1/H30*H29*(H51*$E$12/3.6)</f>
        <v>-18.341550272327531</v>
      </c>
      <c r="I63" s="53">
        <f t="shared" ref="I63:AF63" si="21">-1/I30*I29*(I51*$E$12/3.6)</f>
        <v>-17.973011727341792</v>
      </c>
      <c r="J63" s="53">
        <f t="shared" si="21"/>
        <v>-25.70200297483192</v>
      </c>
      <c r="K63" s="53">
        <f t="shared" si="21"/>
        <v>-33.792494958225298</v>
      </c>
      <c r="L63" s="53">
        <f t="shared" si="21"/>
        <v>-35.723494670123884</v>
      </c>
      <c r="M63" s="53">
        <f t="shared" si="21"/>
        <v>-34.757994814174594</v>
      </c>
      <c r="N63" s="53">
        <f t="shared" si="21"/>
        <v>-34.757994814174594</v>
      </c>
      <c r="O63" s="53">
        <f t="shared" si="21"/>
        <v>-36.688994526073181</v>
      </c>
      <c r="P63" s="53">
        <f t="shared" si="21"/>
        <v>-37.654494382022477</v>
      </c>
      <c r="Q63" s="53">
        <f t="shared" si="21"/>
        <v>-38.619994237971767</v>
      </c>
      <c r="R63" s="53">
        <f t="shared" si="21"/>
        <v>-37.654494382022477</v>
      </c>
      <c r="S63" s="53">
        <f t="shared" si="21"/>
        <v>-37.654494382022477</v>
      </c>
      <c r="T63" s="53">
        <f t="shared" si="21"/>
        <v>-37.654494382022477</v>
      </c>
      <c r="U63" s="53">
        <f t="shared" si="21"/>
        <v>-36.688994526073181</v>
      </c>
      <c r="V63" s="53">
        <f t="shared" si="21"/>
        <v>-36.688994526073181</v>
      </c>
      <c r="W63" s="53">
        <f t="shared" si="21"/>
        <v>-36.688994526073181</v>
      </c>
      <c r="X63" s="53">
        <f t="shared" si="21"/>
        <v>-36.688994526073181</v>
      </c>
      <c r="Y63" s="53">
        <f t="shared" si="21"/>
        <v>-35.723494670123884</v>
      </c>
      <c r="Z63" s="53">
        <f t="shared" si="21"/>
        <v>-36.688994526073181</v>
      </c>
      <c r="AA63" s="53">
        <f t="shared" si="21"/>
        <v>-35.723494670123884</v>
      </c>
      <c r="AB63" s="53">
        <f t="shared" si="21"/>
        <v>-36.688994526073181</v>
      </c>
      <c r="AC63" s="53">
        <f t="shared" si="21"/>
        <v>-36.688994526073181</v>
      </c>
      <c r="AD63" s="53">
        <f t="shared" si="21"/>
        <v>-36.688994526073181</v>
      </c>
      <c r="AE63" s="53">
        <f t="shared" si="21"/>
        <v>-36.688994526073181</v>
      </c>
      <c r="AF63" s="53">
        <f t="shared" si="21"/>
        <v>-36.688994526073181</v>
      </c>
    </row>
    <row r="64" spans="1:32" hidden="1">
      <c r="A64" s="476"/>
      <c r="B64" s="6"/>
      <c r="C64" s="467"/>
      <c r="D64" s="468"/>
      <c r="E64" s="24" t="s">
        <v>144</v>
      </c>
      <c r="F64" s="24" t="s">
        <v>62</v>
      </c>
      <c r="G64" s="75"/>
      <c r="H64" s="68">
        <f>-1/H30*H29*VLOOKUP("eltilskud-"&amp;$G$21,'Tilskud og afgifter'!$D$11:$AD$52,MATCH(H16,'Tilskud og afgifter'!$D$11:$AD$11,0),FALSE)</f>
        <v>-14.270936697684839</v>
      </c>
      <c r="I64" s="53">
        <f>-1/I30*I29*VLOOKUP("eltilskud-"&amp;$G$21,'Tilskud og afgifter'!$D$11:$AD$52,MATCH(I16,'Tilskud og afgifter'!$D$11:$AD$11,0),FALSE)</f>
        <v>-14.017638687521451</v>
      </c>
      <c r="J64" s="53">
        <f>-1/J30*J29*VLOOKUP("eltilskud-"&amp;$G$21,'Tilskud og afgifter'!$D$11:$AD$52,MATCH(J16,'Tilskud og afgifter'!$D$11:$AD$11,0),FALSE)</f>
        <v>-13.743587657534968</v>
      </c>
      <c r="K64" s="53">
        <f>-1/K30*K29*VLOOKUP("eltilskud-"&amp;$G$21,'Tilskud og afgifter'!$D$11:$AD$52,MATCH(K16,'Tilskud og afgifter'!$D$11:$AD$11,0),FALSE)</f>
        <v>-13.458345187336546</v>
      </c>
      <c r="L64" s="53">
        <f>-1/L30*L29*VLOOKUP("eltilskud-"&amp;$G$21,'Tilskud og afgifter'!$D$11:$AD$52,MATCH(L16,'Tilskud og afgifter'!$D$11:$AD$11,0),FALSE)</f>
        <v>-13.161792036898751</v>
      </c>
      <c r="M64" s="53">
        <f>-1/M30*M29*VLOOKUP("eltilskud-"&amp;$G$21,'Tilskud og afgifter'!$D$11:$AD$52,MATCH(M16,'Tilskud og afgifter'!$D$11:$AD$11,0),FALSE)</f>
        <v>-12.980157109214879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3">
        <v>0</v>
      </c>
      <c r="Y64" s="53">
        <v>0</v>
      </c>
      <c r="Z64" s="53">
        <v>0</v>
      </c>
      <c r="AA64" s="53">
        <v>0</v>
      </c>
      <c r="AB64" s="53">
        <v>0</v>
      </c>
      <c r="AC64" s="53">
        <v>0</v>
      </c>
      <c r="AD64" s="53">
        <v>0</v>
      </c>
      <c r="AE64" s="53">
        <v>0</v>
      </c>
      <c r="AF64" s="53">
        <v>0</v>
      </c>
    </row>
    <row r="65" spans="2:33" hidden="1">
      <c r="B65" s="6"/>
      <c r="C65" s="469"/>
      <c r="D65" s="470"/>
      <c r="E65" s="25" t="s">
        <v>17</v>
      </c>
      <c r="F65" s="25" t="s">
        <v>62</v>
      </c>
      <c r="G65" s="76"/>
      <c r="H65" s="68">
        <f>H40</f>
        <v>0</v>
      </c>
      <c r="I65" s="53">
        <f t="shared" ref="I65:AF65" si="22">I40</f>
        <v>0</v>
      </c>
      <c r="J65" s="53">
        <f t="shared" si="22"/>
        <v>0</v>
      </c>
      <c r="K65" s="53">
        <f t="shared" si="22"/>
        <v>0</v>
      </c>
      <c r="L65" s="53">
        <f t="shared" si="22"/>
        <v>0</v>
      </c>
      <c r="M65" s="53">
        <f t="shared" si="22"/>
        <v>0</v>
      </c>
      <c r="N65" s="53">
        <f t="shared" si="22"/>
        <v>0</v>
      </c>
      <c r="O65" s="53">
        <f t="shared" si="22"/>
        <v>0</v>
      </c>
      <c r="P65" s="53">
        <f t="shared" si="22"/>
        <v>0</v>
      </c>
      <c r="Q65" s="53">
        <f t="shared" si="22"/>
        <v>0</v>
      </c>
      <c r="R65" s="53">
        <f t="shared" si="22"/>
        <v>0</v>
      </c>
      <c r="S65" s="53">
        <f t="shared" si="22"/>
        <v>0</v>
      </c>
      <c r="T65" s="53">
        <f t="shared" si="22"/>
        <v>0</v>
      </c>
      <c r="U65" s="53">
        <f t="shared" si="22"/>
        <v>0</v>
      </c>
      <c r="V65" s="53">
        <f t="shared" si="22"/>
        <v>0</v>
      </c>
      <c r="W65" s="53">
        <f t="shared" si="22"/>
        <v>0</v>
      </c>
      <c r="X65" s="53">
        <f t="shared" si="22"/>
        <v>0</v>
      </c>
      <c r="Y65" s="53">
        <f t="shared" si="22"/>
        <v>0</v>
      </c>
      <c r="Z65" s="53">
        <f t="shared" si="22"/>
        <v>0</v>
      </c>
      <c r="AA65" s="53">
        <f t="shared" si="22"/>
        <v>0</v>
      </c>
      <c r="AB65" s="53">
        <f t="shared" si="22"/>
        <v>0</v>
      </c>
      <c r="AC65" s="53">
        <f t="shared" si="22"/>
        <v>0</v>
      </c>
      <c r="AD65" s="53">
        <f t="shared" si="22"/>
        <v>0</v>
      </c>
      <c r="AE65" s="53">
        <f t="shared" si="22"/>
        <v>0</v>
      </c>
      <c r="AF65" s="53">
        <f t="shared" si="22"/>
        <v>0</v>
      </c>
    </row>
    <row r="66" spans="2:33" s="80" customFormat="1" hidden="1">
      <c r="B66" s="81"/>
      <c r="C66" s="82"/>
      <c r="D66" s="82"/>
      <c r="E66" s="83" t="s">
        <v>136</v>
      </c>
      <c r="F66" s="83" t="s">
        <v>62</v>
      </c>
      <c r="G66" s="83"/>
      <c r="H66" s="97">
        <f t="shared" ref="H66:AF66" si="23">IF(H24=0,0,SUM(H52:H63))</f>
        <v>107.56656507330223</v>
      </c>
      <c r="I66" s="96">
        <f t="shared" si="23"/>
        <v>110.34477291262036</v>
      </c>
      <c r="J66" s="96">
        <f t="shared" si="23"/>
        <v>103.57644517079191</v>
      </c>
      <c r="K66" s="96">
        <f t="shared" si="23"/>
        <v>95.503150272625277</v>
      </c>
      <c r="L66" s="96">
        <f t="shared" si="23"/>
        <v>105.32756530989148</v>
      </c>
      <c r="M66" s="96">
        <f t="shared" si="23"/>
        <v>105.62208341892284</v>
      </c>
      <c r="N66" s="96">
        <f t="shared" si="23"/>
        <v>105.02020978436661</v>
      </c>
      <c r="O66" s="96">
        <f t="shared" si="23"/>
        <v>102.55171219375094</v>
      </c>
      <c r="P66" s="96">
        <f t="shared" si="23"/>
        <v>101.10876311161869</v>
      </c>
      <c r="Q66" s="96">
        <f t="shared" si="23"/>
        <v>99.721896931683901</v>
      </c>
      <c r="R66" s="96">
        <f t="shared" si="23"/>
        <v>101.96825224351957</v>
      </c>
      <c r="S66" s="96">
        <f t="shared" si="23"/>
        <v>103.27558496424086</v>
      </c>
      <c r="T66" s="96">
        <f t="shared" si="23"/>
        <v>104.6106517191223</v>
      </c>
      <c r="U66" s="96">
        <f t="shared" si="23"/>
        <v>106.94029215967461</v>
      </c>
      <c r="V66" s="96">
        <f t="shared" si="23"/>
        <v>108.33493631228819</v>
      </c>
      <c r="W66" s="96">
        <f t="shared" si="23"/>
        <v>110.78877508696266</v>
      </c>
      <c r="X66" s="96">
        <f t="shared" si="23"/>
        <v>111.17731329410483</v>
      </c>
      <c r="Y66" s="96">
        <f t="shared" si="23"/>
        <v>112.5318383413652</v>
      </c>
      <c r="Z66" s="96">
        <f t="shared" si="23"/>
        <v>111.95583987559078</v>
      </c>
      <c r="AA66" s="96">
        <f t="shared" si="23"/>
        <v>113.31130664143693</v>
      </c>
      <c r="AB66" s="96">
        <f t="shared" si="23"/>
        <v>113.07624593385017</v>
      </c>
      <c r="AC66" s="96">
        <f t="shared" si="23"/>
        <v>113.81149226389809</v>
      </c>
      <c r="AD66" s="96">
        <f t="shared" si="23"/>
        <v>114.55162470001025</v>
      </c>
      <c r="AE66" s="96">
        <f t="shared" si="23"/>
        <v>115.2967245615954</v>
      </c>
      <c r="AF66" s="96">
        <f t="shared" si="23"/>
        <v>116.04687563596187</v>
      </c>
      <c r="AG66" s="81"/>
    </row>
    <row r="67" spans="2:33" hidden="1">
      <c r="B67" s="3"/>
      <c r="C67" s="82"/>
      <c r="D67" s="82"/>
      <c r="E67" s="83" t="s">
        <v>137</v>
      </c>
      <c r="F67" s="83" t="s">
        <v>62</v>
      </c>
      <c r="G67" s="83"/>
      <c r="H67" s="97">
        <f>SUM(H54:H63)</f>
        <v>59.741503460022535</v>
      </c>
      <c r="I67" s="96">
        <f t="shared" ref="I67:AF67" si="24">SUM(I54:I63)</f>
        <v>62.519711299340663</v>
      </c>
      <c r="J67" s="96">
        <f t="shared" si="24"/>
        <v>55.751383557512192</v>
      </c>
      <c r="K67" s="96">
        <f t="shared" si="24"/>
        <v>47.678088659345555</v>
      </c>
      <c r="L67" s="96">
        <f t="shared" si="24"/>
        <v>46.332754341371142</v>
      </c>
      <c r="M67" s="96">
        <f t="shared" si="24"/>
        <v>48.037534858617747</v>
      </c>
      <c r="N67" s="96">
        <f t="shared" si="24"/>
        <v>48.7800735323151</v>
      </c>
      <c r="O67" s="96">
        <f t="shared" si="24"/>
        <v>47.594645085982556</v>
      </c>
      <c r="P67" s="96">
        <f t="shared" si="24"/>
        <v>47.377526806922489</v>
      </c>
      <c r="Q67" s="96">
        <f t="shared" si="24"/>
        <v>47.162999666066327</v>
      </c>
      <c r="R67" s="96">
        <f t="shared" si="24"/>
        <v>48.587569299223247</v>
      </c>
      <c r="S67" s="96">
        <f t="shared" si="24"/>
        <v>49.047010063548811</v>
      </c>
      <c r="T67" s="96">
        <f t="shared" si="24"/>
        <v>49.506814499401926</v>
      </c>
      <c r="U67" s="96">
        <f t="shared" si="24"/>
        <v>50.932475224009345</v>
      </c>
      <c r="V67" s="96">
        <f t="shared" si="24"/>
        <v>51.39298536269731</v>
      </c>
      <c r="W67" s="96">
        <f t="shared" si="24"/>
        <v>51.781025693038167</v>
      </c>
      <c r="X67" s="96">
        <f t="shared" si="24"/>
        <v>52.169563900180329</v>
      </c>
      <c r="Y67" s="96">
        <f t="shared" si="24"/>
        <v>53.524088947440703</v>
      </c>
      <c r="Z67" s="96">
        <f t="shared" si="24"/>
        <v>52.948090481666291</v>
      </c>
      <c r="AA67" s="96">
        <f t="shared" si="24"/>
        <v>54.30355724751243</v>
      </c>
      <c r="AB67" s="96">
        <f t="shared" si="24"/>
        <v>53.697696144135385</v>
      </c>
      <c r="AC67" s="96">
        <f t="shared" si="24"/>
        <v>54.057452443755928</v>
      </c>
      <c r="AD67" s="96">
        <f t="shared" si="24"/>
        <v>54.417315681596669</v>
      </c>
      <c r="AE67" s="96">
        <f t="shared" si="24"/>
        <v>54.777275350138176</v>
      </c>
      <c r="AF67" s="96">
        <f t="shared" si="24"/>
        <v>55.137321042113108</v>
      </c>
    </row>
    <row r="68" spans="2:33" hidden="1">
      <c r="B68" s="3"/>
      <c r="C68" s="3"/>
      <c r="D68" s="3"/>
      <c r="E68" s="3"/>
      <c r="F68" s="3"/>
      <c r="G68" s="3"/>
      <c r="H68" s="3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</row>
    <row r="69" spans="2:33" hidden="1">
      <c r="B69" s="3"/>
      <c r="C69" s="3"/>
      <c r="D69" s="3"/>
      <c r="E69" s="3"/>
      <c r="F69" s="3"/>
      <c r="G69" s="3"/>
      <c r="H69" s="3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</row>
    <row r="70" spans="2:33" hidden="1"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</row>
    <row r="71" spans="2:33" hidden="1"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</row>
    <row r="72" spans="2:33" hidden="1"/>
  </sheetData>
  <sheetProtection algorithmName="SHA-512" hashValue="cvYwHkpcsRIid9Ce6nbEB3rhGHIMojUAxYBtsar6+gnWxe1pU1syuMUEhNNke3TKZ2EgtkqBQIJ7ReDe261CKQ==" saltValue="PLpxHIMNWdNhEnrQgky1eQ==" spinCount="100000" sheet="1" objects="1" scenarios="1"/>
  <mergeCells count="5">
    <mergeCell ref="D32:D37"/>
    <mergeCell ref="C39:C51"/>
    <mergeCell ref="D41:D50"/>
    <mergeCell ref="C52:C63"/>
    <mergeCell ref="D52:D63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100-000000000000}">
          <x14:formula1>
            <xm:f>'Brændsels- og elpriser'!$E$12:$Q$12</xm:f>
          </x14:formula1>
          <xm:sqref>W21</xm:sqref>
        </x14:dataValidation>
        <x14:dataValidation type="list" allowBlank="1" showInputMessage="1" showErrorMessage="1" xr:uid="{00000000-0002-0000-1100-000001000000}">
          <x14:formula1>
            <xm:f>Admin!$C$4:$C$6</xm:f>
          </x14:formula1>
          <xm:sqref>W22</xm:sqref>
        </x14:dataValidation>
        <x14:dataValidation type="list" allowBlank="1" showInputMessage="1" showErrorMessage="1" xr:uid="{00000000-0002-0000-1100-000002000000}">
          <x14:formula1>
            <xm:f>Admin!$D$4:$D$5</xm:f>
          </x14:formula1>
          <xm:sqref>I12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>
    <tabColor rgb="FFE49490"/>
  </sheetPr>
  <dimension ref="A2:AG72"/>
  <sheetViews>
    <sheetView zoomScale="80" zoomScaleNormal="80" workbookViewId="0">
      <selection activeCell="F86" sqref="F86"/>
    </sheetView>
  </sheetViews>
  <sheetFormatPr defaultColWidth="9.109375" defaultRowHeight="14.4"/>
  <cols>
    <col min="1" max="2" width="2.6640625" style="1" customWidth="1"/>
    <col min="3" max="3" width="20.5546875" style="1" customWidth="1"/>
    <col min="4" max="4" width="7.44140625" style="1" customWidth="1"/>
    <col min="5" max="5" width="18.5546875" style="1" customWidth="1"/>
    <col min="6" max="7" width="13.88671875" style="1" customWidth="1"/>
    <col min="8" max="8" width="11.88671875" style="1" customWidth="1"/>
    <col min="9" max="11" width="13" style="1" bestFit="1" customWidth="1"/>
    <col min="12" max="12" width="13" style="1" customWidth="1"/>
    <col min="13" max="32" width="13" style="1" bestFit="1" customWidth="1"/>
    <col min="33" max="33" width="2.6640625" style="3" customWidth="1"/>
    <col min="34" max="16384" width="9.109375" style="1"/>
  </cols>
  <sheetData>
    <row r="2" spans="2:32" hidden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2:32" ht="20.399999999999999" hidden="1" thickBot="1">
      <c r="B3" s="3"/>
      <c r="C3" s="2" t="s">
        <v>165</v>
      </c>
      <c r="D3" s="2" t="str">
        <f>VLOOKUP(C3,'Tekniske data'!C6:S29,MATCH("Titel",'Tekniske data'!C5:S5,0),FALSE)</f>
        <v>H.C. Ørsted Værket blok 8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2:32" ht="15" hidden="1" thickTop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2:32" hidden="1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spans="2:32" hidden="1">
      <c r="B6" s="3"/>
      <c r="C6" s="51" t="s">
        <v>39</v>
      </c>
      <c r="D6" s="42" t="s">
        <v>195</v>
      </c>
      <c r="E6" s="42"/>
      <c r="F6" s="3"/>
      <c r="G6" s="55" t="s">
        <v>45</v>
      </c>
      <c r="H6" s="55"/>
      <c r="I6" s="55"/>
      <c r="J6" s="3"/>
      <c r="K6" s="50"/>
      <c r="L6" s="55" t="s">
        <v>142</v>
      </c>
      <c r="M6" s="5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2:32" hidden="1">
      <c r="B7" s="3"/>
      <c r="C7" s="36"/>
      <c r="D7" s="20"/>
      <c r="E7" s="37"/>
      <c r="F7" s="3"/>
      <c r="G7" s="62"/>
      <c r="H7" s="58"/>
      <c r="I7" s="59"/>
      <c r="J7" s="3"/>
      <c r="K7" s="6"/>
      <c r="L7" s="138" t="s">
        <v>33</v>
      </c>
      <c r="M7" s="139" t="s">
        <v>34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</row>
    <row r="8" spans="2:32" hidden="1">
      <c r="B8" s="3"/>
      <c r="C8" s="52" t="s">
        <v>58</v>
      </c>
      <c r="D8" s="22"/>
      <c r="E8" s="70">
        <f>Sammenligning!G10</f>
        <v>2019</v>
      </c>
      <c r="F8" s="34"/>
      <c r="G8" s="52" t="s">
        <v>326</v>
      </c>
      <c r="H8" s="8"/>
      <c r="I8" s="60">
        <f>VLOOKUP($C$3,'Tekniske data'!$C$6:$R$37,MATCH(G8,'Tekniske data'!$C$5:$R$5,0),FALSE)</f>
        <v>2004</v>
      </c>
      <c r="J8" s="3"/>
      <c r="K8" s="6"/>
      <c r="L8" s="140">
        <v>24</v>
      </c>
      <c r="M8" s="141">
        <v>298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</row>
    <row r="9" spans="2:32" hidden="1">
      <c r="B9" s="3"/>
      <c r="C9" s="52" t="s">
        <v>336</v>
      </c>
      <c r="D9" s="22"/>
      <c r="E9" s="71">
        <f>Sammenligning!G11</f>
        <v>0.04</v>
      </c>
      <c r="F9" s="34"/>
      <c r="G9" s="52" t="s">
        <v>46</v>
      </c>
      <c r="H9" s="24"/>
      <c r="I9" s="61">
        <v>30</v>
      </c>
      <c r="J9" s="3"/>
      <c r="K9" s="6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 spans="2:32" hidden="1">
      <c r="B10" s="3"/>
      <c r="C10" s="52" t="s">
        <v>60</v>
      </c>
      <c r="D10" s="22"/>
      <c r="E10" s="70" t="str">
        <f>Sammenligning!G13</f>
        <v>ENS's priser fra 2019</v>
      </c>
      <c r="F10" s="35"/>
      <c r="G10" s="72" t="s">
        <v>145</v>
      </c>
      <c r="H10" s="8"/>
      <c r="I10" s="60">
        <f>VLOOKUP($C$3,'Tekniske data'!$C$6:$R$37,MATCH(G10,'Tekniske data'!$C$5:$R$5,0),FALSE)</f>
        <v>23.2</v>
      </c>
      <c r="J10" s="3"/>
      <c r="K10" s="6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 spans="2:32" hidden="1">
      <c r="B11" s="3"/>
      <c r="C11" s="52" t="s">
        <v>138</v>
      </c>
      <c r="D11" s="8"/>
      <c r="E11" s="112">
        <f>VLOOKUP(E8,Inflation,2,FALSE)/VLOOKUP(2014,Inflation,2,FALSE)</f>
        <v>1.0837932575720344</v>
      </c>
      <c r="F11" s="34"/>
      <c r="G11" s="459"/>
      <c r="H11" s="460"/>
      <c r="I11" s="461"/>
      <c r="J11" s="3"/>
      <c r="K11" s="6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 spans="2:32" hidden="1">
      <c r="B12" s="3"/>
      <c r="C12" s="52" t="s">
        <v>307</v>
      </c>
      <c r="D12" s="8"/>
      <c r="E12" s="71">
        <f>Sammenligning!G15</f>
        <v>1.05</v>
      </c>
      <c r="F12" s="35"/>
      <c r="G12" s="457"/>
      <c r="H12" s="457"/>
      <c r="I12" s="458"/>
      <c r="J12" s="3"/>
      <c r="K12" s="6"/>
      <c r="L12" s="178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</row>
    <row r="13" spans="2:32" hidden="1">
      <c r="B13" s="3"/>
      <c r="C13" s="173" t="s">
        <v>154</v>
      </c>
      <c r="D13" s="19"/>
      <c r="E13" s="177">
        <v>7.42</v>
      </c>
      <c r="F13" s="34"/>
      <c r="G13" s="6"/>
      <c r="H13" s="6"/>
      <c r="I13" s="6"/>
      <c r="J13" s="3"/>
      <c r="K13" s="6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idden="1">
      <c r="B14" s="3"/>
      <c r="C14" s="6"/>
      <c r="D14" s="6"/>
      <c r="E14" s="6"/>
      <c r="F14" s="34"/>
      <c r="G14" s="34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2:32" hidden="1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2:32" hidden="1">
      <c r="B16" s="3"/>
      <c r="C16" s="18"/>
      <c r="D16" s="18"/>
      <c r="E16" s="18"/>
      <c r="F16" s="18"/>
      <c r="G16" s="179">
        <f>I8</f>
        <v>2004</v>
      </c>
      <c r="H16" s="180">
        <v>2016</v>
      </c>
      <c r="I16" s="18">
        <v>2017</v>
      </c>
      <c r="J16" s="18">
        <v>2018</v>
      </c>
      <c r="K16" s="18">
        <v>2019</v>
      </c>
      <c r="L16" s="18">
        <v>2020</v>
      </c>
      <c r="M16" s="18">
        <v>2021</v>
      </c>
      <c r="N16" s="18">
        <v>2022</v>
      </c>
      <c r="O16" s="18">
        <v>2023</v>
      </c>
      <c r="P16" s="18">
        <v>2024</v>
      </c>
      <c r="Q16" s="18">
        <v>2025</v>
      </c>
      <c r="R16" s="18">
        <v>2026</v>
      </c>
      <c r="S16" s="18">
        <v>2027</v>
      </c>
      <c r="T16" s="18">
        <v>2028</v>
      </c>
      <c r="U16" s="18">
        <v>2029</v>
      </c>
      <c r="V16" s="18">
        <v>2030</v>
      </c>
      <c r="W16" s="18">
        <v>2031</v>
      </c>
      <c r="X16" s="18">
        <v>2032</v>
      </c>
      <c r="Y16" s="18">
        <v>2033</v>
      </c>
      <c r="Z16" s="18">
        <v>2034</v>
      </c>
      <c r="AA16" s="18">
        <v>2035</v>
      </c>
      <c r="AB16" s="18">
        <v>2036</v>
      </c>
      <c r="AC16" s="18">
        <v>2037</v>
      </c>
      <c r="AD16" s="18">
        <v>2038</v>
      </c>
      <c r="AE16" s="18">
        <v>2039</v>
      </c>
      <c r="AF16" s="18">
        <v>2040</v>
      </c>
    </row>
    <row r="17" spans="2:32" hidden="1">
      <c r="B17" s="3"/>
      <c r="C17" s="31"/>
      <c r="D17" s="31"/>
      <c r="E17" s="31"/>
      <c r="F17" s="31"/>
      <c r="G17" s="74"/>
      <c r="H17" s="89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</row>
    <row r="18" spans="2:32" hidden="1">
      <c r="B18" s="3"/>
      <c r="C18" s="31"/>
      <c r="D18" s="31"/>
      <c r="E18" s="31"/>
      <c r="F18" s="31"/>
      <c r="G18" s="74"/>
      <c r="H18" s="89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</row>
    <row r="19" spans="2:32" hidden="1">
      <c r="B19" s="3"/>
      <c r="C19" s="131" t="s">
        <v>51</v>
      </c>
      <c r="D19" s="31"/>
      <c r="E19" s="22" t="s">
        <v>2</v>
      </c>
      <c r="F19" s="22" t="s">
        <v>30</v>
      </c>
      <c r="G19" s="85">
        <f>VLOOKUP($C$3,'Tekniske data'!$C$6:$R$37,MATCH(E19,'Tekniske data'!$C$5:$R$5,0),FALSE)*E13*E11</f>
        <v>11258444.359658293</v>
      </c>
      <c r="H19" s="72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65"/>
      <c r="X19" s="21"/>
      <c r="Y19" s="21"/>
      <c r="Z19" s="21"/>
      <c r="AA19" s="21"/>
      <c r="AB19" s="21"/>
      <c r="AC19" s="21"/>
      <c r="AD19" s="21"/>
      <c r="AE19" s="21"/>
      <c r="AF19" s="21"/>
    </row>
    <row r="20" spans="2:32" hidden="1">
      <c r="B20" s="3"/>
      <c r="C20" s="31"/>
      <c r="D20" s="31"/>
      <c r="E20" s="22" t="s">
        <v>29</v>
      </c>
      <c r="F20" s="22" t="s">
        <v>10</v>
      </c>
      <c r="G20" s="85">
        <f>G19*$I$10</f>
        <v>261195909.14407241</v>
      </c>
      <c r="H20" s="72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65"/>
      <c r="X20" s="21"/>
      <c r="Y20" s="21"/>
      <c r="Z20" s="21"/>
      <c r="AA20" s="21"/>
      <c r="AB20" s="21"/>
      <c r="AC20" s="21"/>
      <c r="AD20" s="21"/>
      <c r="AE20" s="21"/>
      <c r="AF20" s="21"/>
    </row>
    <row r="21" spans="2:32" hidden="1">
      <c r="B21" s="3"/>
      <c r="C21" s="31"/>
      <c r="D21" s="31"/>
      <c r="E21" s="22" t="s">
        <v>20</v>
      </c>
      <c r="F21" s="22"/>
      <c r="G21" s="175" t="str">
        <f>VLOOKUP($C$3,'Tekniske data'!$C$6:$R$37,MATCH(E21,'Tekniske data'!$C$5:$R$5,0),FALSE)</f>
        <v>Blandet gas</v>
      </c>
      <c r="H21" s="72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73"/>
      <c r="X21" s="21"/>
      <c r="Y21" s="21"/>
      <c r="Z21" s="21"/>
      <c r="AA21" s="21"/>
      <c r="AB21" s="21"/>
      <c r="AC21" s="21"/>
      <c r="AD21" s="21"/>
      <c r="AE21" s="21"/>
      <c r="AF21" s="21"/>
    </row>
    <row r="22" spans="2:32" hidden="1">
      <c r="B22" s="3"/>
      <c r="C22" s="31"/>
      <c r="D22" s="31"/>
      <c r="E22" s="22" t="s">
        <v>22</v>
      </c>
      <c r="F22" s="22"/>
      <c r="G22" s="175" t="str">
        <f>VLOOKUP($C$3,'Tekniske data'!$C$6:$R$37,MATCH(E22,'Tekniske data'!$C$5:$R$5,0),FALSE)</f>
        <v>Modtryk</v>
      </c>
      <c r="H22" s="72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158"/>
      <c r="X22" s="21"/>
      <c r="Y22" s="21"/>
      <c r="Z22" s="21"/>
      <c r="AA22" s="21"/>
      <c r="AB22" s="21"/>
      <c r="AC22" s="21"/>
      <c r="AD22" s="21"/>
      <c r="AE22" s="21"/>
      <c r="AF22" s="21"/>
    </row>
    <row r="23" spans="2:32" hidden="1">
      <c r="B23" s="3"/>
      <c r="C23" s="32"/>
      <c r="D23" s="32"/>
      <c r="E23" s="23"/>
      <c r="F23" s="23"/>
      <c r="G23" s="77"/>
      <c r="H23" s="88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</row>
    <row r="24" spans="2:32" hidden="1">
      <c r="B24" s="3"/>
      <c r="C24" s="65" t="s">
        <v>197</v>
      </c>
      <c r="D24" s="56"/>
      <c r="E24" s="22" t="s">
        <v>5</v>
      </c>
      <c r="F24" s="22" t="s">
        <v>12</v>
      </c>
      <c r="G24" s="60"/>
      <c r="H24" s="92">
        <f>VLOOKUP($C$3,'Samlet hovedstaden -alle værker'!$C$278:$AC$295,MATCH(H$16,'Samlet hovedstaden -alle værker'!$C$277:$AC$277,0),FALSE)*1000</f>
        <v>812268.6007515192</v>
      </c>
      <c r="I24" s="92">
        <f>VLOOKUP($C$3,'Samlet hovedstaden -alle værker'!$C$278:$AC$295,MATCH(I$16,'Samlet hovedstaden -alle værker'!$C$277:$AC$277,0),FALSE)*1000</f>
        <v>812268.6007515192</v>
      </c>
      <c r="J24" s="92">
        <f>VLOOKUP($C$3,'Samlet hovedstaden -alle værker'!$C$278:$AC$295,MATCH(J$16,'Samlet hovedstaden -alle værker'!$C$277:$AC$277,0),FALSE)*1000</f>
        <v>812268.6007515192</v>
      </c>
      <c r="K24" s="92">
        <f>VLOOKUP($C$3,'Samlet hovedstaden -alle værker'!$C$278:$AC$295,MATCH(K$16,'Samlet hovedstaden -alle værker'!$C$277:$AC$277,0),FALSE)*1000</f>
        <v>812268.6007515192</v>
      </c>
      <c r="L24" s="92">
        <f>VLOOKUP($C$3,'Samlet hovedstaden -alle værker'!$C$278:$AC$295,MATCH(L$16,'Samlet hovedstaden -alle værker'!$C$277:$AC$277,0),FALSE)*1000</f>
        <v>684719.55276536953</v>
      </c>
      <c r="M24" s="92">
        <f>VLOOKUP($C$3,'Samlet hovedstaden -alle værker'!$C$278:$AC$295,MATCH(M$16,'Samlet hovedstaden -alle værker'!$C$277:$AC$277,0),FALSE)*1000</f>
        <v>547775.64221229556</v>
      </c>
      <c r="N24" s="92">
        <f>VLOOKUP($C$3,'Samlet hovedstaden -alle værker'!$C$278:$AC$295,MATCH(N$16,'Samlet hovedstaden -alle værker'!$C$277:$AC$277,0),FALSE)*1000</f>
        <v>410831.73165922164</v>
      </c>
      <c r="O24" s="92">
        <f>VLOOKUP($C$3,'Samlet hovedstaden -alle værker'!$C$278:$AC$295,MATCH(O$16,'Samlet hovedstaden -alle værker'!$C$277:$AC$277,0),FALSE)*1000</f>
        <v>273887.82110614772</v>
      </c>
      <c r="P24" s="92">
        <f>VLOOKUP($C$3,'Samlet hovedstaden -alle værker'!$C$278:$AC$295,MATCH(P$16,'Samlet hovedstaden -alle værker'!$C$277:$AC$277,0),FALSE)*1000</f>
        <v>136943.91055307383</v>
      </c>
      <c r="Q24" s="92">
        <f>VLOOKUP($C$3,'Samlet hovedstaden -alle værker'!$C$278:$AC$295,MATCH(Q$16,'Samlet hovedstaden -alle værker'!$C$277:$AC$277,0),FALSE)*1000</f>
        <v>0</v>
      </c>
      <c r="R24" s="92">
        <f>VLOOKUP($C$3,'Samlet hovedstaden -alle værker'!$C$278:$AC$295,MATCH(R$16,'Samlet hovedstaden -alle værker'!$C$277:$AC$277,0),FALSE)*1000</f>
        <v>0</v>
      </c>
      <c r="S24" s="92">
        <f>VLOOKUP($C$3,'Samlet hovedstaden -alle værker'!$C$278:$AC$295,MATCH(S$16,'Samlet hovedstaden -alle værker'!$C$277:$AC$277,0),FALSE)*1000</f>
        <v>0</v>
      </c>
      <c r="T24" s="92">
        <f>VLOOKUP($C$3,'Samlet hovedstaden -alle værker'!$C$278:$AC$295,MATCH(T$16,'Samlet hovedstaden -alle værker'!$C$277:$AC$277,0),FALSE)*1000</f>
        <v>0</v>
      </c>
      <c r="U24" s="92">
        <f>VLOOKUP($C$3,'Samlet hovedstaden -alle værker'!$C$278:$AC$295,MATCH(U$16,'Samlet hovedstaden -alle værker'!$C$277:$AC$277,0),FALSE)*1000</f>
        <v>0</v>
      </c>
      <c r="V24" s="92">
        <f>VLOOKUP($C$3,'Samlet hovedstaden -alle værker'!$C$278:$AC$295,MATCH(V$16,'Samlet hovedstaden -alle værker'!$C$277:$AC$277,0),FALSE)*1000</f>
        <v>0</v>
      </c>
      <c r="W24" s="92">
        <f>VLOOKUP($C$3,'Samlet hovedstaden -alle værker'!$C$278:$AC$295,MATCH(W$16,'Samlet hovedstaden -alle værker'!$C$277:$AC$277,0),FALSE)*1000</f>
        <v>0</v>
      </c>
      <c r="X24" s="92">
        <f>VLOOKUP($C$3,'Samlet hovedstaden -alle værker'!$C$278:$AC$295,MATCH(X$16,'Samlet hovedstaden -alle værker'!$C$277:$AC$277,0),FALSE)*1000</f>
        <v>0</v>
      </c>
      <c r="Y24" s="92">
        <f>VLOOKUP($C$3,'Samlet hovedstaden -alle værker'!$C$278:$AC$295,MATCH(Y$16,'Samlet hovedstaden -alle værker'!$C$277:$AC$277,0),FALSE)*1000</f>
        <v>0</v>
      </c>
      <c r="Z24" s="92">
        <f>VLOOKUP($C$3,'Samlet hovedstaden -alle værker'!$C$278:$AC$295,MATCH(Z$16,'Samlet hovedstaden -alle værker'!$C$277:$AC$277,0),FALSE)*1000</f>
        <v>0</v>
      </c>
      <c r="AA24" s="92">
        <f>VLOOKUP($C$3,'Samlet hovedstaden -alle værker'!$C$278:$AC$295,MATCH(AA$16,'Samlet hovedstaden -alle værker'!$C$277:$AC$277,0),FALSE)*1000</f>
        <v>0</v>
      </c>
      <c r="AB24" s="92">
        <f>VLOOKUP($C$3,'Samlet hovedstaden -alle værker'!$C$278:$AC$295,MATCH(AB$16,'Samlet hovedstaden -alle værker'!$C$277:$AC$277,0),FALSE)*1000</f>
        <v>0</v>
      </c>
      <c r="AC24" s="92">
        <f>VLOOKUP($C$3,'Samlet hovedstaden -alle værker'!$C$278:$AC$295,MATCH(AC$16,'Samlet hovedstaden -alle værker'!$C$277:$AC$277,0),FALSE)*1000</f>
        <v>0</v>
      </c>
      <c r="AD24" s="92">
        <f>VLOOKUP($C$3,'Samlet hovedstaden -alle værker'!$C$278:$AC$295,MATCH(AD$16,'Samlet hovedstaden -alle værker'!$C$277:$AC$277,0),FALSE)*1000</f>
        <v>0</v>
      </c>
      <c r="AE24" s="92">
        <f>VLOOKUP($C$3,'Samlet hovedstaden -alle værker'!$C$278:$AC$295,MATCH(AE$16,'Samlet hovedstaden -alle værker'!$C$277:$AC$277,0),FALSE)*1000</f>
        <v>0</v>
      </c>
      <c r="AF24" s="92">
        <f>VLOOKUP($C$3,'Samlet hovedstaden -alle værker'!$C$278:$AC$295,MATCH(AF$16,'Samlet hovedstaden -alle værker'!$C$277:$AC$277,0),FALSE)*1000</f>
        <v>0</v>
      </c>
    </row>
    <row r="25" spans="2:32" hidden="1">
      <c r="B25" s="3"/>
      <c r="C25" s="56"/>
      <c r="D25" s="56"/>
      <c r="E25" s="22" t="s">
        <v>155</v>
      </c>
      <c r="F25" s="22"/>
      <c r="G25" s="60"/>
      <c r="H25" s="69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</row>
    <row r="26" spans="2:32" hidden="1">
      <c r="B26" s="3"/>
      <c r="C26" s="58"/>
      <c r="D26" s="58"/>
      <c r="E26" s="106"/>
      <c r="F26" s="106"/>
      <c r="G26" s="107"/>
      <c r="H26" s="108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</row>
    <row r="27" spans="2:32" hidden="1">
      <c r="B27" s="3"/>
      <c r="C27" s="56"/>
      <c r="D27" s="56"/>
      <c r="E27" s="22" t="s">
        <v>173</v>
      </c>
      <c r="F27" s="22" t="s">
        <v>147</v>
      </c>
      <c r="G27" s="126">
        <f>VLOOKUP($C$3,'Tekniske data'!$C$6:$R$37,MATCH(E27,'Tekniske data'!$C$5:$R$5,0),FALSE)*$E$11*I10*E13</f>
        <v>7089603.2481962498</v>
      </c>
      <c r="H27" s="69">
        <f t="shared" ref="H27:W31" si="0">G27</f>
        <v>7089603.2481962498</v>
      </c>
      <c r="I27" s="73">
        <f t="shared" si="0"/>
        <v>7089603.2481962498</v>
      </c>
      <c r="J27" s="73">
        <f t="shared" si="0"/>
        <v>7089603.2481962498</v>
      </c>
      <c r="K27" s="73">
        <f t="shared" si="0"/>
        <v>7089603.2481962498</v>
      </c>
      <c r="L27" s="73">
        <f t="shared" si="0"/>
        <v>7089603.2481962498</v>
      </c>
      <c r="M27" s="73">
        <f t="shared" si="0"/>
        <v>7089603.2481962498</v>
      </c>
      <c r="N27" s="73">
        <f t="shared" si="0"/>
        <v>7089603.2481962498</v>
      </c>
      <c r="O27" s="73">
        <f t="shared" si="0"/>
        <v>7089603.2481962498</v>
      </c>
      <c r="P27" s="73">
        <f t="shared" si="0"/>
        <v>7089603.2481962498</v>
      </c>
      <c r="Q27" s="73">
        <f t="shared" si="0"/>
        <v>7089603.2481962498</v>
      </c>
      <c r="R27" s="73">
        <f t="shared" si="0"/>
        <v>7089603.2481962498</v>
      </c>
      <c r="S27" s="73">
        <f t="shared" si="0"/>
        <v>7089603.2481962498</v>
      </c>
      <c r="T27" s="73">
        <f t="shared" si="0"/>
        <v>7089603.2481962498</v>
      </c>
      <c r="U27" s="73">
        <f t="shared" si="0"/>
        <v>7089603.2481962498</v>
      </c>
      <c r="V27" s="73">
        <f t="shared" si="0"/>
        <v>7089603.2481962498</v>
      </c>
      <c r="W27" s="73">
        <f t="shared" si="0"/>
        <v>7089603.2481962498</v>
      </c>
      <c r="X27" s="73">
        <f t="shared" ref="X27:AB31" si="1">W27</f>
        <v>7089603.2481962498</v>
      </c>
      <c r="Y27" s="73">
        <f t="shared" si="1"/>
        <v>7089603.2481962498</v>
      </c>
      <c r="Z27" s="73">
        <f t="shared" si="1"/>
        <v>7089603.2481962498</v>
      </c>
      <c r="AA27" s="73">
        <f t="shared" si="1"/>
        <v>7089603.2481962498</v>
      </c>
      <c r="AB27" s="73">
        <f>AA27</f>
        <v>7089603.2481962498</v>
      </c>
      <c r="AC27" s="73">
        <f t="shared" ref="AC27:AF31" si="2">AB27</f>
        <v>7089603.2481962498</v>
      </c>
      <c r="AD27" s="73">
        <f t="shared" si="2"/>
        <v>7089603.2481962498</v>
      </c>
      <c r="AE27" s="73">
        <f t="shared" si="2"/>
        <v>7089603.2481962498</v>
      </c>
      <c r="AF27" s="73">
        <f t="shared" si="2"/>
        <v>7089603.2481962498</v>
      </c>
    </row>
    <row r="28" spans="2:32" hidden="1">
      <c r="B28" s="3"/>
      <c r="C28" s="56"/>
      <c r="D28" s="56"/>
      <c r="E28" s="22" t="s">
        <v>196</v>
      </c>
      <c r="F28" s="22" t="s">
        <v>146</v>
      </c>
      <c r="G28" s="127">
        <f>VLOOKUP($C$3,'Tekniske data'!$C$6:$R$37,MATCH(E28,'Tekniske data'!$C$5:$R$5,0),FALSE)*$E$11</f>
        <v>1.8768127143320594</v>
      </c>
      <c r="H28" s="110">
        <f t="shared" si="0"/>
        <v>1.8768127143320594</v>
      </c>
      <c r="I28" s="111">
        <f t="shared" si="0"/>
        <v>1.8768127143320594</v>
      </c>
      <c r="J28" s="111">
        <f t="shared" si="0"/>
        <v>1.8768127143320594</v>
      </c>
      <c r="K28" s="111">
        <f t="shared" si="0"/>
        <v>1.8768127143320594</v>
      </c>
      <c r="L28" s="111">
        <f t="shared" si="0"/>
        <v>1.8768127143320594</v>
      </c>
      <c r="M28" s="111">
        <f t="shared" si="0"/>
        <v>1.8768127143320594</v>
      </c>
      <c r="N28" s="111">
        <f t="shared" si="0"/>
        <v>1.8768127143320594</v>
      </c>
      <c r="O28" s="111">
        <f t="shared" si="0"/>
        <v>1.8768127143320594</v>
      </c>
      <c r="P28" s="111">
        <f t="shared" si="0"/>
        <v>1.8768127143320594</v>
      </c>
      <c r="Q28" s="111">
        <f t="shared" si="0"/>
        <v>1.8768127143320594</v>
      </c>
      <c r="R28" s="111">
        <f t="shared" si="0"/>
        <v>1.8768127143320594</v>
      </c>
      <c r="S28" s="111">
        <f t="shared" si="0"/>
        <v>1.8768127143320594</v>
      </c>
      <c r="T28" s="111">
        <f t="shared" si="0"/>
        <v>1.8768127143320594</v>
      </c>
      <c r="U28" s="111">
        <f t="shared" si="0"/>
        <v>1.8768127143320594</v>
      </c>
      <c r="V28" s="111">
        <f t="shared" si="0"/>
        <v>1.8768127143320594</v>
      </c>
      <c r="W28" s="111">
        <f t="shared" si="0"/>
        <v>1.8768127143320594</v>
      </c>
      <c r="X28" s="111">
        <f t="shared" si="1"/>
        <v>1.8768127143320594</v>
      </c>
      <c r="Y28" s="111">
        <f t="shared" si="1"/>
        <v>1.8768127143320594</v>
      </c>
      <c r="Z28" s="111">
        <f t="shared" si="1"/>
        <v>1.8768127143320594</v>
      </c>
      <c r="AA28" s="111">
        <f t="shared" si="1"/>
        <v>1.8768127143320594</v>
      </c>
      <c r="AB28" s="111">
        <f t="shared" si="1"/>
        <v>1.8768127143320594</v>
      </c>
      <c r="AC28" s="111">
        <f t="shared" si="2"/>
        <v>1.8768127143320594</v>
      </c>
      <c r="AD28" s="111">
        <f t="shared" si="2"/>
        <v>1.8768127143320594</v>
      </c>
      <c r="AE28" s="111">
        <f t="shared" si="2"/>
        <v>1.8768127143320594</v>
      </c>
      <c r="AF28" s="111">
        <f t="shared" si="2"/>
        <v>1.8768127143320594</v>
      </c>
    </row>
    <row r="29" spans="2:32" hidden="1">
      <c r="B29" s="3"/>
      <c r="C29" s="56"/>
      <c r="D29" s="56"/>
      <c r="E29" s="22" t="s">
        <v>14</v>
      </c>
      <c r="F29" s="22"/>
      <c r="G29" s="127">
        <f>VLOOKUP($C$3,'Tekniske data'!$C$6:$R$37,MATCH(E29,'Tekniske data'!$C$5:$R$5,0),FALSE)</f>
        <v>0.31676056338028169</v>
      </c>
      <c r="H29" s="110">
        <f t="shared" si="0"/>
        <v>0.31676056338028169</v>
      </c>
      <c r="I29" s="111">
        <f t="shared" si="0"/>
        <v>0.31676056338028169</v>
      </c>
      <c r="J29" s="111">
        <f t="shared" si="0"/>
        <v>0.31676056338028169</v>
      </c>
      <c r="K29" s="111">
        <f t="shared" si="0"/>
        <v>0.31676056338028169</v>
      </c>
      <c r="L29" s="111">
        <f t="shared" si="0"/>
        <v>0.31676056338028169</v>
      </c>
      <c r="M29" s="111">
        <f t="shared" si="0"/>
        <v>0.31676056338028169</v>
      </c>
      <c r="N29" s="111">
        <f t="shared" si="0"/>
        <v>0.31676056338028169</v>
      </c>
      <c r="O29" s="111">
        <f t="shared" si="0"/>
        <v>0.31676056338028169</v>
      </c>
      <c r="P29" s="111">
        <f t="shared" si="0"/>
        <v>0.31676056338028169</v>
      </c>
      <c r="Q29" s="111">
        <f t="shared" si="0"/>
        <v>0.31676056338028169</v>
      </c>
      <c r="R29" s="111">
        <f t="shared" si="0"/>
        <v>0.31676056338028169</v>
      </c>
      <c r="S29" s="111">
        <f t="shared" si="0"/>
        <v>0.31676056338028169</v>
      </c>
      <c r="T29" s="111">
        <f t="shared" si="0"/>
        <v>0.31676056338028169</v>
      </c>
      <c r="U29" s="111">
        <f t="shared" si="0"/>
        <v>0.31676056338028169</v>
      </c>
      <c r="V29" s="111">
        <f t="shared" si="0"/>
        <v>0.31676056338028169</v>
      </c>
      <c r="W29" s="111">
        <f t="shared" si="0"/>
        <v>0.31676056338028169</v>
      </c>
      <c r="X29" s="111">
        <f t="shared" si="1"/>
        <v>0.31676056338028169</v>
      </c>
      <c r="Y29" s="111">
        <f t="shared" si="1"/>
        <v>0.31676056338028169</v>
      </c>
      <c r="Z29" s="111">
        <f t="shared" si="1"/>
        <v>0.31676056338028169</v>
      </c>
      <c r="AA29" s="111">
        <f t="shared" si="1"/>
        <v>0.31676056338028169</v>
      </c>
      <c r="AB29" s="111">
        <f t="shared" si="1"/>
        <v>0.31676056338028169</v>
      </c>
      <c r="AC29" s="111">
        <f t="shared" si="2"/>
        <v>0.31676056338028169</v>
      </c>
      <c r="AD29" s="111">
        <f t="shared" si="2"/>
        <v>0.31676056338028169</v>
      </c>
      <c r="AE29" s="111">
        <f t="shared" si="2"/>
        <v>0.31676056338028169</v>
      </c>
      <c r="AF29" s="111">
        <f t="shared" si="2"/>
        <v>0.31676056338028169</v>
      </c>
    </row>
    <row r="30" spans="2:32" hidden="1">
      <c r="B30" s="3"/>
      <c r="C30" s="56"/>
      <c r="D30" s="56"/>
      <c r="E30" s="22" t="s">
        <v>15</v>
      </c>
      <c r="F30" s="22"/>
      <c r="G30" s="127">
        <f>VLOOKUP($C$3,'Tekniske data'!$C$6:$R$37,MATCH(E30,'Tekniske data'!$C$5:$R$5,0),FALSE)</f>
        <v>0.58746478873239438</v>
      </c>
      <c r="H30" s="110">
        <f t="shared" si="0"/>
        <v>0.58746478873239438</v>
      </c>
      <c r="I30" s="111">
        <f t="shared" si="0"/>
        <v>0.58746478873239438</v>
      </c>
      <c r="J30" s="111">
        <f t="shared" si="0"/>
        <v>0.58746478873239438</v>
      </c>
      <c r="K30" s="111">
        <f t="shared" si="0"/>
        <v>0.58746478873239438</v>
      </c>
      <c r="L30" s="111">
        <f t="shared" si="0"/>
        <v>0.58746478873239438</v>
      </c>
      <c r="M30" s="111">
        <f t="shared" si="0"/>
        <v>0.58746478873239438</v>
      </c>
      <c r="N30" s="111">
        <f t="shared" si="0"/>
        <v>0.58746478873239438</v>
      </c>
      <c r="O30" s="111">
        <f t="shared" si="0"/>
        <v>0.58746478873239438</v>
      </c>
      <c r="P30" s="111">
        <f t="shared" si="0"/>
        <v>0.58746478873239438</v>
      </c>
      <c r="Q30" s="111">
        <f t="shared" si="0"/>
        <v>0.58746478873239438</v>
      </c>
      <c r="R30" s="111">
        <f t="shared" si="0"/>
        <v>0.58746478873239438</v>
      </c>
      <c r="S30" s="111">
        <f t="shared" si="0"/>
        <v>0.58746478873239438</v>
      </c>
      <c r="T30" s="111">
        <f t="shared" si="0"/>
        <v>0.58746478873239438</v>
      </c>
      <c r="U30" s="111">
        <f t="shared" si="0"/>
        <v>0.58746478873239438</v>
      </c>
      <c r="V30" s="111">
        <f t="shared" si="0"/>
        <v>0.58746478873239438</v>
      </c>
      <c r="W30" s="111">
        <f t="shared" si="0"/>
        <v>0.58746478873239438</v>
      </c>
      <c r="X30" s="111">
        <f t="shared" si="1"/>
        <v>0.58746478873239438</v>
      </c>
      <c r="Y30" s="111">
        <f t="shared" si="1"/>
        <v>0.58746478873239438</v>
      </c>
      <c r="Z30" s="111">
        <f t="shared" si="1"/>
        <v>0.58746478873239438</v>
      </c>
      <c r="AA30" s="111">
        <f t="shared" si="1"/>
        <v>0.58746478873239438</v>
      </c>
      <c r="AB30" s="111">
        <f t="shared" si="1"/>
        <v>0.58746478873239438</v>
      </c>
      <c r="AC30" s="111">
        <f t="shared" si="2"/>
        <v>0.58746478873239438</v>
      </c>
      <c r="AD30" s="111">
        <f t="shared" si="2"/>
        <v>0.58746478873239438</v>
      </c>
      <c r="AE30" s="111">
        <f t="shared" si="2"/>
        <v>0.58746478873239438</v>
      </c>
      <c r="AF30" s="111">
        <f t="shared" si="2"/>
        <v>0.58746478873239438</v>
      </c>
    </row>
    <row r="31" spans="2:32" hidden="1">
      <c r="B31" s="3"/>
      <c r="C31" s="130" t="s">
        <v>28</v>
      </c>
      <c r="D31" s="56"/>
      <c r="E31" s="22" t="s">
        <v>37</v>
      </c>
      <c r="F31" s="22" t="s">
        <v>12</v>
      </c>
      <c r="G31" s="128">
        <v>0</v>
      </c>
      <c r="H31" s="67">
        <f t="shared" si="0"/>
        <v>0</v>
      </c>
      <c r="I31" s="54">
        <f t="shared" si="0"/>
        <v>0</v>
      </c>
      <c r="J31" s="54">
        <f t="shared" si="0"/>
        <v>0</v>
      </c>
      <c r="K31" s="54">
        <f t="shared" si="0"/>
        <v>0</v>
      </c>
      <c r="L31" s="54">
        <f t="shared" si="0"/>
        <v>0</v>
      </c>
      <c r="M31" s="54">
        <f t="shared" si="0"/>
        <v>0</v>
      </c>
      <c r="N31" s="54">
        <f t="shared" si="0"/>
        <v>0</v>
      </c>
      <c r="O31" s="54">
        <f t="shared" si="0"/>
        <v>0</v>
      </c>
      <c r="P31" s="54">
        <f t="shared" si="0"/>
        <v>0</v>
      </c>
      <c r="Q31" s="54">
        <f t="shared" si="0"/>
        <v>0</v>
      </c>
      <c r="R31" s="54">
        <f t="shared" si="0"/>
        <v>0</v>
      </c>
      <c r="S31" s="54">
        <f t="shared" si="0"/>
        <v>0</v>
      </c>
      <c r="T31" s="54">
        <f t="shared" si="0"/>
        <v>0</v>
      </c>
      <c r="U31" s="54">
        <f t="shared" si="0"/>
        <v>0</v>
      </c>
      <c r="V31" s="54">
        <f t="shared" si="0"/>
        <v>0</v>
      </c>
      <c r="W31" s="54">
        <f t="shared" si="0"/>
        <v>0</v>
      </c>
      <c r="X31" s="54">
        <f t="shared" si="1"/>
        <v>0</v>
      </c>
      <c r="Y31" s="54">
        <f t="shared" si="1"/>
        <v>0</v>
      </c>
      <c r="Z31" s="54">
        <f t="shared" si="1"/>
        <v>0</v>
      </c>
      <c r="AA31" s="54">
        <f t="shared" si="1"/>
        <v>0</v>
      </c>
      <c r="AB31" s="54">
        <f t="shared" si="1"/>
        <v>0</v>
      </c>
      <c r="AC31" s="54">
        <f t="shared" si="2"/>
        <v>0</v>
      </c>
      <c r="AD31" s="54">
        <f t="shared" si="2"/>
        <v>0</v>
      </c>
      <c r="AE31" s="54">
        <f t="shared" si="2"/>
        <v>0</v>
      </c>
      <c r="AF31" s="54">
        <f t="shared" si="2"/>
        <v>0</v>
      </c>
    </row>
    <row r="32" spans="2:32" hidden="1">
      <c r="B32" s="3"/>
      <c r="C32" s="56"/>
      <c r="D32" s="755" t="s">
        <v>139</v>
      </c>
      <c r="E32" s="22" t="s">
        <v>106</v>
      </c>
      <c r="F32" s="22" t="s">
        <v>110</v>
      </c>
      <c r="G32" s="710">
        <f>'Tekniske data'!$T$19</f>
        <v>0.43</v>
      </c>
      <c r="H32" s="129">
        <f t="shared" ref="H32:Q37" si="3">$G32*(IF($G$21="Blandet gas",1-VLOOKUP(H$16,gasfaktor,2,FALSE),1))</f>
        <v>0.41382582582687255</v>
      </c>
      <c r="I32" s="129">
        <f t="shared" si="3"/>
        <v>0.4105387969980856</v>
      </c>
      <c r="J32" s="129">
        <f t="shared" si="3"/>
        <v>0.39497646234676004</v>
      </c>
      <c r="K32" s="129">
        <f t="shared" si="3"/>
        <v>0.38744739276338919</v>
      </c>
      <c r="L32" s="129">
        <f t="shared" si="3"/>
        <v>0.37286344478827654</v>
      </c>
      <c r="M32" s="129">
        <f t="shared" si="3"/>
        <v>0.3582794968131639</v>
      </c>
      <c r="N32" s="129">
        <f t="shared" si="3"/>
        <v>0.34369554883805126</v>
      </c>
      <c r="O32" s="129">
        <f t="shared" si="3"/>
        <v>0.32911160086293861</v>
      </c>
      <c r="P32" s="129">
        <f t="shared" si="3"/>
        <v>0.32668336439433437</v>
      </c>
      <c r="Q32" s="129">
        <f t="shared" si="3"/>
        <v>0.32425512792573002</v>
      </c>
      <c r="R32" s="129">
        <f t="shared" ref="R32:AF37" si="4">$G32*(IF($G$21="Blandet gas",1-VLOOKUP(R$16,gasfaktor,2,FALSE),1))</f>
        <v>0.32182689145712579</v>
      </c>
      <c r="S32" s="129">
        <f t="shared" si="4"/>
        <v>0.31939865498852149</v>
      </c>
      <c r="T32" s="129">
        <f t="shared" si="4"/>
        <v>0.31697041851991714</v>
      </c>
      <c r="U32" s="129">
        <f t="shared" si="4"/>
        <v>0.31454218205131296</v>
      </c>
      <c r="V32" s="129">
        <f t="shared" si="4"/>
        <v>0.31211394558270866</v>
      </c>
      <c r="W32" s="129">
        <f t="shared" si="4"/>
        <v>0.30968570911410442</v>
      </c>
      <c r="X32" s="129">
        <f t="shared" si="4"/>
        <v>0.30725747264550013</v>
      </c>
      <c r="Y32" s="129">
        <f t="shared" si="4"/>
        <v>0.30482923617689583</v>
      </c>
      <c r="Z32" s="129">
        <f t="shared" si="4"/>
        <v>0.3024009997082916</v>
      </c>
      <c r="AA32" s="129">
        <f t="shared" si="4"/>
        <v>0.2999727632396873</v>
      </c>
      <c r="AB32" s="129">
        <f t="shared" si="4"/>
        <v>0.29754452677108301</v>
      </c>
      <c r="AC32" s="129">
        <f t="shared" si="4"/>
        <v>0.29511629030247877</v>
      </c>
      <c r="AD32" s="129">
        <f t="shared" si="4"/>
        <v>0.29268805383387447</v>
      </c>
      <c r="AE32" s="129">
        <f t="shared" si="4"/>
        <v>0.29025981736527018</v>
      </c>
      <c r="AF32" s="129">
        <f t="shared" si="4"/>
        <v>0.28783158089666594</v>
      </c>
    </row>
    <row r="33" spans="2:32" hidden="1">
      <c r="B33" s="3"/>
      <c r="C33" s="56"/>
      <c r="D33" s="755"/>
      <c r="E33" s="22" t="s">
        <v>107</v>
      </c>
      <c r="F33" s="22" t="s">
        <v>110</v>
      </c>
      <c r="G33" s="710">
        <f>'Tekniske data'!$U$19</f>
        <v>48</v>
      </c>
      <c r="H33" s="129">
        <f t="shared" si="3"/>
        <v>46.194510789976469</v>
      </c>
      <c r="I33" s="129">
        <f t="shared" si="3"/>
        <v>45.827586641646761</v>
      </c>
      <c r="J33" s="129">
        <f t="shared" si="3"/>
        <v>44.090395796847631</v>
      </c>
      <c r="K33" s="129">
        <f t="shared" si="3"/>
        <v>43.249941517773678</v>
      </c>
      <c r="L33" s="129">
        <f t="shared" si="3"/>
        <v>41.621965929854127</v>
      </c>
      <c r="M33" s="129">
        <f t="shared" si="3"/>
        <v>39.993990341934577</v>
      </c>
      <c r="N33" s="129">
        <f t="shared" si="3"/>
        <v>38.366014754015026</v>
      </c>
      <c r="O33" s="129">
        <f t="shared" si="3"/>
        <v>36.738039166095476</v>
      </c>
      <c r="P33" s="129">
        <f t="shared" si="3"/>
        <v>36.46698021146058</v>
      </c>
      <c r="Q33" s="129">
        <f t="shared" si="3"/>
        <v>36.195921256825677</v>
      </c>
      <c r="R33" s="129">
        <f t="shared" si="4"/>
        <v>35.924862302190789</v>
      </c>
      <c r="S33" s="129">
        <f t="shared" si="4"/>
        <v>35.653803347555886</v>
      </c>
      <c r="T33" s="129">
        <f t="shared" si="4"/>
        <v>35.382744392920984</v>
      </c>
      <c r="U33" s="129">
        <f t="shared" si="4"/>
        <v>35.111685438286102</v>
      </c>
      <c r="V33" s="129">
        <f t="shared" si="4"/>
        <v>34.840626483651199</v>
      </c>
      <c r="W33" s="129">
        <f t="shared" si="4"/>
        <v>34.569567529016311</v>
      </c>
      <c r="X33" s="129">
        <f t="shared" si="4"/>
        <v>34.298508574381415</v>
      </c>
      <c r="Y33" s="129">
        <f t="shared" si="4"/>
        <v>34.027449619746513</v>
      </c>
      <c r="Z33" s="129">
        <f t="shared" si="4"/>
        <v>33.756390665111624</v>
      </c>
      <c r="AA33" s="129">
        <f t="shared" si="4"/>
        <v>33.485331710476729</v>
      </c>
      <c r="AB33" s="129">
        <f t="shared" si="4"/>
        <v>33.214272755841819</v>
      </c>
      <c r="AC33" s="129">
        <f t="shared" si="4"/>
        <v>32.94321380120693</v>
      </c>
      <c r="AD33" s="129">
        <f t="shared" si="4"/>
        <v>32.672154846572035</v>
      </c>
      <c r="AE33" s="129">
        <f t="shared" si="4"/>
        <v>32.401095891937132</v>
      </c>
      <c r="AF33" s="129">
        <f t="shared" si="4"/>
        <v>32.130036937302243</v>
      </c>
    </row>
    <row r="34" spans="2:32" hidden="1">
      <c r="B34" s="3"/>
      <c r="C34" s="56"/>
      <c r="D34" s="755"/>
      <c r="E34" s="22" t="s">
        <v>108</v>
      </c>
      <c r="F34" s="22" t="s">
        <v>110</v>
      </c>
      <c r="G34" s="710">
        <f>'Tekniske data'!$V$19</f>
        <v>5.0999999999999997E-2</v>
      </c>
      <c r="H34" s="129">
        <f t="shared" si="3"/>
        <v>4.9081667714349998E-2</v>
      </c>
      <c r="I34" s="129">
        <f t="shared" si="3"/>
        <v>4.8691810806749683E-2</v>
      </c>
      <c r="J34" s="129">
        <f t="shared" si="3"/>
        <v>4.6846045534150609E-2</v>
      </c>
      <c r="K34" s="129">
        <f t="shared" si="3"/>
        <v>4.5953062862634529E-2</v>
      </c>
      <c r="L34" s="129">
        <f t="shared" si="3"/>
        <v>4.4223338800470011E-2</v>
      </c>
      <c r="M34" s="129">
        <f t="shared" si="3"/>
        <v>4.2493614738305485E-2</v>
      </c>
      <c r="N34" s="129">
        <f t="shared" si="3"/>
        <v>4.076389067614096E-2</v>
      </c>
      <c r="O34" s="129">
        <f t="shared" si="3"/>
        <v>3.9034166613976434E-2</v>
      </c>
      <c r="P34" s="129">
        <f t="shared" si="3"/>
        <v>3.8746166474676866E-2</v>
      </c>
      <c r="Q34" s="129">
        <f t="shared" si="3"/>
        <v>3.8458166335377277E-2</v>
      </c>
      <c r="R34" s="129">
        <f t="shared" si="4"/>
        <v>3.8170166196077708E-2</v>
      </c>
      <c r="S34" s="129">
        <f t="shared" si="4"/>
        <v>3.7882166056778126E-2</v>
      </c>
      <c r="T34" s="129">
        <f t="shared" si="4"/>
        <v>3.7594165917478543E-2</v>
      </c>
      <c r="U34" s="129">
        <f t="shared" si="4"/>
        <v>3.7306165778178975E-2</v>
      </c>
      <c r="V34" s="129">
        <f t="shared" si="4"/>
        <v>3.7018165638879399E-2</v>
      </c>
      <c r="W34" s="129">
        <f t="shared" si="4"/>
        <v>3.6730165499579824E-2</v>
      </c>
      <c r="X34" s="129">
        <f t="shared" si="4"/>
        <v>3.6442165360280249E-2</v>
      </c>
      <c r="Y34" s="129">
        <f t="shared" si="4"/>
        <v>3.6154165220980666E-2</v>
      </c>
      <c r="Z34" s="129">
        <f t="shared" si="4"/>
        <v>3.5866165081681098E-2</v>
      </c>
      <c r="AA34" s="129">
        <f t="shared" si="4"/>
        <v>3.5578164942381516E-2</v>
      </c>
      <c r="AB34" s="129">
        <f t="shared" si="4"/>
        <v>3.5290164803081933E-2</v>
      </c>
      <c r="AC34" s="129">
        <f t="shared" si="4"/>
        <v>3.5002164663782358E-2</v>
      </c>
      <c r="AD34" s="129">
        <f t="shared" si="4"/>
        <v>3.4714164524482782E-2</v>
      </c>
      <c r="AE34" s="129">
        <f t="shared" si="4"/>
        <v>3.4426164385183207E-2</v>
      </c>
      <c r="AF34" s="129">
        <f t="shared" si="4"/>
        <v>3.4138164245883632E-2</v>
      </c>
    </row>
    <row r="35" spans="2:32" hidden="1">
      <c r="B35" s="3"/>
      <c r="C35" s="56"/>
      <c r="D35" s="755"/>
      <c r="E35" s="22" t="s">
        <v>105</v>
      </c>
      <c r="F35" s="24" t="s">
        <v>32</v>
      </c>
      <c r="G35" s="710">
        <f>'Tekniske data'!$W$19</f>
        <v>56.95</v>
      </c>
      <c r="H35" s="129">
        <f t="shared" si="3"/>
        <v>54.807862281024171</v>
      </c>
      <c r="I35" s="129">
        <f t="shared" si="3"/>
        <v>54.372522067537155</v>
      </c>
      <c r="J35" s="129">
        <f t="shared" si="3"/>
        <v>52.311417513134849</v>
      </c>
      <c r="K35" s="129">
        <f t="shared" si="3"/>
        <v>51.314253529941901</v>
      </c>
      <c r="L35" s="129">
        <f t="shared" si="3"/>
        <v>49.382728327191515</v>
      </c>
      <c r="M35" s="129">
        <f t="shared" si="3"/>
        <v>47.451203124441129</v>
      </c>
      <c r="N35" s="129">
        <f t="shared" si="3"/>
        <v>45.51967792169075</v>
      </c>
      <c r="O35" s="129">
        <f t="shared" si="3"/>
        <v>43.588152718940357</v>
      </c>
      <c r="P35" s="129">
        <f t="shared" si="3"/>
        <v>43.266552563389169</v>
      </c>
      <c r="Q35" s="129">
        <f t="shared" si="3"/>
        <v>42.944952407837967</v>
      </c>
      <c r="R35" s="129">
        <f t="shared" si="4"/>
        <v>42.623352252286779</v>
      </c>
      <c r="S35" s="129">
        <f t="shared" si="4"/>
        <v>42.301752096735584</v>
      </c>
      <c r="T35" s="129">
        <f t="shared" si="4"/>
        <v>41.980151941184381</v>
      </c>
      <c r="U35" s="129">
        <f t="shared" si="4"/>
        <v>41.658551785633193</v>
      </c>
      <c r="V35" s="129">
        <f t="shared" si="4"/>
        <v>41.336951630081998</v>
      </c>
      <c r="W35" s="129">
        <f t="shared" si="4"/>
        <v>41.01535147453081</v>
      </c>
      <c r="X35" s="129">
        <f t="shared" si="4"/>
        <v>40.693751318979615</v>
      </c>
      <c r="Y35" s="129">
        <f t="shared" si="4"/>
        <v>40.37215116342842</v>
      </c>
      <c r="Z35" s="129">
        <f t="shared" si="4"/>
        <v>40.050551007877232</v>
      </c>
      <c r="AA35" s="129">
        <f t="shared" si="4"/>
        <v>39.72895085232603</v>
      </c>
      <c r="AB35" s="129">
        <f t="shared" si="4"/>
        <v>39.407350696774827</v>
      </c>
      <c r="AC35" s="129">
        <f t="shared" si="4"/>
        <v>39.085750541223639</v>
      </c>
      <c r="AD35" s="129">
        <f t="shared" si="4"/>
        <v>38.764150385672444</v>
      </c>
      <c r="AE35" s="129">
        <f t="shared" si="4"/>
        <v>38.442550230121249</v>
      </c>
      <c r="AF35" s="129">
        <f t="shared" si="4"/>
        <v>38.120950074570061</v>
      </c>
    </row>
    <row r="36" spans="2:32" hidden="1">
      <c r="B36" s="3"/>
      <c r="C36" s="56"/>
      <c r="D36" s="755"/>
      <c r="E36" s="22" t="s">
        <v>33</v>
      </c>
      <c r="F36" s="24" t="s">
        <v>110</v>
      </c>
      <c r="G36" s="710">
        <f>'Tekniske data'!$X$19</f>
        <v>1.7</v>
      </c>
      <c r="H36" s="129">
        <f t="shared" si="3"/>
        <v>1.6360555904783332</v>
      </c>
      <c r="I36" s="129">
        <f t="shared" si="3"/>
        <v>1.6230603602249896</v>
      </c>
      <c r="J36" s="129">
        <f t="shared" si="3"/>
        <v>1.5615348511383538</v>
      </c>
      <c r="K36" s="129">
        <f t="shared" si="3"/>
        <v>1.5317687620878178</v>
      </c>
      <c r="L36" s="129">
        <f t="shared" si="3"/>
        <v>1.4741112933490004</v>
      </c>
      <c r="M36" s="129">
        <f t="shared" si="3"/>
        <v>1.4164538246101828</v>
      </c>
      <c r="N36" s="129">
        <f t="shared" si="3"/>
        <v>1.3587963558713654</v>
      </c>
      <c r="O36" s="129">
        <f t="shared" si="3"/>
        <v>1.301138887132548</v>
      </c>
      <c r="P36" s="129">
        <f t="shared" si="3"/>
        <v>1.2915388824892289</v>
      </c>
      <c r="Q36" s="129">
        <f t="shared" si="3"/>
        <v>1.2819388778459093</v>
      </c>
      <c r="R36" s="129">
        <f t="shared" si="4"/>
        <v>1.2723388732025902</v>
      </c>
      <c r="S36" s="129">
        <f t="shared" si="4"/>
        <v>1.2627388685592711</v>
      </c>
      <c r="T36" s="129">
        <f t="shared" si="4"/>
        <v>1.2531388639159515</v>
      </c>
      <c r="U36" s="129">
        <f t="shared" si="4"/>
        <v>1.2435388592726326</v>
      </c>
      <c r="V36" s="129">
        <f t="shared" si="4"/>
        <v>1.2339388546293133</v>
      </c>
      <c r="W36" s="129">
        <f t="shared" si="4"/>
        <v>1.2243388499859942</v>
      </c>
      <c r="X36" s="129">
        <f t="shared" si="4"/>
        <v>1.2147388453426751</v>
      </c>
      <c r="Y36" s="129">
        <f t="shared" si="4"/>
        <v>1.2051388406993557</v>
      </c>
      <c r="Z36" s="129">
        <f t="shared" si="4"/>
        <v>1.1955388360560366</v>
      </c>
      <c r="AA36" s="129">
        <f t="shared" si="4"/>
        <v>1.1859388314127173</v>
      </c>
      <c r="AB36" s="129">
        <f t="shared" si="4"/>
        <v>1.1763388267693979</v>
      </c>
      <c r="AC36" s="129">
        <f t="shared" si="4"/>
        <v>1.1667388221260788</v>
      </c>
      <c r="AD36" s="129">
        <f t="shared" si="4"/>
        <v>1.1571388174827595</v>
      </c>
      <c r="AE36" s="129">
        <f t="shared" si="4"/>
        <v>1.1475388128394401</v>
      </c>
      <c r="AF36" s="129">
        <f t="shared" si="4"/>
        <v>1.137938808196121</v>
      </c>
    </row>
    <row r="37" spans="2:32" hidden="1">
      <c r="B37" s="3"/>
      <c r="C37" s="56"/>
      <c r="D37" s="755"/>
      <c r="E37" s="22" t="s">
        <v>34</v>
      </c>
      <c r="F37" s="24" t="s">
        <v>110</v>
      </c>
      <c r="G37" s="710">
        <f>'Tekniske data'!$Y$19</f>
        <v>1</v>
      </c>
      <c r="H37" s="129">
        <f t="shared" si="3"/>
        <v>0.96238564145784311</v>
      </c>
      <c r="I37" s="129">
        <f t="shared" si="3"/>
        <v>0.95474138836764089</v>
      </c>
      <c r="J37" s="129">
        <f t="shared" si="3"/>
        <v>0.91854991243432571</v>
      </c>
      <c r="K37" s="129">
        <f t="shared" si="3"/>
        <v>0.90104044828695162</v>
      </c>
      <c r="L37" s="129">
        <f t="shared" si="3"/>
        <v>0.86712429020529436</v>
      </c>
      <c r="M37" s="129">
        <f t="shared" si="3"/>
        <v>0.83320813212363698</v>
      </c>
      <c r="N37" s="129">
        <f t="shared" si="3"/>
        <v>0.79929197404197971</v>
      </c>
      <c r="O37" s="129">
        <f t="shared" si="3"/>
        <v>0.76537581596032234</v>
      </c>
      <c r="P37" s="129">
        <f t="shared" si="3"/>
        <v>0.75972875440542875</v>
      </c>
      <c r="Q37" s="129">
        <f t="shared" si="3"/>
        <v>0.75408169285053495</v>
      </c>
      <c r="R37" s="129">
        <f t="shared" si="4"/>
        <v>0.74843463129564136</v>
      </c>
      <c r="S37" s="129">
        <f t="shared" si="4"/>
        <v>0.74278756974074767</v>
      </c>
      <c r="T37" s="129">
        <f t="shared" si="4"/>
        <v>0.73714050818585386</v>
      </c>
      <c r="U37" s="129">
        <f t="shared" si="4"/>
        <v>0.73149344663096039</v>
      </c>
      <c r="V37" s="129">
        <f t="shared" si="4"/>
        <v>0.72584638507606669</v>
      </c>
      <c r="W37" s="129">
        <f t="shared" si="4"/>
        <v>0.72019932352117311</v>
      </c>
      <c r="X37" s="129">
        <f t="shared" si="4"/>
        <v>0.71455226196627941</v>
      </c>
      <c r="Y37" s="129">
        <f t="shared" si="4"/>
        <v>0.70890520041138572</v>
      </c>
      <c r="Z37" s="129">
        <f t="shared" si="4"/>
        <v>0.70325813885649213</v>
      </c>
      <c r="AA37" s="129">
        <f t="shared" si="4"/>
        <v>0.69761107730159844</v>
      </c>
      <c r="AB37" s="129">
        <f t="shared" si="4"/>
        <v>0.69196401574670463</v>
      </c>
      <c r="AC37" s="129">
        <f t="shared" si="4"/>
        <v>0.68631695419181105</v>
      </c>
      <c r="AD37" s="129">
        <f t="shared" si="4"/>
        <v>0.68066989263691735</v>
      </c>
      <c r="AE37" s="129">
        <f t="shared" si="4"/>
        <v>0.67502283108202366</v>
      </c>
      <c r="AF37" s="129">
        <f t="shared" si="4"/>
        <v>0.66937576952713007</v>
      </c>
    </row>
    <row r="38" spans="2:32" hidden="1">
      <c r="B38" s="3"/>
      <c r="C38" s="32"/>
      <c r="D38" s="32"/>
      <c r="E38" s="25"/>
      <c r="F38" s="25"/>
      <c r="G38" s="76"/>
      <c r="H38" s="90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</row>
    <row r="39" spans="2:32" hidden="1">
      <c r="B39" s="3"/>
      <c r="C39" s="756" t="s">
        <v>35</v>
      </c>
      <c r="D39" s="31"/>
      <c r="E39" s="41" t="s">
        <v>41</v>
      </c>
      <c r="F39" s="41" t="s">
        <v>42</v>
      </c>
      <c r="G39" s="75"/>
      <c r="H39" s="87">
        <f>HLOOKUP($G$21&amp;"-"&amp;$E$10,'Brændsels- og elpriser'!$E$13:$AG$39,MATCH(H16,'Brændsels- og elpriser'!$D$13:$D$39,0),FALSE)*'Brændsels- og elpriser'!$H$9</f>
        <v>38.6</v>
      </c>
      <c r="I39" s="94">
        <f>HLOOKUP($G$21&amp;"-"&amp;$E$10,'Brændsels- og elpriser'!$E$13:$AG$39,MATCH(I16,'Brændsels- og elpriser'!$D$13:$D$39,0),FALSE)*'Brændsels- og elpriser'!$H$9</f>
        <v>39.200000000000003</v>
      </c>
      <c r="J39" s="94">
        <f>HLOOKUP($G$21&amp;"-"&amp;$E$10,'Brændsels- og elpriser'!$E$13:$AG$39,MATCH(J16,'Brændsels- og elpriser'!$D$13:$D$39,0),FALSE)*'Brændsels- og elpriser'!$H$9</f>
        <v>51.656241947308949</v>
      </c>
      <c r="K39" s="94">
        <f>HLOOKUP($G$21&amp;"-"&amp;$E$10,'Brændsels- og elpriser'!$E$13:$AG$39,MATCH(K16,'Brændsels- og elpriser'!$D$13:$D$39,0),FALSE)*'Brændsels- og elpriser'!$H$9</f>
        <v>64.598429169022893</v>
      </c>
      <c r="L39" s="94">
        <f>HLOOKUP($G$21&amp;"-"&amp;$E$10,'Brændsels- og elpriser'!$E$13:$AG$39,MATCH(L16,'Brændsels- og elpriser'!$D$13:$D$39,0),FALSE)*'Brændsels- og elpriser'!$H$9</f>
        <v>62.348232685682859</v>
      </c>
      <c r="M39" s="94">
        <f>HLOOKUP($G$21&amp;"-"&amp;$E$10,'Brændsels- og elpriser'!$E$13:$AG$39,MATCH(M16,'Brændsels- og elpriser'!$D$13:$D$39,0),FALSE)*'Brændsels- og elpriser'!$H$9</f>
        <v>59.152528516424752</v>
      </c>
      <c r="N39" s="94">
        <f>HLOOKUP($G$21&amp;"-"&amp;$E$10,'Brændsels- og elpriser'!$E$13:$AG$39,MATCH(N16,'Brændsels- og elpriser'!$D$13:$D$39,0),FALSE)*'Brændsels- og elpriser'!$H$9</f>
        <v>62.073806761634856</v>
      </c>
      <c r="O39" s="94">
        <f>HLOOKUP($G$21&amp;"-"&amp;$E$10,'Brændsels- og elpriser'!$E$13:$AG$39,MATCH(O16,'Brændsels- og elpriser'!$D$13:$D$39,0),FALSE)*'Brændsels- og elpriser'!$H$9</f>
        <v>66.04834684010217</v>
      </c>
      <c r="P39" s="94">
        <f>HLOOKUP($G$21&amp;"-"&amp;$E$10,'Brændsels- og elpriser'!$E$13:$AG$39,MATCH(P16,'Brændsels- og elpriser'!$D$13:$D$39,0),FALSE)*'Brændsels- og elpriser'!$H$9</f>
        <v>67.212355308449858</v>
      </c>
      <c r="Q39" s="94">
        <f>HLOOKUP($G$21&amp;"-"&amp;$E$10,'Brændsels- og elpriser'!$E$13:$AG$39,MATCH(Q16,'Brændsels- og elpriser'!$D$13:$D$39,0),FALSE)*'Brændsels- og elpriser'!$H$9</f>
        <v>68.323885142232001</v>
      </c>
      <c r="R39" s="94">
        <f>HLOOKUP($G$21&amp;"-"&amp;$E$10,'Brændsels- og elpriser'!$E$13:$AG$39,MATCH(R16,'Brændsels- og elpriser'!$D$13:$D$39,0),FALSE)*'Brændsels- og elpriser'!$H$9</f>
        <v>69.555685032896761</v>
      </c>
      <c r="S39" s="94">
        <f>HLOOKUP($G$21&amp;"-"&amp;$E$10,'Brændsels- og elpriser'!$E$13:$AG$39,MATCH(S16,'Brændsels- og elpriser'!$D$13:$D$39,0),FALSE)*'Brændsels- og elpriser'!$H$9</f>
        <v>70.735160649571199</v>
      </c>
      <c r="T39" s="94">
        <f>HLOOKUP($G$21&amp;"-"&amp;$E$10,'Brændsels- og elpriser'!$E$13:$AG$39,MATCH(T16,'Brændsels- og elpriser'!$D$13:$D$39,0),FALSE)*'Brændsels- og elpriser'!$H$9</f>
        <v>71.848185065740054</v>
      </c>
      <c r="U39" s="94">
        <f>HLOOKUP($G$21&amp;"-"&amp;$E$10,'Brændsels- og elpriser'!$E$13:$AG$39,MATCH(U16,'Brændsels- og elpriser'!$D$13:$D$39,0),FALSE)*'Brændsels- og elpriser'!$H$9</f>
        <v>72.918711560687044</v>
      </c>
      <c r="V39" s="94">
        <f>HLOOKUP($G$21&amp;"-"&amp;$E$10,'Brændsels- og elpriser'!$E$13:$AG$39,MATCH(V16,'Brændsels- og elpriser'!$D$13:$D$39,0),FALSE)*'Brændsels- og elpriser'!$H$9</f>
        <v>73.915631916477096</v>
      </c>
      <c r="W39" s="94">
        <f>HLOOKUP($G$21&amp;"-"&amp;$E$10,'Brændsels- og elpriser'!$E$13:$AG$39,MATCH(W16,'Brændsels- og elpriser'!$D$13:$D$39,0),FALSE)*'Brændsels- og elpriser'!$H$9</f>
        <v>75.213433116751247</v>
      </c>
      <c r="X39" s="94">
        <f>HLOOKUP($G$21&amp;"-"&amp;$E$10,'Brændsels- og elpriser'!$E$13:$AG$39,MATCH(X16,'Brændsels- og elpriser'!$D$13:$D$39,0),FALSE)*'Brændsels- og elpriser'!$H$9</f>
        <v>76.458627399458351</v>
      </c>
      <c r="Y39" s="94">
        <f>HLOOKUP($G$21&amp;"-"&amp;$E$10,'Brændsels- og elpriser'!$E$13:$AG$39,MATCH(Y16,'Brændsels- og elpriser'!$D$13:$D$39,0),FALSE)*'Brændsels- og elpriser'!$H$9</f>
        <v>77.670791649247803</v>
      </c>
      <c r="Z39" s="94">
        <f>HLOOKUP($G$21&amp;"-"&amp;$E$10,'Brændsels- og elpriser'!$E$13:$AG$39,MATCH(Z16,'Brændsels- og elpriser'!$D$13:$D$39,0),FALSE)*'Brændsels- og elpriser'!$H$9</f>
        <v>78.833623843423609</v>
      </c>
      <c r="AA39" s="94">
        <f>HLOOKUP($G$21&amp;"-"&amp;$E$10,'Brændsels- og elpriser'!$E$13:$AG$39,MATCH(AA16,'Brændsels- og elpriser'!$D$13:$D$39,0),FALSE)*'Brændsels- og elpriser'!$H$9</f>
        <v>79.970464405009153</v>
      </c>
      <c r="AB39" s="94">
        <f>HLOOKUP($G$21&amp;"-"&amp;$E$10,'Brændsels- og elpriser'!$E$13:$AG$39,MATCH(AB16,'Brændsels- og elpriser'!$D$13:$D$39,0),FALSE)*'Brændsels- og elpriser'!$H$9</f>
        <v>81.559013531541424</v>
      </c>
      <c r="AC39" s="94">
        <f>HLOOKUP($G$21&amp;"-"&amp;$E$10,'Brændsels- og elpriser'!$E$13:$AG$39,MATCH(AC16,'Brændsels- og elpriser'!$D$13:$D$39,0),FALSE)*'Brændsels- og elpriser'!$H$9</f>
        <v>82.418628258512612</v>
      </c>
      <c r="AD39" s="94">
        <f>HLOOKUP($G$21&amp;"-"&amp;$E$10,'Brændsels- og elpriser'!$E$13:$AG$39,MATCH(AD16,'Brændsels- og elpriser'!$D$13:$D$39,0),FALSE)*'Brændsels- og elpriser'!$H$9</f>
        <v>83.230901900575191</v>
      </c>
      <c r="AE39" s="94">
        <f>HLOOKUP($G$21&amp;"-"&amp;$E$10,'Brændsels- og elpriser'!$E$13:$AG$39,MATCH(AE16,'Brændsels- og elpriser'!$D$13:$D$39,0),FALSE)*'Brændsels- og elpriser'!$H$9</f>
        <v>84.017496041044708</v>
      </c>
      <c r="AF39" s="94">
        <f>HLOOKUP($G$21&amp;"-"&amp;$E$10,'Brændsels- og elpriser'!$E$13:$AG$39,MATCH(AF16,'Brændsels- og elpriser'!$D$13:$D$39,0),FALSE)*'Brændsels- og elpriser'!$H$9</f>
        <v>84.765483870530616</v>
      </c>
    </row>
    <row r="40" spans="2:32" hidden="1">
      <c r="B40" s="3"/>
      <c r="C40" s="756"/>
      <c r="D40" s="31"/>
      <c r="E40" s="41" t="s">
        <v>61</v>
      </c>
      <c r="F40" s="41" t="s">
        <v>365</v>
      </c>
      <c r="G40" s="75"/>
      <c r="H40" s="91">
        <f>VLOOKUP($G$21,'Tilskud og afgifter'!$C$11:$AD$51,MATCH(H16,'Tilskud og afgifter'!$C$11:$AD$11,0),FALSE)/1.2</f>
        <v>56.461089379278555</v>
      </c>
      <c r="I40" s="93">
        <f>VLOOKUP($G$21,'Tilskud og afgifter'!$C$11:$AD$51,MATCH(I16,'Tilskud og afgifter'!$C$11:$AD$11,0),FALSE)/1.2</f>
        <v>56.461089379278555</v>
      </c>
      <c r="J40" s="93">
        <f>VLOOKUP($G$21,'Tilskud og afgifter'!$C$11:$AD$51,MATCH(J16,'Tilskud og afgifter'!$C$11:$AD$11,0),FALSE)/1.2</f>
        <v>56.461089379278555</v>
      </c>
      <c r="K40" s="93">
        <f>VLOOKUP($G$21,'Tilskud og afgifter'!$C$11:$AD$51,MATCH(K16,'Tilskud og afgifter'!$C$11:$AD$11,0),FALSE)/1.2</f>
        <v>56.461089379278555</v>
      </c>
      <c r="L40" s="93">
        <f>VLOOKUP($G$21,'Tilskud og afgifter'!$C$11:$AD$51,MATCH(L16,'Tilskud og afgifter'!$C$11:$AD$11,0),FALSE)/1.2</f>
        <v>56.461089379278555</v>
      </c>
      <c r="M40" s="93">
        <f>VLOOKUP($G$21,'Tilskud og afgifter'!$C$11:$AD$51,MATCH(M16,'Tilskud og afgifter'!$C$11:$AD$11,0),FALSE)/1.2</f>
        <v>56.461089379278555</v>
      </c>
      <c r="N40" s="93">
        <f>VLOOKUP($G$21,'Tilskud og afgifter'!$C$11:$AD$51,MATCH(N16,'Tilskud og afgifter'!$C$11:$AD$11,0),FALSE)/1.2</f>
        <v>56.461089379278555</v>
      </c>
      <c r="O40" s="93">
        <f>VLOOKUP($G$21,'Tilskud og afgifter'!$C$11:$AD$51,MATCH(O16,'Tilskud og afgifter'!$C$11:$AD$11,0),FALSE)/1.2</f>
        <v>56.461089379278555</v>
      </c>
      <c r="P40" s="93">
        <f>VLOOKUP($G$21,'Tilskud og afgifter'!$C$11:$AD$51,MATCH(P16,'Tilskud og afgifter'!$C$11:$AD$11,0),FALSE)/1.2</f>
        <v>56.461089379278555</v>
      </c>
      <c r="Q40" s="93">
        <f>VLOOKUP($G$21,'Tilskud og afgifter'!$C$11:$AD$51,MATCH(Q16,'Tilskud og afgifter'!$C$11:$AD$11,0),FALSE)/1.2</f>
        <v>56.461089379278555</v>
      </c>
      <c r="R40" s="93">
        <f>VLOOKUP($G$21,'Tilskud og afgifter'!$C$11:$AD$51,MATCH(R16,'Tilskud og afgifter'!$C$11:$AD$11,0),FALSE)/1.2</f>
        <v>56.461089379278555</v>
      </c>
      <c r="S40" s="93">
        <f>VLOOKUP($G$21,'Tilskud og afgifter'!$C$11:$AD$51,MATCH(S16,'Tilskud og afgifter'!$C$11:$AD$11,0),FALSE)/1.2</f>
        <v>56.461089379278555</v>
      </c>
      <c r="T40" s="93">
        <f>VLOOKUP($G$21,'Tilskud og afgifter'!$C$11:$AD$51,MATCH(T16,'Tilskud og afgifter'!$C$11:$AD$11,0),FALSE)/1.2</f>
        <v>56.461089379278555</v>
      </c>
      <c r="U40" s="93">
        <f>VLOOKUP($G$21,'Tilskud og afgifter'!$C$11:$AD$51,MATCH(U16,'Tilskud og afgifter'!$C$11:$AD$11,0),FALSE)/1.2</f>
        <v>56.461089379278555</v>
      </c>
      <c r="V40" s="93">
        <f>VLOOKUP($G$21,'Tilskud og afgifter'!$C$11:$AD$51,MATCH(V16,'Tilskud og afgifter'!$C$11:$AD$11,0),FALSE)/1.2</f>
        <v>56.461089379278555</v>
      </c>
      <c r="W40" s="93">
        <f>VLOOKUP($G$21,'Tilskud og afgifter'!$C$11:$AD$51,MATCH(W16,'Tilskud og afgifter'!$C$11:$AD$11,0),FALSE)/1.2</f>
        <v>56.461089379278555</v>
      </c>
      <c r="X40" s="93">
        <f>VLOOKUP($G$21,'Tilskud og afgifter'!$C$11:$AD$51,MATCH(X16,'Tilskud og afgifter'!$C$11:$AD$11,0),FALSE)/1.2</f>
        <v>56.461089379278555</v>
      </c>
      <c r="Y40" s="93">
        <f>VLOOKUP($G$21,'Tilskud og afgifter'!$C$11:$AD$51,MATCH(Y16,'Tilskud og afgifter'!$C$11:$AD$11,0),FALSE)/1.2</f>
        <v>56.461089379278555</v>
      </c>
      <c r="Z40" s="93">
        <f>VLOOKUP($G$21,'Tilskud og afgifter'!$C$11:$AD$51,MATCH(Z16,'Tilskud og afgifter'!$C$11:$AD$11,0),FALSE)/1.2</f>
        <v>56.461089379278555</v>
      </c>
      <c r="AA40" s="93">
        <f>VLOOKUP($G$21,'Tilskud og afgifter'!$C$11:$AD$51,MATCH(AA16,'Tilskud og afgifter'!$C$11:$AD$11,0),FALSE)/1.2</f>
        <v>56.461089379278555</v>
      </c>
      <c r="AB40" s="93">
        <f>VLOOKUP($G$21,'Tilskud og afgifter'!$C$11:$AD$51,MATCH(AB16,'Tilskud og afgifter'!$C$11:$AD$11,0),FALSE)/1.2</f>
        <v>56.461089379278555</v>
      </c>
      <c r="AC40" s="93">
        <f>VLOOKUP($G$21,'Tilskud og afgifter'!$C$11:$AD$51,MATCH(AC16,'Tilskud og afgifter'!$C$11:$AD$11,0),FALSE)/1.2</f>
        <v>56.461089379278555</v>
      </c>
      <c r="AD40" s="93">
        <f>VLOOKUP($G$21,'Tilskud og afgifter'!$C$11:$AD$51,MATCH(AD16,'Tilskud og afgifter'!$C$11:$AD$11,0),FALSE)/1.2</f>
        <v>56.461089379278555</v>
      </c>
      <c r="AE40" s="93">
        <f>VLOOKUP($G$21,'Tilskud og afgifter'!$C$11:$AD$51,MATCH(AE16,'Tilskud og afgifter'!$C$11:$AD$11,0),FALSE)/1.2</f>
        <v>56.461089379278555</v>
      </c>
      <c r="AF40" s="93">
        <f>VLOOKUP($G$21,'Tilskud og afgifter'!$C$11:$AD$51,MATCH(AF16,'Tilskud og afgifter'!$C$11:$AD$11,0),FALSE)/1.2</f>
        <v>56.461089379278555</v>
      </c>
    </row>
    <row r="41" spans="2:32" hidden="1">
      <c r="B41" s="3"/>
      <c r="C41" s="756"/>
      <c r="D41" s="757" t="s">
        <v>140</v>
      </c>
      <c r="E41" s="41" t="s">
        <v>258</v>
      </c>
      <c r="F41" s="41" t="s">
        <v>40</v>
      </c>
      <c r="G41" s="75"/>
      <c r="H41" s="95">
        <f>HLOOKUP($E$41&amp;"-"&amp;$E$10,'CO2-pris'!$D$12:$H$39,MATCH(H16,'CO2-pris'!$D$12:$D$39,0),FALSE)*'CO2-pris'!$F$9</f>
        <v>56.852071005917153</v>
      </c>
      <c r="I41" s="95">
        <f>HLOOKUP($E$41&amp;"-"&amp;$E$10,'CO2-pris'!$D$12:$H$39,MATCH(I16,'CO2-pris'!$D$12:$D$39,0),FALSE)*'CO2-pris'!$F$9</f>
        <v>42</v>
      </c>
      <c r="J41" s="95">
        <f>HLOOKUP($E$41&amp;"-"&amp;$E$10,'CO2-pris'!$D$12:$H$39,MATCH(J16,'CO2-pris'!$D$12:$D$39,0),FALSE)*'CO2-pris'!$F$9</f>
        <v>115.71673838405506</v>
      </c>
      <c r="K41" s="95">
        <f>HLOOKUP($E$41&amp;"-"&amp;$E$10,'CO2-pris'!$D$12:$H$39,MATCH(K16,'CO2-pris'!$D$12:$D$39,0),FALSE)*'CO2-pris'!$F$9</f>
        <v>195.74638834999999</v>
      </c>
      <c r="L41" s="95">
        <f>HLOOKUP($E$41&amp;"-"&amp;$E$10,'CO2-pris'!$D$12:$H$39,MATCH(L16,'CO2-pris'!$D$12:$D$39,0),FALSE)*'CO2-pris'!$F$9</f>
        <v>214.42575100000002</v>
      </c>
      <c r="M41" s="95">
        <f>HLOOKUP($E$41&amp;"-"&amp;$E$10,'CO2-pris'!$D$12:$H$39,MATCH(M16,'CO2-pris'!$D$12:$D$39,0),FALSE)*'CO2-pris'!$F$9</f>
        <v>220.80004550000001</v>
      </c>
      <c r="N41" s="95">
        <f>HLOOKUP($E$41&amp;"-"&amp;$E$10,'CO2-pris'!$D$12:$H$39,MATCH(N16,'CO2-pris'!$D$12:$D$39,0),FALSE)*'CO2-pris'!$F$9</f>
        <v>227.36394250000001</v>
      </c>
      <c r="O41" s="95">
        <f>HLOOKUP($E$41&amp;"-"&amp;$E$10,'CO2-pris'!$D$12:$H$39,MATCH(O16,'CO2-pris'!$D$12:$D$39,0),FALSE)*'CO2-pris'!$F$9</f>
        <v>234.12288050000001</v>
      </c>
      <c r="P41" s="95">
        <f>HLOOKUP($E$41&amp;"-"&amp;$E$10,'CO2-pris'!$D$12:$H$39,MATCH(P16,'CO2-pris'!$D$12:$D$39,0),FALSE)*'CO2-pris'!$F$9</f>
        <v>241.08274500000002</v>
      </c>
      <c r="Q41" s="95">
        <f>HLOOKUP($E$41&amp;"-"&amp;$E$10,'CO2-pris'!$D$12:$H$39,MATCH(Q16,'CO2-pris'!$D$12:$D$39,0),FALSE)*'CO2-pris'!$F$9</f>
        <v>248.24957050000003</v>
      </c>
      <c r="R41" s="95">
        <f>HLOOKUP($E$41&amp;"-"&amp;$E$10,'CO2-pris'!$D$12:$H$39,MATCH(R16,'CO2-pris'!$D$12:$D$39,0),FALSE)*'CO2-pris'!$F$9</f>
        <v>255.6293915</v>
      </c>
      <c r="S41" s="95">
        <f>HLOOKUP($E$41&amp;"-"&amp;$E$10,'CO2-pris'!$D$12:$H$39,MATCH(S16,'CO2-pris'!$D$12:$D$39,0),FALSE)*'CO2-pris'!$F$9</f>
        <v>263.22861500000005</v>
      </c>
      <c r="T41" s="95">
        <f>HLOOKUP($E$41&amp;"-"&amp;$E$10,'CO2-pris'!$D$12:$H$39,MATCH(T16,'CO2-pris'!$D$12:$D$39,0),FALSE)*'CO2-pris'!$F$9</f>
        <v>271.05372249999999</v>
      </c>
      <c r="U41" s="95">
        <f>HLOOKUP($E$41&amp;"-"&amp;$E$10,'CO2-pris'!$D$12:$H$39,MATCH(U16,'CO2-pris'!$D$12:$D$39,0),FALSE)*'CO2-pris'!$F$9</f>
        <v>279.11149349999999</v>
      </c>
      <c r="V41" s="95">
        <f>HLOOKUP($E$41&amp;"-"&amp;$E$10,'CO2-pris'!$D$12:$H$39,MATCH(V16,'CO2-pris'!$D$12:$D$39,0),FALSE)*'CO2-pris'!$F$9</f>
        <v>287.40878200000003</v>
      </c>
      <c r="W41" s="95">
        <f>HLOOKUP($E$41&amp;"-"&amp;$E$10,'CO2-pris'!$D$12:$H$39,MATCH(W16,'CO2-pris'!$D$12:$D$39,0),FALSE)*'CO2-pris'!$F$9</f>
        <v>295.95274000000001</v>
      </c>
      <c r="X41" s="95">
        <f>HLOOKUP($E$41&amp;"-"&amp;$E$10,'CO2-pris'!$D$12:$H$39,MATCH(X16,'CO2-pris'!$D$12:$D$39,0),FALSE)*'CO2-pris'!$F$9</f>
        <v>304.75066849999996</v>
      </c>
      <c r="Y41" s="95">
        <f>HLOOKUP($E$41&amp;"-"&amp;$E$10,'CO2-pris'!$D$12:$H$39,MATCH(Y16,'CO2-pris'!$D$12:$D$39,0),FALSE)*'CO2-pris'!$F$9</f>
        <v>313.81016649999998</v>
      </c>
      <c r="Z41" s="95">
        <f>HLOOKUP($E$41&amp;"-"&amp;$E$10,'CO2-pris'!$D$12:$H$39,MATCH(Z16,'CO2-pris'!$D$12:$D$39,0),FALSE)*'CO2-pris'!$F$9</f>
        <v>323.13898200000006</v>
      </c>
      <c r="AA41" s="95">
        <f>HLOOKUP($E$41&amp;"-"&amp;$E$10,'CO2-pris'!$D$12:$H$39,MATCH(AA16,'CO2-pris'!$D$12:$D$39,0),FALSE)*'CO2-pris'!$F$9</f>
        <v>332.74508650000001</v>
      </c>
      <c r="AB41" s="95">
        <f>HLOOKUP($E$41&amp;"-"&amp;$E$10,'CO2-pris'!$D$12:$H$39,MATCH(AB16,'CO2-pris'!$D$12:$D$39,0),FALSE)*'CO2-pris'!$F$9</f>
        <v>342.63674950000001</v>
      </c>
      <c r="AC41" s="95">
        <f>HLOOKUP($E$41&amp;"-"&amp;$E$10,'CO2-pris'!$D$12:$H$39,MATCH(AC16,'CO2-pris'!$D$12:$D$39,0),FALSE)*'CO2-pris'!$F$9</f>
        <v>352.82246399999997</v>
      </c>
      <c r="AD41" s="95">
        <f>HLOOKUP($E$41&amp;"-"&amp;$E$10,'CO2-pris'!$D$12:$H$39,MATCH(AD16,'CO2-pris'!$D$12:$D$39,0),FALSE)*'CO2-pris'!$F$9</f>
        <v>363.31102099999998</v>
      </c>
      <c r="AE41" s="95">
        <f>HLOOKUP($E$41&amp;"-"&amp;$E$10,'CO2-pris'!$D$12:$H$39,MATCH(AE16,'CO2-pris'!$D$12:$D$39,0),FALSE)*'CO2-pris'!$F$9</f>
        <v>374.11136049999999</v>
      </c>
      <c r="AF41" s="95">
        <f>HLOOKUP($E$41&amp;"-"&amp;$E$10,'CO2-pris'!$D$12:$H$39,MATCH(AF16,'CO2-pris'!$D$12:$D$39,0),FALSE)*'CO2-pris'!$F$9</f>
        <v>385.23279500000001</v>
      </c>
    </row>
    <row r="42" spans="2:32" hidden="1">
      <c r="B42" s="3"/>
      <c r="C42" s="756"/>
      <c r="D42" s="757"/>
      <c r="E42" s="41" t="s">
        <v>43</v>
      </c>
      <c r="F42" s="41" t="s">
        <v>44</v>
      </c>
      <c r="G42" s="75"/>
      <c r="H42" s="91">
        <f>H41*H35/1000</f>
        <v>3.1159404780833149</v>
      </c>
      <c r="I42" s="93">
        <f t="shared" ref="I42:AF42" si="5">I41*I35/1000</f>
        <v>2.2836459268365608</v>
      </c>
      <c r="J42" s="93">
        <f t="shared" si="5"/>
        <v>6.0533066148665009</v>
      </c>
      <c r="K42" s="93">
        <f t="shared" si="5"/>
        <v>10.044579799362365</v>
      </c>
      <c r="L42" s="93">
        <f t="shared" si="5"/>
        <v>10.588928607987015</v>
      </c>
      <c r="M42" s="93">
        <f t="shared" si="5"/>
        <v>10.477227808906344</v>
      </c>
      <c r="N42" s="93">
        <f t="shared" si="5"/>
        <v>10.349533433605815</v>
      </c>
      <c r="O42" s="93">
        <f t="shared" si="5"/>
        <v>10.204983870232223</v>
      </c>
      <c r="P42" s="93">
        <f t="shared" si="5"/>
        <v>10.430819258668647</v>
      </c>
      <c r="Q42" s="93">
        <f t="shared" si="5"/>
        <v>10.661065990388717</v>
      </c>
      <c r="R42" s="93">
        <f t="shared" si="5"/>
        <v>10.895781599942223</v>
      </c>
      <c r="S42" s="93">
        <f t="shared" si="5"/>
        <v>11.135031616497056</v>
      </c>
      <c r="T42" s="93">
        <f t="shared" si="5"/>
        <v>11.378876454773627</v>
      </c>
      <c r="U42" s="93">
        <f t="shared" si="5"/>
        <v>11.627380605935171</v>
      </c>
      <c r="V42" s="93">
        <f t="shared" si="5"/>
        <v>11.880602919594782</v>
      </c>
      <c r="W42" s="93">
        <f t="shared" si="5"/>
        <v>12.138605650950435</v>
      </c>
      <c r="X42" s="93">
        <f t="shared" si="5"/>
        <v>12.401447918231794</v>
      </c>
      <c r="Y42" s="93">
        <f t="shared" si="5"/>
        <v>12.669191478558639</v>
      </c>
      <c r="Z42" s="93">
        <f t="shared" si="5"/>
        <v>12.941894281224524</v>
      </c>
      <c r="AA42" s="93">
        <f t="shared" si="5"/>
        <v>13.219613187911474</v>
      </c>
      <c r="AB42" s="93">
        <f t="shared" si="5"/>
        <v>13.502406549149487</v>
      </c>
      <c r="AC42" s="93">
        <f t="shared" si="5"/>
        <v>13.790330813243855</v>
      </c>
      <c r="AD42" s="93">
        <f t="shared" si="5"/>
        <v>14.083443054816199</v>
      </c>
      <c r="AE42" s="93">
        <f t="shared" si="5"/>
        <v>14.381794767680249</v>
      </c>
      <c r="AF42" s="93">
        <f t="shared" si="5"/>
        <v>14.685440145282083</v>
      </c>
    </row>
    <row r="43" spans="2:32" ht="0.75" hidden="1" customHeight="1">
      <c r="B43" s="3"/>
      <c r="C43" s="756"/>
      <c r="D43" s="757"/>
      <c r="E43" s="41" t="s">
        <v>187</v>
      </c>
      <c r="F43" s="41" t="s">
        <v>44</v>
      </c>
      <c r="G43" s="75"/>
      <c r="H43" s="132">
        <f>H36*H41*L8/1000000</f>
        <v>2.2323155663880462E-3</v>
      </c>
      <c r="I43" s="148">
        <f>H43</f>
        <v>2.2323155663880462E-3</v>
      </c>
      <c r="J43" s="148">
        <f t="shared" ref="J43:Y45" si="6">I43</f>
        <v>2.2323155663880462E-3</v>
      </c>
      <c r="K43" s="148">
        <f t="shared" si="6"/>
        <v>2.2323155663880462E-3</v>
      </c>
      <c r="L43" s="148">
        <f t="shared" si="6"/>
        <v>2.2323155663880462E-3</v>
      </c>
      <c r="M43" s="148">
        <f t="shared" si="6"/>
        <v>2.2323155663880462E-3</v>
      </c>
      <c r="N43" s="148">
        <f t="shared" si="6"/>
        <v>2.2323155663880462E-3</v>
      </c>
      <c r="O43" s="148">
        <f t="shared" si="6"/>
        <v>2.2323155663880462E-3</v>
      </c>
      <c r="P43" s="148">
        <f t="shared" si="6"/>
        <v>2.2323155663880462E-3</v>
      </c>
      <c r="Q43" s="148">
        <f t="shared" si="6"/>
        <v>2.2323155663880462E-3</v>
      </c>
      <c r="R43" s="148">
        <f t="shared" si="6"/>
        <v>2.2323155663880462E-3</v>
      </c>
      <c r="S43" s="148">
        <f t="shared" si="6"/>
        <v>2.2323155663880462E-3</v>
      </c>
      <c r="T43" s="148">
        <f t="shared" si="6"/>
        <v>2.2323155663880462E-3</v>
      </c>
      <c r="U43" s="148">
        <f t="shared" si="6"/>
        <v>2.2323155663880462E-3</v>
      </c>
      <c r="V43" s="148">
        <f t="shared" si="6"/>
        <v>2.2323155663880462E-3</v>
      </c>
      <c r="W43" s="148">
        <f t="shared" si="6"/>
        <v>2.2323155663880462E-3</v>
      </c>
      <c r="X43" s="148">
        <f t="shared" si="6"/>
        <v>2.2323155663880462E-3</v>
      </c>
      <c r="Y43" s="148">
        <f t="shared" si="6"/>
        <v>2.2323155663880462E-3</v>
      </c>
      <c r="Z43" s="148">
        <f t="shared" ref="Z43:AF45" si="7">Y43</f>
        <v>2.2323155663880462E-3</v>
      </c>
      <c r="AA43" s="148">
        <f t="shared" si="7"/>
        <v>2.2323155663880462E-3</v>
      </c>
      <c r="AB43" s="148">
        <f t="shared" si="7"/>
        <v>2.2323155663880462E-3</v>
      </c>
      <c r="AC43" s="148">
        <f t="shared" si="7"/>
        <v>2.2323155663880462E-3</v>
      </c>
      <c r="AD43" s="148">
        <f t="shared" si="7"/>
        <v>2.2323155663880462E-3</v>
      </c>
      <c r="AE43" s="148">
        <f t="shared" si="7"/>
        <v>2.2323155663880462E-3</v>
      </c>
      <c r="AF43" s="148">
        <f t="shared" si="7"/>
        <v>2.2323155663880462E-3</v>
      </c>
    </row>
    <row r="44" spans="2:32" hidden="1">
      <c r="B44" s="3"/>
      <c r="C44" s="756"/>
      <c r="D44" s="757"/>
      <c r="E44" s="41" t="s">
        <v>143</v>
      </c>
      <c r="F44" s="41" t="s">
        <v>44</v>
      </c>
      <c r="G44" s="75"/>
      <c r="H44" s="135">
        <f>H37/1000000*H41*M8</f>
        <v>1.6304657813324453E-2</v>
      </c>
      <c r="I44" s="93">
        <f>H44</f>
        <v>1.6304657813324453E-2</v>
      </c>
      <c r="J44" s="93">
        <f t="shared" si="6"/>
        <v>1.6304657813324453E-2</v>
      </c>
      <c r="K44" s="93">
        <f t="shared" si="6"/>
        <v>1.6304657813324453E-2</v>
      </c>
      <c r="L44" s="93">
        <f t="shared" si="6"/>
        <v>1.6304657813324453E-2</v>
      </c>
      <c r="M44" s="93">
        <f t="shared" si="6"/>
        <v>1.6304657813324453E-2</v>
      </c>
      <c r="N44" s="93">
        <f t="shared" si="6"/>
        <v>1.6304657813324453E-2</v>
      </c>
      <c r="O44" s="93">
        <f t="shared" si="6"/>
        <v>1.6304657813324453E-2</v>
      </c>
      <c r="P44" s="93">
        <f t="shared" si="6"/>
        <v>1.6304657813324453E-2</v>
      </c>
      <c r="Q44" s="93">
        <f t="shared" si="6"/>
        <v>1.6304657813324453E-2</v>
      </c>
      <c r="R44" s="93">
        <f t="shared" si="6"/>
        <v>1.6304657813324453E-2</v>
      </c>
      <c r="S44" s="93">
        <f t="shared" si="6"/>
        <v>1.6304657813324453E-2</v>
      </c>
      <c r="T44" s="93">
        <f t="shared" si="6"/>
        <v>1.6304657813324453E-2</v>
      </c>
      <c r="U44" s="93">
        <f t="shared" si="6"/>
        <v>1.6304657813324453E-2</v>
      </c>
      <c r="V44" s="93">
        <f t="shared" si="6"/>
        <v>1.6304657813324453E-2</v>
      </c>
      <c r="W44" s="93">
        <f t="shared" si="6"/>
        <v>1.6304657813324453E-2</v>
      </c>
      <c r="X44" s="93">
        <f t="shared" si="6"/>
        <v>1.6304657813324453E-2</v>
      </c>
      <c r="Y44" s="93">
        <f t="shared" si="6"/>
        <v>1.6304657813324453E-2</v>
      </c>
      <c r="Z44" s="93">
        <f t="shared" si="7"/>
        <v>1.6304657813324453E-2</v>
      </c>
      <c r="AA44" s="93">
        <f t="shared" si="7"/>
        <v>1.6304657813324453E-2</v>
      </c>
      <c r="AB44" s="93">
        <f t="shared" si="7"/>
        <v>1.6304657813324453E-2</v>
      </c>
      <c r="AC44" s="93">
        <f t="shared" si="7"/>
        <v>1.6304657813324453E-2</v>
      </c>
      <c r="AD44" s="93">
        <f t="shared" si="7"/>
        <v>1.6304657813324453E-2</v>
      </c>
      <c r="AE44" s="93">
        <f t="shared" si="7"/>
        <v>1.6304657813324453E-2</v>
      </c>
      <c r="AF44" s="93">
        <f t="shared" si="7"/>
        <v>1.6304657813324453E-2</v>
      </c>
    </row>
    <row r="45" spans="2:32" hidden="1">
      <c r="B45" s="3"/>
      <c r="C45" s="756"/>
      <c r="D45" s="757"/>
      <c r="E45" s="41" t="s">
        <v>106</v>
      </c>
      <c r="F45" s="41" t="s">
        <v>141</v>
      </c>
      <c r="G45" s="75"/>
      <c r="H45" s="91">
        <f>HLOOKUP(E45,'ENS fremskrivningsdata'!$M$11:$O$15,2,FALSE)</f>
        <v>19.823225972697561</v>
      </c>
      <c r="I45" s="53">
        <f>H45</f>
        <v>19.823225972697561</v>
      </c>
      <c r="J45" s="53">
        <f t="shared" si="6"/>
        <v>19.823225972697561</v>
      </c>
      <c r="K45" s="53">
        <f t="shared" si="6"/>
        <v>19.823225972697561</v>
      </c>
      <c r="L45" s="53">
        <f t="shared" si="6"/>
        <v>19.823225972697561</v>
      </c>
      <c r="M45" s="53">
        <f t="shared" si="6"/>
        <v>19.823225972697561</v>
      </c>
      <c r="N45" s="53">
        <f t="shared" si="6"/>
        <v>19.823225972697561</v>
      </c>
      <c r="O45" s="53">
        <f t="shared" si="6"/>
        <v>19.823225972697561</v>
      </c>
      <c r="P45" s="53">
        <f t="shared" si="6"/>
        <v>19.823225972697561</v>
      </c>
      <c r="Q45" s="53">
        <f t="shared" si="6"/>
        <v>19.823225972697561</v>
      </c>
      <c r="R45" s="53">
        <f t="shared" si="6"/>
        <v>19.823225972697561</v>
      </c>
      <c r="S45" s="53">
        <f t="shared" si="6"/>
        <v>19.823225972697561</v>
      </c>
      <c r="T45" s="53">
        <f t="shared" si="6"/>
        <v>19.823225972697561</v>
      </c>
      <c r="U45" s="53">
        <f t="shared" si="6"/>
        <v>19.823225972697561</v>
      </c>
      <c r="V45" s="53">
        <f t="shared" si="6"/>
        <v>19.823225972697561</v>
      </c>
      <c r="W45" s="53">
        <f t="shared" si="6"/>
        <v>19.823225972697561</v>
      </c>
      <c r="X45" s="53">
        <f t="shared" si="6"/>
        <v>19.823225972697561</v>
      </c>
      <c r="Y45" s="53">
        <f t="shared" si="6"/>
        <v>19.823225972697561</v>
      </c>
      <c r="Z45" s="53">
        <f t="shared" si="7"/>
        <v>19.823225972697561</v>
      </c>
      <c r="AA45" s="53">
        <f t="shared" si="7"/>
        <v>19.823225972697561</v>
      </c>
      <c r="AB45" s="53">
        <f t="shared" si="7"/>
        <v>19.823225972697561</v>
      </c>
      <c r="AC45" s="53">
        <f t="shared" si="7"/>
        <v>19.823225972697561</v>
      </c>
      <c r="AD45" s="53">
        <f t="shared" si="7"/>
        <v>19.823225972697561</v>
      </c>
      <c r="AE45" s="53">
        <f t="shared" si="7"/>
        <v>19.823225972697561</v>
      </c>
      <c r="AF45" s="53">
        <f t="shared" si="7"/>
        <v>19.823225972697561</v>
      </c>
    </row>
    <row r="46" spans="2:32" hidden="1">
      <c r="B46" s="3"/>
      <c r="C46" s="756"/>
      <c r="D46" s="757"/>
      <c r="E46" s="41" t="s">
        <v>186</v>
      </c>
      <c r="F46" s="41" t="s">
        <v>44</v>
      </c>
      <c r="G46" s="75"/>
      <c r="H46" s="135">
        <f>H45*H32/1000</f>
        <v>8.2033628587042783E-3</v>
      </c>
      <c r="I46" s="93">
        <f t="shared" ref="I46:AF46" si="8">I45*I32/1000</f>
        <v>8.138203343452461E-3</v>
      </c>
      <c r="J46" s="93">
        <f t="shared" si="8"/>
        <v>7.8297076669964927E-3</v>
      </c>
      <c r="K46" s="93">
        <f t="shared" si="8"/>
        <v>7.6804572192811695E-3</v>
      </c>
      <c r="L46" s="93">
        <f t="shared" si="8"/>
        <v>7.3913563229964464E-3</v>
      </c>
      <c r="M46" s="93">
        <f t="shared" si="8"/>
        <v>7.1022554267117233E-3</v>
      </c>
      <c r="N46" s="93">
        <f t="shared" si="8"/>
        <v>6.813154530427001E-3</v>
      </c>
      <c r="O46" s="93">
        <f t="shared" si="8"/>
        <v>6.5240536341422779E-3</v>
      </c>
      <c r="P46" s="93">
        <f t="shared" si="8"/>
        <v>6.4759181539099904E-3</v>
      </c>
      <c r="Q46" s="93">
        <f t="shared" si="8"/>
        <v>6.4277826736777021E-3</v>
      </c>
      <c r="R46" s="93">
        <f t="shared" si="8"/>
        <v>6.3796471934454146E-3</v>
      </c>
      <c r="S46" s="93">
        <f t="shared" si="8"/>
        <v>6.3315117132131263E-3</v>
      </c>
      <c r="T46" s="93">
        <f t="shared" si="8"/>
        <v>6.2833762329808371E-3</v>
      </c>
      <c r="U46" s="93">
        <f t="shared" si="8"/>
        <v>6.2352407527485514E-3</v>
      </c>
      <c r="V46" s="93">
        <f t="shared" si="8"/>
        <v>6.1871052725162639E-3</v>
      </c>
      <c r="W46" s="93">
        <f t="shared" si="8"/>
        <v>6.1389697922839765E-3</v>
      </c>
      <c r="X46" s="93">
        <f t="shared" si="8"/>
        <v>6.0908343120516881E-3</v>
      </c>
      <c r="Y46" s="93">
        <f t="shared" si="8"/>
        <v>6.0426988318194007E-3</v>
      </c>
      <c r="Z46" s="93">
        <f t="shared" si="8"/>
        <v>5.9945633515871132E-3</v>
      </c>
      <c r="AA46" s="93">
        <f t="shared" si="8"/>
        <v>5.9464278713548258E-3</v>
      </c>
      <c r="AB46" s="93">
        <f t="shared" si="8"/>
        <v>5.8982923911225374E-3</v>
      </c>
      <c r="AC46" s="93">
        <f t="shared" si="8"/>
        <v>5.8501569108902508E-3</v>
      </c>
      <c r="AD46" s="93">
        <f t="shared" si="8"/>
        <v>5.8020214306579625E-3</v>
      </c>
      <c r="AE46" s="93">
        <f t="shared" si="8"/>
        <v>5.7538859504256742E-3</v>
      </c>
      <c r="AF46" s="93">
        <f t="shared" si="8"/>
        <v>5.7057504701933876E-3</v>
      </c>
    </row>
    <row r="47" spans="2:32" hidden="1">
      <c r="B47" s="3"/>
      <c r="C47" s="756"/>
      <c r="D47" s="757"/>
      <c r="E47" s="41" t="s">
        <v>107</v>
      </c>
      <c r="F47" s="41" t="s">
        <v>141</v>
      </c>
      <c r="G47" s="75"/>
      <c r="H47" s="91">
        <f>HLOOKUP(E47,'ENS fremskrivningsdata'!$M$11:$O$15,2,FALSE)</f>
        <v>14.815253095384495</v>
      </c>
      <c r="I47" s="53">
        <f>H47</f>
        <v>14.815253095384495</v>
      </c>
      <c r="J47" s="53">
        <f t="shared" ref="J47:AF47" si="9">I47</f>
        <v>14.815253095384495</v>
      </c>
      <c r="K47" s="53">
        <f t="shared" si="9"/>
        <v>14.815253095384495</v>
      </c>
      <c r="L47" s="53">
        <f t="shared" si="9"/>
        <v>14.815253095384495</v>
      </c>
      <c r="M47" s="53">
        <f t="shared" si="9"/>
        <v>14.815253095384495</v>
      </c>
      <c r="N47" s="53">
        <f t="shared" si="9"/>
        <v>14.815253095384495</v>
      </c>
      <c r="O47" s="53">
        <f t="shared" si="9"/>
        <v>14.815253095384495</v>
      </c>
      <c r="P47" s="53">
        <f t="shared" si="9"/>
        <v>14.815253095384495</v>
      </c>
      <c r="Q47" s="53">
        <f t="shared" si="9"/>
        <v>14.815253095384495</v>
      </c>
      <c r="R47" s="53">
        <f t="shared" si="9"/>
        <v>14.815253095384495</v>
      </c>
      <c r="S47" s="53">
        <f t="shared" si="9"/>
        <v>14.815253095384495</v>
      </c>
      <c r="T47" s="53">
        <f t="shared" si="9"/>
        <v>14.815253095384495</v>
      </c>
      <c r="U47" s="53">
        <f t="shared" si="9"/>
        <v>14.815253095384495</v>
      </c>
      <c r="V47" s="53">
        <f t="shared" si="9"/>
        <v>14.815253095384495</v>
      </c>
      <c r="W47" s="53">
        <f t="shared" si="9"/>
        <v>14.815253095384495</v>
      </c>
      <c r="X47" s="53">
        <f t="shared" si="9"/>
        <v>14.815253095384495</v>
      </c>
      <c r="Y47" s="53">
        <f t="shared" si="9"/>
        <v>14.815253095384495</v>
      </c>
      <c r="Z47" s="53">
        <f t="shared" si="9"/>
        <v>14.815253095384495</v>
      </c>
      <c r="AA47" s="53">
        <f t="shared" si="9"/>
        <v>14.815253095384495</v>
      </c>
      <c r="AB47" s="53">
        <f t="shared" si="9"/>
        <v>14.815253095384495</v>
      </c>
      <c r="AC47" s="53">
        <f t="shared" si="9"/>
        <v>14.815253095384495</v>
      </c>
      <c r="AD47" s="53">
        <f t="shared" si="9"/>
        <v>14.815253095384495</v>
      </c>
      <c r="AE47" s="53">
        <f t="shared" si="9"/>
        <v>14.815253095384495</v>
      </c>
      <c r="AF47" s="53">
        <f t="shared" si="9"/>
        <v>14.815253095384495</v>
      </c>
    </row>
    <row r="48" spans="2:32" hidden="1">
      <c r="B48" s="3"/>
      <c r="C48" s="756"/>
      <c r="D48" s="757"/>
      <c r="E48" s="41" t="s">
        <v>185</v>
      </c>
      <c r="F48" s="41" t="s">
        <v>44</v>
      </c>
      <c r="G48" s="75"/>
      <c r="H48" s="91">
        <f>H47*H33/1000</f>
        <v>0.6843833689709713</v>
      </c>
      <c r="I48" s="93">
        <f t="shared" ref="I48:AF48" si="10">I47*I33/1000</f>
        <v>0.67894729484665839</v>
      </c>
      <c r="J48" s="93">
        <f t="shared" si="10"/>
        <v>0.65321037280597438</v>
      </c>
      <c r="K48" s="93">
        <f t="shared" si="10"/>
        <v>0.64075882994639488</v>
      </c>
      <c r="L48" s="93">
        <f t="shared" si="10"/>
        <v>0.61663995957825934</v>
      </c>
      <c r="M48" s="93">
        <f t="shared" si="10"/>
        <v>0.59252108921012381</v>
      </c>
      <c r="N48" s="93">
        <f t="shared" si="10"/>
        <v>0.56840221884198827</v>
      </c>
      <c r="O48" s="93">
        <f t="shared" si="10"/>
        <v>0.54428334847385285</v>
      </c>
      <c r="P48" s="93">
        <f t="shared" si="10"/>
        <v>0.54026754145716649</v>
      </c>
      <c r="Q48" s="93">
        <f t="shared" si="10"/>
        <v>0.53625173444048002</v>
      </c>
      <c r="R48" s="93">
        <f t="shared" si="10"/>
        <v>0.53223592742379389</v>
      </c>
      <c r="S48" s="93">
        <f t="shared" si="10"/>
        <v>0.52822012040710742</v>
      </c>
      <c r="T48" s="93">
        <f t="shared" si="10"/>
        <v>0.52420431339042106</v>
      </c>
      <c r="U48" s="93">
        <f t="shared" si="10"/>
        <v>0.52018850637373482</v>
      </c>
      <c r="V48" s="93">
        <f t="shared" si="10"/>
        <v>0.51617269935704846</v>
      </c>
      <c r="W48" s="93">
        <f t="shared" si="10"/>
        <v>0.51215689234036221</v>
      </c>
      <c r="X48" s="93">
        <f t="shared" si="10"/>
        <v>0.50814108532367586</v>
      </c>
      <c r="Y48" s="93">
        <f t="shared" si="10"/>
        <v>0.5041252783069895</v>
      </c>
      <c r="Z48" s="93">
        <f t="shared" si="10"/>
        <v>0.50010947129030325</v>
      </c>
      <c r="AA48" s="93">
        <f t="shared" si="10"/>
        <v>0.4960936642736169</v>
      </c>
      <c r="AB48" s="93">
        <f t="shared" si="10"/>
        <v>0.49207785725693043</v>
      </c>
      <c r="AC48" s="93">
        <f t="shared" si="10"/>
        <v>0.48806205024024424</v>
      </c>
      <c r="AD48" s="93">
        <f t="shared" si="10"/>
        <v>0.48404624322355788</v>
      </c>
      <c r="AE48" s="93">
        <f t="shared" si="10"/>
        <v>0.48003043620687147</v>
      </c>
      <c r="AF48" s="93">
        <f t="shared" si="10"/>
        <v>0.47601462919018522</v>
      </c>
    </row>
    <row r="49" spans="1:32" hidden="1">
      <c r="B49" s="3"/>
      <c r="C49" s="756"/>
      <c r="D49" s="757"/>
      <c r="E49" s="41" t="s">
        <v>108</v>
      </c>
      <c r="F49" s="41" t="s">
        <v>141</v>
      </c>
      <c r="G49" s="75"/>
      <c r="H49" s="91">
        <f>HLOOKUP(E49,'ENS fremskrivningsdata'!$M$11:$O$15,2,FALSE)</f>
        <v>47.106244877226054</v>
      </c>
      <c r="I49" s="93">
        <f>H49</f>
        <v>47.106244877226054</v>
      </c>
      <c r="J49" s="93">
        <f t="shared" ref="J49:Y50" si="11">I49</f>
        <v>47.106244877226054</v>
      </c>
      <c r="K49" s="93">
        <f t="shared" si="11"/>
        <v>47.106244877226054</v>
      </c>
      <c r="L49" s="93">
        <f t="shared" si="11"/>
        <v>47.106244877226054</v>
      </c>
      <c r="M49" s="93">
        <f t="shared" si="11"/>
        <v>47.106244877226054</v>
      </c>
      <c r="N49" s="93">
        <f t="shared" si="11"/>
        <v>47.106244877226054</v>
      </c>
      <c r="O49" s="93">
        <f t="shared" si="11"/>
        <v>47.106244877226054</v>
      </c>
      <c r="P49" s="93">
        <f t="shared" si="11"/>
        <v>47.106244877226054</v>
      </c>
      <c r="Q49" s="93">
        <f t="shared" si="11"/>
        <v>47.106244877226054</v>
      </c>
      <c r="R49" s="93">
        <f t="shared" si="11"/>
        <v>47.106244877226054</v>
      </c>
      <c r="S49" s="93">
        <f t="shared" si="11"/>
        <v>47.106244877226054</v>
      </c>
      <c r="T49" s="93">
        <f t="shared" si="11"/>
        <v>47.106244877226054</v>
      </c>
      <c r="U49" s="93">
        <f t="shared" si="11"/>
        <v>47.106244877226054</v>
      </c>
      <c r="V49" s="93">
        <f t="shared" si="11"/>
        <v>47.106244877226054</v>
      </c>
      <c r="W49" s="93">
        <f t="shared" si="11"/>
        <v>47.106244877226054</v>
      </c>
      <c r="X49" s="93">
        <f t="shared" si="11"/>
        <v>47.106244877226054</v>
      </c>
      <c r="Y49" s="93">
        <f t="shared" si="11"/>
        <v>47.106244877226054</v>
      </c>
      <c r="Z49" s="93">
        <f t="shared" ref="Z49:AF50" si="12">Y49</f>
        <v>47.106244877226054</v>
      </c>
      <c r="AA49" s="93">
        <f t="shared" si="12"/>
        <v>47.106244877226054</v>
      </c>
      <c r="AB49" s="93">
        <f t="shared" si="12"/>
        <v>47.106244877226054</v>
      </c>
      <c r="AC49" s="93">
        <f t="shared" si="12"/>
        <v>47.106244877226054</v>
      </c>
      <c r="AD49" s="93">
        <f t="shared" si="12"/>
        <v>47.106244877226054</v>
      </c>
      <c r="AE49" s="93">
        <f t="shared" si="12"/>
        <v>47.106244877226054</v>
      </c>
      <c r="AF49" s="93">
        <f t="shared" si="12"/>
        <v>47.106244877226054</v>
      </c>
    </row>
    <row r="50" spans="1:32" hidden="1">
      <c r="B50" s="3"/>
      <c r="C50" s="756"/>
      <c r="D50" s="757"/>
      <c r="E50" s="41" t="s">
        <v>184</v>
      </c>
      <c r="F50" s="41" t="s">
        <v>44</v>
      </c>
      <c r="G50" s="75"/>
      <c r="H50" s="135">
        <f>H34*H49/1000</f>
        <v>2.3120530583348111E-3</v>
      </c>
      <c r="I50" s="136">
        <f>H50</f>
        <v>2.3120530583348111E-3</v>
      </c>
      <c r="J50" s="136">
        <f t="shared" si="11"/>
        <v>2.3120530583348111E-3</v>
      </c>
      <c r="K50" s="136">
        <f t="shared" si="11"/>
        <v>2.3120530583348111E-3</v>
      </c>
      <c r="L50" s="136">
        <f t="shared" si="11"/>
        <v>2.3120530583348111E-3</v>
      </c>
      <c r="M50" s="136">
        <f t="shared" si="11"/>
        <v>2.3120530583348111E-3</v>
      </c>
      <c r="N50" s="136">
        <f t="shared" si="11"/>
        <v>2.3120530583348111E-3</v>
      </c>
      <c r="O50" s="136">
        <f t="shared" si="11"/>
        <v>2.3120530583348111E-3</v>
      </c>
      <c r="P50" s="136">
        <f t="shared" si="11"/>
        <v>2.3120530583348111E-3</v>
      </c>
      <c r="Q50" s="136">
        <f t="shared" si="11"/>
        <v>2.3120530583348111E-3</v>
      </c>
      <c r="R50" s="136">
        <f t="shared" si="11"/>
        <v>2.3120530583348111E-3</v>
      </c>
      <c r="S50" s="136">
        <f t="shared" si="11"/>
        <v>2.3120530583348111E-3</v>
      </c>
      <c r="T50" s="136">
        <f t="shared" si="11"/>
        <v>2.3120530583348111E-3</v>
      </c>
      <c r="U50" s="136">
        <f t="shared" si="11"/>
        <v>2.3120530583348111E-3</v>
      </c>
      <c r="V50" s="136">
        <f t="shared" si="11"/>
        <v>2.3120530583348111E-3</v>
      </c>
      <c r="W50" s="136">
        <f t="shared" si="11"/>
        <v>2.3120530583348111E-3</v>
      </c>
      <c r="X50" s="136">
        <f t="shared" si="11"/>
        <v>2.3120530583348111E-3</v>
      </c>
      <c r="Y50" s="136">
        <f t="shared" si="11"/>
        <v>2.3120530583348111E-3</v>
      </c>
      <c r="Z50" s="136">
        <f t="shared" si="12"/>
        <v>2.3120530583348111E-3</v>
      </c>
      <c r="AA50" s="136">
        <f t="shared" si="12"/>
        <v>2.3120530583348111E-3</v>
      </c>
      <c r="AB50" s="136">
        <f t="shared" si="12"/>
        <v>2.3120530583348111E-3</v>
      </c>
      <c r="AC50" s="136">
        <f t="shared" si="12"/>
        <v>2.3120530583348111E-3</v>
      </c>
      <c r="AD50" s="136">
        <f t="shared" si="12"/>
        <v>2.3120530583348111E-3</v>
      </c>
      <c r="AE50" s="136">
        <f t="shared" si="12"/>
        <v>2.3120530583348111E-3</v>
      </c>
      <c r="AF50" s="136">
        <f t="shared" si="12"/>
        <v>2.3120530583348111E-3</v>
      </c>
    </row>
    <row r="51" spans="1:32" hidden="1">
      <c r="B51" s="3"/>
      <c r="C51" s="756"/>
      <c r="D51" s="31"/>
      <c r="E51" s="41" t="s">
        <v>183</v>
      </c>
      <c r="F51" s="41" t="s">
        <v>52</v>
      </c>
      <c r="G51" s="75"/>
      <c r="H51" s="95">
        <f>HLOOKUP($E$51&amp;"-"&amp;$E$10,'Brændsels- og elpriser'!$E$13:$AH$39,MATCH(H16,'Brændsels- og elpriser'!$D$13:$D$39,0),FALSE)*'Brændsels- og elpriser'!$H$9</f>
        <v>189.96947704662099</v>
      </c>
      <c r="I51" s="95">
        <f>HLOOKUP($E$51&amp;"-"&amp;$E$10,'Brændsels- og elpriser'!$E$13:$AH$39,MATCH(I16,'Brændsels- og elpriser'!$D$13:$D$39,0),FALSE)*'Brændsels- og elpriser'!$H$9</f>
        <v>186.15240195629499</v>
      </c>
      <c r="J51" s="95">
        <f>HLOOKUP($E$51&amp;"-"&amp;$E$10,'Brændsels- og elpriser'!$E$13:$AH$39,MATCH(J16,'Brændsels- og elpriser'!$D$13:$D$39,0),FALSE)*'Brændsels- og elpriser'!$H$9</f>
        <v>266.20410988628601</v>
      </c>
      <c r="K51" s="95">
        <f>HLOOKUP($E$51&amp;"-"&amp;$E$10,'Brændsels- og elpriser'!$E$13:$AH$39,MATCH(K16,'Brændsels- og elpriser'!$D$13:$D$39,0),FALSE)*'Brændsels- og elpriser'!$H$9</f>
        <v>350</v>
      </c>
      <c r="L51" s="95">
        <f>HLOOKUP($E$51&amp;"-"&amp;$E$10,'Brændsels- og elpriser'!$E$13:$AH$39,MATCH(L16,'Brændsels- og elpriser'!$D$13:$D$39,0),FALSE)*'Brændsels- og elpriser'!$H$9</f>
        <v>370</v>
      </c>
      <c r="M51" s="95">
        <f>HLOOKUP($E$51&amp;"-"&amp;$E$10,'Brændsels- og elpriser'!$E$13:$AH$39,MATCH(M16,'Brændsels- og elpriser'!$D$13:$D$39,0),FALSE)*'Brændsels- og elpriser'!$H$9</f>
        <v>360</v>
      </c>
      <c r="N51" s="95">
        <f>HLOOKUP($E$51&amp;"-"&amp;$E$10,'Brændsels- og elpriser'!$E$13:$AH$39,MATCH(N16,'Brændsels- og elpriser'!$D$13:$D$39,0),FALSE)*'Brændsels- og elpriser'!$H$9</f>
        <v>360</v>
      </c>
      <c r="O51" s="95">
        <f>HLOOKUP($E$51&amp;"-"&amp;$E$10,'Brændsels- og elpriser'!$E$13:$AH$39,MATCH(O16,'Brændsels- og elpriser'!$D$13:$D$39,0),FALSE)*'Brændsels- og elpriser'!$H$9</f>
        <v>380</v>
      </c>
      <c r="P51" s="95">
        <f>HLOOKUP($E$51&amp;"-"&amp;$E$10,'Brændsels- og elpriser'!$E$13:$AH$39,MATCH(P16,'Brændsels- og elpriser'!$D$13:$D$39,0),FALSE)*'Brændsels- og elpriser'!$H$9</f>
        <v>390</v>
      </c>
      <c r="Q51" s="95">
        <f>HLOOKUP($E$51&amp;"-"&amp;$E$10,'Brændsels- og elpriser'!$E$13:$AH$39,MATCH(Q16,'Brændsels- og elpriser'!$D$13:$D$39,0),FALSE)*'Brændsels- og elpriser'!$H$9</f>
        <v>400</v>
      </c>
      <c r="R51" s="95">
        <f>HLOOKUP($E$51&amp;"-"&amp;$E$10,'Brændsels- og elpriser'!$E$13:$AH$39,MATCH(R16,'Brændsels- og elpriser'!$D$13:$D$39,0),FALSE)*'Brændsels- og elpriser'!$H$9</f>
        <v>390</v>
      </c>
      <c r="S51" s="95">
        <f>HLOOKUP($E$51&amp;"-"&amp;$E$10,'Brændsels- og elpriser'!$E$13:$AH$39,MATCH(S16,'Brændsels- og elpriser'!$D$13:$D$39,0),FALSE)*'Brændsels- og elpriser'!$H$9</f>
        <v>390</v>
      </c>
      <c r="T51" s="95">
        <f>HLOOKUP($E$51&amp;"-"&amp;$E$10,'Brændsels- og elpriser'!$E$13:$AH$39,MATCH(T16,'Brændsels- og elpriser'!$D$13:$D$39,0),FALSE)*'Brændsels- og elpriser'!$H$9</f>
        <v>390</v>
      </c>
      <c r="U51" s="95">
        <f>HLOOKUP($E$51&amp;"-"&amp;$E$10,'Brændsels- og elpriser'!$E$13:$AH$39,MATCH(U16,'Brændsels- og elpriser'!$D$13:$D$39,0),FALSE)*'Brændsels- og elpriser'!$H$9</f>
        <v>380</v>
      </c>
      <c r="V51" s="95">
        <f>HLOOKUP($E$51&amp;"-"&amp;$E$10,'Brændsels- og elpriser'!$E$13:$AH$39,MATCH(V16,'Brændsels- og elpriser'!$D$13:$D$39,0),FALSE)*'Brændsels- og elpriser'!$H$9</f>
        <v>380</v>
      </c>
      <c r="W51" s="95">
        <f>HLOOKUP($E$51&amp;"-"&amp;$E$10,'Brændsels- og elpriser'!$E$13:$AH$39,MATCH(W16,'Brændsels- og elpriser'!$D$13:$D$39,0),FALSE)*'Brændsels- og elpriser'!$H$9</f>
        <v>380</v>
      </c>
      <c r="X51" s="95">
        <f>HLOOKUP($E$51&amp;"-"&amp;$E$10,'Brændsels- og elpriser'!$E$13:$AH$39,MATCH(X16,'Brændsels- og elpriser'!$D$13:$D$39,0),FALSE)*'Brændsels- og elpriser'!$H$9</f>
        <v>380</v>
      </c>
      <c r="Y51" s="95">
        <f>HLOOKUP($E$51&amp;"-"&amp;$E$10,'Brændsels- og elpriser'!$E$13:$AH$39,MATCH(Y16,'Brændsels- og elpriser'!$D$13:$D$39,0),FALSE)*'Brændsels- og elpriser'!$H$9</f>
        <v>370</v>
      </c>
      <c r="Z51" s="95">
        <f>HLOOKUP($E$51&amp;"-"&amp;$E$10,'Brændsels- og elpriser'!$E$13:$AH$39,MATCH(Z16,'Brændsels- og elpriser'!$D$13:$D$39,0),FALSE)*'Brændsels- og elpriser'!$H$9</f>
        <v>380</v>
      </c>
      <c r="AA51" s="95">
        <f>HLOOKUP($E$51&amp;"-"&amp;$E$10,'Brændsels- og elpriser'!$E$13:$AH$39,MATCH(AA16,'Brændsels- og elpriser'!$D$13:$D$39,0),FALSE)*'Brændsels- og elpriser'!$H$9</f>
        <v>370</v>
      </c>
      <c r="AB51" s="95">
        <f>HLOOKUP($E$51&amp;"-"&amp;$E$10,'Brændsels- og elpriser'!$E$13:$AH$39,MATCH(AB16,'Brændsels- og elpriser'!$D$13:$D$39,0),FALSE)*'Brændsels- og elpriser'!$H$9</f>
        <v>380</v>
      </c>
      <c r="AC51" s="95">
        <f>HLOOKUP($E$51&amp;"-"&amp;$E$10,'Brændsels- og elpriser'!$E$13:$AH$39,MATCH(AC16,'Brændsels- og elpriser'!$D$13:$D$39,0),FALSE)*'Brændsels- og elpriser'!$H$9</f>
        <v>380</v>
      </c>
      <c r="AD51" s="95">
        <f>HLOOKUP($E$51&amp;"-"&amp;$E$10,'Brændsels- og elpriser'!$E$13:$AH$39,MATCH(AD16,'Brændsels- og elpriser'!$D$13:$D$39,0),FALSE)*'Brændsels- og elpriser'!$H$9</f>
        <v>380</v>
      </c>
      <c r="AE51" s="95">
        <f>HLOOKUP($E$51&amp;"-"&amp;$E$10,'Brændsels- og elpriser'!$E$13:$AH$39,MATCH(AE16,'Brændsels- og elpriser'!$D$13:$D$39,0),FALSE)*'Brændsels- og elpriser'!$H$9</f>
        <v>380</v>
      </c>
      <c r="AF51" s="95">
        <f>HLOOKUP($E$51&amp;"-"&amp;$E$10,'Brændsels- og elpriser'!$E$13:$AH$39,MATCH(AF16,'Brændsels- og elpriser'!$D$13:$D$39,0),FALSE)*'Brændsels- og elpriser'!$H$9</f>
        <v>380</v>
      </c>
    </row>
    <row r="52" spans="1:32" hidden="1">
      <c r="B52" s="6"/>
      <c r="C52" s="758" t="s">
        <v>38</v>
      </c>
      <c r="D52" s="760"/>
      <c r="E52" s="78" t="s">
        <v>172</v>
      </c>
      <c r="F52" s="78" t="s">
        <v>62</v>
      </c>
      <c r="G52" s="79"/>
      <c r="H52" s="87">
        <f t="shared" ref="H52:AF52" si="13">IF(H24=0,0,-PMT($E$9,$I$9,$G$20)/H24)</f>
        <v>18.59604729905012</v>
      </c>
      <c r="I52" s="94">
        <f t="shared" si="13"/>
        <v>18.59604729905012</v>
      </c>
      <c r="J52" s="94">
        <f t="shared" si="13"/>
        <v>18.59604729905012</v>
      </c>
      <c r="K52" s="94">
        <f t="shared" si="13"/>
        <v>18.59604729905012</v>
      </c>
      <c r="L52" s="94">
        <f t="shared" si="13"/>
        <v>22.060105130785541</v>
      </c>
      <c r="M52" s="94">
        <f t="shared" si="13"/>
        <v>27.575131413481927</v>
      </c>
      <c r="N52" s="94">
        <f t="shared" si="13"/>
        <v>36.766841884642574</v>
      </c>
      <c r="O52" s="94">
        <f t="shared" si="13"/>
        <v>55.150262826963868</v>
      </c>
      <c r="P52" s="94">
        <f t="shared" si="13"/>
        <v>110.30052565392776</v>
      </c>
      <c r="Q52" s="94">
        <f t="shared" si="13"/>
        <v>0</v>
      </c>
      <c r="R52" s="94">
        <f t="shared" si="13"/>
        <v>0</v>
      </c>
      <c r="S52" s="94">
        <f t="shared" si="13"/>
        <v>0</v>
      </c>
      <c r="T52" s="94">
        <f t="shared" si="13"/>
        <v>0</v>
      </c>
      <c r="U52" s="94">
        <f t="shared" si="13"/>
        <v>0</v>
      </c>
      <c r="V52" s="94">
        <f t="shared" si="13"/>
        <v>0</v>
      </c>
      <c r="W52" s="94">
        <f t="shared" si="13"/>
        <v>0</v>
      </c>
      <c r="X52" s="94">
        <f t="shared" si="13"/>
        <v>0</v>
      </c>
      <c r="Y52" s="94">
        <f t="shared" si="13"/>
        <v>0</v>
      </c>
      <c r="Z52" s="94">
        <f t="shared" si="13"/>
        <v>0</v>
      </c>
      <c r="AA52" s="94">
        <f t="shared" si="13"/>
        <v>0</v>
      </c>
      <c r="AB52" s="94">
        <f t="shared" si="13"/>
        <v>0</v>
      </c>
      <c r="AC52" s="94">
        <f t="shared" si="13"/>
        <v>0</v>
      </c>
      <c r="AD52" s="94">
        <f t="shared" si="13"/>
        <v>0</v>
      </c>
      <c r="AE52" s="94">
        <f t="shared" si="13"/>
        <v>0</v>
      </c>
      <c r="AF52" s="94">
        <f t="shared" si="13"/>
        <v>0</v>
      </c>
    </row>
    <row r="53" spans="1:32" hidden="1">
      <c r="B53" s="6"/>
      <c r="C53" s="759"/>
      <c r="D53" s="761"/>
      <c r="E53" s="24" t="s">
        <v>173</v>
      </c>
      <c r="F53" s="24" t="s">
        <v>62</v>
      </c>
      <c r="G53" s="75"/>
      <c r="H53" s="68">
        <f t="shared" ref="H53:AF53" si="14">IF(H24=0,0,H27/H24)</f>
        <v>8.7281513056603153</v>
      </c>
      <c r="I53" s="53">
        <f t="shared" si="14"/>
        <v>8.7281513056603153</v>
      </c>
      <c r="J53" s="53">
        <f t="shared" si="14"/>
        <v>8.7281513056603153</v>
      </c>
      <c r="K53" s="53">
        <f t="shared" si="14"/>
        <v>8.7281513056603153</v>
      </c>
      <c r="L53" s="53">
        <f t="shared" si="14"/>
        <v>10.354024826023362</v>
      </c>
      <c r="M53" s="53">
        <f t="shared" si="14"/>
        <v>12.942531032529205</v>
      </c>
      <c r="N53" s="53">
        <f t="shared" si="14"/>
        <v>17.256708043372274</v>
      </c>
      <c r="O53" s="53">
        <f t="shared" si="14"/>
        <v>25.885062065058413</v>
      </c>
      <c r="P53" s="53">
        <f t="shared" si="14"/>
        <v>51.770124130116841</v>
      </c>
      <c r="Q53" s="53">
        <f t="shared" si="14"/>
        <v>0</v>
      </c>
      <c r="R53" s="53">
        <f t="shared" si="14"/>
        <v>0</v>
      </c>
      <c r="S53" s="53">
        <f t="shared" si="14"/>
        <v>0</v>
      </c>
      <c r="T53" s="53">
        <f t="shared" si="14"/>
        <v>0</v>
      </c>
      <c r="U53" s="53">
        <f t="shared" si="14"/>
        <v>0</v>
      </c>
      <c r="V53" s="53">
        <f t="shared" si="14"/>
        <v>0</v>
      </c>
      <c r="W53" s="53">
        <f t="shared" si="14"/>
        <v>0</v>
      </c>
      <c r="X53" s="53">
        <f t="shared" si="14"/>
        <v>0</v>
      </c>
      <c r="Y53" s="53">
        <f t="shared" si="14"/>
        <v>0</v>
      </c>
      <c r="Z53" s="53">
        <f t="shared" si="14"/>
        <v>0</v>
      </c>
      <c r="AA53" s="53">
        <f t="shared" si="14"/>
        <v>0</v>
      </c>
      <c r="AB53" s="53">
        <f t="shared" si="14"/>
        <v>0</v>
      </c>
      <c r="AC53" s="53">
        <f t="shared" si="14"/>
        <v>0</v>
      </c>
      <c r="AD53" s="53">
        <f t="shared" si="14"/>
        <v>0</v>
      </c>
      <c r="AE53" s="53">
        <f t="shared" si="14"/>
        <v>0</v>
      </c>
      <c r="AF53" s="53">
        <f t="shared" si="14"/>
        <v>0</v>
      </c>
    </row>
    <row r="54" spans="1:32" hidden="1">
      <c r="B54" s="6"/>
      <c r="C54" s="759"/>
      <c r="D54" s="761"/>
      <c r="E54" s="24" t="s">
        <v>31</v>
      </c>
      <c r="F54" s="24" t="s">
        <v>62</v>
      </c>
      <c r="G54" s="75"/>
      <c r="H54" s="68">
        <f t="shared" ref="H54:AF54" si="15">H28</f>
        <v>1.8768127143320594</v>
      </c>
      <c r="I54" s="53">
        <f t="shared" si="15"/>
        <v>1.8768127143320594</v>
      </c>
      <c r="J54" s="53">
        <f t="shared" si="15"/>
        <v>1.8768127143320594</v>
      </c>
      <c r="K54" s="53">
        <f t="shared" si="15"/>
        <v>1.8768127143320594</v>
      </c>
      <c r="L54" s="53">
        <f t="shared" si="15"/>
        <v>1.8768127143320594</v>
      </c>
      <c r="M54" s="53">
        <f t="shared" si="15"/>
        <v>1.8768127143320594</v>
      </c>
      <c r="N54" s="53">
        <f t="shared" si="15"/>
        <v>1.8768127143320594</v>
      </c>
      <c r="O54" s="53">
        <f t="shared" si="15"/>
        <v>1.8768127143320594</v>
      </c>
      <c r="P54" s="53">
        <f t="shared" si="15"/>
        <v>1.8768127143320594</v>
      </c>
      <c r="Q54" s="53">
        <f t="shared" si="15"/>
        <v>1.8768127143320594</v>
      </c>
      <c r="R54" s="53">
        <f t="shared" si="15"/>
        <v>1.8768127143320594</v>
      </c>
      <c r="S54" s="53">
        <f t="shared" si="15"/>
        <v>1.8768127143320594</v>
      </c>
      <c r="T54" s="53">
        <f t="shared" si="15"/>
        <v>1.8768127143320594</v>
      </c>
      <c r="U54" s="53">
        <f t="shared" si="15"/>
        <v>1.8768127143320594</v>
      </c>
      <c r="V54" s="53">
        <f t="shared" si="15"/>
        <v>1.8768127143320594</v>
      </c>
      <c r="W54" s="53">
        <f t="shared" si="15"/>
        <v>1.8768127143320594</v>
      </c>
      <c r="X54" s="53">
        <f t="shared" si="15"/>
        <v>1.8768127143320594</v>
      </c>
      <c r="Y54" s="53">
        <f t="shared" si="15"/>
        <v>1.8768127143320594</v>
      </c>
      <c r="Z54" s="53">
        <f t="shared" si="15"/>
        <v>1.8768127143320594</v>
      </c>
      <c r="AA54" s="53">
        <f t="shared" si="15"/>
        <v>1.8768127143320594</v>
      </c>
      <c r="AB54" s="53">
        <f t="shared" si="15"/>
        <v>1.8768127143320594</v>
      </c>
      <c r="AC54" s="53">
        <f t="shared" si="15"/>
        <v>1.8768127143320594</v>
      </c>
      <c r="AD54" s="53">
        <f t="shared" si="15"/>
        <v>1.8768127143320594</v>
      </c>
      <c r="AE54" s="53">
        <f t="shared" si="15"/>
        <v>1.8768127143320594</v>
      </c>
      <c r="AF54" s="53">
        <f t="shared" si="15"/>
        <v>1.8768127143320594</v>
      </c>
    </row>
    <row r="55" spans="1:32" hidden="1">
      <c r="B55" s="6"/>
      <c r="C55" s="759"/>
      <c r="D55" s="761"/>
      <c r="E55" s="24" t="s">
        <v>212</v>
      </c>
      <c r="F55" s="24" t="s">
        <v>62</v>
      </c>
      <c r="G55" s="75"/>
      <c r="H55" s="68">
        <f t="shared" ref="H55:AF55" si="16">1/H30*H39</f>
        <v>65.706065691680649</v>
      </c>
      <c r="I55" s="53">
        <f t="shared" si="16"/>
        <v>66.727403500359628</v>
      </c>
      <c r="J55" s="53">
        <f t="shared" si="16"/>
        <v>87.930788258425679</v>
      </c>
      <c r="K55" s="53">
        <f t="shared" si="16"/>
        <v>109.96136348598958</v>
      </c>
      <c r="L55" s="53">
        <f t="shared" si="16"/>
        <v>106.13101224367017</v>
      </c>
      <c r="M55" s="53">
        <f t="shared" si="16"/>
        <v>100.69118975464295</v>
      </c>
      <c r="N55" s="53">
        <f t="shared" si="16"/>
        <v>105.66387629048369</v>
      </c>
      <c r="O55" s="53">
        <f t="shared" si="16"/>
        <v>112.42945638089796</v>
      </c>
      <c r="P55" s="53">
        <f t="shared" si="16"/>
        <v>114.41086614480795</v>
      </c>
      <c r="Q55" s="53">
        <f t="shared" si="16"/>
        <v>116.30294521933521</v>
      </c>
      <c r="R55" s="53">
        <f t="shared" si="16"/>
        <v>118.39975155443946</v>
      </c>
      <c r="S55" s="53">
        <f t="shared" si="16"/>
        <v>120.40748995731371</v>
      </c>
      <c r="T55" s="53">
        <f t="shared" si="16"/>
        <v>122.30211315434053</v>
      </c>
      <c r="U55" s="53">
        <f t="shared" si="16"/>
        <v>124.1243951284771</v>
      </c>
      <c r="V55" s="53">
        <f t="shared" si="16"/>
        <v>125.82138254782723</v>
      </c>
      <c r="W55" s="53">
        <f t="shared" si="16"/>
        <v>128.03053827114215</v>
      </c>
      <c r="X55" s="53">
        <f t="shared" si="16"/>
        <v>130.15014493794158</v>
      </c>
      <c r="Y55" s="53">
        <f t="shared" si="16"/>
        <v>132.21352690233982</v>
      </c>
      <c r="Z55" s="53">
        <f t="shared" si="16"/>
        <v>134.1929343774413</v>
      </c>
      <c r="AA55" s="53">
        <f t="shared" si="16"/>
        <v>136.12809812408653</v>
      </c>
      <c r="AB55" s="53">
        <f t="shared" si="16"/>
        <v>138.8321735972055</v>
      </c>
      <c r="AC55" s="53">
        <f t="shared" si="16"/>
        <v>140.2954352997937</v>
      </c>
      <c r="AD55" s="53">
        <f t="shared" si="16"/>
        <v>141.6781116025135</v>
      </c>
      <c r="AE55" s="53">
        <f t="shared" si="16"/>
        <v>143.01707549542493</v>
      </c>
      <c r="AF55" s="53">
        <f t="shared" si="16"/>
        <v>144.29032257990107</v>
      </c>
    </row>
    <row r="56" spans="1:32" hidden="1">
      <c r="B56" s="6"/>
      <c r="C56" s="759"/>
      <c r="D56" s="761"/>
      <c r="E56" s="24" t="s">
        <v>210</v>
      </c>
      <c r="F56" s="24" t="s">
        <v>62</v>
      </c>
      <c r="G56" s="75"/>
      <c r="H56" s="68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0</v>
      </c>
      <c r="AA56" s="53">
        <v>0</v>
      </c>
      <c r="AB56" s="53">
        <v>0</v>
      </c>
      <c r="AC56" s="53">
        <v>0</v>
      </c>
      <c r="AD56" s="53">
        <v>0</v>
      </c>
      <c r="AE56" s="53">
        <v>0</v>
      </c>
      <c r="AF56" s="53">
        <v>0</v>
      </c>
    </row>
    <row r="57" spans="1:32" hidden="1">
      <c r="B57" s="6"/>
      <c r="C57" s="759"/>
      <c r="D57" s="761"/>
      <c r="E57" s="24" t="s">
        <v>174</v>
      </c>
      <c r="F57" s="24" t="s">
        <v>62</v>
      </c>
      <c r="G57" s="75"/>
      <c r="H57" s="149">
        <f t="shared" ref="H57:AF57" si="17">1/H30*H42</f>
        <v>5.3040463664328783</v>
      </c>
      <c r="I57" s="53">
        <f t="shared" si="17"/>
        <v>3.8872898778565288</v>
      </c>
      <c r="J57" s="53">
        <f t="shared" si="17"/>
        <v>10.304118188816149</v>
      </c>
      <c r="K57" s="53">
        <f t="shared" si="17"/>
        <v>17.098181868969743</v>
      </c>
      <c r="L57" s="53">
        <f t="shared" si="17"/>
        <v>18.024788567899257</v>
      </c>
      <c r="M57" s="53">
        <f t="shared" si="17"/>
        <v>17.834648152298019</v>
      </c>
      <c r="N57" s="53">
        <f t="shared" si="17"/>
        <v>17.6172829965479</v>
      </c>
      <c r="O57" s="53">
        <f t="shared" si="17"/>
        <v>17.371226439378752</v>
      </c>
      <c r="P57" s="53">
        <f t="shared" si="17"/>
        <v>17.755650140625125</v>
      </c>
      <c r="Q57" s="53">
        <f t="shared" si="17"/>
        <v>18.147582961342579</v>
      </c>
      <c r="R57" s="53">
        <f t="shared" si="17"/>
        <v>18.547122838549456</v>
      </c>
      <c r="S57" s="53">
        <f t="shared" si="17"/>
        <v>18.954381317940324</v>
      </c>
      <c r="T57" s="53">
        <f t="shared" si="17"/>
        <v>19.369461239245446</v>
      </c>
      <c r="U57" s="53">
        <f t="shared" si="17"/>
        <v>19.792472381237044</v>
      </c>
      <c r="V57" s="53">
        <f t="shared" si="17"/>
        <v>20.223514919473256</v>
      </c>
      <c r="W57" s="53">
        <f t="shared" si="17"/>
        <v>20.662694826599878</v>
      </c>
      <c r="X57" s="53">
        <f t="shared" si="17"/>
        <v>21.110112735422138</v>
      </c>
      <c r="Y57" s="53">
        <f t="shared" si="17"/>
        <v>21.56587377074235</v>
      </c>
      <c r="Z57" s="53">
        <f t="shared" si="17"/>
        <v>22.030076575568</v>
      </c>
      <c r="AA57" s="53">
        <f t="shared" si="17"/>
        <v>22.502817941541949</v>
      </c>
      <c r="AB57" s="53">
        <f t="shared" si="17"/>
        <v>22.984197194668273</v>
      </c>
      <c r="AC57" s="53">
        <f t="shared" si="17"/>
        <v>23.474310422927683</v>
      </c>
      <c r="AD57" s="53">
        <f t="shared" si="17"/>
        <v>23.973254780435148</v>
      </c>
      <c r="AE57" s="53">
        <f t="shared" si="17"/>
        <v>24.481117921488796</v>
      </c>
      <c r="AF57" s="53">
        <f t="shared" si="17"/>
        <v>24.997992095781058</v>
      </c>
    </row>
    <row r="58" spans="1:32" hidden="1">
      <c r="B58" s="6"/>
      <c r="C58" s="759"/>
      <c r="D58" s="761"/>
      <c r="E58" s="24" t="s">
        <v>175</v>
      </c>
      <c r="F58" s="24" t="s">
        <v>62</v>
      </c>
      <c r="G58" s="75"/>
      <c r="H58" s="149">
        <f t="shared" ref="H58:AF58" si="18">1/H30*H43</f>
        <v>3.7999138147578825E-3</v>
      </c>
      <c r="I58" s="53">
        <f t="shared" si="18"/>
        <v>3.7999138147578825E-3</v>
      </c>
      <c r="J58" s="53">
        <f t="shared" si="18"/>
        <v>3.7999138147578825E-3</v>
      </c>
      <c r="K58" s="53">
        <f t="shared" si="18"/>
        <v>3.7999138147578825E-3</v>
      </c>
      <c r="L58" s="53">
        <f t="shared" si="18"/>
        <v>3.7999138147578825E-3</v>
      </c>
      <c r="M58" s="53">
        <f t="shared" si="18"/>
        <v>3.7999138147578825E-3</v>
      </c>
      <c r="N58" s="53">
        <f t="shared" si="18"/>
        <v>3.7999138147578825E-3</v>
      </c>
      <c r="O58" s="53">
        <f t="shared" si="18"/>
        <v>3.7999138147578825E-3</v>
      </c>
      <c r="P58" s="53">
        <f t="shared" si="18"/>
        <v>3.7999138147578825E-3</v>
      </c>
      <c r="Q58" s="53">
        <f t="shared" si="18"/>
        <v>3.7999138147578825E-3</v>
      </c>
      <c r="R58" s="53">
        <f t="shared" si="18"/>
        <v>3.7999138147578825E-3</v>
      </c>
      <c r="S58" s="53">
        <f t="shared" si="18"/>
        <v>3.7999138147578825E-3</v>
      </c>
      <c r="T58" s="53">
        <f t="shared" si="18"/>
        <v>3.7999138147578825E-3</v>
      </c>
      <c r="U58" s="53">
        <f t="shared" si="18"/>
        <v>3.7999138147578825E-3</v>
      </c>
      <c r="V58" s="53">
        <f t="shared" si="18"/>
        <v>3.7999138147578825E-3</v>
      </c>
      <c r="W58" s="53">
        <f t="shared" si="18"/>
        <v>3.7999138147578825E-3</v>
      </c>
      <c r="X58" s="53">
        <f t="shared" si="18"/>
        <v>3.7999138147578825E-3</v>
      </c>
      <c r="Y58" s="53">
        <f t="shared" si="18"/>
        <v>3.7999138147578825E-3</v>
      </c>
      <c r="Z58" s="53">
        <f t="shared" si="18"/>
        <v>3.7999138147578825E-3</v>
      </c>
      <c r="AA58" s="53">
        <f t="shared" si="18"/>
        <v>3.7999138147578825E-3</v>
      </c>
      <c r="AB58" s="53">
        <f t="shared" si="18"/>
        <v>3.7999138147578825E-3</v>
      </c>
      <c r="AC58" s="53">
        <f t="shared" si="18"/>
        <v>3.7999138147578825E-3</v>
      </c>
      <c r="AD58" s="53">
        <f t="shared" si="18"/>
        <v>3.7999138147578825E-3</v>
      </c>
      <c r="AE58" s="53">
        <f t="shared" si="18"/>
        <v>3.7999138147578825E-3</v>
      </c>
      <c r="AF58" s="53">
        <f t="shared" si="18"/>
        <v>3.7999138147578825E-3</v>
      </c>
    </row>
    <row r="59" spans="1:32" hidden="1">
      <c r="B59" s="6"/>
      <c r="C59" s="759"/>
      <c r="D59" s="761"/>
      <c r="E59" s="24" t="s">
        <v>176</v>
      </c>
      <c r="F59" s="24" t="s">
        <v>62</v>
      </c>
      <c r="G59" s="75"/>
      <c r="H59" s="149">
        <f>1/H30*H44</f>
        <v>2.775427247053551E-2</v>
      </c>
      <c r="I59" s="53">
        <f>H59</f>
        <v>2.775427247053551E-2</v>
      </c>
      <c r="J59" s="53">
        <f t="shared" ref="J59:AF59" si="19">I59</f>
        <v>2.775427247053551E-2</v>
      </c>
      <c r="K59" s="53">
        <f t="shared" si="19"/>
        <v>2.775427247053551E-2</v>
      </c>
      <c r="L59" s="53">
        <f t="shared" si="19"/>
        <v>2.775427247053551E-2</v>
      </c>
      <c r="M59" s="53">
        <f t="shared" si="19"/>
        <v>2.775427247053551E-2</v>
      </c>
      <c r="N59" s="53">
        <f t="shared" si="19"/>
        <v>2.775427247053551E-2</v>
      </c>
      <c r="O59" s="53">
        <f t="shared" si="19"/>
        <v>2.775427247053551E-2</v>
      </c>
      <c r="P59" s="53">
        <f t="shared" si="19"/>
        <v>2.775427247053551E-2</v>
      </c>
      <c r="Q59" s="53">
        <f t="shared" si="19"/>
        <v>2.775427247053551E-2</v>
      </c>
      <c r="R59" s="53">
        <f t="shared" si="19"/>
        <v>2.775427247053551E-2</v>
      </c>
      <c r="S59" s="53">
        <f t="shared" si="19"/>
        <v>2.775427247053551E-2</v>
      </c>
      <c r="T59" s="53">
        <f t="shared" si="19"/>
        <v>2.775427247053551E-2</v>
      </c>
      <c r="U59" s="53">
        <f t="shared" si="19"/>
        <v>2.775427247053551E-2</v>
      </c>
      <c r="V59" s="53">
        <f t="shared" si="19"/>
        <v>2.775427247053551E-2</v>
      </c>
      <c r="W59" s="53">
        <f t="shared" si="19"/>
        <v>2.775427247053551E-2</v>
      </c>
      <c r="X59" s="53">
        <f t="shared" si="19"/>
        <v>2.775427247053551E-2</v>
      </c>
      <c r="Y59" s="53">
        <f t="shared" si="19"/>
        <v>2.775427247053551E-2</v>
      </c>
      <c r="Z59" s="53">
        <f t="shared" si="19"/>
        <v>2.775427247053551E-2</v>
      </c>
      <c r="AA59" s="53">
        <f t="shared" si="19"/>
        <v>2.775427247053551E-2</v>
      </c>
      <c r="AB59" s="53">
        <f t="shared" si="19"/>
        <v>2.775427247053551E-2</v>
      </c>
      <c r="AC59" s="53">
        <f t="shared" si="19"/>
        <v>2.775427247053551E-2</v>
      </c>
      <c r="AD59" s="53">
        <f t="shared" si="19"/>
        <v>2.775427247053551E-2</v>
      </c>
      <c r="AE59" s="53">
        <f t="shared" si="19"/>
        <v>2.775427247053551E-2</v>
      </c>
      <c r="AF59" s="53">
        <f t="shared" si="19"/>
        <v>2.775427247053551E-2</v>
      </c>
    </row>
    <row r="60" spans="1:32" hidden="1">
      <c r="B60" s="6"/>
      <c r="C60" s="759"/>
      <c r="D60" s="761"/>
      <c r="E60" s="24" t="s">
        <v>177</v>
      </c>
      <c r="F60" s="24" t="s">
        <v>62</v>
      </c>
      <c r="G60" s="75"/>
      <c r="H60" s="133">
        <f>1/'Brændsler og emissioner'!$D$40*H46</f>
        <v>6.562690286963423E-3</v>
      </c>
      <c r="I60" s="53">
        <f t="shared" ref="I60:AF60" si="20">1/I30*I46</f>
        <v>1.3853091282309391E-2</v>
      </c>
      <c r="J60" s="53">
        <f t="shared" si="20"/>
        <v>1.3327960785345264E-2</v>
      </c>
      <c r="K60" s="53">
        <f t="shared" si="20"/>
        <v>1.3073902243322057E-2</v>
      </c>
      <c r="L60" s="53">
        <f t="shared" si="20"/>
        <v>1.2581786116824447E-2</v>
      </c>
      <c r="M60" s="53">
        <f t="shared" si="20"/>
        <v>1.2089669990326837E-2</v>
      </c>
      <c r="N60" s="53">
        <f t="shared" si="20"/>
        <v>1.1597553863829227E-2</v>
      </c>
      <c r="O60" s="53">
        <f t="shared" si="20"/>
        <v>1.1105437737331617E-2</v>
      </c>
      <c r="P60" s="53">
        <f t="shared" si="20"/>
        <v>1.1023500094164692E-2</v>
      </c>
      <c r="Q60" s="53">
        <f t="shared" si="20"/>
        <v>1.0941562450997767E-2</v>
      </c>
      <c r="R60" s="53">
        <f t="shared" si="20"/>
        <v>1.0859624807830842E-2</v>
      </c>
      <c r="S60" s="53">
        <f t="shared" si="20"/>
        <v>1.0777687164663917E-2</v>
      </c>
      <c r="T60" s="53">
        <f t="shared" si="20"/>
        <v>1.0695749521496989E-2</v>
      </c>
      <c r="U60" s="53">
        <f t="shared" si="20"/>
        <v>1.0613811878330067E-2</v>
      </c>
      <c r="V60" s="53">
        <f t="shared" si="20"/>
        <v>1.0531874235163144E-2</v>
      </c>
      <c r="W60" s="53">
        <f t="shared" si="20"/>
        <v>1.0449936591996219E-2</v>
      </c>
      <c r="X60" s="53">
        <f t="shared" si="20"/>
        <v>1.0367998948829294E-2</v>
      </c>
      <c r="Y60" s="53">
        <f t="shared" si="20"/>
        <v>1.028606130566237E-2</v>
      </c>
      <c r="Z60" s="53">
        <f t="shared" si="20"/>
        <v>1.0204123662495446E-2</v>
      </c>
      <c r="AA60" s="53">
        <f t="shared" si="20"/>
        <v>1.0122186019328521E-2</v>
      </c>
      <c r="AB60" s="53">
        <f t="shared" si="20"/>
        <v>1.0040248376161595E-2</v>
      </c>
      <c r="AC60" s="53">
        <f t="shared" si="20"/>
        <v>9.9583107329946734E-3</v>
      </c>
      <c r="AD60" s="53">
        <f t="shared" si="20"/>
        <v>9.8763730898277467E-3</v>
      </c>
      <c r="AE60" s="53">
        <f t="shared" si="20"/>
        <v>9.7944354466608218E-3</v>
      </c>
      <c r="AF60" s="53">
        <f t="shared" si="20"/>
        <v>9.7124978034938986E-3</v>
      </c>
    </row>
    <row r="61" spans="1:32" hidden="1">
      <c r="B61" s="6"/>
      <c r="C61" s="759"/>
      <c r="D61" s="761"/>
      <c r="E61" s="24" t="s">
        <v>178</v>
      </c>
      <c r="F61" s="24" t="s">
        <v>62</v>
      </c>
      <c r="G61" s="75"/>
      <c r="H61" s="68">
        <f>1/'Brændsler og emissioner'!$D$40*H48</f>
        <v>0.54750669517677708</v>
      </c>
      <c r="I61" s="53">
        <f t="shared" ref="I61:AF61" si="21">1/I30*I48</f>
        <v>1.1557242372120053</v>
      </c>
      <c r="J61" s="53">
        <f t="shared" si="21"/>
        <v>1.1119140846133824</v>
      </c>
      <c r="K61" s="53">
        <f t="shared" si="21"/>
        <v>1.0907186987819237</v>
      </c>
      <c r="L61" s="53">
        <f t="shared" si="21"/>
        <v>1.0496628417659173</v>
      </c>
      <c r="M61" s="53">
        <f t="shared" si="21"/>
        <v>1.0086069847499111</v>
      </c>
      <c r="N61" s="53">
        <f t="shared" si="21"/>
        <v>0.96755112773390473</v>
      </c>
      <c r="O61" s="53">
        <f t="shared" si="21"/>
        <v>0.92649527071789861</v>
      </c>
      <c r="P61" s="53">
        <f t="shared" si="21"/>
        <v>0.91965944482039852</v>
      </c>
      <c r="Q61" s="53">
        <f t="shared" si="21"/>
        <v>0.91282361892289809</v>
      </c>
      <c r="R61" s="53">
        <f t="shared" si="21"/>
        <v>0.90598779302539834</v>
      </c>
      <c r="S61" s="53">
        <f t="shared" si="21"/>
        <v>0.89915196712789802</v>
      </c>
      <c r="T61" s="53">
        <f t="shared" si="21"/>
        <v>0.89231614123039782</v>
      </c>
      <c r="U61" s="53">
        <f t="shared" si="21"/>
        <v>0.88548031533289795</v>
      </c>
      <c r="V61" s="53">
        <f t="shared" si="21"/>
        <v>0.87864448943539775</v>
      </c>
      <c r="W61" s="53">
        <f t="shared" si="21"/>
        <v>0.87180866353789777</v>
      </c>
      <c r="X61" s="53">
        <f t="shared" si="21"/>
        <v>0.86497283764039767</v>
      </c>
      <c r="Y61" s="53">
        <f t="shared" si="21"/>
        <v>0.85813701174289747</v>
      </c>
      <c r="Z61" s="53">
        <f t="shared" si="21"/>
        <v>0.85130118584539749</v>
      </c>
      <c r="AA61" s="53">
        <f t="shared" si="21"/>
        <v>0.8444653599478974</v>
      </c>
      <c r="AB61" s="53">
        <f t="shared" si="21"/>
        <v>0.83762953405039708</v>
      </c>
      <c r="AC61" s="53">
        <f t="shared" si="21"/>
        <v>0.83079370815289721</v>
      </c>
      <c r="AD61" s="53">
        <f t="shared" si="21"/>
        <v>0.82395788225539701</v>
      </c>
      <c r="AE61" s="53">
        <f t="shared" si="21"/>
        <v>0.81712205635789681</v>
      </c>
      <c r="AF61" s="53">
        <f t="shared" si="21"/>
        <v>0.81028623046039683</v>
      </c>
    </row>
    <row r="62" spans="1:32" hidden="1">
      <c r="B62" s="6"/>
      <c r="C62" s="759"/>
      <c r="D62" s="761"/>
      <c r="E62" s="24" t="s">
        <v>179</v>
      </c>
      <c r="F62" s="24" t="s">
        <v>62</v>
      </c>
      <c r="G62" s="75"/>
      <c r="H62" s="133">
        <f>1/'Brændsler og emissioner'!$D$40*H50</f>
        <v>1.8496424466678488E-3</v>
      </c>
      <c r="I62" s="134">
        <f t="shared" ref="I62:AF62" si="22">1/I30*I50</f>
        <v>3.9356453402486597E-3</v>
      </c>
      <c r="J62" s="134">
        <f t="shared" si="22"/>
        <v>3.9356453402486597E-3</v>
      </c>
      <c r="K62" s="134">
        <f t="shared" si="22"/>
        <v>3.9356453402486597E-3</v>
      </c>
      <c r="L62" s="134">
        <f t="shared" si="22"/>
        <v>3.9356453402486597E-3</v>
      </c>
      <c r="M62" s="134">
        <f t="shared" si="22"/>
        <v>3.9356453402486597E-3</v>
      </c>
      <c r="N62" s="134">
        <f t="shared" si="22"/>
        <v>3.9356453402486597E-3</v>
      </c>
      <c r="O62" s="134">
        <f t="shared" si="22"/>
        <v>3.9356453402486597E-3</v>
      </c>
      <c r="P62" s="134">
        <f t="shared" si="22"/>
        <v>3.9356453402486597E-3</v>
      </c>
      <c r="Q62" s="134">
        <f t="shared" si="22"/>
        <v>3.9356453402486597E-3</v>
      </c>
      <c r="R62" s="134">
        <f t="shared" si="22"/>
        <v>3.9356453402486597E-3</v>
      </c>
      <c r="S62" s="134">
        <f t="shared" si="22"/>
        <v>3.9356453402486597E-3</v>
      </c>
      <c r="T62" s="134">
        <f t="shared" si="22"/>
        <v>3.9356453402486597E-3</v>
      </c>
      <c r="U62" s="134">
        <f t="shared" si="22"/>
        <v>3.9356453402486597E-3</v>
      </c>
      <c r="V62" s="134">
        <f t="shared" si="22"/>
        <v>3.9356453402486597E-3</v>
      </c>
      <c r="W62" s="134">
        <f t="shared" si="22"/>
        <v>3.9356453402486597E-3</v>
      </c>
      <c r="X62" s="134">
        <f t="shared" si="22"/>
        <v>3.9356453402486597E-3</v>
      </c>
      <c r="Y62" s="134">
        <f t="shared" si="22"/>
        <v>3.9356453402486597E-3</v>
      </c>
      <c r="Z62" s="134">
        <f t="shared" si="22"/>
        <v>3.9356453402486597E-3</v>
      </c>
      <c r="AA62" s="134">
        <f t="shared" si="22"/>
        <v>3.9356453402486597E-3</v>
      </c>
      <c r="AB62" s="134">
        <f t="shared" si="22"/>
        <v>3.9356453402486597E-3</v>
      </c>
      <c r="AC62" s="134">
        <f t="shared" si="22"/>
        <v>3.9356453402486597E-3</v>
      </c>
      <c r="AD62" s="134">
        <f t="shared" si="22"/>
        <v>3.9356453402486597E-3</v>
      </c>
      <c r="AE62" s="134">
        <f t="shared" si="22"/>
        <v>3.9356453402486597E-3</v>
      </c>
      <c r="AF62" s="134">
        <f t="shared" si="22"/>
        <v>3.9356453402486597E-3</v>
      </c>
    </row>
    <row r="63" spans="1:32" hidden="1">
      <c r="A63" s="476"/>
      <c r="B63" s="6"/>
      <c r="C63" s="759"/>
      <c r="D63" s="761"/>
      <c r="E63" s="24" t="s">
        <v>16</v>
      </c>
      <c r="F63" s="24" t="s">
        <v>62</v>
      </c>
      <c r="G63" s="75"/>
      <c r="H63" s="68">
        <f>-1/H30*H29*(H51*$E$12/3.6)</f>
        <v>-29.875823914578376</v>
      </c>
      <c r="I63" s="53">
        <f t="shared" ref="I63:AF63" si="23">-1/I30*I29*(I51*$E$12/3.6)</f>
        <v>-29.275526092842963</v>
      </c>
      <c r="J63" s="53">
        <f t="shared" si="23"/>
        <v>-41.864973447013107</v>
      </c>
      <c r="K63" s="53">
        <f t="shared" si="23"/>
        <v>-55.04325501478462</v>
      </c>
      <c r="L63" s="53">
        <f t="shared" si="23"/>
        <v>-58.188583872772313</v>
      </c>
      <c r="M63" s="53">
        <f t="shared" si="23"/>
        <v>-56.615919443778466</v>
      </c>
      <c r="N63" s="53">
        <f t="shared" si="23"/>
        <v>-56.615919443778466</v>
      </c>
      <c r="O63" s="53">
        <f t="shared" si="23"/>
        <v>-59.761248301766159</v>
      </c>
      <c r="P63" s="53">
        <f t="shared" si="23"/>
        <v>-61.333912730760005</v>
      </c>
      <c r="Q63" s="53">
        <f t="shared" si="23"/>
        <v>-62.906577159753851</v>
      </c>
      <c r="R63" s="53">
        <f t="shared" si="23"/>
        <v>-61.333912730760005</v>
      </c>
      <c r="S63" s="53">
        <f t="shared" si="23"/>
        <v>-61.333912730760005</v>
      </c>
      <c r="T63" s="53">
        <f t="shared" si="23"/>
        <v>-61.333912730760005</v>
      </c>
      <c r="U63" s="53">
        <f t="shared" si="23"/>
        <v>-59.761248301766159</v>
      </c>
      <c r="V63" s="53">
        <f t="shared" si="23"/>
        <v>-59.761248301766159</v>
      </c>
      <c r="W63" s="53">
        <f t="shared" si="23"/>
        <v>-59.761248301766159</v>
      </c>
      <c r="X63" s="53">
        <f t="shared" si="23"/>
        <v>-59.761248301766159</v>
      </c>
      <c r="Y63" s="53">
        <f t="shared" si="23"/>
        <v>-58.188583872772313</v>
      </c>
      <c r="Z63" s="53">
        <f t="shared" si="23"/>
        <v>-59.761248301766159</v>
      </c>
      <c r="AA63" s="53">
        <f t="shared" si="23"/>
        <v>-58.188583872772313</v>
      </c>
      <c r="AB63" s="53">
        <f t="shared" si="23"/>
        <v>-59.761248301766159</v>
      </c>
      <c r="AC63" s="53">
        <f t="shared" si="23"/>
        <v>-59.761248301766159</v>
      </c>
      <c r="AD63" s="53">
        <f t="shared" si="23"/>
        <v>-59.761248301766159</v>
      </c>
      <c r="AE63" s="53">
        <f t="shared" si="23"/>
        <v>-59.761248301766159</v>
      </c>
      <c r="AF63" s="53">
        <f t="shared" si="23"/>
        <v>-59.761248301766159</v>
      </c>
    </row>
    <row r="64" spans="1:32" hidden="1">
      <c r="A64" s="476"/>
      <c r="B64" s="6"/>
      <c r="C64" s="467"/>
      <c r="D64" s="468"/>
      <c r="E64" s="24" t="s">
        <v>144</v>
      </c>
      <c r="F64" s="24" t="s">
        <v>62</v>
      </c>
      <c r="G64" s="75"/>
      <c r="H64" s="68">
        <f>-1/H30*H29*VLOOKUP("eltilskud-"&amp;$G$21,'Tilskud og afgifter'!$D$11:$AD$52,MATCH(H16,'Tilskud og afgifter'!$D$11:$AD$11,0),FALSE)</f>
        <v>0</v>
      </c>
      <c r="I64" s="53">
        <f>-1/I30*I29*VLOOKUP("eltilskud-"&amp;$G$21,'Tilskud og afgifter'!$D$11:$AD$52,MATCH(I16,'Tilskud og afgifter'!$D$11:$AD$11,0),FALSE)</f>
        <v>0</v>
      </c>
      <c r="J64" s="53">
        <f>-1/J30*J29*VLOOKUP("eltilskud-"&amp;$G$21,'Tilskud og afgifter'!$D$11:$AD$52,MATCH(J16,'Tilskud og afgifter'!$D$11:$AD$11,0),FALSE)</f>
        <v>0</v>
      </c>
      <c r="K64" s="53">
        <f>-1/K30*K29*VLOOKUP("eltilskud-"&amp;$G$21,'Tilskud og afgifter'!$D$11:$AD$52,MATCH(K16,'Tilskud og afgifter'!$D$11:$AD$11,0),FALSE)</f>
        <v>0</v>
      </c>
      <c r="L64" s="53">
        <f>-1/L30*L29*VLOOKUP("eltilskud-"&amp;$G$21,'Tilskud og afgifter'!$D$11:$AD$52,MATCH(L16,'Tilskud og afgifter'!$D$11:$AD$11,0),FALSE)</f>
        <v>0</v>
      </c>
      <c r="M64" s="53">
        <f>-1/M30*M29*VLOOKUP("eltilskud-"&amp;$G$21,'Tilskud og afgifter'!$D$11:$AD$52,MATCH(M16,'Tilskud og afgifter'!$D$11:$AD$11,0),FALSE)</f>
        <v>0</v>
      </c>
      <c r="N64" s="53">
        <f>-1/N30*N29*VLOOKUP("eltilskud-"&amp;$G$21,'Tilskud og afgifter'!$D$11:$AD$52,MATCH(N16,'Tilskud og afgifter'!$D$11:$AD$11,0),FALSE)</f>
        <v>0</v>
      </c>
      <c r="O64" s="53">
        <f>-1/O30*O29*VLOOKUP("eltilskud-"&amp;$G$21,'Tilskud og afgifter'!$D$11:$AD$52,MATCH(O16,'Tilskud og afgifter'!$D$11:$AD$11,0),FALSE)</f>
        <v>0</v>
      </c>
      <c r="P64" s="53">
        <f>-1/P30*P29*VLOOKUP("eltilskud-"&amp;$G$21,'Tilskud og afgifter'!$D$11:$AD$52,MATCH(P16,'Tilskud og afgifter'!$D$11:$AD$11,0),FALSE)</f>
        <v>0</v>
      </c>
      <c r="Q64" s="53">
        <f>-1/Q30*Q29*VLOOKUP("eltilskud-"&amp;$G$21,'Tilskud og afgifter'!$D$11:$AD$52,MATCH(Q16,'Tilskud og afgifter'!$D$11:$AD$11,0),FALSE)</f>
        <v>0</v>
      </c>
      <c r="R64" s="53">
        <f>-1/R30*R29*VLOOKUP("eltilskud-"&amp;$G$21,'Tilskud og afgifter'!$D$11:$AD$52,MATCH(R16,'Tilskud og afgifter'!$D$11:$AD$11,0),FALSE)</f>
        <v>0</v>
      </c>
      <c r="S64" s="53">
        <f>-1/S30*S29*VLOOKUP("eltilskud-"&amp;$G$21,'Tilskud og afgifter'!$D$11:$AD$52,MATCH(S16,'Tilskud og afgifter'!$D$11:$AD$11,0),FALSE)</f>
        <v>0</v>
      </c>
      <c r="T64" s="53">
        <f>-1/T30*T29*VLOOKUP("eltilskud-"&amp;$G$21,'Tilskud og afgifter'!$D$11:$AD$52,MATCH(T16,'Tilskud og afgifter'!$D$11:$AD$11,0),FALSE)</f>
        <v>0</v>
      </c>
      <c r="U64" s="53">
        <f>-1/U30*U29*VLOOKUP("eltilskud-"&amp;$G$21,'Tilskud og afgifter'!$D$11:$AD$52,MATCH(U16,'Tilskud og afgifter'!$D$11:$AD$11,0),FALSE)</f>
        <v>0</v>
      </c>
      <c r="V64" s="53">
        <f>-1/V30*V29*VLOOKUP("eltilskud-"&amp;$G$21,'Tilskud og afgifter'!$D$11:$AD$52,MATCH(V16,'Tilskud og afgifter'!$D$11:$AD$11,0),FALSE)</f>
        <v>0</v>
      </c>
      <c r="W64" s="53">
        <f>-1/W30*W29*VLOOKUP("eltilskud-"&amp;$G$21,'Tilskud og afgifter'!$D$11:$AD$52,MATCH(W16,'Tilskud og afgifter'!$D$11:$AD$11,0),FALSE)</f>
        <v>0</v>
      </c>
      <c r="X64" s="53">
        <f>-1/X30*X29*VLOOKUP("eltilskud-"&amp;$G$21,'Tilskud og afgifter'!$D$11:$AD$52,MATCH(X16,'Tilskud og afgifter'!$D$11:$AD$11,0),FALSE)</f>
        <v>0</v>
      </c>
      <c r="Y64" s="53">
        <f>-1/Y30*Y29*VLOOKUP("eltilskud-"&amp;$G$21,'Tilskud og afgifter'!$D$11:$AD$52,MATCH(Y16,'Tilskud og afgifter'!$D$11:$AD$11,0),FALSE)</f>
        <v>0</v>
      </c>
      <c r="Z64" s="53">
        <f>-1/Z30*Z29*VLOOKUP("eltilskud-"&amp;$G$21,'Tilskud og afgifter'!$D$11:$AD$52,MATCH(Z16,'Tilskud og afgifter'!$D$11:$AD$11,0),FALSE)</f>
        <v>0</v>
      </c>
      <c r="AA64" s="53">
        <f>-1/AA30*AA29*VLOOKUP("eltilskud-"&amp;$G$21,'Tilskud og afgifter'!$D$11:$AD$52,MATCH(AA16,'Tilskud og afgifter'!$D$11:$AD$11,0),FALSE)</f>
        <v>0</v>
      </c>
      <c r="AB64" s="53">
        <f>-1/AB30*AB29*VLOOKUP("eltilskud-"&amp;$G$21,'Tilskud og afgifter'!$D$11:$AD$52,MATCH(AB16,'Tilskud og afgifter'!$D$11:$AD$11,0),FALSE)</f>
        <v>0</v>
      </c>
      <c r="AC64" s="53">
        <f>-1/AC30*AC29*VLOOKUP("eltilskud-"&amp;$G$21,'Tilskud og afgifter'!$D$11:$AD$52,MATCH(AC16,'Tilskud og afgifter'!$D$11:$AD$11,0),FALSE)</f>
        <v>0</v>
      </c>
      <c r="AD64" s="53">
        <f>-1/AD30*AD29*VLOOKUP("eltilskud-"&amp;$G$21,'Tilskud og afgifter'!$D$11:$AD$52,MATCH(AD16,'Tilskud og afgifter'!$D$11:$AD$11,0),FALSE)</f>
        <v>0</v>
      </c>
      <c r="AE64" s="53">
        <f>-1/AE30*AE29*VLOOKUP("eltilskud-"&amp;$G$21,'Tilskud og afgifter'!$D$11:$AD$52,MATCH(AE16,'Tilskud og afgifter'!$D$11:$AD$11,0),FALSE)</f>
        <v>0</v>
      </c>
      <c r="AF64" s="53">
        <f>-1/AF30*AF29*VLOOKUP("eltilskud-"&amp;$G$21,'Tilskud og afgifter'!$D$11:$AD$52,MATCH(AF16,'Tilskud og afgifter'!$D$11:$AD$11,0),FALSE)</f>
        <v>0</v>
      </c>
    </row>
    <row r="65" spans="2:33" hidden="1">
      <c r="B65" s="6"/>
      <c r="C65" s="469"/>
      <c r="D65" s="470"/>
      <c r="E65" s="25" t="s">
        <v>17</v>
      </c>
      <c r="F65" s="25" t="s">
        <v>62</v>
      </c>
      <c r="G65" s="76"/>
      <c r="H65" s="68">
        <f>H40</f>
        <v>56.461089379278555</v>
      </c>
      <c r="I65" s="53">
        <f t="shared" ref="I65:AF65" si="24">I40</f>
        <v>56.461089379278555</v>
      </c>
      <c r="J65" s="53">
        <f t="shared" si="24"/>
        <v>56.461089379278555</v>
      </c>
      <c r="K65" s="53">
        <f t="shared" si="24"/>
        <v>56.461089379278555</v>
      </c>
      <c r="L65" s="53">
        <f t="shared" si="24"/>
        <v>56.461089379278555</v>
      </c>
      <c r="M65" s="53">
        <f t="shared" si="24"/>
        <v>56.461089379278555</v>
      </c>
      <c r="N65" s="53">
        <f t="shared" si="24"/>
        <v>56.461089379278555</v>
      </c>
      <c r="O65" s="53">
        <f t="shared" si="24"/>
        <v>56.461089379278555</v>
      </c>
      <c r="P65" s="53">
        <f t="shared" si="24"/>
        <v>56.461089379278555</v>
      </c>
      <c r="Q65" s="53">
        <f t="shared" si="24"/>
        <v>56.461089379278555</v>
      </c>
      <c r="R65" s="53">
        <f t="shared" si="24"/>
        <v>56.461089379278555</v>
      </c>
      <c r="S65" s="53">
        <f t="shared" si="24"/>
        <v>56.461089379278555</v>
      </c>
      <c r="T65" s="53">
        <f t="shared" si="24"/>
        <v>56.461089379278555</v>
      </c>
      <c r="U65" s="53">
        <f t="shared" si="24"/>
        <v>56.461089379278555</v>
      </c>
      <c r="V65" s="53">
        <f t="shared" si="24"/>
        <v>56.461089379278555</v>
      </c>
      <c r="W65" s="53">
        <f t="shared" si="24"/>
        <v>56.461089379278555</v>
      </c>
      <c r="X65" s="53">
        <f t="shared" si="24"/>
        <v>56.461089379278555</v>
      </c>
      <c r="Y65" s="53">
        <f t="shared" si="24"/>
        <v>56.461089379278555</v>
      </c>
      <c r="Z65" s="53">
        <f t="shared" si="24"/>
        <v>56.461089379278555</v>
      </c>
      <c r="AA65" s="53">
        <f t="shared" si="24"/>
        <v>56.461089379278555</v>
      </c>
      <c r="AB65" s="53">
        <f t="shared" si="24"/>
        <v>56.461089379278555</v>
      </c>
      <c r="AC65" s="53">
        <f t="shared" si="24"/>
        <v>56.461089379278555</v>
      </c>
      <c r="AD65" s="53">
        <f t="shared" si="24"/>
        <v>56.461089379278555</v>
      </c>
      <c r="AE65" s="53">
        <f t="shared" si="24"/>
        <v>56.461089379278555</v>
      </c>
      <c r="AF65" s="53">
        <f t="shared" si="24"/>
        <v>56.461089379278555</v>
      </c>
    </row>
    <row r="66" spans="2:33" s="80" customFormat="1" hidden="1">
      <c r="B66" s="81"/>
      <c r="C66" s="82"/>
      <c r="D66" s="82"/>
      <c r="E66" s="83" t="s">
        <v>136</v>
      </c>
      <c r="F66" s="83" t="s">
        <v>62</v>
      </c>
      <c r="G66" s="83"/>
      <c r="H66" s="97">
        <f t="shared" ref="H66:AF66" si="25">IF(H24=0,0,SUM(H52:H63))</f>
        <v>70.922772676773349</v>
      </c>
      <c r="I66" s="96">
        <f t="shared" si="25"/>
        <v>71.745245764535539</v>
      </c>
      <c r="J66" s="96">
        <f t="shared" si="25"/>
        <v>86.731676196295467</v>
      </c>
      <c r="K66" s="96">
        <f t="shared" si="25"/>
        <v>102.35658409186797</v>
      </c>
      <c r="L66" s="96">
        <f t="shared" si="25"/>
        <v>101.35589406944635</v>
      </c>
      <c r="M66" s="96">
        <f t="shared" si="25"/>
        <v>105.36058010987148</v>
      </c>
      <c r="N66" s="96">
        <f t="shared" si="25"/>
        <v>123.58024099882331</v>
      </c>
      <c r="O66" s="96">
        <f t="shared" si="25"/>
        <v>153.92466266494569</v>
      </c>
      <c r="P66" s="96">
        <f t="shared" si="25"/>
        <v>235.7462388295898</v>
      </c>
      <c r="Q66" s="96">
        <f t="shared" si="25"/>
        <v>0</v>
      </c>
      <c r="R66" s="96">
        <f t="shared" si="25"/>
        <v>0</v>
      </c>
      <c r="S66" s="96">
        <f t="shared" si="25"/>
        <v>0</v>
      </c>
      <c r="T66" s="96">
        <f t="shared" si="25"/>
        <v>0</v>
      </c>
      <c r="U66" s="96">
        <f t="shared" si="25"/>
        <v>0</v>
      </c>
      <c r="V66" s="96">
        <f t="shared" si="25"/>
        <v>0</v>
      </c>
      <c r="W66" s="96">
        <f t="shared" si="25"/>
        <v>0</v>
      </c>
      <c r="X66" s="96">
        <f t="shared" si="25"/>
        <v>0</v>
      </c>
      <c r="Y66" s="96">
        <f t="shared" si="25"/>
        <v>0</v>
      </c>
      <c r="Z66" s="96">
        <f t="shared" si="25"/>
        <v>0</v>
      </c>
      <c r="AA66" s="96">
        <f t="shared" si="25"/>
        <v>0</v>
      </c>
      <c r="AB66" s="96">
        <f t="shared" si="25"/>
        <v>0</v>
      </c>
      <c r="AC66" s="96">
        <f t="shared" si="25"/>
        <v>0</v>
      </c>
      <c r="AD66" s="96">
        <f t="shared" si="25"/>
        <v>0</v>
      </c>
      <c r="AE66" s="96">
        <f t="shared" si="25"/>
        <v>0</v>
      </c>
      <c r="AF66" s="96">
        <f t="shared" si="25"/>
        <v>0</v>
      </c>
      <c r="AG66" s="81"/>
    </row>
    <row r="67" spans="2:33" hidden="1">
      <c r="B67" s="3"/>
      <c r="C67" s="82"/>
      <c r="D67" s="82"/>
      <c r="E67" s="83" t="s">
        <v>137</v>
      </c>
      <c r="F67" s="83" t="s">
        <v>62</v>
      </c>
      <c r="G67" s="83"/>
      <c r="H67" s="97">
        <f>SUM(H54:H63)</f>
        <v>43.598574072062917</v>
      </c>
      <c r="I67" s="96">
        <f t="shared" ref="I67:AF67" si="26">SUM(I54:I63)</f>
        <v>44.421047159825108</v>
      </c>
      <c r="J67" s="96">
        <f t="shared" si="26"/>
        <v>59.407477591585057</v>
      </c>
      <c r="K67" s="96">
        <f t="shared" si="26"/>
        <v>75.032385487157541</v>
      </c>
      <c r="L67" s="96">
        <f t="shared" si="26"/>
        <v>68.941764112637472</v>
      </c>
      <c r="M67" s="96">
        <f t="shared" si="26"/>
        <v>64.842917663860348</v>
      </c>
      <c r="N67" s="96">
        <f t="shared" si="26"/>
        <v>69.556691070808441</v>
      </c>
      <c r="O67" s="96">
        <f t="shared" si="26"/>
        <v>72.889337772923398</v>
      </c>
      <c r="P67" s="96">
        <f t="shared" si="26"/>
        <v>73.675589045545252</v>
      </c>
      <c r="Q67" s="96">
        <f t="shared" si="26"/>
        <v>74.380018748255424</v>
      </c>
      <c r="R67" s="96">
        <f t="shared" si="26"/>
        <v>78.442111626019738</v>
      </c>
      <c r="S67" s="96">
        <f t="shared" si="26"/>
        <v>80.850190744744197</v>
      </c>
      <c r="T67" s="96">
        <f t="shared" si="26"/>
        <v>83.152976099535465</v>
      </c>
      <c r="U67" s="96">
        <f t="shared" si="26"/>
        <v>86.964015881116808</v>
      </c>
      <c r="V67" s="96">
        <f t="shared" si="26"/>
        <v>89.085128075162487</v>
      </c>
      <c r="W67" s="96">
        <f t="shared" si="26"/>
        <v>91.726545942063353</v>
      </c>
      <c r="X67" s="96">
        <f t="shared" si="26"/>
        <v>94.286652754144399</v>
      </c>
      <c r="Y67" s="96">
        <f t="shared" si="26"/>
        <v>98.371542419316</v>
      </c>
      <c r="Z67" s="96">
        <f t="shared" si="26"/>
        <v>99.235570506708626</v>
      </c>
      <c r="AA67" s="96">
        <f t="shared" si="26"/>
        <v>103.20922228478096</v>
      </c>
      <c r="AB67" s="96">
        <f t="shared" si="26"/>
        <v>104.81509481849176</v>
      </c>
      <c r="AC67" s="96">
        <f t="shared" si="26"/>
        <v>106.76155198579872</v>
      </c>
      <c r="AD67" s="96">
        <f t="shared" si="26"/>
        <v>108.63625488248533</v>
      </c>
      <c r="AE67" s="96">
        <f t="shared" si="26"/>
        <v>110.47616415290972</v>
      </c>
      <c r="AF67" s="96">
        <f t="shared" si="26"/>
        <v>112.25936764813747</v>
      </c>
    </row>
    <row r="68" spans="2:33" hidden="1">
      <c r="B68" s="3"/>
      <c r="C68" s="3"/>
      <c r="D68" s="3"/>
      <c r="E68" s="3"/>
      <c r="F68" s="3"/>
      <c r="G68" s="3"/>
      <c r="H68" s="3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</row>
    <row r="69" spans="2:33" hidden="1">
      <c r="B69" s="3"/>
      <c r="C69" s="3"/>
      <c r="D69" s="3"/>
      <c r="E69" s="3"/>
      <c r="F69" s="3"/>
      <c r="G69" s="3"/>
      <c r="H69" s="3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</row>
    <row r="70" spans="2:33" hidden="1"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</row>
    <row r="71" spans="2:33" hidden="1"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</row>
    <row r="72" spans="2:33" ht="23.25" customHeight="1"/>
  </sheetData>
  <sheetProtection algorithmName="SHA-512" hashValue="37Izlee4Nj9Gt3gkZR2iPQnQQhY47TiBh/DAkzFjRdDFHY4w3Uwxz0m5dIJqUvi6/tDaU1ziNn+KM8pBnEJR6g==" saltValue="iw6g/+0NrfjjuYiG6XuMwQ==" spinCount="100000" sheet="1" objects="1" scenarios="1"/>
  <mergeCells count="5">
    <mergeCell ref="D32:D37"/>
    <mergeCell ref="C39:C51"/>
    <mergeCell ref="D41:D50"/>
    <mergeCell ref="C52:C63"/>
    <mergeCell ref="D52:D63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0000000}">
          <x14:formula1>
            <xm:f>Admin!$C$4:$C$6</xm:f>
          </x14:formula1>
          <xm:sqref>W22</xm:sqref>
        </x14:dataValidation>
        <x14:dataValidation type="list" allowBlank="1" showInputMessage="1" showErrorMessage="1" xr:uid="{00000000-0002-0000-1200-000001000000}">
          <x14:formula1>
            <xm:f>'Brændsels- og elpriser'!$E$12:$Q$12</xm:f>
          </x14:formula1>
          <xm:sqref>W21</xm:sqref>
        </x14:dataValidation>
        <x14:dataValidation type="list" allowBlank="1" showInputMessage="1" showErrorMessage="1" xr:uid="{00000000-0002-0000-1200-000002000000}">
          <x14:formula1>
            <xm:f>Admin!$D$4:$D$5</xm:f>
          </x14:formula1>
          <xm:sqref>I12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42923"/>
  </sheetPr>
  <dimension ref="B2:LT56"/>
  <sheetViews>
    <sheetView tabSelected="1" topLeftCell="A31" zoomScale="90" zoomScaleNormal="90" workbookViewId="0">
      <selection activeCell="D28" sqref="D28"/>
    </sheetView>
  </sheetViews>
  <sheetFormatPr defaultColWidth="9.109375" defaultRowHeight="14.4"/>
  <cols>
    <col min="1" max="2" width="2.6640625" style="1" customWidth="1"/>
    <col min="3" max="3" width="3.44140625" style="1" customWidth="1"/>
    <col min="4" max="4" width="32.5546875" style="1" customWidth="1"/>
    <col min="5" max="5" width="16.44140625" style="1" customWidth="1"/>
    <col min="6" max="6" width="12.33203125" style="1" customWidth="1"/>
    <col min="7" max="7" width="8.6640625" style="1" customWidth="1"/>
    <col min="8" max="31" width="7.33203125" style="1" customWidth="1"/>
    <col min="32" max="32" width="2.5546875" style="1" customWidth="1"/>
    <col min="33" max="34" width="9.109375" style="1"/>
    <col min="35" max="35" width="9" style="1" customWidth="1"/>
    <col min="36" max="36" width="9.109375" style="1"/>
    <col min="37" max="37" width="9" style="1" customWidth="1"/>
    <col min="38" max="16384" width="9.109375" style="1"/>
  </cols>
  <sheetData>
    <row r="2" spans="2:38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2:38" ht="20.399999999999999" thickBot="1">
      <c r="B3" s="3"/>
      <c r="C3" s="2" t="s">
        <v>851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2:38" ht="15" thickTop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2:38">
      <c r="B5" s="3"/>
      <c r="C5" s="3"/>
      <c r="D5" s="6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spans="2:38" ht="15.6">
      <c r="B6" s="3"/>
      <c r="C6" s="3"/>
      <c r="D6" s="45" t="s">
        <v>190</v>
      </c>
      <c r="E6" s="46"/>
      <c r="F6" s="46"/>
      <c r="G6" s="47"/>
      <c r="H6" s="6"/>
      <c r="I6" s="181" t="s">
        <v>262</v>
      </c>
      <c r="J6" s="376"/>
      <c r="K6" s="181"/>
      <c r="L6" s="376"/>
      <c r="M6" s="377"/>
      <c r="N6" s="377"/>
      <c r="O6" s="209"/>
      <c r="P6" s="209"/>
      <c r="Q6" s="209"/>
      <c r="R6" s="209"/>
      <c r="S6" s="209"/>
      <c r="T6" s="209"/>
      <c r="U6" s="209"/>
      <c r="V6" s="752"/>
      <c r="W6" s="752"/>
      <c r="X6" s="209"/>
      <c r="Y6" s="209"/>
      <c r="Z6" s="209"/>
      <c r="AA6" s="209"/>
      <c r="AB6" s="209"/>
      <c r="AC6" s="209"/>
      <c r="AD6" s="209"/>
      <c r="AE6" s="209"/>
      <c r="AF6" s="3"/>
    </row>
    <row r="7" spans="2:38">
      <c r="B7" s="3"/>
      <c r="C7" s="3"/>
      <c r="D7" s="48"/>
      <c r="E7" s="43" t="s">
        <v>193</v>
      </c>
      <c r="F7" s="44" t="s">
        <v>191</v>
      </c>
      <c r="G7" s="49" t="s">
        <v>192</v>
      </c>
      <c r="H7" s="6"/>
      <c r="I7" s="245" t="s">
        <v>302</v>
      </c>
      <c r="J7" s="20"/>
      <c r="K7" s="204"/>
      <c r="L7" s="20"/>
      <c r="M7" s="20"/>
      <c r="N7" s="379" t="s">
        <v>180</v>
      </c>
      <c r="O7" s="561"/>
      <c r="P7" s="6"/>
      <c r="Q7" s="6"/>
      <c r="R7" s="6"/>
      <c r="S7" s="551"/>
      <c r="T7" s="6"/>
      <c r="U7" s="556"/>
      <c r="V7" s="6"/>
      <c r="W7" s="556"/>
      <c r="X7" s="6"/>
      <c r="Y7" s="144"/>
      <c r="Z7" s="144"/>
      <c r="AA7" s="144"/>
      <c r="AB7" s="144"/>
      <c r="AC7" s="144"/>
      <c r="AD7" s="144"/>
      <c r="AE7" s="544"/>
      <c r="AF7" s="3"/>
    </row>
    <row r="8" spans="2:38">
      <c r="B8" s="3"/>
      <c r="C8" s="3"/>
      <c r="D8" s="434" t="s">
        <v>312</v>
      </c>
      <c r="E8" s="8"/>
      <c r="F8" s="8"/>
      <c r="G8" s="39"/>
      <c r="H8" s="6"/>
      <c r="I8" s="88" t="s">
        <v>313</v>
      </c>
      <c r="J8" s="23"/>
      <c r="K8" s="23"/>
      <c r="L8" s="19"/>
      <c r="M8" s="23"/>
      <c r="N8" s="380" t="s">
        <v>0</v>
      </c>
      <c r="O8" s="6" t="s">
        <v>860</v>
      </c>
      <c r="P8" s="555"/>
      <c r="Q8" s="6"/>
      <c r="R8" s="6"/>
      <c r="S8" s="6"/>
      <c r="T8" s="551"/>
      <c r="U8" s="6"/>
      <c r="V8" s="552"/>
      <c r="W8" s="552"/>
      <c r="X8" s="6"/>
      <c r="Y8" s="144"/>
      <c r="Z8" s="144"/>
      <c r="AA8" s="144"/>
      <c r="AB8" s="144"/>
      <c r="AC8" s="144"/>
      <c r="AD8" s="144"/>
      <c r="AE8" s="144"/>
      <c r="AF8" s="3"/>
    </row>
    <row r="9" spans="2:38">
      <c r="B9" s="3"/>
      <c r="C9" s="3"/>
      <c r="D9" s="52" t="s">
        <v>188</v>
      </c>
      <c r="E9" s="286" t="s">
        <v>189</v>
      </c>
      <c r="F9" s="292"/>
      <c r="G9" s="288" t="str">
        <f>IF(ISBLANK(F9),E9,F9)</f>
        <v>GJ</v>
      </c>
      <c r="H9" s="3"/>
      <c r="I9" s="631"/>
      <c r="J9" s="751"/>
      <c r="K9" s="751"/>
      <c r="L9" s="6"/>
      <c r="M9" s="6"/>
      <c r="N9" s="213"/>
      <c r="O9" s="6"/>
      <c r="P9" s="6"/>
      <c r="Q9" s="6"/>
      <c r="R9" s="6"/>
      <c r="S9" s="551"/>
      <c r="T9" s="6"/>
      <c r="U9" s="552"/>
      <c r="V9" s="6"/>
      <c r="W9" s="553"/>
      <c r="X9" s="6"/>
      <c r="Y9" s="6"/>
      <c r="Z9" s="6"/>
      <c r="AA9" s="545"/>
      <c r="AB9" s="144"/>
      <c r="AC9" s="144"/>
      <c r="AD9" s="144"/>
      <c r="AE9" s="144"/>
      <c r="AF9" s="3"/>
      <c r="AL9" s="284"/>
    </row>
    <row r="10" spans="2:38" ht="12.75" customHeight="1">
      <c r="B10" s="3"/>
      <c r="C10" s="3"/>
      <c r="D10" s="52" t="s">
        <v>18</v>
      </c>
      <c r="E10" s="286">
        <v>2019</v>
      </c>
      <c r="F10" s="287"/>
      <c r="G10" s="288">
        <f>IF(ISBLANK(F10),E10,F10)</f>
        <v>2019</v>
      </c>
      <c r="H10" s="3"/>
      <c r="I10" s="631"/>
      <c r="J10" s="751"/>
      <c r="K10" s="751"/>
      <c r="L10" s="6"/>
      <c r="M10" s="6"/>
      <c r="N10" s="213"/>
      <c r="O10" s="6"/>
      <c r="P10" s="6"/>
      <c r="Q10" s="6"/>
      <c r="R10" s="6"/>
      <c r="S10" s="551"/>
      <c r="T10" s="6"/>
      <c r="U10" s="553"/>
      <c r="V10" s="6"/>
      <c r="W10" s="552"/>
      <c r="X10" s="6"/>
      <c r="Y10" s="3"/>
      <c r="Z10" s="3"/>
      <c r="AA10" s="3"/>
      <c r="AB10" s="3"/>
      <c r="AC10" s="3"/>
      <c r="AD10" s="3"/>
      <c r="AE10" s="3"/>
      <c r="AF10" s="3"/>
    </row>
    <row r="11" spans="2:38" ht="15" customHeight="1">
      <c r="B11" s="3"/>
      <c r="C11" s="3"/>
      <c r="D11" s="52" t="s">
        <v>336</v>
      </c>
      <c r="E11" s="289">
        <v>0.04</v>
      </c>
      <c r="F11" s="290"/>
      <c r="G11" s="291">
        <f>IF(ISBLANK(F11),E11,F11)</f>
        <v>0.04</v>
      </c>
      <c r="H11" s="3"/>
      <c r="I11" s="631"/>
      <c r="J11" s="751"/>
      <c r="K11" s="751"/>
      <c r="L11" s="6"/>
      <c r="M11" s="6"/>
      <c r="N11" s="213"/>
      <c r="O11" s="6"/>
      <c r="P11" s="6"/>
      <c r="Q11" s="6"/>
      <c r="R11" s="6"/>
      <c r="S11" s="551"/>
      <c r="T11" s="6"/>
      <c r="U11" s="552"/>
      <c r="V11" s="6"/>
      <c r="W11" s="552"/>
      <c r="X11" s="6"/>
      <c r="Y11" s="3"/>
      <c r="Z11" s="3"/>
      <c r="AA11" s="3"/>
      <c r="AB11" s="3"/>
      <c r="AC11" s="3"/>
      <c r="AD11" s="3"/>
      <c r="AE11" s="3"/>
      <c r="AF11" s="3"/>
    </row>
    <row r="12" spans="2:38">
      <c r="B12" s="3"/>
      <c r="C12" s="3"/>
      <c r="D12" s="63" t="s">
        <v>425</v>
      </c>
      <c r="E12" s="286"/>
      <c r="F12" s="292"/>
      <c r="G12" s="288"/>
      <c r="H12" s="3"/>
      <c r="I12" s="631"/>
      <c r="J12" s="751"/>
      <c r="K12" s="751"/>
      <c r="L12" s="6"/>
      <c r="M12" s="6"/>
      <c r="N12" s="213"/>
      <c r="O12" s="6"/>
      <c r="P12" s="6"/>
      <c r="Q12" s="6"/>
      <c r="R12" s="6"/>
      <c r="S12" s="551"/>
      <c r="T12" s="6"/>
      <c r="U12" s="552"/>
      <c r="V12" s="6"/>
      <c r="W12" s="552"/>
      <c r="X12" s="6"/>
      <c r="Y12" s="3"/>
      <c r="Z12" s="3"/>
      <c r="AA12" s="3"/>
      <c r="AB12" s="3"/>
      <c r="AC12" s="3"/>
      <c r="AD12" s="3"/>
      <c r="AE12" s="3"/>
      <c r="AF12" s="3"/>
    </row>
    <row r="13" spans="2:38">
      <c r="B13" s="3"/>
      <c r="C13" s="3"/>
      <c r="D13" s="52" t="s">
        <v>303</v>
      </c>
      <c r="E13" s="286" t="s">
        <v>865</v>
      </c>
      <c r="F13" s="292"/>
      <c r="G13" s="288" t="str">
        <f t="shared" ref="G13:G18" si="0">IF(ISBLANK(F13),E13,F13)</f>
        <v>ENS's priser fra 2019</v>
      </c>
      <c r="H13" s="3"/>
      <c r="I13" s="631"/>
      <c r="J13" s="751"/>
      <c r="K13" s="751"/>
      <c r="L13" s="6"/>
      <c r="M13" s="6"/>
      <c r="N13" s="213"/>
      <c r="O13" s="6"/>
      <c r="P13" s="6"/>
      <c r="Q13" s="6"/>
      <c r="R13" s="6"/>
      <c r="S13" s="551"/>
      <c r="T13" s="6"/>
      <c r="U13" s="554"/>
      <c r="V13" s="6"/>
      <c r="W13" s="554"/>
      <c r="X13" s="6"/>
      <c r="Y13" s="3"/>
      <c r="Z13" s="3"/>
      <c r="AA13" s="3"/>
      <c r="AB13" s="3"/>
      <c r="AC13" s="3"/>
      <c r="AD13" s="3"/>
      <c r="AE13" s="3"/>
      <c r="AF13" s="3"/>
    </row>
    <row r="14" spans="2:38" hidden="1">
      <c r="B14" s="3"/>
      <c r="C14" s="3"/>
      <c r="D14" s="52" t="s">
        <v>426</v>
      </c>
      <c r="E14" s="286" t="s">
        <v>258</v>
      </c>
      <c r="F14" s="292" t="s">
        <v>259</v>
      </c>
      <c r="G14" s="288" t="str">
        <f t="shared" si="0"/>
        <v>Fortrængningspris</v>
      </c>
      <c r="H14" s="3"/>
      <c r="I14" s="6"/>
      <c r="J14" s="6"/>
      <c r="K14" s="6"/>
      <c r="L14" s="6"/>
      <c r="M14" s="6"/>
      <c r="N14" s="6"/>
      <c r="O14" s="6"/>
      <c r="P14" s="6"/>
      <c r="Q14" s="6"/>
      <c r="R14" s="6"/>
      <c r="S14" s="551"/>
      <c r="T14" s="6"/>
      <c r="U14" s="552"/>
      <c r="V14" s="6"/>
      <c r="W14" s="552"/>
      <c r="X14" s="6"/>
      <c r="Y14" s="3"/>
      <c r="Z14" s="3"/>
      <c r="AA14" s="3"/>
      <c r="AB14" s="3"/>
      <c r="AC14" s="3"/>
      <c r="AD14" s="3"/>
      <c r="AE14" s="3"/>
      <c r="AF14" s="3"/>
    </row>
    <row r="15" spans="2:38">
      <c r="B15" s="3"/>
      <c r="C15" s="3"/>
      <c r="D15" s="52" t="s">
        <v>308</v>
      </c>
      <c r="E15" s="289">
        <v>1.05</v>
      </c>
      <c r="F15" s="290"/>
      <c r="G15" s="291">
        <f t="shared" si="0"/>
        <v>1.05</v>
      </c>
      <c r="H15" s="3"/>
      <c r="I15" s="6"/>
      <c r="J15" s="6"/>
      <c r="K15" s="6"/>
      <c r="L15" s="6"/>
      <c r="M15" s="6"/>
      <c r="N15" s="6"/>
      <c r="O15" s="6"/>
      <c r="P15" s="6"/>
      <c r="Q15" s="6"/>
      <c r="R15" s="6"/>
      <c r="S15" s="551"/>
      <c r="T15" s="6"/>
      <c r="U15" s="551"/>
      <c r="V15" s="6"/>
      <c r="W15" s="551"/>
      <c r="X15" s="6"/>
      <c r="Y15" s="3"/>
      <c r="Z15" s="3"/>
      <c r="AA15" s="3"/>
      <c r="AB15" s="3"/>
      <c r="AC15" s="3"/>
      <c r="AD15" s="3"/>
      <c r="AE15" s="3"/>
      <c r="AF15" s="3"/>
    </row>
    <row r="16" spans="2:38">
      <c r="B16" s="3"/>
      <c r="C16" s="3"/>
      <c r="D16" s="52" t="s">
        <v>340</v>
      </c>
      <c r="E16" s="289">
        <v>1</v>
      </c>
      <c r="F16" s="290"/>
      <c r="G16" s="291">
        <f t="shared" si="0"/>
        <v>1</v>
      </c>
      <c r="H16" s="3"/>
      <c r="I16" s="3"/>
      <c r="J16" s="3"/>
      <c r="K16" s="3"/>
      <c r="L16" s="3"/>
      <c r="M16" s="3"/>
      <c r="N16" s="3"/>
      <c r="O16" s="557"/>
      <c r="P16" s="6"/>
      <c r="Q16" s="6"/>
      <c r="R16" s="6"/>
      <c r="S16" s="6"/>
      <c r="T16" s="6"/>
      <c r="U16" s="6"/>
      <c r="V16" s="6"/>
      <c r="W16" s="283"/>
      <c r="X16" s="6"/>
      <c r="Y16" s="3"/>
      <c r="Z16" s="3"/>
      <c r="AA16" s="3"/>
      <c r="AB16" s="3"/>
      <c r="AC16" s="3"/>
      <c r="AD16" s="3"/>
      <c r="AE16" s="3"/>
      <c r="AF16" s="3"/>
    </row>
    <row r="17" spans="2:332">
      <c r="B17" s="3"/>
      <c r="C17" s="3"/>
      <c r="D17" s="72" t="s">
        <v>858</v>
      </c>
      <c r="E17" s="54" t="s">
        <v>309</v>
      </c>
      <c r="F17" s="290"/>
      <c r="G17" s="291" t="str">
        <f t="shared" si="0"/>
        <v>Slået til</v>
      </c>
      <c r="H17" s="3"/>
      <c r="I17" s="3"/>
      <c r="J17" s="3"/>
      <c r="K17" s="3"/>
      <c r="L17" s="3"/>
      <c r="M17" s="3"/>
      <c r="N17" s="3"/>
      <c r="O17" s="266"/>
      <c r="P17" s="6"/>
      <c r="Q17" s="6"/>
      <c r="R17" s="6"/>
      <c r="S17" s="182"/>
      <c r="T17" s="6"/>
      <c r="U17" s="558"/>
      <c r="V17" s="559"/>
      <c r="W17" s="558"/>
      <c r="X17" s="3"/>
      <c r="Y17" s="3"/>
      <c r="Z17" s="3"/>
      <c r="AA17" s="3"/>
      <c r="AB17" s="3"/>
      <c r="AC17" s="3"/>
      <c r="AD17" s="3"/>
      <c r="AE17" s="3"/>
      <c r="AF17" s="3"/>
    </row>
    <row r="18" spans="2:332" hidden="1">
      <c r="B18" s="3"/>
      <c r="C18" s="3"/>
      <c r="D18" s="88" t="s">
        <v>347</v>
      </c>
      <c r="E18" s="268" t="s">
        <v>181</v>
      </c>
      <c r="F18" s="425"/>
      <c r="G18" s="426" t="str">
        <f t="shared" si="0"/>
        <v>Nej</v>
      </c>
      <c r="H18" s="3"/>
      <c r="I18" s="3"/>
      <c r="J18" s="3"/>
      <c r="K18" s="3"/>
      <c r="L18" s="3"/>
      <c r="M18" s="3"/>
      <c r="N18" s="3"/>
      <c r="O18" s="266"/>
      <c r="P18" s="6"/>
      <c r="Q18" s="6"/>
      <c r="R18" s="6"/>
      <c r="S18" s="182"/>
      <c r="T18" s="6"/>
      <c r="U18" s="183"/>
      <c r="V18" s="6"/>
      <c r="W18" s="560"/>
      <c r="X18" s="3"/>
      <c r="Y18" s="3"/>
      <c r="Z18" s="3"/>
      <c r="AA18" s="3"/>
      <c r="AB18" s="3"/>
      <c r="AC18" s="3"/>
      <c r="AD18" s="3"/>
      <c r="AE18" s="3"/>
      <c r="AF18" s="3"/>
    </row>
    <row r="19" spans="2:332">
      <c r="B19" s="3"/>
      <c r="C19" s="3"/>
      <c r="D19" s="52" t="s">
        <v>154</v>
      </c>
      <c r="E19" s="22"/>
      <c r="F19" s="22"/>
      <c r="G19" s="112">
        <v>7.42</v>
      </c>
      <c r="H19" s="3"/>
      <c r="I19" s="3"/>
      <c r="J19" s="3"/>
      <c r="K19" s="3"/>
      <c r="L19" s="3"/>
      <c r="M19" s="3"/>
      <c r="N19" s="3"/>
      <c r="O19" s="266"/>
      <c r="P19" s="6"/>
      <c r="Q19" s="6"/>
      <c r="R19" s="182"/>
      <c r="S19" s="6"/>
      <c r="T19" s="183"/>
      <c r="U19" s="6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2:332">
      <c r="B20" s="3"/>
      <c r="C20" s="3"/>
      <c r="D20" s="52" t="s">
        <v>138</v>
      </c>
      <c r="E20" s="22"/>
      <c r="F20" s="22"/>
      <c r="G20" s="176">
        <f>VLOOKUP(Prisår,Inflation,2,FALSE)/VLOOKUP(2014,Inflation,2,FALSE)</f>
        <v>1.0837932575720344</v>
      </c>
      <c r="H20" s="3"/>
      <c r="I20" s="6"/>
      <c r="J20" s="3"/>
      <c r="K20" s="3"/>
      <c r="L20" s="3"/>
      <c r="M20" s="3"/>
      <c r="N20" s="3"/>
      <c r="O20" s="266"/>
      <c r="P20" s="6"/>
      <c r="Q20" s="6"/>
      <c r="R20" s="182"/>
      <c r="S20" s="6"/>
      <c r="T20" s="183"/>
      <c r="U20" s="6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2:332">
      <c r="B21" s="3"/>
      <c r="C21" s="3"/>
      <c r="D21" s="173" t="s">
        <v>217</v>
      </c>
      <c r="E21" s="23"/>
      <c r="F21" s="23"/>
      <c r="G21" s="177">
        <f>VLOOKUP(Prisår,Inflation,2,FALSE)/VLOOKUP(2011,Inflation,2,FALSE)</f>
        <v>1.1441086045490836</v>
      </c>
      <c r="H21" s="3"/>
      <c r="I21" s="6"/>
      <c r="J21" s="3"/>
      <c r="K21" s="3"/>
      <c r="L21" s="3"/>
      <c r="M21" s="3"/>
      <c r="N21" s="3"/>
      <c r="O21" s="266"/>
      <c r="P21" s="6"/>
      <c r="Q21" s="6"/>
      <c r="R21" s="182"/>
      <c r="S21" s="6"/>
      <c r="T21" s="183"/>
      <c r="U21" s="6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2:332"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266"/>
      <c r="P22" s="6"/>
      <c r="Q22" s="6"/>
      <c r="R22" s="182"/>
      <c r="S22" s="6"/>
      <c r="T22" s="183"/>
      <c r="U22" s="6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2:332">
      <c r="B23" s="3"/>
      <c r="C23" s="81" t="s">
        <v>451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2:332">
      <c r="B24" s="3"/>
      <c r="C24" s="649"/>
      <c r="D24" s="546"/>
      <c r="E24" s="547" t="str">
        <f>"Enhed: "&amp;Sammenligning!G10&amp;"-kr/"&amp;Sammenligning!$G$9</f>
        <v>Enhed: 2019-kr/GJ</v>
      </c>
      <c r="F24" s="568" t="s">
        <v>248</v>
      </c>
      <c r="G24" s="530">
        <v>2016</v>
      </c>
      <c r="H24" s="531">
        <v>2017</v>
      </c>
      <c r="I24" s="531">
        <v>2018</v>
      </c>
      <c r="J24" s="531">
        <v>2019</v>
      </c>
      <c r="K24" s="531">
        <v>2020</v>
      </c>
      <c r="L24" s="531">
        <v>2021</v>
      </c>
      <c r="M24" s="531">
        <v>2022</v>
      </c>
      <c r="N24" s="531">
        <v>2023</v>
      </c>
      <c r="O24" s="531">
        <v>2024</v>
      </c>
      <c r="P24" s="531">
        <v>2025</v>
      </c>
      <c r="Q24" s="531">
        <v>2026</v>
      </c>
      <c r="R24" s="531">
        <v>2027</v>
      </c>
      <c r="S24" s="531">
        <v>2028</v>
      </c>
      <c r="T24" s="531">
        <v>2029</v>
      </c>
      <c r="U24" s="531">
        <v>2030</v>
      </c>
      <c r="V24" s="531">
        <v>2031</v>
      </c>
      <c r="W24" s="531">
        <v>2032</v>
      </c>
      <c r="X24" s="531">
        <v>2033</v>
      </c>
      <c r="Y24" s="531">
        <v>2034</v>
      </c>
      <c r="Z24" s="531">
        <v>2035</v>
      </c>
      <c r="AA24" s="531">
        <v>2036</v>
      </c>
      <c r="AB24" s="531">
        <v>2037</v>
      </c>
      <c r="AC24" s="531">
        <v>2038</v>
      </c>
      <c r="AD24" s="531">
        <v>2039</v>
      </c>
      <c r="AE24" s="532">
        <v>2040</v>
      </c>
      <c r="AF24" s="3"/>
      <c r="AG24" s="267" t="s">
        <v>510</v>
      </c>
      <c r="AH24" s="267" t="s">
        <v>511</v>
      </c>
      <c r="AI24" s="267" t="s">
        <v>512</v>
      </c>
      <c r="AJ24" s="267" t="s">
        <v>513</v>
      </c>
      <c r="AK24" s="267" t="s">
        <v>514</v>
      </c>
      <c r="AL24" s="267" t="s">
        <v>515</v>
      </c>
      <c r="AM24" s="267" t="s">
        <v>516</v>
      </c>
      <c r="AN24" s="267" t="s">
        <v>517</v>
      </c>
      <c r="AO24" s="267" t="s">
        <v>518</v>
      </c>
      <c r="AP24" s="267" t="s">
        <v>519</v>
      </c>
      <c r="AQ24" s="267" t="s">
        <v>520</v>
      </c>
      <c r="AR24" s="267" t="s">
        <v>521</v>
      </c>
      <c r="AS24" s="267" t="s">
        <v>522</v>
      </c>
      <c r="AT24" s="267" t="s">
        <v>523</v>
      </c>
      <c r="AU24" s="267" t="s">
        <v>524</v>
      </c>
      <c r="AV24" s="267" t="s">
        <v>525</v>
      </c>
      <c r="AW24" s="267" t="s">
        <v>526</v>
      </c>
      <c r="AX24" s="267" t="s">
        <v>527</v>
      </c>
      <c r="AY24" s="267" t="s">
        <v>528</v>
      </c>
      <c r="AZ24" s="267" t="s">
        <v>529</v>
      </c>
      <c r="BA24" s="267" t="s">
        <v>530</v>
      </c>
      <c r="BB24" s="267" t="s">
        <v>531</v>
      </c>
      <c r="BC24" s="267" t="s">
        <v>532</v>
      </c>
      <c r="BD24" s="267" t="s">
        <v>533</v>
      </c>
      <c r="BE24" s="267" t="s">
        <v>508</v>
      </c>
      <c r="BF24" s="267" t="s">
        <v>509</v>
      </c>
      <c r="BG24" s="267" t="s">
        <v>534</v>
      </c>
      <c r="BH24" s="267" t="s">
        <v>535</v>
      </c>
      <c r="BI24" s="267" t="s">
        <v>536</v>
      </c>
      <c r="BJ24" s="267" t="s">
        <v>537</v>
      </c>
      <c r="BK24" s="267" t="s">
        <v>538</v>
      </c>
      <c r="BL24" s="267" t="s">
        <v>539</v>
      </c>
      <c r="BM24" s="267" t="s">
        <v>540</v>
      </c>
      <c r="BN24" s="267" t="s">
        <v>541</v>
      </c>
      <c r="BO24" s="267" t="s">
        <v>542</v>
      </c>
      <c r="BP24" s="267" t="s">
        <v>543</v>
      </c>
      <c r="BQ24" s="267" t="s">
        <v>544</v>
      </c>
      <c r="BR24" s="267" t="s">
        <v>545</v>
      </c>
      <c r="BS24" s="267" t="s">
        <v>546</v>
      </c>
      <c r="BT24" s="267" t="s">
        <v>547</v>
      </c>
      <c r="BU24" s="267" t="s">
        <v>548</v>
      </c>
      <c r="BV24" s="267" t="s">
        <v>549</v>
      </c>
      <c r="BW24" s="267" t="s">
        <v>550</v>
      </c>
      <c r="BX24" s="267" t="s">
        <v>551</v>
      </c>
      <c r="BY24" s="267" t="s">
        <v>552</v>
      </c>
      <c r="BZ24" s="267" t="s">
        <v>553</v>
      </c>
      <c r="CA24" s="267" t="s">
        <v>554</v>
      </c>
      <c r="CB24" s="267" t="s">
        <v>555</v>
      </c>
      <c r="CC24" s="267" t="s">
        <v>556</v>
      </c>
      <c r="CD24" s="267" t="s">
        <v>557</v>
      </c>
      <c r="CE24" s="267" t="s">
        <v>558</v>
      </c>
      <c r="CF24" s="267" t="s">
        <v>559</v>
      </c>
      <c r="CG24" s="267" t="s">
        <v>560</v>
      </c>
      <c r="CH24" s="267" t="s">
        <v>561</v>
      </c>
      <c r="CI24" s="267" t="s">
        <v>562</v>
      </c>
      <c r="CJ24" s="267" t="s">
        <v>563</v>
      </c>
      <c r="CK24" s="267" t="s">
        <v>564</v>
      </c>
      <c r="CL24" s="267" t="s">
        <v>565</v>
      </c>
      <c r="CM24" s="267" t="s">
        <v>566</v>
      </c>
      <c r="CN24" s="267" t="s">
        <v>567</v>
      </c>
      <c r="CO24" s="267" t="s">
        <v>568</v>
      </c>
      <c r="CP24" s="267" t="s">
        <v>569</v>
      </c>
      <c r="CQ24" s="267" t="s">
        <v>570</v>
      </c>
      <c r="CR24" s="267" t="s">
        <v>571</v>
      </c>
      <c r="CS24" s="267" t="s">
        <v>572</v>
      </c>
      <c r="CT24" s="267" t="s">
        <v>573</v>
      </c>
      <c r="CU24" s="267" t="s">
        <v>574</v>
      </c>
      <c r="CV24" s="267" t="s">
        <v>575</v>
      </c>
      <c r="CW24" s="267" t="s">
        <v>576</v>
      </c>
      <c r="CX24" s="267" t="s">
        <v>577</v>
      </c>
      <c r="CY24" s="267" t="s">
        <v>578</v>
      </c>
      <c r="CZ24" s="267" t="s">
        <v>579</v>
      </c>
      <c r="DA24" s="267" t="s">
        <v>580</v>
      </c>
      <c r="DB24" s="267" t="s">
        <v>581</v>
      </c>
      <c r="DC24" s="267" t="s">
        <v>582</v>
      </c>
      <c r="DD24" s="267" t="s">
        <v>583</v>
      </c>
      <c r="DE24" s="267" t="s">
        <v>584</v>
      </c>
      <c r="DF24" s="267" t="s">
        <v>585</v>
      </c>
      <c r="DG24" s="267" t="s">
        <v>586</v>
      </c>
      <c r="DH24" s="267" t="s">
        <v>587</v>
      </c>
      <c r="DI24" s="267" t="s">
        <v>588</v>
      </c>
      <c r="DJ24" s="267" t="s">
        <v>589</v>
      </c>
      <c r="DK24" s="267" t="s">
        <v>590</v>
      </c>
      <c r="DL24" s="267" t="s">
        <v>591</v>
      </c>
      <c r="DM24" s="267" t="s">
        <v>592</v>
      </c>
      <c r="DN24" s="267" t="s">
        <v>593</v>
      </c>
      <c r="DO24" s="267" t="s">
        <v>594</v>
      </c>
      <c r="DP24" s="267" t="s">
        <v>595</v>
      </c>
      <c r="DQ24" s="267" t="s">
        <v>596</v>
      </c>
      <c r="DR24" s="267" t="s">
        <v>597</v>
      </c>
      <c r="DS24" s="267" t="s">
        <v>598</v>
      </c>
      <c r="DT24" s="267" t="s">
        <v>599</v>
      </c>
      <c r="DU24" s="267" t="s">
        <v>600</v>
      </c>
      <c r="DV24" s="267" t="s">
        <v>601</v>
      </c>
      <c r="DW24" s="267" t="s">
        <v>602</v>
      </c>
      <c r="DX24" s="267" t="s">
        <v>603</v>
      </c>
      <c r="DY24" s="267" t="s">
        <v>604</v>
      </c>
      <c r="DZ24" s="267" t="s">
        <v>605</v>
      </c>
      <c r="EA24" s="267" t="s">
        <v>606</v>
      </c>
      <c r="EB24" s="267" t="s">
        <v>607</v>
      </c>
      <c r="EC24" s="267" t="s">
        <v>608</v>
      </c>
      <c r="ED24" s="267" t="s">
        <v>609</v>
      </c>
      <c r="EE24" s="267" t="s">
        <v>610</v>
      </c>
      <c r="EF24" s="267" t="s">
        <v>611</v>
      </c>
      <c r="EG24" s="267" t="s">
        <v>612</v>
      </c>
      <c r="EH24" s="267" t="s">
        <v>613</v>
      </c>
      <c r="EI24" s="267" t="s">
        <v>614</v>
      </c>
      <c r="EJ24" s="267" t="s">
        <v>615</v>
      </c>
      <c r="EK24" s="267" t="s">
        <v>616</v>
      </c>
      <c r="EL24" s="267" t="s">
        <v>617</v>
      </c>
      <c r="EM24" s="267" t="s">
        <v>618</v>
      </c>
      <c r="EN24" s="267" t="s">
        <v>619</v>
      </c>
      <c r="EO24" s="267" t="s">
        <v>620</v>
      </c>
      <c r="EP24" s="267" t="s">
        <v>621</v>
      </c>
      <c r="EQ24" s="267" t="s">
        <v>622</v>
      </c>
      <c r="ER24" s="267" t="s">
        <v>623</v>
      </c>
      <c r="ES24" s="267" t="s">
        <v>624</v>
      </c>
      <c r="ET24" s="267" t="s">
        <v>625</v>
      </c>
      <c r="EU24" s="267" t="s">
        <v>626</v>
      </c>
      <c r="EV24" s="267" t="s">
        <v>627</v>
      </c>
      <c r="EW24" s="267" t="s">
        <v>628</v>
      </c>
      <c r="EX24" s="267" t="s">
        <v>629</v>
      </c>
      <c r="EY24" s="267" t="s">
        <v>630</v>
      </c>
      <c r="EZ24" s="267" t="s">
        <v>631</v>
      </c>
      <c r="FA24" s="267" t="s">
        <v>632</v>
      </c>
      <c r="FB24" s="267" t="s">
        <v>633</v>
      </c>
      <c r="FC24" s="267" t="s">
        <v>634</v>
      </c>
      <c r="FD24" s="267" t="s">
        <v>635</v>
      </c>
      <c r="FE24" s="267" t="s">
        <v>636</v>
      </c>
      <c r="FF24" s="267" t="s">
        <v>637</v>
      </c>
      <c r="FG24" s="267" t="s">
        <v>638</v>
      </c>
      <c r="FH24" s="267" t="s">
        <v>639</v>
      </c>
      <c r="FI24" s="267" t="s">
        <v>640</v>
      </c>
      <c r="FJ24" s="267" t="s">
        <v>641</v>
      </c>
      <c r="FK24" s="267" t="s">
        <v>642</v>
      </c>
      <c r="FL24" s="267" t="s">
        <v>643</v>
      </c>
      <c r="FM24" s="267" t="s">
        <v>644</v>
      </c>
      <c r="FN24" s="267" t="s">
        <v>645</v>
      </c>
      <c r="FO24" s="267" t="s">
        <v>646</v>
      </c>
      <c r="FP24" s="267" t="s">
        <v>647</v>
      </c>
      <c r="FQ24" s="267" t="s">
        <v>648</v>
      </c>
      <c r="FR24" s="267" t="s">
        <v>649</v>
      </c>
      <c r="FS24" s="267" t="s">
        <v>650</v>
      </c>
      <c r="FT24" s="267" t="s">
        <v>651</v>
      </c>
      <c r="FU24" s="267" t="s">
        <v>652</v>
      </c>
      <c r="FV24" s="267" t="s">
        <v>653</v>
      </c>
      <c r="FW24" s="267" t="s">
        <v>654</v>
      </c>
      <c r="FX24" s="267" t="s">
        <v>655</v>
      </c>
      <c r="FY24" s="267" t="s">
        <v>656</v>
      </c>
      <c r="FZ24" s="267" t="s">
        <v>657</v>
      </c>
      <c r="GA24" s="267" t="s">
        <v>658</v>
      </c>
      <c r="GB24" s="267" t="s">
        <v>659</v>
      </c>
      <c r="GC24" s="267" t="s">
        <v>660</v>
      </c>
      <c r="GD24" s="267" t="s">
        <v>661</v>
      </c>
      <c r="GE24" s="267" t="s">
        <v>662</v>
      </c>
      <c r="GF24" s="267" t="s">
        <v>663</v>
      </c>
      <c r="GG24" s="267" t="s">
        <v>664</v>
      </c>
      <c r="GH24" s="267" t="s">
        <v>665</v>
      </c>
      <c r="GI24" s="267" t="s">
        <v>666</v>
      </c>
      <c r="GJ24" s="267" t="s">
        <v>667</v>
      </c>
      <c r="GK24" s="267" t="s">
        <v>668</v>
      </c>
      <c r="GL24" s="267" t="s">
        <v>669</v>
      </c>
      <c r="GM24" s="267" t="s">
        <v>670</v>
      </c>
      <c r="GN24" s="267" t="s">
        <v>671</v>
      </c>
      <c r="GO24" s="267" t="s">
        <v>672</v>
      </c>
      <c r="GP24" s="267" t="s">
        <v>673</v>
      </c>
      <c r="GQ24" s="267" t="s">
        <v>674</v>
      </c>
      <c r="GR24" s="267" t="s">
        <v>675</v>
      </c>
      <c r="GS24" s="267" t="s">
        <v>676</v>
      </c>
      <c r="GT24" s="267" t="s">
        <v>677</v>
      </c>
      <c r="GU24" s="267" t="s">
        <v>678</v>
      </c>
      <c r="GV24" s="267" t="s">
        <v>679</v>
      </c>
      <c r="GW24" s="267" t="s">
        <v>680</v>
      </c>
      <c r="GX24" s="267" t="s">
        <v>681</v>
      </c>
      <c r="GY24" s="267" t="s">
        <v>682</v>
      </c>
      <c r="GZ24" s="267" t="s">
        <v>683</v>
      </c>
      <c r="HA24" s="267" t="s">
        <v>684</v>
      </c>
      <c r="HB24" s="267" t="s">
        <v>685</v>
      </c>
      <c r="HC24" s="267" t="s">
        <v>686</v>
      </c>
      <c r="HD24" s="267" t="s">
        <v>687</v>
      </c>
      <c r="HE24" s="267" t="s">
        <v>688</v>
      </c>
      <c r="HF24" s="267" t="s">
        <v>689</v>
      </c>
      <c r="HG24" s="267" t="s">
        <v>690</v>
      </c>
      <c r="HH24" s="267" t="s">
        <v>691</v>
      </c>
      <c r="HI24" s="267" t="s">
        <v>692</v>
      </c>
      <c r="HJ24" s="267" t="s">
        <v>693</v>
      </c>
      <c r="HK24" s="267" t="s">
        <v>694</v>
      </c>
      <c r="HL24" s="267" t="s">
        <v>695</v>
      </c>
      <c r="HM24" s="267" t="s">
        <v>696</v>
      </c>
      <c r="HN24" s="267" t="s">
        <v>697</v>
      </c>
      <c r="HO24" s="267" t="s">
        <v>698</v>
      </c>
      <c r="HP24" s="267" t="s">
        <v>699</v>
      </c>
      <c r="HQ24" s="267" t="s">
        <v>700</v>
      </c>
      <c r="HR24" s="267" t="s">
        <v>701</v>
      </c>
      <c r="HS24" s="267" t="s">
        <v>702</v>
      </c>
      <c r="HT24" s="267" t="s">
        <v>703</v>
      </c>
      <c r="HU24" s="267" t="s">
        <v>704</v>
      </c>
      <c r="HV24" s="267" t="s">
        <v>705</v>
      </c>
      <c r="HW24" s="267" t="s">
        <v>706</v>
      </c>
      <c r="HX24" s="267" t="s">
        <v>707</v>
      </c>
      <c r="HY24" s="267" t="s">
        <v>708</v>
      </c>
      <c r="HZ24" s="267" t="s">
        <v>709</v>
      </c>
      <c r="IA24" s="267" t="s">
        <v>710</v>
      </c>
      <c r="IB24" s="267" t="s">
        <v>711</v>
      </c>
      <c r="IC24" s="267" t="s">
        <v>712</v>
      </c>
      <c r="ID24" s="267" t="s">
        <v>713</v>
      </c>
      <c r="IE24" s="267" t="s">
        <v>714</v>
      </c>
      <c r="IF24" s="267" t="s">
        <v>715</v>
      </c>
      <c r="IG24" s="267" t="s">
        <v>716</v>
      </c>
      <c r="IH24" s="267" t="s">
        <v>717</v>
      </c>
      <c r="II24" s="267" t="s">
        <v>718</v>
      </c>
      <c r="IJ24" s="267" t="s">
        <v>719</v>
      </c>
      <c r="IK24" s="267" t="s">
        <v>720</v>
      </c>
      <c r="IL24" s="267" t="s">
        <v>721</v>
      </c>
      <c r="IM24" s="267" t="s">
        <v>722</v>
      </c>
      <c r="IN24" s="267" t="s">
        <v>723</v>
      </c>
      <c r="IO24" s="267" t="s">
        <v>724</v>
      </c>
      <c r="IP24" s="267" t="s">
        <v>725</v>
      </c>
      <c r="IQ24" s="267" t="s">
        <v>726</v>
      </c>
      <c r="IR24" s="267" t="s">
        <v>727</v>
      </c>
      <c r="IS24" s="267" t="s">
        <v>728</v>
      </c>
      <c r="IT24" s="267" t="s">
        <v>729</v>
      </c>
      <c r="IU24" s="267" t="s">
        <v>730</v>
      </c>
      <c r="IV24" s="267" t="s">
        <v>731</v>
      </c>
      <c r="IW24" s="267" t="s">
        <v>732</v>
      </c>
      <c r="IX24" s="267" t="s">
        <v>733</v>
      </c>
      <c r="IY24" s="267" t="s">
        <v>734</v>
      </c>
      <c r="IZ24" s="267" t="s">
        <v>735</v>
      </c>
      <c r="JA24" s="267" t="s">
        <v>736</v>
      </c>
      <c r="JB24" s="267" t="s">
        <v>737</v>
      </c>
      <c r="JC24" s="267" t="s">
        <v>738</v>
      </c>
      <c r="JD24" s="267" t="s">
        <v>739</v>
      </c>
      <c r="JE24" s="267" t="s">
        <v>740</v>
      </c>
      <c r="JF24" s="267" t="s">
        <v>741</v>
      </c>
      <c r="JG24" s="267" t="s">
        <v>742</v>
      </c>
      <c r="JH24" s="267" t="s">
        <v>743</v>
      </c>
      <c r="JI24" s="267" t="s">
        <v>744</v>
      </c>
      <c r="JJ24" s="267" t="s">
        <v>745</v>
      </c>
      <c r="JK24" s="267" t="s">
        <v>746</v>
      </c>
      <c r="JL24" s="267" t="s">
        <v>747</v>
      </c>
      <c r="JM24" s="267" t="s">
        <v>748</v>
      </c>
      <c r="JN24" s="267" t="s">
        <v>749</v>
      </c>
      <c r="JO24" s="267" t="s">
        <v>750</v>
      </c>
      <c r="JP24" s="267" t="s">
        <v>751</v>
      </c>
      <c r="JQ24" s="267" t="s">
        <v>752</v>
      </c>
      <c r="JR24" s="267" t="s">
        <v>753</v>
      </c>
      <c r="JS24" s="267" t="s">
        <v>754</v>
      </c>
      <c r="JT24" s="267" t="s">
        <v>755</v>
      </c>
      <c r="JU24" s="267" t="s">
        <v>756</v>
      </c>
      <c r="JV24" s="267" t="s">
        <v>757</v>
      </c>
      <c r="JW24" s="267" t="s">
        <v>758</v>
      </c>
      <c r="JX24" s="267" t="s">
        <v>759</v>
      </c>
      <c r="JY24" s="267" t="s">
        <v>760</v>
      </c>
      <c r="JZ24" s="267" t="s">
        <v>761</v>
      </c>
      <c r="KA24" s="267" t="s">
        <v>762</v>
      </c>
      <c r="KB24" s="267" t="s">
        <v>763</v>
      </c>
      <c r="KC24" s="267" t="s">
        <v>764</v>
      </c>
      <c r="KD24" s="267" t="s">
        <v>765</v>
      </c>
      <c r="KE24" s="267" t="s">
        <v>766</v>
      </c>
      <c r="KF24" s="267" t="s">
        <v>767</v>
      </c>
      <c r="KG24" s="267" t="s">
        <v>768</v>
      </c>
      <c r="KH24" s="267" t="s">
        <v>769</v>
      </c>
      <c r="KI24" s="267" t="s">
        <v>770</v>
      </c>
      <c r="KJ24" s="267" t="s">
        <v>771</v>
      </c>
      <c r="KK24" s="267" t="s">
        <v>772</v>
      </c>
      <c r="KL24" s="267" t="s">
        <v>773</v>
      </c>
      <c r="KM24" s="267" t="s">
        <v>774</v>
      </c>
      <c r="KN24" s="267" t="s">
        <v>775</v>
      </c>
      <c r="KO24" s="267" t="s">
        <v>776</v>
      </c>
      <c r="KP24" s="267" t="s">
        <v>777</v>
      </c>
      <c r="KQ24" s="267" t="s">
        <v>778</v>
      </c>
      <c r="KR24" s="267" t="s">
        <v>779</v>
      </c>
      <c r="KS24" s="267" t="s">
        <v>780</v>
      </c>
      <c r="KT24" s="267" t="s">
        <v>781</v>
      </c>
      <c r="KU24" s="267" t="s">
        <v>782</v>
      </c>
      <c r="KV24" s="267" t="s">
        <v>783</v>
      </c>
      <c r="KW24" s="267" t="s">
        <v>784</v>
      </c>
      <c r="KX24" s="267" t="s">
        <v>785</v>
      </c>
      <c r="KY24" s="267" t="s">
        <v>786</v>
      </c>
      <c r="KZ24" s="267" t="s">
        <v>787</v>
      </c>
      <c r="LA24" s="267" t="s">
        <v>788</v>
      </c>
      <c r="LB24" s="267" t="s">
        <v>789</v>
      </c>
      <c r="LC24" s="267" t="s">
        <v>790</v>
      </c>
      <c r="LD24" s="267" t="s">
        <v>791</v>
      </c>
      <c r="LE24" s="267" t="s">
        <v>792</v>
      </c>
      <c r="LF24" s="267" t="s">
        <v>793</v>
      </c>
      <c r="LG24" s="267" t="s">
        <v>794</v>
      </c>
      <c r="LH24" s="267" t="s">
        <v>795</v>
      </c>
      <c r="LI24" s="267" t="s">
        <v>796</v>
      </c>
      <c r="LJ24" s="267" t="s">
        <v>797</v>
      </c>
      <c r="LK24" s="267" t="s">
        <v>798</v>
      </c>
      <c r="LL24" s="267" t="s">
        <v>799</v>
      </c>
      <c r="LM24" s="267" t="s">
        <v>800</v>
      </c>
      <c r="LN24" s="267" t="s">
        <v>801</v>
      </c>
      <c r="LO24" s="267" t="s">
        <v>802</v>
      </c>
      <c r="LP24" s="267" t="s">
        <v>803</v>
      </c>
      <c r="LQ24" s="267" t="s">
        <v>804</v>
      </c>
      <c r="LR24" s="267" t="s">
        <v>805</v>
      </c>
      <c r="LS24" s="267" t="s">
        <v>806</v>
      </c>
      <c r="LT24" s="267" t="s">
        <v>807</v>
      </c>
    </row>
    <row r="25" spans="2:332" s="8" customFormat="1">
      <c r="B25" s="6"/>
      <c r="C25" s="270" t="s">
        <v>433</v>
      </c>
      <c r="D25" s="22"/>
      <c r="E25" s="22"/>
      <c r="F25" s="569" t="s">
        <v>862</v>
      </c>
      <c r="M25" s="22"/>
      <c r="AE25" s="39"/>
      <c r="AF25" s="3"/>
      <c r="AG25" s="38"/>
      <c r="LT25" s="39"/>
    </row>
    <row r="26" spans="2:332" s="8" customFormat="1">
      <c r="B26" s="6"/>
      <c r="C26" s="271"/>
      <c r="D26" s="22" t="s">
        <v>382</v>
      </c>
      <c r="E26" s="22"/>
      <c r="F26" s="542">
        <f t="shared" ref="F26:F35" ca="1" si="1">NPV(Rente,J26:AC26)/$F$55</f>
        <v>0</v>
      </c>
      <c r="G26" s="648">
        <f t="shared" ref="G26:AE26" ca="1" si="2">G43*1.28</f>
        <v>0</v>
      </c>
      <c r="H26" s="648">
        <f t="shared" ca="1" si="2"/>
        <v>0</v>
      </c>
      <c r="I26" s="648">
        <f t="shared" ca="1" si="2"/>
        <v>0</v>
      </c>
      <c r="J26" s="648">
        <f t="shared" ca="1" si="2"/>
        <v>0</v>
      </c>
      <c r="K26" s="648">
        <f t="shared" ca="1" si="2"/>
        <v>0</v>
      </c>
      <c r="L26" s="648">
        <f t="shared" ca="1" si="2"/>
        <v>0</v>
      </c>
      <c r="M26" s="648">
        <f t="shared" ca="1" si="2"/>
        <v>0</v>
      </c>
      <c r="N26" s="648">
        <f t="shared" ca="1" si="2"/>
        <v>0</v>
      </c>
      <c r="O26" s="648">
        <f t="shared" ca="1" si="2"/>
        <v>0</v>
      </c>
      <c r="P26" s="648">
        <f t="shared" ca="1" si="2"/>
        <v>0</v>
      </c>
      <c r="Q26" s="648">
        <f t="shared" ca="1" si="2"/>
        <v>0</v>
      </c>
      <c r="R26" s="648">
        <f t="shared" ca="1" si="2"/>
        <v>0</v>
      </c>
      <c r="S26" s="648">
        <f t="shared" ca="1" si="2"/>
        <v>0</v>
      </c>
      <c r="T26" s="648">
        <f t="shared" ca="1" si="2"/>
        <v>0</v>
      </c>
      <c r="U26" s="648">
        <f t="shared" ca="1" si="2"/>
        <v>0</v>
      </c>
      <c r="V26" s="648">
        <f t="shared" ca="1" si="2"/>
        <v>0</v>
      </c>
      <c r="W26" s="648">
        <f t="shared" ca="1" si="2"/>
        <v>0</v>
      </c>
      <c r="X26" s="648">
        <f t="shared" ca="1" si="2"/>
        <v>0</v>
      </c>
      <c r="Y26" s="648">
        <f t="shared" ca="1" si="2"/>
        <v>0</v>
      </c>
      <c r="Z26" s="648">
        <f t="shared" ca="1" si="2"/>
        <v>0</v>
      </c>
      <c r="AA26" s="648">
        <f t="shared" ca="1" si="2"/>
        <v>0</v>
      </c>
      <c r="AB26" s="648">
        <f t="shared" ca="1" si="2"/>
        <v>0</v>
      </c>
      <c r="AC26" s="648">
        <f t="shared" ca="1" si="2"/>
        <v>0</v>
      </c>
      <c r="AD26" s="648">
        <f t="shared" ca="1" si="2"/>
        <v>0</v>
      </c>
      <c r="AE26" s="650">
        <f t="shared" ca="1" si="2"/>
        <v>0</v>
      </c>
      <c r="AF26" s="6"/>
      <c r="AG26" s="686">
        <f t="shared" ref="AG26:CR26" ca="1" si="3">AG43*1.28</f>
        <v>0</v>
      </c>
      <c r="AH26" s="648">
        <f t="shared" ca="1" si="3"/>
        <v>0</v>
      </c>
      <c r="AI26" s="648">
        <f t="shared" ca="1" si="3"/>
        <v>0</v>
      </c>
      <c r="AJ26" s="648">
        <f t="shared" ca="1" si="3"/>
        <v>0</v>
      </c>
      <c r="AK26" s="648">
        <f t="shared" ca="1" si="3"/>
        <v>0</v>
      </c>
      <c r="AL26" s="648">
        <f t="shared" ca="1" si="3"/>
        <v>0</v>
      </c>
      <c r="AM26" s="648">
        <f t="shared" ca="1" si="3"/>
        <v>0</v>
      </c>
      <c r="AN26" s="648">
        <f t="shared" ca="1" si="3"/>
        <v>0</v>
      </c>
      <c r="AO26" s="648">
        <f t="shared" ca="1" si="3"/>
        <v>0</v>
      </c>
      <c r="AP26" s="648">
        <f t="shared" ca="1" si="3"/>
        <v>0</v>
      </c>
      <c r="AQ26" s="648">
        <f t="shared" ca="1" si="3"/>
        <v>0</v>
      </c>
      <c r="AR26" s="648">
        <f t="shared" ca="1" si="3"/>
        <v>0</v>
      </c>
      <c r="AS26" s="648">
        <f t="shared" ca="1" si="3"/>
        <v>0</v>
      </c>
      <c r="AT26" s="648">
        <f t="shared" ca="1" si="3"/>
        <v>0</v>
      </c>
      <c r="AU26" s="648">
        <f t="shared" ca="1" si="3"/>
        <v>0</v>
      </c>
      <c r="AV26" s="648">
        <f t="shared" ca="1" si="3"/>
        <v>0</v>
      </c>
      <c r="AW26" s="648">
        <f t="shared" ca="1" si="3"/>
        <v>0</v>
      </c>
      <c r="AX26" s="648">
        <f t="shared" ca="1" si="3"/>
        <v>0</v>
      </c>
      <c r="AY26" s="648">
        <f t="shared" ca="1" si="3"/>
        <v>0</v>
      </c>
      <c r="AZ26" s="648">
        <f t="shared" ca="1" si="3"/>
        <v>0</v>
      </c>
      <c r="BA26" s="648">
        <f t="shared" ca="1" si="3"/>
        <v>0</v>
      </c>
      <c r="BB26" s="648">
        <f t="shared" ca="1" si="3"/>
        <v>0</v>
      </c>
      <c r="BC26" s="648">
        <f t="shared" ca="1" si="3"/>
        <v>0</v>
      </c>
      <c r="BD26" s="648">
        <f t="shared" ca="1" si="3"/>
        <v>0</v>
      </c>
      <c r="BE26" s="648">
        <f t="shared" ca="1" si="3"/>
        <v>0</v>
      </c>
      <c r="BF26" s="648">
        <f t="shared" ca="1" si="3"/>
        <v>0</v>
      </c>
      <c r="BG26" s="648">
        <f t="shared" ca="1" si="3"/>
        <v>0</v>
      </c>
      <c r="BH26" s="648">
        <f t="shared" ca="1" si="3"/>
        <v>0</v>
      </c>
      <c r="BI26" s="648">
        <f t="shared" ca="1" si="3"/>
        <v>0</v>
      </c>
      <c r="BJ26" s="648">
        <f t="shared" ca="1" si="3"/>
        <v>0</v>
      </c>
      <c r="BK26" s="648">
        <f t="shared" ca="1" si="3"/>
        <v>0</v>
      </c>
      <c r="BL26" s="648">
        <f t="shared" ca="1" si="3"/>
        <v>0</v>
      </c>
      <c r="BM26" s="648">
        <f t="shared" ca="1" si="3"/>
        <v>0</v>
      </c>
      <c r="BN26" s="648">
        <f t="shared" ca="1" si="3"/>
        <v>0</v>
      </c>
      <c r="BO26" s="648">
        <f t="shared" ca="1" si="3"/>
        <v>0</v>
      </c>
      <c r="BP26" s="648">
        <f t="shared" ca="1" si="3"/>
        <v>0</v>
      </c>
      <c r="BQ26" s="648">
        <f t="shared" ca="1" si="3"/>
        <v>0</v>
      </c>
      <c r="BR26" s="648">
        <f t="shared" ca="1" si="3"/>
        <v>0</v>
      </c>
      <c r="BS26" s="648">
        <f t="shared" ca="1" si="3"/>
        <v>0</v>
      </c>
      <c r="BT26" s="648">
        <f t="shared" ca="1" si="3"/>
        <v>0</v>
      </c>
      <c r="BU26" s="648">
        <f t="shared" ca="1" si="3"/>
        <v>0</v>
      </c>
      <c r="BV26" s="648">
        <f t="shared" ca="1" si="3"/>
        <v>0</v>
      </c>
      <c r="BW26" s="648">
        <f t="shared" ca="1" si="3"/>
        <v>0</v>
      </c>
      <c r="BX26" s="648">
        <f t="shared" ca="1" si="3"/>
        <v>0</v>
      </c>
      <c r="BY26" s="648">
        <f t="shared" ca="1" si="3"/>
        <v>0</v>
      </c>
      <c r="BZ26" s="648">
        <f t="shared" ca="1" si="3"/>
        <v>0</v>
      </c>
      <c r="CA26" s="648">
        <f t="shared" ca="1" si="3"/>
        <v>0</v>
      </c>
      <c r="CB26" s="648">
        <f t="shared" ca="1" si="3"/>
        <v>0</v>
      </c>
      <c r="CC26" s="648">
        <f t="shared" ca="1" si="3"/>
        <v>0</v>
      </c>
      <c r="CD26" s="648">
        <f t="shared" ca="1" si="3"/>
        <v>0</v>
      </c>
      <c r="CE26" s="648">
        <f t="shared" ca="1" si="3"/>
        <v>0</v>
      </c>
      <c r="CF26" s="648">
        <f t="shared" ca="1" si="3"/>
        <v>0</v>
      </c>
      <c r="CG26" s="648">
        <f t="shared" ca="1" si="3"/>
        <v>0</v>
      </c>
      <c r="CH26" s="648">
        <f t="shared" ca="1" si="3"/>
        <v>0</v>
      </c>
      <c r="CI26" s="648">
        <f t="shared" ca="1" si="3"/>
        <v>0</v>
      </c>
      <c r="CJ26" s="648">
        <f t="shared" ca="1" si="3"/>
        <v>0</v>
      </c>
      <c r="CK26" s="648">
        <f t="shared" ca="1" si="3"/>
        <v>0</v>
      </c>
      <c r="CL26" s="648">
        <f t="shared" ca="1" si="3"/>
        <v>0</v>
      </c>
      <c r="CM26" s="648">
        <f t="shared" ca="1" si="3"/>
        <v>0</v>
      </c>
      <c r="CN26" s="648">
        <f t="shared" ca="1" si="3"/>
        <v>0</v>
      </c>
      <c r="CO26" s="648">
        <f t="shared" ca="1" si="3"/>
        <v>0</v>
      </c>
      <c r="CP26" s="648">
        <f t="shared" ca="1" si="3"/>
        <v>0</v>
      </c>
      <c r="CQ26" s="648">
        <f t="shared" ca="1" si="3"/>
        <v>0</v>
      </c>
      <c r="CR26" s="648">
        <f t="shared" ca="1" si="3"/>
        <v>0</v>
      </c>
      <c r="CS26" s="648">
        <f t="shared" ref="CS26:FD26" ca="1" si="4">CS43*1.28</f>
        <v>0</v>
      </c>
      <c r="CT26" s="648">
        <f t="shared" ca="1" si="4"/>
        <v>0</v>
      </c>
      <c r="CU26" s="648">
        <f t="shared" ca="1" si="4"/>
        <v>0</v>
      </c>
      <c r="CV26" s="648">
        <f t="shared" ca="1" si="4"/>
        <v>0</v>
      </c>
      <c r="CW26" s="648">
        <f t="shared" ca="1" si="4"/>
        <v>0</v>
      </c>
      <c r="CX26" s="648">
        <f t="shared" ca="1" si="4"/>
        <v>0</v>
      </c>
      <c r="CY26" s="648">
        <f t="shared" ca="1" si="4"/>
        <v>0</v>
      </c>
      <c r="CZ26" s="648">
        <f t="shared" ca="1" si="4"/>
        <v>0</v>
      </c>
      <c r="DA26" s="648">
        <f t="shared" ca="1" si="4"/>
        <v>0</v>
      </c>
      <c r="DB26" s="648">
        <f t="shared" ca="1" si="4"/>
        <v>0</v>
      </c>
      <c r="DC26" s="648">
        <f t="shared" ca="1" si="4"/>
        <v>0</v>
      </c>
      <c r="DD26" s="648">
        <f t="shared" ca="1" si="4"/>
        <v>0</v>
      </c>
      <c r="DE26" s="648">
        <f t="shared" ca="1" si="4"/>
        <v>0</v>
      </c>
      <c r="DF26" s="648">
        <f t="shared" ca="1" si="4"/>
        <v>0</v>
      </c>
      <c r="DG26" s="648">
        <f t="shared" ca="1" si="4"/>
        <v>0</v>
      </c>
      <c r="DH26" s="648">
        <f t="shared" ca="1" si="4"/>
        <v>0</v>
      </c>
      <c r="DI26" s="648">
        <f t="shared" ca="1" si="4"/>
        <v>0</v>
      </c>
      <c r="DJ26" s="648">
        <f t="shared" ca="1" si="4"/>
        <v>0</v>
      </c>
      <c r="DK26" s="648">
        <f t="shared" ca="1" si="4"/>
        <v>0</v>
      </c>
      <c r="DL26" s="648">
        <f t="shared" ca="1" si="4"/>
        <v>0</v>
      </c>
      <c r="DM26" s="648">
        <f t="shared" ca="1" si="4"/>
        <v>0</v>
      </c>
      <c r="DN26" s="648">
        <f t="shared" ca="1" si="4"/>
        <v>0</v>
      </c>
      <c r="DO26" s="648">
        <f t="shared" ca="1" si="4"/>
        <v>0</v>
      </c>
      <c r="DP26" s="648">
        <f t="shared" ca="1" si="4"/>
        <v>0</v>
      </c>
      <c r="DQ26" s="648">
        <f t="shared" ca="1" si="4"/>
        <v>0</v>
      </c>
      <c r="DR26" s="648">
        <f t="shared" ca="1" si="4"/>
        <v>0</v>
      </c>
      <c r="DS26" s="648">
        <f t="shared" ca="1" si="4"/>
        <v>0</v>
      </c>
      <c r="DT26" s="648">
        <f t="shared" ca="1" si="4"/>
        <v>0</v>
      </c>
      <c r="DU26" s="648">
        <f t="shared" ca="1" si="4"/>
        <v>0</v>
      </c>
      <c r="DV26" s="648">
        <f t="shared" ca="1" si="4"/>
        <v>0</v>
      </c>
      <c r="DW26" s="648">
        <f t="shared" ca="1" si="4"/>
        <v>0</v>
      </c>
      <c r="DX26" s="648">
        <f t="shared" ca="1" si="4"/>
        <v>0</v>
      </c>
      <c r="DY26" s="648">
        <f t="shared" ca="1" si="4"/>
        <v>0</v>
      </c>
      <c r="DZ26" s="648">
        <f t="shared" ca="1" si="4"/>
        <v>0</v>
      </c>
      <c r="EA26" s="648">
        <f t="shared" ca="1" si="4"/>
        <v>0</v>
      </c>
      <c r="EB26" s="648">
        <f t="shared" ca="1" si="4"/>
        <v>0</v>
      </c>
      <c r="EC26" s="648">
        <f t="shared" ca="1" si="4"/>
        <v>0</v>
      </c>
      <c r="ED26" s="648">
        <f t="shared" ca="1" si="4"/>
        <v>0</v>
      </c>
      <c r="EE26" s="648">
        <f t="shared" ca="1" si="4"/>
        <v>0</v>
      </c>
      <c r="EF26" s="648">
        <f t="shared" ca="1" si="4"/>
        <v>0</v>
      </c>
      <c r="EG26" s="648">
        <f t="shared" ca="1" si="4"/>
        <v>0</v>
      </c>
      <c r="EH26" s="648">
        <f t="shared" ca="1" si="4"/>
        <v>0</v>
      </c>
      <c r="EI26" s="648">
        <f t="shared" ca="1" si="4"/>
        <v>0</v>
      </c>
      <c r="EJ26" s="648">
        <f t="shared" ca="1" si="4"/>
        <v>0</v>
      </c>
      <c r="EK26" s="648">
        <f t="shared" ca="1" si="4"/>
        <v>0</v>
      </c>
      <c r="EL26" s="648">
        <f t="shared" ca="1" si="4"/>
        <v>0</v>
      </c>
      <c r="EM26" s="648">
        <f t="shared" ca="1" si="4"/>
        <v>0</v>
      </c>
      <c r="EN26" s="648">
        <f t="shared" ca="1" si="4"/>
        <v>0</v>
      </c>
      <c r="EO26" s="648">
        <f t="shared" ca="1" si="4"/>
        <v>0</v>
      </c>
      <c r="EP26" s="648">
        <f t="shared" ca="1" si="4"/>
        <v>0</v>
      </c>
      <c r="EQ26" s="648">
        <f t="shared" ca="1" si="4"/>
        <v>0</v>
      </c>
      <c r="ER26" s="648">
        <f t="shared" ca="1" si="4"/>
        <v>0</v>
      </c>
      <c r="ES26" s="648">
        <f t="shared" ca="1" si="4"/>
        <v>0</v>
      </c>
      <c r="ET26" s="648">
        <f t="shared" ca="1" si="4"/>
        <v>0</v>
      </c>
      <c r="EU26" s="648">
        <f t="shared" ca="1" si="4"/>
        <v>0</v>
      </c>
      <c r="EV26" s="648">
        <f t="shared" ca="1" si="4"/>
        <v>0</v>
      </c>
      <c r="EW26" s="648">
        <f t="shared" ca="1" si="4"/>
        <v>0</v>
      </c>
      <c r="EX26" s="648">
        <f t="shared" ca="1" si="4"/>
        <v>0</v>
      </c>
      <c r="EY26" s="648">
        <f t="shared" ca="1" si="4"/>
        <v>0</v>
      </c>
      <c r="EZ26" s="648">
        <f t="shared" ca="1" si="4"/>
        <v>0</v>
      </c>
      <c r="FA26" s="648">
        <f t="shared" ca="1" si="4"/>
        <v>0</v>
      </c>
      <c r="FB26" s="648">
        <f t="shared" ca="1" si="4"/>
        <v>0</v>
      </c>
      <c r="FC26" s="648">
        <f t="shared" ca="1" si="4"/>
        <v>0</v>
      </c>
      <c r="FD26" s="648">
        <f t="shared" ca="1" si="4"/>
        <v>0</v>
      </c>
      <c r="FE26" s="648">
        <f t="shared" ref="FE26:HP26" ca="1" si="5">FE43*1.28</f>
        <v>0</v>
      </c>
      <c r="FF26" s="648">
        <f t="shared" ca="1" si="5"/>
        <v>0</v>
      </c>
      <c r="FG26" s="648">
        <f t="shared" ca="1" si="5"/>
        <v>0</v>
      </c>
      <c r="FH26" s="648">
        <f t="shared" ca="1" si="5"/>
        <v>0</v>
      </c>
      <c r="FI26" s="648">
        <f t="shared" ca="1" si="5"/>
        <v>0</v>
      </c>
      <c r="FJ26" s="648">
        <f t="shared" ca="1" si="5"/>
        <v>0</v>
      </c>
      <c r="FK26" s="648">
        <f t="shared" ca="1" si="5"/>
        <v>0</v>
      </c>
      <c r="FL26" s="648">
        <f t="shared" ca="1" si="5"/>
        <v>0</v>
      </c>
      <c r="FM26" s="648">
        <f t="shared" ca="1" si="5"/>
        <v>0</v>
      </c>
      <c r="FN26" s="648">
        <f t="shared" ca="1" si="5"/>
        <v>0</v>
      </c>
      <c r="FO26" s="648">
        <f t="shared" ca="1" si="5"/>
        <v>0</v>
      </c>
      <c r="FP26" s="648">
        <f t="shared" ca="1" si="5"/>
        <v>0</v>
      </c>
      <c r="FQ26" s="648">
        <f t="shared" ca="1" si="5"/>
        <v>0</v>
      </c>
      <c r="FR26" s="648">
        <f t="shared" ca="1" si="5"/>
        <v>0</v>
      </c>
      <c r="FS26" s="648">
        <f t="shared" ca="1" si="5"/>
        <v>0</v>
      </c>
      <c r="FT26" s="648">
        <f t="shared" ca="1" si="5"/>
        <v>0</v>
      </c>
      <c r="FU26" s="648">
        <f t="shared" ca="1" si="5"/>
        <v>0</v>
      </c>
      <c r="FV26" s="648">
        <f t="shared" ca="1" si="5"/>
        <v>0</v>
      </c>
      <c r="FW26" s="648">
        <f t="shared" ca="1" si="5"/>
        <v>0</v>
      </c>
      <c r="FX26" s="648">
        <f t="shared" ca="1" si="5"/>
        <v>0</v>
      </c>
      <c r="FY26" s="648">
        <f t="shared" ca="1" si="5"/>
        <v>0</v>
      </c>
      <c r="FZ26" s="648">
        <f t="shared" ca="1" si="5"/>
        <v>0</v>
      </c>
      <c r="GA26" s="648">
        <f t="shared" ca="1" si="5"/>
        <v>0</v>
      </c>
      <c r="GB26" s="648">
        <f t="shared" ca="1" si="5"/>
        <v>0</v>
      </c>
      <c r="GC26" s="648">
        <f t="shared" ca="1" si="5"/>
        <v>0</v>
      </c>
      <c r="GD26" s="648">
        <f t="shared" ca="1" si="5"/>
        <v>0</v>
      </c>
      <c r="GE26" s="648">
        <f t="shared" ca="1" si="5"/>
        <v>0</v>
      </c>
      <c r="GF26" s="648">
        <f t="shared" ca="1" si="5"/>
        <v>0</v>
      </c>
      <c r="GG26" s="648">
        <f t="shared" ca="1" si="5"/>
        <v>0</v>
      </c>
      <c r="GH26" s="648">
        <f t="shared" ca="1" si="5"/>
        <v>0</v>
      </c>
      <c r="GI26" s="648">
        <f t="shared" ca="1" si="5"/>
        <v>0</v>
      </c>
      <c r="GJ26" s="648">
        <f t="shared" ca="1" si="5"/>
        <v>0</v>
      </c>
      <c r="GK26" s="648">
        <f t="shared" ca="1" si="5"/>
        <v>0</v>
      </c>
      <c r="GL26" s="648">
        <f t="shared" ca="1" si="5"/>
        <v>0</v>
      </c>
      <c r="GM26" s="648">
        <f t="shared" ca="1" si="5"/>
        <v>0</v>
      </c>
      <c r="GN26" s="648">
        <f t="shared" ca="1" si="5"/>
        <v>0</v>
      </c>
      <c r="GO26" s="648">
        <f t="shared" ca="1" si="5"/>
        <v>0</v>
      </c>
      <c r="GP26" s="648">
        <f t="shared" ca="1" si="5"/>
        <v>0</v>
      </c>
      <c r="GQ26" s="648">
        <f t="shared" ca="1" si="5"/>
        <v>0</v>
      </c>
      <c r="GR26" s="648">
        <f t="shared" ca="1" si="5"/>
        <v>0</v>
      </c>
      <c r="GS26" s="648">
        <f t="shared" ca="1" si="5"/>
        <v>0</v>
      </c>
      <c r="GT26" s="648">
        <f t="shared" ca="1" si="5"/>
        <v>0</v>
      </c>
      <c r="GU26" s="648">
        <f t="shared" ca="1" si="5"/>
        <v>0</v>
      </c>
      <c r="GV26" s="648">
        <f t="shared" ca="1" si="5"/>
        <v>0</v>
      </c>
      <c r="GW26" s="648">
        <f t="shared" ca="1" si="5"/>
        <v>0</v>
      </c>
      <c r="GX26" s="648">
        <f t="shared" ca="1" si="5"/>
        <v>0</v>
      </c>
      <c r="GY26" s="648">
        <f t="shared" ca="1" si="5"/>
        <v>0</v>
      </c>
      <c r="GZ26" s="648">
        <f t="shared" ca="1" si="5"/>
        <v>0</v>
      </c>
      <c r="HA26" s="648">
        <f t="shared" ca="1" si="5"/>
        <v>0</v>
      </c>
      <c r="HB26" s="648">
        <f t="shared" ca="1" si="5"/>
        <v>0</v>
      </c>
      <c r="HC26" s="648">
        <f t="shared" ca="1" si="5"/>
        <v>0</v>
      </c>
      <c r="HD26" s="648">
        <f t="shared" ca="1" si="5"/>
        <v>0</v>
      </c>
      <c r="HE26" s="648">
        <f t="shared" ca="1" si="5"/>
        <v>0</v>
      </c>
      <c r="HF26" s="648">
        <f t="shared" ca="1" si="5"/>
        <v>0</v>
      </c>
      <c r="HG26" s="648">
        <f t="shared" ca="1" si="5"/>
        <v>0</v>
      </c>
      <c r="HH26" s="648">
        <f t="shared" ca="1" si="5"/>
        <v>0</v>
      </c>
      <c r="HI26" s="648">
        <f t="shared" ca="1" si="5"/>
        <v>0</v>
      </c>
      <c r="HJ26" s="648">
        <f t="shared" ca="1" si="5"/>
        <v>0</v>
      </c>
      <c r="HK26" s="648">
        <f t="shared" ca="1" si="5"/>
        <v>0</v>
      </c>
      <c r="HL26" s="648">
        <f t="shared" ca="1" si="5"/>
        <v>0</v>
      </c>
      <c r="HM26" s="648">
        <f t="shared" ca="1" si="5"/>
        <v>0</v>
      </c>
      <c r="HN26" s="648">
        <f t="shared" ca="1" si="5"/>
        <v>0</v>
      </c>
      <c r="HO26" s="648">
        <f t="shared" ca="1" si="5"/>
        <v>0</v>
      </c>
      <c r="HP26" s="648">
        <f t="shared" ca="1" si="5"/>
        <v>0</v>
      </c>
      <c r="HQ26" s="648">
        <f t="shared" ref="HQ26:KB26" ca="1" si="6">HQ43*1.28</f>
        <v>0</v>
      </c>
      <c r="HR26" s="648">
        <f t="shared" ca="1" si="6"/>
        <v>0</v>
      </c>
      <c r="HS26" s="648">
        <f t="shared" ca="1" si="6"/>
        <v>0</v>
      </c>
      <c r="HT26" s="648">
        <f t="shared" ca="1" si="6"/>
        <v>0</v>
      </c>
      <c r="HU26" s="648">
        <f t="shared" ca="1" si="6"/>
        <v>0</v>
      </c>
      <c r="HV26" s="648">
        <f t="shared" ca="1" si="6"/>
        <v>0</v>
      </c>
      <c r="HW26" s="648">
        <f t="shared" ca="1" si="6"/>
        <v>0</v>
      </c>
      <c r="HX26" s="648">
        <f t="shared" ca="1" si="6"/>
        <v>0</v>
      </c>
      <c r="HY26" s="648">
        <f t="shared" ca="1" si="6"/>
        <v>0</v>
      </c>
      <c r="HZ26" s="648">
        <f t="shared" ca="1" si="6"/>
        <v>0</v>
      </c>
      <c r="IA26" s="648">
        <f t="shared" ca="1" si="6"/>
        <v>0</v>
      </c>
      <c r="IB26" s="648">
        <f t="shared" ca="1" si="6"/>
        <v>0</v>
      </c>
      <c r="IC26" s="648">
        <f t="shared" ca="1" si="6"/>
        <v>0</v>
      </c>
      <c r="ID26" s="648">
        <f t="shared" ca="1" si="6"/>
        <v>0</v>
      </c>
      <c r="IE26" s="648">
        <f t="shared" ca="1" si="6"/>
        <v>0</v>
      </c>
      <c r="IF26" s="648">
        <f t="shared" ca="1" si="6"/>
        <v>0</v>
      </c>
      <c r="IG26" s="648">
        <f t="shared" ca="1" si="6"/>
        <v>0</v>
      </c>
      <c r="IH26" s="648">
        <f t="shared" ca="1" si="6"/>
        <v>0</v>
      </c>
      <c r="II26" s="648">
        <f t="shared" ca="1" si="6"/>
        <v>0</v>
      </c>
      <c r="IJ26" s="648">
        <f t="shared" ca="1" si="6"/>
        <v>0</v>
      </c>
      <c r="IK26" s="648">
        <f t="shared" ca="1" si="6"/>
        <v>0</v>
      </c>
      <c r="IL26" s="648">
        <f t="shared" ca="1" si="6"/>
        <v>0</v>
      </c>
      <c r="IM26" s="648">
        <f t="shared" ca="1" si="6"/>
        <v>0</v>
      </c>
      <c r="IN26" s="648">
        <f t="shared" ca="1" si="6"/>
        <v>0</v>
      </c>
      <c r="IO26" s="648">
        <f t="shared" ca="1" si="6"/>
        <v>0</v>
      </c>
      <c r="IP26" s="648">
        <f t="shared" ca="1" si="6"/>
        <v>0</v>
      </c>
      <c r="IQ26" s="648">
        <f t="shared" ca="1" si="6"/>
        <v>0</v>
      </c>
      <c r="IR26" s="648">
        <f t="shared" ca="1" si="6"/>
        <v>0</v>
      </c>
      <c r="IS26" s="648">
        <f t="shared" ca="1" si="6"/>
        <v>0</v>
      </c>
      <c r="IT26" s="648">
        <f t="shared" ca="1" si="6"/>
        <v>0</v>
      </c>
      <c r="IU26" s="648">
        <f t="shared" ca="1" si="6"/>
        <v>0</v>
      </c>
      <c r="IV26" s="648">
        <f t="shared" ca="1" si="6"/>
        <v>0</v>
      </c>
      <c r="IW26" s="648">
        <f t="shared" ca="1" si="6"/>
        <v>0</v>
      </c>
      <c r="IX26" s="648">
        <f t="shared" ca="1" si="6"/>
        <v>0</v>
      </c>
      <c r="IY26" s="648">
        <f t="shared" ca="1" si="6"/>
        <v>0</v>
      </c>
      <c r="IZ26" s="648">
        <f t="shared" ca="1" si="6"/>
        <v>0</v>
      </c>
      <c r="JA26" s="648">
        <f t="shared" ca="1" si="6"/>
        <v>0</v>
      </c>
      <c r="JB26" s="648">
        <f t="shared" ca="1" si="6"/>
        <v>0</v>
      </c>
      <c r="JC26" s="648">
        <f t="shared" ca="1" si="6"/>
        <v>0</v>
      </c>
      <c r="JD26" s="648">
        <f t="shared" ca="1" si="6"/>
        <v>0</v>
      </c>
      <c r="JE26" s="648">
        <f t="shared" ca="1" si="6"/>
        <v>0</v>
      </c>
      <c r="JF26" s="648">
        <f t="shared" ca="1" si="6"/>
        <v>0</v>
      </c>
      <c r="JG26" s="648">
        <f t="shared" ca="1" si="6"/>
        <v>0</v>
      </c>
      <c r="JH26" s="648">
        <f t="shared" ca="1" si="6"/>
        <v>0</v>
      </c>
      <c r="JI26" s="648">
        <f t="shared" ca="1" si="6"/>
        <v>0</v>
      </c>
      <c r="JJ26" s="648">
        <f t="shared" ca="1" si="6"/>
        <v>0</v>
      </c>
      <c r="JK26" s="648">
        <f t="shared" ca="1" si="6"/>
        <v>0</v>
      </c>
      <c r="JL26" s="648">
        <f t="shared" ca="1" si="6"/>
        <v>0</v>
      </c>
      <c r="JM26" s="648">
        <f t="shared" ca="1" si="6"/>
        <v>0</v>
      </c>
      <c r="JN26" s="648">
        <f t="shared" ca="1" si="6"/>
        <v>0</v>
      </c>
      <c r="JO26" s="648">
        <f t="shared" ca="1" si="6"/>
        <v>0</v>
      </c>
      <c r="JP26" s="648">
        <f t="shared" ca="1" si="6"/>
        <v>0</v>
      </c>
      <c r="JQ26" s="648">
        <f t="shared" ca="1" si="6"/>
        <v>0</v>
      </c>
      <c r="JR26" s="648">
        <f t="shared" ca="1" si="6"/>
        <v>0</v>
      </c>
      <c r="JS26" s="648">
        <f t="shared" ca="1" si="6"/>
        <v>0</v>
      </c>
      <c r="JT26" s="648">
        <f t="shared" ca="1" si="6"/>
        <v>0</v>
      </c>
      <c r="JU26" s="648">
        <f t="shared" ca="1" si="6"/>
        <v>0</v>
      </c>
      <c r="JV26" s="648">
        <f t="shared" ca="1" si="6"/>
        <v>0</v>
      </c>
      <c r="JW26" s="648">
        <f t="shared" ca="1" si="6"/>
        <v>0</v>
      </c>
      <c r="JX26" s="648">
        <f t="shared" ca="1" si="6"/>
        <v>0</v>
      </c>
      <c r="JY26" s="648">
        <f t="shared" ca="1" si="6"/>
        <v>0</v>
      </c>
      <c r="JZ26" s="648">
        <f t="shared" ca="1" si="6"/>
        <v>0</v>
      </c>
      <c r="KA26" s="648">
        <f t="shared" ca="1" si="6"/>
        <v>0</v>
      </c>
      <c r="KB26" s="648">
        <f t="shared" ca="1" si="6"/>
        <v>0</v>
      </c>
      <c r="KC26" s="648">
        <f t="shared" ref="KC26:LT26" ca="1" si="7">KC43*1.28</f>
        <v>0</v>
      </c>
      <c r="KD26" s="648">
        <f t="shared" ca="1" si="7"/>
        <v>0</v>
      </c>
      <c r="KE26" s="648">
        <f t="shared" ca="1" si="7"/>
        <v>0</v>
      </c>
      <c r="KF26" s="648">
        <f t="shared" ca="1" si="7"/>
        <v>0</v>
      </c>
      <c r="KG26" s="648">
        <f t="shared" ca="1" si="7"/>
        <v>0</v>
      </c>
      <c r="KH26" s="648">
        <f t="shared" ca="1" si="7"/>
        <v>0</v>
      </c>
      <c r="KI26" s="648">
        <f t="shared" ca="1" si="7"/>
        <v>0</v>
      </c>
      <c r="KJ26" s="648">
        <f t="shared" ca="1" si="7"/>
        <v>0</v>
      </c>
      <c r="KK26" s="648">
        <f t="shared" ca="1" si="7"/>
        <v>0</v>
      </c>
      <c r="KL26" s="648">
        <f t="shared" ca="1" si="7"/>
        <v>0</v>
      </c>
      <c r="KM26" s="648">
        <f t="shared" ca="1" si="7"/>
        <v>0</v>
      </c>
      <c r="KN26" s="648">
        <f t="shared" ca="1" si="7"/>
        <v>0</v>
      </c>
      <c r="KO26" s="648">
        <f t="shared" ca="1" si="7"/>
        <v>0</v>
      </c>
      <c r="KP26" s="648">
        <f t="shared" ca="1" si="7"/>
        <v>0</v>
      </c>
      <c r="KQ26" s="648">
        <f t="shared" ca="1" si="7"/>
        <v>0</v>
      </c>
      <c r="KR26" s="648">
        <f t="shared" ca="1" si="7"/>
        <v>0</v>
      </c>
      <c r="KS26" s="648">
        <f t="shared" ca="1" si="7"/>
        <v>0</v>
      </c>
      <c r="KT26" s="648">
        <f t="shared" ca="1" si="7"/>
        <v>0</v>
      </c>
      <c r="KU26" s="648">
        <f t="shared" ca="1" si="7"/>
        <v>0</v>
      </c>
      <c r="KV26" s="648">
        <f t="shared" ca="1" si="7"/>
        <v>0</v>
      </c>
      <c r="KW26" s="648">
        <f t="shared" ca="1" si="7"/>
        <v>0</v>
      </c>
      <c r="KX26" s="648">
        <f t="shared" ca="1" si="7"/>
        <v>0</v>
      </c>
      <c r="KY26" s="648">
        <f t="shared" ca="1" si="7"/>
        <v>0</v>
      </c>
      <c r="KZ26" s="648">
        <f t="shared" ca="1" si="7"/>
        <v>0</v>
      </c>
      <c r="LA26" s="648">
        <f t="shared" ca="1" si="7"/>
        <v>0</v>
      </c>
      <c r="LB26" s="648">
        <f t="shared" ca="1" si="7"/>
        <v>0</v>
      </c>
      <c r="LC26" s="648">
        <f t="shared" ca="1" si="7"/>
        <v>0</v>
      </c>
      <c r="LD26" s="648">
        <f t="shared" ca="1" si="7"/>
        <v>0</v>
      </c>
      <c r="LE26" s="648">
        <f t="shared" ca="1" si="7"/>
        <v>0</v>
      </c>
      <c r="LF26" s="648">
        <f t="shared" ca="1" si="7"/>
        <v>0</v>
      </c>
      <c r="LG26" s="648">
        <f t="shared" ca="1" si="7"/>
        <v>0</v>
      </c>
      <c r="LH26" s="648">
        <f t="shared" ca="1" si="7"/>
        <v>0</v>
      </c>
      <c r="LI26" s="648">
        <f t="shared" ca="1" si="7"/>
        <v>0</v>
      </c>
      <c r="LJ26" s="648">
        <f t="shared" ca="1" si="7"/>
        <v>0</v>
      </c>
      <c r="LK26" s="648">
        <f t="shared" ca="1" si="7"/>
        <v>0</v>
      </c>
      <c r="LL26" s="648">
        <f t="shared" ca="1" si="7"/>
        <v>0</v>
      </c>
      <c r="LM26" s="648">
        <f t="shared" ca="1" si="7"/>
        <v>0</v>
      </c>
      <c r="LN26" s="648">
        <f t="shared" ca="1" si="7"/>
        <v>0</v>
      </c>
      <c r="LO26" s="648">
        <f t="shared" ca="1" si="7"/>
        <v>0</v>
      </c>
      <c r="LP26" s="648">
        <f t="shared" ca="1" si="7"/>
        <v>0</v>
      </c>
      <c r="LQ26" s="648">
        <f t="shared" ca="1" si="7"/>
        <v>0</v>
      </c>
      <c r="LR26" s="648">
        <f t="shared" ca="1" si="7"/>
        <v>0</v>
      </c>
      <c r="LS26" s="648">
        <f t="shared" ca="1" si="7"/>
        <v>0</v>
      </c>
      <c r="LT26" s="650">
        <f t="shared" ca="1" si="7"/>
        <v>0</v>
      </c>
    </row>
    <row r="27" spans="2:332" s="8" customFormat="1">
      <c r="B27" s="6"/>
      <c r="C27" s="271"/>
      <c r="D27" s="22" t="s">
        <v>384</v>
      </c>
      <c r="E27" s="22"/>
      <c r="F27" s="562">
        <f t="shared" ca="1" si="1"/>
        <v>-48.182337085912366</v>
      </c>
      <c r="G27" s="742">
        <f t="shared" ref="G27:AE27" ca="1" si="8">G44*1.28</f>
        <v>-28.71412429264613</v>
      </c>
      <c r="H27" s="742">
        <f t="shared" ca="1" si="8"/>
        <v>-28.137168613860499</v>
      </c>
      <c r="I27" s="742">
        <f t="shared" ca="1" si="8"/>
        <v>-40.237084490221292</v>
      </c>
      <c r="J27" s="742">
        <f t="shared" ca="1" si="8"/>
        <v>-52.902938191274579</v>
      </c>
      <c r="K27" s="742">
        <f t="shared" ca="1" si="8"/>
        <v>-53.621124442013453</v>
      </c>
      <c r="L27" s="742">
        <f t="shared" ca="1" si="8"/>
        <v>-51.149892542136357</v>
      </c>
      <c r="M27" s="742">
        <f t="shared" ca="1" si="8"/>
        <v>-50.127882540771573</v>
      </c>
      <c r="N27" s="742">
        <f t="shared" ca="1" si="8"/>
        <v>-51.833979017197144</v>
      </c>
      <c r="O27" s="742">
        <f t="shared" ca="1" si="8"/>
        <v>-52.090858619589966</v>
      </c>
      <c r="P27" s="742">
        <f t="shared" ca="1" si="8"/>
        <v>-52.290962722877197</v>
      </c>
      <c r="Q27" s="742">
        <f t="shared" ca="1" si="8"/>
        <v>-50.595553319986628</v>
      </c>
      <c r="R27" s="742">
        <f t="shared" ca="1" si="8"/>
        <v>-50.207408755893731</v>
      </c>
      <c r="S27" s="742">
        <f t="shared" ca="1" si="8"/>
        <v>-49.819254962197128</v>
      </c>
      <c r="T27" s="742">
        <f t="shared" ca="1" si="8"/>
        <v>-48.163628042707153</v>
      </c>
      <c r="U27" s="742">
        <f t="shared" ca="1" si="8"/>
        <v>-47.785408923531079</v>
      </c>
      <c r="V27" s="742">
        <f t="shared" ca="1" si="8"/>
        <v>-43.140597300444703</v>
      </c>
      <c r="W27" s="742">
        <f t="shared" ca="1" si="8"/>
        <v>-43.140597300444703</v>
      </c>
      <c r="X27" s="742">
        <f t="shared" ca="1" si="8"/>
        <v>-42.005318424117206</v>
      </c>
      <c r="Y27" s="742">
        <f t="shared" ca="1" si="8"/>
        <v>-43.140597300444703</v>
      </c>
      <c r="Z27" s="742">
        <f t="shared" ca="1" si="8"/>
        <v>-42.005318424117206</v>
      </c>
      <c r="AA27" s="742">
        <f t="shared" ca="1" si="8"/>
        <v>-41.469915737930158</v>
      </c>
      <c r="AB27" s="742">
        <f t="shared" ca="1" si="8"/>
        <v>-39.799194016322197</v>
      </c>
      <c r="AC27" s="742">
        <f t="shared" ca="1" si="8"/>
        <v>-38.128432134173011</v>
      </c>
      <c r="AD27" s="742">
        <f t="shared" ca="1" si="8"/>
        <v>-36.457630090034698</v>
      </c>
      <c r="AE27" s="743">
        <f t="shared" ca="1" si="8"/>
        <v>-34.786787882458974</v>
      </c>
      <c r="AF27" s="144"/>
      <c r="AG27" s="711">
        <f t="shared" ref="AG27:CR27" ca="1" si="9">AG44*1.28</f>
        <v>-12.082433507613912</v>
      </c>
      <c r="AH27" s="742">
        <f t="shared" ca="1" si="9"/>
        <v>-25.013583858114362</v>
      </c>
      <c r="AI27" s="742">
        <f t="shared" ca="1" si="9"/>
        <v>-29.407166634762735</v>
      </c>
      <c r="AJ27" s="742">
        <f t="shared" ca="1" si="9"/>
        <v>-36.017841026494473</v>
      </c>
      <c r="AK27" s="742">
        <f t="shared" ca="1" si="9"/>
        <v>-28.110209086742525</v>
      </c>
      <c r="AL27" s="742">
        <f t="shared" ca="1" si="9"/>
        <v>-31.681811163343276</v>
      </c>
      <c r="AM27" s="742">
        <f t="shared" ca="1" si="9"/>
        <v>-33.715786464648701</v>
      </c>
      <c r="AN27" s="742">
        <f t="shared" ca="1" si="9"/>
        <v>-22.803696002297812</v>
      </c>
      <c r="AO27" s="742">
        <f t="shared" ca="1" si="9"/>
        <v>-38.071481140064776</v>
      </c>
      <c r="AP27" s="742">
        <f t="shared" ca="1" si="9"/>
        <v>-27.172269426098165</v>
      </c>
      <c r="AQ27" s="742">
        <f t="shared" ca="1" si="9"/>
        <v>-29.557082249991858</v>
      </c>
      <c r="AR27" s="742">
        <f t="shared" ca="1" si="9"/>
        <v>-32.393287305544575</v>
      </c>
      <c r="AS27" s="742">
        <f t="shared" ca="1" si="9"/>
        <v>-11.839660001630556</v>
      </c>
      <c r="AT27" s="742">
        <f t="shared" ca="1" si="9"/>
        <v>-24.510983496472281</v>
      </c>
      <c r="AU27" s="742">
        <f t="shared" ca="1" si="9"/>
        <v>-28.816285589114173</v>
      </c>
      <c r="AV27" s="742">
        <f t="shared" ca="1" si="9"/>
        <v>-35.294131060414955</v>
      </c>
      <c r="AW27" s="742">
        <f t="shared" ca="1" si="9"/>
        <v>-27.545387934644879</v>
      </c>
      <c r="AX27" s="742">
        <f t="shared" ca="1" si="9"/>
        <v>-31.045225465008535</v>
      </c>
      <c r="AY27" s="742">
        <f t="shared" ca="1" si="9"/>
        <v>-33.038331903706904</v>
      </c>
      <c r="AZ27" s="742">
        <f t="shared" ca="1" si="9"/>
        <v>-22.345499131247962</v>
      </c>
      <c r="BA27" s="742">
        <f t="shared" ca="1" si="9"/>
        <v>-37.30650718440193</v>
      </c>
      <c r="BB27" s="742">
        <f t="shared" ca="1" si="9"/>
        <v>-26.626294386389379</v>
      </c>
      <c r="BC27" s="742">
        <f t="shared" ca="1" si="9"/>
        <v>-28.963188935375459</v>
      </c>
      <c r="BD27" s="742">
        <f t="shared" ca="1" si="9"/>
        <v>-31.742405848217487</v>
      </c>
      <c r="BE27" s="742">
        <f t="shared" ca="1" si="9"/>
        <v>-16.931106550160443</v>
      </c>
      <c r="BF27" s="742">
        <f t="shared" ca="1" si="9"/>
        <v>-35.051519483738794</v>
      </c>
      <c r="BG27" s="742">
        <f t="shared" ca="1" si="9"/>
        <v>-41.208244292653042</v>
      </c>
      <c r="BH27" s="742">
        <f t="shared" ca="1" si="9"/>
        <v>-50.471778201140545</v>
      </c>
      <c r="BI27" s="742">
        <f t="shared" ca="1" si="9"/>
        <v>-39.390818488262958</v>
      </c>
      <c r="BJ27" s="742">
        <f t="shared" ca="1" si="9"/>
        <v>-44.395702254070137</v>
      </c>
      <c r="BK27" s="742">
        <f t="shared" ca="1" si="9"/>
        <v>-47.24591057717786</v>
      </c>
      <c r="BL27" s="742">
        <f t="shared" ca="1" si="9"/>
        <v>-31.954805007540145</v>
      </c>
      <c r="BM27" s="742">
        <f t="shared" ca="1" si="9"/>
        <v>-53.349542813429245</v>
      </c>
      <c r="BN27" s="742">
        <f t="shared" ca="1" si="9"/>
        <v>-38.07648422588246</v>
      </c>
      <c r="BO27" s="742">
        <f t="shared" ca="1" si="9"/>
        <v>-41.418320950917099</v>
      </c>
      <c r="BP27" s="742">
        <f t="shared" ca="1" si="9"/>
        <v>-45.392693329081332</v>
      </c>
      <c r="BQ27" s="742">
        <f t="shared" ca="1" si="9"/>
        <v>-22.260690472012271</v>
      </c>
      <c r="BR27" s="742">
        <f t="shared" ca="1" si="9"/>
        <v>-46.085057907442128</v>
      </c>
      <c r="BS27" s="742">
        <f t="shared" ca="1" si="9"/>
        <v>-54.179800261496965</v>
      </c>
      <c r="BT27" s="742">
        <f t="shared" ca="1" si="9"/>
        <v>-66.359314955524823</v>
      </c>
      <c r="BU27" s="742">
        <f t="shared" ca="1" si="9"/>
        <v>-51.7902840672945</v>
      </c>
      <c r="BV27" s="742">
        <f t="shared" ca="1" si="9"/>
        <v>-58.370608160640742</v>
      </c>
      <c r="BW27" s="742">
        <f t="shared" ca="1" si="9"/>
        <v>-62.118006777115269</v>
      </c>
      <c r="BX27" s="742">
        <f t="shared" ca="1" si="9"/>
        <v>-42.013557782472184</v>
      </c>
      <c r="BY27" s="742">
        <f t="shared" ca="1" si="9"/>
        <v>-70.142944046493</v>
      </c>
      <c r="BZ27" s="742">
        <f t="shared" ca="1" si="9"/>
        <v>-50.062222873837811</v>
      </c>
      <c r="CA27" s="742">
        <f t="shared" ca="1" si="9"/>
        <v>-54.456004976832986</v>
      </c>
      <c r="CB27" s="742">
        <f t="shared" ca="1" si="9"/>
        <v>-59.681432686989986</v>
      </c>
      <c r="CC27" s="742">
        <f t="shared" ca="1" si="9"/>
        <v>1.5731869734603698</v>
      </c>
      <c r="CD27" s="742">
        <f t="shared" ca="1" si="9"/>
        <v>-40.316638127127561</v>
      </c>
      <c r="CE27" s="742">
        <f t="shared" ca="1" si="9"/>
        <v>-53.842368430674277</v>
      </c>
      <c r="CF27" s="742">
        <f t="shared" ca="1" si="9"/>
        <v>-57.265941061082458</v>
      </c>
      <c r="CG27" s="742">
        <f t="shared" ca="1" si="9"/>
        <v>-81.240527747117298</v>
      </c>
      <c r="CH27" s="742">
        <f t="shared" ca="1" si="9"/>
        <v>-66.236999921128188</v>
      </c>
      <c r="CI27" s="742">
        <f t="shared" ca="1" si="9"/>
        <v>-64.575595424593246</v>
      </c>
      <c r="CJ27" s="742">
        <f t="shared" ca="1" si="9"/>
        <v>-43.179021666732964</v>
      </c>
      <c r="CK27" s="742">
        <f t="shared" ca="1" si="9"/>
        <v>-80.30072865930191</v>
      </c>
      <c r="CL27" s="742">
        <f t="shared" ca="1" si="9"/>
        <v>-65.324942111939521</v>
      </c>
      <c r="CM27" s="742">
        <f t="shared" ca="1" si="9"/>
        <v>-60.702034577405342</v>
      </c>
      <c r="CN27" s="742">
        <f t="shared" ca="1" si="9"/>
        <v>-34.407978210811613</v>
      </c>
      <c r="CO27" s="742">
        <f t="shared" ca="1" si="9"/>
        <v>-0.11493014039526997</v>
      </c>
      <c r="CP27" s="742">
        <f t="shared" ca="1" si="9"/>
        <v>-38.336004037674165</v>
      </c>
      <c r="CQ27" s="742">
        <f t="shared" ca="1" si="9"/>
        <v>-51.460629876557846</v>
      </c>
      <c r="CR27" s="742">
        <f t="shared" ca="1" si="9"/>
        <v>-58.029929310081961</v>
      </c>
      <c r="CS27" s="742">
        <f t="shared" ref="CS27:FD27" ca="1" si="10">CS44*1.28</f>
        <v>-76.623529571627813</v>
      </c>
      <c r="CT27" s="742">
        <f t="shared" ca="1" si="10"/>
        <v>-64.035883212640897</v>
      </c>
      <c r="CU27" s="742">
        <f t="shared" ca="1" si="10"/>
        <v>-62.101724702101066</v>
      </c>
      <c r="CV27" s="742">
        <f t="shared" ca="1" si="10"/>
        <v>-42.230098633438764</v>
      </c>
      <c r="CW27" s="742">
        <f t="shared" ca="1" si="10"/>
        <v>-77.646837932043283</v>
      </c>
      <c r="CX27" s="742">
        <f t="shared" ca="1" si="10"/>
        <v>-63.831363860605755</v>
      </c>
      <c r="CY27" s="742">
        <f t="shared" ca="1" si="10"/>
        <v>-58.239879351224737</v>
      </c>
      <c r="CZ27" s="742">
        <f t="shared" ca="1" si="10"/>
        <v>-22.941679779823659</v>
      </c>
      <c r="DA27" s="742">
        <f t="shared" ca="1" si="10"/>
        <v>-1.7626702976423441</v>
      </c>
      <c r="DB27" s="742">
        <f t="shared" ca="1" si="10"/>
        <v>-37.445694196387315</v>
      </c>
      <c r="DC27" s="742">
        <f t="shared" ca="1" si="10"/>
        <v>-50.518886002739492</v>
      </c>
      <c r="DD27" s="742">
        <f t="shared" ca="1" si="10"/>
        <v>-60.32002249466138</v>
      </c>
      <c r="DE27" s="742">
        <f t="shared" ca="1" si="10"/>
        <v>-74.365227184014074</v>
      </c>
      <c r="DF27" s="742">
        <f t="shared" ca="1" si="10"/>
        <v>-63.605004273126134</v>
      </c>
      <c r="DG27" s="742">
        <f t="shared" ca="1" si="10"/>
        <v>-61.350504991097779</v>
      </c>
      <c r="DH27" s="742">
        <f t="shared" ca="1" si="10"/>
        <v>-42.443129828477197</v>
      </c>
      <c r="DI27" s="742">
        <f t="shared" ca="1" si="10"/>
        <v>-77.163171708146891</v>
      </c>
      <c r="DJ27" s="742">
        <f t="shared" ca="1" si="10"/>
        <v>-64.102507260894399</v>
      </c>
      <c r="DK27" s="742">
        <f t="shared" ca="1" si="10"/>
        <v>-57.410335870908824</v>
      </c>
      <c r="DL27" s="742">
        <f t="shared" ca="1" si="10"/>
        <v>-12.472629553803035</v>
      </c>
      <c r="DM27" s="742">
        <f t="shared" ca="1" si="10"/>
        <v>-3.6021427067984142</v>
      </c>
      <c r="DN27" s="742">
        <f t="shared" ca="1" si="10"/>
        <v>-38.586961663582876</v>
      </c>
      <c r="DO27" s="742">
        <f t="shared" ca="1" si="10"/>
        <v>-52.314980326633176</v>
      </c>
      <c r="DP27" s="742">
        <f t="shared" ca="1" si="10"/>
        <v>-66.065949699905957</v>
      </c>
      <c r="DQ27" s="742">
        <f t="shared" ca="1" si="10"/>
        <v>-76.26811745268985</v>
      </c>
      <c r="DR27" s="742">
        <f t="shared" ca="1" si="10"/>
        <v>-66.661167222925258</v>
      </c>
      <c r="DS27" s="742">
        <f t="shared" ca="1" si="10"/>
        <v>-63.940888359944012</v>
      </c>
      <c r="DT27" s="742">
        <f t="shared" ca="1" si="10"/>
        <v>-45.020803813544966</v>
      </c>
      <c r="DU27" s="742">
        <f t="shared" ca="1" si="10"/>
        <v>-80.939408900030728</v>
      </c>
      <c r="DV27" s="742">
        <f t="shared" ca="1" si="10"/>
        <v>-67.949105738836053</v>
      </c>
      <c r="DW27" s="742">
        <f t="shared" ca="1" si="10"/>
        <v>-59.715618975977499</v>
      </c>
      <c r="DX27" s="742">
        <f t="shared" ca="1" si="10"/>
        <v>-2.1852526632541593</v>
      </c>
      <c r="DY27" s="742">
        <f t="shared" ca="1" si="10"/>
        <v>-5.4866415363754166</v>
      </c>
      <c r="DZ27" s="742">
        <f t="shared" ca="1" si="10"/>
        <v>-38.639388116931336</v>
      </c>
      <c r="EA27" s="742">
        <f t="shared" ca="1" si="10"/>
        <v>-52.637284756715538</v>
      </c>
      <c r="EB27" s="742">
        <f t="shared" ca="1" si="10"/>
        <v>-70.23958669151736</v>
      </c>
      <c r="EC27" s="742">
        <f t="shared" ca="1" si="10"/>
        <v>-76.132279493401512</v>
      </c>
      <c r="ED27" s="742">
        <f t="shared" ca="1" si="10"/>
        <v>-67.90039039654468</v>
      </c>
      <c r="EE27" s="742">
        <f t="shared" ca="1" si="10"/>
        <v>-64.757121946478762</v>
      </c>
      <c r="EF27" s="742">
        <f t="shared" ca="1" si="10"/>
        <v>-46.425966104535554</v>
      </c>
      <c r="EG27" s="742">
        <f t="shared" ca="1" si="10"/>
        <v>-82.545279728137999</v>
      </c>
      <c r="EH27" s="742">
        <f t="shared" ca="1" si="10"/>
        <v>-70.02921984719697</v>
      </c>
      <c r="EI27" s="742">
        <f t="shared" ca="1" si="10"/>
        <v>-60.370729771885728</v>
      </c>
      <c r="EJ27" s="742">
        <f t="shared" ca="1" si="10"/>
        <v>8.9549692228980717</v>
      </c>
      <c r="EK27" s="742">
        <f t="shared" ca="1" si="10"/>
        <v>-7.4653136883681945</v>
      </c>
      <c r="EL27" s="742">
        <f t="shared" ca="1" si="10"/>
        <v>-38.643187836236372</v>
      </c>
      <c r="EM27" s="742">
        <f t="shared" ca="1" si="10"/>
        <v>-52.887322851393378</v>
      </c>
      <c r="EN27" s="742">
        <f t="shared" ca="1" si="10"/>
        <v>-74.515060812384576</v>
      </c>
      <c r="EO27" s="742">
        <f t="shared" ca="1" si="10"/>
        <v>-76.020940140695572</v>
      </c>
      <c r="EP27" s="742">
        <f t="shared" ca="1" si="10"/>
        <v>-69.085541494251473</v>
      </c>
      <c r="EQ27" s="742">
        <f t="shared" ca="1" si="10"/>
        <v>-65.499966411528234</v>
      </c>
      <c r="ER27" s="742">
        <f t="shared" ca="1" si="10"/>
        <v>-47.837375684773342</v>
      </c>
      <c r="ES27" s="742">
        <f t="shared" ca="1" si="10"/>
        <v>-84.124200156779736</v>
      </c>
      <c r="ET27" s="742">
        <f t="shared" ca="1" si="10"/>
        <v>-72.123411327516592</v>
      </c>
      <c r="EU27" s="742">
        <f t="shared" ca="1" si="10"/>
        <v>-60.969579709829539</v>
      </c>
      <c r="EV27" s="742">
        <f t="shared" ca="1" si="10"/>
        <v>20.596768300984404</v>
      </c>
      <c r="EW27" s="742">
        <f t="shared" ca="1" si="10"/>
        <v>-0.15154163366319409</v>
      </c>
      <c r="EX27" s="742">
        <f t="shared" ca="1" si="10"/>
        <v>-31.503227970403302</v>
      </c>
      <c r="EY27" s="742">
        <f t="shared" ca="1" si="10"/>
        <v>-53.384357930089593</v>
      </c>
      <c r="EZ27" s="742">
        <f t="shared" ca="1" si="10"/>
        <v>-72.905543933932435</v>
      </c>
      <c r="FA27" s="742">
        <f t="shared" ca="1" si="10"/>
        <v>-70.349137521357477</v>
      </c>
      <c r="FB27" s="742">
        <f t="shared" ca="1" si="10"/>
        <v>-66.779901583201791</v>
      </c>
      <c r="FC27" s="742">
        <f t="shared" ca="1" si="10"/>
        <v>-63.682814246905998</v>
      </c>
      <c r="FD27" s="742">
        <f t="shared" ca="1" si="10"/>
        <v>-47.717255575795107</v>
      </c>
      <c r="FE27" s="742">
        <f t="shared" ref="FE27:HP27" ca="1" si="11">FE44*1.28</f>
        <v>-81.129060035949934</v>
      </c>
      <c r="FF27" s="742">
        <f t="shared" ca="1" si="11"/>
        <v>-70.32831868599996</v>
      </c>
      <c r="FG27" s="742">
        <f t="shared" ca="1" si="11"/>
        <v>-60.985476584256105</v>
      </c>
      <c r="FH27" s="742">
        <f t="shared" ca="1" si="11"/>
        <v>11.469476188488372</v>
      </c>
      <c r="FI27" s="742">
        <f t="shared" ca="1" si="11"/>
        <v>7.0342458396645533</v>
      </c>
      <c r="FJ27" s="742">
        <f t="shared" ca="1" si="11"/>
        <v>-25.395118002060041</v>
      </c>
      <c r="FK27" s="742">
        <f t="shared" ca="1" si="11"/>
        <v>-55.153405094244903</v>
      </c>
      <c r="FL27" s="742">
        <f t="shared" ca="1" si="11"/>
        <v>-73.165049640907299</v>
      </c>
      <c r="FM27" s="742">
        <f t="shared" ca="1" si="11"/>
        <v>-66.512507626840062</v>
      </c>
      <c r="FN27" s="742">
        <f t="shared" ca="1" si="11"/>
        <v>-66.200232768795956</v>
      </c>
      <c r="FO27" s="742">
        <f t="shared" ca="1" si="11"/>
        <v>-63.517271948439259</v>
      </c>
      <c r="FP27" s="742">
        <f t="shared" ca="1" si="11"/>
        <v>-48.876269886441655</v>
      </c>
      <c r="FQ27" s="742">
        <f t="shared" ca="1" si="11"/>
        <v>-80.244877505095488</v>
      </c>
      <c r="FR27" s="742">
        <f t="shared" ca="1" si="11"/>
        <v>-70.336368431964459</v>
      </c>
      <c r="FS27" s="742">
        <f t="shared" ca="1" si="11"/>
        <v>-62.506452684567158</v>
      </c>
      <c r="FT27" s="742">
        <f t="shared" ca="1" si="11"/>
        <v>2.8161170895740248</v>
      </c>
      <c r="FU27" s="742">
        <f t="shared" ca="1" si="11"/>
        <v>14.279408477482368</v>
      </c>
      <c r="FV27" s="742">
        <f t="shared" ca="1" si="11"/>
        <v>-19.351732830997097</v>
      </c>
      <c r="FW27" s="742">
        <f t="shared" ca="1" si="11"/>
        <v>-56.874328490634745</v>
      </c>
      <c r="FX27" s="742">
        <f t="shared" ca="1" si="11"/>
        <v>-73.430927798160951</v>
      </c>
      <c r="FY27" s="742">
        <f t="shared" ca="1" si="11"/>
        <v>-62.608813456587377</v>
      </c>
      <c r="FZ27" s="742">
        <f t="shared" ca="1" si="11"/>
        <v>-65.61939297618926</v>
      </c>
      <c r="GA27" s="742">
        <f t="shared" ca="1" si="11"/>
        <v>-63.3642407058055</v>
      </c>
      <c r="GB27" s="742">
        <f t="shared" ca="1" si="11"/>
        <v>-50.128524084971268</v>
      </c>
      <c r="GC27" s="742">
        <f t="shared" ca="1" si="11"/>
        <v>-79.368444325201068</v>
      </c>
      <c r="GD27" s="742">
        <f t="shared" ca="1" si="11"/>
        <v>-70.344475896396872</v>
      </c>
      <c r="GE27" s="742">
        <f t="shared" ca="1" si="11"/>
        <v>-64.008623856389676</v>
      </c>
      <c r="GF27" s="742">
        <f t="shared" ca="1" si="11"/>
        <v>-5.8785214804466426</v>
      </c>
      <c r="GG27" s="742">
        <f t="shared" ca="1" si="11"/>
        <v>21.03123177804834</v>
      </c>
      <c r="GH27" s="742">
        <f t="shared" ca="1" si="11"/>
        <v>-13.029176037842356</v>
      </c>
      <c r="GI27" s="742">
        <f t="shared" ca="1" si="11"/>
        <v>-57.047807361676703</v>
      </c>
      <c r="GJ27" s="742">
        <f t="shared" ca="1" si="11"/>
        <v>-71.813584866640483</v>
      </c>
      <c r="GK27" s="742">
        <f t="shared" ca="1" si="11"/>
        <v>-57.132786694835112</v>
      </c>
      <c r="GL27" s="742">
        <f t="shared" ca="1" si="11"/>
        <v>-63.369753559905938</v>
      </c>
      <c r="GM27" s="742">
        <f t="shared" ca="1" si="11"/>
        <v>-61.601267859445819</v>
      </c>
      <c r="GN27" s="742">
        <f t="shared" ca="1" si="11"/>
        <v>-50.165593888177838</v>
      </c>
      <c r="GO27" s="742">
        <f t="shared" ca="1" si="11"/>
        <v>-76.486847292025558</v>
      </c>
      <c r="GP27" s="742">
        <f t="shared" ca="1" si="11"/>
        <v>-68.548727812510023</v>
      </c>
      <c r="GQ27" s="742">
        <f t="shared" ca="1" si="11"/>
        <v>-63.81304602071414</v>
      </c>
      <c r="GR27" s="742">
        <f t="shared" ca="1" si="11"/>
        <v>-14.239998793145242</v>
      </c>
      <c r="GS27" s="742">
        <f t="shared" ca="1" si="11"/>
        <v>28.208498516363775</v>
      </c>
      <c r="GT27" s="742">
        <f t="shared" ca="1" si="11"/>
        <v>-7.2639093688767229</v>
      </c>
      <c r="GU27" s="742">
        <f t="shared" ca="1" si="11"/>
        <v>-58.636387853522258</v>
      </c>
      <c r="GV27" s="742">
        <f t="shared" ca="1" si="11"/>
        <v>-72.085770046425282</v>
      </c>
      <c r="GW27" s="742">
        <f t="shared" ca="1" si="11"/>
        <v>-53.193251056538315</v>
      </c>
      <c r="GX27" s="742">
        <f t="shared" ca="1" si="11"/>
        <v>-62.801514792899582</v>
      </c>
      <c r="GY27" s="742">
        <f t="shared" ca="1" si="11"/>
        <v>-61.472733286748863</v>
      </c>
      <c r="GZ27" s="742">
        <f t="shared" ca="1" si="11"/>
        <v>-51.603702836825867</v>
      </c>
      <c r="HA27" s="742">
        <f t="shared" ca="1" si="11"/>
        <v>-75.647693276819069</v>
      </c>
      <c r="HB27" s="742">
        <f t="shared" ca="1" si="11"/>
        <v>-68.556741700144016</v>
      </c>
      <c r="HC27" s="742">
        <f t="shared" ca="1" si="11"/>
        <v>-65.241059387661039</v>
      </c>
      <c r="HD27" s="742">
        <f t="shared" ca="1" si="11"/>
        <v>-22.793008194715828</v>
      </c>
      <c r="HE27" s="742">
        <f t="shared" ca="1" si="11"/>
        <v>-0.84927701676303335</v>
      </c>
      <c r="HF27" s="742">
        <f t="shared" ca="1" si="11"/>
        <v>-12.955995298816283</v>
      </c>
      <c r="HG27" s="742">
        <f t="shared" ca="1" si="11"/>
        <v>-0.19644179024226163</v>
      </c>
      <c r="HH27" s="742">
        <f t="shared" ca="1" si="11"/>
        <v>-26.661897927437035</v>
      </c>
      <c r="HI27" s="742">
        <f t="shared" ca="1" si="11"/>
        <v>-65.433705191565238</v>
      </c>
      <c r="HJ27" s="742">
        <f t="shared" ca="1" si="11"/>
        <v>-68.163380415398919</v>
      </c>
      <c r="HK27" s="742">
        <f t="shared" ca="1" si="11"/>
        <v>-59.747795530511404</v>
      </c>
      <c r="HL27" s="742">
        <f t="shared" ca="1" si="11"/>
        <v>-49.567983108833673</v>
      </c>
      <c r="HM27" s="742">
        <f t="shared" ca="1" si="11"/>
        <v>-71.556022607251066</v>
      </c>
      <c r="HN27" s="742">
        <f t="shared" ca="1" si="11"/>
        <v>-71.934694034783121</v>
      </c>
      <c r="HO27" s="742">
        <f t="shared" ca="1" si="11"/>
        <v>-42.034665473512561</v>
      </c>
      <c r="HP27" s="742">
        <f t="shared" ca="1" si="11"/>
        <v>-47.462868861878924</v>
      </c>
      <c r="HQ27" s="742">
        <f t="shared" ref="HQ27:KB27" ca="1" si="12">HQ44*1.28</f>
        <v>-0.84927701676303335</v>
      </c>
      <c r="HR27" s="742">
        <f t="shared" ca="1" si="12"/>
        <v>-12.955995298816283</v>
      </c>
      <c r="HS27" s="742">
        <f t="shared" ca="1" si="12"/>
        <v>-0.19644179024226163</v>
      </c>
      <c r="HT27" s="742">
        <f t="shared" ca="1" si="12"/>
        <v>-26.661897927437035</v>
      </c>
      <c r="HU27" s="742">
        <f t="shared" ca="1" si="12"/>
        <v>-65.433705191565238</v>
      </c>
      <c r="HV27" s="742">
        <f t="shared" ca="1" si="12"/>
        <v>-68.163380415398919</v>
      </c>
      <c r="HW27" s="742">
        <f t="shared" ca="1" si="12"/>
        <v>-59.747795530511404</v>
      </c>
      <c r="HX27" s="742">
        <f t="shared" ca="1" si="12"/>
        <v>-49.567983108833673</v>
      </c>
      <c r="HY27" s="742">
        <f t="shared" ca="1" si="12"/>
        <v>-71.556022607251066</v>
      </c>
      <c r="HZ27" s="742">
        <f t="shared" ca="1" si="12"/>
        <v>-71.934694034783121</v>
      </c>
      <c r="IA27" s="742">
        <f t="shared" ca="1" si="12"/>
        <v>-42.034665473512561</v>
      </c>
      <c r="IB27" s="742">
        <f t="shared" ca="1" si="12"/>
        <v>-47.462868861878924</v>
      </c>
      <c r="IC27" s="742">
        <f t="shared" ca="1" si="12"/>
        <v>-0.82692762158505861</v>
      </c>
      <c r="ID27" s="742">
        <f t="shared" ca="1" si="12"/>
        <v>-12.61504805411059</v>
      </c>
      <c r="IE27" s="742">
        <f t="shared" ca="1" si="12"/>
        <v>-0.19127226944641421</v>
      </c>
      <c r="IF27" s="742">
        <f t="shared" ca="1" si="12"/>
        <v>-25.960269034609741</v>
      </c>
      <c r="IG27" s="742">
        <f t="shared" ca="1" si="12"/>
        <v>-63.71176558126087</v>
      </c>
      <c r="IH27" s="742">
        <f t="shared" ca="1" si="12"/>
        <v>-66.369607246572627</v>
      </c>
      <c r="II27" s="742">
        <f t="shared" ca="1" si="12"/>
        <v>-58.175485121813729</v>
      </c>
      <c r="IJ27" s="742">
        <f t="shared" ca="1" si="12"/>
        <v>-48.26356250070647</v>
      </c>
      <c r="IK27" s="742">
        <f t="shared" ca="1" si="12"/>
        <v>-69.672969380744462</v>
      </c>
      <c r="IL27" s="742">
        <f t="shared" ca="1" si="12"/>
        <v>-70.041675770709887</v>
      </c>
      <c r="IM27" s="742">
        <f t="shared" ca="1" si="12"/>
        <v>-40.928490066314858</v>
      </c>
      <c r="IN27" s="742">
        <f t="shared" ca="1" si="12"/>
        <v>-46.213845997092633</v>
      </c>
      <c r="IO27" s="742">
        <f t="shared" ca="1" si="12"/>
        <v>-0.84927701676303335</v>
      </c>
      <c r="IP27" s="742">
        <f t="shared" ca="1" si="12"/>
        <v>-12.955995298816283</v>
      </c>
      <c r="IQ27" s="742">
        <f t="shared" ca="1" si="12"/>
        <v>-0.19644179024226163</v>
      </c>
      <c r="IR27" s="742">
        <f t="shared" ca="1" si="12"/>
        <v>-26.661897927437035</v>
      </c>
      <c r="IS27" s="742">
        <f t="shared" ca="1" si="12"/>
        <v>-65.433705191565238</v>
      </c>
      <c r="IT27" s="742">
        <f t="shared" ca="1" si="12"/>
        <v>-68.163380415398919</v>
      </c>
      <c r="IU27" s="742">
        <f t="shared" ca="1" si="12"/>
        <v>-59.747795530511404</v>
      </c>
      <c r="IV27" s="742">
        <f t="shared" ca="1" si="12"/>
        <v>-49.567983108833673</v>
      </c>
      <c r="IW27" s="742">
        <f t="shared" ca="1" si="12"/>
        <v>-71.556022607251066</v>
      </c>
      <c r="IX27" s="742">
        <f t="shared" ca="1" si="12"/>
        <v>-71.934694034783121</v>
      </c>
      <c r="IY27" s="742">
        <f t="shared" ca="1" si="12"/>
        <v>-42.034665473512561</v>
      </c>
      <c r="IZ27" s="742">
        <f t="shared" ca="1" si="12"/>
        <v>-47.462868861878924</v>
      </c>
      <c r="JA27" s="742">
        <f t="shared" ca="1" si="12"/>
        <v>-0.82692762158505861</v>
      </c>
      <c r="JB27" s="742">
        <f t="shared" ca="1" si="12"/>
        <v>-12.61504805411059</v>
      </c>
      <c r="JC27" s="742">
        <f t="shared" ca="1" si="12"/>
        <v>-0.19127226944641421</v>
      </c>
      <c r="JD27" s="742">
        <f t="shared" ca="1" si="12"/>
        <v>-25.960269034609741</v>
      </c>
      <c r="JE27" s="742">
        <f t="shared" ca="1" si="12"/>
        <v>-63.71176558126087</v>
      </c>
      <c r="JF27" s="742">
        <f t="shared" ca="1" si="12"/>
        <v>-66.369607246572627</v>
      </c>
      <c r="JG27" s="742">
        <f t="shared" ca="1" si="12"/>
        <v>-58.175485121813729</v>
      </c>
      <c r="JH27" s="742">
        <f t="shared" ca="1" si="12"/>
        <v>-48.26356250070647</v>
      </c>
      <c r="JI27" s="742">
        <f t="shared" ca="1" si="12"/>
        <v>-69.672969380744462</v>
      </c>
      <c r="JJ27" s="742">
        <f t="shared" ca="1" si="12"/>
        <v>-70.041675770709887</v>
      </c>
      <c r="JK27" s="742">
        <f t="shared" ca="1" si="12"/>
        <v>-40.928490066314858</v>
      </c>
      <c r="JL27" s="742">
        <f t="shared" ca="1" si="12"/>
        <v>-46.213845997092633</v>
      </c>
      <c r="JM27" s="742">
        <f t="shared" ca="1" si="12"/>
        <v>-0.66790319632780271</v>
      </c>
      <c r="JN27" s="742">
        <f t="shared" ca="1" si="12"/>
        <v>-9.4564168815027205</v>
      </c>
      <c r="JO27" s="742">
        <f t="shared" ca="1" si="12"/>
        <v>-2.1656428836174291</v>
      </c>
      <c r="JP27" s="742">
        <f t="shared" ca="1" si="12"/>
        <v>-26.645129446055922</v>
      </c>
      <c r="JQ27" s="742">
        <f t="shared" ca="1" si="12"/>
        <v>-63.495365685439992</v>
      </c>
      <c r="JR27" s="742">
        <f t="shared" ca="1" si="12"/>
        <v>-66.824433041403367</v>
      </c>
      <c r="JS27" s="742">
        <f t="shared" ca="1" si="12"/>
        <v>-58.699527606971152</v>
      </c>
      <c r="JT27" s="742">
        <f t="shared" ca="1" si="12"/>
        <v>-48.886031387938218</v>
      </c>
      <c r="JU27" s="742">
        <f t="shared" ca="1" si="12"/>
        <v>-66.78132997336445</v>
      </c>
      <c r="JV27" s="742">
        <f t="shared" ca="1" si="12"/>
        <v>-69.871798768238023</v>
      </c>
      <c r="JW27" s="742">
        <f t="shared" ca="1" si="12"/>
        <v>-28.500742565080138</v>
      </c>
      <c r="JX27" s="742">
        <f t="shared" ca="1" si="12"/>
        <v>-54.764504294717788</v>
      </c>
      <c r="JY27" s="742">
        <f t="shared" ca="1" si="12"/>
        <v>-0.4925766136250343</v>
      </c>
      <c r="JZ27" s="742">
        <f t="shared" ca="1" si="12"/>
        <v>-5.8882462120508396</v>
      </c>
      <c r="KA27" s="742">
        <f t="shared" ca="1" si="12"/>
        <v>-4.1460883467055059</v>
      </c>
      <c r="KB27" s="742">
        <f t="shared" ca="1" si="12"/>
        <v>-26.627553278674405</v>
      </c>
      <c r="KC27" s="742">
        <f t="shared" ref="KC27:LT27" ca="1" si="13">KC44*1.28</f>
        <v>-61.734086245696112</v>
      </c>
      <c r="KD27" s="742">
        <f t="shared" ca="1" si="13"/>
        <v>-65.398992993802239</v>
      </c>
      <c r="KE27" s="742">
        <f t="shared" ca="1" si="13"/>
        <v>-57.671062550480599</v>
      </c>
      <c r="KF27" s="742">
        <f t="shared" ca="1" si="13"/>
        <v>-48.199220785840524</v>
      </c>
      <c r="KG27" s="742">
        <f t="shared" ca="1" si="13"/>
        <v>-62.032128598721947</v>
      </c>
      <c r="KH27" s="742">
        <f t="shared" ca="1" si="13"/>
        <v>-67.73648113939575</v>
      </c>
      <c r="KI27" s="742">
        <f t="shared" ca="1" si="13"/>
        <v>-15.248529520402624</v>
      </c>
      <c r="KJ27" s="742">
        <f t="shared" ca="1" si="13"/>
        <v>-61.965968145231798</v>
      </c>
      <c r="KK27" s="742">
        <f t="shared" ca="1" si="13"/>
        <v>-0.32299979366540749</v>
      </c>
      <c r="KL27" s="742">
        <f t="shared" ca="1" si="13"/>
        <v>-2.2494467044086792</v>
      </c>
      <c r="KM27" s="742">
        <f t="shared" ca="1" si="13"/>
        <v>-6.1378747652736774</v>
      </c>
      <c r="KN27" s="742">
        <f t="shared" ca="1" si="13"/>
        <v>-26.609109629592314</v>
      </c>
      <c r="KO27" s="742">
        <f t="shared" ca="1" si="13"/>
        <v>-60.126665872097547</v>
      </c>
      <c r="KP27" s="742">
        <f t="shared" ca="1" si="13"/>
        <v>-63.878399730109862</v>
      </c>
      <c r="KQ27" s="742">
        <f t="shared" ca="1" si="13"/>
        <v>-56.661844466738721</v>
      </c>
      <c r="KR27" s="742">
        <f t="shared" ca="1" si="13"/>
        <v>-47.507499187855203</v>
      </c>
      <c r="KS27" s="742">
        <f t="shared" ca="1" si="13"/>
        <v>-57.308214886662121</v>
      </c>
      <c r="KT27" s="742">
        <f t="shared" ca="1" si="13"/>
        <v>-65.524859192554175</v>
      </c>
      <c r="KU27" s="742">
        <f t="shared" ca="1" si="13"/>
        <v>-2.2693212129762554</v>
      </c>
      <c r="KV27" s="742">
        <f t="shared" ca="1" si="13"/>
        <v>-69.06930775966967</v>
      </c>
      <c r="KW27" s="742">
        <f t="shared" ca="1" si="13"/>
        <v>-0.15889445782948458</v>
      </c>
      <c r="KX27" s="742">
        <f t="shared" ca="1" si="13"/>
        <v>1.462099658304661</v>
      </c>
      <c r="KY27" s="742">
        <f t="shared" ca="1" si="13"/>
        <v>-8.1410998344559466</v>
      </c>
      <c r="KZ27" s="742">
        <f t="shared" ca="1" si="13"/>
        <v>-26.589732651261713</v>
      </c>
      <c r="LA27" s="742">
        <f t="shared" ca="1" si="13"/>
        <v>-58.653787436462594</v>
      </c>
      <c r="LB27" s="742">
        <f t="shared" ca="1" si="13"/>
        <v>-62.252796539269802</v>
      </c>
      <c r="LC27" s="742">
        <f t="shared" ca="1" si="13"/>
        <v>-55.67133807487383</v>
      </c>
      <c r="LD27" s="742">
        <f t="shared" ca="1" si="13"/>
        <v>-46.810813731337269</v>
      </c>
      <c r="LE27" s="742">
        <f t="shared" ca="1" si="13"/>
        <v>-52.609387402914038</v>
      </c>
      <c r="LF27" s="742">
        <f t="shared" ca="1" si="13"/>
        <v>-63.232768485973438</v>
      </c>
      <c r="LG27" s="742">
        <f t="shared" ca="1" si="13"/>
        <v>10.44523247716115</v>
      </c>
      <c r="LH27" s="742">
        <f t="shared" ca="1" si="13"/>
        <v>-76.076515069183202</v>
      </c>
      <c r="LI27" s="742">
        <f t="shared" ca="1" si="13"/>
        <v>0</v>
      </c>
      <c r="LJ27" s="742">
        <f t="shared" ca="1" si="13"/>
        <v>5.248596434804484</v>
      </c>
      <c r="LK27" s="742">
        <f t="shared" ca="1" si="13"/>
        <v>-10.155862374726388</v>
      </c>
      <c r="LL27" s="742">
        <f t="shared" ca="1" si="13"/>
        <v>-26.56934965878742</v>
      </c>
      <c r="LM27" s="742">
        <f t="shared" ca="1" si="13"/>
        <v>-57.299237622990304</v>
      </c>
      <c r="LN27" s="742">
        <f t="shared" ca="1" si="13"/>
        <v>-60.510916641758179</v>
      </c>
      <c r="LO27" s="742">
        <f t="shared" ca="1" si="13"/>
        <v>-54.699027760747477</v>
      </c>
      <c r="LP27" s="742">
        <f t="shared" ca="1" si="13"/>
        <v>-46.109110792215162</v>
      </c>
      <c r="LQ27" s="742">
        <f t="shared" ca="1" si="13"/>
        <v>-47.935446846964354</v>
      </c>
      <c r="LR27" s="742">
        <f t="shared" ca="1" si="13"/>
        <v>-60.855735920475716</v>
      </c>
      <c r="LS27" s="742">
        <f t="shared" ca="1" si="13"/>
        <v>22.903144577831821</v>
      </c>
      <c r="LT27" s="743">
        <f t="shared" ca="1" si="13"/>
        <v>-82.989528452119288</v>
      </c>
    </row>
    <row r="28" spans="2:332" s="8" customFormat="1">
      <c r="B28" s="6"/>
      <c r="C28" s="271"/>
      <c r="D28" s="22" t="s">
        <v>383</v>
      </c>
      <c r="E28" s="22"/>
      <c r="F28" s="562">
        <f t="shared" ca="1" si="1"/>
        <v>111.4091903945554</v>
      </c>
      <c r="G28" s="742">
        <f t="shared" ref="G28:AE28" ca="1" si="14">G45*1.28</f>
        <v>100.11095602531913</v>
      </c>
      <c r="H28" s="742">
        <f t="shared" ca="1" si="14"/>
        <v>85.829871787064363</v>
      </c>
      <c r="I28" s="742">
        <f t="shared" ca="1" si="14"/>
        <v>108.68801984818191</v>
      </c>
      <c r="J28" s="742">
        <f t="shared" ca="1" si="14"/>
        <v>112.56936244197219</v>
      </c>
      <c r="K28" s="742">
        <f t="shared" ca="1" si="14"/>
        <v>113.32303992678749</v>
      </c>
      <c r="L28" s="742">
        <f t="shared" ca="1" si="14"/>
        <v>111.11574443365899</v>
      </c>
      <c r="M28" s="742">
        <f t="shared" ca="1" si="14"/>
        <v>110.78277717912395</v>
      </c>
      <c r="N28" s="742">
        <f t="shared" ca="1" si="14"/>
        <v>110.55039229923297</v>
      </c>
      <c r="O28" s="742">
        <f t="shared" ca="1" si="14"/>
        <v>109.55650618916295</v>
      </c>
      <c r="P28" s="742">
        <f t="shared" ca="1" si="14"/>
        <v>108.47919386861322</v>
      </c>
      <c r="Q28" s="742">
        <f t="shared" ca="1" si="14"/>
        <v>109.07616029762832</v>
      </c>
      <c r="R28" s="742">
        <f t="shared" ca="1" si="14"/>
        <v>109.65288547819205</v>
      </c>
      <c r="S28" s="742">
        <f t="shared" ca="1" si="14"/>
        <v>110.20118205635879</v>
      </c>
      <c r="T28" s="742">
        <f t="shared" ca="1" si="14"/>
        <v>110.69721822186933</v>
      </c>
      <c r="U28" s="742">
        <f t="shared" ca="1" si="14"/>
        <v>111.19039016961595</v>
      </c>
      <c r="V28" s="742">
        <f t="shared" ca="1" si="14"/>
        <v>111.75133249813427</v>
      </c>
      <c r="W28" s="742">
        <f t="shared" ca="1" si="14"/>
        <v>112.65806556732761</v>
      </c>
      <c r="X28" s="742">
        <f t="shared" ca="1" si="14"/>
        <v>113.49914726825787</v>
      </c>
      <c r="Y28" s="742">
        <f t="shared" ca="1" si="14"/>
        <v>114.41018351423716</v>
      </c>
      <c r="Z28" s="742">
        <f t="shared" ca="1" si="14"/>
        <v>115.21119535395052</v>
      </c>
      <c r="AA28" s="742">
        <f t="shared" ca="1" si="14"/>
        <v>113.8787688578238</v>
      </c>
      <c r="AB28" s="742">
        <f t="shared" ca="1" si="14"/>
        <v>112.09239067447858</v>
      </c>
      <c r="AC28" s="742">
        <f t="shared" ca="1" si="14"/>
        <v>110.26383718040519</v>
      </c>
      <c r="AD28" s="742">
        <f t="shared" ca="1" si="14"/>
        <v>108.4049119499433</v>
      </c>
      <c r="AE28" s="743">
        <f t="shared" ca="1" si="14"/>
        <v>106.50928528578621</v>
      </c>
      <c r="AF28" s="144"/>
      <c r="AG28" s="711">
        <f t="shared" ref="AG28:CR28" ca="1" si="15">AG45*1.28</f>
        <v>75.903185460144783</v>
      </c>
      <c r="AH28" s="742">
        <f t="shared" ca="1" si="15"/>
        <v>82.941285037462023</v>
      </c>
      <c r="AI28" s="742">
        <f t="shared" ca="1" si="15"/>
        <v>96.177552624433119</v>
      </c>
      <c r="AJ28" s="742">
        <f t="shared" ca="1" si="15"/>
        <v>122.04418048111874</v>
      </c>
      <c r="AK28" s="742">
        <f t="shared" ca="1" si="15"/>
        <v>141.55878174907485</v>
      </c>
      <c r="AL28" s="742">
        <f t="shared" ca="1" si="15"/>
        <v>122.90125167552566</v>
      </c>
      <c r="AM28" s="742">
        <f t="shared" ca="1" si="15"/>
        <v>111.55576035084749</v>
      </c>
      <c r="AN28" s="742">
        <f t="shared" ca="1" si="15"/>
        <v>15.72715740972942</v>
      </c>
      <c r="AO28" s="742">
        <f t="shared" ca="1" si="15"/>
        <v>129.6042828039615</v>
      </c>
      <c r="AP28" s="742">
        <f t="shared" ca="1" si="15"/>
        <v>129.85924234249691</v>
      </c>
      <c r="AQ28" s="742">
        <f t="shared" ca="1" si="15"/>
        <v>96.3963146014041</v>
      </c>
      <c r="AR28" s="742">
        <f t="shared" ca="1" si="15"/>
        <v>84.296916735043411</v>
      </c>
      <c r="AS28" s="742">
        <f t="shared" ca="1" si="15"/>
        <v>74.56515203754077</v>
      </c>
      <c r="AT28" s="742">
        <f t="shared" ca="1" si="15"/>
        <v>79.150831546772594</v>
      </c>
      <c r="AU28" s="742">
        <f t="shared" ca="1" si="15"/>
        <v>86.978306737032241</v>
      </c>
      <c r="AV28" s="742">
        <f t="shared" ca="1" si="15"/>
        <v>102.39459497999326</v>
      </c>
      <c r="AW28" s="742">
        <f t="shared" ca="1" si="15"/>
        <v>112.27823501575604</v>
      </c>
      <c r="AX28" s="742">
        <f t="shared" ca="1" si="15"/>
        <v>101.96541026157416</v>
      </c>
      <c r="AY28" s="742">
        <f t="shared" ca="1" si="15"/>
        <v>93.822846350799807</v>
      </c>
      <c r="AZ28" s="742">
        <f t="shared" ca="1" si="15"/>
        <v>11.691739961619335</v>
      </c>
      <c r="BA28" s="742">
        <f t="shared" ca="1" si="15"/>
        <v>108.38272298429247</v>
      </c>
      <c r="BB28" s="742">
        <f t="shared" ca="1" si="15"/>
        <v>105.15336599710041</v>
      </c>
      <c r="BC28" s="742">
        <f t="shared" ca="1" si="15"/>
        <v>83.451894152808947</v>
      </c>
      <c r="BD28" s="742">
        <f t="shared" ca="1" si="15"/>
        <v>77.216658162202791</v>
      </c>
      <c r="BE28" s="742">
        <f t="shared" ca="1" si="15"/>
        <v>94.846809947863619</v>
      </c>
      <c r="BF28" s="742">
        <f t="shared" ca="1" si="15"/>
        <v>99.789700015877841</v>
      </c>
      <c r="BG28" s="742">
        <f t="shared" ca="1" si="15"/>
        <v>109.96684723773431</v>
      </c>
      <c r="BH28" s="742">
        <f t="shared" ca="1" si="15"/>
        <v>130.01109420256739</v>
      </c>
      <c r="BI28" s="742">
        <f t="shared" ca="1" si="15"/>
        <v>144.97414642031686</v>
      </c>
      <c r="BJ28" s="742">
        <f t="shared" ca="1" si="15"/>
        <v>127.85039574550248</v>
      </c>
      <c r="BK28" s="742">
        <f t="shared" ca="1" si="15"/>
        <v>116.70382327762806</v>
      </c>
      <c r="BL28" s="742">
        <f t="shared" ca="1" si="15"/>
        <v>17.47265081999549</v>
      </c>
      <c r="BM28" s="742">
        <f t="shared" ca="1" si="15"/>
        <v>135.49804532595169</v>
      </c>
      <c r="BN28" s="742">
        <f t="shared" ca="1" si="15"/>
        <v>134.36417653920503</v>
      </c>
      <c r="BO28" s="742">
        <f t="shared" ca="1" si="15"/>
        <v>105.19943028799888</v>
      </c>
      <c r="BP28" s="742">
        <f t="shared" ca="1" si="15"/>
        <v>96.050910296891885</v>
      </c>
      <c r="BQ28" s="742">
        <f t="shared" ca="1" si="15"/>
        <v>112.20776274109394</v>
      </c>
      <c r="BR28" s="742">
        <f t="shared" ca="1" si="15"/>
        <v>113.67946178925926</v>
      </c>
      <c r="BS28" s="742">
        <f t="shared" ca="1" si="15"/>
        <v>119.59232949476734</v>
      </c>
      <c r="BT28" s="742">
        <f t="shared" ca="1" si="15"/>
        <v>131.77122203058957</v>
      </c>
      <c r="BU28" s="742">
        <f t="shared" ca="1" si="15"/>
        <v>141.32041256591012</v>
      </c>
      <c r="BV28" s="742">
        <f t="shared" ca="1" si="15"/>
        <v>126.93622364864865</v>
      </c>
      <c r="BW28" s="742">
        <f t="shared" ca="1" si="15"/>
        <v>116.81958582923731</v>
      </c>
      <c r="BX28" s="742">
        <f t="shared" ca="1" si="15"/>
        <v>17.96804625720635</v>
      </c>
      <c r="BY28" s="742">
        <f t="shared" ca="1" si="15"/>
        <v>135.39250255789401</v>
      </c>
      <c r="BZ28" s="742">
        <f t="shared" ca="1" si="15"/>
        <v>132.33156355119499</v>
      </c>
      <c r="CA28" s="742">
        <f t="shared" ca="1" si="15"/>
        <v>108.64006755636395</v>
      </c>
      <c r="CB28" s="742">
        <f t="shared" ca="1" si="15"/>
        <v>103.1743436895208</v>
      </c>
      <c r="CC28" s="742">
        <f t="shared" ca="1" si="15"/>
        <v>92.864464634335135</v>
      </c>
      <c r="CD28" s="742">
        <f t="shared" ca="1" si="15"/>
        <v>122.99734475097704</v>
      </c>
      <c r="CE28" s="742">
        <f t="shared" ca="1" si="15"/>
        <v>131.70197936816692</v>
      </c>
      <c r="CF28" s="742">
        <f t="shared" ca="1" si="15"/>
        <v>126.52439935017645</v>
      </c>
      <c r="CG28" s="742">
        <f t="shared" ca="1" si="15"/>
        <v>148.96850775306584</v>
      </c>
      <c r="CH28" s="742">
        <f t="shared" ca="1" si="15"/>
        <v>99.834421859404301</v>
      </c>
      <c r="CI28" s="742">
        <f t="shared" ca="1" si="15"/>
        <v>105.98481464049399</v>
      </c>
      <c r="CJ28" s="742">
        <f t="shared" ca="1" si="15"/>
        <v>5.9600056201561147</v>
      </c>
      <c r="CK28" s="742">
        <f t="shared" ca="1" si="15"/>
        <v>146.35785634885784</v>
      </c>
      <c r="CL28" s="742">
        <f t="shared" ca="1" si="15"/>
        <v>125.77385051514889</v>
      </c>
      <c r="CM28" s="742">
        <f t="shared" ca="1" si="15"/>
        <v>139.08133796917397</v>
      </c>
      <c r="CN28" s="742">
        <f t="shared" ca="1" si="15"/>
        <v>123.04569500811854</v>
      </c>
      <c r="CO28" s="742">
        <f t="shared" ca="1" si="15"/>
        <v>89.936814538314323</v>
      </c>
      <c r="CP28" s="742">
        <f t="shared" ca="1" si="15"/>
        <v>118.93222351418814</v>
      </c>
      <c r="CQ28" s="742">
        <f t="shared" ca="1" si="15"/>
        <v>128.8663707510253</v>
      </c>
      <c r="CR28" s="742">
        <f t="shared" ca="1" si="15"/>
        <v>127.89868420305291</v>
      </c>
      <c r="CS28" s="742">
        <f t="shared" ref="CS28:FD28" ca="1" si="16">CS45*1.28</f>
        <v>140.47079203937346</v>
      </c>
      <c r="CT28" s="742">
        <f t="shared" ca="1" si="16"/>
        <v>99.649044815427956</v>
      </c>
      <c r="CU28" s="742">
        <f t="shared" ca="1" si="16"/>
        <v>105.85530221937218</v>
      </c>
      <c r="CV28" s="742">
        <f t="shared" ca="1" si="16"/>
        <v>5.8790675820186502</v>
      </c>
      <c r="CW28" s="742">
        <f t="shared" ca="1" si="16"/>
        <v>145.12528306289809</v>
      </c>
      <c r="CX28" s="742">
        <f t="shared" ca="1" si="16"/>
        <v>126.17461534076114</v>
      </c>
      <c r="CY28" s="742">
        <f t="shared" ca="1" si="16"/>
        <v>137.96212842072907</v>
      </c>
      <c r="CZ28" s="742">
        <f t="shared" ca="1" si="16"/>
        <v>114.92898248566622</v>
      </c>
      <c r="DA28" s="742">
        <f t="shared" ca="1" si="16"/>
        <v>94.412372898626288</v>
      </c>
      <c r="DB28" s="742">
        <f t="shared" ca="1" si="16"/>
        <v>121.25976718493554</v>
      </c>
      <c r="DC28" s="742">
        <f t="shared" ca="1" si="16"/>
        <v>130.71993042572461</v>
      </c>
      <c r="DD28" s="742">
        <f t="shared" ca="1" si="16"/>
        <v>129.50632955794887</v>
      </c>
      <c r="DE28" s="742">
        <f t="shared" ca="1" si="16"/>
        <v>133.17375294178078</v>
      </c>
      <c r="DF28" s="742">
        <f t="shared" ca="1" si="16"/>
        <v>99.564518647079495</v>
      </c>
      <c r="DG28" s="742">
        <f t="shared" ca="1" si="16"/>
        <v>105.84501464412106</v>
      </c>
      <c r="DH28" s="742">
        <f t="shared" ca="1" si="16"/>
        <v>5.8685927109492448</v>
      </c>
      <c r="DI28" s="742">
        <f t="shared" ca="1" si="16"/>
        <v>144.1361985837402</v>
      </c>
      <c r="DJ28" s="742">
        <f t="shared" ca="1" si="16"/>
        <v>127.09928677156746</v>
      </c>
      <c r="DK28" s="742">
        <f t="shared" ca="1" si="16"/>
        <v>138.10736921667862</v>
      </c>
      <c r="DL28" s="742">
        <f t="shared" ca="1" si="16"/>
        <v>107.93854510453332</v>
      </c>
      <c r="DM28" s="742">
        <f t="shared" ca="1" si="16"/>
        <v>99.781706538399746</v>
      </c>
      <c r="DN28" s="742">
        <f t="shared" ca="1" si="16"/>
        <v>124.34779489225116</v>
      </c>
      <c r="DO28" s="742">
        <f t="shared" ca="1" si="16"/>
        <v>133.09332329746988</v>
      </c>
      <c r="DP28" s="742">
        <f t="shared" ca="1" si="16"/>
        <v>131.15249404084452</v>
      </c>
      <c r="DQ28" s="742">
        <f t="shared" ca="1" si="16"/>
        <v>126.59272567391135</v>
      </c>
      <c r="DR28" s="742">
        <f t="shared" ca="1" si="16"/>
        <v>99.514330523466711</v>
      </c>
      <c r="DS28" s="742">
        <f t="shared" ca="1" si="16"/>
        <v>105.87947896826776</v>
      </c>
      <c r="DT28" s="742">
        <f t="shared" ca="1" si="16"/>
        <v>5.8608286291661011</v>
      </c>
      <c r="DU28" s="742">
        <f t="shared" ca="1" si="16"/>
        <v>143.22899835329105</v>
      </c>
      <c r="DV28" s="742">
        <f t="shared" ca="1" si="16"/>
        <v>128.14567657731007</v>
      </c>
      <c r="DW28" s="742">
        <f t="shared" ca="1" si="16"/>
        <v>138.2594398990941</v>
      </c>
      <c r="DX28" s="742">
        <f t="shared" ca="1" si="16"/>
        <v>99.510503463346154</v>
      </c>
      <c r="DY28" s="742">
        <f t="shared" ca="1" si="16"/>
        <v>101.76004913553786</v>
      </c>
      <c r="DZ28" s="742">
        <f t="shared" ca="1" si="16"/>
        <v>124.55170992320295</v>
      </c>
      <c r="EA28" s="742">
        <f t="shared" ca="1" si="16"/>
        <v>133.34705554815227</v>
      </c>
      <c r="EB28" s="742">
        <f t="shared" ca="1" si="16"/>
        <v>132.76925158445974</v>
      </c>
      <c r="EC28" s="742">
        <f t="shared" ca="1" si="16"/>
        <v>120.56313887708509</v>
      </c>
      <c r="ED28" s="742">
        <f t="shared" ca="1" si="16"/>
        <v>99.469973818706791</v>
      </c>
      <c r="EE28" s="742">
        <f t="shared" ca="1" si="16"/>
        <v>105.86715891437947</v>
      </c>
      <c r="EF28" s="742">
        <f t="shared" ca="1" si="16"/>
        <v>5.8337376390092617</v>
      </c>
      <c r="EG28" s="742">
        <f t="shared" ca="1" si="16"/>
        <v>142.3979209471062</v>
      </c>
      <c r="EH28" s="742">
        <f t="shared" ca="1" si="16"/>
        <v>129.01518219704215</v>
      </c>
      <c r="EI28" s="742">
        <f t="shared" ca="1" si="16"/>
        <v>137.85362563144997</v>
      </c>
      <c r="EJ28" s="742">
        <f t="shared" ca="1" si="16"/>
        <v>90.841234029324681</v>
      </c>
      <c r="EK28" s="742">
        <f t="shared" ca="1" si="16"/>
        <v>103.55192979589299</v>
      </c>
      <c r="EL28" s="742">
        <f t="shared" ca="1" si="16"/>
        <v>124.58143222624436</v>
      </c>
      <c r="EM28" s="742">
        <f t="shared" ca="1" si="16"/>
        <v>133.42652999351486</v>
      </c>
      <c r="EN28" s="742">
        <f t="shared" ca="1" si="16"/>
        <v>134.34730993176035</v>
      </c>
      <c r="EO28" s="742">
        <f t="shared" ca="1" si="16"/>
        <v>115.0710468585908</v>
      </c>
      <c r="EP28" s="742">
        <f t="shared" ca="1" si="16"/>
        <v>99.440974327642479</v>
      </c>
      <c r="EQ28" s="742">
        <f t="shared" ca="1" si="16"/>
        <v>105.86621297366408</v>
      </c>
      <c r="ER28" s="742">
        <f t="shared" ca="1" si="16"/>
        <v>5.7977149491382312</v>
      </c>
      <c r="ES28" s="742">
        <f t="shared" ca="1" si="16"/>
        <v>141.58295045145007</v>
      </c>
      <c r="ET28" s="742">
        <f t="shared" ca="1" si="16"/>
        <v>129.86378497005126</v>
      </c>
      <c r="EU28" s="742">
        <f t="shared" ca="1" si="16"/>
        <v>137.28510821750967</v>
      </c>
      <c r="EV28" s="742">
        <f t="shared" ca="1" si="16"/>
        <v>81.737660666426549</v>
      </c>
      <c r="EW28" s="742">
        <f t="shared" ca="1" si="16"/>
        <v>100.21536684531297</v>
      </c>
      <c r="EX28" s="742">
        <f t="shared" ca="1" si="16"/>
        <v>121.67949974544588</v>
      </c>
      <c r="EY28" s="742">
        <f t="shared" ca="1" si="16"/>
        <v>134.74468707611726</v>
      </c>
      <c r="EZ28" s="742">
        <f t="shared" ca="1" si="16"/>
        <v>135.33744352699821</v>
      </c>
      <c r="FA28" s="742">
        <f t="shared" ca="1" si="16"/>
        <v>112.46854561900382</v>
      </c>
      <c r="FB28" s="742">
        <f t="shared" ca="1" si="16"/>
        <v>100.2041971327247</v>
      </c>
      <c r="FC28" s="742">
        <f t="shared" ca="1" si="16"/>
        <v>106.15674393664459</v>
      </c>
      <c r="FD28" s="742">
        <f t="shared" ca="1" si="16"/>
        <v>10.107009238082204</v>
      </c>
      <c r="FE28" s="742">
        <f t="shared" ref="FE28:HP28" ca="1" si="17">FE45*1.28</f>
        <v>140.48076413226477</v>
      </c>
      <c r="FF28" s="742">
        <f t="shared" ca="1" si="17"/>
        <v>129.31125631733516</v>
      </c>
      <c r="FG28" s="742">
        <f t="shared" ca="1" si="17"/>
        <v>137.35334110328665</v>
      </c>
      <c r="FH28" s="742">
        <f t="shared" ca="1" si="17"/>
        <v>87.268635892265067</v>
      </c>
      <c r="FI28" s="742">
        <f t="shared" ca="1" si="17"/>
        <v>96.577816336610141</v>
      </c>
      <c r="FJ28" s="742">
        <f t="shared" ca="1" si="17"/>
        <v>118.5130388118594</v>
      </c>
      <c r="FK28" s="742">
        <f t="shared" ca="1" si="17"/>
        <v>135.8468652689873</v>
      </c>
      <c r="FL28" s="742">
        <f t="shared" ca="1" si="17"/>
        <v>136.38006362241228</v>
      </c>
      <c r="FM28" s="742">
        <f t="shared" ca="1" si="17"/>
        <v>109.78256932738331</v>
      </c>
      <c r="FN28" s="742">
        <f t="shared" ca="1" si="17"/>
        <v>100.95762598983966</v>
      </c>
      <c r="FO28" s="742">
        <f t="shared" ca="1" si="17"/>
        <v>106.48273242519947</v>
      </c>
      <c r="FP28" s="742">
        <f t="shared" ca="1" si="17"/>
        <v>14.776087397713027</v>
      </c>
      <c r="FQ28" s="742">
        <f t="shared" ca="1" si="17"/>
        <v>139.37562674063139</v>
      </c>
      <c r="FR28" s="742">
        <f t="shared" ca="1" si="17"/>
        <v>128.74542899118637</v>
      </c>
      <c r="FS28" s="742">
        <f t="shared" ca="1" si="17"/>
        <v>137.4846648215489</v>
      </c>
      <c r="FT28" s="742">
        <f t="shared" ca="1" si="17"/>
        <v>93.20764501003066</v>
      </c>
      <c r="FU28" s="742">
        <f t="shared" ca="1" si="17"/>
        <v>92.640551096076834</v>
      </c>
      <c r="FV28" s="742">
        <f t="shared" ca="1" si="17"/>
        <v>115.09639581990396</v>
      </c>
      <c r="FW28" s="742">
        <f t="shared" ca="1" si="17"/>
        <v>136.74672274841575</v>
      </c>
      <c r="FX28" s="742">
        <f t="shared" ca="1" si="17"/>
        <v>137.44403963918373</v>
      </c>
      <c r="FY28" s="742">
        <f t="shared" ca="1" si="17"/>
        <v>107.01611727180099</v>
      </c>
      <c r="FZ28" s="742">
        <f t="shared" ca="1" si="17"/>
        <v>101.69618291093593</v>
      </c>
      <c r="GA28" s="742">
        <f t="shared" ca="1" si="17"/>
        <v>106.81776661046869</v>
      </c>
      <c r="GB28" s="742">
        <f t="shared" ca="1" si="17"/>
        <v>19.848362743520646</v>
      </c>
      <c r="GC28" s="742">
        <f t="shared" ca="1" si="17"/>
        <v>138.26680349812429</v>
      </c>
      <c r="GD28" s="742">
        <f t="shared" ca="1" si="17"/>
        <v>128.14723541028911</v>
      </c>
      <c r="GE28" s="742">
        <f t="shared" ca="1" si="17"/>
        <v>137.65762470688466</v>
      </c>
      <c r="GF28" s="742">
        <f t="shared" ca="1" si="17"/>
        <v>99.536787572112914</v>
      </c>
      <c r="GG28" s="742">
        <f t="shared" ca="1" si="17"/>
        <v>88.428089660053416</v>
      </c>
      <c r="GH28" s="742">
        <f t="shared" ca="1" si="17"/>
        <v>111.44866447423156</v>
      </c>
      <c r="GI28" s="742">
        <f t="shared" ca="1" si="17"/>
        <v>137.43208974832351</v>
      </c>
      <c r="GJ28" s="742">
        <f t="shared" ca="1" si="17"/>
        <v>138.47751517079018</v>
      </c>
      <c r="GK28" s="742">
        <f t="shared" ca="1" si="17"/>
        <v>104.12942895554883</v>
      </c>
      <c r="GL28" s="742">
        <f t="shared" ca="1" si="17"/>
        <v>102.41278868058255</v>
      </c>
      <c r="GM28" s="742">
        <f t="shared" ca="1" si="17"/>
        <v>107.15979293595444</v>
      </c>
      <c r="GN28" s="742">
        <f t="shared" ca="1" si="17"/>
        <v>25.374284180954916</v>
      </c>
      <c r="GO28" s="742">
        <f t="shared" ca="1" si="17"/>
        <v>137.12388017244243</v>
      </c>
      <c r="GP28" s="742">
        <f t="shared" ca="1" si="17"/>
        <v>127.46984745681401</v>
      </c>
      <c r="GQ28" s="742">
        <f t="shared" ca="1" si="17"/>
        <v>137.79986100611217</v>
      </c>
      <c r="GR28" s="742">
        <f t="shared" ca="1" si="17"/>
        <v>106.19727793064332</v>
      </c>
      <c r="GS28" s="742">
        <f t="shared" ca="1" si="17"/>
        <v>83.943638406697673</v>
      </c>
      <c r="GT28" s="742">
        <f t="shared" ca="1" si="17"/>
        <v>107.61182335681899</v>
      </c>
      <c r="GU28" s="742">
        <f t="shared" ca="1" si="17"/>
        <v>137.99342866279034</v>
      </c>
      <c r="GV28" s="742">
        <f t="shared" ca="1" si="17"/>
        <v>139.57404926637901</v>
      </c>
      <c r="GW28" s="742">
        <f t="shared" ca="1" si="17"/>
        <v>101.18460881612179</v>
      </c>
      <c r="GX28" s="742">
        <f t="shared" ca="1" si="17"/>
        <v>103.12045288859555</v>
      </c>
      <c r="GY28" s="742">
        <f t="shared" ca="1" si="17"/>
        <v>107.51564252281723</v>
      </c>
      <c r="GZ28" s="742">
        <f t="shared" ca="1" si="17"/>
        <v>31.413817737874965</v>
      </c>
      <c r="HA28" s="742">
        <f t="shared" ca="1" si="17"/>
        <v>136.00062715074108</v>
      </c>
      <c r="HB28" s="742">
        <f t="shared" ca="1" si="17"/>
        <v>126.80360313756941</v>
      </c>
      <c r="HC28" s="742">
        <f t="shared" ca="1" si="17"/>
        <v>138.02883409748026</v>
      </c>
      <c r="HD28" s="742">
        <f t="shared" ca="1" si="17"/>
        <v>113.21502492109209</v>
      </c>
      <c r="HE28" s="742">
        <f t="shared" ca="1" si="17"/>
        <v>109.14346431645441</v>
      </c>
      <c r="HF28" s="742">
        <f t="shared" ca="1" si="17"/>
        <v>120.70702256343688</v>
      </c>
      <c r="HG28" s="742">
        <f t="shared" ca="1" si="17"/>
        <v>103.13016263329106</v>
      </c>
      <c r="HH28" s="742">
        <f t="shared" ca="1" si="17"/>
        <v>115.72632778476806</v>
      </c>
      <c r="HI28" s="742">
        <f t="shared" ca="1" si="17"/>
        <v>108.61387248639829</v>
      </c>
      <c r="HJ28" s="742">
        <f t="shared" ca="1" si="17"/>
        <v>113.38053871218354</v>
      </c>
      <c r="HK28" s="742">
        <f t="shared" ca="1" si="17"/>
        <v>100.6246728720435</v>
      </c>
      <c r="HL28" s="742">
        <f t="shared" ca="1" si="17"/>
        <v>23.976986098232562</v>
      </c>
      <c r="HM28" s="742">
        <f t="shared" ca="1" si="17"/>
        <v>132.11506469243471</v>
      </c>
      <c r="HN28" s="742">
        <f t="shared" ca="1" si="17"/>
        <v>140.75148573989679</v>
      </c>
      <c r="HO28" s="742">
        <f t="shared" ca="1" si="17"/>
        <v>128.67355500140803</v>
      </c>
      <c r="HP28" s="742">
        <f t="shared" ca="1" si="17"/>
        <v>134.28588250005572</v>
      </c>
      <c r="HQ28" s="742">
        <f t="shared" ref="HQ28:KB28" ca="1" si="18">HQ45*1.28</f>
        <v>110.92687840125632</v>
      </c>
      <c r="HR28" s="742">
        <f t="shared" ca="1" si="18"/>
        <v>122.68679722338804</v>
      </c>
      <c r="HS28" s="742">
        <f t="shared" ca="1" si="18"/>
        <v>104.42313297016155</v>
      </c>
      <c r="HT28" s="742">
        <f t="shared" ca="1" si="18"/>
        <v>116.15148646518561</v>
      </c>
      <c r="HU28" s="742">
        <f t="shared" ca="1" si="18"/>
        <v>109.08394971845445</v>
      </c>
      <c r="HV28" s="742">
        <f t="shared" ca="1" si="18"/>
        <v>113.81873522052011</v>
      </c>
      <c r="HW28" s="742">
        <f t="shared" ca="1" si="18"/>
        <v>101.05818665495097</v>
      </c>
      <c r="HX28" s="742">
        <f t="shared" ca="1" si="18"/>
        <v>24.116219176613335</v>
      </c>
      <c r="HY28" s="742">
        <f t="shared" ca="1" si="18"/>
        <v>132.50173473949388</v>
      </c>
      <c r="HZ28" s="742">
        <f t="shared" ca="1" si="18"/>
        <v>141.30030600986538</v>
      </c>
      <c r="IA28" s="742">
        <f t="shared" ca="1" si="18"/>
        <v>129.95350664131945</v>
      </c>
      <c r="IB28" s="742">
        <f t="shared" ca="1" si="18"/>
        <v>136.06388384230456</v>
      </c>
      <c r="IC28" s="742">
        <f t="shared" ca="1" si="18"/>
        <v>112.66292551280455</v>
      </c>
      <c r="ID28" s="742">
        <f t="shared" ca="1" si="18"/>
        <v>124.61376405413868</v>
      </c>
      <c r="IE28" s="742">
        <f t="shared" ca="1" si="18"/>
        <v>105.63221762513265</v>
      </c>
      <c r="IF28" s="742">
        <f t="shared" ca="1" si="18"/>
        <v>116.58903850002822</v>
      </c>
      <c r="IG28" s="742">
        <f t="shared" ca="1" si="18"/>
        <v>109.54184193868917</v>
      </c>
      <c r="IH28" s="742">
        <f t="shared" ca="1" si="18"/>
        <v>114.23023147881018</v>
      </c>
      <c r="II28" s="742">
        <f t="shared" ca="1" si="18"/>
        <v>101.42592355105737</v>
      </c>
      <c r="IJ28" s="742">
        <f t="shared" ca="1" si="18"/>
        <v>24.253953983051456</v>
      </c>
      <c r="IK28" s="742">
        <f t="shared" ca="1" si="18"/>
        <v>132.79663064495821</v>
      </c>
      <c r="IL28" s="742">
        <f t="shared" ca="1" si="18"/>
        <v>141.7563591681504</v>
      </c>
      <c r="IM28" s="742">
        <f t="shared" ca="1" si="18"/>
        <v>131.1232568097262</v>
      </c>
      <c r="IN28" s="742">
        <f t="shared" ca="1" si="18"/>
        <v>137.62642882676656</v>
      </c>
      <c r="IO28" s="742">
        <f t="shared" ca="1" si="18"/>
        <v>114.32823243882514</v>
      </c>
      <c r="IP28" s="742">
        <f t="shared" ca="1" si="18"/>
        <v>126.46187418249362</v>
      </c>
      <c r="IQ28" s="742">
        <f t="shared" ca="1" si="18"/>
        <v>106.89613659988541</v>
      </c>
      <c r="IR28" s="742">
        <f t="shared" ca="1" si="18"/>
        <v>116.99233837233037</v>
      </c>
      <c r="IS28" s="742">
        <f t="shared" ca="1" si="18"/>
        <v>110.02265916283997</v>
      </c>
      <c r="IT28" s="742">
        <f t="shared" ca="1" si="18"/>
        <v>114.69593737340963</v>
      </c>
      <c r="IU28" s="742">
        <f t="shared" ca="1" si="18"/>
        <v>101.92674830442618</v>
      </c>
      <c r="IV28" s="742">
        <f t="shared" ca="1" si="18"/>
        <v>24.39490933056036</v>
      </c>
      <c r="IW28" s="742">
        <f t="shared" ca="1" si="18"/>
        <v>133.27440225037242</v>
      </c>
      <c r="IX28" s="742">
        <f t="shared" ca="1" si="18"/>
        <v>142.38312686841454</v>
      </c>
      <c r="IY28" s="742">
        <f t="shared" ca="1" si="18"/>
        <v>132.41117704101973</v>
      </c>
      <c r="IZ28" s="742">
        <f t="shared" ca="1" si="18"/>
        <v>139.45933744353678</v>
      </c>
      <c r="JA28" s="742">
        <f t="shared" ca="1" si="18"/>
        <v>115.95626380729037</v>
      </c>
      <c r="JB28" s="742">
        <f t="shared" ca="1" si="18"/>
        <v>128.2684235301333</v>
      </c>
      <c r="JC28" s="742">
        <f t="shared" ca="1" si="18"/>
        <v>108.03148695792916</v>
      </c>
      <c r="JD28" s="742">
        <f t="shared" ca="1" si="18"/>
        <v>117.42365661250513</v>
      </c>
      <c r="JE28" s="742">
        <f t="shared" ca="1" si="18"/>
        <v>110.47959083536827</v>
      </c>
      <c r="JF28" s="742">
        <f t="shared" ca="1" si="18"/>
        <v>115.10793584520503</v>
      </c>
      <c r="JG28" s="742">
        <f t="shared" ca="1" si="18"/>
        <v>102.29548095127697</v>
      </c>
      <c r="JH28" s="742">
        <f t="shared" ca="1" si="18"/>
        <v>24.532778802410959</v>
      </c>
      <c r="JI28" s="742">
        <f t="shared" ca="1" si="18"/>
        <v>133.5687968961561</v>
      </c>
      <c r="JJ28" s="742">
        <f t="shared" ca="1" si="18"/>
        <v>142.82944881927321</v>
      </c>
      <c r="JK28" s="742">
        <f t="shared" ca="1" si="18"/>
        <v>133.51416808609298</v>
      </c>
      <c r="JL28" s="742">
        <f t="shared" ca="1" si="18"/>
        <v>140.91707101800046</v>
      </c>
      <c r="JM28" s="742">
        <f t="shared" ca="1" si="18"/>
        <v>118.06112838515804</v>
      </c>
      <c r="JN28" s="742">
        <f t="shared" ca="1" si="18"/>
        <v>127.60466195370221</v>
      </c>
      <c r="JO28" s="742">
        <f t="shared" ca="1" si="18"/>
        <v>111.21582456512391</v>
      </c>
      <c r="JP28" s="742">
        <f t="shared" ca="1" si="18"/>
        <v>117.39953472871409</v>
      </c>
      <c r="JQ28" s="742">
        <f t="shared" ca="1" si="18"/>
        <v>110.31746570265784</v>
      </c>
      <c r="JR28" s="742">
        <f t="shared" ca="1" si="18"/>
        <v>111.27490351984923</v>
      </c>
      <c r="JS28" s="742">
        <f t="shared" ca="1" si="18"/>
        <v>100.68827772988541</v>
      </c>
      <c r="JT28" s="742">
        <f t="shared" ca="1" si="18"/>
        <v>22.225770023414547</v>
      </c>
      <c r="JU28" s="742">
        <f t="shared" ca="1" si="18"/>
        <v>123.04382037724213</v>
      </c>
      <c r="JV28" s="742">
        <f t="shared" ca="1" si="18"/>
        <v>138.93643056941602</v>
      </c>
      <c r="JW28" s="742">
        <f t="shared" ca="1" si="18"/>
        <v>125.7913243205809</v>
      </c>
      <c r="JX28" s="742">
        <f t="shared" ca="1" si="18"/>
        <v>150.87664575543954</v>
      </c>
      <c r="JY28" s="742">
        <f t="shared" ca="1" si="18"/>
        <v>119.12609395301547</v>
      </c>
      <c r="JZ28" s="742">
        <f t="shared" ca="1" si="18"/>
        <v>125.62880146549784</v>
      </c>
      <c r="KA28" s="742">
        <f t="shared" ca="1" si="18"/>
        <v>113.65670249455638</v>
      </c>
      <c r="KB28" s="742">
        <f t="shared" ca="1" si="18"/>
        <v>117.30436682580043</v>
      </c>
      <c r="KC28" s="742">
        <f t="shared" ref="KC28:LT28" ca="1" si="19">KC45*1.28</f>
        <v>110.16207689727719</v>
      </c>
      <c r="KD28" s="742">
        <f t="shared" ca="1" si="19"/>
        <v>107.11520222906671</v>
      </c>
      <c r="KE28" s="742">
        <f t="shared" ca="1" si="19"/>
        <v>99.044097961999285</v>
      </c>
      <c r="KF28" s="742">
        <f t="shared" ca="1" si="19"/>
        <v>19.886134442457731</v>
      </c>
      <c r="KG28" s="742">
        <f t="shared" ca="1" si="19"/>
        <v>112.42484816550113</v>
      </c>
      <c r="KH28" s="742">
        <f t="shared" ca="1" si="19"/>
        <v>134.67677050865959</v>
      </c>
      <c r="KI28" s="742">
        <f t="shared" ca="1" si="19"/>
        <v>117.36740003081806</v>
      </c>
      <c r="KJ28" s="742">
        <f t="shared" ca="1" si="19"/>
        <v>159.72412922097976</v>
      </c>
      <c r="KK28" s="742">
        <f t="shared" ca="1" si="19"/>
        <v>120.12557693703599</v>
      </c>
      <c r="KL28" s="742">
        <f t="shared" ca="1" si="19"/>
        <v>123.42674646229014</v>
      </c>
      <c r="KM28" s="742">
        <f t="shared" ca="1" si="19"/>
        <v>116.07150769730571</v>
      </c>
      <c r="KN28" s="742">
        <f t="shared" ca="1" si="19"/>
        <v>117.17611143435202</v>
      </c>
      <c r="KO28" s="742">
        <f t="shared" ca="1" si="19"/>
        <v>110.03679935596604</v>
      </c>
      <c r="KP28" s="742">
        <f t="shared" ca="1" si="19"/>
        <v>102.62724920397969</v>
      </c>
      <c r="KQ28" s="742">
        <f t="shared" ca="1" si="19"/>
        <v>97.428857869382398</v>
      </c>
      <c r="KR28" s="742">
        <f t="shared" ca="1" si="19"/>
        <v>17.515173945438487</v>
      </c>
      <c r="KS28" s="742">
        <f t="shared" ca="1" si="19"/>
        <v>101.80567430813626</v>
      </c>
      <c r="KT28" s="742">
        <f t="shared" ca="1" si="19"/>
        <v>130.21860980877614</v>
      </c>
      <c r="KU28" s="742">
        <f t="shared" ca="1" si="19"/>
        <v>108.93891640673293</v>
      </c>
      <c r="KV28" s="742">
        <f t="shared" ca="1" si="19"/>
        <v>168.55953744524243</v>
      </c>
      <c r="KW28" s="742">
        <f t="shared" ca="1" si="19"/>
        <v>121.09063159888061</v>
      </c>
      <c r="KX28" s="742">
        <f t="shared" ca="1" si="19"/>
        <v>121.03177743888394</v>
      </c>
      <c r="KY28" s="742">
        <f t="shared" ca="1" si="19"/>
        <v>118.48132173360182</v>
      </c>
      <c r="KZ28" s="742">
        <f t="shared" ca="1" si="19"/>
        <v>117.01464059520873</v>
      </c>
      <c r="LA28" s="742">
        <f t="shared" ca="1" si="19"/>
        <v>109.93820076732274</v>
      </c>
      <c r="LB28" s="742">
        <f t="shared" ca="1" si="19"/>
        <v>97.777113038231406</v>
      </c>
      <c r="LC28" s="742">
        <f t="shared" ca="1" si="19"/>
        <v>95.841777658032058</v>
      </c>
      <c r="LD28" s="742">
        <f t="shared" ca="1" si="19"/>
        <v>15.11256297385359</v>
      </c>
      <c r="LE28" s="742">
        <f t="shared" ca="1" si="19"/>
        <v>91.186504406524492</v>
      </c>
      <c r="LF28" s="742">
        <f t="shared" ca="1" si="19"/>
        <v>125.55528520223722</v>
      </c>
      <c r="LG28" s="742">
        <f t="shared" ca="1" si="19"/>
        <v>100.52875135660888</v>
      </c>
      <c r="LH28" s="742">
        <f t="shared" ca="1" si="19"/>
        <v>177.40635967443899</v>
      </c>
      <c r="LI28" s="742">
        <f t="shared" ca="1" si="19"/>
        <v>122.00288122192137</v>
      </c>
      <c r="LJ28" s="742">
        <f t="shared" ca="1" si="19"/>
        <v>118.42687615583756</v>
      </c>
      <c r="LK28" s="742">
        <f t="shared" ca="1" si="19"/>
        <v>120.87301039182091</v>
      </c>
      <c r="LL28" s="742">
        <f t="shared" ca="1" si="19"/>
        <v>116.81741151159214</v>
      </c>
      <c r="LM28" s="742">
        <f t="shared" ca="1" si="19"/>
        <v>109.8627323343445</v>
      </c>
      <c r="LN28" s="742">
        <f t="shared" ca="1" si="19"/>
        <v>92.525934554725268</v>
      </c>
      <c r="LO28" s="742">
        <f t="shared" ca="1" si="19"/>
        <v>94.282084831009314</v>
      </c>
      <c r="LP28" s="742">
        <f t="shared" ca="1" si="19"/>
        <v>12.677969853103791</v>
      </c>
      <c r="LQ28" s="742">
        <f t="shared" ca="1" si="19"/>
        <v>80.567421520539455</v>
      </c>
      <c r="LR28" s="742">
        <f t="shared" ca="1" si="19"/>
        <v>120.67650363054086</v>
      </c>
      <c r="LS28" s="742">
        <f t="shared" ca="1" si="19"/>
        <v>92.136520480571079</v>
      </c>
      <c r="LT28" s="743">
        <f t="shared" ca="1" si="19"/>
        <v>186.23159223988043</v>
      </c>
    </row>
    <row r="29" spans="2:332" s="8" customFormat="1">
      <c r="B29" s="6"/>
      <c r="C29" s="271"/>
      <c r="D29" s="22" t="s">
        <v>385</v>
      </c>
      <c r="E29" s="22"/>
      <c r="F29" s="562">
        <f t="shared" ca="1" si="1"/>
        <v>7.4155435688198557</v>
      </c>
      <c r="G29" s="742">
        <f ca="1">'Samlet hovedstaden -alle værker'!E36*1.28+SUM('Samlet hovedstaden -alle værker'!E37:E41)</f>
        <v>4.0496616987132876</v>
      </c>
      <c r="H29" s="742">
        <f ca="1">'Samlet hovedstaden -alle værker'!F36*1.28+SUM('Samlet hovedstaden -alle værker'!F37:F41)</f>
        <v>4.1650894727706795</v>
      </c>
      <c r="I29" s="742">
        <f ca="1">'Samlet hovedstaden -alle værker'!G36*1.28+SUM('Samlet hovedstaden -alle værker'!G37:G41)</f>
        <v>7.8246914622004464</v>
      </c>
      <c r="J29" s="742">
        <f ca="1">'Samlet hovedstaden -alle værker'!H36*1.28+SUM('Samlet hovedstaden -alle værker'!H37:H41)</f>
        <v>11.772892573141807</v>
      </c>
      <c r="K29" s="742">
        <f ca="1">'Samlet hovedstaden -alle værker'!I36*1.28+SUM('Samlet hovedstaden -alle værker'!I37:I41)</f>
        <v>6.7978011198204626</v>
      </c>
      <c r="L29" s="742">
        <f ca="1">'Samlet hovedstaden -alle værker'!J36*1.28+SUM('Samlet hovedstaden -alle værker'!J37:J41)</f>
        <v>6.4320585522011084</v>
      </c>
      <c r="M29" s="742">
        <f ca="1">'Samlet hovedstaden -alle værker'!K36*1.28+SUM('Samlet hovedstaden -alle værker'!K37:K41)</f>
        <v>6.0714654737166409</v>
      </c>
      <c r="N29" s="742">
        <f ca="1">'Samlet hovedstaden -alle værker'!L36*1.28+SUM('Samlet hovedstaden -alle værker'!L37:L41)</f>
        <v>5.7174305442242908</v>
      </c>
      <c r="O29" s="742">
        <f ca="1">'Samlet hovedstaden -alle værker'!M36*1.28+SUM('Samlet hovedstaden -alle værker'!M37:M41)</f>
        <v>5.4488284957502024</v>
      </c>
      <c r="P29" s="742">
        <f ca="1">'Samlet hovedstaden -alle værker'!N36*1.28+SUM('Samlet hovedstaden -alle værker'!N37:N41)</f>
        <v>5.166741910210801</v>
      </c>
      <c r="Q29" s="742">
        <f ca="1">'Samlet hovedstaden -alle værker'!O36*1.28+SUM('Samlet hovedstaden -alle værker'!O37:O41)</f>
        <v>5.0920286691658223</v>
      </c>
      <c r="R29" s="742">
        <f ca="1">'Samlet hovedstaden -alle værker'!P36*1.28+SUM('Samlet hovedstaden -alle værker'!P37:P41)</f>
        <v>5.0117499397941438</v>
      </c>
      <c r="S29" s="742">
        <f ca="1">'Samlet hovedstaden -alle værker'!Q36*1.28+SUM('Samlet hovedstaden -alle værker'!Q37:Q41)</f>
        <v>4.925678721490014</v>
      </c>
      <c r="T29" s="742">
        <f ca="1">'Samlet hovedstaden -alle værker'!R36*1.28+SUM('Samlet hovedstaden -alle værker'!R37:R41)</f>
        <v>4.8335819402204443</v>
      </c>
      <c r="U29" s="742">
        <f ca="1">'Samlet hovedstaden -alle værker'!S36*1.28+SUM('Samlet hovedstaden -alle værker'!S37:S41)</f>
        <v>4.7352177882936957</v>
      </c>
      <c r="V29" s="742">
        <f ca="1">'Samlet hovedstaden -alle værker'!T36*1.28+SUM('Samlet hovedstaden -alle værker'!T37:T41)</f>
        <v>9.4325131852894852</v>
      </c>
      <c r="W29" s="742">
        <f ca="1">'Samlet hovedstaden -alle værker'!U36*1.28+SUM('Samlet hovedstaden -alle værker'!U37:U41)</f>
        <v>9.6083049336576938</v>
      </c>
      <c r="X29" s="742">
        <f ca="1">'Samlet hovedstaden -alle værker'!V36*1.28+SUM('Samlet hovedstaden -alle værker'!V37:V41)</f>
        <v>9.7878213292943528</v>
      </c>
      <c r="Y29" s="742">
        <f ca="1">'Samlet hovedstaden -alle værker'!W36*1.28+SUM('Samlet hovedstaden -alle værker'!W37:W41)</f>
        <v>9.971126225723868</v>
      </c>
      <c r="Z29" s="742">
        <f ca="1">'Samlet hovedstaden -alle værker'!X36*1.28+SUM('Samlet hovedstaden -alle værker'!X37:X41)</f>
        <v>10.158283848369031</v>
      </c>
      <c r="AA29" s="742">
        <f ca="1">'Samlet hovedstaden -alle værker'!Y36*1.28+SUM('Samlet hovedstaden -alle værker'!Y37:Y41)</f>
        <v>10.506495926344838</v>
      </c>
      <c r="AB29" s="742">
        <f ca="1">'Samlet hovedstaden -alle værker'!Z36*1.28+SUM('Samlet hovedstaden -alle værker'!Z37:Z41)</f>
        <v>10.870597179941582</v>
      </c>
      <c r="AC29" s="742">
        <f ca="1">'Samlet hovedstaden -alle værker'!AA36*1.28+SUM('Samlet hovedstaden -alle værker'!AA37:AA41)</f>
        <v>11.251225241019158</v>
      </c>
      <c r="AD29" s="742">
        <f ca="1">'Samlet hovedstaden -alle værker'!AB36*1.28+SUM('Samlet hovedstaden -alle værker'!AB37:AB41)</f>
        <v>11.649039438716997</v>
      </c>
      <c r="AE29" s="743">
        <f ca="1">'Samlet hovedstaden -alle værker'!AC36*1.28+SUM('Samlet hovedstaden -alle værker'!AC37:AC41)</f>
        <v>12.064727403400022</v>
      </c>
      <c r="AF29" s="144"/>
      <c r="AG29" s="711">
        <f ca="1">'Samlet hovedstaden -alle værker'!AE36*1.28+SUM('Samlet hovedstaden -alle værker'!AE37:AE41)</f>
        <v>5.773369239549436</v>
      </c>
      <c r="AH29" s="742">
        <f ca="1">'Samlet hovedstaden -alle værker'!AF36*1.28+SUM('Samlet hovedstaden -alle værker'!AF37:AF41)</f>
        <v>6.8068894747679121</v>
      </c>
      <c r="AI29" s="742">
        <f ca="1">'Samlet hovedstaden -alle værker'!AG36*1.28+SUM('Samlet hovedstaden -alle værker'!AG37:AG41)</f>
        <v>5.9759337195162185</v>
      </c>
      <c r="AJ29" s="742">
        <f ca="1">'Samlet hovedstaden -alle værker'!AH36*1.28+SUM('Samlet hovedstaden -alle værker'!AH37:AH41)</f>
        <v>3.8189278207445856</v>
      </c>
      <c r="AK29" s="742">
        <f ca="1">'Samlet hovedstaden -alle værker'!AI36*1.28+SUM('Samlet hovedstaden -alle værker'!AI37:AI41)</f>
        <v>0.3542380865450333</v>
      </c>
      <c r="AL29" s="742">
        <f ca="1">'Samlet hovedstaden -alle værker'!AJ36*1.28+SUM('Samlet hovedstaden -alle værker'!AJ37:AJ41)</f>
        <v>1.9240893724618533</v>
      </c>
      <c r="AM29" s="742">
        <f ca="1">'Samlet hovedstaden -alle værker'!AK36*1.28+SUM('Samlet hovedstaden -alle værker'!AK37:AK41)</f>
        <v>2.2584892951048134</v>
      </c>
      <c r="AN29" s="742">
        <f ca="1">'Samlet hovedstaden -alle værker'!AL36*1.28+SUM('Samlet hovedstaden -alle værker'!AL37:AL41)</f>
        <v>5.207114814933024</v>
      </c>
      <c r="AO29" s="742">
        <f ca="1">'Samlet hovedstaden -alle værker'!AM36*1.28+SUM('Samlet hovedstaden -alle værker'!AM37:AM41)</f>
        <v>1.8579293690732843</v>
      </c>
      <c r="AP29" s="742">
        <f ca="1">'Samlet hovedstaden -alle værker'!AN36*1.28+SUM('Samlet hovedstaden -alle værker'!AN37:AN41)</f>
        <v>1.3986476461643611</v>
      </c>
      <c r="AQ29" s="742">
        <f ca="1">'Samlet hovedstaden -alle værker'!AO36*1.28+SUM('Samlet hovedstaden -alle værker'!AO37:AO41)</f>
        <v>5.7350447095097019</v>
      </c>
      <c r="AR29" s="742">
        <f ca="1">'Samlet hovedstaden -alle værker'!AP36*1.28+SUM('Samlet hovedstaden -alle værker'!AP37:AP41)</f>
        <v>7.5292164981314009</v>
      </c>
      <c r="AS29" s="742">
        <f ca="1">'Samlet hovedstaden -alle værker'!AQ36*1.28+SUM('Samlet hovedstaden -alle værker'!AQ37:AQ41)</f>
        <v>4.6894946539545401</v>
      </c>
      <c r="AT29" s="742">
        <f ca="1">'Samlet hovedstaden -alle værker'!AR36*1.28+SUM('Samlet hovedstaden -alle værker'!AR37:AR41)</f>
        <v>5.7431437492398034</v>
      </c>
      <c r="AU29" s="742">
        <f ca="1">'Samlet hovedstaden -alle værker'!AS36*1.28+SUM('Samlet hovedstaden -alle værker'!AS37:AS41)</f>
        <v>5.3730410408272107</v>
      </c>
      <c r="AV29" s="742">
        <f ca="1">'Samlet hovedstaden -alle værker'!AT36*1.28+SUM('Samlet hovedstaden -alle værker'!AT37:AT41)</f>
        <v>4.1898841395824178</v>
      </c>
      <c r="AW29" s="742">
        <f ca="1">'Samlet hovedstaden -alle værker'!AU36*1.28+SUM('Samlet hovedstaden -alle værker'!AU37:AU41)</f>
        <v>1.7514572670149895</v>
      </c>
      <c r="AX29" s="742">
        <f ca="1">'Samlet hovedstaden -alle værker'!AV36*1.28+SUM('Samlet hovedstaden -alle værker'!AV37:AV41)</f>
        <v>3.0331748075100924</v>
      </c>
      <c r="AY29" s="742">
        <f ca="1">'Samlet hovedstaden -alle værker'!AW36*1.28+SUM('Samlet hovedstaden -alle værker'!AW37:AW41)</f>
        <v>3.244980186262695</v>
      </c>
      <c r="AZ29" s="742">
        <f ca="1">'Samlet hovedstaden -alle værker'!AX36*1.28+SUM('Samlet hovedstaden -alle værker'!AX37:AX41)</f>
        <v>4.6657143430214933</v>
      </c>
      <c r="BA29" s="742">
        <f ca="1">'Samlet hovedstaden -alle værker'!AY36*1.28+SUM('Samlet hovedstaden -alle værker'!AY37:AY41)</f>
        <v>3.1726558421354021</v>
      </c>
      <c r="BB29" s="742">
        <f ca="1">'Samlet hovedstaden -alle værker'!AZ36*1.28+SUM('Samlet hovedstaden -alle værker'!AZ37:AZ41)</f>
        <v>2.406121174418943</v>
      </c>
      <c r="BC29" s="742">
        <f ca="1">'Samlet hovedstaden -alle værker'!BA36*1.28+SUM('Samlet hovedstaden -alle værker'!BA37:BA41)</f>
        <v>5.2906295509724313</v>
      </c>
      <c r="BD29" s="742">
        <f ca="1">'Samlet hovedstaden -alle værker'!BB36*1.28+SUM('Samlet hovedstaden -alle værker'!BB37:BB41)</f>
        <v>6.5072703528176028</v>
      </c>
      <c r="BE29" s="742">
        <f ca="1">'Samlet hovedstaden -alle værker'!BC36*1.28+SUM('Samlet hovedstaden -alle værker'!BC37:BC41)</f>
        <v>10.627470076185588</v>
      </c>
      <c r="BF29" s="742">
        <f ca="1">'Samlet hovedstaden -alle værker'!BD36*1.28+SUM('Samlet hovedstaden -alle værker'!BD37:BD41)</f>
        <v>13.140829217559833</v>
      </c>
      <c r="BG29" s="742">
        <f ca="1">'Samlet hovedstaden -alle værker'!BE36*1.28+SUM('Samlet hovedstaden -alle værker'!BE37:BE41)</f>
        <v>11.73202585124851</v>
      </c>
      <c r="BH29" s="742">
        <f ca="1">'Samlet hovedstaden -alle værker'!BF36*1.28+SUM('Samlet hovedstaden -alle værker'!BF37:BF41)</f>
        <v>7.719873958012899</v>
      </c>
      <c r="BI29" s="742">
        <f ca="1">'Samlet hovedstaden -alle værker'!BG36*1.28+SUM('Samlet hovedstaden -alle værker'!BG37:BG41)</f>
        <v>0.6563316054566195</v>
      </c>
      <c r="BJ29" s="742">
        <f ca="1">'Samlet hovedstaden -alle værker'!BH36*1.28+SUM('Samlet hovedstaden -alle værker'!BH37:BH41)</f>
        <v>3.9418375800527583</v>
      </c>
      <c r="BK29" s="742">
        <f ca="1">'Samlet hovedstaden -alle værker'!BI36*1.28+SUM('Samlet hovedstaden -alle værker'!BI37:BI41)</f>
        <v>4.3533363498661979</v>
      </c>
      <c r="BL29" s="742">
        <f ca="1">'Samlet hovedstaden -alle værker'!BJ36*1.28+SUM('Samlet hovedstaden -alle værker'!BJ37:BJ41)</f>
        <v>9.0999094420500466</v>
      </c>
      <c r="BM29" s="742">
        <f ca="1">'Samlet hovedstaden -alle værker'!BK36*1.28+SUM('Samlet hovedstaden -alle værker'!BK37:BK41)</f>
        <v>3.773312574225633</v>
      </c>
      <c r="BN29" s="742">
        <f ca="1">'Samlet hovedstaden -alle værker'!BL36*1.28+SUM('Samlet hovedstaden -alle værker'!BL37:BL41)</f>
        <v>2.7163002164555619</v>
      </c>
      <c r="BO29" s="742">
        <f ca="1">'Samlet hovedstaden -alle værker'!BM36*1.28+SUM('Samlet hovedstaden -alle værker'!BM37:BM41)</f>
        <v>11.369702121825565</v>
      </c>
      <c r="BP29" s="742">
        <f ca="1">'Samlet hovedstaden -alle værker'!BN36*1.28+SUM('Samlet hovedstaden -alle værker'!BN37:BN41)</f>
        <v>14.976717989455466</v>
      </c>
      <c r="BQ29" s="742">
        <f ca="1">'Samlet hovedstaden -alle værker'!BO36*1.28+SUM('Samlet hovedstaden -alle værker'!BO37:BO41)</f>
        <v>16.959865620798016</v>
      </c>
      <c r="BR29" s="742">
        <f ca="1">'Samlet hovedstaden -alle værker'!BP36*1.28+SUM('Samlet hovedstaden -alle værker'!BP37:BP41)</f>
        <v>21.08628301004579</v>
      </c>
      <c r="BS29" s="742">
        <f ca="1">'Samlet hovedstaden -alle værker'!BQ36*1.28+SUM('Samlet hovedstaden -alle værker'!BQ37:BQ41)</f>
        <v>18.577767001234651</v>
      </c>
      <c r="BT29" s="742">
        <f ca="1">'Samlet hovedstaden -alle værker'!BR36*1.28+SUM('Samlet hovedstaden -alle værker'!BR37:BR41)</f>
        <v>11.542499471245774</v>
      </c>
      <c r="BU29" s="742">
        <f ca="1">'Samlet hovedstaden -alle værker'!BS36*1.28+SUM('Samlet hovedstaden -alle værker'!BS37:BS41)</f>
        <v>-0.51547263325863213</v>
      </c>
      <c r="BV29" s="742">
        <f ca="1">'Samlet hovedstaden -alle værker'!BT36*1.28+SUM('Samlet hovedstaden -alle værker'!BT37:BT41)</f>
        <v>4.931515754170313</v>
      </c>
      <c r="BW29" s="742">
        <f ca="1">'Samlet hovedstaden -alle værker'!BU36*1.28+SUM('Samlet hovedstaden -alle værker'!BU37:BU41)</f>
        <v>5.5514280449282225</v>
      </c>
      <c r="BX29" s="742">
        <f ca="1">'Samlet hovedstaden -alle værker'!BV36*1.28+SUM('Samlet hovedstaden -alle værker'!BV37:BV41)</f>
        <v>13.909461905519464</v>
      </c>
      <c r="BY29" s="742">
        <f ca="1">'Samlet hovedstaden -alle værker'!BW36*1.28+SUM('Samlet hovedstaden -alle værker'!BW37:BW41)</f>
        <v>4.4204875073689971</v>
      </c>
      <c r="BZ29" s="742">
        <f ca="1">'Samlet hovedstaden -alle værker'!BX36*1.28+SUM('Samlet hovedstaden -alle værker'!BX37:BX41)</f>
        <v>3.062236893049711</v>
      </c>
      <c r="CA29" s="742">
        <f ca="1">'Samlet hovedstaden -alle værker'!BY36*1.28+SUM('Samlet hovedstaden -alle værker'!BY37:BY41)</f>
        <v>17.955061720581824</v>
      </c>
      <c r="CB29" s="742">
        <f ca="1">'Samlet hovedstaden -alle værker'!BZ36*1.28+SUM('Samlet hovedstaden -alle værker'!BZ37:BZ41)</f>
        <v>24.137560161975976</v>
      </c>
      <c r="CC29" s="742">
        <f ca="1">'Samlet hovedstaden -alle værker'!CA36*1.28+SUM('Samlet hovedstaden -alle værker'!CA37:CA41)</f>
        <v>14.700144072820786</v>
      </c>
      <c r="CD29" s="742">
        <f ca="1">'Samlet hovedstaden -alle værker'!CB36*1.28+SUM('Samlet hovedstaden -alle værker'!CB37:CB41)</f>
        <v>13.251514594526316</v>
      </c>
      <c r="CE29" s="742">
        <f ca="1">'Samlet hovedstaden -alle værker'!CC36*1.28+SUM('Samlet hovedstaden -alle værker'!CC37:CC41)</f>
        <v>10.309899670945875</v>
      </c>
      <c r="CF29" s="742">
        <f ca="1">'Samlet hovedstaden -alle værker'!CD36*1.28+SUM('Samlet hovedstaden -alle værker'!CD37:CD41)</f>
        <v>2.5947919841439244</v>
      </c>
      <c r="CG29" s="742">
        <f ca="1">'Samlet hovedstaden -alle værker'!CE36*1.28+SUM('Samlet hovedstaden -alle værker'!CE37:CE41)</f>
        <v>3.8140457232917648</v>
      </c>
      <c r="CH29" s="742">
        <f ca="1">'Samlet hovedstaden -alle værker'!CF36*1.28+SUM('Samlet hovedstaden -alle værker'!CF37:CF41)</f>
        <v>3.5282941045638307</v>
      </c>
      <c r="CI29" s="742">
        <f ca="1">'Samlet hovedstaden -alle værker'!CG36*1.28+SUM('Samlet hovedstaden -alle værker'!CG37:CG41)</f>
        <v>0.5497830085160702</v>
      </c>
      <c r="CJ29" s="742">
        <f ca="1">'Samlet hovedstaden -alle værker'!CH36*1.28+SUM('Samlet hovedstaden -alle værker'!CH37:CH41)</f>
        <v>15.840192727674911</v>
      </c>
      <c r="CK29" s="742">
        <f ca="1">'Samlet hovedstaden -alle værker'!CI36*1.28+SUM('Samlet hovedstaden -alle værker'!CI37:CI41)</f>
        <v>3.5067747617260019</v>
      </c>
      <c r="CL29" s="742">
        <f ca="1">'Samlet hovedstaden -alle værker'!CJ36*1.28+SUM('Samlet hovedstaden -alle værker'!CJ37:CJ41)</f>
        <v>3.2477715678344663</v>
      </c>
      <c r="CM29" s="742">
        <f ca="1">'Samlet hovedstaden -alle værker'!CK36*1.28+SUM('Samlet hovedstaden -alle værker'!CK37:CK41)</f>
        <v>4.7215093907633943</v>
      </c>
      <c r="CN29" s="742">
        <f ca="1">'Samlet hovedstaden -alle værker'!CL36*1.28+SUM('Samlet hovedstaden -alle værker'!CL37:CL41)</f>
        <v>5.9621238996436796</v>
      </c>
      <c r="CO29" s="742">
        <f ca="1">'Samlet hovedstaden -alle værker'!CM36*1.28+SUM('Samlet hovedstaden -alle værker'!CM37:CM41)</f>
        <v>14.002289580018019</v>
      </c>
      <c r="CP29" s="742">
        <f ca="1">'Samlet hovedstaden -alle værker'!CN36*1.28+SUM('Samlet hovedstaden -alle værker'!CN37:CN41)</f>
        <v>12.606232035338742</v>
      </c>
      <c r="CQ29" s="742">
        <f ca="1">'Samlet hovedstaden -alle værker'!CO36*1.28+SUM('Samlet hovedstaden -alle værker'!CO37:CO41)</f>
        <v>9.824660636610032</v>
      </c>
      <c r="CR29" s="742">
        <f ca="1">'Samlet hovedstaden -alle værker'!CP36*1.28+SUM('Samlet hovedstaden -alle værker'!CP37:CP41)</f>
        <v>2.5141072620738893</v>
      </c>
      <c r="CS29" s="742">
        <f ca="1">'Samlet hovedstaden -alle værker'!CQ36*1.28+SUM('Samlet hovedstaden -alle værker'!CQ37:CQ41)</f>
        <v>3.7497130353768826</v>
      </c>
      <c r="CT29" s="742">
        <f ca="1">'Samlet hovedstaden -alle værker'!CR36*1.28+SUM('Samlet hovedstaden -alle værker'!CR37:CR41)</f>
        <v>3.4174951701386567</v>
      </c>
      <c r="CU29" s="742">
        <f ca="1">'Samlet hovedstaden -alle værker'!CS36*1.28+SUM('Samlet hovedstaden -alle værker'!CS37:CS41)</f>
        <v>0.34481673558470871</v>
      </c>
      <c r="CV29" s="742">
        <f ca="1">'Samlet hovedstaden -alle værker'!CT36*1.28+SUM('Samlet hovedstaden -alle værker'!CT37:CT41)</f>
        <v>16.264768831063577</v>
      </c>
      <c r="CW29" s="742">
        <f ca="1">'Samlet hovedstaden -alle værker'!CU36*1.28+SUM('Samlet hovedstaden -alle værker'!CU37:CU41)</f>
        <v>3.5055537663465999</v>
      </c>
      <c r="CX29" s="742">
        <f ca="1">'Samlet hovedstaden -alle værker'!CV36*1.28+SUM('Samlet hovedstaden -alle værker'!CV37:CV41)</f>
        <v>3.2311127528347359</v>
      </c>
      <c r="CY29" s="742">
        <f ca="1">'Samlet hovedstaden -alle værker'!CW36*1.28+SUM('Samlet hovedstaden -alle værker'!CW37:CW41)</f>
        <v>4.3668390963704491</v>
      </c>
      <c r="CZ29" s="742">
        <f ca="1">'Samlet hovedstaden -alle værker'!CX36*1.28+SUM('Samlet hovedstaden -alle værker'!CX37:CX41)</f>
        <v>3.6333054658435442</v>
      </c>
      <c r="DA29" s="742">
        <f ca="1">'Samlet hovedstaden -alle værker'!CY36*1.28+SUM('Samlet hovedstaden -alle værker'!CY37:CY41)</f>
        <v>13.291094844400625</v>
      </c>
      <c r="DB29" s="742">
        <f ca="1">'Samlet hovedstaden -alle værker'!CZ36*1.28+SUM('Samlet hovedstaden -alle værker'!CZ37:CZ41)</f>
        <v>11.953510766558527</v>
      </c>
      <c r="DC29" s="742">
        <f ca="1">'Samlet hovedstaden -alle værker'!DA36*1.28+SUM('Samlet hovedstaden -alle værker'!DA37:DA41)</f>
        <v>9.3293306532314784</v>
      </c>
      <c r="DD29" s="742">
        <f ca="1">'Samlet hovedstaden -alle værker'!DB36*1.28+SUM('Samlet hovedstaden -alle værker'!DB37:DB41)</f>
        <v>2.4353540052618157</v>
      </c>
      <c r="DE29" s="742">
        <f ca="1">'Samlet hovedstaden -alle værker'!DC36*1.28+SUM('Samlet hovedstaden -alle værker'!DC37:DC41)</f>
        <v>3.7020665494035732</v>
      </c>
      <c r="DF29" s="742">
        <f ca="1">'Samlet hovedstaden -alle værker'!DD36*1.28+SUM('Samlet hovedstaden -alle værker'!DD37:DD41)</f>
        <v>3.2955473052712101</v>
      </c>
      <c r="DG29" s="742">
        <f ca="1">'Samlet hovedstaden -alle værker'!DE36*1.28+SUM('Samlet hovedstaden -alle værker'!DE37:DE41)</f>
        <v>0.12896375171082441</v>
      </c>
      <c r="DH29" s="742">
        <f ca="1">'Samlet hovedstaden -alle værker'!DF36*1.28+SUM('Samlet hovedstaden -alle værker'!DF37:DF41)</f>
        <v>16.703272971837023</v>
      </c>
      <c r="DI29" s="742">
        <f ca="1">'Samlet hovedstaden -alle værker'!DG36*1.28+SUM('Samlet hovedstaden -alle værker'!DG37:DG41)</f>
        <v>3.5065783516075872</v>
      </c>
      <c r="DJ29" s="742">
        <f ca="1">'Samlet hovedstaden -alle værker'!DH36*1.28+SUM('Samlet hovedstaden -alle værker'!DH37:DH41)</f>
        <v>3.213067310396124</v>
      </c>
      <c r="DK29" s="742">
        <f ca="1">'Samlet hovedstaden -alle værker'!DI36*1.28+SUM('Samlet hovedstaden -alle værker'!DI37:DI41)</f>
        <v>4.0116553250265437</v>
      </c>
      <c r="DL29" s="742">
        <f ca="1">'Samlet hovedstaden -alle værker'!DJ36*1.28+SUM('Samlet hovedstaden -alle værker'!DJ37:DJ41)</f>
        <v>1.3724372351758687</v>
      </c>
      <c r="DM29" s="742">
        <f ca="1">'Samlet hovedstaden -alle værker'!DK36*1.28+SUM('Samlet hovedstaden -alle værker'!DK37:DK41)</f>
        <v>12.567560400130766</v>
      </c>
      <c r="DN29" s="742">
        <f ca="1">'Samlet hovedstaden -alle værker'!DL36*1.28+SUM('Samlet hovedstaden -alle værker'!DL37:DL41)</f>
        <v>11.294496855752616</v>
      </c>
      <c r="DO29" s="742">
        <f ca="1">'Samlet hovedstaden -alle værker'!DM36*1.28+SUM('Samlet hovedstaden -alle værker'!DM37:DM41)</f>
        <v>8.825036296415945</v>
      </c>
      <c r="DP29" s="742">
        <f ca="1">'Samlet hovedstaden -alle værker'!DN36*1.28+SUM('Samlet hovedstaden -alle værker'!DN37:DN41)</f>
        <v>2.358893683919018</v>
      </c>
      <c r="DQ29" s="742">
        <f ca="1">'Samlet hovedstaden -alle værker'!DO36*1.28+SUM('Samlet hovedstaden -alle værker'!DO37:DO41)</f>
        <v>3.6702752388103361</v>
      </c>
      <c r="DR29" s="742">
        <f ca="1">'Samlet hovedstaden -alle værker'!DP36*1.28+SUM('Samlet hovedstaden -alle værker'!DP37:DP41)</f>
        <v>3.1614073381276251</v>
      </c>
      <c r="DS29" s="742">
        <f ca="1">'Samlet hovedstaden -alle værker'!DQ36*1.28+SUM('Samlet hovedstaden -alle værker'!DQ37:DQ41)</f>
        <v>-9.8389007860405053E-2</v>
      </c>
      <c r="DT29" s="742">
        <f ca="1">'Samlet hovedstaden -alle værker'!DR36*1.28+SUM('Samlet hovedstaden -alle værker'!DR37:DR41)</f>
        <v>17.156162916120749</v>
      </c>
      <c r="DU29" s="742">
        <f ca="1">'Samlet hovedstaden -alle værker'!DS36*1.28+SUM('Samlet hovedstaden -alle værker'!DS37:DS41)</f>
        <v>3.5100411841059294</v>
      </c>
      <c r="DV29" s="742">
        <f ca="1">'Samlet hovedstaden -alle værker'!DT36*1.28+SUM('Samlet hovedstaden -alle værker'!DT37:DT41)</f>
        <v>3.1935832852000661</v>
      </c>
      <c r="DW29" s="742">
        <f ca="1">'Samlet hovedstaden -alle værker'!DU36*1.28+SUM('Samlet hovedstaden -alle værker'!DU37:DU41)</f>
        <v>3.6571785916668254</v>
      </c>
      <c r="DX29" s="742">
        <f ca="1">'Samlet hovedstaden -alle værker'!DV36*1.28+SUM('Samlet hovedstaden -alle værker'!DV37:DV41)</f>
        <v>-0.81092969681966887</v>
      </c>
      <c r="DY29" s="742">
        <f ca="1">'Samlet hovedstaden -alle værker'!DW36*1.28+SUM('Samlet hovedstaden -alle værker'!DW37:DW41)</f>
        <v>12.265723182990266</v>
      </c>
      <c r="DZ29" s="742">
        <f ca="1">'Samlet hovedstaden -alle værker'!DX36*1.28+SUM('Samlet hovedstaden -alle værker'!DX37:DX41)</f>
        <v>10.99535211293259</v>
      </c>
      <c r="EA29" s="742">
        <f ca="1">'Samlet hovedstaden -alle værker'!DY36*1.28+SUM('Samlet hovedstaden -alle værker'!DY37:DY41)</f>
        <v>8.5751063482319303</v>
      </c>
      <c r="EB29" s="742">
        <f ca="1">'Samlet hovedstaden -alle værker'!DZ36*1.28+SUM('Samlet hovedstaden -alle værker'!DZ37:DZ41)</f>
        <v>2.2820486558143922</v>
      </c>
      <c r="EC29" s="742">
        <f ca="1">'Samlet hovedstaden -alle værker'!EA36*1.28+SUM('Samlet hovedstaden -alle værker'!EA37:EA41)</f>
        <v>3.6623028886228362</v>
      </c>
      <c r="ED29" s="742">
        <f ca="1">'Samlet hovedstaden -alle værker'!EB36*1.28+SUM('Samlet hovedstaden -alle værker'!EB37:EB41)</f>
        <v>3.0150264911313238</v>
      </c>
      <c r="EE29" s="742">
        <f ca="1">'Samlet hovedstaden -alle værker'!EC36*1.28+SUM('Samlet hovedstaden -alle værker'!EC37:EC41)</f>
        <v>-0.33380228656773769</v>
      </c>
      <c r="EF29" s="742">
        <f ca="1">'Samlet hovedstaden -alle værker'!ED36*1.28+SUM('Samlet hovedstaden -alle værker'!ED37:ED41)</f>
        <v>17.624729618859249</v>
      </c>
      <c r="EG29" s="742">
        <f ca="1">'Samlet hovedstaden -alle værker'!EE36*1.28+SUM('Samlet hovedstaden -alle værker'!EE37:EE41)</f>
        <v>3.5183287607779841</v>
      </c>
      <c r="EH29" s="742">
        <f ca="1">'Samlet hovedstaden -alle værker'!EF36*1.28+SUM('Samlet hovedstaden -alle værker'!EF37:EF41)</f>
        <v>3.202014665228587</v>
      </c>
      <c r="EI29" s="742">
        <f ca="1">'Samlet hovedstaden -alle værker'!EG36*1.28+SUM('Samlet hovedstaden -alle værker'!EG37:EG41)</f>
        <v>3.3467116437596482</v>
      </c>
      <c r="EJ29" s="742">
        <f ca="1">'Samlet hovedstaden -alle værker'!EH36*1.28+SUM('Samlet hovedstaden -alle værker'!EH37:EH41)</f>
        <v>-3.0994899440681847</v>
      </c>
      <c r="EK29" s="742">
        <f ca="1">'Samlet hovedstaden -alle værker'!EI36*1.28+SUM('Samlet hovedstaden -alle værker'!EI37:EI41)</f>
        <v>11.939790115712418</v>
      </c>
      <c r="EL29" s="742">
        <f ca="1">'Samlet hovedstaden -alle værker'!EJ36*1.28+SUM('Samlet hovedstaden -alle værker'!EJ37:EJ41)</f>
        <v>10.676403749429301</v>
      </c>
      <c r="EM29" s="742">
        <f ca="1">'Samlet hovedstaden -alle værker'!EK36*1.28+SUM('Samlet hovedstaden -alle værker'!EK37:EK41)</f>
        <v>8.3024904704736784</v>
      </c>
      <c r="EN29" s="742">
        <f ca="1">'Samlet hovedstaden -alle værker'!EL36*1.28+SUM('Samlet hovedstaden -alle værker'!EL37:EL41)</f>
        <v>2.2006306877087902</v>
      </c>
      <c r="EO29" s="742">
        <f ca="1">'Samlet hovedstaden -alle værker'!EM36*1.28+SUM('Samlet hovedstaden -alle værker'!EM37:EM41)</f>
        <v>3.6631970009866901</v>
      </c>
      <c r="EP29" s="742">
        <f ca="1">'Samlet hovedstaden -alle værker'!EN36*1.28+SUM('Samlet hovedstaden -alle værker'!EN37:EN41)</f>
        <v>2.8524859511667842</v>
      </c>
      <c r="EQ29" s="742">
        <f ca="1">'Samlet hovedstaden -alle værker'!EO36*1.28+SUM('Samlet hovedstaden -alle værker'!EO37:EO41)</f>
        <v>-0.58365562994194797</v>
      </c>
      <c r="ER29" s="742">
        <f ca="1">'Samlet hovedstaden -alle værker'!EP36*1.28+SUM('Samlet hovedstaden -alle værker'!EP37:EP41)</f>
        <v>18.107079540752551</v>
      </c>
      <c r="ES29" s="742">
        <f ca="1">'Samlet hovedstaden -alle værker'!EQ36*1.28+SUM('Samlet hovedstaden -alle værker'!EQ37:EQ41)</f>
        <v>3.5273992789879243</v>
      </c>
      <c r="ET29" s="742">
        <f ca="1">'Samlet hovedstaden -alle værker'!ER36*1.28+SUM('Samlet hovedstaden -alle værker'!ER37:ER41)</f>
        <v>3.2100953882097207</v>
      </c>
      <c r="EU29" s="742">
        <f ca="1">'Samlet hovedstaden -alle værker'!ES36*1.28+SUM('Samlet hovedstaden -alle værker'!ES37:ES41)</f>
        <v>3.0172181190289238</v>
      </c>
      <c r="EV29" s="742">
        <f ca="1">'Samlet hovedstaden -alle værker'!ET36*1.28+SUM('Samlet hovedstaden -alle værker'!ET37:ET41)</f>
        <v>-5.4734121298705318</v>
      </c>
      <c r="EW29" s="742">
        <f ca="1">'Samlet hovedstaden -alle værker'!EU36*1.28+SUM('Samlet hovedstaden -alle værker'!EU37:EU41)</f>
        <v>11.170052264605721</v>
      </c>
      <c r="EX29" s="742">
        <f ca="1">'Samlet hovedstaden -alle værker'!EV36*1.28+SUM('Samlet hovedstaden -alle værker'!EV37:EV41)</f>
        <v>9.5223432779948691</v>
      </c>
      <c r="EY29" s="742">
        <f ca="1">'Samlet hovedstaden -alle værker'!EW36*1.28+SUM('Samlet hovedstaden -alle værker'!EW37:EW41)</f>
        <v>7.4370832742021769</v>
      </c>
      <c r="EZ29" s="742">
        <f ca="1">'Samlet hovedstaden -alle værker'!EX36*1.28+SUM('Samlet hovedstaden -alle værker'!EX37:EX41)</f>
        <v>2.4621058029101319</v>
      </c>
      <c r="FA29" s="742">
        <f ca="1">'Samlet hovedstaden -alle værker'!EY36*1.28+SUM('Samlet hovedstaden -alle værker'!EY37:EY41)</f>
        <v>3.5645984551003096</v>
      </c>
      <c r="FB29" s="742">
        <f ca="1">'Samlet hovedstaden -alle værker'!EZ36*1.28+SUM('Samlet hovedstaden -alle værker'!EZ37:EZ41)</f>
        <v>3.0389543992495698</v>
      </c>
      <c r="FC29" s="742">
        <f ca="1">'Samlet hovedstaden -alle værker'!FA36*1.28+SUM('Samlet hovedstaden -alle værker'!FA37:FA41)</f>
        <v>-0.34975397870578706</v>
      </c>
      <c r="FD29" s="742">
        <f ca="1">'Samlet hovedstaden -alle værker'!FB36*1.28+SUM('Samlet hovedstaden -alle værker'!FB37:FB41)</f>
        <v>18.01103016655513</v>
      </c>
      <c r="FE29" s="742">
        <f ca="1">'Samlet hovedstaden -alle værker'!FC36*1.28+SUM('Samlet hovedstaden -alle værker'!FC37:FC41)</f>
        <v>3.6106295474505536</v>
      </c>
      <c r="FF29" s="742">
        <f ca="1">'Samlet hovedstaden -alle værker'!FD36*1.28+SUM('Samlet hovedstaden -alle værker'!FD37:FD41)</f>
        <v>3.1189679757491033</v>
      </c>
      <c r="FG29" s="742">
        <f ca="1">'Samlet hovedstaden -alle værker'!FE36*1.28+SUM('Samlet hovedstaden -alle værker'!FE37:FE41)</f>
        <v>3.3793620961700297</v>
      </c>
      <c r="FH29" s="742">
        <f ca="1">'Samlet hovedstaden -alle værker'!FF36*1.28+SUM('Samlet hovedstaden -alle værker'!FF37:FF41)</f>
        <v>-3.8569424551078968</v>
      </c>
      <c r="FI29" s="742">
        <f ca="1">'Samlet hovedstaden -alle værker'!FG36*1.28+SUM('Samlet hovedstaden -alle værker'!FG37:FG41)</f>
        <v>10.353514748837501</v>
      </c>
      <c r="FJ29" s="742">
        <f ca="1">'Samlet hovedstaden -alle værker'!FH36*1.28+SUM('Samlet hovedstaden -alle værker'!FH37:FH41)</f>
        <v>8.3274594021221695</v>
      </c>
      <c r="FK29" s="742">
        <f ca="1">'Samlet hovedstaden -alle værker'!FI36*1.28+SUM('Samlet hovedstaden -alle værker'!FI37:FI41)</f>
        <v>6.5560210330216737</v>
      </c>
      <c r="FL29" s="742">
        <f ca="1">'Samlet hovedstaden -alle værker'!FJ36*1.28+SUM('Samlet hovedstaden -alle værker'!FJ37:FJ41)</f>
        <v>2.7417846522954692</v>
      </c>
      <c r="FM29" s="742">
        <f ca="1">'Samlet hovedstaden -alle værker'!FK36*1.28+SUM('Samlet hovedstaden -alle værker'!FK37:FK41)</f>
        <v>3.4629477055710636</v>
      </c>
      <c r="FN29" s="742">
        <f ca="1">'Samlet hovedstaden -alle værker'!FL36*1.28+SUM('Samlet hovedstaden -alle værker'!FL37:FL41)</f>
        <v>3.234194567333518</v>
      </c>
      <c r="FO29" s="742">
        <f ca="1">'Samlet hovedstaden -alle værker'!FM36*1.28+SUM('Samlet hovedstaden -alle værker'!FM37:FM41)</f>
        <v>-0.12747183412295682</v>
      </c>
      <c r="FP29" s="742">
        <f ca="1">'Samlet hovedstaden -alle værker'!FN36*1.28+SUM('Samlet hovedstaden -alle værker'!FN37:FN41)</f>
        <v>17.848980336953151</v>
      </c>
      <c r="FQ29" s="742">
        <f ca="1">'Samlet hovedstaden -alle værker'!FO36*1.28+SUM('Samlet hovedstaden -alle værker'!FO37:FO41)</f>
        <v>3.6997852005369056</v>
      </c>
      <c r="FR29" s="742">
        <f ca="1">'Samlet hovedstaden -alle værker'!FP36*1.28+SUM('Samlet hovedstaden -alle værker'!FP37:FP41)</f>
        <v>3.023559005154369</v>
      </c>
      <c r="FS29" s="742">
        <f ca="1">'Samlet hovedstaden -alle værker'!FQ36*1.28+SUM('Samlet hovedstaden -alle værker'!FQ37:FQ41)</f>
        <v>3.754629075902101</v>
      </c>
      <c r="FT29" s="742">
        <f ca="1">'Samlet hovedstaden -alle værker'!FR36*1.28+SUM('Samlet hovedstaden -alle værker'!FR37:FR41)</f>
        <v>-2.1570117020284183</v>
      </c>
      <c r="FU29" s="742">
        <f ca="1">'Samlet hovedstaden -alle værker'!FS36*1.28+SUM('Samlet hovedstaden -alle værker'!FS37:FS41)</f>
        <v>9.4883358081351528</v>
      </c>
      <c r="FV29" s="742">
        <f ca="1">'Samlet hovedstaden -alle værker'!FT36*1.28+SUM('Samlet hovedstaden -alle værker'!FT37:FT41)</f>
        <v>7.0907890018125812</v>
      </c>
      <c r="FW29" s="742">
        <f ca="1">'Samlet hovedstaden -alle værker'!FU36*1.28+SUM('Samlet hovedstaden -alle værker'!FU37:FU41)</f>
        <v>5.6587631961183327</v>
      </c>
      <c r="FX29" s="742">
        <f ca="1">'Samlet hovedstaden -alle værker'!FV36*1.28+SUM('Samlet hovedstaden -alle værker'!FV37:FV41)</f>
        <v>3.040784513983672</v>
      </c>
      <c r="FY29" s="742">
        <f ca="1">'Samlet hovedstaden -alle værker'!FW36*1.28+SUM('Samlet hovedstaden -alle værker'!FW37:FW41)</f>
        <v>3.3580877138343812</v>
      </c>
      <c r="FZ29" s="742">
        <f ca="1">'Samlet hovedstaden -alle værker'!FX36*1.28+SUM('Samlet hovedstaden -alle værker'!FX37:FX41)</f>
        <v>3.438597171658039</v>
      </c>
      <c r="GA29" s="742">
        <f ca="1">'Samlet hovedstaden -alle værker'!FY36*1.28+SUM('Samlet hovedstaden -alle værker'!FY37:FY41)</f>
        <v>8.4834198677798067E-2</v>
      </c>
      <c r="GB29" s="742">
        <f ca="1">'Samlet hovedstaden -alle værker'!FZ36*1.28+SUM('Samlet hovedstaden -alle værker'!FZ37:FZ41)</f>
        <v>17.610011810279619</v>
      </c>
      <c r="GC29" s="742">
        <f ca="1">'Samlet hovedstaden -alle værker'!GA36*1.28+SUM('Samlet hovedstaden -alle værker'!GA37:GA41)</f>
        <v>3.7950773354246534</v>
      </c>
      <c r="GD29" s="742">
        <f ca="1">'Samlet hovedstaden -alle værker'!GB36*1.28+SUM('Samlet hovedstaden -alle værker'!GB37:GB41)</f>
        <v>2.9237073211477087</v>
      </c>
      <c r="GE29" s="742">
        <f ca="1">'Samlet hovedstaden -alle værker'!GC36*1.28+SUM('Samlet hovedstaden -alle værker'!GC37:GC41)</f>
        <v>4.1433549137752852</v>
      </c>
      <c r="GF29" s="742">
        <f ca="1">'Samlet hovedstaden -alle værker'!GD36*1.28+SUM('Samlet hovedstaden -alle værker'!GD37:GD41)</f>
        <v>-0.3707395525017656</v>
      </c>
      <c r="GG29" s="742">
        <f ca="1">'Samlet hovedstaden -alle værker'!GE36*1.28+SUM('Samlet hovedstaden -alle værker'!GE37:GE41)</f>
        <v>8.5726224470240098</v>
      </c>
      <c r="GH29" s="742">
        <f ca="1">'Samlet hovedstaden -alle værker'!GF36*1.28+SUM('Samlet hovedstaden -alle værker'!GF37:GF41)</f>
        <v>5.8113612455978103</v>
      </c>
      <c r="GI29" s="742">
        <f ca="1">'Samlet hovedstaden -alle værker'!GG36*1.28+SUM('Samlet hovedstaden -alle værker'!GG37:GG41)</f>
        <v>4.7447782201745259</v>
      </c>
      <c r="GJ29" s="742">
        <f ca="1">'Samlet hovedstaden -alle værker'!GH36*1.28+SUM('Samlet hovedstaden -alle værker'!GH37:GH41)</f>
        <v>3.3602925760193063</v>
      </c>
      <c r="GK29" s="742">
        <f ca="1">'Samlet hovedstaden -alle værker'!GI36*1.28+SUM('Samlet hovedstaden -alle værker'!GI37:GI41)</f>
        <v>3.249852884456661</v>
      </c>
      <c r="GL29" s="742">
        <f ca="1">'Samlet hovedstaden -alle værker'!GJ36*1.28+SUM('Samlet hovedstaden -alle værker'!GJ37:GJ41)</f>
        <v>3.6525691815657559</v>
      </c>
      <c r="GM29" s="742">
        <f ca="1">'Samlet hovedstaden -alle værker'!GK36*1.28+SUM('Samlet hovedstaden -alle værker'!GK37:GK41)</f>
        <v>0.28858079040263207</v>
      </c>
      <c r="GN29" s="742">
        <f ca="1">'Samlet hovedstaden -alle værker'!GL36*1.28+SUM('Samlet hovedstaden -alle værker'!GL37:GL41)</f>
        <v>17.28125575973996</v>
      </c>
      <c r="GO29" s="742">
        <f ca="1">'Samlet hovedstaden -alle værker'!GM36*1.28+SUM('Samlet hovedstaden -alle værker'!GM37:GM41)</f>
        <v>3.8967249976090481</v>
      </c>
      <c r="GP29" s="742">
        <f ca="1">'Samlet hovedstaden -alle værker'!GN36*1.28+SUM('Samlet hovedstaden -alle værker'!GN37:GN41)</f>
        <v>2.8192473154493922</v>
      </c>
      <c r="GQ29" s="742">
        <f ca="1">'Samlet hovedstaden -alle værker'!GO36*1.28+SUM('Samlet hovedstaden -alle værker'!GO37:GO41)</f>
        <v>4.5458826721384131</v>
      </c>
      <c r="GR29" s="742">
        <f ca="1">'Samlet hovedstaden -alle værker'!GP36*1.28+SUM('Samlet hovedstaden -alle værker'!GP37:GP41)</f>
        <v>1.5048236305910132</v>
      </c>
      <c r="GS29" s="742">
        <f ca="1">'Samlet hovedstaden -alle værker'!GQ36*1.28+SUM('Samlet hovedstaden -alle værker'!GQ37:GQ41)</f>
        <v>7.6044219085803526</v>
      </c>
      <c r="GT29" s="742">
        <f ca="1">'Samlet hovedstaden -alle værker'!GR36*1.28+SUM('Samlet hovedstaden -alle værker'!GR37:GR41)</f>
        <v>4.4881929135577883</v>
      </c>
      <c r="GU29" s="742">
        <f ca="1">'Samlet hovedstaden -alle værker'!GS36*1.28+SUM('Samlet hovedstaden -alle værker'!GS37:GS41)</f>
        <v>3.8135398494490635</v>
      </c>
      <c r="GV29" s="742">
        <f ca="1">'Samlet hovedstaden -alle værker'!GT36*1.28+SUM('Samlet hovedstaden -alle værker'!GT37:GT41)</f>
        <v>3.7015702911921768</v>
      </c>
      <c r="GW29" s="742">
        <f ca="1">'Samlet hovedstaden -alle værker'!GU36*1.28+SUM('Samlet hovedstaden -alle værker'!GU37:GU41)</f>
        <v>3.1380676108909036</v>
      </c>
      <c r="GX29" s="742">
        <f ca="1">'Samlet hovedstaden -alle værker'!GV36*1.28+SUM('Samlet hovedstaden -alle værker'!GV37:GV41)</f>
        <v>3.8765334198999444</v>
      </c>
      <c r="GY29" s="742">
        <f ca="1">'Samlet hovedstaden -alle værker'!GW36*1.28+SUM('Samlet hovedstaden -alle værker'!GW37:GW41)</f>
        <v>0.48499966055604582</v>
      </c>
      <c r="GZ29" s="742">
        <f ca="1">'Samlet hovedstaden -alle værker'!GX36*1.28+SUM('Samlet hovedstaden -alle værker'!GX37:GX41)</f>
        <v>16.847446641893004</v>
      </c>
      <c r="HA29" s="742">
        <f ca="1">'Samlet hovedstaden -alle værker'!GY36*1.28+SUM('Samlet hovedstaden -alle værker'!GY37:GY41)</f>
        <v>4.0049546673994749</v>
      </c>
      <c r="HB29" s="742">
        <f ca="1">'Samlet hovedstaden -alle værker'!GZ36*1.28+SUM('Samlet hovedstaden -alle værker'!GZ37:GZ41)</f>
        <v>2.7100083175139185</v>
      </c>
      <c r="HC29" s="742">
        <f ca="1">'Samlet hovedstaden -alle værker'!HA36*1.28+SUM('Samlet hovedstaden -alle værker'!HA37:HA41)</f>
        <v>4.9625610844256602</v>
      </c>
      <c r="HD29" s="742">
        <f ca="1">'Samlet hovedstaden -alle værker'!HB36*1.28+SUM('Samlet hovedstaden -alle værker'!HB37:HB41)</f>
        <v>3.4726997315436421</v>
      </c>
      <c r="HE29" s="742">
        <f ca="1">'Samlet hovedstaden -alle værker'!HC36*1.28+SUM('Samlet hovedstaden -alle værker'!HC37:HC41)</f>
        <v>17.996262896354455</v>
      </c>
      <c r="HF29" s="742">
        <f ca="1">'Samlet hovedstaden -alle værker'!HD36*1.28+SUM('Samlet hovedstaden -alle værker'!HD37:HD41)</f>
        <v>20.018686063929415</v>
      </c>
      <c r="HG29" s="742">
        <f ca="1">'Samlet hovedstaden -alle værker'!HE36*1.28+SUM('Samlet hovedstaden -alle værker'!HE37:HE41)</f>
        <v>12.712153018765317</v>
      </c>
      <c r="HH29" s="742">
        <f ca="1">'Samlet hovedstaden -alle værker'!HF36*1.28+SUM('Samlet hovedstaden -alle værker'!HF37:HF41)</f>
        <v>3.211520570931357</v>
      </c>
      <c r="HI29" s="742">
        <f ca="1">'Samlet hovedstaden -alle værker'!HG36*1.28+SUM('Samlet hovedstaden -alle værker'!HG37:HG41)</f>
        <v>2.9235975001644543</v>
      </c>
      <c r="HJ29" s="742">
        <f ca="1">'Samlet hovedstaden -alle værker'!HH36*1.28+SUM('Samlet hovedstaden -alle værker'!HH37:HH41)</f>
        <v>2.8792177711463207</v>
      </c>
      <c r="HK29" s="742">
        <f ca="1">'Samlet hovedstaden -alle værker'!HI36*1.28+SUM('Samlet hovedstaden -alle værker'!HI37:HI41)</f>
        <v>1.332183259763029</v>
      </c>
      <c r="HL29" s="742">
        <f ca="1">'Samlet hovedstaden -alle værker'!HJ36*1.28+SUM('Samlet hovedstaden -alle værker'!HJ37:HJ41)</f>
        <v>18.137472875337952</v>
      </c>
      <c r="HM29" s="742">
        <f ca="1">'Samlet hovedstaden -alle værker'!HK36*1.28+SUM('Samlet hovedstaden -alle værker'!HK37:HK41)</f>
        <v>3.7411594594591859</v>
      </c>
      <c r="HN29" s="742">
        <f ca="1">'Samlet hovedstaden -alle værker'!HL36*1.28+SUM('Samlet hovedstaden -alle værker'!HL37:HL41)</f>
        <v>3.7340327627254339</v>
      </c>
      <c r="HO29" s="742">
        <f ca="1">'Samlet hovedstaden -alle værker'!HM36*1.28+SUM('Samlet hovedstaden -alle værker'!HM37:HM41)</f>
        <v>12.196832802511445</v>
      </c>
      <c r="HP29" s="742">
        <f ca="1">'Samlet hovedstaden -alle værker'!HN36*1.28+SUM('Samlet hovedstaden -alle værker'!HN37:HN41)</f>
        <v>18.036303409528564</v>
      </c>
      <c r="HQ29" s="742">
        <f ca="1">'Samlet hovedstaden -alle værker'!HO36*1.28+SUM('Samlet hovedstaden -alle værker'!HO37:HO41)</f>
        <v>18.36864016794776</v>
      </c>
      <c r="HR29" s="742">
        <f ca="1">'Samlet hovedstaden -alle værker'!HP36*1.28+SUM('Samlet hovedstaden -alle værker'!HP37:HP41)</f>
        <v>20.433780350571936</v>
      </c>
      <c r="HS29" s="742">
        <f ca="1">'Samlet hovedstaden -alle værker'!HQ36*1.28+SUM('Samlet hovedstaden -alle værker'!HQ37:HQ41)</f>
        <v>12.966125400948062</v>
      </c>
      <c r="HT29" s="742">
        <f ca="1">'Samlet hovedstaden -alle værker'!HR36*1.28+SUM('Samlet hovedstaden -alle værker'!HR37:HR41)</f>
        <v>3.2321995886639954</v>
      </c>
      <c r="HU29" s="742">
        <f ca="1">'Samlet hovedstaden -alle værker'!HS36*1.28+SUM('Samlet hovedstaden -alle værker'!HS37:HS41)</f>
        <v>2.945544126953016</v>
      </c>
      <c r="HV29" s="742">
        <f ca="1">'Samlet hovedstaden -alle værker'!HT36*1.28+SUM('Samlet hovedstaden -alle værker'!HT37:HT41)</f>
        <v>2.894613441919645</v>
      </c>
      <c r="HW29" s="742">
        <f ca="1">'Samlet hovedstaden -alle værker'!HU36*1.28+SUM('Samlet hovedstaden -alle værker'!HU37:HU41)</f>
        <v>1.3163951277955972</v>
      </c>
      <c r="HX29" s="742">
        <f ca="1">'Samlet hovedstaden -alle værker'!HV36*1.28+SUM('Samlet hovedstaden -alle værker'!HV37:HV41)</f>
        <v>18.610251679724467</v>
      </c>
      <c r="HY29" s="742">
        <f ca="1">'Samlet hovedstaden -alle værker'!HW36*1.28+SUM('Samlet hovedstaden -alle værker'!HW37:HW41)</f>
        <v>3.773424887219214</v>
      </c>
      <c r="HZ29" s="742">
        <f ca="1">'Samlet hovedstaden -alle værker'!HX36*1.28+SUM('Samlet hovedstaden -alle værker'!HX37:HX41)</f>
        <v>3.7578262255782042</v>
      </c>
      <c r="IA29" s="742">
        <f ca="1">'Samlet hovedstaden -alle værker'!HY36*1.28+SUM('Samlet hovedstaden -alle værker'!HY37:HY41)</f>
        <v>12.42685400992935</v>
      </c>
      <c r="IB29" s="742">
        <f ca="1">'Samlet hovedstaden -alle værker'!HZ36*1.28+SUM('Samlet hovedstaden -alle værker'!HZ37:HZ41)</f>
        <v>18.404723489833724</v>
      </c>
      <c r="IC29" s="742">
        <f ca="1">'Samlet hovedstaden -alle værker'!IA36*1.28+SUM('Samlet hovedstaden -alle værker'!IA37:IA41)</f>
        <v>18.748058895885425</v>
      </c>
      <c r="ID29" s="742">
        <f ca="1">'Samlet hovedstaden -alle værker'!IB36*1.28+SUM('Samlet hovedstaden -alle værker'!IB37:IB41)</f>
        <v>20.856738271324605</v>
      </c>
      <c r="IE29" s="742">
        <f ca="1">'Samlet hovedstaden -alle værker'!IC36*1.28+SUM('Samlet hovedstaden -alle værker'!IC37:IC41)</f>
        <v>13.224892906759694</v>
      </c>
      <c r="IF29" s="742">
        <f ca="1">'Samlet hovedstaden -alle værker'!ID36*1.28+SUM('Samlet hovedstaden -alle værker'!ID37:ID41)</f>
        <v>3.2532689286321883</v>
      </c>
      <c r="IG29" s="742">
        <f ca="1">'Samlet hovedstaden -alle værker'!IE36*1.28+SUM('Samlet hovedstaden -alle værker'!IE37:IE41)</f>
        <v>2.9680763096763707</v>
      </c>
      <c r="IH29" s="742">
        <f ca="1">'Samlet hovedstaden -alle værker'!IF36*1.28+SUM('Samlet hovedstaden -alle værker'!IF37:IF41)</f>
        <v>2.9104615038787878</v>
      </c>
      <c r="II29" s="742">
        <f ca="1">'Samlet hovedstaden -alle værker'!IG36*1.28+SUM('Samlet hovedstaden -alle værker'!IG37:IG41)</f>
        <v>1.3001357604303749</v>
      </c>
      <c r="IJ29" s="742">
        <f ca="1">'Samlet hovedstaden -alle værker'!IH36*1.28+SUM('Samlet hovedstaden -alle værker'!IH37:IH41)</f>
        <v>19.097086371418115</v>
      </c>
      <c r="IK29" s="742">
        <f ca="1">'Samlet hovedstaden -alle værker'!II36*1.28+SUM('Samlet hovedstaden -alle værker'!II37:II41)</f>
        <v>3.806640868600172</v>
      </c>
      <c r="IL29" s="742">
        <f ca="1">'Samlet hovedstaden -alle værker'!IJ36*1.28+SUM('Samlet hovedstaden -alle værker'!IJ37:IJ41)</f>
        <v>3.7819671146494582</v>
      </c>
      <c r="IM29" s="742">
        <f ca="1">'Samlet hovedstaden -alle værker'!IK36*1.28+SUM('Samlet hovedstaden -alle værker'!IK37:IK41)</f>
        <v>12.661216931884429</v>
      </c>
      <c r="IN29" s="742">
        <f ca="1">'Samlet hovedstaden -alle værker'!IL36*1.28+SUM('Samlet hovedstaden -alle værker'!IL37:IL41)</f>
        <v>18.780183426728058</v>
      </c>
      <c r="IO29" s="742">
        <f ca="1">'Samlet hovedstaden -alle værker'!IM36*1.28+SUM('Samlet hovedstaden -alle værker'!IM37:IM41)</f>
        <v>19.134602953763753</v>
      </c>
      <c r="IP29" s="742">
        <f ca="1">'Samlet hovedstaden -alle værker'!IN36*1.28+SUM('Samlet hovedstaden -alle værker'!IN37:IN41)</f>
        <v>21.287654194778373</v>
      </c>
      <c r="IQ29" s="742">
        <f ca="1">'Samlet hovedstaden -alle værker'!IO36*1.28+SUM('Samlet hovedstaden -alle værker'!IO37:IO41)</f>
        <v>13.488512294761044</v>
      </c>
      <c r="IR29" s="742">
        <f ca="1">'Samlet hovedstaden -alle værker'!IP36*1.28+SUM('Samlet hovedstaden -alle værker'!IP37:IP41)</f>
        <v>3.2747332057197216</v>
      </c>
      <c r="IS29" s="742">
        <f ca="1">'Samlet hovedstaden -alle værker'!IQ36*1.28+SUM('Samlet hovedstaden -alle værker'!IQ37:IQ41)</f>
        <v>2.9912093217943019</v>
      </c>
      <c r="IT29" s="742">
        <f ca="1">'Samlet hovedstaden -alle værker'!IR36*1.28+SUM('Samlet hovedstaden -alle værker'!IR37:IR41)</f>
        <v>2.9267751923048615</v>
      </c>
      <c r="IU29" s="742">
        <f ca="1">'Samlet hovedstaden -alle værker'!IS36*1.28+SUM('Samlet hovedstaden -alle værker'!IS37:IS41)</f>
        <v>1.2833911421252453</v>
      </c>
      <c r="IV29" s="742">
        <f ca="1">'Samlet hovedstaden -alle værker'!IT36*1.28+SUM('Samlet hovedstaden -alle værker'!IT37:IT41)</f>
        <v>19.598393296119415</v>
      </c>
      <c r="IW29" s="742">
        <f ca="1">'Samlet hovedstaden -alle værker'!IU36*1.28+SUM('Samlet hovedstaden -alle værker'!IU37:IU41)</f>
        <v>3.8408352901689899</v>
      </c>
      <c r="IX29" s="742">
        <f ca="1">'Samlet hovedstaden -alle værker'!IV36*1.28+SUM('Samlet hovedstaden -alle værker'!IV37:IV41)</f>
        <v>3.8064545812171797</v>
      </c>
      <c r="IY29" s="742">
        <f ca="1">'Samlet hovedstaden -alle værker'!IW36*1.28+SUM('Samlet hovedstaden -alle værker'!IW37:IW41)</f>
        <v>12.899972901624441</v>
      </c>
      <c r="IZ29" s="742">
        <f ca="1">'Samlet hovedstaden -alle værker'!IX36*1.28+SUM('Samlet hovedstaden -alle værker'!IX37:IX41)</f>
        <v>19.16277063778778</v>
      </c>
      <c r="JA29" s="742">
        <f ca="1">'Samlet hovedstaden -alle værker'!IY36*1.28+SUM('Samlet hovedstaden -alle værker'!IY37:IY41)</f>
        <v>19.528354690189691</v>
      </c>
      <c r="JB29" s="742">
        <f ca="1">'Samlet hovedstaden -alle værker'!IZ36*1.28+SUM('Samlet hovedstaden -alle værker'!IZ37:IZ41)</f>
        <v>21.726620828910274</v>
      </c>
      <c r="JC29" s="742">
        <f ca="1">'Samlet hovedstaden -alle værker'!JA36*1.28+SUM('Samlet hovedstaden -alle værker'!JA37:JA41)</f>
        <v>13.757039263363705</v>
      </c>
      <c r="JD29" s="742">
        <f ca="1">'Samlet hovedstaden -alle værker'!JB36*1.28+SUM('Samlet hovedstaden -alle værker'!JB37:JB41)</f>
        <v>3.2965969481967159</v>
      </c>
      <c r="JE29" s="742">
        <f ca="1">'Samlet hovedstaden -alle værker'!JC36*1.28+SUM('Samlet hovedstaden -alle værker'!JC37:JC41)</f>
        <v>3.01495881182744</v>
      </c>
      <c r="JF29" s="742">
        <f ca="1">'Samlet hovedstaden -alle værker'!JD36*1.28+SUM('Samlet hovedstaden -alle værker'!JD37:JD41)</f>
        <v>2.9435681190442171</v>
      </c>
      <c r="JG29" s="742">
        <f ca="1">'Samlet hovedstaden -alle værker'!JE36*1.28+SUM('Samlet hovedstaden -alle værker'!JE37:JE41)</f>
        <v>1.2661468512410248</v>
      </c>
      <c r="JH29" s="742">
        <f ca="1">'Samlet hovedstaden -alle værker'!JF36*1.28+SUM('Samlet hovedstaden -alle værker'!JF37:JF41)</f>
        <v>20.114600809298068</v>
      </c>
      <c r="JI29" s="742">
        <f ca="1">'Samlet hovedstaden -alle værker'!JG36*1.28+SUM('Samlet hovedstaden -alle værker'!JG37:JG41)</f>
        <v>3.8760368343737124</v>
      </c>
      <c r="JJ29" s="742">
        <f ca="1">'Samlet hovedstaden -alle værker'!JH36*1.28+SUM('Samlet hovedstaden -alle værker'!JH37:JH41)</f>
        <v>3.8312873997154275</v>
      </c>
      <c r="JK29" s="742">
        <f ca="1">'Samlet hovedstaden -alle værker'!JI36*1.28+SUM('Samlet hovedstaden -alle værker'!JI37:JI41)</f>
        <v>13.143172288957748</v>
      </c>
      <c r="JL29" s="742">
        <f ca="1">'Samlet hovedstaden -alle værker'!JJ36*1.28+SUM('Samlet hovedstaden -alle værker'!JJ37:JJ41)</f>
        <v>19.552571231426956</v>
      </c>
      <c r="JM29" s="742">
        <f ca="1">'Samlet hovedstaden -alle værker'!JK36*1.28+SUM('Samlet hovedstaden -alle værker'!JK37:JK41)</f>
        <v>19.901128137137558</v>
      </c>
      <c r="JN29" s="742">
        <f ca="1">'Samlet hovedstaden -alle værker'!JL36*1.28+SUM('Samlet hovedstaden -alle værker'!JL37:JL41)</f>
        <v>21.423959984169279</v>
      </c>
      <c r="JO29" s="742">
        <f ca="1">'Samlet hovedstaden -alle værker'!JM36*1.28+SUM('Samlet hovedstaden -alle værker'!JM37:JM41)</f>
        <v>14.188368593118248</v>
      </c>
      <c r="JP29" s="742">
        <f ca="1">'Samlet hovedstaden -alle værker'!JN36*1.28+SUM('Samlet hovedstaden -alle værker'!JN37:JN41)</f>
        <v>3.2143910933212996</v>
      </c>
      <c r="JQ29" s="742">
        <f ca="1">'Samlet hovedstaden -alle værker'!JO36*1.28+SUM('Samlet hovedstaden -alle værker'!JO37:JO41)</f>
        <v>3.141659530313154</v>
      </c>
      <c r="JR29" s="742">
        <f ca="1">'Samlet hovedstaden -alle værker'!JP36*1.28+SUM('Samlet hovedstaden -alle værker'!JP37:JP41)</f>
        <v>3.6841981557279588</v>
      </c>
      <c r="JS29" s="742">
        <f ca="1">'Samlet hovedstaden -alle værker'!JQ36*1.28+SUM('Samlet hovedstaden -alle værker'!JQ37:JQ41)</f>
        <v>1.4963289800353634</v>
      </c>
      <c r="JT29" s="742">
        <f ca="1">'Samlet hovedstaden -alle værker'!JR36*1.28+SUM('Samlet hovedstaden -alle værker'!JR37:JR41)</f>
        <v>21.032405140051271</v>
      </c>
      <c r="JU29" s="742">
        <f ca="1">'Samlet hovedstaden -alle værker'!JS36*1.28+SUM('Samlet hovedstaden -alle værker'!JS37:JS41)</f>
        <v>4.9265748472879469</v>
      </c>
      <c r="JV29" s="742">
        <f ca="1">'Samlet hovedstaden -alle værker'!JT36*1.28+SUM('Samlet hovedstaden -alle værker'!JT37:JT41)</f>
        <v>3.8008056702018758</v>
      </c>
      <c r="JW29" s="742">
        <f ca="1">'Samlet hovedstaden -alle værker'!JU36*1.28+SUM('Samlet hovedstaden -alle værker'!JU37:JU41)</f>
        <v>12.109285891727078</v>
      </c>
      <c r="JX29" s="742">
        <f ca="1">'Samlet hovedstaden -alle værker'!JV36*1.28+SUM('Samlet hovedstaden -alle værker'!JV37:JV41)</f>
        <v>21.303178485459203</v>
      </c>
      <c r="JY29" s="742">
        <f ca="1">'Samlet hovedstaden -alle værker'!JW36*1.28+SUM('Samlet hovedstaden -alle værker'!JW37:JW41)</f>
        <v>20.281040683239539</v>
      </c>
      <c r="JZ29" s="742">
        <f ca="1">'Samlet hovedstaden -alle værker'!JX36*1.28+SUM('Samlet hovedstaden -alle værker'!JX37:JX41)</f>
        <v>21.082895449676979</v>
      </c>
      <c r="KA29" s="742">
        <f ca="1">'Samlet hovedstaden -alle værker'!JY36*1.28+SUM('Samlet hovedstaden -alle værker'!JY37:JY41)</f>
        <v>14.632200422577283</v>
      </c>
      <c r="KB29" s="742">
        <f ca="1">'Samlet hovedstaden -alle værker'!JZ36*1.28+SUM('Samlet hovedstaden -alle værker'!JZ37:JZ41)</f>
        <v>3.1236142950438142</v>
      </c>
      <c r="KC29" s="742">
        <f ca="1">'Samlet hovedstaden -alle værker'!KA36*1.28+SUM('Samlet hovedstaden -alle værker'!KA37:KA41)</f>
        <v>3.2644883335998021</v>
      </c>
      <c r="KD29" s="742">
        <f ca="1">'Samlet hovedstaden -alle værker'!KB36*1.28+SUM('Samlet hovedstaden -alle værker'!KB37:KB41)</f>
        <v>4.517689054023613</v>
      </c>
      <c r="KE29" s="742">
        <f ca="1">'Samlet hovedstaden -alle værker'!KC36*1.28+SUM('Samlet hovedstaden -alle værker'!KC37:KC41)</f>
        <v>1.7372812415155019</v>
      </c>
      <c r="KF29" s="742">
        <f ca="1">'Samlet hovedstaden -alle værker'!KD36*1.28+SUM('Samlet hovedstaden -alle værker'!KD37:KD41)</f>
        <v>21.992939140419374</v>
      </c>
      <c r="KG29" s="742">
        <f ca="1">'Samlet hovedstaden -alle værker'!KE36*1.28+SUM('Samlet hovedstaden -alle værker'!KE37:KE41)</f>
        <v>6.0426487572054377</v>
      </c>
      <c r="KH29" s="742">
        <f ca="1">'Samlet hovedstaden -alle værker'!KF36*1.28+SUM('Samlet hovedstaden -alle værker'!KF37:KF41)</f>
        <v>3.7728043805332252</v>
      </c>
      <c r="KI29" s="742">
        <f ca="1">'Samlet hovedstaden -alle værker'!KG36*1.28+SUM('Samlet hovedstaden -alle værker'!KG37:KG41)</f>
        <v>11.055757425520284</v>
      </c>
      <c r="KJ29" s="742">
        <f ca="1">'Samlet hovedstaden -alle værker'!KH36*1.28+SUM('Samlet hovedstaden -alle værker'!KH37:KH41)</f>
        <v>23.097286253668909</v>
      </c>
      <c r="KK29" s="742">
        <f ca="1">'Samlet hovedstaden -alle værker'!KI36*1.28+SUM('Samlet hovedstaden -alle værker'!KI37:KI41)</f>
        <v>20.668152618763735</v>
      </c>
      <c r="KL29" s="742">
        <f ca="1">'Samlet hovedstaden -alle værker'!KJ36*1.28+SUM('Samlet hovedstaden -alle værker'!KJ37:KJ41)</f>
        <v>20.701256058789046</v>
      </c>
      <c r="KM29" s="742">
        <f ca="1">'Samlet hovedstaden -alle værker'!KK36*1.28+SUM('Samlet hovedstaden -alle værker'!KK37:KK41)</f>
        <v>15.088909620754192</v>
      </c>
      <c r="KN29" s="742">
        <f ca="1">'Samlet hovedstaden -alle værker'!KL36*1.28+SUM('Samlet hovedstaden -alle værker'!KL37:KL41)</f>
        <v>3.0234833863168595</v>
      </c>
      <c r="KO29" s="742">
        <f ca="1">'Samlet hovedstaden -alle værker'!KM36*1.28+SUM('Samlet hovedstaden -alle værker'!KM37:KM41)</f>
        <v>3.3842697114228759</v>
      </c>
      <c r="KP29" s="742">
        <f ca="1">'Samlet hovedstaden -alle værker'!KN36*1.28+SUM('Samlet hovedstaden -alle værker'!KN37:KN41)</f>
        <v>5.4554052558835888</v>
      </c>
      <c r="KQ29" s="742">
        <f ca="1">'Samlet hovedstaden -alle værker'!KO36*1.28+SUM('Samlet hovedstaden -alle værker'!KO37:KO41)</f>
        <v>1.9893767256368122</v>
      </c>
      <c r="KR29" s="742">
        <f ca="1">'Samlet hovedstaden -alle værker'!KP36*1.28+SUM('Samlet hovedstaden -alle værker'!KP37:KP41)</f>
        <v>22.998046096074034</v>
      </c>
      <c r="KS29" s="742">
        <f ca="1">'Samlet hovedstaden -alle værker'!KQ36*1.28+SUM('Samlet hovedstaden -alle værker'!KQ37:KQ41)</f>
        <v>7.2268836090102457</v>
      </c>
      <c r="KT29" s="742">
        <f ca="1">'Samlet hovedstaden -alle værker'!KR36*1.28+SUM('Samlet hovedstaden -alle værker'!KR37:KR41)</f>
        <v>3.7477448386273302</v>
      </c>
      <c r="KU29" s="742">
        <f ca="1">'Samlet hovedstaden -alle værker'!KS36*1.28+SUM('Samlet hovedstaden -alle værker'!KS37:KS41)</f>
        <v>9.9820151590533204</v>
      </c>
      <c r="KV29" s="742">
        <f ca="1">'Samlet hovedstaden -alle værker'!KT36*1.28+SUM('Samlet hovedstaden -alle værker'!KT37:KT41)</f>
        <v>24.935672094990704</v>
      </c>
      <c r="KW29" s="742">
        <f ca="1">'Samlet hovedstaden -alle værker'!KU36*1.28+SUM('Samlet hovedstaden -alle værker'!KU37:KU41)</f>
        <v>21.062517125206263</v>
      </c>
      <c r="KX29" s="742">
        <f ca="1">'Samlet hovedstaden -alle værker'!KV36*1.28+SUM('Samlet hovedstaden -alle værker'!KV37:KV41)</f>
        <v>20.276759668237016</v>
      </c>
      <c r="KY29" s="742">
        <f ca="1">'Samlet hovedstaden -alle værker'!KW36*1.28+SUM('Samlet hovedstaden -alle værker'!KW37:KW41)</f>
        <v>15.558877674477074</v>
      </c>
      <c r="KZ29" s="742">
        <f ca="1">'Samlet hovedstaden -alle værker'!KX36*1.28+SUM('Samlet hovedstaden -alle værker'!KX37:KX41)</f>
        <v>2.9131325074928243</v>
      </c>
      <c r="LA29" s="742">
        <f ca="1">'Samlet hovedstaden -alle værker'!KY36*1.28+SUM('Samlet hovedstaden -alle værker'!KY37:KY41)</f>
        <v>3.5017016021363747</v>
      </c>
      <c r="LB29" s="742">
        <f ca="1">'Samlet hovedstaden -alle værker'!KZ36*1.28+SUM('Samlet hovedstaden -alle værker'!KZ37:KZ41)</f>
        <v>6.5103645636170295</v>
      </c>
      <c r="LC29" s="742">
        <f ca="1">'Samlet hovedstaden -alle værker'!LA36*1.28+SUM('Samlet hovedstaden -alle værker'!LA37:LA41)</f>
        <v>2.2530013636838153</v>
      </c>
      <c r="LD29" s="742">
        <f ca="1">'Samlet hovedstaden -alle værker'!LB36*1.28+SUM('Samlet hovedstaden -alle værker'!LB37:LB41)</f>
        <v>24.049639717582266</v>
      </c>
      <c r="LE29" s="742">
        <f ca="1">'Samlet hovedstaden -alle værker'!LC36*1.28+SUM('Samlet hovedstaden -alle værker'!LC37:LC41)</f>
        <v>8.4819994370041254</v>
      </c>
      <c r="LF29" s="742">
        <f ca="1">'Samlet hovedstaden -alle værker'!LD36*1.28+SUM('Samlet hovedstaden -alle værker'!LD37:LD41)</f>
        <v>3.7261420397562599</v>
      </c>
      <c r="LG29" s="742">
        <f ca="1">'Samlet hovedstaden -alle værker'!LE36*1.28+SUM('Samlet hovedstaden -alle værker'!LE37:LE41)</f>
        <v>8.8874902565065828</v>
      </c>
      <c r="LH29" s="742">
        <f ca="1">'Samlet hovedstaden -alle værker'!LF36*1.28+SUM('Samlet hovedstaden -alle værker'!LF37:LF41)</f>
        <v>26.819102309844766</v>
      </c>
      <c r="LI29" s="742">
        <f ca="1">'Samlet hovedstaden -alle værker'!LG36*1.28+SUM('Samlet hovedstaden -alle værker'!LG37:LG41)</f>
        <v>21.464192039270102</v>
      </c>
      <c r="LJ29" s="742">
        <f ca="1">'Samlet hovedstaden -alle værker'!LH36*1.28+SUM('Samlet hovedstaden -alle værker'!LH37:LH41)</f>
        <v>19.807020448749551</v>
      </c>
      <c r="LK29" s="742">
        <f ca="1">'Samlet hovedstaden -alle værker'!LI36*1.28+SUM('Samlet hovedstaden -alle værker'!LI37:LI41)</f>
        <v>16.042501410671047</v>
      </c>
      <c r="LL29" s="742">
        <f ca="1">'Samlet hovedstaden -alle værker'!LJ36*1.28+SUM('Samlet hovedstaden -alle værker'!LJ37:LJ41)</f>
        <v>2.7916029384069598</v>
      </c>
      <c r="LM29" s="742">
        <f ca="1">'Samlet hovedstaden -alle værker'!LK36*1.28+SUM('Samlet hovedstaden -alle værker'!LK37:LK41)</f>
        <v>3.6173818555593322</v>
      </c>
      <c r="LN29" s="742">
        <f ca="1">'Samlet hovedstaden -alle værker'!LL36*1.28+SUM('Samlet hovedstaden -alle værker'!LL37:LL41)</f>
        <v>7.6975387624788389</v>
      </c>
      <c r="LO29" s="742">
        <f ca="1">'Samlet hovedstaden -alle værker'!LM36*1.28+SUM('Samlet hovedstaden -alle værker'!LM37:LM41)</f>
        <v>2.5285543471480239</v>
      </c>
      <c r="LP29" s="742">
        <f ca="1">'Samlet hovedstaden -alle værker'!LN36*1.28+SUM('Samlet hovedstaden -alle værker'!LN37:LN41)</f>
        <v>25.149719508940386</v>
      </c>
      <c r="LQ29" s="742">
        <f ca="1">'Samlet hovedstaden -alle værker'!LO36*1.28+SUM('Samlet hovedstaden -alle værker'!LO37:LO41)</f>
        <v>9.8108171771647719</v>
      </c>
      <c r="LR29" s="742">
        <f ca="1">'Samlet hovedstaden -alle værker'!LP36*1.28+SUM('Samlet hovedstaden -alle værker'!LP37:LP41)</f>
        <v>3.7085715985767647</v>
      </c>
      <c r="LS29" s="742">
        <f ca="1">'Samlet hovedstaden -alle værker'!LQ36*1.28+SUM('Samlet hovedstaden -alle værker'!LQ37:LQ41)</f>
        <v>7.7716225711620304</v>
      </c>
      <c r="LT29" s="743">
        <f ca="1">'Samlet hovedstaden -alle værker'!LR36*1.28+SUM('Samlet hovedstaden -alle værker'!LR37:LR41)</f>
        <v>28.748344814104492</v>
      </c>
    </row>
    <row r="30" spans="2:332" s="8" customFormat="1">
      <c r="B30" s="6"/>
      <c r="C30" s="271"/>
      <c r="D30" s="22" t="s">
        <v>438</v>
      </c>
      <c r="E30" s="22"/>
      <c r="F30" s="562">
        <f t="shared" ca="1" si="1"/>
        <v>70.642396877462843</v>
      </c>
      <c r="G30" s="742">
        <f ca="1">SUM(G26:G29)</f>
        <v>75.446493431386287</v>
      </c>
      <c r="H30" s="742">
        <f t="shared" ref="H30:AE30" ca="1" si="20">SUM(H26:H29)</f>
        <v>61.857792645974548</v>
      </c>
      <c r="I30" s="742">
        <f t="shared" ca="1" si="20"/>
        <v>76.275626820161065</v>
      </c>
      <c r="J30" s="742">
        <f t="shared" ca="1" si="20"/>
        <v>71.43931682383942</v>
      </c>
      <c r="K30" s="742">
        <f t="shared" ca="1" si="20"/>
        <v>66.499716604594497</v>
      </c>
      <c r="L30" s="742">
        <f t="shared" ca="1" si="20"/>
        <v>66.397910443723745</v>
      </c>
      <c r="M30" s="742">
        <f t="shared" ca="1" si="20"/>
        <v>66.726360112069017</v>
      </c>
      <c r="N30" s="742">
        <f t="shared" ca="1" si="20"/>
        <v>64.433843826260116</v>
      </c>
      <c r="O30" s="742">
        <f t="shared" ca="1" si="20"/>
        <v>62.914476065323186</v>
      </c>
      <c r="P30" s="742">
        <f t="shared" ca="1" si="20"/>
        <v>61.354973055946829</v>
      </c>
      <c r="Q30" s="742">
        <f t="shared" ca="1" si="20"/>
        <v>63.572635646807512</v>
      </c>
      <c r="R30" s="742">
        <f t="shared" ca="1" si="20"/>
        <v>64.457226662092467</v>
      </c>
      <c r="S30" s="742">
        <f t="shared" ca="1" si="20"/>
        <v>65.307605815651669</v>
      </c>
      <c r="T30" s="742">
        <f t="shared" ca="1" si="20"/>
        <v>67.36717211938263</v>
      </c>
      <c r="U30" s="742">
        <f t="shared" ca="1" si="20"/>
        <v>68.140199034378568</v>
      </c>
      <c r="V30" s="742">
        <f t="shared" ca="1" si="20"/>
        <v>78.043248382979044</v>
      </c>
      <c r="W30" s="742">
        <f t="shared" ca="1" si="20"/>
        <v>79.125773200540593</v>
      </c>
      <c r="X30" s="742">
        <f t="shared" ca="1" si="20"/>
        <v>81.281650173435025</v>
      </c>
      <c r="Y30" s="742">
        <f t="shared" ca="1" si="20"/>
        <v>81.240712439516315</v>
      </c>
      <c r="Z30" s="742">
        <f t="shared" ca="1" si="20"/>
        <v>83.364160778202347</v>
      </c>
      <c r="AA30" s="742">
        <f t="shared" ca="1" si="20"/>
        <v>82.915349046238489</v>
      </c>
      <c r="AB30" s="742">
        <f t="shared" ca="1" si="20"/>
        <v>83.163793838097959</v>
      </c>
      <c r="AC30" s="742">
        <f t="shared" ca="1" si="20"/>
        <v>83.386630287251336</v>
      </c>
      <c r="AD30" s="742">
        <f t="shared" ca="1" si="20"/>
        <v>83.596321298625597</v>
      </c>
      <c r="AE30" s="743">
        <f t="shared" ca="1" si="20"/>
        <v>83.787224806727252</v>
      </c>
      <c r="AF30" s="144"/>
      <c r="AG30" s="711">
        <f t="shared" ref="AG30:CR30" ca="1" si="21">SUM(AG26:AG29)</f>
        <v>69.594121192080308</v>
      </c>
      <c r="AH30" s="742">
        <f t="shared" ca="1" si="21"/>
        <v>64.734590654115578</v>
      </c>
      <c r="AI30" s="742">
        <f t="shared" ca="1" si="21"/>
        <v>72.746319709186608</v>
      </c>
      <c r="AJ30" s="742">
        <f t="shared" ca="1" si="21"/>
        <v>89.845267275368855</v>
      </c>
      <c r="AK30" s="742">
        <f t="shared" ca="1" si="21"/>
        <v>113.80281074887736</v>
      </c>
      <c r="AL30" s="742">
        <f t="shared" ca="1" si="21"/>
        <v>93.143529884644238</v>
      </c>
      <c r="AM30" s="742">
        <f t="shared" ca="1" si="21"/>
        <v>80.0984631813036</v>
      </c>
      <c r="AN30" s="742">
        <f t="shared" ca="1" si="21"/>
        <v>-1.8694237776353679</v>
      </c>
      <c r="AO30" s="742">
        <f t="shared" ca="1" si="21"/>
        <v>93.39073103297001</v>
      </c>
      <c r="AP30" s="742">
        <f t="shared" ca="1" si="21"/>
        <v>104.08562056256311</v>
      </c>
      <c r="AQ30" s="742">
        <f t="shared" ca="1" si="21"/>
        <v>72.574277060921958</v>
      </c>
      <c r="AR30" s="742">
        <f t="shared" ca="1" si="21"/>
        <v>59.43284592763024</v>
      </c>
      <c r="AS30" s="742">
        <f t="shared" ca="1" si="21"/>
        <v>67.414986689864747</v>
      </c>
      <c r="AT30" s="742">
        <f t="shared" ca="1" si="21"/>
        <v>60.382991799540122</v>
      </c>
      <c r="AU30" s="742">
        <f t="shared" ca="1" si="21"/>
        <v>63.535062188745279</v>
      </c>
      <c r="AV30" s="742">
        <f t="shared" ca="1" si="21"/>
        <v>71.290348059160721</v>
      </c>
      <c r="AW30" s="742">
        <f t="shared" ca="1" si="21"/>
        <v>86.484304348126145</v>
      </c>
      <c r="AX30" s="742">
        <f t="shared" ca="1" si="21"/>
        <v>73.953359604075715</v>
      </c>
      <c r="AY30" s="742">
        <f t="shared" ca="1" si="21"/>
        <v>64.029494633355597</v>
      </c>
      <c r="AZ30" s="742">
        <f t="shared" ca="1" si="21"/>
        <v>-5.9880448266071333</v>
      </c>
      <c r="BA30" s="742">
        <f t="shared" ca="1" si="21"/>
        <v>74.248871642025946</v>
      </c>
      <c r="BB30" s="742">
        <f t="shared" ca="1" si="21"/>
        <v>80.933192785129975</v>
      </c>
      <c r="BC30" s="742">
        <f t="shared" ca="1" si="21"/>
        <v>59.779334768405924</v>
      </c>
      <c r="BD30" s="742">
        <f t="shared" ca="1" si="21"/>
        <v>51.981522666802903</v>
      </c>
      <c r="BE30" s="742">
        <f t="shared" ca="1" si="21"/>
        <v>88.543173473888757</v>
      </c>
      <c r="BF30" s="742">
        <f t="shared" ca="1" si="21"/>
        <v>77.879009749698866</v>
      </c>
      <c r="BG30" s="742">
        <f t="shared" ca="1" si="21"/>
        <v>80.490628796329773</v>
      </c>
      <c r="BH30" s="742">
        <f t="shared" ca="1" si="21"/>
        <v>87.259189959439738</v>
      </c>
      <c r="BI30" s="742">
        <f t="shared" ca="1" si="21"/>
        <v>106.23965953751051</v>
      </c>
      <c r="BJ30" s="742">
        <f t="shared" ca="1" si="21"/>
        <v>87.396531071485114</v>
      </c>
      <c r="BK30" s="742">
        <f t="shared" ca="1" si="21"/>
        <v>73.811249050316405</v>
      </c>
      <c r="BL30" s="742">
        <f t="shared" ca="1" si="21"/>
        <v>-5.3822447454946083</v>
      </c>
      <c r="BM30" s="742">
        <f t="shared" ca="1" si="21"/>
        <v>85.921815086748069</v>
      </c>
      <c r="BN30" s="742">
        <f t="shared" ca="1" si="21"/>
        <v>99.003992529778131</v>
      </c>
      <c r="BO30" s="742">
        <f t="shared" ca="1" si="21"/>
        <v>75.150811458907341</v>
      </c>
      <c r="BP30" s="742">
        <f t="shared" ca="1" si="21"/>
        <v>65.634934957266012</v>
      </c>
      <c r="BQ30" s="742">
        <f t="shared" ca="1" si="21"/>
        <v>106.90693788987969</v>
      </c>
      <c r="BR30" s="742">
        <f t="shared" ca="1" si="21"/>
        <v>88.680686891862919</v>
      </c>
      <c r="BS30" s="742">
        <f t="shared" ca="1" si="21"/>
        <v>83.990296234505024</v>
      </c>
      <c r="BT30" s="742">
        <f t="shared" ca="1" si="21"/>
        <v>76.954406546310523</v>
      </c>
      <c r="BU30" s="742">
        <f t="shared" ca="1" si="21"/>
        <v>89.014655865356985</v>
      </c>
      <c r="BV30" s="742">
        <f t="shared" ca="1" si="21"/>
        <v>73.497131242178227</v>
      </c>
      <c r="BW30" s="742">
        <f t="shared" ca="1" si="21"/>
        <v>60.253007097050265</v>
      </c>
      <c r="BX30" s="742">
        <f t="shared" ca="1" si="21"/>
        <v>-10.13604961974637</v>
      </c>
      <c r="BY30" s="742">
        <f t="shared" ca="1" si="21"/>
        <v>69.670046018770009</v>
      </c>
      <c r="BZ30" s="742">
        <f t="shared" ca="1" si="21"/>
        <v>85.331577570406893</v>
      </c>
      <c r="CA30" s="742">
        <f t="shared" ca="1" si="21"/>
        <v>72.139124300112783</v>
      </c>
      <c r="CB30" s="742">
        <f t="shared" ca="1" si="21"/>
        <v>67.630471164506787</v>
      </c>
      <c r="CC30" s="742">
        <f t="shared" ca="1" si="21"/>
        <v>109.13779568061629</v>
      </c>
      <c r="CD30" s="742">
        <f t="shared" ca="1" si="21"/>
        <v>95.932221218375787</v>
      </c>
      <c r="CE30" s="742">
        <f t="shared" ca="1" si="21"/>
        <v>88.169510608438515</v>
      </c>
      <c r="CF30" s="742">
        <f t="shared" ca="1" si="21"/>
        <v>71.853250273237919</v>
      </c>
      <c r="CG30" s="742">
        <f t="shared" ca="1" si="21"/>
        <v>71.542025729240308</v>
      </c>
      <c r="CH30" s="742">
        <f t="shared" ca="1" si="21"/>
        <v>37.125716042839947</v>
      </c>
      <c r="CI30" s="742">
        <f t="shared" ca="1" si="21"/>
        <v>41.959002224416821</v>
      </c>
      <c r="CJ30" s="742">
        <f t="shared" ca="1" si="21"/>
        <v>-21.378823318901937</v>
      </c>
      <c r="CK30" s="742">
        <f t="shared" ca="1" si="21"/>
        <v>69.563902451281933</v>
      </c>
      <c r="CL30" s="742">
        <f t="shared" ca="1" si="21"/>
        <v>63.696679971043842</v>
      </c>
      <c r="CM30" s="742">
        <f t="shared" ca="1" si="21"/>
        <v>83.100812782532017</v>
      </c>
      <c r="CN30" s="742">
        <f t="shared" ca="1" si="21"/>
        <v>94.599840696950608</v>
      </c>
      <c r="CO30" s="742">
        <f t="shared" ca="1" si="21"/>
        <v>103.82417397793706</v>
      </c>
      <c r="CP30" s="742">
        <f t="shared" ca="1" si="21"/>
        <v>93.202451511852701</v>
      </c>
      <c r="CQ30" s="742">
        <f t="shared" ca="1" si="21"/>
        <v>87.230401511077488</v>
      </c>
      <c r="CR30" s="742">
        <f t="shared" ca="1" si="21"/>
        <v>72.382862155044833</v>
      </c>
      <c r="CS30" s="742">
        <f t="shared" ref="CS30:FD30" ca="1" si="22">SUM(CS26:CS29)</f>
        <v>67.596975503122536</v>
      </c>
      <c r="CT30" s="742">
        <f t="shared" ca="1" si="22"/>
        <v>39.030656772925717</v>
      </c>
      <c r="CU30" s="742">
        <f t="shared" ca="1" si="22"/>
        <v>44.098394252855819</v>
      </c>
      <c r="CV30" s="742">
        <f t="shared" ca="1" si="22"/>
        <v>-20.086262220356538</v>
      </c>
      <c r="CW30" s="742">
        <f t="shared" ca="1" si="22"/>
        <v>70.983998897201403</v>
      </c>
      <c r="CX30" s="742">
        <f t="shared" ca="1" si="22"/>
        <v>65.574364232990121</v>
      </c>
      <c r="CY30" s="742">
        <f t="shared" ca="1" si="22"/>
        <v>84.089088165874784</v>
      </c>
      <c r="CZ30" s="742">
        <f t="shared" ca="1" si="22"/>
        <v>95.620608171686115</v>
      </c>
      <c r="DA30" s="742">
        <f t="shared" ca="1" si="22"/>
        <v>105.94079744538456</v>
      </c>
      <c r="DB30" s="742">
        <f t="shared" ca="1" si="22"/>
        <v>95.767583755106742</v>
      </c>
      <c r="DC30" s="742">
        <f t="shared" ca="1" si="22"/>
        <v>89.5303750762166</v>
      </c>
      <c r="DD30" s="742">
        <f t="shared" ca="1" si="22"/>
        <v>71.621661068549315</v>
      </c>
      <c r="DE30" s="742">
        <f t="shared" ca="1" si="22"/>
        <v>62.510592307170278</v>
      </c>
      <c r="DF30" s="742">
        <f t="shared" ca="1" si="22"/>
        <v>39.255061679224568</v>
      </c>
      <c r="DG30" s="742">
        <f t="shared" ca="1" si="22"/>
        <v>44.623473404734114</v>
      </c>
      <c r="DH30" s="742">
        <f t="shared" ca="1" si="22"/>
        <v>-19.87126414569093</v>
      </c>
      <c r="DI30" s="742">
        <f t="shared" ca="1" si="22"/>
        <v>70.479605227200892</v>
      </c>
      <c r="DJ30" s="742">
        <f t="shared" ca="1" si="22"/>
        <v>66.209846821069192</v>
      </c>
      <c r="DK30" s="742">
        <f t="shared" ca="1" si="22"/>
        <v>84.708688670796334</v>
      </c>
      <c r="DL30" s="742">
        <f t="shared" ca="1" si="22"/>
        <v>96.838352785906153</v>
      </c>
      <c r="DM30" s="742">
        <f t="shared" ca="1" si="22"/>
        <v>108.7471242317321</v>
      </c>
      <c r="DN30" s="742">
        <f t="shared" ca="1" si="22"/>
        <v>97.055330084420888</v>
      </c>
      <c r="DO30" s="742">
        <f t="shared" ca="1" si="22"/>
        <v>89.603379267252649</v>
      </c>
      <c r="DP30" s="742">
        <f t="shared" ca="1" si="22"/>
        <v>67.44543802485758</v>
      </c>
      <c r="DQ30" s="742">
        <f t="shared" ca="1" si="22"/>
        <v>53.994883460031829</v>
      </c>
      <c r="DR30" s="742">
        <f t="shared" ca="1" si="22"/>
        <v>36.014570638669078</v>
      </c>
      <c r="DS30" s="742">
        <f t="shared" ca="1" si="22"/>
        <v>41.840201600463345</v>
      </c>
      <c r="DT30" s="742">
        <f t="shared" ca="1" si="22"/>
        <v>-22.003812268258116</v>
      </c>
      <c r="DU30" s="742">
        <f t="shared" ca="1" si="22"/>
        <v>65.799630637366249</v>
      </c>
      <c r="DV30" s="742">
        <f t="shared" ca="1" si="22"/>
        <v>63.39015412367408</v>
      </c>
      <c r="DW30" s="742">
        <f t="shared" ca="1" si="22"/>
        <v>82.200999514783433</v>
      </c>
      <c r="DX30" s="742">
        <f t="shared" ca="1" si="22"/>
        <v>96.514321103272323</v>
      </c>
      <c r="DY30" s="742">
        <f t="shared" ca="1" si="22"/>
        <v>108.53913078215271</v>
      </c>
      <c r="DZ30" s="742">
        <f t="shared" ca="1" si="22"/>
        <v>96.907673919204214</v>
      </c>
      <c r="EA30" s="742">
        <f t="shared" ca="1" si="22"/>
        <v>89.284877139668666</v>
      </c>
      <c r="EB30" s="742">
        <f t="shared" ca="1" si="22"/>
        <v>64.811713548756771</v>
      </c>
      <c r="EC30" s="742">
        <f t="shared" ca="1" si="22"/>
        <v>48.093162272306415</v>
      </c>
      <c r="ED30" s="742">
        <f t="shared" ca="1" si="22"/>
        <v>34.584609913293434</v>
      </c>
      <c r="EE30" s="742">
        <f t="shared" ca="1" si="22"/>
        <v>40.776234681332973</v>
      </c>
      <c r="EF30" s="742">
        <f t="shared" ca="1" si="22"/>
        <v>-22.967498846667041</v>
      </c>
      <c r="EG30" s="742">
        <f t="shared" ca="1" si="22"/>
        <v>63.370969979746185</v>
      </c>
      <c r="EH30" s="742">
        <f t="shared" ca="1" si="22"/>
        <v>62.18797701507377</v>
      </c>
      <c r="EI30" s="742">
        <f t="shared" ca="1" si="22"/>
        <v>80.829607503323899</v>
      </c>
      <c r="EJ30" s="742">
        <f t="shared" ca="1" si="22"/>
        <v>96.696713308154571</v>
      </c>
      <c r="EK30" s="742">
        <f t="shared" ca="1" si="22"/>
        <v>108.0264062232372</v>
      </c>
      <c r="EL30" s="742">
        <f t="shared" ca="1" si="22"/>
        <v>96.614648139437278</v>
      </c>
      <c r="EM30" s="742">
        <f t="shared" ca="1" si="22"/>
        <v>88.841697612595169</v>
      </c>
      <c r="EN30" s="742">
        <f t="shared" ca="1" si="22"/>
        <v>62.032879807084562</v>
      </c>
      <c r="EO30" s="742">
        <f t="shared" ca="1" si="22"/>
        <v>42.713303718881924</v>
      </c>
      <c r="EP30" s="742">
        <f t="shared" ca="1" si="22"/>
        <v>33.207918784557791</v>
      </c>
      <c r="EQ30" s="742">
        <f t="shared" ca="1" si="22"/>
        <v>39.782590932193891</v>
      </c>
      <c r="ER30" s="742">
        <f t="shared" ca="1" si="22"/>
        <v>-23.932581194882559</v>
      </c>
      <c r="ES30" s="742">
        <f t="shared" ca="1" si="22"/>
        <v>60.98614957365826</v>
      </c>
      <c r="ET30" s="742">
        <f t="shared" ca="1" si="22"/>
        <v>60.950469030744387</v>
      </c>
      <c r="EU30" s="742">
        <f t="shared" ca="1" si="22"/>
        <v>79.332746626709067</v>
      </c>
      <c r="EV30" s="742">
        <f t="shared" ca="1" si="22"/>
        <v>96.861016837540433</v>
      </c>
      <c r="EW30" s="742">
        <f t="shared" ca="1" si="22"/>
        <v>111.23387747625549</v>
      </c>
      <c r="EX30" s="742">
        <f t="shared" ca="1" si="22"/>
        <v>99.698615053037443</v>
      </c>
      <c r="EY30" s="742">
        <f t="shared" ca="1" si="22"/>
        <v>88.797412420229847</v>
      </c>
      <c r="EZ30" s="742">
        <f t="shared" ca="1" si="22"/>
        <v>64.89400539597591</v>
      </c>
      <c r="FA30" s="742">
        <f t="shared" ca="1" si="22"/>
        <v>45.684006552746652</v>
      </c>
      <c r="FB30" s="742">
        <f t="shared" ca="1" si="22"/>
        <v>36.463249948772479</v>
      </c>
      <c r="FC30" s="742">
        <f t="shared" ca="1" si="22"/>
        <v>42.124175711032805</v>
      </c>
      <c r="FD30" s="742">
        <f t="shared" ca="1" si="22"/>
        <v>-19.599216171157771</v>
      </c>
      <c r="FE30" s="742">
        <f t="shared" ref="FE30:HP30" ca="1" si="23">SUM(FE26:FE29)</f>
        <v>62.96233364376539</v>
      </c>
      <c r="FF30" s="742">
        <f t="shared" ca="1" si="23"/>
        <v>62.101905607084305</v>
      </c>
      <c r="FG30" s="742">
        <f t="shared" ca="1" si="23"/>
        <v>79.747226615200574</v>
      </c>
      <c r="FH30" s="742">
        <f t="shared" ca="1" si="23"/>
        <v>94.881169625645541</v>
      </c>
      <c r="FI30" s="742">
        <f t="shared" ca="1" si="23"/>
        <v>113.96557692511219</v>
      </c>
      <c r="FJ30" s="742">
        <f t="shared" ca="1" si="23"/>
        <v>101.44538021192153</v>
      </c>
      <c r="FK30" s="742">
        <f t="shared" ca="1" si="23"/>
        <v>87.249481207764077</v>
      </c>
      <c r="FL30" s="742">
        <f t="shared" ca="1" si="23"/>
        <v>65.956798633800446</v>
      </c>
      <c r="FM30" s="742">
        <f t="shared" ca="1" si="23"/>
        <v>46.733009406114313</v>
      </c>
      <c r="FN30" s="742">
        <f t="shared" ca="1" si="23"/>
        <v>37.991587788377217</v>
      </c>
      <c r="FO30" s="742">
        <f t="shared" ca="1" si="23"/>
        <v>42.837988642637256</v>
      </c>
      <c r="FP30" s="742">
        <f t="shared" ca="1" si="23"/>
        <v>-16.251202151775477</v>
      </c>
      <c r="FQ30" s="742">
        <f t="shared" ca="1" si="23"/>
        <v>62.83053443607281</v>
      </c>
      <c r="FR30" s="742">
        <f t="shared" ca="1" si="23"/>
        <v>61.432619564376282</v>
      </c>
      <c r="FS30" s="742">
        <f t="shared" ca="1" si="23"/>
        <v>78.732841212883841</v>
      </c>
      <c r="FT30" s="742">
        <f t="shared" ca="1" si="23"/>
        <v>93.866750397576268</v>
      </c>
      <c r="FU30" s="742">
        <f t="shared" ca="1" si="23"/>
        <v>116.40829538169434</v>
      </c>
      <c r="FV30" s="742">
        <f t="shared" ca="1" si="23"/>
        <v>102.83545199071945</v>
      </c>
      <c r="FW30" s="742">
        <f t="shared" ca="1" si="23"/>
        <v>85.531157453899326</v>
      </c>
      <c r="FX30" s="742">
        <f t="shared" ca="1" si="23"/>
        <v>67.053896355006444</v>
      </c>
      <c r="FY30" s="742">
        <f t="shared" ca="1" si="23"/>
        <v>47.765391529047996</v>
      </c>
      <c r="FZ30" s="742">
        <f t="shared" ca="1" si="23"/>
        <v>39.51538710640471</v>
      </c>
      <c r="GA30" s="742">
        <f t="shared" ca="1" si="23"/>
        <v>43.538360103340992</v>
      </c>
      <c r="GB30" s="742">
        <f t="shared" ca="1" si="23"/>
        <v>-12.670149531171003</v>
      </c>
      <c r="GC30" s="742">
        <f t="shared" ca="1" si="23"/>
        <v>62.693436508347872</v>
      </c>
      <c r="GD30" s="742">
        <f t="shared" ca="1" si="23"/>
        <v>60.72646683503995</v>
      </c>
      <c r="GE30" s="742">
        <f t="shared" ca="1" si="23"/>
        <v>77.792355764270269</v>
      </c>
      <c r="GF30" s="742">
        <f t="shared" ca="1" si="23"/>
        <v>93.287526539164517</v>
      </c>
      <c r="GG30" s="742">
        <f t="shared" ca="1" si="23"/>
        <v>118.03194388512577</v>
      </c>
      <c r="GH30" s="742">
        <f t="shared" ca="1" si="23"/>
        <v>104.23084968198701</v>
      </c>
      <c r="GI30" s="742">
        <f t="shared" ca="1" si="23"/>
        <v>85.129060606821326</v>
      </c>
      <c r="GJ30" s="742">
        <f t="shared" ca="1" si="23"/>
        <v>70.024222880169006</v>
      </c>
      <c r="GK30" s="742">
        <f t="shared" ca="1" si="23"/>
        <v>50.246495145170378</v>
      </c>
      <c r="GL30" s="742">
        <f t="shared" ca="1" si="23"/>
        <v>42.695604302242373</v>
      </c>
      <c r="GM30" s="742">
        <f t="shared" ca="1" si="23"/>
        <v>45.847105866911257</v>
      </c>
      <c r="GN30" s="742">
        <f t="shared" ca="1" si="23"/>
        <v>-7.5100539474829624</v>
      </c>
      <c r="GO30" s="742">
        <f t="shared" ca="1" si="23"/>
        <v>64.533757878025909</v>
      </c>
      <c r="GP30" s="742">
        <f t="shared" ca="1" si="23"/>
        <v>61.740366959753381</v>
      </c>
      <c r="GQ30" s="742">
        <f t="shared" ca="1" si="23"/>
        <v>78.532697657536445</v>
      </c>
      <c r="GR30" s="742">
        <f t="shared" ca="1" si="23"/>
        <v>93.462102768089096</v>
      </c>
      <c r="GS30" s="742">
        <f t="shared" ca="1" si="23"/>
        <v>119.7565588316418</v>
      </c>
      <c r="GT30" s="742">
        <f t="shared" ca="1" si="23"/>
        <v>104.83610690150005</v>
      </c>
      <c r="GU30" s="742">
        <f t="shared" ca="1" si="23"/>
        <v>83.170580658717142</v>
      </c>
      <c r="GV30" s="742">
        <f t="shared" ca="1" si="23"/>
        <v>71.189849511145908</v>
      </c>
      <c r="GW30" s="742">
        <f t="shared" ca="1" si="23"/>
        <v>51.12942537047438</v>
      </c>
      <c r="GX30" s="742">
        <f t="shared" ca="1" si="23"/>
        <v>44.195471515595912</v>
      </c>
      <c r="GY30" s="742">
        <f t="shared" ca="1" si="23"/>
        <v>46.527908896624417</v>
      </c>
      <c r="GZ30" s="742">
        <f t="shared" ca="1" si="23"/>
        <v>-3.3424384570578987</v>
      </c>
      <c r="HA30" s="742">
        <f t="shared" ca="1" si="23"/>
        <v>64.357888541321486</v>
      </c>
      <c r="HB30" s="742">
        <f t="shared" ca="1" si="23"/>
        <v>60.956869754939312</v>
      </c>
      <c r="HC30" s="742">
        <f t="shared" ca="1" si="23"/>
        <v>77.750335794244876</v>
      </c>
      <c r="HD30" s="742">
        <f t="shared" ca="1" si="23"/>
        <v>93.894716457919913</v>
      </c>
      <c r="HE30" s="742">
        <f t="shared" ca="1" si="23"/>
        <v>126.29045019604582</v>
      </c>
      <c r="HF30" s="742">
        <f t="shared" ca="1" si="23"/>
        <v>127.76971332855001</v>
      </c>
      <c r="HG30" s="742">
        <f t="shared" ca="1" si="23"/>
        <v>115.64587386181412</v>
      </c>
      <c r="HH30" s="742">
        <f t="shared" ca="1" si="23"/>
        <v>92.275950428262377</v>
      </c>
      <c r="HI30" s="742">
        <f t="shared" ca="1" si="23"/>
        <v>46.10376479499751</v>
      </c>
      <c r="HJ30" s="742">
        <f t="shared" ca="1" si="23"/>
        <v>48.09637606793094</v>
      </c>
      <c r="HK30" s="742">
        <f t="shared" ca="1" si="23"/>
        <v>42.209060601295128</v>
      </c>
      <c r="HL30" s="742">
        <f t="shared" ca="1" si="23"/>
        <v>-7.4535241352631587</v>
      </c>
      <c r="HM30" s="742">
        <f t="shared" ca="1" si="23"/>
        <v>64.300201544642832</v>
      </c>
      <c r="HN30" s="742">
        <f t="shared" ca="1" si="23"/>
        <v>72.550824467839107</v>
      </c>
      <c r="HO30" s="742">
        <f t="shared" ca="1" si="23"/>
        <v>98.835722330406924</v>
      </c>
      <c r="HP30" s="742">
        <f t="shared" ca="1" si="23"/>
        <v>104.85931704770536</v>
      </c>
      <c r="HQ30" s="742">
        <f t="shared" ref="HQ30:KB30" ca="1" si="24">SUM(HQ26:HQ29)</f>
        <v>128.44624155244105</v>
      </c>
      <c r="HR30" s="742">
        <f t="shared" ca="1" si="24"/>
        <v>130.16458227514369</v>
      </c>
      <c r="HS30" s="742">
        <f t="shared" ca="1" si="24"/>
        <v>117.19281658086734</v>
      </c>
      <c r="HT30" s="742">
        <f t="shared" ca="1" si="24"/>
        <v>92.721788126412577</v>
      </c>
      <c r="HU30" s="742">
        <f t="shared" ca="1" si="24"/>
        <v>46.595788653842227</v>
      </c>
      <c r="HV30" s="742">
        <f t="shared" ca="1" si="24"/>
        <v>48.549968247040837</v>
      </c>
      <c r="HW30" s="742">
        <f t="shared" ca="1" si="24"/>
        <v>42.626786252235163</v>
      </c>
      <c r="HX30" s="742">
        <f t="shared" ca="1" si="24"/>
        <v>-6.8415122524958711</v>
      </c>
      <c r="HY30" s="742">
        <f t="shared" ca="1" si="24"/>
        <v>64.719137019462039</v>
      </c>
      <c r="HZ30" s="742">
        <f t="shared" ca="1" si="24"/>
        <v>73.123438200660459</v>
      </c>
      <c r="IA30" s="742">
        <f t="shared" ca="1" si="24"/>
        <v>100.34569517773625</v>
      </c>
      <c r="IB30" s="742">
        <f t="shared" ca="1" si="24"/>
        <v>107.00573847025937</v>
      </c>
      <c r="IC30" s="742">
        <f t="shared" ca="1" si="24"/>
        <v>130.58405678710491</v>
      </c>
      <c r="ID30" s="742">
        <f t="shared" ca="1" si="24"/>
        <v>132.8554542713527</v>
      </c>
      <c r="IE30" s="742">
        <f t="shared" ca="1" si="24"/>
        <v>118.66583826244593</v>
      </c>
      <c r="IF30" s="742">
        <f t="shared" ca="1" si="24"/>
        <v>93.882038394050682</v>
      </c>
      <c r="IG30" s="742">
        <f t="shared" ca="1" si="24"/>
        <v>48.798152667104674</v>
      </c>
      <c r="IH30" s="742">
        <f t="shared" ca="1" si="24"/>
        <v>50.771085736116341</v>
      </c>
      <c r="II30" s="742">
        <f t="shared" ca="1" si="24"/>
        <v>44.550574189674009</v>
      </c>
      <c r="IJ30" s="742">
        <f t="shared" ca="1" si="24"/>
        <v>-4.9125221462368991</v>
      </c>
      <c r="IK30" s="742">
        <f t="shared" ca="1" si="24"/>
        <v>66.930302132813921</v>
      </c>
      <c r="IL30" s="742">
        <f t="shared" ca="1" si="24"/>
        <v>75.496650512089971</v>
      </c>
      <c r="IM30" s="742">
        <f t="shared" ca="1" si="24"/>
        <v>102.85598367529578</v>
      </c>
      <c r="IN30" s="742">
        <f t="shared" ca="1" si="24"/>
        <v>110.19276625640198</v>
      </c>
      <c r="IO30" s="742">
        <f t="shared" ca="1" si="24"/>
        <v>132.61355837582585</v>
      </c>
      <c r="IP30" s="742">
        <f t="shared" ca="1" si="24"/>
        <v>134.79353307845571</v>
      </c>
      <c r="IQ30" s="742">
        <f t="shared" ca="1" si="24"/>
        <v>120.1882071044042</v>
      </c>
      <c r="IR30" s="742">
        <f t="shared" ca="1" si="24"/>
        <v>93.605173650613054</v>
      </c>
      <c r="IS30" s="742">
        <f t="shared" ca="1" si="24"/>
        <v>47.580163293069035</v>
      </c>
      <c r="IT30" s="742">
        <f t="shared" ca="1" si="24"/>
        <v>49.459332150315575</v>
      </c>
      <c r="IU30" s="742">
        <f t="shared" ca="1" si="24"/>
        <v>43.462343916040027</v>
      </c>
      <c r="IV30" s="742">
        <f t="shared" ca="1" si="24"/>
        <v>-5.574680482153898</v>
      </c>
      <c r="IW30" s="742">
        <f t="shared" ca="1" si="24"/>
        <v>65.559214933290349</v>
      </c>
      <c r="IX30" s="742">
        <f t="shared" ca="1" si="24"/>
        <v>74.254887414848596</v>
      </c>
      <c r="IY30" s="742">
        <f t="shared" ca="1" si="24"/>
        <v>103.2764844691316</v>
      </c>
      <c r="IZ30" s="742">
        <f t="shared" ca="1" si="24"/>
        <v>111.15923921944565</v>
      </c>
      <c r="JA30" s="742">
        <f t="shared" ca="1" si="24"/>
        <v>134.65769087589501</v>
      </c>
      <c r="JB30" s="742">
        <f t="shared" ca="1" si="24"/>
        <v>137.379996304933</v>
      </c>
      <c r="JC30" s="742">
        <f t="shared" ca="1" si="24"/>
        <v>121.59725395184645</v>
      </c>
      <c r="JD30" s="742">
        <f t="shared" ca="1" si="24"/>
        <v>94.759984526092111</v>
      </c>
      <c r="JE30" s="742">
        <f t="shared" ca="1" si="24"/>
        <v>49.782784065934841</v>
      </c>
      <c r="JF30" s="742">
        <f t="shared" ca="1" si="24"/>
        <v>51.681896717676622</v>
      </c>
      <c r="JG30" s="742">
        <f t="shared" ca="1" si="24"/>
        <v>45.386142680704268</v>
      </c>
      <c r="JH30" s="742">
        <f t="shared" ca="1" si="24"/>
        <v>-3.616182888997443</v>
      </c>
      <c r="JI30" s="742">
        <f t="shared" ca="1" si="24"/>
        <v>67.771864349785346</v>
      </c>
      <c r="JJ30" s="742">
        <f t="shared" ca="1" si="24"/>
        <v>76.619060448278745</v>
      </c>
      <c r="JK30" s="742">
        <f t="shared" ca="1" si="24"/>
        <v>105.72885030873587</v>
      </c>
      <c r="JL30" s="742">
        <f t="shared" ca="1" si="24"/>
        <v>114.25579625233478</v>
      </c>
      <c r="JM30" s="742">
        <f t="shared" ca="1" si="24"/>
        <v>137.29435332596779</v>
      </c>
      <c r="JN30" s="742">
        <f t="shared" ca="1" si="24"/>
        <v>139.57220505636877</v>
      </c>
      <c r="JO30" s="742">
        <f t="shared" ca="1" si="24"/>
        <v>123.23855027462474</v>
      </c>
      <c r="JP30" s="742">
        <f t="shared" ca="1" si="24"/>
        <v>93.968796375979466</v>
      </c>
      <c r="JQ30" s="742">
        <f t="shared" ca="1" si="24"/>
        <v>49.963759547531005</v>
      </c>
      <c r="JR30" s="742">
        <f t="shared" ca="1" si="24"/>
        <v>48.134668634173821</v>
      </c>
      <c r="JS30" s="742">
        <f t="shared" ca="1" si="24"/>
        <v>43.485079102949626</v>
      </c>
      <c r="JT30" s="742">
        <f t="shared" ca="1" si="24"/>
        <v>-5.6278562244723993</v>
      </c>
      <c r="JU30" s="742">
        <f t="shared" ca="1" si="24"/>
        <v>61.189065251165623</v>
      </c>
      <c r="JV30" s="742">
        <f t="shared" ca="1" si="24"/>
        <v>72.865437471379877</v>
      </c>
      <c r="JW30" s="742">
        <f t="shared" ca="1" si="24"/>
        <v>109.39986764722785</v>
      </c>
      <c r="JX30" s="742">
        <f t="shared" ca="1" si="24"/>
        <v>117.41531994618094</v>
      </c>
      <c r="JY30" s="742">
        <f t="shared" ca="1" si="24"/>
        <v>138.91455802262999</v>
      </c>
      <c r="JZ30" s="742">
        <f t="shared" ca="1" si="24"/>
        <v>140.82345070312397</v>
      </c>
      <c r="KA30" s="742">
        <f t="shared" ca="1" si="24"/>
        <v>124.14281457042816</v>
      </c>
      <c r="KB30" s="742">
        <f t="shared" ca="1" si="24"/>
        <v>93.800427842169825</v>
      </c>
      <c r="KC30" s="742">
        <f t="shared" ref="KC30:LT30" ca="1" si="25">SUM(KC26:KC29)</f>
        <v>51.692478985180877</v>
      </c>
      <c r="KD30" s="742">
        <f t="shared" ca="1" si="25"/>
        <v>46.233898289288085</v>
      </c>
      <c r="KE30" s="742">
        <f t="shared" ca="1" si="25"/>
        <v>43.110316653034189</v>
      </c>
      <c r="KF30" s="742">
        <f t="shared" ca="1" si="25"/>
        <v>-6.3201472029634189</v>
      </c>
      <c r="KG30" s="742">
        <f t="shared" ca="1" si="25"/>
        <v>56.435368323984619</v>
      </c>
      <c r="KH30" s="742">
        <f t="shared" ca="1" si="25"/>
        <v>70.713093749797068</v>
      </c>
      <c r="KI30" s="742">
        <f t="shared" ca="1" si="25"/>
        <v>113.17462793593572</v>
      </c>
      <c r="KJ30" s="742">
        <f t="shared" ca="1" si="25"/>
        <v>120.85544732941688</v>
      </c>
      <c r="KK30" s="742">
        <f t="shared" ca="1" si="25"/>
        <v>140.47072976213431</v>
      </c>
      <c r="KL30" s="742">
        <f t="shared" ca="1" si="25"/>
        <v>141.87855581667051</v>
      </c>
      <c r="KM30" s="742">
        <f t="shared" ca="1" si="25"/>
        <v>125.02254255278622</v>
      </c>
      <c r="KN30" s="742">
        <f t="shared" ca="1" si="25"/>
        <v>93.590485191076567</v>
      </c>
      <c r="KO30" s="742">
        <f t="shared" ca="1" si="25"/>
        <v>53.294403195291366</v>
      </c>
      <c r="KP30" s="742">
        <f t="shared" ca="1" si="25"/>
        <v>44.204254729753416</v>
      </c>
      <c r="KQ30" s="742">
        <f t="shared" ca="1" si="25"/>
        <v>42.756390128280486</v>
      </c>
      <c r="KR30" s="742">
        <f t="shared" ca="1" si="25"/>
        <v>-6.9942791463426808</v>
      </c>
      <c r="KS30" s="742">
        <f t="shared" ca="1" si="25"/>
        <v>51.724343030484384</v>
      </c>
      <c r="KT30" s="742">
        <f t="shared" ca="1" si="25"/>
        <v>68.441495454849289</v>
      </c>
      <c r="KU30" s="742">
        <f t="shared" ca="1" si="25"/>
        <v>116.65161035281</v>
      </c>
      <c r="KV30" s="742">
        <f t="shared" ca="1" si="25"/>
        <v>124.42590178056346</v>
      </c>
      <c r="KW30" s="742">
        <f t="shared" ca="1" si="25"/>
        <v>141.99425426625737</v>
      </c>
      <c r="KX30" s="742">
        <f t="shared" ca="1" si="25"/>
        <v>142.77063676542562</v>
      </c>
      <c r="KY30" s="742">
        <f t="shared" ca="1" si="25"/>
        <v>125.89909957362295</v>
      </c>
      <c r="KZ30" s="742">
        <f t="shared" ca="1" si="25"/>
        <v>93.338040451439838</v>
      </c>
      <c r="LA30" s="742">
        <f t="shared" ca="1" si="25"/>
        <v>54.786114932996519</v>
      </c>
      <c r="LB30" s="742">
        <f t="shared" ca="1" si="25"/>
        <v>42.034681062578635</v>
      </c>
      <c r="LC30" s="742">
        <f t="shared" ca="1" si="25"/>
        <v>42.423440946842042</v>
      </c>
      <c r="LD30" s="742">
        <f t="shared" ca="1" si="25"/>
        <v>-7.6486110399014109</v>
      </c>
      <c r="LE30" s="742">
        <f t="shared" ca="1" si="25"/>
        <v>47.059116440614581</v>
      </c>
      <c r="LF30" s="742">
        <f t="shared" ca="1" si="25"/>
        <v>66.048658756020032</v>
      </c>
      <c r="LG30" s="742">
        <f t="shared" ca="1" si="25"/>
        <v>119.86147409027662</v>
      </c>
      <c r="LH30" s="742">
        <f t="shared" ca="1" si="25"/>
        <v>128.14894691510057</v>
      </c>
      <c r="LI30" s="742">
        <f t="shared" ca="1" si="25"/>
        <v>143.46707326119147</v>
      </c>
      <c r="LJ30" s="742">
        <f t="shared" ca="1" si="25"/>
        <v>143.48249303939158</v>
      </c>
      <c r="LK30" s="742">
        <f t="shared" ca="1" si="25"/>
        <v>126.75964942776558</v>
      </c>
      <c r="LL30" s="742">
        <f t="shared" ca="1" si="25"/>
        <v>93.039664791211678</v>
      </c>
      <c r="LM30" s="742">
        <f t="shared" ca="1" si="25"/>
        <v>56.180876566913525</v>
      </c>
      <c r="LN30" s="742">
        <f t="shared" ca="1" si="25"/>
        <v>39.712556675445924</v>
      </c>
      <c r="LO30" s="742">
        <f t="shared" ca="1" si="25"/>
        <v>42.111611417409861</v>
      </c>
      <c r="LP30" s="742">
        <f t="shared" ca="1" si="25"/>
        <v>-8.2814214301709868</v>
      </c>
      <c r="LQ30" s="742">
        <f t="shared" ca="1" si="25"/>
        <v>42.442791850739873</v>
      </c>
      <c r="LR30" s="742">
        <f t="shared" ca="1" si="25"/>
        <v>63.529339308641916</v>
      </c>
      <c r="LS30" s="742">
        <f t="shared" ca="1" si="25"/>
        <v>122.81128762956493</v>
      </c>
      <c r="LT30" s="743">
        <f t="shared" ca="1" si="25"/>
        <v>131.99040860186562</v>
      </c>
    </row>
    <row r="31" spans="2:332" s="8" customFormat="1">
      <c r="B31" s="6"/>
      <c r="C31" s="271"/>
      <c r="D31" s="624" t="s">
        <v>434</v>
      </c>
      <c r="E31" s="22"/>
      <c r="F31" s="711">
        <f t="shared" si="1"/>
        <v>1.7073929927769962</v>
      </c>
      <c r="G31" s="744">
        <f t="shared" ref="G31:AE31" si="26">G48*1.28</f>
        <v>1.5993473126188329</v>
      </c>
      <c r="H31" s="745">
        <f t="shared" si="26"/>
        <v>1.2934459831592922</v>
      </c>
      <c r="I31" s="745">
        <f t="shared" si="26"/>
        <v>1.494156547683601</v>
      </c>
      <c r="J31" s="745">
        <f t="shared" si="26"/>
        <v>1.6129082283370333</v>
      </c>
      <c r="K31" s="745">
        <f t="shared" si="26"/>
        <v>1.6826100314777968</v>
      </c>
      <c r="L31" s="745">
        <f t="shared" si="26"/>
        <v>1.6477146242059362</v>
      </c>
      <c r="M31" s="745">
        <f t="shared" si="26"/>
        <v>1.6476877429707912</v>
      </c>
      <c r="N31" s="745">
        <f t="shared" si="26"/>
        <v>1.7173979884423936</v>
      </c>
      <c r="O31" s="745">
        <f t="shared" si="26"/>
        <v>1.7522494478772133</v>
      </c>
      <c r="P31" s="745">
        <f t="shared" si="26"/>
        <v>1.7871067128165001</v>
      </c>
      <c r="Q31" s="745">
        <f t="shared" si="26"/>
        <v>1.7522978581233382</v>
      </c>
      <c r="R31" s="745">
        <f t="shared" si="26"/>
        <v>1.7523460975517744</v>
      </c>
      <c r="S31" s="745">
        <f t="shared" si="26"/>
        <v>1.7524009895156383</v>
      </c>
      <c r="T31" s="745">
        <f t="shared" si="26"/>
        <v>1.7175834221897495</v>
      </c>
      <c r="U31" s="745">
        <f t="shared" si="26"/>
        <v>1.7176306572924085</v>
      </c>
      <c r="V31" s="745">
        <f t="shared" si="26"/>
        <v>1.7176306572924085</v>
      </c>
      <c r="W31" s="745">
        <f t="shared" si="26"/>
        <v>1.7176306572924085</v>
      </c>
      <c r="X31" s="745">
        <f t="shared" si="26"/>
        <v>1.6827614846453856</v>
      </c>
      <c r="Y31" s="745">
        <f t="shared" si="26"/>
        <v>1.7176306572924085</v>
      </c>
      <c r="Z31" s="745">
        <f t="shared" si="26"/>
        <v>1.6827614846453856</v>
      </c>
      <c r="AA31" s="745">
        <f t="shared" si="26"/>
        <v>1.7176306572924085</v>
      </c>
      <c r="AB31" s="745">
        <f t="shared" si="26"/>
        <v>1.7176306572924085</v>
      </c>
      <c r="AC31" s="745">
        <f t="shared" si="26"/>
        <v>1.7176306572924085</v>
      </c>
      <c r="AD31" s="745">
        <f t="shared" si="26"/>
        <v>1.7176306572924085</v>
      </c>
      <c r="AE31" s="746">
        <f t="shared" si="26"/>
        <v>1.7176306572924085</v>
      </c>
      <c r="AF31" s="144"/>
      <c r="AG31" s="744">
        <f t="shared" ref="AG31:CR31" si="27">AG48*1.28</f>
        <v>1.5993473126188329</v>
      </c>
      <c r="AH31" s="745">
        <f t="shared" si="27"/>
        <v>1.5993473126188329</v>
      </c>
      <c r="AI31" s="745">
        <f t="shared" si="27"/>
        <v>1.5993473126188329</v>
      </c>
      <c r="AJ31" s="745">
        <f t="shared" si="27"/>
        <v>1.5993473126188329</v>
      </c>
      <c r="AK31" s="745">
        <f t="shared" si="27"/>
        <v>1.5993473126188329</v>
      </c>
      <c r="AL31" s="745">
        <f t="shared" si="27"/>
        <v>1.5993473126188329</v>
      </c>
      <c r="AM31" s="745">
        <f t="shared" si="27"/>
        <v>1.5993473126188329</v>
      </c>
      <c r="AN31" s="745">
        <f t="shared" si="27"/>
        <v>1.5993473126188329</v>
      </c>
      <c r="AO31" s="745">
        <f t="shared" si="27"/>
        <v>1.5993473126188329</v>
      </c>
      <c r="AP31" s="745">
        <f t="shared" si="27"/>
        <v>1.5993473126188329</v>
      </c>
      <c r="AQ31" s="745">
        <f t="shared" si="27"/>
        <v>1.5993473126188329</v>
      </c>
      <c r="AR31" s="745">
        <f t="shared" si="27"/>
        <v>1.5993473126188329</v>
      </c>
      <c r="AS31" s="745">
        <f t="shared" si="27"/>
        <v>1.2934459831592922</v>
      </c>
      <c r="AT31" s="745">
        <f t="shared" si="27"/>
        <v>1.2934459831592922</v>
      </c>
      <c r="AU31" s="745">
        <f t="shared" si="27"/>
        <v>1.2934459831592922</v>
      </c>
      <c r="AV31" s="745">
        <f t="shared" si="27"/>
        <v>1.2934459831592922</v>
      </c>
      <c r="AW31" s="745">
        <f t="shared" si="27"/>
        <v>1.2934459831592922</v>
      </c>
      <c r="AX31" s="745">
        <f t="shared" si="27"/>
        <v>1.2934459831592922</v>
      </c>
      <c r="AY31" s="745">
        <f t="shared" si="27"/>
        <v>1.2934459831592922</v>
      </c>
      <c r="AZ31" s="745">
        <f t="shared" si="27"/>
        <v>1.2934459831592922</v>
      </c>
      <c r="BA31" s="745">
        <f t="shared" si="27"/>
        <v>1.2934459831592922</v>
      </c>
      <c r="BB31" s="745">
        <f t="shared" si="27"/>
        <v>1.2934459831592922</v>
      </c>
      <c r="BC31" s="745">
        <f t="shared" si="27"/>
        <v>1.2934459831592922</v>
      </c>
      <c r="BD31" s="745">
        <f t="shared" si="27"/>
        <v>1.2934459831592922</v>
      </c>
      <c r="BE31" s="745">
        <f t="shared" si="27"/>
        <v>1.494156547683601</v>
      </c>
      <c r="BF31" s="745">
        <f t="shared" si="27"/>
        <v>1.494156547683601</v>
      </c>
      <c r="BG31" s="745">
        <f t="shared" si="27"/>
        <v>1.494156547683601</v>
      </c>
      <c r="BH31" s="745">
        <f t="shared" si="27"/>
        <v>1.494156547683601</v>
      </c>
      <c r="BI31" s="745">
        <f t="shared" si="27"/>
        <v>1.494156547683601</v>
      </c>
      <c r="BJ31" s="745">
        <f t="shared" si="27"/>
        <v>1.494156547683601</v>
      </c>
      <c r="BK31" s="745">
        <f t="shared" si="27"/>
        <v>1.494156547683601</v>
      </c>
      <c r="BL31" s="745">
        <f t="shared" si="27"/>
        <v>1.494156547683601</v>
      </c>
      <c r="BM31" s="745">
        <f t="shared" si="27"/>
        <v>1.494156547683601</v>
      </c>
      <c r="BN31" s="745">
        <f t="shared" si="27"/>
        <v>1.494156547683601</v>
      </c>
      <c r="BO31" s="745">
        <f t="shared" si="27"/>
        <v>1.494156547683601</v>
      </c>
      <c r="BP31" s="745">
        <f t="shared" si="27"/>
        <v>1.494156547683601</v>
      </c>
      <c r="BQ31" s="745">
        <f t="shared" si="27"/>
        <v>1.6129082283370333</v>
      </c>
      <c r="BR31" s="745">
        <f t="shared" si="27"/>
        <v>1.6129082283370333</v>
      </c>
      <c r="BS31" s="745">
        <f t="shared" si="27"/>
        <v>1.6129082283370333</v>
      </c>
      <c r="BT31" s="745">
        <f t="shared" si="27"/>
        <v>1.6129082283370333</v>
      </c>
      <c r="BU31" s="745">
        <f t="shared" si="27"/>
        <v>1.6129082283370333</v>
      </c>
      <c r="BV31" s="745">
        <f t="shared" si="27"/>
        <v>1.6129082283370333</v>
      </c>
      <c r="BW31" s="745">
        <f t="shared" si="27"/>
        <v>1.6129082283370333</v>
      </c>
      <c r="BX31" s="745">
        <f t="shared" si="27"/>
        <v>1.6129082283370333</v>
      </c>
      <c r="BY31" s="745">
        <f t="shared" si="27"/>
        <v>1.6129082283370333</v>
      </c>
      <c r="BZ31" s="745">
        <f t="shared" si="27"/>
        <v>1.6129082283370333</v>
      </c>
      <c r="CA31" s="745">
        <f t="shared" si="27"/>
        <v>1.6129082283370333</v>
      </c>
      <c r="CB31" s="745">
        <f t="shared" si="27"/>
        <v>1.6129082283370333</v>
      </c>
      <c r="CC31" s="745">
        <f t="shared" si="27"/>
        <v>1.6826100314777968</v>
      </c>
      <c r="CD31" s="745">
        <f t="shared" si="27"/>
        <v>1.6826100314777968</v>
      </c>
      <c r="CE31" s="745">
        <f t="shared" si="27"/>
        <v>1.6826100314777968</v>
      </c>
      <c r="CF31" s="745">
        <f t="shared" si="27"/>
        <v>1.6826100314777968</v>
      </c>
      <c r="CG31" s="745">
        <f t="shared" si="27"/>
        <v>1.6826100314777968</v>
      </c>
      <c r="CH31" s="745">
        <f t="shared" si="27"/>
        <v>1.6826100314777968</v>
      </c>
      <c r="CI31" s="745">
        <f t="shared" si="27"/>
        <v>1.6826100314777968</v>
      </c>
      <c r="CJ31" s="745">
        <f t="shared" si="27"/>
        <v>1.6826100314777968</v>
      </c>
      <c r="CK31" s="745">
        <f t="shared" si="27"/>
        <v>1.6826100314777968</v>
      </c>
      <c r="CL31" s="745">
        <f t="shared" si="27"/>
        <v>1.6826100314777968</v>
      </c>
      <c r="CM31" s="745">
        <f t="shared" si="27"/>
        <v>1.6826100314777968</v>
      </c>
      <c r="CN31" s="745">
        <f t="shared" si="27"/>
        <v>1.6826100314777968</v>
      </c>
      <c r="CO31" s="745">
        <f t="shared" si="27"/>
        <v>1.6477146242059362</v>
      </c>
      <c r="CP31" s="745">
        <f t="shared" si="27"/>
        <v>1.6477146242059362</v>
      </c>
      <c r="CQ31" s="745">
        <f t="shared" si="27"/>
        <v>1.6477146242059362</v>
      </c>
      <c r="CR31" s="745">
        <f t="shared" si="27"/>
        <v>1.6477146242059362</v>
      </c>
      <c r="CS31" s="745">
        <f t="shared" ref="CS31:FD31" si="28">CS48*1.28</f>
        <v>1.6477146242059362</v>
      </c>
      <c r="CT31" s="745">
        <f t="shared" si="28"/>
        <v>1.6477146242059362</v>
      </c>
      <c r="CU31" s="745">
        <f t="shared" si="28"/>
        <v>1.6477146242059362</v>
      </c>
      <c r="CV31" s="745">
        <f t="shared" si="28"/>
        <v>1.6477146242059362</v>
      </c>
      <c r="CW31" s="745">
        <f t="shared" si="28"/>
        <v>1.6477146242059362</v>
      </c>
      <c r="CX31" s="745">
        <f t="shared" si="28"/>
        <v>1.6477146242059362</v>
      </c>
      <c r="CY31" s="745">
        <f t="shared" si="28"/>
        <v>1.6477146242059362</v>
      </c>
      <c r="CZ31" s="745">
        <f t="shared" si="28"/>
        <v>1.6477146242059362</v>
      </c>
      <c r="DA31" s="745">
        <f t="shared" si="28"/>
        <v>1.6476877429707912</v>
      </c>
      <c r="DB31" s="745">
        <f t="shared" si="28"/>
        <v>1.6476877429707912</v>
      </c>
      <c r="DC31" s="745">
        <f t="shared" si="28"/>
        <v>1.6476877429707912</v>
      </c>
      <c r="DD31" s="745">
        <f t="shared" si="28"/>
        <v>1.6476877429707912</v>
      </c>
      <c r="DE31" s="745">
        <f t="shared" si="28"/>
        <v>1.6476877429707912</v>
      </c>
      <c r="DF31" s="745">
        <f t="shared" si="28"/>
        <v>1.6476877429707912</v>
      </c>
      <c r="DG31" s="745">
        <f t="shared" si="28"/>
        <v>1.6476877429707912</v>
      </c>
      <c r="DH31" s="745">
        <f t="shared" si="28"/>
        <v>1.6476877429707912</v>
      </c>
      <c r="DI31" s="745">
        <f t="shared" si="28"/>
        <v>1.6476877429707912</v>
      </c>
      <c r="DJ31" s="745">
        <f t="shared" si="28"/>
        <v>1.6476877429707912</v>
      </c>
      <c r="DK31" s="745">
        <f t="shared" si="28"/>
        <v>1.6476877429707912</v>
      </c>
      <c r="DL31" s="745">
        <f t="shared" si="28"/>
        <v>1.6476877429707912</v>
      </c>
      <c r="DM31" s="745">
        <f t="shared" si="28"/>
        <v>1.7173979884423936</v>
      </c>
      <c r="DN31" s="745">
        <f t="shared" si="28"/>
        <v>1.7173979884423936</v>
      </c>
      <c r="DO31" s="745">
        <f t="shared" si="28"/>
        <v>1.7173979884423936</v>
      </c>
      <c r="DP31" s="745">
        <f t="shared" si="28"/>
        <v>1.7173979884423936</v>
      </c>
      <c r="DQ31" s="745">
        <f t="shared" si="28"/>
        <v>1.7173979884423936</v>
      </c>
      <c r="DR31" s="745">
        <f t="shared" si="28"/>
        <v>1.7173979884423936</v>
      </c>
      <c r="DS31" s="745">
        <f t="shared" si="28"/>
        <v>1.7173979884423936</v>
      </c>
      <c r="DT31" s="745">
        <f t="shared" si="28"/>
        <v>1.7173979884423936</v>
      </c>
      <c r="DU31" s="745">
        <f t="shared" si="28"/>
        <v>1.7173979884423936</v>
      </c>
      <c r="DV31" s="745">
        <f t="shared" si="28"/>
        <v>1.7173979884423936</v>
      </c>
      <c r="DW31" s="745">
        <f t="shared" si="28"/>
        <v>1.7173979884423936</v>
      </c>
      <c r="DX31" s="745">
        <f t="shared" si="28"/>
        <v>1.7173979884423936</v>
      </c>
      <c r="DY31" s="745">
        <f t="shared" si="28"/>
        <v>1.7522494478772133</v>
      </c>
      <c r="DZ31" s="745">
        <f t="shared" si="28"/>
        <v>1.7522494478772133</v>
      </c>
      <c r="EA31" s="745">
        <f t="shared" si="28"/>
        <v>1.7522494478772133</v>
      </c>
      <c r="EB31" s="745">
        <f t="shared" si="28"/>
        <v>1.7522494478772133</v>
      </c>
      <c r="EC31" s="745">
        <f t="shared" si="28"/>
        <v>1.7522494478772133</v>
      </c>
      <c r="ED31" s="745">
        <f t="shared" si="28"/>
        <v>1.7522494478772133</v>
      </c>
      <c r="EE31" s="745">
        <f t="shared" si="28"/>
        <v>1.7522494478772133</v>
      </c>
      <c r="EF31" s="745">
        <f t="shared" si="28"/>
        <v>1.7522494478772133</v>
      </c>
      <c r="EG31" s="745">
        <f t="shared" si="28"/>
        <v>1.7522494478772133</v>
      </c>
      <c r="EH31" s="745">
        <f t="shared" si="28"/>
        <v>1.7522494478772133</v>
      </c>
      <c r="EI31" s="745">
        <f t="shared" si="28"/>
        <v>1.7522494478772133</v>
      </c>
      <c r="EJ31" s="745">
        <f t="shared" si="28"/>
        <v>1.7522494478772133</v>
      </c>
      <c r="EK31" s="745">
        <f t="shared" si="28"/>
        <v>1.7871067128165001</v>
      </c>
      <c r="EL31" s="745">
        <f t="shared" si="28"/>
        <v>1.7871067128165001</v>
      </c>
      <c r="EM31" s="745">
        <f t="shared" si="28"/>
        <v>1.7871067128165001</v>
      </c>
      <c r="EN31" s="745">
        <f t="shared" si="28"/>
        <v>1.7871067128165001</v>
      </c>
      <c r="EO31" s="745">
        <f t="shared" si="28"/>
        <v>1.7871067128165001</v>
      </c>
      <c r="EP31" s="745">
        <f t="shared" si="28"/>
        <v>1.7871067128165001</v>
      </c>
      <c r="EQ31" s="745">
        <f t="shared" si="28"/>
        <v>1.7871067128165001</v>
      </c>
      <c r="ER31" s="745">
        <f t="shared" si="28"/>
        <v>1.7871067128165001</v>
      </c>
      <c r="ES31" s="745">
        <f t="shared" si="28"/>
        <v>1.7871067128165001</v>
      </c>
      <c r="ET31" s="745">
        <f t="shared" si="28"/>
        <v>1.7871067128165001</v>
      </c>
      <c r="EU31" s="745">
        <f t="shared" si="28"/>
        <v>1.7871067128165001</v>
      </c>
      <c r="EV31" s="745">
        <f t="shared" si="28"/>
        <v>1.7871067128165001</v>
      </c>
      <c r="EW31" s="745">
        <f t="shared" si="28"/>
        <v>1.7522978581233382</v>
      </c>
      <c r="EX31" s="745">
        <f t="shared" si="28"/>
        <v>1.7522978581233382</v>
      </c>
      <c r="EY31" s="745">
        <f t="shared" si="28"/>
        <v>1.7522978581233382</v>
      </c>
      <c r="EZ31" s="745">
        <f t="shared" si="28"/>
        <v>1.7522978581233382</v>
      </c>
      <c r="FA31" s="745">
        <f t="shared" si="28"/>
        <v>1.7522978581233382</v>
      </c>
      <c r="FB31" s="745">
        <f t="shared" si="28"/>
        <v>1.7522978581233382</v>
      </c>
      <c r="FC31" s="745">
        <f t="shared" si="28"/>
        <v>1.7522978581233382</v>
      </c>
      <c r="FD31" s="745">
        <f t="shared" si="28"/>
        <v>1.7522978581233382</v>
      </c>
      <c r="FE31" s="745">
        <f t="shared" ref="FE31:HP31" si="29">FE48*1.28</f>
        <v>1.7522978581233382</v>
      </c>
      <c r="FF31" s="745">
        <f t="shared" si="29"/>
        <v>1.7522978581233382</v>
      </c>
      <c r="FG31" s="745">
        <f t="shared" si="29"/>
        <v>1.7522978581233382</v>
      </c>
      <c r="FH31" s="745">
        <f t="shared" si="29"/>
        <v>1.7522978581233382</v>
      </c>
      <c r="FI31" s="745">
        <f t="shared" si="29"/>
        <v>1.7523460975517744</v>
      </c>
      <c r="FJ31" s="745">
        <f t="shared" si="29"/>
        <v>1.7523460975517744</v>
      </c>
      <c r="FK31" s="745">
        <f t="shared" si="29"/>
        <v>1.7523460975517744</v>
      </c>
      <c r="FL31" s="745">
        <f t="shared" si="29"/>
        <v>1.7523460975517744</v>
      </c>
      <c r="FM31" s="745">
        <f t="shared" si="29"/>
        <v>1.7523460975517744</v>
      </c>
      <c r="FN31" s="745">
        <f t="shared" si="29"/>
        <v>1.7523460975517744</v>
      </c>
      <c r="FO31" s="745">
        <f t="shared" si="29"/>
        <v>1.7523460975517744</v>
      </c>
      <c r="FP31" s="745">
        <f t="shared" si="29"/>
        <v>1.7523460975517744</v>
      </c>
      <c r="FQ31" s="745">
        <f t="shared" si="29"/>
        <v>1.7523460975517744</v>
      </c>
      <c r="FR31" s="745">
        <f t="shared" si="29"/>
        <v>1.7523460975517744</v>
      </c>
      <c r="FS31" s="745">
        <f t="shared" si="29"/>
        <v>1.7523460975517744</v>
      </c>
      <c r="FT31" s="745">
        <f t="shared" si="29"/>
        <v>1.7523460975517744</v>
      </c>
      <c r="FU31" s="745">
        <f t="shared" si="29"/>
        <v>1.7524009895156383</v>
      </c>
      <c r="FV31" s="745">
        <f t="shared" si="29"/>
        <v>1.7524009895156383</v>
      </c>
      <c r="FW31" s="745">
        <f t="shared" si="29"/>
        <v>1.7524009895156383</v>
      </c>
      <c r="FX31" s="745">
        <f t="shared" si="29"/>
        <v>1.7524009895156383</v>
      </c>
      <c r="FY31" s="745">
        <f t="shared" si="29"/>
        <v>1.7524009895156383</v>
      </c>
      <c r="FZ31" s="745">
        <f t="shared" si="29"/>
        <v>1.7524009895156383</v>
      </c>
      <c r="GA31" s="745">
        <f t="shared" si="29"/>
        <v>1.7524009895156383</v>
      </c>
      <c r="GB31" s="745">
        <f t="shared" si="29"/>
        <v>1.7524009895156383</v>
      </c>
      <c r="GC31" s="745">
        <f t="shared" si="29"/>
        <v>1.7524009895156383</v>
      </c>
      <c r="GD31" s="745">
        <f t="shared" si="29"/>
        <v>1.7524009895156383</v>
      </c>
      <c r="GE31" s="745">
        <f t="shared" si="29"/>
        <v>1.7524009895156383</v>
      </c>
      <c r="GF31" s="745">
        <f t="shared" si="29"/>
        <v>1.7524009895156383</v>
      </c>
      <c r="GG31" s="745">
        <f t="shared" si="29"/>
        <v>1.7175834221897495</v>
      </c>
      <c r="GH31" s="745">
        <f t="shared" si="29"/>
        <v>1.7175834221897495</v>
      </c>
      <c r="GI31" s="745">
        <f t="shared" si="29"/>
        <v>1.7175834221897495</v>
      </c>
      <c r="GJ31" s="745">
        <f t="shared" si="29"/>
        <v>1.7175834221897495</v>
      </c>
      <c r="GK31" s="745">
        <f t="shared" si="29"/>
        <v>1.7175834221897495</v>
      </c>
      <c r="GL31" s="745">
        <f t="shared" si="29"/>
        <v>1.7175834221897495</v>
      </c>
      <c r="GM31" s="745">
        <f t="shared" si="29"/>
        <v>1.7175834221897495</v>
      </c>
      <c r="GN31" s="745">
        <f t="shared" si="29"/>
        <v>1.7175834221897495</v>
      </c>
      <c r="GO31" s="745">
        <f t="shared" si="29"/>
        <v>1.7175834221897495</v>
      </c>
      <c r="GP31" s="745">
        <f t="shared" si="29"/>
        <v>1.7175834221897495</v>
      </c>
      <c r="GQ31" s="745">
        <f t="shared" si="29"/>
        <v>1.7175834221897495</v>
      </c>
      <c r="GR31" s="745">
        <f t="shared" si="29"/>
        <v>1.7175834221897495</v>
      </c>
      <c r="GS31" s="745">
        <f t="shared" si="29"/>
        <v>1.7176306572924085</v>
      </c>
      <c r="GT31" s="745">
        <f t="shared" si="29"/>
        <v>1.7176306572924085</v>
      </c>
      <c r="GU31" s="745">
        <f t="shared" si="29"/>
        <v>1.7176306572924085</v>
      </c>
      <c r="GV31" s="745">
        <f t="shared" si="29"/>
        <v>1.7176306572924085</v>
      </c>
      <c r="GW31" s="745">
        <f t="shared" si="29"/>
        <v>1.7176306572924085</v>
      </c>
      <c r="GX31" s="745">
        <f t="shared" si="29"/>
        <v>1.7176306572924085</v>
      </c>
      <c r="GY31" s="745">
        <f t="shared" si="29"/>
        <v>1.7176306572924085</v>
      </c>
      <c r="GZ31" s="745">
        <f t="shared" si="29"/>
        <v>1.7176306572924085</v>
      </c>
      <c r="HA31" s="745">
        <f t="shared" si="29"/>
        <v>1.7176306572924085</v>
      </c>
      <c r="HB31" s="745">
        <f t="shared" si="29"/>
        <v>1.7176306572924085</v>
      </c>
      <c r="HC31" s="745">
        <f t="shared" si="29"/>
        <v>1.7176306572924085</v>
      </c>
      <c r="HD31" s="745">
        <f t="shared" si="29"/>
        <v>1.7176306572924085</v>
      </c>
      <c r="HE31" s="745">
        <f t="shared" si="29"/>
        <v>1.7176306572924085</v>
      </c>
      <c r="HF31" s="745">
        <f t="shared" si="29"/>
        <v>1.7176306572924085</v>
      </c>
      <c r="HG31" s="745">
        <f t="shared" si="29"/>
        <v>1.7176306572924085</v>
      </c>
      <c r="HH31" s="745">
        <f t="shared" si="29"/>
        <v>1.7176306572924085</v>
      </c>
      <c r="HI31" s="745">
        <f t="shared" si="29"/>
        <v>1.7176306572924085</v>
      </c>
      <c r="HJ31" s="745">
        <f t="shared" si="29"/>
        <v>1.7176306572924085</v>
      </c>
      <c r="HK31" s="745">
        <f t="shared" si="29"/>
        <v>1.7176306572924085</v>
      </c>
      <c r="HL31" s="745">
        <f t="shared" si="29"/>
        <v>1.7176306572924085</v>
      </c>
      <c r="HM31" s="745">
        <f t="shared" si="29"/>
        <v>1.7176306572924085</v>
      </c>
      <c r="HN31" s="745">
        <f t="shared" si="29"/>
        <v>1.7176306572924085</v>
      </c>
      <c r="HO31" s="745">
        <f t="shared" si="29"/>
        <v>1.7176306572924085</v>
      </c>
      <c r="HP31" s="745">
        <f t="shared" si="29"/>
        <v>1.7176306572924085</v>
      </c>
      <c r="HQ31" s="745">
        <f t="shared" ref="HQ31:KB31" si="30">HQ48*1.28</f>
        <v>1.7176306572924085</v>
      </c>
      <c r="HR31" s="745">
        <f t="shared" si="30"/>
        <v>1.7176306572924085</v>
      </c>
      <c r="HS31" s="745">
        <f t="shared" si="30"/>
        <v>1.7176306572924085</v>
      </c>
      <c r="HT31" s="745">
        <f t="shared" si="30"/>
        <v>1.7176306572924085</v>
      </c>
      <c r="HU31" s="745">
        <f t="shared" si="30"/>
        <v>1.7176306572924085</v>
      </c>
      <c r="HV31" s="745">
        <f t="shared" si="30"/>
        <v>1.7176306572924085</v>
      </c>
      <c r="HW31" s="745">
        <f t="shared" si="30"/>
        <v>1.7176306572924085</v>
      </c>
      <c r="HX31" s="745">
        <f t="shared" si="30"/>
        <v>1.7176306572924085</v>
      </c>
      <c r="HY31" s="745">
        <f t="shared" si="30"/>
        <v>1.7176306572924085</v>
      </c>
      <c r="HZ31" s="745">
        <f t="shared" si="30"/>
        <v>1.7176306572924085</v>
      </c>
      <c r="IA31" s="745">
        <f t="shared" si="30"/>
        <v>1.7176306572924085</v>
      </c>
      <c r="IB31" s="745">
        <f t="shared" si="30"/>
        <v>1.7176306572924085</v>
      </c>
      <c r="IC31" s="745">
        <f t="shared" si="30"/>
        <v>1.6827614846453856</v>
      </c>
      <c r="ID31" s="745">
        <f t="shared" si="30"/>
        <v>1.6827614846453856</v>
      </c>
      <c r="IE31" s="745">
        <f t="shared" si="30"/>
        <v>1.6827614846453856</v>
      </c>
      <c r="IF31" s="745">
        <f t="shared" si="30"/>
        <v>1.6827614846453856</v>
      </c>
      <c r="IG31" s="745">
        <f t="shared" si="30"/>
        <v>1.6827614846453856</v>
      </c>
      <c r="IH31" s="745">
        <f t="shared" si="30"/>
        <v>1.6827614846453856</v>
      </c>
      <c r="II31" s="745">
        <f t="shared" si="30"/>
        <v>1.6827614846453856</v>
      </c>
      <c r="IJ31" s="745">
        <f t="shared" si="30"/>
        <v>1.6827614846453856</v>
      </c>
      <c r="IK31" s="745">
        <f t="shared" si="30"/>
        <v>1.6827614846453856</v>
      </c>
      <c r="IL31" s="745">
        <f t="shared" si="30"/>
        <v>1.6827614846453856</v>
      </c>
      <c r="IM31" s="745">
        <f t="shared" si="30"/>
        <v>1.6827614846453856</v>
      </c>
      <c r="IN31" s="745">
        <f t="shared" si="30"/>
        <v>1.6827614846453856</v>
      </c>
      <c r="IO31" s="745">
        <f t="shared" si="30"/>
        <v>1.7176306572924085</v>
      </c>
      <c r="IP31" s="745">
        <f t="shared" si="30"/>
        <v>1.7176306572924085</v>
      </c>
      <c r="IQ31" s="745">
        <f t="shared" si="30"/>
        <v>1.7176306572924085</v>
      </c>
      <c r="IR31" s="745">
        <f t="shared" si="30"/>
        <v>1.7176306572924085</v>
      </c>
      <c r="IS31" s="745">
        <f t="shared" si="30"/>
        <v>1.7176306572924085</v>
      </c>
      <c r="IT31" s="745">
        <f t="shared" si="30"/>
        <v>1.7176306572924085</v>
      </c>
      <c r="IU31" s="745">
        <f t="shared" si="30"/>
        <v>1.7176306572924085</v>
      </c>
      <c r="IV31" s="745">
        <f t="shared" si="30"/>
        <v>1.7176306572924085</v>
      </c>
      <c r="IW31" s="745">
        <f t="shared" si="30"/>
        <v>1.7176306572924085</v>
      </c>
      <c r="IX31" s="745">
        <f t="shared" si="30"/>
        <v>1.7176306572924085</v>
      </c>
      <c r="IY31" s="745">
        <f t="shared" si="30"/>
        <v>1.7176306572924085</v>
      </c>
      <c r="IZ31" s="745">
        <f t="shared" si="30"/>
        <v>1.7176306572924085</v>
      </c>
      <c r="JA31" s="745">
        <f t="shared" si="30"/>
        <v>1.6827614846453856</v>
      </c>
      <c r="JB31" s="745">
        <f t="shared" si="30"/>
        <v>1.6827614846453856</v>
      </c>
      <c r="JC31" s="745">
        <f t="shared" si="30"/>
        <v>1.6827614846453856</v>
      </c>
      <c r="JD31" s="745">
        <f t="shared" si="30"/>
        <v>1.6827614846453856</v>
      </c>
      <c r="JE31" s="745">
        <f t="shared" si="30"/>
        <v>1.6827614846453856</v>
      </c>
      <c r="JF31" s="745">
        <f t="shared" si="30"/>
        <v>1.6827614846453856</v>
      </c>
      <c r="JG31" s="745">
        <f t="shared" si="30"/>
        <v>1.6827614846453856</v>
      </c>
      <c r="JH31" s="745">
        <f t="shared" si="30"/>
        <v>1.6827614846453856</v>
      </c>
      <c r="JI31" s="745">
        <f t="shared" si="30"/>
        <v>1.6827614846453856</v>
      </c>
      <c r="JJ31" s="745">
        <f t="shared" si="30"/>
        <v>1.6827614846453856</v>
      </c>
      <c r="JK31" s="745">
        <f t="shared" si="30"/>
        <v>1.6827614846453856</v>
      </c>
      <c r="JL31" s="745">
        <f t="shared" si="30"/>
        <v>1.6827614846453856</v>
      </c>
      <c r="JM31" s="745">
        <f t="shared" si="30"/>
        <v>1.7176306572924085</v>
      </c>
      <c r="JN31" s="745">
        <f t="shared" si="30"/>
        <v>1.7176306572924085</v>
      </c>
      <c r="JO31" s="745">
        <f t="shared" si="30"/>
        <v>1.7176306572924085</v>
      </c>
      <c r="JP31" s="745">
        <f t="shared" si="30"/>
        <v>1.7176306572924085</v>
      </c>
      <c r="JQ31" s="745">
        <f t="shared" si="30"/>
        <v>1.7176306572924085</v>
      </c>
      <c r="JR31" s="745">
        <f t="shared" si="30"/>
        <v>1.7176306572924085</v>
      </c>
      <c r="JS31" s="745">
        <f t="shared" si="30"/>
        <v>1.7176306572924085</v>
      </c>
      <c r="JT31" s="745">
        <f t="shared" si="30"/>
        <v>1.7176306572924085</v>
      </c>
      <c r="JU31" s="745">
        <f t="shared" si="30"/>
        <v>1.7176306572924085</v>
      </c>
      <c r="JV31" s="745">
        <f t="shared" si="30"/>
        <v>1.7176306572924085</v>
      </c>
      <c r="JW31" s="745">
        <f t="shared" si="30"/>
        <v>1.7176306572924085</v>
      </c>
      <c r="JX31" s="745">
        <f t="shared" si="30"/>
        <v>1.7176306572924085</v>
      </c>
      <c r="JY31" s="745">
        <f t="shared" si="30"/>
        <v>1.7176306572924085</v>
      </c>
      <c r="JZ31" s="745">
        <f t="shared" si="30"/>
        <v>1.7176306572924085</v>
      </c>
      <c r="KA31" s="745">
        <f t="shared" si="30"/>
        <v>1.7176306572924085</v>
      </c>
      <c r="KB31" s="745">
        <f t="shared" si="30"/>
        <v>1.7176306572924085</v>
      </c>
      <c r="KC31" s="745">
        <f t="shared" ref="KC31:LT31" si="31">KC48*1.28</f>
        <v>1.7176306572924085</v>
      </c>
      <c r="KD31" s="745">
        <f t="shared" si="31"/>
        <v>1.7176306572924085</v>
      </c>
      <c r="KE31" s="745">
        <f t="shared" si="31"/>
        <v>1.7176306572924085</v>
      </c>
      <c r="KF31" s="745">
        <f t="shared" si="31"/>
        <v>1.7176306572924085</v>
      </c>
      <c r="KG31" s="745">
        <f t="shared" si="31"/>
        <v>1.7176306572924085</v>
      </c>
      <c r="KH31" s="745">
        <f t="shared" si="31"/>
        <v>1.7176306572924085</v>
      </c>
      <c r="KI31" s="745">
        <f t="shared" si="31"/>
        <v>1.7176306572924085</v>
      </c>
      <c r="KJ31" s="745">
        <f t="shared" si="31"/>
        <v>1.7176306572924085</v>
      </c>
      <c r="KK31" s="745">
        <f t="shared" si="31"/>
        <v>1.7176306572924085</v>
      </c>
      <c r="KL31" s="745">
        <f t="shared" si="31"/>
        <v>1.7176306572924085</v>
      </c>
      <c r="KM31" s="745">
        <f t="shared" si="31"/>
        <v>1.7176306572924085</v>
      </c>
      <c r="KN31" s="745">
        <f t="shared" si="31"/>
        <v>1.7176306572924085</v>
      </c>
      <c r="KO31" s="745">
        <f t="shared" si="31"/>
        <v>1.7176306572924085</v>
      </c>
      <c r="KP31" s="745">
        <f t="shared" si="31"/>
        <v>1.7176306572924085</v>
      </c>
      <c r="KQ31" s="745">
        <f t="shared" si="31"/>
        <v>1.7176306572924085</v>
      </c>
      <c r="KR31" s="745">
        <f t="shared" si="31"/>
        <v>1.7176306572924085</v>
      </c>
      <c r="KS31" s="745">
        <f t="shared" si="31"/>
        <v>1.7176306572924085</v>
      </c>
      <c r="KT31" s="745">
        <f t="shared" si="31"/>
        <v>1.7176306572924085</v>
      </c>
      <c r="KU31" s="745">
        <f t="shared" si="31"/>
        <v>1.7176306572924085</v>
      </c>
      <c r="KV31" s="745">
        <f t="shared" si="31"/>
        <v>1.7176306572924085</v>
      </c>
      <c r="KW31" s="745">
        <f t="shared" si="31"/>
        <v>1.7176306572924085</v>
      </c>
      <c r="KX31" s="745">
        <f t="shared" si="31"/>
        <v>1.7176306572924085</v>
      </c>
      <c r="KY31" s="745">
        <f t="shared" si="31"/>
        <v>1.7176306572924085</v>
      </c>
      <c r="KZ31" s="745">
        <f t="shared" si="31"/>
        <v>1.7176306572924085</v>
      </c>
      <c r="LA31" s="745">
        <f t="shared" si="31"/>
        <v>1.7176306572924085</v>
      </c>
      <c r="LB31" s="745">
        <f t="shared" si="31"/>
        <v>1.7176306572924085</v>
      </c>
      <c r="LC31" s="745">
        <f t="shared" si="31"/>
        <v>1.7176306572924085</v>
      </c>
      <c r="LD31" s="745">
        <f t="shared" si="31"/>
        <v>1.7176306572924085</v>
      </c>
      <c r="LE31" s="745">
        <f t="shared" si="31"/>
        <v>1.7176306572924085</v>
      </c>
      <c r="LF31" s="745">
        <f t="shared" si="31"/>
        <v>1.7176306572924085</v>
      </c>
      <c r="LG31" s="745">
        <f t="shared" si="31"/>
        <v>1.7176306572924085</v>
      </c>
      <c r="LH31" s="745">
        <f t="shared" si="31"/>
        <v>1.7176306572924085</v>
      </c>
      <c r="LI31" s="745">
        <f t="shared" si="31"/>
        <v>1.7176306572924085</v>
      </c>
      <c r="LJ31" s="745">
        <f t="shared" si="31"/>
        <v>1.7176306572924085</v>
      </c>
      <c r="LK31" s="745">
        <f t="shared" si="31"/>
        <v>1.7176306572924085</v>
      </c>
      <c r="LL31" s="745">
        <f t="shared" si="31"/>
        <v>1.7176306572924085</v>
      </c>
      <c r="LM31" s="745">
        <f t="shared" si="31"/>
        <v>1.7176306572924085</v>
      </c>
      <c r="LN31" s="745">
        <f t="shared" si="31"/>
        <v>1.7176306572924085</v>
      </c>
      <c r="LO31" s="745">
        <f t="shared" si="31"/>
        <v>1.7176306572924085</v>
      </c>
      <c r="LP31" s="745">
        <f t="shared" si="31"/>
        <v>1.7176306572924085</v>
      </c>
      <c r="LQ31" s="745">
        <f t="shared" si="31"/>
        <v>1.7176306572924085</v>
      </c>
      <c r="LR31" s="745">
        <f t="shared" si="31"/>
        <v>1.7176306572924085</v>
      </c>
      <c r="LS31" s="745">
        <f t="shared" si="31"/>
        <v>1.7176306572924085</v>
      </c>
      <c r="LT31" s="747">
        <f t="shared" si="31"/>
        <v>1.7176306572924085</v>
      </c>
    </row>
    <row r="32" spans="2:332" s="8" customFormat="1">
      <c r="B32" s="6"/>
      <c r="C32" s="72"/>
      <c r="D32" s="122" t="s">
        <v>315</v>
      </c>
      <c r="E32" s="106"/>
      <c r="F32" s="563">
        <f t="shared" ca="1" si="1"/>
        <v>72.349789870239832</v>
      </c>
      <c r="G32" s="748">
        <f ca="1">SUM(G30:G31)</f>
        <v>77.045840744005119</v>
      </c>
      <c r="H32" s="748">
        <f t="shared" ref="H32:AE32" ca="1" si="32">SUM(H30:H31)</f>
        <v>63.151238629133843</v>
      </c>
      <c r="I32" s="748">
        <f t="shared" ca="1" si="32"/>
        <v>77.769783367844667</v>
      </c>
      <c r="J32" s="748">
        <f t="shared" ca="1" si="32"/>
        <v>73.052225052176453</v>
      </c>
      <c r="K32" s="748">
        <f t="shared" ca="1" si="32"/>
        <v>68.18232663607229</v>
      </c>
      <c r="L32" s="748">
        <f t="shared" ca="1" si="32"/>
        <v>68.045625067929677</v>
      </c>
      <c r="M32" s="748">
        <f t="shared" ca="1" si="32"/>
        <v>68.374047855039805</v>
      </c>
      <c r="N32" s="748">
        <f t="shared" ca="1" si="32"/>
        <v>66.151241814702516</v>
      </c>
      <c r="O32" s="748">
        <f t="shared" ca="1" si="32"/>
        <v>64.666725513200404</v>
      </c>
      <c r="P32" s="748">
        <f t="shared" ca="1" si="32"/>
        <v>63.142079768763331</v>
      </c>
      <c r="Q32" s="748">
        <f t="shared" ca="1" si="32"/>
        <v>65.324933504930854</v>
      </c>
      <c r="R32" s="748">
        <f t="shared" ca="1" si="32"/>
        <v>66.209572759644246</v>
      </c>
      <c r="S32" s="748">
        <f t="shared" ca="1" si="32"/>
        <v>67.060006805167305</v>
      </c>
      <c r="T32" s="748">
        <f t="shared" ca="1" si="32"/>
        <v>69.084755541572378</v>
      </c>
      <c r="U32" s="748">
        <f t="shared" ca="1" si="32"/>
        <v>69.857829691670972</v>
      </c>
      <c r="V32" s="748">
        <f t="shared" ca="1" si="32"/>
        <v>79.760879040271448</v>
      </c>
      <c r="W32" s="748">
        <f t="shared" ca="1" si="32"/>
        <v>80.843403857832996</v>
      </c>
      <c r="X32" s="748">
        <f t="shared" ca="1" si="32"/>
        <v>82.964411658080408</v>
      </c>
      <c r="Y32" s="748">
        <f t="shared" ca="1" si="32"/>
        <v>82.958343096808719</v>
      </c>
      <c r="Z32" s="748">
        <f t="shared" ca="1" si="32"/>
        <v>85.04692226284773</v>
      </c>
      <c r="AA32" s="748">
        <f t="shared" ca="1" si="32"/>
        <v>84.632979703530893</v>
      </c>
      <c r="AB32" s="748">
        <f t="shared" ca="1" si="32"/>
        <v>84.881424495390362</v>
      </c>
      <c r="AC32" s="748">
        <f t="shared" ca="1" si="32"/>
        <v>85.104260944543739</v>
      </c>
      <c r="AD32" s="748">
        <f t="shared" ca="1" si="32"/>
        <v>85.313951955918</v>
      </c>
      <c r="AE32" s="749">
        <f t="shared" ca="1" si="32"/>
        <v>85.504855464019656</v>
      </c>
      <c r="AF32" s="144"/>
      <c r="AG32" s="750">
        <f t="shared" ref="AG32:CR32" ca="1" si="33">SUM(AG30:AG31)</f>
        <v>71.19346850469914</v>
      </c>
      <c r="AH32" s="748">
        <f t="shared" ca="1" si="33"/>
        <v>66.33393796673441</v>
      </c>
      <c r="AI32" s="748">
        <f t="shared" ca="1" si="33"/>
        <v>74.34566702180544</v>
      </c>
      <c r="AJ32" s="748">
        <f t="shared" ca="1" si="33"/>
        <v>91.444614587987687</v>
      </c>
      <c r="AK32" s="748">
        <f t="shared" ca="1" si="33"/>
        <v>115.40215806149619</v>
      </c>
      <c r="AL32" s="748">
        <f t="shared" ca="1" si="33"/>
        <v>94.74287719726307</v>
      </c>
      <c r="AM32" s="748">
        <f t="shared" ca="1" si="33"/>
        <v>81.697810493922432</v>
      </c>
      <c r="AN32" s="748">
        <f t="shared" ca="1" si="33"/>
        <v>-0.27007646501653504</v>
      </c>
      <c r="AO32" s="748">
        <f t="shared" ca="1" si="33"/>
        <v>94.990078345588842</v>
      </c>
      <c r="AP32" s="748">
        <f t="shared" ca="1" si="33"/>
        <v>105.68496787518194</v>
      </c>
      <c r="AQ32" s="748">
        <f t="shared" ca="1" si="33"/>
        <v>74.17362437354079</v>
      </c>
      <c r="AR32" s="748">
        <f t="shared" ca="1" si="33"/>
        <v>61.032193240249072</v>
      </c>
      <c r="AS32" s="748">
        <f t="shared" ca="1" si="33"/>
        <v>68.708432673024035</v>
      </c>
      <c r="AT32" s="748">
        <f t="shared" ca="1" si="33"/>
        <v>61.676437782699416</v>
      </c>
      <c r="AU32" s="748">
        <f t="shared" ca="1" si="33"/>
        <v>64.828508171904573</v>
      </c>
      <c r="AV32" s="748">
        <f t="shared" ca="1" si="33"/>
        <v>72.583794042320008</v>
      </c>
      <c r="AW32" s="748">
        <f t="shared" ca="1" si="33"/>
        <v>87.777750331285432</v>
      </c>
      <c r="AX32" s="748">
        <f t="shared" ca="1" si="33"/>
        <v>75.246805587235002</v>
      </c>
      <c r="AY32" s="748">
        <f t="shared" ca="1" si="33"/>
        <v>65.322940616514884</v>
      </c>
      <c r="AZ32" s="748">
        <f t="shared" ca="1" si="33"/>
        <v>-4.6945988434478414</v>
      </c>
      <c r="BA32" s="748">
        <f t="shared" ca="1" si="33"/>
        <v>75.542317625185234</v>
      </c>
      <c r="BB32" s="748">
        <f t="shared" ca="1" si="33"/>
        <v>82.226638768289263</v>
      </c>
      <c r="BC32" s="748">
        <f t="shared" ca="1" si="33"/>
        <v>61.072780751565219</v>
      </c>
      <c r="BD32" s="748">
        <f t="shared" ca="1" si="33"/>
        <v>53.274968649962197</v>
      </c>
      <c r="BE32" s="748">
        <f t="shared" ca="1" si="33"/>
        <v>90.037330021572359</v>
      </c>
      <c r="BF32" s="748">
        <f t="shared" ca="1" si="33"/>
        <v>79.373166297382468</v>
      </c>
      <c r="BG32" s="748">
        <f t="shared" ca="1" si="33"/>
        <v>81.984785344013375</v>
      </c>
      <c r="BH32" s="748">
        <f t="shared" ca="1" si="33"/>
        <v>88.753346507123339</v>
      </c>
      <c r="BI32" s="748">
        <f t="shared" ca="1" si="33"/>
        <v>107.73381608519411</v>
      </c>
      <c r="BJ32" s="748">
        <f t="shared" ca="1" si="33"/>
        <v>88.890687619168716</v>
      </c>
      <c r="BK32" s="748">
        <f t="shared" ca="1" si="33"/>
        <v>75.305405598000007</v>
      </c>
      <c r="BL32" s="748">
        <f t="shared" ca="1" si="33"/>
        <v>-3.8880881978110073</v>
      </c>
      <c r="BM32" s="748">
        <f t="shared" ca="1" si="33"/>
        <v>87.415971634431671</v>
      </c>
      <c r="BN32" s="748">
        <f t="shared" ca="1" si="33"/>
        <v>100.49814907746173</v>
      </c>
      <c r="BO32" s="748">
        <f t="shared" ca="1" si="33"/>
        <v>76.644968006590943</v>
      </c>
      <c r="BP32" s="748">
        <f t="shared" ca="1" si="33"/>
        <v>67.129091504949614</v>
      </c>
      <c r="BQ32" s="748">
        <f t="shared" ca="1" si="33"/>
        <v>108.51984611821672</v>
      </c>
      <c r="BR32" s="748">
        <f t="shared" ca="1" si="33"/>
        <v>90.293595120199953</v>
      </c>
      <c r="BS32" s="748">
        <f t="shared" ca="1" si="33"/>
        <v>85.603204462842058</v>
      </c>
      <c r="BT32" s="748">
        <f t="shared" ca="1" si="33"/>
        <v>78.567314774647556</v>
      </c>
      <c r="BU32" s="748">
        <f t="shared" ca="1" si="33"/>
        <v>90.627564093694019</v>
      </c>
      <c r="BV32" s="748">
        <f t="shared" ca="1" si="33"/>
        <v>75.110039470515261</v>
      </c>
      <c r="BW32" s="748">
        <f t="shared" ca="1" si="33"/>
        <v>61.865915325387299</v>
      </c>
      <c r="BX32" s="748">
        <f t="shared" ca="1" si="33"/>
        <v>-8.5231413914093359</v>
      </c>
      <c r="BY32" s="748">
        <f t="shared" ca="1" si="33"/>
        <v>71.282954247107043</v>
      </c>
      <c r="BZ32" s="748">
        <f t="shared" ca="1" si="33"/>
        <v>86.944485798743926</v>
      </c>
      <c r="CA32" s="748">
        <f t="shared" ca="1" si="33"/>
        <v>73.752032528449817</v>
      </c>
      <c r="CB32" s="748">
        <f t="shared" ca="1" si="33"/>
        <v>69.243379392843821</v>
      </c>
      <c r="CC32" s="748">
        <f t="shared" ca="1" si="33"/>
        <v>110.82040571209409</v>
      </c>
      <c r="CD32" s="748">
        <f t="shared" ca="1" si="33"/>
        <v>97.61483124985358</v>
      </c>
      <c r="CE32" s="748">
        <f t="shared" ca="1" si="33"/>
        <v>89.852120639916308</v>
      </c>
      <c r="CF32" s="748">
        <f t="shared" ca="1" si="33"/>
        <v>73.535860304715712</v>
      </c>
      <c r="CG32" s="748">
        <f t="shared" ca="1" si="33"/>
        <v>73.224635760718101</v>
      </c>
      <c r="CH32" s="748">
        <f t="shared" ca="1" si="33"/>
        <v>38.808326074317748</v>
      </c>
      <c r="CI32" s="748">
        <f t="shared" ca="1" si="33"/>
        <v>43.641612255894614</v>
      </c>
      <c r="CJ32" s="748">
        <f t="shared" ca="1" si="33"/>
        <v>-19.69621328742414</v>
      </c>
      <c r="CK32" s="748">
        <f t="shared" ca="1" si="33"/>
        <v>71.246512482759726</v>
      </c>
      <c r="CL32" s="748">
        <f t="shared" ca="1" si="33"/>
        <v>65.379290002521643</v>
      </c>
      <c r="CM32" s="748">
        <f t="shared" ca="1" si="33"/>
        <v>84.783422814009811</v>
      </c>
      <c r="CN32" s="748">
        <f t="shared" ca="1" si="33"/>
        <v>96.282450728428401</v>
      </c>
      <c r="CO32" s="748">
        <f t="shared" ca="1" si="33"/>
        <v>105.471888602143</v>
      </c>
      <c r="CP32" s="748">
        <f t="shared" ca="1" si="33"/>
        <v>94.850166136058633</v>
      </c>
      <c r="CQ32" s="748">
        <f t="shared" ca="1" si="33"/>
        <v>88.87811613528342</v>
      </c>
      <c r="CR32" s="748">
        <f t="shared" ca="1" si="33"/>
        <v>74.030576779250765</v>
      </c>
      <c r="CS32" s="748">
        <f t="shared" ref="CS32:FD32" ca="1" si="34">SUM(CS30:CS31)</f>
        <v>69.244690127328468</v>
      </c>
      <c r="CT32" s="748">
        <f t="shared" ca="1" si="34"/>
        <v>40.678371397131656</v>
      </c>
      <c r="CU32" s="748">
        <f t="shared" ca="1" si="34"/>
        <v>45.746108877061758</v>
      </c>
      <c r="CV32" s="748">
        <f t="shared" ca="1" si="34"/>
        <v>-18.438547596150602</v>
      </c>
      <c r="CW32" s="748">
        <f t="shared" ca="1" si="34"/>
        <v>72.631713521407335</v>
      </c>
      <c r="CX32" s="748">
        <f t="shared" ca="1" si="34"/>
        <v>67.222078857196053</v>
      </c>
      <c r="CY32" s="748">
        <f t="shared" ca="1" si="34"/>
        <v>85.736802790080716</v>
      </c>
      <c r="CZ32" s="748">
        <f t="shared" ca="1" si="34"/>
        <v>97.268322795892047</v>
      </c>
      <c r="DA32" s="748">
        <f t="shared" ca="1" si="34"/>
        <v>107.58848518835535</v>
      </c>
      <c r="DB32" s="748">
        <f t="shared" ca="1" si="34"/>
        <v>97.41527149807753</v>
      </c>
      <c r="DC32" s="748">
        <f t="shared" ca="1" si="34"/>
        <v>91.178062819187389</v>
      </c>
      <c r="DD32" s="748">
        <f t="shared" ca="1" si="34"/>
        <v>73.269348811520103</v>
      </c>
      <c r="DE32" s="748">
        <f t="shared" ca="1" si="34"/>
        <v>64.158280050141073</v>
      </c>
      <c r="DF32" s="748">
        <f t="shared" ca="1" si="34"/>
        <v>40.902749422195356</v>
      </c>
      <c r="DG32" s="748">
        <f t="shared" ca="1" si="34"/>
        <v>46.271161147704902</v>
      </c>
      <c r="DH32" s="748">
        <f t="shared" ca="1" si="34"/>
        <v>-18.223576402720138</v>
      </c>
      <c r="DI32" s="748">
        <f t="shared" ca="1" si="34"/>
        <v>72.127292970171681</v>
      </c>
      <c r="DJ32" s="748">
        <f t="shared" ca="1" si="34"/>
        <v>67.85753456403998</v>
      </c>
      <c r="DK32" s="748">
        <f t="shared" ca="1" si="34"/>
        <v>86.356376413767123</v>
      </c>
      <c r="DL32" s="748">
        <f t="shared" ca="1" si="34"/>
        <v>98.486040528876941</v>
      </c>
      <c r="DM32" s="748">
        <f t="shared" ca="1" si="34"/>
        <v>110.4645222201745</v>
      </c>
      <c r="DN32" s="748">
        <f t="shared" ca="1" si="34"/>
        <v>98.772728072863288</v>
      </c>
      <c r="DO32" s="748">
        <f t="shared" ca="1" si="34"/>
        <v>91.320777255695049</v>
      </c>
      <c r="DP32" s="748">
        <f t="shared" ca="1" si="34"/>
        <v>69.16283601329998</v>
      </c>
      <c r="DQ32" s="748">
        <f t="shared" ca="1" si="34"/>
        <v>55.712281448474222</v>
      </c>
      <c r="DR32" s="748">
        <f t="shared" ca="1" si="34"/>
        <v>37.73196862711147</v>
      </c>
      <c r="DS32" s="748">
        <f t="shared" ca="1" si="34"/>
        <v>43.557599588905738</v>
      </c>
      <c r="DT32" s="748">
        <f t="shared" ca="1" si="34"/>
        <v>-20.286414279815723</v>
      </c>
      <c r="DU32" s="748">
        <f t="shared" ca="1" si="34"/>
        <v>67.517028625808649</v>
      </c>
      <c r="DV32" s="748">
        <f t="shared" ca="1" si="34"/>
        <v>65.10755211211648</v>
      </c>
      <c r="DW32" s="748">
        <f t="shared" ca="1" si="34"/>
        <v>83.918397503225833</v>
      </c>
      <c r="DX32" s="748">
        <f t="shared" ca="1" si="34"/>
        <v>98.231719091714723</v>
      </c>
      <c r="DY32" s="748">
        <f t="shared" ca="1" si="34"/>
        <v>110.29138023002993</v>
      </c>
      <c r="DZ32" s="748">
        <f t="shared" ca="1" si="34"/>
        <v>98.659923367081433</v>
      </c>
      <c r="EA32" s="748">
        <f t="shared" ca="1" si="34"/>
        <v>91.037126587545885</v>
      </c>
      <c r="EB32" s="748">
        <f t="shared" ca="1" si="34"/>
        <v>66.56396299663399</v>
      </c>
      <c r="EC32" s="748">
        <f t="shared" ca="1" si="34"/>
        <v>49.845411720183627</v>
      </c>
      <c r="ED32" s="748">
        <f t="shared" ca="1" si="34"/>
        <v>36.336859361170646</v>
      </c>
      <c r="EE32" s="748">
        <f t="shared" ca="1" si="34"/>
        <v>42.528484129210185</v>
      </c>
      <c r="EF32" s="748">
        <f t="shared" ca="1" si="34"/>
        <v>-21.21524939878983</v>
      </c>
      <c r="EG32" s="748">
        <f t="shared" ca="1" si="34"/>
        <v>65.123219427623397</v>
      </c>
      <c r="EH32" s="748">
        <f t="shared" ca="1" si="34"/>
        <v>63.940226462950982</v>
      </c>
      <c r="EI32" s="748">
        <f t="shared" ca="1" si="34"/>
        <v>82.581856951201118</v>
      </c>
      <c r="EJ32" s="748">
        <f t="shared" ca="1" si="34"/>
        <v>98.44896275603179</v>
      </c>
      <c r="EK32" s="748">
        <f t="shared" ca="1" si="34"/>
        <v>109.8135129360537</v>
      </c>
      <c r="EL32" s="748">
        <f t="shared" ca="1" si="34"/>
        <v>98.401754852253774</v>
      </c>
      <c r="EM32" s="748">
        <f t="shared" ca="1" si="34"/>
        <v>90.628804325411664</v>
      </c>
      <c r="EN32" s="748">
        <f t="shared" ca="1" si="34"/>
        <v>63.819986519901065</v>
      </c>
      <c r="EO32" s="748">
        <f t="shared" ca="1" si="34"/>
        <v>44.500410431698427</v>
      </c>
      <c r="EP32" s="748">
        <f t="shared" ca="1" si="34"/>
        <v>34.995025497374293</v>
      </c>
      <c r="EQ32" s="748">
        <f t="shared" ca="1" si="34"/>
        <v>41.569697645010393</v>
      </c>
      <c r="ER32" s="748">
        <f t="shared" ca="1" si="34"/>
        <v>-22.14547448206606</v>
      </c>
      <c r="ES32" s="748">
        <f t="shared" ca="1" si="34"/>
        <v>62.773256286474762</v>
      </c>
      <c r="ET32" s="748">
        <f t="shared" ca="1" si="34"/>
        <v>62.737575743560889</v>
      </c>
      <c r="EU32" s="748">
        <f t="shared" ca="1" si="34"/>
        <v>81.119853339525562</v>
      </c>
      <c r="EV32" s="748">
        <f t="shared" ca="1" si="34"/>
        <v>98.648123550356928</v>
      </c>
      <c r="EW32" s="748">
        <f t="shared" ca="1" si="34"/>
        <v>112.98617533437883</v>
      </c>
      <c r="EX32" s="748">
        <f t="shared" ca="1" si="34"/>
        <v>101.45091291116078</v>
      </c>
      <c r="EY32" s="748">
        <f t="shared" ca="1" si="34"/>
        <v>90.549710278353189</v>
      </c>
      <c r="EZ32" s="748">
        <f t="shared" ca="1" si="34"/>
        <v>66.646303254099251</v>
      </c>
      <c r="FA32" s="748">
        <f t="shared" ca="1" si="34"/>
        <v>47.436304410869994</v>
      </c>
      <c r="FB32" s="748">
        <f t="shared" ca="1" si="34"/>
        <v>38.215547806895813</v>
      </c>
      <c r="FC32" s="748">
        <f t="shared" ca="1" si="34"/>
        <v>43.876473569156147</v>
      </c>
      <c r="FD32" s="748">
        <f t="shared" ca="1" si="34"/>
        <v>-17.846918313034433</v>
      </c>
      <c r="FE32" s="748">
        <f t="shared" ref="FE32:HP32" ca="1" si="35">SUM(FE30:FE31)</f>
        <v>64.714631501888732</v>
      </c>
      <c r="FF32" s="748">
        <f t="shared" ca="1" si="35"/>
        <v>63.854203465207647</v>
      </c>
      <c r="FG32" s="748">
        <f t="shared" ca="1" si="35"/>
        <v>81.499524473323916</v>
      </c>
      <c r="FH32" s="748">
        <f t="shared" ca="1" si="35"/>
        <v>96.633467483768882</v>
      </c>
      <c r="FI32" s="748">
        <f t="shared" ca="1" si="35"/>
        <v>115.71792302266397</v>
      </c>
      <c r="FJ32" s="748">
        <f t="shared" ca="1" si="35"/>
        <v>103.19772630947331</v>
      </c>
      <c r="FK32" s="748">
        <f t="shared" ca="1" si="35"/>
        <v>89.001827305315857</v>
      </c>
      <c r="FL32" s="748">
        <f t="shared" ca="1" si="35"/>
        <v>67.709144731352225</v>
      </c>
      <c r="FM32" s="748">
        <f t="shared" ca="1" si="35"/>
        <v>48.485355503666085</v>
      </c>
      <c r="FN32" s="748">
        <f t="shared" ca="1" si="35"/>
        <v>39.743933885928989</v>
      </c>
      <c r="FO32" s="748">
        <f t="shared" ca="1" si="35"/>
        <v>44.590334740189029</v>
      </c>
      <c r="FP32" s="748">
        <f t="shared" ca="1" si="35"/>
        <v>-14.498856054223703</v>
      </c>
      <c r="FQ32" s="748">
        <f t="shared" ca="1" si="35"/>
        <v>64.582880533624589</v>
      </c>
      <c r="FR32" s="748">
        <f t="shared" ca="1" si="35"/>
        <v>63.184965661928054</v>
      </c>
      <c r="FS32" s="748">
        <f t="shared" ca="1" si="35"/>
        <v>80.48518731043562</v>
      </c>
      <c r="FT32" s="748">
        <f t="shared" ca="1" si="35"/>
        <v>95.619096495128048</v>
      </c>
      <c r="FU32" s="748">
        <f t="shared" ca="1" si="35"/>
        <v>118.16069637120998</v>
      </c>
      <c r="FV32" s="748">
        <f t="shared" ca="1" si="35"/>
        <v>104.58785298023508</v>
      </c>
      <c r="FW32" s="748">
        <f t="shared" ca="1" si="35"/>
        <v>87.283558443414961</v>
      </c>
      <c r="FX32" s="748">
        <f t="shared" ca="1" si="35"/>
        <v>68.806297344522079</v>
      </c>
      <c r="FY32" s="748">
        <f t="shared" ca="1" si="35"/>
        <v>49.517792518563631</v>
      </c>
      <c r="FZ32" s="748">
        <f t="shared" ca="1" si="35"/>
        <v>41.267788095920345</v>
      </c>
      <c r="GA32" s="748">
        <f t="shared" ca="1" si="35"/>
        <v>45.290761092856627</v>
      </c>
      <c r="GB32" s="748">
        <f t="shared" ca="1" si="35"/>
        <v>-10.917748541655364</v>
      </c>
      <c r="GC32" s="748">
        <f t="shared" ca="1" si="35"/>
        <v>64.445837497863508</v>
      </c>
      <c r="GD32" s="748">
        <f t="shared" ca="1" si="35"/>
        <v>62.478867824555586</v>
      </c>
      <c r="GE32" s="748">
        <f t="shared" ca="1" si="35"/>
        <v>79.544756753785904</v>
      </c>
      <c r="GF32" s="748">
        <f t="shared" ca="1" si="35"/>
        <v>95.039927528680153</v>
      </c>
      <c r="GG32" s="748">
        <f t="shared" ca="1" si="35"/>
        <v>119.74952730731552</v>
      </c>
      <c r="GH32" s="748">
        <f t="shared" ca="1" si="35"/>
        <v>105.94843310417676</v>
      </c>
      <c r="GI32" s="748">
        <f t="shared" ca="1" si="35"/>
        <v>86.846644029011074</v>
      </c>
      <c r="GJ32" s="748">
        <f t="shared" ca="1" si="35"/>
        <v>71.741806302358754</v>
      </c>
      <c r="GK32" s="748">
        <f t="shared" ca="1" si="35"/>
        <v>51.964078567360126</v>
      </c>
      <c r="GL32" s="748">
        <f t="shared" ca="1" si="35"/>
        <v>44.41318772443212</v>
      </c>
      <c r="GM32" s="748">
        <f t="shared" ca="1" si="35"/>
        <v>47.564689289101004</v>
      </c>
      <c r="GN32" s="748">
        <f t="shared" ca="1" si="35"/>
        <v>-5.7924705252932132</v>
      </c>
      <c r="GO32" s="748">
        <f t="shared" ca="1" si="35"/>
        <v>66.251341300215657</v>
      </c>
      <c r="GP32" s="748">
        <f t="shared" ca="1" si="35"/>
        <v>63.457950381943128</v>
      </c>
      <c r="GQ32" s="748">
        <f t="shared" ca="1" si="35"/>
        <v>80.250281079726193</v>
      </c>
      <c r="GR32" s="748">
        <f t="shared" ca="1" si="35"/>
        <v>95.179686190278844</v>
      </c>
      <c r="GS32" s="748">
        <f t="shared" ca="1" si="35"/>
        <v>121.4741894889342</v>
      </c>
      <c r="GT32" s="748">
        <f t="shared" ca="1" si="35"/>
        <v>106.55373755879245</v>
      </c>
      <c r="GU32" s="748">
        <f t="shared" ca="1" si="35"/>
        <v>84.888211316009546</v>
      </c>
      <c r="GV32" s="748">
        <f t="shared" ca="1" si="35"/>
        <v>72.907480168438312</v>
      </c>
      <c r="GW32" s="748">
        <f t="shared" ca="1" si="35"/>
        <v>52.84705602776679</v>
      </c>
      <c r="GX32" s="748">
        <f t="shared" ca="1" si="35"/>
        <v>45.913102172888323</v>
      </c>
      <c r="GY32" s="748">
        <f t="shared" ca="1" si="35"/>
        <v>48.245539553916828</v>
      </c>
      <c r="GZ32" s="748">
        <f t="shared" ca="1" si="35"/>
        <v>-1.6248077997654902</v>
      </c>
      <c r="HA32" s="748">
        <f t="shared" ca="1" si="35"/>
        <v>66.07551919861389</v>
      </c>
      <c r="HB32" s="748">
        <f t="shared" ca="1" si="35"/>
        <v>62.674500412231723</v>
      </c>
      <c r="HC32" s="748">
        <f t="shared" ca="1" si="35"/>
        <v>79.467966451537279</v>
      </c>
      <c r="HD32" s="748">
        <f t="shared" ca="1" si="35"/>
        <v>95.612347115212316</v>
      </c>
      <c r="HE32" s="748">
        <f t="shared" ca="1" si="35"/>
        <v>128.00808085333824</v>
      </c>
      <c r="HF32" s="748">
        <f t="shared" ca="1" si="35"/>
        <v>129.48734398584241</v>
      </c>
      <c r="HG32" s="748">
        <f t="shared" ca="1" si="35"/>
        <v>117.36350451910653</v>
      </c>
      <c r="HH32" s="748">
        <f t="shared" ca="1" si="35"/>
        <v>93.99358108555478</v>
      </c>
      <c r="HI32" s="748">
        <f t="shared" ca="1" si="35"/>
        <v>47.82139545228992</v>
      </c>
      <c r="HJ32" s="748">
        <f t="shared" ca="1" si="35"/>
        <v>49.814006725223351</v>
      </c>
      <c r="HK32" s="748">
        <f t="shared" ca="1" si="35"/>
        <v>43.926691258587539</v>
      </c>
      <c r="HL32" s="748">
        <f t="shared" ca="1" si="35"/>
        <v>-5.73589347797075</v>
      </c>
      <c r="HM32" s="748">
        <f t="shared" ca="1" si="35"/>
        <v>66.017832201935235</v>
      </c>
      <c r="HN32" s="748">
        <f t="shared" ca="1" si="35"/>
        <v>74.26845512513151</v>
      </c>
      <c r="HO32" s="748">
        <f t="shared" ca="1" si="35"/>
        <v>100.55335298769933</v>
      </c>
      <c r="HP32" s="748">
        <f t="shared" ca="1" si="35"/>
        <v>106.57694770499776</v>
      </c>
      <c r="HQ32" s="748">
        <f t="shared" ref="HQ32:KB32" ca="1" si="36">SUM(HQ30:HQ31)</f>
        <v>130.16387220973346</v>
      </c>
      <c r="HR32" s="748">
        <f t="shared" ca="1" si="36"/>
        <v>131.88221293243609</v>
      </c>
      <c r="HS32" s="748">
        <f t="shared" ca="1" si="36"/>
        <v>118.91044723815975</v>
      </c>
      <c r="HT32" s="748">
        <f t="shared" ca="1" si="36"/>
        <v>94.43941878370498</v>
      </c>
      <c r="HU32" s="748">
        <f t="shared" ca="1" si="36"/>
        <v>48.313419311134638</v>
      </c>
      <c r="HV32" s="748">
        <f t="shared" ca="1" si="36"/>
        <v>50.267598904333248</v>
      </c>
      <c r="HW32" s="748">
        <f t="shared" ca="1" si="36"/>
        <v>44.344416909527574</v>
      </c>
      <c r="HX32" s="748">
        <f t="shared" ca="1" si="36"/>
        <v>-5.1238815952034624</v>
      </c>
      <c r="HY32" s="748">
        <f t="shared" ca="1" si="36"/>
        <v>66.436767676754442</v>
      </c>
      <c r="HZ32" s="748">
        <f t="shared" ca="1" si="36"/>
        <v>74.841068857952862</v>
      </c>
      <c r="IA32" s="748">
        <f t="shared" ca="1" si="36"/>
        <v>102.06332583502865</v>
      </c>
      <c r="IB32" s="748">
        <f t="shared" ca="1" si="36"/>
        <v>108.72336912755178</v>
      </c>
      <c r="IC32" s="748">
        <f t="shared" ca="1" si="36"/>
        <v>132.26681827175031</v>
      </c>
      <c r="ID32" s="748">
        <f t="shared" ca="1" si="36"/>
        <v>134.5382157559981</v>
      </c>
      <c r="IE32" s="748">
        <f t="shared" ca="1" si="36"/>
        <v>120.34859974709131</v>
      </c>
      <c r="IF32" s="748">
        <f t="shared" ca="1" si="36"/>
        <v>95.564799878696064</v>
      </c>
      <c r="IG32" s="748">
        <f t="shared" ca="1" si="36"/>
        <v>50.480914151750056</v>
      </c>
      <c r="IH32" s="748">
        <f t="shared" ca="1" si="36"/>
        <v>52.453847220761723</v>
      </c>
      <c r="II32" s="748">
        <f t="shared" ca="1" si="36"/>
        <v>46.233335674319392</v>
      </c>
      <c r="IJ32" s="748">
        <f t="shared" ca="1" si="36"/>
        <v>-3.2297606615915138</v>
      </c>
      <c r="IK32" s="748">
        <f t="shared" ca="1" si="36"/>
        <v>68.613063617459304</v>
      </c>
      <c r="IL32" s="748">
        <f t="shared" ca="1" si="36"/>
        <v>77.179411996735354</v>
      </c>
      <c r="IM32" s="748">
        <f t="shared" ca="1" si="36"/>
        <v>104.53874515994116</v>
      </c>
      <c r="IN32" s="748">
        <f t="shared" ca="1" si="36"/>
        <v>111.87552774104736</v>
      </c>
      <c r="IO32" s="748">
        <f t="shared" ca="1" si="36"/>
        <v>134.33118903311825</v>
      </c>
      <c r="IP32" s="748">
        <f t="shared" ca="1" si="36"/>
        <v>136.51116373574811</v>
      </c>
      <c r="IQ32" s="748">
        <f t="shared" ca="1" si="36"/>
        <v>121.9058377616966</v>
      </c>
      <c r="IR32" s="748">
        <f t="shared" ca="1" si="36"/>
        <v>95.322804307905457</v>
      </c>
      <c r="IS32" s="748">
        <f t="shared" ca="1" si="36"/>
        <v>49.297793950361445</v>
      </c>
      <c r="IT32" s="748">
        <f t="shared" ca="1" si="36"/>
        <v>51.176962807607985</v>
      </c>
      <c r="IU32" s="748">
        <f t="shared" ca="1" si="36"/>
        <v>45.179974573332437</v>
      </c>
      <c r="IV32" s="748">
        <f t="shared" ca="1" si="36"/>
        <v>-3.8570498248614893</v>
      </c>
      <c r="IW32" s="748">
        <f t="shared" ca="1" si="36"/>
        <v>67.276845590582752</v>
      </c>
      <c r="IX32" s="748">
        <f t="shared" ca="1" si="36"/>
        <v>75.972518072141</v>
      </c>
      <c r="IY32" s="748">
        <f t="shared" ca="1" si="36"/>
        <v>104.99411512642401</v>
      </c>
      <c r="IZ32" s="748">
        <f t="shared" ca="1" si="36"/>
        <v>112.87686987673806</v>
      </c>
      <c r="JA32" s="748">
        <f t="shared" ca="1" si="36"/>
        <v>136.34045236054041</v>
      </c>
      <c r="JB32" s="748">
        <f t="shared" ca="1" si="36"/>
        <v>139.0627577895784</v>
      </c>
      <c r="JC32" s="748">
        <f t="shared" ca="1" si="36"/>
        <v>123.28001543649184</v>
      </c>
      <c r="JD32" s="748">
        <f t="shared" ca="1" si="36"/>
        <v>96.442746010737494</v>
      </c>
      <c r="JE32" s="748">
        <f t="shared" ca="1" si="36"/>
        <v>51.465545550580224</v>
      </c>
      <c r="JF32" s="748">
        <f t="shared" ca="1" si="36"/>
        <v>53.364658202322005</v>
      </c>
      <c r="JG32" s="748">
        <f t="shared" ca="1" si="36"/>
        <v>47.06890416534965</v>
      </c>
      <c r="JH32" s="748">
        <f t="shared" ca="1" si="36"/>
        <v>-1.9334214043520574</v>
      </c>
      <c r="JI32" s="748">
        <f t="shared" ca="1" si="36"/>
        <v>69.454625834430729</v>
      </c>
      <c r="JJ32" s="748">
        <f t="shared" ca="1" si="36"/>
        <v>78.301821932924128</v>
      </c>
      <c r="JK32" s="748">
        <f t="shared" ca="1" si="36"/>
        <v>107.41161179338125</v>
      </c>
      <c r="JL32" s="748">
        <f t="shared" ca="1" si="36"/>
        <v>115.93855773698016</v>
      </c>
      <c r="JM32" s="748">
        <f t="shared" ca="1" si="36"/>
        <v>139.01198398326019</v>
      </c>
      <c r="JN32" s="748">
        <f t="shared" ca="1" si="36"/>
        <v>141.28983571366118</v>
      </c>
      <c r="JO32" s="748">
        <f t="shared" ca="1" si="36"/>
        <v>124.95618093191715</v>
      </c>
      <c r="JP32" s="748">
        <f t="shared" ca="1" si="36"/>
        <v>95.686427033271869</v>
      </c>
      <c r="JQ32" s="748">
        <f t="shared" ca="1" si="36"/>
        <v>51.681390204823416</v>
      </c>
      <c r="JR32" s="748">
        <f t="shared" ca="1" si="36"/>
        <v>49.852299291466231</v>
      </c>
      <c r="JS32" s="748">
        <f t="shared" ca="1" si="36"/>
        <v>45.202709760242037</v>
      </c>
      <c r="JT32" s="748">
        <f t="shared" ca="1" si="36"/>
        <v>-3.9102255671799906</v>
      </c>
      <c r="JU32" s="748">
        <f t="shared" ca="1" si="36"/>
        <v>62.906695908458033</v>
      </c>
      <c r="JV32" s="748">
        <f t="shared" ca="1" si="36"/>
        <v>74.583068128672281</v>
      </c>
      <c r="JW32" s="748">
        <f t="shared" ca="1" si="36"/>
        <v>111.11749830452025</v>
      </c>
      <c r="JX32" s="748">
        <f t="shared" ca="1" si="36"/>
        <v>119.13295060347335</v>
      </c>
      <c r="JY32" s="748">
        <f t="shared" ca="1" si="36"/>
        <v>140.63218867992239</v>
      </c>
      <c r="JZ32" s="748">
        <f t="shared" ca="1" si="36"/>
        <v>142.54108136041637</v>
      </c>
      <c r="KA32" s="748">
        <f t="shared" ca="1" si="36"/>
        <v>125.86044522772056</v>
      </c>
      <c r="KB32" s="748">
        <f t="shared" ca="1" si="36"/>
        <v>95.518058499462228</v>
      </c>
      <c r="KC32" s="748">
        <f t="shared" ref="KC32:LT32" ca="1" si="37">SUM(KC30:KC31)</f>
        <v>53.410109642473287</v>
      </c>
      <c r="KD32" s="748">
        <f t="shared" ca="1" si="37"/>
        <v>47.951528946580495</v>
      </c>
      <c r="KE32" s="748">
        <f t="shared" ca="1" si="37"/>
        <v>44.8279473103266</v>
      </c>
      <c r="KF32" s="748">
        <f t="shared" ca="1" si="37"/>
        <v>-4.6025165456710102</v>
      </c>
      <c r="KG32" s="748">
        <f t="shared" ca="1" si="37"/>
        <v>58.15299898127703</v>
      </c>
      <c r="KH32" s="748">
        <f t="shared" ca="1" si="37"/>
        <v>72.430724407089471</v>
      </c>
      <c r="KI32" s="748">
        <f t="shared" ca="1" si="37"/>
        <v>114.89225859322812</v>
      </c>
      <c r="KJ32" s="748">
        <f t="shared" ca="1" si="37"/>
        <v>122.57307798670928</v>
      </c>
      <c r="KK32" s="748">
        <f t="shared" ca="1" si="37"/>
        <v>142.18836041942671</v>
      </c>
      <c r="KL32" s="748">
        <f t="shared" ca="1" si="37"/>
        <v>143.59618647396292</v>
      </c>
      <c r="KM32" s="748">
        <f t="shared" ca="1" si="37"/>
        <v>126.74017321007862</v>
      </c>
      <c r="KN32" s="748">
        <f t="shared" ca="1" si="37"/>
        <v>95.308115848368971</v>
      </c>
      <c r="KO32" s="748">
        <f t="shared" ca="1" si="37"/>
        <v>55.012033852583777</v>
      </c>
      <c r="KP32" s="748">
        <f t="shared" ca="1" si="37"/>
        <v>45.921885387045826</v>
      </c>
      <c r="KQ32" s="748">
        <f t="shared" ca="1" si="37"/>
        <v>44.474020785572897</v>
      </c>
      <c r="KR32" s="748">
        <f t="shared" ca="1" si="37"/>
        <v>-5.2766484890502721</v>
      </c>
      <c r="KS32" s="748">
        <f t="shared" ca="1" si="37"/>
        <v>53.441973687776795</v>
      </c>
      <c r="KT32" s="748">
        <f t="shared" ca="1" si="37"/>
        <v>70.159126112141692</v>
      </c>
      <c r="KU32" s="748">
        <f t="shared" ca="1" si="37"/>
        <v>118.3692410101024</v>
      </c>
      <c r="KV32" s="748">
        <f t="shared" ca="1" si="37"/>
        <v>126.14353243785587</v>
      </c>
      <c r="KW32" s="748">
        <f t="shared" ca="1" si="37"/>
        <v>143.71188492354977</v>
      </c>
      <c r="KX32" s="748">
        <f t="shared" ca="1" si="37"/>
        <v>144.48826742271802</v>
      </c>
      <c r="KY32" s="748">
        <f t="shared" ca="1" si="37"/>
        <v>127.61673023091535</v>
      </c>
      <c r="KZ32" s="748">
        <f t="shared" ca="1" si="37"/>
        <v>95.055671108732241</v>
      </c>
      <c r="LA32" s="748">
        <f t="shared" ca="1" si="37"/>
        <v>56.503745590288929</v>
      </c>
      <c r="LB32" s="748">
        <f t="shared" ca="1" si="37"/>
        <v>43.752311719871045</v>
      </c>
      <c r="LC32" s="748">
        <f t="shared" ca="1" si="37"/>
        <v>44.141071604134453</v>
      </c>
      <c r="LD32" s="748">
        <f t="shared" ca="1" si="37"/>
        <v>-5.9309803826090022</v>
      </c>
      <c r="LE32" s="748">
        <f t="shared" ca="1" si="37"/>
        <v>48.776747097906991</v>
      </c>
      <c r="LF32" s="748">
        <f t="shared" ca="1" si="37"/>
        <v>67.766289413312435</v>
      </c>
      <c r="LG32" s="748">
        <f t="shared" ca="1" si="37"/>
        <v>121.57910474756902</v>
      </c>
      <c r="LH32" s="748">
        <f t="shared" ca="1" si="37"/>
        <v>129.86657757239297</v>
      </c>
      <c r="LI32" s="748">
        <f t="shared" ca="1" si="37"/>
        <v>145.18470391848388</v>
      </c>
      <c r="LJ32" s="748">
        <f t="shared" ca="1" si="37"/>
        <v>145.20012369668399</v>
      </c>
      <c r="LK32" s="748">
        <f t="shared" ca="1" si="37"/>
        <v>128.477280085058</v>
      </c>
      <c r="LL32" s="748">
        <f t="shared" ca="1" si="37"/>
        <v>94.757295448504081</v>
      </c>
      <c r="LM32" s="748">
        <f t="shared" ca="1" si="37"/>
        <v>57.898507224205936</v>
      </c>
      <c r="LN32" s="748">
        <f t="shared" ca="1" si="37"/>
        <v>41.430187332738335</v>
      </c>
      <c r="LO32" s="748">
        <f t="shared" ca="1" si="37"/>
        <v>43.829242074702272</v>
      </c>
      <c r="LP32" s="748">
        <f t="shared" ca="1" si="37"/>
        <v>-6.563790772878578</v>
      </c>
      <c r="LQ32" s="748">
        <f t="shared" ca="1" si="37"/>
        <v>44.160422508032283</v>
      </c>
      <c r="LR32" s="748">
        <f t="shared" ca="1" si="37"/>
        <v>65.246969965934326</v>
      </c>
      <c r="LS32" s="748">
        <f t="shared" ca="1" si="37"/>
        <v>124.52891828685733</v>
      </c>
      <c r="LT32" s="749">
        <f t="shared" ca="1" si="37"/>
        <v>133.70803925915803</v>
      </c>
    </row>
    <row r="33" spans="2:332">
      <c r="B33" s="3"/>
      <c r="C33" s="271"/>
      <c r="D33" s="22" t="s">
        <v>17</v>
      </c>
      <c r="E33" s="22"/>
      <c r="F33" s="562">
        <f t="shared" ca="1" si="1"/>
        <v>20.182570743738019</v>
      </c>
      <c r="G33" s="742">
        <f ca="1">G50</f>
        <v>29.79018966567525</v>
      </c>
      <c r="H33" s="742">
        <f t="shared" ref="H33:AE33" ca="1" si="38">H50</f>
        <v>30.176981174297829</v>
      </c>
      <c r="I33" s="742">
        <f t="shared" ca="1" si="38"/>
        <v>27.574929207200476</v>
      </c>
      <c r="J33" s="742">
        <f t="shared" ca="1" si="38"/>
        <v>27.574929207200476</v>
      </c>
      <c r="K33" s="742">
        <f t="shared" ca="1" si="38"/>
        <v>17.290737984043268</v>
      </c>
      <c r="L33" s="742">
        <f t="shared" ca="1" si="38"/>
        <v>16.155410725780378</v>
      </c>
      <c r="M33" s="742">
        <f t="shared" ca="1" si="38"/>
        <v>15.748959843912987</v>
      </c>
      <c r="N33" s="742">
        <f t="shared" ca="1" si="38"/>
        <v>15.342509884302462</v>
      </c>
      <c r="O33" s="742">
        <f t="shared" ca="1" si="38"/>
        <v>14.936060846945809</v>
      </c>
      <c r="P33" s="742">
        <f t="shared" ca="1" si="38"/>
        <v>14.529612731839887</v>
      </c>
      <c r="Q33" s="742">
        <f t="shared" ca="1" si="38"/>
        <v>14.306906682765574</v>
      </c>
      <c r="R33" s="742">
        <f t="shared" ca="1" si="38"/>
        <v>14.084195338076436</v>
      </c>
      <c r="S33" s="742">
        <f t="shared" ca="1" si="38"/>
        <v>13.861478697583509</v>
      </c>
      <c r="T33" s="742">
        <f t="shared" ca="1" si="38"/>
        <v>13.638756761097987</v>
      </c>
      <c r="U33" s="742">
        <f t="shared" ca="1" si="38"/>
        <v>13.416029528430879</v>
      </c>
      <c r="V33" s="742">
        <f t="shared" ca="1" si="38"/>
        <v>28.652129237331682</v>
      </c>
      <c r="W33" s="742">
        <f t="shared" ca="1" si="38"/>
        <v>28.652129237331682</v>
      </c>
      <c r="X33" s="742">
        <f t="shared" ca="1" si="38"/>
        <v>28.652129237331682</v>
      </c>
      <c r="Y33" s="742">
        <f t="shared" ca="1" si="38"/>
        <v>28.652129237331682</v>
      </c>
      <c r="Z33" s="742">
        <f t="shared" ca="1" si="38"/>
        <v>28.652129237331682</v>
      </c>
      <c r="AA33" s="742">
        <f t="shared" ca="1" si="38"/>
        <v>29.030731852838347</v>
      </c>
      <c r="AB33" s="742">
        <f t="shared" ca="1" si="38"/>
        <v>29.409343569024458</v>
      </c>
      <c r="AC33" s="742">
        <f t="shared" ca="1" si="38"/>
        <v>29.787964386218295</v>
      </c>
      <c r="AD33" s="742">
        <f t="shared" ca="1" si="38"/>
        <v>30.166594304748145</v>
      </c>
      <c r="AE33" s="743">
        <f t="shared" ca="1" si="38"/>
        <v>30.545233324942167</v>
      </c>
      <c r="AF33" s="184"/>
      <c r="AG33" s="711">
        <f t="shared" ref="AG33:CR33" ca="1" si="39">AG50</f>
        <v>52.613392050981233</v>
      </c>
      <c r="AH33" s="742">
        <f t="shared" ca="1" si="39"/>
        <v>48.438807857947232</v>
      </c>
      <c r="AI33" s="742">
        <f t="shared" ca="1" si="39"/>
        <v>40.37529956888941</v>
      </c>
      <c r="AJ33" s="742">
        <f t="shared" ca="1" si="39"/>
        <v>19.329392649733101</v>
      </c>
      <c r="AK33" s="742">
        <f t="shared" ca="1" si="39"/>
        <v>8.1515271295924823</v>
      </c>
      <c r="AL33" s="742">
        <f t="shared" ca="1" si="39"/>
        <v>41.043868947046526</v>
      </c>
      <c r="AM33" s="742">
        <f t="shared" ca="1" si="39"/>
        <v>15.809929827948693</v>
      </c>
      <c r="AN33" s="742">
        <f t="shared" ca="1" si="39"/>
        <v>41.848048677980856</v>
      </c>
      <c r="AO33" s="742">
        <f t="shared" ca="1" si="39"/>
        <v>5.6096104824141921</v>
      </c>
      <c r="AP33" s="742">
        <f t="shared" ca="1" si="39"/>
        <v>11.140898912426092</v>
      </c>
      <c r="AQ33" s="742">
        <f t="shared" ca="1" si="39"/>
        <v>29.555288533409605</v>
      </c>
      <c r="AR33" s="742">
        <f t="shared" ca="1" si="39"/>
        <v>43.324053434214946</v>
      </c>
      <c r="AS33" s="742">
        <f t="shared" ca="1" si="39"/>
        <v>52.613392050981233</v>
      </c>
      <c r="AT33" s="742">
        <f t="shared" ca="1" si="39"/>
        <v>48.438807857947232</v>
      </c>
      <c r="AU33" s="742">
        <f t="shared" ca="1" si="39"/>
        <v>40.489558070025296</v>
      </c>
      <c r="AV33" s="742">
        <f t="shared" ca="1" si="39"/>
        <v>19.501572050000597</v>
      </c>
      <c r="AW33" s="742">
        <f t="shared" ca="1" si="39"/>
        <v>9.1180816694354636</v>
      </c>
      <c r="AX33" s="742">
        <f t="shared" ca="1" si="39"/>
        <v>43.253777229646275</v>
      </c>
      <c r="AY33" s="742">
        <f t="shared" ca="1" si="39"/>
        <v>16.130158763767099</v>
      </c>
      <c r="AZ33" s="742">
        <f t="shared" ca="1" si="39"/>
        <v>41.960468051778712</v>
      </c>
      <c r="BA33" s="742">
        <f t="shared" ca="1" si="39"/>
        <v>5.6095709998117798</v>
      </c>
      <c r="BB33" s="742">
        <f t="shared" ca="1" si="39"/>
        <v>11.840897561198917</v>
      </c>
      <c r="BC33" s="742">
        <f t="shared" ca="1" si="39"/>
        <v>29.593042440240811</v>
      </c>
      <c r="BD33" s="742">
        <f t="shared" ca="1" si="39"/>
        <v>43.36213888312227</v>
      </c>
      <c r="BE33" s="742">
        <f t="shared" ca="1" si="39"/>
        <v>52.613392050981233</v>
      </c>
      <c r="BF33" s="742">
        <f t="shared" ca="1" si="39"/>
        <v>48.438807857947232</v>
      </c>
      <c r="BG33" s="742">
        <f t="shared" ca="1" si="39"/>
        <v>39.720909971474804</v>
      </c>
      <c r="BH33" s="742">
        <f t="shared" ca="1" si="39"/>
        <v>18.343274266382913</v>
      </c>
      <c r="BI33" s="742">
        <f t="shared" ca="1" si="39"/>
        <v>2.6158056741281275</v>
      </c>
      <c r="BJ33" s="742">
        <f t="shared" ca="1" si="39"/>
        <v>28.387121510338879</v>
      </c>
      <c r="BK33" s="742">
        <f t="shared" ca="1" si="39"/>
        <v>13.975891377352355</v>
      </c>
      <c r="BL33" s="742">
        <f t="shared" ca="1" si="39"/>
        <v>41.20419226441129</v>
      </c>
      <c r="BM33" s="742">
        <f t="shared" ca="1" si="39"/>
        <v>5.6098366100461918</v>
      </c>
      <c r="BN33" s="742">
        <f t="shared" ca="1" si="39"/>
        <v>7.1318157421817485</v>
      </c>
      <c r="BO33" s="742">
        <f t="shared" ca="1" si="39"/>
        <v>29.339061612467258</v>
      </c>
      <c r="BP33" s="742">
        <f t="shared" ca="1" si="39"/>
        <v>43.105927681382063</v>
      </c>
      <c r="BQ33" s="742">
        <f t="shared" ca="1" si="39"/>
        <v>52.613392050981233</v>
      </c>
      <c r="BR33" s="742">
        <f t="shared" ca="1" si="39"/>
        <v>48.438807857947232</v>
      </c>
      <c r="BS33" s="742">
        <f t="shared" ca="1" si="39"/>
        <v>39.720909971474804</v>
      </c>
      <c r="BT33" s="742">
        <f t="shared" ca="1" si="39"/>
        <v>18.343274266382913</v>
      </c>
      <c r="BU33" s="742">
        <f t="shared" ca="1" si="39"/>
        <v>2.6158056741281275</v>
      </c>
      <c r="BV33" s="742">
        <f t="shared" ca="1" si="39"/>
        <v>28.387121510338879</v>
      </c>
      <c r="BW33" s="742">
        <f t="shared" ca="1" si="39"/>
        <v>13.975891377352355</v>
      </c>
      <c r="BX33" s="742">
        <f t="shared" ca="1" si="39"/>
        <v>41.20419226441129</v>
      </c>
      <c r="BY33" s="742">
        <f t="shared" ca="1" si="39"/>
        <v>5.6098366100461918</v>
      </c>
      <c r="BZ33" s="742">
        <f t="shared" ca="1" si="39"/>
        <v>7.1318157421817485</v>
      </c>
      <c r="CA33" s="742">
        <f t="shared" ca="1" si="39"/>
        <v>29.339061612467258</v>
      </c>
      <c r="CB33" s="742">
        <f t="shared" ca="1" si="39"/>
        <v>43.105927681382063</v>
      </c>
      <c r="CC33" s="742">
        <f t="shared" ca="1" si="39"/>
        <v>44.265529629340094</v>
      </c>
      <c r="CD33" s="742">
        <f t="shared" ca="1" si="39"/>
        <v>36.331393966704709</v>
      </c>
      <c r="CE33" s="742">
        <f t="shared" ca="1" si="39"/>
        <v>26.342289916584861</v>
      </c>
      <c r="CF33" s="742">
        <f t="shared" ca="1" si="39"/>
        <v>7.085225058145185</v>
      </c>
      <c r="CG33" s="742">
        <f t="shared" ca="1" si="39"/>
        <v>-0.61486565576880248</v>
      </c>
      <c r="CH33" s="742">
        <f t="shared" ca="1" si="39"/>
        <v>6.2762784342684537</v>
      </c>
      <c r="CI33" s="742">
        <f t="shared" ca="1" si="39"/>
        <v>12.32535635557648</v>
      </c>
      <c r="CJ33" s="742">
        <f t="shared" ca="1" si="39"/>
        <v>43.529090264077851</v>
      </c>
      <c r="CK33" s="742">
        <f t="shared" ca="1" si="39"/>
        <v>0.28189854685822746</v>
      </c>
      <c r="CL33" s="742">
        <f t="shared" ca="1" si="39"/>
        <v>3.8028548577774921</v>
      </c>
      <c r="CM33" s="742">
        <f t="shared" ca="1" si="39"/>
        <v>14.262843259589204</v>
      </c>
      <c r="CN33" s="742">
        <f t="shared" ca="1" si="39"/>
        <v>13.061684965123316</v>
      </c>
      <c r="CO33" s="742">
        <f t="shared" ca="1" si="39"/>
        <v>43.830348411631704</v>
      </c>
      <c r="CP33" s="742">
        <f t="shared" ca="1" si="39"/>
        <v>34.922585595016045</v>
      </c>
      <c r="CQ33" s="742">
        <f t="shared" ca="1" si="39"/>
        <v>25.243009543517847</v>
      </c>
      <c r="CR33" s="742">
        <f t="shared" ca="1" si="39"/>
        <v>5.6432395946681906</v>
      </c>
      <c r="CS33" s="742">
        <f t="shared" ref="CS33:FD34" ca="1" si="40">CS50</f>
        <v>0.73564693512933721</v>
      </c>
      <c r="CT33" s="742">
        <f t="shared" ca="1" si="40"/>
        <v>5.824293236770254</v>
      </c>
      <c r="CU33" s="742">
        <f t="shared" ca="1" si="40"/>
        <v>9.7363415222668692</v>
      </c>
      <c r="CV33" s="742">
        <f t="shared" ca="1" si="40"/>
        <v>43.064800121489327</v>
      </c>
      <c r="CW33" s="742">
        <f t="shared" ca="1" si="40"/>
        <v>0.81548478518898915</v>
      </c>
      <c r="CX33" s="742">
        <f t="shared" ca="1" si="40"/>
        <v>4.0952165722394653</v>
      </c>
      <c r="CY33" s="742">
        <f t="shared" ca="1" si="40"/>
        <v>11.101399166026964</v>
      </c>
      <c r="CZ33" s="742">
        <f t="shared" ca="1" si="40"/>
        <v>8.4816455615229387</v>
      </c>
      <c r="DA33" s="742">
        <f t="shared" ca="1" si="40"/>
        <v>43.426796985443815</v>
      </c>
      <c r="DB33" s="742">
        <f t="shared" ca="1" si="40"/>
        <v>33.948426428429272</v>
      </c>
      <c r="DC33" s="742">
        <f t="shared" ca="1" si="40"/>
        <v>24.6065386335477</v>
      </c>
      <c r="DD33" s="742">
        <f t="shared" ca="1" si="40"/>
        <v>5.4480316307396448</v>
      </c>
      <c r="DE33" s="742">
        <f t="shared" ca="1" si="40"/>
        <v>1.3824493436828342</v>
      </c>
      <c r="DF33" s="742">
        <f t="shared" ca="1" si="40"/>
        <v>5.9453889163496374</v>
      </c>
      <c r="DG33" s="742">
        <f t="shared" ca="1" si="40"/>
        <v>11.04069513446027</v>
      </c>
      <c r="DH33" s="742">
        <f t="shared" ca="1" si="40"/>
        <v>42.890544247362271</v>
      </c>
      <c r="DI33" s="742">
        <f t="shared" ca="1" si="40"/>
        <v>1.0306663133405225</v>
      </c>
      <c r="DJ33" s="742">
        <f t="shared" ca="1" si="40"/>
        <v>4.499620532431952</v>
      </c>
      <c r="DK33" s="742">
        <f t="shared" ca="1" si="40"/>
        <v>9.7230489586117095</v>
      </c>
      <c r="DL33" s="742">
        <f t="shared" ca="1" si="40"/>
        <v>4.5261405183482148</v>
      </c>
      <c r="DM33" s="742">
        <f t="shared" ca="1" si="40"/>
        <v>43.022720028524041</v>
      </c>
      <c r="DN33" s="742">
        <f t="shared" ca="1" si="40"/>
        <v>32.975016325771065</v>
      </c>
      <c r="DO33" s="742">
        <f t="shared" ca="1" si="40"/>
        <v>23.95953686152631</v>
      </c>
      <c r="DP33" s="742">
        <f t="shared" ca="1" si="40"/>
        <v>5.2546410920932605</v>
      </c>
      <c r="DQ33" s="742">
        <f t="shared" ca="1" si="40"/>
        <v>1.9871260908032973</v>
      </c>
      <c r="DR33" s="742">
        <f t="shared" ca="1" si="40"/>
        <v>6.0725103338280153</v>
      </c>
      <c r="DS33" s="742">
        <f t="shared" ca="1" si="40"/>
        <v>12.386211263942826</v>
      </c>
      <c r="DT33" s="742">
        <f t="shared" ca="1" si="40"/>
        <v>42.720274567618652</v>
      </c>
      <c r="DU33" s="742">
        <f t="shared" ca="1" si="40"/>
        <v>1.2458769705257515</v>
      </c>
      <c r="DV33" s="742">
        <f t="shared" ca="1" si="40"/>
        <v>4.9028109597149427</v>
      </c>
      <c r="DW33" s="742">
        <f t="shared" ca="1" si="40"/>
        <v>8.3312387675348738</v>
      </c>
      <c r="DX33" s="742">
        <f t="shared" ca="1" si="40"/>
        <v>0.59582153393184212</v>
      </c>
      <c r="DY33" s="742">
        <f t="shared" ca="1" si="40"/>
        <v>42.618116513633652</v>
      </c>
      <c r="DZ33" s="742">
        <f t="shared" ca="1" si="40"/>
        <v>32.002354423403844</v>
      </c>
      <c r="EA33" s="742">
        <f t="shared" ca="1" si="40"/>
        <v>23.301740686358848</v>
      </c>
      <c r="EB33" s="742">
        <f t="shared" ca="1" si="40"/>
        <v>5.0630427154415489</v>
      </c>
      <c r="EC33" s="742">
        <f t="shared" ca="1" si="40"/>
        <v>2.5536627964485392</v>
      </c>
      <c r="ED33" s="742">
        <f t="shared" ca="1" si="40"/>
        <v>6.2061187271751548</v>
      </c>
      <c r="EE33" s="742">
        <f t="shared" ca="1" si="40"/>
        <v>13.774869645857848</v>
      </c>
      <c r="EF33" s="742">
        <f t="shared" ca="1" si="40"/>
        <v>42.553855849591329</v>
      </c>
      <c r="EG33" s="742">
        <f t="shared" ca="1" si="40"/>
        <v>1.4611167626598591</v>
      </c>
      <c r="EH33" s="742">
        <f t="shared" ca="1" si="40"/>
        <v>5.3047933082481853</v>
      </c>
      <c r="EI33" s="742">
        <f t="shared" ca="1" si="40"/>
        <v>6.9257704645264839</v>
      </c>
      <c r="EJ33" s="742">
        <f t="shared" ca="1" si="40"/>
        <v>-3.3095511807424227</v>
      </c>
      <c r="EK33" s="742">
        <f t="shared" ca="1" si="40"/>
        <v>42.212985410854188</v>
      </c>
      <c r="EL33" s="742">
        <f t="shared" ca="1" si="40"/>
        <v>31.030439859015612</v>
      </c>
      <c r="EM33" s="742">
        <f t="shared" ca="1" si="40"/>
        <v>22.632877699280066</v>
      </c>
      <c r="EN33" s="742">
        <f t="shared" ca="1" si="40"/>
        <v>4.8732117035703517</v>
      </c>
      <c r="EO33" s="742">
        <f t="shared" ca="1" si="40"/>
        <v>3.0855576657525807</v>
      </c>
      <c r="EP33" s="742">
        <f t="shared" ca="1" si="40"/>
        <v>6.346723640618241</v>
      </c>
      <c r="EQ33" s="742">
        <f t="shared" ca="1" si="40"/>
        <v>15.208779039187576</v>
      </c>
      <c r="ER33" s="742">
        <f t="shared" ca="1" si="40"/>
        <v>42.391158909282687</v>
      </c>
      <c r="ES33" s="742">
        <f t="shared" ca="1" si="40"/>
        <v>1.6763856956594823</v>
      </c>
      <c r="ET33" s="742">
        <f t="shared" ca="1" si="40"/>
        <v>5.7055729995556046</v>
      </c>
      <c r="EU33" s="742">
        <f t="shared" ca="1" si="40"/>
        <v>5.5064420135983418</v>
      </c>
      <c r="EV33" s="742">
        <f t="shared" ca="1" si="40"/>
        <v>-7.1902143803733001</v>
      </c>
      <c r="EW33" s="742">
        <f t="shared" ca="1" si="40"/>
        <v>38.591724271605592</v>
      </c>
      <c r="EX33" s="742">
        <f t="shared" ca="1" si="40"/>
        <v>27.091431251705508</v>
      </c>
      <c r="EY33" s="742">
        <f t="shared" ca="1" si="40"/>
        <v>20.262698865441187</v>
      </c>
      <c r="EZ33" s="742">
        <f t="shared" ca="1" si="40"/>
        <v>5.6590831187280779</v>
      </c>
      <c r="FA33" s="742">
        <f t="shared" ca="1" si="40"/>
        <v>4.1673935930556256</v>
      </c>
      <c r="FB33" s="742">
        <f t="shared" ca="1" si="40"/>
        <v>7.8160282744067366</v>
      </c>
      <c r="FC33" s="742">
        <f t="shared" ca="1" si="40"/>
        <v>14.564457630488999</v>
      </c>
      <c r="FD33" s="742">
        <f t="shared" ca="1" si="40"/>
        <v>41.086232336959888</v>
      </c>
      <c r="FE33" s="742">
        <f t="shared" ref="FE33:HP34" ca="1" si="41">FE50</f>
        <v>2.5438542917717712</v>
      </c>
      <c r="FF33" s="742">
        <f t="shared" ca="1" si="41"/>
        <v>6.0154206019342205</v>
      </c>
      <c r="FG33" s="742">
        <f t="shared" ca="1" si="41"/>
        <v>7.5065035722731226</v>
      </c>
      <c r="FH33" s="742">
        <f t="shared" ca="1" si="41"/>
        <v>-3.8893788501456679</v>
      </c>
      <c r="FI33" s="742">
        <f t="shared" ca="1" si="41"/>
        <v>34.940664266149533</v>
      </c>
      <c r="FJ33" s="742">
        <f t="shared" ca="1" si="41"/>
        <v>23.194384811300711</v>
      </c>
      <c r="FK33" s="742">
        <f t="shared" ca="1" si="41"/>
        <v>17.957885589152639</v>
      </c>
      <c r="FL33" s="742">
        <f t="shared" ca="1" si="41"/>
        <v>6.4640184102626757</v>
      </c>
      <c r="FM33" s="742">
        <f t="shared" ca="1" si="41"/>
        <v>5.2679761625721149</v>
      </c>
      <c r="FN33" s="742">
        <f t="shared" ca="1" si="41"/>
        <v>9.2882980282914218</v>
      </c>
      <c r="FO33" s="742">
        <f t="shared" ca="1" si="41"/>
        <v>13.970743947031899</v>
      </c>
      <c r="FP33" s="742">
        <f t="shared" ca="1" si="41"/>
        <v>39.680386927240029</v>
      </c>
      <c r="FQ33" s="742">
        <f t="shared" ca="1" si="41"/>
        <v>3.4036865609364657</v>
      </c>
      <c r="FR33" s="742">
        <f t="shared" ca="1" si="41"/>
        <v>6.3274819440225878</v>
      </c>
      <c r="FS33" s="742">
        <f t="shared" ca="1" si="41"/>
        <v>9.4816831049014603</v>
      </c>
      <c r="FT33" s="742">
        <f t="shared" ca="1" si="41"/>
        <v>-0.57283467762997931</v>
      </c>
      <c r="FU33" s="742">
        <f t="shared" ca="1" si="41"/>
        <v>31.259436058642994</v>
      </c>
      <c r="FV33" s="742">
        <f t="shared" ca="1" si="41"/>
        <v>19.338633557484687</v>
      </c>
      <c r="FW33" s="742">
        <f t="shared" ca="1" si="41"/>
        <v>15.715770640583916</v>
      </c>
      <c r="FX33" s="742">
        <f t="shared" ca="1" si="41"/>
        <v>7.2887197800972547</v>
      </c>
      <c r="FY33" s="742">
        <f t="shared" ca="1" si="41"/>
        <v>6.3877969111522788</v>
      </c>
      <c r="FZ33" s="742">
        <f t="shared" ca="1" si="41"/>
        <v>10.763541886948246</v>
      </c>
      <c r="GA33" s="742">
        <f t="shared" ca="1" si="41"/>
        <v>13.421900880398017</v>
      </c>
      <c r="GB33" s="742">
        <f t="shared" ca="1" si="41"/>
        <v>38.161444666877912</v>
      </c>
      <c r="GC33" s="742">
        <f t="shared" ca="1" si="41"/>
        <v>4.255982895169053</v>
      </c>
      <c r="GD33" s="742">
        <f t="shared" ca="1" si="41"/>
        <v>6.6417808353296319</v>
      </c>
      <c r="GE33" s="742">
        <f t="shared" ca="1" si="41"/>
        <v>11.432442063231802</v>
      </c>
      <c r="GF33" s="742">
        <f t="shared" ca="1" si="41"/>
        <v>2.7595305405371429</v>
      </c>
      <c r="GG33" s="742">
        <f t="shared" ca="1" si="41"/>
        <v>27.547664184380601</v>
      </c>
      <c r="GH33" s="742">
        <f t="shared" ca="1" si="41"/>
        <v>15.523524570802177</v>
      </c>
      <c r="GI33" s="742">
        <f t="shared" ca="1" si="41"/>
        <v>13.533829957046946</v>
      </c>
      <c r="GJ33" s="742">
        <f t="shared" ca="1" si="41"/>
        <v>8.1339243455412369</v>
      </c>
      <c r="GK33" s="742">
        <f t="shared" ca="1" si="41"/>
        <v>7.5273647112842177</v>
      </c>
      <c r="GL33" s="742">
        <f t="shared" ca="1" si="41"/>
        <v>12.241768871389526</v>
      </c>
      <c r="GM33" s="742">
        <f t="shared" ca="1" si="41"/>
        <v>12.913026923937178</v>
      </c>
      <c r="GN33" s="742">
        <f t="shared" ca="1" si="41"/>
        <v>36.515186042556991</v>
      </c>
      <c r="GO33" s="742">
        <f t="shared" ca="1" si="41"/>
        <v>5.1008419344065583</v>
      </c>
      <c r="GP33" s="742">
        <f t="shared" ca="1" si="41"/>
        <v>6.9583414280318765</v>
      </c>
      <c r="GQ33" s="742">
        <f t="shared" ca="1" si="41"/>
        <v>13.359230558593538</v>
      </c>
      <c r="GR33" s="742">
        <f t="shared" ca="1" si="41"/>
        <v>6.1078302826878783</v>
      </c>
      <c r="GS33" s="742">
        <f t="shared" ca="1" si="41"/>
        <v>23.804966922133971</v>
      </c>
      <c r="GT33" s="742">
        <f t="shared" ca="1" si="41"/>
        <v>11.748418624074649</v>
      </c>
      <c r="GU33" s="742">
        <f t="shared" ca="1" si="41"/>
        <v>11.409673164330599</v>
      </c>
      <c r="GV33" s="742">
        <f t="shared" ca="1" si="41"/>
        <v>9.0004063367151037</v>
      </c>
      <c r="GW33" s="742">
        <f t="shared" ca="1" si="41"/>
        <v>8.6872065421389788</v>
      </c>
      <c r="GX33" s="742">
        <f t="shared" ca="1" si="41"/>
        <v>13.722988039147609</v>
      </c>
      <c r="GY33" s="742">
        <f t="shared" ca="1" si="41"/>
        <v>12.439909387265667</v>
      </c>
      <c r="GZ33" s="742">
        <f t="shared" ca="1" si="41"/>
        <v>34.724903536371514</v>
      </c>
      <c r="HA33" s="742">
        <f t="shared" ca="1" si="41"/>
        <v>5.938360604563953</v>
      </c>
      <c r="HB33" s="742">
        <f t="shared" ca="1" si="41"/>
        <v>7.2771882231602616</v>
      </c>
      <c r="HC33" s="742">
        <f t="shared" ca="1" si="41"/>
        <v>15.262487708140029</v>
      </c>
      <c r="HD33" s="742">
        <f t="shared" ca="1" si="41"/>
        <v>9.4721791150042005</v>
      </c>
      <c r="HE33" s="742">
        <f t="shared" ca="1" si="41"/>
        <v>58.858689069335341</v>
      </c>
      <c r="HF33" s="742">
        <f t="shared" ca="1" si="41"/>
        <v>55.948281600122129</v>
      </c>
      <c r="HG33" s="742">
        <f t="shared" ca="1" si="41"/>
        <v>45.307864280259167</v>
      </c>
      <c r="HH33" s="742">
        <f t="shared" ca="1" si="41"/>
        <v>1.1303419184761918</v>
      </c>
      <c r="HI33" s="742">
        <f t="shared" ca="1" si="41"/>
        <v>5.8599378327565432</v>
      </c>
      <c r="HJ33" s="742">
        <f t="shared" ca="1" si="41"/>
        <v>11.502574442600935</v>
      </c>
      <c r="HK33" s="742">
        <f t="shared" ca="1" si="41"/>
        <v>20.295405710588987</v>
      </c>
      <c r="HL33" s="742">
        <f t="shared" ca="1" si="41"/>
        <v>36.9436459238037</v>
      </c>
      <c r="HM33" s="742">
        <f t="shared" ca="1" si="41"/>
        <v>11.681421489785391</v>
      </c>
      <c r="HN33" s="742">
        <f t="shared" ca="1" si="41"/>
        <v>11.86726274398827</v>
      </c>
      <c r="HO33" s="742">
        <f t="shared" ca="1" si="41"/>
        <v>39.24959220821335</v>
      </c>
      <c r="HP33" s="742">
        <f t="shared" ca="1" si="41"/>
        <v>50.817489218697737</v>
      </c>
      <c r="HQ33" s="742">
        <f t="shared" ref="HQ33:KB34" ca="1" si="42">HQ50</f>
        <v>58.858689069335341</v>
      </c>
      <c r="HR33" s="742">
        <f t="shared" ca="1" si="42"/>
        <v>55.948281600122129</v>
      </c>
      <c r="HS33" s="742">
        <f t="shared" ca="1" si="42"/>
        <v>45.307864280259167</v>
      </c>
      <c r="HT33" s="742">
        <f t="shared" ca="1" si="42"/>
        <v>1.1303419184761918</v>
      </c>
      <c r="HU33" s="742">
        <f t="shared" ca="1" si="42"/>
        <v>5.8599378327565432</v>
      </c>
      <c r="HV33" s="742">
        <f t="shared" ca="1" si="42"/>
        <v>11.502574442600935</v>
      </c>
      <c r="HW33" s="742">
        <f t="shared" ca="1" si="42"/>
        <v>20.295405710588987</v>
      </c>
      <c r="HX33" s="742">
        <f t="shared" ca="1" si="42"/>
        <v>36.9436459238037</v>
      </c>
      <c r="HY33" s="742">
        <f t="shared" ca="1" si="42"/>
        <v>11.681421489785391</v>
      </c>
      <c r="HZ33" s="742">
        <f t="shared" ca="1" si="42"/>
        <v>11.86726274398827</v>
      </c>
      <c r="IA33" s="742">
        <f t="shared" ca="1" si="42"/>
        <v>39.24959220821335</v>
      </c>
      <c r="IB33" s="742">
        <f t="shared" ca="1" si="42"/>
        <v>50.817489218697737</v>
      </c>
      <c r="IC33" s="742">
        <f t="shared" ca="1" si="42"/>
        <v>58.858689069335341</v>
      </c>
      <c r="ID33" s="742">
        <f t="shared" ca="1" si="42"/>
        <v>55.948281600122129</v>
      </c>
      <c r="IE33" s="742">
        <f t="shared" ca="1" si="42"/>
        <v>45.307864280259167</v>
      </c>
      <c r="IF33" s="742">
        <f t="shared" ca="1" si="42"/>
        <v>1.1303419184761918</v>
      </c>
      <c r="IG33" s="742">
        <f t="shared" ca="1" si="42"/>
        <v>5.8599378327565432</v>
      </c>
      <c r="IH33" s="742">
        <f t="shared" ca="1" si="42"/>
        <v>11.502574442600935</v>
      </c>
      <c r="II33" s="742">
        <f t="shared" ca="1" si="42"/>
        <v>20.295405710588987</v>
      </c>
      <c r="IJ33" s="742">
        <f t="shared" ca="1" si="42"/>
        <v>36.9436459238037</v>
      </c>
      <c r="IK33" s="742">
        <f t="shared" ca="1" si="42"/>
        <v>11.681421489785391</v>
      </c>
      <c r="IL33" s="742">
        <f t="shared" ca="1" si="42"/>
        <v>11.86726274398827</v>
      </c>
      <c r="IM33" s="742">
        <f t="shared" ca="1" si="42"/>
        <v>39.24959220821335</v>
      </c>
      <c r="IN33" s="742">
        <f t="shared" ca="1" si="42"/>
        <v>50.817489218697737</v>
      </c>
      <c r="IO33" s="742">
        <f t="shared" ca="1" si="42"/>
        <v>58.858689069335341</v>
      </c>
      <c r="IP33" s="742">
        <f t="shared" ca="1" si="42"/>
        <v>55.948281600122129</v>
      </c>
      <c r="IQ33" s="742">
        <f t="shared" ca="1" si="42"/>
        <v>45.307864280259167</v>
      </c>
      <c r="IR33" s="742">
        <f t="shared" ca="1" si="42"/>
        <v>1.1303419184761918</v>
      </c>
      <c r="IS33" s="742">
        <f t="shared" ca="1" si="42"/>
        <v>5.8599378327565432</v>
      </c>
      <c r="IT33" s="742">
        <f t="shared" ca="1" si="42"/>
        <v>11.502574442600935</v>
      </c>
      <c r="IU33" s="742">
        <f t="shared" ca="1" si="42"/>
        <v>20.295405710588987</v>
      </c>
      <c r="IV33" s="742">
        <f t="shared" ca="1" si="42"/>
        <v>36.9436459238037</v>
      </c>
      <c r="IW33" s="742">
        <f t="shared" ca="1" si="42"/>
        <v>11.681421489785391</v>
      </c>
      <c r="IX33" s="742">
        <f t="shared" ca="1" si="42"/>
        <v>11.86726274398827</v>
      </c>
      <c r="IY33" s="742">
        <f t="shared" ca="1" si="42"/>
        <v>39.24959220821335</v>
      </c>
      <c r="IZ33" s="742">
        <f t="shared" ca="1" si="42"/>
        <v>50.817489218697737</v>
      </c>
      <c r="JA33" s="742">
        <f t="shared" ca="1" si="42"/>
        <v>58.858689069335341</v>
      </c>
      <c r="JB33" s="742">
        <f t="shared" ca="1" si="42"/>
        <v>55.948281600122129</v>
      </c>
      <c r="JC33" s="742">
        <f t="shared" ca="1" si="42"/>
        <v>45.307864280259167</v>
      </c>
      <c r="JD33" s="742">
        <f t="shared" ca="1" si="42"/>
        <v>1.1303419184761918</v>
      </c>
      <c r="JE33" s="742">
        <f t="shared" ca="1" si="42"/>
        <v>5.8599378327565432</v>
      </c>
      <c r="JF33" s="742">
        <f t="shared" ca="1" si="42"/>
        <v>11.502574442600935</v>
      </c>
      <c r="JG33" s="742">
        <f t="shared" ca="1" si="42"/>
        <v>20.295405710588987</v>
      </c>
      <c r="JH33" s="742">
        <f t="shared" ca="1" si="42"/>
        <v>36.9436459238037</v>
      </c>
      <c r="JI33" s="742">
        <f t="shared" ca="1" si="42"/>
        <v>11.681421489785391</v>
      </c>
      <c r="JJ33" s="742">
        <f t="shared" ca="1" si="42"/>
        <v>11.86726274398827</v>
      </c>
      <c r="JK33" s="742">
        <f t="shared" ca="1" si="42"/>
        <v>39.24959220821335</v>
      </c>
      <c r="JL33" s="742">
        <f t="shared" ca="1" si="42"/>
        <v>50.817489218697737</v>
      </c>
      <c r="JM33" s="742">
        <f t="shared" ca="1" si="42"/>
        <v>58.860588914534297</v>
      </c>
      <c r="JN33" s="742">
        <f t="shared" ca="1" si="42"/>
        <v>54.479128809669739</v>
      </c>
      <c r="JO33" s="742">
        <f t="shared" ca="1" si="42"/>
        <v>45.063510620894164</v>
      </c>
      <c r="JP33" s="742">
        <f t="shared" ca="1" si="42"/>
        <v>1.3738496685952664</v>
      </c>
      <c r="JQ33" s="742">
        <f t="shared" ca="1" si="42"/>
        <v>6.9746370166456941</v>
      </c>
      <c r="JR33" s="742">
        <f t="shared" ca="1" si="42"/>
        <v>12.273115492824246</v>
      </c>
      <c r="JS33" s="742">
        <f t="shared" ca="1" si="42"/>
        <v>21.297600577572165</v>
      </c>
      <c r="JT33" s="742">
        <f t="shared" ca="1" si="42"/>
        <v>37.783324132047191</v>
      </c>
      <c r="JU33" s="742">
        <f t="shared" ca="1" si="42"/>
        <v>16.837372799235236</v>
      </c>
      <c r="JV33" s="742">
        <f t="shared" ca="1" si="42"/>
        <v>12.025045799356384</v>
      </c>
      <c r="JW33" s="742">
        <f t="shared" ca="1" si="42"/>
        <v>34.78953348349139</v>
      </c>
      <c r="JX33" s="742">
        <f t="shared" ca="1" si="42"/>
        <v>51.728271379039818</v>
      </c>
      <c r="JY33" s="742">
        <f t="shared" ca="1" si="42"/>
        <v>58.862425416436544</v>
      </c>
      <c r="JZ33" s="742">
        <f t="shared" ca="1" si="42"/>
        <v>52.981180408256726</v>
      </c>
      <c r="KA33" s="742">
        <f t="shared" ca="1" si="42"/>
        <v>44.817761673411802</v>
      </c>
      <c r="KB33" s="742">
        <f t="shared" ca="1" si="42"/>
        <v>1.6290864355687298</v>
      </c>
      <c r="KC33" s="742">
        <f t="shared" ref="KC33:LT34" ca="1" si="43">KC50</f>
        <v>7.9875125979764396</v>
      </c>
      <c r="KD33" s="742">
        <f t="shared" ca="1" si="43"/>
        <v>13.093431580402388</v>
      </c>
      <c r="KE33" s="742">
        <f t="shared" ca="1" si="43"/>
        <v>22.280862945274396</v>
      </c>
      <c r="KF33" s="742">
        <f t="shared" ca="1" si="43"/>
        <v>38.62898501697736</v>
      </c>
      <c r="KG33" s="742">
        <f t="shared" ca="1" si="43"/>
        <v>21.965797375226593</v>
      </c>
      <c r="KH33" s="742">
        <f t="shared" ca="1" si="43"/>
        <v>12.188368167255616</v>
      </c>
      <c r="KI33" s="742">
        <f t="shared" ca="1" si="43"/>
        <v>30.422311295831477</v>
      </c>
      <c r="KJ33" s="742">
        <f t="shared" ca="1" si="43"/>
        <v>52.626558463313494</v>
      </c>
      <c r="KK33" s="742">
        <f t="shared" ca="1" si="43"/>
        <v>58.864201691019119</v>
      </c>
      <c r="KL33" s="742">
        <f t="shared" ca="1" si="43"/>
        <v>51.453581419732728</v>
      </c>
      <c r="KM33" s="742">
        <f t="shared" ca="1" si="43"/>
        <v>44.570605452704839</v>
      </c>
      <c r="KN33" s="742">
        <f t="shared" ca="1" si="43"/>
        <v>1.8969205578062478</v>
      </c>
      <c r="KO33" s="742">
        <f t="shared" ca="1" si="43"/>
        <v>8.9119069948066638</v>
      </c>
      <c r="KP33" s="742">
        <f t="shared" ca="1" si="43"/>
        <v>13.968506697710197</v>
      </c>
      <c r="KQ33" s="742">
        <f t="shared" ca="1" si="43"/>
        <v>23.245724275550511</v>
      </c>
      <c r="KR33" s="742">
        <f t="shared" ca="1" si="43"/>
        <v>39.480692746722589</v>
      </c>
      <c r="KS33" s="742">
        <f t="shared" ca="1" si="43"/>
        <v>27.066915071591495</v>
      </c>
      <c r="KT33" s="742">
        <f t="shared" ca="1" si="43"/>
        <v>12.357526763792803</v>
      </c>
      <c r="KU33" s="742">
        <f t="shared" ca="1" si="43"/>
        <v>26.145056900104887</v>
      </c>
      <c r="KV33" s="742">
        <f t="shared" ca="1" si="43"/>
        <v>53.512605850805322</v>
      </c>
      <c r="KW33" s="742">
        <f t="shared" ca="1" si="43"/>
        <v>58.865920653180225</v>
      </c>
      <c r="KX33" s="742">
        <f t="shared" ca="1" si="43"/>
        <v>49.895442682593199</v>
      </c>
      <c r="KY33" s="742">
        <f t="shared" ca="1" si="43"/>
        <v>44.322029836007708</v>
      </c>
      <c r="KZ33" s="742">
        <f t="shared" ca="1" si="43"/>
        <v>2.1783082571543897</v>
      </c>
      <c r="LA33" s="742">
        <f t="shared" ca="1" si="43"/>
        <v>9.7589290902557497</v>
      </c>
      <c r="LB33" s="742">
        <f t="shared" ca="1" si="43"/>
        <v>14.904013211441503</v>
      </c>
      <c r="LC33" s="742">
        <f t="shared" ca="1" si="43"/>
        <v>24.192696322819195</v>
      </c>
      <c r="LD33" s="742">
        <f t="shared" ca="1" si="43"/>
        <v>40.338512410364189</v>
      </c>
      <c r="LE33" s="742">
        <f t="shared" ca="1" si="43"/>
        <v>32.140943407105318</v>
      </c>
      <c r="LF33" s="742">
        <f t="shared" ca="1" si="43"/>
        <v>12.532840111363274</v>
      </c>
      <c r="LG33" s="742">
        <f t="shared" ca="1" si="43"/>
        <v>21.955018542393223</v>
      </c>
      <c r="LH33" s="742">
        <f t="shared" ca="1" si="43"/>
        <v>54.386662008501084</v>
      </c>
      <c r="LI33" s="742">
        <f t="shared" ca="1" si="43"/>
        <v>58.867585032704078</v>
      </c>
      <c r="LJ33" s="742">
        <f t="shared" ca="1" si="43"/>
        <v>48.305839124144349</v>
      </c>
      <c r="LK33" s="742">
        <f t="shared" ca="1" si="43"/>
        <v>44.072022560914348</v>
      </c>
      <c r="LL33" s="742">
        <f t="shared" ca="1" si="43"/>
        <v>2.474305045729456</v>
      </c>
      <c r="LM33" s="742">
        <f t="shared" ca="1" si="43"/>
        <v>10.537902828779522</v>
      </c>
      <c r="LN33" s="742">
        <f t="shared" ca="1" si="43"/>
        <v>15.906434958299624</v>
      </c>
      <c r="LO33" s="742">
        <f t="shared" ca="1" si="43"/>
        <v>25.122272039150722</v>
      </c>
      <c r="LP33" s="742">
        <f t="shared" ca="1" si="43"/>
        <v>41.202510034517964</v>
      </c>
      <c r="LQ33" s="742">
        <f t="shared" ca="1" si="43"/>
        <v>37.188097596405044</v>
      </c>
      <c r="LR33" s="742">
        <f t="shared" ca="1" si="43"/>
        <v>12.714650340402152</v>
      </c>
      <c r="LS33" s="742">
        <f t="shared" ca="1" si="43"/>
        <v>17.84955555635905</v>
      </c>
      <c r="LT33" s="743">
        <f t="shared" ca="1" si="43"/>
        <v>55.248968723386952</v>
      </c>
    </row>
    <row r="34" spans="2:332">
      <c r="B34" s="3"/>
      <c r="C34" s="271"/>
      <c r="D34" s="22" t="s">
        <v>348</v>
      </c>
      <c r="E34" s="22"/>
      <c r="F34" s="562">
        <f t="shared" ca="1" si="1"/>
        <v>-8.3132606232611135</v>
      </c>
      <c r="G34" s="742">
        <f ca="1">G51</f>
        <v>-12.252823203640263</v>
      </c>
      <c r="H34" s="742">
        <f t="shared" ref="H34:AE34" ca="1" si="44">H51</f>
        <v>-12.035345136004425</v>
      </c>
      <c r="I34" s="742">
        <f t="shared" ca="1" si="44"/>
        <v>-11.80004882081969</v>
      </c>
      <c r="J34" s="742">
        <f t="shared" ca="1" si="44"/>
        <v>-11.555143694299304</v>
      </c>
      <c r="K34" s="742">
        <f t="shared" ca="1" si="44"/>
        <v>-13.134890256016842</v>
      </c>
      <c r="L34" s="742">
        <f t="shared" ca="1" si="44"/>
        <v>-13.165190151087245</v>
      </c>
      <c r="M34" s="742">
        <f t="shared" ca="1" si="44"/>
        <v>-12.762823584884091</v>
      </c>
      <c r="N34" s="742">
        <f t="shared" ca="1" si="44"/>
        <v>-12.74675925095036</v>
      </c>
      <c r="O34" s="742">
        <f t="shared" ca="1" si="44"/>
        <v>-9.3385402252324266</v>
      </c>
      <c r="P34" s="742">
        <f t="shared" ca="1" si="44"/>
        <v>-9.5931766595684369</v>
      </c>
      <c r="Q34" s="742">
        <f t="shared" ca="1" si="44"/>
        <v>-8.9670344676930043</v>
      </c>
      <c r="R34" s="742">
        <f t="shared" ca="1" si="44"/>
        <v>-8.4095296160678039</v>
      </c>
      <c r="S34" s="742">
        <f t="shared" ca="1" si="44"/>
        <v>-7.869583044175668</v>
      </c>
      <c r="T34" s="742">
        <f t="shared" ca="1" si="44"/>
        <v>-7.3541671902881909</v>
      </c>
      <c r="U34" s="742">
        <f t="shared" ca="1" si="44"/>
        <v>-6.5786348556930081</v>
      </c>
      <c r="V34" s="742">
        <f t="shared" ca="1" si="44"/>
        <v>-3.9102026819890883</v>
      </c>
      <c r="W34" s="742">
        <f t="shared" ca="1" si="44"/>
        <v>-3.8724138040412606</v>
      </c>
      <c r="X34" s="742">
        <f t="shared" ca="1" si="44"/>
        <v>-3.8363167513621756</v>
      </c>
      <c r="Y34" s="742">
        <f t="shared" ca="1" si="44"/>
        <v>-3.8001927042686847</v>
      </c>
      <c r="Z34" s="742">
        <f t="shared" ca="1" si="44"/>
        <v>-3.7658272854103734</v>
      </c>
      <c r="AA34" s="742">
        <f t="shared" ca="1" si="44"/>
        <v>-3.4975792392674934</v>
      </c>
      <c r="AB34" s="742">
        <f t="shared" ca="1" si="44"/>
        <v>-3.237250181277004</v>
      </c>
      <c r="AC34" s="742">
        <f t="shared" ca="1" si="44"/>
        <v>-2.982819985255051</v>
      </c>
      <c r="AD34" s="742">
        <f t="shared" ca="1" si="44"/>
        <v>-2.0806620698530685</v>
      </c>
      <c r="AE34" s="743">
        <f t="shared" ca="1" si="44"/>
        <v>-2.038750606221337</v>
      </c>
      <c r="AF34" s="184"/>
      <c r="AG34" s="711">
        <f t="shared" ref="AG34:CR34" ca="1" si="45">AG51</f>
        <v>-1.21713050195482</v>
      </c>
      <c r="AH34" s="742">
        <f t="shared" ca="1" si="45"/>
        <v>-3.6331230401624426</v>
      </c>
      <c r="AI34" s="742">
        <f t="shared" ca="1" si="45"/>
        <v>-7.7721696621559655</v>
      </c>
      <c r="AJ34" s="742">
        <f t="shared" ca="1" si="45"/>
        <v>-15.960493575224334</v>
      </c>
      <c r="AK34" s="742">
        <f t="shared" ca="1" si="45"/>
        <v>-18.235424997217223</v>
      </c>
      <c r="AL34" s="742">
        <f t="shared" ca="1" si="45"/>
        <v>-17.430986926296313</v>
      </c>
      <c r="AM34" s="742">
        <f t="shared" ca="1" si="45"/>
        <v>-19.648000981988844</v>
      </c>
      <c r="AN34" s="742">
        <f t="shared" ca="1" si="45"/>
        <v>-10.126863041947651</v>
      </c>
      <c r="AO34" s="742">
        <f t="shared" ca="1" si="45"/>
        <v>-22.672858495724597</v>
      </c>
      <c r="AP34" s="742">
        <f t="shared" ca="1" si="45"/>
        <v>-15.617270200741826</v>
      </c>
      <c r="AQ34" s="742">
        <f t="shared" ca="1" si="45"/>
        <v>-8.6641013278838823</v>
      </c>
      <c r="AR34" s="742">
        <f t="shared" ca="1" si="45"/>
        <v>-6.3931620957034117</v>
      </c>
      <c r="AS34" s="742">
        <f t="shared" ca="1" si="45"/>
        <v>-1.1955273836182125</v>
      </c>
      <c r="AT34" s="742">
        <f t="shared" ca="1" si="45"/>
        <v>-3.5686379361887703</v>
      </c>
      <c r="AU34" s="742">
        <f t="shared" ca="1" si="45"/>
        <v>-7.6342197047158393</v>
      </c>
      <c r="AV34" s="742">
        <f t="shared" ca="1" si="45"/>
        <v>-15.677207246550076</v>
      </c>
      <c r="AW34" s="742">
        <f t="shared" ca="1" si="45"/>
        <v>-17.911760407840397</v>
      </c>
      <c r="AX34" s="742">
        <f t="shared" ca="1" si="45"/>
        <v>-17.121600486068381</v>
      </c>
      <c r="AY34" s="742">
        <f t="shared" ca="1" si="45"/>
        <v>-19.299264269195955</v>
      </c>
      <c r="AZ34" s="742">
        <f t="shared" ca="1" si="45"/>
        <v>-9.9471191111839037</v>
      </c>
      <c r="BA34" s="742">
        <f t="shared" ca="1" si="45"/>
        <v>-22.270432918249028</v>
      </c>
      <c r="BB34" s="742">
        <f t="shared" ca="1" si="45"/>
        <v>-15.340075819613807</v>
      </c>
      <c r="BC34" s="742">
        <f t="shared" ca="1" si="45"/>
        <v>-8.5103202781394067</v>
      </c>
      <c r="BD34" s="742">
        <f t="shared" ca="1" si="45"/>
        <v>-6.2796884484020126</v>
      </c>
      <c r="BE34" s="742">
        <f t="shared" ca="1" si="45"/>
        <v>-1.1721542950288142</v>
      </c>
      <c r="BF34" s="742">
        <f t="shared" ca="1" si="45"/>
        <v>-3.4988694877458828</v>
      </c>
      <c r="BG34" s="742">
        <f t="shared" ca="1" si="45"/>
        <v>-7.4849673363349289</v>
      </c>
      <c r="BH34" s="742">
        <f t="shared" ca="1" si="45"/>
        <v>-15.370710917959924</v>
      </c>
      <c r="BI34" s="742">
        <f t="shared" ca="1" si="45"/>
        <v>-17.561577577617392</v>
      </c>
      <c r="BJ34" s="742">
        <f t="shared" ca="1" si="45"/>
        <v>-16.786865631445462</v>
      </c>
      <c r="BK34" s="742">
        <f t="shared" ca="1" si="45"/>
        <v>-18.92195512541964</v>
      </c>
      <c r="BL34" s="742">
        <f t="shared" ca="1" si="45"/>
        <v>-9.7526485374598941</v>
      </c>
      <c r="BM34" s="742">
        <f t="shared" ca="1" si="45"/>
        <v>-21.835036114583076</v>
      </c>
      <c r="BN34" s="742">
        <f t="shared" ca="1" si="45"/>
        <v>-15.04017055938062</v>
      </c>
      <c r="BO34" s="742">
        <f t="shared" ca="1" si="45"/>
        <v>-8.3439397564460407</v>
      </c>
      <c r="BP34" s="742">
        <f t="shared" ca="1" si="45"/>
        <v>-6.1569177645770132</v>
      </c>
      <c r="BQ34" s="742">
        <f t="shared" ca="1" si="45"/>
        <v>-1.1478267180598993</v>
      </c>
      <c r="BR34" s="742">
        <f t="shared" ca="1" si="45"/>
        <v>-3.4262519005149854</v>
      </c>
      <c r="BS34" s="742">
        <f t="shared" ca="1" si="45"/>
        <v>-7.3296199390197767</v>
      </c>
      <c r="BT34" s="742">
        <f t="shared" ca="1" si="45"/>
        <v>-15.051698178332146</v>
      </c>
      <c r="BU34" s="742">
        <f t="shared" ca="1" si="45"/>
        <v>-17.197094307772311</v>
      </c>
      <c r="BV34" s="742">
        <f t="shared" ca="1" si="45"/>
        <v>-16.438461187211622</v>
      </c>
      <c r="BW34" s="742">
        <f t="shared" ca="1" si="45"/>
        <v>-18.529237782943252</v>
      </c>
      <c r="BX34" s="742">
        <f t="shared" ca="1" si="45"/>
        <v>-9.550236355930501</v>
      </c>
      <c r="BY34" s="742">
        <f t="shared" ca="1" si="45"/>
        <v>-21.38185898257121</v>
      </c>
      <c r="BZ34" s="742">
        <f t="shared" ca="1" si="45"/>
        <v>-14.728018048008433</v>
      </c>
      <c r="CA34" s="742">
        <f t="shared" ca="1" si="45"/>
        <v>-8.1707647422778411</v>
      </c>
      <c r="CB34" s="742">
        <f t="shared" ca="1" si="45"/>
        <v>-6.0291334861383596</v>
      </c>
      <c r="CC34" s="742">
        <f t="shared" ca="1" si="45"/>
        <v>6.4843281552940653</v>
      </c>
      <c r="CD34" s="742">
        <f t="shared" ca="1" si="45"/>
        <v>-4.4453294078280354</v>
      </c>
      <c r="CE34" s="742">
        <f t="shared" ca="1" si="45"/>
        <v>-9.7957345678484593</v>
      </c>
      <c r="CF34" s="742">
        <f t="shared" ca="1" si="45"/>
        <v>-16.610293019527663</v>
      </c>
      <c r="CG34" s="742">
        <f t="shared" ca="1" si="45"/>
        <v>-23.362527013755109</v>
      </c>
      <c r="CH34" s="742">
        <f t="shared" ca="1" si="45"/>
        <v>-18.757183659543333</v>
      </c>
      <c r="CI34" s="742">
        <f t="shared" ca="1" si="45"/>
        <v>-18.982564826584699</v>
      </c>
      <c r="CJ34" s="742">
        <f t="shared" ca="1" si="45"/>
        <v>-8.7836446777252455</v>
      </c>
      <c r="CK34" s="742">
        <f t="shared" ca="1" si="45"/>
        <v>-22.985050120931714</v>
      </c>
      <c r="CL34" s="742">
        <f t="shared" ca="1" si="45"/>
        <v>-18.774523256614433</v>
      </c>
      <c r="CM34" s="742">
        <f t="shared" ca="1" si="45"/>
        <v>-15.466774918570717</v>
      </c>
      <c r="CN34" s="742">
        <f t="shared" ca="1" si="45"/>
        <v>-6.4935710977491441</v>
      </c>
      <c r="CO34" s="742">
        <f t="shared" ca="1" si="45"/>
        <v>4.7719999680709622</v>
      </c>
      <c r="CP34" s="742">
        <f t="shared" ca="1" si="45"/>
        <v>-4.8724025384959395</v>
      </c>
      <c r="CQ34" s="742">
        <f t="shared" ca="1" si="45"/>
        <v>-10.073443282252974</v>
      </c>
      <c r="CR34" s="742">
        <f t="shared" ca="1" si="45"/>
        <v>-17.029553350037109</v>
      </c>
      <c r="CS34" s="742">
        <f t="shared" ca="1" si="40"/>
        <v>-22.291173078549757</v>
      </c>
      <c r="CT34" s="742">
        <f t="shared" ca="1" si="40"/>
        <v>-18.403633571018709</v>
      </c>
      <c r="CU34" s="742">
        <f t="shared" ca="1" si="40"/>
        <v>-18.536257676064405</v>
      </c>
      <c r="CV34" s="742">
        <f t="shared" ca="1" si="40"/>
        <v>-8.7247935920004291</v>
      </c>
      <c r="CW34" s="742">
        <f t="shared" ca="1" si="40"/>
        <v>-22.52825559705828</v>
      </c>
      <c r="CX34" s="742">
        <f t="shared" ca="1" si="40"/>
        <v>-18.555602178860596</v>
      </c>
      <c r="CY34" s="742">
        <f t="shared" ca="1" si="40"/>
        <v>-15.334547008745098</v>
      </c>
      <c r="CZ34" s="742">
        <f t="shared" ca="1" si="40"/>
        <v>-6.6308686916953725</v>
      </c>
      <c r="DA34" s="742">
        <f t="shared" ca="1" si="40"/>
        <v>3.0744880148990137</v>
      </c>
      <c r="DB34" s="742">
        <f t="shared" ca="1" si="40"/>
        <v>-5.2240924675900473</v>
      </c>
      <c r="DC34" s="742">
        <f t="shared" ca="1" si="40"/>
        <v>-9.7157858241071899</v>
      </c>
      <c r="DD34" s="742">
        <f t="shared" ca="1" si="40"/>
        <v>-16.636330372875296</v>
      </c>
      <c r="DE34" s="742">
        <f t="shared" ca="1" si="40"/>
        <v>-20.960685853822277</v>
      </c>
      <c r="DF34" s="742">
        <f t="shared" ca="1" si="40"/>
        <v>-17.939226736106011</v>
      </c>
      <c r="DG34" s="742">
        <f t="shared" ca="1" si="40"/>
        <v>-18.109272667923996</v>
      </c>
      <c r="DH34" s="742">
        <f t="shared" ca="1" si="40"/>
        <v>-8.3339745304033848</v>
      </c>
      <c r="DI34" s="742">
        <f t="shared" ca="1" si="40"/>
        <v>-21.358521412774103</v>
      </c>
      <c r="DJ34" s="742">
        <f t="shared" ca="1" si="40"/>
        <v>-17.517527206280519</v>
      </c>
      <c r="DK34" s="742">
        <f t="shared" ca="1" si="40"/>
        <v>-14.22407974382577</v>
      </c>
      <c r="DL34" s="742">
        <f t="shared" ca="1" si="40"/>
        <v>-6.319706902404433</v>
      </c>
      <c r="DM34" s="742">
        <f t="shared" ca="1" si="40"/>
        <v>1.4587861846248824</v>
      </c>
      <c r="DN34" s="742">
        <f t="shared" ca="1" si="40"/>
        <v>-5.5938923716136602</v>
      </c>
      <c r="DO34" s="742">
        <f t="shared" ca="1" si="40"/>
        <v>-10.100416640723934</v>
      </c>
      <c r="DP34" s="742">
        <f t="shared" ca="1" si="40"/>
        <v>-16.817531976408514</v>
      </c>
      <c r="DQ34" s="742">
        <f t="shared" ca="1" si="40"/>
        <v>-19.931064855096029</v>
      </c>
      <c r="DR34" s="742">
        <f t="shared" ca="1" si="40"/>
        <v>-17.502791987328777</v>
      </c>
      <c r="DS34" s="742">
        <f t="shared" ca="1" si="40"/>
        <v>-17.59168731039393</v>
      </c>
      <c r="DT34" s="742">
        <f t="shared" ca="1" si="40"/>
        <v>-8.2874689496916361</v>
      </c>
      <c r="DU34" s="742">
        <f t="shared" ca="1" si="40"/>
        <v>-20.684500096170048</v>
      </c>
      <c r="DV34" s="742">
        <f t="shared" ca="1" si="40"/>
        <v>-17.238207995078991</v>
      </c>
      <c r="DW34" s="742">
        <f t="shared" ca="1" si="40"/>
        <v>-14.321597935818223</v>
      </c>
      <c r="DX34" s="742">
        <f t="shared" ca="1" si="40"/>
        <v>-6.4217508347188614</v>
      </c>
      <c r="DY34" s="742">
        <f t="shared" ca="1" si="40"/>
        <v>-5.0002764247342957E-2</v>
      </c>
      <c r="DZ34" s="742">
        <f t="shared" ca="1" si="40"/>
        <v>-5.8197317872780676</v>
      </c>
      <c r="EA34" s="742">
        <f t="shared" ca="1" si="40"/>
        <v>-8.0472139713865261</v>
      </c>
      <c r="EB34" s="742">
        <f t="shared" ca="1" si="40"/>
        <v>-12.308171444057976</v>
      </c>
      <c r="EC34" s="742">
        <f t="shared" ca="1" si="40"/>
        <v>-10.484502114151526</v>
      </c>
      <c r="ED34" s="742">
        <f t="shared" ca="1" si="40"/>
        <v>-15.577149530355113</v>
      </c>
      <c r="EE34" s="742">
        <f t="shared" ca="1" si="40"/>
        <v>-19.038327059359343</v>
      </c>
      <c r="EF34" s="742">
        <f t="shared" ca="1" si="40"/>
        <v>-5.6660980153049589</v>
      </c>
      <c r="EG34" s="742">
        <f t="shared" ca="1" si="40"/>
        <v>-6.2806663249788333</v>
      </c>
      <c r="EH34" s="742">
        <f t="shared" ca="1" si="40"/>
        <v>-10.003268883181915</v>
      </c>
      <c r="EI34" s="742">
        <f t="shared" ca="1" si="40"/>
        <v>-12.671310469005558</v>
      </c>
      <c r="EJ34" s="742">
        <f t="shared" ca="1" si="40"/>
        <v>-6.1385501913853577</v>
      </c>
      <c r="EK34" s="742">
        <f t="shared" ca="1" si="40"/>
        <v>-1.5592156370130021</v>
      </c>
      <c r="EL34" s="742">
        <f t="shared" ca="1" si="40"/>
        <v>-6.1584503440771341</v>
      </c>
      <c r="EM34" s="742">
        <f t="shared" ca="1" si="40"/>
        <v>-8.2196278199160595</v>
      </c>
      <c r="EN34" s="742">
        <f t="shared" ca="1" si="40"/>
        <v>-12.190970720911194</v>
      </c>
      <c r="EO34" s="742">
        <f t="shared" ca="1" si="40"/>
        <v>-11.388866709588481</v>
      </c>
      <c r="EP34" s="742">
        <f t="shared" ca="1" si="40"/>
        <v>-15.67294987534269</v>
      </c>
      <c r="EQ34" s="742">
        <f t="shared" ca="1" si="40"/>
        <v>-18.948668830946847</v>
      </c>
      <c r="ER34" s="742">
        <f t="shared" ca="1" si="40"/>
        <v>-5.5901816613118749</v>
      </c>
      <c r="ES34" s="742">
        <f t="shared" ca="1" si="40"/>
        <v>-6.1408944823769946</v>
      </c>
      <c r="ET34" s="742">
        <f t="shared" ca="1" si="40"/>
        <v>-9.9350880357963458</v>
      </c>
      <c r="EU34" s="742">
        <f t="shared" ca="1" si="40"/>
        <v>-13.314326793314766</v>
      </c>
      <c r="EV34" s="742">
        <f t="shared" ca="1" si="40"/>
        <v>-6.272747640724214</v>
      </c>
      <c r="EW34" s="742">
        <f t="shared" ca="1" si="40"/>
        <v>0.26443519925341818</v>
      </c>
      <c r="EX34" s="742">
        <f t="shared" ca="1" si="40"/>
        <v>-4.9869497652748862</v>
      </c>
      <c r="EY34" s="742">
        <f t="shared" ca="1" si="40"/>
        <v>-8.937245506682336</v>
      </c>
      <c r="EZ34" s="742">
        <f t="shared" ca="1" si="40"/>
        <v>-11.346886000641263</v>
      </c>
      <c r="FA34" s="742">
        <f t="shared" ca="1" si="40"/>
        <v>-10.904696412388926</v>
      </c>
      <c r="FB34" s="742">
        <f t="shared" ca="1" si="40"/>
        <v>-14.492406080530028</v>
      </c>
      <c r="FC34" s="742">
        <f t="shared" ca="1" si="40"/>
        <v>-17.781114600104175</v>
      </c>
      <c r="FD34" s="742">
        <f t="shared" ca="1" si="40"/>
        <v>-5.6873736760754472</v>
      </c>
      <c r="FE34" s="742">
        <f t="shared" ca="1" si="41"/>
        <v>-6.1131926332933189</v>
      </c>
      <c r="FF34" s="742">
        <f t="shared" ca="1" si="41"/>
        <v>-9.9544101474454916</v>
      </c>
      <c r="FG34" s="742">
        <f t="shared" ca="1" si="41"/>
        <v>-12.155369614568981</v>
      </c>
      <c r="FH34" s="742">
        <f t="shared" ca="1" si="41"/>
        <v>-5.2392302373054038</v>
      </c>
      <c r="FI34" s="742">
        <f t="shared" ca="1" si="41"/>
        <v>2.0236236100969851</v>
      </c>
      <c r="FJ34" s="742">
        <f t="shared" ca="1" si="41"/>
        <v>-3.9031870954267203</v>
      </c>
      <c r="FK34" s="742">
        <f t="shared" ca="1" si="41"/>
        <v>-9.6328024981450646</v>
      </c>
      <c r="FL34" s="742">
        <f t="shared" ca="1" si="41"/>
        <v>-10.578163669205981</v>
      </c>
      <c r="FM34" s="742">
        <f t="shared" ca="1" si="41"/>
        <v>-10.471441331977516</v>
      </c>
      <c r="FN34" s="742">
        <f t="shared" ca="1" si="41"/>
        <v>-13.444811179782924</v>
      </c>
      <c r="FO34" s="742">
        <f t="shared" ca="1" si="41"/>
        <v>-16.819601440243922</v>
      </c>
      <c r="FP34" s="742">
        <f t="shared" ca="1" si="41"/>
        <v>-5.8255513641150589</v>
      </c>
      <c r="FQ34" s="742">
        <f t="shared" ca="1" si="41"/>
        <v>-6.085549436860612</v>
      </c>
      <c r="FR34" s="742">
        <f t="shared" ca="1" si="41"/>
        <v>-10.006530584173316</v>
      </c>
      <c r="FS34" s="742">
        <f t="shared" ca="1" si="41"/>
        <v>-11.131968966808014</v>
      </c>
      <c r="FT34" s="742">
        <f t="shared" ca="1" si="41"/>
        <v>-4.2791495778129045</v>
      </c>
      <c r="FU34" s="742">
        <f t="shared" ca="1" si="41"/>
        <v>3.7263438040214458</v>
      </c>
      <c r="FV34" s="742">
        <f t="shared" ca="1" si="41"/>
        <v>-2.8683047661893881</v>
      </c>
      <c r="FW34" s="742">
        <f t="shared" ca="1" si="41"/>
        <v>-10.266398215516732</v>
      </c>
      <c r="FX34" s="742">
        <f t="shared" ca="1" si="41"/>
        <v>-9.8272554545191291</v>
      </c>
      <c r="FY34" s="742">
        <f t="shared" ca="1" si="41"/>
        <v>-10.032789415814504</v>
      </c>
      <c r="FZ34" s="742">
        <f t="shared" ca="1" si="41"/>
        <v>-12.433951714795747</v>
      </c>
      <c r="GA34" s="742">
        <f t="shared" ca="1" si="41"/>
        <v>-15.929930555129413</v>
      </c>
      <c r="GB34" s="742">
        <f t="shared" ca="1" si="41"/>
        <v>-5.9756714325393059</v>
      </c>
      <c r="GC34" s="742">
        <f t="shared" ca="1" si="41"/>
        <v>-6.0569535374500116</v>
      </c>
      <c r="GD34" s="742">
        <f t="shared" ca="1" si="41"/>
        <v>-10.049936640825615</v>
      </c>
      <c r="GE34" s="742">
        <f t="shared" ca="1" si="41"/>
        <v>-10.163776406105619</v>
      </c>
      <c r="GF34" s="742">
        <f t="shared" ca="1" si="41"/>
        <v>-3.3550313386521102</v>
      </c>
      <c r="GG34" s="742">
        <f t="shared" ca="1" si="41"/>
        <v>5.3773562664244965</v>
      </c>
      <c r="GH34" s="742">
        <f t="shared" ca="1" si="41"/>
        <v>-1.8842343588027064</v>
      </c>
      <c r="GI34" s="742">
        <f t="shared" ca="1" si="41"/>
        <v>-10.851521668723427</v>
      </c>
      <c r="GJ34" s="742">
        <f t="shared" ca="1" si="41"/>
        <v>-9.1015847013257396</v>
      </c>
      <c r="GK34" s="742">
        <f t="shared" ca="1" si="41"/>
        <v>-9.5982748502324586</v>
      </c>
      <c r="GL34" s="742">
        <f t="shared" ca="1" si="41"/>
        <v>-11.472589640071648</v>
      </c>
      <c r="GM34" s="742">
        <f t="shared" ca="1" si="41"/>
        <v>-15.122497929181272</v>
      </c>
      <c r="GN34" s="742">
        <f t="shared" ca="1" si="41"/>
        <v>-6.1451746392891522</v>
      </c>
      <c r="GO34" s="742">
        <f t="shared" ca="1" si="41"/>
        <v>-6.0277047686139742</v>
      </c>
      <c r="GP34" s="742">
        <f t="shared" ca="1" si="41"/>
        <v>-10.092571617964593</v>
      </c>
      <c r="GQ34" s="742">
        <f t="shared" ca="1" si="41"/>
        <v>-9.2587999991083425</v>
      </c>
      <c r="GR34" s="742">
        <f t="shared" ca="1" si="41"/>
        <v>-2.4696421705265545</v>
      </c>
      <c r="GS34" s="742">
        <f t="shared" ca="1" si="41"/>
        <v>5.5914496120241974</v>
      </c>
      <c r="GT34" s="742">
        <f t="shared" ca="1" si="41"/>
        <v>0.9785419702670406</v>
      </c>
      <c r="GU34" s="742">
        <f t="shared" ca="1" si="41"/>
        <v>-10.850230873262204</v>
      </c>
      <c r="GV34" s="742">
        <f t="shared" ca="1" si="41"/>
        <v>-8.394699889627427</v>
      </c>
      <c r="GW34" s="742">
        <f t="shared" ca="1" si="41"/>
        <v>-9.1591767410961289</v>
      </c>
      <c r="GX34" s="742">
        <f t="shared" ca="1" si="41"/>
        <v>-10.54820698822228</v>
      </c>
      <c r="GY34" s="742">
        <f t="shared" ca="1" si="41"/>
        <v>-14.372873058048409</v>
      </c>
      <c r="GZ34" s="742">
        <f t="shared" ca="1" si="41"/>
        <v>-6.3310142315391502</v>
      </c>
      <c r="HA34" s="742">
        <f t="shared" ca="1" si="41"/>
        <v>-5.9975948783613289</v>
      </c>
      <c r="HB34" s="742">
        <f t="shared" ca="1" si="41"/>
        <v>-10.127500216625158</v>
      </c>
      <c r="HC34" s="742">
        <f t="shared" ca="1" si="41"/>
        <v>-7.8924659175438698</v>
      </c>
      <c r="HD34" s="742">
        <f t="shared" ca="1" si="41"/>
        <v>0.23213315785017791</v>
      </c>
      <c r="HE34" s="742">
        <f t="shared" ca="1" si="41"/>
        <v>0</v>
      </c>
      <c r="HF34" s="742">
        <f t="shared" ca="1" si="41"/>
        <v>2.0078764081013216</v>
      </c>
      <c r="HG34" s="742">
        <f t="shared" ca="1" si="41"/>
        <v>2.3916363339012889</v>
      </c>
      <c r="HH34" s="742">
        <f t="shared" ca="1" si="41"/>
        <v>3.2099044771543142</v>
      </c>
      <c r="HI34" s="742">
        <f t="shared" ca="1" si="41"/>
        <v>-12.98924641444156</v>
      </c>
      <c r="HJ34" s="742">
        <f t="shared" ca="1" si="41"/>
        <v>-11.144447100066639</v>
      </c>
      <c r="HK34" s="742">
        <f t="shared" ca="1" si="41"/>
        <v>-13.45445243323136</v>
      </c>
      <c r="HL34" s="742">
        <f t="shared" ca="1" si="41"/>
        <v>-6.163626642573977</v>
      </c>
      <c r="HM34" s="742">
        <f t="shared" ca="1" si="41"/>
        <v>-5.6695544925204349</v>
      </c>
      <c r="HN34" s="742">
        <f t="shared" ca="1" si="41"/>
        <v>-5.5977594131667008</v>
      </c>
      <c r="HO34" s="742">
        <f t="shared" ca="1" si="41"/>
        <v>-1.6746580835781466</v>
      </c>
      <c r="HP34" s="742">
        <f t="shared" ca="1" si="41"/>
        <v>2.9091942477711346</v>
      </c>
      <c r="HQ34" s="742">
        <f t="shared" ca="1" si="42"/>
        <v>0</v>
      </c>
      <c r="HR34" s="742">
        <f t="shared" ca="1" si="42"/>
        <v>1.9686182724720145</v>
      </c>
      <c r="HS34" s="742">
        <f t="shared" ca="1" si="42"/>
        <v>2.3222650307967347</v>
      </c>
      <c r="HT34" s="742">
        <f t="shared" ca="1" si="42"/>
        <v>3.0526718345787094</v>
      </c>
      <c r="HU34" s="742">
        <f t="shared" ca="1" si="42"/>
        <v>-12.7570264673693</v>
      </c>
      <c r="HV34" s="742">
        <f t="shared" ca="1" si="42"/>
        <v>-10.964472107553942</v>
      </c>
      <c r="HW34" s="742">
        <f t="shared" ca="1" si="42"/>
        <v>-13.191739908889444</v>
      </c>
      <c r="HX34" s="742">
        <f t="shared" ca="1" si="42"/>
        <v>-6.0612685234789891</v>
      </c>
      <c r="HY34" s="742">
        <f t="shared" ca="1" si="42"/>
        <v>-5.6649708325102841</v>
      </c>
      <c r="HZ34" s="742">
        <f t="shared" ca="1" si="42"/>
        <v>-5.5856886653415847</v>
      </c>
      <c r="IA34" s="742">
        <f t="shared" ca="1" si="42"/>
        <v>-1.6846567515931294</v>
      </c>
      <c r="IB34" s="742">
        <f t="shared" ca="1" si="42"/>
        <v>2.8334713479091969</v>
      </c>
      <c r="IC34" s="742">
        <f t="shared" ca="1" si="42"/>
        <v>0</v>
      </c>
      <c r="ID34" s="742">
        <f t="shared" ca="1" si="42"/>
        <v>1.9311177414467144</v>
      </c>
      <c r="IE34" s="742">
        <f t="shared" ca="1" si="42"/>
        <v>2.2559995125127799</v>
      </c>
      <c r="IF34" s="742">
        <f t="shared" ca="1" si="42"/>
        <v>2.9024785689898387</v>
      </c>
      <c r="IG34" s="742">
        <f t="shared" ca="1" si="42"/>
        <v>-12.535203113043329</v>
      </c>
      <c r="IH34" s="742">
        <f t="shared" ca="1" si="42"/>
        <v>-10.792554677387896</v>
      </c>
      <c r="II34" s="742">
        <f t="shared" ca="1" si="42"/>
        <v>-12.940789143859629</v>
      </c>
      <c r="IJ34" s="742">
        <f t="shared" ca="1" si="42"/>
        <v>-5.9634930239734167</v>
      </c>
      <c r="IK34" s="742">
        <f t="shared" ca="1" si="42"/>
        <v>-5.6605923850454536</v>
      </c>
      <c r="IL34" s="742">
        <f t="shared" ca="1" si="42"/>
        <v>-5.5741583303916888</v>
      </c>
      <c r="IM34" s="742">
        <f t="shared" ca="1" si="42"/>
        <v>-1.6942077746892854</v>
      </c>
      <c r="IN34" s="742">
        <f t="shared" ca="1" si="42"/>
        <v>2.7611385967461888</v>
      </c>
      <c r="IO34" s="742">
        <f t="shared" ca="1" si="42"/>
        <v>0</v>
      </c>
      <c r="IP34" s="742">
        <f t="shared" ca="1" si="42"/>
        <v>1.8935891664455271</v>
      </c>
      <c r="IQ34" s="742">
        <f t="shared" ca="1" si="42"/>
        <v>2.1896844389679764</v>
      </c>
      <c r="IR34" s="742">
        <f t="shared" ca="1" si="42"/>
        <v>2.7521729845563163</v>
      </c>
      <c r="IS34" s="742">
        <f t="shared" ca="1" si="42"/>
        <v>-12.313213872831748</v>
      </c>
      <c r="IT34" s="742">
        <f t="shared" ca="1" si="42"/>
        <v>-10.620508682421983</v>
      </c>
      <c r="IU34" s="742">
        <f t="shared" ca="1" si="42"/>
        <v>-12.689650710628563</v>
      </c>
      <c r="IV34" s="742">
        <f t="shared" ca="1" si="42"/>
        <v>-5.8656444051365852</v>
      </c>
      <c r="IW34" s="742">
        <f t="shared" ca="1" si="42"/>
        <v>-5.6562106632516542</v>
      </c>
      <c r="IX34" s="742">
        <f t="shared" ca="1" si="42"/>
        <v>-5.5626193727256217</v>
      </c>
      <c r="IY34" s="742">
        <f t="shared" ca="1" si="42"/>
        <v>-1.7037659403152692</v>
      </c>
      <c r="IZ34" s="742">
        <f t="shared" ca="1" si="42"/>
        <v>2.6887517530710476</v>
      </c>
      <c r="JA34" s="742">
        <f t="shared" ca="1" si="42"/>
        <v>0</v>
      </c>
      <c r="JB34" s="742">
        <f t="shared" ca="1" si="42"/>
        <v>1.857887596360271</v>
      </c>
      <c r="JC34" s="742">
        <f t="shared" ca="1" si="42"/>
        <v>2.1265977844442228</v>
      </c>
      <c r="JD34" s="742">
        <f t="shared" ca="1" si="42"/>
        <v>2.609184732092988</v>
      </c>
      <c r="JE34" s="742">
        <f t="shared" ca="1" si="42"/>
        <v>-12.102031742486121</v>
      </c>
      <c r="JF34" s="742">
        <f t="shared" ca="1" si="42"/>
        <v>-10.456838408584812</v>
      </c>
      <c r="JG34" s="742">
        <f t="shared" ca="1" si="42"/>
        <v>-12.450738458436289</v>
      </c>
      <c r="JH34" s="742">
        <f t="shared" ca="1" si="42"/>
        <v>-5.7725593539978686</v>
      </c>
      <c r="JI34" s="742">
        <f t="shared" ca="1" si="42"/>
        <v>-5.652042256971626</v>
      </c>
      <c r="JJ34" s="742">
        <f t="shared" ca="1" si="42"/>
        <v>-5.5516421665350633</v>
      </c>
      <c r="JK34" s="742">
        <f t="shared" ca="1" si="42"/>
        <v>-1.7128587854332025</v>
      </c>
      <c r="JL34" s="742">
        <f t="shared" ca="1" si="42"/>
        <v>2.6198889206124019</v>
      </c>
      <c r="JM34" s="742">
        <f t="shared" ca="1" si="42"/>
        <v>0</v>
      </c>
      <c r="JN34" s="742">
        <f t="shared" ca="1" si="42"/>
        <v>2.2713132696117486</v>
      </c>
      <c r="JO34" s="742">
        <f t="shared" ca="1" si="42"/>
        <v>1.8716547508854724</v>
      </c>
      <c r="JP34" s="742">
        <f t="shared" ca="1" si="42"/>
        <v>2.3244346406712757</v>
      </c>
      <c r="JQ34" s="742">
        <f t="shared" ca="1" si="42"/>
        <v>-11.043915168249201</v>
      </c>
      <c r="JR34" s="742">
        <f t="shared" ca="1" si="42"/>
        <v>-10.08974791297671</v>
      </c>
      <c r="JS34" s="742">
        <f t="shared" ca="1" si="42"/>
        <v>-12.115423997515975</v>
      </c>
      <c r="JT34" s="742">
        <f t="shared" ca="1" si="42"/>
        <v>-5.61294883932805</v>
      </c>
      <c r="JU34" s="742">
        <f t="shared" ca="1" si="42"/>
        <v>-5.3814131833391023</v>
      </c>
      <c r="JV34" s="742">
        <f t="shared" ca="1" si="42"/>
        <v>-5.9686200691692077</v>
      </c>
      <c r="JW34" s="742">
        <f t="shared" ca="1" si="42"/>
        <v>0.69428973545268413</v>
      </c>
      <c r="JX34" s="742">
        <f t="shared" ca="1" si="42"/>
        <v>2.0977660582098423</v>
      </c>
      <c r="JY34" s="742">
        <f t="shared" ca="1" si="42"/>
        <v>0</v>
      </c>
      <c r="JZ34" s="742">
        <f t="shared" ca="1" si="42"/>
        <v>2.6751805310175456</v>
      </c>
      <c r="KA34" s="742">
        <f t="shared" ca="1" si="42"/>
        <v>1.6228423228587117</v>
      </c>
      <c r="KB34" s="742">
        <f t="shared" ca="1" si="42"/>
        <v>2.0477955737603661</v>
      </c>
      <c r="KC34" s="742">
        <f t="shared" ca="1" si="43"/>
        <v>-10.110865900970431</v>
      </c>
      <c r="KD34" s="742">
        <f t="shared" ca="1" si="43"/>
        <v>-9.7229079562014231</v>
      </c>
      <c r="KE34" s="742">
        <f t="shared" ca="1" si="43"/>
        <v>-11.795979547701759</v>
      </c>
      <c r="KF34" s="742">
        <f t="shared" ca="1" si="43"/>
        <v>-5.4584760679866831</v>
      </c>
      <c r="KG34" s="742">
        <f t="shared" ca="1" si="43"/>
        <v>-5.1047329012382541</v>
      </c>
      <c r="KH34" s="742">
        <f t="shared" ca="1" si="43"/>
        <v>-6.3721235971751513</v>
      </c>
      <c r="KI34" s="742">
        <f t="shared" ca="1" si="43"/>
        <v>2.9589433150432272</v>
      </c>
      <c r="KJ34" s="742">
        <f t="shared" ca="1" si="43"/>
        <v>1.6041642930356772</v>
      </c>
      <c r="KK34" s="742">
        <f t="shared" ca="1" si="43"/>
        <v>0</v>
      </c>
      <c r="KL34" s="742">
        <f t="shared" ca="1" si="43"/>
        <v>3.0668310757767419</v>
      </c>
      <c r="KM34" s="742">
        <f t="shared" ca="1" si="43"/>
        <v>1.37641517310586</v>
      </c>
      <c r="KN34" s="742">
        <f t="shared" ca="1" si="43"/>
        <v>1.7707336197493302</v>
      </c>
      <c r="KO34" s="742">
        <f t="shared" ca="1" si="43"/>
        <v>-9.2755844697483028</v>
      </c>
      <c r="KP34" s="742">
        <f t="shared" ca="1" si="43"/>
        <v>-9.3456221395548447</v>
      </c>
      <c r="KQ34" s="742">
        <f t="shared" ca="1" si="43"/>
        <v>-11.477950779374277</v>
      </c>
      <c r="KR34" s="742">
        <f t="shared" ca="1" si="43"/>
        <v>-5.3035401650308431</v>
      </c>
      <c r="KS34" s="742">
        <f t="shared" ca="1" si="43"/>
        <v>-4.8217383098906739</v>
      </c>
      <c r="KT34" s="742">
        <f t="shared" ca="1" si="43"/>
        <v>-6.7604969940503441</v>
      </c>
      <c r="KU34" s="742">
        <f t="shared" ca="1" si="43"/>
        <v>5.0842295061802298</v>
      </c>
      <c r="KV34" s="742">
        <f t="shared" ca="1" si="43"/>
        <v>1.1345808528114814</v>
      </c>
      <c r="KW34" s="742">
        <f t="shared" ca="1" si="43"/>
        <v>0</v>
      </c>
      <c r="KX34" s="742">
        <f t="shared" ca="1" si="43"/>
        <v>-0.35961284683707057</v>
      </c>
      <c r="KY34" s="742">
        <f t="shared" ca="1" si="43"/>
        <v>-1.5707836643337461</v>
      </c>
      <c r="KZ34" s="742">
        <f t="shared" ca="1" si="43"/>
        <v>-4.6453028191208263</v>
      </c>
      <c r="LA34" s="742">
        <f t="shared" ca="1" si="43"/>
        <v>-1.8607217234104834</v>
      </c>
      <c r="LB34" s="742">
        <f t="shared" ca="1" si="43"/>
        <v>-2.169254648528514</v>
      </c>
      <c r="LC34" s="742">
        <f t="shared" ca="1" si="43"/>
        <v>0.17201310745985843</v>
      </c>
      <c r="LD34" s="742">
        <f t="shared" ca="1" si="43"/>
        <v>-4.017718783760559</v>
      </c>
      <c r="LE34" s="742">
        <f t="shared" ca="1" si="43"/>
        <v>-4.53337500516965</v>
      </c>
      <c r="LF34" s="742">
        <f t="shared" ca="1" si="43"/>
        <v>-3.668800863021294</v>
      </c>
      <c r="LG34" s="742">
        <f t="shared" ca="1" si="43"/>
        <v>-2.4852811467924876</v>
      </c>
      <c r="LH34" s="742">
        <f t="shared" ca="1" si="43"/>
        <v>-0.80436541950929741</v>
      </c>
      <c r="LI34" s="742">
        <f t="shared" ca="1" si="43"/>
        <v>0</v>
      </c>
      <c r="LJ34" s="742">
        <f t="shared" ca="1" si="43"/>
        <v>-0.45395125494951077</v>
      </c>
      <c r="LK34" s="742">
        <f t="shared" ca="1" si="43"/>
        <v>-1.6747930334119105</v>
      </c>
      <c r="LL34" s="742">
        <f t="shared" ca="1" si="43"/>
        <v>-4.5928159217018036</v>
      </c>
      <c r="LM34" s="742">
        <f t="shared" ca="1" si="43"/>
        <v>-1.986881624821474</v>
      </c>
      <c r="LN34" s="742">
        <f t="shared" ca="1" si="43"/>
        <v>-2.1936499759392207</v>
      </c>
      <c r="LO34" s="742">
        <f t="shared" ca="1" si="43"/>
        <v>0.19505081303981153</v>
      </c>
      <c r="LP34" s="742">
        <f t="shared" ca="1" si="43"/>
        <v>-3.9681470984628096</v>
      </c>
      <c r="LQ34" s="742">
        <f t="shared" ca="1" si="43"/>
        <v>-4.2392685118184286</v>
      </c>
      <c r="LR34" s="742">
        <f t="shared" ca="1" si="43"/>
        <v>-3.3243552238399827</v>
      </c>
      <c r="LS34" s="742">
        <f t="shared" ca="1" si="43"/>
        <v>-2.5562248305204882</v>
      </c>
      <c r="LT34" s="743">
        <f t="shared" ca="1" si="43"/>
        <v>-0.75430994666577633</v>
      </c>
    </row>
    <row r="35" spans="2:332">
      <c r="B35" s="3"/>
      <c r="C35" s="271"/>
      <c r="D35" s="122" t="s">
        <v>449</v>
      </c>
      <c r="E35" s="647"/>
      <c r="F35" s="646">
        <f t="shared" ca="1" si="1"/>
        <v>11.869310120476904</v>
      </c>
      <c r="G35" s="748">
        <f ca="1">SUM(G33:G34)</f>
        <v>17.537366462034989</v>
      </c>
      <c r="H35" s="748">
        <f t="shared" ref="H35:AE35" ca="1" si="46">SUM(H33:H34)</f>
        <v>18.141636038293406</v>
      </c>
      <c r="I35" s="748">
        <f t="shared" ca="1" si="46"/>
        <v>15.774880386380786</v>
      </c>
      <c r="J35" s="748">
        <f t="shared" ca="1" si="46"/>
        <v>16.019785512901173</v>
      </c>
      <c r="K35" s="748">
        <f t="shared" ca="1" si="46"/>
        <v>4.1558477280264263</v>
      </c>
      <c r="L35" s="748">
        <f t="shared" ca="1" si="46"/>
        <v>2.990220574693133</v>
      </c>
      <c r="M35" s="748">
        <f t="shared" ca="1" si="46"/>
        <v>2.9861362590288962</v>
      </c>
      <c r="N35" s="748">
        <f t="shared" ca="1" si="46"/>
        <v>2.5957506333521021</v>
      </c>
      <c r="O35" s="748">
        <f t="shared" ca="1" si="46"/>
        <v>5.5975206217133824</v>
      </c>
      <c r="P35" s="748">
        <f t="shared" ca="1" si="46"/>
        <v>4.9364360722714498</v>
      </c>
      <c r="Q35" s="748">
        <f t="shared" ca="1" si="46"/>
        <v>5.3398722150725693</v>
      </c>
      <c r="R35" s="748">
        <f t="shared" ca="1" si="46"/>
        <v>5.6746657220086316</v>
      </c>
      <c r="S35" s="748">
        <f t="shared" ca="1" si="46"/>
        <v>5.9918956534078411</v>
      </c>
      <c r="T35" s="748">
        <f t="shared" ca="1" si="46"/>
        <v>6.2845895708097963</v>
      </c>
      <c r="U35" s="748">
        <f t="shared" ca="1" si="46"/>
        <v>6.8373946727378714</v>
      </c>
      <c r="V35" s="748">
        <f t="shared" ca="1" si="46"/>
        <v>24.741926555342594</v>
      </c>
      <c r="W35" s="748">
        <f t="shared" ca="1" si="46"/>
        <v>24.77971543329042</v>
      </c>
      <c r="X35" s="748">
        <f t="shared" ca="1" si="46"/>
        <v>24.815812485969506</v>
      </c>
      <c r="Y35" s="748">
        <f t="shared" ca="1" si="46"/>
        <v>24.851936533062997</v>
      </c>
      <c r="Z35" s="748">
        <f t="shared" ca="1" si="46"/>
        <v>24.886301951921308</v>
      </c>
      <c r="AA35" s="748">
        <f t="shared" ca="1" si="46"/>
        <v>25.533152613570852</v>
      </c>
      <c r="AB35" s="748">
        <f t="shared" ca="1" si="46"/>
        <v>26.172093387747452</v>
      </c>
      <c r="AC35" s="748">
        <f t="shared" ca="1" si="46"/>
        <v>26.805144400963243</v>
      </c>
      <c r="AD35" s="748">
        <f t="shared" ca="1" si="46"/>
        <v>28.085932234895076</v>
      </c>
      <c r="AE35" s="749">
        <f t="shared" ca="1" si="46"/>
        <v>28.506482718720829</v>
      </c>
      <c r="AF35" s="184"/>
      <c r="AG35" s="750">
        <f t="shared" ref="AG35:CR35" ca="1" si="47">SUM(AG33:AG34)</f>
        <v>51.396261549026413</v>
      </c>
      <c r="AH35" s="748">
        <f t="shared" ca="1" si="47"/>
        <v>44.805684817784787</v>
      </c>
      <c r="AI35" s="748">
        <f t="shared" ca="1" si="47"/>
        <v>32.603129906733443</v>
      </c>
      <c r="AJ35" s="748">
        <f t="shared" ca="1" si="47"/>
        <v>3.3688990745087679</v>
      </c>
      <c r="AK35" s="748">
        <f t="shared" ca="1" si="47"/>
        <v>-10.08389786762474</v>
      </c>
      <c r="AL35" s="748">
        <f t="shared" ca="1" si="47"/>
        <v>23.612882020750213</v>
      </c>
      <c r="AM35" s="748">
        <f t="shared" ca="1" si="47"/>
        <v>-3.8380711540401506</v>
      </c>
      <c r="AN35" s="748">
        <f t="shared" ca="1" si="47"/>
        <v>31.721185636033205</v>
      </c>
      <c r="AO35" s="748">
        <f t="shared" ca="1" si="47"/>
        <v>-17.063248013310407</v>
      </c>
      <c r="AP35" s="748">
        <f t="shared" ca="1" si="47"/>
        <v>-4.4763712883157343</v>
      </c>
      <c r="AQ35" s="748">
        <f t="shared" ca="1" si="47"/>
        <v>20.891187205525725</v>
      </c>
      <c r="AR35" s="748">
        <f t="shared" ca="1" si="47"/>
        <v>36.930891338511536</v>
      </c>
      <c r="AS35" s="748">
        <f t="shared" ca="1" si="47"/>
        <v>51.41786466736302</v>
      </c>
      <c r="AT35" s="748">
        <f t="shared" ca="1" si="47"/>
        <v>44.87016992175846</v>
      </c>
      <c r="AU35" s="748">
        <f t="shared" ca="1" si="47"/>
        <v>32.855338365309457</v>
      </c>
      <c r="AV35" s="748">
        <f t="shared" ca="1" si="47"/>
        <v>3.8243648034505213</v>
      </c>
      <c r="AW35" s="748">
        <f t="shared" ca="1" si="47"/>
        <v>-8.7936787384049335</v>
      </c>
      <c r="AX35" s="748">
        <f t="shared" ca="1" si="47"/>
        <v>26.132176743577894</v>
      </c>
      <c r="AY35" s="748">
        <f t="shared" ca="1" si="47"/>
        <v>-3.1691055054288562</v>
      </c>
      <c r="AZ35" s="748">
        <f t="shared" ca="1" si="47"/>
        <v>32.01334894059481</v>
      </c>
      <c r="BA35" s="748">
        <f t="shared" ca="1" si="47"/>
        <v>-16.660861918437249</v>
      </c>
      <c r="BB35" s="748">
        <f t="shared" ca="1" si="47"/>
        <v>-3.4991782584148901</v>
      </c>
      <c r="BC35" s="748">
        <f t="shared" ca="1" si="47"/>
        <v>21.082722162101405</v>
      </c>
      <c r="BD35" s="748">
        <f t="shared" ca="1" si="47"/>
        <v>37.082450434720258</v>
      </c>
      <c r="BE35" s="748">
        <f t="shared" ca="1" si="47"/>
        <v>51.441237755952422</v>
      </c>
      <c r="BF35" s="748">
        <f t="shared" ca="1" si="47"/>
        <v>44.939938370201347</v>
      </c>
      <c r="BG35" s="748">
        <f t="shared" ca="1" si="47"/>
        <v>32.235942635139878</v>
      </c>
      <c r="BH35" s="748">
        <f t="shared" ca="1" si="47"/>
        <v>2.9725633484229892</v>
      </c>
      <c r="BI35" s="748">
        <f t="shared" ca="1" si="47"/>
        <v>-14.945771903489264</v>
      </c>
      <c r="BJ35" s="748">
        <f t="shared" ca="1" si="47"/>
        <v>11.600255878893417</v>
      </c>
      <c r="BK35" s="748">
        <f t="shared" ca="1" si="47"/>
        <v>-4.9460637480672851</v>
      </c>
      <c r="BL35" s="748">
        <f t="shared" ca="1" si="47"/>
        <v>31.451543726951396</v>
      </c>
      <c r="BM35" s="748">
        <f t="shared" ca="1" si="47"/>
        <v>-16.225199504536885</v>
      </c>
      <c r="BN35" s="748">
        <f t="shared" ca="1" si="47"/>
        <v>-7.9083548171988713</v>
      </c>
      <c r="BO35" s="748">
        <f t="shared" ca="1" si="47"/>
        <v>20.995121856021218</v>
      </c>
      <c r="BP35" s="748">
        <f t="shared" ca="1" si="47"/>
        <v>36.949009916805053</v>
      </c>
      <c r="BQ35" s="748">
        <f t="shared" ca="1" si="47"/>
        <v>51.465565332921337</v>
      </c>
      <c r="BR35" s="748">
        <f t="shared" ca="1" si="47"/>
        <v>45.012555957432248</v>
      </c>
      <c r="BS35" s="748">
        <f t="shared" ca="1" si="47"/>
        <v>32.391290032455025</v>
      </c>
      <c r="BT35" s="748">
        <f t="shared" ca="1" si="47"/>
        <v>3.2915760880507676</v>
      </c>
      <c r="BU35" s="748">
        <f t="shared" ca="1" si="47"/>
        <v>-14.581288633644183</v>
      </c>
      <c r="BV35" s="748">
        <f t="shared" ca="1" si="47"/>
        <v>11.948660323127257</v>
      </c>
      <c r="BW35" s="748">
        <f t="shared" ca="1" si="47"/>
        <v>-4.5533464055908972</v>
      </c>
      <c r="BX35" s="748">
        <f t="shared" ca="1" si="47"/>
        <v>31.653955908480789</v>
      </c>
      <c r="BY35" s="748">
        <f t="shared" ca="1" si="47"/>
        <v>-15.772022372525019</v>
      </c>
      <c r="BZ35" s="748">
        <f t="shared" ca="1" si="47"/>
        <v>-7.5962023058266848</v>
      </c>
      <c r="CA35" s="748">
        <f t="shared" ca="1" si="47"/>
        <v>21.168296870189415</v>
      </c>
      <c r="CB35" s="748">
        <f t="shared" ca="1" si="47"/>
        <v>37.076794195243707</v>
      </c>
      <c r="CC35" s="748">
        <f t="shared" ca="1" si="47"/>
        <v>50.749857784634159</v>
      </c>
      <c r="CD35" s="748">
        <f t="shared" ca="1" si="47"/>
        <v>31.886064558876676</v>
      </c>
      <c r="CE35" s="748">
        <f t="shared" ca="1" si="47"/>
        <v>16.546555348736401</v>
      </c>
      <c r="CF35" s="748">
        <f t="shared" ca="1" si="47"/>
        <v>-9.5250679613824794</v>
      </c>
      <c r="CG35" s="748">
        <f t="shared" ca="1" si="47"/>
        <v>-23.977392669523912</v>
      </c>
      <c r="CH35" s="748">
        <f t="shared" ca="1" si="47"/>
        <v>-12.48090522527488</v>
      </c>
      <c r="CI35" s="748">
        <f t="shared" ca="1" si="47"/>
        <v>-6.6572084710082198</v>
      </c>
      <c r="CJ35" s="748">
        <f t="shared" ca="1" si="47"/>
        <v>34.745445586352602</v>
      </c>
      <c r="CK35" s="748">
        <f t="shared" ca="1" si="47"/>
        <v>-22.703151574073487</v>
      </c>
      <c r="CL35" s="748">
        <f t="shared" ca="1" si="47"/>
        <v>-14.971668398836941</v>
      </c>
      <c r="CM35" s="748">
        <f t="shared" ca="1" si="47"/>
        <v>-1.2039316589815137</v>
      </c>
      <c r="CN35" s="748">
        <f t="shared" ca="1" si="47"/>
        <v>6.5681138673741719</v>
      </c>
      <c r="CO35" s="748">
        <f t="shared" ca="1" si="47"/>
        <v>48.602348379702669</v>
      </c>
      <c r="CP35" s="748">
        <f t="shared" ca="1" si="47"/>
        <v>30.050183056520105</v>
      </c>
      <c r="CQ35" s="748">
        <f t="shared" ca="1" si="47"/>
        <v>15.169566261264873</v>
      </c>
      <c r="CR35" s="748">
        <f t="shared" ca="1" si="47"/>
        <v>-11.386313755368917</v>
      </c>
      <c r="CS35" s="748">
        <f t="shared" ref="CS35:FD35" ca="1" si="48">SUM(CS33:CS34)</f>
        <v>-21.555526143420419</v>
      </c>
      <c r="CT35" s="748">
        <f t="shared" ca="1" si="48"/>
        <v>-12.579340334248455</v>
      </c>
      <c r="CU35" s="748">
        <f t="shared" ca="1" si="48"/>
        <v>-8.7999161537975361</v>
      </c>
      <c r="CV35" s="748">
        <f t="shared" ca="1" si="48"/>
        <v>34.340006529488896</v>
      </c>
      <c r="CW35" s="748">
        <f t="shared" ca="1" si="48"/>
        <v>-21.712770811869291</v>
      </c>
      <c r="CX35" s="748">
        <f t="shared" ca="1" si="48"/>
        <v>-14.460385606621131</v>
      </c>
      <c r="CY35" s="748">
        <f t="shared" ca="1" si="48"/>
        <v>-4.2331478427181342</v>
      </c>
      <c r="CZ35" s="748">
        <f t="shared" ca="1" si="48"/>
        <v>1.8507768698275662</v>
      </c>
      <c r="DA35" s="748">
        <f t="shared" ca="1" si="48"/>
        <v>46.501285000342826</v>
      </c>
      <c r="DB35" s="748">
        <f t="shared" ca="1" si="48"/>
        <v>28.724333960839225</v>
      </c>
      <c r="DC35" s="748">
        <f t="shared" ca="1" si="48"/>
        <v>14.89075280944051</v>
      </c>
      <c r="DD35" s="748">
        <f t="shared" ca="1" si="48"/>
        <v>-11.18829874213565</v>
      </c>
      <c r="DE35" s="748">
        <f t="shared" ca="1" si="48"/>
        <v>-19.578236510139444</v>
      </c>
      <c r="DF35" s="748">
        <f t="shared" ca="1" si="48"/>
        <v>-11.993837819756374</v>
      </c>
      <c r="DG35" s="748">
        <f t="shared" ca="1" si="48"/>
        <v>-7.068577533463726</v>
      </c>
      <c r="DH35" s="748">
        <f t="shared" ca="1" si="48"/>
        <v>34.55656971695889</v>
      </c>
      <c r="DI35" s="748">
        <f t="shared" ca="1" si="48"/>
        <v>-20.327855099433581</v>
      </c>
      <c r="DJ35" s="748">
        <f t="shared" ca="1" si="48"/>
        <v>-13.017906673848568</v>
      </c>
      <c r="DK35" s="748">
        <f t="shared" ca="1" si="48"/>
        <v>-4.501030785214061</v>
      </c>
      <c r="DL35" s="748">
        <f t="shared" ca="1" si="48"/>
        <v>-1.7935663840562182</v>
      </c>
      <c r="DM35" s="748">
        <f t="shared" ca="1" si="48"/>
        <v>44.481506213148926</v>
      </c>
      <c r="DN35" s="748">
        <f t="shared" ca="1" si="48"/>
        <v>27.381123954157406</v>
      </c>
      <c r="DO35" s="748">
        <f t="shared" ca="1" si="48"/>
        <v>13.859120220802376</v>
      </c>
      <c r="DP35" s="748">
        <f t="shared" ca="1" si="48"/>
        <v>-11.562890884315253</v>
      </c>
      <c r="DQ35" s="748">
        <f t="shared" ca="1" si="48"/>
        <v>-17.943938764292731</v>
      </c>
      <c r="DR35" s="748">
        <f t="shared" ca="1" si="48"/>
        <v>-11.430281653500762</v>
      </c>
      <c r="DS35" s="748">
        <f t="shared" ca="1" si="48"/>
        <v>-5.2054760464511034</v>
      </c>
      <c r="DT35" s="748">
        <f t="shared" ca="1" si="48"/>
        <v>34.432805617927016</v>
      </c>
      <c r="DU35" s="748">
        <f t="shared" ca="1" si="48"/>
        <v>-19.438623125644295</v>
      </c>
      <c r="DV35" s="748">
        <f t="shared" ca="1" si="48"/>
        <v>-12.335397035364048</v>
      </c>
      <c r="DW35" s="748">
        <f t="shared" ca="1" si="48"/>
        <v>-5.9903591682833497</v>
      </c>
      <c r="DX35" s="748">
        <f t="shared" ca="1" si="48"/>
        <v>-5.8259293007870196</v>
      </c>
      <c r="DY35" s="748">
        <f t="shared" ca="1" si="48"/>
        <v>42.568113749386306</v>
      </c>
      <c r="DZ35" s="748">
        <f t="shared" ca="1" si="48"/>
        <v>26.182622636125778</v>
      </c>
      <c r="EA35" s="748">
        <f t="shared" ca="1" si="48"/>
        <v>15.254526714972322</v>
      </c>
      <c r="EB35" s="748">
        <f t="shared" ca="1" si="48"/>
        <v>-7.245128728616427</v>
      </c>
      <c r="EC35" s="748">
        <f t="shared" ca="1" si="48"/>
        <v>-7.9308393177029872</v>
      </c>
      <c r="ED35" s="748">
        <f t="shared" ca="1" si="48"/>
        <v>-9.3710308031799592</v>
      </c>
      <c r="EE35" s="748">
        <f t="shared" ca="1" si="48"/>
        <v>-5.2634574135014951</v>
      </c>
      <c r="EF35" s="748">
        <f t="shared" ca="1" si="48"/>
        <v>36.887757834286369</v>
      </c>
      <c r="EG35" s="748">
        <f t="shared" ca="1" si="48"/>
        <v>-4.8195495623189739</v>
      </c>
      <c r="EH35" s="748">
        <f t="shared" ca="1" si="48"/>
        <v>-4.6984755749337301</v>
      </c>
      <c r="EI35" s="748">
        <f t="shared" ca="1" si="48"/>
        <v>-5.7455400044790741</v>
      </c>
      <c r="EJ35" s="748">
        <f t="shared" ca="1" si="48"/>
        <v>-9.4481013721277805</v>
      </c>
      <c r="EK35" s="748">
        <f t="shared" ca="1" si="48"/>
        <v>40.653769773841184</v>
      </c>
      <c r="EL35" s="748">
        <f t="shared" ca="1" si="48"/>
        <v>24.871989514938477</v>
      </c>
      <c r="EM35" s="748">
        <f t="shared" ca="1" si="48"/>
        <v>14.413249879364006</v>
      </c>
      <c r="EN35" s="748">
        <f t="shared" ca="1" si="48"/>
        <v>-7.3177590173408422</v>
      </c>
      <c r="EO35" s="748">
        <f t="shared" ca="1" si="48"/>
        <v>-8.303309043835899</v>
      </c>
      <c r="EP35" s="748">
        <f t="shared" ca="1" si="48"/>
        <v>-9.326226234724448</v>
      </c>
      <c r="EQ35" s="748">
        <f t="shared" ca="1" si="48"/>
        <v>-3.7398897917592713</v>
      </c>
      <c r="ER35" s="748">
        <f t="shared" ca="1" si="48"/>
        <v>36.800977247970813</v>
      </c>
      <c r="ES35" s="748">
        <f t="shared" ca="1" si="48"/>
        <v>-4.4645087867175128</v>
      </c>
      <c r="ET35" s="748">
        <f t="shared" ca="1" si="48"/>
        <v>-4.2295150362407412</v>
      </c>
      <c r="EU35" s="748">
        <f t="shared" ca="1" si="48"/>
        <v>-7.8078847797164244</v>
      </c>
      <c r="EV35" s="748">
        <f t="shared" ca="1" si="48"/>
        <v>-13.462962021097514</v>
      </c>
      <c r="EW35" s="748">
        <f t="shared" ca="1" si="48"/>
        <v>38.856159470859012</v>
      </c>
      <c r="EX35" s="748">
        <f t="shared" ca="1" si="48"/>
        <v>22.104481486430622</v>
      </c>
      <c r="EY35" s="748">
        <f t="shared" ca="1" si="48"/>
        <v>11.325453358758852</v>
      </c>
      <c r="EZ35" s="748">
        <f t="shared" ca="1" si="48"/>
        <v>-5.6878028819131847</v>
      </c>
      <c r="FA35" s="748">
        <f t="shared" ca="1" si="48"/>
        <v>-6.7373028193333004</v>
      </c>
      <c r="FB35" s="748">
        <f t="shared" ca="1" si="48"/>
        <v>-6.6763778061232912</v>
      </c>
      <c r="FC35" s="748">
        <f t="shared" ca="1" si="48"/>
        <v>-3.2166569696151761</v>
      </c>
      <c r="FD35" s="748">
        <f t="shared" ca="1" si="48"/>
        <v>35.398858660884443</v>
      </c>
      <c r="FE35" s="748">
        <f t="shared" ref="FE35:HP35" ca="1" si="49">SUM(FE33:FE34)</f>
        <v>-3.5693383415215476</v>
      </c>
      <c r="FF35" s="748">
        <f t="shared" ca="1" si="49"/>
        <v>-3.9389895455112711</v>
      </c>
      <c r="FG35" s="748">
        <f t="shared" ca="1" si="49"/>
        <v>-4.6488660422958583</v>
      </c>
      <c r="FH35" s="748">
        <f t="shared" ca="1" si="49"/>
        <v>-9.1286090874510712</v>
      </c>
      <c r="FI35" s="748">
        <f t="shared" ca="1" si="49"/>
        <v>36.964287876246516</v>
      </c>
      <c r="FJ35" s="748">
        <f t="shared" ca="1" si="49"/>
        <v>19.291197715873992</v>
      </c>
      <c r="FK35" s="748">
        <f t="shared" ca="1" si="49"/>
        <v>8.3250830910075742</v>
      </c>
      <c r="FL35" s="748">
        <f t="shared" ca="1" si="49"/>
        <v>-4.1141452589433056</v>
      </c>
      <c r="FM35" s="748">
        <f t="shared" ca="1" si="49"/>
        <v>-5.2034651694054013</v>
      </c>
      <c r="FN35" s="748">
        <f t="shared" ca="1" si="49"/>
        <v>-4.1565131514915024</v>
      </c>
      <c r="FO35" s="748">
        <f t="shared" ca="1" si="49"/>
        <v>-2.848857493212023</v>
      </c>
      <c r="FP35" s="748">
        <f t="shared" ca="1" si="49"/>
        <v>33.854835563124972</v>
      </c>
      <c r="FQ35" s="748">
        <f t="shared" ca="1" si="49"/>
        <v>-2.6818628759241463</v>
      </c>
      <c r="FR35" s="748">
        <f t="shared" ca="1" si="49"/>
        <v>-3.6790486401507279</v>
      </c>
      <c r="FS35" s="748">
        <f t="shared" ca="1" si="49"/>
        <v>-1.6502858619065535</v>
      </c>
      <c r="FT35" s="748">
        <f t="shared" ca="1" si="49"/>
        <v>-4.8519842554428836</v>
      </c>
      <c r="FU35" s="748">
        <f t="shared" ca="1" si="49"/>
        <v>34.985779862664437</v>
      </c>
      <c r="FV35" s="748">
        <f t="shared" ca="1" si="49"/>
        <v>16.470328791295298</v>
      </c>
      <c r="FW35" s="748">
        <f t="shared" ca="1" si="49"/>
        <v>5.4493724250671836</v>
      </c>
      <c r="FX35" s="748">
        <f t="shared" ca="1" si="49"/>
        <v>-2.5385356744218743</v>
      </c>
      <c r="FY35" s="748">
        <f t="shared" ca="1" si="49"/>
        <v>-3.6449925046622251</v>
      </c>
      <c r="FZ35" s="748">
        <f t="shared" ca="1" si="49"/>
        <v>-1.6704098278475001</v>
      </c>
      <c r="GA35" s="748">
        <f t="shared" ca="1" si="49"/>
        <v>-2.5080296747313966</v>
      </c>
      <c r="GB35" s="748">
        <f t="shared" ca="1" si="49"/>
        <v>32.185773234338605</v>
      </c>
      <c r="GC35" s="748">
        <f t="shared" ca="1" si="49"/>
        <v>-1.8009706422809586</v>
      </c>
      <c r="GD35" s="748">
        <f t="shared" ca="1" si="49"/>
        <v>-3.4081558054959835</v>
      </c>
      <c r="GE35" s="748">
        <f t="shared" ca="1" si="49"/>
        <v>1.2686656571261832</v>
      </c>
      <c r="GF35" s="748">
        <f t="shared" ca="1" si="49"/>
        <v>-0.59550079811496737</v>
      </c>
      <c r="GG35" s="748">
        <f t="shared" ca="1" si="49"/>
        <v>32.9250204508051</v>
      </c>
      <c r="GH35" s="748">
        <f t="shared" ca="1" si="49"/>
        <v>13.639290211999471</v>
      </c>
      <c r="GI35" s="748">
        <f t="shared" ca="1" si="49"/>
        <v>2.6823082883235188</v>
      </c>
      <c r="GJ35" s="748">
        <f t="shared" ca="1" si="49"/>
        <v>-0.96766035578450271</v>
      </c>
      <c r="GK35" s="748">
        <f t="shared" ca="1" si="49"/>
        <v>-2.0709101389482409</v>
      </c>
      <c r="GL35" s="748">
        <f t="shared" ca="1" si="49"/>
        <v>0.76917923131787802</v>
      </c>
      <c r="GM35" s="748">
        <f t="shared" ca="1" si="49"/>
        <v>-2.2094710052440938</v>
      </c>
      <c r="GN35" s="748">
        <f t="shared" ca="1" si="49"/>
        <v>30.370011403267839</v>
      </c>
      <c r="GO35" s="748">
        <f t="shared" ca="1" si="49"/>
        <v>-0.92686283420741589</v>
      </c>
      <c r="GP35" s="748">
        <f t="shared" ca="1" si="49"/>
        <v>-3.1342301899327163</v>
      </c>
      <c r="GQ35" s="748">
        <f t="shared" ca="1" si="49"/>
        <v>4.1004305594851953</v>
      </c>
      <c r="GR35" s="748">
        <f t="shared" ca="1" si="49"/>
        <v>3.6381881121613238</v>
      </c>
      <c r="GS35" s="748">
        <f t="shared" ca="1" si="49"/>
        <v>29.39641653415817</v>
      </c>
      <c r="GT35" s="748">
        <f t="shared" ca="1" si="49"/>
        <v>12.726960594341689</v>
      </c>
      <c r="GU35" s="748">
        <f t="shared" ca="1" si="49"/>
        <v>0.55944229106839494</v>
      </c>
      <c r="GV35" s="748">
        <f t="shared" ca="1" si="49"/>
        <v>0.60570644708767674</v>
      </c>
      <c r="GW35" s="748">
        <f t="shared" ca="1" si="49"/>
        <v>-0.47197019895715009</v>
      </c>
      <c r="GX35" s="748">
        <f t="shared" ca="1" si="49"/>
        <v>3.1747810509253291</v>
      </c>
      <c r="GY35" s="748">
        <f t="shared" ca="1" si="49"/>
        <v>-1.9329636707827422</v>
      </c>
      <c r="GZ35" s="748">
        <f t="shared" ca="1" si="49"/>
        <v>28.393889304832364</v>
      </c>
      <c r="HA35" s="748">
        <f t="shared" ca="1" si="49"/>
        <v>-5.9234273797375891E-2</v>
      </c>
      <c r="HB35" s="748">
        <f t="shared" ca="1" si="49"/>
        <v>-2.8503119934648966</v>
      </c>
      <c r="HC35" s="748">
        <f t="shared" ca="1" si="49"/>
        <v>7.3700217905961587</v>
      </c>
      <c r="HD35" s="748">
        <f t="shared" ca="1" si="49"/>
        <v>9.7043122728543789</v>
      </c>
      <c r="HE35" s="748">
        <f t="shared" ca="1" si="49"/>
        <v>58.858689069335341</v>
      </c>
      <c r="HF35" s="748">
        <f t="shared" ca="1" si="49"/>
        <v>57.956158008223454</v>
      </c>
      <c r="HG35" s="748">
        <f t="shared" ca="1" si="49"/>
        <v>47.699500614160456</v>
      </c>
      <c r="HH35" s="748">
        <f t="shared" ca="1" si="49"/>
        <v>4.3402463956305057</v>
      </c>
      <c r="HI35" s="748">
        <f t="shared" ca="1" si="49"/>
        <v>-7.1293085816850166</v>
      </c>
      <c r="HJ35" s="748">
        <f t="shared" ca="1" si="49"/>
        <v>0.35812734253429568</v>
      </c>
      <c r="HK35" s="748">
        <f t="shared" ca="1" si="49"/>
        <v>6.8409532773576274</v>
      </c>
      <c r="HL35" s="748">
        <f t="shared" ca="1" si="49"/>
        <v>30.780019281229723</v>
      </c>
      <c r="HM35" s="748">
        <f t="shared" ca="1" si="49"/>
        <v>6.0118669972649563</v>
      </c>
      <c r="HN35" s="748">
        <f t="shared" ca="1" si="49"/>
        <v>6.2695033308215695</v>
      </c>
      <c r="HO35" s="748">
        <f t="shared" ca="1" si="49"/>
        <v>37.574934124635206</v>
      </c>
      <c r="HP35" s="748">
        <f t="shared" ca="1" si="49"/>
        <v>53.72668346646887</v>
      </c>
      <c r="HQ35" s="748">
        <f t="shared" ref="HQ35:KB35" ca="1" si="50">SUM(HQ33:HQ34)</f>
        <v>58.858689069335341</v>
      </c>
      <c r="HR35" s="748">
        <f t="shared" ca="1" si="50"/>
        <v>57.916899872594144</v>
      </c>
      <c r="HS35" s="748">
        <f t="shared" ca="1" si="50"/>
        <v>47.630129311055903</v>
      </c>
      <c r="HT35" s="748">
        <f t="shared" ca="1" si="50"/>
        <v>4.183013753054901</v>
      </c>
      <c r="HU35" s="748">
        <f t="shared" ca="1" si="50"/>
        <v>-6.8970886346127571</v>
      </c>
      <c r="HV35" s="748">
        <f t="shared" ca="1" si="50"/>
        <v>0.53810233504699312</v>
      </c>
      <c r="HW35" s="748">
        <f t="shared" ca="1" si="50"/>
        <v>7.1036658016995435</v>
      </c>
      <c r="HX35" s="748">
        <f t="shared" ca="1" si="50"/>
        <v>30.88237740032471</v>
      </c>
      <c r="HY35" s="748">
        <f t="shared" ca="1" si="50"/>
        <v>6.0164506572751071</v>
      </c>
      <c r="HZ35" s="748">
        <f t="shared" ca="1" si="50"/>
        <v>6.2815740786466856</v>
      </c>
      <c r="IA35" s="748">
        <f t="shared" ca="1" si="50"/>
        <v>37.564935456620219</v>
      </c>
      <c r="IB35" s="748">
        <f t="shared" ca="1" si="50"/>
        <v>53.650960566606933</v>
      </c>
      <c r="IC35" s="748">
        <f t="shared" ca="1" si="50"/>
        <v>58.858689069335341</v>
      </c>
      <c r="ID35" s="748">
        <f t="shared" ca="1" si="50"/>
        <v>57.879399341568842</v>
      </c>
      <c r="IE35" s="748">
        <f t="shared" ca="1" si="50"/>
        <v>47.563863792771947</v>
      </c>
      <c r="IF35" s="748">
        <f t="shared" ca="1" si="50"/>
        <v>4.0328204874660303</v>
      </c>
      <c r="IG35" s="748">
        <f t="shared" ca="1" si="50"/>
        <v>-6.6752652802867853</v>
      </c>
      <c r="IH35" s="748">
        <f t="shared" ca="1" si="50"/>
        <v>0.71001976521303867</v>
      </c>
      <c r="II35" s="748">
        <f t="shared" ca="1" si="50"/>
        <v>7.3546165667293586</v>
      </c>
      <c r="IJ35" s="748">
        <f t="shared" ca="1" si="50"/>
        <v>30.980152899830284</v>
      </c>
      <c r="IK35" s="748">
        <f t="shared" ca="1" si="50"/>
        <v>6.0208291047399376</v>
      </c>
      <c r="IL35" s="748">
        <f t="shared" ca="1" si="50"/>
        <v>6.2931044135965815</v>
      </c>
      <c r="IM35" s="748">
        <f t="shared" ca="1" si="50"/>
        <v>37.555384433524068</v>
      </c>
      <c r="IN35" s="748">
        <f t="shared" ca="1" si="50"/>
        <v>53.578627815443923</v>
      </c>
      <c r="IO35" s="748">
        <f t="shared" ca="1" si="50"/>
        <v>58.858689069335341</v>
      </c>
      <c r="IP35" s="748">
        <f t="shared" ca="1" si="50"/>
        <v>57.841870766567659</v>
      </c>
      <c r="IQ35" s="748">
        <f t="shared" ca="1" si="50"/>
        <v>47.49754871922714</v>
      </c>
      <c r="IR35" s="748">
        <f t="shared" ca="1" si="50"/>
        <v>3.8825149030325079</v>
      </c>
      <c r="IS35" s="748">
        <f t="shared" ca="1" si="50"/>
        <v>-6.4532760400752043</v>
      </c>
      <c r="IT35" s="748">
        <f t="shared" ca="1" si="50"/>
        <v>0.88206576017895166</v>
      </c>
      <c r="IU35" s="748">
        <f t="shared" ca="1" si="50"/>
        <v>7.6057549999604248</v>
      </c>
      <c r="IV35" s="748">
        <f t="shared" ca="1" si="50"/>
        <v>31.078001518667115</v>
      </c>
      <c r="IW35" s="748">
        <f t="shared" ca="1" si="50"/>
        <v>6.025210826533737</v>
      </c>
      <c r="IX35" s="748">
        <f t="shared" ca="1" si="50"/>
        <v>6.3046433712626486</v>
      </c>
      <c r="IY35" s="748">
        <f t="shared" ca="1" si="50"/>
        <v>37.545826267898079</v>
      </c>
      <c r="IZ35" s="748">
        <f t="shared" ca="1" si="50"/>
        <v>53.506240971768783</v>
      </c>
      <c r="JA35" s="748">
        <f t="shared" ca="1" si="50"/>
        <v>58.858689069335341</v>
      </c>
      <c r="JB35" s="748">
        <f t="shared" ca="1" si="50"/>
        <v>57.806169196482401</v>
      </c>
      <c r="JC35" s="748">
        <f t="shared" ca="1" si="50"/>
        <v>47.434462064703389</v>
      </c>
      <c r="JD35" s="748">
        <f t="shared" ca="1" si="50"/>
        <v>3.7395266505691795</v>
      </c>
      <c r="JE35" s="748">
        <f t="shared" ca="1" si="50"/>
        <v>-6.2420939097295776</v>
      </c>
      <c r="JF35" s="748">
        <f t="shared" ca="1" si="50"/>
        <v>1.045736034016123</v>
      </c>
      <c r="JG35" s="748">
        <f t="shared" ca="1" si="50"/>
        <v>7.8446672521526981</v>
      </c>
      <c r="JH35" s="748">
        <f t="shared" ca="1" si="50"/>
        <v>31.17108656980583</v>
      </c>
      <c r="JI35" s="748">
        <f t="shared" ca="1" si="50"/>
        <v>6.0293792328137652</v>
      </c>
      <c r="JJ35" s="748">
        <f t="shared" ca="1" si="50"/>
        <v>6.315620577453207</v>
      </c>
      <c r="JK35" s="748">
        <f t="shared" ca="1" si="50"/>
        <v>37.536733422780145</v>
      </c>
      <c r="JL35" s="748">
        <f t="shared" ca="1" si="50"/>
        <v>53.437378139310141</v>
      </c>
      <c r="JM35" s="748">
        <f t="shared" ca="1" si="50"/>
        <v>58.860588914534297</v>
      </c>
      <c r="JN35" s="748">
        <f t="shared" ca="1" si="50"/>
        <v>56.750442079281484</v>
      </c>
      <c r="JO35" s="748">
        <f t="shared" ca="1" si="50"/>
        <v>46.935165371779632</v>
      </c>
      <c r="JP35" s="748">
        <f t="shared" ca="1" si="50"/>
        <v>3.6982843092665423</v>
      </c>
      <c r="JQ35" s="748">
        <f t="shared" ca="1" si="50"/>
        <v>-4.0692781516035073</v>
      </c>
      <c r="JR35" s="748">
        <f t="shared" ca="1" si="50"/>
        <v>2.1833675798475358</v>
      </c>
      <c r="JS35" s="748">
        <f t="shared" ca="1" si="50"/>
        <v>9.1821765800561899</v>
      </c>
      <c r="JT35" s="748">
        <f t="shared" ca="1" si="50"/>
        <v>32.170375292719143</v>
      </c>
      <c r="JU35" s="748">
        <f t="shared" ca="1" si="50"/>
        <v>11.455959615896134</v>
      </c>
      <c r="JV35" s="748">
        <f t="shared" ca="1" si="50"/>
        <v>6.0564257301871764</v>
      </c>
      <c r="JW35" s="748">
        <f t="shared" ca="1" si="50"/>
        <v>35.483823218944075</v>
      </c>
      <c r="JX35" s="748">
        <f t="shared" ca="1" si="50"/>
        <v>53.82603743724966</v>
      </c>
      <c r="JY35" s="748">
        <f t="shared" ca="1" si="50"/>
        <v>58.862425416436544</v>
      </c>
      <c r="JZ35" s="748">
        <f t="shared" ca="1" si="50"/>
        <v>55.656360939274272</v>
      </c>
      <c r="KA35" s="748">
        <f t="shared" ca="1" si="50"/>
        <v>46.440603996270511</v>
      </c>
      <c r="KB35" s="748">
        <f t="shared" ca="1" si="50"/>
        <v>3.6768820093290957</v>
      </c>
      <c r="KC35" s="748">
        <f t="shared" ref="KC35:LT35" ca="1" si="51">SUM(KC33:KC34)</f>
        <v>-2.1233533029939915</v>
      </c>
      <c r="KD35" s="748">
        <f t="shared" ca="1" si="51"/>
        <v>3.3705236242009651</v>
      </c>
      <c r="KE35" s="748">
        <f t="shared" ca="1" si="51"/>
        <v>10.484883397572638</v>
      </c>
      <c r="KF35" s="748">
        <f t="shared" ca="1" si="51"/>
        <v>33.17050894899068</v>
      </c>
      <c r="KG35" s="748">
        <f t="shared" ca="1" si="51"/>
        <v>16.861064473988339</v>
      </c>
      <c r="KH35" s="748">
        <f t="shared" ca="1" si="51"/>
        <v>5.8162445700804648</v>
      </c>
      <c r="KI35" s="748">
        <f t="shared" ca="1" si="51"/>
        <v>33.381254610874706</v>
      </c>
      <c r="KJ35" s="748">
        <f t="shared" ca="1" si="51"/>
        <v>54.230722756349174</v>
      </c>
      <c r="KK35" s="748">
        <f t="shared" ca="1" si="51"/>
        <v>58.864201691019119</v>
      </c>
      <c r="KL35" s="748">
        <f t="shared" ca="1" si="51"/>
        <v>54.520412495509468</v>
      </c>
      <c r="KM35" s="748">
        <f t="shared" ca="1" si="51"/>
        <v>45.947020625810701</v>
      </c>
      <c r="KN35" s="748">
        <f t="shared" ca="1" si="51"/>
        <v>3.667654177555578</v>
      </c>
      <c r="KO35" s="748">
        <f t="shared" ca="1" si="51"/>
        <v>-0.36367747494163893</v>
      </c>
      <c r="KP35" s="748">
        <f t="shared" ca="1" si="51"/>
        <v>4.6228845581553522</v>
      </c>
      <c r="KQ35" s="748">
        <f t="shared" ca="1" si="51"/>
        <v>11.767773496176234</v>
      </c>
      <c r="KR35" s="748">
        <f t="shared" ca="1" si="51"/>
        <v>34.177152581691743</v>
      </c>
      <c r="KS35" s="748">
        <f t="shared" ca="1" si="51"/>
        <v>22.245176761700822</v>
      </c>
      <c r="KT35" s="748">
        <f t="shared" ca="1" si="51"/>
        <v>5.5970297697424591</v>
      </c>
      <c r="KU35" s="748">
        <f t="shared" ca="1" si="51"/>
        <v>31.229286406285116</v>
      </c>
      <c r="KV35" s="748">
        <f t="shared" ca="1" si="51"/>
        <v>54.647186703616804</v>
      </c>
      <c r="KW35" s="748">
        <f t="shared" ca="1" si="51"/>
        <v>58.865920653180225</v>
      </c>
      <c r="KX35" s="748">
        <f t="shared" ca="1" si="51"/>
        <v>49.535829835756125</v>
      </c>
      <c r="KY35" s="748">
        <f t="shared" ca="1" si="51"/>
        <v>42.751246171673962</v>
      </c>
      <c r="KZ35" s="748">
        <f t="shared" ca="1" si="51"/>
        <v>-2.4669945619664366</v>
      </c>
      <c r="LA35" s="748">
        <f t="shared" ca="1" si="51"/>
        <v>7.8982073668452664</v>
      </c>
      <c r="LB35" s="748">
        <f t="shared" ca="1" si="51"/>
        <v>12.73475856291299</v>
      </c>
      <c r="LC35" s="748">
        <f t="shared" ca="1" si="51"/>
        <v>24.364709430279053</v>
      </c>
      <c r="LD35" s="748">
        <f t="shared" ca="1" si="51"/>
        <v>36.320793626603631</v>
      </c>
      <c r="LE35" s="748">
        <f t="shared" ca="1" si="51"/>
        <v>27.607568401935669</v>
      </c>
      <c r="LF35" s="748">
        <f t="shared" ca="1" si="51"/>
        <v>8.8640392483419799</v>
      </c>
      <c r="LG35" s="748">
        <f t="shared" ca="1" si="51"/>
        <v>19.469737395600735</v>
      </c>
      <c r="LH35" s="748">
        <f t="shared" ca="1" si="51"/>
        <v>53.582296588991788</v>
      </c>
      <c r="LI35" s="748">
        <f t="shared" ca="1" si="51"/>
        <v>58.867585032704078</v>
      </c>
      <c r="LJ35" s="748">
        <f t="shared" ca="1" si="51"/>
        <v>47.85188786919484</v>
      </c>
      <c r="LK35" s="748">
        <f t="shared" ca="1" si="51"/>
        <v>42.397229527502439</v>
      </c>
      <c r="LL35" s="748">
        <f t="shared" ca="1" si="51"/>
        <v>-2.1185108759723477</v>
      </c>
      <c r="LM35" s="748">
        <f t="shared" ca="1" si="51"/>
        <v>8.5510212039580473</v>
      </c>
      <c r="LN35" s="748">
        <f t="shared" ca="1" si="51"/>
        <v>13.712784982360404</v>
      </c>
      <c r="LO35" s="748">
        <f t="shared" ca="1" si="51"/>
        <v>25.317322852190532</v>
      </c>
      <c r="LP35" s="748">
        <f t="shared" ca="1" si="51"/>
        <v>37.234362936055156</v>
      </c>
      <c r="LQ35" s="748">
        <f t="shared" ca="1" si="51"/>
        <v>32.948829084586613</v>
      </c>
      <c r="LR35" s="748">
        <f t="shared" ca="1" si="51"/>
        <v>9.390295116562168</v>
      </c>
      <c r="LS35" s="748">
        <f t="shared" ca="1" si="51"/>
        <v>15.293330725838562</v>
      </c>
      <c r="LT35" s="749">
        <f t="shared" ca="1" si="51"/>
        <v>54.494658776721174</v>
      </c>
    </row>
    <row r="36" spans="2:332">
      <c r="B36" s="3"/>
      <c r="C36" s="88"/>
      <c r="D36" s="23"/>
      <c r="E36" s="268"/>
      <c r="F36" s="653"/>
      <c r="G36" s="19"/>
      <c r="H36" s="19"/>
      <c r="I36" s="19"/>
      <c r="J36" s="19"/>
      <c r="K36" s="19"/>
      <c r="L36" s="19"/>
      <c r="M36" s="23"/>
      <c r="N36" s="644"/>
      <c r="O36" s="644"/>
      <c r="P36" s="644"/>
      <c r="Q36" s="644"/>
      <c r="R36" s="644"/>
      <c r="S36" s="644"/>
      <c r="T36" s="651"/>
      <c r="U36" s="651"/>
      <c r="V36" s="240"/>
      <c r="W36" s="240"/>
      <c r="X36" s="240"/>
      <c r="Y36" s="240"/>
      <c r="Z36" s="240"/>
      <c r="AA36" s="240"/>
      <c r="AB36" s="19"/>
      <c r="AC36" s="19"/>
      <c r="AD36" s="19"/>
      <c r="AE36" s="652"/>
      <c r="AF36" s="3"/>
      <c r="AG36" s="40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/>
      <c r="KX36" s="19"/>
      <c r="KY36" s="19"/>
      <c r="KZ36" s="19"/>
      <c r="LA36" s="19"/>
      <c r="LB36" s="19"/>
      <c r="LC36" s="19"/>
      <c r="LD36" s="19"/>
      <c r="LE36" s="19"/>
      <c r="LF36" s="19"/>
      <c r="LG36" s="19"/>
      <c r="LH36" s="19"/>
      <c r="LI36" s="19"/>
      <c r="LJ36" s="19"/>
      <c r="LK36" s="19"/>
      <c r="LL36" s="19"/>
      <c r="LM36" s="19"/>
      <c r="LN36" s="19"/>
      <c r="LO36" s="19"/>
      <c r="LP36" s="19"/>
      <c r="LQ36" s="19"/>
      <c r="LR36" s="19"/>
      <c r="LS36" s="19"/>
      <c r="LT36" s="652"/>
    </row>
    <row r="37" spans="2:332">
      <c r="B37" s="3"/>
      <c r="C37" s="561"/>
      <c r="D37" s="144"/>
      <c r="E37" s="458"/>
      <c r="F37" s="494"/>
      <c r="G37" s="6"/>
      <c r="H37" s="3"/>
      <c r="I37" s="3"/>
      <c r="J37" s="3"/>
      <c r="K37" s="3"/>
      <c r="L37" s="3"/>
      <c r="M37" s="144"/>
      <c r="N37" s="631"/>
      <c r="O37" s="631"/>
      <c r="P37" s="631"/>
      <c r="Q37" s="631"/>
      <c r="R37" s="631"/>
      <c r="S37" s="631"/>
      <c r="T37" s="645"/>
      <c r="U37" s="645"/>
      <c r="V37" s="235"/>
      <c r="W37" s="235"/>
      <c r="X37" s="235"/>
      <c r="Y37" s="235"/>
      <c r="Z37" s="235"/>
      <c r="AA37" s="235"/>
      <c r="AB37" s="3"/>
      <c r="AC37" s="3"/>
      <c r="AD37" s="3"/>
      <c r="AE37" s="3"/>
      <c r="AF37" s="3"/>
    </row>
    <row r="38" spans="2:332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266"/>
      <c r="P38" s="6"/>
      <c r="Q38" s="6"/>
      <c r="R38" s="182"/>
      <c r="S38" s="6"/>
      <c r="T38" s="183"/>
      <c r="U38" s="6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2:332">
      <c r="B39" s="3"/>
      <c r="C39" s="81" t="s">
        <v>450</v>
      </c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266"/>
      <c r="P39" s="6"/>
      <c r="Q39" s="6"/>
      <c r="R39" s="182"/>
      <c r="S39" s="6"/>
      <c r="T39" s="183"/>
      <c r="U39" s="6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2:332">
      <c r="B40" s="3"/>
      <c r="C40" s="530" t="s">
        <v>368</v>
      </c>
      <c r="D40" s="546"/>
      <c r="E40" s="547" t="str">
        <f>"Enhed: "&amp;Sammenligning!G10&amp;"-kr/"&amp;Sammenligning!$G$9</f>
        <v>Enhed: 2019-kr/GJ</v>
      </c>
      <c r="F40" s="568" t="s">
        <v>248</v>
      </c>
      <c r="G40" s="530">
        <v>2016</v>
      </c>
      <c r="H40" s="531">
        <v>2017</v>
      </c>
      <c r="I40" s="531">
        <v>2018</v>
      </c>
      <c r="J40" s="531">
        <v>2019</v>
      </c>
      <c r="K40" s="531">
        <v>2020</v>
      </c>
      <c r="L40" s="531">
        <v>2021</v>
      </c>
      <c r="M40" s="531">
        <v>2022</v>
      </c>
      <c r="N40" s="531">
        <v>2023</v>
      </c>
      <c r="O40" s="531">
        <v>2024</v>
      </c>
      <c r="P40" s="531">
        <v>2025</v>
      </c>
      <c r="Q40" s="531">
        <v>2026</v>
      </c>
      <c r="R40" s="531">
        <v>2027</v>
      </c>
      <c r="S40" s="531">
        <v>2028</v>
      </c>
      <c r="T40" s="531">
        <v>2029</v>
      </c>
      <c r="U40" s="531">
        <v>2030</v>
      </c>
      <c r="V40" s="531">
        <v>2031</v>
      </c>
      <c r="W40" s="531">
        <v>2032</v>
      </c>
      <c r="X40" s="531">
        <v>2033</v>
      </c>
      <c r="Y40" s="531">
        <v>2034</v>
      </c>
      <c r="Z40" s="531">
        <v>2035</v>
      </c>
      <c r="AA40" s="531">
        <v>2036</v>
      </c>
      <c r="AB40" s="531">
        <v>2037</v>
      </c>
      <c r="AC40" s="531">
        <v>2038</v>
      </c>
      <c r="AD40" s="531">
        <v>2039</v>
      </c>
      <c r="AE40" s="532">
        <v>2040</v>
      </c>
      <c r="AF40" s="3"/>
      <c r="AG40" s="267" t="s">
        <v>510</v>
      </c>
      <c r="AH40" s="267" t="s">
        <v>511</v>
      </c>
      <c r="AI40" s="267" t="s">
        <v>512</v>
      </c>
      <c r="AJ40" s="267" t="s">
        <v>513</v>
      </c>
      <c r="AK40" s="267" t="s">
        <v>514</v>
      </c>
      <c r="AL40" s="267" t="s">
        <v>515</v>
      </c>
      <c r="AM40" s="267" t="s">
        <v>516</v>
      </c>
      <c r="AN40" s="267" t="s">
        <v>517</v>
      </c>
      <c r="AO40" s="267" t="s">
        <v>518</v>
      </c>
      <c r="AP40" s="267" t="s">
        <v>519</v>
      </c>
      <c r="AQ40" s="267" t="s">
        <v>520</v>
      </c>
      <c r="AR40" s="267" t="s">
        <v>521</v>
      </c>
      <c r="AS40" s="267" t="s">
        <v>522</v>
      </c>
      <c r="AT40" s="267" t="s">
        <v>523</v>
      </c>
      <c r="AU40" s="267" t="s">
        <v>524</v>
      </c>
      <c r="AV40" s="267" t="s">
        <v>525</v>
      </c>
      <c r="AW40" s="267" t="s">
        <v>526</v>
      </c>
      <c r="AX40" s="267" t="s">
        <v>527</v>
      </c>
      <c r="AY40" s="267" t="s">
        <v>528</v>
      </c>
      <c r="AZ40" s="267" t="s">
        <v>529</v>
      </c>
      <c r="BA40" s="267" t="s">
        <v>530</v>
      </c>
      <c r="BB40" s="267" t="s">
        <v>531</v>
      </c>
      <c r="BC40" s="267" t="s">
        <v>532</v>
      </c>
      <c r="BD40" s="267" t="s">
        <v>533</v>
      </c>
      <c r="BE40" s="267" t="s">
        <v>508</v>
      </c>
      <c r="BF40" s="267" t="s">
        <v>509</v>
      </c>
      <c r="BG40" s="267" t="s">
        <v>534</v>
      </c>
      <c r="BH40" s="267" t="s">
        <v>535</v>
      </c>
      <c r="BI40" s="267" t="s">
        <v>536</v>
      </c>
      <c r="BJ40" s="267" t="s">
        <v>537</v>
      </c>
      <c r="BK40" s="267" t="s">
        <v>538</v>
      </c>
      <c r="BL40" s="267" t="s">
        <v>539</v>
      </c>
      <c r="BM40" s="267" t="s">
        <v>540</v>
      </c>
      <c r="BN40" s="267" t="s">
        <v>541</v>
      </c>
      <c r="BO40" s="267" t="s">
        <v>542</v>
      </c>
      <c r="BP40" s="267" t="s">
        <v>543</v>
      </c>
      <c r="BQ40" s="267" t="s">
        <v>544</v>
      </c>
      <c r="BR40" s="267" t="s">
        <v>545</v>
      </c>
      <c r="BS40" s="267" t="s">
        <v>546</v>
      </c>
      <c r="BT40" s="267" t="s">
        <v>547</v>
      </c>
      <c r="BU40" s="267" t="s">
        <v>548</v>
      </c>
      <c r="BV40" s="267" t="s">
        <v>549</v>
      </c>
      <c r="BW40" s="267" t="s">
        <v>550</v>
      </c>
      <c r="BX40" s="267" t="s">
        <v>551</v>
      </c>
      <c r="BY40" s="267" t="s">
        <v>552</v>
      </c>
      <c r="BZ40" s="267" t="s">
        <v>553</v>
      </c>
      <c r="CA40" s="267" t="s">
        <v>554</v>
      </c>
      <c r="CB40" s="267" t="s">
        <v>555</v>
      </c>
      <c r="CC40" s="267" t="s">
        <v>556</v>
      </c>
      <c r="CD40" s="267" t="s">
        <v>557</v>
      </c>
      <c r="CE40" s="267" t="s">
        <v>558</v>
      </c>
      <c r="CF40" s="267" t="s">
        <v>559</v>
      </c>
      <c r="CG40" s="267" t="s">
        <v>560</v>
      </c>
      <c r="CH40" s="267" t="s">
        <v>561</v>
      </c>
      <c r="CI40" s="267" t="s">
        <v>562</v>
      </c>
      <c r="CJ40" s="267" t="s">
        <v>563</v>
      </c>
      <c r="CK40" s="267" t="s">
        <v>564</v>
      </c>
      <c r="CL40" s="267" t="s">
        <v>565</v>
      </c>
      <c r="CM40" s="267" t="s">
        <v>566</v>
      </c>
      <c r="CN40" s="267" t="s">
        <v>567</v>
      </c>
      <c r="CO40" s="267" t="s">
        <v>568</v>
      </c>
      <c r="CP40" s="267" t="s">
        <v>569</v>
      </c>
      <c r="CQ40" s="267" t="s">
        <v>570</v>
      </c>
      <c r="CR40" s="267" t="s">
        <v>571</v>
      </c>
      <c r="CS40" s="267" t="s">
        <v>572</v>
      </c>
      <c r="CT40" s="267" t="s">
        <v>573</v>
      </c>
      <c r="CU40" s="267" t="s">
        <v>574</v>
      </c>
      <c r="CV40" s="267" t="s">
        <v>575</v>
      </c>
      <c r="CW40" s="267" t="s">
        <v>576</v>
      </c>
      <c r="CX40" s="267" t="s">
        <v>577</v>
      </c>
      <c r="CY40" s="267" t="s">
        <v>578</v>
      </c>
      <c r="CZ40" s="267" t="s">
        <v>579</v>
      </c>
      <c r="DA40" s="267" t="s">
        <v>580</v>
      </c>
      <c r="DB40" s="267" t="s">
        <v>581</v>
      </c>
      <c r="DC40" s="267" t="s">
        <v>582</v>
      </c>
      <c r="DD40" s="267" t="s">
        <v>583</v>
      </c>
      <c r="DE40" s="267" t="s">
        <v>584</v>
      </c>
      <c r="DF40" s="267" t="s">
        <v>585</v>
      </c>
      <c r="DG40" s="267" t="s">
        <v>586</v>
      </c>
      <c r="DH40" s="267" t="s">
        <v>587</v>
      </c>
      <c r="DI40" s="267" t="s">
        <v>588</v>
      </c>
      <c r="DJ40" s="267" t="s">
        <v>589</v>
      </c>
      <c r="DK40" s="267" t="s">
        <v>590</v>
      </c>
      <c r="DL40" s="267" t="s">
        <v>591</v>
      </c>
      <c r="DM40" s="267" t="s">
        <v>592</v>
      </c>
      <c r="DN40" s="267" t="s">
        <v>593</v>
      </c>
      <c r="DO40" s="267" t="s">
        <v>594</v>
      </c>
      <c r="DP40" s="267" t="s">
        <v>595</v>
      </c>
      <c r="DQ40" s="267" t="s">
        <v>596</v>
      </c>
      <c r="DR40" s="267" t="s">
        <v>597</v>
      </c>
      <c r="DS40" s="267" t="s">
        <v>598</v>
      </c>
      <c r="DT40" s="267" t="s">
        <v>599</v>
      </c>
      <c r="DU40" s="267" t="s">
        <v>600</v>
      </c>
      <c r="DV40" s="267" t="s">
        <v>601</v>
      </c>
      <c r="DW40" s="267" t="s">
        <v>602</v>
      </c>
      <c r="DX40" s="267" t="s">
        <v>603</v>
      </c>
      <c r="DY40" s="267" t="s">
        <v>604</v>
      </c>
      <c r="DZ40" s="267" t="s">
        <v>605</v>
      </c>
      <c r="EA40" s="267" t="s">
        <v>606</v>
      </c>
      <c r="EB40" s="267" t="s">
        <v>607</v>
      </c>
      <c r="EC40" s="267" t="s">
        <v>608</v>
      </c>
      <c r="ED40" s="267" t="s">
        <v>609</v>
      </c>
      <c r="EE40" s="267" t="s">
        <v>610</v>
      </c>
      <c r="EF40" s="267" t="s">
        <v>611</v>
      </c>
      <c r="EG40" s="267" t="s">
        <v>612</v>
      </c>
      <c r="EH40" s="267" t="s">
        <v>613</v>
      </c>
      <c r="EI40" s="267" t="s">
        <v>614</v>
      </c>
      <c r="EJ40" s="267" t="s">
        <v>615</v>
      </c>
      <c r="EK40" s="267" t="s">
        <v>616</v>
      </c>
      <c r="EL40" s="267" t="s">
        <v>617</v>
      </c>
      <c r="EM40" s="267" t="s">
        <v>618</v>
      </c>
      <c r="EN40" s="267" t="s">
        <v>619</v>
      </c>
      <c r="EO40" s="267" t="s">
        <v>620</v>
      </c>
      <c r="EP40" s="267" t="s">
        <v>621</v>
      </c>
      <c r="EQ40" s="267" t="s">
        <v>622</v>
      </c>
      <c r="ER40" s="267" t="s">
        <v>623</v>
      </c>
      <c r="ES40" s="267" t="s">
        <v>624</v>
      </c>
      <c r="ET40" s="267" t="s">
        <v>625</v>
      </c>
      <c r="EU40" s="267" t="s">
        <v>626</v>
      </c>
      <c r="EV40" s="267" t="s">
        <v>627</v>
      </c>
      <c r="EW40" s="267" t="s">
        <v>628</v>
      </c>
      <c r="EX40" s="267" t="s">
        <v>629</v>
      </c>
      <c r="EY40" s="267" t="s">
        <v>630</v>
      </c>
      <c r="EZ40" s="267" t="s">
        <v>631</v>
      </c>
      <c r="FA40" s="267" t="s">
        <v>632</v>
      </c>
      <c r="FB40" s="267" t="s">
        <v>633</v>
      </c>
      <c r="FC40" s="267" t="s">
        <v>634</v>
      </c>
      <c r="FD40" s="267" t="s">
        <v>635</v>
      </c>
      <c r="FE40" s="267" t="s">
        <v>636</v>
      </c>
      <c r="FF40" s="267" t="s">
        <v>637</v>
      </c>
      <c r="FG40" s="267" t="s">
        <v>638</v>
      </c>
      <c r="FH40" s="267" t="s">
        <v>639</v>
      </c>
      <c r="FI40" s="267" t="s">
        <v>640</v>
      </c>
      <c r="FJ40" s="267" t="s">
        <v>641</v>
      </c>
      <c r="FK40" s="267" t="s">
        <v>642</v>
      </c>
      <c r="FL40" s="267" t="s">
        <v>643</v>
      </c>
      <c r="FM40" s="267" t="s">
        <v>644</v>
      </c>
      <c r="FN40" s="267" t="s">
        <v>645</v>
      </c>
      <c r="FO40" s="267" t="s">
        <v>646</v>
      </c>
      <c r="FP40" s="267" t="s">
        <v>647</v>
      </c>
      <c r="FQ40" s="267" t="s">
        <v>648</v>
      </c>
      <c r="FR40" s="267" t="s">
        <v>649</v>
      </c>
      <c r="FS40" s="267" t="s">
        <v>650</v>
      </c>
      <c r="FT40" s="267" t="s">
        <v>651</v>
      </c>
      <c r="FU40" s="267" t="s">
        <v>652</v>
      </c>
      <c r="FV40" s="267" t="s">
        <v>653</v>
      </c>
      <c r="FW40" s="267" t="s">
        <v>654</v>
      </c>
      <c r="FX40" s="267" t="s">
        <v>655</v>
      </c>
      <c r="FY40" s="267" t="s">
        <v>656</v>
      </c>
      <c r="FZ40" s="267" t="s">
        <v>657</v>
      </c>
      <c r="GA40" s="267" t="s">
        <v>658</v>
      </c>
      <c r="GB40" s="267" t="s">
        <v>659</v>
      </c>
      <c r="GC40" s="267" t="s">
        <v>660</v>
      </c>
      <c r="GD40" s="267" t="s">
        <v>661</v>
      </c>
      <c r="GE40" s="267" t="s">
        <v>662</v>
      </c>
      <c r="GF40" s="267" t="s">
        <v>663</v>
      </c>
      <c r="GG40" s="267" t="s">
        <v>664</v>
      </c>
      <c r="GH40" s="267" t="s">
        <v>665</v>
      </c>
      <c r="GI40" s="267" t="s">
        <v>666</v>
      </c>
      <c r="GJ40" s="267" t="s">
        <v>667</v>
      </c>
      <c r="GK40" s="267" t="s">
        <v>668</v>
      </c>
      <c r="GL40" s="267" t="s">
        <v>669</v>
      </c>
      <c r="GM40" s="267" t="s">
        <v>670</v>
      </c>
      <c r="GN40" s="267" t="s">
        <v>671</v>
      </c>
      <c r="GO40" s="267" t="s">
        <v>672</v>
      </c>
      <c r="GP40" s="267" t="s">
        <v>673</v>
      </c>
      <c r="GQ40" s="267" t="s">
        <v>674</v>
      </c>
      <c r="GR40" s="267" t="s">
        <v>675</v>
      </c>
      <c r="GS40" s="267" t="s">
        <v>676</v>
      </c>
      <c r="GT40" s="267" t="s">
        <v>677</v>
      </c>
      <c r="GU40" s="267" t="s">
        <v>678</v>
      </c>
      <c r="GV40" s="267" t="s">
        <v>679</v>
      </c>
      <c r="GW40" s="267" t="s">
        <v>680</v>
      </c>
      <c r="GX40" s="267" t="s">
        <v>681</v>
      </c>
      <c r="GY40" s="267" t="s">
        <v>682</v>
      </c>
      <c r="GZ40" s="267" t="s">
        <v>683</v>
      </c>
      <c r="HA40" s="267" t="s">
        <v>684</v>
      </c>
      <c r="HB40" s="267" t="s">
        <v>685</v>
      </c>
      <c r="HC40" s="267" t="s">
        <v>686</v>
      </c>
      <c r="HD40" s="267" t="s">
        <v>687</v>
      </c>
      <c r="HE40" s="267" t="s">
        <v>688</v>
      </c>
      <c r="HF40" s="267" t="s">
        <v>689</v>
      </c>
      <c r="HG40" s="267" t="s">
        <v>690</v>
      </c>
      <c r="HH40" s="267" t="s">
        <v>691</v>
      </c>
      <c r="HI40" s="267" t="s">
        <v>692</v>
      </c>
      <c r="HJ40" s="267" t="s">
        <v>693</v>
      </c>
      <c r="HK40" s="267" t="s">
        <v>694</v>
      </c>
      <c r="HL40" s="267" t="s">
        <v>695</v>
      </c>
      <c r="HM40" s="267" t="s">
        <v>696</v>
      </c>
      <c r="HN40" s="267" t="s">
        <v>697</v>
      </c>
      <c r="HO40" s="267" t="s">
        <v>698</v>
      </c>
      <c r="HP40" s="267" t="s">
        <v>699</v>
      </c>
      <c r="HQ40" s="267" t="s">
        <v>700</v>
      </c>
      <c r="HR40" s="267" t="s">
        <v>701</v>
      </c>
      <c r="HS40" s="267" t="s">
        <v>702</v>
      </c>
      <c r="HT40" s="267" t="s">
        <v>703</v>
      </c>
      <c r="HU40" s="267" t="s">
        <v>704</v>
      </c>
      <c r="HV40" s="267" t="s">
        <v>705</v>
      </c>
      <c r="HW40" s="267" t="s">
        <v>706</v>
      </c>
      <c r="HX40" s="267" t="s">
        <v>707</v>
      </c>
      <c r="HY40" s="267" t="s">
        <v>708</v>
      </c>
      <c r="HZ40" s="267" t="s">
        <v>709</v>
      </c>
      <c r="IA40" s="267" t="s">
        <v>710</v>
      </c>
      <c r="IB40" s="267" t="s">
        <v>711</v>
      </c>
      <c r="IC40" s="267" t="s">
        <v>712</v>
      </c>
      <c r="ID40" s="267" t="s">
        <v>713</v>
      </c>
      <c r="IE40" s="267" t="s">
        <v>714</v>
      </c>
      <c r="IF40" s="267" t="s">
        <v>715</v>
      </c>
      <c r="IG40" s="267" t="s">
        <v>716</v>
      </c>
      <c r="IH40" s="267" t="s">
        <v>717</v>
      </c>
      <c r="II40" s="267" t="s">
        <v>718</v>
      </c>
      <c r="IJ40" s="267" t="s">
        <v>719</v>
      </c>
      <c r="IK40" s="267" t="s">
        <v>720</v>
      </c>
      <c r="IL40" s="267" t="s">
        <v>721</v>
      </c>
      <c r="IM40" s="267" t="s">
        <v>722</v>
      </c>
      <c r="IN40" s="267" t="s">
        <v>723</v>
      </c>
      <c r="IO40" s="267" t="s">
        <v>724</v>
      </c>
      <c r="IP40" s="267" t="s">
        <v>725</v>
      </c>
      <c r="IQ40" s="267" t="s">
        <v>726</v>
      </c>
      <c r="IR40" s="267" t="s">
        <v>727</v>
      </c>
      <c r="IS40" s="267" t="s">
        <v>728</v>
      </c>
      <c r="IT40" s="267" t="s">
        <v>729</v>
      </c>
      <c r="IU40" s="267" t="s">
        <v>730</v>
      </c>
      <c r="IV40" s="267" t="s">
        <v>731</v>
      </c>
      <c r="IW40" s="267" t="s">
        <v>732</v>
      </c>
      <c r="IX40" s="267" t="s">
        <v>733</v>
      </c>
      <c r="IY40" s="267" t="s">
        <v>734</v>
      </c>
      <c r="IZ40" s="267" t="s">
        <v>735</v>
      </c>
      <c r="JA40" s="267" t="s">
        <v>736</v>
      </c>
      <c r="JB40" s="267" t="s">
        <v>737</v>
      </c>
      <c r="JC40" s="267" t="s">
        <v>738</v>
      </c>
      <c r="JD40" s="267" t="s">
        <v>739</v>
      </c>
      <c r="JE40" s="267" t="s">
        <v>740</v>
      </c>
      <c r="JF40" s="267" t="s">
        <v>741</v>
      </c>
      <c r="JG40" s="267" t="s">
        <v>742</v>
      </c>
      <c r="JH40" s="267" t="s">
        <v>743</v>
      </c>
      <c r="JI40" s="267" t="s">
        <v>744</v>
      </c>
      <c r="JJ40" s="267" t="s">
        <v>745</v>
      </c>
      <c r="JK40" s="267" t="s">
        <v>746</v>
      </c>
      <c r="JL40" s="267" t="s">
        <v>747</v>
      </c>
      <c r="JM40" s="267" t="s">
        <v>748</v>
      </c>
      <c r="JN40" s="267" t="s">
        <v>749</v>
      </c>
      <c r="JO40" s="267" t="s">
        <v>750</v>
      </c>
      <c r="JP40" s="267" t="s">
        <v>751</v>
      </c>
      <c r="JQ40" s="267" t="s">
        <v>752</v>
      </c>
      <c r="JR40" s="267" t="s">
        <v>753</v>
      </c>
      <c r="JS40" s="267" t="s">
        <v>754</v>
      </c>
      <c r="JT40" s="267" t="s">
        <v>755</v>
      </c>
      <c r="JU40" s="267" t="s">
        <v>756</v>
      </c>
      <c r="JV40" s="267" t="s">
        <v>757</v>
      </c>
      <c r="JW40" s="267" t="s">
        <v>758</v>
      </c>
      <c r="JX40" s="267" t="s">
        <v>759</v>
      </c>
      <c r="JY40" s="267" t="s">
        <v>760</v>
      </c>
      <c r="JZ40" s="267" t="s">
        <v>761</v>
      </c>
      <c r="KA40" s="267" t="s">
        <v>762</v>
      </c>
      <c r="KB40" s="267" t="s">
        <v>763</v>
      </c>
      <c r="KC40" s="267" t="s">
        <v>764</v>
      </c>
      <c r="KD40" s="267" t="s">
        <v>765</v>
      </c>
      <c r="KE40" s="267" t="s">
        <v>766</v>
      </c>
      <c r="KF40" s="267" t="s">
        <v>767</v>
      </c>
      <c r="KG40" s="267" t="s">
        <v>768</v>
      </c>
      <c r="KH40" s="267" t="s">
        <v>769</v>
      </c>
      <c r="KI40" s="267" t="s">
        <v>770</v>
      </c>
      <c r="KJ40" s="267" t="s">
        <v>771</v>
      </c>
      <c r="KK40" s="267" t="s">
        <v>772</v>
      </c>
      <c r="KL40" s="267" t="s">
        <v>773</v>
      </c>
      <c r="KM40" s="267" t="s">
        <v>774</v>
      </c>
      <c r="KN40" s="267" t="s">
        <v>775</v>
      </c>
      <c r="KO40" s="267" t="s">
        <v>776</v>
      </c>
      <c r="KP40" s="267" t="s">
        <v>777</v>
      </c>
      <c r="KQ40" s="267" t="s">
        <v>778</v>
      </c>
      <c r="KR40" s="267" t="s">
        <v>779</v>
      </c>
      <c r="KS40" s="267" t="s">
        <v>780</v>
      </c>
      <c r="KT40" s="267" t="s">
        <v>781</v>
      </c>
      <c r="KU40" s="267" t="s">
        <v>782</v>
      </c>
      <c r="KV40" s="267" t="s">
        <v>783</v>
      </c>
      <c r="KW40" s="267" t="s">
        <v>784</v>
      </c>
      <c r="KX40" s="267" t="s">
        <v>785</v>
      </c>
      <c r="KY40" s="267" t="s">
        <v>786</v>
      </c>
      <c r="KZ40" s="267" t="s">
        <v>787</v>
      </c>
      <c r="LA40" s="267" t="s">
        <v>788</v>
      </c>
      <c r="LB40" s="267" t="s">
        <v>789</v>
      </c>
      <c r="LC40" s="267" t="s">
        <v>790</v>
      </c>
      <c r="LD40" s="267" t="s">
        <v>791</v>
      </c>
      <c r="LE40" s="267" t="s">
        <v>792</v>
      </c>
      <c r="LF40" s="267" t="s">
        <v>793</v>
      </c>
      <c r="LG40" s="267" t="s">
        <v>794</v>
      </c>
      <c r="LH40" s="267" t="s">
        <v>795</v>
      </c>
      <c r="LI40" s="267" t="s">
        <v>796</v>
      </c>
      <c r="LJ40" s="267" t="s">
        <v>797</v>
      </c>
      <c r="LK40" s="267" t="s">
        <v>798</v>
      </c>
      <c r="LL40" s="267" t="s">
        <v>799</v>
      </c>
      <c r="LM40" s="267" t="s">
        <v>800</v>
      </c>
      <c r="LN40" s="267" t="s">
        <v>801</v>
      </c>
      <c r="LO40" s="267" t="s">
        <v>802</v>
      </c>
      <c r="LP40" s="267" t="s">
        <v>803</v>
      </c>
      <c r="LQ40" s="267" t="s">
        <v>804</v>
      </c>
      <c r="LR40" s="267" t="s">
        <v>805</v>
      </c>
      <c r="LS40" s="267" t="s">
        <v>806</v>
      </c>
      <c r="LT40" s="267" t="s">
        <v>807</v>
      </c>
    </row>
    <row r="41" spans="2:332">
      <c r="B41" s="3"/>
      <c r="C41" s="270"/>
      <c r="D41" s="22"/>
      <c r="E41" s="22"/>
      <c r="F41" s="569" t="s">
        <v>862</v>
      </c>
      <c r="G41" s="89"/>
      <c r="H41" s="548"/>
      <c r="I41" s="548"/>
      <c r="J41" s="548"/>
      <c r="K41" s="548"/>
      <c r="L41" s="548"/>
      <c r="M41" s="548"/>
      <c r="N41" s="548"/>
      <c r="O41" s="548"/>
      <c r="P41" s="548"/>
      <c r="Q41" s="548"/>
      <c r="R41" s="548"/>
      <c r="S41" s="548"/>
      <c r="T41" s="548"/>
      <c r="U41" s="548"/>
      <c r="V41" s="548"/>
      <c r="W41" s="548"/>
      <c r="X41" s="548"/>
      <c r="Y41" s="548"/>
      <c r="Z41" s="548"/>
      <c r="AA41" s="548"/>
      <c r="AB41" s="548"/>
      <c r="AC41" s="548"/>
      <c r="AD41" s="548"/>
      <c r="AE41" s="549"/>
      <c r="AF41" s="3"/>
      <c r="AG41" s="3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39"/>
    </row>
    <row r="42" spans="2:332">
      <c r="B42" s="3"/>
      <c r="C42" s="270" t="s">
        <v>433</v>
      </c>
      <c r="D42" s="22"/>
      <c r="E42" s="22"/>
      <c r="F42" s="541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60"/>
      <c r="AF42" s="3"/>
      <c r="AG42" s="3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39"/>
    </row>
    <row r="43" spans="2:332" ht="15" customHeight="1">
      <c r="B43" s="3"/>
      <c r="C43" s="271"/>
      <c r="D43" s="22" t="s">
        <v>382</v>
      </c>
      <c r="E43" s="22"/>
      <c r="F43" s="542">
        <f t="shared" ref="F43:F51" ca="1" si="52">NPV(Rente,J43:AC43)/$F$55</f>
        <v>0</v>
      </c>
      <c r="G43" s="68">
        <f ca="1">SUM('Samlet hovedstaden -alle værker'!E31:E32)</f>
        <v>0</v>
      </c>
      <c r="H43" s="53">
        <f ca="1">SUM('Samlet hovedstaden -alle værker'!F31:F32)</f>
        <v>0</v>
      </c>
      <c r="I43" s="53">
        <f ca="1">SUM('Samlet hovedstaden -alle værker'!G31:G32)</f>
        <v>0</v>
      </c>
      <c r="J43" s="53">
        <f ca="1">SUM('Samlet hovedstaden -alle værker'!H31:H32)</f>
        <v>0</v>
      </c>
      <c r="K43" s="53">
        <f ca="1">SUM('Samlet hovedstaden -alle værker'!I31:I32)</f>
        <v>0</v>
      </c>
      <c r="L43" s="53">
        <f ca="1">SUM('Samlet hovedstaden -alle værker'!J31:J32)</f>
        <v>0</v>
      </c>
      <c r="M43" s="53">
        <f ca="1">SUM('Samlet hovedstaden -alle værker'!K31:K32)</f>
        <v>0</v>
      </c>
      <c r="N43" s="53">
        <f ca="1">SUM('Samlet hovedstaden -alle værker'!L31:L32)</f>
        <v>0</v>
      </c>
      <c r="O43" s="53">
        <f ca="1">SUM('Samlet hovedstaden -alle værker'!M31:M32)</f>
        <v>0</v>
      </c>
      <c r="P43" s="53">
        <f ca="1">SUM('Samlet hovedstaden -alle værker'!N31:N32)</f>
        <v>0</v>
      </c>
      <c r="Q43" s="53">
        <f ca="1">SUM('Samlet hovedstaden -alle værker'!O31:O32)</f>
        <v>0</v>
      </c>
      <c r="R43" s="53">
        <f ca="1">SUM('Samlet hovedstaden -alle værker'!P31:P32)</f>
        <v>0</v>
      </c>
      <c r="S43" s="53">
        <f ca="1">SUM('Samlet hovedstaden -alle værker'!Q31:Q32)</f>
        <v>0</v>
      </c>
      <c r="T43" s="53">
        <f ca="1">SUM('Samlet hovedstaden -alle værker'!R31:R32)</f>
        <v>0</v>
      </c>
      <c r="U43" s="53">
        <f ca="1">SUM('Samlet hovedstaden -alle værker'!S31:S32)</f>
        <v>0</v>
      </c>
      <c r="V43" s="53">
        <f ca="1">SUM('Samlet hovedstaden -alle værker'!T31:T32)</f>
        <v>0</v>
      </c>
      <c r="W43" s="53">
        <f ca="1">SUM('Samlet hovedstaden -alle værker'!U31:U32)</f>
        <v>0</v>
      </c>
      <c r="X43" s="53">
        <f ca="1">SUM('Samlet hovedstaden -alle værker'!V31:V32)</f>
        <v>0</v>
      </c>
      <c r="Y43" s="53">
        <f ca="1">SUM('Samlet hovedstaden -alle værker'!W31:W32)</f>
        <v>0</v>
      </c>
      <c r="Z43" s="53">
        <f ca="1">SUM('Samlet hovedstaden -alle værker'!X31:X32)</f>
        <v>0</v>
      </c>
      <c r="AA43" s="53">
        <f ca="1">SUM('Samlet hovedstaden -alle værker'!Y31:Y32)</f>
        <v>0</v>
      </c>
      <c r="AB43" s="53">
        <f ca="1">SUM('Samlet hovedstaden -alle værker'!Z31:Z32)</f>
        <v>0</v>
      </c>
      <c r="AC43" s="53">
        <f ca="1">SUM('Samlet hovedstaden -alle værker'!AA31:AA32)</f>
        <v>0</v>
      </c>
      <c r="AD43" s="53">
        <f ca="1">SUM('Samlet hovedstaden -alle værker'!AB31:AB32)</f>
        <v>0</v>
      </c>
      <c r="AE43" s="539">
        <f ca="1">SUM('Samlet hovedstaden -alle værker'!AC31:AC32)</f>
        <v>0</v>
      </c>
      <c r="AF43" s="3"/>
      <c r="AG43" s="68">
        <f ca="1">SUM('Samlet hovedstaden -alle værker'!AE31:AE32)</f>
        <v>0</v>
      </c>
      <c r="AH43" s="53">
        <f ca="1">SUM('Samlet hovedstaden -alle værker'!AF31:AF32)</f>
        <v>0</v>
      </c>
      <c r="AI43" s="53">
        <f ca="1">SUM('Samlet hovedstaden -alle værker'!AG31:AG32)</f>
        <v>0</v>
      </c>
      <c r="AJ43" s="53">
        <f ca="1">SUM('Samlet hovedstaden -alle værker'!AH31:AH32)</f>
        <v>0</v>
      </c>
      <c r="AK43" s="53">
        <f ca="1">SUM('Samlet hovedstaden -alle værker'!AI31:AI32)</f>
        <v>0</v>
      </c>
      <c r="AL43" s="53">
        <f ca="1">SUM('Samlet hovedstaden -alle værker'!AJ31:AJ32)</f>
        <v>0</v>
      </c>
      <c r="AM43" s="53">
        <f ca="1">SUM('Samlet hovedstaden -alle værker'!AK31:AK32)</f>
        <v>0</v>
      </c>
      <c r="AN43" s="53">
        <f ca="1">SUM('Samlet hovedstaden -alle værker'!AL31:AL32)</f>
        <v>0</v>
      </c>
      <c r="AO43" s="53">
        <f ca="1">SUM('Samlet hovedstaden -alle værker'!AM31:AM32)</f>
        <v>0</v>
      </c>
      <c r="AP43" s="53">
        <f ca="1">SUM('Samlet hovedstaden -alle værker'!AN31:AN32)</f>
        <v>0</v>
      </c>
      <c r="AQ43" s="53">
        <f ca="1">SUM('Samlet hovedstaden -alle værker'!AO31:AO32)</f>
        <v>0</v>
      </c>
      <c r="AR43" s="53">
        <f ca="1">SUM('Samlet hovedstaden -alle værker'!AP31:AP32)</f>
        <v>0</v>
      </c>
      <c r="AS43" s="53">
        <f ca="1">SUM('Samlet hovedstaden -alle værker'!AQ31:AQ32)</f>
        <v>0</v>
      </c>
      <c r="AT43" s="53">
        <f ca="1">SUM('Samlet hovedstaden -alle værker'!AR31:AR32)</f>
        <v>0</v>
      </c>
      <c r="AU43" s="53">
        <f ca="1">SUM('Samlet hovedstaden -alle værker'!AS31:AS32)</f>
        <v>0</v>
      </c>
      <c r="AV43" s="53">
        <f ca="1">SUM('Samlet hovedstaden -alle værker'!AT31:AT32)</f>
        <v>0</v>
      </c>
      <c r="AW43" s="53">
        <f ca="1">SUM('Samlet hovedstaden -alle værker'!AU31:AU32)</f>
        <v>0</v>
      </c>
      <c r="AX43" s="53">
        <f ca="1">SUM('Samlet hovedstaden -alle værker'!AV31:AV32)</f>
        <v>0</v>
      </c>
      <c r="AY43" s="53">
        <f ca="1">SUM('Samlet hovedstaden -alle værker'!AW31:AW32)</f>
        <v>0</v>
      </c>
      <c r="AZ43" s="53">
        <f ca="1">SUM('Samlet hovedstaden -alle værker'!AX31:AX32)</f>
        <v>0</v>
      </c>
      <c r="BA43" s="53">
        <f ca="1">SUM('Samlet hovedstaden -alle værker'!AY31:AY32)</f>
        <v>0</v>
      </c>
      <c r="BB43" s="53">
        <f ca="1">SUM('Samlet hovedstaden -alle værker'!AZ31:AZ32)</f>
        <v>0</v>
      </c>
      <c r="BC43" s="53">
        <f ca="1">SUM('Samlet hovedstaden -alle værker'!BA31:BA32)</f>
        <v>0</v>
      </c>
      <c r="BD43" s="53">
        <f ca="1">SUM('Samlet hovedstaden -alle værker'!BB31:BB32)</f>
        <v>0</v>
      </c>
      <c r="BE43" s="53">
        <f ca="1">SUM('Samlet hovedstaden -alle værker'!BC31:BC32)</f>
        <v>0</v>
      </c>
      <c r="BF43" s="53">
        <f ca="1">SUM('Samlet hovedstaden -alle værker'!BD31:BD32)</f>
        <v>0</v>
      </c>
      <c r="BG43" s="53">
        <f ca="1">SUM('Samlet hovedstaden -alle værker'!BE31:BE32)</f>
        <v>0</v>
      </c>
      <c r="BH43" s="53">
        <f ca="1">SUM('Samlet hovedstaden -alle værker'!BF31:BF32)</f>
        <v>0</v>
      </c>
      <c r="BI43" s="53">
        <f ca="1">SUM('Samlet hovedstaden -alle værker'!BG31:BG32)</f>
        <v>0</v>
      </c>
      <c r="BJ43" s="53">
        <f ca="1">SUM('Samlet hovedstaden -alle værker'!BH31:BH32)</f>
        <v>0</v>
      </c>
      <c r="BK43" s="53">
        <f ca="1">SUM('Samlet hovedstaden -alle værker'!BI31:BI32)</f>
        <v>0</v>
      </c>
      <c r="BL43" s="53">
        <f ca="1">SUM('Samlet hovedstaden -alle værker'!BJ31:BJ32)</f>
        <v>0</v>
      </c>
      <c r="BM43" s="53">
        <f ca="1">SUM('Samlet hovedstaden -alle værker'!BK31:BK32)</f>
        <v>0</v>
      </c>
      <c r="BN43" s="53">
        <f ca="1">SUM('Samlet hovedstaden -alle værker'!BL31:BL32)</f>
        <v>0</v>
      </c>
      <c r="BO43" s="53">
        <f ca="1">SUM('Samlet hovedstaden -alle værker'!BM31:BM32)</f>
        <v>0</v>
      </c>
      <c r="BP43" s="53">
        <f ca="1">SUM('Samlet hovedstaden -alle værker'!BN31:BN32)</f>
        <v>0</v>
      </c>
      <c r="BQ43" s="53">
        <f ca="1">SUM('Samlet hovedstaden -alle værker'!BO31:BO32)</f>
        <v>0</v>
      </c>
      <c r="BR43" s="53">
        <f ca="1">SUM('Samlet hovedstaden -alle værker'!BP31:BP32)</f>
        <v>0</v>
      </c>
      <c r="BS43" s="53">
        <f ca="1">SUM('Samlet hovedstaden -alle værker'!BQ31:BQ32)</f>
        <v>0</v>
      </c>
      <c r="BT43" s="53">
        <f ca="1">SUM('Samlet hovedstaden -alle værker'!BR31:BR32)</f>
        <v>0</v>
      </c>
      <c r="BU43" s="53">
        <f ca="1">SUM('Samlet hovedstaden -alle værker'!BS31:BS32)</f>
        <v>0</v>
      </c>
      <c r="BV43" s="53">
        <f ca="1">SUM('Samlet hovedstaden -alle værker'!BT31:BT32)</f>
        <v>0</v>
      </c>
      <c r="BW43" s="53">
        <f ca="1">SUM('Samlet hovedstaden -alle værker'!BU31:BU32)</f>
        <v>0</v>
      </c>
      <c r="BX43" s="53">
        <f ca="1">SUM('Samlet hovedstaden -alle værker'!BV31:BV32)</f>
        <v>0</v>
      </c>
      <c r="BY43" s="53">
        <f ca="1">SUM('Samlet hovedstaden -alle værker'!BW31:BW32)</f>
        <v>0</v>
      </c>
      <c r="BZ43" s="53">
        <f ca="1">SUM('Samlet hovedstaden -alle værker'!BX31:BX32)</f>
        <v>0</v>
      </c>
      <c r="CA43" s="53">
        <f ca="1">SUM('Samlet hovedstaden -alle værker'!BY31:BY32)</f>
        <v>0</v>
      </c>
      <c r="CB43" s="53">
        <f ca="1">SUM('Samlet hovedstaden -alle værker'!BZ31:BZ32)</f>
        <v>0</v>
      </c>
      <c r="CC43" s="53">
        <f ca="1">SUM('Samlet hovedstaden -alle værker'!CA31:CA32)</f>
        <v>0</v>
      </c>
      <c r="CD43" s="53">
        <f ca="1">SUM('Samlet hovedstaden -alle værker'!CB31:CB32)</f>
        <v>0</v>
      </c>
      <c r="CE43" s="53">
        <f ca="1">SUM('Samlet hovedstaden -alle værker'!CC31:CC32)</f>
        <v>0</v>
      </c>
      <c r="CF43" s="53">
        <f ca="1">SUM('Samlet hovedstaden -alle værker'!CD31:CD32)</f>
        <v>0</v>
      </c>
      <c r="CG43" s="53">
        <f ca="1">SUM('Samlet hovedstaden -alle værker'!CE31:CE32)</f>
        <v>0</v>
      </c>
      <c r="CH43" s="53">
        <f ca="1">SUM('Samlet hovedstaden -alle værker'!CF31:CF32)</f>
        <v>0</v>
      </c>
      <c r="CI43" s="53">
        <f ca="1">SUM('Samlet hovedstaden -alle værker'!CG31:CG32)</f>
        <v>0</v>
      </c>
      <c r="CJ43" s="53">
        <f ca="1">SUM('Samlet hovedstaden -alle værker'!CH31:CH32)</f>
        <v>0</v>
      </c>
      <c r="CK43" s="53">
        <f ca="1">SUM('Samlet hovedstaden -alle værker'!CI31:CI32)</f>
        <v>0</v>
      </c>
      <c r="CL43" s="53">
        <f ca="1">SUM('Samlet hovedstaden -alle værker'!CJ31:CJ32)</f>
        <v>0</v>
      </c>
      <c r="CM43" s="53">
        <f ca="1">SUM('Samlet hovedstaden -alle værker'!CK31:CK32)</f>
        <v>0</v>
      </c>
      <c r="CN43" s="53">
        <f ca="1">SUM('Samlet hovedstaden -alle værker'!CL31:CL32)</f>
        <v>0</v>
      </c>
      <c r="CO43" s="53">
        <f ca="1">SUM('Samlet hovedstaden -alle værker'!CM31:CM32)</f>
        <v>0</v>
      </c>
      <c r="CP43" s="53">
        <f ca="1">SUM('Samlet hovedstaden -alle værker'!CN31:CN32)</f>
        <v>0</v>
      </c>
      <c r="CQ43" s="53">
        <f ca="1">SUM('Samlet hovedstaden -alle værker'!CO31:CO32)</f>
        <v>0</v>
      </c>
      <c r="CR43" s="53">
        <f ca="1">SUM('Samlet hovedstaden -alle værker'!CP31:CP32)</f>
        <v>0</v>
      </c>
      <c r="CS43" s="53">
        <f ca="1">SUM('Samlet hovedstaden -alle værker'!CQ31:CQ32)</f>
        <v>0</v>
      </c>
      <c r="CT43" s="53">
        <f ca="1">SUM('Samlet hovedstaden -alle værker'!CR31:CR32)</f>
        <v>0</v>
      </c>
      <c r="CU43" s="53">
        <f ca="1">SUM('Samlet hovedstaden -alle værker'!CS31:CS32)</f>
        <v>0</v>
      </c>
      <c r="CV43" s="53">
        <f ca="1">SUM('Samlet hovedstaden -alle værker'!CT31:CT32)</f>
        <v>0</v>
      </c>
      <c r="CW43" s="53">
        <f ca="1">SUM('Samlet hovedstaden -alle værker'!CU31:CU32)</f>
        <v>0</v>
      </c>
      <c r="CX43" s="53">
        <f ca="1">SUM('Samlet hovedstaden -alle værker'!CV31:CV32)</f>
        <v>0</v>
      </c>
      <c r="CY43" s="53">
        <f ca="1">SUM('Samlet hovedstaden -alle værker'!CW31:CW32)</f>
        <v>0</v>
      </c>
      <c r="CZ43" s="53">
        <f ca="1">SUM('Samlet hovedstaden -alle værker'!CX31:CX32)</f>
        <v>0</v>
      </c>
      <c r="DA43" s="53">
        <f ca="1">SUM('Samlet hovedstaden -alle værker'!CY31:CY32)</f>
        <v>0</v>
      </c>
      <c r="DB43" s="53">
        <f ca="1">SUM('Samlet hovedstaden -alle værker'!CZ31:CZ32)</f>
        <v>0</v>
      </c>
      <c r="DC43" s="53">
        <f ca="1">SUM('Samlet hovedstaden -alle værker'!DA31:DA32)</f>
        <v>0</v>
      </c>
      <c r="DD43" s="53">
        <f ca="1">SUM('Samlet hovedstaden -alle værker'!DB31:DB32)</f>
        <v>0</v>
      </c>
      <c r="DE43" s="53">
        <f ca="1">SUM('Samlet hovedstaden -alle værker'!DC31:DC32)</f>
        <v>0</v>
      </c>
      <c r="DF43" s="53">
        <f ca="1">SUM('Samlet hovedstaden -alle værker'!DD31:DD32)</f>
        <v>0</v>
      </c>
      <c r="DG43" s="53">
        <f ca="1">SUM('Samlet hovedstaden -alle værker'!DE31:DE32)</f>
        <v>0</v>
      </c>
      <c r="DH43" s="53">
        <f ca="1">SUM('Samlet hovedstaden -alle værker'!DF31:DF32)</f>
        <v>0</v>
      </c>
      <c r="DI43" s="53">
        <f ca="1">SUM('Samlet hovedstaden -alle værker'!DG31:DG32)</f>
        <v>0</v>
      </c>
      <c r="DJ43" s="53">
        <f ca="1">SUM('Samlet hovedstaden -alle værker'!DH31:DH32)</f>
        <v>0</v>
      </c>
      <c r="DK43" s="53">
        <f ca="1">SUM('Samlet hovedstaden -alle værker'!DI31:DI32)</f>
        <v>0</v>
      </c>
      <c r="DL43" s="53">
        <f ca="1">SUM('Samlet hovedstaden -alle værker'!DJ31:DJ32)</f>
        <v>0</v>
      </c>
      <c r="DM43" s="53">
        <f ca="1">SUM('Samlet hovedstaden -alle værker'!DK31:DK32)</f>
        <v>0</v>
      </c>
      <c r="DN43" s="53">
        <f ca="1">SUM('Samlet hovedstaden -alle værker'!DL31:DL32)</f>
        <v>0</v>
      </c>
      <c r="DO43" s="53">
        <f ca="1">SUM('Samlet hovedstaden -alle værker'!DM31:DM32)</f>
        <v>0</v>
      </c>
      <c r="DP43" s="53">
        <f ca="1">SUM('Samlet hovedstaden -alle værker'!DN31:DN32)</f>
        <v>0</v>
      </c>
      <c r="DQ43" s="53">
        <f ca="1">SUM('Samlet hovedstaden -alle værker'!DO31:DO32)</f>
        <v>0</v>
      </c>
      <c r="DR43" s="53">
        <f ca="1">SUM('Samlet hovedstaden -alle værker'!DP31:DP32)</f>
        <v>0</v>
      </c>
      <c r="DS43" s="53">
        <f ca="1">SUM('Samlet hovedstaden -alle værker'!DQ31:DQ32)</f>
        <v>0</v>
      </c>
      <c r="DT43" s="53">
        <f ca="1">SUM('Samlet hovedstaden -alle værker'!DR31:DR32)</f>
        <v>0</v>
      </c>
      <c r="DU43" s="53">
        <f ca="1">SUM('Samlet hovedstaden -alle værker'!DS31:DS32)</f>
        <v>0</v>
      </c>
      <c r="DV43" s="53">
        <f ca="1">SUM('Samlet hovedstaden -alle værker'!DT31:DT32)</f>
        <v>0</v>
      </c>
      <c r="DW43" s="53">
        <f ca="1">SUM('Samlet hovedstaden -alle værker'!DU31:DU32)</f>
        <v>0</v>
      </c>
      <c r="DX43" s="53">
        <f ca="1">SUM('Samlet hovedstaden -alle værker'!DV31:DV32)</f>
        <v>0</v>
      </c>
      <c r="DY43" s="53">
        <f ca="1">SUM('Samlet hovedstaden -alle værker'!DW31:DW32)</f>
        <v>0</v>
      </c>
      <c r="DZ43" s="53">
        <f ca="1">SUM('Samlet hovedstaden -alle værker'!DX31:DX32)</f>
        <v>0</v>
      </c>
      <c r="EA43" s="53">
        <f ca="1">SUM('Samlet hovedstaden -alle værker'!DY31:DY32)</f>
        <v>0</v>
      </c>
      <c r="EB43" s="53">
        <f ca="1">SUM('Samlet hovedstaden -alle værker'!DZ31:DZ32)</f>
        <v>0</v>
      </c>
      <c r="EC43" s="53">
        <f ca="1">SUM('Samlet hovedstaden -alle værker'!EA31:EA32)</f>
        <v>0</v>
      </c>
      <c r="ED43" s="53">
        <f ca="1">SUM('Samlet hovedstaden -alle værker'!EB31:EB32)</f>
        <v>0</v>
      </c>
      <c r="EE43" s="53">
        <f ca="1">SUM('Samlet hovedstaden -alle værker'!EC31:EC32)</f>
        <v>0</v>
      </c>
      <c r="EF43" s="53">
        <f ca="1">SUM('Samlet hovedstaden -alle værker'!ED31:ED32)</f>
        <v>0</v>
      </c>
      <c r="EG43" s="53">
        <f ca="1">SUM('Samlet hovedstaden -alle værker'!EE31:EE32)</f>
        <v>0</v>
      </c>
      <c r="EH43" s="53">
        <f ca="1">SUM('Samlet hovedstaden -alle værker'!EF31:EF32)</f>
        <v>0</v>
      </c>
      <c r="EI43" s="53">
        <f ca="1">SUM('Samlet hovedstaden -alle værker'!EG31:EG32)</f>
        <v>0</v>
      </c>
      <c r="EJ43" s="53">
        <f ca="1">SUM('Samlet hovedstaden -alle værker'!EH31:EH32)</f>
        <v>0</v>
      </c>
      <c r="EK43" s="53">
        <f ca="1">SUM('Samlet hovedstaden -alle værker'!EI31:EI32)</f>
        <v>0</v>
      </c>
      <c r="EL43" s="53">
        <f ca="1">SUM('Samlet hovedstaden -alle værker'!EJ31:EJ32)</f>
        <v>0</v>
      </c>
      <c r="EM43" s="53">
        <f ca="1">SUM('Samlet hovedstaden -alle værker'!EK31:EK32)</f>
        <v>0</v>
      </c>
      <c r="EN43" s="53">
        <f ca="1">SUM('Samlet hovedstaden -alle værker'!EL31:EL32)</f>
        <v>0</v>
      </c>
      <c r="EO43" s="53">
        <f ca="1">SUM('Samlet hovedstaden -alle værker'!EM31:EM32)</f>
        <v>0</v>
      </c>
      <c r="EP43" s="53">
        <f ca="1">SUM('Samlet hovedstaden -alle værker'!EN31:EN32)</f>
        <v>0</v>
      </c>
      <c r="EQ43" s="53">
        <f ca="1">SUM('Samlet hovedstaden -alle værker'!EO31:EO32)</f>
        <v>0</v>
      </c>
      <c r="ER43" s="53">
        <f ca="1">SUM('Samlet hovedstaden -alle værker'!EP31:EP32)</f>
        <v>0</v>
      </c>
      <c r="ES43" s="53">
        <f ca="1">SUM('Samlet hovedstaden -alle værker'!EQ31:EQ32)</f>
        <v>0</v>
      </c>
      <c r="ET43" s="53">
        <f ca="1">SUM('Samlet hovedstaden -alle værker'!ER31:ER32)</f>
        <v>0</v>
      </c>
      <c r="EU43" s="53">
        <f ca="1">SUM('Samlet hovedstaden -alle værker'!ES31:ES32)</f>
        <v>0</v>
      </c>
      <c r="EV43" s="53">
        <f ca="1">SUM('Samlet hovedstaden -alle værker'!ET31:ET32)</f>
        <v>0</v>
      </c>
      <c r="EW43" s="53">
        <f ca="1">SUM('Samlet hovedstaden -alle værker'!EU31:EU32)</f>
        <v>0</v>
      </c>
      <c r="EX43" s="53">
        <f ca="1">SUM('Samlet hovedstaden -alle værker'!EV31:EV32)</f>
        <v>0</v>
      </c>
      <c r="EY43" s="53">
        <f ca="1">SUM('Samlet hovedstaden -alle værker'!EW31:EW32)</f>
        <v>0</v>
      </c>
      <c r="EZ43" s="53">
        <f ca="1">SUM('Samlet hovedstaden -alle værker'!EX31:EX32)</f>
        <v>0</v>
      </c>
      <c r="FA43" s="53">
        <f ca="1">SUM('Samlet hovedstaden -alle værker'!EY31:EY32)</f>
        <v>0</v>
      </c>
      <c r="FB43" s="53">
        <f ca="1">SUM('Samlet hovedstaden -alle værker'!EZ31:EZ32)</f>
        <v>0</v>
      </c>
      <c r="FC43" s="53">
        <f ca="1">SUM('Samlet hovedstaden -alle værker'!FA31:FA32)</f>
        <v>0</v>
      </c>
      <c r="FD43" s="53">
        <f ca="1">SUM('Samlet hovedstaden -alle værker'!FB31:FB32)</f>
        <v>0</v>
      </c>
      <c r="FE43" s="53">
        <f ca="1">SUM('Samlet hovedstaden -alle værker'!FC31:FC32)</f>
        <v>0</v>
      </c>
      <c r="FF43" s="53">
        <f ca="1">SUM('Samlet hovedstaden -alle værker'!FD31:FD32)</f>
        <v>0</v>
      </c>
      <c r="FG43" s="53">
        <f ca="1">SUM('Samlet hovedstaden -alle værker'!FE31:FE32)</f>
        <v>0</v>
      </c>
      <c r="FH43" s="53">
        <f ca="1">SUM('Samlet hovedstaden -alle værker'!FF31:FF32)</f>
        <v>0</v>
      </c>
      <c r="FI43" s="53">
        <f ca="1">SUM('Samlet hovedstaden -alle værker'!FG31:FG32)</f>
        <v>0</v>
      </c>
      <c r="FJ43" s="53">
        <f ca="1">SUM('Samlet hovedstaden -alle værker'!FH31:FH32)</f>
        <v>0</v>
      </c>
      <c r="FK43" s="53">
        <f ca="1">SUM('Samlet hovedstaden -alle værker'!FI31:FI32)</f>
        <v>0</v>
      </c>
      <c r="FL43" s="53">
        <f ca="1">SUM('Samlet hovedstaden -alle værker'!FJ31:FJ32)</f>
        <v>0</v>
      </c>
      <c r="FM43" s="53">
        <f ca="1">SUM('Samlet hovedstaden -alle værker'!FK31:FK32)</f>
        <v>0</v>
      </c>
      <c r="FN43" s="53">
        <f ca="1">SUM('Samlet hovedstaden -alle værker'!FL31:FL32)</f>
        <v>0</v>
      </c>
      <c r="FO43" s="53">
        <f ca="1">SUM('Samlet hovedstaden -alle værker'!FM31:FM32)</f>
        <v>0</v>
      </c>
      <c r="FP43" s="53">
        <f ca="1">SUM('Samlet hovedstaden -alle værker'!FN31:FN32)</f>
        <v>0</v>
      </c>
      <c r="FQ43" s="53">
        <f ca="1">SUM('Samlet hovedstaden -alle værker'!FO31:FO32)</f>
        <v>0</v>
      </c>
      <c r="FR43" s="53">
        <f ca="1">SUM('Samlet hovedstaden -alle værker'!FP31:FP32)</f>
        <v>0</v>
      </c>
      <c r="FS43" s="53">
        <f ca="1">SUM('Samlet hovedstaden -alle værker'!FQ31:FQ32)</f>
        <v>0</v>
      </c>
      <c r="FT43" s="53">
        <f ca="1">SUM('Samlet hovedstaden -alle værker'!FR31:FR32)</f>
        <v>0</v>
      </c>
      <c r="FU43" s="53">
        <f ca="1">SUM('Samlet hovedstaden -alle værker'!FS31:FS32)</f>
        <v>0</v>
      </c>
      <c r="FV43" s="53">
        <f ca="1">SUM('Samlet hovedstaden -alle værker'!FT31:FT32)</f>
        <v>0</v>
      </c>
      <c r="FW43" s="53">
        <f ca="1">SUM('Samlet hovedstaden -alle værker'!FU31:FU32)</f>
        <v>0</v>
      </c>
      <c r="FX43" s="53">
        <f ca="1">SUM('Samlet hovedstaden -alle værker'!FV31:FV32)</f>
        <v>0</v>
      </c>
      <c r="FY43" s="53">
        <f ca="1">SUM('Samlet hovedstaden -alle værker'!FW31:FW32)</f>
        <v>0</v>
      </c>
      <c r="FZ43" s="53">
        <f ca="1">SUM('Samlet hovedstaden -alle værker'!FX31:FX32)</f>
        <v>0</v>
      </c>
      <c r="GA43" s="53">
        <f ca="1">SUM('Samlet hovedstaden -alle værker'!FY31:FY32)</f>
        <v>0</v>
      </c>
      <c r="GB43" s="53">
        <f ca="1">SUM('Samlet hovedstaden -alle værker'!FZ31:FZ32)</f>
        <v>0</v>
      </c>
      <c r="GC43" s="53">
        <f ca="1">SUM('Samlet hovedstaden -alle værker'!GA31:GA32)</f>
        <v>0</v>
      </c>
      <c r="GD43" s="53">
        <f ca="1">SUM('Samlet hovedstaden -alle værker'!GB31:GB32)</f>
        <v>0</v>
      </c>
      <c r="GE43" s="53">
        <f ca="1">SUM('Samlet hovedstaden -alle værker'!GC31:GC32)</f>
        <v>0</v>
      </c>
      <c r="GF43" s="53">
        <f ca="1">SUM('Samlet hovedstaden -alle værker'!GD31:GD32)</f>
        <v>0</v>
      </c>
      <c r="GG43" s="53">
        <f ca="1">SUM('Samlet hovedstaden -alle værker'!GE31:GE32)</f>
        <v>0</v>
      </c>
      <c r="GH43" s="53">
        <f ca="1">SUM('Samlet hovedstaden -alle værker'!GF31:GF32)</f>
        <v>0</v>
      </c>
      <c r="GI43" s="53">
        <f ca="1">SUM('Samlet hovedstaden -alle værker'!GG31:GG32)</f>
        <v>0</v>
      </c>
      <c r="GJ43" s="53">
        <f ca="1">SUM('Samlet hovedstaden -alle værker'!GH31:GH32)</f>
        <v>0</v>
      </c>
      <c r="GK43" s="53">
        <f ca="1">SUM('Samlet hovedstaden -alle værker'!GI31:GI32)</f>
        <v>0</v>
      </c>
      <c r="GL43" s="53">
        <f ca="1">SUM('Samlet hovedstaden -alle værker'!GJ31:GJ32)</f>
        <v>0</v>
      </c>
      <c r="GM43" s="53">
        <f ca="1">SUM('Samlet hovedstaden -alle værker'!GK31:GK32)</f>
        <v>0</v>
      </c>
      <c r="GN43" s="53">
        <f ca="1">SUM('Samlet hovedstaden -alle værker'!GL31:GL32)</f>
        <v>0</v>
      </c>
      <c r="GO43" s="53">
        <f ca="1">SUM('Samlet hovedstaden -alle værker'!GM31:GM32)</f>
        <v>0</v>
      </c>
      <c r="GP43" s="53">
        <f ca="1">SUM('Samlet hovedstaden -alle værker'!GN31:GN32)</f>
        <v>0</v>
      </c>
      <c r="GQ43" s="53">
        <f ca="1">SUM('Samlet hovedstaden -alle værker'!GO31:GO32)</f>
        <v>0</v>
      </c>
      <c r="GR43" s="53">
        <f ca="1">SUM('Samlet hovedstaden -alle værker'!GP31:GP32)</f>
        <v>0</v>
      </c>
      <c r="GS43" s="53">
        <f ca="1">SUM('Samlet hovedstaden -alle værker'!GQ31:GQ32)</f>
        <v>0</v>
      </c>
      <c r="GT43" s="53">
        <f ca="1">SUM('Samlet hovedstaden -alle værker'!GR31:GR32)</f>
        <v>0</v>
      </c>
      <c r="GU43" s="53">
        <f ca="1">SUM('Samlet hovedstaden -alle værker'!GS31:GS32)</f>
        <v>0</v>
      </c>
      <c r="GV43" s="53">
        <f ca="1">SUM('Samlet hovedstaden -alle værker'!GT31:GT32)</f>
        <v>0</v>
      </c>
      <c r="GW43" s="53">
        <f ca="1">SUM('Samlet hovedstaden -alle værker'!GU31:GU32)</f>
        <v>0</v>
      </c>
      <c r="GX43" s="53">
        <f ca="1">SUM('Samlet hovedstaden -alle værker'!GV31:GV32)</f>
        <v>0</v>
      </c>
      <c r="GY43" s="53">
        <f ca="1">SUM('Samlet hovedstaden -alle værker'!GW31:GW32)</f>
        <v>0</v>
      </c>
      <c r="GZ43" s="53">
        <f ca="1">SUM('Samlet hovedstaden -alle værker'!GX31:GX32)</f>
        <v>0</v>
      </c>
      <c r="HA43" s="53">
        <f ca="1">SUM('Samlet hovedstaden -alle værker'!GY31:GY32)</f>
        <v>0</v>
      </c>
      <c r="HB43" s="53">
        <f ca="1">SUM('Samlet hovedstaden -alle værker'!GZ31:GZ32)</f>
        <v>0</v>
      </c>
      <c r="HC43" s="53">
        <f ca="1">SUM('Samlet hovedstaden -alle værker'!HA31:HA32)</f>
        <v>0</v>
      </c>
      <c r="HD43" s="53">
        <f ca="1">SUM('Samlet hovedstaden -alle værker'!HB31:HB32)</f>
        <v>0</v>
      </c>
      <c r="HE43" s="53">
        <f ca="1">SUM('Samlet hovedstaden -alle værker'!HC31:HC32)</f>
        <v>0</v>
      </c>
      <c r="HF43" s="53">
        <f ca="1">SUM('Samlet hovedstaden -alle værker'!HD31:HD32)</f>
        <v>0</v>
      </c>
      <c r="HG43" s="53">
        <f ca="1">SUM('Samlet hovedstaden -alle værker'!HE31:HE32)</f>
        <v>0</v>
      </c>
      <c r="HH43" s="53">
        <f ca="1">SUM('Samlet hovedstaden -alle værker'!HF31:HF32)</f>
        <v>0</v>
      </c>
      <c r="HI43" s="53">
        <f ca="1">SUM('Samlet hovedstaden -alle værker'!HG31:HG32)</f>
        <v>0</v>
      </c>
      <c r="HJ43" s="53">
        <f ca="1">SUM('Samlet hovedstaden -alle værker'!HH31:HH32)</f>
        <v>0</v>
      </c>
      <c r="HK43" s="53">
        <f ca="1">SUM('Samlet hovedstaden -alle værker'!HI31:HI32)</f>
        <v>0</v>
      </c>
      <c r="HL43" s="53">
        <f ca="1">SUM('Samlet hovedstaden -alle værker'!HJ31:HJ32)</f>
        <v>0</v>
      </c>
      <c r="HM43" s="53">
        <f ca="1">SUM('Samlet hovedstaden -alle værker'!HK31:HK32)</f>
        <v>0</v>
      </c>
      <c r="HN43" s="53">
        <f ca="1">SUM('Samlet hovedstaden -alle værker'!HL31:HL32)</f>
        <v>0</v>
      </c>
      <c r="HO43" s="53">
        <f ca="1">SUM('Samlet hovedstaden -alle værker'!HM31:HM32)</f>
        <v>0</v>
      </c>
      <c r="HP43" s="53">
        <f ca="1">SUM('Samlet hovedstaden -alle værker'!HN31:HN32)</f>
        <v>0</v>
      </c>
      <c r="HQ43" s="53">
        <f ca="1">SUM('Samlet hovedstaden -alle værker'!HO31:HO32)</f>
        <v>0</v>
      </c>
      <c r="HR43" s="53">
        <f ca="1">SUM('Samlet hovedstaden -alle værker'!HP31:HP32)</f>
        <v>0</v>
      </c>
      <c r="HS43" s="53">
        <f ca="1">SUM('Samlet hovedstaden -alle værker'!HQ31:HQ32)</f>
        <v>0</v>
      </c>
      <c r="HT43" s="53">
        <f ca="1">SUM('Samlet hovedstaden -alle værker'!HR31:HR32)</f>
        <v>0</v>
      </c>
      <c r="HU43" s="53">
        <f ca="1">SUM('Samlet hovedstaden -alle værker'!HS31:HS32)</f>
        <v>0</v>
      </c>
      <c r="HV43" s="53">
        <f ca="1">SUM('Samlet hovedstaden -alle værker'!HT31:HT32)</f>
        <v>0</v>
      </c>
      <c r="HW43" s="53">
        <f ca="1">SUM('Samlet hovedstaden -alle værker'!HU31:HU32)</f>
        <v>0</v>
      </c>
      <c r="HX43" s="53">
        <f ca="1">SUM('Samlet hovedstaden -alle værker'!HV31:HV32)</f>
        <v>0</v>
      </c>
      <c r="HY43" s="53">
        <f ca="1">SUM('Samlet hovedstaden -alle værker'!HW31:HW32)</f>
        <v>0</v>
      </c>
      <c r="HZ43" s="53">
        <f ca="1">SUM('Samlet hovedstaden -alle værker'!HX31:HX32)</f>
        <v>0</v>
      </c>
      <c r="IA43" s="53">
        <f ca="1">SUM('Samlet hovedstaden -alle værker'!HY31:HY32)</f>
        <v>0</v>
      </c>
      <c r="IB43" s="53">
        <f ca="1">SUM('Samlet hovedstaden -alle værker'!HZ31:HZ32)</f>
        <v>0</v>
      </c>
      <c r="IC43" s="53">
        <f ca="1">SUM('Samlet hovedstaden -alle værker'!IA31:IA32)</f>
        <v>0</v>
      </c>
      <c r="ID43" s="53">
        <f ca="1">SUM('Samlet hovedstaden -alle værker'!IB31:IB32)</f>
        <v>0</v>
      </c>
      <c r="IE43" s="53">
        <f ca="1">SUM('Samlet hovedstaden -alle værker'!IC31:IC32)</f>
        <v>0</v>
      </c>
      <c r="IF43" s="53">
        <f ca="1">SUM('Samlet hovedstaden -alle værker'!ID31:ID32)</f>
        <v>0</v>
      </c>
      <c r="IG43" s="53">
        <f ca="1">SUM('Samlet hovedstaden -alle værker'!IE31:IE32)</f>
        <v>0</v>
      </c>
      <c r="IH43" s="53">
        <f ca="1">SUM('Samlet hovedstaden -alle værker'!IF31:IF32)</f>
        <v>0</v>
      </c>
      <c r="II43" s="53">
        <f ca="1">SUM('Samlet hovedstaden -alle værker'!IG31:IG32)</f>
        <v>0</v>
      </c>
      <c r="IJ43" s="53">
        <f ca="1">SUM('Samlet hovedstaden -alle værker'!IH31:IH32)</f>
        <v>0</v>
      </c>
      <c r="IK43" s="53">
        <f ca="1">SUM('Samlet hovedstaden -alle værker'!II31:II32)</f>
        <v>0</v>
      </c>
      <c r="IL43" s="53">
        <f ca="1">SUM('Samlet hovedstaden -alle værker'!IJ31:IJ32)</f>
        <v>0</v>
      </c>
      <c r="IM43" s="53">
        <f ca="1">SUM('Samlet hovedstaden -alle værker'!IK31:IK32)</f>
        <v>0</v>
      </c>
      <c r="IN43" s="53">
        <f ca="1">SUM('Samlet hovedstaden -alle værker'!IL31:IL32)</f>
        <v>0</v>
      </c>
      <c r="IO43" s="53">
        <f ca="1">SUM('Samlet hovedstaden -alle værker'!IM31:IM32)</f>
        <v>0</v>
      </c>
      <c r="IP43" s="53">
        <f ca="1">SUM('Samlet hovedstaden -alle værker'!IN31:IN32)</f>
        <v>0</v>
      </c>
      <c r="IQ43" s="53">
        <f ca="1">SUM('Samlet hovedstaden -alle værker'!IO31:IO32)</f>
        <v>0</v>
      </c>
      <c r="IR43" s="53">
        <f ca="1">SUM('Samlet hovedstaden -alle værker'!IP31:IP32)</f>
        <v>0</v>
      </c>
      <c r="IS43" s="53">
        <f ca="1">SUM('Samlet hovedstaden -alle værker'!IQ31:IQ32)</f>
        <v>0</v>
      </c>
      <c r="IT43" s="53">
        <f ca="1">SUM('Samlet hovedstaden -alle værker'!IR31:IR32)</f>
        <v>0</v>
      </c>
      <c r="IU43" s="53">
        <f ca="1">SUM('Samlet hovedstaden -alle værker'!IS31:IS32)</f>
        <v>0</v>
      </c>
      <c r="IV43" s="53">
        <f ca="1">SUM('Samlet hovedstaden -alle værker'!IT31:IT32)</f>
        <v>0</v>
      </c>
      <c r="IW43" s="53">
        <f ca="1">SUM('Samlet hovedstaden -alle værker'!IU31:IU32)</f>
        <v>0</v>
      </c>
      <c r="IX43" s="53">
        <f ca="1">SUM('Samlet hovedstaden -alle værker'!IV31:IV32)</f>
        <v>0</v>
      </c>
      <c r="IY43" s="53">
        <f ca="1">SUM('Samlet hovedstaden -alle værker'!IW31:IW32)</f>
        <v>0</v>
      </c>
      <c r="IZ43" s="53">
        <f ca="1">SUM('Samlet hovedstaden -alle værker'!IX31:IX32)</f>
        <v>0</v>
      </c>
      <c r="JA43" s="53">
        <f ca="1">SUM('Samlet hovedstaden -alle værker'!IY31:IY32)</f>
        <v>0</v>
      </c>
      <c r="JB43" s="53">
        <f ca="1">SUM('Samlet hovedstaden -alle værker'!IZ31:IZ32)</f>
        <v>0</v>
      </c>
      <c r="JC43" s="53">
        <f ca="1">SUM('Samlet hovedstaden -alle værker'!JA31:JA32)</f>
        <v>0</v>
      </c>
      <c r="JD43" s="53">
        <f ca="1">SUM('Samlet hovedstaden -alle værker'!JB31:JB32)</f>
        <v>0</v>
      </c>
      <c r="JE43" s="53">
        <f ca="1">SUM('Samlet hovedstaden -alle værker'!JC31:JC32)</f>
        <v>0</v>
      </c>
      <c r="JF43" s="53">
        <f ca="1">SUM('Samlet hovedstaden -alle værker'!JD31:JD32)</f>
        <v>0</v>
      </c>
      <c r="JG43" s="53">
        <f ca="1">SUM('Samlet hovedstaden -alle værker'!JE31:JE32)</f>
        <v>0</v>
      </c>
      <c r="JH43" s="53">
        <f ca="1">SUM('Samlet hovedstaden -alle værker'!JF31:JF32)</f>
        <v>0</v>
      </c>
      <c r="JI43" s="53">
        <f ca="1">SUM('Samlet hovedstaden -alle værker'!JG31:JG32)</f>
        <v>0</v>
      </c>
      <c r="JJ43" s="53">
        <f ca="1">SUM('Samlet hovedstaden -alle værker'!JH31:JH32)</f>
        <v>0</v>
      </c>
      <c r="JK43" s="53">
        <f ca="1">SUM('Samlet hovedstaden -alle værker'!JI31:JI32)</f>
        <v>0</v>
      </c>
      <c r="JL43" s="53">
        <f ca="1">SUM('Samlet hovedstaden -alle værker'!JJ31:JJ32)</f>
        <v>0</v>
      </c>
      <c r="JM43" s="53">
        <f ca="1">SUM('Samlet hovedstaden -alle værker'!JK31:JK32)</f>
        <v>0</v>
      </c>
      <c r="JN43" s="53">
        <f ca="1">SUM('Samlet hovedstaden -alle værker'!JL31:JL32)</f>
        <v>0</v>
      </c>
      <c r="JO43" s="53">
        <f ca="1">SUM('Samlet hovedstaden -alle værker'!JM31:JM32)</f>
        <v>0</v>
      </c>
      <c r="JP43" s="53">
        <f ca="1">SUM('Samlet hovedstaden -alle værker'!JN31:JN32)</f>
        <v>0</v>
      </c>
      <c r="JQ43" s="53">
        <f ca="1">SUM('Samlet hovedstaden -alle værker'!JO31:JO32)</f>
        <v>0</v>
      </c>
      <c r="JR43" s="53">
        <f ca="1">SUM('Samlet hovedstaden -alle værker'!JP31:JP32)</f>
        <v>0</v>
      </c>
      <c r="JS43" s="53">
        <f ca="1">SUM('Samlet hovedstaden -alle værker'!JQ31:JQ32)</f>
        <v>0</v>
      </c>
      <c r="JT43" s="53">
        <f ca="1">SUM('Samlet hovedstaden -alle værker'!JR31:JR32)</f>
        <v>0</v>
      </c>
      <c r="JU43" s="53">
        <f ca="1">SUM('Samlet hovedstaden -alle værker'!JS31:JS32)</f>
        <v>0</v>
      </c>
      <c r="JV43" s="53">
        <f ca="1">SUM('Samlet hovedstaden -alle værker'!JT31:JT32)</f>
        <v>0</v>
      </c>
      <c r="JW43" s="53">
        <f ca="1">SUM('Samlet hovedstaden -alle værker'!JU31:JU32)</f>
        <v>0</v>
      </c>
      <c r="JX43" s="53">
        <f ca="1">SUM('Samlet hovedstaden -alle værker'!JV31:JV32)</f>
        <v>0</v>
      </c>
      <c r="JY43" s="53">
        <f ca="1">SUM('Samlet hovedstaden -alle værker'!JW31:JW32)</f>
        <v>0</v>
      </c>
      <c r="JZ43" s="53">
        <f ca="1">SUM('Samlet hovedstaden -alle værker'!JX31:JX32)</f>
        <v>0</v>
      </c>
      <c r="KA43" s="53">
        <f ca="1">SUM('Samlet hovedstaden -alle værker'!JY31:JY32)</f>
        <v>0</v>
      </c>
      <c r="KB43" s="53">
        <f ca="1">SUM('Samlet hovedstaden -alle værker'!JZ31:JZ32)</f>
        <v>0</v>
      </c>
      <c r="KC43" s="53">
        <f ca="1">SUM('Samlet hovedstaden -alle værker'!KA31:KA32)</f>
        <v>0</v>
      </c>
      <c r="KD43" s="53">
        <f ca="1">SUM('Samlet hovedstaden -alle værker'!KB31:KB32)</f>
        <v>0</v>
      </c>
      <c r="KE43" s="53">
        <f ca="1">SUM('Samlet hovedstaden -alle værker'!KC31:KC32)</f>
        <v>0</v>
      </c>
      <c r="KF43" s="53">
        <f ca="1">SUM('Samlet hovedstaden -alle værker'!KD31:KD32)</f>
        <v>0</v>
      </c>
      <c r="KG43" s="53">
        <f ca="1">SUM('Samlet hovedstaden -alle værker'!KE31:KE32)</f>
        <v>0</v>
      </c>
      <c r="KH43" s="53">
        <f ca="1">SUM('Samlet hovedstaden -alle værker'!KF31:KF32)</f>
        <v>0</v>
      </c>
      <c r="KI43" s="53">
        <f ca="1">SUM('Samlet hovedstaden -alle værker'!KG31:KG32)</f>
        <v>0</v>
      </c>
      <c r="KJ43" s="53">
        <f ca="1">SUM('Samlet hovedstaden -alle værker'!KH31:KH32)</f>
        <v>0</v>
      </c>
      <c r="KK43" s="53">
        <f ca="1">SUM('Samlet hovedstaden -alle værker'!KI31:KI32)</f>
        <v>0</v>
      </c>
      <c r="KL43" s="53">
        <f ca="1">SUM('Samlet hovedstaden -alle værker'!KJ31:KJ32)</f>
        <v>0</v>
      </c>
      <c r="KM43" s="53">
        <f ca="1">SUM('Samlet hovedstaden -alle værker'!KK31:KK32)</f>
        <v>0</v>
      </c>
      <c r="KN43" s="53">
        <f ca="1">SUM('Samlet hovedstaden -alle værker'!KL31:KL32)</f>
        <v>0</v>
      </c>
      <c r="KO43" s="53">
        <f ca="1">SUM('Samlet hovedstaden -alle værker'!KM31:KM32)</f>
        <v>0</v>
      </c>
      <c r="KP43" s="53">
        <f ca="1">SUM('Samlet hovedstaden -alle værker'!KN31:KN32)</f>
        <v>0</v>
      </c>
      <c r="KQ43" s="53">
        <f ca="1">SUM('Samlet hovedstaden -alle værker'!KO31:KO32)</f>
        <v>0</v>
      </c>
      <c r="KR43" s="53">
        <f ca="1">SUM('Samlet hovedstaden -alle værker'!KP31:KP32)</f>
        <v>0</v>
      </c>
      <c r="KS43" s="53">
        <f ca="1">SUM('Samlet hovedstaden -alle værker'!KQ31:KQ32)</f>
        <v>0</v>
      </c>
      <c r="KT43" s="53">
        <f ca="1">SUM('Samlet hovedstaden -alle værker'!KR31:KR32)</f>
        <v>0</v>
      </c>
      <c r="KU43" s="53">
        <f ca="1">SUM('Samlet hovedstaden -alle værker'!KS31:KS32)</f>
        <v>0</v>
      </c>
      <c r="KV43" s="53">
        <f ca="1">SUM('Samlet hovedstaden -alle værker'!KT31:KT32)</f>
        <v>0</v>
      </c>
      <c r="KW43" s="53">
        <f ca="1">SUM('Samlet hovedstaden -alle værker'!KU31:KU32)</f>
        <v>0</v>
      </c>
      <c r="KX43" s="53">
        <f ca="1">SUM('Samlet hovedstaden -alle værker'!KV31:KV32)</f>
        <v>0</v>
      </c>
      <c r="KY43" s="53">
        <f ca="1">SUM('Samlet hovedstaden -alle værker'!KW31:KW32)</f>
        <v>0</v>
      </c>
      <c r="KZ43" s="53">
        <f ca="1">SUM('Samlet hovedstaden -alle værker'!KX31:KX32)</f>
        <v>0</v>
      </c>
      <c r="LA43" s="53">
        <f ca="1">SUM('Samlet hovedstaden -alle værker'!KY31:KY32)</f>
        <v>0</v>
      </c>
      <c r="LB43" s="53">
        <f ca="1">SUM('Samlet hovedstaden -alle værker'!KZ31:KZ32)</f>
        <v>0</v>
      </c>
      <c r="LC43" s="53">
        <f ca="1">SUM('Samlet hovedstaden -alle værker'!LA31:LA32)</f>
        <v>0</v>
      </c>
      <c r="LD43" s="53">
        <f ca="1">SUM('Samlet hovedstaden -alle værker'!LB31:LB32)</f>
        <v>0</v>
      </c>
      <c r="LE43" s="53">
        <f ca="1">SUM('Samlet hovedstaden -alle værker'!LC31:LC32)</f>
        <v>0</v>
      </c>
      <c r="LF43" s="53">
        <f ca="1">SUM('Samlet hovedstaden -alle værker'!LD31:LD32)</f>
        <v>0</v>
      </c>
      <c r="LG43" s="53">
        <f ca="1">SUM('Samlet hovedstaden -alle værker'!LE31:LE32)</f>
        <v>0</v>
      </c>
      <c r="LH43" s="53">
        <f ca="1">SUM('Samlet hovedstaden -alle værker'!LF31:LF32)</f>
        <v>0</v>
      </c>
      <c r="LI43" s="53">
        <f ca="1">SUM('Samlet hovedstaden -alle værker'!LG31:LG32)</f>
        <v>0</v>
      </c>
      <c r="LJ43" s="53">
        <f ca="1">SUM('Samlet hovedstaden -alle værker'!LH31:LH32)</f>
        <v>0</v>
      </c>
      <c r="LK43" s="53">
        <f ca="1">SUM('Samlet hovedstaden -alle værker'!LI31:LI32)</f>
        <v>0</v>
      </c>
      <c r="LL43" s="53">
        <f ca="1">SUM('Samlet hovedstaden -alle værker'!LJ31:LJ32)</f>
        <v>0</v>
      </c>
      <c r="LM43" s="53">
        <f ca="1">SUM('Samlet hovedstaden -alle værker'!LK31:LK32)</f>
        <v>0</v>
      </c>
      <c r="LN43" s="53">
        <f ca="1">SUM('Samlet hovedstaden -alle værker'!LL31:LL32)</f>
        <v>0</v>
      </c>
      <c r="LO43" s="53">
        <f ca="1">SUM('Samlet hovedstaden -alle værker'!LM31:LM32)</f>
        <v>0</v>
      </c>
      <c r="LP43" s="53">
        <f ca="1">SUM('Samlet hovedstaden -alle værker'!LN31:LN32)</f>
        <v>0</v>
      </c>
      <c r="LQ43" s="53">
        <f ca="1">SUM('Samlet hovedstaden -alle værker'!LO31:LO32)</f>
        <v>0</v>
      </c>
      <c r="LR43" s="53">
        <f ca="1">SUM('Samlet hovedstaden -alle værker'!LP31:LP32)</f>
        <v>0</v>
      </c>
      <c r="LS43" s="53">
        <f ca="1">SUM('Samlet hovedstaden -alle værker'!LQ31:LQ32)</f>
        <v>0</v>
      </c>
      <c r="LT43" s="539">
        <f ca="1">SUM('Samlet hovedstaden -alle værker'!LR31:LR32)</f>
        <v>0</v>
      </c>
    </row>
    <row r="44" spans="2:332">
      <c r="B44" s="3"/>
      <c r="C44" s="271"/>
      <c r="D44" s="22" t="s">
        <v>384</v>
      </c>
      <c r="E44" s="22"/>
      <c r="F44" s="562">
        <f t="shared" ca="1" si="52"/>
        <v>-37.642450848369045</v>
      </c>
      <c r="G44" s="68">
        <f ca="1">'Samlet hovedstaden -alle værker'!E42</f>
        <v>-22.432909603629788</v>
      </c>
      <c r="H44" s="53">
        <f ca="1">'Samlet hovedstaden -alle værker'!F42</f>
        <v>-21.982162979578515</v>
      </c>
      <c r="I44" s="53">
        <f ca="1">'Samlet hovedstaden -alle værker'!G42</f>
        <v>-31.435222257985384</v>
      </c>
      <c r="J44" s="53">
        <f ca="1">'Samlet hovedstaden -alle værker'!H42</f>
        <v>-41.330420461933265</v>
      </c>
      <c r="K44" s="53">
        <f ca="1">'Samlet hovedstaden -alle værker'!I42</f>
        <v>-41.891503470323009</v>
      </c>
      <c r="L44" s="53">
        <f ca="1">'Samlet hovedstaden -alle værker'!J42</f>
        <v>-39.96085354854403</v>
      </c>
      <c r="M44" s="53">
        <f ca="1">'Samlet hovedstaden -alle værker'!K42</f>
        <v>-39.162408234977789</v>
      </c>
      <c r="N44" s="53">
        <f ca="1">'Samlet hovedstaden -alle værker'!L42</f>
        <v>-40.495296107185268</v>
      </c>
      <c r="O44" s="53">
        <f ca="1">'Samlet hovedstaden -alle værker'!M42</f>
        <v>-40.695983296554658</v>
      </c>
      <c r="P44" s="53">
        <f ca="1">'Samlet hovedstaden -alle værker'!N42</f>
        <v>-40.852314627247807</v>
      </c>
      <c r="Q44" s="53">
        <f ca="1">'Samlet hovedstaden -alle værker'!O42</f>
        <v>-39.527776031239554</v>
      </c>
      <c r="R44" s="53">
        <f ca="1">'Samlet hovedstaden -alle værker'!P42</f>
        <v>-39.224538090541976</v>
      </c>
      <c r="S44" s="53">
        <f ca="1">'Samlet hovedstaden -alle værker'!Q42</f>
        <v>-38.921292939216507</v>
      </c>
      <c r="T44" s="53">
        <f ca="1">'Samlet hovedstaden -alle værker'!R42</f>
        <v>-37.627834408364961</v>
      </c>
      <c r="U44" s="53">
        <f ca="1">'Samlet hovedstaden -alle værker'!S42</f>
        <v>-37.332350721508654</v>
      </c>
      <c r="V44" s="53">
        <f ca="1">'Samlet hovedstaden -alle værker'!T42</f>
        <v>-33.703591640972427</v>
      </c>
      <c r="W44" s="53">
        <f ca="1">'Samlet hovedstaden -alle værker'!U42</f>
        <v>-33.703591640972427</v>
      </c>
      <c r="X44" s="53">
        <f ca="1">'Samlet hovedstaden -alle værker'!V42</f>
        <v>-32.816655018841566</v>
      </c>
      <c r="Y44" s="53">
        <f ca="1">'Samlet hovedstaden -alle værker'!W42</f>
        <v>-33.703591640972427</v>
      </c>
      <c r="Z44" s="53">
        <f ca="1">'Samlet hovedstaden -alle værker'!X42</f>
        <v>-32.816655018841566</v>
      </c>
      <c r="AA44" s="53">
        <f ca="1">'Samlet hovedstaden -alle værker'!Y42</f>
        <v>-32.398371670257937</v>
      </c>
      <c r="AB44" s="53">
        <f ca="1">'Samlet hovedstaden -alle værker'!Z42</f>
        <v>-31.093120325251718</v>
      </c>
      <c r="AC44" s="53">
        <f ca="1">'Samlet hovedstaden -alle værker'!AA42</f>
        <v>-29.787837604822663</v>
      </c>
      <c r="AD44" s="53">
        <f ca="1">'Samlet hovedstaden -alle værker'!AB42</f>
        <v>-28.482523507839609</v>
      </c>
      <c r="AE44" s="539">
        <f ca="1">'Samlet hovedstaden -alle værker'!AC42</f>
        <v>-27.177178033171071</v>
      </c>
      <c r="AF44" s="3"/>
      <c r="AG44" s="68">
        <f ca="1">'Samlet hovedstaden -alle værker'!AE42</f>
        <v>-9.4394011778233686</v>
      </c>
      <c r="AH44" s="53">
        <f ca="1">'Samlet hovedstaden -alle værker'!AF42</f>
        <v>-19.541862389151845</v>
      </c>
      <c r="AI44" s="53">
        <f ca="1">'Samlet hovedstaden -alle værker'!AG42</f>
        <v>-22.974348933408386</v>
      </c>
      <c r="AJ44" s="53">
        <f ca="1">'Samlet hovedstaden -alle værker'!AH42</f>
        <v>-28.138938301948805</v>
      </c>
      <c r="AK44" s="53">
        <f ca="1">'Samlet hovedstaden -alle værker'!AI42</f>
        <v>-21.961100849017598</v>
      </c>
      <c r="AL44" s="53">
        <f ca="1">'Samlet hovedstaden -alle værker'!AJ42</f>
        <v>-24.751414971361935</v>
      </c>
      <c r="AM44" s="53">
        <f ca="1">'Samlet hovedstaden -alle værker'!AK42</f>
        <v>-26.340458175506797</v>
      </c>
      <c r="AN44" s="53">
        <f ca="1">'Samlet hovedstaden -alle værker'!AL42</f>
        <v>-17.815387501795165</v>
      </c>
      <c r="AO44" s="53">
        <f ca="1">'Samlet hovedstaden -alle værker'!AM42</f>
        <v>-29.743344640675605</v>
      </c>
      <c r="AP44" s="53">
        <f ca="1">'Samlet hovedstaden -alle værker'!AN42</f>
        <v>-21.228335489139191</v>
      </c>
      <c r="AQ44" s="53">
        <f ca="1">'Samlet hovedstaden -alle værker'!AO42</f>
        <v>-23.09147050780614</v>
      </c>
      <c r="AR44" s="53">
        <f ca="1">'Samlet hovedstaden -alle værker'!AP42</f>
        <v>-25.307255707456697</v>
      </c>
      <c r="AS44" s="53">
        <f ca="1">'Samlet hovedstaden -alle værker'!AQ42</f>
        <v>-9.2497343762738709</v>
      </c>
      <c r="AT44" s="53">
        <f ca="1">'Samlet hovedstaden -alle værker'!AR42</f>
        <v>-19.14920585661897</v>
      </c>
      <c r="AU44" s="53">
        <f ca="1">'Samlet hovedstaden -alle værker'!AS42</f>
        <v>-22.512723116495447</v>
      </c>
      <c r="AV44" s="53">
        <f ca="1">'Samlet hovedstaden -alle værker'!AT42</f>
        <v>-27.573539890949181</v>
      </c>
      <c r="AW44" s="53">
        <f ca="1">'Samlet hovedstaden -alle værker'!AU42</f>
        <v>-21.519834323941311</v>
      </c>
      <c r="AX44" s="53">
        <f ca="1">'Samlet hovedstaden -alle værker'!AV42</f>
        <v>-24.254082394537917</v>
      </c>
      <c r="AY44" s="53">
        <f ca="1">'Samlet hovedstaden -alle værker'!AW42</f>
        <v>-25.811196799771018</v>
      </c>
      <c r="AZ44" s="53">
        <f ca="1">'Samlet hovedstaden -alle værker'!AX42</f>
        <v>-17.45742119628747</v>
      </c>
      <c r="BA44" s="53">
        <f ca="1">'Samlet hovedstaden -alle værker'!AY42</f>
        <v>-29.145708737814005</v>
      </c>
      <c r="BB44" s="53">
        <f ca="1">'Samlet hovedstaden -alle værker'!AZ42</f>
        <v>-20.801792489366701</v>
      </c>
      <c r="BC44" s="53">
        <f ca="1">'Samlet hovedstaden -alle værker'!BA42</f>
        <v>-22.627491355762078</v>
      </c>
      <c r="BD44" s="53">
        <f ca="1">'Samlet hovedstaden -alle værker'!BB42</f>
        <v>-24.798754568919911</v>
      </c>
      <c r="BE44" s="53">
        <f ca="1">'Samlet hovedstaden -alle værker'!BC42</f>
        <v>-13.227426992312845</v>
      </c>
      <c r="BF44" s="53">
        <f ca="1">'Samlet hovedstaden -alle værker'!BD42</f>
        <v>-27.383999596670932</v>
      </c>
      <c r="BG44" s="53">
        <f ca="1">'Samlet hovedstaden -alle værker'!BE42</f>
        <v>-32.193940853635191</v>
      </c>
      <c r="BH44" s="53">
        <f ca="1">'Samlet hovedstaden -alle værker'!BF42</f>
        <v>-39.431076719641048</v>
      </c>
      <c r="BI44" s="53">
        <f ca="1">'Samlet hovedstaden -alle værker'!BG42</f>
        <v>-30.774076943955436</v>
      </c>
      <c r="BJ44" s="53">
        <f ca="1">'Samlet hovedstaden -alle værker'!BH42</f>
        <v>-34.684142385992295</v>
      </c>
      <c r="BK44" s="53">
        <f ca="1">'Samlet hovedstaden -alle værker'!BI42</f>
        <v>-36.9108676384202</v>
      </c>
      <c r="BL44" s="53">
        <f ca="1">'Samlet hovedstaden -alle værker'!BJ42</f>
        <v>-24.964691412140738</v>
      </c>
      <c r="BM44" s="53">
        <f ca="1">'Samlet hovedstaden -alle værker'!BK42</f>
        <v>-41.679330322991596</v>
      </c>
      <c r="BN44" s="53">
        <f ca="1">'Samlet hovedstaden -alle værker'!BL42</f>
        <v>-29.747253301470671</v>
      </c>
      <c r="BO44" s="53">
        <f ca="1">'Samlet hovedstaden -alle værker'!BM42</f>
        <v>-32.358063242903981</v>
      </c>
      <c r="BP44" s="53">
        <f ca="1">'Samlet hovedstaden -alle værker'!BN42</f>
        <v>-35.463041663344789</v>
      </c>
      <c r="BQ44" s="53">
        <f ca="1">'Samlet hovedstaden -alle værker'!BO42</f>
        <v>-17.391164431259586</v>
      </c>
      <c r="BR44" s="53">
        <f ca="1">'Samlet hovedstaden -alle værker'!BP42</f>
        <v>-36.003951490189159</v>
      </c>
      <c r="BS44" s="53">
        <f ca="1">'Samlet hovedstaden -alle værker'!BQ42</f>
        <v>-42.327968954294505</v>
      </c>
      <c r="BT44" s="53">
        <f ca="1">'Samlet hovedstaden -alle værker'!BR42</f>
        <v>-51.843214809003769</v>
      </c>
      <c r="BU44" s="53">
        <f ca="1">'Samlet hovedstaden -alle værker'!BS42</f>
        <v>-40.461159427573826</v>
      </c>
      <c r="BV44" s="53">
        <f ca="1">'Samlet hovedstaden -alle værker'!BT42</f>
        <v>-45.602037625500579</v>
      </c>
      <c r="BW44" s="53">
        <f ca="1">'Samlet hovedstaden -alle værker'!BU42</f>
        <v>-48.529692794621305</v>
      </c>
      <c r="BX44" s="53">
        <f ca="1">'Samlet hovedstaden -alle værker'!BV42</f>
        <v>-32.823092017556391</v>
      </c>
      <c r="BY44" s="53">
        <f ca="1">'Samlet hovedstaden -alle værker'!BW42</f>
        <v>-54.799175036322652</v>
      </c>
      <c r="BZ44" s="53">
        <f ca="1">'Samlet hovedstaden -alle værker'!BX42</f>
        <v>-39.111111620185788</v>
      </c>
      <c r="CA44" s="53">
        <f ca="1">'Samlet hovedstaden -alle værker'!BY42</f>
        <v>-42.543753888150768</v>
      </c>
      <c r="CB44" s="53">
        <f ca="1">'Samlet hovedstaden -alle værker'!BZ42</f>
        <v>-46.626119286710924</v>
      </c>
      <c r="CC44" s="53">
        <f ca="1">'Samlet hovedstaden -alle værker'!CA42</f>
        <v>1.2290523230159138</v>
      </c>
      <c r="CD44" s="53">
        <f ca="1">'Samlet hovedstaden -alle værker'!CB42</f>
        <v>-31.497373536818404</v>
      </c>
      <c r="CE44" s="53">
        <f ca="1">'Samlet hovedstaden -alle værker'!CC42</f>
        <v>-42.06435033646428</v>
      </c>
      <c r="CF44" s="53">
        <f ca="1">'Samlet hovedstaden -alle værker'!CD42</f>
        <v>-44.73901645397067</v>
      </c>
      <c r="CG44" s="53">
        <f ca="1">'Samlet hovedstaden -alle værker'!CE42</f>
        <v>-63.469162302435386</v>
      </c>
      <c r="CH44" s="53">
        <f ca="1">'Samlet hovedstaden -alle værker'!CF42</f>
        <v>-51.747656188381391</v>
      </c>
      <c r="CI44" s="53">
        <f ca="1">'Samlet hovedstaden -alle værker'!CG42</f>
        <v>-50.449683925463468</v>
      </c>
      <c r="CJ44" s="53">
        <f ca="1">'Samlet hovedstaden -alle værker'!CH42</f>
        <v>-33.733610677135125</v>
      </c>
      <c r="CK44" s="53">
        <f ca="1">'Samlet hovedstaden -alle værker'!CI42</f>
        <v>-62.734944265079612</v>
      </c>
      <c r="CL44" s="53">
        <f ca="1">'Samlet hovedstaden -alle værker'!CJ42</f>
        <v>-51.035111024952748</v>
      </c>
      <c r="CM44" s="53">
        <f ca="1">'Samlet hovedstaden -alle værker'!CK42</f>
        <v>-47.423464513597921</v>
      </c>
      <c r="CN44" s="53">
        <f ca="1">'Samlet hovedstaden -alle værker'!CL42</f>
        <v>-26.881232977196575</v>
      </c>
      <c r="CO44" s="53">
        <f ca="1">'Samlet hovedstaden -alle værker'!CM42</f>
        <v>-8.9789172183804666E-2</v>
      </c>
      <c r="CP44" s="53">
        <f ca="1">'Samlet hovedstaden -alle værker'!CN42</f>
        <v>-29.950003154432938</v>
      </c>
      <c r="CQ44" s="53">
        <f ca="1">'Samlet hovedstaden -alle værker'!CO42</f>
        <v>-40.203617091060813</v>
      </c>
      <c r="CR44" s="53">
        <f ca="1">'Samlet hovedstaden -alle værker'!CP42</f>
        <v>-45.335882273501532</v>
      </c>
      <c r="CS44" s="53">
        <f ca="1">'Samlet hovedstaden -alle værker'!CQ42</f>
        <v>-59.86213247783423</v>
      </c>
      <c r="CT44" s="53">
        <f ca="1">'Samlet hovedstaden -alle værker'!CR42</f>
        <v>-50.028033759875697</v>
      </c>
      <c r="CU44" s="53">
        <f ca="1">'Samlet hovedstaden -alle værker'!CS42</f>
        <v>-48.516972423516457</v>
      </c>
      <c r="CV44" s="53">
        <f ca="1">'Samlet hovedstaden -alle værker'!CT42</f>
        <v>-32.992264557374035</v>
      </c>
      <c r="CW44" s="53">
        <f ca="1">'Samlet hovedstaden -alle værker'!CU42</f>
        <v>-60.661592134408814</v>
      </c>
      <c r="CX44" s="53">
        <f ca="1">'Samlet hovedstaden -alle værker'!CV42</f>
        <v>-49.868253016098244</v>
      </c>
      <c r="CY44" s="53">
        <f ca="1">'Samlet hovedstaden -alle værker'!CW42</f>
        <v>-45.499905743144325</v>
      </c>
      <c r="CZ44" s="53">
        <f ca="1">'Samlet hovedstaden -alle værker'!CX42</f>
        <v>-17.923187327987232</v>
      </c>
      <c r="DA44" s="53">
        <f ca="1">'Samlet hovedstaden -alle værker'!CY42</f>
        <v>-1.3770861700330812</v>
      </c>
      <c r="DB44" s="53">
        <f ca="1">'Samlet hovedstaden -alle værker'!CZ42</f>
        <v>-29.254448590927588</v>
      </c>
      <c r="DC44" s="53">
        <f ca="1">'Samlet hovedstaden -alle værker'!DA42</f>
        <v>-39.467879689640228</v>
      </c>
      <c r="DD44" s="53">
        <f ca="1">'Samlet hovedstaden -alle værker'!DB42</f>
        <v>-47.125017573954203</v>
      </c>
      <c r="DE44" s="53">
        <f ca="1">'Samlet hovedstaden -alle værker'!DC42</f>
        <v>-58.097833737510989</v>
      </c>
      <c r="DF44" s="53">
        <f ca="1">'Samlet hovedstaden -alle værker'!DD42</f>
        <v>-49.691409588379791</v>
      </c>
      <c r="DG44" s="53">
        <f ca="1">'Samlet hovedstaden -alle værker'!DE42</f>
        <v>-47.930082024295139</v>
      </c>
      <c r="DH44" s="53">
        <f ca="1">'Samlet hovedstaden -alle værker'!DF42</f>
        <v>-33.158695178497808</v>
      </c>
      <c r="DI44" s="53">
        <f ca="1">'Samlet hovedstaden -alle værker'!DG42</f>
        <v>-60.28372789698976</v>
      </c>
      <c r="DJ44" s="53">
        <f ca="1">'Samlet hovedstaden -alle værker'!DH42</f>
        <v>-50.080083797573749</v>
      </c>
      <c r="DK44" s="53">
        <f ca="1">'Samlet hovedstaden -alle værker'!DI42</f>
        <v>-44.851824899147516</v>
      </c>
      <c r="DL44" s="53">
        <f ca="1">'Samlet hovedstaden -alle værker'!DJ42</f>
        <v>-9.7442418389086214</v>
      </c>
      <c r="DM44" s="53">
        <f ca="1">'Samlet hovedstaden -alle værker'!DK42</f>
        <v>-2.8141739896862612</v>
      </c>
      <c r="DN44" s="53">
        <f ca="1">'Samlet hovedstaden -alle værker'!DL42</f>
        <v>-30.146063799674124</v>
      </c>
      <c r="DO44" s="53">
        <f ca="1">'Samlet hovedstaden -alle værker'!DM42</f>
        <v>-40.871078380182169</v>
      </c>
      <c r="DP44" s="53">
        <f ca="1">'Samlet hovedstaden -alle værker'!DN42</f>
        <v>-51.614023203051524</v>
      </c>
      <c r="DQ44" s="53">
        <f ca="1">'Samlet hovedstaden -alle værker'!DO42</f>
        <v>-59.584466759913944</v>
      </c>
      <c r="DR44" s="53">
        <f ca="1">'Samlet hovedstaden -alle værker'!DP42</f>
        <v>-52.079036892910352</v>
      </c>
      <c r="DS44" s="53">
        <f ca="1">'Samlet hovedstaden -alle værker'!DQ42</f>
        <v>-49.953819031206258</v>
      </c>
      <c r="DT44" s="53">
        <f ca="1">'Samlet hovedstaden -alle værker'!DR42</f>
        <v>-35.172502979332002</v>
      </c>
      <c r="DU44" s="53">
        <f ca="1">'Samlet hovedstaden -alle værker'!DS42</f>
        <v>-63.233913203149008</v>
      </c>
      <c r="DV44" s="53">
        <f ca="1">'Samlet hovedstaden -alle værker'!DT42</f>
        <v>-53.085238858465665</v>
      </c>
      <c r="DW44" s="53">
        <f ca="1">'Samlet hovedstaden -alle værker'!DU42</f>
        <v>-46.652827324982418</v>
      </c>
      <c r="DX44" s="53">
        <f ca="1">'Samlet hovedstaden -alle værker'!DV42</f>
        <v>-1.7072286431673118</v>
      </c>
      <c r="DY44" s="53">
        <f ca="1">'Samlet hovedstaden -alle værker'!DW42</f>
        <v>-4.286438700293294</v>
      </c>
      <c r="DZ44" s="53">
        <f ca="1">'Samlet hovedstaden -alle værker'!DX42</f>
        <v>-30.187021966352606</v>
      </c>
      <c r="EA44" s="53">
        <f ca="1">'Samlet hovedstaden -alle værker'!DY42</f>
        <v>-41.122878716184012</v>
      </c>
      <c r="EB44" s="53">
        <f ca="1">'Samlet hovedstaden -alle værker'!DZ42</f>
        <v>-54.874677102747938</v>
      </c>
      <c r="EC44" s="53">
        <f ca="1">'Samlet hovedstaden -alle værker'!EA42</f>
        <v>-59.47834335421993</v>
      </c>
      <c r="ED44" s="53">
        <f ca="1">'Samlet hovedstaden -alle værker'!EB42</f>
        <v>-53.047179997300525</v>
      </c>
      <c r="EE44" s="53">
        <f ca="1">'Samlet hovedstaden -alle værker'!EC42</f>
        <v>-50.591501520686535</v>
      </c>
      <c r="EF44" s="53">
        <f ca="1">'Samlet hovedstaden -alle værker'!ED42</f>
        <v>-36.270286019168402</v>
      </c>
      <c r="EG44" s="53">
        <f ca="1">'Samlet hovedstaden -alle værker'!EE42</f>
        <v>-64.488499787607807</v>
      </c>
      <c r="EH44" s="53">
        <f ca="1">'Samlet hovedstaden -alle værker'!EF42</f>
        <v>-54.710328005622635</v>
      </c>
      <c r="EI44" s="53">
        <f ca="1">'Samlet hovedstaden -alle værker'!EG42</f>
        <v>-47.164632634285724</v>
      </c>
      <c r="EJ44" s="53">
        <f ca="1">'Samlet hovedstaden -alle værker'!EH42</f>
        <v>6.9960697053891181</v>
      </c>
      <c r="EK44" s="53">
        <f ca="1">'Samlet hovedstaden -alle værker'!EI42</f>
        <v>-5.8322763190376516</v>
      </c>
      <c r="EL44" s="53">
        <f ca="1">'Samlet hovedstaden -alle værker'!EJ42</f>
        <v>-30.189990497059664</v>
      </c>
      <c r="EM44" s="53">
        <f ca="1">'Samlet hovedstaden -alle værker'!EK42</f>
        <v>-41.318220977651073</v>
      </c>
      <c r="EN44" s="53">
        <f ca="1">'Samlet hovedstaden -alle værker'!EL42</f>
        <v>-58.214891259675447</v>
      </c>
      <c r="EO44" s="53">
        <f ca="1">'Samlet hovedstaden -alle værker'!EM42</f>
        <v>-59.391359484918418</v>
      </c>
      <c r="EP44" s="53">
        <f ca="1">'Samlet hovedstaden -alle værker'!EN42</f>
        <v>-53.973079292383964</v>
      </c>
      <c r="EQ44" s="53">
        <f ca="1">'Samlet hovedstaden -alle værker'!EO42</f>
        <v>-51.17184875900643</v>
      </c>
      <c r="ER44" s="53">
        <f ca="1">'Samlet hovedstaden -alle værker'!EP42</f>
        <v>-37.372949753729173</v>
      </c>
      <c r="ES44" s="53">
        <f ca="1">'Samlet hovedstaden -alle værker'!EQ42</f>
        <v>-65.722031372484167</v>
      </c>
      <c r="ET44" s="53">
        <f ca="1">'Samlet hovedstaden -alle værker'!ER42</f>
        <v>-56.346415099622334</v>
      </c>
      <c r="EU44" s="53">
        <f ca="1">'Samlet hovedstaden -alle værker'!ES42</f>
        <v>-47.632484148304329</v>
      </c>
      <c r="EV44" s="53">
        <f ca="1">'Samlet hovedstaden -alle værker'!ET42</f>
        <v>16.091225235144066</v>
      </c>
      <c r="EW44" s="53">
        <f ca="1">'Samlet hovedstaden -alle værker'!EU42</f>
        <v>-0.11839190129937038</v>
      </c>
      <c r="EX44" s="53">
        <f ca="1">'Samlet hovedstaden -alle værker'!EV42</f>
        <v>-24.611896851877578</v>
      </c>
      <c r="EY44" s="53">
        <f ca="1">'Samlet hovedstaden -alle værker'!EW42</f>
        <v>-41.706529632882493</v>
      </c>
      <c r="EZ44" s="53">
        <f ca="1">'Samlet hovedstaden -alle værker'!EX42</f>
        <v>-56.957456198384719</v>
      </c>
      <c r="FA44" s="53">
        <f ca="1">'Samlet hovedstaden -alle værker'!EY42</f>
        <v>-54.960263688560524</v>
      </c>
      <c r="FB44" s="53">
        <f ca="1">'Samlet hovedstaden -alle værker'!EZ42</f>
        <v>-52.171798111876399</v>
      </c>
      <c r="FC44" s="53">
        <f ca="1">'Samlet hovedstaden -alle værker'!FA42</f>
        <v>-49.752198630395313</v>
      </c>
      <c r="FD44" s="53">
        <f ca="1">'Samlet hovedstaden -alle værker'!FB42</f>
        <v>-37.279105918589927</v>
      </c>
      <c r="FE44" s="53">
        <f ca="1">'Samlet hovedstaden -alle værker'!FC42</f>
        <v>-63.382078153085885</v>
      </c>
      <c r="FF44" s="53">
        <f ca="1">'Samlet hovedstaden -alle værker'!FD42</f>
        <v>-54.943998973437466</v>
      </c>
      <c r="FG44" s="53">
        <f ca="1">'Samlet hovedstaden -alle værker'!FE42</f>
        <v>-47.64490358145008</v>
      </c>
      <c r="FH44" s="53">
        <f ca="1">'Samlet hovedstaden -alle værker'!FF42</f>
        <v>8.9605282722565409</v>
      </c>
      <c r="FI44" s="53">
        <f ca="1">'Samlet hovedstaden -alle værker'!FG42</f>
        <v>5.4955045622379322</v>
      </c>
      <c r="FJ44" s="53">
        <f ca="1">'Samlet hovedstaden -alle værker'!FH42</f>
        <v>-19.839935939109406</v>
      </c>
      <c r="FK44" s="53">
        <f ca="1">'Samlet hovedstaden -alle værker'!FI42</f>
        <v>-43.088597729878828</v>
      </c>
      <c r="FL44" s="53">
        <f ca="1">'Samlet hovedstaden -alle værker'!FJ42</f>
        <v>-57.160195031958828</v>
      </c>
      <c r="FM44" s="53">
        <f ca="1">'Samlet hovedstaden -alle værker'!FK42</f>
        <v>-51.962896583468797</v>
      </c>
      <c r="FN44" s="53">
        <f ca="1">'Samlet hovedstaden -alle værker'!FL42</f>
        <v>-51.718931850621843</v>
      </c>
      <c r="FO44" s="53">
        <f ca="1">'Samlet hovedstaden -alle værker'!FM42</f>
        <v>-49.622868709718169</v>
      </c>
      <c r="FP44" s="53">
        <f ca="1">'Samlet hovedstaden -alle værker'!FN42</f>
        <v>-38.18458584878254</v>
      </c>
      <c r="FQ44" s="53">
        <f ca="1">'Samlet hovedstaden -alle værker'!FO42</f>
        <v>-62.691310550855853</v>
      </c>
      <c r="FR44" s="53">
        <f ca="1">'Samlet hovedstaden -alle værker'!FP42</f>
        <v>-54.950287837472231</v>
      </c>
      <c r="FS44" s="53">
        <f ca="1">'Samlet hovedstaden -alle værker'!FQ42</f>
        <v>-48.833166159818092</v>
      </c>
      <c r="FT44" s="53">
        <f ca="1">'Samlet hovedstaden -alle værker'!FR42</f>
        <v>2.2000914762297068</v>
      </c>
      <c r="FU44" s="53">
        <f ca="1">'Samlet hovedstaden -alle værker'!FS42</f>
        <v>11.1557878730331</v>
      </c>
      <c r="FV44" s="53">
        <f ca="1">'Samlet hovedstaden -alle værker'!FT42</f>
        <v>-15.118541274216481</v>
      </c>
      <c r="FW44" s="53">
        <f ca="1">'Samlet hovedstaden -alle værker'!FU42</f>
        <v>-44.433069133308393</v>
      </c>
      <c r="FX44" s="53">
        <f ca="1">'Samlet hovedstaden -alle værker'!FV42</f>
        <v>-57.367912342313247</v>
      </c>
      <c r="FY44" s="53">
        <f ca="1">'Samlet hovedstaden -alle værker'!FW42</f>
        <v>-48.913135512958888</v>
      </c>
      <c r="FZ44" s="53">
        <f ca="1">'Samlet hovedstaden -alle værker'!FX42</f>
        <v>-51.265150762647856</v>
      </c>
      <c r="GA44" s="53">
        <f ca="1">'Samlet hovedstaden -alle værker'!FY42</f>
        <v>-49.503313051410544</v>
      </c>
      <c r="GB44" s="53">
        <f ca="1">'Samlet hovedstaden -alle værker'!FZ42</f>
        <v>-39.162909441383803</v>
      </c>
      <c r="GC44" s="53">
        <f ca="1">'Samlet hovedstaden -alle værker'!GA42</f>
        <v>-62.006597129063337</v>
      </c>
      <c r="GD44" s="53">
        <f ca="1">'Samlet hovedstaden -alle værker'!GB42</f>
        <v>-54.956621794060055</v>
      </c>
      <c r="GE44" s="53">
        <f ca="1">'Samlet hovedstaden -alle værker'!GC42</f>
        <v>-50.006737387804428</v>
      </c>
      <c r="GF44" s="53">
        <f ca="1">'Samlet hovedstaden -alle værker'!GD42</f>
        <v>-4.5925949065989391</v>
      </c>
      <c r="GG44" s="53">
        <f ca="1">'Samlet hovedstaden -alle værker'!GE42</f>
        <v>16.430649826600266</v>
      </c>
      <c r="GH44" s="53">
        <f ca="1">'Samlet hovedstaden -alle værker'!GF42</f>
        <v>-10.17904377956434</v>
      </c>
      <c r="GI44" s="53">
        <f ca="1">'Samlet hovedstaden -alle værker'!GG42</f>
        <v>-44.568599501309926</v>
      </c>
      <c r="GJ44" s="53">
        <f ca="1">'Samlet hovedstaden -alle værker'!GH42</f>
        <v>-56.104363177062872</v>
      </c>
      <c r="GK44" s="53">
        <f ca="1">'Samlet hovedstaden -alle værker'!GI42</f>
        <v>-44.634989605339932</v>
      </c>
      <c r="GL44" s="53">
        <f ca="1">'Samlet hovedstaden -alle værker'!GJ42</f>
        <v>-49.507619968676515</v>
      </c>
      <c r="GM44" s="53">
        <f ca="1">'Samlet hovedstaden -alle værker'!GK42</f>
        <v>-48.125990515192044</v>
      </c>
      <c r="GN44" s="53">
        <f ca="1">'Samlet hovedstaden -alle værker'!GL42</f>
        <v>-39.191870225138935</v>
      </c>
      <c r="GO44" s="53">
        <f ca="1">'Samlet hovedstaden -alle værker'!GM42</f>
        <v>-59.755349446894961</v>
      </c>
      <c r="GP44" s="53">
        <f ca="1">'Samlet hovedstaden -alle værker'!GN42</f>
        <v>-53.553693603523449</v>
      </c>
      <c r="GQ44" s="53">
        <f ca="1">'Samlet hovedstaden -alle værker'!GO42</f>
        <v>-49.853942203682919</v>
      </c>
      <c r="GR44" s="53">
        <f ca="1">'Samlet hovedstaden -alle værker'!GP42</f>
        <v>-11.12499905714472</v>
      </c>
      <c r="GS44" s="53">
        <f ca="1">'Samlet hovedstaden -alle værker'!GQ42</f>
        <v>22.037889465909199</v>
      </c>
      <c r="GT44" s="53">
        <f ca="1">'Samlet hovedstaden -alle værker'!GR42</f>
        <v>-5.6749291944349398</v>
      </c>
      <c r="GU44" s="53">
        <f ca="1">'Samlet hovedstaden -alle værker'!GS42</f>
        <v>-45.809678010564262</v>
      </c>
      <c r="GV44" s="53">
        <f ca="1">'Samlet hovedstaden -alle værker'!GT42</f>
        <v>-56.317007848769755</v>
      </c>
      <c r="GW44" s="53">
        <f ca="1">'Samlet hovedstaden -alle værker'!GU42</f>
        <v>-41.557227387920555</v>
      </c>
      <c r="GX44" s="53">
        <f ca="1">'Samlet hovedstaden -alle værker'!GV42</f>
        <v>-49.063683431952796</v>
      </c>
      <c r="GY44" s="53">
        <f ca="1">'Samlet hovedstaden -alle værker'!GW42</f>
        <v>-48.025572880272549</v>
      </c>
      <c r="GZ44" s="53">
        <f ca="1">'Samlet hovedstaden -alle værker'!GX42</f>
        <v>-40.31539284127021</v>
      </c>
      <c r="HA44" s="53">
        <f ca="1">'Samlet hovedstaden -alle værker'!GY42</f>
        <v>-59.099760372514901</v>
      </c>
      <c r="HB44" s="53">
        <f ca="1">'Samlet hovedstaden -alle værker'!GZ42</f>
        <v>-53.559954453237516</v>
      </c>
      <c r="HC44" s="53">
        <f ca="1">'Samlet hovedstaden -alle værker'!HA42</f>
        <v>-50.969577646610183</v>
      </c>
      <c r="HD44" s="53">
        <f ca="1">'Samlet hovedstaden -alle værker'!HB42</f>
        <v>-17.807037652121739</v>
      </c>
      <c r="HE44" s="53">
        <f ca="1">'Samlet hovedstaden -alle værker'!HC42</f>
        <v>-0.66349766934611976</v>
      </c>
      <c r="HF44" s="53">
        <f ca="1">'Samlet hovedstaden -alle værker'!HD42</f>
        <v>-10.121871327200221</v>
      </c>
      <c r="HG44" s="53">
        <f ca="1">'Samlet hovedstaden -alle værker'!HE42</f>
        <v>-0.15347014862676689</v>
      </c>
      <c r="HH44" s="53">
        <f ca="1">'Samlet hovedstaden -alle værker'!HF42</f>
        <v>-20.829607755810184</v>
      </c>
      <c r="HI44" s="53">
        <f ca="1">'Samlet hovedstaden -alle værker'!HG42</f>
        <v>-51.120082180910337</v>
      </c>
      <c r="HJ44" s="53">
        <f ca="1">'Samlet hovedstaden -alle værker'!HH42</f>
        <v>-53.252640949530402</v>
      </c>
      <c r="HK44" s="53">
        <f ca="1">'Samlet hovedstaden -alle værker'!HI42</f>
        <v>-46.677965258212033</v>
      </c>
      <c r="HL44" s="53">
        <f ca="1">'Samlet hovedstaden -alle værker'!HJ42</f>
        <v>-38.724986803776304</v>
      </c>
      <c r="HM44" s="53">
        <f ca="1">'Samlet hovedstaden -alle værker'!HK42</f>
        <v>-55.903142661914899</v>
      </c>
      <c r="HN44" s="53">
        <f ca="1">'Samlet hovedstaden -alle værker'!HL42</f>
        <v>-56.198979714674309</v>
      </c>
      <c r="HO44" s="53">
        <f ca="1">'Samlet hovedstaden -alle værker'!HM42</f>
        <v>-32.839582401181687</v>
      </c>
      <c r="HP44" s="53">
        <f ca="1">'Samlet hovedstaden -alle værker'!HN42</f>
        <v>-37.080366298342909</v>
      </c>
      <c r="HQ44" s="53">
        <f ca="1">'Samlet hovedstaden -alle værker'!HO42</f>
        <v>-0.66349766934611976</v>
      </c>
      <c r="HR44" s="53">
        <f ca="1">'Samlet hovedstaden -alle værker'!HP42</f>
        <v>-10.121871327200221</v>
      </c>
      <c r="HS44" s="53">
        <f ca="1">'Samlet hovedstaden -alle værker'!HQ42</f>
        <v>-0.15347014862676689</v>
      </c>
      <c r="HT44" s="53">
        <f ca="1">'Samlet hovedstaden -alle værker'!HR42</f>
        <v>-20.829607755810184</v>
      </c>
      <c r="HU44" s="53">
        <f ca="1">'Samlet hovedstaden -alle værker'!HS42</f>
        <v>-51.120082180910337</v>
      </c>
      <c r="HV44" s="53">
        <f ca="1">'Samlet hovedstaden -alle værker'!HT42</f>
        <v>-53.252640949530402</v>
      </c>
      <c r="HW44" s="53">
        <f ca="1">'Samlet hovedstaden -alle værker'!HU42</f>
        <v>-46.677965258212033</v>
      </c>
      <c r="HX44" s="53">
        <f ca="1">'Samlet hovedstaden -alle værker'!HV42</f>
        <v>-38.724986803776304</v>
      </c>
      <c r="HY44" s="53">
        <f ca="1">'Samlet hovedstaden -alle værker'!HW42</f>
        <v>-55.903142661914899</v>
      </c>
      <c r="HZ44" s="53">
        <f ca="1">'Samlet hovedstaden -alle værker'!HX42</f>
        <v>-56.198979714674309</v>
      </c>
      <c r="IA44" s="53">
        <f ca="1">'Samlet hovedstaden -alle værker'!HY42</f>
        <v>-32.839582401181687</v>
      </c>
      <c r="IB44" s="53">
        <f ca="1">'Samlet hovedstaden -alle værker'!HZ42</f>
        <v>-37.080366298342909</v>
      </c>
      <c r="IC44" s="53">
        <f ca="1">'Samlet hovedstaden -alle værker'!IA42</f>
        <v>-0.64603720436332701</v>
      </c>
      <c r="ID44" s="53">
        <f ca="1">'Samlet hovedstaden -alle værker'!IB42</f>
        <v>-9.8555062922738976</v>
      </c>
      <c r="IE44" s="53">
        <f ca="1">'Samlet hovedstaden -alle værker'!IC42</f>
        <v>-0.1494314605050111</v>
      </c>
      <c r="IF44" s="53">
        <f ca="1">'Samlet hovedstaden -alle værker'!ID42</f>
        <v>-20.281460183288861</v>
      </c>
      <c r="IG44" s="53">
        <f ca="1">'Samlet hovedstaden -alle værker'!IE42</f>
        <v>-49.774816860360055</v>
      </c>
      <c r="IH44" s="53">
        <f ca="1">'Samlet hovedstaden -alle værker'!IF42</f>
        <v>-51.851255661384862</v>
      </c>
      <c r="II44" s="53">
        <f ca="1">'Samlet hovedstaden -alle værker'!IG42</f>
        <v>-45.449597751416974</v>
      </c>
      <c r="IJ44" s="53">
        <f ca="1">'Samlet hovedstaden -alle værker'!IH42</f>
        <v>-37.705908203676927</v>
      </c>
      <c r="IK44" s="53">
        <f ca="1">'Samlet hovedstaden -alle værker'!II42</f>
        <v>-54.432007328706611</v>
      </c>
      <c r="IL44" s="53">
        <f ca="1">'Samlet hovedstaden -alle værker'!IJ42</f>
        <v>-54.720059195867094</v>
      </c>
      <c r="IM44" s="53">
        <f ca="1">'Samlet hovedstaden -alle værker'!IK42</f>
        <v>-31.975382864308482</v>
      </c>
      <c r="IN44" s="53">
        <f ca="1">'Samlet hovedstaden -alle værker'!IL42</f>
        <v>-36.104567185228618</v>
      </c>
      <c r="IO44" s="53">
        <f ca="1">'Samlet hovedstaden -alle værker'!IM42</f>
        <v>-0.66349766934611976</v>
      </c>
      <c r="IP44" s="53">
        <f ca="1">'Samlet hovedstaden -alle værker'!IN42</f>
        <v>-10.121871327200221</v>
      </c>
      <c r="IQ44" s="53">
        <f ca="1">'Samlet hovedstaden -alle værker'!IO42</f>
        <v>-0.15347014862676689</v>
      </c>
      <c r="IR44" s="53">
        <f ca="1">'Samlet hovedstaden -alle værker'!IP42</f>
        <v>-20.829607755810184</v>
      </c>
      <c r="IS44" s="53">
        <f ca="1">'Samlet hovedstaden -alle værker'!IQ42</f>
        <v>-51.120082180910337</v>
      </c>
      <c r="IT44" s="53">
        <f ca="1">'Samlet hovedstaden -alle værker'!IR42</f>
        <v>-53.252640949530402</v>
      </c>
      <c r="IU44" s="53">
        <f ca="1">'Samlet hovedstaden -alle værker'!IS42</f>
        <v>-46.677965258212033</v>
      </c>
      <c r="IV44" s="53">
        <f ca="1">'Samlet hovedstaden -alle værker'!IT42</f>
        <v>-38.724986803776304</v>
      </c>
      <c r="IW44" s="53">
        <f ca="1">'Samlet hovedstaden -alle værker'!IU42</f>
        <v>-55.903142661914899</v>
      </c>
      <c r="IX44" s="53">
        <f ca="1">'Samlet hovedstaden -alle værker'!IV42</f>
        <v>-56.198979714674309</v>
      </c>
      <c r="IY44" s="53">
        <f ca="1">'Samlet hovedstaden -alle værker'!IW42</f>
        <v>-32.839582401181687</v>
      </c>
      <c r="IZ44" s="53">
        <f ca="1">'Samlet hovedstaden -alle værker'!IX42</f>
        <v>-37.080366298342909</v>
      </c>
      <c r="JA44" s="53">
        <f ca="1">'Samlet hovedstaden -alle værker'!IY42</f>
        <v>-0.64603720436332701</v>
      </c>
      <c r="JB44" s="53">
        <f ca="1">'Samlet hovedstaden -alle værker'!IZ42</f>
        <v>-9.8555062922738976</v>
      </c>
      <c r="JC44" s="53">
        <f ca="1">'Samlet hovedstaden -alle værker'!JA42</f>
        <v>-0.1494314605050111</v>
      </c>
      <c r="JD44" s="53">
        <f ca="1">'Samlet hovedstaden -alle værker'!JB42</f>
        <v>-20.281460183288861</v>
      </c>
      <c r="JE44" s="53">
        <f ca="1">'Samlet hovedstaden -alle værker'!JC42</f>
        <v>-49.774816860360055</v>
      </c>
      <c r="JF44" s="53">
        <f ca="1">'Samlet hovedstaden -alle værker'!JD42</f>
        <v>-51.851255661384862</v>
      </c>
      <c r="JG44" s="53">
        <f ca="1">'Samlet hovedstaden -alle værker'!JE42</f>
        <v>-45.449597751416974</v>
      </c>
      <c r="JH44" s="53">
        <f ca="1">'Samlet hovedstaden -alle værker'!JF42</f>
        <v>-37.705908203676927</v>
      </c>
      <c r="JI44" s="53">
        <f ca="1">'Samlet hovedstaden -alle værker'!JG42</f>
        <v>-54.432007328706611</v>
      </c>
      <c r="JJ44" s="53">
        <f ca="1">'Samlet hovedstaden -alle værker'!JH42</f>
        <v>-54.720059195867094</v>
      </c>
      <c r="JK44" s="53">
        <f ca="1">'Samlet hovedstaden -alle værker'!JI42</f>
        <v>-31.975382864308482</v>
      </c>
      <c r="JL44" s="53">
        <f ca="1">'Samlet hovedstaden -alle værker'!JJ42</f>
        <v>-36.104567185228618</v>
      </c>
      <c r="JM44" s="53">
        <f ca="1">'Samlet hovedstaden -alle værker'!JK42</f>
        <v>-0.52179937213109584</v>
      </c>
      <c r="JN44" s="53">
        <f ca="1">'Samlet hovedstaden -alle værker'!JL42</f>
        <v>-7.3878256886740008</v>
      </c>
      <c r="JO44" s="53">
        <f ca="1">'Samlet hovedstaden -alle værker'!JM42</f>
        <v>-1.6919085028261165</v>
      </c>
      <c r="JP44" s="53">
        <f ca="1">'Samlet hovedstaden -alle værker'!JN42</f>
        <v>-20.816507379731188</v>
      </c>
      <c r="JQ44" s="53">
        <f ca="1">'Samlet hovedstaden -alle værker'!JO42</f>
        <v>-49.605754441749994</v>
      </c>
      <c r="JR44" s="53">
        <f ca="1">'Samlet hovedstaden -alle værker'!JP42</f>
        <v>-52.206588313596384</v>
      </c>
      <c r="JS44" s="53">
        <f ca="1">'Samlet hovedstaden -alle værker'!JQ42</f>
        <v>-45.859005942946212</v>
      </c>
      <c r="JT44" s="53">
        <f ca="1">'Samlet hovedstaden -alle værker'!JR42</f>
        <v>-38.192212021826734</v>
      </c>
      <c r="JU44" s="53">
        <f ca="1">'Samlet hovedstaden -alle værker'!JS42</f>
        <v>-52.17291404169098</v>
      </c>
      <c r="JV44" s="53">
        <f ca="1">'Samlet hovedstaden -alle værker'!JT42</f>
        <v>-54.587342787685955</v>
      </c>
      <c r="JW44" s="53">
        <f ca="1">'Samlet hovedstaden -alle værker'!JU42</f>
        <v>-22.266205128968856</v>
      </c>
      <c r="JX44" s="53">
        <f ca="1">'Samlet hovedstaden -alle værker'!JV42</f>
        <v>-42.784768980248273</v>
      </c>
      <c r="JY44" s="53">
        <f ca="1">'Samlet hovedstaden -alle værker'!JW42</f>
        <v>-0.38482547939455802</v>
      </c>
      <c r="JZ44" s="53">
        <f ca="1">'Samlet hovedstaden -alle værker'!JX42</f>
        <v>-4.6001923531647186</v>
      </c>
      <c r="KA44" s="53">
        <f ca="1">'Samlet hovedstaden -alle værker'!JY42</f>
        <v>-3.2391315208636762</v>
      </c>
      <c r="KB44" s="53">
        <f ca="1">'Samlet hovedstaden -alle værker'!JZ42</f>
        <v>-20.802775998964378</v>
      </c>
      <c r="KC44" s="53">
        <f ca="1">'Samlet hovedstaden -alle værker'!KA42</f>
        <v>-48.229754879450084</v>
      </c>
      <c r="KD44" s="53">
        <f ca="1">'Samlet hovedstaden -alle værker'!KB42</f>
        <v>-51.092963276407993</v>
      </c>
      <c r="KE44" s="53">
        <f ca="1">'Samlet hovedstaden -alle værker'!KC42</f>
        <v>-45.05551761756297</v>
      </c>
      <c r="KF44" s="53">
        <f ca="1">'Samlet hovedstaden -alle værker'!KD42</f>
        <v>-37.65564123893791</v>
      </c>
      <c r="KG44" s="53">
        <f ca="1">'Samlet hovedstaden -alle værker'!KE42</f>
        <v>-48.462600467751521</v>
      </c>
      <c r="KH44" s="53">
        <f ca="1">'Samlet hovedstaden -alle værker'!KF42</f>
        <v>-52.919125890152927</v>
      </c>
      <c r="KI44" s="53">
        <f ca="1">'Samlet hovedstaden -alle værker'!KG42</f>
        <v>-11.91291368781455</v>
      </c>
      <c r="KJ44" s="53">
        <f ca="1">'Samlet hovedstaden -alle værker'!KH42</f>
        <v>-48.410912613462344</v>
      </c>
      <c r="KK44" s="53">
        <f ca="1">'Samlet hovedstaden -alle værker'!KI42</f>
        <v>-0.25234358880109958</v>
      </c>
      <c r="KL44" s="53">
        <f ca="1">'Samlet hovedstaden -alle værker'!KJ42</f>
        <v>-1.7573802378192807</v>
      </c>
      <c r="KM44" s="53">
        <f ca="1">'Samlet hovedstaden -alle værker'!KK42</f>
        <v>-4.7952146603700605</v>
      </c>
      <c r="KN44" s="53">
        <f ca="1">'Samlet hovedstaden -alle værker'!KL42</f>
        <v>-20.788366898118994</v>
      </c>
      <c r="KO44" s="53">
        <f ca="1">'Samlet hovedstaden -alle værker'!KM42</f>
        <v>-46.973957712576208</v>
      </c>
      <c r="KP44" s="53">
        <f ca="1">'Samlet hovedstaden -alle værker'!KN42</f>
        <v>-49.904999789148327</v>
      </c>
      <c r="KQ44" s="53">
        <f ca="1">'Samlet hovedstaden -alle værker'!KO42</f>
        <v>-44.267065989639626</v>
      </c>
      <c r="KR44" s="53">
        <f ca="1">'Samlet hovedstaden -alle værker'!KP42</f>
        <v>-37.115233740511876</v>
      </c>
      <c r="KS44" s="53">
        <f ca="1">'Samlet hovedstaden -alle værker'!KQ42</f>
        <v>-44.772042880204779</v>
      </c>
      <c r="KT44" s="53">
        <f ca="1">'Samlet hovedstaden -alle værker'!KR42</f>
        <v>-51.191296244182944</v>
      </c>
      <c r="KU44" s="53">
        <f ca="1">'Samlet hovedstaden -alle værker'!KS42</f>
        <v>-1.7729071976376996</v>
      </c>
      <c r="KV44" s="53">
        <f ca="1">'Samlet hovedstaden -alle værker'!KT42</f>
        <v>-53.960396687241932</v>
      </c>
      <c r="KW44" s="53">
        <f ca="1">'Samlet hovedstaden -alle værker'!KU42</f>
        <v>-0.12413629517928483</v>
      </c>
      <c r="KX44" s="53">
        <f ca="1">'Samlet hovedstaden -alle værker'!KV42</f>
        <v>1.1422653580505164</v>
      </c>
      <c r="KY44" s="53">
        <f ca="1">'Samlet hovedstaden -alle værker'!KW42</f>
        <v>-6.3602342456687087</v>
      </c>
      <c r="KZ44" s="53">
        <f ca="1">'Samlet hovedstaden -alle værker'!KX42</f>
        <v>-20.773228633798212</v>
      </c>
      <c r="LA44" s="53">
        <f ca="1">'Samlet hovedstaden -alle værker'!KY42</f>
        <v>-45.823271434736398</v>
      </c>
      <c r="LB44" s="53">
        <f ca="1">'Samlet hovedstaden -alle værker'!KZ42</f>
        <v>-48.634997296304533</v>
      </c>
      <c r="LC44" s="53">
        <f ca="1">'Samlet hovedstaden -alle værker'!LA42</f>
        <v>-43.493232870995179</v>
      </c>
      <c r="LD44" s="53">
        <f ca="1">'Samlet hovedstaden -alle værker'!LB42</f>
        <v>-36.570948227607239</v>
      </c>
      <c r="LE44" s="53">
        <f ca="1">'Samlet hovedstaden -alle værker'!LC42</f>
        <v>-41.10108390852659</v>
      </c>
      <c r="LF44" s="53">
        <f ca="1">'Samlet hovedstaden -alle værker'!LD42</f>
        <v>-49.400600379666749</v>
      </c>
      <c r="LG44" s="53">
        <f ca="1">'Samlet hovedstaden -alle værker'!LE42</f>
        <v>8.1603378727821489</v>
      </c>
      <c r="LH44" s="53">
        <f ca="1">'Samlet hovedstaden -alle værker'!LF42</f>
        <v>-59.434777397799373</v>
      </c>
      <c r="LI44" s="53">
        <f ca="1">'Samlet hovedstaden -alle værker'!LG42</f>
        <v>0</v>
      </c>
      <c r="LJ44" s="53">
        <f ca="1">'Samlet hovedstaden -alle værker'!LH42</f>
        <v>4.1004659646910033</v>
      </c>
      <c r="LK44" s="53">
        <f ca="1">'Samlet hovedstaden -alle værker'!LI42</f>
        <v>-7.9342674802549897</v>
      </c>
      <c r="LL44" s="53">
        <f ca="1">'Samlet hovedstaden -alle værker'!LJ42</f>
        <v>-20.757304420927671</v>
      </c>
      <c r="LM44" s="53">
        <f ca="1">'Samlet hovedstaden -alle værker'!LK42</f>
        <v>-44.765029392961175</v>
      </c>
      <c r="LN44" s="53">
        <f ca="1">'Samlet hovedstaden -alle værker'!LL42</f>
        <v>-47.274153626373575</v>
      </c>
      <c r="LO44" s="53">
        <f ca="1">'Samlet hovedstaden -alle værker'!LM42</f>
        <v>-42.733615438083966</v>
      </c>
      <c r="LP44" s="53">
        <f ca="1">'Samlet hovedstaden -alle værker'!LN42</f>
        <v>-36.022742806418094</v>
      </c>
      <c r="LQ44" s="53">
        <f ca="1">'Samlet hovedstaden -alle værker'!LO42</f>
        <v>-37.449567849190899</v>
      </c>
      <c r="LR44" s="53">
        <f ca="1">'Samlet hovedstaden -alle værker'!LP42</f>
        <v>-47.543543687871654</v>
      </c>
      <c r="LS44" s="53">
        <f ca="1">'Samlet hovedstaden -alle værker'!LQ42</f>
        <v>17.893081701431111</v>
      </c>
      <c r="LT44" s="539">
        <f ca="1">'Samlet hovedstaden -alle værker'!LR42</f>
        <v>-64.835569103218191</v>
      </c>
    </row>
    <row r="45" spans="2:332">
      <c r="B45" s="3"/>
      <c r="C45" s="271"/>
      <c r="D45" s="22" t="s">
        <v>383</v>
      </c>
      <c r="E45" s="22"/>
      <c r="F45" s="562">
        <f t="shared" ca="1" si="52"/>
        <v>87.038429995746384</v>
      </c>
      <c r="G45" s="68">
        <f ca="1">SUM('Samlet hovedstaden -alle værker'!E33:E35)</f>
        <v>78.211684394780562</v>
      </c>
      <c r="H45" s="53">
        <f ca="1">SUM('Samlet hovedstaden -alle værker'!F33:F35)</f>
        <v>67.054587333644037</v>
      </c>
      <c r="I45" s="53">
        <f ca="1">SUM('Samlet hovedstaden -alle værker'!G33:G35)</f>
        <v>84.912515506392111</v>
      </c>
      <c r="J45" s="53">
        <f ca="1">SUM('Samlet hovedstaden -alle værker'!H33:H35)</f>
        <v>87.944814407790773</v>
      </c>
      <c r="K45" s="53">
        <f ca="1">SUM('Samlet hovedstaden -alle værker'!I33:I35)</f>
        <v>88.533624942802717</v>
      </c>
      <c r="L45" s="53">
        <f ca="1">SUM('Samlet hovedstaden -alle værker'!J33:J35)</f>
        <v>86.809175338796081</v>
      </c>
      <c r="M45" s="53">
        <f ca="1">SUM('Samlet hovedstaden -alle værker'!K33:K35)</f>
        <v>86.549044671190586</v>
      </c>
      <c r="N45" s="53">
        <f ca="1">SUM('Samlet hovedstaden -alle værker'!L33:L35)</f>
        <v>86.367493983775759</v>
      </c>
      <c r="O45" s="53">
        <f ca="1">SUM('Samlet hovedstaden -alle værker'!M33:M35)</f>
        <v>85.591020460283545</v>
      </c>
      <c r="P45" s="53">
        <f ca="1">SUM('Samlet hovedstaden -alle værker'!N33:N35)</f>
        <v>84.749370209854078</v>
      </c>
      <c r="Q45" s="53">
        <f ca="1">SUM('Samlet hovedstaden -alle værker'!O33:O35)</f>
        <v>85.215750232522126</v>
      </c>
      <c r="R45" s="53">
        <f ca="1">SUM('Samlet hovedstaden -alle værker'!P33:P35)</f>
        <v>85.66631677983753</v>
      </c>
      <c r="S45" s="53">
        <f ca="1">SUM('Samlet hovedstaden -alle værker'!Q33:Q35)</f>
        <v>86.094673481530307</v>
      </c>
      <c r="T45" s="53">
        <f ca="1">SUM('Samlet hovedstaden -alle værker'!R33:R35)</f>
        <v>86.482201735835417</v>
      </c>
      <c r="U45" s="53">
        <f ca="1">SUM('Samlet hovedstaden -alle værker'!S33:S35)</f>
        <v>86.86749232001246</v>
      </c>
      <c r="V45" s="53">
        <f ca="1">SUM('Samlet hovedstaden -alle værker'!T33:T35)</f>
        <v>87.305728514167399</v>
      </c>
      <c r="W45" s="53">
        <f ca="1">SUM('Samlet hovedstaden -alle værker'!U33:U35)</f>
        <v>88.014113724474697</v>
      </c>
      <c r="X45" s="53">
        <f ca="1">SUM('Samlet hovedstaden -alle værker'!V33:V35)</f>
        <v>88.671208803326465</v>
      </c>
      <c r="Y45" s="53">
        <f ca="1">SUM('Samlet hovedstaden -alle værker'!W33:W35)</f>
        <v>89.382955870497781</v>
      </c>
      <c r="Z45" s="53">
        <f ca="1">SUM('Samlet hovedstaden -alle værker'!X33:X35)</f>
        <v>90.00874637027384</v>
      </c>
      <c r="AA45" s="53">
        <f ca="1">SUM('Samlet hovedstaden -alle værker'!Y33:Y35)</f>
        <v>88.967788170174842</v>
      </c>
      <c r="AB45" s="53">
        <f ca="1">SUM('Samlet hovedstaden -alle værker'!Z33:Z35)</f>
        <v>87.572180214436386</v>
      </c>
      <c r="AC45" s="53">
        <f ca="1">SUM('Samlet hovedstaden -alle værker'!AA33:AA35)</f>
        <v>86.143622797191554</v>
      </c>
      <c r="AD45" s="53">
        <f ca="1">SUM('Samlet hovedstaden -alle værker'!AB33:AB35)</f>
        <v>84.691337460893195</v>
      </c>
      <c r="AE45" s="539">
        <f ca="1">SUM('Samlet hovedstaden -alle værker'!AC33:AC35)</f>
        <v>83.210379129520476</v>
      </c>
      <c r="AF45" s="3"/>
      <c r="AG45" s="68">
        <f ca="1">SUM('Samlet hovedstaden -alle værker'!AE33:AE35)</f>
        <v>59.299363640738115</v>
      </c>
      <c r="AH45" s="53">
        <f ca="1">SUM('Samlet hovedstaden -alle værker'!AF33:AF35)</f>
        <v>64.797878935517204</v>
      </c>
      <c r="AI45" s="53">
        <f ca="1">SUM('Samlet hovedstaden -alle værker'!AG33:AG35)</f>
        <v>75.138712987838375</v>
      </c>
      <c r="AJ45" s="53">
        <f ca="1">SUM('Samlet hovedstaden -alle værker'!AH33:AH35)</f>
        <v>95.347016000874021</v>
      </c>
      <c r="AK45" s="53">
        <f ca="1">SUM('Samlet hovedstaden -alle værker'!AI33:AI35)</f>
        <v>110.59279824146472</v>
      </c>
      <c r="AL45" s="53">
        <f ca="1">SUM('Samlet hovedstaden -alle værker'!AJ33:AJ35)</f>
        <v>96.016602871504418</v>
      </c>
      <c r="AM45" s="53">
        <f ca="1">SUM('Samlet hovedstaden -alle værker'!AK33:AK35)</f>
        <v>87.152937774099598</v>
      </c>
      <c r="AN45" s="53">
        <f ca="1">SUM('Samlet hovedstaden -alle værker'!AL33:AL35)</f>
        <v>12.28684172635111</v>
      </c>
      <c r="AO45" s="53">
        <f ca="1">SUM('Samlet hovedstaden -alle værker'!AM33:AM35)</f>
        <v>101.25334594059493</v>
      </c>
      <c r="AP45" s="53">
        <f ca="1">SUM('Samlet hovedstaden -alle værker'!AN33:AN35)</f>
        <v>101.45253308007571</v>
      </c>
      <c r="AQ45" s="53">
        <f ca="1">SUM('Samlet hovedstaden -alle værker'!AO33:AO35)</f>
        <v>75.309620782346954</v>
      </c>
      <c r="AR45" s="53">
        <f ca="1">SUM('Samlet hovedstaden -alle værker'!AP33:AP35)</f>
        <v>65.856966199252668</v>
      </c>
      <c r="AS45" s="53">
        <f ca="1">SUM('Samlet hovedstaden -alle værker'!AQ33:AQ35)</f>
        <v>58.25402502932873</v>
      </c>
      <c r="AT45" s="53">
        <f ca="1">SUM('Samlet hovedstaden -alle værker'!AR33:AR35)</f>
        <v>61.836587145916091</v>
      </c>
      <c r="AU45" s="53">
        <f ca="1">SUM('Samlet hovedstaden -alle værker'!AS33:AS35)</f>
        <v>67.951802138306434</v>
      </c>
      <c r="AV45" s="53">
        <f ca="1">SUM('Samlet hovedstaden -alle værker'!AT33:AT35)</f>
        <v>79.995777328119729</v>
      </c>
      <c r="AW45" s="53">
        <f ca="1">SUM('Samlet hovedstaden -alle værker'!AU33:AU35)</f>
        <v>87.717371106059403</v>
      </c>
      <c r="AX45" s="53">
        <f ca="1">SUM('Samlet hovedstaden -alle værker'!AV33:AV35)</f>
        <v>79.660476766854813</v>
      </c>
      <c r="AY45" s="53">
        <f ca="1">SUM('Samlet hovedstaden -alle værker'!AW33:AW35)</f>
        <v>73.299098711562351</v>
      </c>
      <c r="AZ45" s="53">
        <f ca="1">SUM('Samlet hovedstaden -alle værker'!AX33:AX35)</f>
        <v>9.1341718450151053</v>
      </c>
      <c r="BA45" s="53">
        <f ca="1">SUM('Samlet hovedstaden -alle værker'!AY33:AY35)</f>
        <v>84.674002331478491</v>
      </c>
      <c r="BB45" s="53">
        <f ca="1">SUM('Samlet hovedstaden -alle værker'!AZ33:AZ35)</f>
        <v>82.151067185234695</v>
      </c>
      <c r="BC45" s="53">
        <f ca="1">SUM('Samlet hovedstaden -alle værker'!BA33:BA35)</f>
        <v>65.196792306881989</v>
      </c>
      <c r="BD45" s="53">
        <f ca="1">SUM('Samlet hovedstaden -alle værker'!BB33:BB35)</f>
        <v>60.325514189220932</v>
      </c>
      <c r="BE45" s="53">
        <f ca="1">SUM('Samlet hovedstaden -alle værker'!BC33:BC35)</f>
        <v>74.099070271768454</v>
      </c>
      <c r="BF45" s="53">
        <f ca="1">SUM('Samlet hovedstaden -alle værker'!BD33:BD35)</f>
        <v>77.960703137404565</v>
      </c>
      <c r="BG45" s="53">
        <f ca="1">SUM('Samlet hovedstaden -alle værker'!BE33:BE35)</f>
        <v>85.911599404479929</v>
      </c>
      <c r="BH45" s="53">
        <f ca="1">SUM('Samlet hovedstaden -alle værker'!BF33:BF35)</f>
        <v>101.57116734575578</v>
      </c>
      <c r="BI45" s="53">
        <f ca="1">SUM('Samlet hovedstaden -alle værker'!BG33:BG35)</f>
        <v>113.26105189087254</v>
      </c>
      <c r="BJ45" s="53">
        <f ca="1">SUM('Samlet hovedstaden -alle værker'!BH33:BH35)</f>
        <v>99.883121676173815</v>
      </c>
      <c r="BK45" s="53">
        <f ca="1">SUM('Samlet hovedstaden -alle værker'!BI33:BI35)</f>
        <v>91.174861935646916</v>
      </c>
      <c r="BL45" s="53">
        <f ca="1">SUM('Samlet hovedstaden -alle værker'!BJ33:BJ35)</f>
        <v>13.650508453121475</v>
      </c>
      <c r="BM45" s="53">
        <f ca="1">SUM('Samlet hovedstaden -alle værker'!BK33:BK35)</f>
        <v>105.85784791089976</v>
      </c>
      <c r="BN45" s="53">
        <f ca="1">SUM('Samlet hovedstaden -alle værker'!BL33:BL35)</f>
        <v>104.97201292125392</v>
      </c>
      <c r="BO45" s="53">
        <f ca="1">SUM('Samlet hovedstaden -alle værker'!BM33:BM35)</f>
        <v>82.187054912499121</v>
      </c>
      <c r="BP45" s="53">
        <f ca="1">SUM('Samlet hovedstaden -alle værker'!BN33:BN35)</f>
        <v>75.039773669446788</v>
      </c>
      <c r="BQ45" s="53">
        <f ca="1">SUM('Samlet hovedstaden -alle værker'!BO33:BO35)</f>
        <v>87.662314641479639</v>
      </c>
      <c r="BR45" s="53">
        <f ca="1">SUM('Samlet hovedstaden -alle værker'!BP33:BP35)</f>
        <v>88.812079522858795</v>
      </c>
      <c r="BS45" s="53">
        <f ca="1">SUM('Samlet hovedstaden -alle værker'!BQ33:BQ35)</f>
        <v>93.431507417786989</v>
      </c>
      <c r="BT45" s="53">
        <f ca="1">SUM('Samlet hovedstaden -alle værker'!BR33:BR35)</f>
        <v>102.94626721139809</v>
      </c>
      <c r="BU45" s="53">
        <f ca="1">SUM('Samlet hovedstaden -alle værker'!BS33:BS35)</f>
        <v>110.40657231711728</v>
      </c>
      <c r="BV45" s="53">
        <f ca="1">SUM('Samlet hovedstaden -alle værker'!BT33:BT35)</f>
        <v>99.168924725506756</v>
      </c>
      <c r="BW45" s="53">
        <f ca="1">SUM('Samlet hovedstaden -alle værker'!BU33:BU35)</f>
        <v>91.26530142909165</v>
      </c>
      <c r="BX45" s="53">
        <f ca="1">SUM('Samlet hovedstaden -alle værker'!BV33:BV35)</f>
        <v>14.03753613844246</v>
      </c>
      <c r="BY45" s="53">
        <f ca="1">SUM('Samlet hovedstaden -alle værker'!BW33:BW35)</f>
        <v>105.77539262335469</v>
      </c>
      <c r="BZ45" s="53">
        <f ca="1">SUM('Samlet hovedstaden -alle værker'!BX33:BX35)</f>
        <v>103.38403402437108</v>
      </c>
      <c r="CA45" s="53">
        <f ca="1">SUM('Samlet hovedstaden -alle værker'!BY33:BY35)</f>
        <v>84.875052778409326</v>
      </c>
      <c r="CB45" s="53">
        <f ca="1">SUM('Samlet hovedstaden -alle værker'!BZ33:BZ35)</f>
        <v>80.604956007438119</v>
      </c>
      <c r="CC45" s="53">
        <f ca="1">SUM('Samlet hovedstaden -alle værker'!CA33:CA35)</f>
        <v>72.550362995574318</v>
      </c>
      <c r="CD45" s="53">
        <f ca="1">SUM('Samlet hovedstaden -alle værker'!CB33:CB35)</f>
        <v>96.091675586700802</v>
      </c>
      <c r="CE45" s="53">
        <f ca="1">SUM('Samlet hovedstaden -alle værker'!CC33:CC35)</f>
        <v>102.89217138138041</v>
      </c>
      <c r="CF45" s="53">
        <f ca="1">SUM('Samlet hovedstaden -alle værker'!CD33:CD35)</f>
        <v>98.847186992325348</v>
      </c>
      <c r="CG45" s="53">
        <f ca="1">SUM('Samlet hovedstaden -alle værker'!CE33:CE35)</f>
        <v>116.38164668208267</v>
      </c>
      <c r="CH45" s="53">
        <f ca="1">SUM('Samlet hovedstaden -alle værker'!CF33:CF35)</f>
        <v>77.99564207765961</v>
      </c>
      <c r="CI45" s="53">
        <f ca="1">SUM('Samlet hovedstaden -alle værker'!CG33:CG35)</f>
        <v>82.800636437885927</v>
      </c>
      <c r="CJ45" s="53">
        <f ca="1">SUM('Samlet hovedstaden -alle værker'!CH33:CH35)</f>
        <v>4.6562543907469642</v>
      </c>
      <c r="CK45" s="53">
        <f ca="1">SUM('Samlet hovedstaden -alle værker'!CI33:CI35)</f>
        <v>114.34207527254519</v>
      </c>
      <c r="CL45" s="53">
        <f ca="1">SUM('Samlet hovedstaden -alle værker'!CJ33:CJ35)</f>
        <v>98.260820714960076</v>
      </c>
      <c r="CM45" s="53">
        <f ca="1">SUM('Samlet hovedstaden -alle værker'!CK33:CK35)</f>
        <v>108.65729528841716</v>
      </c>
      <c r="CN45" s="53">
        <f ca="1">SUM('Samlet hovedstaden -alle værker'!CL33:CL35)</f>
        <v>96.129449225092614</v>
      </c>
      <c r="CO45" s="53">
        <f ca="1">SUM('Samlet hovedstaden -alle værker'!CM33:CM35)</f>
        <v>70.263136358058063</v>
      </c>
      <c r="CP45" s="53">
        <f ca="1">SUM('Samlet hovedstaden -alle værker'!CN33:CN35)</f>
        <v>92.915799620459481</v>
      </c>
      <c r="CQ45" s="53">
        <f ca="1">SUM('Samlet hovedstaden -alle værker'!CO33:CO35)</f>
        <v>100.67685214923851</v>
      </c>
      <c r="CR45" s="53">
        <f ca="1">SUM('Samlet hovedstaden -alle værker'!CP33:CP35)</f>
        <v>99.920847033635084</v>
      </c>
      <c r="CS45" s="53">
        <f ca="1">SUM('Samlet hovedstaden -alle værker'!CQ33:CQ35)</f>
        <v>109.74280628076052</v>
      </c>
      <c r="CT45" s="53">
        <f ca="1">SUM('Samlet hovedstaden -alle værker'!CR33:CR35)</f>
        <v>77.850816262053087</v>
      </c>
      <c r="CU45" s="53">
        <f ca="1">SUM('Samlet hovedstaden -alle værker'!CS33:CS35)</f>
        <v>82.699454858884508</v>
      </c>
      <c r="CV45" s="53">
        <f ca="1">SUM('Samlet hovedstaden -alle værker'!CT33:CT35)</f>
        <v>4.5930215484520707</v>
      </c>
      <c r="CW45" s="53">
        <f ca="1">SUM('Samlet hovedstaden -alle værker'!CU33:CU35)</f>
        <v>113.37912739288913</v>
      </c>
      <c r="CX45" s="53">
        <f ca="1">SUM('Samlet hovedstaden -alle værker'!CV33:CV35)</f>
        <v>98.573918234969639</v>
      </c>
      <c r="CY45" s="53">
        <f ca="1">SUM('Samlet hovedstaden -alle værker'!CW33:CW35)</f>
        <v>107.78291282869459</v>
      </c>
      <c r="CZ45" s="53">
        <f ca="1">SUM('Samlet hovedstaden -alle værker'!CX33:CX35)</f>
        <v>89.788267566926734</v>
      </c>
      <c r="DA45" s="53">
        <f ca="1">SUM('Samlet hovedstaden -alle værker'!CY33:CY35)</f>
        <v>73.759666327051789</v>
      </c>
      <c r="DB45" s="53">
        <f ca="1">SUM('Samlet hovedstaden -alle værker'!CZ33:CZ35)</f>
        <v>94.734193113230887</v>
      </c>
      <c r="DC45" s="53">
        <f ca="1">SUM('Samlet hovedstaden -alle værker'!DA33:DA35)</f>
        <v>102.12494564509734</v>
      </c>
      <c r="DD45" s="53">
        <f ca="1">SUM('Samlet hovedstaden -alle værker'!DB33:DB35)</f>
        <v>101.17681996714757</v>
      </c>
      <c r="DE45" s="53">
        <f ca="1">SUM('Samlet hovedstaden -alle værker'!DC33:DC35)</f>
        <v>104.04199448576624</v>
      </c>
      <c r="DF45" s="53">
        <f ca="1">SUM('Samlet hovedstaden -alle værker'!DD33:DD35)</f>
        <v>77.784780193030855</v>
      </c>
      <c r="DG45" s="53">
        <f ca="1">SUM('Samlet hovedstaden -alle værker'!DE33:DE35)</f>
        <v>82.691417690719575</v>
      </c>
      <c r="DH45" s="53">
        <f ca="1">SUM('Samlet hovedstaden -alle værker'!DF33:DF35)</f>
        <v>4.5848380554290973</v>
      </c>
      <c r="DI45" s="53">
        <f ca="1">SUM('Samlet hovedstaden -alle værker'!DG33:DG35)</f>
        <v>112.60640514354702</v>
      </c>
      <c r="DJ45" s="53">
        <f ca="1">SUM('Samlet hovedstaden -alle værker'!DH33:DH35)</f>
        <v>99.296317790287077</v>
      </c>
      <c r="DK45" s="53">
        <f ca="1">SUM('Samlet hovedstaden -alle værker'!DI33:DI35)</f>
        <v>107.89638220053017</v>
      </c>
      <c r="DL45" s="53">
        <f ca="1">SUM('Samlet hovedstaden -alle værker'!DJ33:DJ35)</f>
        <v>84.326988362916651</v>
      </c>
      <c r="DM45" s="53">
        <f ca="1">SUM('Samlet hovedstaden -alle værker'!DK33:DK35)</f>
        <v>77.954458233124797</v>
      </c>
      <c r="DN45" s="53">
        <f ca="1">SUM('Samlet hovedstaden -alle værker'!DL33:DL35)</f>
        <v>97.146714759571211</v>
      </c>
      <c r="DO45" s="53">
        <f ca="1">SUM('Samlet hovedstaden -alle værker'!DM33:DM35)</f>
        <v>103.97915882614835</v>
      </c>
      <c r="DP45" s="53">
        <f ca="1">SUM('Samlet hovedstaden -alle værker'!DN33:DN35)</f>
        <v>102.46288596940977</v>
      </c>
      <c r="DQ45" s="53">
        <f ca="1">SUM('Samlet hovedstaden -alle værker'!DO33:DO35)</f>
        <v>98.900566932743232</v>
      </c>
      <c r="DR45" s="53">
        <f ca="1">SUM('Samlet hovedstaden -alle værker'!DP33:DP35)</f>
        <v>77.745570721458364</v>
      </c>
      <c r="DS45" s="53">
        <f ca="1">SUM('Samlet hovedstaden -alle værker'!DQ33:DQ35)</f>
        <v>82.718342943959186</v>
      </c>
      <c r="DT45" s="53">
        <f ca="1">SUM('Samlet hovedstaden -alle værker'!DR33:DR35)</f>
        <v>4.5787723665360165</v>
      </c>
      <c r="DU45" s="53">
        <f ca="1">SUM('Samlet hovedstaden -alle værker'!DS33:DS35)</f>
        <v>111.89765496350863</v>
      </c>
      <c r="DV45" s="53">
        <f ca="1">SUM('Samlet hovedstaden -alle værker'!DT33:DT35)</f>
        <v>100.1138098260235</v>
      </c>
      <c r="DW45" s="53">
        <f ca="1">SUM('Samlet hovedstaden -alle værker'!DU33:DU35)</f>
        <v>108.01518742116727</v>
      </c>
      <c r="DX45" s="53">
        <f ca="1">SUM('Samlet hovedstaden -alle værker'!DV33:DV35)</f>
        <v>77.742580830739186</v>
      </c>
      <c r="DY45" s="53">
        <f ca="1">SUM('Samlet hovedstaden -alle værker'!DW33:DW35)</f>
        <v>79.500038387138943</v>
      </c>
      <c r="DZ45" s="53">
        <f ca="1">SUM('Samlet hovedstaden -alle værker'!DX33:DX35)</f>
        <v>97.306023377502299</v>
      </c>
      <c r="EA45" s="53">
        <f ca="1">SUM('Samlet hovedstaden -alle værker'!DY33:DY35)</f>
        <v>104.17738714699395</v>
      </c>
      <c r="EB45" s="53">
        <f ca="1">SUM('Samlet hovedstaden -alle værker'!DZ33:DZ35)</f>
        <v>103.72597780035916</v>
      </c>
      <c r="EC45" s="53">
        <f ca="1">SUM('Samlet hovedstaden -alle værker'!EA33:EA35)</f>
        <v>94.189952247722729</v>
      </c>
      <c r="ED45" s="53">
        <f ca="1">SUM('Samlet hovedstaden -alle værker'!EB33:EB35)</f>
        <v>77.710917045864676</v>
      </c>
      <c r="EE45" s="53">
        <f ca="1">SUM('Samlet hovedstaden -alle værker'!EC33:EC35)</f>
        <v>82.708717901858961</v>
      </c>
      <c r="EF45" s="53">
        <f ca="1">SUM('Samlet hovedstaden -alle værker'!ED33:ED35)</f>
        <v>4.5576075304759858</v>
      </c>
      <c r="EG45" s="53">
        <f ca="1">SUM('Samlet hovedstaden -alle værker'!EE33:EE35)</f>
        <v>111.24837573992671</v>
      </c>
      <c r="EH45" s="53">
        <f ca="1">SUM('Samlet hovedstaden -alle værker'!EF33:EF35)</f>
        <v>100.79311109143917</v>
      </c>
      <c r="EI45" s="53">
        <f ca="1">SUM('Samlet hovedstaden -alle værker'!EG33:EG35)</f>
        <v>107.69814502457028</v>
      </c>
      <c r="EJ45" s="53">
        <f ca="1">SUM('Samlet hovedstaden -alle værker'!EH33:EH35)</f>
        <v>70.969714085409905</v>
      </c>
      <c r="EK45" s="53">
        <f ca="1">SUM('Samlet hovedstaden -alle værker'!EI33:EI35)</f>
        <v>80.899945153041401</v>
      </c>
      <c r="EL45" s="53">
        <f ca="1">SUM('Samlet hovedstaden -alle værker'!EJ33:EJ35)</f>
        <v>97.329243926753406</v>
      </c>
      <c r="EM45" s="53">
        <f ca="1">SUM('Samlet hovedstaden -alle værker'!EK33:EK35)</f>
        <v>104.23947655743349</v>
      </c>
      <c r="EN45" s="53">
        <f ca="1">SUM('Samlet hovedstaden -alle værker'!EL33:EL35)</f>
        <v>104.95883588418776</v>
      </c>
      <c r="EO45" s="53">
        <f ca="1">SUM('Samlet hovedstaden -alle værker'!EM33:EM35)</f>
        <v>89.899255358274061</v>
      </c>
      <c r="EP45" s="53">
        <f ca="1">SUM('Samlet hovedstaden -alle værker'!EN33:EN35)</f>
        <v>77.68826119347068</v>
      </c>
      <c r="EQ45" s="53">
        <f ca="1">SUM('Samlet hovedstaden -alle værker'!EO33:EO35)</f>
        <v>82.707978885675061</v>
      </c>
      <c r="ER45" s="53">
        <f ca="1">SUM('Samlet hovedstaden -alle værker'!EP33:EP35)</f>
        <v>4.5294648040142427</v>
      </c>
      <c r="ES45" s="53">
        <f ca="1">SUM('Samlet hovedstaden -alle værker'!EQ33:EQ35)</f>
        <v>110.61168004019537</v>
      </c>
      <c r="ET45" s="53">
        <f ca="1">SUM('Samlet hovedstaden -alle værker'!ER33:ER35)</f>
        <v>101.45608200785254</v>
      </c>
      <c r="EU45" s="53">
        <f ca="1">SUM('Samlet hovedstaden -alle værker'!ES33:ES35)</f>
        <v>107.25399079492944</v>
      </c>
      <c r="EV45" s="53">
        <f ca="1">SUM('Samlet hovedstaden -alle værker'!ET33:ET35)</f>
        <v>63.857547395645739</v>
      </c>
      <c r="EW45" s="53">
        <f ca="1">SUM('Samlet hovedstaden -alle værker'!EU33:EU35)</f>
        <v>78.293255347900754</v>
      </c>
      <c r="EX45" s="53">
        <f ca="1">SUM('Samlet hovedstaden -alle værker'!EV33:EV35)</f>
        <v>95.062109176129596</v>
      </c>
      <c r="EY45" s="53">
        <f ca="1">SUM('Samlet hovedstaden -alle værker'!EW33:EW35)</f>
        <v>105.26928677821661</v>
      </c>
      <c r="EZ45" s="53">
        <f ca="1">SUM('Samlet hovedstaden -alle værker'!EX33:EX35)</f>
        <v>105.73237775546735</v>
      </c>
      <c r="FA45" s="53">
        <f ca="1">SUM('Samlet hovedstaden -alle værker'!EY33:EY35)</f>
        <v>87.866051264846732</v>
      </c>
      <c r="FB45" s="53">
        <f ca="1">SUM('Samlet hovedstaden -alle værker'!EZ33:EZ35)</f>
        <v>78.284529009941167</v>
      </c>
      <c r="FC45" s="53">
        <f ca="1">SUM('Samlet hovedstaden -alle værker'!FA33:FA35)</f>
        <v>82.934956200503578</v>
      </c>
      <c r="FD45" s="53">
        <f ca="1">SUM('Samlet hovedstaden -alle værker'!FB33:FB35)</f>
        <v>7.8961009672517219</v>
      </c>
      <c r="FE45" s="53">
        <f ca="1">SUM('Samlet hovedstaden -alle værker'!FC33:FC35)</f>
        <v>109.75059697833184</v>
      </c>
      <c r="FF45" s="53">
        <f ca="1">SUM('Samlet hovedstaden -alle værker'!FD33:FD35)</f>
        <v>101.0244189979181</v>
      </c>
      <c r="FG45" s="53">
        <f ca="1">SUM('Samlet hovedstaden -alle værker'!FE33:FE35)</f>
        <v>107.3072977369427</v>
      </c>
      <c r="FH45" s="53">
        <f ca="1">SUM('Samlet hovedstaden -alle værker'!FF33:FF35)</f>
        <v>68.178621790832082</v>
      </c>
      <c r="FI45" s="53">
        <f ca="1">SUM('Samlet hovedstaden -alle værker'!FG33:FG35)</f>
        <v>75.451419012976672</v>
      </c>
      <c r="FJ45" s="53">
        <f ca="1">SUM('Samlet hovedstaden -alle værker'!FH33:FH35)</f>
        <v>92.588311571765161</v>
      </c>
      <c r="FK45" s="53">
        <f ca="1">SUM('Samlet hovedstaden -alle værker'!FI33:FI35)</f>
        <v>106.13036349139632</v>
      </c>
      <c r="FL45" s="53">
        <f ca="1">SUM('Samlet hovedstaden -alle værker'!FJ33:FJ35)</f>
        <v>106.54692470500959</v>
      </c>
      <c r="FM45" s="53">
        <f ca="1">SUM('Samlet hovedstaden -alle værker'!FK33:FK35)</f>
        <v>85.767632287018216</v>
      </c>
      <c r="FN45" s="53">
        <f ca="1">SUM('Samlet hovedstaden -alle værker'!FL33:FL35)</f>
        <v>78.873145304562229</v>
      </c>
      <c r="FO45" s="53">
        <f ca="1">SUM('Samlet hovedstaden -alle værker'!FM33:FM35)</f>
        <v>83.189634707187082</v>
      </c>
      <c r="FP45" s="53">
        <f ca="1">SUM('Samlet hovedstaden -alle værker'!FN33:FN35)</f>
        <v>11.543818279463302</v>
      </c>
      <c r="FQ45" s="53">
        <f ca="1">SUM('Samlet hovedstaden -alle værker'!FO33:FO35)</f>
        <v>108.88720839111828</v>
      </c>
      <c r="FR45" s="53">
        <f ca="1">SUM('Samlet hovedstaden -alle værker'!FP33:FP35)</f>
        <v>100.58236639936435</v>
      </c>
      <c r="FS45" s="53">
        <f ca="1">SUM('Samlet hovedstaden -alle værker'!FQ33:FQ35)</f>
        <v>107.40989439183508</v>
      </c>
      <c r="FT45" s="53">
        <f ca="1">SUM('Samlet hovedstaden -alle værker'!FR33:FR35)</f>
        <v>72.818472664086457</v>
      </c>
      <c r="FU45" s="53">
        <f ca="1">SUM('Samlet hovedstaden -alle værker'!FS33:FS35)</f>
        <v>72.375430543810026</v>
      </c>
      <c r="FV45" s="53">
        <f ca="1">SUM('Samlet hovedstaden -alle værker'!FT33:FT35)</f>
        <v>89.919059234299965</v>
      </c>
      <c r="FW45" s="53">
        <f ca="1">SUM('Samlet hovedstaden -alle værker'!FU33:FU35)</f>
        <v>106.83337714719981</v>
      </c>
      <c r="FX45" s="53">
        <f ca="1">SUM('Samlet hovedstaden -alle værker'!FV33:FV35)</f>
        <v>107.3781559681123</v>
      </c>
      <c r="FY45" s="53">
        <f ca="1">SUM('Samlet hovedstaden -alle værker'!FW33:FW35)</f>
        <v>83.606341618594527</v>
      </c>
      <c r="FZ45" s="53">
        <f ca="1">SUM('Samlet hovedstaden -alle værker'!FX33:FX35)</f>
        <v>79.450142899168696</v>
      </c>
      <c r="GA45" s="53">
        <f ca="1">SUM('Samlet hovedstaden -alle værker'!FY33:FY35)</f>
        <v>83.45138016442867</v>
      </c>
      <c r="GB45" s="53">
        <f ca="1">SUM('Samlet hovedstaden -alle værker'!FZ33:FZ35)</f>
        <v>15.506533393375504</v>
      </c>
      <c r="GC45" s="53">
        <f ca="1">SUM('Samlet hovedstaden -alle værker'!GA33:GA35)</f>
        <v>108.0209402329096</v>
      </c>
      <c r="GD45" s="53">
        <f ca="1">SUM('Samlet hovedstaden -alle værker'!GB33:GB35)</f>
        <v>100.11502766428838</v>
      </c>
      <c r="GE45" s="53">
        <f ca="1">SUM('Samlet hovedstaden -alle værker'!GC33:GC35)</f>
        <v>107.54501930225364</v>
      </c>
      <c r="GF45" s="53">
        <f ca="1">SUM('Samlet hovedstaden -alle værker'!GD33:GD35)</f>
        <v>77.763115290713216</v>
      </c>
      <c r="GG45" s="53">
        <f ca="1">SUM('Samlet hovedstaden -alle værker'!GE33:GE35)</f>
        <v>69.084445046916727</v>
      </c>
      <c r="GH45" s="53">
        <f ca="1">SUM('Samlet hovedstaden -alle værker'!GF33:GF35)</f>
        <v>87.069269120493402</v>
      </c>
      <c r="GI45" s="53">
        <f ca="1">SUM('Samlet hovedstaden -alle værker'!GG33:GG35)</f>
        <v>107.36882011587774</v>
      </c>
      <c r="GJ45" s="53">
        <f ca="1">SUM('Samlet hovedstaden -alle værker'!GH33:GH35)</f>
        <v>108.18555872717982</v>
      </c>
      <c r="GK45" s="53">
        <f ca="1">SUM('Samlet hovedstaden -alle værker'!GI33:GI35)</f>
        <v>81.351116371522522</v>
      </c>
      <c r="GL45" s="53">
        <f ca="1">SUM('Samlet hovedstaden -alle værker'!GJ33:GJ35)</f>
        <v>80.009991156705112</v>
      </c>
      <c r="GM45" s="53">
        <f ca="1">SUM('Samlet hovedstaden -alle værker'!GK33:GK35)</f>
        <v>83.718588231214412</v>
      </c>
      <c r="GN45" s="53">
        <f ca="1">SUM('Samlet hovedstaden -alle værker'!GL33:GL35)</f>
        <v>19.823659516371027</v>
      </c>
      <c r="GO45" s="53">
        <f ca="1">SUM('Samlet hovedstaden -alle værker'!GM33:GM35)</f>
        <v>107.12803138472064</v>
      </c>
      <c r="GP45" s="53">
        <f ca="1">SUM('Samlet hovedstaden -alle værker'!GN33:GN35)</f>
        <v>99.585818325635941</v>
      </c>
      <c r="GQ45" s="53">
        <f ca="1">SUM('Samlet hovedstaden -alle værker'!GO33:GO35)</f>
        <v>107.65614141102512</v>
      </c>
      <c r="GR45" s="53">
        <f ca="1">SUM('Samlet hovedstaden -alle værker'!GP33:GP35)</f>
        <v>82.966623383315095</v>
      </c>
      <c r="GS45" s="53">
        <f ca="1">SUM('Samlet hovedstaden -alle værker'!GQ33:GQ35)</f>
        <v>65.58096750523255</v>
      </c>
      <c r="GT45" s="53">
        <f ca="1">SUM('Samlet hovedstaden -alle værker'!GR33:GR35)</f>
        <v>84.071736997514833</v>
      </c>
      <c r="GU45" s="53">
        <f ca="1">SUM('Samlet hovedstaden -alle værker'!GS33:GS35)</f>
        <v>107.80736614280494</v>
      </c>
      <c r="GV45" s="53">
        <f ca="1">SUM('Samlet hovedstaden -alle værker'!GT33:GT35)</f>
        <v>109.0422259893586</v>
      </c>
      <c r="GW45" s="53">
        <f ca="1">SUM('Samlet hovedstaden -alle værker'!GU33:GU35)</f>
        <v>79.050475637595156</v>
      </c>
      <c r="GX45" s="53">
        <f ca="1">SUM('Samlet hovedstaden -alle værker'!GV33:GV35)</f>
        <v>80.562853819215277</v>
      </c>
      <c r="GY45" s="53">
        <f ca="1">SUM('Samlet hovedstaden -alle værker'!GW33:GW35)</f>
        <v>83.996595720950964</v>
      </c>
      <c r="GZ45" s="53">
        <f ca="1">SUM('Samlet hovedstaden -alle værker'!GX33:GX35)</f>
        <v>24.542045107714817</v>
      </c>
      <c r="HA45" s="53">
        <f ca="1">SUM('Samlet hovedstaden -alle værker'!GY33:GY35)</f>
        <v>106.25048996151646</v>
      </c>
      <c r="HB45" s="53">
        <f ca="1">SUM('Samlet hovedstaden -alle værker'!GZ33:GZ35)</f>
        <v>99.0653149512261</v>
      </c>
      <c r="HC45" s="53">
        <f ca="1">SUM('Samlet hovedstaden -alle værker'!HA33:HA35)</f>
        <v>107.83502663865644</v>
      </c>
      <c r="HD45" s="53">
        <f ca="1">SUM('Samlet hovedstaden -alle værker'!HB33:HB35)</f>
        <v>88.449238219603203</v>
      </c>
      <c r="HE45" s="53">
        <f ca="1">SUM('Samlet hovedstaden -alle værker'!HC33:HC35)</f>
        <v>85.268331497230008</v>
      </c>
      <c r="HF45" s="53">
        <f ca="1">SUM('Samlet hovedstaden -alle værker'!HD33:HD35)</f>
        <v>94.30236137768506</v>
      </c>
      <c r="HG45" s="53">
        <f ca="1">SUM('Samlet hovedstaden -alle værker'!HE33:HE35)</f>
        <v>80.570439557258638</v>
      </c>
      <c r="HH45" s="53">
        <f ca="1">SUM('Samlet hovedstaden -alle værker'!HF33:HF35)</f>
        <v>90.411193581850043</v>
      </c>
      <c r="HI45" s="53">
        <f ca="1">SUM('Samlet hovedstaden -alle værker'!HG33:HG35)</f>
        <v>84.854587879998661</v>
      </c>
      <c r="HJ45" s="53">
        <f ca="1">SUM('Samlet hovedstaden -alle værker'!HH33:HH35)</f>
        <v>88.578545868893386</v>
      </c>
      <c r="HK45" s="53">
        <f ca="1">SUM('Samlet hovedstaden -alle værker'!HI33:HI35)</f>
        <v>78.613025681283986</v>
      </c>
      <c r="HL45" s="53">
        <f ca="1">SUM('Samlet hovedstaden -alle værker'!HJ33:HJ35)</f>
        <v>18.732020389244187</v>
      </c>
      <c r="HM45" s="53">
        <f ca="1">SUM('Samlet hovedstaden -alle værker'!HK33:HK35)</f>
        <v>103.21489429096462</v>
      </c>
      <c r="HN45" s="53">
        <f ca="1">SUM('Samlet hovedstaden -alle værker'!HL33:HL35)</f>
        <v>109.96209823429436</v>
      </c>
      <c r="HO45" s="53">
        <f ca="1">SUM('Samlet hovedstaden -alle værker'!HM33:HM35)</f>
        <v>100.52621484485002</v>
      </c>
      <c r="HP45" s="53">
        <f ca="1">SUM('Samlet hovedstaden -alle værker'!HN33:HN35)</f>
        <v>104.91084570316852</v>
      </c>
      <c r="HQ45" s="53">
        <f ca="1">SUM('Samlet hovedstaden -alle værker'!HO33:HO35)</f>
        <v>86.661623750981491</v>
      </c>
      <c r="HR45" s="53">
        <f ca="1">SUM('Samlet hovedstaden -alle værker'!HP33:HP35)</f>
        <v>95.849060330771906</v>
      </c>
      <c r="HS45" s="53">
        <f ca="1">SUM('Samlet hovedstaden -alle værker'!HQ33:HQ35)</f>
        <v>81.580572632938711</v>
      </c>
      <c r="HT45" s="53">
        <f ca="1">SUM('Samlet hovedstaden -alle værker'!HR33:HR35)</f>
        <v>90.743348800926256</v>
      </c>
      <c r="HU45" s="53">
        <f ca="1">SUM('Samlet hovedstaden -alle værker'!HS33:HS35)</f>
        <v>85.221835717542533</v>
      </c>
      <c r="HV45" s="53">
        <f ca="1">SUM('Samlet hovedstaden -alle værker'!HT33:HT35)</f>
        <v>88.92088689103133</v>
      </c>
      <c r="HW45" s="53">
        <f ca="1">SUM('Samlet hovedstaden -alle værker'!HU33:HU35)</f>
        <v>78.951708324180444</v>
      </c>
      <c r="HX45" s="53">
        <f ca="1">SUM('Samlet hovedstaden -alle værker'!HV33:HV35)</f>
        <v>18.840796231729168</v>
      </c>
      <c r="HY45" s="53">
        <f ca="1">SUM('Samlet hovedstaden -alle værker'!HW33:HW35)</f>
        <v>103.51698026522961</v>
      </c>
      <c r="HZ45" s="53">
        <f ca="1">SUM('Samlet hovedstaden -alle værker'!HX33:HX35)</f>
        <v>110.39086407020733</v>
      </c>
      <c r="IA45" s="53">
        <f ca="1">SUM('Samlet hovedstaden -alle værker'!HY33:HY35)</f>
        <v>101.52617706353082</v>
      </c>
      <c r="IB45" s="53">
        <f ca="1">SUM('Samlet hovedstaden -alle værker'!HZ33:HZ35)</f>
        <v>106.29990925180044</v>
      </c>
      <c r="IC45" s="53">
        <f ca="1">SUM('Samlet hovedstaden -alle værker'!IA33:IA35)</f>
        <v>88.017910556878547</v>
      </c>
      <c r="ID45" s="53">
        <f ca="1">SUM('Samlet hovedstaden -alle værker'!IB33:IB35)</f>
        <v>97.354503167295846</v>
      </c>
      <c r="IE45" s="53">
        <f ca="1">SUM('Samlet hovedstaden -alle værker'!IC33:IC35)</f>
        <v>82.525170019634885</v>
      </c>
      <c r="IF45" s="53">
        <f ca="1">SUM('Samlet hovedstaden -alle værker'!ID33:ID35)</f>
        <v>91.085186328147046</v>
      </c>
      <c r="IG45" s="53">
        <f ca="1">SUM('Samlet hovedstaden -alle værker'!IE33:IE35)</f>
        <v>85.579564014600919</v>
      </c>
      <c r="IH45" s="53">
        <f ca="1">SUM('Samlet hovedstaden -alle værker'!IF33:IF35)</f>
        <v>89.242368342820455</v>
      </c>
      <c r="II45" s="53">
        <f ca="1">SUM('Samlet hovedstaden -alle værker'!IG33:IG35)</f>
        <v>79.239002774263568</v>
      </c>
      <c r="IJ45" s="53">
        <f ca="1">SUM('Samlet hovedstaden -alle værker'!IH33:IH35)</f>
        <v>18.94840154925895</v>
      </c>
      <c r="IK45" s="53">
        <f ca="1">SUM('Samlet hovedstaden -alle værker'!II33:II35)</f>
        <v>103.7473676913736</v>
      </c>
      <c r="IL45" s="53">
        <f ca="1">SUM('Samlet hovedstaden -alle værker'!IJ33:IJ35)</f>
        <v>110.74715560011749</v>
      </c>
      <c r="IM45" s="53">
        <f ca="1">SUM('Samlet hovedstaden -alle værker'!IK33:IK35)</f>
        <v>102.4400443825986</v>
      </c>
      <c r="IN45" s="53">
        <f ca="1">SUM('Samlet hovedstaden -alle værker'!IL33:IL35)</f>
        <v>107.52064752091137</v>
      </c>
      <c r="IO45" s="53">
        <f ca="1">SUM('Samlet hovedstaden -alle værker'!IM33:IM35)</f>
        <v>89.318931592832143</v>
      </c>
      <c r="IP45" s="53">
        <f ca="1">SUM('Samlet hovedstaden -alle værker'!IN33:IN35)</f>
        <v>98.798339205073134</v>
      </c>
      <c r="IQ45" s="53">
        <f ca="1">SUM('Samlet hovedstaden -alle værker'!IO33:IO35)</f>
        <v>83.512606718660479</v>
      </c>
      <c r="IR45" s="53">
        <f ca="1">SUM('Samlet hovedstaden -alle værker'!IP33:IP35)</f>
        <v>91.400264353383093</v>
      </c>
      <c r="IS45" s="53">
        <f ca="1">SUM('Samlet hovedstaden -alle værker'!IQ33:IQ35)</f>
        <v>85.955202470968729</v>
      </c>
      <c r="IT45" s="53">
        <f ca="1">SUM('Samlet hovedstaden -alle værker'!IR33:IR35)</f>
        <v>89.606201072976276</v>
      </c>
      <c r="IU45" s="53">
        <f ca="1">SUM('Samlet hovedstaden -alle værker'!IS33:IS35)</f>
        <v>79.630272112832955</v>
      </c>
      <c r="IV45" s="53">
        <f ca="1">SUM('Samlet hovedstaden -alle værker'!IT33:IT35)</f>
        <v>19.05852291450028</v>
      </c>
      <c r="IW45" s="53">
        <f ca="1">SUM('Samlet hovedstaden -alle værker'!IU33:IU35)</f>
        <v>104.12062675810344</v>
      </c>
      <c r="IX45" s="53">
        <f ca="1">SUM('Samlet hovedstaden -alle værker'!IV33:IV35)</f>
        <v>111.23681786594885</v>
      </c>
      <c r="IY45" s="53">
        <f ca="1">SUM('Samlet hovedstaden -alle værker'!IW33:IW35)</f>
        <v>103.44623206329666</v>
      </c>
      <c r="IZ45" s="53">
        <f ca="1">SUM('Samlet hovedstaden -alle værker'!IX33:IX35)</f>
        <v>108.95260737776312</v>
      </c>
      <c r="JA45" s="53">
        <f ca="1">SUM('Samlet hovedstaden -alle værker'!IY33:IY35)</f>
        <v>90.590831099445595</v>
      </c>
      <c r="JB45" s="53">
        <f ca="1">SUM('Samlet hovedstaden -alle værker'!IZ33:IZ35)</f>
        <v>100.20970588291664</v>
      </c>
      <c r="JC45" s="53">
        <f ca="1">SUM('Samlet hovedstaden -alle værker'!JA33:JA35)</f>
        <v>84.399599185882153</v>
      </c>
      <c r="JD45" s="53">
        <f ca="1">SUM('Samlet hovedstaden -alle værker'!JB33:JB35)</f>
        <v>91.737231728519632</v>
      </c>
      <c r="JE45" s="53">
        <f ca="1">SUM('Samlet hovedstaden -alle værker'!JC33:JC35)</f>
        <v>86.312180340131462</v>
      </c>
      <c r="JF45" s="53">
        <f ca="1">SUM('Samlet hovedstaden -alle værker'!JD33:JD35)</f>
        <v>89.928074879066429</v>
      </c>
      <c r="JG45" s="53">
        <f ca="1">SUM('Samlet hovedstaden -alle værker'!JE33:JE35)</f>
        <v>79.918344493185131</v>
      </c>
      <c r="JH45" s="53">
        <f ca="1">SUM('Samlet hovedstaden -alle værker'!JF33:JF35)</f>
        <v>19.166233439383561</v>
      </c>
      <c r="JI45" s="53">
        <f ca="1">SUM('Samlet hovedstaden -alle værker'!JG33:JG35)</f>
        <v>104.35062257512195</v>
      </c>
      <c r="JJ45" s="53">
        <f ca="1">SUM('Samlet hovedstaden -alle værker'!JH33:JH35)</f>
        <v>111.58550689005719</v>
      </c>
      <c r="JK45" s="53">
        <f ca="1">SUM('Samlet hovedstaden -alle værker'!JI33:JI35)</f>
        <v>104.30794381726014</v>
      </c>
      <c r="JL45" s="53">
        <f ca="1">SUM('Samlet hovedstaden -alle værker'!JJ33:JJ35)</f>
        <v>110.09146173281285</v>
      </c>
      <c r="JM45" s="53">
        <f ca="1">SUM('Samlet hovedstaden -alle værker'!JK33:JK35)</f>
        <v>92.235256550904722</v>
      </c>
      <c r="JN45" s="53">
        <f ca="1">SUM('Samlet hovedstaden -alle værker'!JL33:JL35)</f>
        <v>99.691142151329842</v>
      </c>
      <c r="JO45" s="53">
        <f ca="1">SUM('Samlet hovedstaden -alle værker'!JM33:JM35)</f>
        <v>86.887362941503056</v>
      </c>
      <c r="JP45" s="53">
        <f ca="1">SUM('Samlet hovedstaden -alle værker'!JN33:JN35)</f>
        <v>91.718386506807875</v>
      </c>
      <c r="JQ45" s="53">
        <f ca="1">SUM('Samlet hovedstaden -alle værker'!JO33:JO35)</f>
        <v>86.185520080201442</v>
      </c>
      <c r="JR45" s="53">
        <f ca="1">SUM('Samlet hovedstaden -alle værker'!JP33:JP35)</f>
        <v>86.933518374882212</v>
      </c>
      <c r="JS45" s="53">
        <f ca="1">SUM('Samlet hovedstaden -alle værker'!JQ33:JQ35)</f>
        <v>78.662716976472979</v>
      </c>
      <c r="JT45" s="53">
        <f ca="1">SUM('Samlet hovedstaden -alle værker'!JR33:JR35)</f>
        <v>17.363882830792615</v>
      </c>
      <c r="JU45" s="53">
        <f ca="1">SUM('Samlet hovedstaden -alle værker'!JS33:JS35)</f>
        <v>96.127984669720405</v>
      </c>
      <c r="JV45" s="53">
        <f ca="1">SUM('Samlet hovedstaden -alle værker'!JT33:JT35)</f>
        <v>108.54408638235627</v>
      </c>
      <c r="JW45" s="53">
        <f ca="1">SUM('Samlet hovedstaden -alle værker'!JU33:JU35)</f>
        <v>98.274472125453826</v>
      </c>
      <c r="JX45" s="53">
        <f ca="1">SUM('Samlet hovedstaden -alle værker'!JV33:JV35)</f>
        <v>117.87237949643713</v>
      </c>
      <c r="JY45" s="53">
        <f ca="1">SUM('Samlet hovedstaden -alle værker'!JW33:JW35)</f>
        <v>93.067260900793329</v>
      </c>
      <c r="JZ45" s="53">
        <f ca="1">SUM('Samlet hovedstaden -alle værker'!JX33:JX35)</f>
        <v>98.147501144920184</v>
      </c>
      <c r="KA45" s="53">
        <f ca="1">SUM('Samlet hovedstaden -alle værker'!JY33:JY35)</f>
        <v>88.794298823872168</v>
      </c>
      <c r="KB45" s="53">
        <f ca="1">SUM('Samlet hovedstaden -alle værker'!JZ33:JZ35)</f>
        <v>91.644036582656582</v>
      </c>
      <c r="KC45" s="53">
        <f ca="1">SUM('Samlet hovedstaden -alle værker'!KA33:KA35)</f>
        <v>86.0641225759978</v>
      </c>
      <c r="KD45" s="53">
        <f ca="1">SUM('Samlet hovedstaden -alle værker'!KB33:KB35)</f>
        <v>83.683751741458366</v>
      </c>
      <c r="KE45" s="53">
        <f ca="1">SUM('Samlet hovedstaden -alle værker'!KC33:KC35)</f>
        <v>77.378201532811943</v>
      </c>
      <c r="KF45" s="53">
        <f ca="1">SUM('Samlet hovedstaden -alle værker'!KD33:KD35)</f>
        <v>15.536042533170102</v>
      </c>
      <c r="KG45" s="53">
        <f ca="1">SUM('Samlet hovedstaden -alle værker'!KE33:KE35)</f>
        <v>87.831912629297761</v>
      </c>
      <c r="KH45" s="53">
        <f ca="1">SUM('Samlet hovedstaden -alle værker'!KF33:KF35)</f>
        <v>105.21622695989031</v>
      </c>
      <c r="KI45" s="53">
        <f ca="1">SUM('Samlet hovedstaden -alle værker'!KG33:KG35)</f>
        <v>91.693281274076611</v>
      </c>
      <c r="KJ45" s="53">
        <f ca="1">SUM('Samlet hovedstaden -alle værker'!KH33:KH35)</f>
        <v>124.78447595389044</v>
      </c>
      <c r="KK45" s="53">
        <f ca="1">SUM('Samlet hovedstaden -alle værker'!KI33:KI35)</f>
        <v>93.848106982059363</v>
      </c>
      <c r="KL45" s="53">
        <f ca="1">SUM('Samlet hovedstaden -alle værker'!KJ33:KJ35)</f>
        <v>96.427145673664171</v>
      </c>
      <c r="KM45" s="53">
        <f ca="1">SUM('Samlet hovedstaden -alle værker'!KK33:KK35)</f>
        <v>90.680865388520075</v>
      </c>
      <c r="KN45" s="53">
        <f ca="1">SUM('Samlet hovedstaden -alle værker'!KL33:KL35)</f>
        <v>91.543837058087519</v>
      </c>
      <c r="KO45" s="53">
        <f ca="1">SUM('Samlet hovedstaden -alle værker'!KM33:KM35)</f>
        <v>85.966249496848462</v>
      </c>
      <c r="KP45" s="53">
        <f ca="1">SUM('Samlet hovedstaden -alle værker'!KN33:KN35)</f>
        <v>80.177538440609126</v>
      </c>
      <c r="KQ45" s="53">
        <f ca="1">SUM('Samlet hovedstaden -alle værker'!KO33:KO35)</f>
        <v>76.116295210454993</v>
      </c>
      <c r="KR45" s="53">
        <f ca="1">SUM('Samlet hovedstaden -alle værker'!KP33:KP35)</f>
        <v>13.683729644873818</v>
      </c>
      <c r="KS45" s="53">
        <f ca="1">SUM('Samlet hovedstaden -alle værker'!KQ33:KQ35)</f>
        <v>79.535683053231452</v>
      </c>
      <c r="KT45" s="53">
        <f ca="1">SUM('Samlet hovedstaden -alle værker'!KR33:KR35)</f>
        <v>101.73328891310636</v>
      </c>
      <c r="KU45" s="53">
        <f ca="1">SUM('Samlet hovedstaden -alle værker'!KS33:KS35)</f>
        <v>85.108528442760104</v>
      </c>
      <c r="KV45" s="53">
        <f ca="1">SUM('Samlet hovedstaden -alle værker'!KT33:KT35)</f>
        <v>131.68713862909564</v>
      </c>
      <c r="KW45" s="53">
        <f ca="1">SUM('Samlet hovedstaden -alle værker'!KU33:KU35)</f>
        <v>94.602055936625476</v>
      </c>
      <c r="KX45" s="53">
        <f ca="1">SUM('Samlet hovedstaden -alle værker'!KV33:KV35)</f>
        <v>94.556076124128069</v>
      </c>
      <c r="KY45" s="53">
        <f ca="1">SUM('Samlet hovedstaden -alle værker'!KW33:KW35)</f>
        <v>92.563532604376419</v>
      </c>
      <c r="KZ45" s="53">
        <f ca="1">SUM('Samlet hovedstaden -alle værker'!KX33:KX35)</f>
        <v>91.41768796500682</v>
      </c>
      <c r="LA45" s="53">
        <f ca="1">SUM('Samlet hovedstaden -alle værker'!KY33:KY35)</f>
        <v>85.889219349470892</v>
      </c>
      <c r="LB45" s="53">
        <f ca="1">SUM('Samlet hovedstaden -alle værker'!KZ33:KZ35)</f>
        <v>76.388369561118282</v>
      </c>
      <c r="LC45" s="53">
        <f ca="1">SUM('Samlet hovedstaden -alle værker'!LA33:LA35)</f>
        <v>74.876388795337547</v>
      </c>
      <c r="LD45" s="53">
        <f ca="1">SUM('Samlet hovedstaden -alle værker'!LB33:LB35)</f>
        <v>11.806689823323117</v>
      </c>
      <c r="LE45" s="53">
        <f ca="1">SUM('Samlet hovedstaden -alle værker'!LC33:LC35)</f>
        <v>71.239456567597259</v>
      </c>
      <c r="LF45" s="53">
        <f ca="1">SUM('Samlet hovedstaden -alle værker'!LD33:LD35)</f>
        <v>98.09006656424782</v>
      </c>
      <c r="LG45" s="53">
        <f ca="1">SUM('Samlet hovedstaden -alle værker'!LE33:LE35)</f>
        <v>78.538086997350689</v>
      </c>
      <c r="LH45" s="53">
        <f ca="1">SUM('Samlet hovedstaden -alle værker'!LF33:LF35)</f>
        <v>138.59871849565545</v>
      </c>
      <c r="LI45" s="53">
        <f ca="1">SUM('Samlet hovedstaden -alle værker'!LG33:LG35)</f>
        <v>95.314750954626064</v>
      </c>
      <c r="LJ45" s="53">
        <f ca="1">SUM('Samlet hovedstaden -alle værker'!LH33:LH35)</f>
        <v>92.520996996748096</v>
      </c>
      <c r="LK45" s="53">
        <f ca="1">SUM('Samlet hovedstaden -alle værker'!LI33:LI35)</f>
        <v>94.432039368610091</v>
      </c>
      <c r="LL45" s="53">
        <f ca="1">SUM('Samlet hovedstaden -alle værker'!LJ33:LJ35)</f>
        <v>91.263602743431363</v>
      </c>
      <c r="LM45" s="53">
        <f ca="1">SUM('Samlet hovedstaden -alle værker'!LK33:LK35)</f>
        <v>85.830259636206634</v>
      </c>
      <c r="LN45" s="53">
        <f ca="1">SUM('Samlet hovedstaden -alle værker'!LL33:LL35)</f>
        <v>72.285886370879112</v>
      </c>
      <c r="LO45" s="53">
        <f ca="1">SUM('Samlet hovedstaden -alle værker'!LM33:LM35)</f>
        <v>73.65787877422602</v>
      </c>
      <c r="LP45" s="53">
        <f ca="1">SUM('Samlet hovedstaden -alle værker'!LN33:LN35)</f>
        <v>9.9046639477373368</v>
      </c>
      <c r="LQ45" s="53">
        <f ca="1">SUM('Samlet hovedstaden -alle værker'!LO33:LO35)</f>
        <v>62.94329806292145</v>
      </c>
      <c r="LR45" s="53">
        <f ca="1">SUM('Samlet hovedstaden -alle værker'!LP33:LP35)</f>
        <v>94.278518461360051</v>
      </c>
      <c r="LS45" s="53">
        <f ca="1">SUM('Samlet hovedstaden -alle værker'!LQ33:LQ35)</f>
        <v>71.981656625446149</v>
      </c>
      <c r="LT45" s="539">
        <f ca="1">SUM('Samlet hovedstaden -alle værker'!LR33:LR35)</f>
        <v>145.49343143740657</v>
      </c>
    </row>
    <row r="46" spans="2:332">
      <c r="B46" s="3"/>
      <c r="C46" s="271"/>
      <c r="D46" s="22" t="s">
        <v>385</v>
      </c>
      <c r="E46" s="22"/>
      <c r="F46" s="562">
        <f t="shared" ca="1" si="52"/>
        <v>6.2185381528385308</v>
      </c>
      <c r="G46" s="68">
        <f ca="1">SUM('Samlet hovedstaden -alle værker'!E36:E41)</f>
        <v>3.418585671146487</v>
      </c>
      <c r="H46" s="53">
        <f ca="1">SUM('Samlet hovedstaden -alle værker'!F36:F41)</f>
        <v>3.699991089121959</v>
      </c>
      <c r="I46" s="53">
        <f ca="1">SUM('Samlet hovedstaden -alle værker'!G36:G41)</f>
        <v>6.5578143599024177</v>
      </c>
      <c r="J46" s="53">
        <f ca="1">SUM('Samlet hovedstaden -alle værker'!H36:H41)</f>
        <v>9.641746185823596</v>
      </c>
      <c r="K46" s="53">
        <f ca="1">SUM('Samlet hovedstaden -alle værker'!I36:I41)</f>
        <v>5.7682104201675903</v>
      </c>
      <c r="L46" s="53">
        <f ca="1">SUM('Samlet hovedstaden -alle værker'!J36:J41)</f>
        <v>5.480256736279264</v>
      </c>
      <c r="M46" s="53">
        <f ca="1">SUM('Samlet hovedstaden -alle værker'!K36:K41)</f>
        <v>5.1966032675259299</v>
      </c>
      <c r="N46" s="53">
        <f ca="1">SUM('Samlet hovedstaden -alle værker'!L36:L41)</f>
        <v>4.9183505284776583</v>
      </c>
      <c r="O46" s="53">
        <f ca="1">SUM('Samlet hovedstaden -alle værker'!M36:M41)</f>
        <v>4.7077850714038485</v>
      </c>
      <c r="P46" s="53">
        <f ca="1">SUM('Samlet hovedstaden -alle værker'!N36:N41)</f>
        <v>4.4867309704890879</v>
      </c>
      <c r="Q46" s="53">
        <f ca="1">SUM('Samlet hovedstaden -alle værker'!O36:O41)</f>
        <v>4.4279405661451108</v>
      </c>
      <c r="R46" s="53">
        <f ca="1">SUM('Samlet hovedstaden -alle værker'!P36:P41)</f>
        <v>4.3648140803415032</v>
      </c>
      <c r="S46" s="53">
        <f ca="1">SUM('Samlet hovedstaden -alle værker'!Q36:Q41)</f>
        <v>4.2971741692814795</v>
      </c>
      <c r="T46" s="53">
        <f ca="1">SUM('Samlet hovedstaden -alle værker'!R36:R41)</f>
        <v>4.2248387443032493</v>
      </c>
      <c r="U46" s="53">
        <f ca="1">SUM('Samlet hovedstaden -alle værker'!S36:S41)</f>
        <v>4.1476188935741387</v>
      </c>
      <c r="V46" s="53">
        <f ca="1">SUM('Samlet hovedstaden -alle værker'!T36:T41)</f>
        <v>7.7422716297696654</v>
      </c>
      <c r="W46" s="53">
        <f ca="1">SUM('Samlet hovedstaden -alle værker'!U36:U41)</f>
        <v>7.8792389136329675</v>
      </c>
      <c r="X46" s="53">
        <f ca="1">SUM('Samlet hovedstaden -alle værker'!V36:V41)</f>
        <v>8.0191160781747435</v>
      </c>
      <c r="Y46" s="53">
        <f ca="1">SUM('Samlet hovedstaden -alle værker'!W36:W41)</f>
        <v>8.1619530089609427</v>
      </c>
      <c r="Z46" s="53">
        <f ca="1">SUM('Samlet hovedstaden -alle værker'!X36:X41)</f>
        <v>8.3077998821031116</v>
      </c>
      <c r="AA46" s="53">
        <f ca="1">SUM('Samlet hovedstaden -alle værker'!Y36:Y41)</f>
        <v>8.5734332679266618</v>
      </c>
      <c r="AB46" s="53">
        <f ca="1">SUM('Samlet hovedstaden -alle værker'!Z36:Z41)</f>
        <v>8.8514853851359945</v>
      </c>
      <c r="AC46" s="53">
        <f ca="1">SUM('Samlet hovedstaden -alle værker'!AA36:AA41)</f>
        <v>9.1424543838132166</v>
      </c>
      <c r="AD46" s="53">
        <f ca="1">SUM('Samlet hovedstaden -alle værker'!AB36:AB41)</f>
        <v>9.4468553650400899</v>
      </c>
      <c r="AE46" s="539">
        <f ca="1">SUM('Samlet hovedstaden -alle værker'!AC36:AC41)</f>
        <v>9.7652255402307944</v>
      </c>
      <c r="AF46" s="3"/>
      <c r="AG46" s="68">
        <f ca="1">SUM('Samlet hovedstaden -alle værker'!AE36:AE41)</f>
        <v>4.7086554308680526</v>
      </c>
      <c r="AH46" s="53">
        <f ca="1">SUM('Samlet hovedstaden -alle værker'!AF36:AF41)</f>
        <v>5.5115521185918901</v>
      </c>
      <c r="AI46" s="53">
        <f ca="1">SUM('Samlet hovedstaden -alle værker'!AG36:AG41)</f>
        <v>4.8712452780183071</v>
      </c>
      <c r="AJ46" s="53">
        <f ca="1">SUM('Samlet hovedstaden -alle værker'!AH36:AH41)</f>
        <v>3.2180689512695011</v>
      </c>
      <c r="AK46" s="53">
        <f ca="1">SUM('Samlet hovedstaden -alle værker'!AI36:AI41)</f>
        <v>0.54842860288022277</v>
      </c>
      <c r="AL46" s="53">
        <f ca="1">SUM('Samlet hovedstaden -alle værker'!AJ36:AJ41)</f>
        <v>1.7725587390262623</v>
      </c>
      <c r="AM46" s="53">
        <f ca="1">SUM('Samlet hovedstaden -alle værker'!AK36:AK41)</f>
        <v>2.0686453666996001</v>
      </c>
      <c r="AN46" s="53">
        <f ca="1">SUM('Samlet hovedstaden -alle værker'!AL36:AL41)</f>
        <v>4.4566292979788402</v>
      </c>
      <c r="AO46" s="53">
        <f ca="1">SUM('Samlet hovedstaden -alle værker'!AM36:AM41)</f>
        <v>1.75388078507112</v>
      </c>
      <c r="AP46" s="53">
        <f ca="1">SUM('Samlet hovedstaden -alle værker'!AN36:AN41)</f>
        <v>1.3513917346464259</v>
      </c>
      <c r="AQ46" s="53">
        <f ca="1">SUM('Samlet hovedstaden -alle værker'!AO36:AO41)</f>
        <v>4.7015795209583393</v>
      </c>
      <c r="AR46" s="53">
        <f ca="1">SUM('Samlet hovedstaden -alle værker'!AP36:AP41)</f>
        <v>6.0816702264973443</v>
      </c>
      <c r="AS46" s="53">
        <f ca="1">SUM('Samlet hovedstaden -alle værker'!AQ36:AQ41)</f>
        <v>3.9080567165455444</v>
      </c>
      <c r="AT46" s="53">
        <f ca="1">SUM('Samlet hovedstaden -alle værker'!AR36:AR41)</f>
        <v>4.7900562939101787</v>
      </c>
      <c r="AU46" s="53">
        <f ca="1">SUM('Samlet hovedstaden -alle værker'!AS36:AS41)</f>
        <v>4.5595411509868828</v>
      </c>
      <c r="AV46" s="53">
        <f ca="1">SUM('Samlet hovedstaden -alle værker'!AT36:AT41)</f>
        <v>3.7464284729815232</v>
      </c>
      <c r="AW46" s="53">
        <f ca="1">SUM('Samlet hovedstaden -alle værker'!AU36:AU41)</f>
        <v>1.8941483193092727</v>
      </c>
      <c r="AX46" s="53">
        <f ca="1">SUM('Samlet hovedstaden -alle værker'!AV36:AV41)</f>
        <v>2.9210862738391019</v>
      </c>
      <c r="AY46" s="53">
        <f ca="1">SUM('Samlet hovedstaden -alle værker'!AW36:AW41)</f>
        <v>3.1049641428335302</v>
      </c>
      <c r="AZ46" s="53">
        <f ca="1">SUM('Samlet hovedstaden -alle værker'!AX36:AX41)</f>
        <v>4.1114828584764549</v>
      </c>
      <c r="BA46" s="53">
        <f ca="1">SUM('Samlet hovedstaden -alle værker'!AY36:AY41)</f>
        <v>3.0960101906978932</v>
      </c>
      <c r="BB46" s="53">
        <f ca="1">SUM('Samlet hovedstaden -alle værker'!AZ36:AZ41)</f>
        <v>2.3707970535466769</v>
      </c>
      <c r="BC46" s="53">
        <f ca="1">SUM('Samlet hovedstaden -alle værker'!BA36:BA41)</f>
        <v>4.5277907674789741</v>
      </c>
      <c r="BD46" s="53">
        <f ca="1">SUM('Samlet hovedstaden -alle værker'!BB36:BB41)</f>
        <v>5.4394063760318945</v>
      </c>
      <c r="BE46" s="53">
        <f ca="1">SUM('Samlet hovedstaden -alle værker'!BC36:BC41)</f>
        <v>8.541391717092802</v>
      </c>
      <c r="BF46" s="53">
        <f ca="1">SUM('Samlet hovedstaden -alle værker'!BD36:BD41)</f>
        <v>10.565207796408458</v>
      </c>
      <c r="BG46" s="53">
        <f ca="1">SUM('Samlet hovedstaden -alle værker'!BE36:BE41)</f>
        <v>9.5246056435543593</v>
      </c>
      <c r="BH46" s="53">
        <f ca="1">SUM('Samlet hovedstaden -alle værker'!BF36:BF41)</f>
        <v>6.5037495317792331</v>
      </c>
      <c r="BI46" s="53">
        <f ca="1">SUM('Samlet hovedstaden -alle værker'!BG36:BG41)</f>
        <v>1.0394372028454062</v>
      </c>
      <c r="BJ46" s="53">
        <f ca="1">SUM('Samlet hovedstaden -alle værker'!BH36:BH41)</f>
        <v>3.6311391606094081</v>
      </c>
      <c r="BK46" s="53">
        <f ca="1">SUM('Samlet hovedstaden -alle værker'!BI36:BI41)</f>
        <v>3.9706081677550089</v>
      </c>
      <c r="BL46" s="53">
        <f ca="1">SUM('Samlet hovedstaden -alle værker'!BJ36:BJ41)</f>
        <v>7.5754788552212382</v>
      </c>
      <c r="BM46" s="53">
        <f ca="1">SUM('Samlet hovedstaden -alle værker'!BK36:BK41)</f>
        <v>3.565027080164084</v>
      </c>
      <c r="BN46" s="53">
        <f ca="1">SUM('Samlet hovedstaden -alle værker'!BL36:BL41)</f>
        <v>2.6135844599747755</v>
      </c>
      <c r="BO46" s="53">
        <f ca="1">SUM('Samlet hovedstaden -alle værker'!BM36:BM41)</f>
        <v>9.2763503002826653</v>
      </c>
      <c r="BP46" s="53">
        <f ca="1">SUM('Samlet hovedstaden -alle værker'!BN36:BN41)</f>
        <v>12.054465897839409</v>
      </c>
      <c r="BQ46" s="53">
        <f ca="1">SUM('Samlet hovedstaden -alle værker'!BO36:BO41)</f>
        <v>13.485814057284006</v>
      </c>
      <c r="BR46" s="53">
        <f ca="1">SUM('Samlet hovedstaden -alle værker'!BP36:BP41)</f>
        <v>16.770517936012698</v>
      </c>
      <c r="BS46" s="53">
        <f ca="1">SUM('Samlet hovedstaden -alle værker'!BQ36:BQ41)</f>
        <v>14.871441576176258</v>
      </c>
      <c r="BT46" s="53">
        <f ca="1">SUM('Samlet hovedstaden -alle værker'!BR36:BR41)</f>
        <v>9.4899418026785831</v>
      </c>
      <c r="BU46" s="53">
        <f ca="1">SUM('Samlet hovedstaden -alle værker'!BS36:BS41)</f>
        <v>0.12437918126029152</v>
      </c>
      <c r="BV46" s="53">
        <f ca="1">SUM('Samlet hovedstaden -alle værker'!BT36:BT41)</f>
        <v>4.4044026885729979</v>
      </c>
      <c r="BW46" s="53">
        <f ca="1">SUM('Samlet hovedstaden -alle værker'!BU36:BU41)</f>
        <v>4.9064918898660101</v>
      </c>
      <c r="BX46" s="53">
        <f ca="1">SUM('Samlet hovedstaden -alle værker'!BV36:BV41)</f>
        <v>11.332835801525974</v>
      </c>
      <c r="BY46" s="53">
        <f ca="1">SUM('Samlet hovedstaden -alle værker'!BW36:BW41)</f>
        <v>4.0705133934077704</v>
      </c>
      <c r="BZ46" s="53">
        <f ca="1">SUM('Samlet hovedstaden -alle værker'!BX36:BX41)</f>
        <v>2.884070051356153</v>
      </c>
      <c r="CA46" s="53">
        <f ca="1">SUM('Samlet hovedstaden -alle værker'!BY36:BY41)</f>
        <v>14.4208161274611</v>
      </c>
      <c r="CB46" s="53">
        <f ca="1">SUM('Samlet hovedstaden -alle værker'!BZ36:BZ41)</f>
        <v>19.21055310404433</v>
      </c>
      <c r="CC46" s="53">
        <f ca="1">SUM('Samlet hovedstaden -alle værker'!CA36:CA41)</f>
        <v>11.662631996748061</v>
      </c>
      <c r="CD46" s="53">
        <f ca="1">SUM('Samlet hovedstaden -alle værker'!CB36:CB41)</f>
        <v>10.662159333159041</v>
      </c>
      <c r="CE46" s="53">
        <f ca="1">SUM('Samlet hovedstaden -alle værker'!CC36:CC41)</f>
        <v>8.438487356710656</v>
      </c>
      <c r="CF46" s="53">
        <f ca="1">SUM('Samlet hovedstaden -alle værker'!CD36:CD41)</f>
        <v>2.5044176478338853</v>
      </c>
      <c r="CG46" s="53">
        <f ca="1">SUM('Samlet hovedstaden -alle værker'!CE36:CE41)</f>
        <v>3.6879997368097248</v>
      </c>
      <c r="CH46" s="53">
        <f ca="1">SUM('Samlet hovedstaden -alle værker'!CF36:CF41)</f>
        <v>3.2618456706023369</v>
      </c>
      <c r="CI46" s="53">
        <f ca="1">SUM('Samlet hovedstaden -alle værker'!CG36:CG41)</f>
        <v>0.86598849189779514</v>
      </c>
      <c r="CJ46" s="53">
        <f ca="1">SUM('Samlet hovedstaden -alle værker'!CH36:CH41)</f>
        <v>12.841862822458875</v>
      </c>
      <c r="CK46" s="53">
        <f ca="1">SUM('Samlet hovedstaden -alle værker'!CI36:CI41)</f>
        <v>3.3946151638011588</v>
      </c>
      <c r="CL46" s="53">
        <f ca="1">SUM('Samlet hovedstaden -alle værker'!CJ36:CJ41)</f>
        <v>3.0582217046707081</v>
      </c>
      <c r="CM46" s="53">
        <f ca="1">SUM('Samlet hovedstaden -alle værker'!CK36:CK41)</f>
        <v>4.1652070903049054</v>
      </c>
      <c r="CN46" s="53">
        <f ca="1">SUM('Samlet hovedstaden -alle værker'!CL36:CL41)</f>
        <v>5.0535964581268145</v>
      </c>
      <c r="CO46" s="53">
        <f ca="1">SUM('Samlet hovedstaden -alle værker'!CM36:CM41)</f>
        <v>11.122963697682811</v>
      </c>
      <c r="CP46" s="53">
        <f ca="1">SUM('Samlet hovedstaden -alle værker'!CN36:CN41)</f>
        <v>10.15781416961951</v>
      </c>
      <c r="CQ46" s="53">
        <f ca="1">SUM('Samlet hovedstaden -alle værker'!CO36:CO41)</f>
        <v>8.0589780562960929</v>
      </c>
      <c r="CR46" s="53">
        <f ca="1">SUM('Samlet hovedstaden -alle værker'!CP36:CP41)</f>
        <v>2.4495224078719722</v>
      </c>
      <c r="CS46" s="53">
        <f ca="1">SUM('Samlet hovedstaden -alle værker'!CQ36:CQ41)</f>
        <v>3.6055418619056132</v>
      </c>
      <c r="CT46" s="53">
        <f ca="1">SUM('Samlet hovedstaden -alle værker'!CR36:CR41)</f>
        <v>3.1674812182000487</v>
      </c>
      <c r="CU46" s="53">
        <f ca="1">SUM('Samlet hovedstaden -alle værker'!CS36:CS41)</f>
        <v>0.69446449876531302</v>
      </c>
      <c r="CV46" s="53">
        <f ca="1">SUM('Samlet hovedstaden -alle værker'!CT36:CT41)</f>
        <v>13.176011162544633</v>
      </c>
      <c r="CW46" s="53">
        <f ca="1">SUM('Samlet hovedstaden -alle værker'!CU36:CU41)</f>
        <v>3.392390958140755</v>
      </c>
      <c r="CX46" s="53">
        <f ca="1">SUM('Samlet hovedstaden -alle værker'!CV36:CV41)</f>
        <v>3.0459419924240563</v>
      </c>
      <c r="CY46" s="53">
        <f ca="1">SUM('Samlet hovedstaden -alle værker'!CW36:CW41)</f>
        <v>3.8897315485381192</v>
      </c>
      <c r="CZ46" s="53">
        <f ca="1">SUM('Samlet hovedstaden -alle værker'!CX36:CX41)</f>
        <v>3.2335367116568006</v>
      </c>
      <c r="DA46" s="53">
        <f ca="1">SUM('Samlet hovedstaden -alle værker'!CY36:CY41)</f>
        <v>10.573275676036207</v>
      </c>
      <c r="DB46" s="53">
        <f ca="1">SUM('Samlet hovedstaden -alle værker'!CZ36:CZ41)</f>
        <v>9.6480266526830007</v>
      </c>
      <c r="DC46" s="53">
        <f ca="1">SUM('Samlet hovedstaden -alle værker'!DA36:DA41)</f>
        <v>7.6719306410088883</v>
      </c>
      <c r="DD46" s="53">
        <f ca="1">SUM('Samlet hovedstaden -alle værker'!DB36:DB41)</f>
        <v>2.3961364550659408</v>
      </c>
      <c r="DE46" s="53">
        <f ca="1">SUM('Samlet hovedstaden -alle værker'!DC36:DC41)</f>
        <v>3.5383506524593744</v>
      </c>
      <c r="DF46" s="53">
        <f ca="1">SUM('Samlet hovedstaden -alle værker'!DD36:DD41)</f>
        <v>3.0640432241004514</v>
      </c>
      <c r="DG46" s="53">
        <f ca="1">SUM('Samlet hovedstaden -alle værker'!DE36:DE41)</f>
        <v>0.51410003184209896</v>
      </c>
      <c r="DH46" s="53">
        <f ca="1">SUM('Samlet hovedstaden -alle værker'!DF36:DF41)</f>
        <v>13.521001025149808</v>
      </c>
      <c r="DI46" s="53">
        <f ca="1">SUM('Samlet hovedstaden -alle værker'!DG36:DG41)</f>
        <v>3.3919430429966253</v>
      </c>
      <c r="DJ46" s="53">
        <f ca="1">SUM('Samlet hovedstaden -alle værker'!DH36:DH41)</f>
        <v>3.0325807498799948</v>
      </c>
      <c r="DK46" s="53">
        <f ca="1">SUM('Samlet hovedstaden -alle værker'!DI36:DI41)</f>
        <v>3.6141214332247591</v>
      </c>
      <c r="DL46" s="53">
        <f ca="1">SUM('Samlet hovedstaden -alle værker'!DJ36:DJ41)</f>
        <v>1.4683312284620826</v>
      </c>
      <c r="DM46" s="53">
        <f ca="1">SUM('Samlet hovedstaden -alle værker'!DK36:DK41)</f>
        <v>10.014350385056272</v>
      </c>
      <c r="DN46" s="53">
        <f ca="1">SUM('Samlet hovedstaden -alle værker'!DL36:DL41)</f>
        <v>9.1336917218715925</v>
      </c>
      <c r="DO46" s="53">
        <f ca="1">SUM('Samlet hovedstaden -alle værker'!DM36:DM41)</f>
        <v>7.2782338213421003</v>
      </c>
      <c r="DP46" s="53">
        <f ca="1">SUM('Samlet hovedstaden -alle værker'!DN36:DN41)</f>
        <v>2.3445421834109066</v>
      </c>
      <c r="DQ46" s="53">
        <f ca="1">SUM('Samlet hovedstaden -alle værker'!DO36:DO41)</f>
        <v>3.4855589564123943</v>
      </c>
      <c r="DR46" s="53">
        <f ca="1">SUM('Samlet hovedstaden -alle værker'!DP36:DP41)</f>
        <v>2.9506895830864588</v>
      </c>
      <c r="DS46" s="53">
        <f ca="1">SUM('Samlet hovedstaden -alle værker'!DQ36:DQ41)</f>
        <v>0.32440026557053414</v>
      </c>
      <c r="DT46" s="53">
        <f ca="1">SUM('Samlet hovedstaden -alle værker'!DR36:DR41)</f>
        <v>13.877191404242518</v>
      </c>
      <c r="DU46" s="53">
        <f ca="1">SUM('Samlet hovedstaden -alle værker'!DS36:DS41)</f>
        <v>3.3934219436007571</v>
      </c>
      <c r="DV46" s="53">
        <f ca="1">SUM('Samlet hovedstaden -alle værker'!DT36:DT41)</f>
        <v>3.0180973789680285</v>
      </c>
      <c r="DW46" s="53">
        <f ca="1">SUM('Samlet hovedstaden -alle værker'!DU36:DU41)</f>
        <v>3.3393341765074451</v>
      </c>
      <c r="DX46" s="53">
        <f ca="1">SUM('Samlet hovedstaden -alle værker'!DV36:DV41)</f>
        <v>-0.23457508585732134</v>
      </c>
      <c r="DY46" s="53">
        <f ca="1">SUM('Samlet hovedstaden -alle værker'!DW36:DW41)</f>
        <v>9.7890053197969706</v>
      </c>
      <c r="DZ46" s="53">
        <f ca="1">SUM('Samlet hovedstaden -alle værker'!DX36:DX41)</f>
        <v>8.9040129298146251</v>
      </c>
      <c r="EA46" s="53">
        <f ca="1">SUM('Samlet hovedstaden -alle værker'!DY36:DY41)</f>
        <v>7.0858769929984415</v>
      </c>
      <c r="EB46" s="53">
        <f ca="1">SUM('Samlet hovedstaden -alle værker'!DZ36:DZ41)</f>
        <v>2.2926213298929499</v>
      </c>
      <c r="EC46" s="53">
        <f ca="1">SUM('Samlet hovedstaden -alle værker'!EA36:EA41)</f>
        <v>3.4532724749210644</v>
      </c>
      <c r="ED46" s="53">
        <f ca="1">SUM('Samlet hovedstaden -alle værker'!EB36:EB41)</f>
        <v>2.8273618027431779</v>
      </c>
      <c r="EE46" s="53">
        <f ca="1">SUM('Samlet hovedstaden -alle værker'!EC36:EC41)</f>
        <v>0.12807046154908908</v>
      </c>
      <c r="EF46" s="53">
        <f ca="1">SUM('Samlet hovedstaden -alle værker'!ED36:ED41)</f>
        <v>14.245599043205882</v>
      </c>
      <c r="EG46" s="53">
        <f ca="1">SUM('Samlet hovedstaden -alle værker'!EE36:EE41)</f>
        <v>3.3987108879958177</v>
      </c>
      <c r="EH46" s="53">
        <f ca="1">SUM('Samlet hovedstaden -alle værker'!EF36:EF41)</f>
        <v>3.0256777294933728</v>
      </c>
      <c r="EI46" s="53">
        <f ca="1">SUM('Samlet hovedstaden -alle værker'!EG36:EG41)</f>
        <v>3.0995651170067142</v>
      </c>
      <c r="EJ46" s="53">
        <f ca="1">SUM('Samlet hovedstaden -alle værker'!EH36:EH41)</f>
        <v>-2.0195886683225543</v>
      </c>
      <c r="EK46" s="53">
        <f ca="1">SUM('Samlet hovedstaden -alle værker'!EI36:EI41)</f>
        <v>9.5449149384355874</v>
      </c>
      <c r="EL46" s="53">
        <f ca="1">SUM('Samlet hovedstaden -alle værker'!EJ36:EJ41)</f>
        <v>8.6589208272252787</v>
      </c>
      <c r="EM46" s="53">
        <f ca="1">SUM('Samlet hovedstaden -alle værker'!EK36:EK41)</f>
        <v>6.8759057213252888</v>
      </c>
      <c r="EN46" s="53">
        <f ca="1">SUM('Samlet hovedstaden -alle værker'!EL36:EL41)</f>
        <v>2.2370655734406379</v>
      </c>
      <c r="EO46" s="53">
        <f ca="1">SUM('Samlet hovedstaden -alle værker'!EM36:EM41)</f>
        <v>3.4295158036015319</v>
      </c>
      <c r="EP46" s="53">
        <f ca="1">SUM('Samlet hovedstaden -alle værker'!EN36:EN41)</f>
        <v>2.6909424244715687</v>
      </c>
      <c r="EQ46" s="53">
        <f ca="1">SUM('Samlet hovedstaden -alle værker'!EO36:EO41)</f>
        <v>-7.9941865043208715E-2</v>
      </c>
      <c r="ER46" s="53">
        <f ca="1">SUM('Samlet hovedstaden -alle værker'!EP36:EP41)</f>
        <v>14.624725211608956</v>
      </c>
      <c r="ES46" s="53">
        <f ca="1">SUM('Samlet hovedstaden -alle værker'!EQ36:EQ41)</f>
        <v>3.4046150257769234</v>
      </c>
      <c r="ET46" s="53">
        <f ca="1">SUM('Samlet hovedstaden -alle værker'!ER36:ER41)</f>
        <v>3.0329818172306751</v>
      </c>
      <c r="EU46" s="53">
        <f ca="1">SUM('Samlet hovedstaden -alle værker'!ES36:ES41)</f>
        <v>2.8450013893391999</v>
      </c>
      <c r="EV46" s="53">
        <f ca="1">SUM('Samlet hovedstaden -alle værker'!ET36:ET41)</f>
        <v>-3.8710188655900337</v>
      </c>
      <c r="EW46" s="53">
        <f ca="1">SUM('Samlet hovedstaden -alle værker'!EU36:EU41)</f>
        <v>8.9394068756639502</v>
      </c>
      <c r="EX46" s="53">
        <f ca="1">SUM('Samlet hovedstaden -alle værker'!EV36:EV41)</f>
        <v>7.7600235656165166</v>
      </c>
      <c r="EY46" s="53">
        <f ca="1">SUM('Samlet hovedstaden -alle værker'!EW36:EW41)</f>
        <v>6.2156728535227455</v>
      </c>
      <c r="EZ46" s="53">
        <f ca="1">SUM('Samlet hovedstaden -alle værker'!EX36:EX41)</f>
        <v>2.4485220506047649</v>
      </c>
      <c r="FA46" s="53">
        <f ca="1">SUM('Samlet hovedstaden -alle værker'!EY36:EY41)</f>
        <v>3.3301333126730559</v>
      </c>
      <c r="FB46" s="53">
        <f ca="1">SUM('Samlet hovedstaden -alle værker'!EZ36:EZ41)</f>
        <v>2.8439232548168381</v>
      </c>
      <c r="FC46" s="53">
        <f ca="1">SUM('Samlet hovedstaden -alle værker'!FA36:FA41)</f>
        <v>0.11558897237005944</v>
      </c>
      <c r="FD46" s="53">
        <f ca="1">SUM('Samlet hovedstaden -alle værker'!FB36:FB41)</f>
        <v>14.552824298925289</v>
      </c>
      <c r="FE46" s="53">
        <f ca="1">SUM('Samlet hovedstaden -alle værker'!FC36:FC41)</f>
        <v>3.4620381013848904</v>
      </c>
      <c r="FF46" s="53">
        <f ca="1">SUM('Samlet hovedstaden -alle værker'!FD36:FD41)</f>
        <v>2.9570337310310508</v>
      </c>
      <c r="FG46" s="53">
        <f ca="1">SUM('Samlet hovedstaden -alle værker'!FE36:FE41)</f>
        <v>3.1231594907940674</v>
      </c>
      <c r="FH46" s="53">
        <f ca="1">SUM('Samlet hovedstaden -alle værker'!FF36:FF41)</f>
        <v>-2.6113113803855512</v>
      </c>
      <c r="FI46" s="53">
        <f ca="1">SUM('Samlet hovedstaden -alle værker'!FG36:FG41)</f>
        <v>8.2974351649207758</v>
      </c>
      <c r="FJ46" s="53">
        <f ca="1">SUM('Samlet hovedstaden -alle værker'!FH36:FH41)</f>
        <v>6.829370239190288</v>
      </c>
      <c r="FK46" s="53">
        <f ca="1">SUM('Samlet hovedstaden -alle værker'!FI36:FI41)</f>
        <v>5.542896312753629</v>
      </c>
      <c r="FL46" s="53">
        <f ca="1">SUM('Samlet hovedstaden -alle værker'!FJ36:FJ41)</f>
        <v>2.67435718877997</v>
      </c>
      <c r="FM46" s="53">
        <f ca="1">SUM('Samlet hovedstaden -alle værker'!FK36:FK41)</f>
        <v>3.2279785744119365</v>
      </c>
      <c r="FN46" s="53">
        <f ca="1">SUM('Samlet hovedstaden -alle værker'!FL36:FL41)</f>
        <v>3.0037715908381442</v>
      </c>
      <c r="FO46" s="53">
        <f ca="1">SUM('Samlet hovedstaden -alle værker'!FM36:FM41)</f>
        <v>0.30103893670174969</v>
      </c>
      <c r="FP46" s="53">
        <f ca="1">SUM('Samlet hovedstaden -alle værker'!FN36:FN41)</f>
        <v>14.429603178319256</v>
      </c>
      <c r="FQ46" s="53">
        <f ca="1">SUM('Samlet hovedstaden -alle værker'!FO36:FO41)</f>
        <v>3.5241574451561095</v>
      </c>
      <c r="FR46" s="53">
        <f ca="1">SUM('Samlet hovedstaden -alle værker'!FP36:FP41)</f>
        <v>2.8777177963289922</v>
      </c>
      <c r="FS46" s="53">
        <f ca="1">SUM('Samlet hovedstaden -alle værker'!FQ36:FQ41)</f>
        <v>3.4115923857164354</v>
      </c>
      <c r="FT46" s="53">
        <f ca="1">SUM('Samlet hovedstaden -alle værker'!FR36:FR41)</f>
        <v>-1.2866440346689534</v>
      </c>
      <c r="FU46" s="53">
        <f ca="1">SUM('Samlet hovedstaden -alle værker'!FS36:FS41)</f>
        <v>7.6175621529468796</v>
      </c>
      <c r="FV46" s="53">
        <f ca="1">SUM('Samlet hovedstaden -alle værker'!FT36:FT41)</f>
        <v>5.8662062293645887</v>
      </c>
      <c r="FW46" s="53">
        <f ca="1">SUM('Samlet hovedstaden -alle værker'!FU36:FU41)</f>
        <v>4.8571665725047533</v>
      </c>
      <c r="FX46" s="53">
        <f ca="1">SUM('Samlet hovedstaden -alle værker'!FV36:FV41)</f>
        <v>2.915449644227353</v>
      </c>
      <c r="FY46" s="53">
        <f ca="1">SUM('Samlet hovedstaden -alle værker'!FW36:FW41)</f>
        <v>3.1229187366007851</v>
      </c>
      <c r="FZ46" s="53">
        <f ca="1">SUM('Samlet hovedstaden -alle værker'!FX36:FX41)</f>
        <v>3.170792723835564</v>
      </c>
      <c r="GA46" s="53">
        <f ca="1">SUM('Samlet hovedstaden -alle værker'!FY36:FY41)</f>
        <v>0.47780564970464567</v>
      </c>
      <c r="GB46" s="53">
        <f ca="1">SUM('Samlet hovedstaden -alle værker'!FZ36:FZ41)</f>
        <v>14.246561254135807</v>
      </c>
      <c r="GC46" s="53">
        <f ca="1">SUM('Samlet hovedstaden -alle værker'!GA36:GA41)</f>
        <v>3.5911370951284347</v>
      </c>
      <c r="GD46" s="53">
        <f ca="1">SUM('Samlet hovedstaden -alle værker'!GB36:GB41)</f>
        <v>2.7949078644686551</v>
      </c>
      <c r="GE46" s="53">
        <f ca="1">SUM('Samlet hovedstaden -alle værker'!GC36:GC41)</f>
        <v>3.7105620449492367</v>
      </c>
      <c r="GF46" s="53">
        <f ca="1">SUM('Samlet hovedstaden -alle værker'!GD36:GD41)</f>
        <v>0.10523167338930151</v>
      </c>
      <c r="GG46" s="53">
        <f ca="1">SUM('Samlet hovedstaden -alle værker'!GE36:GE41)</f>
        <v>6.8983101792589121</v>
      </c>
      <c r="GH46" s="53">
        <f ca="1">SUM('Samlet hovedstaden -alle værker'!GF36:GF41)</f>
        <v>4.869770938951957</v>
      </c>
      <c r="GI46" s="53">
        <f ca="1">SUM('Samlet hovedstaden -alle værker'!GG36:GG41)</f>
        <v>4.1580804574495627</v>
      </c>
      <c r="GJ46" s="53">
        <f ca="1">SUM('Samlet hovedstaden -alle værker'!GH36:GH41)</f>
        <v>3.1727329778705489</v>
      </c>
      <c r="GK46" s="53">
        <f ca="1">SUM('Samlet hovedstaden -alle værker'!GI36:GI41)</f>
        <v>3.0148139034370707</v>
      </c>
      <c r="GL46" s="53">
        <f ca="1">SUM('Samlet hovedstaden -alle værker'!GJ36:GJ41)</f>
        <v>3.3453046430249751</v>
      </c>
      <c r="GM46" s="53">
        <f ca="1">SUM('Samlet hovedstaden -alle værker'!GK36:GK41)</f>
        <v>0.64709304179099236</v>
      </c>
      <c r="GN46" s="53">
        <f ca="1">SUM('Samlet hovedstaden -alle værker'!GL36:GL41)</f>
        <v>13.993678944643623</v>
      </c>
      <c r="GO46" s="53">
        <f ca="1">SUM('Samlet hovedstaden -alle værker'!GM36:GM41)</f>
        <v>3.6631473143494051</v>
      </c>
      <c r="GP46" s="53">
        <f ca="1">SUM('Samlet hovedstaden -alle værker'!GN36:GN41)</f>
        <v>2.708474304344648</v>
      </c>
      <c r="GQ46" s="53">
        <f ca="1">SUM('Samlet hovedstaden -alle værker'!GO36:GO41)</f>
        <v>4.0203360798778078</v>
      </c>
      <c r="GR46" s="53">
        <f ca="1">SUM('Samlet hovedstaden -alle værker'!GP36:GP41)</f>
        <v>1.5666183843739687</v>
      </c>
      <c r="GS46" s="53">
        <f ca="1">SUM('Samlet hovedstaden -alle værker'!GQ36:GQ41)</f>
        <v>6.1381549154412491</v>
      </c>
      <c r="GT46" s="53">
        <f ca="1">SUM('Samlet hovedstaden -alle værker'!GR36:GR41)</f>
        <v>3.8392941370619109</v>
      </c>
      <c r="GU46" s="53">
        <f ca="1">SUM('Samlet hovedstaden -alle værker'!GS36:GS41)</f>
        <v>3.445238282673504</v>
      </c>
      <c r="GV46" s="53">
        <f ca="1">SUM('Samlet hovedstaden -alle værker'!GT36:GT41)</f>
        <v>3.4471990755945718</v>
      </c>
      <c r="GW46" s="53">
        <f ca="1">SUM('Samlet hovedstaden -alle værker'!GU36:GU41)</f>
        <v>2.9035159834581608</v>
      </c>
      <c r="GX46" s="53">
        <f ca="1">SUM('Samlet hovedstaden -alle værker'!GV36:GV41)</f>
        <v>3.5276377233494536</v>
      </c>
      <c r="GY46" s="53">
        <f ca="1">SUM('Samlet hovedstaden -alle værker'!GW36:GW41)</f>
        <v>0.80994689670521414</v>
      </c>
      <c r="GZ46" s="53">
        <f ca="1">SUM('Samlet hovedstaden -alle værker'!GX36:GX41)</f>
        <v>13.659070215355188</v>
      </c>
      <c r="HA46" s="53">
        <f ca="1">SUM('Samlet hovedstaden -alle værker'!GY36:GY41)</f>
        <v>3.7403641893674617</v>
      </c>
      <c r="HB46" s="53">
        <f ca="1">SUM('Samlet hovedstaden -alle værker'!GZ36:GZ41)</f>
        <v>2.6182835263506865</v>
      </c>
      <c r="HC46" s="53">
        <f ca="1">SUM('Samlet hovedstaden -alle værker'!HA36:HA41)</f>
        <v>4.3411865423414504</v>
      </c>
      <c r="HD46" s="53">
        <f ca="1">SUM('Samlet hovedstaden -alle værker'!HB36:HB41)</f>
        <v>3.0998751650702636</v>
      </c>
      <c r="HE46" s="53">
        <f ca="1">SUM('Samlet hovedstaden -alle værker'!HC36:HC41)</f>
        <v>14.191750148839915</v>
      </c>
      <c r="HF46" s="53">
        <f ca="1">SUM('Samlet hovedstaden -alle værker'!HD36:HD41)</f>
        <v>15.781550427379536</v>
      </c>
      <c r="HG46" s="53">
        <f ca="1">SUM('Samlet hovedstaden -alle værker'!HE36:HE41)</f>
        <v>10.115418265890547</v>
      </c>
      <c r="HH46" s="53">
        <f ca="1">SUM('Samlet hovedstaden -alle værker'!HF36:HF41)</f>
        <v>3.0000599576838751</v>
      </c>
      <c r="HI46" s="53">
        <f ca="1">SUM('Samlet hovedstaden -alle værker'!HG36:HG41)</f>
        <v>2.7444230124756692</v>
      </c>
      <c r="HJ46" s="53">
        <f ca="1">SUM('Samlet hovedstaden -alle værker'!HH36:HH41)</f>
        <v>2.7645195057294218</v>
      </c>
      <c r="HK46" s="53">
        <f ca="1">SUM('Samlet hovedstaden -alle værker'!HI36:HI41)</f>
        <v>1.4478740047094036</v>
      </c>
      <c r="HL46" s="53">
        <f ca="1">SUM('Samlet hovedstaden -alle værker'!HJ36:HJ41)</f>
        <v>14.658469640945507</v>
      </c>
      <c r="HM46" s="53">
        <f ca="1">SUM('Samlet hovedstaden -alle værker'!HK36:HK41)</f>
        <v>3.5014297198608593</v>
      </c>
      <c r="HN46" s="53">
        <f ca="1">SUM('Samlet hovedstaden -alle værker'!HL36:HL41)</f>
        <v>3.4638663392457141</v>
      </c>
      <c r="HO46" s="53">
        <f ca="1">SUM('Samlet hovedstaden -alle værker'!HM36:HM41)</f>
        <v>9.8446695513650599</v>
      </c>
      <c r="HP46" s="53">
        <f ca="1">SUM('Samlet hovedstaden -alle værker'!HN36:HN41)</f>
        <v>14.291562948145387</v>
      </c>
      <c r="HQ46" s="53">
        <f ca="1">SUM('Samlet hovedstaden -alle værker'!HO36:HO41)</f>
        <v>14.481677047014635</v>
      </c>
      <c r="HR46" s="53">
        <f ca="1">SUM('Samlet hovedstaden -alle værker'!HP36:HP41)</f>
        <v>16.10473965328649</v>
      </c>
      <c r="HS46" s="53">
        <f ca="1">SUM('Samlet hovedstaden -alle værker'!HQ36:HQ41)</f>
        <v>10.313155226252649</v>
      </c>
      <c r="HT46" s="53">
        <f ca="1">SUM('Samlet hovedstaden -alle værker'!HR36:HR41)</f>
        <v>3.0161601309738386</v>
      </c>
      <c r="HU46" s="53">
        <f ca="1">SUM('Samlet hovedstaden -alle værker'!HS36:HS41)</f>
        <v>2.7615523227628813</v>
      </c>
      <c r="HV46" s="53">
        <f ca="1">SUM('Samlet hovedstaden -alle værker'!HT36:HT41)</f>
        <v>2.7765460591691427</v>
      </c>
      <c r="HW46" s="53">
        <f ca="1">SUM('Samlet hovedstaden -alle værker'!HU36:HU41)</f>
        <v>1.43553907288384</v>
      </c>
      <c r="HX46" s="53">
        <f ca="1">SUM('Samlet hovedstaden -alle værker'!HV36:HV41)</f>
        <v>15.027828030792806</v>
      </c>
      <c r="HY46" s="53">
        <f ca="1">SUM('Samlet hovedstaden -alle værker'!HW36:HW41)</f>
        <v>3.5266349359348976</v>
      </c>
      <c r="HZ46" s="53">
        <f ca="1">SUM('Samlet hovedstaden -alle værker'!HX36:HX41)</f>
        <v>3.4823662895931005</v>
      </c>
      <c r="IA46" s="53">
        <f ca="1">SUM('Samlet hovedstaden -alle værker'!HY36:HY41)</f>
        <v>10.023758391448105</v>
      </c>
      <c r="IB46" s="53">
        <f ca="1">SUM('Samlet hovedstaden -alle værker'!HZ36:HZ41)</f>
        <v>14.578426883997381</v>
      </c>
      <c r="IC46" s="53">
        <f ca="1">SUM('Samlet hovedstaden -alle værker'!IA36:IA41)</f>
        <v>14.777105082958391</v>
      </c>
      <c r="ID46" s="53">
        <f ca="1">SUM('Samlet hovedstaden -alle værker'!IB36:IB41)</f>
        <v>16.434072343342002</v>
      </c>
      <c r="IE46" s="53">
        <f ca="1">SUM('Samlet hovedstaden -alle værker'!IC36:IC41)</f>
        <v>10.51463837694982</v>
      </c>
      <c r="IF46" s="53">
        <f ca="1">SUM('Samlet hovedstaden -alle værker'!ID36:ID41)</f>
        <v>3.0325652435103292</v>
      </c>
      <c r="IG46" s="53">
        <f ca="1">SUM('Samlet hovedstaden -alle værker'!IE36:IE41)</f>
        <v>2.7791390986241513</v>
      </c>
      <c r="IH46" s="53">
        <f ca="1">SUM('Samlet hovedstaden -alle værker'!IF36:IF41)</f>
        <v>2.788926043222784</v>
      </c>
      <c r="II46" s="53">
        <f ca="1">SUM('Samlet hovedstaden -alle værker'!IG36:IG41)</f>
        <v>1.4228359884037525</v>
      </c>
      <c r="IJ46" s="53">
        <f ca="1">SUM('Samlet hovedstaden -alle værker'!IH36:IH41)</f>
        <v>15.408167582598804</v>
      </c>
      <c r="IK46" s="53">
        <f ca="1">SUM('Samlet hovedstaden -alle værker'!II36:II41)</f>
        <v>3.5525827720252874</v>
      </c>
      <c r="IL46" s="53">
        <f ca="1">SUM('Samlet hovedstaden -alle værker'!IJ36:IJ41)</f>
        <v>3.5011376666736775</v>
      </c>
      <c r="IM46" s="53">
        <f ca="1">SUM('Samlet hovedstaden -alle værker'!IK36:IK41)</f>
        <v>10.206239196013319</v>
      </c>
      <c r="IN46" s="53">
        <f ca="1">SUM('Samlet hovedstaden -alle værker'!IL36:IL41)</f>
        <v>14.870790707809661</v>
      </c>
      <c r="IO46" s="53">
        <f ca="1">SUM('Samlet hovedstaden -alle værker'!IM36:IM41)</f>
        <v>15.078099782918288</v>
      </c>
      <c r="IP46" s="53">
        <f ca="1">SUM('Samlet hovedstaden -alle værker'!IN36:IN41)</f>
        <v>16.769622223007744</v>
      </c>
      <c r="IQ46" s="53">
        <f ca="1">SUM('Samlet hovedstaden -alle værker'!IO36:IO41)</f>
        <v>10.719912060607708</v>
      </c>
      <c r="IR46" s="53">
        <f ca="1">SUM('Samlet hovedstaden -alle værker'!IP36:IP41)</f>
        <v>3.0492789006713048</v>
      </c>
      <c r="IS46" s="53">
        <f ca="1">SUM('Samlet hovedstaden -alle værker'!IQ36:IQ41)</f>
        <v>2.7971952724499336</v>
      </c>
      <c r="IT46" s="53">
        <f ca="1">SUM('Samlet hovedstaden -alle værker'!IR36:IR41)</f>
        <v>2.8016697979537155</v>
      </c>
      <c r="IU46" s="53">
        <f ca="1">SUM('Samlet hovedstaden -alle værker'!IS36:IS41)</f>
        <v>1.4097538016268627</v>
      </c>
      <c r="IV46" s="53">
        <f ca="1">SUM('Samlet hovedstaden -alle værker'!IT36:IT41)</f>
        <v>15.799813566442031</v>
      </c>
      <c r="IW46" s="53">
        <f ca="1">SUM('Samlet hovedstaden -alle værker'!IU36:IU41)</f>
        <v>3.5792950145124429</v>
      </c>
      <c r="IX46" s="53">
        <f ca="1">SUM('Samlet hovedstaden -alle værker'!IV36:IV41)</f>
        <v>3.5201798074233692</v>
      </c>
      <c r="IY46" s="53">
        <f ca="1">SUM('Samlet hovedstaden -alle værker'!IW36:IW41)</f>
        <v>10.39215206916051</v>
      </c>
      <c r="IZ46" s="53">
        <f ca="1">SUM('Samlet hovedstaden -alle værker'!IX36:IX41)</f>
        <v>15.168722714563655</v>
      </c>
      <c r="JA46" s="53">
        <f ca="1">SUM('Samlet hovedstaden -alle værker'!IY36:IY41)</f>
        <v>15.384725481743505</v>
      </c>
      <c r="JB46" s="53">
        <f ca="1">SUM('Samlet hovedstaden -alle værker'!IZ36:IZ41)</f>
        <v>17.111461720390782</v>
      </c>
      <c r="JC46" s="53">
        <f ca="1">SUM('Samlet hovedstaden -alle værker'!JA36:JA41)</f>
        <v>10.92901979161037</v>
      </c>
      <c r="JD46" s="53">
        <f ca="1">SUM('Samlet hovedstaden -alle værker'!JB36:JB41)</f>
        <v>3.0663046401677962</v>
      </c>
      <c r="JE46" s="53">
        <f ca="1">SUM('Samlet hovedstaden -alle værker'!JC36:JC41)</f>
        <v>2.8157330696469716</v>
      </c>
      <c r="JF46" s="53">
        <f ca="1">SUM('Samlet hovedstaden -alle værker'!JD36:JD41)</f>
        <v>2.8147879576168982</v>
      </c>
      <c r="JG46" s="53">
        <f ca="1">SUM('Samlet hovedstaden -alle værker'!JE36:JE41)</f>
        <v>1.3962812456475577</v>
      </c>
      <c r="JH46" s="53">
        <f ca="1">SUM('Samlet hovedstaden -alle værker'!JF36:JF41)</f>
        <v>16.203100635033188</v>
      </c>
      <c r="JI46" s="53">
        <f ca="1">SUM('Samlet hovedstaden -alle værker'!JG36:JG41)</f>
        <v>3.6067940715588991</v>
      </c>
      <c r="JJ46" s="53">
        <f ca="1">SUM('Samlet hovedstaden -alle værker'!JH36:JH41)</f>
        <v>3.5394917543687856</v>
      </c>
      <c r="JK46" s="53">
        <f ca="1">SUM('Samlet hovedstaden -alle værker'!JI36:JI41)</f>
        <v>10.581536362302463</v>
      </c>
      <c r="JL46" s="53">
        <f ca="1">SUM('Samlet hovedstaden -alle værker'!JJ36:JJ41)</f>
        <v>15.472290176457845</v>
      </c>
      <c r="JM46" s="53">
        <f ca="1">SUM('Samlet hovedstaden -alle værker'!JK36:JK41)</f>
        <v>15.674773850249947</v>
      </c>
      <c r="JN46" s="53">
        <f ca="1">SUM('Samlet hovedstaden -alle værker'!JL36:JL41)</f>
        <v>16.874148476022693</v>
      </c>
      <c r="JO46" s="53">
        <f ca="1">SUM('Samlet hovedstaden -alle værker'!JM36:JM41)</f>
        <v>11.272256389805564</v>
      </c>
      <c r="JP46" s="53">
        <f ca="1">SUM('Samlet hovedstaden -alle værker'!JN36:JN41)</f>
        <v>2.9981335293206306</v>
      </c>
      <c r="JQ46" s="53">
        <f ca="1">SUM('Samlet hovedstaden -alle værker'!JO36:JO41)</f>
        <v>2.9193545758446073</v>
      </c>
      <c r="JR46" s="53">
        <f ca="1">SUM('Samlet hovedstaden -alle værker'!JP36:JP41)</f>
        <v>3.3889587758445154</v>
      </c>
      <c r="JS46" s="53">
        <f ca="1">SUM('Samlet hovedstaden -alle værker'!JQ36:JQ41)</f>
        <v>1.5709796199180477</v>
      </c>
      <c r="JT46" s="53">
        <f ca="1">SUM('Samlet hovedstaden -alle værker'!JR36:JR41)</f>
        <v>16.915992436193843</v>
      </c>
      <c r="JU46" s="53">
        <f ca="1">SUM('Samlet hovedstaden -alle værker'!JS36:JS41)</f>
        <v>4.3915904186764685</v>
      </c>
      <c r="JV46" s="53">
        <f ca="1">SUM('Samlet hovedstaden -alle værker'!JT36:JT41)</f>
        <v>3.502351607953647</v>
      </c>
      <c r="JW46" s="53">
        <f ca="1">SUM('Samlet hovedstaden -alle værker'!JU36:JU41)</f>
        <v>9.7599623445999342</v>
      </c>
      <c r="JX46" s="53">
        <f ca="1">SUM('Samlet hovedstaden -alle værker'!JV36:JV41)</f>
        <v>16.844577937489586</v>
      </c>
      <c r="JY46" s="53">
        <f ca="1">SUM('Samlet hovedstaden -alle værker'!JW36:JW41)</f>
        <v>15.970408440345384</v>
      </c>
      <c r="JZ46" s="53">
        <f ca="1">SUM('Samlet hovedstaden -alle værker'!JX36:JX41)</f>
        <v>16.606915337401773</v>
      </c>
      <c r="KA46" s="53">
        <f ca="1">SUM('Samlet hovedstaden -alle værker'!JY36:JY41)</f>
        <v>11.625294604390241</v>
      </c>
      <c r="KB46" s="53">
        <f ca="1">SUM('Samlet hovedstaden -alle værker'!JZ36:JZ41)</f>
        <v>2.9230868010415234</v>
      </c>
      <c r="KC46" s="53">
        <f ca="1">SUM('Samlet hovedstaden -alle værker'!KA36:KA41)</f>
        <v>3.0195274580297413</v>
      </c>
      <c r="KD46" s="53">
        <f ca="1">SUM('Samlet hovedstaden -alle værker'!KB36:KB41)</f>
        <v>4.0353899071384909</v>
      </c>
      <c r="KE46" s="53">
        <f ca="1">SUM('Samlet hovedstaden -alle værker'!KC36:KC41)</f>
        <v>1.7541890927117594</v>
      </c>
      <c r="KF46" s="53">
        <f ca="1">SUM('Samlet hovedstaden -alle værker'!KD36:KD41)</f>
        <v>17.662237274212135</v>
      </c>
      <c r="KG46" s="53">
        <f ca="1">SUM('Samlet hovedstaden -alle værker'!KE36:KE41)</f>
        <v>5.2277785259599288</v>
      </c>
      <c r="KH46" s="53">
        <f ca="1">SUM('Samlet hovedstaden -alle værker'!KF36:KF41)</f>
        <v>3.4667071879645435</v>
      </c>
      <c r="KI46" s="53">
        <f ca="1">SUM('Samlet hovedstaden -alle værker'!KG36:KG41)</f>
        <v>8.9234433699448523</v>
      </c>
      <c r="KJ46" s="53">
        <f ca="1">SUM('Samlet hovedstaden -alle værker'!KH36:KH41)</f>
        <v>18.250632489448527</v>
      </c>
      <c r="KK46" s="53">
        <f ca="1">SUM('Samlet hovedstaden -alle værker'!KI36:KI41)</f>
        <v>16.271675920894801</v>
      </c>
      <c r="KL46" s="53">
        <f ca="1">SUM('Samlet hovedstaden -alle værker'!KJ36:KJ41)</f>
        <v>16.308068544611025</v>
      </c>
      <c r="KM46" s="53">
        <f ca="1">SUM('Samlet hovedstaden -alle værker'!KK36:KK41)</f>
        <v>11.988427594161577</v>
      </c>
      <c r="KN46" s="53">
        <f ca="1">SUM('Samlet hovedstaden -alle værker'!KL36:KL41)</f>
        <v>2.8405393120615789</v>
      </c>
      <c r="KO46" s="53">
        <f ca="1">SUM('Samlet hovedstaden -alle værker'!KM36:KM41)</f>
        <v>3.1169513669049866</v>
      </c>
      <c r="KP46" s="53">
        <f ca="1">SUM('Samlet hovedstaden -alle værker'!KN36:KN41)</f>
        <v>4.7629310608235835</v>
      </c>
      <c r="KQ46" s="53">
        <f ca="1">SUM('Samlet hovedstaden -alle værker'!KO36:KO41)</f>
        <v>1.9461984195287241</v>
      </c>
      <c r="KR46" s="53">
        <f ca="1">SUM('Samlet hovedstaden -alle værker'!KP36:KP41)</f>
        <v>18.44327489942421</v>
      </c>
      <c r="KS46" s="53">
        <f ca="1">SUM('Samlet hovedstaden -alle værker'!KQ36:KQ41)</f>
        <v>6.1174076775090738</v>
      </c>
      <c r="KT46" s="53">
        <f ca="1">SUM('Samlet hovedstaden -alle værker'!KR36:KR41)</f>
        <v>3.4328951930154705</v>
      </c>
      <c r="KU46" s="53">
        <f ca="1">SUM('Samlet hovedstaden -alle værker'!KS36:KS41)</f>
        <v>8.0715204002053813</v>
      </c>
      <c r="KV46" s="53">
        <f ca="1">SUM('Samlet hovedstaden -alle værker'!KT36:KT41)</f>
        <v>19.691065755531454</v>
      </c>
      <c r="KW46" s="53">
        <f ca="1">SUM('Samlet hovedstaden -alle værker'!KU36:KU41)</f>
        <v>16.578617434970997</v>
      </c>
      <c r="KX46" s="53">
        <f ca="1">SUM('Samlet hovedstaden -alle værker'!KV36:KV41)</f>
        <v>15.975827735767346</v>
      </c>
      <c r="KY46" s="53">
        <f ca="1">SUM('Samlet hovedstaden -alle værker'!KW36:KW41)</f>
        <v>12.361953691442737</v>
      </c>
      <c r="KZ46" s="53">
        <f ca="1">SUM('Samlet hovedstaden -alle værker'!KX36:KX41)</f>
        <v>2.7497999700476567</v>
      </c>
      <c r="LA46" s="53">
        <f ca="1">SUM('Samlet hovedstaden -alle værker'!KY36:KY41)</f>
        <v>3.212217791117864</v>
      </c>
      <c r="LB46" s="53">
        <f ca="1">SUM('Samlet hovedstaden -alle værker'!KZ36:KZ41)</f>
        <v>5.581719661625633</v>
      </c>
      <c r="LC46" s="53">
        <f ca="1">SUM('Samlet hovedstaden -alle værker'!LA36:LA41)</f>
        <v>2.1473064890573252</v>
      </c>
      <c r="LD46" s="53">
        <f ca="1">SUM('Samlet hovedstaden -alle værker'!LB36:LB41)</f>
        <v>19.260600077071878</v>
      </c>
      <c r="LE46" s="53">
        <f ca="1">SUM('Samlet hovedstaden -alle værker'!LC36:LC41)</f>
        <v>7.0626013841798585</v>
      </c>
      <c r="LF46" s="53">
        <f ca="1">SUM('Samlet hovedstaden -alle værker'!LD36:LD41)</f>
        <v>3.4012925404718017</v>
      </c>
      <c r="LG46" s="53">
        <f ca="1">SUM('Samlet hovedstaden -alle værker'!LE36:LE41)</f>
        <v>7.2037371639212351</v>
      </c>
      <c r="LH46" s="53">
        <f ca="1">SUM('Samlet hovedstaden -alle værker'!LF36:LF41)</f>
        <v>21.166480742630583</v>
      </c>
      <c r="LI46" s="53">
        <f ca="1">SUM('Samlet hovedstaden -alle værker'!LG36:LG41)</f>
        <v>16.891277788245414</v>
      </c>
      <c r="LJ46" s="53">
        <f ca="1">SUM('Samlet hovedstaden -alle værker'!LH36:LH41)</f>
        <v>15.608331647793202</v>
      </c>
      <c r="LK46" s="53">
        <f ca="1">SUM('Samlet hovedstaden -alle værker'!LI36:LI41)</f>
        <v>12.746183216414257</v>
      </c>
      <c r="LL46" s="53">
        <f ca="1">SUM('Samlet hovedstaden -alle værker'!LJ36:LJ41)</f>
        <v>2.6501036152819228</v>
      </c>
      <c r="LM46" s="53">
        <f ca="1">SUM('Samlet hovedstaden -alle værker'!LK36:LK41)</f>
        <v>3.3058325979786791</v>
      </c>
      <c r="LN46" s="53">
        <f ca="1">SUM('Samlet hovedstaden -alle værker'!LL36:LL41)</f>
        <v>6.5034150007252469</v>
      </c>
      <c r="LO46" s="53">
        <f ca="1">SUM('Samlet hovedstaden -alle værker'!LM36:LM41)</f>
        <v>2.3578226457886662</v>
      </c>
      <c r="LP46" s="53">
        <f ca="1">SUM('Samlet hovedstaden -alle værker'!LN36:LN41)</f>
        <v>20.115774593887945</v>
      </c>
      <c r="LQ46" s="53">
        <f ca="1">SUM('Samlet hovedstaden -alle værker'!LO36:LO41)</f>
        <v>8.0655620023206804</v>
      </c>
      <c r="LR46" s="53">
        <f ca="1">SUM('Samlet hovedstaden -alle værker'!LP36:LP41)</f>
        <v>3.3723216223303929</v>
      </c>
      <c r="LS46" s="53">
        <f ca="1">SUM('Samlet hovedstaden -alle værker'!LQ36:LQ41)</f>
        <v>6.3196446571199942</v>
      </c>
      <c r="LT46" s="539">
        <f ca="1">SUM('Samlet hovedstaden -alle værker'!LR36:LR41)</f>
        <v>22.677481603173465</v>
      </c>
    </row>
    <row r="47" spans="2:332">
      <c r="B47" s="3"/>
      <c r="C47" s="271"/>
      <c r="D47" s="22" t="s">
        <v>438</v>
      </c>
      <c r="E47" s="22"/>
      <c r="F47" s="562">
        <f t="shared" ca="1" si="52"/>
        <v>55.614517300215873</v>
      </c>
      <c r="G47" s="68">
        <f ca="1">'Samlet hovedstaden -alle værker'!E27</f>
        <v>59.197360462297276</v>
      </c>
      <c r="H47" s="53">
        <f ca="1">'Samlet hovedstaden -alle værker'!F27</f>
        <v>48.772415443187484</v>
      </c>
      <c r="I47" s="53">
        <f ca="1">'Samlet hovedstaden -alle værker'!G27</f>
        <v>60.03510760830914</v>
      </c>
      <c r="J47" s="53">
        <f ca="1">'Samlet hovedstaden -alle værker'!H27</f>
        <v>56.256140131681093</v>
      </c>
      <c r="K47" s="53">
        <f ca="1">'Samlet hovedstaden -alle værker'!I27</f>
        <v>52.410331892647292</v>
      </c>
      <c r="L47" s="53">
        <f ca="1">'Samlet hovedstaden -alle værker'!J27</f>
        <v>52.328578526531295</v>
      </c>
      <c r="M47" s="53">
        <f ca="1">'Samlet hovedstaden -alle værker'!K27</f>
        <v>52.583239703738727</v>
      </c>
      <c r="N47" s="53">
        <f ca="1">'Samlet hovedstaden -alle værker'!L27</f>
        <v>50.790548405068165</v>
      </c>
      <c r="O47" s="53">
        <f ca="1">'Samlet hovedstaden -alle værker'!M27</f>
        <v>49.602822235132734</v>
      </c>
      <c r="P47" s="53">
        <f ca="1">'Samlet hovedstaden -alle værker'!N27</f>
        <v>48.383786553095376</v>
      </c>
      <c r="Q47" s="53">
        <f ca="1">'Samlet hovedstaden -alle værker'!O27</f>
        <v>50.115914767427668</v>
      </c>
      <c r="R47" s="53">
        <f ca="1">'Samlet hovedstaden -alle værker'!P27</f>
        <v>50.806592769637064</v>
      </c>
      <c r="S47" s="53">
        <f ca="1">'Samlet hovedstaden -alle værker'!Q27</f>
        <v>51.47055471159527</v>
      </c>
      <c r="T47" s="53">
        <f ca="1">'Samlet hovedstaden -alle værker'!R27</f>
        <v>53.079206071773697</v>
      </c>
      <c r="U47" s="53">
        <f ca="1">'Samlet hovedstaden -alle værker'!S27</f>
        <v>53.682760492077925</v>
      </c>
      <c r="V47" s="53">
        <f ca="1">'Samlet hovedstaden -alle værker'!T27</f>
        <v>61.344408502964626</v>
      </c>
      <c r="W47" s="53">
        <f ca="1">'Samlet hovedstaden -alle værker'!U27</f>
        <v>62.189760997135224</v>
      </c>
      <c r="X47" s="53">
        <f ca="1">'Samlet hovedstaden -alle værker'!V27</f>
        <v>63.873669862659639</v>
      </c>
      <c r="Y47" s="53">
        <f ca="1">'Samlet hovedstaden -alle værker'!W27</f>
        <v>63.841317238486305</v>
      </c>
      <c r="Z47" s="53">
        <f ca="1">'Samlet hovedstaden -alle værker'!X27</f>
        <v>65.499891233535379</v>
      </c>
      <c r="AA47" s="53">
        <f ca="1">'Samlet hovedstaden -alle værker'!Y27</f>
        <v>65.142849767843586</v>
      </c>
      <c r="AB47" s="53">
        <f ca="1">'Samlet hovedstaden -alle værker'!Z27</f>
        <v>65.33054527432067</v>
      </c>
      <c r="AC47" s="53">
        <f ca="1">'Samlet hovedstaden -alle værker'!AA27</f>
        <v>65.498239576182101</v>
      </c>
      <c r="AD47" s="53">
        <f ca="1">'Samlet hovedstaden -alle værker'!AB27</f>
        <v>65.655669318093686</v>
      </c>
      <c r="AE47" s="539">
        <f ca="1">'Samlet hovedstaden -alle værker'!AC27</f>
        <v>65.798426636580189</v>
      </c>
      <c r="AF47" s="3"/>
      <c r="AG47" s="68">
        <f ca="1">'Samlet hovedstaden -alle værker'!AE27</f>
        <v>54.568617893782793</v>
      </c>
      <c r="AH47" s="53">
        <f ca="1">'Samlet hovedstaden -alle værker'!AF27</f>
        <v>50.767568664957238</v>
      </c>
      <c r="AI47" s="53">
        <f ca="1">'Samlet hovedstaden -alle værker'!AG27</f>
        <v>57.03560933244831</v>
      </c>
      <c r="AJ47" s="53">
        <f ca="1">'Samlet hovedstaden -alle værker'!AH27</f>
        <v>70.42614665019471</v>
      </c>
      <c r="AK47" s="53">
        <f ca="1">'Samlet hovedstaden -alle værker'!AI27</f>
        <v>89.180125995327359</v>
      </c>
      <c r="AL47" s="53">
        <f ca="1">'Samlet hovedstaden -alle værker'!AJ27</f>
        <v>73.037746639168731</v>
      </c>
      <c r="AM47" s="53">
        <f ca="1">'Samlet hovedstaden -alle værker'!AK27</f>
        <v>62.881124965292422</v>
      </c>
      <c r="AN47" s="53">
        <f ca="1">'Samlet hovedstaden -alle værker'!AL27</f>
        <v>-1.0719164774652157</v>
      </c>
      <c r="AO47" s="53">
        <f ca="1">'Samlet hovedstaden -alle værker'!AM27</f>
        <v>73.263882084990485</v>
      </c>
      <c r="AP47" s="53">
        <f ca="1">'Samlet hovedstaden -alle værker'!AN27</f>
        <v>81.575589325582953</v>
      </c>
      <c r="AQ47" s="53">
        <f ca="1">'Samlet hovedstaden -alle værker'!AO27</f>
        <v>56.919729795499151</v>
      </c>
      <c r="AR47" s="53">
        <f ca="1">'Samlet hovedstaden -alle værker'!AP27</f>
        <v>46.631380718293308</v>
      </c>
      <c r="AS47" s="53">
        <f ca="1">'Samlet hovedstaden -alle værker'!AQ27</f>
        <v>52.912347369600404</v>
      </c>
      <c r="AT47" s="53">
        <f ca="1">'Samlet hovedstaden -alle værker'!AR27</f>
        <v>47.477437583207305</v>
      </c>
      <c r="AU47" s="53">
        <f ca="1">'Samlet hovedstaden -alle værker'!AS27</f>
        <v>49.998620172797878</v>
      </c>
      <c r="AV47" s="53">
        <f ca="1">'Samlet hovedstaden -alle værker'!AT27</f>
        <v>56.168665910152086</v>
      </c>
      <c r="AW47" s="53">
        <f ca="1">'Samlet hovedstaden -alle værker'!AU27</f>
        <v>68.091685101427345</v>
      </c>
      <c r="AX47" s="53">
        <f ca="1">'Samlet hovedstaden -alle værker'!AV27</f>
        <v>58.327480646155983</v>
      </c>
      <c r="AY47" s="53">
        <f ca="1">'Samlet hovedstaden -alle værker'!AW27</f>
        <v>50.592866054624849</v>
      </c>
      <c r="AZ47" s="53">
        <f ca="1">'Samlet hovedstaden -alle værker'!AX27</f>
        <v>-4.2117664927959169</v>
      </c>
      <c r="BA47" s="53">
        <f ca="1">'Samlet hovedstaden -alle værker'!AY27</f>
        <v>58.624303784362411</v>
      </c>
      <c r="BB47" s="53">
        <f ca="1">'Samlet hovedstaden -alle værker'!AZ27</f>
        <v>63.720071749414693</v>
      </c>
      <c r="BC47" s="53">
        <f ca="1">'Samlet hovedstaden -alle værker'!BA27</f>
        <v>47.097091718598882</v>
      </c>
      <c r="BD47" s="53">
        <f ca="1">'Samlet hovedstaden -alle værker'!BB27</f>
        <v>40.966165996332919</v>
      </c>
      <c r="BE47" s="53">
        <f ca="1">'Samlet hovedstaden -alle værker'!BC27</f>
        <v>69.413034996548419</v>
      </c>
      <c r="BF47" s="53">
        <f ca="1">'Samlet hovedstaden -alle værker'!BD27</f>
        <v>61.141911337142091</v>
      </c>
      <c r="BG47" s="53">
        <f ca="1">'Samlet hovedstaden -alle værker'!BE27</f>
        <v>63.242264194399105</v>
      </c>
      <c r="BH47" s="53">
        <f ca="1">'Samlet hovedstaden -alle værker'!BF27</f>
        <v>68.643840157893948</v>
      </c>
      <c r="BI47" s="53">
        <f ca="1">'Samlet hovedstaden -alle værker'!BG27</f>
        <v>83.526412149762535</v>
      </c>
      <c r="BJ47" s="53">
        <f ca="1">'Samlet hovedstaden -alle værker'!BH27</f>
        <v>68.830118450790934</v>
      </c>
      <c r="BK47" s="53">
        <f ca="1">'Samlet hovedstaden -alle værker'!BI27</f>
        <v>58.234602464981734</v>
      </c>
      <c r="BL47" s="53">
        <f ca="1">'Samlet hovedstaden -alle værker'!BJ27</f>
        <v>-3.7387041037980282</v>
      </c>
      <c r="BM47" s="53">
        <f ca="1">'Samlet hovedstaden -alle værker'!BK27</f>
        <v>67.743544668072289</v>
      </c>
      <c r="BN47" s="53">
        <f ca="1">'Samlet hovedstaden -alle værker'!BL27</f>
        <v>77.838344079758059</v>
      </c>
      <c r="BO47" s="53">
        <f ca="1">'Samlet hovedstaden -alle værker'!BM27</f>
        <v>59.10534196987782</v>
      </c>
      <c r="BP47" s="53">
        <f ca="1">'Samlet hovedstaden -alle værker'!BN27</f>
        <v>51.631197903941413</v>
      </c>
      <c r="BQ47" s="53">
        <f ca="1">'Samlet hovedstaden -alle værker'!BO27</f>
        <v>83.75696426750406</v>
      </c>
      <c r="BR47" s="53">
        <f ca="1">'Samlet hovedstaden -alle værker'!BP27</f>
        <v>69.578645968682324</v>
      </c>
      <c r="BS47" s="53">
        <f ca="1">'Samlet hovedstaden -alle værker'!BQ27</f>
        <v>65.97498003966875</v>
      </c>
      <c r="BT47" s="53">
        <f ca="1">'Samlet hovedstaden -alle værker'!BR27</f>
        <v>60.592994205072912</v>
      </c>
      <c r="BU47" s="53">
        <f ca="1">'Samlet hovedstaden -alle værker'!BS27</f>
        <v>70.069792070803729</v>
      </c>
      <c r="BV47" s="53">
        <f ca="1">'Samlet hovedstaden -alle værker'!BT27</f>
        <v>57.97128978857922</v>
      </c>
      <c r="BW47" s="53">
        <f ca="1">'Samlet hovedstaden -alle værker'!BU27</f>
        <v>47.642100524336357</v>
      </c>
      <c r="BX47" s="53">
        <f ca="1">'Samlet hovedstaden -alle værker'!BV27</f>
        <v>-7.4527200775879567</v>
      </c>
      <c r="BY47" s="53">
        <f ca="1">'Samlet hovedstaden -alle værker'!BW27</f>
        <v>55.04673098043984</v>
      </c>
      <c r="BZ47" s="53">
        <f ca="1">'Samlet hovedstaden -alle værker'!BX27</f>
        <v>67.156992455541427</v>
      </c>
      <c r="CA47" s="53">
        <f ca="1">'Samlet hovedstaden -alle værker'!BY27</f>
        <v>56.752115017719682</v>
      </c>
      <c r="CB47" s="53">
        <f ca="1">'Samlet hovedstaden -alle værker'!BZ27</f>
        <v>53.189389824771517</v>
      </c>
      <c r="CC47" s="53">
        <f ca="1">'Samlet hovedstaden -alle værker'!CA27</f>
        <v>85.442047315338314</v>
      </c>
      <c r="CD47" s="53">
        <f ca="1">'Samlet hovedstaden -alle værker'!CB27</f>
        <v>75.256461383041454</v>
      </c>
      <c r="CE47" s="53">
        <f ca="1">'Samlet hovedstaden -alle værker'!CC27</f>
        <v>69.266308401626787</v>
      </c>
      <c r="CF47" s="53">
        <f ca="1">'Samlet hovedstaden -alle værker'!CD27</f>
        <v>56.612588186188589</v>
      </c>
      <c r="CG47" s="53">
        <f ca="1">'Samlet hovedstaden -alle værker'!CE27</f>
        <v>56.600484116457011</v>
      </c>
      <c r="CH47" s="53">
        <f ca="1">'Samlet hovedstaden -alle værker'!CF27</f>
        <v>29.509831559880563</v>
      </c>
      <c r="CI47" s="53">
        <f ca="1">'Samlet hovedstaden -alle værker'!CG27</f>
        <v>33.216941004320255</v>
      </c>
      <c r="CJ47" s="53">
        <f ca="1">'Samlet hovedstaden -alle værker'!CH27</f>
        <v>-16.235493463929295</v>
      </c>
      <c r="CK47" s="53">
        <f ca="1">'Samlet hovedstaden -alle værker'!CI27</f>
        <v>55.001746171266724</v>
      </c>
      <c r="CL47" s="53">
        <f ca="1">'Samlet hovedstaden -alle værker'!CJ27</f>
        <v>50.283931394678035</v>
      </c>
      <c r="CM47" s="53">
        <f ca="1">'Samlet hovedstaden -alle værker'!CK27</f>
        <v>65.399037865124129</v>
      </c>
      <c r="CN47" s="53">
        <f ca="1">'Samlet hovedstaden -alle værker'!CL27</f>
        <v>74.301812706022858</v>
      </c>
      <c r="CO47" s="53">
        <f ca="1">'Samlet hovedstaden -alle værker'!CM27</f>
        <v>81.296310883557069</v>
      </c>
      <c r="CP47" s="53">
        <f ca="1">'Samlet hovedstaden -alle værker'!CN27</f>
        <v>73.12361063564606</v>
      </c>
      <c r="CQ47" s="53">
        <f ca="1">'Samlet hovedstaden -alle værker'!CO27</f>
        <v>68.532213114473805</v>
      </c>
      <c r="CR47" s="53">
        <f ca="1">'Samlet hovedstaden -alle værker'!CP27</f>
        <v>57.034487168005526</v>
      </c>
      <c r="CS47" s="53">
        <f ca="1">'Samlet hovedstaden -alle værker'!CQ27</f>
        <v>53.486215664831903</v>
      </c>
      <c r="CT47" s="53">
        <f ca="1">'Samlet hovedstaden -alle værker'!CR27</f>
        <v>30.990263720377442</v>
      </c>
      <c r="CU47" s="53">
        <f ca="1">'Samlet hovedstaden -alle værker'!CS27</f>
        <v>34.8769469341334</v>
      </c>
      <c r="CV47" s="53">
        <f ca="1">'Samlet hovedstaden -alle værker'!CT27</f>
        <v>-15.223231846377322</v>
      </c>
      <c r="CW47" s="53">
        <f ca="1">'Samlet hovedstaden -alle værker'!CU27</f>
        <v>56.109926216621069</v>
      </c>
      <c r="CX47" s="53">
        <f ca="1">'Samlet hovedstaden -alle værker'!CV27</f>
        <v>51.751607211295457</v>
      </c>
      <c r="CY47" s="53">
        <f ca="1">'Samlet hovedstaden -alle værker'!CW27</f>
        <v>66.172738634088375</v>
      </c>
      <c r="CZ47" s="53">
        <f ca="1">'Samlet hovedstaden -alle værker'!CX27</f>
        <v>75.098616950596309</v>
      </c>
      <c r="DA47" s="53">
        <f ca="1">'Samlet hovedstaden -alle værker'!CY27</f>
        <v>82.955855833054912</v>
      </c>
      <c r="DB47" s="53">
        <f ca="1">'Samlet hovedstaden -alle værker'!CZ27</f>
        <v>75.127771174986293</v>
      </c>
      <c r="DC47" s="53">
        <f ca="1">'Samlet hovedstaden -alle værker'!DA27</f>
        <v>70.328996596465998</v>
      </c>
      <c r="DD47" s="53">
        <f ca="1">'Samlet hovedstaden -alle værker'!DB27</f>
        <v>56.447938848259319</v>
      </c>
      <c r="DE47" s="53">
        <f ca="1">'Samlet hovedstaden -alle værker'!DC27</f>
        <v>49.482511400714621</v>
      </c>
      <c r="DF47" s="53">
        <f ca="1">'Samlet hovedstaden -alle værker'!DD27</f>
        <v>31.157413828751512</v>
      </c>
      <c r="DG47" s="53">
        <f ca="1">'Samlet hovedstaden -alle værker'!DE27</f>
        <v>35.275435698266541</v>
      </c>
      <c r="DH47" s="53">
        <f ca="1">'Samlet hovedstaden -alle værker'!DF27</f>
        <v>-15.052856097918905</v>
      </c>
      <c r="DI47" s="53">
        <f ca="1">'Samlet hovedstaden -alle værker'!DG27</f>
        <v>55.714620289553856</v>
      </c>
      <c r="DJ47" s="53">
        <f ca="1">'Samlet hovedstaden -alle værker'!DH27</f>
        <v>52.248814742593304</v>
      </c>
      <c r="DK47" s="53">
        <f ca="1">'Samlet hovedstaden -alle værker'!DI27</f>
        <v>66.658678734607392</v>
      </c>
      <c r="DL47" s="53">
        <f ca="1">'Samlet hovedstaden -alle værker'!DJ27</f>
        <v>76.051077752470107</v>
      </c>
      <c r="DM47" s="53">
        <f ca="1">'Samlet hovedstaden -alle værker'!DK27</f>
        <v>85.154634628494819</v>
      </c>
      <c r="DN47" s="53">
        <f ca="1">'Samlet hovedstaden -alle værker'!DL27</f>
        <v>76.134342681768658</v>
      </c>
      <c r="DO47" s="53">
        <f ca="1">'Samlet hovedstaden -alle værker'!DM27</f>
        <v>70.386314267308279</v>
      </c>
      <c r="DP47" s="53">
        <f ca="1">'Samlet hovedstaden -alle værker'!DN27</f>
        <v>53.193404949769167</v>
      </c>
      <c r="DQ47" s="53">
        <f ca="1">'Samlet hovedstaden -alle værker'!DO27</f>
        <v>42.801659129241685</v>
      </c>
      <c r="DR47" s="53">
        <f ca="1">'Samlet hovedstaden -alle værker'!DP27</f>
        <v>28.61722341163448</v>
      </c>
      <c r="DS47" s="53">
        <f ca="1">'Samlet hovedstaden -alle værker'!DQ27</f>
        <v>33.088924178323474</v>
      </c>
      <c r="DT47" s="53">
        <f ca="1">'Samlet hovedstaden -alle værker'!DR27</f>
        <v>-16.716539208553463</v>
      </c>
      <c r="DU47" s="53">
        <f ca="1">'Samlet hovedstaden -alle værker'!DS27</f>
        <v>52.057163703960363</v>
      </c>
      <c r="DV47" s="53">
        <f ca="1">'Samlet hovedstaden -alle værker'!DT27</f>
        <v>50.046668346525834</v>
      </c>
      <c r="DW47" s="53">
        <f ca="1">'Samlet hovedstaden -alle værker'!DU27</f>
        <v>64.701694272692308</v>
      </c>
      <c r="DX47" s="53">
        <f ca="1">'Samlet hovedstaden -alle værker'!DV27</f>
        <v>75.800777101714573</v>
      </c>
      <c r="DY47" s="53">
        <f ca="1">'Samlet hovedstaden -alle værker'!DW27</f>
        <v>85.002605006642611</v>
      </c>
      <c r="DZ47" s="53">
        <f ca="1">'Samlet hovedstaden -alle værker'!DX27</f>
        <v>76.023014340964323</v>
      </c>
      <c r="EA47" s="53">
        <f ca="1">'Samlet hovedstaden -alle værker'!DY27</f>
        <v>70.140385423808382</v>
      </c>
      <c r="EB47" s="53">
        <f ca="1">'Samlet hovedstaden -alle værker'!DZ27</f>
        <v>51.143922027504161</v>
      </c>
      <c r="EC47" s="53">
        <f ca="1">'Samlet hovedstaden -alle værker'!EA27</f>
        <v>38.164881368423877</v>
      </c>
      <c r="ED47" s="53">
        <f ca="1">'Samlet hovedstaden -alle værker'!EB27</f>
        <v>27.491098851307338</v>
      </c>
      <c r="EE47" s="53">
        <f ca="1">'Samlet hovedstaden -alle værker'!EC27</f>
        <v>32.245286842721534</v>
      </c>
      <c r="EF47" s="53">
        <f ca="1">'Samlet hovedstaden -alle værker'!ED27</f>
        <v>-17.467079445486529</v>
      </c>
      <c r="EG47" s="53">
        <f ca="1">'Samlet hovedstaden -alle værker'!EE27</f>
        <v>50.158586840314719</v>
      </c>
      <c r="EH47" s="53">
        <f ca="1">'Samlet hovedstaden -alle værker'!EF27</f>
        <v>49.10846081530989</v>
      </c>
      <c r="EI47" s="53">
        <f ca="1">'Samlet hovedstaden -alle værker'!EG27</f>
        <v>63.633077507291276</v>
      </c>
      <c r="EJ47" s="53">
        <f ca="1">'Samlet hovedstaden -alle værker'!EH27</f>
        <v>75.946195122476453</v>
      </c>
      <c r="EK47" s="53">
        <f ca="1">'Samlet hovedstaden -alle værker'!EI27</f>
        <v>84.612583772439336</v>
      </c>
      <c r="EL47" s="53">
        <f ca="1">'Samlet hovedstaden -alle værker'!EJ27</f>
        <v>75.798174256919026</v>
      </c>
      <c r="EM47" s="53">
        <f ca="1">'Samlet hovedstaden -alle værker'!EK27</f>
        <v>69.797161301107735</v>
      </c>
      <c r="EN47" s="53">
        <f ca="1">'Samlet hovedstaden -alle værker'!EL27</f>
        <v>48.981010197952926</v>
      </c>
      <c r="EO47" s="53">
        <f ca="1">'Samlet hovedstaden -alle værker'!EM27</f>
        <v>33.937411676957183</v>
      </c>
      <c r="EP47" s="53">
        <f ca="1">'Samlet hovedstaden -alle værker'!EN27</f>
        <v>26.406124325558288</v>
      </c>
      <c r="EQ47" s="53">
        <f ca="1">'Samlet hovedstaden -alle værker'!EO27</f>
        <v>31.456188261625414</v>
      </c>
      <c r="ER47" s="53">
        <f ca="1">'Samlet hovedstaden -alle værker'!EP27</f>
        <v>-18.21875973810598</v>
      </c>
      <c r="ES47" s="53">
        <f ca="1">'Samlet hovedstaden -alle værker'!EQ27</f>
        <v>48.294263693488119</v>
      </c>
      <c r="ET47" s="53">
        <f ca="1">'Samlet hovedstaden -alle værker'!ER27</f>
        <v>48.142648725460901</v>
      </c>
      <c r="EU47" s="53">
        <f ca="1">'Samlet hovedstaden -alle værker'!ES27</f>
        <v>62.46650803596431</v>
      </c>
      <c r="EV47" s="53">
        <f ca="1">'Samlet hovedstaden -alle værker'!ET27</f>
        <v>76.077753765199802</v>
      </c>
      <c r="EW47" s="53">
        <f ca="1">'Samlet hovedstaden -alle værker'!EU27</f>
        <v>87.114270322265341</v>
      </c>
      <c r="EX47" s="53">
        <f ca="1">'Samlet hovedstaden -alle værker'!EV27</f>
        <v>78.210235889868542</v>
      </c>
      <c r="EY47" s="53">
        <f ca="1">'Samlet hovedstaden -alle værker'!EW27</f>
        <v>69.778429998856851</v>
      </c>
      <c r="EZ47" s="53">
        <f ca="1">'Samlet hovedstaden -alle værker'!EX27</f>
        <v>51.223443607687379</v>
      </c>
      <c r="FA47" s="53">
        <f ca="1">'Samlet hovedstaden -alle værker'!EY27</f>
        <v>36.235920888959257</v>
      </c>
      <c r="FB47" s="53">
        <f ca="1">'Samlet hovedstaden -alle værker'!EZ27</f>
        <v>28.956654152881605</v>
      </c>
      <c r="FC47" s="53">
        <f ca="1">'Samlet hovedstaden -alle værker'!FA27</f>
        <v>33.29834654247832</v>
      </c>
      <c r="FD47" s="53">
        <f ca="1">'Samlet hovedstaden -alle værker'!FB27</f>
        <v>-14.830180652412919</v>
      </c>
      <c r="FE47" s="53">
        <f ca="1">'Samlet hovedstaden -alle værker'!FC27</f>
        <v>49.830556926630862</v>
      </c>
      <c r="FF47" s="53">
        <f ca="1">'Samlet hovedstaden -alle værker'!FD27</f>
        <v>49.037453755511685</v>
      </c>
      <c r="FG47" s="53">
        <f ca="1">'Samlet hovedstaden -alle værker'!FE27</f>
        <v>62.785553646286708</v>
      </c>
      <c r="FH47" s="53">
        <f ca="1">'Samlet hovedstaden -alle værker'!FF27</f>
        <v>74.527838682703077</v>
      </c>
      <c r="FI47" s="53">
        <f ca="1">'Samlet hovedstaden -alle værker'!FG27</f>
        <v>89.244358740135354</v>
      </c>
      <c r="FJ47" s="53">
        <f ca="1">'Samlet hovedstaden -alle værker'!FH27</f>
        <v>79.577745871846062</v>
      </c>
      <c r="FK47" s="53">
        <f ca="1">'Samlet hovedstaden -alle værker'!FI27</f>
        <v>68.584662074271137</v>
      </c>
      <c r="FL47" s="53">
        <f ca="1">'Samlet hovedstaden -alle værker'!FJ27</f>
        <v>52.061086861830724</v>
      </c>
      <c r="FM47" s="53">
        <f ca="1">'Samlet hovedstaden -alle værker'!FK27</f>
        <v>37.032714277961382</v>
      </c>
      <c r="FN47" s="53">
        <f ca="1">'Samlet hovedstaden -alle værker'!FL27</f>
        <v>30.157985044778531</v>
      </c>
      <c r="FO47" s="53">
        <f ca="1">'Samlet hovedstaden -alle værker'!FM27</f>
        <v>33.867804934170657</v>
      </c>
      <c r="FP47" s="53">
        <f ca="1">'Samlet hovedstaden -alle værker'!FN27</f>
        <v>-12.211164390999977</v>
      </c>
      <c r="FQ47" s="53">
        <f ca="1">'Samlet hovedstaden -alle værker'!FO27</f>
        <v>49.720055285418525</v>
      </c>
      <c r="FR47" s="53">
        <f ca="1">'Samlet hovedstaden -alle værker'!FP27</f>
        <v>48.509796358221116</v>
      </c>
      <c r="FS47" s="53">
        <f ca="1">'Samlet hovedstaden -alle værker'!FQ27</f>
        <v>61.9883206177334</v>
      </c>
      <c r="FT47" s="53">
        <f ca="1">'Samlet hovedstaden -alle værker'!FR27</f>
        <v>73.731920105647205</v>
      </c>
      <c r="FU47" s="53">
        <f ca="1">'Samlet hovedstaden -alle værker'!FS27</f>
        <v>91.148780569789992</v>
      </c>
      <c r="FV47" s="53">
        <f ca="1">'Samlet hovedstaden -alle værker'!FT27</f>
        <v>80.666724189448061</v>
      </c>
      <c r="FW47" s="53">
        <f ca="1">'Samlet hovedstaden -alle værker'!FU27</f>
        <v>67.257474586396199</v>
      </c>
      <c r="FX47" s="53">
        <f ca="1">'Samlet hovedstaden -alle værker'!FV27</f>
        <v>52.925693270026379</v>
      </c>
      <c r="FY47" s="53">
        <f ca="1">'Samlet hovedstaden -alle værker'!FW27</f>
        <v>37.816124842236441</v>
      </c>
      <c r="FZ47" s="53">
        <f ca="1">'Samlet hovedstaden -alle værker'!FX27</f>
        <v>31.355784860356387</v>
      </c>
      <c r="GA47" s="53">
        <f ca="1">'Samlet hovedstaden -alle værker'!FY27</f>
        <v>34.425872762722776</v>
      </c>
      <c r="GB47" s="53">
        <f ca="1">'Samlet hovedstaden -alle værker'!FZ27</f>
        <v>-9.4098147938724921</v>
      </c>
      <c r="GC47" s="53">
        <f ca="1">'Samlet hovedstaden -alle værker'!GA27</f>
        <v>49.605480198974696</v>
      </c>
      <c r="GD47" s="53">
        <f ca="1">'Samlet hovedstaden -alle værker'!GB27</f>
        <v>47.953313734696984</v>
      </c>
      <c r="GE47" s="53">
        <f ca="1">'Samlet hovedstaden -alle værker'!GC27</f>
        <v>61.248843959398464</v>
      </c>
      <c r="GF47" s="53">
        <f ca="1">'Samlet hovedstaden -alle værker'!GD27</f>
        <v>73.275752057503567</v>
      </c>
      <c r="GG47" s="53">
        <f ca="1">'Samlet hovedstaden -alle værker'!GE27</f>
        <v>92.413405052775886</v>
      </c>
      <c r="GH47" s="53">
        <f ca="1">'Samlet hovedstaden -alle værker'!GF27</f>
        <v>81.759996279881008</v>
      </c>
      <c r="GI47" s="53">
        <f ca="1">'Samlet hovedstaden -alle værker'!GG27</f>
        <v>66.958301072017377</v>
      </c>
      <c r="GJ47" s="53">
        <f ca="1">'Samlet hovedstaden -alle værker'!GH27</f>
        <v>55.253928527987483</v>
      </c>
      <c r="GK47" s="53">
        <f ca="1">'Samlet hovedstaden -alle værker'!GI27</f>
        <v>39.730940669619649</v>
      </c>
      <c r="GL47" s="53">
        <f ca="1">'Samlet hovedstaden -alle værker'!GJ27</f>
        <v>33.847675831053586</v>
      </c>
      <c r="GM47" s="53">
        <f ca="1">'Samlet hovedstaden -alle værker'!GK27</f>
        <v>36.239690757813371</v>
      </c>
      <c r="GN47" s="53">
        <f ca="1">'Samlet hovedstaden -alle værker'!GL27</f>
        <v>-5.3745317641242796</v>
      </c>
      <c r="GO47" s="53">
        <f ca="1">'Samlet hovedstaden -alle værker'!GM27</f>
        <v>51.035829252175077</v>
      </c>
      <c r="GP47" s="53">
        <f ca="1">'Samlet hovedstaden -alle værker'!GN27</f>
        <v>48.740599026457126</v>
      </c>
      <c r="GQ47" s="53">
        <f ca="1">'Samlet hovedstaden -alle værker'!GO27</f>
        <v>61.822535287220013</v>
      </c>
      <c r="GR47" s="53">
        <f ca="1">'Samlet hovedstaden -alle værker'!GP27</f>
        <v>73.408242710544329</v>
      </c>
      <c r="GS47" s="53">
        <f ca="1">'Samlet hovedstaden -alle værker'!GQ27</f>
        <v>93.757011886582958</v>
      </c>
      <c r="GT47" s="53">
        <f ca="1">'Samlet hovedstaden -alle værker'!GR27</f>
        <v>82.236101940141793</v>
      </c>
      <c r="GU47" s="53">
        <f ca="1">'Samlet hovedstaden -alle værker'!GS27</f>
        <v>65.442926414914183</v>
      </c>
      <c r="GV47" s="53">
        <f ca="1">'Samlet hovedstaden -alle værker'!GT27</f>
        <v>56.172417216183419</v>
      </c>
      <c r="GW47" s="53">
        <f ca="1">'Samlet hovedstaden -alle værker'!GU27</f>
        <v>40.396764233132785</v>
      </c>
      <c r="GX47" s="53">
        <f ca="1">'Samlet hovedstaden -alle værker'!GV27</f>
        <v>35.026808110611938</v>
      </c>
      <c r="GY47" s="53">
        <f ca="1">'Samlet hovedstaden -alle værker'!GW27</f>
        <v>36.78096973738365</v>
      </c>
      <c r="GZ47" s="53">
        <f ca="1">'Samlet hovedstaden -alle værker'!GX27</f>
        <v>-2.1142775182002023</v>
      </c>
      <c r="HA47" s="53">
        <f ca="1">'Samlet hovedstaden -alle værker'!GY27</f>
        <v>50.891093778369019</v>
      </c>
      <c r="HB47" s="53">
        <f ca="1">'Samlet hovedstaden -alle værker'!GZ27</f>
        <v>48.123644024339256</v>
      </c>
      <c r="HC47" s="53">
        <f ca="1">'Samlet hovedstaden -alle værker'!HA27</f>
        <v>61.206635534387722</v>
      </c>
      <c r="HD47" s="53">
        <f ca="1">'Samlet hovedstaden -alle værker'!HB27</f>
        <v>73.74207573255174</v>
      </c>
      <c r="HE47" s="53">
        <f ca="1">'Samlet hovedstaden -alle værker'!HC27</f>
        <v>98.796583976723809</v>
      </c>
      <c r="HF47" s="53">
        <f ca="1">'Samlet hovedstaden -alle værker'!HD27</f>
        <v>99.962040477864377</v>
      </c>
      <c r="HG47" s="53">
        <f ca="1">'Samlet hovedstaden -alle værker'!HE27</f>
        <v>90.532387674522425</v>
      </c>
      <c r="HH47" s="53">
        <f ca="1">'Samlet hovedstaden -alle værker'!HF27</f>
        <v>72.581645783723715</v>
      </c>
      <c r="HI47" s="53">
        <f ca="1">'Samlet hovedstaden -alle værker'!HG27</f>
        <v>36.478928711564038</v>
      </c>
      <c r="HJ47" s="53">
        <f ca="1">'Samlet hovedstaden -alle værker'!HH27</f>
        <v>38.090424425092422</v>
      </c>
      <c r="HK47" s="53">
        <f ca="1">'Samlet hovedstaden -alle værker'!HI27</f>
        <v>33.38293442778135</v>
      </c>
      <c r="HL47" s="53">
        <f ca="1">'Samlet hovedstaden -alle værker'!HJ27</f>
        <v>-5.3344967735866184</v>
      </c>
      <c r="HM47" s="53">
        <f ca="1">'Samlet hovedstaden -alle værker'!HK27</f>
        <v>50.813181348910582</v>
      </c>
      <c r="HN47" s="53">
        <f ca="1">'Samlet hovedstaden -alle værker'!HL27</f>
        <v>57.226984858865777</v>
      </c>
      <c r="HO47" s="53">
        <f ca="1">'Samlet hovedstaden -alle værker'!HM27</f>
        <v>77.531301995033402</v>
      </c>
      <c r="HP47" s="53">
        <f ca="1">'Samlet hovedstaden -alle værker'!HN27</f>
        <v>82.122042352970965</v>
      </c>
      <c r="HQ47" s="53">
        <f ca="1">'Samlet hovedstaden -alle værker'!HO27</f>
        <v>100.47980312865</v>
      </c>
      <c r="HR47" s="53">
        <f ca="1">'Samlet hovedstaden -alle værker'!HP27</f>
        <v>101.83192865685818</v>
      </c>
      <c r="HS47" s="53">
        <f ca="1">'Samlet hovedstaden -alle værker'!HQ27</f>
        <v>91.740257710564592</v>
      </c>
      <c r="HT47" s="53">
        <f ca="1">'Samlet hovedstaden -alle værker'!HR27</f>
        <v>72.929901176089899</v>
      </c>
      <c r="HU47" s="53">
        <f ca="1">'Samlet hovedstaden -alle værker'!HS27</f>
        <v>36.863305859395126</v>
      </c>
      <c r="HV47" s="53">
        <f ca="1">'Samlet hovedstaden -alle værker'!HT27</f>
        <v>38.444792000670063</v>
      </c>
      <c r="HW47" s="53">
        <f ca="1">'Samlet hovedstaden -alle værker'!HU27</f>
        <v>33.709282138852238</v>
      </c>
      <c r="HX47" s="53">
        <f ca="1">'Samlet hovedstaden -alle værker'!HV27</f>
        <v>-4.8563625412543416</v>
      </c>
      <c r="HY47" s="53">
        <f ca="1">'Samlet hovedstaden -alle værker'!HW27</f>
        <v>51.1404725392496</v>
      </c>
      <c r="HZ47" s="53">
        <f ca="1">'Samlet hovedstaden -alle værker'!HX27</f>
        <v>57.674250645126151</v>
      </c>
      <c r="IA47" s="53">
        <f ca="1">'Samlet hovedstaden -alle værker'!HY27</f>
        <v>78.710353053797277</v>
      </c>
      <c r="IB47" s="53">
        <f ca="1">'Samlet hovedstaden -alle værker'!HZ27</f>
        <v>83.797969837454886</v>
      </c>
      <c r="IC47" s="53">
        <f ca="1">'Samlet hovedstaden -alle værker'!IA27</f>
        <v>102.14897843547361</v>
      </c>
      <c r="ID47" s="53">
        <f ca="1">'Samlet hovedstaden -alle værker'!IB27</f>
        <v>103.93306921836394</v>
      </c>
      <c r="IE47" s="53">
        <f ca="1">'Samlet hovedstaden -alle værker'!IC27</f>
        <v>92.89037693607969</v>
      </c>
      <c r="IF47" s="53">
        <f ca="1">'Samlet hovedstaden -alle værker'!ID27</f>
        <v>73.836291388368494</v>
      </c>
      <c r="IG47" s="53">
        <f ca="1">'Samlet hovedstaden -alle værker'!IE27</f>
        <v>38.583886252865042</v>
      </c>
      <c r="IH47" s="53">
        <f ca="1">'Samlet hovedstaden -alle værker'!IF27</f>
        <v>40.180038724658402</v>
      </c>
      <c r="II47" s="53">
        <f ca="1">'Samlet hovedstaden -alle værker'!IG27</f>
        <v>35.212241011250342</v>
      </c>
      <c r="IJ47" s="53">
        <f ca="1">'Samlet hovedstaden -alle værker'!IH27</f>
        <v>-3.3493390718191698</v>
      </c>
      <c r="IK47" s="53">
        <f ca="1">'Samlet hovedstaden -alle værker'!II27</f>
        <v>52.867943134692275</v>
      </c>
      <c r="IL47" s="53">
        <f ca="1">'Samlet hovedstaden -alle værker'!IJ27</f>
        <v>59.528234070924093</v>
      </c>
      <c r="IM47" s="53">
        <f ca="1">'Samlet hovedstaden -alle værker'!IK27</f>
        <v>80.670900714303428</v>
      </c>
      <c r="IN47" s="53">
        <f ca="1">'Samlet hovedstaden -alle værker'!IL27</f>
        <v>86.286871043492368</v>
      </c>
      <c r="IO47" s="53">
        <f ca="1">'Samlet hovedstaden -alle værker'!IM27</f>
        <v>103.73353370640432</v>
      </c>
      <c r="IP47" s="53">
        <f ca="1">'Samlet hovedstaden -alle værker'!IN27</f>
        <v>105.44609010088067</v>
      </c>
      <c r="IQ47" s="53">
        <f ca="1">'Samlet hovedstaden -alle værker'!IO27</f>
        <v>94.079048630641424</v>
      </c>
      <c r="IR47" s="53">
        <f ca="1">'Samlet hovedstaden -alle værker'!IP27</f>
        <v>73.619935498244203</v>
      </c>
      <c r="IS47" s="53">
        <f ca="1">'Samlet hovedstaden -alle værker'!IQ27</f>
        <v>37.632315562508367</v>
      </c>
      <c r="IT47" s="53">
        <f ca="1">'Samlet hovedstaden -alle værker'!IR27</f>
        <v>39.155229921399574</v>
      </c>
      <c r="IU47" s="53">
        <f ca="1">'Samlet hovedstaden -alle værker'!IS27</f>
        <v>34.36206065624777</v>
      </c>
      <c r="IV47" s="53">
        <f ca="1">'Samlet hovedstaden -alle værker'!IT27</f>
        <v>-3.8666503228339923</v>
      </c>
      <c r="IW47" s="53">
        <f ca="1">'Samlet hovedstaden -alle værker'!IU27</f>
        <v>51.796779110700975</v>
      </c>
      <c r="IX47" s="53">
        <f ca="1">'Samlet hovedstaden -alle værker'!IV27</f>
        <v>58.558017958697917</v>
      </c>
      <c r="IY47" s="53">
        <f ca="1">'Samlet hovedstaden -alle værker'!IW27</f>
        <v>80.998801731275492</v>
      </c>
      <c r="IZ47" s="53">
        <f ca="1">'Samlet hovedstaden -alle værker'!IX27</f>
        <v>87.040963793983821</v>
      </c>
      <c r="JA47" s="53">
        <f ca="1">'Samlet hovedstaden -alle værker'!IY27</f>
        <v>105.32951937682577</v>
      </c>
      <c r="JB47" s="53">
        <f ca="1">'Samlet hovedstaden -alle værker'!IZ27</f>
        <v>107.46566131103353</v>
      </c>
      <c r="JC47" s="53">
        <f ca="1">'Samlet hovedstaden -alle værker'!JA27</f>
        <v>95.179187516987511</v>
      </c>
      <c r="JD47" s="53">
        <f ca="1">'Samlet hovedstaden -alle værker'!JB27</f>
        <v>74.522076185398561</v>
      </c>
      <c r="JE47" s="53">
        <f ca="1">'Samlet hovedstaden -alle værker'!JC27</f>
        <v>39.35309654941841</v>
      </c>
      <c r="JF47" s="53">
        <f ca="1">'Samlet hovedstaden -alle værker'!JD27</f>
        <v>40.891607175298482</v>
      </c>
      <c r="JG47" s="53">
        <f ca="1">'Samlet hovedstaden -alle værker'!JE27</f>
        <v>35.865027987415715</v>
      </c>
      <c r="JH47" s="53">
        <f ca="1">'Samlet hovedstaden -alle værker'!JF27</f>
        <v>-2.3365741292601729</v>
      </c>
      <c r="JI47" s="53">
        <f ca="1">'Samlet hovedstaden -alle værker'!JG27</f>
        <v>53.52540931797423</v>
      </c>
      <c r="JJ47" s="53">
        <f ca="1">'Samlet hovedstaden -alle værker'!JH27</f>
        <v>60.404939448558892</v>
      </c>
      <c r="JK47" s="53">
        <f ca="1">'Samlet hovedstaden -alle værker'!JI27</f>
        <v>82.914097315254125</v>
      </c>
      <c r="JL47" s="53">
        <f ca="1">'Samlet hovedstaden -alle værker'!JJ27</f>
        <v>89.459184724042046</v>
      </c>
      <c r="JM47" s="53">
        <f ca="1">'Samlet hovedstaden -alle værker'!JK27</f>
        <v>107.38823102902359</v>
      </c>
      <c r="JN47" s="53">
        <f ca="1">'Samlet hovedstaden -alle værker'!JL27</f>
        <v>109.17746493867854</v>
      </c>
      <c r="JO47" s="53">
        <f ca="1">'Samlet hovedstaden -alle værker'!JM27</f>
        <v>96.467710828482524</v>
      </c>
      <c r="JP47" s="53">
        <f ca="1">'Samlet hovedstaden -alle værker'!JN27</f>
        <v>73.900012656397337</v>
      </c>
      <c r="JQ47" s="53">
        <f ca="1">'Samlet hovedstaden -alle værker'!JO27</f>
        <v>39.499120214296042</v>
      </c>
      <c r="JR47" s="53">
        <f ca="1">'Samlet hovedstaden -alle værker'!JP27</f>
        <v>38.11588883713037</v>
      </c>
      <c r="JS47" s="53">
        <f ca="1">'Samlet hovedstaden -alle værker'!JQ27</f>
        <v>34.37469065344483</v>
      </c>
      <c r="JT47" s="53">
        <f ca="1">'Samlet hovedstaden -alle værker'!JR27</f>
        <v>-3.9123367548402701</v>
      </c>
      <c r="JU47" s="53">
        <f ca="1">'Samlet hovedstaden -alle værker'!JS27</f>
        <v>48.346661046705911</v>
      </c>
      <c r="JV47" s="53">
        <f ca="1">'Samlet hovedstaden -alle værker'!JT27</f>
        <v>57.459095202623942</v>
      </c>
      <c r="JW47" s="53">
        <f ca="1">'Samlet hovedstaden -alle værker'!JU27</f>
        <v>85.768229341084918</v>
      </c>
      <c r="JX47" s="53">
        <f ca="1">'Samlet hovedstaden -alle værker'!JV27</f>
        <v>91.932188453678393</v>
      </c>
      <c r="JY47" s="53">
        <f ca="1">'Samlet hovedstaden -alle værker'!JW27</f>
        <v>108.65284386174417</v>
      </c>
      <c r="JZ47" s="53">
        <f ca="1">'Samlet hovedstaden -alle værker'!JX27</f>
        <v>110.15422412915726</v>
      </c>
      <c r="KA47" s="53">
        <f ca="1">'Samlet hovedstaden -alle værker'!JY27</f>
        <v>97.180461907398737</v>
      </c>
      <c r="KB47" s="53">
        <f ca="1">'Samlet hovedstaden -alle værker'!JZ27</f>
        <v>73.764347384733682</v>
      </c>
      <c r="KC47" s="53">
        <f ca="1">'Samlet hovedstaden -alle værker'!KA27</f>
        <v>40.853895154577479</v>
      </c>
      <c r="KD47" s="53">
        <f ca="1">'Samlet hovedstaden -alle værker'!KB27</f>
        <v>36.626178372188868</v>
      </c>
      <c r="KE47" s="53">
        <f ca="1">'Samlet hovedstaden -alle værker'!KC27</f>
        <v>34.076873007960707</v>
      </c>
      <c r="KF47" s="53">
        <f ca="1">'Samlet hovedstaden -alle værker'!KD27</f>
        <v>-4.4573614315556682</v>
      </c>
      <c r="KG47" s="53">
        <f ca="1">'Samlet hovedstaden -alle værker'!KE27</f>
        <v>44.597090687506189</v>
      </c>
      <c r="KH47" s="53">
        <f ca="1">'Samlet hovedstaden -alle værker'!KF27</f>
        <v>55.763808257701946</v>
      </c>
      <c r="KI47" s="53">
        <f ca="1">'Samlet hovedstaden -alle værker'!KG27</f>
        <v>88.703810956206894</v>
      </c>
      <c r="KJ47" s="53">
        <f ca="1">'Samlet hovedstaden -alle værker'!KH27</f>
        <v>94.624195829876626</v>
      </c>
      <c r="KK47" s="53">
        <f ca="1">'Samlet hovedstaden -alle værker'!KI27</f>
        <v>109.86743931415309</v>
      </c>
      <c r="KL47" s="53">
        <f ca="1">'Samlet hovedstaden -alle værker'!KJ27</f>
        <v>110.97783398045593</v>
      </c>
      <c r="KM47" s="53">
        <f ca="1">'Samlet hovedstaden -alle værker'!KK27</f>
        <v>97.87407832231159</v>
      </c>
      <c r="KN47" s="53">
        <f ca="1">'Samlet hovedstaden -alle værker'!KL27</f>
        <v>73.596009472030076</v>
      </c>
      <c r="KO47" s="53">
        <f ca="1">'Samlet hovedstaden -alle værker'!KM27</f>
        <v>42.109243151177246</v>
      </c>
      <c r="KP47" s="53">
        <f ca="1">'Samlet hovedstaden -alle værker'!KN27</f>
        <v>35.035469712284396</v>
      </c>
      <c r="KQ47" s="53">
        <f ca="1">'Samlet hovedstaden -alle værker'!KO27</f>
        <v>33.79542764034408</v>
      </c>
      <c r="KR47" s="53">
        <f ca="1">'Samlet hovedstaden -alle værker'!KP27</f>
        <v>-4.9882291962138368</v>
      </c>
      <c r="KS47" s="53">
        <f ca="1">'Samlet hovedstaden -alle værker'!KQ27</f>
        <v>40.881047850535737</v>
      </c>
      <c r="KT47" s="53">
        <f ca="1">'Samlet hovedstaden -alle værker'!KR27</f>
        <v>53.974887861938896</v>
      </c>
      <c r="KU47" s="53">
        <f ca="1">'Samlet hovedstaden -alle værker'!KS27</f>
        <v>91.407141645327783</v>
      </c>
      <c r="KV47" s="53">
        <f ca="1">'Samlet hovedstaden -alle værker'!KT27</f>
        <v>97.417807697385129</v>
      </c>
      <c r="KW47" s="53">
        <f ca="1">'Samlet hovedstaden -alle værker'!KU27</f>
        <v>111.0565370764172</v>
      </c>
      <c r="KX47" s="53">
        <f ca="1">'Samlet hovedstaden -alle værker'!KV27</f>
        <v>111.67416921794594</v>
      </c>
      <c r="KY47" s="53">
        <f ca="1">'Samlet hovedstaden -alle værker'!KW27</f>
        <v>98.565252050150463</v>
      </c>
      <c r="KZ47" s="53">
        <f ca="1">'Samlet hovedstaden -alle værker'!KX27</f>
        <v>73.394259301256241</v>
      </c>
      <c r="LA47" s="53">
        <f ca="1">'Samlet hovedstaden -alle værker'!KY27</f>
        <v>43.278165705852338</v>
      </c>
      <c r="LB47" s="53">
        <f ca="1">'Samlet hovedstaden -alle værker'!KZ27</f>
        <v>33.335091926439368</v>
      </c>
      <c r="LC47" s="53">
        <f ca="1">'Samlet hovedstaden -alle værker'!LA27</f>
        <v>33.530462413399718</v>
      </c>
      <c r="LD47" s="53">
        <f ca="1">'Samlet hovedstaden -alle værker'!LB27</f>
        <v>-5.5036583272122428</v>
      </c>
      <c r="LE47" s="53">
        <f ca="1">'Samlet hovedstaden -alle værker'!LC27</f>
        <v>37.200974043250511</v>
      </c>
      <c r="LF47" s="53">
        <f ca="1">'Samlet hovedstaden -alle værker'!LD27</f>
        <v>52.090758725052858</v>
      </c>
      <c r="LG47" s="53">
        <f ca="1">'Samlet hovedstaden -alle værker'!LE27</f>
        <v>93.902162034054072</v>
      </c>
      <c r="LH47" s="53">
        <f ca="1">'Samlet hovedstaden -alle værker'!LF27</f>
        <v>100.33042184048672</v>
      </c>
      <c r="LI47" s="53">
        <f ca="1">'Samlet hovedstaden -alle værker'!LG27</f>
        <v>112.20602874287148</v>
      </c>
      <c r="LJ47" s="53">
        <f ca="1">'Samlet hovedstaden -alle værker'!LH27</f>
        <v>112.2297946092323</v>
      </c>
      <c r="LK47" s="53">
        <f ca="1">'Samlet hovedstaden -alle værker'!LI27</f>
        <v>99.243955104769356</v>
      </c>
      <c r="LL47" s="53">
        <f ca="1">'Samlet hovedstaden -alle værker'!LJ27</f>
        <v>73.156401937785589</v>
      </c>
      <c r="LM47" s="53">
        <f ca="1">'Samlet hovedstaden -alle værker'!LK27</f>
        <v>44.371062841224131</v>
      </c>
      <c r="LN47" s="53">
        <f ca="1">'Samlet hovedstaden -alle værker'!LL27</f>
        <v>31.515147745230813</v>
      </c>
      <c r="LO47" s="53">
        <f ca="1">'Samlet hovedstaden -alle værker'!LM27</f>
        <v>33.282085981930749</v>
      </c>
      <c r="LP47" s="53">
        <f ca="1">'Samlet hovedstaden -alle værker'!LN27</f>
        <v>-6.0023042647928104</v>
      </c>
      <c r="LQ47" s="53">
        <f ca="1">'Samlet hovedstaden -alle værker'!LO27</f>
        <v>33.559292216051247</v>
      </c>
      <c r="LR47" s="53">
        <f ca="1">'Samlet hovedstaden -alle værker'!LP27</f>
        <v>50.107296395818807</v>
      </c>
      <c r="LS47" s="53">
        <f ca="1">'Samlet hovedstaden -alle værker'!LQ27</f>
        <v>96.194382983997244</v>
      </c>
      <c r="LT47" s="539">
        <f ca="1">'Samlet hovedstaden -alle værker'!LR27</f>
        <v>103.3353439373618</v>
      </c>
    </row>
    <row r="48" spans="2:332">
      <c r="B48" s="3"/>
      <c r="C48" s="271"/>
      <c r="D48" s="624" t="s">
        <v>434</v>
      </c>
      <c r="E48" s="22"/>
      <c r="F48" s="562">
        <f t="shared" si="52"/>
        <v>1.3339007756070282</v>
      </c>
      <c r="G48" s="68">
        <f>Netomkostning!E11</f>
        <v>1.2494900879834632</v>
      </c>
      <c r="H48" s="53">
        <f>Netomkostning!F11</f>
        <v>1.0105046743431969</v>
      </c>
      <c r="I48" s="53">
        <f>Netomkostning!G11</f>
        <v>1.1673098028778133</v>
      </c>
      <c r="J48" s="53">
        <f>Netomkostning!H11</f>
        <v>1.2600845533883072</v>
      </c>
      <c r="K48" s="53">
        <f>Netomkostning!I11</f>
        <v>1.3145390870920286</v>
      </c>
      <c r="L48" s="53">
        <f>Netomkostning!J11</f>
        <v>1.2872770501608877</v>
      </c>
      <c r="M48" s="53">
        <f>Netomkostning!K11</f>
        <v>1.2872560491959306</v>
      </c>
      <c r="N48" s="53">
        <f>Netomkostning!L11</f>
        <v>1.3417171784706199</v>
      </c>
      <c r="O48" s="53">
        <f>Netomkostning!M11</f>
        <v>1.3689448811540728</v>
      </c>
      <c r="P48" s="53">
        <f>Netomkostning!N11</f>
        <v>1.3961771193878907</v>
      </c>
      <c r="Q48" s="53">
        <f>Netomkostning!O11</f>
        <v>1.3689827016588578</v>
      </c>
      <c r="R48" s="53">
        <f>Netomkostning!P11</f>
        <v>1.3690203887123238</v>
      </c>
      <c r="S48" s="53">
        <f>Netomkostning!Q11</f>
        <v>1.3690632730590924</v>
      </c>
      <c r="T48" s="53">
        <f>Netomkostning!R11</f>
        <v>1.3418620485857418</v>
      </c>
      <c r="U48" s="53">
        <f>Netomkostning!S11</f>
        <v>1.3418989510096941</v>
      </c>
      <c r="V48" s="53">
        <f>Netomkostning!T11</f>
        <v>1.3418989510096941</v>
      </c>
      <c r="W48" s="53">
        <f>Netomkostning!U11</f>
        <v>1.3418989510096941</v>
      </c>
      <c r="X48" s="53">
        <f>Netomkostning!V11</f>
        <v>1.3146574098792074</v>
      </c>
      <c r="Y48" s="53">
        <f>Netomkostning!W11</f>
        <v>1.3418989510096941</v>
      </c>
      <c r="Z48" s="53">
        <f>Netomkostning!X11</f>
        <v>1.3146574098792074</v>
      </c>
      <c r="AA48" s="53">
        <f>Netomkostning!Y11</f>
        <v>1.3418989510096941</v>
      </c>
      <c r="AB48" s="53">
        <f>Netomkostning!Z11</f>
        <v>1.3418989510096941</v>
      </c>
      <c r="AC48" s="53">
        <f>Netomkostning!AA11</f>
        <v>1.3418989510096941</v>
      </c>
      <c r="AD48" s="53">
        <f>Netomkostning!AB11</f>
        <v>1.3418989510096941</v>
      </c>
      <c r="AE48" s="539">
        <f>Netomkostning!AC11</f>
        <v>1.3418989510096941</v>
      </c>
      <c r="AF48" s="3"/>
      <c r="AG48" s="68">
        <f>G48</f>
        <v>1.2494900879834632</v>
      </c>
      <c r="AH48" s="53">
        <f>$G48</f>
        <v>1.2494900879834632</v>
      </c>
      <c r="AI48" s="53">
        <f t="shared" ref="AI48:AR48" si="53">$G48</f>
        <v>1.2494900879834632</v>
      </c>
      <c r="AJ48" s="53">
        <f t="shared" si="53"/>
        <v>1.2494900879834632</v>
      </c>
      <c r="AK48" s="53">
        <f t="shared" si="53"/>
        <v>1.2494900879834632</v>
      </c>
      <c r="AL48" s="53">
        <f t="shared" si="53"/>
        <v>1.2494900879834632</v>
      </c>
      <c r="AM48" s="53">
        <f t="shared" si="53"/>
        <v>1.2494900879834632</v>
      </c>
      <c r="AN48" s="53">
        <f t="shared" si="53"/>
        <v>1.2494900879834632</v>
      </c>
      <c r="AO48" s="53">
        <f t="shared" si="53"/>
        <v>1.2494900879834632</v>
      </c>
      <c r="AP48" s="53">
        <f t="shared" si="53"/>
        <v>1.2494900879834632</v>
      </c>
      <c r="AQ48" s="53">
        <f t="shared" si="53"/>
        <v>1.2494900879834632</v>
      </c>
      <c r="AR48" s="53">
        <f t="shared" si="53"/>
        <v>1.2494900879834632</v>
      </c>
      <c r="AS48" s="53">
        <f>$H48</f>
        <v>1.0105046743431969</v>
      </c>
      <c r="AT48" s="53">
        <f t="shared" ref="AT48:BD48" si="54">$H48</f>
        <v>1.0105046743431969</v>
      </c>
      <c r="AU48" s="53">
        <f t="shared" si="54"/>
        <v>1.0105046743431969</v>
      </c>
      <c r="AV48" s="53">
        <f t="shared" si="54"/>
        <v>1.0105046743431969</v>
      </c>
      <c r="AW48" s="53">
        <f t="shared" si="54"/>
        <v>1.0105046743431969</v>
      </c>
      <c r="AX48" s="53">
        <f t="shared" si="54"/>
        <v>1.0105046743431969</v>
      </c>
      <c r="AY48" s="53">
        <f t="shared" si="54"/>
        <v>1.0105046743431969</v>
      </c>
      <c r="AZ48" s="53">
        <f t="shared" si="54"/>
        <v>1.0105046743431969</v>
      </c>
      <c r="BA48" s="53">
        <f t="shared" si="54"/>
        <v>1.0105046743431969</v>
      </c>
      <c r="BB48" s="53">
        <f t="shared" si="54"/>
        <v>1.0105046743431969</v>
      </c>
      <c r="BC48" s="53">
        <f t="shared" si="54"/>
        <v>1.0105046743431969</v>
      </c>
      <c r="BD48" s="53">
        <f t="shared" si="54"/>
        <v>1.0105046743431969</v>
      </c>
      <c r="BE48" s="53">
        <f>$I48</f>
        <v>1.1673098028778133</v>
      </c>
      <c r="BF48" s="53">
        <f t="shared" ref="BF48:BP48" si="55">$I48</f>
        <v>1.1673098028778133</v>
      </c>
      <c r="BG48" s="53">
        <f t="shared" si="55"/>
        <v>1.1673098028778133</v>
      </c>
      <c r="BH48" s="53">
        <f t="shared" si="55"/>
        <v>1.1673098028778133</v>
      </c>
      <c r="BI48" s="53">
        <f t="shared" si="55"/>
        <v>1.1673098028778133</v>
      </c>
      <c r="BJ48" s="53">
        <f t="shared" si="55"/>
        <v>1.1673098028778133</v>
      </c>
      <c r="BK48" s="53">
        <f t="shared" si="55"/>
        <v>1.1673098028778133</v>
      </c>
      <c r="BL48" s="53">
        <f t="shared" si="55"/>
        <v>1.1673098028778133</v>
      </c>
      <c r="BM48" s="53">
        <f t="shared" si="55"/>
        <v>1.1673098028778133</v>
      </c>
      <c r="BN48" s="53">
        <f t="shared" si="55"/>
        <v>1.1673098028778133</v>
      </c>
      <c r="BO48" s="53">
        <f t="shared" si="55"/>
        <v>1.1673098028778133</v>
      </c>
      <c r="BP48" s="53">
        <f t="shared" si="55"/>
        <v>1.1673098028778133</v>
      </c>
      <c r="BQ48" s="53">
        <f>$J48</f>
        <v>1.2600845533883072</v>
      </c>
      <c r="BR48" s="53">
        <f t="shared" ref="BR48:CB48" si="56">$J48</f>
        <v>1.2600845533883072</v>
      </c>
      <c r="BS48" s="53">
        <f t="shared" si="56"/>
        <v>1.2600845533883072</v>
      </c>
      <c r="BT48" s="53">
        <f t="shared" si="56"/>
        <v>1.2600845533883072</v>
      </c>
      <c r="BU48" s="53">
        <f t="shared" si="56"/>
        <v>1.2600845533883072</v>
      </c>
      <c r="BV48" s="53">
        <f t="shared" si="56"/>
        <v>1.2600845533883072</v>
      </c>
      <c r="BW48" s="53">
        <f t="shared" si="56"/>
        <v>1.2600845533883072</v>
      </c>
      <c r="BX48" s="53">
        <f t="shared" si="56"/>
        <v>1.2600845533883072</v>
      </c>
      <c r="BY48" s="53">
        <f t="shared" si="56"/>
        <v>1.2600845533883072</v>
      </c>
      <c r="BZ48" s="53">
        <f t="shared" si="56"/>
        <v>1.2600845533883072</v>
      </c>
      <c r="CA48" s="53">
        <f t="shared" si="56"/>
        <v>1.2600845533883072</v>
      </c>
      <c r="CB48" s="53">
        <f t="shared" si="56"/>
        <v>1.2600845533883072</v>
      </c>
      <c r="CC48" s="53">
        <f>$K48</f>
        <v>1.3145390870920286</v>
      </c>
      <c r="CD48" s="53">
        <f t="shared" ref="CD48:CN48" si="57">$K48</f>
        <v>1.3145390870920286</v>
      </c>
      <c r="CE48" s="53">
        <f t="shared" si="57"/>
        <v>1.3145390870920286</v>
      </c>
      <c r="CF48" s="53">
        <f t="shared" si="57"/>
        <v>1.3145390870920286</v>
      </c>
      <c r="CG48" s="53">
        <f t="shared" si="57"/>
        <v>1.3145390870920286</v>
      </c>
      <c r="CH48" s="53">
        <f t="shared" si="57"/>
        <v>1.3145390870920286</v>
      </c>
      <c r="CI48" s="53">
        <f t="shared" si="57"/>
        <v>1.3145390870920286</v>
      </c>
      <c r="CJ48" s="53">
        <f t="shared" si="57"/>
        <v>1.3145390870920286</v>
      </c>
      <c r="CK48" s="53">
        <f t="shared" si="57"/>
        <v>1.3145390870920286</v>
      </c>
      <c r="CL48" s="53">
        <f t="shared" si="57"/>
        <v>1.3145390870920286</v>
      </c>
      <c r="CM48" s="53">
        <f t="shared" si="57"/>
        <v>1.3145390870920286</v>
      </c>
      <c r="CN48" s="53">
        <f t="shared" si="57"/>
        <v>1.3145390870920286</v>
      </c>
      <c r="CO48" s="53">
        <f>$L48</f>
        <v>1.2872770501608877</v>
      </c>
      <c r="CP48" s="53">
        <f t="shared" ref="CP48:CZ48" si="58">$L48</f>
        <v>1.2872770501608877</v>
      </c>
      <c r="CQ48" s="53">
        <f t="shared" si="58"/>
        <v>1.2872770501608877</v>
      </c>
      <c r="CR48" s="53">
        <f t="shared" si="58"/>
        <v>1.2872770501608877</v>
      </c>
      <c r="CS48" s="53">
        <f t="shared" si="58"/>
        <v>1.2872770501608877</v>
      </c>
      <c r="CT48" s="53">
        <f t="shared" si="58"/>
        <v>1.2872770501608877</v>
      </c>
      <c r="CU48" s="53">
        <f t="shared" si="58"/>
        <v>1.2872770501608877</v>
      </c>
      <c r="CV48" s="53">
        <f t="shared" si="58"/>
        <v>1.2872770501608877</v>
      </c>
      <c r="CW48" s="53">
        <f t="shared" si="58"/>
        <v>1.2872770501608877</v>
      </c>
      <c r="CX48" s="53">
        <f t="shared" si="58"/>
        <v>1.2872770501608877</v>
      </c>
      <c r="CY48" s="53">
        <f t="shared" si="58"/>
        <v>1.2872770501608877</v>
      </c>
      <c r="CZ48" s="53">
        <f t="shared" si="58"/>
        <v>1.2872770501608877</v>
      </c>
      <c r="DA48" s="53">
        <f>$M48</f>
        <v>1.2872560491959306</v>
      </c>
      <c r="DB48" s="53">
        <f t="shared" ref="DB48:DL48" si="59">$M48</f>
        <v>1.2872560491959306</v>
      </c>
      <c r="DC48" s="53">
        <f t="shared" si="59"/>
        <v>1.2872560491959306</v>
      </c>
      <c r="DD48" s="53">
        <f t="shared" si="59"/>
        <v>1.2872560491959306</v>
      </c>
      <c r="DE48" s="53">
        <f t="shared" si="59"/>
        <v>1.2872560491959306</v>
      </c>
      <c r="DF48" s="53">
        <f t="shared" si="59"/>
        <v>1.2872560491959306</v>
      </c>
      <c r="DG48" s="53">
        <f t="shared" si="59"/>
        <v>1.2872560491959306</v>
      </c>
      <c r="DH48" s="53">
        <f t="shared" si="59"/>
        <v>1.2872560491959306</v>
      </c>
      <c r="DI48" s="53">
        <f t="shared" si="59"/>
        <v>1.2872560491959306</v>
      </c>
      <c r="DJ48" s="53">
        <f t="shared" si="59"/>
        <v>1.2872560491959306</v>
      </c>
      <c r="DK48" s="53">
        <f t="shared" si="59"/>
        <v>1.2872560491959306</v>
      </c>
      <c r="DL48" s="53">
        <f t="shared" si="59"/>
        <v>1.2872560491959306</v>
      </c>
      <c r="DM48" s="53">
        <f>$N48</f>
        <v>1.3417171784706199</v>
      </c>
      <c r="DN48" s="53">
        <f t="shared" ref="DN48:DX48" si="60">$N48</f>
        <v>1.3417171784706199</v>
      </c>
      <c r="DO48" s="53">
        <f t="shared" si="60"/>
        <v>1.3417171784706199</v>
      </c>
      <c r="DP48" s="53">
        <f t="shared" si="60"/>
        <v>1.3417171784706199</v>
      </c>
      <c r="DQ48" s="53">
        <f t="shared" si="60"/>
        <v>1.3417171784706199</v>
      </c>
      <c r="DR48" s="53">
        <f t="shared" si="60"/>
        <v>1.3417171784706199</v>
      </c>
      <c r="DS48" s="53">
        <f t="shared" si="60"/>
        <v>1.3417171784706199</v>
      </c>
      <c r="DT48" s="53">
        <f t="shared" si="60"/>
        <v>1.3417171784706199</v>
      </c>
      <c r="DU48" s="53">
        <f t="shared" si="60"/>
        <v>1.3417171784706199</v>
      </c>
      <c r="DV48" s="53">
        <f t="shared" si="60"/>
        <v>1.3417171784706199</v>
      </c>
      <c r="DW48" s="53">
        <f t="shared" si="60"/>
        <v>1.3417171784706199</v>
      </c>
      <c r="DX48" s="53">
        <f t="shared" si="60"/>
        <v>1.3417171784706199</v>
      </c>
      <c r="DY48" s="53">
        <f>$O48</f>
        <v>1.3689448811540728</v>
      </c>
      <c r="DZ48" s="53">
        <f t="shared" ref="DZ48:EJ48" si="61">$O48</f>
        <v>1.3689448811540728</v>
      </c>
      <c r="EA48" s="53">
        <f t="shared" si="61"/>
        <v>1.3689448811540728</v>
      </c>
      <c r="EB48" s="53">
        <f t="shared" si="61"/>
        <v>1.3689448811540728</v>
      </c>
      <c r="EC48" s="53">
        <f t="shared" si="61"/>
        <v>1.3689448811540728</v>
      </c>
      <c r="ED48" s="53">
        <f t="shared" si="61"/>
        <v>1.3689448811540728</v>
      </c>
      <c r="EE48" s="53">
        <f t="shared" si="61"/>
        <v>1.3689448811540728</v>
      </c>
      <c r="EF48" s="53">
        <f t="shared" si="61"/>
        <v>1.3689448811540728</v>
      </c>
      <c r="EG48" s="53">
        <f t="shared" si="61"/>
        <v>1.3689448811540728</v>
      </c>
      <c r="EH48" s="53">
        <f t="shared" si="61"/>
        <v>1.3689448811540728</v>
      </c>
      <c r="EI48" s="53">
        <f t="shared" si="61"/>
        <v>1.3689448811540728</v>
      </c>
      <c r="EJ48" s="53">
        <f t="shared" si="61"/>
        <v>1.3689448811540728</v>
      </c>
      <c r="EK48" s="53">
        <f>$P48</f>
        <v>1.3961771193878907</v>
      </c>
      <c r="EL48" s="53">
        <f t="shared" ref="EL48:EV48" si="62">$P48</f>
        <v>1.3961771193878907</v>
      </c>
      <c r="EM48" s="53">
        <f t="shared" si="62"/>
        <v>1.3961771193878907</v>
      </c>
      <c r="EN48" s="53">
        <f t="shared" si="62"/>
        <v>1.3961771193878907</v>
      </c>
      <c r="EO48" s="53">
        <f t="shared" si="62"/>
        <v>1.3961771193878907</v>
      </c>
      <c r="EP48" s="53">
        <f t="shared" si="62"/>
        <v>1.3961771193878907</v>
      </c>
      <c r="EQ48" s="53">
        <f t="shared" si="62"/>
        <v>1.3961771193878907</v>
      </c>
      <c r="ER48" s="53">
        <f t="shared" si="62"/>
        <v>1.3961771193878907</v>
      </c>
      <c r="ES48" s="53">
        <f t="shared" si="62"/>
        <v>1.3961771193878907</v>
      </c>
      <c r="ET48" s="53">
        <f t="shared" si="62"/>
        <v>1.3961771193878907</v>
      </c>
      <c r="EU48" s="53">
        <f t="shared" si="62"/>
        <v>1.3961771193878907</v>
      </c>
      <c r="EV48" s="53">
        <f t="shared" si="62"/>
        <v>1.3961771193878907</v>
      </c>
      <c r="EW48" s="53">
        <f>$Q48</f>
        <v>1.3689827016588578</v>
      </c>
      <c r="EX48" s="53">
        <f t="shared" ref="EX48:FH48" si="63">$Q48</f>
        <v>1.3689827016588578</v>
      </c>
      <c r="EY48" s="53">
        <f t="shared" si="63"/>
        <v>1.3689827016588578</v>
      </c>
      <c r="EZ48" s="53">
        <f t="shared" si="63"/>
        <v>1.3689827016588578</v>
      </c>
      <c r="FA48" s="53">
        <f t="shared" si="63"/>
        <v>1.3689827016588578</v>
      </c>
      <c r="FB48" s="53">
        <f t="shared" si="63"/>
        <v>1.3689827016588578</v>
      </c>
      <c r="FC48" s="53">
        <f t="shared" si="63"/>
        <v>1.3689827016588578</v>
      </c>
      <c r="FD48" s="53">
        <f t="shared" si="63"/>
        <v>1.3689827016588578</v>
      </c>
      <c r="FE48" s="53">
        <f t="shared" si="63"/>
        <v>1.3689827016588578</v>
      </c>
      <c r="FF48" s="53">
        <f t="shared" si="63"/>
        <v>1.3689827016588578</v>
      </c>
      <c r="FG48" s="53">
        <f t="shared" si="63"/>
        <v>1.3689827016588578</v>
      </c>
      <c r="FH48" s="53">
        <f t="shared" si="63"/>
        <v>1.3689827016588578</v>
      </c>
      <c r="FI48" s="53">
        <f>$R48</f>
        <v>1.3690203887123238</v>
      </c>
      <c r="FJ48" s="53">
        <f t="shared" ref="FJ48:FS48" si="64">$R48</f>
        <v>1.3690203887123238</v>
      </c>
      <c r="FK48" s="53">
        <f t="shared" si="64"/>
        <v>1.3690203887123238</v>
      </c>
      <c r="FL48" s="53">
        <f t="shared" si="64"/>
        <v>1.3690203887123238</v>
      </c>
      <c r="FM48" s="53">
        <f t="shared" si="64"/>
        <v>1.3690203887123238</v>
      </c>
      <c r="FN48" s="53">
        <f t="shared" si="64"/>
        <v>1.3690203887123238</v>
      </c>
      <c r="FO48" s="53">
        <f t="shared" si="64"/>
        <v>1.3690203887123238</v>
      </c>
      <c r="FP48" s="53">
        <f t="shared" si="64"/>
        <v>1.3690203887123238</v>
      </c>
      <c r="FQ48" s="53">
        <f t="shared" si="64"/>
        <v>1.3690203887123238</v>
      </c>
      <c r="FR48" s="53">
        <f t="shared" si="64"/>
        <v>1.3690203887123238</v>
      </c>
      <c r="FS48" s="53">
        <f t="shared" si="64"/>
        <v>1.3690203887123238</v>
      </c>
      <c r="FT48" s="53">
        <f>$R48</f>
        <v>1.3690203887123238</v>
      </c>
      <c r="FU48" s="53">
        <f>$S48</f>
        <v>1.3690632730590924</v>
      </c>
      <c r="FV48" s="53">
        <f t="shared" ref="FV48:GF48" si="65">$S48</f>
        <v>1.3690632730590924</v>
      </c>
      <c r="FW48" s="53">
        <f t="shared" si="65"/>
        <v>1.3690632730590924</v>
      </c>
      <c r="FX48" s="53">
        <f t="shared" si="65"/>
        <v>1.3690632730590924</v>
      </c>
      <c r="FY48" s="53">
        <f t="shared" si="65"/>
        <v>1.3690632730590924</v>
      </c>
      <c r="FZ48" s="53">
        <f t="shared" si="65"/>
        <v>1.3690632730590924</v>
      </c>
      <c r="GA48" s="53">
        <f t="shared" si="65"/>
        <v>1.3690632730590924</v>
      </c>
      <c r="GB48" s="53">
        <f t="shared" si="65"/>
        <v>1.3690632730590924</v>
      </c>
      <c r="GC48" s="53">
        <f t="shared" si="65"/>
        <v>1.3690632730590924</v>
      </c>
      <c r="GD48" s="53">
        <f t="shared" si="65"/>
        <v>1.3690632730590924</v>
      </c>
      <c r="GE48" s="53">
        <f t="shared" si="65"/>
        <v>1.3690632730590924</v>
      </c>
      <c r="GF48" s="53">
        <f t="shared" si="65"/>
        <v>1.3690632730590924</v>
      </c>
      <c r="GG48" s="53">
        <f>$T48</f>
        <v>1.3418620485857418</v>
      </c>
      <c r="GH48" s="53">
        <f t="shared" ref="GH48:GR48" si="66">$T48</f>
        <v>1.3418620485857418</v>
      </c>
      <c r="GI48" s="53">
        <f t="shared" si="66"/>
        <v>1.3418620485857418</v>
      </c>
      <c r="GJ48" s="53">
        <f t="shared" si="66"/>
        <v>1.3418620485857418</v>
      </c>
      <c r="GK48" s="53">
        <f t="shared" si="66"/>
        <v>1.3418620485857418</v>
      </c>
      <c r="GL48" s="53">
        <f t="shared" si="66"/>
        <v>1.3418620485857418</v>
      </c>
      <c r="GM48" s="53">
        <f t="shared" si="66"/>
        <v>1.3418620485857418</v>
      </c>
      <c r="GN48" s="53">
        <f t="shared" si="66"/>
        <v>1.3418620485857418</v>
      </c>
      <c r="GO48" s="53">
        <f t="shared" si="66"/>
        <v>1.3418620485857418</v>
      </c>
      <c r="GP48" s="53">
        <f t="shared" si="66"/>
        <v>1.3418620485857418</v>
      </c>
      <c r="GQ48" s="53">
        <f t="shared" si="66"/>
        <v>1.3418620485857418</v>
      </c>
      <c r="GR48" s="53">
        <f t="shared" si="66"/>
        <v>1.3418620485857418</v>
      </c>
      <c r="GS48" s="53">
        <f>$U48</f>
        <v>1.3418989510096941</v>
      </c>
      <c r="GT48" s="53">
        <f t="shared" ref="GT48:HC48" si="67">$U48</f>
        <v>1.3418989510096941</v>
      </c>
      <c r="GU48" s="53">
        <f t="shared" si="67"/>
        <v>1.3418989510096941</v>
      </c>
      <c r="GV48" s="53">
        <f t="shared" si="67"/>
        <v>1.3418989510096941</v>
      </c>
      <c r="GW48" s="53">
        <f t="shared" si="67"/>
        <v>1.3418989510096941</v>
      </c>
      <c r="GX48" s="53">
        <f t="shared" si="67"/>
        <v>1.3418989510096941</v>
      </c>
      <c r="GY48" s="53">
        <f t="shared" si="67"/>
        <v>1.3418989510096941</v>
      </c>
      <c r="GZ48" s="53">
        <f t="shared" si="67"/>
        <v>1.3418989510096941</v>
      </c>
      <c r="HA48" s="53">
        <f t="shared" si="67"/>
        <v>1.3418989510096941</v>
      </c>
      <c r="HB48" s="53">
        <f t="shared" si="67"/>
        <v>1.3418989510096941</v>
      </c>
      <c r="HC48" s="53">
        <f t="shared" si="67"/>
        <v>1.3418989510096941</v>
      </c>
      <c r="HD48" s="53">
        <f>$U48</f>
        <v>1.3418989510096941</v>
      </c>
      <c r="HE48" s="53">
        <f>$V48</f>
        <v>1.3418989510096941</v>
      </c>
      <c r="HF48" s="53">
        <f t="shared" ref="HF48:HP48" si="68">$V48</f>
        <v>1.3418989510096941</v>
      </c>
      <c r="HG48" s="53">
        <f t="shared" si="68"/>
        <v>1.3418989510096941</v>
      </c>
      <c r="HH48" s="53">
        <f t="shared" si="68"/>
        <v>1.3418989510096941</v>
      </c>
      <c r="HI48" s="53">
        <f t="shared" si="68"/>
        <v>1.3418989510096941</v>
      </c>
      <c r="HJ48" s="53">
        <f t="shared" si="68"/>
        <v>1.3418989510096941</v>
      </c>
      <c r="HK48" s="53">
        <f t="shared" si="68"/>
        <v>1.3418989510096941</v>
      </c>
      <c r="HL48" s="53">
        <f t="shared" si="68"/>
        <v>1.3418989510096941</v>
      </c>
      <c r="HM48" s="53">
        <f t="shared" si="68"/>
        <v>1.3418989510096941</v>
      </c>
      <c r="HN48" s="53">
        <f t="shared" si="68"/>
        <v>1.3418989510096941</v>
      </c>
      <c r="HO48" s="53">
        <f t="shared" si="68"/>
        <v>1.3418989510096941</v>
      </c>
      <c r="HP48" s="53">
        <f t="shared" si="68"/>
        <v>1.3418989510096941</v>
      </c>
      <c r="HQ48" s="53">
        <f>$W48</f>
        <v>1.3418989510096941</v>
      </c>
      <c r="HR48" s="53">
        <f t="shared" ref="HR48:IB48" si="69">$W48</f>
        <v>1.3418989510096941</v>
      </c>
      <c r="HS48" s="53">
        <f t="shared" si="69"/>
        <v>1.3418989510096941</v>
      </c>
      <c r="HT48" s="53">
        <f t="shared" si="69"/>
        <v>1.3418989510096941</v>
      </c>
      <c r="HU48" s="53">
        <f t="shared" si="69"/>
        <v>1.3418989510096941</v>
      </c>
      <c r="HV48" s="53">
        <f t="shared" si="69"/>
        <v>1.3418989510096941</v>
      </c>
      <c r="HW48" s="53">
        <f t="shared" si="69"/>
        <v>1.3418989510096941</v>
      </c>
      <c r="HX48" s="53">
        <f t="shared" si="69"/>
        <v>1.3418989510096941</v>
      </c>
      <c r="HY48" s="53">
        <f t="shared" si="69"/>
        <v>1.3418989510096941</v>
      </c>
      <c r="HZ48" s="53">
        <f t="shared" si="69"/>
        <v>1.3418989510096941</v>
      </c>
      <c r="IA48" s="53">
        <f t="shared" si="69"/>
        <v>1.3418989510096941</v>
      </c>
      <c r="IB48" s="53">
        <f t="shared" si="69"/>
        <v>1.3418989510096941</v>
      </c>
      <c r="IC48" s="53">
        <f>$X48</f>
        <v>1.3146574098792074</v>
      </c>
      <c r="ID48" s="53">
        <f t="shared" ref="ID48:IN48" si="70">$X48</f>
        <v>1.3146574098792074</v>
      </c>
      <c r="IE48" s="53">
        <f t="shared" si="70"/>
        <v>1.3146574098792074</v>
      </c>
      <c r="IF48" s="53">
        <f t="shared" si="70"/>
        <v>1.3146574098792074</v>
      </c>
      <c r="IG48" s="53">
        <f t="shared" si="70"/>
        <v>1.3146574098792074</v>
      </c>
      <c r="IH48" s="53">
        <f t="shared" si="70"/>
        <v>1.3146574098792074</v>
      </c>
      <c r="II48" s="53">
        <f t="shared" si="70"/>
        <v>1.3146574098792074</v>
      </c>
      <c r="IJ48" s="53">
        <f t="shared" si="70"/>
        <v>1.3146574098792074</v>
      </c>
      <c r="IK48" s="53">
        <f t="shared" si="70"/>
        <v>1.3146574098792074</v>
      </c>
      <c r="IL48" s="53">
        <f t="shared" si="70"/>
        <v>1.3146574098792074</v>
      </c>
      <c r="IM48" s="53">
        <f t="shared" si="70"/>
        <v>1.3146574098792074</v>
      </c>
      <c r="IN48" s="53">
        <f t="shared" si="70"/>
        <v>1.3146574098792074</v>
      </c>
      <c r="IO48" s="53">
        <f>$Y48</f>
        <v>1.3418989510096941</v>
      </c>
      <c r="IP48" s="53">
        <f t="shared" ref="IP48:IZ48" si="71">$Y48</f>
        <v>1.3418989510096941</v>
      </c>
      <c r="IQ48" s="53">
        <f t="shared" si="71"/>
        <v>1.3418989510096941</v>
      </c>
      <c r="IR48" s="53">
        <f t="shared" si="71"/>
        <v>1.3418989510096941</v>
      </c>
      <c r="IS48" s="53">
        <f t="shared" si="71"/>
        <v>1.3418989510096941</v>
      </c>
      <c r="IT48" s="53">
        <f t="shared" si="71"/>
        <v>1.3418989510096941</v>
      </c>
      <c r="IU48" s="53">
        <f t="shared" si="71"/>
        <v>1.3418989510096941</v>
      </c>
      <c r="IV48" s="53">
        <f t="shared" si="71"/>
        <v>1.3418989510096941</v>
      </c>
      <c r="IW48" s="53">
        <f t="shared" si="71"/>
        <v>1.3418989510096941</v>
      </c>
      <c r="IX48" s="53">
        <f t="shared" si="71"/>
        <v>1.3418989510096941</v>
      </c>
      <c r="IY48" s="53">
        <f t="shared" si="71"/>
        <v>1.3418989510096941</v>
      </c>
      <c r="IZ48" s="53">
        <f t="shared" si="71"/>
        <v>1.3418989510096941</v>
      </c>
      <c r="JA48" s="53">
        <f>$Z48</f>
        <v>1.3146574098792074</v>
      </c>
      <c r="JB48" s="53">
        <f t="shared" ref="JB48:JL48" si="72">$Z48</f>
        <v>1.3146574098792074</v>
      </c>
      <c r="JC48" s="53">
        <f t="shared" si="72"/>
        <v>1.3146574098792074</v>
      </c>
      <c r="JD48" s="53">
        <f t="shared" si="72"/>
        <v>1.3146574098792074</v>
      </c>
      <c r="JE48" s="53">
        <f t="shared" si="72"/>
        <v>1.3146574098792074</v>
      </c>
      <c r="JF48" s="53">
        <f t="shared" si="72"/>
        <v>1.3146574098792074</v>
      </c>
      <c r="JG48" s="53">
        <f t="shared" si="72"/>
        <v>1.3146574098792074</v>
      </c>
      <c r="JH48" s="53">
        <f t="shared" si="72"/>
        <v>1.3146574098792074</v>
      </c>
      <c r="JI48" s="53">
        <f t="shared" si="72"/>
        <v>1.3146574098792074</v>
      </c>
      <c r="JJ48" s="53">
        <f t="shared" si="72"/>
        <v>1.3146574098792074</v>
      </c>
      <c r="JK48" s="53">
        <f t="shared" si="72"/>
        <v>1.3146574098792074</v>
      </c>
      <c r="JL48" s="53">
        <f t="shared" si="72"/>
        <v>1.3146574098792074</v>
      </c>
      <c r="JM48" s="53">
        <f>$AA48</f>
        <v>1.3418989510096941</v>
      </c>
      <c r="JN48" s="53">
        <f t="shared" ref="JN48:JW48" si="73">$AA48</f>
        <v>1.3418989510096941</v>
      </c>
      <c r="JO48" s="53">
        <f t="shared" si="73"/>
        <v>1.3418989510096941</v>
      </c>
      <c r="JP48" s="53">
        <f t="shared" si="73"/>
        <v>1.3418989510096941</v>
      </c>
      <c r="JQ48" s="53">
        <f t="shared" si="73"/>
        <v>1.3418989510096941</v>
      </c>
      <c r="JR48" s="53">
        <f t="shared" si="73"/>
        <v>1.3418989510096941</v>
      </c>
      <c r="JS48" s="53">
        <f t="shared" si="73"/>
        <v>1.3418989510096941</v>
      </c>
      <c r="JT48" s="53">
        <f t="shared" si="73"/>
        <v>1.3418989510096941</v>
      </c>
      <c r="JU48" s="53">
        <f t="shared" si="73"/>
        <v>1.3418989510096941</v>
      </c>
      <c r="JV48" s="53">
        <f t="shared" si="73"/>
        <v>1.3418989510096941</v>
      </c>
      <c r="JW48" s="53">
        <f t="shared" si="73"/>
        <v>1.3418989510096941</v>
      </c>
      <c r="JX48" s="53">
        <f>$AA48</f>
        <v>1.3418989510096941</v>
      </c>
      <c r="JY48" s="53">
        <f>$AB48</f>
        <v>1.3418989510096941</v>
      </c>
      <c r="JZ48" s="53">
        <f t="shared" ref="JZ48:KJ48" si="74">$AB48</f>
        <v>1.3418989510096941</v>
      </c>
      <c r="KA48" s="53">
        <f t="shared" si="74"/>
        <v>1.3418989510096941</v>
      </c>
      <c r="KB48" s="53">
        <f t="shared" si="74"/>
        <v>1.3418989510096941</v>
      </c>
      <c r="KC48" s="53">
        <f t="shared" si="74"/>
        <v>1.3418989510096941</v>
      </c>
      <c r="KD48" s="53">
        <f t="shared" si="74"/>
        <v>1.3418989510096941</v>
      </c>
      <c r="KE48" s="53">
        <f t="shared" si="74"/>
        <v>1.3418989510096941</v>
      </c>
      <c r="KF48" s="53">
        <f t="shared" si="74"/>
        <v>1.3418989510096941</v>
      </c>
      <c r="KG48" s="53">
        <f t="shared" si="74"/>
        <v>1.3418989510096941</v>
      </c>
      <c r="KH48" s="53">
        <f t="shared" si="74"/>
        <v>1.3418989510096941</v>
      </c>
      <c r="KI48" s="53">
        <f t="shared" si="74"/>
        <v>1.3418989510096941</v>
      </c>
      <c r="KJ48" s="53">
        <f t="shared" si="74"/>
        <v>1.3418989510096941</v>
      </c>
      <c r="KK48" s="53">
        <f>$AC48</f>
        <v>1.3418989510096941</v>
      </c>
      <c r="KL48" s="53">
        <f t="shared" ref="KL48:KV48" si="75">$AC48</f>
        <v>1.3418989510096941</v>
      </c>
      <c r="KM48" s="53">
        <f t="shared" si="75"/>
        <v>1.3418989510096941</v>
      </c>
      <c r="KN48" s="53">
        <f t="shared" si="75"/>
        <v>1.3418989510096941</v>
      </c>
      <c r="KO48" s="53">
        <f t="shared" si="75"/>
        <v>1.3418989510096941</v>
      </c>
      <c r="KP48" s="53">
        <f t="shared" si="75"/>
        <v>1.3418989510096941</v>
      </c>
      <c r="KQ48" s="53">
        <f t="shared" si="75"/>
        <v>1.3418989510096941</v>
      </c>
      <c r="KR48" s="53">
        <f t="shared" si="75"/>
        <v>1.3418989510096941</v>
      </c>
      <c r="KS48" s="53">
        <f t="shared" si="75"/>
        <v>1.3418989510096941</v>
      </c>
      <c r="KT48" s="53">
        <f t="shared" si="75"/>
        <v>1.3418989510096941</v>
      </c>
      <c r="KU48" s="53">
        <f t="shared" si="75"/>
        <v>1.3418989510096941</v>
      </c>
      <c r="KV48" s="53">
        <f t="shared" si="75"/>
        <v>1.3418989510096941</v>
      </c>
      <c r="KW48" s="53">
        <f>$AD48</f>
        <v>1.3418989510096941</v>
      </c>
      <c r="KX48" s="53">
        <f t="shared" ref="KX48:LH48" si="76">$AD48</f>
        <v>1.3418989510096941</v>
      </c>
      <c r="KY48" s="53">
        <f t="shared" si="76"/>
        <v>1.3418989510096941</v>
      </c>
      <c r="KZ48" s="53">
        <f t="shared" si="76"/>
        <v>1.3418989510096941</v>
      </c>
      <c r="LA48" s="53">
        <f t="shared" si="76"/>
        <v>1.3418989510096941</v>
      </c>
      <c r="LB48" s="53">
        <f t="shared" si="76"/>
        <v>1.3418989510096941</v>
      </c>
      <c r="LC48" s="53">
        <f t="shared" si="76"/>
        <v>1.3418989510096941</v>
      </c>
      <c r="LD48" s="53">
        <f t="shared" si="76"/>
        <v>1.3418989510096941</v>
      </c>
      <c r="LE48" s="53">
        <f t="shared" si="76"/>
        <v>1.3418989510096941</v>
      </c>
      <c r="LF48" s="53">
        <f t="shared" si="76"/>
        <v>1.3418989510096941</v>
      </c>
      <c r="LG48" s="53">
        <f t="shared" si="76"/>
        <v>1.3418989510096941</v>
      </c>
      <c r="LH48" s="53">
        <f t="shared" si="76"/>
        <v>1.3418989510096941</v>
      </c>
      <c r="LI48" s="53">
        <f>$AE48</f>
        <v>1.3418989510096941</v>
      </c>
      <c r="LJ48" s="53">
        <f t="shared" ref="LJ48:LS48" si="77">$AE48</f>
        <v>1.3418989510096941</v>
      </c>
      <c r="LK48" s="53">
        <f t="shared" si="77"/>
        <v>1.3418989510096941</v>
      </c>
      <c r="LL48" s="53">
        <f t="shared" si="77"/>
        <v>1.3418989510096941</v>
      </c>
      <c r="LM48" s="53">
        <f t="shared" si="77"/>
        <v>1.3418989510096941</v>
      </c>
      <c r="LN48" s="53">
        <f t="shared" si="77"/>
        <v>1.3418989510096941</v>
      </c>
      <c r="LO48" s="53">
        <f t="shared" si="77"/>
        <v>1.3418989510096941</v>
      </c>
      <c r="LP48" s="53">
        <f t="shared" si="77"/>
        <v>1.3418989510096941</v>
      </c>
      <c r="LQ48" s="53">
        <f t="shared" si="77"/>
        <v>1.3418989510096941</v>
      </c>
      <c r="LR48" s="53">
        <f t="shared" si="77"/>
        <v>1.3418989510096941</v>
      </c>
      <c r="LS48" s="53">
        <f t="shared" si="77"/>
        <v>1.3418989510096941</v>
      </c>
      <c r="LT48" s="539">
        <f>$AE48</f>
        <v>1.3418989510096941</v>
      </c>
    </row>
    <row r="49" spans="2:332">
      <c r="B49" s="3"/>
      <c r="C49" s="72"/>
      <c r="D49" s="122" t="s">
        <v>315</v>
      </c>
      <c r="E49" s="106"/>
      <c r="F49" s="563">
        <f t="shared" ca="1" si="52"/>
        <v>56.9484180758229</v>
      </c>
      <c r="G49" s="259">
        <f ca="1">SUM(G47:G48)</f>
        <v>60.446850550280736</v>
      </c>
      <c r="H49" s="260">
        <f t="shared" ref="H49:AE49" ca="1" si="78">SUM(H47:H48)</f>
        <v>49.782920117530679</v>
      </c>
      <c r="I49" s="260">
        <f t="shared" ca="1" si="78"/>
        <v>61.20241741118695</v>
      </c>
      <c r="J49" s="260">
        <f t="shared" ca="1" si="78"/>
        <v>57.516224685069403</v>
      </c>
      <c r="K49" s="260">
        <f t="shared" ca="1" si="78"/>
        <v>53.724870979739322</v>
      </c>
      <c r="L49" s="260">
        <f t="shared" ca="1" si="78"/>
        <v>53.615855576692184</v>
      </c>
      <c r="M49" s="260">
        <f t="shared" ca="1" si="78"/>
        <v>53.870495752934659</v>
      </c>
      <c r="N49" s="260">
        <f t="shared" ca="1" si="78"/>
        <v>52.132265583538782</v>
      </c>
      <c r="O49" s="260">
        <f t="shared" ca="1" si="78"/>
        <v>50.971767116286806</v>
      </c>
      <c r="P49" s="260">
        <f t="shared" ca="1" si="78"/>
        <v>49.779963672483269</v>
      </c>
      <c r="Q49" s="260">
        <f t="shared" ca="1" si="78"/>
        <v>51.484897469086526</v>
      </c>
      <c r="R49" s="260">
        <f t="shared" ca="1" si="78"/>
        <v>52.175613158349385</v>
      </c>
      <c r="S49" s="260">
        <f t="shared" ca="1" si="78"/>
        <v>52.83961798465436</v>
      </c>
      <c r="T49" s="260">
        <f t="shared" ca="1" si="78"/>
        <v>54.421068120359436</v>
      </c>
      <c r="U49" s="260">
        <f t="shared" ca="1" si="78"/>
        <v>55.024659443087621</v>
      </c>
      <c r="V49" s="260">
        <f t="shared" ca="1" si="78"/>
        <v>62.686307453974322</v>
      </c>
      <c r="W49" s="260">
        <f t="shared" ca="1" si="78"/>
        <v>63.53165994814492</v>
      </c>
      <c r="X49" s="260">
        <f t="shared" ca="1" si="78"/>
        <v>65.188327272538842</v>
      </c>
      <c r="Y49" s="260">
        <f t="shared" ca="1" si="78"/>
        <v>65.183216189495994</v>
      </c>
      <c r="Z49" s="260">
        <f t="shared" ca="1" si="78"/>
        <v>66.814548643414582</v>
      </c>
      <c r="AA49" s="260">
        <f t="shared" ca="1" si="78"/>
        <v>66.484748718853282</v>
      </c>
      <c r="AB49" s="260">
        <f t="shared" ca="1" si="78"/>
        <v>66.672444225330366</v>
      </c>
      <c r="AC49" s="260">
        <f t="shared" ca="1" si="78"/>
        <v>66.840138527191797</v>
      </c>
      <c r="AD49" s="260">
        <f t="shared" ca="1" si="78"/>
        <v>66.997568269103382</v>
      </c>
      <c r="AE49" s="550">
        <f t="shared" ca="1" si="78"/>
        <v>67.140325587589885</v>
      </c>
      <c r="AF49" s="3"/>
      <c r="AG49" s="259">
        <f t="shared" ref="AG49:CR49" ca="1" si="79">SUM(AG47:AG48)</f>
        <v>55.818107981766254</v>
      </c>
      <c r="AH49" s="260">
        <f t="shared" ca="1" si="79"/>
        <v>52.017058752940699</v>
      </c>
      <c r="AI49" s="260">
        <f t="shared" ca="1" si="79"/>
        <v>58.28509942043177</v>
      </c>
      <c r="AJ49" s="260">
        <f t="shared" ca="1" si="79"/>
        <v>71.67563673817817</v>
      </c>
      <c r="AK49" s="260">
        <f t="shared" ca="1" si="79"/>
        <v>90.429616083310819</v>
      </c>
      <c r="AL49" s="260">
        <f t="shared" ca="1" si="79"/>
        <v>74.287236727152191</v>
      </c>
      <c r="AM49" s="260">
        <f t="shared" ca="1" si="79"/>
        <v>64.130615053275889</v>
      </c>
      <c r="AN49" s="260">
        <f t="shared" ca="1" si="79"/>
        <v>0.17757361051824749</v>
      </c>
      <c r="AO49" s="260">
        <f t="shared" ca="1" si="79"/>
        <v>74.513372172973945</v>
      </c>
      <c r="AP49" s="260">
        <f t="shared" ca="1" si="79"/>
        <v>82.825079413566414</v>
      </c>
      <c r="AQ49" s="260">
        <f t="shared" ca="1" si="79"/>
        <v>58.169219883482612</v>
      </c>
      <c r="AR49" s="260">
        <f t="shared" ca="1" si="79"/>
        <v>47.880870806276768</v>
      </c>
      <c r="AS49" s="260">
        <f t="shared" ca="1" si="79"/>
        <v>53.9228520439436</v>
      </c>
      <c r="AT49" s="260">
        <f t="shared" ca="1" si="79"/>
        <v>48.4879422575505</v>
      </c>
      <c r="AU49" s="260">
        <f t="shared" ca="1" si="79"/>
        <v>51.009124847141074</v>
      </c>
      <c r="AV49" s="260">
        <f t="shared" ca="1" si="79"/>
        <v>57.179170584495282</v>
      </c>
      <c r="AW49" s="260">
        <f t="shared" ca="1" si="79"/>
        <v>69.10218977577054</v>
      </c>
      <c r="AX49" s="260">
        <f t="shared" ca="1" si="79"/>
        <v>59.337985320499179</v>
      </c>
      <c r="AY49" s="260">
        <f t="shared" ca="1" si="79"/>
        <v>51.603370728968045</v>
      </c>
      <c r="AZ49" s="260">
        <f t="shared" ca="1" si="79"/>
        <v>-3.20126181845272</v>
      </c>
      <c r="BA49" s="260">
        <f t="shared" ca="1" si="79"/>
        <v>59.634808458705606</v>
      </c>
      <c r="BB49" s="260">
        <f t="shared" ca="1" si="79"/>
        <v>64.730576423757896</v>
      </c>
      <c r="BC49" s="260">
        <f t="shared" ca="1" si="79"/>
        <v>48.107596392942078</v>
      </c>
      <c r="BD49" s="260">
        <f t="shared" ca="1" si="79"/>
        <v>41.976670670676114</v>
      </c>
      <c r="BE49" s="260">
        <f t="shared" ca="1" si="79"/>
        <v>70.580344799426229</v>
      </c>
      <c r="BF49" s="260">
        <f t="shared" ca="1" si="79"/>
        <v>62.309221140019901</v>
      </c>
      <c r="BG49" s="260">
        <f t="shared" ca="1" si="79"/>
        <v>64.409573997276922</v>
      </c>
      <c r="BH49" s="260">
        <f t="shared" ca="1" si="79"/>
        <v>69.811149960771758</v>
      </c>
      <c r="BI49" s="260">
        <f t="shared" ca="1" si="79"/>
        <v>84.693721952640345</v>
      </c>
      <c r="BJ49" s="260">
        <f t="shared" ca="1" si="79"/>
        <v>69.997428253668744</v>
      </c>
      <c r="BK49" s="260">
        <f t="shared" ca="1" si="79"/>
        <v>59.401912267859544</v>
      </c>
      <c r="BL49" s="260">
        <f t="shared" ca="1" si="79"/>
        <v>-2.5713943009202147</v>
      </c>
      <c r="BM49" s="260">
        <f t="shared" ca="1" si="79"/>
        <v>68.910854470950099</v>
      </c>
      <c r="BN49" s="260">
        <f t="shared" ca="1" si="79"/>
        <v>79.005653882635869</v>
      </c>
      <c r="BO49" s="260">
        <f t="shared" ca="1" si="79"/>
        <v>60.27265177275563</v>
      </c>
      <c r="BP49" s="260">
        <f t="shared" ca="1" si="79"/>
        <v>52.798507706819223</v>
      </c>
      <c r="BQ49" s="260">
        <f t="shared" ca="1" si="79"/>
        <v>85.01704882089237</v>
      </c>
      <c r="BR49" s="260">
        <f t="shared" ca="1" si="79"/>
        <v>70.838730522070634</v>
      </c>
      <c r="BS49" s="260">
        <f t="shared" ca="1" si="79"/>
        <v>67.235064593057061</v>
      </c>
      <c r="BT49" s="260">
        <f t="shared" ca="1" si="79"/>
        <v>61.853078758461223</v>
      </c>
      <c r="BU49" s="260">
        <f t="shared" ca="1" si="79"/>
        <v>71.329876624192039</v>
      </c>
      <c r="BV49" s="260">
        <f t="shared" ca="1" si="79"/>
        <v>59.23137434196753</v>
      </c>
      <c r="BW49" s="260">
        <f t="shared" ca="1" si="79"/>
        <v>48.902185077724667</v>
      </c>
      <c r="BX49" s="260">
        <f t="shared" ca="1" si="79"/>
        <v>-6.19263552419965</v>
      </c>
      <c r="BY49" s="260">
        <f t="shared" ca="1" si="79"/>
        <v>56.30681553382815</v>
      </c>
      <c r="BZ49" s="260">
        <f t="shared" ca="1" si="79"/>
        <v>68.417077008929738</v>
      </c>
      <c r="CA49" s="260">
        <f t="shared" ca="1" si="79"/>
        <v>58.012199571107992</v>
      </c>
      <c r="CB49" s="260">
        <f t="shared" ca="1" si="79"/>
        <v>54.449474378159827</v>
      </c>
      <c r="CC49" s="260">
        <f t="shared" ca="1" si="79"/>
        <v>86.756586402430344</v>
      </c>
      <c r="CD49" s="260">
        <f t="shared" ca="1" si="79"/>
        <v>76.571000470133484</v>
      </c>
      <c r="CE49" s="260">
        <f t="shared" ca="1" si="79"/>
        <v>70.580847488718817</v>
      </c>
      <c r="CF49" s="260">
        <f t="shared" ca="1" si="79"/>
        <v>57.927127273280618</v>
      </c>
      <c r="CG49" s="260">
        <f t="shared" ca="1" si="79"/>
        <v>57.91502320354904</v>
      </c>
      <c r="CH49" s="260">
        <f t="shared" ca="1" si="79"/>
        <v>30.824370646972593</v>
      </c>
      <c r="CI49" s="260">
        <f t="shared" ca="1" si="79"/>
        <v>34.531480091412284</v>
      </c>
      <c r="CJ49" s="260">
        <f t="shared" ca="1" si="79"/>
        <v>-14.920954376837265</v>
      </c>
      <c r="CK49" s="260">
        <f t="shared" ca="1" si="79"/>
        <v>56.316285258358754</v>
      </c>
      <c r="CL49" s="260">
        <f t="shared" ca="1" si="79"/>
        <v>51.598470481770065</v>
      </c>
      <c r="CM49" s="260">
        <f t="shared" ca="1" si="79"/>
        <v>66.713576952216158</v>
      </c>
      <c r="CN49" s="260">
        <f t="shared" ca="1" si="79"/>
        <v>75.616351793114887</v>
      </c>
      <c r="CO49" s="260">
        <f t="shared" ca="1" si="79"/>
        <v>82.583587933717951</v>
      </c>
      <c r="CP49" s="260">
        <f t="shared" ca="1" si="79"/>
        <v>74.410887685806941</v>
      </c>
      <c r="CQ49" s="260">
        <f t="shared" ca="1" si="79"/>
        <v>69.819490164634686</v>
      </c>
      <c r="CR49" s="260">
        <f t="shared" ca="1" si="79"/>
        <v>58.321764218166415</v>
      </c>
      <c r="CS49" s="260">
        <f t="shared" ref="CS49:FD49" ca="1" si="80">SUM(CS47:CS48)</f>
        <v>54.773492714992791</v>
      </c>
      <c r="CT49" s="260">
        <f t="shared" ca="1" si="80"/>
        <v>32.27754077053833</v>
      </c>
      <c r="CU49" s="260">
        <f t="shared" ca="1" si="80"/>
        <v>36.164223984294289</v>
      </c>
      <c r="CV49" s="260">
        <f t="shared" ca="1" si="80"/>
        <v>-13.935954796216434</v>
      </c>
      <c r="CW49" s="260">
        <f t="shared" ca="1" si="80"/>
        <v>57.397203266781958</v>
      </c>
      <c r="CX49" s="260">
        <f t="shared" ca="1" si="80"/>
        <v>53.038884261456346</v>
      </c>
      <c r="CY49" s="260">
        <f t="shared" ca="1" si="80"/>
        <v>67.460015684249257</v>
      </c>
      <c r="CZ49" s="260">
        <f t="shared" ca="1" si="80"/>
        <v>76.38589400075719</v>
      </c>
      <c r="DA49" s="260">
        <f t="shared" ca="1" si="80"/>
        <v>84.243111882250844</v>
      </c>
      <c r="DB49" s="260">
        <f t="shared" ca="1" si="80"/>
        <v>76.415027224182225</v>
      </c>
      <c r="DC49" s="260">
        <f t="shared" ca="1" si="80"/>
        <v>71.61625264566193</v>
      </c>
      <c r="DD49" s="260">
        <f t="shared" ca="1" si="80"/>
        <v>57.735194897455251</v>
      </c>
      <c r="DE49" s="260">
        <f t="shared" ca="1" si="80"/>
        <v>50.769767449910553</v>
      </c>
      <c r="DF49" s="260">
        <f t="shared" ca="1" si="80"/>
        <v>32.44466987794744</v>
      </c>
      <c r="DG49" s="260">
        <f t="shared" ca="1" si="80"/>
        <v>36.562691747462473</v>
      </c>
      <c r="DH49" s="260">
        <f t="shared" ca="1" si="80"/>
        <v>-13.765600048722975</v>
      </c>
      <c r="DI49" s="260">
        <f t="shared" ca="1" si="80"/>
        <v>57.001876338749788</v>
      </c>
      <c r="DJ49" s="260">
        <f t="shared" ca="1" si="80"/>
        <v>53.536070791789236</v>
      </c>
      <c r="DK49" s="260">
        <f t="shared" ca="1" si="80"/>
        <v>67.945934783803324</v>
      </c>
      <c r="DL49" s="260">
        <f t="shared" ca="1" si="80"/>
        <v>77.338333801666039</v>
      </c>
      <c r="DM49" s="260">
        <f t="shared" ca="1" si="80"/>
        <v>86.496351806965436</v>
      </c>
      <c r="DN49" s="260">
        <f t="shared" ca="1" si="80"/>
        <v>77.476059860239275</v>
      </c>
      <c r="DO49" s="260">
        <f t="shared" ca="1" si="80"/>
        <v>71.728031445778896</v>
      </c>
      <c r="DP49" s="260">
        <f t="shared" ca="1" si="80"/>
        <v>54.535122128239784</v>
      </c>
      <c r="DQ49" s="260">
        <f t="shared" ca="1" si="80"/>
        <v>44.143376307712302</v>
      </c>
      <c r="DR49" s="260">
        <f t="shared" ca="1" si="80"/>
        <v>29.958940590105101</v>
      </c>
      <c r="DS49" s="260">
        <f t="shared" ca="1" si="80"/>
        <v>34.430641356794091</v>
      </c>
      <c r="DT49" s="260">
        <f t="shared" ca="1" si="80"/>
        <v>-15.374822030082843</v>
      </c>
      <c r="DU49" s="260">
        <f t="shared" ca="1" si="80"/>
        <v>53.39888088243098</v>
      </c>
      <c r="DV49" s="260">
        <f t="shared" ca="1" si="80"/>
        <v>51.388385524996451</v>
      </c>
      <c r="DW49" s="260">
        <f t="shared" ca="1" si="80"/>
        <v>66.043411451162925</v>
      </c>
      <c r="DX49" s="260">
        <f t="shared" ca="1" si="80"/>
        <v>77.14249428018519</v>
      </c>
      <c r="DY49" s="260">
        <f t="shared" ca="1" si="80"/>
        <v>86.371549887796689</v>
      </c>
      <c r="DZ49" s="260">
        <f t="shared" ca="1" si="80"/>
        <v>77.391959222118402</v>
      </c>
      <c r="EA49" s="260">
        <f t="shared" ca="1" si="80"/>
        <v>71.509330304962461</v>
      </c>
      <c r="EB49" s="260">
        <f t="shared" ca="1" si="80"/>
        <v>52.512866908658232</v>
      </c>
      <c r="EC49" s="260">
        <f t="shared" ca="1" si="80"/>
        <v>39.533826249577949</v>
      </c>
      <c r="ED49" s="260">
        <f t="shared" ca="1" si="80"/>
        <v>28.86004373246141</v>
      </c>
      <c r="EE49" s="260">
        <f t="shared" ca="1" si="80"/>
        <v>33.614231723875605</v>
      </c>
      <c r="EF49" s="260">
        <f t="shared" ca="1" si="80"/>
        <v>-16.098134564332458</v>
      </c>
      <c r="EG49" s="260">
        <f t="shared" ca="1" si="80"/>
        <v>51.52753172146879</v>
      </c>
      <c r="EH49" s="260">
        <f t="shared" ca="1" si="80"/>
        <v>50.477405696463961</v>
      </c>
      <c r="EI49" s="260">
        <f t="shared" ca="1" si="80"/>
        <v>65.002022388445354</v>
      </c>
      <c r="EJ49" s="260">
        <f t="shared" ca="1" si="80"/>
        <v>77.315140003630532</v>
      </c>
      <c r="EK49" s="260">
        <f t="shared" ca="1" si="80"/>
        <v>86.008760891827222</v>
      </c>
      <c r="EL49" s="260">
        <f t="shared" ca="1" si="80"/>
        <v>77.194351376306912</v>
      </c>
      <c r="EM49" s="260">
        <f t="shared" ca="1" si="80"/>
        <v>71.193338420495621</v>
      </c>
      <c r="EN49" s="260">
        <f t="shared" ca="1" si="80"/>
        <v>50.37718731734082</v>
      </c>
      <c r="EO49" s="260">
        <f t="shared" ca="1" si="80"/>
        <v>35.333588796345076</v>
      </c>
      <c r="EP49" s="260">
        <f t="shared" ca="1" si="80"/>
        <v>27.802301444946178</v>
      </c>
      <c r="EQ49" s="260">
        <f t="shared" ca="1" si="80"/>
        <v>32.852365381013307</v>
      </c>
      <c r="ER49" s="260">
        <f t="shared" ca="1" si="80"/>
        <v>-16.822582618718091</v>
      </c>
      <c r="ES49" s="260">
        <f t="shared" ca="1" si="80"/>
        <v>49.690440812876012</v>
      </c>
      <c r="ET49" s="260">
        <f t="shared" ca="1" si="80"/>
        <v>49.538825844848795</v>
      </c>
      <c r="EU49" s="260">
        <f t="shared" ca="1" si="80"/>
        <v>63.862685155352203</v>
      </c>
      <c r="EV49" s="260">
        <f t="shared" ca="1" si="80"/>
        <v>77.473930884587688</v>
      </c>
      <c r="EW49" s="260">
        <f t="shared" ca="1" si="80"/>
        <v>88.483253023924192</v>
      </c>
      <c r="EX49" s="260">
        <f t="shared" ca="1" si="80"/>
        <v>79.579218591527393</v>
      </c>
      <c r="EY49" s="260">
        <f t="shared" ca="1" si="80"/>
        <v>71.147412700515702</v>
      </c>
      <c r="EZ49" s="260">
        <f t="shared" ca="1" si="80"/>
        <v>52.592426309346237</v>
      </c>
      <c r="FA49" s="260">
        <f t="shared" ca="1" si="80"/>
        <v>37.604903590618115</v>
      </c>
      <c r="FB49" s="260">
        <f t="shared" ca="1" si="80"/>
        <v>30.325636854540463</v>
      </c>
      <c r="FC49" s="260">
        <f t="shared" ca="1" si="80"/>
        <v>34.667329244137179</v>
      </c>
      <c r="FD49" s="260">
        <f t="shared" ca="1" si="80"/>
        <v>-13.461197950754061</v>
      </c>
      <c r="FE49" s="260">
        <f t="shared" ref="FE49:HP49" ca="1" si="81">SUM(FE47:FE48)</f>
        <v>51.19953962828972</v>
      </c>
      <c r="FF49" s="260">
        <f t="shared" ca="1" si="81"/>
        <v>50.406436457170543</v>
      </c>
      <c r="FG49" s="260">
        <f t="shared" ca="1" si="81"/>
        <v>64.154536347945566</v>
      </c>
      <c r="FH49" s="260">
        <f t="shared" ca="1" si="81"/>
        <v>75.896821384361928</v>
      </c>
      <c r="FI49" s="260">
        <f t="shared" ca="1" si="81"/>
        <v>90.613379128847683</v>
      </c>
      <c r="FJ49" s="260">
        <f t="shared" ca="1" si="81"/>
        <v>80.946766260558391</v>
      </c>
      <c r="FK49" s="260">
        <f t="shared" ca="1" si="81"/>
        <v>69.953682462983465</v>
      </c>
      <c r="FL49" s="260">
        <f t="shared" ca="1" si="81"/>
        <v>53.430107250543045</v>
      </c>
      <c r="FM49" s="260">
        <f t="shared" ca="1" si="81"/>
        <v>38.401734666673704</v>
      </c>
      <c r="FN49" s="260">
        <f t="shared" ca="1" si="81"/>
        <v>31.527005433490856</v>
      </c>
      <c r="FO49" s="260">
        <f t="shared" ca="1" si="81"/>
        <v>35.236825322882979</v>
      </c>
      <c r="FP49" s="260">
        <f t="shared" ca="1" si="81"/>
        <v>-10.842144002287654</v>
      </c>
      <c r="FQ49" s="260">
        <f t="shared" ca="1" si="81"/>
        <v>51.089075674130846</v>
      </c>
      <c r="FR49" s="260">
        <f t="shared" ca="1" si="81"/>
        <v>49.878816746933438</v>
      </c>
      <c r="FS49" s="260">
        <f t="shared" ca="1" si="81"/>
        <v>63.357341006445722</v>
      </c>
      <c r="FT49" s="260">
        <f t="shared" ca="1" si="81"/>
        <v>75.100940494359534</v>
      </c>
      <c r="FU49" s="260">
        <f t="shared" ca="1" si="81"/>
        <v>92.517843842849089</v>
      </c>
      <c r="FV49" s="260">
        <f t="shared" ca="1" si="81"/>
        <v>82.035787462507159</v>
      </c>
      <c r="FW49" s="260">
        <f t="shared" ca="1" si="81"/>
        <v>68.626537859455297</v>
      </c>
      <c r="FX49" s="260">
        <f t="shared" ca="1" si="81"/>
        <v>54.29475654308547</v>
      </c>
      <c r="FY49" s="260">
        <f t="shared" ca="1" si="81"/>
        <v>39.185188115295531</v>
      </c>
      <c r="FZ49" s="260">
        <f t="shared" ca="1" si="81"/>
        <v>32.724848133415477</v>
      </c>
      <c r="GA49" s="260">
        <f t="shared" ca="1" si="81"/>
        <v>35.794936035781866</v>
      </c>
      <c r="GB49" s="260">
        <f t="shared" ca="1" si="81"/>
        <v>-8.0407515208133997</v>
      </c>
      <c r="GC49" s="260">
        <f t="shared" ca="1" si="81"/>
        <v>50.974543472033787</v>
      </c>
      <c r="GD49" s="260">
        <f t="shared" ca="1" si="81"/>
        <v>49.322377007756074</v>
      </c>
      <c r="GE49" s="260">
        <f t="shared" ca="1" si="81"/>
        <v>62.617907232457554</v>
      </c>
      <c r="GF49" s="260">
        <f t="shared" ca="1" si="81"/>
        <v>74.644815330562665</v>
      </c>
      <c r="GG49" s="260">
        <f t="shared" ca="1" si="81"/>
        <v>93.755267101361625</v>
      </c>
      <c r="GH49" s="260">
        <f t="shared" ca="1" si="81"/>
        <v>83.101858328466747</v>
      </c>
      <c r="GI49" s="260">
        <f t="shared" ca="1" si="81"/>
        <v>68.300163120603116</v>
      </c>
      <c r="GJ49" s="260">
        <f t="shared" ca="1" si="81"/>
        <v>56.595790576573222</v>
      </c>
      <c r="GK49" s="260">
        <f t="shared" ca="1" si="81"/>
        <v>41.072802718205388</v>
      </c>
      <c r="GL49" s="260">
        <f t="shared" ca="1" si="81"/>
        <v>35.189537879639325</v>
      </c>
      <c r="GM49" s="260">
        <f t="shared" ca="1" si="81"/>
        <v>37.58155280639911</v>
      </c>
      <c r="GN49" s="260">
        <f t="shared" ca="1" si="81"/>
        <v>-4.032669715538538</v>
      </c>
      <c r="GO49" s="260">
        <f t="shared" ca="1" si="81"/>
        <v>52.377691300760816</v>
      </c>
      <c r="GP49" s="260">
        <f t="shared" ca="1" si="81"/>
        <v>50.082461075042865</v>
      </c>
      <c r="GQ49" s="260">
        <f t="shared" ca="1" si="81"/>
        <v>63.164397335805752</v>
      </c>
      <c r="GR49" s="260">
        <f t="shared" ca="1" si="81"/>
        <v>74.750104759130068</v>
      </c>
      <c r="GS49" s="260">
        <f t="shared" ca="1" si="81"/>
        <v>95.098910837592655</v>
      </c>
      <c r="GT49" s="260">
        <f t="shared" ca="1" si="81"/>
        <v>83.57800089115149</v>
      </c>
      <c r="GU49" s="260">
        <f t="shared" ca="1" si="81"/>
        <v>66.784825365923879</v>
      </c>
      <c r="GV49" s="260">
        <f t="shared" ca="1" si="81"/>
        <v>57.514316167193115</v>
      </c>
      <c r="GW49" s="260">
        <f t="shared" ca="1" si="81"/>
        <v>41.738663184142482</v>
      </c>
      <c r="GX49" s="260">
        <f t="shared" ca="1" si="81"/>
        <v>36.368707061621635</v>
      </c>
      <c r="GY49" s="260">
        <f t="shared" ca="1" si="81"/>
        <v>38.122868688393346</v>
      </c>
      <c r="GZ49" s="260">
        <f t="shared" ca="1" si="81"/>
        <v>-0.77237856719050813</v>
      </c>
      <c r="HA49" s="260">
        <f t="shared" ca="1" si="81"/>
        <v>52.232992729378715</v>
      </c>
      <c r="HB49" s="260">
        <f t="shared" ca="1" si="81"/>
        <v>49.465542975348953</v>
      </c>
      <c r="HC49" s="260">
        <f t="shared" ca="1" si="81"/>
        <v>62.548534485397418</v>
      </c>
      <c r="HD49" s="260">
        <f t="shared" ca="1" si="81"/>
        <v>75.083974683561436</v>
      </c>
      <c r="HE49" s="260">
        <f t="shared" ca="1" si="81"/>
        <v>100.13848292773351</v>
      </c>
      <c r="HF49" s="260">
        <f t="shared" ca="1" si="81"/>
        <v>101.30393942887407</v>
      </c>
      <c r="HG49" s="260">
        <f t="shared" ca="1" si="81"/>
        <v>91.874286625532122</v>
      </c>
      <c r="HH49" s="260">
        <f t="shared" ca="1" si="81"/>
        <v>73.923544734733412</v>
      </c>
      <c r="HI49" s="260">
        <f t="shared" ca="1" si="81"/>
        <v>37.820827662573734</v>
      </c>
      <c r="HJ49" s="260">
        <f t="shared" ca="1" si="81"/>
        <v>39.432323376102119</v>
      </c>
      <c r="HK49" s="260">
        <f t="shared" ca="1" si="81"/>
        <v>34.724833378791047</v>
      </c>
      <c r="HL49" s="260">
        <f t="shared" ca="1" si="81"/>
        <v>-3.9925978225769243</v>
      </c>
      <c r="HM49" s="260">
        <f t="shared" ca="1" si="81"/>
        <v>52.155080299920279</v>
      </c>
      <c r="HN49" s="260">
        <f t="shared" ca="1" si="81"/>
        <v>58.568883809875473</v>
      </c>
      <c r="HO49" s="260">
        <f t="shared" ca="1" si="81"/>
        <v>78.873200946043099</v>
      </c>
      <c r="HP49" s="260">
        <f t="shared" ca="1" si="81"/>
        <v>83.463941303980661</v>
      </c>
      <c r="HQ49" s="260">
        <f t="shared" ref="HQ49:KB49" ca="1" si="82">SUM(HQ47:HQ48)</f>
        <v>101.8217020796597</v>
      </c>
      <c r="HR49" s="260">
        <f t="shared" ca="1" si="82"/>
        <v>103.17382760786788</v>
      </c>
      <c r="HS49" s="260">
        <f t="shared" ca="1" si="82"/>
        <v>93.082156661574288</v>
      </c>
      <c r="HT49" s="260">
        <f t="shared" ca="1" si="82"/>
        <v>74.271800127099596</v>
      </c>
      <c r="HU49" s="260">
        <f t="shared" ca="1" si="82"/>
        <v>38.205204810404823</v>
      </c>
      <c r="HV49" s="260">
        <f t="shared" ca="1" si="82"/>
        <v>39.786690951679759</v>
      </c>
      <c r="HW49" s="260">
        <f t="shared" ca="1" si="82"/>
        <v>35.051181089861934</v>
      </c>
      <c r="HX49" s="260">
        <f t="shared" ca="1" si="82"/>
        <v>-3.5144635902446475</v>
      </c>
      <c r="HY49" s="260">
        <f t="shared" ca="1" si="82"/>
        <v>52.482371490259297</v>
      </c>
      <c r="HZ49" s="260">
        <f t="shared" ca="1" si="82"/>
        <v>59.016149596135847</v>
      </c>
      <c r="IA49" s="260">
        <f t="shared" ca="1" si="82"/>
        <v>80.052252004806974</v>
      </c>
      <c r="IB49" s="260">
        <f t="shared" ca="1" si="82"/>
        <v>85.139868788464582</v>
      </c>
      <c r="IC49" s="260">
        <f t="shared" ca="1" si="82"/>
        <v>103.46363584535281</v>
      </c>
      <c r="ID49" s="260">
        <f t="shared" ca="1" si="82"/>
        <v>105.24772662824314</v>
      </c>
      <c r="IE49" s="260">
        <f t="shared" ca="1" si="82"/>
        <v>94.205034345958893</v>
      </c>
      <c r="IF49" s="260">
        <f t="shared" ca="1" si="82"/>
        <v>75.150948798247697</v>
      </c>
      <c r="IG49" s="260">
        <f t="shared" ca="1" si="82"/>
        <v>39.898543662744252</v>
      </c>
      <c r="IH49" s="260">
        <f t="shared" ca="1" si="82"/>
        <v>41.494696134537612</v>
      </c>
      <c r="II49" s="260">
        <f t="shared" ca="1" si="82"/>
        <v>36.526898421129552</v>
      </c>
      <c r="IJ49" s="260">
        <f t="shared" ca="1" si="82"/>
        <v>-2.0346816619399624</v>
      </c>
      <c r="IK49" s="260">
        <f t="shared" ca="1" si="82"/>
        <v>54.182600544571486</v>
      </c>
      <c r="IL49" s="260">
        <f t="shared" ca="1" si="82"/>
        <v>60.842891480803303</v>
      </c>
      <c r="IM49" s="260">
        <f t="shared" ca="1" si="82"/>
        <v>81.985558124182631</v>
      </c>
      <c r="IN49" s="260">
        <f t="shared" ca="1" si="82"/>
        <v>87.601528453371571</v>
      </c>
      <c r="IO49" s="260">
        <f t="shared" ca="1" si="82"/>
        <v>105.07543265741401</v>
      </c>
      <c r="IP49" s="260">
        <f t="shared" ca="1" si="82"/>
        <v>106.78798905189036</v>
      </c>
      <c r="IQ49" s="260">
        <f t="shared" ca="1" si="82"/>
        <v>95.42094758165112</v>
      </c>
      <c r="IR49" s="260">
        <f t="shared" ca="1" si="82"/>
        <v>74.961834449253899</v>
      </c>
      <c r="IS49" s="260">
        <f t="shared" ca="1" si="82"/>
        <v>38.974214513518064</v>
      </c>
      <c r="IT49" s="260">
        <f t="shared" ca="1" si="82"/>
        <v>40.49712887240927</v>
      </c>
      <c r="IU49" s="260">
        <f t="shared" ca="1" si="82"/>
        <v>35.703959607257467</v>
      </c>
      <c r="IV49" s="260">
        <f t="shared" ca="1" si="82"/>
        <v>-2.5247513718242982</v>
      </c>
      <c r="IW49" s="260">
        <f t="shared" ca="1" si="82"/>
        <v>53.138678061710671</v>
      </c>
      <c r="IX49" s="260">
        <f t="shared" ca="1" si="82"/>
        <v>59.899916909707613</v>
      </c>
      <c r="IY49" s="260">
        <f t="shared" ca="1" si="82"/>
        <v>82.340700682285188</v>
      </c>
      <c r="IZ49" s="260">
        <f t="shared" ca="1" si="82"/>
        <v>88.382862744993517</v>
      </c>
      <c r="JA49" s="260">
        <f t="shared" ca="1" si="82"/>
        <v>106.64417678670497</v>
      </c>
      <c r="JB49" s="260">
        <f t="shared" ca="1" si="82"/>
        <v>108.78031872091273</v>
      </c>
      <c r="JC49" s="260">
        <f t="shared" ca="1" si="82"/>
        <v>96.493844926866714</v>
      </c>
      <c r="JD49" s="260">
        <f t="shared" ca="1" si="82"/>
        <v>75.836733595277764</v>
      </c>
      <c r="JE49" s="260">
        <f t="shared" ca="1" si="82"/>
        <v>40.66775395929762</v>
      </c>
      <c r="JF49" s="260">
        <f t="shared" ca="1" si="82"/>
        <v>42.206264585177692</v>
      </c>
      <c r="JG49" s="260">
        <f t="shared" ca="1" si="82"/>
        <v>37.179685397294925</v>
      </c>
      <c r="JH49" s="260">
        <f t="shared" ca="1" si="82"/>
        <v>-1.0219167193809655</v>
      </c>
      <c r="JI49" s="260">
        <f t="shared" ca="1" si="82"/>
        <v>54.84006672785344</v>
      </c>
      <c r="JJ49" s="260">
        <f t="shared" ca="1" si="82"/>
        <v>61.719596858438102</v>
      </c>
      <c r="JK49" s="260">
        <f t="shared" ca="1" si="82"/>
        <v>84.228754725133328</v>
      </c>
      <c r="JL49" s="260">
        <f t="shared" ca="1" si="82"/>
        <v>90.773842133921249</v>
      </c>
      <c r="JM49" s="260">
        <f t="shared" ca="1" si="82"/>
        <v>108.73012998003328</v>
      </c>
      <c r="JN49" s="260">
        <f t="shared" ca="1" si="82"/>
        <v>110.51936388968824</v>
      </c>
      <c r="JO49" s="260">
        <f t="shared" ca="1" si="82"/>
        <v>97.80960977949222</v>
      </c>
      <c r="JP49" s="260">
        <f t="shared" ca="1" si="82"/>
        <v>75.241911607407033</v>
      </c>
      <c r="JQ49" s="260">
        <f t="shared" ca="1" si="82"/>
        <v>40.841019165305738</v>
      </c>
      <c r="JR49" s="260">
        <f t="shared" ca="1" si="82"/>
        <v>39.457787788140067</v>
      </c>
      <c r="JS49" s="260">
        <f t="shared" ca="1" si="82"/>
        <v>35.716589604454526</v>
      </c>
      <c r="JT49" s="260">
        <f t="shared" ca="1" si="82"/>
        <v>-2.570437803830576</v>
      </c>
      <c r="JU49" s="260">
        <f t="shared" ca="1" si="82"/>
        <v>49.688559997715608</v>
      </c>
      <c r="JV49" s="260">
        <f t="shared" ca="1" si="82"/>
        <v>58.800994153633638</v>
      </c>
      <c r="JW49" s="260">
        <f t="shared" ca="1" si="82"/>
        <v>87.110128292094615</v>
      </c>
      <c r="JX49" s="260">
        <f t="shared" ca="1" si="82"/>
        <v>93.274087404688089</v>
      </c>
      <c r="JY49" s="260">
        <f t="shared" ca="1" si="82"/>
        <v>109.99474281275387</v>
      </c>
      <c r="JZ49" s="260">
        <f t="shared" ca="1" si="82"/>
        <v>111.49612308016695</v>
      </c>
      <c r="KA49" s="260">
        <f t="shared" ca="1" si="82"/>
        <v>98.522360858408433</v>
      </c>
      <c r="KB49" s="260">
        <f t="shared" ca="1" si="82"/>
        <v>75.106246335743378</v>
      </c>
      <c r="KC49" s="260">
        <f t="shared" ref="KC49:LT49" ca="1" si="83">SUM(KC47:KC48)</f>
        <v>42.195794105587176</v>
      </c>
      <c r="KD49" s="260">
        <f t="shared" ca="1" si="83"/>
        <v>37.968077323198564</v>
      </c>
      <c r="KE49" s="260">
        <f t="shared" ca="1" si="83"/>
        <v>35.418771958970403</v>
      </c>
      <c r="KF49" s="260">
        <f t="shared" ca="1" si="83"/>
        <v>-3.1154624805459741</v>
      </c>
      <c r="KG49" s="260">
        <f t="shared" ca="1" si="83"/>
        <v>45.938989638515885</v>
      </c>
      <c r="KH49" s="260">
        <f t="shared" ca="1" si="83"/>
        <v>57.105707208711642</v>
      </c>
      <c r="KI49" s="260">
        <f t="shared" ca="1" si="83"/>
        <v>90.04570990721659</v>
      </c>
      <c r="KJ49" s="260">
        <f t="shared" ca="1" si="83"/>
        <v>95.966094780886323</v>
      </c>
      <c r="KK49" s="260">
        <f t="shared" ca="1" si="83"/>
        <v>111.20933826516278</v>
      </c>
      <c r="KL49" s="260">
        <f t="shared" ca="1" si="83"/>
        <v>112.31973293146562</v>
      </c>
      <c r="KM49" s="260">
        <f t="shared" ca="1" si="83"/>
        <v>99.215977273321286</v>
      </c>
      <c r="KN49" s="260">
        <f t="shared" ca="1" si="83"/>
        <v>74.937908423039772</v>
      </c>
      <c r="KO49" s="260">
        <f t="shared" ca="1" si="83"/>
        <v>43.451142102186942</v>
      </c>
      <c r="KP49" s="260">
        <f t="shared" ca="1" si="83"/>
        <v>36.377368663294092</v>
      </c>
      <c r="KQ49" s="260">
        <f t="shared" ca="1" si="83"/>
        <v>35.137326591353776</v>
      </c>
      <c r="KR49" s="260">
        <f t="shared" ca="1" si="83"/>
        <v>-3.6463302452041426</v>
      </c>
      <c r="KS49" s="260">
        <f t="shared" ca="1" si="83"/>
        <v>42.222946801545433</v>
      </c>
      <c r="KT49" s="260">
        <f t="shared" ca="1" si="83"/>
        <v>55.316786812948592</v>
      </c>
      <c r="KU49" s="260">
        <f t="shared" ca="1" si="83"/>
        <v>92.74904059633748</v>
      </c>
      <c r="KV49" s="260">
        <f t="shared" ca="1" si="83"/>
        <v>98.759706648394825</v>
      </c>
      <c r="KW49" s="260">
        <f t="shared" ca="1" si="83"/>
        <v>112.3984360274269</v>
      </c>
      <c r="KX49" s="260">
        <f t="shared" ca="1" si="83"/>
        <v>113.01606816895564</v>
      </c>
      <c r="KY49" s="260">
        <f t="shared" ca="1" si="83"/>
        <v>99.907151001160159</v>
      </c>
      <c r="KZ49" s="260">
        <f t="shared" ca="1" si="83"/>
        <v>74.736158252265938</v>
      </c>
      <c r="LA49" s="260">
        <f t="shared" ca="1" si="83"/>
        <v>44.620064656862034</v>
      </c>
      <c r="LB49" s="260">
        <f t="shared" ca="1" si="83"/>
        <v>34.676990877449064</v>
      </c>
      <c r="LC49" s="260">
        <f t="shared" ca="1" si="83"/>
        <v>34.872361364409414</v>
      </c>
      <c r="LD49" s="260">
        <f t="shared" ca="1" si="83"/>
        <v>-4.1617593762025482</v>
      </c>
      <c r="LE49" s="260">
        <f t="shared" ca="1" si="83"/>
        <v>38.542872994260208</v>
      </c>
      <c r="LF49" s="260">
        <f t="shared" ca="1" si="83"/>
        <v>53.432657676062554</v>
      </c>
      <c r="LG49" s="260">
        <f t="shared" ca="1" si="83"/>
        <v>95.244060985063768</v>
      </c>
      <c r="LH49" s="260">
        <f t="shared" ca="1" si="83"/>
        <v>101.67232079149642</v>
      </c>
      <c r="LI49" s="260">
        <f t="shared" ca="1" si="83"/>
        <v>113.54792769388118</v>
      </c>
      <c r="LJ49" s="260">
        <f t="shared" ca="1" si="83"/>
        <v>113.571693560242</v>
      </c>
      <c r="LK49" s="260">
        <f t="shared" ca="1" si="83"/>
        <v>100.58585405577905</v>
      </c>
      <c r="LL49" s="260">
        <f t="shared" ca="1" si="83"/>
        <v>74.498300888795285</v>
      </c>
      <c r="LM49" s="260">
        <f t="shared" ca="1" si="83"/>
        <v>45.712961792233827</v>
      </c>
      <c r="LN49" s="260">
        <f t="shared" ca="1" si="83"/>
        <v>32.857046696240509</v>
      </c>
      <c r="LO49" s="260">
        <f t="shared" ca="1" si="83"/>
        <v>34.623984932940445</v>
      </c>
      <c r="LP49" s="260">
        <f t="shared" ca="1" si="83"/>
        <v>-4.6604053137831158</v>
      </c>
      <c r="LQ49" s="260">
        <f t="shared" ca="1" si="83"/>
        <v>34.901191167060944</v>
      </c>
      <c r="LR49" s="260">
        <f t="shared" ca="1" si="83"/>
        <v>51.449195346828503</v>
      </c>
      <c r="LS49" s="260">
        <f t="shared" ca="1" si="83"/>
        <v>97.53628193500694</v>
      </c>
      <c r="LT49" s="550">
        <f t="shared" ca="1" si="83"/>
        <v>104.6772428883715</v>
      </c>
    </row>
    <row r="50" spans="2:332">
      <c r="B50" s="3"/>
      <c r="C50" s="271"/>
      <c r="D50" s="22" t="s">
        <v>17</v>
      </c>
      <c r="E50" s="22"/>
      <c r="F50" s="562">
        <f t="shared" ca="1" si="52"/>
        <v>20.182570743738019</v>
      </c>
      <c r="G50" s="68">
        <f ca="1">'Samlet hovedstaden -alle værker'!E44</f>
        <v>29.79018966567525</v>
      </c>
      <c r="H50" s="53">
        <f ca="1">'Samlet hovedstaden -alle værker'!F44</f>
        <v>30.176981174297829</v>
      </c>
      <c r="I50" s="53">
        <f ca="1">'Samlet hovedstaden -alle værker'!G44</f>
        <v>27.574929207200476</v>
      </c>
      <c r="J50" s="53">
        <f ca="1">'Samlet hovedstaden -alle værker'!H44</f>
        <v>27.574929207200476</v>
      </c>
      <c r="K50" s="53">
        <f ca="1">'Samlet hovedstaden -alle værker'!I44</f>
        <v>17.290737984043268</v>
      </c>
      <c r="L50" s="53">
        <f ca="1">'Samlet hovedstaden -alle værker'!J44</f>
        <v>16.155410725780378</v>
      </c>
      <c r="M50" s="53">
        <f ca="1">'Samlet hovedstaden -alle værker'!K44</f>
        <v>15.748959843912987</v>
      </c>
      <c r="N50" s="53">
        <f ca="1">'Samlet hovedstaden -alle værker'!L44</f>
        <v>15.342509884302462</v>
      </c>
      <c r="O50" s="53">
        <f ca="1">'Samlet hovedstaden -alle værker'!M44</f>
        <v>14.936060846945809</v>
      </c>
      <c r="P50" s="53">
        <f ca="1">'Samlet hovedstaden -alle værker'!N44</f>
        <v>14.529612731839887</v>
      </c>
      <c r="Q50" s="53">
        <f ca="1">'Samlet hovedstaden -alle værker'!O44</f>
        <v>14.306906682765574</v>
      </c>
      <c r="R50" s="53">
        <f ca="1">'Samlet hovedstaden -alle værker'!P44</f>
        <v>14.084195338076436</v>
      </c>
      <c r="S50" s="53">
        <f ca="1">'Samlet hovedstaden -alle værker'!Q44</f>
        <v>13.861478697583509</v>
      </c>
      <c r="T50" s="53">
        <f ca="1">'Samlet hovedstaden -alle værker'!R44</f>
        <v>13.638756761097987</v>
      </c>
      <c r="U50" s="53">
        <f ca="1">'Samlet hovedstaden -alle værker'!S44</f>
        <v>13.416029528430879</v>
      </c>
      <c r="V50" s="53">
        <f ca="1">'Samlet hovedstaden -alle værker'!T44</f>
        <v>28.652129237331682</v>
      </c>
      <c r="W50" s="53">
        <f ca="1">'Samlet hovedstaden -alle værker'!U44</f>
        <v>28.652129237331682</v>
      </c>
      <c r="X50" s="53">
        <f ca="1">'Samlet hovedstaden -alle værker'!V44</f>
        <v>28.652129237331682</v>
      </c>
      <c r="Y50" s="53">
        <f ca="1">'Samlet hovedstaden -alle værker'!W44</f>
        <v>28.652129237331682</v>
      </c>
      <c r="Z50" s="53">
        <f ca="1">'Samlet hovedstaden -alle værker'!X44</f>
        <v>28.652129237331682</v>
      </c>
      <c r="AA50" s="53">
        <f ca="1">'Samlet hovedstaden -alle værker'!Y44</f>
        <v>29.030731852838347</v>
      </c>
      <c r="AB50" s="53">
        <f ca="1">'Samlet hovedstaden -alle værker'!Z44</f>
        <v>29.409343569024458</v>
      </c>
      <c r="AC50" s="53">
        <f ca="1">'Samlet hovedstaden -alle værker'!AA44</f>
        <v>29.787964386218295</v>
      </c>
      <c r="AD50" s="53">
        <f ca="1">'Samlet hovedstaden -alle værker'!AB44</f>
        <v>30.166594304748145</v>
      </c>
      <c r="AE50" s="539">
        <f ca="1">'Samlet hovedstaden -alle værker'!AC44</f>
        <v>30.545233324942167</v>
      </c>
      <c r="AF50" s="3"/>
      <c r="AG50" s="68">
        <f ca="1">'Samlet hovedstaden -alle værker'!AE44</f>
        <v>52.613392050981233</v>
      </c>
      <c r="AH50" s="53">
        <f ca="1">'Samlet hovedstaden -alle værker'!AF44</f>
        <v>48.438807857947232</v>
      </c>
      <c r="AI50" s="53">
        <f ca="1">'Samlet hovedstaden -alle værker'!AG44</f>
        <v>40.37529956888941</v>
      </c>
      <c r="AJ50" s="53">
        <f ca="1">'Samlet hovedstaden -alle værker'!AH44</f>
        <v>19.329392649733101</v>
      </c>
      <c r="AK50" s="53">
        <f ca="1">'Samlet hovedstaden -alle værker'!AI44</f>
        <v>8.1515271295924823</v>
      </c>
      <c r="AL50" s="53">
        <f ca="1">'Samlet hovedstaden -alle værker'!AJ44</f>
        <v>41.043868947046526</v>
      </c>
      <c r="AM50" s="53">
        <f ca="1">'Samlet hovedstaden -alle værker'!AK44</f>
        <v>15.809929827948693</v>
      </c>
      <c r="AN50" s="53">
        <f ca="1">'Samlet hovedstaden -alle værker'!AL44</f>
        <v>41.848048677980856</v>
      </c>
      <c r="AO50" s="53">
        <f ca="1">'Samlet hovedstaden -alle værker'!AM44</f>
        <v>5.6096104824141921</v>
      </c>
      <c r="AP50" s="53">
        <f ca="1">'Samlet hovedstaden -alle værker'!AN44</f>
        <v>11.140898912426092</v>
      </c>
      <c r="AQ50" s="53">
        <f ca="1">'Samlet hovedstaden -alle værker'!AO44</f>
        <v>29.555288533409605</v>
      </c>
      <c r="AR50" s="53">
        <f ca="1">'Samlet hovedstaden -alle værker'!AP44</f>
        <v>43.324053434214946</v>
      </c>
      <c r="AS50" s="53">
        <f ca="1">'Samlet hovedstaden -alle værker'!AQ44</f>
        <v>52.613392050981233</v>
      </c>
      <c r="AT50" s="53">
        <f ca="1">'Samlet hovedstaden -alle værker'!AR44</f>
        <v>48.438807857947232</v>
      </c>
      <c r="AU50" s="53">
        <f ca="1">'Samlet hovedstaden -alle værker'!AS44</f>
        <v>40.489558070025296</v>
      </c>
      <c r="AV50" s="53">
        <f ca="1">'Samlet hovedstaden -alle værker'!AT44</f>
        <v>19.501572050000597</v>
      </c>
      <c r="AW50" s="53">
        <f ca="1">'Samlet hovedstaden -alle værker'!AU44</f>
        <v>9.1180816694354636</v>
      </c>
      <c r="AX50" s="53">
        <f ca="1">'Samlet hovedstaden -alle værker'!AV44</f>
        <v>43.253777229646275</v>
      </c>
      <c r="AY50" s="53">
        <f ca="1">'Samlet hovedstaden -alle værker'!AW44</f>
        <v>16.130158763767099</v>
      </c>
      <c r="AZ50" s="53">
        <f ca="1">'Samlet hovedstaden -alle værker'!AX44</f>
        <v>41.960468051778712</v>
      </c>
      <c r="BA50" s="53">
        <f ca="1">'Samlet hovedstaden -alle værker'!AY44</f>
        <v>5.6095709998117798</v>
      </c>
      <c r="BB50" s="53">
        <f ca="1">'Samlet hovedstaden -alle værker'!AZ44</f>
        <v>11.840897561198917</v>
      </c>
      <c r="BC50" s="53">
        <f ca="1">'Samlet hovedstaden -alle værker'!BA44</f>
        <v>29.593042440240811</v>
      </c>
      <c r="BD50" s="53">
        <f ca="1">'Samlet hovedstaden -alle værker'!BB44</f>
        <v>43.36213888312227</v>
      </c>
      <c r="BE50" s="53">
        <f ca="1">'Samlet hovedstaden -alle værker'!BC44</f>
        <v>52.613392050981233</v>
      </c>
      <c r="BF50" s="53">
        <f ca="1">'Samlet hovedstaden -alle værker'!BD44</f>
        <v>48.438807857947232</v>
      </c>
      <c r="BG50" s="53">
        <f ca="1">'Samlet hovedstaden -alle værker'!BE44</f>
        <v>39.720909971474804</v>
      </c>
      <c r="BH50" s="53">
        <f ca="1">'Samlet hovedstaden -alle værker'!BF44</f>
        <v>18.343274266382913</v>
      </c>
      <c r="BI50" s="53">
        <f ca="1">'Samlet hovedstaden -alle værker'!BG44</f>
        <v>2.6158056741281275</v>
      </c>
      <c r="BJ50" s="53">
        <f ca="1">'Samlet hovedstaden -alle værker'!BH44</f>
        <v>28.387121510338879</v>
      </c>
      <c r="BK50" s="53">
        <f ca="1">'Samlet hovedstaden -alle værker'!BI44</f>
        <v>13.975891377352355</v>
      </c>
      <c r="BL50" s="53">
        <f ca="1">'Samlet hovedstaden -alle værker'!BJ44</f>
        <v>41.20419226441129</v>
      </c>
      <c r="BM50" s="53">
        <f ca="1">'Samlet hovedstaden -alle værker'!BK44</f>
        <v>5.6098366100461918</v>
      </c>
      <c r="BN50" s="53">
        <f ca="1">'Samlet hovedstaden -alle værker'!BL44</f>
        <v>7.1318157421817485</v>
      </c>
      <c r="BO50" s="53">
        <f ca="1">'Samlet hovedstaden -alle værker'!BM44</f>
        <v>29.339061612467258</v>
      </c>
      <c r="BP50" s="53">
        <f ca="1">'Samlet hovedstaden -alle værker'!BN44</f>
        <v>43.105927681382063</v>
      </c>
      <c r="BQ50" s="53">
        <f ca="1">'Samlet hovedstaden -alle værker'!BO44</f>
        <v>52.613392050981233</v>
      </c>
      <c r="BR50" s="53">
        <f ca="1">'Samlet hovedstaden -alle værker'!BP44</f>
        <v>48.438807857947232</v>
      </c>
      <c r="BS50" s="53">
        <f ca="1">'Samlet hovedstaden -alle værker'!BQ44</f>
        <v>39.720909971474804</v>
      </c>
      <c r="BT50" s="53">
        <f ca="1">'Samlet hovedstaden -alle værker'!BR44</f>
        <v>18.343274266382913</v>
      </c>
      <c r="BU50" s="53">
        <f ca="1">'Samlet hovedstaden -alle værker'!BS44</f>
        <v>2.6158056741281275</v>
      </c>
      <c r="BV50" s="53">
        <f ca="1">'Samlet hovedstaden -alle værker'!BT44</f>
        <v>28.387121510338879</v>
      </c>
      <c r="BW50" s="53">
        <f ca="1">'Samlet hovedstaden -alle værker'!BU44</f>
        <v>13.975891377352355</v>
      </c>
      <c r="BX50" s="53">
        <f ca="1">'Samlet hovedstaden -alle værker'!BV44</f>
        <v>41.20419226441129</v>
      </c>
      <c r="BY50" s="53">
        <f ca="1">'Samlet hovedstaden -alle værker'!BW44</f>
        <v>5.6098366100461918</v>
      </c>
      <c r="BZ50" s="53">
        <f ca="1">'Samlet hovedstaden -alle værker'!BX44</f>
        <v>7.1318157421817485</v>
      </c>
      <c r="CA50" s="53">
        <f ca="1">'Samlet hovedstaden -alle værker'!BY44</f>
        <v>29.339061612467258</v>
      </c>
      <c r="CB50" s="53">
        <f ca="1">'Samlet hovedstaden -alle værker'!BZ44</f>
        <v>43.105927681382063</v>
      </c>
      <c r="CC50" s="53">
        <f ca="1">'Samlet hovedstaden -alle værker'!CA44</f>
        <v>44.265529629340094</v>
      </c>
      <c r="CD50" s="53">
        <f ca="1">'Samlet hovedstaden -alle værker'!CB44</f>
        <v>36.331393966704709</v>
      </c>
      <c r="CE50" s="53">
        <f ca="1">'Samlet hovedstaden -alle værker'!CC44</f>
        <v>26.342289916584861</v>
      </c>
      <c r="CF50" s="53">
        <f ca="1">'Samlet hovedstaden -alle værker'!CD44</f>
        <v>7.085225058145185</v>
      </c>
      <c r="CG50" s="53">
        <f ca="1">'Samlet hovedstaden -alle værker'!CE44</f>
        <v>-0.61486565576880248</v>
      </c>
      <c r="CH50" s="53">
        <f ca="1">'Samlet hovedstaden -alle værker'!CF44</f>
        <v>6.2762784342684537</v>
      </c>
      <c r="CI50" s="53">
        <f ca="1">'Samlet hovedstaden -alle værker'!CG44</f>
        <v>12.32535635557648</v>
      </c>
      <c r="CJ50" s="53">
        <f ca="1">'Samlet hovedstaden -alle værker'!CH44</f>
        <v>43.529090264077851</v>
      </c>
      <c r="CK50" s="53">
        <f ca="1">'Samlet hovedstaden -alle værker'!CI44</f>
        <v>0.28189854685822746</v>
      </c>
      <c r="CL50" s="53">
        <f ca="1">'Samlet hovedstaden -alle værker'!CJ44</f>
        <v>3.8028548577774921</v>
      </c>
      <c r="CM50" s="53">
        <f ca="1">'Samlet hovedstaden -alle værker'!CK44</f>
        <v>14.262843259589204</v>
      </c>
      <c r="CN50" s="53">
        <f ca="1">'Samlet hovedstaden -alle værker'!CL44</f>
        <v>13.061684965123316</v>
      </c>
      <c r="CO50" s="53">
        <f ca="1">'Samlet hovedstaden -alle værker'!CM44</f>
        <v>43.830348411631704</v>
      </c>
      <c r="CP50" s="53">
        <f ca="1">'Samlet hovedstaden -alle værker'!CN44</f>
        <v>34.922585595016045</v>
      </c>
      <c r="CQ50" s="53">
        <f ca="1">'Samlet hovedstaden -alle værker'!CO44</f>
        <v>25.243009543517847</v>
      </c>
      <c r="CR50" s="53">
        <f ca="1">'Samlet hovedstaden -alle værker'!CP44</f>
        <v>5.6432395946681906</v>
      </c>
      <c r="CS50" s="53">
        <f ca="1">'Samlet hovedstaden -alle værker'!CQ44</f>
        <v>0.73564693512933721</v>
      </c>
      <c r="CT50" s="53">
        <f ca="1">'Samlet hovedstaden -alle værker'!CR44</f>
        <v>5.824293236770254</v>
      </c>
      <c r="CU50" s="53">
        <f ca="1">'Samlet hovedstaden -alle værker'!CS44</f>
        <v>9.7363415222668692</v>
      </c>
      <c r="CV50" s="53">
        <f ca="1">'Samlet hovedstaden -alle værker'!CT44</f>
        <v>43.064800121489327</v>
      </c>
      <c r="CW50" s="53">
        <f ca="1">'Samlet hovedstaden -alle værker'!CU44</f>
        <v>0.81548478518898915</v>
      </c>
      <c r="CX50" s="53">
        <f ca="1">'Samlet hovedstaden -alle værker'!CV44</f>
        <v>4.0952165722394653</v>
      </c>
      <c r="CY50" s="53">
        <f ca="1">'Samlet hovedstaden -alle værker'!CW44</f>
        <v>11.101399166026964</v>
      </c>
      <c r="CZ50" s="53">
        <f ca="1">'Samlet hovedstaden -alle værker'!CX44</f>
        <v>8.4816455615229387</v>
      </c>
      <c r="DA50" s="53">
        <f ca="1">'Samlet hovedstaden -alle værker'!CY44</f>
        <v>43.426796985443815</v>
      </c>
      <c r="DB50" s="53">
        <f ca="1">'Samlet hovedstaden -alle værker'!CZ44</f>
        <v>33.948426428429272</v>
      </c>
      <c r="DC50" s="53">
        <f ca="1">'Samlet hovedstaden -alle værker'!DA44</f>
        <v>24.6065386335477</v>
      </c>
      <c r="DD50" s="53">
        <f ca="1">'Samlet hovedstaden -alle værker'!DB44</f>
        <v>5.4480316307396448</v>
      </c>
      <c r="DE50" s="53">
        <f ca="1">'Samlet hovedstaden -alle værker'!DC44</f>
        <v>1.3824493436828342</v>
      </c>
      <c r="DF50" s="53">
        <f ca="1">'Samlet hovedstaden -alle værker'!DD44</f>
        <v>5.9453889163496374</v>
      </c>
      <c r="DG50" s="53">
        <f ca="1">'Samlet hovedstaden -alle værker'!DE44</f>
        <v>11.04069513446027</v>
      </c>
      <c r="DH50" s="53">
        <f ca="1">'Samlet hovedstaden -alle værker'!DF44</f>
        <v>42.890544247362271</v>
      </c>
      <c r="DI50" s="53">
        <f ca="1">'Samlet hovedstaden -alle værker'!DG44</f>
        <v>1.0306663133405225</v>
      </c>
      <c r="DJ50" s="53">
        <f ca="1">'Samlet hovedstaden -alle værker'!DH44</f>
        <v>4.499620532431952</v>
      </c>
      <c r="DK50" s="53">
        <f ca="1">'Samlet hovedstaden -alle værker'!DI44</f>
        <v>9.7230489586117095</v>
      </c>
      <c r="DL50" s="53">
        <f ca="1">'Samlet hovedstaden -alle værker'!DJ44</f>
        <v>4.5261405183482148</v>
      </c>
      <c r="DM50" s="53">
        <f ca="1">'Samlet hovedstaden -alle værker'!DK44</f>
        <v>43.022720028524041</v>
      </c>
      <c r="DN50" s="53">
        <f ca="1">'Samlet hovedstaden -alle værker'!DL44</f>
        <v>32.975016325771065</v>
      </c>
      <c r="DO50" s="53">
        <f ca="1">'Samlet hovedstaden -alle værker'!DM44</f>
        <v>23.95953686152631</v>
      </c>
      <c r="DP50" s="53">
        <f ca="1">'Samlet hovedstaden -alle værker'!DN44</f>
        <v>5.2546410920932605</v>
      </c>
      <c r="DQ50" s="53">
        <f ca="1">'Samlet hovedstaden -alle værker'!DO44</f>
        <v>1.9871260908032973</v>
      </c>
      <c r="DR50" s="53">
        <f ca="1">'Samlet hovedstaden -alle værker'!DP44</f>
        <v>6.0725103338280153</v>
      </c>
      <c r="DS50" s="53">
        <f ca="1">'Samlet hovedstaden -alle værker'!DQ44</f>
        <v>12.386211263942826</v>
      </c>
      <c r="DT50" s="53">
        <f ca="1">'Samlet hovedstaden -alle værker'!DR44</f>
        <v>42.720274567618652</v>
      </c>
      <c r="DU50" s="53">
        <f ca="1">'Samlet hovedstaden -alle værker'!DS44</f>
        <v>1.2458769705257515</v>
      </c>
      <c r="DV50" s="53">
        <f ca="1">'Samlet hovedstaden -alle værker'!DT44</f>
        <v>4.9028109597149427</v>
      </c>
      <c r="DW50" s="53">
        <f ca="1">'Samlet hovedstaden -alle værker'!DU44</f>
        <v>8.3312387675348738</v>
      </c>
      <c r="DX50" s="53">
        <f ca="1">'Samlet hovedstaden -alle værker'!DV44</f>
        <v>0.59582153393184212</v>
      </c>
      <c r="DY50" s="53">
        <f ca="1">'Samlet hovedstaden -alle værker'!DW44</f>
        <v>42.618116513633652</v>
      </c>
      <c r="DZ50" s="53">
        <f ca="1">'Samlet hovedstaden -alle værker'!DX44</f>
        <v>32.002354423403844</v>
      </c>
      <c r="EA50" s="53">
        <f ca="1">'Samlet hovedstaden -alle værker'!DY44</f>
        <v>23.301740686358848</v>
      </c>
      <c r="EB50" s="53">
        <f ca="1">'Samlet hovedstaden -alle værker'!DZ44</f>
        <v>5.0630427154415489</v>
      </c>
      <c r="EC50" s="53">
        <f ca="1">'Samlet hovedstaden -alle værker'!EA44</f>
        <v>2.5536627964485392</v>
      </c>
      <c r="ED50" s="53">
        <f ca="1">'Samlet hovedstaden -alle værker'!EB44</f>
        <v>6.2061187271751548</v>
      </c>
      <c r="EE50" s="53">
        <f ca="1">'Samlet hovedstaden -alle værker'!EC44</f>
        <v>13.774869645857848</v>
      </c>
      <c r="EF50" s="53">
        <f ca="1">'Samlet hovedstaden -alle værker'!ED44</f>
        <v>42.553855849591329</v>
      </c>
      <c r="EG50" s="53">
        <f ca="1">'Samlet hovedstaden -alle værker'!EE44</f>
        <v>1.4611167626598591</v>
      </c>
      <c r="EH50" s="53">
        <f ca="1">'Samlet hovedstaden -alle værker'!EF44</f>
        <v>5.3047933082481853</v>
      </c>
      <c r="EI50" s="53">
        <f ca="1">'Samlet hovedstaden -alle værker'!EG44</f>
        <v>6.9257704645264839</v>
      </c>
      <c r="EJ50" s="53">
        <f ca="1">'Samlet hovedstaden -alle værker'!EH44</f>
        <v>-3.3095511807424227</v>
      </c>
      <c r="EK50" s="53">
        <f ca="1">'Samlet hovedstaden -alle værker'!EI44</f>
        <v>42.212985410854188</v>
      </c>
      <c r="EL50" s="53">
        <f ca="1">'Samlet hovedstaden -alle værker'!EJ44</f>
        <v>31.030439859015612</v>
      </c>
      <c r="EM50" s="53">
        <f ca="1">'Samlet hovedstaden -alle værker'!EK44</f>
        <v>22.632877699280066</v>
      </c>
      <c r="EN50" s="53">
        <f ca="1">'Samlet hovedstaden -alle værker'!EL44</f>
        <v>4.8732117035703517</v>
      </c>
      <c r="EO50" s="53">
        <f ca="1">'Samlet hovedstaden -alle værker'!EM44</f>
        <v>3.0855576657525807</v>
      </c>
      <c r="EP50" s="53">
        <f ca="1">'Samlet hovedstaden -alle værker'!EN44</f>
        <v>6.346723640618241</v>
      </c>
      <c r="EQ50" s="53">
        <f ca="1">'Samlet hovedstaden -alle værker'!EO44</f>
        <v>15.208779039187576</v>
      </c>
      <c r="ER50" s="53">
        <f ca="1">'Samlet hovedstaden -alle værker'!EP44</f>
        <v>42.391158909282687</v>
      </c>
      <c r="ES50" s="53">
        <f ca="1">'Samlet hovedstaden -alle værker'!EQ44</f>
        <v>1.6763856956594823</v>
      </c>
      <c r="ET50" s="53">
        <f ca="1">'Samlet hovedstaden -alle værker'!ER44</f>
        <v>5.7055729995556046</v>
      </c>
      <c r="EU50" s="53">
        <f ca="1">'Samlet hovedstaden -alle værker'!ES44</f>
        <v>5.5064420135983418</v>
      </c>
      <c r="EV50" s="53">
        <f ca="1">'Samlet hovedstaden -alle værker'!ET44</f>
        <v>-7.1902143803733001</v>
      </c>
      <c r="EW50" s="53">
        <f ca="1">'Samlet hovedstaden -alle værker'!EU44</f>
        <v>38.591724271605592</v>
      </c>
      <c r="EX50" s="53">
        <f ca="1">'Samlet hovedstaden -alle værker'!EV44</f>
        <v>27.091431251705508</v>
      </c>
      <c r="EY50" s="53">
        <f ca="1">'Samlet hovedstaden -alle værker'!EW44</f>
        <v>20.262698865441187</v>
      </c>
      <c r="EZ50" s="53">
        <f ca="1">'Samlet hovedstaden -alle værker'!EX44</f>
        <v>5.6590831187280779</v>
      </c>
      <c r="FA50" s="53">
        <f ca="1">'Samlet hovedstaden -alle værker'!EY44</f>
        <v>4.1673935930556256</v>
      </c>
      <c r="FB50" s="53">
        <f ca="1">'Samlet hovedstaden -alle værker'!EZ44</f>
        <v>7.8160282744067366</v>
      </c>
      <c r="FC50" s="53">
        <f ca="1">'Samlet hovedstaden -alle værker'!FA44</f>
        <v>14.564457630488999</v>
      </c>
      <c r="FD50" s="53">
        <f ca="1">'Samlet hovedstaden -alle værker'!FB44</f>
        <v>41.086232336959888</v>
      </c>
      <c r="FE50" s="53">
        <f ca="1">'Samlet hovedstaden -alle værker'!FC44</f>
        <v>2.5438542917717712</v>
      </c>
      <c r="FF50" s="53">
        <f ca="1">'Samlet hovedstaden -alle værker'!FD44</f>
        <v>6.0154206019342205</v>
      </c>
      <c r="FG50" s="53">
        <f ca="1">'Samlet hovedstaden -alle værker'!FE44</f>
        <v>7.5065035722731226</v>
      </c>
      <c r="FH50" s="53">
        <f ca="1">'Samlet hovedstaden -alle værker'!FF44</f>
        <v>-3.8893788501456679</v>
      </c>
      <c r="FI50" s="53">
        <f ca="1">'Samlet hovedstaden -alle værker'!FG44</f>
        <v>34.940664266149533</v>
      </c>
      <c r="FJ50" s="53">
        <f ca="1">'Samlet hovedstaden -alle værker'!FH44</f>
        <v>23.194384811300711</v>
      </c>
      <c r="FK50" s="53">
        <f ca="1">'Samlet hovedstaden -alle værker'!FI44</f>
        <v>17.957885589152639</v>
      </c>
      <c r="FL50" s="53">
        <f ca="1">'Samlet hovedstaden -alle værker'!FJ44</f>
        <v>6.4640184102626757</v>
      </c>
      <c r="FM50" s="53">
        <f ca="1">'Samlet hovedstaden -alle værker'!FK44</f>
        <v>5.2679761625721149</v>
      </c>
      <c r="FN50" s="53">
        <f ca="1">'Samlet hovedstaden -alle værker'!FL44</f>
        <v>9.2882980282914218</v>
      </c>
      <c r="FO50" s="53">
        <f ca="1">'Samlet hovedstaden -alle værker'!FM44</f>
        <v>13.970743947031899</v>
      </c>
      <c r="FP50" s="53">
        <f ca="1">'Samlet hovedstaden -alle værker'!FN44</f>
        <v>39.680386927240029</v>
      </c>
      <c r="FQ50" s="53">
        <f ca="1">'Samlet hovedstaden -alle værker'!FO44</f>
        <v>3.4036865609364657</v>
      </c>
      <c r="FR50" s="53">
        <f ca="1">'Samlet hovedstaden -alle værker'!FP44</f>
        <v>6.3274819440225878</v>
      </c>
      <c r="FS50" s="53">
        <f ca="1">'Samlet hovedstaden -alle værker'!FQ44</f>
        <v>9.4816831049014603</v>
      </c>
      <c r="FT50" s="53">
        <f ca="1">'Samlet hovedstaden -alle værker'!FR44</f>
        <v>-0.57283467762997931</v>
      </c>
      <c r="FU50" s="53">
        <f ca="1">'Samlet hovedstaden -alle værker'!FS44</f>
        <v>31.259436058642994</v>
      </c>
      <c r="FV50" s="53">
        <f ca="1">'Samlet hovedstaden -alle værker'!FT44</f>
        <v>19.338633557484687</v>
      </c>
      <c r="FW50" s="53">
        <f ca="1">'Samlet hovedstaden -alle værker'!FU44</f>
        <v>15.715770640583916</v>
      </c>
      <c r="FX50" s="53">
        <f ca="1">'Samlet hovedstaden -alle værker'!FV44</f>
        <v>7.2887197800972547</v>
      </c>
      <c r="FY50" s="53">
        <f ca="1">'Samlet hovedstaden -alle værker'!FW44</f>
        <v>6.3877969111522788</v>
      </c>
      <c r="FZ50" s="53">
        <f ca="1">'Samlet hovedstaden -alle værker'!FX44</f>
        <v>10.763541886948246</v>
      </c>
      <c r="GA50" s="53">
        <f ca="1">'Samlet hovedstaden -alle værker'!FY44</f>
        <v>13.421900880398017</v>
      </c>
      <c r="GB50" s="53">
        <f ca="1">'Samlet hovedstaden -alle værker'!FZ44</f>
        <v>38.161444666877912</v>
      </c>
      <c r="GC50" s="53">
        <f ca="1">'Samlet hovedstaden -alle værker'!GA44</f>
        <v>4.255982895169053</v>
      </c>
      <c r="GD50" s="53">
        <f ca="1">'Samlet hovedstaden -alle værker'!GB44</f>
        <v>6.6417808353296319</v>
      </c>
      <c r="GE50" s="53">
        <f ca="1">'Samlet hovedstaden -alle værker'!GC44</f>
        <v>11.432442063231802</v>
      </c>
      <c r="GF50" s="53">
        <f ca="1">'Samlet hovedstaden -alle værker'!GD44</f>
        <v>2.7595305405371429</v>
      </c>
      <c r="GG50" s="53">
        <f ca="1">'Samlet hovedstaden -alle værker'!GE44</f>
        <v>27.547664184380601</v>
      </c>
      <c r="GH50" s="53">
        <f ca="1">'Samlet hovedstaden -alle værker'!GF44</f>
        <v>15.523524570802177</v>
      </c>
      <c r="GI50" s="53">
        <f ca="1">'Samlet hovedstaden -alle værker'!GG44</f>
        <v>13.533829957046946</v>
      </c>
      <c r="GJ50" s="53">
        <f ca="1">'Samlet hovedstaden -alle værker'!GH44</f>
        <v>8.1339243455412369</v>
      </c>
      <c r="GK50" s="53">
        <f ca="1">'Samlet hovedstaden -alle værker'!GI44</f>
        <v>7.5273647112842177</v>
      </c>
      <c r="GL50" s="53">
        <f ca="1">'Samlet hovedstaden -alle værker'!GJ44</f>
        <v>12.241768871389526</v>
      </c>
      <c r="GM50" s="53">
        <f ca="1">'Samlet hovedstaden -alle værker'!GK44</f>
        <v>12.913026923937178</v>
      </c>
      <c r="GN50" s="53">
        <f ca="1">'Samlet hovedstaden -alle værker'!GL44</f>
        <v>36.515186042556991</v>
      </c>
      <c r="GO50" s="53">
        <f ca="1">'Samlet hovedstaden -alle værker'!GM44</f>
        <v>5.1008419344065583</v>
      </c>
      <c r="GP50" s="53">
        <f ca="1">'Samlet hovedstaden -alle værker'!GN44</f>
        <v>6.9583414280318765</v>
      </c>
      <c r="GQ50" s="53">
        <f ca="1">'Samlet hovedstaden -alle værker'!GO44</f>
        <v>13.359230558593538</v>
      </c>
      <c r="GR50" s="53">
        <f ca="1">'Samlet hovedstaden -alle værker'!GP44</f>
        <v>6.1078302826878783</v>
      </c>
      <c r="GS50" s="53">
        <f ca="1">'Samlet hovedstaden -alle værker'!GQ44</f>
        <v>23.804966922133971</v>
      </c>
      <c r="GT50" s="53">
        <f ca="1">'Samlet hovedstaden -alle værker'!GR44</f>
        <v>11.748418624074649</v>
      </c>
      <c r="GU50" s="53">
        <f ca="1">'Samlet hovedstaden -alle værker'!GS44</f>
        <v>11.409673164330599</v>
      </c>
      <c r="GV50" s="53">
        <f ca="1">'Samlet hovedstaden -alle værker'!GT44</f>
        <v>9.0004063367151037</v>
      </c>
      <c r="GW50" s="53">
        <f ca="1">'Samlet hovedstaden -alle værker'!GU44</f>
        <v>8.6872065421389788</v>
      </c>
      <c r="GX50" s="53">
        <f ca="1">'Samlet hovedstaden -alle værker'!GV44</f>
        <v>13.722988039147609</v>
      </c>
      <c r="GY50" s="53">
        <f ca="1">'Samlet hovedstaden -alle værker'!GW44</f>
        <v>12.439909387265667</v>
      </c>
      <c r="GZ50" s="53">
        <f ca="1">'Samlet hovedstaden -alle værker'!GX44</f>
        <v>34.724903536371514</v>
      </c>
      <c r="HA50" s="53">
        <f ca="1">'Samlet hovedstaden -alle værker'!GY44</f>
        <v>5.938360604563953</v>
      </c>
      <c r="HB50" s="53">
        <f ca="1">'Samlet hovedstaden -alle værker'!GZ44</f>
        <v>7.2771882231602616</v>
      </c>
      <c r="HC50" s="53">
        <f ca="1">'Samlet hovedstaden -alle værker'!HA44</f>
        <v>15.262487708140029</v>
      </c>
      <c r="HD50" s="53">
        <f ca="1">'Samlet hovedstaden -alle værker'!HB44</f>
        <v>9.4721791150042005</v>
      </c>
      <c r="HE50" s="53">
        <f ca="1">'Samlet hovedstaden -alle værker'!HC44</f>
        <v>58.858689069335341</v>
      </c>
      <c r="HF50" s="53">
        <f ca="1">'Samlet hovedstaden -alle værker'!HD44</f>
        <v>55.948281600122129</v>
      </c>
      <c r="HG50" s="53">
        <f ca="1">'Samlet hovedstaden -alle værker'!HE44</f>
        <v>45.307864280259167</v>
      </c>
      <c r="HH50" s="53">
        <f ca="1">'Samlet hovedstaden -alle værker'!HF44</f>
        <v>1.1303419184761918</v>
      </c>
      <c r="HI50" s="53">
        <f ca="1">'Samlet hovedstaden -alle værker'!HG44</f>
        <v>5.8599378327565432</v>
      </c>
      <c r="HJ50" s="53">
        <f ca="1">'Samlet hovedstaden -alle værker'!HH44</f>
        <v>11.502574442600935</v>
      </c>
      <c r="HK50" s="53">
        <f ca="1">'Samlet hovedstaden -alle værker'!HI44</f>
        <v>20.295405710588987</v>
      </c>
      <c r="HL50" s="53">
        <f ca="1">'Samlet hovedstaden -alle værker'!HJ44</f>
        <v>36.9436459238037</v>
      </c>
      <c r="HM50" s="53">
        <f ca="1">'Samlet hovedstaden -alle værker'!HK44</f>
        <v>11.681421489785391</v>
      </c>
      <c r="HN50" s="53">
        <f ca="1">'Samlet hovedstaden -alle værker'!HL44</f>
        <v>11.86726274398827</v>
      </c>
      <c r="HO50" s="53">
        <f ca="1">'Samlet hovedstaden -alle værker'!HM44</f>
        <v>39.24959220821335</v>
      </c>
      <c r="HP50" s="53">
        <f ca="1">'Samlet hovedstaden -alle værker'!HN44</f>
        <v>50.817489218697737</v>
      </c>
      <c r="HQ50" s="53">
        <f ca="1">'Samlet hovedstaden -alle værker'!HO44</f>
        <v>58.858689069335341</v>
      </c>
      <c r="HR50" s="53">
        <f ca="1">'Samlet hovedstaden -alle værker'!HP44</f>
        <v>55.948281600122129</v>
      </c>
      <c r="HS50" s="53">
        <f ca="1">'Samlet hovedstaden -alle værker'!HQ44</f>
        <v>45.307864280259167</v>
      </c>
      <c r="HT50" s="53">
        <f ca="1">'Samlet hovedstaden -alle værker'!HR44</f>
        <v>1.1303419184761918</v>
      </c>
      <c r="HU50" s="53">
        <f ca="1">'Samlet hovedstaden -alle værker'!HS44</f>
        <v>5.8599378327565432</v>
      </c>
      <c r="HV50" s="53">
        <f ca="1">'Samlet hovedstaden -alle værker'!HT44</f>
        <v>11.502574442600935</v>
      </c>
      <c r="HW50" s="53">
        <f ca="1">'Samlet hovedstaden -alle værker'!HU44</f>
        <v>20.295405710588987</v>
      </c>
      <c r="HX50" s="53">
        <f ca="1">'Samlet hovedstaden -alle værker'!HV44</f>
        <v>36.9436459238037</v>
      </c>
      <c r="HY50" s="53">
        <f ca="1">'Samlet hovedstaden -alle værker'!HW44</f>
        <v>11.681421489785391</v>
      </c>
      <c r="HZ50" s="53">
        <f ca="1">'Samlet hovedstaden -alle værker'!HX44</f>
        <v>11.86726274398827</v>
      </c>
      <c r="IA50" s="53">
        <f ca="1">'Samlet hovedstaden -alle værker'!HY44</f>
        <v>39.24959220821335</v>
      </c>
      <c r="IB50" s="53">
        <f ca="1">'Samlet hovedstaden -alle værker'!HZ44</f>
        <v>50.817489218697737</v>
      </c>
      <c r="IC50" s="53">
        <f ca="1">'Samlet hovedstaden -alle værker'!IA44</f>
        <v>58.858689069335341</v>
      </c>
      <c r="ID50" s="53">
        <f ca="1">'Samlet hovedstaden -alle værker'!IB44</f>
        <v>55.948281600122129</v>
      </c>
      <c r="IE50" s="53">
        <f ca="1">'Samlet hovedstaden -alle værker'!IC44</f>
        <v>45.307864280259167</v>
      </c>
      <c r="IF50" s="53">
        <f ca="1">'Samlet hovedstaden -alle værker'!ID44</f>
        <v>1.1303419184761918</v>
      </c>
      <c r="IG50" s="53">
        <f ca="1">'Samlet hovedstaden -alle værker'!IE44</f>
        <v>5.8599378327565432</v>
      </c>
      <c r="IH50" s="53">
        <f ca="1">'Samlet hovedstaden -alle værker'!IF44</f>
        <v>11.502574442600935</v>
      </c>
      <c r="II50" s="53">
        <f ca="1">'Samlet hovedstaden -alle værker'!IG44</f>
        <v>20.295405710588987</v>
      </c>
      <c r="IJ50" s="53">
        <f ca="1">'Samlet hovedstaden -alle værker'!IH44</f>
        <v>36.9436459238037</v>
      </c>
      <c r="IK50" s="53">
        <f ca="1">'Samlet hovedstaden -alle værker'!II44</f>
        <v>11.681421489785391</v>
      </c>
      <c r="IL50" s="53">
        <f ca="1">'Samlet hovedstaden -alle værker'!IJ44</f>
        <v>11.86726274398827</v>
      </c>
      <c r="IM50" s="53">
        <f ca="1">'Samlet hovedstaden -alle værker'!IK44</f>
        <v>39.24959220821335</v>
      </c>
      <c r="IN50" s="53">
        <f ca="1">'Samlet hovedstaden -alle værker'!IL44</f>
        <v>50.817489218697737</v>
      </c>
      <c r="IO50" s="53">
        <f ca="1">'Samlet hovedstaden -alle værker'!IM44</f>
        <v>58.858689069335341</v>
      </c>
      <c r="IP50" s="53">
        <f ca="1">'Samlet hovedstaden -alle værker'!IN44</f>
        <v>55.948281600122129</v>
      </c>
      <c r="IQ50" s="53">
        <f ca="1">'Samlet hovedstaden -alle værker'!IO44</f>
        <v>45.307864280259167</v>
      </c>
      <c r="IR50" s="53">
        <f ca="1">'Samlet hovedstaden -alle værker'!IP44</f>
        <v>1.1303419184761918</v>
      </c>
      <c r="IS50" s="53">
        <f ca="1">'Samlet hovedstaden -alle værker'!IQ44</f>
        <v>5.8599378327565432</v>
      </c>
      <c r="IT50" s="53">
        <f ca="1">'Samlet hovedstaden -alle værker'!IR44</f>
        <v>11.502574442600935</v>
      </c>
      <c r="IU50" s="53">
        <f ca="1">'Samlet hovedstaden -alle værker'!IS44</f>
        <v>20.295405710588987</v>
      </c>
      <c r="IV50" s="53">
        <f ca="1">'Samlet hovedstaden -alle værker'!IT44</f>
        <v>36.9436459238037</v>
      </c>
      <c r="IW50" s="53">
        <f ca="1">'Samlet hovedstaden -alle værker'!IU44</f>
        <v>11.681421489785391</v>
      </c>
      <c r="IX50" s="53">
        <f ca="1">'Samlet hovedstaden -alle værker'!IV44</f>
        <v>11.86726274398827</v>
      </c>
      <c r="IY50" s="53">
        <f ca="1">'Samlet hovedstaden -alle værker'!IW44</f>
        <v>39.24959220821335</v>
      </c>
      <c r="IZ50" s="53">
        <f ca="1">'Samlet hovedstaden -alle værker'!IX44</f>
        <v>50.817489218697737</v>
      </c>
      <c r="JA50" s="53">
        <f ca="1">'Samlet hovedstaden -alle værker'!IY44</f>
        <v>58.858689069335341</v>
      </c>
      <c r="JB50" s="53">
        <f ca="1">'Samlet hovedstaden -alle værker'!IZ44</f>
        <v>55.948281600122129</v>
      </c>
      <c r="JC50" s="53">
        <f ca="1">'Samlet hovedstaden -alle værker'!JA44</f>
        <v>45.307864280259167</v>
      </c>
      <c r="JD50" s="53">
        <f ca="1">'Samlet hovedstaden -alle værker'!JB44</f>
        <v>1.1303419184761918</v>
      </c>
      <c r="JE50" s="53">
        <f ca="1">'Samlet hovedstaden -alle værker'!JC44</f>
        <v>5.8599378327565432</v>
      </c>
      <c r="JF50" s="53">
        <f ca="1">'Samlet hovedstaden -alle værker'!JD44</f>
        <v>11.502574442600935</v>
      </c>
      <c r="JG50" s="53">
        <f ca="1">'Samlet hovedstaden -alle værker'!JE44</f>
        <v>20.295405710588987</v>
      </c>
      <c r="JH50" s="53">
        <f ca="1">'Samlet hovedstaden -alle værker'!JF44</f>
        <v>36.9436459238037</v>
      </c>
      <c r="JI50" s="53">
        <f ca="1">'Samlet hovedstaden -alle værker'!JG44</f>
        <v>11.681421489785391</v>
      </c>
      <c r="JJ50" s="53">
        <f ca="1">'Samlet hovedstaden -alle værker'!JH44</f>
        <v>11.86726274398827</v>
      </c>
      <c r="JK50" s="53">
        <f ca="1">'Samlet hovedstaden -alle værker'!JI44</f>
        <v>39.24959220821335</v>
      </c>
      <c r="JL50" s="53">
        <f ca="1">'Samlet hovedstaden -alle værker'!JJ44</f>
        <v>50.817489218697737</v>
      </c>
      <c r="JM50" s="53">
        <f ca="1">'Samlet hovedstaden -alle værker'!JK44</f>
        <v>58.860588914534297</v>
      </c>
      <c r="JN50" s="53">
        <f ca="1">'Samlet hovedstaden -alle værker'!JL44</f>
        <v>54.479128809669739</v>
      </c>
      <c r="JO50" s="53">
        <f ca="1">'Samlet hovedstaden -alle værker'!JM44</f>
        <v>45.063510620894164</v>
      </c>
      <c r="JP50" s="53">
        <f ca="1">'Samlet hovedstaden -alle værker'!JN44</f>
        <v>1.3738496685952664</v>
      </c>
      <c r="JQ50" s="53">
        <f ca="1">'Samlet hovedstaden -alle værker'!JO44</f>
        <v>6.9746370166456941</v>
      </c>
      <c r="JR50" s="53">
        <f ca="1">'Samlet hovedstaden -alle værker'!JP44</f>
        <v>12.273115492824246</v>
      </c>
      <c r="JS50" s="53">
        <f ca="1">'Samlet hovedstaden -alle værker'!JQ44</f>
        <v>21.297600577572165</v>
      </c>
      <c r="JT50" s="53">
        <f ca="1">'Samlet hovedstaden -alle værker'!JR44</f>
        <v>37.783324132047191</v>
      </c>
      <c r="JU50" s="53">
        <f ca="1">'Samlet hovedstaden -alle værker'!JS44</f>
        <v>16.837372799235236</v>
      </c>
      <c r="JV50" s="53">
        <f ca="1">'Samlet hovedstaden -alle værker'!JT44</f>
        <v>12.025045799356384</v>
      </c>
      <c r="JW50" s="53">
        <f ca="1">'Samlet hovedstaden -alle værker'!JU44</f>
        <v>34.78953348349139</v>
      </c>
      <c r="JX50" s="53">
        <f ca="1">'Samlet hovedstaden -alle værker'!JV44</f>
        <v>51.728271379039818</v>
      </c>
      <c r="JY50" s="53">
        <f ca="1">'Samlet hovedstaden -alle værker'!JW44</f>
        <v>58.862425416436544</v>
      </c>
      <c r="JZ50" s="53">
        <f ca="1">'Samlet hovedstaden -alle værker'!JX44</f>
        <v>52.981180408256726</v>
      </c>
      <c r="KA50" s="53">
        <f ca="1">'Samlet hovedstaden -alle værker'!JY44</f>
        <v>44.817761673411802</v>
      </c>
      <c r="KB50" s="53">
        <f ca="1">'Samlet hovedstaden -alle værker'!JZ44</f>
        <v>1.6290864355687298</v>
      </c>
      <c r="KC50" s="53">
        <f ca="1">'Samlet hovedstaden -alle værker'!KA44</f>
        <v>7.9875125979764396</v>
      </c>
      <c r="KD50" s="53">
        <f ca="1">'Samlet hovedstaden -alle værker'!KB44</f>
        <v>13.093431580402388</v>
      </c>
      <c r="KE50" s="53">
        <f ca="1">'Samlet hovedstaden -alle værker'!KC44</f>
        <v>22.280862945274396</v>
      </c>
      <c r="KF50" s="53">
        <f ca="1">'Samlet hovedstaden -alle værker'!KD44</f>
        <v>38.62898501697736</v>
      </c>
      <c r="KG50" s="53">
        <f ca="1">'Samlet hovedstaden -alle værker'!KE44</f>
        <v>21.965797375226593</v>
      </c>
      <c r="KH50" s="53">
        <f ca="1">'Samlet hovedstaden -alle værker'!KF44</f>
        <v>12.188368167255616</v>
      </c>
      <c r="KI50" s="53">
        <f ca="1">'Samlet hovedstaden -alle værker'!KG44</f>
        <v>30.422311295831477</v>
      </c>
      <c r="KJ50" s="53">
        <f ca="1">'Samlet hovedstaden -alle værker'!KH44</f>
        <v>52.626558463313494</v>
      </c>
      <c r="KK50" s="53">
        <f ca="1">'Samlet hovedstaden -alle værker'!KI44</f>
        <v>58.864201691019119</v>
      </c>
      <c r="KL50" s="53">
        <f ca="1">'Samlet hovedstaden -alle værker'!KJ44</f>
        <v>51.453581419732728</v>
      </c>
      <c r="KM50" s="53">
        <f ca="1">'Samlet hovedstaden -alle værker'!KK44</f>
        <v>44.570605452704839</v>
      </c>
      <c r="KN50" s="53">
        <f ca="1">'Samlet hovedstaden -alle værker'!KL44</f>
        <v>1.8969205578062478</v>
      </c>
      <c r="KO50" s="53">
        <f ca="1">'Samlet hovedstaden -alle værker'!KM44</f>
        <v>8.9119069948066638</v>
      </c>
      <c r="KP50" s="53">
        <f ca="1">'Samlet hovedstaden -alle værker'!KN44</f>
        <v>13.968506697710197</v>
      </c>
      <c r="KQ50" s="53">
        <f ca="1">'Samlet hovedstaden -alle værker'!KO44</f>
        <v>23.245724275550511</v>
      </c>
      <c r="KR50" s="53">
        <f ca="1">'Samlet hovedstaden -alle værker'!KP44</f>
        <v>39.480692746722589</v>
      </c>
      <c r="KS50" s="53">
        <f ca="1">'Samlet hovedstaden -alle værker'!KQ44</f>
        <v>27.066915071591495</v>
      </c>
      <c r="KT50" s="53">
        <f ca="1">'Samlet hovedstaden -alle værker'!KR44</f>
        <v>12.357526763792803</v>
      </c>
      <c r="KU50" s="53">
        <f ca="1">'Samlet hovedstaden -alle værker'!KS44</f>
        <v>26.145056900104887</v>
      </c>
      <c r="KV50" s="53">
        <f ca="1">'Samlet hovedstaden -alle værker'!KT44</f>
        <v>53.512605850805322</v>
      </c>
      <c r="KW50" s="53">
        <f ca="1">'Samlet hovedstaden -alle værker'!KU44</f>
        <v>58.865920653180225</v>
      </c>
      <c r="KX50" s="53">
        <f ca="1">'Samlet hovedstaden -alle værker'!KV44</f>
        <v>49.895442682593199</v>
      </c>
      <c r="KY50" s="53">
        <f ca="1">'Samlet hovedstaden -alle værker'!KW44</f>
        <v>44.322029836007708</v>
      </c>
      <c r="KZ50" s="53">
        <f ca="1">'Samlet hovedstaden -alle værker'!KX44</f>
        <v>2.1783082571543897</v>
      </c>
      <c r="LA50" s="53">
        <f ca="1">'Samlet hovedstaden -alle værker'!KY44</f>
        <v>9.7589290902557497</v>
      </c>
      <c r="LB50" s="53">
        <f ca="1">'Samlet hovedstaden -alle værker'!KZ44</f>
        <v>14.904013211441503</v>
      </c>
      <c r="LC50" s="53">
        <f ca="1">'Samlet hovedstaden -alle værker'!LA44</f>
        <v>24.192696322819195</v>
      </c>
      <c r="LD50" s="53">
        <f ca="1">'Samlet hovedstaden -alle værker'!LB44</f>
        <v>40.338512410364189</v>
      </c>
      <c r="LE50" s="53">
        <f ca="1">'Samlet hovedstaden -alle værker'!LC44</f>
        <v>32.140943407105318</v>
      </c>
      <c r="LF50" s="53">
        <f ca="1">'Samlet hovedstaden -alle værker'!LD44</f>
        <v>12.532840111363274</v>
      </c>
      <c r="LG50" s="53">
        <f ca="1">'Samlet hovedstaden -alle værker'!LE44</f>
        <v>21.955018542393223</v>
      </c>
      <c r="LH50" s="53">
        <f ca="1">'Samlet hovedstaden -alle værker'!LF44</f>
        <v>54.386662008501084</v>
      </c>
      <c r="LI50" s="53">
        <f ca="1">'Samlet hovedstaden -alle værker'!LG44</f>
        <v>58.867585032704078</v>
      </c>
      <c r="LJ50" s="53">
        <f ca="1">'Samlet hovedstaden -alle værker'!LH44</f>
        <v>48.305839124144349</v>
      </c>
      <c r="LK50" s="53">
        <f ca="1">'Samlet hovedstaden -alle værker'!LI44</f>
        <v>44.072022560914348</v>
      </c>
      <c r="LL50" s="53">
        <f ca="1">'Samlet hovedstaden -alle værker'!LJ44</f>
        <v>2.474305045729456</v>
      </c>
      <c r="LM50" s="53">
        <f ca="1">'Samlet hovedstaden -alle værker'!LK44</f>
        <v>10.537902828779522</v>
      </c>
      <c r="LN50" s="53">
        <f ca="1">'Samlet hovedstaden -alle værker'!LL44</f>
        <v>15.906434958299624</v>
      </c>
      <c r="LO50" s="53">
        <f ca="1">'Samlet hovedstaden -alle værker'!LM44</f>
        <v>25.122272039150722</v>
      </c>
      <c r="LP50" s="53">
        <f ca="1">'Samlet hovedstaden -alle værker'!LN44</f>
        <v>41.202510034517964</v>
      </c>
      <c r="LQ50" s="53">
        <f ca="1">'Samlet hovedstaden -alle værker'!LO44</f>
        <v>37.188097596405044</v>
      </c>
      <c r="LR50" s="53">
        <f ca="1">'Samlet hovedstaden -alle værker'!LP44</f>
        <v>12.714650340402152</v>
      </c>
      <c r="LS50" s="53">
        <f ca="1">'Samlet hovedstaden -alle værker'!LQ44</f>
        <v>17.84955555635905</v>
      </c>
      <c r="LT50" s="539">
        <f ca="1">'Samlet hovedstaden -alle værker'!LR44</f>
        <v>55.248968723386952</v>
      </c>
    </row>
    <row r="51" spans="2:332">
      <c r="B51" s="3"/>
      <c r="C51" s="271"/>
      <c r="D51" s="22" t="s">
        <v>348</v>
      </c>
      <c r="E51" s="22"/>
      <c r="F51" s="562">
        <f t="shared" ca="1" si="52"/>
        <v>-8.3132606232611135</v>
      </c>
      <c r="G51" s="68">
        <f ca="1">'Samlet hovedstaden -alle værker'!E43</f>
        <v>-12.252823203640263</v>
      </c>
      <c r="H51" s="53">
        <f ca="1">'Samlet hovedstaden -alle værker'!F43</f>
        <v>-12.035345136004425</v>
      </c>
      <c r="I51" s="53">
        <f ca="1">'Samlet hovedstaden -alle værker'!G43</f>
        <v>-11.80004882081969</v>
      </c>
      <c r="J51" s="53">
        <f ca="1">'Samlet hovedstaden -alle værker'!H43</f>
        <v>-11.555143694299304</v>
      </c>
      <c r="K51" s="53">
        <f ca="1">'Samlet hovedstaden -alle værker'!I43</f>
        <v>-13.134890256016842</v>
      </c>
      <c r="L51" s="53">
        <f ca="1">'Samlet hovedstaden -alle værker'!J43</f>
        <v>-13.165190151087245</v>
      </c>
      <c r="M51" s="53">
        <f ca="1">'Samlet hovedstaden -alle værker'!K43</f>
        <v>-12.762823584884091</v>
      </c>
      <c r="N51" s="53">
        <f ca="1">'Samlet hovedstaden -alle værker'!L43</f>
        <v>-12.74675925095036</v>
      </c>
      <c r="O51" s="53">
        <f ca="1">'Samlet hovedstaden -alle værker'!M43</f>
        <v>-9.3385402252324266</v>
      </c>
      <c r="P51" s="53">
        <f ca="1">'Samlet hovedstaden -alle værker'!N43</f>
        <v>-9.5931766595684369</v>
      </c>
      <c r="Q51" s="53">
        <f ca="1">'Samlet hovedstaden -alle værker'!O43</f>
        <v>-8.9670344676930043</v>
      </c>
      <c r="R51" s="53">
        <f ca="1">'Samlet hovedstaden -alle værker'!P43</f>
        <v>-8.4095296160678039</v>
      </c>
      <c r="S51" s="53">
        <f ca="1">'Samlet hovedstaden -alle værker'!Q43</f>
        <v>-7.869583044175668</v>
      </c>
      <c r="T51" s="53">
        <f ca="1">'Samlet hovedstaden -alle værker'!R43</f>
        <v>-7.3541671902881909</v>
      </c>
      <c r="U51" s="53">
        <f ca="1">'Samlet hovedstaden -alle værker'!S43</f>
        <v>-6.5786348556930081</v>
      </c>
      <c r="V51" s="53">
        <f ca="1">'Samlet hovedstaden -alle værker'!T43</f>
        <v>-3.9102026819890883</v>
      </c>
      <c r="W51" s="53">
        <f ca="1">'Samlet hovedstaden -alle værker'!U43</f>
        <v>-3.8724138040412606</v>
      </c>
      <c r="X51" s="53">
        <f ca="1">'Samlet hovedstaden -alle værker'!V43</f>
        <v>-3.8363167513621756</v>
      </c>
      <c r="Y51" s="53">
        <f ca="1">'Samlet hovedstaden -alle værker'!W43</f>
        <v>-3.8001927042686847</v>
      </c>
      <c r="Z51" s="53">
        <f ca="1">'Samlet hovedstaden -alle værker'!X43</f>
        <v>-3.7658272854103734</v>
      </c>
      <c r="AA51" s="53">
        <f ca="1">'Samlet hovedstaden -alle værker'!Y43</f>
        <v>-3.4975792392674934</v>
      </c>
      <c r="AB51" s="53">
        <f ca="1">'Samlet hovedstaden -alle værker'!Z43</f>
        <v>-3.237250181277004</v>
      </c>
      <c r="AC51" s="53">
        <f ca="1">'Samlet hovedstaden -alle værker'!AA43</f>
        <v>-2.982819985255051</v>
      </c>
      <c r="AD51" s="53">
        <f ca="1">'Samlet hovedstaden -alle værker'!AB43</f>
        <v>-2.0806620698530685</v>
      </c>
      <c r="AE51" s="539">
        <f ca="1">'Samlet hovedstaden -alle værker'!AC43</f>
        <v>-2.038750606221337</v>
      </c>
      <c r="AF51" s="3"/>
      <c r="AG51" s="68">
        <f ca="1">'Samlet hovedstaden -alle værker'!AE43</f>
        <v>-1.21713050195482</v>
      </c>
      <c r="AH51" s="53">
        <f ca="1">'Samlet hovedstaden -alle værker'!AF43</f>
        <v>-3.6331230401624426</v>
      </c>
      <c r="AI51" s="53">
        <f ca="1">'Samlet hovedstaden -alle værker'!AG43</f>
        <v>-7.7721696621559655</v>
      </c>
      <c r="AJ51" s="53">
        <f ca="1">'Samlet hovedstaden -alle værker'!AH43</f>
        <v>-15.960493575224334</v>
      </c>
      <c r="AK51" s="53">
        <f ca="1">'Samlet hovedstaden -alle værker'!AI43</f>
        <v>-18.235424997217223</v>
      </c>
      <c r="AL51" s="53">
        <f ca="1">'Samlet hovedstaden -alle værker'!AJ43</f>
        <v>-17.430986926296313</v>
      </c>
      <c r="AM51" s="53">
        <f ca="1">'Samlet hovedstaden -alle værker'!AK43</f>
        <v>-19.648000981988844</v>
      </c>
      <c r="AN51" s="53">
        <f ca="1">'Samlet hovedstaden -alle værker'!AL43</f>
        <v>-10.126863041947651</v>
      </c>
      <c r="AO51" s="53">
        <f ca="1">'Samlet hovedstaden -alle værker'!AM43</f>
        <v>-22.672858495724597</v>
      </c>
      <c r="AP51" s="53">
        <f ca="1">'Samlet hovedstaden -alle værker'!AN43</f>
        <v>-15.617270200741826</v>
      </c>
      <c r="AQ51" s="53">
        <f ca="1">'Samlet hovedstaden -alle værker'!AO43</f>
        <v>-8.6641013278838823</v>
      </c>
      <c r="AR51" s="53">
        <f ca="1">'Samlet hovedstaden -alle værker'!AP43</f>
        <v>-6.3931620957034117</v>
      </c>
      <c r="AS51" s="53">
        <f ca="1">'Samlet hovedstaden -alle værker'!AQ43</f>
        <v>-1.1955273836182125</v>
      </c>
      <c r="AT51" s="53">
        <f ca="1">'Samlet hovedstaden -alle værker'!AR43</f>
        <v>-3.5686379361887703</v>
      </c>
      <c r="AU51" s="53">
        <f ca="1">'Samlet hovedstaden -alle værker'!AS43</f>
        <v>-7.6342197047158393</v>
      </c>
      <c r="AV51" s="53">
        <f ca="1">'Samlet hovedstaden -alle værker'!AT43</f>
        <v>-15.677207246550076</v>
      </c>
      <c r="AW51" s="53">
        <f ca="1">'Samlet hovedstaden -alle værker'!AU43</f>
        <v>-17.911760407840397</v>
      </c>
      <c r="AX51" s="53">
        <f ca="1">'Samlet hovedstaden -alle værker'!AV43</f>
        <v>-17.121600486068381</v>
      </c>
      <c r="AY51" s="53">
        <f ca="1">'Samlet hovedstaden -alle værker'!AW43</f>
        <v>-19.299264269195955</v>
      </c>
      <c r="AZ51" s="53">
        <f ca="1">'Samlet hovedstaden -alle værker'!AX43</f>
        <v>-9.9471191111839037</v>
      </c>
      <c r="BA51" s="53">
        <f ca="1">'Samlet hovedstaden -alle værker'!AY43</f>
        <v>-22.270432918249028</v>
      </c>
      <c r="BB51" s="53">
        <f ca="1">'Samlet hovedstaden -alle værker'!AZ43</f>
        <v>-15.340075819613807</v>
      </c>
      <c r="BC51" s="53">
        <f ca="1">'Samlet hovedstaden -alle værker'!BA43</f>
        <v>-8.5103202781394067</v>
      </c>
      <c r="BD51" s="53">
        <f ca="1">'Samlet hovedstaden -alle værker'!BB43</f>
        <v>-6.2796884484020126</v>
      </c>
      <c r="BE51" s="53">
        <f ca="1">'Samlet hovedstaden -alle værker'!BC43</f>
        <v>-1.1721542950288142</v>
      </c>
      <c r="BF51" s="53">
        <f ca="1">'Samlet hovedstaden -alle værker'!BD43</f>
        <v>-3.4988694877458828</v>
      </c>
      <c r="BG51" s="53">
        <f ca="1">'Samlet hovedstaden -alle værker'!BE43</f>
        <v>-7.4849673363349289</v>
      </c>
      <c r="BH51" s="53">
        <f ca="1">'Samlet hovedstaden -alle værker'!BF43</f>
        <v>-15.370710917959924</v>
      </c>
      <c r="BI51" s="53">
        <f ca="1">'Samlet hovedstaden -alle værker'!BG43</f>
        <v>-17.561577577617392</v>
      </c>
      <c r="BJ51" s="53">
        <f ca="1">'Samlet hovedstaden -alle værker'!BH43</f>
        <v>-16.786865631445462</v>
      </c>
      <c r="BK51" s="53">
        <f ca="1">'Samlet hovedstaden -alle værker'!BI43</f>
        <v>-18.92195512541964</v>
      </c>
      <c r="BL51" s="53">
        <f ca="1">'Samlet hovedstaden -alle værker'!BJ43</f>
        <v>-9.7526485374598941</v>
      </c>
      <c r="BM51" s="53">
        <f ca="1">'Samlet hovedstaden -alle værker'!BK43</f>
        <v>-21.835036114583076</v>
      </c>
      <c r="BN51" s="53">
        <f ca="1">'Samlet hovedstaden -alle værker'!BL43</f>
        <v>-15.04017055938062</v>
      </c>
      <c r="BO51" s="53">
        <f ca="1">'Samlet hovedstaden -alle værker'!BM43</f>
        <v>-8.3439397564460407</v>
      </c>
      <c r="BP51" s="53">
        <f ca="1">'Samlet hovedstaden -alle værker'!BN43</f>
        <v>-6.1569177645770132</v>
      </c>
      <c r="BQ51" s="53">
        <f ca="1">'Samlet hovedstaden -alle værker'!BO43</f>
        <v>-1.1478267180598993</v>
      </c>
      <c r="BR51" s="53">
        <f ca="1">'Samlet hovedstaden -alle værker'!BP43</f>
        <v>-3.4262519005149854</v>
      </c>
      <c r="BS51" s="53">
        <f ca="1">'Samlet hovedstaden -alle værker'!BQ43</f>
        <v>-7.3296199390197767</v>
      </c>
      <c r="BT51" s="53">
        <f ca="1">'Samlet hovedstaden -alle værker'!BR43</f>
        <v>-15.051698178332146</v>
      </c>
      <c r="BU51" s="53">
        <f ca="1">'Samlet hovedstaden -alle værker'!BS43</f>
        <v>-17.197094307772311</v>
      </c>
      <c r="BV51" s="53">
        <f ca="1">'Samlet hovedstaden -alle værker'!BT43</f>
        <v>-16.438461187211622</v>
      </c>
      <c r="BW51" s="53">
        <f ca="1">'Samlet hovedstaden -alle værker'!BU43</f>
        <v>-18.529237782943252</v>
      </c>
      <c r="BX51" s="53">
        <f ca="1">'Samlet hovedstaden -alle værker'!BV43</f>
        <v>-9.550236355930501</v>
      </c>
      <c r="BY51" s="53">
        <f ca="1">'Samlet hovedstaden -alle værker'!BW43</f>
        <v>-21.38185898257121</v>
      </c>
      <c r="BZ51" s="53">
        <f ca="1">'Samlet hovedstaden -alle værker'!BX43</f>
        <v>-14.728018048008433</v>
      </c>
      <c r="CA51" s="53">
        <f ca="1">'Samlet hovedstaden -alle værker'!BY43</f>
        <v>-8.1707647422778411</v>
      </c>
      <c r="CB51" s="53">
        <f ca="1">'Samlet hovedstaden -alle værker'!BZ43</f>
        <v>-6.0291334861383596</v>
      </c>
      <c r="CC51" s="53">
        <f ca="1">'Samlet hovedstaden -alle værker'!CA43</f>
        <v>6.4843281552940653</v>
      </c>
      <c r="CD51" s="53">
        <f ca="1">'Samlet hovedstaden -alle værker'!CB43</f>
        <v>-4.4453294078280354</v>
      </c>
      <c r="CE51" s="53">
        <f ca="1">'Samlet hovedstaden -alle værker'!CC43</f>
        <v>-9.7957345678484593</v>
      </c>
      <c r="CF51" s="53">
        <f ca="1">'Samlet hovedstaden -alle værker'!CD43</f>
        <v>-16.610293019527663</v>
      </c>
      <c r="CG51" s="53">
        <f ca="1">'Samlet hovedstaden -alle værker'!CE43</f>
        <v>-23.362527013755109</v>
      </c>
      <c r="CH51" s="53">
        <f ca="1">'Samlet hovedstaden -alle værker'!CF43</f>
        <v>-18.757183659543333</v>
      </c>
      <c r="CI51" s="53">
        <f ca="1">'Samlet hovedstaden -alle værker'!CG43</f>
        <v>-18.982564826584699</v>
      </c>
      <c r="CJ51" s="53">
        <f ca="1">'Samlet hovedstaden -alle værker'!CH43</f>
        <v>-8.7836446777252455</v>
      </c>
      <c r="CK51" s="53">
        <f ca="1">'Samlet hovedstaden -alle værker'!CI43</f>
        <v>-22.985050120931714</v>
      </c>
      <c r="CL51" s="53">
        <f ca="1">'Samlet hovedstaden -alle værker'!CJ43</f>
        <v>-18.774523256614433</v>
      </c>
      <c r="CM51" s="53">
        <f ca="1">'Samlet hovedstaden -alle værker'!CK43</f>
        <v>-15.466774918570717</v>
      </c>
      <c r="CN51" s="53">
        <f ca="1">'Samlet hovedstaden -alle værker'!CL43</f>
        <v>-6.4935710977491441</v>
      </c>
      <c r="CO51" s="53">
        <f ca="1">'Samlet hovedstaden -alle værker'!CM43</f>
        <v>4.7719999680709622</v>
      </c>
      <c r="CP51" s="53">
        <f ca="1">'Samlet hovedstaden -alle værker'!CN43</f>
        <v>-4.8724025384959395</v>
      </c>
      <c r="CQ51" s="53">
        <f ca="1">'Samlet hovedstaden -alle værker'!CO43</f>
        <v>-10.073443282252974</v>
      </c>
      <c r="CR51" s="53">
        <f ca="1">'Samlet hovedstaden -alle værker'!CP43</f>
        <v>-17.029553350037109</v>
      </c>
      <c r="CS51" s="53">
        <f ca="1">'Samlet hovedstaden -alle værker'!CQ43</f>
        <v>-22.291173078549757</v>
      </c>
      <c r="CT51" s="53">
        <f ca="1">'Samlet hovedstaden -alle værker'!CR43</f>
        <v>-18.403633571018709</v>
      </c>
      <c r="CU51" s="53">
        <f ca="1">'Samlet hovedstaden -alle værker'!CS43</f>
        <v>-18.536257676064405</v>
      </c>
      <c r="CV51" s="53">
        <f ca="1">'Samlet hovedstaden -alle værker'!CT43</f>
        <v>-8.7247935920004291</v>
      </c>
      <c r="CW51" s="53">
        <f ca="1">'Samlet hovedstaden -alle værker'!CU43</f>
        <v>-22.52825559705828</v>
      </c>
      <c r="CX51" s="53">
        <f ca="1">'Samlet hovedstaden -alle værker'!CV43</f>
        <v>-18.555602178860596</v>
      </c>
      <c r="CY51" s="53">
        <f ca="1">'Samlet hovedstaden -alle værker'!CW43</f>
        <v>-15.334547008745098</v>
      </c>
      <c r="CZ51" s="53">
        <f ca="1">'Samlet hovedstaden -alle værker'!CX43</f>
        <v>-6.6308686916953725</v>
      </c>
      <c r="DA51" s="53">
        <f ca="1">'Samlet hovedstaden -alle værker'!CY43</f>
        <v>3.0744880148990137</v>
      </c>
      <c r="DB51" s="53">
        <f ca="1">'Samlet hovedstaden -alle værker'!CZ43</f>
        <v>-5.2240924675900473</v>
      </c>
      <c r="DC51" s="53">
        <f ca="1">'Samlet hovedstaden -alle værker'!DA43</f>
        <v>-9.7157858241071899</v>
      </c>
      <c r="DD51" s="53">
        <f ca="1">'Samlet hovedstaden -alle værker'!DB43</f>
        <v>-16.636330372875296</v>
      </c>
      <c r="DE51" s="53">
        <f ca="1">'Samlet hovedstaden -alle værker'!DC43</f>
        <v>-20.960685853822277</v>
      </c>
      <c r="DF51" s="53">
        <f ca="1">'Samlet hovedstaden -alle værker'!DD43</f>
        <v>-17.939226736106011</v>
      </c>
      <c r="DG51" s="53">
        <f ca="1">'Samlet hovedstaden -alle værker'!DE43</f>
        <v>-18.109272667923996</v>
      </c>
      <c r="DH51" s="53">
        <f ca="1">'Samlet hovedstaden -alle værker'!DF43</f>
        <v>-8.3339745304033848</v>
      </c>
      <c r="DI51" s="53">
        <f ca="1">'Samlet hovedstaden -alle værker'!DG43</f>
        <v>-21.358521412774103</v>
      </c>
      <c r="DJ51" s="53">
        <f ca="1">'Samlet hovedstaden -alle værker'!DH43</f>
        <v>-17.517527206280519</v>
      </c>
      <c r="DK51" s="53">
        <f ca="1">'Samlet hovedstaden -alle værker'!DI43</f>
        <v>-14.22407974382577</v>
      </c>
      <c r="DL51" s="53">
        <f ca="1">'Samlet hovedstaden -alle værker'!DJ43</f>
        <v>-6.319706902404433</v>
      </c>
      <c r="DM51" s="53">
        <f ca="1">'Samlet hovedstaden -alle værker'!DK43</f>
        <v>1.4587861846248824</v>
      </c>
      <c r="DN51" s="53">
        <f ca="1">'Samlet hovedstaden -alle værker'!DL43</f>
        <v>-5.5938923716136602</v>
      </c>
      <c r="DO51" s="53">
        <f ca="1">'Samlet hovedstaden -alle værker'!DM43</f>
        <v>-10.100416640723934</v>
      </c>
      <c r="DP51" s="53">
        <f ca="1">'Samlet hovedstaden -alle værker'!DN43</f>
        <v>-16.817531976408514</v>
      </c>
      <c r="DQ51" s="53">
        <f ca="1">'Samlet hovedstaden -alle værker'!DO43</f>
        <v>-19.931064855096029</v>
      </c>
      <c r="DR51" s="53">
        <f ca="1">'Samlet hovedstaden -alle værker'!DP43</f>
        <v>-17.502791987328777</v>
      </c>
      <c r="DS51" s="53">
        <f ca="1">'Samlet hovedstaden -alle værker'!DQ43</f>
        <v>-17.59168731039393</v>
      </c>
      <c r="DT51" s="53">
        <f ca="1">'Samlet hovedstaden -alle værker'!DR43</f>
        <v>-8.2874689496916361</v>
      </c>
      <c r="DU51" s="53">
        <f ca="1">'Samlet hovedstaden -alle værker'!DS43</f>
        <v>-20.684500096170048</v>
      </c>
      <c r="DV51" s="53">
        <f ca="1">'Samlet hovedstaden -alle værker'!DT43</f>
        <v>-17.238207995078991</v>
      </c>
      <c r="DW51" s="53">
        <f ca="1">'Samlet hovedstaden -alle værker'!DU43</f>
        <v>-14.321597935818223</v>
      </c>
      <c r="DX51" s="53">
        <f ca="1">'Samlet hovedstaden -alle værker'!DV43</f>
        <v>-6.4217508347188614</v>
      </c>
      <c r="DY51" s="53">
        <f ca="1">'Samlet hovedstaden -alle værker'!DW43</f>
        <v>-5.0002764247342957E-2</v>
      </c>
      <c r="DZ51" s="53">
        <f ca="1">'Samlet hovedstaden -alle værker'!DX43</f>
        <v>-5.8197317872780676</v>
      </c>
      <c r="EA51" s="53">
        <f ca="1">'Samlet hovedstaden -alle værker'!DY43</f>
        <v>-8.0472139713865261</v>
      </c>
      <c r="EB51" s="53">
        <f ca="1">'Samlet hovedstaden -alle værker'!DZ43</f>
        <v>-12.308171444057976</v>
      </c>
      <c r="EC51" s="53">
        <f ca="1">'Samlet hovedstaden -alle værker'!EA43</f>
        <v>-10.484502114151526</v>
      </c>
      <c r="ED51" s="53">
        <f ca="1">'Samlet hovedstaden -alle værker'!EB43</f>
        <v>-15.577149530355113</v>
      </c>
      <c r="EE51" s="53">
        <f ca="1">'Samlet hovedstaden -alle værker'!EC43</f>
        <v>-19.038327059359343</v>
      </c>
      <c r="EF51" s="53">
        <f ca="1">'Samlet hovedstaden -alle værker'!ED43</f>
        <v>-5.6660980153049589</v>
      </c>
      <c r="EG51" s="53">
        <f ca="1">'Samlet hovedstaden -alle værker'!EE43</f>
        <v>-6.2806663249788333</v>
      </c>
      <c r="EH51" s="53">
        <f ca="1">'Samlet hovedstaden -alle værker'!EF43</f>
        <v>-10.003268883181915</v>
      </c>
      <c r="EI51" s="53">
        <f ca="1">'Samlet hovedstaden -alle værker'!EG43</f>
        <v>-12.671310469005558</v>
      </c>
      <c r="EJ51" s="53">
        <f ca="1">'Samlet hovedstaden -alle værker'!EH43</f>
        <v>-6.1385501913853577</v>
      </c>
      <c r="EK51" s="53">
        <f ca="1">'Samlet hovedstaden -alle værker'!EI43</f>
        <v>-1.5592156370130021</v>
      </c>
      <c r="EL51" s="53">
        <f ca="1">'Samlet hovedstaden -alle værker'!EJ43</f>
        <v>-6.1584503440771341</v>
      </c>
      <c r="EM51" s="53">
        <f ca="1">'Samlet hovedstaden -alle værker'!EK43</f>
        <v>-8.2196278199160595</v>
      </c>
      <c r="EN51" s="53">
        <f ca="1">'Samlet hovedstaden -alle værker'!EL43</f>
        <v>-12.190970720911194</v>
      </c>
      <c r="EO51" s="53">
        <f ca="1">'Samlet hovedstaden -alle værker'!EM43</f>
        <v>-11.388866709588481</v>
      </c>
      <c r="EP51" s="53">
        <f ca="1">'Samlet hovedstaden -alle værker'!EN43</f>
        <v>-15.67294987534269</v>
      </c>
      <c r="EQ51" s="53">
        <f ca="1">'Samlet hovedstaden -alle værker'!EO43</f>
        <v>-18.948668830946847</v>
      </c>
      <c r="ER51" s="53">
        <f ca="1">'Samlet hovedstaden -alle værker'!EP43</f>
        <v>-5.5901816613118749</v>
      </c>
      <c r="ES51" s="53">
        <f ca="1">'Samlet hovedstaden -alle værker'!EQ43</f>
        <v>-6.1408944823769946</v>
      </c>
      <c r="ET51" s="53">
        <f ca="1">'Samlet hovedstaden -alle værker'!ER43</f>
        <v>-9.9350880357963458</v>
      </c>
      <c r="EU51" s="53">
        <f ca="1">'Samlet hovedstaden -alle værker'!ES43</f>
        <v>-13.314326793314766</v>
      </c>
      <c r="EV51" s="53">
        <f ca="1">'Samlet hovedstaden -alle værker'!ET43</f>
        <v>-6.272747640724214</v>
      </c>
      <c r="EW51" s="53">
        <f ca="1">'Samlet hovedstaden -alle værker'!EU43</f>
        <v>0.26443519925341818</v>
      </c>
      <c r="EX51" s="53">
        <f ca="1">'Samlet hovedstaden -alle værker'!EV43</f>
        <v>-4.9869497652748862</v>
      </c>
      <c r="EY51" s="53">
        <f ca="1">'Samlet hovedstaden -alle værker'!EW43</f>
        <v>-8.937245506682336</v>
      </c>
      <c r="EZ51" s="53">
        <f ca="1">'Samlet hovedstaden -alle værker'!EX43</f>
        <v>-11.346886000641263</v>
      </c>
      <c r="FA51" s="53">
        <f ca="1">'Samlet hovedstaden -alle værker'!EY43</f>
        <v>-10.904696412388926</v>
      </c>
      <c r="FB51" s="53">
        <f ca="1">'Samlet hovedstaden -alle værker'!EZ43</f>
        <v>-14.492406080530028</v>
      </c>
      <c r="FC51" s="53">
        <f ca="1">'Samlet hovedstaden -alle værker'!FA43</f>
        <v>-17.781114600104175</v>
      </c>
      <c r="FD51" s="53">
        <f ca="1">'Samlet hovedstaden -alle værker'!FB43</f>
        <v>-5.6873736760754472</v>
      </c>
      <c r="FE51" s="53">
        <f ca="1">'Samlet hovedstaden -alle værker'!FC43</f>
        <v>-6.1131926332933189</v>
      </c>
      <c r="FF51" s="53">
        <f ca="1">'Samlet hovedstaden -alle værker'!FD43</f>
        <v>-9.9544101474454916</v>
      </c>
      <c r="FG51" s="53">
        <f ca="1">'Samlet hovedstaden -alle værker'!FE43</f>
        <v>-12.155369614568981</v>
      </c>
      <c r="FH51" s="53">
        <f ca="1">'Samlet hovedstaden -alle værker'!FF43</f>
        <v>-5.2392302373054038</v>
      </c>
      <c r="FI51" s="53">
        <f ca="1">'Samlet hovedstaden -alle værker'!FG43</f>
        <v>2.0236236100969851</v>
      </c>
      <c r="FJ51" s="53">
        <f ca="1">'Samlet hovedstaden -alle værker'!FH43</f>
        <v>-3.9031870954267203</v>
      </c>
      <c r="FK51" s="53">
        <f ca="1">'Samlet hovedstaden -alle værker'!FI43</f>
        <v>-9.6328024981450646</v>
      </c>
      <c r="FL51" s="53">
        <f ca="1">'Samlet hovedstaden -alle værker'!FJ43</f>
        <v>-10.578163669205981</v>
      </c>
      <c r="FM51" s="53">
        <f ca="1">'Samlet hovedstaden -alle værker'!FK43</f>
        <v>-10.471441331977516</v>
      </c>
      <c r="FN51" s="53">
        <f ca="1">'Samlet hovedstaden -alle værker'!FL43</f>
        <v>-13.444811179782924</v>
      </c>
      <c r="FO51" s="53">
        <f ca="1">'Samlet hovedstaden -alle værker'!FM43</f>
        <v>-16.819601440243922</v>
      </c>
      <c r="FP51" s="53">
        <f ca="1">'Samlet hovedstaden -alle værker'!FN43</f>
        <v>-5.8255513641150589</v>
      </c>
      <c r="FQ51" s="53">
        <f ca="1">'Samlet hovedstaden -alle værker'!FO43</f>
        <v>-6.085549436860612</v>
      </c>
      <c r="FR51" s="53">
        <f ca="1">'Samlet hovedstaden -alle værker'!FP43</f>
        <v>-10.006530584173316</v>
      </c>
      <c r="FS51" s="53">
        <f ca="1">'Samlet hovedstaden -alle værker'!FQ43</f>
        <v>-11.131968966808014</v>
      </c>
      <c r="FT51" s="53">
        <f ca="1">'Samlet hovedstaden -alle værker'!FR43</f>
        <v>-4.2791495778129045</v>
      </c>
      <c r="FU51" s="53">
        <f ca="1">'Samlet hovedstaden -alle værker'!FS43</f>
        <v>3.7263438040214458</v>
      </c>
      <c r="FV51" s="53">
        <f ca="1">'Samlet hovedstaden -alle værker'!FT43</f>
        <v>-2.8683047661893881</v>
      </c>
      <c r="FW51" s="53">
        <f ca="1">'Samlet hovedstaden -alle værker'!FU43</f>
        <v>-10.266398215516732</v>
      </c>
      <c r="FX51" s="53">
        <f ca="1">'Samlet hovedstaden -alle værker'!FV43</f>
        <v>-9.8272554545191291</v>
      </c>
      <c r="FY51" s="53">
        <f ca="1">'Samlet hovedstaden -alle værker'!FW43</f>
        <v>-10.032789415814504</v>
      </c>
      <c r="FZ51" s="53">
        <f ca="1">'Samlet hovedstaden -alle værker'!FX43</f>
        <v>-12.433951714795747</v>
      </c>
      <c r="GA51" s="53">
        <f ca="1">'Samlet hovedstaden -alle værker'!FY43</f>
        <v>-15.929930555129413</v>
      </c>
      <c r="GB51" s="53">
        <f ca="1">'Samlet hovedstaden -alle værker'!FZ43</f>
        <v>-5.9756714325393059</v>
      </c>
      <c r="GC51" s="53">
        <f ca="1">'Samlet hovedstaden -alle værker'!GA43</f>
        <v>-6.0569535374500116</v>
      </c>
      <c r="GD51" s="53">
        <f ca="1">'Samlet hovedstaden -alle værker'!GB43</f>
        <v>-10.049936640825615</v>
      </c>
      <c r="GE51" s="53">
        <f ca="1">'Samlet hovedstaden -alle værker'!GC43</f>
        <v>-10.163776406105619</v>
      </c>
      <c r="GF51" s="53">
        <f ca="1">'Samlet hovedstaden -alle værker'!GD43</f>
        <v>-3.3550313386521102</v>
      </c>
      <c r="GG51" s="53">
        <f ca="1">'Samlet hovedstaden -alle værker'!GE43</f>
        <v>5.3773562664244965</v>
      </c>
      <c r="GH51" s="53">
        <f ca="1">'Samlet hovedstaden -alle værker'!GF43</f>
        <v>-1.8842343588027064</v>
      </c>
      <c r="GI51" s="53">
        <f ca="1">'Samlet hovedstaden -alle værker'!GG43</f>
        <v>-10.851521668723427</v>
      </c>
      <c r="GJ51" s="53">
        <f ca="1">'Samlet hovedstaden -alle værker'!GH43</f>
        <v>-9.1015847013257396</v>
      </c>
      <c r="GK51" s="53">
        <f ca="1">'Samlet hovedstaden -alle værker'!GI43</f>
        <v>-9.5982748502324586</v>
      </c>
      <c r="GL51" s="53">
        <f ca="1">'Samlet hovedstaden -alle værker'!GJ43</f>
        <v>-11.472589640071648</v>
      </c>
      <c r="GM51" s="53">
        <f ca="1">'Samlet hovedstaden -alle værker'!GK43</f>
        <v>-15.122497929181272</v>
      </c>
      <c r="GN51" s="53">
        <f ca="1">'Samlet hovedstaden -alle værker'!GL43</f>
        <v>-6.1451746392891522</v>
      </c>
      <c r="GO51" s="53">
        <f ca="1">'Samlet hovedstaden -alle værker'!GM43</f>
        <v>-6.0277047686139742</v>
      </c>
      <c r="GP51" s="53">
        <f ca="1">'Samlet hovedstaden -alle værker'!GN43</f>
        <v>-10.092571617964593</v>
      </c>
      <c r="GQ51" s="53">
        <f ca="1">'Samlet hovedstaden -alle værker'!GO43</f>
        <v>-9.2587999991083425</v>
      </c>
      <c r="GR51" s="53">
        <f ca="1">'Samlet hovedstaden -alle værker'!GP43</f>
        <v>-2.4696421705265545</v>
      </c>
      <c r="GS51" s="53">
        <f ca="1">'Samlet hovedstaden -alle værker'!GQ43</f>
        <v>5.5914496120241974</v>
      </c>
      <c r="GT51" s="53">
        <f ca="1">'Samlet hovedstaden -alle værker'!GR43</f>
        <v>0.9785419702670406</v>
      </c>
      <c r="GU51" s="53">
        <f ca="1">'Samlet hovedstaden -alle værker'!GS43</f>
        <v>-10.850230873262204</v>
      </c>
      <c r="GV51" s="53">
        <f ca="1">'Samlet hovedstaden -alle værker'!GT43</f>
        <v>-8.394699889627427</v>
      </c>
      <c r="GW51" s="53">
        <f ca="1">'Samlet hovedstaden -alle værker'!GU43</f>
        <v>-9.1591767410961289</v>
      </c>
      <c r="GX51" s="53">
        <f ca="1">'Samlet hovedstaden -alle værker'!GV43</f>
        <v>-10.54820698822228</v>
      </c>
      <c r="GY51" s="53">
        <f ca="1">'Samlet hovedstaden -alle værker'!GW43</f>
        <v>-14.372873058048409</v>
      </c>
      <c r="GZ51" s="53">
        <f ca="1">'Samlet hovedstaden -alle værker'!GX43</f>
        <v>-6.3310142315391502</v>
      </c>
      <c r="HA51" s="53">
        <f ca="1">'Samlet hovedstaden -alle værker'!GY43</f>
        <v>-5.9975948783613289</v>
      </c>
      <c r="HB51" s="53">
        <f ca="1">'Samlet hovedstaden -alle værker'!GZ43</f>
        <v>-10.127500216625158</v>
      </c>
      <c r="HC51" s="53">
        <f ca="1">'Samlet hovedstaden -alle værker'!HA43</f>
        <v>-7.8924659175438698</v>
      </c>
      <c r="HD51" s="53">
        <f ca="1">'Samlet hovedstaden -alle værker'!HB43</f>
        <v>0.23213315785017791</v>
      </c>
      <c r="HE51" s="53">
        <f ca="1">'Samlet hovedstaden -alle værker'!HC43</f>
        <v>0</v>
      </c>
      <c r="HF51" s="53">
        <f ca="1">'Samlet hovedstaden -alle værker'!HD43</f>
        <v>2.0078764081013216</v>
      </c>
      <c r="HG51" s="53">
        <f ca="1">'Samlet hovedstaden -alle værker'!HE43</f>
        <v>2.3916363339012889</v>
      </c>
      <c r="HH51" s="53">
        <f ca="1">'Samlet hovedstaden -alle værker'!HF43</f>
        <v>3.2099044771543142</v>
      </c>
      <c r="HI51" s="53">
        <f ca="1">'Samlet hovedstaden -alle værker'!HG43</f>
        <v>-12.98924641444156</v>
      </c>
      <c r="HJ51" s="53">
        <f ca="1">'Samlet hovedstaden -alle værker'!HH43</f>
        <v>-11.144447100066639</v>
      </c>
      <c r="HK51" s="53">
        <f ca="1">'Samlet hovedstaden -alle værker'!HI43</f>
        <v>-13.45445243323136</v>
      </c>
      <c r="HL51" s="53">
        <f ca="1">'Samlet hovedstaden -alle værker'!HJ43</f>
        <v>-6.163626642573977</v>
      </c>
      <c r="HM51" s="53">
        <f ca="1">'Samlet hovedstaden -alle værker'!HK43</f>
        <v>-5.6695544925204349</v>
      </c>
      <c r="HN51" s="53">
        <f ca="1">'Samlet hovedstaden -alle værker'!HL43</f>
        <v>-5.5977594131667008</v>
      </c>
      <c r="HO51" s="53">
        <f ca="1">'Samlet hovedstaden -alle værker'!HM43</f>
        <v>-1.6746580835781466</v>
      </c>
      <c r="HP51" s="53">
        <f ca="1">'Samlet hovedstaden -alle værker'!HN43</f>
        <v>2.9091942477711346</v>
      </c>
      <c r="HQ51" s="53">
        <f ca="1">'Samlet hovedstaden -alle værker'!HO43</f>
        <v>0</v>
      </c>
      <c r="HR51" s="53">
        <f ca="1">'Samlet hovedstaden -alle værker'!HP43</f>
        <v>1.9686182724720145</v>
      </c>
      <c r="HS51" s="53">
        <f ca="1">'Samlet hovedstaden -alle værker'!HQ43</f>
        <v>2.3222650307967347</v>
      </c>
      <c r="HT51" s="53">
        <f ca="1">'Samlet hovedstaden -alle værker'!HR43</f>
        <v>3.0526718345787094</v>
      </c>
      <c r="HU51" s="53">
        <f ca="1">'Samlet hovedstaden -alle værker'!HS43</f>
        <v>-12.7570264673693</v>
      </c>
      <c r="HV51" s="53">
        <f ca="1">'Samlet hovedstaden -alle værker'!HT43</f>
        <v>-10.964472107553942</v>
      </c>
      <c r="HW51" s="53">
        <f ca="1">'Samlet hovedstaden -alle værker'!HU43</f>
        <v>-13.191739908889444</v>
      </c>
      <c r="HX51" s="53">
        <f ca="1">'Samlet hovedstaden -alle værker'!HV43</f>
        <v>-6.0612685234789891</v>
      </c>
      <c r="HY51" s="53">
        <f ca="1">'Samlet hovedstaden -alle værker'!HW43</f>
        <v>-5.6649708325102841</v>
      </c>
      <c r="HZ51" s="53">
        <f ca="1">'Samlet hovedstaden -alle værker'!HX43</f>
        <v>-5.5856886653415847</v>
      </c>
      <c r="IA51" s="53">
        <f ca="1">'Samlet hovedstaden -alle værker'!HY43</f>
        <v>-1.6846567515931294</v>
      </c>
      <c r="IB51" s="53">
        <f ca="1">'Samlet hovedstaden -alle værker'!HZ43</f>
        <v>2.8334713479091969</v>
      </c>
      <c r="IC51" s="53">
        <f ca="1">'Samlet hovedstaden -alle værker'!IA43</f>
        <v>0</v>
      </c>
      <c r="ID51" s="53">
        <f ca="1">'Samlet hovedstaden -alle værker'!IB43</f>
        <v>1.9311177414467144</v>
      </c>
      <c r="IE51" s="53">
        <f ca="1">'Samlet hovedstaden -alle værker'!IC43</f>
        <v>2.2559995125127799</v>
      </c>
      <c r="IF51" s="53">
        <f ca="1">'Samlet hovedstaden -alle værker'!ID43</f>
        <v>2.9024785689898387</v>
      </c>
      <c r="IG51" s="53">
        <f ca="1">'Samlet hovedstaden -alle værker'!IE43</f>
        <v>-12.535203113043329</v>
      </c>
      <c r="IH51" s="53">
        <f ca="1">'Samlet hovedstaden -alle værker'!IF43</f>
        <v>-10.792554677387896</v>
      </c>
      <c r="II51" s="53">
        <f ca="1">'Samlet hovedstaden -alle værker'!IG43</f>
        <v>-12.940789143859629</v>
      </c>
      <c r="IJ51" s="53">
        <f ca="1">'Samlet hovedstaden -alle værker'!IH43</f>
        <v>-5.9634930239734167</v>
      </c>
      <c r="IK51" s="53">
        <f ca="1">'Samlet hovedstaden -alle værker'!II43</f>
        <v>-5.6605923850454536</v>
      </c>
      <c r="IL51" s="53">
        <f ca="1">'Samlet hovedstaden -alle værker'!IJ43</f>
        <v>-5.5741583303916888</v>
      </c>
      <c r="IM51" s="53">
        <f ca="1">'Samlet hovedstaden -alle værker'!IK43</f>
        <v>-1.6942077746892854</v>
      </c>
      <c r="IN51" s="53">
        <f ca="1">'Samlet hovedstaden -alle værker'!IL43</f>
        <v>2.7611385967461888</v>
      </c>
      <c r="IO51" s="53">
        <f ca="1">'Samlet hovedstaden -alle værker'!IM43</f>
        <v>0</v>
      </c>
      <c r="IP51" s="53">
        <f ca="1">'Samlet hovedstaden -alle værker'!IN43</f>
        <v>1.8935891664455271</v>
      </c>
      <c r="IQ51" s="53">
        <f ca="1">'Samlet hovedstaden -alle værker'!IO43</f>
        <v>2.1896844389679764</v>
      </c>
      <c r="IR51" s="53">
        <f ca="1">'Samlet hovedstaden -alle værker'!IP43</f>
        <v>2.7521729845563163</v>
      </c>
      <c r="IS51" s="53">
        <f ca="1">'Samlet hovedstaden -alle værker'!IQ43</f>
        <v>-12.313213872831748</v>
      </c>
      <c r="IT51" s="53">
        <f ca="1">'Samlet hovedstaden -alle værker'!IR43</f>
        <v>-10.620508682421983</v>
      </c>
      <c r="IU51" s="53">
        <f ca="1">'Samlet hovedstaden -alle værker'!IS43</f>
        <v>-12.689650710628563</v>
      </c>
      <c r="IV51" s="53">
        <f ca="1">'Samlet hovedstaden -alle værker'!IT43</f>
        <v>-5.8656444051365852</v>
      </c>
      <c r="IW51" s="53">
        <f ca="1">'Samlet hovedstaden -alle værker'!IU43</f>
        <v>-5.6562106632516542</v>
      </c>
      <c r="IX51" s="53">
        <f ca="1">'Samlet hovedstaden -alle værker'!IV43</f>
        <v>-5.5626193727256217</v>
      </c>
      <c r="IY51" s="53">
        <f ca="1">'Samlet hovedstaden -alle værker'!IW43</f>
        <v>-1.7037659403152692</v>
      </c>
      <c r="IZ51" s="53">
        <f ca="1">'Samlet hovedstaden -alle værker'!IX43</f>
        <v>2.6887517530710476</v>
      </c>
      <c r="JA51" s="53">
        <f ca="1">'Samlet hovedstaden -alle værker'!IY43</f>
        <v>0</v>
      </c>
      <c r="JB51" s="53">
        <f ca="1">'Samlet hovedstaden -alle værker'!IZ43</f>
        <v>1.857887596360271</v>
      </c>
      <c r="JC51" s="53">
        <f ca="1">'Samlet hovedstaden -alle værker'!JA43</f>
        <v>2.1265977844442228</v>
      </c>
      <c r="JD51" s="53">
        <f ca="1">'Samlet hovedstaden -alle værker'!JB43</f>
        <v>2.609184732092988</v>
      </c>
      <c r="JE51" s="53">
        <f ca="1">'Samlet hovedstaden -alle værker'!JC43</f>
        <v>-12.102031742486121</v>
      </c>
      <c r="JF51" s="53">
        <f ca="1">'Samlet hovedstaden -alle værker'!JD43</f>
        <v>-10.456838408584812</v>
      </c>
      <c r="JG51" s="53">
        <f ca="1">'Samlet hovedstaden -alle værker'!JE43</f>
        <v>-12.450738458436289</v>
      </c>
      <c r="JH51" s="53">
        <f ca="1">'Samlet hovedstaden -alle værker'!JF43</f>
        <v>-5.7725593539978686</v>
      </c>
      <c r="JI51" s="53">
        <f ca="1">'Samlet hovedstaden -alle værker'!JG43</f>
        <v>-5.652042256971626</v>
      </c>
      <c r="JJ51" s="53">
        <f ca="1">'Samlet hovedstaden -alle værker'!JH43</f>
        <v>-5.5516421665350633</v>
      </c>
      <c r="JK51" s="53">
        <f ca="1">'Samlet hovedstaden -alle værker'!JI43</f>
        <v>-1.7128587854332025</v>
      </c>
      <c r="JL51" s="53">
        <f ca="1">'Samlet hovedstaden -alle værker'!JJ43</f>
        <v>2.6198889206124019</v>
      </c>
      <c r="JM51" s="53">
        <f ca="1">'Samlet hovedstaden -alle værker'!JK43</f>
        <v>0</v>
      </c>
      <c r="JN51" s="53">
        <f ca="1">'Samlet hovedstaden -alle værker'!JL43</f>
        <v>2.2713132696117486</v>
      </c>
      <c r="JO51" s="53">
        <f ca="1">'Samlet hovedstaden -alle værker'!JM43</f>
        <v>1.8716547508854724</v>
      </c>
      <c r="JP51" s="53">
        <f ca="1">'Samlet hovedstaden -alle værker'!JN43</f>
        <v>2.3244346406712757</v>
      </c>
      <c r="JQ51" s="53">
        <f ca="1">'Samlet hovedstaden -alle værker'!JO43</f>
        <v>-11.043915168249201</v>
      </c>
      <c r="JR51" s="53">
        <f ca="1">'Samlet hovedstaden -alle værker'!JP43</f>
        <v>-10.08974791297671</v>
      </c>
      <c r="JS51" s="53">
        <f ca="1">'Samlet hovedstaden -alle værker'!JQ43</f>
        <v>-12.115423997515975</v>
      </c>
      <c r="JT51" s="53">
        <f ca="1">'Samlet hovedstaden -alle værker'!JR43</f>
        <v>-5.61294883932805</v>
      </c>
      <c r="JU51" s="53">
        <f ca="1">'Samlet hovedstaden -alle værker'!JS43</f>
        <v>-5.3814131833391023</v>
      </c>
      <c r="JV51" s="53">
        <f ca="1">'Samlet hovedstaden -alle værker'!JT43</f>
        <v>-5.9686200691692077</v>
      </c>
      <c r="JW51" s="53">
        <f ca="1">'Samlet hovedstaden -alle værker'!JU43</f>
        <v>0.69428973545268413</v>
      </c>
      <c r="JX51" s="53">
        <f ca="1">'Samlet hovedstaden -alle værker'!JV43</f>
        <v>2.0977660582098423</v>
      </c>
      <c r="JY51" s="53">
        <f ca="1">'Samlet hovedstaden -alle værker'!JW43</f>
        <v>0</v>
      </c>
      <c r="JZ51" s="53">
        <f ca="1">'Samlet hovedstaden -alle værker'!JX43</f>
        <v>2.6751805310175456</v>
      </c>
      <c r="KA51" s="53">
        <f ca="1">'Samlet hovedstaden -alle værker'!JY43</f>
        <v>1.6228423228587117</v>
      </c>
      <c r="KB51" s="53">
        <f ca="1">'Samlet hovedstaden -alle værker'!JZ43</f>
        <v>2.0477955737603661</v>
      </c>
      <c r="KC51" s="53">
        <f ca="1">'Samlet hovedstaden -alle værker'!KA43</f>
        <v>-10.110865900970431</v>
      </c>
      <c r="KD51" s="53">
        <f ca="1">'Samlet hovedstaden -alle værker'!KB43</f>
        <v>-9.7229079562014231</v>
      </c>
      <c r="KE51" s="53">
        <f ca="1">'Samlet hovedstaden -alle værker'!KC43</f>
        <v>-11.795979547701759</v>
      </c>
      <c r="KF51" s="53">
        <f ca="1">'Samlet hovedstaden -alle værker'!KD43</f>
        <v>-5.4584760679866831</v>
      </c>
      <c r="KG51" s="53">
        <f ca="1">'Samlet hovedstaden -alle værker'!KE43</f>
        <v>-5.1047329012382541</v>
      </c>
      <c r="KH51" s="53">
        <f ca="1">'Samlet hovedstaden -alle værker'!KF43</f>
        <v>-6.3721235971751513</v>
      </c>
      <c r="KI51" s="53">
        <f ca="1">'Samlet hovedstaden -alle værker'!KG43</f>
        <v>2.9589433150432272</v>
      </c>
      <c r="KJ51" s="53">
        <f ca="1">'Samlet hovedstaden -alle værker'!KH43</f>
        <v>1.6041642930356772</v>
      </c>
      <c r="KK51" s="53">
        <f ca="1">'Samlet hovedstaden -alle værker'!KI43</f>
        <v>0</v>
      </c>
      <c r="KL51" s="53">
        <f ca="1">'Samlet hovedstaden -alle værker'!KJ43</f>
        <v>3.0668310757767419</v>
      </c>
      <c r="KM51" s="53">
        <f ca="1">'Samlet hovedstaden -alle værker'!KK43</f>
        <v>1.37641517310586</v>
      </c>
      <c r="KN51" s="53">
        <f ca="1">'Samlet hovedstaden -alle værker'!KL43</f>
        <v>1.7707336197493302</v>
      </c>
      <c r="KO51" s="53">
        <f ca="1">'Samlet hovedstaden -alle værker'!KM43</f>
        <v>-9.2755844697483028</v>
      </c>
      <c r="KP51" s="53">
        <f ca="1">'Samlet hovedstaden -alle værker'!KN43</f>
        <v>-9.3456221395548447</v>
      </c>
      <c r="KQ51" s="53">
        <f ca="1">'Samlet hovedstaden -alle værker'!KO43</f>
        <v>-11.477950779374277</v>
      </c>
      <c r="KR51" s="53">
        <f ca="1">'Samlet hovedstaden -alle værker'!KP43</f>
        <v>-5.3035401650308431</v>
      </c>
      <c r="KS51" s="53">
        <f ca="1">'Samlet hovedstaden -alle værker'!KQ43</f>
        <v>-4.8217383098906739</v>
      </c>
      <c r="KT51" s="53">
        <f ca="1">'Samlet hovedstaden -alle værker'!KR43</f>
        <v>-6.7604969940503441</v>
      </c>
      <c r="KU51" s="53">
        <f ca="1">'Samlet hovedstaden -alle værker'!KS43</f>
        <v>5.0842295061802298</v>
      </c>
      <c r="KV51" s="53">
        <f ca="1">'Samlet hovedstaden -alle værker'!KT43</f>
        <v>1.1345808528114814</v>
      </c>
      <c r="KW51" s="53">
        <f ca="1">'Samlet hovedstaden -alle værker'!KU43</f>
        <v>0</v>
      </c>
      <c r="KX51" s="53">
        <f ca="1">'Samlet hovedstaden -alle værker'!KV43</f>
        <v>-0.35961284683707057</v>
      </c>
      <c r="KY51" s="53">
        <f ca="1">'Samlet hovedstaden -alle værker'!KW43</f>
        <v>-1.5707836643337461</v>
      </c>
      <c r="KZ51" s="53">
        <f ca="1">'Samlet hovedstaden -alle værker'!KX43</f>
        <v>-4.6453028191208263</v>
      </c>
      <c r="LA51" s="53">
        <f ca="1">'Samlet hovedstaden -alle værker'!KY43</f>
        <v>-1.8607217234104834</v>
      </c>
      <c r="LB51" s="53">
        <f ca="1">'Samlet hovedstaden -alle værker'!KZ43</f>
        <v>-2.169254648528514</v>
      </c>
      <c r="LC51" s="53">
        <f ca="1">'Samlet hovedstaden -alle værker'!LA43</f>
        <v>0.17201310745985843</v>
      </c>
      <c r="LD51" s="53">
        <f ca="1">'Samlet hovedstaden -alle værker'!LB43</f>
        <v>-4.017718783760559</v>
      </c>
      <c r="LE51" s="53">
        <f ca="1">'Samlet hovedstaden -alle værker'!LC43</f>
        <v>-4.53337500516965</v>
      </c>
      <c r="LF51" s="53">
        <f ca="1">'Samlet hovedstaden -alle værker'!LD43</f>
        <v>-3.668800863021294</v>
      </c>
      <c r="LG51" s="53">
        <f ca="1">'Samlet hovedstaden -alle værker'!LE43</f>
        <v>-2.4852811467924876</v>
      </c>
      <c r="LH51" s="53">
        <f ca="1">'Samlet hovedstaden -alle værker'!LF43</f>
        <v>-0.80436541950929741</v>
      </c>
      <c r="LI51" s="53">
        <f ca="1">'Samlet hovedstaden -alle værker'!LG43</f>
        <v>0</v>
      </c>
      <c r="LJ51" s="53">
        <f ca="1">'Samlet hovedstaden -alle værker'!LH43</f>
        <v>-0.45395125494951077</v>
      </c>
      <c r="LK51" s="53">
        <f ca="1">'Samlet hovedstaden -alle værker'!LI43</f>
        <v>-1.6747930334119105</v>
      </c>
      <c r="LL51" s="53">
        <f ca="1">'Samlet hovedstaden -alle værker'!LJ43</f>
        <v>-4.5928159217018036</v>
      </c>
      <c r="LM51" s="53">
        <f ca="1">'Samlet hovedstaden -alle værker'!LK43</f>
        <v>-1.986881624821474</v>
      </c>
      <c r="LN51" s="53">
        <f ca="1">'Samlet hovedstaden -alle værker'!LL43</f>
        <v>-2.1936499759392207</v>
      </c>
      <c r="LO51" s="53">
        <f ca="1">'Samlet hovedstaden -alle værker'!LM43</f>
        <v>0.19505081303981153</v>
      </c>
      <c r="LP51" s="53">
        <f ca="1">'Samlet hovedstaden -alle værker'!LN43</f>
        <v>-3.9681470984628096</v>
      </c>
      <c r="LQ51" s="53">
        <f ca="1">'Samlet hovedstaden -alle værker'!LO43</f>
        <v>-4.2392685118184286</v>
      </c>
      <c r="LR51" s="53">
        <f ca="1">'Samlet hovedstaden -alle værker'!LP43</f>
        <v>-3.3243552238399827</v>
      </c>
      <c r="LS51" s="53">
        <f ca="1">'Samlet hovedstaden -alle værker'!LQ43</f>
        <v>-2.5562248305204882</v>
      </c>
      <c r="LT51" s="539">
        <f ca="1">'Samlet hovedstaden -alle værker'!LR43</f>
        <v>-0.75430994666577633</v>
      </c>
    </row>
    <row r="52" spans="2:332">
      <c r="B52" s="3"/>
      <c r="C52" s="88"/>
      <c r="D52" s="23"/>
      <c r="E52" s="23"/>
      <c r="F52" s="543"/>
      <c r="G52" s="88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156"/>
      <c r="AF52" s="3"/>
      <c r="AG52" s="40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  <c r="IW52" s="19"/>
      <c r="IX52" s="19"/>
      <c r="IY52" s="19"/>
      <c r="IZ52" s="19"/>
      <c r="JA52" s="19"/>
      <c r="JB52" s="19"/>
      <c r="JC52" s="19"/>
      <c r="JD52" s="19"/>
      <c r="JE52" s="19"/>
      <c r="JF52" s="19"/>
      <c r="JG52" s="19"/>
      <c r="JH52" s="19"/>
      <c r="JI52" s="19"/>
      <c r="JJ52" s="19"/>
      <c r="JK52" s="19"/>
      <c r="JL52" s="19"/>
      <c r="JM52" s="19"/>
      <c r="JN52" s="19"/>
      <c r="JO52" s="19"/>
      <c r="JP52" s="19"/>
      <c r="JQ52" s="19"/>
      <c r="JR52" s="19"/>
      <c r="JS52" s="19"/>
      <c r="JT52" s="19"/>
      <c r="JU52" s="19"/>
      <c r="JV52" s="19"/>
      <c r="JW52" s="19"/>
      <c r="JX52" s="19"/>
      <c r="JY52" s="19"/>
      <c r="JZ52" s="19"/>
      <c r="KA52" s="19"/>
      <c r="KB52" s="19"/>
      <c r="KC52" s="19"/>
      <c r="KD52" s="19"/>
      <c r="KE52" s="19"/>
      <c r="KF52" s="19"/>
      <c r="KG52" s="19"/>
      <c r="KH52" s="19"/>
      <c r="KI52" s="19"/>
      <c r="KJ52" s="19"/>
      <c r="KK52" s="19"/>
      <c r="KL52" s="19"/>
      <c r="KM52" s="19"/>
      <c r="KN52" s="19"/>
      <c r="KO52" s="19"/>
      <c r="KP52" s="19"/>
      <c r="KQ52" s="19"/>
      <c r="KR52" s="19"/>
      <c r="KS52" s="19"/>
      <c r="KT52" s="19"/>
      <c r="KU52" s="19"/>
      <c r="KV52" s="19"/>
      <c r="KW52" s="19"/>
      <c r="KX52" s="19"/>
      <c r="KY52" s="19"/>
      <c r="KZ52" s="19"/>
      <c r="LA52" s="19"/>
      <c r="LB52" s="19"/>
      <c r="LC52" s="19"/>
      <c r="LD52" s="19"/>
      <c r="LE52" s="19"/>
      <c r="LF52" s="19"/>
      <c r="LG52" s="19"/>
      <c r="LH52" s="19"/>
      <c r="LI52" s="19"/>
      <c r="LJ52" s="19"/>
      <c r="LK52" s="19"/>
      <c r="LL52" s="19"/>
      <c r="LM52" s="19"/>
      <c r="LN52" s="19"/>
      <c r="LO52" s="19"/>
      <c r="LP52" s="19"/>
      <c r="LQ52" s="19"/>
      <c r="LR52" s="19"/>
      <c r="LS52" s="19"/>
      <c r="LT52" s="652"/>
    </row>
    <row r="53" spans="2:332">
      <c r="B53" s="3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3"/>
    </row>
    <row r="54" spans="2:332">
      <c r="B54" s="3"/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3"/>
    </row>
    <row r="55" spans="2:332">
      <c r="B55" s="3"/>
      <c r="C55" s="184"/>
      <c r="D55" s="566" t="s">
        <v>369</v>
      </c>
      <c r="E55" s="84"/>
      <c r="F55" s="567">
        <f>NPV(Rente,J55:AC55)</f>
        <v>13.590326344967684</v>
      </c>
      <c r="G55" s="564">
        <v>1</v>
      </c>
      <c r="H55" s="432">
        <v>1</v>
      </c>
      <c r="I55" s="432">
        <v>1</v>
      </c>
      <c r="J55" s="432">
        <v>1</v>
      </c>
      <c r="K55" s="432">
        <v>1</v>
      </c>
      <c r="L55" s="432">
        <v>1</v>
      </c>
      <c r="M55" s="432">
        <v>1</v>
      </c>
      <c r="N55" s="432">
        <v>1</v>
      </c>
      <c r="O55" s="432">
        <v>1</v>
      </c>
      <c r="P55" s="432">
        <v>1</v>
      </c>
      <c r="Q55" s="432">
        <v>1</v>
      </c>
      <c r="R55" s="432">
        <v>1</v>
      </c>
      <c r="S55" s="432">
        <v>1</v>
      </c>
      <c r="T55" s="432">
        <v>1</v>
      </c>
      <c r="U55" s="432">
        <v>1</v>
      </c>
      <c r="V55" s="432">
        <v>1</v>
      </c>
      <c r="W55" s="432">
        <v>1</v>
      </c>
      <c r="X55" s="432">
        <v>1</v>
      </c>
      <c r="Y55" s="432">
        <v>1</v>
      </c>
      <c r="Z55" s="432">
        <v>1</v>
      </c>
      <c r="AA55" s="432">
        <v>1</v>
      </c>
      <c r="AB55" s="432">
        <v>1</v>
      </c>
      <c r="AC55" s="432">
        <v>1</v>
      </c>
      <c r="AD55" s="432">
        <v>1</v>
      </c>
      <c r="AE55" s="565">
        <v>1</v>
      </c>
      <c r="AF55" s="3"/>
    </row>
    <row r="56" spans="2:332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</sheetData>
  <mergeCells count="6">
    <mergeCell ref="J13:K13"/>
    <mergeCell ref="V6:W6"/>
    <mergeCell ref="J9:K9"/>
    <mergeCell ref="J10:K10"/>
    <mergeCell ref="J11:K11"/>
    <mergeCell ref="J12:K12"/>
  </mergeCells>
  <dataValidations count="2">
    <dataValidation type="decimal" allowBlank="1" showInputMessage="1" showErrorMessage="1" sqref="F11" xr:uid="{00000000-0002-0000-0100-000000000000}">
      <formula1>0</formula1>
      <formula2>1</formula2>
    </dataValidation>
    <dataValidation type="list" allowBlank="1" showInputMessage="1" showErrorMessage="1" sqref="F18" xr:uid="{00000000-0002-0000-0100-000001000000}">
      <formula1>$O$4:$O$5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100-000002000000}">
          <x14:formula1>
            <xm:f>Admin!$B$4:$B$28</xm:f>
          </x14:formula1>
          <xm:sqref>AK9 AM9</xm:sqref>
        </x14:dataValidation>
        <x14:dataValidation type="list" allowBlank="1" showInputMessage="1" showErrorMessage="1" xr:uid="{00000000-0002-0000-0100-000003000000}">
          <x14:formula1>
            <xm:f>Admin!$Q$4:$Q$5</xm:f>
          </x14:formula1>
          <xm:sqref>F9</xm:sqref>
        </x14:dataValidation>
        <x14:dataValidation type="list" allowBlank="1" showInputMessage="1" showErrorMessage="1" xr:uid="{00000000-0002-0000-0100-000004000000}">
          <x14:formula1>
            <xm:f>Admin!$O$4:$O$5</xm:f>
          </x14:formula1>
          <xm:sqref>N7</xm:sqref>
        </x14:dataValidation>
        <x14:dataValidation type="list" allowBlank="1" showInputMessage="1" showErrorMessage="1" xr:uid="{00000000-0002-0000-0100-000005000000}">
          <x14:formula1>
            <xm:f>Admin!$L$4:$L$6</xm:f>
          </x14:formula1>
          <xm:sqref>F13</xm:sqref>
        </x14:dataValidation>
        <x14:dataValidation type="list" allowBlank="1" showInputMessage="1" showErrorMessage="1" xr:uid="{00000000-0002-0000-0100-000006000000}">
          <x14:formula1>
            <xm:f>Admin!$F$4:$F$34</xm:f>
          </x14:formula1>
          <xm:sqref>F10</xm:sqref>
        </x14:dataValidation>
        <x14:dataValidation type="list" allowBlank="1" showInputMessage="1" showErrorMessage="1" xr:uid="{00000000-0002-0000-0100-000007000000}">
          <x14:formula1>
            <xm:f>Admin!$S$4:$S$5</xm:f>
          </x14:formula1>
          <xm:sqref>F14</xm:sqref>
        </x14:dataValidation>
        <x14:dataValidation type="list" allowBlank="1" showInputMessage="1" showErrorMessage="1" xr:uid="{00000000-0002-0000-0100-000008000000}">
          <x14:formula1>
            <xm:f>Admin!$W$4:$W$5</xm:f>
          </x14:formula1>
          <xm:sqref>F17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>
    <tabColor rgb="FFE49490"/>
  </sheetPr>
  <dimension ref="A2:AG71"/>
  <sheetViews>
    <sheetView zoomScale="80" zoomScaleNormal="80" workbookViewId="0">
      <selection activeCell="A72" sqref="A1:XFD72"/>
    </sheetView>
  </sheetViews>
  <sheetFormatPr defaultColWidth="9.109375" defaultRowHeight="14.4"/>
  <cols>
    <col min="1" max="2" width="2.6640625" style="1" customWidth="1"/>
    <col min="3" max="3" width="20.5546875" style="1" customWidth="1"/>
    <col min="4" max="4" width="7.44140625" style="1" customWidth="1"/>
    <col min="5" max="5" width="18.5546875" style="1" customWidth="1"/>
    <col min="6" max="7" width="13.88671875" style="1" customWidth="1"/>
    <col min="8" max="8" width="11.88671875" style="1" customWidth="1"/>
    <col min="9" max="11" width="13" style="1" bestFit="1" customWidth="1"/>
    <col min="12" max="12" width="13" style="1" customWidth="1"/>
    <col min="13" max="32" width="13" style="1" bestFit="1" customWidth="1"/>
    <col min="33" max="33" width="2.6640625" style="3" customWidth="1"/>
    <col min="34" max="16384" width="9.109375" style="1"/>
  </cols>
  <sheetData>
    <row r="2" spans="2:32" hidden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2:32" ht="20.399999999999999" hidden="1" thickBot="1">
      <c r="B3" s="3"/>
      <c r="C3" s="2" t="s">
        <v>171</v>
      </c>
      <c r="D3" s="2" t="str">
        <f>VLOOKUP(C3,'Tekniske data'!C6:S29,MATCH("Titel",'Tekniske data'!C5:S5,0),FALSE)</f>
        <v>Spidslast, olie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2:32" ht="15" hidden="1" thickTop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2:32" hidden="1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spans="2:32" hidden="1">
      <c r="B6" s="3"/>
      <c r="C6" s="51" t="s">
        <v>39</v>
      </c>
      <c r="D6" s="42" t="s">
        <v>195</v>
      </c>
      <c r="E6" s="42"/>
      <c r="F6" s="3"/>
      <c r="G6" s="55" t="s">
        <v>45</v>
      </c>
      <c r="H6" s="55"/>
      <c r="I6" s="55"/>
      <c r="J6" s="3"/>
      <c r="K6" s="50"/>
      <c r="L6" s="55" t="s">
        <v>142</v>
      </c>
      <c r="M6" s="5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2:32" hidden="1">
      <c r="B7" s="3"/>
      <c r="C7" s="36"/>
      <c r="D7" s="20"/>
      <c r="E7" s="37"/>
      <c r="F7" s="3"/>
      <c r="G7" s="62"/>
      <c r="H7" s="58"/>
      <c r="I7" s="59"/>
      <c r="J7" s="3"/>
      <c r="K7" s="6"/>
      <c r="L7" s="138" t="s">
        <v>33</v>
      </c>
      <c r="M7" s="139" t="s">
        <v>34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</row>
    <row r="8" spans="2:32" hidden="1">
      <c r="B8" s="3"/>
      <c r="C8" s="52" t="s">
        <v>58</v>
      </c>
      <c r="D8" s="22"/>
      <c r="E8" s="70">
        <f>Sammenligning!G10</f>
        <v>2019</v>
      </c>
      <c r="F8" s="34"/>
      <c r="G8" s="52" t="s">
        <v>326</v>
      </c>
      <c r="H8" s="8"/>
      <c r="I8" s="61" t="str">
        <f>VLOOKUP($C$3,'Tekniske data'!$C$6:$R$37,MATCH(G8,'Tekniske data'!$C$5:$R$5,0),FALSE)</f>
        <v>Forskellige</v>
      </c>
      <c r="J8" s="3"/>
      <c r="K8" s="6"/>
      <c r="L8" s="140">
        <v>24</v>
      </c>
      <c r="M8" s="141">
        <v>298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</row>
    <row r="9" spans="2:32" hidden="1">
      <c r="B9" s="3"/>
      <c r="C9" s="52" t="s">
        <v>336</v>
      </c>
      <c r="D9" s="22"/>
      <c r="E9" s="71">
        <f>Sammenligning!G11</f>
        <v>0.04</v>
      </c>
      <c r="F9" s="34"/>
      <c r="G9" s="52" t="s">
        <v>46</v>
      </c>
      <c r="H9" s="24"/>
      <c r="I9" s="61">
        <v>30</v>
      </c>
      <c r="J9" s="3"/>
      <c r="K9" s="6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 spans="2:32" hidden="1">
      <c r="B10" s="3"/>
      <c r="C10" s="52" t="s">
        <v>60</v>
      </c>
      <c r="D10" s="22"/>
      <c r="E10" s="70" t="str">
        <f>Sammenligning!G13</f>
        <v>ENS's priser fra 2019</v>
      </c>
      <c r="F10" s="35"/>
      <c r="G10" s="72" t="s">
        <v>145</v>
      </c>
      <c r="H10" s="8"/>
      <c r="I10" s="60">
        <f>VLOOKUP($C$3,'Tekniske data'!$C$6:$R$37,MATCH(G10,'Tekniske data'!$C$5:$R$5,0),FALSE)</f>
        <v>0</v>
      </c>
      <c r="J10" s="3"/>
      <c r="K10" s="6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 spans="2:32" hidden="1">
      <c r="B11" s="3"/>
      <c r="C11" s="52" t="s">
        <v>138</v>
      </c>
      <c r="D11" s="8"/>
      <c r="E11" s="112">
        <f>VLOOKUP(E8,Inflation,2,FALSE)/VLOOKUP(2014,Inflation,2,FALSE)</f>
        <v>1.0837932575720344</v>
      </c>
      <c r="F11" s="34"/>
      <c r="G11" s="459"/>
      <c r="H11" s="460"/>
      <c r="I11" s="461"/>
      <c r="J11" s="3"/>
      <c r="K11" s="6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 spans="2:32" hidden="1">
      <c r="B12" s="3"/>
      <c r="C12" s="52" t="s">
        <v>307</v>
      </c>
      <c r="D12" s="8"/>
      <c r="E12" s="71">
        <f>Sammenligning!G15</f>
        <v>1.05</v>
      </c>
      <c r="F12" s="35"/>
      <c r="G12" s="457"/>
      <c r="H12" s="457"/>
      <c r="I12" s="458"/>
      <c r="J12" s="3"/>
      <c r="K12" s="6"/>
      <c r="L12" s="178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</row>
    <row r="13" spans="2:32" hidden="1">
      <c r="B13" s="3"/>
      <c r="C13" s="173" t="s">
        <v>154</v>
      </c>
      <c r="D13" s="19"/>
      <c r="E13" s="177">
        <v>7.42</v>
      </c>
      <c r="F13" s="34"/>
      <c r="G13" s="6"/>
      <c r="H13" s="6"/>
      <c r="I13" s="6"/>
      <c r="J13" s="3"/>
      <c r="K13" s="6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idden="1">
      <c r="B14" s="3"/>
      <c r="C14" s="6"/>
      <c r="D14" s="6"/>
      <c r="E14" s="6"/>
      <c r="F14" s="34"/>
      <c r="G14" s="34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2:32" hidden="1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2:32" hidden="1">
      <c r="B16" s="3"/>
      <c r="C16" s="18"/>
      <c r="D16" s="18"/>
      <c r="E16" s="18"/>
      <c r="F16" s="18"/>
      <c r="G16" s="179" t="str">
        <f>I8</f>
        <v>Forskellige</v>
      </c>
      <c r="H16" s="180">
        <v>2016</v>
      </c>
      <c r="I16" s="18">
        <v>2017</v>
      </c>
      <c r="J16" s="18">
        <v>2018</v>
      </c>
      <c r="K16" s="18">
        <v>2019</v>
      </c>
      <c r="L16" s="18">
        <v>2020</v>
      </c>
      <c r="M16" s="18">
        <v>2021</v>
      </c>
      <c r="N16" s="18">
        <v>2022</v>
      </c>
      <c r="O16" s="18">
        <v>2023</v>
      </c>
      <c r="P16" s="18">
        <v>2024</v>
      </c>
      <c r="Q16" s="18">
        <v>2025</v>
      </c>
      <c r="R16" s="18">
        <v>2026</v>
      </c>
      <c r="S16" s="18">
        <v>2027</v>
      </c>
      <c r="T16" s="18">
        <v>2028</v>
      </c>
      <c r="U16" s="18">
        <v>2029</v>
      </c>
      <c r="V16" s="18">
        <v>2030</v>
      </c>
      <c r="W16" s="18">
        <v>2031</v>
      </c>
      <c r="X16" s="18">
        <v>2032</v>
      </c>
      <c r="Y16" s="18">
        <v>2033</v>
      </c>
      <c r="Z16" s="18">
        <v>2034</v>
      </c>
      <c r="AA16" s="18">
        <v>2035</v>
      </c>
      <c r="AB16" s="18">
        <v>2036</v>
      </c>
      <c r="AC16" s="18">
        <v>2037</v>
      </c>
      <c r="AD16" s="18">
        <v>2038</v>
      </c>
      <c r="AE16" s="18">
        <v>2039</v>
      </c>
      <c r="AF16" s="18">
        <v>2040</v>
      </c>
    </row>
    <row r="17" spans="2:32" hidden="1">
      <c r="B17" s="3"/>
      <c r="C17" s="31"/>
      <c r="D17" s="31"/>
      <c r="E17" s="31"/>
      <c r="F17" s="31"/>
      <c r="G17" s="74"/>
      <c r="H17" s="89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</row>
    <row r="18" spans="2:32" hidden="1">
      <c r="B18" s="3"/>
      <c r="C18" s="31"/>
      <c r="D18" s="31"/>
      <c r="E18" s="31"/>
      <c r="F18" s="31"/>
      <c r="G18" s="74"/>
      <c r="H18" s="89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</row>
    <row r="19" spans="2:32" hidden="1">
      <c r="B19" s="3"/>
      <c r="C19" s="131" t="s">
        <v>51</v>
      </c>
      <c r="D19" s="31"/>
      <c r="E19" s="22" t="s">
        <v>2</v>
      </c>
      <c r="F19" s="22" t="s">
        <v>30</v>
      </c>
      <c r="G19" s="85">
        <f>VLOOKUP($C$3,'Tekniske data'!$C$6:$R$37,MATCH(E19,'Tekniske data'!$C$5:$R$5,0),FALSE)*E13*E11</f>
        <v>2412523.7913553487</v>
      </c>
      <c r="H19" s="72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65"/>
      <c r="X19" s="21"/>
      <c r="Y19" s="21"/>
      <c r="Z19" s="21"/>
      <c r="AA19" s="21"/>
      <c r="AB19" s="21"/>
      <c r="AC19" s="21"/>
      <c r="AD19" s="21"/>
      <c r="AE19" s="21"/>
      <c r="AF19" s="21"/>
    </row>
    <row r="20" spans="2:32" hidden="1">
      <c r="B20" s="3"/>
      <c r="C20" s="31"/>
      <c r="D20" s="31"/>
      <c r="E20" s="22" t="s">
        <v>29</v>
      </c>
      <c r="F20" s="22" t="s">
        <v>10</v>
      </c>
      <c r="G20" s="85">
        <f>G19*$I$10</f>
        <v>0</v>
      </c>
      <c r="H20" s="72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65"/>
      <c r="X20" s="21"/>
      <c r="Y20" s="21"/>
      <c r="Z20" s="21"/>
      <c r="AA20" s="21"/>
      <c r="AB20" s="21"/>
      <c r="AC20" s="21"/>
      <c r="AD20" s="21"/>
      <c r="AE20" s="21"/>
      <c r="AF20" s="21"/>
    </row>
    <row r="21" spans="2:32" hidden="1">
      <c r="B21" s="3"/>
      <c r="C21" s="31"/>
      <c r="D21" s="31"/>
      <c r="E21" s="22" t="s">
        <v>20</v>
      </c>
      <c r="F21" s="22"/>
      <c r="G21" s="175" t="str">
        <f>VLOOKUP($C$3,'Tekniske data'!$C$6:$R$37,MATCH(E21,'Tekniske data'!$C$5:$R$5,0),FALSE)</f>
        <v>Gasolie</v>
      </c>
      <c r="H21" s="72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73"/>
      <c r="X21" s="21"/>
      <c r="Y21" s="21"/>
      <c r="Z21" s="21"/>
      <c r="AA21" s="21"/>
      <c r="AB21" s="21"/>
      <c r="AC21" s="21"/>
      <c r="AD21" s="21"/>
      <c r="AE21" s="21"/>
      <c r="AF21" s="21"/>
    </row>
    <row r="22" spans="2:32" hidden="1">
      <c r="B22" s="3"/>
      <c r="C22" s="31"/>
      <c r="D22" s="31"/>
      <c r="E22" s="22" t="s">
        <v>22</v>
      </c>
      <c r="F22" s="22"/>
      <c r="G22" s="175" t="str">
        <f>VLOOKUP($C$3,'Tekniske data'!$C$6:$R$37,MATCH(E22,'Tekniske data'!$C$5:$R$5,0),FALSE)</f>
        <v>Modtryk</v>
      </c>
      <c r="H22" s="72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158"/>
      <c r="X22" s="21"/>
      <c r="Y22" s="21"/>
      <c r="Z22" s="21"/>
      <c r="AA22" s="21"/>
      <c r="AB22" s="21"/>
      <c r="AC22" s="21"/>
      <c r="AD22" s="21"/>
      <c r="AE22" s="21"/>
      <c r="AF22" s="21"/>
    </row>
    <row r="23" spans="2:32" hidden="1">
      <c r="B23" s="3"/>
      <c r="C23" s="32"/>
      <c r="D23" s="32"/>
      <c r="E23" s="23"/>
      <c r="F23" s="23"/>
      <c r="G23" s="77"/>
      <c r="H23" s="88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</row>
    <row r="24" spans="2:32" hidden="1">
      <c r="B24" s="3"/>
      <c r="C24" s="65" t="s">
        <v>197</v>
      </c>
      <c r="D24" s="56"/>
      <c r="E24" s="22" t="s">
        <v>5</v>
      </c>
      <c r="F24" s="22" t="s">
        <v>12</v>
      </c>
      <c r="G24" s="60"/>
      <c r="H24" s="92">
        <f ca="1">VLOOKUP($C$3,'Samlet hovedstaden -alle værker'!$C$278:$AC$295,MATCH(H$16,'Samlet hovedstaden -alle værker'!$C$277:$AC$277,0),FALSE)*1000</f>
        <v>711838.25757803011</v>
      </c>
      <c r="I24" s="92">
        <f ca="1">VLOOKUP($C$3,'Samlet hovedstaden -alle værker'!$C$278:$AC$295,MATCH(I$16,'Samlet hovedstaden -alle værker'!$C$277:$AC$277,0),FALSE)*1000</f>
        <v>711838.25757803011</v>
      </c>
      <c r="J24" s="92">
        <f ca="1">VLOOKUP($C$3,'Samlet hovedstaden -alle værker'!$C$278:$AC$295,MATCH(J$16,'Samlet hovedstaden -alle værker'!$C$277:$AC$277,0),FALSE)*1000</f>
        <v>711838.25757803011</v>
      </c>
      <c r="K24" s="92">
        <f ca="1">VLOOKUP($C$3,'Samlet hovedstaden -alle værker'!$C$278:$AC$295,MATCH(K$16,'Samlet hovedstaden -alle værker'!$C$277:$AC$277,0),FALSE)*1000</f>
        <v>711838.25757803011</v>
      </c>
      <c r="L24" s="92">
        <f ca="1">VLOOKUP($C$3,'Samlet hovedstaden -alle værker'!$C$278:$AC$295,MATCH(L$16,'Samlet hovedstaden -alle værker'!$C$277:$AC$277,0),FALSE)*1000</f>
        <v>59078.306194625788</v>
      </c>
      <c r="M24" s="92">
        <f ca="1">VLOOKUP($C$3,'Samlet hovedstaden -alle værker'!$C$278:$AC$295,MATCH(M$16,'Samlet hovedstaden -alle værker'!$C$277:$AC$277,0),FALSE)*1000</f>
        <v>48931.659082287544</v>
      </c>
      <c r="N24" s="92">
        <f ca="1">VLOOKUP($C$3,'Samlet hovedstaden -alle værker'!$C$278:$AC$295,MATCH(N$16,'Samlet hovedstaden -alle værker'!$C$277:$AC$277,0),FALSE)*1000</f>
        <v>38785.011969949301</v>
      </c>
      <c r="O24" s="92">
        <f ca="1">VLOOKUP($C$3,'Samlet hovedstaden -alle værker'!$C$278:$AC$295,MATCH(O$16,'Samlet hovedstaden -alle værker'!$C$277:$AC$277,0),FALSE)*1000</f>
        <v>28638.364857611057</v>
      </c>
      <c r="P24" s="92">
        <f ca="1">VLOOKUP($C$3,'Samlet hovedstaden -alle værker'!$C$278:$AC$295,MATCH(P$16,'Samlet hovedstaden -alle værker'!$C$277:$AC$277,0),FALSE)*1000</f>
        <v>18491.717745272814</v>
      </c>
      <c r="Q24" s="92">
        <f ca="1">VLOOKUP($C$3,'Samlet hovedstaden -alle værker'!$C$278:$AC$295,MATCH(Q$16,'Samlet hovedstaden -alle værker'!$C$277:$AC$277,0),FALSE)*1000</f>
        <v>8345.0706329345703</v>
      </c>
      <c r="R24" s="92">
        <f ca="1">VLOOKUP($C$3,'Samlet hovedstaden -alle værker'!$C$278:$AC$295,MATCH(R$16,'Samlet hovedstaden -alle værker'!$C$277:$AC$277,0),FALSE)*1000</f>
        <v>8336.4628463745103</v>
      </c>
      <c r="S24" s="92">
        <f ca="1">VLOOKUP($C$3,'Samlet hovedstaden -alle værker'!$C$278:$AC$295,MATCH(S$16,'Samlet hovedstaden -alle værker'!$C$277:$AC$277,0),FALSE)*1000</f>
        <v>8327.855059814452</v>
      </c>
      <c r="T24" s="92">
        <f ca="1">VLOOKUP($C$3,'Samlet hovedstaden -alle værker'!$C$278:$AC$295,MATCH(T$16,'Samlet hovedstaden -alle værker'!$C$277:$AC$277,0),FALSE)*1000</f>
        <v>8319.247273254392</v>
      </c>
      <c r="U24" s="92">
        <f ca="1">VLOOKUP($C$3,'Samlet hovedstaden -alle værker'!$C$278:$AC$295,MATCH(U$16,'Samlet hovedstaden -alle værker'!$C$277:$AC$277,0),FALSE)*1000</f>
        <v>8310.6394866943338</v>
      </c>
      <c r="V24" s="92">
        <f ca="1">VLOOKUP($C$3,'Samlet hovedstaden -alle værker'!$C$278:$AC$295,MATCH(V$16,'Samlet hovedstaden -alle værker'!$C$277:$AC$277,0),FALSE)*1000</f>
        <v>8302.0317001342773</v>
      </c>
      <c r="W24" s="92">
        <f ca="1">VLOOKUP($C$3,'Samlet hovedstaden -alle værker'!$C$278:$AC$295,MATCH(W$16,'Samlet hovedstaden -alle værker'!$C$277:$AC$277,0),FALSE)*1000</f>
        <v>8105.3224968910217</v>
      </c>
      <c r="X24" s="92">
        <f ca="1">VLOOKUP($C$3,'Samlet hovedstaden -alle værker'!$C$278:$AC$295,MATCH(X$16,'Samlet hovedstaden -alle værker'!$C$277:$AC$277,0),FALSE)*1000</f>
        <v>8105.3224968910217</v>
      </c>
      <c r="Y24" s="92">
        <f ca="1">VLOOKUP($C$3,'Samlet hovedstaden -alle værker'!$C$278:$AC$295,MATCH(Y$16,'Samlet hovedstaden -alle værker'!$C$277:$AC$277,0),FALSE)*1000</f>
        <v>8105.3224968910217</v>
      </c>
      <c r="Z24" s="92">
        <f ca="1">VLOOKUP($C$3,'Samlet hovedstaden -alle værker'!$C$278:$AC$295,MATCH(Z$16,'Samlet hovedstaden -alle værker'!$C$277:$AC$277,0),FALSE)*1000</f>
        <v>8105.3224968910217</v>
      </c>
      <c r="AA24" s="92">
        <f ca="1">VLOOKUP($C$3,'Samlet hovedstaden -alle værker'!$C$278:$AC$295,MATCH(AA$16,'Samlet hovedstaden -alle værker'!$C$277:$AC$277,0),FALSE)*1000</f>
        <v>8105.3224968910217</v>
      </c>
      <c r="AB24" s="92">
        <f ca="1">VLOOKUP($C$3,'Samlet hovedstaden -alle værker'!$C$278:$AC$295,MATCH(AB$16,'Samlet hovedstaden -alle værker'!$C$277:$AC$277,0),FALSE)*1000</f>
        <v>8027.1480277061473</v>
      </c>
      <c r="AC24" s="92">
        <f ca="1">VLOOKUP($C$3,'Samlet hovedstaden -alle værker'!$C$278:$AC$295,MATCH(AC$16,'Samlet hovedstaden -alle værker'!$C$277:$AC$277,0),FALSE)*1000</f>
        <v>7948.9735585212711</v>
      </c>
      <c r="AD24" s="92">
        <f ca="1">VLOOKUP($C$3,'Samlet hovedstaden -alle værker'!$C$278:$AC$295,MATCH(AD$16,'Samlet hovedstaden -alle værker'!$C$277:$AC$277,0),FALSE)*1000</f>
        <v>7870.7990893363958</v>
      </c>
      <c r="AE24" s="92">
        <f ca="1">VLOOKUP($C$3,'Samlet hovedstaden -alle værker'!$C$278:$AC$295,MATCH(AE$16,'Samlet hovedstaden -alle værker'!$C$277:$AC$277,0),FALSE)*1000</f>
        <v>7792.6246201515205</v>
      </c>
      <c r="AF24" s="92">
        <f ca="1">VLOOKUP($C$3,'Samlet hovedstaden -alle værker'!$C$278:$AC$295,MATCH(AF$16,'Samlet hovedstaden -alle værker'!$C$277:$AC$277,0),FALSE)*1000</f>
        <v>7714.4501509666443</v>
      </c>
    </row>
    <row r="25" spans="2:32" hidden="1">
      <c r="B25" s="3"/>
      <c r="C25" s="56"/>
      <c r="D25" s="56"/>
      <c r="E25" s="22" t="s">
        <v>155</v>
      </c>
      <c r="F25" s="22"/>
      <c r="G25" s="60"/>
      <c r="H25" s="69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</row>
    <row r="26" spans="2:32" hidden="1">
      <c r="B26" s="3"/>
      <c r="C26" s="58"/>
      <c r="D26" s="58"/>
      <c r="E26" s="106"/>
      <c r="F26" s="106"/>
      <c r="G26" s="107"/>
      <c r="H26" s="108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</row>
    <row r="27" spans="2:32" hidden="1">
      <c r="B27" s="3"/>
      <c r="C27" s="56"/>
      <c r="D27" s="56"/>
      <c r="E27" s="22" t="s">
        <v>173</v>
      </c>
      <c r="F27" s="22" t="s">
        <v>147</v>
      </c>
      <c r="G27" s="126">
        <f>VLOOKUP($C$3,'Tekniske data'!$C$6:$R$37,MATCH(E27,'Tekniske data'!$C$5:$R$5,0),FALSE)*$E$11*I10*E13</f>
        <v>0</v>
      </c>
      <c r="H27" s="69">
        <f t="shared" ref="H27:W37" si="0">G27</f>
        <v>0</v>
      </c>
      <c r="I27" s="73">
        <f t="shared" si="0"/>
        <v>0</v>
      </c>
      <c r="J27" s="73">
        <f t="shared" si="0"/>
        <v>0</v>
      </c>
      <c r="K27" s="73">
        <f t="shared" si="0"/>
        <v>0</v>
      </c>
      <c r="L27" s="73">
        <f t="shared" si="0"/>
        <v>0</v>
      </c>
      <c r="M27" s="73">
        <f t="shared" si="0"/>
        <v>0</v>
      </c>
      <c r="N27" s="73">
        <f t="shared" si="0"/>
        <v>0</v>
      </c>
      <c r="O27" s="73">
        <f t="shared" si="0"/>
        <v>0</v>
      </c>
      <c r="P27" s="73">
        <f t="shared" si="0"/>
        <v>0</v>
      </c>
      <c r="Q27" s="73">
        <f t="shared" si="0"/>
        <v>0</v>
      </c>
      <c r="R27" s="73">
        <f t="shared" si="0"/>
        <v>0</v>
      </c>
      <c r="S27" s="73">
        <f t="shared" si="0"/>
        <v>0</v>
      </c>
      <c r="T27" s="73">
        <f t="shared" si="0"/>
        <v>0</v>
      </c>
      <c r="U27" s="73">
        <f t="shared" si="0"/>
        <v>0</v>
      </c>
      <c r="V27" s="73">
        <f t="shared" si="0"/>
        <v>0</v>
      </c>
      <c r="W27" s="73">
        <f t="shared" si="0"/>
        <v>0</v>
      </c>
      <c r="X27" s="73">
        <f t="shared" ref="X27:AB37" si="1">W27</f>
        <v>0</v>
      </c>
      <c r="Y27" s="73">
        <f t="shared" si="1"/>
        <v>0</v>
      </c>
      <c r="Z27" s="73">
        <f t="shared" si="1"/>
        <v>0</v>
      </c>
      <c r="AA27" s="73">
        <f t="shared" si="1"/>
        <v>0</v>
      </c>
      <c r="AB27" s="73">
        <f>AA27</f>
        <v>0</v>
      </c>
      <c r="AC27" s="73">
        <f t="shared" ref="AC27:AF37" si="2">AB27</f>
        <v>0</v>
      </c>
      <c r="AD27" s="73">
        <f t="shared" si="2"/>
        <v>0</v>
      </c>
      <c r="AE27" s="73">
        <f t="shared" si="2"/>
        <v>0</v>
      </c>
      <c r="AF27" s="73">
        <f t="shared" si="2"/>
        <v>0</v>
      </c>
    </row>
    <row r="28" spans="2:32" hidden="1">
      <c r="B28" s="3"/>
      <c r="C28" s="56"/>
      <c r="D28" s="56"/>
      <c r="E28" s="22" t="s">
        <v>196</v>
      </c>
      <c r="F28" s="22" t="s">
        <v>146</v>
      </c>
      <c r="G28" s="127">
        <f>VLOOKUP($C$3,'Tekniske data'!$C$6:$R$37,MATCH(E28,'Tekniske data'!$C$5:$R$5,0),FALSE)*$E$11</f>
        <v>1.0837932575720344</v>
      </c>
      <c r="H28" s="110">
        <f t="shared" si="0"/>
        <v>1.0837932575720344</v>
      </c>
      <c r="I28" s="111">
        <f t="shared" si="0"/>
        <v>1.0837932575720344</v>
      </c>
      <c r="J28" s="111">
        <f t="shared" si="0"/>
        <v>1.0837932575720344</v>
      </c>
      <c r="K28" s="111">
        <f t="shared" si="0"/>
        <v>1.0837932575720344</v>
      </c>
      <c r="L28" s="111">
        <f t="shared" si="0"/>
        <v>1.0837932575720344</v>
      </c>
      <c r="M28" s="111">
        <f t="shared" si="0"/>
        <v>1.0837932575720344</v>
      </c>
      <c r="N28" s="111">
        <f t="shared" si="0"/>
        <v>1.0837932575720344</v>
      </c>
      <c r="O28" s="111">
        <f t="shared" si="0"/>
        <v>1.0837932575720344</v>
      </c>
      <c r="P28" s="111">
        <f t="shared" si="0"/>
        <v>1.0837932575720344</v>
      </c>
      <c r="Q28" s="111">
        <f t="shared" si="0"/>
        <v>1.0837932575720344</v>
      </c>
      <c r="R28" s="111">
        <f t="shared" si="0"/>
        <v>1.0837932575720344</v>
      </c>
      <c r="S28" s="111">
        <f t="shared" si="0"/>
        <v>1.0837932575720344</v>
      </c>
      <c r="T28" s="111">
        <f t="shared" si="0"/>
        <v>1.0837932575720344</v>
      </c>
      <c r="U28" s="111">
        <f t="shared" si="0"/>
        <v>1.0837932575720344</v>
      </c>
      <c r="V28" s="111">
        <f t="shared" si="0"/>
        <v>1.0837932575720344</v>
      </c>
      <c r="W28" s="111">
        <f t="shared" si="0"/>
        <v>1.0837932575720344</v>
      </c>
      <c r="X28" s="111">
        <f t="shared" si="1"/>
        <v>1.0837932575720344</v>
      </c>
      <c r="Y28" s="111">
        <f t="shared" si="1"/>
        <v>1.0837932575720344</v>
      </c>
      <c r="Z28" s="111">
        <f t="shared" si="1"/>
        <v>1.0837932575720344</v>
      </c>
      <c r="AA28" s="111">
        <f t="shared" si="1"/>
        <v>1.0837932575720344</v>
      </c>
      <c r="AB28" s="111">
        <f t="shared" si="1"/>
        <v>1.0837932575720344</v>
      </c>
      <c r="AC28" s="111">
        <f t="shared" si="2"/>
        <v>1.0837932575720344</v>
      </c>
      <c r="AD28" s="111">
        <f t="shared" si="2"/>
        <v>1.0837932575720344</v>
      </c>
      <c r="AE28" s="111">
        <f t="shared" si="2"/>
        <v>1.0837932575720344</v>
      </c>
      <c r="AF28" s="111">
        <f t="shared" si="2"/>
        <v>1.0837932575720344</v>
      </c>
    </row>
    <row r="29" spans="2:32" hidden="1">
      <c r="B29" s="3"/>
      <c r="C29" s="56"/>
      <c r="D29" s="56"/>
      <c r="E29" s="22" t="s">
        <v>14</v>
      </c>
      <c r="F29" s="22"/>
      <c r="G29" s="127">
        <f>VLOOKUP($C$3,'Tekniske data'!$C$6:$R$37,MATCH(E29,'Tekniske data'!$C$5:$R$5,0),FALSE)</f>
        <v>0</v>
      </c>
      <c r="H29" s="110">
        <f t="shared" si="0"/>
        <v>0</v>
      </c>
      <c r="I29" s="111">
        <f t="shared" si="0"/>
        <v>0</v>
      </c>
      <c r="J29" s="111">
        <f t="shared" si="0"/>
        <v>0</v>
      </c>
      <c r="K29" s="111">
        <f t="shared" si="0"/>
        <v>0</v>
      </c>
      <c r="L29" s="111">
        <f t="shared" si="0"/>
        <v>0</v>
      </c>
      <c r="M29" s="111">
        <f t="shared" si="0"/>
        <v>0</v>
      </c>
      <c r="N29" s="111">
        <f t="shared" si="0"/>
        <v>0</v>
      </c>
      <c r="O29" s="111">
        <f t="shared" si="0"/>
        <v>0</v>
      </c>
      <c r="P29" s="111">
        <f t="shared" si="0"/>
        <v>0</v>
      </c>
      <c r="Q29" s="111">
        <f t="shared" si="0"/>
        <v>0</v>
      </c>
      <c r="R29" s="111">
        <f t="shared" si="0"/>
        <v>0</v>
      </c>
      <c r="S29" s="111">
        <f t="shared" si="0"/>
        <v>0</v>
      </c>
      <c r="T29" s="111">
        <f t="shared" si="0"/>
        <v>0</v>
      </c>
      <c r="U29" s="111">
        <f t="shared" si="0"/>
        <v>0</v>
      </c>
      <c r="V29" s="111">
        <f t="shared" si="0"/>
        <v>0</v>
      </c>
      <c r="W29" s="111">
        <f t="shared" si="0"/>
        <v>0</v>
      </c>
      <c r="X29" s="111">
        <f t="shared" si="1"/>
        <v>0</v>
      </c>
      <c r="Y29" s="111">
        <f t="shared" si="1"/>
        <v>0</v>
      </c>
      <c r="Z29" s="111">
        <f t="shared" si="1"/>
        <v>0</v>
      </c>
      <c r="AA29" s="111">
        <f t="shared" si="1"/>
        <v>0</v>
      </c>
      <c r="AB29" s="111">
        <f t="shared" si="1"/>
        <v>0</v>
      </c>
      <c r="AC29" s="111">
        <f t="shared" si="2"/>
        <v>0</v>
      </c>
      <c r="AD29" s="111">
        <f t="shared" si="2"/>
        <v>0</v>
      </c>
      <c r="AE29" s="111">
        <f t="shared" si="2"/>
        <v>0</v>
      </c>
      <c r="AF29" s="111">
        <f t="shared" si="2"/>
        <v>0</v>
      </c>
    </row>
    <row r="30" spans="2:32" hidden="1">
      <c r="B30" s="3"/>
      <c r="C30" s="56"/>
      <c r="D30" s="56"/>
      <c r="E30" s="22" t="s">
        <v>15</v>
      </c>
      <c r="F30" s="22"/>
      <c r="G30" s="127">
        <f>VLOOKUP($C$3,'Tekniske data'!$C$6:$R$37,MATCH(E30,'Tekniske data'!$C$5:$R$5,0),FALSE)</f>
        <v>0.9</v>
      </c>
      <c r="H30" s="110">
        <f t="shared" si="0"/>
        <v>0.9</v>
      </c>
      <c r="I30" s="111">
        <f t="shared" si="0"/>
        <v>0.9</v>
      </c>
      <c r="J30" s="111">
        <f t="shared" si="0"/>
        <v>0.9</v>
      </c>
      <c r="K30" s="111">
        <f t="shared" si="0"/>
        <v>0.9</v>
      </c>
      <c r="L30" s="111">
        <f t="shared" si="0"/>
        <v>0.9</v>
      </c>
      <c r="M30" s="111">
        <f t="shared" si="0"/>
        <v>0.9</v>
      </c>
      <c r="N30" s="111">
        <f t="shared" si="0"/>
        <v>0.9</v>
      </c>
      <c r="O30" s="111">
        <f t="shared" si="0"/>
        <v>0.9</v>
      </c>
      <c r="P30" s="111">
        <f t="shared" si="0"/>
        <v>0.9</v>
      </c>
      <c r="Q30" s="111">
        <f t="shared" si="0"/>
        <v>0.9</v>
      </c>
      <c r="R30" s="111">
        <f t="shared" si="0"/>
        <v>0.9</v>
      </c>
      <c r="S30" s="111">
        <f t="shared" si="0"/>
        <v>0.9</v>
      </c>
      <c r="T30" s="111">
        <f t="shared" si="0"/>
        <v>0.9</v>
      </c>
      <c r="U30" s="111">
        <f t="shared" si="0"/>
        <v>0.9</v>
      </c>
      <c r="V30" s="111">
        <f t="shared" si="0"/>
        <v>0.9</v>
      </c>
      <c r="W30" s="111">
        <f t="shared" si="0"/>
        <v>0.9</v>
      </c>
      <c r="X30" s="111">
        <f t="shared" si="1"/>
        <v>0.9</v>
      </c>
      <c r="Y30" s="111">
        <f t="shared" si="1"/>
        <v>0.9</v>
      </c>
      <c r="Z30" s="111">
        <f t="shared" si="1"/>
        <v>0.9</v>
      </c>
      <c r="AA30" s="111">
        <f t="shared" si="1"/>
        <v>0.9</v>
      </c>
      <c r="AB30" s="111">
        <f t="shared" si="1"/>
        <v>0.9</v>
      </c>
      <c r="AC30" s="111">
        <f t="shared" si="2"/>
        <v>0.9</v>
      </c>
      <c r="AD30" s="111">
        <f t="shared" si="2"/>
        <v>0.9</v>
      </c>
      <c r="AE30" s="111">
        <f t="shared" si="2"/>
        <v>0.9</v>
      </c>
      <c r="AF30" s="111">
        <f t="shared" si="2"/>
        <v>0.9</v>
      </c>
    </row>
    <row r="31" spans="2:32" hidden="1">
      <c r="B31" s="3"/>
      <c r="C31" s="130" t="s">
        <v>28</v>
      </c>
      <c r="D31" s="56"/>
      <c r="E31" s="22" t="s">
        <v>37</v>
      </c>
      <c r="F31" s="22" t="s">
        <v>12</v>
      </c>
      <c r="G31" s="128">
        <v>0</v>
      </c>
      <c r="H31" s="67">
        <f t="shared" si="0"/>
        <v>0</v>
      </c>
      <c r="I31" s="54">
        <f t="shared" si="0"/>
        <v>0</v>
      </c>
      <c r="J31" s="54">
        <f t="shared" si="0"/>
        <v>0</v>
      </c>
      <c r="K31" s="54">
        <f t="shared" si="0"/>
        <v>0</v>
      </c>
      <c r="L31" s="54">
        <f t="shared" si="0"/>
        <v>0</v>
      </c>
      <c r="M31" s="54">
        <f t="shared" si="0"/>
        <v>0</v>
      </c>
      <c r="N31" s="54">
        <f t="shared" si="0"/>
        <v>0</v>
      </c>
      <c r="O31" s="54">
        <f t="shared" si="0"/>
        <v>0</v>
      </c>
      <c r="P31" s="54">
        <f t="shared" si="0"/>
        <v>0</v>
      </c>
      <c r="Q31" s="54">
        <f t="shared" si="0"/>
        <v>0</v>
      </c>
      <c r="R31" s="54">
        <f t="shared" si="0"/>
        <v>0</v>
      </c>
      <c r="S31" s="54">
        <f t="shared" si="0"/>
        <v>0</v>
      </c>
      <c r="T31" s="54">
        <f t="shared" si="0"/>
        <v>0</v>
      </c>
      <c r="U31" s="54">
        <f t="shared" si="0"/>
        <v>0</v>
      </c>
      <c r="V31" s="54">
        <f t="shared" si="0"/>
        <v>0</v>
      </c>
      <c r="W31" s="54">
        <f t="shared" si="0"/>
        <v>0</v>
      </c>
      <c r="X31" s="54">
        <f t="shared" si="1"/>
        <v>0</v>
      </c>
      <c r="Y31" s="54">
        <f t="shared" si="1"/>
        <v>0</v>
      </c>
      <c r="Z31" s="54">
        <f t="shared" si="1"/>
        <v>0</v>
      </c>
      <c r="AA31" s="54">
        <f t="shared" si="1"/>
        <v>0</v>
      </c>
      <c r="AB31" s="54">
        <f t="shared" si="1"/>
        <v>0</v>
      </c>
      <c r="AC31" s="54">
        <f t="shared" si="2"/>
        <v>0</v>
      </c>
      <c r="AD31" s="54">
        <f t="shared" si="2"/>
        <v>0</v>
      </c>
      <c r="AE31" s="54">
        <f t="shared" si="2"/>
        <v>0</v>
      </c>
      <c r="AF31" s="54">
        <f t="shared" si="2"/>
        <v>0</v>
      </c>
    </row>
    <row r="32" spans="2:32" hidden="1">
      <c r="B32" s="3"/>
      <c r="C32" s="56"/>
      <c r="D32" s="755" t="s">
        <v>139</v>
      </c>
      <c r="E32" s="22" t="s">
        <v>106</v>
      </c>
      <c r="F32" s="22" t="s">
        <v>110</v>
      </c>
      <c r="G32" s="186"/>
      <c r="H32" s="129">
        <f>'Tekniske data'!T$20</f>
        <v>23</v>
      </c>
      <c r="I32" s="111">
        <f t="shared" si="0"/>
        <v>23</v>
      </c>
      <c r="J32" s="111">
        <f t="shared" si="0"/>
        <v>23</v>
      </c>
      <c r="K32" s="111">
        <f t="shared" si="0"/>
        <v>23</v>
      </c>
      <c r="L32" s="111">
        <f t="shared" si="0"/>
        <v>23</v>
      </c>
      <c r="M32" s="111">
        <f t="shared" si="0"/>
        <v>23</v>
      </c>
      <c r="N32" s="111">
        <f t="shared" si="0"/>
        <v>23</v>
      </c>
      <c r="O32" s="111">
        <f t="shared" si="0"/>
        <v>23</v>
      </c>
      <c r="P32" s="111">
        <f t="shared" si="0"/>
        <v>23</v>
      </c>
      <c r="Q32" s="111">
        <f t="shared" si="0"/>
        <v>23</v>
      </c>
      <c r="R32" s="111">
        <f t="shared" si="0"/>
        <v>23</v>
      </c>
      <c r="S32" s="111">
        <f t="shared" si="0"/>
        <v>23</v>
      </c>
      <c r="T32" s="111">
        <f t="shared" si="0"/>
        <v>23</v>
      </c>
      <c r="U32" s="111">
        <f t="shared" si="0"/>
        <v>23</v>
      </c>
      <c r="V32" s="111">
        <f t="shared" si="0"/>
        <v>23</v>
      </c>
      <c r="W32" s="111">
        <f t="shared" si="0"/>
        <v>23</v>
      </c>
      <c r="X32" s="111">
        <f t="shared" si="1"/>
        <v>23</v>
      </c>
      <c r="Y32" s="111">
        <f t="shared" si="1"/>
        <v>23</v>
      </c>
      <c r="Z32" s="111">
        <f t="shared" si="1"/>
        <v>23</v>
      </c>
      <c r="AA32" s="111">
        <f t="shared" si="1"/>
        <v>23</v>
      </c>
      <c r="AB32" s="111">
        <f t="shared" si="1"/>
        <v>23</v>
      </c>
      <c r="AC32" s="111">
        <f t="shared" si="2"/>
        <v>23</v>
      </c>
      <c r="AD32" s="111">
        <f t="shared" si="2"/>
        <v>23</v>
      </c>
      <c r="AE32" s="111">
        <f t="shared" si="2"/>
        <v>23</v>
      </c>
      <c r="AF32" s="111">
        <f t="shared" si="2"/>
        <v>23</v>
      </c>
    </row>
    <row r="33" spans="2:32" hidden="1">
      <c r="B33" s="3"/>
      <c r="C33" s="56"/>
      <c r="D33" s="755"/>
      <c r="E33" s="22" t="s">
        <v>107</v>
      </c>
      <c r="F33" s="22" t="s">
        <v>110</v>
      </c>
      <c r="G33" s="186"/>
      <c r="H33" s="129">
        <f>'Tekniske data'!U$20</f>
        <v>52</v>
      </c>
      <c r="I33" s="111">
        <f t="shared" si="0"/>
        <v>52</v>
      </c>
      <c r="J33" s="111">
        <f t="shared" si="0"/>
        <v>52</v>
      </c>
      <c r="K33" s="111">
        <f t="shared" si="0"/>
        <v>52</v>
      </c>
      <c r="L33" s="111">
        <f t="shared" si="0"/>
        <v>52</v>
      </c>
      <c r="M33" s="111">
        <f t="shared" si="0"/>
        <v>52</v>
      </c>
      <c r="N33" s="111">
        <f t="shared" si="0"/>
        <v>52</v>
      </c>
      <c r="O33" s="111">
        <f t="shared" si="0"/>
        <v>52</v>
      </c>
      <c r="P33" s="111">
        <f t="shared" si="0"/>
        <v>52</v>
      </c>
      <c r="Q33" s="111">
        <f t="shared" si="0"/>
        <v>52</v>
      </c>
      <c r="R33" s="111">
        <f t="shared" si="0"/>
        <v>52</v>
      </c>
      <c r="S33" s="111">
        <f t="shared" si="0"/>
        <v>52</v>
      </c>
      <c r="T33" s="111">
        <f t="shared" si="0"/>
        <v>52</v>
      </c>
      <c r="U33" s="111">
        <f t="shared" si="0"/>
        <v>52</v>
      </c>
      <c r="V33" s="111">
        <f t="shared" si="0"/>
        <v>52</v>
      </c>
      <c r="W33" s="111">
        <f t="shared" si="0"/>
        <v>52</v>
      </c>
      <c r="X33" s="111">
        <f t="shared" si="1"/>
        <v>52</v>
      </c>
      <c r="Y33" s="111">
        <f t="shared" si="1"/>
        <v>52</v>
      </c>
      <c r="Z33" s="111">
        <f t="shared" si="1"/>
        <v>52</v>
      </c>
      <c r="AA33" s="111">
        <f t="shared" si="1"/>
        <v>52</v>
      </c>
      <c r="AB33" s="111">
        <f t="shared" si="1"/>
        <v>52</v>
      </c>
      <c r="AC33" s="111">
        <f t="shared" si="2"/>
        <v>52</v>
      </c>
      <c r="AD33" s="111">
        <f t="shared" si="2"/>
        <v>52</v>
      </c>
      <c r="AE33" s="111">
        <f t="shared" si="2"/>
        <v>52</v>
      </c>
      <c r="AF33" s="111">
        <f t="shared" si="2"/>
        <v>52</v>
      </c>
    </row>
    <row r="34" spans="2:32" hidden="1">
      <c r="B34" s="3"/>
      <c r="C34" s="56"/>
      <c r="D34" s="755"/>
      <c r="E34" s="22" t="s">
        <v>108</v>
      </c>
      <c r="F34" s="22" t="s">
        <v>110</v>
      </c>
      <c r="G34" s="121"/>
      <c r="H34" s="129">
        <f>'Tekniske data'!V$20</f>
        <v>5</v>
      </c>
      <c r="I34" s="54">
        <f t="shared" si="0"/>
        <v>5</v>
      </c>
      <c r="J34" s="54">
        <f t="shared" si="0"/>
        <v>5</v>
      </c>
      <c r="K34" s="54">
        <f t="shared" si="0"/>
        <v>5</v>
      </c>
      <c r="L34" s="54">
        <f t="shared" si="0"/>
        <v>5</v>
      </c>
      <c r="M34" s="54">
        <f t="shared" si="0"/>
        <v>5</v>
      </c>
      <c r="N34" s="54">
        <f t="shared" si="0"/>
        <v>5</v>
      </c>
      <c r="O34" s="54">
        <f t="shared" si="0"/>
        <v>5</v>
      </c>
      <c r="P34" s="54">
        <f t="shared" si="0"/>
        <v>5</v>
      </c>
      <c r="Q34" s="54">
        <f t="shared" si="0"/>
        <v>5</v>
      </c>
      <c r="R34" s="54">
        <f t="shared" si="0"/>
        <v>5</v>
      </c>
      <c r="S34" s="54">
        <f t="shared" si="0"/>
        <v>5</v>
      </c>
      <c r="T34" s="54">
        <f t="shared" si="0"/>
        <v>5</v>
      </c>
      <c r="U34" s="54">
        <f t="shared" si="0"/>
        <v>5</v>
      </c>
      <c r="V34" s="54">
        <f t="shared" si="0"/>
        <v>5</v>
      </c>
      <c r="W34" s="54">
        <f t="shared" si="0"/>
        <v>5</v>
      </c>
      <c r="X34" s="54">
        <f t="shared" si="1"/>
        <v>5</v>
      </c>
      <c r="Y34" s="54">
        <f t="shared" si="1"/>
        <v>5</v>
      </c>
      <c r="Z34" s="54">
        <f t="shared" si="1"/>
        <v>5</v>
      </c>
      <c r="AA34" s="54">
        <f t="shared" si="1"/>
        <v>5</v>
      </c>
      <c r="AB34" s="54">
        <f t="shared" si="1"/>
        <v>5</v>
      </c>
      <c r="AC34" s="54">
        <f t="shared" si="2"/>
        <v>5</v>
      </c>
      <c r="AD34" s="54">
        <f t="shared" si="2"/>
        <v>5</v>
      </c>
      <c r="AE34" s="54">
        <f t="shared" si="2"/>
        <v>5</v>
      </c>
      <c r="AF34" s="54">
        <f t="shared" si="2"/>
        <v>5</v>
      </c>
    </row>
    <row r="35" spans="2:32" hidden="1">
      <c r="B35" s="3"/>
      <c r="C35" s="56"/>
      <c r="D35" s="755"/>
      <c r="E35" s="22" t="s">
        <v>105</v>
      </c>
      <c r="F35" s="24" t="s">
        <v>32</v>
      </c>
      <c r="G35" s="86"/>
      <c r="H35" s="129">
        <f>'Tekniske data'!W$20</f>
        <v>74</v>
      </c>
      <c r="I35" s="54">
        <f t="shared" si="0"/>
        <v>74</v>
      </c>
      <c r="J35" s="54">
        <f t="shared" si="0"/>
        <v>74</v>
      </c>
      <c r="K35" s="54">
        <f t="shared" si="0"/>
        <v>74</v>
      </c>
      <c r="L35" s="54">
        <f t="shared" si="0"/>
        <v>74</v>
      </c>
      <c r="M35" s="54">
        <f t="shared" si="0"/>
        <v>74</v>
      </c>
      <c r="N35" s="54">
        <f t="shared" si="0"/>
        <v>74</v>
      </c>
      <c r="O35" s="54">
        <f t="shared" si="0"/>
        <v>74</v>
      </c>
      <c r="P35" s="54">
        <f t="shared" si="0"/>
        <v>74</v>
      </c>
      <c r="Q35" s="54">
        <f t="shared" si="0"/>
        <v>74</v>
      </c>
      <c r="R35" s="54">
        <f t="shared" si="0"/>
        <v>74</v>
      </c>
      <c r="S35" s="54">
        <f t="shared" si="0"/>
        <v>74</v>
      </c>
      <c r="T35" s="54">
        <f t="shared" si="0"/>
        <v>74</v>
      </c>
      <c r="U35" s="54">
        <f t="shared" si="0"/>
        <v>74</v>
      </c>
      <c r="V35" s="54">
        <f t="shared" si="0"/>
        <v>74</v>
      </c>
      <c r="W35" s="54">
        <f t="shared" si="0"/>
        <v>74</v>
      </c>
      <c r="X35" s="54">
        <f t="shared" si="1"/>
        <v>74</v>
      </c>
      <c r="Y35" s="54">
        <f t="shared" si="1"/>
        <v>74</v>
      </c>
      <c r="Z35" s="54">
        <f t="shared" si="1"/>
        <v>74</v>
      </c>
      <c r="AA35" s="54">
        <f t="shared" si="1"/>
        <v>74</v>
      </c>
      <c r="AB35" s="54">
        <f t="shared" si="1"/>
        <v>74</v>
      </c>
      <c r="AC35" s="54">
        <f t="shared" si="2"/>
        <v>74</v>
      </c>
      <c r="AD35" s="54">
        <f t="shared" si="2"/>
        <v>74</v>
      </c>
      <c r="AE35" s="54">
        <f t="shared" si="2"/>
        <v>74</v>
      </c>
      <c r="AF35" s="54">
        <f t="shared" si="2"/>
        <v>74</v>
      </c>
    </row>
    <row r="36" spans="2:32" hidden="1">
      <c r="B36" s="3"/>
      <c r="C36" s="56"/>
      <c r="D36" s="755"/>
      <c r="E36" s="22" t="s">
        <v>33</v>
      </c>
      <c r="F36" s="24" t="s">
        <v>110</v>
      </c>
      <c r="G36" s="121"/>
      <c r="H36" s="129">
        <f>'Tekniske data'!X$20</f>
        <v>0.7</v>
      </c>
      <c r="I36" s="54">
        <f t="shared" si="0"/>
        <v>0.7</v>
      </c>
      <c r="J36" s="54">
        <f t="shared" si="0"/>
        <v>0.7</v>
      </c>
      <c r="K36" s="54">
        <f t="shared" si="0"/>
        <v>0.7</v>
      </c>
      <c r="L36" s="54">
        <f t="shared" si="0"/>
        <v>0.7</v>
      </c>
      <c r="M36" s="54">
        <f t="shared" si="0"/>
        <v>0.7</v>
      </c>
      <c r="N36" s="54">
        <f t="shared" si="0"/>
        <v>0.7</v>
      </c>
      <c r="O36" s="54">
        <f t="shared" si="0"/>
        <v>0.7</v>
      </c>
      <c r="P36" s="54">
        <f t="shared" si="0"/>
        <v>0.7</v>
      </c>
      <c r="Q36" s="54">
        <f t="shared" si="0"/>
        <v>0.7</v>
      </c>
      <c r="R36" s="54">
        <f t="shared" si="0"/>
        <v>0.7</v>
      </c>
      <c r="S36" s="54">
        <f t="shared" si="0"/>
        <v>0.7</v>
      </c>
      <c r="T36" s="54">
        <f t="shared" si="0"/>
        <v>0.7</v>
      </c>
      <c r="U36" s="54">
        <f t="shared" si="0"/>
        <v>0.7</v>
      </c>
      <c r="V36" s="54">
        <f t="shared" si="0"/>
        <v>0.7</v>
      </c>
      <c r="W36" s="54">
        <f t="shared" si="0"/>
        <v>0.7</v>
      </c>
      <c r="X36" s="54">
        <f t="shared" si="1"/>
        <v>0.7</v>
      </c>
      <c r="Y36" s="54">
        <f t="shared" si="1"/>
        <v>0.7</v>
      </c>
      <c r="Z36" s="54">
        <f t="shared" si="1"/>
        <v>0.7</v>
      </c>
      <c r="AA36" s="54">
        <f t="shared" si="1"/>
        <v>0.7</v>
      </c>
      <c r="AB36" s="54">
        <f t="shared" si="1"/>
        <v>0.7</v>
      </c>
      <c r="AC36" s="54">
        <f t="shared" si="2"/>
        <v>0.7</v>
      </c>
      <c r="AD36" s="54">
        <f t="shared" si="2"/>
        <v>0.7</v>
      </c>
      <c r="AE36" s="54">
        <f t="shared" si="2"/>
        <v>0.7</v>
      </c>
      <c r="AF36" s="54">
        <f t="shared" si="2"/>
        <v>0.7</v>
      </c>
    </row>
    <row r="37" spans="2:32" hidden="1">
      <c r="B37" s="3"/>
      <c r="C37" s="56"/>
      <c r="D37" s="755"/>
      <c r="E37" s="22" t="s">
        <v>34</v>
      </c>
      <c r="F37" s="24" t="s">
        <v>110</v>
      </c>
      <c r="G37" s="121"/>
      <c r="H37" s="129">
        <f>'Tekniske data'!Y$20</f>
        <v>0.6</v>
      </c>
      <c r="I37" s="54">
        <f t="shared" si="0"/>
        <v>0.6</v>
      </c>
      <c r="J37" s="54">
        <f t="shared" si="0"/>
        <v>0.6</v>
      </c>
      <c r="K37" s="54">
        <f t="shared" si="0"/>
        <v>0.6</v>
      </c>
      <c r="L37" s="54">
        <f t="shared" si="0"/>
        <v>0.6</v>
      </c>
      <c r="M37" s="54">
        <f t="shared" si="0"/>
        <v>0.6</v>
      </c>
      <c r="N37" s="54">
        <f t="shared" si="0"/>
        <v>0.6</v>
      </c>
      <c r="O37" s="54">
        <f t="shared" si="0"/>
        <v>0.6</v>
      </c>
      <c r="P37" s="54">
        <f t="shared" si="0"/>
        <v>0.6</v>
      </c>
      <c r="Q37" s="54">
        <f t="shared" si="0"/>
        <v>0.6</v>
      </c>
      <c r="R37" s="54">
        <f t="shared" si="0"/>
        <v>0.6</v>
      </c>
      <c r="S37" s="54">
        <f t="shared" si="0"/>
        <v>0.6</v>
      </c>
      <c r="T37" s="54">
        <f t="shared" si="0"/>
        <v>0.6</v>
      </c>
      <c r="U37" s="54">
        <f t="shared" si="0"/>
        <v>0.6</v>
      </c>
      <c r="V37" s="54">
        <f t="shared" si="0"/>
        <v>0.6</v>
      </c>
      <c r="W37" s="54">
        <f t="shared" si="0"/>
        <v>0.6</v>
      </c>
      <c r="X37" s="54">
        <f t="shared" si="1"/>
        <v>0.6</v>
      </c>
      <c r="Y37" s="54">
        <f t="shared" si="1"/>
        <v>0.6</v>
      </c>
      <c r="Z37" s="54">
        <f t="shared" si="1"/>
        <v>0.6</v>
      </c>
      <c r="AA37" s="54">
        <f t="shared" si="1"/>
        <v>0.6</v>
      </c>
      <c r="AB37" s="54">
        <f t="shared" si="1"/>
        <v>0.6</v>
      </c>
      <c r="AC37" s="54">
        <f t="shared" si="2"/>
        <v>0.6</v>
      </c>
      <c r="AD37" s="54">
        <f t="shared" si="2"/>
        <v>0.6</v>
      </c>
      <c r="AE37" s="54">
        <f t="shared" si="2"/>
        <v>0.6</v>
      </c>
      <c r="AF37" s="54">
        <f t="shared" si="2"/>
        <v>0.6</v>
      </c>
    </row>
    <row r="38" spans="2:32" hidden="1">
      <c r="B38" s="3"/>
      <c r="C38" s="32"/>
      <c r="D38" s="32"/>
      <c r="E38" s="25"/>
      <c r="F38" s="25"/>
      <c r="G38" s="76"/>
      <c r="H38" s="90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</row>
    <row r="39" spans="2:32" hidden="1">
      <c r="B39" s="3"/>
      <c r="C39" s="756" t="s">
        <v>35</v>
      </c>
      <c r="D39" s="31"/>
      <c r="E39" s="41" t="s">
        <v>41</v>
      </c>
      <c r="F39" s="41" t="s">
        <v>42</v>
      </c>
      <c r="G39" s="75"/>
      <c r="H39" s="87">
        <f>HLOOKUP($G$21&amp;"-"&amp;$E$10,'Brændsels- og elpriser'!$E$13:$AG$39,MATCH(H16,'Brændsels- og elpriser'!$D$13:$D$39,0),FALSE)*'Brændsels- og elpriser'!$H$9</f>
        <v>79.900000000000006</v>
      </c>
      <c r="I39" s="94">
        <f>HLOOKUP($G$21&amp;"-"&amp;$E$10,'Brændsels- og elpriser'!$E$13:$AG$39,MATCH(I16,'Brændsels- og elpriser'!$D$13:$D$39,0),FALSE)*'Brændsels- og elpriser'!$H$9</f>
        <v>82.7</v>
      </c>
      <c r="J39" s="94">
        <f>HLOOKUP($G$21&amp;"-"&amp;$E$10,'Brændsels- og elpriser'!$E$13:$AG$39,MATCH(J16,'Brændsels- og elpriser'!$D$13:$D$39,0),FALSE)*'Brændsels- og elpriser'!$H$9</f>
        <v>90.270771423910531</v>
      </c>
      <c r="K39" s="94">
        <f>HLOOKUP($G$21&amp;"-"&amp;$E$10,'Brændsels- og elpriser'!$E$13:$AG$39,MATCH(K16,'Brændsels- og elpriser'!$D$13:$D$39,0),FALSE)*'Brændsels- og elpriser'!$H$9</f>
        <v>95.67219862947141</v>
      </c>
      <c r="L39" s="94">
        <f>HLOOKUP($G$21&amp;"-"&amp;$E$10,'Brændsels- og elpriser'!$E$13:$AG$39,MATCH(L16,'Brændsels- og elpriser'!$D$13:$D$39,0),FALSE)*'Brændsels- og elpriser'!$H$9</f>
        <v>97.723191022327597</v>
      </c>
      <c r="M39" s="94">
        <f>HLOOKUP($G$21&amp;"-"&amp;$E$10,'Brændsels- og elpriser'!$E$13:$AG$39,MATCH(M16,'Brændsels- og elpriser'!$D$13:$D$39,0),FALSE)*'Brændsels- og elpriser'!$H$9</f>
        <v>99.493095603063352</v>
      </c>
      <c r="N39" s="94">
        <f>HLOOKUP($G$21&amp;"-"&amp;$E$10,'Brændsels- og elpriser'!$E$13:$AG$39,MATCH(N16,'Brændsels- og elpriser'!$D$13:$D$39,0),FALSE)*'Brændsels- og elpriser'!$H$9</f>
        <v>101.08075684651442</v>
      </c>
      <c r="O39" s="94">
        <f>HLOOKUP($G$21&amp;"-"&amp;$E$10,'Brændsels- og elpriser'!$E$13:$AG$39,MATCH(O16,'Brændsels- og elpriser'!$D$13:$D$39,0),FALSE)*'Brændsels- og elpriser'!$H$9</f>
        <v>102.81537550772836</v>
      </c>
      <c r="P39" s="94">
        <f>HLOOKUP($G$21&amp;"-"&amp;$E$10,'Brændsels- og elpriser'!$E$13:$AG$39,MATCH(P16,'Brændsels- og elpriser'!$D$13:$D$39,0),FALSE)*'Brændsels- og elpriser'!$H$9</f>
        <v>104.50464177115899</v>
      </c>
      <c r="Q39" s="94">
        <f>HLOOKUP($G$21&amp;"-"&amp;$E$10,'Brændsels- og elpriser'!$E$13:$AG$39,MATCH(Q16,'Brændsels- og elpriser'!$D$13:$D$39,0),FALSE)*'Brændsels- og elpriser'!$H$9</f>
        <v>105.84483749529025</v>
      </c>
      <c r="R39" s="94">
        <f>HLOOKUP($G$21&amp;"-"&amp;$E$10,'Brændsels- og elpriser'!$E$13:$AG$39,MATCH(R16,'Brændsels- og elpriser'!$D$13:$D$39,0),FALSE)*'Brændsels- og elpriser'!$H$9</f>
        <v>108.46830273159622</v>
      </c>
      <c r="S39" s="94">
        <f>HLOOKUP($G$21&amp;"-"&amp;$E$10,'Brændsels- og elpriser'!$E$13:$AG$39,MATCH(S16,'Brændsels- og elpriser'!$D$13:$D$39,0),FALSE)*'Brændsels- og elpriser'!$H$9</f>
        <v>109.97780269370554</v>
      </c>
      <c r="T39" s="94">
        <f>HLOOKUP($G$21&amp;"-"&amp;$E$10,'Brændsels- og elpriser'!$E$13:$AG$39,MATCH(T16,'Brændsels- og elpriser'!$D$13:$D$39,0),FALSE)*'Brændsels- og elpriser'!$H$9</f>
        <v>111.37808764639294</v>
      </c>
      <c r="U39" s="94">
        <f>HLOOKUP($G$21&amp;"-"&amp;$E$10,'Brændsels- og elpriser'!$E$13:$AG$39,MATCH(U16,'Brændsels- og elpriser'!$D$13:$D$39,0),FALSE)*'Brændsels- og elpriser'!$H$9</f>
        <v>112.71976827671213</v>
      </c>
      <c r="V39" s="94">
        <f>HLOOKUP($G$21&amp;"-"&amp;$E$10,'Brændsels- og elpriser'!$E$13:$AG$39,MATCH(V16,'Brændsels- og elpriser'!$D$13:$D$39,0),FALSE)*'Brændsels- og elpriser'!$H$9</f>
        <v>113.93311853273494</v>
      </c>
      <c r="W39" s="94">
        <f>HLOOKUP($G$21&amp;"-"&amp;$E$10,'Brændsels- og elpriser'!$E$13:$AG$39,MATCH(W16,'Brændsels- og elpriser'!$D$13:$D$39,0),FALSE)*'Brændsels- og elpriser'!$H$9</f>
        <v>115.48448191151886</v>
      </c>
      <c r="X39" s="94">
        <f>HLOOKUP($G$21&amp;"-"&amp;$E$10,'Brændsels- og elpriser'!$E$13:$AG$39,MATCH(X16,'Brændsels- og elpriser'!$D$13:$D$39,0),FALSE)*'Brændsels- og elpriser'!$H$9</f>
        <v>117.35006020677943</v>
      </c>
      <c r="Y39" s="94">
        <f>HLOOKUP($G$21&amp;"-"&amp;$E$10,'Brændsels- og elpriser'!$E$13:$AG$39,MATCH(Y16,'Brændsels- og elpriser'!$D$13:$D$39,0),FALSE)*'Brændsels- og elpriser'!$H$9</f>
        <v>119.13277938674497</v>
      </c>
      <c r="Z39" s="94">
        <f>HLOOKUP($G$21&amp;"-"&amp;$E$10,'Brændsels- og elpriser'!$E$13:$AG$39,MATCH(Z16,'Brændsels- og elpriser'!$D$13:$D$39,0),FALSE)*'Brændsels- og elpriser'!$H$9</f>
        <v>120.79442490120246</v>
      </c>
      <c r="AA39" s="94">
        <f>HLOOKUP($G$21&amp;"-"&amp;$E$10,'Brændsels- og elpriser'!$E$13:$AG$39,MATCH(AA16,'Brændsels- og elpriser'!$D$13:$D$39,0),FALSE)*'Brændsels- og elpriser'!$H$9</f>
        <v>122.38972619754441</v>
      </c>
      <c r="AB39" s="94">
        <f>HLOOKUP($G$21&amp;"-"&amp;$E$10,'Brændsels- og elpriser'!$E$13:$AG$39,MATCH(AB16,'Brændsels- og elpriser'!$D$13:$D$39,0),FALSE)*'Brændsels- og elpriser'!$H$9</f>
        <v>123.88193265174016</v>
      </c>
      <c r="AC39" s="94">
        <f>HLOOKUP($G$21&amp;"-"&amp;$E$10,'Brændsels- og elpriser'!$E$13:$AG$39,MATCH(AC16,'Brændsels- og elpriser'!$D$13:$D$39,0),FALSE)*'Brændsels- og elpriser'!$H$9</f>
        <v>125.32775998273846</v>
      </c>
      <c r="AD39" s="94">
        <f>HLOOKUP($G$21&amp;"-"&amp;$E$10,'Brændsels- og elpriser'!$E$13:$AG$39,MATCH(AD16,'Brændsels- og elpriser'!$D$13:$D$39,0),FALSE)*'Brændsels- og elpriser'!$H$9</f>
        <v>126.65821469621767</v>
      </c>
      <c r="AE39" s="94">
        <f>HLOOKUP($G$21&amp;"-"&amp;$E$10,'Brændsels- og elpriser'!$E$13:$AG$39,MATCH(AE16,'Brændsels- og elpriser'!$D$13:$D$39,0),FALSE)*'Brændsels- og elpriser'!$H$9</f>
        <v>127.92577247534609</v>
      </c>
      <c r="AF39" s="94">
        <f>HLOOKUP($G$21&amp;"-"&amp;$E$10,'Brændsels- og elpriser'!$E$13:$AG$39,MATCH(AF16,'Brændsels- og elpriser'!$D$13:$D$39,0),FALSE)*'Brændsels- og elpriser'!$H$9</f>
        <v>129.09675843834961</v>
      </c>
    </row>
    <row r="40" spans="2:32" hidden="1">
      <c r="B40" s="3"/>
      <c r="C40" s="756"/>
      <c r="D40" s="31"/>
      <c r="E40" s="41" t="s">
        <v>61</v>
      </c>
      <c r="F40" s="41" t="s">
        <v>365</v>
      </c>
      <c r="G40" s="75"/>
      <c r="H40" s="91">
        <f>VLOOKUP($G$21,'Tilskud og afgifter'!$D$11:$AD$51,MATCH(H16,'Tilskud og afgifter'!$D$11:$AD$11,0),FALSE)</f>
        <v>61.928045588075214</v>
      </c>
      <c r="I40" s="93">
        <f>VLOOKUP($G$21,'Tilskud og afgifter'!$D$11:$AD$51,MATCH(I16,'Tilskud og afgifter'!$D$11:$AD$11,0),FALSE)</f>
        <v>61.928045588075214</v>
      </c>
      <c r="J40" s="93">
        <f>VLOOKUP($G$21,'Tilskud og afgifter'!$D$11:$AD$51,MATCH(J16,'Tilskud og afgifter'!$D$11:$AD$11,0),FALSE)</f>
        <v>61.928045588075214</v>
      </c>
      <c r="K40" s="93">
        <f>VLOOKUP($G$21,'Tilskud og afgifter'!$D$11:$AD$51,MATCH(K16,'Tilskud og afgifter'!$D$11:$AD$11,0),FALSE)</f>
        <v>61.928045588075214</v>
      </c>
      <c r="L40" s="93">
        <f>VLOOKUP($G$21,'Tilskud og afgifter'!$D$11:$AD$51,MATCH(L16,'Tilskud og afgifter'!$D$11:$AD$11,0),FALSE)</f>
        <v>61.928045588075214</v>
      </c>
      <c r="M40" s="93">
        <f>VLOOKUP($G$21,'Tilskud og afgifter'!$D$11:$AD$51,MATCH(M16,'Tilskud og afgifter'!$D$11:$AD$11,0),FALSE)</f>
        <v>61.928045588075214</v>
      </c>
      <c r="N40" s="93">
        <f>VLOOKUP($G$21,'Tilskud og afgifter'!$D$11:$AD$51,MATCH(N16,'Tilskud og afgifter'!$D$11:$AD$11,0),FALSE)</f>
        <v>61.928045588075214</v>
      </c>
      <c r="O40" s="93">
        <f>VLOOKUP($G$21,'Tilskud og afgifter'!$D$11:$AD$51,MATCH(O16,'Tilskud og afgifter'!$D$11:$AD$11,0),FALSE)</f>
        <v>61.928045588075214</v>
      </c>
      <c r="P40" s="93">
        <f>VLOOKUP($G$21,'Tilskud og afgifter'!$D$11:$AD$51,MATCH(P16,'Tilskud og afgifter'!$D$11:$AD$11,0),FALSE)</f>
        <v>61.928045588075214</v>
      </c>
      <c r="Q40" s="93">
        <f>VLOOKUP($G$21,'Tilskud og afgifter'!$D$11:$AD$51,MATCH(Q16,'Tilskud og afgifter'!$D$11:$AD$11,0),FALSE)</f>
        <v>61.928045588075214</v>
      </c>
      <c r="R40" s="93">
        <f>VLOOKUP($G$21,'Tilskud og afgifter'!$D$11:$AD$51,MATCH(R16,'Tilskud og afgifter'!$D$11:$AD$11,0),FALSE)</f>
        <v>61.928045588075214</v>
      </c>
      <c r="S40" s="93">
        <f>VLOOKUP($G$21,'Tilskud og afgifter'!$D$11:$AD$51,MATCH(S16,'Tilskud og afgifter'!$D$11:$AD$11,0),FALSE)</f>
        <v>61.928045588075214</v>
      </c>
      <c r="T40" s="93">
        <f>VLOOKUP($G$21,'Tilskud og afgifter'!$D$11:$AD$51,MATCH(T16,'Tilskud og afgifter'!$D$11:$AD$11,0),FALSE)</f>
        <v>61.928045588075214</v>
      </c>
      <c r="U40" s="93">
        <f>VLOOKUP($G$21,'Tilskud og afgifter'!$D$11:$AD$51,MATCH(U16,'Tilskud og afgifter'!$D$11:$AD$11,0),FALSE)</f>
        <v>61.928045588075214</v>
      </c>
      <c r="V40" s="93">
        <f>VLOOKUP($G$21,'Tilskud og afgifter'!$D$11:$AD$51,MATCH(V16,'Tilskud og afgifter'!$D$11:$AD$11,0),FALSE)</f>
        <v>61.928045588075214</v>
      </c>
      <c r="W40" s="93">
        <f>VLOOKUP($G$21,'Tilskud og afgifter'!$D$11:$AD$51,MATCH(W16,'Tilskud og afgifter'!$D$11:$AD$11,0),FALSE)</f>
        <v>61.928045588075214</v>
      </c>
      <c r="X40" s="93">
        <f>VLOOKUP($G$21,'Tilskud og afgifter'!$D$11:$AD$51,MATCH(X16,'Tilskud og afgifter'!$D$11:$AD$11,0),FALSE)</f>
        <v>61.928045588075214</v>
      </c>
      <c r="Y40" s="93">
        <f>VLOOKUP($G$21,'Tilskud og afgifter'!$D$11:$AD$51,MATCH(Y16,'Tilskud og afgifter'!$D$11:$AD$11,0),FALSE)</f>
        <v>61.928045588075214</v>
      </c>
      <c r="Z40" s="93">
        <f>VLOOKUP($G$21,'Tilskud og afgifter'!$D$11:$AD$51,MATCH(Z16,'Tilskud og afgifter'!$D$11:$AD$11,0),FALSE)</f>
        <v>61.928045588075214</v>
      </c>
      <c r="AA40" s="93">
        <f>VLOOKUP($G$21,'Tilskud og afgifter'!$D$11:$AD$51,MATCH(AA16,'Tilskud og afgifter'!$D$11:$AD$11,0),FALSE)</f>
        <v>61.928045588075214</v>
      </c>
      <c r="AB40" s="93">
        <f>VLOOKUP($G$21,'Tilskud og afgifter'!$D$11:$AD$51,MATCH(AB16,'Tilskud og afgifter'!$D$11:$AD$11,0),FALSE)</f>
        <v>61.928045588075214</v>
      </c>
      <c r="AC40" s="93">
        <f>VLOOKUP($G$21,'Tilskud og afgifter'!$D$11:$AD$51,MATCH(AC16,'Tilskud og afgifter'!$D$11:$AD$11,0),FALSE)</f>
        <v>61.928045588075214</v>
      </c>
      <c r="AD40" s="93">
        <f>VLOOKUP($G$21,'Tilskud og afgifter'!$D$11:$AD$51,MATCH(AD16,'Tilskud og afgifter'!$D$11:$AD$11,0),FALSE)</f>
        <v>61.928045588075214</v>
      </c>
      <c r="AE40" s="93">
        <f>VLOOKUP($G$21,'Tilskud og afgifter'!$D$11:$AD$51,MATCH(AE16,'Tilskud og afgifter'!$D$11:$AD$11,0),FALSE)</f>
        <v>61.928045588075214</v>
      </c>
      <c r="AF40" s="93">
        <f>VLOOKUP($G$21,'Tilskud og afgifter'!$D$11:$AD$51,MATCH(AF16,'Tilskud og afgifter'!$D$11:$AD$11,0),FALSE)</f>
        <v>61.928045588075214</v>
      </c>
    </row>
    <row r="41" spans="2:32" hidden="1">
      <c r="B41" s="3"/>
      <c r="C41" s="756"/>
      <c r="D41" s="757" t="s">
        <v>140</v>
      </c>
      <c r="E41" s="41" t="s">
        <v>258</v>
      </c>
      <c r="F41" s="41" t="s">
        <v>40</v>
      </c>
      <c r="G41" s="75"/>
      <c r="H41" s="95">
        <f>HLOOKUP($E$41&amp;"-"&amp;$E$10,'CO2-pris'!$D$12:$H$39,MATCH(H16,'CO2-pris'!$D$12:$D$39,0),FALSE)*'CO2-pris'!$F$9</f>
        <v>56.852071005917153</v>
      </c>
      <c r="I41" s="95">
        <f>HLOOKUP($E$41&amp;"-"&amp;$E$10,'CO2-pris'!$D$12:$H$39,MATCH(I16,'CO2-pris'!$D$12:$D$39,0),FALSE)*'CO2-pris'!$F$9</f>
        <v>42</v>
      </c>
      <c r="J41" s="95">
        <f>HLOOKUP($E$41&amp;"-"&amp;$E$10,'CO2-pris'!$D$12:$H$39,MATCH(J16,'CO2-pris'!$D$12:$D$39,0),FALSE)*'CO2-pris'!$F$9</f>
        <v>115.71673838405506</v>
      </c>
      <c r="K41" s="95">
        <f>HLOOKUP($E$41&amp;"-"&amp;$E$10,'CO2-pris'!$D$12:$H$39,MATCH(K16,'CO2-pris'!$D$12:$D$39,0),FALSE)*'CO2-pris'!$F$9</f>
        <v>195.74638834999999</v>
      </c>
      <c r="L41" s="95">
        <f>HLOOKUP($E$41&amp;"-"&amp;$E$10,'CO2-pris'!$D$12:$H$39,MATCH(L16,'CO2-pris'!$D$12:$D$39,0),FALSE)*'CO2-pris'!$F$9</f>
        <v>214.42575100000002</v>
      </c>
      <c r="M41" s="95">
        <f>HLOOKUP($E$41&amp;"-"&amp;$E$10,'CO2-pris'!$D$12:$H$39,MATCH(M16,'CO2-pris'!$D$12:$D$39,0),FALSE)*'CO2-pris'!$F$9</f>
        <v>220.80004550000001</v>
      </c>
      <c r="N41" s="95">
        <f>HLOOKUP($E$41&amp;"-"&amp;$E$10,'CO2-pris'!$D$12:$H$39,MATCH(N16,'CO2-pris'!$D$12:$D$39,0),FALSE)*'CO2-pris'!$F$9</f>
        <v>227.36394250000001</v>
      </c>
      <c r="O41" s="95">
        <f>HLOOKUP($E$41&amp;"-"&amp;$E$10,'CO2-pris'!$D$12:$H$39,MATCH(O16,'CO2-pris'!$D$12:$D$39,0),FALSE)*'CO2-pris'!$F$9</f>
        <v>234.12288050000001</v>
      </c>
      <c r="P41" s="95">
        <f>HLOOKUP($E$41&amp;"-"&amp;$E$10,'CO2-pris'!$D$12:$H$39,MATCH(P16,'CO2-pris'!$D$12:$D$39,0),FALSE)*'CO2-pris'!$F$9</f>
        <v>241.08274500000002</v>
      </c>
      <c r="Q41" s="95">
        <f>HLOOKUP($E$41&amp;"-"&amp;$E$10,'CO2-pris'!$D$12:$H$39,MATCH(Q16,'CO2-pris'!$D$12:$D$39,0),FALSE)*'CO2-pris'!$F$9</f>
        <v>248.24957050000003</v>
      </c>
      <c r="R41" s="95">
        <f>HLOOKUP($E$41&amp;"-"&amp;$E$10,'CO2-pris'!$D$12:$H$39,MATCH(R16,'CO2-pris'!$D$12:$D$39,0),FALSE)*'CO2-pris'!$F$9</f>
        <v>255.6293915</v>
      </c>
      <c r="S41" s="95">
        <f>HLOOKUP($E$41&amp;"-"&amp;$E$10,'CO2-pris'!$D$12:$H$39,MATCH(S16,'CO2-pris'!$D$12:$D$39,0),FALSE)*'CO2-pris'!$F$9</f>
        <v>263.22861500000005</v>
      </c>
      <c r="T41" s="95">
        <f>HLOOKUP($E$41&amp;"-"&amp;$E$10,'CO2-pris'!$D$12:$H$39,MATCH(T16,'CO2-pris'!$D$12:$D$39,0),FALSE)*'CO2-pris'!$F$9</f>
        <v>271.05372249999999</v>
      </c>
      <c r="U41" s="95">
        <f>HLOOKUP($E$41&amp;"-"&amp;$E$10,'CO2-pris'!$D$12:$H$39,MATCH(U16,'CO2-pris'!$D$12:$D$39,0),FALSE)*'CO2-pris'!$F$9</f>
        <v>279.11149349999999</v>
      </c>
      <c r="V41" s="95">
        <f>HLOOKUP($E$41&amp;"-"&amp;$E$10,'CO2-pris'!$D$12:$H$39,MATCH(V16,'CO2-pris'!$D$12:$D$39,0),FALSE)*'CO2-pris'!$F$9</f>
        <v>287.40878200000003</v>
      </c>
      <c r="W41" s="95">
        <f>HLOOKUP($E$41&amp;"-"&amp;$E$10,'CO2-pris'!$D$12:$H$39,MATCH(W16,'CO2-pris'!$D$12:$D$39,0),FALSE)*'CO2-pris'!$F$9</f>
        <v>295.95274000000001</v>
      </c>
      <c r="X41" s="95">
        <f>HLOOKUP($E$41&amp;"-"&amp;$E$10,'CO2-pris'!$D$12:$H$39,MATCH(X16,'CO2-pris'!$D$12:$D$39,0),FALSE)*'CO2-pris'!$F$9</f>
        <v>304.75066849999996</v>
      </c>
      <c r="Y41" s="95">
        <f>HLOOKUP($E$41&amp;"-"&amp;$E$10,'CO2-pris'!$D$12:$H$39,MATCH(Y16,'CO2-pris'!$D$12:$D$39,0),FALSE)*'CO2-pris'!$F$9</f>
        <v>313.81016649999998</v>
      </c>
      <c r="Z41" s="95">
        <f>HLOOKUP($E$41&amp;"-"&amp;$E$10,'CO2-pris'!$D$12:$H$39,MATCH(Z16,'CO2-pris'!$D$12:$D$39,0),FALSE)*'CO2-pris'!$F$9</f>
        <v>323.13898200000006</v>
      </c>
      <c r="AA41" s="95">
        <f>HLOOKUP($E$41&amp;"-"&amp;$E$10,'CO2-pris'!$D$12:$H$39,MATCH(AA16,'CO2-pris'!$D$12:$D$39,0),FALSE)*'CO2-pris'!$F$9</f>
        <v>332.74508650000001</v>
      </c>
      <c r="AB41" s="95">
        <f>HLOOKUP($E$41&amp;"-"&amp;$E$10,'CO2-pris'!$D$12:$H$39,MATCH(AB16,'CO2-pris'!$D$12:$D$39,0),FALSE)*'CO2-pris'!$F$9</f>
        <v>342.63674950000001</v>
      </c>
      <c r="AC41" s="95">
        <f>HLOOKUP($E$41&amp;"-"&amp;$E$10,'CO2-pris'!$D$12:$H$39,MATCH(AC16,'CO2-pris'!$D$12:$D$39,0),FALSE)*'CO2-pris'!$F$9</f>
        <v>352.82246399999997</v>
      </c>
      <c r="AD41" s="95">
        <f>HLOOKUP($E$41&amp;"-"&amp;$E$10,'CO2-pris'!$D$12:$H$39,MATCH(AD16,'CO2-pris'!$D$12:$D$39,0),FALSE)*'CO2-pris'!$F$9</f>
        <v>363.31102099999998</v>
      </c>
      <c r="AE41" s="95">
        <f>HLOOKUP($E$41&amp;"-"&amp;$E$10,'CO2-pris'!$D$12:$H$39,MATCH(AE16,'CO2-pris'!$D$12:$D$39,0),FALSE)*'CO2-pris'!$F$9</f>
        <v>374.11136049999999</v>
      </c>
      <c r="AF41" s="95">
        <f>HLOOKUP($E$41&amp;"-"&amp;$E$10,'CO2-pris'!$D$12:$H$39,MATCH(AF16,'CO2-pris'!$D$12:$D$39,0),FALSE)*'CO2-pris'!$F$9</f>
        <v>385.23279500000001</v>
      </c>
    </row>
    <row r="42" spans="2:32" hidden="1">
      <c r="B42" s="3"/>
      <c r="C42" s="756"/>
      <c r="D42" s="757"/>
      <c r="E42" s="41" t="s">
        <v>43</v>
      </c>
      <c r="F42" s="41" t="s">
        <v>44</v>
      </c>
      <c r="G42" s="75"/>
      <c r="H42" s="91">
        <f>H41*H35/1000</f>
        <v>4.2070532544378691</v>
      </c>
      <c r="I42" s="93">
        <f t="shared" ref="I42:AF42" si="3">I41*I35/1000</f>
        <v>3.1080000000000001</v>
      </c>
      <c r="J42" s="93">
        <f t="shared" si="3"/>
        <v>8.5630386404200749</v>
      </c>
      <c r="K42" s="93">
        <f t="shared" si="3"/>
        <v>14.485232737900001</v>
      </c>
      <c r="L42" s="93">
        <f t="shared" si="3"/>
        <v>15.867505574000001</v>
      </c>
      <c r="M42" s="93">
        <f t="shared" si="3"/>
        <v>16.339203367</v>
      </c>
      <c r="N42" s="93">
        <f t="shared" si="3"/>
        <v>16.824931745000001</v>
      </c>
      <c r="O42" s="93">
        <f t="shared" si="3"/>
        <v>17.325093156999998</v>
      </c>
      <c r="P42" s="93">
        <f t="shared" si="3"/>
        <v>17.840123129999998</v>
      </c>
      <c r="Q42" s="93">
        <f t="shared" si="3"/>
        <v>18.370468217000003</v>
      </c>
      <c r="R42" s="93">
        <f t="shared" si="3"/>
        <v>18.916574970999999</v>
      </c>
      <c r="S42" s="93">
        <f t="shared" si="3"/>
        <v>19.478917510000002</v>
      </c>
      <c r="T42" s="93">
        <f t="shared" si="3"/>
        <v>20.057975464999998</v>
      </c>
      <c r="U42" s="93">
        <f t="shared" si="3"/>
        <v>20.654250519000001</v>
      </c>
      <c r="V42" s="93">
        <f t="shared" si="3"/>
        <v>21.268249868000002</v>
      </c>
      <c r="W42" s="93">
        <f t="shared" si="3"/>
        <v>21.900502759999998</v>
      </c>
      <c r="X42" s="93">
        <f t="shared" si="3"/>
        <v>22.551549468999998</v>
      </c>
      <c r="Y42" s="93">
        <f t="shared" si="3"/>
        <v>23.221952320999996</v>
      </c>
      <c r="Z42" s="93">
        <f t="shared" si="3"/>
        <v>23.912284668000005</v>
      </c>
      <c r="AA42" s="93">
        <f t="shared" si="3"/>
        <v>24.623136401</v>
      </c>
      <c r="AB42" s="93">
        <f t="shared" si="3"/>
        <v>25.355119462999998</v>
      </c>
      <c r="AC42" s="93">
        <f t="shared" si="3"/>
        <v>26.108862335999998</v>
      </c>
      <c r="AD42" s="93">
        <f t="shared" si="3"/>
        <v>26.885015553999999</v>
      </c>
      <c r="AE42" s="93">
        <f t="shared" si="3"/>
        <v>27.684240676999998</v>
      </c>
      <c r="AF42" s="93">
        <f t="shared" si="3"/>
        <v>28.50722683</v>
      </c>
    </row>
    <row r="43" spans="2:32" ht="15" hidden="1" customHeight="1">
      <c r="B43" s="3"/>
      <c r="C43" s="756"/>
      <c r="D43" s="757"/>
      <c r="E43" s="41" t="s">
        <v>187</v>
      </c>
      <c r="F43" s="41" t="s">
        <v>44</v>
      </c>
      <c r="G43" s="75"/>
      <c r="H43" s="132">
        <f>H36*H41*L8/1000000</f>
        <v>9.5511479289940809E-4</v>
      </c>
      <c r="I43" s="148">
        <f>H43</f>
        <v>9.5511479289940809E-4</v>
      </c>
      <c r="J43" s="148">
        <f t="shared" ref="J43:Y45" si="4">I43</f>
        <v>9.5511479289940809E-4</v>
      </c>
      <c r="K43" s="148">
        <f t="shared" si="4"/>
        <v>9.5511479289940809E-4</v>
      </c>
      <c r="L43" s="148">
        <f t="shared" si="4"/>
        <v>9.5511479289940809E-4</v>
      </c>
      <c r="M43" s="148">
        <f t="shared" si="4"/>
        <v>9.5511479289940809E-4</v>
      </c>
      <c r="N43" s="148">
        <f t="shared" si="4"/>
        <v>9.5511479289940809E-4</v>
      </c>
      <c r="O43" s="148">
        <f t="shared" si="4"/>
        <v>9.5511479289940809E-4</v>
      </c>
      <c r="P43" s="148">
        <f t="shared" si="4"/>
        <v>9.5511479289940809E-4</v>
      </c>
      <c r="Q43" s="148">
        <f t="shared" si="4"/>
        <v>9.5511479289940809E-4</v>
      </c>
      <c r="R43" s="148">
        <f t="shared" si="4"/>
        <v>9.5511479289940809E-4</v>
      </c>
      <c r="S43" s="148">
        <f t="shared" si="4"/>
        <v>9.5511479289940809E-4</v>
      </c>
      <c r="T43" s="148">
        <f t="shared" si="4"/>
        <v>9.5511479289940809E-4</v>
      </c>
      <c r="U43" s="148">
        <f t="shared" si="4"/>
        <v>9.5511479289940809E-4</v>
      </c>
      <c r="V43" s="148">
        <f t="shared" si="4"/>
        <v>9.5511479289940809E-4</v>
      </c>
      <c r="W43" s="148">
        <f t="shared" si="4"/>
        <v>9.5511479289940809E-4</v>
      </c>
      <c r="X43" s="148">
        <f t="shared" si="4"/>
        <v>9.5511479289940809E-4</v>
      </c>
      <c r="Y43" s="148">
        <f t="shared" si="4"/>
        <v>9.5511479289940809E-4</v>
      </c>
      <c r="Z43" s="148">
        <f t="shared" ref="Z43:AF45" si="5">Y43</f>
        <v>9.5511479289940809E-4</v>
      </c>
      <c r="AA43" s="148">
        <f t="shared" si="5"/>
        <v>9.5511479289940809E-4</v>
      </c>
      <c r="AB43" s="148">
        <f t="shared" si="5"/>
        <v>9.5511479289940809E-4</v>
      </c>
      <c r="AC43" s="148">
        <f t="shared" si="5"/>
        <v>9.5511479289940809E-4</v>
      </c>
      <c r="AD43" s="148">
        <f t="shared" si="5"/>
        <v>9.5511479289940809E-4</v>
      </c>
      <c r="AE43" s="148">
        <f t="shared" si="5"/>
        <v>9.5511479289940809E-4</v>
      </c>
      <c r="AF43" s="148">
        <f t="shared" si="5"/>
        <v>9.5511479289940809E-4</v>
      </c>
    </row>
    <row r="44" spans="2:32" hidden="1">
      <c r="B44" s="3"/>
      <c r="C44" s="756"/>
      <c r="D44" s="757"/>
      <c r="E44" s="41" t="s">
        <v>143</v>
      </c>
      <c r="F44" s="41" t="s">
        <v>44</v>
      </c>
      <c r="G44" s="75"/>
      <c r="H44" s="135">
        <f>H37/1000000*H41*M8</f>
        <v>1.0165150295857987E-2</v>
      </c>
      <c r="I44" s="93">
        <f>H44</f>
        <v>1.0165150295857987E-2</v>
      </c>
      <c r="J44" s="93">
        <f t="shared" si="4"/>
        <v>1.0165150295857987E-2</v>
      </c>
      <c r="K44" s="93">
        <f t="shared" si="4"/>
        <v>1.0165150295857987E-2</v>
      </c>
      <c r="L44" s="93">
        <f t="shared" si="4"/>
        <v>1.0165150295857987E-2</v>
      </c>
      <c r="M44" s="93">
        <f t="shared" si="4"/>
        <v>1.0165150295857987E-2</v>
      </c>
      <c r="N44" s="93">
        <f t="shared" si="4"/>
        <v>1.0165150295857987E-2</v>
      </c>
      <c r="O44" s="93">
        <f t="shared" si="4"/>
        <v>1.0165150295857987E-2</v>
      </c>
      <c r="P44" s="93">
        <f t="shared" si="4"/>
        <v>1.0165150295857987E-2</v>
      </c>
      <c r="Q44" s="93">
        <f t="shared" si="4"/>
        <v>1.0165150295857987E-2</v>
      </c>
      <c r="R44" s="93">
        <f t="shared" si="4"/>
        <v>1.0165150295857987E-2</v>
      </c>
      <c r="S44" s="93">
        <f t="shared" si="4"/>
        <v>1.0165150295857987E-2</v>
      </c>
      <c r="T44" s="93">
        <f t="shared" si="4"/>
        <v>1.0165150295857987E-2</v>
      </c>
      <c r="U44" s="93">
        <f t="shared" si="4"/>
        <v>1.0165150295857987E-2</v>
      </c>
      <c r="V44" s="93">
        <f t="shared" si="4"/>
        <v>1.0165150295857987E-2</v>
      </c>
      <c r="W44" s="93">
        <f t="shared" si="4"/>
        <v>1.0165150295857987E-2</v>
      </c>
      <c r="X44" s="93">
        <f t="shared" si="4"/>
        <v>1.0165150295857987E-2</v>
      </c>
      <c r="Y44" s="93">
        <f t="shared" si="4"/>
        <v>1.0165150295857987E-2</v>
      </c>
      <c r="Z44" s="93">
        <f t="shared" si="5"/>
        <v>1.0165150295857987E-2</v>
      </c>
      <c r="AA44" s="93">
        <f t="shared" si="5"/>
        <v>1.0165150295857987E-2</v>
      </c>
      <c r="AB44" s="93">
        <f t="shared" si="5"/>
        <v>1.0165150295857987E-2</v>
      </c>
      <c r="AC44" s="93">
        <f t="shared" si="5"/>
        <v>1.0165150295857987E-2</v>
      </c>
      <c r="AD44" s="93">
        <f t="shared" si="5"/>
        <v>1.0165150295857987E-2</v>
      </c>
      <c r="AE44" s="93">
        <f t="shared" si="5"/>
        <v>1.0165150295857987E-2</v>
      </c>
      <c r="AF44" s="93">
        <f t="shared" si="5"/>
        <v>1.0165150295857987E-2</v>
      </c>
    </row>
    <row r="45" spans="2:32" hidden="1">
      <c r="B45" s="3"/>
      <c r="C45" s="756"/>
      <c r="D45" s="757"/>
      <c r="E45" s="41" t="s">
        <v>106</v>
      </c>
      <c r="F45" s="41" t="s">
        <v>141</v>
      </c>
      <c r="G45" s="75"/>
      <c r="H45" s="91">
        <f>HLOOKUP(E45,'ENS fremskrivningsdata'!$M$11:$O$15,2,FALSE)</f>
        <v>19.823225972697561</v>
      </c>
      <c r="I45" s="53">
        <f>H45</f>
        <v>19.823225972697561</v>
      </c>
      <c r="J45" s="53">
        <f t="shared" si="4"/>
        <v>19.823225972697561</v>
      </c>
      <c r="K45" s="53">
        <f t="shared" si="4"/>
        <v>19.823225972697561</v>
      </c>
      <c r="L45" s="53">
        <f t="shared" si="4"/>
        <v>19.823225972697561</v>
      </c>
      <c r="M45" s="53">
        <f t="shared" si="4"/>
        <v>19.823225972697561</v>
      </c>
      <c r="N45" s="53">
        <f t="shared" si="4"/>
        <v>19.823225972697561</v>
      </c>
      <c r="O45" s="53">
        <f t="shared" si="4"/>
        <v>19.823225972697561</v>
      </c>
      <c r="P45" s="53">
        <f t="shared" si="4"/>
        <v>19.823225972697561</v>
      </c>
      <c r="Q45" s="53">
        <f t="shared" si="4"/>
        <v>19.823225972697561</v>
      </c>
      <c r="R45" s="53">
        <f t="shared" si="4"/>
        <v>19.823225972697561</v>
      </c>
      <c r="S45" s="53">
        <f t="shared" si="4"/>
        <v>19.823225972697561</v>
      </c>
      <c r="T45" s="53">
        <f t="shared" si="4"/>
        <v>19.823225972697561</v>
      </c>
      <c r="U45" s="53">
        <f t="shared" si="4"/>
        <v>19.823225972697561</v>
      </c>
      <c r="V45" s="53">
        <f t="shared" si="4"/>
        <v>19.823225972697561</v>
      </c>
      <c r="W45" s="53">
        <f t="shared" si="4"/>
        <v>19.823225972697561</v>
      </c>
      <c r="X45" s="53">
        <f t="shared" si="4"/>
        <v>19.823225972697561</v>
      </c>
      <c r="Y45" s="53">
        <f t="shared" si="4"/>
        <v>19.823225972697561</v>
      </c>
      <c r="Z45" s="53">
        <f t="shared" si="5"/>
        <v>19.823225972697561</v>
      </c>
      <c r="AA45" s="53">
        <f t="shared" si="5"/>
        <v>19.823225972697561</v>
      </c>
      <c r="AB45" s="53">
        <f t="shared" si="5"/>
        <v>19.823225972697561</v>
      </c>
      <c r="AC45" s="53">
        <f t="shared" si="5"/>
        <v>19.823225972697561</v>
      </c>
      <c r="AD45" s="53">
        <f t="shared" si="5"/>
        <v>19.823225972697561</v>
      </c>
      <c r="AE45" s="53">
        <f t="shared" si="5"/>
        <v>19.823225972697561</v>
      </c>
      <c r="AF45" s="53">
        <f t="shared" si="5"/>
        <v>19.823225972697561</v>
      </c>
    </row>
    <row r="46" spans="2:32" hidden="1">
      <c r="B46" s="3"/>
      <c r="C46" s="756"/>
      <c r="D46" s="757"/>
      <c r="E46" s="41" t="s">
        <v>186</v>
      </c>
      <c r="F46" s="41" t="s">
        <v>44</v>
      </c>
      <c r="G46" s="75"/>
      <c r="H46" s="135">
        <f>H45*H32/1000</f>
        <v>0.45593419737204394</v>
      </c>
      <c r="I46" s="93">
        <f t="shared" ref="I46:AF46" si="6">I45*I32/1000</f>
        <v>0.45593419737204394</v>
      </c>
      <c r="J46" s="93">
        <f t="shared" si="6"/>
        <v>0.45593419737204394</v>
      </c>
      <c r="K46" s="93">
        <f t="shared" si="6"/>
        <v>0.45593419737204394</v>
      </c>
      <c r="L46" s="93">
        <f t="shared" si="6"/>
        <v>0.45593419737204394</v>
      </c>
      <c r="M46" s="93">
        <f t="shared" si="6"/>
        <v>0.45593419737204394</v>
      </c>
      <c r="N46" s="93">
        <f t="shared" si="6"/>
        <v>0.45593419737204394</v>
      </c>
      <c r="O46" s="93">
        <f t="shared" si="6"/>
        <v>0.45593419737204394</v>
      </c>
      <c r="P46" s="93">
        <f t="shared" si="6"/>
        <v>0.45593419737204394</v>
      </c>
      <c r="Q46" s="93">
        <f t="shared" si="6"/>
        <v>0.45593419737204394</v>
      </c>
      <c r="R46" s="93">
        <f t="shared" si="6"/>
        <v>0.45593419737204394</v>
      </c>
      <c r="S46" s="93">
        <f t="shared" si="6"/>
        <v>0.45593419737204394</v>
      </c>
      <c r="T46" s="93">
        <f t="shared" si="6"/>
        <v>0.45593419737204394</v>
      </c>
      <c r="U46" s="93">
        <f t="shared" si="6"/>
        <v>0.45593419737204394</v>
      </c>
      <c r="V46" s="93">
        <f t="shared" si="6"/>
        <v>0.45593419737204394</v>
      </c>
      <c r="W46" s="93">
        <f t="shared" si="6"/>
        <v>0.45593419737204394</v>
      </c>
      <c r="X46" s="93">
        <f t="shared" si="6"/>
        <v>0.45593419737204394</v>
      </c>
      <c r="Y46" s="93">
        <f t="shared" si="6"/>
        <v>0.45593419737204394</v>
      </c>
      <c r="Z46" s="93">
        <f t="shared" si="6"/>
        <v>0.45593419737204394</v>
      </c>
      <c r="AA46" s="93">
        <f t="shared" si="6"/>
        <v>0.45593419737204394</v>
      </c>
      <c r="AB46" s="93">
        <f t="shared" si="6"/>
        <v>0.45593419737204394</v>
      </c>
      <c r="AC46" s="93">
        <f t="shared" si="6"/>
        <v>0.45593419737204394</v>
      </c>
      <c r="AD46" s="93">
        <f t="shared" si="6"/>
        <v>0.45593419737204394</v>
      </c>
      <c r="AE46" s="93">
        <f t="shared" si="6"/>
        <v>0.45593419737204394</v>
      </c>
      <c r="AF46" s="93">
        <f t="shared" si="6"/>
        <v>0.45593419737204394</v>
      </c>
    </row>
    <row r="47" spans="2:32" hidden="1">
      <c r="B47" s="3"/>
      <c r="C47" s="756"/>
      <c r="D47" s="757"/>
      <c r="E47" s="41" t="s">
        <v>107</v>
      </c>
      <c r="F47" s="41" t="s">
        <v>141</v>
      </c>
      <c r="G47" s="75"/>
      <c r="H47" s="91">
        <f>HLOOKUP(E47,'ENS fremskrivningsdata'!$M$11:$O$15,2,FALSE)</f>
        <v>14.815253095384495</v>
      </c>
      <c r="I47" s="53">
        <f>H47</f>
        <v>14.815253095384495</v>
      </c>
      <c r="J47" s="53">
        <f t="shared" ref="J47:AF47" si="7">I47</f>
        <v>14.815253095384495</v>
      </c>
      <c r="K47" s="53">
        <f t="shared" si="7"/>
        <v>14.815253095384495</v>
      </c>
      <c r="L47" s="53">
        <f t="shared" si="7"/>
        <v>14.815253095384495</v>
      </c>
      <c r="M47" s="53">
        <f t="shared" si="7"/>
        <v>14.815253095384495</v>
      </c>
      <c r="N47" s="53">
        <f t="shared" si="7"/>
        <v>14.815253095384495</v>
      </c>
      <c r="O47" s="53">
        <f t="shared" si="7"/>
        <v>14.815253095384495</v>
      </c>
      <c r="P47" s="53">
        <f t="shared" si="7"/>
        <v>14.815253095384495</v>
      </c>
      <c r="Q47" s="53">
        <f t="shared" si="7"/>
        <v>14.815253095384495</v>
      </c>
      <c r="R47" s="53">
        <f t="shared" si="7"/>
        <v>14.815253095384495</v>
      </c>
      <c r="S47" s="53">
        <f t="shared" si="7"/>
        <v>14.815253095384495</v>
      </c>
      <c r="T47" s="53">
        <f t="shared" si="7"/>
        <v>14.815253095384495</v>
      </c>
      <c r="U47" s="53">
        <f t="shared" si="7"/>
        <v>14.815253095384495</v>
      </c>
      <c r="V47" s="53">
        <f t="shared" si="7"/>
        <v>14.815253095384495</v>
      </c>
      <c r="W47" s="53">
        <f t="shared" si="7"/>
        <v>14.815253095384495</v>
      </c>
      <c r="X47" s="53">
        <f t="shared" si="7"/>
        <v>14.815253095384495</v>
      </c>
      <c r="Y47" s="53">
        <f t="shared" si="7"/>
        <v>14.815253095384495</v>
      </c>
      <c r="Z47" s="53">
        <f t="shared" si="7"/>
        <v>14.815253095384495</v>
      </c>
      <c r="AA47" s="53">
        <f t="shared" si="7"/>
        <v>14.815253095384495</v>
      </c>
      <c r="AB47" s="53">
        <f t="shared" si="7"/>
        <v>14.815253095384495</v>
      </c>
      <c r="AC47" s="53">
        <f t="shared" si="7"/>
        <v>14.815253095384495</v>
      </c>
      <c r="AD47" s="53">
        <f t="shared" si="7"/>
        <v>14.815253095384495</v>
      </c>
      <c r="AE47" s="53">
        <f t="shared" si="7"/>
        <v>14.815253095384495</v>
      </c>
      <c r="AF47" s="53">
        <f t="shared" si="7"/>
        <v>14.815253095384495</v>
      </c>
    </row>
    <row r="48" spans="2:32" hidden="1">
      <c r="B48" s="3"/>
      <c r="C48" s="756"/>
      <c r="D48" s="757"/>
      <c r="E48" s="41" t="s">
        <v>185</v>
      </c>
      <c r="F48" s="41" t="s">
        <v>44</v>
      </c>
      <c r="G48" s="75"/>
      <c r="H48" s="91">
        <f>H47*H33/1000</f>
        <v>0.77039316095999377</v>
      </c>
      <c r="I48" s="93">
        <f t="shared" ref="I48:AF48" si="8">I47*I33/1000</f>
        <v>0.77039316095999377</v>
      </c>
      <c r="J48" s="93">
        <f t="shared" si="8"/>
        <v>0.77039316095999377</v>
      </c>
      <c r="K48" s="93">
        <f t="shared" si="8"/>
        <v>0.77039316095999377</v>
      </c>
      <c r="L48" s="93">
        <f t="shared" si="8"/>
        <v>0.77039316095999377</v>
      </c>
      <c r="M48" s="93">
        <f t="shared" si="8"/>
        <v>0.77039316095999377</v>
      </c>
      <c r="N48" s="93">
        <f t="shared" si="8"/>
        <v>0.77039316095999377</v>
      </c>
      <c r="O48" s="93">
        <f t="shared" si="8"/>
        <v>0.77039316095999377</v>
      </c>
      <c r="P48" s="93">
        <f t="shared" si="8"/>
        <v>0.77039316095999377</v>
      </c>
      <c r="Q48" s="93">
        <f t="shared" si="8"/>
        <v>0.77039316095999377</v>
      </c>
      <c r="R48" s="93">
        <f t="shared" si="8"/>
        <v>0.77039316095999377</v>
      </c>
      <c r="S48" s="93">
        <f t="shared" si="8"/>
        <v>0.77039316095999377</v>
      </c>
      <c r="T48" s="93">
        <f t="shared" si="8"/>
        <v>0.77039316095999377</v>
      </c>
      <c r="U48" s="93">
        <f t="shared" si="8"/>
        <v>0.77039316095999377</v>
      </c>
      <c r="V48" s="93">
        <f t="shared" si="8"/>
        <v>0.77039316095999377</v>
      </c>
      <c r="W48" s="93">
        <f t="shared" si="8"/>
        <v>0.77039316095999377</v>
      </c>
      <c r="X48" s="93">
        <f t="shared" si="8"/>
        <v>0.77039316095999377</v>
      </c>
      <c r="Y48" s="93">
        <f t="shared" si="8"/>
        <v>0.77039316095999377</v>
      </c>
      <c r="Z48" s="93">
        <f t="shared" si="8"/>
        <v>0.77039316095999377</v>
      </c>
      <c r="AA48" s="93">
        <f t="shared" si="8"/>
        <v>0.77039316095999377</v>
      </c>
      <c r="AB48" s="93">
        <f t="shared" si="8"/>
        <v>0.77039316095999377</v>
      </c>
      <c r="AC48" s="93">
        <f t="shared" si="8"/>
        <v>0.77039316095999377</v>
      </c>
      <c r="AD48" s="93">
        <f t="shared" si="8"/>
        <v>0.77039316095999377</v>
      </c>
      <c r="AE48" s="93">
        <f t="shared" si="8"/>
        <v>0.77039316095999377</v>
      </c>
      <c r="AF48" s="93">
        <f t="shared" si="8"/>
        <v>0.77039316095999377</v>
      </c>
    </row>
    <row r="49" spans="1:32" hidden="1">
      <c r="B49" s="3"/>
      <c r="C49" s="756"/>
      <c r="D49" s="757"/>
      <c r="E49" s="41" t="s">
        <v>108</v>
      </c>
      <c r="F49" s="41" t="s">
        <v>141</v>
      </c>
      <c r="G49" s="75"/>
      <c r="H49" s="91">
        <f>HLOOKUP(E49,'ENS fremskrivningsdata'!$M$11:$O$15,2,FALSE)</f>
        <v>47.106244877226054</v>
      </c>
      <c r="I49" s="93">
        <f>H49</f>
        <v>47.106244877226054</v>
      </c>
      <c r="J49" s="93">
        <f t="shared" ref="J49:Y50" si="9">I49</f>
        <v>47.106244877226054</v>
      </c>
      <c r="K49" s="93">
        <f t="shared" si="9"/>
        <v>47.106244877226054</v>
      </c>
      <c r="L49" s="93">
        <f t="shared" si="9"/>
        <v>47.106244877226054</v>
      </c>
      <c r="M49" s="93">
        <f t="shared" si="9"/>
        <v>47.106244877226054</v>
      </c>
      <c r="N49" s="93">
        <f t="shared" si="9"/>
        <v>47.106244877226054</v>
      </c>
      <c r="O49" s="93">
        <f t="shared" si="9"/>
        <v>47.106244877226054</v>
      </c>
      <c r="P49" s="93">
        <f t="shared" si="9"/>
        <v>47.106244877226054</v>
      </c>
      <c r="Q49" s="93">
        <f t="shared" si="9"/>
        <v>47.106244877226054</v>
      </c>
      <c r="R49" s="93">
        <f t="shared" si="9"/>
        <v>47.106244877226054</v>
      </c>
      <c r="S49" s="93">
        <f t="shared" si="9"/>
        <v>47.106244877226054</v>
      </c>
      <c r="T49" s="93">
        <f t="shared" si="9"/>
        <v>47.106244877226054</v>
      </c>
      <c r="U49" s="93">
        <f t="shared" si="9"/>
        <v>47.106244877226054</v>
      </c>
      <c r="V49" s="93">
        <f t="shared" si="9"/>
        <v>47.106244877226054</v>
      </c>
      <c r="W49" s="93">
        <f t="shared" si="9"/>
        <v>47.106244877226054</v>
      </c>
      <c r="X49" s="93">
        <f t="shared" si="9"/>
        <v>47.106244877226054</v>
      </c>
      <c r="Y49" s="93">
        <f t="shared" si="9"/>
        <v>47.106244877226054</v>
      </c>
      <c r="Z49" s="93">
        <f t="shared" ref="Z49:AF50" si="10">Y49</f>
        <v>47.106244877226054</v>
      </c>
      <c r="AA49" s="93">
        <f t="shared" si="10"/>
        <v>47.106244877226054</v>
      </c>
      <c r="AB49" s="93">
        <f t="shared" si="10"/>
        <v>47.106244877226054</v>
      </c>
      <c r="AC49" s="93">
        <f t="shared" si="10"/>
        <v>47.106244877226054</v>
      </c>
      <c r="AD49" s="93">
        <f t="shared" si="10"/>
        <v>47.106244877226054</v>
      </c>
      <c r="AE49" s="93">
        <f t="shared" si="10"/>
        <v>47.106244877226054</v>
      </c>
      <c r="AF49" s="93">
        <f t="shared" si="10"/>
        <v>47.106244877226054</v>
      </c>
    </row>
    <row r="50" spans="1:32" hidden="1">
      <c r="B50" s="3"/>
      <c r="C50" s="756"/>
      <c r="D50" s="757"/>
      <c r="E50" s="41" t="s">
        <v>184</v>
      </c>
      <c r="F50" s="41" t="s">
        <v>44</v>
      </c>
      <c r="G50" s="75"/>
      <c r="H50" s="135">
        <f>H34*H49/1000</f>
        <v>0.23553122438613028</v>
      </c>
      <c r="I50" s="136">
        <f>H50</f>
        <v>0.23553122438613028</v>
      </c>
      <c r="J50" s="136">
        <f t="shared" si="9"/>
        <v>0.23553122438613028</v>
      </c>
      <c r="K50" s="136">
        <f t="shared" si="9"/>
        <v>0.23553122438613028</v>
      </c>
      <c r="L50" s="136">
        <f t="shared" si="9"/>
        <v>0.23553122438613028</v>
      </c>
      <c r="M50" s="136">
        <f t="shared" si="9"/>
        <v>0.23553122438613028</v>
      </c>
      <c r="N50" s="136">
        <f t="shared" si="9"/>
        <v>0.23553122438613028</v>
      </c>
      <c r="O50" s="136">
        <f t="shared" si="9"/>
        <v>0.23553122438613028</v>
      </c>
      <c r="P50" s="136">
        <f t="shared" si="9"/>
        <v>0.23553122438613028</v>
      </c>
      <c r="Q50" s="136">
        <f t="shared" si="9"/>
        <v>0.23553122438613028</v>
      </c>
      <c r="R50" s="136">
        <f t="shared" si="9"/>
        <v>0.23553122438613028</v>
      </c>
      <c r="S50" s="136">
        <f t="shared" si="9"/>
        <v>0.23553122438613028</v>
      </c>
      <c r="T50" s="136">
        <f t="shared" si="9"/>
        <v>0.23553122438613028</v>
      </c>
      <c r="U50" s="136">
        <f t="shared" si="9"/>
        <v>0.23553122438613028</v>
      </c>
      <c r="V50" s="136">
        <f t="shared" si="9"/>
        <v>0.23553122438613028</v>
      </c>
      <c r="W50" s="136">
        <f t="shared" si="9"/>
        <v>0.23553122438613028</v>
      </c>
      <c r="X50" s="136">
        <f t="shared" si="9"/>
        <v>0.23553122438613028</v>
      </c>
      <c r="Y50" s="136">
        <f t="shared" si="9"/>
        <v>0.23553122438613028</v>
      </c>
      <c r="Z50" s="136">
        <f t="shared" si="10"/>
        <v>0.23553122438613028</v>
      </c>
      <c r="AA50" s="136">
        <f t="shared" si="10"/>
        <v>0.23553122438613028</v>
      </c>
      <c r="AB50" s="136">
        <f t="shared" si="10"/>
        <v>0.23553122438613028</v>
      </c>
      <c r="AC50" s="136">
        <f t="shared" si="10"/>
        <v>0.23553122438613028</v>
      </c>
      <c r="AD50" s="136">
        <f t="shared" si="10"/>
        <v>0.23553122438613028</v>
      </c>
      <c r="AE50" s="136">
        <f t="shared" si="10"/>
        <v>0.23553122438613028</v>
      </c>
      <c r="AF50" s="136">
        <f t="shared" si="10"/>
        <v>0.23553122438613028</v>
      </c>
    </row>
    <row r="51" spans="1:32" hidden="1">
      <c r="B51" s="3"/>
      <c r="C51" s="756"/>
      <c r="D51" s="31"/>
      <c r="E51" s="41" t="s">
        <v>183</v>
      </c>
      <c r="F51" s="41" t="s">
        <v>52</v>
      </c>
      <c r="G51" s="75"/>
      <c r="H51" s="95">
        <f>HLOOKUP($E$51&amp;"-"&amp;$E$10,'Brændsels- og elpriser'!$E$13:$AH$39,MATCH(H16,'Brændsels- og elpriser'!$D$13:$D$39,0),FALSE)*'Brændsels- og elpriser'!$H$9</f>
        <v>189.96947704662099</v>
      </c>
      <c r="I51" s="95">
        <f>HLOOKUP($E$51&amp;"-"&amp;$E$10,'Brændsels- og elpriser'!$E$13:$AH$39,MATCH(I16,'Brændsels- og elpriser'!$D$13:$D$39,0),FALSE)*'Brændsels- og elpriser'!$H$9</f>
        <v>186.15240195629499</v>
      </c>
      <c r="J51" s="95">
        <f>HLOOKUP($E$51&amp;"-"&amp;$E$10,'Brændsels- og elpriser'!$E$13:$AH$39,MATCH(J16,'Brændsels- og elpriser'!$D$13:$D$39,0),FALSE)*'Brændsels- og elpriser'!$H$9</f>
        <v>266.20410988628601</v>
      </c>
      <c r="K51" s="95">
        <f>HLOOKUP($E$51&amp;"-"&amp;$E$10,'Brændsels- og elpriser'!$E$13:$AH$39,MATCH(K16,'Brændsels- og elpriser'!$D$13:$D$39,0),FALSE)*'Brændsels- og elpriser'!$H$9</f>
        <v>350</v>
      </c>
      <c r="L51" s="95">
        <f>HLOOKUP($E$51&amp;"-"&amp;$E$10,'Brændsels- og elpriser'!$E$13:$AH$39,MATCH(L16,'Brændsels- og elpriser'!$D$13:$D$39,0),FALSE)*'Brændsels- og elpriser'!$H$9</f>
        <v>370</v>
      </c>
      <c r="M51" s="95">
        <f>HLOOKUP($E$51&amp;"-"&amp;$E$10,'Brændsels- og elpriser'!$E$13:$AH$39,MATCH(M16,'Brændsels- og elpriser'!$D$13:$D$39,0),FALSE)*'Brændsels- og elpriser'!$H$9</f>
        <v>360</v>
      </c>
      <c r="N51" s="95">
        <f>HLOOKUP($E$51&amp;"-"&amp;$E$10,'Brændsels- og elpriser'!$E$13:$AH$39,MATCH(N16,'Brændsels- og elpriser'!$D$13:$D$39,0),FALSE)*'Brændsels- og elpriser'!$H$9</f>
        <v>360</v>
      </c>
      <c r="O51" s="95">
        <f>HLOOKUP($E$51&amp;"-"&amp;$E$10,'Brændsels- og elpriser'!$E$13:$AH$39,MATCH(O16,'Brændsels- og elpriser'!$D$13:$D$39,0),FALSE)*'Brændsels- og elpriser'!$H$9</f>
        <v>380</v>
      </c>
      <c r="P51" s="95">
        <f>HLOOKUP($E$51&amp;"-"&amp;$E$10,'Brændsels- og elpriser'!$E$13:$AH$39,MATCH(P16,'Brændsels- og elpriser'!$D$13:$D$39,0),FALSE)*'Brændsels- og elpriser'!$H$9</f>
        <v>390</v>
      </c>
      <c r="Q51" s="95">
        <f>HLOOKUP($E$51&amp;"-"&amp;$E$10,'Brændsels- og elpriser'!$E$13:$AH$39,MATCH(Q16,'Brændsels- og elpriser'!$D$13:$D$39,0),FALSE)*'Brændsels- og elpriser'!$H$9</f>
        <v>400</v>
      </c>
      <c r="R51" s="95">
        <f>HLOOKUP($E$51&amp;"-"&amp;$E$10,'Brændsels- og elpriser'!$E$13:$AH$39,MATCH(R16,'Brændsels- og elpriser'!$D$13:$D$39,0),FALSE)*'Brændsels- og elpriser'!$H$9</f>
        <v>390</v>
      </c>
      <c r="S51" s="95">
        <f>HLOOKUP($E$51&amp;"-"&amp;$E$10,'Brændsels- og elpriser'!$E$13:$AH$39,MATCH(S16,'Brændsels- og elpriser'!$D$13:$D$39,0),FALSE)*'Brændsels- og elpriser'!$H$9</f>
        <v>390</v>
      </c>
      <c r="T51" s="95">
        <f>HLOOKUP($E$51&amp;"-"&amp;$E$10,'Brændsels- og elpriser'!$E$13:$AH$39,MATCH(T16,'Brændsels- og elpriser'!$D$13:$D$39,0),FALSE)*'Brændsels- og elpriser'!$H$9</f>
        <v>390</v>
      </c>
      <c r="U51" s="95">
        <f>HLOOKUP($E$51&amp;"-"&amp;$E$10,'Brændsels- og elpriser'!$E$13:$AH$39,MATCH(U16,'Brændsels- og elpriser'!$D$13:$D$39,0),FALSE)*'Brændsels- og elpriser'!$H$9</f>
        <v>380</v>
      </c>
      <c r="V51" s="95">
        <f>HLOOKUP($E$51&amp;"-"&amp;$E$10,'Brændsels- og elpriser'!$E$13:$AH$39,MATCH(V16,'Brændsels- og elpriser'!$D$13:$D$39,0),FALSE)*'Brændsels- og elpriser'!$H$9</f>
        <v>380</v>
      </c>
      <c r="W51" s="95">
        <f>HLOOKUP($E$51&amp;"-"&amp;$E$10,'Brændsels- og elpriser'!$E$13:$AH$39,MATCH(W16,'Brændsels- og elpriser'!$D$13:$D$39,0),FALSE)*'Brændsels- og elpriser'!$H$9</f>
        <v>380</v>
      </c>
      <c r="X51" s="95">
        <f>HLOOKUP($E$51&amp;"-"&amp;$E$10,'Brændsels- og elpriser'!$E$13:$AH$39,MATCH(X16,'Brændsels- og elpriser'!$D$13:$D$39,0),FALSE)*'Brændsels- og elpriser'!$H$9</f>
        <v>380</v>
      </c>
      <c r="Y51" s="95">
        <f>HLOOKUP($E$51&amp;"-"&amp;$E$10,'Brændsels- og elpriser'!$E$13:$AH$39,MATCH(Y16,'Brændsels- og elpriser'!$D$13:$D$39,0),FALSE)*'Brændsels- og elpriser'!$H$9</f>
        <v>370</v>
      </c>
      <c r="Z51" s="95">
        <f>HLOOKUP($E$51&amp;"-"&amp;$E$10,'Brændsels- og elpriser'!$E$13:$AH$39,MATCH(Z16,'Brændsels- og elpriser'!$D$13:$D$39,0),FALSE)*'Brændsels- og elpriser'!$H$9</f>
        <v>380</v>
      </c>
      <c r="AA51" s="95">
        <f>HLOOKUP($E$51&amp;"-"&amp;$E$10,'Brændsels- og elpriser'!$E$13:$AH$39,MATCH(AA16,'Brændsels- og elpriser'!$D$13:$D$39,0),FALSE)*'Brændsels- og elpriser'!$H$9</f>
        <v>370</v>
      </c>
      <c r="AB51" s="95">
        <f>HLOOKUP($E$51&amp;"-"&amp;$E$10,'Brændsels- og elpriser'!$E$13:$AH$39,MATCH(AB16,'Brændsels- og elpriser'!$D$13:$D$39,0),FALSE)*'Brændsels- og elpriser'!$H$9</f>
        <v>380</v>
      </c>
      <c r="AC51" s="95">
        <f>HLOOKUP($E$51&amp;"-"&amp;$E$10,'Brændsels- og elpriser'!$E$13:$AH$39,MATCH(AC16,'Brændsels- og elpriser'!$D$13:$D$39,0),FALSE)*'Brændsels- og elpriser'!$H$9</f>
        <v>380</v>
      </c>
      <c r="AD51" s="95">
        <f>HLOOKUP($E$51&amp;"-"&amp;$E$10,'Brændsels- og elpriser'!$E$13:$AH$39,MATCH(AD16,'Brændsels- og elpriser'!$D$13:$D$39,0),FALSE)*'Brændsels- og elpriser'!$H$9</f>
        <v>380</v>
      </c>
      <c r="AE51" s="95">
        <f>HLOOKUP($E$51&amp;"-"&amp;$E$10,'Brændsels- og elpriser'!$E$13:$AH$39,MATCH(AE16,'Brændsels- og elpriser'!$D$13:$D$39,0),FALSE)*'Brændsels- og elpriser'!$H$9</f>
        <v>380</v>
      </c>
      <c r="AF51" s="95">
        <f>HLOOKUP($E$51&amp;"-"&amp;$E$10,'Brændsels- og elpriser'!$E$13:$AH$39,MATCH(AF16,'Brændsels- og elpriser'!$D$13:$D$39,0),FALSE)*'Brændsels- og elpriser'!$H$9</f>
        <v>380</v>
      </c>
    </row>
    <row r="52" spans="1:32" hidden="1">
      <c r="B52" s="6"/>
      <c r="C52" s="758" t="s">
        <v>38</v>
      </c>
      <c r="D52" s="760"/>
      <c r="E52" s="78" t="s">
        <v>172</v>
      </c>
      <c r="F52" s="78" t="s">
        <v>62</v>
      </c>
      <c r="G52" s="79"/>
      <c r="H52" s="87">
        <f t="shared" ref="H52:AF52" ca="1" si="11">IF(H24=0,0,-PMT($E$9,$I$9,$G$20)/H24)</f>
        <v>0</v>
      </c>
      <c r="I52" s="94">
        <f t="shared" ca="1" si="11"/>
        <v>0</v>
      </c>
      <c r="J52" s="94">
        <f t="shared" ca="1" si="11"/>
        <v>0</v>
      </c>
      <c r="K52" s="94">
        <f t="shared" ca="1" si="11"/>
        <v>0</v>
      </c>
      <c r="L52" s="94">
        <f t="shared" ca="1" si="11"/>
        <v>0</v>
      </c>
      <c r="M52" s="94">
        <f t="shared" ca="1" si="11"/>
        <v>0</v>
      </c>
      <c r="N52" s="94">
        <f t="shared" ca="1" si="11"/>
        <v>0</v>
      </c>
      <c r="O52" s="94">
        <f t="shared" ca="1" si="11"/>
        <v>0</v>
      </c>
      <c r="P52" s="94">
        <f t="shared" ca="1" si="11"/>
        <v>0</v>
      </c>
      <c r="Q52" s="94">
        <f t="shared" ca="1" si="11"/>
        <v>0</v>
      </c>
      <c r="R52" s="94">
        <f t="shared" ca="1" si="11"/>
        <v>0</v>
      </c>
      <c r="S52" s="94">
        <f t="shared" ca="1" si="11"/>
        <v>0</v>
      </c>
      <c r="T52" s="94">
        <f t="shared" ca="1" si="11"/>
        <v>0</v>
      </c>
      <c r="U52" s="94">
        <f t="shared" ca="1" si="11"/>
        <v>0</v>
      </c>
      <c r="V52" s="94">
        <f t="shared" ca="1" si="11"/>
        <v>0</v>
      </c>
      <c r="W52" s="94">
        <f t="shared" ca="1" si="11"/>
        <v>0</v>
      </c>
      <c r="X52" s="94">
        <f t="shared" ca="1" si="11"/>
        <v>0</v>
      </c>
      <c r="Y52" s="94">
        <f t="shared" ca="1" si="11"/>
        <v>0</v>
      </c>
      <c r="Z52" s="94">
        <f t="shared" ca="1" si="11"/>
        <v>0</v>
      </c>
      <c r="AA52" s="94">
        <f t="shared" ca="1" si="11"/>
        <v>0</v>
      </c>
      <c r="AB52" s="94">
        <f t="shared" ca="1" si="11"/>
        <v>0</v>
      </c>
      <c r="AC52" s="94">
        <f t="shared" ca="1" si="11"/>
        <v>0</v>
      </c>
      <c r="AD52" s="94">
        <f t="shared" ca="1" si="11"/>
        <v>0</v>
      </c>
      <c r="AE52" s="94">
        <f t="shared" ca="1" si="11"/>
        <v>0</v>
      </c>
      <c r="AF52" s="94">
        <f t="shared" ca="1" si="11"/>
        <v>0</v>
      </c>
    </row>
    <row r="53" spans="1:32" hidden="1">
      <c r="B53" s="6"/>
      <c r="C53" s="759"/>
      <c r="D53" s="761"/>
      <c r="E53" s="24" t="s">
        <v>173</v>
      </c>
      <c r="F53" s="24" t="s">
        <v>62</v>
      </c>
      <c r="G53" s="75"/>
      <c r="H53" s="68">
        <f t="shared" ref="H53:AF53" ca="1" si="12">IF(H24=0,0,H27/H24)</f>
        <v>0</v>
      </c>
      <c r="I53" s="53">
        <f t="shared" ca="1" si="12"/>
        <v>0</v>
      </c>
      <c r="J53" s="53">
        <f t="shared" ca="1" si="12"/>
        <v>0</v>
      </c>
      <c r="K53" s="53">
        <f t="shared" ca="1" si="12"/>
        <v>0</v>
      </c>
      <c r="L53" s="53">
        <f t="shared" ca="1" si="12"/>
        <v>0</v>
      </c>
      <c r="M53" s="53">
        <f t="shared" ca="1" si="12"/>
        <v>0</v>
      </c>
      <c r="N53" s="53">
        <f t="shared" ca="1" si="12"/>
        <v>0</v>
      </c>
      <c r="O53" s="53">
        <f t="shared" ca="1" si="12"/>
        <v>0</v>
      </c>
      <c r="P53" s="53">
        <f t="shared" ca="1" si="12"/>
        <v>0</v>
      </c>
      <c r="Q53" s="53">
        <f t="shared" ca="1" si="12"/>
        <v>0</v>
      </c>
      <c r="R53" s="53">
        <f t="shared" ca="1" si="12"/>
        <v>0</v>
      </c>
      <c r="S53" s="53">
        <f t="shared" ca="1" si="12"/>
        <v>0</v>
      </c>
      <c r="T53" s="53">
        <f t="shared" ca="1" si="12"/>
        <v>0</v>
      </c>
      <c r="U53" s="53">
        <f t="shared" ca="1" si="12"/>
        <v>0</v>
      </c>
      <c r="V53" s="53">
        <f t="shared" ca="1" si="12"/>
        <v>0</v>
      </c>
      <c r="W53" s="53">
        <f t="shared" ca="1" si="12"/>
        <v>0</v>
      </c>
      <c r="X53" s="53">
        <f t="shared" ca="1" si="12"/>
        <v>0</v>
      </c>
      <c r="Y53" s="53">
        <f t="shared" ca="1" si="12"/>
        <v>0</v>
      </c>
      <c r="Z53" s="53">
        <f t="shared" ca="1" si="12"/>
        <v>0</v>
      </c>
      <c r="AA53" s="53">
        <f t="shared" ca="1" si="12"/>
        <v>0</v>
      </c>
      <c r="AB53" s="53">
        <f t="shared" ca="1" si="12"/>
        <v>0</v>
      </c>
      <c r="AC53" s="53">
        <f t="shared" ca="1" si="12"/>
        <v>0</v>
      </c>
      <c r="AD53" s="53">
        <f t="shared" ca="1" si="12"/>
        <v>0</v>
      </c>
      <c r="AE53" s="53">
        <f t="shared" ca="1" si="12"/>
        <v>0</v>
      </c>
      <c r="AF53" s="53">
        <f t="shared" ca="1" si="12"/>
        <v>0</v>
      </c>
    </row>
    <row r="54" spans="1:32" hidden="1">
      <c r="B54" s="6"/>
      <c r="C54" s="759"/>
      <c r="D54" s="761"/>
      <c r="E54" s="24" t="s">
        <v>31</v>
      </c>
      <c r="F54" s="24" t="s">
        <v>62</v>
      </c>
      <c r="G54" s="75"/>
      <c r="H54" s="68">
        <f t="shared" ref="H54:AF54" si="13">H28</f>
        <v>1.0837932575720344</v>
      </c>
      <c r="I54" s="53">
        <f t="shared" si="13"/>
        <v>1.0837932575720344</v>
      </c>
      <c r="J54" s="53">
        <f t="shared" si="13"/>
        <v>1.0837932575720344</v>
      </c>
      <c r="K54" s="53">
        <f t="shared" si="13"/>
        <v>1.0837932575720344</v>
      </c>
      <c r="L54" s="53">
        <f t="shared" si="13"/>
        <v>1.0837932575720344</v>
      </c>
      <c r="M54" s="53">
        <f t="shared" si="13"/>
        <v>1.0837932575720344</v>
      </c>
      <c r="N54" s="53">
        <f t="shared" si="13"/>
        <v>1.0837932575720344</v>
      </c>
      <c r="O54" s="53">
        <f t="shared" si="13"/>
        <v>1.0837932575720344</v>
      </c>
      <c r="P54" s="53">
        <f t="shared" si="13"/>
        <v>1.0837932575720344</v>
      </c>
      <c r="Q54" s="53">
        <f t="shared" si="13"/>
        <v>1.0837932575720344</v>
      </c>
      <c r="R54" s="53">
        <f t="shared" si="13"/>
        <v>1.0837932575720344</v>
      </c>
      <c r="S54" s="53">
        <f t="shared" si="13"/>
        <v>1.0837932575720344</v>
      </c>
      <c r="T54" s="53">
        <f t="shared" si="13"/>
        <v>1.0837932575720344</v>
      </c>
      <c r="U54" s="53">
        <f t="shared" si="13"/>
        <v>1.0837932575720344</v>
      </c>
      <c r="V54" s="53">
        <f t="shared" si="13"/>
        <v>1.0837932575720344</v>
      </c>
      <c r="W54" s="53">
        <f t="shared" si="13"/>
        <v>1.0837932575720344</v>
      </c>
      <c r="X54" s="53">
        <f t="shared" si="13"/>
        <v>1.0837932575720344</v>
      </c>
      <c r="Y54" s="53">
        <f t="shared" si="13"/>
        <v>1.0837932575720344</v>
      </c>
      <c r="Z54" s="53">
        <f t="shared" si="13"/>
        <v>1.0837932575720344</v>
      </c>
      <c r="AA54" s="53">
        <f t="shared" si="13"/>
        <v>1.0837932575720344</v>
      </c>
      <c r="AB54" s="53">
        <f t="shared" si="13"/>
        <v>1.0837932575720344</v>
      </c>
      <c r="AC54" s="53">
        <f t="shared" si="13"/>
        <v>1.0837932575720344</v>
      </c>
      <c r="AD54" s="53">
        <f t="shared" si="13"/>
        <v>1.0837932575720344</v>
      </c>
      <c r="AE54" s="53">
        <f t="shared" si="13"/>
        <v>1.0837932575720344</v>
      </c>
      <c r="AF54" s="53">
        <f t="shared" si="13"/>
        <v>1.0837932575720344</v>
      </c>
    </row>
    <row r="55" spans="1:32" hidden="1">
      <c r="B55" s="6"/>
      <c r="C55" s="759"/>
      <c r="D55" s="761"/>
      <c r="E55" s="24" t="s">
        <v>212</v>
      </c>
      <c r="F55" s="24" t="s">
        <v>62</v>
      </c>
      <c r="G55" s="75"/>
      <c r="H55" s="68">
        <f t="shared" ref="H55:AF55" si="14">1/H30*H39</f>
        <v>88.777777777777786</v>
      </c>
      <c r="I55" s="53">
        <f t="shared" si="14"/>
        <v>91.8888888888889</v>
      </c>
      <c r="J55" s="53">
        <f t="shared" si="14"/>
        <v>100.30085713767838</v>
      </c>
      <c r="K55" s="53">
        <f t="shared" si="14"/>
        <v>106.30244292163491</v>
      </c>
      <c r="L55" s="53">
        <f t="shared" si="14"/>
        <v>108.58132335814177</v>
      </c>
      <c r="M55" s="53">
        <f t="shared" si="14"/>
        <v>110.54788400340372</v>
      </c>
      <c r="N55" s="53">
        <f t="shared" si="14"/>
        <v>112.3119520516827</v>
      </c>
      <c r="O55" s="53">
        <f t="shared" si="14"/>
        <v>114.23930611969818</v>
      </c>
      <c r="P55" s="53">
        <f t="shared" si="14"/>
        <v>116.11626863462111</v>
      </c>
      <c r="Q55" s="53">
        <f t="shared" si="14"/>
        <v>117.60537499476695</v>
      </c>
      <c r="R55" s="53">
        <f t="shared" si="14"/>
        <v>120.52033636844025</v>
      </c>
      <c r="S55" s="53">
        <f t="shared" si="14"/>
        <v>122.19755854856172</v>
      </c>
      <c r="T55" s="53">
        <f t="shared" si="14"/>
        <v>123.75343071821439</v>
      </c>
      <c r="U55" s="53">
        <f t="shared" si="14"/>
        <v>125.2441869741246</v>
      </c>
      <c r="V55" s="53">
        <f t="shared" si="14"/>
        <v>126.59235392526105</v>
      </c>
      <c r="W55" s="53">
        <f t="shared" si="14"/>
        <v>128.31609101279872</v>
      </c>
      <c r="X55" s="53">
        <f t="shared" si="14"/>
        <v>130.38895578531049</v>
      </c>
      <c r="Y55" s="53">
        <f t="shared" si="14"/>
        <v>132.36975487416109</v>
      </c>
      <c r="Z55" s="53">
        <f t="shared" si="14"/>
        <v>134.21602766800274</v>
      </c>
      <c r="AA55" s="53">
        <f t="shared" si="14"/>
        <v>135.98858466393824</v>
      </c>
      <c r="AB55" s="53">
        <f t="shared" si="14"/>
        <v>137.64659183526686</v>
      </c>
      <c r="AC55" s="53">
        <f t="shared" si="14"/>
        <v>139.25306664748717</v>
      </c>
      <c r="AD55" s="53">
        <f t="shared" si="14"/>
        <v>140.73134966246408</v>
      </c>
      <c r="AE55" s="53">
        <f t="shared" si="14"/>
        <v>142.139747194829</v>
      </c>
      <c r="AF55" s="53">
        <f t="shared" si="14"/>
        <v>143.44084270927735</v>
      </c>
    </row>
    <row r="56" spans="1:32" hidden="1">
      <c r="B56" s="6"/>
      <c r="C56" s="759"/>
      <c r="D56" s="761"/>
      <c r="E56" s="24" t="s">
        <v>210</v>
      </c>
      <c r="F56" s="24" t="s">
        <v>62</v>
      </c>
      <c r="G56" s="75"/>
      <c r="H56" s="68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0</v>
      </c>
      <c r="AA56" s="53">
        <v>0</v>
      </c>
      <c r="AB56" s="53">
        <v>0</v>
      </c>
      <c r="AC56" s="53">
        <v>0</v>
      </c>
      <c r="AD56" s="53">
        <v>0</v>
      </c>
      <c r="AE56" s="53">
        <v>0</v>
      </c>
      <c r="AF56" s="53">
        <v>0</v>
      </c>
    </row>
    <row r="57" spans="1:32" hidden="1">
      <c r="B57" s="6"/>
      <c r="C57" s="759"/>
      <c r="D57" s="761"/>
      <c r="E57" s="24" t="s">
        <v>174</v>
      </c>
      <c r="F57" s="24" t="s">
        <v>62</v>
      </c>
      <c r="G57" s="75"/>
      <c r="H57" s="149">
        <f t="shared" ref="H57:AF57" si="15">1/H30*H42</f>
        <v>4.6745036160420774</v>
      </c>
      <c r="I57" s="53">
        <f t="shared" si="15"/>
        <v>3.4533333333333336</v>
      </c>
      <c r="J57" s="53">
        <f t="shared" si="15"/>
        <v>9.5144873782445281</v>
      </c>
      <c r="K57" s="53">
        <f t="shared" si="15"/>
        <v>16.094703042111114</v>
      </c>
      <c r="L57" s="53">
        <f t="shared" si="15"/>
        <v>17.630561748888891</v>
      </c>
      <c r="M57" s="53">
        <f t="shared" si="15"/>
        <v>18.154670407777779</v>
      </c>
      <c r="N57" s="53">
        <f t="shared" si="15"/>
        <v>18.694368605555557</v>
      </c>
      <c r="O57" s="53">
        <f t="shared" si="15"/>
        <v>19.250103507777776</v>
      </c>
      <c r="P57" s="53">
        <f t="shared" si="15"/>
        <v>19.822359033333331</v>
      </c>
      <c r="Q57" s="53">
        <f t="shared" si="15"/>
        <v>20.411631352222226</v>
      </c>
      <c r="R57" s="53">
        <f t="shared" si="15"/>
        <v>21.018416634444446</v>
      </c>
      <c r="S57" s="53">
        <f t="shared" si="15"/>
        <v>21.64324167777778</v>
      </c>
      <c r="T57" s="53">
        <f t="shared" si="15"/>
        <v>22.286639405555555</v>
      </c>
      <c r="U57" s="53">
        <f t="shared" si="15"/>
        <v>22.949167243333335</v>
      </c>
      <c r="V57" s="53">
        <f t="shared" si="15"/>
        <v>23.631388742222224</v>
      </c>
      <c r="W57" s="53">
        <f t="shared" si="15"/>
        <v>24.333891955555554</v>
      </c>
      <c r="X57" s="53">
        <f t="shared" si="15"/>
        <v>25.057277187777775</v>
      </c>
      <c r="Y57" s="53">
        <f t="shared" si="15"/>
        <v>25.802169245555554</v>
      </c>
      <c r="Z57" s="53">
        <f t="shared" si="15"/>
        <v>26.569205186666675</v>
      </c>
      <c r="AA57" s="53">
        <f t="shared" si="15"/>
        <v>27.359040445555557</v>
      </c>
      <c r="AB57" s="53">
        <f t="shared" si="15"/>
        <v>28.172354958888889</v>
      </c>
      <c r="AC57" s="53">
        <f t="shared" si="15"/>
        <v>29.00984704</v>
      </c>
      <c r="AD57" s="53">
        <f t="shared" si="15"/>
        <v>29.872239504444444</v>
      </c>
      <c r="AE57" s="53">
        <f t="shared" si="15"/>
        <v>30.760267418888887</v>
      </c>
      <c r="AF57" s="53">
        <f t="shared" si="15"/>
        <v>31.674696477777779</v>
      </c>
    </row>
    <row r="58" spans="1:32" hidden="1">
      <c r="B58" s="6"/>
      <c r="C58" s="759"/>
      <c r="D58" s="761"/>
      <c r="E58" s="24" t="s">
        <v>175</v>
      </c>
      <c r="F58" s="24" t="s">
        <v>62</v>
      </c>
      <c r="G58" s="75"/>
      <c r="H58" s="149">
        <f t="shared" ref="H58:AF58" si="16">1/H30*H43</f>
        <v>1.0612386587771202E-3</v>
      </c>
      <c r="I58" s="53">
        <f t="shared" si="16"/>
        <v>1.0612386587771202E-3</v>
      </c>
      <c r="J58" s="53">
        <f t="shared" si="16"/>
        <v>1.0612386587771202E-3</v>
      </c>
      <c r="K58" s="53">
        <f t="shared" si="16"/>
        <v>1.0612386587771202E-3</v>
      </c>
      <c r="L58" s="53">
        <f t="shared" si="16"/>
        <v>1.0612386587771202E-3</v>
      </c>
      <c r="M58" s="53">
        <f t="shared" si="16"/>
        <v>1.0612386587771202E-3</v>
      </c>
      <c r="N58" s="53">
        <f t="shared" si="16"/>
        <v>1.0612386587771202E-3</v>
      </c>
      <c r="O58" s="53">
        <f t="shared" si="16"/>
        <v>1.0612386587771202E-3</v>
      </c>
      <c r="P58" s="53">
        <f t="shared" si="16"/>
        <v>1.0612386587771202E-3</v>
      </c>
      <c r="Q58" s="53">
        <f t="shared" si="16"/>
        <v>1.0612386587771202E-3</v>
      </c>
      <c r="R58" s="53">
        <f t="shared" si="16"/>
        <v>1.0612386587771202E-3</v>
      </c>
      <c r="S58" s="53">
        <f t="shared" si="16"/>
        <v>1.0612386587771202E-3</v>
      </c>
      <c r="T58" s="53">
        <f t="shared" si="16"/>
        <v>1.0612386587771202E-3</v>
      </c>
      <c r="U58" s="53">
        <f t="shared" si="16"/>
        <v>1.0612386587771202E-3</v>
      </c>
      <c r="V58" s="53">
        <f t="shared" si="16"/>
        <v>1.0612386587771202E-3</v>
      </c>
      <c r="W58" s="53">
        <f t="shared" si="16"/>
        <v>1.0612386587771202E-3</v>
      </c>
      <c r="X58" s="53">
        <f t="shared" si="16"/>
        <v>1.0612386587771202E-3</v>
      </c>
      <c r="Y58" s="53">
        <f t="shared" si="16"/>
        <v>1.0612386587771202E-3</v>
      </c>
      <c r="Z58" s="53">
        <f t="shared" si="16"/>
        <v>1.0612386587771202E-3</v>
      </c>
      <c r="AA58" s="53">
        <f t="shared" si="16"/>
        <v>1.0612386587771202E-3</v>
      </c>
      <c r="AB58" s="53">
        <f t="shared" si="16"/>
        <v>1.0612386587771202E-3</v>
      </c>
      <c r="AC58" s="53">
        <f t="shared" si="16"/>
        <v>1.0612386587771202E-3</v>
      </c>
      <c r="AD58" s="53">
        <f t="shared" si="16"/>
        <v>1.0612386587771202E-3</v>
      </c>
      <c r="AE58" s="53">
        <f t="shared" si="16"/>
        <v>1.0612386587771202E-3</v>
      </c>
      <c r="AF58" s="53">
        <f t="shared" si="16"/>
        <v>1.0612386587771202E-3</v>
      </c>
    </row>
    <row r="59" spans="1:32" hidden="1">
      <c r="B59" s="6"/>
      <c r="C59" s="759"/>
      <c r="D59" s="761"/>
      <c r="E59" s="24" t="s">
        <v>176</v>
      </c>
      <c r="F59" s="24" t="s">
        <v>62</v>
      </c>
      <c r="G59" s="75"/>
      <c r="H59" s="149">
        <f>1/H30*H44</f>
        <v>1.1294611439842209E-2</v>
      </c>
      <c r="I59" s="53">
        <f>H59</f>
        <v>1.1294611439842209E-2</v>
      </c>
      <c r="J59" s="53">
        <f t="shared" ref="J59:AF59" si="17">I59</f>
        <v>1.1294611439842209E-2</v>
      </c>
      <c r="K59" s="53">
        <f t="shared" si="17"/>
        <v>1.1294611439842209E-2</v>
      </c>
      <c r="L59" s="53">
        <f t="shared" si="17"/>
        <v>1.1294611439842209E-2</v>
      </c>
      <c r="M59" s="53">
        <f t="shared" si="17"/>
        <v>1.1294611439842209E-2</v>
      </c>
      <c r="N59" s="53">
        <f t="shared" si="17"/>
        <v>1.1294611439842209E-2</v>
      </c>
      <c r="O59" s="53">
        <f t="shared" si="17"/>
        <v>1.1294611439842209E-2</v>
      </c>
      <c r="P59" s="53">
        <f t="shared" si="17"/>
        <v>1.1294611439842209E-2</v>
      </c>
      <c r="Q59" s="53">
        <f t="shared" si="17"/>
        <v>1.1294611439842209E-2</v>
      </c>
      <c r="R59" s="53">
        <f t="shared" si="17"/>
        <v>1.1294611439842209E-2</v>
      </c>
      <c r="S59" s="53">
        <f t="shared" si="17"/>
        <v>1.1294611439842209E-2</v>
      </c>
      <c r="T59" s="53">
        <f t="shared" si="17"/>
        <v>1.1294611439842209E-2</v>
      </c>
      <c r="U59" s="53">
        <f t="shared" si="17"/>
        <v>1.1294611439842209E-2</v>
      </c>
      <c r="V59" s="53">
        <f t="shared" si="17"/>
        <v>1.1294611439842209E-2</v>
      </c>
      <c r="W59" s="53">
        <f t="shared" si="17"/>
        <v>1.1294611439842209E-2</v>
      </c>
      <c r="X59" s="53">
        <f t="shared" si="17"/>
        <v>1.1294611439842209E-2</v>
      </c>
      <c r="Y59" s="53">
        <f t="shared" si="17"/>
        <v>1.1294611439842209E-2</v>
      </c>
      <c r="Z59" s="53">
        <f t="shared" si="17"/>
        <v>1.1294611439842209E-2</v>
      </c>
      <c r="AA59" s="53">
        <f t="shared" si="17"/>
        <v>1.1294611439842209E-2</v>
      </c>
      <c r="AB59" s="53">
        <f t="shared" si="17"/>
        <v>1.1294611439842209E-2</v>
      </c>
      <c r="AC59" s="53">
        <f t="shared" si="17"/>
        <v>1.1294611439842209E-2</v>
      </c>
      <c r="AD59" s="53">
        <f t="shared" si="17"/>
        <v>1.1294611439842209E-2</v>
      </c>
      <c r="AE59" s="53">
        <f t="shared" si="17"/>
        <v>1.1294611439842209E-2</v>
      </c>
      <c r="AF59" s="53">
        <f t="shared" si="17"/>
        <v>1.1294611439842209E-2</v>
      </c>
    </row>
    <row r="60" spans="1:32" hidden="1">
      <c r="B60" s="6"/>
      <c r="C60" s="759"/>
      <c r="D60" s="761"/>
      <c r="E60" s="24" t="s">
        <v>177</v>
      </c>
      <c r="F60" s="24" t="s">
        <v>62</v>
      </c>
      <c r="G60" s="75"/>
      <c r="H60" s="133">
        <f t="shared" ref="H60:AF60" si="18">1/H30*H46</f>
        <v>0.50659355263560435</v>
      </c>
      <c r="I60" s="53">
        <f t="shared" si="18"/>
        <v>0.50659355263560435</v>
      </c>
      <c r="J60" s="53">
        <f t="shared" si="18"/>
        <v>0.50659355263560435</v>
      </c>
      <c r="K60" s="53">
        <f t="shared" si="18"/>
        <v>0.50659355263560435</v>
      </c>
      <c r="L60" s="53">
        <f t="shared" si="18"/>
        <v>0.50659355263560435</v>
      </c>
      <c r="M60" s="53">
        <f t="shared" si="18"/>
        <v>0.50659355263560435</v>
      </c>
      <c r="N60" s="53">
        <f t="shared" si="18"/>
        <v>0.50659355263560435</v>
      </c>
      <c r="O60" s="53">
        <f t="shared" si="18"/>
        <v>0.50659355263560435</v>
      </c>
      <c r="P60" s="53">
        <f t="shared" si="18"/>
        <v>0.50659355263560435</v>
      </c>
      <c r="Q60" s="53">
        <f t="shared" si="18"/>
        <v>0.50659355263560435</v>
      </c>
      <c r="R60" s="53">
        <f t="shared" si="18"/>
        <v>0.50659355263560435</v>
      </c>
      <c r="S60" s="53">
        <f t="shared" si="18"/>
        <v>0.50659355263560435</v>
      </c>
      <c r="T60" s="53">
        <f t="shared" si="18"/>
        <v>0.50659355263560435</v>
      </c>
      <c r="U60" s="53">
        <f t="shared" si="18"/>
        <v>0.50659355263560435</v>
      </c>
      <c r="V60" s="53">
        <f t="shared" si="18"/>
        <v>0.50659355263560435</v>
      </c>
      <c r="W60" s="53">
        <f t="shared" si="18"/>
        <v>0.50659355263560435</v>
      </c>
      <c r="X60" s="53">
        <f t="shared" si="18"/>
        <v>0.50659355263560435</v>
      </c>
      <c r="Y60" s="53">
        <f t="shared" si="18"/>
        <v>0.50659355263560435</v>
      </c>
      <c r="Z60" s="53">
        <f t="shared" si="18"/>
        <v>0.50659355263560435</v>
      </c>
      <c r="AA60" s="53">
        <f t="shared" si="18"/>
        <v>0.50659355263560435</v>
      </c>
      <c r="AB60" s="53">
        <f t="shared" si="18"/>
        <v>0.50659355263560435</v>
      </c>
      <c r="AC60" s="53">
        <f t="shared" si="18"/>
        <v>0.50659355263560435</v>
      </c>
      <c r="AD60" s="53">
        <f t="shared" si="18"/>
        <v>0.50659355263560435</v>
      </c>
      <c r="AE60" s="53">
        <f t="shared" si="18"/>
        <v>0.50659355263560435</v>
      </c>
      <c r="AF60" s="53">
        <f t="shared" si="18"/>
        <v>0.50659355263560435</v>
      </c>
    </row>
    <row r="61" spans="1:32" hidden="1">
      <c r="B61" s="6"/>
      <c r="C61" s="759"/>
      <c r="D61" s="761"/>
      <c r="E61" s="24" t="s">
        <v>178</v>
      </c>
      <c r="F61" s="24" t="s">
        <v>62</v>
      </c>
      <c r="G61" s="75"/>
      <c r="H61" s="68">
        <f t="shared" ref="H61:AF61" si="19">1/H30*H48</f>
        <v>0.85599240106665975</v>
      </c>
      <c r="I61" s="53">
        <f t="shared" si="19"/>
        <v>0.85599240106665975</v>
      </c>
      <c r="J61" s="53">
        <f t="shared" si="19"/>
        <v>0.85599240106665975</v>
      </c>
      <c r="K61" s="53">
        <f t="shared" si="19"/>
        <v>0.85599240106665975</v>
      </c>
      <c r="L61" s="53">
        <f t="shared" si="19"/>
        <v>0.85599240106665975</v>
      </c>
      <c r="M61" s="53">
        <f t="shared" si="19"/>
        <v>0.85599240106665975</v>
      </c>
      <c r="N61" s="53">
        <f t="shared" si="19"/>
        <v>0.85599240106665975</v>
      </c>
      <c r="O61" s="53">
        <f t="shared" si="19"/>
        <v>0.85599240106665975</v>
      </c>
      <c r="P61" s="53">
        <f t="shared" si="19"/>
        <v>0.85599240106665975</v>
      </c>
      <c r="Q61" s="53">
        <f t="shared" si="19"/>
        <v>0.85599240106665975</v>
      </c>
      <c r="R61" s="53">
        <f t="shared" si="19"/>
        <v>0.85599240106665975</v>
      </c>
      <c r="S61" s="53">
        <f t="shared" si="19"/>
        <v>0.85599240106665975</v>
      </c>
      <c r="T61" s="53">
        <f t="shared" si="19"/>
        <v>0.85599240106665975</v>
      </c>
      <c r="U61" s="53">
        <f t="shared" si="19"/>
        <v>0.85599240106665975</v>
      </c>
      <c r="V61" s="53">
        <f t="shared" si="19"/>
        <v>0.85599240106665975</v>
      </c>
      <c r="W61" s="53">
        <f t="shared" si="19"/>
        <v>0.85599240106665975</v>
      </c>
      <c r="X61" s="53">
        <f t="shared" si="19"/>
        <v>0.85599240106665975</v>
      </c>
      <c r="Y61" s="53">
        <f t="shared" si="19"/>
        <v>0.85599240106665975</v>
      </c>
      <c r="Z61" s="53">
        <f t="shared" si="19"/>
        <v>0.85599240106665975</v>
      </c>
      <c r="AA61" s="53">
        <f t="shared" si="19"/>
        <v>0.85599240106665975</v>
      </c>
      <c r="AB61" s="53">
        <f t="shared" si="19"/>
        <v>0.85599240106665975</v>
      </c>
      <c r="AC61" s="53">
        <f t="shared" si="19"/>
        <v>0.85599240106665975</v>
      </c>
      <c r="AD61" s="53">
        <f t="shared" si="19"/>
        <v>0.85599240106665975</v>
      </c>
      <c r="AE61" s="53">
        <f t="shared" si="19"/>
        <v>0.85599240106665975</v>
      </c>
      <c r="AF61" s="53">
        <f t="shared" si="19"/>
        <v>0.85599240106665975</v>
      </c>
    </row>
    <row r="62" spans="1:32" hidden="1">
      <c r="B62" s="6"/>
      <c r="C62" s="759"/>
      <c r="D62" s="761"/>
      <c r="E62" s="24" t="s">
        <v>179</v>
      </c>
      <c r="F62" s="24" t="s">
        <v>62</v>
      </c>
      <c r="G62" s="75"/>
      <c r="H62" s="133">
        <f t="shared" ref="H62:AF62" si="20">1/H30*H50</f>
        <v>0.26170136042903364</v>
      </c>
      <c r="I62" s="134">
        <f t="shared" si="20"/>
        <v>0.26170136042903364</v>
      </c>
      <c r="J62" s="134">
        <f t="shared" si="20"/>
        <v>0.26170136042903364</v>
      </c>
      <c r="K62" s="134">
        <f t="shared" si="20"/>
        <v>0.26170136042903364</v>
      </c>
      <c r="L62" s="134">
        <f t="shared" si="20"/>
        <v>0.26170136042903364</v>
      </c>
      <c r="M62" s="134">
        <f t="shared" si="20"/>
        <v>0.26170136042903364</v>
      </c>
      <c r="N62" s="134">
        <f t="shared" si="20"/>
        <v>0.26170136042903364</v>
      </c>
      <c r="O62" s="134">
        <f t="shared" si="20"/>
        <v>0.26170136042903364</v>
      </c>
      <c r="P62" s="134">
        <f t="shared" si="20"/>
        <v>0.26170136042903364</v>
      </c>
      <c r="Q62" s="134">
        <f t="shared" si="20"/>
        <v>0.26170136042903364</v>
      </c>
      <c r="R62" s="134">
        <f t="shared" si="20"/>
        <v>0.26170136042903364</v>
      </c>
      <c r="S62" s="134">
        <f t="shared" si="20"/>
        <v>0.26170136042903364</v>
      </c>
      <c r="T62" s="134">
        <f t="shared" si="20"/>
        <v>0.26170136042903364</v>
      </c>
      <c r="U62" s="134">
        <f t="shared" si="20"/>
        <v>0.26170136042903364</v>
      </c>
      <c r="V62" s="134">
        <f t="shared" si="20"/>
        <v>0.26170136042903364</v>
      </c>
      <c r="W62" s="134">
        <f t="shared" si="20"/>
        <v>0.26170136042903364</v>
      </c>
      <c r="X62" s="134">
        <f t="shared" si="20"/>
        <v>0.26170136042903364</v>
      </c>
      <c r="Y62" s="134">
        <f t="shared" si="20"/>
        <v>0.26170136042903364</v>
      </c>
      <c r="Z62" s="134">
        <f t="shared" si="20"/>
        <v>0.26170136042903364</v>
      </c>
      <c r="AA62" s="134">
        <f t="shared" si="20"/>
        <v>0.26170136042903364</v>
      </c>
      <c r="AB62" s="134">
        <f t="shared" si="20"/>
        <v>0.26170136042903364</v>
      </c>
      <c r="AC62" s="134">
        <f t="shared" si="20"/>
        <v>0.26170136042903364</v>
      </c>
      <c r="AD62" s="134">
        <f t="shared" si="20"/>
        <v>0.26170136042903364</v>
      </c>
      <c r="AE62" s="134">
        <f t="shared" si="20"/>
        <v>0.26170136042903364</v>
      </c>
      <c r="AF62" s="134">
        <f t="shared" si="20"/>
        <v>0.26170136042903364</v>
      </c>
    </row>
    <row r="63" spans="1:32" hidden="1">
      <c r="A63" s="476"/>
      <c r="B63" s="6"/>
      <c r="C63" s="759"/>
      <c r="D63" s="761"/>
      <c r="E63" s="24" t="s">
        <v>16</v>
      </c>
      <c r="F63" s="24" t="s">
        <v>62</v>
      </c>
      <c r="G63" s="75"/>
      <c r="H63" s="68">
        <f>-1/H30*H29*(H51*$E$12/3.6)</f>
        <v>0</v>
      </c>
      <c r="I63" s="53">
        <f t="shared" ref="I63:AF63" si="21">-1/I30*I29*(I51*$E$12/3.6)</f>
        <v>0</v>
      </c>
      <c r="J63" s="53">
        <f t="shared" si="21"/>
        <v>0</v>
      </c>
      <c r="K63" s="53">
        <f t="shared" si="21"/>
        <v>0</v>
      </c>
      <c r="L63" s="53">
        <f t="shared" si="21"/>
        <v>0</v>
      </c>
      <c r="M63" s="53">
        <f t="shared" si="21"/>
        <v>0</v>
      </c>
      <c r="N63" s="53">
        <f t="shared" si="21"/>
        <v>0</v>
      </c>
      <c r="O63" s="53">
        <f t="shared" si="21"/>
        <v>0</v>
      </c>
      <c r="P63" s="53">
        <f t="shared" si="21"/>
        <v>0</v>
      </c>
      <c r="Q63" s="53">
        <f t="shared" si="21"/>
        <v>0</v>
      </c>
      <c r="R63" s="53">
        <f t="shared" si="21"/>
        <v>0</v>
      </c>
      <c r="S63" s="53">
        <f t="shared" si="21"/>
        <v>0</v>
      </c>
      <c r="T63" s="53">
        <f t="shared" si="21"/>
        <v>0</v>
      </c>
      <c r="U63" s="53">
        <f t="shared" si="21"/>
        <v>0</v>
      </c>
      <c r="V63" s="53">
        <f t="shared" si="21"/>
        <v>0</v>
      </c>
      <c r="W63" s="53">
        <f t="shared" si="21"/>
        <v>0</v>
      </c>
      <c r="X63" s="53">
        <f t="shared" si="21"/>
        <v>0</v>
      </c>
      <c r="Y63" s="53">
        <f t="shared" si="21"/>
        <v>0</v>
      </c>
      <c r="Z63" s="53">
        <f t="shared" si="21"/>
        <v>0</v>
      </c>
      <c r="AA63" s="53">
        <f t="shared" si="21"/>
        <v>0</v>
      </c>
      <c r="AB63" s="53">
        <f t="shared" si="21"/>
        <v>0</v>
      </c>
      <c r="AC63" s="53">
        <f t="shared" si="21"/>
        <v>0</v>
      </c>
      <c r="AD63" s="53">
        <f t="shared" si="21"/>
        <v>0</v>
      </c>
      <c r="AE63" s="53">
        <f t="shared" si="21"/>
        <v>0</v>
      </c>
      <c r="AF63" s="53">
        <f t="shared" si="21"/>
        <v>0</v>
      </c>
    </row>
    <row r="64" spans="1:32" hidden="1">
      <c r="A64" s="476"/>
      <c r="B64" s="6"/>
      <c r="C64" s="467"/>
      <c r="D64" s="468"/>
      <c r="E64" s="24" t="s">
        <v>144</v>
      </c>
      <c r="F64" s="24" t="s">
        <v>62</v>
      </c>
      <c r="G64" s="75"/>
      <c r="H64" s="68">
        <f>-1/H30*H29*VLOOKUP("eltilskud-"&amp;$G$21,'Tilskud og afgifter'!$D$11:$AD$52,MATCH(H16,'Tilskud og afgifter'!$D$11:$AD$11,0),FALSE)</f>
        <v>0</v>
      </c>
      <c r="I64" s="53">
        <f>-1/I30*I29*VLOOKUP("eltilskud-"&amp;$G$21,'Tilskud og afgifter'!$D$11:$AD$52,MATCH(I16,'Tilskud og afgifter'!$D$11:$AD$11,0),FALSE)</f>
        <v>0</v>
      </c>
      <c r="J64" s="53">
        <f>-1/J30*J29*VLOOKUP("eltilskud-"&amp;$G$21,'Tilskud og afgifter'!$D$11:$AD$52,MATCH(J16,'Tilskud og afgifter'!$D$11:$AD$11,0),FALSE)</f>
        <v>0</v>
      </c>
      <c r="K64" s="53">
        <f>-1/K30*K29*VLOOKUP("eltilskud-"&amp;$G$21,'Tilskud og afgifter'!$D$11:$AD$52,MATCH(K16,'Tilskud og afgifter'!$D$11:$AD$11,0),FALSE)</f>
        <v>0</v>
      </c>
      <c r="L64" s="53">
        <f>-1/L30*L29*VLOOKUP("eltilskud-"&amp;$G$21,'Tilskud og afgifter'!$D$11:$AD$52,MATCH(L16,'Tilskud og afgifter'!$D$11:$AD$11,0),FALSE)</f>
        <v>0</v>
      </c>
      <c r="M64" s="53">
        <f>-1/M30*M29*VLOOKUP("eltilskud-"&amp;$G$21,'Tilskud og afgifter'!$D$11:$AD$52,MATCH(M16,'Tilskud og afgifter'!$D$11:$AD$11,0),FALSE)</f>
        <v>0</v>
      </c>
      <c r="N64" s="53">
        <f>-1/N30*N29*VLOOKUP("eltilskud-"&amp;$G$21,'Tilskud og afgifter'!$D$11:$AD$52,MATCH(N16,'Tilskud og afgifter'!$D$11:$AD$11,0),FALSE)</f>
        <v>0</v>
      </c>
      <c r="O64" s="53">
        <f>-1/O30*O29*VLOOKUP("eltilskud-"&amp;$G$21,'Tilskud og afgifter'!$D$11:$AD$52,MATCH(O16,'Tilskud og afgifter'!$D$11:$AD$11,0),FALSE)</f>
        <v>0</v>
      </c>
      <c r="P64" s="53">
        <f>-1/P30*P29*VLOOKUP("eltilskud-"&amp;$G$21,'Tilskud og afgifter'!$D$11:$AD$52,MATCH(P16,'Tilskud og afgifter'!$D$11:$AD$11,0),FALSE)</f>
        <v>0</v>
      </c>
      <c r="Q64" s="53">
        <f>-1/Q30*Q29*VLOOKUP("eltilskud-"&amp;$G$21,'Tilskud og afgifter'!$D$11:$AD$52,MATCH(Q16,'Tilskud og afgifter'!$D$11:$AD$11,0),FALSE)</f>
        <v>0</v>
      </c>
      <c r="R64" s="53">
        <f>-1/R30*R29*VLOOKUP("eltilskud-"&amp;$G$21,'Tilskud og afgifter'!$D$11:$AD$52,MATCH(R16,'Tilskud og afgifter'!$D$11:$AD$11,0),FALSE)</f>
        <v>0</v>
      </c>
      <c r="S64" s="53">
        <f>-1/S30*S29*VLOOKUP("eltilskud-"&amp;$G$21,'Tilskud og afgifter'!$D$11:$AD$52,MATCH(S16,'Tilskud og afgifter'!$D$11:$AD$11,0),FALSE)</f>
        <v>0</v>
      </c>
      <c r="T64" s="53">
        <f>-1/T30*T29*VLOOKUP("eltilskud-"&amp;$G$21,'Tilskud og afgifter'!$D$11:$AD$52,MATCH(T16,'Tilskud og afgifter'!$D$11:$AD$11,0),FALSE)</f>
        <v>0</v>
      </c>
      <c r="U64" s="53">
        <f>-1/U30*U29*VLOOKUP("eltilskud-"&amp;$G$21,'Tilskud og afgifter'!$D$11:$AD$52,MATCH(U16,'Tilskud og afgifter'!$D$11:$AD$11,0),FALSE)</f>
        <v>0</v>
      </c>
      <c r="V64" s="53">
        <f>-1/V30*V29*VLOOKUP("eltilskud-"&amp;$G$21,'Tilskud og afgifter'!$D$11:$AD$52,MATCH(V16,'Tilskud og afgifter'!$D$11:$AD$11,0),FALSE)</f>
        <v>0</v>
      </c>
      <c r="W64" s="53">
        <f>-1/W30*W29*VLOOKUP("eltilskud-"&amp;$G$21,'Tilskud og afgifter'!$D$11:$AD$52,MATCH(W16,'Tilskud og afgifter'!$D$11:$AD$11,0),FALSE)</f>
        <v>0</v>
      </c>
      <c r="X64" s="53">
        <f>-1/X30*X29*VLOOKUP("eltilskud-"&amp;$G$21,'Tilskud og afgifter'!$D$11:$AD$52,MATCH(X16,'Tilskud og afgifter'!$D$11:$AD$11,0),FALSE)</f>
        <v>0</v>
      </c>
      <c r="Y64" s="53">
        <f>-1/Y30*Y29*VLOOKUP("eltilskud-"&amp;$G$21,'Tilskud og afgifter'!$D$11:$AD$52,MATCH(Y16,'Tilskud og afgifter'!$D$11:$AD$11,0),FALSE)</f>
        <v>0</v>
      </c>
      <c r="Z64" s="53">
        <f>-1/Z30*Z29*VLOOKUP("eltilskud-"&amp;$G$21,'Tilskud og afgifter'!$D$11:$AD$52,MATCH(Z16,'Tilskud og afgifter'!$D$11:$AD$11,0),FALSE)</f>
        <v>0</v>
      </c>
      <c r="AA64" s="53">
        <f>-1/AA30*AA29*VLOOKUP("eltilskud-"&amp;$G$21,'Tilskud og afgifter'!$D$11:$AD$52,MATCH(AA16,'Tilskud og afgifter'!$D$11:$AD$11,0),FALSE)</f>
        <v>0</v>
      </c>
      <c r="AB64" s="53">
        <f>-1/AB30*AB29*VLOOKUP("eltilskud-"&amp;$G$21,'Tilskud og afgifter'!$D$11:$AD$52,MATCH(AB16,'Tilskud og afgifter'!$D$11:$AD$11,0),FALSE)</f>
        <v>0</v>
      </c>
      <c r="AC64" s="53">
        <f>-1/AC30*AC29*VLOOKUP("eltilskud-"&amp;$G$21,'Tilskud og afgifter'!$D$11:$AD$52,MATCH(AC16,'Tilskud og afgifter'!$D$11:$AD$11,0),FALSE)</f>
        <v>0</v>
      </c>
      <c r="AD64" s="53">
        <f>-1/AD30*AD29*VLOOKUP("eltilskud-"&amp;$G$21,'Tilskud og afgifter'!$D$11:$AD$52,MATCH(AD16,'Tilskud og afgifter'!$D$11:$AD$11,0),FALSE)</f>
        <v>0</v>
      </c>
      <c r="AE64" s="53">
        <f>-1/AE30*AE29*VLOOKUP("eltilskud-"&amp;$G$21,'Tilskud og afgifter'!$D$11:$AD$52,MATCH(AE16,'Tilskud og afgifter'!$D$11:$AD$11,0),FALSE)</f>
        <v>0</v>
      </c>
      <c r="AF64" s="53">
        <f>-1/AF30*AF29*VLOOKUP("eltilskud-"&amp;$G$21,'Tilskud og afgifter'!$D$11:$AD$52,MATCH(AF16,'Tilskud og afgifter'!$D$11:$AD$11,0),FALSE)</f>
        <v>0</v>
      </c>
    </row>
    <row r="65" spans="2:33" hidden="1">
      <c r="B65" s="6"/>
      <c r="C65" s="469"/>
      <c r="D65" s="470"/>
      <c r="E65" s="25" t="s">
        <v>17</v>
      </c>
      <c r="F65" s="25" t="s">
        <v>62</v>
      </c>
      <c r="G65" s="76"/>
      <c r="H65" s="68">
        <f>H40</f>
        <v>61.928045588075214</v>
      </c>
      <c r="I65" s="53">
        <f t="shared" ref="I65:AF65" si="22">I40</f>
        <v>61.928045588075214</v>
      </c>
      <c r="J65" s="53">
        <f t="shared" si="22"/>
        <v>61.928045588075214</v>
      </c>
      <c r="K65" s="53">
        <f t="shared" si="22"/>
        <v>61.928045588075214</v>
      </c>
      <c r="L65" s="53">
        <f t="shared" si="22"/>
        <v>61.928045588075214</v>
      </c>
      <c r="M65" s="53">
        <f t="shared" si="22"/>
        <v>61.928045588075214</v>
      </c>
      <c r="N65" s="53">
        <f t="shared" si="22"/>
        <v>61.928045588075214</v>
      </c>
      <c r="O65" s="53">
        <f t="shared" si="22"/>
        <v>61.928045588075214</v>
      </c>
      <c r="P65" s="53">
        <f t="shared" si="22"/>
        <v>61.928045588075214</v>
      </c>
      <c r="Q65" s="53">
        <f t="shared" si="22"/>
        <v>61.928045588075214</v>
      </c>
      <c r="R65" s="53">
        <f t="shared" si="22"/>
        <v>61.928045588075214</v>
      </c>
      <c r="S65" s="53">
        <f t="shared" si="22"/>
        <v>61.928045588075214</v>
      </c>
      <c r="T65" s="53">
        <f t="shared" si="22"/>
        <v>61.928045588075214</v>
      </c>
      <c r="U65" s="53">
        <f t="shared" si="22"/>
        <v>61.928045588075214</v>
      </c>
      <c r="V65" s="53">
        <f t="shared" si="22"/>
        <v>61.928045588075214</v>
      </c>
      <c r="W65" s="53">
        <f t="shared" si="22"/>
        <v>61.928045588075214</v>
      </c>
      <c r="X65" s="53">
        <f t="shared" si="22"/>
        <v>61.928045588075214</v>
      </c>
      <c r="Y65" s="53">
        <f t="shared" si="22"/>
        <v>61.928045588075214</v>
      </c>
      <c r="Z65" s="53">
        <f t="shared" si="22"/>
        <v>61.928045588075214</v>
      </c>
      <c r="AA65" s="53">
        <f t="shared" si="22"/>
        <v>61.928045588075214</v>
      </c>
      <c r="AB65" s="53">
        <f t="shared" si="22"/>
        <v>61.928045588075214</v>
      </c>
      <c r="AC65" s="53">
        <f t="shared" si="22"/>
        <v>61.928045588075214</v>
      </c>
      <c r="AD65" s="53">
        <f t="shared" si="22"/>
        <v>61.928045588075214</v>
      </c>
      <c r="AE65" s="53">
        <f t="shared" si="22"/>
        <v>61.928045588075214</v>
      </c>
      <c r="AF65" s="53">
        <f t="shared" si="22"/>
        <v>61.928045588075214</v>
      </c>
    </row>
    <row r="66" spans="2:33" s="80" customFormat="1" hidden="1">
      <c r="B66" s="81"/>
      <c r="C66" s="82"/>
      <c r="D66" s="82"/>
      <c r="E66" s="83" t="s">
        <v>136</v>
      </c>
      <c r="F66" s="83" t="s">
        <v>62</v>
      </c>
      <c r="G66" s="83"/>
      <c r="H66" s="97">
        <f t="shared" ref="H66:AF66" ca="1" si="23">IF(H24=0,0,SUM(H52:H63))</f>
        <v>96.172717815621809</v>
      </c>
      <c r="I66" s="96">
        <f t="shared" ca="1" si="23"/>
        <v>98.062658644024182</v>
      </c>
      <c r="J66" s="96">
        <f t="shared" ca="1" si="23"/>
        <v>112.53578093772485</v>
      </c>
      <c r="K66" s="96">
        <f t="shared" ca="1" si="23"/>
        <v>125.11758238554798</v>
      </c>
      <c r="L66" s="96">
        <f t="shared" ca="1" si="23"/>
        <v>128.93232152883263</v>
      </c>
      <c r="M66" s="96">
        <f t="shared" ca="1" si="23"/>
        <v>131.42299083298343</v>
      </c>
      <c r="N66" s="96">
        <f t="shared" ca="1" si="23"/>
        <v>133.7267570790402</v>
      </c>
      <c r="O66" s="96">
        <f t="shared" ca="1" si="23"/>
        <v>136.2098460492779</v>
      </c>
      <c r="P66" s="96">
        <f t="shared" ca="1" si="23"/>
        <v>138.65906408975638</v>
      </c>
      <c r="Q66" s="96">
        <f t="shared" ca="1" si="23"/>
        <v>140.73744276879111</v>
      </c>
      <c r="R66" s="96">
        <f t="shared" ca="1" si="23"/>
        <v>144.25918942468664</v>
      </c>
      <c r="S66" s="96">
        <f t="shared" ca="1" si="23"/>
        <v>146.56123664814143</v>
      </c>
      <c r="T66" s="96">
        <f t="shared" ca="1" si="23"/>
        <v>148.76050654557187</v>
      </c>
      <c r="U66" s="96">
        <f t="shared" ca="1" si="23"/>
        <v>150.91379063925987</v>
      </c>
      <c r="V66" s="96">
        <f t="shared" ca="1" si="23"/>
        <v>152.9441790892852</v>
      </c>
      <c r="W66" s="96">
        <f t="shared" ca="1" si="23"/>
        <v>155.3704193901562</v>
      </c>
      <c r="X66" s="96">
        <f t="shared" ca="1" si="23"/>
        <v>158.16666939489019</v>
      </c>
      <c r="Y66" s="96">
        <f t="shared" ca="1" si="23"/>
        <v>160.89236054151857</v>
      </c>
      <c r="Z66" s="96">
        <f t="shared" ca="1" si="23"/>
        <v>163.50566927647134</v>
      </c>
      <c r="AA66" s="96">
        <f t="shared" ca="1" si="23"/>
        <v>166.06806153129574</v>
      </c>
      <c r="AB66" s="96">
        <f t="shared" ca="1" si="23"/>
        <v>168.53938321595768</v>
      </c>
      <c r="AC66" s="96">
        <f t="shared" ca="1" si="23"/>
        <v>170.98335010928912</v>
      </c>
      <c r="AD66" s="96">
        <f t="shared" ca="1" si="23"/>
        <v>173.32402558871047</v>
      </c>
      <c r="AE66" s="96">
        <f t="shared" ca="1" si="23"/>
        <v>175.62045103551981</v>
      </c>
      <c r="AF66" s="96">
        <f t="shared" ca="1" si="23"/>
        <v>177.83597560885707</v>
      </c>
      <c r="AG66" s="81"/>
    </row>
    <row r="67" spans="2:33" hidden="1">
      <c r="B67" s="3"/>
      <c r="C67" s="82"/>
      <c r="D67" s="82"/>
      <c r="E67" s="83" t="s">
        <v>137</v>
      </c>
      <c r="F67" s="83" t="s">
        <v>62</v>
      </c>
      <c r="G67" s="83"/>
      <c r="H67" s="97">
        <f>SUM(H54:H63)</f>
        <v>96.172717815621809</v>
      </c>
      <c r="I67" s="96">
        <f t="shared" ref="I67:AF67" si="24">SUM(I54:I63)</f>
        <v>98.062658644024182</v>
      </c>
      <c r="J67" s="96">
        <f t="shared" si="24"/>
        <v>112.53578093772485</v>
      </c>
      <c r="K67" s="96">
        <f t="shared" si="24"/>
        <v>125.11758238554798</v>
      </c>
      <c r="L67" s="96">
        <f t="shared" si="24"/>
        <v>128.93232152883263</v>
      </c>
      <c r="M67" s="96">
        <f t="shared" si="24"/>
        <v>131.42299083298343</v>
      </c>
      <c r="N67" s="96">
        <f t="shared" si="24"/>
        <v>133.7267570790402</v>
      </c>
      <c r="O67" s="96">
        <f t="shared" si="24"/>
        <v>136.2098460492779</v>
      </c>
      <c r="P67" s="96">
        <f t="shared" si="24"/>
        <v>138.65906408975638</v>
      </c>
      <c r="Q67" s="96">
        <f t="shared" si="24"/>
        <v>140.73744276879111</v>
      </c>
      <c r="R67" s="96">
        <f t="shared" si="24"/>
        <v>144.25918942468664</v>
      </c>
      <c r="S67" s="96">
        <f t="shared" si="24"/>
        <v>146.56123664814143</v>
      </c>
      <c r="T67" s="96">
        <f t="shared" si="24"/>
        <v>148.76050654557187</v>
      </c>
      <c r="U67" s="96">
        <f t="shared" si="24"/>
        <v>150.91379063925987</v>
      </c>
      <c r="V67" s="96">
        <f t="shared" si="24"/>
        <v>152.9441790892852</v>
      </c>
      <c r="W67" s="96">
        <f t="shared" si="24"/>
        <v>155.3704193901562</v>
      </c>
      <c r="X67" s="96">
        <f t="shared" si="24"/>
        <v>158.16666939489019</v>
      </c>
      <c r="Y67" s="96">
        <f t="shared" si="24"/>
        <v>160.89236054151857</v>
      </c>
      <c r="Z67" s="96">
        <f t="shared" si="24"/>
        <v>163.50566927647134</v>
      </c>
      <c r="AA67" s="96">
        <f t="shared" si="24"/>
        <v>166.06806153129574</v>
      </c>
      <c r="AB67" s="96">
        <f t="shared" si="24"/>
        <v>168.53938321595768</v>
      </c>
      <c r="AC67" s="96">
        <f t="shared" si="24"/>
        <v>170.98335010928912</v>
      </c>
      <c r="AD67" s="96">
        <f t="shared" si="24"/>
        <v>173.32402558871047</v>
      </c>
      <c r="AE67" s="96">
        <f t="shared" si="24"/>
        <v>175.62045103551981</v>
      </c>
      <c r="AF67" s="96">
        <f t="shared" si="24"/>
        <v>177.83597560885707</v>
      </c>
    </row>
    <row r="68" spans="2:33" hidden="1">
      <c r="B68" s="3"/>
      <c r="C68" s="3"/>
      <c r="D68" s="3"/>
      <c r="E68" s="3"/>
      <c r="F68" s="3"/>
      <c r="G68" s="3"/>
      <c r="H68" s="3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</row>
    <row r="69" spans="2:33" hidden="1">
      <c r="B69" s="3"/>
      <c r="C69" s="3"/>
      <c r="D69" s="3"/>
      <c r="E69" s="3"/>
      <c r="F69" s="3"/>
      <c r="G69" s="3"/>
      <c r="H69" s="3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</row>
    <row r="70" spans="2:33" hidden="1"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</row>
    <row r="71" spans="2:33"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</row>
  </sheetData>
  <sheetProtection algorithmName="SHA-512" hashValue="vCYNSbnyW/VYaTXB0tA+lm4XIFY/0ZRWKg2Sh0XcU1rJSvfYH6H52JAHqPEDC8rDAf2YYve3vmPVGKJcwVRFWQ==" saltValue="IHIJX2WoXKoi7w4AxkyAsQ==" spinCount="100000" sheet="1" objects="1" scenarios="1"/>
  <mergeCells count="5">
    <mergeCell ref="D32:D37"/>
    <mergeCell ref="C39:C51"/>
    <mergeCell ref="D41:D50"/>
    <mergeCell ref="C52:C63"/>
    <mergeCell ref="D52:D63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300-000000000000}">
          <x14:formula1>
            <xm:f>'Brændsels- og elpriser'!$E$12:$Q$12</xm:f>
          </x14:formula1>
          <xm:sqref>W21</xm:sqref>
        </x14:dataValidation>
        <x14:dataValidation type="list" allowBlank="1" showInputMessage="1" showErrorMessage="1" xr:uid="{00000000-0002-0000-1300-000001000000}">
          <x14:formula1>
            <xm:f>Admin!$C$4:$C$6</xm:f>
          </x14:formula1>
          <xm:sqref>W22</xm:sqref>
        </x14:dataValidation>
        <x14:dataValidation type="list" allowBlank="1" showInputMessage="1" showErrorMessage="1" xr:uid="{00000000-0002-0000-1300-000002000000}">
          <x14:formula1>
            <xm:f>Admin!$D$4:$D$5</xm:f>
          </x14:formula1>
          <xm:sqref>I12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>
    <tabColor rgb="FFE49490"/>
  </sheetPr>
  <dimension ref="A2:AG71"/>
  <sheetViews>
    <sheetView zoomScale="80" zoomScaleNormal="80" workbookViewId="0">
      <selection activeCell="D79" sqref="D79"/>
    </sheetView>
  </sheetViews>
  <sheetFormatPr defaultColWidth="9.109375" defaultRowHeight="14.4"/>
  <cols>
    <col min="1" max="2" width="2.6640625" style="1" customWidth="1"/>
    <col min="3" max="3" width="20.5546875" style="1" customWidth="1"/>
    <col min="4" max="4" width="7.44140625" style="1" customWidth="1"/>
    <col min="5" max="5" width="18.5546875" style="1" customWidth="1"/>
    <col min="6" max="7" width="13.88671875" style="1" customWidth="1"/>
    <col min="8" max="8" width="11.88671875" style="1" customWidth="1"/>
    <col min="9" max="11" width="13" style="1" bestFit="1" customWidth="1"/>
    <col min="12" max="12" width="13" style="1" customWidth="1"/>
    <col min="13" max="32" width="13" style="1" bestFit="1" customWidth="1"/>
    <col min="33" max="33" width="2.6640625" style="3" customWidth="1"/>
    <col min="34" max="16384" width="9.109375" style="1"/>
  </cols>
  <sheetData>
    <row r="2" spans="2:32" hidden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2:32" ht="20.399999999999999" hidden="1" thickBot="1">
      <c r="B3" s="3"/>
      <c r="C3" s="2" t="s">
        <v>166</v>
      </c>
      <c r="D3" s="2" t="str">
        <f>VLOOKUP(C3,'Tekniske data'!C6:S29,MATCH("Titel",'Tekniske data'!C5:S5,0),FALSE)</f>
        <v>Spidslast, gas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2:32" ht="15" hidden="1" thickTop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2:32" hidden="1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spans="2:32" hidden="1">
      <c r="B6" s="3"/>
      <c r="C6" s="51" t="s">
        <v>39</v>
      </c>
      <c r="D6" s="42" t="s">
        <v>195</v>
      </c>
      <c r="E6" s="42"/>
      <c r="F6" s="3"/>
      <c r="G6" s="55" t="s">
        <v>45</v>
      </c>
      <c r="H6" s="55"/>
      <c r="I6" s="55"/>
      <c r="J6" s="3"/>
      <c r="K6" s="50"/>
      <c r="L6" s="55" t="s">
        <v>142</v>
      </c>
      <c r="M6" s="5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2:32" hidden="1">
      <c r="B7" s="3"/>
      <c r="C7" s="36"/>
      <c r="D7" s="20"/>
      <c r="E7" s="37"/>
      <c r="F7" s="3"/>
      <c r="G7" s="62"/>
      <c r="H7" s="58"/>
      <c r="I7" s="59"/>
      <c r="J7" s="3"/>
      <c r="K7" s="6"/>
      <c r="L7" s="138" t="s">
        <v>33</v>
      </c>
      <c r="M7" s="139" t="s">
        <v>34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</row>
    <row r="8" spans="2:32" hidden="1">
      <c r="B8" s="3"/>
      <c r="C8" s="52" t="s">
        <v>58</v>
      </c>
      <c r="D8" s="22"/>
      <c r="E8" s="70">
        <f>Sammenligning!G10</f>
        <v>2019</v>
      </c>
      <c r="F8" s="34"/>
      <c r="G8" s="52" t="s">
        <v>326</v>
      </c>
      <c r="H8" s="8"/>
      <c r="I8" s="61" t="str">
        <f>VLOOKUP($C$3,'Tekniske data'!$C$6:$R$37,MATCH(G8,'Tekniske data'!$C$5:$R$5,0),FALSE)</f>
        <v>Forskellige</v>
      </c>
      <c r="J8" s="3"/>
      <c r="K8" s="6"/>
      <c r="L8" s="140">
        <v>24</v>
      </c>
      <c r="M8" s="141">
        <v>298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</row>
    <row r="9" spans="2:32" hidden="1">
      <c r="B9" s="3"/>
      <c r="C9" s="52" t="s">
        <v>336</v>
      </c>
      <c r="D9" s="22"/>
      <c r="E9" s="71">
        <f>Sammenligning!G11</f>
        <v>0.04</v>
      </c>
      <c r="F9" s="34"/>
      <c r="G9" s="52" t="s">
        <v>46</v>
      </c>
      <c r="H9" s="24"/>
      <c r="I9" s="61">
        <v>30</v>
      </c>
      <c r="J9" s="3"/>
      <c r="K9" s="6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 spans="2:32" hidden="1">
      <c r="B10" s="3"/>
      <c r="C10" s="52" t="s">
        <v>60</v>
      </c>
      <c r="D10" s="22"/>
      <c r="E10" s="70" t="str">
        <f>Sammenligning!G13</f>
        <v>ENS's priser fra 2019</v>
      </c>
      <c r="F10" s="35"/>
      <c r="G10" s="72" t="s">
        <v>145</v>
      </c>
      <c r="H10" s="8"/>
      <c r="I10" s="60">
        <f>VLOOKUP($C$3,'Tekniske data'!$C$6:$R$37,MATCH(G10,'Tekniske data'!$C$5:$R$5,0),FALSE)</f>
        <v>0</v>
      </c>
      <c r="J10" s="3"/>
      <c r="K10" s="6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 spans="2:32" hidden="1">
      <c r="B11" s="3"/>
      <c r="C11" s="52" t="s">
        <v>138</v>
      </c>
      <c r="D11" s="8"/>
      <c r="E11" s="112">
        <f>VLOOKUP(E8,Inflation,2,FALSE)/VLOOKUP(2014,Inflation,2,FALSE)</f>
        <v>1.0837932575720344</v>
      </c>
      <c r="F11" s="34"/>
      <c r="G11" s="459"/>
      <c r="H11" s="460"/>
      <c r="I11" s="461"/>
      <c r="J11" s="3"/>
      <c r="K11" s="6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 spans="2:32" hidden="1">
      <c r="B12" s="3"/>
      <c r="C12" s="52" t="s">
        <v>307</v>
      </c>
      <c r="D12" s="8"/>
      <c r="E12" s="71">
        <f>Sammenligning!G15</f>
        <v>1.05</v>
      </c>
      <c r="F12" s="35"/>
      <c r="G12" s="457"/>
      <c r="H12" s="457"/>
      <c r="I12" s="458"/>
      <c r="J12" s="3"/>
      <c r="K12" s="6"/>
      <c r="L12" s="178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</row>
    <row r="13" spans="2:32" hidden="1">
      <c r="B13" s="3"/>
      <c r="C13" s="173" t="s">
        <v>154</v>
      </c>
      <c r="D13" s="19"/>
      <c r="E13" s="177">
        <v>7.42</v>
      </c>
      <c r="F13" s="34"/>
      <c r="G13" s="6"/>
      <c r="H13" s="6"/>
      <c r="I13" s="6"/>
      <c r="J13" s="3"/>
      <c r="K13" s="6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idden="1">
      <c r="B14" s="3"/>
      <c r="C14" s="6"/>
      <c r="D14" s="6"/>
      <c r="E14" s="6"/>
      <c r="F14" s="34"/>
      <c r="G14" s="34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2:32" hidden="1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2:32" hidden="1">
      <c r="B16" s="3"/>
      <c r="C16" s="18"/>
      <c r="D16" s="18"/>
      <c r="E16" s="18"/>
      <c r="F16" s="18"/>
      <c r="G16" s="179" t="str">
        <f>I8</f>
        <v>Forskellige</v>
      </c>
      <c r="H16" s="180">
        <v>2016</v>
      </c>
      <c r="I16" s="18">
        <v>2017</v>
      </c>
      <c r="J16" s="18">
        <v>2018</v>
      </c>
      <c r="K16" s="18">
        <v>2019</v>
      </c>
      <c r="L16" s="18">
        <v>2020</v>
      </c>
      <c r="M16" s="18">
        <v>2021</v>
      </c>
      <c r="N16" s="18">
        <v>2022</v>
      </c>
      <c r="O16" s="18">
        <v>2023</v>
      </c>
      <c r="P16" s="18">
        <v>2024</v>
      </c>
      <c r="Q16" s="18">
        <v>2025</v>
      </c>
      <c r="R16" s="18">
        <v>2026</v>
      </c>
      <c r="S16" s="18">
        <v>2027</v>
      </c>
      <c r="T16" s="18">
        <v>2028</v>
      </c>
      <c r="U16" s="18">
        <v>2029</v>
      </c>
      <c r="V16" s="18">
        <v>2030</v>
      </c>
      <c r="W16" s="18">
        <v>2031</v>
      </c>
      <c r="X16" s="18">
        <v>2032</v>
      </c>
      <c r="Y16" s="18">
        <v>2033</v>
      </c>
      <c r="Z16" s="18">
        <v>2034</v>
      </c>
      <c r="AA16" s="18">
        <v>2035</v>
      </c>
      <c r="AB16" s="18">
        <v>2036</v>
      </c>
      <c r="AC16" s="18">
        <v>2037</v>
      </c>
      <c r="AD16" s="18">
        <v>2038</v>
      </c>
      <c r="AE16" s="18">
        <v>2039</v>
      </c>
      <c r="AF16" s="18">
        <v>2040</v>
      </c>
    </row>
    <row r="17" spans="2:32" hidden="1">
      <c r="B17" s="3"/>
      <c r="C17" s="31"/>
      <c r="D17" s="31"/>
      <c r="E17" s="31"/>
      <c r="F17" s="31"/>
      <c r="G17" s="74"/>
      <c r="H17" s="89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</row>
    <row r="18" spans="2:32" hidden="1">
      <c r="B18" s="3"/>
      <c r="C18" s="31"/>
      <c r="D18" s="31"/>
      <c r="E18" s="31"/>
      <c r="F18" s="31"/>
      <c r="G18" s="74"/>
      <c r="H18" s="89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</row>
    <row r="19" spans="2:32" hidden="1">
      <c r="B19" s="3"/>
      <c r="C19" s="131" t="s">
        <v>51</v>
      </c>
      <c r="D19" s="31"/>
      <c r="E19" s="22" t="s">
        <v>2</v>
      </c>
      <c r="F19" s="22" t="s">
        <v>30</v>
      </c>
      <c r="G19" s="85">
        <f>VLOOKUP($C$3,'Tekniske data'!$C$6:$R$37,MATCH(E19,'Tekniske data'!$C$5:$R$5,0),FALSE)*E13*E11</f>
        <v>2412523.7913553487</v>
      </c>
      <c r="H19" s="476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65"/>
      <c r="X19" s="21"/>
      <c r="Y19" s="21"/>
      <c r="Z19" s="21"/>
      <c r="AA19" s="21"/>
      <c r="AB19" s="21"/>
      <c r="AC19" s="21"/>
      <c r="AD19" s="21"/>
      <c r="AE19" s="21"/>
      <c r="AF19" s="21"/>
    </row>
    <row r="20" spans="2:32" hidden="1">
      <c r="B20" s="3"/>
      <c r="C20" s="31"/>
      <c r="D20" s="31"/>
      <c r="E20" s="22" t="s">
        <v>29</v>
      </c>
      <c r="F20" s="22" t="s">
        <v>10</v>
      </c>
      <c r="G20" s="85">
        <f>G19*$I$10</f>
        <v>0</v>
      </c>
      <c r="H20" s="72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65"/>
      <c r="X20" s="21"/>
      <c r="Y20" s="21"/>
      <c r="Z20" s="21"/>
      <c r="AA20" s="21"/>
      <c r="AB20" s="21"/>
      <c r="AC20" s="21"/>
      <c r="AD20" s="21"/>
      <c r="AE20" s="21"/>
      <c r="AF20" s="21"/>
    </row>
    <row r="21" spans="2:32" hidden="1">
      <c r="B21" s="3"/>
      <c r="C21" s="31"/>
      <c r="D21" s="31"/>
      <c r="E21" s="22" t="s">
        <v>20</v>
      </c>
      <c r="F21" s="22"/>
      <c r="G21" s="175" t="str">
        <f>VLOOKUP($C$3,'Tekniske data'!$C$6:$R$37,MATCH(E21,'Tekniske data'!$C$5:$R$5,0),FALSE)</f>
        <v>Blandet gas</v>
      </c>
      <c r="H21" s="72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73"/>
      <c r="X21" s="21"/>
      <c r="Y21" s="21"/>
      <c r="Z21" s="21"/>
      <c r="AA21" s="21"/>
      <c r="AB21" s="21"/>
      <c r="AC21" s="21"/>
      <c r="AD21" s="21"/>
      <c r="AE21" s="21"/>
      <c r="AF21" s="21"/>
    </row>
    <row r="22" spans="2:32" hidden="1">
      <c r="B22" s="3"/>
      <c r="C22" s="31"/>
      <c r="D22" s="31"/>
      <c r="E22" s="22" t="s">
        <v>22</v>
      </c>
      <c r="F22" s="22"/>
      <c r="G22" s="175" t="str">
        <f>VLOOKUP($C$3,'Tekniske data'!$C$6:$R$37,MATCH(E22,'Tekniske data'!$C$5:$R$5,0),FALSE)</f>
        <v>Modtryk</v>
      </c>
      <c r="H22" s="72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158"/>
      <c r="X22" s="21"/>
      <c r="Y22" s="21"/>
      <c r="Z22" s="21"/>
      <c r="AA22" s="21"/>
      <c r="AB22" s="21"/>
      <c r="AC22" s="21"/>
      <c r="AD22" s="21"/>
      <c r="AE22" s="21"/>
      <c r="AF22" s="21"/>
    </row>
    <row r="23" spans="2:32" hidden="1">
      <c r="B23" s="3"/>
      <c r="C23" s="32"/>
      <c r="D23" s="32"/>
      <c r="E23" s="23"/>
      <c r="F23" s="23"/>
      <c r="G23" s="77"/>
      <c r="H23" s="88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</row>
    <row r="24" spans="2:32" hidden="1">
      <c r="B24" s="3"/>
      <c r="C24" s="65" t="s">
        <v>197</v>
      </c>
      <c r="D24" s="56"/>
      <c r="E24" s="22" t="s">
        <v>5</v>
      </c>
      <c r="F24" s="22" t="s">
        <v>12</v>
      </c>
      <c r="G24" s="60"/>
      <c r="H24" s="92">
        <f ca="1">VLOOKUP($C$3,'Samlet hovedstaden -alle værker'!$C$278:$AC$295,MATCH(H$16,'Samlet hovedstaden -alle værker'!$C$277:$AC$277,0),FALSE)*1000</f>
        <v>1077094.0757951997</v>
      </c>
      <c r="I24" s="92">
        <f ca="1">VLOOKUP($C$3,'Samlet hovedstaden -alle værker'!$C$278:$AC$295,MATCH(I$16,'Samlet hovedstaden -alle værker'!$C$277:$AC$277,0),FALSE)*1000</f>
        <v>1077094.0757951997</v>
      </c>
      <c r="J24" s="92">
        <f ca="1">VLOOKUP($C$3,'Samlet hovedstaden -alle værker'!$C$278:$AC$295,MATCH(J$16,'Samlet hovedstaden -alle værker'!$C$277:$AC$277,0),FALSE)*1000</f>
        <v>1077094.0757951997</v>
      </c>
      <c r="K24" s="92">
        <f ca="1">VLOOKUP($C$3,'Samlet hovedstaden -alle værker'!$C$278:$AC$295,MATCH(K$16,'Samlet hovedstaden -alle værker'!$C$277:$AC$277,0),FALSE)*1000</f>
        <v>1077094.0757951997</v>
      </c>
      <c r="L24" s="92">
        <f ca="1">VLOOKUP($C$3,'Samlet hovedstaden -alle værker'!$C$278:$AC$295,MATCH(L$16,'Samlet hovedstaden -alle værker'!$C$277:$AC$277,0),FALSE)*1000</f>
        <v>987795.30877035856</v>
      </c>
      <c r="M24" s="92">
        <f ca="1">VLOOKUP($C$3,'Samlet hovedstaden -alle værker'!$C$278:$AC$295,MATCH(M$16,'Samlet hovedstaden -alle værker'!$C$277:$AC$277,0),FALSE)*1000</f>
        <v>1044040.5041080297</v>
      </c>
      <c r="N24" s="92">
        <f ca="1">VLOOKUP($C$3,'Samlet hovedstaden -alle værker'!$C$278:$AC$295,MATCH(N$16,'Samlet hovedstaden -alle værker'!$C$277:$AC$277,0),FALSE)*1000</f>
        <v>1100285.6994457007</v>
      </c>
      <c r="O24" s="92">
        <f ca="1">VLOOKUP($C$3,'Samlet hovedstaden -alle værker'!$C$278:$AC$295,MATCH(O$16,'Samlet hovedstaden -alle værker'!$C$277:$AC$277,0),FALSE)*1000</f>
        <v>1156530.8947833716</v>
      </c>
      <c r="P24" s="92">
        <f ca="1">VLOOKUP($C$3,'Samlet hovedstaden -alle værker'!$C$278:$AC$295,MATCH(P$16,'Samlet hovedstaden -alle værker'!$C$277:$AC$277,0),FALSE)*1000</f>
        <v>1212776.0901210427</v>
      </c>
      <c r="Q24" s="92">
        <f ca="1">VLOOKUP($C$3,'Samlet hovedstaden -alle værker'!$C$278:$AC$295,MATCH(Q$16,'Samlet hovedstaden -alle værker'!$C$277:$AC$277,0),FALSE)*1000</f>
        <v>1269021.2854587138</v>
      </c>
      <c r="R24" s="92">
        <f ca="1">VLOOKUP($C$3,'Samlet hovedstaden -alle værker'!$C$278:$AC$295,MATCH(R$16,'Samlet hovedstaden -alle værker'!$C$277:$AC$277,0),FALSE)*1000</f>
        <v>1157836.5550058244</v>
      </c>
      <c r="S24" s="92">
        <f ca="1">VLOOKUP($C$3,'Samlet hovedstaden -alle værker'!$C$278:$AC$295,MATCH(S$16,'Samlet hovedstaden -alle værker'!$C$277:$AC$277,0),FALSE)*1000</f>
        <v>1046651.8245529353</v>
      </c>
      <c r="T24" s="92">
        <f ca="1">VLOOKUP($C$3,'Samlet hovedstaden -alle værker'!$C$278:$AC$295,MATCH(T$16,'Samlet hovedstaden -alle værker'!$C$277:$AC$277,0),FALSE)*1000</f>
        <v>935467.09410004609</v>
      </c>
      <c r="U24" s="92">
        <f ca="1">VLOOKUP($C$3,'Samlet hovedstaden -alle værker'!$C$278:$AC$295,MATCH(U$16,'Samlet hovedstaden -alle værker'!$C$277:$AC$277,0),FALSE)*1000</f>
        <v>824282.36364715686</v>
      </c>
      <c r="V24" s="92">
        <f ca="1">VLOOKUP($C$3,'Samlet hovedstaden -alle værker'!$C$278:$AC$295,MATCH(V$16,'Samlet hovedstaden -alle værker'!$C$277:$AC$277,0),FALSE)*1000</f>
        <v>713097.63319426787</v>
      </c>
      <c r="W24" s="92">
        <f ca="1">VLOOKUP($C$3,'Samlet hovedstaden -alle værker'!$C$278:$AC$295,MATCH(W$16,'Samlet hovedstaden -alle værker'!$C$277:$AC$277,0),FALSE)*1000</f>
        <v>2973369.696644559</v>
      </c>
      <c r="X24" s="92">
        <f ca="1">VLOOKUP($C$3,'Samlet hovedstaden -alle værker'!$C$278:$AC$295,MATCH(X$16,'Samlet hovedstaden -alle værker'!$C$277:$AC$277,0),FALSE)*1000</f>
        <v>2973369.696644559</v>
      </c>
      <c r="Y24" s="92">
        <f ca="1">VLOOKUP($C$3,'Samlet hovedstaden -alle værker'!$C$278:$AC$295,MATCH(Y$16,'Samlet hovedstaden -alle værker'!$C$277:$AC$277,0),FALSE)*1000</f>
        <v>2973369.696644559</v>
      </c>
      <c r="Z24" s="92">
        <f ca="1">VLOOKUP($C$3,'Samlet hovedstaden -alle værker'!$C$278:$AC$295,MATCH(Z$16,'Samlet hovedstaden -alle værker'!$C$277:$AC$277,0),FALSE)*1000</f>
        <v>2973369.696644559</v>
      </c>
      <c r="AA24" s="92">
        <f ca="1">VLOOKUP($C$3,'Samlet hovedstaden -alle værker'!$C$278:$AC$295,MATCH(AA$16,'Samlet hovedstaden -alle værker'!$C$277:$AC$277,0),FALSE)*1000</f>
        <v>2973369.696644559</v>
      </c>
      <c r="AB24" s="92">
        <f ca="1">VLOOKUP($C$3,'Samlet hovedstaden -alle værker'!$C$278:$AC$295,MATCH(AB$16,'Samlet hovedstaden -alle værker'!$C$277:$AC$277,0),FALSE)*1000</f>
        <v>2863999.1768386508</v>
      </c>
      <c r="AC24" s="92">
        <f ca="1">VLOOKUP($C$3,'Samlet hovedstaden -alle værker'!$C$278:$AC$295,MATCH(AC$16,'Samlet hovedstaden -alle værker'!$C$277:$AC$277,0),FALSE)*1000</f>
        <v>2754628.6570327426</v>
      </c>
      <c r="AD24" s="92">
        <f ca="1">VLOOKUP($C$3,'Samlet hovedstaden -alle værker'!$C$278:$AC$295,MATCH(AD$16,'Samlet hovedstaden -alle værker'!$C$277:$AC$277,0),FALSE)*1000</f>
        <v>2645258.137226834</v>
      </c>
      <c r="AE24" s="92">
        <f ca="1">VLOOKUP($C$3,'Samlet hovedstaden -alle værker'!$C$278:$AC$295,MATCH(AE$16,'Samlet hovedstaden -alle værker'!$C$277:$AC$277,0),FALSE)*1000</f>
        <v>2535887.6174209258</v>
      </c>
      <c r="AF24" s="92">
        <f ca="1">VLOOKUP($C$3,'Samlet hovedstaden -alle værker'!$C$278:$AC$295,MATCH(AF$16,'Samlet hovedstaden -alle værker'!$C$277:$AC$277,0),FALSE)*1000</f>
        <v>2426517.0976150185</v>
      </c>
    </row>
    <row r="25" spans="2:32" hidden="1">
      <c r="B25" s="3"/>
      <c r="C25" s="56"/>
      <c r="D25" s="56"/>
      <c r="E25" s="22" t="s">
        <v>155</v>
      </c>
      <c r="F25" s="22"/>
      <c r="G25" s="60"/>
      <c r="H25" s="69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</row>
    <row r="26" spans="2:32" hidden="1">
      <c r="B26" s="3"/>
      <c r="C26" s="58"/>
      <c r="D26" s="58"/>
      <c r="E26" s="106"/>
      <c r="F26" s="106"/>
      <c r="G26" s="107"/>
      <c r="H26" s="108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</row>
    <row r="27" spans="2:32" hidden="1">
      <c r="B27" s="3"/>
      <c r="C27" s="56"/>
      <c r="D27" s="56"/>
      <c r="E27" s="22" t="s">
        <v>173</v>
      </c>
      <c r="F27" s="22" t="s">
        <v>147</v>
      </c>
      <c r="G27" s="126">
        <f>VLOOKUP($C$3,'Tekniske data'!$C$6:$R$37,MATCH(E27,'Tekniske data'!$C$5:$R$5,0),FALSE)*$E$11*I10*E13</f>
        <v>0</v>
      </c>
      <c r="H27" s="69">
        <f t="shared" ref="H27:W31" si="0">G27</f>
        <v>0</v>
      </c>
      <c r="I27" s="73">
        <f t="shared" si="0"/>
        <v>0</v>
      </c>
      <c r="J27" s="73">
        <f t="shared" si="0"/>
        <v>0</v>
      </c>
      <c r="K27" s="73">
        <f t="shared" si="0"/>
        <v>0</v>
      </c>
      <c r="L27" s="73">
        <f t="shared" si="0"/>
        <v>0</v>
      </c>
      <c r="M27" s="73">
        <f t="shared" si="0"/>
        <v>0</v>
      </c>
      <c r="N27" s="73">
        <f t="shared" si="0"/>
        <v>0</v>
      </c>
      <c r="O27" s="73">
        <f t="shared" si="0"/>
        <v>0</v>
      </c>
      <c r="P27" s="73">
        <f t="shared" si="0"/>
        <v>0</v>
      </c>
      <c r="Q27" s="73">
        <f t="shared" si="0"/>
        <v>0</v>
      </c>
      <c r="R27" s="73">
        <f t="shared" si="0"/>
        <v>0</v>
      </c>
      <c r="S27" s="73">
        <f t="shared" si="0"/>
        <v>0</v>
      </c>
      <c r="T27" s="73">
        <f t="shared" si="0"/>
        <v>0</v>
      </c>
      <c r="U27" s="73">
        <f t="shared" si="0"/>
        <v>0</v>
      </c>
      <c r="V27" s="73">
        <f t="shared" si="0"/>
        <v>0</v>
      </c>
      <c r="W27" s="73">
        <f t="shared" si="0"/>
        <v>0</v>
      </c>
      <c r="X27" s="73">
        <f t="shared" ref="X27:AB31" si="1">W27</f>
        <v>0</v>
      </c>
      <c r="Y27" s="73">
        <f t="shared" si="1"/>
        <v>0</v>
      </c>
      <c r="Z27" s="73">
        <f t="shared" si="1"/>
        <v>0</v>
      </c>
      <c r="AA27" s="73">
        <f t="shared" si="1"/>
        <v>0</v>
      </c>
      <c r="AB27" s="73">
        <f>AA27</f>
        <v>0</v>
      </c>
      <c r="AC27" s="73">
        <f t="shared" ref="AC27:AF31" si="2">AB27</f>
        <v>0</v>
      </c>
      <c r="AD27" s="73">
        <f t="shared" si="2"/>
        <v>0</v>
      </c>
      <c r="AE27" s="73">
        <f t="shared" si="2"/>
        <v>0</v>
      </c>
      <c r="AF27" s="73">
        <f t="shared" si="2"/>
        <v>0</v>
      </c>
    </row>
    <row r="28" spans="2:32" hidden="1">
      <c r="B28" s="3"/>
      <c r="C28" s="56"/>
      <c r="D28" s="56"/>
      <c r="E28" s="22" t="s">
        <v>196</v>
      </c>
      <c r="F28" s="22" t="s">
        <v>146</v>
      </c>
      <c r="G28" s="127">
        <f>VLOOKUP($C$3,'Tekniske data'!$C$6:$R$37,MATCH(E28,'Tekniske data'!$C$5:$R$5,0),FALSE)*$E$11</f>
        <v>1.0837932575720344</v>
      </c>
      <c r="H28" s="110">
        <f t="shared" si="0"/>
        <v>1.0837932575720344</v>
      </c>
      <c r="I28" s="111">
        <f t="shared" si="0"/>
        <v>1.0837932575720344</v>
      </c>
      <c r="J28" s="111">
        <f t="shared" si="0"/>
        <v>1.0837932575720344</v>
      </c>
      <c r="K28" s="111">
        <f t="shared" si="0"/>
        <v>1.0837932575720344</v>
      </c>
      <c r="L28" s="111">
        <f t="shared" si="0"/>
        <v>1.0837932575720344</v>
      </c>
      <c r="M28" s="111">
        <f t="shared" si="0"/>
        <v>1.0837932575720344</v>
      </c>
      <c r="N28" s="111">
        <f t="shared" si="0"/>
        <v>1.0837932575720344</v>
      </c>
      <c r="O28" s="111">
        <f t="shared" si="0"/>
        <v>1.0837932575720344</v>
      </c>
      <c r="P28" s="111">
        <f t="shared" si="0"/>
        <v>1.0837932575720344</v>
      </c>
      <c r="Q28" s="111">
        <f t="shared" si="0"/>
        <v>1.0837932575720344</v>
      </c>
      <c r="R28" s="111">
        <f t="shared" si="0"/>
        <v>1.0837932575720344</v>
      </c>
      <c r="S28" s="111">
        <f t="shared" si="0"/>
        <v>1.0837932575720344</v>
      </c>
      <c r="T28" s="111">
        <f t="shared" si="0"/>
        <v>1.0837932575720344</v>
      </c>
      <c r="U28" s="111">
        <f t="shared" si="0"/>
        <v>1.0837932575720344</v>
      </c>
      <c r="V28" s="111">
        <f t="shared" si="0"/>
        <v>1.0837932575720344</v>
      </c>
      <c r="W28" s="111">
        <f t="shared" si="0"/>
        <v>1.0837932575720344</v>
      </c>
      <c r="X28" s="111">
        <f t="shared" si="1"/>
        <v>1.0837932575720344</v>
      </c>
      <c r="Y28" s="111">
        <f t="shared" si="1"/>
        <v>1.0837932575720344</v>
      </c>
      <c r="Z28" s="111">
        <f t="shared" si="1"/>
        <v>1.0837932575720344</v>
      </c>
      <c r="AA28" s="111">
        <f t="shared" si="1"/>
        <v>1.0837932575720344</v>
      </c>
      <c r="AB28" s="111">
        <f t="shared" si="1"/>
        <v>1.0837932575720344</v>
      </c>
      <c r="AC28" s="111">
        <f t="shared" si="2"/>
        <v>1.0837932575720344</v>
      </c>
      <c r="AD28" s="111">
        <f t="shared" si="2"/>
        <v>1.0837932575720344</v>
      </c>
      <c r="AE28" s="111">
        <f t="shared" si="2"/>
        <v>1.0837932575720344</v>
      </c>
      <c r="AF28" s="111">
        <f t="shared" si="2"/>
        <v>1.0837932575720344</v>
      </c>
    </row>
    <row r="29" spans="2:32" hidden="1">
      <c r="B29" s="3"/>
      <c r="C29" s="56"/>
      <c r="D29" s="56"/>
      <c r="E29" s="22" t="s">
        <v>14</v>
      </c>
      <c r="F29" s="22"/>
      <c r="G29" s="127">
        <f>VLOOKUP($C$3,'Tekniske data'!$C$6:$R$37,MATCH(E29,'Tekniske data'!$C$5:$R$5,0),FALSE)</f>
        <v>0</v>
      </c>
      <c r="H29" s="110">
        <f t="shared" si="0"/>
        <v>0</v>
      </c>
      <c r="I29" s="111">
        <f t="shared" si="0"/>
        <v>0</v>
      </c>
      <c r="J29" s="111">
        <f t="shared" si="0"/>
        <v>0</v>
      </c>
      <c r="K29" s="111">
        <f t="shared" si="0"/>
        <v>0</v>
      </c>
      <c r="L29" s="111">
        <f t="shared" si="0"/>
        <v>0</v>
      </c>
      <c r="M29" s="111">
        <f t="shared" si="0"/>
        <v>0</v>
      </c>
      <c r="N29" s="111">
        <f t="shared" si="0"/>
        <v>0</v>
      </c>
      <c r="O29" s="111">
        <f t="shared" si="0"/>
        <v>0</v>
      </c>
      <c r="P29" s="111">
        <f t="shared" si="0"/>
        <v>0</v>
      </c>
      <c r="Q29" s="111">
        <f t="shared" si="0"/>
        <v>0</v>
      </c>
      <c r="R29" s="111">
        <f t="shared" si="0"/>
        <v>0</v>
      </c>
      <c r="S29" s="111">
        <f t="shared" si="0"/>
        <v>0</v>
      </c>
      <c r="T29" s="111">
        <f t="shared" si="0"/>
        <v>0</v>
      </c>
      <c r="U29" s="111">
        <f t="shared" si="0"/>
        <v>0</v>
      </c>
      <c r="V29" s="111">
        <f t="shared" si="0"/>
        <v>0</v>
      </c>
      <c r="W29" s="111">
        <f t="shared" si="0"/>
        <v>0</v>
      </c>
      <c r="X29" s="111">
        <f t="shared" si="1"/>
        <v>0</v>
      </c>
      <c r="Y29" s="111">
        <f t="shared" si="1"/>
        <v>0</v>
      </c>
      <c r="Z29" s="111">
        <f t="shared" si="1"/>
        <v>0</v>
      </c>
      <c r="AA29" s="111">
        <f t="shared" si="1"/>
        <v>0</v>
      </c>
      <c r="AB29" s="111">
        <f t="shared" si="1"/>
        <v>0</v>
      </c>
      <c r="AC29" s="111">
        <f t="shared" si="2"/>
        <v>0</v>
      </c>
      <c r="AD29" s="111">
        <f t="shared" si="2"/>
        <v>0</v>
      </c>
      <c r="AE29" s="111">
        <f t="shared" si="2"/>
        <v>0</v>
      </c>
      <c r="AF29" s="111">
        <f t="shared" si="2"/>
        <v>0</v>
      </c>
    </row>
    <row r="30" spans="2:32" hidden="1">
      <c r="B30" s="3"/>
      <c r="C30" s="56"/>
      <c r="D30" s="56"/>
      <c r="E30" s="22" t="s">
        <v>15</v>
      </c>
      <c r="F30" s="22"/>
      <c r="G30" s="127">
        <f>VLOOKUP($C$3,'Tekniske data'!$C$6:$R$37,MATCH(E30,'Tekniske data'!$C$5:$R$5,0),FALSE)</f>
        <v>0.9</v>
      </c>
      <c r="H30" s="110">
        <f t="shared" si="0"/>
        <v>0.9</v>
      </c>
      <c r="I30" s="111">
        <f t="shared" si="0"/>
        <v>0.9</v>
      </c>
      <c r="J30" s="111">
        <f t="shared" si="0"/>
        <v>0.9</v>
      </c>
      <c r="K30" s="111">
        <f t="shared" si="0"/>
        <v>0.9</v>
      </c>
      <c r="L30" s="111">
        <f t="shared" si="0"/>
        <v>0.9</v>
      </c>
      <c r="M30" s="111">
        <f t="shared" si="0"/>
        <v>0.9</v>
      </c>
      <c r="N30" s="111">
        <f t="shared" si="0"/>
        <v>0.9</v>
      </c>
      <c r="O30" s="111">
        <f t="shared" si="0"/>
        <v>0.9</v>
      </c>
      <c r="P30" s="111">
        <f t="shared" si="0"/>
        <v>0.9</v>
      </c>
      <c r="Q30" s="111">
        <f t="shared" si="0"/>
        <v>0.9</v>
      </c>
      <c r="R30" s="111">
        <f t="shared" si="0"/>
        <v>0.9</v>
      </c>
      <c r="S30" s="111">
        <f t="shared" si="0"/>
        <v>0.9</v>
      </c>
      <c r="T30" s="111">
        <f t="shared" si="0"/>
        <v>0.9</v>
      </c>
      <c r="U30" s="111">
        <f t="shared" si="0"/>
        <v>0.9</v>
      </c>
      <c r="V30" s="111">
        <f t="shared" si="0"/>
        <v>0.9</v>
      </c>
      <c r="W30" s="111">
        <f t="shared" si="0"/>
        <v>0.9</v>
      </c>
      <c r="X30" s="111">
        <f t="shared" si="1"/>
        <v>0.9</v>
      </c>
      <c r="Y30" s="111">
        <f t="shared" si="1"/>
        <v>0.9</v>
      </c>
      <c r="Z30" s="111">
        <f t="shared" si="1"/>
        <v>0.9</v>
      </c>
      <c r="AA30" s="111">
        <f t="shared" si="1"/>
        <v>0.9</v>
      </c>
      <c r="AB30" s="111">
        <f t="shared" si="1"/>
        <v>0.9</v>
      </c>
      <c r="AC30" s="111">
        <f t="shared" si="2"/>
        <v>0.9</v>
      </c>
      <c r="AD30" s="111">
        <f t="shared" si="2"/>
        <v>0.9</v>
      </c>
      <c r="AE30" s="111">
        <f t="shared" si="2"/>
        <v>0.9</v>
      </c>
      <c r="AF30" s="111">
        <f t="shared" si="2"/>
        <v>0.9</v>
      </c>
    </row>
    <row r="31" spans="2:32" hidden="1">
      <c r="B31" s="3"/>
      <c r="C31" s="130" t="s">
        <v>28</v>
      </c>
      <c r="D31" s="56"/>
      <c r="E31" s="22" t="s">
        <v>37</v>
      </c>
      <c r="F31" s="22" t="s">
        <v>12</v>
      </c>
      <c r="G31" s="128">
        <v>0</v>
      </c>
      <c r="H31" s="67">
        <f t="shared" si="0"/>
        <v>0</v>
      </c>
      <c r="I31" s="54">
        <f t="shared" si="0"/>
        <v>0</v>
      </c>
      <c r="J31" s="54">
        <f t="shared" si="0"/>
        <v>0</v>
      </c>
      <c r="K31" s="54">
        <f t="shared" si="0"/>
        <v>0</v>
      </c>
      <c r="L31" s="54">
        <f t="shared" si="0"/>
        <v>0</v>
      </c>
      <c r="M31" s="54">
        <f t="shared" si="0"/>
        <v>0</v>
      </c>
      <c r="N31" s="54">
        <f t="shared" si="0"/>
        <v>0</v>
      </c>
      <c r="O31" s="54">
        <f t="shared" si="0"/>
        <v>0</v>
      </c>
      <c r="P31" s="54">
        <f t="shared" si="0"/>
        <v>0</v>
      </c>
      <c r="Q31" s="54">
        <f t="shared" si="0"/>
        <v>0</v>
      </c>
      <c r="R31" s="54">
        <f t="shared" si="0"/>
        <v>0</v>
      </c>
      <c r="S31" s="54">
        <f t="shared" si="0"/>
        <v>0</v>
      </c>
      <c r="T31" s="54">
        <f t="shared" si="0"/>
        <v>0</v>
      </c>
      <c r="U31" s="54">
        <f t="shared" si="0"/>
        <v>0</v>
      </c>
      <c r="V31" s="54">
        <f t="shared" si="0"/>
        <v>0</v>
      </c>
      <c r="W31" s="54">
        <f t="shared" si="0"/>
        <v>0</v>
      </c>
      <c r="X31" s="54">
        <f t="shared" si="1"/>
        <v>0</v>
      </c>
      <c r="Y31" s="54">
        <f t="shared" si="1"/>
        <v>0</v>
      </c>
      <c r="Z31" s="54">
        <f t="shared" si="1"/>
        <v>0</v>
      </c>
      <c r="AA31" s="54">
        <f t="shared" si="1"/>
        <v>0</v>
      </c>
      <c r="AB31" s="54">
        <f t="shared" si="1"/>
        <v>0</v>
      </c>
      <c r="AC31" s="54">
        <f t="shared" si="2"/>
        <v>0</v>
      </c>
      <c r="AD31" s="54">
        <f t="shared" si="2"/>
        <v>0</v>
      </c>
      <c r="AE31" s="54">
        <f t="shared" si="2"/>
        <v>0</v>
      </c>
      <c r="AF31" s="54">
        <f t="shared" si="2"/>
        <v>0</v>
      </c>
    </row>
    <row r="32" spans="2:32" hidden="1">
      <c r="B32" s="3"/>
      <c r="C32" s="56"/>
      <c r="D32" s="755" t="s">
        <v>139</v>
      </c>
      <c r="E32" s="22" t="s">
        <v>106</v>
      </c>
      <c r="F32" s="22" t="s">
        <v>110</v>
      </c>
      <c r="G32" s="710">
        <f>'Tekniske data'!$T$21</f>
        <v>0.43</v>
      </c>
      <c r="H32" s="129">
        <f t="shared" ref="H32:Q37" si="3">$G32*(IF($G$21="Blandet gas",1-VLOOKUP(H$16,gasfaktor,2,FALSE),1))</f>
        <v>0.41382582582687255</v>
      </c>
      <c r="I32" s="129">
        <f t="shared" si="3"/>
        <v>0.4105387969980856</v>
      </c>
      <c r="J32" s="129">
        <f t="shared" si="3"/>
        <v>0.39497646234676004</v>
      </c>
      <c r="K32" s="129">
        <f t="shared" si="3"/>
        <v>0.38744739276338919</v>
      </c>
      <c r="L32" s="129">
        <f t="shared" si="3"/>
        <v>0.37286344478827654</v>
      </c>
      <c r="M32" s="129">
        <f t="shared" si="3"/>
        <v>0.3582794968131639</v>
      </c>
      <c r="N32" s="129">
        <f t="shared" si="3"/>
        <v>0.34369554883805126</v>
      </c>
      <c r="O32" s="129">
        <f t="shared" si="3"/>
        <v>0.32911160086293861</v>
      </c>
      <c r="P32" s="129">
        <f t="shared" si="3"/>
        <v>0.32668336439433437</v>
      </c>
      <c r="Q32" s="129">
        <f t="shared" si="3"/>
        <v>0.32425512792573002</v>
      </c>
      <c r="R32" s="129">
        <f t="shared" ref="R32:AF37" si="4">$G32*(IF($G$21="Blandet gas",1-VLOOKUP(R$16,gasfaktor,2,FALSE),1))</f>
        <v>0.32182689145712579</v>
      </c>
      <c r="S32" s="129">
        <f t="shared" si="4"/>
        <v>0.31939865498852149</v>
      </c>
      <c r="T32" s="129">
        <f t="shared" si="4"/>
        <v>0.31697041851991714</v>
      </c>
      <c r="U32" s="129">
        <f t="shared" si="4"/>
        <v>0.31454218205131296</v>
      </c>
      <c r="V32" s="129">
        <f t="shared" si="4"/>
        <v>0.31211394558270866</v>
      </c>
      <c r="W32" s="129">
        <f t="shared" si="4"/>
        <v>0.30968570911410442</v>
      </c>
      <c r="X32" s="129">
        <f t="shared" si="4"/>
        <v>0.30725747264550013</v>
      </c>
      <c r="Y32" s="129">
        <f t="shared" si="4"/>
        <v>0.30482923617689583</v>
      </c>
      <c r="Z32" s="129">
        <f t="shared" si="4"/>
        <v>0.3024009997082916</v>
      </c>
      <c r="AA32" s="129">
        <f t="shared" si="4"/>
        <v>0.2999727632396873</v>
      </c>
      <c r="AB32" s="129">
        <f t="shared" si="4"/>
        <v>0.29754452677108301</v>
      </c>
      <c r="AC32" s="129">
        <f t="shared" si="4"/>
        <v>0.29511629030247877</v>
      </c>
      <c r="AD32" s="129">
        <f t="shared" si="4"/>
        <v>0.29268805383387447</v>
      </c>
      <c r="AE32" s="129">
        <f t="shared" si="4"/>
        <v>0.29025981736527018</v>
      </c>
      <c r="AF32" s="129">
        <f t="shared" si="4"/>
        <v>0.28783158089666594</v>
      </c>
    </row>
    <row r="33" spans="2:33" hidden="1">
      <c r="B33" s="3"/>
      <c r="C33" s="56"/>
      <c r="D33" s="755"/>
      <c r="E33" s="22" t="s">
        <v>107</v>
      </c>
      <c r="F33" s="22" t="s">
        <v>110</v>
      </c>
      <c r="G33" s="710">
        <f>'Tekniske data'!$U$21</f>
        <v>48</v>
      </c>
      <c r="H33" s="129">
        <f t="shared" si="3"/>
        <v>46.194510789976469</v>
      </c>
      <c r="I33" s="129">
        <f t="shared" si="3"/>
        <v>45.827586641646761</v>
      </c>
      <c r="J33" s="129">
        <f t="shared" si="3"/>
        <v>44.090395796847631</v>
      </c>
      <c r="K33" s="129">
        <f t="shared" si="3"/>
        <v>43.249941517773678</v>
      </c>
      <c r="L33" s="129">
        <f t="shared" si="3"/>
        <v>41.621965929854127</v>
      </c>
      <c r="M33" s="129">
        <f t="shared" si="3"/>
        <v>39.993990341934577</v>
      </c>
      <c r="N33" s="129">
        <f t="shared" si="3"/>
        <v>38.366014754015026</v>
      </c>
      <c r="O33" s="129">
        <f t="shared" si="3"/>
        <v>36.738039166095476</v>
      </c>
      <c r="P33" s="129">
        <f t="shared" si="3"/>
        <v>36.46698021146058</v>
      </c>
      <c r="Q33" s="129">
        <f t="shared" si="3"/>
        <v>36.195921256825677</v>
      </c>
      <c r="R33" s="129">
        <f t="shared" si="4"/>
        <v>35.924862302190789</v>
      </c>
      <c r="S33" s="129">
        <f t="shared" si="4"/>
        <v>35.653803347555886</v>
      </c>
      <c r="T33" s="129">
        <f t="shared" si="4"/>
        <v>35.382744392920984</v>
      </c>
      <c r="U33" s="129">
        <f t="shared" si="4"/>
        <v>35.111685438286102</v>
      </c>
      <c r="V33" s="129">
        <f t="shared" si="4"/>
        <v>34.840626483651199</v>
      </c>
      <c r="W33" s="129">
        <f t="shared" si="4"/>
        <v>34.569567529016311</v>
      </c>
      <c r="X33" s="129">
        <f t="shared" si="4"/>
        <v>34.298508574381415</v>
      </c>
      <c r="Y33" s="129">
        <f t="shared" si="4"/>
        <v>34.027449619746513</v>
      </c>
      <c r="Z33" s="129">
        <f t="shared" si="4"/>
        <v>33.756390665111624</v>
      </c>
      <c r="AA33" s="129">
        <f t="shared" si="4"/>
        <v>33.485331710476729</v>
      </c>
      <c r="AB33" s="129">
        <f t="shared" si="4"/>
        <v>33.214272755841819</v>
      </c>
      <c r="AC33" s="129">
        <f t="shared" si="4"/>
        <v>32.94321380120693</v>
      </c>
      <c r="AD33" s="129">
        <f t="shared" si="4"/>
        <v>32.672154846572035</v>
      </c>
      <c r="AE33" s="129">
        <f t="shared" si="4"/>
        <v>32.401095891937132</v>
      </c>
      <c r="AF33" s="129">
        <f t="shared" si="4"/>
        <v>32.130036937302243</v>
      </c>
    </row>
    <row r="34" spans="2:33" hidden="1">
      <c r="B34" s="3"/>
      <c r="C34" s="56"/>
      <c r="D34" s="755"/>
      <c r="E34" s="22" t="s">
        <v>108</v>
      </c>
      <c r="F34" s="22" t="s">
        <v>110</v>
      </c>
      <c r="G34" s="710">
        <f>'Tekniske data'!$V$21</f>
        <v>5.0999999999999997E-2</v>
      </c>
      <c r="H34" s="129">
        <f t="shared" si="3"/>
        <v>4.9081667714349998E-2</v>
      </c>
      <c r="I34" s="129">
        <f t="shared" si="3"/>
        <v>4.8691810806749683E-2</v>
      </c>
      <c r="J34" s="129">
        <f t="shared" si="3"/>
        <v>4.6846045534150609E-2</v>
      </c>
      <c r="K34" s="129">
        <f t="shared" si="3"/>
        <v>4.5953062862634529E-2</v>
      </c>
      <c r="L34" s="129">
        <f t="shared" si="3"/>
        <v>4.4223338800470011E-2</v>
      </c>
      <c r="M34" s="129">
        <f t="shared" si="3"/>
        <v>4.2493614738305485E-2</v>
      </c>
      <c r="N34" s="129">
        <f t="shared" si="3"/>
        <v>4.076389067614096E-2</v>
      </c>
      <c r="O34" s="129">
        <f t="shared" si="3"/>
        <v>3.9034166613976434E-2</v>
      </c>
      <c r="P34" s="129">
        <f t="shared" si="3"/>
        <v>3.8746166474676866E-2</v>
      </c>
      <c r="Q34" s="129">
        <f t="shared" si="3"/>
        <v>3.8458166335377277E-2</v>
      </c>
      <c r="R34" s="129">
        <f t="shared" si="4"/>
        <v>3.8170166196077708E-2</v>
      </c>
      <c r="S34" s="129">
        <f t="shared" si="4"/>
        <v>3.7882166056778126E-2</v>
      </c>
      <c r="T34" s="129">
        <f t="shared" si="4"/>
        <v>3.7594165917478543E-2</v>
      </c>
      <c r="U34" s="129">
        <f t="shared" si="4"/>
        <v>3.7306165778178975E-2</v>
      </c>
      <c r="V34" s="129">
        <f t="shared" si="4"/>
        <v>3.7018165638879399E-2</v>
      </c>
      <c r="W34" s="129">
        <f t="shared" si="4"/>
        <v>3.6730165499579824E-2</v>
      </c>
      <c r="X34" s="129">
        <f t="shared" si="4"/>
        <v>3.6442165360280249E-2</v>
      </c>
      <c r="Y34" s="129">
        <f t="shared" si="4"/>
        <v>3.6154165220980666E-2</v>
      </c>
      <c r="Z34" s="129">
        <f t="shared" si="4"/>
        <v>3.5866165081681098E-2</v>
      </c>
      <c r="AA34" s="129">
        <f t="shared" si="4"/>
        <v>3.5578164942381516E-2</v>
      </c>
      <c r="AB34" s="129">
        <f t="shared" si="4"/>
        <v>3.5290164803081933E-2</v>
      </c>
      <c r="AC34" s="129">
        <f t="shared" si="4"/>
        <v>3.5002164663782358E-2</v>
      </c>
      <c r="AD34" s="129">
        <f t="shared" si="4"/>
        <v>3.4714164524482782E-2</v>
      </c>
      <c r="AE34" s="129">
        <f t="shared" si="4"/>
        <v>3.4426164385183207E-2</v>
      </c>
      <c r="AF34" s="129">
        <f t="shared" si="4"/>
        <v>3.4138164245883632E-2</v>
      </c>
    </row>
    <row r="35" spans="2:33" hidden="1">
      <c r="B35" s="3"/>
      <c r="C35" s="56"/>
      <c r="D35" s="755"/>
      <c r="E35" s="22" t="s">
        <v>105</v>
      </c>
      <c r="F35" s="24" t="s">
        <v>32</v>
      </c>
      <c r="G35" s="710">
        <f>'Tekniske data'!$W$21</f>
        <v>56.95</v>
      </c>
      <c r="H35" s="129">
        <f t="shared" si="3"/>
        <v>54.807862281024171</v>
      </c>
      <c r="I35" s="129">
        <f t="shared" si="3"/>
        <v>54.372522067537155</v>
      </c>
      <c r="J35" s="129">
        <f t="shared" si="3"/>
        <v>52.311417513134849</v>
      </c>
      <c r="K35" s="129">
        <f t="shared" si="3"/>
        <v>51.314253529941901</v>
      </c>
      <c r="L35" s="129">
        <f t="shared" si="3"/>
        <v>49.382728327191515</v>
      </c>
      <c r="M35" s="129">
        <f t="shared" si="3"/>
        <v>47.451203124441129</v>
      </c>
      <c r="N35" s="129">
        <f t="shared" si="3"/>
        <v>45.51967792169075</v>
      </c>
      <c r="O35" s="129">
        <f t="shared" si="3"/>
        <v>43.588152718940357</v>
      </c>
      <c r="P35" s="129">
        <f t="shared" si="3"/>
        <v>43.266552563389169</v>
      </c>
      <c r="Q35" s="129">
        <f t="shared" si="3"/>
        <v>42.944952407837967</v>
      </c>
      <c r="R35" s="129">
        <f t="shared" si="4"/>
        <v>42.623352252286779</v>
      </c>
      <c r="S35" s="129">
        <f t="shared" si="4"/>
        <v>42.301752096735584</v>
      </c>
      <c r="T35" s="129">
        <f t="shared" si="4"/>
        <v>41.980151941184381</v>
      </c>
      <c r="U35" s="129">
        <f t="shared" si="4"/>
        <v>41.658551785633193</v>
      </c>
      <c r="V35" s="129">
        <f t="shared" si="4"/>
        <v>41.336951630081998</v>
      </c>
      <c r="W35" s="129">
        <f t="shared" si="4"/>
        <v>41.01535147453081</v>
      </c>
      <c r="X35" s="129">
        <f t="shared" si="4"/>
        <v>40.693751318979615</v>
      </c>
      <c r="Y35" s="129">
        <f t="shared" si="4"/>
        <v>40.37215116342842</v>
      </c>
      <c r="Z35" s="129">
        <f t="shared" si="4"/>
        <v>40.050551007877232</v>
      </c>
      <c r="AA35" s="129">
        <f t="shared" si="4"/>
        <v>39.72895085232603</v>
      </c>
      <c r="AB35" s="129">
        <f t="shared" si="4"/>
        <v>39.407350696774827</v>
      </c>
      <c r="AC35" s="129">
        <f t="shared" si="4"/>
        <v>39.085750541223639</v>
      </c>
      <c r="AD35" s="129">
        <f t="shared" si="4"/>
        <v>38.764150385672444</v>
      </c>
      <c r="AE35" s="129">
        <f t="shared" si="4"/>
        <v>38.442550230121249</v>
      </c>
      <c r="AF35" s="129">
        <f t="shared" si="4"/>
        <v>38.120950074570061</v>
      </c>
    </row>
    <row r="36" spans="2:33" hidden="1">
      <c r="B36" s="3"/>
      <c r="C36" s="56"/>
      <c r="D36" s="755"/>
      <c r="E36" s="22" t="s">
        <v>33</v>
      </c>
      <c r="F36" s="24" t="s">
        <v>110</v>
      </c>
      <c r="G36" s="710">
        <f>'Tekniske data'!$X$21</f>
        <v>1.7</v>
      </c>
      <c r="H36" s="129">
        <f t="shared" si="3"/>
        <v>1.6360555904783332</v>
      </c>
      <c r="I36" s="129">
        <f t="shared" si="3"/>
        <v>1.6230603602249896</v>
      </c>
      <c r="J36" s="129">
        <f t="shared" si="3"/>
        <v>1.5615348511383538</v>
      </c>
      <c r="K36" s="129">
        <f t="shared" si="3"/>
        <v>1.5317687620878178</v>
      </c>
      <c r="L36" s="129">
        <f t="shared" si="3"/>
        <v>1.4741112933490004</v>
      </c>
      <c r="M36" s="129">
        <f t="shared" si="3"/>
        <v>1.4164538246101828</v>
      </c>
      <c r="N36" s="129">
        <f t="shared" si="3"/>
        <v>1.3587963558713654</v>
      </c>
      <c r="O36" s="129">
        <f t="shared" si="3"/>
        <v>1.301138887132548</v>
      </c>
      <c r="P36" s="129">
        <f t="shared" si="3"/>
        <v>1.2915388824892289</v>
      </c>
      <c r="Q36" s="129">
        <f t="shared" si="3"/>
        <v>1.2819388778459093</v>
      </c>
      <c r="R36" s="129">
        <f t="shared" si="4"/>
        <v>1.2723388732025902</v>
      </c>
      <c r="S36" s="129">
        <f t="shared" si="4"/>
        <v>1.2627388685592711</v>
      </c>
      <c r="T36" s="129">
        <f t="shared" si="4"/>
        <v>1.2531388639159515</v>
      </c>
      <c r="U36" s="129">
        <f t="shared" si="4"/>
        <v>1.2435388592726326</v>
      </c>
      <c r="V36" s="129">
        <f t="shared" si="4"/>
        <v>1.2339388546293133</v>
      </c>
      <c r="W36" s="129">
        <f t="shared" si="4"/>
        <v>1.2243388499859942</v>
      </c>
      <c r="X36" s="129">
        <f t="shared" si="4"/>
        <v>1.2147388453426751</v>
      </c>
      <c r="Y36" s="129">
        <f t="shared" si="4"/>
        <v>1.2051388406993557</v>
      </c>
      <c r="Z36" s="129">
        <f t="shared" si="4"/>
        <v>1.1955388360560366</v>
      </c>
      <c r="AA36" s="129">
        <f t="shared" si="4"/>
        <v>1.1859388314127173</v>
      </c>
      <c r="AB36" s="129">
        <f t="shared" si="4"/>
        <v>1.1763388267693979</v>
      </c>
      <c r="AC36" s="129">
        <f t="shared" si="4"/>
        <v>1.1667388221260788</v>
      </c>
      <c r="AD36" s="129">
        <f t="shared" si="4"/>
        <v>1.1571388174827595</v>
      </c>
      <c r="AE36" s="129">
        <f t="shared" si="4"/>
        <v>1.1475388128394401</v>
      </c>
      <c r="AF36" s="129">
        <f t="shared" si="4"/>
        <v>1.137938808196121</v>
      </c>
    </row>
    <row r="37" spans="2:33" hidden="1">
      <c r="B37" s="3"/>
      <c r="C37" s="56"/>
      <c r="D37" s="755"/>
      <c r="E37" s="22" t="s">
        <v>34</v>
      </c>
      <c r="F37" s="24" t="s">
        <v>110</v>
      </c>
      <c r="G37" s="710">
        <f>'Tekniske data'!$Y$21</f>
        <v>1</v>
      </c>
      <c r="H37" s="129">
        <f t="shared" si="3"/>
        <v>0.96238564145784311</v>
      </c>
      <c r="I37" s="129">
        <f t="shared" si="3"/>
        <v>0.95474138836764089</v>
      </c>
      <c r="J37" s="129">
        <f t="shared" si="3"/>
        <v>0.91854991243432571</v>
      </c>
      <c r="K37" s="129">
        <f t="shared" si="3"/>
        <v>0.90104044828695162</v>
      </c>
      <c r="L37" s="129">
        <f t="shared" si="3"/>
        <v>0.86712429020529436</v>
      </c>
      <c r="M37" s="129">
        <f t="shared" si="3"/>
        <v>0.83320813212363698</v>
      </c>
      <c r="N37" s="129">
        <f t="shared" si="3"/>
        <v>0.79929197404197971</v>
      </c>
      <c r="O37" s="129">
        <f t="shared" si="3"/>
        <v>0.76537581596032234</v>
      </c>
      <c r="P37" s="129">
        <f t="shared" si="3"/>
        <v>0.75972875440542875</v>
      </c>
      <c r="Q37" s="129">
        <f t="shared" si="3"/>
        <v>0.75408169285053495</v>
      </c>
      <c r="R37" s="129">
        <f t="shared" si="4"/>
        <v>0.74843463129564136</v>
      </c>
      <c r="S37" s="129">
        <f t="shared" si="4"/>
        <v>0.74278756974074767</v>
      </c>
      <c r="T37" s="129">
        <f t="shared" si="4"/>
        <v>0.73714050818585386</v>
      </c>
      <c r="U37" s="129">
        <f t="shared" si="4"/>
        <v>0.73149344663096039</v>
      </c>
      <c r="V37" s="129">
        <f t="shared" si="4"/>
        <v>0.72584638507606669</v>
      </c>
      <c r="W37" s="129">
        <f t="shared" si="4"/>
        <v>0.72019932352117311</v>
      </c>
      <c r="X37" s="129">
        <f t="shared" si="4"/>
        <v>0.71455226196627941</v>
      </c>
      <c r="Y37" s="129">
        <f t="shared" si="4"/>
        <v>0.70890520041138572</v>
      </c>
      <c r="Z37" s="129">
        <f t="shared" si="4"/>
        <v>0.70325813885649213</v>
      </c>
      <c r="AA37" s="129">
        <f t="shared" si="4"/>
        <v>0.69761107730159844</v>
      </c>
      <c r="AB37" s="129">
        <f t="shared" si="4"/>
        <v>0.69196401574670463</v>
      </c>
      <c r="AC37" s="129">
        <f t="shared" si="4"/>
        <v>0.68631695419181105</v>
      </c>
      <c r="AD37" s="129">
        <f t="shared" si="4"/>
        <v>0.68066989263691735</v>
      </c>
      <c r="AE37" s="129">
        <f t="shared" si="4"/>
        <v>0.67502283108202366</v>
      </c>
      <c r="AF37" s="129">
        <f t="shared" si="4"/>
        <v>0.66937576952713007</v>
      </c>
    </row>
    <row r="38" spans="2:33" hidden="1">
      <c r="B38" s="3"/>
      <c r="C38" s="32"/>
      <c r="D38" s="32"/>
      <c r="E38" s="25"/>
      <c r="F38" s="25"/>
      <c r="G38" s="76"/>
      <c r="H38" s="90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</row>
    <row r="39" spans="2:33" hidden="1">
      <c r="B39" s="3"/>
      <c r="C39" s="756" t="s">
        <v>35</v>
      </c>
      <c r="D39" s="31"/>
      <c r="E39" s="41" t="s">
        <v>41</v>
      </c>
      <c r="F39" s="41" t="s">
        <v>42</v>
      </c>
      <c r="G39" s="75"/>
      <c r="H39" s="87">
        <f>HLOOKUP($G$21&amp;"-"&amp;$E$10,'Brændsels- og elpriser'!$E$13:$AG$39,MATCH(H16,'Brændsels- og elpriser'!$D$13:$D$39,0),FALSE)*'Brændsels- og elpriser'!$H$9</f>
        <v>38.6</v>
      </c>
      <c r="I39" s="94">
        <f>HLOOKUP($G$21&amp;"-"&amp;$E$10,'Brændsels- og elpriser'!$E$13:$AG$39,MATCH(I16,'Brændsels- og elpriser'!$D$13:$D$39,0),FALSE)*'Brændsels- og elpriser'!$H$9</f>
        <v>39.200000000000003</v>
      </c>
      <c r="J39" s="94">
        <f>HLOOKUP($G$21&amp;"-"&amp;$E$10,'Brændsels- og elpriser'!$E$13:$AG$39,MATCH(J16,'Brændsels- og elpriser'!$D$13:$D$39,0),FALSE)*'Brændsels- og elpriser'!$H$9</f>
        <v>51.656241947308949</v>
      </c>
      <c r="K39" s="94">
        <f>HLOOKUP($G$21&amp;"-"&amp;$E$10,'Brændsels- og elpriser'!$E$13:$AG$39,MATCH(K16,'Brændsels- og elpriser'!$D$13:$D$39,0),FALSE)*'Brændsels- og elpriser'!$H$9</f>
        <v>64.598429169022893</v>
      </c>
      <c r="L39" s="94">
        <f>HLOOKUP($G$21&amp;"-"&amp;$E$10,'Brændsels- og elpriser'!$E$13:$AG$39,MATCH(L16,'Brændsels- og elpriser'!$D$13:$D$39,0),FALSE)*'Brændsels- og elpriser'!$H$9</f>
        <v>62.348232685682859</v>
      </c>
      <c r="M39" s="94">
        <f>HLOOKUP($G$21&amp;"-"&amp;$E$10,'Brændsels- og elpriser'!$E$13:$AG$39,MATCH(M16,'Brændsels- og elpriser'!$D$13:$D$39,0),FALSE)*'Brændsels- og elpriser'!$H$9</f>
        <v>59.152528516424752</v>
      </c>
      <c r="N39" s="94">
        <f>HLOOKUP($G$21&amp;"-"&amp;$E$10,'Brændsels- og elpriser'!$E$13:$AG$39,MATCH(N16,'Brændsels- og elpriser'!$D$13:$D$39,0),FALSE)*'Brændsels- og elpriser'!$H$9</f>
        <v>62.073806761634856</v>
      </c>
      <c r="O39" s="94">
        <f>HLOOKUP($G$21&amp;"-"&amp;$E$10,'Brændsels- og elpriser'!$E$13:$AG$39,MATCH(O16,'Brændsels- og elpriser'!$D$13:$D$39,0),FALSE)*'Brændsels- og elpriser'!$H$9</f>
        <v>66.04834684010217</v>
      </c>
      <c r="P39" s="94">
        <f>HLOOKUP($G$21&amp;"-"&amp;$E$10,'Brændsels- og elpriser'!$E$13:$AG$39,MATCH(P16,'Brændsels- og elpriser'!$D$13:$D$39,0),FALSE)*'Brændsels- og elpriser'!$H$9</f>
        <v>67.212355308449858</v>
      </c>
      <c r="Q39" s="94">
        <f>HLOOKUP($G$21&amp;"-"&amp;$E$10,'Brændsels- og elpriser'!$E$13:$AG$39,MATCH(Q16,'Brændsels- og elpriser'!$D$13:$D$39,0),FALSE)*'Brændsels- og elpriser'!$H$9</f>
        <v>68.323885142232001</v>
      </c>
      <c r="R39" s="94">
        <f>HLOOKUP($G$21&amp;"-"&amp;$E$10,'Brændsels- og elpriser'!$E$13:$AG$39,MATCH(R16,'Brændsels- og elpriser'!$D$13:$D$39,0),FALSE)*'Brændsels- og elpriser'!$H$9</f>
        <v>69.555685032896761</v>
      </c>
      <c r="S39" s="94">
        <f>HLOOKUP($G$21&amp;"-"&amp;$E$10,'Brændsels- og elpriser'!$E$13:$AG$39,MATCH(S16,'Brændsels- og elpriser'!$D$13:$D$39,0),FALSE)*'Brændsels- og elpriser'!$H$9</f>
        <v>70.735160649571199</v>
      </c>
      <c r="T39" s="94">
        <f>HLOOKUP($G$21&amp;"-"&amp;$E$10,'Brændsels- og elpriser'!$E$13:$AG$39,MATCH(T16,'Brændsels- og elpriser'!$D$13:$D$39,0),FALSE)*'Brændsels- og elpriser'!$H$9</f>
        <v>71.848185065740054</v>
      </c>
      <c r="U39" s="94">
        <f>HLOOKUP($G$21&amp;"-"&amp;$E$10,'Brændsels- og elpriser'!$E$13:$AG$39,MATCH(U16,'Brændsels- og elpriser'!$D$13:$D$39,0),FALSE)*'Brændsels- og elpriser'!$H$9</f>
        <v>72.918711560687044</v>
      </c>
      <c r="V39" s="94">
        <f>HLOOKUP($G$21&amp;"-"&amp;$E$10,'Brændsels- og elpriser'!$E$13:$AG$39,MATCH(V16,'Brændsels- og elpriser'!$D$13:$D$39,0),FALSE)*'Brændsels- og elpriser'!$H$9</f>
        <v>73.915631916477096</v>
      </c>
      <c r="W39" s="94">
        <f>HLOOKUP($G$21&amp;"-"&amp;$E$10,'Brændsels- og elpriser'!$E$13:$AG$39,MATCH(W16,'Brændsels- og elpriser'!$D$13:$D$39,0),FALSE)*'Brændsels- og elpriser'!$H$9</f>
        <v>75.213433116751247</v>
      </c>
      <c r="X39" s="94">
        <f>HLOOKUP($G$21&amp;"-"&amp;$E$10,'Brændsels- og elpriser'!$E$13:$AG$39,MATCH(X16,'Brændsels- og elpriser'!$D$13:$D$39,0),FALSE)*'Brændsels- og elpriser'!$H$9</f>
        <v>76.458627399458351</v>
      </c>
      <c r="Y39" s="94">
        <f>HLOOKUP($G$21&amp;"-"&amp;$E$10,'Brændsels- og elpriser'!$E$13:$AG$39,MATCH(Y16,'Brændsels- og elpriser'!$D$13:$D$39,0),FALSE)*'Brændsels- og elpriser'!$H$9</f>
        <v>77.670791649247803</v>
      </c>
      <c r="Z39" s="94">
        <f>HLOOKUP($G$21&amp;"-"&amp;$E$10,'Brændsels- og elpriser'!$E$13:$AG$39,MATCH(Z16,'Brændsels- og elpriser'!$D$13:$D$39,0),FALSE)*'Brændsels- og elpriser'!$H$9</f>
        <v>78.833623843423609</v>
      </c>
      <c r="AA39" s="94">
        <f>HLOOKUP($G$21&amp;"-"&amp;$E$10,'Brændsels- og elpriser'!$E$13:$AG$39,MATCH(AA16,'Brændsels- og elpriser'!$D$13:$D$39,0),FALSE)*'Brændsels- og elpriser'!$H$9</f>
        <v>79.970464405009153</v>
      </c>
      <c r="AB39" s="94">
        <f>HLOOKUP($G$21&amp;"-"&amp;$E$10,'Brændsels- og elpriser'!$E$13:$AG$39,MATCH(AB16,'Brændsels- og elpriser'!$D$13:$D$39,0),FALSE)*'Brændsels- og elpriser'!$H$9</f>
        <v>81.559013531541424</v>
      </c>
      <c r="AC39" s="94">
        <f>HLOOKUP($G$21&amp;"-"&amp;$E$10,'Brændsels- og elpriser'!$E$13:$AG$39,MATCH(AC16,'Brændsels- og elpriser'!$D$13:$D$39,0),FALSE)*'Brændsels- og elpriser'!$H$9</f>
        <v>82.418628258512612</v>
      </c>
      <c r="AD39" s="94">
        <f>HLOOKUP($G$21&amp;"-"&amp;$E$10,'Brændsels- og elpriser'!$E$13:$AG$39,MATCH(AD16,'Brændsels- og elpriser'!$D$13:$D$39,0),FALSE)*'Brændsels- og elpriser'!$H$9</f>
        <v>83.230901900575191</v>
      </c>
      <c r="AE39" s="94">
        <f>HLOOKUP($G$21&amp;"-"&amp;$E$10,'Brændsels- og elpriser'!$E$13:$AG$39,MATCH(AE16,'Brændsels- og elpriser'!$D$13:$D$39,0),FALSE)*'Brændsels- og elpriser'!$H$9</f>
        <v>84.017496041044708</v>
      </c>
      <c r="AF39" s="94">
        <f>HLOOKUP($G$21&amp;"-"&amp;$E$10,'Brændsels- og elpriser'!$E$13:$AG$39,MATCH(AF16,'Brændsels- og elpriser'!$D$13:$D$39,0),FALSE)*'Brændsels- og elpriser'!$H$9</f>
        <v>84.765483870530616</v>
      </c>
    </row>
    <row r="40" spans="2:33" hidden="1">
      <c r="B40" s="3"/>
      <c r="C40" s="756"/>
      <c r="D40" s="31"/>
      <c r="E40" s="41" t="s">
        <v>61</v>
      </c>
      <c r="F40" s="41" t="s">
        <v>365</v>
      </c>
      <c r="G40" s="75"/>
      <c r="H40" s="91">
        <f>VLOOKUP($G$21,'Tilskud og afgifter'!$D$11:$AD$51,MATCH(H16,'Tilskud og afgifter'!$D$11:$AD$11,0),FALSE)</f>
        <v>58.864656615390743</v>
      </c>
      <c r="I40" s="93">
        <f>VLOOKUP($G$21,'Tilskud og afgifter'!$D$11:$AD$51,MATCH(I16,'Tilskud og afgifter'!$D$11:$AD$11,0),FALSE)</f>
        <v>58.864656615390743</v>
      </c>
      <c r="J40" s="93">
        <f>VLOOKUP($G$21,'Tilskud og afgifter'!$D$11:$AD$51,MATCH(J16,'Tilskud og afgifter'!$D$11:$AD$11,0),FALSE)</f>
        <v>58.864656615390743</v>
      </c>
      <c r="K40" s="93">
        <f>VLOOKUP($G$21,'Tilskud og afgifter'!$D$11:$AD$51,MATCH(K16,'Tilskud og afgifter'!$D$11:$AD$11,0),FALSE)</f>
        <v>58.864656615390743</v>
      </c>
      <c r="L40" s="93">
        <f>VLOOKUP($G$21,'Tilskud og afgifter'!$D$11:$AD$51,MATCH(L16,'Tilskud og afgifter'!$D$11:$AD$11,0),FALSE)</f>
        <v>58.864656615390743</v>
      </c>
      <c r="M40" s="93">
        <f>VLOOKUP($G$21,'Tilskud og afgifter'!$D$11:$AD$51,MATCH(M16,'Tilskud og afgifter'!$D$11:$AD$11,0),FALSE)</f>
        <v>58.864656615390743</v>
      </c>
      <c r="N40" s="93">
        <f>VLOOKUP($G$21,'Tilskud og afgifter'!$D$11:$AD$51,MATCH(N16,'Tilskud og afgifter'!$D$11:$AD$11,0),FALSE)</f>
        <v>58.864656615390743</v>
      </c>
      <c r="O40" s="93">
        <f>VLOOKUP($G$21,'Tilskud og afgifter'!$D$11:$AD$51,MATCH(O16,'Tilskud og afgifter'!$D$11:$AD$11,0),FALSE)</f>
        <v>58.864656615390743</v>
      </c>
      <c r="P40" s="93">
        <f>VLOOKUP($G$21,'Tilskud og afgifter'!$D$11:$AD$51,MATCH(P16,'Tilskud og afgifter'!$D$11:$AD$11,0),FALSE)</f>
        <v>58.864656615390743</v>
      </c>
      <c r="Q40" s="93">
        <f>VLOOKUP($G$21,'Tilskud og afgifter'!$D$11:$AD$51,MATCH(Q16,'Tilskud og afgifter'!$D$11:$AD$11,0),FALSE)</f>
        <v>58.864656615390743</v>
      </c>
      <c r="R40" s="93">
        <f>VLOOKUP($G$21,'Tilskud og afgifter'!$D$11:$AD$51,MATCH(R16,'Tilskud og afgifter'!$D$11:$AD$11,0),FALSE)</f>
        <v>58.864656615390743</v>
      </c>
      <c r="S40" s="93">
        <f>VLOOKUP($G$21,'Tilskud og afgifter'!$D$11:$AD$51,MATCH(S16,'Tilskud og afgifter'!$D$11:$AD$11,0),FALSE)</f>
        <v>58.864656615390743</v>
      </c>
      <c r="T40" s="93">
        <f>VLOOKUP($G$21,'Tilskud og afgifter'!$D$11:$AD$51,MATCH(T16,'Tilskud og afgifter'!$D$11:$AD$11,0),FALSE)</f>
        <v>58.864656615390743</v>
      </c>
      <c r="U40" s="93">
        <f>VLOOKUP($G$21,'Tilskud og afgifter'!$D$11:$AD$51,MATCH(U16,'Tilskud og afgifter'!$D$11:$AD$11,0),FALSE)</f>
        <v>58.864656615390743</v>
      </c>
      <c r="V40" s="93">
        <f>VLOOKUP($G$21,'Tilskud og afgifter'!$D$11:$AD$51,MATCH(V16,'Tilskud og afgifter'!$D$11:$AD$11,0),FALSE)</f>
        <v>58.864656615390743</v>
      </c>
      <c r="W40" s="93">
        <f>VLOOKUP($G$21,'Tilskud og afgifter'!$D$11:$AD$51,MATCH(W16,'Tilskud og afgifter'!$D$11:$AD$11,0),FALSE)</f>
        <v>58.864656615390743</v>
      </c>
      <c r="X40" s="93">
        <f>VLOOKUP($G$21,'Tilskud og afgifter'!$D$11:$AD$51,MATCH(X16,'Tilskud og afgifter'!$D$11:$AD$11,0),FALSE)</f>
        <v>58.864656615390743</v>
      </c>
      <c r="Y40" s="93">
        <f>VLOOKUP($G$21,'Tilskud og afgifter'!$D$11:$AD$51,MATCH(Y16,'Tilskud og afgifter'!$D$11:$AD$11,0),FALSE)</f>
        <v>58.864656615390743</v>
      </c>
      <c r="Z40" s="93">
        <f>VLOOKUP($G$21,'Tilskud og afgifter'!$D$11:$AD$51,MATCH(Z16,'Tilskud og afgifter'!$D$11:$AD$11,0),FALSE)</f>
        <v>58.864656615390743</v>
      </c>
      <c r="AA40" s="93">
        <f>VLOOKUP($G$21,'Tilskud og afgifter'!$D$11:$AD$51,MATCH(AA16,'Tilskud og afgifter'!$D$11:$AD$11,0),FALSE)</f>
        <v>58.864656615390743</v>
      </c>
      <c r="AB40" s="93">
        <f>VLOOKUP($G$21,'Tilskud og afgifter'!$D$11:$AD$51,MATCH(AB16,'Tilskud og afgifter'!$D$11:$AD$11,0),FALSE)</f>
        <v>58.864656615390743</v>
      </c>
      <c r="AC40" s="93">
        <f>VLOOKUP($G$21,'Tilskud og afgifter'!$D$11:$AD$51,MATCH(AC16,'Tilskud og afgifter'!$D$11:$AD$11,0),FALSE)</f>
        <v>58.864656615390743</v>
      </c>
      <c r="AD40" s="93">
        <f>VLOOKUP($G$21,'Tilskud og afgifter'!$D$11:$AD$51,MATCH(AD16,'Tilskud og afgifter'!$D$11:$AD$11,0),FALSE)</f>
        <v>58.864656615390743</v>
      </c>
      <c r="AE40" s="93">
        <f>VLOOKUP($G$21,'Tilskud og afgifter'!$D$11:$AD$51,MATCH(AE16,'Tilskud og afgifter'!$D$11:$AD$11,0),FALSE)</f>
        <v>58.864656615390743</v>
      </c>
      <c r="AF40" s="93">
        <f>VLOOKUP($G$21,'Tilskud og afgifter'!$D$11:$AD$51,MATCH(AF16,'Tilskud og afgifter'!$D$11:$AD$11,0),FALSE)</f>
        <v>58.864656615390743</v>
      </c>
      <c r="AG40" s="529"/>
    </row>
    <row r="41" spans="2:33" hidden="1">
      <c r="B41" s="3"/>
      <c r="C41" s="756"/>
      <c r="D41" s="757" t="s">
        <v>140</v>
      </c>
      <c r="E41" s="41" t="s">
        <v>258</v>
      </c>
      <c r="F41" s="41" t="s">
        <v>40</v>
      </c>
      <c r="G41" s="75"/>
      <c r="H41" s="95">
        <f>HLOOKUP($E$41&amp;"-"&amp;$E$10,'CO2-pris'!$D$12:$H$39,MATCH(H16,'CO2-pris'!$D$12:$D$39,0),FALSE)*'CO2-pris'!$F$9</f>
        <v>56.852071005917153</v>
      </c>
      <c r="I41" s="95">
        <f>HLOOKUP($E$41&amp;"-"&amp;$E$10,'CO2-pris'!$D$12:$H$39,MATCH(I16,'CO2-pris'!$D$12:$D$39,0),FALSE)*'CO2-pris'!$F$9</f>
        <v>42</v>
      </c>
      <c r="J41" s="95">
        <f>HLOOKUP($E$41&amp;"-"&amp;$E$10,'CO2-pris'!$D$12:$H$39,MATCH(J16,'CO2-pris'!$D$12:$D$39,0),FALSE)*'CO2-pris'!$F$9</f>
        <v>115.71673838405506</v>
      </c>
      <c r="K41" s="95">
        <f>HLOOKUP($E$41&amp;"-"&amp;$E$10,'CO2-pris'!$D$12:$H$39,MATCH(K16,'CO2-pris'!$D$12:$D$39,0),FALSE)*'CO2-pris'!$F$9</f>
        <v>195.74638834999999</v>
      </c>
      <c r="L41" s="95">
        <f>HLOOKUP($E$41&amp;"-"&amp;$E$10,'CO2-pris'!$D$12:$H$39,MATCH(L16,'CO2-pris'!$D$12:$D$39,0),FALSE)*'CO2-pris'!$F$9</f>
        <v>214.42575100000002</v>
      </c>
      <c r="M41" s="95">
        <f>HLOOKUP($E$41&amp;"-"&amp;$E$10,'CO2-pris'!$D$12:$H$39,MATCH(M16,'CO2-pris'!$D$12:$D$39,0),FALSE)*'CO2-pris'!$F$9</f>
        <v>220.80004550000001</v>
      </c>
      <c r="N41" s="95">
        <f>HLOOKUP($E$41&amp;"-"&amp;$E$10,'CO2-pris'!$D$12:$H$39,MATCH(N16,'CO2-pris'!$D$12:$D$39,0),FALSE)*'CO2-pris'!$F$9</f>
        <v>227.36394250000001</v>
      </c>
      <c r="O41" s="95">
        <f>HLOOKUP($E$41&amp;"-"&amp;$E$10,'CO2-pris'!$D$12:$H$39,MATCH(O16,'CO2-pris'!$D$12:$D$39,0),FALSE)*'CO2-pris'!$F$9</f>
        <v>234.12288050000001</v>
      </c>
      <c r="P41" s="95">
        <f>HLOOKUP($E$41&amp;"-"&amp;$E$10,'CO2-pris'!$D$12:$H$39,MATCH(P16,'CO2-pris'!$D$12:$D$39,0),FALSE)*'CO2-pris'!$F$9</f>
        <v>241.08274500000002</v>
      </c>
      <c r="Q41" s="95">
        <f>HLOOKUP($E$41&amp;"-"&amp;$E$10,'CO2-pris'!$D$12:$H$39,MATCH(Q16,'CO2-pris'!$D$12:$D$39,0),FALSE)*'CO2-pris'!$F$9</f>
        <v>248.24957050000003</v>
      </c>
      <c r="R41" s="95">
        <f>HLOOKUP($E$41&amp;"-"&amp;$E$10,'CO2-pris'!$D$12:$H$39,MATCH(R16,'CO2-pris'!$D$12:$D$39,0),FALSE)*'CO2-pris'!$F$9</f>
        <v>255.6293915</v>
      </c>
      <c r="S41" s="95">
        <f>HLOOKUP($E$41&amp;"-"&amp;$E$10,'CO2-pris'!$D$12:$H$39,MATCH(S16,'CO2-pris'!$D$12:$D$39,0),FALSE)*'CO2-pris'!$F$9</f>
        <v>263.22861500000005</v>
      </c>
      <c r="T41" s="95">
        <f>HLOOKUP($E$41&amp;"-"&amp;$E$10,'CO2-pris'!$D$12:$H$39,MATCH(T16,'CO2-pris'!$D$12:$D$39,0),FALSE)*'CO2-pris'!$F$9</f>
        <v>271.05372249999999</v>
      </c>
      <c r="U41" s="95">
        <f>HLOOKUP($E$41&amp;"-"&amp;$E$10,'CO2-pris'!$D$12:$H$39,MATCH(U16,'CO2-pris'!$D$12:$D$39,0),FALSE)*'CO2-pris'!$F$9</f>
        <v>279.11149349999999</v>
      </c>
      <c r="V41" s="95">
        <f>HLOOKUP($E$41&amp;"-"&amp;$E$10,'CO2-pris'!$D$12:$H$39,MATCH(V16,'CO2-pris'!$D$12:$D$39,0),FALSE)*'CO2-pris'!$F$9</f>
        <v>287.40878200000003</v>
      </c>
      <c r="W41" s="95">
        <f>HLOOKUP($E$41&amp;"-"&amp;$E$10,'CO2-pris'!$D$12:$H$39,MATCH(W16,'CO2-pris'!$D$12:$D$39,0),FALSE)*'CO2-pris'!$F$9</f>
        <v>295.95274000000001</v>
      </c>
      <c r="X41" s="95">
        <f>HLOOKUP($E$41&amp;"-"&amp;$E$10,'CO2-pris'!$D$12:$H$39,MATCH(X16,'CO2-pris'!$D$12:$D$39,0),FALSE)*'CO2-pris'!$F$9</f>
        <v>304.75066849999996</v>
      </c>
      <c r="Y41" s="95">
        <f>HLOOKUP($E$41&amp;"-"&amp;$E$10,'CO2-pris'!$D$12:$H$39,MATCH(Y16,'CO2-pris'!$D$12:$D$39,0),FALSE)*'CO2-pris'!$F$9</f>
        <v>313.81016649999998</v>
      </c>
      <c r="Z41" s="95">
        <f>HLOOKUP($E$41&amp;"-"&amp;$E$10,'CO2-pris'!$D$12:$H$39,MATCH(Z16,'CO2-pris'!$D$12:$D$39,0),FALSE)*'CO2-pris'!$F$9</f>
        <v>323.13898200000006</v>
      </c>
      <c r="AA41" s="95">
        <f>HLOOKUP($E$41&amp;"-"&amp;$E$10,'CO2-pris'!$D$12:$H$39,MATCH(AA16,'CO2-pris'!$D$12:$D$39,0),FALSE)*'CO2-pris'!$F$9</f>
        <v>332.74508650000001</v>
      </c>
      <c r="AB41" s="95">
        <f>HLOOKUP($E$41&amp;"-"&amp;$E$10,'CO2-pris'!$D$12:$H$39,MATCH(AB16,'CO2-pris'!$D$12:$D$39,0),FALSE)*'CO2-pris'!$F$9</f>
        <v>342.63674950000001</v>
      </c>
      <c r="AC41" s="95">
        <f>HLOOKUP($E$41&amp;"-"&amp;$E$10,'CO2-pris'!$D$12:$H$39,MATCH(AC16,'CO2-pris'!$D$12:$D$39,0),FALSE)*'CO2-pris'!$F$9</f>
        <v>352.82246399999997</v>
      </c>
      <c r="AD41" s="95">
        <f>HLOOKUP($E$41&amp;"-"&amp;$E$10,'CO2-pris'!$D$12:$H$39,MATCH(AD16,'CO2-pris'!$D$12:$D$39,0),FALSE)*'CO2-pris'!$F$9</f>
        <v>363.31102099999998</v>
      </c>
      <c r="AE41" s="95">
        <f>HLOOKUP($E$41&amp;"-"&amp;$E$10,'CO2-pris'!$D$12:$H$39,MATCH(AE16,'CO2-pris'!$D$12:$D$39,0),FALSE)*'CO2-pris'!$F$9</f>
        <v>374.11136049999999</v>
      </c>
      <c r="AF41" s="95">
        <f>HLOOKUP($E$41&amp;"-"&amp;$E$10,'CO2-pris'!$D$12:$H$39,MATCH(AF16,'CO2-pris'!$D$12:$D$39,0),FALSE)*'CO2-pris'!$F$9</f>
        <v>385.23279500000001</v>
      </c>
    </row>
    <row r="42" spans="2:33" hidden="1">
      <c r="B42" s="3"/>
      <c r="C42" s="756"/>
      <c r="D42" s="757"/>
      <c r="E42" s="41" t="s">
        <v>43</v>
      </c>
      <c r="F42" s="41" t="s">
        <v>44</v>
      </c>
      <c r="G42" s="75"/>
      <c r="H42" s="91">
        <f>H41*H35/1000</f>
        <v>3.1159404780833149</v>
      </c>
      <c r="I42" s="93">
        <f t="shared" ref="I42:AF42" si="5">I41*I35/1000</f>
        <v>2.2836459268365608</v>
      </c>
      <c r="J42" s="93">
        <f t="shared" si="5"/>
        <v>6.0533066148665009</v>
      </c>
      <c r="K42" s="93">
        <f t="shared" si="5"/>
        <v>10.044579799362365</v>
      </c>
      <c r="L42" s="93">
        <f t="shared" si="5"/>
        <v>10.588928607987015</v>
      </c>
      <c r="M42" s="93">
        <f t="shared" si="5"/>
        <v>10.477227808906344</v>
      </c>
      <c r="N42" s="93">
        <f t="shared" si="5"/>
        <v>10.349533433605815</v>
      </c>
      <c r="O42" s="93">
        <f t="shared" si="5"/>
        <v>10.204983870232223</v>
      </c>
      <c r="P42" s="93">
        <f t="shared" si="5"/>
        <v>10.430819258668647</v>
      </c>
      <c r="Q42" s="93">
        <f t="shared" si="5"/>
        <v>10.661065990388717</v>
      </c>
      <c r="R42" s="93">
        <f t="shared" si="5"/>
        <v>10.895781599942223</v>
      </c>
      <c r="S42" s="93">
        <f t="shared" si="5"/>
        <v>11.135031616497056</v>
      </c>
      <c r="T42" s="93">
        <f t="shared" si="5"/>
        <v>11.378876454773627</v>
      </c>
      <c r="U42" s="93">
        <f t="shared" si="5"/>
        <v>11.627380605935171</v>
      </c>
      <c r="V42" s="93">
        <f t="shared" si="5"/>
        <v>11.880602919594782</v>
      </c>
      <c r="W42" s="93">
        <f t="shared" si="5"/>
        <v>12.138605650950435</v>
      </c>
      <c r="X42" s="93">
        <f t="shared" si="5"/>
        <v>12.401447918231794</v>
      </c>
      <c r="Y42" s="93">
        <f t="shared" si="5"/>
        <v>12.669191478558639</v>
      </c>
      <c r="Z42" s="93">
        <f t="shared" si="5"/>
        <v>12.941894281224524</v>
      </c>
      <c r="AA42" s="93">
        <f t="shared" si="5"/>
        <v>13.219613187911474</v>
      </c>
      <c r="AB42" s="93">
        <f t="shared" si="5"/>
        <v>13.502406549149487</v>
      </c>
      <c r="AC42" s="93">
        <f t="shared" si="5"/>
        <v>13.790330813243855</v>
      </c>
      <c r="AD42" s="93">
        <f t="shared" si="5"/>
        <v>14.083443054816199</v>
      </c>
      <c r="AE42" s="93">
        <f t="shared" si="5"/>
        <v>14.381794767680249</v>
      </c>
      <c r="AF42" s="93">
        <f t="shared" si="5"/>
        <v>14.685440145282083</v>
      </c>
    </row>
    <row r="43" spans="2:33" ht="15" hidden="1" customHeight="1">
      <c r="B43" s="3"/>
      <c r="C43" s="756"/>
      <c r="D43" s="757"/>
      <c r="E43" s="41" t="s">
        <v>187</v>
      </c>
      <c r="F43" s="41" t="s">
        <v>44</v>
      </c>
      <c r="G43" s="75"/>
      <c r="H43" s="132">
        <f>H36*H41*L8/1000000</f>
        <v>2.2323155663880462E-3</v>
      </c>
      <c r="I43" s="148">
        <f>H43</f>
        <v>2.2323155663880462E-3</v>
      </c>
      <c r="J43" s="148">
        <f t="shared" ref="J43:Y45" si="6">I43</f>
        <v>2.2323155663880462E-3</v>
      </c>
      <c r="K43" s="148">
        <f t="shared" si="6"/>
        <v>2.2323155663880462E-3</v>
      </c>
      <c r="L43" s="148">
        <f t="shared" si="6"/>
        <v>2.2323155663880462E-3</v>
      </c>
      <c r="M43" s="148">
        <f t="shared" si="6"/>
        <v>2.2323155663880462E-3</v>
      </c>
      <c r="N43" s="148">
        <f t="shared" si="6"/>
        <v>2.2323155663880462E-3</v>
      </c>
      <c r="O43" s="148">
        <f t="shared" si="6"/>
        <v>2.2323155663880462E-3</v>
      </c>
      <c r="P43" s="148">
        <f t="shared" si="6"/>
        <v>2.2323155663880462E-3</v>
      </c>
      <c r="Q43" s="148">
        <f t="shared" si="6"/>
        <v>2.2323155663880462E-3</v>
      </c>
      <c r="R43" s="148">
        <f t="shared" si="6"/>
        <v>2.2323155663880462E-3</v>
      </c>
      <c r="S43" s="148">
        <f t="shared" si="6"/>
        <v>2.2323155663880462E-3</v>
      </c>
      <c r="T43" s="148">
        <f t="shared" si="6"/>
        <v>2.2323155663880462E-3</v>
      </c>
      <c r="U43" s="148">
        <f t="shared" si="6"/>
        <v>2.2323155663880462E-3</v>
      </c>
      <c r="V43" s="148">
        <f t="shared" si="6"/>
        <v>2.2323155663880462E-3</v>
      </c>
      <c r="W43" s="148">
        <f t="shared" si="6"/>
        <v>2.2323155663880462E-3</v>
      </c>
      <c r="X43" s="148">
        <f t="shared" si="6"/>
        <v>2.2323155663880462E-3</v>
      </c>
      <c r="Y43" s="148">
        <f t="shared" si="6"/>
        <v>2.2323155663880462E-3</v>
      </c>
      <c r="Z43" s="148">
        <f t="shared" ref="Z43:AF45" si="7">Y43</f>
        <v>2.2323155663880462E-3</v>
      </c>
      <c r="AA43" s="148">
        <f t="shared" si="7"/>
        <v>2.2323155663880462E-3</v>
      </c>
      <c r="AB43" s="148">
        <f t="shared" si="7"/>
        <v>2.2323155663880462E-3</v>
      </c>
      <c r="AC43" s="148">
        <f t="shared" si="7"/>
        <v>2.2323155663880462E-3</v>
      </c>
      <c r="AD43" s="148">
        <f t="shared" si="7"/>
        <v>2.2323155663880462E-3</v>
      </c>
      <c r="AE43" s="148">
        <f t="shared" si="7"/>
        <v>2.2323155663880462E-3</v>
      </c>
      <c r="AF43" s="148">
        <f t="shared" si="7"/>
        <v>2.2323155663880462E-3</v>
      </c>
    </row>
    <row r="44" spans="2:33" hidden="1">
      <c r="B44" s="3"/>
      <c r="C44" s="756"/>
      <c r="D44" s="757"/>
      <c r="E44" s="41" t="s">
        <v>143</v>
      </c>
      <c r="F44" s="41" t="s">
        <v>44</v>
      </c>
      <c r="G44" s="75"/>
      <c r="H44" s="135">
        <f>H37/1000000*H41*M8</f>
        <v>1.6304657813324453E-2</v>
      </c>
      <c r="I44" s="93">
        <f>H44</f>
        <v>1.6304657813324453E-2</v>
      </c>
      <c r="J44" s="93">
        <f t="shared" si="6"/>
        <v>1.6304657813324453E-2</v>
      </c>
      <c r="K44" s="93">
        <f t="shared" si="6"/>
        <v>1.6304657813324453E-2</v>
      </c>
      <c r="L44" s="93">
        <f t="shared" si="6"/>
        <v>1.6304657813324453E-2</v>
      </c>
      <c r="M44" s="93">
        <f t="shared" si="6"/>
        <v>1.6304657813324453E-2</v>
      </c>
      <c r="N44" s="93">
        <f t="shared" si="6"/>
        <v>1.6304657813324453E-2</v>
      </c>
      <c r="O44" s="93">
        <f t="shared" si="6"/>
        <v>1.6304657813324453E-2</v>
      </c>
      <c r="P44" s="93">
        <f t="shared" si="6"/>
        <v>1.6304657813324453E-2</v>
      </c>
      <c r="Q44" s="93">
        <f t="shared" si="6"/>
        <v>1.6304657813324453E-2</v>
      </c>
      <c r="R44" s="93">
        <f t="shared" si="6"/>
        <v>1.6304657813324453E-2</v>
      </c>
      <c r="S44" s="93">
        <f t="shared" si="6"/>
        <v>1.6304657813324453E-2</v>
      </c>
      <c r="T44" s="93">
        <f t="shared" si="6"/>
        <v>1.6304657813324453E-2</v>
      </c>
      <c r="U44" s="93">
        <f t="shared" si="6"/>
        <v>1.6304657813324453E-2</v>
      </c>
      <c r="V44" s="93">
        <f t="shared" si="6"/>
        <v>1.6304657813324453E-2</v>
      </c>
      <c r="W44" s="93">
        <f t="shared" si="6"/>
        <v>1.6304657813324453E-2</v>
      </c>
      <c r="X44" s="93">
        <f t="shared" si="6"/>
        <v>1.6304657813324453E-2</v>
      </c>
      <c r="Y44" s="93">
        <f t="shared" si="6"/>
        <v>1.6304657813324453E-2</v>
      </c>
      <c r="Z44" s="93">
        <f t="shared" si="7"/>
        <v>1.6304657813324453E-2</v>
      </c>
      <c r="AA44" s="93">
        <f t="shared" si="7"/>
        <v>1.6304657813324453E-2</v>
      </c>
      <c r="AB44" s="93">
        <f t="shared" si="7"/>
        <v>1.6304657813324453E-2</v>
      </c>
      <c r="AC44" s="93">
        <f t="shared" si="7"/>
        <v>1.6304657813324453E-2</v>
      </c>
      <c r="AD44" s="93">
        <f t="shared" si="7"/>
        <v>1.6304657813324453E-2</v>
      </c>
      <c r="AE44" s="93">
        <f t="shared" si="7"/>
        <v>1.6304657813324453E-2</v>
      </c>
      <c r="AF44" s="93">
        <f t="shared" si="7"/>
        <v>1.6304657813324453E-2</v>
      </c>
    </row>
    <row r="45" spans="2:33" hidden="1">
      <c r="B45" s="3"/>
      <c r="C45" s="756"/>
      <c r="D45" s="757"/>
      <c r="E45" s="41" t="s">
        <v>106</v>
      </c>
      <c r="F45" s="41" t="s">
        <v>141</v>
      </c>
      <c r="G45" s="75"/>
      <c r="H45" s="91">
        <f>HLOOKUP(E45,'ENS fremskrivningsdata'!$M$11:$O$15,2,FALSE)</f>
        <v>19.823225972697561</v>
      </c>
      <c r="I45" s="53">
        <f>H45</f>
        <v>19.823225972697561</v>
      </c>
      <c r="J45" s="53">
        <f t="shared" si="6"/>
        <v>19.823225972697561</v>
      </c>
      <c r="K45" s="53">
        <f t="shared" si="6"/>
        <v>19.823225972697561</v>
      </c>
      <c r="L45" s="53">
        <f t="shared" si="6"/>
        <v>19.823225972697561</v>
      </c>
      <c r="M45" s="53">
        <f t="shared" si="6"/>
        <v>19.823225972697561</v>
      </c>
      <c r="N45" s="53">
        <f t="shared" si="6"/>
        <v>19.823225972697561</v>
      </c>
      <c r="O45" s="53">
        <f t="shared" si="6"/>
        <v>19.823225972697561</v>
      </c>
      <c r="P45" s="53">
        <f t="shared" si="6"/>
        <v>19.823225972697561</v>
      </c>
      <c r="Q45" s="53">
        <f t="shared" si="6"/>
        <v>19.823225972697561</v>
      </c>
      <c r="R45" s="53">
        <f t="shared" si="6"/>
        <v>19.823225972697561</v>
      </c>
      <c r="S45" s="53">
        <f t="shared" si="6"/>
        <v>19.823225972697561</v>
      </c>
      <c r="T45" s="53">
        <f t="shared" si="6"/>
        <v>19.823225972697561</v>
      </c>
      <c r="U45" s="53">
        <f t="shared" si="6"/>
        <v>19.823225972697561</v>
      </c>
      <c r="V45" s="53">
        <f t="shared" si="6"/>
        <v>19.823225972697561</v>
      </c>
      <c r="W45" s="53">
        <f t="shared" si="6"/>
        <v>19.823225972697561</v>
      </c>
      <c r="X45" s="53">
        <f t="shared" si="6"/>
        <v>19.823225972697561</v>
      </c>
      <c r="Y45" s="53">
        <f t="shared" si="6"/>
        <v>19.823225972697561</v>
      </c>
      <c r="Z45" s="53">
        <f t="shared" si="7"/>
        <v>19.823225972697561</v>
      </c>
      <c r="AA45" s="53">
        <f t="shared" si="7"/>
        <v>19.823225972697561</v>
      </c>
      <c r="AB45" s="53">
        <f t="shared" si="7"/>
        <v>19.823225972697561</v>
      </c>
      <c r="AC45" s="53">
        <f t="shared" si="7"/>
        <v>19.823225972697561</v>
      </c>
      <c r="AD45" s="53">
        <f t="shared" si="7"/>
        <v>19.823225972697561</v>
      </c>
      <c r="AE45" s="53">
        <f t="shared" si="7"/>
        <v>19.823225972697561</v>
      </c>
      <c r="AF45" s="53">
        <f t="shared" si="7"/>
        <v>19.823225972697561</v>
      </c>
    </row>
    <row r="46" spans="2:33" hidden="1">
      <c r="B46" s="3"/>
      <c r="C46" s="756"/>
      <c r="D46" s="757"/>
      <c r="E46" s="41" t="s">
        <v>186</v>
      </c>
      <c r="F46" s="41" t="s">
        <v>44</v>
      </c>
      <c r="G46" s="75"/>
      <c r="H46" s="135">
        <f>H45*H32/1000</f>
        <v>8.2033628587042783E-3</v>
      </c>
      <c r="I46" s="93">
        <f t="shared" ref="I46:AF46" si="8">I45*I32/1000</f>
        <v>8.138203343452461E-3</v>
      </c>
      <c r="J46" s="93">
        <f t="shared" si="8"/>
        <v>7.8297076669964927E-3</v>
      </c>
      <c r="K46" s="93">
        <f t="shared" si="8"/>
        <v>7.6804572192811695E-3</v>
      </c>
      <c r="L46" s="93">
        <f t="shared" si="8"/>
        <v>7.3913563229964464E-3</v>
      </c>
      <c r="M46" s="93">
        <f t="shared" si="8"/>
        <v>7.1022554267117233E-3</v>
      </c>
      <c r="N46" s="93">
        <f t="shared" si="8"/>
        <v>6.813154530427001E-3</v>
      </c>
      <c r="O46" s="93">
        <f t="shared" si="8"/>
        <v>6.5240536341422779E-3</v>
      </c>
      <c r="P46" s="93">
        <f t="shared" si="8"/>
        <v>6.4759181539099904E-3</v>
      </c>
      <c r="Q46" s="93">
        <f t="shared" si="8"/>
        <v>6.4277826736777021E-3</v>
      </c>
      <c r="R46" s="93">
        <f t="shared" si="8"/>
        <v>6.3796471934454146E-3</v>
      </c>
      <c r="S46" s="93">
        <f t="shared" si="8"/>
        <v>6.3315117132131263E-3</v>
      </c>
      <c r="T46" s="93">
        <f t="shared" si="8"/>
        <v>6.2833762329808371E-3</v>
      </c>
      <c r="U46" s="93">
        <f t="shared" si="8"/>
        <v>6.2352407527485514E-3</v>
      </c>
      <c r="V46" s="93">
        <f t="shared" si="8"/>
        <v>6.1871052725162639E-3</v>
      </c>
      <c r="W46" s="93">
        <f t="shared" si="8"/>
        <v>6.1389697922839765E-3</v>
      </c>
      <c r="X46" s="93">
        <f t="shared" si="8"/>
        <v>6.0908343120516881E-3</v>
      </c>
      <c r="Y46" s="93">
        <f t="shared" si="8"/>
        <v>6.0426988318194007E-3</v>
      </c>
      <c r="Z46" s="93">
        <f t="shared" si="8"/>
        <v>5.9945633515871132E-3</v>
      </c>
      <c r="AA46" s="93">
        <f t="shared" si="8"/>
        <v>5.9464278713548258E-3</v>
      </c>
      <c r="AB46" s="93">
        <f t="shared" si="8"/>
        <v>5.8982923911225374E-3</v>
      </c>
      <c r="AC46" s="93">
        <f t="shared" si="8"/>
        <v>5.8501569108902508E-3</v>
      </c>
      <c r="AD46" s="93">
        <f t="shared" si="8"/>
        <v>5.8020214306579625E-3</v>
      </c>
      <c r="AE46" s="93">
        <f t="shared" si="8"/>
        <v>5.7538859504256742E-3</v>
      </c>
      <c r="AF46" s="93">
        <f t="shared" si="8"/>
        <v>5.7057504701933876E-3</v>
      </c>
    </row>
    <row r="47" spans="2:33" hidden="1">
      <c r="B47" s="3"/>
      <c r="C47" s="756"/>
      <c r="D47" s="757"/>
      <c r="E47" s="41" t="s">
        <v>107</v>
      </c>
      <c r="F47" s="41" t="s">
        <v>141</v>
      </c>
      <c r="G47" s="75"/>
      <c r="H47" s="91">
        <f>HLOOKUP(E47,'ENS fremskrivningsdata'!$M$11:$O$15,2,FALSE)</f>
        <v>14.815253095384495</v>
      </c>
      <c r="I47" s="53">
        <f>H47</f>
        <v>14.815253095384495</v>
      </c>
      <c r="J47" s="53">
        <f t="shared" ref="J47:AF47" si="9">I47</f>
        <v>14.815253095384495</v>
      </c>
      <c r="K47" s="53">
        <f t="shared" si="9"/>
        <v>14.815253095384495</v>
      </c>
      <c r="L47" s="53">
        <f t="shared" si="9"/>
        <v>14.815253095384495</v>
      </c>
      <c r="M47" s="53">
        <f t="shared" si="9"/>
        <v>14.815253095384495</v>
      </c>
      <c r="N47" s="53">
        <f t="shared" si="9"/>
        <v>14.815253095384495</v>
      </c>
      <c r="O47" s="53">
        <f t="shared" si="9"/>
        <v>14.815253095384495</v>
      </c>
      <c r="P47" s="53">
        <f t="shared" si="9"/>
        <v>14.815253095384495</v>
      </c>
      <c r="Q47" s="53">
        <f t="shared" si="9"/>
        <v>14.815253095384495</v>
      </c>
      <c r="R47" s="53">
        <f t="shared" si="9"/>
        <v>14.815253095384495</v>
      </c>
      <c r="S47" s="53">
        <f t="shared" si="9"/>
        <v>14.815253095384495</v>
      </c>
      <c r="T47" s="53">
        <f t="shared" si="9"/>
        <v>14.815253095384495</v>
      </c>
      <c r="U47" s="53">
        <f t="shared" si="9"/>
        <v>14.815253095384495</v>
      </c>
      <c r="V47" s="53">
        <f t="shared" si="9"/>
        <v>14.815253095384495</v>
      </c>
      <c r="W47" s="53">
        <f t="shared" si="9"/>
        <v>14.815253095384495</v>
      </c>
      <c r="X47" s="53">
        <f t="shared" si="9"/>
        <v>14.815253095384495</v>
      </c>
      <c r="Y47" s="53">
        <f t="shared" si="9"/>
        <v>14.815253095384495</v>
      </c>
      <c r="Z47" s="53">
        <f t="shared" si="9"/>
        <v>14.815253095384495</v>
      </c>
      <c r="AA47" s="53">
        <f t="shared" si="9"/>
        <v>14.815253095384495</v>
      </c>
      <c r="AB47" s="53">
        <f t="shared" si="9"/>
        <v>14.815253095384495</v>
      </c>
      <c r="AC47" s="53">
        <f t="shared" si="9"/>
        <v>14.815253095384495</v>
      </c>
      <c r="AD47" s="53">
        <f t="shared" si="9"/>
        <v>14.815253095384495</v>
      </c>
      <c r="AE47" s="53">
        <f t="shared" si="9"/>
        <v>14.815253095384495</v>
      </c>
      <c r="AF47" s="53">
        <f t="shared" si="9"/>
        <v>14.815253095384495</v>
      </c>
    </row>
    <row r="48" spans="2:33" hidden="1">
      <c r="B48" s="3"/>
      <c r="C48" s="756"/>
      <c r="D48" s="757"/>
      <c r="E48" s="41" t="s">
        <v>185</v>
      </c>
      <c r="F48" s="41" t="s">
        <v>44</v>
      </c>
      <c r="G48" s="75"/>
      <c r="H48" s="91">
        <f>H47*H33/1000</f>
        <v>0.6843833689709713</v>
      </c>
      <c r="I48" s="93">
        <f t="shared" ref="I48:AF48" si="10">I47*I33/1000</f>
        <v>0.67894729484665839</v>
      </c>
      <c r="J48" s="93">
        <f t="shared" si="10"/>
        <v>0.65321037280597438</v>
      </c>
      <c r="K48" s="93">
        <f t="shared" si="10"/>
        <v>0.64075882994639488</v>
      </c>
      <c r="L48" s="93">
        <f t="shared" si="10"/>
        <v>0.61663995957825934</v>
      </c>
      <c r="M48" s="93">
        <f t="shared" si="10"/>
        <v>0.59252108921012381</v>
      </c>
      <c r="N48" s="93">
        <f t="shared" si="10"/>
        <v>0.56840221884198827</v>
      </c>
      <c r="O48" s="93">
        <f t="shared" si="10"/>
        <v>0.54428334847385285</v>
      </c>
      <c r="P48" s="93">
        <f t="shared" si="10"/>
        <v>0.54026754145716649</v>
      </c>
      <c r="Q48" s="93">
        <f t="shared" si="10"/>
        <v>0.53625173444048002</v>
      </c>
      <c r="R48" s="93">
        <f t="shared" si="10"/>
        <v>0.53223592742379389</v>
      </c>
      <c r="S48" s="93">
        <f t="shared" si="10"/>
        <v>0.52822012040710742</v>
      </c>
      <c r="T48" s="93">
        <f t="shared" si="10"/>
        <v>0.52420431339042106</v>
      </c>
      <c r="U48" s="93">
        <f t="shared" si="10"/>
        <v>0.52018850637373482</v>
      </c>
      <c r="V48" s="93">
        <f t="shared" si="10"/>
        <v>0.51617269935704846</v>
      </c>
      <c r="W48" s="93">
        <f t="shared" si="10"/>
        <v>0.51215689234036221</v>
      </c>
      <c r="X48" s="93">
        <f t="shared" si="10"/>
        <v>0.50814108532367586</v>
      </c>
      <c r="Y48" s="93">
        <f t="shared" si="10"/>
        <v>0.5041252783069895</v>
      </c>
      <c r="Z48" s="93">
        <f t="shared" si="10"/>
        <v>0.50010947129030325</v>
      </c>
      <c r="AA48" s="93">
        <f t="shared" si="10"/>
        <v>0.4960936642736169</v>
      </c>
      <c r="AB48" s="93">
        <f t="shared" si="10"/>
        <v>0.49207785725693043</v>
      </c>
      <c r="AC48" s="93">
        <f t="shared" si="10"/>
        <v>0.48806205024024424</v>
      </c>
      <c r="AD48" s="93">
        <f t="shared" si="10"/>
        <v>0.48404624322355788</v>
      </c>
      <c r="AE48" s="93">
        <f t="shared" si="10"/>
        <v>0.48003043620687147</v>
      </c>
      <c r="AF48" s="93">
        <f t="shared" si="10"/>
        <v>0.47601462919018522</v>
      </c>
    </row>
    <row r="49" spans="1:32" hidden="1">
      <c r="B49" s="3"/>
      <c r="C49" s="756"/>
      <c r="D49" s="757"/>
      <c r="E49" s="41" t="s">
        <v>108</v>
      </c>
      <c r="F49" s="41" t="s">
        <v>141</v>
      </c>
      <c r="G49" s="75"/>
      <c r="H49" s="91">
        <f>HLOOKUP(E49,'ENS fremskrivningsdata'!$M$11:$O$15,2,FALSE)</f>
        <v>47.106244877226054</v>
      </c>
      <c r="I49" s="93">
        <f>H49</f>
        <v>47.106244877226054</v>
      </c>
      <c r="J49" s="93">
        <f t="shared" ref="J49:Y50" si="11">I49</f>
        <v>47.106244877226054</v>
      </c>
      <c r="K49" s="93">
        <f t="shared" si="11"/>
        <v>47.106244877226054</v>
      </c>
      <c r="L49" s="93">
        <f t="shared" si="11"/>
        <v>47.106244877226054</v>
      </c>
      <c r="M49" s="93">
        <f t="shared" si="11"/>
        <v>47.106244877226054</v>
      </c>
      <c r="N49" s="93">
        <f t="shared" si="11"/>
        <v>47.106244877226054</v>
      </c>
      <c r="O49" s="93">
        <f t="shared" si="11"/>
        <v>47.106244877226054</v>
      </c>
      <c r="P49" s="93">
        <f t="shared" si="11"/>
        <v>47.106244877226054</v>
      </c>
      <c r="Q49" s="93">
        <f t="shared" si="11"/>
        <v>47.106244877226054</v>
      </c>
      <c r="R49" s="93">
        <f t="shared" si="11"/>
        <v>47.106244877226054</v>
      </c>
      <c r="S49" s="93">
        <f t="shared" si="11"/>
        <v>47.106244877226054</v>
      </c>
      <c r="T49" s="93">
        <f t="shared" si="11"/>
        <v>47.106244877226054</v>
      </c>
      <c r="U49" s="93">
        <f t="shared" si="11"/>
        <v>47.106244877226054</v>
      </c>
      <c r="V49" s="93">
        <f t="shared" si="11"/>
        <v>47.106244877226054</v>
      </c>
      <c r="W49" s="93">
        <f t="shared" si="11"/>
        <v>47.106244877226054</v>
      </c>
      <c r="X49" s="93">
        <f t="shared" si="11"/>
        <v>47.106244877226054</v>
      </c>
      <c r="Y49" s="93">
        <f t="shared" si="11"/>
        <v>47.106244877226054</v>
      </c>
      <c r="Z49" s="93">
        <f t="shared" ref="Z49:AF50" si="12">Y49</f>
        <v>47.106244877226054</v>
      </c>
      <c r="AA49" s="93">
        <f t="shared" si="12"/>
        <v>47.106244877226054</v>
      </c>
      <c r="AB49" s="93">
        <f t="shared" si="12"/>
        <v>47.106244877226054</v>
      </c>
      <c r="AC49" s="93">
        <f t="shared" si="12"/>
        <v>47.106244877226054</v>
      </c>
      <c r="AD49" s="93">
        <f t="shared" si="12"/>
        <v>47.106244877226054</v>
      </c>
      <c r="AE49" s="93">
        <f t="shared" si="12"/>
        <v>47.106244877226054</v>
      </c>
      <c r="AF49" s="93">
        <f t="shared" si="12"/>
        <v>47.106244877226054</v>
      </c>
    </row>
    <row r="50" spans="1:32" hidden="1">
      <c r="B50" s="3"/>
      <c r="C50" s="756"/>
      <c r="D50" s="757"/>
      <c r="E50" s="41" t="s">
        <v>184</v>
      </c>
      <c r="F50" s="41" t="s">
        <v>44</v>
      </c>
      <c r="G50" s="75"/>
      <c r="H50" s="135">
        <f>H34*H49/1000</f>
        <v>2.3120530583348111E-3</v>
      </c>
      <c r="I50" s="136">
        <f>H50</f>
        <v>2.3120530583348111E-3</v>
      </c>
      <c r="J50" s="136">
        <f t="shared" si="11"/>
        <v>2.3120530583348111E-3</v>
      </c>
      <c r="K50" s="136">
        <f t="shared" si="11"/>
        <v>2.3120530583348111E-3</v>
      </c>
      <c r="L50" s="136">
        <f t="shared" si="11"/>
        <v>2.3120530583348111E-3</v>
      </c>
      <c r="M50" s="136">
        <f t="shared" si="11"/>
        <v>2.3120530583348111E-3</v>
      </c>
      <c r="N50" s="136">
        <f t="shared" si="11"/>
        <v>2.3120530583348111E-3</v>
      </c>
      <c r="O50" s="136">
        <f t="shared" si="11"/>
        <v>2.3120530583348111E-3</v>
      </c>
      <c r="P50" s="136">
        <f t="shared" si="11"/>
        <v>2.3120530583348111E-3</v>
      </c>
      <c r="Q50" s="136">
        <f t="shared" si="11"/>
        <v>2.3120530583348111E-3</v>
      </c>
      <c r="R50" s="136">
        <f t="shared" si="11"/>
        <v>2.3120530583348111E-3</v>
      </c>
      <c r="S50" s="136">
        <f t="shared" si="11"/>
        <v>2.3120530583348111E-3</v>
      </c>
      <c r="T50" s="136">
        <f t="shared" si="11"/>
        <v>2.3120530583348111E-3</v>
      </c>
      <c r="U50" s="136">
        <f t="shared" si="11"/>
        <v>2.3120530583348111E-3</v>
      </c>
      <c r="V50" s="136">
        <f t="shared" si="11"/>
        <v>2.3120530583348111E-3</v>
      </c>
      <c r="W50" s="136">
        <f t="shared" si="11"/>
        <v>2.3120530583348111E-3</v>
      </c>
      <c r="X50" s="136">
        <f t="shared" si="11"/>
        <v>2.3120530583348111E-3</v>
      </c>
      <c r="Y50" s="136">
        <f t="shared" si="11"/>
        <v>2.3120530583348111E-3</v>
      </c>
      <c r="Z50" s="136">
        <f t="shared" si="12"/>
        <v>2.3120530583348111E-3</v>
      </c>
      <c r="AA50" s="136">
        <f t="shared" si="12"/>
        <v>2.3120530583348111E-3</v>
      </c>
      <c r="AB50" s="136">
        <f t="shared" si="12"/>
        <v>2.3120530583348111E-3</v>
      </c>
      <c r="AC50" s="136">
        <f t="shared" si="12"/>
        <v>2.3120530583348111E-3</v>
      </c>
      <c r="AD50" s="136">
        <f t="shared" si="12"/>
        <v>2.3120530583348111E-3</v>
      </c>
      <c r="AE50" s="136">
        <f t="shared" si="12"/>
        <v>2.3120530583348111E-3</v>
      </c>
      <c r="AF50" s="136">
        <f t="shared" si="12"/>
        <v>2.3120530583348111E-3</v>
      </c>
    </row>
    <row r="51" spans="1:32" hidden="1">
      <c r="B51" s="3"/>
      <c r="C51" s="756"/>
      <c r="D51" s="31"/>
      <c r="E51" s="41" t="s">
        <v>183</v>
      </c>
      <c r="F51" s="41" t="s">
        <v>52</v>
      </c>
      <c r="G51" s="75"/>
      <c r="H51" s="95">
        <f>HLOOKUP($E$51&amp;"-"&amp;$E$10,'Brændsels- og elpriser'!$E$13:$AH$39,MATCH(H16,'Brændsels- og elpriser'!$D$13:$D$39,0),FALSE)*'Brændsels- og elpriser'!$H$9</f>
        <v>189.96947704662099</v>
      </c>
      <c r="I51" s="95">
        <f>HLOOKUP($E$51&amp;"-"&amp;$E$10,'Brændsels- og elpriser'!$E$13:$AH$39,MATCH(I16,'Brændsels- og elpriser'!$D$13:$D$39,0),FALSE)*'Brændsels- og elpriser'!$H$9</f>
        <v>186.15240195629499</v>
      </c>
      <c r="J51" s="95">
        <f>HLOOKUP($E$51&amp;"-"&amp;$E$10,'Brændsels- og elpriser'!$E$13:$AH$39,MATCH(J16,'Brændsels- og elpriser'!$D$13:$D$39,0),FALSE)*'Brændsels- og elpriser'!$H$9</f>
        <v>266.20410988628601</v>
      </c>
      <c r="K51" s="95">
        <f>HLOOKUP($E$51&amp;"-"&amp;$E$10,'Brændsels- og elpriser'!$E$13:$AH$39,MATCH(K16,'Brændsels- og elpriser'!$D$13:$D$39,0),FALSE)*'Brændsels- og elpriser'!$H$9</f>
        <v>350</v>
      </c>
      <c r="L51" s="95">
        <f>HLOOKUP($E$51&amp;"-"&amp;$E$10,'Brændsels- og elpriser'!$E$13:$AH$39,MATCH(L16,'Brændsels- og elpriser'!$D$13:$D$39,0),FALSE)*'Brændsels- og elpriser'!$H$9</f>
        <v>370</v>
      </c>
      <c r="M51" s="95">
        <f>HLOOKUP($E$51&amp;"-"&amp;$E$10,'Brændsels- og elpriser'!$E$13:$AH$39,MATCH(M16,'Brændsels- og elpriser'!$D$13:$D$39,0),FALSE)*'Brændsels- og elpriser'!$H$9</f>
        <v>360</v>
      </c>
      <c r="N51" s="95">
        <f>HLOOKUP($E$51&amp;"-"&amp;$E$10,'Brændsels- og elpriser'!$E$13:$AH$39,MATCH(N16,'Brændsels- og elpriser'!$D$13:$D$39,0),FALSE)*'Brændsels- og elpriser'!$H$9</f>
        <v>360</v>
      </c>
      <c r="O51" s="95">
        <f>HLOOKUP($E$51&amp;"-"&amp;$E$10,'Brændsels- og elpriser'!$E$13:$AH$39,MATCH(O16,'Brændsels- og elpriser'!$D$13:$D$39,0),FALSE)*'Brændsels- og elpriser'!$H$9</f>
        <v>380</v>
      </c>
      <c r="P51" s="95">
        <f>HLOOKUP($E$51&amp;"-"&amp;$E$10,'Brændsels- og elpriser'!$E$13:$AH$39,MATCH(P16,'Brændsels- og elpriser'!$D$13:$D$39,0),FALSE)*'Brændsels- og elpriser'!$H$9</f>
        <v>390</v>
      </c>
      <c r="Q51" s="95">
        <f>HLOOKUP($E$51&amp;"-"&amp;$E$10,'Brændsels- og elpriser'!$E$13:$AH$39,MATCH(Q16,'Brændsels- og elpriser'!$D$13:$D$39,0),FALSE)*'Brændsels- og elpriser'!$H$9</f>
        <v>400</v>
      </c>
      <c r="R51" s="95">
        <f>HLOOKUP($E$51&amp;"-"&amp;$E$10,'Brændsels- og elpriser'!$E$13:$AH$39,MATCH(R16,'Brændsels- og elpriser'!$D$13:$D$39,0),FALSE)*'Brændsels- og elpriser'!$H$9</f>
        <v>390</v>
      </c>
      <c r="S51" s="95">
        <f>HLOOKUP($E$51&amp;"-"&amp;$E$10,'Brændsels- og elpriser'!$E$13:$AH$39,MATCH(S16,'Brændsels- og elpriser'!$D$13:$D$39,0),FALSE)*'Brændsels- og elpriser'!$H$9</f>
        <v>390</v>
      </c>
      <c r="T51" s="95">
        <f>HLOOKUP($E$51&amp;"-"&amp;$E$10,'Brændsels- og elpriser'!$E$13:$AH$39,MATCH(T16,'Brændsels- og elpriser'!$D$13:$D$39,0),FALSE)*'Brændsels- og elpriser'!$H$9</f>
        <v>390</v>
      </c>
      <c r="U51" s="95">
        <f>HLOOKUP($E$51&amp;"-"&amp;$E$10,'Brændsels- og elpriser'!$E$13:$AH$39,MATCH(U16,'Brændsels- og elpriser'!$D$13:$D$39,0),FALSE)*'Brændsels- og elpriser'!$H$9</f>
        <v>380</v>
      </c>
      <c r="V51" s="95">
        <f>HLOOKUP($E$51&amp;"-"&amp;$E$10,'Brændsels- og elpriser'!$E$13:$AH$39,MATCH(V16,'Brændsels- og elpriser'!$D$13:$D$39,0),FALSE)*'Brændsels- og elpriser'!$H$9</f>
        <v>380</v>
      </c>
      <c r="W51" s="95">
        <f>HLOOKUP($E$51&amp;"-"&amp;$E$10,'Brændsels- og elpriser'!$E$13:$AH$39,MATCH(W16,'Brændsels- og elpriser'!$D$13:$D$39,0),FALSE)*'Brændsels- og elpriser'!$H$9</f>
        <v>380</v>
      </c>
      <c r="X51" s="95">
        <f>HLOOKUP($E$51&amp;"-"&amp;$E$10,'Brændsels- og elpriser'!$E$13:$AH$39,MATCH(X16,'Brændsels- og elpriser'!$D$13:$D$39,0),FALSE)*'Brændsels- og elpriser'!$H$9</f>
        <v>380</v>
      </c>
      <c r="Y51" s="95">
        <f>HLOOKUP($E$51&amp;"-"&amp;$E$10,'Brændsels- og elpriser'!$E$13:$AH$39,MATCH(Y16,'Brændsels- og elpriser'!$D$13:$D$39,0),FALSE)*'Brændsels- og elpriser'!$H$9</f>
        <v>370</v>
      </c>
      <c r="Z51" s="95">
        <f>HLOOKUP($E$51&amp;"-"&amp;$E$10,'Brændsels- og elpriser'!$E$13:$AH$39,MATCH(Z16,'Brændsels- og elpriser'!$D$13:$D$39,0),FALSE)*'Brændsels- og elpriser'!$H$9</f>
        <v>380</v>
      </c>
      <c r="AA51" s="95">
        <f>HLOOKUP($E$51&amp;"-"&amp;$E$10,'Brændsels- og elpriser'!$E$13:$AH$39,MATCH(AA16,'Brændsels- og elpriser'!$D$13:$D$39,0),FALSE)*'Brændsels- og elpriser'!$H$9</f>
        <v>370</v>
      </c>
      <c r="AB51" s="95">
        <f>HLOOKUP($E$51&amp;"-"&amp;$E$10,'Brændsels- og elpriser'!$E$13:$AH$39,MATCH(AB16,'Brændsels- og elpriser'!$D$13:$D$39,0),FALSE)*'Brændsels- og elpriser'!$H$9</f>
        <v>380</v>
      </c>
      <c r="AC51" s="95">
        <f>HLOOKUP($E$51&amp;"-"&amp;$E$10,'Brændsels- og elpriser'!$E$13:$AH$39,MATCH(AC16,'Brændsels- og elpriser'!$D$13:$D$39,0),FALSE)*'Brændsels- og elpriser'!$H$9</f>
        <v>380</v>
      </c>
      <c r="AD51" s="95">
        <f>HLOOKUP($E$51&amp;"-"&amp;$E$10,'Brændsels- og elpriser'!$E$13:$AH$39,MATCH(AD16,'Brændsels- og elpriser'!$D$13:$D$39,0),FALSE)*'Brændsels- og elpriser'!$H$9</f>
        <v>380</v>
      </c>
      <c r="AE51" s="95">
        <f>HLOOKUP($E$51&amp;"-"&amp;$E$10,'Brændsels- og elpriser'!$E$13:$AH$39,MATCH(AE16,'Brændsels- og elpriser'!$D$13:$D$39,0),FALSE)*'Brændsels- og elpriser'!$H$9</f>
        <v>380</v>
      </c>
      <c r="AF51" s="95">
        <f>HLOOKUP($E$51&amp;"-"&amp;$E$10,'Brændsels- og elpriser'!$E$13:$AH$39,MATCH(AF16,'Brændsels- og elpriser'!$D$13:$D$39,0),FALSE)*'Brændsels- og elpriser'!$H$9</f>
        <v>380</v>
      </c>
    </row>
    <row r="52" spans="1:32" hidden="1">
      <c r="B52" s="6"/>
      <c r="C52" s="758" t="s">
        <v>38</v>
      </c>
      <c r="D52" s="760"/>
      <c r="E52" s="78" t="s">
        <v>172</v>
      </c>
      <c r="F52" s="78" t="s">
        <v>62</v>
      </c>
      <c r="G52" s="79"/>
      <c r="H52" s="87">
        <f t="shared" ref="H52:AF52" ca="1" si="13">IF(H24=0,0,-PMT($E$9,$I$9,$G$20)/H24)</f>
        <v>0</v>
      </c>
      <c r="I52" s="94">
        <f t="shared" ca="1" si="13"/>
        <v>0</v>
      </c>
      <c r="J52" s="94">
        <f t="shared" ca="1" si="13"/>
        <v>0</v>
      </c>
      <c r="K52" s="94">
        <f t="shared" ca="1" si="13"/>
        <v>0</v>
      </c>
      <c r="L52" s="94">
        <f t="shared" ca="1" si="13"/>
        <v>0</v>
      </c>
      <c r="M52" s="94">
        <f t="shared" ca="1" si="13"/>
        <v>0</v>
      </c>
      <c r="N52" s="94">
        <f t="shared" ca="1" si="13"/>
        <v>0</v>
      </c>
      <c r="O52" s="94">
        <f t="shared" ca="1" si="13"/>
        <v>0</v>
      </c>
      <c r="P52" s="94">
        <f t="shared" ca="1" si="13"/>
        <v>0</v>
      </c>
      <c r="Q52" s="94">
        <f t="shared" ca="1" si="13"/>
        <v>0</v>
      </c>
      <c r="R52" s="94">
        <f t="shared" ca="1" si="13"/>
        <v>0</v>
      </c>
      <c r="S52" s="94">
        <f t="shared" ca="1" si="13"/>
        <v>0</v>
      </c>
      <c r="T52" s="94">
        <f t="shared" ca="1" si="13"/>
        <v>0</v>
      </c>
      <c r="U52" s="94">
        <f t="shared" ca="1" si="13"/>
        <v>0</v>
      </c>
      <c r="V52" s="94">
        <f t="shared" ca="1" si="13"/>
        <v>0</v>
      </c>
      <c r="W52" s="94">
        <f t="shared" ca="1" si="13"/>
        <v>0</v>
      </c>
      <c r="X52" s="94">
        <f t="shared" ca="1" si="13"/>
        <v>0</v>
      </c>
      <c r="Y52" s="94">
        <f t="shared" ca="1" si="13"/>
        <v>0</v>
      </c>
      <c r="Z52" s="94">
        <f t="shared" ca="1" si="13"/>
        <v>0</v>
      </c>
      <c r="AA52" s="94">
        <f t="shared" ca="1" si="13"/>
        <v>0</v>
      </c>
      <c r="AB52" s="94">
        <f t="shared" ca="1" si="13"/>
        <v>0</v>
      </c>
      <c r="AC52" s="94">
        <f t="shared" ca="1" si="13"/>
        <v>0</v>
      </c>
      <c r="AD52" s="94">
        <f t="shared" ca="1" si="13"/>
        <v>0</v>
      </c>
      <c r="AE52" s="94">
        <f t="shared" ca="1" si="13"/>
        <v>0</v>
      </c>
      <c r="AF52" s="94">
        <f t="shared" ca="1" si="13"/>
        <v>0</v>
      </c>
    </row>
    <row r="53" spans="1:32" hidden="1">
      <c r="B53" s="6"/>
      <c r="C53" s="759"/>
      <c r="D53" s="761"/>
      <c r="E53" s="24" t="s">
        <v>173</v>
      </c>
      <c r="F53" s="24" t="s">
        <v>62</v>
      </c>
      <c r="G53" s="75"/>
      <c r="H53" s="68">
        <f t="shared" ref="H53:AF53" ca="1" si="14">IF(H24=0,0,H27/H24)</f>
        <v>0</v>
      </c>
      <c r="I53" s="53">
        <f t="shared" ca="1" si="14"/>
        <v>0</v>
      </c>
      <c r="J53" s="53">
        <f t="shared" ca="1" si="14"/>
        <v>0</v>
      </c>
      <c r="K53" s="53">
        <f t="shared" ca="1" si="14"/>
        <v>0</v>
      </c>
      <c r="L53" s="53">
        <f t="shared" ca="1" si="14"/>
        <v>0</v>
      </c>
      <c r="M53" s="53">
        <f t="shared" ca="1" si="14"/>
        <v>0</v>
      </c>
      <c r="N53" s="53">
        <f t="shared" ca="1" si="14"/>
        <v>0</v>
      </c>
      <c r="O53" s="53">
        <f t="shared" ca="1" si="14"/>
        <v>0</v>
      </c>
      <c r="P53" s="53">
        <f t="shared" ca="1" si="14"/>
        <v>0</v>
      </c>
      <c r="Q53" s="53">
        <f t="shared" ca="1" si="14"/>
        <v>0</v>
      </c>
      <c r="R53" s="53">
        <f t="shared" ca="1" si="14"/>
        <v>0</v>
      </c>
      <c r="S53" s="53">
        <f t="shared" ca="1" si="14"/>
        <v>0</v>
      </c>
      <c r="T53" s="53">
        <f t="shared" ca="1" si="14"/>
        <v>0</v>
      </c>
      <c r="U53" s="53">
        <f t="shared" ca="1" si="14"/>
        <v>0</v>
      </c>
      <c r="V53" s="53">
        <f t="shared" ca="1" si="14"/>
        <v>0</v>
      </c>
      <c r="W53" s="53">
        <f t="shared" ca="1" si="14"/>
        <v>0</v>
      </c>
      <c r="X53" s="53">
        <f t="shared" ca="1" si="14"/>
        <v>0</v>
      </c>
      <c r="Y53" s="53">
        <f t="shared" ca="1" si="14"/>
        <v>0</v>
      </c>
      <c r="Z53" s="53">
        <f t="shared" ca="1" si="14"/>
        <v>0</v>
      </c>
      <c r="AA53" s="53">
        <f t="shared" ca="1" si="14"/>
        <v>0</v>
      </c>
      <c r="AB53" s="53">
        <f t="shared" ca="1" si="14"/>
        <v>0</v>
      </c>
      <c r="AC53" s="53">
        <f t="shared" ca="1" si="14"/>
        <v>0</v>
      </c>
      <c r="AD53" s="53">
        <f t="shared" ca="1" si="14"/>
        <v>0</v>
      </c>
      <c r="AE53" s="53">
        <f t="shared" ca="1" si="14"/>
        <v>0</v>
      </c>
      <c r="AF53" s="53">
        <f t="shared" ca="1" si="14"/>
        <v>0</v>
      </c>
    </row>
    <row r="54" spans="1:32" hidden="1">
      <c r="B54" s="6"/>
      <c r="C54" s="759"/>
      <c r="D54" s="761"/>
      <c r="E54" s="24" t="s">
        <v>31</v>
      </c>
      <c r="F54" s="24" t="s">
        <v>62</v>
      </c>
      <c r="G54" s="75"/>
      <c r="H54" s="68">
        <f t="shared" ref="H54:AF54" si="15">H28</f>
        <v>1.0837932575720344</v>
      </c>
      <c r="I54" s="53">
        <f t="shared" si="15"/>
        <v>1.0837932575720344</v>
      </c>
      <c r="J54" s="53">
        <f t="shared" si="15"/>
        <v>1.0837932575720344</v>
      </c>
      <c r="K54" s="53">
        <f t="shared" si="15"/>
        <v>1.0837932575720344</v>
      </c>
      <c r="L54" s="53">
        <f t="shared" si="15"/>
        <v>1.0837932575720344</v>
      </c>
      <c r="M54" s="53">
        <f t="shared" si="15"/>
        <v>1.0837932575720344</v>
      </c>
      <c r="N54" s="53">
        <f t="shared" si="15"/>
        <v>1.0837932575720344</v>
      </c>
      <c r="O54" s="53">
        <f t="shared" si="15"/>
        <v>1.0837932575720344</v>
      </c>
      <c r="P54" s="53">
        <f t="shared" si="15"/>
        <v>1.0837932575720344</v>
      </c>
      <c r="Q54" s="53">
        <f t="shared" si="15"/>
        <v>1.0837932575720344</v>
      </c>
      <c r="R54" s="53">
        <f t="shared" si="15"/>
        <v>1.0837932575720344</v>
      </c>
      <c r="S54" s="53">
        <f t="shared" si="15"/>
        <v>1.0837932575720344</v>
      </c>
      <c r="T54" s="53">
        <f t="shared" si="15"/>
        <v>1.0837932575720344</v>
      </c>
      <c r="U54" s="53">
        <f t="shared" si="15"/>
        <v>1.0837932575720344</v>
      </c>
      <c r="V54" s="53">
        <f t="shared" si="15"/>
        <v>1.0837932575720344</v>
      </c>
      <c r="W54" s="53">
        <f t="shared" si="15"/>
        <v>1.0837932575720344</v>
      </c>
      <c r="X54" s="53">
        <f t="shared" si="15"/>
        <v>1.0837932575720344</v>
      </c>
      <c r="Y54" s="53">
        <f t="shared" si="15"/>
        <v>1.0837932575720344</v>
      </c>
      <c r="Z54" s="53">
        <f t="shared" si="15"/>
        <v>1.0837932575720344</v>
      </c>
      <c r="AA54" s="53">
        <f t="shared" si="15"/>
        <v>1.0837932575720344</v>
      </c>
      <c r="AB54" s="53">
        <f t="shared" si="15"/>
        <v>1.0837932575720344</v>
      </c>
      <c r="AC54" s="53">
        <f t="shared" si="15"/>
        <v>1.0837932575720344</v>
      </c>
      <c r="AD54" s="53">
        <f t="shared" si="15"/>
        <v>1.0837932575720344</v>
      </c>
      <c r="AE54" s="53">
        <f t="shared" si="15"/>
        <v>1.0837932575720344</v>
      </c>
      <c r="AF54" s="53">
        <f t="shared" si="15"/>
        <v>1.0837932575720344</v>
      </c>
    </row>
    <row r="55" spans="1:32" hidden="1">
      <c r="B55" s="6"/>
      <c r="C55" s="759"/>
      <c r="D55" s="761"/>
      <c r="E55" s="24" t="s">
        <v>212</v>
      </c>
      <c r="F55" s="24" t="s">
        <v>62</v>
      </c>
      <c r="G55" s="75"/>
      <c r="H55" s="68">
        <f t="shared" ref="H55:AF55" si="16">1/H30*H39</f>
        <v>42.888888888888893</v>
      </c>
      <c r="I55" s="53">
        <f t="shared" si="16"/>
        <v>43.555555555555557</v>
      </c>
      <c r="J55" s="53">
        <f t="shared" si="16"/>
        <v>57.395824385898834</v>
      </c>
      <c r="K55" s="53">
        <f t="shared" si="16"/>
        <v>71.776032410025437</v>
      </c>
      <c r="L55" s="53">
        <f t="shared" si="16"/>
        <v>69.275814095203174</v>
      </c>
      <c r="M55" s="53">
        <f t="shared" si="16"/>
        <v>65.725031684916388</v>
      </c>
      <c r="N55" s="53">
        <f t="shared" si="16"/>
        <v>68.970896401816503</v>
      </c>
      <c r="O55" s="53">
        <f t="shared" si="16"/>
        <v>73.387052044557976</v>
      </c>
      <c r="P55" s="53">
        <f t="shared" si="16"/>
        <v>74.680394787166506</v>
      </c>
      <c r="Q55" s="53">
        <f t="shared" si="16"/>
        <v>75.915427935813341</v>
      </c>
      <c r="R55" s="53">
        <f t="shared" si="16"/>
        <v>77.284094480996401</v>
      </c>
      <c r="S55" s="53">
        <f t="shared" si="16"/>
        <v>78.594622943968005</v>
      </c>
      <c r="T55" s="53">
        <f t="shared" si="16"/>
        <v>79.83131673971117</v>
      </c>
      <c r="U55" s="53">
        <f t="shared" si="16"/>
        <v>81.020790622985601</v>
      </c>
      <c r="V55" s="53">
        <f t="shared" si="16"/>
        <v>82.128479907196777</v>
      </c>
      <c r="W55" s="53">
        <f t="shared" si="16"/>
        <v>83.570481240834724</v>
      </c>
      <c r="X55" s="53">
        <f t="shared" si="16"/>
        <v>84.954030443842612</v>
      </c>
      <c r="Y55" s="53">
        <f t="shared" si="16"/>
        <v>86.300879610275345</v>
      </c>
      <c r="Z55" s="53">
        <f t="shared" si="16"/>
        <v>87.59291538158179</v>
      </c>
      <c r="AA55" s="53">
        <f t="shared" si="16"/>
        <v>88.856071561121283</v>
      </c>
      <c r="AB55" s="53">
        <f t="shared" si="16"/>
        <v>90.621126146157138</v>
      </c>
      <c r="AC55" s="53">
        <f t="shared" si="16"/>
        <v>91.576253620569574</v>
      </c>
      <c r="AD55" s="53">
        <f t="shared" si="16"/>
        <v>92.478779889527999</v>
      </c>
      <c r="AE55" s="53">
        <f t="shared" si="16"/>
        <v>93.352773378938565</v>
      </c>
      <c r="AF55" s="53">
        <f t="shared" si="16"/>
        <v>94.18387096725624</v>
      </c>
    </row>
    <row r="56" spans="1:32" hidden="1">
      <c r="B56" s="6"/>
      <c r="C56" s="759"/>
      <c r="D56" s="761"/>
      <c r="E56" s="24" t="s">
        <v>210</v>
      </c>
      <c r="F56" s="24" t="s">
        <v>62</v>
      </c>
      <c r="G56" s="75"/>
      <c r="H56" s="68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0</v>
      </c>
      <c r="AA56" s="53">
        <v>0</v>
      </c>
      <c r="AB56" s="53">
        <v>0</v>
      </c>
      <c r="AC56" s="53">
        <v>0</v>
      </c>
      <c r="AD56" s="53">
        <v>0</v>
      </c>
      <c r="AE56" s="53">
        <v>0</v>
      </c>
      <c r="AF56" s="53">
        <v>0</v>
      </c>
    </row>
    <row r="57" spans="1:32" hidden="1">
      <c r="B57" s="6"/>
      <c r="C57" s="759"/>
      <c r="D57" s="761"/>
      <c r="E57" s="24" t="s">
        <v>174</v>
      </c>
      <c r="F57" s="24" t="s">
        <v>62</v>
      </c>
      <c r="G57" s="75"/>
      <c r="H57" s="149">
        <f t="shared" ref="H57:AF57" si="17">1/H30*H42</f>
        <v>3.4621560867592387</v>
      </c>
      <c r="I57" s="53">
        <f t="shared" si="17"/>
        <v>2.5373843631517343</v>
      </c>
      <c r="J57" s="53">
        <f t="shared" si="17"/>
        <v>6.7258962387405568</v>
      </c>
      <c r="K57" s="53">
        <f t="shared" si="17"/>
        <v>11.16064422151374</v>
      </c>
      <c r="L57" s="53">
        <f t="shared" si="17"/>
        <v>11.765476231096683</v>
      </c>
      <c r="M57" s="53">
        <f t="shared" si="17"/>
        <v>11.641364232118161</v>
      </c>
      <c r="N57" s="53">
        <f t="shared" si="17"/>
        <v>11.499481592895352</v>
      </c>
      <c r="O57" s="53">
        <f t="shared" si="17"/>
        <v>11.338870966924693</v>
      </c>
      <c r="P57" s="53">
        <f t="shared" si="17"/>
        <v>11.589799176298497</v>
      </c>
      <c r="Q57" s="53">
        <f t="shared" si="17"/>
        <v>11.845628878209686</v>
      </c>
      <c r="R57" s="53">
        <f t="shared" si="17"/>
        <v>12.106423999935805</v>
      </c>
      <c r="S57" s="53">
        <f t="shared" si="17"/>
        <v>12.372257351663396</v>
      </c>
      <c r="T57" s="53">
        <f t="shared" si="17"/>
        <v>12.643196060859585</v>
      </c>
      <c r="U57" s="53">
        <f t="shared" si="17"/>
        <v>12.919311784372413</v>
      </c>
      <c r="V57" s="53">
        <f t="shared" si="17"/>
        <v>13.200669910660869</v>
      </c>
      <c r="W57" s="53">
        <f t="shared" si="17"/>
        <v>13.487339612167151</v>
      </c>
      <c r="X57" s="53">
        <f t="shared" si="17"/>
        <v>13.779386575813104</v>
      </c>
      <c r="Y57" s="53">
        <f t="shared" si="17"/>
        <v>14.076879420620712</v>
      </c>
      <c r="Z57" s="53">
        <f t="shared" si="17"/>
        <v>14.379882534693916</v>
      </c>
      <c r="AA57" s="53">
        <f t="shared" si="17"/>
        <v>14.688459097679416</v>
      </c>
      <c r="AB57" s="53">
        <f t="shared" si="17"/>
        <v>15.002673943499431</v>
      </c>
      <c r="AC57" s="53">
        <f t="shared" si="17"/>
        <v>15.322589792493174</v>
      </c>
      <c r="AD57" s="53">
        <f t="shared" si="17"/>
        <v>15.648270060906889</v>
      </c>
      <c r="AE57" s="53">
        <f t="shared" si="17"/>
        <v>15.979771964089167</v>
      </c>
      <c r="AF57" s="53">
        <f t="shared" si="17"/>
        <v>16.317155716980093</v>
      </c>
    </row>
    <row r="58" spans="1:32" hidden="1">
      <c r="B58" s="6"/>
      <c r="C58" s="759"/>
      <c r="D58" s="761"/>
      <c r="E58" s="24" t="s">
        <v>175</v>
      </c>
      <c r="F58" s="24" t="s">
        <v>62</v>
      </c>
      <c r="G58" s="75"/>
      <c r="H58" s="149">
        <f t="shared" ref="H58:AF58" si="18">1/H30*H43</f>
        <v>2.4803506293200515E-3</v>
      </c>
      <c r="I58" s="53">
        <f t="shared" si="18"/>
        <v>2.4803506293200515E-3</v>
      </c>
      <c r="J58" s="53">
        <f t="shared" si="18"/>
        <v>2.4803506293200515E-3</v>
      </c>
      <c r="K58" s="53">
        <f t="shared" si="18"/>
        <v>2.4803506293200515E-3</v>
      </c>
      <c r="L58" s="53">
        <f t="shared" si="18"/>
        <v>2.4803506293200515E-3</v>
      </c>
      <c r="M58" s="53">
        <f t="shared" si="18"/>
        <v>2.4803506293200515E-3</v>
      </c>
      <c r="N58" s="53">
        <f t="shared" si="18"/>
        <v>2.4803506293200515E-3</v>
      </c>
      <c r="O58" s="53">
        <f t="shared" si="18"/>
        <v>2.4803506293200515E-3</v>
      </c>
      <c r="P58" s="53">
        <f t="shared" si="18"/>
        <v>2.4803506293200515E-3</v>
      </c>
      <c r="Q58" s="53">
        <f t="shared" si="18"/>
        <v>2.4803506293200515E-3</v>
      </c>
      <c r="R58" s="53">
        <f t="shared" si="18"/>
        <v>2.4803506293200515E-3</v>
      </c>
      <c r="S58" s="53">
        <f t="shared" si="18"/>
        <v>2.4803506293200515E-3</v>
      </c>
      <c r="T58" s="53">
        <f t="shared" si="18"/>
        <v>2.4803506293200515E-3</v>
      </c>
      <c r="U58" s="53">
        <f t="shared" si="18"/>
        <v>2.4803506293200515E-3</v>
      </c>
      <c r="V58" s="53">
        <f t="shared" si="18"/>
        <v>2.4803506293200515E-3</v>
      </c>
      <c r="W58" s="53">
        <f t="shared" si="18"/>
        <v>2.4803506293200515E-3</v>
      </c>
      <c r="X58" s="53">
        <f t="shared" si="18"/>
        <v>2.4803506293200515E-3</v>
      </c>
      <c r="Y58" s="53">
        <f t="shared" si="18"/>
        <v>2.4803506293200515E-3</v>
      </c>
      <c r="Z58" s="53">
        <f t="shared" si="18"/>
        <v>2.4803506293200515E-3</v>
      </c>
      <c r="AA58" s="53">
        <f t="shared" si="18"/>
        <v>2.4803506293200515E-3</v>
      </c>
      <c r="AB58" s="53">
        <f t="shared" si="18"/>
        <v>2.4803506293200515E-3</v>
      </c>
      <c r="AC58" s="53">
        <f t="shared" si="18"/>
        <v>2.4803506293200515E-3</v>
      </c>
      <c r="AD58" s="53">
        <f t="shared" si="18"/>
        <v>2.4803506293200515E-3</v>
      </c>
      <c r="AE58" s="53">
        <f t="shared" si="18"/>
        <v>2.4803506293200515E-3</v>
      </c>
      <c r="AF58" s="53">
        <f t="shared" si="18"/>
        <v>2.4803506293200515E-3</v>
      </c>
    </row>
    <row r="59" spans="1:32" hidden="1">
      <c r="B59" s="6"/>
      <c r="C59" s="759"/>
      <c r="D59" s="761"/>
      <c r="E59" s="24" t="s">
        <v>176</v>
      </c>
      <c r="F59" s="24" t="s">
        <v>62</v>
      </c>
      <c r="G59" s="75"/>
      <c r="H59" s="149">
        <f>1/H30*H44</f>
        <v>1.8116286459249394E-2</v>
      </c>
      <c r="I59" s="53">
        <f>H59</f>
        <v>1.8116286459249394E-2</v>
      </c>
      <c r="J59" s="53">
        <f t="shared" ref="J59:AF59" si="19">I59</f>
        <v>1.8116286459249394E-2</v>
      </c>
      <c r="K59" s="53">
        <f t="shared" si="19"/>
        <v>1.8116286459249394E-2</v>
      </c>
      <c r="L59" s="53">
        <f t="shared" si="19"/>
        <v>1.8116286459249394E-2</v>
      </c>
      <c r="M59" s="53">
        <f t="shared" si="19"/>
        <v>1.8116286459249394E-2</v>
      </c>
      <c r="N59" s="53">
        <f t="shared" si="19"/>
        <v>1.8116286459249394E-2</v>
      </c>
      <c r="O59" s="53">
        <f t="shared" si="19"/>
        <v>1.8116286459249394E-2</v>
      </c>
      <c r="P59" s="53">
        <f t="shared" si="19"/>
        <v>1.8116286459249394E-2</v>
      </c>
      <c r="Q59" s="53">
        <f t="shared" si="19"/>
        <v>1.8116286459249394E-2</v>
      </c>
      <c r="R59" s="53">
        <f t="shared" si="19"/>
        <v>1.8116286459249394E-2</v>
      </c>
      <c r="S59" s="53">
        <f t="shared" si="19"/>
        <v>1.8116286459249394E-2</v>
      </c>
      <c r="T59" s="53">
        <f t="shared" si="19"/>
        <v>1.8116286459249394E-2</v>
      </c>
      <c r="U59" s="53">
        <f t="shared" si="19"/>
        <v>1.8116286459249394E-2</v>
      </c>
      <c r="V59" s="53">
        <f t="shared" si="19"/>
        <v>1.8116286459249394E-2</v>
      </c>
      <c r="W59" s="53">
        <f t="shared" si="19"/>
        <v>1.8116286459249394E-2</v>
      </c>
      <c r="X59" s="53">
        <f t="shared" si="19"/>
        <v>1.8116286459249394E-2</v>
      </c>
      <c r="Y59" s="53">
        <f t="shared" si="19"/>
        <v>1.8116286459249394E-2</v>
      </c>
      <c r="Z59" s="53">
        <f t="shared" si="19"/>
        <v>1.8116286459249394E-2</v>
      </c>
      <c r="AA59" s="53">
        <f t="shared" si="19"/>
        <v>1.8116286459249394E-2</v>
      </c>
      <c r="AB59" s="53">
        <f t="shared" si="19"/>
        <v>1.8116286459249394E-2</v>
      </c>
      <c r="AC59" s="53">
        <f t="shared" si="19"/>
        <v>1.8116286459249394E-2</v>
      </c>
      <c r="AD59" s="53">
        <f t="shared" si="19"/>
        <v>1.8116286459249394E-2</v>
      </c>
      <c r="AE59" s="53">
        <f t="shared" si="19"/>
        <v>1.8116286459249394E-2</v>
      </c>
      <c r="AF59" s="53">
        <f t="shared" si="19"/>
        <v>1.8116286459249394E-2</v>
      </c>
    </row>
    <row r="60" spans="1:32" hidden="1">
      <c r="B60" s="6"/>
      <c r="C60" s="759"/>
      <c r="D60" s="761"/>
      <c r="E60" s="24" t="s">
        <v>177</v>
      </c>
      <c r="F60" s="24" t="s">
        <v>62</v>
      </c>
      <c r="G60" s="75"/>
      <c r="H60" s="133">
        <f t="shared" ref="H60:AF60" si="20">1/H30*H46</f>
        <v>9.1148476207825319E-3</v>
      </c>
      <c r="I60" s="53">
        <f t="shared" si="20"/>
        <v>9.042448159391623E-3</v>
      </c>
      <c r="J60" s="53">
        <f t="shared" si="20"/>
        <v>8.6996751855516596E-3</v>
      </c>
      <c r="K60" s="53">
        <f t="shared" si="20"/>
        <v>8.5338413547568562E-3</v>
      </c>
      <c r="L60" s="53">
        <f t="shared" si="20"/>
        <v>8.212618136662719E-3</v>
      </c>
      <c r="M60" s="53">
        <f t="shared" si="20"/>
        <v>7.8913949185685818E-3</v>
      </c>
      <c r="N60" s="53">
        <f t="shared" si="20"/>
        <v>7.5701717004744455E-3</v>
      </c>
      <c r="O60" s="53">
        <f t="shared" si="20"/>
        <v>7.2489484823803092E-3</v>
      </c>
      <c r="P60" s="53">
        <f t="shared" si="20"/>
        <v>7.1954646154555454E-3</v>
      </c>
      <c r="Q60" s="53">
        <f t="shared" si="20"/>
        <v>7.1419807485307808E-3</v>
      </c>
      <c r="R60" s="53">
        <f t="shared" si="20"/>
        <v>7.0884968816060162E-3</v>
      </c>
      <c r="S60" s="53">
        <f t="shared" si="20"/>
        <v>7.0350130146812516E-3</v>
      </c>
      <c r="T60" s="53">
        <f t="shared" si="20"/>
        <v>6.9815291477564861E-3</v>
      </c>
      <c r="U60" s="53">
        <f t="shared" si="20"/>
        <v>6.9280452808317241E-3</v>
      </c>
      <c r="V60" s="53">
        <f t="shared" si="20"/>
        <v>6.8745614139069603E-3</v>
      </c>
      <c r="W60" s="53">
        <f t="shared" si="20"/>
        <v>6.8210775469821966E-3</v>
      </c>
      <c r="X60" s="53">
        <f t="shared" si="20"/>
        <v>6.7675936800574319E-3</v>
      </c>
      <c r="Y60" s="53">
        <f t="shared" si="20"/>
        <v>6.7141098131326673E-3</v>
      </c>
      <c r="Z60" s="53">
        <f t="shared" si="20"/>
        <v>6.6606259462079036E-3</v>
      </c>
      <c r="AA60" s="53">
        <f t="shared" si="20"/>
        <v>6.6071420792831398E-3</v>
      </c>
      <c r="AB60" s="53">
        <f t="shared" si="20"/>
        <v>6.5536582123583752E-3</v>
      </c>
      <c r="AC60" s="53">
        <f t="shared" si="20"/>
        <v>6.5001743454336123E-3</v>
      </c>
      <c r="AD60" s="53">
        <f t="shared" si="20"/>
        <v>6.4466904785088477E-3</v>
      </c>
      <c r="AE60" s="53">
        <f t="shared" si="20"/>
        <v>6.3932066115840831E-3</v>
      </c>
      <c r="AF60" s="53">
        <f t="shared" si="20"/>
        <v>6.3397227446593202E-3</v>
      </c>
    </row>
    <row r="61" spans="1:32" hidden="1">
      <c r="B61" s="6"/>
      <c r="C61" s="759"/>
      <c r="D61" s="761"/>
      <c r="E61" s="24" t="s">
        <v>178</v>
      </c>
      <c r="F61" s="24" t="s">
        <v>62</v>
      </c>
      <c r="G61" s="75"/>
      <c r="H61" s="68">
        <f t="shared" ref="H61:AF61" si="21">1/H30*H48</f>
        <v>0.76042596552330144</v>
      </c>
      <c r="I61" s="53">
        <f t="shared" si="21"/>
        <v>0.75438588316295385</v>
      </c>
      <c r="J61" s="53">
        <f t="shared" si="21"/>
        <v>0.72578930311774936</v>
      </c>
      <c r="K61" s="53">
        <f t="shared" si="21"/>
        <v>0.71195425549599434</v>
      </c>
      <c r="L61" s="53">
        <f t="shared" si="21"/>
        <v>0.68515551064251046</v>
      </c>
      <c r="M61" s="53">
        <f t="shared" si="21"/>
        <v>0.65835676578902647</v>
      </c>
      <c r="N61" s="53">
        <f t="shared" si="21"/>
        <v>0.63155802093554259</v>
      </c>
      <c r="O61" s="53">
        <f t="shared" si="21"/>
        <v>0.60475927608205871</v>
      </c>
      <c r="P61" s="53">
        <f t="shared" si="21"/>
        <v>0.60029726828574059</v>
      </c>
      <c r="Q61" s="53">
        <f t="shared" si="21"/>
        <v>0.59583526048942226</v>
      </c>
      <c r="R61" s="53">
        <f t="shared" si="21"/>
        <v>0.59137325269310437</v>
      </c>
      <c r="S61" s="53">
        <f t="shared" si="21"/>
        <v>0.58691124489678603</v>
      </c>
      <c r="T61" s="53">
        <f t="shared" si="21"/>
        <v>0.58244923710046792</v>
      </c>
      <c r="U61" s="53">
        <f t="shared" si="21"/>
        <v>0.57798722930414981</v>
      </c>
      <c r="V61" s="53">
        <f t="shared" si="21"/>
        <v>0.5735252215078317</v>
      </c>
      <c r="W61" s="53">
        <f t="shared" si="21"/>
        <v>0.56906321371151358</v>
      </c>
      <c r="X61" s="53">
        <f t="shared" si="21"/>
        <v>0.56460120591519547</v>
      </c>
      <c r="Y61" s="53">
        <f t="shared" si="21"/>
        <v>0.56013919811887725</v>
      </c>
      <c r="Z61" s="53">
        <f t="shared" si="21"/>
        <v>0.55567719032255924</v>
      </c>
      <c r="AA61" s="53">
        <f t="shared" si="21"/>
        <v>0.55121518252624102</v>
      </c>
      <c r="AB61" s="53">
        <f t="shared" si="21"/>
        <v>0.54675317472992269</v>
      </c>
      <c r="AC61" s="53">
        <f t="shared" si="21"/>
        <v>0.54229116693360468</v>
      </c>
      <c r="AD61" s="53">
        <f t="shared" si="21"/>
        <v>0.53782915913728657</v>
      </c>
      <c r="AE61" s="53">
        <f t="shared" si="21"/>
        <v>0.53336715134096835</v>
      </c>
      <c r="AF61" s="53">
        <f t="shared" si="21"/>
        <v>0.52890514354465024</v>
      </c>
    </row>
    <row r="62" spans="1:32" hidden="1">
      <c r="B62" s="6"/>
      <c r="C62" s="759"/>
      <c r="D62" s="761"/>
      <c r="E62" s="24" t="s">
        <v>179</v>
      </c>
      <c r="F62" s="24" t="s">
        <v>62</v>
      </c>
      <c r="G62" s="75"/>
      <c r="H62" s="133">
        <f t="shared" ref="H62:AF62" si="22">1/H30*H50</f>
        <v>2.5689478425942346E-3</v>
      </c>
      <c r="I62" s="134">
        <f t="shared" si="22"/>
        <v>2.5689478425942346E-3</v>
      </c>
      <c r="J62" s="134">
        <f t="shared" si="22"/>
        <v>2.5689478425942346E-3</v>
      </c>
      <c r="K62" s="134">
        <f t="shared" si="22"/>
        <v>2.5689478425942346E-3</v>
      </c>
      <c r="L62" s="134">
        <f t="shared" si="22"/>
        <v>2.5689478425942346E-3</v>
      </c>
      <c r="M62" s="134">
        <f t="shared" si="22"/>
        <v>2.5689478425942346E-3</v>
      </c>
      <c r="N62" s="134">
        <f t="shared" si="22"/>
        <v>2.5689478425942346E-3</v>
      </c>
      <c r="O62" s="134">
        <f t="shared" si="22"/>
        <v>2.5689478425942346E-3</v>
      </c>
      <c r="P62" s="134">
        <f t="shared" si="22"/>
        <v>2.5689478425942346E-3</v>
      </c>
      <c r="Q62" s="134">
        <f t="shared" si="22"/>
        <v>2.5689478425942346E-3</v>
      </c>
      <c r="R62" s="134">
        <f t="shared" si="22"/>
        <v>2.5689478425942346E-3</v>
      </c>
      <c r="S62" s="134">
        <f t="shared" si="22"/>
        <v>2.5689478425942346E-3</v>
      </c>
      <c r="T62" s="134">
        <f t="shared" si="22"/>
        <v>2.5689478425942346E-3</v>
      </c>
      <c r="U62" s="134">
        <f t="shared" si="22"/>
        <v>2.5689478425942346E-3</v>
      </c>
      <c r="V62" s="134">
        <f t="shared" si="22"/>
        <v>2.5689478425942346E-3</v>
      </c>
      <c r="W62" s="134">
        <f t="shared" si="22"/>
        <v>2.5689478425942346E-3</v>
      </c>
      <c r="X62" s="134">
        <f t="shared" si="22"/>
        <v>2.5689478425942346E-3</v>
      </c>
      <c r="Y62" s="134">
        <f t="shared" si="22"/>
        <v>2.5689478425942346E-3</v>
      </c>
      <c r="Z62" s="134">
        <f t="shared" si="22"/>
        <v>2.5689478425942346E-3</v>
      </c>
      <c r="AA62" s="134">
        <f t="shared" si="22"/>
        <v>2.5689478425942346E-3</v>
      </c>
      <c r="AB62" s="134">
        <f t="shared" si="22"/>
        <v>2.5689478425942346E-3</v>
      </c>
      <c r="AC62" s="134">
        <f t="shared" si="22"/>
        <v>2.5689478425942346E-3</v>
      </c>
      <c r="AD62" s="134">
        <f t="shared" si="22"/>
        <v>2.5689478425942346E-3</v>
      </c>
      <c r="AE62" s="134">
        <f t="shared" si="22"/>
        <v>2.5689478425942346E-3</v>
      </c>
      <c r="AF62" s="134">
        <f t="shared" si="22"/>
        <v>2.5689478425942346E-3</v>
      </c>
    </row>
    <row r="63" spans="1:32" hidden="1">
      <c r="A63" s="476"/>
      <c r="B63" s="6"/>
      <c r="C63" s="759"/>
      <c r="D63" s="761"/>
      <c r="E63" s="24" t="s">
        <v>16</v>
      </c>
      <c r="F63" s="24" t="s">
        <v>62</v>
      </c>
      <c r="G63" s="75"/>
      <c r="H63" s="68">
        <f>-1/H30*H29*(H51*$E$12/3.6)</f>
        <v>0</v>
      </c>
      <c r="I63" s="53">
        <f t="shared" ref="I63:AF63" si="23">-1/I30*I29*(I51*$E$12/3.6)</f>
        <v>0</v>
      </c>
      <c r="J63" s="53">
        <f t="shared" si="23"/>
        <v>0</v>
      </c>
      <c r="K63" s="53">
        <f t="shared" si="23"/>
        <v>0</v>
      </c>
      <c r="L63" s="53">
        <f t="shared" si="23"/>
        <v>0</v>
      </c>
      <c r="M63" s="53">
        <f t="shared" si="23"/>
        <v>0</v>
      </c>
      <c r="N63" s="53">
        <f t="shared" si="23"/>
        <v>0</v>
      </c>
      <c r="O63" s="53">
        <f t="shared" si="23"/>
        <v>0</v>
      </c>
      <c r="P63" s="53">
        <f t="shared" si="23"/>
        <v>0</v>
      </c>
      <c r="Q63" s="53">
        <f t="shared" si="23"/>
        <v>0</v>
      </c>
      <c r="R63" s="53">
        <f t="shared" si="23"/>
        <v>0</v>
      </c>
      <c r="S63" s="53">
        <f t="shared" si="23"/>
        <v>0</v>
      </c>
      <c r="T63" s="53">
        <f t="shared" si="23"/>
        <v>0</v>
      </c>
      <c r="U63" s="53">
        <f t="shared" si="23"/>
        <v>0</v>
      </c>
      <c r="V63" s="53">
        <f t="shared" si="23"/>
        <v>0</v>
      </c>
      <c r="W63" s="53">
        <f t="shared" si="23"/>
        <v>0</v>
      </c>
      <c r="X63" s="53">
        <f t="shared" si="23"/>
        <v>0</v>
      </c>
      <c r="Y63" s="53">
        <f t="shared" si="23"/>
        <v>0</v>
      </c>
      <c r="Z63" s="53">
        <f t="shared" si="23"/>
        <v>0</v>
      </c>
      <c r="AA63" s="53">
        <f t="shared" si="23"/>
        <v>0</v>
      </c>
      <c r="AB63" s="53">
        <f t="shared" si="23"/>
        <v>0</v>
      </c>
      <c r="AC63" s="53">
        <f t="shared" si="23"/>
        <v>0</v>
      </c>
      <c r="AD63" s="53">
        <f t="shared" si="23"/>
        <v>0</v>
      </c>
      <c r="AE63" s="53">
        <f t="shared" si="23"/>
        <v>0</v>
      </c>
      <c r="AF63" s="53">
        <f t="shared" si="23"/>
        <v>0</v>
      </c>
    </row>
    <row r="64" spans="1:32" hidden="1">
      <c r="A64" s="476"/>
      <c r="B64" s="6"/>
      <c r="C64" s="467"/>
      <c r="D64" s="468"/>
      <c r="E64" s="24" t="s">
        <v>144</v>
      </c>
      <c r="F64" s="24" t="s">
        <v>62</v>
      </c>
      <c r="G64" s="75"/>
      <c r="H64" s="68">
        <f>-1/H30*H29*VLOOKUP("eltilskud-"&amp;$G$21,'Tilskud og afgifter'!$D$11:$AD$52,MATCH(H16,'Tilskud og afgifter'!$D$11:$AD$11,0),FALSE)</f>
        <v>0</v>
      </c>
      <c r="I64" s="53">
        <f>-1/I30*I29*VLOOKUP("eltilskud-"&amp;$G$21,'Tilskud og afgifter'!$D$11:$AD$52,MATCH(I16,'Tilskud og afgifter'!$D$11:$AD$11,0),FALSE)</f>
        <v>0</v>
      </c>
      <c r="J64" s="53">
        <f>-1/J30*J29*VLOOKUP("eltilskud-"&amp;$G$21,'Tilskud og afgifter'!$D$11:$AD$52,MATCH(J16,'Tilskud og afgifter'!$D$11:$AD$11,0),FALSE)</f>
        <v>0</v>
      </c>
      <c r="K64" s="53">
        <f>-1/K30*K29*VLOOKUP("eltilskud-"&amp;$G$21,'Tilskud og afgifter'!$D$11:$AD$52,MATCH(K16,'Tilskud og afgifter'!$D$11:$AD$11,0),FALSE)</f>
        <v>0</v>
      </c>
      <c r="L64" s="53">
        <f>-1/L30*L29*VLOOKUP("eltilskud-"&amp;$G$21,'Tilskud og afgifter'!$D$11:$AD$52,MATCH(L16,'Tilskud og afgifter'!$D$11:$AD$11,0),FALSE)</f>
        <v>0</v>
      </c>
      <c r="M64" s="53">
        <f>-1/M30*M29*VLOOKUP("eltilskud-"&amp;$G$21,'Tilskud og afgifter'!$D$11:$AD$52,MATCH(M16,'Tilskud og afgifter'!$D$11:$AD$11,0),FALSE)</f>
        <v>0</v>
      </c>
      <c r="N64" s="53">
        <f>-1/N30*N29*VLOOKUP("eltilskud-"&amp;$G$21,'Tilskud og afgifter'!$D$11:$AD$52,MATCH(N16,'Tilskud og afgifter'!$D$11:$AD$11,0),FALSE)</f>
        <v>0</v>
      </c>
      <c r="O64" s="53">
        <f>-1/O30*O29*VLOOKUP("eltilskud-"&amp;$G$21,'Tilskud og afgifter'!$D$11:$AD$52,MATCH(O16,'Tilskud og afgifter'!$D$11:$AD$11,0),FALSE)</f>
        <v>0</v>
      </c>
      <c r="P64" s="53">
        <f>-1/P30*P29*VLOOKUP("eltilskud-"&amp;$G$21,'Tilskud og afgifter'!$D$11:$AD$52,MATCH(P16,'Tilskud og afgifter'!$D$11:$AD$11,0),FALSE)</f>
        <v>0</v>
      </c>
      <c r="Q64" s="53">
        <f>-1/Q30*Q29*VLOOKUP("eltilskud-"&amp;$G$21,'Tilskud og afgifter'!$D$11:$AD$52,MATCH(Q16,'Tilskud og afgifter'!$D$11:$AD$11,0),FALSE)</f>
        <v>0</v>
      </c>
      <c r="R64" s="53">
        <f>-1/R30*R29*VLOOKUP("eltilskud-"&amp;$G$21,'Tilskud og afgifter'!$D$11:$AD$52,MATCH(R16,'Tilskud og afgifter'!$D$11:$AD$11,0),FALSE)</f>
        <v>0</v>
      </c>
      <c r="S64" s="53">
        <f>-1/S30*S29*VLOOKUP("eltilskud-"&amp;$G$21,'Tilskud og afgifter'!$D$11:$AD$52,MATCH(S16,'Tilskud og afgifter'!$D$11:$AD$11,0),FALSE)</f>
        <v>0</v>
      </c>
      <c r="T64" s="53">
        <f>-1/T30*T29*VLOOKUP("eltilskud-"&amp;$G$21,'Tilskud og afgifter'!$D$11:$AD$52,MATCH(T16,'Tilskud og afgifter'!$D$11:$AD$11,0),FALSE)</f>
        <v>0</v>
      </c>
      <c r="U64" s="53">
        <f>-1/U30*U29*VLOOKUP("eltilskud-"&amp;$G$21,'Tilskud og afgifter'!$D$11:$AD$52,MATCH(U16,'Tilskud og afgifter'!$D$11:$AD$11,0),FALSE)</f>
        <v>0</v>
      </c>
      <c r="V64" s="53">
        <f>-1/V30*V29*VLOOKUP("eltilskud-"&amp;$G$21,'Tilskud og afgifter'!$D$11:$AD$52,MATCH(V16,'Tilskud og afgifter'!$D$11:$AD$11,0),FALSE)</f>
        <v>0</v>
      </c>
      <c r="W64" s="53">
        <f>-1/W30*W29*VLOOKUP("eltilskud-"&amp;$G$21,'Tilskud og afgifter'!$D$11:$AD$52,MATCH(W16,'Tilskud og afgifter'!$D$11:$AD$11,0),FALSE)</f>
        <v>0</v>
      </c>
      <c r="X64" s="53">
        <f>-1/X30*X29*VLOOKUP("eltilskud-"&amp;$G$21,'Tilskud og afgifter'!$D$11:$AD$52,MATCH(X16,'Tilskud og afgifter'!$D$11:$AD$11,0),FALSE)</f>
        <v>0</v>
      </c>
      <c r="Y64" s="53">
        <f>-1/Y30*Y29*VLOOKUP("eltilskud-"&amp;$G$21,'Tilskud og afgifter'!$D$11:$AD$52,MATCH(Y16,'Tilskud og afgifter'!$D$11:$AD$11,0),FALSE)</f>
        <v>0</v>
      </c>
      <c r="Z64" s="53">
        <f>-1/Z30*Z29*VLOOKUP("eltilskud-"&amp;$G$21,'Tilskud og afgifter'!$D$11:$AD$52,MATCH(Z16,'Tilskud og afgifter'!$D$11:$AD$11,0),FALSE)</f>
        <v>0</v>
      </c>
      <c r="AA64" s="53">
        <f>-1/AA30*AA29*VLOOKUP("eltilskud-"&amp;$G$21,'Tilskud og afgifter'!$D$11:$AD$52,MATCH(AA16,'Tilskud og afgifter'!$D$11:$AD$11,0),FALSE)</f>
        <v>0</v>
      </c>
      <c r="AB64" s="53">
        <f>-1/AB30*AB29*VLOOKUP("eltilskud-"&amp;$G$21,'Tilskud og afgifter'!$D$11:$AD$52,MATCH(AB16,'Tilskud og afgifter'!$D$11:$AD$11,0),FALSE)</f>
        <v>0</v>
      </c>
      <c r="AC64" s="53">
        <f>-1/AC30*AC29*VLOOKUP("eltilskud-"&amp;$G$21,'Tilskud og afgifter'!$D$11:$AD$52,MATCH(AC16,'Tilskud og afgifter'!$D$11:$AD$11,0),FALSE)</f>
        <v>0</v>
      </c>
      <c r="AD64" s="53">
        <f>-1/AD30*AD29*VLOOKUP("eltilskud-"&amp;$G$21,'Tilskud og afgifter'!$D$11:$AD$52,MATCH(AD16,'Tilskud og afgifter'!$D$11:$AD$11,0),FALSE)</f>
        <v>0</v>
      </c>
      <c r="AE64" s="53">
        <f>-1/AE30*AE29*VLOOKUP("eltilskud-"&amp;$G$21,'Tilskud og afgifter'!$D$11:$AD$52,MATCH(AE16,'Tilskud og afgifter'!$D$11:$AD$11,0),FALSE)</f>
        <v>0</v>
      </c>
      <c r="AF64" s="53">
        <f>-1/AF30*AF29*VLOOKUP("eltilskud-"&amp;$G$21,'Tilskud og afgifter'!$D$11:$AD$52,MATCH(AF16,'Tilskud og afgifter'!$D$11:$AD$11,0),FALSE)</f>
        <v>0</v>
      </c>
    </row>
    <row r="65" spans="2:33" hidden="1">
      <c r="B65" s="6"/>
      <c r="C65" s="469"/>
      <c r="D65" s="470"/>
      <c r="E65" s="25" t="s">
        <v>17</v>
      </c>
      <c r="F65" s="25" t="s">
        <v>62</v>
      </c>
      <c r="G65" s="76"/>
      <c r="H65" s="68">
        <f>H40</f>
        <v>58.864656615390743</v>
      </c>
      <c r="I65" s="53">
        <f t="shared" ref="I65:AF65" si="24">I40</f>
        <v>58.864656615390743</v>
      </c>
      <c r="J65" s="53">
        <f t="shared" si="24"/>
        <v>58.864656615390743</v>
      </c>
      <c r="K65" s="53">
        <f t="shared" si="24"/>
        <v>58.864656615390743</v>
      </c>
      <c r="L65" s="53">
        <f t="shared" si="24"/>
        <v>58.864656615390743</v>
      </c>
      <c r="M65" s="53">
        <f t="shared" si="24"/>
        <v>58.864656615390743</v>
      </c>
      <c r="N65" s="53">
        <f t="shared" si="24"/>
        <v>58.864656615390743</v>
      </c>
      <c r="O65" s="53">
        <f t="shared" si="24"/>
        <v>58.864656615390743</v>
      </c>
      <c r="P65" s="53">
        <f t="shared" si="24"/>
        <v>58.864656615390743</v>
      </c>
      <c r="Q65" s="53">
        <f t="shared" si="24"/>
        <v>58.864656615390743</v>
      </c>
      <c r="R65" s="53">
        <f t="shared" si="24"/>
        <v>58.864656615390743</v>
      </c>
      <c r="S65" s="53">
        <f t="shared" si="24"/>
        <v>58.864656615390743</v>
      </c>
      <c r="T65" s="53">
        <f t="shared" si="24"/>
        <v>58.864656615390743</v>
      </c>
      <c r="U65" s="53">
        <f t="shared" si="24"/>
        <v>58.864656615390743</v>
      </c>
      <c r="V65" s="53">
        <f t="shared" si="24"/>
        <v>58.864656615390743</v>
      </c>
      <c r="W65" s="53">
        <f t="shared" si="24"/>
        <v>58.864656615390743</v>
      </c>
      <c r="X65" s="53">
        <f t="shared" si="24"/>
        <v>58.864656615390743</v>
      </c>
      <c r="Y65" s="53">
        <f t="shared" si="24"/>
        <v>58.864656615390743</v>
      </c>
      <c r="Z65" s="53">
        <f t="shared" si="24"/>
        <v>58.864656615390743</v>
      </c>
      <c r="AA65" s="53">
        <f t="shared" si="24"/>
        <v>58.864656615390743</v>
      </c>
      <c r="AB65" s="53">
        <f t="shared" si="24"/>
        <v>58.864656615390743</v>
      </c>
      <c r="AC65" s="53">
        <f t="shared" si="24"/>
        <v>58.864656615390743</v>
      </c>
      <c r="AD65" s="53">
        <f t="shared" si="24"/>
        <v>58.864656615390743</v>
      </c>
      <c r="AE65" s="53">
        <f t="shared" si="24"/>
        <v>58.864656615390743</v>
      </c>
      <c r="AF65" s="53">
        <f t="shared" si="24"/>
        <v>58.864656615390743</v>
      </c>
    </row>
    <row r="66" spans="2:33" s="80" customFormat="1" hidden="1">
      <c r="B66" s="81"/>
      <c r="C66" s="82"/>
      <c r="D66" s="82"/>
      <c r="E66" s="83" t="s">
        <v>136</v>
      </c>
      <c r="F66" s="83" t="s">
        <v>62</v>
      </c>
      <c r="G66" s="83"/>
      <c r="H66" s="97">
        <f ca="1">IF(H24=0,0,SUM(H52:H63))</f>
        <v>48.227544631295409</v>
      </c>
      <c r="I66" s="96">
        <f t="shared" ref="I66:AF66" ca="1" si="25">IF(I24=0,0,SUM(I52:I63))</f>
        <v>47.963327092532836</v>
      </c>
      <c r="J66" s="96">
        <f t="shared" ca="1" si="25"/>
        <v>65.963168445445888</v>
      </c>
      <c r="K66" s="96">
        <f t="shared" ca="1" si="25"/>
        <v>84.764123570893133</v>
      </c>
      <c r="L66" s="96">
        <f t="shared" ca="1" si="25"/>
        <v>82.841617297582246</v>
      </c>
      <c r="M66" s="96">
        <f t="shared" ca="1" si="25"/>
        <v>79.139602920245352</v>
      </c>
      <c r="N66" s="96">
        <f t="shared" ca="1" si="25"/>
        <v>82.216465029851079</v>
      </c>
      <c r="O66" s="96">
        <f t="shared" ca="1" si="25"/>
        <v>86.444890078550316</v>
      </c>
      <c r="P66" s="96">
        <f t="shared" ca="1" si="25"/>
        <v>87.984645538869401</v>
      </c>
      <c r="Q66" s="96">
        <f t="shared" ca="1" si="25"/>
        <v>89.470992897764177</v>
      </c>
      <c r="R66" s="96">
        <f t="shared" ca="1" si="25"/>
        <v>91.095939073010115</v>
      </c>
      <c r="S66" s="96">
        <f t="shared" ca="1" si="25"/>
        <v>92.667785396046071</v>
      </c>
      <c r="T66" s="96">
        <f t="shared" ca="1" si="25"/>
        <v>94.170902409322167</v>
      </c>
      <c r="U66" s="96">
        <f t="shared" ca="1" si="25"/>
        <v>95.631976524446202</v>
      </c>
      <c r="V66" s="96">
        <f t="shared" ca="1" si="25"/>
        <v>97.016508443282589</v>
      </c>
      <c r="W66" s="96">
        <f t="shared" ca="1" si="25"/>
        <v>98.740663986763579</v>
      </c>
      <c r="X66" s="96">
        <f t="shared" ca="1" si="25"/>
        <v>100.41174466175417</v>
      </c>
      <c r="Y66" s="96">
        <f t="shared" ca="1" si="25"/>
        <v>102.05157118133127</v>
      </c>
      <c r="Z66" s="96">
        <f t="shared" ca="1" si="25"/>
        <v>103.64209457504768</v>
      </c>
      <c r="AA66" s="96">
        <f t="shared" ca="1" si="25"/>
        <v>105.20931182590942</v>
      </c>
      <c r="AB66" s="96">
        <f t="shared" ca="1" si="25"/>
        <v>107.28406576510206</v>
      </c>
      <c r="AC66" s="96">
        <f t="shared" ca="1" si="25"/>
        <v>108.554593596845</v>
      </c>
      <c r="AD66" s="96">
        <f t="shared" ca="1" si="25"/>
        <v>109.7782846425539</v>
      </c>
      <c r="AE66" s="96">
        <f t="shared" ca="1" si="25"/>
        <v>110.9792645434835</v>
      </c>
      <c r="AF66" s="96">
        <f t="shared" ca="1" si="25"/>
        <v>112.14323039302884</v>
      </c>
      <c r="AG66" s="81"/>
    </row>
    <row r="67" spans="2:33" hidden="1">
      <c r="B67" s="3"/>
      <c r="C67" s="82"/>
      <c r="D67" s="82"/>
      <c r="E67" s="83" t="s">
        <v>137</v>
      </c>
      <c r="F67" s="83" t="s">
        <v>62</v>
      </c>
      <c r="G67" s="83"/>
      <c r="H67" s="97">
        <f>SUM(H54:H63)</f>
        <v>48.227544631295409</v>
      </c>
      <c r="I67" s="96">
        <f t="shared" ref="I67:AF67" si="26">SUM(I54:I63)</f>
        <v>47.963327092532836</v>
      </c>
      <c r="J67" s="96">
        <f t="shared" si="26"/>
        <v>65.963168445445888</v>
      </c>
      <c r="K67" s="96">
        <f t="shared" si="26"/>
        <v>84.764123570893133</v>
      </c>
      <c r="L67" s="96">
        <f t="shared" si="26"/>
        <v>82.841617297582246</v>
      </c>
      <c r="M67" s="96">
        <f t="shared" si="26"/>
        <v>79.139602920245352</v>
      </c>
      <c r="N67" s="96">
        <f t="shared" si="26"/>
        <v>82.216465029851079</v>
      </c>
      <c r="O67" s="96">
        <f t="shared" si="26"/>
        <v>86.444890078550316</v>
      </c>
      <c r="P67" s="96">
        <f t="shared" si="26"/>
        <v>87.984645538869401</v>
      </c>
      <c r="Q67" s="96">
        <f t="shared" si="26"/>
        <v>89.470992897764177</v>
      </c>
      <c r="R67" s="96">
        <f t="shared" si="26"/>
        <v>91.095939073010115</v>
      </c>
      <c r="S67" s="96">
        <f t="shared" si="26"/>
        <v>92.667785396046071</v>
      </c>
      <c r="T67" s="96">
        <f t="shared" si="26"/>
        <v>94.170902409322167</v>
      </c>
      <c r="U67" s="96">
        <f t="shared" si="26"/>
        <v>95.631976524446202</v>
      </c>
      <c r="V67" s="96">
        <f t="shared" si="26"/>
        <v>97.016508443282589</v>
      </c>
      <c r="W67" s="96">
        <f t="shared" si="26"/>
        <v>98.740663986763579</v>
      </c>
      <c r="X67" s="96">
        <f t="shared" si="26"/>
        <v>100.41174466175417</v>
      </c>
      <c r="Y67" s="96">
        <f t="shared" si="26"/>
        <v>102.05157118133127</v>
      </c>
      <c r="Z67" s="96">
        <f t="shared" si="26"/>
        <v>103.64209457504768</v>
      </c>
      <c r="AA67" s="96">
        <f t="shared" si="26"/>
        <v>105.20931182590942</v>
      </c>
      <c r="AB67" s="96">
        <f t="shared" si="26"/>
        <v>107.28406576510206</v>
      </c>
      <c r="AC67" s="96">
        <f t="shared" si="26"/>
        <v>108.554593596845</v>
      </c>
      <c r="AD67" s="96">
        <f t="shared" si="26"/>
        <v>109.7782846425539</v>
      </c>
      <c r="AE67" s="96">
        <f t="shared" si="26"/>
        <v>110.9792645434835</v>
      </c>
      <c r="AF67" s="96">
        <f t="shared" si="26"/>
        <v>112.14323039302884</v>
      </c>
    </row>
    <row r="68" spans="2:33" hidden="1">
      <c r="B68" s="3"/>
      <c r="C68" s="3"/>
      <c r="D68" s="3"/>
      <c r="E68" s="3"/>
      <c r="F68" s="3"/>
      <c r="G68" s="3"/>
      <c r="H68" s="3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</row>
    <row r="69" spans="2:33" hidden="1">
      <c r="B69" s="3"/>
      <c r="C69" s="3"/>
      <c r="D69" s="3"/>
      <c r="E69" s="3"/>
      <c r="F69" s="3"/>
      <c r="G69" s="3"/>
      <c r="H69" s="3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</row>
    <row r="70" spans="2:33" hidden="1"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</row>
    <row r="71" spans="2:33"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</row>
  </sheetData>
  <sheetProtection algorithmName="SHA-512" hashValue="IPDstwu6ZqjhGKUqeNOvfmWEp7KdWyUUAJjq308qRMLMTrOwwxienJRK8SZpphtZKz9LeRG9RHTM/McBcTSCmA==" saltValue="0G6rDCJxNvRU4jtWt+kNhQ==" spinCount="100000" sheet="1" objects="1" scenarios="1"/>
  <mergeCells count="5">
    <mergeCell ref="D32:D37"/>
    <mergeCell ref="C39:C51"/>
    <mergeCell ref="D41:D50"/>
    <mergeCell ref="C52:C63"/>
    <mergeCell ref="D52:D63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0000000}">
          <x14:formula1>
            <xm:f>Admin!$C$4:$C$6</xm:f>
          </x14:formula1>
          <xm:sqref>W22</xm:sqref>
        </x14:dataValidation>
        <x14:dataValidation type="list" allowBlank="1" showInputMessage="1" showErrorMessage="1" xr:uid="{00000000-0002-0000-1400-000001000000}">
          <x14:formula1>
            <xm:f>'Brændsels- og elpriser'!$E$12:$Q$12</xm:f>
          </x14:formula1>
          <xm:sqref>W21</xm:sqref>
        </x14:dataValidation>
        <x14:dataValidation type="list" allowBlank="1" showInputMessage="1" showErrorMessage="1" xr:uid="{00000000-0002-0000-1400-000002000000}">
          <x14:formula1>
            <xm:f>Admin!$D$4:$D$5</xm:f>
          </x14:formula1>
          <xm:sqref>I12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>
    <tabColor rgb="FFE49490"/>
  </sheetPr>
  <dimension ref="A2:AG71"/>
  <sheetViews>
    <sheetView zoomScale="80" zoomScaleNormal="80" workbookViewId="0">
      <selection activeCell="C76" sqref="C76"/>
    </sheetView>
  </sheetViews>
  <sheetFormatPr defaultColWidth="9.109375" defaultRowHeight="14.4"/>
  <cols>
    <col min="1" max="2" width="2.6640625" style="1" customWidth="1"/>
    <col min="3" max="3" width="20.5546875" style="1" customWidth="1"/>
    <col min="4" max="4" width="7.44140625" style="1" customWidth="1"/>
    <col min="5" max="5" width="18.5546875" style="1" customWidth="1"/>
    <col min="6" max="6" width="13.88671875" style="1" customWidth="1"/>
    <col min="7" max="7" width="13.6640625" style="1" customWidth="1"/>
    <col min="8" max="8" width="14.5546875" style="1" bestFit="1" customWidth="1"/>
    <col min="9" max="17" width="10.6640625" style="1" customWidth="1"/>
    <col min="18" max="18" width="12.33203125" style="1" customWidth="1"/>
    <col min="19" max="22" width="10.6640625" style="1" customWidth="1"/>
    <col min="23" max="23" width="13.109375" style="1" customWidth="1"/>
    <col min="24" max="32" width="10.6640625" style="1" customWidth="1"/>
    <col min="33" max="33" width="2.6640625" style="3" customWidth="1"/>
    <col min="34" max="16384" width="9.109375" style="1"/>
  </cols>
  <sheetData>
    <row r="2" spans="2:32" hidden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2:32" ht="20.399999999999999" hidden="1" thickBot="1">
      <c r="B3" s="3"/>
      <c r="C3" s="2" t="s">
        <v>200</v>
      </c>
      <c r="D3" s="2" t="str">
        <f>VLOOKUP(C3,'Tekniske data'!C6:S29,MATCH("Titel",'Tekniske data'!C5:S5,0),FALSE)</f>
        <v>Geotermi, eldreven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2:32" ht="15" hidden="1" thickTop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2:32" hidden="1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spans="2:32" hidden="1">
      <c r="B6" s="3"/>
      <c r="C6" s="51" t="s">
        <v>39</v>
      </c>
      <c r="D6" s="42" t="s">
        <v>195</v>
      </c>
      <c r="E6" s="42"/>
      <c r="F6" s="3"/>
      <c r="G6" s="55" t="s">
        <v>45</v>
      </c>
      <c r="H6" s="55"/>
      <c r="I6" s="55"/>
      <c r="J6" s="3"/>
      <c r="K6" s="50"/>
      <c r="L6" s="55" t="s">
        <v>142</v>
      </c>
      <c r="M6" s="5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2:32" hidden="1">
      <c r="B7" s="3"/>
      <c r="C7" s="36"/>
      <c r="D7" s="20"/>
      <c r="E7" s="37"/>
      <c r="F7" s="3"/>
      <c r="G7" s="62"/>
      <c r="H7" s="58"/>
      <c r="I7" s="59"/>
      <c r="J7" s="3"/>
      <c r="K7" s="6"/>
      <c r="L7" s="138" t="s">
        <v>33</v>
      </c>
      <c r="M7" s="139" t="s">
        <v>34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</row>
    <row r="8" spans="2:32" hidden="1">
      <c r="B8" s="3"/>
      <c r="C8" s="52" t="s">
        <v>58</v>
      </c>
      <c r="D8" s="22"/>
      <c r="E8" s="70">
        <f>Sammenligning!G10</f>
        <v>2019</v>
      </c>
      <c r="F8" s="34"/>
      <c r="G8" s="52" t="s">
        <v>326</v>
      </c>
      <c r="H8" s="8"/>
      <c r="I8" s="61">
        <f>VLOOKUP($C$3,'Tekniske data'!$C$6:$R$37,MATCH(G8,'Tekniske data'!$C$5:$R$5,0),FALSE)</f>
        <v>2025</v>
      </c>
      <c r="J8" s="3"/>
      <c r="K8" s="6"/>
      <c r="L8" s="140">
        <v>24</v>
      </c>
      <c r="M8" s="141">
        <v>298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</row>
    <row r="9" spans="2:32" hidden="1">
      <c r="B9" s="3"/>
      <c r="C9" s="52" t="s">
        <v>336</v>
      </c>
      <c r="D9" s="22"/>
      <c r="E9" s="71">
        <f>Sammenligning!G11</f>
        <v>0.04</v>
      </c>
      <c r="F9" s="34"/>
      <c r="G9" s="52" t="s">
        <v>46</v>
      </c>
      <c r="H9" s="24"/>
      <c r="I9" s="61">
        <v>30</v>
      </c>
      <c r="J9" s="3"/>
      <c r="K9" s="6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 spans="2:32" hidden="1">
      <c r="B10" s="3"/>
      <c r="C10" s="52" t="s">
        <v>60</v>
      </c>
      <c r="D10" s="22"/>
      <c r="E10" s="70" t="str">
        <f>Sammenligning!G13</f>
        <v>ENS's priser fra 2019</v>
      </c>
      <c r="F10" s="35"/>
      <c r="G10" s="88" t="s">
        <v>145</v>
      </c>
      <c r="H10" s="19"/>
      <c r="I10" s="156" t="str">
        <f>VLOOKUP($C$3,'Tekniske data'!$C$6:$R$37,MATCH(G10,'Tekniske data'!$C$5:$R$5,0),FALSE)</f>
        <v>-</v>
      </c>
      <c r="J10" s="3"/>
      <c r="K10" s="6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 spans="2:32" hidden="1">
      <c r="B11" s="3"/>
      <c r="C11" s="52" t="s">
        <v>138</v>
      </c>
      <c r="D11" s="8"/>
      <c r="E11" s="112">
        <f>VLOOKUP(E8,Inflation,2,FALSE)/VLOOKUP(2014,Inflation,2,FALSE)</f>
        <v>1.0837932575720344</v>
      </c>
      <c r="F11" s="34"/>
      <c r="G11" s="3"/>
      <c r="H11" s="3"/>
      <c r="I11" s="3"/>
      <c r="J11" s="3"/>
      <c r="K11" s="6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 spans="2:32" hidden="1">
      <c r="B12" s="3"/>
      <c r="C12" s="52" t="s">
        <v>341</v>
      </c>
      <c r="D12" s="8"/>
      <c r="E12" s="71">
        <f>Sammenligning!G16</f>
        <v>1</v>
      </c>
      <c r="F12" s="35"/>
      <c r="G12" s="457"/>
      <c r="H12" s="457"/>
      <c r="I12" s="458"/>
      <c r="J12" s="3"/>
      <c r="K12" s="6"/>
      <c r="L12" s="178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</row>
    <row r="13" spans="2:32" hidden="1">
      <c r="B13" s="3"/>
      <c r="C13" s="173" t="s">
        <v>154</v>
      </c>
      <c r="D13" s="19"/>
      <c r="E13" s="177">
        <v>7.42</v>
      </c>
      <c r="F13" s="34"/>
      <c r="G13" s="3"/>
      <c r="H13" s="3"/>
      <c r="I13" s="3"/>
      <c r="J13" s="3"/>
      <c r="K13" s="6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idden="1">
      <c r="B14" s="3"/>
      <c r="C14" s="6"/>
      <c r="D14" s="6"/>
      <c r="E14" s="6"/>
      <c r="F14" s="34"/>
      <c r="G14" s="34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2:32" hidden="1">
      <c r="B15" s="3"/>
      <c r="C15" s="6"/>
      <c r="D15" s="6"/>
      <c r="E15" s="6"/>
      <c r="F15" s="34"/>
      <c r="G15" s="34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2:32" hidden="1">
      <c r="B16" s="3"/>
      <c r="C16" s="18"/>
      <c r="D16" s="18"/>
      <c r="E16" s="18"/>
      <c r="F16" s="18"/>
      <c r="G16" s="179">
        <f>I8</f>
        <v>2025</v>
      </c>
      <c r="H16" s="66">
        <v>2016</v>
      </c>
      <c r="I16" s="18">
        <v>2017</v>
      </c>
      <c r="J16" s="18">
        <v>2018</v>
      </c>
      <c r="K16" s="18">
        <v>2019</v>
      </c>
      <c r="L16" s="18">
        <v>2020</v>
      </c>
      <c r="M16" s="18">
        <v>2021</v>
      </c>
      <c r="N16" s="18">
        <v>2022</v>
      </c>
      <c r="O16" s="18">
        <v>2023</v>
      </c>
      <c r="P16" s="18">
        <v>2024</v>
      </c>
      <c r="Q16" s="18">
        <v>2025</v>
      </c>
      <c r="R16" s="18">
        <v>2026</v>
      </c>
      <c r="S16" s="18">
        <v>2027</v>
      </c>
      <c r="T16" s="18">
        <v>2028</v>
      </c>
      <c r="U16" s="18">
        <v>2029</v>
      </c>
      <c r="V16" s="18">
        <v>2030</v>
      </c>
      <c r="W16" s="18">
        <v>2031</v>
      </c>
      <c r="X16" s="18">
        <v>2032</v>
      </c>
      <c r="Y16" s="18">
        <v>2033</v>
      </c>
      <c r="Z16" s="18">
        <v>2034</v>
      </c>
      <c r="AA16" s="18">
        <v>2035</v>
      </c>
      <c r="AB16" s="18">
        <v>2036</v>
      </c>
      <c r="AC16" s="18">
        <v>2037</v>
      </c>
      <c r="AD16" s="18">
        <v>2038</v>
      </c>
      <c r="AE16" s="18">
        <v>2039</v>
      </c>
      <c r="AF16" s="18">
        <v>2040</v>
      </c>
    </row>
    <row r="17" spans="2:32" hidden="1">
      <c r="B17" s="3"/>
      <c r="C17" s="31"/>
      <c r="D17" s="31"/>
      <c r="E17" s="31"/>
      <c r="F17" s="31"/>
      <c r="G17" s="74"/>
      <c r="H17" s="89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</row>
    <row r="18" spans="2:32" hidden="1">
      <c r="B18" s="3"/>
      <c r="C18" s="31"/>
      <c r="D18" s="31"/>
      <c r="E18" s="31"/>
      <c r="F18" s="31"/>
      <c r="G18" s="74"/>
      <c r="H18" s="89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</row>
    <row r="19" spans="2:32" hidden="1">
      <c r="B19" s="3"/>
      <c r="C19" s="131" t="s">
        <v>51</v>
      </c>
      <c r="D19" s="31"/>
      <c r="E19" s="22" t="s">
        <v>2</v>
      </c>
      <c r="F19" s="22" t="s">
        <v>225</v>
      </c>
      <c r="G19" s="85">
        <f>VLOOKUP($C$3,'Tekniske data'!$C$6:$R$37,MATCH(E19,'Tekniske data'!$C$5:$R$5,0),FALSE)*E11</f>
        <v>1491733039.7221482</v>
      </c>
      <c r="H19" s="72"/>
      <c r="I19" s="21"/>
      <c r="J19" s="21"/>
      <c r="K19" s="21"/>
      <c r="L19" s="21"/>
      <c r="M19" s="21"/>
      <c r="N19" s="21"/>
      <c r="O19" s="21"/>
      <c r="P19" s="21"/>
      <c r="Q19" s="491">
        <v>0</v>
      </c>
      <c r="R19" s="492">
        <f>Q19+($W$19-$Q$19)/(6)</f>
        <v>248622173.28702471</v>
      </c>
      <c r="S19" s="492">
        <f>R19+($W$19-$Q$19)/(6)</f>
        <v>497244346.57404941</v>
      </c>
      <c r="T19" s="492">
        <f>S19+($W$19-$Q$19)/(6)</f>
        <v>745866519.86107409</v>
      </c>
      <c r="U19" s="492">
        <f>T19+($W$19-$Q$19)/(6)</f>
        <v>994488693.14809883</v>
      </c>
      <c r="V19" s="492">
        <f>U19+($W$19-$Q$19)/(6)</f>
        <v>1243110866.4351234</v>
      </c>
      <c r="W19" s="493">
        <f>G19</f>
        <v>1491733039.7221482</v>
      </c>
      <c r="X19" s="21"/>
      <c r="Y19" s="21"/>
      <c r="Z19" s="21"/>
      <c r="AA19" s="21"/>
      <c r="AB19" s="21"/>
      <c r="AC19" s="21"/>
      <c r="AD19" s="21"/>
      <c r="AE19" s="21"/>
      <c r="AF19" s="21"/>
    </row>
    <row r="20" spans="2:32" hidden="1">
      <c r="B20" s="3"/>
      <c r="C20" s="31"/>
      <c r="D20" s="31"/>
      <c r="E20" s="22" t="s">
        <v>20</v>
      </c>
      <c r="F20" s="22"/>
      <c r="G20" s="175" t="str">
        <f>VLOOKUP($C$3,'Tekniske data'!$C$6:$R$37,MATCH(E20,'Tekniske data'!$C$5:$R$5,0),FALSE)</f>
        <v>El</v>
      </c>
      <c r="H20" s="72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73"/>
      <c r="X20" s="21"/>
      <c r="Y20" s="21"/>
      <c r="Z20" s="21"/>
      <c r="AA20" s="21"/>
      <c r="AB20" s="21"/>
      <c r="AC20" s="21"/>
      <c r="AD20" s="21"/>
      <c r="AE20" s="21"/>
      <c r="AF20" s="21"/>
    </row>
    <row r="21" spans="2:32" hidden="1">
      <c r="B21" s="3"/>
      <c r="C21" s="31"/>
      <c r="D21" s="31"/>
      <c r="E21" s="22" t="s">
        <v>22</v>
      </c>
      <c r="F21" s="22"/>
      <c r="G21" s="175" t="str">
        <f>VLOOKUP($C$3,'Tekniske data'!$C$6:$R$37,MATCH(E21,'Tekniske data'!$C$5:$R$5,0),FALSE)</f>
        <v>Eldreven geotermi</v>
      </c>
      <c r="H21" s="72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158"/>
      <c r="X21" s="21"/>
      <c r="Y21" s="21"/>
      <c r="Z21" s="21"/>
      <c r="AA21" s="21"/>
      <c r="AB21" s="21"/>
      <c r="AC21" s="21"/>
      <c r="AD21" s="21"/>
      <c r="AE21" s="21"/>
      <c r="AF21" s="21"/>
    </row>
    <row r="22" spans="2:32" hidden="1">
      <c r="B22" s="3"/>
      <c r="C22" s="32"/>
      <c r="D22" s="32"/>
      <c r="E22" s="23"/>
      <c r="F22" s="23"/>
      <c r="G22" s="77"/>
      <c r="H22" s="88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</row>
    <row r="23" spans="2:32" hidden="1">
      <c r="B23" s="3"/>
      <c r="C23" s="65" t="s">
        <v>197</v>
      </c>
      <c r="D23" s="56"/>
      <c r="E23" s="22" t="s">
        <v>5</v>
      </c>
      <c r="F23" s="22" t="s">
        <v>12</v>
      </c>
      <c r="G23" s="60"/>
      <c r="H23" s="92">
        <f>VLOOKUP($C$3,'Samlet hovedstaden -alle værker'!$C$278:$AC$295,MATCH(H$16,'Samlet hovedstaden -alle værker'!$C$277:$AC$277,0),FALSE)*1000</f>
        <v>0</v>
      </c>
      <c r="I23" s="92">
        <f>VLOOKUP($C$3,'Samlet hovedstaden -alle værker'!$C$278:$AC$295,MATCH(I$16,'Samlet hovedstaden -alle værker'!$C$277:$AC$277,0),FALSE)*1000</f>
        <v>0</v>
      </c>
      <c r="J23" s="92">
        <f>VLOOKUP($C$3,'Samlet hovedstaden -alle værker'!$C$278:$AC$295,MATCH(J$16,'Samlet hovedstaden -alle værker'!$C$277:$AC$277,0),FALSE)*1000</f>
        <v>0</v>
      </c>
      <c r="K23" s="92">
        <f>VLOOKUP($C$3,'Samlet hovedstaden -alle værker'!$C$278:$AC$295,MATCH(K$16,'Samlet hovedstaden -alle værker'!$C$277:$AC$277,0),FALSE)*1000</f>
        <v>0</v>
      </c>
      <c r="L23" s="92">
        <f>VLOOKUP($C$3,'Samlet hovedstaden -alle værker'!$C$278:$AC$295,MATCH(L$16,'Samlet hovedstaden -alle værker'!$C$277:$AC$277,0),FALSE)*1000</f>
        <v>0</v>
      </c>
      <c r="M23" s="92">
        <f>VLOOKUP($C$3,'Samlet hovedstaden -alle værker'!$C$278:$AC$295,MATCH(M$16,'Samlet hovedstaden -alle værker'!$C$277:$AC$277,0),FALSE)*1000</f>
        <v>0</v>
      </c>
      <c r="N23" s="92">
        <f>VLOOKUP($C$3,'Samlet hovedstaden -alle værker'!$C$278:$AC$295,MATCH(N$16,'Samlet hovedstaden -alle værker'!$C$277:$AC$277,0),FALSE)*1000</f>
        <v>0</v>
      </c>
      <c r="O23" s="92">
        <f>VLOOKUP($C$3,'Samlet hovedstaden -alle værker'!$C$278:$AC$295,MATCH(O$16,'Samlet hovedstaden -alle værker'!$C$277:$AC$277,0),FALSE)*1000</f>
        <v>0</v>
      </c>
      <c r="P23" s="92">
        <f>VLOOKUP($C$3,'Samlet hovedstaden -alle værker'!$C$278:$AC$295,MATCH(P$16,'Samlet hovedstaden -alle værker'!$C$277:$AC$277,0),FALSE)*1000</f>
        <v>0</v>
      </c>
      <c r="Q23" s="92">
        <f>VLOOKUP($C$3,'Samlet hovedstaden -alle værker'!$C$278:$AC$295,MATCH(Q$16,'Samlet hovedstaden -alle værker'!$C$277:$AC$277,0),FALSE)*1000</f>
        <v>0</v>
      </c>
      <c r="R23" s="92">
        <f>VLOOKUP($C$3,'Samlet hovedstaden -alle værker'!$C$278:$AC$295,MATCH(R$16,'Samlet hovedstaden -alle værker'!$C$277:$AC$277,0),FALSE)*1000</f>
        <v>199724.78723945617</v>
      </c>
      <c r="S23" s="92">
        <f>VLOOKUP($C$3,'Samlet hovedstaden -alle værker'!$C$278:$AC$295,MATCH(S$16,'Samlet hovedstaden -alle værker'!$C$277:$AC$277,0),FALSE)*1000</f>
        <v>399449.57447891234</v>
      </c>
      <c r="T23" s="92">
        <f>VLOOKUP($C$3,'Samlet hovedstaden -alle værker'!$C$278:$AC$295,MATCH(T$16,'Samlet hovedstaden -alle værker'!$C$277:$AC$277,0),FALSE)*1000</f>
        <v>599174.36171836848</v>
      </c>
      <c r="U23" s="92">
        <f>VLOOKUP($C$3,'Samlet hovedstaden -alle værker'!$C$278:$AC$295,MATCH(U$16,'Samlet hovedstaden -alle værker'!$C$277:$AC$277,0),FALSE)*1000</f>
        <v>798899.14895782468</v>
      </c>
      <c r="V23" s="92">
        <f>VLOOKUP($C$3,'Samlet hovedstaden -alle værker'!$C$278:$AC$295,MATCH(V$16,'Samlet hovedstaden -alle værker'!$C$277:$AC$277,0),FALSE)*1000</f>
        <v>998623.93619728088</v>
      </c>
      <c r="W23" s="92">
        <f>VLOOKUP($C$3,'Samlet hovedstaden -alle værker'!$C$278:$AC$295,MATCH(W$16,'Samlet hovedstaden -alle værker'!$C$277:$AC$277,0),FALSE)*1000</f>
        <v>1077655.9922676086</v>
      </c>
      <c r="X23" s="92">
        <f>VLOOKUP($C$3,'Samlet hovedstaden -alle værker'!$C$278:$AC$295,MATCH(X$16,'Samlet hovedstaden -alle værker'!$C$277:$AC$277,0),FALSE)*1000</f>
        <v>1077655.9922676086</v>
      </c>
      <c r="Y23" s="92">
        <f>VLOOKUP($C$3,'Samlet hovedstaden -alle værker'!$C$278:$AC$295,MATCH(Y$16,'Samlet hovedstaden -alle værker'!$C$277:$AC$277,0),FALSE)*1000</f>
        <v>1077655.9922676086</v>
      </c>
      <c r="Z23" s="92">
        <f>VLOOKUP($C$3,'Samlet hovedstaden -alle værker'!$C$278:$AC$295,MATCH(Z$16,'Samlet hovedstaden -alle værker'!$C$277:$AC$277,0),FALSE)*1000</f>
        <v>1077655.9922676086</v>
      </c>
      <c r="AA23" s="92">
        <f>VLOOKUP($C$3,'Samlet hovedstaden -alle værker'!$C$278:$AC$295,MATCH(AA$16,'Samlet hovedstaden -alle værker'!$C$277:$AC$277,0),FALSE)*1000</f>
        <v>1077655.9922676086</v>
      </c>
      <c r="AB23" s="92">
        <f>VLOOKUP($C$3,'Samlet hovedstaden -alle værker'!$C$278:$AC$295,MATCH(AB$16,'Samlet hovedstaden -alle værker'!$C$277:$AC$277,0),FALSE)*1000</f>
        <v>1089096.0879608153</v>
      </c>
      <c r="AC23" s="92">
        <f>VLOOKUP($C$3,'Samlet hovedstaden -alle værker'!$C$278:$AC$295,MATCH(AC$16,'Samlet hovedstaden -alle værker'!$C$277:$AC$277,0),FALSE)*1000</f>
        <v>1100536.1836540222</v>
      </c>
      <c r="AD23" s="92">
        <f>VLOOKUP($C$3,'Samlet hovedstaden -alle værker'!$C$278:$AC$295,MATCH(AD$16,'Samlet hovedstaden -alle værker'!$C$277:$AC$277,0),FALSE)*1000</f>
        <v>1111976.2793472288</v>
      </c>
      <c r="AE23" s="92">
        <f>VLOOKUP($C$3,'Samlet hovedstaden -alle værker'!$C$278:$AC$295,MATCH(AE$16,'Samlet hovedstaden -alle værker'!$C$277:$AC$277,0),FALSE)*1000</f>
        <v>1123416.3750404357</v>
      </c>
      <c r="AF23" s="92">
        <f>VLOOKUP($C$3,'Samlet hovedstaden -alle værker'!$C$278:$AC$295,MATCH(AF$16,'Samlet hovedstaden -alle værker'!$C$277:$AC$277,0),FALSE)*1000</f>
        <v>1134856.4707336428</v>
      </c>
    </row>
    <row r="24" spans="2:32" hidden="1">
      <c r="B24" s="3"/>
      <c r="C24" s="56"/>
      <c r="D24" s="56"/>
      <c r="E24" s="22" t="s">
        <v>155</v>
      </c>
      <c r="F24" s="22"/>
      <c r="G24" s="60"/>
      <c r="H24" s="69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</row>
    <row r="25" spans="2:32" hidden="1">
      <c r="B25" s="3"/>
      <c r="C25" s="58"/>
      <c r="D25" s="58"/>
      <c r="E25" s="106"/>
      <c r="F25" s="106"/>
      <c r="G25" s="107"/>
      <c r="H25" s="108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</row>
    <row r="26" spans="2:32" hidden="1">
      <c r="B26" s="3"/>
      <c r="C26" s="56"/>
      <c r="D26" s="56"/>
      <c r="E26" s="22" t="s">
        <v>173</v>
      </c>
      <c r="F26" s="22" t="s">
        <v>147</v>
      </c>
      <c r="G26" s="126">
        <f>VLOOKUP($C$3,'Tekniske data'!$C$6:$R$37,MATCH(E26,'Tekniske data'!$C$5:$R$5,0),FALSE)*$E$11</f>
        <v>16280742.3152471</v>
      </c>
      <c r="H26" s="69">
        <f>G26</f>
        <v>16280742.3152471</v>
      </c>
      <c r="I26" s="73">
        <f t="shared" ref="I26:X31" si="0">H26</f>
        <v>16280742.3152471</v>
      </c>
      <c r="J26" s="73">
        <f t="shared" si="0"/>
        <v>16280742.3152471</v>
      </c>
      <c r="K26" s="73">
        <f t="shared" si="0"/>
        <v>16280742.3152471</v>
      </c>
      <c r="L26" s="73">
        <f t="shared" si="0"/>
        <v>16280742.3152471</v>
      </c>
      <c r="M26" s="73">
        <f t="shared" si="0"/>
        <v>16280742.3152471</v>
      </c>
      <c r="N26" s="73">
        <f t="shared" si="0"/>
        <v>16280742.3152471</v>
      </c>
      <c r="O26" s="73">
        <f t="shared" si="0"/>
        <v>16280742.3152471</v>
      </c>
      <c r="P26" s="73">
        <f t="shared" si="0"/>
        <v>16280742.3152471</v>
      </c>
      <c r="Q26" s="73">
        <v>0</v>
      </c>
      <c r="R26" s="492">
        <f>Q26+($W$26-$Q$26)/(6)</f>
        <v>2713457.0525411833</v>
      </c>
      <c r="S26" s="492">
        <f>R26+($W$26-$Q$26)/(6)</f>
        <v>5426914.1050823666</v>
      </c>
      <c r="T26" s="492">
        <f>S26+($W$26-$Q$26)/(6)</f>
        <v>8140371.1576235499</v>
      </c>
      <c r="U26" s="492">
        <f>T26+($W$26-$Q$26)/(6)</f>
        <v>10853828.210164733</v>
      </c>
      <c r="V26" s="492">
        <f>U26+($W$26-$Q$26)/(6)</f>
        <v>13567285.262705917</v>
      </c>
      <c r="W26" s="73">
        <f>G26</f>
        <v>16280742.3152471</v>
      </c>
      <c r="X26" s="73">
        <f t="shared" si="0"/>
        <v>16280742.3152471</v>
      </c>
      <c r="Y26" s="73">
        <f t="shared" ref="Y26:AF32" si="1">X26</f>
        <v>16280742.3152471</v>
      </c>
      <c r="Z26" s="73">
        <f t="shared" si="1"/>
        <v>16280742.3152471</v>
      </c>
      <c r="AA26" s="73">
        <f t="shared" si="1"/>
        <v>16280742.3152471</v>
      </c>
      <c r="AB26" s="73">
        <f>AA26</f>
        <v>16280742.3152471</v>
      </c>
      <c r="AC26" s="73">
        <f t="shared" ref="AC26:AF31" si="2">AB26</f>
        <v>16280742.3152471</v>
      </c>
      <c r="AD26" s="73">
        <f t="shared" si="2"/>
        <v>16280742.3152471</v>
      </c>
      <c r="AE26" s="73">
        <f t="shared" si="2"/>
        <v>16280742.3152471</v>
      </c>
      <c r="AF26" s="73">
        <f t="shared" si="2"/>
        <v>16280742.3152471</v>
      </c>
    </row>
    <row r="27" spans="2:32" hidden="1">
      <c r="B27" s="3"/>
      <c r="C27" s="56"/>
      <c r="D27" s="56"/>
      <c r="E27" s="22" t="s">
        <v>196</v>
      </c>
      <c r="F27" s="22" t="s">
        <v>226</v>
      </c>
      <c r="G27" s="126">
        <f>VLOOKUP($C$3,'Tekniske data'!$C$6:$R$37,MATCH(E27,'Tekniske data'!$C$5:$R$5,0),FALSE)*$E$11</f>
        <v>11.704967181777972</v>
      </c>
      <c r="H27" s="110">
        <f>G27</f>
        <v>11.704967181777972</v>
      </c>
      <c r="I27" s="111">
        <f t="shared" si="0"/>
        <v>11.704967181777972</v>
      </c>
      <c r="J27" s="111">
        <f t="shared" si="0"/>
        <v>11.704967181777972</v>
      </c>
      <c r="K27" s="111">
        <f t="shared" si="0"/>
        <v>11.704967181777972</v>
      </c>
      <c r="L27" s="111">
        <f t="shared" si="0"/>
        <v>11.704967181777972</v>
      </c>
      <c r="M27" s="111">
        <f t="shared" si="0"/>
        <v>11.704967181777972</v>
      </c>
      <c r="N27" s="111">
        <f t="shared" si="0"/>
        <v>11.704967181777972</v>
      </c>
      <c r="O27" s="111">
        <f t="shared" si="0"/>
        <v>11.704967181777972</v>
      </c>
      <c r="P27" s="111">
        <f t="shared" si="0"/>
        <v>11.704967181777972</v>
      </c>
      <c r="Q27" s="111">
        <f t="shared" si="0"/>
        <v>11.704967181777972</v>
      </c>
      <c r="R27" s="111">
        <f t="shared" si="0"/>
        <v>11.704967181777972</v>
      </c>
      <c r="S27" s="111">
        <f t="shared" si="0"/>
        <v>11.704967181777972</v>
      </c>
      <c r="T27" s="111">
        <f t="shared" si="0"/>
        <v>11.704967181777972</v>
      </c>
      <c r="U27" s="111">
        <f t="shared" si="0"/>
        <v>11.704967181777972</v>
      </c>
      <c r="V27" s="111">
        <f t="shared" si="0"/>
        <v>11.704967181777972</v>
      </c>
      <c r="W27" s="111">
        <f t="shared" si="0"/>
        <v>11.704967181777972</v>
      </c>
      <c r="X27" s="111">
        <f t="shared" si="0"/>
        <v>11.704967181777972</v>
      </c>
      <c r="Y27" s="111">
        <f t="shared" si="1"/>
        <v>11.704967181777972</v>
      </c>
      <c r="Z27" s="111">
        <f t="shared" si="1"/>
        <v>11.704967181777972</v>
      </c>
      <c r="AA27" s="111">
        <f t="shared" si="1"/>
        <v>11.704967181777972</v>
      </c>
      <c r="AB27" s="111">
        <f t="shared" si="1"/>
        <v>11.704967181777972</v>
      </c>
      <c r="AC27" s="111">
        <f t="shared" si="2"/>
        <v>11.704967181777972</v>
      </c>
      <c r="AD27" s="111">
        <f t="shared" si="2"/>
        <v>11.704967181777972</v>
      </c>
      <c r="AE27" s="111">
        <f t="shared" si="2"/>
        <v>11.704967181777972</v>
      </c>
      <c r="AF27" s="111">
        <f t="shared" si="2"/>
        <v>11.704967181777972</v>
      </c>
    </row>
    <row r="28" spans="2:32" hidden="1">
      <c r="B28" s="3"/>
      <c r="C28" s="56"/>
      <c r="D28" s="56"/>
      <c r="E28" s="22" t="s">
        <v>14</v>
      </c>
      <c r="F28" s="22"/>
      <c r="G28" s="127">
        <f>VLOOKUP($C$3,'Tekniske data'!$C$6:$R$37,MATCH(E28,'Tekniske data'!$C$5:$R$5,0),FALSE)</f>
        <v>0</v>
      </c>
      <c r="H28" s="110">
        <f>G28</f>
        <v>0</v>
      </c>
      <c r="I28" s="111">
        <f t="shared" si="0"/>
        <v>0</v>
      </c>
      <c r="J28" s="111">
        <f t="shared" si="0"/>
        <v>0</v>
      </c>
      <c r="K28" s="111">
        <f t="shared" si="0"/>
        <v>0</v>
      </c>
      <c r="L28" s="111">
        <f t="shared" si="0"/>
        <v>0</v>
      </c>
      <c r="M28" s="111">
        <f t="shared" si="0"/>
        <v>0</v>
      </c>
      <c r="N28" s="111">
        <f t="shared" si="0"/>
        <v>0</v>
      </c>
      <c r="O28" s="111">
        <f t="shared" si="0"/>
        <v>0</v>
      </c>
      <c r="P28" s="111">
        <f t="shared" si="0"/>
        <v>0</v>
      </c>
      <c r="Q28" s="111">
        <f t="shared" si="0"/>
        <v>0</v>
      </c>
      <c r="R28" s="111">
        <f t="shared" si="0"/>
        <v>0</v>
      </c>
      <c r="S28" s="111">
        <f t="shared" si="0"/>
        <v>0</v>
      </c>
      <c r="T28" s="111">
        <f t="shared" si="0"/>
        <v>0</v>
      </c>
      <c r="U28" s="111">
        <f t="shared" si="0"/>
        <v>0</v>
      </c>
      <c r="V28" s="111">
        <f t="shared" si="0"/>
        <v>0</v>
      </c>
      <c r="W28" s="111">
        <f t="shared" si="0"/>
        <v>0</v>
      </c>
      <c r="X28" s="111">
        <f t="shared" si="0"/>
        <v>0</v>
      </c>
      <c r="Y28" s="111">
        <f t="shared" si="1"/>
        <v>0</v>
      </c>
      <c r="Z28" s="111">
        <f t="shared" si="1"/>
        <v>0</v>
      </c>
      <c r="AA28" s="111">
        <f t="shared" si="1"/>
        <v>0</v>
      </c>
      <c r="AB28" s="111">
        <f t="shared" si="1"/>
        <v>0</v>
      </c>
      <c r="AC28" s="111">
        <f t="shared" si="2"/>
        <v>0</v>
      </c>
      <c r="AD28" s="111">
        <f t="shared" si="2"/>
        <v>0</v>
      </c>
      <c r="AE28" s="111">
        <f t="shared" si="2"/>
        <v>0</v>
      </c>
      <c r="AF28" s="111">
        <f t="shared" si="2"/>
        <v>0</v>
      </c>
    </row>
    <row r="29" spans="2:32" hidden="1">
      <c r="B29" s="3"/>
      <c r="C29" s="56"/>
      <c r="D29" s="56"/>
      <c r="E29" s="22" t="s">
        <v>15</v>
      </c>
      <c r="F29" s="22"/>
      <c r="G29" s="127">
        <f>VLOOKUP($C$3,'Tekniske data'!$C$6:$R$37,MATCH(E29,'Tekniske data'!$C$5:$R$5,0),FALSE)</f>
        <v>6.88</v>
      </c>
      <c r="H29" s="110">
        <f>G29</f>
        <v>6.88</v>
      </c>
      <c r="I29" s="111">
        <f t="shared" si="0"/>
        <v>6.88</v>
      </c>
      <c r="J29" s="111">
        <f t="shared" si="0"/>
        <v>6.88</v>
      </c>
      <c r="K29" s="111">
        <f t="shared" si="0"/>
        <v>6.88</v>
      </c>
      <c r="L29" s="111">
        <f t="shared" si="0"/>
        <v>6.88</v>
      </c>
      <c r="M29" s="111">
        <f t="shared" si="0"/>
        <v>6.88</v>
      </c>
      <c r="N29" s="111">
        <f t="shared" si="0"/>
        <v>6.88</v>
      </c>
      <c r="O29" s="111">
        <f t="shared" si="0"/>
        <v>6.88</v>
      </c>
      <c r="P29" s="111">
        <f t="shared" si="0"/>
        <v>6.88</v>
      </c>
      <c r="Q29" s="111">
        <f t="shared" si="0"/>
        <v>6.88</v>
      </c>
      <c r="R29" s="111">
        <f t="shared" si="0"/>
        <v>6.88</v>
      </c>
      <c r="S29" s="111">
        <f t="shared" si="0"/>
        <v>6.88</v>
      </c>
      <c r="T29" s="111">
        <f t="shared" si="0"/>
        <v>6.88</v>
      </c>
      <c r="U29" s="111">
        <f t="shared" si="0"/>
        <v>6.88</v>
      </c>
      <c r="V29" s="111">
        <f t="shared" si="0"/>
        <v>6.88</v>
      </c>
      <c r="W29" s="111">
        <f t="shared" si="0"/>
        <v>6.88</v>
      </c>
      <c r="X29" s="111">
        <f t="shared" si="0"/>
        <v>6.88</v>
      </c>
      <c r="Y29" s="111">
        <f t="shared" si="1"/>
        <v>6.88</v>
      </c>
      <c r="Z29" s="111">
        <f t="shared" si="1"/>
        <v>6.88</v>
      </c>
      <c r="AA29" s="111">
        <f t="shared" si="1"/>
        <v>6.88</v>
      </c>
      <c r="AB29" s="111">
        <f t="shared" si="1"/>
        <v>6.88</v>
      </c>
      <c r="AC29" s="111">
        <f t="shared" si="2"/>
        <v>6.88</v>
      </c>
      <c r="AD29" s="111">
        <f t="shared" si="2"/>
        <v>6.88</v>
      </c>
      <c r="AE29" s="111">
        <f t="shared" si="2"/>
        <v>6.88</v>
      </c>
      <c r="AF29" s="111">
        <f t="shared" si="2"/>
        <v>6.88</v>
      </c>
    </row>
    <row r="30" spans="2:32" hidden="1">
      <c r="B30" s="3"/>
      <c r="C30" s="130" t="s">
        <v>28</v>
      </c>
      <c r="D30" s="56"/>
      <c r="E30" s="22" t="s">
        <v>37</v>
      </c>
      <c r="F30" s="22" t="s">
        <v>211</v>
      </c>
      <c r="G30" s="192">
        <f>VLOOKUP($C$3,'Tekniske data'!$C$6:$S$37,MATCH(E30,'Tekniske data'!$C$5:$S$5,0),FALSE)</f>
        <v>0.08</v>
      </c>
      <c r="H30" s="193">
        <f>G30</f>
        <v>0.08</v>
      </c>
      <c r="I30" s="57">
        <f t="shared" si="0"/>
        <v>0.08</v>
      </c>
      <c r="J30" s="57">
        <f t="shared" si="0"/>
        <v>0.08</v>
      </c>
      <c r="K30" s="57">
        <f t="shared" si="0"/>
        <v>0.08</v>
      </c>
      <c r="L30" s="57">
        <f t="shared" si="0"/>
        <v>0.08</v>
      </c>
      <c r="M30" s="57">
        <f t="shared" si="0"/>
        <v>0.08</v>
      </c>
      <c r="N30" s="57">
        <f t="shared" si="0"/>
        <v>0.08</v>
      </c>
      <c r="O30" s="57">
        <f t="shared" si="0"/>
        <v>0.08</v>
      </c>
      <c r="P30" s="57">
        <f t="shared" si="0"/>
        <v>0.08</v>
      </c>
      <c r="Q30" s="57">
        <f t="shared" si="0"/>
        <v>0.08</v>
      </c>
      <c r="R30" s="57">
        <f t="shared" si="0"/>
        <v>0.08</v>
      </c>
      <c r="S30" s="57">
        <f t="shared" si="0"/>
        <v>0.08</v>
      </c>
      <c r="T30" s="57">
        <f t="shared" si="0"/>
        <v>0.08</v>
      </c>
      <c r="U30" s="57">
        <f t="shared" si="0"/>
        <v>0.08</v>
      </c>
      <c r="V30" s="57">
        <f t="shared" si="0"/>
        <v>0.08</v>
      </c>
      <c r="W30" s="57">
        <f t="shared" si="0"/>
        <v>0.08</v>
      </c>
      <c r="X30" s="57">
        <f t="shared" si="0"/>
        <v>0.08</v>
      </c>
      <c r="Y30" s="57">
        <f t="shared" si="1"/>
        <v>0.08</v>
      </c>
      <c r="Z30" s="57">
        <f t="shared" si="1"/>
        <v>0.08</v>
      </c>
      <c r="AA30" s="57">
        <f t="shared" si="1"/>
        <v>0.08</v>
      </c>
      <c r="AB30" s="57">
        <f t="shared" si="1"/>
        <v>0.08</v>
      </c>
      <c r="AC30" s="57">
        <f t="shared" si="2"/>
        <v>0.08</v>
      </c>
      <c r="AD30" s="57">
        <f t="shared" si="2"/>
        <v>0.08</v>
      </c>
      <c r="AE30" s="57">
        <f t="shared" si="2"/>
        <v>0.08</v>
      </c>
      <c r="AF30" s="57">
        <f t="shared" si="2"/>
        <v>0.08</v>
      </c>
    </row>
    <row r="31" spans="2:32" ht="15" hidden="1" customHeight="1">
      <c r="B31" s="3"/>
      <c r="C31" s="56"/>
      <c r="D31" s="755" t="s">
        <v>139</v>
      </c>
      <c r="E31" s="22" t="s">
        <v>106</v>
      </c>
      <c r="F31" s="22" t="s">
        <v>32</v>
      </c>
      <c r="G31" s="186"/>
      <c r="H31" s="187">
        <v>0</v>
      </c>
      <c r="I31" s="188">
        <f>H31</f>
        <v>0</v>
      </c>
      <c r="J31" s="188">
        <f t="shared" si="0"/>
        <v>0</v>
      </c>
      <c r="K31" s="188">
        <f t="shared" si="0"/>
        <v>0</v>
      </c>
      <c r="L31" s="188">
        <f t="shared" si="0"/>
        <v>0</v>
      </c>
      <c r="M31" s="188">
        <f t="shared" si="0"/>
        <v>0</v>
      </c>
      <c r="N31" s="188">
        <f t="shared" si="0"/>
        <v>0</v>
      </c>
      <c r="O31" s="188">
        <f t="shared" si="0"/>
        <v>0</v>
      </c>
      <c r="P31" s="188">
        <f t="shared" si="0"/>
        <v>0</v>
      </c>
      <c r="Q31" s="188">
        <f t="shared" si="0"/>
        <v>0</v>
      </c>
      <c r="R31" s="188">
        <f t="shared" si="0"/>
        <v>0</v>
      </c>
      <c r="S31" s="188">
        <f t="shared" si="0"/>
        <v>0</v>
      </c>
      <c r="T31" s="188">
        <f t="shared" si="0"/>
        <v>0</v>
      </c>
      <c r="U31" s="188">
        <f t="shared" si="0"/>
        <v>0</v>
      </c>
      <c r="V31" s="188">
        <f t="shared" si="0"/>
        <v>0</v>
      </c>
      <c r="W31" s="188">
        <f t="shared" si="0"/>
        <v>0</v>
      </c>
      <c r="X31" s="188">
        <f t="shared" si="0"/>
        <v>0</v>
      </c>
      <c r="Y31" s="188">
        <f t="shared" si="1"/>
        <v>0</v>
      </c>
      <c r="Z31" s="188">
        <f t="shared" si="1"/>
        <v>0</v>
      </c>
      <c r="AA31" s="188">
        <f t="shared" si="1"/>
        <v>0</v>
      </c>
      <c r="AB31" s="188">
        <f t="shared" si="1"/>
        <v>0</v>
      </c>
      <c r="AC31" s="188">
        <f t="shared" si="2"/>
        <v>0</v>
      </c>
      <c r="AD31" s="188">
        <f t="shared" si="2"/>
        <v>0</v>
      </c>
      <c r="AE31" s="188">
        <f t="shared" si="2"/>
        <v>0</v>
      </c>
      <c r="AF31" s="188">
        <f t="shared" si="2"/>
        <v>0</v>
      </c>
    </row>
    <row r="32" spans="2:32" hidden="1">
      <c r="B32" s="3"/>
      <c r="C32" s="56"/>
      <c r="D32" s="755"/>
      <c r="E32" s="22" t="s">
        <v>107</v>
      </c>
      <c r="F32" s="22" t="s">
        <v>206</v>
      </c>
      <c r="G32" s="186"/>
      <c r="H32" s="187">
        <v>0</v>
      </c>
      <c r="I32" s="188">
        <f>H32</f>
        <v>0</v>
      </c>
      <c r="J32" s="188">
        <f t="shared" ref="J32:X32" si="3">I32</f>
        <v>0</v>
      </c>
      <c r="K32" s="188">
        <f t="shared" si="3"/>
        <v>0</v>
      </c>
      <c r="L32" s="188">
        <f t="shared" si="3"/>
        <v>0</v>
      </c>
      <c r="M32" s="188">
        <f t="shared" si="3"/>
        <v>0</v>
      </c>
      <c r="N32" s="188">
        <f t="shared" si="3"/>
        <v>0</v>
      </c>
      <c r="O32" s="188">
        <f t="shared" si="3"/>
        <v>0</v>
      </c>
      <c r="P32" s="188">
        <f t="shared" si="3"/>
        <v>0</v>
      </c>
      <c r="Q32" s="188">
        <f t="shared" si="3"/>
        <v>0</v>
      </c>
      <c r="R32" s="188">
        <f t="shared" si="3"/>
        <v>0</v>
      </c>
      <c r="S32" s="188">
        <f t="shared" si="3"/>
        <v>0</v>
      </c>
      <c r="T32" s="188">
        <f t="shared" si="3"/>
        <v>0</v>
      </c>
      <c r="U32" s="188">
        <f t="shared" si="3"/>
        <v>0</v>
      </c>
      <c r="V32" s="188">
        <f t="shared" si="3"/>
        <v>0</v>
      </c>
      <c r="W32" s="188">
        <f t="shared" si="3"/>
        <v>0</v>
      </c>
      <c r="X32" s="188">
        <f t="shared" si="3"/>
        <v>0</v>
      </c>
      <c r="Y32" s="188">
        <f t="shared" si="1"/>
        <v>0</v>
      </c>
      <c r="Z32" s="188">
        <f t="shared" si="1"/>
        <v>0</v>
      </c>
      <c r="AA32" s="188">
        <f t="shared" si="1"/>
        <v>0</v>
      </c>
      <c r="AB32" s="188">
        <f t="shared" si="1"/>
        <v>0</v>
      </c>
      <c r="AC32" s="188">
        <f t="shared" si="1"/>
        <v>0</v>
      </c>
      <c r="AD32" s="188">
        <f t="shared" si="1"/>
        <v>0</v>
      </c>
      <c r="AE32" s="188">
        <f t="shared" si="1"/>
        <v>0</v>
      </c>
      <c r="AF32" s="188">
        <f t="shared" si="1"/>
        <v>0</v>
      </c>
    </row>
    <row r="33" spans="2:32" hidden="1">
      <c r="B33" s="3"/>
      <c r="C33" s="56"/>
      <c r="D33" s="755"/>
      <c r="E33" s="22" t="s">
        <v>108</v>
      </c>
      <c r="F33" s="22" t="s">
        <v>206</v>
      </c>
      <c r="G33" s="121"/>
      <c r="H33" s="187">
        <v>0</v>
      </c>
      <c r="I33" s="188">
        <f>H33</f>
        <v>0</v>
      </c>
      <c r="J33" s="188">
        <f t="shared" ref="J33:AF35" si="4">I33</f>
        <v>0</v>
      </c>
      <c r="K33" s="188">
        <f t="shared" si="4"/>
        <v>0</v>
      </c>
      <c r="L33" s="188">
        <f t="shared" si="4"/>
        <v>0</v>
      </c>
      <c r="M33" s="188">
        <f t="shared" si="4"/>
        <v>0</v>
      </c>
      <c r="N33" s="188">
        <f t="shared" si="4"/>
        <v>0</v>
      </c>
      <c r="O33" s="188">
        <f t="shared" si="4"/>
        <v>0</v>
      </c>
      <c r="P33" s="188">
        <f t="shared" si="4"/>
        <v>0</v>
      </c>
      <c r="Q33" s="188">
        <f t="shared" si="4"/>
        <v>0</v>
      </c>
      <c r="R33" s="188">
        <f t="shared" si="4"/>
        <v>0</v>
      </c>
      <c r="S33" s="188">
        <f t="shared" si="4"/>
        <v>0</v>
      </c>
      <c r="T33" s="188">
        <f t="shared" si="4"/>
        <v>0</v>
      </c>
      <c r="U33" s="188">
        <f t="shared" si="4"/>
        <v>0</v>
      </c>
      <c r="V33" s="188">
        <f t="shared" si="4"/>
        <v>0</v>
      </c>
      <c r="W33" s="188">
        <f t="shared" si="4"/>
        <v>0</v>
      </c>
      <c r="X33" s="188">
        <f t="shared" si="4"/>
        <v>0</v>
      </c>
      <c r="Y33" s="188">
        <f t="shared" si="4"/>
        <v>0</v>
      </c>
      <c r="Z33" s="188">
        <f t="shared" si="4"/>
        <v>0</v>
      </c>
      <c r="AA33" s="188">
        <f t="shared" si="4"/>
        <v>0</v>
      </c>
      <c r="AB33" s="188">
        <f t="shared" si="4"/>
        <v>0</v>
      </c>
      <c r="AC33" s="188">
        <f t="shared" si="4"/>
        <v>0</v>
      </c>
      <c r="AD33" s="188">
        <f t="shared" si="4"/>
        <v>0</v>
      </c>
      <c r="AE33" s="188">
        <f t="shared" si="4"/>
        <v>0</v>
      </c>
      <c r="AF33" s="188">
        <f t="shared" si="4"/>
        <v>0</v>
      </c>
    </row>
    <row r="34" spans="2:32" hidden="1">
      <c r="B34" s="3"/>
      <c r="C34" s="56"/>
      <c r="D34" s="755"/>
      <c r="E34" s="22" t="s">
        <v>33</v>
      </c>
      <c r="F34" s="22" t="s">
        <v>206</v>
      </c>
      <c r="G34" s="121"/>
      <c r="H34" s="187">
        <v>0</v>
      </c>
      <c r="I34" s="188">
        <f>H34</f>
        <v>0</v>
      </c>
      <c r="J34" s="188">
        <f t="shared" si="4"/>
        <v>0</v>
      </c>
      <c r="K34" s="188">
        <f t="shared" si="4"/>
        <v>0</v>
      </c>
      <c r="L34" s="188">
        <f t="shared" si="4"/>
        <v>0</v>
      </c>
      <c r="M34" s="188">
        <f t="shared" si="4"/>
        <v>0</v>
      </c>
      <c r="N34" s="188">
        <f t="shared" si="4"/>
        <v>0</v>
      </c>
      <c r="O34" s="188">
        <f t="shared" si="4"/>
        <v>0</v>
      </c>
      <c r="P34" s="188">
        <f t="shared" si="4"/>
        <v>0</v>
      </c>
      <c r="Q34" s="188">
        <f t="shared" si="4"/>
        <v>0</v>
      </c>
      <c r="R34" s="188">
        <f t="shared" si="4"/>
        <v>0</v>
      </c>
      <c r="S34" s="188">
        <f t="shared" si="4"/>
        <v>0</v>
      </c>
      <c r="T34" s="188">
        <f t="shared" si="4"/>
        <v>0</v>
      </c>
      <c r="U34" s="188">
        <f t="shared" si="4"/>
        <v>0</v>
      </c>
      <c r="V34" s="188">
        <f t="shared" si="4"/>
        <v>0</v>
      </c>
      <c r="W34" s="188">
        <f t="shared" si="4"/>
        <v>0</v>
      </c>
      <c r="X34" s="188">
        <f t="shared" si="4"/>
        <v>0</v>
      </c>
      <c r="Y34" s="188">
        <f t="shared" si="4"/>
        <v>0</v>
      </c>
      <c r="Z34" s="188">
        <f t="shared" si="4"/>
        <v>0</v>
      </c>
      <c r="AA34" s="188">
        <f t="shared" si="4"/>
        <v>0</v>
      </c>
      <c r="AB34" s="188">
        <f t="shared" si="4"/>
        <v>0</v>
      </c>
      <c r="AC34" s="188">
        <f t="shared" si="4"/>
        <v>0</v>
      </c>
      <c r="AD34" s="188">
        <f t="shared" si="4"/>
        <v>0</v>
      </c>
      <c r="AE34" s="188">
        <f t="shared" si="4"/>
        <v>0</v>
      </c>
      <c r="AF34" s="188">
        <f t="shared" si="4"/>
        <v>0</v>
      </c>
    </row>
    <row r="35" spans="2:32" hidden="1">
      <c r="B35" s="3"/>
      <c r="C35" s="56"/>
      <c r="D35" s="755"/>
      <c r="E35" s="22" t="s">
        <v>34</v>
      </c>
      <c r="F35" s="22" t="s">
        <v>206</v>
      </c>
      <c r="G35" s="121"/>
      <c r="H35" s="187">
        <v>0</v>
      </c>
      <c r="I35" s="188">
        <f>H35</f>
        <v>0</v>
      </c>
      <c r="J35" s="188">
        <f t="shared" si="4"/>
        <v>0</v>
      </c>
      <c r="K35" s="188">
        <f t="shared" si="4"/>
        <v>0</v>
      </c>
      <c r="L35" s="188">
        <f t="shared" si="4"/>
        <v>0</v>
      </c>
      <c r="M35" s="188">
        <f t="shared" si="4"/>
        <v>0</v>
      </c>
      <c r="N35" s="188">
        <f t="shared" si="4"/>
        <v>0</v>
      </c>
      <c r="O35" s="188">
        <f t="shared" si="4"/>
        <v>0</v>
      </c>
      <c r="P35" s="188">
        <f t="shared" si="4"/>
        <v>0</v>
      </c>
      <c r="Q35" s="188">
        <f t="shared" si="4"/>
        <v>0</v>
      </c>
      <c r="R35" s="188">
        <f t="shared" si="4"/>
        <v>0</v>
      </c>
      <c r="S35" s="188">
        <f t="shared" si="4"/>
        <v>0</v>
      </c>
      <c r="T35" s="188">
        <f t="shared" si="4"/>
        <v>0</v>
      </c>
      <c r="U35" s="188">
        <f t="shared" si="4"/>
        <v>0</v>
      </c>
      <c r="V35" s="188">
        <f t="shared" si="4"/>
        <v>0</v>
      </c>
      <c r="W35" s="188">
        <f t="shared" si="4"/>
        <v>0</v>
      </c>
      <c r="X35" s="188">
        <f t="shared" si="4"/>
        <v>0</v>
      </c>
      <c r="Y35" s="188">
        <f t="shared" si="4"/>
        <v>0</v>
      </c>
      <c r="Z35" s="188">
        <f t="shared" si="4"/>
        <v>0</v>
      </c>
      <c r="AA35" s="188">
        <f t="shared" si="4"/>
        <v>0</v>
      </c>
      <c r="AB35" s="188">
        <f t="shared" si="4"/>
        <v>0</v>
      </c>
      <c r="AC35" s="188">
        <f t="shared" si="4"/>
        <v>0</v>
      </c>
      <c r="AD35" s="188">
        <f t="shared" si="4"/>
        <v>0</v>
      </c>
      <c r="AE35" s="188">
        <f t="shared" si="4"/>
        <v>0</v>
      </c>
      <c r="AF35" s="188">
        <f t="shared" si="4"/>
        <v>0</v>
      </c>
    </row>
    <row r="36" spans="2:32" hidden="1">
      <c r="B36" s="3"/>
      <c r="C36" s="32"/>
      <c r="D36" s="32"/>
      <c r="E36" s="25"/>
      <c r="F36" s="25"/>
      <c r="G36" s="76"/>
      <c r="H36" s="90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5"/>
      <c r="AD36" s="105"/>
      <c r="AE36" s="105"/>
      <c r="AF36" s="105"/>
    </row>
    <row r="37" spans="2:32" hidden="1">
      <c r="B37" s="3"/>
      <c r="C37" s="768" t="s">
        <v>35</v>
      </c>
      <c r="D37" s="31"/>
      <c r="E37" s="41" t="s">
        <v>183</v>
      </c>
      <c r="F37" s="41" t="s">
        <v>208</v>
      </c>
      <c r="G37" s="75"/>
      <c r="H37" s="95">
        <f>HLOOKUP($E$37&amp;"-"&amp;$E$10,'Brændsels- og elpriser'!$E$13:$AH$39,MATCH(H16,'Brændsels- og elpriser'!$D$13:$D$39,0),FALSE)*'Brændsels- og elpriser'!$H$9</f>
        <v>189.96947704662099</v>
      </c>
      <c r="I37" s="95">
        <f>HLOOKUP($E$37&amp;"-"&amp;$E$10,'Brændsels- og elpriser'!$E$13:$AH$39,MATCH(I16,'Brændsels- og elpriser'!$D$13:$D$39,0),FALSE)*'Brændsels- og elpriser'!$H$9</f>
        <v>186.15240195629499</v>
      </c>
      <c r="J37" s="95">
        <f>HLOOKUP($E$37&amp;"-"&amp;$E$10,'Brændsels- og elpriser'!$E$13:$AH$39,MATCH(J16,'Brændsels- og elpriser'!$D$13:$D$39,0),FALSE)*'Brændsels- og elpriser'!$H$9</f>
        <v>266.20410988628601</v>
      </c>
      <c r="K37" s="95">
        <f>HLOOKUP($E$37&amp;"-"&amp;$E$10,'Brændsels- og elpriser'!$E$13:$AH$39,MATCH(K16,'Brændsels- og elpriser'!$D$13:$D$39,0),FALSE)*'Brændsels- og elpriser'!$H$9</f>
        <v>350</v>
      </c>
      <c r="L37" s="95">
        <f>HLOOKUP($E$37&amp;"-"&amp;$E$10,'Brændsels- og elpriser'!$E$13:$AH$39,MATCH(L16,'Brændsels- og elpriser'!$D$13:$D$39,0),FALSE)*'Brændsels- og elpriser'!$H$9</f>
        <v>370</v>
      </c>
      <c r="M37" s="95">
        <f>HLOOKUP($E$37&amp;"-"&amp;$E$10,'Brændsels- og elpriser'!$E$13:$AH$39,MATCH(M16,'Brændsels- og elpriser'!$D$13:$D$39,0),FALSE)*'Brændsels- og elpriser'!$H$9</f>
        <v>360</v>
      </c>
      <c r="N37" s="95">
        <f>HLOOKUP($E$37&amp;"-"&amp;$E$10,'Brændsels- og elpriser'!$E$13:$AH$39,MATCH(N16,'Brændsels- og elpriser'!$D$13:$D$39,0),FALSE)*'Brændsels- og elpriser'!$H$9</f>
        <v>360</v>
      </c>
      <c r="O37" s="95">
        <f>HLOOKUP($E$37&amp;"-"&amp;$E$10,'Brændsels- og elpriser'!$E$13:$AH$39,MATCH(O16,'Brændsels- og elpriser'!$D$13:$D$39,0),FALSE)*'Brændsels- og elpriser'!$H$9</f>
        <v>380</v>
      </c>
      <c r="P37" s="95">
        <f>HLOOKUP($E$37&amp;"-"&amp;$E$10,'Brændsels- og elpriser'!$E$13:$AH$39,MATCH(P16,'Brændsels- og elpriser'!$D$13:$D$39,0),FALSE)*'Brændsels- og elpriser'!$H$9</f>
        <v>390</v>
      </c>
      <c r="Q37" s="95">
        <f>HLOOKUP($E$37&amp;"-"&amp;$E$10,'Brændsels- og elpriser'!$E$13:$AH$39,MATCH(Q16,'Brændsels- og elpriser'!$D$13:$D$39,0),FALSE)*'Brændsels- og elpriser'!$H$9</f>
        <v>400</v>
      </c>
      <c r="R37" s="95">
        <f>HLOOKUP($E$37&amp;"-"&amp;$E$10,'Brændsels- og elpriser'!$E$13:$AH$39,MATCH(R16,'Brændsels- og elpriser'!$D$13:$D$39,0),FALSE)*'Brændsels- og elpriser'!$H$9</f>
        <v>390</v>
      </c>
      <c r="S37" s="95">
        <f>HLOOKUP($E$37&amp;"-"&amp;$E$10,'Brændsels- og elpriser'!$E$13:$AH$39,MATCH(S16,'Brændsels- og elpriser'!$D$13:$D$39,0),FALSE)*'Brændsels- og elpriser'!$H$9</f>
        <v>390</v>
      </c>
      <c r="T37" s="95">
        <f>HLOOKUP($E$37&amp;"-"&amp;$E$10,'Brændsels- og elpriser'!$E$13:$AH$39,MATCH(T16,'Brændsels- og elpriser'!$D$13:$D$39,0),FALSE)*'Brændsels- og elpriser'!$H$9</f>
        <v>390</v>
      </c>
      <c r="U37" s="95">
        <f>HLOOKUP($E$37&amp;"-"&amp;$E$10,'Brændsels- og elpriser'!$E$13:$AH$39,MATCH(U16,'Brændsels- og elpriser'!$D$13:$D$39,0),FALSE)*'Brændsels- og elpriser'!$H$9</f>
        <v>380</v>
      </c>
      <c r="V37" s="95">
        <f>HLOOKUP($E$37&amp;"-"&amp;$E$10,'Brændsels- og elpriser'!$E$13:$AH$39,MATCH(V16,'Brændsels- og elpriser'!$D$13:$D$39,0),FALSE)*'Brændsels- og elpriser'!$H$9</f>
        <v>380</v>
      </c>
      <c r="W37" s="95">
        <f>HLOOKUP($E$37&amp;"-"&amp;$E$10,'Brændsels- og elpriser'!$E$13:$AH$39,MATCH(W16,'Brændsels- og elpriser'!$D$13:$D$39,0),FALSE)*'Brændsels- og elpriser'!$H$9</f>
        <v>380</v>
      </c>
      <c r="X37" s="95">
        <f>HLOOKUP($E$37&amp;"-"&amp;$E$10,'Brændsels- og elpriser'!$E$13:$AH$39,MATCH(X16,'Brændsels- og elpriser'!$D$13:$D$39,0),FALSE)*'Brændsels- og elpriser'!$H$9</f>
        <v>380</v>
      </c>
      <c r="Y37" s="95">
        <f>HLOOKUP($E$37&amp;"-"&amp;$E$10,'Brændsels- og elpriser'!$E$13:$AH$39,MATCH(Y16,'Brændsels- og elpriser'!$D$13:$D$39,0),FALSE)*'Brændsels- og elpriser'!$H$9</f>
        <v>370</v>
      </c>
      <c r="Z37" s="95">
        <f>HLOOKUP($E$37&amp;"-"&amp;$E$10,'Brændsels- og elpriser'!$E$13:$AH$39,MATCH(Z16,'Brændsels- og elpriser'!$D$13:$D$39,0),FALSE)*'Brændsels- og elpriser'!$H$9</f>
        <v>380</v>
      </c>
      <c r="AA37" s="95">
        <f>HLOOKUP($E$37&amp;"-"&amp;$E$10,'Brændsels- og elpriser'!$E$13:$AH$39,MATCH(AA16,'Brændsels- og elpriser'!$D$13:$D$39,0),FALSE)*'Brændsels- og elpriser'!$H$9</f>
        <v>370</v>
      </c>
      <c r="AB37" s="95">
        <f>HLOOKUP($E$37&amp;"-"&amp;$E$10,'Brændsels- og elpriser'!$E$13:$AH$39,MATCH(AB16,'Brændsels- og elpriser'!$D$13:$D$39,0),FALSE)*'Brændsels- og elpriser'!$H$9</f>
        <v>380</v>
      </c>
      <c r="AC37" s="95">
        <f>HLOOKUP($E$37&amp;"-"&amp;$E$10,'Brændsels- og elpriser'!$E$13:$AH$39,MATCH(AC16,'Brændsels- og elpriser'!$D$13:$D$39,0),FALSE)*'Brændsels- og elpriser'!$H$9</f>
        <v>380</v>
      </c>
      <c r="AD37" s="95">
        <f>HLOOKUP($E$37&amp;"-"&amp;$E$10,'Brændsels- og elpriser'!$E$13:$AH$39,MATCH(AD16,'Brændsels- og elpriser'!$D$13:$D$39,0),FALSE)*'Brændsels- og elpriser'!$H$9</f>
        <v>380</v>
      </c>
      <c r="AE37" s="95">
        <f>HLOOKUP($E$37&amp;"-"&amp;$E$10,'Brændsels- og elpriser'!$E$13:$AH$39,MATCH(AE16,'Brændsels- og elpriser'!$D$13:$D$39,0),FALSE)*'Brændsels- og elpriser'!$H$9</f>
        <v>380</v>
      </c>
      <c r="AF37" s="95">
        <f>HLOOKUP($E$37&amp;"-"&amp;$E$10,'Brændsels- og elpriser'!$E$13:$AH$39,MATCH(AF16,'Brændsels- og elpriser'!$D$13:$D$39,0),FALSE)*'Brændsels- og elpriser'!$H$9</f>
        <v>380</v>
      </c>
    </row>
    <row r="38" spans="2:32" hidden="1">
      <c r="B38" s="3"/>
      <c r="C38" s="756"/>
      <c r="D38" s="31"/>
      <c r="E38" s="41" t="s">
        <v>210</v>
      </c>
      <c r="F38" s="41" t="s">
        <v>208</v>
      </c>
      <c r="G38" s="75"/>
      <c r="H38" s="91">
        <f>VLOOKUP(H16,'ENS fremskrivningsdata'!$R$12:$V$37,5,FALSE)*$E$11</f>
        <v>321.82401431957442</v>
      </c>
      <c r="I38" s="93">
        <f>VLOOKUP(I16,'ENS fremskrivningsdata'!$R$12:$V$37,5,FALSE)*$E$11</f>
        <v>225.02745072890363</v>
      </c>
      <c r="J38" s="93">
        <f>VLOOKUP(J16,'ENS fremskrivningsdata'!$R$12:$V$37,5,FALSE)*$E$11</f>
        <v>204.49327951360891</v>
      </c>
      <c r="K38" s="93">
        <f>VLOOKUP(K16,'ENS fremskrivningsdata'!$R$12:$V$37,5,FALSE)*$E$11</f>
        <v>152.85849608982301</v>
      </c>
      <c r="L38" s="93">
        <f>VLOOKUP(L16,'ENS fremskrivningsdata'!$R$12:$V$37,5,FALSE)*$E$11</f>
        <v>154.18104625472793</v>
      </c>
      <c r="M38" s="93">
        <f>VLOOKUP(M16,'ENS fremskrivningsdata'!$R$12:$V$37,5,FALSE)*$E$11</f>
        <v>153.50508632108898</v>
      </c>
      <c r="N38" s="93">
        <f>VLOOKUP(N16,'ENS fremskrivningsdata'!$R$12:$V$37,5,FALSE)*$E$11</f>
        <v>153.49621673978368</v>
      </c>
      <c r="O38" s="93">
        <f>VLOOKUP(O16,'ENS fremskrivningsdata'!$R$12:$V$37,5,FALSE)*$E$11</f>
        <v>154.82155248873559</v>
      </c>
      <c r="P38" s="93">
        <f>VLOOKUP(P16,'ENS fremskrivningsdata'!$R$12:$V$37,5,FALSE)*$E$11</f>
        <v>155.48301164100346</v>
      </c>
      <c r="Q38" s="93">
        <f>VLOOKUP(Q16,'ENS fremskrivningsdata'!$R$12:$V$37,5,FALSE)*$E$11</f>
        <v>156.14638634490478</v>
      </c>
      <c r="R38" s="93">
        <f>VLOOKUP(R16,'ENS fremskrivningsdata'!$R$12:$V$37,5,FALSE)*$E$11</f>
        <v>155.49898481380217</v>
      </c>
      <c r="S38" s="93">
        <f>VLOOKUP(S16,'ENS fremskrivningsdata'!$R$12:$V$37,5,FALSE)*$E$11</f>
        <v>155.51490162455616</v>
      </c>
      <c r="T38" s="93">
        <f>VLOOKUP(T16,'ENS fremskrivningsdata'!$R$12:$V$37,5,FALSE)*$E$11</f>
        <v>155.53301346851978</v>
      </c>
      <c r="U38" s="93">
        <f>VLOOKUP(U16,'ENS fremskrivningsdata'!$R$12:$V$37,5,FALSE)*$E$11</f>
        <v>154.88273716607813</v>
      </c>
      <c r="V38" s="93">
        <f>VLOOKUP(V16,'ENS fremskrivningsdata'!$R$12:$V$37,5,FALSE)*$E$11</f>
        <v>154.89832259514182</v>
      </c>
      <c r="W38" s="93">
        <f>VLOOKUP(W16,'ENS fremskrivningsdata'!$R$12:$V$37,5,FALSE)*$E$11</f>
        <v>154.89832259514182</v>
      </c>
      <c r="X38" s="93">
        <f>VLOOKUP(X16,'ENS fremskrivningsdata'!$R$12:$V$37,5,FALSE)*$E$11</f>
        <v>154.89832259514182</v>
      </c>
      <c r="Y38" s="93">
        <f>VLOOKUP(Y16,'ENS fremskrivningsdata'!$R$12:$V$37,5,FALSE)*$E$11</f>
        <v>154.23101889090427</v>
      </c>
      <c r="Z38" s="93">
        <f>VLOOKUP(Z16,'ENS fremskrivningsdata'!$R$12:$V$37,5,FALSE)*$E$11</f>
        <v>154.89832259514182</v>
      </c>
      <c r="AA38" s="93">
        <f>VLOOKUP(AA16,'ENS fremskrivningsdata'!$R$12:$V$37,5,FALSE)*$E$11</f>
        <v>154.23101889090427</v>
      </c>
      <c r="AB38" s="93">
        <f>VLOOKUP(AB16,'ENS fremskrivningsdata'!$R$12:$V$37,5,FALSE)*$E$11</f>
        <v>154.89832259514182</v>
      </c>
      <c r="AC38" s="93">
        <f>VLOOKUP(AC16,'ENS fremskrivningsdata'!$R$12:$V$37,5,FALSE)*$E$11</f>
        <v>154.89832259514182</v>
      </c>
      <c r="AD38" s="93">
        <f>VLOOKUP(AD16,'ENS fremskrivningsdata'!$R$12:$V$37,5,FALSE)*$E$11</f>
        <v>154.89832259514182</v>
      </c>
      <c r="AE38" s="93">
        <f>VLOOKUP(AE16,'ENS fremskrivningsdata'!$R$12:$V$37,5,FALSE)*$E$11</f>
        <v>154.89832259514182</v>
      </c>
      <c r="AF38" s="93">
        <f>VLOOKUP(AF16,'ENS fremskrivningsdata'!$R$12:$V$37,5,FALSE)*$E$11</f>
        <v>154.89832259514182</v>
      </c>
    </row>
    <row r="39" spans="2:32" hidden="1">
      <c r="B39" s="3"/>
      <c r="C39" s="756"/>
      <c r="D39" s="31"/>
      <c r="E39" s="41" t="s">
        <v>354</v>
      </c>
      <c r="F39" s="41" t="s">
        <v>52</v>
      </c>
      <c r="G39" s="75"/>
      <c r="H39" s="463">
        <f>VLOOKUP($E$39,'Tilskud og afgifter'!$D$11:$AD$51,MATCH(H16,'Tilskud og afgifter'!$D$11:$AD$11,0),FALSE)</f>
        <v>4.1662295007000312</v>
      </c>
      <c r="I39" s="148">
        <f>VLOOKUP($E$39,'Tilskud og afgifter'!$D$11:$AD$51,MATCH(I16,'Tilskud og afgifter'!$D$11:$AD$11,0),FALSE)</f>
        <v>4.1662295007000312</v>
      </c>
      <c r="J39" s="148">
        <f>VLOOKUP($E$39,'Tilskud og afgifter'!$D$11:$AD$51,MATCH(J16,'Tilskud og afgifter'!$D$11:$AD$11,0),FALSE)</f>
        <v>4.1662295007000312</v>
      </c>
      <c r="K39" s="148">
        <f>VLOOKUP($E$39,'Tilskud og afgifter'!$D$11:$AD$51,MATCH(K16,'Tilskud og afgifter'!$D$11:$AD$11,0),FALSE)</f>
        <v>4.1662295007000312</v>
      </c>
      <c r="L39" s="148">
        <f>VLOOKUP($E$39,'Tilskud og afgifter'!$D$11:$AD$51,MATCH(L16,'Tilskud og afgifter'!$D$11:$AD$11,0),FALSE)</f>
        <v>4.1662295007000312</v>
      </c>
      <c r="M39" s="148">
        <f>VLOOKUP($E$39,'Tilskud og afgifter'!$D$11:$AD$51,MATCH(M16,'Tilskud og afgifter'!$D$11:$AD$11,0),FALSE)</f>
        <v>4.1662295007000312</v>
      </c>
      <c r="N39" s="148">
        <f>VLOOKUP($E$39,'Tilskud og afgifter'!$D$11:$AD$51,MATCH(N16,'Tilskud og afgifter'!$D$11:$AD$11,0),FALSE)</f>
        <v>4.1662295007000312</v>
      </c>
      <c r="O39" s="148">
        <f>VLOOKUP($E$39,'Tilskud og afgifter'!$D$11:$AD$51,MATCH(O16,'Tilskud og afgifter'!$D$11:$AD$11,0),FALSE)</f>
        <v>4.1662295007000312</v>
      </c>
      <c r="P39" s="148">
        <f>VLOOKUP($E$39,'Tilskud og afgifter'!$D$11:$AD$51,MATCH(P16,'Tilskud og afgifter'!$D$11:$AD$11,0),FALSE)</f>
        <v>4.1662295007000312</v>
      </c>
      <c r="Q39" s="148">
        <f>VLOOKUP($E$39,'Tilskud og afgifter'!$D$11:$AD$51,MATCH(Q16,'Tilskud og afgifter'!$D$11:$AD$11,0),FALSE)</f>
        <v>4.1662295007000312</v>
      </c>
      <c r="R39" s="148">
        <f>VLOOKUP($E$39,'Tilskud og afgifter'!$D$11:$AD$51,MATCH(R16,'Tilskud og afgifter'!$D$11:$AD$11,0),FALSE)</f>
        <v>4.1662295007000312</v>
      </c>
      <c r="S39" s="148">
        <f>VLOOKUP($E$39,'Tilskud og afgifter'!$D$11:$AD$51,MATCH(S16,'Tilskud og afgifter'!$D$11:$AD$11,0),FALSE)</f>
        <v>4.1662295007000312</v>
      </c>
      <c r="T39" s="148">
        <f>VLOOKUP($E$39,'Tilskud og afgifter'!$D$11:$AD$51,MATCH(T16,'Tilskud og afgifter'!$D$11:$AD$11,0),FALSE)</f>
        <v>4.1662295007000312</v>
      </c>
      <c r="U39" s="148">
        <f>VLOOKUP($E$39,'Tilskud og afgifter'!$D$11:$AD$51,MATCH(U16,'Tilskud og afgifter'!$D$11:$AD$11,0),FALSE)</f>
        <v>4.1662295007000312</v>
      </c>
      <c r="V39" s="148">
        <f>VLOOKUP($E$39,'Tilskud og afgifter'!$D$11:$AD$51,MATCH(V16,'Tilskud og afgifter'!$D$11:$AD$11,0),FALSE)</f>
        <v>4.1662295007000312</v>
      </c>
      <c r="W39" s="148">
        <f>VLOOKUP($E$39,'Tilskud og afgifter'!$D$11:$AD$51,MATCH(W16,'Tilskud og afgifter'!$D$11:$AD$11,0),FALSE)</f>
        <v>4.1662295007000312</v>
      </c>
      <c r="X39" s="148">
        <f>VLOOKUP($E$39,'Tilskud og afgifter'!$D$11:$AD$51,MATCH(X16,'Tilskud og afgifter'!$D$11:$AD$11,0),FALSE)</f>
        <v>4.1662295007000312</v>
      </c>
      <c r="Y39" s="148">
        <f>VLOOKUP($E$39,'Tilskud og afgifter'!$D$11:$AD$51,MATCH(Y16,'Tilskud og afgifter'!$D$11:$AD$11,0),FALSE)</f>
        <v>4.1662295007000312</v>
      </c>
      <c r="Z39" s="148">
        <f>VLOOKUP($E$39,'Tilskud og afgifter'!$D$11:$AD$51,MATCH(Z16,'Tilskud og afgifter'!$D$11:$AD$11,0),FALSE)</f>
        <v>4.1662295007000312</v>
      </c>
      <c r="AA39" s="148">
        <f>VLOOKUP($E$39,'Tilskud og afgifter'!$D$11:$AD$51,MATCH(AA16,'Tilskud og afgifter'!$D$11:$AD$11,0),FALSE)</f>
        <v>4.1662295007000312</v>
      </c>
      <c r="AB39" s="148">
        <f>VLOOKUP($E$39,'Tilskud og afgifter'!$D$11:$AD$51,MATCH(AB16,'Tilskud og afgifter'!$D$11:$AD$11,0),FALSE)</f>
        <v>4.1662295007000312</v>
      </c>
      <c r="AC39" s="148">
        <f>VLOOKUP($E$39,'Tilskud og afgifter'!$D$11:$AD$51,MATCH(AC16,'Tilskud og afgifter'!$D$11:$AD$11,0),FALSE)</f>
        <v>4.1662295007000312</v>
      </c>
      <c r="AD39" s="148">
        <f>VLOOKUP($E$39,'Tilskud og afgifter'!$D$11:$AD$51,MATCH(AD16,'Tilskud og afgifter'!$D$11:$AD$11,0),FALSE)</f>
        <v>4.1662295007000312</v>
      </c>
      <c r="AE39" s="148">
        <f>VLOOKUP($E$39,'Tilskud og afgifter'!$D$11:$AD$51,MATCH(AE16,'Tilskud og afgifter'!$D$11:$AD$11,0),FALSE)</f>
        <v>4.1662295007000312</v>
      </c>
      <c r="AF39" s="148">
        <f>VLOOKUP($E$39,'Tilskud og afgifter'!$D$11:$AD$51,MATCH(AF16,'Tilskud og afgifter'!$D$11:$AD$11,0),FALSE)</f>
        <v>4.1662295007000312</v>
      </c>
    </row>
    <row r="40" spans="2:32" hidden="1">
      <c r="B40" s="3"/>
      <c r="C40" s="756"/>
      <c r="D40" s="31"/>
      <c r="E40" s="41" t="s">
        <v>355</v>
      </c>
      <c r="F40" s="41" t="s">
        <v>52</v>
      </c>
      <c r="G40" s="75"/>
      <c r="H40" s="91">
        <f>VLOOKUP($E$40,'Tilskud og afgifter'!$D$11:$AD$51,MATCH(H16,'Tilskud og afgifter'!$D$11:$AD$11,0),FALSE)</f>
        <v>383</v>
      </c>
      <c r="I40" s="93">
        <f>VLOOKUP($E$40,'Tilskud og afgifter'!$D$11:$AD$51,MATCH(I16,'Tilskud og afgifter'!$D$11:$AD$11,0),FALSE)</f>
        <v>405</v>
      </c>
      <c r="J40" s="93">
        <f>VLOOKUP($E$40,'Tilskud og afgifter'!$D$11:$AD$51,MATCH(J16,'Tilskud og afgifter'!$D$11:$AD$11,0),FALSE)</f>
        <v>257</v>
      </c>
      <c r="K40" s="93">
        <f>VLOOKUP($E$40,'Tilskud og afgifter'!$D$11:$AD$51,MATCH(K16,'Tilskud og afgifter'!$D$11:$AD$11,0),FALSE)</f>
        <v>257</v>
      </c>
      <c r="L40" s="93">
        <f>VLOOKUP($E$40,'Tilskud og afgifter'!$D$11:$AD$51,MATCH(L16,'Tilskud og afgifter'!$D$11:$AD$11,0),FALSE)</f>
        <v>210</v>
      </c>
      <c r="M40" s="93">
        <f>VLOOKUP($E$40,'Tilskud og afgifter'!$D$11:$AD$51,MATCH(M16,'Tilskud og afgifter'!$D$11:$AD$11,0),FALSE)</f>
        <v>161.44139315212621</v>
      </c>
      <c r="N40" s="93">
        <f>VLOOKUP($E$40,'Tilskud og afgifter'!$D$11:$AD$51,MATCH(N16,'Tilskud og afgifter'!$D$11:$AD$11,0),FALSE)</f>
        <v>161.44139315212621</v>
      </c>
      <c r="O40" s="93">
        <f>VLOOKUP($E$40,'Tilskud og afgifter'!$D$11:$AD$51,MATCH(O16,'Tilskud og afgifter'!$D$11:$AD$11,0),FALSE)</f>
        <v>161.44139315212621</v>
      </c>
      <c r="P40" s="93">
        <f>VLOOKUP($E$40,'Tilskud og afgifter'!$D$11:$AD$51,MATCH(P16,'Tilskud og afgifter'!$D$11:$AD$11,0),FALSE)</f>
        <v>161.44139315212621</v>
      </c>
      <c r="Q40" s="93">
        <f>VLOOKUP($E$40,'Tilskud og afgifter'!$D$11:$AD$51,MATCH(Q16,'Tilskud og afgifter'!$D$11:$AD$11,0),FALSE)</f>
        <v>161.44139315212621</v>
      </c>
      <c r="R40" s="93">
        <f>VLOOKUP($E$40,'Tilskud og afgifter'!$D$11:$AD$51,MATCH(R16,'Tilskud og afgifter'!$D$11:$AD$11,0),FALSE)</f>
        <v>161.44139315212621</v>
      </c>
      <c r="S40" s="93">
        <f>VLOOKUP($E$40,'Tilskud og afgifter'!$D$11:$AD$51,MATCH(S16,'Tilskud og afgifter'!$D$11:$AD$11,0),FALSE)</f>
        <v>161.44139315212621</v>
      </c>
      <c r="T40" s="93">
        <f>VLOOKUP($E$40,'Tilskud og afgifter'!$D$11:$AD$51,MATCH(T16,'Tilskud og afgifter'!$D$11:$AD$11,0),FALSE)</f>
        <v>161.44139315212621</v>
      </c>
      <c r="U40" s="93">
        <f>VLOOKUP($E$40,'Tilskud og afgifter'!$D$11:$AD$51,MATCH(U16,'Tilskud og afgifter'!$D$11:$AD$11,0),FALSE)</f>
        <v>161.44139315212621</v>
      </c>
      <c r="V40" s="93">
        <f>VLOOKUP($E$40,'Tilskud og afgifter'!$D$11:$AD$51,MATCH(V16,'Tilskud og afgifter'!$D$11:$AD$11,0),FALSE)</f>
        <v>161.44139315212621</v>
      </c>
      <c r="W40" s="93">
        <f>VLOOKUP($E$40,'Tilskud og afgifter'!$D$11:$AD$51,MATCH(W16,'Tilskud og afgifter'!$D$11:$AD$11,0),FALSE)</f>
        <v>161.44139315212621</v>
      </c>
      <c r="X40" s="93">
        <f>VLOOKUP($E$40,'Tilskud og afgifter'!$D$11:$AD$51,MATCH(X16,'Tilskud og afgifter'!$D$11:$AD$11,0),FALSE)</f>
        <v>161.44139315212621</v>
      </c>
      <c r="Y40" s="93">
        <f>VLOOKUP($E$40,'Tilskud og afgifter'!$D$11:$AD$51,MATCH(Y16,'Tilskud og afgifter'!$D$11:$AD$11,0),FALSE)</f>
        <v>161.44139315212621</v>
      </c>
      <c r="Z40" s="93">
        <f>VLOOKUP($E$40,'Tilskud og afgifter'!$D$11:$AD$51,MATCH(Z16,'Tilskud og afgifter'!$D$11:$AD$11,0),FALSE)</f>
        <v>161.44139315212621</v>
      </c>
      <c r="AA40" s="93">
        <f>VLOOKUP($E$40,'Tilskud og afgifter'!$D$11:$AD$51,MATCH(AA16,'Tilskud og afgifter'!$D$11:$AD$11,0),FALSE)</f>
        <v>161.44139315212621</v>
      </c>
      <c r="AB40" s="93">
        <f>VLOOKUP($E$40,'Tilskud og afgifter'!$D$11:$AD$51,MATCH(AB16,'Tilskud og afgifter'!$D$11:$AD$11,0),FALSE)</f>
        <v>161.44139315212621</v>
      </c>
      <c r="AC40" s="93">
        <f>VLOOKUP($E$40,'Tilskud og afgifter'!$D$11:$AD$51,MATCH(AC16,'Tilskud og afgifter'!$D$11:$AD$11,0),FALSE)</f>
        <v>161.44139315212621</v>
      </c>
      <c r="AD40" s="93">
        <f>VLOOKUP($E$40,'Tilskud og afgifter'!$D$11:$AD$51,MATCH(AD16,'Tilskud og afgifter'!$D$11:$AD$11,0),FALSE)</f>
        <v>161.44139315212621</v>
      </c>
      <c r="AE40" s="93">
        <f>VLOOKUP($E$40,'Tilskud og afgifter'!$D$11:$AD$51,MATCH(AE16,'Tilskud og afgifter'!$D$11:$AD$11,0),FALSE)</f>
        <v>161.44139315212621</v>
      </c>
      <c r="AF40" s="93">
        <f>VLOOKUP($E$40,'Tilskud og afgifter'!$D$11:$AD$51,MATCH(AF16,'Tilskud og afgifter'!$D$11:$AD$11,0),FALSE)</f>
        <v>161.44139315212621</v>
      </c>
    </row>
    <row r="41" spans="2:32" ht="15" hidden="1" customHeight="1">
      <c r="B41" s="3"/>
      <c r="C41" s="756"/>
      <c r="D41" s="757" t="s">
        <v>140</v>
      </c>
      <c r="E41" s="41" t="s">
        <v>258</v>
      </c>
      <c r="F41" s="41" t="s">
        <v>40</v>
      </c>
      <c r="G41" s="75"/>
      <c r="H41" s="95">
        <f>HLOOKUP($E$41&amp;"-"&amp;$E$10,'CO2-pris'!$D$12:$H$39,MATCH(H16,'CO2-pris'!$D$12:$D$39,0),FALSE)*'CO2-pris'!$F$9</f>
        <v>56.852071005917153</v>
      </c>
      <c r="I41" s="95">
        <f>HLOOKUP($E$41&amp;"-"&amp;$E$10,'CO2-pris'!$D$12:$H$39,MATCH(I16,'CO2-pris'!$D$12:$D$39,0),FALSE)*'CO2-pris'!$F$9</f>
        <v>42</v>
      </c>
      <c r="J41" s="95">
        <f>HLOOKUP($E$41&amp;"-"&amp;$E$10,'CO2-pris'!$D$12:$H$39,MATCH(J16,'CO2-pris'!$D$12:$D$39,0),FALSE)*'CO2-pris'!$F$9</f>
        <v>115.71673838405506</v>
      </c>
      <c r="K41" s="95">
        <f>HLOOKUP($E$41&amp;"-"&amp;$E$10,'CO2-pris'!$D$12:$H$39,MATCH(K16,'CO2-pris'!$D$12:$D$39,0),FALSE)*'CO2-pris'!$F$9</f>
        <v>195.74638834999999</v>
      </c>
      <c r="L41" s="95">
        <f>HLOOKUP($E$41&amp;"-"&amp;$E$10,'CO2-pris'!$D$12:$H$39,MATCH(L16,'CO2-pris'!$D$12:$D$39,0),FALSE)*'CO2-pris'!$F$9</f>
        <v>214.42575100000002</v>
      </c>
      <c r="M41" s="95">
        <f>HLOOKUP($E$41&amp;"-"&amp;$E$10,'CO2-pris'!$D$12:$H$39,MATCH(M16,'CO2-pris'!$D$12:$D$39,0),FALSE)*'CO2-pris'!$F$9</f>
        <v>220.80004550000001</v>
      </c>
      <c r="N41" s="95">
        <f>HLOOKUP($E$41&amp;"-"&amp;$E$10,'CO2-pris'!$D$12:$H$39,MATCH(N16,'CO2-pris'!$D$12:$D$39,0),FALSE)*'CO2-pris'!$F$9</f>
        <v>227.36394250000001</v>
      </c>
      <c r="O41" s="95">
        <f>HLOOKUP($E$41&amp;"-"&amp;$E$10,'CO2-pris'!$D$12:$H$39,MATCH(O16,'CO2-pris'!$D$12:$D$39,0),FALSE)*'CO2-pris'!$F$9</f>
        <v>234.12288050000001</v>
      </c>
      <c r="P41" s="95">
        <f>HLOOKUP($E$41&amp;"-"&amp;$E$10,'CO2-pris'!$D$12:$H$39,MATCH(P16,'CO2-pris'!$D$12:$D$39,0),FALSE)*'CO2-pris'!$F$9</f>
        <v>241.08274500000002</v>
      </c>
      <c r="Q41" s="95">
        <f>HLOOKUP($E$41&amp;"-"&amp;$E$10,'CO2-pris'!$D$12:$H$39,MATCH(Q16,'CO2-pris'!$D$12:$D$39,0),FALSE)*'CO2-pris'!$F$9</f>
        <v>248.24957050000003</v>
      </c>
      <c r="R41" s="95">
        <f>HLOOKUP($E$41&amp;"-"&amp;$E$10,'CO2-pris'!$D$12:$H$39,MATCH(R16,'CO2-pris'!$D$12:$D$39,0),FALSE)*'CO2-pris'!$F$9</f>
        <v>255.6293915</v>
      </c>
      <c r="S41" s="95">
        <f>HLOOKUP($E$41&amp;"-"&amp;$E$10,'CO2-pris'!$D$12:$H$39,MATCH(S16,'CO2-pris'!$D$12:$D$39,0),FALSE)*'CO2-pris'!$F$9</f>
        <v>263.22861500000005</v>
      </c>
      <c r="T41" s="95">
        <f>HLOOKUP($E$41&amp;"-"&amp;$E$10,'CO2-pris'!$D$12:$H$39,MATCH(T16,'CO2-pris'!$D$12:$D$39,0),FALSE)*'CO2-pris'!$F$9</f>
        <v>271.05372249999999</v>
      </c>
      <c r="U41" s="95">
        <f>HLOOKUP($E$41&amp;"-"&amp;$E$10,'CO2-pris'!$D$12:$H$39,MATCH(U16,'CO2-pris'!$D$12:$D$39,0),FALSE)*'CO2-pris'!$F$9</f>
        <v>279.11149349999999</v>
      </c>
      <c r="V41" s="95">
        <f>HLOOKUP($E$41&amp;"-"&amp;$E$10,'CO2-pris'!$D$12:$H$39,MATCH(V16,'CO2-pris'!$D$12:$D$39,0),FALSE)*'CO2-pris'!$F$9</f>
        <v>287.40878200000003</v>
      </c>
      <c r="W41" s="95">
        <f>HLOOKUP($E$41&amp;"-"&amp;$E$10,'CO2-pris'!$D$12:$H$39,MATCH(W16,'CO2-pris'!$D$12:$D$39,0),FALSE)*'CO2-pris'!$F$9</f>
        <v>295.95274000000001</v>
      </c>
      <c r="X41" s="95">
        <f>HLOOKUP($E$41&amp;"-"&amp;$E$10,'CO2-pris'!$D$12:$H$39,MATCH(X16,'CO2-pris'!$D$12:$D$39,0),FALSE)*'CO2-pris'!$F$9</f>
        <v>304.75066849999996</v>
      </c>
      <c r="Y41" s="95">
        <f>HLOOKUP($E$41&amp;"-"&amp;$E$10,'CO2-pris'!$D$12:$H$39,MATCH(Y16,'CO2-pris'!$D$12:$D$39,0),FALSE)*'CO2-pris'!$F$9</f>
        <v>313.81016649999998</v>
      </c>
      <c r="Z41" s="95">
        <f>HLOOKUP($E$41&amp;"-"&amp;$E$10,'CO2-pris'!$D$12:$H$39,MATCH(Z16,'CO2-pris'!$D$12:$D$39,0),FALSE)*'CO2-pris'!$F$9</f>
        <v>323.13898200000006</v>
      </c>
      <c r="AA41" s="95">
        <f>HLOOKUP($E$41&amp;"-"&amp;$E$10,'CO2-pris'!$D$12:$H$39,MATCH(AA16,'CO2-pris'!$D$12:$D$39,0),FALSE)*'CO2-pris'!$F$9</f>
        <v>332.74508650000001</v>
      </c>
      <c r="AB41" s="95">
        <f>HLOOKUP($E$41&amp;"-"&amp;$E$10,'CO2-pris'!$D$12:$H$39,MATCH(AB16,'CO2-pris'!$D$12:$D$39,0),FALSE)*'CO2-pris'!$F$9</f>
        <v>342.63674950000001</v>
      </c>
      <c r="AC41" s="95">
        <f>HLOOKUP($E$41&amp;"-"&amp;$E$10,'CO2-pris'!$D$12:$H$39,MATCH(AC16,'CO2-pris'!$D$12:$D$39,0),FALSE)*'CO2-pris'!$F$9</f>
        <v>352.82246399999997</v>
      </c>
      <c r="AD41" s="95">
        <f>HLOOKUP($E$41&amp;"-"&amp;$E$10,'CO2-pris'!$D$12:$H$39,MATCH(AD16,'CO2-pris'!$D$12:$D$39,0),FALSE)*'CO2-pris'!$F$9</f>
        <v>363.31102099999998</v>
      </c>
      <c r="AE41" s="95">
        <f>HLOOKUP($E$41&amp;"-"&amp;$E$10,'CO2-pris'!$D$12:$H$39,MATCH(AE16,'CO2-pris'!$D$12:$D$39,0),FALSE)*'CO2-pris'!$F$9</f>
        <v>374.11136049999999</v>
      </c>
      <c r="AF41" s="95">
        <f>HLOOKUP($E$41&amp;"-"&amp;$E$10,'CO2-pris'!$D$12:$H$39,MATCH(AF16,'CO2-pris'!$D$12:$D$39,0),FALSE)*'CO2-pris'!$F$9</f>
        <v>385.23279500000001</v>
      </c>
    </row>
    <row r="42" spans="2:32" ht="15" hidden="1" customHeight="1">
      <c r="B42" s="3"/>
      <c r="C42" s="756"/>
      <c r="D42" s="757"/>
      <c r="E42" s="41" t="s">
        <v>187</v>
      </c>
      <c r="F42" s="41" t="s">
        <v>44</v>
      </c>
      <c r="G42" s="75"/>
      <c r="H42" s="132">
        <f>H34*H41*L8/1000000</f>
        <v>0</v>
      </c>
      <c r="I42" s="148">
        <f>H42</f>
        <v>0</v>
      </c>
      <c r="J42" s="148">
        <f t="shared" ref="J42:Y44" si="5">I42</f>
        <v>0</v>
      </c>
      <c r="K42" s="148">
        <f t="shared" si="5"/>
        <v>0</v>
      </c>
      <c r="L42" s="148">
        <f t="shared" si="5"/>
        <v>0</v>
      </c>
      <c r="M42" s="148">
        <f t="shared" si="5"/>
        <v>0</v>
      </c>
      <c r="N42" s="148">
        <f t="shared" si="5"/>
        <v>0</v>
      </c>
      <c r="O42" s="148">
        <f t="shared" si="5"/>
        <v>0</v>
      </c>
      <c r="P42" s="148">
        <f t="shared" si="5"/>
        <v>0</v>
      </c>
      <c r="Q42" s="148">
        <f t="shared" si="5"/>
        <v>0</v>
      </c>
      <c r="R42" s="148">
        <f t="shared" si="5"/>
        <v>0</v>
      </c>
      <c r="S42" s="148">
        <f t="shared" si="5"/>
        <v>0</v>
      </c>
      <c r="T42" s="148">
        <f t="shared" si="5"/>
        <v>0</v>
      </c>
      <c r="U42" s="148">
        <f t="shared" si="5"/>
        <v>0</v>
      </c>
      <c r="V42" s="148">
        <f t="shared" si="5"/>
        <v>0</v>
      </c>
      <c r="W42" s="148">
        <f t="shared" si="5"/>
        <v>0</v>
      </c>
      <c r="X42" s="148">
        <f t="shared" si="5"/>
        <v>0</v>
      </c>
      <c r="Y42" s="148">
        <f t="shared" si="5"/>
        <v>0</v>
      </c>
      <c r="Z42" s="148">
        <f t="shared" ref="Z42:AF44" si="6">Y42</f>
        <v>0</v>
      </c>
      <c r="AA42" s="148">
        <f t="shared" si="6"/>
        <v>0</v>
      </c>
      <c r="AB42" s="148">
        <f t="shared" si="6"/>
        <v>0</v>
      </c>
      <c r="AC42" s="148">
        <f t="shared" si="6"/>
        <v>0</v>
      </c>
      <c r="AD42" s="148">
        <f t="shared" si="6"/>
        <v>0</v>
      </c>
      <c r="AE42" s="148">
        <f t="shared" si="6"/>
        <v>0</v>
      </c>
      <c r="AF42" s="148">
        <f t="shared" si="6"/>
        <v>0</v>
      </c>
    </row>
    <row r="43" spans="2:32" hidden="1">
      <c r="B43" s="3"/>
      <c r="C43" s="756"/>
      <c r="D43" s="757"/>
      <c r="E43" s="41" t="s">
        <v>143</v>
      </c>
      <c r="F43" s="41" t="s">
        <v>44</v>
      </c>
      <c r="G43" s="75"/>
      <c r="H43" s="135">
        <f>H35/1000000*H41*M8</f>
        <v>0</v>
      </c>
      <c r="I43" s="93">
        <f>H43</f>
        <v>0</v>
      </c>
      <c r="J43" s="93">
        <f t="shared" si="5"/>
        <v>0</v>
      </c>
      <c r="K43" s="93">
        <f t="shared" si="5"/>
        <v>0</v>
      </c>
      <c r="L43" s="93">
        <f t="shared" si="5"/>
        <v>0</v>
      </c>
      <c r="M43" s="93">
        <f t="shared" si="5"/>
        <v>0</v>
      </c>
      <c r="N43" s="93">
        <f t="shared" si="5"/>
        <v>0</v>
      </c>
      <c r="O43" s="93">
        <f t="shared" si="5"/>
        <v>0</v>
      </c>
      <c r="P43" s="93">
        <f t="shared" si="5"/>
        <v>0</v>
      </c>
      <c r="Q43" s="93">
        <f t="shared" si="5"/>
        <v>0</v>
      </c>
      <c r="R43" s="93">
        <f t="shared" si="5"/>
        <v>0</v>
      </c>
      <c r="S43" s="93">
        <f t="shared" si="5"/>
        <v>0</v>
      </c>
      <c r="T43" s="93">
        <f t="shared" si="5"/>
        <v>0</v>
      </c>
      <c r="U43" s="93">
        <f t="shared" si="5"/>
        <v>0</v>
      </c>
      <c r="V43" s="93">
        <f t="shared" si="5"/>
        <v>0</v>
      </c>
      <c r="W43" s="93">
        <f t="shared" si="5"/>
        <v>0</v>
      </c>
      <c r="X43" s="93">
        <f t="shared" si="5"/>
        <v>0</v>
      </c>
      <c r="Y43" s="93">
        <f t="shared" si="5"/>
        <v>0</v>
      </c>
      <c r="Z43" s="93">
        <f t="shared" si="6"/>
        <v>0</v>
      </c>
      <c r="AA43" s="93">
        <f t="shared" si="6"/>
        <v>0</v>
      </c>
      <c r="AB43" s="93">
        <f t="shared" si="6"/>
        <v>0</v>
      </c>
      <c r="AC43" s="93">
        <f t="shared" si="6"/>
        <v>0</v>
      </c>
      <c r="AD43" s="93">
        <f t="shared" si="6"/>
        <v>0</v>
      </c>
      <c r="AE43" s="93">
        <f t="shared" si="6"/>
        <v>0</v>
      </c>
      <c r="AF43" s="93">
        <f t="shared" si="6"/>
        <v>0</v>
      </c>
    </row>
    <row r="44" spans="2:32" hidden="1">
      <c r="B44" s="3"/>
      <c r="C44" s="756"/>
      <c r="D44" s="757"/>
      <c r="E44" s="41" t="s">
        <v>106</v>
      </c>
      <c r="F44" s="41" t="s">
        <v>141</v>
      </c>
      <c r="G44" s="75"/>
      <c r="H44" s="91">
        <f>HLOOKUP(E44,'ENS fremskrivningsdata'!$M$11:$O$15,2,FALSE)</f>
        <v>19.823225972697561</v>
      </c>
      <c r="I44" s="53">
        <f>H44</f>
        <v>19.823225972697561</v>
      </c>
      <c r="J44" s="53">
        <f t="shared" si="5"/>
        <v>19.823225972697561</v>
      </c>
      <c r="K44" s="53">
        <f t="shared" si="5"/>
        <v>19.823225972697561</v>
      </c>
      <c r="L44" s="53">
        <f t="shared" si="5"/>
        <v>19.823225972697561</v>
      </c>
      <c r="M44" s="53">
        <f t="shared" si="5"/>
        <v>19.823225972697561</v>
      </c>
      <c r="N44" s="53">
        <f t="shared" si="5"/>
        <v>19.823225972697561</v>
      </c>
      <c r="O44" s="53">
        <f t="shared" si="5"/>
        <v>19.823225972697561</v>
      </c>
      <c r="P44" s="53">
        <f t="shared" si="5"/>
        <v>19.823225972697561</v>
      </c>
      <c r="Q44" s="53">
        <f t="shared" si="5"/>
        <v>19.823225972697561</v>
      </c>
      <c r="R44" s="53">
        <f t="shared" si="5"/>
        <v>19.823225972697561</v>
      </c>
      <c r="S44" s="53">
        <f t="shared" si="5"/>
        <v>19.823225972697561</v>
      </c>
      <c r="T44" s="53">
        <f t="shared" si="5"/>
        <v>19.823225972697561</v>
      </c>
      <c r="U44" s="53">
        <f t="shared" si="5"/>
        <v>19.823225972697561</v>
      </c>
      <c r="V44" s="53">
        <f t="shared" si="5"/>
        <v>19.823225972697561</v>
      </c>
      <c r="W44" s="53">
        <f t="shared" si="5"/>
        <v>19.823225972697561</v>
      </c>
      <c r="X44" s="53">
        <f t="shared" si="5"/>
        <v>19.823225972697561</v>
      </c>
      <c r="Y44" s="53">
        <f t="shared" si="5"/>
        <v>19.823225972697561</v>
      </c>
      <c r="Z44" s="53">
        <f t="shared" si="6"/>
        <v>19.823225972697561</v>
      </c>
      <c r="AA44" s="53">
        <f t="shared" si="6"/>
        <v>19.823225972697561</v>
      </c>
      <c r="AB44" s="53">
        <f t="shared" si="6"/>
        <v>19.823225972697561</v>
      </c>
      <c r="AC44" s="53">
        <f t="shared" si="6"/>
        <v>19.823225972697561</v>
      </c>
      <c r="AD44" s="53">
        <f t="shared" si="6"/>
        <v>19.823225972697561</v>
      </c>
      <c r="AE44" s="53">
        <f t="shared" si="6"/>
        <v>19.823225972697561</v>
      </c>
      <c r="AF44" s="53">
        <f t="shared" si="6"/>
        <v>19.823225972697561</v>
      </c>
    </row>
    <row r="45" spans="2:32" hidden="1">
      <c r="B45" s="3"/>
      <c r="C45" s="756"/>
      <c r="D45" s="757"/>
      <c r="E45" s="41" t="s">
        <v>186</v>
      </c>
      <c r="F45" s="41" t="s">
        <v>44</v>
      </c>
      <c r="G45" s="75"/>
      <c r="H45" s="91">
        <f t="shared" ref="H45:AF45" si="7">H44*H31</f>
        <v>0</v>
      </c>
      <c r="I45" s="93">
        <f t="shared" si="7"/>
        <v>0</v>
      </c>
      <c r="J45" s="93">
        <f t="shared" si="7"/>
        <v>0</v>
      </c>
      <c r="K45" s="93">
        <f t="shared" si="7"/>
        <v>0</v>
      </c>
      <c r="L45" s="93">
        <f t="shared" si="7"/>
        <v>0</v>
      </c>
      <c r="M45" s="93">
        <f t="shared" si="7"/>
        <v>0</v>
      </c>
      <c r="N45" s="93">
        <f t="shared" si="7"/>
        <v>0</v>
      </c>
      <c r="O45" s="93">
        <f t="shared" si="7"/>
        <v>0</v>
      </c>
      <c r="P45" s="93">
        <f t="shared" si="7"/>
        <v>0</v>
      </c>
      <c r="Q45" s="93">
        <f t="shared" si="7"/>
        <v>0</v>
      </c>
      <c r="R45" s="93">
        <f t="shared" si="7"/>
        <v>0</v>
      </c>
      <c r="S45" s="93">
        <f t="shared" si="7"/>
        <v>0</v>
      </c>
      <c r="T45" s="93">
        <f t="shared" si="7"/>
        <v>0</v>
      </c>
      <c r="U45" s="93">
        <f t="shared" si="7"/>
        <v>0</v>
      </c>
      <c r="V45" s="93">
        <f t="shared" si="7"/>
        <v>0</v>
      </c>
      <c r="W45" s="93">
        <f t="shared" si="7"/>
        <v>0</v>
      </c>
      <c r="X45" s="93">
        <f t="shared" si="7"/>
        <v>0</v>
      </c>
      <c r="Y45" s="93">
        <f t="shared" si="7"/>
        <v>0</v>
      </c>
      <c r="Z45" s="93">
        <f t="shared" si="7"/>
        <v>0</v>
      </c>
      <c r="AA45" s="93">
        <f t="shared" si="7"/>
        <v>0</v>
      </c>
      <c r="AB45" s="93">
        <f t="shared" si="7"/>
        <v>0</v>
      </c>
      <c r="AC45" s="93">
        <f t="shared" si="7"/>
        <v>0</v>
      </c>
      <c r="AD45" s="93">
        <f t="shared" si="7"/>
        <v>0</v>
      </c>
      <c r="AE45" s="93">
        <f t="shared" si="7"/>
        <v>0</v>
      </c>
      <c r="AF45" s="93">
        <f t="shared" si="7"/>
        <v>0</v>
      </c>
    </row>
    <row r="46" spans="2:32" hidden="1">
      <c r="B46" s="3"/>
      <c r="C46" s="756"/>
      <c r="D46" s="757"/>
      <c r="E46" s="41" t="s">
        <v>107</v>
      </c>
      <c r="F46" s="41" t="s">
        <v>141</v>
      </c>
      <c r="G46" s="75"/>
      <c r="H46" s="91">
        <f>HLOOKUP(E46,'ENS fremskrivningsdata'!$M$11:$O$15,2,FALSE)</f>
        <v>14.815253095384495</v>
      </c>
      <c r="I46" s="53">
        <f>H46</f>
        <v>14.815253095384495</v>
      </c>
      <c r="J46" s="53">
        <f t="shared" ref="J46:AF46" si="8">I46</f>
        <v>14.815253095384495</v>
      </c>
      <c r="K46" s="53">
        <f t="shared" si="8"/>
        <v>14.815253095384495</v>
      </c>
      <c r="L46" s="53">
        <f t="shared" si="8"/>
        <v>14.815253095384495</v>
      </c>
      <c r="M46" s="53">
        <f t="shared" si="8"/>
        <v>14.815253095384495</v>
      </c>
      <c r="N46" s="53">
        <f t="shared" si="8"/>
        <v>14.815253095384495</v>
      </c>
      <c r="O46" s="53">
        <f t="shared" si="8"/>
        <v>14.815253095384495</v>
      </c>
      <c r="P46" s="53">
        <f t="shared" si="8"/>
        <v>14.815253095384495</v>
      </c>
      <c r="Q46" s="53">
        <f t="shared" si="8"/>
        <v>14.815253095384495</v>
      </c>
      <c r="R46" s="53">
        <f t="shared" si="8"/>
        <v>14.815253095384495</v>
      </c>
      <c r="S46" s="53">
        <f t="shared" si="8"/>
        <v>14.815253095384495</v>
      </c>
      <c r="T46" s="53">
        <f t="shared" si="8"/>
        <v>14.815253095384495</v>
      </c>
      <c r="U46" s="53">
        <f t="shared" si="8"/>
        <v>14.815253095384495</v>
      </c>
      <c r="V46" s="53">
        <f t="shared" si="8"/>
        <v>14.815253095384495</v>
      </c>
      <c r="W46" s="53">
        <f t="shared" si="8"/>
        <v>14.815253095384495</v>
      </c>
      <c r="X46" s="53">
        <f t="shared" si="8"/>
        <v>14.815253095384495</v>
      </c>
      <c r="Y46" s="53">
        <f t="shared" si="8"/>
        <v>14.815253095384495</v>
      </c>
      <c r="Z46" s="53">
        <f t="shared" si="8"/>
        <v>14.815253095384495</v>
      </c>
      <c r="AA46" s="53">
        <f t="shared" si="8"/>
        <v>14.815253095384495</v>
      </c>
      <c r="AB46" s="53">
        <f t="shared" si="8"/>
        <v>14.815253095384495</v>
      </c>
      <c r="AC46" s="53">
        <f t="shared" si="8"/>
        <v>14.815253095384495</v>
      </c>
      <c r="AD46" s="53">
        <f t="shared" si="8"/>
        <v>14.815253095384495</v>
      </c>
      <c r="AE46" s="53">
        <f t="shared" si="8"/>
        <v>14.815253095384495</v>
      </c>
      <c r="AF46" s="53">
        <f t="shared" si="8"/>
        <v>14.815253095384495</v>
      </c>
    </row>
    <row r="47" spans="2:32" hidden="1">
      <c r="B47" s="3"/>
      <c r="C47" s="756"/>
      <c r="D47" s="757"/>
      <c r="E47" s="41" t="s">
        <v>185</v>
      </c>
      <c r="F47" s="41" t="s">
        <v>44</v>
      </c>
      <c r="G47" s="75"/>
      <c r="H47" s="91">
        <f t="shared" ref="H47:AF47" si="9">H46*H32/1000</f>
        <v>0</v>
      </c>
      <c r="I47" s="93">
        <f t="shared" si="9"/>
        <v>0</v>
      </c>
      <c r="J47" s="93">
        <f t="shared" si="9"/>
        <v>0</v>
      </c>
      <c r="K47" s="93">
        <f t="shared" si="9"/>
        <v>0</v>
      </c>
      <c r="L47" s="93">
        <f t="shared" si="9"/>
        <v>0</v>
      </c>
      <c r="M47" s="93">
        <f t="shared" si="9"/>
        <v>0</v>
      </c>
      <c r="N47" s="93">
        <f t="shared" si="9"/>
        <v>0</v>
      </c>
      <c r="O47" s="93">
        <f t="shared" si="9"/>
        <v>0</v>
      </c>
      <c r="P47" s="93">
        <f t="shared" si="9"/>
        <v>0</v>
      </c>
      <c r="Q47" s="93">
        <f t="shared" si="9"/>
        <v>0</v>
      </c>
      <c r="R47" s="93">
        <f t="shared" si="9"/>
        <v>0</v>
      </c>
      <c r="S47" s="93">
        <f t="shared" si="9"/>
        <v>0</v>
      </c>
      <c r="T47" s="93">
        <f t="shared" si="9"/>
        <v>0</v>
      </c>
      <c r="U47" s="93">
        <f t="shared" si="9"/>
        <v>0</v>
      </c>
      <c r="V47" s="93">
        <f t="shared" si="9"/>
        <v>0</v>
      </c>
      <c r="W47" s="93">
        <f t="shared" si="9"/>
        <v>0</v>
      </c>
      <c r="X47" s="93">
        <f t="shared" si="9"/>
        <v>0</v>
      </c>
      <c r="Y47" s="93">
        <f t="shared" si="9"/>
        <v>0</v>
      </c>
      <c r="Z47" s="93">
        <f t="shared" si="9"/>
        <v>0</v>
      </c>
      <c r="AA47" s="93">
        <f t="shared" si="9"/>
        <v>0</v>
      </c>
      <c r="AB47" s="93">
        <f t="shared" si="9"/>
        <v>0</v>
      </c>
      <c r="AC47" s="93">
        <f t="shared" si="9"/>
        <v>0</v>
      </c>
      <c r="AD47" s="93">
        <f t="shared" si="9"/>
        <v>0</v>
      </c>
      <c r="AE47" s="93">
        <f t="shared" si="9"/>
        <v>0</v>
      </c>
      <c r="AF47" s="93">
        <f t="shared" si="9"/>
        <v>0</v>
      </c>
    </row>
    <row r="48" spans="2:32" hidden="1">
      <c r="B48" s="3"/>
      <c r="C48" s="756"/>
      <c r="D48" s="757"/>
      <c r="E48" s="41" t="s">
        <v>108</v>
      </c>
      <c r="F48" s="41" t="s">
        <v>141</v>
      </c>
      <c r="G48" s="75"/>
      <c r="H48" s="91">
        <f>HLOOKUP(E48,'ENS fremskrivningsdata'!$M$11:$O$15,2,FALSE)</f>
        <v>47.106244877226054</v>
      </c>
      <c r="I48" s="93">
        <f>H48</f>
        <v>47.106244877226054</v>
      </c>
      <c r="J48" s="93">
        <f t="shared" ref="J48:Y49" si="10">I48</f>
        <v>47.106244877226054</v>
      </c>
      <c r="K48" s="93">
        <f t="shared" si="10"/>
        <v>47.106244877226054</v>
      </c>
      <c r="L48" s="93">
        <f t="shared" si="10"/>
        <v>47.106244877226054</v>
      </c>
      <c r="M48" s="93">
        <f t="shared" si="10"/>
        <v>47.106244877226054</v>
      </c>
      <c r="N48" s="93">
        <f t="shared" si="10"/>
        <v>47.106244877226054</v>
      </c>
      <c r="O48" s="93">
        <f t="shared" si="10"/>
        <v>47.106244877226054</v>
      </c>
      <c r="P48" s="93">
        <f t="shared" si="10"/>
        <v>47.106244877226054</v>
      </c>
      <c r="Q48" s="93">
        <f t="shared" si="10"/>
        <v>47.106244877226054</v>
      </c>
      <c r="R48" s="93">
        <f t="shared" si="10"/>
        <v>47.106244877226054</v>
      </c>
      <c r="S48" s="93">
        <f t="shared" si="10"/>
        <v>47.106244877226054</v>
      </c>
      <c r="T48" s="93">
        <f t="shared" si="10"/>
        <v>47.106244877226054</v>
      </c>
      <c r="U48" s="93">
        <f t="shared" si="10"/>
        <v>47.106244877226054</v>
      </c>
      <c r="V48" s="93">
        <f t="shared" si="10"/>
        <v>47.106244877226054</v>
      </c>
      <c r="W48" s="93">
        <f t="shared" si="10"/>
        <v>47.106244877226054</v>
      </c>
      <c r="X48" s="93">
        <f t="shared" si="10"/>
        <v>47.106244877226054</v>
      </c>
      <c r="Y48" s="93">
        <f t="shared" si="10"/>
        <v>47.106244877226054</v>
      </c>
      <c r="Z48" s="93">
        <f t="shared" ref="Z48:AF49" si="11">Y48</f>
        <v>47.106244877226054</v>
      </c>
      <c r="AA48" s="93">
        <f t="shared" si="11"/>
        <v>47.106244877226054</v>
      </c>
      <c r="AB48" s="93">
        <f t="shared" si="11"/>
        <v>47.106244877226054</v>
      </c>
      <c r="AC48" s="93">
        <f t="shared" si="11"/>
        <v>47.106244877226054</v>
      </c>
      <c r="AD48" s="93">
        <f t="shared" si="11"/>
        <v>47.106244877226054</v>
      </c>
      <c r="AE48" s="93">
        <f t="shared" si="11"/>
        <v>47.106244877226054</v>
      </c>
      <c r="AF48" s="93">
        <f t="shared" si="11"/>
        <v>47.106244877226054</v>
      </c>
    </row>
    <row r="49" spans="1:33" hidden="1">
      <c r="B49" s="3"/>
      <c r="C49" s="756"/>
      <c r="D49" s="757"/>
      <c r="E49" s="41" t="s">
        <v>184</v>
      </c>
      <c r="F49" s="41" t="s">
        <v>44</v>
      </c>
      <c r="G49" s="75"/>
      <c r="H49" s="135">
        <f>H33*H48/1000</f>
        <v>0</v>
      </c>
      <c r="I49" s="136">
        <f>H49</f>
        <v>0</v>
      </c>
      <c r="J49" s="136">
        <f t="shared" si="10"/>
        <v>0</v>
      </c>
      <c r="K49" s="136">
        <f t="shared" si="10"/>
        <v>0</v>
      </c>
      <c r="L49" s="136">
        <f t="shared" si="10"/>
        <v>0</v>
      </c>
      <c r="M49" s="136">
        <f t="shared" si="10"/>
        <v>0</v>
      </c>
      <c r="N49" s="136">
        <f t="shared" si="10"/>
        <v>0</v>
      </c>
      <c r="O49" s="136">
        <f t="shared" si="10"/>
        <v>0</v>
      </c>
      <c r="P49" s="136">
        <f t="shared" si="10"/>
        <v>0</v>
      </c>
      <c r="Q49" s="136">
        <f t="shared" si="10"/>
        <v>0</v>
      </c>
      <c r="R49" s="136">
        <f t="shared" si="10"/>
        <v>0</v>
      </c>
      <c r="S49" s="136">
        <f t="shared" si="10"/>
        <v>0</v>
      </c>
      <c r="T49" s="136">
        <f t="shared" si="10"/>
        <v>0</v>
      </c>
      <c r="U49" s="136">
        <f t="shared" si="10"/>
        <v>0</v>
      </c>
      <c r="V49" s="136">
        <f t="shared" si="10"/>
        <v>0</v>
      </c>
      <c r="W49" s="136">
        <f t="shared" si="10"/>
        <v>0</v>
      </c>
      <c r="X49" s="136">
        <f t="shared" si="10"/>
        <v>0</v>
      </c>
      <c r="Y49" s="136">
        <f t="shared" si="10"/>
        <v>0</v>
      </c>
      <c r="Z49" s="136">
        <f t="shared" si="11"/>
        <v>0</v>
      </c>
      <c r="AA49" s="136">
        <f t="shared" si="11"/>
        <v>0</v>
      </c>
      <c r="AB49" s="136">
        <f t="shared" si="11"/>
        <v>0</v>
      </c>
      <c r="AC49" s="136">
        <f t="shared" si="11"/>
        <v>0</v>
      </c>
      <c r="AD49" s="136">
        <f t="shared" si="11"/>
        <v>0</v>
      </c>
      <c r="AE49" s="136">
        <f t="shared" si="11"/>
        <v>0</v>
      </c>
      <c r="AF49" s="136">
        <f t="shared" si="11"/>
        <v>0</v>
      </c>
    </row>
    <row r="50" spans="1:33" ht="15" hidden="1" customHeight="1">
      <c r="B50" s="6"/>
      <c r="C50" s="758" t="s">
        <v>38</v>
      </c>
      <c r="D50" s="760"/>
      <c r="E50" s="78" t="s">
        <v>172</v>
      </c>
      <c r="F50" s="78" t="s">
        <v>62</v>
      </c>
      <c r="G50" s="79"/>
      <c r="H50" s="87">
        <f t="shared" ref="H50:Q50" si="12">IF(H23=0,0,-PMT($E$9,$I$9,$G$19)/H23)</f>
        <v>0</v>
      </c>
      <c r="I50" s="94">
        <f t="shared" si="12"/>
        <v>0</v>
      </c>
      <c r="J50" s="94">
        <f t="shared" si="12"/>
        <v>0</v>
      </c>
      <c r="K50" s="94">
        <f t="shared" si="12"/>
        <v>0</v>
      </c>
      <c r="L50" s="94">
        <f t="shared" si="12"/>
        <v>0</v>
      </c>
      <c r="M50" s="94">
        <f t="shared" si="12"/>
        <v>0</v>
      </c>
      <c r="N50" s="94">
        <f t="shared" si="12"/>
        <v>0</v>
      </c>
      <c r="O50" s="94">
        <f t="shared" si="12"/>
        <v>0</v>
      </c>
      <c r="P50" s="94">
        <f t="shared" si="12"/>
        <v>0</v>
      </c>
      <c r="Q50" s="94">
        <f t="shared" si="12"/>
        <v>0</v>
      </c>
      <c r="R50" s="94">
        <f>IF(R23=0,0,-PMT($E$9,$I$9,R19)/R23)</f>
        <v>71.988285113439261</v>
      </c>
      <c r="S50" s="94">
        <f>IF(S23=0,0,-PMT($E$9,$I$9,S19)/S23)</f>
        <v>71.988285113439261</v>
      </c>
      <c r="T50" s="94">
        <f>IF(T23=0,0,-PMT($E$9,$I$9,T19)/T23)</f>
        <v>71.988285113439261</v>
      </c>
      <c r="U50" s="94">
        <f>IF(U23=0,0,-PMT($E$9,$I$9,U19)/U23)</f>
        <v>71.988285113439261</v>
      </c>
      <c r="V50" s="94">
        <f>IF(V23=0,0,-PMT($E$9,$I$9,V19)/V23)</f>
        <v>71.988285113439261</v>
      </c>
      <c r="W50" s="94">
        <f>IF(W23=0,0,-PMT($E$9,$I$9,$W$19)/W23)</f>
        <v>80.050656412689023</v>
      </c>
      <c r="X50" s="94">
        <f t="shared" ref="X50:AF50" si="13">IF(X23=0,0,-PMT($E$9,$I$9,$G$19)/X23)</f>
        <v>80.050656412689023</v>
      </c>
      <c r="Y50" s="94">
        <f t="shared" si="13"/>
        <v>80.050656412689023</v>
      </c>
      <c r="Z50" s="94">
        <f t="shared" si="13"/>
        <v>80.050656412689023</v>
      </c>
      <c r="AA50" s="94">
        <f t="shared" si="13"/>
        <v>80.050656412689023</v>
      </c>
      <c r="AB50" s="94">
        <f t="shared" si="13"/>
        <v>79.209787383970124</v>
      </c>
      <c r="AC50" s="94">
        <f t="shared" si="13"/>
        <v>78.386400056074621</v>
      </c>
      <c r="AD50" s="94">
        <f t="shared" si="13"/>
        <v>77.57995486983927</v>
      </c>
      <c r="AE50" s="94">
        <f t="shared" si="13"/>
        <v>76.789934244090702</v>
      </c>
      <c r="AF50" s="94">
        <f t="shared" si="13"/>
        <v>76.015841467883007</v>
      </c>
    </row>
    <row r="51" spans="1:33" hidden="1">
      <c r="B51" s="6"/>
      <c r="C51" s="759"/>
      <c r="D51" s="761"/>
      <c r="E51" s="24" t="s">
        <v>173</v>
      </c>
      <c r="F51" s="24" t="s">
        <v>62</v>
      </c>
      <c r="G51" s="75"/>
      <c r="H51" s="68">
        <f t="shared" ref="H51:AF51" si="14">IF(H23=0,0,H26/H23)</f>
        <v>0</v>
      </c>
      <c r="I51" s="53">
        <f t="shared" si="14"/>
        <v>0</v>
      </c>
      <c r="J51" s="53">
        <f t="shared" si="14"/>
        <v>0</v>
      </c>
      <c r="K51" s="53">
        <f t="shared" si="14"/>
        <v>0</v>
      </c>
      <c r="L51" s="53">
        <f t="shared" si="14"/>
        <v>0</v>
      </c>
      <c r="M51" s="53">
        <f t="shared" si="14"/>
        <v>0</v>
      </c>
      <c r="N51" s="53">
        <f t="shared" si="14"/>
        <v>0</v>
      </c>
      <c r="O51" s="53">
        <f t="shared" si="14"/>
        <v>0</v>
      </c>
      <c r="P51" s="53">
        <f t="shared" si="14"/>
        <v>0</v>
      </c>
      <c r="Q51" s="53">
        <f t="shared" si="14"/>
        <v>0</v>
      </c>
      <c r="R51" s="53">
        <f t="shared" si="14"/>
        <v>13.585980438611941</v>
      </c>
      <c r="S51" s="53">
        <f t="shared" si="14"/>
        <v>13.585980438611941</v>
      </c>
      <c r="T51" s="53">
        <f t="shared" si="14"/>
        <v>13.585980438611941</v>
      </c>
      <c r="U51" s="53">
        <f t="shared" si="14"/>
        <v>13.585980438611941</v>
      </c>
      <c r="V51" s="53">
        <f t="shared" si="14"/>
        <v>13.585980438611941</v>
      </c>
      <c r="W51" s="53">
        <f t="shared" si="14"/>
        <v>15.107550491125734</v>
      </c>
      <c r="X51" s="53">
        <f t="shared" si="14"/>
        <v>15.107550491125734</v>
      </c>
      <c r="Y51" s="53">
        <f t="shared" si="14"/>
        <v>15.107550491125734</v>
      </c>
      <c r="Z51" s="53">
        <f t="shared" si="14"/>
        <v>15.107550491125734</v>
      </c>
      <c r="AA51" s="53">
        <f t="shared" si="14"/>
        <v>15.107550491125734</v>
      </c>
      <c r="AB51" s="53">
        <f t="shared" si="14"/>
        <v>14.948857584945127</v>
      </c>
      <c r="AC51" s="53">
        <f t="shared" si="14"/>
        <v>14.79346391064713</v>
      </c>
      <c r="AD51" s="53">
        <f t="shared" si="14"/>
        <v>14.641267639993631</v>
      </c>
      <c r="AE51" s="53">
        <f t="shared" si="14"/>
        <v>14.492171092540019</v>
      </c>
      <c r="AF51" s="53">
        <f t="shared" si="14"/>
        <v>14.346080526572846</v>
      </c>
    </row>
    <row r="52" spans="1:33" hidden="1">
      <c r="B52" s="6"/>
      <c r="C52" s="759"/>
      <c r="D52" s="761"/>
      <c r="E52" s="24" t="s">
        <v>31</v>
      </c>
      <c r="F52" s="24" t="s">
        <v>62</v>
      </c>
      <c r="G52" s="75"/>
      <c r="H52" s="68">
        <f>H27/3.6</f>
        <v>3.2513797727161031</v>
      </c>
      <c r="I52" s="53">
        <f t="shared" ref="I52:AF52" si="15">I27/3.6</f>
        <v>3.2513797727161031</v>
      </c>
      <c r="J52" s="53">
        <f t="shared" si="15"/>
        <v>3.2513797727161031</v>
      </c>
      <c r="K52" s="53">
        <f t="shared" si="15"/>
        <v>3.2513797727161031</v>
      </c>
      <c r="L52" s="53">
        <f t="shared" si="15"/>
        <v>3.2513797727161031</v>
      </c>
      <c r="M52" s="53">
        <f t="shared" si="15"/>
        <v>3.2513797727161031</v>
      </c>
      <c r="N52" s="53">
        <f t="shared" si="15"/>
        <v>3.2513797727161031</v>
      </c>
      <c r="O52" s="53">
        <f t="shared" si="15"/>
        <v>3.2513797727161031</v>
      </c>
      <c r="P52" s="53">
        <f t="shared" si="15"/>
        <v>3.2513797727161031</v>
      </c>
      <c r="Q52" s="53">
        <f t="shared" si="15"/>
        <v>3.2513797727161031</v>
      </c>
      <c r="R52" s="53">
        <f t="shared" si="15"/>
        <v>3.2513797727161031</v>
      </c>
      <c r="S52" s="53">
        <f t="shared" si="15"/>
        <v>3.2513797727161031</v>
      </c>
      <c r="T52" s="53">
        <f t="shared" si="15"/>
        <v>3.2513797727161031</v>
      </c>
      <c r="U52" s="53">
        <f t="shared" si="15"/>
        <v>3.2513797727161031</v>
      </c>
      <c r="V52" s="53">
        <f t="shared" si="15"/>
        <v>3.2513797727161031</v>
      </c>
      <c r="W52" s="53">
        <f t="shared" si="15"/>
        <v>3.2513797727161031</v>
      </c>
      <c r="X52" s="53">
        <f t="shared" si="15"/>
        <v>3.2513797727161031</v>
      </c>
      <c r="Y52" s="53">
        <f t="shared" si="15"/>
        <v>3.2513797727161031</v>
      </c>
      <c r="Z52" s="53">
        <f t="shared" si="15"/>
        <v>3.2513797727161031</v>
      </c>
      <c r="AA52" s="53">
        <f t="shared" si="15"/>
        <v>3.2513797727161031</v>
      </c>
      <c r="AB52" s="53">
        <f t="shared" si="15"/>
        <v>3.2513797727161031</v>
      </c>
      <c r="AC52" s="53">
        <f t="shared" si="15"/>
        <v>3.2513797727161031</v>
      </c>
      <c r="AD52" s="53">
        <f t="shared" si="15"/>
        <v>3.2513797727161031</v>
      </c>
      <c r="AE52" s="53">
        <f t="shared" si="15"/>
        <v>3.2513797727161031</v>
      </c>
      <c r="AF52" s="53">
        <f t="shared" si="15"/>
        <v>3.2513797727161031</v>
      </c>
    </row>
    <row r="53" spans="1:33" hidden="1">
      <c r="B53" s="6"/>
      <c r="C53" s="759"/>
      <c r="D53" s="761"/>
      <c r="E53" s="24" t="s">
        <v>212</v>
      </c>
      <c r="F53" s="24" t="s">
        <v>62</v>
      </c>
      <c r="G53" s="75"/>
      <c r="H53" s="53">
        <f>1/H29*H37*$E$12/3.6+H30*H37*$E$12/3.6</f>
        <v>11.891500210476469</v>
      </c>
      <c r="I53" s="53">
        <f t="shared" ref="I53:AF53" si="16">1/I29*I37*$E$12/3.6+I30*I37*$E$12/3.6</f>
        <v>11.652563145713815</v>
      </c>
      <c r="J53" s="53">
        <f t="shared" si="16"/>
        <v>16.663551839781082</v>
      </c>
      <c r="K53" s="53">
        <f t="shared" si="16"/>
        <v>21.90891472868217</v>
      </c>
      <c r="L53" s="53">
        <f t="shared" si="16"/>
        <v>23.160852713178294</v>
      </c>
      <c r="M53" s="53">
        <f t="shared" si="16"/>
        <v>22.534883720930232</v>
      </c>
      <c r="N53" s="53">
        <f t="shared" si="16"/>
        <v>22.534883720930232</v>
      </c>
      <c r="O53" s="53">
        <f t="shared" si="16"/>
        <v>23.786821705426355</v>
      </c>
      <c r="P53" s="53">
        <f t="shared" si="16"/>
        <v>24.412790697674417</v>
      </c>
      <c r="Q53" s="53">
        <f t="shared" si="16"/>
        <v>25.038759689922482</v>
      </c>
      <c r="R53" s="53">
        <f t="shared" si="16"/>
        <v>24.412790697674417</v>
      </c>
      <c r="S53" s="53">
        <f t="shared" si="16"/>
        <v>24.412790697674417</v>
      </c>
      <c r="T53" s="53">
        <f t="shared" si="16"/>
        <v>24.412790697674417</v>
      </c>
      <c r="U53" s="53">
        <f t="shared" si="16"/>
        <v>23.786821705426355</v>
      </c>
      <c r="V53" s="53">
        <f t="shared" si="16"/>
        <v>23.786821705426355</v>
      </c>
      <c r="W53" s="53">
        <f t="shared" si="16"/>
        <v>23.786821705426355</v>
      </c>
      <c r="X53" s="53">
        <f t="shared" si="16"/>
        <v>23.786821705426355</v>
      </c>
      <c r="Y53" s="53">
        <f t="shared" si="16"/>
        <v>23.160852713178294</v>
      </c>
      <c r="Z53" s="53">
        <f t="shared" si="16"/>
        <v>23.786821705426355</v>
      </c>
      <c r="AA53" s="53">
        <f t="shared" si="16"/>
        <v>23.160852713178294</v>
      </c>
      <c r="AB53" s="53">
        <f t="shared" si="16"/>
        <v>23.786821705426355</v>
      </c>
      <c r="AC53" s="53">
        <f t="shared" si="16"/>
        <v>23.786821705426355</v>
      </c>
      <c r="AD53" s="53">
        <f t="shared" si="16"/>
        <v>23.786821705426355</v>
      </c>
      <c r="AE53" s="53">
        <f t="shared" si="16"/>
        <v>23.786821705426355</v>
      </c>
      <c r="AF53" s="53">
        <f t="shared" si="16"/>
        <v>23.786821705426355</v>
      </c>
    </row>
    <row r="54" spans="1:33" hidden="1">
      <c r="B54" s="6"/>
      <c r="C54" s="759"/>
      <c r="D54" s="761"/>
      <c r="E54" s="24" t="s">
        <v>210</v>
      </c>
      <c r="F54" s="24" t="s">
        <v>62</v>
      </c>
      <c r="G54" s="75"/>
      <c r="H54" s="53">
        <f>1/H29*H38/3.6+H30*H38/3.6</f>
        <v>20.14518539248499</v>
      </c>
      <c r="I54" s="53">
        <f>1/I29*I38/3.6+I30*I38/3.6</f>
        <v>14.086020656092224</v>
      </c>
      <c r="J54" s="53">
        <f t="shared" ref="J54:AF54" si="17">1/J29*J38/3.6+J30*J38/3.6</f>
        <v>12.800645209863504</v>
      </c>
      <c r="K54" s="53">
        <f t="shared" si="17"/>
        <v>9.568467875390084</v>
      </c>
      <c r="L54" s="53">
        <f t="shared" si="17"/>
        <v>9.651255414782387</v>
      </c>
      <c r="M54" s="53">
        <f t="shared" si="17"/>
        <v>9.6089424189363832</v>
      </c>
      <c r="N54" s="53">
        <f t="shared" si="17"/>
        <v>9.6083872106492496</v>
      </c>
      <c r="O54" s="53">
        <f t="shared" si="17"/>
        <v>9.6913491189654266</v>
      </c>
      <c r="P54" s="53">
        <f t="shared" si="17"/>
        <v>9.7327544108612614</v>
      </c>
      <c r="Q54" s="53">
        <f t="shared" si="17"/>
        <v>9.7742796103496605</v>
      </c>
      <c r="R54" s="53">
        <f t="shared" si="17"/>
        <v>9.7337542819492455</v>
      </c>
      <c r="S54" s="53">
        <f t="shared" si="17"/>
        <v>9.734750624947992</v>
      </c>
      <c r="T54" s="53">
        <f t="shared" si="17"/>
        <v>9.7358843702193596</v>
      </c>
      <c r="U54" s="53">
        <f t="shared" si="17"/>
        <v>9.6951790900471391</v>
      </c>
      <c r="V54" s="53">
        <f t="shared" si="17"/>
        <v>9.6961546895796147</v>
      </c>
      <c r="W54" s="53">
        <f t="shared" si="17"/>
        <v>9.6961546895796147</v>
      </c>
      <c r="X54" s="53">
        <f t="shared" si="17"/>
        <v>9.6961546895796147</v>
      </c>
      <c r="Y54" s="53">
        <f t="shared" si="17"/>
        <v>9.6543835468531167</v>
      </c>
      <c r="Z54" s="53">
        <f t="shared" si="17"/>
        <v>9.6961546895796147</v>
      </c>
      <c r="AA54" s="53">
        <f t="shared" si="17"/>
        <v>9.6543835468531167</v>
      </c>
      <c r="AB54" s="53">
        <f t="shared" si="17"/>
        <v>9.6961546895796147</v>
      </c>
      <c r="AC54" s="53">
        <f t="shared" si="17"/>
        <v>9.6961546895796147</v>
      </c>
      <c r="AD54" s="53">
        <f t="shared" si="17"/>
        <v>9.6961546895796147</v>
      </c>
      <c r="AE54" s="53">
        <f t="shared" si="17"/>
        <v>9.6961546895796147</v>
      </c>
      <c r="AF54" s="53">
        <f t="shared" si="17"/>
        <v>9.6961546895796147</v>
      </c>
    </row>
    <row r="55" spans="1:33" hidden="1">
      <c r="B55" s="6"/>
      <c r="C55" s="759"/>
      <c r="D55" s="761"/>
      <c r="E55" s="24" t="s">
        <v>174</v>
      </c>
      <c r="F55" s="24" t="s">
        <v>62</v>
      </c>
      <c r="G55" s="75"/>
      <c r="H55" s="68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53">
        <v>0</v>
      </c>
      <c r="Y55" s="53">
        <v>0</v>
      </c>
      <c r="Z55" s="53">
        <v>0</v>
      </c>
      <c r="AA55" s="53">
        <v>0</v>
      </c>
      <c r="AB55" s="53">
        <v>0</v>
      </c>
      <c r="AC55" s="53">
        <v>0</v>
      </c>
      <c r="AD55" s="53">
        <v>0</v>
      </c>
      <c r="AE55" s="53">
        <v>0</v>
      </c>
      <c r="AF55" s="53">
        <v>0</v>
      </c>
    </row>
    <row r="56" spans="1:33" hidden="1">
      <c r="B56" s="6"/>
      <c r="C56" s="759"/>
      <c r="D56" s="761"/>
      <c r="E56" s="24" t="s">
        <v>175</v>
      </c>
      <c r="F56" s="24" t="s">
        <v>62</v>
      </c>
      <c r="G56" s="75"/>
      <c r="H56" s="68">
        <f t="shared" ref="H56:AF56" si="18">1/H29*H42</f>
        <v>0</v>
      </c>
      <c r="I56" s="53">
        <f t="shared" si="18"/>
        <v>0</v>
      </c>
      <c r="J56" s="53">
        <f t="shared" si="18"/>
        <v>0</v>
      </c>
      <c r="K56" s="53">
        <f t="shared" si="18"/>
        <v>0</v>
      </c>
      <c r="L56" s="53">
        <f t="shared" si="18"/>
        <v>0</v>
      </c>
      <c r="M56" s="53">
        <f t="shared" si="18"/>
        <v>0</v>
      </c>
      <c r="N56" s="53">
        <f t="shared" si="18"/>
        <v>0</v>
      </c>
      <c r="O56" s="53">
        <f t="shared" si="18"/>
        <v>0</v>
      </c>
      <c r="P56" s="53">
        <f t="shared" si="18"/>
        <v>0</v>
      </c>
      <c r="Q56" s="53">
        <f t="shared" si="18"/>
        <v>0</v>
      </c>
      <c r="R56" s="53">
        <f t="shared" si="18"/>
        <v>0</v>
      </c>
      <c r="S56" s="53">
        <f t="shared" si="18"/>
        <v>0</v>
      </c>
      <c r="T56" s="53">
        <f t="shared" si="18"/>
        <v>0</v>
      </c>
      <c r="U56" s="53">
        <f t="shared" si="18"/>
        <v>0</v>
      </c>
      <c r="V56" s="53">
        <f t="shared" si="18"/>
        <v>0</v>
      </c>
      <c r="W56" s="53">
        <f t="shared" si="18"/>
        <v>0</v>
      </c>
      <c r="X56" s="53">
        <f t="shared" si="18"/>
        <v>0</v>
      </c>
      <c r="Y56" s="53">
        <f t="shared" si="18"/>
        <v>0</v>
      </c>
      <c r="Z56" s="53">
        <f t="shared" si="18"/>
        <v>0</v>
      </c>
      <c r="AA56" s="53">
        <f t="shared" si="18"/>
        <v>0</v>
      </c>
      <c r="AB56" s="53">
        <f t="shared" si="18"/>
        <v>0</v>
      </c>
      <c r="AC56" s="53">
        <f t="shared" si="18"/>
        <v>0</v>
      </c>
      <c r="AD56" s="53">
        <f t="shared" si="18"/>
        <v>0</v>
      </c>
      <c r="AE56" s="53">
        <f t="shared" si="18"/>
        <v>0</v>
      </c>
      <c r="AF56" s="53">
        <f t="shared" si="18"/>
        <v>0</v>
      </c>
    </row>
    <row r="57" spans="1:33" hidden="1">
      <c r="B57" s="6"/>
      <c r="C57" s="759"/>
      <c r="D57" s="761"/>
      <c r="E57" s="24" t="s">
        <v>176</v>
      </c>
      <c r="F57" s="24" t="s">
        <v>62</v>
      </c>
      <c r="G57" s="75"/>
      <c r="H57" s="68">
        <f>1/H29*H43</f>
        <v>0</v>
      </c>
      <c r="I57" s="53">
        <f>H57</f>
        <v>0</v>
      </c>
      <c r="J57" s="53">
        <f t="shared" ref="J57:AF57" si="19">I57</f>
        <v>0</v>
      </c>
      <c r="K57" s="53">
        <f t="shared" si="19"/>
        <v>0</v>
      </c>
      <c r="L57" s="53">
        <f t="shared" si="19"/>
        <v>0</v>
      </c>
      <c r="M57" s="53">
        <f t="shared" si="19"/>
        <v>0</v>
      </c>
      <c r="N57" s="53">
        <f t="shared" si="19"/>
        <v>0</v>
      </c>
      <c r="O57" s="53">
        <f t="shared" si="19"/>
        <v>0</v>
      </c>
      <c r="P57" s="53">
        <f t="shared" si="19"/>
        <v>0</v>
      </c>
      <c r="Q57" s="53">
        <f t="shared" si="19"/>
        <v>0</v>
      </c>
      <c r="R57" s="53">
        <f t="shared" si="19"/>
        <v>0</v>
      </c>
      <c r="S57" s="53">
        <f t="shared" si="19"/>
        <v>0</v>
      </c>
      <c r="T57" s="53">
        <f t="shared" si="19"/>
        <v>0</v>
      </c>
      <c r="U57" s="53">
        <f t="shared" si="19"/>
        <v>0</v>
      </c>
      <c r="V57" s="53">
        <f t="shared" si="19"/>
        <v>0</v>
      </c>
      <c r="W57" s="53">
        <f t="shared" si="19"/>
        <v>0</v>
      </c>
      <c r="X57" s="53">
        <f t="shared" si="19"/>
        <v>0</v>
      </c>
      <c r="Y57" s="53">
        <f t="shared" si="19"/>
        <v>0</v>
      </c>
      <c r="Z57" s="53">
        <f t="shared" si="19"/>
        <v>0</v>
      </c>
      <c r="AA57" s="53">
        <f t="shared" si="19"/>
        <v>0</v>
      </c>
      <c r="AB57" s="53">
        <f t="shared" si="19"/>
        <v>0</v>
      </c>
      <c r="AC57" s="53">
        <f t="shared" si="19"/>
        <v>0</v>
      </c>
      <c r="AD57" s="53">
        <f t="shared" si="19"/>
        <v>0</v>
      </c>
      <c r="AE57" s="53">
        <f t="shared" si="19"/>
        <v>0</v>
      </c>
      <c r="AF57" s="53">
        <f t="shared" si="19"/>
        <v>0</v>
      </c>
    </row>
    <row r="58" spans="1:33" hidden="1">
      <c r="B58" s="6"/>
      <c r="C58" s="759"/>
      <c r="D58" s="761"/>
      <c r="E58" s="24" t="s">
        <v>177</v>
      </c>
      <c r="F58" s="24" t="s">
        <v>62</v>
      </c>
      <c r="G58" s="75"/>
      <c r="H58" s="68">
        <f t="shared" ref="H58:AF58" si="20">1/H29*H45</f>
        <v>0</v>
      </c>
      <c r="I58" s="53">
        <f t="shared" si="20"/>
        <v>0</v>
      </c>
      <c r="J58" s="53">
        <f t="shared" si="20"/>
        <v>0</v>
      </c>
      <c r="K58" s="53">
        <f t="shared" si="20"/>
        <v>0</v>
      </c>
      <c r="L58" s="53">
        <f t="shared" si="20"/>
        <v>0</v>
      </c>
      <c r="M58" s="53">
        <f t="shared" si="20"/>
        <v>0</v>
      </c>
      <c r="N58" s="53">
        <f t="shared" si="20"/>
        <v>0</v>
      </c>
      <c r="O58" s="53">
        <f t="shared" si="20"/>
        <v>0</v>
      </c>
      <c r="P58" s="53">
        <f t="shared" si="20"/>
        <v>0</v>
      </c>
      <c r="Q58" s="53">
        <f t="shared" si="20"/>
        <v>0</v>
      </c>
      <c r="R58" s="53">
        <f t="shared" si="20"/>
        <v>0</v>
      </c>
      <c r="S58" s="53">
        <f t="shared" si="20"/>
        <v>0</v>
      </c>
      <c r="T58" s="53">
        <f t="shared" si="20"/>
        <v>0</v>
      </c>
      <c r="U58" s="53">
        <f t="shared" si="20"/>
        <v>0</v>
      </c>
      <c r="V58" s="53">
        <f t="shared" si="20"/>
        <v>0</v>
      </c>
      <c r="W58" s="53">
        <f t="shared" si="20"/>
        <v>0</v>
      </c>
      <c r="X58" s="53">
        <f t="shared" si="20"/>
        <v>0</v>
      </c>
      <c r="Y58" s="53">
        <f t="shared" si="20"/>
        <v>0</v>
      </c>
      <c r="Z58" s="53">
        <f t="shared" si="20"/>
        <v>0</v>
      </c>
      <c r="AA58" s="53">
        <f t="shared" si="20"/>
        <v>0</v>
      </c>
      <c r="AB58" s="53">
        <f t="shared" si="20"/>
        <v>0</v>
      </c>
      <c r="AC58" s="53">
        <f t="shared" si="20"/>
        <v>0</v>
      </c>
      <c r="AD58" s="53">
        <f t="shared" si="20"/>
        <v>0</v>
      </c>
      <c r="AE58" s="53">
        <f t="shared" si="20"/>
        <v>0</v>
      </c>
      <c r="AF58" s="53">
        <f t="shared" si="20"/>
        <v>0</v>
      </c>
    </row>
    <row r="59" spans="1:33" hidden="1">
      <c r="B59" s="6"/>
      <c r="C59" s="759"/>
      <c r="D59" s="761"/>
      <c r="E59" s="24" t="s">
        <v>178</v>
      </c>
      <c r="F59" s="24" t="s">
        <v>62</v>
      </c>
      <c r="G59" s="75"/>
      <c r="H59" s="68">
        <f t="shared" ref="H59:AF59" si="21">1/H29*H47</f>
        <v>0</v>
      </c>
      <c r="I59" s="53">
        <f t="shared" si="21"/>
        <v>0</v>
      </c>
      <c r="J59" s="53">
        <f t="shared" si="21"/>
        <v>0</v>
      </c>
      <c r="K59" s="53">
        <f t="shared" si="21"/>
        <v>0</v>
      </c>
      <c r="L59" s="53">
        <f t="shared" si="21"/>
        <v>0</v>
      </c>
      <c r="M59" s="53">
        <f t="shared" si="21"/>
        <v>0</v>
      </c>
      <c r="N59" s="53">
        <f t="shared" si="21"/>
        <v>0</v>
      </c>
      <c r="O59" s="53">
        <f t="shared" si="21"/>
        <v>0</v>
      </c>
      <c r="P59" s="53">
        <f t="shared" si="21"/>
        <v>0</v>
      </c>
      <c r="Q59" s="53">
        <f t="shared" si="21"/>
        <v>0</v>
      </c>
      <c r="R59" s="53">
        <f t="shared" si="21"/>
        <v>0</v>
      </c>
      <c r="S59" s="53">
        <f t="shared" si="21"/>
        <v>0</v>
      </c>
      <c r="T59" s="53">
        <f t="shared" si="21"/>
        <v>0</v>
      </c>
      <c r="U59" s="53">
        <f t="shared" si="21"/>
        <v>0</v>
      </c>
      <c r="V59" s="53">
        <f t="shared" si="21"/>
        <v>0</v>
      </c>
      <c r="W59" s="53">
        <f t="shared" si="21"/>
        <v>0</v>
      </c>
      <c r="X59" s="53">
        <f t="shared" si="21"/>
        <v>0</v>
      </c>
      <c r="Y59" s="53">
        <f t="shared" si="21"/>
        <v>0</v>
      </c>
      <c r="Z59" s="53">
        <f t="shared" si="21"/>
        <v>0</v>
      </c>
      <c r="AA59" s="53">
        <f t="shared" si="21"/>
        <v>0</v>
      </c>
      <c r="AB59" s="53">
        <f t="shared" si="21"/>
        <v>0</v>
      </c>
      <c r="AC59" s="53">
        <f t="shared" si="21"/>
        <v>0</v>
      </c>
      <c r="AD59" s="53">
        <f t="shared" si="21"/>
        <v>0</v>
      </c>
      <c r="AE59" s="53">
        <f t="shared" si="21"/>
        <v>0</v>
      </c>
      <c r="AF59" s="53">
        <f t="shared" si="21"/>
        <v>0</v>
      </c>
    </row>
    <row r="60" spans="1:33" hidden="1">
      <c r="B60" s="6"/>
      <c r="C60" s="759"/>
      <c r="D60" s="761"/>
      <c r="E60" s="24" t="s">
        <v>179</v>
      </c>
      <c r="F60" s="24" t="s">
        <v>62</v>
      </c>
      <c r="G60" s="75"/>
      <c r="H60" s="68">
        <v>0</v>
      </c>
      <c r="I60" s="53">
        <v>0</v>
      </c>
      <c r="J60" s="53">
        <v>0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3">
        <v>0</v>
      </c>
      <c r="Y60" s="53">
        <v>0</v>
      </c>
      <c r="Z60" s="53">
        <v>0</v>
      </c>
      <c r="AA60" s="53">
        <v>0</v>
      </c>
      <c r="AB60" s="53">
        <v>0</v>
      </c>
      <c r="AC60" s="53">
        <v>0</v>
      </c>
      <c r="AD60" s="53">
        <v>0</v>
      </c>
      <c r="AE60" s="53">
        <v>0</v>
      </c>
      <c r="AF60" s="53">
        <v>0</v>
      </c>
    </row>
    <row r="61" spans="1:33" hidden="1">
      <c r="A61" s="248"/>
      <c r="B61" s="6"/>
      <c r="C61" s="759"/>
      <c r="D61" s="761"/>
      <c r="E61" s="24" t="s">
        <v>16</v>
      </c>
      <c r="F61" s="24" t="s">
        <v>62</v>
      </c>
      <c r="G61" s="75"/>
      <c r="H61" s="68">
        <f>-1/H29*H28*(H37*$E$12/3.6)</f>
        <v>0</v>
      </c>
      <c r="I61" s="53">
        <f t="shared" ref="I61:AF61" si="22">-1/I29*I28*(I37*$E$12/3.6)</f>
        <v>0</v>
      </c>
      <c r="J61" s="53">
        <f t="shared" si="22"/>
        <v>0</v>
      </c>
      <c r="K61" s="53">
        <f t="shared" si="22"/>
        <v>0</v>
      </c>
      <c r="L61" s="53">
        <f t="shared" si="22"/>
        <v>0</v>
      </c>
      <c r="M61" s="53">
        <f t="shared" si="22"/>
        <v>0</v>
      </c>
      <c r="N61" s="53">
        <f t="shared" si="22"/>
        <v>0</v>
      </c>
      <c r="O61" s="53">
        <f t="shared" si="22"/>
        <v>0</v>
      </c>
      <c r="P61" s="53">
        <f t="shared" si="22"/>
        <v>0</v>
      </c>
      <c r="Q61" s="53">
        <f t="shared" si="22"/>
        <v>0</v>
      </c>
      <c r="R61" s="53">
        <f t="shared" si="22"/>
        <v>0</v>
      </c>
      <c r="S61" s="53">
        <f t="shared" si="22"/>
        <v>0</v>
      </c>
      <c r="T61" s="53">
        <f t="shared" si="22"/>
        <v>0</v>
      </c>
      <c r="U61" s="53">
        <f t="shared" si="22"/>
        <v>0</v>
      </c>
      <c r="V61" s="53">
        <f t="shared" si="22"/>
        <v>0</v>
      </c>
      <c r="W61" s="53">
        <f t="shared" si="22"/>
        <v>0</v>
      </c>
      <c r="X61" s="53">
        <f t="shared" si="22"/>
        <v>0</v>
      </c>
      <c r="Y61" s="53">
        <f t="shared" si="22"/>
        <v>0</v>
      </c>
      <c r="Z61" s="53">
        <f t="shared" si="22"/>
        <v>0</v>
      </c>
      <c r="AA61" s="53">
        <f t="shared" si="22"/>
        <v>0</v>
      </c>
      <c r="AB61" s="53">
        <f t="shared" si="22"/>
        <v>0</v>
      </c>
      <c r="AC61" s="53">
        <f t="shared" si="22"/>
        <v>0</v>
      </c>
      <c r="AD61" s="53">
        <f t="shared" si="22"/>
        <v>0</v>
      </c>
      <c r="AE61" s="53">
        <f t="shared" si="22"/>
        <v>0</v>
      </c>
      <c r="AF61" s="53">
        <f t="shared" si="22"/>
        <v>0</v>
      </c>
    </row>
    <row r="62" spans="1:33" hidden="1">
      <c r="A62" s="248"/>
      <c r="B62" s="6"/>
      <c r="C62" s="313"/>
      <c r="D62" s="314"/>
      <c r="E62" s="24" t="s">
        <v>144</v>
      </c>
      <c r="F62" s="24" t="s">
        <v>62</v>
      </c>
      <c r="G62" s="75"/>
      <c r="H62" s="68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3">
        <v>0</v>
      </c>
      <c r="Y62" s="53">
        <v>0</v>
      </c>
      <c r="Z62" s="53">
        <v>0</v>
      </c>
      <c r="AA62" s="53">
        <v>0</v>
      </c>
      <c r="AB62" s="53">
        <v>0</v>
      </c>
      <c r="AC62" s="53">
        <v>0</v>
      </c>
      <c r="AD62" s="53">
        <v>0</v>
      </c>
      <c r="AE62" s="53">
        <v>0</v>
      </c>
      <c r="AF62" s="53">
        <v>0</v>
      </c>
    </row>
    <row r="63" spans="1:33" hidden="1">
      <c r="B63" s="6"/>
      <c r="C63" s="315"/>
      <c r="D63" s="316"/>
      <c r="E63" s="25" t="s">
        <v>17</v>
      </c>
      <c r="F63" s="25" t="s">
        <v>62</v>
      </c>
      <c r="G63" s="76"/>
      <c r="H63" s="68">
        <f>IFERROR(1/H29*H40*3.6+H30*H23*H39/H23,0)</f>
        <v>0</v>
      </c>
      <c r="I63" s="53">
        <f t="shared" ref="I63:AF63" si="23">IFERROR(1/I29*I40*3.6+I30*I23*I39/I23,0)</f>
        <v>0</v>
      </c>
      <c r="J63" s="53">
        <f t="shared" si="23"/>
        <v>0</v>
      </c>
      <c r="K63" s="53">
        <f t="shared" si="23"/>
        <v>0</v>
      </c>
      <c r="L63" s="53">
        <f t="shared" si="23"/>
        <v>0</v>
      </c>
      <c r="M63" s="53">
        <f t="shared" si="23"/>
        <v>0</v>
      </c>
      <c r="N63" s="53">
        <f t="shared" si="23"/>
        <v>0</v>
      </c>
      <c r="O63" s="53">
        <f t="shared" si="23"/>
        <v>0</v>
      </c>
      <c r="P63" s="53">
        <f t="shared" si="23"/>
        <v>0</v>
      </c>
      <c r="Q63" s="53">
        <f t="shared" si="23"/>
        <v>0</v>
      </c>
      <c r="R63" s="53">
        <f>IFERROR(1/R29*R40*3.6+R30*R23*R39/R23,0)</f>
        <v>84.808445939656934</v>
      </c>
      <c r="S63" s="53">
        <f t="shared" si="23"/>
        <v>84.808445939656934</v>
      </c>
      <c r="T63" s="53">
        <f t="shared" si="23"/>
        <v>84.808445939656934</v>
      </c>
      <c r="U63" s="53">
        <f t="shared" si="23"/>
        <v>84.808445939656934</v>
      </c>
      <c r="V63" s="53">
        <f t="shared" si="23"/>
        <v>84.808445939656934</v>
      </c>
      <c r="W63" s="53">
        <f t="shared" si="23"/>
        <v>84.808445939656934</v>
      </c>
      <c r="X63" s="53">
        <f t="shared" si="23"/>
        <v>84.808445939656934</v>
      </c>
      <c r="Y63" s="53">
        <f t="shared" si="23"/>
        <v>84.808445939656934</v>
      </c>
      <c r="Z63" s="53">
        <f t="shared" si="23"/>
        <v>84.808445939656934</v>
      </c>
      <c r="AA63" s="53">
        <f t="shared" si="23"/>
        <v>84.808445939656934</v>
      </c>
      <c r="AB63" s="53">
        <f t="shared" si="23"/>
        <v>84.808445939656934</v>
      </c>
      <c r="AC63" s="53">
        <f t="shared" si="23"/>
        <v>84.808445939656934</v>
      </c>
      <c r="AD63" s="53">
        <f t="shared" si="23"/>
        <v>84.808445939656934</v>
      </c>
      <c r="AE63" s="53">
        <f t="shared" si="23"/>
        <v>84.808445939656934</v>
      </c>
      <c r="AF63" s="53">
        <f t="shared" si="23"/>
        <v>84.808445939656934</v>
      </c>
    </row>
    <row r="64" spans="1:33" s="80" customFormat="1" hidden="1">
      <c r="B64" s="81"/>
      <c r="C64" s="82"/>
      <c r="D64" s="82"/>
      <c r="E64" s="83" t="s">
        <v>136</v>
      </c>
      <c r="F64" s="83" t="s">
        <v>62</v>
      </c>
      <c r="G64" s="83"/>
      <c r="H64" s="97">
        <f t="shared" ref="H64:AF64" si="24">IF(H23=0,0,SUM(H50:H61))</f>
        <v>0</v>
      </c>
      <c r="I64" s="96">
        <f t="shared" si="24"/>
        <v>0</v>
      </c>
      <c r="J64" s="96">
        <f t="shared" si="24"/>
        <v>0</v>
      </c>
      <c r="K64" s="96">
        <f t="shared" si="24"/>
        <v>0</v>
      </c>
      <c r="L64" s="96">
        <f t="shared" si="24"/>
        <v>0</v>
      </c>
      <c r="M64" s="96">
        <f t="shared" si="24"/>
        <v>0</v>
      </c>
      <c r="N64" s="96">
        <f t="shared" si="24"/>
        <v>0</v>
      </c>
      <c r="O64" s="96">
        <f t="shared" si="24"/>
        <v>0</v>
      </c>
      <c r="P64" s="96">
        <f t="shared" si="24"/>
        <v>0</v>
      </c>
      <c r="Q64" s="96">
        <f t="shared" si="24"/>
        <v>0</v>
      </c>
      <c r="R64" s="96">
        <f t="shared" si="24"/>
        <v>122.97219030439098</v>
      </c>
      <c r="S64" s="96">
        <f t="shared" si="24"/>
        <v>122.97318664738972</v>
      </c>
      <c r="T64" s="96">
        <f t="shared" si="24"/>
        <v>122.9743203926611</v>
      </c>
      <c r="U64" s="96">
        <f t="shared" si="24"/>
        <v>122.3076461202408</v>
      </c>
      <c r="V64" s="96">
        <f t="shared" si="24"/>
        <v>122.30862171977329</v>
      </c>
      <c r="W64" s="96">
        <f t="shared" si="24"/>
        <v>131.89256307153681</v>
      </c>
      <c r="X64" s="96">
        <f t="shared" si="24"/>
        <v>131.89256307153681</v>
      </c>
      <c r="Y64" s="96">
        <f t="shared" si="24"/>
        <v>131.22482293656228</v>
      </c>
      <c r="Z64" s="96">
        <f t="shared" si="24"/>
        <v>131.89256307153681</v>
      </c>
      <c r="AA64" s="96">
        <f t="shared" si="24"/>
        <v>131.22482293656228</v>
      </c>
      <c r="AB64" s="96">
        <f t="shared" si="24"/>
        <v>130.89300113663734</v>
      </c>
      <c r="AC64" s="96">
        <f t="shared" si="24"/>
        <v>129.91422013444384</v>
      </c>
      <c r="AD64" s="96">
        <f t="shared" si="24"/>
        <v>128.95557867755497</v>
      </c>
      <c r="AE64" s="96">
        <f t="shared" si="24"/>
        <v>128.01646150435278</v>
      </c>
      <c r="AF64" s="96">
        <f t="shared" si="24"/>
        <v>127.09627816217794</v>
      </c>
      <c r="AG64" s="81"/>
    </row>
    <row r="65" spans="2:32" hidden="1">
      <c r="B65" s="3"/>
      <c r="C65" s="82"/>
      <c r="D65" s="82"/>
      <c r="E65" s="83" t="s">
        <v>137</v>
      </c>
      <c r="F65" s="83" t="s">
        <v>62</v>
      </c>
      <c r="G65" s="83"/>
      <c r="H65" s="97">
        <f>SUM(H52:H61)</f>
        <v>35.288065375677562</v>
      </c>
      <c r="I65" s="96">
        <f t="shared" ref="I65:AF65" si="25">SUM(I52:I61)</f>
        <v>28.989963574522143</v>
      </c>
      <c r="J65" s="96">
        <f t="shared" si="25"/>
        <v>32.715576822360688</v>
      </c>
      <c r="K65" s="96">
        <f t="shared" si="25"/>
        <v>34.728762376788353</v>
      </c>
      <c r="L65" s="96">
        <f t="shared" si="25"/>
        <v>36.063487900676783</v>
      </c>
      <c r="M65" s="96">
        <f t="shared" si="25"/>
        <v>35.395205912582718</v>
      </c>
      <c r="N65" s="96">
        <f t="shared" si="25"/>
        <v>35.394650704295586</v>
      </c>
      <c r="O65" s="96">
        <f t="shared" si="25"/>
        <v>36.729550597107888</v>
      </c>
      <c r="P65" s="96">
        <f t="shared" si="25"/>
        <v>37.396924881251778</v>
      </c>
      <c r="Q65" s="96">
        <f t="shared" si="25"/>
        <v>38.064419072988244</v>
      </c>
      <c r="R65" s="96">
        <f t="shared" si="25"/>
        <v>37.397924752339762</v>
      </c>
      <c r="S65" s="96">
        <f t="shared" si="25"/>
        <v>37.398921095338508</v>
      </c>
      <c r="T65" s="96">
        <f t="shared" si="25"/>
        <v>37.400054840609883</v>
      </c>
      <c r="U65" s="96">
        <f t="shared" si="25"/>
        <v>36.733380568189595</v>
      </c>
      <c r="V65" s="96">
        <f t="shared" si="25"/>
        <v>36.734356167722069</v>
      </c>
      <c r="W65" s="96">
        <f t="shared" si="25"/>
        <v>36.734356167722069</v>
      </c>
      <c r="X65" s="96">
        <f t="shared" si="25"/>
        <v>36.734356167722069</v>
      </c>
      <c r="Y65" s="96">
        <f t="shared" si="25"/>
        <v>36.066616032747511</v>
      </c>
      <c r="Z65" s="96">
        <f t="shared" si="25"/>
        <v>36.734356167722069</v>
      </c>
      <c r="AA65" s="96">
        <f t="shared" si="25"/>
        <v>36.066616032747511</v>
      </c>
      <c r="AB65" s="96">
        <f t="shared" si="25"/>
        <v>36.734356167722069</v>
      </c>
      <c r="AC65" s="96">
        <f t="shared" si="25"/>
        <v>36.734356167722069</v>
      </c>
      <c r="AD65" s="96">
        <f t="shared" si="25"/>
        <v>36.734356167722069</v>
      </c>
      <c r="AE65" s="96">
        <f t="shared" si="25"/>
        <v>36.734356167722069</v>
      </c>
      <c r="AF65" s="96">
        <f t="shared" si="25"/>
        <v>36.734356167722069</v>
      </c>
    </row>
    <row r="66" spans="2:32" hidden="1">
      <c r="B66" s="3"/>
      <c r="C66" s="3"/>
      <c r="D66" s="3"/>
      <c r="E66" s="3"/>
      <c r="F66" s="3"/>
      <c r="G66" s="3"/>
      <c r="H66" s="3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</row>
    <row r="67" spans="2:32" hidden="1">
      <c r="B67" s="3"/>
      <c r="C67" s="3"/>
      <c r="D67" s="3"/>
      <c r="E67" s="3"/>
      <c r="F67" s="3"/>
      <c r="G67" s="3"/>
      <c r="H67" s="3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</row>
    <row r="68" spans="2:32" hidden="1"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</row>
    <row r="69" spans="2:32" hidden="1"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</row>
    <row r="71" spans="2:32" ht="12.75" customHeight="1"/>
  </sheetData>
  <sheetProtection algorithmName="SHA-512" hashValue="hIuXL3JfF2qSmu+sZr9GcWyABMYbKa81pIAt7rz4BnqhUbLoMCtXiAlBLpIEQokTMVD7bArBC/S0e4ceFMWncQ==" saltValue="ODZLDGmVjKIBrTBAD0JUwA==" spinCount="100000" sheet="1" objects="1" scenarios="1"/>
  <mergeCells count="5">
    <mergeCell ref="D31:D35"/>
    <mergeCell ref="C37:C49"/>
    <mergeCell ref="D41:D49"/>
    <mergeCell ref="C50:C61"/>
    <mergeCell ref="D50:D61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500-000000000000}">
          <x14:formula1>
            <xm:f>Admin!$C$4:$C$6</xm:f>
          </x14:formula1>
          <xm:sqref>W21</xm:sqref>
        </x14:dataValidation>
        <x14:dataValidation type="list" allowBlank="1" showInputMessage="1" showErrorMessage="1" xr:uid="{00000000-0002-0000-1500-000001000000}">
          <x14:formula1>
            <xm:f>Admin!$D$4:$D$5</xm:f>
          </x14:formula1>
          <xm:sqref>I12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>
    <tabColor rgb="FFE49490"/>
  </sheetPr>
  <dimension ref="A2:AG69"/>
  <sheetViews>
    <sheetView zoomScale="80" zoomScaleNormal="80" workbookViewId="0">
      <selection activeCell="F81" sqref="F81"/>
    </sheetView>
  </sheetViews>
  <sheetFormatPr defaultColWidth="9.109375" defaultRowHeight="14.4"/>
  <cols>
    <col min="1" max="2" width="2.6640625" style="1" customWidth="1"/>
    <col min="3" max="3" width="20.5546875" style="1" customWidth="1"/>
    <col min="4" max="4" width="7.44140625" style="1" customWidth="1"/>
    <col min="5" max="5" width="18.5546875" style="1" customWidth="1"/>
    <col min="6" max="6" width="13.88671875" style="1" customWidth="1"/>
    <col min="7" max="7" width="13.6640625" style="1" customWidth="1"/>
    <col min="8" max="8" width="10.5546875" style="1" customWidth="1"/>
    <col min="9" max="32" width="10.6640625" style="1" customWidth="1"/>
    <col min="33" max="33" width="2.6640625" style="3" customWidth="1"/>
    <col min="34" max="16384" width="9.109375" style="1"/>
  </cols>
  <sheetData>
    <row r="2" spans="2:32" hidden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2:32" ht="20.399999999999999" hidden="1" thickBot="1">
      <c r="B3" s="3"/>
      <c r="C3" s="2" t="s">
        <v>201</v>
      </c>
      <c r="D3" s="2" t="str">
        <f>VLOOKUP(C3,'Tekniske data'!C6:S29,MATCH("Titel",'Tekniske data'!C5:S5,0),FALSE)</f>
        <v>Geotermi, varmedreven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2:32" ht="15" hidden="1" thickTop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2:32" hidden="1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spans="2:32" hidden="1">
      <c r="B6" s="3"/>
      <c r="C6" s="51" t="s">
        <v>39</v>
      </c>
      <c r="D6" s="42" t="s">
        <v>195</v>
      </c>
      <c r="E6" s="42"/>
      <c r="F6" s="3"/>
      <c r="G6" s="55" t="s">
        <v>45</v>
      </c>
      <c r="H6" s="55"/>
      <c r="I6" s="55"/>
      <c r="J6" s="3"/>
      <c r="K6" s="50"/>
      <c r="L6" s="55" t="s">
        <v>142</v>
      </c>
      <c r="M6" s="5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2:32" hidden="1">
      <c r="B7" s="3"/>
      <c r="C7" s="36"/>
      <c r="D7" s="20"/>
      <c r="E7" s="37"/>
      <c r="F7" s="3"/>
      <c r="G7" s="62"/>
      <c r="H7" s="58"/>
      <c r="I7" s="59"/>
      <c r="J7" s="3"/>
      <c r="K7" s="6"/>
      <c r="L7" s="138" t="s">
        <v>33</v>
      </c>
      <c r="M7" s="139" t="s">
        <v>34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</row>
    <row r="8" spans="2:32" hidden="1">
      <c r="B8" s="3"/>
      <c r="C8" s="52" t="s">
        <v>58</v>
      </c>
      <c r="D8" s="22"/>
      <c r="E8" s="70">
        <f>Sammenligning!G10</f>
        <v>2019</v>
      </c>
      <c r="F8" s="34"/>
      <c r="G8" s="52" t="s">
        <v>326</v>
      </c>
      <c r="H8" s="8"/>
      <c r="I8" s="61">
        <f>VLOOKUP($C$3,'Tekniske data'!$C$6:$R$37,MATCH(G8,'Tekniske data'!$C$5:$R$5,0),FALSE)</f>
        <v>2015</v>
      </c>
      <c r="J8" s="3"/>
      <c r="K8" s="6"/>
      <c r="L8" s="140">
        <v>24</v>
      </c>
      <c r="M8" s="141">
        <v>298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</row>
    <row r="9" spans="2:32" hidden="1">
      <c r="B9" s="3"/>
      <c r="C9" s="52" t="s">
        <v>336</v>
      </c>
      <c r="D9" s="22"/>
      <c r="E9" s="71">
        <f>Sammenligning!G11</f>
        <v>0.04</v>
      </c>
      <c r="F9" s="34"/>
      <c r="G9" s="52" t="s">
        <v>46</v>
      </c>
      <c r="H9" s="24"/>
      <c r="I9" s="61">
        <v>30</v>
      </c>
      <c r="J9" s="3"/>
      <c r="K9" s="6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 spans="2:32" hidden="1">
      <c r="B10" s="3"/>
      <c r="C10" s="52" t="s">
        <v>60</v>
      </c>
      <c r="D10" s="22"/>
      <c r="E10" s="70" t="str">
        <f>Sammenligning!G13</f>
        <v>ENS's priser fra 2019</v>
      </c>
      <c r="F10" s="35"/>
      <c r="G10" s="88" t="s">
        <v>145</v>
      </c>
      <c r="H10" s="19"/>
      <c r="I10" s="156" t="str">
        <f>VLOOKUP($C$3,'Tekniske data'!$C$6:$R$37,MATCH(G10,'Tekniske data'!$C$5:$R$5,0),FALSE)</f>
        <v>-</v>
      </c>
      <c r="J10" s="3"/>
      <c r="K10" s="6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 spans="2:32" hidden="1">
      <c r="B11" s="3"/>
      <c r="C11" s="52" t="s">
        <v>138</v>
      </c>
      <c r="D11" s="8"/>
      <c r="E11" s="112">
        <f>VLOOKUP(E8,Inflation,2,FALSE)/VLOOKUP(2014,Inflation,2,FALSE)</f>
        <v>1.0837932575720344</v>
      </c>
      <c r="F11" s="34"/>
      <c r="G11" s="3"/>
      <c r="H11" s="3"/>
      <c r="I11" s="3"/>
      <c r="J11" s="3"/>
      <c r="K11" s="6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 spans="2:32" hidden="1">
      <c r="B12" s="3"/>
      <c r="C12" s="52" t="s">
        <v>341</v>
      </c>
      <c r="D12" s="8"/>
      <c r="E12" s="71">
        <f>Sammenligning!G16</f>
        <v>1</v>
      </c>
      <c r="F12" s="35"/>
      <c r="G12" s="457"/>
      <c r="H12" s="457"/>
      <c r="I12" s="458"/>
      <c r="J12" s="3"/>
      <c r="K12" s="6"/>
      <c r="L12" s="178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</row>
    <row r="13" spans="2:32" hidden="1">
      <c r="B13" s="3"/>
      <c r="C13" s="173" t="s">
        <v>154</v>
      </c>
      <c r="D13" s="19"/>
      <c r="E13" s="177">
        <v>7.42</v>
      </c>
      <c r="F13" s="34"/>
      <c r="G13" s="3"/>
      <c r="H13" s="3"/>
      <c r="I13" s="3"/>
      <c r="J13" s="3"/>
      <c r="K13" s="6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idden="1">
      <c r="B14" s="3"/>
      <c r="C14" s="6"/>
      <c r="D14" s="6"/>
      <c r="E14" s="6"/>
      <c r="F14" s="34"/>
      <c r="G14" s="34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2:32" hidden="1">
      <c r="B15" s="3"/>
      <c r="C15" s="6"/>
      <c r="D15" s="6"/>
      <c r="E15" s="6"/>
      <c r="F15" s="34"/>
      <c r="G15" s="34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2:32" hidden="1">
      <c r="B16" s="3"/>
      <c r="C16" s="18"/>
      <c r="D16" s="18"/>
      <c r="E16" s="18"/>
      <c r="F16" s="18"/>
      <c r="G16" s="179">
        <f>I8</f>
        <v>2015</v>
      </c>
      <c r="H16" s="66">
        <v>2016</v>
      </c>
      <c r="I16" s="18">
        <v>2017</v>
      </c>
      <c r="J16" s="18">
        <v>2018</v>
      </c>
      <c r="K16" s="18">
        <v>2019</v>
      </c>
      <c r="L16" s="18">
        <v>2020</v>
      </c>
      <c r="M16" s="18">
        <v>2021</v>
      </c>
      <c r="N16" s="18">
        <v>2022</v>
      </c>
      <c r="O16" s="18">
        <v>2023</v>
      </c>
      <c r="P16" s="18">
        <v>2024</v>
      </c>
      <c r="Q16" s="18">
        <v>2025</v>
      </c>
      <c r="R16" s="18">
        <v>2026</v>
      </c>
      <c r="S16" s="18">
        <v>2027</v>
      </c>
      <c r="T16" s="18">
        <v>2028</v>
      </c>
      <c r="U16" s="18">
        <v>2029</v>
      </c>
      <c r="V16" s="18">
        <v>2030</v>
      </c>
      <c r="W16" s="18">
        <v>2031</v>
      </c>
      <c r="X16" s="18">
        <v>2032</v>
      </c>
      <c r="Y16" s="18">
        <v>2033</v>
      </c>
      <c r="Z16" s="18">
        <v>2034</v>
      </c>
      <c r="AA16" s="18">
        <v>2035</v>
      </c>
      <c r="AB16" s="18">
        <v>2036</v>
      </c>
      <c r="AC16" s="18">
        <v>2037</v>
      </c>
      <c r="AD16" s="18">
        <v>2038</v>
      </c>
      <c r="AE16" s="18">
        <v>2039</v>
      </c>
      <c r="AF16" s="18">
        <v>2040</v>
      </c>
    </row>
    <row r="17" spans="2:32" hidden="1">
      <c r="B17" s="3"/>
      <c r="C17" s="31"/>
      <c r="D17" s="31"/>
      <c r="E17" s="31"/>
      <c r="F17" s="31"/>
      <c r="G17" s="74"/>
      <c r="H17" s="89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</row>
    <row r="18" spans="2:32" hidden="1">
      <c r="B18" s="3"/>
      <c r="C18" s="31"/>
      <c r="D18" s="31"/>
      <c r="E18" s="31"/>
      <c r="F18" s="31"/>
      <c r="G18" s="74"/>
      <c r="H18" s="89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</row>
    <row r="19" spans="2:32" hidden="1">
      <c r="B19" s="3"/>
      <c r="C19" s="131" t="s">
        <v>51</v>
      </c>
      <c r="D19" s="31"/>
      <c r="E19" s="22" t="s">
        <v>2</v>
      </c>
      <c r="F19" s="22" t="s">
        <v>225</v>
      </c>
      <c r="G19" s="85">
        <f>VLOOKUP($C$3,'Tekniske data'!$C$6:$R$37,MATCH(E19,'Tekniske data'!$C$5:$R$5,0),FALSE)*E11</f>
        <v>293924731.4535358</v>
      </c>
      <c r="H19" s="72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65"/>
      <c r="X19" s="21"/>
      <c r="Y19" s="21"/>
      <c r="Z19" s="21"/>
      <c r="AA19" s="21"/>
      <c r="AB19" s="21"/>
      <c r="AC19" s="21"/>
      <c r="AD19" s="21"/>
      <c r="AE19" s="21"/>
      <c r="AF19" s="21"/>
    </row>
    <row r="20" spans="2:32" hidden="1">
      <c r="B20" s="3"/>
      <c r="C20" s="31"/>
      <c r="D20" s="31"/>
      <c r="E20" s="22" t="s">
        <v>20</v>
      </c>
      <c r="F20" s="22"/>
      <c r="G20" s="175" t="str">
        <f>VLOOKUP($C$3,'Tekniske data'!$C$6:$R$37,MATCH(E20,'Tekniske data'!$C$5:$R$5,0),FALSE)</f>
        <v>El</v>
      </c>
      <c r="H20" s="72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73"/>
      <c r="X20" s="21"/>
      <c r="Y20" s="21"/>
      <c r="Z20" s="21"/>
      <c r="AA20" s="21"/>
      <c r="AB20" s="21"/>
      <c r="AC20" s="21"/>
      <c r="AD20" s="21"/>
      <c r="AE20" s="21"/>
      <c r="AF20" s="21"/>
    </row>
    <row r="21" spans="2:32" hidden="1">
      <c r="B21" s="3"/>
      <c r="C21" s="31"/>
      <c r="D21" s="31"/>
      <c r="E21" s="22" t="s">
        <v>22</v>
      </c>
      <c r="F21" s="22"/>
      <c r="G21" s="175" t="str">
        <f>VLOOKUP($C$3,'Tekniske data'!$C$6:$R$37,MATCH(E21,'Tekniske data'!$C$5:$R$5,0),FALSE)</f>
        <v>Varmedreven geotermi</v>
      </c>
      <c r="H21" s="72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158"/>
      <c r="X21" s="21"/>
      <c r="Y21" s="21"/>
      <c r="Z21" s="21"/>
      <c r="AA21" s="21"/>
      <c r="AB21" s="21"/>
      <c r="AC21" s="21"/>
      <c r="AD21" s="21"/>
      <c r="AE21" s="21"/>
      <c r="AF21" s="21"/>
    </row>
    <row r="22" spans="2:32" hidden="1">
      <c r="B22" s="3"/>
      <c r="C22" s="32"/>
      <c r="D22" s="32"/>
      <c r="E22" s="23"/>
      <c r="F22" s="23"/>
      <c r="G22" s="77"/>
      <c r="H22" s="88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</row>
    <row r="23" spans="2:32" hidden="1">
      <c r="B23" s="3"/>
      <c r="C23" s="65" t="s">
        <v>197</v>
      </c>
      <c r="D23" s="56"/>
      <c r="E23" s="22" t="s">
        <v>5</v>
      </c>
      <c r="F23" s="22" t="s">
        <v>12</v>
      </c>
      <c r="G23" s="60"/>
      <c r="H23" s="92">
        <f>VLOOKUP($C$3,'Samlet hovedstaden -alle værker'!$C$278:$AC$295,MATCH(H$16,'Samlet hovedstaden -alle værker'!$C$277:$AC$277,0),FALSE)*1000</f>
        <v>289468.07553515938</v>
      </c>
      <c r="I23" s="92">
        <f>VLOOKUP($C$3,'Samlet hovedstaden -alle værker'!$C$278:$AC$295,MATCH(I$16,'Samlet hovedstaden -alle værker'!$C$277:$AC$277,0),FALSE)*1000</f>
        <v>289468.07553515938</v>
      </c>
      <c r="J23" s="92">
        <f>VLOOKUP($C$3,'Samlet hovedstaden -alle værker'!$C$278:$AC$295,MATCH(J$16,'Samlet hovedstaden -alle værker'!$C$277:$AC$277,0),FALSE)*1000</f>
        <v>289468.07553515938</v>
      </c>
      <c r="K23" s="92">
        <f>VLOOKUP($C$3,'Samlet hovedstaden -alle værker'!$C$278:$AC$295,MATCH(K$16,'Samlet hovedstaden -alle værker'!$C$277:$AC$277,0),FALSE)*1000</f>
        <v>289468.07553515938</v>
      </c>
      <c r="L23" s="92">
        <f>VLOOKUP($C$3,'Samlet hovedstaden -alle værker'!$C$278:$AC$295,MATCH(L$16,'Samlet hovedstaden -alle værker'!$C$277:$AC$277,0),FALSE)*1000</f>
        <v>290460.79305275774</v>
      </c>
      <c r="M23" s="92">
        <f>VLOOKUP($C$3,'Samlet hovedstaden -alle værker'!$C$278:$AC$295,MATCH(M$16,'Samlet hovedstaden -alle værker'!$C$277:$AC$277,0),FALSE)*1000</f>
        <v>288953.6624096036</v>
      </c>
      <c r="N23" s="92">
        <f>VLOOKUP($C$3,'Samlet hovedstaden -alle værker'!$C$278:$AC$295,MATCH(N$16,'Samlet hovedstaden -alle værker'!$C$277:$AC$277,0),FALSE)*1000</f>
        <v>287446.53176644939</v>
      </c>
      <c r="O23" s="92">
        <f>VLOOKUP($C$3,'Samlet hovedstaden -alle værker'!$C$278:$AC$295,MATCH(O$16,'Samlet hovedstaden -alle værker'!$C$277:$AC$277,0),FALSE)*1000</f>
        <v>285939.40112329519</v>
      </c>
      <c r="P23" s="92">
        <f>VLOOKUP($C$3,'Samlet hovedstaden -alle værker'!$C$278:$AC$295,MATCH(P$16,'Samlet hovedstaden -alle værker'!$C$277:$AC$277,0),FALSE)*1000</f>
        <v>284432.27048014099</v>
      </c>
      <c r="Q23" s="92">
        <f>VLOOKUP($C$3,'Samlet hovedstaden -alle værker'!$C$278:$AC$295,MATCH(Q$16,'Samlet hovedstaden -alle værker'!$C$277:$AC$277,0),FALSE)*1000</f>
        <v>282925.13983698684</v>
      </c>
      <c r="R23" s="92">
        <f>VLOOKUP($C$3,'Samlet hovedstaden -alle værker'!$C$278:$AC$295,MATCH(R$16,'Samlet hovedstaden -alle værker'!$C$277:$AC$277,0),FALSE)*1000</f>
        <v>282347.55809260492</v>
      </c>
      <c r="S23" s="92">
        <f>VLOOKUP($C$3,'Samlet hovedstaden -alle værker'!$C$278:$AC$295,MATCH(S$16,'Samlet hovedstaden -alle værker'!$C$277:$AC$277,0),FALSE)*1000</f>
        <v>281769.97634822299</v>
      </c>
      <c r="T23" s="92">
        <f>VLOOKUP($C$3,'Samlet hovedstaden -alle værker'!$C$278:$AC$295,MATCH(T$16,'Samlet hovedstaden -alle værker'!$C$277:$AC$277,0),FALSE)*1000</f>
        <v>281192.39460384106</v>
      </c>
      <c r="U23" s="92">
        <f>VLOOKUP($C$3,'Samlet hovedstaden -alle værker'!$C$278:$AC$295,MATCH(U$16,'Samlet hovedstaden -alle værker'!$C$277:$AC$277,0),FALSE)*1000</f>
        <v>280614.81285945914</v>
      </c>
      <c r="V23" s="92">
        <f>VLOOKUP($C$3,'Samlet hovedstaden -alle værker'!$C$278:$AC$295,MATCH(V$16,'Samlet hovedstaden -alle værker'!$C$277:$AC$277,0),FALSE)*1000</f>
        <v>280037.23111507721</v>
      </c>
      <c r="W23" s="92">
        <f>VLOOKUP($C$3,'Samlet hovedstaden -alle værker'!$C$278:$AC$295,MATCH(W$16,'Samlet hovedstaden -alle værker'!$C$277:$AC$277,0),FALSE)*1000</f>
        <v>258964.49368286136</v>
      </c>
      <c r="X23" s="92">
        <f>VLOOKUP($C$3,'Samlet hovedstaden -alle værker'!$C$278:$AC$295,MATCH(X$16,'Samlet hovedstaden -alle værker'!$C$277:$AC$277,0),FALSE)*1000</f>
        <v>258964.49368286136</v>
      </c>
      <c r="Y23" s="92">
        <f>VLOOKUP($C$3,'Samlet hovedstaden -alle værker'!$C$278:$AC$295,MATCH(Y$16,'Samlet hovedstaden -alle værker'!$C$277:$AC$277,0),FALSE)*1000</f>
        <v>258964.49368286136</v>
      </c>
      <c r="Z23" s="92">
        <f>VLOOKUP($C$3,'Samlet hovedstaden -alle værker'!$C$278:$AC$295,MATCH(Z$16,'Samlet hovedstaden -alle værker'!$C$277:$AC$277,0),FALSE)*1000</f>
        <v>258964.49368286136</v>
      </c>
      <c r="AA23" s="92">
        <f>VLOOKUP($C$3,'Samlet hovedstaden -alle værker'!$C$278:$AC$295,MATCH(AA$16,'Samlet hovedstaden -alle værker'!$C$277:$AC$277,0),FALSE)*1000</f>
        <v>258964.49368286136</v>
      </c>
      <c r="AB23" s="92">
        <f>VLOOKUP($C$3,'Samlet hovedstaden -alle værker'!$C$278:$AC$295,MATCH(AB$16,'Samlet hovedstaden -alle værker'!$C$277:$AC$277,0),FALSE)*1000</f>
        <v>258161.2931274414</v>
      </c>
      <c r="AC23" s="92">
        <f>VLOOKUP($C$3,'Samlet hovedstaden -alle værker'!$C$278:$AC$295,MATCH(AC$16,'Samlet hovedstaden -alle værker'!$C$277:$AC$277,0),FALSE)*1000</f>
        <v>257358.09257202147</v>
      </c>
      <c r="AD23" s="92">
        <f>VLOOKUP($C$3,'Samlet hovedstaden -alle værker'!$C$278:$AC$295,MATCH(AD$16,'Samlet hovedstaden -alle værker'!$C$277:$AC$277,0),FALSE)*1000</f>
        <v>256554.89201660152</v>
      </c>
      <c r="AE23" s="92">
        <f>VLOOKUP($C$3,'Samlet hovedstaden -alle værker'!$C$278:$AC$295,MATCH(AE$16,'Samlet hovedstaden -alle værker'!$C$277:$AC$277,0),FALSE)*1000</f>
        <v>255751.69146118159</v>
      </c>
      <c r="AF23" s="92">
        <f>VLOOKUP($C$3,'Samlet hovedstaden -alle værker'!$C$278:$AC$295,MATCH(AF$16,'Samlet hovedstaden -alle værker'!$C$277:$AC$277,0),FALSE)*1000</f>
        <v>254948.49090576169</v>
      </c>
    </row>
    <row r="24" spans="2:32" hidden="1">
      <c r="B24" s="3"/>
      <c r="C24" s="56"/>
      <c r="D24" s="56"/>
      <c r="E24" s="22" t="s">
        <v>155</v>
      </c>
      <c r="F24" s="22"/>
      <c r="G24" s="60"/>
      <c r="H24" s="69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</row>
    <row r="25" spans="2:32" hidden="1">
      <c r="B25" s="3"/>
      <c r="C25" s="58"/>
      <c r="D25" s="58"/>
      <c r="E25" s="106"/>
      <c r="F25" s="106"/>
      <c r="G25" s="107"/>
      <c r="H25" s="108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</row>
    <row r="26" spans="2:32" hidden="1">
      <c r="B26" s="3"/>
      <c r="C26" s="56"/>
      <c r="D26" s="56"/>
      <c r="E26" s="22" t="s">
        <v>173</v>
      </c>
      <c r="F26" s="22" t="s">
        <v>147</v>
      </c>
      <c r="G26" s="126">
        <f>VLOOKUP($C$3,'Tekniske data'!$C$6:$R$37,MATCH(E26,'Tekniske data'!$C$5:$R$5,0),FALSE)*$E$11</f>
        <v>3056296.9863531371</v>
      </c>
      <c r="H26" s="69">
        <f>G26</f>
        <v>3056296.9863531371</v>
      </c>
      <c r="I26" s="73">
        <f t="shared" ref="I26:X31" si="0">H26</f>
        <v>3056296.9863531371</v>
      </c>
      <c r="J26" s="73">
        <f t="shared" si="0"/>
        <v>3056296.9863531371</v>
      </c>
      <c r="K26" s="73">
        <f t="shared" si="0"/>
        <v>3056296.9863531371</v>
      </c>
      <c r="L26" s="73">
        <f t="shared" si="0"/>
        <v>3056296.9863531371</v>
      </c>
      <c r="M26" s="73">
        <f t="shared" si="0"/>
        <v>3056296.9863531371</v>
      </c>
      <c r="N26" s="73">
        <f t="shared" si="0"/>
        <v>3056296.9863531371</v>
      </c>
      <c r="O26" s="73">
        <f t="shared" si="0"/>
        <v>3056296.9863531371</v>
      </c>
      <c r="P26" s="73">
        <f t="shared" si="0"/>
        <v>3056296.9863531371</v>
      </c>
      <c r="Q26" s="73">
        <f t="shared" si="0"/>
        <v>3056296.9863531371</v>
      </c>
      <c r="R26" s="73">
        <f t="shared" si="0"/>
        <v>3056296.9863531371</v>
      </c>
      <c r="S26" s="73">
        <f t="shared" si="0"/>
        <v>3056296.9863531371</v>
      </c>
      <c r="T26" s="73">
        <f t="shared" si="0"/>
        <v>3056296.9863531371</v>
      </c>
      <c r="U26" s="73">
        <f t="shared" si="0"/>
        <v>3056296.9863531371</v>
      </c>
      <c r="V26" s="73">
        <f t="shared" si="0"/>
        <v>3056296.9863531371</v>
      </c>
      <c r="W26" s="73">
        <f t="shared" si="0"/>
        <v>3056296.9863531371</v>
      </c>
      <c r="X26" s="73">
        <f t="shared" si="0"/>
        <v>3056296.9863531371</v>
      </c>
      <c r="Y26" s="73">
        <f t="shared" ref="Y26:AF35" si="1">X26</f>
        <v>3056296.9863531371</v>
      </c>
      <c r="Z26" s="73">
        <f t="shared" si="1"/>
        <v>3056296.9863531371</v>
      </c>
      <c r="AA26" s="73">
        <f t="shared" si="1"/>
        <v>3056296.9863531371</v>
      </c>
      <c r="AB26" s="73">
        <f>AA26</f>
        <v>3056296.9863531371</v>
      </c>
      <c r="AC26" s="73">
        <f t="shared" ref="AC26:AF31" si="2">AB26</f>
        <v>3056296.9863531371</v>
      </c>
      <c r="AD26" s="73">
        <f t="shared" si="2"/>
        <v>3056296.9863531371</v>
      </c>
      <c r="AE26" s="73">
        <f t="shared" si="2"/>
        <v>3056296.9863531371</v>
      </c>
      <c r="AF26" s="73">
        <f t="shared" si="2"/>
        <v>3056296.9863531371</v>
      </c>
    </row>
    <row r="27" spans="2:32" hidden="1">
      <c r="B27" s="3"/>
      <c r="C27" s="56"/>
      <c r="D27" s="56"/>
      <c r="E27" s="22" t="s">
        <v>196</v>
      </c>
      <c r="F27" s="22" t="s">
        <v>226</v>
      </c>
      <c r="G27" s="126">
        <f>VLOOKUP($C$3,'Tekniske data'!$C$6:$R$37,MATCH(E27,'Tekniske data'!$C$5:$R$5,0),FALSE)*$E$11</f>
        <v>13.547415719650429</v>
      </c>
      <c r="H27" s="110">
        <f>G27</f>
        <v>13.547415719650429</v>
      </c>
      <c r="I27" s="111">
        <f t="shared" si="0"/>
        <v>13.547415719650429</v>
      </c>
      <c r="J27" s="111">
        <f t="shared" si="0"/>
        <v>13.547415719650429</v>
      </c>
      <c r="K27" s="111">
        <f t="shared" si="0"/>
        <v>13.547415719650429</v>
      </c>
      <c r="L27" s="111">
        <f t="shared" si="0"/>
        <v>13.547415719650429</v>
      </c>
      <c r="M27" s="111">
        <f t="shared" si="0"/>
        <v>13.547415719650429</v>
      </c>
      <c r="N27" s="111">
        <f t="shared" si="0"/>
        <v>13.547415719650429</v>
      </c>
      <c r="O27" s="111">
        <f t="shared" si="0"/>
        <v>13.547415719650429</v>
      </c>
      <c r="P27" s="111">
        <f t="shared" si="0"/>
        <v>13.547415719650429</v>
      </c>
      <c r="Q27" s="111">
        <f t="shared" si="0"/>
        <v>13.547415719650429</v>
      </c>
      <c r="R27" s="111">
        <f t="shared" si="0"/>
        <v>13.547415719650429</v>
      </c>
      <c r="S27" s="111">
        <f t="shared" si="0"/>
        <v>13.547415719650429</v>
      </c>
      <c r="T27" s="111">
        <f t="shared" si="0"/>
        <v>13.547415719650429</v>
      </c>
      <c r="U27" s="111">
        <f t="shared" si="0"/>
        <v>13.547415719650429</v>
      </c>
      <c r="V27" s="111">
        <f t="shared" si="0"/>
        <v>13.547415719650429</v>
      </c>
      <c r="W27" s="111">
        <f t="shared" si="0"/>
        <v>13.547415719650429</v>
      </c>
      <c r="X27" s="111">
        <f t="shared" si="0"/>
        <v>13.547415719650429</v>
      </c>
      <c r="Y27" s="111">
        <f t="shared" si="1"/>
        <v>13.547415719650429</v>
      </c>
      <c r="Z27" s="111">
        <f t="shared" si="1"/>
        <v>13.547415719650429</v>
      </c>
      <c r="AA27" s="111">
        <f t="shared" si="1"/>
        <v>13.547415719650429</v>
      </c>
      <c r="AB27" s="111">
        <f t="shared" si="1"/>
        <v>13.547415719650429</v>
      </c>
      <c r="AC27" s="111">
        <f t="shared" si="2"/>
        <v>13.547415719650429</v>
      </c>
      <c r="AD27" s="111">
        <f t="shared" si="2"/>
        <v>13.547415719650429</v>
      </c>
      <c r="AE27" s="111">
        <f t="shared" si="2"/>
        <v>13.547415719650429</v>
      </c>
      <c r="AF27" s="111">
        <f t="shared" si="2"/>
        <v>13.547415719650429</v>
      </c>
    </row>
    <row r="28" spans="2:32" hidden="1">
      <c r="B28" s="3"/>
      <c r="C28" s="56"/>
      <c r="D28" s="56"/>
      <c r="E28" s="22" t="s">
        <v>14</v>
      </c>
      <c r="F28" s="22"/>
      <c r="G28" s="127">
        <f>VLOOKUP($C$3,'Tekniske data'!$C$6:$R$37,MATCH(E28,'Tekniske data'!$C$5:$R$5,0),FALSE)</f>
        <v>0</v>
      </c>
      <c r="H28" s="110">
        <f>G28</f>
        <v>0</v>
      </c>
      <c r="I28" s="111">
        <f t="shared" si="0"/>
        <v>0</v>
      </c>
      <c r="J28" s="111">
        <f t="shared" si="0"/>
        <v>0</v>
      </c>
      <c r="K28" s="111">
        <f t="shared" si="0"/>
        <v>0</v>
      </c>
      <c r="L28" s="111">
        <f t="shared" si="0"/>
        <v>0</v>
      </c>
      <c r="M28" s="111">
        <f t="shared" si="0"/>
        <v>0</v>
      </c>
      <c r="N28" s="111">
        <f t="shared" si="0"/>
        <v>0</v>
      </c>
      <c r="O28" s="111">
        <f t="shared" si="0"/>
        <v>0</v>
      </c>
      <c r="P28" s="111">
        <f t="shared" si="0"/>
        <v>0</v>
      </c>
      <c r="Q28" s="111">
        <f t="shared" si="0"/>
        <v>0</v>
      </c>
      <c r="R28" s="111">
        <f t="shared" si="0"/>
        <v>0</v>
      </c>
      <c r="S28" s="111">
        <f t="shared" si="0"/>
        <v>0</v>
      </c>
      <c r="T28" s="111">
        <f t="shared" si="0"/>
        <v>0</v>
      </c>
      <c r="U28" s="111">
        <f t="shared" si="0"/>
        <v>0</v>
      </c>
      <c r="V28" s="111">
        <f t="shared" si="0"/>
        <v>0</v>
      </c>
      <c r="W28" s="111">
        <f t="shared" si="0"/>
        <v>0</v>
      </c>
      <c r="X28" s="111">
        <f t="shared" si="0"/>
        <v>0</v>
      </c>
      <c r="Y28" s="111">
        <f t="shared" si="1"/>
        <v>0</v>
      </c>
      <c r="Z28" s="111">
        <f t="shared" si="1"/>
        <v>0</v>
      </c>
      <c r="AA28" s="111">
        <f t="shared" si="1"/>
        <v>0</v>
      </c>
      <c r="AB28" s="111">
        <f t="shared" si="1"/>
        <v>0</v>
      </c>
      <c r="AC28" s="111">
        <f t="shared" si="2"/>
        <v>0</v>
      </c>
      <c r="AD28" s="111">
        <f t="shared" si="2"/>
        <v>0</v>
      </c>
      <c r="AE28" s="111">
        <f t="shared" si="2"/>
        <v>0</v>
      </c>
      <c r="AF28" s="111">
        <f t="shared" si="2"/>
        <v>0</v>
      </c>
    </row>
    <row r="29" spans="2:32" hidden="1">
      <c r="B29" s="3"/>
      <c r="C29" s="56"/>
      <c r="D29" s="56"/>
      <c r="E29" s="22" t="s">
        <v>15</v>
      </c>
      <c r="F29" s="22"/>
      <c r="G29" s="127">
        <f>VLOOKUP($C$3,'Tekniske data'!$C$6:$R$37,MATCH(E29,'Tekniske data'!$C$5:$R$5,0),FALSE)</f>
        <v>2.13</v>
      </c>
      <c r="H29" s="110">
        <f>G29</f>
        <v>2.13</v>
      </c>
      <c r="I29" s="111">
        <f t="shared" si="0"/>
        <v>2.13</v>
      </c>
      <c r="J29" s="111">
        <f t="shared" si="0"/>
        <v>2.13</v>
      </c>
      <c r="K29" s="111">
        <f t="shared" si="0"/>
        <v>2.13</v>
      </c>
      <c r="L29" s="111">
        <f t="shared" si="0"/>
        <v>2.13</v>
      </c>
      <c r="M29" s="111">
        <f t="shared" si="0"/>
        <v>2.13</v>
      </c>
      <c r="N29" s="111">
        <f t="shared" si="0"/>
        <v>2.13</v>
      </c>
      <c r="O29" s="111">
        <f t="shared" si="0"/>
        <v>2.13</v>
      </c>
      <c r="P29" s="111">
        <f t="shared" si="0"/>
        <v>2.13</v>
      </c>
      <c r="Q29" s="111">
        <f t="shared" si="0"/>
        <v>2.13</v>
      </c>
      <c r="R29" s="111">
        <f t="shared" si="0"/>
        <v>2.13</v>
      </c>
      <c r="S29" s="111">
        <f t="shared" si="0"/>
        <v>2.13</v>
      </c>
      <c r="T29" s="111">
        <f t="shared" si="0"/>
        <v>2.13</v>
      </c>
      <c r="U29" s="111">
        <f t="shared" si="0"/>
        <v>2.13</v>
      </c>
      <c r="V29" s="111">
        <f t="shared" si="0"/>
        <v>2.13</v>
      </c>
      <c r="W29" s="111">
        <f t="shared" si="0"/>
        <v>2.13</v>
      </c>
      <c r="X29" s="111">
        <f t="shared" si="0"/>
        <v>2.13</v>
      </c>
      <c r="Y29" s="111">
        <f t="shared" si="1"/>
        <v>2.13</v>
      </c>
      <c r="Z29" s="111">
        <f t="shared" si="1"/>
        <v>2.13</v>
      </c>
      <c r="AA29" s="111">
        <f t="shared" si="1"/>
        <v>2.13</v>
      </c>
      <c r="AB29" s="111">
        <f t="shared" si="1"/>
        <v>2.13</v>
      </c>
      <c r="AC29" s="111">
        <f t="shared" si="2"/>
        <v>2.13</v>
      </c>
      <c r="AD29" s="111">
        <f t="shared" si="2"/>
        <v>2.13</v>
      </c>
      <c r="AE29" s="111">
        <f t="shared" si="2"/>
        <v>2.13</v>
      </c>
      <c r="AF29" s="111">
        <f t="shared" si="2"/>
        <v>2.13</v>
      </c>
    </row>
    <row r="30" spans="2:32" hidden="1">
      <c r="B30" s="3"/>
      <c r="C30" s="130" t="s">
        <v>28</v>
      </c>
      <c r="D30" s="56"/>
      <c r="E30" s="22" t="s">
        <v>37</v>
      </c>
      <c r="F30" s="22" t="s">
        <v>211</v>
      </c>
      <c r="G30" s="192">
        <f>VLOOKUP($C$3,'Tekniske data'!$C$6:$S$37,MATCH(E30,'Tekniske data'!$C$5:$S$5,0),FALSE)</f>
        <v>0.08</v>
      </c>
      <c r="H30" s="193">
        <f>G30</f>
        <v>0.08</v>
      </c>
      <c r="I30" s="435">
        <f t="shared" si="0"/>
        <v>0.08</v>
      </c>
      <c r="J30" s="435">
        <f t="shared" si="0"/>
        <v>0.08</v>
      </c>
      <c r="K30" s="435">
        <f t="shared" si="0"/>
        <v>0.08</v>
      </c>
      <c r="L30" s="435">
        <f t="shared" si="0"/>
        <v>0.08</v>
      </c>
      <c r="M30" s="435">
        <f t="shared" si="0"/>
        <v>0.08</v>
      </c>
      <c r="N30" s="435">
        <f t="shared" si="0"/>
        <v>0.08</v>
      </c>
      <c r="O30" s="435">
        <f t="shared" si="0"/>
        <v>0.08</v>
      </c>
      <c r="P30" s="435">
        <f t="shared" si="0"/>
        <v>0.08</v>
      </c>
      <c r="Q30" s="435">
        <f t="shared" si="0"/>
        <v>0.08</v>
      </c>
      <c r="R30" s="435">
        <f t="shared" si="0"/>
        <v>0.08</v>
      </c>
      <c r="S30" s="435">
        <f t="shared" si="0"/>
        <v>0.08</v>
      </c>
      <c r="T30" s="435">
        <f t="shared" si="0"/>
        <v>0.08</v>
      </c>
      <c r="U30" s="435">
        <f t="shared" si="0"/>
        <v>0.08</v>
      </c>
      <c r="V30" s="435">
        <f t="shared" si="0"/>
        <v>0.08</v>
      </c>
      <c r="W30" s="435">
        <f t="shared" si="0"/>
        <v>0.08</v>
      </c>
      <c r="X30" s="435">
        <f t="shared" si="0"/>
        <v>0.08</v>
      </c>
      <c r="Y30" s="435">
        <f t="shared" si="1"/>
        <v>0.08</v>
      </c>
      <c r="Z30" s="435">
        <f t="shared" si="1"/>
        <v>0.08</v>
      </c>
      <c r="AA30" s="435">
        <f t="shared" si="1"/>
        <v>0.08</v>
      </c>
      <c r="AB30" s="435">
        <f t="shared" si="1"/>
        <v>0.08</v>
      </c>
      <c r="AC30" s="435">
        <f t="shared" si="2"/>
        <v>0.08</v>
      </c>
      <c r="AD30" s="435">
        <f t="shared" si="2"/>
        <v>0.08</v>
      </c>
      <c r="AE30" s="435">
        <f t="shared" si="2"/>
        <v>0.08</v>
      </c>
      <c r="AF30" s="435">
        <f t="shared" si="2"/>
        <v>0.08</v>
      </c>
    </row>
    <row r="31" spans="2:32" ht="15" hidden="1" customHeight="1">
      <c r="B31" s="3"/>
      <c r="C31" s="56"/>
      <c r="D31" s="755" t="s">
        <v>139</v>
      </c>
      <c r="E31" s="22" t="s">
        <v>106</v>
      </c>
      <c r="F31" s="22" t="s">
        <v>32</v>
      </c>
      <c r="G31" s="186"/>
      <c r="H31" s="187">
        <v>0</v>
      </c>
      <c r="I31" s="188">
        <f>H31</f>
        <v>0</v>
      </c>
      <c r="J31" s="188">
        <f t="shared" si="0"/>
        <v>0</v>
      </c>
      <c r="K31" s="188">
        <f t="shared" si="0"/>
        <v>0</v>
      </c>
      <c r="L31" s="188">
        <f t="shared" si="0"/>
        <v>0</v>
      </c>
      <c r="M31" s="188">
        <f t="shared" si="0"/>
        <v>0</v>
      </c>
      <c r="N31" s="188">
        <f t="shared" si="0"/>
        <v>0</v>
      </c>
      <c r="O31" s="188">
        <f t="shared" si="0"/>
        <v>0</v>
      </c>
      <c r="P31" s="188">
        <f t="shared" si="0"/>
        <v>0</v>
      </c>
      <c r="Q31" s="188">
        <f t="shared" si="0"/>
        <v>0</v>
      </c>
      <c r="R31" s="188">
        <f t="shared" si="0"/>
        <v>0</v>
      </c>
      <c r="S31" s="188">
        <f t="shared" si="0"/>
        <v>0</v>
      </c>
      <c r="T31" s="188">
        <f t="shared" si="0"/>
        <v>0</v>
      </c>
      <c r="U31" s="188">
        <f t="shared" si="0"/>
        <v>0</v>
      </c>
      <c r="V31" s="188">
        <f t="shared" si="0"/>
        <v>0</v>
      </c>
      <c r="W31" s="188">
        <f t="shared" si="0"/>
        <v>0</v>
      </c>
      <c r="X31" s="188">
        <f t="shared" si="0"/>
        <v>0</v>
      </c>
      <c r="Y31" s="188">
        <f t="shared" si="1"/>
        <v>0</v>
      </c>
      <c r="Z31" s="188">
        <f t="shared" si="1"/>
        <v>0</v>
      </c>
      <c r="AA31" s="188">
        <f t="shared" si="1"/>
        <v>0</v>
      </c>
      <c r="AB31" s="188">
        <f t="shared" si="1"/>
        <v>0</v>
      </c>
      <c r="AC31" s="188">
        <f t="shared" si="2"/>
        <v>0</v>
      </c>
      <c r="AD31" s="188">
        <f t="shared" si="2"/>
        <v>0</v>
      </c>
      <c r="AE31" s="188">
        <f t="shared" si="2"/>
        <v>0</v>
      </c>
      <c r="AF31" s="188">
        <f t="shared" si="2"/>
        <v>0</v>
      </c>
    </row>
    <row r="32" spans="2:32" hidden="1">
      <c r="B32" s="3"/>
      <c r="C32" s="56"/>
      <c r="D32" s="755"/>
      <c r="E32" s="22" t="s">
        <v>107</v>
      </c>
      <c r="F32" s="22" t="s">
        <v>206</v>
      </c>
      <c r="G32" s="186"/>
      <c r="H32" s="187">
        <v>0</v>
      </c>
      <c r="I32" s="188">
        <f t="shared" ref="I32:X35" si="3">H32</f>
        <v>0</v>
      </c>
      <c r="J32" s="188">
        <f t="shared" si="3"/>
        <v>0</v>
      </c>
      <c r="K32" s="188">
        <f t="shared" si="3"/>
        <v>0</v>
      </c>
      <c r="L32" s="188">
        <f t="shared" si="3"/>
        <v>0</v>
      </c>
      <c r="M32" s="188">
        <f t="shared" si="3"/>
        <v>0</v>
      </c>
      <c r="N32" s="188">
        <f t="shared" si="3"/>
        <v>0</v>
      </c>
      <c r="O32" s="188">
        <f t="shared" si="3"/>
        <v>0</v>
      </c>
      <c r="P32" s="188">
        <f t="shared" si="3"/>
        <v>0</v>
      </c>
      <c r="Q32" s="188">
        <f t="shared" si="3"/>
        <v>0</v>
      </c>
      <c r="R32" s="188">
        <f t="shared" si="3"/>
        <v>0</v>
      </c>
      <c r="S32" s="188">
        <f t="shared" si="3"/>
        <v>0</v>
      </c>
      <c r="T32" s="188">
        <f t="shared" si="3"/>
        <v>0</v>
      </c>
      <c r="U32" s="188">
        <f t="shared" si="3"/>
        <v>0</v>
      </c>
      <c r="V32" s="188">
        <f t="shared" si="3"/>
        <v>0</v>
      </c>
      <c r="W32" s="188">
        <f t="shared" si="3"/>
        <v>0</v>
      </c>
      <c r="X32" s="188">
        <f t="shared" si="3"/>
        <v>0</v>
      </c>
      <c r="Y32" s="188">
        <f t="shared" si="1"/>
        <v>0</v>
      </c>
      <c r="Z32" s="188">
        <f t="shared" si="1"/>
        <v>0</v>
      </c>
      <c r="AA32" s="188">
        <f t="shared" si="1"/>
        <v>0</v>
      </c>
      <c r="AB32" s="188">
        <f t="shared" si="1"/>
        <v>0</v>
      </c>
      <c r="AC32" s="188">
        <f t="shared" si="1"/>
        <v>0</v>
      </c>
      <c r="AD32" s="188">
        <f t="shared" si="1"/>
        <v>0</v>
      </c>
      <c r="AE32" s="188">
        <f t="shared" si="1"/>
        <v>0</v>
      </c>
      <c r="AF32" s="188">
        <f t="shared" si="1"/>
        <v>0</v>
      </c>
    </row>
    <row r="33" spans="2:32" hidden="1">
      <c r="B33" s="3"/>
      <c r="C33" s="56"/>
      <c r="D33" s="755"/>
      <c r="E33" s="22" t="s">
        <v>108</v>
      </c>
      <c r="F33" s="22" t="s">
        <v>206</v>
      </c>
      <c r="G33" s="121"/>
      <c r="H33" s="187">
        <v>0</v>
      </c>
      <c r="I33" s="188">
        <f t="shared" si="3"/>
        <v>0</v>
      </c>
      <c r="J33" s="188">
        <f t="shared" si="3"/>
        <v>0</v>
      </c>
      <c r="K33" s="188">
        <f t="shared" si="3"/>
        <v>0</v>
      </c>
      <c r="L33" s="188">
        <f t="shared" si="3"/>
        <v>0</v>
      </c>
      <c r="M33" s="188">
        <f t="shared" si="3"/>
        <v>0</v>
      </c>
      <c r="N33" s="188">
        <f t="shared" si="3"/>
        <v>0</v>
      </c>
      <c r="O33" s="188">
        <f t="shared" si="3"/>
        <v>0</v>
      </c>
      <c r="P33" s="188">
        <f t="shared" si="3"/>
        <v>0</v>
      </c>
      <c r="Q33" s="188">
        <f t="shared" si="3"/>
        <v>0</v>
      </c>
      <c r="R33" s="188">
        <f t="shared" si="3"/>
        <v>0</v>
      </c>
      <c r="S33" s="188">
        <f t="shared" si="3"/>
        <v>0</v>
      </c>
      <c r="T33" s="188">
        <f t="shared" si="3"/>
        <v>0</v>
      </c>
      <c r="U33" s="188">
        <f t="shared" si="3"/>
        <v>0</v>
      </c>
      <c r="V33" s="188">
        <f t="shared" si="3"/>
        <v>0</v>
      </c>
      <c r="W33" s="188">
        <f t="shared" si="3"/>
        <v>0</v>
      </c>
      <c r="X33" s="188">
        <f t="shared" si="3"/>
        <v>0</v>
      </c>
      <c r="Y33" s="188">
        <f t="shared" si="1"/>
        <v>0</v>
      </c>
      <c r="Z33" s="188">
        <f t="shared" si="1"/>
        <v>0</v>
      </c>
      <c r="AA33" s="188">
        <f t="shared" si="1"/>
        <v>0</v>
      </c>
      <c r="AB33" s="188">
        <f t="shared" si="1"/>
        <v>0</v>
      </c>
      <c r="AC33" s="188">
        <f t="shared" si="1"/>
        <v>0</v>
      </c>
      <c r="AD33" s="188">
        <f t="shared" si="1"/>
        <v>0</v>
      </c>
      <c r="AE33" s="188">
        <f t="shared" si="1"/>
        <v>0</v>
      </c>
      <c r="AF33" s="188">
        <f t="shared" si="1"/>
        <v>0</v>
      </c>
    </row>
    <row r="34" spans="2:32" hidden="1">
      <c r="B34" s="3"/>
      <c r="C34" s="56"/>
      <c r="D34" s="755"/>
      <c r="E34" s="22" t="s">
        <v>33</v>
      </c>
      <c r="F34" s="22" t="s">
        <v>206</v>
      </c>
      <c r="G34" s="121"/>
      <c r="H34" s="187">
        <v>0</v>
      </c>
      <c r="I34" s="188">
        <f t="shared" si="3"/>
        <v>0</v>
      </c>
      <c r="J34" s="188">
        <f t="shared" si="3"/>
        <v>0</v>
      </c>
      <c r="K34" s="188">
        <f t="shared" si="3"/>
        <v>0</v>
      </c>
      <c r="L34" s="188">
        <f t="shared" si="3"/>
        <v>0</v>
      </c>
      <c r="M34" s="188">
        <f t="shared" si="3"/>
        <v>0</v>
      </c>
      <c r="N34" s="188">
        <f t="shared" si="3"/>
        <v>0</v>
      </c>
      <c r="O34" s="188">
        <f t="shared" si="3"/>
        <v>0</v>
      </c>
      <c r="P34" s="188">
        <f t="shared" si="3"/>
        <v>0</v>
      </c>
      <c r="Q34" s="188">
        <f t="shared" si="3"/>
        <v>0</v>
      </c>
      <c r="R34" s="188">
        <f t="shared" si="3"/>
        <v>0</v>
      </c>
      <c r="S34" s="188">
        <f t="shared" si="3"/>
        <v>0</v>
      </c>
      <c r="T34" s="188">
        <f t="shared" si="3"/>
        <v>0</v>
      </c>
      <c r="U34" s="188">
        <f t="shared" si="3"/>
        <v>0</v>
      </c>
      <c r="V34" s="188">
        <f t="shared" si="3"/>
        <v>0</v>
      </c>
      <c r="W34" s="188">
        <f t="shared" si="3"/>
        <v>0</v>
      </c>
      <c r="X34" s="188">
        <f t="shared" si="3"/>
        <v>0</v>
      </c>
      <c r="Y34" s="188">
        <f t="shared" si="1"/>
        <v>0</v>
      </c>
      <c r="Z34" s="188">
        <f t="shared" si="1"/>
        <v>0</v>
      </c>
      <c r="AA34" s="188">
        <f t="shared" si="1"/>
        <v>0</v>
      </c>
      <c r="AB34" s="188">
        <f t="shared" si="1"/>
        <v>0</v>
      </c>
      <c r="AC34" s="188">
        <f t="shared" si="1"/>
        <v>0</v>
      </c>
      <c r="AD34" s="188">
        <f t="shared" si="1"/>
        <v>0</v>
      </c>
      <c r="AE34" s="188">
        <f t="shared" si="1"/>
        <v>0</v>
      </c>
      <c r="AF34" s="188">
        <f t="shared" si="1"/>
        <v>0</v>
      </c>
    </row>
    <row r="35" spans="2:32" hidden="1">
      <c r="B35" s="3"/>
      <c r="C35" s="56"/>
      <c r="D35" s="755"/>
      <c r="E35" s="22" t="s">
        <v>34</v>
      </c>
      <c r="F35" s="22" t="s">
        <v>206</v>
      </c>
      <c r="G35" s="121"/>
      <c r="H35" s="187">
        <v>0</v>
      </c>
      <c r="I35" s="188">
        <f t="shared" si="3"/>
        <v>0</v>
      </c>
      <c r="J35" s="188">
        <f t="shared" si="3"/>
        <v>0</v>
      </c>
      <c r="K35" s="188">
        <f t="shared" si="3"/>
        <v>0</v>
      </c>
      <c r="L35" s="188">
        <f t="shared" si="3"/>
        <v>0</v>
      </c>
      <c r="M35" s="188">
        <f t="shared" si="3"/>
        <v>0</v>
      </c>
      <c r="N35" s="188">
        <f t="shared" si="3"/>
        <v>0</v>
      </c>
      <c r="O35" s="188">
        <f t="shared" si="3"/>
        <v>0</v>
      </c>
      <c r="P35" s="188">
        <f t="shared" si="3"/>
        <v>0</v>
      </c>
      <c r="Q35" s="188">
        <f t="shared" si="3"/>
        <v>0</v>
      </c>
      <c r="R35" s="188">
        <f t="shared" si="3"/>
        <v>0</v>
      </c>
      <c r="S35" s="188">
        <f t="shared" si="3"/>
        <v>0</v>
      </c>
      <c r="T35" s="188">
        <f t="shared" si="3"/>
        <v>0</v>
      </c>
      <c r="U35" s="188">
        <f t="shared" si="3"/>
        <v>0</v>
      </c>
      <c r="V35" s="188">
        <f t="shared" si="3"/>
        <v>0</v>
      </c>
      <c r="W35" s="188">
        <f t="shared" si="3"/>
        <v>0</v>
      </c>
      <c r="X35" s="188">
        <f t="shared" si="3"/>
        <v>0</v>
      </c>
      <c r="Y35" s="188">
        <f t="shared" si="1"/>
        <v>0</v>
      </c>
      <c r="Z35" s="188">
        <f t="shared" si="1"/>
        <v>0</v>
      </c>
      <c r="AA35" s="188">
        <f t="shared" si="1"/>
        <v>0</v>
      </c>
      <c r="AB35" s="188">
        <f t="shared" si="1"/>
        <v>0</v>
      </c>
      <c r="AC35" s="188">
        <f t="shared" si="1"/>
        <v>0</v>
      </c>
      <c r="AD35" s="188">
        <f t="shared" si="1"/>
        <v>0</v>
      </c>
      <c r="AE35" s="188">
        <f t="shared" si="1"/>
        <v>0</v>
      </c>
      <c r="AF35" s="188">
        <f t="shared" si="1"/>
        <v>0</v>
      </c>
    </row>
    <row r="36" spans="2:32" hidden="1">
      <c r="B36" s="3"/>
      <c r="C36" s="32"/>
      <c r="D36" s="32"/>
      <c r="E36" s="25"/>
      <c r="F36" s="25"/>
      <c r="G36" s="76"/>
      <c r="H36" s="90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5"/>
      <c r="AD36" s="105"/>
      <c r="AE36" s="105"/>
      <c r="AF36" s="105"/>
    </row>
    <row r="37" spans="2:32" hidden="1">
      <c r="B37" s="3"/>
      <c r="C37" s="768" t="s">
        <v>35</v>
      </c>
      <c r="D37" s="31"/>
      <c r="E37" s="41" t="s">
        <v>183</v>
      </c>
      <c r="F37" s="41" t="s">
        <v>208</v>
      </c>
      <c r="G37" s="75"/>
      <c r="H37" s="95">
        <f>HLOOKUP($E$37&amp;"-"&amp;$E$10,'Brændsels- og elpriser'!$E$13:$AH$39,MATCH(H16,'Brændsels- og elpriser'!$D$13:$D$39,0),FALSE)*'Brændsels- og elpriser'!$H$9</f>
        <v>189.96947704662099</v>
      </c>
      <c r="I37" s="95">
        <f>HLOOKUP($E$37&amp;"-"&amp;$E$10,'Brændsels- og elpriser'!$E$13:$AH$39,MATCH(I16,'Brændsels- og elpriser'!$D$13:$D$39,0),FALSE)*'Brændsels- og elpriser'!$H$9</f>
        <v>186.15240195629499</v>
      </c>
      <c r="J37" s="95">
        <f>HLOOKUP($E$37&amp;"-"&amp;$E$10,'Brændsels- og elpriser'!$E$13:$AH$39,MATCH(J16,'Brændsels- og elpriser'!$D$13:$D$39,0),FALSE)*'Brændsels- og elpriser'!$H$9</f>
        <v>266.20410988628601</v>
      </c>
      <c r="K37" s="95">
        <f>HLOOKUP($E$37&amp;"-"&amp;$E$10,'Brændsels- og elpriser'!$E$13:$AH$39,MATCH(K16,'Brændsels- og elpriser'!$D$13:$D$39,0),FALSE)*'Brændsels- og elpriser'!$H$9</f>
        <v>350</v>
      </c>
      <c r="L37" s="95">
        <f>HLOOKUP($E$37&amp;"-"&amp;$E$10,'Brændsels- og elpriser'!$E$13:$AH$39,MATCH(L16,'Brændsels- og elpriser'!$D$13:$D$39,0),FALSE)*'Brændsels- og elpriser'!$H$9</f>
        <v>370</v>
      </c>
      <c r="M37" s="95">
        <f>HLOOKUP($E$37&amp;"-"&amp;$E$10,'Brændsels- og elpriser'!$E$13:$AH$39,MATCH(M16,'Brændsels- og elpriser'!$D$13:$D$39,0),FALSE)*'Brændsels- og elpriser'!$H$9</f>
        <v>360</v>
      </c>
      <c r="N37" s="95">
        <f>HLOOKUP($E$37&amp;"-"&amp;$E$10,'Brændsels- og elpriser'!$E$13:$AH$39,MATCH(N16,'Brændsels- og elpriser'!$D$13:$D$39,0),FALSE)*'Brændsels- og elpriser'!$H$9</f>
        <v>360</v>
      </c>
      <c r="O37" s="95">
        <f>HLOOKUP($E$37&amp;"-"&amp;$E$10,'Brændsels- og elpriser'!$E$13:$AH$39,MATCH(O16,'Brændsels- og elpriser'!$D$13:$D$39,0),FALSE)*'Brændsels- og elpriser'!$H$9</f>
        <v>380</v>
      </c>
      <c r="P37" s="95">
        <f>HLOOKUP($E$37&amp;"-"&amp;$E$10,'Brændsels- og elpriser'!$E$13:$AH$39,MATCH(P16,'Brændsels- og elpriser'!$D$13:$D$39,0),FALSE)*'Brændsels- og elpriser'!$H$9</f>
        <v>390</v>
      </c>
      <c r="Q37" s="95">
        <f>HLOOKUP($E$37&amp;"-"&amp;$E$10,'Brændsels- og elpriser'!$E$13:$AH$39,MATCH(Q16,'Brændsels- og elpriser'!$D$13:$D$39,0),FALSE)*'Brændsels- og elpriser'!$H$9</f>
        <v>400</v>
      </c>
      <c r="R37" s="95">
        <f>HLOOKUP($E$37&amp;"-"&amp;$E$10,'Brændsels- og elpriser'!$E$13:$AH$39,MATCH(R16,'Brændsels- og elpriser'!$D$13:$D$39,0),FALSE)*'Brændsels- og elpriser'!$H$9</f>
        <v>390</v>
      </c>
      <c r="S37" s="95">
        <f>HLOOKUP($E$37&amp;"-"&amp;$E$10,'Brændsels- og elpriser'!$E$13:$AH$39,MATCH(S16,'Brændsels- og elpriser'!$D$13:$D$39,0),FALSE)*'Brændsels- og elpriser'!$H$9</f>
        <v>390</v>
      </c>
      <c r="T37" s="95">
        <f>HLOOKUP($E$37&amp;"-"&amp;$E$10,'Brændsels- og elpriser'!$E$13:$AH$39,MATCH(T16,'Brændsels- og elpriser'!$D$13:$D$39,0),FALSE)*'Brændsels- og elpriser'!$H$9</f>
        <v>390</v>
      </c>
      <c r="U37" s="95">
        <f>HLOOKUP($E$37&amp;"-"&amp;$E$10,'Brændsels- og elpriser'!$E$13:$AH$39,MATCH(U16,'Brændsels- og elpriser'!$D$13:$D$39,0),FALSE)*'Brændsels- og elpriser'!$H$9</f>
        <v>380</v>
      </c>
      <c r="V37" s="95">
        <f>HLOOKUP($E$37&amp;"-"&amp;$E$10,'Brændsels- og elpriser'!$E$13:$AH$39,MATCH(V16,'Brændsels- og elpriser'!$D$13:$D$39,0),FALSE)*'Brændsels- og elpriser'!$H$9</f>
        <v>380</v>
      </c>
      <c r="W37" s="95">
        <f>HLOOKUP($E$37&amp;"-"&amp;$E$10,'Brændsels- og elpriser'!$E$13:$AH$39,MATCH(W16,'Brændsels- og elpriser'!$D$13:$D$39,0),FALSE)*'Brændsels- og elpriser'!$H$9</f>
        <v>380</v>
      </c>
      <c r="X37" s="95">
        <f>HLOOKUP($E$37&amp;"-"&amp;$E$10,'Brændsels- og elpriser'!$E$13:$AH$39,MATCH(X16,'Brændsels- og elpriser'!$D$13:$D$39,0),FALSE)*'Brændsels- og elpriser'!$H$9</f>
        <v>380</v>
      </c>
      <c r="Y37" s="95">
        <f>HLOOKUP($E$37&amp;"-"&amp;$E$10,'Brændsels- og elpriser'!$E$13:$AH$39,MATCH(Y16,'Brændsels- og elpriser'!$D$13:$D$39,0),FALSE)*'Brændsels- og elpriser'!$H$9</f>
        <v>370</v>
      </c>
      <c r="Z37" s="95">
        <f>HLOOKUP($E$37&amp;"-"&amp;$E$10,'Brændsels- og elpriser'!$E$13:$AH$39,MATCH(Z16,'Brændsels- og elpriser'!$D$13:$D$39,0),FALSE)*'Brændsels- og elpriser'!$H$9</f>
        <v>380</v>
      </c>
      <c r="AA37" s="95">
        <f>HLOOKUP($E$37&amp;"-"&amp;$E$10,'Brændsels- og elpriser'!$E$13:$AH$39,MATCH(AA16,'Brændsels- og elpriser'!$D$13:$D$39,0),FALSE)*'Brændsels- og elpriser'!$H$9</f>
        <v>370</v>
      </c>
      <c r="AB37" s="95">
        <f>HLOOKUP($E$37&amp;"-"&amp;$E$10,'Brændsels- og elpriser'!$E$13:$AH$39,MATCH(AB16,'Brændsels- og elpriser'!$D$13:$D$39,0),FALSE)*'Brændsels- og elpriser'!$H$9</f>
        <v>380</v>
      </c>
      <c r="AC37" s="95">
        <f>HLOOKUP($E$37&amp;"-"&amp;$E$10,'Brændsels- og elpriser'!$E$13:$AH$39,MATCH(AC16,'Brændsels- og elpriser'!$D$13:$D$39,0),FALSE)*'Brændsels- og elpriser'!$H$9</f>
        <v>380</v>
      </c>
      <c r="AD37" s="95">
        <f>HLOOKUP($E$37&amp;"-"&amp;$E$10,'Brændsels- og elpriser'!$E$13:$AH$39,MATCH(AD16,'Brændsels- og elpriser'!$D$13:$D$39,0),FALSE)*'Brændsels- og elpriser'!$H$9</f>
        <v>380</v>
      </c>
      <c r="AE37" s="95">
        <f>HLOOKUP($E$37&amp;"-"&amp;$E$10,'Brændsels- og elpriser'!$E$13:$AH$39,MATCH(AE16,'Brændsels- og elpriser'!$D$13:$D$39,0),FALSE)*'Brændsels- og elpriser'!$H$9</f>
        <v>380</v>
      </c>
      <c r="AF37" s="95">
        <f>HLOOKUP($E$37&amp;"-"&amp;$E$10,'Brændsels- og elpriser'!$E$13:$AH$39,MATCH(AF16,'Brændsels- og elpriser'!$D$13:$D$39,0),FALSE)*'Brændsels- og elpriser'!$H$9</f>
        <v>380</v>
      </c>
    </row>
    <row r="38" spans="2:32" hidden="1">
      <c r="B38" s="3"/>
      <c r="C38" s="770"/>
      <c r="D38" s="31"/>
      <c r="E38" s="41" t="s">
        <v>210</v>
      </c>
      <c r="F38" s="41" t="s">
        <v>208</v>
      </c>
      <c r="G38" s="75"/>
      <c r="H38" s="91">
        <f>VLOOKUP(H16,'ENS fremskrivningsdata'!$R$12:$V$37,5,FALSE)*$E$11</f>
        <v>321.82401431957442</v>
      </c>
      <c r="I38" s="93">
        <f>VLOOKUP(I16,'ENS fremskrivningsdata'!$R$12:$V$37,5,FALSE)*$E$11</f>
        <v>225.02745072890363</v>
      </c>
      <c r="J38" s="93">
        <f>VLOOKUP(J16,'ENS fremskrivningsdata'!$R$12:$V$37,5,FALSE)*$E$11</f>
        <v>204.49327951360891</v>
      </c>
      <c r="K38" s="93">
        <f>VLOOKUP(K16,'ENS fremskrivningsdata'!$R$12:$V$37,5,FALSE)*$E$11</f>
        <v>152.85849608982301</v>
      </c>
      <c r="L38" s="93">
        <f>VLOOKUP(L16,'ENS fremskrivningsdata'!$R$12:$V$37,5,FALSE)*$E$11</f>
        <v>154.18104625472793</v>
      </c>
      <c r="M38" s="93">
        <f>VLOOKUP(M16,'ENS fremskrivningsdata'!$R$12:$V$37,5,FALSE)*$E$11</f>
        <v>153.50508632108898</v>
      </c>
      <c r="N38" s="93">
        <f>VLOOKUP(N16,'ENS fremskrivningsdata'!$R$12:$V$37,5,FALSE)*$E$11</f>
        <v>153.49621673978368</v>
      </c>
      <c r="O38" s="93">
        <f>VLOOKUP(O16,'ENS fremskrivningsdata'!$R$12:$V$37,5,FALSE)*$E$11</f>
        <v>154.82155248873559</v>
      </c>
      <c r="P38" s="93">
        <f>VLOOKUP(P16,'ENS fremskrivningsdata'!$R$12:$V$37,5,FALSE)*$E$11</f>
        <v>155.48301164100346</v>
      </c>
      <c r="Q38" s="93">
        <f>VLOOKUP(Q16,'ENS fremskrivningsdata'!$R$12:$V$37,5,FALSE)*$E$11</f>
        <v>156.14638634490478</v>
      </c>
      <c r="R38" s="93">
        <f>VLOOKUP(R16,'ENS fremskrivningsdata'!$R$12:$V$37,5,FALSE)*$E$11</f>
        <v>155.49898481380217</v>
      </c>
      <c r="S38" s="93">
        <f>VLOOKUP(S16,'ENS fremskrivningsdata'!$R$12:$V$37,5,FALSE)*$E$11</f>
        <v>155.51490162455616</v>
      </c>
      <c r="T38" s="93">
        <f>VLOOKUP(T16,'ENS fremskrivningsdata'!$R$12:$V$37,5,FALSE)*$E$11</f>
        <v>155.53301346851978</v>
      </c>
      <c r="U38" s="93">
        <f>VLOOKUP(U16,'ENS fremskrivningsdata'!$R$12:$V$37,5,FALSE)*$E$11</f>
        <v>154.88273716607813</v>
      </c>
      <c r="V38" s="93">
        <f>VLOOKUP(V16,'ENS fremskrivningsdata'!$R$12:$V$37,5,FALSE)*$E$11</f>
        <v>154.89832259514182</v>
      </c>
      <c r="W38" s="93">
        <f>VLOOKUP(W16,'ENS fremskrivningsdata'!$R$12:$V$37,5,FALSE)*$E$11</f>
        <v>154.89832259514182</v>
      </c>
      <c r="X38" s="93">
        <f>VLOOKUP(X16,'ENS fremskrivningsdata'!$R$12:$V$37,5,FALSE)*$E$11</f>
        <v>154.89832259514182</v>
      </c>
      <c r="Y38" s="93">
        <f>VLOOKUP(Y16,'ENS fremskrivningsdata'!$R$12:$V$37,5,FALSE)*$E$11</f>
        <v>154.23101889090427</v>
      </c>
      <c r="Z38" s="93">
        <f>VLOOKUP(Z16,'ENS fremskrivningsdata'!$R$12:$V$37,5,FALSE)*$E$11</f>
        <v>154.89832259514182</v>
      </c>
      <c r="AA38" s="93">
        <f>VLOOKUP(AA16,'ENS fremskrivningsdata'!$R$12:$V$37,5,FALSE)*$E$11</f>
        <v>154.23101889090427</v>
      </c>
      <c r="AB38" s="93">
        <f>VLOOKUP(AB16,'ENS fremskrivningsdata'!$R$12:$V$37,5,FALSE)*$E$11</f>
        <v>154.89832259514182</v>
      </c>
      <c r="AC38" s="93">
        <f>VLOOKUP(AC16,'ENS fremskrivningsdata'!$R$12:$V$37,5,FALSE)*$E$11</f>
        <v>154.89832259514182</v>
      </c>
      <c r="AD38" s="93">
        <f>VLOOKUP(AD16,'ENS fremskrivningsdata'!$R$12:$V$37,5,FALSE)*$E$11</f>
        <v>154.89832259514182</v>
      </c>
      <c r="AE38" s="93">
        <f>VLOOKUP(AE16,'ENS fremskrivningsdata'!$R$12:$V$37,5,FALSE)*$E$11</f>
        <v>154.89832259514182</v>
      </c>
      <c r="AF38" s="93">
        <f>VLOOKUP(AF16,'ENS fremskrivningsdata'!$R$12:$V$37,5,FALSE)*$E$11</f>
        <v>154.89832259514182</v>
      </c>
    </row>
    <row r="39" spans="2:32" hidden="1">
      <c r="B39" s="3"/>
      <c r="C39" s="770"/>
      <c r="D39" s="31"/>
      <c r="E39" s="41" t="s">
        <v>354</v>
      </c>
      <c r="F39" s="41" t="s">
        <v>52</v>
      </c>
      <c r="G39" s="75"/>
      <c r="H39" s="463">
        <f>VLOOKUP($E$39,'Tilskud og afgifter'!$D$11:$AD$51,MATCH(H16,'Tilskud og afgifter'!$D$11:$AD$11,0),FALSE)</f>
        <v>4.1662295007000312</v>
      </c>
      <c r="I39" s="148">
        <f>VLOOKUP($E$39,'Tilskud og afgifter'!$D$11:$AD$51,MATCH(I16,'Tilskud og afgifter'!$D$11:$AD$11,0),FALSE)</f>
        <v>4.1662295007000312</v>
      </c>
      <c r="J39" s="148">
        <f>VLOOKUP($E$39,'Tilskud og afgifter'!$D$11:$AD$51,MATCH(J16,'Tilskud og afgifter'!$D$11:$AD$11,0),FALSE)</f>
        <v>4.1662295007000312</v>
      </c>
      <c r="K39" s="148">
        <f>VLOOKUP($E$39,'Tilskud og afgifter'!$D$11:$AD$51,MATCH(K16,'Tilskud og afgifter'!$D$11:$AD$11,0),FALSE)</f>
        <v>4.1662295007000312</v>
      </c>
      <c r="L39" s="148">
        <f>VLOOKUP($E$39,'Tilskud og afgifter'!$D$11:$AD$51,MATCH(L16,'Tilskud og afgifter'!$D$11:$AD$11,0),FALSE)</f>
        <v>4.1662295007000312</v>
      </c>
      <c r="M39" s="148">
        <f>VLOOKUP($E$39,'Tilskud og afgifter'!$D$11:$AD$51,MATCH(M16,'Tilskud og afgifter'!$D$11:$AD$11,0),FALSE)</f>
        <v>4.1662295007000312</v>
      </c>
      <c r="N39" s="148">
        <f>VLOOKUP($E$39,'Tilskud og afgifter'!$D$11:$AD$51,MATCH(N16,'Tilskud og afgifter'!$D$11:$AD$11,0),FALSE)</f>
        <v>4.1662295007000312</v>
      </c>
      <c r="O39" s="148">
        <f>VLOOKUP($E$39,'Tilskud og afgifter'!$D$11:$AD$51,MATCH(O16,'Tilskud og afgifter'!$D$11:$AD$11,0),FALSE)</f>
        <v>4.1662295007000312</v>
      </c>
      <c r="P39" s="148">
        <f>VLOOKUP($E$39,'Tilskud og afgifter'!$D$11:$AD$51,MATCH(P16,'Tilskud og afgifter'!$D$11:$AD$11,0),FALSE)</f>
        <v>4.1662295007000312</v>
      </c>
      <c r="Q39" s="148">
        <f>VLOOKUP($E$39,'Tilskud og afgifter'!$D$11:$AD$51,MATCH(Q16,'Tilskud og afgifter'!$D$11:$AD$11,0),FALSE)</f>
        <v>4.1662295007000312</v>
      </c>
      <c r="R39" s="148">
        <f>VLOOKUP($E$39,'Tilskud og afgifter'!$D$11:$AD$51,MATCH(R16,'Tilskud og afgifter'!$D$11:$AD$11,0),FALSE)</f>
        <v>4.1662295007000312</v>
      </c>
      <c r="S39" s="148">
        <f>VLOOKUP($E$39,'Tilskud og afgifter'!$D$11:$AD$51,MATCH(S16,'Tilskud og afgifter'!$D$11:$AD$11,0),FALSE)</f>
        <v>4.1662295007000312</v>
      </c>
      <c r="T39" s="148">
        <f>VLOOKUP($E$39,'Tilskud og afgifter'!$D$11:$AD$51,MATCH(T16,'Tilskud og afgifter'!$D$11:$AD$11,0),FALSE)</f>
        <v>4.1662295007000312</v>
      </c>
      <c r="U39" s="148">
        <f>VLOOKUP($E$39,'Tilskud og afgifter'!$D$11:$AD$51,MATCH(U16,'Tilskud og afgifter'!$D$11:$AD$11,0),FALSE)</f>
        <v>4.1662295007000312</v>
      </c>
      <c r="V39" s="148">
        <f>VLOOKUP($E$39,'Tilskud og afgifter'!$D$11:$AD$51,MATCH(V16,'Tilskud og afgifter'!$D$11:$AD$11,0),FALSE)</f>
        <v>4.1662295007000312</v>
      </c>
      <c r="W39" s="148">
        <f>VLOOKUP($E$39,'Tilskud og afgifter'!$D$11:$AD$51,MATCH(W16,'Tilskud og afgifter'!$D$11:$AD$11,0),FALSE)</f>
        <v>4.1662295007000312</v>
      </c>
      <c r="X39" s="148">
        <f>VLOOKUP($E$39,'Tilskud og afgifter'!$D$11:$AD$51,MATCH(X16,'Tilskud og afgifter'!$D$11:$AD$11,0),FALSE)</f>
        <v>4.1662295007000312</v>
      </c>
      <c r="Y39" s="148">
        <f>VLOOKUP($E$39,'Tilskud og afgifter'!$D$11:$AD$51,MATCH(Y16,'Tilskud og afgifter'!$D$11:$AD$11,0),FALSE)</f>
        <v>4.1662295007000312</v>
      </c>
      <c r="Z39" s="148">
        <f>VLOOKUP($E$39,'Tilskud og afgifter'!$D$11:$AD$51,MATCH(Z16,'Tilskud og afgifter'!$D$11:$AD$11,0),FALSE)</f>
        <v>4.1662295007000312</v>
      </c>
      <c r="AA39" s="148">
        <f>VLOOKUP($E$39,'Tilskud og afgifter'!$D$11:$AD$51,MATCH(AA16,'Tilskud og afgifter'!$D$11:$AD$11,0),FALSE)</f>
        <v>4.1662295007000312</v>
      </c>
      <c r="AB39" s="148">
        <f>VLOOKUP($E$39,'Tilskud og afgifter'!$D$11:$AD$51,MATCH(AB16,'Tilskud og afgifter'!$D$11:$AD$11,0),FALSE)</f>
        <v>4.1662295007000312</v>
      </c>
      <c r="AC39" s="148">
        <f>VLOOKUP($E$39,'Tilskud og afgifter'!$D$11:$AD$51,MATCH(AC16,'Tilskud og afgifter'!$D$11:$AD$11,0),FALSE)</f>
        <v>4.1662295007000312</v>
      </c>
      <c r="AD39" s="148">
        <f>VLOOKUP($E$39,'Tilskud og afgifter'!$D$11:$AD$51,MATCH(AD16,'Tilskud og afgifter'!$D$11:$AD$11,0),FALSE)</f>
        <v>4.1662295007000312</v>
      </c>
      <c r="AE39" s="148">
        <f>VLOOKUP($E$39,'Tilskud og afgifter'!$D$11:$AD$51,MATCH(AE16,'Tilskud og afgifter'!$D$11:$AD$11,0),FALSE)</f>
        <v>4.1662295007000312</v>
      </c>
      <c r="AF39" s="148">
        <f>VLOOKUP($E$39,'Tilskud og afgifter'!$D$11:$AD$51,MATCH(AF16,'Tilskud og afgifter'!$D$11:$AD$11,0),FALSE)</f>
        <v>4.1662295007000312</v>
      </c>
    </row>
    <row r="40" spans="2:32" hidden="1">
      <c r="B40" s="3"/>
      <c r="C40" s="770"/>
      <c r="D40" s="31"/>
      <c r="E40" s="41" t="s">
        <v>355</v>
      </c>
      <c r="F40" s="41" t="s">
        <v>52</v>
      </c>
      <c r="G40" s="75"/>
      <c r="H40" s="91">
        <f>VLOOKUP($E$40,'Tilskud og afgifter'!$D$11:$AD$51,MATCH(H16,'Tilskud og afgifter'!$D$11:$AD$11,0),FALSE)</f>
        <v>383</v>
      </c>
      <c r="I40" s="93">
        <f>VLOOKUP($E$40,'Tilskud og afgifter'!$D$11:$AD$51,MATCH(I16,'Tilskud og afgifter'!$D$11:$AD$11,0),FALSE)</f>
        <v>405</v>
      </c>
      <c r="J40" s="93">
        <f>VLOOKUP($E$40,'Tilskud og afgifter'!$D$11:$AD$51,MATCH(J16,'Tilskud og afgifter'!$D$11:$AD$11,0),FALSE)</f>
        <v>257</v>
      </c>
      <c r="K40" s="93">
        <f>VLOOKUP($E$40,'Tilskud og afgifter'!$D$11:$AD$51,MATCH(K16,'Tilskud og afgifter'!$D$11:$AD$11,0),FALSE)</f>
        <v>257</v>
      </c>
      <c r="L40" s="93">
        <f>VLOOKUP($E$40,'Tilskud og afgifter'!$D$11:$AD$51,MATCH(L16,'Tilskud og afgifter'!$D$11:$AD$11,0),FALSE)</f>
        <v>210</v>
      </c>
      <c r="M40" s="93">
        <f>VLOOKUP($E$40,'Tilskud og afgifter'!$D$11:$AD$51,MATCH(M16,'Tilskud og afgifter'!$D$11:$AD$11,0),FALSE)</f>
        <v>161.44139315212621</v>
      </c>
      <c r="N40" s="93">
        <f>VLOOKUP($E$40,'Tilskud og afgifter'!$D$11:$AD$51,MATCH(N16,'Tilskud og afgifter'!$D$11:$AD$11,0),FALSE)</f>
        <v>161.44139315212621</v>
      </c>
      <c r="O40" s="93">
        <f>VLOOKUP($E$40,'Tilskud og afgifter'!$D$11:$AD$51,MATCH(O16,'Tilskud og afgifter'!$D$11:$AD$11,0),FALSE)</f>
        <v>161.44139315212621</v>
      </c>
      <c r="P40" s="93">
        <f>VLOOKUP($E$40,'Tilskud og afgifter'!$D$11:$AD$51,MATCH(P16,'Tilskud og afgifter'!$D$11:$AD$11,0),FALSE)</f>
        <v>161.44139315212621</v>
      </c>
      <c r="Q40" s="93">
        <f>VLOOKUP($E$40,'Tilskud og afgifter'!$D$11:$AD$51,MATCH(Q16,'Tilskud og afgifter'!$D$11:$AD$11,0),FALSE)</f>
        <v>161.44139315212621</v>
      </c>
      <c r="R40" s="93">
        <f>VLOOKUP($E$40,'Tilskud og afgifter'!$D$11:$AD$51,MATCH(R16,'Tilskud og afgifter'!$D$11:$AD$11,0),FALSE)</f>
        <v>161.44139315212621</v>
      </c>
      <c r="S40" s="93">
        <f>VLOOKUP($E$40,'Tilskud og afgifter'!$D$11:$AD$51,MATCH(S16,'Tilskud og afgifter'!$D$11:$AD$11,0),FALSE)</f>
        <v>161.44139315212621</v>
      </c>
      <c r="T40" s="93">
        <f>VLOOKUP($E$40,'Tilskud og afgifter'!$D$11:$AD$51,MATCH(T16,'Tilskud og afgifter'!$D$11:$AD$11,0),FALSE)</f>
        <v>161.44139315212621</v>
      </c>
      <c r="U40" s="93">
        <f>VLOOKUP($E$40,'Tilskud og afgifter'!$D$11:$AD$51,MATCH(U16,'Tilskud og afgifter'!$D$11:$AD$11,0),FALSE)</f>
        <v>161.44139315212621</v>
      </c>
      <c r="V40" s="93">
        <f>VLOOKUP($E$40,'Tilskud og afgifter'!$D$11:$AD$51,MATCH(V16,'Tilskud og afgifter'!$D$11:$AD$11,0),FALSE)</f>
        <v>161.44139315212621</v>
      </c>
      <c r="W40" s="93">
        <f>VLOOKUP($E$40,'Tilskud og afgifter'!$D$11:$AD$51,MATCH(W16,'Tilskud og afgifter'!$D$11:$AD$11,0),FALSE)</f>
        <v>161.44139315212621</v>
      </c>
      <c r="X40" s="93">
        <f>VLOOKUP($E$40,'Tilskud og afgifter'!$D$11:$AD$51,MATCH(X16,'Tilskud og afgifter'!$D$11:$AD$11,0),FALSE)</f>
        <v>161.44139315212621</v>
      </c>
      <c r="Y40" s="93">
        <f>VLOOKUP($E$40,'Tilskud og afgifter'!$D$11:$AD$51,MATCH(Y16,'Tilskud og afgifter'!$D$11:$AD$11,0),FALSE)</f>
        <v>161.44139315212621</v>
      </c>
      <c r="Z40" s="93">
        <f>VLOOKUP($E$40,'Tilskud og afgifter'!$D$11:$AD$51,MATCH(Z16,'Tilskud og afgifter'!$D$11:$AD$11,0),FALSE)</f>
        <v>161.44139315212621</v>
      </c>
      <c r="AA40" s="93">
        <f>VLOOKUP($E$40,'Tilskud og afgifter'!$D$11:$AD$51,MATCH(AA16,'Tilskud og afgifter'!$D$11:$AD$11,0),FALSE)</f>
        <v>161.44139315212621</v>
      </c>
      <c r="AB40" s="93">
        <f>VLOOKUP($E$40,'Tilskud og afgifter'!$D$11:$AD$51,MATCH(AB16,'Tilskud og afgifter'!$D$11:$AD$11,0),FALSE)</f>
        <v>161.44139315212621</v>
      </c>
      <c r="AC40" s="93">
        <f>VLOOKUP($E$40,'Tilskud og afgifter'!$D$11:$AD$51,MATCH(AC16,'Tilskud og afgifter'!$D$11:$AD$11,0),FALSE)</f>
        <v>161.44139315212621</v>
      </c>
      <c r="AD40" s="93">
        <f>VLOOKUP($E$40,'Tilskud og afgifter'!$D$11:$AD$51,MATCH(AD16,'Tilskud og afgifter'!$D$11:$AD$11,0),FALSE)</f>
        <v>161.44139315212621</v>
      </c>
      <c r="AE40" s="93">
        <f>VLOOKUP($E$40,'Tilskud og afgifter'!$D$11:$AD$51,MATCH(AE16,'Tilskud og afgifter'!$D$11:$AD$11,0),FALSE)</f>
        <v>161.44139315212621</v>
      </c>
      <c r="AF40" s="93">
        <f>VLOOKUP($E$40,'Tilskud og afgifter'!$D$11:$AD$51,MATCH(AF16,'Tilskud og afgifter'!$D$11:$AD$11,0),FALSE)</f>
        <v>161.44139315212621</v>
      </c>
    </row>
    <row r="41" spans="2:32" ht="15" hidden="1" customHeight="1">
      <c r="B41" s="3"/>
      <c r="C41" s="770"/>
      <c r="D41" s="757" t="s">
        <v>140</v>
      </c>
      <c r="E41" s="41" t="s">
        <v>258</v>
      </c>
      <c r="F41" s="41" t="s">
        <v>40</v>
      </c>
      <c r="G41" s="75"/>
      <c r="H41" s="95">
        <f>HLOOKUP($E$41&amp;"-"&amp;$E$10,'CO2-pris'!$D$12:$H$39,MATCH(H16,'CO2-pris'!$D$12:$D$39,0),FALSE)*'CO2-pris'!$F$9</f>
        <v>56.852071005917153</v>
      </c>
      <c r="I41" s="95">
        <f>HLOOKUP($E$41&amp;"-"&amp;$E$10,'CO2-pris'!$D$12:$H$39,MATCH(I16,'CO2-pris'!$D$12:$D$39,0),FALSE)*'CO2-pris'!$F$9</f>
        <v>42</v>
      </c>
      <c r="J41" s="95">
        <f>HLOOKUP($E$41&amp;"-"&amp;$E$10,'CO2-pris'!$D$12:$H$39,MATCH(J16,'CO2-pris'!$D$12:$D$39,0),FALSE)*'CO2-pris'!$F$9</f>
        <v>115.71673838405506</v>
      </c>
      <c r="K41" s="95">
        <f>HLOOKUP($E$41&amp;"-"&amp;$E$10,'CO2-pris'!$D$12:$H$39,MATCH(K16,'CO2-pris'!$D$12:$D$39,0),FALSE)*'CO2-pris'!$F$9</f>
        <v>195.74638834999999</v>
      </c>
      <c r="L41" s="95">
        <f>HLOOKUP($E$41&amp;"-"&amp;$E$10,'CO2-pris'!$D$12:$H$39,MATCH(L16,'CO2-pris'!$D$12:$D$39,0),FALSE)*'CO2-pris'!$F$9</f>
        <v>214.42575100000002</v>
      </c>
      <c r="M41" s="95">
        <f>HLOOKUP($E$41&amp;"-"&amp;$E$10,'CO2-pris'!$D$12:$H$39,MATCH(M16,'CO2-pris'!$D$12:$D$39,0),FALSE)*'CO2-pris'!$F$9</f>
        <v>220.80004550000001</v>
      </c>
      <c r="N41" s="95">
        <f>HLOOKUP($E$41&amp;"-"&amp;$E$10,'CO2-pris'!$D$12:$H$39,MATCH(N16,'CO2-pris'!$D$12:$D$39,0),FALSE)*'CO2-pris'!$F$9</f>
        <v>227.36394250000001</v>
      </c>
      <c r="O41" s="95">
        <f>HLOOKUP($E$41&amp;"-"&amp;$E$10,'CO2-pris'!$D$12:$H$39,MATCH(O16,'CO2-pris'!$D$12:$D$39,0),FALSE)*'CO2-pris'!$F$9</f>
        <v>234.12288050000001</v>
      </c>
      <c r="P41" s="95">
        <f>HLOOKUP($E$41&amp;"-"&amp;$E$10,'CO2-pris'!$D$12:$H$39,MATCH(P16,'CO2-pris'!$D$12:$D$39,0),FALSE)*'CO2-pris'!$F$9</f>
        <v>241.08274500000002</v>
      </c>
      <c r="Q41" s="95">
        <f>HLOOKUP($E$41&amp;"-"&amp;$E$10,'CO2-pris'!$D$12:$H$39,MATCH(Q16,'CO2-pris'!$D$12:$D$39,0),FALSE)*'CO2-pris'!$F$9</f>
        <v>248.24957050000003</v>
      </c>
      <c r="R41" s="95">
        <f>HLOOKUP($E$41&amp;"-"&amp;$E$10,'CO2-pris'!$D$12:$H$39,MATCH(R16,'CO2-pris'!$D$12:$D$39,0),FALSE)*'CO2-pris'!$F$9</f>
        <v>255.6293915</v>
      </c>
      <c r="S41" s="95">
        <f>HLOOKUP($E$41&amp;"-"&amp;$E$10,'CO2-pris'!$D$12:$H$39,MATCH(S16,'CO2-pris'!$D$12:$D$39,0),FALSE)*'CO2-pris'!$F$9</f>
        <v>263.22861500000005</v>
      </c>
      <c r="T41" s="95">
        <f>HLOOKUP($E$41&amp;"-"&amp;$E$10,'CO2-pris'!$D$12:$H$39,MATCH(T16,'CO2-pris'!$D$12:$D$39,0),FALSE)*'CO2-pris'!$F$9</f>
        <v>271.05372249999999</v>
      </c>
      <c r="U41" s="95">
        <f>HLOOKUP($E$41&amp;"-"&amp;$E$10,'CO2-pris'!$D$12:$H$39,MATCH(U16,'CO2-pris'!$D$12:$D$39,0),FALSE)*'CO2-pris'!$F$9</f>
        <v>279.11149349999999</v>
      </c>
      <c r="V41" s="95">
        <f>HLOOKUP($E$41&amp;"-"&amp;$E$10,'CO2-pris'!$D$12:$H$39,MATCH(V16,'CO2-pris'!$D$12:$D$39,0),FALSE)*'CO2-pris'!$F$9</f>
        <v>287.40878200000003</v>
      </c>
      <c r="W41" s="95">
        <f>HLOOKUP($E$41&amp;"-"&amp;$E$10,'CO2-pris'!$D$12:$H$39,MATCH(W16,'CO2-pris'!$D$12:$D$39,0),FALSE)*'CO2-pris'!$F$9</f>
        <v>295.95274000000001</v>
      </c>
      <c r="X41" s="95">
        <f>HLOOKUP($E$41&amp;"-"&amp;$E$10,'CO2-pris'!$D$12:$H$39,MATCH(X16,'CO2-pris'!$D$12:$D$39,0),FALSE)*'CO2-pris'!$F$9</f>
        <v>304.75066849999996</v>
      </c>
      <c r="Y41" s="95">
        <f>HLOOKUP($E$41&amp;"-"&amp;$E$10,'CO2-pris'!$D$12:$H$39,MATCH(Y16,'CO2-pris'!$D$12:$D$39,0),FALSE)*'CO2-pris'!$F$9</f>
        <v>313.81016649999998</v>
      </c>
      <c r="Z41" s="95">
        <f>HLOOKUP($E$41&amp;"-"&amp;$E$10,'CO2-pris'!$D$12:$H$39,MATCH(Z16,'CO2-pris'!$D$12:$D$39,0),FALSE)*'CO2-pris'!$F$9</f>
        <v>323.13898200000006</v>
      </c>
      <c r="AA41" s="95">
        <f>HLOOKUP($E$41&amp;"-"&amp;$E$10,'CO2-pris'!$D$12:$H$39,MATCH(AA16,'CO2-pris'!$D$12:$D$39,0),FALSE)*'CO2-pris'!$F$9</f>
        <v>332.74508650000001</v>
      </c>
      <c r="AB41" s="95">
        <f>HLOOKUP($E$41&amp;"-"&amp;$E$10,'CO2-pris'!$D$12:$H$39,MATCH(AB16,'CO2-pris'!$D$12:$D$39,0),FALSE)*'CO2-pris'!$F$9</f>
        <v>342.63674950000001</v>
      </c>
      <c r="AC41" s="95">
        <f>HLOOKUP($E$41&amp;"-"&amp;$E$10,'CO2-pris'!$D$12:$H$39,MATCH(AC16,'CO2-pris'!$D$12:$D$39,0),FALSE)*'CO2-pris'!$F$9</f>
        <v>352.82246399999997</v>
      </c>
      <c r="AD41" s="95">
        <f>HLOOKUP($E$41&amp;"-"&amp;$E$10,'CO2-pris'!$D$12:$H$39,MATCH(AD16,'CO2-pris'!$D$12:$D$39,0),FALSE)*'CO2-pris'!$F$9</f>
        <v>363.31102099999998</v>
      </c>
      <c r="AE41" s="95">
        <f>HLOOKUP($E$41&amp;"-"&amp;$E$10,'CO2-pris'!$D$12:$H$39,MATCH(AE16,'CO2-pris'!$D$12:$D$39,0),FALSE)*'CO2-pris'!$F$9</f>
        <v>374.11136049999999</v>
      </c>
      <c r="AF41" s="95">
        <f>HLOOKUP($E$41&amp;"-"&amp;$E$10,'CO2-pris'!$D$12:$H$39,MATCH(AF16,'CO2-pris'!$D$12:$D$39,0),FALSE)*'CO2-pris'!$F$9</f>
        <v>385.23279500000001</v>
      </c>
    </row>
    <row r="42" spans="2:32" ht="15" hidden="1" customHeight="1">
      <c r="B42" s="3"/>
      <c r="C42" s="770"/>
      <c r="D42" s="757"/>
      <c r="E42" s="41" t="s">
        <v>187</v>
      </c>
      <c r="F42" s="41" t="s">
        <v>44</v>
      </c>
      <c r="G42" s="75"/>
      <c r="H42" s="132">
        <f>H34*H41*L8/1000000</f>
        <v>0</v>
      </c>
      <c r="I42" s="148">
        <f>H42</f>
        <v>0</v>
      </c>
      <c r="J42" s="148">
        <f t="shared" ref="J42:Y44" si="4">I42</f>
        <v>0</v>
      </c>
      <c r="K42" s="148">
        <f t="shared" si="4"/>
        <v>0</v>
      </c>
      <c r="L42" s="148">
        <f t="shared" si="4"/>
        <v>0</v>
      </c>
      <c r="M42" s="148">
        <f t="shared" si="4"/>
        <v>0</v>
      </c>
      <c r="N42" s="148">
        <f t="shared" si="4"/>
        <v>0</v>
      </c>
      <c r="O42" s="148">
        <f t="shared" si="4"/>
        <v>0</v>
      </c>
      <c r="P42" s="148">
        <f t="shared" si="4"/>
        <v>0</v>
      </c>
      <c r="Q42" s="148">
        <f t="shared" si="4"/>
        <v>0</v>
      </c>
      <c r="R42" s="148">
        <f t="shared" si="4"/>
        <v>0</v>
      </c>
      <c r="S42" s="148">
        <f t="shared" si="4"/>
        <v>0</v>
      </c>
      <c r="T42" s="148">
        <f t="shared" si="4"/>
        <v>0</v>
      </c>
      <c r="U42" s="148">
        <f t="shared" si="4"/>
        <v>0</v>
      </c>
      <c r="V42" s="148">
        <f t="shared" si="4"/>
        <v>0</v>
      </c>
      <c r="W42" s="148">
        <f t="shared" si="4"/>
        <v>0</v>
      </c>
      <c r="X42" s="148">
        <f t="shared" si="4"/>
        <v>0</v>
      </c>
      <c r="Y42" s="148">
        <f t="shared" si="4"/>
        <v>0</v>
      </c>
      <c r="Z42" s="148">
        <f t="shared" ref="Z42:AF44" si="5">Y42</f>
        <v>0</v>
      </c>
      <c r="AA42" s="148">
        <f t="shared" si="5"/>
        <v>0</v>
      </c>
      <c r="AB42" s="148">
        <f t="shared" si="5"/>
        <v>0</v>
      </c>
      <c r="AC42" s="148">
        <f t="shared" si="5"/>
        <v>0</v>
      </c>
      <c r="AD42" s="148">
        <f t="shared" si="5"/>
        <v>0</v>
      </c>
      <c r="AE42" s="148">
        <f t="shared" si="5"/>
        <v>0</v>
      </c>
      <c r="AF42" s="148">
        <f t="shared" si="5"/>
        <v>0</v>
      </c>
    </row>
    <row r="43" spans="2:32" hidden="1">
      <c r="B43" s="3"/>
      <c r="C43" s="770"/>
      <c r="D43" s="757"/>
      <c r="E43" s="41" t="s">
        <v>143</v>
      </c>
      <c r="F43" s="41" t="s">
        <v>44</v>
      </c>
      <c r="G43" s="75"/>
      <c r="H43" s="135">
        <f>H35/1000000*H41*M8</f>
        <v>0</v>
      </c>
      <c r="I43" s="93">
        <f>H43</f>
        <v>0</v>
      </c>
      <c r="J43" s="93">
        <f t="shared" si="4"/>
        <v>0</v>
      </c>
      <c r="K43" s="93">
        <f t="shared" si="4"/>
        <v>0</v>
      </c>
      <c r="L43" s="93">
        <f t="shared" si="4"/>
        <v>0</v>
      </c>
      <c r="M43" s="93">
        <f t="shared" si="4"/>
        <v>0</v>
      </c>
      <c r="N43" s="93">
        <f t="shared" si="4"/>
        <v>0</v>
      </c>
      <c r="O43" s="93">
        <f t="shared" si="4"/>
        <v>0</v>
      </c>
      <c r="P43" s="93">
        <f t="shared" si="4"/>
        <v>0</v>
      </c>
      <c r="Q43" s="93">
        <f t="shared" si="4"/>
        <v>0</v>
      </c>
      <c r="R43" s="93">
        <f t="shared" si="4"/>
        <v>0</v>
      </c>
      <c r="S43" s="93">
        <f t="shared" si="4"/>
        <v>0</v>
      </c>
      <c r="T43" s="93">
        <f t="shared" si="4"/>
        <v>0</v>
      </c>
      <c r="U43" s="93">
        <f t="shared" si="4"/>
        <v>0</v>
      </c>
      <c r="V43" s="93">
        <f t="shared" si="4"/>
        <v>0</v>
      </c>
      <c r="W43" s="93">
        <f t="shared" si="4"/>
        <v>0</v>
      </c>
      <c r="X43" s="93">
        <f t="shared" si="4"/>
        <v>0</v>
      </c>
      <c r="Y43" s="93">
        <f t="shared" si="4"/>
        <v>0</v>
      </c>
      <c r="Z43" s="93">
        <f t="shared" si="5"/>
        <v>0</v>
      </c>
      <c r="AA43" s="93">
        <f t="shared" si="5"/>
        <v>0</v>
      </c>
      <c r="AB43" s="93">
        <f t="shared" si="5"/>
        <v>0</v>
      </c>
      <c r="AC43" s="93">
        <f t="shared" si="5"/>
        <v>0</v>
      </c>
      <c r="AD43" s="93">
        <f t="shared" si="5"/>
        <v>0</v>
      </c>
      <c r="AE43" s="93">
        <f t="shared" si="5"/>
        <v>0</v>
      </c>
      <c r="AF43" s="93">
        <f t="shared" si="5"/>
        <v>0</v>
      </c>
    </row>
    <row r="44" spans="2:32" hidden="1">
      <c r="B44" s="3"/>
      <c r="C44" s="770"/>
      <c r="D44" s="757"/>
      <c r="E44" s="41" t="s">
        <v>106</v>
      </c>
      <c r="F44" s="41" t="s">
        <v>141</v>
      </c>
      <c r="G44" s="75"/>
      <c r="H44" s="91">
        <f>HLOOKUP(E44,'ENS fremskrivningsdata'!$M$11:$O$15,2,FALSE)</f>
        <v>19.823225972697561</v>
      </c>
      <c r="I44" s="53">
        <f>H44</f>
        <v>19.823225972697561</v>
      </c>
      <c r="J44" s="53">
        <f t="shared" si="4"/>
        <v>19.823225972697561</v>
      </c>
      <c r="K44" s="53">
        <f t="shared" si="4"/>
        <v>19.823225972697561</v>
      </c>
      <c r="L44" s="53">
        <f t="shared" si="4"/>
        <v>19.823225972697561</v>
      </c>
      <c r="M44" s="53">
        <f t="shared" si="4"/>
        <v>19.823225972697561</v>
      </c>
      <c r="N44" s="53">
        <f t="shared" si="4"/>
        <v>19.823225972697561</v>
      </c>
      <c r="O44" s="53">
        <f t="shared" si="4"/>
        <v>19.823225972697561</v>
      </c>
      <c r="P44" s="53">
        <f t="shared" si="4"/>
        <v>19.823225972697561</v>
      </c>
      <c r="Q44" s="53">
        <f t="shared" si="4"/>
        <v>19.823225972697561</v>
      </c>
      <c r="R44" s="53">
        <f t="shared" si="4"/>
        <v>19.823225972697561</v>
      </c>
      <c r="S44" s="53">
        <f t="shared" si="4"/>
        <v>19.823225972697561</v>
      </c>
      <c r="T44" s="53">
        <f t="shared" si="4"/>
        <v>19.823225972697561</v>
      </c>
      <c r="U44" s="53">
        <f t="shared" si="4"/>
        <v>19.823225972697561</v>
      </c>
      <c r="V44" s="53">
        <f t="shared" si="4"/>
        <v>19.823225972697561</v>
      </c>
      <c r="W44" s="53">
        <f t="shared" si="4"/>
        <v>19.823225972697561</v>
      </c>
      <c r="X44" s="53">
        <f t="shared" si="4"/>
        <v>19.823225972697561</v>
      </c>
      <c r="Y44" s="53">
        <f t="shared" si="4"/>
        <v>19.823225972697561</v>
      </c>
      <c r="Z44" s="53">
        <f t="shared" si="5"/>
        <v>19.823225972697561</v>
      </c>
      <c r="AA44" s="53">
        <f t="shared" si="5"/>
        <v>19.823225972697561</v>
      </c>
      <c r="AB44" s="53">
        <f t="shared" si="5"/>
        <v>19.823225972697561</v>
      </c>
      <c r="AC44" s="53">
        <f t="shared" si="5"/>
        <v>19.823225972697561</v>
      </c>
      <c r="AD44" s="53">
        <f t="shared" si="5"/>
        <v>19.823225972697561</v>
      </c>
      <c r="AE44" s="53">
        <f t="shared" si="5"/>
        <v>19.823225972697561</v>
      </c>
      <c r="AF44" s="53">
        <f t="shared" si="5"/>
        <v>19.823225972697561</v>
      </c>
    </row>
    <row r="45" spans="2:32" hidden="1">
      <c r="B45" s="3"/>
      <c r="C45" s="770"/>
      <c r="D45" s="757"/>
      <c r="E45" s="41" t="s">
        <v>186</v>
      </c>
      <c r="F45" s="41" t="s">
        <v>44</v>
      </c>
      <c r="G45" s="75"/>
      <c r="H45" s="91">
        <f t="shared" ref="H45:AF45" si="6">H44*H31</f>
        <v>0</v>
      </c>
      <c r="I45" s="93">
        <f t="shared" si="6"/>
        <v>0</v>
      </c>
      <c r="J45" s="93">
        <f t="shared" si="6"/>
        <v>0</v>
      </c>
      <c r="K45" s="93">
        <f t="shared" si="6"/>
        <v>0</v>
      </c>
      <c r="L45" s="93">
        <f t="shared" si="6"/>
        <v>0</v>
      </c>
      <c r="M45" s="93">
        <f t="shared" si="6"/>
        <v>0</v>
      </c>
      <c r="N45" s="93">
        <f t="shared" si="6"/>
        <v>0</v>
      </c>
      <c r="O45" s="93">
        <f t="shared" si="6"/>
        <v>0</v>
      </c>
      <c r="P45" s="93">
        <f t="shared" si="6"/>
        <v>0</v>
      </c>
      <c r="Q45" s="93">
        <f t="shared" si="6"/>
        <v>0</v>
      </c>
      <c r="R45" s="93">
        <f t="shared" si="6"/>
        <v>0</v>
      </c>
      <c r="S45" s="93">
        <f t="shared" si="6"/>
        <v>0</v>
      </c>
      <c r="T45" s="93">
        <f t="shared" si="6"/>
        <v>0</v>
      </c>
      <c r="U45" s="93">
        <f t="shared" si="6"/>
        <v>0</v>
      </c>
      <c r="V45" s="93">
        <f t="shared" si="6"/>
        <v>0</v>
      </c>
      <c r="W45" s="93">
        <f t="shared" si="6"/>
        <v>0</v>
      </c>
      <c r="X45" s="93">
        <f t="shared" si="6"/>
        <v>0</v>
      </c>
      <c r="Y45" s="93">
        <f t="shared" si="6"/>
        <v>0</v>
      </c>
      <c r="Z45" s="93">
        <f t="shared" si="6"/>
        <v>0</v>
      </c>
      <c r="AA45" s="93">
        <f t="shared" si="6"/>
        <v>0</v>
      </c>
      <c r="AB45" s="93">
        <f t="shared" si="6"/>
        <v>0</v>
      </c>
      <c r="AC45" s="93">
        <f t="shared" si="6"/>
        <v>0</v>
      </c>
      <c r="AD45" s="93">
        <f t="shared" si="6"/>
        <v>0</v>
      </c>
      <c r="AE45" s="93">
        <f t="shared" si="6"/>
        <v>0</v>
      </c>
      <c r="AF45" s="93">
        <f t="shared" si="6"/>
        <v>0</v>
      </c>
    </row>
    <row r="46" spans="2:32" hidden="1">
      <c r="B46" s="3"/>
      <c r="C46" s="770"/>
      <c r="D46" s="757"/>
      <c r="E46" s="41" t="s">
        <v>107</v>
      </c>
      <c r="F46" s="41" t="s">
        <v>141</v>
      </c>
      <c r="G46" s="75"/>
      <c r="H46" s="91">
        <f>HLOOKUP(E46,'ENS fremskrivningsdata'!$M$11:$O$15,2,FALSE)</f>
        <v>14.815253095384495</v>
      </c>
      <c r="I46" s="53">
        <f>H46</f>
        <v>14.815253095384495</v>
      </c>
      <c r="J46" s="53">
        <f t="shared" ref="J46:AF46" si="7">I46</f>
        <v>14.815253095384495</v>
      </c>
      <c r="K46" s="53">
        <f t="shared" si="7"/>
        <v>14.815253095384495</v>
      </c>
      <c r="L46" s="53">
        <f t="shared" si="7"/>
        <v>14.815253095384495</v>
      </c>
      <c r="M46" s="53">
        <f t="shared" si="7"/>
        <v>14.815253095384495</v>
      </c>
      <c r="N46" s="53">
        <f t="shared" si="7"/>
        <v>14.815253095384495</v>
      </c>
      <c r="O46" s="53">
        <f t="shared" si="7"/>
        <v>14.815253095384495</v>
      </c>
      <c r="P46" s="53">
        <f t="shared" si="7"/>
        <v>14.815253095384495</v>
      </c>
      <c r="Q46" s="53">
        <f t="shared" si="7"/>
        <v>14.815253095384495</v>
      </c>
      <c r="R46" s="53">
        <f t="shared" si="7"/>
        <v>14.815253095384495</v>
      </c>
      <c r="S46" s="53">
        <f t="shared" si="7"/>
        <v>14.815253095384495</v>
      </c>
      <c r="T46" s="53">
        <f t="shared" si="7"/>
        <v>14.815253095384495</v>
      </c>
      <c r="U46" s="53">
        <f t="shared" si="7"/>
        <v>14.815253095384495</v>
      </c>
      <c r="V46" s="53">
        <f t="shared" si="7"/>
        <v>14.815253095384495</v>
      </c>
      <c r="W46" s="53">
        <f t="shared" si="7"/>
        <v>14.815253095384495</v>
      </c>
      <c r="X46" s="53">
        <f t="shared" si="7"/>
        <v>14.815253095384495</v>
      </c>
      <c r="Y46" s="53">
        <f t="shared" si="7"/>
        <v>14.815253095384495</v>
      </c>
      <c r="Z46" s="53">
        <f t="shared" si="7"/>
        <v>14.815253095384495</v>
      </c>
      <c r="AA46" s="53">
        <f t="shared" si="7"/>
        <v>14.815253095384495</v>
      </c>
      <c r="AB46" s="53">
        <f t="shared" si="7"/>
        <v>14.815253095384495</v>
      </c>
      <c r="AC46" s="53">
        <f t="shared" si="7"/>
        <v>14.815253095384495</v>
      </c>
      <c r="AD46" s="53">
        <f t="shared" si="7"/>
        <v>14.815253095384495</v>
      </c>
      <c r="AE46" s="53">
        <f t="shared" si="7"/>
        <v>14.815253095384495</v>
      </c>
      <c r="AF46" s="53">
        <f t="shared" si="7"/>
        <v>14.815253095384495</v>
      </c>
    </row>
    <row r="47" spans="2:32" hidden="1">
      <c r="B47" s="3"/>
      <c r="C47" s="770"/>
      <c r="D47" s="757"/>
      <c r="E47" s="41" t="s">
        <v>185</v>
      </c>
      <c r="F47" s="41" t="s">
        <v>44</v>
      </c>
      <c r="G47" s="75"/>
      <c r="H47" s="91">
        <f t="shared" ref="H47:AF47" si="8">H46*H32/1000</f>
        <v>0</v>
      </c>
      <c r="I47" s="93">
        <f t="shared" si="8"/>
        <v>0</v>
      </c>
      <c r="J47" s="93">
        <f t="shared" si="8"/>
        <v>0</v>
      </c>
      <c r="K47" s="93">
        <f t="shared" si="8"/>
        <v>0</v>
      </c>
      <c r="L47" s="93">
        <f t="shared" si="8"/>
        <v>0</v>
      </c>
      <c r="M47" s="93">
        <f t="shared" si="8"/>
        <v>0</v>
      </c>
      <c r="N47" s="93">
        <f t="shared" si="8"/>
        <v>0</v>
      </c>
      <c r="O47" s="93">
        <f t="shared" si="8"/>
        <v>0</v>
      </c>
      <c r="P47" s="93">
        <f t="shared" si="8"/>
        <v>0</v>
      </c>
      <c r="Q47" s="93">
        <f t="shared" si="8"/>
        <v>0</v>
      </c>
      <c r="R47" s="93">
        <f t="shared" si="8"/>
        <v>0</v>
      </c>
      <c r="S47" s="93">
        <f t="shared" si="8"/>
        <v>0</v>
      </c>
      <c r="T47" s="93">
        <f t="shared" si="8"/>
        <v>0</v>
      </c>
      <c r="U47" s="93">
        <f t="shared" si="8"/>
        <v>0</v>
      </c>
      <c r="V47" s="93">
        <f t="shared" si="8"/>
        <v>0</v>
      </c>
      <c r="W47" s="93">
        <f t="shared" si="8"/>
        <v>0</v>
      </c>
      <c r="X47" s="93">
        <f t="shared" si="8"/>
        <v>0</v>
      </c>
      <c r="Y47" s="93">
        <f t="shared" si="8"/>
        <v>0</v>
      </c>
      <c r="Z47" s="93">
        <f t="shared" si="8"/>
        <v>0</v>
      </c>
      <c r="AA47" s="93">
        <f t="shared" si="8"/>
        <v>0</v>
      </c>
      <c r="AB47" s="93">
        <f t="shared" si="8"/>
        <v>0</v>
      </c>
      <c r="AC47" s="93">
        <f t="shared" si="8"/>
        <v>0</v>
      </c>
      <c r="AD47" s="93">
        <f t="shared" si="8"/>
        <v>0</v>
      </c>
      <c r="AE47" s="93">
        <f t="shared" si="8"/>
        <v>0</v>
      </c>
      <c r="AF47" s="93">
        <f t="shared" si="8"/>
        <v>0</v>
      </c>
    </row>
    <row r="48" spans="2:32" hidden="1">
      <c r="B48" s="3"/>
      <c r="C48" s="770"/>
      <c r="D48" s="757"/>
      <c r="E48" s="41" t="s">
        <v>108</v>
      </c>
      <c r="F48" s="41" t="s">
        <v>141</v>
      </c>
      <c r="G48" s="75"/>
      <c r="H48" s="91">
        <f>HLOOKUP(E48,'ENS fremskrivningsdata'!$M$11:$O$15,2,FALSE)</f>
        <v>47.106244877226054</v>
      </c>
      <c r="I48" s="93">
        <f>H48</f>
        <v>47.106244877226054</v>
      </c>
      <c r="J48" s="93">
        <f t="shared" ref="J48:Y49" si="9">I48</f>
        <v>47.106244877226054</v>
      </c>
      <c r="K48" s="93">
        <f t="shared" si="9"/>
        <v>47.106244877226054</v>
      </c>
      <c r="L48" s="93">
        <f t="shared" si="9"/>
        <v>47.106244877226054</v>
      </c>
      <c r="M48" s="93">
        <f t="shared" si="9"/>
        <v>47.106244877226054</v>
      </c>
      <c r="N48" s="93">
        <f t="shared" si="9"/>
        <v>47.106244877226054</v>
      </c>
      <c r="O48" s="93">
        <f t="shared" si="9"/>
        <v>47.106244877226054</v>
      </c>
      <c r="P48" s="93">
        <f t="shared" si="9"/>
        <v>47.106244877226054</v>
      </c>
      <c r="Q48" s="93">
        <f t="shared" si="9"/>
        <v>47.106244877226054</v>
      </c>
      <c r="R48" s="93">
        <f t="shared" si="9"/>
        <v>47.106244877226054</v>
      </c>
      <c r="S48" s="93">
        <f t="shared" si="9"/>
        <v>47.106244877226054</v>
      </c>
      <c r="T48" s="93">
        <f t="shared" si="9"/>
        <v>47.106244877226054</v>
      </c>
      <c r="U48" s="93">
        <f t="shared" si="9"/>
        <v>47.106244877226054</v>
      </c>
      <c r="V48" s="93">
        <f t="shared" si="9"/>
        <v>47.106244877226054</v>
      </c>
      <c r="W48" s="93">
        <f t="shared" si="9"/>
        <v>47.106244877226054</v>
      </c>
      <c r="X48" s="93">
        <f t="shared" si="9"/>
        <v>47.106244877226054</v>
      </c>
      <c r="Y48" s="93">
        <f t="shared" si="9"/>
        <v>47.106244877226054</v>
      </c>
      <c r="Z48" s="93">
        <f t="shared" ref="Z48:AF49" si="10">Y48</f>
        <v>47.106244877226054</v>
      </c>
      <c r="AA48" s="93">
        <f t="shared" si="10"/>
        <v>47.106244877226054</v>
      </c>
      <c r="AB48" s="93">
        <f t="shared" si="10"/>
        <v>47.106244877226054</v>
      </c>
      <c r="AC48" s="93">
        <f t="shared" si="10"/>
        <v>47.106244877226054</v>
      </c>
      <c r="AD48" s="93">
        <f t="shared" si="10"/>
        <v>47.106244877226054</v>
      </c>
      <c r="AE48" s="93">
        <f t="shared" si="10"/>
        <v>47.106244877226054</v>
      </c>
      <c r="AF48" s="93">
        <f t="shared" si="10"/>
        <v>47.106244877226054</v>
      </c>
    </row>
    <row r="49" spans="1:33" hidden="1">
      <c r="B49" s="3"/>
      <c r="C49" s="771"/>
      <c r="D49" s="769"/>
      <c r="E49" s="41" t="s">
        <v>184</v>
      </c>
      <c r="F49" s="41" t="s">
        <v>44</v>
      </c>
      <c r="G49" s="75"/>
      <c r="H49" s="135">
        <f>H33*H48/1000</f>
        <v>0</v>
      </c>
      <c r="I49" s="136">
        <f>H49</f>
        <v>0</v>
      </c>
      <c r="J49" s="136">
        <f t="shared" si="9"/>
        <v>0</v>
      </c>
      <c r="K49" s="136">
        <f t="shared" si="9"/>
        <v>0</v>
      </c>
      <c r="L49" s="136">
        <f t="shared" si="9"/>
        <v>0</v>
      </c>
      <c r="M49" s="136">
        <f t="shared" si="9"/>
        <v>0</v>
      </c>
      <c r="N49" s="136">
        <f t="shared" si="9"/>
        <v>0</v>
      </c>
      <c r="O49" s="136">
        <f t="shared" si="9"/>
        <v>0</v>
      </c>
      <c r="P49" s="136">
        <f t="shared" si="9"/>
        <v>0</v>
      </c>
      <c r="Q49" s="136">
        <f t="shared" si="9"/>
        <v>0</v>
      </c>
      <c r="R49" s="136">
        <f t="shared" si="9"/>
        <v>0</v>
      </c>
      <c r="S49" s="136">
        <f t="shared" si="9"/>
        <v>0</v>
      </c>
      <c r="T49" s="136">
        <f t="shared" si="9"/>
        <v>0</v>
      </c>
      <c r="U49" s="136">
        <f t="shared" si="9"/>
        <v>0</v>
      </c>
      <c r="V49" s="136">
        <f t="shared" si="9"/>
        <v>0</v>
      </c>
      <c r="W49" s="136">
        <f t="shared" si="9"/>
        <v>0</v>
      </c>
      <c r="X49" s="136">
        <f t="shared" si="9"/>
        <v>0</v>
      </c>
      <c r="Y49" s="136">
        <f t="shared" si="9"/>
        <v>0</v>
      </c>
      <c r="Z49" s="136">
        <f t="shared" si="10"/>
        <v>0</v>
      </c>
      <c r="AA49" s="136">
        <f t="shared" si="10"/>
        <v>0</v>
      </c>
      <c r="AB49" s="136">
        <f t="shared" si="10"/>
        <v>0</v>
      </c>
      <c r="AC49" s="136">
        <f t="shared" si="10"/>
        <v>0</v>
      </c>
      <c r="AD49" s="136">
        <f t="shared" si="10"/>
        <v>0</v>
      </c>
      <c r="AE49" s="136">
        <f t="shared" si="10"/>
        <v>0</v>
      </c>
      <c r="AF49" s="136">
        <f t="shared" si="10"/>
        <v>0</v>
      </c>
    </row>
    <row r="50" spans="1:33" ht="15" hidden="1" customHeight="1">
      <c r="B50" s="6"/>
      <c r="C50" s="758" t="s">
        <v>38</v>
      </c>
      <c r="D50" s="760"/>
      <c r="E50" s="78" t="s">
        <v>172</v>
      </c>
      <c r="F50" s="78" t="s">
        <v>62</v>
      </c>
      <c r="G50" s="79"/>
      <c r="H50" s="87">
        <f t="shared" ref="H50:AF50" si="11">IF(H23=0,0,-PMT($E$9,$I$9,$G$19)/H23)</f>
        <v>58.720452424219701</v>
      </c>
      <c r="I50" s="94">
        <f t="shared" si="11"/>
        <v>58.720452424219701</v>
      </c>
      <c r="J50" s="94">
        <f t="shared" si="11"/>
        <v>58.720452424219701</v>
      </c>
      <c r="K50" s="94">
        <f t="shared" si="11"/>
        <v>58.720452424219701</v>
      </c>
      <c r="L50" s="94">
        <f t="shared" si="11"/>
        <v>58.519761580026362</v>
      </c>
      <c r="M50" s="94">
        <f t="shared" si="11"/>
        <v>58.824990194094973</v>
      </c>
      <c r="N50" s="94">
        <f t="shared" si="11"/>
        <v>59.13341953836273</v>
      </c>
      <c r="O50" s="94">
        <f t="shared" si="11"/>
        <v>59.445100224097715</v>
      </c>
      <c r="P50" s="94">
        <f t="shared" si="11"/>
        <v>59.760083935270409</v>
      </c>
      <c r="Q50" s="94">
        <f t="shared" si="11"/>
        <v>60.078423457124856</v>
      </c>
      <c r="R50" s="94">
        <f t="shared" si="11"/>
        <v>60.201322344065829</v>
      </c>
      <c r="S50" s="94">
        <f t="shared" si="11"/>
        <v>60.324725075699</v>
      </c>
      <c r="T50" s="94">
        <f t="shared" si="11"/>
        <v>60.448634756782909</v>
      </c>
      <c r="U50" s="94">
        <f t="shared" si="11"/>
        <v>60.57305451763785</v>
      </c>
      <c r="V50" s="94">
        <f t="shared" si="11"/>
        <v>60.69798751440949</v>
      </c>
      <c r="W50" s="94">
        <f t="shared" si="11"/>
        <v>65.637169466980453</v>
      </c>
      <c r="X50" s="94">
        <f t="shared" si="11"/>
        <v>65.637169466980453</v>
      </c>
      <c r="Y50" s="94">
        <f t="shared" si="11"/>
        <v>65.637169466980453</v>
      </c>
      <c r="Z50" s="94">
        <f t="shared" si="11"/>
        <v>65.637169466980453</v>
      </c>
      <c r="AA50" s="94">
        <f t="shared" si="11"/>
        <v>65.637169466980453</v>
      </c>
      <c r="AB50" s="94">
        <f t="shared" si="11"/>
        <v>65.841382152520609</v>
      </c>
      <c r="AC50" s="94">
        <f t="shared" si="11"/>
        <v>66.046869511344269</v>
      </c>
      <c r="AD50" s="94">
        <f t="shared" si="11"/>
        <v>66.253643515372332</v>
      </c>
      <c r="AE50" s="94">
        <f t="shared" si="11"/>
        <v>66.461716286919255</v>
      </c>
      <c r="AF50" s="94">
        <f t="shared" si="11"/>
        <v>66.671100101062109</v>
      </c>
    </row>
    <row r="51" spans="1:33" hidden="1">
      <c r="B51" s="6"/>
      <c r="C51" s="759"/>
      <c r="D51" s="761"/>
      <c r="E51" s="24" t="s">
        <v>173</v>
      </c>
      <c r="F51" s="24" t="s">
        <v>62</v>
      </c>
      <c r="G51" s="75"/>
      <c r="H51" s="68">
        <f t="shared" ref="H51:AF51" si="12">IF(H23=0,0,H26/H23)</f>
        <v>10.558321433901657</v>
      </c>
      <c r="I51" s="53">
        <f t="shared" si="12"/>
        <v>10.558321433901657</v>
      </c>
      <c r="J51" s="53">
        <f t="shared" si="12"/>
        <v>10.558321433901657</v>
      </c>
      <c r="K51" s="53">
        <f t="shared" si="12"/>
        <v>10.558321433901657</v>
      </c>
      <c r="L51" s="53">
        <f t="shared" si="12"/>
        <v>10.522235907405264</v>
      </c>
      <c r="M51" s="53">
        <f t="shared" si="12"/>
        <v>10.577118008702417</v>
      </c>
      <c r="N51" s="53">
        <f t="shared" si="12"/>
        <v>10.63257562222522</v>
      </c>
      <c r="O51" s="53">
        <f t="shared" si="12"/>
        <v>10.688617848210718</v>
      </c>
      <c r="P51" s="53">
        <f t="shared" si="12"/>
        <v>10.745253979774869</v>
      </c>
      <c r="Q51" s="53">
        <f t="shared" si="12"/>
        <v>10.802493508049817</v>
      </c>
      <c r="R51" s="53">
        <f t="shared" si="12"/>
        <v>10.824591531798291</v>
      </c>
      <c r="S51" s="53">
        <f t="shared" si="12"/>
        <v>10.846780150118049</v>
      </c>
      <c r="T51" s="53">
        <f t="shared" si="12"/>
        <v>10.869059921264984</v>
      </c>
      <c r="U51" s="53">
        <f t="shared" si="12"/>
        <v>10.891431408091162</v>
      </c>
      <c r="V51" s="53">
        <f t="shared" si="12"/>
        <v>10.913895178092217</v>
      </c>
      <c r="W51" s="53">
        <f t="shared" si="12"/>
        <v>11.801992400147354</v>
      </c>
      <c r="X51" s="53">
        <f t="shared" si="12"/>
        <v>11.801992400147354</v>
      </c>
      <c r="Y51" s="53">
        <f t="shared" si="12"/>
        <v>11.801992400147354</v>
      </c>
      <c r="Z51" s="53">
        <f t="shared" si="12"/>
        <v>11.801992400147354</v>
      </c>
      <c r="AA51" s="53">
        <f t="shared" si="12"/>
        <v>11.801992400147354</v>
      </c>
      <c r="AB51" s="53">
        <f t="shared" si="12"/>
        <v>11.838711176754121</v>
      </c>
      <c r="AC51" s="53">
        <f t="shared" si="12"/>
        <v>11.875659147954847</v>
      </c>
      <c r="AD51" s="53">
        <f t="shared" si="12"/>
        <v>11.912838466379219</v>
      </c>
      <c r="AE51" s="53">
        <f t="shared" si="12"/>
        <v>11.950251311698663</v>
      </c>
      <c r="AF51" s="53">
        <f t="shared" si="12"/>
        <v>11.987899891052333</v>
      </c>
    </row>
    <row r="52" spans="1:33" hidden="1">
      <c r="B52" s="6"/>
      <c r="C52" s="759"/>
      <c r="D52" s="761"/>
      <c r="E52" s="24" t="s">
        <v>31</v>
      </c>
      <c r="F52" s="24" t="s">
        <v>62</v>
      </c>
      <c r="G52" s="75"/>
      <c r="H52" s="68">
        <f>H27/3.6</f>
        <v>3.76317103323623</v>
      </c>
      <c r="I52" s="53">
        <f t="shared" ref="I52:AF52" si="13">I27/3.6</f>
        <v>3.76317103323623</v>
      </c>
      <c r="J52" s="53">
        <f t="shared" si="13"/>
        <v>3.76317103323623</v>
      </c>
      <c r="K52" s="53">
        <f t="shared" si="13"/>
        <v>3.76317103323623</v>
      </c>
      <c r="L52" s="53">
        <f t="shared" si="13"/>
        <v>3.76317103323623</v>
      </c>
      <c r="M52" s="53">
        <f t="shared" si="13"/>
        <v>3.76317103323623</v>
      </c>
      <c r="N52" s="53">
        <f t="shared" si="13"/>
        <v>3.76317103323623</v>
      </c>
      <c r="O52" s="53">
        <f t="shared" si="13"/>
        <v>3.76317103323623</v>
      </c>
      <c r="P52" s="53">
        <f t="shared" si="13"/>
        <v>3.76317103323623</v>
      </c>
      <c r="Q52" s="53">
        <f t="shared" si="13"/>
        <v>3.76317103323623</v>
      </c>
      <c r="R52" s="53">
        <f t="shared" si="13"/>
        <v>3.76317103323623</v>
      </c>
      <c r="S52" s="53">
        <f t="shared" si="13"/>
        <v>3.76317103323623</v>
      </c>
      <c r="T52" s="53">
        <f t="shared" si="13"/>
        <v>3.76317103323623</v>
      </c>
      <c r="U52" s="53">
        <f t="shared" si="13"/>
        <v>3.76317103323623</v>
      </c>
      <c r="V52" s="53">
        <f t="shared" si="13"/>
        <v>3.76317103323623</v>
      </c>
      <c r="W52" s="53">
        <f t="shared" si="13"/>
        <v>3.76317103323623</v>
      </c>
      <c r="X52" s="53">
        <f t="shared" si="13"/>
        <v>3.76317103323623</v>
      </c>
      <c r="Y52" s="53">
        <f t="shared" si="13"/>
        <v>3.76317103323623</v>
      </c>
      <c r="Z52" s="53">
        <f t="shared" si="13"/>
        <v>3.76317103323623</v>
      </c>
      <c r="AA52" s="53">
        <f t="shared" si="13"/>
        <v>3.76317103323623</v>
      </c>
      <c r="AB52" s="53">
        <f t="shared" si="13"/>
        <v>3.76317103323623</v>
      </c>
      <c r="AC52" s="53">
        <f t="shared" si="13"/>
        <v>3.76317103323623</v>
      </c>
      <c r="AD52" s="53">
        <f t="shared" si="13"/>
        <v>3.76317103323623</v>
      </c>
      <c r="AE52" s="53">
        <f t="shared" si="13"/>
        <v>3.76317103323623</v>
      </c>
      <c r="AF52" s="53">
        <f t="shared" si="13"/>
        <v>3.76317103323623</v>
      </c>
    </row>
    <row r="53" spans="1:33" hidden="1">
      <c r="B53" s="6"/>
      <c r="C53" s="759"/>
      <c r="D53" s="761"/>
      <c r="E53" s="24" t="s">
        <v>212</v>
      </c>
      <c r="F53" s="24" t="s">
        <v>62</v>
      </c>
      <c r="G53" s="75"/>
      <c r="H53" s="53">
        <f>H30*H37*$E$12/3.6</f>
        <v>4.2215439343693557</v>
      </c>
      <c r="I53" s="53">
        <f t="shared" ref="I53:AF53" si="14">I30*I37*$E$12/3.6</f>
        <v>4.1367200434732219</v>
      </c>
      <c r="J53" s="53">
        <f t="shared" si="14"/>
        <v>5.9156468863619107</v>
      </c>
      <c r="K53" s="53">
        <f t="shared" si="14"/>
        <v>7.7777777777777777</v>
      </c>
      <c r="L53" s="53">
        <f t="shared" si="14"/>
        <v>8.2222222222222232</v>
      </c>
      <c r="M53" s="53">
        <f t="shared" si="14"/>
        <v>8</v>
      </c>
      <c r="N53" s="53">
        <f t="shared" si="14"/>
        <v>8</v>
      </c>
      <c r="O53" s="53">
        <f t="shared" si="14"/>
        <v>8.4444444444444446</v>
      </c>
      <c r="P53" s="53">
        <f t="shared" si="14"/>
        <v>8.6666666666666661</v>
      </c>
      <c r="Q53" s="53">
        <f t="shared" si="14"/>
        <v>8.8888888888888893</v>
      </c>
      <c r="R53" s="53">
        <f t="shared" si="14"/>
        <v>8.6666666666666661</v>
      </c>
      <c r="S53" s="53">
        <f t="shared" si="14"/>
        <v>8.6666666666666661</v>
      </c>
      <c r="T53" s="53">
        <f t="shared" si="14"/>
        <v>8.6666666666666661</v>
      </c>
      <c r="U53" s="53">
        <f t="shared" si="14"/>
        <v>8.4444444444444446</v>
      </c>
      <c r="V53" s="53">
        <f t="shared" si="14"/>
        <v>8.4444444444444446</v>
      </c>
      <c r="W53" s="53">
        <f t="shared" si="14"/>
        <v>8.4444444444444446</v>
      </c>
      <c r="X53" s="53">
        <f t="shared" si="14"/>
        <v>8.4444444444444446</v>
      </c>
      <c r="Y53" s="53">
        <f t="shared" si="14"/>
        <v>8.2222222222222232</v>
      </c>
      <c r="Z53" s="53">
        <f t="shared" si="14"/>
        <v>8.4444444444444446</v>
      </c>
      <c r="AA53" s="53">
        <f t="shared" si="14"/>
        <v>8.2222222222222232</v>
      </c>
      <c r="AB53" s="53">
        <f t="shared" si="14"/>
        <v>8.4444444444444446</v>
      </c>
      <c r="AC53" s="53">
        <f t="shared" si="14"/>
        <v>8.4444444444444446</v>
      </c>
      <c r="AD53" s="53">
        <f t="shared" si="14"/>
        <v>8.4444444444444446</v>
      </c>
      <c r="AE53" s="53">
        <f t="shared" si="14"/>
        <v>8.4444444444444446</v>
      </c>
      <c r="AF53" s="53">
        <f t="shared" si="14"/>
        <v>8.4444444444444446</v>
      </c>
    </row>
    <row r="54" spans="1:33" hidden="1">
      <c r="B54" s="6"/>
      <c r="C54" s="759"/>
      <c r="D54" s="761"/>
      <c r="E54" s="24" t="s">
        <v>210</v>
      </c>
      <c r="F54" s="24" t="s">
        <v>62</v>
      </c>
      <c r="G54" s="75"/>
      <c r="H54" s="53">
        <f>H30*H38/3.6</f>
        <v>7.1516447626572095</v>
      </c>
      <c r="I54" s="53">
        <f t="shared" ref="I54:AF54" si="15">I30*I38/3.6</f>
        <v>5.0006100161978582</v>
      </c>
      <c r="J54" s="53">
        <f t="shared" si="15"/>
        <v>4.5442951003024206</v>
      </c>
      <c r="K54" s="53">
        <f t="shared" si="15"/>
        <v>3.3968554686627335</v>
      </c>
      <c r="L54" s="53">
        <f t="shared" si="15"/>
        <v>3.4262454723272873</v>
      </c>
      <c r="M54" s="53">
        <f t="shared" si="15"/>
        <v>3.4112241404686441</v>
      </c>
      <c r="N54" s="53">
        <f t="shared" si="15"/>
        <v>3.4110270386618597</v>
      </c>
      <c r="O54" s="53">
        <f t="shared" si="15"/>
        <v>3.4404789441941244</v>
      </c>
      <c r="P54" s="53">
        <f t="shared" si="15"/>
        <v>3.4551780364667435</v>
      </c>
      <c r="Q54" s="53">
        <f t="shared" si="15"/>
        <v>3.4699196965534398</v>
      </c>
      <c r="R54" s="53">
        <f t="shared" si="15"/>
        <v>3.4555329958622707</v>
      </c>
      <c r="S54" s="53">
        <f t="shared" si="15"/>
        <v>3.4558867027679145</v>
      </c>
      <c r="T54" s="53">
        <f t="shared" si="15"/>
        <v>3.4562891881893281</v>
      </c>
      <c r="U54" s="53">
        <f t="shared" si="15"/>
        <v>3.4418386036906252</v>
      </c>
      <c r="V54" s="53">
        <f t="shared" si="15"/>
        <v>3.4421849465587071</v>
      </c>
      <c r="W54" s="53">
        <f t="shared" si="15"/>
        <v>3.4421849465587071</v>
      </c>
      <c r="X54" s="53">
        <f t="shared" si="15"/>
        <v>3.4421849465587071</v>
      </c>
      <c r="Y54" s="53">
        <f t="shared" si="15"/>
        <v>3.4273559753534282</v>
      </c>
      <c r="Z54" s="53">
        <f t="shared" si="15"/>
        <v>3.4421849465587071</v>
      </c>
      <c r="AA54" s="53">
        <f t="shared" si="15"/>
        <v>3.4273559753534282</v>
      </c>
      <c r="AB54" s="53">
        <f t="shared" si="15"/>
        <v>3.4421849465587071</v>
      </c>
      <c r="AC54" s="53">
        <f t="shared" si="15"/>
        <v>3.4421849465587071</v>
      </c>
      <c r="AD54" s="53">
        <f t="shared" si="15"/>
        <v>3.4421849465587071</v>
      </c>
      <c r="AE54" s="53">
        <f t="shared" si="15"/>
        <v>3.4421849465587071</v>
      </c>
      <c r="AF54" s="53">
        <f t="shared" si="15"/>
        <v>3.4421849465587071</v>
      </c>
    </row>
    <row r="55" spans="1:33" hidden="1">
      <c r="B55" s="6"/>
      <c r="C55" s="759"/>
      <c r="D55" s="761"/>
      <c r="E55" s="24" t="s">
        <v>174</v>
      </c>
      <c r="F55" s="24" t="s">
        <v>62</v>
      </c>
      <c r="G55" s="75"/>
      <c r="H55" s="68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53">
        <v>0</v>
      </c>
      <c r="Y55" s="53">
        <v>0</v>
      </c>
      <c r="Z55" s="53">
        <v>0</v>
      </c>
      <c r="AA55" s="53">
        <v>0</v>
      </c>
      <c r="AB55" s="53">
        <v>0</v>
      </c>
      <c r="AC55" s="53">
        <v>0</v>
      </c>
      <c r="AD55" s="53">
        <v>0</v>
      </c>
      <c r="AE55" s="53">
        <v>0</v>
      </c>
      <c r="AF55" s="53">
        <v>0</v>
      </c>
    </row>
    <row r="56" spans="1:33" hidden="1">
      <c r="B56" s="6"/>
      <c r="C56" s="759"/>
      <c r="D56" s="761"/>
      <c r="E56" s="24" t="s">
        <v>175</v>
      </c>
      <c r="F56" s="24" t="s">
        <v>62</v>
      </c>
      <c r="G56" s="75"/>
      <c r="H56" s="68">
        <f t="shared" ref="H56:AF56" si="16">1/H29*H42</f>
        <v>0</v>
      </c>
      <c r="I56" s="53">
        <f t="shared" si="16"/>
        <v>0</v>
      </c>
      <c r="J56" s="53">
        <f t="shared" si="16"/>
        <v>0</v>
      </c>
      <c r="K56" s="53">
        <f t="shared" si="16"/>
        <v>0</v>
      </c>
      <c r="L56" s="53">
        <f t="shared" si="16"/>
        <v>0</v>
      </c>
      <c r="M56" s="53">
        <f t="shared" si="16"/>
        <v>0</v>
      </c>
      <c r="N56" s="53">
        <f t="shared" si="16"/>
        <v>0</v>
      </c>
      <c r="O56" s="53">
        <f t="shared" si="16"/>
        <v>0</v>
      </c>
      <c r="P56" s="53">
        <f t="shared" si="16"/>
        <v>0</v>
      </c>
      <c r="Q56" s="53">
        <f t="shared" si="16"/>
        <v>0</v>
      </c>
      <c r="R56" s="53">
        <f t="shared" si="16"/>
        <v>0</v>
      </c>
      <c r="S56" s="53">
        <f t="shared" si="16"/>
        <v>0</v>
      </c>
      <c r="T56" s="53">
        <f t="shared" si="16"/>
        <v>0</v>
      </c>
      <c r="U56" s="53">
        <f t="shared" si="16"/>
        <v>0</v>
      </c>
      <c r="V56" s="53">
        <f t="shared" si="16"/>
        <v>0</v>
      </c>
      <c r="W56" s="53">
        <f t="shared" si="16"/>
        <v>0</v>
      </c>
      <c r="X56" s="53">
        <f t="shared" si="16"/>
        <v>0</v>
      </c>
      <c r="Y56" s="53">
        <f t="shared" si="16"/>
        <v>0</v>
      </c>
      <c r="Z56" s="53">
        <f t="shared" si="16"/>
        <v>0</v>
      </c>
      <c r="AA56" s="53">
        <f t="shared" si="16"/>
        <v>0</v>
      </c>
      <c r="AB56" s="53">
        <f t="shared" si="16"/>
        <v>0</v>
      </c>
      <c r="AC56" s="53">
        <f t="shared" si="16"/>
        <v>0</v>
      </c>
      <c r="AD56" s="53">
        <f t="shared" si="16"/>
        <v>0</v>
      </c>
      <c r="AE56" s="53">
        <f t="shared" si="16"/>
        <v>0</v>
      </c>
      <c r="AF56" s="53">
        <f t="shared" si="16"/>
        <v>0</v>
      </c>
    </row>
    <row r="57" spans="1:33" hidden="1">
      <c r="B57" s="6"/>
      <c r="C57" s="759"/>
      <c r="D57" s="761"/>
      <c r="E57" s="24" t="s">
        <v>176</v>
      </c>
      <c r="F57" s="24" t="s">
        <v>62</v>
      </c>
      <c r="G57" s="75"/>
      <c r="H57" s="68">
        <f>1/H29*H43</f>
        <v>0</v>
      </c>
      <c r="I57" s="53">
        <f>H57</f>
        <v>0</v>
      </c>
      <c r="J57" s="53">
        <f t="shared" ref="J57:AF57" si="17">I57</f>
        <v>0</v>
      </c>
      <c r="K57" s="53">
        <f t="shared" si="17"/>
        <v>0</v>
      </c>
      <c r="L57" s="53">
        <f t="shared" si="17"/>
        <v>0</v>
      </c>
      <c r="M57" s="53">
        <f t="shared" si="17"/>
        <v>0</v>
      </c>
      <c r="N57" s="53">
        <f t="shared" si="17"/>
        <v>0</v>
      </c>
      <c r="O57" s="53">
        <f t="shared" si="17"/>
        <v>0</v>
      </c>
      <c r="P57" s="53">
        <f t="shared" si="17"/>
        <v>0</v>
      </c>
      <c r="Q57" s="53">
        <f t="shared" si="17"/>
        <v>0</v>
      </c>
      <c r="R57" s="53">
        <f t="shared" si="17"/>
        <v>0</v>
      </c>
      <c r="S57" s="53">
        <f t="shared" si="17"/>
        <v>0</v>
      </c>
      <c r="T57" s="53">
        <f t="shared" si="17"/>
        <v>0</v>
      </c>
      <c r="U57" s="53">
        <f t="shared" si="17"/>
        <v>0</v>
      </c>
      <c r="V57" s="53">
        <f t="shared" si="17"/>
        <v>0</v>
      </c>
      <c r="W57" s="53">
        <f t="shared" si="17"/>
        <v>0</v>
      </c>
      <c r="X57" s="53">
        <f t="shared" si="17"/>
        <v>0</v>
      </c>
      <c r="Y57" s="53">
        <f t="shared" si="17"/>
        <v>0</v>
      </c>
      <c r="Z57" s="53">
        <f t="shared" si="17"/>
        <v>0</v>
      </c>
      <c r="AA57" s="53">
        <f t="shared" si="17"/>
        <v>0</v>
      </c>
      <c r="AB57" s="53">
        <f t="shared" si="17"/>
        <v>0</v>
      </c>
      <c r="AC57" s="53">
        <f t="shared" si="17"/>
        <v>0</v>
      </c>
      <c r="AD57" s="53">
        <f t="shared" si="17"/>
        <v>0</v>
      </c>
      <c r="AE57" s="53">
        <f t="shared" si="17"/>
        <v>0</v>
      </c>
      <c r="AF57" s="53">
        <f t="shared" si="17"/>
        <v>0</v>
      </c>
    </row>
    <row r="58" spans="1:33" hidden="1">
      <c r="B58" s="6"/>
      <c r="C58" s="759"/>
      <c r="D58" s="761"/>
      <c r="E58" s="24" t="s">
        <v>177</v>
      </c>
      <c r="F58" s="24" t="s">
        <v>62</v>
      </c>
      <c r="G58" s="75"/>
      <c r="H58" s="68">
        <f t="shared" ref="H58:AF58" si="18">1/H29*H45</f>
        <v>0</v>
      </c>
      <c r="I58" s="53">
        <f t="shared" si="18"/>
        <v>0</v>
      </c>
      <c r="J58" s="53">
        <f t="shared" si="18"/>
        <v>0</v>
      </c>
      <c r="K58" s="53">
        <f t="shared" si="18"/>
        <v>0</v>
      </c>
      <c r="L58" s="53">
        <f t="shared" si="18"/>
        <v>0</v>
      </c>
      <c r="M58" s="53">
        <f t="shared" si="18"/>
        <v>0</v>
      </c>
      <c r="N58" s="53">
        <f t="shared" si="18"/>
        <v>0</v>
      </c>
      <c r="O58" s="53">
        <f t="shared" si="18"/>
        <v>0</v>
      </c>
      <c r="P58" s="53">
        <f t="shared" si="18"/>
        <v>0</v>
      </c>
      <c r="Q58" s="53">
        <f t="shared" si="18"/>
        <v>0</v>
      </c>
      <c r="R58" s="53">
        <f t="shared" si="18"/>
        <v>0</v>
      </c>
      <c r="S58" s="53">
        <f t="shared" si="18"/>
        <v>0</v>
      </c>
      <c r="T58" s="53">
        <f t="shared" si="18"/>
        <v>0</v>
      </c>
      <c r="U58" s="53">
        <f t="shared" si="18"/>
        <v>0</v>
      </c>
      <c r="V58" s="53">
        <f t="shared" si="18"/>
        <v>0</v>
      </c>
      <c r="W58" s="53">
        <f t="shared" si="18"/>
        <v>0</v>
      </c>
      <c r="X58" s="53">
        <f t="shared" si="18"/>
        <v>0</v>
      </c>
      <c r="Y58" s="53">
        <f t="shared" si="18"/>
        <v>0</v>
      </c>
      <c r="Z58" s="53">
        <f t="shared" si="18"/>
        <v>0</v>
      </c>
      <c r="AA58" s="53">
        <f t="shared" si="18"/>
        <v>0</v>
      </c>
      <c r="AB58" s="53">
        <f t="shared" si="18"/>
        <v>0</v>
      </c>
      <c r="AC58" s="53">
        <f t="shared" si="18"/>
        <v>0</v>
      </c>
      <c r="AD58" s="53">
        <f t="shared" si="18"/>
        <v>0</v>
      </c>
      <c r="AE58" s="53">
        <f t="shared" si="18"/>
        <v>0</v>
      </c>
      <c r="AF58" s="53">
        <f t="shared" si="18"/>
        <v>0</v>
      </c>
    </row>
    <row r="59" spans="1:33" hidden="1">
      <c r="B59" s="6"/>
      <c r="C59" s="759"/>
      <c r="D59" s="761"/>
      <c r="E59" s="24" t="s">
        <v>178</v>
      </c>
      <c r="F59" s="24" t="s">
        <v>62</v>
      </c>
      <c r="G59" s="75"/>
      <c r="H59" s="68">
        <f t="shared" ref="H59:AF59" si="19">1/H29*H47</f>
        <v>0</v>
      </c>
      <c r="I59" s="53">
        <f t="shared" si="19"/>
        <v>0</v>
      </c>
      <c r="J59" s="53">
        <f t="shared" si="19"/>
        <v>0</v>
      </c>
      <c r="K59" s="53">
        <f t="shared" si="19"/>
        <v>0</v>
      </c>
      <c r="L59" s="53">
        <f t="shared" si="19"/>
        <v>0</v>
      </c>
      <c r="M59" s="53">
        <f t="shared" si="19"/>
        <v>0</v>
      </c>
      <c r="N59" s="53">
        <f t="shared" si="19"/>
        <v>0</v>
      </c>
      <c r="O59" s="53">
        <f t="shared" si="19"/>
        <v>0</v>
      </c>
      <c r="P59" s="53">
        <f t="shared" si="19"/>
        <v>0</v>
      </c>
      <c r="Q59" s="53">
        <f t="shared" si="19"/>
        <v>0</v>
      </c>
      <c r="R59" s="53">
        <f t="shared" si="19"/>
        <v>0</v>
      </c>
      <c r="S59" s="53">
        <f t="shared" si="19"/>
        <v>0</v>
      </c>
      <c r="T59" s="53">
        <f t="shared" si="19"/>
        <v>0</v>
      </c>
      <c r="U59" s="53">
        <f t="shared" si="19"/>
        <v>0</v>
      </c>
      <c r="V59" s="53">
        <f t="shared" si="19"/>
        <v>0</v>
      </c>
      <c r="W59" s="53">
        <f t="shared" si="19"/>
        <v>0</v>
      </c>
      <c r="X59" s="53">
        <f t="shared" si="19"/>
        <v>0</v>
      </c>
      <c r="Y59" s="53">
        <f t="shared" si="19"/>
        <v>0</v>
      </c>
      <c r="Z59" s="53">
        <f t="shared" si="19"/>
        <v>0</v>
      </c>
      <c r="AA59" s="53">
        <f t="shared" si="19"/>
        <v>0</v>
      </c>
      <c r="AB59" s="53">
        <f t="shared" si="19"/>
        <v>0</v>
      </c>
      <c r="AC59" s="53">
        <f t="shared" si="19"/>
        <v>0</v>
      </c>
      <c r="AD59" s="53">
        <f t="shared" si="19"/>
        <v>0</v>
      </c>
      <c r="AE59" s="53">
        <f t="shared" si="19"/>
        <v>0</v>
      </c>
      <c r="AF59" s="53">
        <f t="shared" si="19"/>
        <v>0</v>
      </c>
    </row>
    <row r="60" spans="1:33" hidden="1">
      <c r="B60" s="6"/>
      <c r="C60" s="759"/>
      <c r="D60" s="761"/>
      <c r="E60" s="24" t="s">
        <v>179</v>
      </c>
      <c r="F60" s="24" t="s">
        <v>62</v>
      </c>
      <c r="G60" s="75"/>
      <c r="H60" s="68">
        <v>0</v>
      </c>
      <c r="I60" s="53">
        <v>0</v>
      </c>
      <c r="J60" s="53">
        <v>0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3">
        <v>0</v>
      </c>
      <c r="Y60" s="53">
        <v>0</v>
      </c>
      <c r="Z60" s="53">
        <v>0</v>
      </c>
      <c r="AA60" s="53">
        <v>0</v>
      </c>
      <c r="AB60" s="53">
        <v>0</v>
      </c>
      <c r="AC60" s="53">
        <v>0</v>
      </c>
      <c r="AD60" s="53">
        <v>0</v>
      </c>
      <c r="AE60" s="53">
        <v>0</v>
      </c>
      <c r="AF60" s="53">
        <v>0</v>
      </c>
    </row>
    <row r="61" spans="1:33" hidden="1">
      <c r="A61" s="248"/>
      <c r="B61" s="6"/>
      <c r="C61" s="759"/>
      <c r="D61" s="761"/>
      <c r="E61" s="24" t="s">
        <v>16</v>
      </c>
      <c r="F61" s="24" t="s">
        <v>62</v>
      </c>
      <c r="G61" s="75"/>
      <c r="H61" s="68">
        <f>-1/H29*H28*(H37*$E$12/3.6)</f>
        <v>0</v>
      </c>
      <c r="I61" s="53">
        <f t="shared" ref="I61:AF61" si="20">-1/I29*I28*(I37*$E$12/3.6)</f>
        <v>0</v>
      </c>
      <c r="J61" s="53">
        <f t="shared" si="20"/>
        <v>0</v>
      </c>
      <c r="K61" s="53">
        <f t="shared" si="20"/>
        <v>0</v>
      </c>
      <c r="L61" s="53">
        <f t="shared" si="20"/>
        <v>0</v>
      </c>
      <c r="M61" s="53">
        <f t="shared" si="20"/>
        <v>0</v>
      </c>
      <c r="N61" s="53">
        <f t="shared" si="20"/>
        <v>0</v>
      </c>
      <c r="O61" s="53">
        <f t="shared" si="20"/>
        <v>0</v>
      </c>
      <c r="P61" s="53">
        <f t="shared" si="20"/>
        <v>0</v>
      </c>
      <c r="Q61" s="53">
        <f t="shared" si="20"/>
        <v>0</v>
      </c>
      <c r="R61" s="53">
        <f t="shared" si="20"/>
        <v>0</v>
      </c>
      <c r="S61" s="53">
        <f t="shared" si="20"/>
        <v>0</v>
      </c>
      <c r="T61" s="53">
        <f t="shared" si="20"/>
        <v>0</v>
      </c>
      <c r="U61" s="53">
        <f t="shared" si="20"/>
        <v>0</v>
      </c>
      <c r="V61" s="53">
        <f t="shared" si="20"/>
        <v>0</v>
      </c>
      <c r="W61" s="53">
        <f t="shared" si="20"/>
        <v>0</v>
      </c>
      <c r="X61" s="53">
        <f t="shared" si="20"/>
        <v>0</v>
      </c>
      <c r="Y61" s="53">
        <f t="shared" si="20"/>
        <v>0</v>
      </c>
      <c r="Z61" s="53">
        <f t="shared" si="20"/>
        <v>0</v>
      </c>
      <c r="AA61" s="53">
        <f t="shared" si="20"/>
        <v>0</v>
      </c>
      <c r="AB61" s="53">
        <f t="shared" si="20"/>
        <v>0</v>
      </c>
      <c r="AC61" s="53">
        <f t="shared" si="20"/>
        <v>0</v>
      </c>
      <c r="AD61" s="53">
        <f t="shared" si="20"/>
        <v>0</v>
      </c>
      <c r="AE61" s="53">
        <f t="shared" si="20"/>
        <v>0</v>
      </c>
      <c r="AF61" s="53">
        <f t="shared" si="20"/>
        <v>0</v>
      </c>
    </row>
    <row r="62" spans="1:33" hidden="1">
      <c r="A62" s="248"/>
      <c r="B62" s="6"/>
      <c r="C62" s="436"/>
      <c r="D62" s="437"/>
      <c r="E62" s="24" t="s">
        <v>144</v>
      </c>
      <c r="F62" s="24" t="s">
        <v>62</v>
      </c>
      <c r="G62" s="75"/>
      <c r="H62" s="68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3">
        <v>0</v>
      </c>
      <c r="Y62" s="53">
        <v>0</v>
      </c>
      <c r="Z62" s="53">
        <v>0</v>
      </c>
      <c r="AA62" s="53">
        <v>0</v>
      </c>
      <c r="AB62" s="53">
        <v>0</v>
      </c>
      <c r="AC62" s="53">
        <v>0</v>
      </c>
      <c r="AD62" s="53">
        <v>0</v>
      </c>
      <c r="AE62" s="53">
        <v>0</v>
      </c>
      <c r="AF62" s="53">
        <v>0</v>
      </c>
    </row>
    <row r="63" spans="1:33" hidden="1">
      <c r="B63" s="6"/>
      <c r="C63" s="438"/>
      <c r="D63" s="439"/>
      <c r="E63" s="25" t="s">
        <v>17</v>
      </c>
      <c r="F63" s="25" t="s">
        <v>62</v>
      </c>
      <c r="G63" s="76"/>
      <c r="H63" s="68">
        <f>1/H29*H40*3.6+H30*H23*H39/H23</f>
        <v>647.65724202202784</v>
      </c>
      <c r="I63" s="53">
        <f t="shared" ref="I63:AF63" si="21">1/I29*I40*3.6+I30*I23*I39/I23</f>
        <v>684.84034061357715</v>
      </c>
      <c r="J63" s="53">
        <f t="shared" si="21"/>
        <v>434.69949554315463</v>
      </c>
      <c r="K63" s="53">
        <f t="shared" si="21"/>
        <v>434.69949554315463</v>
      </c>
      <c r="L63" s="53">
        <f t="shared" si="21"/>
        <v>355.2628758248448</v>
      </c>
      <c r="M63" s="53">
        <f t="shared" si="21"/>
        <v>273.19199101153691</v>
      </c>
      <c r="N63" s="53">
        <f t="shared" si="21"/>
        <v>273.19199101153691</v>
      </c>
      <c r="O63" s="53">
        <f t="shared" si="21"/>
        <v>273.19199101153691</v>
      </c>
      <c r="P63" s="53">
        <f t="shared" si="21"/>
        <v>273.19199101153691</v>
      </c>
      <c r="Q63" s="53">
        <f t="shared" si="21"/>
        <v>273.19199101153691</v>
      </c>
      <c r="R63" s="53">
        <f t="shared" si="21"/>
        <v>273.19199101153691</v>
      </c>
      <c r="S63" s="53">
        <f t="shared" si="21"/>
        <v>273.19199101153691</v>
      </c>
      <c r="T63" s="53">
        <f t="shared" si="21"/>
        <v>273.19199101153691</v>
      </c>
      <c r="U63" s="53">
        <f t="shared" si="21"/>
        <v>273.19199101153691</v>
      </c>
      <c r="V63" s="53">
        <f t="shared" si="21"/>
        <v>273.19199101153691</v>
      </c>
      <c r="W63" s="53">
        <f t="shared" si="21"/>
        <v>273.19199101153691</v>
      </c>
      <c r="X63" s="53">
        <f t="shared" si="21"/>
        <v>273.19199101153691</v>
      </c>
      <c r="Y63" s="53">
        <f t="shared" si="21"/>
        <v>273.19199101153691</v>
      </c>
      <c r="Z63" s="53">
        <f t="shared" si="21"/>
        <v>273.19199101153691</v>
      </c>
      <c r="AA63" s="53">
        <f t="shared" si="21"/>
        <v>273.19199101153691</v>
      </c>
      <c r="AB63" s="53">
        <f t="shared" si="21"/>
        <v>273.19199101153691</v>
      </c>
      <c r="AC63" s="53">
        <f t="shared" si="21"/>
        <v>273.19199101153691</v>
      </c>
      <c r="AD63" s="53">
        <f t="shared" si="21"/>
        <v>273.19199101153691</v>
      </c>
      <c r="AE63" s="53">
        <f t="shared" si="21"/>
        <v>273.19199101153691</v>
      </c>
      <c r="AF63" s="53">
        <f t="shared" si="21"/>
        <v>273.19199101153691</v>
      </c>
    </row>
    <row r="64" spans="1:33" s="80" customFormat="1" hidden="1">
      <c r="B64" s="81"/>
      <c r="C64" s="82"/>
      <c r="D64" s="82"/>
      <c r="E64" s="83" t="s">
        <v>136</v>
      </c>
      <c r="F64" s="83" t="s">
        <v>62</v>
      </c>
      <c r="G64" s="83"/>
      <c r="H64" s="97">
        <f t="shared" ref="H64:AF64" si="22">IF(H23=0,0,SUM(H50:H61))</f>
        <v>84.415133588384151</v>
      </c>
      <c r="I64" s="96">
        <f t="shared" si="22"/>
        <v>82.17927495102866</v>
      </c>
      <c r="J64" s="96">
        <f t="shared" si="22"/>
        <v>83.501886878021921</v>
      </c>
      <c r="K64" s="96">
        <f t="shared" si="22"/>
        <v>84.216578137798095</v>
      </c>
      <c r="L64" s="96">
        <f t="shared" si="22"/>
        <v>84.453636215217372</v>
      </c>
      <c r="M64" s="96">
        <f t="shared" si="22"/>
        <v>84.576503376502274</v>
      </c>
      <c r="N64" s="96">
        <f t="shared" si="22"/>
        <v>84.940193232486038</v>
      </c>
      <c r="O64" s="96">
        <f t="shared" si="22"/>
        <v>85.781812494183228</v>
      </c>
      <c r="P64" s="96">
        <f t="shared" si="22"/>
        <v>86.390353651414927</v>
      </c>
      <c r="Q64" s="96">
        <f t="shared" si="22"/>
        <v>87.002896583853243</v>
      </c>
      <c r="R64" s="96">
        <f t="shared" si="22"/>
        <v>86.911284571629295</v>
      </c>
      <c r="S64" s="96">
        <f t="shared" si="22"/>
        <v>87.05722962848786</v>
      </c>
      <c r="T64" s="96">
        <f t="shared" si="22"/>
        <v>87.203821566140135</v>
      </c>
      <c r="U64" s="96">
        <f t="shared" si="22"/>
        <v>87.113940007100311</v>
      </c>
      <c r="V64" s="96">
        <f t="shared" si="22"/>
        <v>87.261683116741096</v>
      </c>
      <c r="W64" s="96">
        <f t="shared" si="22"/>
        <v>93.088962291367196</v>
      </c>
      <c r="X64" s="96">
        <f t="shared" si="22"/>
        <v>93.088962291367196</v>
      </c>
      <c r="Y64" s="96">
        <f t="shared" si="22"/>
        <v>92.851911097939691</v>
      </c>
      <c r="Z64" s="96">
        <f t="shared" si="22"/>
        <v>93.088962291367196</v>
      </c>
      <c r="AA64" s="96">
        <f t="shared" si="22"/>
        <v>92.851911097939691</v>
      </c>
      <c r="AB64" s="96">
        <f t="shared" si="22"/>
        <v>93.329893753514114</v>
      </c>
      <c r="AC64" s="96">
        <f t="shared" si="22"/>
        <v>93.572329083538506</v>
      </c>
      <c r="AD64" s="96">
        <f t="shared" si="22"/>
        <v>93.816282405990933</v>
      </c>
      <c r="AE64" s="96">
        <f t="shared" si="22"/>
        <v>94.061768022857308</v>
      </c>
      <c r="AF64" s="96">
        <f t="shared" si="22"/>
        <v>94.308800416353833</v>
      </c>
      <c r="AG64" s="81"/>
    </row>
    <row r="65" spans="2:32" hidden="1">
      <c r="B65" s="3"/>
      <c r="C65" s="82"/>
      <c r="D65" s="82"/>
      <c r="E65" s="83" t="s">
        <v>137</v>
      </c>
      <c r="F65" s="83" t="s">
        <v>62</v>
      </c>
      <c r="G65" s="83"/>
      <c r="H65" s="97">
        <f>SUM(H52:H61)</f>
        <v>15.136359730262795</v>
      </c>
      <c r="I65" s="96">
        <f t="shared" ref="I65:AF65" si="23">SUM(I52:I61)</f>
        <v>12.900501092907309</v>
      </c>
      <c r="J65" s="96">
        <f t="shared" si="23"/>
        <v>14.223113019900561</v>
      </c>
      <c r="K65" s="96">
        <f t="shared" si="23"/>
        <v>14.937804279676742</v>
      </c>
      <c r="L65" s="96">
        <f t="shared" si="23"/>
        <v>15.411638727785739</v>
      </c>
      <c r="M65" s="96">
        <f t="shared" si="23"/>
        <v>15.174395173704873</v>
      </c>
      <c r="N65" s="96">
        <f t="shared" si="23"/>
        <v>15.17419807189809</v>
      </c>
      <c r="O65" s="96">
        <f t="shared" si="23"/>
        <v>15.648094421874799</v>
      </c>
      <c r="P65" s="96">
        <f t="shared" si="23"/>
        <v>15.885015736369638</v>
      </c>
      <c r="Q65" s="96">
        <f t="shared" si="23"/>
        <v>16.121979618678559</v>
      </c>
      <c r="R65" s="96">
        <f t="shared" si="23"/>
        <v>15.885370695765166</v>
      </c>
      <c r="S65" s="96">
        <f t="shared" si="23"/>
        <v>15.88572440267081</v>
      </c>
      <c r="T65" s="96">
        <f t="shared" si="23"/>
        <v>15.886126888092225</v>
      </c>
      <c r="U65" s="96">
        <f t="shared" si="23"/>
        <v>15.649454081371299</v>
      </c>
      <c r="V65" s="96">
        <f t="shared" si="23"/>
        <v>15.64980042423938</v>
      </c>
      <c r="W65" s="96">
        <f t="shared" si="23"/>
        <v>15.64980042423938</v>
      </c>
      <c r="X65" s="96">
        <f t="shared" si="23"/>
        <v>15.64980042423938</v>
      </c>
      <c r="Y65" s="96">
        <f t="shared" si="23"/>
        <v>15.412749230811881</v>
      </c>
      <c r="Z65" s="96">
        <f t="shared" si="23"/>
        <v>15.64980042423938</v>
      </c>
      <c r="AA65" s="96">
        <f t="shared" si="23"/>
        <v>15.412749230811881</v>
      </c>
      <c r="AB65" s="96">
        <f t="shared" si="23"/>
        <v>15.64980042423938</v>
      </c>
      <c r="AC65" s="96">
        <f t="shared" si="23"/>
        <v>15.64980042423938</v>
      </c>
      <c r="AD65" s="96">
        <f t="shared" si="23"/>
        <v>15.64980042423938</v>
      </c>
      <c r="AE65" s="96">
        <f t="shared" si="23"/>
        <v>15.64980042423938</v>
      </c>
      <c r="AF65" s="96">
        <f t="shared" si="23"/>
        <v>15.64980042423938</v>
      </c>
    </row>
    <row r="66" spans="2:32" hidden="1">
      <c r="B66" s="3"/>
      <c r="C66" s="3"/>
      <c r="D66" s="3"/>
      <c r="E66" s="3"/>
      <c r="F66" s="3"/>
      <c r="G66" s="3"/>
      <c r="H66" s="3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</row>
    <row r="67" spans="2:32" hidden="1">
      <c r="B67" s="3"/>
      <c r="C67" s="3"/>
      <c r="D67" s="3"/>
      <c r="E67" s="3"/>
      <c r="F67" s="3"/>
      <c r="G67" s="3"/>
      <c r="H67" s="3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</row>
    <row r="68" spans="2:32" hidden="1"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</row>
    <row r="69" spans="2:32"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</row>
  </sheetData>
  <sheetProtection algorithmName="SHA-512" hashValue="hFlnEjYVKYmj6lbHpNYbFlT7xU2+a37Gid/36lGDpWuUH2N+GMBZrSGRmyFSURC8FvW8PsKDsThBRp85nfDvKg==" saltValue="cEVS7yUMgMCNHYhuSyj+aw==" spinCount="100000" sheet="1" objects="1" scenarios="1"/>
  <mergeCells count="5">
    <mergeCell ref="D41:D49"/>
    <mergeCell ref="C50:C61"/>
    <mergeCell ref="D50:D61"/>
    <mergeCell ref="D31:D35"/>
    <mergeCell ref="C37:C49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600-000000000000}">
          <x14:formula1>
            <xm:f>Admin!$C$4:$C$6</xm:f>
          </x14:formula1>
          <xm:sqref>W21</xm:sqref>
        </x14:dataValidation>
        <x14:dataValidation type="list" allowBlank="1" showInputMessage="1" showErrorMessage="1" xr:uid="{00000000-0002-0000-1600-000001000000}">
          <x14:formula1>
            <xm:f>'Brændsels- og elpriser'!$E$12:$Q$12</xm:f>
          </x14:formula1>
          <xm:sqref>W20</xm:sqref>
        </x14:dataValidation>
        <x14:dataValidation type="list" allowBlank="1" showInputMessage="1" showErrorMessage="1" xr:uid="{00000000-0002-0000-1600-000002000000}">
          <x14:formula1>
            <xm:f>Admin!$D$4:$D$5</xm:f>
          </x14:formula1>
          <xm:sqref>I12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3">
    <tabColor rgb="FFE49490"/>
  </sheetPr>
  <dimension ref="A2:AG69"/>
  <sheetViews>
    <sheetView zoomScale="80" zoomScaleNormal="80" workbookViewId="0">
      <selection activeCell="A70" sqref="A1:XFD70"/>
    </sheetView>
  </sheetViews>
  <sheetFormatPr defaultColWidth="9.109375" defaultRowHeight="14.4"/>
  <cols>
    <col min="1" max="2" width="2.6640625" style="1" customWidth="1"/>
    <col min="3" max="3" width="20.5546875" style="1" customWidth="1"/>
    <col min="4" max="4" width="7.44140625" style="1" customWidth="1"/>
    <col min="5" max="5" width="18.5546875" style="1" customWidth="1"/>
    <col min="6" max="6" width="13.88671875" style="1" customWidth="1"/>
    <col min="7" max="7" width="13.6640625" style="1" customWidth="1"/>
    <col min="8" max="8" width="14.33203125" style="1" customWidth="1"/>
    <col min="9" max="10" width="10.6640625" style="1" customWidth="1"/>
    <col min="11" max="11" width="11.33203125" style="1" bestFit="1" customWidth="1"/>
    <col min="12" max="12" width="12.6640625" style="1" customWidth="1"/>
    <col min="13" max="15" width="11.5546875" style="1" bestFit="1" customWidth="1"/>
    <col min="16" max="18" width="12" style="1" bestFit="1" customWidth="1"/>
    <col min="19" max="19" width="11.5546875" style="1" bestFit="1" customWidth="1"/>
    <col min="20" max="20" width="12" style="1" bestFit="1" customWidth="1"/>
    <col min="21" max="21" width="11.5546875" style="1" bestFit="1" customWidth="1"/>
    <col min="22" max="22" width="12.109375" style="1" customWidth="1"/>
    <col min="23" max="23" width="11.5546875" style="1" bestFit="1" customWidth="1"/>
    <col min="24" max="24" width="12.5546875" style="1" customWidth="1"/>
    <col min="25" max="25" width="12" style="1" bestFit="1" customWidth="1"/>
    <col min="26" max="26" width="11.5546875" style="1" bestFit="1" customWidth="1"/>
    <col min="27" max="27" width="12.88671875" style="1" bestFit="1" customWidth="1"/>
    <col min="28" max="32" width="13.5546875" style="1" bestFit="1" customWidth="1"/>
    <col min="33" max="33" width="2.6640625" style="3" customWidth="1"/>
    <col min="34" max="16384" width="9.109375" style="1"/>
  </cols>
  <sheetData>
    <row r="2" spans="2:32" hidden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2:32" ht="20.399999999999999" hidden="1" thickBot="1">
      <c r="B3" s="3"/>
      <c r="C3" s="2" t="s">
        <v>167</v>
      </c>
      <c r="D3" s="2" t="str">
        <f>VLOOKUP(C3,'Tekniske data'!C6:S29,MATCH("Titel",'Tekniske data'!C5:S5,0),FALSE)</f>
        <v>Varmepumper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2:32" ht="15" hidden="1" thickTop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2:32" hidden="1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spans="2:32" hidden="1">
      <c r="B6" s="3"/>
      <c r="C6" s="51" t="s">
        <v>39</v>
      </c>
      <c r="D6" s="42" t="s">
        <v>195</v>
      </c>
      <c r="E6" s="42"/>
      <c r="F6" s="3"/>
      <c r="G6" s="55" t="s">
        <v>45</v>
      </c>
      <c r="H6" s="55"/>
      <c r="I6" s="55"/>
      <c r="J6" s="3"/>
      <c r="K6" s="50"/>
      <c r="L6" s="55" t="s">
        <v>142</v>
      </c>
      <c r="M6" s="5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2:32" hidden="1">
      <c r="B7" s="3"/>
      <c r="C7" s="36"/>
      <c r="D7" s="20"/>
      <c r="E7" s="37"/>
      <c r="F7" s="3"/>
      <c r="G7" s="62"/>
      <c r="H7" s="58"/>
      <c r="I7" s="59"/>
      <c r="J7" s="3"/>
      <c r="K7" s="6"/>
      <c r="L7" s="138" t="s">
        <v>33</v>
      </c>
      <c r="M7" s="139" t="s">
        <v>34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</row>
    <row r="8" spans="2:32" hidden="1">
      <c r="B8" s="3"/>
      <c r="C8" s="52" t="s">
        <v>58</v>
      </c>
      <c r="D8" s="22"/>
      <c r="E8" s="70">
        <f>Sammenligning!G10</f>
        <v>2019</v>
      </c>
      <c r="F8" s="34"/>
      <c r="G8" s="52" t="s">
        <v>326</v>
      </c>
      <c r="H8" s="8"/>
      <c r="I8" s="61">
        <f>VLOOKUP($C$3,'Tekniske data'!$C$6:$R$37,MATCH(G8,'Tekniske data'!$C$5:$R$5,0),FALSE)</f>
        <v>2015</v>
      </c>
      <c r="J8" s="3"/>
      <c r="K8" s="6"/>
      <c r="L8" s="140">
        <v>24</v>
      </c>
      <c r="M8" s="141">
        <v>298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</row>
    <row r="9" spans="2:32" hidden="1">
      <c r="B9" s="3"/>
      <c r="C9" s="52" t="s">
        <v>336</v>
      </c>
      <c r="D9" s="22"/>
      <c r="E9" s="71">
        <f>Sammenligning!G11</f>
        <v>0.04</v>
      </c>
      <c r="F9" s="34"/>
      <c r="G9" s="52" t="s">
        <v>46</v>
      </c>
      <c r="H9" s="24"/>
      <c r="I9" s="61">
        <v>30</v>
      </c>
      <c r="J9" s="3"/>
      <c r="K9" s="6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 spans="2:32" hidden="1">
      <c r="B10" s="3"/>
      <c r="C10" s="52" t="s">
        <v>60</v>
      </c>
      <c r="D10" s="22"/>
      <c r="E10" s="70" t="str">
        <f>Sammenligning!G13</f>
        <v>ENS's priser fra 2019</v>
      </c>
      <c r="F10" s="35"/>
      <c r="G10" s="88" t="s">
        <v>145</v>
      </c>
      <c r="H10" s="19"/>
      <c r="I10" s="156" t="str">
        <f>VLOOKUP($C$3,'Tekniske data'!$C$6:$R$37,MATCH(G10,'Tekniske data'!$C$5:$R$5,0),FALSE)</f>
        <v>-</v>
      </c>
      <c r="J10" s="3"/>
      <c r="K10" s="6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 spans="2:32" hidden="1">
      <c r="B11" s="3"/>
      <c r="C11" s="52" t="s">
        <v>138</v>
      </c>
      <c r="D11" s="8"/>
      <c r="E11" s="112">
        <f>VLOOKUP(E8,Inflation,2,FALSE)/VLOOKUP(2014,Inflation,2,FALSE)</f>
        <v>1.0837932575720344</v>
      </c>
      <c r="F11" s="34"/>
      <c r="G11" s="3"/>
      <c r="H11" s="3"/>
      <c r="I11" s="3"/>
      <c r="J11" s="3"/>
      <c r="K11" s="6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 spans="2:32" hidden="1">
      <c r="B12" s="3"/>
      <c r="C12" s="52" t="s">
        <v>341</v>
      </c>
      <c r="D12" s="8"/>
      <c r="E12" s="71">
        <f>Sammenligning!G16</f>
        <v>1</v>
      </c>
      <c r="F12" s="35"/>
      <c r="G12" s="457"/>
      <c r="H12" s="457"/>
      <c r="I12" s="458"/>
      <c r="J12" s="3"/>
      <c r="K12" s="6"/>
      <c r="L12" s="178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</row>
    <row r="13" spans="2:32" hidden="1">
      <c r="B13" s="3"/>
      <c r="C13" s="173" t="s">
        <v>154</v>
      </c>
      <c r="D13" s="19"/>
      <c r="E13" s="177">
        <v>7.42</v>
      </c>
      <c r="F13" s="34"/>
      <c r="G13" s="3"/>
      <c r="H13" s="3"/>
      <c r="I13" s="3"/>
      <c r="J13" s="3"/>
      <c r="K13" s="6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idden="1">
      <c r="B14" s="3"/>
      <c r="C14" s="6"/>
      <c r="D14" s="6"/>
      <c r="E14" s="6"/>
      <c r="F14" s="34"/>
      <c r="G14" s="34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2:32" hidden="1">
      <c r="B15" s="3"/>
      <c r="C15" s="6"/>
      <c r="D15" s="6"/>
      <c r="E15" s="6"/>
      <c r="F15" s="34"/>
      <c r="G15" s="34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2:32" hidden="1">
      <c r="B16" s="3"/>
      <c r="C16" s="18"/>
      <c r="D16" s="18"/>
      <c r="E16" s="18"/>
      <c r="F16" s="18"/>
      <c r="G16" s="179">
        <f>I8</f>
        <v>2015</v>
      </c>
      <c r="H16" s="66">
        <v>2016</v>
      </c>
      <c r="I16" s="18">
        <v>2017</v>
      </c>
      <c r="J16" s="18">
        <v>2018</v>
      </c>
      <c r="K16" s="18">
        <v>2019</v>
      </c>
      <c r="L16" s="18">
        <v>2020</v>
      </c>
      <c r="M16" s="18">
        <v>2021</v>
      </c>
      <c r="N16" s="18">
        <v>2022</v>
      </c>
      <c r="O16" s="18">
        <v>2023</v>
      </c>
      <c r="P16" s="18">
        <v>2024</v>
      </c>
      <c r="Q16" s="18">
        <v>2025</v>
      </c>
      <c r="R16" s="18">
        <v>2026</v>
      </c>
      <c r="S16" s="18">
        <v>2027</v>
      </c>
      <c r="T16" s="18">
        <v>2028</v>
      </c>
      <c r="U16" s="18">
        <v>2029</v>
      </c>
      <c r="V16" s="18">
        <v>2030</v>
      </c>
      <c r="W16" s="18">
        <v>2031</v>
      </c>
      <c r="X16" s="18">
        <v>2032</v>
      </c>
      <c r="Y16" s="18">
        <v>2033</v>
      </c>
      <c r="Z16" s="18">
        <v>2034</v>
      </c>
      <c r="AA16" s="18">
        <v>2035</v>
      </c>
      <c r="AB16" s="18">
        <v>2036</v>
      </c>
      <c r="AC16" s="18">
        <v>2037</v>
      </c>
      <c r="AD16" s="18">
        <v>2038</v>
      </c>
      <c r="AE16" s="18">
        <v>2039</v>
      </c>
      <c r="AF16" s="18">
        <v>2040</v>
      </c>
    </row>
    <row r="17" spans="2:32" hidden="1">
      <c r="B17" s="3"/>
      <c r="C17" s="31"/>
      <c r="D17" s="31"/>
      <c r="E17" s="31"/>
      <c r="F17" s="31"/>
      <c r="G17" s="74"/>
      <c r="H17" s="89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</row>
    <row r="18" spans="2:32" hidden="1">
      <c r="B18" s="3"/>
      <c r="C18" s="31"/>
      <c r="D18" s="31"/>
      <c r="E18" s="31"/>
      <c r="F18" s="31"/>
      <c r="G18" s="74"/>
      <c r="H18" s="89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</row>
    <row r="19" spans="2:32" hidden="1">
      <c r="B19" s="3"/>
      <c r="C19" s="131" t="s">
        <v>51</v>
      </c>
      <c r="D19" s="31"/>
      <c r="E19" s="22" t="s">
        <v>2</v>
      </c>
      <c r="F19" s="22" t="s">
        <v>225</v>
      </c>
      <c r="G19" s="85">
        <f>VLOOKUP($C$3,'Tekniske data'!$C$6:$R$37,MATCH(E19,'Tekniske data'!$C$5:$R$5,0),FALSE)*E11</f>
        <v>24385348.295370772</v>
      </c>
      <c r="H19" s="115">
        <f>G19+(L19-G19)/(5)</f>
        <v>46508278.636296615</v>
      </c>
      <c r="I19" s="115">
        <f>H19+(L19-G19)/(5)</f>
        <v>68631208.977222458</v>
      </c>
      <c r="J19" s="115">
        <f>I19+(L19-G19)/(5)</f>
        <v>90754139.3181483</v>
      </c>
      <c r="K19" s="115">
        <f>J19+(L19-G19)/(5)</f>
        <v>112877069.65907414</v>
      </c>
      <c r="L19" s="255">
        <f>VLOOKUP($C$3&amp;L16,'Tekniske data'!$C$6:$R$37,MATCH(E19,'Tekniske data'!$C$5:$R$5,0),FALSE)</f>
        <v>135000000</v>
      </c>
      <c r="M19" s="115">
        <f>L19+(Q19-L19)/(5)</f>
        <v>162000000</v>
      </c>
      <c r="N19" s="115">
        <f>M19+(Q19-L19)/(5)</f>
        <v>189000000</v>
      </c>
      <c r="O19" s="115">
        <f>N19+(Q19-L19)/(5)</f>
        <v>216000000</v>
      </c>
      <c r="P19" s="115">
        <f>O19+(Q19-L19)/(5)</f>
        <v>243000000</v>
      </c>
      <c r="Q19" s="255">
        <f>VLOOKUP($C$3&amp;Q16,'Tekniske data'!$C$6:$R$37,MATCH($E$19,'Tekniske data'!$C$5:$R$5,0),FALSE)</f>
        <v>270000000</v>
      </c>
      <c r="R19" s="115">
        <f>Q19+(V19-Q19)/(5)</f>
        <v>355500000</v>
      </c>
      <c r="S19" s="115">
        <f>R19+(V19-Q19)/(5)</f>
        <v>441000000</v>
      </c>
      <c r="T19" s="115">
        <f>S19+(V19-Q19)/(5)</f>
        <v>526500000</v>
      </c>
      <c r="U19" s="115">
        <f>T19+(V19-Q19)/(5)</f>
        <v>612000000</v>
      </c>
      <c r="V19" s="255">
        <f>VLOOKUP($C$3&amp;V16,'Tekniske data'!$C$6:$R$37,MATCH($E$19,'Tekniske data'!$C$5:$R$5,0),FALSE)</f>
        <v>697500000</v>
      </c>
      <c r="W19" s="115">
        <f>AA19</f>
        <v>1017000000</v>
      </c>
      <c r="X19" s="115">
        <f>AA19</f>
        <v>1017000000</v>
      </c>
      <c r="Y19" s="115">
        <f>AA19</f>
        <v>1017000000</v>
      </c>
      <c r="Z19" s="115">
        <f>AA19</f>
        <v>1017000000</v>
      </c>
      <c r="AA19" s="255">
        <f>VLOOKUP($C$3&amp;AA16,'Tekniske data'!$C$6:$R$37,MATCH($E$19,'Tekniske data'!$C$5:$R$5,0),FALSE)</f>
        <v>1017000000</v>
      </c>
      <c r="AB19" s="462">
        <f>AA19</f>
        <v>1017000000</v>
      </c>
      <c r="AC19" s="462">
        <f>AB19</f>
        <v>1017000000</v>
      </c>
      <c r="AD19" s="462">
        <f>AC19</f>
        <v>1017000000</v>
      </c>
      <c r="AE19" s="462">
        <f>AD19</f>
        <v>1017000000</v>
      </c>
      <c r="AF19" s="462">
        <f>AE19</f>
        <v>1017000000</v>
      </c>
    </row>
    <row r="20" spans="2:32" hidden="1">
      <c r="B20" s="3"/>
      <c r="C20" s="31"/>
      <c r="D20" s="31"/>
      <c r="E20" s="22" t="s">
        <v>20</v>
      </c>
      <c r="F20" s="22"/>
      <c r="G20" s="175" t="str">
        <f>VLOOKUP($C$3,'Tekniske data'!$C$6:$R$37,MATCH(E20,'Tekniske data'!$C$5:$R$5,0),FALSE)</f>
        <v>El</v>
      </c>
      <c r="H20" s="72"/>
      <c r="I20" s="21"/>
      <c r="J20" s="21"/>
      <c r="K20" s="21"/>
      <c r="L20" s="256" t="str">
        <f>VLOOKUP($C$3&amp;L16,'Tekniske data'!$C$6:$R$37,MATCH(E20,'Tekniske data'!$C$5:$R$5,0),FALSE)</f>
        <v>El</v>
      </c>
      <c r="M20" s="21"/>
      <c r="N20" s="21"/>
      <c r="O20" s="21"/>
      <c r="P20" s="21"/>
      <c r="Q20" s="256" t="str">
        <f>VLOOKUP($C$3&amp;Q16,'Tekniske data'!$C$6:$R$37,MATCH($E$20,'Tekniske data'!$C$5:$R$5,0),FALSE)</f>
        <v>El</v>
      </c>
      <c r="R20" s="21"/>
      <c r="S20" s="21"/>
      <c r="T20" s="21"/>
      <c r="U20" s="21"/>
      <c r="V20" s="256" t="str">
        <f>VLOOKUP($C$3&amp;V16,'Tekniske data'!$C$6:$R$37,MATCH($E$20,'Tekniske data'!$C$5:$R$5,0),FALSE)</f>
        <v>El</v>
      </c>
      <c r="W20" s="73"/>
      <c r="X20" s="21"/>
      <c r="Y20" s="21"/>
      <c r="Z20" s="21"/>
      <c r="AA20" s="256" t="str">
        <f>VLOOKUP($C$3&amp;AA16,'Tekniske data'!$C$6:$R$37,MATCH($E$20,'Tekniske data'!$C$5:$R$5,0),FALSE)</f>
        <v>El</v>
      </c>
      <c r="AB20" s="21"/>
      <c r="AC20" s="21"/>
      <c r="AD20" s="21"/>
      <c r="AE20" s="21"/>
      <c r="AF20" s="21"/>
    </row>
    <row r="21" spans="2:32" hidden="1">
      <c r="B21" s="3"/>
      <c r="C21" s="31"/>
      <c r="D21" s="31"/>
      <c r="E21" s="22" t="s">
        <v>22</v>
      </c>
      <c r="F21" s="22"/>
      <c r="G21" s="175" t="str">
        <f>VLOOKUP($C$3,'Tekniske data'!$C$6:$R$37,MATCH($E$21,'Tekniske data'!$C$5:$R$5,0),FALSE)</f>
        <v>Varmepumpe</v>
      </c>
      <c r="H21" s="72"/>
      <c r="I21" s="21"/>
      <c r="J21" s="21"/>
      <c r="K21" s="21"/>
      <c r="L21" s="256" t="str">
        <f>VLOOKUP($C$3,'Tekniske data'!$C$6:$R$37,MATCH($E$21,'Tekniske data'!$C$5:$R$5,0),FALSE)</f>
        <v>Varmepumpe</v>
      </c>
      <c r="M21" s="21"/>
      <c r="N21" s="21"/>
      <c r="O21" s="21"/>
      <c r="P21" s="21"/>
      <c r="Q21" s="256" t="str">
        <f>VLOOKUP($C$3,'Tekniske data'!$C$6:$R$37,MATCH($E$21,'Tekniske data'!$C$5:$R$5,0),FALSE)</f>
        <v>Varmepumpe</v>
      </c>
      <c r="R21" s="21"/>
      <c r="S21" s="21"/>
      <c r="T21" s="21"/>
      <c r="U21" s="21"/>
      <c r="V21" s="256" t="str">
        <f>VLOOKUP($C$3,'Tekniske data'!$C$6:$R$37,MATCH($E$21,'Tekniske data'!$C$5:$R$5,0),FALSE)</f>
        <v>Varmepumpe</v>
      </c>
      <c r="W21" s="158"/>
      <c r="X21" s="21"/>
      <c r="Y21" s="21"/>
      <c r="Z21" s="21"/>
      <c r="AA21" s="256" t="str">
        <f>VLOOKUP($C$3,'Tekniske data'!$C$6:$R$37,MATCH($E$21,'Tekniske data'!$C$5:$R$5,0),FALSE)</f>
        <v>Varmepumpe</v>
      </c>
      <c r="AB21" s="21"/>
      <c r="AC21" s="21"/>
      <c r="AD21" s="21"/>
      <c r="AE21" s="21"/>
      <c r="AF21" s="21"/>
    </row>
    <row r="22" spans="2:32" hidden="1">
      <c r="B22" s="3"/>
      <c r="C22" s="32"/>
      <c r="D22" s="32"/>
      <c r="E22" s="23"/>
      <c r="F22" s="23"/>
      <c r="G22" s="77"/>
      <c r="H22" s="88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</row>
    <row r="23" spans="2:32" hidden="1">
      <c r="B23" s="3"/>
      <c r="C23" s="65" t="s">
        <v>197</v>
      </c>
      <c r="D23" s="56"/>
      <c r="E23" s="22" t="s">
        <v>5</v>
      </c>
      <c r="F23" s="22" t="s">
        <v>12</v>
      </c>
      <c r="G23" s="60"/>
      <c r="H23" s="92">
        <f>VLOOKUP($C$3,'Samlet hovedstaden -alle værker'!$C$278:$AC$295,MATCH(H$16,'Samlet hovedstaden -alle værker'!$C$277:$AC$277,0),FALSE)*1000</f>
        <v>83221.075337767601</v>
      </c>
      <c r="I23" s="92">
        <f>VLOOKUP($C$3,'Samlet hovedstaden -alle værker'!$C$278:$AC$295,MATCH(I$16,'Samlet hovedstaden -alle værker'!$C$277:$AC$277,0),FALSE)*1000</f>
        <v>83221.075337767601</v>
      </c>
      <c r="J23" s="92">
        <f>VLOOKUP($C$3,'Samlet hovedstaden -alle værker'!$C$278:$AC$295,MATCH(J$16,'Samlet hovedstaden -alle værker'!$C$277:$AC$277,0),FALSE)*1000</f>
        <v>83221.075337767601</v>
      </c>
      <c r="K23" s="92">
        <f>VLOOKUP($C$3,'Samlet hovedstaden -alle værker'!$C$278:$AC$295,MATCH(K$16,'Samlet hovedstaden -alle værker'!$C$277:$AC$277,0),FALSE)*1000</f>
        <v>83221.075337767601</v>
      </c>
      <c r="L23" s="92">
        <f>VLOOKUP($C$3,'Samlet hovedstaden -alle værker'!$C$278:$AC$295,MATCH(L$16,'Samlet hovedstaden -alle værker'!$C$277:$AC$277,0),FALSE)*1000</f>
        <v>101613.86008405685</v>
      </c>
      <c r="M23" s="92">
        <f>VLOOKUP($C$3,'Samlet hovedstaden -alle værker'!$C$278:$AC$295,MATCH(M$16,'Samlet hovedstaden -alle værker'!$C$277:$AC$277,0),FALSE)*1000</f>
        <v>104970.51794638633</v>
      </c>
      <c r="N23" s="92">
        <f>VLOOKUP($C$3,'Samlet hovedstaden -alle værker'!$C$278:$AC$295,MATCH(N$16,'Samlet hovedstaden -alle værker'!$C$277:$AC$277,0),FALSE)*1000</f>
        <v>108327.17580871582</v>
      </c>
      <c r="O23" s="92">
        <f>VLOOKUP($C$3,'Samlet hovedstaden -alle værker'!$C$278:$AC$295,MATCH(O$16,'Samlet hovedstaden -alle værker'!$C$277:$AC$277,0),FALSE)*1000</f>
        <v>111683.8336710453</v>
      </c>
      <c r="P23" s="92">
        <f>VLOOKUP($C$3,'Samlet hovedstaden -alle værker'!$C$278:$AC$295,MATCH(P$16,'Samlet hovedstaden -alle værker'!$C$277:$AC$277,0),FALSE)*1000</f>
        <v>115040.49153337479</v>
      </c>
      <c r="Q23" s="92">
        <f>VLOOKUP($C$3,'Samlet hovedstaden -alle værker'!$C$278:$AC$295,MATCH(Q$16,'Samlet hovedstaden -alle værker'!$C$277:$AC$277,0),FALSE)*1000</f>
        <v>118397.14939570425</v>
      </c>
      <c r="R23" s="92">
        <f>VLOOKUP($C$3,'Samlet hovedstaden -alle værker'!$C$278:$AC$295,MATCH(R$16,'Samlet hovedstaden -alle værker'!$C$277:$AC$277,0),FALSE)*1000</f>
        <v>118461.45623197555</v>
      </c>
      <c r="S23" s="92">
        <f>VLOOKUP($C$3,'Samlet hovedstaden -alle værker'!$C$278:$AC$295,MATCH(S$16,'Samlet hovedstaden -alle værker'!$C$277:$AC$277,0),FALSE)*1000</f>
        <v>118525.76306824683</v>
      </c>
      <c r="T23" s="92">
        <f>VLOOKUP($C$3,'Samlet hovedstaden -alle værker'!$C$278:$AC$295,MATCH(T$16,'Samlet hovedstaden -alle værker'!$C$277:$AC$277,0),FALSE)*1000</f>
        <v>118590.06990451811</v>
      </c>
      <c r="U23" s="92">
        <f>VLOOKUP($C$3,'Samlet hovedstaden -alle værker'!$C$278:$AC$295,MATCH(U$16,'Samlet hovedstaden -alle værker'!$C$277:$AC$277,0),FALSE)*1000</f>
        <v>118654.3767407894</v>
      </c>
      <c r="V23" s="92">
        <f>VLOOKUP($C$3,'Samlet hovedstaden -alle værker'!$C$278:$AC$295,MATCH(V$16,'Samlet hovedstaden -alle værker'!$C$277:$AC$277,0),FALSE)*1000</f>
        <v>118718.6835770607</v>
      </c>
      <c r="W23" s="92">
        <f>VLOOKUP($C$3,'Samlet hovedstaden -alle værker'!$C$278:$AC$295,MATCH(W$16,'Samlet hovedstaden -alle værker'!$C$277:$AC$277,0),FALSE)*1000</f>
        <v>130804.93955993651</v>
      </c>
      <c r="X23" s="92">
        <f>VLOOKUP($C$3,'Samlet hovedstaden -alle værker'!$C$278:$AC$295,MATCH(X$16,'Samlet hovedstaden -alle værker'!$C$277:$AC$277,0),FALSE)*1000</f>
        <v>130804.93955993651</v>
      </c>
      <c r="Y23" s="92">
        <f>VLOOKUP($C$3,'Samlet hovedstaden -alle værker'!$C$278:$AC$295,MATCH(Y$16,'Samlet hovedstaden -alle værker'!$C$277:$AC$277,0),FALSE)*1000</f>
        <v>130804.93955993651</v>
      </c>
      <c r="Z23" s="92">
        <f>VLOOKUP($C$3,'Samlet hovedstaden -alle værker'!$C$278:$AC$295,MATCH(Z$16,'Samlet hovedstaden -alle værker'!$C$277:$AC$277,0),FALSE)*1000</f>
        <v>130804.93955993651</v>
      </c>
      <c r="AA23" s="92">
        <f>VLOOKUP($C$3,'Samlet hovedstaden -alle værker'!$C$278:$AC$295,MATCH(AA$16,'Samlet hovedstaden -alle værker'!$C$277:$AC$277,0),FALSE)*1000</f>
        <v>130804.93955993651</v>
      </c>
      <c r="AB23" s="92">
        <f>VLOOKUP($C$3,'Samlet hovedstaden -alle værker'!$C$278:$AC$295,MATCH(AB$16,'Samlet hovedstaden -alle værker'!$C$277:$AC$277,0),FALSE)*1000</f>
        <v>134371.76036415098</v>
      </c>
      <c r="AC23" s="92">
        <f>VLOOKUP($C$3,'Samlet hovedstaden -alle værker'!$C$278:$AC$295,MATCH(AC$16,'Samlet hovedstaden -alle værker'!$C$277:$AC$277,0),FALSE)*1000</f>
        <v>137938.58116836546</v>
      </c>
      <c r="AD23" s="92">
        <f>VLOOKUP($C$3,'Samlet hovedstaden -alle værker'!$C$278:$AC$295,MATCH(AD$16,'Samlet hovedstaden -alle værker'!$C$277:$AC$277,0),FALSE)*1000</f>
        <v>141505.40197257994</v>
      </c>
      <c r="AE23" s="92">
        <f>VLOOKUP($C$3,'Samlet hovedstaden -alle værker'!$C$278:$AC$295,MATCH(AE$16,'Samlet hovedstaden -alle værker'!$C$277:$AC$277,0),FALSE)*1000</f>
        <v>145072.2227767944</v>
      </c>
      <c r="AF23" s="92">
        <f>VLOOKUP($C$3,'Samlet hovedstaden -alle værker'!$C$278:$AC$295,MATCH(AF$16,'Samlet hovedstaden -alle værker'!$C$277:$AC$277,0),FALSE)*1000</f>
        <v>148639.04358100891</v>
      </c>
    </row>
    <row r="24" spans="2:32" hidden="1">
      <c r="B24" s="3"/>
      <c r="C24" s="56"/>
      <c r="D24" s="56"/>
      <c r="E24" s="22" t="s">
        <v>155</v>
      </c>
      <c r="F24" s="22"/>
      <c r="G24" s="60"/>
      <c r="H24" s="69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</row>
    <row r="25" spans="2:32" hidden="1">
      <c r="B25" s="3"/>
      <c r="C25" s="58"/>
      <c r="D25" s="58"/>
      <c r="E25" s="106"/>
      <c r="F25" s="106"/>
      <c r="G25" s="107"/>
      <c r="H25" s="108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</row>
    <row r="26" spans="2:32" hidden="1">
      <c r="B26" s="3"/>
      <c r="C26" s="56"/>
      <c r="D26" s="56"/>
      <c r="E26" s="22" t="s">
        <v>173</v>
      </c>
      <c r="F26" s="22" t="s">
        <v>147</v>
      </c>
      <c r="G26" s="126">
        <f>VLOOKUP($C$3,'Tekniske data'!$C$6:$R$37,MATCH(E26,'Tekniske data'!$C$5:$R$5,0),FALSE)*$E$11</f>
        <v>78033.114545186472</v>
      </c>
      <c r="H26" s="115">
        <f>G26+(L26-G26)/(5)</f>
        <v>156066.22909037297</v>
      </c>
      <c r="I26" s="115">
        <f>H26+(L26-G26)/(5)</f>
        <v>234099.34363555946</v>
      </c>
      <c r="J26" s="115">
        <f>I26+(L26-G26)/(5)</f>
        <v>312132.45818074595</v>
      </c>
      <c r="K26" s="115">
        <f>J26+(L26-G26)/(5)</f>
        <v>390165.57272593246</v>
      </c>
      <c r="L26" s="255">
        <f>VLOOKUP($C$3&amp;L16,'Tekniske data'!$C$6:$R$37,MATCH($E$26,'Tekniske data'!$C$5:$R$5,0),FALSE)*$E$11</f>
        <v>468198.68727111886</v>
      </c>
      <c r="M26" s="115">
        <f>L26+(Q26-L26)/(5)</f>
        <v>561838.42472534266</v>
      </c>
      <c r="N26" s="115">
        <f>M26+(Q26-L26)/(5)</f>
        <v>655478.16217956645</v>
      </c>
      <c r="O26" s="115">
        <f>N26+(Q26-L26)/(5)</f>
        <v>749117.89963379025</v>
      </c>
      <c r="P26" s="115">
        <f>O26+(Q26-L26)/(5)</f>
        <v>842757.63708801405</v>
      </c>
      <c r="Q26" s="255">
        <f>VLOOKUP($C$3&amp;Q16,'Tekniske data'!$C$6:$R$37,MATCH($E$26,'Tekniske data'!$C$5:$R$5,0),FALSE)*$E$11</f>
        <v>936397.37454223773</v>
      </c>
      <c r="R26" s="115">
        <f>Q26+(V26-Q26)/(5)</f>
        <v>1232923.2098139464</v>
      </c>
      <c r="S26" s="115">
        <f>R26+(V26-Q26)/(5)</f>
        <v>1529449.0450856551</v>
      </c>
      <c r="T26" s="115">
        <f>S26+(V26-Q26)/(5)</f>
        <v>1825974.8803573637</v>
      </c>
      <c r="U26" s="115">
        <f>T26+(V26-Q26)/(5)</f>
        <v>2122500.7156290724</v>
      </c>
      <c r="V26" s="255">
        <f>VLOOKUP($C$3&amp;V16,'Tekniske data'!$C$6:$R$37,MATCH($E$26,'Tekniske data'!$C$5:$R$5,0),FALSE)*$E$11</f>
        <v>2419026.5509007806</v>
      </c>
      <c r="W26" s="115">
        <f>X26</f>
        <v>3527096.7774424287</v>
      </c>
      <c r="X26" s="115">
        <f>Y26</f>
        <v>3527096.7774424287</v>
      </c>
      <c r="Y26" s="115">
        <f>Z26</f>
        <v>3527096.7774424287</v>
      </c>
      <c r="Z26" s="115">
        <f>AA26</f>
        <v>3527096.7774424287</v>
      </c>
      <c r="AA26" s="255">
        <f>VLOOKUP($C$3&amp;AA16,'Tekniske data'!$C$6:$R$37,MATCH($E$26,'Tekniske data'!$C$5:$R$5,0),FALSE)*$E$11</f>
        <v>3527096.7774424287</v>
      </c>
      <c r="AB26" s="73">
        <f>AA26</f>
        <v>3527096.7774424287</v>
      </c>
      <c r="AC26" s="73">
        <f t="shared" ref="AC26:AF31" si="0">AB26</f>
        <v>3527096.7774424287</v>
      </c>
      <c r="AD26" s="73">
        <f t="shared" si="0"/>
        <v>3527096.7774424287</v>
      </c>
      <c r="AE26" s="73">
        <f t="shared" si="0"/>
        <v>3527096.7774424287</v>
      </c>
      <c r="AF26" s="73">
        <f t="shared" si="0"/>
        <v>3527096.7774424287</v>
      </c>
    </row>
    <row r="27" spans="2:32" hidden="1">
      <c r="B27" s="3"/>
      <c r="C27" s="56"/>
      <c r="D27" s="56"/>
      <c r="E27" s="22" t="s">
        <v>196</v>
      </c>
      <c r="F27" s="22" t="s">
        <v>226</v>
      </c>
      <c r="G27" s="126">
        <f>VLOOKUP($C$3,'Tekniske data'!$C$6:$R$37,MATCH(E27,'Tekniske data'!$C$5:$R$5,0),FALSE)*$E$11</f>
        <v>2.6011038181728825</v>
      </c>
      <c r="H27" s="110">
        <f>G27</f>
        <v>2.6011038181728825</v>
      </c>
      <c r="I27" s="111">
        <f t="shared" ref="I27:X31" si="1">H27</f>
        <v>2.6011038181728825</v>
      </c>
      <c r="J27" s="111">
        <f t="shared" si="1"/>
        <v>2.6011038181728825</v>
      </c>
      <c r="K27" s="111">
        <f t="shared" si="1"/>
        <v>2.6011038181728825</v>
      </c>
      <c r="L27" s="111">
        <f>VLOOKUP($C$3&amp;L16,'Tekniske data'!$C$6:$R$37,MATCH(E27,'Tekniske data'!$C$5:$R$5,0),FALSE)*$E$11</f>
        <v>2.6011038181728825</v>
      </c>
      <c r="M27" s="111">
        <f t="shared" si="1"/>
        <v>2.6011038181728825</v>
      </c>
      <c r="N27" s="111">
        <f t="shared" si="1"/>
        <v>2.6011038181728825</v>
      </c>
      <c r="O27" s="111">
        <f t="shared" si="1"/>
        <v>2.6011038181728825</v>
      </c>
      <c r="P27" s="111">
        <f t="shared" si="1"/>
        <v>2.6011038181728825</v>
      </c>
      <c r="Q27" s="111">
        <f t="shared" si="1"/>
        <v>2.6011038181728825</v>
      </c>
      <c r="R27" s="111">
        <f t="shared" si="1"/>
        <v>2.6011038181728825</v>
      </c>
      <c r="S27" s="111">
        <f t="shared" si="1"/>
        <v>2.6011038181728825</v>
      </c>
      <c r="T27" s="111">
        <f t="shared" si="1"/>
        <v>2.6011038181728825</v>
      </c>
      <c r="U27" s="111">
        <f t="shared" si="1"/>
        <v>2.6011038181728825</v>
      </c>
      <c r="V27" s="111">
        <f t="shared" si="1"/>
        <v>2.6011038181728825</v>
      </c>
      <c r="W27" s="111">
        <f t="shared" si="1"/>
        <v>2.6011038181728825</v>
      </c>
      <c r="X27" s="111">
        <f t="shared" si="1"/>
        <v>2.6011038181728825</v>
      </c>
      <c r="Y27" s="111">
        <f t="shared" ref="Y27:AF35" si="2">X27</f>
        <v>2.6011038181728825</v>
      </c>
      <c r="Z27" s="111">
        <f t="shared" si="2"/>
        <v>2.6011038181728825</v>
      </c>
      <c r="AA27" s="111">
        <f t="shared" si="2"/>
        <v>2.6011038181728825</v>
      </c>
      <c r="AB27" s="111">
        <f t="shared" si="2"/>
        <v>2.6011038181728825</v>
      </c>
      <c r="AC27" s="111">
        <f t="shared" si="0"/>
        <v>2.6011038181728825</v>
      </c>
      <c r="AD27" s="111">
        <f t="shared" si="0"/>
        <v>2.6011038181728825</v>
      </c>
      <c r="AE27" s="111">
        <f t="shared" si="0"/>
        <v>2.6011038181728825</v>
      </c>
      <c r="AF27" s="111">
        <f t="shared" si="0"/>
        <v>2.6011038181728825</v>
      </c>
    </row>
    <row r="28" spans="2:32" hidden="1">
      <c r="B28" s="3"/>
      <c r="C28" s="56"/>
      <c r="D28" s="56"/>
      <c r="E28" s="22" t="s">
        <v>14</v>
      </c>
      <c r="F28" s="22"/>
      <c r="G28" s="127">
        <f>VLOOKUP($C$3,'Tekniske data'!$C$6:$R$37,MATCH(E28,'Tekniske data'!$C$5:$R$5,0),FALSE)</f>
        <v>0</v>
      </c>
      <c r="H28" s="110">
        <f>G28</f>
        <v>0</v>
      </c>
      <c r="I28" s="111">
        <f t="shared" si="1"/>
        <v>0</v>
      </c>
      <c r="J28" s="111">
        <f t="shared" si="1"/>
        <v>0</v>
      </c>
      <c r="K28" s="111">
        <f t="shared" si="1"/>
        <v>0</v>
      </c>
      <c r="L28" s="111">
        <f t="shared" si="1"/>
        <v>0</v>
      </c>
      <c r="M28" s="111">
        <f t="shared" si="1"/>
        <v>0</v>
      </c>
      <c r="N28" s="111">
        <f t="shared" si="1"/>
        <v>0</v>
      </c>
      <c r="O28" s="111">
        <f t="shared" si="1"/>
        <v>0</v>
      </c>
      <c r="P28" s="111">
        <f t="shared" si="1"/>
        <v>0</v>
      </c>
      <c r="Q28" s="111">
        <f t="shared" si="1"/>
        <v>0</v>
      </c>
      <c r="R28" s="111">
        <f t="shared" si="1"/>
        <v>0</v>
      </c>
      <c r="S28" s="111">
        <f t="shared" si="1"/>
        <v>0</v>
      </c>
      <c r="T28" s="111">
        <f t="shared" si="1"/>
        <v>0</v>
      </c>
      <c r="U28" s="111">
        <f t="shared" si="1"/>
        <v>0</v>
      </c>
      <c r="V28" s="111">
        <f t="shared" si="1"/>
        <v>0</v>
      </c>
      <c r="W28" s="111">
        <f t="shared" si="1"/>
        <v>0</v>
      </c>
      <c r="X28" s="111">
        <f t="shared" si="1"/>
        <v>0</v>
      </c>
      <c r="Y28" s="111">
        <f t="shared" si="2"/>
        <v>0</v>
      </c>
      <c r="Z28" s="111">
        <f t="shared" si="2"/>
        <v>0</v>
      </c>
      <c r="AA28" s="111">
        <f t="shared" si="2"/>
        <v>0</v>
      </c>
      <c r="AB28" s="111">
        <f t="shared" si="2"/>
        <v>0</v>
      </c>
      <c r="AC28" s="111">
        <f t="shared" si="0"/>
        <v>0</v>
      </c>
      <c r="AD28" s="111">
        <f t="shared" si="0"/>
        <v>0</v>
      </c>
      <c r="AE28" s="111">
        <f t="shared" si="0"/>
        <v>0</v>
      </c>
      <c r="AF28" s="111">
        <f t="shared" si="0"/>
        <v>0</v>
      </c>
    </row>
    <row r="29" spans="2:32" hidden="1">
      <c r="B29" s="3"/>
      <c r="C29" s="56"/>
      <c r="D29" s="56"/>
      <c r="E29" s="22" t="s">
        <v>15</v>
      </c>
      <c r="F29" s="22"/>
      <c r="G29" s="127">
        <f>VLOOKUP($C$3,'Tekniske data'!$C$6:$R$37,MATCH(E29,'Tekniske data'!$C$5:$R$5,0),FALSE)</f>
        <v>2.9</v>
      </c>
      <c r="H29" s="110">
        <f>G29</f>
        <v>2.9</v>
      </c>
      <c r="I29" s="111">
        <f t="shared" si="1"/>
        <v>2.9</v>
      </c>
      <c r="J29" s="111">
        <f t="shared" si="1"/>
        <v>2.9</v>
      </c>
      <c r="K29" s="111">
        <f t="shared" si="1"/>
        <v>2.9</v>
      </c>
      <c r="L29" s="111">
        <f t="shared" si="1"/>
        <v>2.9</v>
      </c>
      <c r="M29" s="111">
        <f t="shared" si="1"/>
        <v>2.9</v>
      </c>
      <c r="N29" s="111">
        <f t="shared" si="1"/>
        <v>2.9</v>
      </c>
      <c r="O29" s="111">
        <f t="shared" si="1"/>
        <v>2.9</v>
      </c>
      <c r="P29" s="111">
        <f t="shared" si="1"/>
        <v>2.9</v>
      </c>
      <c r="Q29" s="111">
        <f t="shared" si="1"/>
        <v>2.9</v>
      </c>
      <c r="R29" s="111">
        <f t="shared" si="1"/>
        <v>2.9</v>
      </c>
      <c r="S29" s="111">
        <f t="shared" si="1"/>
        <v>2.9</v>
      </c>
      <c r="T29" s="111">
        <f t="shared" si="1"/>
        <v>2.9</v>
      </c>
      <c r="U29" s="111">
        <f t="shared" si="1"/>
        <v>2.9</v>
      </c>
      <c r="V29" s="111">
        <f t="shared" si="1"/>
        <v>2.9</v>
      </c>
      <c r="W29" s="111">
        <f t="shared" si="1"/>
        <v>2.9</v>
      </c>
      <c r="X29" s="111">
        <f t="shared" si="1"/>
        <v>2.9</v>
      </c>
      <c r="Y29" s="111">
        <f t="shared" si="2"/>
        <v>2.9</v>
      </c>
      <c r="Z29" s="111">
        <f t="shared" si="2"/>
        <v>2.9</v>
      </c>
      <c r="AA29" s="111">
        <f t="shared" si="2"/>
        <v>2.9</v>
      </c>
      <c r="AB29" s="111">
        <f t="shared" si="2"/>
        <v>2.9</v>
      </c>
      <c r="AC29" s="111">
        <f t="shared" si="0"/>
        <v>2.9</v>
      </c>
      <c r="AD29" s="111">
        <f t="shared" si="0"/>
        <v>2.9</v>
      </c>
      <c r="AE29" s="111">
        <f t="shared" si="0"/>
        <v>2.9</v>
      </c>
      <c r="AF29" s="111">
        <f t="shared" si="0"/>
        <v>2.9</v>
      </c>
    </row>
    <row r="30" spans="2:32" hidden="1">
      <c r="B30" s="3"/>
      <c r="C30" s="130" t="s">
        <v>28</v>
      </c>
      <c r="D30" s="56"/>
      <c r="E30" s="22" t="s">
        <v>37</v>
      </c>
      <c r="F30" s="22" t="s">
        <v>211</v>
      </c>
      <c r="G30" s="192">
        <f>VLOOKUP($C$3,'Tekniske data'!$C$6:$S$37,MATCH(E30,'Tekniske data'!$C$5:$S$5,0),FALSE)</f>
        <v>0</v>
      </c>
      <c r="H30" s="193">
        <f>G30</f>
        <v>0</v>
      </c>
      <c r="I30" s="435">
        <f t="shared" si="1"/>
        <v>0</v>
      </c>
      <c r="J30" s="435">
        <f t="shared" si="1"/>
        <v>0</v>
      </c>
      <c r="K30" s="435">
        <f t="shared" si="1"/>
        <v>0</v>
      </c>
      <c r="L30" s="435">
        <f t="shared" si="1"/>
        <v>0</v>
      </c>
      <c r="M30" s="435">
        <f t="shared" si="1"/>
        <v>0</v>
      </c>
      <c r="N30" s="435">
        <f t="shared" si="1"/>
        <v>0</v>
      </c>
      <c r="O30" s="435">
        <f t="shared" si="1"/>
        <v>0</v>
      </c>
      <c r="P30" s="435">
        <f t="shared" si="1"/>
        <v>0</v>
      </c>
      <c r="Q30" s="435">
        <f t="shared" si="1"/>
        <v>0</v>
      </c>
      <c r="R30" s="435">
        <f t="shared" si="1"/>
        <v>0</v>
      </c>
      <c r="S30" s="435">
        <f t="shared" si="1"/>
        <v>0</v>
      </c>
      <c r="T30" s="435">
        <f t="shared" si="1"/>
        <v>0</v>
      </c>
      <c r="U30" s="435">
        <f t="shared" si="1"/>
        <v>0</v>
      </c>
      <c r="V30" s="435">
        <f t="shared" si="1"/>
        <v>0</v>
      </c>
      <c r="W30" s="435">
        <f t="shared" si="1"/>
        <v>0</v>
      </c>
      <c r="X30" s="435">
        <f t="shared" si="1"/>
        <v>0</v>
      </c>
      <c r="Y30" s="435">
        <f t="shared" si="2"/>
        <v>0</v>
      </c>
      <c r="Z30" s="435">
        <f t="shared" si="2"/>
        <v>0</v>
      </c>
      <c r="AA30" s="435">
        <f t="shared" si="2"/>
        <v>0</v>
      </c>
      <c r="AB30" s="435">
        <f t="shared" si="2"/>
        <v>0</v>
      </c>
      <c r="AC30" s="435">
        <f t="shared" si="0"/>
        <v>0</v>
      </c>
      <c r="AD30" s="435">
        <f t="shared" si="0"/>
        <v>0</v>
      </c>
      <c r="AE30" s="435">
        <f t="shared" si="0"/>
        <v>0</v>
      </c>
      <c r="AF30" s="435">
        <f t="shared" si="0"/>
        <v>0</v>
      </c>
    </row>
    <row r="31" spans="2:32" ht="15" hidden="1" customHeight="1">
      <c r="B31" s="3"/>
      <c r="C31" s="56"/>
      <c r="D31" s="755" t="s">
        <v>139</v>
      </c>
      <c r="E31" s="22" t="s">
        <v>106</v>
      </c>
      <c r="F31" s="22" t="s">
        <v>32</v>
      </c>
      <c r="G31" s="186"/>
      <c r="H31" s="187">
        <v>0</v>
      </c>
      <c r="I31" s="188">
        <f>H31</f>
        <v>0</v>
      </c>
      <c r="J31" s="188">
        <f t="shared" si="1"/>
        <v>0</v>
      </c>
      <c r="K31" s="188">
        <f t="shared" si="1"/>
        <v>0</v>
      </c>
      <c r="L31" s="188">
        <f t="shared" si="1"/>
        <v>0</v>
      </c>
      <c r="M31" s="188">
        <f t="shared" si="1"/>
        <v>0</v>
      </c>
      <c r="N31" s="188">
        <f t="shared" si="1"/>
        <v>0</v>
      </c>
      <c r="O31" s="188">
        <f t="shared" si="1"/>
        <v>0</v>
      </c>
      <c r="P31" s="188">
        <f t="shared" si="1"/>
        <v>0</v>
      </c>
      <c r="Q31" s="188">
        <f t="shared" si="1"/>
        <v>0</v>
      </c>
      <c r="R31" s="188">
        <f t="shared" si="1"/>
        <v>0</v>
      </c>
      <c r="S31" s="188">
        <f t="shared" si="1"/>
        <v>0</v>
      </c>
      <c r="T31" s="188">
        <f t="shared" si="1"/>
        <v>0</v>
      </c>
      <c r="U31" s="188">
        <f t="shared" si="1"/>
        <v>0</v>
      </c>
      <c r="V31" s="188">
        <f t="shared" si="1"/>
        <v>0</v>
      </c>
      <c r="W31" s="188">
        <f t="shared" si="1"/>
        <v>0</v>
      </c>
      <c r="X31" s="188">
        <f t="shared" si="1"/>
        <v>0</v>
      </c>
      <c r="Y31" s="188">
        <f t="shared" si="2"/>
        <v>0</v>
      </c>
      <c r="Z31" s="188">
        <f t="shared" si="2"/>
        <v>0</v>
      </c>
      <c r="AA31" s="188">
        <f t="shared" si="2"/>
        <v>0</v>
      </c>
      <c r="AB31" s="188">
        <f t="shared" si="2"/>
        <v>0</v>
      </c>
      <c r="AC31" s="188">
        <f t="shared" si="0"/>
        <v>0</v>
      </c>
      <c r="AD31" s="188">
        <f t="shared" si="0"/>
        <v>0</v>
      </c>
      <c r="AE31" s="188">
        <f t="shared" si="0"/>
        <v>0</v>
      </c>
      <c r="AF31" s="188">
        <f t="shared" si="0"/>
        <v>0</v>
      </c>
    </row>
    <row r="32" spans="2:32" hidden="1">
      <c r="B32" s="3"/>
      <c r="C32" s="56"/>
      <c r="D32" s="755"/>
      <c r="E32" s="22" t="s">
        <v>107</v>
      </c>
      <c r="F32" s="22" t="s">
        <v>206</v>
      </c>
      <c r="G32" s="186"/>
      <c r="H32" s="187">
        <v>0</v>
      </c>
      <c r="I32" s="188">
        <f t="shared" ref="I32:X35" si="3">H32</f>
        <v>0</v>
      </c>
      <c r="J32" s="188">
        <f t="shared" si="3"/>
        <v>0</v>
      </c>
      <c r="K32" s="188">
        <f t="shared" si="3"/>
        <v>0</v>
      </c>
      <c r="L32" s="188">
        <f t="shared" si="3"/>
        <v>0</v>
      </c>
      <c r="M32" s="188">
        <f t="shared" si="3"/>
        <v>0</v>
      </c>
      <c r="N32" s="188">
        <f t="shared" si="3"/>
        <v>0</v>
      </c>
      <c r="O32" s="188">
        <f t="shared" si="3"/>
        <v>0</v>
      </c>
      <c r="P32" s="188">
        <f t="shared" si="3"/>
        <v>0</v>
      </c>
      <c r="Q32" s="188">
        <f t="shared" si="3"/>
        <v>0</v>
      </c>
      <c r="R32" s="188">
        <f t="shared" si="3"/>
        <v>0</v>
      </c>
      <c r="S32" s="188">
        <f t="shared" si="3"/>
        <v>0</v>
      </c>
      <c r="T32" s="188">
        <f t="shared" si="3"/>
        <v>0</v>
      </c>
      <c r="U32" s="188">
        <f t="shared" si="3"/>
        <v>0</v>
      </c>
      <c r="V32" s="188">
        <f t="shared" si="3"/>
        <v>0</v>
      </c>
      <c r="W32" s="188">
        <f t="shared" si="3"/>
        <v>0</v>
      </c>
      <c r="X32" s="188">
        <f t="shared" si="3"/>
        <v>0</v>
      </c>
      <c r="Y32" s="188">
        <f t="shared" si="2"/>
        <v>0</v>
      </c>
      <c r="Z32" s="188">
        <f t="shared" si="2"/>
        <v>0</v>
      </c>
      <c r="AA32" s="188">
        <f t="shared" si="2"/>
        <v>0</v>
      </c>
      <c r="AB32" s="188">
        <f t="shared" si="2"/>
        <v>0</v>
      </c>
      <c r="AC32" s="188">
        <f t="shared" si="2"/>
        <v>0</v>
      </c>
      <c r="AD32" s="188">
        <f t="shared" si="2"/>
        <v>0</v>
      </c>
      <c r="AE32" s="188">
        <f t="shared" si="2"/>
        <v>0</v>
      </c>
      <c r="AF32" s="188">
        <f t="shared" si="2"/>
        <v>0</v>
      </c>
    </row>
    <row r="33" spans="2:32" hidden="1">
      <c r="B33" s="3"/>
      <c r="C33" s="56"/>
      <c r="D33" s="755"/>
      <c r="E33" s="22" t="s">
        <v>108</v>
      </c>
      <c r="F33" s="22" t="s">
        <v>206</v>
      </c>
      <c r="G33" s="121"/>
      <c r="H33" s="187">
        <v>0</v>
      </c>
      <c r="I33" s="188">
        <f t="shared" si="3"/>
        <v>0</v>
      </c>
      <c r="J33" s="188">
        <f t="shared" si="3"/>
        <v>0</v>
      </c>
      <c r="K33" s="188">
        <f t="shared" si="3"/>
        <v>0</v>
      </c>
      <c r="L33" s="188">
        <f t="shared" si="3"/>
        <v>0</v>
      </c>
      <c r="M33" s="188">
        <f t="shared" si="3"/>
        <v>0</v>
      </c>
      <c r="N33" s="188">
        <f t="shared" si="3"/>
        <v>0</v>
      </c>
      <c r="O33" s="188">
        <f t="shared" si="3"/>
        <v>0</v>
      </c>
      <c r="P33" s="188">
        <f t="shared" si="3"/>
        <v>0</v>
      </c>
      <c r="Q33" s="188">
        <f t="shared" si="3"/>
        <v>0</v>
      </c>
      <c r="R33" s="188">
        <f t="shared" si="3"/>
        <v>0</v>
      </c>
      <c r="S33" s="188">
        <f t="shared" si="3"/>
        <v>0</v>
      </c>
      <c r="T33" s="188">
        <f t="shared" si="3"/>
        <v>0</v>
      </c>
      <c r="U33" s="188">
        <f t="shared" si="3"/>
        <v>0</v>
      </c>
      <c r="V33" s="188">
        <f t="shared" si="3"/>
        <v>0</v>
      </c>
      <c r="W33" s="188">
        <f t="shared" si="3"/>
        <v>0</v>
      </c>
      <c r="X33" s="188">
        <f t="shared" si="3"/>
        <v>0</v>
      </c>
      <c r="Y33" s="188">
        <f t="shared" si="2"/>
        <v>0</v>
      </c>
      <c r="Z33" s="188">
        <f t="shared" si="2"/>
        <v>0</v>
      </c>
      <c r="AA33" s="188">
        <f t="shared" si="2"/>
        <v>0</v>
      </c>
      <c r="AB33" s="188">
        <f t="shared" si="2"/>
        <v>0</v>
      </c>
      <c r="AC33" s="188">
        <f t="shared" si="2"/>
        <v>0</v>
      </c>
      <c r="AD33" s="188">
        <f t="shared" si="2"/>
        <v>0</v>
      </c>
      <c r="AE33" s="188">
        <f t="shared" si="2"/>
        <v>0</v>
      </c>
      <c r="AF33" s="188">
        <f t="shared" si="2"/>
        <v>0</v>
      </c>
    </row>
    <row r="34" spans="2:32" hidden="1">
      <c r="B34" s="3"/>
      <c r="C34" s="56"/>
      <c r="D34" s="755"/>
      <c r="E34" s="22" t="s">
        <v>33</v>
      </c>
      <c r="F34" s="22" t="s">
        <v>206</v>
      </c>
      <c r="G34" s="121"/>
      <c r="H34" s="187">
        <v>0</v>
      </c>
      <c r="I34" s="188">
        <f t="shared" si="3"/>
        <v>0</v>
      </c>
      <c r="J34" s="188">
        <f t="shared" si="3"/>
        <v>0</v>
      </c>
      <c r="K34" s="188">
        <f t="shared" si="3"/>
        <v>0</v>
      </c>
      <c r="L34" s="188">
        <f t="shared" si="3"/>
        <v>0</v>
      </c>
      <c r="M34" s="188">
        <f t="shared" si="3"/>
        <v>0</v>
      </c>
      <c r="N34" s="188">
        <f t="shared" si="3"/>
        <v>0</v>
      </c>
      <c r="O34" s="188">
        <f t="shared" si="3"/>
        <v>0</v>
      </c>
      <c r="P34" s="188">
        <f t="shared" si="3"/>
        <v>0</v>
      </c>
      <c r="Q34" s="188">
        <f t="shared" si="3"/>
        <v>0</v>
      </c>
      <c r="R34" s="188">
        <f t="shared" si="3"/>
        <v>0</v>
      </c>
      <c r="S34" s="188">
        <f t="shared" si="3"/>
        <v>0</v>
      </c>
      <c r="T34" s="188">
        <f t="shared" si="3"/>
        <v>0</v>
      </c>
      <c r="U34" s="188">
        <f t="shared" si="3"/>
        <v>0</v>
      </c>
      <c r="V34" s="188">
        <f t="shared" si="3"/>
        <v>0</v>
      </c>
      <c r="W34" s="188">
        <f t="shared" si="3"/>
        <v>0</v>
      </c>
      <c r="X34" s="188">
        <f t="shared" si="3"/>
        <v>0</v>
      </c>
      <c r="Y34" s="188">
        <f t="shared" si="2"/>
        <v>0</v>
      </c>
      <c r="Z34" s="188">
        <f t="shared" si="2"/>
        <v>0</v>
      </c>
      <c r="AA34" s="188">
        <f t="shared" si="2"/>
        <v>0</v>
      </c>
      <c r="AB34" s="188">
        <f t="shared" si="2"/>
        <v>0</v>
      </c>
      <c r="AC34" s="188">
        <f t="shared" si="2"/>
        <v>0</v>
      </c>
      <c r="AD34" s="188">
        <f t="shared" si="2"/>
        <v>0</v>
      </c>
      <c r="AE34" s="188">
        <f t="shared" si="2"/>
        <v>0</v>
      </c>
      <c r="AF34" s="188">
        <f t="shared" si="2"/>
        <v>0</v>
      </c>
    </row>
    <row r="35" spans="2:32" hidden="1">
      <c r="B35" s="3"/>
      <c r="C35" s="56"/>
      <c r="D35" s="755"/>
      <c r="E35" s="22" t="s">
        <v>34</v>
      </c>
      <c r="F35" s="22" t="s">
        <v>206</v>
      </c>
      <c r="G35" s="121"/>
      <c r="H35" s="187">
        <v>0</v>
      </c>
      <c r="I35" s="188">
        <f t="shared" si="3"/>
        <v>0</v>
      </c>
      <c r="J35" s="188">
        <f t="shared" si="3"/>
        <v>0</v>
      </c>
      <c r="K35" s="188">
        <f t="shared" si="3"/>
        <v>0</v>
      </c>
      <c r="L35" s="188">
        <f t="shared" si="3"/>
        <v>0</v>
      </c>
      <c r="M35" s="188">
        <f t="shared" si="3"/>
        <v>0</v>
      </c>
      <c r="N35" s="188">
        <f t="shared" si="3"/>
        <v>0</v>
      </c>
      <c r="O35" s="188">
        <f t="shared" si="3"/>
        <v>0</v>
      </c>
      <c r="P35" s="188">
        <f t="shared" si="3"/>
        <v>0</v>
      </c>
      <c r="Q35" s="188">
        <f t="shared" si="3"/>
        <v>0</v>
      </c>
      <c r="R35" s="188">
        <f t="shared" si="3"/>
        <v>0</v>
      </c>
      <c r="S35" s="188">
        <f t="shared" si="3"/>
        <v>0</v>
      </c>
      <c r="T35" s="188">
        <f t="shared" si="3"/>
        <v>0</v>
      </c>
      <c r="U35" s="188">
        <f t="shared" si="3"/>
        <v>0</v>
      </c>
      <c r="V35" s="188">
        <f t="shared" si="3"/>
        <v>0</v>
      </c>
      <c r="W35" s="188">
        <f t="shared" si="3"/>
        <v>0</v>
      </c>
      <c r="X35" s="188">
        <f t="shared" si="3"/>
        <v>0</v>
      </c>
      <c r="Y35" s="188">
        <f t="shared" si="2"/>
        <v>0</v>
      </c>
      <c r="Z35" s="188">
        <f t="shared" si="2"/>
        <v>0</v>
      </c>
      <c r="AA35" s="188">
        <f t="shared" si="2"/>
        <v>0</v>
      </c>
      <c r="AB35" s="188">
        <f t="shared" si="2"/>
        <v>0</v>
      </c>
      <c r="AC35" s="188">
        <f t="shared" si="2"/>
        <v>0</v>
      </c>
      <c r="AD35" s="188">
        <f t="shared" si="2"/>
        <v>0</v>
      </c>
      <c r="AE35" s="188">
        <f t="shared" si="2"/>
        <v>0</v>
      </c>
      <c r="AF35" s="188">
        <f t="shared" si="2"/>
        <v>0</v>
      </c>
    </row>
    <row r="36" spans="2:32" hidden="1">
      <c r="B36" s="3"/>
      <c r="C36" s="32"/>
      <c r="D36" s="32"/>
      <c r="E36" s="25"/>
      <c r="F36" s="25"/>
      <c r="G36" s="76"/>
      <c r="H36" s="90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5"/>
      <c r="AD36" s="105"/>
      <c r="AE36" s="105"/>
      <c r="AF36" s="105"/>
    </row>
    <row r="37" spans="2:32" hidden="1">
      <c r="B37" s="3"/>
      <c r="C37" s="768" t="s">
        <v>35</v>
      </c>
      <c r="D37" s="31"/>
      <c r="E37" s="41" t="s">
        <v>183</v>
      </c>
      <c r="F37" s="41" t="s">
        <v>208</v>
      </c>
      <c r="G37" s="75"/>
      <c r="H37" s="95">
        <f>HLOOKUP($E$37&amp;"-"&amp;$E$10,'Brændsels- og elpriser'!$E$13:$AH$39,MATCH(H16,'Brændsels- og elpriser'!$D$13:$D$39,0),FALSE)*'Brændsels- og elpriser'!$H$9</f>
        <v>189.96947704662099</v>
      </c>
      <c r="I37" s="95">
        <f>HLOOKUP($E$37&amp;"-"&amp;$E$10,'Brændsels- og elpriser'!$E$13:$AH$39,MATCH(I16,'Brændsels- og elpriser'!$D$13:$D$39,0),FALSE)*'Brændsels- og elpriser'!$H$9</f>
        <v>186.15240195629499</v>
      </c>
      <c r="J37" s="95">
        <f>HLOOKUP($E$37&amp;"-"&amp;$E$10,'Brændsels- og elpriser'!$E$13:$AH$39,MATCH(J16,'Brændsels- og elpriser'!$D$13:$D$39,0),FALSE)*'Brændsels- og elpriser'!$H$9</f>
        <v>266.20410988628601</v>
      </c>
      <c r="K37" s="95">
        <f>HLOOKUP($E$37&amp;"-"&amp;$E$10,'Brændsels- og elpriser'!$E$13:$AH$39,MATCH(K16,'Brændsels- og elpriser'!$D$13:$D$39,0),FALSE)*'Brændsels- og elpriser'!$H$9</f>
        <v>350</v>
      </c>
      <c r="L37" s="95">
        <f>HLOOKUP($E$37&amp;"-"&amp;$E$10,'Brændsels- og elpriser'!$E$13:$AH$39,MATCH(L16,'Brændsels- og elpriser'!$D$13:$D$39,0),FALSE)*'Brændsels- og elpriser'!$H$9</f>
        <v>370</v>
      </c>
      <c r="M37" s="95">
        <f>HLOOKUP($E$37&amp;"-"&amp;$E$10,'Brændsels- og elpriser'!$E$13:$AH$39,MATCH(M16,'Brændsels- og elpriser'!$D$13:$D$39,0),FALSE)*'Brændsels- og elpriser'!$H$9</f>
        <v>360</v>
      </c>
      <c r="N37" s="95">
        <f>HLOOKUP($E$37&amp;"-"&amp;$E$10,'Brændsels- og elpriser'!$E$13:$AH$39,MATCH(N16,'Brændsels- og elpriser'!$D$13:$D$39,0),FALSE)*'Brændsels- og elpriser'!$H$9</f>
        <v>360</v>
      </c>
      <c r="O37" s="95">
        <f>HLOOKUP($E$37&amp;"-"&amp;$E$10,'Brændsels- og elpriser'!$E$13:$AH$39,MATCH(O16,'Brændsels- og elpriser'!$D$13:$D$39,0),FALSE)*'Brændsels- og elpriser'!$H$9</f>
        <v>380</v>
      </c>
      <c r="P37" s="95">
        <f>HLOOKUP($E$37&amp;"-"&amp;$E$10,'Brændsels- og elpriser'!$E$13:$AH$39,MATCH(P16,'Brændsels- og elpriser'!$D$13:$D$39,0),FALSE)*'Brændsels- og elpriser'!$H$9</f>
        <v>390</v>
      </c>
      <c r="Q37" s="95">
        <f>HLOOKUP($E$37&amp;"-"&amp;$E$10,'Brændsels- og elpriser'!$E$13:$AH$39,MATCH(Q16,'Brændsels- og elpriser'!$D$13:$D$39,0),FALSE)*'Brændsels- og elpriser'!$H$9</f>
        <v>400</v>
      </c>
      <c r="R37" s="95">
        <f>HLOOKUP($E$37&amp;"-"&amp;$E$10,'Brændsels- og elpriser'!$E$13:$AH$39,MATCH(R16,'Brændsels- og elpriser'!$D$13:$D$39,0),FALSE)*'Brændsels- og elpriser'!$H$9</f>
        <v>390</v>
      </c>
      <c r="S37" s="95">
        <f>HLOOKUP($E$37&amp;"-"&amp;$E$10,'Brændsels- og elpriser'!$E$13:$AH$39,MATCH(S16,'Brændsels- og elpriser'!$D$13:$D$39,0),FALSE)*'Brændsels- og elpriser'!$H$9</f>
        <v>390</v>
      </c>
      <c r="T37" s="95">
        <f>HLOOKUP($E$37&amp;"-"&amp;$E$10,'Brændsels- og elpriser'!$E$13:$AH$39,MATCH(T16,'Brændsels- og elpriser'!$D$13:$D$39,0),FALSE)*'Brændsels- og elpriser'!$H$9</f>
        <v>390</v>
      </c>
      <c r="U37" s="95">
        <f>HLOOKUP($E$37&amp;"-"&amp;$E$10,'Brændsels- og elpriser'!$E$13:$AH$39,MATCH(U16,'Brændsels- og elpriser'!$D$13:$D$39,0),FALSE)*'Brændsels- og elpriser'!$H$9</f>
        <v>380</v>
      </c>
      <c r="V37" s="95">
        <f>HLOOKUP($E$37&amp;"-"&amp;$E$10,'Brændsels- og elpriser'!$E$13:$AH$39,MATCH(V16,'Brændsels- og elpriser'!$D$13:$D$39,0),FALSE)*'Brændsels- og elpriser'!$H$9</f>
        <v>380</v>
      </c>
      <c r="W37" s="95">
        <f>HLOOKUP($E$37&amp;"-"&amp;$E$10,'Brændsels- og elpriser'!$E$13:$AH$39,MATCH(W16,'Brændsels- og elpriser'!$D$13:$D$39,0),FALSE)*'Brændsels- og elpriser'!$H$9</f>
        <v>380</v>
      </c>
      <c r="X37" s="95">
        <f>HLOOKUP($E$37&amp;"-"&amp;$E$10,'Brændsels- og elpriser'!$E$13:$AH$39,MATCH(X16,'Brændsels- og elpriser'!$D$13:$D$39,0),FALSE)*'Brændsels- og elpriser'!$H$9</f>
        <v>380</v>
      </c>
      <c r="Y37" s="95">
        <f>HLOOKUP($E$37&amp;"-"&amp;$E$10,'Brændsels- og elpriser'!$E$13:$AH$39,MATCH(Y16,'Brændsels- og elpriser'!$D$13:$D$39,0),FALSE)*'Brændsels- og elpriser'!$H$9</f>
        <v>370</v>
      </c>
      <c r="Z37" s="95">
        <f>HLOOKUP($E$37&amp;"-"&amp;$E$10,'Brændsels- og elpriser'!$E$13:$AH$39,MATCH(Z16,'Brændsels- og elpriser'!$D$13:$D$39,0),FALSE)*'Brændsels- og elpriser'!$H$9</f>
        <v>380</v>
      </c>
      <c r="AA37" s="95">
        <f>HLOOKUP($E$37&amp;"-"&amp;$E$10,'Brændsels- og elpriser'!$E$13:$AH$39,MATCH(AA16,'Brændsels- og elpriser'!$D$13:$D$39,0),FALSE)*'Brændsels- og elpriser'!$H$9</f>
        <v>370</v>
      </c>
      <c r="AB37" s="95">
        <f>HLOOKUP($E$37&amp;"-"&amp;$E$10,'Brændsels- og elpriser'!$E$13:$AH$39,MATCH(AB16,'Brændsels- og elpriser'!$D$13:$D$39,0),FALSE)*'Brændsels- og elpriser'!$H$9</f>
        <v>380</v>
      </c>
      <c r="AC37" s="95">
        <f>HLOOKUP($E$37&amp;"-"&amp;$E$10,'Brændsels- og elpriser'!$E$13:$AH$39,MATCH(AC16,'Brændsels- og elpriser'!$D$13:$D$39,0),FALSE)*'Brændsels- og elpriser'!$H$9</f>
        <v>380</v>
      </c>
      <c r="AD37" s="95">
        <f>HLOOKUP($E$37&amp;"-"&amp;$E$10,'Brændsels- og elpriser'!$E$13:$AH$39,MATCH(AD16,'Brændsels- og elpriser'!$D$13:$D$39,0),FALSE)*'Brændsels- og elpriser'!$H$9</f>
        <v>380</v>
      </c>
      <c r="AE37" s="95">
        <f>HLOOKUP($E$37&amp;"-"&amp;$E$10,'Brændsels- og elpriser'!$E$13:$AH$39,MATCH(AE16,'Brændsels- og elpriser'!$D$13:$D$39,0),FALSE)*'Brændsels- og elpriser'!$H$9</f>
        <v>380</v>
      </c>
      <c r="AF37" s="95">
        <f>HLOOKUP($E$37&amp;"-"&amp;$E$10,'Brændsels- og elpriser'!$E$13:$AH$39,MATCH(AF16,'Brændsels- og elpriser'!$D$13:$D$39,0),FALSE)*'Brændsels- og elpriser'!$H$9</f>
        <v>380</v>
      </c>
    </row>
    <row r="38" spans="2:32" hidden="1">
      <c r="B38" s="3"/>
      <c r="C38" s="756"/>
      <c r="D38" s="31"/>
      <c r="E38" s="41" t="s">
        <v>210</v>
      </c>
      <c r="F38" s="41" t="s">
        <v>208</v>
      </c>
      <c r="G38" s="75"/>
      <c r="H38" s="91">
        <f>VLOOKUP(H16,'ENS fremskrivningsdata'!$R$12:$V$37,5,FALSE)*$E$11</f>
        <v>321.82401431957442</v>
      </c>
      <c r="I38" s="93">
        <f>VLOOKUP(I16,'ENS fremskrivningsdata'!$R$12:$V$37,5,FALSE)*$E$11</f>
        <v>225.02745072890363</v>
      </c>
      <c r="J38" s="93">
        <f>VLOOKUP(J16,'ENS fremskrivningsdata'!$R$12:$V$37,5,FALSE)*$E$11</f>
        <v>204.49327951360891</v>
      </c>
      <c r="K38" s="93">
        <f>VLOOKUP(K16,'ENS fremskrivningsdata'!$R$12:$V$37,5,FALSE)*$E$11</f>
        <v>152.85849608982301</v>
      </c>
      <c r="L38" s="93">
        <f>VLOOKUP(L16,'ENS fremskrivningsdata'!$R$12:$V$37,5,FALSE)*$E$11</f>
        <v>154.18104625472793</v>
      </c>
      <c r="M38" s="93">
        <f>VLOOKUP(M16,'ENS fremskrivningsdata'!$R$12:$V$37,5,FALSE)*$E$11</f>
        <v>153.50508632108898</v>
      </c>
      <c r="N38" s="93">
        <f>VLOOKUP(N16,'ENS fremskrivningsdata'!$R$12:$V$37,5,FALSE)*$E$11</f>
        <v>153.49621673978368</v>
      </c>
      <c r="O38" s="93">
        <f>VLOOKUP(O16,'ENS fremskrivningsdata'!$R$12:$V$37,5,FALSE)*$E$11</f>
        <v>154.82155248873559</v>
      </c>
      <c r="P38" s="93">
        <f>VLOOKUP(P16,'ENS fremskrivningsdata'!$R$12:$V$37,5,FALSE)*$E$11</f>
        <v>155.48301164100346</v>
      </c>
      <c r="Q38" s="93">
        <f>VLOOKUP(Q16,'ENS fremskrivningsdata'!$R$12:$V$37,5,FALSE)*$E$11</f>
        <v>156.14638634490478</v>
      </c>
      <c r="R38" s="93">
        <f>VLOOKUP(R16,'ENS fremskrivningsdata'!$R$12:$V$37,5,FALSE)*$E$11</f>
        <v>155.49898481380217</v>
      </c>
      <c r="S38" s="93">
        <f>VLOOKUP(S16,'ENS fremskrivningsdata'!$R$12:$V$37,5,FALSE)*$E$11</f>
        <v>155.51490162455616</v>
      </c>
      <c r="T38" s="93">
        <f>VLOOKUP(T16,'ENS fremskrivningsdata'!$R$12:$V$37,5,FALSE)*$E$11</f>
        <v>155.53301346851978</v>
      </c>
      <c r="U38" s="93">
        <f>VLOOKUP(U16,'ENS fremskrivningsdata'!$R$12:$V$37,5,FALSE)*$E$11</f>
        <v>154.88273716607813</v>
      </c>
      <c r="V38" s="93">
        <f>VLOOKUP(V16,'ENS fremskrivningsdata'!$R$12:$V$37,5,FALSE)*$E$11</f>
        <v>154.89832259514182</v>
      </c>
      <c r="W38" s="93">
        <f>VLOOKUP(W16,'ENS fremskrivningsdata'!$R$12:$V$37,5,FALSE)*$E$11</f>
        <v>154.89832259514182</v>
      </c>
      <c r="X38" s="93">
        <f>VLOOKUP(X16,'ENS fremskrivningsdata'!$R$12:$V$37,5,FALSE)*$E$11</f>
        <v>154.89832259514182</v>
      </c>
      <c r="Y38" s="93">
        <f>VLOOKUP(Y16,'ENS fremskrivningsdata'!$R$12:$V$37,5,FALSE)*$E$11</f>
        <v>154.23101889090427</v>
      </c>
      <c r="Z38" s="93">
        <f>VLOOKUP(Z16,'ENS fremskrivningsdata'!$R$12:$V$37,5,FALSE)*$E$11</f>
        <v>154.89832259514182</v>
      </c>
      <c r="AA38" s="93">
        <f>VLOOKUP(AA16,'ENS fremskrivningsdata'!$R$12:$V$37,5,FALSE)*$E$11</f>
        <v>154.23101889090427</v>
      </c>
      <c r="AB38" s="93">
        <f>VLOOKUP(AB16,'ENS fremskrivningsdata'!$R$12:$V$37,5,FALSE)*$E$11</f>
        <v>154.89832259514182</v>
      </c>
      <c r="AC38" s="93">
        <f>VLOOKUP(AC16,'ENS fremskrivningsdata'!$R$12:$V$37,5,FALSE)*$E$11</f>
        <v>154.89832259514182</v>
      </c>
      <c r="AD38" s="93">
        <f>VLOOKUP(AD16,'ENS fremskrivningsdata'!$R$12:$V$37,5,FALSE)*$E$11</f>
        <v>154.89832259514182</v>
      </c>
      <c r="AE38" s="93">
        <f>VLOOKUP(AE16,'ENS fremskrivningsdata'!$R$12:$V$37,5,FALSE)*$E$11</f>
        <v>154.89832259514182</v>
      </c>
      <c r="AF38" s="93">
        <f>VLOOKUP(AF16,'ENS fremskrivningsdata'!$R$12:$V$37,5,FALSE)*$E$11</f>
        <v>154.89832259514182</v>
      </c>
    </row>
    <row r="39" spans="2:32" hidden="1">
      <c r="B39" s="3"/>
      <c r="C39" s="756"/>
      <c r="D39" s="31"/>
      <c r="E39" s="41" t="s">
        <v>354</v>
      </c>
      <c r="F39" s="41" t="s">
        <v>52</v>
      </c>
      <c r="G39" s="75"/>
      <c r="H39" s="463">
        <f>VLOOKUP($E$39,'Tilskud og afgifter'!$D$11:$AD$51,MATCH(H16,'Tilskud og afgifter'!$D$11:$AD$11,0),FALSE)</f>
        <v>4.1662295007000312</v>
      </c>
      <c r="I39" s="148">
        <f>VLOOKUP($E$39,'Tilskud og afgifter'!$D$11:$AD$51,MATCH(I16,'Tilskud og afgifter'!$D$11:$AD$11,0),FALSE)</f>
        <v>4.1662295007000312</v>
      </c>
      <c r="J39" s="148">
        <f>VLOOKUP($E$39,'Tilskud og afgifter'!$D$11:$AD$51,MATCH(J16,'Tilskud og afgifter'!$D$11:$AD$11,0),FALSE)</f>
        <v>4.1662295007000312</v>
      </c>
      <c r="K39" s="148">
        <f>VLOOKUP($E$39,'Tilskud og afgifter'!$D$11:$AD$51,MATCH(K16,'Tilskud og afgifter'!$D$11:$AD$11,0),FALSE)</f>
        <v>4.1662295007000312</v>
      </c>
      <c r="L39" s="148">
        <f>VLOOKUP($E$39,'Tilskud og afgifter'!$D$11:$AD$51,MATCH(L16,'Tilskud og afgifter'!$D$11:$AD$11,0),FALSE)</f>
        <v>4.1662295007000312</v>
      </c>
      <c r="M39" s="148">
        <f>VLOOKUP($E$39,'Tilskud og afgifter'!$D$11:$AD$51,MATCH(M16,'Tilskud og afgifter'!$D$11:$AD$11,0),FALSE)</f>
        <v>4.1662295007000312</v>
      </c>
      <c r="N39" s="148">
        <f>VLOOKUP($E$39,'Tilskud og afgifter'!$D$11:$AD$51,MATCH(N16,'Tilskud og afgifter'!$D$11:$AD$11,0),FALSE)</f>
        <v>4.1662295007000312</v>
      </c>
      <c r="O39" s="148">
        <f>VLOOKUP($E$39,'Tilskud og afgifter'!$D$11:$AD$51,MATCH(O16,'Tilskud og afgifter'!$D$11:$AD$11,0),FALSE)</f>
        <v>4.1662295007000312</v>
      </c>
      <c r="P39" s="148">
        <f>VLOOKUP($E$39,'Tilskud og afgifter'!$D$11:$AD$51,MATCH(P16,'Tilskud og afgifter'!$D$11:$AD$11,0),FALSE)</f>
        <v>4.1662295007000312</v>
      </c>
      <c r="Q39" s="148">
        <f>VLOOKUP($E$39,'Tilskud og afgifter'!$D$11:$AD$51,MATCH(Q16,'Tilskud og afgifter'!$D$11:$AD$11,0),FALSE)</f>
        <v>4.1662295007000312</v>
      </c>
      <c r="R39" s="148">
        <f>VLOOKUP($E$39,'Tilskud og afgifter'!$D$11:$AD$51,MATCH(R16,'Tilskud og afgifter'!$D$11:$AD$11,0),FALSE)</f>
        <v>4.1662295007000312</v>
      </c>
      <c r="S39" s="148">
        <f>VLOOKUP($E$39,'Tilskud og afgifter'!$D$11:$AD$51,MATCH(S16,'Tilskud og afgifter'!$D$11:$AD$11,0),FALSE)</f>
        <v>4.1662295007000312</v>
      </c>
      <c r="T39" s="148">
        <f>VLOOKUP($E$39,'Tilskud og afgifter'!$D$11:$AD$51,MATCH(T16,'Tilskud og afgifter'!$D$11:$AD$11,0),FALSE)</f>
        <v>4.1662295007000312</v>
      </c>
      <c r="U39" s="148">
        <f>VLOOKUP($E$39,'Tilskud og afgifter'!$D$11:$AD$51,MATCH(U16,'Tilskud og afgifter'!$D$11:$AD$11,0),FALSE)</f>
        <v>4.1662295007000312</v>
      </c>
      <c r="V39" s="148">
        <f>VLOOKUP($E$39,'Tilskud og afgifter'!$D$11:$AD$51,MATCH(V16,'Tilskud og afgifter'!$D$11:$AD$11,0),FALSE)</f>
        <v>4.1662295007000312</v>
      </c>
      <c r="W39" s="148">
        <f>VLOOKUP($E$39,'Tilskud og afgifter'!$D$11:$AD$51,MATCH(W16,'Tilskud og afgifter'!$D$11:$AD$11,0),FALSE)</f>
        <v>4.1662295007000312</v>
      </c>
      <c r="X39" s="148">
        <f>VLOOKUP($E$39,'Tilskud og afgifter'!$D$11:$AD$51,MATCH(X16,'Tilskud og afgifter'!$D$11:$AD$11,0),FALSE)</f>
        <v>4.1662295007000312</v>
      </c>
      <c r="Y39" s="148">
        <f>VLOOKUP($E$39,'Tilskud og afgifter'!$D$11:$AD$51,MATCH(Y16,'Tilskud og afgifter'!$D$11:$AD$11,0),FALSE)</f>
        <v>4.1662295007000312</v>
      </c>
      <c r="Z39" s="148">
        <f>VLOOKUP($E$39,'Tilskud og afgifter'!$D$11:$AD$51,MATCH(Z16,'Tilskud og afgifter'!$D$11:$AD$11,0),FALSE)</f>
        <v>4.1662295007000312</v>
      </c>
      <c r="AA39" s="148">
        <f>VLOOKUP($E$39,'Tilskud og afgifter'!$D$11:$AD$51,MATCH(AA16,'Tilskud og afgifter'!$D$11:$AD$11,0),FALSE)</f>
        <v>4.1662295007000312</v>
      </c>
      <c r="AB39" s="148">
        <f>VLOOKUP($E$39,'Tilskud og afgifter'!$D$11:$AD$51,MATCH(AB16,'Tilskud og afgifter'!$D$11:$AD$11,0),FALSE)</f>
        <v>4.1662295007000312</v>
      </c>
      <c r="AC39" s="148">
        <f>VLOOKUP($E$39,'Tilskud og afgifter'!$D$11:$AD$51,MATCH(AC16,'Tilskud og afgifter'!$D$11:$AD$11,0),FALSE)</f>
        <v>4.1662295007000312</v>
      </c>
      <c r="AD39" s="148">
        <f>VLOOKUP($E$39,'Tilskud og afgifter'!$D$11:$AD$51,MATCH(AD16,'Tilskud og afgifter'!$D$11:$AD$11,0),FALSE)</f>
        <v>4.1662295007000312</v>
      </c>
      <c r="AE39" s="148">
        <f>VLOOKUP($E$39,'Tilskud og afgifter'!$D$11:$AD$51,MATCH(AE16,'Tilskud og afgifter'!$D$11:$AD$11,0),FALSE)</f>
        <v>4.1662295007000312</v>
      </c>
      <c r="AF39" s="148">
        <f>VLOOKUP($E$39,'Tilskud og afgifter'!$D$11:$AD$51,MATCH(AF16,'Tilskud og afgifter'!$D$11:$AD$11,0),FALSE)</f>
        <v>4.1662295007000312</v>
      </c>
    </row>
    <row r="40" spans="2:32" hidden="1">
      <c r="B40" s="3"/>
      <c r="C40" s="756"/>
      <c r="D40" s="31"/>
      <c r="E40" s="41" t="s">
        <v>355</v>
      </c>
      <c r="F40" s="41" t="s">
        <v>52</v>
      </c>
      <c r="G40" s="75"/>
      <c r="H40" s="91">
        <f>VLOOKUP($E$40,'Tilskud og afgifter'!$D$11:$AD$51,MATCH(H16,'Tilskud og afgifter'!$D$11:$AD$11,0),FALSE)</f>
        <v>383</v>
      </c>
      <c r="I40" s="93">
        <f>VLOOKUP($E$40,'Tilskud og afgifter'!$D$11:$AD$51,MATCH(I16,'Tilskud og afgifter'!$D$11:$AD$11,0),FALSE)</f>
        <v>405</v>
      </c>
      <c r="J40" s="93">
        <f>VLOOKUP($E$40,'Tilskud og afgifter'!$D$11:$AD$51,MATCH(J16,'Tilskud og afgifter'!$D$11:$AD$11,0),FALSE)</f>
        <v>257</v>
      </c>
      <c r="K40" s="93">
        <f>VLOOKUP($E$40,'Tilskud og afgifter'!$D$11:$AD$51,MATCH(K16,'Tilskud og afgifter'!$D$11:$AD$11,0),FALSE)</f>
        <v>257</v>
      </c>
      <c r="L40" s="93">
        <f>VLOOKUP($E$40,'Tilskud og afgifter'!$D$11:$AD$51,MATCH(L16,'Tilskud og afgifter'!$D$11:$AD$11,0),FALSE)</f>
        <v>210</v>
      </c>
      <c r="M40" s="93">
        <f>VLOOKUP($E$40,'Tilskud og afgifter'!$D$11:$AD$51,MATCH(M16,'Tilskud og afgifter'!$D$11:$AD$11,0),FALSE)</f>
        <v>161.44139315212621</v>
      </c>
      <c r="N40" s="93">
        <f>VLOOKUP($E$40,'Tilskud og afgifter'!$D$11:$AD$51,MATCH(N16,'Tilskud og afgifter'!$D$11:$AD$11,0),FALSE)</f>
        <v>161.44139315212621</v>
      </c>
      <c r="O40" s="93">
        <f>VLOOKUP($E$40,'Tilskud og afgifter'!$D$11:$AD$51,MATCH(O16,'Tilskud og afgifter'!$D$11:$AD$11,0),FALSE)</f>
        <v>161.44139315212621</v>
      </c>
      <c r="P40" s="93">
        <f>VLOOKUP($E$40,'Tilskud og afgifter'!$D$11:$AD$51,MATCH(P16,'Tilskud og afgifter'!$D$11:$AD$11,0),FALSE)</f>
        <v>161.44139315212621</v>
      </c>
      <c r="Q40" s="93">
        <f>VLOOKUP($E$40,'Tilskud og afgifter'!$D$11:$AD$51,MATCH(Q16,'Tilskud og afgifter'!$D$11:$AD$11,0),FALSE)</f>
        <v>161.44139315212621</v>
      </c>
      <c r="R40" s="93">
        <f>VLOOKUP($E$40,'Tilskud og afgifter'!$D$11:$AD$51,MATCH(R16,'Tilskud og afgifter'!$D$11:$AD$11,0),FALSE)</f>
        <v>161.44139315212621</v>
      </c>
      <c r="S40" s="93">
        <f>VLOOKUP($E$40,'Tilskud og afgifter'!$D$11:$AD$51,MATCH(S16,'Tilskud og afgifter'!$D$11:$AD$11,0),FALSE)</f>
        <v>161.44139315212621</v>
      </c>
      <c r="T40" s="93">
        <f>VLOOKUP($E$40,'Tilskud og afgifter'!$D$11:$AD$51,MATCH(T16,'Tilskud og afgifter'!$D$11:$AD$11,0),FALSE)</f>
        <v>161.44139315212621</v>
      </c>
      <c r="U40" s="93">
        <f>VLOOKUP($E$40,'Tilskud og afgifter'!$D$11:$AD$51,MATCH(U16,'Tilskud og afgifter'!$D$11:$AD$11,0),FALSE)</f>
        <v>161.44139315212621</v>
      </c>
      <c r="V40" s="93">
        <f>VLOOKUP($E$40,'Tilskud og afgifter'!$D$11:$AD$51,MATCH(V16,'Tilskud og afgifter'!$D$11:$AD$11,0),FALSE)</f>
        <v>161.44139315212621</v>
      </c>
      <c r="W40" s="93">
        <f>VLOOKUP($E$40,'Tilskud og afgifter'!$D$11:$AD$51,MATCH(W16,'Tilskud og afgifter'!$D$11:$AD$11,0),FALSE)</f>
        <v>161.44139315212621</v>
      </c>
      <c r="X40" s="93">
        <f>VLOOKUP($E$40,'Tilskud og afgifter'!$D$11:$AD$51,MATCH(X16,'Tilskud og afgifter'!$D$11:$AD$11,0),FALSE)</f>
        <v>161.44139315212621</v>
      </c>
      <c r="Y40" s="93">
        <f>VLOOKUP($E$40,'Tilskud og afgifter'!$D$11:$AD$51,MATCH(Y16,'Tilskud og afgifter'!$D$11:$AD$11,0),FALSE)</f>
        <v>161.44139315212621</v>
      </c>
      <c r="Z40" s="93">
        <f>VLOOKUP($E$40,'Tilskud og afgifter'!$D$11:$AD$51,MATCH(Z16,'Tilskud og afgifter'!$D$11:$AD$11,0),FALSE)</f>
        <v>161.44139315212621</v>
      </c>
      <c r="AA40" s="93">
        <f>VLOOKUP($E$40,'Tilskud og afgifter'!$D$11:$AD$51,MATCH(AA16,'Tilskud og afgifter'!$D$11:$AD$11,0),FALSE)</f>
        <v>161.44139315212621</v>
      </c>
      <c r="AB40" s="93">
        <f>VLOOKUP($E$40,'Tilskud og afgifter'!$D$11:$AD$51,MATCH(AB16,'Tilskud og afgifter'!$D$11:$AD$11,0),FALSE)</f>
        <v>161.44139315212621</v>
      </c>
      <c r="AC40" s="93">
        <f>VLOOKUP($E$40,'Tilskud og afgifter'!$D$11:$AD$51,MATCH(AC16,'Tilskud og afgifter'!$D$11:$AD$11,0),FALSE)</f>
        <v>161.44139315212621</v>
      </c>
      <c r="AD40" s="93">
        <f>VLOOKUP($E$40,'Tilskud og afgifter'!$D$11:$AD$51,MATCH(AD16,'Tilskud og afgifter'!$D$11:$AD$11,0),FALSE)</f>
        <v>161.44139315212621</v>
      </c>
      <c r="AE40" s="93">
        <f>VLOOKUP($E$40,'Tilskud og afgifter'!$D$11:$AD$51,MATCH(AE16,'Tilskud og afgifter'!$D$11:$AD$11,0),FALSE)</f>
        <v>161.44139315212621</v>
      </c>
      <c r="AF40" s="93">
        <f>VLOOKUP($E$40,'Tilskud og afgifter'!$D$11:$AD$51,MATCH(AF16,'Tilskud og afgifter'!$D$11:$AD$11,0),FALSE)</f>
        <v>161.44139315212621</v>
      </c>
    </row>
    <row r="41" spans="2:32" ht="15" hidden="1" customHeight="1">
      <c r="B41" s="3"/>
      <c r="C41" s="756"/>
      <c r="D41" s="757" t="s">
        <v>140</v>
      </c>
      <c r="E41" s="41" t="s">
        <v>258</v>
      </c>
      <c r="F41" s="41" t="s">
        <v>40</v>
      </c>
      <c r="G41" s="75"/>
      <c r="H41" s="95">
        <f>HLOOKUP($E$41&amp;"-"&amp;$E$10,'CO2-pris'!$D$12:$H$39,MATCH(H16,'CO2-pris'!$D$12:$D$39,0),FALSE)*'CO2-pris'!$F$9</f>
        <v>56.852071005917153</v>
      </c>
      <c r="I41" s="95">
        <f>HLOOKUP($E$41&amp;"-"&amp;$E$10,'CO2-pris'!$D$12:$H$39,MATCH(I16,'CO2-pris'!$D$12:$D$39,0),FALSE)*'CO2-pris'!$F$9</f>
        <v>42</v>
      </c>
      <c r="J41" s="95">
        <f>HLOOKUP($E$41&amp;"-"&amp;$E$10,'CO2-pris'!$D$12:$H$39,MATCH(J16,'CO2-pris'!$D$12:$D$39,0),FALSE)*'CO2-pris'!$F$9</f>
        <v>115.71673838405506</v>
      </c>
      <c r="K41" s="95">
        <f>HLOOKUP($E$41&amp;"-"&amp;$E$10,'CO2-pris'!$D$12:$H$39,MATCH(K16,'CO2-pris'!$D$12:$D$39,0),FALSE)*'CO2-pris'!$F$9</f>
        <v>195.74638834999999</v>
      </c>
      <c r="L41" s="95">
        <f>HLOOKUP($E$41&amp;"-"&amp;$E$10,'CO2-pris'!$D$12:$H$39,MATCH(L16,'CO2-pris'!$D$12:$D$39,0),FALSE)*'CO2-pris'!$F$9</f>
        <v>214.42575100000002</v>
      </c>
      <c r="M41" s="95">
        <f>HLOOKUP($E$41&amp;"-"&amp;$E$10,'CO2-pris'!$D$12:$H$39,MATCH(M16,'CO2-pris'!$D$12:$D$39,0),FALSE)*'CO2-pris'!$F$9</f>
        <v>220.80004550000001</v>
      </c>
      <c r="N41" s="95">
        <f>HLOOKUP($E$41&amp;"-"&amp;$E$10,'CO2-pris'!$D$12:$H$39,MATCH(N16,'CO2-pris'!$D$12:$D$39,0),FALSE)*'CO2-pris'!$F$9</f>
        <v>227.36394250000001</v>
      </c>
      <c r="O41" s="95">
        <f>HLOOKUP($E$41&amp;"-"&amp;$E$10,'CO2-pris'!$D$12:$H$39,MATCH(O16,'CO2-pris'!$D$12:$D$39,0),FALSE)*'CO2-pris'!$F$9</f>
        <v>234.12288050000001</v>
      </c>
      <c r="P41" s="95">
        <f>HLOOKUP($E$41&amp;"-"&amp;$E$10,'CO2-pris'!$D$12:$H$39,MATCH(P16,'CO2-pris'!$D$12:$D$39,0),FALSE)*'CO2-pris'!$F$9</f>
        <v>241.08274500000002</v>
      </c>
      <c r="Q41" s="95">
        <f>HLOOKUP($E$41&amp;"-"&amp;$E$10,'CO2-pris'!$D$12:$H$39,MATCH(Q16,'CO2-pris'!$D$12:$D$39,0),FALSE)*'CO2-pris'!$F$9</f>
        <v>248.24957050000003</v>
      </c>
      <c r="R41" s="95">
        <f>HLOOKUP($E$41&amp;"-"&amp;$E$10,'CO2-pris'!$D$12:$H$39,MATCH(R16,'CO2-pris'!$D$12:$D$39,0),FALSE)*'CO2-pris'!$F$9</f>
        <v>255.6293915</v>
      </c>
      <c r="S41" s="95">
        <f>HLOOKUP($E$41&amp;"-"&amp;$E$10,'CO2-pris'!$D$12:$H$39,MATCH(S16,'CO2-pris'!$D$12:$D$39,0),FALSE)*'CO2-pris'!$F$9</f>
        <v>263.22861500000005</v>
      </c>
      <c r="T41" s="95">
        <f>HLOOKUP($E$41&amp;"-"&amp;$E$10,'CO2-pris'!$D$12:$H$39,MATCH(T16,'CO2-pris'!$D$12:$D$39,0),FALSE)*'CO2-pris'!$F$9</f>
        <v>271.05372249999999</v>
      </c>
      <c r="U41" s="95">
        <f>HLOOKUP($E$41&amp;"-"&amp;$E$10,'CO2-pris'!$D$12:$H$39,MATCH(U16,'CO2-pris'!$D$12:$D$39,0),FALSE)*'CO2-pris'!$F$9</f>
        <v>279.11149349999999</v>
      </c>
      <c r="V41" s="95">
        <f>HLOOKUP($E$41&amp;"-"&amp;$E$10,'CO2-pris'!$D$12:$H$39,MATCH(V16,'CO2-pris'!$D$12:$D$39,0),FALSE)*'CO2-pris'!$F$9</f>
        <v>287.40878200000003</v>
      </c>
      <c r="W41" s="95">
        <f>HLOOKUP($E$41&amp;"-"&amp;$E$10,'CO2-pris'!$D$12:$H$39,MATCH(W16,'CO2-pris'!$D$12:$D$39,0),FALSE)*'CO2-pris'!$F$9</f>
        <v>295.95274000000001</v>
      </c>
      <c r="X41" s="95">
        <f>HLOOKUP($E$41&amp;"-"&amp;$E$10,'CO2-pris'!$D$12:$H$39,MATCH(X16,'CO2-pris'!$D$12:$D$39,0),FALSE)*'CO2-pris'!$F$9</f>
        <v>304.75066849999996</v>
      </c>
      <c r="Y41" s="95">
        <f>HLOOKUP($E$41&amp;"-"&amp;$E$10,'CO2-pris'!$D$12:$H$39,MATCH(Y16,'CO2-pris'!$D$12:$D$39,0),FALSE)*'CO2-pris'!$F$9</f>
        <v>313.81016649999998</v>
      </c>
      <c r="Z41" s="95">
        <f>HLOOKUP($E$41&amp;"-"&amp;$E$10,'CO2-pris'!$D$12:$H$39,MATCH(Z16,'CO2-pris'!$D$12:$D$39,0),FALSE)*'CO2-pris'!$F$9</f>
        <v>323.13898200000006</v>
      </c>
      <c r="AA41" s="95">
        <f>HLOOKUP($E$41&amp;"-"&amp;$E$10,'CO2-pris'!$D$12:$H$39,MATCH(AA16,'CO2-pris'!$D$12:$D$39,0),FALSE)*'CO2-pris'!$F$9</f>
        <v>332.74508650000001</v>
      </c>
      <c r="AB41" s="95">
        <f>HLOOKUP($E$41&amp;"-"&amp;$E$10,'CO2-pris'!$D$12:$H$39,MATCH(AB16,'CO2-pris'!$D$12:$D$39,0),FALSE)*'CO2-pris'!$F$9</f>
        <v>342.63674950000001</v>
      </c>
      <c r="AC41" s="95">
        <f>HLOOKUP($E$41&amp;"-"&amp;$E$10,'CO2-pris'!$D$12:$H$39,MATCH(AC16,'CO2-pris'!$D$12:$D$39,0),FALSE)*'CO2-pris'!$F$9</f>
        <v>352.82246399999997</v>
      </c>
      <c r="AD41" s="95">
        <f>HLOOKUP($E$41&amp;"-"&amp;$E$10,'CO2-pris'!$D$12:$H$39,MATCH(AD16,'CO2-pris'!$D$12:$D$39,0),FALSE)*'CO2-pris'!$F$9</f>
        <v>363.31102099999998</v>
      </c>
      <c r="AE41" s="95">
        <f>HLOOKUP($E$41&amp;"-"&amp;$E$10,'CO2-pris'!$D$12:$H$39,MATCH(AE16,'CO2-pris'!$D$12:$D$39,0),FALSE)*'CO2-pris'!$F$9</f>
        <v>374.11136049999999</v>
      </c>
      <c r="AF41" s="95">
        <f>HLOOKUP($E$41&amp;"-"&amp;$E$10,'CO2-pris'!$D$12:$H$39,MATCH(AF16,'CO2-pris'!$D$12:$D$39,0),FALSE)*'CO2-pris'!$F$9</f>
        <v>385.23279500000001</v>
      </c>
    </row>
    <row r="42" spans="2:32" ht="15" hidden="1" customHeight="1">
      <c r="B42" s="3"/>
      <c r="C42" s="756"/>
      <c r="D42" s="757"/>
      <c r="E42" s="41" t="s">
        <v>187</v>
      </c>
      <c r="F42" s="41" t="s">
        <v>44</v>
      </c>
      <c r="G42" s="75"/>
      <c r="H42" s="132">
        <f>H34*H41*L8/1000000</f>
        <v>0</v>
      </c>
      <c r="I42" s="148">
        <f>H42</f>
        <v>0</v>
      </c>
      <c r="J42" s="148">
        <f t="shared" ref="J42:Y44" si="4">I42</f>
        <v>0</v>
      </c>
      <c r="K42" s="148">
        <f t="shared" si="4"/>
        <v>0</v>
      </c>
      <c r="L42" s="148">
        <f t="shared" si="4"/>
        <v>0</v>
      </c>
      <c r="M42" s="148">
        <f t="shared" si="4"/>
        <v>0</v>
      </c>
      <c r="N42" s="148">
        <f t="shared" si="4"/>
        <v>0</v>
      </c>
      <c r="O42" s="148">
        <f t="shared" si="4"/>
        <v>0</v>
      </c>
      <c r="P42" s="148">
        <f t="shared" si="4"/>
        <v>0</v>
      </c>
      <c r="Q42" s="148">
        <f t="shared" si="4"/>
        <v>0</v>
      </c>
      <c r="R42" s="148">
        <f t="shared" si="4"/>
        <v>0</v>
      </c>
      <c r="S42" s="148">
        <f t="shared" si="4"/>
        <v>0</v>
      </c>
      <c r="T42" s="148">
        <f t="shared" si="4"/>
        <v>0</v>
      </c>
      <c r="U42" s="148">
        <f t="shared" si="4"/>
        <v>0</v>
      </c>
      <c r="V42" s="148">
        <f t="shared" si="4"/>
        <v>0</v>
      </c>
      <c r="W42" s="148">
        <f t="shared" si="4"/>
        <v>0</v>
      </c>
      <c r="X42" s="148">
        <f t="shared" si="4"/>
        <v>0</v>
      </c>
      <c r="Y42" s="148">
        <f t="shared" si="4"/>
        <v>0</v>
      </c>
      <c r="Z42" s="148">
        <f t="shared" ref="Z42:AF44" si="5">Y42</f>
        <v>0</v>
      </c>
      <c r="AA42" s="148">
        <f t="shared" si="5"/>
        <v>0</v>
      </c>
      <c r="AB42" s="148">
        <f t="shared" si="5"/>
        <v>0</v>
      </c>
      <c r="AC42" s="148">
        <f t="shared" si="5"/>
        <v>0</v>
      </c>
      <c r="AD42" s="148">
        <f t="shared" si="5"/>
        <v>0</v>
      </c>
      <c r="AE42" s="148">
        <f t="shared" si="5"/>
        <v>0</v>
      </c>
      <c r="AF42" s="148">
        <f t="shared" si="5"/>
        <v>0</v>
      </c>
    </row>
    <row r="43" spans="2:32" hidden="1">
      <c r="B43" s="3"/>
      <c r="C43" s="756"/>
      <c r="D43" s="757"/>
      <c r="E43" s="41" t="s">
        <v>143</v>
      </c>
      <c r="F43" s="41" t="s">
        <v>44</v>
      </c>
      <c r="G43" s="75"/>
      <c r="H43" s="135">
        <f>H35/1000000*H41*M8</f>
        <v>0</v>
      </c>
      <c r="I43" s="93">
        <f>H43</f>
        <v>0</v>
      </c>
      <c r="J43" s="93">
        <f t="shared" si="4"/>
        <v>0</v>
      </c>
      <c r="K43" s="93">
        <f t="shared" si="4"/>
        <v>0</v>
      </c>
      <c r="L43" s="93">
        <f t="shared" si="4"/>
        <v>0</v>
      </c>
      <c r="M43" s="93">
        <f t="shared" si="4"/>
        <v>0</v>
      </c>
      <c r="N43" s="93">
        <f t="shared" si="4"/>
        <v>0</v>
      </c>
      <c r="O43" s="93">
        <f t="shared" si="4"/>
        <v>0</v>
      </c>
      <c r="P43" s="93">
        <f t="shared" si="4"/>
        <v>0</v>
      </c>
      <c r="Q43" s="93">
        <f t="shared" si="4"/>
        <v>0</v>
      </c>
      <c r="R43" s="93">
        <f t="shared" si="4"/>
        <v>0</v>
      </c>
      <c r="S43" s="93">
        <f t="shared" si="4"/>
        <v>0</v>
      </c>
      <c r="T43" s="93">
        <f t="shared" si="4"/>
        <v>0</v>
      </c>
      <c r="U43" s="93">
        <f t="shared" si="4"/>
        <v>0</v>
      </c>
      <c r="V43" s="93">
        <f t="shared" si="4"/>
        <v>0</v>
      </c>
      <c r="W43" s="93">
        <f t="shared" si="4"/>
        <v>0</v>
      </c>
      <c r="X43" s="93">
        <f t="shared" si="4"/>
        <v>0</v>
      </c>
      <c r="Y43" s="93">
        <f t="shared" si="4"/>
        <v>0</v>
      </c>
      <c r="Z43" s="93">
        <f t="shared" si="5"/>
        <v>0</v>
      </c>
      <c r="AA43" s="93">
        <f t="shared" si="5"/>
        <v>0</v>
      </c>
      <c r="AB43" s="93">
        <f t="shared" si="5"/>
        <v>0</v>
      </c>
      <c r="AC43" s="93">
        <f t="shared" si="5"/>
        <v>0</v>
      </c>
      <c r="AD43" s="93">
        <f t="shared" si="5"/>
        <v>0</v>
      </c>
      <c r="AE43" s="93">
        <f t="shared" si="5"/>
        <v>0</v>
      </c>
      <c r="AF43" s="93">
        <f t="shared" si="5"/>
        <v>0</v>
      </c>
    </row>
    <row r="44" spans="2:32" hidden="1">
      <c r="B44" s="3"/>
      <c r="C44" s="756"/>
      <c r="D44" s="757"/>
      <c r="E44" s="41" t="s">
        <v>106</v>
      </c>
      <c r="F44" s="41" t="s">
        <v>141</v>
      </c>
      <c r="G44" s="75"/>
      <c r="H44" s="91">
        <f>HLOOKUP(E44,'ENS fremskrivningsdata'!$M$11:$O$15,2,FALSE)</f>
        <v>19.823225972697561</v>
      </c>
      <c r="I44" s="53">
        <f>H44</f>
        <v>19.823225972697561</v>
      </c>
      <c r="J44" s="53">
        <f t="shared" si="4"/>
        <v>19.823225972697561</v>
      </c>
      <c r="K44" s="53">
        <f t="shared" si="4"/>
        <v>19.823225972697561</v>
      </c>
      <c r="L44" s="53">
        <f t="shared" si="4"/>
        <v>19.823225972697561</v>
      </c>
      <c r="M44" s="53">
        <f t="shared" si="4"/>
        <v>19.823225972697561</v>
      </c>
      <c r="N44" s="53">
        <f t="shared" si="4"/>
        <v>19.823225972697561</v>
      </c>
      <c r="O44" s="53">
        <f t="shared" si="4"/>
        <v>19.823225972697561</v>
      </c>
      <c r="P44" s="53">
        <f t="shared" si="4"/>
        <v>19.823225972697561</v>
      </c>
      <c r="Q44" s="53">
        <f t="shared" si="4"/>
        <v>19.823225972697561</v>
      </c>
      <c r="R44" s="53">
        <f t="shared" si="4"/>
        <v>19.823225972697561</v>
      </c>
      <c r="S44" s="53">
        <f t="shared" si="4"/>
        <v>19.823225972697561</v>
      </c>
      <c r="T44" s="53">
        <f t="shared" si="4"/>
        <v>19.823225972697561</v>
      </c>
      <c r="U44" s="53">
        <f t="shared" si="4"/>
        <v>19.823225972697561</v>
      </c>
      <c r="V44" s="53">
        <f t="shared" si="4"/>
        <v>19.823225972697561</v>
      </c>
      <c r="W44" s="53">
        <f t="shared" si="4"/>
        <v>19.823225972697561</v>
      </c>
      <c r="X44" s="53">
        <f t="shared" si="4"/>
        <v>19.823225972697561</v>
      </c>
      <c r="Y44" s="53">
        <f t="shared" si="4"/>
        <v>19.823225972697561</v>
      </c>
      <c r="Z44" s="53">
        <f t="shared" si="5"/>
        <v>19.823225972697561</v>
      </c>
      <c r="AA44" s="53">
        <f t="shared" si="5"/>
        <v>19.823225972697561</v>
      </c>
      <c r="AB44" s="53">
        <f t="shared" si="5"/>
        <v>19.823225972697561</v>
      </c>
      <c r="AC44" s="53">
        <f t="shared" si="5"/>
        <v>19.823225972697561</v>
      </c>
      <c r="AD44" s="53">
        <f t="shared" si="5"/>
        <v>19.823225972697561</v>
      </c>
      <c r="AE44" s="53">
        <f t="shared" si="5"/>
        <v>19.823225972697561</v>
      </c>
      <c r="AF44" s="53">
        <f t="shared" si="5"/>
        <v>19.823225972697561</v>
      </c>
    </row>
    <row r="45" spans="2:32" hidden="1">
      <c r="B45" s="3"/>
      <c r="C45" s="756"/>
      <c r="D45" s="757"/>
      <c r="E45" s="41" t="s">
        <v>186</v>
      </c>
      <c r="F45" s="41" t="s">
        <v>44</v>
      </c>
      <c r="G45" s="75"/>
      <c r="H45" s="91">
        <f t="shared" ref="H45:AF45" si="6">H44*H31</f>
        <v>0</v>
      </c>
      <c r="I45" s="93">
        <f t="shared" si="6"/>
        <v>0</v>
      </c>
      <c r="J45" s="93">
        <f t="shared" si="6"/>
        <v>0</v>
      </c>
      <c r="K45" s="93">
        <f t="shared" si="6"/>
        <v>0</v>
      </c>
      <c r="L45" s="93">
        <f t="shared" si="6"/>
        <v>0</v>
      </c>
      <c r="M45" s="93">
        <f t="shared" si="6"/>
        <v>0</v>
      </c>
      <c r="N45" s="93">
        <f t="shared" si="6"/>
        <v>0</v>
      </c>
      <c r="O45" s="93">
        <f t="shared" si="6"/>
        <v>0</v>
      </c>
      <c r="P45" s="93">
        <f t="shared" si="6"/>
        <v>0</v>
      </c>
      <c r="Q45" s="93">
        <f t="shared" si="6"/>
        <v>0</v>
      </c>
      <c r="R45" s="93">
        <f t="shared" si="6"/>
        <v>0</v>
      </c>
      <c r="S45" s="93">
        <f t="shared" si="6"/>
        <v>0</v>
      </c>
      <c r="T45" s="93">
        <f t="shared" si="6"/>
        <v>0</v>
      </c>
      <c r="U45" s="93">
        <f t="shared" si="6"/>
        <v>0</v>
      </c>
      <c r="V45" s="93">
        <f t="shared" si="6"/>
        <v>0</v>
      </c>
      <c r="W45" s="93">
        <f t="shared" si="6"/>
        <v>0</v>
      </c>
      <c r="X45" s="93">
        <f t="shared" si="6"/>
        <v>0</v>
      </c>
      <c r="Y45" s="93">
        <f t="shared" si="6"/>
        <v>0</v>
      </c>
      <c r="Z45" s="93">
        <f t="shared" si="6"/>
        <v>0</v>
      </c>
      <c r="AA45" s="93">
        <f t="shared" si="6"/>
        <v>0</v>
      </c>
      <c r="AB45" s="93">
        <f t="shared" si="6"/>
        <v>0</v>
      </c>
      <c r="AC45" s="93">
        <f t="shared" si="6"/>
        <v>0</v>
      </c>
      <c r="AD45" s="93">
        <f t="shared" si="6"/>
        <v>0</v>
      </c>
      <c r="AE45" s="93">
        <f t="shared" si="6"/>
        <v>0</v>
      </c>
      <c r="AF45" s="93">
        <f t="shared" si="6"/>
        <v>0</v>
      </c>
    </row>
    <row r="46" spans="2:32" hidden="1">
      <c r="B46" s="3"/>
      <c r="C46" s="756"/>
      <c r="D46" s="757"/>
      <c r="E46" s="41" t="s">
        <v>107</v>
      </c>
      <c r="F46" s="41" t="s">
        <v>141</v>
      </c>
      <c r="G46" s="75"/>
      <c r="H46" s="91">
        <f>HLOOKUP(E46,'ENS fremskrivningsdata'!$M$11:$O$15,2,FALSE)</f>
        <v>14.815253095384495</v>
      </c>
      <c r="I46" s="53">
        <f>H46</f>
        <v>14.815253095384495</v>
      </c>
      <c r="J46" s="53">
        <f t="shared" ref="J46:AF46" si="7">I46</f>
        <v>14.815253095384495</v>
      </c>
      <c r="K46" s="53">
        <f t="shared" si="7"/>
        <v>14.815253095384495</v>
      </c>
      <c r="L46" s="53">
        <f t="shared" si="7"/>
        <v>14.815253095384495</v>
      </c>
      <c r="M46" s="53">
        <f t="shared" si="7"/>
        <v>14.815253095384495</v>
      </c>
      <c r="N46" s="53">
        <f t="shared" si="7"/>
        <v>14.815253095384495</v>
      </c>
      <c r="O46" s="53">
        <f t="shared" si="7"/>
        <v>14.815253095384495</v>
      </c>
      <c r="P46" s="53">
        <f t="shared" si="7"/>
        <v>14.815253095384495</v>
      </c>
      <c r="Q46" s="53">
        <f t="shared" si="7"/>
        <v>14.815253095384495</v>
      </c>
      <c r="R46" s="53">
        <f t="shared" si="7"/>
        <v>14.815253095384495</v>
      </c>
      <c r="S46" s="53">
        <f t="shared" si="7"/>
        <v>14.815253095384495</v>
      </c>
      <c r="T46" s="53">
        <f t="shared" si="7"/>
        <v>14.815253095384495</v>
      </c>
      <c r="U46" s="53">
        <f t="shared" si="7"/>
        <v>14.815253095384495</v>
      </c>
      <c r="V46" s="53">
        <f t="shared" si="7"/>
        <v>14.815253095384495</v>
      </c>
      <c r="W46" s="53">
        <f t="shared" si="7"/>
        <v>14.815253095384495</v>
      </c>
      <c r="X46" s="53">
        <f t="shared" si="7"/>
        <v>14.815253095384495</v>
      </c>
      <c r="Y46" s="53">
        <f t="shared" si="7"/>
        <v>14.815253095384495</v>
      </c>
      <c r="Z46" s="53">
        <f t="shared" si="7"/>
        <v>14.815253095384495</v>
      </c>
      <c r="AA46" s="53">
        <f t="shared" si="7"/>
        <v>14.815253095384495</v>
      </c>
      <c r="AB46" s="53">
        <f t="shared" si="7"/>
        <v>14.815253095384495</v>
      </c>
      <c r="AC46" s="53">
        <f t="shared" si="7"/>
        <v>14.815253095384495</v>
      </c>
      <c r="AD46" s="53">
        <f t="shared" si="7"/>
        <v>14.815253095384495</v>
      </c>
      <c r="AE46" s="53">
        <f t="shared" si="7"/>
        <v>14.815253095384495</v>
      </c>
      <c r="AF46" s="53">
        <f t="shared" si="7"/>
        <v>14.815253095384495</v>
      </c>
    </row>
    <row r="47" spans="2:32" hidden="1">
      <c r="B47" s="3"/>
      <c r="C47" s="756"/>
      <c r="D47" s="757"/>
      <c r="E47" s="41" t="s">
        <v>185</v>
      </c>
      <c r="F47" s="41" t="s">
        <v>44</v>
      </c>
      <c r="G47" s="75"/>
      <c r="H47" s="91">
        <f t="shared" ref="H47:AF47" si="8">H46*H32/1000</f>
        <v>0</v>
      </c>
      <c r="I47" s="93">
        <f t="shared" si="8"/>
        <v>0</v>
      </c>
      <c r="J47" s="93">
        <f t="shared" si="8"/>
        <v>0</v>
      </c>
      <c r="K47" s="93">
        <f t="shared" si="8"/>
        <v>0</v>
      </c>
      <c r="L47" s="93">
        <f t="shared" si="8"/>
        <v>0</v>
      </c>
      <c r="M47" s="93">
        <f t="shared" si="8"/>
        <v>0</v>
      </c>
      <c r="N47" s="93">
        <f t="shared" si="8"/>
        <v>0</v>
      </c>
      <c r="O47" s="93">
        <f t="shared" si="8"/>
        <v>0</v>
      </c>
      <c r="P47" s="93">
        <f t="shared" si="8"/>
        <v>0</v>
      </c>
      <c r="Q47" s="93">
        <f t="shared" si="8"/>
        <v>0</v>
      </c>
      <c r="R47" s="93">
        <f t="shared" si="8"/>
        <v>0</v>
      </c>
      <c r="S47" s="93">
        <f t="shared" si="8"/>
        <v>0</v>
      </c>
      <c r="T47" s="93">
        <f t="shared" si="8"/>
        <v>0</v>
      </c>
      <c r="U47" s="93">
        <f t="shared" si="8"/>
        <v>0</v>
      </c>
      <c r="V47" s="93">
        <f t="shared" si="8"/>
        <v>0</v>
      </c>
      <c r="W47" s="93">
        <f t="shared" si="8"/>
        <v>0</v>
      </c>
      <c r="X47" s="93">
        <f t="shared" si="8"/>
        <v>0</v>
      </c>
      <c r="Y47" s="93">
        <f t="shared" si="8"/>
        <v>0</v>
      </c>
      <c r="Z47" s="93">
        <f t="shared" si="8"/>
        <v>0</v>
      </c>
      <c r="AA47" s="93">
        <f t="shared" si="8"/>
        <v>0</v>
      </c>
      <c r="AB47" s="93">
        <f t="shared" si="8"/>
        <v>0</v>
      </c>
      <c r="AC47" s="93">
        <f t="shared" si="8"/>
        <v>0</v>
      </c>
      <c r="AD47" s="93">
        <f t="shared" si="8"/>
        <v>0</v>
      </c>
      <c r="AE47" s="93">
        <f t="shared" si="8"/>
        <v>0</v>
      </c>
      <c r="AF47" s="93">
        <f t="shared" si="8"/>
        <v>0</v>
      </c>
    </row>
    <row r="48" spans="2:32" hidden="1">
      <c r="B48" s="3"/>
      <c r="C48" s="756"/>
      <c r="D48" s="757"/>
      <c r="E48" s="41" t="s">
        <v>108</v>
      </c>
      <c r="F48" s="41" t="s">
        <v>141</v>
      </c>
      <c r="G48" s="75"/>
      <c r="H48" s="91">
        <f>HLOOKUP(E48,'ENS fremskrivningsdata'!$M$11:$O$15,2,FALSE)</f>
        <v>47.106244877226054</v>
      </c>
      <c r="I48" s="93">
        <f>H48</f>
        <v>47.106244877226054</v>
      </c>
      <c r="J48" s="93">
        <f t="shared" ref="J48:Y49" si="9">I48</f>
        <v>47.106244877226054</v>
      </c>
      <c r="K48" s="93">
        <f t="shared" si="9"/>
        <v>47.106244877226054</v>
      </c>
      <c r="L48" s="93">
        <f t="shared" si="9"/>
        <v>47.106244877226054</v>
      </c>
      <c r="M48" s="93">
        <f t="shared" si="9"/>
        <v>47.106244877226054</v>
      </c>
      <c r="N48" s="93">
        <f t="shared" si="9"/>
        <v>47.106244877226054</v>
      </c>
      <c r="O48" s="93">
        <f t="shared" si="9"/>
        <v>47.106244877226054</v>
      </c>
      <c r="P48" s="93">
        <f t="shared" si="9"/>
        <v>47.106244877226054</v>
      </c>
      <c r="Q48" s="93">
        <f t="shared" si="9"/>
        <v>47.106244877226054</v>
      </c>
      <c r="R48" s="93">
        <f t="shared" si="9"/>
        <v>47.106244877226054</v>
      </c>
      <c r="S48" s="93">
        <f t="shared" si="9"/>
        <v>47.106244877226054</v>
      </c>
      <c r="T48" s="93">
        <f t="shared" si="9"/>
        <v>47.106244877226054</v>
      </c>
      <c r="U48" s="93">
        <f t="shared" si="9"/>
        <v>47.106244877226054</v>
      </c>
      <c r="V48" s="93">
        <f t="shared" si="9"/>
        <v>47.106244877226054</v>
      </c>
      <c r="W48" s="93">
        <f t="shared" si="9"/>
        <v>47.106244877226054</v>
      </c>
      <c r="X48" s="93">
        <f t="shared" si="9"/>
        <v>47.106244877226054</v>
      </c>
      <c r="Y48" s="93">
        <f t="shared" si="9"/>
        <v>47.106244877226054</v>
      </c>
      <c r="Z48" s="93">
        <f t="shared" ref="Z48:AF49" si="10">Y48</f>
        <v>47.106244877226054</v>
      </c>
      <c r="AA48" s="93">
        <f t="shared" si="10"/>
        <v>47.106244877226054</v>
      </c>
      <c r="AB48" s="93">
        <f t="shared" si="10"/>
        <v>47.106244877226054</v>
      </c>
      <c r="AC48" s="93">
        <f t="shared" si="10"/>
        <v>47.106244877226054</v>
      </c>
      <c r="AD48" s="93">
        <f t="shared" si="10"/>
        <v>47.106244877226054</v>
      </c>
      <c r="AE48" s="93">
        <f t="shared" si="10"/>
        <v>47.106244877226054</v>
      </c>
      <c r="AF48" s="93">
        <f t="shared" si="10"/>
        <v>47.106244877226054</v>
      </c>
    </row>
    <row r="49" spans="1:33" hidden="1">
      <c r="B49" s="3"/>
      <c r="C49" s="771"/>
      <c r="D49" s="769"/>
      <c r="E49" s="41" t="s">
        <v>184</v>
      </c>
      <c r="F49" s="41" t="s">
        <v>44</v>
      </c>
      <c r="G49" s="75"/>
      <c r="H49" s="135">
        <f>H33*H48/1000</f>
        <v>0</v>
      </c>
      <c r="I49" s="136">
        <f>H49</f>
        <v>0</v>
      </c>
      <c r="J49" s="136">
        <f t="shared" si="9"/>
        <v>0</v>
      </c>
      <c r="K49" s="136">
        <f t="shared" si="9"/>
        <v>0</v>
      </c>
      <c r="L49" s="136">
        <f t="shared" si="9"/>
        <v>0</v>
      </c>
      <c r="M49" s="136">
        <f t="shared" si="9"/>
        <v>0</v>
      </c>
      <c r="N49" s="136">
        <f t="shared" si="9"/>
        <v>0</v>
      </c>
      <c r="O49" s="136">
        <f t="shared" si="9"/>
        <v>0</v>
      </c>
      <c r="P49" s="136">
        <f t="shared" si="9"/>
        <v>0</v>
      </c>
      <c r="Q49" s="136">
        <f t="shared" si="9"/>
        <v>0</v>
      </c>
      <c r="R49" s="136">
        <f t="shared" si="9"/>
        <v>0</v>
      </c>
      <c r="S49" s="136">
        <f t="shared" si="9"/>
        <v>0</v>
      </c>
      <c r="T49" s="136">
        <f t="shared" si="9"/>
        <v>0</v>
      </c>
      <c r="U49" s="136">
        <f t="shared" si="9"/>
        <v>0</v>
      </c>
      <c r="V49" s="136">
        <f t="shared" si="9"/>
        <v>0</v>
      </c>
      <c r="W49" s="136">
        <f t="shared" si="9"/>
        <v>0</v>
      </c>
      <c r="X49" s="136">
        <f t="shared" si="9"/>
        <v>0</v>
      </c>
      <c r="Y49" s="136">
        <f t="shared" si="9"/>
        <v>0</v>
      </c>
      <c r="Z49" s="136">
        <f t="shared" si="10"/>
        <v>0</v>
      </c>
      <c r="AA49" s="136">
        <f t="shared" si="10"/>
        <v>0</v>
      </c>
      <c r="AB49" s="136">
        <f t="shared" si="10"/>
        <v>0</v>
      </c>
      <c r="AC49" s="136">
        <f t="shared" si="10"/>
        <v>0</v>
      </c>
      <c r="AD49" s="136">
        <f t="shared" si="10"/>
        <v>0</v>
      </c>
      <c r="AE49" s="136">
        <f t="shared" si="10"/>
        <v>0</v>
      </c>
      <c r="AF49" s="136">
        <f t="shared" si="10"/>
        <v>0</v>
      </c>
    </row>
    <row r="50" spans="1:33" ht="15" hidden="1" customHeight="1">
      <c r="B50" s="6"/>
      <c r="C50" s="758" t="s">
        <v>38</v>
      </c>
      <c r="D50" s="760"/>
      <c r="E50" s="78" t="s">
        <v>172</v>
      </c>
      <c r="F50" s="78" t="s">
        <v>62</v>
      </c>
      <c r="G50" s="79"/>
      <c r="H50" s="87">
        <f t="shared" ref="H50:AF50" si="11">IF(H23=0,0,-PMT($E$9,$I$9,G19)/H23)</f>
        <v>16.945312273442443</v>
      </c>
      <c r="I50" s="94">
        <f t="shared" si="11"/>
        <v>32.318476457518045</v>
      </c>
      <c r="J50" s="94">
        <f t="shared" si="11"/>
        <v>47.691640641593636</v>
      </c>
      <c r="K50" s="94">
        <f t="shared" si="11"/>
        <v>63.064804825669228</v>
      </c>
      <c r="L50" s="94">
        <f>IF(L23=0,0,-PMT($E$9,$I$9,K19)/L23)</f>
        <v>64.240174744878573</v>
      </c>
      <c r="M50" s="94">
        <f>IF(M23=0,0,-PMT($E$9,$I$9,L19)/M23)</f>
        <v>74.373867403719359</v>
      </c>
      <c r="N50" s="94">
        <f>IF(N23=0,0,-PMT($E$9,$I$9,M19)/N23)</f>
        <v>86.483156139840631</v>
      </c>
      <c r="O50" s="94">
        <f>IF(O23=0,0,-PMT($E$9,$I$9,N19)/O23)</f>
        <v>97.864555477697849</v>
      </c>
      <c r="P50" s="94">
        <f t="shared" si="11"/>
        <v>108.58178060936878</v>
      </c>
      <c r="Q50" s="94">
        <f t="shared" si="11"/>
        <v>118.69132121173836</v>
      </c>
      <c r="R50" s="94">
        <f t="shared" si="11"/>
        <v>131.80765510355039</v>
      </c>
      <c r="S50" s="94">
        <f t="shared" si="11"/>
        <v>173.45258709854511</v>
      </c>
      <c r="T50" s="94">
        <f t="shared" si="11"/>
        <v>215.05235420198551</v>
      </c>
      <c r="U50" s="94">
        <f t="shared" si="11"/>
        <v>256.60702984760479</v>
      </c>
      <c r="V50" s="94">
        <f t="shared" si="11"/>
        <v>298.11668731002783</v>
      </c>
      <c r="W50" s="94">
        <f t="shared" si="11"/>
        <v>308.37133736257783</v>
      </c>
      <c r="X50" s="94">
        <f t="shared" si="11"/>
        <v>449.62530479962965</v>
      </c>
      <c r="Y50" s="94">
        <f t="shared" si="11"/>
        <v>449.62530479962965</v>
      </c>
      <c r="Z50" s="94">
        <f t="shared" si="11"/>
        <v>449.62530479962965</v>
      </c>
      <c r="AA50" s="94">
        <f t="shared" si="11"/>
        <v>449.62530479962965</v>
      </c>
      <c r="AB50" s="94">
        <f t="shared" si="11"/>
        <v>437.69026065855093</v>
      </c>
      <c r="AC50" s="94">
        <f t="shared" si="11"/>
        <v>426.37245012073299</v>
      </c>
      <c r="AD50" s="94">
        <f t="shared" si="11"/>
        <v>415.62519874916188</v>
      </c>
      <c r="AE50" s="94">
        <f t="shared" si="11"/>
        <v>405.40642235435081</v>
      </c>
      <c r="AF50" s="94">
        <f t="shared" si="11"/>
        <v>395.6780762443492</v>
      </c>
    </row>
    <row r="51" spans="1:33" hidden="1">
      <c r="B51" s="6"/>
      <c r="C51" s="759"/>
      <c r="D51" s="761"/>
      <c r="E51" s="24" t="s">
        <v>173</v>
      </c>
      <c r="F51" s="24" t="s">
        <v>62</v>
      </c>
      <c r="G51" s="75"/>
      <c r="H51" s="68">
        <f t="shared" ref="H51:AF51" si="12">IF(H23=0,0,H26/H23)</f>
        <v>1.8753209863841618</v>
      </c>
      <c r="I51" s="53">
        <f t="shared" si="12"/>
        <v>2.8129814795762424</v>
      </c>
      <c r="J51" s="53">
        <f t="shared" si="12"/>
        <v>3.7506419727683236</v>
      </c>
      <c r="K51" s="53">
        <f t="shared" si="12"/>
        <v>4.6883024659604047</v>
      </c>
      <c r="L51" s="53">
        <f t="shared" si="12"/>
        <v>4.6076262321283368</v>
      </c>
      <c r="M51" s="53">
        <f t="shared" si="12"/>
        <v>5.3523449794951139</v>
      </c>
      <c r="N51" s="53">
        <f t="shared" si="12"/>
        <v>6.0509115767682351</v>
      </c>
      <c r="O51" s="53">
        <f t="shared" si="12"/>
        <v>6.7074873328600964</v>
      </c>
      <c r="P51" s="53">
        <f t="shared" si="12"/>
        <v>7.325747881071238</v>
      </c>
      <c r="Q51" s="53">
        <f t="shared" si="12"/>
        <v>7.908952025632237</v>
      </c>
      <c r="R51" s="53">
        <f t="shared" si="12"/>
        <v>10.407800554127844</v>
      </c>
      <c r="S51" s="53">
        <f t="shared" si="12"/>
        <v>12.903937553264283</v>
      </c>
      <c r="T51" s="53">
        <f t="shared" si="12"/>
        <v>15.397367434115973</v>
      </c>
      <c r="U51" s="53">
        <f t="shared" si="12"/>
        <v>17.888094598194687</v>
      </c>
      <c r="V51" s="53">
        <f t="shared" si="12"/>
        <v>20.376123437475471</v>
      </c>
      <c r="W51" s="53">
        <f t="shared" si="12"/>
        <v>26.964553397666361</v>
      </c>
      <c r="X51" s="53">
        <f t="shared" si="12"/>
        <v>26.964553397666361</v>
      </c>
      <c r="Y51" s="53">
        <f t="shared" si="12"/>
        <v>26.964553397666361</v>
      </c>
      <c r="Z51" s="53">
        <f t="shared" si="12"/>
        <v>26.964553397666361</v>
      </c>
      <c r="AA51" s="53">
        <f t="shared" si="12"/>
        <v>26.964553397666361</v>
      </c>
      <c r="AB51" s="53">
        <f t="shared" si="12"/>
        <v>26.248794894730146</v>
      </c>
      <c r="AC51" s="53">
        <f t="shared" si="12"/>
        <v>25.570052610134617</v>
      </c>
      <c r="AD51" s="53">
        <f t="shared" si="12"/>
        <v>24.925527423510573</v>
      </c>
      <c r="AE51" s="53">
        <f t="shared" si="12"/>
        <v>24.312695496981242</v>
      </c>
      <c r="AF51" s="53">
        <f t="shared" si="12"/>
        <v>23.729275246043589</v>
      </c>
    </row>
    <row r="52" spans="1:33" hidden="1">
      <c r="B52" s="6"/>
      <c r="C52" s="759"/>
      <c r="D52" s="761"/>
      <c r="E52" s="24" t="s">
        <v>31</v>
      </c>
      <c r="F52" s="24" t="s">
        <v>62</v>
      </c>
      <c r="G52" s="75"/>
      <c r="H52" s="68">
        <f>H27/3.6</f>
        <v>0.72252883838135629</v>
      </c>
      <c r="I52" s="53">
        <f t="shared" ref="I52:AF52" si="13">I27/3.6</f>
        <v>0.72252883838135629</v>
      </c>
      <c r="J52" s="53">
        <f t="shared" si="13"/>
        <v>0.72252883838135629</v>
      </c>
      <c r="K52" s="53">
        <f t="shared" si="13"/>
        <v>0.72252883838135629</v>
      </c>
      <c r="L52" s="53">
        <f t="shared" si="13"/>
        <v>0.72252883838135629</v>
      </c>
      <c r="M52" s="53">
        <f t="shared" si="13"/>
        <v>0.72252883838135629</v>
      </c>
      <c r="N52" s="53">
        <f t="shared" si="13"/>
        <v>0.72252883838135629</v>
      </c>
      <c r="O52" s="53">
        <f t="shared" si="13"/>
        <v>0.72252883838135629</v>
      </c>
      <c r="P52" s="53">
        <f t="shared" si="13"/>
        <v>0.72252883838135629</v>
      </c>
      <c r="Q52" s="53">
        <f t="shared" si="13"/>
        <v>0.72252883838135629</v>
      </c>
      <c r="R52" s="53">
        <f t="shared" si="13"/>
        <v>0.72252883838135629</v>
      </c>
      <c r="S52" s="53">
        <f t="shared" si="13"/>
        <v>0.72252883838135629</v>
      </c>
      <c r="T52" s="53">
        <f t="shared" si="13"/>
        <v>0.72252883838135629</v>
      </c>
      <c r="U52" s="53">
        <f t="shared" si="13"/>
        <v>0.72252883838135629</v>
      </c>
      <c r="V52" s="53">
        <f t="shared" si="13"/>
        <v>0.72252883838135629</v>
      </c>
      <c r="W52" s="53">
        <f t="shared" si="13"/>
        <v>0.72252883838135629</v>
      </c>
      <c r="X52" s="53">
        <f t="shared" si="13"/>
        <v>0.72252883838135629</v>
      </c>
      <c r="Y52" s="53">
        <f t="shared" si="13"/>
        <v>0.72252883838135629</v>
      </c>
      <c r="Z52" s="53">
        <f t="shared" si="13"/>
        <v>0.72252883838135629</v>
      </c>
      <c r="AA52" s="53">
        <f t="shared" si="13"/>
        <v>0.72252883838135629</v>
      </c>
      <c r="AB52" s="53">
        <f t="shared" si="13"/>
        <v>0.72252883838135629</v>
      </c>
      <c r="AC52" s="53">
        <f t="shared" si="13"/>
        <v>0.72252883838135629</v>
      </c>
      <c r="AD52" s="53">
        <f t="shared" si="13"/>
        <v>0.72252883838135629</v>
      </c>
      <c r="AE52" s="53">
        <f t="shared" si="13"/>
        <v>0.72252883838135629</v>
      </c>
      <c r="AF52" s="53">
        <f t="shared" si="13"/>
        <v>0.72252883838135629</v>
      </c>
    </row>
    <row r="53" spans="1:33" hidden="1">
      <c r="B53" s="6"/>
      <c r="C53" s="759"/>
      <c r="D53" s="761"/>
      <c r="E53" s="24" t="s">
        <v>212</v>
      </c>
      <c r="F53" s="24" t="s">
        <v>62</v>
      </c>
      <c r="G53" s="75"/>
      <c r="H53" s="53">
        <f>1/H29*H37*$E$12/3.6+H30*H37*$E$12/3.6</f>
        <v>18.196310061936877</v>
      </c>
      <c r="I53" s="53">
        <f t="shared" ref="I53:AF53" si="14">1/I29*I37*$E$12/3.6+I30*I37*$E$12/3.6</f>
        <v>17.830689842556993</v>
      </c>
      <c r="J53" s="53">
        <f t="shared" si="14"/>
        <v>25.498477958456515</v>
      </c>
      <c r="K53" s="53">
        <f t="shared" si="14"/>
        <v>33.524904214559392</v>
      </c>
      <c r="L53" s="53">
        <f t="shared" si="14"/>
        <v>35.440613026819925</v>
      </c>
      <c r="M53" s="53">
        <f t="shared" si="14"/>
        <v>34.482758620689658</v>
      </c>
      <c r="N53" s="53">
        <f t="shared" si="14"/>
        <v>34.482758620689658</v>
      </c>
      <c r="O53" s="53">
        <f t="shared" si="14"/>
        <v>36.398467432950191</v>
      </c>
      <c r="P53" s="53">
        <f t="shared" si="14"/>
        <v>37.356321839080458</v>
      </c>
      <c r="Q53" s="53">
        <f t="shared" si="14"/>
        <v>38.314176245210732</v>
      </c>
      <c r="R53" s="53">
        <f t="shared" si="14"/>
        <v>37.356321839080458</v>
      </c>
      <c r="S53" s="53">
        <f t="shared" si="14"/>
        <v>37.356321839080458</v>
      </c>
      <c r="T53" s="53">
        <f t="shared" si="14"/>
        <v>37.356321839080458</v>
      </c>
      <c r="U53" s="53">
        <f t="shared" si="14"/>
        <v>36.398467432950191</v>
      </c>
      <c r="V53" s="53">
        <f t="shared" si="14"/>
        <v>36.398467432950191</v>
      </c>
      <c r="W53" s="53">
        <f t="shared" si="14"/>
        <v>36.398467432950191</v>
      </c>
      <c r="X53" s="53">
        <f t="shared" si="14"/>
        <v>36.398467432950191</v>
      </c>
      <c r="Y53" s="53">
        <f t="shared" si="14"/>
        <v>35.440613026819925</v>
      </c>
      <c r="Z53" s="53">
        <f t="shared" si="14"/>
        <v>36.398467432950191</v>
      </c>
      <c r="AA53" s="53">
        <f t="shared" si="14"/>
        <v>35.440613026819925</v>
      </c>
      <c r="AB53" s="53">
        <f t="shared" si="14"/>
        <v>36.398467432950191</v>
      </c>
      <c r="AC53" s="53">
        <f t="shared" si="14"/>
        <v>36.398467432950191</v>
      </c>
      <c r="AD53" s="53">
        <f t="shared" si="14"/>
        <v>36.398467432950191</v>
      </c>
      <c r="AE53" s="53">
        <f t="shared" si="14"/>
        <v>36.398467432950191</v>
      </c>
      <c r="AF53" s="53">
        <f t="shared" si="14"/>
        <v>36.398467432950191</v>
      </c>
    </row>
    <row r="54" spans="1:33" hidden="1">
      <c r="B54" s="6"/>
      <c r="C54" s="759"/>
      <c r="D54" s="761"/>
      <c r="E54" s="24" t="s">
        <v>210</v>
      </c>
      <c r="F54" s="24" t="s">
        <v>62</v>
      </c>
      <c r="G54" s="75"/>
      <c r="H54" s="53">
        <f>1/H29*H38/3.6+H30*H38/3.6</f>
        <v>30.826055011453491</v>
      </c>
      <c r="I54" s="53">
        <f>1/I29*I38/3.6+I30*I38/3.6</f>
        <v>21.554353518094221</v>
      </c>
      <c r="J54" s="53">
        <f t="shared" ref="J54:AF54" si="15">1/J29*J38/3.6+J30*J38/3.6</f>
        <v>19.587478880613883</v>
      </c>
      <c r="K54" s="53">
        <f t="shared" si="15"/>
        <v>14.641618399408333</v>
      </c>
      <c r="L54" s="53">
        <f t="shared" si="15"/>
        <v>14.768299449686584</v>
      </c>
      <c r="M54" s="53">
        <f t="shared" si="15"/>
        <v>14.703552329606225</v>
      </c>
      <c r="N54" s="53">
        <f t="shared" si="15"/>
        <v>14.702702752852844</v>
      </c>
      <c r="O54" s="53">
        <f t="shared" si="15"/>
        <v>14.829650621526397</v>
      </c>
      <c r="P54" s="53">
        <f t="shared" si="15"/>
        <v>14.893008777873895</v>
      </c>
      <c r="Q54" s="53">
        <f t="shared" si="15"/>
        <v>14.95655041617862</v>
      </c>
      <c r="R54" s="53">
        <f t="shared" si="15"/>
        <v>14.894538775268407</v>
      </c>
      <c r="S54" s="53">
        <f t="shared" si="15"/>
        <v>14.896063373999633</v>
      </c>
      <c r="T54" s="53">
        <f t="shared" si="15"/>
        <v>14.897798224954004</v>
      </c>
      <c r="U54" s="53">
        <f t="shared" si="15"/>
        <v>14.835511222804419</v>
      </c>
      <c r="V54" s="53">
        <f t="shared" si="15"/>
        <v>14.837004079994429</v>
      </c>
      <c r="W54" s="53">
        <f t="shared" si="15"/>
        <v>14.837004079994429</v>
      </c>
      <c r="X54" s="53">
        <f t="shared" si="15"/>
        <v>14.837004079994429</v>
      </c>
      <c r="Y54" s="53">
        <f t="shared" si="15"/>
        <v>14.773086100661327</v>
      </c>
      <c r="Z54" s="53">
        <f t="shared" si="15"/>
        <v>14.837004079994429</v>
      </c>
      <c r="AA54" s="53">
        <f t="shared" si="15"/>
        <v>14.773086100661327</v>
      </c>
      <c r="AB54" s="53">
        <f t="shared" si="15"/>
        <v>14.837004079994429</v>
      </c>
      <c r="AC54" s="53">
        <f t="shared" si="15"/>
        <v>14.837004079994429</v>
      </c>
      <c r="AD54" s="53">
        <f t="shared" si="15"/>
        <v>14.837004079994429</v>
      </c>
      <c r="AE54" s="53">
        <f t="shared" si="15"/>
        <v>14.837004079994429</v>
      </c>
      <c r="AF54" s="53">
        <f t="shared" si="15"/>
        <v>14.837004079994429</v>
      </c>
    </row>
    <row r="55" spans="1:33" hidden="1">
      <c r="B55" s="6"/>
      <c r="C55" s="759"/>
      <c r="D55" s="761"/>
      <c r="E55" s="24" t="s">
        <v>174</v>
      </c>
      <c r="F55" s="24" t="s">
        <v>62</v>
      </c>
      <c r="G55" s="75"/>
      <c r="H55" s="68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53">
        <v>0</v>
      </c>
      <c r="Y55" s="53">
        <v>0</v>
      </c>
      <c r="Z55" s="53">
        <v>0</v>
      </c>
      <c r="AA55" s="53">
        <v>0</v>
      </c>
      <c r="AB55" s="53">
        <v>0</v>
      </c>
      <c r="AC55" s="53">
        <v>0</v>
      </c>
      <c r="AD55" s="53">
        <v>0</v>
      </c>
      <c r="AE55" s="53">
        <v>0</v>
      </c>
      <c r="AF55" s="53">
        <v>0</v>
      </c>
    </row>
    <row r="56" spans="1:33" hidden="1">
      <c r="B56" s="6"/>
      <c r="C56" s="759"/>
      <c r="D56" s="761"/>
      <c r="E56" s="24" t="s">
        <v>175</v>
      </c>
      <c r="F56" s="24" t="s">
        <v>62</v>
      </c>
      <c r="G56" s="75"/>
      <c r="H56" s="68">
        <f t="shared" ref="H56:AF56" si="16">1/H29*H42</f>
        <v>0</v>
      </c>
      <c r="I56" s="53">
        <f t="shared" si="16"/>
        <v>0</v>
      </c>
      <c r="J56" s="53">
        <f t="shared" si="16"/>
        <v>0</v>
      </c>
      <c r="K56" s="53">
        <f t="shared" si="16"/>
        <v>0</v>
      </c>
      <c r="L56" s="53">
        <f t="shared" si="16"/>
        <v>0</v>
      </c>
      <c r="M56" s="53">
        <f t="shared" si="16"/>
        <v>0</v>
      </c>
      <c r="N56" s="53">
        <f t="shared" si="16"/>
        <v>0</v>
      </c>
      <c r="O56" s="53">
        <f t="shared" si="16"/>
        <v>0</v>
      </c>
      <c r="P56" s="53">
        <f t="shared" si="16"/>
        <v>0</v>
      </c>
      <c r="Q56" s="53">
        <f t="shared" si="16"/>
        <v>0</v>
      </c>
      <c r="R56" s="53">
        <f t="shared" si="16"/>
        <v>0</v>
      </c>
      <c r="S56" s="53">
        <f t="shared" si="16"/>
        <v>0</v>
      </c>
      <c r="T56" s="53">
        <f t="shared" si="16"/>
        <v>0</v>
      </c>
      <c r="U56" s="53">
        <f t="shared" si="16"/>
        <v>0</v>
      </c>
      <c r="V56" s="53">
        <f t="shared" si="16"/>
        <v>0</v>
      </c>
      <c r="W56" s="53">
        <f t="shared" si="16"/>
        <v>0</v>
      </c>
      <c r="X56" s="53">
        <f t="shared" si="16"/>
        <v>0</v>
      </c>
      <c r="Y56" s="53">
        <f t="shared" si="16"/>
        <v>0</v>
      </c>
      <c r="Z56" s="53">
        <f t="shared" si="16"/>
        <v>0</v>
      </c>
      <c r="AA56" s="53">
        <f t="shared" si="16"/>
        <v>0</v>
      </c>
      <c r="AB56" s="53">
        <f t="shared" si="16"/>
        <v>0</v>
      </c>
      <c r="AC56" s="53">
        <f t="shared" si="16"/>
        <v>0</v>
      </c>
      <c r="AD56" s="53">
        <f t="shared" si="16"/>
        <v>0</v>
      </c>
      <c r="AE56" s="53">
        <f t="shared" si="16"/>
        <v>0</v>
      </c>
      <c r="AF56" s="53">
        <f t="shared" si="16"/>
        <v>0</v>
      </c>
    </row>
    <row r="57" spans="1:33" hidden="1">
      <c r="B57" s="6"/>
      <c r="C57" s="759"/>
      <c r="D57" s="761"/>
      <c r="E57" s="24" t="s">
        <v>176</v>
      </c>
      <c r="F57" s="24" t="s">
        <v>62</v>
      </c>
      <c r="G57" s="75"/>
      <c r="H57" s="68">
        <f>1/H29*H43</f>
        <v>0</v>
      </c>
      <c r="I57" s="53">
        <f>H57</f>
        <v>0</v>
      </c>
      <c r="J57" s="53">
        <f t="shared" ref="J57:AF57" si="17">I57</f>
        <v>0</v>
      </c>
      <c r="K57" s="53">
        <f t="shared" si="17"/>
        <v>0</v>
      </c>
      <c r="L57" s="53">
        <f t="shared" si="17"/>
        <v>0</v>
      </c>
      <c r="M57" s="53">
        <f t="shared" si="17"/>
        <v>0</v>
      </c>
      <c r="N57" s="53">
        <f t="shared" si="17"/>
        <v>0</v>
      </c>
      <c r="O57" s="53">
        <f t="shared" si="17"/>
        <v>0</v>
      </c>
      <c r="P57" s="53">
        <f t="shared" si="17"/>
        <v>0</v>
      </c>
      <c r="Q57" s="53">
        <f t="shared" si="17"/>
        <v>0</v>
      </c>
      <c r="R57" s="53">
        <f t="shared" si="17"/>
        <v>0</v>
      </c>
      <c r="S57" s="53">
        <f t="shared" si="17"/>
        <v>0</v>
      </c>
      <c r="T57" s="53">
        <f t="shared" si="17"/>
        <v>0</v>
      </c>
      <c r="U57" s="53">
        <f t="shared" si="17"/>
        <v>0</v>
      </c>
      <c r="V57" s="53">
        <f t="shared" si="17"/>
        <v>0</v>
      </c>
      <c r="W57" s="53">
        <f t="shared" si="17"/>
        <v>0</v>
      </c>
      <c r="X57" s="53">
        <f t="shared" si="17"/>
        <v>0</v>
      </c>
      <c r="Y57" s="53">
        <f t="shared" si="17"/>
        <v>0</v>
      </c>
      <c r="Z57" s="53">
        <f t="shared" si="17"/>
        <v>0</v>
      </c>
      <c r="AA57" s="53">
        <f t="shared" si="17"/>
        <v>0</v>
      </c>
      <c r="AB57" s="53">
        <f t="shared" si="17"/>
        <v>0</v>
      </c>
      <c r="AC57" s="53">
        <f t="shared" si="17"/>
        <v>0</v>
      </c>
      <c r="AD57" s="53">
        <f t="shared" si="17"/>
        <v>0</v>
      </c>
      <c r="AE57" s="53">
        <f t="shared" si="17"/>
        <v>0</v>
      </c>
      <c r="AF57" s="53">
        <f t="shared" si="17"/>
        <v>0</v>
      </c>
    </row>
    <row r="58" spans="1:33" hidden="1">
      <c r="B58" s="6"/>
      <c r="C58" s="759"/>
      <c r="D58" s="761"/>
      <c r="E58" s="24" t="s">
        <v>177</v>
      </c>
      <c r="F58" s="24" t="s">
        <v>62</v>
      </c>
      <c r="G58" s="75"/>
      <c r="H58" s="68">
        <f t="shared" ref="H58:AF58" si="18">1/H29*H45</f>
        <v>0</v>
      </c>
      <c r="I58" s="53">
        <f t="shared" si="18"/>
        <v>0</v>
      </c>
      <c r="J58" s="53">
        <f t="shared" si="18"/>
        <v>0</v>
      </c>
      <c r="K58" s="53">
        <f t="shared" si="18"/>
        <v>0</v>
      </c>
      <c r="L58" s="53">
        <f t="shared" si="18"/>
        <v>0</v>
      </c>
      <c r="M58" s="53">
        <f t="shared" si="18"/>
        <v>0</v>
      </c>
      <c r="N58" s="53">
        <f t="shared" si="18"/>
        <v>0</v>
      </c>
      <c r="O58" s="53">
        <f t="shared" si="18"/>
        <v>0</v>
      </c>
      <c r="P58" s="53">
        <f t="shared" si="18"/>
        <v>0</v>
      </c>
      <c r="Q58" s="53">
        <f t="shared" si="18"/>
        <v>0</v>
      </c>
      <c r="R58" s="53">
        <f t="shared" si="18"/>
        <v>0</v>
      </c>
      <c r="S58" s="53">
        <f t="shared" si="18"/>
        <v>0</v>
      </c>
      <c r="T58" s="53">
        <f t="shared" si="18"/>
        <v>0</v>
      </c>
      <c r="U58" s="53">
        <f t="shared" si="18"/>
        <v>0</v>
      </c>
      <c r="V58" s="53">
        <f t="shared" si="18"/>
        <v>0</v>
      </c>
      <c r="W58" s="53">
        <f t="shared" si="18"/>
        <v>0</v>
      </c>
      <c r="X58" s="53">
        <f t="shared" si="18"/>
        <v>0</v>
      </c>
      <c r="Y58" s="53">
        <f t="shared" si="18"/>
        <v>0</v>
      </c>
      <c r="Z58" s="53">
        <f t="shared" si="18"/>
        <v>0</v>
      </c>
      <c r="AA58" s="53">
        <f t="shared" si="18"/>
        <v>0</v>
      </c>
      <c r="AB58" s="53">
        <f t="shared" si="18"/>
        <v>0</v>
      </c>
      <c r="AC58" s="53">
        <f t="shared" si="18"/>
        <v>0</v>
      </c>
      <c r="AD58" s="53">
        <f t="shared" si="18"/>
        <v>0</v>
      </c>
      <c r="AE58" s="53">
        <f t="shared" si="18"/>
        <v>0</v>
      </c>
      <c r="AF58" s="53">
        <f t="shared" si="18"/>
        <v>0</v>
      </c>
    </row>
    <row r="59" spans="1:33" hidden="1">
      <c r="B59" s="6"/>
      <c r="C59" s="759"/>
      <c r="D59" s="761"/>
      <c r="E59" s="24" t="s">
        <v>178</v>
      </c>
      <c r="F59" s="24" t="s">
        <v>62</v>
      </c>
      <c r="G59" s="75"/>
      <c r="H59" s="68">
        <f t="shared" ref="H59:AF59" si="19">1/H29*H47</f>
        <v>0</v>
      </c>
      <c r="I59" s="53">
        <f t="shared" si="19"/>
        <v>0</v>
      </c>
      <c r="J59" s="53">
        <f t="shared" si="19"/>
        <v>0</v>
      </c>
      <c r="K59" s="53">
        <f t="shared" si="19"/>
        <v>0</v>
      </c>
      <c r="L59" s="53">
        <f t="shared" si="19"/>
        <v>0</v>
      </c>
      <c r="M59" s="53">
        <f t="shared" si="19"/>
        <v>0</v>
      </c>
      <c r="N59" s="53">
        <f t="shared" si="19"/>
        <v>0</v>
      </c>
      <c r="O59" s="53">
        <f t="shared" si="19"/>
        <v>0</v>
      </c>
      <c r="P59" s="53">
        <f t="shared" si="19"/>
        <v>0</v>
      </c>
      <c r="Q59" s="53">
        <f t="shared" si="19"/>
        <v>0</v>
      </c>
      <c r="R59" s="53">
        <f t="shared" si="19"/>
        <v>0</v>
      </c>
      <c r="S59" s="53">
        <f t="shared" si="19"/>
        <v>0</v>
      </c>
      <c r="T59" s="53">
        <f t="shared" si="19"/>
        <v>0</v>
      </c>
      <c r="U59" s="53">
        <f t="shared" si="19"/>
        <v>0</v>
      </c>
      <c r="V59" s="53">
        <f t="shared" si="19"/>
        <v>0</v>
      </c>
      <c r="W59" s="53">
        <f t="shared" si="19"/>
        <v>0</v>
      </c>
      <c r="X59" s="53">
        <f t="shared" si="19"/>
        <v>0</v>
      </c>
      <c r="Y59" s="53">
        <f t="shared" si="19"/>
        <v>0</v>
      </c>
      <c r="Z59" s="53">
        <f t="shared" si="19"/>
        <v>0</v>
      </c>
      <c r="AA59" s="53">
        <f t="shared" si="19"/>
        <v>0</v>
      </c>
      <c r="AB59" s="53">
        <f t="shared" si="19"/>
        <v>0</v>
      </c>
      <c r="AC59" s="53">
        <f t="shared" si="19"/>
        <v>0</v>
      </c>
      <c r="AD59" s="53">
        <f t="shared" si="19"/>
        <v>0</v>
      </c>
      <c r="AE59" s="53">
        <f t="shared" si="19"/>
        <v>0</v>
      </c>
      <c r="AF59" s="53">
        <f t="shared" si="19"/>
        <v>0</v>
      </c>
    </row>
    <row r="60" spans="1:33" hidden="1">
      <c r="B60" s="6"/>
      <c r="C60" s="759"/>
      <c r="D60" s="761"/>
      <c r="E60" s="24" t="s">
        <v>179</v>
      </c>
      <c r="F60" s="24" t="s">
        <v>62</v>
      </c>
      <c r="G60" s="75"/>
      <c r="H60" s="68">
        <v>0</v>
      </c>
      <c r="I60" s="53">
        <v>0</v>
      </c>
      <c r="J60" s="53">
        <v>0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3">
        <v>0</v>
      </c>
      <c r="Y60" s="53">
        <v>0</v>
      </c>
      <c r="Z60" s="53">
        <v>0</v>
      </c>
      <c r="AA60" s="53">
        <v>0</v>
      </c>
      <c r="AB60" s="53">
        <v>0</v>
      </c>
      <c r="AC60" s="53">
        <v>0</v>
      </c>
      <c r="AD60" s="53">
        <v>0</v>
      </c>
      <c r="AE60" s="53">
        <v>0</v>
      </c>
      <c r="AF60" s="53">
        <v>0</v>
      </c>
    </row>
    <row r="61" spans="1:33" hidden="1">
      <c r="A61" s="248"/>
      <c r="B61" s="6"/>
      <c r="C61" s="759"/>
      <c r="D61" s="761"/>
      <c r="E61" s="24" t="s">
        <v>16</v>
      </c>
      <c r="F61" s="24" t="s">
        <v>62</v>
      </c>
      <c r="G61" s="75"/>
      <c r="H61" s="68">
        <f>-1/H29*H28*(H37*$E$12/3.6)</f>
        <v>0</v>
      </c>
      <c r="I61" s="53">
        <f t="shared" ref="I61:AF61" si="20">-1/I29*I28*(I37*$E$12/3.6)</f>
        <v>0</v>
      </c>
      <c r="J61" s="53">
        <f t="shared" si="20"/>
        <v>0</v>
      </c>
      <c r="K61" s="53">
        <f t="shared" si="20"/>
        <v>0</v>
      </c>
      <c r="L61" s="53">
        <f t="shared" si="20"/>
        <v>0</v>
      </c>
      <c r="M61" s="53">
        <f t="shared" si="20"/>
        <v>0</v>
      </c>
      <c r="N61" s="53">
        <f t="shared" si="20"/>
        <v>0</v>
      </c>
      <c r="O61" s="53">
        <f t="shared" si="20"/>
        <v>0</v>
      </c>
      <c r="P61" s="53">
        <f t="shared" si="20"/>
        <v>0</v>
      </c>
      <c r="Q61" s="53">
        <f t="shared" si="20"/>
        <v>0</v>
      </c>
      <c r="R61" s="53">
        <f t="shared" si="20"/>
        <v>0</v>
      </c>
      <c r="S61" s="53">
        <f t="shared" si="20"/>
        <v>0</v>
      </c>
      <c r="T61" s="53">
        <f t="shared" si="20"/>
        <v>0</v>
      </c>
      <c r="U61" s="53">
        <f t="shared" si="20"/>
        <v>0</v>
      </c>
      <c r="V61" s="53">
        <f t="shared" si="20"/>
        <v>0</v>
      </c>
      <c r="W61" s="53">
        <f t="shared" si="20"/>
        <v>0</v>
      </c>
      <c r="X61" s="53">
        <f t="shared" si="20"/>
        <v>0</v>
      </c>
      <c r="Y61" s="53">
        <f t="shared" si="20"/>
        <v>0</v>
      </c>
      <c r="Z61" s="53">
        <f t="shared" si="20"/>
        <v>0</v>
      </c>
      <c r="AA61" s="53">
        <f t="shared" si="20"/>
        <v>0</v>
      </c>
      <c r="AB61" s="53">
        <f t="shared" si="20"/>
        <v>0</v>
      </c>
      <c r="AC61" s="53">
        <f t="shared" si="20"/>
        <v>0</v>
      </c>
      <c r="AD61" s="53">
        <f t="shared" si="20"/>
        <v>0</v>
      </c>
      <c r="AE61" s="53">
        <f t="shared" si="20"/>
        <v>0</v>
      </c>
      <c r="AF61" s="53">
        <f t="shared" si="20"/>
        <v>0</v>
      </c>
    </row>
    <row r="62" spans="1:33" hidden="1">
      <c r="A62" s="248"/>
      <c r="B62" s="6"/>
      <c r="C62" s="436"/>
      <c r="D62" s="437"/>
      <c r="E62" s="24" t="s">
        <v>144</v>
      </c>
      <c r="F62" s="24" t="s">
        <v>62</v>
      </c>
      <c r="G62" s="75"/>
      <c r="H62" s="68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3">
        <v>0</v>
      </c>
      <c r="Y62" s="53">
        <v>0</v>
      </c>
      <c r="Z62" s="53">
        <v>0</v>
      </c>
      <c r="AA62" s="53">
        <v>0</v>
      </c>
      <c r="AB62" s="53">
        <v>0</v>
      </c>
      <c r="AC62" s="53">
        <v>0</v>
      </c>
      <c r="AD62" s="53">
        <v>0</v>
      </c>
      <c r="AE62" s="53">
        <v>0</v>
      </c>
      <c r="AF62" s="53">
        <v>0</v>
      </c>
    </row>
    <row r="63" spans="1:33" hidden="1">
      <c r="B63" s="6"/>
      <c r="C63" s="438"/>
      <c r="D63" s="439"/>
      <c r="E63" s="25" t="s">
        <v>17</v>
      </c>
      <c r="F63" s="25" t="s">
        <v>62</v>
      </c>
      <c r="G63" s="76"/>
      <c r="H63" s="68">
        <f>1/H29*H40*3.6+H30*H23*H39/H23</f>
        <v>475.44827586206901</v>
      </c>
      <c r="I63" s="53">
        <f t="shared" ref="I63:AF63" si="21">1/I29*I40*3.6+I30*I23*I39/I23</f>
        <v>502.75862068965523</v>
      </c>
      <c r="J63" s="53">
        <f t="shared" si="21"/>
        <v>319.0344827586207</v>
      </c>
      <c r="K63" s="53">
        <f t="shared" si="21"/>
        <v>319.0344827586207</v>
      </c>
      <c r="L63" s="53">
        <f t="shared" si="21"/>
        <v>260.68965517241384</v>
      </c>
      <c r="M63" s="53">
        <f t="shared" si="21"/>
        <v>200.41000529229464</v>
      </c>
      <c r="N63" s="53">
        <f t="shared" si="21"/>
        <v>200.41000529229464</v>
      </c>
      <c r="O63" s="53">
        <f t="shared" si="21"/>
        <v>200.41000529229464</v>
      </c>
      <c r="P63" s="53">
        <f t="shared" si="21"/>
        <v>200.41000529229464</v>
      </c>
      <c r="Q63" s="53">
        <f t="shared" si="21"/>
        <v>200.41000529229464</v>
      </c>
      <c r="R63" s="53">
        <f t="shared" si="21"/>
        <v>200.41000529229464</v>
      </c>
      <c r="S63" s="53">
        <f t="shared" si="21"/>
        <v>200.41000529229464</v>
      </c>
      <c r="T63" s="53">
        <f t="shared" si="21"/>
        <v>200.41000529229464</v>
      </c>
      <c r="U63" s="53">
        <f t="shared" si="21"/>
        <v>200.41000529229464</v>
      </c>
      <c r="V63" s="53">
        <f t="shared" si="21"/>
        <v>200.41000529229464</v>
      </c>
      <c r="W63" s="53">
        <f t="shared" si="21"/>
        <v>200.41000529229464</v>
      </c>
      <c r="X63" s="53">
        <f t="shared" si="21"/>
        <v>200.41000529229464</v>
      </c>
      <c r="Y63" s="53">
        <f t="shared" si="21"/>
        <v>200.41000529229464</v>
      </c>
      <c r="Z63" s="53">
        <f t="shared" si="21"/>
        <v>200.41000529229464</v>
      </c>
      <c r="AA63" s="53">
        <f t="shared" si="21"/>
        <v>200.41000529229464</v>
      </c>
      <c r="AB63" s="53">
        <f t="shared" si="21"/>
        <v>200.41000529229464</v>
      </c>
      <c r="AC63" s="53">
        <f t="shared" si="21"/>
        <v>200.41000529229464</v>
      </c>
      <c r="AD63" s="53">
        <f t="shared" si="21"/>
        <v>200.41000529229464</v>
      </c>
      <c r="AE63" s="53">
        <f t="shared" si="21"/>
        <v>200.41000529229464</v>
      </c>
      <c r="AF63" s="53">
        <f t="shared" si="21"/>
        <v>200.41000529229464</v>
      </c>
    </row>
    <row r="64" spans="1:33" s="80" customFormat="1" hidden="1">
      <c r="B64" s="81"/>
      <c r="C64" s="82"/>
      <c r="D64" s="82"/>
      <c r="E64" s="83" t="s">
        <v>136</v>
      </c>
      <c r="F64" s="83" t="s">
        <v>62</v>
      </c>
      <c r="G64" s="83"/>
      <c r="H64" s="97">
        <f t="shared" ref="H64:AF64" si="22">IF(H23=0,0,SUM(H50:H61))</f>
        <v>68.565527171598333</v>
      </c>
      <c r="I64" s="96">
        <f t="shared" si="22"/>
        <v>75.239030136126857</v>
      </c>
      <c r="J64" s="96">
        <f t="shared" si="22"/>
        <v>97.250768291813714</v>
      </c>
      <c r="K64" s="96">
        <f t="shared" si="22"/>
        <v>116.6421587439787</v>
      </c>
      <c r="L64" s="96">
        <f t="shared" si="22"/>
        <v>119.77924229189476</v>
      </c>
      <c r="M64" s="96">
        <f t="shared" si="22"/>
        <v>129.63505217189172</v>
      </c>
      <c r="N64" s="96">
        <f t="shared" si="22"/>
        <v>142.44205792853271</v>
      </c>
      <c r="O64" s="96">
        <f t="shared" si="22"/>
        <v>156.52268970341589</v>
      </c>
      <c r="P64" s="96">
        <f t="shared" si="22"/>
        <v>168.8793879457757</v>
      </c>
      <c r="Q64" s="96">
        <f t="shared" si="22"/>
        <v>180.5935287371413</v>
      </c>
      <c r="R64" s="96">
        <f t="shared" si="22"/>
        <v>195.18884511040847</v>
      </c>
      <c r="S64" s="96">
        <f t="shared" si="22"/>
        <v>239.33143870327083</v>
      </c>
      <c r="T64" s="96">
        <f t="shared" si="22"/>
        <v>283.42637053851729</v>
      </c>
      <c r="U64" s="96">
        <f t="shared" si="22"/>
        <v>326.45163193993551</v>
      </c>
      <c r="V64" s="96">
        <f t="shared" si="22"/>
        <v>370.45081109882932</v>
      </c>
      <c r="W64" s="96">
        <f t="shared" si="22"/>
        <v>387.29389111157019</v>
      </c>
      <c r="X64" s="96">
        <f t="shared" si="22"/>
        <v>528.547858548622</v>
      </c>
      <c r="Y64" s="96">
        <f t="shared" si="22"/>
        <v>527.52608616315865</v>
      </c>
      <c r="Z64" s="96">
        <f t="shared" si="22"/>
        <v>528.547858548622</v>
      </c>
      <c r="AA64" s="96">
        <f t="shared" si="22"/>
        <v>527.52608616315865</v>
      </c>
      <c r="AB64" s="96">
        <f t="shared" si="22"/>
        <v>515.8970559046071</v>
      </c>
      <c r="AC64" s="96">
        <f t="shared" si="22"/>
        <v>503.90050308219361</v>
      </c>
      <c r="AD64" s="96">
        <f t="shared" si="22"/>
        <v>492.50872652399846</v>
      </c>
      <c r="AE64" s="96">
        <f t="shared" si="22"/>
        <v>481.67711820265805</v>
      </c>
      <c r="AF64" s="96">
        <f t="shared" si="22"/>
        <v>471.36535184171879</v>
      </c>
      <c r="AG64" s="81"/>
    </row>
    <row r="65" spans="2:32" hidden="1">
      <c r="B65" s="3"/>
      <c r="C65" s="82"/>
      <c r="D65" s="82"/>
      <c r="E65" s="83" t="s">
        <v>137</v>
      </c>
      <c r="F65" s="83" t="s">
        <v>62</v>
      </c>
      <c r="G65" s="83"/>
      <c r="H65" s="97">
        <f>SUM(H52:H61)</f>
        <v>49.744893911771726</v>
      </c>
      <c r="I65" s="96">
        <f t="shared" ref="I65:AF65" si="23">SUM(I52:I61)</f>
        <v>40.107572199032575</v>
      </c>
      <c r="J65" s="96">
        <f t="shared" si="23"/>
        <v>45.808485677451756</v>
      </c>
      <c r="K65" s="96">
        <f t="shared" si="23"/>
        <v>48.889051452349079</v>
      </c>
      <c r="L65" s="96">
        <f t="shared" si="23"/>
        <v>50.931441314887863</v>
      </c>
      <c r="M65" s="96">
        <f t="shared" si="23"/>
        <v>49.908839788677241</v>
      </c>
      <c r="N65" s="96">
        <f t="shared" si="23"/>
        <v>49.90799021192386</v>
      </c>
      <c r="O65" s="96">
        <f t="shared" si="23"/>
        <v>51.950646892857947</v>
      </c>
      <c r="P65" s="96">
        <f t="shared" si="23"/>
        <v>52.971859455335711</v>
      </c>
      <c r="Q65" s="96">
        <f t="shared" si="23"/>
        <v>53.993255499770711</v>
      </c>
      <c r="R65" s="96">
        <f t="shared" si="23"/>
        <v>52.973389452730224</v>
      </c>
      <c r="S65" s="96">
        <f t="shared" si="23"/>
        <v>52.974914051461447</v>
      </c>
      <c r="T65" s="96">
        <f t="shared" si="23"/>
        <v>52.976648902415818</v>
      </c>
      <c r="U65" s="96">
        <f t="shared" si="23"/>
        <v>51.95650749413597</v>
      </c>
      <c r="V65" s="96">
        <f t="shared" si="23"/>
        <v>51.958000351325978</v>
      </c>
      <c r="W65" s="96">
        <f t="shared" si="23"/>
        <v>51.958000351325978</v>
      </c>
      <c r="X65" s="96">
        <f t="shared" si="23"/>
        <v>51.958000351325978</v>
      </c>
      <c r="Y65" s="96">
        <f t="shared" si="23"/>
        <v>50.936227965862614</v>
      </c>
      <c r="Z65" s="96">
        <f t="shared" si="23"/>
        <v>51.958000351325978</v>
      </c>
      <c r="AA65" s="96">
        <f t="shared" si="23"/>
        <v>50.936227965862614</v>
      </c>
      <c r="AB65" s="96">
        <f t="shared" si="23"/>
        <v>51.958000351325978</v>
      </c>
      <c r="AC65" s="96">
        <f t="shared" si="23"/>
        <v>51.958000351325978</v>
      </c>
      <c r="AD65" s="96">
        <f t="shared" si="23"/>
        <v>51.958000351325978</v>
      </c>
      <c r="AE65" s="96">
        <f t="shared" si="23"/>
        <v>51.958000351325978</v>
      </c>
      <c r="AF65" s="96">
        <f t="shared" si="23"/>
        <v>51.958000351325978</v>
      </c>
    </row>
    <row r="66" spans="2:32" hidden="1">
      <c r="B66" s="3"/>
      <c r="C66" s="3"/>
      <c r="D66" s="3"/>
      <c r="E66" s="3"/>
      <c r="F66" s="3"/>
      <c r="G66" s="3"/>
      <c r="H66" s="3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</row>
    <row r="67" spans="2:32" hidden="1">
      <c r="B67" s="3"/>
      <c r="C67" s="3"/>
      <c r="D67" s="3"/>
      <c r="E67" s="3"/>
      <c r="F67" s="3"/>
      <c r="G67" s="3"/>
      <c r="H67" s="3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</row>
    <row r="68" spans="2:32" hidden="1"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</row>
    <row r="69" spans="2:32"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</row>
  </sheetData>
  <sheetProtection algorithmName="SHA-512" hashValue="EDYmBFGm8WewajDRNp3OIRBDBBgXQ7cDdbV9YMAem4GhlYLDXU8ZHHC2H7J6C055+zSGFV896CrIMiDyqlynbg==" saltValue="u+SfGEiGqXJEfo+ezHx4qg==" spinCount="100000" sheet="1" objects="1" scenarios="1"/>
  <mergeCells count="5">
    <mergeCell ref="D41:D49"/>
    <mergeCell ref="C50:C61"/>
    <mergeCell ref="D50:D61"/>
    <mergeCell ref="D31:D35"/>
    <mergeCell ref="C37:C49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700-000000000000}">
          <x14:formula1>
            <xm:f>Admin!$D$4:$D$5</xm:f>
          </x14:formula1>
          <xm:sqref>I12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>
    <tabColor rgb="FFE49490"/>
  </sheetPr>
  <dimension ref="A1:AG79"/>
  <sheetViews>
    <sheetView topLeftCell="A71" zoomScale="80" zoomScaleNormal="80" workbookViewId="0">
      <selection activeCell="A74" sqref="A1:XFD74"/>
    </sheetView>
  </sheetViews>
  <sheetFormatPr defaultColWidth="9.109375" defaultRowHeight="14.4"/>
  <cols>
    <col min="1" max="2" width="2.6640625" style="1" customWidth="1"/>
    <col min="3" max="3" width="20.5546875" style="1" customWidth="1"/>
    <col min="4" max="4" width="7.44140625" style="1" customWidth="1"/>
    <col min="5" max="5" width="18.5546875" style="1" customWidth="1"/>
    <col min="6" max="6" width="13.88671875" style="1" customWidth="1"/>
    <col min="7" max="7" width="13.6640625" style="1" customWidth="1"/>
    <col min="8" max="8" width="9.44140625" style="1" customWidth="1"/>
    <col min="9" max="11" width="10.6640625" style="1" customWidth="1"/>
    <col min="12" max="12" width="12.6640625" style="1" customWidth="1"/>
    <col min="13" max="16" width="10.6640625" style="1" customWidth="1"/>
    <col min="17" max="17" width="12" style="1" bestFit="1" customWidth="1"/>
    <col min="18" max="18" width="10.6640625" style="1" customWidth="1"/>
    <col min="19" max="19" width="11.5546875" style="1" bestFit="1" customWidth="1"/>
    <col min="20" max="20" width="11.33203125" style="1" bestFit="1" customWidth="1"/>
    <col min="21" max="21" width="11.5546875" style="1" bestFit="1" customWidth="1"/>
    <col min="22" max="22" width="12.109375" style="1" customWidth="1"/>
    <col min="23" max="23" width="12.5546875" style="1" customWidth="1"/>
    <col min="24" max="24" width="11.5546875" style="1" bestFit="1" customWidth="1"/>
    <col min="25" max="26" width="12" style="1" bestFit="1" customWidth="1"/>
    <col min="27" max="27" width="12.6640625" style="1" customWidth="1"/>
    <col min="28" max="32" width="12" style="1" bestFit="1" customWidth="1"/>
    <col min="33" max="33" width="2.6640625" style="3" customWidth="1"/>
    <col min="34" max="16384" width="9.109375" style="1"/>
  </cols>
  <sheetData>
    <row r="1" spans="2:32" hidden="1"/>
    <row r="2" spans="2:32" hidden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2:32" ht="20.399999999999999" hidden="1" thickBot="1">
      <c r="B3" s="3"/>
      <c r="C3" s="2" t="s">
        <v>168</v>
      </c>
      <c r="D3" s="2" t="str">
        <f>VLOOKUP(C3,'Tekniske data'!C6:S29,MATCH("Titel",'Tekniske data'!C5:S5,0),FALSE)</f>
        <v>Solvarme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2:32" ht="15" hidden="1" thickTop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2:32" hidden="1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spans="2:32" hidden="1">
      <c r="B6" s="3"/>
      <c r="C6" s="51" t="s">
        <v>39</v>
      </c>
      <c r="D6" s="42" t="s">
        <v>195</v>
      </c>
      <c r="E6" s="42"/>
      <c r="F6" s="3"/>
      <c r="G6" s="55" t="s">
        <v>45</v>
      </c>
      <c r="H6" s="55"/>
      <c r="I6" s="55"/>
      <c r="J6" s="3"/>
      <c r="K6" s="50"/>
      <c r="L6" s="55" t="s">
        <v>142</v>
      </c>
      <c r="M6" s="5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2:32" hidden="1">
      <c r="B7" s="3"/>
      <c r="C7" s="36"/>
      <c r="D7" s="20"/>
      <c r="E7" s="37"/>
      <c r="F7" s="3"/>
      <c r="G7" s="62"/>
      <c r="H7" s="58"/>
      <c r="I7" s="59"/>
      <c r="J7" s="3"/>
      <c r="K7" s="6"/>
      <c r="L7" s="138" t="s">
        <v>33</v>
      </c>
      <c r="M7" s="139" t="s">
        <v>34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</row>
    <row r="8" spans="2:32" hidden="1">
      <c r="B8" s="3"/>
      <c r="C8" s="52" t="s">
        <v>58</v>
      </c>
      <c r="D8" s="22"/>
      <c r="E8" s="70">
        <f>Sammenligning!G10</f>
        <v>2019</v>
      </c>
      <c r="F8" s="34"/>
      <c r="G8" s="52" t="s">
        <v>326</v>
      </c>
      <c r="H8" s="8"/>
      <c r="I8" s="61">
        <f>VLOOKUP($C$3,'Tekniske data'!$C$6:$R$37,MATCH(G8,'Tekniske data'!$C$5:$R$5,0),FALSE)</f>
        <v>2015</v>
      </c>
      <c r="J8" s="3"/>
      <c r="K8" s="6"/>
      <c r="L8" s="140">
        <v>24</v>
      </c>
      <c r="M8" s="141">
        <v>298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</row>
    <row r="9" spans="2:32" hidden="1">
      <c r="B9" s="3"/>
      <c r="C9" s="52" t="s">
        <v>336</v>
      </c>
      <c r="D9" s="22"/>
      <c r="E9" s="71">
        <f>Sammenligning!G11</f>
        <v>0.04</v>
      </c>
      <c r="F9" s="34"/>
      <c r="G9" s="52" t="s">
        <v>46</v>
      </c>
      <c r="H9" s="24"/>
      <c r="I9" s="61">
        <v>30</v>
      </c>
      <c r="J9" s="3"/>
      <c r="K9" s="6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 spans="2:32" hidden="1">
      <c r="B10" s="3"/>
      <c r="C10" s="52" t="s">
        <v>60</v>
      </c>
      <c r="D10" s="22"/>
      <c r="E10" s="70" t="str">
        <f>Sammenligning!G13</f>
        <v>ENS's priser fra 2019</v>
      </c>
      <c r="F10" s="35"/>
      <c r="G10" s="88" t="s">
        <v>145</v>
      </c>
      <c r="H10" s="19"/>
      <c r="I10" s="156" t="str">
        <f>VLOOKUP($C$3,'Tekniske data'!$C$6:$R$37,MATCH(G10,'Tekniske data'!$C$5:$R$5,0),FALSE)</f>
        <v>-</v>
      </c>
      <c r="J10" s="3"/>
      <c r="K10" s="6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 spans="2:32" hidden="1">
      <c r="B11" s="3"/>
      <c r="C11" s="52" t="s">
        <v>138</v>
      </c>
      <c r="D11" s="8"/>
      <c r="E11" s="112">
        <f>VLOOKUP(E8,Inflation,2,FALSE)/VLOOKUP(2014,Inflation,2,FALSE)</f>
        <v>1.0837932575720344</v>
      </c>
      <c r="F11" s="34"/>
      <c r="G11" s="3"/>
      <c r="H11" s="3"/>
      <c r="I11" s="3"/>
      <c r="J11" s="3"/>
      <c r="K11" s="6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 spans="2:32" hidden="1">
      <c r="B12" s="3"/>
      <c r="C12" s="173" t="s">
        <v>154</v>
      </c>
      <c r="D12" s="19"/>
      <c r="E12" s="177">
        <v>7.42</v>
      </c>
      <c r="F12" s="35"/>
      <c r="G12" s="457"/>
      <c r="H12" s="457"/>
      <c r="I12" s="458"/>
      <c r="J12" s="3"/>
      <c r="K12" s="6"/>
      <c r="L12" s="178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</row>
    <row r="13" spans="2:32" hidden="1">
      <c r="B13" s="3"/>
      <c r="C13" s="3"/>
      <c r="D13" s="3"/>
      <c r="E13" s="3"/>
      <c r="F13" s="34"/>
      <c r="G13" s="3"/>
      <c r="H13" s="3"/>
      <c r="I13" s="3"/>
      <c r="J13" s="3"/>
      <c r="K13" s="6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idden="1">
      <c r="B14" s="3"/>
      <c r="C14" s="6"/>
      <c r="D14" s="6"/>
      <c r="E14" s="6"/>
      <c r="F14" s="34"/>
      <c r="G14" s="34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2:32" hidden="1">
      <c r="B15" s="3"/>
      <c r="C15" s="6"/>
      <c r="D15" s="6"/>
      <c r="E15" s="6"/>
      <c r="F15" s="34"/>
      <c r="G15" s="34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2:32" hidden="1">
      <c r="B16" s="3"/>
      <c r="C16" s="18"/>
      <c r="D16" s="18"/>
      <c r="E16" s="18"/>
      <c r="F16" s="18"/>
      <c r="G16" s="179">
        <f>I8</f>
        <v>2015</v>
      </c>
      <c r="H16" s="66">
        <v>2016</v>
      </c>
      <c r="I16" s="18">
        <v>2017</v>
      </c>
      <c r="J16" s="18">
        <v>2018</v>
      </c>
      <c r="K16" s="18">
        <v>2019</v>
      </c>
      <c r="L16" s="18">
        <v>2020</v>
      </c>
      <c r="M16" s="18">
        <v>2021</v>
      </c>
      <c r="N16" s="18">
        <v>2022</v>
      </c>
      <c r="O16" s="18">
        <v>2023</v>
      </c>
      <c r="P16" s="18">
        <v>2024</v>
      </c>
      <c r="Q16" s="18">
        <v>2025</v>
      </c>
      <c r="R16" s="18">
        <v>2026</v>
      </c>
      <c r="S16" s="18">
        <v>2027</v>
      </c>
      <c r="T16" s="18">
        <v>2028</v>
      </c>
      <c r="U16" s="18">
        <v>2029</v>
      </c>
      <c r="V16" s="18">
        <v>2030</v>
      </c>
      <c r="W16" s="18">
        <v>2031</v>
      </c>
      <c r="X16" s="18">
        <v>2032</v>
      </c>
      <c r="Y16" s="18">
        <v>2033</v>
      </c>
      <c r="Z16" s="18">
        <v>2034</v>
      </c>
      <c r="AA16" s="18">
        <v>2035</v>
      </c>
      <c r="AB16" s="18">
        <v>2036</v>
      </c>
      <c r="AC16" s="18">
        <v>2037</v>
      </c>
      <c r="AD16" s="18">
        <v>2038</v>
      </c>
      <c r="AE16" s="18">
        <v>2039</v>
      </c>
      <c r="AF16" s="18">
        <v>2040</v>
      </c>
    </row>
    <row r="17" spans="2:32" hidden="1">
      <c r="B17" s="3"/>
      <c r="C17" s="31"/>
      <c r="D17" s="31"/>
      <c r="E17" s="31"/>
      <c r="F17" s="31"/>
      <c r="G17" s="74"/>
      <c r="H17" s="89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</row>
    <row r="18" spans="2:32" hidden="1">
      <c r="B18" s="3"/>
      <c r="C18" s="31"/>
      <c r="D18" s="31"/>
      <c r="E18" s="31"/>
      <c r="F18" s="31"/>
      <c r="G18" s="74"/>
      <c r="H18" s="89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</row>
    <row r="19" spans="2:32" hidden="1">
      <c r="B19" s="3"/>
      <c r="C19" s="131" t="s">
        <v>51</v>
      </c>
      <c r="D19" s="31"/>
      <c r="E19" s="22" t="s">
        <v>2</v>
      </c>
      <c r="F19" s="22" t="s">
        <v>225</v>
      </c>
      <c r="G19" s="85">
        <f>VLOOKUP($C$3,'Tekniske data'!$C$6:$R$37,MATCH(E19,'Tekniske data'!$C$5:$R$5,0),FALSE)</f>
        <v>0</v>
      </c>
      <c r="H19" s="115">
        <f>G19+(L19-G19)/(5)</f>
        <v>3639768.1412582686</v>
      </c>
      <c r="I19" s="115">
        <f>H19+(L19-G19)/(5)</f>
        <v>7279536.2825165372</v>
      </c>
      <c r="J19" s="115">
        <f>I19+(L19-G19)/(5)</f>
        <v>10919304.423774805</v>
      </c>
      <c r="K19" s="115">
        <f>J19+(L19-G19)/(5)</f>
        <v>14559072.565033074</v>
      </c>
      <c r="L19" s="255">
        <f>VLOOKUP($C$3&amp;L16,'Tekniske data'!$C$6:$R$37,MATCH(E19,'Tekniske data'!$C$5:$R$5,0),FALSE)*E11</f>
        <v>18198840.706291344</v>
      </c>
      <c r="M19" s="115">
        <f>L19+(Q19-L19)/(5)</f>
        <v>29118145.130066149</v>
      </c>
      <c r="N19" s="115">
        <f>M19+(Q19-L19)/(5)</f>
        <v>40037449.55384095</v>
      </c>
      <c r="O19" s="115">
        <f>N19+(Q19-L19)/(5)</f>
        <v>50956753.977615759</v>
      </c>
      <c r="P19" s="115">
        <f>O19+(Q19-L19)/(5)</f>
        <v>61876058.401390567</v>
      </c>
      <c r="Q19" s="255">
        <f>VLOOKUP($C$3&amp;Q16,'Tekniske data'!$C$6:$R$37,MATCH($E$19,'Tekniske data'!$C$5:$R$5,0),FALSE)*E11</f>
        <v>72795362.825165376</v>
      </c>
      <c r="R19" s="115">
        <f>Q19+(V19-Q19)/(5)</f>
        <v>94633709.6115053</v>
      </c>
      <c r="S19" s="115">
        <f>R19+(V19-Q19)/(5)</f>
        <v>116472056.39784524</v>
      </c>
      <c r="T19" s="115">
        <f>S19+(V19-Q19)/(5)</f>
        <v>138310403.18418518</v>
      </c>
      <c r="U19" s="115">
        <f>T19+(V19-Q19)/(5)</f>
        <v>160148749.97052512</v>
      </c>
      <c r="V19" s="255">
        <f>VLOOKUP($C$3&amp;V16,'Tekniske data'!$C$6:$R$37,MATCH($E$19,'Tekniske data'!$C$5:$R$5,0),FALSE)*E11</f>
        <v>181987096.75686502</v>
      </c>
      <c r="W19" s="115">
        <f>X19</f>
        <v>363974193.51373005</v>
      </c>
      <c r="X19" s="115">
        <f>Y19</f>
        <v>363974193.51373005</v>
      </c>
      <c r="Y19" s="115">
        <f>Z19</f>
        <v>363974193.51373005</v>
      </c>
      <c r="Z19" s="115">
        <f>AA19</f>
        <v>363974193.51373005</v>
      </c>
      <c r="AA19" s="255">
        <f>VLOOKUP($C$3&amp;AA16,'Tekniske data'!$C$6:$R$37,MATCH($E$19,'Tekniske data'!$C$5:$R$5,0),FALSE)*E11</f>
        <v>363974193.51373005</v>
      </c>
      <c r="AB19" s="462">
        <f>AA19</f>
        <v>363974193.51373005</v>
      </c>
      <c r="AC19" s="462">
        <f>AB19</f>
        <v>363974193.51373005</v>
      </c>
      <c r="AD19" s="462">
        <f>AC19</f>
        <v>363974193.51373005</v>
      </c>
      <c r="AE19" s="462">
        <f>AD19</f>
        <v>363974193.51373005</v>
      </c>
      <c r="AF19" s="462">
        <f>AE19</f>
        <v>363974193.51373005</v>
      </c>
    </row>
    <row r="20" spans="2:32" hidden="1">
      <c r="B20" s="3"/>
      <c r="C20" s="31"/>
      <c r="D20" s="31"/>
      <c r="E20" s="22" t="s">
        <v>20</v>
      </c>
      <c r="F20" s="22"/>
      <c r="G20" s="175" t="str">
        <f>VLOOKUP($C$3,'Tekniske data'!$C$6:$R$37,MATCH(E20,'Tekniske data'!$C$5:$R$5,0),FALSE)</f>
        <v>Sol</v>
      </c>
      <c r="H20" s="72"/>
      <c r="I20" s="21"/>
      <c r="J20" s="21"/>
      <c r="K20" s="21"/>
      <c r="L20" s="256" t="str">
        <f>VLOOKUP($C$3&amp;L16,'Tekniske data'!$C$6:$R$37,MATCH(E20,'Tekniske data'!$C$5:$R$5,0),FALSE)</f>
        <v>Sol</v>
      </c>
      <c r="M20" s="21"/>
      <c r="N20" s="21"/>
      <c r="O20" s="21"/>
      <c r="P20" s="21"/>
      <c r="Q20" s="256" t="str">
        <f>VLOOKUP($C$3&amp;Q16,'Tekniske data'!$C$6:$R$37,MATCH($E$20,'Tekniske data'!$C$5:$R$5,0),FALSE)</f>
        <v>Sol</v>
      </c>
      <c r="R20" s="21"/>
      <c r="S20" s="21"/>
      <c r="T20" s="21"/>
      <c r="U20" s="21"/>
      <c r="V20" s="256" t="str">
        <f>VLOOKUP($C$3&amp;V16,'Tekniske data'!$C$6:$R$37,MATCH($E$20,'Tekniske data'!$C$5:$R$5,0),FALSE)</f>
        <v>Sol</v>
      </c>
      <c r="W20" s="73"/>
      <c r="X20" s="21"/>
      <c r="Y20" s="21"/>
      <c r="Z20" s="21"/>
      <c r="AA20" s="256" t="str">
        <f>VLOOKUP($C$3&amp;AA16,'Tekniske data'!$C$6:$R$37,MATCH($E$20,'Tekniske data'!$C$5:$R$5,0),FALSE)</f>
        <v>Sol</v>
      </c>
      <c r="AB20" s="21"/>
      <c r="AC20" s="21"/>
      <c r="AD20" s="21"/>
      <c r="AE20" s="21"/>
      <c r="AF20" s="21"/>
    </row>
    <row r="21" spans="2:32" hidden="1">
      <c r="B21" s="3"/>
      <c r="C21" s="31"/>
      <c r="D21" s="31"/>
      <c r="E21" s="22" t="s">
        <v>22</v>
      </c>
      <c r="F21" s="22"/>
      <c r="G21" s="175" t="str">
        <f>VLOOKUP($C$3,'Tekniske data'!$C$6:$R$37,MATCH(E21,'Tekniske data'!$C$5:$R$5,0),FALSE)</f>
        <v>Solvarme</v>
      </c>
      <c r="H21" s="72"/>
      <c r="I21" s="21"/>
      <c r="J21" s="21"/>
      <c r="K21" s="21"/>
      <c r="L21" s="256" t="str">
        <f>VLOOKUP($C$3,'Tekniske data'!$C$6:$R$37,MATCH(E21,'Tekniske data'!$C$5:$R$5,0),FALSE)</f>
        <v>Solvarme</v>
      </c>
      <c r="M21" s="21"/>
      <c r="N21" s="21"/>
      <c r="O21" s="21"/>
      <c r="P21" s="21"/>
      <c r="Q21" s="256" t="str">
        <f>VLOOKUP($C$3,'Tekniske data'!$C$6:$R$37,MATCH(E21,'Tekniske data'!$C$5:$R$5,0),FALSE)</f>
        <v>Solvarme</v>
      </c>
      <c r="R21" s="21"/>
      <c r="S21" s="21"/>
      <c r="T21" s="21"/>
      <c r="U21" s="21"/>
      <c r="V21" s="256" t="str">
        <f>VLOOKUP($C$3,'Tekniske data'!$C$6:$R$37,MATCH(E21,'Tekniske data'!$C$5:$R$5,0),FALSE)</f>
        <v>Solvarme</v>
      </c>
      <c r="W21" s="158"/>
      <c r="X21" s="21"/>
      <c r="Y21" s="21"/>
      <c r="Z21" s="21"/>
      <c r="AA21" s="256" t="str">
        <f>VLOOKUP($C$3,'Tekniske data'!$C$6:$R$37,MATCH(E21,'Tekniske data'!$C$5:$R$5,0),FALSE)</f>
        <v>Solvarme</v>
      </c>
      <c r="AB21" s="21"/>
      <c r="AC21" s="21"/>
      <c r="AD21" s="21"/>
      <c r="AE21" s="21"/>
      <c r="AF21" s="21"/>
    </row>
    <row r="22" spans="2:32" hidden="1">
      <c r="B22" s="3"/>
      <c r="C22" s="32"/>
      <c r="D22" s="32"/>
      <c r="E22" s="23"/>
      <c r="F22" s="23"/>
      <c r="G22" s="77"/>
      <c r="H22" s="88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</row>
    <row r="23" spans="2:32" hidden="1">
      <c r="B23" s="3"/>
      <c r="C23" s="65" t="s">
        <v>197</v>
      </c>
      <c r="D23" s="56"/>
      <c r="E23" s="22" t="s">
        <v>5</v>
      </c>
      <c r="F23" s="22" t="s">
        <v>12</v>
      </c>
      <c r="G23" s="60"/>
      <c r="H23" s="92">
        <f>VLOOKUP($C$3,'Samlet hovedstaden -alle værker'!$C$278:$AC$295,MATCH(H$16,'Samlet hovedstaden -alle værker'!$C$277:$AC$277,0),FALSE)*1000</f>
        <v>0</v>
      </c>
      <c r="I23" s="92">
        <f>VLOOKUP($C$3,'Samlet hovedstaden -alle værker'!$C$278:$AC$295,MATCH(I$16,'Samlet hovedstaden -alle værker'!$C$277:$AC$277,0),FALSE)*1000</f>
        <v>0</v>
      </c>
      <c r="J23" s="92">
        <f>VLOOKUP($C$3,'Samlet hovedstaden -alle værker'!$C$278:$AC$295,MATCH(J$16,'Samlet hovedstaden -alle værker'!$C$277:$AC$277,0),FALSE)*1000</f>
        <v>0</v>
      </c>
      <c r="K23" s="92">
        <f>VLOOKUP($C$3,'Samlet hovedstaden -alle værker'!$C$278:$AC$295,MATCH(K$16,'Samlet hovedstaden -alle værker'!$C$277:$AC$277,0),FALSE)*1000</f>
        <v>0</v>
      </c>
      <c r="L23" s="92">
        <f>VLOOKUP($C$3,'Samlet hovedstaden -alle værker'!$C$278:$AC$295,MATCH(L$16,'Samlet hovedstaden -alle værker'!$C$277:$AC$277,0),FALSE)*1000</f>
        <v>30400.199993570106</v>
      </c>
      <c r="M23" s="92">
        <f>VLOOKUP($C$3,'Samlet hovedstaden -alle værker'!$C$278:$AC$295,MATCH(M$16,'Samlet hovedstaden -alle værker'!$C$277:$AC$277,0),FALSE)*1000</f>
        <v>45400.31999442252</v>
      </c>
      <c r="N23" s="92">
        <f>VLOOKUP($C$3,'Samlet hovedstaden -alle værker'!$C$278:$AC$295,MATCH(N$16,'Samlet hovedstaden -alle værker'!$C$277:$AC$277,0),FALSE)*1000</f>
        <v>60400.43999527493</v>
      </c>
      <c r="O23" s="92">
        <f>VLOOKUP($C$3,'Samlet hovedstaden -alle værker'!$C$278:$AC$295,MATCH(O$16,'Samlet hovedstaden -alle værker'!$C$277:$AC$277,0),FALSE)*1000</f>
        <v>75400.55999612734</v>
      </c>
      <c r="P23" s="92">
        <f>VLOOKUP($C$3,'Samlet hovedstaden -alle værker'!$C$278:$AC$295,MATCH(P$16,'Samlet hovedstaden -alle værker'!$C$277:$AC$277,0),FALSE)*1000</f>
        <v>90400.679996979743</v>
      </c>
      <c r="Q23" s="92">
        <f>VLOOKUP($C$3,'Samlet hovedstaden -alle værker'!$C$278:$AC$295,MATCH(Q$16,'Samlet hovedstaden -alle værker'!$C$277:$AC$277,0),FALSE)*1000</f>
        <v>105400.79999783215</v>
      </c>
      <c r="R23" s="92">
        <f>VLOOKUP($C$3,'Samlet hovedstaden -alle værker'!$C$278:$AC$295,MATCH(R$16,'Samlet hovedstaden -alle værker'!$C$277:$AC$277,0),FALSE)*1000</f>
        <v>135400.68002234204</v>
      </c>
      <c r="S23" s="92">
        <f>VLOOKUP($C$3,'Samlet hovedstaden -alle værker'!$C$278:$AC$295,MATCH(S$16,'Samlet hovedstaden -alle værker'!$C$277:$AC$277,0),FALSE)*1000</f>
        <v>165400.56004685193</v>
      </c>
      <c r="T23" s="92">
        <f>VLOOKUP($C$3,'Samlet hovedstaden -alle værker'!$C$278:$AC$295,MATCH(T$16,'Samlet hovedstaden -alle værker'!$C$277:$AC$277,0),FALSE)*1000</f>
        <v>195400.44007136181</v>
      </c>
      <c r="U23" s="92">
        <f>VLOOKUP($C$3,'Samlet hovedstaden -alle værker'!$C$278:$AC$295,MATCH(U$16,'Samlet hovedstaden -alle værker'!$C$277:$AC$277,0),FALSE)*1000</f>
        <v>225400.32009587169</v>
      </c>
      <c r="V23" s="92">
        <f>VLOOKUP($C$3,'Samlet hovedstaden -alle værker'!$C$278:$AC$295,MATCH(V$16,'Samlet hovedstaden -alle værker'!$C$277:$AC$277,0),FALSE)*1000</f>
        <v>255400.20012038155</v>
      </c>
      <c r="W23" s="92">
        <f>VLOOKUP($C$3,'Samlet hovedstaden -alle værker'!$C$278:$AC$295,MATCH(W$16,'Samlet hovedstaden -alle værker'!$C$277:$AC$277,0),FALSE)*1000</f>
        <v>505400.40024786023</v>
      </c>
      <c r="X23" s="92">
        <f>VLOOKUP($C$3,'Samlet hovedstaden -alle værker'!$C$278:$AC$295,MATCH(X$16,'Samlet hovedstaden -alle værker'!$C$277:$AC$277,0),FALSE)*1000</f>
        <v>505400.40024786023</v>
      </c>
      <c r="Y23" s="92">
        <f>VLOOKUP($C$3,'Samlet hovedstaden -alle værker'!$C$278:$AC$295,MATCH(Y$16,'Samlet hovedstaden -alle værker'!$C$277:$AC$277,0),FALSE)*1000</f>
        <v>505400.40024786023</v>
      </c>
      <c r="Z23" s="92">
        <f>VLOOKUP($C$3,'Samlet hovedstaden -alle værker'!$C$278:$AC$295,MATCH(Z$16,'Samlet hovedstaden -alle værker'!$C$277:$AC$277,0),FALSE)*1000</f>
        <v>505400.40024786023</v>
      </c>
      <c r="AA23" s="92">
        <f>VLOOKUP($C$3,'Samlet hovedstaden -alle værker'!$C$278:$AC$295,MATCH(AA$16,'Samlet hovedstaden -alle værker'!$C$277:$AC$277,0),FALSE)*1000</f>
        <v>505400.40024786023</v>
      </c>
      <c r="AB23" s="92">
        <f>VLOOKUP($C$3,'Samlet hovedstaden -alle værker'!$C$278:$AC$295,MATCH(AB$16,'Samlet hovedstaden -alle værker'!$C$277:$AC$277,0),FALSE)*1000</f>
        <v>505400.40024786023</v>
      </c>
      <c r="AC23" s="92">
        <f>VLOOKUP($C$3,'Samlet hovedstaden -alle værker'!$C$278:$AC$295,MATCH(AC$16,'Samlet hovedstaden -alle værker'!$C$277:$AC$277,0),FALSE)*1000</f>
        <v>505400.40024786023</v>
      </c>
      <c r="AD23" s="92">
        <f>VLOOKUP($C$3,'Samlet hovedstaden -alle værker'!$C$278:$AC$295,MATCH(AD$16,'Samlet hovedstaden -alle værker'!$C$277:$AC$277,0),FALSE)*1000</f>
        <v>505400.40024786023</v>
      </c>
      <c r="AE23" s="92">
        <f>VLOOKUP($C$3,'Samlet hovedstaden -alle værker'!$C$278:$AC$295,MATCH(AE$16,'Samlet hovedstaden -alle værker'!$C$277:$AC$277,0),FALSE)*1000</f>
        <v>505400.40024786023</v>
      </c>
      <c r="AF23" s="92">
        <f>VLOOKUP($C$3,'Samlet hovedstaden -alle værker'!$C$278:$AC$295,MATCH(AF$16,'Samlet hovedstaden -alle værker'!$C$277:$AC$277,0),FALSE)*1000</f>
        <v>505400.40024786023</v>
      </c>
    </row>
    <row r="24" spans="2:32" hidden="1">
      <c r="B24" s="3"/>
      <c r="C24" s="56"/>
      <c r="D24" s="56"/>
      <c r="E24" s="22" t="s">
        <v>155</v>
      </c>
      <c r="F24" s="22"/>
      <c r="G24" s="60"/>
      <c r="H24" s="69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</row>
    <row r="25" spans="2:32" hidden="1">
      <c r="B25" s="3"/>
      <c r="C25" s="58"/>
      <c r="D25" s="58"/>
      <c r="E25" s="106"/>
      <c r="F25" s="106"/>
      <c r="G25" s="107"/>
      <c r="H25" s="108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</row>
    <row r="26" spans="2:32" hidden="1">
      <c r="B26" s="3"/>
      <c r="C26" s="56"/>
      <c r="D26" s="56"/>
      <c r="E26" s="22" t="s">
        <v>173</v>
      </c>
      <c r="F26" s="22" t="s">
        <v>147</v>
      </c>
      <c r="G26" s="126">
        <f>VLOOKUP($C$3,'Tekniske data'!$C$6:$R$37,MATCH(E26,'Tekniske data'!$C$5:$R$5,0),FALSE)*$E$11</f>
        <v>0</v>
      </c>
      <c r="H26" s="115">
        <f>G26+(L26-G26)/(5)</f>
        <v>15052.804554417986</v>
      </c>
      <c r="I26" s="115">
        <f>H26+(L26-G26)/(5)</f>
        <v>30105.609108835972</v>
      </c>
      <c r="J26" s="115">
        <f>I26+(L26-G26)/(5)</f>
        <v>45158.413663253959</v>
      </c>
      <c r="K26" s="115">
        <f>J26+(L26-G26)/(5)</f>
        <v>60211.218217671943</v>
      </c>
      <c r="L26" s="255">
        <f>VLOOKUP($C$3&amp;L16,'Tekniske data'!$C$6:$R$37,MATCH($E$26,'Tekniske data'!$C$5:$R$5,0),FALSE)*$E$11</f>
        <v>75264.022772089927</v>
      </c>
      <c r="M26" s="115">
        <f>L26+(Q26-L26)/(5)</f>
        <v>120422.43643534389</v>
      </c>
      <c r="N26" s="115">
        <f>M26+(Q26-L26)/(5)</f>
        <v>165580.85009859785</v>
      </c>
      <c r="O26" s="115">
        <f>N26+(Q26-L26)/(5)</f>
        <v>210739.26376185182</v>
      </c>
      <c r="P26" s="115">
        <f>O26+(Q26-L26)/(5)</f>
        <v>255897.67742510576</v>
      </c>
      <c r="Q26" s="255">
        <f>VLOOKUP($C$3&amp;Q16,'Tekniske data'!$C$6:$R$37,MATCH($E$26,'Tekniske data'!$C$5:$R$5,0),FALSE)*$E$11</f>
        <v>301056.09108835971</v>
      </c>
      <c r="R26" s="115">
        <f>Q26+(V26-Q26)/(5)</f>
        <v>391371.83462161006</v>
      </c>
      <c r="S26" s="115">
        <f>R26+(V26-Q26)/(5)</f>
        <v>481687.57815486041</v>
      </c>
      <c r="T26" s="115">
        <f>S26+(V26-Q26)/(5)</f>
        <v>572003.32168811071</v>
      </c>
      <c r="U26" s="115">
        <f>T26+(V26-Q26)/(5)</f>
        <v>662319.065221361</v>
      </c>
      <c r="V26" s="255">
        <f>VLOOKUP($C$3&amp;V16,'Tekniske data'!$C$6:$R$37,MATCH($E$26,'Tekniske data'!$C$5:$R$5,0),FALSE)*$E$11</f>
        <v>752634.80875461141</v>
      </c>
      <c r="W26" s="492">
        <f>X26</f>
        <v>1505269.6175092228</v>
      </c>
      <c r="X26" s="492">
        <f>Y26</f>
        <v>1505269.6175092228</v>
      </c>
      <c r="Y26" s="492">
        <f>Z26</f>
        <v>1505269.6175092228</v>
      </c>
      <c r="Z26" s="492">
        <f>AA26</f>
        <v>1505269.6175092228</v>
      </c>
      <c r="AA26" s="255">
        <f>VLOOKUP($C$3&amp;AA16,'Tekniske data'!$C$6:$R$37,MATCH($E$26,'Tekniske data'!$C$5:$R$5,0),FALSE)*$E$11</f>
        <v>1505269.6175092228</v>
      </c>
      <c r="AB26" s="73">
        <f>AA26</f>
        <v>1505269.6175092228</v>
      </c>
      <c r="AC26" s="73">
        <f t="shared" ref="AC26:AF31" si="0">AB26</f>
        <v>1505269.6175092228</v>
      </c>
      <c r="AD26" s="73">
        <f t="shared" si="0"/>
        <v>1505269.6175092228</v>
      </c>
      <c r="AE26" s="73">
        <f t="shared" si="0"/>
        <v>1505269.6175092228</v>
      </c>
      <c r="AF26" s="73">
        <f t="shared" si="0"/>
        <v>1505269.6175092228</v>
      </c>
    </row>
    <row r="27" spans="2:32" hidden="1">
      <c r="B27" s="3"/>
      <c r="C27" s="56"/>
      <c r="D27" s="56"/>
      <c r="E27" s="22" t="s">
        <v>196</v>
      </c>
      <c r="F27" s="22" t="s">
        <v>226</v>
      </c>
      <c r="G27" s="126">
        <f>VLOOKUP($C$3,'Tekniske data'!$C$6:$R$37,MATCH(E27,'Tekniske data'!$C$5:$R$5,0),FALSE)*$E$11</f>
        <v>4.8770696590741549</v>
      </c>
      <c r="H27" s="110">
        <f>G27</f>
        <v>4.8770696590741549</v>
      </c>
      <c r="I27" s="111">
        <f t="shared" ref="I27:X31" si="1">H27</f>
        <v>4.8770696590741549</v>
      </c>
      <c r="J27" s="111">
        <f t="shared" si="1"/>
        <v>4.8770696590741549</v>
      </c>
      <c r="K27" s="111">
        <f t="shared" si="1"/>
        <v>4.8770696590741549</v>
      </c>
      <c r="L27" s="111">
        <f>VLOOKUP($C$3&amp;L16,'Tekniske data'!$C$6:$R$37,MATCH(E27,'Tekniske data'!$C$5:$R$5,0),FALSE)*$E$11</f>
        <v>4.8770696590741549</v>
      </c>
      <c r="M27" s="111">
        <f t="shared" si="1"/>
        <v>4.8770696590741549</v>
      </c>
      <c r="N27" s="111">
        <f t="shared" si="1"/>
        <v>4.8770696590741549</v>
      </c>
      <c r="O27" s="111">
        <f t="shared" si="1"/>
        <v>4.8770696590741549</v>
      </c>
      <c r="P27" s="111">
        <f t="shared" si="1"/>
        <v>4.8770696590741549</v>
      </c>
      <c r="Q27" s="111">
        <f t="shared" si="1"/>
        <v>4.8770696590741549</v>
      </c>
      <c r="R27" s="111">
        <f t="shared" si="1"/>
        <v>4.8770696590741549</v>
      </c>
      <c r="S27" s="111">
        <f t="shared" si="1"/>
        <v>4.8770696590741549</v>
      </c>
      <c r="T27" s="111">
        <f t="shared" si="1"/>
        <v>4.8770696590741549</v>
      </c>
      <c r="U27" s="111">
        <f t="shared" si="1"/>
        <v>4.8770696590741549</v>
      </c>
      <c r="V27" s="111">
        <f t="shared" si="1"/>
        <v>4.8770696590741549</v>
      </c>
      <c r="W27" s="111">
        <f t="shared" si="1"/>
        <v>4.8770696590741549</v>
      </c>
      <c r="X27" s="111">
        <f t="shared" si="1"/>
        <v>4.8770696590741549</v>
      </c>
      <c r="Y27" s="111">
        <f t="shared" ref="Y27:AF35" si="2">X27</f>
        <v>4.8770696590741549</v>
      </c>
      <c r="Z27" s="111">
        <f t="shared" si="2"/>
        <v>4.8770696590741549</v>
      </c>
      <c r="AA27" s="111">
        <f t="shared" si="2"/>
        <v>4.8770696590741549</v>
      </c>
      <c r="AB27" s="111">
        <f t="shared" si="2"/>
        <v>4.8770696590741549</v>
      </c>
      <c r="AC27" s="111">
        <f t="shared" si="0"/>
        <v>4.8770696590741549</v>
      </c>
      <c r="AD27" s="111">
        <f t="shared" si="0"/>
        <v>4.8770696590741549</v>
      </c>
      <c r="AE27" s="111">
        <f t="shared" si="0"/>
        <v>4.8770696590741549</v>
      </c>
      <c r="AF27" s="111">
        <f t="shared" si="0"/>
        <v>4.8770696590741549</v>
      </c>
    </row>
    <row r="28" spans="2:32" hidden="1">
      <c r="B28" s="3"/>
      <c r="C28" s="56"/>
      <c r="D28" s="56"/>
      <c r="E28" s="22" t="s">
        <v>14</v>
      </c>
      <c r="F28" s="22"/>
      <c r="G28" s="127" t="str">
        <f>VLOOKUP($C$3,'Tekniske data'!$C$6:$R$37,MATCH(E28,'Tekniske data'!$C$5:$R$5,0),FALSE)</f>
        <v>-</v>
      </c>
      <c r="H28" s="110" t="str">
        <f>G28</f>
        <v>-</v>
      </c>
      <c r="I28" s="111" t="str">
        <f t="shared" si="1"/>
        <v>-</v>
      </c>
      <c r="J28" s="111" t="str">
        <f t="shared" si="1"/>
        <v>-</v>
      </c>
      <c r="K28" s="111" t="str">
        <f t="shared" si="1"/>
        <v>-</v>
      </c>
      <c r="L28" s="111" t="str">
        <f t="shared" si="1"/>
        <v>-</v>
      </c>
      <c r="M28" s="111" t="str">
        <f t="shared" si="1"/>
        <v>-</v>
      </c>
      <c r="N28" s="111" t="str">
        <f t="shared" si="1"/>
        <v>-</v>
      </c>
      <c r="O28" s="111" t="str">
        <f t="shared" si="1"/>
        <v>-</v>
      </c>
      <c r="P28" s="111" t="str">
        <f t="shared" si="1"/>
        <v>-</v>
      </c>
      <c r="Q28" s="111" t="str">
        <f t="shared" si="1"/>
        <v>-</v>
      </c>
      <c r="R28" s="111" t="str">
        <f t="shared" si="1"/>
        <v>-</v>
      </c>
      <c r="S28" s="111" t="str">
        <f t="shared" si="1"/>
        <v>-</v>
      </c>
      <c r="T28" s="111" t="str">
        <f t="shared" si="1"/>
        <v>-</v>
      </c>
      <c r="U28" s="111" t="str">
        <f t="shared" si="1"/>
        <v>-</v>
      </c>
      <c r="V28" s="111" t="str">
        <f t="shared" si="1"/>
        <v>-</v>
      </c>
      <c r="W28" s="111" t="str">
        <f t="shared" si="1"/>
        <v>-</v>
      </c>
      <c r="X28" s="111" t="str">
        <f t="shared" si="1"/>
        <v>-</v>
      </c>
      <c r="Y28" s="111" t="str">
        <f t="shared" si="2"/>
        <v>-</v>
      </c>
      <c r="Z28" s="111" t="str">
        <f t="shared" si="2"/>
        <v>-</v>
      </c>
      <c r="AA28" s="111" t="str">
        <f t="shared" si="2"/>
        <v>-</v>
      </c>
      <c r="AB28" s="111" t="str">
        <f t="shared" si="2"/>
        <v>-</v>
      </c>
      <c r="AC28" s="111" t="str">
        <f t="shared" si="0"/>
        <v>-</v>
      </c>
      <c r="AD28" s="111" t="str">
        <f t="shared" si="0"/>
        <v>-</v>
      </c>
      <c r="AE28" s="111" t="str">
        <f t="shared" si="0"/>
        <v>-</v>
      </c>
      <c r="AF28" s="111" t="str">
        <f t="shared" si="0"/>
        <v>-</v>
      </c>
    </row>
    <row r="29" spans="2:32" hidden="1">
      <c r="B29" s="3"/>
      <c r="C29" s="56"/>
      <c r="D29" s="56"/>
      <c r="E29" s="22" t="s">
        <v>15</v>
      </c>
      <c r="F29" s="22"/>
      <c r="G29" s="127" t="str">
        <f>VLOOKUP($C$3,'Tekniske data'!$C$6:$R$37,MATCH(E29,'Tekniske data'!$C$5:$R$5,0),FALSE)</f>
        <v>-</v>
      </c>
      <c r="H29" s="110" t="str">
        <f>G29</f>
        <v>-</v>
      </c>
      <c r="I29" s="111" t="str">
        <f t="shared" si="1"/>
        <v>-</v>
      </c>
      <c r="J29" s="111" t="str">
        <f t="shared" si="1"/>
        <v>-</v>
      </c>
      <c r="K29" s="111" t="str">
        <f t="shared" si="1"/>
        <v>-</v>
      </c>
      <c r="L29" s="111" t="str">
        <f t="shared" si="1"/>
        <v>-</v>
      </c>
      <c r="M29" s="111" t="str">
        <f t="shared" si="1"/>
        <v>-</v>
      </c>
      <c r="N29" s="111" t="str">
        <f t="shared" si="1"/>
        <v>-</v>
      </c>
      <c r="O29" s="111" t="str">
        <f t="shared" si="1"/>
        <v>-</v>
      </c>
      <c r="P29" s="111" t="str">
        <f t="shared" si="1"/>
        <v>-</v>
      </c>
      <c r="Q29" s="111" t="str">
        <f t="shared" si="1"/>
        <v>-</v>
      </c>
      <c r="R29" s="111" t="str">
        <f t="shared" si="1"/>
        <v>-</v>
      </c>
      <c r="S29" s="111" t="str">
        <f t="shared" si="1"/>
        <v>-</v>
      </c>
      <c r="T29" s="111" t="str">
        <f t="shared" si="1"/>
        <v>-</v>
      </c>
      <c r="U29" s="111" t="str">
        <f t="shared" si="1"/>
        <v>-</v>
      </c>
      <c r="V29" s="111" t="str">
        <f t="shared" si="1"/>
        <v>-</v>
      </c>
      <c r="W29" s="111" t="str">
        <f t="shared" si="1"/>
        <v>-</v>
      </c>
      <c r="X29" s="111" t="str">
        <f t="shared" si="1"/>
        <v>-</v>
      </c>
      <c r="Y29" s="111" t="str">
        <f t="shared" si="2"/>
        <v>-</v>
      </c>
      <c r="Z29" s="111" t="str">
        <f t="shared" si="2"/>
        <v>-</v>
      </c>
      <c r="AA29" s="111" t="str">
        <f t="shared" si="2"/>
        <v>-</v>
      </c>
      <c r="AB29" s="111" t="str">
        <f t="shared" si="2"/>
        <v>-</v>
      </c>
      <c r="AC29" s="111" t="str">
        <f t="shared" si="0"/>
        <v>-</v>
      </c>
      <c r="AD29" s="111" t="str">
        <f t="shared" si="0"/>
        <v>-</v>
      </c>
      <c r="AE29" s="111" t="str">
        <f t="shared" si="0"/>
        <v>-</v>
      </c>
      <c r="AF29" s="111" t="str">
        <f t="shared" si="0"/>
        <v>-</v>
      </c>
    </row>
    <row r="30" spans="2:32" hidden="1">
      <c r="B30" s="3"/>
      <c r="C30" s="130" t="s">
        <v>28</v>
      </c>
      <c r="D30" s="56"/>
      <c r="E30" s="22" t="s">
        <v>37</v>
      </c>
      <c r="F30" s="22" t="s">
        <v>211</v>
      </c>
      <c r="G30" s="192">
        <f>VLOOKUP($C$3,'Tekniske data'!$C$6:$S$37,MATCH(E30,'Tekniske data'!$C$5:$S$5,0),FALSE)</f>
        <v>0</v>
      </c>
      <c r="H30" s="193">
        <f>G30</f>
        <v>0</v>
      </c>
      <c r="I30" s="57">
        <f t="shared" si="1"/>
        <v>0</v>
      </c>
      <c r="J30" s="57">
        <f t="shared" si="1"/>
        <v>0</v>
      </c>
      <c r="K30" s="57">
        <f t="shared" si="1"/>
        <v>0</v>
      </c>
      <c r="L30" s="57">
        <f t="shared" si="1"/>
        <v>0</v>
      </c>
      <c r="M30" s="57">
        <f t="shared" si="1"/>
        <v>0</v>
      </c>
      <c r="N30" s="57">
        <f t="shared" si="1"/>
        <v>0</v>
      </c>
      <c r="O30" s="57">
        <f t="shared" si="1"/>
        <v>0</v>
      </c>
      <c r="P30" s="57">
        <f t="shared" si="1"/>
        <v>0</v>
      </c>
      <c r="Q30" s="57">
        <f t="shared" si="1"/>
        <v>0</v>
      </c>
      <c r="R30" s="57">
        <f t="shared" si="1"/>
        <v>0</v>
      </c>
      <c r="S30" s="57">
        <f t="shared" si="1"/>
        <v>0</v>
      </c>
      <c r="T30" s="57">
        <f t="shared" si="1"/>
        <v>0</v>
      </c>
      <c r="U30" s="57">
        <f t="shared" si="1"/>
        <v>0</v>
      </c>
      <c r="V30" s="57">
        <f t="shared" si="1"/>
        <v>0</v>
      </c>
      <c r="W30" s="57">
        <f t="shared" si="1"/>
        <v>0</v>
      </c>
      <c r="X30" s="57">
        <f t="shared" si="1"/>
        <v>0</v>
      </c>
      <c r="Y30" s="57">
        <f t="shared" si="2"/>
        <v>0</v>
      </c>
      <c r="Z30" s="57">
        <f t="shared" si="2"/>
        <v>0</v>
      </c>
      <c r="AA30" s="57">
        <f t="shared" si="2"/>
        <v>0</v>
      </c>
      <c r="AB30" s="57">
        <f t="shared" si="2"/>
        <v>0</v>
      </c>
      <c r="AC30" s="57">
        <f t="shared" si="0"/>
        <v>0</v>
      </c>
      <c r="AD30" s="57">
        <f t="shared" si="0"/>
        <v>0</v>
      </c>
      <c r="AE30" s="57">
        <f t="shared" si="0"/>
        <v>0</v>
      </c>
      <c r="AF30" s="57">
        <f t="shared" si="0"/>
        <v>0</v>
      </c>
    </row>
    <row r="31" spans="2:32" hidden="1">
      <c r="B31" s="3"/>
      <c r="C31" s="56"/>
      <c r="D31" s="755" t="s">
        <v>139</v>
      </c>
      <c r="E31" s="22" t="s">
        <v>106</v>
      </c>
      <c r="F31" s="22" t="s">
        <v>32</v>
      </c>
      <c r="G31" s="186"/>
      <c r="H31" s="187">
        <v>0</v>
      </c>
      <c r="I31" s="188">
        <f>H31</f>
        <v>0</v>
      </c>
      <c r="J31" s="188">
        <f t="shared" si="1"/>
        <v>0</v>
      </c>
      <c r="K31" s="188">
        <f t="shared" si="1"/>
        <v>0</v>
      </c>
      <c r="L31" s="188">
        <f t="shared" si="1"/>
        <v>0</v>
      </c>
      <c r="M31" s="188">
        <f t="shared" si="1"/>
        <v>0</v>
      </c>
      <c r="N31" s="188">
        <f t="shared" si="1"/>
        <v>0</v>
      </c>
      <c r="O31" s="188">
        <f t="shared" si="1"/>
        <v>0</v>
      </c>
      <c r="P31" s="188">
        <f t="shared" si="1"/>
        <v>0</v>
      </c>
      <c r="Q31" s="188">
        <f t="shared" si="1"/>
        <v>0</v>
      </c>
      <c r="R31" s="188">
        <f t="shared" si="1"/>
        <v>0</v>
      </c>
      <c r="S31" s="188">
        <f t="shared" si="1"/>
        <v>0</v>
      </c>
      <c r="T31" s="188">
        <f t="shared" si="1"/>
        <v>0</v>
      </c>
      <c r="U31" s="188">
        <f t="shared" si="1"/>
        <v>0</v>
      </c>
      <c r="V31" s="188">
        <f t="shared" si="1"/>
        <v>0</v>
      </c>
      <c r="W31" s="188">
        <f t="shared" si="1"/>
        <v>0</v>
      </c>
      <c r="X31" s="188">
        <f t="shared" si="1"/>
        <v>0</v>
      </c>
      <c r="Y31" s="188">
        <f t="shared" si="2"/>
        <v>0</v>
      </c>
      <c r="Z31" s="188">
        <f t="shared" si="2"/>
        <v>0</v>
      </c>
      <c r="AA31" s="188">
        <f t="shared" si="2"/>
        <v>0</v>
      </c>
      <c r="AB31" s="188">
        <f t="shared" si="2"/>
        <v>0</v>
      </c>
      <c r="AC31" s="188">
        <f t="shared" si="0"/>
        <v>0</v>
      </c>
      <c r="AD31" s="188">
        <f t="shared" si="0"/>
        <v>0</v>
      </c>
      <c r="AE31" s="188">
        <f t="shared" si="0"/>
        <v>0</v>
      </c>
      <c r="AF31" s="188">
        <f t="shared" si="0"/>
        <v>0</v>
      </c>
    </row>
    <row r="32" spans="2:32" hidden="1">
      <c r="B32" s="3"/>
      <c r="C32" s="56"/>
      <c r="D32" s="755"/>
      <c r="E32" s="22" t="s">
        <v>107</v>
      </c>
      <c r="F32" s="22" t="s">
        <v>206</v>
      </c>
      <c r="G32" s="186"/>
      <c r="H32" s="187">
        <v>0</v>
      </c>
      <c r="I32" s="188">
        <f t="shared" ref="I32:X35" si="3">H32</f>
        <v>0</v>
      </c>
      <c r="J32" s="188">
        <f t="shared" si="3"/>
        <v>0</v>
      </c>
      <c r="K32" s="188">
        <f t="shared" si="3"/>
        <v>0</v>
      </c>
      <c r="L32" s="188">
        <f t="shared" si="3"/>
        <v>0</v>
      </c>
      <c r="M32" s="188">
        <f t="shared" si="3"/>
        <v>0</v>
      </c>
      <c r="N32" s="188">
        <f t="shared" si="3"/>
        <v>0</v>
      </c>
      <c r="O32" s="188">
        <f t="shared" si="3"/>
        <v>0</v>
      </c>
      <c r="P32" s="188">
        <f t="shared" si="3"/>
        <v>0</v>
      </c>
      <c r="Q32" s="188">
        <f t="shared" si="3"/>
        <v>0</v>
      </c>
      <c r="R32" s="188">
        <f t="shared" si="3"/>
        <v>0</v>
      </c>
      <c r="S32" s="188">
        <f t="shared" si="3"/>
        <v>0</v>
      </c>
      <c r="T32" s="188">
        <f t="shared" si="3"/>
        <v>0</v>
      </c>
      <c r="U32" s="188">
        <f t="shared" si="3"/>
        <v>0</v>
      </c>
      <c r="V32" s="188">
        <f t="shared" si="3"/>
        <v>0</v>
      </c>
      <c r="W32" s="188">
        <f t="shared" si="3"/>
        <v>0</v>
      </c>
      <c r="X32" s="188">
        <f t="shared" si="3"/>
        <v>0</v>
      </c>
      <c r="Y32" s="188">
        <f t="shared" si="2"/>
        <v>0</v>
      </c>
      <c r="Z32" s="188">
        <f t="shared" si="2"/>
        <v>0</v>
      </c>
      <c r="AA32" s="188">
        <f t="shared" si="2"/>
        <v>0</v>
      </c>
      <c r="AB32" s="188">
        <f t="shared" si="2"/>
        <v>0</v>
      </c>
      <c r="AC32" s="188">
        <f t="shared" si="2"/>
        <v>0</v>
      </c>
      <c r="AD32" s="188">
        <f t="shared" si="2"/>
        <v>0</v>
      </c>
      <c r="AE32" s="188">
        <f t="shared" si="2"/>
        <v>0</v>
      </c>
      <c r="AF32" s="188">
        <f t="shared" si="2"/>
        <v>0</v>
      </c>
    </row>
    <row r="33" spans="2:32" hidden="1">
      <c r="B33" s="3"/>
      <c r="C33" s="56"/>
      <c r="D33" s="755"/>
      <c r="E33" s="22" t="s">
        <v>108</v>
      </c>
      <c r="F33" s="22" t="s">
        <v>206</v>
      </c>
      <c r="G33" s="121"/>
      <c r="H33" s="187">
        <v>0</v>
      </c>
      <c r="I33" s="188">
        <f t="shared" si="3"/>
        <v>0</v>
      </c>
      <c r="J33" s="188">
        <f t="shared" si="3"/>
        <v>0</v>
      </c>
      <c r="K33" s="188">
        <f t="shared" si="3"/>
        <v>0</v>
      </c>
      <c r="L33" s="188">
        <f t="shared" si="3"/>
        <v>0</v>
      </c>
      <c r="M33" s="188">
        <f t="shared" si="3"/>
        <v>0</v>
      </c>
      <c r="N33" s="188">
        <f t="shared" si="3"/>
        <v>0</v>
      </c>
      <c r="O33" s="188">
        <f t="shared" si="3"/>
        <v>0</v>
      </c>
      <c r="P33" s="188">
        <f t="shared" si="3"/>
        <v>0</v>
      </c>
      <c r="Q33" s="188">
        <f t="shared" si="3"/>
        <v>0</v>
      </c>
      <c r="R33" s="188">
        <f t="shared" si="3"/>
        <v>0</v>
      </c>
      <c r="S33" s="188">
        <f t="shared" si="3"/>
        <v>0</v>
      </c>
      <c r="T33" s="188">
        <f t="shared" si="3"/>
        <v>0</v>
      </c>
      <c r="U33" s="188">
        <f t="shared" si="3"/>
        <v>0</v>
      </c>
      <c r="V33" s="188">
        <f t="shared" si="3"/>
        <v>0</v>
      </c>
      <c r="W33" s="188">
        <f t="shared" si="3"/>
        <v>0</v>
      </c>
      <c r="X33" s="188">
        <f t="shared" si="3"/>
        <v>0</v>
      </c>
      <c r="Y33" s="188">
        <f t="shared" si="2"/>
        <v>0</v>
      </c>
      <c r="Z33" s="188">
        <f t="shared" si="2"/>
        <v>0</v>
      </c>
      <c r="AA33" s="188">
        <f t="shared" si="2"/>
        <v>0</v>
      </c>
      <c r="AB33" s="188">
        <f t="shared" si="2"/>
        <v>0</v>
      </c>
      <c r="AC33" s="188">
        <f t="shared" si="2"/>
        <v>0</v>
      </c>
      <c r="AD33" s="188">
        <f t="shared" si="2"/>
        <v>0</v>
      </c>
      <c r="AE33" s="188">
        <f t="shared" si="2"/>
        <v>0</v>
      </c>
      <c r="AF33" s="188">
        <f t="shared" si="2"/>
        <v>0</v>
      </c>
    </row>
    <row r="34" spans="2:32" hidden="1">
      <c r="B34" s="3"/>
      <c r="C34" s="56"/>
      <c r="D34" s="755"/>
      <c r="E34" s="22" t="s">
        <v>33</v>
      </c>
      <c r="F34" s="22" t="s">
        <v>206</v>
      </c>
      <c r="G34" s="121"/>
      <c r="H34" s="187">
        <v>0</v>
      </c>
      <c r="I34" s="188">
        <f t="shared" si="3"/>
        <v>0</v>
      </c>
      <c r="J34" s="188">
        <f t="shared" si="3"/>
        <v>0</v>
      </c>
      <c r="K34" s="188">
        <f t="shared" si="3"/>
        <v>0</v>
      </c>
      <c r="L34" s="188">
        <f t="shared" si="3"/>
        <v>0</v>
      </c>
      <c r="M34" s="188">
        <f t="shared" si="3"/>
        <v>0</v>
      </c>
      <c r="N34" s="188">
        <f t="shared" si="3"/>
        <v>0</v>
      </c>
      <c r="O34" s="188">
        <f t="shared" si="3"/>
        <v>0</v>
      </c>
      <c r="P34" s="188">
        <f t="shared" si="3"/>
        <v>0</v>
      </c>
      <c r="Q34" s="188">
        <f t="shared" si="3"/>
        <v>0</v>
      </c>
      <c r="R34" s="188">
        <f t="shared" si="3"/>
        <v>0</v>
      </c>
      <c r="S34" s="188">
        <f t="shared" si="3"/>
        <v>0</v>
      </c>
      <c r="T34" s="188">
        <f t="shared" si="3"/>
        <v>0</v>
      </c>
      <c r="U34" s="188">
        <f t="shared" si="3"/>
        <v>0</v>
      </c>
      <c r="V34" s="188">
        <f t="shared" si="3"/>
        <v>0</v>
      </c>
      <c r="W34" s="188">
        <f t="shared" si="3"/>
        <v>0</v>
      </c>
      <c r="X34" s="188">
        <f t="shared" si="3"/>
        <v>0</v>
      </c>
      <c r="Y34" s="188">
        <f t="shared" si="2"/>
        <v>0</v>
      </c>
      <c r="Z34" s="188">
        <f t="shared" si="2"/>
        <v>0</v>
      </c>
      <c r="AA34" s="188">
        <f t="shared" si="2"/>
        <v>0</v>
      </c>
      <c r="AB34" s="188">
        <f t="shared" si="2"/>
        <v>0</v>
      </c>
      <c r="AC34" s="188">
        <f t="shared" si="2"/>
        <v>0</v>
      </c>
      <c r="AD34" s="188">
        <f t="shared" si="2"/>
        <v>0</v>
      </c>
      <c r="AE34" s="188">
        <f t="shared" si="2"/>
        <v>0</v>
      </c>
      <c r="AF34" s="188">
        <f t="shared" si="2"/>
        <v>0</v>
      </c>
    </row>
    <row r="35" spans="2:32" hidden="1">
      <c r="B35" s="3"/>
      <c r="C35" s="56"/>
      <c r="D35" s="755"/>
      <c r="E35" s="22" t="s">
        <v>34</v>
      </c>
      <c r="F35" s="22" t="s">
        <v>206</v>
      </c>
      <c r="G35" s="121"/>
      <c r="H35" s="187">
        <v>0</v>
      </c>
      <c r="I35" s="188">
        <f t="shared" si="3"/>
        <v>0</v>
      </c>
      <c r="J35" s="188">
        <f t="shared" si="3"/>
        <v>0</v>
      </c>
      <c r="K35" s="188">
        <f t="shared" si="3"/>
        <v>0</v>
      </c>
      <c r="L35" s="188">
        <f t="shared" si="3"/>
        <v>0</v>
      </c>
      <c r="M35" s="188">
        <f t="shared" si="3"/>
        <v>0</v>
      </c>
      <c r="N35" s="188">
        <f t="shared" si="3"/>
        <v>0</v>
      </c>
      <c r="O35" s="188">
        <f t="shared" si="3"/>
        <v>0</v>
      </c>
      <c r="P35" s="188">
        <f t="shared" si="3"/>
        <v>0</v>
      </c>
      <c r="Q35" s="188">
        <f t="shared" si="3"/>
        <v>0</v>
      </c>
      <c r="R35" s="188">
        <f t="shared" si="3"/>
        <v>0</v>
      </c>
      <c r="S35" s="188">
        <f t="shared" si="3"/>
        <v>0</v>
      </c>
      <c r="T35" s="188">
        <f t="shared" si="3"/>
        <v>0</v>
      </c>
      <c r="U35" s="188">
        <f t="shared" si="3"/>
        <v>0</v>
      </c>
      <c r="V35" s="188">
        <f t="shared" si="3"/>
        <v>0</v>
      </c>
      <c r="W35" s="188">
        <f t="shared" si="3"/>
        <v>0</v>
      </c>
      <c r="X35" s="188">
        <f t="shared" si="3"/>
        <v>0</v>
      </c>
      <c r="Y35" s="188">
        <f t="shared" si="2"/>
        <v>0</v>
      </c>
      <c r="Z35" s="188">
        <f t="shared" si="2"/>
        <v>0</v>
      </c>
      <c r="AA35" s="188">
        <f t="shared" si="2"/>
        <v>0</v>
      </c>
      <c r="AB35" s="188">
        <f t="shared" si="2"/>
        <v>0</v>
      </c>
      <c r="AC35" s="188">
        <f t="shared" si="2"/>
        <v>0</v>
      </c>
      <c r="AD35" s="188">
        <f t="shared" si="2"/>
        <v>0</v>
      </c>
      <c r="AE35" s="188">
        <f t="shared" si="2"/>
        <v>0</v>
      </c>
      <c r="AF35" s="188">
        <f t="shared" si="2"/>
        <v>0</v>
      </c>
    </row>
    <row r="36" spans="2:32" hidden="1">
      <c r="B36" s="3"/>
      <c r="C36" s="32"/>
      <c r="D36" s="32"/>
      <c r="E36" s="25"/>
      <c r="F36" s="25"/>
      <c r="G36" s="76"/>
      <c r="H36" s="90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5"/>
      <c r="AD36" s="105"/>
      <c r="AE36" s="105"/>
      <c r="AF36" s="105"/>
    </row>
    <row r="37" spans="2:32" hidden="1">
      <c r="B37" s="3"/>
      <c r="C37" s="756" t="s">
        <v>35</v>
      </c>
      <c r="D37" s="31"/>
      <c r="E37" s="41" t="s">
        <v>183</v>
      </c>
      <c r="F37" s="41" t="s">
        <v>208</v>
      </c>
      <c r="G37" s="75"/>
      <c r="H37" s="95">
        <f>HLOOKUP($E$37&amp;"-"&amp;$E$10,'Brændsels- og elpriser'!$E$13:$AH$39,MATCH(H16,'Brændsels- og elpriser'!$D$13:$D$39,0),FALSE)*'Brændsels- og elpriser'!$H$9</f>
        <v>189.96947704662099</v>
      </c>
      <c r="I37" s="95">
        <f>HLOOKUP($E$37&amp;"-"&amp;$E$10,'Brændsels- og elpriser'!$E$13:$AH$39,MATCH(I16,'Brændsels- og elpriser'!$D$13:$D$39,0),FALSE)*'Brændsels- og elpriser'!$H$9</f>
        <v>186.15240195629499</v>
      </c>
      <c r="J37" s="95">
        <f>HLOOKUP($E$37&amp;"-"&amp;$E$10,'Brændsels- og elpriser'!$E$13:$AH$39,MATCH(J16,'Brændsels- og elpriser'!$D$13:$D$39,0),FALSE)*'Brændsels- og elpriser'!$H$9</f>
        <v>266.20410988628601</v>
      </c>
      <c r="K37" s="95">
        <f>HLOOKUP($E$37&amp;"-"&amp;$E$10,'Brændsels- og elpriser'!$E$13:$AH$39,MATCH(K16,'Brændsels- og elpriser'!$D$13:$D$39,0),FALSE)*'Brændsels- og elpriser'!$H$9</f>
        <v>350</v>
      </c>
      <c r="L37" s="95">
        <f>HLOOKUP($E$37&amp;"-"&amp;$E$10,'Brændsels- og elpriser'!$E$13:$AH$39,MATCH(L16,'Brændsels- og elpriser'!$D$13:$D$39,0),FALSE)*'Brændsels- og elpriser'!$H$9</f>
        <v>370</v>
      </c>
      <c r="M37" s="95">
        <f>HLOOKUP($E$37&amp;"-"&amp;$E$10,'Brændsels- og elpriser'!$E$13:$AH$39,MATCH(M16,'Brændsels- og elpriser'!$D$13:$D$39,0),FALSE)*'Brændsels- og elpriser'!$H$9</f>
        <v>360</v>
      </c>
      <c r="N37" s="95">
        <f>HLOOKUP($E$37&amp;"-"&amp;$E$10,'Brændsels- og elpriser'!$E$13:$AH$39,MATCH(N16,'Brændsels- og elpriser'!$D$13:$D$39,0),FALSE)*'Brændsels- og elpriser'!$H$9</f>
        <v>360</v>
      </c>
      <c r="O37" s="95">
        <f>HLOOKUP($E$37&amp;"-"&amp;$E$10,'Brændsels- og elpriser'!$E$13:$AH$39,MATCH(O16,'Brændsels- og elpriser'!$D$13:$D$39,0),FALSE)*'Brændsels- og elpriser'!$H$9</f>
        <v>380</v>
      </c>
      <c r="P37" s="95">
        <f>HLOOKUP($E$37&amp;"-"&amp;$E$10,'Brændsels- og elpriser'!$E$13:$AH$39,MATCH(P16,'Brændsels- og elpriser'!$D$13:$D$39,0),FALSE)*'Brændsels- og elpriser'!$H$9</f>
        <v>390</v>
      </c>
      <c r="Q37" s="95">
        <f>HLOOKUP($E$37&amp;"-"&amp;$E$10,'Brændsels- og elpriser'!$E$13:$AH$39,MATCH(Q16,'Brændsels- og elpriser'!$D$13:$D$39,0),FALSE)*'Brændsels- og elpriser'!$H$9</f>
        <v>400</v>
      </c>
      <c r="R37" s="95">
        <f>HLOOKUP($E$37&amp;"-"&amp;$E$10,'Brændsels- og elpriser'!$E$13:$AH$39,MATCH(R16,'Brændsels- og elpriser'!$D$13:$D$39,0),FALSE)*'Brændsels- og elpriser'!$H$9</f>
        <v>390</v>
      </c>
      <c r="S37" s="95">
        <f>HLOOKUP($E$37&amp;"-"&amp;$E$10,'Brændsels- og elpriser'!$E$13:$AH$39,MATCH(S16,'Brændsels- og elpriser'!$D$13:$D$39,0),FALSE)*'Brændsels- og elpriser'!$H$9</f>
        <v>390</v>
      </c>
      <c r="T37" s="95">
        <f>HLOOKUP($E$37&amp;"-"&amp;$E$10,'Brændsels- og elpriser'!$E$13:$AH$39,MATCH(T16,'Brændsels- og elpriser'!$D$13:$D$39,0),FALSE)*'Brændsels- og elpriser'!$H$9</f>
        <v>390</v>
      </c>
      <c r="U37" s="95">
        <f>HLOOKUP($E$37&amp;"-"&amp;$E$10,'Brændsels- og elpriser'!$E$13:$AH$39,MATCH(U16,'Brændsels- og elpriser'!$D$13:$D$39,0),FALSE)*'Brændsels- og elpriser'!$H$9</f>
        <v>380</v>
      </c>
      <c r="V37" s="95">
        <f>HLOOKUP($E$37&amp;"-"&amp;$E$10,'Brændsels- og elpriser'!$E$13:$AH$39,MATCH(V16,'Brændsels- og elpriser'!$D$13:$D$39,0),FALSE)*'Brændsels- og elpriser'!$H$9</f>
        <v>380</v>
      </c>
      <c r="W37" s="95">
        <f>HLOOKUP($E$37&amp;"-"&amp;$E$10,'Brændsels- og elpriser'!$E$13:$AH$39,MATCH(W16,'Brændsels- og elpriser'!$D$13:$D$39,0),FALSE)*'Brændsels- og elpriser'!$H$9</f>
        <v>380</v>
      </c>
      <c r="X37" s="95">
        <f>HLOOKUP($E$37&amp;"-"&amp;$E$10,'Brændsels- og elpriser'!$E$13:$AH$39,MATCH(X16,'Brændsels- og elpriser'!$D$13:$D$39,0),FALSE)*'Brændsels- og elpriser'!$H$9</f>
        <v>380</v>
      </c>
      <c r="Y37" s="95">
        <f>HLOOKUP($E$37&amp;"-"&amp;$E$10,'Brændsels- og elpriser'!$E$13:$AH$39,MATCH(Y16,'Brændsels- og elpriser'!$D$13:$D$39,0),FALSE)*'Brændsels- og elpriser'!$H$9</f>
        <v>370</v>
      </c>
      <c r="Z37" s="95">
        <f>HLOOKUP($E$37&amp;"-"&amp;$E$10,'Brændsels- og elpriser'!$E$13:$AH$39,MATCH(Z16,'Brændsels- og elpriser'!$D$13:$D$39,0),FALSE)*'Brændsels- og elpriser'!$H$9</f>
        <v>380</v>
      </c>
      <c r="AA37" s="95">
        <f>HLOOKUP($E$37&amp;"-"&amp;$E$10,'Brændsels- og elpriser'!$E$13:$AH$39,MATCH(AA16,'Brændsels- og elpriser'!$D$13:$D$39,0),FALSE)*'Brændsels- og elpriser'!$H$9</f>
        <v>370</v>
      </c>
      <c r="AB37" s="95">
        <f>HLOOKUP($E$37&amp;"-"&amp;$E$10,'Brændsels- og elpriser'!$E$13:$AH$39,MATCH(AB16,'Brændsels- og elpriser'!$D$13:$D$39,0),FALSE)*'Brændsels- og elpriser'!$H$9</f>
        <v>380</v>
      </c>
      <c r="AC37" s="95">
        <f>HLOOKUP($E$37&amp;"-"&amp;$E$10,'Brændsels- og elpriser'!$E$13:$AH$39,MATCH(AC16,'Brændsels- og elpriser'!$D$13:$D$39,0),FALSE)*'Brændsels- og elpriser'!$H$9</f>
        <v>380</v>
      </c>
      <c r="AD37" s="95">
        <f>HLOOKUP($E$37&amp;"-"&amp;$E$10,'Brændsels- og elpriser'!$E$13:$AH$39,MATCH(AD16,'Brændsels- og elpriser'!$D$13:$D$39,0),FALSE)*'Brændsels- og elpriser'!$H$9</f>
        <v>380</v>
      </c>
      <c r="AE37" s="95">
        <f>HLOOKUP($E$37&amp;"-"&amp;$E$10,'Brændsels- og elpriser'!$E$13:$AH$39,MATCH(AE16,'Brændsels- og elpriser'!$D$13:$D$39,0),FALSE)*'Brændsels- og elpriser'!$H$9</f>
        <v>380</v>
      </c>
      <c r="AF37" s="95">
        <f>HLOOKUP($E$37&amp;"-"&amp;$E$10,'Brændsels- og elpriser'!$E$13:$AH$39,MATCH(AF16,'Brændsels- og elpriser'!$D$13:$D$39,0),FALSE)*'Brændsels- og elpriser'!$H$9</f>
        <v>380</v>
      </c>
    </row>
    <row r="38" spans="2:32" hidden="1">
      <c r="B38" s="3"/>
      <c r="C38" s="756"/>
      <c r="D38" s="31"/>
      <c r="E38" s="41" t="s">
        <v>210</v>
      </c>
      <c r="F38" s="41" t="s">
        <v>208</v>
      </c>
      <c r="G38" s="75"/>
      <c r="H38" s="91">
        <f>VLOOKUP(H16,'ENS fremskrivningsdata'!$R$12:$V$37,5,FALSE)*$E$11</f>
        <v>321.82401431957442</v>
      </c>
      <c r="I38" s="93">
        <f>VLOOKUP(I16,'ENS fremskrivningsdata'!$R$12:$V$37,5,FALSE)*$E$11</f>
        <v>225.02745072890363</v>
      </c>
      <c r="J38" s="93">
        <f>VLOOKUP(J16,'ENS fremskrivningsdata'!$R$12:$V$37,5,FALSE)*$E$11</f>
        <v>204.49327951360891</v>
      </c>
      <c r="K38" s="93">
        <f>VLOOKUP(K16,'ENS fremskrivningsdata'!$R$12:$V$37,5,FALSE)*$E$11</f>
        <v>152.85849608982301</v>
      </c>
      <c r="L38" s="93">
        <f>VLOOKUP(L16,'ENS fremskrivningsdata'!$R$12:$V$37,5,FALSE)*$E$11</f>
        <v>154.18104625472793</v>
      </c>
      <c r="M38" s="93">
        <f>VLOOKUP(M16,'ENS fremskrivningsdata'!$R$12:$V$37,5,FALSE)*$E$11</f>
        <v>153.50508632108898</v>
      </c>
      <c r="N38" s="93">
        <f>VLOOKUP(N16,'ENS fremskrivningsdata'!$R$12:$V$37,5,FALSE)*$E$11</f>
        <v>153.49621673978368</v>
      </c>
      <c r="O38" s="93">
        <f>VLOOKUP(O16,'ENS fremskrivningsdata'!$R$12:$V$37,5,FALSE)*$E$11</f>
        <v>154.82155248873559</v>
      </c>
      <c r="P38" s="93">
        <f>VLOOKUP(P16,'ENS fremskrivningsdata'!$R$12:$V$37,5,FALSE)*$E$11</f>
        <v>155.48301164100346</v>
      </c>
      <c r="Q38" s="93">
        <f>VLOOKUP(Q16,'ENS fremskrivningsdata'!$R$12:$V$37,5,FALSE)*$E$11</f>
        <v>156.14638634490478</v>
      </c>
      <c r="R38" s="93">
        <f>VLOOKUP(R16,'ENS fremskrivningsdata'!$R$12:$V$37,5,FALSE)*$E$11</f>
        <v>155.49898481380217</v>
      </c>
      <c r="S38" s="93">
        <f>VLOOKUP(S16,'ENS fremskrivningsdata'!$R$12:$V$37,5,FALSE)*$E$11</f>
        <v>155.51490162455616</v>
      </c>
      <c r="T38" s="93">
        <f>VLOOKUP(T16,'ENS fremskrivningsdata'!$R$12:$V$37,5,FALSE)*$E$11</f>
        <v>155.53301346851978</v>
      </c>
      <c r="U38" s="93">
        <f>VLOOKUP(U16,'ENS fremskrivningsdata'!$R$12:$V$37,5,FALSE)*$E$11</f>
        <v>154.88273716607813</v>
      </c>
      <c r="V38" s="93">
        <f>VLOOKUP(V16,'ENS fremskrivningsdata'!$R$12:$V$37,5,FALSE)*$E$11</f>
        <v>154.89832259514182</v>
      </c>
      <c r="W38" s="93">
        <f>VLOOKUP(W16,'ENS fremskrivningsdata'!$R$12:$V$37,5,FALSE)*$E$11</f>
        <v>154.89832259514182</v>
      </c>
      <c r="X38" s="93">
        <f>VLOOKUP(X16,'ENS fremskrivningsdata'!$R$12:$V$37,5,FALSE)*$E$11</f>
        <v>154.89832259514182</v>
      </c>
      <c r="Y38" s="93">
        <f>VLOOKUP(Y16,'ENS fremskrivningsdata'!$R$12:$V$37,5,FALSE)*$E$11</f>
        <v>154.23101889090427</v>
      </c>
      <c r="Z38" s="93">
        <f>VLOOKUP(Z16,'ENS fremskrivningsdata'!$R$12:$V$37,5,FALSE)*$E$11</f>
        <v>154.89832259514182</v>
      </c>
      <c r="AA38" s="93">
        <f>VLOOKUP(AA16,'ENS fremskrivningsdata'!$R$12:$V$37,5,FALSE)*$E$11</f>
        <v>154.23101889090427</v>
      </c>
      <c r="AB38" s="93">
        <f>VLOOKUP(AB16,'ENS fremskrivningsdata'!$R$12:$V$37,5,FALSE)*$E$11</f>
        <v>154.89832259514182</v>
      </c>
      <c r="AC38" s="93">
        <f>VLOOKUP(AC16,'ENS fremskrivningsdata'!$R$12:$V$37,5,FALSE)*$E$11</f>
        <v>154.89832259514182</v>
      </c>
      <c r="AD38" s="93">
        <f>VLOOKUP(AD16,'ENS fremskrivningsdata'!$R$12:$V$37,5,FALSE)*$E$11</f>
        <v>154.89832259514182</v>
      </c>
      <c r="AE38" s="93">
        <f>VLOOKUP(AE16,'ENS fremskrivningsdata'!$R$12:$V$37,5,FALSE)*$E$11</f>
        <v>154.89832259514182</v>
      </c>
      <c r="AF38" s="93">
        <f>VLOOKUP(AF16,'ENS fremskrivningsdata'!$R$12:$V$37,5,FALSE)*$E$11</f>
        <v>154.89832259514182</v>
      </c>
    </row>
    <row r="39" spans="2:32" hidden="1">
      <c r="B39" s="3"/>
      <c r="C39" s="756"/>
      <c r="D39" s="31"/>
      <c r="E39" s="41" t="s">
        <v>354</v>
      </c>
      <c r="F39" s="41" t="s">
        <v>52</v>
      </c>
      <c r="G39" s="75"/>
      <c r="H39" s="463">
        <f>VLOOKUP($E$39,'Tilskud og afgifter'!$D$11:$AD$51,MATCH(H16,'Tilskud og afgifter'!$D$11:$AD$11,0),FALSE)</f>
        <v>4.1662295007000312</v>
      </c>
      <c r="I39" s="148">
        <f>VLOOKUP($E$39,'Tilskud og afgifter'!$D$11:$AD$51,MATCH(I16,'Tilskud og afgifter'!$D$11:$AD$11,0),FALSE)</f>
        <v>4.1662295007000312</v>
      </c>
      <c r="J39" s="148">
        <f>VLOOKUP($E$39,'Tilskud og afgifter'!$D$11:$AD$51,MATCH(J16,'Tilskud og afgifter'!$D$11:$AD$11,0),FALSE)</f>
        <v>4.1662295007000312</v>
      </c>
      <c r="K39" s="148">
        <f>VLOOKUP($E$39,'Tilskud og afgifter'!$D$11:$AD$51,MATCH(K16,'Tilskud og afgifter'!$D$11:$AD$11,0),FALSE)</f>
        <v>4.1662295007000312</v>
      </c>
      <c r="L39" s="148">
        <f>VLOOKUP($E$39,'Tilskud og afgifter'!$D$11:$AD$51,MATCH(L16,'Tilskud og afgifter'!$D$11:$AD$11,0),FALSE)</f>
        <v>4.1662295007000312</v>
      </c>
      <c r="M39" s="148">
        <f>VLOOKUP($E$39,'Tilskud og afgifter'!$D$11:$AD$51,MATCH(M16,'Tilskud og afgifter'!$D$11:$AD$11,0),FALSE)</f>
        <v>4.1662295007000312</v>
      </c>
      <c r="N39" s="148">
        <f>VLOOKUP($E$39,'Tilskud og afgifter'!$D$11:$AD$51,MATCH(N16,'Tilskud og afgifter'!$D$11:$AD$11,0),FALSE)</f>
        <v>4.1662295007000312</v>
      </c>
      <c r="O39" s="148">
        <f>VLOOKUP($E$39,'Tilskud og afgifter'!$D$11:$AD$51,MATCH(O16,'Tilskud og afgifter'!$D$11:$AD$11,0),FALSE)</f>
        <v>4.1662295007000312</v>
      </c>
      <c r="P39" s="148">
        <f>VLOOKUP($E$39,'Tilskud og afgifter'!$D$11:$AD$51,MATCH(P16,'Tilskud og afgifter'!$D$11:$AD$11,0),FALSE)</f>
        <v>4.1662295007000312</v>
      </c>
      <c r="Q39" s="148">
        <f>VLOOKUP($E$39,'Tilskud og afgifter'!$D$11:$AD$51,MATCH(Q16,'Tilskud og afgifter'!$D$11:$AD$11,0),FALSE)</f>
        <v>4.1662295007000312</v>
      </c>
      <c r="R39" s="148">
        <f>VLOOKUP($E$39,'Tilskud og afgifter'!$D$11:$AD$51,MATCH(R16,'Tilskud og afgifter'!$D$11:$AD$11,0),FALSE)</f>
        <v>4.1662295007000312</v>
      </c>
      <c r="S39" s="148">
        <f>VLOOKUP($E$39,'Tilskud og afgifter'!$D$11:$AD$51,MATCH(S16,'Tilskud og afgifter'!$D$11:$AD$11,0),FALSE)</f>
        <v>4.1662295007000312</v>
      </c>
      <c r="T39" s="148">
        <f>VLOOKUP($E$39,'Tilskud og afgifter'!$D$11:$AD$51,MATCH(T16,'Tilskud og afgifter'!$D$11:$AD$11,0),FALSE)</f>
        <v>4.1662295007000312</v>
      </c>
      <c r="U39" s="148">
        <f>VLOOKUP($E$39,'Tilskud og afgifter'!$D$11:$AD$51,MATCH(U16,'Tilskud og afgifter'!$D$11:$AD$11,0),FALSE)</f>
        <v>4.1662295007000312</v>
      </c>
      <c r="V39" s="148">
        <f>VLOOKUP($E$39,'Tilskud og afgifter'!$D$11:$AD$51,MATCH(V16,'Tilskud og afgifter'!$D$11:$AD$11,0),FALSE)</f>
        <v>4.1662295007000312</v>
      </c>
      <c r="W39" s="148">
        <f>VLOOKUP($E$39,'Tilskud og afgifter'!$D$11:$AD$51,MATCH(W16,'Tilskud og afgifter'!$D$11:$AD$11,0),FALSE)</f>
        <v>4.1662295007000312</v>
      </c>
      <c r="X39" s="148">
        <f>VLOOKUP($E$39,'Tilskud og afgifter'!$D$11:$AD$51,MATCH(X16,'Tilskud og afgifter'!$D$11:$AD$11,0),FALSE)</f>
        <v>4.1662295007000312</v>
      </c>
      <c r="Y39" s="148">
        <f>VLOOKUP($E$39,'Tilskud og afgifter'!$D$11:$AD$51,MATCH(Y16,'Tilskud og afgifter'!$D$11:$AD$11,0),FALSE)</f>
        <v>4.1662295007000312</v>
      </c>
      <c r="Z39" s="148">
        <f>VLOOKUP($E$39,'Tilskud og afgifter'!$D$11:$AD$51,MATCH(Z16,'Tilskud og afgifter'!$D$11:$AD$11,0),FALSE)</f>
        <v>4.1662295007000312</v>
      </c>
      <c r="AA39" s="148">
        <f>VLOOKUP($E$39,'Tilskud og afgifter'!$D$11:$AD$51,MATCH(AA16,'Tilskud og afgifter'!$D$11:$AD$11,0),FALSE)</f>
        <v>4.1662295007000312</v>
      </c>
      <c r="AB39" s="148">
        <f>VLOOKUP($E$39,'Tilskud og afgifter'!$D$11:$AD$51,MATCH(AB16,'Tilskud og afgifter'!$D$11:$AD$11,0),FALSE)</f>
        <v>4.1662295007000312</v>
      </c>
      <c r="AC39" s="148">
        <f>VLOOKUP($E$39,'Tilskud og afgifter'!$D$11:$AD$51,MATCH(AC16,'Tilskud og afgifter'!$D$11:$AD$11,0),FALSE)</f>
        <v>4.1662295007000312</v>
      </c>
      <c r="AD39" s="148">
        <f>VLOOKUP($E$39,'Tilskud og afgifter'!$D$11:$AD$51,MATCH(AD16,'Tilskud og afgifter'!$D$11:$AD$11,0),FALSE)</f>
        <v>4.1662295007000312</v>
      </c>
      <c r="AE39" s="148">
        <f>VLOOKUP($E$39,'Tilskud og afgifter'!$D$11:$AD$51,MATCH(AE16,'Tilskud og afgifter'!$D$11:$AD$11,0),FALSE)</f>
        <v>4.1662295007000312</v>
      </c>
      <c r="AF39" s="148">
        <f>VLOOKUP($E$39,'Tilskud og afgifter'!$D$11:$AD$51,MATCH(AF16,'Tilskud og afgifter'!$D$11:$AD$11,0),FALSE)</f>
        <v>4.1662295007000312</v>
      </c>
    </row>
    <row r="40" spans="2:32" hidden="1">
      <c r="B40" s="3"/>
      <c r="C40" s="756"/>
      <c r="D40" s="31"/>
      <c r="E40" s="41" t="s">
        <v>355</v>
      </c>
      <c r="F40" s="41" t="s">
        <v>52</v>
      </c>
      <c r="G40" s="75"/>
      <c r="H40" s="91">
        <f>VLOOKUP($E$40,'Tilskud og afgifter'!$D$11:$AD$51,MATCH(H16,'Tilskud og afgifter'!$D$11:$AD$11,0),FALSE)</f>
        <v>383</v>
      </c>
      <c r="I40" s="93">
        <f>VLOOKUP($E$40,'Tilskud og afgifter'!$D$11:$AD$51,MATCH(I16,'Tilskud og afgifter'!$D$11:$AD$11,0),FALSE)</f>
        <v>405</v>
      </c>
      <c r="J40" s="93">
        <f>VLOOKUP($E$40,'Tilskud og afgifter'!$D$11:$AD$51,MATCH(J16,'Tilskud og afgifter'!$D$11:$AD$11,0),FALSE)</f>
        <v>257</v>
      </c>
      <c r="K40" s="93">
        <f>VLOOKUP($E$40,'Tilskud og afgifter'!$D$11:$AD$51,MATCH(K16,'Tilskud og afgifter'!$D$11:$AD$11,0),FALSE)</f>
        <v>257</v>
      </c>
      <c r="L40" s="93">
        <f>VLOOKUP($E$40,'Tilskud og afgifter'!$D$11:$AD$51,MATCH(L16,'Tilskud og afgifter'!$D$11:$AD$11,0),FALSE)</f>
        <v>210</v>
      </c>
      <c r="M40" s="93">
        <f>VLOOKUP($E$40,'Tilskud og afgifter'!$D$11:$AD$51,MATCH(M16,'Tilskud og afgifter'!$D$11:$AD$11,0),FALSE)</f>
        <v>161.44139315212621</v>
      </c>
      <c r="N40" s="93">
        <f>VLOOKUP($E$40,'Tilskud og afgifter'!$D$11:$AD$51,MATCH(N16,'Tilskud og afgifter'!$D$11:$AD$11,0),FALSE)</f>
        <v>161.44139315212621</v>
      </c>
      <c r="O40" s="93">
        <f>VLOOKUP($E$40,'Tilskud og afgifter'!$D$11:$AD$51,MATCH(O16,'Tilskud og afgifter'!$D$11:$AD$11,0),FALSE)</f>
        <v>161.44139315212621</v>
      </c>
      <c r="P40" s="93">
        <f>VLOOKUP($E$40,'Tilskud og afgifter'!$D$11:$AD$51,MATCH(P16,'Tilskud og afgifter'!$D$11:$AD$11,0),FALSE)</f>
        <v>161.44139315212621</v>
      </c>
      <c r="Q40" s="93">
        <f>VLOOKUP($E$40,'Tilskud og afgifter'!$D$11:$AD$51,MATCH(Q16,'Tilskud og afgifter'!$D$11:$AD$11,0),FALSE)</f>
        <v>161.44139315212621</v>
      </c>
      <c r="R40" s="93">
        <f>VLOOKUP($E$40,'Tilskud og afgifter'!$D$11:$AD$51,MATCH(R16,'Tilskud og afgifter'!$D$11:$AD$11,0),FALSE)</f>
        <v>161.44139315212621</v>
      </c>
      <c r="S40" s="93">
        <f>VLOOKUP($E$40,'Tilskud og afgifter'!$D$11:$AD$51,MATCH(S16,'Tilskud og afgifter'!$D$11:$AD$11,0),FALSE)</f>
        <v>161.44139315212621</v>
      </c>
      <c r="T40" s="93">
        <f>VLOOKUP($E$40,'Tilskud og afgifter'!$D$11:$AD$51,MATCH(T16,'Tilskud og afgifter'!$D$11:$AD$11,0),FALSE)</f>
        <v>161.44139315212621</v>
      </c>
      <c r="U40" s="93">
        <f>VLOOKUP($E$40,'Tilskud og afgifter'!$D$11:$AD$51,MATCH(U16,'Tilskud og afgifter'!$D$11:$AD$11,0),FALSE)</f>
        <v>161.44139315212621</v>
      </c>
      <c r="V40" s="93">
        <f>VLOOKUP($E$40,'Tilskud og afgifter'!$D$11:$AD$51,MATCH(V16,'Tilskud og afgifter'!$D$11:$AD$11,0),FALSE)</f>
        <v>161.44139315212621</v>
      </c>
      <c r="W40" s="93">
        <f>VLOOKUP($E$40,'Tilskud og afgifter'!$D$11:$AD$51,MATCH(W16,'Tilskud og afgifter'!$D$11:$AD$11,0),FALSE)</f>
        <v>161.44139315212621</v>
      </c>
      <c r="X40" s="93">
        <f>VLOOKUP($E$40,'Tilskud og afgifter'!$D$11:$AD$51,MATCH(X16,'Tilskud og afgifter'!$D$11:$AD$11,0),FALSE)</f>
        <v>161.44139315212621</v>
      </c>
      <c r="Y40" s="93">
        <f>VLOOKUP($E$40,'Tilskud og afgifter'!$D$11:$AD$51,MATCH(Y16,'Tilskud og afgifter'!$D$11:$AD$11,0),FALSE)</f>
        <v>161.44139315212621</v>
      </c>
      <c r="Z40" s="93">
        <f>VLOOKUP($E$40,'Tilskud og afgifter'!$D$11:$AD$51,MATCH(Z16,'Tilskud og afgifter'!$D$11:$AD$11,0),FALSE)</f>
        <v>161.44139315212621</v>
      </c>
      <c r="AA40" s="93">
        <f>VLOOKUP($E$40,'Tilskud og afgifter'!$D$11:$AD$51,MATCH(AA16,'Tilskud og afgifter'!$D$11:$AD$11,0),FALSE)</f>
        <v>161.44139315212621</v>
      </c>
      <c r="AB40" s="93">
        <f>VLOOKUP($E$40,'Tilskud og afgifter'!$D$11:$AD$51,MATCH(AB16,'Tilskud og afgifter'!$D$11:$AD$11,0),FALSE)</f>
        <v>161.44139315212621</v>
      </c>
      <c r="AC40" s="93">
        <f>VLOOKUP($E$40,'Tilskud og afgifter'!$D$11:$AD$51,MATCH(AC16,'Tilskud og afgifter'!$D$11:$AD$11,0),FALSE)</f>
        <v>161.44139315212621</v>
      </c>
      <c r="AD40" s="93">
        <f>VLOOKUP($E$40,'Tilskud og afgifter'!$D$11:$AD$51,MATCH(AD16,'Tilskud og afgifter'!$D$11:$AD$11,0),FALSE)</f>
        <v>161.44139315212621</v>
      </c>
      <c r="AE40" s="93">
        <f>VLOOKUP($E$40,'Tilskud og afgifter'!$D$11:$AD$51,MATCH(AE16,'Tilskud og afgifter'!$D$11:$AD$11,0),FALSE)</f>
        <v>161.44139315212621</v>
      </c>
      <c r="AF40" s="93">
        <f>VLOOKUP($E$40,'Tilskud og afgifter'!$D$11:$AD$51,MATCH(AF16,'Tilskud og afgifter'!$D$11:$AD$11,0),FALSE)</f>
        <v>161.44139315212621</v>
      </c>
    </row>
    <row r="41" spans="2:32" hidden="1">
      <c r="B41" s="3"/>
      <c r="C41" s="756"/>
      <c r="D41" s="757" t="s">
        <v>140</v>
      </c>
      <c r="E41" s="41" t="s">
        <v>258</v>
      </c>
      <c r="F41" s="41" t="s">
        <v>40</v>
      </c>
      <c r="G41" s="75"/>
      <c r="H41" s="95">
        <f>HLOOKUP($E$41&amp;"-"&amp;$E$10,'CO2-pris'!$D$12:$H$39,MATCH(H16,'CO2-pris'!$D$12:$D$39,0),FALSE)*'CO2-pris'!$F$9</f>
        <v>56.852071005917153</v>
      </c>
      <c r="I41" s="95">
        <f>HLOOKUP($E$41&amp;"-"&amp;$E$10,'CO2-pris'!$D$12:$H$39,MATCH(I16,'CO2-pris'!$D$12:$D$39,0),FALSE)*'CO2-pris'!$F$9</f>
        <v>42</v>
      </c>
      <c r="J41" s="95">
        <f>HLOOKUP($E$41&amp;"-"&amp;$E$10,'CO2-pris'!$D$12:$H$39,MATCH(J16,'CO2-pris'!$D$12:$D$39,0),FALSE)*'CO2-pris'!$F$9</f>
        <v>115.71673838405506</v>
      </c>
      <c r="K41" s="95">
        <f>HLOOKUP($E$41&amp;"-"&amp;$E$10,'CO2-pris'!$D$12:$H$39,MATCH(K16,'CO2-pris'!$D$12:$D$39,0),FALSE)*'CO2-pris'!$F$9</f>
        <v>195.74638834999999</v>
      </c>
      <c r="L41" s="95">
        <f>HLOOKUP($E$41&amp;"-"&amp;$E$10,'CO2-pris'!$D$12:$H$39,MATCH(L16,'CO2-pris'!$D$12:$D$39,0),FALSE)*'CO2-pris'!$F$9</f>
        <v>214.42575100000002</v>
      </c>
      <c r="M41" s="95">
        <f>HLOOKUP($E$41&amp;"-"&amp;$E$10,'CO2-pris'!$D$12:$H$39,MATCH(M16,'CO2-pris'!$D$12:$D$39,0),FALSE)*'CO2-pris'!$F$9</f>
        <v>220.80004550000001</v>
      </c>
      <c r="N41" s="95">
        <f>HLOOKUP($E$41&amp;"-"&amp;$E$10,'CO2-pris'!$D$12:$H$39,MATCH(N16,'CO2-pris'!$D$12:$D$39,0),FALSE)*'CO2-pris'!$F$9</f>
        <v>227.36394250000001</v>
      </c>
      <c r="O41" s="95">
        <f>HLOOKUP($E$41&amp;"-"&amp;$E$10,'CO2-pris'!$D$12:$H$39,MATCH(O16,'CO2-pris'!$D$12:$D$39,0),FALSE)*'CO2-pris'!$F$9</f>
        <v>234.12288050000001</v>
      </c>
      <c r="P41" s="95">
        <f>HLOOKUP($E$41&amp;"-"&amp;$E$10,'CO2-pris'!$D$12:$H$39,MATCH(P16,'CO2-pris'!$D$12:$D$39,0),FALSE)*'CO2-pris'!$F$9</f>
        <v>241.08274500000002</v>
      </c>
      <c r="Q41" s="95">
        <f>HLOOKUP($E$41&amp;"-"&amp;$E$10,'CO2-pris'!$D$12:$H$39,MATCH(Q16,'CO2-pris'!$D$12:$D$39,0),FALSE)*'CO2-pris'!$F$9</f>
        <v>248.24957050000003</v>
      </c>
      <c r="R41" s="95">
        <f>HLOOKUP($E$41&amp;"-"&amp;$E$10,'CO2-pris'!$D$12:$H$39,MATCH(R16,'CO2-pris'!$D$12:$D$39,0),FALSE)*'CO2-pris'!$F$9</f>
        <v>255.6293915</v>
      </c>
      <c r="S41" s="95">
        <f>HLOOKUP($E$41&amp;"-"&amp;$E$10,'CO2-pris'!$D$12:$H$39,MATCH(S16,'CO2-pris'!$D$12:$D$39,0),FALSE)*'CO2-pris'!$F$9</f>
        <v>263.22861500000005</v>
      </c>
      <c r="T41" s="95">
        <f>HLOOKUP($E$41&amp;"-"&amp;$E$10,'CO2-pris'!$D$12:$H$39,MATCH(T16,'CO2-pris'!$D$12:$D$39,0),FALSE)*'CO2-pris'!$F$9</f>
        <v>271.05372249999999</v>
      </c>
      <c r="U41" s="95">
        <f>HLOOKUP($E$41&amp;"-"&amp;$E$10,'CO2-pris'!$D$12:$H$39,MATCH(U16,'CO2-pris'!$D$12:$D$39,0),FALSE)*'CO2-pris'!$F$9</f>
        <v>279.11149349999999</v>
      </c>
      <c r="V41" s="95">
        <f>HLOOKUP($E$41&amp;"-"&amp;$E$10,'CO2-pris'!$D$12:$H$39,MATCH(V16,'CO2-pris'!$D$12:$D$39,0),FALSE)*'CO2-pris'!$F$9</f>
        <v>287.40878200000003</v>
      </c>
      <c r="W41" s="95">
        <f>HLOOKUP($E$41&amp;"-"&amp;$E$10,'CO2-pris'!$D$12:$H$39,MATCH(W16,'CO2-pris'!$D$12:$D$39,0),FALSE)*'CO2-pris'!$F$9</f>
        <v>295.95274000000001</v>
      </c>
      <c r="X41" s="95">
        <f>HLOOKUP($E$41&amp;"-"&amp;$E$10,'CO2-pris'!$D$12:$H$39,MATCH(X16,'CO2-pris'!$D$12:$D$39,0),FALSE)*'CO2-pris'!$F$9</f>
        <v>304.75066849999996</v>
      </c>
      <c r="Y41" s="95">
        <f>HLOOKUP($E$41&amp;"-"&amp;$E$10,'CO2-pris'!$D$12:$H$39,MATCH(Y16,'CO2-pris'!$D$12:$D$39,0),FALSE)*'CO2-pris'!$F$9</f>
        <v>313.81016649999998</v>
      </c>
      <c r="Z41" s="95">
        <f>HLOOKUP($E$41&amp;"-"&amp;$E$10,'CO2-pris'!$D$12:$H$39,MATCH(Z16,'CO2-pris'!$D$12:$D$39,0),FALSE)*'CO2-pris'!$F$9</f>
        <v>323.13898200000006</v>
      </c>
      <c r="AA41" s="95">
        <f>HLOOKUP($E$41&amp;"-"&amp;$E$10,'CO2-pris'!$D$12:$H$39,MATCH(AA16,'CO2-pris'!$D$12:$D$39,0),FALSE)*'CO2-pris'!$F$9</f>
        <v>332.74508650000001</v>
      </c>
      <c r="AB41" s="95">
        <f>HLOOKUP($E$41&amp;"-"&amp;$E$10,'CO2-pris'!$D$12:$H$39,MATCH(AB16,'CO2-pris'!$D$12:$D$39,0),FALSE)*'CO2-pris'!$F$9</f>
        <v>342.63674950000001</v>
      </c>
      <c r="AC41" s="95">
        <f>HLOOKUP($E$41&amp;"-"&amp;$E$10,'CO2-pris'!$D$12:$H$39,MATCH(AC16,'CO2-pris'!$D$12:$D$39,0),FALSE)*'CO2-pris'!$F$9</f>
        <v>352.82246399999997</v>
      </c>
      <c r="AD41" s="95">
        <f>HLOOKUP($E$41&amp;"-"&amp;$E$10,'CO2-pris'!$D$12:$H$39,MATCH(AD16,'CO2-pris'!$D$12:$D$39,0),FALSE)*'CO2-pris'!$F$9</f>
        <v>363.31102099999998</v>
      </c>
      <c r="AE41" s="95">
        <f>HLOOKUP($E$41&amp;"-"&amp;$E$10,'CO2-pris'!$D$12:$H$39,MATCH(AE16,'CO2-pris'!$D$12:$D$39,0),FALSE)*'CO2-pris'!$F$9</f>
        <v>374.11136049999999</v>
      </c>
      <c r="AF41" s="95">
        <f>HLOOKUP($E$41&amp;"-"&amp;$E$10,'CO2-pris'!$D$12:$H$39,MATCH(AF16,'CO2-pris'!$D$12:$D$39,0),FALSE)*'CO2-pris'!$F$9</f>
        <v>385.23279500000001</v>
      </c>
    </row>
    <row r="42" spans="2:32" ht="15" hidden="1" customHeight="1">
      <c r="B42" s="3"/>
      <c r="C42" s="756"/>
      <c r="D42" s="757"/>
      <c r="E42" s="41" t="s">
        <v>187</v>
      </c>
      <c r="F42" s="41" t="s">
        <v>44</v>
      </c>
      <c r="G42" s="75"/>
      <c r="H42" s="132">
        <f>H34*H41*L8/1000000</f>
        <v>0</v>
      </c>
      <c r="I42" s="148">
        <f>H42</f>
        <v>0</v>
      </c>
      <c r="J42" s="148">
        <f t="shared" ref="J42:Y44" si="4">I42</f>
        <v>0</v>
      </c>
      <c r="K42" s="148">
        <f t="shared" si="4"/>
        <v>0</v>
      </c>
      <c r="L42" s="148">
        <f t="shared" si="4"/>
        <v>0</v>
      </c>
      <c r="M42" s="148">
        <f t="shared" si="4"/>
        <v>0</v>
      </c>
      <c r="N42" s="148">
        <f t="shared" si="4"/>
        <v>0</v>
      </c>
      <c r="O42" s="148">
        <f t="shared" si="4"/>
        <v>0</v>
      </c>
      <c r="P42" s="148">
        <f t="shared" si="4"/>
        <v>0</v>
      </c>
      <c r="Q42" s="148">
        <f t="shared" si="4"/>
        <v>0</v>
      </c>
      <c r="R42" s="148">
        <f t="shared" si="4"/>
        <v>0</v>
      </c>
      <c r="S42" s="148">
        <f t="shared" si="4"/>
        <v>0</v>
      </c>
      <c r="T42" s="148">
        <f t="shared" si="4"/>
        <v>0</v>
      </c>
      <c r="U42" s="148">
        <f t="shared" si="4"/>
        <v>0</v>
      </c>
      <c r="V42" s="148">
        <f t="shared" si="4"/>
        <v>0</v>
      </c>
      <c r="W42" s="148">
        <f t="shared" si="4"/>
        <v>0</v>
      </c>
      <c r="X42" s="148">
        <f t="shared" si="4"/>
        <v>0</v>
      </c>
      <c r="Y42" s="148">
        <f t="shared" si="4"/>
        <v>0</v>
      </c>
      <c r="Z42" s="148">
        <f t="shared" ref="Z42:AF44" si="5">Y42</f>
        <v>0</v>
      </c>
      <c r="AA42" s="148">
        <f t="shared" si="5"/>
        <v>0</v>
      </c>
      <c r="AB42" s="148">
        <f t="shared" si="5"/>
        <v>0</v>
      </c>
      <c r="AC42" s="148">
        <f t="shared" si="5"/>
        <v>0</v>
      </c>
      <c r="AD42" s="148">
        <f t="shared" si="5"/>
        <v>0</v>
      </c>
      <c r="AE42" s="148">
        <f t="shared" si="5"/>
        <v>0</v>
      </c>
      <c r="AF42" s="148">
        <f t="shared" si="5"/>
        <v>0</v>
      </c>
    </row>
    <row r="43" spans="2:32" hidden="1">
      <c r="B43" s="3"/>
      <c r="C43" s="756"/>
      <c r="D43" s="757"/>
      <c r="E43" s="41" t="s">
        <v>143</v>
      </c>
      <c r="F43" s="41" t="s">
        <v>44</v>
      </c>
      <c r="G43" s="75"/>
      <c r="H43" s="135">
        <f>H35/1000000*H41*M8</f>
        <v>0</v>
      </c>
      <c r="I43" s="93">
        <f>H43</f>
        <v>0</v>
      </c>
      <c r="J43" s="93">
        <f t="shared" si="4"/>
        <v>0</v>
      </c>
      <c r="K43" s="93">
        <f t="shared" si="4"/>
        <v>0</v>
      </c>
      <c r="L43" s="93">
        <f t="shared" si="4"/>
        <v>0</v>
      </c>
      <c r="M43" s="93">
        <f t="shared" si="4"/>
        <v>0</v>
      </c>
      <c r="N43" s="93">
        <f t="shared" si="4"/>
        <v>0</v>
      </c>
      <c r="O43" s="93">
        <f t="shared" si="4"/>
        <v>0</v>
      </c>
      <c r="P43" s="93">
        <f t="shared" si="4"/>
        <v>0</v>
      </c>
      <c r="Q43" s="93">
        <f t="shared" si="4"/>
        <v>0</v>
      </c>
      <c r="R43" s="93">
        <f t="shared" si="4"/>
        <v>0</v>
      </c>
      <c r="S43" s="93">
        <f t="shared" si="4"/>
        <v>0</v>
      </c>
      <c r="T43" s="93">
        <f t="shared" si="4"/>
        <v>0</v>
      </c>
      <c r="U43" s="93">
        <f t="shared" si="4"/>
        <v>0</v>
      </c>
      <c r="V43" s="93">
        <f t="shared" si="4"/>
        <v>0</v>
      </c>
      <c r="W43" s="93">
        <f t="shared" si="4"/>
        <v>0</v>
      </c>
      <c r="X43" s="93">
        <f t="shared" si="4"/>
        <v>0</v>
      </c>
      <c r="Y43" s="93">
        <f t="shared" si="4"/>
        <v>0</v>
      </c>
      <c r="Z43" s="93">
        <f t="shared" si="5"/>
        <v>0</v>
      </c>
      <c r="AA43" s="93">
        <f t="shared" si="5"/>
        <v>0</v>
      </c>
      <c r="AB43" s="93">
        <f t="shared" si="5"/>
        <v>0</v>
      </c>
      <c r="AC43" s="93">
        <f t="shared" si="5"/>
        <v>0</v>
      </c>
      <c r="AD43" s="93">
        <f t="shared" si="5"/>
        <v>0</v>
      </c>
      <c r="AE43" s="93">
        <f t="shared" si="5"/>
        <v>0</v>
      </c>
      <c r="AF43" s="93">
        <f t="shared" si="5"/>
        <v>0</v>
      </c>
    </row>
    <row r="44" spans="2:32" hidden="1">
      <c r="B44" s="3"/>
      <c r="C44" s="756"/>
      <c r="D44" s="757"/>
      <c r="E44" s="41" t="s">
        <v>106</v>
      </c>
      <c r="F44" s="41" t="s">
        <v>141</v>
      </c>
      <c r="G44" s="75"/>
      <c r="H44" s="91">
        <f>HLOOKUP(E44,'ENS fremskrivningsdata'!$M$11:$O$15,2,FALSE)</f>
        <v>19.823225972697561</v>
      </c>
      <c r="I44" s="53">
        <f>H44</f>
        <v>19.823225972697561</v>
      </c>
      <c r="J44" s="53">
        <f t="shared" si="4"/>
        <v>19.823225972697561</v>
      </c>
      <c r="K44" s="53">
        <f t="shared" si="4"/>
        <v>19.823225972697561</v>
      </c>
      <c r="L44" s="53">
        <f t="shared" si="4"/>
        <v>19.823225972697561</v>
      </c>
      <c r="M44" s="53">
        <f t="shared" si="4"/>
        <v>19.823225972697561</v>
      </c>
      <c r="N44" s="53">
        <f t="shared" si="4"/>
        <v>19.823225972697561</v>
      </c>
      <c r="O44" s="53">
        <f t="shared" si="4"/>
        <v>19.823225972697561</v>
      </c>
      <c r="P44" s="53">
        <f t="shared" si="4"/>
        <v>19.823225972697561</v>
      </c>
      <c r="Q44" s="53">
        <f t="shared" si="4"/>
        <v>19.823225972697561</v>
      </c>
      <c r="R44" s="53">
        <f t="shared" si="4"/>
        <v>19.823225972697561</v>
      </c>
      <c r="S44" s="53">
        <f t="shared" si="4"/>
        <v>19.823225972697561</v>
      </c>
      <c r="T44" s="53">
        <f t="shared" si="4"/>
        <v>19.823225972697561</v>
      </c>
      <c r="U44" s="53">
        <f t="shared" si="4"/>
        <v>19.823225972697561</v>
      </c>
      <c r="V44" s="53">
        <f t="shared" si="4"/>
        <v>19.823225972697561</v>
      </c>
      <c r="W44" s="53">
        <f t="shared" si="4"/>
        <v>19.823225972697561</v>
      </c>
      <c r="X44" s="53">
        <f t="shared" si="4"/>
        <v>19.823225972697561</v>
      </c>
      <c r="Y44" s="53">
        <f t="shared" si="4"/>
        <v>19.823225972697561</v>
      </c>
      <c r="Z44" s="53">
        <f t="shared" si="5"/>
        <v>19.823225972697561</v>
      </c>
      <c r="AA44" s="53">
        <f t="shared" si="5"/>
        <v>19.823225972697561</v>
      </c>
      <c r="AB44" s="53">
        <f t="shared" si="5"/>
        <v>19.823225972697561</v>
      </c>
      <c r="AC44" s="53">
        <f t="shared" si="5"/>
        <v>19.823225972697561</v>
      </c>
      <c r="AD44" s="53">
        <f t="shared" si="5"/>
        <v>19.823225972697561</v>
      </c>
      <c r="AE44" s="53">
        <f t="shared" si="5"/>
        <v>19.823225972697561</v>
      </c>
      <c r="AF44" s="53">
        <f t="shared" si="5"/>
        <v>19.823225972697561</v>
      </c>
    </row>
    <row r="45" spans="2:32" hidden="1">
      <c r="B45" s="3"/>
      <c r="C45" s="756"/>
      <c r="D45" s="757"/>
      <c r="E45" s="41" t="s">
        <v>186</v>
      </c>
      <c r="F45" s="41" t="s">
        <v>44</v>
      </c>
      <c r="G45" s="75"/>
      <c r="H45" s="91">
        <f t="shared" ref="H45:AF45" si="6">H44*H31</f>
        <v>0</v>
      </c>
      <c r="I45" s="93">
        <f t="shared" si="6"/>
        <v>0</v>
      </c>
      <c r="J45" s="93">
        <f t="shared" si="6"/>
        <v>0</v>
      </c>
      <c r="K45" s="93">
        <f t="shared" si="6"/>
        <v>0</v>
      </c>
      <c r="L45" s="93">
        <f t="shared" si="6"/>
        <v>0</v>
      </c>
      <c r="M45" s="93">
        <f t="shared" si="6"/>
        <v>0</v>
      </c>
      <c r="N45" s="93">
        <f t="shared" si="6"/>
        <v>0</v>
      </c>
      <c r="O45" s="93">
        <f t="shared" si="6"/>
        <v>0</v>
      </c>
      <c r="P45" s="93">
        <f t="shared" si="6"/>
        <v>0</v>
      </c>
      <c r="Q45" s="93">
        <f t="shared" si="6"/>
        <v>0</v>
      </c>
      <c r="R45" s="93">
        <f t="shared" si="6"/>
        <v>0</v>
      </c>
      <c r="S45" s="93">
        <f t="shared" si="6"/>
        <v>0</v>
      </c>
      <c r="T45" s="93">
        <f t="shared" si="6"/>
        <v>0</v>
      </c>
      <c r="U45" s="93">
        <f t="shared" si="6"/>
        <v>0</v>
      </c>
      <c r="V45" s="93">
        <f t="shared" si="6"/>
        <v>0</v>
      </c>
      <c r="W45" s="93">
        <f t="shared" si="6"/>
        <v>0</v>
      </c>
      <c r="X45" s="93">
        <f t="shared" si="6"/>
        <v>0</v>
      </c>
      <c r="Y45" s="93">
        <f t="shared" si="6"/>
        <v>0</v>
      </c>
      <c r="Z45" s="93">
        <f t="shared" si="6"/>
        <v>0</v>
      </c>
      <c r="AA45" s="93">
        <f t="shared" si="6"/>
        <v>0</v>
      </c>
      <c r="AB45" s="93">
        <f t="shared" si="6"/>
        <v>0</v>
      </c>
      <c r="AC45" s="93">
        <f t="shared" si="6"/>
        <v>0</v>
      </c>
      <c r="AD45" s="93">
        <f t="shared" si="6"/>
        <v>0</v>
      </c>
      <c r="AE45" s="93">
        <f t="shared" si="6"/>
        <v>0</v>
      </c>
      <c r="AF45" s="93">
        <f t="shared" si="6"/>
        <v>0</v>
      </c>
    </row>
    <row r="46" spans="2:32" hidden="1">
      <c r="B46" s="3"/>
      <c r="C46" s="756"/>
      <c r="D46" s="757"/>
      <c r="E46" s="41" t="s">
        <v>107</v>
      </c>
      <c r="F46" s="41" t="s">
        <v>141</v>
      </c>
      <c r="G46" s="75"/>
      <c r="H46" s="91">
        <f>HLOOKUP(E46,'ENS fremskrivningsdata'!$M$11:$O$15,2,FALSE)</f>
        <v>14.815253095384495</v>
      </c>
      <c r="I46" s="53">
        <f>H46</f>
        <v>14.815253095384495</v>
      </c>
      <c r="J46" s="53">
        <f t="shared" ref="J46:AF46" si="7">I46</f>
        <v>14.815253095384495</v>
      </c>
      <c r="K46" s="53">
        <f t="shared" si="7"/>
        <v>14.815253095384495</v>
      </c>
      <c r="L46" s="53">
        <f t="shared" si="7"/>
        <v>14.815253095384495</v>
      </c>
      <c r="M46" s="53">
        <f t="shared" si="7"/>
        <v>14.815253095384495</v>
      </c>
      <c r="N46" s="53">
        <f t="shared" si="7"/>
        <v>14.815253095384495</v>
      </c>
      <c r="O46" s="53">
        <f t="shared" si="7"/>
        <v>14.815253095384495</v>
      </c>
      <c r="P46" s="53">
        <f t="shared" si="7"/>
        <v>14.815253095384495</v>
      </c>
      <c r="Q46" s="53">
        <f t="shared" si="7"/>
        <v>14.815253095384495</v>
      </c>
      <c r="R46" s="53">
        <f t="shared" si="7"/>
        <v>14.815253095384495</v>
      </c>
      <c r="S46" s="53">
        <f t="shared" si="7"/>
        <v>14.815253095384495</v>
      </c>
      <c r="T46" s="53">
        <f t="shared" si="7"/>
        <v>14.815253095384495</v>
      </c>
      <c r="U46" s="53">
        <f t="shared" si="7"/>
        <v>14.815253095384495</v>
      </c>
      <c r="V46" s="53">
        <f t="shared" si="7"/>
        <v>14.815253095384495</v>
      </c>
      <c r="W46" s="53">
        <f t="shared" si="7"/>
        <v>14.815253095384495</v>
      </c>
      <c r="X46" s="53">
        <f t="shared" si="7"/>
        <v>14.815253095384495</v>
      </c>
      <c r="Y46" s="53">
        <f t="shared" si="7"/>
        <v>14.815253095384495</v>
      </c>
      <c r="Z46" s="53">
        <f t="shared" si="7"/>
        <v>14.815253095384495</v>
      </c>
      <c r="AA46" s="53">
        <f t="shared" si="7"/>
        <v>14.815253095384495</v>
      </c>
      <c r="AB46" s="53">
        <f t="shared" si="7"/>
        <v>14.815253095384495</v>
      </c>
      <c r="AC46" s="53">
        <f t="shared" si="7"/>
        <v>14.815253095384495</v>
      </c>
      <c r="AD46" s="53">
        <f t="shared" si="7"/>
        <v>14.815253095384495</v>
      </c>
      <c r="AE46" s="53">
        <f t="shared" si="7"/>
        <v>14.815253095384495</v>
      </c>
      <c r="AF46" s="53">
        <f t="shared" si="7"/>
        <v>14.815253095384495</v>
      </c>
    </row>
    <row r="47" spans="2:32" hidden="1">
      <c r="B47" s="3"/>
      <c r="C47" s="756"/>
      <c r="D47" s="757"/>
      <c r="E47" s="41" t="s">
        <v>185</v>
      </c>
      <c r="F47" s="41" t="s">
        <v>44</v>
      </c>
      <c r="G47" s="75"/>
      <c r="H47" s="91">
        <f t="shared" ref="H47:AF47" si="8">H46*H32/1000</f>
        <v>0</v>
      </c>
      <c r="I47" s="93">
        <f t="shared" si="8"/>
        <v>0</v>
      </c>
      <c r="J47" s="93">
        <f t="shared" si="8"/>
        <v>0</v>
      </c>
      <c r="K47" s="93">
        <f t="shared" si="8"/>
        <v>0</v>
      </c>
      <c r="L47" s="93">
        <f t="shared" si="8"/>
        <v>0</v>
      </c>
      <c r="M47" s="93">
        <f t="shared" si="8"/>
        <v>0</v>
      </c>
      <c r="N47" s="93">
        <f t="shared" si="8"/>
        <v>0</v>
      </c>
      <c r="O47" s="93">
        <f t="shared" si="8"/>
        <v>0</v>
      </c>
      <c r="P47" s="93">
        <f t="shared" si="8"/>
        <v>0</v>
      </c>
      <c r="Q47" s="93">
        <f t="shared" si="8"/>
        <v>0</v>
      </c>
      <c r="R47" s="93">
        <f t="shared" si="8"/>
        <v>0</v>
      </c>
      <c r="S47" s="93">
        <f t="shared" si="8"/>
        <v>0</v>
      </c>
      <c r="T47" s="93">
        <f t="shared" si="8"/>
        <v>0</v>
      </c>
      <c r="U47" s="93">
        <f t="shared" si="8"/>
        <v>0</v>
      </c>
      <c r="V47" s="93">
        <f t="shared" si="8"/>
        <v>0</v>
      </c>
      <c r="W47" s="93">
        <f t="shared" si="8"/>
        <v>0</v>
      </c>
      <c r="X47" s="93">
        <f t="shared" si="8"/>
        <v>0</v>
      </c>
      <c r="Y47" s="93">
        <f t="shared" si="8"/>
        <v>0</v>
      </c>
      <c r="Z47" s="93">
        <f t="shared" si="8"/>
        <v>0</v>
      </c>
      <c r="AA47" s="93">
        <f t="shared" si="8"/>
        <v>0</v>
      </c>
      <c r="AB47" s="93">
        <f t="shared" si="8"/>
        <v>0</v>
      </c>
      <c r="AC47" s="93">
        <f t="shared" si="8"/>
        <v>0</v>
      </c>
      <c r="AD47" s="93">
        <f t="shared" si="8"/>
        <v>0</v>
      </c>
      <c r="AE47" s="93">
        <f t="shared" si="8"/>
        <v>0</v>
      </c>
      <c r="AF47" s="93">
        <f t="shared" si="8"/>
        <v>0</v>
      </c>
    </row>
    <row r="48" spans="2:32" hidden="1">
      <c r="B48" s="3"/>
      <c r="C48" s="756"/>
      <c r="D48" s="757"/>
      <c r="E48" s="41" t="s">
        <v>108</v>
      </c>
      <c r="F48" s="41" t="s">
        <v>141</v>
      </c>
      <c r="G48" s="75"/>
      <c r="H48" s="91">
        <f>HLOOKUP(E48,'ENS fremskrivningsdata'!$M$11:$O$15,2,FALSE)</f>
        <v>47.106244877226054</v>
      </c>
      <c r="I48" s="93">
        <f>H48</f>
        <v>47.106244877226054</v>
      </c>
      <c r="J48" s="93">
        <f t="shared" ref="J48:Y49" si="9">I48</f>
        <v>47.106244877226054</v>
      </c>
      <c r="K48" s="93">
        <f t="shared" si="9"/>
        <v>47.106244877226054</v>
      </c>
      <c r="L48" s="93">
        <f t="shared" si="9"/>
        <v>47.106244877226054</v>
      </c>
      <c r="M48" s="93">
        <f t="shared" si="9"/>
        <v>47.106244877226054</v>
      </c>
      <c r="N48" s="93">
        <f t="shared" si="9"/>
        <v>47.106244877226054</v>
      </c>
      <c r="O48" s="93">
        <f t="shared" si="9"/>
        <v>47.106244877226054</v>
      </c>
      <c r="P48" s="93">
        <f t="shared" si="9"/>
        <v>47.106244877226054</v>
      </c>
      <c r="Q48" s="93">
        <f t="shared" si="9"/>
        <v>47.106244877226054</v>
      </c>
      <c r="R48" s="93">
        <f t="shared" si="9"/>
        <v>47.106244877226054</v>
      </c>
      <c r="S48" s="93">
        <f t="shared" si="9"/>
        <v>47.106244877226054</v>
      </c>
      <c r="T48" s="93">
        <f t="shared" si="9"/>
        <v>47.106244877226054</v>
      </c>
      <c r="U48" s="93">
        <f t="shared" si="9"/>
        <v>47.106244877226054</v>
      </c>
      <c r="V48" s="93">
        <f t="shared" si="9"/>
        <v>47.106244877226054</v>
      </c>
      <c r="W48" s="93">
        <f t="shared" si="9"/>
        <v>47.106244877226054</v>
      </c>
      <c r="X48" s="93">
        <f t="shared" si="9"/>
        <v>47.106244877226054</v>
      </c>
      <c r="Y48" s="93">
        <f t="shared" si="9"/>
        <v>47.106244877226054</v>
      </c>
      <c r="Z48" s="93">
        <f t="shared" ref="Z48:AF49" si="10">Y48</f>
        <v>47.106244877226054</v>
      </c>
      <c r="AA48" s="93">
        <f t="shared" si="10"/>
        <v>47.106244877226054</v>
      </c>
      <c r="AB48" s="93">
        <f t="shared" si="10"/>
        <v>47.106244877226054</v>
      </c>
      <c r="AC48" s="93">
        <f t="shared" si="10"/>
        <v>47.106244877226054</v>
      </c>
      <c r="AD48" s="93">
        <f t="shared" si="10"/>
        <v>47.106244877226054</v>
      </c>
      <c r="AE48" s="93">
        <f t="shared" si="10"/>
        <v>47.106244877226054</v>
      </c>
      <c r="AF48" s="93">
        <f t="shared" si="10"/>
        <v>47.106244877226054</v>
      </c>
    </row>
    <row r="49" spans="1:33" hidden="1">
      <c r="B49" s="3"/>
      <c r="C49" s="756"/>
      <c r="D49" s="757"/>
      <c r="E49" s="41" t="s">
        <v>184</v>
      </c>
      <c r="F49" s="41" t="s">
        <v>44</v>
      </c>
      <c r="G49" s="75"/>
      <c r="H49" s="135">
        <f>H34*H48/1000</f>
        <v>0</v>
      </c>
      <c r="I49" s="136">
        <f>H49</f>
        <v>0</v>
      </c>
      <c r="J49" s="136">
        <f t="shared" si="9"/>
        <v>0</v>
      </c>
      <c r="K49" s="136">
        <f t="shared" si="9"/>
        <v>0</v>
      </c>
      <c r="L49" s="136">
        <f t="shared" si="9"/>
        <v>0</v>
      </c>
      <c r="M49" s="136">
        <f t="shared" si="9"/>
        <v>0</v>
      </c>
      <c r="N49" s="136">
        <f t="shared" si="9"/>
        <v>0</v>
      </c>
      <c r="O49" s="136">
        <f t="shared" si="9"/>
        <v>0</v>
      </c>
      <c r="P49" s="136">
        <f t="shared" si="9"/>
        <v>0</v>
      </c>
      <c r="Q49" s="136">
        <f t="shared" si="9"/>
        <v>0</v>
      </c>
      <c r="R49" s="136">
        <f t="shared" si="9"/>
        <v>0</v>
      </c>
      <c r="S49" s="136">
        <f t="shared" si="9"/>
        <v>0</v>
      </c>
      <c r="T49" s="136">
        <f t="shared" si="9"/>
        <v>0</v>
      </c>
      <c r="U49" s="136">
        <f t="shared" si="9"/>
        <v>0</v>
      </c>
      <c r="V49" s="136">
        <f t="shared" si="9"/>
        <v>0</v>
      </c>
      <c r="W49" s="136">
        <f t="shared" si="9"/>
        <v>0</v>
      </c>
      <c r="X49" s="136">
        <f t="shared" si="9"/>
        <v>0</v>
      </c>
      <c r="Y49" s="136">
        <f t="shared" si="9"/>
        <v>0</v>
      </c>
      <c r="Z49" s="136">
        <f t="shared" si="10"/>
        <v>0</v>
      </c>
      <c r="AA49" s="136">
        <f t="shared" si="10"/>
        <v>0</v>
      </c>
      <c r="AB49" s="136">
        <f t="shared" si="10"/>
        <v>0</v>
      </c>
      <c r="AC49" s="136">
        <f t="shared" si="10"/>
        <v>0</v>
      </c>
      <c r="AD49" s="136">
        <f t="shared" si="10"/>
        <v>0</v>
      </c>
      <c r="AE49" s="136">
        <f t="shared" si="10"/>
        <v>0</v>
      </c>
      <c r="AF49" s="136">
        <f t="shared" si="10"/>
        <v>0</v>
      </c>
    </row>
    <row r="50" spans="1:33" hidden="1">
      <c r="B50" s="6"/>
      <c r="C50" s="758" t="s">
        <v>38</v>
      </c>
      <c r="D50" s="760"/>
      <c r="E50" s="78" t="s">
        <v>172</v>
      </c>
      <c r="F50" s="78" t="s">
        <v>62</v>
      </c>
      <c r="G50" s="79"/>
      <c r="H50" s="87">
        <f t="shared" ref="H50:AF50" si="11">IF(H23=0,0,-PMT($E$9,$I$9,G19)/H23)</f>
        <v>0</v>
      </c>
      <c r="I50" s="94">
        <f t="shared" si="11"/>
        <v>0</v>
      </c>
      <c r="J50" s="94">
        <f t="shared" si="11"/>
        <v>0</v>
      </c>
      <c r="K50" s="94">
        <f t="shared" si="11"/>
        <v>0</v>
      </c>
      <c r="L50" s="94">
        <f t="shared" si="11"/>
        <v>27.695627328376517</v>
      </c>
      <c r="M50" s="94">
        <f t="shared" si="11"/>
        <v>23.181351195142092</v>
      </c>
      <c r="N50" s="94">
        <f t="shared" si="11"/>
        <v>27.87902239771422</v>
      </c>
      <c r="O50" s="94">
        <f t="shared" si="11"/>
        <v>30.707592581228933</v>
      </c>
      <c r="P50" s="94">
        <f t="shared" si="11"/>
        <v>32.597477520673117</v>
      </c>
      <c r="Q50" s="94">
        <f t="shared" si="11"/>
        <v>33.949444325149642</v>
      </c>
      <c r="R50" s="94">
        <f t="shared" si="11"/>
        <v>31.091151447359938</v>
      </c>
      <c r="S50" s="94">
        <f t="shared" si="11"/>
        <v>33.08741401280178</v>
      </c>
      <c r="T50" s="94">
        <f t="shared" si="11"/>
        <v>34.470703163866432</v>
      </c>
      <c r="U50" s="94">
        <f t="shared" si="11"/>
        <v>35.485771821246821</v>
      </c>
      <c r="V50" s="94">
        <f t="shared" si="11"/>
        <v>36.26237599877404</v>
      </c>
      <c r="W50" s="94">
        <f t="shared" si="11"/>
        <v>20.823750518075062</v>
      </c>
      <c r="X50" s="94">
        <f t="shared" si="11"/>
        <v>41.647501036150125</v>
      </c>
      <c r="Y50" s="94">
        <f t="shared" si="11"/>
        <v>41.647501036150125</v>
      </c>
      <c r="Z50" s="94">
        <f t="shared" si="11"/>
        <v>41.647501036150125</v>
      </c>
      <c r="AA50" s="94">
        <f t="shared" si="11"/>
        <v>41.647501036150125</v>
      </c>
      <c r="AB50" s="94">
        <f t="shared" si="11"/>
        <v>41.647501036150125</v>
      </c>
      <c r="AC50" s="94">
        <f t="shared" si="11"/>
        <v>41.647501036150125</v>
      </c>
      <c r="AD50" s="94">
        <f t="shared" si="11"/>
        <v>41.647501036150125</v>
      </c>
      <c r="AE50" s="94">
        <f t="shared" si="11"/>
        <v>41.647501036150125</v>
      </c>
      <c r="AF50" s="94">
        <f t="shared" si="11"/>
        <v>41.647501036150125</v>
      </c>
    </row>
    <row r="51" spans="1:33" hidden="1">
      <c r="B51" s="6"/>
      <c r="C51" s="759"/>
      <c r="D51" s="761"/>
      <c r="E51" s="24" t="s">
        <v>173</v>
      </c>
      <c r="F51" s="24" t="s">
        <v>62</v>
      </c>
      <c r="G51" s="75"/>
      <c r="H51" s="68">
        <f t="shared" ref="H51:AF51" si="12">IF(H23=0,0,H26/H23)</f>
        <v>0</v>
      </c>
      <c r="I51" s="53">
        <f t="shared" si="12"/>
        <v>0</v>
      </c>
      <c r="J51" s="53">
        <f t="shared" si="12"/>
        <v>0</v>
      </c>
      <c r="K51" s="53">
        <f t="shared" si="12"/>
        <v>0</v>
      </c>
      <c r="L51" s="53">
        <f t="shared" si="12"/>
        <v>2.4757739353033497</v>
      </c>
      <c r="M51" s="53">
        <f t="shared" si="12"/>
        <v>2.6524578780532364</v>
      </c>
      <c r="N51" s="53">
        <f t="shared" si="12"/>
        <v>2.7413848328182886</v>
      </c>
      <c r="O51" s="53">
        <f t="shared" si="12"/>
        <v>2.7949296898149778</v>
      </c>
      <c r="P51" s="53">
        <f t="shared" si="12"/>
        <v>2.8307052273683695</v>
      </c>
      <c r="Q51" s="53">
        <f t="shared" si="12"/>
        <v>2.8562979701724442</v>
      </c>
      <c r="R51" s="53">
        <f t="shared" si="12"/>
        <v>2.8904717063240084</v>
      </c>
      <c r="S51" s="53">
        <f t="shared" si="12"/>
        <v>2.9122487736342366</v>
      </c>
      <c r="T51" s="53">
        <f t="shared" si="12"/>
        <v>2.9273389634087339</v>
      </c>
      <c r="U51" s="53">
        <f t="shared" si="12"/>
        <v>2.9384122655178593</v>
      </c>
      <c r="V51" s="53">
        <f t="shared" si="12"/>
        <v>2.9468841778505301</v>
      </c>
      <c r="W51" s="53">
        <f t="shared" si="12"/>
        <v>2.9783704499857997</v>
      </c>
      <c r="X51" s="53">
        <f t="shared" si="12"/>
        <v>2.9783704499857997</v>
      </c>
      <c r="Y51" s="53">
        <f t="shared" si="12"/>
        <v>2.9783704499857997</v>
      </c>
      <c r="Z51" s="53">
        <f t="shared" si="12"/>
        <v>2.9783704499857997</v>
      </c>
      <c r="AA51" s="53">
        <f t="shared" si="12"/>
        <v>2.9783704499857997</v>
      </c>
      <c r="AB51" s="53">
        <f t="shared" si="12"/>
        <v>2.9783704499857997</v>
      </c>
      <c r="AC51" s="53">
        <f t="shared" si="12"/>
        <v>2.9783704499857997</v>
      </c>
      <c r="AD51" s="53">
        <f t="shared" si="12"/>
        <v>2.9783704499857997</v>
      </c>
      <c r="AE51" s="53">
        <f t="shared" si="12"/>
        <v>2.9783704499857997</v>
      </c>
      <c r="AF51" s="53">
        <f t="shared" si="12"/>
        <v>2.9783704499857997</v>
      </c>
    </row>
    <row r="52" spans="1:33" hidden="1">
      <c r="B52" s="6"/>
      <c r="C52" s="759"/>
      <c r="D52" s="761"/>
      <c r="E52" s="24" t="s">
        <v>31</v>
      </c>
      <c r="F52" s="24" t="s">
        <v>62</v>
      </c>
      <c r="G52" s="75"/>
      <c r="H52" s="68">
        <f>H27/3.6</f>
        <v>1.3547415719650431</v>
      </c>
      <c r="I52" s="53">
        <f t="shared" ref="I52:AF52" si="13">I27/3.6</f>
        <v>1.3547415719650431</v>
      </c>
      <c r="J52" s="53">
        <f t="shared" si="13"/>
        <v>1.3547415719650431</v>
      </c>
      <c r="K52" s="53">
        <f t="shared" si="13"/>
        <v>1.3547415719650431</v>
      </c>
      <c r="L52" s="53">
        <f t="shared" si="13"/>
        <v>1.3547415719650431</v>
      </c>
      <c r="M52" s="53">
        <f t="shared" si="13"/>
        <v>1.3547415719650431</v>
      </c>
      <c r="N52" s="53">
        <f t="shared" si="13"/>
        <v>1.3547415719650431</v>
      </c>
      <c r="O52" s="53">
        <f t="shared" si="13"/>
        <v>1.3547415719650431</v>
      </c>
      <c r="P52" s="53">
        <f t="shared" si="13"/>
        <v>1.3547415719650431</v>
      </c>
      <c r="Q52" s="53">
        <f t="shared" si="13"/>
        <v>1.3547415719650431</v>
      </c>
      <c r="R52" s="53">
        <f t="shared" si="13"/>
        <v>1.3547415719650431</v>
      </c>
      <c r="S52" s="53">
        <f t="shared" si="13"/>
        <v>1.3547415719650431</v>
      </c>
      <c r="T52" s="53">
        <f t="shared" si="13"/>
        <v>1.3547415719650431</v>
      </c>
      <c r="U52" s="53">
        <f t="shared" si="13"/>
        <v>1.3547415719650431</v>
      </c>
      <c r="V52" s="53">
        <f t="shared" si="13"/>
        <v>1.3547415719650431</v>
      </c>
      <c r="W52" s="53">
        <f t="shared" si="13"/>
        <v>1.3547415719650431</v>
      </c>
      <c r="X52" s="53">
        <f t="shared" si="13"/>
        <v>1.3547415719650431</v>
      </c>
      <c r="Y52" s="53">
        <f t="shared" si="13"/>
        <v>1.3547415719650431</v>
      </c>
      <c r="Z52" s="53">
        <f t="shared" si="13"/>
        <v>1.3547415719650431</v>
      </c>
      <c r="AA52" s="53">
        <f t="shared" si="13"/>
        <v>1.3547415719650431</v>
      </c>
      <c r="AB52" s="53">
        <f t="shared" si="13"/>
        <v>1.3547415719650431</v>
      </c>
      <c r="AC52" s="53">
        <f t="shared" si="13"/>
        <v>1.3547415719650431</v>
      </c>
      <c r="AD52" s="53">
        <f t="shared" si="13"/>
        <v>1.3547415719650431</v>
      </c>
      <c r="AE52" s="53">
        <f t="shared" si="13"/>
        <v>1.3547415719650431</v>
      </c>
      <c r="AF52" s="53">
        <f t="shared" si="13"/>
        <v>1.3547415719650431</v>
      </c>
    </row>
    <row r="53" spans="1:33" hidden="1">
      <c r="B53" s="6"/>
      <c r="C53" s="759"/>
      <c r="D53" s="761"/>
      <c r="E53" s="24" t="s">
        <v>212</v>
      </c>
      <c r="F53" s="24" t="s">
        <v>62</v>
      </c>
      <c r="G53" s="75"/>
      <c r="H53" s="68">
        <v>0</v>
      </c>
      <c r="I53" s="53">
        <f t="shared" ref="I53:I63" si="14">H53</f>
        <v>0</v>
      </c>
      <c r="J53" s="53">
        <f t="shared" ref="J53:AF63" si="15">I53</f>
        <v>0</v>
      </c>
      <c r="K53" s="53">
        <f t="shared" si="15"/>
        <v>0</v>
      </c>
      <c r="L53" s="53">
        <f t="shared" si="15"/>
        <v>0</v>
      </c>
      <c r="M53" s="53">
        <f t="shared" si="15"/>
        <v>0</v>
      </c>
      <c r="N53" s="53">
        <f t="shared" si="15"/>
        <v>0</v>
      </c>
      <c r="O53" s="53">
        <f t="shared" si="15"/>
        <v>0</v>
      </c>
      <c r="P53" s="53">
        <f t="shared" si="15"/>
        <v>0</v>
      </c>
      <c r="Q53" s="53">
        <f t="shared" si="15"/>
        <v>0</v>
      </c>
      <c r="R53" s="53">
        <f t="shared" si="15"/>
        <v>0</v>
      </c>
      <c r="S53" s="53">
        <f t="shared" si="15"/>
        <v>0</v>
      </c>
      <c r="T53" s="53">
        <f t="shared" si="15"/>
        <v>0</v>
      </c>
      <c r="U53" s="53">
        <f t="shared" si="15"/>
        <v>0</v>
      </c>
      <c r="V53" s="53">
        <f t="shared" si="15"/>
        <v>0</v>
      </c>
      <c r="W53" s="53">
        <f t="shared" si="15"/>
        <v>0</v>
      </c>
      <c r="X53" s="53">
        <f t="shared" si="15"/>
        <v>0</v>
      </c>
      <c r="Y53" s="53">
        <f t="shared" si="15"/>
        <v>0</v>
      </c>
      <c r="Z53" s="53">
        <f t="shared" si="15"/>
        <v>0</v>
      </c>
      <c r="AA53" s="53">
        <f t="shared" si="15"/>
        <v>0</v>
      </c>
      <c r="AB53" s="53">
        <f t="shared" si="15"/>
        <v>0</v>
      </c>
      <c r="AC53" s="53">
        <f t="shared" si="15"/>
        <v>0</v>
      </c>
      <c r="AD53" s="53">
        <f t="shared" si="15"/>
        <v>0</v>
      </c>
      <c r="AE53" s="53">
        <f t="shared" si="15"/>
        <v>0</v>
      </c>
      <c r="AF53" s="53">
        <f t="shared" si="15"/>
        <v>0</v>
      </c>
    </row>
    <row r="54" spans="1:33" hidden="1">
      <c r="B54" s="6"/>
      <c r="C54" s="759"/>
      <c r="D54" s="761"/>
      <c r="E54" s="24" t="s">
        <v>210</v>
      </c>
      <c r="F54" s="24" t="s">
        <v>62</v>
      </c>
      <c r="G54" s="75"/>
      <c r="H54" s="68">
        <v>0</v>
      </c>
      <c r="I54" s="53">
        <f t="shared" si="14"/>
        <v>0</v>
      </c>
      <c r="J54" s="53">
        <f t="shared" ref="J54:X54" si="16">I54</f>
        <v>0</v>
      </c>
      <c r="K54" s="53">
        <f t="shared" si="16"/>
        <v>0</v>
      </c>
      <c r="L54" s="53">
        <f t="shared" si="16"/>
        <v>0</v>
      </c>
      <c r="M54" s="53">
        <f t="shared" si="16"/>
        <v>0</v>
      </c>
      <c r="N54" s="53">
        <f t="shared" si="16"/>
        <v>0</v>
      </c>
      <c r="O54" s="53">
        <f t="shared" si="16"/>
        <v>0</v>
      </c>
      <c r="P54" s="53">
        <f t="shared" si="16"/>
        <v>0</v>
      </c>
      <c r="Q54" s="53">
        <f t="shared" si="16"/>
        <v>0</v>
      </c>
      <c r="R54" s="53">
        <f t="shared" si="16"/>
        <v>0</v>
      </c>
      <c r="S54" s="53">
        <f t="shared" si="16"/>
        <v>0</v>
      </c>
      <c r="T54" s="53">
        <f t="shared" si="16"/>
        <v>0</v>
      </c>
      <c r="U54" s="53">
        <f t="shared" si="16"/>
        <v>0</v>
      </c>
      <c r="V54" s="53">
        <f t="shared" si="16"/>
        <v>0</v>
      </c>
      <c r="W54" s="53">
        <f t="shared" si="16"/>
        <v>0</v>
      </c>
      <c r="X54" s="53">
        <f t="shared" si="16"/>
        <v>0</v>
      </c>
      <c r="Y54" s="53">
        <f t="shared" si="15"/>
        <v>0</v>
      </c>
      <c r="Z54" s="53">
        <f t="shared" si="15"/>
        <v>0</v>
      </c>
      <c r="AA54" s="53">
        <f t="shared" si="15"/>
        <v>0</v>
      </c>
      <c r="AB54" s="53">
        <f t="shared" si="15"/>
        <v>0</v>
      </c>
      <c r="AC54" s="53">
        <f t="shared" si="15"/>
        <v>0</v>
      </c>
      <c r="AD54" s="53">
        <f t="shared" si="15"/>
        <v>0</v>
      </c>
      <c r="AE54" s="53">
        <f t="shared" si="15"/>
        <v>0</v>
      </c>
      <c r="AF54" s="53">
        <f t="shared" si="15"/>
        <v>0</v>
      </c>
    </row>
    <row r="55" spans="1:33" hidden="1">
      <c r="B55" s="6"/>
      <c r="C55" s="759"/>
      <c r="D55" s="761"/>
      <c r="E55" s="24" t="s">
        <v>174</v>
      </c>
      <c r="F55" s="24" t="s">
        <v>62</v>
      </c>
      <c r="G55" s="75"/>
      <c r="H55" s="68">
        <v>0</v>
      </c>
      <c r="I55" s="53">
        <f t="shared" si="14"/>
        <v>0</v>
      </c>
      <c r="J55" s="53">
        <f t="shared" si="15"/>
        <v>0</v>
      </c>
      <c r="K55" s="53">
        <f t="shared" si="15"/>
        <v>0</v>
      </c>
      <c r="L55" s="53">
        <f t="shared" si="15"/>
        <v>0</v>
      </c>
      <c r="M55" s="53">
        <f t="shared" si="15"/>
        <v>0</v>
      </c>
      <c r="N55" s="53">
        <f t="shared" si="15"/>
        <v>0</v>
      </c>
      <c r="O55" s="53">
        <f t="shared" si="15"/>
        <v>0</v>
      </c>
      <c r="P55" s="53">
        <f t="shared" si="15"/>
        <v>0</v>
      </c>
      <c r="Q55" s="53">
        <f t="shared" si="15"/>
        <v>0</v>
      </c>
      <c r="R55" s="53">
        <f t="shared" si="15"/>
        <v>0</v>
      </c>
      <c r="S55" s="53">
        <f t="shared" si="15"/>
        <v>0</v>
      </c>
      <c r="T55" s="53">
        <f t="shared" si="15"/>
        <v>0</v>
      </c>
      <c r="U55" s="53">
        <f t="shared" si="15"/>
        <v>0</v>
      </c>
      <c r="V55" s="53">
        <f t="shared" si="15"/>
        <v>0</v>
      </c>
      <c r="W55" s="53">
        <f t="shared" si="15"/>
        <v>0</v>
      </c>
      <c r="X55" s="53">
        <f t="shared" si="15"/>
        <v>0</v>
      </c>
      <c r="Y55" s="53">
        <f t="shared" si="15"/>
        <v>0</v>
      </c>
      <c r="Z55" s="53">
        <f t="shared" si="15"/>
        <v>0</v>
      </c>
      <c r="AA55" s="53">
        <f t="shared" si="15"/>
        <v>0</v>
      </c>
      <c r="AB55" s="53">
        <f t="shared" si="15"/>
        <v>0</v>
      </c>
      <c r="AC55" s="53">
        <f t="shared" si="15"/>
        <v>0</v>
      </c>
      <c r="AD55" s="53">
        <f t="shared" si="15"/>
        <v>0</v>
      </c>
      <c r="AE55" s="53">
        <f t="shared" si="15"/>
        <v>0</v>
      </c>
      <c r="AF55" s="53">
        <f t="shared" si="15"/>
        <v>0</v>
      </c>
    </row>
    <row r="56" spans="1:33" hidden="1">
      <c r="B56" s="6"/>
      <c r="C56" s="759"/>
      <c r="D56" s="761"/>
      <c r="E56" s="24" t="s">
        <v>175</v>
      </c>
      <c r="F56" s="24" t="s">
        <v>62</v>
      </c>
      <c r="G56" s="75"/>
      <c r="H56" s="68">
        <v>0</v>
      </c>
      <c r="I56" s="53">
        <f t="shared" si="14"/>
        <v>0</v>
      </c>
      <c r="J56" s="53">
        <f t="shared" si="15"/>
        <v>0</v>
      </c>
      <c r="K56" s="53">
        <f t="shared" si="15"/>
        <v>0</v>
      </c>
      <c r="L56" s="53">
        <f t="shared" si="15"/>
        <v>0</v>
      </c>
      <c r="M56" s="53">
        <f t="shared" si="15"/>
        <v>0</v>
      </c>
      <c r="N56" s="53">
        <f t="shared" si="15"/>
        <v>0</v>
      </c>
      <c r="O56" s="53">
        <f t="shared" si="15"/>
        <v>0</v>
      </c>
      <c r="P56" s="53">
        <f t="shared" si="15"/>
        <v>0</v>
      </c>
      <c r="Q56" s="53">
        <f t="shared" si="15"/>
        <v>0</v>
      </c>
      <c r="R56" s="53">
        <f t="shared" si="15"/>
        <v>0</v>
      </c>
      <c r="S56" s="53">
        <f t="shared" si="15"/>
        <v>0</v>
      </c>
      <c r="T56" s="53">
        <f t="shared" si="15"/>
        <v>0</v>
      </c>
      <c r="U56" s="53">
        <f t="shared" si="15"/>
        <v>0</v>
      </c>
      <c r="V56" s="53">
        <f t="shared" si="15"/>
        <v>0</v>
      </c>
      <c r="W56" s="53">
        <f t="shared" si="15"/>
        <v>0</v>
      </c>
      <c r="X56" s="53">
        <f t="shared" si="15"/>
        <v>0</v>
      </c>
      <c r="Y56" s="53">
        <f t="shared" si="15"/>
        <v>0</v>
      </c>
      <c r="Z56" s="53">
        <f t="shared" si="15"/>
        <v>0</v>
      </c>
      <c r="AA56" s="53">
        <f t="shared" si="15"/>
        <v>0</v>
      </c>
      <c r="AB56" s="53">
        <f t="shared" si="15"/>
        <v>0</v>
      </c>
      <c r="AC56" s="53">
        <f t="shared" si="15"/>
        <v>0</v>
      </c>
      <c r="AD56" s="53">
        <f t="shared" si="15"/>
        <v>0</v>
      </c>
      <c r="AE56" s="53">
        <f t="shared" si="15"/>
        <v>0</v>
      </c>
      <c r="AF56" s="53">
        <f t="shared" si="15"/>
        <v>0</v>
      </c>
    </row>
    <row r="57" spans="1:33" hidden="1">
      <c r="B57" s="6"/>
      <c r="C57" s="759"/>
      <c r="D57" s="761"/>
      <c r="E57" s="24" t="s">
        <v>176</v>
      </c>
      <c r="F57" s="24" t="s">
        <v>62</v>
      </c>
      <c r="G57" s="75"/>
      <c r="H57" s="68">
        <v>0</v>
      </c>
      <c r="I57" s="53">
        <f t="shared" si="14"/>
        <v>0</v>
      </c>
      <c r="J57" s="53">
        <f t="shared" si="15"/>
        <v>0</v>
      </c>
      <c r="K57" s="53">
        <f t="shared" si="15"/>
        <v>0</v>
      </c>
      <c r="L57" s="53">
        <f t="shared" si="15"/>
        <v>0</v>
      </c>
      <c r="M57" s="53">
        <f t="shared" si="15"/>
        <v>0</v>
      </c>
      <c r="N57" s="53">
        <f t="shared" si="15"/>
        <v>0</v>
      </c>
      <c r="O57" s="53">
        <f t="shared" si="15"/>
        <v>0</v>
      </c>
      <c r="P57" s="53">
        <f t="shared" si="15"/>
        <v>0</v>
      </c>
      <c r="Q57" s="53">
        <f t="shared" si="15"/>
        <v>0</v>
      </c>
      <c r="R57" s="53">
        <f t="shared" si="15"/>
        <v>0</v>
      </c>
      <c r="S57" s="53">
        <f t="shared" si="15"/>
        <v>0</v>
      </c>
      <c r="T57" s="53">
        <f t="shared" si="15"/>
        <v>0</v>
      </c>
      <c r="U57" s="53">
        <f t="shared" si="15"/>
        <v>0</v>
      </c>
      <c r="V57" s="53">
        <f t="shared" si="15"/>
        <v>0</v>
      </c>
      <c r="W57" s="53">
        <f t="shared" si="15"/>
        <v>0</v>
      </c>
      <c r="X57" s="53">
        <f t="shared" si="15"/>
        <v>0</v>
      </c>
      <c r="Y57" s="53">
        <f t="shared" si="15"/>
        <v>0</v>
      </c>
      <c r="Z57" s="53">
        <f t="shared" si="15"/>
        <v>0</v>
      </c>
      <c r="AA57" s="53">
        <f t="shared" si="15"/>
        <v>0</v>
      </c>
      <c r="AB57" s="53">
        <f t="shared" si="15"/>
        <v>0</v>
      </c>
      <c r="AC57" s="53">
        <f t="shared" si="15"/>
        <v>0</v>
      </c>
      <c r="AD57" s="53">
        <f t="shared" si="15"/>
        <v>0</v>
      </c>
      <c r="AE57" s="53">
        <f t="shared" si="15"/>
        <v>0</v>
      </c>
      <c r="AF57" s="53">
        <f t="shared" si="15"/>
        <v>0</v>
      </c>
    </row>
    <row r="58" spans="1:33" hidden="1">
      <c r="B58" s="6"/>
      <c r="C58" s="759"/>
      <c r="D58" s="761"/>
      <c r="E58" s="24" t="s">
        <v>177</v>
      </c>
      <c r="F58" s="24" t="s">
        <v>62</v>
      </c>
      <c r="G58" s="75"/>
      <c r="H58" s="68">
        <v>0</v>
      </c>
      <c r="I58" s="53">
        <f t="shared" si="14"/>
        <v>0</v>
      </c>
      <c r="J58" s="53">
        <f t="shared" si="15"/>
        <v>0</v>
      </c>
      <c r="K58" s="53">
        <f t="shared" si="15"/>
        <v>0</v>
      </c>
      <c r="L58" s="53">
        <f t="shared" si="15"/>
        <v>0</v>
      </c>
      <c r="M58" s="53">
        <f t="shared" si="15"/>
        <v>0</v>
      </c>
      <c r="N58" s="53">
        <f t="shared" si="15"/>
        <v>0</v>
      </c>
      <c r="O58" s="53">
        <f t="shared" si="15"/>
        <v>0</v>
      </c>
      <c r="P58" s="53">
        <f t="shared" si="15"/>
        <v>0</v>
      </c>
      <c r="Q58" s="53">
        <f t="shared" si="15"/>
        <v>0</v>
      </c>
      <c r="R58" s="53">
        <f t="shared" si="15"/>
        <v>0</v>
      </c>
      <c r="S58" s="53">
        <f t="shared" si="15"/>
        <v>0</v>
      </c>
      <c r="T58" s="53">
        <f t="shared" si="15"/>
        <v>0</v>
      </c>
      <c r="U58" s="53">
        <f t="shared" si="15"/>
        <v>0</v>
      </c>
      <c r="V58" s="53">
        <f t="shared" si="15"/>
        <v>0</v>
      </c>
      <c r="W58" s="53">
        <f t="shared" si="15"/>
        <v>0</v>
      </c>
      <c r="X58" s="53">
        <f t="shared" si="15"/>
        <v>0</v>
      </c>
      <c r="Y58" s="53">
        <f t="shared" si="15"/>
        <v>0</v>
      </c>
      <c r="Z58" s="53">
        <f t="shared" si="15"/>
        <v>0</v>
      </c>
      <c r="AA58" s="53">
        <f t="shared" si="15"/>
        <v>0</v>
      </c>
      <c r="AB58" s="53">
        <f t="shared" si="15"/>
        <v>0</v>
      </c>
      <c r="AC58" s="53">
        <f t="shared" si="15"/>
        <v>0</v>
      </c>
      <c r="AD58" s="53">
        <f t="shared" si="15"/>
        <v>0</v>
      </c>
      <c r="AE58" s="53">
        <f t="shared" si="15"/>
        <v>0</v>
      </c>
      <c r="AF58" s="53">
        <f t="shared" si="15"/>
        <v>0</v>
      </c>
    </row>
    <row r="59" spans="1:33" hidden="1">
      <c r="B59" s="6"/>
      <c r="C59" s="759"/>
      <c r="D59" s="761"/>
      <c r="E59" s="24" t="s">
        <v>178</v>
      </c>
      <c r="F59" s="24" t="s">
        <v>62</v>
      </c>
      <c r="G59" s="75"/>
      <c r="H59" s="68">
        <v>0</v>
      </c>
      <c r="I59" s="53">
        <f t="shared" si="14"/>
        <v>0</v>
      </c>
      <c r="J59" s="53">
        <f t="shared" si="15"/>
        <v>0</v>
      </c>
      <c r="K59" s="53">
        <f t="shared" si="15"/>
        <v>0</v>
      </c>
      <c r="L59" s="53">
        <f t="shared" si="15"/>
        <v>0</v>
      </c>
      <c r="M59" s="53">
        <f t="shared" si="15"/>
        <v>0</v>
      </c>
      <c r="N59" s="53">
        <f t="shared" si="15"/>
        <v>0</v>
      </c>
      <c r="O59" s="53">
        <f t="shared" si="15"/>
        <v>0</v>
      </c>
      <c r="P59" s="53">
        <f t="shared" si="15"/>
        <v>0</v>
      </c>
      <c r="Q59" s="53">
        <f t="shared" si="15"/>
        <v>0</v>
      </c>
      <c r="R59" s="53">
        <f t="shared" si="15"/>
        <v>0</v>
      </c>
      <c r="S59" s="53">
        <f t="shared" si="15"/>
        <v>0</v>
      </c>
      <c r="T59" s="53">
        <f t="shared" si="15"/>
        <v>0</v>
      </c>
      <c r="U59" s="53">
        <f t="shared" si="15"/>
        <v>0</v>
      </c>
      <c r="V59" s="53">
        <f t="shared" si="15"/>
        <v>0</v>
      </c>
      <c r="W59" s="53">
        <f t="shared" si="15"/>
        <v>0</v>
      </c>
      <c r="X59" s="53">
        <f t="shared" si="15"/>
        <v>0</v>
      </c>
      <c r="Y59" s="53">
        <f t="shared" si="15"/>
        <v>0</v>
      </c>
      <c r="Z59" s="53">
        <f t="shared" si="15"/>
        <v>0</v>
      </c>
      <c r="AA59" s="53">
        <f t="shared" si="15"/>
        <v>0</v>
      </c>
      <c r="AB59" s="53">
        <f t="shared" si="15"/>
        <v>0</v>
      </c>
      <c r="AC59" s="53">
        <f t="shared" si="15"/>
        <v>0</v>
      </c>
      <c r="AD59" s="53">
        <f t="shared" si="15"/>
        <v>0</v>
      </c>
      <c r="AE59" s="53">
        <f t="shared" si="15"/>
        <v>0</v>
      </c>
      <c r="AF59" s="53">
        <f t="shared" si="15"/>
        <v>0</v>
      </c>
    </row>
    <row r="60" spans="1:33" hidden="1">
      <c r="B60" s="6"/>
      <c r="C60" s="759"/>
      <c r="D60" s="761"/>
      <c r="E60" s="24" t="s">
        <v>179</v>
      </c>
      <c r="F60" s="24" t="s">
        <v>62</v>
      </c>
      <c r="G60" s="75"/>
      <c r="H60" s="68">
        <v>0</v>
      </c>
      <c r="I60" s="53">
        <f t="shared" si="14"/>
        <v>0</v>
      </c>
      <c r="J60" s="53">
        <f t="shared" si="15"/>
        <v>0</v>
      </c>
      <c r="K60" s="53">
        <f t="shared" si="15"/>
        <v>0</v>
      </c>
      <c r="L60" s="53">
        <f t="shared" si="15"/>
        <v>0</v>
      </c>
      <c r="M60" s="53">
        <f t="shared" si="15"/>
        <v>0</v>
      </c>
      <c r="N60" s="53">
        <f t="shared" si="15"/>
        <v>0</v>
      </c>
      <c r="O60" s="53">
        <f t="shared" si="15"/>
        <v>0</v>
      </c>
      <c r="P60" s="53">
        <f t="shared" si="15"/>
        <v>0</v>
      </c>
      <c r="Q60" s="53">
        <f t="shared" si="15"/>
        <v>0</v>
      </c>
      <c r="R60" s="53">
        <f t="shared" si="15"/>
        <v>0</v>
      </c>
      <c r="S60" s="53">
        <f t="shared" si="15"/>
        <v>0</v>
      </c>
      <c r="T60" s="53">
        <f t="shared" si="15"/>
        <v>0</v>
      </c>
      <c r="U60" s="53">
        <f t="shared" si="15"/>
        <v>0</v>
      </c>
      <c r="V60" s="53">
        <f t="shared" si="15"/>
        <v>0</v>
      </c>
      <c r="W60" s="53">
        <f t="shared" si="15"/>
        <v>0</v>
      </c>
      <c r="X60" s="53">
        <f t="shared" si="15"/>
        <v>0</v>
      </c>
      <c r="Y60" s="53">
        <f t="shared" si="15"/>
        <v>0</v>
      </c>
      <c r="Z60" s="53">
        <f t="shared" si="15"/>
        <v>0</v>
      </c>
      <c r="AA60" s="53">
        <f t="shared" si="15"/>
        <v>0</v>
      </c>
      <c r="AB60" s="53">
        <f t="shared" si="15"/>
        <v>0</v>
      </c>
      <c r="AC60" s="53">
        <f t="shared" si="15"/>
        <v>0</v>
      </c>
      <c r="AD60" s="53">
        <f t="shared" si="15"/>
        <v>0</v>
      </c>
      <c r="AE60" s="53">
        <f t="shared" si="15"/>
        <v>0</v>
      </c>
      <c r="AF60" s="53">
        <f t="shared" si="15"/>
        <v>0</v>
      </c>
    </row>
    <row r="61" spans="1:33" hidden="1">
      <c r="A61" s="248"/>
      <c r="B61" s="6"/>
      <c r="C61" s="759"/>
      <c r="D61" s="761"/>
      <c r="E61" s="24" t="s">
        <v>16</v>
      </c>
      <c r="F61" s="24" t="s">
        <v>62</v>
      </c>
      <c r="G61" s="75"/>
      <c r="H61" s="68">
        <v>0</v>
      </c>
      <c r="I61" s="53">
        <f t="shared" si="14"/>
        <v>0</v>
      </c>
      <c r="J61" s="53">
        <f t="shared" si="15"/>
        <v>0</v>
      </c>
      <c r="K61" s="53">
        <f t="shared" si="15"/>
        <v>0</v>
      </c>
      <c r="L61" s="53">
        <f t="shared" si="15"/>
        <v>0</v>
      </c>
      <c r="M61" s="53">
        <f t="shared" si="15"/>
        <v>0</v>
      </c>
      <c r="N61" s="53">
        <f t="shared" si="15"/>
        <v>0</v>
      </c>
      <c r="O61" s="53">
        <f t="shared" si="15"/>
        <v>0</v>
      </c>
      <c r="P61" s="53">
        <f t="shared" si="15"/>
        <v>0</v>
      </c>
      <c r="Q61" s="53">
        <f t="shared" si="15"/>
        <v>0</v>
      </c>
      <c r="R61" s="53">
        <f t="shared" si="15"/>
        <v>0</v>
      </c>
      <c r="S61" s="53">
        <f t="shared" si="15"/>
        <v>0</v>
      </c>
      <c r="T61" s="53">
        <f t="shared" si="15"/>
        <v>0</v>
      </c>
      <c r="U61" s="53">
        <f t="shared" si="15"/>
        <v>0</v>
      </c>
      <c r="V61" s="53">
        <f t="shared" si="15"/>
        <v>0</v>
      </c>
      <c r="W61" s="53">
        <f t="shared" si="15"/>
        <v>0</v>
      </c>
      <c r="X61" s="53">
        <f t="shared" si="15"/>
        <v>0</v>
      </c>
      <c r="Y61" s="53">
        <f t="shared" si="15"/>
        <v>0</v>
      </c>
      <c r="Z61" s="53">
        <f t="shared" si="15"/>
        <v>0</v>
      </c>
      <c r="AA61" s="53">
        <f t="shared" si="15"/>
        <v>0</v>
      </c>
      <c r="AB61" s="53">
        <f t="shared" si="15"/>
        <v>0</v>
      </c>
      <c r="AC61" s="53">
        <f t="shared" si="15"/>
        <v>0</v>
      </c>
      <c r="AD61" s="53">
        <f t="shared" si="15"/>
        <v>0</v>
      </c>
      <c r="AE61" s="53">
        <f t="shared" si="15"/>
        <v>0</v>
      </c>
      <c r="AF61" s="53">
        <f t="shared" si="15"/>
        <v>0</v>
      </c>
    </row>
    <row r="62" spans="1:33" hidden="1">
      <c r="A62" s="248"/>
      <c r="B62" s="6"/>
      <c r="C62" s="249"/>
      <c r="D62" s="250"/>
      <c r="E62" s="24" t="s">
        <v>144</v>
      </c>
      <c r="F62" s="24" t="s">
        <v>62</v>
      </c>
      <c r="G62" s="75"/>
      <c r="H62" s="68">
        <v>0</v>
      </c>
      <c r="I62" s="53">
        <f t="shared" si="14"/>
        <v>0</v>
      </c>
      <c r="J62" s="53">
        <f t="shared" si="15"/>
        <v>0</v>
      </c>
      <c r="K62" s="53">
        <f t="shared" si="15"/>
        <v>0</v>
      </c>
      <c r="L62" s="53">
        <f t="shared" si="15"/>
        <v>0</v>
      </c>
      <c r="M62" s="53">
        <f t="shared" si="15"/>
        <v>0</v>
      </c>
      <c r="N62" s="53">
        <f t="shared" si="15"/>
        <v>0</v>
      </c>
      <c r="O62" s="53">
        <f t="shared" si="15"/>
        <v>0</v>
      </c>
      <c r="P62" s="53">
        <f t="shared" si="15"/>
        <v>0</v>
      </c>
      <c r="Q62" s="53">
        <f t="shared" si="15"/>
        <v>0</v>
      </c>
      <c r="R62" s="53">
        <f t="shared" si="15"/>
        <v>0</v>
      </c>
      <c r="S62" s="53">
        <f t="shared" si="15"/>
        <v>0</v>
      </c>
      <c r="T62" s="53">
        <f t="shared" si="15"/>
        <v>0</v>
      </c>
      <c r="U62" s="53">
        <f t="shared" si="15"/>
        <v>0</v>
      </c>
      <c r="V62" s="53">
        <f t="shared" si="15"/>
        <v>0</v>
      </c>
      <c r="W62" s="53">
        <f t="shared" si="15"/>
        <v>0</v>
      </c>
      <c r="X62" s="53">
        <f t="shared" si="15"/>
        <v>0</v>
      </c>
      <c r="Y62" s="53">
        <f t="shared" si="15"/>
        <v>0</v>
      </c>
      <c r="Z62" s="53">
        <f t="shared" si="15"/>
        <v>0</v>
      </c>
      <c r="AA62" s="53">
        <f t="shared" si="15"/>
        <v>0</v>
      </c>
      <c r="AB62" s="53">
        <f t="shared" si="15"/>
        <v>0</v>
      </c>
      <c r="AC62" s="53">
        <f t="shared" si="15"/>
        <v>0</v>
      </c>
      <c r="AD62" s="53">
        <f t="shared" si="15"/>
        <v>0</v>
      </c>
      <c r="AE62" s="53">
        <f t="shared" si="15"/>
        <v>0</v>
      </c>
      <c r="AF62" s="53">
        <f t="shared" si="15"/>
        <v>0</v>
      </c>
    </row>
    <row r="63" spans="1:33" hidden="1">
      <c r="B63" s="6"/>
      <c r="C63" s="33"/>
      <c r="D63" s="30"/>
      <c r="E63" s="25" t="s">
        <v>17</v>
      </c>
      <c r="F63" s="25" t="s">
        <v>62</v>
      </c>
      <c r="G63" s="76"/>
      <c r="H63" s="68">
        <v>0</v>
      </c>
      <c r="I63" s="53">
        <f t="shared" si="14"/>
        <v>0</v>
      </c>
      <c r="J63" s="53">
        <f t="shared" si="15"/>
        <v>0</v>
      </c>
      <c r="K63" s="53">
        <f t="shared" si="15"/>
        <v>0</v>
      </c>
      <c r="L63" s="53">
        <f t="shared" si="15"/>
        <v>0</v>
      </c>
      <c r="M63" s="53">
        <f t="shared" si="15"/>
        <v>0</v>
      </c>
      <c r="N63" s="53">
        <f t="shared" si="15"/>
        <v>0</v>
      </c>
      <c r="O63" s="53">
        <f t="shared" si="15"/>
        <v>0</v>
      </c>
      <c r="P63" s="53">
        <f t="shared" si="15"/>
        <v>0</v>
      </c>
      <c r="Q63" s="53">
        <f t="shared" si="15"/>
        <v>0</v>
      </c>
      <c r="R63" s="53">
        <f t="shared" si="15"/>
        <v>0</v>
      </c>
      <c r="S63" s="53">
        <f t="shared" si="15"/>
        <v>0</v>
      </c>
      <c r="T63" s="53">
        <f t="shared" si="15"/>
        <v>0</v>
      </c>
      <c r="U63" s="53">
        <f t="shared" si="15"/>
        <v>0</v>
      </c>
      <c r="V63" s="53">
        <f t="shared" si="15"/>
        <v>0</v>
      </c>
      <c r="W63" s="53">
        <f t="shared" si="15"/>
        <v>0</v>
      </c>
      <c r="X63" s="53">
        <f t="shared" si="15"/>
        <v>0</v>
      </c>
      <c r="Y63" s="53">
        <f t="shared" si="15"/>
        <v>0</v>
      </c>
      <c r="Z63" s="53">
        <f t="shared" si="15"/>
        <v>0</v>
      </c>
      <c r="AA63" s="53">
        <f t="shared" ref="AA63:AF63" si="17">Z63</f>
        <v>0</v>
      </c>
      <c r="AB63" s="53">
        <f t="shared" si="17"/>
        <v>0</v>
      </c>
      <c r="AC63" s="53">
        <f t="shared" si="17"/>
        <v>0</v>
      </c>
      <c r="AD63" s="53">
        <f t="shared" si="17"/>
        <v>0</v>
      </c>
      <c r="AE63" s="53">
        <f t="shared" si="17"/>
        <v>0</v>
      </c>
      <c r="AF63" s="53">
        <f t="shared" si="17"/>
        <v>0</v>
      </c>
    </row>
    <row r="64" spans="1:33" s="80" customFormat="1" hidden="1">
      <c r="B64" s="81"/>
      <c r="C64" s="82"/>
      <c r="D64" s="82"/>
      <c r="E64" s="83" t="s">
        <v>136</v>
      </c>
      <c r="F64" s="83" t="s">
        <v>62</v>
      </c>
      <c r="G64" s="83"/>
      <c r="H64" s="97">
        <f t="shared" ref="H64:AF64" si="18">IF(H23=0,0,SUM(H50:H61))</f>
        <v>0</v>
      </c>
      <c r="I64" s="96">
        <f t="shared" si="18"/>
        <v>0</v>
      </c>
      <c r="J64" s="96">
        <f t="shared" si="18"/>
        <v>0</v>
      </c>
      <c r="K64" s="96">
        <f t="shared" si="18"/>
        <v>0</v>
      </c>
      <c r="L64" s="96">
        <f t="shared" si="18"/>
        <v>31.526142835644912</v>
      </c>
      <c r="M64" s="96">
        <f t="shared" si="18"/>
        <v>27.188550645160372</v>
      </c>
      <c r="N64" s="96">
        <f t="shared" si="18"/>
        <v>31.97514880249755</v>
      </c>
      <c r="O64" s="96">
        <f t="shared" si="18"/>
        <v>34.857263843008951</v>
      </c>
      <c r="P64" s="96">
        <f t="shared" si="18"/>
        <v>36.782924320006529</v>
      </c>
      <c r="Q64" s="96">
        <f t="shared" si="18"/>
        <v>38.160483867287127</v>
      </c>
      <c r="R64" s="96">
        <f t="shared" si="18"/>
        <v>35.336364725648991</v>
      </c>
      <c r="S64" s="96">
        <f t="shared" si="18"/>
        <v>37.354404358401062</v>
      </c>
      <c r="T64" s="96">
        <f t="shared" si="18"/>
        <v>38.752783699240211</v>
      </c>
      <c r="U64" s="96">
        <f t="shared" si="18"/>
        <v>39.778925658729726</v>
      </c>
      <c r="V64" s="96">
        <f t="shared" si="18"/>
        <v>40.564001748589611</v>
      </c>
      <c r="W64" s="96">
        <f t="shared" si="18"/>
        <v>25.156862540025905</v>
      </c>
      <c r="X64" s="96">
        <f t="shared" si="18"/>
        <v>45.980613058100964</v>
      </c>
      <c r="Y64" s="96">
        <f t="shared" si="18"/>
        <v>45.980613058100964</v>
      </c>
      <c r="Z64" s="96">
        <f t="shared" si="18"/>
        <v>45.980613058100964</v>
      </c>
      <c r="AA64" s="96">
        <f t="shared" si="18"/>
        <v>45.980613058100964</v>
      </c>
      <c r="AB64" s="96">
        <f t="shared" si="18"/>
        <v>45.980613058100964</v>
      </c>
      <c r="AC64" s="96">
        <f t="shared" si="18"/>
        <v>45.980613058100964</v>
      </c>
      <c r="AD64" s="96">
        <f t="shared" si="18"/>
        <v>45.980613058100964</v>
      </c>
      <c r="AE64" s="96">
        <f t="shared" si="18"/>
        <v>45.980613058100964</v>
      </c>
      <c r="AF64" s="96">
        <f t="shared" si="18"/>
        <v>45.980613058100964</v>
      </c>
      <c r="AG64" s="81"/>
    </row>
    <row r="65" spans="2:32" hidden="1">
      <c r="B65" s="3"/>
      <c r="C65" s="82"/>
      <c r="D65" s="82"/>
      <c r="E65" s="83" t="s">
        <v>137</v>
      </c>
      <c r="F65" s="83" t="s">
        <v>62</v>
      </c>
      <c r="G65" s="83"/>
      <c r="H65" s="97">
        <f>SUM(H52:H61)</f>
        <v>1.3547415719650431</v>
      </c>
      <c r="I65" s="96">
        <f t="shared" ref="I65:AF65" si="19">SUM(I52:I61)</f>
        <v>1.3547415719650431</v>
      </c>
      <c r="J65" s="96">
        <f t="shared" si="19"/>
        <v>1.3547415719650431</v>
      </c>
      <c r="K65" s="96">
        <f t="shared" si="19"/>
        <v>1.3547415719650431</v>
      </c>
      <c r="L65" s="96">
        <f t="shared" si="19"/>
        <v>1.3547415719650431</v>
      </c>
      <c r="M65" s="96">
        <f t="shared" si="19"/>
        <v>1.3547415719650431</v>
      </c>
      <c r="N65" s="96">
        <f t="shared" si="19"/>
        <v>1.3547415719650431</v>
      </c>
      <c r="O65" s="96">
        <f t="shared" si="19"/>
        <v>1.3547415719650431</v>
      </c>
      <c r="P65" s="96">
        <f t="shared" si="19"/>
        <v>1.3547415719650431</v>
      </c>
      <c r="Q65" s="96">
        <f t="shared" si="19"/>
        <v>1.3547415719650431</v>
      </c>
      <c r="R65" s="96">
        <f t="shared" si="19"/>
        <v>1.3547415719650431</v>
      </c>
      <c r="S65" s="96">
        <f t="shared" si="19"/>
        <v>1.3547415719650431</v>
      </c>
      <c r="T65" s="96">
        <f t="shared" si="19"/>
        <v>1.3547415719650431</v>
      </c>
      <c r="U65" s="96">
        <f t="shared" si="19"/>
        <v>1.3547415719650431</v>
      </c>
      <c r="V65" s="96">
        <f t="shared" si="19"/>
        <v>1.3547415719650431</v>
      </c>
      <c r="W65" s="96">
        <f t="shared" si="19"/>
        <v>1.3547415719650431</v>
      </c>
      <c r="X65" s="96">
        <f t="shared" si="19"/>
        <v>1.3547415719650431</v>
      </c>
      <c r="Y65" s="96">
        <f t="shared" si="19"/>
        <v>1.3547415719650431</v>
      </c>
      <c r="Z65" s="96">
        <f t="shared" si="19"/>
        <v>1.3547415719650431</v>
      </c>
      <c r="AA65" s="96">
        <f t="shared" si="19"/>
        <v>1.3547415719650431</v>
      </c>
      <c r="AB65" s="96">
        <f t="shared" si="19"/>
        <v>1.3547415719650431</v>
      </c>
      <c r="AC65" s="96">
        <f t="shared" si="19"/>
        <v>1.3547415719650431</v>
      </c>
      <c r="AD65" s="96">
        <f t="shared" si="19"/>
        <v>1.3547415719650431</v>
      </c>
      <c r="AE65" s="96">
        <f t="shared" si="19"/>
        <v>1.3547415719650431</v>
      </c>
      <c r="AF65" s="96">
        <f t="shared" si="19"/>
        <v>1.3547415719650431</v>
      </c>
    </row>
    <row r="66" spans="2:32" hidden="1">
      <c r="B66" s="3"/>
      <c r="C66" s="3"/>
      <c r="D66" s="3"/>
      <c r="E66" s="3"/>
      <c r="F66" s="3"/>
      <c r="G66" s="3"/>
      <c r="H66" s="3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</row>
    <row r="67" spans="2:32" hidden="1">
      <c r="B67" s="3"/>
      <c r="C67" s="3"/>
      <c r="D67" s="3"/>
      <c r="E67" s="3"/>
      <c r="F67" s="3"/>
      <c r="G67" s="3"/>
      <c r="H67" s="3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</row>
    <row r="68" spans="2:32" hidden="1"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</row>
    <row r="69" spans="2:32" ht="3" hidden="1" customHeight="1"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</row>
    <row r="70" spans="2:32" hidden="1"/>
    <row r="79" spans="2:32" ht="14.25" customHeight="1"/>
  </sheetData>
  <sheetProtection algorithmName="SHA-512" hashValue="GhRNCGHt06kNy1FXdmAAxPSdpA46BsOQxu36OnQPWF4lb6CKCv15WDPmawyZG6NGXhu3LBEHFqKgJU0lonHyZA==" saltValue="krjoYEGE563a8pKQ+aOgIQ==" spinCount="100000" sheet="1" objects="1" scenarios="1"/>
  <mergeCells count="5">
    <mergeCell ref="D41:D49"/>
    <mergeCell ref="C50:C61"/>
    <mergeCell ref="D50:D61"/>
    <mergeCell ref="D31:D35"/>
    <mergeCell ref="C37:C49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800-000000000000}">
          <x14:formula1>
            <xm:f>Admin!$D$4:$D$5</xm:f>
          </x14:formula1>
          <xm:sqref>I12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E49490"/>
  </sheetPr>
  <dimension ref="A1:AI76"/>
  <sheetViews>
    <sheetView topLeftCell="A14" zoomScale="80" zoomScaleNormal="80" workbookViewId="0">
      <pane xSplit="7" topLeftCell="H1" activePane="topRight" state="frozen"/>
      <selection activeCell="L23" sqref="L23"/>
      <selection pane="topRight" sqref="A1:XFD76"/>
    </sheetView>
  </sheetViews>
  <sheetFormatPr defaultColWidth="9.109375" defaultRowHeight="14.4"/>
  <cols>
    <col min="1" max="2" width="2.6640625" style="1" customWidth="1"/>
    <col min="3" max="3" width="20.5546875" style="1" customWidth="1"/>
    <col min="4" max="4" width="7.44140625" style="1" customWidth="1"/>
    <col min="5" max="5" width="18.5546875" style="1" customWidth="1"/>
    <col min="6" max="6" width="13.88671875" style="1" customWidth="1"/>
    <col min="7" max="7" width="14.33203125" style="1" bestFit="1" customWidth="1"/>
    <col min="8" max="8" width="10.88671875" style="1" bestFit="1" customWidth="1"/>
    <col min="9" max="22" width="10.6640625" style="1" customWidth="1"/>
    <col min="23" max="23" width="11.5546875" style="1" customWidth="1"/>
    <col min="24" max="32" width="10.6640625" style="1" customWidth="1"/>
    <col min="33" max="33" width="2.6640625" style="3" customWidth="1"/>
    <col min="34" max="16384" width="9.109375" style="1"/>
  </cols>
  <sheetData>
    <row r="1" spans="2:32" hidden="1"/>
    <row r="2" spans="2:32" hidden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2:32" ht="20.399999999999999" hidden="1" thickBot="1">
      <c r="B3" s="3"/>
      <c r="C3" s="2" t="s">
        <v>119</v>
      </c>
      <c r="D3" s="2" t="str">
        <f>VLOOKUP(C3,'Tekniske data'!C6:S34,MATCH("Titel",'Tekniske data'!C5:S5,0),FALSE)</f>
        <v>Affald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2:32" ht="15" hidden="1" thickTop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2:32" hidden="1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spans="2:32" hidden="1">
      <c r="B6" s="3"/>
      <c r="C6" s="51" t="s">
        <v>39</v>
      </c>
      <c r="D6" s="42" t="s">
        <v>195</v>
      </c>
      <c r="E6" s="42"/>
      <c r="F6" s="3"/>
      <c r="G6" s="55" t="s">
        <v>45</v>
      </c>
      <c r="H6" s="55"/>
      <c r="I6" s="55"/>
      <c r="J6" s="3"/>
      <c r="K6" s="50"/>
      <c r="L6" s="55" t="s">
        <v>142</v>
      </c>
      <c r="M6" s="5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2:32" hidden="1">
      <c r="B7" s="3"/>
      <c r="C7" s="36"/>
      <c r="D7" s="20"/>
      <c r="E7" s="37"/>
      <c r="F7" s="3"/>
      <c r="G7" s="62"/>
      <c r="H7" s="58"/>
      <c r="I7" s="59"/>
      <c r="J7" s="3"/>
      <c r="K7" s="6"/>
      <c r="L7" s="138" t="s">
        <v>33</v>
      </c>
      <c r="M7" s="139" t="s">
        <v>34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</row>
    <row r="8" spans="2:32" hidden="1">
      <c r="B8" s="3"/>
      <c r="C8" s="52" t="s">
        <v>58</v>
      </c>
      <c r="D8" s="22"/>
      <c r="E8" s="70">
        <f>Sammenligning!G10</f>
        <v>2019</v>
      </c>
      <c r="F8" s="34"/>
      <c r="G8" s="52" t="s">
        <v>326</v>
      </c>
      <c r="H8" s="8"/>
      <c r="I8" s="60">
        <f>VLOOKUP($C$3,'Tekniske data'!$C$6:$R$37,MATCH(G8,'Tekniske data'!$C$5:$R$5,0),FALSE)</f>
        <v>2015</v>
      </c>
      <c r="J8" s="3"/>
      <c r="K8" s="6"/>
      <c r="L8" s="140">
        <v>24</v>
      </c>
      <c r="M8" s="141">
        <v>298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</row>
    <row r="9" spans="2:32" hidden="1">
      <c r="B9" s="3"/>
      <c r="C9" s="52" t="s">
        <v>336</v>
      </c>
      <c r="D9" s="22"/>
      <c r="E9" s="71">
        <f>Sammenligning!G11</f>
        <v>0.04</v>
      </c>
      <c r="F9" s="34"/>
      <c r="G9" s="52" t="s">
        <v>46</v>
      </c>
      <c r="H9" s="24"/>
      <c r="I9" s="61">
        <v>20</v>
      </c>
      <c r="J9" s="3"/>
      <c r="K9" s="6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 spans="2:32" hidden="1">
      <c r="B10" s="3"/>
      <c r="C10" s="52" t="s">
        <v>60</v>
      </c>
      <c r="D10" s="22"/>
      <c r="E10" s="70" t="str">
        <f>Sammenligning!G13</f>
        <v>ENS's priser fra 2019</v>
      </c>
      <c r="F10" s="35"/>
      <c r="G10" s="88" t="s">
        <v>145</v>
      </c>
      <c r="H10" s="19"/>
      <c r="I10" s="156">
        <f>VLOOKUP($C$3,'Tekniske data'!$C$6:$R$37,MATCH(G10,'Tekniske data'!$C$5:$R$5,0),FALSE)</f>
        <v>100</v>
      </c>
      <c r="J10" s="3"/>
      <c r="K10" s="6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 spans="2:32" hidden="1">
      <c r="B11" s="3"/>
      <c r="C11" s="52" t="s">
        <v>138</v>
      </c>
      <c r="D11" s="8"/>
      <c r="E11" s="112">
        <f>VLOOKUP(E8,Inflation,2,FALSE)/VLOOKUP(2014,Inflation,2,FALSE)</f>
        <v>1.0837932575720344</v>
      </c>
      <c r="F11" s="34"/>
      <c r="G11" s="3"/>
      <c r="H11" s="3"/>
      <c r="I11" s="3"/>
      <c r="J11" s="3"/>
      <c r="K11" s="6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 spans="2:32" hidden="1">
      <c r="B12" s="3"/>
      <c r="C12" s="52" t="s">
        <v>307</v>
      </c>
      <c r="D12" s="8"/>
      <c r="E12" s="71">
        <f>Sammenligning!G15</f>
        <v>1.05</v>
      </c>
      <c r="F12" s="35"/>
      <c r="G12" s="3"/>
      <c r="H12" s="3"/>
      <c r="I12" s="3"/>
      <c r="J12" s="3"/>
      <c r="K12" s="6"/>
      <c r="L12" s="178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</row>
    <row r="13" spans="2:32" hidden="1">
      <c r="B13" s="3"/>
      <c r="C13" s="173" t="s">
        <v>154</v>
      </c>
      <c r="D13" s="19"/>
      <c r="E13" s="177">
        <v>7.42</v>
      </c>
      <c r="F13" s="34"/>
      <c r="G13" s="3"/>
      <c r="H13" s="3"/>
      <c r="I13" s="3"/>
      <c r="J13" s="3"/>
      <c r="K13" s="6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idden="1">
      <c r="B14" s="3"/>
      <c r="C14" s="6"/>
      <c r="D14" s="6"/>
      <c r="E14" s="6"/>
      <c r="F14" s="34"/>
      <c r="G14" s="34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2:32" hidden="1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2:32" hidden="1">
      <c r="B16" s="3"/>
      <c r="C16" s="18"/>
      <c r="D16" s="18"/>
      <c r="E16" s="18"/>
      <c r="F16" s="18"/>
      <c r="G16" s="179">
        <f>I8</f>
        <v>2015</v>
      </c>
      <c r="H16" s="180">
        <v>2016</v>
      </c>
      <c r="I16" s="18">
        <v>2017</v>
      </c>
      <c r="J16" s="18">
        <v>2018</v>
      </c>
      <c r="K16" s="18">
        <v>2019</v>
      </c>
      <c r="L16" s="18">
        <v>2020</v>
      </c>
      <c r="M16" s="18">
        <v>2021</v>
      </c>
      <c r="N16" s="18">
        <v>2022</v>
      </c>
      <c r="O16" s="18">
        <v>2023</v>
      </c>
      <c r="P16" s="18">
        <v>2024</v>
      </c>
      <c r="Q16" s="18">
        <v>2025</v>
      </c>
      <c r="R16" s="18">
        <v>2026</v>
      </c>
      <c r="S16" s="18">
        <v>2027</v>
      </c>
      <c r="T16" s="18">
        <v>2028</v>
      </c>
      <c r="U16" s="18">
        <v>2029</v>
      </c>
      <c r="V16" s="18">
        <v>2030</v>
      </c>
      <c r="W16" s="18">
        <v>2031</v>
      </c>
      <c r="X16" s="18">
        <v>2032</v>
      </c>
      <c r="Y16" s="18">
        <v>2033</v>
      </c>
      <c r="Z16" s="18">
        <v>2034</v>
      </c>
      <c r="AA16" s="18">
        <v>2035</v>
      </c>
      <c r="AB16" s="18">
        <v>2036</v>
      </c>
      <c r="AC16" s="18">
        <v>2037</v>
      </c>
      <c r="AD16" s="18">
        <v>2038</v>
      </c>
      <c r="AE16" s="18">
        <v>2039</v>
      </c>
      <c r="AF16" s="18">
        <v>2040</v>
      </c>
    </row>
    <row r="17" spans="2:32" hidden="1">
      <c r="B17" s="3"/>
      <c r="C17" s="31"/>
      <c r="D17" s="31"/>
      <c r="E17" s="31"/>
      <c r="F17" s="31"/>
      <c r="G17" s="74"/>
      <c r="H17" s="89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</row>
    <row r="18" spans="2:32" hidden="1">
      <c r="B18" s="3"/>
      <c r="C18" s="31"/>
      <c r="D18" s="31"/>
      <c r="E18" s="31"/>
      <c r="F18" s="31"/>
      <c r="G18" s="74"/>
      <c r="H18" s="89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</row>
    <row r="19" spans="2:32" hidden="1">
      <c r="B19" s="3"/>
      <c r="C19" s="131" t="s">
        <v>51</v>
      </c>
      <c r="D19" s="31"/>
      <c r="E19" s="22" t="s">
        <v>2</v>
      </c>
      <c r="F19" s="22" t="s">
        <v>30</v>
      </c>
      <c r="G19" s="85">
        <f>VLOOKUP($C$3,'Tekniske data'!$C$6:$R$37,MATCH(E19,'Tekniske data'!$C$5:$R$5,0),FALSE)*E13*E11</f>
        <v>0</v>
      </c>
      <c r="H19" s="72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65"/>
      <c r="X19" s="21"/>
      <c r="Y19" s="21"/>
      <c r="Z19" s="21"/>
      <c r="AA19" s="21"/>
      <c r="AB19" s="21"/>
      <c r="AC19" s="21"/>
      <c r="AD19" s="21"/>
      <c r="AE19" s="21"/>
      <c r="AF19" s="21"/>
    </row>
    <row r="20" spans="2:32" hidden="1">
      <c r="B20" s="3"/>
      <c r="C20" s="31"/>
      <c r="D20" s="31"/>
      <c r="E20" s="22" t="s">
        <v>29</v>
      </c>
      <c r="F20" s="22" t="s">
        <v>10</v>
      </c>
      <c r="G20" s="85">
        <f>G19*$I$10</f>
        <v>0</v>
      </c>
      <c r="H20" s="72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490" t="s">
        <v>269</v>
      </c>
      <c r="V20" s="222"/>
      <c r="W20" s="496"/>
      <c r="X20" s="21"/>
      <c r="Y20" s="21"/>
      <c r="Z20" s="21"/>
      <c r="AA20" s="21"/>
      <c r="AB20" s="21"/>
      <c r="AC20" s="21"/>
      <c r="AD20" s="21"/>
      <c r="AE20" s="21"/>
      <c r="AF20" s="21"/>
    </row>
    <row r="21" spans="2:32" hidden="1">
      <c r="B21" s="3"/>
      <c r="C21" s="31"/>
      <c r="D21" s="31"/>
      <c r="E21" s="22" t="s">
        <v>20</v>
      </c>
      <c r="F21" s="22"/>
      <c r="G21" s="175" t="str">
        <f>VLOOKUP($C$3,'Tekniske data'!$C$6:$R$37,MATCH(E21,'Tekniske data'!$C$5:$R$5,0),FALSE)</f>
        <v>Affald</v>
      </c>
      <c r="H21" s="72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497"/>
      <c r="V21" s="490" t="s">
        <v>270</v>
      </c>
      <c r="W21" s="495"/>
      <c r="X21" s="21"/>
      <c r="Y21" s="21"/>
      <c r="Z21" s="21"/>
      <c r="AA21" s="21"/>
      <c r="AB21" s="21"/>
      <c r="AC21" s="21"/>
      <c r="AD21" s="21"/>
      <c r="AE21" s="21"/>
      <c r="AF21" s="21"/>
    </row>
    <row r="22" spans="2:32" hidden="1">
      <c r="B22" s="3"/>
      <c r="C22" s="31"/>
      <c r="D22" s="31"/>
      <c r="E22" s="22" t="s">
        <v>22</v>
      </c>
      <c r="F22" s="22"/>
      <c r="G22" s="175" t="str">
        <f>VLOOKUP($C$3,'Tekniske data'!$C$6:$R$37,MATCH(E22,'Tekniske data'!$C$5:$R$5,0),FALSE)</f>
        <v>Modtryk</v>
      </c>
      <c r="H22" s="72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158"/>
      <c r="X22" s="21"/>
      <c r="Y22" s="21"/>
      <c r="Z22" s="21"/>
      <c r="AA22" s="21"/>
      <c r="AB22" s="21"/>
      <c r="AC22" s="21"/>
      <c r="AD22" s="21"/>
      <c r="AE22" s="21"/>
      <c r="AF22" s="21"/>
    </row>
    <row r="23" spans="2:32" hidden="1">
      <c r="B23" s="3"/>
      <c r="C23" s="32"/>
      <c r="D23" s="32"/>
      <c r="E23" s="23"/>
      <c r="F23" s="23"/>
      <c r="G23" s="77"/>
      <c r="H23" s="88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</row>
    <row r="24" spans="2:32" hidden="1">
      <c r="B24" s="3"/>
      <c r="C24" s="65" t="s">
        <v>288</v>
      </c>
      <c r="D24" s="56"/>
      <c r="E24" s="22" t="s">
        <v>249</v>
      </c>
      <c r="F24" s="22" t="s">
        <v>12</v>
      </c>
      <c r="G24" s="60"/>
      <c r="H24" s="92">
        <f>'Samlet hovedstaden -alle værker'!E176*1000</f>
        <v>3662899.0214287112</v>
      </c>
      <c r="I24" s="92">
        <f>'Samlet hovedstaden -alle værker'!F176*1000</f>
        <v>3662899.0214287112</v>
      </c>
      <c r="J24" s="92">
        <f>'Samlet hovedstaden -alle værker'!G176*1000</f>
        <v>3662899.0214287112</v>
      </c>
      <c r="K24" s="92">
        <f>'Samlet hovedstaden -alle værker'!H176*1000</f>
        <v>3662899.0214287112</v>
      </c>
      <c r="L24" s="92">
        <f>'Samlet hovedstaden -alle værker'!I176*1000</f>
        <v>2278068.0900223255</v>
      </c>
      <c r="M24" s="92">
        <f>'Samlet hovedstaden -alle værker'!J176*1000</f>
        <v>2212472.6159639359</v>
      </c>
      <c r="N24" s="92">
        <f>'Samlet hovedstaden -alle værker'!K176*1000</f>
        <v>2146877.1419055462</v>
      </c>
      <c r="O24" s="92">
        <f>'Samlet hovedstaden -alle værker'!L176*1000</f>
        <v>2081281.6678471563</v>
      </c>
      <c r="P24" s="92">
        <f>'Samlet hovedstaden -alle værker'!M176*1000</f>
        <v>2015686.1937887666</v>
      </c>
      <c r="Q24" s="92">
        <f>'Samlet hovedstaden -alle værker'!N176*1000</f>
        <v>1950090.7197303772</v>
      </c>
      <c r="R24" s="92">
        <f>'Samlet hovedstaden -alle værker'!O176*1000</f>
        <v>1863106.4039764407</v>
      </c>
      <c r="S24" s="92">
        <f>'Samlet hovedstaden -alle værker'!P176*1000</f>
        <v>1776122.0882225039</v>
      </c>
      <c r="T24" s="92">
        <f>'Samlet hovedstaden -alle værker'!Q176*1000</f>
        <v>1689137.7724685671</v>
      </c>
      <c r="U24" s="92">
        <f>'Samlet hovedstaden -alle værker'!R176*1000</f>
        <v>1602153.4567146304</v>
      </c>
      <c r="V24" s="92">
        <f>'Samlet hovedstaden -alle værker'!S176*1000</f>
        <v>1515169.1409606934</v>
      </c>
      <c r="W24" s="92">
        <f>'Samlet hovedstaden -alle værker'!T176*1000</f>
        <v>0</v>
      </c>
      <c r="X24" s="92">
        <f>'Samlet hovedstaden -alle værker'!U176*1000</f>
        <v>0</v>
      </c>
      <c r="Y24" s="92">
        <f>'Samlet hovedstaden -alle værker'!V176*1000</f>
        <v>0</v>
      </c>
      <c r="Z24" s="92">
        <f>'Samlet hovedstaden -alle værker'!W176*1000</f>
        <v>0</v>
      </c>
      <c r="AA24" s="92">
        <f>'Samlet hovedstaden -alle værker'!X176*1000</f>
        <v>0</v>
      </c>
      <c r="AB24" s="92">
        <f>'Samlet hovedstaden -alle værker'!Y176*1000</f>
        <v>0</v>
      </c>
      <c r="AC24" s="92">
        <f>'Samlet hovedstaden -alle værker'!Z176*1000</f>
        <v>0</v>
      </c>
      <c r="AD24" s="92">
        <f>'Samlet hovedstaden -alle værker'!AA176*1000</f>
        <v>0</v>
      </c>
      <c r="AE24" s="92">
        <f>'Samlet hovedstaden -alle værker'!AB176*1000</f>
        <v>0</v>
      </c>
      <c r="AF24" s="92">
        <f>'Samlet hovedstaden -alle værker'!AC176*1000</f>
        <v>0</v>
      </c>
    </row>
    <row r="25" spans="2:32" hidden="1">
      <c r="B25" s="3"/>
      <c r="C25" s="56"/>
      <c r="D25" s="56"/>
      <c r="E25" s="22" t="s">
        <v>250</v>
      </c>
      <c r="F25" s="22" t="s">
        <v>12</v>
      </c>
      <c r="G25" s="60"/>
      <c r="H25" s="69">
        <f>'Samlet hovedstaden -alle værker'!E173*1000</f>
        <v>3895637.3161687795</v>
      </c>
      <c r="I25" s="73">
        <f>'Samlet hovedstaden -alle værker'!F173*1000</f>
        <v>3895637.3161687795</v>
      </c>
      <c r="J25" s="73">
        <f>'Samlet hovedstaden -alle værker'!G173*1000</f>
        <v>3895637.3161687795</v>
      </c>
      <c r="K25" s="73">
        <f>'Samlet hovedstaden -alle værker'!H173*1000</f>
        <v>3895637.3161687795</v>
      </c>
      <c r="L25" s="73">
        <f>'Samlet hovedstaden -alle værker'!I173*1000</f>
        <v>2389162.1066061975</v>
      </c>
      <c r="M25" s="73">
        <f>'Samlet hovedstaden -alle værker'!J173*1000</f>
        <v>2331307.1712574246</v>
      </c>
      <c r="N25" s="73">
        <f>'Samlet hovedstaden -alle værker'!K173*1000</f>
        <v>2273452.2359086517</v>
      </c>
      <c r="O25" s="73">
        <f>'Samlet hovedstaden -alle værker'!L173*1000</f>
        <v>2215597.3005598788</v>
      </c>
      <c r="P25" s="73">
        <f>'Samlet hovedstaden -alle værker'!M173*1000</f>
        <v>2157742.3652111059</v>
      </c>
      <c r="Q25" s="73">
        <f>'Samlet hovedstaden -alle værker'!N173*1000</f>
        <v>2099887.4298623339</v>
      </c>
      <c r="R25" s="73">
        <f>'Samlet hovedstaden -alle værker'!O173*1000</f>
        <v>2002587.810299169</v>
      </c>
      <c r="S25" s="73">
        <f>'Samlet hovedstaden -alle værker'!P173*1000</f>
        <v>1905288.1907360037</v>
      </c>
      <c r="T25" s="73">
        <f>'Samlet hovedstaden -alle værker'!Q173*1000</f>
        <v>1807988.5711728386</v>
      </c>
      <c r="U25" s="73">
        <f>'Samlet hovedstaden -alle værker'!R173*1000</f>
        <v>1710688.9516096734</v>
      </c>
      <c r="V25" s="73">
        <f>'Samlet hovedstaden -alle værker'!S173*1000</f>
        <v>1613389.3320465088</v>
      </c>
      <c r="W25" s="73">
        <f>'Samlet hovedstaden -alle værker'!T173*1000</f>
        <v>0</v>
      </c>
      <c r="X25" s="73">
        <f>'Samlet hovedstaden -alle værker'!U173*1000</f>
        <v>0</v>
      </c>
      <c r="Y25" s="73">
        <f>'Samlet hovedstaden -alle værker'!V173*1000</f>
        <v>0</v>
      </c>
      <c r="Z25" s="73">
        <f>'Samlet hovedstaden -alle værker'!W173*1000</f>
        <v>0</v>
      </c>
      <c r="AA25" s="73">
        <f>'Samlet hovedstaden -alle værker'!X173*1000</f>
        <v>0</v>
      </c>
      <c r="AB25" s="73">
        <f>'Samlet hovedstaden -alle værker'!Y173*1000</f>
        <v>0</v>
      </c>
      <c r="AC25" s="73">
        <f>'Samlet hovedstaden -alle værker'!Z173*1000</f>
        <v>0</v>
      </c>
      <c r="AD25" s="73">
        <f>'Samlet hovedstaden -alle værker'!AA173*1000</f>
        <v>0</v>
      </c>
      <c r="AE25" s="73">
        <f>'Samlet hovedstaden -alle værker'!AB173*1000</f>
        <v>0</v>
      </c>
      <c r="AF25" s="73">
        <f>'Samlet hovedstaden -alle værker'!AC173*1000</f>
        <v>0</v>
      </c>
    </row>
    <row r="26" spans="2:32" hidden="1">
      <c r="B26" s="3"/>
      <c r="C26" s="58"/>
      <c r="D26" s="58"/>
      <c r="E26" s="106"/>
      <c r="F26" s="106"/>
      <c r="G26" s="107"/>
      <c r="H26" s="108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</row>
    <row r="27" spans="2:32" hidden="1">
      <c r="B27" s="3"/>
      <c r="C27" s="56"/>
      <c r="D27" s="56"/>
      <c r="E27" s="22" t="s">
        <v>173</v>
      </c>
      <c r="F27" s="22" t="s">
        <v>147</v>
      </c>
      <c r="G27" s="126">
        <f>VLOOKUP($C$3,'Tekniske data'!$C$6:$R$37,MATCH(E27,'Tekniske data'!$C$5:$R$5,0),FALSE)*$E$11*I10*E13</f>
        <v>0</v>
      </c>
      <c r="H27" s="69">
        <f>G27</f>
        <v>0</v>
      </c>
      <c r="I27" s="73">
        <f t="shared" ref="I27:X37" si="0">H27</f>
        <v>0</v>
      </c>
      <c r="J27" s="73">
        <f t="shared" si="0"/>
        <v>0</v>
      </c>
      <c r="K27" s="73">
        <f t="shared" si="0"/>
        <v>0</v>
      </c>
      <c r="L27" s="73">
        <f t="shared" si="0"/>
        <v>0</v>
      </c>
      <c r="M27" s="73">
        <f t="shared" si="0"/>
        <v>0</v>
      </c>
      <c r="N27" s="73">
        <f t="shared" si="0"/>
        <v>0</v>
      </c>
      <c r="O27" s="73">
        <f t="shared" si="0"/>
        <v>0</v>
      </c>
      <c r="P27" s="73">
        <f t="shared" si="0"/>
        <v>0</v>
      </c>
      <c r="Q27" s="73">
        <f t="shared" si="0"/>
        <v>0</v>
      </c>
      <c r="R27" s="73">
        <f t="shared" si="0"/>
        <v>0</v>
      </c>
      <c r="S27" s="73">
        <f t="shared" si="0"/>
        <v>0</v>
      </c>
      <c r="T27" s="73">
        <f t="shared" si="0"/>
        <v>0</v>
      </c>
      <c r="U27" s="73">
        <f t="shared" si="0"/>
        <v>0</v>
      </c>
      <c r="V27" s="73">
        <f t="shared" si="0"/>
        <v>0</v>
      </c>
      <c r="W27" s="73">
        <f t="shared" si="0"/>
        <v>0</v>
      </c>
      <c r="X27" s="73">
        <f t="shared" si="0"/>
        <v>0</v>
      </c>
      <c r="Y27" s="73">
        <f t="shared" ref="Y27:AB37" si="1">X27</f>
        <v>0</v>
      </c>
      <c r="Z27" s="73">
        <f t="shared" si="1"/>
        <v>0</v>
      </c>
      <c r="AA27" s="73">
        <f t="shared" si="1"/>
        <v>0</v>
      </c>
      <c r="AB27" s="73">
        <f>AA27</f>
        <v>0</v>
      </c>
      <c r="AC27" s="73">
        <f t="shared" ref="AC27:AF37" si="2">AB27</f>
        <v>0</v>
      </c>
      <c r="AD27" s="73">
        <f t="shared" si="2"/>
        <v>0</v>
      </c>
      <c r="AE27" s="73">
        <f t="shared" si="2"/>
        <v>0</v>
      </c>
      <c r="AF27" s="73">
        <f t="shared" si="2"/>
        <v>0</v>
      </c>
    </row>
    <row r="28" spans="2:32" hidden="1">
      <c r="B28" s="3"/>
      <c r="C28" s="56"/>
      <c r="D28" s="56"/>
      <c r="E28" s="22" t="s">
        <v>196</v>
      </c>
      <c r="F28" s="22" t="s">
        <v>146</v>
      </c>
      <c r="G28" s="127">
        <f>VLOOKUP($C$3,'Tekniske data'!$C$6:$R$37,MATCH(E28,'Tekniske data'!$C$5:$R$5,0),FALSE)*$E$11</f>
        <v>19.169132446852309</v>
      </c>
      <c r="H28" s="110">
        <f>G28</f>
        <v>19.169132446852309</v>
      </c>
      <c r="I28" s="111">
        <f t="shared" si="0"/>
        <v>19.169132446852309</v>
      </c>
      <c r="J28" s="111">
        <f t="shared" si="0"/>
        <v>19.169132446852309</v>
      </c>
      <c r="K28" s="111">
        <f t="shared" si="0"/>
        <v>19.169132446852309</v>
      </c>
      <c r="L28" s="111">
        <f t="shared" si="0"/>
        <v>19.169132446852309</v>
      </c>
      <c r="M28" s="111">
        <f t="shared" si="0"/>
        <v>19.169132446852309</v>
      </c>
      <c r="N28" s="111">
        <f t="shared" si="0"/>
        <v>19.169132446852309</v>
      </c>
      <c r="O28" s="111">
        <f t="shared" si="0"/>
        <v>19.169132446852309</v>
      </c>
      <c r="P28" s="111">
        <f t="shared" si="0"/>
        <v>19.169132446852309</v>
      </c>
      <c r="Q28" s="111">
        <f t="shared" si="0"/>
        <v>19.169132446852309</v>
      </c>
      <c r="R28" s="111">
        <f t="shared" si="0"/>
        <v>19.169132446852309</v>
      </c>
      <c r="S28" s="111">
        <f t="shared" si="0"/>
        <v>19.169132446852309</v>
      </c>
      <c r="T28" s="111">
        <f t="shared" si="0"/>
        <v>19.169132446852309</v>
      </c>
      <c r="U28" s="111">
        <f t="shared" si="0"/>
        <v>19.169132446852309</v>
      </c>
      <c r="V28" s="111">
        <f t="shared" si="0"/>
        <v>19.169132446852309</v>
      </c>
      <c r="W28" s="111">
        <f t="shared" si="0"/>
        <v>19.169132446852309</v>
      </c>
      <c r="X28" s="111">
        <f t="shared" si="0"/>
        <v>19.169132446852309</v>
      </c>
      <c r="Y28" s="111">
        <f t="shared" si="1"/>
        <v>19.169132446852309</v>
      </c>
      <c r="Z28" s="111">
        <f t="shared" si="1"/>
        <v>19.169132446852309</v>
      </c>
      <c r="AA28" s="111">
        <f t="shared" si="1"/>
        <v>19.169132446852309</v>
      </c>
      <c r="AB28" s="111">
        <f t="shared" si="1"/>
        <v>19.169132446852309</v>
      </c>
      <c r="AC28" s="111">
        <f t="shared" si="2"/>
        <v>19.169132446852309</v>
      </c>
      <c r="AD28" s="111">
        <f t="shared" si="2"/>
        <v>19.169132446852309</v>
      </c>
      <c r="AE28" s="111">
        <f t="shared" si="2"/>
        <v>19.169132446852309</v>
      </c>
      <c r="AF28" s="111">
        <f t="shared" si="2"/>
        <v>19.169132446852309</v>
      </c>
    </row>
    <row r="29" spans="2:32" hidden="1">
      <c r="B29" s="3"/>
      <c r="C29" s="56"/>
      <c r="D29" s="56"/>
      <c r="E29" s="22" t="s">
        <v>14</v>
      </c>
      <c r="F29" s="22"/>
      <c r="G29" s="127">
        <f>VLOOKUP($C$3,'Tekniske data'!$C$6:$R$37,MATCH(E29,'Tekniske data'!$C$5:$R$5,0),FALSE)</f>
        <v>0.19</v>
      </c>
      <c r="H29" s="110">
        <f>G29</f>
        <v>0.19</v>
      </c>
      <c r="I29" s="111">
        <f t="shared" si="0"/>
        <v>0.19</v>
      </c>
      <c r="J29" s="111">
        <f t="shared" si="0"/>
        <v>0.19</v>
      </c>
      <c r="K29" s="111">
        <f t="shared" si="0"/>
        <v>0.19</v>
      </c>
      <c r="L29" s="111">
        <f t="shared" si="0"/>
        <v>0.19</v>
      </c>
      <c r="M29" s="111">
        <f t="shared" si="0"/>
        <v>0.19</v>
      </c>
      <c r="N29" s="111">
        <f t="shared" si="0"/>
        <v>0.19</v>
      </c>
      <c r="O29" s="111">
        <f t="shared" si="0"/>
        <v>0.19</v>
      </c>
      <c r="P29" s="111">
        <f t="shared" si="0"/>
        <v>0.19</v>
      </c>
      <c r="Q29" s="111">
        <f t="shared" si="0"/>
        <v>0.19</v>
      </c>
      <c r="R29" s="111">
        <f t="shared" si="0"/>
        <v>0.19</v>
      </c>
      <c r="S29" s="111">
        <f t="shared" si="0"/>
        <v>0.19</v>
      </c>
      <c r="T29" s="111">
        <f t="shared" si="0"/>
        <v>0.19</v>
      </c>
      <c r="U29" s="111">
        <f t="shared" si="0"/>
        <v>0.19</v>
      </c>
      <c r="V29" s="111">
        <f t="shared" si="0"/>
        <v>0.19</v>
      </c>
      <c r="W29" s="111">
        <f t="shared" si="0"/>
        <v>0.19</v>
      </c>
      <c r="X29" s="111">
        <f t="shared" si="0"/>
        <v>0.19</v>
      </c>
      <c r="Y29" s="111">
        <f t="shared" si="1"/>
        <v>0.19</v>
      </c>
      <c r="Z29" s="111">
        <f t="shared" si="1"/>
        <v>0.19</v>
      </c>
      <c r="AA29" s="111">
        <f t="shared" si="1"/>
        <v>0.19</v>
      </c>
      <c r="AB29" s="111">
        <f t="shared" si="1"/>
        <v>0.19</v>
      </c>
      <c r="AC29" s="111">
        <f t="shared" si="2"/>
        <v>0.19</v>
      </c>
      <c r="AD29" s="111">
        <f t="shared" si="2"/>
        <v>0.19</v>
      </c>
      <c r="AE29" s="111">
        <f t="shared" si="2"/>
        <v>0.19</v>
      </c>
      <c r="AF29" s="111">
        <f t="shared" si="2"/>
        <v>0.19</v>
      </c>
    </row>
    <row r="30" spans="2:32" hidden="1">
      <c r="B30" s="3"/>
      <c r="C30" s="56"/>
      <c r="D30" s="56"/>
      <c r="E30" s="22" t="s">
        <v>15</v>
      </c>
      <c r="F30" s="22"/>
      <c r="G30" s="127">
        <f>VLOOKUP($C$3,'Tekniske data'!$C$6:$R$37,MATCH(E30,'Tekniske data'!$C$5:$R$5,0),FALSE)</f>
        <v>0.71</v>
      </c>
      <c r="H30" s="110">
        <f>G30</f>
        <v>0.71</v>
      </c>
      <c r="I30" s="111">
        <f t="shared" si="0"/>
        <v>0.71</v>
      </c>
      <c r="J30" s="111">
        <f t="shared" si="0"/>
        <v>0.71</v>
      </c>
      <c r="K30" s="111">
        <f t="shared" si="0"/>
        <v>0.71</v>
      </c>
      <c r="L30" s="111">
        <f t="shared" si="0"/>
        <v>0.71</v>
      </c>
      <c r="M30" s="111">
        <f t="shared" si="0"/>
        <v>0.71</v>
      </c>
      <c r="N30" s="111">
        <f t="shared" si="0"/>
        <v>0.71</v>
      </c>
      <c r="O30" s="111">
        <f t="shared" si="0"/>
        <v>0.71</v>
      </c>
      <c r="P30" s="111">
        <f t="shared" si="0"/>
        <v>0.71</v>
      </c>
      <c r="Q30" s="111">
        <f t="shared" si="0"/>
        <v>0.71</v>
      </c>
      <c r="R30" s="111">
        <f t="shared" si="0"/>
        <v>0.71</v>
      </c>
      <c r="S30" s="111">
        <f t="shared" si="0"/>
        <v>0.71</v>
      </c>
      <c r="T30" s="111">
        <f t="shared" si="0"/>
        <v>0.71</v>
      </c>
      <c r="U30" s="111">
        <f t="shared" si="0"/>
        <v>0.71</v>
      </c>
      <c r="V30" s="111">
        <f t="shared" si="0"/>
        <v>0.71</v>
      </c>
      <c r="W30" s="111">
        <f t="shared" si="0"/>
        <v>0.71</v>
      </c>
      <c r="X30" s="111">
        <f t="shared" si="0"/>
        <v>0.71</v>
      </c>
      <c r="Y30" s="111">
        <f t="shared" si="1"/>
        <v>0.71</v>
      </c>
      <c r="Z30" s="111">
        <f t="shared" si="1"/>
        <v>0.71</v>
      </c>
      <c r="AA30" s="111">
        <f t="shared" si="1"/>
        <v>0.71</v>
      </c>
      <c r="AB30" s="111">
        <f t="shared" si="1"/>
        <v>0.71</v>
      </c>
      <c r="AC30" s="111">
        <f t="shared" si="2"/>
        <v>0.71</v>
      </c>
      <c r="AD30" s="111">
        <f t="shared" si="2"/>
        <v>0.71</v>
      </c>
      <c r="AE30" s="111">
        <f t="shared" si="2"/>
        <v>0.71</v>
      </c>
      <c r="AF30" s="111">
        <f t="shared" si="2"/>
        <v>0.71</v>
      </c>
    </row>
    <row r="31" spans="2:32" hidden="1">
      <c r="B31" s="3"/>
      <c r="C31" s="130" t="s">
        <v>28</v>
      </c>
      <c r="D31" s="56"/>
      <c r="E31" s="22" t="s">
        <v>37</v>
      </c>
      <c r="F31" s="22" t="s">
        <v>12</v>
      </c>
      <c r="G31" s="128">
        <v>0</v>
      </c>
      <c r="H31" s="67">
        <f>G31</f>
        <v>0</v>
      </c>
      <c r="I31" s="54">
        <f t="shared" si="0"/>
        <v>0</v>
      </c>
      <c r="J31" s="54">
        <f t="shared" si="0"/>
        <v>0</v>
      </c>
      <c r="K31" s="54">
        <f t="shared" si="0"/>
        <v>0</v>
      </c>
      <c r="L31" s="54">
        <f t="shared" si="0"/>
        <v>0</v>
      </c>
      <c r="M31" s="54">
        <f t="shared" si="0"/>
        <v>0</v>
      </c>
      <c r="N31" s="54">
        <f t="shared" si="0"/>
        <v>0</v>
      </c>
      <c r="O31" s="54">
        <f t="shared" si="0"/>
        <v>0</v>
      </c>
      <c r="P31" s="54">
        <f t="shared" si="0"/>
        <v>0</v>
      </c>
      <c r="Q31" s="54">
        <f t="shared" si="0"/>
        <v>0</v>
      </c>
      <c r="R31" s="54">
        <f t="shared" si="0"/>
        <v>0</v>
      </c>
      <c r="S31" s="54">
        <f t="shared" si="0"/>
        <v>0</v>
      </c>
      <c r="T31" s="54">
        <f t="shared" si="0"/>
        <v>0</v>
      </c>
      <c r="U31" s="54">
        <f t="shared" si="0"/>
        <v>0</v>
      </c>
      <c r="V31" s="54">
        <f t="shared" si="0"/>
        <v>0</v>
      </c>
      <c r="W31" s="54">
        <f t="shared" si="0"/>
        <v>0</v>
      </c>
      <c r="X31" s="54">
        <f t="shared" si="0"/>
        <v>0</v>
      </c>
      <c r="Y31" s="54">
        <f t="shared" si="1"/>
        <v>0</v>
      </c>
      <c r="Z31" s="54">
        <f t="shared" si="1"/>
        <v>0</v>
      </c>
      <c r="AA31" s="54">
        <f t="shared" si="1"/>
        <v>0</v>
      </c>
      <c r="AB31" s="54">
        <f t="shared" si="1"/>
        <v>0</v>
      </c>
      <c r="AC31" s="54">
        <f t="shared" si="2"/>
        <v>0</v>
      </c>
      <c r="AD31" s="54">
        <f t="shared" si="2"/>
        <v>0</v>
      </c>
      <c r="AE31" s="54">
        <f t="shared" si="2"/>
        <v>0</v>
      </c>
      <c r="AF31" s="54">
        <f t="shared" si="2"/>
        <v>0</v>
      </c>
    </row>
    <row r="32" spans="2:32" hidden="1">
      <c r="B32" s="3"/>
      <c r="C32" s="56"/>
      <c r="D32" s="755" t="s">
        <v>139</v>
      </c>
      <c r="E32" s="22" t="s">
        <v>106</v>
      </c>
      <c r="F32" s="22" t="s">
        <v>110</v>
      </c>
      <c r="G32" s="186"/>
      <c r="H32" s="129">
        <f>HLOOKUP(E32,'ENS fremskrivningsdata'!$A$11:$I$35,MATCH($G$21,'ENS fremskrivningsdata'!$B$11:$B$26,0),FALSE)</f>
        <v>8.3000000000000007</v>
      </c>
      <c r="I32" s="111">
        <f t="shared" si="0"/>
        <v>8.3000000000000007</v>
      </c>
      <c r="J32" s="111">
        <f t="shared" si="0"/>
        <v>8.3000000000000007</v>
      </c>
      <c r="K32" s="111">
        <f t="shared" si="0"/>
        <v>8.3000000000000007</v>
      </c>
      <c r="L32" s="111">
        <f t="shared" si="0"/>
        <v>8.3000000000000007</v>
      </c>
      <c r="M32" s="111">
        <f t="shared" si="0"/>
        <v>8.3000000000000007</v>
      </c>
      <c r="N32" s="111">
        <f t="shared" si="0"/>
        <v>8.3000000000000007</v>
      </c>
      <c r="O32" s="111">
        <f t="shared" si="0"/>
        <v>8.3000000000000007</v>
      </c>
      <c r="P32" s="111">
        <f t="shared" si="0"/>
        <v>8.3000000000000007</v>
      </c>
      <c r="Q32" s="111">
        <f t="shared" si="0"/>
        <v>8.3000000000000007</v>
      </c>
      <c r="R32" s="111">
        <f t="shared" si="0"/>
        <v>8.3000000000000007</v>
      </c>
      <c r="S32" s="111">
        <f t="shared" si="0"/>
        <v>8.3000000000000007</v>
      </c>
      <c r="T32" s="111">
        <f t="shared" si="0"/>
        <v>8.3000000000000007</v>
      </c>
      <c r="U32" s="111">
        <f t="shared" si="0"/>
        <v>8.3000000000000007</v>
      </c>
      <c r="V32" s="111">
        <f t="shared" si="0"/>
        <v>8.3000000000000007</v>
      </c>
      <c r="W32" s="111">
        <f t="shared" si="0"/>
        <v>8.3000000000000007</v>
      </c>
      <c r="X32" s="111">
        <f t="shared" si="0"/>
        <v>8.3000000000000007</v>
      </c>
      <c r="Y32" s="111">
        <f t="shared" si="1"/>
        <v>8.3000000000000007</v>
      </c>
      <c r="Z32" s="111">
        <f t="shared" si="1"/>
        <v>8.3000000000000007</v>
      </c>
      <c r="AA32" s="111">
        <f t="shared" si="1"/>
        <v>8.3000000000000007</v>
      </c>
      <c r="AB32" s="111">
        <f t="shared" si="1"/>
        <v>8.3000000000000007</v>
      </c>
      <c r="AC32" s="111">
        <f t="shared" si="2"/>
        <v>8.3000000000000007</v>
      </c>
      <c r="AD32" s="111">
        <f t="shared" si="2"/>
        <v>8.3000000000000007</v>
      </c>
      <c r="AE32" s="111">
        <f t="shared" si="2"/>
        <v>8.3000000000000007</v>
      </c>
      <c r="AF32" s="111">
        <f t="shared" si="2"/>
        <v>8.3000000000000007</v>
      </c>
    </row>
    <row r="33" spans="2:32" hidden="1">
      <c r="B33" s="3"/>
      <c r="C33" s="56"/>
      <c r="D33" s="755"/>
      <c r="E33" s="22" t="s">
        <v>107</v>
      </c>
      <c r="F33" s="22" t="s">
        <v>110</v>
      </c>
      <c r="G33" s="186"/>
      <c r="H33" s="129">
        <f>HLOOKUP(E33,'ENS fremskrivningsdata'!$A$11:$I$35,MATCH($G$21,'ENS fremskrivningsdata'!$B$11:$B$26,0),FALSE)</f>
        <v>79</v>
      </c>
      <c r="I33" s="111">
        <f t="shared" si="0"/>
        <v>79</v>
      </c>
      <c r="J33" s="111">
        <f t="shared" si="0"/>
        <v>79</v>
      </c>
      <c r="K33" s="111">
        <f t="shared" si="0"/>
        <v>79</v>
      </c>
      <c r="L33" s="111">
        <f t="shared" si="0"/>
        <v>79</v>
      </c>
      <c r="M33" s="111">
        <f t="shared" si="0"/>
        <v>79</v>
      </c>
      <c r="N33" s="111">
        <f t="shared" si="0"/>
        <v>79</v>
      </c>
      <c r="O33" s="111">
        <f t="shared" si="0"/>
        <v>79</v>
      </c>
      <c r="P33" s="111">
        <f t="shared" si="0"/>
        <v>79</v>
      </c>
      <c r="Q33" s="111">
        <f t="shared" si="0"/>
        <v>79</v>
      </c>
      <c r="R33" s="111">
        <f t="shared" si="0"/>
        <v>79</v>
      </c>
      <c r="S33" s="111">
        <f t="shared" si="0"/>
        <v>79</v>
      </c>
      <c r="T33" s="111">
        <f t="shared" si="0"/>
        <v>79</v>
      </c>
      <c r="U33" s="111">
        <f t="shared" si="0"/>
        <v>79</v>
      </c>
      <c r="V33" s="111">
        <f t="shared" si="0"/>
        <v>79</v>
      </c>
      <c r="W33" s="111">
        <f t="shared" si="0"/>
        <v>79</v>
      </c>
      <c r="X33" s="111">
        <f t="shared" si="0"/>
        <v>79</v>
      </c>
      <c r="Y33" s="111">
        <f t="shared" si="1"/>
        <v>79</v>
      </c>
      <c r="Z33" s="111">
        <f t="shared" si="1"/>
        <v>79</v>
      </c>
      <c r="AA33" s="111">
        <f t="shared" si="1"/>
        <v>79</v>
      </c>
      <c r="AB33" s="111">
        <f t="shared" si="1"/>
        <v>79</v>
      </c>
      <c r="AC33" s="111">
        <f t="shared" si="2"/>
        <v>79</v>
      </c>
      <c r="AD33" s="111">
        <f t="shared" si="2"/>
        <v>79</v>
      </c>
      <c r="AE33" s="111">
        <f t="shared" si="2"/>
        <v>79</v>
      </c>
      <c r="AF33" s="111">
        <f t="shared" si="2"/>
        <v>79</v>
      </c>
    </row>
    <row r="34" spans="2:32" hidden="1">
      <c r="B34" s="3"/>
      <c r="C34" s="56"/>
      <c r="D34" s="755"/>
      <c r="E34" s="22" t="s">
        <v>108</v>
      </c>
      <c r="F34" s="22" t="s">
        <v>110</v>
      </c>
      <c r="G34" s="121"/>
      <c r="H34" s="129">
        <f>HLOOKUP(E34,'ENS fremskrivningsdata'!$A$11:$I$35,MATCH($G$21,'ENS fremskrivningsdata'!$B$11:$B$26,0),FALSE)</f>
        <v>0.28999999999999998</v>
      </c>
      <c r="I34" s="54">
        <f t="shared" si="0"/>
        <v>0.28999999999999998</v>
      </c>
      <c r="J34" s="54">
        <f t="shared" si="0"/>
        <v>0.28999999999999998</v>
      </c>
      <c r="K34" s="54">
        <f t="shared" si="0"/>
        <v>0.28999999999999998</v>
      </c>
      <c r="L34" s="54">
        <f t="shared" si="0"/>
        <v>0.28999999999999998</v>
      </c>
      <c r="M34" s="54">
        <f t="shared" si="0"/>
        <v>0.28999999999999998</v>
      </c>
      <c r="N34" s="54">
        <f t="shared" si="0"/>
        <v>0.28999999999999998</v>
      </c>
      <c r="O34" s="54">
        <f t="shared" si="0"/>
        <v>0.28999999999999998</v>
      </c>
      <c r="P34" s="54">
        <f t="shared" si="0"/>
        <v>0.28999999999999998</v>
      </c>
      <c r="Q34" s="54">
        <f t="shared" si="0"/>
        <v>0.28999999999999998</v>
      </c>
      <c r="R34" s="54">
        <f t="shared" si="0"/>
        <v>0.28999999999999998</v>
      </c>
      <c r="S34" s="54">
        <f t="shared" si="0"/>
        <v>0.28999999999999998</v>
      </c>
      <c r="T34" s="54">
        <f t="shared" si="0"/>
        <v>0.28999999999999998</v>
      </c>
      <c r="U34" s="54">
        <f t="shared" si="0"/>
        <v>0.28999999999999998</v>
      </c>
      <c r="V34" s="54">
        <f t="shared" si="0"/>
        <v>0.28999999999999998</v>
      </c>
      <c r="W34" s="54">
        <f t="shared" si="0"/>
        <v>0.28999999999999998</v>
      </c>
      <c r="X34" s="54">
        <f t="shared" si="0"/>
        <v>0.28999999999999998</v>
      </c>
      <c r="Y34" s="54">
        <f t="shared" si="1"/>
        <v>0.28999999999999998</v>
      </c>
      <c r="Z34" s="54">
        <f t="shared" si="1"/>
        <v>0.28999999999999998</v>
      </c>
      <c r="AA34" s="54">
        <f t="shared" si="1"/>
        <v>0.28999999999999998</v>
      </c>
      <c r="AB34" s="54">
        <f t="shared" si="1"/>
        <v>0.28999999999999998</v>
      </c>
      <c r="AC34" s="54">
        <f t="shared" si="2"/>
        <v>0.28999999999999998</v>
      </c>
      <c r="AD34" s="54">
        <f t="shared" si="2"/>
        <v>0.28999999999999998</v>
      </c>
      <c r="AE34" s="54">
        <f t="shared" si="2"/>
        <v>0.28999999999999998</v>
      </c>
      <c r="AF34" s="54">
        <f t="shared" si="2"/>
        <v>0.28999999999999998</v>
      </c>
    </row>
    <row r="35" spans="2:32" hidden="1">
      <c r="B35" s="3"/>
      <c r="C35" s="56"/>
      <c r="D35" s="755"/>
      <c r="E35" s="22" t="s">
        <v>105</v>
      </c>
      <c r="F35" s="24" t="s">
        <v>32</v>
      </c>
      <c r="G35" s="86"/>
      <c r="H35" s="115">
        <f>HLOOKUP(E35,'ENS fremskrivningsdata'!$A$11:$I$35,MATCH($G$21,'ENS fremskrivningsdata'!$B$11:$B$26,0),FALSE)</f>
        <v>42.5</v>
      </c>
      <c r="I35" s="54">
        <f t="shared" si="0"/>
        <v>42.5</v>
      </c>
      <c r="J35" s="54">
        <f t="shared" si="0"/>
        <v>42.5</v>
      </c>
      <c r="K35" s="54">
        <f t="shared" si="0"/>
        <v>42.5</v>
      </c>
      <c r="L35" s="54">
        <f t="shared" si="0"/>
        <v>42.5</v>
      </c>
      <c r="M35" s="54">
        <f t="shared" si="0"/>
        <v>42.5</v>
      </c>
      <c r="N35" s="54">
        <f t="shared" si="0"/>
        <v>42.5</v>
      </c>
      <c r="O35" s="54">
        <f t="shared" si="0"/>
        <v>42.5</v>
      </c>
      <c r="P35" s="54">
        <f t="shared" si="0"/>
        <v>42.5</v>
      </c>
      <c r="Q35" s="54">
        <f t="shared" si="0"/>
        <v>42.5</v>
      </c>
      <c r="R35" s="54">
        <f t="shared" si="0"/>
        <v>42.5</v>
      </c>
      <c r="S35" s="54">
        <f t="shared" si="0"/>
        <v>42.5</v>
      </c>
      <c r="T35" s="54">
        <f t="shared" si="0"/>
        <v>42.5</v>
      </c>
      <c r="U35" s="54">
        <f t="shared" si="0"/>
        <v>42.5</v>
      </c>
      <c r="V35" s="54">
        <f t="shared" si="0"/>
        <v>42.5</v>
      </c>
      <c r="W35" s="54">
        <f t="shared" si="0"/>
        <v>42.5</v>
      </c>
      <c r="X35" s="54">
        <f t="shared" si="0"/>
        <v>42.5</v>
      </c>
      <c r="Y35" s="54">
        <f t="shared" si="1"/>
        <v>42.5</v>
      </c>
      <c r="Z35" s="54">
        <f t="shared" si="1"/>
        <v>42.5</v>
      </c>
      <c r="AA35" s="54">
        <f t="shared" si="1"/>
        <v>42.5</v>
      </c>
      <c r="AB35" s="54">
        <f t="shared" si="1"/>
        <v>42.5</v>
      </c>
      <c r="AC35" s="54">
        <f t="shared" si="2"/>
        <v>42.5</v>
      </c>
      <c r="AD35" s="54">
        <f t="shared" si="2"/>
        <v>42.5</v>
      </c>
      <c r="AE35" s="54">
        <f t="shared" si="2"/>
        <v>42.5</v>
      </c>
      <c r="AF35" s="54">
        <f t="shared" si="2"/>
        <v>42.5</v>
      </c>
    </row>
    <row r="36" spans="2:32" hidden="1">
      <c r="B36" s="3"/>
      <c r="C36" s="56"/>
      <c r="D36" s="755"/>
      <c r="E36" s="22" t="s">
        <v>33</v>
      </c>
      <c r="F36" s="24" t="s">
        <v>110</v>
      </c>
      <c r="G36" s="121"/>
      <c r="H36" s="129">
        <f>HLOOKUP(E36,'ENS fremskrivningsdata'!$A$11:$I$35,MATCH($G$21,'ENS fremskrivningsdata'!$B$11:$B$26,0),FALSE)</f>
        <v>0.34</v>
      </c>
      <c r="I36" s="54">
        <f t="shared" si="0"/>
        <v>0.34</v>
      </c>
      <c r="J36" s="54">
        <f t="shared" si="0"/>
        <v>0.34</v>
      </c>
      <c r="K36" s="54">
        <f t="shared" si="0"/>
        <v>0.34</v>
      </c>
      <c r="L36" s="54">
        <f t="shared" si="0"/>
        <v>0.34</v>
      </c>
      <c r="M36" s="54">
        <f t="shared" si="0"/>
        <v>0.34</v>
      </c>
      <c r="N36" s="54">
        <f t="shared" si="0"/>
        <v>0.34</v>
      </c>
      <c r="O36" s="54">
        <f t="shared" si="0"/>
        <v>0.34</v>
      </c>
      <c r="P36" s="54">
        <f t="shared" si="0"/>
        <v>0.34</v>
      </c>
      <c r="Q36" s="54">
        <f t="shared" si="0"/>
        <v>0.34</v>
      </c>
      <c r="R36" s="54">
        <f t="shared" si="0"/>
        <v>0.34</v>
      </c>
      <c r="S36" s="54">
        <f t="shared" si="0"/>
        <v>0.34</v>
      </c>
      <c r="T36" s="54">
        <f t="shared" si="0"/>
        <v>0.34</v>
      </c>
      <c r="U36" s="54">
        <f t="shared" si="0"/>
        <v>0.34</v>
      </c>
      <c r="V36" s="54">
        <f t="shared" si="0"/>
        <v>0.34</v>
      </c>
      <c r="W36" s="54">
        <f t="shared" si="0"/>
        <v>0.34</v>
      </c>
      <c r="X36" s="54">
        <f t="shared" si="0"/>
        <v>0.34</v>
      </c>
      <c r="Y36" s="54">
        <f t="shared" si="1"/>
        <v>0.34</v>
      </c>
      <c r="Z36" s="54">
        <f t="shared" si="1"/>
        <v>0.34</v>
      </c>
      <c r="AA36" s="54">
        <f t="shared" si="1"/>
        <v>0.34</v>
      </c>
      <c r="AB36" s="54">
        <f t="shared" si="1"/>
        <v>0.34</v>
      </c>
      <c r="AC36" s="54">
        <f t="shared" si="2"/>
        <v>0.34</v>
      </c>
      <c r="AD36" s="54">
        <f t="shared" si="2"/>
        <v>0.34</v>
      </c>
      <c r="AE36" s="54">
        <f t="shared" si="2"/>
        <v>0.34</v>
      </c>
      <c r="AF36" s="54">
        <f t="shared" si="2"/>
        <v>0.34</v>
      </c>
    </row>
    <row r="37" spans="2:32" hidden="1">
      <c r="B37" s="3"/>
      <c r="C37" s="56"/>
      <c r="D37" s="755"/>
      <c r="E37" s="22" t="s">
        <v>34</v>
      </c>
      <c r="F37" s="24" t="s">
        <v>110</v>
      </c>
      <c r="G37" s="121"/>
      <c r="H37" s="129">
        <f>HLOOKUP(E37,'ENS fremskrivningsdata'!$A$11:$I$35,MATCH($G$21,'ENS fremskrivningsdata'!$B$11:$B$26,0),FALSE)</f>
        <v>1.2</v>
      </c>
      <c r="I37" s="54">
        <f t="shared" si="0"/>
        <v>1.2</v>
      </c>
      <c r="J37" s="54">
        <f t="shared" si="0"/>
        <v>1.2</v>
      </c>
      <c r="K37" s="54">
        <f t="shared" si="0"/>
        <v>1.2</v>
      </c>
      <c r="L37" s="54">
        <f t="shared" si="0"/>
        <v>1.2</v>
      </c>
      <c r="M37" s="54">
        <f t="shared" si="0"/>
        <v>1.2</v>
      </c>
      <c r="N37" s="54">
        <f t="shared" si="0"/>
        <v>1.2</v>
      </c>
      <c r="O37" s="54">
        <f t="shared" si="0"/>
        <v>1.2</v>
      </c>
      <c r="P37" s="54">
        <f t="shared" si="0"/>
        <v>1.2</v>
      </c>
      <c r="Q37" s="54">
        <f t="shared" si="0"/>
        <v>1.2</v>
      </c>
      <c r="R37" s="54">
        <f t="shared" si="0"/>
        <v>1.2</v>
      </c>
      <c r="S37" s="54">
        <f t="shared" si="0"/>
        <v>1.2</v>
      </c>
      <c r="T37" s="54">
        <f t="shared" si="0"/>
        <v>1.2</v>
      </c>
      <c r="U37" s="54">
        <f t="shared" si="0"/>
        <v>1.2</v>
      </c>
      <c r="V37" s="54">
        <f t="shared" si="0"/>
        <v>1.2</v>
      </c>
      <c r="W37" s="54">
        <f t="shared" si="0"/>
        <v>1.2</v>
      </c>
      <c r="X37" s="54">
        <f t="shared" si="0"/>
        <v>1.2</v>
      </c>
      <c r="Y37" s="54">
        <f t="shared" si="1"/>
        <v>1.2</v>
      </c>
      <c r="Z37" s="54">
        <f t="shared" si="1"/>
        <v>1.2</v>
      </c>
      <c r="AA37" s="54">
        <f t="shared" si="1"/>
        <v>1.2</v>
      </c>
      <c r="AB37" s="54">
        <f t="shared" si="1"/>
        <v>1.2</v>
      </c>
      <c r="AC37" s="54">
        <f t="shared" si="2"/>
        <v>1.2</v>
      </c>
      <c r="AD37" s="54">
        <f t="shared" si="2"/>
        <v>1.2</v>
      </c>
      <c r="AE37" s="54">
        <f t="shared" si="2"/>
        <v>1.2</v>
      </c>
      <c r="AF37" s="54">
        <f t="shared" si="2"/>
        <v>1.2</v>
      </c>
    </row>
    <row r="38" spans="2:32" hidden="1">
      <c r="B38" s="3"/>
      <c r="C38" s="32"/>
      <c r="D38" s="32"/>
      <c r="E38" s="25"/>
      <c r="F38" s="25"/>
      <c r="G38" s="76"/>
      <c r="H38" s="90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</row>
    <row r="39" spans="2:32" hidden="1">
      <c r="B39" s="3"/>
      <c r="C39" s="756" t="s">
        <v>35</v>
      </c>
      <c r="D39" s="31"/>
      <c r="E39" s="41" t="s">
        <v>41</v>
      </c>
      <c r="F39" s="41" t="s">
        <v>42</v>
      </c>
      <c r="G39" s="75"/>
      <c r="H39" s="87">
        <v>-25</v>
      </c>
      <c r="I39" s="94">
        <f>H39</f>
        <v>-25</v>
      </c>
      <c r="J39" s="94">
        <f t="shared" ref="J39:AF39" si="3">I39</f>
        <v>-25</v>
      </c>
      <c r="K39" s="94">
        <f t="shared" si="3"/>
        <v>-25</v>
      </c>
      <c r="L39" s="94">
        <f t="shared" si="3"/>
        <v>-25</v>
      </c>
      <c r="M39" s="94">
        <f t="shared" si="3"/>
        <v>-25</v>
      </c>
      <c r="N39" s="94">
        <f t="shared" si="3"/>
        <v>-25</v>
      </c>
      <c r="O39" s="94">
        <f t="shared" si="3"/>
        <v>-25</v>
      </c>
      <c r="P39" s="94">
        <f t="shared" si="3"/>
        <v>-25</v>
      </c>
      <c r="Q39" s="94">
        <f t="shared" si="3"/>
        <v>-25</v>
      </c>
      <c r="R39" s="94">
        <f t="shared" si="3"/>
        <v>-25</v>
      </c>
      <c r="S39" s="94">
        <f t="shared" si="3"/>
        <v>-25</v>
      </c>
      <c r="T39" s="94">
        <f t="shared" si="3"/>
        <v>-25</v>
      </c>
      <c r="U39" s="94">
        <f t="shared" si="3"/>
        <v>-25</v>
      </c>
      <c r="V39" s="94">
        <f t="shared" si="3"/>
        <v>-25</v>
      </c>
      <c r="W39" s="94">
        <f t="shared" si="3"/>
        <v>-25</v>
      </c>
      <c r="X39" s="94">
        <f t="shared" si="3"/>
        <v>-25</v>
      </c>
      <c r="Y39" s="94">
        <f t="shared" si="3"/>
        <v>-25</v>
      </c>
      <c r="Z39" s="94">
        <f t="shared" si="3"/>
        <v>-25</v>
      </c>
      <c r="AA39" s="94">
        <f t="shared" si="3"/>
        <v>-25</v>
      </c>
      <c r="AB39" s="94">
        <f t="shared" si="3"/>
        <v>-25</v>
      </c>
      <c r="AC39" s="94">
        <f t="shared" si="3"/>
        <v>-25</v>
      </c>
      <c r="AD39" s="94">
        <f t="shared" si="3"/>
        <v>-25</v>
      </c>
      <c r="AE39" s="94">
        <f t="shared" si="3"/>
        <v>-25</v>
      </c>
      <c r="AF39" s="94">
        <f t="shared" si="3"/>
        <v>-25</v>
      </c>
    </row>
    <row r="40" spans="2:32" hidden="1">
      <c r="B40" s="3"/>
      <c r="C40" s="756"/>
      <c r="D40" s="31"/>
      <c r="E40" s="41" t="s">
        <v>61</v>
      </c>
      <c r="F40" s="41" t="s">
        <v>365</v>
      </c>
      <c r="G40" s="75"/>
      <c r="H40" s="93">
        <f>18.9+(31.8+6.3)/1.2</f>
        <v>50.650000000000006</v>
      </c>
      <c r="I40" s="93">
        <f>H40</f>
        <v>50.650000000000006</v>
      </c>
      <c r="J40" s="93">
        <f t="shared" ref="J40:AF40" si="4">I40</f>
        <v>50.650000000000006</v>
      </c>
      <c r="K40" s="93">
        <f t="shared" si="4"/>
        <v>50.650000000000006</v>
      </c>
      <c r="L40" s="93">
        <f t="shared" si="4"/>
        <v>50.650000000000006</v>
      </c>
      <c r="M40" s="93">
        <f t="shared" si="4"/>
        <v>50.650000000000006</v>
      </c>
      <c r="N40" s="93">
        <f t="shared" si="4"/>
        <v>50.650000000000006</v>
      </c>
      <c r="O40" s="93">
        <f t="shared" si="4"/>
        <v>50.650000000000006</v>
      </c>
      <c r="P40" s="93">
        <f t="shared" si="4"/>
        <v>50.650000000000006</v>
      </c>
      <c r="Q40" s="93">
        <f t="shared" si="4"/>
        <v>50.650000000000006</v>
      </c>
      <c r="R40" s="93">
        <f t="shared" si="4"/>
        <v>50.650000000000006</v>
      </c>
      <c r="S40" s="93">
        <f t="shared" si="4"/>
        <v>50.650000000000006</v>
      </c>
      <c r="T40" s="93">
        <f t="shared" si="4"/>
        <v>50.650000000000006</v>
      </c>
      <c r="U40" s="93">
        <f t="shared" si="4"/>
        <v>50.650000000000006</v>
      </c>
      <c r="V40" s="93">
        <f t="shared" si="4"/>
        <v>50.650000000000006</v>
      </c>
      <c r="W40" s="93">
        <f t="shared" si="4"/>
        <v>50.650000000000006</v>
      </c>
      <c r="X40" s="93">
        <f t="shared" si="4"/>
        <v>50.650000000000006</v>
      </c>
      <c r="Y40" s="93">
        <f t="shared" si="4"/>
        <v>50.650000000000006</v>
      </c>
      <c r="Z40" s="93">
        <f t="shared" si="4"/>
        <v>50.650000000000006</v>
      </c>
      <c r="AA40" s="93">
        <f t="shared" si="4"/>
        <v>50.650000000000006</v>
      </c>
      <c r="AB40" s="93">
        <f t="shared" si="4"/>
        <v>50.650000000000006</v>
      </c>
      <c r="AC40" s="93">
        <f t="shared" si="4"/>
        <v>50.650000000000006</v>
      </c>
      <c r="AD40" s="93">
        <f t="shared" si="4"/>
        <v>50.650000000000006</v>
      </c>
      <c r="AE40" s="93">
        <f t="shared" si="4"/>
        <v>50.650000000000006</v>
      </c>
      <c r="AF40" s="93">
        <f t="shared" si="4"/>
        <v>50.650000000000006</v>
      </c>
    </row>
    <row r="41" spans="2:32" hidden="1">
      <c r="B41" s="3"/>
      <c r="C41" s="756"/>
      <c r="D41" s="757" t="s">
        <v>140</v>
      </c>
      <c r="E41" s="41" t="s">
        <v>258</v>
      </c>
      <c r="F41" s="41" t="s">
        <v>40</v>
      </c>
      <c r="G41" s="75"/>
      <c r="H41" s="95">
        <f>HLOOKUP($E$41&amp;"-"&amp;$E$10,'CO2-pris'!$D$12:$H$39,MATCH(H16,'CO2-pris'!$D$12:$D$39,0),FALSE)*'CO2-pris'!$F$9</f>
        <v>56.852071005917153</v>
      </c>
      <c r="I41" s="95">
        <f>HLOOKUP($E$41&amp;"-"&amp;$E$10,'CO2-pris'!$D$12:$H$39,MATCH(I16,'CO2-pris'!$D$12:$D$39,0),FALSE)*'CO2-pris'!$F$9</f>
        <v>42</v>
      </c>
      <c r="J41" s="95">
        <f>HLOOKUP($E$41&amp;"-"&amp;$E$10,'CO2-pris'!$D$12:$H$39,MATCH(J16,'CO2-pris'!$D$12:$D$39,0),FALSE)*'CO2-pris'!$F$9</f>
        <v>115.71673838405506</v>
      </c>
      <c r="K41" s="95">
        <f>HLOOKUP($E$41&amp;"-"&amp;$E$10,'CO2-pris'!$D$12:$H$39,MATCH(K16,'CO2-pris'!$D$12:$D$39,0),FALSE)*'CO2-pris'!$F$9</f>
        <v>195.74638834999999</v>
      </c>
      <c r="L41" s="95">
        <f>HLOOKUP($E$41&amp;"-"&amp;$E$10,'CO2-pris'!$D$12:$H$39,MATCH(L16,'CO2-pris'!$D$12:$D$39,0),FALSE)*'CO2-pris'!$F$9</f>
        <v>214.42575100000002</v>
      </c>
      <c r="M41" s="95">
        <f>HLOOKUP($E$41&amp;"-"&amp;$E$10,'CO2-pris'!$D$12:$H$39,MATCH(M16,'CO2-pris'!$D$12:$D$39,0),FALSE)*'CO2-pris'!$F$9</f>
        <v>220.80004550000001</v>
      </c>
      <c r="N41" s="95">
        <f>HLOOKUP($E$41&amp;"-"&amp;$E$10,'CO2-pris'!$D$12:$H$39,MATCH(N16,'CO2-pris'!$D$12:$D$39,0),FALSE)*'CO2-pris'!$F$9</f>
        <v>227.36394250000001</v>
      </c>
      <c r="O41" s="95">
        <f>HLOOKUP($E$41&amp;"-"&amp;$E$10,'CO2-pris'!$D$12:$H$39,MATCH(O16,'CO2-pris'!$D$12:$D$39,0),FALSE)*'CO2-pris'!$F$9</f>
        <v>234.12288050000001</v>
      </c>
      <c r="P41" s="95">
        <f>HLOOKUP($E$41&amp;"-"&amp;$E$10,'CO2-pris'!$D$12:$H$39,MATCH(P16,'CO2-pris'!$D$12:$D$39,0),FALSE)*'CO2-pris'!$F$9</f>
        <v>241.08274500000002</v>
      </c>
      <c r="Q41" s="95">
        <f>HLOOKUP($E$41&amp;"-"&amp;$E$10,'CO2-pris'!$D$12:$H$39,MATCH(Q16,'CO2-pris'!$D$12:$D$39,0),FALSE)*'CO2-pris'!$F$9</f>
        <v>248.24957050000003</v>
      </c>
      <c r="R41" s="95">
        <f>HLOOKUP($E$41&amp;"-"&amp;$E$10,'CO2-pris'!$D$12:$H$39,MATCH(R16,'CO2-pris'!$D$12:$D$39,0),FALSE)*'CO2-pris'!$F$9</f>
        <v>255.6293915</v>
      </c>
      <c r="S41" s="95">
        <f>HLOOKUP($E$41&amp;"-"&amp;$E$10,'CO2-pris'!$D$12:$H$39,MATCH(S16,'CO2-pris'!$D$12:$D$39,0),FALSE)*'CO2-pris'!$F$9</f>
        <v>263.22861500000005</v>
      </c>
      <c r="T41" s="95">
        <f>HLOOKUP($E$41&amp;"-"&amp;$E$10,'CO2-pris'!$D$12:$H$39,MATCH(T16,'CO2-pris'!$D$12:$D$39,0),FALSE)*'CO2-pris'!$F$9</f>
        <v>271.05372249999999</v>
      </c>
      <c r="U41" s="95">
        <f>HLOOKUP($E$41&amp;"-"&amp;$E$10,'CO2-pris'!$D$12:$H$39,MATCH(U16,'CO2-pris'!$D$12:$D$39,0),FALSE)*'CO2-pris'!$F$9</f>
        <v>279.11149349999999</v>
      </c>
      <c r="V41" s="95">
        <f>HLOOKUP($E$41&amp;"-"&amp;$E$10,'CO2-pris'!$D$12:$H$39,MATCH(V16,'CO2-pris'!$D$12:$D$39,0),FALSE)*'CO2-pris'!$F$9</f>
        <v>287.40878200000003</v>
      </c>
      <c r="W41" s="95">
        <f>HLOOKUP($E$41&amp;"-"&amp;$E$10,'CO2-pris'!$D$12:$H$39,MATCH(W16,'CO2-pris'!$D$12:$D$39,0),FALSE)*'CO2-pris'!$F$9</f>
        <v>295.95274000000001</v>
      </c>
      <c r="X41" s="95">
        <f>HLOOKUP($E$41&amp;"-"&amp;$E$10,'CO2-pris'!$D$12:$H$39,MATCH(X16,'CO2-pris'!$D$12:$D$39,0),FALSE)*'CO2-pris'!$F$9</f>
        <v>304.75066849999996</v>
      </c>
      <c r="Y41" s="95">
        <f>HLOOKUP($E$41&amp;"-"&amp;$E$10,'CO2-pris'!$D$12:$H$39,MATCH(Y16,'CO2-pris'!$D$12:$D$39,0),FALSE)*'CO2-pris'!$F$9</f>
        <v>313.81016649999998</v>
      </c>
      <c r="Z41" s="95">
        <f>HLOOKUP($E$41&amp;"-"&amp;$E$10,'CO2-pris'!$D$12:$H$39,MATCH(Z16,'CO2-pris'!$D$12:$D$39,0),FALSE)*'CO2-pris'!$F$9</f>
        <v>323.13898200000006</v>
      </c>
      <c r="AA41" s="95">
        <f>HLOOKUP($E$41&amp;"-"&amp;$E$10,'CO2-pris'!$D$12:$H$39,MATCH(AA16,'CO2-pris'!$D$12:$D$39,0),FALSE)*'CO2-pris'!$F$9</f>
        <v>332.74508650000001</v>
      </c>
      <c r="AB41" s="95">
        <f>HLOOKUP($E$41&amp;"-"&amp;$E$10,'CO2-pris'!$D$12:$H$39,MATCH(AB16,'CO2-pris'!$D$12:$D$39,0),FALSE)*'CO2-pris'!$F$9</f>
        <v>342.63674950000001</v>
      </c>
      <c r="AC41" s="95">
        <f>HLOOKUP($E$41&amp;"-"&amp;$E$10,'CO2-pris'!$D$12:$H$39,MATCH(AC16,'CO2-pris'!$D$12:$D$39,0),FALSE)*'CO2-pris'!$F$9</f>
        <v>352.82246399999997</v>
      </c>
      <c r="AD41" s="95">
        <f>HLOOKUP($E$41&amp;"-"&amp;$E$10,'CO2-pris'!$D$12:$H$39,MATCH(AD16,'CO2-pris'!$D$12:$D$39,0),FALSE)*'CO2-pris'!$F$9</f>
        <v>363.31102099999998</v>
      </c>
      <c r="AE41" s="95">
        <f>HLOOKUP($E$41&amp;"-"&amp;$E$10,'CO2-pris'!$D$12:$H$39,MATCH(AE16,'CO2-pris'!$D$12:$D$39,0),FALSE)*'CO2-pris'!$F$9</f>
        <v>374.11136049999999</v>
      </c>
      <c r="AF41" s="95">
        <f>HLOOKUP($E$41&amp;"-"&amp;$E$10,'CO2-pris'!$D$12:$H$39,MATCH(AF16,'CO2-pris'!$D$12:$D$39,0),FALSE)*'CO2-pris'!$F$9</f>
        <v>385.23279500000001</v>
      </c>
    </row>
    <row r="42" spans="2:32" hidden="1">
      <c r="B42" s="3"/>
      <c r="C42" s="756"/>
      <c r="D42" s="757"/>
      <c r="E42" s="41" t="s">
        <v>43</v>
      </c>
      <c r="F42" s="41" t="s">
        <v>44</v>
      </c>
      <c r="G42" s="75"/>
      <c r="H42" s="463">
        <f t="shared" ref="H42:AF42" si="5">H41*H35/1000</f>
        <v>2.4162130177514793</v>
      </c>
      <c r="I42" s="148">
        <f t="shared" si="5"/>
        <v>1.7849999999999999</v>
      </c>
      <c r="J42" s="148">
        <f t="shared" si="5"/>
        <v>4.9179613813223408</v>
      </c>
      <c r="K42" s="148">
        <f t="shared" si="5"/>
        <v>8.3192215048750011</v>
      </c>
      <c r="L42" s="148">
        <f t="shared" si="5"/>
        <v>9.113094417500001</v>
      </c>
      <c r="M42" s="148">
        <f t="shared" si="5"/>
        <v>9.3840019337499996</v>
      </c>
      <c r="N42" s="148">
        <f t="shared" si="5"/>
        <v>9.662967556249999</v>
      </c>
      <c r="O42" s="148">
        <f t="shared" si="5"/>
        <v>9.9502224212500003</v>
      </c>
      <c r="P42" s="148">
        <f t="shared" si="5"/>
        <v>10.246016662500001</v>
      </c>
      <c r="Q42" s="148">
        <f t="shared" si="5"/>
        <v>10.550606746250001</v>
      </c>
      <c r="R42" s="148">
        <f t="shared" si="5"/>
        <v>10.864249138749999</v>
      </c>
      <c r="S42" s="148">
        <f t="shared" si="5"/>
        <v>11.187216137500002</v>
      </c>
      <c r="T42" s="148">
        <f t="shared" si="5"/>
        <v>11.519783206250001</v>
      </c>
      <c r="U42" s="148">
        <f t="shared" si="5"/>
        <v>11.862238473749999</v>
      </c>
      <c r="V42" s="148">
        <f t="shared" si="5"/>
        <v>12.214873235000001</v>
      </c>
      <c r="W42" s="148">
        <f t="shared" si="5"/>
        <v>12.577991449999999</v>
      </c>
      <c r="X42" s="148">
        <f t="shared" si="5"/>
        <v>12.951903411249997</v>
      </c>
      <c r="Y42" s="148">
        <f t="shared" si="5"/>
        <v>13.336932076249999</v>
      </c>
      <c r="Z42" s="148">
        <f t="shared" si="5"/>
        <v>13.733406735000003</v>
      </c>
      <c r="AA42" s="148">
        <f t="shared" si="5"/>
        <v>14.14166617625</v>
      </c>
      <c r="AB42" s="148">
        <f t="shared" si="5"/>
        <v>14.562061853749999</v>
      </c>
      <c r="AC42" s="148">
        <f t="shared" si="5"/>
        <v>14.994954719999997</v>
      </c>
      <c r="AD42" s="148">
        <f t="shared" si="5"/>
        <v>15.440718392499999</v>
      </c>
      <c r="AE42" s="148">
        <f t="shared" si="5"/>
        <v>15.89973282125</v>
      </c>
      <c r="AF42" s="148">
        <f t="shared" si="5"/>
        <v>16.372393787500002</v>
      </c>
    </row>
    <row r="43" spans="2:32" ht="15" hidden="1" customHeight="1">
      <c r="B43" s="3"/>
      <c r="C43" s="756"/>
      <c r="D43" s="757"/>
      <c r="E43" s="41" t="s">
        <v>187</v>
      </c>
      <c r="F43" s="41" t="s">
        <v>44</v>
      </c>
      <c r="G43" s="75"/>
      <c r="H43" s="132">
        <f>H36*H41*L8/1000000</f>
        <v>4.6391289940828404E-4</v>
      </c>
      <c r="I43" s="148">
        <f>H43</f>
        <v>4.6391289940828404E-4</v>
      </c>
      <c r="J43" s="148">
        <f t="shared" ref="J43:Y45" si="6">I43</f>
        <v>4.6391289940828404E-4</v>
      </c>
      <c r="K43" s="148">
        <f t="shared" si="6"/>
        <v>4.6391289940828404E-4</v>
      </c>
      <c r="L43" s="148">
        <f t="shared" si="6"/>
        <v>4.6391289940828404E-4</v>
      </c>
      <c r="M43" s="148">
        <f t="shared" si="6"/>
        <v>4.6391289940828404E-4</v>
      </c>
      <c r="N43" s="148">
        <f t="shared" si="6"/>
        <v>4.6391289940828404E-4</v>
      </c>
      <c r="O43" s="148">
        <f t="shared" si="6"/>
        <v>4.6391289940828404E-4</v>
      </c>
      <c r="P43" s="148">
        <f t="shared" si="6"/>
        <v>4.6391289940828404E-4</v>
      </c>
      <c r="Q43" s="148">
        <f t="shared" si="6"/>
        <v>4.6391289940828404E-4</v>
      </c>
      <c r="R43" s="148">
        <f t="shared" si="6"/>
        <v>4.6391289940828404E-4</v>
      </c>
      <c r="S43" s="148">
        <f t="shared" si="6"/>
        <v>4.6391289940828404E-4</v>
      </c>
      <c r="T43" s="148">
        <f t="shared" si="6"/>
        <v>4.6391289940828404E-4</v>
      </c>
      <c r="U43" s="148">
        <f t="shared" si="6"/>
        <v>4.6391289940828404E-4</v>
      </c>
      <c r="V43" s="148">
        <f t="shared" si="6"/>
        <v>4.6391289940828404E-4</v>
      </c>
      <c r="W43" s="148">
        <f t="shared" si="6"/>
        <v>4.6391289940828404E-4</v>
      </c>
      <c r="X43" s="148">
        <f t="shared" si="6"/>
        <v>4.6391289940828404E-4</v>
      </c>
      <c r="Y43" s="148">
        <f t="shared" si="6"/>
        <v>4.6391289940828404E-4</v>
      </c>
      <c r="Z43" s="148">
        <f t="shared" ref="Z43:AF45" si="7">Y43</f>
        <v>4.6391289940828404E-4</v>
      </c>
      <c r="AA43" s="148">
        <f t="shared" si="7"/>
        <v>4.6391289940828404E-4</v>
      </c>
      <c r="AB43" s="148">
        <f t="shared" si="7"/>
        <v>4.6391289940828404E-4</v>
      </c>
      <c r="AC43" s="148">
        <f t="shared" si="7"/>
        <v>4.6391289940828404E-4</v>
      </c>
      <c r="AD43" s="148">
        <f t="shared" si="7"/>
        <v>4.6391289940828404E-4</v>
      </c>
      <c r="AE43" s="148">
        <f t="shared" si="7"/>
        <v>4.6391289940828404E-4</v>
      </c>
      <c r="AF43" s="148">
        <f t="shared" si="7"/>
        <v>4.6391289940828404E-4</v>
      </c>
    </row>
    <row r="44" spans="2:32" hidden="1">
      <c r="B44" s="3"/>
      <c r="C44" s="756"/>
      <c r="D44" s="757"/>
      <c r="E44" s="41" t="s">
        <v>143</v>
      </c>
      <c r="F44" s="41" t="s">
        <v>44</v>
      </c>
      <c r="G44" s="75"/>
      <c r="H44" s="135">
        <f>H37/1000000*H41*M8</f>
        <v>2.0330300591715974E-2</v>
      </c>
      <c r="I44" s="93">
        <f>H44</f>
        <v>2.0330300591715974E-2</v>
      </c>
      <c r="J44" s="93">
        <f t="shared" si="6"/>
        <v>2.0330300591715974E-2</v>
      </c>
      <c r="K44" s="93">
        <f t="shared" si="6"/>
        <v>2.0330300591715974E-2</v>
      </c>
      <c r="L44" s="93">
        <f t="shared" si="6"/>
        <v>2.0330300591715974E-2</v>
      </c>
      <c r="M44" s="93">
        <f t="shared" si="6"/>
        <v>2.0330300591715974E-2</v>
      </c>
      <c r="N44" s="93">
        <f t="shared" si="6"/>
        <v>2.0330300591715974E-2</v>
      </c>
      <c r="O44" s="93">
        <f t="shared" si="6"/>
        <v>2.0330300591715974E-2</v>
      </c>
      <c r="P44" s="93">
        <f t="shared" si="6"/>
        <v>2.0330300591715974E-2</v>
      </c>
      <c r="Q44" s="93">
        <f t="shared" si="6"/>
        <v>2.0330300591715974E-2</v>
      </c>
      <c r="R44" s="93">
        <f t="shared" si="6"/>
        <v>2.0330300591715974E-2</v>
      </c>
      <c r="S44" s="93">
        <f t="shared" si="6"/>
        <v>2.0330300591715974E-2</v>
      </c>
      <c r="T44" s="93">
        <f t="shared" si="6"/>
        <v>2.0330300591715974E-2</v>
      </c>
      <c r="U44" s="93">
        <f t="shared" si="6"/>
        <v>2.0330300591715974E-2</v>
      </c>
      <c r="V44" s="93">
        <f t="shared" si="6"/>
        <v>2.0330300591715974E-2</v>
      </c>
      <c r="W44" s="93">
        <f t="shared" si="6"/>
        <v>2.0330300591715974E-2</v>
      </c>
      <c r="X44" s="93">
        <f t="shared" si="6"/>
        <v>2.0330300591715974E-2</v>
      </c>
      <c r="Y44" s="93">
        <f t="shared" si="6"/>
        <v>2.0330300591715974E-2</v>
      </c>
      <c r="Z44" s="93">
        <f t="shared" si="7"/>
        <v>2.0330300591715974E-2</v>
      </c>
      <c r="AA44" s="93">
        <f t="shared" si="7"/>
        <v>2.0330300591715974E-2</v>
      </c>
      <c r="AB44" s="93">
        <f t="shared" si="7"/>
        <v>2.0330300591715974E-2</v>
      </c>
      <c r="AC44" s="93">
        <f t="shared" si="7"/>
        <v>2.0330300591715974E-2</v>
      </c>
      <c r="AD44" s="93">
        <f t="shared" si="7"/>
        <v>2.0330300591715974E-2</v>
      </c>
      <c r="AE44" s="93">
        <f t="shared" si="7"/>
        <v>2.0330300591715974E-2</v>
      </c>
      <c r="AF44" s="93">
        <f t="shared" si="7"/>
        <v>2.0330300591715974E-2</v>
      </c>
    </row>
    <row r="45" spans="2:32" hidden="1">
      <c r="B45" s="3"/>
      <c r="C45" s="756"/>
      <c r="D45" s="757"/>
      <c r="E45" s="41" t="s">
        <v>106</v>
      </c>
      <c r="F45" s="41" t="s">
        <v>141</v>
      </c>
      <c r="G45" s="75"/>
      <c r="H45" s="91">
        <f>HLOOKUP(E45,'ENS fremskrivningsdata'!$M$11:$O$15,2,FALSE)</f>
        <v>19.823225972697561</v>
      </c>
      <c r="I45" s="53">
        <f>H45</f>
        <v>19.823225972697561</v>
      </c>
      <c r="J45" s="53">
        <f t="shared" si="6"/>
        <v>19.823225972697561</v>
      </c>
      <c r="K45" s="53">
        <f t="shared" si="6"/>
        <v>19.823225972697561</v>
      </c>
      <c r="L45" s="53">
        <f t="shared" si="6"/>
        <v>19.823225972697561</v>
      </c>
      <c r="M45" s="53">
        <f t="shared" si="6"/>
        <v>19.823225972697561</v>
      </c>
      <c r="N45" s="53">
        <f t="shared" si="6"/>
        <v>19.823225972697561</v>
      </c>
      <c r="O45" s="53">
        <f t="shared" si="6"/>
        <v>19.823225972697561</v>
      </c>
      <c r="P45" s="53">
        <f t="shared" si="6"/>
        <v>19.823225972697561</v>
      </c>
      <c r="Q45" s="53">
        <f t="shared" si="6"/>
        <v>19.823225972697561</v>
      </c>
      <c r="R45" s="53">
        <f t="shared" si="6"/>
        <v>19.823225972697561</v>
      </c>
      <c r="S45" s="53">
        <f t="shared" si="6"/>
        <v>19.823225972697561</v>
      </c>
      <c r="T45" s="53">
        <f t="shared" si="6"/>
        <v>19.823225972697561</v>
      </c>
      <c r="U45" s="53">
        <f t="shared" si="6"/>
        <v>19.823225972697561</v>
      </c>
      <c r="V45" s="53">
        <f t="shared" si="6"/>
        <v>19.823225972697561</v>
      </c>
      <c r="W45" s="53">
        <f t="shared" si="6"/>
        <v>19.823225972697561</v>
      </c>
      <c r="X45" s="53">
        <f t="shared" si="6"/>
        <v>19.823225972697561</v>
      </c>
      <c r="Y45" s="53">
        <f t="shared" si="6"/>
        <v>19.823225972697561</v>
      </c>
      <c r="Z45" s="53">
        <f t="shared" si="7"/>
        <v>19.823225972697561</v>
      </c>
      <c r="AA45" s="53">
        <f t="shared" si="7"/>
        <v>19.823225972697561</v>
      </c>
      <c r="AB45" s="53">
        <f t="shared" si="7"/>
        <v>19.823225972697561</v>
      </c>
      <c r="AC45" s="53">
        <f t="shared" si="7"/>
        <v>19.823225972697561</v>
      </c>
      <c r="AD45" s="53">
        <f t="shared" si="7"/>
        <v>19.823225972697561</v>
      </c>
      <c r="AE45" s="53">
        <f t="shared" si="7"/>
        <v>19.823225972697561</v>
      </c>
      <c r="AF45" s="53">
        <f t="shared" si="7"/>
        <v>19.823225972697561</v>
      </c>
    </row>
    <row r="46" spans="2:32" hidden="1">
      <c r="B46" s="3"/>
      <c r="C46" s="756"/>
      <c r="D46" s="757"/>
      <c r="E46" s="41" t="s">
        <v>186</v>
      </c>
      <c r="F46" s="41" t="s">
        <v>44</v>
      </c>
      <c r="G46" s="75"/>
      <c r="H46" s="135">
        <f>H45*H32/1000</f>
        <v>0.16453277557338974</v>
      </c>
      <c r="I46" s="93">
        <f t="shared" ref="I46:AF46" si="8">I45*I32/1000</f>
        <v>0.16453277557338974</v>
      </c>
      <c r="J46" s="93">
        <f t="shared" si="8"/>
        <v>0.16453277557338974</v>
      </c>
      <c r="K46" s="93">
        <f t="shared" si="8"/>
        <v>0.16453277557338974</v>
      </c>
      <c r="L46" s="93">
        <f t="shared" si="8"/>
        <v>0.16453277557338974</v>
      </c>
      <c r="M46" s="93">
        <f t="shared" si="8"/>
        <v>0.16453277557338974</v>
      </c>
      <c r="N46" s="93">
        <f t="shared" si="8"/>
        <v>0.16453277557338974</v>
      </c>
      <c r="O46" s="93">
        <f t="shared" si="8"/>
        <v>0.16453277557338974</v>
      </c>
      <c r="P46" s="93">
        <f t="shared" si="8"/>
        <v>0.16453277557338974</v>
      </c>
      <c r="Q46" s="93">
        <f t="shared" si="8"/>
        <v>0.16453277557338974</v>
      </c>
      <c r="R46" s="93">
        <f t="shared" si="8"/>
        <v>0.16453277557338974</v>
      </c>
      <c r="S46" s="93">
        <f t="shared" si="8"/>
        <v>0.16453277557338974</v>
      </c>
      <c r="T46" s="93">
        <f t="shared" si="8"/>
        <v>0.16453277557338974</v>
      </c>
      <c r="U46" s="93">
        <f t="shared" si="8"/>
        <v>0.16453277557338974</v>
      </c>
      <c r="V46" s="93">
        <f t="shared" si="8"/>
        <v>0.16453277557338974</v>
      </c>
      <c r="W46" s="93">
        <f t="shared" si="8"/>
        <v>0.16453277557338974</v>
      </c>
      <c r="X46" s="93">
        <f t="shared" si="8"/>
        <v>0.16453277557338974</v>
      </c>
      <c r="Y46" s="93">
        <f t="shared" si="8"/>
        <v>0.16453277557338974</v>
      </c>
      <c r="Z46" s="93">
        <f t="shared" si="8"/>
        <v>0.16453277557338974</v>
      </c>
      <c r="AA46" s="93">
        <f t="shared" si="8"/>
        <v>0.16453277557338974</v>
      </c>
      <c r="AB46" s="93">
        <f t="shared" si="8"/>
        <v>0.16453277557338974</v>
      </c>
      <c r="AC46" s="93">
        <f t="shared" si="8"/>
        <v>0.16453277557338974</v>
      </c>
      <c r="AD46" s="93">
        <f t="shared" si="8"/>
        <v>0.16453277557338974</v>
      </c>
      <c r="AE46" s="93">
        <f t="shared" si="8"/>
        <v>0.16453277557338974</v>
      </c>
      <c r="AF46" s="93">
        <f t="shared" si="8"/>
        <v>0.16453277557338974</v>
      </c>
    </row>
    <row r="47" spans="2:32" hidden="1">
      <c r="B47" s="3"/>
      <c r="C47" s="756"/>
      <c r="D47" s="757"/>
      <c r="E47" s="41" t="s">
        <v>107</v>
      </c>
      <c r="F47" s="41" t="s">
        <v>141</v>
      </c>
      <c r="G47" s="75"/>
      <c r="H47" s="91">
        <f>HLOOKUP(E47,'ENS fremskrivningsdata'!$M$11:$O$15,2,FALSE)</f>
        <v>14.815253095384495</v>
      </c>
      <c r="I47" s="53">
        <f>H47</f>
        <v>14.815253095384495</v>
      </c>
      <c r="J47" s="53">
        <f t="shared" ref="J47:AA47" si="9">I47</f>
        <v>14.815253095384495</v>
      </c>
      <c r="K47" s="53">
        <f t="shared" si="9"/>
        <v>14.815253095384495</v>
      </c>
      <c r="L47" s="53">
        <f t="shared" si="9"/>
        <v>14.815253095384495</v>
      </c>
      <c r="M47" s="53">
        <f t="shared" si="9"/>
        <v>14.815253095384495</v>
      </c>
      <c r="N47" s="53">
        <f t="shared" si="9"/>
        <v>14.815253095384495</v>
      </c>
      <c r="O47" s="53">
        <f t="shared" si="9"/>
        <v>14.815253095384495</v>
      </c>
      <c r="P47" s="53">
        <f t="shared" si="9"/>
        <v>14.815253095384495</v>
      </c>
      <c r="Q47" s="53">
        <f t="shared" si="9"/>
        <v>14.815253095384495</v>
      </c>
      <c r="R47" s="53">
        <f t="shared" si="9"/>
        <v>14.815253095384495</v>
      </c>
      <c r="S47" s="53">
        <f t="shared" si="9"/>
        <v>14.815253095384495</v>
      </c>
      <c r="T47" s="53">
        <f t="shared" si="9"/>
        <v>14.815253095384495</v>
      </c>
      <c r="U47" s="53">
        <f t="shared" si="9"/>
        <v>14.815253095384495</v>
      </c>
      <c r="V47" s="53">
        <f t="shared" si="9"/>
        <v>14.815253095384495</v>
      </c>
      <c r="W47" s="53">
        <f t="shared" si="9"/>
        <v>14.815253095384495</v>
      </c>
      <c r="X47" s="53">
        <f t="shared" si="9"/>
        <v>14.815253095384495</v>
      </c>
      <c r="Y47" s="53">
        <f t="shared" si="9"/>
        <v>14.815253095384495</v>
      </c>
      <c r="Z47" s="53">
        <f t="shared" si="9"/>
        <v>14.815253095384495</v>
      </c>
      <c r="AA47" s="53">
        <f t="shared" si="9"/>
        <v>14.815253095384495</v>
      </c>
      <c r="AB47" s="53">
        <f>AA47</f>
        <v>14.815253095384495</v>
      </c>
      <c r="AC47" s="53">
        <f>AB47</f>
        <v>14.815253095384495</v>
      </c>
      <c r="AD47" s="53">
        <f>AC47</f>
        <v>14.815253095384495</v>
      </c>
      <c r="AE47" s="53">
        <f>AD47</f>
        <v>14.815253095384495</v>
      </c>
      <c r="AF47" s="53">
        <f>AE47</f>
        <v>14.815253095384495</v>
      </c>
    </row>
    <row r="48" spans="2:32" hidden="1">
      <c r="B48" s="3"/>
      <c r="C48" s="756"/>
      <c r="D48" s="757"/>
      <c r="E48" s="41" t="s">
        <v>185</v>
      </c>
      <c r="F48" s="41" t="s">
        <v>44</v>
      </c>
      <c r="G48" s="75"/>
      <c r="H48" s="91">
        <f>H47*H33/1000</f>
        <v>1.1704049945353752</v>
      </c>
      <c r="I48" s="93">
        <f t="shared" ref="I48:AF48" si="10">I47*I33/1000</f>
        <v>1.1704049945353752</v>
      </c>
      <c r="J48" s="93">
        <f t="shared" si="10"/>
        <v>1.1704049945353752</v>
      </c>
      <c r="K48" s="93">
        <f t="shared" si="10"/>
        <v>1.1704049945353752</v>
      </c>
      <c r="L48" s="93">
        <f t="shared" si="10"/>
        <v>1.1704049945353752</v>
      </c>
      <c r="M48" s="93">
        <f t="shared" si="10"/>
        <v>1.1704049945353752</v>
      </c>
      <c r="N48" s="93">
        <f t="shared" si="10"/>
        <v>1.1704049945353752</v>
      </c>
      <c r="O48" s="93">
        <f t="shared" si="10"/>
        <v>1.1704049945353752</v>
      </c>
      <c r="P48" s="93">
        <f t="shared" si="10"/>
        <v>1.1704049945353752</v>
      </c>
      <c r="Q48" s="93">
        <f t="shared" si="10"/>
        <v>1.1704049945353752</v>
      </c>
      <c r="R48" s="93">
        <f t="shared" si="10"/>
        <v>1.1704049945353752</v>
      </c>
      <c r="S48" s="93">
        <f t="shared" si="10"/>
        <v>1.1704049945353752</v>
      </c>
      <c r="T48" s="93">
        <f t="shared" si="10"/>
        <v>1.1704049945353752</v>
      </c>
      <c r="U48" s="93">
        <f t="shared" si="10"/>
        <v>1.1704049945353752</v>
      </c>
      <c r="V48" s="93">
        <f t="shared" si="10"/>
        <v>1.1704049945353752</v>
      </c>
      <c r="W48" s="93">
        <f t="shared" si="10"/>
        <v>1.1704049945353752</v>
      </c>
      <c r="X48" s="93">
        <f t="shared" si="10"/>
        <v>1.1704049945353752</v>
      </c>
      <c r="Y48" s="93">
        <f t="shared" si="10"/>
        <v>1.1704049945353752</v>
      </c>
      <c r="Z48" s="93">
        <f t="shared" si="10"/>
        <v>1.1704049945353752</v>
      </c>
      <c r="AA48" s="93">
        <f t="shared" si="10"/>
        <v>1.1704049945353752</v>
      </c>
      <c r="AB48" s="93">
        <f t="shared" si="10"/>
        <v>1.1704049945353752</v>
      </c>
      <c r="AC48" s="93">
        <f t="shared" si="10"/>
        <v>1.1704049945353752</v>
      </c>
      <c r="AD48" s="93">
        <f t="shared" si="10"/>
        <v>1.1704049945353752</v>
      </c>
      <c r="AE48" s="93">
        <f t="shared" si="10"/>
        <v>1.1704049945353752</v>
      </c>
      <c r="AF48" s="93">
        <f t="shared" si="10"/>
        <v>1.1704049945353752</v>
      </c>
    </row>
    <row r="49" spans="2:35" hidden="1">
      <c r="B49" s="3"/>
      <c r="C49" s="756"/>
      <c r="D49" s="757"/>
      <c r="E49" s="41" t="s">
        <v>108</v>
      </c>
      <c r="F49" s="41" t="s">
        <v>141</v>
      </c>
      <c r="G49" s="75"/>
      <c r="H49" s="91">
        <f>HLOOKUP(E49,'ENS fremskrivningsdata'!$M$11:$O$15,2,FALSE)</f>
        <v>47.106244877226054</v>
      </c>
      <c r="I49" s="93">
        <f>H49</f>
        <v>47.106244877226054</v>
      </c>
      <c r="J49" s="93">
        <f t="shared" ref="J49:Y50" si="11">I49</f>
        <v>47.106244877226054</v>
      </c>
      <c r="K49" s="93">
        <f t="shared" si="11"/>
        <v>47.106244877226054</v>
      </c>
      <c r="L49" s="93">
        <f t="shared" si="11"/>
        <v>47.106244877226054</v>
      </c>
      <c r="M49" s="93">
        <f t="shared" si="11"/>
        <v>47.106244877226054</v>
      </c>
      <c r="N49" s="93">
        <f t="shared" si="11"/>
        <v>47.106244877226054</v>
      </c>
      <c r="O49" s="93">
        <f t="shared" si="11"/>
        <v>47.106244877226054</v>
      </c>
      <c r="P49" s="93">
        <f t="shared" si="11"/>
        <v>47.106244877226054</v>
      </c>
      <c r="Q49" s="93">
        <f t="shared" si="11"/>
        <v>47.106244877226054</v>
      </c>
      <c r="R49" s="93">
        <f t="shared" si="11"/>
        <v>47.106244877226054</v>
      </c>
      <c r="S49" s="93">
        <f t="shared" si="11"/>
        <v>47.106244877226054</v>
      </c>
      <c r="T49" s="93">
        <f t="shared" si="11"/>
        <v>47.106244877226054</v>
      </c>
      <c r="U49" s="93">
        <f t="shared" si="11"/>
        <v>47.106244877226054</v>
      </c>
      <c r="V49" s="93">
        <f t="shared" si="11"/>
        <v>47.106244877226054</v>
      </c>
      <c r="W49" s="93">
        <f t="shared" si="11"/>
        <v>47.106244877226054</v>
      </c>
      <c r="X49" s="93">
        <f t="shared" si="11"/>
        <v>47.106244877226054</v>
      </c>
      <c r="Y49" s="93">
        <f t="shared" si="11"/>
        <v>47.106244877226054</v>
      </c>
      <c r="Z49" s="93">
        <f t="shared" ref="Z49:AF50" si="12">Y49</f>
        <v>47.106244877226054</v>
      </c>
      <c r="AA49" s="93">
        <f t="shared" si="12"/>
        <v>47.106244877226054</v>
      </c>
      <c r="AB49" s="93">
        <f t="shared" si="12"/>
        <v>47.106244877226054</v>
      </c>
      <c r="AC49" s="93">
        <f t="shared" si="12"/>
        <v>47.106244877226054</v>
      </c>
      <c r="AD49" s="93">
        <f t="shared" si="12"/>
        <v>47.106244877226054</v>
      </c>
      <c r="AE49" s="93">
        <f t="shared" si="12"/>
        <v>47.106244877226054</v>
      </c>
      <c r="AF49" s="93">
        <f t="shared" si="12"/>
        <v>47.106244877226054</v>
      </c>
    </row>
    <row r="50" spans="2:35" hidden="1">
      <c r="B50" s="3"/>
      <c r="C50" s="756"/>
      <c r="D50" s="757"/>
      <c r="E50" s="41" t="s">
        <v>184</v>
      </c>
      <c r="F50" s="41" t="s">
        <v>44</v>
      </c>
      <c r="G50" s="75"/>
      <c r="H50" s="135">
        <f>H34*H49/1000</f>
        <v>1.3660811014395554E-2</v>
      </c>
      <c r="I50" s="136">
        <f>H50</f>
        <v>1.3660811014395554E-2</v>
      </c>
      <c r="J50" s="136">
        <f t="shared" si="11"/>
        <v>1.3660811014395554E-2</v>
      </c>
      <c r="K50" s="136">
        <f t="shared" si="11"/>
        <v>1.3660811014395554E-2</v>
      </c>
      <c r="L50" s="136">
        <f t="shared" si="11"/>
        <v>1.3660811014395554E-2</v>
      </c>
      <c r="M50" s="136">
        <f t="shared" si="11"/>
        <v>1.3660811014395554E-2</v>
      </c>
      <c r="N50" s="136">
        <f t="shared" si="11"/>
        <v>1.3660811014395554E-2</v>
      </c>
      <c r="O50" s="136">
        <f t="shared" si="11"/>
        <v>1.3660811014395554E-2</v>
      </c>
      <c r="P50" s="136">
        <f t="shared" si="11"/>
        <v>1.3660811014395554E-2</v>
      </c>
      <c r="Q50" s="136">
        <f t="shared" si="11"/>
        <v>1.3660811014395554E-2</v>
      </c>
      <c r="R50" s="136">
        <f t="shared" si="11"/>
        <v>1.3660811014395554E-2</v>
      </c>
      <c r="S50" s="136">
        <f t="shared" si="11"/>
        <v>1.3660811014395554E-2</v>
      </c>
      <c r="T50" s="136">
        <f t="shared" si="11"/>
        <v>1.3660811014395554E-2</v>
      </c>
      <c r="U50" s="136">
        <f t="shared" si="11"/>
        <v>1.3660811014395554E-2</v>
      </c>
      <c r="V50" s="136">
        <f t="shared" si="11"/>
        <v>1.3660811014395554E-2</v>
      </c>
      <c r="W50" s="136">
        <f t="shared" si="11"/>
        <v>1.3660811014395554E-2</v>
      </c>
      <c r="X50" s="136">
        <f t="shared" si="11"/>
        <v>1.3660811014395554E-2</v>
      </c>
      <c r="Y50" s="136">
        <f t="shared" si="11"/>
        <v>1.3660811014395554E-2</v>
      </c>
      <c r="Z50" s="136">
        <f t="shared" si="12"/>
        <v>1.3660811014395554E-2</v>
      </c>
      <c r="AA50" s="136">
        <f t="shared" si="12"/>
        <v>1.3660811014395554E-2</v>
      </c>
      <c r="AB50" s="136">
        <f t="shared" si="12"/>
        <v>1.3660811014395554E-2</v>
      </c>
      <c r="AC50" s="136">
        <f t="shared" si="12"/>
        <v>1.3660811014395554E-2</v>
      </c>
      <c r="AD50" s="136">
        <f t="shared" si="12"/>
        <v>1.3660811014395554E-2</v>
      </c>
      <c r="AE50" s="136">
        <f t="shared" si="12"/>
        <v>1.3660811014395554E-2</v>
      </c>
      <c r="AF50" s="136">
        <f t="shared" si="12"/>
        <v>1.3660811014395554E-2</v>
      </c>
    </row>
    <row r="51" spans="2:35" hidden="1">
      <c r="B51" s="3"/>
      <c r="C51" s="756"/>
      <c r="D51" s="31"/>
      <c r="E51" s="41" t="s">
        <v>183</v>
      </c>
      <c r="F51" s="41" t="s">
        <v>52</v>
      </c>
      <c r="G51" s="75"/>
      <c r="H51" s="95">
        <f>HLOOKUP($E$51&amp;"-"&amp;$E$10,'Brændsels- og elpriser'!$E$13:$AH$39,MATCH(H16,'Brændsels- og elpriser'!$D$13:$D$39,0),FALSE)*'Brændsels- og elpriser'!$H$9</f>
        <v>189.96947704662099</v>
      </c>
      <c r="I51" s="95">
        <f>HLOOKUP($E$51&amp;"-"&amp;$E$10,'Brændsels- og elpriser'!$E$13:$AH$39,MATCH(I16,'Brændsels- og elpriser'!$D$13:$D$39,0),FALSE)*'Brændsels- og elpriser'!$H$9</f>
        <v>186.15240195629499</v>
      </c>
      <c r="J51" s="95">
        <f>HLOOKUP($E$51&amp;"-"&amp;$E$10,'Brændsels- og elpriser'!$E$13:$AH$39,MATCH(J16,'Brændsels- og elpriser'!$D$13:$D$39,0),FALSE)*'Brændsels- og elpriser'!$H$9</f>
        <v>266.20410988628601</v>
      </c>
      <c r="K51" s="95">
        <f>HLOOKUP($E$51&amp;"-"&amp;$E$10,'Brændsels- og elpriser'!$E$13:$AH$39,MATCH(K16,'Brændsels- og elpriser'!$D$13:$D$39,0),FALSE)*'Brændsels- og elpriser'!$H$9</f>
        <v>350</v>
      </c>
      <c r="L51" s="95">
        <f>HLOOKUP($E$51&amp;"-"&amp;$E$10,'Brændsels- og elpriser'!$E$13:$AH$39,MATCH(L16,'Brændsels- og elpriser'!$D$13:$D$39,0),FALSE)*'Brændsels- og elpriser'!$H$9</f>
        <v>370</v>
      </c>
      <c r="M51" s="95">
        <f>HLOOKUP($E$51&amp;"-"&amp;$E$10,'Brændsels- og elpriser'!$E$13:$AH$39,MATCH(M16,'Brændsels- og elpriser'!$D$13:$D$39,0),FALSE)*'Brændsels- og elpriser'!$H$9</f>
        <v>360</v>
      </c>
      <c r="N51" s="95">
        <f>HLOOKUP($E$51&amp;"-"&amp;$E$10,'Brændsels- og elpriser'!$E$13:$AH$39,MATCH(N16,'Brændsels- og elpriser'!$D$13:$D$39,0),FALSE)*'Brændsels- og elpriser'!$H$9</f>
        <v>360</v>
      </c>
      <c r="O51" s="95">
        <f>HLOOKUP($E$51&amp;"-"&amp;$E$10,'Brændsels- og elpriser'!$E$13:$AH$39,MATCH(O16,'Brændsels- og elpriser'!$D$13:$D$39,0),FALSE)*'Brændsels- og elpriser'!$H$9</f>
        <v>380</v>
      </c>
      <c r="P51" s="95">
        <f>HLOOKUP($E$51&amp;"-"&amp;$E$10,'Brændsels- og elpriser'!$E$13:$AH$39,MATCH(P16,'Brændsels- og elpriser'!$D$13:$D$39,0),FALSE)*'Brændsels- og elpriser'!$H$9</f>
        <v>390</v>
      </c>
      <c r="Q51" s="95">
        <f>HLOOKUP($E$51&amp;"-"&amp;$E$10,'Brændsels- og elpriser'!$E$13:$AH$39,MATCH(Q16,'Brændsels- og elpriser'!$D$13:$D$39,0),FALSE)*'Brændsels- og elpriser'!$H$9</f>
        <v>400</v>
      </c>
      <c r="R51" s="95">
        <f>HLOOKUP($E$51&amp;"-"&amp;$E$10,'Brændsels- og elpriser'!$E$13:$AH$39,MATCH(R16,'Brændsels- og elpriser'!$D$13:$D$39,0),FALSE)*'Brændsels- og elpriser'!$H$9</f>
        <v>390</v>
      </c>
      <c r="S51" s="95">
        <f>HLOOKUP($E$51&amp;"-"&amp;$E$10,'Brændsels- og elpriser'!$E$13:$AH$39,MATCH(S16,'Brændsels- og elpriser'!$D$13:$D$39,0),FALSE)*'Brændsels- og elpriser'!$H$9</f>
        <v>390</v>
      </c>
      <c r="T51" s="95">
        <f>HLOOKUP($E$51&amp;"-"&amp;$E$10,'Brændsels- og elpriser'!$E$13:$AH$39,MATCH(T16,'Brændsels- og elpriser'!$D$13:$D$39,0),FALSE)*'Brændsels- og elpriser'!$H$9</f>
        <v>390</v>
      </c>
      <c r="U51" s="95">
        <f>HLOOKUP($E$51&amp;"-"&amp;$E$10,'Brændsels- og elpriser'!$E$13:$AH$39,MATCH(U16,'Brændsels- og elpriser'!$D$13:$D$39,0),FALSE)*'Brændsels- og elpriser'!$H$9</f>
        <v>380</v>
      </c>
      <c r="V51" s="95">
        <f>HLOOKUP($E$51&amp;"-"&amp;$E$10,'Brændsels- og elpriser'!$E$13:$AH$39,MATCH(V16,'Brændsels- og elpriser'!$D$13:$D$39,0),FALSE)*'Brændsels- og elpriser'!$H$9</f>
        <v>380</v>
      </c>
      <c r="W51" s="95">
        <f>HLOOKUP($E$51&amp;"-"&amp;$E$10,'Brændsels- og elpriser'!$E$13:$AH$39,MATCH(W16,'Brændsels- og elpriser'!$D$13:$D$39,0),FALSE)*'Brændsels- og elpriser'!$H$9</f>
        <v>380</v>
      </c>
      <c r="X51" s="95">
        <f>HLOOKUP($E$51&amp;"-"&amp;$E$10,'Brændsels- og elpriser'!$E$13:$AH$39,MATCH(X16,'Brændsels- og elpriser'!$D$13:$D$39,0),FALSE)*'Brændsels- og elpriser'!$H$9</f>
        <v>380</v>
      </c>
      <c r="Y51" s="95">
        <f>HLOOKUP($E$51&amp;"-"&amp;$E$10,'Brændsels- og elpriser'!$E$13:$AH$39,MATCH(Y16,'Brændsels- og elpriser'!$D$13:$D$39,0),FALSE)*'Brændsels- og elpriser'!$H$9</f>
        <v>370</v>
      </c>
      <c r="Z51" s="95">
        <f>HLOOKUP($E$51&amp;"-"&amp;$E$10,'Brændsels- og elpriser'!$E$13:$AH$39,MATCH(Z16,'Brændsels- og elpriser'!$D$13:$D$39,0),FALSE)*'Brændsels- og elpriser'!$H$9</f>
        <v>380</v>
      </c>
      <c r="AA51" s="95">
        <f>HLOOKUP($E$51&amp;"-"&amp;$E$10,'Brændsels- og elpriser'!$E$13:$AH$39,MATCH(AA16,'Brændsels- og elpriser'!$D$13:$D$39,0),FALSE)*'Brændsels- og elpriser'!$H$9</f>
        <v>370</v>
      </c>
      <c r="AB51" s="95">
        <f>HLOOKUP($E$51&amp;"-"&amp;$E$10,'Brændsels- og elpriser'!$E$13:$AH$39,MATCH(AB16,'Brændsels- og elpriser'!$D$13:$D$39,0),FALSE)*'Brændsels- og elpriser'!$H$9</f>
        <v>380</v>
      </c>
      <c r="AC51" s="95">
        <f>HLOOKUP($E$51&amp;"-"&amp;$E$10,'Brændsels- og elpriser'!$E$13:$AH$39,MATCH(AC16,'Brændsels- og elpriser'!$D$13:$D$39,0),FALSE)*'Brændsels- og elpriser'!$H$9</f>
        <v>380</v>
      </c>
      <c r="AD51" s="95">
        <f>HLOOKUP($E$51&amp;"-"&amp;$E$10,'Brændsels- og elpriser'!$E$13:$AH$39,MATCH(AD16,'Brændsels- og elpriser'!$D$13:$D$39,0),FALSE)*'Brændsels- og elpriser'!$H$9</f>
        <v>380</v>
      </c>
      <c r="AE51" s="95">
        <f>HLOOKUP($E$51&amp;"-"&amp;$E$10,'Brændsels- og elpriser'!$E$13:$AH$39,MATCH(AE16,'Brændsels- og elpriser'!$D$13:$D$39,0),FALSE)*'Brændsels- og elpriser'!$H$9</f>
        <v>380</v>
      </c>
      <c r="AF51" s="95">
        <f>HLOOKUP($E$51&amp;"-"&amp;$E$10,'Brændsels- og elpriser'!$E$13:$AH$39,MATCH(AF16,'Brændsels- og elpriser'!$D$13:$D$39,0),FALSE)*'Brændsels- og elpriser'!$H$9</f>
        <v>380</v>
      </c>
    </row>
    <row r="52" spans="2:35" ht="15" hidden="1" customHeight="1">
      <c r="B52" s="6"/>
      <c r="C52" s="758" t="s">
        <v>251</v>
      </c>
      <c r="D52" s="765" t="s">
        <v>252</v>
      </c>
      <c r="E52" s="78" t="s">
        <v>172</v>
      </c>
      <c r="F52" s="78" t="s">
        <v>62</v>
      </c>
      <c r="G52" s="79"/>
      <c r="H52" s="87">
        <f>IF(H25=0,0,-PMT($E$9,$I$9,$G$20)/H25)</f>
        <v>0</v>
      </c>
      <c r="I52" s="94">
        <f t="shared" ref="I52:V52" si="13">IF(I24=0,0,-PMT($E$9,$I$9,$G$20)/I24)</f>
        <v>0</v>
      </c>
      <c r="J52" s="94">
        <f t="shared" si="13"/>
        <v>0</v>
      </c>
      <c r="K52" s="94">
        <f t="shared" si="13"/>
        <v>0</v>
      </c>
      <c r="L52" s="94">
        <f t="shared" si="13"/>
        <v>0</v>
      </c>
      <c r="M52" s="94">
        <f t="shared" si="13"/>
        <v>0</v>
      </c>
      <c r="N52" s="94">
        <f t="shared" si="13"/>
        <v>0</v>
      </c>
      <c r="O52" s="94">
        <f t="shared" si="13"/>
        <v>0</v>
      </c>
      <c r="P52" s="94">
        <f t="shared" si="13"/>
        <v>0</v>
      </c>
      <c r="Q52" s="94">
        <f t="shared" si="13"/>
        <v>0</v>
      </c>
      <c r="R52" s="94">
        <f t="shared" si="13"/>
        <v>0</v>
      </c>
      <c r="S52" s="94">
        <f t="shared" si="13"/>
        <v>0</v>
      </c>
      <c r="T52" s="94">
        <f t="shared" si="13"/>
        <v>0</v>
      </c>
      <c r="U52" s="94">
        <f t="shared" si="13"/>
        <v>0</v>
      </c>
      <c r="V52" s="94">
        <f t="shared" si="13"/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2:35" hidden="1">
      <c r="B53" s="6"/>
      <c r="C53" s="759"/>
      <c r="D53" s="766"/>
      <c r="E53" s="24" t="s">
        <v>173</v>
      </c>
      <c r="F53" s="24" t="s">
        <v>62</v>
      </c>
      <c r="G53" s="75"/>
      <c r="H53" s="68">
        <f>IF(H25=0,0,H27/H25)</f>
        <v>0</v>
      </c>
      <c r="I53" s="53">
        <f t="shared" ref="I53:V53" si="14">IF(I24=0,0,I27/I24)</f>
        <v>0</v>
      </c>
      <c r="J53" s="53">
        <f t="shared" si="14"/>
        <v>0</v>
      </c>
      <c r="K53" s="53">
        <f t="shared" si="14"/>
        <v>0</v>
      </c>
      <c r="L53" s="53">
        <f t="shared" si="14"/>
        <v>0</v>
      </c>
      <c r="M53" s="53">
        <f t="shared" si="14"/>
        <v>0</v>
      </c>
      <c r="N53" s="53">
        <f t="shared" si="14"/>
        <v>0</v>
      </c>
      <c r="O53" s="53">
        <f t="shared" si="14"/>
        <v>0</v>
      </c>
      <c r="P53" s="53">
        <f t="shared" si="14"/>
        <v>0</v>
      </c>
      <c r="Q53" s="53">
        <f t="shared" si="14"/>
        <v>0</v>
      </c>
      <c r="R53" s="53">
        <f t="shared" si="14"/>
        <v>0</v>
      </c>
      <c r="S53" s="53">
        <f t="shared" si="14"/>
        <v>0</v>
      </c>
      <c r="T53" s="53">
        <f t="shared" si="14"/>
        <v>0</v>
      </c>
      <c r="U53" s="53">
        <f t="shared" si="14"/>
        <v>0</v>
      </c>
      <c r="V53" s="53">
        <f t="shared" si="14"/>
        <v>0</v>
      </c>
      <c r="W53" s="53">
        <f t="shared" ref="W53:AF53" si="15">IF(W25=0,0,W27/W25)</f>
        <v>0</v>
      </c>
      <c r="X53" s="53">
        <f t="shared" si="15"/>
        <v>0</v>
      </c>
      <c r="Y53" s="53">
        <f t="shared" si="15"/>
        <v>0</v>
      </c>
      <c r="Z53" s="53">
        <f t="shared" si="15"/>
        <v>0</v>
      </c>
      <c r="AA53" s="53">
        <f t="shared" si="15"/>
        <v>0</v>
      </c>
      <c r="AB53" s="53">
        <f t="shared" si="15"/>
        <v>0</v>
      </c>
      <c r="AC53" s="53">
        <f t="shared" si="15"/>
        <v>0</v>
      </c>
      <c r="AD53" s="53">
        <f t="shared" si="15"/>
        <v>0</v>
      </c>
      <c r="AE53" s="53">
        <f t="shared" si="15"/>
        <v>0</v>
      </c>
      <c r="AF53" s="53">
        <f t="shared" si="15"/>
        <v>0</v>
      </c>
    </row>
    <row r="54" spans="2:35" hidden="1">
      <c r="B54" s="6"/>
      <c r="C54" s="759"/>
      <c r="D54" s="765" t="s">
        <v>253</v>
      </c>
      <c r="E54" s="78" t="s">
        <v>172</v>
      </c>
      <c r="F54" s="78" t="s">
        <v>62</v>
      </c>
      <c r="G54" s="79"/>
      <c r="H54" s="241">
        <v>0</v>
      </c>
      <c r="I54" s="242">
        <v>0</v>
      </c>
      <c r="J54" s="242">
        <v>0</v>
      </c>
      <c r="K54" s="242">
        <v>0</v>
      </c>
      <c r="L54" s="242">
        <v>0</v>
      </c>
      <c r="M54" s="242">
        <v>0</v>
      </c>
      <c r="N54" s="242">
        <v>0</v>
      </c>
      <c r="O54" s="242">
        <v>0</v>
      </c>
      <c r="P54" s="242">
        <v>0</v>
      </c>
      <c r="Q54" s="242">
        <v>0</v>
      </c>
      <c r="R54" s="242">
        <v>0</v>
      </c>
      <c r="S54" s="242">
        <v>0</v>
      </c>
      <c r="T54" s="242">
        <v>0</v>
      </c>
      <c r="U54" s="242">
        <v>0</v>
      </c>
      <c r="V54" s="242">
        <v>0</v>
      </c>
      <c r="W54" s="94">
        <f t="shared" ref="W54:AF54" si="16">IF(W24=0,0,($W$20*(1/$W$21)*((1+$E$9)^(W16-$W$16)))/W24)</f>
        <v>0</v>
      </c>
      <c r="X54" s="94">
        <f t="shared" si="16"/>
        <v>0</v>
      </c>
      <c r="Y54" s="94">
        <f t="shared" si="16"/>
        <v>0</v>
      </c>
      <c r="Z54" s="94">
        <f t="shared" si="16"/>
        <v>0</v>
      </c>
      <c r="AA54" s="94">
        <f t="shared" si="16"/>
        <v>0</v>
      </c>
      <c r="AB54" s="94">
        <f t="shared" si="16"/>
        <v>0</v>
      </c>
      <c r="AC54" s="94">
        <f t="shared" si="16"/>
        <v>0</v>
      </c>
      <c r="AD54" s="94">
        <f t="shared" si="16"/>
        <v>0</v>
      </c>
      <c r="AE54" s="94">
        <f t="shared" si="16"/>
        <v>0</v>
      </c>
      <c r="AF54" s="94">
        <f t="shared" si="16"/>
        <v>0</v>
      </c>
      <c r="AI54" s="528"/>
    </row>
    <row r="55" spans="2:35" hidden="1">
      <c r="B55" s="6"/>
      <c r="C55" s="759"/>
      <c r="D55" s="767"/>
      <c r="E55" s="25" t="s">
        <v>173</v>
      </c>
      <c r="F55" s="25" t="s">
        <v>62</v>
      </c>
      <c r="G55" s="76"/>
      <c r="H55" s="233">
        <v>0</v>
      </c>
      <c r="I55" s="240">
        <v>0</v>
      </c>
      <c r="J55" s="240">
        <v>0</v>
      </c>
      <c r="K55" s="240">
        <v>0</v>
      </c>
      <c r="L55" s="240">
        <v>0</v>
      </c>
      <c r="M55" s="240">
        <v>0</v>
      </c>
      <c r="N55" s="240">
        <v>0</v>
      </c>
      <c r="O55" s="240">
        <v>0</v>
      </c>
      <c r="P55" s="240">
        <v>0</v>
      </c>
      <c r="Q55" s="240">
        <v>0</v>
      </c>
      <c r="R55" s="240">
        <v>0</v>
      </c>
      <c r="S55" s="240">
        <v>0</v>
      </c>
      <c r="T55" s="240">
        <v>0</v>
      </c>
      <c r="U55" s="240">
        <v>0</v>
      </c>
      <c r="V55" s="240">
        <v>0</v>
      </c>
      <c r="W55" s="240">
        <f t="shared" ref="W55:AF55" si="17">IF(W24=0,0,W27/W24)</f>
        <v>0</v>
      </c>
      <c r="X55" s="240">
        <f t="shared" si="17"/>
        <v>0</v>
      </c>
      <c r="Y55" s="240">
        <f t="shared" si="17"/>
        <v>0</v>
      </c>
      <c r="Z55" s="240">
        <f t="shared" si="17"/>
        <v>0</v>
      </c>
      <c r="AA55" s="240">
        <f t="shared" si="17"/>
        <v>0</v>
      </c>
      <c r="AB55" s="240">
        <f t="shared" si="17"/>
        <v>0</v>
      </c>
      <c r="AC55" s="240">
        <f t="shared" si="17"/>
        <v>0</v>
      </c>
      <c r="AD55" s="240">
        <f t="shared" si="17"/>
        <v>0</v>
      </c>
      <c r="AE55" s="240">
        <f t="shared" si="17"/>
        <v>0</v>
      </c>
      <c r="AF55" s="240">
        <f t="shared" si="17"/>
        <v>0</v>
      </c>
      <c r="AG55" s="235"/>
    </row>
    <row r="56" spans="2:35" hidden="1">
      <c r="B56" s="6"/>
      <c r="C56" s="759"/>
      <c r="D56" s="273"/>
      <c r="E56" s="24" t="s">
        <v>31</v>
      </c>
      <c r="F56" s="24" t="s">
        <v>62</v>
      </c>
      <c r="G56" s="75"/>
      <c r="H56" s="68">
        <f t="shared" ref="H56:AF56" si="18">H28</f>
        <v>19.169132446852309</v>
      </c>
      <c r="I56" s="53">
        <f t="shared" si="18"/>
        <v>19.169132446852309</v>
      </c>
      <c r="J56" s="53">
        <f t="shared" si="18"/>
        <v>19.169132446852309</v>
      </c>
      <c r="K56" s="53">
        <f t="shared" si="18"/>
        <v>19.169132446852309</v>
      </c>
      <c r="L56" s="53">
        <f t="shared" si="18"/>
        <v>19.169132446852309</v>
      </c>
      <c r="M56" s="53">
        <f t="shared" si="18"/>
        <v>19.169132446852309</v>
      </c>
      <c r="N56" s="53">
        <f t="shared" si="18"/>
        <v>19.169132446852309</v>
      </c>
      <c r="O56" s="53">
        <f t="shared" si="18"/>
        <v>19.169132446852309</v>
      </c>
      <c r="P56" s="53">
        <f t="shared" si="18"/>
        <v>19.169132446852309</v>
      </c>
      <c r="Q56" s="53">
        <f t="shared" si="18"/>
        <v>19.169132446852309</v>
      </c>
      <c r="R56" s="53">
        <f t="shared" si="18"/>
        <v>19.169132446852309</v>
      </c>
      <c r="S56" s="53">
        <f t="shared" si="18"/>
        <v>19.169132446852309</v>
      </c>
      <c r="T56" s="53">
        <f t="shared" si="18"/>
        <v>19.169132446852309</v>
      </c>
      <c r="U56" s="53">
        <f t="shared" si="18"/>
        <v>19.169132446852309</v>
      </c>
      <c r="V56" s="53">
        <f t="shared" si="18"/>
        <v>19.169132446852309</v>
      </c>
      <c r="W56" s="53">
        <f t="shared" si="18"/>
        <v>19.169132446852309</v>
      </c>
      <c r="X56" s="53">
        <f t="shared" si="18"/>
        <v>19.169132446852309</v>
      </c>
      <c r="Y56" s="53">
        <f t="shared" si="18"/>
        <v>19.169132446852309</v>
      </c>
      <c r="Z56" s="53">
        <f t="shared" si="18"/>
        <v>19.169132446852309</v>
      </c>
      <c r="AA56" s="53">
        <f t="shared" si="18"/>
        <v>19.169132446852309</v>
      </c>
      <c r="AB56" s="53">
        <f t="shared" si="18"/>
        <v>19.169132446852309</v>
      </c>
      <c r="AC56" s="53">
        <f t="shared" si="18"/>
        <v>19.169132446852309</v>
      </c>
      <c r="AD56" s="53">
        <f t="shared" si="18"/>
        <v>19.169132446852309</v>
      </c>
      <c r="AE56" s="53">
        <f t="shared" si="18"/>
        <v>19.169132446852309</v>
      </c>
      <c r="AF56" s="53">
        <f t="shared" si="18"/>
        <v>19.169132446852309</v>
      </c>
    </row>
    <row r="57" spans="2:35" hidden="1">
      <c r="B57" s="6"/>
      <c r="C57" s="759"/>
      <c r="D57" s="273"/>
      <c r="E57" s="24" t="s">
        <v>212</v>
      </c>
      <c r="F57" s="24" t="s">
        <v>62</v>
      </c>
      <c r="G57" s="75"/>
      <c r="H57" s="68">
        <f t="shared" ref="H57:AF57" si="19">1/H30*H39</f>
        <v>-35.211267605633807</v>
      </c>
      <c r="I57" s="53">
        <f t="shared" si="19"/>
        <v>-35.211267605633807</v>
      </c>
      <c r="J57" s="53">
        <f t="shared" si="19"/>
        <v>-35.211267605633807</v>
      </c>
      <c r="K57" s="53">
        <f t="shared" si="19"/>
        <v>-35.211267605633807</v>
      </c>
      <c r="L57" s="53">
        <f t="shared" si="19"/>
        <v>-35.211267605633807</v>
      </c>
      <c r="M57" s="53">
        <f t="shared" si="19"/>
        <v>-35.211267605633807</v>
      </c>
      <c r="N57" s="53">
        <f t="shared" si="19"/>
        <v>-35.211267605633807</v>
      </c>
      <c r="O57" s="53">
        <f t="shared" si="19"/>
        <v>-35.211267605633807</v>
      </c>
      <c r="P57" s="53">
        <f t="shared" si="19"/>
        <v>-35.211267605633807</v>
      </c>
      <c r="Q57" s="53">
        <f t="shared" si="19"/>
        <v>-35.211267605633807</v>
      </c>
      <c r="R57" s="53">
        <f t="shared" si="19"/>
        <v>-35.211267605633807</v>
      </c>
      <c r="S57" s="53">
        <f t="shared" si="19"/>
        <v>-35.211267605633807</v>
      </c>
      <c r="T57" s="53">
        <f t="shared" si="19"/>
        <v>-35.211267605633807</v>
      </c>
      <c r="U57" s="53">
        <f t="shared" si="19"/>
        <v>-35.211267605633807</v>
      </c>
      <c r="V57" s="53">
        <f t="shared" si="19"/>
        <v>-35.211267605633807</v>
      </c>
      <c r="W57" s="53">
        <f t="shared" si="19"/>
        <v>-35.211267605633807</v>
      </c>
      <c r="X57" s="53">
        <f t="shared" si="19"/>
        <v>-35.211267605633807</v>
      </c>
      <c r="Y57" s="53">
        <f t="shared" si="19"/>
        <v>-35.211267605633807</v>
      </c>
      <c r="Z57" s="53">
        <f t="shared" si="19"/>
        <v>-35.211267605633807</v>
      </c>
      <c r="AA57" s="53">
        <f t="shared" si="19"/>
        <v>-35.211267605633807</v>
      </c>
      <c r="AB57" s="53">
        <f t="shared" si="19"/>
        <v>-35.211267605633807</v>
      </c>
      <c r="AC57" s="53">
        <f t="shared" si="19"/>
        <v>-35.211267605633807</v>
      </c>
      <c r="AD57" s="53">
        <f t="shared" si="19"/>
        <v>-35.211267605633807</v>
      </c>
      <c r="AE57" s="53">
        <f t="shared" si="19"/>
        <v>-35.211267605633807</v>
      </c>
      <c r="AF57" s="53">
        <f t="shared" si="19"/>
        <v>-35.211267605633807</v>
      </c>
    </row>
    <row r="58" spans="2:35" hidden="1">
      <c r="B58" s="6"/>
      <c r="C58" s="759"/>
      <c r="D58" s="273"/>
      <c r="E58" s="24" t="s">
        <v>210</v>
      </c>
      <c r="F58" s="24" t="s">
        <v>62</v>
      </c>
      <c r="G58" s="75"/>
      <c r="H58" s="68">
        <v>0</v>
      </c>
      <c r="I58" s="53">
        <v>0</v>
      </c>
      <c r="J58" s="53">
        <v>0</v>
      </c>
      <c r="K58" s="53">
        <v>0</v>
      </c>
      <c r="L58" s="53">
        <v>0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53">
        <v>0</v>
      </c>
      <c r="Y58" s="53">
        <v>0</v>
      </c>
      <c r="Z58" s="53">
        <v>0</v>
      </c>
      <c r="AA58" s="53">
        <v>0</v>
      </c>
      <c r="AB58" s="53">
        <v>0</v>
      </c>
      <c r="AC58" s="53">
        <v>0</v>
      </c>
      <c r="AD58" s="53">
        <v>0</v>
      </c>
      <c r="AE58" s="53">
        <v>0</v>
      </c>
      <c r="AF58" s="53">
        <v>0</v>
      </c>
    </row>
    <row r="59" spans="2:35" hidden="1">
      <c r="B59" s="6"/>
      <c r="C59" s="759"/>
      <c r="D59" s="273"/>
      <c r="E59" s="24" t="s">
        <v>174</v>
      </c>
      <c r="F59" s="24" t="s">
        <v>62</v>
      </c>
      <c r="G59" s="75"/>
      <c r="H59" s="149">
        <f t="shared" ref="H59:AF59" si="20">1/H30*H42</f>
        <v>3.4031169264105348</v>
      </c>
      <c r="I59" s="53">
        <f t="shared" si="20"/>
        <v>2.5140845070422535</v>
      </c>
      <c r="J59" s="53">
        <f t="shared" si="20"/>
        <v>6.9267061708765372</v>
      </c>
      <c r="K59" s="53">
        <f t="shared" si="20"/>
        <v>11.71721338714789</v>
      </c>
      <c r="L59" s="53">
        <f t="shared" si="20"/>
        <v>12.835344250000002</v>
      </c>
      <c r="M59" s="53">
        <f t="shared" si="20"/>
        <v>13.216904132042254</v>
      </c>
      <c r="N59" s="53">
        <f t="shared" si="20"/>
        <v>13.609813459507041</v>
      </c>
      <c r="O59" s="53">
        <f t="shared" si="20"/>
        <v>14.014397776408453</v>
      </c>
      <c r="P59" s="53">
        <f t="shared" si="20"/>
        <v>14.431009383802818</v>
      </c>
      <c r="Q59" s="53">
        <f t="shared" si="20"/>
        <v>14.860009501760565</v>
      </c>
      <c r="R59" s="53">
        <f t="shared" si="20"/>
        <v>15.301759350352112</v>
      </c>
      <c r="S59" s="53">
        <f t="shared" si="20"/>
        <v>15.756642447183102</v>
      </c>
      <c r="T59" s="53">
        <f t="shared" si="20"/>
        <v>16.225046769366198</v>
      </c>
      <c r="U59" s="53">
        <f t="shared" si="20"/>
        <v>16.707378132042255</v>
      </c>
      <c r="V59" s="53">
        <f t="shared" si="20"/>
        <v>17.204046809859157</v>
      </c>
      <c r="W59" s="53">
        <f t="shared" si="20"/>
        <v>17.715480915492957</v>
      </c>
      <c r="X59" s="53">
        <f t="shared" si="20"/>
        <v>18.242117480633802</v>
      </c>
      <c r="Y59" s="53">
        <f t="shared" si="20"/>
        <v>18.784411375000001</v>
      </c>
      <c r="Z59" s="53">
        <f t="shared" si="20"/>
        <v>19.342826387323949</v>
      </c>
      <c r="AA59" s="53">
        <f t="shared" si="20"/>
        <v>19.917839684859157</v>
      </c>
      <c r="AB59" s="53">
        <f t="shared" si="20"/>
        <v>20.509946272887323</v>
      </c>
      <c r="AC59" s="53">
        <f t="shared" si="20"/>
        <v>21.119654535211264</v>
      </c>
      <c r="AD59" s="53">
        <f t="shared" si="20"/>
        <v>21.747490693661973</v>
      </c>
      <c r="AE59" s="53">
        <f t="shared" si="20"/>
        <v>22.393989889084509</v>
      </c>
      <c r="AF59" s="53">
        <f t="shared" si="20"/>
        <v>23.059709559859158</v>
      </c>
    </row>
    <row r="60" spans="2:35" hidden="1">
      <c r="B60" s="6"/>
      <c r="C60" s="759"/>
      <c r="D60" s="273"/>
      <c r="E60" s="24" t="s">
        <v>175</v>
      </c>
      <c r="F60" s="24" t="s">
        <v>62</v>
      </c>
      <c r="G60" s="75"/>
      <c r="H60" s="149">
        <f t="shared" ref="H60:AF60" si="21">1/H30*H43</f>
        <v>6.5339844987082269E-4</v>
      </c>
      <c r="I60" s="53">
        <f t="shared" si="21"/>
        <v>6.5339844987082269E-4</v>
      </c>
      <c r="J60" s="53">
        <f t="shared" si="21"/>
        <v>6.5339844987082269E-4</v>
      </c>
      <c r="K60" s="53">
        <f t="shared" si="21"/>
        <v>6.5339844987082269E-4</v>
      </c>
      <c r="L60" s="53">
        <f t="shared" si="21"/>
        <v>6.5339844987082269E-4</v>
      </c>
      <c r="M60" s="53">
        <f t="shared" si="21"/>
        <v>6.5339844987082269E-4</v>
      </c>
      <c r="N60" s="53">
        <f t="shared" si="21"/>
        <v>6.5339844987082269E-4</v>
      </c>
      <c r="O60" s="53">
        <f t="shared" si="21"/>
        <v>6.5339844987082269E-4</v>
      </c>
      <c r="P60" s="53">
        <f t="shared" si="21"/>
        <v>6.5339844987082269E-4</v>
      </c>
      <c r="Q60" s="53">
        <f t="shared" si="21"/>
        <v>6.5339844987082269E-4</v>
      </c>
      <c r="R60" s="53">
        <f t="shared" si="21"/>
        <v>6.5339844987082269E-4</v>
      </c>
      <c r="S60" s="53">
        <f t="shared" si="21"/>
        <v>6.5339844987082269E-4</v>
      </c>
      <c r="T60" s="53">
        <f t="shared" si="21"/>
        <v>6.5339844987082269E-4</v>
      </c>
      <c r="U60" s="53">
        <f t="shared" si="21"/>
        <v>6.5339844987082269E-4</v>
      </c>
      <c r="V60" s="53">
        <f t="shared" si="21"/>
        <v>6.5339844987082269E-4</v>
      </c>
      <c r="W60" s="53">
        <f t="shared" si="21"/>
        <v>6.5339844987082269E-4</v>
      </c>
      <c r="X60" s="53">
        <f t="shared" si="21"/>
        <v>6.5339844987082269E-4</v>
      </c>
      <c r="Y60" s="53">
        <f t="shared" si="21"/>
        <v>6.5339844987082269E-4</v>
      </c>
      <c r="Z60" s="53">
        <f t="shared" si="21"/>
        <v>6.5339844987082269E-4</v>
      </c>
      <c r="AA60" s="53">
        <f t="shared" si="21"/>
        <v>6.5339844987082269E-4</v>
      </c>
      <c r="AB60" s="53">
        <f t="shared" si="21"/>
        <v>6.5339844987082269E-4</v>
      </c>
      <c r="AC60" s="53">
        <f t="shared" si="21"/>
        <v>6.5339844987082269E-4</v>
      </c>
      <c r="AD60" s="53">
        <f t="shared" si="21"/>
        <v>6.5339844987082269E-4</v>
      </c>
      <c r="AE60" s="53">
        <f t="shared" si="21"/>
        <v>6.5339844987082269E-4</v>
      </c>
      <c r="AF60" s="53">
        <f t="shared" si="21"/>
        <v>6.5339844987082269E-4</v>
      </c>
    </row>
    <row r="61" spans="2:35" hidden="1">
      <c r="B61" s="6"/>
      <c r="C61" s="759"/>
      <c r="D61" s="273"/>
      <c r="E61" s="24" t="s">
        <v>176</v>
      </c>
      <c r="F61" s="24" t="s">
        <v>62</v>
      </c>
      <c r="G61" s="75"/>
      <c r="H61" s="149">
        <f>1/H30*H44</f>
        <v>2.8634226185515459E-2</v>
      </c>
      <c r="I61" s="53">
        <f>H61</f>
        <v>2.8634226185515459E-2</v>
      </c>
      <c r="J61" s="53">
        <f t="shared" ref="J61:AA61" si="22">I61</f>
        <v>2.8634226185515459E-2</v>
      </c>
      <c r="K61" s="53">
        <f t="shared" si="22"/>
        <v>2.8634226185515459E-2</v>
      </c>
      <c r="L61" s="53">
        <f t="shared" si="22"/>
        <v>2.8634226185515459E-2</v>
      </c>
      <c r="M61" s="53">
        <f t="shared" si="22"/>
        <v>2.8634226185515459E-2</v>
      </c>
      <c r="N61" s="53">
        <f t="shared" si="22"/>
        <v>2.8634226185515459E-2</v>
      </c>
      <c r="O61" s="53">
        <f t="shared" si="22"/>
        <v>2.8634226185515459E-2</v>
      </c>
      <c r="P61" s="53">
        <f t="shared" si="22"/>
        <v>2.8634226185515459E-2</v>
      </c>
      <c r="Q61" s="53">
        <f t="shared" si="22"/>
        <v>2.8634226185515459E-2</v>
      </c>
      <c r="R61" s="53">
        <f t="shared" si="22"/>
        <v>2.8634226185515459E-2</v>
      </c>
      <c r="S61" s="53">
        <f t="shared" si="22"/>
        <v>2.8634226185515459E-2</v>
      </c>
      <c r="T61" s="53">
        <f t="shared" si="22"/>
        <v>2.8634226185515459E-2</v>
      </c>
      <c r="U61" s="53">
        <f t="shared" si="22"/>
        <v>2.8634226185515459E-2</v>
      </c>
      <c r="V61" s="53">
        <f t="shared" si="22"/>
        <v>2.8634226185515459E-2</v>
      </c>
      <c r="W61" s="53">
        <f t="shared" si="22"/>
        <v>2.8634226185515459E-2</v>
      </c>
      <c r="X61" s="53">
        <f t="shared" si="22"/>
        <v>2.8634226185515459E-2</v>
      </c>
      <c r="Y61" s="53">
        <f t="shared" si="22"/>
        <v>2.8634226185515459E-2</v>
      </c>
      <c r="Z61" s="53">
        <f t="shared" si="22"/>
        <v>2.8634226185515459E-2</v>
      </c>
      <c r="AA61" s="53">
        <f t="shared" si="22"/>
        <v>2.8634226185515459E-2</v>
      </c>
      <c r="AB61" s="53">
        <f>AA61</f>
        <v>2.8634226185515459E-2</v>
      </c>
      <c r="AC61" s="53">
        <f>AB61</f>
        <v>2.8634226185515459E-2</v>
      </c>
      <c r="AD61" s="53">
        <f>AC61</f>
        <v>2.8634226185515459E-2</v>
      </c>
      <c r="AE61" s="53">
        <f>AD61</f>
        <v>2.8634226185515459E-2</v>
      </c>
      <c r="AF61" s="53">
        <f>AE61</f>
        <v>2.8634226185515459E-2</v>
      </c>
    </row>
    <row r="62" spans="2:35" hidden="1">
      <c r="B62" s="6"/>
      <c r="C62" s="759"/>
      <c r="D62" s="273"/>
      <c r="E62" s="24" t="s">
        <v>177</v>
      </c>
      <c r="F62" s="24" t="s">
        <v>62</v>
      </c>
      <c r="G62" s="75"/>
      <c r="H62" s="133">
        <f t="shared" ref="H62:AF62" si="23">1/H30*H46</f>
        <v>0.23173630362449263</v>
      </c>
      <c r="I62" s="53">
        <f t="shared" si="23"/>
        <v>0.23173630362449263</v>
      </c>
      <c r="J62" s="53">
        <f t="shared" si="23"/>
        <v>0.23173630362449263</v>
      </c>
      <c r="K62" s="53">
        <f t="shared" si="23"/>
        <v>0.23173630362449263</v>
      </c>
      <c r="L62" s="53">
        <f t="shared" si="23"/>
        <v>0.23173630362449263</v>
      </c>
      <c r="M62" s="53">
        <f t="shared" si="23"/>
        <v>0.23173630362449263</v>
      </c>
      <c r="N62" s="53">
        <f t="shared" si="23"/>
        <v>0.23173630362449263</v>
      </c>
      <c r="O62" s="53">
        <f t="shared" si="23"/>
        <v>0.23173630362449263</v>
      </c>
      <c r="P62" s="53">
        <f t="shared" si="23"/>
        <v>0.23173630362449263</v>
      </c>
      <c r="Q62" s="53">
        <f t="shared" si="23"/>
        <v>0.23173630362449263</v>
      </c>
      <c r="R62" s="53">
        <f t="shared" si="23"/>
        <v>0.23173630362449263</v>
      </c>
      <c r="S62" s="53">
        <f t="shared" si="23"/>
        <v>0.23173630362449263</v>
      </c>
      <c r="T62" s="53">
        <f t="shared" si="23"/>
        <v>0.23173630362449263</v>
      </c>
      <c r="U62" s="53">
        <f t="shared" si="23"/>
        <v>0.23173630362449263</v>
      </c>
      <c r="V62" s="53">
        <f t="shared" si="23"/>
        <v>0.23173630362449263</v>
      </c>
      <c r="W62" s="53">
        <f t="shared" si="23"/>
        <v>0.23173630362449263</v>
      </c>
      <c r="X62" s="53">
        <f t="shared" si="23"/>
        <v>0.23173630362449263</v>
      </c>
      <c r="Y62" s="53">
        <f t="shared" si="23"/>
        <v>0.23173630362449263</v>
      </c>
      <c r="Z62" s="53">
        <f t="shared" si="23"/>
        <v>0.23173630362449263</v>
      </c>
      <c r="AA62" s="53">
        <f t="shared" si="23"/>
        <v>0.23173630362449263</v>
      </c>
      <c r="AB62" s="53">
        <f t="shared" si="23"/>
        <v>0.23173630362449263</v>
      </c>
      <c r="AC62" s="53">
        <f t="shared" si="23"/>
        <v>0.23173630362449263</v>
      </c>
      <c r="AD62" s="53">
        <f t="shared" si="23"/>
        <v>0.23173630362449263</v>
      </c>
      <c r="AE62" s="53">
        <f t="shared" si="23"/>
        <v>0.23173630362449263</v>
      </c>
      <c r="AF62" s="53">
        <f t="shared" si="23"/>
        <v>0.23173630362449263</v>
      </c>
    </row>
    <row r="63" spans="2:35" hidden="1">
      <c r="B63" s="6"/>
      <c r="C63" s="759"/>
      <c r="D63" s="273"/>
      <c r="E63" s="24" t="s">
        <v>178</v>
      </c>
      <c r="F63" s="24" t="s">
        <v>62</v>
      </c>
      <c r="G63" s="75"/>
      <c r="H63" s="133">
        <f>1/H30*H48</f>
        <v>1.6484577387822188</v>
      </c>
      <c r="I63" s="53">
        <f t="shared" ref="I63:AF63" si="24">1/I30*I48</f>
        <v>1.6484577387822188</v>
      </c>
      <c r="J63" s="53">
        <f t="shared" si="24"/>
        <v>1.6484577387822188</v>
      </c>
      <c r="K63" s="53">
        <f t="shared" si="24"/>
        <v>1.6484577387822188</v>
      </c>
      <c r="L63" s="53">
        <f t="shared" si="24"/>
        <v>1.6484577387822188</v>
      </c>
      <c r="M63" s="53">
        <f t="shared" si="24"/>
        <v>1.6484577387822188</v>
      </c>
      <c r="N63" s="53">
        <f t="shared" si="24"/>
        <v>1.6484577387822188</v>
      </c>
      <c r="O63" s="53">
        <f t="shared" si="24"/>
        <v>1.6484577387822188</v>
      </c>
      <c r="P63" s="53">
        <f t="shared" si="24"/>
        <v>1.6484577387822188</v>
      </c>
      <c r="Q63" s="53">
        <f t="shared" si="24"/>
        <v>1.6484577387822188</v>
      </c>
      <c r="R63" s="53">
        <f t="shared" si="24"/>
        <v>1.6484577387822188</v>
      </c>
      <c r="S63" s="53">
        <f t="shared" si="24"/>
        <v>1.6484577387822188</v>
      </c>
      <c r="T63" s="53">
        <f t="shared" si="24"/>
        <v>1.6484577387822188</v>
      </c>
      <c r="U63" s="53">
        <f t="shared" si="24"/>
        <v>1.6484577387822188</v>
      </c>
      <c r="V63" s="53">
        <f t="shared" si="24"/>
        <v>1.6484577387822188</v>
      </c>
      <c r="W63" s="53">
        <f t="shared" si="24"/>
        <v>1.6484577387822188</v>
      </c>
      <c r="X63" s="53">
        <f t="shared" si="24"/>
        <v>1.6484577387822188</v>
      </c>
      <c r="Y63" s="53">
        <f t="shared" si="24"/>
        <v>1.6484577387822188</v>
      </c>
      <c r="Z63" s="53">
        <f t="shared" si="24"/>
        <v>1.6484577387822188</v>
      </c>
      <c r="AA63" s="53">
        <f t="shared" si="24"/>
        <v>1.6484577387822188</v>
      </c>
      <c r="AB63" s="53">
        <f t="shared" si="24"/>
        <v>1.6484577387822188</v>
      </c>
      <c r="AC63" s="53">
        <f t="shared" si="24"/>
        <v>1.6484577387822188</v>
      </c>
      <c r="AD63" s="53">
        <f t="shared" si="24"/>
        <v>1.6484577387822188</v>
      </c>
      <c r="AE63" s="53">
        <f t="shared" si="24"/>
        <v>1.6484577387822188</v>
      </c>
      <c r="AF63" s="53">
        <f t="shared" si="24"/>
        <v>1.6484577387822188</v>
      </c>
    </row>
    <row r="64" spans="2:35" hidden="1">
      <c r="B64" s="6"/>
      <c r="C64" s="759"/>
      <c r="D64" s="273"/>
      <c r="E64" s="24" t="s">
        <v>179</v>
      </c>
      <c r="F64" s="24" t="s">
        <v>62</v>
      </c>
      <c r="G64" s="75"/>
      <c r="H64" s="133">
        <f>1/H30*H50</f>
        <v>1.9240578893514867E-2</v>
      </c>
      <c r="I64" s="134">
        <f t="shared" ref="I64:AF64" si="25">1/I30*I50</f>
        <v>1.9240578893514867E-2</v>
      </c>
      <c r="J64" s="134">
        <f t="shared" si="25"/>
        <v>1.9240578893514867E-2</v>
      </c>
      <c r="K64" s="134">
        <f t="shared" si="25"/>
        <v>1.9240578893514867E-2</v>
      </c>
      <c r="L64" s="134">
        <f t="shared" si="25"/>
        <v>1.9240578893514867E-2</v>
      </c>
      <c r="M64" s="134">
        <f t="shared" si="25"/>
        <v>1.9240578893514867E-2</v>
      </c>
      <c r="N64" s="134">
        <f t="shared" si="25"/>
        <v>1.9240578893514867E-2</v>
      </c>
      <c r="O64" s="134">
        <f t="shared" si="25"/>
        <v>1.9240578893514867E-2</v>
      </c>
      <c r="P64" s="134">
        <f t="shared" si="25"/>
        <v>1.9240578893514867E-2</v>
      </c>
      <c r="Q64" s="134">
        <f t="shared" si="25"/>
        <v>1.9240578893514867E-2</v>
      </c>
      <c r="R64" s="134">
        <f t="shared" si="25"/>
        <v>1.9240578893514867E-2</v>
      </c>
      <c r="S64" s="134">
        <f t="shared" si="25"/>
        <v>1.9240578893514867E-2</v>
      </c>
      <c r="T64" s="134">
        <f t="shared" si="25"/>
        <v>1.9240578893514867E-2</v>
      </c>
      <c r="U64" s="134">
        <f t="shared" si="25"/>
        <v>1.9240578893514867E-2</v>
      </c>
      <c r="V64" s="134">
        <f t="shared" si="25"/>
        <v>1.9240578893514867E-2</v>
      </c>
      <c r="W64" s="134">
        <f t="shared" si="25"/>
        <v>1.9240578893514867E-2</v>
      </c>
      <c r="X64" s="134">
        <f t="shared" si="25"/>
        <v>1.9240578893514867E-2</v>
      </c>
      <c r="Y64" s="134">
        <f t="shared" si="25"/>
        <v>1.9240578893514867E-2</v>
      </c>
      <c r="Z64" s="134">
        <f t="shared" si="25"/>
        <v>1.9240578893514867E-2</v>
      </c>
      <c r="AA64" s="134">
        <f t="shared" si="25"/>
        <v>1.9240578893514867E-2</v>
      </c>
      <c r="AB64" s="134">
        <f t="shared" si="25"/>
        <v>1.9240578893514867E-2</v>
      </c>
      <c r="AC64" s="134">
        <f t="shared" si="25"/>
        <v>1.9240578893514867E-2</v>
      </c>
      <c r="AD64" s="134">
        <f t="shared" si="25"/>
        <v>1.9240578893514867E-2</v>
      </c>
      <c r="AE64" s="134">
        <f t="shared" si="25"/>
        <v>1.9240578893514867E-2</v>
      </c>
      <c r="AF64" s="134">
        <f t="shared" si="25"/>
        <v>1.9240578893514867E-2</v>
      </c>
    </row>
    <row r="65" spans="1:33" hidden="1">
      <c r="A65" s="476"/>
      <c r="B65" s="6"/>
      <c r="C65" s="759"/>
      <c r="D65" s="273"/>
      <c r="E65" s="24" t="s">
        <v>16</v>
      </c>
      <c r="F65" s="24" t="s">
        <v>62</v>
      </c>
      <c r="G65" s="75"/>
      <c r="H65" s="68">
        <f t="shared" ref="H65:AF65" si="26">-1/H30*H29*(H51*$E$12/3.6)</f>
        <v>-14.827429839906451</v>
      </c>
      <c r="I65" s="53">
        <f t="shared" si="26"/>
        <v>-14.529500856917393</v>
      </c>
      <c r="J65" s="53">
        <f t="shared" si="26"/>
        <v>-20.777668201218333</v>
      </c>
      <c r="K65" s="53">
        <f t="shared" si="26"/>
        <v>-27.318075117370896</v>
      </c>
      <c r="L65" s="53">
        <f t="shared" si="26"/>
        <v>-28.87910798122066</v>
      </c>
      <c r="M65" s="53">
        <f t="shared" si="26"/>
        <v>-28.098591549295779</v>
      </c>
      <c r="N65" s="53">
        <f t="shared" si="26"/>
        <v>-28.098591549295779</v>
      </c>
      <c r="O65" s="53">
        <f t="shared" si="26"/>
        <v>-29.659624413145544</v>
      </c>
      <c r="P65" s="53">
        <f t="shared" si="26"/>
        <v>-30.440140845070427</v>
      </c>
      <c r="Q65" s="53">
        <f t="shared" si="26"/>
        <v>-31.220657276995308</v>
      </c>
      <c r="R65" s="53">
        <f t="shared" si="26"/>
        <v>-30.440140845070427</v>
      </c>
      <c r="S65" s="53">
        <f t="shared" si="26"/>
        <v>-30.440140845070427</v>
      </c>
      <c r="T65" s="53">
        <f t="shared" si="26"/>
        <v>-30.440140845070427</v>
      </c>
      <c r="U65" s="53">
        <f t="shared" si="26"/>
        <v>-29.659624413145544</v>
      </c>
      <c r="V65" s="53">
        <f t="shared" si="26"/>
        <v>-29.659624413145544</v>
      </c>
      <c r="W65" s="53">
        <f t="shared" si="26"/>
        <v>-29.659624413145544</v>
      </c>
      <c r="X65" s="53">
        <f t="shared" si="26"/>
        <v>-29.659624413145544</v>
      </c>
      <c r="Y65" s="53">
        <f t="shared" si="26"/>
        <v>-28.87910798122066</v>
      </c>
      <c r="Z65" s="53">
        <f t="shared" si="26"/>
        <v>-29.659624413145544</v>
      </c>
      <c r="AA65" s="53">
        <f t="shared" si="26"/>
        <v>-28.87910798122066</v>
      </c>
      <c r="AB65" s="53">
        <f t="shared" si="26"/>
        <v>-29.659624413145544</v>
      </c>
      <c r="AC65" s="53">
        <f t="shared" si="26"/>
        <v>-29.659624413145544</v>
      </c>
      <c r="AD65" s="53">
        <f t="shared" si="26"/>
        <v>-29.659624413145544</v>
      </c>
      <c r="AE65" s="53">
        <f t="shared" si="26"/>
        <v>-29.659624413145544</v>
      </c>
      <c r="AF65" s="53">
        <f t="shared" si="26"/>
        <v>-29.659624413145544</v>
      </c>
    </row>
    <row r="66" spans="1:33" hidden="1">
      <c r="A66" s="476"/>
      <c r="B66" s="6"/>
      <c r="C66" s="667"/>
      <c r="D66" s="668"/>
      <c r="E66" s="24" t="s">
        <v>144</v>
      </c>
      <c r="F66" s="24" t="s">
        <v>62</v>
      </c>
      <c r="G66" s="75"/>
      <c r="H66" s="53">
        <f>-1/H30*H29*'Tilskud og afgifter'!F41*0.59</f>
        <v>-6.8066642459776929</v>
      </c>
      <c r="I66" s="53">
        <f>-1/I30*I29*'Tilskud og afgifter'!G41*0.59</f>
        <v>-6.6858512576027866</v>
      </c>
      <c r="J66" s="53">
        <f>-1/J30*J29*'Tilskud og afgifter'!H41*0.59</f>
        <v>-6.5551399113962718</v>
      </c>
      <c r="K66" s="53">
        <f>-1/K30*K29*'Tilskud og afgifter'!I41*0.59</f>
        <v>-6.4190906972161716</v>
      </c>
      <c r="L66" s="53">
        <f>-1/L30*L29*'Tilskud og afgifter'!J41*0.59</f>
        <v>-6.2776467423533884</v>
      </c>
      <c r="M66" s="53">
        <f>-1/M30*M29*'Tilskud og afgifter'!K41*0.59</f>
        <v>-6.191014169153962</v>
      </c>
      <c r="N66" s="53">
        <f>-1/N30*N29*'Tilskud og afgifter'!L41*0.59</f>
        <v>-6.0482774500985572</v>
      </c>
      <c r="O66" s="53">
        <f>-1/O30*O29*'Tilskud og afgifter'!M41*0.59</f>
        <v>-5.9417932652376226</v>
      </c>
      <c r="P66" s="53">
        <f>-1/P30*P29*'Tilskud og afgifter'!N41*0.59</f>
        <v>-5.8358773193906543</v>
      </c>
      <c r="Q66" s="53">
        <f>-1/Q30*Q29*'Tilskud og afgifter'!O41*0.59</f>
        <v>-5.7163958478197436</v>
      </c>
      <c r="R66" s="53">
        <f>-1/R30*R29*'Tilskud og afgifter'!P41*0.59</f>
        <v>-5.5733125363169869</v>
      </c>
      <c r="S66" s="53">
        <f>-1/S30*S29*'Tilskud og afgifter'!Q41*0.59</f>
        <v>-5.465441007730937</v>
      </c>
      <c r="T66" s="53">
        <f>-1/T30*T29*'Tilskud og afgifter'!R41*0.59</f>
        <v>-5.3565152002291727</v>
      </c>
      <c r="U66" s="53">
        <f>-1/U30*U29*'Tilskud og afgifter'!S41*0.59</f>
        <v>-5.2528064682541622</v>
      </c>
      <c r="V66" s="53">
        <f>-1/V30*V29*'Tilskud og afgifter'!T41*0.59</f>
        <v>-5.1487253172203582</v>
      </c>
      <c r="W66" s="53">
        <f>-1/W30*W29*'Tilskud og afgifter'!U41*0.59</f>
        <v>-5.046085028828073</v>
      </c>
      <c r="X66" s="53">
        <f>-1/X30*X29*'Tilskud og afgifter'!V41*0.59</f>
        <v>-4.9474236323101106</v>
      </c>
      <c r="Y66" s="53">
        <f>-1/Y30*Y29*'Tilskud og afgifter'!W41*0.59</f>
        <v>-4.853179351428893</v>
      </c>
      <c r="Z66" s="53">
        <f>-1/Z30*Z29*'Tilskud og afgifter'!X41*0.59</f>
        <v>-4.7588645919632873</v>
      </c>
      <c r="AA66" s="53">
        <f>-1/AA30*AA29*'Tilskud og afgifter'!Y41*0.59</f>
        <v>-4.6691413611976929</v>
      </c>
      <c r="AB66" s="53">
        <f>-1/AB30*AB29*'Tilskud og afgifter'!Z41*0.59</f>
        <v>-4.5781766572981697</v>
      </c>
      <c r="AC66" s="53">
        <f>-1/AC30*AC29*'Tilskud og afgifter'!AA41*0.59</f>
        <v>-4.4921495975450174</v>
      </c>
      <c r="AD66" s="53">
        <f>-1/AD30*AD29*'Tilskud og afgifter'!AB41*0.59</f>
        <v>-4.4056576669307166</v>
      </c>
      <c r="AE66" s="53">
        <f>-1/AE30*AE29*'Tilskud og afgifter'!AC41*0.59</f>
        <v>-4.3229645636768872</v>
      </c>
      <c r="AF66" s="53">
        <f>-1/AF30*AF29*'Tilskud og afgifter'!AD41*0.59</f>
        <v>-4.2406267405050828</v>
      </c>
    </row>
    <row r="67" spans="1:33" hidden="1">
      <c r="B67" s="6"/>
      <c r="C67" s="669"/>
      <c r="D67" s="470"/>
      <c r="E67" s="25" t="s">
        <v>17</v>
      </c>
      <c r="F67" s="25" t="s">
        <v>62</v>
      </c>
      <c r="G67" s="76"/>
      <c r="H67" s="53">
        <f>H40</f>
        <v>50.650000000000006</v>
      </c>
      <c r="I67" s="53">
        <f t="shared" ref="I67:O67" si="27">I40</f>
        <v>50.650000000000006</v>
      </c>
      <c r="J67" s="53">
        <f t="shared" si="27"/>
        <v>50.650000000000006</v>
      </c>
      <c r="K67" s="53">
        <f t="shared" si="27"/>
        <v>50.650000000000006</v>
      </c>
      <c r="L67" s="53">
        <f t="shared" si="27"/>
        <v>50.650000000000006</v>
      </c>
      <c r="M67" s="53">
        <f t="shared" si="27"/>
        <v>50.650000000000006</v>
      </c>
      <c r="N67" s="53">
        <f t="shared" si="27"/>
        <v>50.650000000000006</v>
      </c>
      <c r="O67" s="53">
        <f t="shared" si="27"/>
        <v>50.650000000000006</v>
      </c>
      <c r="P67" s="53">
        <f>P40</f>
        <v>50.650000000000006</v>
      </c>
      <c r="Q67" s="53">
        <f t="shared" ref="Q67:AF67" si="28">Q40</f>
        <v>50.650000000000006</v>
      </c>
      <c r="R67" s="53">
        <f t="shared" si="28"/>
        <v>50.650000000000006</v>
      </c>
      <c r="S67" s="53">
        <f t="shared" si="28"/>
        <v>50.650000000000006</v>
      </c>
      <c r="T67" s="53">
        <f t="shared" si="28"/>
        <v>50.650000000000006</v>
      </c>
      <c r="U67" s="53">
        <f t="shared" si="28"/>
        <v>50.650000000000006</v>
      </c>
      <c r="V67" s="53">
        <f t="shared" si="28"/>
        <v>50.650000000000006</v>
      </c>
      <c r="W67" s="53">
        <f t="shared" si="28"/>
        <v>50.650000000000006</v>
      </c>
      <c r="X67" s="53">
        <f t="shared" si="28"/>
        <v>50.650000000000006</v>
      </c>
      <c r="Y67" s="53">
        <f t="shared" si="28"/>
        <v>50.650000000000006</v>
      </c>
      <c r="Z67" s="53">
        <f t="shared" si="28"/>
        <v>50.650000000000006</v>
      </c>
      <c r="AA67" s="53">
        <f t="shared" si="28"/>
        <v>50.650000000000006</v>
      </c>
      <c r="AB67" s="53">
        <f t="shared" si="28"/>
        <v>50.650000000000006</v>
      </c>
      <c r="AC67" s="53">
        <f t="shared" si="28"/>
        <v>50.650000000000006</v>
      </c>
      <c r="AD67" s="53">
        <f t="shared" si="28"/>
        <v>50.650000000000006</v>
      </c>
      <c r="AE67" s="53">
        <f t="shared" si="28"/>
        <v>50.650000000000006</v>
      </c>
      <c r="AF67" s="53">
        <f t="shared" si="28"/>
        <v>50.650000000000006</v>
      </c>
    </row>
    <row r="68" spans="1:33" s="80" customFormat="1" hidden="1">
      <c r="B68" s="81"/>
      <c r="C68" s="762" t="s">
        <v>254</v>
      </c>
      <c r="D68" s="762"/>
      <c r="E68" s="83" t="s">
        <v>136</v>
      </c>
      <c r="F68" s="83" t="s">
        <v>62</v>
      </c>
      <c r="G68" s="83"/>
      <c r="H68" s="97">
        <f t="shared" ref="H68:AF68" si="29">IF(H24=0,0,SUM(H52:H65))-SUM(H54:H55)</f>
        <v>-25.537725826341806</v>
      </c>
      <c r="I68" s="96">
        <f t="shared" si="29"/>
        <v>-26.128829262721027</v>
      </c>
      <c r="J68" s="96">
        <f t="shared" si="29"/>
        <v>-27.964374943187682</v>
      </c>
      <c r="K68" s="96">
        <f t="shared" si="29"/>
        <v>-29.71427464306889</v>
      </c>
      <c r="L68" s="96">
        <f t="shared" si="29"/>
        <v>-30.157176644066542</v>
      </c>
      <c r="M68" s="96">
        <f t="shared" si="29"/>
        <v>-28.995100330099412</v>
      </c>
      <c r="N68" s="96">
        <f t="shared" si="29"/>
        <v>-28.602191002634623</v>
      </c>
      <c r="O68" s="96">
        <f t="shared" si="29"/>
        <v>-29.758639549582977</v>
      </c>
      <c r="P68" s="96">
        <f t="shared" si="29"/>
        <v>-30.122544374113495</v>
      </c>
      <c r="Q68" s="96">
        <f t="shared" si="29"/>
        <v>-30.474060688080627</v>
      </c>
      <c r="R68" s="96">
        <f t="shared" si="29"/>
        <v>-29.251794407564201</v>
      </c>
      <c r="S68" s="96">
        <f t="shared" si="29"/>
        <v>-28.796911310733211</v>
      </c>
      <c r="T68" s="96">
        <f t="shared" si="29"/>
        <v>-28.328506988550114</v>
      </c>
      <c r="U68" s="96">
        <f t="shared" si="29"/>
        <v>-27.065659193949173</v>
      </c>
      <c r="V68" s="96">
        <f t="shared" si="29"/>
        <v>-26.568990516132271</v>
      </c>
      <c r="W68" s="96">
        <f t="shared" si="29"/>
        <v>0</v>
      </c>
      <c r="X68" s="96">
        <f t="shared" si="29"/>
        <v>0</v>
      </c>
      <c r="Y68" s="96">
        <f t="shared" si="29"/>
        <v>0</v>
      </c>
      <c r="Z68" s="96">
        <f t="shared" si="29"/>
        <v>0</v>
      </c>
      <c r="AA68" s="96">
        <f t="shared" si="29"/>
        <v>0</v>
      </c>
      <c r="AB68" s="96">
        <f t="shared" si="29"/>
        <v>0</v>
      </c>
      <c r="AC68" s="96">
        <f t="shared" si="29"/>
        <v>0</v>
      </c>
      <c r="AD68" s="96">
        <f t="shared" si="29"/>
        <v>0</v>
      </c>
      <c r="AE68" s="96">
        <f t="shared" si="29"/>
        <v>0</v>
      </c>
      <c r="AF68" s="96">
        <f t="shared" si="29"/>
        <v>0</v>
      </c>
      <c r="AG68" s="81"/>
    </row>
    <row r="69" spans="1:33" hidden="1">
      <c r="B69" s="3"/>
      <c r="C69" s="763"/>
      <c r="D69" s="763"/>
      <c r="E69" s="83" t="s">
        <v>137</v>
      </c>
      <c r="F69" s="83" t="s">
        <v>62</v>
      </c>
      <c r="G69" s="83"/>
      <c r="H69" s="97">
        <f>SUM(H56:H65)</f>
        <v>-25.537725826341806</v>
      </c>
      <c r="I69" s="96">
        <f t="shared" ref="I69:AF69" si="30">SUM(I56:I65)</f>
        <v>-26.128829262721027</v>
      </c>
      <c r="J69" s="96">
        <f t="shared" si="30"/>
        <v>-27.964374943187682</v>
      </c>
      <c r="K69" s="96">
        <f t="shared" si="30"/>
        <v>-29.71427464306889</v>
      </c>
      <c r="L69" s="96">
        <f t="shared" si="30"/>
        <v>-30.157176644066542</v>
      </c>
      <c r="M69" s="96">
        <f t="shared" si="30"/>
        <v>-28.995100330099412</v>
      </c>
      <c r="N69" s="96">
        <f t="shared" si="30"/>
        <v>-28.602191002634623</v>
      </c>
      <c r="O69" s="96">
        <f t="shared" si="30"/>
        <v>-29.758639549582977</v>
      </c>
      <c r="P69" s="96">
        <f t="shared" si="30"/>
        <v>-30.122544374113495</v>
      </c>
      <c r="Q69" s="96">
        <f t="shared" si="30"/>
        <v>-30.474060688080627</v>
      </c>
      <c r="R69" s="96">
        <f t="shared" si="30"/>
        <v>-29.251794407564201</v>
      </c>
      <c r="S69" s="96">
        <f t="shared" si="30"/>
        <v>-28.796911310733211</v>
      </c>
      <c r="T69" s="96">
        <f t="shared" si="30"/>
        <v>-28.328506988550114</v>
      </c>
      <c r="U69" s="96">
        <f t="shared" si="30"/>
        <v>-27.065659193949173</v>
      </c>
      <c r="V69" s="96">
        <f t="shared" si="30"/>
        <v>-26.568990516132271</v>
      </c>
      <c r="W69" s="96">
        <f t="shared" si="30"/>
        <v>-26.057556410498471</v>
      </c>
      <c r="X69" s="96">
        <f t="shared" si="30"/>
        <v>-25.530919845357626</v>
      </c>
      <c r="Y69" s="96">
        <f t="shared" si="30"/>
        <v>-24.208109519066543</v>
      </c>
      <c r="Z69" s="96">
        <f t="shared" si="30"/>
        <v>-24.430210938667479</v>
      </c>
      <c r="AA69" s="96">
        <f t="shared" si="30"/>
        <v>-23.074681209207387</v>
      </c>
      <c r="AB69" s="96">
        <f t="shared" si="30"/>
        <v>-23.263091053104105</v>
      </c>
      <c r="AC69" s="96">
        <f t="shared" si="30"/>
        <v>-22.653382790780164</v>
      </c>
      <c r="AD69" s="96">
        <f t="shared" si="30"/>
        <v>-22.025546632329455</v>
      </c>
      <c r="AE69" s="96">
        <f t="shared" si="30"/>
        <v>-21.379047436906923</v>
      </c>
      <c r="AF69" s="96">
        <f t="shared" si="30"/>
        <v>-20.713327766132274</v>
      </c>
    </row>
    <row r="70" spans="1:33" hidden="1">
      <c r="B70" s="3"/>
      <c r="C70" s="3"/>
      <c r="D70" s="3"/>
      <c r="E70" s="3"/>
      <c r="F70" s="3"/>
      <c r="G70" s="3"/>
      <c r="H70" s="3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</row>
    <row r="71" spans="1:33" s="80" customFormat="1" hidden="1">
      <c r="B71" s="81"/>
      <c r="C71" s="758" t="s">
        <v>255</v>
      </c>
      <c r="D71" s="758"/>
      <c r="E71" s="84" t="s">
        <v>136</v>
      </c>
      <c r="F71" s="84" t="s">
        <v>62</v>
      </c>
      <c r="G71" s="274"/>
      <c r="H71" s="97">
        <f t="shared" ref="H71:AF71" si="31">IF(H24=0,0,SUM(H54:H65))</f>
        <v>-25.537725826341806</v>
      </c>
      <c r="I71" s="96">
        <f t="shared" si="31"/>
        <v>-26.128829262721027</v>
      </c>
      <c r="J71" s="96">
        <f t="shared" si="31"/>
        <v>-27.964374943187682</v>
      </c>
      <c r="K71" s="96">
        <f t="shared" si="31"/>
        <v>-29.71427464306889</v>
      </c>
      <c r="L71" s="96">
        <f t="shared" si="31"/>
        <v>-30.157176644066542</v>
      </c>
      <c r="M71" s="96">
        <f t="shared" si="31"/>
        <v>-28.995100330099412</v>
      </c>
      <c r="N71" s="96">
        <f t="shared" si="31"/>
        <v>-28.602191002634623</v>
      </c>
      <c r="O71" s="96">
        <f t="shared" si="31"/>
        <v>-29.758639549582977</v>
      </c>
      <c r="P71" s="96">
        <f t="shared" si="31"/>
        <v>-30.122544374113495</v>
      </c>
      <c r="Q71" s="96">
        <f t="shared" si="31"/>
        <v>-30.474060688080627</v>
      </c>
      <c r="R71" s="96">
        <f t="shared" si="31"/>
        <v>-29.251794407564201</v>
      </c>
      <c r="S71" s="96">
        <f t="shared" si="31"/>
        <v>-28.796911310733211</v>
      </c>
      <c r="T71" s="96">
        <f t="shared" si="31"/>
        <v>-28.328506988550114</v>
      </c>
      <c r="U71" s="96">
        <f t="shared" si="31"/>
        <v>-27.065659193949173</v>
      </c>
      <c r="V71" s="96">
        <f t="shared" si="31"/>
        <v>-26.568990516132271</v>
      </c>
      <c r="W71" s="96">
        <f t="shared" si="31"/>
        <v>0</v>
      </c>
      <c r="X71" s="96">
        <f t="shared" si="31"/>
        <v>0</v>
      </c>
      <c r="Y71" s="96">
        <f t="shared" si="31"/>
        <v>0</v>
      </c>
      <c r="Z71" s="96">
        <f t="shared" si="31"/>
        <v>0</v>
      </c>
      <c r="AA71" s="96">
        <f t="shared" si="31"/>
        <v>0</v>
      </c>
      <c r="AB71" s="96">
        <f t="shared" si="31"/>
        <v>0</v>
      </c>
      <c r="AC71" s="96">
        <f t="shared" si="31"/>
        <v>0</v>
      </c>
      <c r="AD71" s="96">
        <f t="shared" si="31"/>
        <v>0</v>
      </c>
      <c r="AE71" s="96">
        <f t="shared" si="31"/>
        <v>0</v>
      </c>
      <c r="AF71" s="96">
        <f t="shared" si="31"/>
        <v>0</v>
      </c>
      <c r="AG71" s="81"/>
    </row>
    <row r="72" spans="1:33" hidden="1">
      <c r="B72" s="3"/>
      <c r="C72" s="764"/>
      <c r="D72" s="764"/>
      <c r="E72" s="83" t="s">
        <v>137</v>
      </c>
      <c r="F72" s="83" t="s">
        <v>62</v>
      </c>
      <c r="G72" s="275"/>
      <c r="H72" s="97">
        <f>SUM(H56:H65)</f>
        <v>-25.537725826341806</v>
      </c>
      <c r="I72" s="96">
        <f t="shared" ref="I72:AF72" si="32">SUM(I56:I65)</f>
        <v>-26.128829262721027</v>
      </c>
      <c r="J72" s="96">
        <f t="shared" si="32"/>
        <v>-27.964374943187682</v>
      </c>
      <c r="K72" s="96">
        <f t="shared" si="32"/>
        <v>-29.71427464306889</v>
      </c>
      <c r="L72" s="96">
        <f t="shared" si="32"/>
        <v>-30.157176644066542</v>
      </c>
      <c r="M72" s="96">
        <f t="shared" si="32"/>
        <v>-28.995100330099412</v>
      </c>
      <c r="N72" s="96">
        <f t="shared" si="32"/>
        <v>-28.602191002634623</v>
      </c>
      <c r="O72" s="96">
        <f t="shared" si="32"/>
        <v>-29.758639549582977</v>
      </c>
      <c r="P72" s="96">
        <f t="shared" si="32"/>
        <v>-30.122544374113495</v>
      </c>
      <c r="Q72" s="96">
        <f t="shared" si="32"/>
        <v>-30.474060688080627</v>
      </c>
      <c r="R72" s="96">
        <f t="shared" si="32"/>
        <v>-29.251794407564201</v>
      </c>
      <c r="S72" s="96">
        <f t="shared" si="32"/>
        <v>-28.796911310733211</v>
      </c>
      <c r="T72" s="96">
        <f t="shared" si="32"/>
        <v>-28.328506988550114</v>
      </c>
      <c r="U72" s="96">
        <f t="shared" si="32"/>
        <v>-27.065659193949173</v>
      </c>
      <c r="V72" s="96">
        <f t="shared" si="32"/>
        <v>-26.568990516132271</v>
      </c>
      <c r="W72" s="96">
        <f t="shared" si="32"/>
        <v>-26.057556410498471</v>
      </c>
      <c r="X72" s="96">
        <f t="shared" si="32"/>
        <v>-25.530919845357626</v>
      </c>
      <c r="Y72" s="96">
        <f t="shared" si="32"/>
        <v>-24.208109519066543</v>
      </c>
      <c r="Z72" s="96">
        <f t="shared" si="32"/>
        <v>-24.430210938667479</v>
      </c>
      <c r="AA72" s="96">
        <f t="shared" si="32"/>
        <v>-23.074681209207387</v>
      </c>
      <c r="AB72" s="96">
        <f t="shared" si="32"/>
        <v>-23.263091053104105</v>
      </c>
      <c r="AC72" s="96">
        <f t="shared" si="32"/>
        <v>-22.653382790780164</v>
      </c>
      <c r="AD72" s="96">
        <f t="shared" si="32"/>
        <v>-22.025546632329455</v>
      </c>
      <c r="AE72" s="96">
        <f t="shared" si="32"/>
        <v>-21.379047436906923</v>
      </c>
      <c r="AF72" s="96">
        <f t="shared" si="32"/>
        <v>-20.713327766132274</v>
      </c>
    </row>
    <row r="73" spans="1:33" hidden="1"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</row>
    <row r="74" spans="1:33" hidden="1"/>
    <row r="75" spans="1:33" hidden="1"/>
    <row r="76" spans="1:33" hidden="1"/>
  </sheetData>
  <sheetProtection algorithmName="SHA-512" hashValue="uMyJCUzPaosC0yz35vbrl+Me35zKYRrBr+X/J+ME1kUA8NoEV0sHKxhgQJt+wCV6hH3FueRmyNsNfhszXO0IUw==" saltValue="0BkJOMbckLKts54aDVeCrA==" spinCount="100000" sheet="1" objects="1" scenarios="1"/>
  <mergeCells count="8">
    <mergeCell ref="C68:D69"/>
    <mergeCell ref="C71:D72"/>
    <mergeCell ref="D32:D37"/>
    <mergeCell ref="C39:C51"/>
    <mergeCell ref="D41:D50"/>
    <mergeCell ref="C52:C65"/>
    <mergeCell ref="D52:D53"/>
    <mergeCell ref="D54:D55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900-000000000000}">
          <x14:formula1>
            <xm:f>Admin!$C$4:$C$6</xm:f>
          </x14:formula1>
          <xm:sqref>W22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5">
    <tabColor rgb="FFEED3CE"/>
  </sheetPr>
  <dimension ref="B2:I83"/>
  <sheetViews>
    <sheetView zoomScale="80" zoomScaleNormal="80" workbookViewId="0">
      <selection activeCell="A65" sqref="A1:XFD65"/>
    </sheetView>
  </sheetViews>
  <sheetFormatPr defaultColWidth="9.109375" defaultRowHeight="14.4"/>
  <cols>
    <col min="1" max="1" width="9.109375" style="248"/>
    <col min="2" max="2" width="16.44140625" style="248" bestFit="1" customWidth="1"/>
    <col min="3" max="3" width="26" style="248" bestFit="1" customWidth="1"/>
    <col min="4" max="4" width="10.109375" style="248" customWidth="1"/>
    <col min="5" max="5" width="10.88671875" style="248" bestFit="1" customWidth="1"/>
    <col min="6" max="6" width="9.109375" style="248"/>
    <col min="7" max="7" width="9.6640625" style="248" customWidth="1"/>
    <col min="8" max="16384" width="9.109375" style="248"/>
  </cols>
  <sheetData>
    <row r="2" spans="2:9" hidden="1"/>
    <row r="3" spans="2:9" hidden="1"/>
    <row r="4" spans="2:9" hidden="1"/>
    <row r="5" spans="2:9" hidden="1"/>
    <row r="6" spans="2:9" hidden="1"/>
    <row r="7" spans="2:9" hidden="1"/>
    <row r="8" spans="2:9" hidden="1">
      <c r="B8" s="80" t="s">
        <v>301</v>
      </c>
      <c r="D8" s="1"/>
      <c r="E8" s="1"/>
      <c r="F8" s="1"/>
      <c r="G8" s="1"/>
      <c r="H8" s="1"/>
      <c r="I8" s="1" t="s">
        <v>209</v>
      </c>
    </row>
    <row r="9" spans="2:9" hidden="1">
      <c r="B9" s="18" t="s">
        <v>256</v>
      </c>
      <c r="C9" s="18" t="s">
        <v>380</v>
      </c>
      <c r="D9" s="18">
        <v>2018</v>
      </c>
      <c r="E9" s="18">
        <v>2020</v>
      </c>
      <c r="F9" s="18">
        <v>2025</v>
      </c>
      <c r="G9" s="18">
        <v>2030</v>
      </c>
      <c r="H9" s="18">
        <v>2035</v>
      </c>
      <c r="I9" s="18">
        <v>2040</v>
      </c>
    </row>
    <row r="10" spans="2:9" hidden="1">
      <c r="B10" s="281" t="s">
        <v>158</v>
      </c>
      <c r="C10" s="281" t="s">
        <v>153</v>
      </c>
      <c r="D10" s="355">
        <f>VPHgrunddataM!D10</f>
        <v>0</v>
      </c>
      <c r="E10" s="355">
        <f>VPHgrunddataM!E10</f>
        <v>0</v>
      </c>
      <c r="F10" s="355">
        <f>VPHgrunddataM!F10</f>
        <v>2.2114762278792859</v>
      </c>
      <c r="G10" s="355">
        <f>VPHgrunddataM!G10</f>
        <v>2.108873293217659</v>
      </c>
      <c r="H10" s="355">
        <f>VPHgrunddataM!H10</f>
        <v>0</v>
      </c>
      <c r="I10" s="355">
        <f>VPHgrunddataM!I10</f>
        <v>0</v>
      </c>
    </row>
    <row r="11" spans="2:9" hidden="1">
      <c r="B11" s="22" t="s">
        <v>159</v>
      </c>
      <c r="C11" s="22" t="s">
        <v>67</v>
      </c>
      <c r="D11" s="134">
        <f>VPHgrunddataM!D11</f>
        <v>3.2847871055063007</v>
      </c>
      <c r="E11" s="134">
        <f>VPHgrunddataM!E11</f>
        <v>2.2285512825765608</v>
      </c>
      <c r="F11" s="134">
        <f>VPHgrunddataM!F11</f>
        <v>0</v>
      </c>
      <c r="G11" s="134">
        <f>VPHgrunddataM!G11</f>
        <v>0</v>
      </c>
      <c r="H11" s="134">
        <f>VPHgrunddataM!H11</f>
        <v>0</v>
      </c>
      <c r="I11" s="134">
        <f>VPHgrunddataM!I11</f>
        <v>0</v>
      </c>
    </row>
    <row r="12" spans="2:9" hidden="1">
      <c r="B12" s="22" t="s">
        <v>290</v>
      </c>
      <c r="C12" s="22" t="s">
        <v>69</v>
      </c>
      <c r="D12" s="134">
        <f>VPHgrunddataM!D12</f>
        <v>6.7544671566009518E-2</v>
      </c>
      <c r="E12" s="134">
        <f>VPHgrunddataM!E12</f>
        <v>0.22070637376403809</v>
      </c>
      <c r="F12" s="134">
        <f>VPHgrunddataM!F12</f>
        <v>0.41567704785156251</v>
      </c>
      <c r="G12" s="134">
        <f>VPHgrunddataM!G12</f>
        <v>0.30320596813964845</v>
      </c>
      <c r="H12" s="134">
        <f>VPHgrunddataM!H12</f>
        <v>0.69617183514451986</v>
      </c>
      <c r="I12" s="134">
        <f>VPHgrunddataM!I12</f>
        <v>0.66461606137609486</v>
      </c>
    </row>
    <row r="13" spans="2:9" hidden="1">
      <c r="B13" s="22" t="s">
        <v>160</v>
      </c>
      <c r="C13" s="22" t="s">
        <v>70</v>
      </c>
      <c r="D13" s="134">
        <f>VPHgrunddataM!D13</f>
        <v>1.2068640419387817</v>
      </c>
      <c r="E13" s="134">
        <f>VPHgrunddataM!E13</f>
        <v>1.043335752433777</v>
      </c>
      <c r="F13" s="134">
        <f>VPHgrunddataM!F13</f>
        <v>1.0200655255661011</v>
      </c>
      <c r="G13" s="134">
        <f>VPHgrunddataM!G13</f>
        <v>0.94310463152313229</v>
      </c>
      <c r="H13" s="134">
        <f>VPHgrunddataM!H13</f>
        <v>0.93042170519256595</v>
      </c>
      <c r="I13" s="134">
        <f>VPHgrunddataM!I13</f>
        <v>0.87188542483520504</v>
      </c>
    </row>
    <row r="14" spans="2:9" hidden="1">
      <c r="B14" s="22" t="s">
        <v>161</v>
      </c>
      <c r="C14" s="22" t="s">
        <v>71</v>
      </c>
      <c r="D14" s="134">
        <f>VPHgrunddataM!D14</f>
        <v>8.5745690982208256</v>
      </c>
      <c r="E14" s="134">
        <f>VPHgrunddataM!E14</f>
        <v>7.0290556020355224</v>
      </c>
      <c r="F14" s="134">
        <f>VPHgrunddataM!F14</f>
        <v>6.2707424865264896</v>
      </c>
      <c r="G14" s="134">
        <f>VPHgrunddataM!G14</f>
        <v>6.0910812271575931</v>
      </c>
      <c r="H14" s="134">
        <f>VPHgrunddataM!H14</f>
        <v>6.1910562659912109</v>
      </c>
      <c r="I14" s="134">
        <f>VPHgrunddataM!I14</f>
        <v>5.8562614210968018</v>
      </c>
    </row>
    <row r="15" spans="2:9" hidden="1">
      <c r="B15" s="170" t="s">
        <v>162</v>
      </c>
      <c r="C15" s="22" t="s">
        <v>74</v>
      </c>
      <c r="D15" s="134">
        <f>VPHgrunddataM!D15</f>
        <v>3.8956373161687794</v>
      </c>
      <c r="E15" s="134">
        <f>VPHgrunddataM!E15</f>
        <v>2.3891621066061974</v>
      </c>
      <c r="F15" s="134">
        <f>VPHgrunddataM!F15</f>
        <v>2.099887429862334</v>
      </c>
      <c r="G15" s="134">
        <f>VPHgrunddataM!G15</f>
        <v>1.6133893320465087</v>
      </c>
      <c r="H15" s="134">
        <f>VPHgrunddataM!H15</f>
        <v>0</v>
      </c>
      <c r="I15" s="134">
        <f>VPHgrunddataM!I15</f>
        <v>0</v>
      </c>
    </row>
    <row r="16" spans="2:9" hidden="1">
      <c r="B16" s="170" t="s">
        <v>169</v>
      </c>
      <c r="C16" s="22" t="s">
        <v>73</v>
      </c>
      <c r="D16" s="134">
        <f>VPHgrunddataM!D16</f>
        <v>0.24756445824624901</v>
      </c>
      <c r="E16" s="134">
        <f>VPHgrunddataM!E16</f>
        <v>0.27120516523688992</v>
      </c>
      <c r="F16" s="134">
        <f>VPHgrunddataM!F16</f>
        <v>0.16346935849161939</v>
      </c>
      <c r="G16" s="134">
        <f>VPHgrunddataM!G16</f>
        <v>0.36156431106350245</v>
      </c>
      <c r="H16" s="134">
        <f>VPHgrunddataM!H16</f>
        <v>0</v>
      </c>
      <c r="I16" s="134">
        <f>VPHgrunddataM!I16</f>
        <v>0</v>
      </c>
    </row>
    <row r="17" spans="2:9" hidden="1">
      <c r="B17" s="22" t="s">
        <v>163</v>
      </c>
      <c r="C17" s="22" t="s">
        <v>75</v>
      </c>
      <c r="D17" s="134">
        <f>VPHgrunddataM!D17</f>
        <v>3.4894435929609191</v>
      </c>
      <c r="E17" s="134">
        <f>VPHgrunddataM!E17</f>
        <v>0</v>
      </c>
      <c r="F17" s="134">
        <f>VPHgrunddataM!F17</f>
        <v>0</v>
      </c>
      <c r="G17" s="134">
        <f>VPHgrunddataM!G17</f>
        <v>0</v>
      </c>
      <c r="H17" s="134">
        <f>VPHgrunddataM!H17</f>
        <v>0</v>
      </c>
      <c r="I17" s="134">
        <f>VPHgrunddataM!I17</f>
        <v>0</v>
      </c>
    </row>
    <row r="18" spans="2:9" hidden="1">
      <c r="B18" s="170" t="s">
        <v>164</v>
      </c>
      <c r="C18" s="22" t="s">
        <v>236</v>
      </c>
      <c r="D18" s="134">
        <f>VPHgrunddataM!D18</f>
        <v>0</v>
      </c>
      <c r="E18" s="134">
        <f>VPHgrunddataM!E18</f>
        <v>7.7040152135696411</v>
      </c>
      <c r="F18" s="134">
        <f>VPHgrunddataM!F18</f>
        <v>7.9884122767925261</v>
      </c>
      <c r="G18" s="134">
        <f>VPHgrunddataM!G18</f>
        <v>7.6301883156204227</v>
      </c>
      <c r="H18" s="134">
        <f>VPHgrunddataM!H18</f>
        <v>6.2728205646629336</v>
      </c>
      <c r="I18" s="134">
        <f>VPHgrunddataM!I18</f>
        <v>5.80713563394165</v>
      </c>
    </row>
    <row r="19" spans="2:9" hidden="1">
      <c r="B19" s="170" t="s">
        <v>170</v>
      </c>
      <c r="C19" s="22" t="s">
        <v>237</v>
      </c>
      <c r="D19" s="134">
        <f>VPHgrunddataM!D19</f>
        <v>0</v>
      </c>
      <c r="E19" s="134">
        <f>VPHgrunddataM!E19</f>
        <v>1.1292917061004639</v>
      </c>
      <c r="F19" s="134">
        <f>VPHgrunddataM!F19</f>
        <v>0.69755652630615239</v>
      </c>
      <c r="G19" s="134">
        <f>VPHgrunddataM!G19</f>
        <v>1.2896516454772948</v>
      </c>
      <c r="H19" s="134">
        <f>VPHgrunddataM!H19</f>
        <v>2.7539550669479369</v>
      </c>
      <c r="I19" s="134">
        <f>VPHgrunddataM!I19</f>
        <v>3.1790629124145506</v>
      </c>
    </row>
    <row r="20" spans="2:9" hidden="1">
      <c r="B20" s="22" t="s">
        <v>165</v>
      </c>
      <c r="C20" s="22" t="s">
        <v>373</v>
      </c>
      <c r="D20" s="134">
        <f>VPHgrunddataM!D20</f>
        <v>0.81226860075151919</v>
      </c>
      <c r="E20" s="134">
        <f>VPHgrunddataM!E20</f>
        <v>0.68471955276536944</v>
      </c>
      <c r="F20" s="134">
        <f>VPHgrunddataM!F20</f>
        <v>0</v>
      </c>
      <c r="G20" s="134">
        <f>VPHgrunddataM!G20</f>
        <v>0</v>
      </c>
      <c r="H20" s="134">
        <f>VPHgrunddataM!H20</f>
        <v>0</v>
      </c>
      <c r="I20" s="134">
        <f>VPHgrunddataM!I20</f>
        <v>0</v>
      </c>
    </row>
    <row r="21" spans="2:9" hidden="1">
      <c r="B21" s="282" t="s">
        <v>19</v>
      </c>
      <c r="C21" s="282" t="s">
        <v>238</v>
      </c>
      <c r="D21" s="356">
        <f>VPHgrunddataM!D21</f>
        <v>1.1727464926431179</v>
      </c>
      <c r="E21" s="356">
        <f>VPHgrunddataM!E21</f>
        <v>0.95070519502711293</v>
      </c>
      <c r="F21" s="356">
        <f>VPHgrunddataM!F21</f>
        <v>1.0671204341287612</v>
      </c>
      <c r="G21" s="356">
        <f>VPHgrunddataM!G21</f>
        <v>0.98497983177757265</v>
      </c>
      <c r="H21" s="356">
        <f>VPHgrunddataM!H21</f>
        <v>0.95049673718261718</v>
      </c>
      <c r="I21" s="356">
        <f>VPHgrunddataM!I21</f>
        <v>0.92081896906661986</v>
      </c>
    </row>
    <row r="22" spans="2:9" hidden="1">
      <c r="B22" s="281" t="s">
        <v>101</v>
      </c>
      <c r="C22" s="281" t="s">
        <v>257</v>
      </c>
      <c r="D22" s="355">
        <f ca="1">VPHgrunddataM!D22</f>
        <v>0.71183825757803021</v>
      </c>
      <c r="E22" s="355">
        <f ca="1">VPHgrunddataM!E22</f>
        <v>5.9078306194625792E-2</v>
      </c>
      <c r="F22" s="355">
        <f ca="1">VPHgrunddataM!F22</f>
        <v>8.3450706329345706E-3</v>
      </c>
      <c r="G22" s="355">
        <f ca="1">VPHgrunddataM!G22</f>
        <v>8.3020317001342766E-3</v>
      </c>
      <c r="H22" s="355">
        <f ca="1">VPHgrunddataM!H22</f>
        <v>8.1053224968910213E-3</v>
      </c>
      <c r="I22" s="355">
        <f ca="1">VPHgrunddataM!I22</f>
        <v>7.714450150966644E-3</v>
      </c>
    </row>
    <row r="23" spans="2:9" hidden="1">
      <c r="B23" s="22" t="s">
        <v>381</v>
      </c>
      <c r="C23" s="22" t="s">
        <v>257</v>
      </c>
      <c r="D23" s="134">
        <f ca="1">VPHgrunddataM!D23</f>
        <v>1.0770940757951997</v>
      </c>
      <c r="E23" s="134">
        <f ca="1">VPHgrunddataM!E23</f>
        <v>0.98779530877035859</v>
      </c>
      <c r="F23" s="134">
        <f ca="1">VPHgrunddataM!F23</f>
        <v>1.2690212854587137</v>
      </c>
      <c r="G23" s="134">
        <f ca="1">VPHgrunddataM!G23</f>
        <v>0.71309763319426778</v>
      </c>
      <c r="H23" s="134">
        <f ca="1">VPHgrunddataM!H23</f>
        <v>2.9733696966445593</v>
      </c>
      <c r="I23" s="134">
        <f ca="1">VPHgrunddataM!I23</f>
        <v>2.4265170976150183</v>
      </c>
    </row>
    <row r="24" spans="2:9" hidden="1">
      <c r="B24" s="22" t="s">
        <v>103</v>
      </c>
      <c r="C24" s="22" t="s">
        <v>257</v>
      </c>
      <c r="D24" s="134">
        <f ca="1">VPHgrunddataM!D24</f>
        <v>0</v>
      </c>
      <c r="E24" s="134">
        <f ca="1">VPHgrunddataM!E24</f>
        <v>0</v>
      </c>
      <c r="F24" s="134">
        <f ca="1">VPHgrunddataM!F24</f>
        <v>0</v>
      </c>
      <c r="G24" s="134">
        <f ca="1">VPHgrunddataM!G24</f>
        <v>0</v>
      </c>
      <c r="H24" s="134">
        <f ca="1">VPHgrunddataM!H24</f>
        <v>0</v>
      </c>
      <c r="I24" s="134">
        <f ca="1">VPHgrunddataM!I24</f>
        <v>0</v>
      </c>
    </row>
    <row r="25" spans="2:9" hidden="1">
      <c r="B25" s="282" t="s">
        <v>102</v>
      </c>
      <c r="C25" s="282" t="s">
        <v>257</v>
      </c>
      <c r="D25" s="356">
        <f ca="1">VPHgrunddataM!D25</f>
        <v>0</v>
      </c>
      <c r="E25" s="356">
        <f ca="1">VPHgrunddataM!E25</f>
        <v>0</v>
      </c>
      <c r="F25" s="356">
        <f ca="1">VPHgrunddataM!F25</f>
        <v>0</v>
      </c>
      <c r="G25" s="356">
        <f ca="1">VPHgrunddataM!G25</f>
        <v>0</v>
      </c>
      <c r="H25" s="356">
        <f ca="1">VPHgrunddataM!H25</f>
        <v>0</v>
      </c>
      <c r="I25" s="356">
        <f ca="1">VPHgrunddataM!I25</f>
        <v>0</v>
      </c>
    </row>
    <row r="26" spans="2:9" hidden="1">
      <c r="B26" s="22" t="s">
        <v>200</v>
      </c>
      <c r="C26" s="217" t="s">
        <v>94</v>
      </c>
      <c r="D26" s="357">
        <f>VPHgrunddataM!D26</f>
        <v>0</v>
      </c>
      <c r="E26" s="357">
        <f>VPHgrunddataM!E26</f>
        <v>0</v>
      </c>
      <c r="F26" s="357">
        <f>VPHgrunddataM!F26</f>
        <v>0</v>
      </c>
      <c r="G26" s="357">
        <f>VPHgrunddataM!G26</f>
        <v>0.99862393619728085</v>
      </c>
      <c r="H26" s="357">
        <f>VPHgrunddataM!H26</f>
        <v>1.0776559922676086</v>
      </c>
      <c r="I26" s="357">
        <f>VPHgrunddataM!I26</f>
        <v>1.1348564707336426</v>
      </c>
    </row>
    <row r="27" spans="2:9" hidden="1">
      <c r="B27" s="22" t="s">
        <v>201</v>
      </c>
      <c r="C27" s="217" t="s">
        <v>21</v>
      </c>
      <c r="D27" s="357">
        <f>VPHgrunddataM!D27</f>
        <v>0.28946807553515935</v>
      </c>
      <c r="E27" s="357">
        <f>VPHgrunddataM!E27</f>
        <v>0.29046079305275779</v>
      </c>
      <c r="F27" s="357">
        <f>VPHgrunddataM!F27</f>
        <v>0.28292513983698681</v>
      </c>
      <c r="G27" s="357">
        <f>VPHgrunddataM!G27</f>
        <v>0.28003723111507717</v>
      </c>
      <c r="H27" s="357">
        <f>VPHgrunddataM!H27</f>
        <v>0.25896449368286134</v>
      </c>
      <c r="I27" s="357">
        <f>VPHgrunddataM!I27</f>
        <v>0.25494849090576172</v>
      </c>
    </row>
    <row r="28" spans="2:9" hidden="1">
      <c r="B28" s="22" t="s">
        <v>167</v>
      </c>
      <c r="C28" s="217" t="s">
        <v>97</v>
      </c>
      <c r="D28" s="357">
        <f>VPHgrunddataM!D28</f>
        <v>8.3221075337767597E-2</v>
      </c>
      <c r="E28" s="357">
        <f>VPHgrunddataM!E28</f>
        <v>0.10161386008405686</v>
      </c>
      <c r="F28" s="357">
        <f>VPHgrunddataM!F28</f>
        <v>0.11839714939570427</v>
      </c>
      <c r="G28" s="357">
        <f>VPHgrunddataM!G28</f>
        <v>0.1187186835770607</v>
      </c>
      <c r="H28" s="357">
        <f>VPHgrunddataM!H28</f>
        <v>0.13080493955993652</v>
      </c>
      <c r="I28" s="357">
        <f>VPHgrunddataM!I28</f>
        <v>0.14863904358100891</v>
      </c>
    </row>
    <row r="29" spans="2:9" hidden="1">
      <c r="B29" s="22" t="s">
        <v>168</v>
      </c>
      <c r="C29" s="217" t="s">
        <v>100</v>
      </c>
      <c r="D29" s="357">
        <f>VPHgrunddataM!D29</f>
        <v>7.2449999906980958E-3</v>
      </c>
      <c r="E29" s="357">
        <f>VPHgrunddataM!E29</f>
        <v>3.0400199993570104E-2</v>
      </c>
      <c r="F29" s="357">
        <f>VPHgrunddataM!F29</f>
        <v>0.10540079999783215</v>
      </c>
      <c r="G29" s="357">
        <f>VPHgrunddataM!G29</f>
        <v>0.25540020012038156</v>
      </c>
      <c r="H29" s="357">
        <f>VPHgrunddataM!H29</f>
        <v>0.50540040024786026</v>
      </c>
      <c r="I29" s="357">
        <f>VPHgrunddataM!I29</f>
        <v>0.50540040024786026</v>
      </c>
    </row>
    <row r="30" spans="2:9" hidden="1">
      <c r="B30" s="361" t="s">
        <v>157</v>
      </c>
      <c r="C30" s="361"/>
      <c r="D30" s="362">
        <f ca="1">VPHgrunddataM!D30</f>
        <v>24.920291862239353</v>
      </c>
      <c r="E30" s="362">
        <f ca="1">VPHgrunddataM!E30</f>
        <v>25.120096418210938</v>
      </c>
      <c r="F30" s="362">
        <f ca="1">VPHgrunddataM!F30</f>
        <v>23.718496758726999</v>
      </c>
      <c r="G30" s="362">
        <f ca="1">VPHgrunddataM!G30</f>
        <v>23.700218271927532</v>
      </c>
      <c r="H30" s="362">
        <f ca="1">VPHgrunddataM!H30</f>
        <v>22.749223020021507</v>
      </c>
      <c r="I30" s="362">
        <f ca="1">VPHgrunddataM!I30</f>
        <v>21.777856375965182</v>
      </c>
    </row>
    <row r="31" spans="2:9" hidden="1">
      <c r="B31" s="22" t="s">
        <v>119</v>
      </c>
      <c r="C31" s="217"/>
      <c r="D31" s="357">
        <f ca="1">VPHgrunddataM!D31</f>
        <v>11.640228022455931</v>
      </c>
      <c r="E31" s="357">
        <f ca="1">VPHgrunddataM!E31</f>
        <v>11.562697684024215</v>
      </c>
      <c r="F31" s="357">
        <f ca="1">VPHgrunddataM!F31</f>
        <v>11.59846453022182</v>
      </c>
      <c r="G31" s="357">
        <f ca="1">VPHgrunddataM!G31</f>
        <v>10.549040699162006</v>
      </c>
      <c r="H31" s="357">
        <f ca="1">VPHgrunddataM!H31</f>
        <v>10.487064168712616</v>
      </c>
      <c r="I31" s="357">
        <f ca="1">VPHgrunddataM!I31</f>
        <v>10.381807577795982</v>
      </c>
    </row>
    <row r="32" spans="2:9" hidden="1">
      <c r="B32" s="361" t="s">
        <v>300</v>
      </c>
      <c r="C32" s="361"/>
      <c r="D32" s="362">
        <f ca="1">VPHgrunddataM!D32</f>
        <v>36.560519884695282</v>
      </c>
      <c r="E32" s="362">
        <f ca="1">VPHgrunddataM!E32</f>
        <v>36.68279410223515</v>
      </c>
      <c r="F32" s="362">
        <f ca="1">VPHgrunddataM!F32</f>
        <v>35.316961288948818</v>
      </c>
      <c r="G32" s="362">
        <f ca="1">VPHgrunddataM!G32</f>
        <v>34.249258971089539</v>
      </c>
      <c r="H32" s="362">
        <f ca="1">VPHgrunddataM!H32</f>
        <v>33.236287188734124</v>
      </c>
      <c r="I32" s="362">
        <f ca="1">VPHgrunddataM!I32</f>
        <v>32.159663953761168</v>
      </c>
    </row>
    <row r="33" spans="2:9" hidden="1"/>
    <row r="34" spans="2:9" hidden="1"/>
    <row r="35" spans="2:9" hidden="1">
      <c r="B35" s="122" t="s">
        <v>299</v>
      </c>
    </row>
    <row r="36" spans="2:9" hidden="1">
      <c r="B36" s="18" t="s">
        <v>256</v>
      </c>
      <c r="C36" s="18" t="s">
        <v>380</v>
      </c>
      <c r="D36" s="18">
        <v>2018</v>
      </c>
      <c r="E36" s="18">
        <v>2020</v>
      </c>
      <c r="F36" s="18">
        <v>2025</v>
      </c>
      <c r="G36" s="18">
        <v>2030</v>
      </c>
      <c r="H36" s="18">
        <v>2035</v>
      </c>
      <c r="I36" s="18">
        <v>2040</v>
      </c>
    </row>
    <row r="37" spans="2:9" hidden="1">
      <c r="B37" s="281" t="s">
        <v>158</v>
      </c>
      <c r="C37" s="281" t="s">
        <v>153</v>
      </c>
      <c r="D37" s="355">
        <f>VPHgrunddataM!D37</f>
        <v>0</v>
      </c>
      <c r="E37" s="355">
        <f>VPHgrunddataM!E37</f>
        <v>0</v>
      </c>
      <c r="F37" s="355">
        <f>VPHgrunddataM!F37</f>
        <v>1.9877071249637603</v>
      </c>
      <c r="G37" s="355">
        <f>VPHgrunddataM!G37</f>
        <v>1.8881877331504822</v>
      </c>
      <c r="H37" s="355">
        <f>VPHgrunddataM!H37</f>
        <v>0</v>
      </c>
      <c r="I37" s="355">
        <f>VPHgrunddataM!I37</f>
        <v>0</v>
      </c>
    </row>
    <row r="38" spans="2:9" hidden="1">
      <c r="B38" s="22" t="s">
        <v>159</v>
      </c>
      <c r="C38" s="22" t="s">
        <v>67</v>
      </c>
      <c r="D38" s="134">
        <f>VPHgrunddataM!D38</f>
        <v>3.0286041066247225</v>
      </c>
      <c r="E38" s="134">
        <f>VPHgrunddataM!E38</f>
        <v>2.063060640442401</v>
      </c>
      <c r="F38" s="134">
        <f>VPHgrunddataM!F38</f>
        <v>0</v>
      </c>
      <c r="G38" s="134">
        <f>VPHgrunddataM!G38</f>
        <v>0</v>
      </c>
      <c r="H38" s="134">
        <f>VPHgrunddataM!H38</f>
        <v>0</v>
      </c>
      <c r="I38" s="134">
        <f>VPHgrunddataM!I38</f>
        <v>0</v>
      </c>
    </row>
    <row r="39" spans="2:9" hidden="1">
      <c r="B39" s="22" t="s">
        <v>290</v>
      </c>
      <c r="C39" s="22" t="s">
        <v>69</v>
      </c>
      <c r="D39" s="134">
        <f>VPHgrunddataM!D39</f>
        <v>6.404593992614746E-2</v>
      </c>
      <c r="E39" s="134">
        <f>VPHgrunddataM!E39</f>
        <v>0.21024937564468385</v>
      </c>
      <c r="F39" s="134">
        <f>VPHgrunddataM!F39</f>
        <v>0.4321697225456238</v>
      </c>
      <c r="G39" s="134">
        <f>VPHgrunddataM!G39</f>
        <v>0.29168585484123227</v>
      </c>
      <c r="H39" s="134">
        <f>VPHgrunddataM!H39</f>
        <v>0.63479379457998275</v>
      </c>
      <c r="I39" s="134">
        <f>VPHgrunddataM!I39</f>
        <v>0.5995827057733536</v>
      </c>
    </row>
    <row r="40" spans="2:9" hidden="1">
      <c r="B40" s="22" t="s">
        <v>160</v>
      </c>
      <c r="C40" s="22" t="s">
        <v>70</v>
      </c>
      <c r="D40" s="134">
        <f>VPHgrunddataM!D40</f>
        <v>1.1570871106948852</v>
      </c>
      <c r="E40" s="134">
        <f>VPHgrunddataM!E40</f>
        <v>0.9768258333740234</v>
      </c>
      <c r="F40" s="134">
        <f>VPHgrunddataM!F40</f>
        <v>0.97560398801422121</v>
      </c>
      <c r="G40" s="134">
        <f>VPHgrunddataM!G40</f>
        <v>0.88643634286010642</v>
      </c>
      <c r="H40" s="134">
        <f>VPHgrunddataM!H40</f>
        <v>0.85681982382965083</v>
      </c>
      <c r="I40" s="134">
        <f>VPHgrunddataM!I40</f>
        <v>0.82576596417173631</v>
      </c>
    </row>
    <row r="41" spans="2:9" hidden="1">
      <c r="B41" s="22" t="s">
        <v>161</v>
      </c>
      <c r="C41" s="22" t="s">
        <v>71</v>
      </c>
      <c r="D41" s="134">
        <f>VPHgrunddataM!D41</f>
        <v>8.2627882203369136</v>
      </c>
      <c r="E41" s="134">
        <f>VPHgrunddataM!E41</f>
        <v>6.6497120981140139</v>
      </c>
      <c r="F41" s="134">
        <f>VPHgrunddataM!F41</f>
        <v>5.9799900542907718</v>
      </c>
      <c r="G41" s="134">
        <f>VPHgrunddataM!G41</f>
        <v>5.7404379466002284</v>
      </c>
      <c r="H41" s="134">
        <f>VPHgrunddataM!H41</f>
        <v>5.8073776425018311</v>
      </c>
      <c r="I41" s="134">
        <f>VPHgrunddataM!I41</f>
        <v>5.5432946760886352</v>
      </c>
    </row>
    <row r="42" spans="2:9" hidden="1">
      <c r="B42" s="170" t="s">
        <v>162</v>
      </c>
      <c r="C42" s="22" t="s">
        <v>74</v>
      </c>
      <c r="D42" s="134">
        <f>VPHgrunddataM!D42</f>
        <v>3.6628990214287116</v>
      </c>
      <c r="E42" s="134">
        <f>VPHgrunddataM!E42</f>
        <v>2.2780680900223258</v>
      </c>
      <c r="F42" s="134">
        <f>VPHgrunddataM!F42</f>
        <v>1.9500907197303772</v>
      </c>
      <c r="G42" s="134">
        <f>VPHgrunddataM!G42</f>
        <v>1.5151691409606933</v>
      </c>
      <c r="H42" s="134">
        <f>VPHgrunddataM!H42</f>
        <v>0</v>
      </c>
      <c r="I42" s="134">
        <f>VPHgrunddataM!I42</f>
        <v>0</v>
      </c>
    </row>
    <row r="43" spans="2:9" hidden="1">
      <c r="B43" s="170" t="s">
        <v>169</v>
      </c>
      <c r="C43" s="22" t="s">
        <v>73</v>
      </c>
      <c r="D43" s="134">
        <f>VPHgrunddataM!D43</f>
        <v>0.21472318074771948</v>
      </c>
      <c r="E43" s="134">
        <f>VPHgrunddataM!E43</f>
        <v>0.22922118774689176</v>
      </c>
      <c r="F43" s="134">
        <f>VPHgrunddataM!F43</f>
        <v>0.10058107291516191</v>
      </c>
      <c r="G43" s="134">
        <f>VPHgrunddataM!G43</f>
        <v>0.2915403691241279</v>
      </c>
      <c r="H43" s="134">
        <f>VPHgrunddataM!H43</f>
        <v>0</v>
      </c>
      <c r="I43" s="134">
        <f>VPHgrunddataM!I43</f>
        <v>0</v>
      </c>
    </row>
    <row r="44" spans="2:9" hidden="1">
      <c r="B44" s="22" t="s">
        <v>163</v>
      </c>
      <c r="C44" s="22" t="s">
        <v>75</v>
      </c>
      <c r="D44" s="134">
        <f>VPHgrunddataM!D44</f>
        <v>3.3064376010649257</v>
      </c>
      <c r="E44" s="134">
        <f>VPHgrunddataM!E44</f>
        <v>0</v>
      </c>
      <c r="F44" s="134">
        <f>VPHgrunddataM!F44</f>
        <v>0</v>
      </c>
      <c r="G44" s="134">
        <f>VPHgrunddataM!G44</f>
        <v>0</v>
      </c>
      <c r="H44" s="134">
        <f>VPHgrunddataM!H44</f>
        <v>0</v>
      </c>
      <c r="I44" s="134">
        <f>VPHgrunddataM!I44</f>
        <v>0</v>
      </c>
    </row>
    <row r="45" spans="2:9" hidden="1">
      <c r="B45" s="170" t="s">
        <v>164</v>
      </c>
      <c r="C45" s="22" t="s">
        <v>236</v>
      </c>
      <c r="D45" s="134">
        <f>VPHgrunddataM!D45</f>
        <v>0</v>
      </c>
      <c r="E45" s="134">
        <f>VPHgrunddataM!E45</f>
        <v>7.4749988262557983</v>
      </c>
      <c r="F45" s="134">
        <f>VPHgrunddataM!F45</f>
        <v>7.6366093232269288</v>
      </c>
      <c r="G45" s="134">
        <f>VPHgrunddataM!G45</f>
        <v>7.4705216910328076</v>
      </c>
      <c r="H45" s="134">
        <f>VPHgrunddataM!H45</f>
        <v>6.0996153731384277</v>
      </c>
      <c r="I45" s="134">
        <f>VPHgrunddataM!I45</f>
        <v>5.7504771322326658</v>
      </c>
    </row>
    <row r="46" spans="2:9" hidden="1">
      <c r="B46" s="170" t="s">
        <v>170</v>
      </c>
      <c r="C46" s="22" t="s">
        <v>237</v>
      </c>
      <c r="D46" s="134">
        <f>VPHgrunddataM!D46</f>
        <v>0</v>
      </c>
      <c r="E46" s="134">
        <f>VPHgrunddataM!E46</f>
        <v>1.0021185436706543</v>
      </c>
      <c r="F46" s="134">
        <f>VPHgrunddataM!F46</f>
        <v>0.62127161724853519</v>
      </c>
      <c r="G46" s="134">
        <f>VPHgrunddataM!G46</f>
        <v>0.99839628644561773</v>
      </c>
      <c r="H46" s="134">
        <f>VPHgrunddataM!H46</f>
        <v>2.5245304173840735</v>
      </c>
      <c r="I46" s="134">
        <f>VPHgrunddataM!I46</f>
        <v>2.7702948726035355</v>
      </c>
    </row>
    <row r="47" spans="2:9" hidden="1">
      <c r="B47" s="22" t="s">
        <v>165</v>
      </c>
      <c r="C47" s="22" t="s">
        <v>373</v>
      </c>
      <c r="D47" s="134">
        <f>VPHgrunddataM!D47</f>
        <v>0.70544763901287322</v>
      </c>
      <c r="E47" s="134">
        <f>VPHgrunddataM!E47</f>
        <v>0.56634681802463527</v>
      </c>
      <c r="F47" s="134">
        <f>VPHgrunddataM!F47</f>
        <v>0</v>
      </c>
      <c r="G47" s="134">
        <f>VPHgrunddataM!G47</f>
        <v>0</v>
      </c>
      <c r="H47" s="134">
        <f>VPHgrunddataM!H47</f>
        <v>0</v>
      </c>
      <c r="I47" s="134">
        <f>VPHgrunddataM!I47</f>
        <v>0</v>
      </c>
    </row>
    <row r="48" spans="2:9" hidden="1">
      <c r="B48" s="282" t="s">
        <v>19</v>
      </c>
      <c r="C48" s="282" t="s">
        <v>238</v>
      </c>
      <c r="D48" s="356">
        <f>VPHgrunddataM!D48</f>
        <v>1.1266062700481414</v>
      </c>
      <c r="E48" s="356">
        <f>VPHgrunddataM!E48</f>
        <v>0.91136494707298277</v>
      </c>
      <c r="F48" s="356">
        <f>VPHgrunddataM!F48</f>
        <v>1.0313106904277802</v>
      </c>
      <c r="G48" s="356">
        <f>VPHgrunddataM!G48</f>
        <v>0.93119386527061465</v>
      </c>
      <c r="H48" s="356">
        <f>VPHgrunddataM!H48</f>
        <v>0.91305029316711428</v>
      </c>
      <c r="I48" s="356">
        <f>VPHgrunddataM!I48</f>
        <v>0.89292202568817136</v>
      </c>
    </row>
    <row r="49" spans="2:9" hidden="1">
      <c r="B49" s="281" t="s">
        <v>101</v>
      </c>
      <c r="C49" s="281" t="s">
        <v>257</v>
      </c>
      <c r="D49" s="355">
        <f ca="1">VPHgrunddataM!D49</f>
        <v>0.65132950471197071</v>
      </c>
      <c r="E49" s="355">
        <f ca="1">VPHgrunddataM!E49</f>
        <v>4.9531119694620374E-2</v>
      </c>
      <c r="F49" s="355">
        <f ca="1">VPHgrunddataM!F49</f>
        <v>7.7301812629699705E-3</v>
      </c>
      <c r="G49" s="355">
        <f ca="1">VPHgrunddataM!G49</f>
        <v>7.6643252944946288E-3</v>
      </c>
      <c r="H49" s="355">
        <f ca="1">VPHgrunddataM!H49</f>
        <v>7.4719141157269476E-3</v>
      </c>
      <c r="I49" s="355">
        <f ca="1">VPHgrunddataM!I49</f>
        <v>7.1691452445983885E-3</v>
      </c>
    </row>
    <row r="50" spans="2:9" hidden="1">
      <c r="B50" s="22" t="s">
        <v>381</v>
      </c>
      <c r="C50" s="22" t="s">
        <v>257</v>
      </c>
      <c r="D50" s="134">
        <f ca="1">VPHgrunddataM!D50</f>
        <v>0.94118008904479444</v>
      </c>
      <c r="E50" s="134">
        <f ca="1">VPHgrunddataM!E50</f>
        <v>0.83693826767134671</v>
      </c>
      <c r="F50" s="134">
        <f ca="1">VPHgrunddataM!F50</f>
        <v>1.0515702291621416</v>
      </c>
      <c r="G50" s="134">
        <f ca="1">VPHgrunddataM!G50</f>
        <v>0.615169438783288</v>
      </c>
      <c r="H50" s="134">
        <f ca="1">VPHgrunddataM!H50</f>
        <v>2.5411358462436198</v>
      </c>
      <c r="I50" s="134">
        <f ca="1">VPHgrunddataM!I50</f>
        <v>2.0254377440041305</v>
      </c>
    </row>
    <row r="51" spans="2:9" hidden="1">
      <c r="B51" s="22" t="s">
        <v>103</v>
      </c>
      <c r="C51" s="22" t="s">
        <v>257</v>
      </c>
      <c r="D51" s="134">
        <f ca="1">VPHgrunddataM!D51</f>
        <v>0</v>
      </c>
      <c r="E51" s="134">
        <f ca="1">VPHgrunddataM!E51</f>
        <v>0</v>
      </c>
      <c r="F51" s="134">
        <f ca="1">VPHgrunddataM!F51</f>
        <v>0</v>
      </c>
      <c r="G51" s="134">
        <f ca="1">VPHgrunddataM!G51</f>
        <v>0</v>
      </c>
      <c r="H51" s="134">
        <f ca="1">VPHgrunddataM!H51</f>
        <v>0</v>
      </c>
      <c r="I51" s="134">
        <f ca="1">VPHgrunddataM!I51</f>
        <v>0</v>
      </c>
    </row>
    <row r="52" spans="2:9" hidden="1">
      <c r="B52" s="282" t="s">
        <v>102</v>
      </c>
      <c r="C52" s="282" t="s">
        <v>257</v>
      </c>
      <c r="D52" s="356">
        <f ca="1">VPHgrunddataM!D52</f>
        <v>0</v>
      </c>
      <c r="E52" s="356">
        <f ca="1">VPHgrunddataM!E52</f>
        <v>0</v>
      </c>
      <c r="F52" s="356">
        <f ca="1">VPHgrunddataM!F52</f>
        <v>0</v>
      </c>
      <c r="G52" s="356">
        <f ca="1">VPHgrunddataM!G52</f>
        <v>0</v>
      </c>
      <c r="H52" s="356">
        <f ca="1">VPHgrunddataM!H52</f>
        <v>0</v>
      </c>
      <c r="I52" s="356">
        <f ca="1">VPHgrunddataM!I52</f>
        <v>0</v>
      </c>
    </row>
    <row r="53" spans="2:9" hidden="1">
      <c r="B53" s="22" t="s">
        <v>200</v>
      </c>
      <c r="C53" s="217" t="s">
        <v>94</v>
      </c>
      <c r="D53" s="357">
        <f>VPHgrunddataM!D53</f>
        <v>0</v>
      </c>
      <c r="E53" s="357">
        <f>VPHgrunddataM!E53</f>
        <v>0</v>
      </c>
      <c r="F53" s="357">
        <f>VPHgrunddataM!F53</f>
        <v>0</v>
      </c>
      <c r="G53" s="357">
        <f>VPHgrunddataM!G53</f>
        <v>0.95262539859294892</v>
      </c>
      <c r="H53" s="357">
        <f>VPHgrunddataM!H53</f>
        <v>1.0031993344988823</v>
      </c>
      <c r="I53" s="357">
        <f>VPHgrunddataM!I53</f>
        <v>1.0667690862464905</v>
      </c>
    </row>
    <row r="54" spans="2:9" hidden="1">
      <c r="B54" s="22" t="s">
        <v>201</v>
      </c>
      <c r="C54" s="217" t="s">
        <v>21</v>
      </c>
      <c r="D54" s="357">
        <f>VPHgrunddataM!D54</f>
        <v>0.27692502334648883</v>
      </c>
      <c r="E54" s="357">
        <f>VPHgrunddataM!E54</f>
        <v>0.28278976949837736</v>
      </c>
      <c r="F54" s="357">
        <f>VPHgrunddataM!F54</f>
        <v>0.26938805164440993</v>
      </c>
      <c r="G54" s="357">
        <f>VPHgrunddataM!G54</f>
        <v>0.2625743981391131</v>
      </c>
      <c r="H54" s="357">
        <f>VPHgrunddataM!H54</f>
        <v>0.2430809840649818</v>
      </c>
      <c r="I54" s="357">
        <f>VPHgrunddataM!I54</f>
        <v>0.23838811990356445</v>
      </c>
    </row>
    <row r="55" spans="2:9" hidden="1">
      <c r="B55" s="22" t="s">
        <v>167</v>
      </c>
      <c r="C55" s="217" t="s">
        <v>97</v>
      </c>
      <c r="D55" s="357">
        <f>VPHgrunddataM!D55</f>
        <v>7.8003901538848883E-2</v>
      </c>
      <c r="E55" s="357">
        <f>VPHgrunddataM!E55</f>
        <v>9.3023150050699707E-2</v>
      </c>
      <c r="F55" s="357">
        <f>VPHgrunddataM!F55</f>
        <v>0.11165586420154572</v>
      </c>
      <c r="G55" s="357">
        <f>VPHgrunddataM!G55</f>
        <v>0.11240449819660187</v>
      </c>
      <c r="H55" s="357">
        <f>VPHgrunddataM!H55</f>
        <v>0.12524772644329071</v>
      </c>
      <c r="I55" s="357">
        <f>VPHgrunddataM!I55</f>
        <v>0.13635218327236176</v>
      </c>
    </row>
    <row r="56" spans="2:9" hidden="1">
      <c r="B56" s="22" t="s">
        <v>168</v>
      </c>
      <c r="C56" s="217" t="s">
        <v>100</v>
      </c>
      <c r="D56" s="357">
        <f>VPHgrunddataM!D56</f>
        <v>7.2449999906980958E-3</v>
      </c>
      <c r="E56" s="357">
        <f>VPHgrunddataM!E56</f>
        <v>3.0400199993570104E-2</v>
      </c>
      <c r="F56" s="357">
        <f>VPHgrunddataM!F56</f>
        <v>0.10540079999783215</v>
      </c>
      <c r="G56" s="357">
        <f>VPHgrunddataM!G56</f>
        <v>0.25540020012038156</v>
      </c>
      <c r="H56" s="357">
        <f>VPHgrunddataM!H56</f>
        <v>0.50540040024786026</v>
      </c>
      <c r="I56" s="357">
        <f>VPHgrunddataM!I56</f>
        <v>0.50540040024786026</v>
      </c>
    </row>
    <row r="57" spans="2:9" hidden="1">
      <c r="B57" s="361" t="s">
        <v>157</v>
      </c>
      <c r="C57" s="361"/>
      <c r="D57" s="362">
        <f ca="1">VPHgrunddataM!D57</f>
        <v>23.483322608517842</v>
      </c>
      <c r="E57" s="362">
        <f>VPHgrunddataM!E57</f>
        <v>27.40043353378169</v>
      </c>
      <c r="F57" s="362">
        <f>VPHgrunddataM!F57</f>
        <v>27.295144057903908</v>
      </c>
      <c r="G57" s="362">
        <f>VPHgrunddataM!G57</f>
        <v>27.287293523019287</v>
      </c>
      <c r="H57" s="362">
        <f>VPHgrunddataM!H57</f>
        <v>26.22961878480233</v>
      </c>
      <c r="I57" s="362">
        <f>VPHgrunddataM!I57</f>
        <v>25.239367112885542</v>
      </c>
    </row>
    <row r="58" spans="2:9" hidden="1">
      <c r="B58" s="22" t="s">
        <v>119</v>
      </c>
      <c r="C58" s="217"/>
      <c r="D58" s="357">
        <f ca="1">VPHgrunddataM!D58</f>
        <v>11.503035620425262</v>
      </c>
      <c r="E58" s="357">
        <f ca="1">VPHgrunddataM!E58</f>
        <v>11.45392198864913</v>
      </c>
      <c r="F58" s="357">
        <f ca="1">VPHgrunddataM!F58</f>
        <v>11.481649673004151</v>
      </c>
      <c r="G58" s="357">
        <f ca="1">VPHgrunddataM!G58</f>
        <v>10.45571288532272</v>
      </c>
      <c r="H58" s="357">
        <f ca="1">VPHgrunddataM!H58</f>
        <v>10.40048711091249</v>
      </c>
      <c r="I58" s="357">
        <f ca="1">VPHgrunddataM!I58</f>
        <v>10.223827960765869</v>
      </c>
    </row>
    <row r="59" spans="2:9" hidden="1">
      <c r="B59" s="361" t="s">
        <v>300</v>
      </c>
      <c r="C59" s="361"/>
      <c r="D59" s="362">
        <f ca="1">VPHgrunddataM!D59</f>
        <v>34.986358228943104</v>
      </c>
      <c r="E59" s="362">
        <f>VPHgrunddataM!E59</f>
        <v>39.07147697921053</v>
      </c>
      <c r="F59" s="362">
        <f>VPHgrunddataM!F59</f>
        <v>39.01094731306992</v>
      </c>
      <c r="G59" s="362">
        <f>VPHgrunddataM!G59</f>
        <v>37.880881130458434</v>
      </c>
      <c r="H59" s="362">
        <f>VPHgrunddataM!H59</f>
        <v>36.804208349748265</v>
      </c>
      <c r="I59" s="362">
        <f>VPHgrunddataM!I59</f>
        <v>35.60414466732739</v>
      </c>
    </row>
    <row r="60" spans="2:9" hidden="1">
      <c r="B60" s="366"/>
      <c r="C60" s="367"/>
      <c r="D60" s="367"/>
      <c r="E60" s="367"/>
      <c r="F60" s="367"/>
      <c r="G60" s="367"/>
      <c r="H60" s="367"/>
      <c r="I60" s="367"/>
    </row>
    <row r="61" spans="2:9" hidden="1">
      <c r="B61" s="368"/>
      <c r="C61" s="368"/>
      <c r="D61" s="368"/>
      <c r="E61" s="368"/>
      <c r="F61" s="368"/>
      <c r="G61" s="368"/>
      <c r="H61" s="368"/>
      <c r="I61" s="368"/>
    </row>
    <row r="62" spans="2:9" hidden="1">
      <c r="B62" s="369"/>
      <c r="C62" s="369"/>
      <c r="D62" s="370"/>
      <c r="E62" s="370"/>
      <c r="F62" s="370"/>
      <c r="G62" s="370"/>
      <c r="H62" s="370"/>
      <c r="I62" s="370"/>
    </row>
    <row r="63" spans="2:9" ht="8.25" customHeight="1">
      <c r="B63" s="369"/>
      <c r="C63" s="369"/>
      <c r="D63" s="370"/>
      <c r="E63" s="370"/>
      <c r="F63" s="370"/>
      <c r="G63" s="370"/>
      <c r="H63" s="370"/>
      <c r="I63" s="370"/>
    </row>
    <row r="64" spans="2:9">
      <c r="B64" s="369"/>
      <c r="C64" s="369"/>
      <c r="D64" s="370"/>
      <c r="E64" s="370"/>
      <c r="F64" s="370"/>
      <c r="G64" s="370"/>
      <c r="H64" s="370"/>
      <c r="I64" s="370"/>
    </row>
    <row r="65" spans="2:9">
      <c r="B65" s="369"/>
      <c r="C65" s="369"/>
      <c r="D65" s="370"/>
      <c r="E65" s="370"/>
      <c r="F65" s="370"/>
      <c r="G65" s="370"/>
      <c r="H65" s="370"/>
      <c r="I65" s="370"/>
    </row>
    <row r="66" spans="2:9">
      <c r="B66" s="369"/>
      <c r="C66" s="369"/>
      <c r="D66" s="370"/>
      <c r="E66" s="370"/>
      <c r="F66" s="370"/>
      <c r="G66" s="370"/>
      <c r="H66" s="370"/>
      <c r="I66" s="370"/>
    </row>
    <row r="67" spans="2:9">
      <c r="B67" s="369"/>
      <c r="C67" s="369"/>
      <c r="D67" s="370"/>
      <c r="E67" s="370"/>
      <c r="F67" s="370"/>
      <c r="G67" s="370"/>
      <c r="H67" s="370"/>
      <c r="I67" s="370"/>
    </row>
    <row r="68" spans="2:9">
      <c r="B68" s="369"/>
      <c r="C68" s="369"/>
      <c r="D68" s="370"/>
      <c r="E68" s="370"/>
      <c r="F68" s="370"/>
      <c r="G68" s="370"/>
      <c r="H68" s="370"/>
      <c r="I68" s="370"/>
    </row>
    <row r="69" spans="2:9">
      <c r="B69" s="369"/>
      <c r="C69" s="369"/>
      <c r="D69" s="370"/>
      <c r="E69" s="370"/>
      <c r="F69" s="370"/>
      <c r="G69" s="370"/>
      <c r="H69" s="370"/>
      <c r="I69" s="370"/>
    </row>
    <row r="70" spans="2:9">
      <c r="B70" s="369"/>
      <c r="C70" s="369"/>
      <c r="D70" s="370"/>
      <c r="E70" s="370"/>
      <c r="F70" s="370"/>
      <c r="G70" s="370"/>
      <c r="H70" s="370"/>
      <c r="I70" s="370"/>
    </row>
    <row r="71" spans="2:9">
      <c r="B71" s="369"/>
      <c r="C71" s="369"/>
      <c r="D71" s="370"/>
      <c r="E71" s="370"/>
      <c r="F71" s="370"/>
      <c r="G71" s="370"/>
      <c r="H71" s="370"/>
      <c r="I71" s="370"/>
    </row>
    <row r="72" spans="2:9" ht="10.5" customHeight="1">
      <c r="B72" s="369"/>
      <c r="C72" s="369"/>
      <c r="D72" s="370"/>
      <c r="E72" s="370"/>
      <c r="F72" s="370"/>
      <c r="G72" s="370"/>
      <c r="H72" s="370"/>
      <c r="I72" s="370"/>
    </row>
    <row r="73" spans="2:9">
      <c r="B73" s="369"/>
      <c r="C73" s="369"/>
      <c r="D73" s="370"/>
      <c r="E73" s="370"/>
      <c r="F73" s="370"/>
      <c r="G73" s="370"/>
      <c r="H73" s="370"/>
      <c r="I73" s="370"/>
    </row>
    <row r="74" spans="2:9">
      <c r="B74" s="369"/>
      <c r="C74" s="369"/>
      <c r="D74" s="371"/>
      <c r="E74" s="371"/>
      <c r="F74" s="371"/>
      <c r="G74" s="371"/>
      <c r="H74" s="371"/>
      <c r="I74" s="371"/>
    </row>
    <row r="75" spans="2:9">
      <c r="B75" s="369"/>
      <c r="C75" s="369"/>
      <c r="D75" s="371"/>
      <c r="E75" s="371"/>
      <c r="F75" s="371"/>
      <c r="G75" s="371"/>
      <c r="H75" s="371"/>
      <c r="I75" s="371"/>
    </row>
    <row r="76" spans="2:9">
      <c r="B76" s="369"/>
      <c r="C76" s="369"/>
      <c r="D76" s="371"/>
      <c r="E76" s="371"/>
      <c r="F76" s="371"/>
      <c r="G76" s="371"/>
      <c r="H76" s="371"/>
      <c r="I76" s="371"/>
    </row>
    <row r="77" spans="2:9">
      <c r="B77" s="369"/>
      <c r="C77" s="369"/>
      <c r="D77" s="370"/>
      <c r="E77" s="370"/>
      <c r="F77" s="370"/>
      <c r="G77" s="370"/>
      <c r="H77" s="370"/>
      <c r="I77" s="370"/>
    </row>
    <row r="78" spans="2:9">
      <c r="B78" s="369"/>
      <c r="C78" s="369"/>
      <c r="D78" s="370"/>
      <c r="E78" s="370"/>
      <c r="F78" s="370"/>
      <c r="G78" s="370"/>
      <c r="H78" s="370"/>
      <c r="I78" s="370"/>
    </row>
    <row r="79" spans="2:9">
      <c r="B79" s="369"/>
      <c r="C79" s="369"/>
      <c r="D79" s="370"/>
      <c r="E79" s="370"/>
      <c r="F79" s="370"/>
      <c r="G79" s="370"/>
      <c r="H79" s="370"/>
      <c r="I79" s="370"/>
    </row>
    <row r="80" spans="2:9">
      <c r="B80" s="369"/>
      <c r="C80" s="369"/>
      <c r="D80" s="370"/>
      <c r="E80" s="370"/>
      <c r="F80" s="370"/>
      <c r="G80" s="370"/>
      <c r="H80" s="370"/>
      <c r="I80" s="370"/>
    </row>
    <row r="81" spans="2:9">
      <c r="B81" s="369"/>
      <c r="C81" s="369"/>
      <c r="D81" s="370"/>
      <c r="E81" s="370"/>
      <c r="F81" s="370"/>
      <c r="G81" s="370"/>
      <c r="H81" s="370"/>
      <c r="I81" s="370"/>
    </row>
    <row r="82" spans="2:9">
      <c r="B82" s="369"/>
      <c r="C82" s="369"/>
      <c r="D82" s="372"/>
      <c r="E82" s="372"/>
      <c r="F82" s="372"/>
      <c r="G82" s="372"/>
      <c r="H82" s="372"/>
      <c r="I82" s="372"/>
    </row>
    <row r="83" spans="2:9">
      <c r="B83" s="163"/>
    </row>
  </sheetData>
  <sheetProtection algorithmName="SHA-512" hashValue="L1XvFmMVz1aoGco8DxHTmqmkc5vCqwgUN/psuhu6QtIr5RX52k2pFoNvCkdQ2HvXnRS8Vcc/3DhHnuQuANM//g==" saltValue="IN8sQX1KntoiHCIi7A4jRw==" spinCount="100000" sheet="1" objects="1" scenarios="1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>
    <tabColor rgb="FFEED3CE"/>
  </sheetPr>
  <dimension ref="A1:XFD93"/>
  <sheetViews>
    <sheetView zoomScale="80" zoomScaleNormal="80" workbookViewId="0">
      <pane xSplit="2" ySplit="9" topLeftCell="C10" activePane="bottomRight" state="frozen"/>
      <selection activeCell="CG13" sqref="CG13"/>
      <selection pane="topRight" activeCell="CG13" sqref="CG13"/>
      <selection pane="bottomLeft" activeCell="CG13" sqref="CG13"/>
      <selection pane="bottomRight" activeCell="A2" sqref="A2:XFD71"/>
    </sheetView>
  </sheetViews>
  <sheetFormatPr defaultRowHeight="14.4"/>
  <cols>
    <col min="3" max="3" width="14.5546875" customWidth="1"/>
    <col min="8" max="9" width="9.109375" style="476"/>
    <col min="10" max="12" width="9.109375" style="476" customWidth="1"/>
    <col min="13" max="80" width="9.109375" style="476" hidden="1" customWidth="1"/>
    <col min="81" max="81" width="9.109375" style="476" customWidth="1"/>
    <col min="82" max="85" width="9.109375" style="476"/>
    <col min="86" max="86" width="30" customWidth="1"/>
    <col min="87" max="94" width="9.109375" customWidth="1"/>
    <col min="95" max="165" width="9.109375" style="476" customWidth="1"/>
    <col min="166" max="166" width="30" style="476" bestFit="1" customWidth="1"/>
    <col min="167" max="167" width="9.109375" style="476"/>
    <col min="168" max="178" width="9.109375" style="476" customWidth="1"/>
    <col min="179" max="179" width="10.5546875" style="476" bestFit="1" customWidth="1"/>
    <col min="180" max="242" width="9.109375" style="476" hidden="1" customWidth="1"/>
    <col min="243" max="243" width="0" style="476" hidden="1" customWidth="1"/>
    <col min="244" max="244" width="11.44140625" style="476" customWidth="1"/>
    <col min="245" max="245" width="11.33203125" style="476" bestFit="1" customWidth="1"/>
    <col min="246" max="246" width="10.109375" customWidth="1"/>
    <col min="247" max="247" width="10.109375" bestFit="1" customWidth="1"/>
    <col min="248" max="248" width="9.109375" customWidth="1"/>
    <col min="255" max="255" width="7.5546875" customWidth="1"/>
    <col min="256" max="256" width="10.88671875" customWidth="1"/>
    <col min="257" max="257" width="9.109375" customWidth="1"/>
    <col min="258" max="258" width="10.44140625" bestFit="1" customWidth="1"/>
    <col min="259" max="259" width="10.109375" customWidth="1"/>
    <col min="260" max="260" width="10.109375" bestFit="1" customWidth="1"/>
    <col min="261" max="261" width="9.109375" customWidth="1"/>
    <col min="268" max="268" width="7.5546875" customWidth="1"/>
    <col min="269" max="269" width="10.88671875" customWidth="1"/>
    <col min="270" max="270" width="9.109375" customWidth="1"/>
    <col min="271" max="271" width="10.44140625" bestFit="1" customWidth="1"/>
    <col min="272" max="272" width="10.109375" customWidth="1"/>
    <col min="273" max="273" width="10.109375" bestFit="1" customWidth="1"/>
    <col min="274" max="274" width="9.109375" customWidth="1"/>
    <col min="281" max="281" width="7.5546875" customWidth="1"/>
    <col min="282" max="282" width="10.88671875" customWidth="1"/>
    <col min="283" max="283" width="9.109375" customWidth="1"/>
    <col min="284" max="284" width="10.44140625" bestFit="1" customWidth="1"/>
    <col min="285" max="285" width="10.109375" customWidth="1"/>
    <col min="286" max="286" width="10.109375" bestFit="1" customWidth="1"/>
    <col min="287" max="287" width="9.109375" customWidth="1"/>
    <col min="294" max="294" width="7.5546875" customWidth="1"/>
    <col min="295" max="295" width="10.88671875" customWidth="1"/>
    <col min="296" max="296" width="9.109375" customWidth="1"/>
    <col min="297" max="297" width="10.44140625" bestFit="1" customWidth="1"/>
    <col min="298" max="298" width="10.109375" customWidth="1"/>
    <col min="299" max="299" width="10.109375" bestFit="1" customWidth="1"/>
    <col min="300" max="300" width="11.33203125" bestFit="1" customWidth="1"/>
    <col min="301" max="301" width="15.6640625" bestFit="1" customWidth="1"/>
    <col min="302" max="302" width="11.33203125" bestFit="1" customWidth="1"/>
  </cols>
  <sheetData>
    <row r="1" spans="2:300">
      <c r="CI1" t="str">
        <f>CI2&amp;"-"&amp;CI6</f>
        <v>2018-Januar</v>
      </c>
      <c r="CJ1" s="476" t="str">
        <f t="shared" ref="CJ1:EU1" si="0">CJ2&amp;"-"&amp;CJ6</f>
        <v>2018-Februar</v>
      </c>
      <c r="CK1" s="476" t="str">
        <f t="shared" si="0"/>
        <v>2018-Marts</v>
      </c>
      <c r="CL1" s="476" t="str">
        <f t="shared" si="0"/>
        <v>2018-April</v>
      </c>
      <c r="CM1" s="476" t="str">
        <f t="shared" si="0"/>
        <v>2018-Maj</v>
      </c>
      <c r="CN1" s="476" t="str">
        <f t="shared" si="0"/>
        <v>2018-Juni</v>
      </c>
      <c r="CO1" s="476" t="str">
        <f t="shared" si="0"/>
        <v>2018-Juli</v>
      </c>
      <c r="CP1" s="476" t="str">
        <f t="shared" si="0"/>
        <v>2018-August</v>
      </c>
      <c r="CQ1" s="476" t="str">
        <f t="shared" si="0"/>
        <v>2018-September</v>
      </c>
      <c r="CR1" s="476" t="str">
        <f t="shared" si="0"/>
        <v>2018-Oktober</v>
      </c>
      <c r="CS1" s="476" t="str">
        <f t="shared" si="0"/>
        <v>2018-November</v>
      </c>
      <c r="CT1" s="476" t="str">
        <f t="shared" si="0"/>
        <v>2018-December</v>
      </c>
      <c r="CU1" s="476" t="str">
        <f t="shared" si="0"/>
        <v>2018 Total-</v>
      </c>
      <c r="CV1" s="476" t="str">
        <f t="shared" si="0"/>
        <v>2020-Januar</v>
      </c>
      <c r="CW1" s="476" t="str">
        <f t="shared" si="0"/>
        <v>2020-Februar</v>
      </c>
      <c r="CX1" s="476" t="str">
        <f t="shared" si="0"/>
        <v>2020-Marts</v>
      </c>
      <c r="CY1" s="476" t="str">
        <f t="shared" si="0"/>
        <v>2020-April</v>
      </c>
      <c r="CZ1" s="476" t="str">
        <f t="shared" si="0"/>
        <v>2020-Maj</v>
      </c>
      <c r="DA1" s="476" t="str">
        <f t="shared" si="0"/>
        <v>2020-Juni</v>
      </c>
      <c r="DB1" s="476" t="str">
        <f t="shared" si="0"/>
        <v>2020-Juli</v>
      </c>
      <c r="DC1" s="476" t="str">
        <f t="shared" si="0"/>
        <v>2020-August</v>
      </c>
      <c r="DD1" s="476" t="str">
        <f t="shared" si="0"/>
        <v>2020-September</v>
      </c>
      <c r="DE1" s="476" t="str">
        <f t="shared" si="0"/>
        <v>2020-Oktober</v>
      </c>
      <c r="DF1" s="476" t="str">
        <f t="shared" si="0"/>
        <v>2020-November</v>
      </c>
      <c r="DG1" s="476" t="str">
        <f t="shared" si="0"/>
        <v>2020-December</v>
      </c>
      <c r="DH1" s="476" t="str">
        <f t="shared" si="0"/>
        <v>2020 Total-</v>
      </c>
      <c r="DI1" s="476" t="str">
        <f t="shared" si="0"/>
        <v>2025-Januar</v>
      </c>
      <c r="DJ1" s="476" t="str">
        <f t="shared" si="0"/>
        <v>2025-Februar</v>
      </c>
      <c r="DK1" s="476" t="str">
        <f t="shared" si="0"/>
        <v>2025-Marts</v>
      </c>
      <c r="DL1" s="476" t="str">
        <f t="shared" si="0"/>
        <v>2025-April</v>
      </c>
      <c r="DM1" s="476" t="str">
        <f t="shared" si="0"/>
        <v>2025-Maj</v>
      </c>
      <c r="DN1" s="476" t="str">
        <f t="shared" si="0"/>
        <v>2025-Juni</v>
      </c>
      <c r="DO1" s="476" t="str">
        <f t="shared" si="0"/>
        <v>2025-Juli</v>
      </c>
      <c r="DP1" s="476" t="str">
        <f t="shared" si="0"/>
        <v>2025-August</v>
      </c>
      <c r="DQ1" s="476" t="str">
        <f t="shared" si="0"/>
        <v>2025-September</v>
      </c>
      <c r="DR1" s="476" t="str">
        <f t="shared" si="0"/>
        <v>2025-Oktober</v>
      </c>
      <c r="DS1" s="476" t="str">
        <f t="shared" si="0"/>
        <v>2025-November</v>
      </c>
      <c r="DT1" s="476" t="str">
        <f t="shared" si="0"/>
        <v>2025-December</v>
      </c>
      <c r="DU1" s="476" t="str">
        <f t="shared" si="0"/>
        <v>2025 Total-</v>
      </c>
      <c r="DV1" s="476" t="str">
        <f t="shared" si="0"/>
        <v>2030-Januar</v>
      </c>
      <c r="DW1" s="476" t="str">
        <f t="shared" si="0"/>
        <v>2030-Februar</v>
      </c>
      <c r="DX1" s="476" t="str">
        <f t="shared" si="0"/>
        <v>2030-Marts</v>
      </c>
      <c r="DY1" s="476" t="str">
        <f t="shared" si="0"/>
        <v>2030-April</v>
      </c>
      <c r="DZ1" s="476" t="str">
        <f t="shared" si="0"/>
        <v>2030-Maj</v>
      </c>
      <c r="EA1" s="476" t="str">
        <f t="shared" si="0"/>
        <v>2030-Juni</v>
      </c>
      <c r="EB1" s="476" t="str">
        <f t="shared" si="0"/>
        <v>2030-Juli</v>
      </c>
      <c r="EC1" s="476" t="str">
        <f t="shared" si="0"/>
        <v>2030-August</v>
      </c>
      <c r="ED1" s="476" t="str">
        <f t="shared" si="0"/>
        <v>2030-September</v>
      </c>
      <c r="EE1" s="476" t="str">
        <f t="shared" si="0"/>
        <v>2030-Oktober</v>
      </c>
      <c r="EF1" s="476" t="str">
        <f t="shared" si="0"/>
        <v>2030-November</v>
      </c>
      <c r="EG1" s="476" t="str">
        <f t="shared" si="0"/>
        <v>2030-December</v>
      </c>
      <c r="EH1" s="476" t="str">
        <f t="shared" si="0"/>
        <v>2030 Total-</v>
      </c>
      <c r="EI1" s="476" t="str">
        <f t="shared" si="0"/>
        <v>2035-Januar</v>
      </c>
      <c r="EJ1" s="476" t="str">
        <f t="shared" si="0"/>
        <v>2035-Februar</v>
      </c>
      <c r="EK1" s="476" t="str">
        <f t="shared" si="0"/>
        <v>2035-Marts</v>
      </c>
      <c r="EL1" s="476" t="str">
        <f t="shared" si="0"/>
        <v>2035-April</v>
      </c>
      <c r="EM1" s="476" t="str">
        <f t="shared" si="0"/>
        <v>2035-Maj</v>
      </c>
      <c r="EN1" s="476" t="str">
        <f t="shared" si="0"/>
        <v>2035-Juni</v>
      </c>
      <c r="EO1" s="476" t="str">
        <f t="shared" si="0"/>
        <v>2035-Juli</v>
      </c>
      <c r="EP1" s="476" t="str">
        <f t="shared" si="0"/>
        <v>2035-August</v>
      </c>
      <c r="EQ1" s="476" t="str">
        <f t="shared" si="0"/>
        <v>2035-September</v>
      </c>
      <c r="ER1" s="476" t="str">
        <f t="shared" si="0"/>
        <v>2035-Oktober</v>
      </c>
      <c r="ES1" s="476" t="str">
        <f t="shared" si="0"/>
        <v>2035-November</v>
      </c>
      <c r="ET1" s="476" t="str">
        <f t="shared" si="0"/>
        <v>2035-December</v>
      </c>
      <c r="EU1" s="476" t="str">
        <f t="shared" si="0"/>
        <v>2035 Total-</v>
      </c>
      <c r="EV1" s="476" t="str">
        <f t="shared" ref="EV1:FH1" si="1">EV2&amp;"-"&amp;EV6</f>
        <v>2040-Januar</v>
      </c>
      <c r="EW1" s="476" t="str">
        <f t="shared" si="1"/>
        <v>2040-Februar</v>
      </c>
      <c r="EX1" s="476" t="str">
        <f t="shared" si="1"/>
        <v>2040-Marts</v>
      </c>
      <c r="EY1" s="476" t="str">
        <f t="shared" si="1"/>
        <v>2040-April</v>
      </c>
      <c r="EZ1" s="476" t="str">
        <f t="shared" si="1"/>
        <v>2040-Maj</v>
      </c>
      <c r="FA1" s="476" t="str">
        <f t="shared" si="1"/>
        <v>2040-Juni</v>
      </c>
      <c r="FB1" s="476" t="str">
        <f t="shared" si="1"/>
        <v>2040-Juli</v>
      </c>
      <c r="FC1" s="476" t="str">
        <f t="shared" si="1"/>
        <v>2040-August</v>
      </c>
      <c r="FD1" s="476" t="str">
        <f t="shared" si="1"/>
        <v>2040-September</v>
      </c>
      <c r="FE1" s="476" t="str">
        <f t="shared" si="1"/>
        <v>2040-Oktober</v>
      </c>
      <c r="FF1" s="476" t="str">
        <f t="shared" si="1"/>
        <v>2040-November</v>
      </c>
      <c r="FG1" s="476" t="str">
        <f t="shared" si="1"/>
        <v>2040-December</v>
      </c>
      <c r="FH1" s="476" t="str">
        <f t="shared" si="1"/>
        <v>2040 Total-</v>
      </c>
      <c r="FK1" s="476" t="str">
        <f t="shared" ref="FK1:GP1" si="2">FK2&amp;"-"&amp;FK6</f>
        <v>2018-Januar</v>
      </c>
      <c r="FL1" s="476" t="str">
        <f t="shared" si="2"/>
        <v>2018-Februar</v>
      </c>
      <c r="FM1" s="476" t="str">
        <f t="shared" si="2"/>
        <v>2018-Marts</v>
      </c>
      <c r="FN1" s="476" t="str">
        <f t="shared" si="2"/>
        <v>2018-April</v>
      </c>
      <c r="FO1" s="476" t="str">
        <f t="shared" si="2"/>
        <v>2018-Maj</v>
      </c>
      <c r="FP1" s="476" t="str">
        <f t="shared" si="2"/>
        <v>2018-Juni</v>
      </c>
      <c r="FQ1" s="476" t="str">
        <f t="shared" si="2"/>
        <v>2018-Juli</v>
      </c>
      <c r="FR1" s="476" t="str">
        <f t="shared" si="2"/>
        <v>2018-August</v>
      </c>
      <c r="FS1" s="476" t="str">
        <f t="shared" si="2"/>
        <v>2018-September</v>
      </c>
      <c r="FT1" s="476" t="str">
        <f t="shared" si="2"/>
        <v>2018-Oktober</v>
      </c>
      <c r="FU1" s="476" t="str">
        <f t="shared" si="2"/>
        <v>2018-November</v>
      </c>
      <c r="FV1" s="476" t="str">
        <f t="shared" si="2"/>
        <v>2018-December</v>
      </c>
      <c r="FW1" s="476" t="str">
        <f t="shared" si="2"/>
        <v>2018 Total-</v>
      </c>
      <c r="FX1" s="476" t="str">
        <f t="shared" si="2"/>
        <v>2020-Januar</v>
      </c>
      <c r="FY1" s="476" t="str">
        <f t="shared" si="2"/>
        <v>2020-Februar</v>
      </c>
      <c r="FZ1" s="476" t="str">
        <f t="shared" si="2"/>
        <v>2020-Marts</v>
      </c>
      <c r="GA1" s="476" t="str">
        <f t="shared" si="2"/>
        <v>2020-April</v>
      </c>
      <c r="GB1" s="476" t="str">
        <f t="shared" si="2"/>
        <v>2020-Maj</v>
      </c>
      <c r="GC1" s="476" t="str">
        <f t="shared" si="2"/>
        <v>2020-Juni</v>
      </c>
      <c r="GD1" s="476" t="str">
        <f t="shared" si="2"/>
        <v>2020-Juli</v>
      </c>
      <c r="GE1" s="476" t="str">
        <f t="shared" si="2"/>
        <v>2020-August</v>
      </c>
      <c r="GF1" s="476" t="str">
        <f t="shared" si="2"/>
        <v>2020-September</v>
      </c>
      <c r="GG1" s="476" t="str">
        <f t="shared" si="2"/>
        <v>2020-Oktober</v>
      </c>
      <c r="GH1" s="476" t="str">
        <f t="shared" si="2"/>
        <v>2020-November</v>
      </c>
      <c r="GI1" s="476" t="str">
        <f t="shared" si="2"/>
        <v>2020-December</v>
      </c>
      <c r="GJ1" s="476" t="str">
        <f t="shared" si="2"/>
        <v>2020 Total-</v>
      </c>
      <c r="GK1" s="476" t="str">
        <f t="shared" si="2"/>
        <v>2025-Januar</v>
      </c>
      <c r="GL1" s="476" t="str">
        <f t="shared" si="2"/>
        <v>2025-Februar</v>
      </c>
      <c r="GM1" s="476" t="str">
        <f t="shared" si="2"/>
        <v>2025-Marts</v>
      </c>
      <c r="GN1" s="476" t="str">
        <f t="shared" si="2"/>
        <v>2025-April</v>
      </c>
      <c r="GO1" s="476" t="str">
        <f t="shared" si="2"/>
        <v>2025-Maj</v>
      </c>
      <c r="GP1" s="476" t="str">
        <f t="shared" si="2"/>
        <v>2025-Juni</v>
      </c>
      <c r="GQ1" s="476" t="str">
        <f t="shared" ref="GQ1:HV1" si="3">GQ2&amp;"-"&amp;GQ6</f>
        <v>2025-Juli</v>
      </c>
      <c r="GR1" s="476" t="str">
        <f t="shared" si="3"/>
        <v>2025-August</v>
      </c>
      <c r="GS1" s="476" t="str">
        <f t="shared" si="3"/>
        <v>2025-September</v>
      </c>
      <c r="GT1" s="476" t="str">
        <f t="shared" si="3"/>
        <v>2025-Oktober</v>
      </c>
      <c r="GU1" s="476" t="str">
        <f t="shared" si="3"/>
        <v>2025-November</v>
      </c>
      <c r="GV1" s="476" t="str">
        <f t="shared" si="3"/>
        <v>2025-December</v>
      </c>
      <c r="GW1" s="476" t="str">
        <f t="shared" si="3"/>
        <v>2025 Total-</v>
      </c>
      <c r="GX1" s="476" t="str">
        <f t="shared" si="3"/>
        <v>2030-Januar</v>
      </c>
      <c r="GY1" s="476" t="str">
        <f t="shared" si="3"/>
        <v>2030-Februar</v>
      </c>
      <c r="GZ1" s="476" t="str">
        <f t="shared" si="3"/>
        <v>2030-Marts</v>
      </c>
      <c r="HA1" s="476" t="str">
        <f t="shared" si="3"/>
        <v>2030-April</v>
      </c>
      <c r="HB1" s="476" t="str">
        <f t="shared" si="3"/>
        <v>2030-Maj</v>
      </c>
      <c r="HC1" s="476" t="str">
        <f t="shared" si="3"/>
        <v>2030-Juni</v>
      </c>
      <c r="HD1" s="476" t="str">
        <f t="shared" si="3"/>
        <v>2030-Juli</v>
      </c>
      <c r="HE1" s="476" t="str">
        <f t="shared" si="3"/>
        <v>2030-August</v>
      </c>
      <c r="HF1" s="476" t="str">
        <f t="shared" si="3"/>
        <v>2030-September</v>
      </c>
      <c r="HG1" s="476" t="str">
        <f t="shared" si="3"/>
        <v>2030-Oktober</v>
      </c>
      <c r="HH1" s="476" t="str">
        <f t="shared" si="3"/>
        <v>2030-November</v>
      </c>
      <c r="HI1" s="476" t="str">
        <f t="shared" si="3"/>
        <v>2030-December</v>
      </c>
      <c r="HJ1" s="476" t="str">
        <f t="shared" si="3"/>
        <v>2030 Total-</v>
      </c>
      <c r="HK1" s="476" t="str">
        <f t="shared" si="3"/>
        <v>2035-Januar</v>
      </c>
      <c r="HL1" s="476" t="str">
        <f t="shared" si="3"/>
        <v>2035-Februar</v>
      </c>
      <c r="HM1" s="476" t="str">
        <f t="shared" si="3"/>
        <v>2035-Marts</v>
      </c>
      <c r="HN1" s="476" t="str">
        <f t="shared" si="3"/>
        <v>2035-April</v>
      </c>
      <c r="HO1" s="476" t="str">
        <f t="shared" si="3"/>
        <v>2035-Maj</v>
      </c>
      <c r="HP1" s="476" t="str">
        <f t="shared" si="3"/>
        <v>2035-Juni</v>
      </c>
      <c r="HQ1" s="476" t="str">
        <f t="shared" si="3"/>
        <v>2035-Juli</v>
      </c>
      <c r="HR1" s="476" t="str">
        <f t="shared" si="3"/>
        <v>2035-August</v>
      </c>
      <c r="HS1" s="476" t="str">
        <f t="shared" si="3"/>
        <v>2035-September</v>
      </c>
      <c r="HT1" s="476" t="str">
        <f t="shared" si="3"/>
        <v>2035-Oktober</v>
      </c>
      <c r="HU1" s="476" t="str">
        <f t="shared" si="3"/>
        <v>2035-November</v>
      </c>
      <c r="HV1" s="476" t="str">
        <f t="shared" si="3"/>
        <v>2035-December</v>
      </c>
      <c r="HW1" s="476" t="str">
        <f t="shared" ref="HW1:IJ1" si="4">HW2&amp;"-"&amp;HW6</f>
        <v>2035 Total-</v>
      </c>
      <c r="HX1" s="476" t="str">
        <f t="shared" si="4"/>
        <v>2040-Januar</v>
      </c>
      <c r="HY1" s="476" t="str">
        <f t="shared" si="4"/>
        <v>2040-Februar</v>
      </c>
      <c r="HZ1" s="476" t="str">
        <f t="shared" si="4"/>
        <v>2040-Marts</v>
      </c>
      <c r="IA1" s="476" t="str">
        <f t="shared" si="4"/>
        <v>2040-April</v>
      </c>
      <c r="IB1" s="476" t="str">
        <f t="shared" si="4"/>
        <v>2040-Maj</v>
      </c>
      <c r="IC1" s="476" t="str">
        <f t="shared" si="4"/>
        <v>2040-Juni</v>
      </c>
      <c r="ID1" s="476" t="str">
        <f t="shared" si="4"/>
        <v>2040-Juli</v>
      </c>
      <c r="IE1" s="476" t="str">
        <f t="shared" si="4"/>
        <v>2040-August</v>
      </c>
      <c r="IF1" s="476" t="str">
        <f t="shared" si="4"/>
        <v>2040-September</v>
      </c>
      <c r="IG1" s="476" t="str">
        <f t="shared" si="4"/>
        <v>2040-Oktober</v>
      </c>
      <c r="IH1" s="476" t="str">
        <f t="shared" si="4"/>
        <v>2040-November</v>
      </c>
      <c r="II1" s="476" t="str">
        <f t="shared" si="4"/>
        <v>2040-December</v>
      </c>
      <c r="IJ1" s="476" t="str">
        <f t="shared" si="4"/>
        <v>2040 Total-</v>
      </c>
    </row>
    <row r="2" spans="2:300" hidden="1">
      <c r="CI2" t="str">
        <f>IF(CI5&lt;&gt;"",CI5,CH2)</f>
        <v>2018</v>
      </c>
      <c r="CJ2" s="476" t="str">
        <f t="shared" ref="CJ2:EU2" si="5">IF(CJ5&lt;&gt;"",CJ5,CI2)</f>
        <v>2018</v>
      </c>
      <c r="CK2" s="476" t="str">
        <f t="shared" si="5"/>
        <v>2018</v>
      </c>
      <c r="CL2" s="476" t="str">
        <f t="shared" si="5"/>
        <v>2018</v>
      </c>
      <c r="CM2" s="476" t="str">
        <f t="shared" si="5"/>
        <v>2018</v>
      </c>
      <c r="CN2" s="476" t="str">
        <f t="shared" si="5"/>
        <v>2018</v>
      </c>
      <c r="CO2" s="476" t="str">
        <f t="shared" si="5"/>
        <v>2018</v>
      </c>
      <c r="CP2" s="476" t="str">
        <f t="shared" si="5"/>
        <v>2018</v>
      </c>
      <c r="CQ2" s="476" t="str">
        <f t="shared" si="5"/>
        <v>2018</v>
      </c>
      <c r="CR2" s="476" t="str">
        <f t="shared" si="5"/>
        <v>2018</v>
      </c>
      <c r="CS2" s="476" t="str">
        <f t="shared" si="5"/>
        <v>2018</v>
      </c>
      <c r="CT2" s="476" t="str">
        <f t="shared" si="5"/>
        <v>2018</v>
      </c>
      <c r="CU2" s="476" t="str">
        <f t="shared" si="5"/>
        <v>2018 Total</v>
      </c>
      <c r="CV2" s="476" t="str">
        <f t="shared" si="5"/>
        <v>2020</v>
      </c>
      <c r="CW2" s="476" t="str">
        <f t="shared" si="5"/>
        <v>2020</v>
      </c>
      <c r="CX2" s="476" t="str">
        <f t="shared" si="5"/>
        <v>2020</v>
      </c>
      <c r="CY2" s="476" t="str">
        <f t="shared" si="5"/>
        <v>2020</v>
      </c>
      <c r="CZ2" s="476" t="str">
        <f t="shared" si="5"/>
        <v>2020</v>
      </c>
      <c r="DA2" s="476" t="str">
        <f t="shared" si="5"/>
        <v>2020</v>
      </c>
      <c r="DB2" s="476" t="str">
        <f t="shared" si="5"/>
        <v>2020</v>
      </c>
      <c r="DC2" s="476" t="str">
        <f t="shared" si="5"/>
        <v>2020</v>
      </c>
      <c r="DD2" s="476" t="str">
        <f t="shared" si="5"/>
        <v>2020</v>
      </c>
      <c r="DE2" s="476" t="str">
        <f t="shared" si="5"/>
        <v>2020</v>
      </c>
      <c r="DF2" s="476" t="str">
        <f t="shared" si="5"/>
        <v>2020</v>
      </c>
      <c r="DG2" s="476" t="str">
        <f t="shared" si="5"/>
        <v>2020</v>
      </c>
      <c r="DH2" s="476" t="str">
        <f t="shared" si="5"/>
        <v>2020 Total</v>
      </c>
      <c r="DI2" s="476" t="str">
        <f t="shared" si="5"/>
        <v>2025</v>
      </c>
      <c r="DJ2" s="476" t="str">
        <f t="shared" si="5"/>
        <v>2025</v>
      </c>
      <c r="DK2" s="476" t="str">
        <f t="shared" si="5"/>
        <v>2025</v>
      </c>
      <c r="DL2" s="476" t="str">
        <f t="shared" si="5"/>
        <v>2025</v>
      </c>
      <c r="DM2" s="476" t="str">
        <f t="shared" si="5"/>
        <v>2025</v>
      </c>
      <c r="DN2" s="476" t="str">
        <f t="shared" si="5"/>
        <v>2025</v>
      </c>
      <c r="DO2" s="476" t="str">
        <f t="shared" si="5"/>
        <v>2025</v>
      </c>
      <c r="DP2" s="476" t="str">
        <f t="shared" si="5"/>
        <v>2025</v>
      </c>
      <c r="DQ2" s="476" t="str">
        <f t="shared" si="5"/>
        <v>2025</v>
      </c>
      <c r="DR2" s="476" t="str">
        <f t="shared" si="5"/>
        <v>2025</v>
      </c>
      <c r="DS2" s="476" t="str">
        <f t="shared" si="5"/>
        <v>2025</v>
      </c>
      <c r="DT2" s="476" t="str">
        <f t="shared" si="5"/>
        <v>2025</v>
      </c>
      <c r="DU2" s="476" t="str">
        <f t="shared" si="5"/>
        <v>2025 Total</v>
      </c>
      <c r="DV2" s="476" t="str">
        <f t="shared" si="5"/>
        <v>2030</v>
      </c>
      <c r="DW2" s="476" t="str">
        <f t="shared" si="5"/>
        <v>2030</v>
      </c>
      <c r="DX2" s="476" t="str">
        <f t="shared" si="5"/>
        <v>2030</v>
      </c>
      <c r="DY2" s="476" t="str">
        <f t="shared" si="5"/>
        <v>2030</v>
      </c>
      <c r="DZ2" s="476" t="str">
        <f t="shared" si="5"/>
        <v>2030</v>
      </c>
      <c r="EA2" s="476" t="str">
        <f t="shared" si="5"/>
        <v>2030</v>
      </c>
      <c r="EB2" s="476" t="str">
        <f t="shared" si="5"/>
        <v>2030</v>
      </c>
      <c r="EC2" s="476" t="str">
        <f t="shared" si="5"/>
        <v>2030</v>
      </c>
      <c r="ED2" s="476" t="str">
        <f t="shared" si="5"/>
        <v>2030</v>
      </c>
      <c r="EE2" s="476" t="str">
        <f t="shared" si="5"/>
        <v>2030</v>
      </c>
      <c r="EF2" s="476" t="str">
        <f t="shared" si="5"/>
        <v>2030</v>
      </c>
      <c r="EG2" s="476" t="str">
        <f t="shared" si="5"/>
        <v>2030</v>
      </c>
      <c r="EH2" s="476" t="str">
        <f t="shared" si="5"/>
        <v>2030 Total</v>
      </c>
      <c r="EI2" s="476" t="str">
        <f t="shared" si="5"/>
        <v>2035</v>
      </c>
      <c r="EJ2" s="476" t="str">
        <f t="shared" si="5"/>
        <v>2035</v>
      </c>
      <c r="EK2" s="476" t="str">
        <f t="shared" si="5"/>
        <v>2035</v>
      </c>
      <c r="EL2" s="476" t="str">
        <f t="shared" si="5"/>
        <v>2035</v>
      </c>
      <c r="EM2" s="476" t="str">
        <f t="shared" si="5"/>
        <v>2035</v>
      </c>
      <c r="EN2" s="476" t="str">
        <f t="shared" si="5"/>
        <v>2035</v>
      </c>
      <c r="EO2" s="476" t="str">
        <f t="shared" si="5"/>
        <v>2035</v>
      </c>
      <c r="EP2" s="476" t="str">
        <f t="shared" si="5"/>
        <v>2035</v>
      </c>
      <c r="EQ2" s="476" t="str">
        <f t="shared" si="5"/>
        <v>2035</v>
      </c>
      <c r="ER2" s="476" t="str">
        <f t="shared" si="5"/>
        <v>2035</v>
      </c>
      <c r="ES2" s="476" t="str">
        <f t="shared" si="5"/>
        <v>2035</v>
      </c>
      <c r="ET2" s="476" t="str">
        <f t="shared" si="5"/>
        <v>2035</v>
      </c>
      <c r="EU2" s="476" t="str">
        <f t="shared" si="5"/>
        <v>2035 Total</v>
      </c>
      <c r="EV2" s="476" t="str">
        <f t="shared" ref="EV2:HI2" si="6">IF(EV5&lt;&gt;"",EV5,EU2)</f>
        <v>2040</v>
      </c>
      <c r="EW2" s="476" t="str">
        <f t="shared" si="6"/>
        <v>2040</v>
      </c>
      <c r="EX2" s="476" t="str">
        <f t="shared" si="6"/>
        <v>2040</v>
      </c>
      <c r="EY2" s="476" t="str">
        <f t="shared" si="6"/>
        <v>2040</v>
      </c>
      <c r="EZ2" s="476" t="str">
        <f t="shared" si="6"/>
        <v>2040</v>
      </c>
      <c r="FA2" s="476" t="str">
        <f t="shared" si="6"/>
        <v>2040</v>
      </c>
      <c r="FB2" s="476" t="str">
        <f t="shared" si="6"/>
        <v>2040</v>
      </c>
      <c r="FC2" s="476" t="str">
        <f t="shared" si="6"/>
        <v>2040</v>
      </c>
      <c r="FD2" s="476" t="str">
        <f t="shared" si="6"/>
        <v>2040</v>
      </c>
      <c r="FE2" s="476" t="str">
        <f t="shared" si="6"/>
        <v>2040</v>
      </c>
      <c r="FF2" s="476" t="str">
        <f t="shared" si="6"/>
        <v>2040</v>
      </c>
      <c r="FG2" s="476" t="str">
        <f t="shared" si="6"/>
        <v>2040</v>
      </c>
      <c r="FH2" s="476" t="str">
        <f t="shared" si="6"/>
        <v>2040 Total</v>
      </c>
      <c r="FK2" s="476" t="str">
        <f>IF(FK5&lt;&gt;"",FK5,FH2)</f>
        <v>2018</v>
      </c>
      <c r="FL2" s="476" t="str">
        <f t="shared" si="6"/>
        <v>2018</v>
      </c>
      <c r="FM2" s="476" t="str">
        <f t="shared" si="6"/>
        <v>2018</v>
      </c>
      <c r="FN2" s="476" t="str">
        <f t="shared" si="6"/>
        <v>2018</v>
      </c>
      <c r="FO2" s="476" t="str">
        <f t="shared" si="6"/>
        <v>2018</v>
      </c>
      <c r="FP2" s="476" t="str">
        <f t="shared" si="6"/>
        <v>2018</v>
      </c>
      <c r="FQ2" s="476" t="str">
        <f t="shared" si="6"/>
        <v>2018</v>
      </c>
      <c r="FR2" s="476" t="str">
        <f t="shared" si="6"/>
        <v>2018</v>
      </c>
      <c r="FS2" s="476" t="str">
        <f t="shared" si="6"/>
        <v>2018</v>
      </c>
      <c r="FT2" s="476" t="str">
        <f t="shared" si="6"/>
        <v>2018</v>
      </c>
      <c r="FU2" s="476" t="str">
        <f t="shared" si="6"/>
        <v>2018</v>
      </c>
      <c r="FV2" s="476" t="str">
        <f t="shared" si="6"/>
        <v>2018</v>
      </c>
      <c r="FW2" s="476" t="str">
        <f t="shared" si="6"/>
        <v>2018 Total</v>
      </c>
      <c r="FX2" s="476" t="str">
        <f t="shared" si="6"/>
        <v>2020</v>
      </c>
      <c r="FY2" s="476" t="str">
        <f t="shared" si="6"/>
        <v>2020</v>
      </c>
      <c r="FZ2" s="476" t="str">
        <f t="shared" si="6"/>
        <v>2020</v>
      </c>
      <c r="GA2" s="476" t="str">
        <f t="shared" si="6"/>
        <v>2020</v>
      </c>
      <c r="GB2" s="476" t="str">
        <f t="shared" si="6"/>
        <v>2020</v>
      </c>
      <c r="GC2" s="476" t="str">
        <f t="shared" si="6"/>
        <v>2020</v>
      </c>
      <c r="GD2" s="476" t="str">
        <f t="shared" si="6"/>
        <v>2020</v>
      </c>
      <c r="GE2" s="476" t="str">
        <f t="shared" si="6"/>
        <v>2020</v>
      </c>
      <c r="GF2" s="476" t="str">
        <f t="shared" si="6"/>
        <v>2020</v>
      </c>
      <c r="GG2" s="476" t="str">
        <f t="shared" si="6"/>
        <v>2020</v>
      </c>
      <c r="GH2" s="476" t="str">
        <f t="shared" si="6"/>
        <v>2020</v>
      </c>
      <c r="GI2" s="476" t="str">
        <f t="shared" si="6"/>
        <v>2020</v>
      </c>
      <c r="GJ2" s="476" t="str">
        <f t="shared" si="6"/>
        <v>2020 Total</v>
      </c>
      <c r="GK2" s="476" t="str">
        <f t="shared" si="6"/>
        <v>2025</v>
      </c>
      <c r="GL2" s="476" t="str">
        <f t="shared" si="6"/>
        <v>2025</v>
      </c>
      <c r="GM2" s="476" t="str">
        <f t="shared" si="6"/>
        <v>2025</v>
      </c>
      <c r="GN2" s="476" t="str">
        <f t="shared" si="6"/>
        <v>2025</v>
      </c>
      <c r="GO2" s="476" t="str">
        <f t="shared" si="6"/>
        <v>2025</v>
      </c>
      <c r="GP2" s="476" t="str">
        <f t="shared" si="6"/>
        <v>2025</v>
      </c>
      <c r="GQ2" s="476" t="str">
        <f t="shared" si="6"/>
        <v>2025</v>
      </c>
      <c r="GR2" s="476" t="str">
        <f t="shared" si="6"/>
        <v>2025</v>
      </c>
      <c r="GS2" s="476" t="str">
        <f t="shared" si="6"/>
        <v>2025</v>
      </c>
      <c r="GT2" s="476" t="str">
        <f t="shared" si="6"/>
        <v>2025</v>
      </c>
      <c r="GU2" s="476" t="str">
        <f t="shared" si="6"/>
        <v>2025</v>
      </c>
      <c r="GV2" s="476" t="str">
        <f t="shared" si="6"/>
        <v>2025</v>
      </c>
      <c r="GW2" s="476" t="str">
        <f t="shared" si="6"/>
        <v>2025 Total</v>
      </c>
      <c r="GX2" s="476" t="str">
        <f t="shared" si="6"/>
        <v>2030</v>
      </c>
      <c r="GY2" s="476" t="str">
        <f t="shared" si="6"/>
        <v>2030</v>
      </c>
      <c r="GZ2" s="476" t="str">
        <f t="shared" si="6"/>
        <v>2030</v>
      </c>
      <c r="HA2" s="476" t="str">
        <f t="shared" si="6"/>
        <v>2030</v>
      </c>
      <c r="HB2" s="476" t="str">
        <f t="shared" si="6"/>
        <v>2030</v>
      </c>
      <c r="HC2" s="476" t="str">
        <f t="shared" si="6"/>
        <v>2030</v>
      </c>
      <c r="HD2" s="476" t="str">
        <f t="shared" si="6"/>
        <v>2030</v>
      </c>
      <c r="HE2" s="476" t="str">
        <f t="shared" si="6"/>
        <v>2030</v>
      </c>
      <c r="HF2" s="476" t="str">
        <f t="shared" si="6"/>
        <v>2030</v>
      </c>
      <c r="HG2" s="476" t="str">
        <f t="shared" si="6"/>
        <v>2030</v>
      </c>
      <c r="HH2" s="476" t="str">
        <f t="shared" si="6"/>
        <v>2030</v>
      </c>
      <c r="HI2" s="476" t="str">
        <f t="shared" si="6"/>
        <v>2030</v>
      </c>
      <c r="HJ2" s="476" t="str">
        <f t="shared" ref="HJ2:IJ2" si="7">IF(HJ5&lt;&gt;"",HJ5,HI2)</f>
        <v>2030 Total</v>
      </c>
      <c r="HK2" s="476" t="str">
        <f t="shared" si="7"/>
        <v>2035</v>
      </c>
      <c r="HL2" s="476" t="str">
        <f t="shared" si="7"/>
        <v>2035</v>
      </c>
      <c r="HM2" s="476" t="str">
        <f t="shared" si="7"/>
        <v>2035</v>
      </c>
      <c r="HN2" s="476" t="str">
        <f t="shared" si="7"/>
        <v>2035</v>
      </c>
      <c r="HO2" s="476" t="str">
        <f t="shared" si="7"/>
        <v>2035</v>
      </c>
      <c r="HP2" s="476" t="str">
        <f t="shared" si="7"/>
        <v>2035</v>
      </c>
      <c r="HQ2" s="476" t="str">
        <f t="shared" si="7"/>
        <v>2035</v>
      </c>
      <c r="HR2" s="476" t="str">
        <f t="shared" si="7"/>
        <v>2035</v>
      </c>
      <c r="HS2" s="476" t="str">
        <f t="shared" si="7"/>
        <v>2035</v>
      </c>
      <c r="HT2" s="476" t="str">
        <f t="shared" si="7"/>
        <v>2035</v>
      </c>
      <c r="HU2" s="476" t="str">
        <f t="shared" si="7"/>
        <v>2035</v>
      </c>
      <c r="HV2" s="476" t="str">
        <f t="shared" si="7"/>
        <v>2035</v>
      </c>
      <c r="HW2" s="476" t="str">
        <f t="shared" si="7"/>
        <v>2035 Total</v>
      </c>
      <c r="HX2" s="476" t="str">
        <f t="shared" si="7"/>
        <v>2040</v>
      </c>
      <c r="HY2" s="476" t="str">
        <f t="shared" si="7"/>
        <v>2040</v>
      </c>
      <c r="HZ2" s="476" t="str">
        <f t="shared" si="7"/>
        <v>2040</v>
      </c>
      <c r="IA2" s="476" t="str">
        <f t="shared" si="7"/>
        <v>2040</v>
      </c>
      <c r="IB2" s="476" t="str">
        <f t="shared" si="7"/>
        <v>2040</v>
      </c>
      <c r="IC2" s="476" t="str">
        <f t="shared" si="7"/>
        <v>2040</v>
      </c>
      <c r="ID2" s="476" t="str">
        <f t="shared" si="7"/>
        <v>2040</v>
      </c>
      <c r="IE2" s="476" t="str">
        <f t="shared" si="7"/>
        <v>2040</v>
      </c>
      <c r="IF2" s="476" t="str">
        <f t="shared" si="7"/>
        <v>2040</v>
      </c>
      <c r="IG2" s="476" t="str">
        <f t="shared" si="7"/>
        <v>2040</v>
      </c>
      <c r="IH2" s="476" t="str">
        <f t="shared" si="7"/>
        <v>2040</v>
      </c>
      <c r="II2" s="476" t="str">
        <f t="shared" si="7"/>
        <v>2040</v>
      </c>
      <c r="IJ2" s="476" t="str">
        <f t="shared" si="7"/>
        <v>2040 Total</v>
      </c>
      <c r="IL2" s="476"/>
      <c r="IM2" s="476"/>
      <c r="IN2" s="476"/>
      <c r="IO2" s="476"/>
      <c r="IP2" s="476"/>
      <c r="IQ2" s="476"/>
      <c r="IR2" s="476"/>
      <c r="IS2" s="476"/>
      <c r="IT2" s="476"/>
      <c r="IU2" s="476"/>
      <c r="IV2" s="476"/>
      <c r="IW2" s="476"/>
      <c r="IX2" s="476"/>
      <c r="IY2" s="476"/>
      <c r="IZ2" s="476"/>
      <c r="JA2" s="476"/>
      <c r="JB2" s="476"/>
      <c r="JC2" s="476"/>
      <c r="JD2" s="476"/>
      <c r="JE2" s="476"/>
      <c r="JF2" s="476"/>
      <c r="JG2" s="476"/>
      <c r="JH2" s="476"/>
      <c r="JI2" s="476"/>
      <c r="JJ2" s="476"/>
      <c r="JK2" s="476"/>
      <c r="JL2" s="476"/>
      <c r="JM2" s="476"/>
      <c r="JN2" s="476"/>
      <c r="JO2" s="476"/>
      <c r="JP2" s="476"/>
      <c r="JQ2" s="476"/>
      <c r="JR2" s="476"/>
      <c r="JS2" s="476"/>
      <c r="JT2" s="476"/>
      <c r="JU2" s="476"/>
      <c r="JV2" s="476"/>
      <c r="JW2" s="476"/>
      <c r="JX2" s="476"/>
      <c r="JY2" s="476"/>
      <c r="JZ2" s="476"/>
      <c r="KA2" s="476"/>
      <c r="KB2" s="476"/>
    </row>
    <row r="3" spans="2:300" hidden="1">
      <c r="B3" s="476"/>
      <c r="C3" s="476"/>
      <c r="D3" s="476"/>
      <c r="E3" s="476"/>
      <c r="F3" s="476"/>
      <c r="G3" s="476"/>
      <c r="CH3" s="680" t="s">
        <v>468</v>
      </c>
      <c r="CI3" s="680" t="s">
        <v>370</v>
      </c>
      <c r="CJ3" s="680"/>
      <c r="CK3" s="680"/>
      <c r="CL3" s="680"/>
      <c r="CM3" s="680"/>
      <c r="CN3" s="680"/>
      <c r="CO3" s="680"/>
      <c r="CP3" s="680"/>
      <c r="CQ3" s="680"/>
      <c r="CR3" s="680"/>
      <c r="CS3" s="680"/>
      <c r="CT3" s="680"/>
      <c r="CU3" s="680"/>
      <c r="CV3" s="680"/>
      <c r="CW3" s="680"/>
      <c r="CX3" s="680"/>
      <c r="CY3" s="680"/>
      <c r="CZ3" s="680"/>
      <c r="DA3" s="680"/>
      <c r="DB3" s="680"/>
      <c r="DC3" s="680"/>
      <c r="DD3" s="680"/>
      <c r="DE3" s="680"/>
      <c r="DF3" s="680"/>
      <c r="DG3" s="680"/>
      <c r="DH3" s="680"/>
      <c r="DI3" s="680"/>
      <c r="DJ3" s="680"/>
      <c r="DK3" s="680"/>
      <c r="DL3" s="680"/>
      <c r="DM3" s="680"/>
      <c r="DN3" s="680"/>
      <c r="DO3" s="680"/>
      <c r="DP3" s="680"/>
      <c r="DQ3" s="680"/>
      <c r="DR3" s="680"/>
      <c r="DS3" s="680"/>
      <c r="DT3" s="680"/>
      <c r="DU3" s="680"/>
      <c r="DV3" s="680"/>
      <c r="DW3" s="680"/>
      <c r="DX3" s="680"/>
      <c r="DY3" s="680"/>
      <c r="DZ3" s="680"/>
      <c r="EA3" s="680"/>
      <c r="EB3" s="680"/>
      <c r="EC3" s="680"/>
      <c r="ED3" s="680"/>
      <c r="EE3" s="680"/>
      <c r="EF3" s="680"/>
      <c r="EG3" s="680"/>
      <c r="EH3" s="680"/>
      <c r="EI3" s="680"/>
      <c r="EJ3" s="680"/>
      <c r="EK3" s="680"/>
      <c r="EL3" s="680"/>
      <c r="EM3" s="680"/>
      <c r="EN3" s="680"/>
      <c r="EO3" s="680"/>
      <c r="EP3" s="680"/>
      <c r="EQ3" s="680"/>
      <c r="ER3" s="680"/>
      <c r="ES3" s="680"/>
      <c r="ET3" s="680"/>
      <c r="EU3" s="680"/>
      <c r="EV3" s="680"/>
      <c r="EW3" s="680"/>
      <c r="EX3" s="680"/>
      <c r="EY3" s="680"/>
      <c r="EZ3" s="680"/>
      <c r="FA3" s="680"/>
      <c r="FB3" s="680"/>
      <c r="FC3" s="680"/>
      <c r="FD3" s="680"/>
      <c r="FE3" s="680"/>
      <c r="FF3" s="680"/>
      <c r="FG3" s="680"/>
      <c r="FH3" s="680"/>
      <c r="FJ3" s="680" t="s">
        <v>468</v>
      </c>
      <c r="FK3" s="680" t="s">
        <v>370</v>
      </c>
      <c r="FL3" s="680"/>
      <c r="FM3" s="680"/>
      <c r="FN3" s="680"/>
      <c r="FO3" s="680"/>
      <c r="FP3" s="680"/>
      <c r="FQ3" s="680"/>
      <c r="FR3" s="680"/>
      <c r="FS3" s="680"/>
      <c r="FT3" s="680"/>
      <c r="FU3" s="680"/>
      <c r="FV3" s="680"/>
      <c r="FW3" s="680"/>
      <c r="FX3" s="680"/>
      <c r="FY3" s="680"/>
      <c r="FZ3" s="680"/>
      <c r="GA3" s="680"/>
      <c r="GB3" s="680"/>
      <c r="GC3" s="680"/>
      <c r="GD3" s="680"/>
      <c r="GE3" s="680"/>
      <c r="GF3" s="680"/>
      <c r="GG3" s="680"/>
      <c r="GH3" s="680"/>
      <c r="GI3" s="680"/>
      <c r="GJ3" s="680"/>
      <c r="GK3" s="680"/>
      <c r="GL3" s="680"/>
      <c r="GM3" s="680"/>
      <c r="GN3" s="680"/>
      <c r="GO3" s="680"/>
      <c r="GP3" s="680"/>
      <c r="GQ3" s="680"/>
      <c r="GR3" s="680"/>
      <c r="GS3" s="680"/>
      <c r="GT3" s="680"/>
      <c r="GU3" s="680"/>
      <c r="GV3" s="680"/>
      <c r="GW3" s="680"/>
      <c r="GX3" s="680"/>
      <c r="GY3" s="680"/>
      <c r="GZ3" s="680"/>
      <c r="HA3" s="680"/>
      <c r="HB3" s="680"/>
      <c r="HC3" s="680"/>
      <c r="HD3" s="680"/>
      <c r="HE3" s="680"/>
      <c r="HF3" s="680"/>
      <c r="HG3" s="680"/>
      <c r="HH3" s="680"/>
      <c r="HI3" s="680"/>
      <c r="HJ3" s="680"/>
      <c r="HK3" s="680"/>
      <c r="HL3" s="680"/>
      <c r="HM3" s="680"/>
      <c r="HN3" s="680"/>
      <c r="HO3" s="680"/>
      <c r="HP3" s="680"/>
      <c r="HQ3" s="680"/>
      <c r="HR3" s="680"/>
      <c r="HS3" s="680"/>
      <c r="HT3" s="680"/>
      <c r="HU3" s="680"/>
      <c r="HV3" s="680"/>
      <c r="HW3" s="680"/>
      <c r="HX3" s="680"/>
      <c r="HY3" s="680"/>
      <c r="HZ3" s="680"/>
      <c r="IA3" s="680"/>
      <c r="IB3" s="680"/>
      <c r="IC3" s="680"/>
      <c r="ID3" s="680"/>
      <c r="IE3" s="680"/>
      <c r="IF3" s="680"/>
      <c r="IG3" s="680"/>
      <c r="IH3" s="680"/>
      <c r="II3" s="680"/>
      <c r="IJ3" s="680"/>
    </row>
    <row r="4" spans="2:300" hidden="1">
      <c r="B4" s="476"/>
      <c r="C4" s="476"/>
      <c r="D4" s="476"/>
      <c r="E4" s="476"/>
      <c r="F4" s="476"/>
      <c r="G4" s="476"/>
      <c r="CH4" s="680"/>
      <c r="CI4" s="680" t="s">
        <v>847</v>
      </c>
      <c r="CJ4" s="680"/>
      <c r="CK4" s="680"/>
      <c r="CL4" s="680"/>
      <c r="CM4" s="680"/>
      <c r="CN4" s="680"/>
      <c r="CO4" s="680"/>
      <c r="CP4" s="680"/>
      <c r="CQ4" s="680"/>
      <c r="CR4" s="680"/>
      <c r="CS4" s="680"/>
      <c r="CT4" s="680"/>
      <c r="CU4" s="680"/>
      <c r="CV4" s="680"/>
      <c r="CW4" s="680"/>
      <c r="CX4" s="680"/>
      <c r="CY4" s="680"/>
      <c r="CZ4" s="680"/>
      <c r="DA4" s="680"/>
      <c r="DB4" s="680"/>
      <c r="DC4" s="680"/>
      <c r="DD4" s="680"/>
      <c r="DE4" s="680"/>
      <c r="DF4" s="680"/>
      <c r="DG4" s="680"/>
      <c r="DH4" s="680"/>
      <c r="DI4" s="680"/>
      <c r="DJ4" s="680"/>
      <c r="DK4" s="680"/>
      <c r="DL4" s="680"/>
      <c r="DM4" s="680"/>
      <c r="DN4" s="680"/>
      <c r="DO4" s="680"/>
      <c r="DP4" s="680"/>
      <c r="DQ4" s="680"/>
      <c r="DR4" s="680"/>
      <c r="DS4" s="680"/>
      <c r="DT4" s="680"/>
      <c r="DU4" s="680"/>
      <c r="DV4" s="680"/>
      <c r="DW4" s="680"/>
      <c r="DX4" s="680"/>
      <c r="DY4" s="680"/>
      <c r="DZ4" s="680"/>
      <c r="EA4" s="680"/>
      <c r="EB4" s="680"/>
      <c r="EC4" s="680"/>
      <c r="ED4" s="680"/>
      <c r="EE4" s="680"/>
      <c r="EF4" s="680"/>
      <c r="EG4" s="680"/>
      <c r="EH4" s="680"/>
      <c r="EI4" s="680"/>
      <c r="EJ4" s="680"/>
      <c r="EK4" s="680"/>
      <c r="EL4" s="680"/>
      <c r="EM4" s="680"/>
      <c r="EN4" s="680"/>
      <c r="EO4" s="680"/>
      <c r="EP4" s="680"/>
      <c r="EQ4" s="680"/>
      <c r="ER4" s="680"/>
      <c r="ES4" s="680"/>
      <c r="ET4" s="680"/>
      <c r="EU4" s="680"/>
      <c r="EV4" s="680"/>
      <c r="EW4" s="680"/>
      <c r="EX4" s="680"/>
      <c r="EY4" s="680"/>
      <c r="EZ4" s="680"/>
      <c r="FA4" s="680"/>
      <c r="FB4" s="680"/>
      <c r="FC4" s="680"/>
      <c r="FD4" s="680"/>
      <c r="FE4" s="680"/>
      <c r="FF4" s="680"/>
      <c r="FG4" s="680"/>
      <c r="FH4" s="680"/>
      <c r="FJ4" s="680"/>
      <c r="FK4" s="680" t="s">
        <v>848</v>
      </c>
      <c r="FL4" s="680"/>
      <c r="FM4" s="680"/>
      <c r="FN4" s="680"/>
      <c r="FO4" s="680"/>
      <c r="FP4" s="680"/>
      <c r="FQ4" s="680"/>
      <c r="FR4" s="680"/>
      <c r="FS4" s="680"/>
      <c r="FT4" s="680"/>
      <c r="FU4" s="680"/>
      <c r="FV4" s="680"/>
      <c r="FW4" s="680"/>
      <c r="FX4" s="680"/>
      <c r="FY4" s="680"/>
      <c r="FZ4" s="680"/>
      <c r="GA4" s="680"/>
      <c r="GB4" s="680"/>
      <c r="GC4" s="680"/>
      <c r="GD4" s="680"/>
      <c r="GE4" s="680"/>
      <c r="GF4" s="680"/>
      <c r="GG4" s="680"/>
      <c r="GH4" s="680"/>
      <c r="GI4" s="680"/>
      <c r="GJ4" s="680"/>
      <c r="GK4" s="680"/>
      <c r="GL4" s="680"/>
      <c r="GM4" s="680"/>
      <c r="GN4" s="680"/>
      <c r="GO4" s="680"/>
      <c r="GP4" s="680"/>
      <c r="GQ4" s="680"/>
      <c r="GR4" s="680"/>
      <c r="GS4" s="680"/>
      <c r="GT4" s="680"/>
      <c r="GU4" s="680"/>
      <c r="GV4" s="680"/>
      <c r="GW4" s="680"/>
      <c r="GX4" s="680"/>
      <c r="GY4" s="680"/>
      <c r="GZ4" s="680"/>
      <c r="HA4" s="680"/>
      <c r="HB4" s="680"/>
      <c r="HC4" s="680"/>
      <c r="HD4" s="680"/>
      <c r="HE4" s="680"/>
      <c r="HF4" s="680"/>
      <c r="HG4" s="680"/>
      <c r="HH4" s="680"/>
      <c r="HI4" s="680"/>
      <c r="HJ4" s="680"/>
      <c r="HK4" s="680"/>
      <c r="HL4" s="680"/>
      <c r="HM4" s="680"/>
      <c r="HN4" s="680"/>
      <c r="HO4" s="680"/>
      <c r="HP4" s="680"/>
      <c r="HQ4" s="680"/>
      <c r="HR4" s="680"/>
      <c r="HS4" s="680"/>
      <c r="HT4" s="680"/>
      <c r="HU4" s="680"/>
      <c r="HV4" s="680"/>
      <c r="HW4" s="680"/>
      <c r="HX4" s="680"/>
      <c r="HY4" s="680"/>
      <c r="HZ4" s="680"/>
      <c r="IA4" s="680"/>
      <c r="IB4" s="680"/>
      <c r="IC4" s="680"/>
      <c r="ID4" s="680"/>
      <c r="IE4" s="680"/>
      <c r="IF4" s="680"/>
      <c r="IG4" s="680"/>
      <c r="IH4" s="680"/>
      <c r="II4" s="680"/>
      <c r="IJ4" s="680"/>
      <c r="KN4" s="476"/>
    </row>
    <row r="5" spans="2:300" hidden="1">
      <c r="B5" s="476"/>
      <c r="C5" s="476"/>
      <c r="D5" s="476"/>
      <c r="E5" s="476"/>
      <c r="F5" s="476"/>
      <c r="G5" s="476"/>
      <c r="CH5" s="680"/>
      <c r="CI5" s="680" t="s">
        <v>234</v>
      </c>
      <c r="CJ5" s="680"/>
      <c r="CK5" s="680"/>
      <c r="CL5" s="680"/>
      <c r="CM5" s="680"/>
      <c r="CN5" s="680"/>
      <c r="CO5" s="680"/>
      <c r="CP5" s="680"/>
      <c r="CQ5" s="680"/>
      <c r="CR5" s="680"/>
      <c r="CS5" s="680"/>
      <c r="CT5" s="680"/>
      <c r="CU5" s="680" t="s">
        <v>493</v>
      </c>
      <c r="CV5" s="680" t="s">
        <v>25</v>
      </c>
      <c r="CW5" s="680"/>
      <c r="CX5" s="680"/>
      <c r="CY5" s="680"/>
      <c r="CZ5" s="680"/>
      <c r="DA5" s="680"/>
      <c r="DB5" s="680"/>
      <c r="DC5" s="680"/>
      <c r="DD5" s="680"/>
      <c r="DE5" s="680"/>
      <c r="DF5" s="680"/>
      <c r="DG5" s="680"/>
      <c r="DH5" s="680" t="s">
        <v>494</v>
      </c>
      <c r="DI5" s="680" t="s">
        <v>63</v>
      </c>
      <c r="DJ5" s="680"/>
      <c r="DK5" s="680"/>
      <c r="DL5" s="680"/>
      <c r="DM5" s="680"/>
      <c r="DN5" s="680"/>
      <c r="DO5" s="680"/>
      <c r="DP5" s="680"/>
      <c r="DQ5" s="680"/>
      <c r="DR5" s="680"/>
      <c r="DS5" s="680"/>
      <c r="DT5" s="680"/>
      <c r="DU5" s="680" t="s">
        <v>495</v>
      </c>
      <c r="DV5" s="680" t="s">
        <v>64</v>
      </c>
      <c r="DW5" s="680"/>
      <c r="DX5" s="680"/>
      <c r="DY5" s="680"/>
      <c r="DZ5" s="680"/>
      <c r="EA5" s="680"/>
      <c r="EB5" s="680"/>
      <c r="EC5" s="680"/>
      <c r="ED5" s="680"/>
      <c r="EE5" s="680"/>
      <c r="EF5" s="680"/>
      <c r="EG5" s="680"/>
      <c r="EH5" s="680" t="s">
        <v>496</v>
      </c>
      <c r="EI5" s="680" t="s">
        <v>65</v>
      </c>
      <c r="EJ5" s="680"/>
      <c r="EK5" s="680"/>
      <c r="EL5" s="680"/>
      <c r="EM5" s="680"/>
      <c r="EN5" s="680"/>
      <c r="EO5" s="680"/>
      <c r="EP5" s="680"/>
      <c r="EQ5" s="680"/>
      <c r="ER5" s="680"/>
      <c r="ES5" s="680"/>
      <c r="ET5" s="680"/>
      <c r="EU5" s="680" t="s">
        <v>497</v>
      </c>
      <c r="EV5" s="680" t="s">
        <v>235</v>
      </c>
      <c r="EW5" s="680"/>
      <c r="EX5" s="680"/>
      <c r="EY5" s="680"/>
      <c r="EZ5" s="680"/>
      <c r="FA5" s="680"/>
      <c r="FB5" s="680"/>
      <c r="FC5" s="680"/>
      <c r="FD5" s="680"/>
      <c r="FE5" s="680"/>
      <c r="FF5" s="680"/>
      <c r="FG5" s="680"/>
      <c r="FH5" s="680" t="s">
        <v>498</v>
      </c>
      <c r="FJ5" s="680"/>
      <c r="FK5" s="680" t="s">
        <v>234</v>
      </c>
      <c r="FL5" s="680"/>
      <c r="FM5" s="680"/>
      <c r="FN5" s="680"/>
      <c r="FO5" s="680"/>
      <c r="FP5" s="680"/>
      <c r="FQ5" s="680"/>
      <c r="FR5" s="680"/>
      <c r="FS5" s="680"/>
      <c r="FT5" s="680"/>
      <c r="FU5" s="680"/>
      <c r="FV5" s="680"/>
      <c r="FW5" s="680" t="s">
        <v>493</v>
      </c>
      <c r="FX5" s="680" t="s">
        <v>25</v>
      </c>
      <c r="FY5" s="680"/>
      <c r="FZ5" s="680"/>
      <c r="GA5" s="680"/>
      <c r="GB5" s="680"/>
      <c r="GC5" s="680"/>
      <c r="GD5" s="680"/>
      <c r="GE5" s="680"/>
      <c r="GF5" s="680"/>
      <c r="GG5" s="680"/>
      <c r="GH5" s="680"/>
      <c r="GI5" s="680"/>
      <c r="GJ5" s="680" t="s">
        <v>494</v>
      </c>
      <c r="GK5" s="680" t="s">
        <v>63</v>
      </c>
      <c r="GL5" s="680"/>
      <c r="GM5" s="680"/>
      <c r="GN5" s="680"/>
      <c r="GO5" s="680"/>
      <c r="GP5" s="680"/>
      <c r="GQ5" s="680"/>
      <c r="GR5" s="680"/>
      <c r="GS5" s="680"/>
      <c r="GT5" s="680"/>
      <c r="GU5" s="680"/>
      <c r="GV5" s="680"/>
      <c r="GW5" s="680" t="s">
        <v>495</v>
      </c>
      <c r="GX5" s="680" t="s">
        <v>64</v>
      </c>
      <c r="GY5" s="680"/>
      <c r="GZ5" s="680"/>
      <c r="HA5" s="680"/>
      <c r="HB5" s="680"/>
      <c r="HC5" s="680"/>
      <c r="HD5" s="680"/>
      <c r="HE5" s="680"/>
      <c r="HF5" s="680"/>
      <c r="HG5" s="680"/>
      <c r="HH5" s="680"/>
      <c r="HI5" s="680"/>
      <c r="HJ5" s="680" t="s">
        <v>496</v>
      </c>
      <c r="HK5" s="680" t="s">
        <v>65</v>
      </c>
      <c r="HL5" s="680"/>
      <c r="HM5" s="680"/>
      <c r="HN5" s="680"/>
      <c r="HO5" s="680"/>
      <c r="HP5" s="680"/>
      <c r="HQ5" s="680"/>
      <c r="HR5" s="680"/>
      <c r="HS5" s="680"/>
      <c r="HT5" s="680"/>
      <c r="HU5" s="680"/>
      <c r="HV5" s="680"/>
      <c r="HW5" s="680" t="s">
        <v>497</v>
      </c>
      <c r="HX5" s="680" t="s">
        <v>235</v>
      </c>
      <c r="HY5" s="680"/>
      <c r="HZ5" s="680"/>
      <c r="IA5" s="680"/>
      <c r="IB5" s="680"/>
      <c r="IC5" s="680"/>
      <c r="ID5" s="680"/>
      <c r="IE5" s="680"/>
      <c r="IF5" s="680"/>
      <c r="IG5" s="680"/>
      <c r="IH5" s="680"/>
      <c r="II5" s="680"/>
      <c r="IJ5" s="680" t="s">
        <v>498</v>
      </c>
      <c r="IM5" s="476"/>
      <c r="IN5" s="476"/>
      <c r="IZ5" s="476"/>
      <c r="JA5" s="476"/>
      <c r="JM5" s="476"/>
      <c r="JN5" s="476"/>
      <c r="JZ5" s="476"/>
      <c r="KA5" s="476"/>
      <c r="KM5" s="476"/>
    </row>
    <row r="6" spans="2:300" hidden="1">
      <c r="B6" s="476"/>
      <c r="C6" s="476"/>
      <c r="D6" s="476"/>
      <c r="E6" s="476"/>
      <c r="F6" s="476"/>
      <c r="G6" s="476"/>
      <c r="CH6" s="681" t="s">
        <v>372</v>
      </c>
      <c r="CI6" s="681" t="s">
        <v>469</v>
      </c>
      <c r="CJ6" s="681" t="s">
        <v>470</v>
      </c>
      <c r="CK6" s="681" t="s">
        <v>471</v>
      </c>
      <c r="CL6" s="681" t="s">
        <v>472</v>
      </c>
      <c r="CM6" s="681" t="s">
        <v>473</v>
      </c>
      <c r="CN6" s="681" t="s">
        <v>474</v>
      </c>
      <c r="CO6" s="681" t="s">
        <v>475</v>
      </c>
      <c r="CP6" s="681" t="s">
        <v>476</v>
      </c>
      <c r="CQ6" s="681" t="s">
        <v>477</v>
      </c>
      <c r="CR6" s="681" t="s">
        <v>478</v>
      </c>
      <c r="CS6" s="681" t="s">
        <v>479</v>
      </c>
      <c r="CT6" s="681" t="s">
        <v>480</v>
      </c>
      <c r="CU6" s="681"/>
      <c r="CV6" s="681" t="s">
        <v>469</v>
      </c>
      <c r="CW6" s="681" t="s">
        <v>470</v>
      </c>
      <c r="CX6" s="681" t="s">
        <v>471</v>
      </c>
      <c r="CY6" s="681" t="s">
        <v>472</v>
      </c>
      <c r="CZ6" s="681" t="s">
        <v>473</v>
      </c>
      <c r="DA6" s="681" t="s">
        <v>474</v>
      </c>
      <c r="DB6" s="681" t="s">
        <v>475</v>
      </c>
      <c r="DC6" s="681" t="s">
        <v>476</v>
      </c>
      <c r="DD6" s="681" t="s">
        <v>477</v>
      </c>
      <c r="DE6" s="681" t="s">
        <v>478</v>
      </c>
      <c r="DF6" s="681" t="s">
        <v>479</v>
      </c>
      <c r="DG6" s="681" t="s">
        <v>480</v>
      </c>
      <c r="DH6" s="681"/>
      <c r="DI6" s="681" t="s">
        <v>469</v>
      </c>
      <c r="DJ6" s="681" t="s">
        <v>470</v>
      </c>
      <c r="DK6" s="681" t="s">
        <v>471</v>
      </c>
      <c r="DL6" s="681" t="s">
        <v>472</v>
      </c>
      <c r="DM6" s="681" t="s">
        <v>473</v>
      </c>
      <c r="DN6" s="681" t="s">
        <v>474</v>
      </c>
      <c r="DO6" s="681" t="s">
        <v>475</v>
      </c>
      <c r="DP6" s="681" t="s">
        <v>476</v>
      </c>
      <c r="DQ6" s="681" t="s">
        <v>477</v>
      </c>
      <c r="DR6" s="681" t="s">
        <v>478</v>
      </c>
      <c r="DS6" s="681" t="s">
        <v>479</v>
      </c>
      <c r="DT6" s="681" t="s">
        <v>480</v>
      </c>
      <c r="DU6" s="681"/>
      <c r="DV6" s="681" t="s">
        <v>469</v>
      </c>
      <c r="DW6" s="681" t="s">
        <v>470</v>
      </c>
      <c r="DX6" s="681" t="s">
        <v>471</v>
      </c>
      <c r="DY6" s="681" t="s">
        <v>472</v>
      </c>
      <c r="DZ6" s="681" t="s">
        <v>473</v>
      </c>
      <c r="EA6" s="681" t="s">
        <v>474</v>
      </c>
      <c r="EB6" s="681" t="s">
        <v>475</v>
      </c>
      <c r="EC6" s="681" t="s">
        <v>476</v>
      </c>
      <c r="ED6" s="681" t="s">
        <v>477</v>
      </c>
      <c r="EE6" s="681" t="s">
        <v>478</v>
      </c>
      <c r="EF6" s="681" t="s">
        <v>479</v>
      </c>
      <c r="EG6" s="681" t="s">
        <v>480</v>
      </c>
      <c r="EH6" s="681"/>
      <c r="EI6" s="681" t="s">
        <v>469</v>
      </c>
      <c r="EJ6" s="681" t="s">
        <v>470</v>
      </c>
      <c r="EK6" s="681" t="s">
        <v>471</v>
      </c>
      <c r="EL6" s="681" t="s">
        <v>472</v>
      </c>
      <c r="EM6" s="681" t="s">
        <v>473</v>
      </c>
      <c r="EN6" s="681" t="s">
        <v>474</v>
      </c>
      <c r="EO6" s="681" t="s">
        <v>475</v>
      </c>
      <c r="EP6" s="681" t="s">
        <v>476</v>
      </c>
      <c r="EQ6" s="681" t="s">
        <v>477</v>
      </c>
      <c r="ER6" s="681" t="s">
        <v>478</v>
      </c>
      <c r="ES6" s="681" t="s">
        <v>479</v>
      </c>
      <c r="ET6" s="681" t="s">
        <v>480</v>
      </c>
      <c r="EU6" s="681"/>
      <c r="EV6" s="681" t="s">
        <v>469</v>
      </c>
      <c r="EW6" s="681" t="s">
        <v>470</v>
      </c>
      <c r="EX6" s="681" t="s">
        <v>471</v>
      </c>
      <c r="EY6" s="681" t="s">
        <v>472</v>
      </c>
      <c r="EZ6" s="681" t="s">
        <v>473</v>
      </c>
      <c r="FA6" s="681" t="s">
        <v>474</v>
      </c>
      <c r="FB6" s="681" t="s">
        <v>475</v>
      </c>
      <c r="FC6" s="681" t="s">
        <v>476</v>
      </c>
      <c r="FD6" s="681" t="s">
        <v>477</v>
      </c>
      <c r="FE6" s="681" t="s">
        <v>478</v>
      </c>
      <c r="FF6" s="681" t="s">
        <v>479</v>
      </c>
      <c r="FG6" s="681" t="s">
        <v>480</v>
      </c>
      <c r="FH6" s="681"/>
      <c r="FJ6" s="681" t="s">
        <v>372</v>
      </c>
      <c r="FK6" s="681" t="s">
        <v>469</v>
      </c>
      <c r="FL6" s="681" t="s">
        <v>470</v>
      </c>
      <c r="FM6" s="681" t="s">
        <v>471</v>
      </c>
      <c r="FN6" s="681" t="s">
        <v>472</v>
      </c>
      <c r="FO6" s="681" t="s">
        <v>473</v>
      </c>
      <c r="FP6" s="681" t="s">
        <v>474</v>
      </c>
      <c r="FQ6" s="681" t="s">
        <v>475</v>
      </c>
      <c r="FR6" s="681" t="s">
        <v>476</v>
      </c>
      <c r="FS6" s="681" t="s">
        <v>477</v>
      </c>
      <c r="FT6" s="681" t="s">
        <v>478</v>
      </c>
      <c r="FU6" s="681" t="s">
        <v>479</v>
      </c>
      <c r="FV6" s="681" t="s">
        <v>480</v>
      </c>
      <c r="FW6" s="681"/>
      <c r="FX6" s="681" t="s">
        <v>469</v>
      </c>
      <c r="FY6" s="681" t="s">
        <v>470</v>
      </c>
      <c r="FZ6" s="681" t="s">
        <v>471</v>
      </c>
      <c r="GA6" s="681" t="s">
        <v>472</v>
      </c>
      <c r="GB6" s="681" t="s">
        <v>473</v>
      </c>
      <c r="GC6" s="681" t="s">
        <v>474</v>
      </c>
      <c r="GD6" s="681" t="s">
        <v>475</v>
      </c>
      <c r="GE6" s="681" t="s">
        <v>476</v>
      </c>
      <c r="GF6" s="681" t="s">
        <v>477</v>
      </c>
      <c r="GG6" s="681" t="s">
        <v>478</v>
      </c>
      <c r="GH6" s="681" t="s">
        <v>479</v>
      </c>
      <c r="GI6" s="681" t="s">
        <v>480</v>
      </c>
      <c r="GJ6" s="681"/>
      <c r="GK6" s="681" t="s">
        <v>469</v>
      </c>
      <c r="GL6" s="681" t="s">
        <v>470</v>
      </c>
      <c r="GM6" s="681" t="s">
        <v>471</v>
      </c>
      <c r="GN6" s="681" t="s">
        <v>472</v>
      </c>
      <c r="GO6" s="681" t="s">
        <v>473</v>
      </c>
      <c r="GP6" s="681" t="s">
        <v>474</v>
      </c>
      <c r="GQ6" s="681" t="s">
        <v>475</v>
      </c>
      <c r="GR6" s="681" t="s">
        <v>476</v>
      </c>
      <c r="GS6" s="681" t="s">
        <v>477</v>
      </c>
      <c r="GT6" s="681" t="s">
        <v>478</v>
      </c>
      <c r="GU6" s="681" t="s">
        <v>479</v>
      </c>
      <c r="GV6" s="681" t="s">
        <v>480</v>
      </c>
      <c r="GW6" s="681"/>
      <c r="GX6" s="681" t="s">
        <v>469</v>
      </c>
      <c r="GY6" s="681" t="s">
        <v>470</v>
      </c>
      <c r="GZ6" s="681" t="s">
        <v>471</v>
      </c>
      <c r="HA6" s="681" t="s">
        <v>472</v>
      </c>
      <c r="HB6" s="681" t="s">
        <v>473</v>
      </c>
      <c r="HC6" s="681" t="s">
        <v>474</v>
      </c>
      <c r="HD6" s="681" t="s">
        <v>475</v>
      </c>
      <c r="HE6" s="681" t="s">
        <v>476</v>
      </c>
      <c r="HF6" s="681" t="s">
        <v>477</v>
      </c>
      <c r="HG6" s="681" t="s">
        <v>478</v>
      </c>
      <c r="HH6" s="681" t="s">
        <v>479</v>
      </c>
      <c r="HI6" s="681" t="s">
        <v>480</v>
      </c>
      <c r="HJ6" s="681"/>
      <c r="HK6" s="681" t="s">
        <v>469</v>
      </c>
      <c r="HL6" s="681" t="s">
        <v>470</v>
      </c>
      <c r="HM6" s="681" t="s">
        <v>471</v>
      </c>
      <c r="HN6" s="681" t="s">
        <v>472</v>
      </c>
      <c r="HO6" s="681" t="s">
        <v>473</v>
      </c>
      <c r="HP6" s="681" t="s">
        <v>474</v>
      </c>
      <c r="HQ6" s="681" t="s">
        <v>475</v>
      </c>
      <c r="HR6" s="681" t="s">
        <v>476</v>
      </c>
      <c r="HS6" s="681" t="s">
        <v>477</v>
      </c>
      <c r="HT6" s="681" t="s">
        <v>478</v>
      </c>
      <c r="HU6" s="681" t="s">
        <v>479</v>
      </c>
      <c r="HV6" s="681" t="s">
        <v>480</v>
      </c>
      <c r="HW6" s="681"/>
      <c r="HX6" s="681" t="s">
        <v>469</v>
      </c>
      <c r="HY6" s="681" t="s">
        <v>470</v>
      </c>
      <c r="HZ6" s="681" t="s">
        <v>471</v>
      </c>
      <c r="IA6" s="681" t="s">
        <v>472</v>
      </c>
      <c r="IB6" s="681" t="s">
        <v>473</v>
      </c>
      <c r="IC6" s="681" t="s">
        <v>474</v>
      </c>
      <c r="ID6" s="681" t="s">
        <v>475</v>
      </c>
      <c r="IE6" s="681" t="s">
        <v>476</v>
      </c>
      <c r="IF6" s="681" t="s">
        <v>477</v>
      </c>
      <c r="IG6" s="681" t="s">
        <v>478</v>
      </c>
      <c r="IH6" s="681" t="s">
        <v>479</v>
      </c>
      <c r="II6" s="681" t="s">
        <v>480</v>
      </c>
      <c r="IJ6" s="681"/>
      <c r="IL6" s="476"/>
      <c r="IN6" s="476"/>
      <c r="IO6" s="476"/>
      <c r="IP6" s="476"/>
      <c r="IQ6" s="476"/>
      <c r="IR6" s="476"/>
      <c r="IS6" s="476"/>
      <c r="IT6" s="476"/>
      <c r="IU6" s="476"/>
      <c r="IV6" s="476"/>
      <c r="IW6" s="476"/>
      <c r="IX6" s="476"/>
      <c r="IY6" s="476"/>
      <c r="JA6" s="476"/>
      <c r="JB6" s="476"/>
      <c r="JC6" s="476"/>
      <c r="JD6" s="476"/>
      <c r="JE6" s="476"/>
      <c r="JF6" s="476"/>
      <c r="JG6" s="476"/>
      <c r="JH6" s="476"/>
      <c r="JI6" s="476"/>
      <c r="JJ6" s="476"/>
      <c r="JK6" s="476"/>
      <c r="JL6" s="476"/>
      <c r="JN6" s="476"/>
      <c r="JO6" s="476"/>
      <c r="JP6" s="476"/>
      <c r="JQ6" s="476"/>
      <c r="JR6" s="476"/>
      <c r="JS6" s="476"/>
      <c r="JT6" s="476"/>
      <c r="JU6" s="476"/>
      <c r="JV6" s="476"/>
      <c r="JW6" s="476"/>
      <c r="JX6" s="476"/>
      <c r="JY6" s="476"/>
      <c r="KA6" s="476"/>
      <c r="KB6" s="476"/>
      <c r="KC6" s="476"/>
      <c r="KD6" s="476"/>
      <c r="KE6" s="476"/>
      <c r="KF6" s="476"/>
      <c r="KG6" s="476"/>
      <c r="KH6" s="476"/>
      <c r="KI6" s="476"/>
      <c r="KJ6" s="476"/>
      <c r="KK6" s="476"/>
      <c r="KL6" s="476"/>
    </row>
    <row r="7" spans="2:300" hidden="1">
      <c r="B7" s="476"/>
      <c r="C7" s="476"/>
      <c r="D7" s="476"/>
      <c r="E7" s="476"/>
      <c r="F7" s="476"/>
      <c r="G7" s="476"/>
      <c r="CH7" s="685" t="s">
        <v>72</v>
      </c>
      <c r="CI7" s="682">
        <v>653589.63301086426</v>
      </c>
      <c r="CJ7" s="682">
        <v>589346.93904495239</v>
      </c>
      <c r="CK7" s="682">
        <v>662398.54681396484</v>
      </c>
      <c r="CL7" s="682">
        <v>448004.71136474609</v>
      </c>
      <c r="CM7" s="682">
        <v>191362.21593858939</v>
      </c>
      <c r="CN7" s="682">
        <v>84613.333099365234</v>
      </c>
      <c r="CO7" s="682"/>
      <c r="CP7" s="682">
        <v>1.2839523937145714E-2</v>
      </c>
      <c r="CQ7" s="682">
        <v>4.1757368235266767E-2</v>
      </c>
      <c r="CR7" s="682">
        <v>330902.77661132813</v>
      </c>
      <c r="CS7" s="682">
        <v>590459.60537719727</v>
      </c>
      <c r="CT7" s="682">
        <v>592523.95855712891</v>
      </c>
      <c r="CU7" s="682">
        <v>4143201.7744150283</v>
      </c>
      <c r="CV7" s="682">
        <v>654252.17956542969</v>
      </c>
      <c r="CW7" s="682">
        <v>570964.92358398438</v>
      </c>
      <c r="CX7" s="682">
        <v>519270.47864420037</v>
      </c>
      <c r="CY7" s="682">
        <v>97596.202301025391</v>
      </c>
      <c r="CZ7" s="682"/>
      <c r="DA7" s="682">
        <v>0.24500901775900275</v>
      </c>
      <c r="DB7" s="682"/>
      <c r="DC7" s="682"/>
      <c r="DD7" s="682">
        <v>3.9954499239684083E-2</v>
      </c>
      <c r="DE7" s="682">
        <v>33052.6462813537</v>
      </c>
      <c r="DF7" s="682">
        <v>259324.67463712214</v>
      </c>
      <c r="DG7" s="682">
        <v>525905.88186645508</v>
      </c>
      <c r="DH7" s="682">
        <v>2660367.2718430874</v>
      </c>
      <c r="DI7" s="682">
        <v>649360.85736083984</v>
      </c>
      <c r="DJ7" s="682">
        <v>516391.33876037598</v>
      </c>
      <c r="DK7" s="682">
        <v>444700.18695068359</v>
      </c>
      <c r="DL7" s="682">
        <v>21039.982269287109</v>
      </c>
      <c r="DM7" s="682">
        <v>2.4575771021773107E-5</v>
      </c>
      <c r="DN7" s="682"/>
      <c r="DO7" s="682"/>
      <c r="DP7" s="682"/>
      <c r="DQ7" s="682"/>
      <c r="DR7" s="682">
        <v>20834.800140380859</v>
      </c>
      <c r="DS7" s="682">
        <v>223020.21791515753</v>
      </c>
      <c r="DT7" s="682">
        <v>388009.40493265248</v>
      </c>
      <c r="DU7" s="682">
        <v>2263356.7883539535</v>
      </c>
      <c r="DV7" s="682">
        <v>680776.7184677124</v>
      </c>
      <c r="DW7" s="682">
        <v>423314.15110778809</v>
      </c>
      <c r="DX7" s="682">
        <v>320374.42922973633</v>
      </c>
      <c r="DY7" s="682"/>
      <c r="DZ7" s="682">
        <v>3.7591200962197036E-3</v>
      </c>
      <c r="EA7" s="682"/>
      <c r="EB7" s="682"/>
      <c r="EC7" s="682"/>
      <c r="ED7" s="682"/>
      <c r="EE7" s="682"/>
      <c r="EF7" s="682">
        <v>219450.34963989258</v>
      </c>
      <c r="EG7" s="682">
        <v>331037.99090576172</v>
      </c>
      <c r="EH7" s="682">
        <v>1974953.6431100112</v>
      </c>
      <c r="EI7" s="682"/>
      <c r="EJ7" s="682"/>
      <c r="EK7" s="682"/>
      <c r="EL7" s="682"/>
      <c r="EM7" s="682"/>
      <c r="EN7" s="682"/>
      <c r="EO7" s="682"/>
      <c r="EP7" s="682"/>
      <c r="EQ7" s="682"/>
      <c r="ER7" s="682"/>
      <c r="ES7" s="682"/>
      <c r="ET7" s="682"/>
      <c r="EU7" s="682"/>
      <c r="EV7" s="682"/>
      <c r="EW7" s="682"/>
      <c r="EX7" s="682"/>
      <c r="EY7" s="682"/>
      <c r="EZ7" s="682"/>
      <c r="FA7" s="682"/>
      <c r="FB7" s="682"/>
      <c r="FC7" s="682"/>
      <c r="FD7" s="682"/>
      <c r="FE7" s="682"/>
      <c r="FF7" s="682"/>
      <c r="FG7" s="682"/>
      <c r="FH7" s="682"/>
      <c r="FJ7" s="685" t="s">
        <v>72</v>
      </c>
      <c r="FK7" s="682">
        <v>651059.79947662354</v>
      </c>
      <c r="FL7" s="682">
        <v>588053.10070800781</v>
      </c>
      <c r="FM7" s="682">
        <v>657097.84158325195</v>
      </c>
      <c r="FN7" s="682">
        <v>435562.44848632813</v>
      </c>
      <c r="FO7" s="682">
        <v>103815.39149187962</v>
      </c>
      <c r="FP7" s="682">
        <v>38633.885710639268</v>
      </c>
      <c r="FQ7" s="682">
        <v>0.26060764142312109</v>
      </c>
      <c r="FR7" s="682">
        <v>1.5569199029414449E-2</v>
      </c>
      <c r="FS7" s="682">
        <v>0.42218879587017</v>
      </c>
      <c r="FT7" s="682">
        <v>252749.27514648438</v>
      </c>
      <c r="FU7" s="682">
        <v>559366.03616333008</v>
      </c>
      <c r="FV7" s="682">
        <v>591283.72504425049</v>
      </c>
      <c r="FW7" s="682">
        <v>3877622.2021764312</v>
      </c>
      <c r="FX7" s="682">
        <v>652799.38150024414</v>
      </c>
      <c r="FY7" s="682">
        <v>550024.1396484375</v>
      </c>
      <c r="FZ7" s="682">
        <v>497464.1884765625</v>
      </c>
      <c r="GA7" s="682">
        <v>61713.201433850627</v>
      </c>
      <c r="GB7" s="682"/>
      <c r="GC7" s="682"/>
      <c r="GD7" s="682"/>
      <c r="GE7" s="682"/>
      <c r="GF7" s="682"/>
      <c r="GG7" s="682">
        <v>29231.816310342565</v>
      </c>
      <c r="GH7" s="682">
        <v>245520.28537750244</v>
      </c>
      <c r="GI7" s="682">
        <v>470536.26502227783</v>
      </c>
      <c r="GJ7" s="682">
        <v>2507289.2777692177</v>
      </c>
      <c r="GK7" s="682">
        <v>647082.87557983398</v>
      </c>
      <c r="GL7" s="682">
        <v>493895.61991882324</v>
      </c>
      <c r="GM7" s="682">
        <v>422389.05987548828</v>
      </c>
      <c r="GN7" s="682">
        <v>9486.989501953125</v>
      </c>
      <c r="GO7" s="682"/>
      <c r="GP7" s="682"/>
      <c r="GQ7" s="682"/>
      <c r="GR7" s="682"/>
      <c r="GS7" s="682"/>
      <c r="GT7" s="682">
        <v>17385.230712890625</v>
      </c>
      <c r="GU7" s="682">
        <v>201838.9857264412</v>
      </c>
      <c r="GV7" s="682">
        <v>258593.03133010864</v>
      </c>
      <c r="GW7" s="682">
        <v>2050671.7926455392</v>
      </c>
      <c r="GX7" s="682">
        <v>667652.04052734375</v>
      </c>
      <c r="GY7" s="682">
        <v>359207.23867797852</v>
      </c>
      <c r="GZ7" s="682">
        <v>302428.42047119141</v>
      </c>
      <c r="HA7" s="682"/>
      <c r="HB7" s="682"/>
      <c r="HC7" s="682"/>
      <c r="HD7" s="682"/>
      <c r="HE7" s="682"/>
      <c r="HF7" s="682"/>
      <c r="HG7" s="682"/>
      <c r="HH7" s="682">
        <v>200901.11599731445</v>
      </c>
      <c r="HI7" s="682">
        <v>276520.69441099314</v>
      </c>
      <c r="HJ7" s="682">
        <v>1806709.5100848214</v>
      </c>
      <c r="HK7" s="682"/>
      <c r="HL7" s="682"/>
      <c r="HM7" s="682"/>
      <c r="HN7" s="682"/>
      <c r="HO7" s="682"/>
      <c r="HP7" s="682"/>
      <c r="HQ7" s="682"/>
      <c r="HR7" s="682"/>
      <c r="HS7" s="682"/>
      <c r="HT7" s="682"/>
      <c r="HU7" s="682"/>
      <c r="HV7" s="682"/>
      <c r="HW7" s="682"/>
      <c r="HX7" s="682"/>
      <c r="HY7" s="682"/>
      <c r="HZ7" s="682"/>
      <c r="IA7" s="682"/>
      <c r="IB7" s="682"/>
      <c r="IC7" s="682"/>
      <c r="ID7" s="682"/>
      <c r="IE7" s="682"/>
      <c r="IF7" s="682"/>
      <c r="IG7" s="682"/>
      <c r="IH7" s="682"/>
      <c r="II7" s="682"/>
      <c r="IJ7" s="682"/>
      <c r="IL7" s="658"/>
      <c r="IM7" s="658"/>
      <c r="IN7" s="658"/>
      <c r="IO7" s="658"/>
      <c r="IP7" s="658"/>
      <c r="IQ7" s="658"/>
      <c r="IR7" s="658"/>
      <c r="IS7" s="658"/>
      <c r="IT7" s="658"/>
      <c r="IU7" s="658"/>
      <c r="IV7" s="658"/>
      <c r="IW7" s="658"/>
      <c r="IX7" s="658"/>
      <c r="IY7" s="658"/>
      <c r="IZ7" s="658"/>
      <c r="JA7" s="658"/>
      <c r="JB7" s="658"/>
      <c r="JC7" s="658"/>
      <c r="JD7" s="658"/>
      <c r="JE7" s="658"/>
      <c r="JF7" s="658"/>
      <c r="JG7" s="658"/>
      <c r="JH7" s="658"/>
      <c r="JI7" s="658"/>
      <c r="JJ7" s="658"/>
      <c r="JK7" s="658"/>
      <c r="JL7" s="658"/>
      <c r="JM7" s="658"/>
      <c r="JN7" s="658"/>
      <c r="JO7" s="658"/>
      <c r="JP7" s="658"/>
      <c r="JQ7" s="658"/>
      <c r="JR7" s="658"/>
      <c r="JS7" s="658"/>
      <c r="JT7" s="658"/>
      <c r="JU7" s="658"/>
      <c r="JV7" s="658"/>
      <c r="JW7" s="658"/>
      <c r="JX7" s="658"/>
      <c r="JY7" s="658"/>
      <c r="JZ7" s="658"/>
      <c r="KA7" s="658"/>
      <c r="KB7" s="658"/>
      <c r="KC7" s="658"/>
      <c r="KD7" s="658"/>
      <c r="KE7" s="658"/>
      <c r="KF7" s="658"/>
      <c r="KG7" s="658"/>
      <c r="KH7" s="658"/>
      <c r="KI7" s="658"/>
      <c r="KJ7" s="658"/>
      <c r="KK7" s="658"/>
      <c r="KL7" s="658"/>
      <c r="KM7" s="658"/>
      <c r="KN7" s="658"/>
    </row>
    <row r="8" spans="2:300" hidden="1">
      <c r="B8" s="80" t="s">
        <v>301</v>
      </c>
      <c r="C8" s="476"/>
      <c r="D8" s="1"/>
      <c r="E8" s="1"/>
      <c r="F8" s="1"/>
      <c r="G8" s="1"/>
      <c r="H8" s="1"/>
      <c r="I8" s="1" t="s">
        <v>209</v>
      </c>
      <c r="J8" s="1"/>
      <c r="K8" s="18">
        <v>2018</v>
      </c>
      <c r="L8" s="18">
        <v>2018</v>
      </c>
      <c r="M8" s="18">
        <v>2018</v>
      </c>
      <c r="N8" s="18">
        <v>2018</v>
      </c>
      <c r="O8" s="18">
        <v>2018</v>
      </c>
      <c r="P8" s="18">
        <v>2018</v>
      </c>
      <c r="Q8" s="18">
        <v>2018</v>
      </c>
      <c r="R8" s="18">
        <v>2018</v>
      </c>
      <c r="S8" s="18">
        <v>2018</v>
      </c>
      <c r="T8" s="18">
        <v>2018</v>
      </c>
      <c r="U8" s="18">
        <v>2018</v>
      </c>
      <c r="V8" s="18">
        <v>2018</v>
      </c>
      <c r="W8" s="18">
        <v>2020</v>
      </c>
      <c r="X8" s="18">
        <v>2020</v>
      </c>
      <c r="Y8" s="18">
        <v>2020</v>
      </c>
      <c r="Z8" s="18">
        <v>2020</v>
      </c>
      <c r="AA8" s="18">
        <v>2020</v>
      </c>
      <c r="AB8" s="18">
        <v>2020</v>
      </c>
      <c r="AC8" s="18">
        <v>2020</v>
      </c>
      <c r="AD8" s="18">
        <v>2020</v>
      </c>
      <c r="AE8" s="18">
        <v>2020</v>
      </c>
      <c r="AF8" s="18">
        <v>2020</v>
      </c>
      <c r="AG8" s="18">
        <v>2020</v>
      </c>
      <c r="AH8" s="18">
        <v>2020</v>
      </c>
      <c r="AI8" s="18">
        <v>2025</v>
      </c>
      <c r="AJ8" s="18">
        <v>2025</v>
      </c>
      <c r="AK8" s="18">
        <v>2025</v>
      </c>
      <c r="AL8" s="18">
        <v>2025</v>
      </c>
      <c r="AM8" s="18">
        <v>2025</v>
      </c>
      <c r="AN8" s="18">
        <v>2025</v>
      </c>
      <c r="AO8" s="18">
        <v>2025</v>
      </c>
      <c r="AP8" s="18">
        <v>2025</v>
      </c>
      <c r="AQ8" s="18">
        <v>2025</v>
      </c>
      <c r="AR8" s="18">
        <v>2025</v>
      </c>
      <c r="AS8" s="18">
        <v>2025</v>
      </c>
      <c r="AT8" s="18">
        <v>2025</v>
      </c>
      <c r="AU8" s="18">
        <v>2030</v>
      </c>
      <c r="AV8" s="18">
        <v>2030</v>
      </c>
      <c r="AW8" s="18">
        <v>2030</v>
      </c>
      <c r="AX8" s="18">
        <v>2030</v>
      </c>
      <c r="AY8" s="18">
        <v>2030</v>
      </c>
      <c r="AZ8" s="18">
        <v>2030</v>
      </c>
      <c r="BA8" s="18">
        <v>2030</v>
      </c>
      <c r="BB8" s="18">
        <v>2030</v>
      </c>
      <c r="BC8" s="18">
        <v>2030</v>
      </c>
      <c r="BD8" s="18">
        <v>2030</v>
      </c>
      <c r="BE8" s="18">
        <v>2030</v>
      </c>
      <c r="BF8" s="18">
        <v>2030</v>
      </c>
      <c r="BG8" s="18">
        <v>2035</v>
      </c>
      <c r="BH8" s="18">
        <v>2035</v>
      </c>
      <c r="BI8" s="18">
        <v>2035</v>
      </c>
      <c r="BJ8" s="18">
        <v>2035</v>
      </c>
      <c r="BK8" s="18">
        <v>2035</v>
      </c>
      <c r="BL8" s="18">
        <v>2035</v>
      </c>
      <c r="BM8" s="18">
        <v>2035</v>
      </c>
      <c r="BN8" s="18">
        <v>2035</v>
      </c>
      <c r="BO8" s="18">
        <v>2035</v>
      </c>
      <c r="BP8" s="18">
        <v>2035</v>
      </c>
      <c r="BQ8" s="18">
        <v>2035</v>
      </c>
      <c r="BR8" s="18">
        <v>2035</v>
      </c>
      <c r="BS8" s="18">
        <v>2040</v>
      </c>
      <c r="BT8" s="18">
        <v>2040</v>
      </c>
      <c r="BU8" s="18">
        <v>2040</v>
      </c>
      <c r="BV8" s="18">
        <v>2040</v>
      </c>
      <c r="BW8" s="18">
        <v>2040</v>
      </c>
      <c r="BX8" s="18">
        <v>2040</v>
      </c>
      <c r="BY8" s="18">
        <v>2040</v>
      </c>
      <c r="BZ8" s="18">
        <v>2040</v>
      </c>
      <c r="CA8" s="18">
        <v>2040</v>
      </c>
      <c r="CB8" s="18">
        <v>2040</v>
      </c>
      <c r="CC8" s="18">
        <v>2040</v>
      </c>
      <c r="CD8" s="18">
        <v>2040</v>
      </c>
      <c r="CH8" s="678" t="s">
        <v>73</v>
      </c>
      <c r="CI8" s="679">
        <v>84024.705993652344</v>
      </c>
      <c r="CJ8" s="679">
        <v>27455.666137695313</v>
      </c>
      <c r="CK8" s="679">
        <v>10627.746459960938</v>
      </c>
      <c r="CL8" s="679"/>
      <c r="CM8" s="679">
        <v>5.525603165733628E-2</v>
      </c>
      <c r="CN8" s="679"/>
      <c r="CO8" s="679"/>
      <c r="CP8" s="679">
        <v>1.1235161007789429E-2</v>
      </c>
      <c r="CQ8" s="679">
        <v>3.8178396163857542E-2</v>
      </c>
      <c r="CR8" s="679">
        <v>4723.44287109375</v>
      </c>
      <c r="CS8" s="679">
        <v>57946.723999023438</v>
      </c>
      <c r="CT8" s="679">
        <v>62786.068115234375</v>
      </c>
      <c r="CU8" s="679">
        <v>247564.45824624901</v>
      </c>
      <c r="CV8" s="679">
        <v>87383.693115234375</v>
      </c>
      <c r="CW8" s="679">
        <v>28340.6572265625</v>
      </c>
      <c r="CX8" s="679">
        <v>9892.6555786132813</v>
      </c>
      <c r="CY8" s="679"/>
      <c r="CZ8" s="679"/>
      <c r="DA8" s="679">
        <v>0.23757542564999312</v>
      </c>
      <c r="DB8" s="679"/>
      <c r="DC8" s="679"/>
      <c r="DD8" s="679">
        <v>3.2222357505816035E-2</v>
      </c>
      <c r="DE8" s="679">
        <v>10627.761365567821</v>
      </c>
      <c r="DF8" s="679">
        <v>43525.474100394407</v>
      </c>
      <c r="DG8" s="679">
        <v>91434.654052734375</v>
      </c>
      <c r="DH8" s="679">
        <v>271205.16523688991</v>
      </c>
      <c r="DI8" s="679">
        <v>62585.618041992188</v>
      </c>
      <c r="DJ8" s="679">
        <v>17632.22705078125</v>
      </c>
      <c r="DK8" s="679">
        <v>7085.164306640625</v>
      </c>
      <c r="DL8" s="679"/>
      <c r="DM8" s="679">
        <v>2.4575771021773107E-5</v>
      </c>
      <c r="DN8" s="679"/>
      <c r="DO8" s="679"/>
      <c r="DP8" s="679"/>
      <c r="DQ8" s="679"/>
      <c r="DR8" s="679"/>
      <c r="DS8" s="679">
        <v>24272.729511837213</v>
      </c>
      <c r="DT8" s="679">
        <v>51893.619555792335</v>
      </c>
      <c r="DU8" s="679">
        <v>163469.35849161938</v>
      </c>
      <c r="DV8" s="679">
        <v>221858.06957244873</v>
      </c>
      <c r="DW8" s="679">
        <v>45804.59375</v>
      </c>
      <c r="DX8" s="679">
        <v>28154.081909179688</v>
      </c>
      <c r="DY8" s="679"/>
      <c r="DZ8" s="679">
        <v>3.7591200962197036E-3</v>
      </c>
      <c r="EA8" s="679"/>
      <c r="EB8" s="679"/>
      <c r="EC8" s="679"/>
      <c r="ED8" s="679"/>
      <c r="EE8" s="679"/>
      <c r="EF8" s="679">
        <v>22940.180114746094</v>
      </c>
      <c r="EG8" s="679">
        <v>42807.381958007813</v>
      </c>
      <c r="EH8" s="679">
        <v>361564.31106350245</v>
      </c>
      <c r="EI8" s="679"/>
      <c r="EJ8" s="679"/>
      <c r="EK8" s="679"/>
      <c r="EL8" s="679"/>
      <c r="EM8" s="679"/>
      <c r="EN8" s="679"/>
      <c r="EO8" s="679"/>
      <c r="EP8" s="679"/>
      <c r="EQ8" s="679"/>
      <c r="ER8" s="679"/>
      <c r="ES8" s="679"/>
      <c r="ET8" s="679"/>
      <c r="EU8" s="679"/>
      <c r="EV8" s="679"/>
      <c r="EW8" s="679"/>
      <c r="EX8" s="679"/>
      <c r="EY8" s="679"/>
      <c r="EZ8" s="679"/>
      <c r="FA8" s="679"/>
      <c r="FB8" s="679"/>
      <c r="FC8" s="679"/>
      <c r="FD8" s="679"/>
      <c r="FE8" s="679"/>
      <c r="FF8" s="679"/>
      <c r="FG8" s="679"/>
      <c r="FH8" s="679"/>
      <c r="FJ8" s="678" t="s">
        <v>73</v>
      </c>
      <c r="FK8" s="679">
        <v>71198.930404663086</v>
      </c>
      <c r="FL8" s="679">
        <v>20896.151428222656</v>
      </c>
      <c r="FM8" s="679">
        <v>10627.746459960938</v>
      </c>
      <c r="FN8" s="679"/>
      <c r="FO8" s="679">
        <v>0.15192561342701083</v>
      </c>
      <c r="FP8" s="679">
        <v>0.78356904195970856</v>
      </c>
      <c r="FQ8" s="679">
        <v>0.25517577980645001</v>
      </c>
      <c r="FR8" s="679">
        <v>1.3863407206372358E-2</v>
      </c>
      <c r="FS8" s="679">
        <v>0.37527698744088411</v>
      </c>
      <c r="FT8" s="679">
        <v>4723.44287109375</v>
      </c>
      <c r="FU8" s="679">
        <v>50777.010864257813</v>
      </c>
      <c r="FV8" s="679">
        <v>56498.318908691406</v>
      </c>
      <c r="FW8" s="679">
        <v>214723.18074771948</v>
      </c>
      <c r="FX8" s="679">
        <v>80018.282653808594</v>
      </c>
      <c r="FY8" s="679">
        <v>21255.492919921875</v>
      </c>
      <c r="FZ8" s="679">
        <v>8249.8918151855469</v>
      </c>
      <c r="GA8" s="679"/>
      <c r="GB8" s="679"/>
      <c r="GC8" s="679"/>
      <c r="GD8" s="679"/>
      <c r="GE8" s="679"/>
      <c r="GF8" s="679"/>
      <c r="GG8" s="679">
        <v>9958.6209057662491</v>
      </c>
      <c r="GH8" s="679">
        <v>30539.223754882813</v>
      </c>
      <c r="GI8" s="679">
        <v>79199.67569732666</v>
      </c>
      <c r="GJ8" s="679">
        <v>229221.18774689175</v>
      </c>
      <c r="GK8" s="679">
        <v>51036.682769775391</v>
      </c>
      <c r="GL8" s="679">
        <v>12848.161026000977</v>
      </c>
      <c r="GM8" s="679">
        <v>6814.0616455078125</v>
      </c>
      <c r="GN8" s="679"/>
      <c r="GO8" s="679"/>
      <c r="GP8" s="679"/>
      <c r="GQ8" s="679"/>
      <c r="GR8" s="679"/>
      <c r="GS8" s="679"/>
      <c r="GT8" s="679"/>
      <c r="GU8" s="679">
        <v>8691.5090418709005</v>
      </c>
      <c r="GV8" s="679">
        <v>21190.658432006836</v>
      </c>
      <c r="GW8" s="679">
        <v>100581.07291516192</v>
      </c>
      <c r="GX8" s="679">
        <v>167709.74011230469</v>
      </c>
      <c r="GY8" s="679">
        <v>35017.267028808594</v>
      </c>
      <c r="GZ8" s="679">
        <v>26605.450927734375</v>
      </c>
      <c r="HA8" s="679"/>
      <c r="HB8" s="679"/>
      <c r="HC8" s="679"/>
      <c r="HD8" s="679"/>
      <c r="HE8" s="679"/>
      <c r="HF8" s="679"/>
      <c r="HG8" s="679"/>
      <c r="HH8" s="679">
        <v>19400.517761230469</v>
      </c>
      <c r="HI8" s="679">
        <v>42807.393294049776</v>
      </c>
      <c r="HJ8" s="679">
        <v>291540.3691241279</v>
      </c>
      <c r="HK8" s="679"/>
      <c r="HL8" s="679"/>
      <c r="HM8" s="679"/>
      <c r="HN8" s="679"/>
      <c r="HO8" s="679"/>
      <c r="HP8" s="679"/>
      <c r="HQ8" s="679"/>
      <c r="HR8" s="679"/>
      <c r="HS8" s="679"/>
      <c r="HT8" s="679"/>
      <c r="HU8" s="679"/>
      <c r="HV8" s="679"/>
      <c r="HW8" s="679"/>
      <c r="HX8" s="679"/>
      <c r="HY8" s="679"/>
      <c r="HZ8" s="679"/>
      <c r="IA8" s="679"/>
      <c r="IB8" s="679"/>
      <c r="IC8" s="679"/>
      <c r="ID8" s="679"/>
      <c r="IE8" s="679"/>
      <c r="IF8" s="679"/>
      <c r="IG8" s="679"/>
      <c r="IH8" s="679"/>
      <c r="II8" s="679"/>
      <c r="IJ8" s="679"/>
      <c r="IL8" s="658"/>
      <c r="IM8" s="658"/>
      <c r="IN8" s="658"/>
      <c r="IO8" s="658"/>
      <c r="IP8" s="658"/>
      <c r="IQ8" s="658"/>
      <c r="IR8" s="658"/>
      <c r="IS8" s="658"/>
      <c r="IT8" s="658"/>
      <c r="IU8" s="658"/>
      <c r="IV8" s="658"/>
      <c r="IW8" s="658"/>
      <c r="IX8" s="658"/>
      <c r="IY8" s="658"/>
      <c r="IZ8" s="658"/>
      <c r="JA8" s="658"/>
      <c r="JB8" s="658"/>
      <c r="JC8" s="658"/>
      <c r="JD8" s="658"/>
      <c r="JE8" s="658"/>
      <c r="JF8" s="658"/>
      <c r="JG8" s="658"/>
      <c r="JH8" s="658"/>
      <c r="JI8" s="658"/>
      <c r="JJ8" s="658"/>
      <c r="JK8" s="658"/>
      <c r="JL8" s="658"/>
      <c r="JM8" s="658"/>
      <c r="JN8" s="658"/>
      <c r="JO8" s="658"/>
      <c r="JP8" s="658"/>
      <c r="JQ8" s="658"/>
      <c r="JR8" s="658"/>
      <c r="JS8" s="658"/>
      <c r="JT8" s="658"/>
      <c r="JU8" s="658"/>
      <c r="JV8" s="658"/>
      <c r="JW8" s="658"/>
      <c r="JX8" s="658"/>
      <c r="JY8" s="658"/>
      <c r="JZ8" s="658"/>
      <c r="KA8" s="658"/>
      <c r="KB8" s="658"/>
      <c r="KC8" s="658"/>
      <c r="KD8" s="658"/>
      <c r="KE8" s="658"/>
      <c r="KF8" s="658"/>
      <c r="KG8" s="658"/>
      <c r="KH8" s="658"/>
      <c r="KI8" s="658"/>
      <c r="KJ8" s="658"/>
      <c r="KK8" s="658"/>
      <c r="KL8" s="658"/>
      <c r="KM8" s="658"/>
      <c r="KN8" s="658"/>
    </row>
    <row r="9" spans="2:300" hidden="1">
      <c r="B9" s="18" t="s">
        <v>256</v>
      </c>
      <c r="C9" s="18" t="s">
        <v>380</v>
      </c>
      <c r="D9" s="18" t="s">
        <v>499</v>
      </c>
      <c r="E9" s="18" t="s">
        <v>500</v>
      </c>
      <c r="F9" s="18" t="s">
        <v>501</v>
      </c>
      <c r="G9" s="18" t="s">
        <v>502</v>
      </c>
      <c r="H9" s="18" t="s">
        <v>503</v>
      </c>
      <c r="I9" s="18" t="s">
        <v>504</v>
      </c>
      <c r="J9" s="18"/>
      <c r="K9" s="18" t="s">
        <v>469</v>
      </c>
      <c r="L9" s="18" t="s">
        <v>470</v>
      </c>
      <c r="M9" s="18" t="s">
        <v>471</v>
      </c>
      <c r="N9" s="18" t="s">
        <v>472</v>
      </c>
      <c r="O9" s="18" t="s">
        <v>473</v>
      </c>
      <c r="P9" s="18" t="s">
        <v>474</v>
      </c>
      <c r="Q9" s="18" t="s">
        <v>475</v>
      </c>
      <c r="R9" s="18" t="s">
        <v>476</v>
      </c>
      <c r="S9" s="18" t="s">
        <v>477</v>
      </c>
      <c r="T9" s="18" t="s">
        <v>478</v>
      </c>
      <c r="U9" s="18" t="s">
        <v>479</v>
      </c>
      <c r="V9" s="18" t="s">
        <v>480</v>
      </c>
      <c r="W9" s="18" t="s">
        <v>469</v>
      </c>
      <c r="X9" s="18" t="s">
        <v>470</v>
      </c>
      <c r="Y9" s="18" t="s">
        <v>471</v>
      </c>
      <c r="Z9" s="18" t="s">
        <v>472</v>
      </c>
      <c r="AA9" s="18" t="s">
        <v>473</v>
      </c>
      <c r="AB9" s="18" t="s">
        <v>474</v>
      </c>
      <c r="AC9" s="18" t="s">
        <v>475</v>
      </c>
      <c r="AD9" s="18" t="s">
        <v>476</v>
      </c>
      <c r="AE9" s="18" t="s">
        <v>477</v>
      </c>
      <c r="AF9" s="18" t="s">
        <v>478</v>
      </c>
      <c r="AG9" s="18" t="s">
        <v>479</v>
      </c>
      <c r="AH9" s="18" t="s">
        <v>480</v>
      </c>
      <c r="AI9" s="18" t="s">
        <v>469</v>
      </c>
      <c r="AJ9" s="18" t="s">
        <v>470</v>
      </c>
      <c r="AK9" s="18" t="s">
        <v>471</v>
      </c>
      <c r="AL9" s="18" t="s">
        <v>472</v>
      </c>
      <c r="AM9" s="18" t="s">
        <v>473</v>
      </c>
      <c r="AN9" s="18" t="s">
        <v>474</v>
      </c>
      <c r="AO9" s="18" t="s">
        <v>475</v>
      </c>
      <c r="AP9" s="18" t="s">
        <v>476</v>
      </c>
      <c r="AQ9" s="18" t="s">
        <v>477</v>
      </c>
      <c r="AR9" s="18" t="s">
        <v>478</v>
      </c>
      <c r="AS9" s="18" t="s">
        <v>479</v>
      </c>
      <c r="AT9" s="18" t="s">
        <v>480</v>
      </c>
      <c r="AU9" s="18" t="s">
        <v>469</v>
      </c>
      <c r="AV9" s="18" t="s">
        <v>470</v>
      </c>
      <c r="AW9" s="18" t="s">
        <v>471</v>
      </c>
      <c r="AX9" s="18" t="s">
        <v>472</v>
      </c>
      <c r="AY9" s="18" t="s">
        <v>473</v>
      </c>
      <c r="AZ9" s="18" t="s">
        <v>474</v>
      </c>
      <c r="BA9" s="18" t="s">
        <v>475</v>
      </c>
      <c r="BB9" s="18" t="s">
        <v>476</v>
      </c>
      <c r="BC9" s="18" t="s">
        <v>477</v>
      </c>
      <c r="BD9" s="18" t="s">
        <v>478</v>
      </c>
      <c r="BE9" s="18" t="s">
        <v>479</v>
      </c>
      <c r="BF9" s="18" t="s">
        <v>480</v>
      </c>
      <c r="BG9" s="18" t="s">
        <v>469</v>
      </c>
      <c r="BH9" s="18" t="s">
        <v>470</v>
      </c>
      <c r="BI9" s="18" t="s">
        <v>471</v>
      </c>
      <c r="BJ9" s="18" t="s">
        <v>472</v>
      </c>
      <c r="BK9" s="18" t="s">
        <v>473</v>
      </c>
      <c r="BL9" s="18" t="s">
        <v>474</v>
      </c>
      <c r="BM9" s="18" t="s">
        <v>475</v>
      </c>
      <c r="BN9" s="18" t="s">
        <v>476</v>
      </c>
      <c r="BO9" s="18" t="s">
        <v>477</v>
      </c>
      <c r="BP9" s="18" t="s">
        <v>478</v>
      </c>
      <c r="BQ9" s="18" t="s">
        <v>479</v>
      </c>
      <c r="BR9" s="18" t="s">
        <v>480</v>
      </c>
      <c r="BS9" s="18" t="s">
        <v>469</v>
      </c>
      <c r="BT9" s="18" t="s">
        <v>470</v>
      </c>
      <c r="BU9" s="18" t="s">
        <v>471</v>
      </c>
      <c r="BV9" s="18" t="s">
        <v>472</v>
      </c>
      <c r="BW9" s="18" t="s">
        <v>473</v>
      </c>
      <c r="BX9" s="18" t="s">
        <v>474</v>
      </c>
      <c r="BY9" s="18" t="s">
        <v>475</v>
      </c>
      <c r="BZ9" s="18" t="s">
        <v>476</v>
      </c>
      <c r="CA9" s="18" t="s">
        <v>477</v>
      </c>
      <c r="CB9" s="18" t="s">
        <v>478</v>
      </c>
      <c r="CC9" s="18" t="s">
        <v>479</v>
      </c>
      <c r="CD9" s="18" t="s">
        <v>480</v>
      </c>
      <c r="CH9" s="678" t="s">
        <v>74</v>
      </c>
      <c r="CI9" s="679">
        <v>569564.92701721191</v>
      </c>
      <c r="CJ9" s="679">
        <v>561891.27290725708</v>
      </c>
      <c r="CK9" s="679">
        <v>651770.80035400391</v>
      </c>
      <c r="CL9" s="679">
        <v>448004.71136474609</v>
      </c>
      <c r="CM9" s="679">
        <v>191362.16068255773</v>
      </c>
      <c r="CN9" s="679">
        <v>84613.333099365234</v>
      </c>
      <c r="CO9" s="679"/>
      <c r="CP9" s="679">
        <v>1.6043629293562844E-3</v>
      </c>
      <c r="CQ9" s="679">
        <v>3.5789720714092255E-3</v>
      </c>
      <c r="CR9" s="679">
        <v>326179.33374023438</v>
      </c>
      <c r="CS9" s="679">
        <v>532512.88137817383</v>
      </c>
      <c r="CT9" s="679">
        <v>529737.89044189453</v>
      </c>
      <c r="CU9" s="679">
        <v>3895637.3161687795</v>
      </c>
      <c r="CV9" s="679">
        <v>566868.48645019531</v>
      </c>
      <c r="CW9" s="679">
        <v>542624.26635742188</v>
      </c>
      <c r="CX9" s="679">
        <v>509377.82306558709</v>
      </c>
      <c r="CY9" s="679">
        <v>97596.202301025391</v>
      </c>
      <c r="CZ9" s="679"/>
      <c r="DA9" s="679">
        <v>7.4335921090096235E-3</v>
      </c>
      <c r="DB9" s="679"/>
      <c r="DC9" s="679"/>
      <c r="DD9" s="679">
        <v>7.7321417338680476E-3</v>
      </c>
      <c r="DE9" s="679">
        <v>22424.884915785879</v>
      </c>
      <c r="DF9" s="679">
        <v>215799.20053672773</v>
      </c>
      <c r="DG9" s="679">
        <v>434471.2278137207</v>
      </c>
      <c r="DH9" s="679">
        <v>2389162.1066061975</v>
      </c>
      <c r="DI9" s="679">
        <v>586775.23931884766</v>
      </c>
      <c r="DJ9" s="679">
        <v>498759.11170959473</v>
      </c>
      <c r="DK9" s="679">
        <v>437615.02264404297</v>
      </c>
      <c r="DL9" s="679">
        <v>21039.982269287109</v>
      </c>
      <c r="DM9" s="679"/>
      <c r="DN9" s="679"/>
      <c r="DO9" s="679"/>
      <c r="DP9" s="679"/>
      <c r="DQ9" s="679"/>
      <c r="DR9" s="679">
        <v>20834.800140380859</v>
      </c>
      <c r="DS9" s="679">
        <v>198747.48840332031</v>
      </c>
      <c r="DT9" s="679">
        <v>336115.78537686018</v>
      </c>
      <c r="DU9" s="679">
        <v>2099887.4298623339</v>
      </c>
      <c r="DV9" s="679">
        <v>458918.64889526367</v>
      </c>
      <c r="DW9" s="679">
        <v>377509.55735778809</v>
      </c>
      <c r="DX9" s="679">
        <v>292220.34732055664</v>
      </c>
      <c r="DY9" s="679"/>
      <c r="DZ9" s="679"/>
      <c r="EA9" s="679"/>
      <c r="EB9" s="679"/>
      <c r="EC9" s="679"/>
      <c r="ED9" s="679"/>
      <c r="EE9" s="679"/>
      <c r="EF9" s="679">
        <v>196510.16952514648</v>
      </c>
      <c r="EG9" s="679">
        <v>288230.60894775391</v>
      </c>
      <c r="EH9" s="679">
        <v>1613389.3320465088</v>
      </c>
      <c r="EI9" s="679"/>
      <c r="EJ9" s="679"/>
      <c r="EK9" s="679"/>
      <c r="EL9" s="679"/>
      <c r="EM9" s="679"/>
      <c r="EN9" s="679"/>
      <c r="EO9" s="679"/>
      <c r="EP9" s="679"/>
      <c r="EQ9" s="679"/>
      <c r="ER9" s="679"/>
      <c r="ES9" s="679"/>
      <c r="ET9" s="679"/>
      <c r="EU9" s="679"/>
      <c r="EV9" s="679"/>
      <c r="EW9" s="679"/>
      <c r="EX9" s="679"/>
      <c r="EY9" s="679"/>
      <c r="EZ9" s="679"/>
      <c r="FA9" s="679"/>
      <c r="FB9" s="679"/>
      <c r="FC9" s="679"/>
      <c r="FD9" s="679"/>
      <c r="FE9" s="679"/>
      <c r="FF9" s="679"/>
      <c r="FG9" s="679"/>
      <c r="FH9" s="679"/>
      <c r="FJ9" s="678" t="s">
        <v>74</v>
      </c>
      <c r="FK9" s="679">
        <v>579860.86907196045</v>
      </c>
      <c r="FL9" s="679">
        <v>567156.94927978516</v>
      </c>
      <c r="FM9" s="679">
        <v>646470.09512329102</v>
      </c>
      <c r="FN9" s="679">
        <v>435562.44848632813</v>
      </c>
      <c r="FO9" s="679">
        <v>103815.23956626619</v>
      </c>
      <c r="FP9" s="679">
        <v>38633.102141597308</v>
      </c>
      <c r="FQ9" s="679">
        <v>5.4318616166710854E-3</v>
      </c>
      <c r="FR9" s="679">
        <v>1.705791823042091E-3</v>
      </c>
      <c r="FS9" s="679">
        <v>4.6911808429285884E-2</v>
      </c>
      <c r="FT9" s="679">
        <v>248025.83227539063</v>
      </c>
      <c r="FU9" s="679">
        <v>508589.02529907227</v>
      </c>
      <c r="FV9" s="679">
        <v>534785.40613555908</v>
      </c>
      <c r="FW9" s="679">
        <v>3662899.0214287117</v>
      </c>
      <c r="FX9" s="679">
        <v>572781.09884643555</v>
      </c>
      <c r="FY9" s="679">
        <v>528768.64672851563</v>
      </c>
      <c r="FZ9" s="679">
        <v>489214.29666137695</v>
      </c>
      <c r="GA9" s="679">
        <v>61713.201433850627</v>
      </c>
      <c r="GB9" s="679"/>
      <c r="GC9" s="679"/>
      <c r="GD9" s="679"/>
      <c r="GE9" s="679"/>
      <c r="GF9" s="679"/>
      <c r="GG9" s="679">
        <v>19273.195404576316</v>
      </c>
      <c r="GH9" s="679">
        <v>214981.06162261963</v>
      </c>
      <c r="GI9" s="679">
        <v>391336.58932495117</v>
      </c>
      <c r="GJ9" s="679">
        <v>2278068.090022326</v>
      </c>
      <c r="GK9" s="679">
        <v>596046.19281005859</v>
      </c>
      <c r="GL9" s="679">
        <v>481047.45889282227</v>
      </c>
      <c r="GM9" s="679">
        <v>415574.99822998047</v>
      </c>
      <c r="GN9" s="679">
        <v>9486.989501953125</v>
      </c>
      <c r="GO9" s="679"/>
      <c r="GP9" s="679"/>
      <c r="GQ9" s="679"/>
      <c r="GR9" s="679"/>
      <c r="GS9" s="679"/>
      <c r="GT9" s="679">
        <v>17385.230712890625</v>
      </c>
      <c r="GU9" s="679">
        <v>193147.47668457031</v>
      </c>
      <c r="GV9" s="679">
        <v>237402.37289810181</v>
      </c>
      <c r="GW9" s="679">
        <v>1950090.7197303772</v>
      </c>
      <c r="GX9" s="679">
        <v>499942.30041503906</v>
      </c>
      <c r="GY9" s="679">
        <v>324189.97164916992</v>
      </c>
      <c r="GZ9" s="679">
        <v>275822.96954345703</v>
      </c>
      <c r="HA9" s="679"/>
      <c r="HB9" s="679"/>
      <c r="HC9" s="679"/>
      <c r="HD9" s="679"/>
      <c r="HE9" s="679"/>
      <c r="HF9" s="679"/>
      <c r="HG9" s="679"/>
      <c r="HH9" s="679">
        <v>181500.59823608398</v>
      </c>
      <c r="HI9" s="679">
        <v>233713.30111694336</v>
      </c>
      <c r="HJ9" s="679">
        <v>1515169.1409606934</v>
      </c>
      <c r="HK9" s="679"/>
      <c r="HL9" s="679"/>
      <c r="HM9" s="679"/>
      <c r="HN9" s="679"/>
      <c r="HO9" s="679"/>
      <c r="HP9" s="679"/>
      <c r="HQ9" s="679"/>
      <c r="HR9" s="679"/>
      <c r="HS9" s="679"/>
      <c r="HT9" s="679"/>
      <c r="HU9" s="679"/>
      <c r="HV9" s="679"/>
      <c r="HW9" s="679"/>
      <c r="HX9" s="679"/>
      <c r="HY9" s="679"/>
      <c r="HZ9" s="679"/>
      <c r="IA9" s="679"/>
      <c r="IB9" s="679"/>
      <c r="IC9" s="679"/>
      <c r="ID9" s="679"/>
      <c r="IE9" s="679"/>
      <c r="IF9" s="679"/>
      <c r="IG9" s="679"/>
      <c r="IH9" s="679"/>
      <c r="II9" s="679"/>
      <c r="IJ9" s="679"/>
      <c r="IL9" s="658"/>
      <c r="IM9" s="658"/>
      <c r="IN9" s="658"/>
      <c r="IO9" s="658"/>
      <c r="IP9" s="658"/>
      <c r="IQ9" s="658"/>
      <c r="IR9" s="658"/>
      <c r="IS9" s="658"/>
      <c r="IT9" s="658"/>
      <c r="IU9" s="658"/>
      <c r="IV9" s="658"/>
      <c r="IW9" s="658"/>
      <c r="IX9" s="658"/>
      <c r="IY9" s="658"/>
      <c r="IZ9" s="658"/>
      <c r="JA9" s="658"/>
      <c r="JB9" s="658"/>
      <c r="JC9" s="658"/>
      <c r="JD9" s="658"/>
      <c r="JE9" s="658"/>
      <c r="JF9" s="658"/>
      <c r="JG9" s="658"/>
      <c r="JH9" s="658"/>
      <c r="JI9" s="658"/>
      <c r="JJ9" s="658"/>
      <c r="JK9" s="658"/>
      <c r="JL9" s="658"/>
      <c r="JM9" s="658"/>
      <c r="JN9" s="658"/>
      <c r="JO9" s="658"/>
      <c r="JP9" s="658"/>
      <c r="JQ9" s="658"/>
      <c r="JR9" s="658"/>
      <c r="JS9" s="658"/>
      <c r="JT9" s="658"/>
      <c r="JU9" s="658"/>
      <c r="JV9" s="658"/>
      <c r="JW9" s="658"/>
      <c r="JX9" s="658"/>
      <c r="JY9" s="658"/>
      <c r="JZ9" s="658"/>
      <c r="KA9" s="658"/>
      <c r="KB9" s="658"/>
      <c r="KC9" s="658"/>
      <c r="KD9" s="658"/>
      <c r="KE9" s="658"/>
      <c r="KF9" s="658"/>
      <c r="KG9" s="658"/>
      <c r="KH9" s="658"/>
      <c r="KI9" s="658"/>
      <c r="KJ9" s="658"/>
      <c r="KK9" s="658"/>
      <c r="KL9" s="658"/>
      <c r="KM9" s="658"/>
      <c r="KN9" s="658"/>
    </row>
    <row r="10" spans="2:300" hidden="1">
      <c r="B10" s="281" t="s">
        <v>158</v>
      </c>
      <c r="C10" s="281" t="s">
        <v>153</v>
      </c>
      <c r="D10" s="355">
        <f>VLOOKUP($C10,$CH$7:$FH$83,MATCH(D$9,$CH$2:$FH$2,0),FALSE)/1000000</f>
        <v>0</v>
      </c>
      <c r="E10" s="355">
        <f t="shared" ref="E10:I21" si="8">VLOOKUP($C10,$CH$7:$FH$83,MATCH(E$9,$CH$2:$FH$2,0),FALSE)/1000000</f>
        <v>0</v>
      </c>
      <c r="F10" s="355">
        <f t="shared" si="8"/>
        <v>2.2114762278792859</v>
      </c>
      <c r="G10" s="355">
        <f t="shared" si="8"/>
        <v>2.108873293217659</v>
      </c>
      <c r="H10" s="355">
        <f t="shared" si="8"/>
        <v>0</v>
      </c>
      <c r="I10" s="355">
        <f t="shared" si="8"/>
        <v>0</v>
      </c>
      <c r="J10" s="355"/>
      <c r="K10" s="355">
        <f t="shared" ref="K10:T21" si="9">VLOOKUP($C10,$CH$7:$FH$82,MATCH(K$8&amp;"-"&amp;K$9,$CH$1:$FH$1,0),FALSE)/1000000</f>
        <v>0</v>
      </c>
      <c r="L10" s="355">
        <f t="shared" si="9"/>
        <v>0</v>
      </c>
      <c r="M10" s="355">
        <f t="shared" si="9"/>
        <v>0</v>
      </c>
      <c r="N10" s="355">
        <f t="shared" si="9"/>
        <v>0</v>
      </c>
      <c r="O10" s="355">
        <f t="shared" si="9"/>
        <v>0</v>
      </c>
      <c r="P10" s="355">
        <f t="shared" si="9"/>
        <v>0</v>
      </c>
      <c r="Q10" s="355">
        <f t="shared" si="9"/>
        <v>0</v>
      </c>
      <c r="R10" s="355">
        <f t="shared" si="9"/>
        <v>0</v>
      </c>
      <c r="S10" s="355">
        <f t="shared" si="9"/>
        <v>0</v>
      </c>
      <c r="T10" s="355">
        <f t="shared" si="9"/>
        <v>0</v>
      </c>
      <c r="U10" s="355">
        <f t="shared" ref="U10:AD21" si="10">VLOOKUP($C10,$CH$7:$FH$82,MATCH(U$8&amp;"-"&amp;U$9,$CH$1:$FH$1,0),FALSE)/1000000</f>
        <v>0</v>
      </c>
      <c r="V10" s="355">
        <f t="shared" si="10"/>
        <v>0</v>
      </c>
      <c r="W10" s="355">
        <f t="shared" si="10"/>
        <v>0</v>
      </c>
      <c r="X10" s="355">
        <f t="shared" si="10"/>
        <v>0</v>
      </c>
      <c r="Y10" s="355">
        <f t="shared" si="10"/>
        <v>0</v>
      </c>
      <c r="Z10" s="355">
        <f t="shared" si="10"/>
        <v>0</v>
      </c>
      <c r="AA10" s="355">
        <f t="shared" si="10"/>
        <v>0</v>
      </c>
      <c r="AB10" s="355">
        <f t="shared" si="10"/>
        <v>0</v>
      </c>
      <c r="AC10" s="355">
        <f t="shared" si="10"/>
        <v>0</v>
      </c>
      <c r="AD10" s="355">
        <f t="shared" si="10"/>
        <v>0</v>
      </c>
      <c r="AE10" s="355">
        <f t="shared" ref="AE10:AN21" si="11">VLOOKUP($C10,$CH$7:$FH$82,MATCH(AE$8&amp;"-"&amp;AE$9,$CH$1:$FH$1,0),FALSE)/1000000</f>
        <v>0</v>
      </c>
      <c r="AF10" s="355">
        <f t="shared" si="11"/>
        <v>0</v>
      </c>
      <c r="AG10" s="355">
        <f t="shared" si="11"/>
        <v>0</v>
      </c>
      <c r="AH10" s="355">
        <f t="shared" si="11"/>
        <v>0</v>
      </c>
      <c r="AI10" s="355">
        <f t="shared" si="11"/>
        <v>0.66634440840148923</v>
      </c>
      <c r="AJ10" s="355">
        <f t="shared" si="11"/>
        <v>0.41636429723620416</v>
      </c>
      <c r="AK10" s="355">
        <f t="shared" si="11"/>
        <v>0.32340125914955137</v>
      </c>
      <c r="AL10" s="355">
        <f t="shared" si="11"/>
        <v>0.15266086308288573</v>
      </c>
      <c r="AM10" s="355">
        <f t="shared" si="11"/>
        <v>0</v>
      </c>
      <c r="AN10" s="355">
        <f t="shared" si="11"/>
        <v>0</v>
      </c>
      <c r="AO10" s="355">
        <f t="shared" ref="AO10:AX21" si="12">VLOOKUP($C10,$CH$7:$FH$82,MATCH(AO$8&amp;"-"&amp;AO$9,$CH$1:$FH$1,0),FALSE)/1000000</f>
        <v>0</v>
      </c>
      <c r="AP10" s="355">
        <f t="shared" si="12"/>
        <v>0</v>
      </c>
      <c r="AQ10" s="355">
        <f t="shared" si="12"/>
        <v>0</v>
      </c>
      <c r="AR10" s="355">
        <f t="shared" si="12"/>
        <v>3.8192726282119754E-2</v>
      </c>
      <c r="AS10" s="355">
        <f t="shared" si="12"/>
        <v>0.27367903647422792</v>
      </c>
      <c r="AT10" s="355">
        <f t="shared" si="12"/>
        <v>0.34083363725280763</v>
      </c>
      <c r="AU10" s="355">
        <f t="shared" si="12"/>
        <v>0.64812232073974607</v>
      </c>
      <c r="AV10" s="355">
        <f t="shared" si="12"/>
        <v>0.434727075088501</v>
      </c>
      <c r="AW10" s="355">
        <f t="shared" si="12"/>
        <v>0.42572496405029298</v>
      </c>
      <c r="AX10" s="355">
        <f t="shared" si="12"/>
        <v>0.13483471066284181</v>
      </c>
      <c r="AY10" s="355">
        <f t="shared" ref="AY10:BH21" si="13">VLOOKUP($C10,$CH$7:$FH$82,MATCH(AY$8&amp;"-"&amp;AY$9,$CH$1:$FH$1,0),FALSE)/1000000</f>
        <v>9.3271621704101558E-4</v>
      </c>
      <c r="AZ10" s="355">
        <f t="shared" si="13"/>
        <v>0</v>
      </c>
      <c r="BA10" s="355">
        <f t="shared" si="13"/>
        <v>0</v>
      </c>
      <c r="BB10" s="355">
        <f t="shared" si="13"/>
        <v>0</v>
      </c>
      <c r="BC10" s="355">
        <f t="shared" si="13"/>
        <v>0</v>
      </c>
      <c r="BD10" s="355">
        <f t="shared" si="13"/>
        <v>3.2795951798439027E-2</v>
      </c>
      <c r="BE10" s="355">
        <f t="shared" si="13"/>
        <v>0.12378280215454102</v>
      </c>
      <c r="BF10" s="355">
        <f t="shared" si="13"/>
        <v>0.30795275250625609</v>
      </c>
      <c r="BG10" s="355">
        <f t="shared" si="13"/>
        <v>0</v>
      </c>
      <c r="BH10" s="355">
        <f t="shared" si="13"/>
        <v>0</v>
      </c>
      <c r="BI10" s="355">
        <f t="shared" ref="BI10:BR21" si="14">VLOOKUP($C10,$CH$7:$FH$82,MATCH(BI$8&amp;"-"&amp;BI$9,$CH$1:$FH$1,0),FALSE)/1000000</f>
        <v>0</v>
      </c>
      <c r="BJ10" s="355">
        <f t="shared" si="14"/>
        <v>0</v>
      </c>
      <c r="BK10" s="355">
        <f t="shared" si="14"/>
        <v>0</v>
      </c>
      <c r="BL10" s="355">
        <f t="shared" si="14"/>
        <v>0</v>
      </c>
      <c r="BM10" s="355">
        <f t="shared" si="14"/>
        <v>0</v>
      </c>
      <c r="BN10" s="355">
        <f t="shared" si="14"/>
        <v>0</v>
      </c>
      <c r="BO10" s="355">
        <f t="shared" si="14"/>
        <v>0</v>
      </c>
      <c r="BP10" s="355">
        <f t="shared" si="14"/>
        <v>0</v>
      </c>
      <c r="BQ10" s="355">
        <f t="shared" si="14"/>
        <v>0</v>
      </c>
      <c r="BR10" s="355">
        <f t="shared" si="14"/>
        <v>0</v>
      </c>
      <c r="BS10" s="355">
        <f t="shared" ref="BS10:CD21" si="15">VLOOKUP($C10,$CH$7:$FH$82,MATCH(BS$8&amp;"-"&amp;BS$9,$CH$1:$FH$1,0),FALSE)/1000000</f>
        <v>0</v>
      </c>
      <c r="BT10" s="355">
        <f t="shared" si="15"/>
        <v>0</v>
      </c>
      <c r="BU10" s="355">
        <f t="shared" si="15"/>
        <v>0</v>
      </c>
      <c r="BV10" s="355">
        <f t="shared" si="15"/>
        <v>0</v>
      </c>
      <c r="BW10" s="355">
        <f t="shared" si="15"/>
        <v>0</v>
      </c>
      <c r="BX10" s="355">
        <f t="shared" si="15"/>
        <v>0</v>
      </c>
      <c r="BY10" s="355">
        <f t="shared" si="15"/>
        <v>0</v>
      </c>
      <c r="BZ10" s="355">
        <f t="shared" si="15"/>
        <v>0</v>
      </c>
      <c r="CA10" s="355">
        <f t="shared" si="15"/>
        <v>0</v>
      </c>
      <c r="CB10" s="355">
        <f t="shared" si="15"/>
        <v>0</v>
      </c>
      <c r="CC10" s="355">
        <f t="shared" si="15"/>
        <v>0</v>
      </c>
      <c r="CD10" s="355">
        <f t="shared" si="15"/>
        <v>0</v>
      </c>
      <c r="CH10" s="685" t="s">
        <v>481</v>
      </c>
      <c r="CI10" s="682">
        <v>944478.98962402344</v>
      </c>
      <c r="CJ10" s="682">
        <v>786546.6549243927</v>
      </c>
      <c r="CK10" s="682">
        <v>596113.90531158447</v>
      </c>
      <c r="CL10" s="682">
        <v>163118.12778511643</v>
      </c>
      <c r="CM10" s="682">
        <v>29637.675731658936</v>
      </c>
      <c r="CN10" s="682">
        <v>30113.782592773438</v>
      </c>
      <c r="CO10" s="682">
        <v>21117.859006102241</v>
      </c>
      <c r="CP10" s="682"/>
      <c r="CQ10" s="682"/>
      <c r="CR10" s="682">
        <v>42121.865699768066</v>
      </c>
      <c r="CS10" s="682">
        <v>339706.28428268433</v>
      </c>
      <c r="CT10" s="682">
        <v>536488.44800281525</v>
      </c>
      <c r="CU10" s="682">
        <v>3489443.5929609193</v>
      </c>
      <c r="CV10" s="682">
        <v>1270492.2083358765</v>
      </c>
      <c r="CW10" s="682">
        <v>1017183.3325653076</v>
      </c>
      <c r="CX10" s="682">
        <v>1004256.6036682129</v>
      </c>
      <c r="CY10" s="682">
        <v>922939.07141113281</v>
      </c>
      <c r="CZ10" s="682">
        <v>659565.38470458984</v>
      </c>
      <c r="DA10" s="682">
        <v>601962.5205078125</v>
      </c>
      <c r="DB10" s="682">
        <v>455445.50506591797</v>
      </c>
      <c r="DC10" s="682"/>
      <c r="DD10" s="682"/>
      <c r="DE10" s="682">
        <v>848052.85107421875</v>
      </c>
      <c r="DF10" s="682">
        <v>1021406.8995513916</v>
      </c>
      <c r="DG10" s="682">
        <v>1032002.5427856445</v>
      </c>
      <c r="DH10" s="682">
        <v>8833306.919670105</v>
      </c>
      <c r="DI10" s="682">
        <v>1175496.6693553925</v>
      </c>
      <c r="DJ10" s="682">
        <v>1020063.0701293945</v>
      </c>
      <c r="DK10" s="682">
        <v>1002832.8670654297</v>
      </c>
      <c r="DL10" s="682">
        <v>929796.40234375</v>
      </c>
      <c r="DM10" s="682">
        <v>765829.35070800781</v>
      </c>
      <c r="DN10" s="682">
        <v>566230.88354492188</v>
      </c>
      <c r="DO10" s="682">
        <v>317937.04620361328</v>
      </c>
      <c r="DP10" s="682"/>
      <c r="DQ10" s="682"/>
      <c r="DR10" s="682">
        <v>869779.53869628906</v>
      </c>
      <c r="DS10" s="682">
        <v>1019360.2028045654</v>
      </c>
      <c r="DT10" s="682">
        <v>1018642.7722473145</v>
      </c>
      <c r="DU10" s="682">
        <v>8685968.8030986786</v>
      </c>
      <c r="DV10" s="682">
        <v>1237855.243927002</v>
      </c>
      <c r="DW10" s="682">
        <v>1037986.8641052246</v>
      </c>
      <c r="DX10" s="682">
        <v>1023274.2079925537</v>
      </c>
      <c r="DY10" s="682">
        <v>963869.16247558594</v>
      </c>
      <c r="DZ10" s="682">
        <v>802854.53845214844</v>
      </c>
      <c r="EA10" s="682">
        <v>481153.27838134766</v>
      </c>
      <c r="EB10" s="682">
        <v>442642.11596679688</v>
      </c>
      <c r="EC10" s="682">
        <v>12124.4794921875</v>
      </c>
      <c r="ED10" s="682"/>
      <c r="EE10" s="682">
        <v>858178.20184326172</v>
      </c>
      <c r="EF10" s="682">
        <v>1036305.1922607422</v>
      </c>
      <c r="EG10" s="682">
        <v>1023596.6762008667</v>
      </c>
      <c r="EH10" s="682">
        <v>8919839.9610977173</v>
      </c>
      <c r="EI10" s="682">
        <v>1249880.2719726563</v>
      </c>
      <c r="EJ10" s="682">
        <v>1133590.4358901978</v>
      </c>
      <c r="EK10" s="682">
        <v>1117203.8279418945</v>
      </c>
      <c r="EL10" s="682">
        <v>1026458.0206604004</v>
      </c>
      <c r="EM10" s="682">
        <v>771950.94659042358</v>
      </c>
      <c r="EN10" s="682">
        <v>418153.19940185547</v>
      </c>
      <c r="EO10" s="682">
        <v>318983.21643066406</v>
      </c>
      <c r="EP10" s="682">
        <v>12739.726989746094</v>
      </c>
      <c r="EQ10" s="682"/>
      <c r="ER10" s="682">
        <v>808466.95178222656</v>
      </c>
      <c r="ES10" s="682">
        <v>1067574.0513916016</v>
      </c>
      <c r="ET10" s="682">
        <v>1101774.9825592041</v>
      </c>
      <c r="EU10" s="682">
        <v>9026775.6316108704</v>
      </c>
      <c r="EV10" s="682">
        <v>1252443.2932128906</v>
      </c>
      <c r="EW10" s="682">
        <v>1152593.5537872314</v>
      </c>
      <c r="EX10" s="682">
        <v>1125614.8851013184</v>
      </c>
      <c r="EY10" s="682">
        <v>992999.47357177734</v>
      </c>
      <c r="EZ10" s="682">
        <v>724742.90263366699</v>
      </c>
      <c r="FA10" s="682">
        <v>380242.24163818359</v>
      </c>
      <c r="FB10" s="682">
        <v>307610.18200683594</v>
      </c>
      <c r="FC10" s="682">
        <v>9075.1968383789063</v>
      </c>
      <c r="FD10" s="682"/>
      <c r="FE10" s="682">
        <v>839086.22161865234</v>
      </c>
      <c r="FF10" s="682">
        <v>1112234.8836669922</v>
      </c>
      <c r="FG10" s="682">
        <v>1089555.7122802734</v>
      </c>
      <c r="FH10" s="682">
        <v>8986198.5463562012</v>
      </c>
      <c r="FJ10" s="685" t="s">
        <v>481</v>
      </c>
      <c r="FK10" s="682">
        <v>941320.86987304688</v>
      </c>
      <c r="FL10" s="682">
        <v>762914.25218772888</v>
      </c>
      <c r="FM10" s="682">
        <v>568364.5879368782</v>
      </c>
      <c r="FN10" s="682">
        <v>139762.15877151489</v>
      </c>
      <c r="FO10" s="682">
        <v>32862.647295012503</v>
      </c>
      <c r="FP10" s="682">
        <v>21731.527405543507</v>
      </c>
      <c r="FQ10" s="682">
        <v>21096.332213557675</v>
      </c>
      <c r="FR10" s="682"/>
      <c r="FS10" s="682"/>
      <c r="FT10" s="682">
        <v>36508.32279586792</v>
      </c>
      <c r="FU10" s="682">
        <v>297764.90160563588</v>
      </c>
      <c r="FV10" s="682">
        <v>484112.00098013878</v>
      </c>
      <c r="FW10" s="682">
        <v>3306437.6010649255</v>
      </c>
      <c r="FX10" s="682">
        <v>1250986.8737640381</v>
      </c>
      <c r="FY10" s="682">
        <v>1014811.7837524414</v>
      </c>
      <c r="FZ10" s="682">
        <v>1004126.6174621582</v>
      </c>
      <c r="GA10" s="682">
        <v>887229.13818359375</v>
      </c>
      <c r="GB10" s="682">
        <v>666122.47332763672</v>
      </c>
      <c r="GC10" s="682">
        <v>499605.62872314453</v>
      </c>
      <c r="GD10" s="682">
        <v>307475.00695800781</v>
      </c>
      <c r="GE10" s="682"/>
      <c r="GF10" s="682"/>
      <c r="GG10" s="682">
        <v>802305.84747314453</v>
      </c>
      <c r="GH10" s="682">
        <v>1020648.3696289063</v>
      </c>
      <c r="GI10" s="682">
        <v>1023805.6306533813</v>
      </c>
      <c r="GJ10" s="682">
        <v>8477117.3699264526</v>
      </c>
      <c r="GK10" s="682">
        <v>1168857.3535003662</v>
      </c>
      <c r="GL10" s="682">
        <v>1018017.3470611572</v>
      </c>
      <c r="GM10" s="682">
        <v>1002654.2281494141</v>
      </c>
      <c r="GN10" s="682">
        <v>898758.57659912109</v>
      </c>
      <c r="GO10" s="682">
        <v>693868.56256103516</v>
      </c>
      <c r="GP10" s="682">
        <v>454045.19128417969</v>
      </c>
      <c r="GQ10" s="682">
        <v>163089.60803222656</v>
      </c>
      <c r="GR10" s="682"/>
      <c r="GS10" s="682"/>
      <c r="GT10" s="682">
        <v>829562.73098754883</v>
      </c>
      <c r="GU10" s="682">
        <v>1014967.5968017578</v>
      </c>
      <c r="GV10" s="682">
        <v>1014059.7454986572</v>
      </c>
      <c r="GW10" s="682">
        <v>8257880.9404754639</v>
      </c>
      <c r="GX10" s="682">
        <v>1208480.3664932251</v>
      </c>
      <c r="GY10" s="682">
        <v>1022242.6965637207</v>
      </c>
      <c r="GZ10" s="682">
        <v>1020595.3768310547</v>
      </c>
      <c r="HA10" s="682">
        <v>967480.51678466797</v>
      </c>
      <c r="HB10" s="682">
        <v>712954.80139160156</v>
      </c>
      <c r="HC10" s="682">
        <v>402530.55609130859</v>
      </c>
      <c r="HD10" s="682">
        <v>281741.32212344854</v>
      </c>
      <c r="HE10" s="682"/>
      <c r="HF10" s="682"/>
      <c r="HG10" s="682">
        <v>808535.51209783531</v>
      </c>
      <c r="HH10" s="682">
        <v>1035792.5880126953</v>
      </c>
      <c r="HI10" s="682">
        <v>1008564.2410888672</v>
      </c>
      <c r="HJ10" s="682">
        <v>8468917.9774784259</v>
      </c>
      <c r="HK10" s="682">
        <v>1249880.2719726563</v>
      </c>
      <c r="HL10" s="682">
        <v>1127759.8173828125</v>
      </c>
      <c r="HM10" s="682">
        <v>1106712.8905029297</v>
      </c>
      <c r="HN10" s="682">
        <v>993432.24554443359</v>
      </c>
      <c r="HO10" s="682">
        <v>683578.73651123047</v>
      </c>
      <c r="HP10" s="682">
        <v>329917.28451053845</v>
      </c>
      <c r="HQ10" s="682">
        <v>177848.0390625</v>
      </c>
      <c r="HR10" s="682"/>
      <c r="HS10" s="682"/>
      <c r="HT10" s="682">
        <v>798399.34561157227</v>
      </c>
      <c r="HU10" s="682">
        <v>1066036.2386474609</v>
      </c>
      <c r="HV10" s="682">
        <v>1090580.9207763672</v>
      </c>
      <c r="HW10" s="682">
        <v>8624145.7905225009</v>
      </c>
      <c r="HX10" s="682">
        <v>1252443.2932128906</v>
      </c>
      <c r="HY10" s="682">
        <v>1138532.4685660601</v>
      </c>
      <c r="HZ10" s="682">
        <v>1116696.403717041</v>
      </c>
      <c r="IA10" s="682">
        <v>959153.29791259766</v>
      </c>
      <c r="IB10" s="682">
        <v>639993.15930175781</v>
      </c>
      <c r="IC10" s="682">
        <v>312997.22308349609</v>
      </c>
      <c r="ID10" s="682">
        <v>156851.6318359375</v>
      </c>
      <c r="IE10" s="682"/>
      <c r="IF10" s="682"/>
      <c r="IG10" s="682">
        <v>789285.84448242188</v>
      </c>
      <c r="IH10" s="682">
        <v>1068851.2001800537</v>
      </c>
      <c r="II10" s="682">
        <v>1085967.4825439453</v>
      </c>
      <c r="IJ10" s="682">
        <v>8520772.0048362017</v>
      </c>
      <c r="IL10" s="658"/>
      <c r="IM10" s="658"/>
      <c r="IN10" s="658"/>
      <c r="IO10" s="658"/>
      <c r="IP10" s="658"/>
      <c r="IQ10" s="658"/>
      <c r="IR10" s="658"/>
      <c r="IS10" s="658"/>
      <c r="IT10" s="658"/>
      <c r="IU10" s="658"/>
      <c r="IV10" s="658"/>
      <c r="IW10" s="658"/>
      <c r="IX10" s="658"/>
      <c r="IY10" s="658"/>
      <c r="IZ10" s="658"/>
      <c r="JA10" s="658"/>
      <c r="JB10" s="658"/>
      <c r="JC10" s="658"/>
      <c r="JD10" s="658"/>
      <c r="JE10" s="658"/>
      <c r="JF10" s="658"/>
      <c r="JG10" s="658"/>
      <c r="JH10" s="658"/>
      <c r="JI10" s="658"/>
      <c r="JJ10" s="658"/>
      <c r="JK10" s="658"/>
      <c r="JL10" s="658"/>
      <c r="JM10" s="658"/>
      <c r="JN10" s="658"/>
      <c r="JO10" s="658"/>
      <c r="JP10" s="658"/>
      <c r="JQ10" s="658"/>
      <c r="JR10" s="658"/>
      <c r="JS10" s="658"/>
      <c r="JT10" s="658"/>
      <c r="JU10" s="658"/>
      <c r="JV10" s="658"/>
      <c r="JW10" s="658"/>
      <c r="JX10" s="658"/>
      <c r="JY10" s="658"/>
      <c r="JZ10" s="658"/>
      <c r="KA10" s="658"/>
      <c r="KB10" s="658"/>
      <c r="KC10" s="658"/>
      <c r="KD10" s="658"/>
      <c r="KE10" s="658"/>
      <c r="KF10" s="658"/>
      <c r="KG10" s="658"/>
      <c r="KH10" s="658"/>
      <c r="KI10" s="658"/>
      <c r="KJ10" s="658"/>
      <c r="KK10" s="658"/>
      <c r="KL10" s="658"/>
      <c r="KM10" s="658"/>
      <c r="KN10" s="658"/>
    </row>
    <row r="11" spans="2:300" hidden="1">
      <c r="B11" s="22" t="s">
        <v>159</v>
      </c>
      <c r="C11" s="22" t="s">
        <v>67</v>
      </c>
      <c r="D11" s="134">
        <f t="shared" ref="D11:D21" si="16">VLOOKUP($C11,$CH$7:$FH$83,MATCH(D$9,$CH$2:$FH$2,0),FALSE)/1000000</f>
        <v>3.2847871055063007</v>
      </c>
      <c r="E11" s="134">
        <f t="shared" si="8"/>
        <v>2.2285512825765608</v>
      </c>
      <c r="F11" s="134">
        <f t="shared" si="8"/>
        <v>0</v>
      </c>
      <c r="G11" s="134">
        <f t="shared" si="8"/>
        <v>0</v>
      </c>
      <c r="H11" s="134">
        <f t="shared" si="8"/>
        <v>0</v>
      </c>
      <c r="I11" s="134">
        <f t="shared" si="8"/>
        <v>0</v>
      </c>
      <c r="J11" s="134"/>
      <c r="K11" s="134">
        <f t="shared" si="9"/>
        <v>0.78686469814300541</v>
      </c>
      <c r="L11" s="134">
        <f t="shared" si="9"/>
        <v>0.58173093176412582</v>
      </c>
      <c r="M11" s="134">
        <f t="shared" si="9"/>
        <v>0.53074864448618886</v>
      </c>
      <c r="N11" s="134">
        <f t="shared" si="9"/>
        <v>0.23953335664176942</v>
      </c>
      <c r="O11" s="134">
        <f t="shared" si="9"/>
        <v>0</v>
      </c>
      <c r="P11" s="134">
        <f t="shared" si="9"/>
        <v>0</v>
      </c>
      <c r="Q11" s="134">
        <f t="shared" si="9"/>
        <v>7.9679907377243037E-2</v>
      </c>
      <c r="R11" s="134">
        <f t="shared" si="9"/>
        <v>1.1842884553790092E-2</v>
      </c>
      <c r="S11" s="134">
        <f t="shared" si="9"/>
        <v>7.0063032531738284E-3</v>
      </c>
      <c r="T11" s="134">
        <f t="shared" si="9"/>
        <v>9.8648545918941496E-2</v>
      </c>
      <c r="U11" s="134">
        <f t="shared" si="10"/>
        <v>0.40287280931305886</v>
      </c>
      <c r="V11" s="134">
        <f t="shared" si="10"/>
        <v>0.54585902405500408</v>
      </c>
      <c r="W11" s="134">
        <f t="shared" si="10"/>
        <v>0.72577166491699219</v>
      </c>
      <c r="X11" s="134">
        <f t="shared" si="10"/>
        <v>0.4709930146713257</v>
      </c>
      <c r="Y11" s="134">
        <f t="shared" si="10"/>
        <v>0.39919659927368162</v>
      </c>
      <c r="Z11" s="134">
        <f t="shared" si="10"/>
        <v>0.1331223667907715</v>
      </c>
      <c r="AA11" s="134">
        <f t="shared" si="10"/>
        <v>0</v>
      </c>
      <c r="AB11" s="134">
        <f t="shared" si="10"/>
        <v>0</v>
      </c>
      <c r="AC11" s="134">
        <f t="shared" si="10"/>
        <v>0</v>
      </c>
      <c r="AD11" s="134">
        <f t="shared" si="10"/>
        <v>0</v>
      </c>
      <c r="AE11" s="134">
        <f t="shared" si="11"/>
        <v>1.4028301849365234E-3</v>
      </c>
      <c r="AF11" s="134">
        <f t="shared" si="11"/>
        <v>2.3292563903808593E-2</v>
      </c>
      <c r="AG11" s="134">
        <f t="shared" si="11"/>
        <v>0.17697082495117186</v>
      </c>
      <c r="AH11" s="134">
        <f t="shared" si="11"/>
        <v>0.29780141788387299</v>
      </c>
      <c r="AI11" s="134">
        <f t="shared" si="11"/>
        <v>0</v>
      </c>
      <c r="AJ11" s="134">
        <f t="shared" si="11"/>
        <v>0</v>
      </c>
      <c r="AK11" s="134">
        <f t="shared" si="11"/>
        <v>0</v>
      </c>
      <c r="AL11" s="134">
        <f t="shared" si="11"/>
        <v>0</v>
      </c>
      <c r="AM11" s="134">
        <f t="shared" si="11"/>
        <v>0</v>
      </c>
      <c r="AN11" s="134">
        <f t="shared" si="11"/>
        <v>0</v>
      </c>
      <c r="AO11" s="134">
        <f t="shared" si="12"/>
        <v>0</v>
      </c>
      <c r="AP11" s="134">
        <f t="shared" si="12"/>
        <v>0</v>
      </c>
      <c r="AQ11" s="134">
        <f t="shared" si="12"/>
        <v>0</v>
      </c>
      <c r="AR11" s="134">
        <f t="shared" si="12"/>
        <v>0</v>
      </c>
      <c r="AS11" s="134">
        <f t="shared" si="12"/>
        <v>0</v>
      </c>
      <c r="AT11" s="134">
        <f t="shared" si="12"/>
        <v>0</v>
      </c>
      <c r="AU11" s="134">
        <f t="shared" si="12"/>
        <v>0</v>
      </c>
      <c r="AV11" s="134">
        <f t="shared" si="12"/>
        <v>0</v>
      </c>
      <c r="AW11" s="134">
        <f t="shared" si="12"/>
        <v>0</v>
      </c>
      <c r="AX11" s="134">
        <f t="shared" si="12"/>
        <v>0</v>
      </c>
      <c r="AY11" s="134">
        <f t="shared" si="13"/>
        <v>0</v>
      </c>
      <c r="AZ11" s="134">
        <f t="shared" si="13"/>
        <v>0</v>
      </c>
      <c r="BA11" s="134">
        <f t="shared" si="13"/>
        <v>0</v>
      </c>
      <c r="BB11" s="134">
        <f t="shared" si="13"/>
        <v>0</v>
      </c>
      <c r="BC11" s="134">
        <f t="shared" si="13"/>
        <v>0</v>
      </c>
      <c r="BD11" s="134">
        <f t="shared" si="13"/>
        <v>0</v>
      </c>
      <c r="BE11" s="134">
        <f t="shared" si="13"/>
        <v>0</v>
      </c>
      <c r="BF11" s="134">
        <f t="shared" si="13"/>
        <v>0</v>
      </c>
      <c r="BG11" s="134">
        <f t="shared" si="13"/>
        <v>0</v>
      </c>
      <c r="BH11" s="134">
        <f t="shared" si="13"/>
        <v>0</v>
      </c>
      <c r="BI11" s="134">
        <f t="shared" si="14"/>
        <v>0</v>
      </c>
      <c r="BJ11" s="134">
        <f t="shared" si="14"/>
        <v>0</v>
      </c>
      <c r="BK11" s="134">
        <f t="shared" si="14"/>
        <v>0</v>
      </c>
      <c r="BL11" s="134">
        <f t="shared" si="14"/>
        <v>0</v>
      </c>
      <c r="BM11" s="134">
        <f t="shared" si="14"/>
        <v>0</v>
      </c>
      <c r="BN11" s="134">
        <f t="shared" si="14"/>
        <v>0</v>
      </c>
      <c r="BO11" s="134">
        <f t="shared" si="14"/>
        <v>0</v>
      </c>
      <c r="BP11" s="134">
        <f t="shared" si="14"/>
        <v>0</v>
      </c>
      <c r="BQ11" s="134">
        <f t="shared" si="14"/>
        <v>0</v>
      </c>
      <c r="BR11" s="134">
        <f t="shared" si="14"/>
        <v>0</v>
      </c>
      <c r="BS11" s="134">
        <f t="shared" si="15"/>
        <v>0</v>
      </c>
      <c r="BT11" s="134">
        <f t="shared" si="15"/>
        <v>0</v>
      </c>
      <c r="BU11" s="134">
        <f t="shared" si="15"/>
        <v>0</v>
      </c>
      <c r="BV11" s="134">
        <f t="shared" si="15"/>
        <v>0</v>
      </c>
      <c r="BW11" s="134">
        <f t="shared" si="15"/>
        <v>0</v>
      </c>
      <c r="BX11" s="134">
        <f t="shared" si="15"/>
        <v>0</v>
      </c>
      <c r="BY11" s="134">
        <f t="shared" si="15"/>
        <v>0</v>
      </c>
      <c r="BZ11" s="134">
        <f t="shared" si="15"/>
        <v>0</v>
      </c>
      <c r="CA11" s="134">
        <f t="shared" si="15"/>
        <v>0</v>
      </c>
      <c r="CB11" s="134">
        <f t="shared" si="15"/>
        <v>0</v>
      </c>
      <c r="CC11" s="134">
        <f t="shared" si="15"/>
        <v>0</v>
      </c>
      <c r="CD11" s="134">
        <f t="shared" si="15"/>
        <v>0</v>
      </c>
      <c r="CH11" s="678" t="s">
        <v>236</v>
      </c>
      <c r="CI11" s="679"/>
      <c r="CJ11" s="679"/>
      <c r="CK11" s="679"/>
      <c r="CL11" s="679"/>
      <c r="CM11" s="679"/>
      <c r="CN11" s="679"/>
      <c r="CO11" s="679"/>
      <c r="CP11" s="679"/>
      <c r="CQ11" s="679"/>
      <c r="CR11" s="679"/>
      <c r="CS11" s="679"/>
      <c r="CT11" s="679"/>
      <c r="CU11" s="679"/>
      <c r="CV11" s="679">
        <v>577116.83400726318</v>
      </c>
      <c r="CW11" s="679">
        <v>941858.01329040527</v>
      </c>
      <c r="CX11" s="679">
        <v>985819.77172851563</v>
      </c>
      <c r="CY11" s="679">
        <v>922939.07141113281</v>
      </c>
      <c r="CZ11" s="679">
        <v>659565.38470458984</v>
      </c>
      <c r="DA11" s="679">
        <v>601962.5205078125</v>
      </c>
      <c r="DB11" s="679">
        <v>455445.50506591797</v>
      </c>
      <c r="DC11" s="679"/>
      <c r="DD11" s="679"/>
      <c r="DE11" s="679">
        <v>838555.47326660156</v>
      </c>
      <c r="DF11" s="679">
        <v>971029.44325256348</v>
      </c>
      <c r="DG11" s="679">
        <v>749723.19633483887</v>
      </c>
      <c r="DH11" s="679">
        <v>7704015.2135696411</v>
      </c>
      <c r="DI11" s="679">
        <v>856515.56681632996</v>
      </c>
      <c r="DJ11" s="679">
        <v>933388.19439697266</v>
      </c>
      <c r="DK11" s="679">
        <v>990007.23352050781</v>
      </c>
      <c r="DL11" s="679">
        <v>929295.876953125</v>
      </c>
      <c r="DM11" s="679">
        <v>765829.35070800781</v>
      </c>
      <c r="DN11" s="679">
        <v>566230.88354492188</v>
      </c>
      <c r="DO11" s="679">
        <v>317937.04620361328</v>
      </c>
      <c r="DP11" s="679"/>
      <c r="DQ11" s="679"/>
      <c r="DR11" s="679">
        <v>863142.33239746094</v>
      </c>
      <c r="DS11" s="679">
        <v>977049.14152526855</v>
      </c>
      <c r="DT11" s="679">
        <v>789016.65072631836</v>
      </c>
      <c r="DU11" s="679">
        <v>7988412.2767925262</v>
      </c>
      <c r="DV11" s="679">
        <v>673107.93591308594</v>
      </c>
      <c r="DW11" s="679">
        <v>880671.13626098633</v>
      </c>
      <c r="DX11" s="679">
        <v>929885.62400054932</v>
      </c>
      <c r="DY11" s="679">
        <v>925484.14111328125</v>
      </c>
      <c r="DZ11" s="679">
        <v>768091.78063964844</v>
      </c>
      <c r="EA11" s="679">
        <v>460871.58746337891</v>
      </c>
      <c r="EB11" s="679">
        <v>429914.45043945313</v>
      </c>
      <c r="EC11" s="679">
        <v>12124.4794921875</v>
      </c>
      <c r="ED11" s="679"/>
      <c r="EE11" s="679">
        <v>848379.91973876953</v>
      </c>
      <c r="EF11" s="679">
        <v>927210.92102050781</v>
      </c>
      <c r="EG11" s="679">
        <v>774446.33953857422</v>
      </c>
      <c r="EH11" s="679">
        <v>7630188.3156204224</v>
      </c>
      <c r="EI11" s="679">
        <v>637740.19445800781</v>
      </c>
      <c r="EJ11" s="679">
        <v>599484.07025146484</v>
      </c>
      <c r="EK11" s="679">
        <v>653621.94714355469</v>
      </c>
      <c r="EL11" s="679">
        <v>741161.87438964844</v>
      </c>
      <c r="EM11" s="679">
        <v>765040.80451583862</v>
      </c>
      <c r="EN11" s="679">
        <v>398354.60858154297</v>
      </c>
      <c r="EO11" s="679">
        <v>318983.21643066406</v>
      </c>
      <c r="EP11" s="679">
        <v>12739.726989746094</v>
      </c>
      <c r="EQ11" s="679"/>
      <c r="ER11" s="679">
        <v>765940.39129638672</v>
      </c>
      <c r="ES11" s="679">
        <v>835243.65893554688</v>
      </c>
      <c r="ET11" s="679">
        <v>544510.07167053223</v>
      </c>
      <c r="EU11" s="679">
        <v>6272820.5646629333</v>
      </c>
      <c r="EV11" s="679">
        <v>630201.89428710938</v>
      </c>
      <c r="EW11" s="679">
        <v>543592.52973937988</v>
      </c>
      <c r="EX11" s="679">
        <v>628883.53631591797</v>
      </c>
      <c r="EY11" s="679">
        <v>717334.41143798828</v>
      </c>
      <c r="EZ11" s="679">
        <v>653871.05842590332</v>
      </c>
      <c r="FA11" s="679">
        <v>330420.22100830078</v>
      </c>
      <c r="FB11" s="679">
        <v>294882.51647949219</v>
      </c>
      <c r="FC11" s="679">
        <v>9075.1968383789063</v>
      </c>
      <c r="FD11" s="679"/>
      <c r="FE11" s="679">
        <v>714536.92803955078</v>
      </c>
      <c r="FF11" s="679">
        <v>703888.22821044922</v>
      </c>
      <c r="FG11" s="679">
        <v>580449.11315917969</v>
      </c>
      <c r="FH11" s="679">
        <v>5807135.6339416504</v>
      </c>
      <c r="FJ11" s="678" t="s">
        <v>236</v>
      </c>
      <c r="FK11" s="679"/>
      <c r="FL11" s="679"/>
      <c r="FM11" s="679"/>
      <c r="FN11" s="679"/>
      <c r="FO11" s="679"/>
      <c r="FP11" s="679"/>
      <c r="FQ11" s="679"/>
      <c r="FR11" s="679"/>
      <c r="FS11" s="679"/>
      <c r="FT11" s="679"/>
      <c r="FU11" s="679"/>
      <c r="FV11" s="679"/>
      <c r="FW11" s="679"/>
      <c r="FX11" s="679">
        <v>634485.48265075684</v>
      </c>
      <c r="FY11" s="679">
        <v>948833.15899658203</v>
      </c>
      <c r="FZ11" s="679">
        <v>986202.08462524414</v>
      </c>
      <c r="GA11" s="679">
        <v>887229.13818359375</v>
      </c>
      <c r="GB11" s="679">
        <v>666122.47332763672</v>
      </c>
      <c r="GC11" s="679">
        <v>499605.62872314453</v>
      </c>
      <c r="GD11" s="679">
        <v>307475.00695800781</v>
      </c>
      <c r="GE11" s="679"/>
      <c r="GF11" s="679"/>
      <c r="GG11" s="679">
        <v>797953.67047119141</v>
      </c>
      <c r="GH11" s="679">
        <v>973260.41381835938</v>
      </c>
      <c r="GI11" s="679">
        <v>773831.76850128174</v>
      </c>
      <c r="GJ11" s="679">
        <v>7474998.8262557983</v>
      </c>
      <c r="GK11" s="679">
        <v>876042.97210693359</v>
      </c>
      <c r="GL11" s="679">
        <v>939405.02882385254</v>
      </c>
      <c r="GM11" s="679">
        <v>990532.64245605469</v>
      </c>
      <c r="GN11" s="679">
        <v>898758.57659912109</v>
      </c>
      <c r="GO11" s="679">
        <v>693868.56256103516</v>
      </c>
      <c r="GP11" s="679">
        <v>454045.19128417969</v>
      </c>
      <c r="GQ11" s="679">
        <v>163089.60803222656</v>
      </c>
      <c r="GR11" s="679"/>
      <c r="GS11" s="679"/>
      <c r="GT11" s="679">
        <v>828402.02087402344</v>
      </c>
      <c r="GU11" s="679">
        <v>989968.57507324219</v>
      </c>
      <c r="GV11" s="679">
        <v>802496.14541625977</v>
      </c>
      <c r="GW11" s="679">
        <v>7636609.3232269287</v>
      </c>
      <c r="GX11" s="679">
        <v>759504.66271972656</v>
      </c>
      <c r="GY11" s="679">
        <v>926977.52600097656</v>
      </c>
      <c r="GZ11" s="679">
        <v>937764.54125976563</v>
      </c>
      <c r="HA11" s="679">
        <v>929095.49542236328</v>
      </c>
      <c r="HB11" s="679">
        <v>700934.22839355469</v>
      </c>
      <c r="HC11" s="679">
        <v>390509.98309326172</v>
      </c>
      <c r="HD11" s="679">
        <v>279620.04453555791</v>
      </c>
      <c r="HE11" s="679"/>
      <c r="HF11" s="679"/>
      <c r="HG11" s="679">
        <v>798737.22999334312</v>
      </c>
      <c r="HH11" s="679">
        <v>928718.5810546875</v>
      </c>
      <c r="HI11" s="679">
        <v>818659.39855957031</v>
      </c>
      <c r="HJ11" s="679">
        <v>7470521.6910328073</v>
      </c>
      <c r="HK11" s="679">
        <v>637740.19445800781</v>
      </c>
      <c r="HL11" s="679">
        <v>616632.95397949219</v>
      </c>
      <c r="HM11" s="679">
        <v>684477.65551757813</v>
      </c>
      <c r="HN11" s="679">
        <v>818006.41558837891</v>
      </c>
      <c r="HO11" s="679">
        <v>677117.61993408203</v>
      </c>
      <c r="HP11" s="679">
        <v>310825.77923583984</v>
      </c>
      <c r="HQ11" s="679">
        <v>177848.0390625</v>
      </c>
      <c r="HR11" s="679"/>
      <c r="HS11" s="679"/>
      <c r="HT11" s="679">
        <v>759766.28323364258</v>
      </c>
      <c r="HU11" s="679">
        <v>839766.63903808594</v>
      </c>
      <c r="HV11" s="679">
        <v>577433.79309082031</v>
      </c>
      <c r="HW11" s="679">
        <v>6099615.3731384277</v>
      </c>
      <c r="HX11" s="679">
        <v>630201.89428710938</v>
      </c>
      <c r="HY11" s="679">
        <v>584948.67517089844</v>
      </c>
      <c r="HZ11" s="679">
        <v>655114.3720703125</v>
      </c>
      <c r="IA11" s="679">
        <v>775922.84588623047</v>
      </c>
      <c r="IB11" s="679">
        <v>588427.26159667969</v>
      </c>
      <c r="IC11" s="679">
        <v>268450.39373779297</v>
      </c>
      <c r="ID11" s="679">
        <v>151194.8916015625</v>
      </c>
      <c r="IE11" s="679"/>
      <c r="IF11" s="679"/>
      <c r="IG11" s="679">
        <v>673726.72717285156</v>
      </c>
      <c r="IH11" s="679">
        <v>831487.33731079102</v>
      </c>
      <c r="II11" s="679">
        <v>591002.7333984375</v>
      </c>
      <c r="IJ11" s="679">
        <v>5750477.132232666</v>
      </c>
      <c r="IL11" s="658"/>
      <c r="IM11" s="658"/>
      <c r="IN11" s="658"/>
      <c r="IO11" s="658"/>
      <c r="IP11" s="658"/>
      <c r="IQ11" s="658"/>
      <c r="IR11" s="658"/>
      <c r="IS11" s="658"/>
      <c r="IT11" s="658"/>
      <c r="IU11" s="658"/>
      <c r="IV11" s="658"/>
      <c r="IW11" s="658"/>
      <c r="IX11" s="658"/>
      <c r="IY11" s="658"/>
      <c r="IZ11" s="658"/>
      <c r="JA11" s="658"/>
      <c r="JB11" s="658"/>
      <c r="JC11" s="658"/>
      <c r="JD11" s="658"/>
      <c r="JE11" s="658"/>
      <c r="JF11" s="658"/>
      <c r="JG11" s="658"/>
      <c r="JH11" s="658"/>
      <c r="JI11" s="658"/>
      <c r="JJ11" s="658"/>
      <c r="JK11" s="658"/>
      <c r="JL11" s="658"/>
      <c r="JM11" s="658"/>
      <c r="JN11" s="658"/>
      <c r="JO11" s="658"/>
      <c r="JP11" s="658"/>
      <c r="JQ11" s="658"/>
      <c r="JR11" s="658"/>
      <c r="JS11" s="658"/>
      <c r="JT11" s="658"/>
      <c r="JU11" s="658"/>
      <c r="JV11" s="658"/>
      <c r="JW11" s="658"/>
      <c r="JX11" s="658"/>
      <c r="JY11" s="658"/>
      <c r="JZ11" s="658"/>
      <c r="KA11" s="658"/>
      <c r="KB11" s="658"/>
      <c r="KC11" s="658"/>
      <c r="KD11" s="658"/>
      <c r="KE11" s="658"/>
      <c r="KF11" s="658"/>
      <c r="KG11" s="658"/>
      <c r="KH11" s="658"/>
      <c r="KI11" s="658"/>
      <c r="KJ11" s="658"/>
      <c r="KK11" s="658"/>
      <c r="KL11" s="658"/>
      <c r="KM11" s="658"/>
      <c r="KN11" s="658"/>
    </row>
    <row r="12" spans="2:300" hidden="1">
      <c r="B12" s="22" t="s">
        <v>290</v>
      </c>
      <c r="C12" s="22" t="s">
        <v>69</v>
      </c>
      <c r="D12" s="134">
        <f t="shared" si="16"/>
        <v>6.7544671566009518E-2</v>
      </c>
      <c r="E12" s="134">
        <f t="shared" si="8"/>
        <v>0.22070637376403809</v>
      </c>
      <c r="F12" s="134">
        <f t="shared" si="8"/>
        <v>0.41567704785156251</v>
      </c>
      <c r="G12" s="134">
        <f t="shared" si="8"/>
        <v>0.30320596813964845</v>
      </c>
      <c r="H12" s="134">
        <f t="shared" si="8"/>
        <v>0.69617183514451986</v>
      </c>
      <c r="I12" s="134">
        <f t="shared" si="8"/>
        <v>0.66461606137609486</v>
      </c>
      <c r="J12" s="134"/>
      <c r="K12" s="134">
        <f t="shared" si="9"/>
        <v>2.0657804748535156E-2</v>
      </c>
      <c r="L12" s="134">
        <f t="shared" si="9"/>
        <v>3.3454386169433595E-2</v>
      </c>
      <c r="M12" s="134">
        <f t="shared" si="9"/>
        <v>1.3107680782318115E-2</v>
      </c>
      <c r="N12" s="134">
        <f t="shared" si="9"/>
        <v>0</v>
      </c>
      <c r="O12" s="134">
        <f t="shared" si="9"/>
        <v>0</v>
      </c>
      <c r="P12" s="134">
        <f t="shared" si="9"/>
        <v>0</v>
      </c>
      <c r="Q12" s="134">
        <f t="shared" si="9"/>
        <v>0</v>
      </c>
      <c r="R12" s="134">
        <f t="shared" si="9"/>
        <v>0</v>
      </c>
      <c r="S12" s="134">
        <f t="shared" si="9"/>
        <v>0</v>
      </c>
      <c r="T12" s="134">
        <f t="shared" si="9"/>
        <v>0</v>
      </c>
      <c r="U12" s="134">
        <f t="shared" si="10"/>
        <v>3.2479986572265623E-4</v>
      </c>
      <c r="V12" s="134">
        <f t="shared" si="10"/>
        <v>0</v>
      </c>
      <c r="W12" s="134">
        <f t="shared" si="10"/>
        <v>0.10056244059753418</v>
      </c>
      <c r="X12" s="134">
        <f t="shared" si="10"/>
        <v>7.8082342864990231E-2</v>
      </c>
      <c r="Y12" s="134">
        <f t="shared" si="10"/>
        <v>2.3060790466308594E-2</v>
      </c>
      <c r="Z12" s="134">
        <f t="shared" si="10"/>
        <v>0</v>
      </c>
      <c r="AA12" s="134">
        <f t="shared" si="10"/>
        <v>0</v>
      </c>
      <c r="AB12" s="134">
        <f t="shared" si="10"/>
        <v>0</v>
      </c>
      <c r="AC12" s="134">
        <f t="shared" si="10"/>
        <v>0</v>
      </c>
      <c r="AD12" s="134">
        <f t="shared" si="10"/>
        <v>0</v>
      </c>
      <c r="AE12" s="134">
        <f t="shared" si="11"/>
        <v>0</v>
      </c>
      <c r="AF12" s="134">
        <f t="shared" si="11"/>
        <v>0</v>
      </c>
      <c r="AG12" s="134">
        <f t="shared" si="11"/>
        <v>1.4940793823242187E-2</v>
      </c>
      <c r="AH12" s="134">
        <f t="shared" si="11"/>
        <v>4.0600060119628904E-3</v>
      </c>
      <c r="AI12" s="134">
        <f t="shared" si="11"/>
        <v>0.14177859403991699</v>
      </c>
      <c r="AJ12" s="134">
        <f t="shared" si="11"/>
        <v>0.11967192205810546</v>
      </c>
      <c r="AK12" s="134">
        <f t="shared" si="11"/>
        <v>7.8601567504882813E-2</v>
      </c>
      <c r="AL12" s="134">
        <f t="shared" si="11"/>
        <v>0</v>
      </c>
      <c r="AM12" s="134">
        <f t="shared" si="11"/>
        <v>0</v>
      </c>
      <c r="AN12" s="134">
        <f t="shared" si="11"/>
        <v>0</v>
      </c>
      <c r="AO12" s="134">
        <f t="shared" si="12"/>
        <v>0</v>
      </c>
      <c r="AP12" s="134">
        <f t="shared" si="12"/>
        <v>0</v>
      </c>
      <c r="AQ12" s="134">
        <f t="shared" si="12"/>
        <v>0</v>
      </c>
      <c r="AR12" s="134">
        <f t="shared" si="12"/>
        <v>2.4114973373413084E-3</v>
      </c>
      <c r="AS12" s="134">
        <f t="shared" si="12"/>
        <v>4.7592752525329587E-2</v>
      </c>
      <c r="AT12" s="134">
        <f t="shared" si="12"/>
        <v>2.5620714385986329E-2</v>
      </c>
      <c r="AU12" s="134">
        <f t="shared" si="12"/>
        <v>0.12385543249511718</v>
      </c>
      <c r="AV12" s="134">
        <f t="shared" si="12"/>
        <v>8.5747164550781255E-2</v>
      </c>
      <c r="AW12" s="134">
        <f t="shared" si="12"/>
        <v>3.6052785095214847E-2</v>
      </c>
      <c r="AX12" s="134">
        <f t="shared" si="12"/>
        <v>0</v>
      </c>
      <c r="AY12" s="134">
        <f t="shared" si="13"/>
        <v>0</v>
      </c>
      <c r="AZ12" s="134">
        <f t="shared" si="13"/>
        <v>0</v>
      </c>
      <c r="BA12" s="134">
        <f t="shared" si="13"/>
        <v>0</v>
      </c>
      <c r="BB12" s="134">
        <f t="shared" si="13"/>
        <v>0</v>
      </c>
      <c r="BC12" s="134">
        <f t="shared" si="13"/>
        <v>0</v>
      </c>
      <c r="BD12" s="134">
        <f t="shared" si="13"/>
        <v>1.2991994628906249E-3</v>
      </c>
      <c r="BE12" s="134">
        <f t="shared" si="13"/>
        <v>3.1566596740722659E-2</v>
      </c>
      <c r="BF12" s="134">
        <f t="shared" si="13"/>
        <v>2.4684789794921874E-2</v>
      </c>
      <c r="BG12" s="134">
        <f t="shared" si="13"/>
        <v>0.17019512963867187</v>
      </c>
      <c r="BH12" s="134">
        <f t="shared" si="13"/>
        <v>0.17831512628173829</v>
      </c>
      <c r="BI12" s="134">
        <f t="shared" si="14"/>
        <v>0.14421114038085939</v>
      </c>
      <c r="BJ12" s="134">
        <f t="shared" si="14"/>
        <v>6.4959973144531247E-4</v>
      </c>
      <c r="BK12" s="134">
        <f t="shared" si="14"/>
        <v>0</v>
      </c>
      <c r="BL12" s="134">
        <f t="shared" si="14"/>
        <v>0</v>
      </c>
      <c r="BM12" s="134">
        <f t="shared" si="14"/>
        <v>0</v>
      </c>
      <c r="BN12" s="134">
        <f t="shared" si="14"/>
        <v>0</v>
      </c>
      <c r="BO12" s="134">
        <f t="shared" si="14"/>
        <v>0</v>
      </c>
      <c r="BP12" s="134">
        <f t="shared" si="14"/>
        <v>4.0523277592658998E-3</v>
      </c>
      <c r="BQ12" s="134">
        <f t="shared" si="14"/>
        <v>6.9507171264648435E-2</v>
      </c>
      <c r="BR12" s="134">
        <f t="shared" si="14"/>
        <v>0.12924134008789062</v>
      </c>
      <c r="BS12" s="134">
        <f t="shared" si="15"/>
        <v>0.20007671728515625</v>
      </c>
      <c r="BT12" s="134">
        <f t="shared" si="15"/>
        <v>0.16156915380096434</v>
      </c>
      <c r="BU12" s="134">
        <f t="shared" si="15"/>
        <v>0.13815909963989259</v>
      </c>
      <c r="BV12" s="134">
        <f t="shared" si="15"/>
        <v>0</v>
      </c>
      <c r="BW12" s="134">
        <f t="shared" si="15"/>
        <v>0</v>
      </c>
      <c r="BX12" s="134">
        <f t="shared" si="15"/>
        <v>0</v>
      </c>
      <c r="BY12" s="134">
        <f t="shared" si="15"/>
        <v>0</v>
      </c>
      <c r="BZ12" s="134">
        <f t="shared" si="15"/>
        <v>0</v>
      </c>
      <c r="CA12" s="134">
        <f t="shared" si="15"/>
        <v>0</v>
      </c>
      <c r="CB12" s="134">
        <f t="shared" si="15"/>
        <v>0</v>
      </c>
      <c r="CC12" s="134">
        <f t="shared" si="15"/>
        <v>6.1062374755859378E-2</v>
      </c>
      <c r="CD12" s="134">
        <f t="shared" si="15"/>
        <v>0.10374871589422226</v>
      </c>
      <c r="CH12" s="678" t="s">
        <v>237</v>
      </c>
      <c r="CI12" s="679"/>
      <c r="CJ12" s="679"/>
      <c r="CK12" s="679"/>
      <c r="CL12" s="679"/>
      <c r="CM12" s="679"/>
      <c r="CN12" s="679"/>
      <c r="CO12" s="679"/>
      <c r="CP12" s="679"/>
      <c r="CQ12" s="679"/>
      <c r="CR12" s="679"/>
      <c r="CS12" s="679"/>
      <c r="CT12" s="679"/>
      <c r="CU12" s="679"/>
      <c r="CV12" s="679">
        <v>693375.37432861328</v>
      </c>
      <c r="CW12" s="679">
        <v>75325.319274902344</v>
      </c>
      <c r="CX12" s="679">
        <v>18436.831939697266</v>
      </c>
      <c r="CY12" s="679"/>
      <c r="CZ12" s="679"/>
      <c r="DA12" s="679"/>
      <c r="DB12" s="679"/>
      <c r="DC12" s="679"/>
      <c r="DD12" s="679"/>
      <c r="DE12" s="679">
        <v>9497.3778076171875</v>
      </c>
      <c r="DF12" s="679">
        <v>50377.456298828125</v>
      </c>
      <c r="DG12" s="679">
        <v>282279.34645080566</v>
      </c>
      <c r="DH12" s="679">
        <v>1129291.7061004639</v>
      </c>
      <c r="DI12" s="679">
        <v>318981.1025390625</v>
      </c>
      <c r="DJ12" s="679">
        <v>86674.875732421875</v>
      </c>
      <c r="DK12" s="679">
        <v>12825.633544921875</v>
      </c>
      <c r="DL12" s="679">
        <v>500.525390625</v>
      </c>
      <c r="DM12" s="679"/>
      <c r="DN12" s="679"/>
      <c r="DO12" s="679"/>
      <c r="DP12" s="679"/>
      <c r="DQ12" s="679"/>
      <c r="DR12" s="679">
        <v>6637.206298828125</v>
      </c>
      <c r="DS12" s="679">
        <v>42311.061279296875</v>
      </c>
      <c r="DT12" s="679">
        <v>229626.12152099609</v>
      </c>
      <c r="DU12" s="679">
        <v>697556.52630615234</v>
      </c>
      <c r="DV12" s="679">
        <v>564747.30801391602</v>
      </c>
      <c r="DW12" s="679">
        <v>157315.72784423828</v>
      </c>
      <c r="DX12" s="679">
        <v>93388.583992004395</v>
      </c>
      <c r="DY12" s="679">
        <v>38385.021362304688</v>
      </c>
      <c r="DZ12" s="679">
        <v>34762.7578125</v>
      </c>
      <c r="EA12" s="679">
        <v>20281.69091796875</v>
      </c>
      <c r="EB12" s="679">
        <v>12727.66552734375</v>
      </c>
      <c r="EC12" s="679"/>
      <c r="ED12" s="679"/>
      <c r="EE12" s="679">
        <v>9798.2821044921875</v>
      </c>
      <c r="EF12" s="679">
        <v>109094.27124023438</v>
      </c>
      <c r="EG12" s="679">
        <v>249150.33666229248</v>
      </c>
      <c r="EH12" s="679">
        <v>1289651.6454772949</v>
      </c>
      <c r="EI12" s="679">
        <v>612140.07751464844</v>
      </c>
      <c r="EJ12" s="679">
        <v>534106.36563873291</v>
      </c>
      <c r="EK12" s="679">
        <v>463581.88079833984</v>
      </c>
      <c r="EL12" s="679">
        <v>285296.14627075195</v>
      </c>
      <c r="EM12" s="679">
        <v>6910.1420745849609</v>
      </c>
      <c r="EN12" s="679">
        <v>19798.5908203125</v>
      </c>
      <c r="EO12" s="679"/>
      <c r="EP12" s="679"/>
      <c r="EQ12" s="679"/>
      <c r="ER12" s="679">
        <v>42526.560485839844</v>
      </c>
      <c r="ES12" s="679">
        <v>232330.39245605469</v>
      </c>
      <c r="ET12" s="679">
        <v>557264.91088867188</v>
      </c>
      <c r="EU12" s="679">
        <v>2753955.066947937</v>
      </c>
      <c r="EV12" s="679">
        <v>622241.39892578125</v>
      </c>
      <c r="EW12" s="679">
        <v>609001.02404785156</v>
      </c>
      <c r="EX12" s="679">
        <v>496731.34878540039</v>
      </c>
      <c r="EY12" s="679">
        <v>275665.06213378906</v>
      </c>
      <c r="EZ12" s="679">
        <v>70871.844207763672</v>
      </c>
      <c r="FA12" s="679">
        <v>49822.020629882813</v>
      </c>
      <c r="FB12" s="679">
        <v>12727.66552734375</v>
      </c>
      <c r="FC12" s="679"/>
      <c r="FD12" s="679"/>
      <c r="FE12" s="679">
        <v>124549.29357910156</v>
      </c>
      <c r="FF12" s="679">
        <v>408346.65545654297</v>
      </c>
      <c r="FG12" s="679">
        <v>509106.59912109375</v>
      </c>
      <c r="FH12" s="679">
        <v>3179062.9124145508</v>
      </c>
      <c r="FJ12" s="678" t="s">
        <v>237</v>
      </c>
      <c r="FK12" s="679"/>
      <c r="FL12" s="679"/>
      <c r="FM12" s="679"/>
      <c r="FN12" s="679"/>
      <c r="FO12" s="679"/>
      <c r="FP12" s="679"/>
      <c r="FQ12" s="679"/>
      <c r="FR12" s="679"/>
      <c r="FS12" s="679"/>
      <c r="FT12" s="679"/>
      <c r="FU12" s="679"/>
      <c r="FV12" s="679"/>
      <c r="FW12" s="679"/>
      <c r="FX12" s="679">
        <v>616501.39111328125</v>
      </c>
      <c r="FY12" s="679">
        <v>65978.624755859375</v>
      </c>
      <c r="FZ12" s="679">
        <v>17924.532836914063</v>
      </c>
      <c r="GA12" s="679"/>
      <c r="GB12" s="679"/>
      <c r="GC12" s="679"/>
      <c r="GD12" s="679"/>
      <c r="GE12" s="679"/>
      <c r="GF12" s="679"/>
      <c r="GG12" s="679">
        <v>4352.177001953125</v>
      </c>
      <c r="GH12" s="679">
        <v>47387.955810546875</v>
      </c>
      <c r="GI12" s="679">
        <v>249973.86215209961</v>
      </c>
      <c r="GJ12" s="679">
        <v>1002118.5436706543</v>
      </c>
      <c r="GK12" s="679">
        <v>292814.38139343262</v>
      </c>
      <c r="GL12" s="679">
        <v>78612.318237304688</v>
      </c>
      <c r="GM12" s="679">
        <v>12121.585693359375</v>
      </c>
      <c r="GN12" s="679"/>
      <c r="GO12" s="679"/>
      <c r="GP12" s="679"/>
      <c r="GQ12" s="679"/>
      <c r="GR12" s="679"/>
      <c r="GS12" s="679"/>
      <c r="GT12" s="679">
        <v>1160.7101135253906</v>
      </c>
      <c r="GU12" s="679">
        <v>24999.021728515625</v>
      </c>
      <c r="GV12" s="679">
        <v>211563.60008239746</v>
      </c>
      <c r="GW12" s="679">
        <v>621271.61724853516</v>
      </c>
      <c r="GX12" s="679">
        <v>448975.70377349854</v>
      </c>
      <c r="GY12" s="679">
        <v>95265.170562744141</v>
      </c>
      <c r="GZ12" s="679">
        <v>82830.835571289063</v>
      </c>
      <c r="HA12" s="679">
        <v>38385.021362304688</v>
      </c>
      <c r="HB12" s="679">
        <v>12020.572998046875</v>
      </c>
      <c r="HC12" s="679">
        <v>12020.572998046875</v>
      </c>
      <c r="HD12" s="679">
        <v>2121.277587890625</v>
      </c>
      <c r="HE12" s="679"/>
      <c r="HF12" s="679"/>
      <c r="HG12" s="679">
        <v>9798.2821044921875</v>
      </c>
      <c r="HH12" s="679">
        <v>107074.00695800781</v>
      </c>
      <c r="HI12" s="679">
        <v>189904.84252929688</v>
      </c>
      <c r="HJ12" s="679">
        <v>998396.28644561768</v>
      </c>
      <c r="HK12" s="679">
        <v>612140.07751464844</v>
      </c>
      <c r="HL12" s="679">
        <v>511126.86340332031</v>
      </c>
      <c r="HM12" s="679">
        <v>422235.23498535156</v>
      </c>
      <c r="HN12" s="679">
        <v>175425.82995605469</v>
      </c>
      <c r="HO12" s="679">
        <v>6461.1165771484375</v>
      </c>
      <c r="HP12" s="679">
        <v>19091.505274698604</v>
      </c>
      <c r="HQ12" s="679"/>
      <c r="HR12" s="679"/>
      <c r="HS12" s="679"/>
      <c r="HT12" s="679">
        <v>38633.062377929688</v>
      </c>
      <c r="HU12" s="679">
        <v>226269.599609375</v>
      </c>
      <c r="HV12" s="679">
        <v>513147.12768554688</v>
      </c>
      <c r="HW12" s="679">
        <v>2524530.4173840736</v>
      </c>
      <c r="HX12" s="679">
        <v>622241.39892578125</v>
      </c>
      <c r="HY12" s="679">
        <v>553583.79339516163</v>
      </c>
      <c r="HZ12" s="679">
        <v>461582.03164672852</v>
      </c>
      <c r="IA12" s="679">
        <v>183230.45202636719</v>
      </c>
      <c r="IB12" s="679">
        <v>51565.897705078125</v>
      </c>
      <c r="IC12" s="679">
        <v>44546.829345703125</v>
      </c>
      <c r="ID12" s="679">
        <v>5656.740234375</v>
      </c>
      <c r="IE12" s="679"/>
      <c r="IF12" s="679"/>
      <c r="IG12" s="679">
        <v>115559.11730957031</v>
      </c>
      <c r="IH12" s="679">
        <v>237363.8628692627</v>
      </c>
      <c r="II12" s="679">
        <v>494964.74914550781</v>
      </c>
      <c r="IJ12" s="679">
        <v>2770294.8726035357</v>
      </c>
      <c r="IL12" s="658"/>
      <c r="IM12" s="658"/>
      <c r="IN12" s="658"/>
      <c r="IO12" s="658"/>
      <c r="IP12" s="658"/>
      <c r="IQ12" s="658"/>
      <c r="IR12" s="658"/>
      <c r="IS12" s="658"/>
      <c r="IT12" s="658"/>
      <c r="IU12" s="658"/>
      <c r="IV12" s="658"/>
      <c r="IW12" s="658"/>
      <c r="IX12" s="658"/>
      <c r="IY12" s="658"/>
      <c r="IZ12" s="658"/>
      <c r="JA12" s="658"/>
      <c r="JB12" s="658"/>
      <c r="JC12" s="658"/>
      <c r="JD12" s="658"/>
      <c r="JE12" s="658"/>
      <c r="JF12" s="658"/>
      <c r="JG12" s="658"/>
      <c r="JH12" s="658"/>
      <c r="JI12" s="658"/>
      <c r="JJ12" s="658"/>
      <c r="JK12" s="658"/>
      <c r="JL12" s="658"/>
      <c r="JM12" s="658"/>
      <c r="JN12" s="658"/>
      <c r="JO12" s="658"/>
      <c r="JP12" s="658"/>
      <c r="JQ12" s="658"/>
      <c r="JR12" s="658"/>
      <c r="JS12" s="658"/>
      <c r="JT12" s="658"/>
      <c r="JU12" s="658"/>
      <c r="JV12" s="658"/>
      <c r="JW12" s="658"/>
      <c r="JX12" s="658"/>
      <c r="JY12" s="658"/>
      <c r="JZ12" s="658"/>
      <c r="KA12" s="658"/>
      <c r="KB12" s="658"/>
      <c r="KC12" s="658"/>
      <c r="KD12" s="658"/>
      <c r="KE12" s="658"/>
      <c r="KF12" s="658"/>
      <c r="KG12" s="658"/>
      <c r="KH12" s="658"/>
      <c r="KI12" s="658"/>
      <c r="KJ12" s="658"/>
      <c r="KK12" s="658"/>
      <c r="KL12" s="658"/>
      <c r="KM12" s="658"/>
      <c r="KN12" s="658"/>
    </row>
    <row r="13" spans="2:300" hidden="1">
      <c r="B13" s="22" t="s">
        <v>160</v>
      </c>
      <c r="C13" s="22" t="s">
        <v>70</v>
      </c>
      <c r="D13" s="134">
        <f t="shared" si="16"/>
        <v>1.2068640419387817</v>
      </c>
      <c r="E13" s="134">
        <f t="shared" si="8"/>
        <v>1.043335752433777</v>
      </c>
      <c r="F13" s="134">
        <f t="shared" si="8"/>
        <v>1.0200655255661011</v>
      </c>
      <c r="G13" s="134">
        <f t="shared" si="8"/>
        <v>0.94310463152313229</v>
      </c>
      <c r="H13" s="134">
        <f t="shared" si="8"/>
        <v>0.93042170519256595</v>
      </c>
      <c r="I13" s="134">
        <f t="shared" si="8"/>
        <v>0.87188542483520504</v>
      </c>
      <c r="J13" s="134"/>
      <c r="K13" s="134">
        <f t="shared" si="9"/>
        <v>0.12423773803710937</v>
      </c>
      <c r="L13" s="134">
        <f t="shared" si="9"/>
        <v>0.1170595576171875</v>
      </c>
      <c r="M13" s="134">
        <f t="shared" si="9"/>
        <v>0.12663046484375001</v>
      </c>
      <c r="N13" s="134">
        <f t="shared" si="9"/>
        <v>0.11135382446289062</v>
      </c>
      <c r="O13" s="134">
        <f t="shared" si="9"/>
        <v>0.12008270301055908</v>
      </c>
      <c r="P13" s="134">
        <f t="shared" si="9"/>
        <v>0.10809704466247559</v>
      </c>
      <c r="Q13" s="134">
        <f t="shared" si="9"/>
        <v>4.6988717002868649E-2</v>
      </c>
      <c r="R13" s="134">
        <f t="shared" si="9"/>
        <v>5.8637821655273441E-3</v>
      </c>
      <c r="S13" s="134">
        <f t="shared" si="9"/>
        <v>7.9645496490478515E-2</v>
      </c>
      <c r="T13" s="134">
        <f t="shared" si="9"/>
        <v>0.12018850805664062</v>
      </c>
      <c r="U13" s="134">
        <f t="shared" si="10"/>
        <v>0.11871606079101563</v>
      </c>
      <c r="V13" s="134">
        <f t="shared" si="10"/>
        <v>0.12800014479827881</v>
      </c>
      <c r="W13" s="134">
        <f t="shared" si="10"/>
        <v>0.12423773803710937</v>
      </c>
      <c r="X13" s="134">
        <f t="shared" si="10"/>
        <v>0.1170595576171875</v>
      </c>
      <c r="Y13" s="134">
        <f t="shared" si="10"/>
        <v>0.12663046484375001</v>
      </c>
      <c r="Z13" s="134">
        <f t="shared" si="10"/>
        <v>0.11135382446289062</v>
      </c>
      <c r="AA13" s="134">
        <f t="shared" si="10"/>
        <v>0.10419132385253906</v>
      </c>
      <c r="AB13" s="134">
        <f t="shared" si="10"/>
        <v>2.6272132553100586E-2</v>
      </c>
      <c r="AC13" s="134">
        <f t="shared" si="10"/>
        <v>0</v>
      </c>
      <c r="AD13" s="134">
        <f t="shared" si="10"/>
        <v>5.8321001586914062E-3</v>
      </c>
      <c r="AE13" s="134">
        <f t="shared" si="11"/>
        <v>8.7062029685974124E-2</v>
      </c>
      <c r="AF13" s="134">
        <f t="shared" si="11"/>
        <v>9.5884965187072749E-2</v>
      </c>
      <c r="AG13" s="134">
        <f t="shared" si="11"/>
        <v>0.11862078197479248</v>
      </c>
      <c r="AH13" s="134">
        <f t="shared" si="11"/>
        <v>0.12619083406066894</v>
      </c>
      <c r="AI13" s="134">
        <f t="shared" si="11"/>
        <v>0.12423773803710937</v>
      </c>
      <c r="AJ13" s="134">
        <f t="shared" si="11"/>
        <v>0.1170595576171875</v>
      </c>
      <c r="AK13" s="134">
        <f t="shared" si="11"/>
        <v>0.12663046484375001</v>
      </c>
      <c r="AL13" s="134">
        <f t="shared" si="11"/>
        <v>0.10699456134033203</v>
      </c>
      <c r="AM13" s="134">
        <f t="shared" si="11"/>
        <v>8.1226412178039553E-2</v>
      </c>
      <c r="AN13" s="134">
        <f t="shared" si="11"/>
        <v>2.629697735595703E-2</v>
      </c>
      <c r="AO13" s="134">
        <f t="shared" si="12"/>
        <v>1.4025012321472168E-2</v>
      </c>
      <c r="AP13" s="134">
        <f t="shared" si="12"/>
        <v>7.6285676040649415E-3</v>
      </c>
      <c r="AQ13" s="134">
        <f t="shared" si="12"/>
        <v>8.5588857482910161E-2</v>
      </c>
      <c r="AR13" s="134">
        <f t="shared" si="12"/>
        <v>8.6228464408874508E-2</v>
      </c>
      <c r="AS13" s="134">
        <f t="shared" si="12"/>
        <v>0.11862078197479248</v>
      </c>
      <c r="AT13" s="134">
        <f t="shared" si="12"/>
        <v>0.12552813040161132</v>
      </c>
      <c r="AU13" s="134">
        <f t="shared" si="12"/>
        <v>0.12423773803710937</v>
      </c>
      <c r="AV13" s="134">
        <f t="shared" si="12"/>
        <v>0.11696427880096436</v>
      </c>
      <c r="AW13" s="134">
        <f t="shared" si="12"/>
        <v>0.12543345468139649</v>
      </c>
      <c r="AX13" s="134">
        <f t="shared" si="12"/>
        <v>9.4918430259704589E-2</v>
      </c>
      <c r="AY13" s="134">
        <f t="shared" si="13"/>
        <v>5.7952557472229001E-2</v>
      </c>
      <c r="AZ13" s="134">
        <f t="shared" si="13"/>
        <v>2.2521845672607423E-2</v>
      </c>
      <c r="BA13" s="134">
        <f t="shared" si="13"/>
        <v>0</v>
      </c>
      <c r="BB13" s="134">
        <f t="shared" si="13"/>
        <v>7.4380099716186525E-3</v>
      </c>
      <c r="BC13" s="134">
        <f t="shared" si="13"/>
        <v>6.7850197158813477E-2</v>
      </c>
      <c r="BD13" s="134">
        <f t="shared" si="13"/>
        <v>8.4120704368591315E-2</v>
      </c>
      <c r="BE13" s="134">
        <f t="shared" si="13"/>
        <v>0.11661992683410645</v>
      </c>
      <c r="BF13" s="134">
        <f t="shared" si="13"/>
        <v>0.12504748826599121</v>
      </c>
      <c r="BG13" s="134">
        <f t="shared" si="13"/>
        <v>0.12423773803710937</v>
      </c>
      <c r="BH13" s="134">
        <f t="shared" si="13"/>
        <v>0.1170595576171875</v>
      </c>
      <c r="BI13" s="134">
        <f t="shared" si="14"/>
        <v>0.12634462839508057</v>
      </c>
      <c r="BJ13" s="134">
        <f t="shared" si="14"/>
        <v>9.3587414382934567E-2</v>
      </c>
      <c r="BK13" s="134">
        <f t="shared" si="14"/>
        <v>4.6243220832824707E-2</v>
      </c>
      <c r="BL13" s="134">
        <f t="shared" si="14"/>
        <v>1.7006670150756836E-2</v>
      </c>
      <c r="BM13" s="134">
        <f t="shared" si="14"/>
        <v>1.4338174476623534E-2</v>
      </c>
      <c r="BN13" s="134">
        <f t="shared" si="14"/>
        <v>7.0568947067260746E-3</v>
      </c>
      <c r="BO13" s="134">
        <f t="shared" si="14"/>
        <v>5.9244250221252438E-2</v>
      </c>
      <c r="BP13" s="134">
        <f t="shared" si="14"/>
        <v>8.2360463279724128E-2</v>
      </c>
      <c r="BQ13" s="134">
        <f t="shared" si="14"/>
        <v>0.11465572507476807</v>
      </c>
      <c r="BR13" s="134">
        <f t="shared" si="14"/>
        <v>0.12828696801757813</v>
      </c>
      <c r="BS13" s="134">
        <f t="shared" si="15"/>
        <v>0.12423773803710937</v>
      </c>
      <c r="BT13" s="134">
        <f t="shared" si="15"/>
        <v>0.1170595576171875</v>
      </c>
      <c r="BU13" s="134">
        <f t="shared" si="15"/>
        <v>0.12495867250823975</v>
      </c>
      <c r="BV13" s="134">
        <f t="shared" si="15"/>
        <v>8.5563443023681643E-2</v>
      </c>
      <c r="BW13" s="134">
        <f t="shared" si="15"/>
        <v>4.9997950370788573E-2</v>
      </c>
      <c r="BX13" s="134">
        <f t="shared" si="15"/>
        <v>1.5673201370239257E-2</v>
      </c>
      <c r="BY13" s="134">
        <f t="shared" si="15"/>
        <v>1.3374095062255859E-2</v>
      </c>
      <c r="BZ13" s="134">
        <f t="shared" si="15"/>
        <v>4.943502624511719E-3</v>
      </c>
      <c r="CA13" s="134">
        <f t="shared" si="15"/>
        <v>4.8493233901977538E-2</v>
      </c>
      <c r="CB13" s="134">
        <f t="shared" si="15"/>
        <v>5.6496579078674315E-2</v>
      </c>
      <c r="CC13" s="134">
        <f t="shared" si="15"/>
        <v>0.10365799256896972</v>
      </c>
      <c r="CD13" s="134">
        <f t="shared" si="15"/>
        <v>0.12742945867156982</v>
      </c>
      <c r="CH13" s="678" t="s">
        <v>75</v>
      </c>
      <c r="CI13" s="679">
        <v>944478.98962402344</v>
      </c>
      <c r="CJ13" s="679">
        <v>786546.6549243927</v>
      </c>
      <c r="CK13" s="679">
        <v>596113.90531158447</v>
      </c>
      <c r="CL13" s="679">
        <v>163118.12778511643</v>
      </c>
      <c r="CM13" s="679">
        <v>29637.675731658936</v>
      </c>
      <c r="CN13" s="679">
        <v>30113.782592773438</v>
      </c>
      <c r="CO13" s="679">
        <v>21117.859006102241</v>
      </c>
      <c r="CP13" s="679"/>
      <c r="CQ13" s="679"/>
      <c r="CR13" s="679">
        <v>42121.865699768066</v>
      </c>
      <c r="CS13" s="679">
        <v>339706.28428268433</v>
      </c>
      <c r="CT13" s="679">
        <v>536488.44800281525</v>
      </c>
      <c r="CU13" s="679">
        <v>3489443.5929609193</v>
      </c>
      <c r="CV13" s="679"/>
      <c r="CW13" s="679"/>
      <c r="CX13" s="679"/>
      <c r="CY13" s="679"/>
      <c r="CZ13" s="679"/>
      <c r="DA13" s="679"/>
      <c r="DB13" s="679"/>
      <c r="DC13" s="679"/>
      <c r="DD13" s="679"/>
      <c r="DE13" s="679"/>
      <c r="DF13" s="679"/>
      <c r="DG13" s="679"/>
      <c r="DH13" s="679"/>
      <c r="DI13" s="679"/>
      <c r="DJ13" s="679"/>
      <c r="DK13" s="679"/>
      <c r="DL13" s="679"/>
      <c r="DM13" s="679"/>
      <c r="DN13" s="679"/>
      <c r="DO13" s="679"/>
      <c r="DP13" s="679"/>
      <c r="DQ13" s="679"/>
      <c r="DR13" s="679"/>
      <c r="DS13" s="679"/>
      <c r="DT13" s="679"/>
      <c r="DU13" s="679"/>
      <c r="DV13" s="679"/>
      <c r="DW13" s="679"/>
      <c r="DX13" s="679"/>
      <c r="DY13" s="679"/>
      <c r="DZ13" s="679"/>
      <c r="EA13" s="679"/>
      <c r="EB13" s="679"/>
      <c r="EC13" s="679"/>
      <c r="ED13" s="679"/>
      <c r="EE13" s="679"/>
      <c r="EF13" s="679"/>
      <c r="EG13" s="679"/>
      <c r="EH13" s="679"/>
      <c r="EI13" s="679"/>
      <c r="EJ13" s="679"/>
      <c r="EK13" s="679"/>
      <c r="EL13" s="679"/>
      <c r="EM13" s="679"/>
      <c r="EN13" s="679"/>
      <c r="EO13" s="679"/>
      <c r="EP13" s="679"/>
      <c r="EQ13" s="679"/>
      <c r="ER13" s="679"/>
      <c r="ES13" s="679"/>
      <c r="ET13" s="679"/>
      <c r="EU13" s="679"/>
      <c r="EV13" s="679"/>
      <c r="EW13" s="679"/>
      <c r="EX13" s="679"/>
      <c r="EY13" s="679"/>
      <c r="EZ13" s="679"/>
      <c r="FA13" s="679"/>
      <c r="FB13" s="679"/>
      <c r="FC13" s="679"/>
      <c r="FD13" s="679"/>
      <c r="FE13" s="679"/>
      <c r="FF13" s="679"/>
      <c r="FG13" s="679"/>
      <c r="FH13" s="679"/>
      <c r="FJ13" s="678" t="s">
        <v>75</v>
      </c>
      <c r="FK13" s="679">
        <v>941320.86987304688</v>
      </c>
      <c r="FL13" s="679">
        <v>762914.25218772888</v>
      </c>
      <c r="FM13" s="679">
        <v>568364.5879368782</v>
      </c>
      <c r="FN13" s="679">
        <v>139762.15877151489</v>
      </c>
      <c r="FO13" s="679">
        <v>32862.647295012503</v>
      </c>
      <c r="FP13" s="679">
        <v>21731.527405543507</v>
      </c>
      <c r="FQ13" s="679">
        <v>21096.332213557675</v>
      </c>
      <c r="FR13" s="679"/>
      <c r="FS13" s="679"/>
      <c r="FT13" s="679">
        <v>36508.32279586792</v>
      </c>
      <c r="FU13" s="679">
        <v>297764.90160563588</v>
      </c>
      <c r="FV13" s="679">
        <v>484112.00098013878</v>
      </c>
      <c r="FW13" s="679">
        <v>3306437.6010649255</v>
      </c>
      <c r="FX13" s="679"/>
      <c r="FY13" s="679"/>
      <c r="FZ13" s="679"/>
      <c r="GA13" s="679"/>
      <c r="GB13" s="679"/>
      <c r="GC13" s="679"/>
      <c r="GD13" s="679"/>
      <c r="GE13" s="679"/>
      <c r="GF13" s="679"/>
      <c r="GG13" s="679"/>
      <c r="GH13" s="679"/>
      <c r="GI13" s="679"/>
      <c r="GJ13" s="679"/>
      <c r="GK13" s="679"/>
      <c r="GL13" s="679"/>
      <c r="GM13" s="679"/>
      <c r="GN13" s="679"/>
      <c r="GO13" s="679"/>
      <c r="GP13" s="679"/>
      <c r="GQ13" s="679"/>
      <c r="GR13" s="679"/>
      <c r="GS13" s="679"/>
      <c r="GT13" s="679"/>
      <c r="GU13" s="679"/>
      <c r="GV13" s="679"/>
      <c r="GW13" s="679"/>
      <c r="GX13" s="679"/>
      <c r="GY13" s="679"/>
      <c r="GZ13" s="679"/>
      <c r="HA13" s="679"/>
      <c r="HB13" s="679"/>
      <c r="HC13" s="679"/>
      <c r="HD13" s="679"/>
      <c r="HE13" s="679"/>
      <c r="HF13" s="679"/>
      <c r="HG13" s="679"/>
      <c r="HH13" s="679"/>
      <c r="HI13" s="679"/>
      <c r="HJ13" s="679"/>
      <c r="HK13" s="679"/>
      <c r="HL13" s="679"/>
      <c r="HM13" s="679"/>
      <c r="HN13" s="679"/>
      <c r="HO13" s="679"/>
      <c r="HP13" s="679"/>
      <c r="HQ13" s="679"/>
      <c r="HR13" s="679"/>
      <c r="HS13" s="679"/>
      <c r="HT13" s="679"/>
      <c r="HU13" s="679"/>
      <c r="HV13" s="679"/>
      <c r="HW13" s="679"/>
      <c r="HX13" s="679"/>
      <c r="HY13" s="679"/>
      <c r="HZ13" s="679"/>
      <c r="IA13" s="679"/>
      <c r="IB13" s="679"/>
      <c r="IC13" s="679"/>
      <c r="ID13" s="679"/>
      <c r="IE13" s="679"/>
      <c r="IF13" s="679"/>
      <c r="IG13" s="679"/>
      <c r="IH13" s="679"/>
      <c r="II13" s="679"/>
      <c r="IJ13" s="679"/>
      <c r="IL13" s="658"/>
      <c r="IM13" s="658"/>
      <c r="IN13" s="658"/>
      <c r="IO13" s="658"/>
      <c r="IP13" s="658"/>
      <c r="IQ13" s="658"/>
      <c r="IR13" s="658"/>
      <c r="IS13" s="658"/>
      <c r="IT13" s="658"/>
      <c r="IU13" s="658"/>
      <c r="IV13" s="658"/>
      <c r="IW13" s="658"/>
      <c r="IX13" s="658"/>
      <c r="IY13" s="658"/>
      <c r="IZ13" s="658"/>
      <c r="JA13" s="658"/>
      <c r="JB13" s="658"/>
      <c r="JC13" s="658"/>
      <c r="JD13" s="658"/>
      <c r="JE13" s="658"/>
      <c r="JF13" s="658"/>
      <c r="JG13" s="658"/>
      <c r="JH13" s="658"/>
      <c r="JI13" s="658"/>
      <c r="JJ13" s="658"/>
      <c r="JK13" s="658"/>
      <c r="JL13" s="658"/>
      <c r="JM13" s="658"/>
      <c r="JN13" s="658"/>
      <c r="JO13" s="658"/>
      <c r="JP13" s="658"/>
      <c r="JQ13" s="658"/>
      <c r="JR13" s="658"/>
      <c r="JS13" s="658"/>
      <c r="JT13" s="658"/>
      <c r="JU13" s="658"/>
      <c r="JV13" s="658"/>
      <c r="JW13" s="658"/>
      <c r="JX13" s="658"/>
      <c r="JY13" s="658"/>
      <c r="JZ13" s="658"/>
      <c r="KA13" s="658"/>
      <c r="KB13" s="658"/>
      <c r="KC13" s="658"/>
      <c r="KD13" s="658"/>
      <c r="KE13" s="658"/>
      <c r="KF13" s="658"/>
      <c r="KG13" s="658"/>
      <c r="KH13" s="658"/>
      <c r="KI13" s="658"/>
      <c r="KJ13" s="658"/>
      <c r="KK13" s="658"/>
      <c r="KL13" s="658"/>
      <c r="KM13" s="658"/>
      <c r="KN13" s="658"/>
    </row>
    <row r="14" spans="2:300" hidden="1">
      <c r="B14" s="22" t="s">
        <v>161</v>
      </c>
      <c r="C14" s="22" t="s">
        <v>71</v>
      </c>
      <c r="D14" s="134">
        <f t="shared" si="16"/>
        <v>8.5745690982208256</v>
      </c>
      <c r="E14" s="134">
        <f t="shared" si="8"/>
        <v>7.0290556020355224</v>
      </c>
      <c r="F14" s="134">
        <f t="shared" si="8"/>
        <v>6.2707424865264896</v>
      </c>
      <c r="G14" s="134">
        <f t="shared" si="8"/>
        <v>6.0910812271575931</v>
      </c>
      <c r="H14" s="134">
        <f t="shared" si="8"/>
        <v>6.1910562659912109</v>
      </c>
      <c r="I14" s="134">
        <f t="shared" si="8"/>
        <v>5.8562614210968018</v>
      </c>
      <c r="J14" s="134"/>
      <c r="K14" s="134">
        <f t="shared" si="9"/>
        <v>1.0749371704101562</v>
      </c>
      <c r="L14" s="134">
        <f t="shared" si="9"/>
        <v>1.012829689453125</v>
      </c>
      <c r="M14" s="134">
        <f t="shared" si="9"/>
        <v>1.0956396640624999</v>
      </c>
      <c r="N14" s="134">
        <f t="shared" si="9"/>
        <v>0.86384284625244145</v>
      </c>
      <c r="O14" s="134">
        <f t="shared" si="9"/>
        <v>0.71390951892089849</v>
      </c>
      <c r="P14" s="134">
        <f t="shared" si="9"/>
        <v>0.40561891140747069</v>
      </c>
      <c r="Q14" s="134">
        <f t="shared" si="9"/>
        <v>0.14716117514038085</v>
      </c>
      <c r="R14" s="134">
        <f t="shared" si="9"/>
        <v>1.1537909774780274E-2</v>
      </c>
      <c r="S14" s="134">
        <f t="shared" si="9"/>
        <v>0.30042570349121095</v>
      </c>
      <c r="T14" s="134">
        <f t="shared" si="9"/>
        <v>0.81830511865234379</v>
      </c>
      <c r="U14" s="134">
        <f t="shared" si="10"/>
        <v>1.0271621850585937</v>
      </c>
      <c r="V14" s="134">
        <f t="shared" si="10"/>
        <v>1.1031992055969237</v>
      </c>
      <c r="W14" s="134">
        <f t="shared" si="10"/>
        <v>1.0720724637451171</v>
      </c>
      <c r="X14" s="134">
        <f t="shared" si="10"/>
        <v>1.0113733737792969</v>
      </c>
      <c r="Y14" s="134">
        <f t="shared" si="10"/>
        <v>1.0690173959350586</v>
      </c>
      <c r="Z14" s="134">
        <f t="shared" si="10"/>
        <v>0.61877810827636714</v>
      </c>
      <c r="AA14" s="134">
        <f t="shared" si="10"/>
        <v>0.35610764219665525</v>
      </c>
      <c r="AB14" s="134">
        <f t="shared" si="10"/>
        <v>8.1709802124023442E-2</v>
      </c>
      <c r="AC14" s="134">
        <f t="shared" si="10"/>
        <v>0</v>
      </c>
      <c r="AD14" s="134">
        <f t="shared" si="10"/>
        <v>1.2023236083984375E-2</v>
      </c>
      <c r="AE14" s="134">
        <f t="shared" si="11"/>
        <v>0.3389176018066406</v>
      </c>
      <c r="AF14" s="134">
        <f t="shared" si="11"/>
        <v>0.47270826339721678</v>
      </c>
      <c r="AG14" s="134">
        <f t="shared" si="11"/>
        <v>0.93719427377319331</v>
      </c>
      <c r="AH14" s="134">
        <f t="shared" si="11"/>
        <v>1.0591534409179688</v>
      </c>
      <c r="AI14" s="134">
        <f t="shared" si="11"/>
        <v>1.0682923237304687</v>
      </c>
      <c r="AJ14" s="134">
        <f t="shared" si="11"/>
        <v>1.0067093214111329</v>
      </c>
      <c r="AK14" s="134">
        <f t="shared" si="11"/>
        <v>1.0513248260192871</v>
      </c>
      <c r="AL14" s="134">
        <f t="shared" si="11"/>
        <v>0.53029548228454593</v>
      </c>
      <c r="AM14" s="134">
        <f t="shared" si="11"/>
        <v>0.18660175550842284</v>
      </c>
      <c r="AN14" s="134">
        <f t="shared" si="11"/>
        <v>5.7953887786865235E-2</v>
      </c>
      <c r="AO14" s="134">
        <f t="shared" si="12"/>
        <v>2.5696976760864257E-2</v>
      </c>
      <c r="AP14" s="134">
        <f t="shared" si="12"/>
        <v>1.3977251327514649E-2</v>
      </c>
      <c r="AQ14" s="134">
        <f t="shared" si="12"/>
        <v>0.27943344160461425</v>
      </c>
      <c r="AR14" s="134">
        <f t="shared" si="12"/>
        <v>0.35311713418579099</v>
      </c>
      <c r="AS14" s="134">
        <f t="shared" si="12"/>
        <v>0.69473870608520505</v>
      </c>
      <c r="AT14" s="134">
        <f t="shared" si="12"/>
        <v>1.0026013798217774</v>
      </c>
      <c r="AU14" s="134">
        <f t="shared" si="12"/>
        <v>1.0680866885986329</v>
      </c>
      <c r="AV14" s="134">
        <f t="shared" si="12"/>
        <v>0.98154619717407221</v>
      </c>
      <c r="AW14" s="134">
        <f t="shared" si="12"/>
        <v>0.9930948887023926</v>
      </c>
      <c r="AX14" s="134">
        <f t="shared" si="12"/>
        <v>0.45714656976318357</v>
      </c>
      <c r="AY14" s="134">
        <f t="shared" si="13"/>
        <v>0.17245966157531739</v>
      </c>
      <c r="AZ14" s="134">
        <f t="shared" si="13"/>
        <v>7.0045913635253906E-2</v>
      </c>
      <c r="BA14" s="134">
        <f t="shared" si="13"/>
        <v>0</v>
      </c>
      <c r="BB14" s="134">
        <f t="shared" si="13"/>
        <v>1.8664272125244141E-2</v>
      </c>
      <c r="BC14" s="134">
        <f t="shared" si="13"/>
        <v>0.26027779290771486</v>
      </c>
      <c r="BD14" s="134">
        <f t="shared" si="13"/>
        <v>0.39045006103515623</v>
      </c>
      <c r="BE14" s="134">
        <f t="shared" si="13"/>
        <v>0.73252929046630855</v>
      </c>
      <c r="BF14" s="134">
        <f t="shared" si="13"/>
        <v>0.94677989117431638</v>
      </c>
      <c r="BG14" s="134">
        <f t="shared" si="13"/>
        <v>1.0749371704101562</v>
      </c>
      <c r="BH14" s="134">
        <f t="shared" si="13"/>
        <v>1.012829689453125</v>
      </c>
      <c r="BI14" s="134">
        <f t="shared" si="14"/>
        <v>1.0037291871032714</v>
      </c>
      <c r="BJ14" s="134">
        <f t="shared" si="14"/>
        <v>0.46127403695678709</v>
      </c>
      <c r="BK14" s="134">
        <f t="shared" si="14"/>
        <v>0.12975943629455566</v>
      </c>
      <c r="BL14" s="134">
        <f t="shared" si="14"/>
        <v>5.2892989685058595E-2</v>
      </c>
      <c r="BM14" s="134">
        <f t="shared" si="14"/>
        <v>2.6505967285156251E-2</v>
      </c>
      <c r="BN14" s="134">
        <f t="shared" si="14"/>
        <v>1.292981819152832E-2</v>
      </c>
      <c r="BO14" s="134">
        <f t="shared" si="14"/>
        <v>0.21373145520019532</v>
      </c>
      <c r="BP14" s="134">
        <f t="shared" si="14"/>
        <v>0.38360735412597657</v>
      </c>
      <c r="BQ14" s="134">
        <f t="shared" si="14"/>
        <v>0.71871621688842768</v>
      </c>
      <c r="BR14" s="134">
        <f t="shared" si="14"/>
        <v>1.1001429443969726</v>
      </c>
      <c r="BS14" s="134">
        <f t="shared" si="15"/>
        <v>1.0749371704101562</v>
      </c>
      <c r="BT14" s="134">
        <f t="shared" si="15"/>
        <v>1.0067093214111329</v>
      </c>
      <c r="BU14" s="134">
        <f t="shared" si="15"/>
        <v>0.96941131024169924</v>
      </c>
      <c r="BV14" s="134">
        <f t="shared" si="15"/>
        <v>0.40150741278076174</v>
      </c>
      <c r="BW14" s="134">
        <f t="shared" si="15"/>
        <v>0.13825825730895996</v>
      </c>
      <c r="BX14" s="134">
        <f t="shared" si="15"/>
        <v>4.8745725830078128E-2</v>
      </c>
      <c r="BY14" s="134">
        <f t="shared" si="15"/>
        <v>2.4504349853515624E-2</v>
      </c>
      <c r="BZ14" s="134">
        <f t="shared" si="15"/>
        <v>9.0576086425781244E-3</v>
      </c>
      <c r="CA14" s="134">
        <f t="shared" si="15"/>
        <v>0.16669677569580077</v>
      </c>
      <c r="CB14" s="134">
        <f t="shared" si="15"/>
        <v>0.27652313653564453</v>
      </c>
      <c r="CC14" s="134">
        <f t="shared" si="15"/>
        <v>0.65810669335937499</v>
      </c>
      <c r="CD14" s="134">
        <f t="shared" si="15"/>
        <v>1.0818036590270996</v>
      </c>
      <c r="CH14" s="685" t="s">
        <v>66</v>
      </c>
      <c r="CI14" s="682">
        <v>786864.69814300537</v>
      </c>
      <c r="CJ14" s="682">
        <v>581730.93176412582</v>
      </c>
      <c r="CK14" s="682">
        <v>530748.64448618889</v>
      </c>
      <c r="CL14" s="682">
        <v>239533.35664176941</v>
      </c>
      <c r="CM14" s="682"/>
      <c r="CN14" s="682"/>
      <c r="CO14" s="682">
        <v>79679.907377243042</v>
      </c>
      <c r="CP14" s="682">
        <v>11842.884553790092</v>
      </c>
      <c r="CQ14" s="682">
        <v>7006.3032531738281</v>
      </c>
      <c r="CR14" s="682">
        <v>98648.545918941498</v>
      </c>
      <c r="CS14" s="682">
        <v>402872.80931305885</v>
      </c>
      <c r="CT14" s="682">
        <v>545859.02405500412</v>
      </c>
      <c r="CU14" s="682">
        <v>3284787.1055063009</v>
      </c>
      <c r="CV14" s="682">
        <v>725771.66491699219</v>
      </c>
      <c r="CW14" s="682">
        <v>470993.01467132568</v>
      </c>
      <c r="CX14" s="682">
        <v>399196.59927368164</v>
      </c>
      <c r="CY14" s="682">
        <v>133122.36679077148</v>
      </c>
      <c r="CZ14" s="682"/>
      <c r="DA14" s="682"/>
      <c r="DB14" s="682"/>
      <c r="DC14" s="682"/>
      <c r="DD14" s="682">
        <v>1402.8301849365234</v>
      </c>
      <c r="DE14" s="682">
        <v>23292.563903808594</v>
      </c>
      <c r="DF14" s="682">
        <v>176970.82495117188</v>
      </c>
      <c r="DG14" s="682">
        <v>297801.41788387299</v>
      </c>
      <c r="DH14" s="682">
        <v>2228551.282576561</v>
      </c>
      <c r="DI14" s="682">
        <v>666344.40840148926</v>
      </c>
      <c r="DJ14" s="682">
        <v>416364.29723620415</v>
      </c>
      <c r="DK14" s="682">
        <v>323401.25914955139</v>
      </c>
      <c r="DL14" s="682">
        <v>152660.86308288574</v>
      </c>
      <c r="DM14" s="682"/>
      <c r="DN14" s="682"/>
      <c r="DO14" s="682"/>
      <c r="DP14" s="682"/>
      <c r="DQ14" s="682"/>
      <c r="DR14" s="682">
        <v>38192.726282119751</v>
      </c>
      <c r="DS14" s="682">
        <v>273679.03647422791</v>
      </c>
      <c r="DT14" s="682">
        <v>340833.63725280762</v>
      </c>
      <c r="DU14" s="682">
        <v>2211476.2278792858</v>
      </c>
      <c r="DV14" s="682">
        <v>648122.32073974609</v>
      </c>
      <c r="DW14" s="682">
        <v>434727.07508850098</v>
      </c>
      <c r="DX14" s="682">
        <v>425724.96405029297</v>
      </c>
      <c r="DY14" s="682">
        <v>134834.7106628418</v>
      </c>
      <c r="DZ14" s="682">
        <v>932.71621704101563</v>
      </c>
      <c r="EA14" s="682"/>
      <c r="EB14" s="682"/>
      <c r="EC14" s="682"/>
      <c r="ED14" s="682"/>
      <c r="EE14" s="682">
        <v>32795.951798439026</v>
      </c>
      <c r="EF14" s="682">
        <v>123782.80215454102</v>
      </c>
      <c r="EG14" s="682">
        <v>307952.7525062561</v>
      </c>
      <c r="EH14" s="682">
        <v>2108873.293217659</v>
      </c>
      <c r="EI14" s="682"/>
      <c r="EJ14" s="682"/>
      <c r="EK14" s="682"/>
      <c r="EL14" s="682"/>
      <c r="EM14" s="682"/>
      <c r="EN14" s="682"/>
      <c r="EO14" s="682"/>
      <c r="EP14" s="682"/>
      <c r="EQ14" s="682"/>
      <c r="ER14" s="682"/>
      <c r="ES14" s="682"/>
      <c r="ET14" s="682"/>
      <c r="EU14" s="682"/>
      <c r="EV14" s="682"/>
      <c r="EW14" s="682"/>
      <c r="EX14" s="682"/>
      <c r="EY14" s="682"/>
      <c r="EZ14" s="682"/>
      <c r="FA14" s="682"/>
      <c r="FB14" s="682"/>
      <c r="FC14" s="682"/>
      <c r="FD14" s="682"/>
      <c r="FE14" s="682"/>
      <c r="FF14" s="682"/>
      <c r="FG14" s="682"/>
      <c r="FH14" s="682"/>
      <c r="FJ14" s="685" t="s">
        <v>66</v>
      </c>
      <c r="FK14" s="682">
        <v>775473.16727924347</v>
      </c>
      <c r="FL14" s="682">
        <v>560755.10812664032</v>
      </c>
      <c r="FM14" s="682">
        <v>489411.13426268101</v>
      </c>
      <c r="FN14" s="682">
        <v>200663.2734413147</v>
      </c>
      <c r="FO14" s="682"/>
      <c r="FP14" s="682"/>
      <c r="FQ14" s="682">
        <v>40800.826080322266</v>
      </c>
      <c r="FR14" s="682">
        <v>3893.3774337768555</v>
      </c>
      <c r="FS14" s="682">
        <v>2921.0004272460938</v>
      </c>
      <c r="FT14" s="682">
        <v>78619.30051279068</v>
      </c>
      <c r="FU14" s="682">
        <v>365901.34587192535</v>
      </c>
      <c r="FV14" s="682">
        <v>510165.57318878174</v>
      </c>
      <c r="FW14" s="682">
        <v>3028604.1066247225</v>
      </c>
      <c r="FX14" s="682">
        <v>714950.53398036957</v>
      </c>
      <c r="FY14" s="682">
        <v>448320.18024924397</v>
      </c>
      <c r="FZ14" s="682">
        <v>368226.39210510254</v>
      </c>
      <c r="GA14" s="682">
        <v>113910.13920021057</v>
      </c>
      <c r="GB14" s="682">
        <v>813.53588104248047</v>
      </c>
      <c r="GC14" s="682"/>
      <c r="GD14" s="682"/>
      <c r="GE14" s="682"/>
      <c r="GF14" s="682"/>
      <c r="GG14" s="682">
        <v>19082.428009033203</v>
      </c>
      <c r="GH14" s="682">
        <v>132307.8684425354</v>
      </c>
      <c r="GI14" s="682">
        <v>265449.56257486343</v>
      </c>
      <c r="GJ14" s="682">
        <v>2063060.6404424012</v>
      </c>
      <c r="GK14" s="682">
        <v>637435.32409667969</v>
      </c>
      <c r="GL14" s="682">
        <v>384541.94701194763</v>
      </c>
      <c r="GM14" s="682">
        <v>292277.44306945801</v>
      </c>
      <c r="GN14" s="682">
        <v>123622.63214111328</v>
      </c>
      <c r="GO14" s="682"/>
      <c r="GP14" s="682"/>
      <c r="GQ14" s="682"/>
      <c r="GR14" s="682"/>
      <c r="GS14" s="682"/>
      <c r="GT14" s="682">
        <v>26097.731842041016</v>
      </c>
      <c r="GU14" s="682">
        <v>191434.32222366333</v>
      </c>
      <c r="GV14" s="682">
        <v>332297.72457885742</v>
      </c>
      <c r="GW14" s="682">
        <v>1987707.1249637604</v>
      </c>
      <c r="GX14" s="682">
        <v>611155.73194313049</v>
      </c>
      <c r="GY14" s="682">
        <v>413727.59039878845</v>
      </c>
      <c r="GZ14" s="682">
        <v>352334.86349487305</v>
      </c>
      <c r="HA14" s="682">
        <v>105242.28797149658</v>
      </c>
      <c r="HB14" s="682"/>
      <c r="HC14" s="682"/>
      <c r="HD14" s="682"/>
      <c r="HE14" s="682"/>
      <c r="HF14" s="682"/>
      <c r="HG14" s="682">
        <v>24702.181709289551</v>
      </c>
      <c r="HH14" s="682">
        <v>90223.972454071045</v>
      </c>
      <c r="HI14" s="682">
        <v>290801.10517883301</v>
      </c>
      <c r="HJ14" s="682">
        <v>1888187.7331504822</v>
      </c>
      <c r="HK14" s="682"/>
      <c r="HL14" s="682"/>
      <c r="HM14" s="682"/>
      <c r="HN14" s="682"/>
      <c r="HO14" s="682"/>
      <c r="HP14" s="682"/>
      <c r="HQ14" s="682"/>
      <c r="HR14" s="682"/>
      <c r="HS14" s="682"/>
      <c r="HT14" s="682"/>
      <c r="HU14" s="682"/>
      <c r="HV14" s="682"/>
      <c r="HW14" s="682"/>
      <c r="HX14" s="682"/>
      <c r="HY14" s="682"/>
      <c r="HZ14" s="682"/>
      <c r="IA14" s="682"/>
      <c r="IB14" s="682"/>
      <c r="IC14" s="682"/>
      <c r="ID14" s="682"/>
      <c r="IE14" s="682"/>
      <c r="IF14" s="682"/>
      <c r="IG14" s="682"/>
      <c r="IH14" s="682"/>
      <c r="II14" s="682"/>
      <c r="IJ14" s="682"/>
      <c r="IL14" s="658"/>
      <c r="IM14" s="658"/>
      <c r="IN14" s="658"/>
      <c r="IO14" s="658"/>
      <c r="IP14" s="658"/>
      <c r="IQ14" s="658"/>
      <c r="IR14" s="658"/>
      <c r="IS14" s="658"/>
      <c r="IT14" s="658"/>
      <c r="IU14" s="658"/>
      <c r="IV14" s="658"/>
      <c r="IW14" s="658"/>
      <c r="IX14" s="658"/>
      <c r="IY14" s="658"/>
      <c r="IZ14" s="658"/>
      <c r="JA14" s="658"/>
      <c r="JB14" s="658"/>
      <c r="JC14" s="658"/>
      <c r="JD14" s="658"/>
      <c r="JE14" s="658"/>
      <c r="JF14" s="658"/>
      <c r="JG14" s="658"/>
      <c r="JH14" s="658"/>
      <c r="JI14" s="658"/>
      <c r="JJ14" s="658"/>
      <c r="JK14" s="658"/>
      <c r="JL14" s="658"/>
      <c r="JM14" s="658"/>
      <c r="JN14" s="658"/>
      <c r="JO14" s="658"/>
      <c r="JP14" s="658"/>
      <c r="JQ14" s="658"/>
      <c r="JR14" s="658"/>
      <c r="JS14" s="658"/>
      <c r="JT14" s="658"/>
      <c r="JU14" s="658"/>
      <c r="JV14" s="658"/>
      <c r="JW14" s="658"/>
      <c r="JX14" s="658"/>
      <c r="JY14" s="658"/>
      <c r="JZ14" s="658"/>
      <c r="KA14" s="658"/>
      <c r="KB14" s="658"/>
      <c r="KC14" s="658"/>
      <c r="KD14" s="658"/>
      <c r="KE14" s="658"/>
      <c r="KF14" s="658"/>
      <c r="KG14" s="658"/>
      <c r="KH14" s="658"/>
      <c r="KI14" s="658"/>
      <c r="KJ14" s="658"/>
      <c r="KK14" s="658"/>
      <c r="KL14" s="658"/>
      <c r="KM14" s="658"/>
      <c r="KN14" s="658"/>
    </row>
    <row r="15" spans="2:300" hidden="1">
      <c r="B15" s="170" t="s">
        <v>162</v>
      </c>
      <c r="C15" s="22" t="s">
        <v>74</v>
      </c>
      <c r="D15" s="134">
        <f t="shared" si="16"/>
        <v>3.8956373161687794</v>
      </c>
      <c r="E15" s="134">
        <f t="shared" si="8"/>
        <v>2.3891621066061974</v>
      </c>
      <c r="F15" s="134">
        <f t="shared" si="8"/>
        <v>2.099887429862334</v>
      </c>
      <c r="G15" s="134">
        <f t="shared" si="8"/>
        <v>1.6133893320465087</v>
      </c>
      <c r="H15" s="134">
        <f t="shared" si="8"/>
        <v>0</v>
      </c>
      <c r="I15" s="134">
        <f t="shared" si="8"/>
        <v>0</v>
      </c>
      <c r="J15" s="134"/>
      <c r="K15" s="134">
        <f t="shared" si="9"/>
        <v>0.56956492701721195</v>
      </c>
      <c r="L15" s="134">
        <f t="shared" si="9"/>
        <v>0.56189127290725704</v>
      </c>
      <c r="M15" s="134">
        <f t="shared" si="9"/>
        <v>0.65177080035400392</v>
      </c>
      <c r="N15" s="134">
        <f t="shared" si="9"/>
        <v>0.44800471136474607</v>
      </c>
      <c r="O15" s="134">
        <f t="shared" si="9"/>
        <v>0.19136216068255774</v>
      </c>
      <c r="P15" s="134">
        <f t="shared" si="9"/>
        <v>8.4613333099365237E-2</v>
      </c>
      <c r="Q15" s="134">
        <f t="shared" si="9"/>
        <v>0</v>
      </c>
      <c r="R15" s="134">
        <f t="shared" si="9"/>
        <v>1.6043629293562844E-9</v>
      </c>
      <c r="S15" s="134">
        <f t="shared" si="9"/>
        <v>3.5789720714092254E-9</v>
      </c>
      <c r="T15" s="134">
        <f t="shared" si="9"/>
        <v>0.32617933374023439</v>
      </c>
      <c r="U15" s="134">
        <f t="shared" si="10"/>
        <v>0.53251288137817387</v>
      </c>
      <c r="V15" s="134">
        <f t="shared" si="10"/>
        <v>0.52973789044189457</v>
      </c>
      <c r="W15" s="134">
        <f t="shared" si="10"/>
        <v>0.56686848645019527</v>
      </c>
      <c r="X15" s="134">
        <f t="shared" si="10"/>
        <v>0.54262426635742189</v>
      </c>
      <c r="Y15" s="134">
        <f t="shared" si="10"/>
        <v>0.5093778230655871</v>
      </c>
      <c r="Z15" s="134">
        <f t="shared" si="10"/>
        <v>9.7596202301025392E-2</v>
      </c>
      <c r="AA15" s="134">
        <f t="shared" si="10"/>
        <v>0</v>
      </c>
      <c r="AB15" s="134">
        <f t="shared" si="10"/>
        <v>7.4335921090096235E-9</v>
      </c>
      <c r="AC15" s="134">
        <f t="shared" si="10"/>
        <v>0</v>
      </c>
      <c r="AD15" s="134">
        <f t="shared" si="10"/>
        <v>0</v>
      </c>
      <c r="AE15" s="134">
        <f t="shared" si="11"/>
        <v>7.7321417338680481E-9</v>
      </c>
      <c r="AF15" s="134">
        <f t="shared" si="11"/>
        <v>2.242488491578588E-2</v>
      </c>
      <c r="AG15" s="134">
        <f t="shared" si="11"/>
        <v>0.21579920053672774</v>
      </c>
      <c r="AH15" s="134">
        <f t="shared" si="11"/>
        <v>0.43447122781372072</v>
      </c>
      <c r="AI15" s="134">
        <f t="shared" si="11"/>
        <v>0.58677523931884767</v>
      </c>
      <c r="AJ15" s="134">
        <f t="shared" si="11"/>
        <v>0.49875911170959475</v>
      </c>
      <c r="AK15" s="134">
        <f t="shared" si="11"/>
        <v>0.43761502264404295</v>
      </c>
      <c r="AL15" s="134">
        <f t="shared" si="11"/>
        <v>2.1039982269287109E-2</v>
      </c>
      <c r="AM15" s="134">
        <f t="shared" si="11"/>
        <v>0</v>
      </c>
      <c r="AN15" s="134">
        <f t="shared" si="11"/>
        <v>0</v>
      </c>
      <c r="AO15" s="134">
        <f t="shared" si="12"/>
        <v>0</v>
      </c>
      <c r="AP15" s="134">
        <f t="shared" si="12"/>
        <v>0</v>
      </c>
      <c r="AQ15" s="134">
        <f t="shared" si="12"/>
        <v>0</v>
      </c>
      <c r="AR15" s="134">
        <f t="shared" si="12"/>
        <v>2.083480014038086E-2</v>
      </c>
      <c r="AS15" s="134">
        <f t="shared" si="12"/>
        <v>0.19874748840332032</v>
      </c>
      <c r="AT15" s="134">
        <f t="shared" si="12"/>
        <v>0.33611578537686015</v>
      </c>
      <c r="AU15" s="134">
        <f t="shared" si="12"/>
        <v>0.45891864889526368</v>
      </c>
      <c r="AV15" s="134">
        <f t="shared" si="12"/>
        <v>0.37750955735778807</v>
      </c>
      <c r="AW15" s="134">
        <f t="shared" si="12"/>
        <v>0.29222034732055663</v>
      </c>
      <c r="AX15" s="134">
        <f t="shared" si="12"/>
        <v>0</v>
      </c>
      <c r="AY15" s="134">
        <f t="shared" si="13"/>
        <v>0</v>
      </c>
      <c r="AZ15" s="134">
        <f t="shared" si="13"/>
        <v>0</v>
      </c>
      <c r="BA15" s="134">
        <f t="shared" si="13"/>
        <v>0</v>
      </c>
      <c r="BB15" s="134">
        <f t="shared" si="13"/>
        <v>0</v>
      </c>
      <c r="BC15" s="134">
        <f t="shared" si="13"/>
        <v>0</v>
      </c>
      <c r="BD15" s="134">
        <f t="shared" si="13"/>
        <v>0</v>
      </c>
      <c r="BE15" s="134">
        <f t="shared" si="13"/>
        <v>0.19651016952514649</v>
      </c>
      <c r="BF15" s="134">
        <f t="shared" si="13"/>
        <v>0.28823060894775393</v>
      </c>
      <c r="BG15" s="134">
        <f t="shared" si="13"/>
        <v>0</v>
      </c>
      <c r="BH15" s="134">
        <f t="shared" si="13"/>
        <v>0</v>
      </c>
      <c r="BI15" s="134">
        <f t="shared" si="14"/>
        <v>0</v>
      </c>
      <c r="BJ15" s="134">
        <f t="shared" si="14"/>
        <v>0</v>
      </c>
      <c r="BK15" s="134">
        <f t="shared" si="14"/>
        <v>0</v>
      </c>
      <c r="BL15" s="134">
        <f t="shared" si="14"/>
        <v>0</v>
      </c>
      <c r="BM15" s="134">
        <f t="shared" si="14"/>
        <v>0</v>
      </c>
      <c r="BN15" s="134">
        <f t="shared" si="14"/>
        <v>0</v>
      </c>
      <c r="BO15" s="134">
        <f t="shared" si="14"/>
        <v>0</v>
      </c>
      <c r="BP15" s="134">
        <f t="shared" si="14"/>
        <v>0</v>
      </c>
      <c r="BQ15" s="134">
        <f t="shared" si="14"/>
        <v>0</v>
      </c>
      <c r="BR15" s="134">
        <f t="shared" si="14"/>
        <v>0</v>
      </c>
      <c r="BS15" s="134">
        <f t="shared" si="15"/>
        <v>0</v>
      </c>
      <c r="BT15" s="134">
        <f t="shared" si="15"/>
        <v>0</v>
      </c>
      <c r="BU15" s="134">
        <f t="shared" si="15"/>
        <v>0</v>
      </c>
      <c r="BV15" s="134">
        <f t="shared" si="15"/>
        <v>0</v>
      </c>
      <c r="BW15" s="134">
        <f t="shared" si="15"/>
        <v>0</v>
      </c>
      <c r="BX15" s="134">
        <f t="shared" si="15"/>
        <v>0</v>
      </c>
      <c r="BY15" s="134">
        <f t="shared" si="15"/>
        <v>0</v>
      </c>
      <c r="BZ15" s="134">
        <f t="shared" si="15"/>
        <v>0</v>
      </c>
      <c r="CA15" s="134">
        <f t="shared" si="15"/>
        <v>0</v>
      </c>
      <c r="CB15" s="134">
        <f t="shared" si="15"/>
        <v>0</v>
      </c>
      <c r="CC15" s="134">
        <f t="shared" si="15"/>
        <v>0</v>
      </c>
      <c r="CD15" s="134">
        <f t="shared" si="15"/>
        <v>0</v>
      </c>
      <c r="CH15" s="678" t="s">
        <v>153</v>
      </c>
      <c r="CI15" s="679"/>
      <c r="CJ15" s="679"/>
      <c r="CK15" s="679"/>
      <c r="CL15" s="679"/>
      <c r="CM15" s="679"/>
      <c r="CN15" s="679"/>
      <c r="CO15" s="679"/>
      <c r="CP15" s="679"/>
      <c r="CQ15" s="679"/>
      <c r="CR15" s="679"/>
      <c r="CS15" s="679"/>
      <c r="CT15" s="679"/>
      <c r="CU15" s="679"/>
      <c r="CV15" s="679"/>
      <c r="CW15" s="679"/>
      <c r="CX15" s="679"/>
      <c r="CY15" s="679"/>
      <c r="CZ15" s="679"/>
      <c r="DA15" s="679"/>
      <c r="DB15" s="679"/>
      <c r="DC15" s="679"/>
      <c r="DD15" s="679"/>
      <c r="DE15" s="679"/>
      <c r="DF15" s="679"/>
      <c r="DG15" s="679"/>
      <c r="DH15" s="679"/>
      <c r="DI15" s="679">
        <v>666344.40840148926</v>
      </c>
      <c r="DJ15" s="679">
        <v>416364.29723620415</v>
      </c>
      <c r="DK15" s="679">
        <v>323401.25914955139</v>
      </c>
      <c r="DL15" s="679">
        <v>152660.86308288574</v>
      </c>
      <c r="DM15" s="679"/>
      <c r="DN15" s="679"/>
      <c r="DO15" s="679"/>
      <c r="DP15" s="679"/>
      <c r="DQ15" s="679"/>
      <c r="DR15" s="679">
        <v>38192.726282119751</v>
      </c>
      <c r="DS15" s="679">
        <v>273679.03647422791</v>
      </c>
      <c r="DT15" s="679">
        <v>340833.63725280762</v>
      </c>
      <c r="DU15" s="679">
        <v>2211476.2278792858</v>
      </c>
      <c r="DV15" s="679">
        <v>648122.32073974609</v>
      </c>
      <c r="DW15" s="679">
        <v>434727.07508850098</v>
      </c>
      <c r="DX15" s="679">
        <v>425724.96405029297</v>
      </c>
      <c r="DY15" s="679">
        <v>134834.7106628418</v>
      </c>
      <c r="DZ15" s="679">
        <v>932.71621704101563</v>
      </c>
      <c r="EA15" s="679"/>
      <c r="EB15" s="679"/>
      <c r="EC15" s="679"/>
      <c r="ED15" s="679"/>
      <c r="EE15" s="679">
        <v>32795.951798439026</v>
      </c>
      <c r="EF15" s="679">
        <v>123782.80215454102</v>
      </c>
      <c r="EG15" s="679">
        <v>307952.7525062561</v>
      </c>
      <c r="EH15" s="679">
        <v>2108873.293217659</v>
      </c>
      <c r="EI15" s="679"/>
      <c r="EJ15" s="679"/>
      <c r="EK15" s="679"/>
      <c r="EL15" s="679"/>
      <c r="EM15" s="679"/>
      <c r="EN15" s="679"/>
      <c r="EO15" s="679"/>
      <c r="EP15" s="679"/>
      <c r="EQ15" s="679"/>
      <c r="ER15" s="679"/>
      <c r="ES15" s="679"/>
      <c r="ET15" s="679"/>
      <c r="EU15" s="679"/>
      <c r="EV15" s="679"/>
      <c r="EW15" s="679"/>
      <c r="EX15" s="679"/>
      <c r="EY15" s="679"/>
      <c r="EZ15" s="679"/>
      <c r="FA15" s="679"/>
      <c r="FB15" s="679"/>
      <c r="FC15" s="679"/>
      <c r="FD15" s="679"/>
      <c r="FE15" s="679"/>
      <c r="FF15" s="679"/>
      <c r="FG15" s="679"/>
      <c r="FH15" s="679"/>
      <c r="FJ15" s="678" t="s">
        <v>153</v>
      </c>
      <c r="FK15" s="679"/>
      <c r="FL15" s="679"/>
      <c r="FM15" s="679"/>
      <c r="FN15" s="679"/>
      <c r="FO15" s="679"/>
      <c r="FP15" s="679"/>
      <c r="FQ15" s="679"/>
      <c r="FR15" s="679"/>
      <c r="FS15" s="679"/>
      <c r="FT15" s="679"/>
      <c r="FU15" s="679"/>
      <c r="FV15" s="679"/>
      <c r="FW15" s="679"/>
      <c r="FX15" s="679"/>
      <c r="FY15" s="679"/>
      <c r="FZ15" s="679"/>
      <c r="GA15" s="679"/>
      <c r="GB15" s="679"/>
      <c r="GC15" s="679"/>
      <c r="GD15" s="679"/>
      <c r="GE15" s="679"/>
      <c r="GF15" s="679"/>
      <c r="GG15" s="679"/>
      <c r="GH15" s="679"/>
      <c r="GI15" s="679"/>
      <c r="GJ15" s="679"/>
      <c r="GK15" s="679">
        <v>637435.32409667969</v>
      </c>
      <c r="GL15" s="679">
        <v>384541.94701194763</v>
      </c>
      <c r="GM15" s="679">
        <v>292277.44306945801</v>
      </c>
      <c r="GN15" s="679">
        <v>123622.63214111328</v>
      </c>
      <c r="GO15" s="679"/>
      <c r="GP15" s="679"/>
      <c r="GQ15" s="679"/>
      <c r="GR15" s="679"/>
      <c r="GS15" s="679"/>
      <c r="GT15" s="679">
        <v>26097.731842041016</v>
      </c>
      <c r="GU15" s="679">
        <v>191434.32222366333</v>
      </c>
      <c r="GV15" s="679">
        <v>332297.72457885742</v>
      </c>
      <c r="GW15" s="679">
        <v>1987707.1249637604</v>
      </c>
      <c r="GX15" s="679">
        <v>611155.73194313049</v>
      </c>
      <c r="GY15" s="679">
        <v>413727.59039878845</v>
      </c>
      <c r="GZ15" s="679">
        <v>352334.86349487305</v>
      </c>
      <c r="HA15" s="679">
        <v>105242.28797149658</v>
      </c>
      <c r="HB15" s="679"/>
      <c r="HC15" s="679"/>
      <c r="HD15" s="679"/>
      <c r="HE15" s="679"/>
      <c r="HF15" s="679"/>
      <c r="HG15" s="679">
        <v>24702.181709289551</v>
      </c>
      <c r="HH15" s="679">
        <v>90223.972454071045</v>
      </c>
      <c r="HI15" s="679">
        <v>290801.10517883301</v>
      </c>
      <c r="HJ15" s="679">
        <v>1888187.7331504822</v>
      </c>
      <c r="HK15" s="679"/>
      <c r="HL15" s="679"/>
      <c r="HM15" s="679"/>
      <c r="HN15" s="679"/>
      <c r="HO15" s="679"/>
      <c r="HP15" s="679"/>
      <c r="HQ15" s="679"/>
      <c r="HR15" s="679"/>
      <c r="HS15" s="679"/>
      <c r="HT15" s="679"/>
      <c r="HU15" s="679"/>
      <c r="HV15" s="679"/>
      <c r="HW15" s="679"/>
      <c r="HX15" s="679"/>
      <c r="HY15" s="679"/>
      <c r="HZ15" s="679"/>
      <c r="IA15" s="679"/>
      <c r="IB15" s="679"/>
      <c r="IC15" s="679"/>
      <c r="ID15" s="679"/>
      <c r="IE15" s="679"/>
      <c r="IF15" s="679"/>
      <c r="IG15" s="679"/>
      <c r="IH15" s="679"/>
      <c r="II15" s="679"/>
      <c r="IJ15" s="679"/>
      <c r="IL15" s="658"/>
      <c r="IM15" s="658"/>
      <c r="IN15" s="658"/>
      <c r="IO15" s="658"/>
      <c r="IP15" s="658"/>
      <c r="IQ15" s="658"/>
      <c r="IR15" s="658"/>
      <c r="IS15" s="658"/>
      <c r="IT15" s="658"/>
      <c r="IU15" s="658"/>
      <c r="IV15" s="658"/>
      <c r="IW15" s="658"/>
      <c r="IX15" s="658"/>
      <c r="IY15" s="658"/>
      <c r="IZ15" s="658"/>
      <c r="JA15" s="658"/>
      <c r="JB15" s="658"/>
      <c r="JC15" s="658"/>
      <c r="JD15" s="658"/>
      <c r="JE15" s="658"/>
      <c r="JF15" s="658"/>
      <c r="JG15" s="658"/>
      <c r="JH15" s="658"/>
      <c r="JI15" s="658"/>
      <c r="JJ15" s="658"/>
      <c r="JK15" s="658"/>
      <c r="JL15" s="658"/>
      <c r="JM15" s="658"/>
      <c r="JN15" s="658"/>
      <c r="JO15" s="658"/>
      <c r="JP15" s="658"/>
      <c r="JQ15" s="658"/>
      <c r="JR15" s="658"/>
      <c r="JS15" s="658"/>
      <c r="JT15" s="658"/>
      <c r="JU15" s="658"/>
      <c r="JV15" s="658"/>
      <c r="JW15" s="658"/>
      <c r="JX15" s="658"/>
      <c r="JY15" s="658"/>
      <c r="JZ15" s="658"/>
      <c r="KA15" s="658"/>
      <c r="KB15" s="658"/>
      <c r="KC15" s="658"/>
      <c r="KD15" s="658"/>
      <c r="KE15" s="658"/>
      <c r="KF15" s="658"/>
      <c r="KG15" s="658"/>
      <c r="KH15" s="658"/>
      <c r="KI15" s="658"/>
      <c r="KJ15" s="658"/>
      <c r="KK15" s="658"/>
      <c r="KL15" s="658"/>
      <c r="KM15" s="658"/>
      <c r="KN15" s="658"/>
    </row>
    <row r="16" spans="2:300" hidden="1">
      <c r="B16" s="170" t="s">
        <v>169</v>
      </c>
      <c r="C16" s="22" t="s">
        <v>73</v>
      </c>
      <c r="D16" s="134">
        <f t="shared" si="16"/>
        <v>0.24756445824624901</v>
      </c>
      <c r="E16" s="134">
        <f t="shared" si="8"/>
        <v>0.27120516523688992</v>
      </c>
      <c r="F16" s="134">
        <f t="shared" si="8"/>
        <v>0.16346935849161939</v>
      </c>
      <c r="G16" s="134">
        <f t="shared" si="8"/>
        <v>0.36156431106350245</v>
      </c>
      <c r="H16" s="134">
        <f t="shared" si="8"/>
        <v>0</v>
      </c>
      <c r="I16" s="134">
        <f t="shared" si="8"/>
        <v>0</v>
      </c>
      <c r="J16" s="134"/>
      <c r="K16" s="134">
        <f t="shared" si="9"/>
        <v>8.4024705993652346E-2</v>
      </c>
      <c r="L16" s="134">
        <f t="shared" si="9"/>
        <v>2.7455666137695314E-2</v>
      </c>
      <c r="M16" s="134">
        <f t="shared" si="9"/>
        <v>1.0627746459960938E-2</v>
      </c>
      <c r="N16" s="134">
        <f t="shared" si="9"/>
        <v>0</v>
      </c>
      <c r="O16" s="134">
        <f t="shared" si="9"/>
        <v>5.5256031657336281E-8</v>
      </c>
      <c r="P16" s="134">
        <f t="shared" si="9"/>
        <v>0</v>
      </c>
      <c r="Q16" s="134">
        <f t="shared" si="9"/>
        <v>0</v>
      </c>
      <c r="R16" s="134">
        <f t="shared" si="9"/>
        <v>1.1235161007789429E-8</v>
      </c>
      <c r="S16" s="134">
        <f t="shared" si="9"/>
        <v>3.8178396163857544E-8</v>
      </c>
      <c r="T16" s="134">
        <f t="shared" si="9"/>
        <v>4.7234428710937497E-3</v>
      </c>
      <c r="U16" s="134">
        <f t="shared" si="10"/>
        <v>5.7946723999023439E-2</v>
      </c>
      <c r="V16" s="134">
        <f t="shared" si="10"/>
        <v>6.2786068115234378E-2</v>
      </c>
      <c r="W16" s="134">
        <f t="shared" si="10"/>
        <v>8.7383693115234376E-2</v>
      </c>
      <c r="X16" s="134">
        <f t="shared" si="10"/>
        <v>2.83406572265625E-2</v>
      </c>
      <c r="Y16" s="134">
        <f t="shared" si="10"/>
        <v>9.8926555786132808E-3</v>
      </c>
      <c r="Z16" s="134">
        <f t="shared" si="10"/>
        <v>0</v>
      </c>
      <c r="AA16" s="134">
        <f t="shared" si="10"/>
        <v>0</v>
      </c>
      <c r="AB16" s="134">
        <f t="shared" si="10"/>
        <v>2.3757542564999311E-7</v>
      </c>
      <c r="AC16" s="134">
        <f t="shared" si="10"/>
        <v>0</v>
      </c>
      <c r="AD16" s="134">
        <f t="shared" si="10"/>
        <v>0</v>
      </c>
      <c r="AE16" s="134">
        <f t="shared" si="11"/>
        <v>3.2222357505816035E-8</v>
      </c>
      <c r="AF16" s="134">
        <f t="shared" si="11"/>
        <v>1.0627761365567822E-2</v>
      </c>
      <c r="AG16" s="134">
        <f t="shared" si="11"/>
        <v>4.352547410039441E-2</v>
      </c>
      <c r="AH16" s="134">
        <f t="shared" si="11"/>
        <v>9.1434654052734377E-2</v>
      </c>
      <c r="AI16" s="134">
        <f t="shared" si="11"/>
        <v>6.2585618041992183E-2</v>
      </c>
      <c r="AJ16" s="134">
        <f t="shared" si="11"/>
        <v>1.7632227050781251E-2</v>
      </c>
      <c r="AK16" s="134">
        <f t="shared" si="11"/>
        <v>7.0851643066406249E-3</v>
      </c>
      <c r="AL16" s="134">
        <f t="shared" si="11"/>
        <v>0</v>
      </c>
      <c r="AM16" s="134">
        <f t="shared" si="11"/>
        <v>2.4575771021773108E-11</v>
      </c>
      <c r="AN16" s="134">
        <f t="shared" si="11"/>
        <v>0</v>
      </c>
      <c r="AO16" s="134">
        <f t="shared" si="12"/>
        <v>0</v>
      </c>
      <c r="AP16" s="134">
        <f t="shared" si="12"/>
        <v>0</v>
      </c>
      <c r="AQ16" s="134">
        <f t="shared" si="12"/>
        <v>0</v>
      </c>
      <c r="AR16" s="134">
        <f t="shared" si="12"/>
        <v>0</v>
      </c>
      <c r="AS16" s="134">
        <f t="shared" si="12"/>
        <v>2.4272729511837211E-2</v>
      </c>
      <c r="AT16" s="134">
        <f t="shared" si="12"/>
        <v>5.1893619555792338E-2</v>
      </c>
      <c r="AU16" s="134">
        <f t="shared" si="12"/>
        <v>0.22185806957244872</v>
      </c>
      <c r="AV16" s="134">
        <f t="shared" si="12"/>
        <v>4.5804593749999997E-2</v>
      </c>
      <c r="AW16" s="134">
        <f t="shared" si="12"/>
        <v>2.8154081909179687E-2</v>
      </c>
      <c r="AX16" s="134">
        <f t="shared" si="12"/>
        <v>0</v>
      </c>
      <c r="AY16" s="134">
        <f t="shared" si="13"/>
        <v>3.7591200962197037E-9</v>
      </c>
      <c r="AZ16" s="134">
        <f t="shared" si="13"/>
        <v>0</v>
      </c>
      <c r="BA16" s="134">
        <f t="shared" si="13"/>
        <v>0</v>
      </c>
      <c r="BB16" s="134">
        <f t="shared" si="13"/>
        <v>0</v>
      </c>
      <c r="BC16" s="134">
        <f t="shared" si="13"/>
        <v>0</v>
      </c>
      <c r="BD16" s="134">
        <f t="shared" si="13"/>
        <v>0</v>
      </c>
      <c r="BE16" s="134">
        <f t="shared" si="13"/>
        <v>2.2940180114746092E-2</v>
      </c>
      <c r="BF16" s="134">
        <f t="shared" si="13"/>
        <v>4.280738195800781E-2</v>
      </c>
      <c r="BG16" s="134">
        <f t="shared" si="13"/>
        <v>0</v>
      </c>
      <c r="BH16" s="134">
        <f t="shared" si="13"/>
        <v>0</v>
      </c>
      <c r="BI16" s="134">
        <f t="shared" si="14"/>
        <v>0</v>
      </c>
      <c r="BJ16" s="134">
        <f t="shared" si="14"/>
        <v>0</v>
      </c>
      <c r="BK16" s="134">
        <f t="shared" si="14"/>
        <v>0</v>
      </c>
      <c r="BL16" s="134">
        <f t="shared" si="14"/>
        <v>0</v>
      </c>
      <c r="BM16" s="134">
        <f t="shared" si="14"/>
        <v>0</v>
      </c>
      <c r="BN16" s="134">
        <f t="shared" si="14"/>
        <v>0</v>
      </c>
      <c r="BO16" s="134">
        <f t="shared" si="14"/>
        <v>0</v>
      </c>
      <c r="BP16" s="134">
        <f t="shared" si="14"/>
        <v>0</v>
      </c>
      <c r="BQ16" s="134">
        <f t="shared" si="14"/>
        <v>0</v>
      </c>
      <c r="BR16" s="134">
        <f t="shared" si="14"/>
        <v>0</v>
      </c>
      <c r="BS16" s="134">
        <f t="shared" si="15"/>
        <v>0</v>
      </c>
      <c r="BT16" s="134">
        <f t="shared" si="15"/>
        <v>0</v>
      </c>
      <c r="BU16" s="134">
        <f t="shared" si="15"/>
        <v>0</v>
      </c>
      <c r="BV16" s="134">
        <f t="shared" si="15"/>
        <v>0</v>
      </c>
      <c r="BW16" s="134">
        <f t="shared" si="15"/>
        <v>0</v>
      </c>
      <c r="BX16" s="134">
        <f t="shared" si="15"/>
        <v>0</v>
      </c>
      <c r="BY16" s="134">
        <f t="shared" si="15"/>
        <v>0</v>
      </c>
      <c r="BZ16" s="134">
        <f t="shared" si="15"/>
        <v>0</v>
      </c>
      <c r="CA16" s="134">
        <f t="shared" si="15"/>
        <v>0</v>
      </c>
      <c r="CB16" s="134">
        <f t="shared" si="15"/>
        <v>0</v>
      </c>
      <c r="CC16" s="134">
        <f t="shared" si="15"/>
        <v>0</v>
      </c>
      <c r="CD16" s="134">
        <f t="shared" si="15"/>
        <v>0</v>
      </c>
      <c r="CH16" s="678" t="s">
        <v>67</v>
      </c>
      <c r="CI16" s="679">
        <v>786864.69814300537</v>
      </c>
      <c r="CJ16" s="679">
        <v>581730.93176412582</v>
      </c>
      <c r="CK16" s="679">
        <v>530748.64448618889</v>
      </c>
      <c r="CL16" s="679">
        <v>239533.35664176941</v>
      </c>
      <c r="CM16" s="679"/>
      <c r="CN16" s="679"/>
      <c r="CO16" s="679">
        <v>79679.907377243042</v>
      </c>
      <c r="CP16" s="679">
        <v>11842.884553790092</v>
      </c>
      <c r="CQ16" s="679">
        <v>7006.3032531738281</v>
      </c>
      <c r="CR16" s="679">
        <v>98648.545918941498</v>
      </c>
      <c r="CS16" s="679">
        <v>402872.80931305885</v>
      </c>
      <c r="CT16" s="679">
        <v>545859.02405500412</v>
      </c>
      <c r="CU16" s="679">
        <v>3284787.1055063009</v>
      </c>
      <c r="CV16" s="679">
        <v>725771.66491699219</v>
      </c>
      <c r="CW16" s="679">
        <v>470993.01467132568</v>
      </c>
      <c r="CX16" s="679">
        <v>399196.59927368164</v>
      </c>
      <c r="CY16" s="679">
        <v>133122.36679077148</v>
      </c>
      <c r="CZ16" s="679"/>
      <c r="DA16" s="679"/>
      <c r="DB16" s="679"/>
      <c r="DC16" s="679"/>
      <c r="DD16" s="679">
        <v>1402.8301849365234</v>
      </c>
      <c r="DE16" s="679">
        <v>23292.563903808594</v>
      </c>
      <c r="DF16" s="679">
        <v>176970.82495117188</v>
      </c>
      <c r="DG16" s="679">
        <v>297801.41788387299</v>
      </c>
      <c r="DH16" s="679">
        <v>2228551.282576561</v>
      </c>
      <c r="DI16" s="679"/>
      <c r="DJ16" s="679"/>
      <c r="DK16" s="679"/>
      <c r="DL16" s="679"/>
      <c r="DM16" s="679"/>
      <c r="DN16" s="679"/>
      <c r="DO16" s="679"/>
      <c r="DP16" s="679"/>
      <c r="DQ16" s="679"/>
      <c r="DR16" s="679"/>
      <c r="DS16" s="679"/>
      <c r="DT16" s="679"/>
      <c r="DU16" s="679"/>
      <c r="DV16" s="679"/>
      <c r="DW16" s="679"/>
      <c r="DX16" s="679"/>
      <c r="DY16" s="679"/>
      <c r="DZ16" s="679"/>
      <c r="EA16" s="679"/>
      <c r="EB16" s="679"/>
      <c r="EC16" s="679"/>
      <c r="ED16" s="679"/>
      <c r="EE16" s="679"/>
      <c r="EF16" s="679"/>
      <c r="EG16" s="679"/>
      <c r="EH16" s="679"/>
      <c r="EI16" s="679"/>
      <c r="EJ16" s="679"/>
      <c r="EK16" s="679"/>
      <c r="EL16" s="679"/>
      <c r="EM16" s="679"/>
      <c r="EN16" s="679"/>
      <c r="EO16" s="679"/>
      <c r="EP16" s="679"/>
      <c r="EQ16" s="679"/>
      <c r="ER16" s="679"/>
      <c r="ES16" s="679"/>
      <c r="ET16" s="679"/>
      <c r="EU16" s="679"/>
      <c r="EV16" s="679"/>
      <c r="EW16" s="679"/>
      <c r="EX16" s="679"/>
      <c r="EY16" s="679"/>
      <c r="EZ16" s="679"/>
      <c r="FA16" s="679"/>
      <c r="FB16" s="679"/>
      <c r="FC16" s="679"/>
      <c r="FD16" s="679"/>
      <c r="FE16" s="679"/>
      <c r="FF16" s="679"/>
      <c r="FG16" s="679"/>
      <c r="FH16" s="679"/>
      <c r="FJ16" s="678" t="s">
        <v>67</v>
      </c>
      <c r="FK16" s="679">
        <v>775473.16727924347</v>
      </c>
      <c r="FL16" s="679">
        <v>560755.10812664032</v>
      </c>
      <c r="FM16" s="679">
        <v>489411.13426268101</v>
      </c>
      <c r="FN16" s="679">
        <v>200663.2734413147</v>
      </c>
      <c r="FO16" s="679"/>
      <c r="FP16" s="679"/>
      <c r="FQ16" s="679">
        <v>40800.826080322266</v>
      </c>
      <c r="FR16" s="679">
        <v>3893.3774337768555</v>
      </c>
      <c r="FS16" s="679">
        <v>2921.0004272460938</v>
      </c>
      <c r="FT16" s="679">
        <v>78619.30051279068</v>
      </c>
      <c r="FU16" s="679">
        <v>365901.34587192535</v>
      </c>
      <c r="FV16" s="679">
        <v>510165.57318878174</v>
      </c>
      <c r="FW16" s="679">
        <v>3028604.1066247225</v>
      </c>
      <c r="FX16" s="679">
        <v>714950.53398036957</v>
      </c>
      <c r="FY16" s="679">
        <v>448320.18024924397</v>
      </c>
      <c r="FZ16" s="679">
        <v>368226.39210510254</v>
      </c>
      <c r="GA16" s="679">
        <v>113910.13920021057</v>
      </c>
      <c r="GB16" s="679">
        <v>813.53588104248047</v>
      </c>
      <c r="GC16" s="679"/>
      <c r="GD16" s="679"/>
      <c r="GE16" s="679"/>
      <c r="GF16" s="679"/>
      <c r="GG16" s="679">
        <v>19082.428009033203</v>
      </c>
      <c r="GH16" s="679">
        <v>132307.8684425354</v>
      </c>
      <c r="GI16" s="679">
        <v>265449.56257486343</v>
      </c>
      <c r="GJ16" s="679">
        <v>2063060.6404424012</v>
      </c>
      <c r="GK16" s="679"/>
      <c r="GL16" s="679"/>
      <c r="GM16" s="679"/>
      <c r="GN16" s="679"/>
      <c r="GO16" s="679"/>
      <c r="GP16" s="679"/>
      <c r="GQ16" s="679"/>
      <c r="GR16" s="679"/>
      <c r="GS16" s="679"/>
      <c r="GT16" s="679"/>
      <c r="GU16" s="679"/>
      <c r="GV16" s="679"/>
      <c r="GW16" s="679"/>
      <c r="GX16" s="679"/>
      <c r="GY16" s="679"/>
      <c r="GZ16" s="679"/>
      <c r="HA16" s="679"/>
      <c r="HB16" s="679"/>
      <c r="HC16" s="679"/>
      <c r="HD16" s="679"/>
      <c r="HE16" s="679"/>
      <c r="HF16" s="679"/>
      <c r="HG16" s="679"/>
      <c r="HH16" s="679"/>
      <c r="HI16" s="679"/>
      <c r="HJ16" s="679"/>
      <c r="HK16" s="679"/>
      <c r="HL16" s="679"/>
      <c r="HM16" s="679"/>
      <c r="HN16" s="679"/>
      <c r="HO16" s="679"/>
      <c r="HP16" s="679"/>
      <c r="HQ16" s="679"/>
      <c r="HR16" s="679"/>
      <c r="HS16" s="679"/>
      <c r="HT16" s="679"/>
      <c r="HU16" s="679"/>
      <c r="HV16" s="679"/>
      <c r="HW16" s="679"/>
      <c r="HX16" s="679"/>
      <c r="HY16" s="679"/>
      <c r="HZ16" s="679"/>
      <c r="IA16" s="679"/>
      <c r="IB16" s="679"/>
      <c r="IC16" s="679"/>
      <c r="ID16" s="679"/>
      <c r="IE16" s="679"/>
      <c r="IF16" s="679"/>
      <c r="IG16" s="679"/>
      <c r="IH16" s="679"/>
      <c r="II16" s="679"/>
      <c r="IJ16" s="679"/>
      <c r="IL16" s="658"/>
      <c r="IM16" s="658"/>
      <c r="IN16" s="658"/>
      <c r="IO16" s="658"/>
      <c r="IP16" s="658"/>
      <c r="IQ16" s="658"/>
      <c r="IR16" s="658"/>
      <c r="IS16" s="658"/>
      <c r="IT16" s="658"/>
      <c r="IU16" s="658"/>
      <c r="IV16" s="658"/>
      <c r="IW16" s="658"/>
      <c r="IX16" s="658"/>
      <c r="IY16" s="658"/>
      <c r="IZ16" s="658"/>
      <c r="JA16" s="658"/>
      <c r="JB16" s="658"/>
      <c r="JC16" s="658"/>
      <c r="JD16" s="658"/>
      <c r="JE16" s="658"/>
      <c r="JF16" s="658"/>
      <c r="JG16" s="658"/>
      <c r="JH16" s="658"/>
      <c r="JI16" s="658"/>
      <c r="JJ16" s="658"/>
      <c r="JK16" s="658"/>
      <c r="JL16" s="658"/>
      <c r="JM16" s="658"/>
      <c r="JN16" s="658"/>
      <c r="JO16" s="658"/>
      <c r="JP16" s="658"/>
      <c r="JQ16" s="658"/>
      <c r="JR16" s="658"/>
      <c r="JS16" s="658"/>
      <c r="JT16" s="658"/>
      <c r="JU16" s="658"/>
      <c r="JV16" s="658"/>
      <c r="JW16" s="658"/>
      <c r="JX16" s="658"/>
      <c r="JY16" s="658"/>
      <c r="JZ16" s="658"/>
      <c r="KA16" s="658"/>
      <c r="KB16" s="658"/>
      <c r="KC16" s="658"/>
      <c r="KD16" s="658"/>
      <c r="KE16" s="658"/>
      <c r="KF16" s="658"/>
      <c r="KG16" s="658"/>
      <c r="KH16" s="658"/>
      <c r="KI16" s="658"/>
      <c r="KJ16" s="658"/>
      <c r="KK16" s="658"/>
      <c r="KL16" s="658"/>
      <c r="KM16" s="658"/>
      <c r="KN16" s="658"/>
    </row>
    <row r="17" spans="1:300" hidden="1">
      <c r="B17" s="22" t="s">
        <v>163</v>
      </c>
      <c r="C17" s="22" t="s">
        <v>75</v>
      </c>
      <c r="D17" s="134">
        <f t="shared" si="16"/>
        <v>3.4894435929609191</v>
      </c>
      <c r="E17" s="134">
        <f t="shared" si="8"/>
        <v>0</v>
      </c>
      <c r="F17" s="134">
        <f t="shared" si="8"/>
        <v>0</v>
      </c>
      <c r="G17" s="134">
        <f t="shared" si="8"/>
        <v>0</v>
      </c>
      <c r="H17" s="134">
        <f t="shared" si="8"/>
        <v>0</v>
      </c>
      <c r="I17" s="134">
        <f t="shared" si="8"/>
        <v>0</v>
      </c>
      <c r="J17" s="134"/>
      <c r="K17" s="134">
        <f t="shared" si="9"/>
        <v>0.94447898962402344</v>
      </c>
      <c r="L17" s="134">
        <f t="shared" si="9"/>
        <v>0.78654665492439269</v>
      </c>
      <c r="M17" s="134">
        <f t="shared" si="9"/>
        <v>0.59611390531158448</v>
      </c>
      <c r="N17" s="134">
        <f t="shared" si="9"/>
        <v>0.16311812778511645</v>
      </c>
      <c r="O17" s="134">
        <f t="shared" si="9"/>
        <v>2.9637675731658937E-2</v>
      </c>
      <c r="P17" s="134">
        <f t="shared" si="9"/>
        <v>3.0113782592773437E-2</v>
      </c>
      <c r="Q17" s="134">
        <f t="shared" si="9"/>
        <v>2.1117859006102239E-2</v>
      </c>
      <c r="R17" s="134">
        <f t="shared" si="9"/>
        <v>0</v>
      </c>
      <c r="S17" s="134">
        <f t="shared" si="9"/>
        <v>0</v>
      </c>
      <c r="T17" s="134">
        <f t="shared" si="9"/>
        <v>4.2121865699768064E-2</v>
      </c>
      <c r="U17" s="134">
        <f t="shared" si="10"/>
        <v>0.33970628428268435</v>
      </c>
      <c r="V17" s="134">
        <f t="shared" si="10"/>
        <v>0.53648844800281525</v>
      </c>
      <c r="W17" s="134">
        <f t="shared" si="10"/>
        <v>0</v>
      </c>
      <c r="X17" s="134">
        <f t="shared" si="10"/>
        <v>0</v>
      </c>
      <c r="Y17" s="134">
        <f t="shared" si="10"/>
        <v>0</v>
      </c>
      <c r="Z17" s="134">
        <f t="shared" si="10"/>
        <v>0</v>
      </c>
      <c r="AA17" s="134">
        <f t="shared" si="10"/>
        <v>0</v>
      </c>
      <c r="AB17" s="134">
        <f t="shared" si="10"/>
        <v>0</v>
      </c>
      <c r="AC17" s="134">
        <f t="shared" si="10"/>
        <v>0</v>
      </c>
      <c r="AD17" s="134">
        <f t="shared" si="10"/>
        <v>0</v>
      </c>
      <c r="AE17" s="134">
        <f t="shared" si="11"/>
        <v>0</v>
      </c>
      <c r="AF17" s="134">
        <f t="shared" si="11"/>
        <v>0</v>
      </c>
      <c r="AG17" s="134">
        <f t="shared" si="11"/>
        <v>0</v>
      </c>
      <c r="AH17" s="134">
        <f t="shared" si="11"/>
        <v>0</v>
      </c>
      <c r="AI17" s="134">
        <f t="shared" si="11"/>
        <v>0</v>
      </c>
      <c r="AJ17" s="134">
        <f t="shared" si="11"/>
        <v>0</v>
      </c>
      <c r="AK17" s="134">
        <f t="shared" si="11"/>
        <v>0</v>
      </c>
      <c r="AL17" s="134">
        <f t="shared" si="11"/>
        <v>0</v>
      </c>
      <c r="AM17" s="134">
        <f t="shared" si="11"/>
        <v>0</v>
      </c>
      <c r="AN17" s="134">
        <f t="shared" si="11"/>
        <v>0</v>
      </c>
      <c r="AO17" s="134">
        <f t="shared" si="12"/>
        <v>0</v>
      </c>
      <c r="AP17" s="134">
        <f t="shared" si="12"/>
        <v>0</v>
      </c>
      <c r="AQ17" s="134">
        <f t="shared" si="12"/>
        <v>0</v>
      </c>
      <c r="AR17" s="134">
        <f t="shared" si="12"/>
        <v>0</v>
      </c>
      <c r="AS17" s="134">
        <f t="shared" si="12"/>
        <v>0</v>
      </c>
      <c r="AT17" s="134">
        <f t="shared" si="12"/>
        <v>0</v>
      </c>
      <c r="AU17" s="134">
        <f t="shared" si="12"/>
        <v>0</v>
      </c>
      <c r="AV17" s="134">
        <f t="shared" si="12"/>
        <v>0</v>
      </c>
      <c r="AW17" s="134">
        <f t="shared" si="12"/>
        <v>0</v>
      </c>
      <c r="AX17" s="134">
        <f t="shared" si="12"/>
        <v>0</v>
      </c>
      <c r="AY17" s="134">
        <f t="shared" si="13"/>
        <v>0</v>
      </c>
      <c r="AZ17" s="134">
        <f t="shared" si="13"/>
        <v>0</v>
      </c>
      <c r="BA17" s="134">
        <f t="shared" si="13"/>
        <v>0</v>
      </c>
      <c r="BB17" s="134">
        <f t="shared" si="13"/>
        <v>0</v>
      </c>
      <c r="BC17" s="134">
        <f t="shared" si="13"/>
        <v>0</v>
      </c>
      <c r="BD17" s="134">
        <f t="shared" si="13"/>
        <v>0</v>
      </c>
      <c r="BE17" s="134">
        <f t="shared" si="13"/>
        <v>0</v>
      </c>
      <c r="BF17" s="134">
        <f t="shared" si="13"/>
        <v>0</v>
      </c>
      <c r="BG17" s="134">
        <f t="shared" si="13"/>
        <v>0</v>
      </c>
      <c r="BH17" s="134">
        <f t="shared" si="13"/>
        <v>0</v>
      </c>
      <c r="BI17" s="134">
        <f t="shared" si="14"/>
        <v>0</v>
      </c>
      <c r="BJ17" s="134">
        <f t="shared" si="14"/>
        <v>0</v>
      </c>
      <c r="BK17" s="134">
        <f t="shared" si="14"/>
        <v>0</v>
      </c>
      <c r="BL17" s="134">
        <f t="shared" si="14"/>
        <v>0</v>
      </c>
      <c r="BM17" s="134">
        <f t="shared" si="14"/>
        <v>0</v>
      </c>
      <c r="BN17" s="134">
        <f t="shared" si="14"/>
        <v>0</v>
      </c>
      <c r="BO17" s="134">
        <f t="shared" si="14"/>
        <v>0</v>
      </c>
      <c r="BP17" s="134">
        <f t="shared" si="14"/>
        <v>0</v>
      </c>
      <c r="BQ17" s="134">
        <f t="shared" si="14"/>
        <v>0</v>
      </c>
      <c r="BR17" s="134">
        <f t="shared" si="14"/>
        <v>0</v>
      </c>
      <c r="BS17" s="134">
        <f t="shared" si="15"/>
        <v>0</v>
      </c>
      <c r="BT17" s="134">
        <f t="shared" si="15"/>
        <v>0</v>
      </c>
      <c r="BU17" s="134">
        <f t="shared" si="15"/>
        <v>0</v>
      </c>
      <c r="BV17" s="134">
        <f t="shared" si="15"/>
        <v>0</v>
      </c>
      <c r="BW17" s="134">
        <f t="shared" si="15"/>
        <v>0</v>
      </c>
      <c r="BX17" s="134">
        <f t="shared" si="15"/>
        <v>0</v>
      </c>
      <c r="BY17" s="134">
        <f t="shared" si="15"/>
        <v>0</v>
      </c>
      <c r="BZ17" s="134">
        <f t="shared" si="15"/>
        <v>0</v>
      </c>
      <c r="CA17" s="134">
        <f t="shared" si="15"/>
        <v>0</v>
      </c>
      <c r="CB17" s="134">
        <f t="shared" si="15"/>
        <v>0</v>
      </c>
      <c r="CC17" s="134">
        <f t="shared" si="15"/>
        <v>0</v>
      </c>
      <c r="CD17" s="134">
        <f t="shared" si="15"/>
        <v>0</v>
      </c>
      <c r="CH17" s="685" t="s">
        <v>68</v>
      </c>
      <c r="CI17" s="682">
        <v>1219832.7131958008</v>
      </c>
      <c r="CJ17" s="682">
        <v>1163343.6332397461</v>
      </c>
      <c r="CK17" s="682">
        <v>1235377.8096885681</v>
      </c>
      <c r="CL17" s="682">
        <v>975196.67071533203</v>
      </c>
      <c r="CM17" s="682">
        <v>833992.22193145752</v>
      </c>
      <c r="CN17" s="682">
        <v>513715.95606994629</v>
      </c>
      <c r="CO17" s="682">
        <v>194149.89214324951</v>
      </c>
      <c r="CP17" s="682">
        <v>17401.691940307617</v>
      </c>
      <c r="CQ17" s="682">
        <v>380071.19998168945</v>
      </c>
      <c r="CR17" s="682">
        <v>938493.62670898438</v>
      </c>
      <c r="CS17" s="682">
        <v>1146203.045715332</v>
      </c>
      <c r="CT17" s="682">
        <v>1231199.3503952026</v>
      </c>
      <c r="CU17" s="682">
        <v>9848977.8117256165</v>
      </c>
      <c r="CV17" s="682">
        <v>1296872.6423797607</v>
      </c>
      <c r="CW17" s="682">
        <v>1206515.2742614746</v>
      </c>
      <c r="CX17" s="682">
        <v>1218708.6512451172</v>
      </c>
      <c r="CY17" s="682">
        <v>730131.93273925781</v>
      </c>
      <c r="CZ17" s="682">
        <v>460298.96604919434</v>
      </c>
      <c r="DA17" s="682">
        <v>107981.93467712402</v>
      </c>
      <c r="DB17" s="682"/>
      <c r="DC17" s="682">
        <v>17855.336242675781</v>
      </c>
      <c r="DD17" s="682">
        <v>425979.63149261475</v>
      </c>
      <c r="DE17" s="682">
        <v>568593.22858428955</v>
      </c>
      <c r="DF17" s="682">
        <v>1070755.849571228</v>
      </c>
      <c r="DG17" s="682">
        <v>1189404.2809906006</v>
      </c>
      <c r="DH17" s="682">
        <v>8293097.7282333374</v>
      </c>
      <c r="DI17" s="682">
        <v>1334308.6558074951</v>
      </c>
      <c r="DJ17" s="682">
        <v>1243440.8010864258</v>
      </c>
      <c r="DK17" s="682">
        <v>1256556.8583679199</v>
      </c>
      <c r="DL17" s="682">
        <v>637290.04362487793</v>
      </c>
      <c r="DM17" s="682">
        <v>267828.1676864624</v>
      </c>
      <c r="DN17" s="682">
        <v>84250.865142822266</v>
      </c>
      <c r="DO17" s="682">
        <v>39721.989082336426</v>
      </c>
      <c r="DP17" s="682">
        <v>21605.81893157959</v>
      </c>
      <c r="DQ17" s="682">
        <v>365022.29908752441</v>
      </c>
      <c r="DR17" s="682">
        <v>441757.09593200684</v>
      </c>
      <c r="DS17" s="682">
        <v>860952.24058532715</v>
      </c>
      <c r="DT17" s="682">
        <v>1153750.224609375</v>
      </c>
      <c r="DU17" s="682">
        <v>7706485.0599441528</v>
      </c>
      <c r="DV17" s="682">
        <v>1316179.8591308594</v>
      </c>
      <c r="DW17" s="682">
        <v>1184257.6405258179</v>
      </c>
      <c r="DX17" s="682">
        <v>1154581.1284790039</v>
      </c>
      <c r="DY17" s="682">
        <v>552065.00002288818</v>
      </c>
      <c r="DZ17" s="682">
        <v>230412.21904754639</v>
      </c>
      <c r="EA17" s="682">
        <v>92567.759307861328</v>
      </c>
      <c r="EB17" s="682"/>
      <c r="EC17" s="682">
        <v>26102.282096862793</v>
      </c>
      <c r="ED17" s="682">
        <v>328127.99006652832</v>
      </c>
      <c r="EE17" s="682">
        <v>475869.96486663818</v>
      </c>
      <c r="EF17" s="682">
        <v>880715.8140411377</v>
      </c>
      <c r="EG17" s="682">
        <v>1096512.1692352295</v>
      </c>
      <c r="EH17" s="682">
        <v>7337391.8268203735</v>
      </c>
      <c r="EI17" s="682">
        <v>1369370.0380859375</v>
      </c>
      <c r="EJ17" s="682">
        <v>1308204.3733520508</v>
      </c>
      <c r="EK17" s="682">
        <v>1274284.9558792114</v>
      </c>
      <c r="EL17" s="682">
        <v>555511.05107116699</v>
      </c>
      <c r="EM17" s="682">
        <v>176002.65712738037</v>
      </c>
      <c r="EN17" s="682">
        <v>69899.65983581543</v>
      </c>
      <c r="EO17" s="682">
        <v>40844.141761779785</v>
      </c>
      <c r="EP17" s="682">
        <v>19986.712898254395</v>
      </c>
      <c r="EQ17" s="682">
        <v>272975.70542144775</v>
      </c>
      <c r="ER17" s="682">
        <v>470020.14516496658</v>
      </c>
      <c r="ES17" s="682">
        <v>902879.11322784424</v>
      </c>
      <c r="ET17" s="682">
        <v>1357671.2525024414</v>
      </c>
      <c r="EU17" s="682">
        <v>7817649.8063282967</v>
      </c>
      <c r="EV17" s="682">
        <v>1399251.6257324219</v>
      </c>
      <c r="EW17" s="682">
        <v>1285338.0328292847</v>
      </c>
      <c r="EX17" s="682">
        <v>1232529.0823898315</v>
      </c>
      <c r="EY17" s="682">
        <v>487070.85580444336</v>
      </c>
      <c r="EZ17" s="682">
        <v>188256.20767974854</v>
      </c>
      <c r="FA17" s="682">
        <v>64418.927200317383</v>
      </c>
      <c r="FB17" s="682">
        <v>37878.444915771484</v>
      </c>
      <c r="FC17" s="682">
        <v>14001.111267089844</v>
      </c>
      <c r="FD17" s="682">
        <v>215190.00959777832</v>
      </c>
      <c r="FE17" s="682">
        <v>333019.71561431885</v>
      </c>
      <c r="FF17" s="682">
        <v>822827.0606842041</v>
      </c>
      <c r="FG17" s="682">
        <v>1312981.8335928917</v>
      </c>
      <c r="FH17" s="682">
        <v>7392762.9073081017</v>
      </c>
      <c r="FJ17" s="685" t="s">
        <v>68</v>
      </c>
      <c r="FK17" s="682">
        <v>1219228.4133148193</v>
      </c>
      <c r="FL17" s="682">
        <v>1160889.6875</v>
      </c>
      <c r="FM17" s="682">
        <v>1235262.1235351563</v>
      </c>
      <c r="FN17" s="682">
        <v>937807.78448486328</v>
      </c>
      <c r="FO17" s="682">
        <v>774064.13336181641</v>
      </c>
      <c r="FP17" s="682">
        <v>447543.47606658936</v>
      </c>
      <c r="FQ17" s="682">
        <v>142749.28210449219</v>
      </c>
      <c r="FR17" s="682"/>
      <c r="FS17" s="682">
        <v>279813.86366271973</v>
      </c>
      <c r="FT17" s="682">
        <v>910696.41583251953</v>
      </c>
      <c r="FU17" s="682">
        <v>1145878.2458496094</v>
      </c>
      <c r="FV17" s="682">
        <v>1229987.8452453613</v>
      </c>
      <c r="FW17" s="682">
        <v>9483921.2709579468</v>
      </c>
      <c r="FX17" s="682">
        <v>1296040.308013916</v>
      </c>
      <c r="FY17" s="682">
        <v>1200907.3810958862</v>
      </c>
      <c r="FZ17" s="682">
        <v>1204290.2407226563</v>
      </c>
      <c r="GA17" s="682">
        <v>699865.83218383789</v>
      </c>
      <c r="GB17" s="682">
        <v>335985.51889801025</v>
      </c>
      <c r="GC17" s="682">
        <v>77356.726173400879</v>
      </c>
      <c r="GD17" s="682"/>
      <c r="GE17" s="682"/>
      <c r="GF17" s="682">
        <v>309308.16728210449</v>
      </c>
      <c r="GG17" s="682">
        <v>502475.19417572021</v>
      </c>
      <c r="GH17" s="682">
        <v>1030931.7648544312</v>
      </c>
      <c r="GI17" s="682">
        <v>1179626.1737327576</v>
      </c>
      <c r="GJ17" s="682">
        <v>7836787.3071327209</v>
      </c>
      <c r="GK17" s="682">
        <v>1333295.7692070007</v>
      </c>
      <c r="GL17" s="682">
        <v>1235452.7538452148</v>
      </c>
      <c r="GM17" s="682">
        <v>1226353.0332946777</v>
      </c>
      <c r="GN17" s="682">
        <v>587755.3684387207</v>
      </c>
      <c r="GO17" s="682">
        <v>207731.48719024658</v>
      </c>
      <c r="GP17" s="682">
        <v>76550.46866607666</v>
      </c>
      <c r="GQ17" s="682">
        <v>58457.580268859863</v>
      </c>
      <c r="GR17" s="682"/>
      <c r="GS17" s="682">
        <v>255661.46932220459</v>
      </c>
      <c r="GT17" s="682">
        <v>377125.84136962891</v>
      </c>
      <c r="GU17" s="682">
        <v>849155.41997528076</v>
      </c>
      <c r="GV17" s="682">
        <v>1180224.5732727051</v>
      </c>
      <c r="GW17" s="682">
        <v>7387763.7648506165</v>
      </c>
      <c r="GX17" s="682">
        <v>1313895.1751098633</v>
      </c>
      <c r="GY17" s="682">
        <v>1181340.0354213715</v>
      </c>
      <c r="GZ17" s="682">
        <v>1136126.0796134551</v>
      </c>
      <c r="HA17" s="682">
        <v>477558.90229034424</v>
      </c>
      <c r="HB17" s="682">
        <v>202931.80949401855</v>
      </c>
      <c r="HC17" s="682">
        <v>59042.240951921296</v>
      </c>
      <c r="HD17" s="682"/>
      <c r="HE17" s="682"/>
      <c r="HF17" s="682">
        <v>222176.59567260742</v>
      </c>
      <c r="HG17" s="682">
        <v>417339.1060256958</v>
      </c>
      <c r="HH17" s="682">
        <v>832517.25743865967</v>
      </c>
      <c r="HI17" s="682">
        <v>1075632.9422836304</v>
      </c>
      <c r="HJ17" s="682">
        <v>6918560.1443015672</v>
      </c>
      <c r="HK17" s="682">
        <v>1368849.4350185394</v>
      </c>
      <c r="HL17" s="682">
        <v>1294650.5499954224</v>
      </c>
      <c r="HM17" s="682">
        <v>1254451.7035446167</v>
      </c>
      <c r="HN17" s="682">
        <v>452004.70121002197</v>
      </c>
      <c r="HO17" s="682">
        <v>159687.2151260376</v>
      </c>
      <c r="HP17" s="682">
        <v>24154.364715576172</v>
      </c>
      <c r="HQ17" s="682">
        <v>40005.165565490723</v>
      </c>
      <c r="HR17" s="682"/>
      <c r="HS17" s="682">
        <v>174110.36824035645</v>
      </c>
      <c r="HT17" s="682">
        <v>368867.00968933105</v>
      </c>
      <c r="HU17" s="682">
        <v>852922.74956512451</v>
      </c>
      <c r="HV17" s="682">
        <v>1309287.9982409477</v>
      </c>
      <c r="HW17" s="682">
        <v>7298991.2609114647</v>
      </c>
      <c r="HX17" s="682">
        <v>1399251.6257324219</v>
      </c>
      <c r="HY17" s="682">
        <v>1271190.6806259155</v>
      </c>
      <c r="HZ17" s="682">
        <v>1202842.1128549576</v>
      </c>
      <c r="IA17" s="682">
        <v>403006.18580627441</v>
      </c>
      <c r="IB17" s="682">
        <v>147460.03429412842</v>
      </c>
      <c r="IC17" s="682">
        <v>36124.694856318492</v>
      </c>
      <c r="ID17" s="682">
        <v>46948.250991821289</v>
      </c>
      <c r="IE17" s="682"/>
      <c r="IF17" s="682">
        <v>163052.65950775146</v>
      </c>
      <c r="IG17" s="682">
        <v>279084.8529510498</v>
      </c>
      <c r="IH17" s="682">
        <v>769253.95893096924</v>
      </c>
      <c r="II17" s="682">
        <v>1250428.2894821167</v>
      </c>
      <c r="IJ17" s="682">
        <v>6968643.346033725</v>
      </c>
      <c r="IL17" s="658"/>
      <c r="IM17" s="658"/>
      <c r="IN17" s="658"/>
      <c r="IO17" s="658"/>
      <c r="IP17" s="658"/>
      <c r="IQ17" s="658"/>
      <c r="IR17" s="658"/>
      <c r="IS17" s="658"/>
      <c r="IT17" s="658"/>
      <c r="IU17" s="658"/>
      <c r="IV17" s="658"/>
      <c r="IW17" s="658"/>
      <c r="IX17" s="658"/>
      <c r="IY17" s="658"/>
      <c r="IZ17" s="658"/>
      <c r="JA17" s="658"/>
      <c r="JB17" s="658"/>
      <c r="JC17" s="658"/>
      <c r="JD17" s="658"/>
      <c r="JE17" s="658"/>
      <c r="JF17" s="658"/>
      <c r="JG17" s="658"/>
      <c r="JH17" s="658"/>
      <c r="JI17" s="658"/>
      <c r="JJ17" s="658"/>
      <c r="JK17" s="658"/>
      <c r="JL17" s="658"/>
      <c r="JM17" s="658"/>
      <c r="JN17" s="658"/>
      <c r="JO17" s="658"/>
      <c r="JP17" s="658"/>
      <c r="JQ17" s="658"/>
      <c r="JR17" s="658"/>
      <c r="JS17" s="658"/>
      <c r="JT17" s="658"/>
      <c r="JU17" s="658"/>
      <c r="JV17" s="658"/>
      <c r="JW17" s="658"/>
      <c r="JX17" s="658"/>
      <c r="JY17" s="658"/>
      <c r="JZ17" s="658"/>
      <c r="KA17" s="658"/>
      <c r="KB17" s="658"/>
      <c r="KC17" s="658"/>
      <c r="KD17" s="658"/>
      <c r="KE17" s="658"/>
      <c r="KF17" s="658"/>
      <c r="KG17" s="658"/>
      <c r="KH17" s="658"/>
      <c r="KI17" s="658"/>
      <c r="KJ17" s="658"/>
      <c r="KK17" s="658"/>
      <c r="KL17" s="658"/>
      <c r="KM17" s="658"/>
      <c r="KN17" s="658"/>
    </row>
    <row r="18" spans="1:300" hidden="1">
      <c r="B18" s="170" t="s">
        <v>164</v>
      </c>
      <c r="C18" s="22" t="s">
        <v>236</v>
      </c>
      <c r="D18" s="134">
        <f t="shared" si="16"/>
        <v>0</v>
      </c>
      <c r="E18" s="134">
        <f t="shared" si="8"/>
        <v>7.7040152135696411</v>
      </c>
      <c r="F18" s="134">
        <f t="shared" si="8"/>
        <v>7.9884122767925261</v>
      </c>
      <c r="G18" s="134">
        <f t="shared" si="8"/>
        <v>7.6301883156204227</v>
      </c>
      <c r="H18" s="134">
        <f t="shared" si="8"/>
        <v>6.2728205646629336</v>
      </c>
      <c r="I18" s="134">
        <f t="shared" si="8"/>
        <v>5.80713563394165</v>
      </c>
      <c r="J18" s="134"/>
      <c r="K18" s="134">
        <f t="shared" si="9"/>
        <v>0</v>
      </c>
      <c r="L18" s="134">
        <f t="shared" si="9"/>
        <v>0</v>
      </c>
      <c r="M18" s="134">
        <f t="shared" si="9"/>
        <v>0</v>
      </c>
      <c r="N18" s="134">
        <f t="shared" si="9"/>
        <v>0</v>
      </c>
      <c r="O18" s="134">
        <f t="shared" si="9"/>
        <v>0</v>
      </c>
      <c r="P18" s="134">
        <f t="shared" si="9"/>
        <v>0</v>
      </c>
      <c r="Q18" s="134">
        <f t="shared" si="9"/>
        <v>0</v>
      </c>
      <c r="R18" s="134">
        <f t="shared" si="9"/>
        <v>0</v>
      </c>
      <c r="S18" s="134">
        <f t="shared" si="9"/>
        <v>0</v>
      </c>
      <c r="T18" s="134">
        <f t="shared" si="9"/>
        <v>0</v>
      </c>
      <c r="U18" s="134">
        <f t="shared" si="10"/>
        <v>0</v>
      </c>
      <c r="V18" s="134">
        <f t="shared" si="10"/>
        <v>0</v>
      </c>
      <c r="W18" s="134">
        <f t="shared" si="10"/>
        <v>0.57711683400726321</v>
      </c>
      <c r="X18" s="134">
        <f t="shared" si="10"/>
        <v>0.9418580132904053</v>
      </c>
      <c r="Y18" s="134">
        <f t="shared" si="10"/>
        <v>0.98581977172851565</v>
      </c>
      <c r="Z18" s="134">
        <f t="shared" si="10"/>
        <v>0.92293907141113285</v>
      </c>
      <c r="AA18" s="134">
        <f t="shared" si="10"/>
        <v>0.65956538470458981</v>
      </c>
      <c r="AB18" s="134">
        <f t="shared" si="10"/>
        <v>0.60196252050781252</v>
      </c>
      <c r="AC18" s="134">
        <f t="shared" si="10"/>
        <v>0.45544550506591797</v>
      </c>
      <c r="AD18" s="134">
        <f t="shared" si="10"/>
        <v>0</v>
      </c>
      <c r="AE18" s="134">
        <f t="shared" si="11"/>
        <v>0</v>
      </c>
      <c r="AF18" s="134">
        <f t="shared" si="11"/>
        <v>0.83855547326660151</v>
      </c>
      <c r="AG18" s="134">
        <f t="shared" si="11"/>
        <v>0.97102944325256346</v>
      </c>
      <c r="AH18" s="134">
        <f t="shared" si="11"/>
        <v>0.74972319633483886</v>
      </c>
      <c r="AI18" s="134">
        <f t="shared" si="11"/>
        <v>0.85651556681633001</v>
      </c>
      <c r="AJ18" s="134">
        <f t="shared" si="11"/>
        <v>0.93338819439697263</v>
      </c>
      <c r="AK18" s="134">
        <f t="shared" si="11"/>
        <v>0.99000723352050779</v>
      </c>
      <c r="AL18" s="134">
        <f t="shared" si="11"/>
        <v>0.92929587695312499</v>
      </c>
      <c r="AM18" s="134">
        <f t="shared" si="11"/>
        <v>0.76582935070800784</v>
      </c>
      <c r="AN18" s="134">
        <f t="shared" si="11"/>
        <v>0.5662308835449219</v>
      </c>
      <c r="AO18" s="134">
        <f t="shared" si="12"/>
        <v>0.31793704620361329</v>
      </c>
      <c r="AP18" s="134">
        <f t="shared" si="12"/>
        <v>0</v>
      </c>
      <c r="AQ18" s="134">
        <f t="shared" si="12"/>
        <v>0</v>
      </c>
      <c r="AR18" s="134">
        <f t="shared" si="12"/>
        <v>0.86314233239746097</v>
      </c>
      <c r="AS18" s="134">
        <f t="shared" si="12"/>
        <v>0.97704914152526856</v>
      </c>
      <c r="AT18" s="134">
        <f t="shared" si="12"/>
        <v>0.78901665072631832</v>
      </c>
      <c r="AU18" s="134">
        <f t="shared" si="12"/>
        <v>0.67310793591308593</v>
      </c>
      <c r="AV18" s="134">
        <f t="shared" si="12"/>
        <v>0.88067113626098636</v>
      </c>
      <c r="AW18" s="134">
        <f t="shared" si="12"/>
        <v>0.9298856240005493</v>
      </c>
      <c r="AX18" s="134">
        <f t="shared" si="12"/>
        <v>0.92548414111328126</v>
      </c>
      <c r="AY18" s="134">
        <f t="shared" si="13"/>
        <v>0.76809178063964845</v>
      </c>
      <c r="AZ18" s="134">
        <f t="shared" si="13"/>
        <v>0.46087158746337892</v>
      </c>
      <c r="BA18" s="134">
        <f t="shared" si="13"/>
        <v>0.42991445043945314</v>
      </c>
      <c r="BB18" s="134">
        <f t="shared" si="13"/>
        <v>1.21244794921875E-2</v>
      </c>
      <c r="BC18" s="134">
        <f t="shared" si="13"/>
        <v>0</v>
      </c>
      <c r="BD18" s="134">
        <f t="shared" si="13"/>
        <v>0.84837991973876958</v>
      </c>
      <c r="BE18" s="134">
        <f t="shared" si="13"/>
        <v>0.92721092102050784</v>
      </c>
      <c r="BF18" s="134">
        <f t="shared" si="13"/>
        <v>0.77444633953857422</v>
      </c>
      <c r="BG18" s="134">
        <f t="shared" si="13"/>
        <v>0.63774019445800778</v>
      </c>
      <c r="BH18" s="134">
        <f t="shared" si="13"/>
        <v>0.59948407025146488</v>
      </c>
      <c r="BI18" s="134">
        <f t="shared" si="14"/>
        <v>0.6536219471435547</v>
      </c>
      <c r="BJ18" s="134">
        <f t="shared" si="14"/>
        <v>0.74116187438964842</v>
      </c>
      <c r="BK18" s="134">
        <f t="shared" si="14"/>
        <v>0.76504080451583867</v>
      </c>
      <c r="BL18" s="134">
        <f t="shared" si="14"/>
        <v>0.39835460858154298</v>
      </c>
      <c r="BM18" s="134">
        <f t="shared" si="14"/>
        <v>0.31898321643066407</v>
      </c>
      <c r="BN18" s="134">
        <f t="shared" si="14"/>
        <v>1.2739726989746094E-2</v>
      </c>
      <c r="BO18" s="134">
        <f t="shared" si="14"/>
        <v>0</v>
      </c>
      <c r="BP18" s="134">
        <f t="shared" si="14"/>
        <v>0.76594039129638669</v>
      </c>
      <c r="BQ18" s="134">
        <f t="shared" si="14"/>
        <v>0.83524365893554686</v>
      </c>
      <c r="BR18" s="134">
        <f t="shared" si="14"/>
        <v>0.54451007167053223</v>
      </c>
      <c r="BS18" s="134">
        <f t="shared" si="15"/>
        <v>0.63020189428710938</v>
      </c>
      <c r="BT18" s="134">
        <f t="shared" si="15"/>
        <v>0.54359252973937988</v>
      </c>
      <c r="BU18" s="134">
        <f t="shared" si="15"/>
        <v>0.62888353631591798</v>
      </c>
      <c r="BV18" s="134">
        <f t="shared" si="15"/>
        <v>0.71733441143798826</v>
      </c>
      <c r="BW18" s="134">
        <f t="shared" si="15"/>
        <v>0.65387105842590332</v>
      </c>
      <c r="BX18" s="134">
        <f t="shared" si="15"/>
        <v>0.33042022100830076</v>
      </c>
      <c r="BY18" s="134">
        <f t="shared" si="15"/>
        <v>0.29488251647949221</v>
      </c>
      <c r="BZ18" s="134">
        <f t="shared" si="15"/>
        <v>9.0751968383789069E-3</v>
      </c>
      <c r="CA18" s="134">
        <f t="shared" si="15"/>
        <v>0</v>
      </c>
      <c r="CB18" s="134">
        <f t="shared" si="15"/>
        <v>0.71453692803955082</v>
      </c>
      <c r="CC18" s="134">
        <f t="shared" si="15"/>
        <v>0.70388822821044927</v>
      </c>
      <c r="CD18" s="134">
        <f t="shared" si="15"/>
        <v>0.58044911315917969</v>
      </c>
      <c r="CH18" s="678" t="s">
        <v>69</v>
      </c>
      <c r="CI18" s="679">
        <v>20657.804748535156</v>
      </c>
      <c r="CJ18" s="679">
        <v>33454.386169433594</v>
      </c>
      <c r="CK18" s="679">
        <v>13107.680782318115</v>
      </c>
      <c r="CL18" s="679"/>
      <c r="CM18" s="679"/>
      <c r="CN18" s="679"/>
      <c r="CO18" s="679"/>
      <c r="CP18" s="679"/>
      <c r="CQ18" s="679"/>
      <c r="CR18" s="679"/>
      <c r="CS18" s="679">
        <v>324.79986572265625</v>
      </c>
      <c r="CT18" s="679"/>
      <c r="CU18" s="679">
        <v>67544.671566009521</v>
      </c>
      <c r="CV18" s="679">
        <v>100562.44059753418</v>
      </c>
      <c r="CW18" s="679">
        <v>78082.342864990234</v>
      </c>
      <c r="CX18" s="679">
        <v>23060.790466308594</v>
      </c>
      <c r="CY18" s="679"/>
      <c r="CZ18" s="679"/>
      <c r="DA18" s="679"/>
      <c r="DB18" s="679"/>
      <c r="DC18" s="679"/>
      <c r="DD18" s="679"/>
      <c r="DE18" s="679"/>
      <c r="DF18" s="679">
        <v>14940.793823242188</v>
      </c>
      <c r="DG18" s="679">
        <v>4060.0060119628906</v>
      </c>
      <c r="DH18" s="679">
        <v>220706.37376403809</v>
      </c>
      <c r="DI18" s="679">
        <v>141778.59403991699</v>
      </c>
      <c r="DJ18" s="679">
        <v>119671.92205810547</v>
      </c>
      <c r="DK18" s="679">
        <v>78601.567504882813</v>
      </c>
      <c r="DL18" s="679"/>
      <c r="DM18" s="679"/>
      <c r="DN18" s="679"/>
      <c r="DO18" s="679"/>
      <c r="DP18" s="679"/>
      <c r="DQ18" s="679"/>
      <c r="DR18" s="679">
        <v>2411.4973373413086</v>
      </c>
      <c r="DS18" s="679">
        <v>47592.75252532959</v>
      </c>
      <c r="DT18" s="679">
        <v>25620.714385986328</v>
      </c>
      <c r="DU18" s="679">
        <v>415677.0478515625</v>
      </c>
      <c r="DV18" s="679">
        <v>123855.43249511719</v>
      </c>
      <c r="DW18" s="679">
        <v>85747.16455078125</v>
      </c>
      <c r="DX18" s="679">
        <v>36052.785095214844</v>
      </c>
      <c r="DY18" s="679"/>
      <c r="DZ18" s="679"/>
      <c r="EA18" s="679"/>
      <c r="EB18" s="679"/>
      <c r="EC18" s="679"/>
      <c r="ED18" s="679"/>
      <c r="EE18" s="679">
        <v>1299.199462890625</v>
      </c>
      <c r="EF18" s="679">
        <v>31566.596740722656</v>
      </c>
      <c r="EG18" s="679">
        <v>24684.789794921875</v>
      </c>
      <c r="EH18" s="679">
        <v>303205.96813964844</v>
      </c>
      <c r="EI18" s="679">
        <v>170195.12963867188</v>
      </c>
      <c r="EJ18" s="679">
        <v>178315.12628173828</v>
      </c>
      <c r="EK18" s="679">
        <v>144211.14038085938</v>
      </c>
      <c r="EL18" s="679">
        <v>649.5997314453125</v>
      </c>
      <c r="EM18" s="679"/>
      <c r="EN18" s="679"/>
      <c r="EO18" s="679"/>
      <c r="EP18" s="679"/>
      <c r="EQ18" s="679"/>
      <c r="ER18" s="679">
        <v>4052.3277592658997</v>
      </c>
      <c r="ES18" s="679">
        <v>69507.171264648438</v>
      </c>
      <c r="ET18" s="679">
        <v>129241.34008789063</v>
      </c>
      <c r="EU18" s="679">
        <v>696171.83514451981</v>
      </c>
      <c r="EV18" s="679">
        <v>200076.71728515625</v>
      </c>
      <c r="EW18" s="679">
        <v>161569.15380096436</v>
      </c>
      <c r="EX18" s="679">
        <v>138159.09963989258</v>
      </c>
      <c r="EY18" s="679"/>
      <c r="EZ18" s="679"/>
      <c r="FA18" s="679"/>
      <c r="FB18" s="679"/>
      <c r="FC18" s="679"/>
      <c r="FD18" s="679"/>
      <c r="FE18" s="679"/>
      <c r="FF18" s="679">
        <v>61062.374755859375</v>
      </c>
      <c r="FG18" s="679">
        <v>103748.71589422226</v>
      </c>
      <c r="FH18" s="679">
        <v>664616.06137609482</v>
      </c>
      <c r="FJ18" s="678" t="s">
        <v>69</v>
      </c>
      <c r="FK18" s="679">
        <v>20053.504867553711</v>
      </c>
      <c r="FL18" s="679">
        <v>31000.4404296875</v>
      </c>
      <c r="FM18" s="679">
        <v>12991.99462890625</v>
      </c>
      <c r="FN18" s="679"/>
      <c r="FO18" s="679"/>
      <c r="FP18" s="679"/>
      <c r="FQ18" s="679"/>
      <c r="FR18" s="679"/>
      <c r="FS18" s="679"/>
      <c r="FT18" s="679"/>
      <c r="FU18" s="679"/>
      <c r="FV18" s="679"/>
      <c r="FW18" s="679">
        <v>64045.939926147461</v>
      </c>
      <c r="FX18" s="679">
        <v>100399.65982055664</v>
      </c>
      <c r="FY18" s="679">
        <v>74078.318046569824</v>
      </c>
      <c r="FZ18" s="679">
        <v>23060.790466308594</v>
      </c>
      <c r="GA18" s="679"/>
      <c r="GB18" s="679"/>
      <c r="GC18" s="679"/>
      <c r="GD18" s="679"/>
      <c r="GE18" s="679"/>
      <c r="GF18" s="679"/>
      <c r="GG18" s="679"/>
      <c r="GH18" s="679">
        <v>12667.194763183594</v>
      </c>
      <c r="GI18" s="679">
        <v>43.412548065185547</v>
      </c>
      <c r="GJ18" s="679">
        <v>210249.37564468384</v>
      </c>
      <c r="GK18" s="679">
        <v>141261.29014205933</v>
      </c>
      <c r="GL18" s="679">
        <v>112703.93615722656</v>
      </c>
      <c r="GM18" s="679">
        <v>73917.383758544922</v>
      </c>
      <c r="GN18" s="679"/>
      <c r="GO18" s="679"/>
      <c r="GP18" s="679"/>
      <c r="GQ18" s="679"/>
      <c r="GR18" s="679"/>
      <c r="GS18" s="679"/>
      <c r="GT18" s="679">
        <v>1905.6534729003906</v>
      </c>
      <c r="GU18" s="679">
        <v>46840.681976318359</v>
      </c>
      <c r="GV18" s="679">
        <v>55540.777038574219</v>
      </c>
      <c r="GW18" s="679">
        <v>432169.72254562378</v>
      </c>
      <c r="GX18" s="679">
        <v>122774.34924316406</v>
      </c>
      <c r="GY18" s="679">
        <v>84134.223508834839</v>
      </c>
      <c r="GZ18" s="679">
        <v>35403.185363769531</v>
      </c>
      <c r="HA18" s="679"/>
      <c r="HB18" s="679"/>
      <c r="HC18" s="679"/>
      <c r="HD18" s="679"/>
      <c r="HE18" s="679"/>
      <c r="HF18" s="679"/>
      <c r="HG18" s="679">
        <v>1299.199462890625</v>
      </c>
      <c r="HH18" s="679">
        <v>26199.837738037109</v>
      </c>
      <c r="HI18" s="679">
        <v>21875.059524536133</v>
      </c>
      <c r="HJ18" s="679">
        <v>291685.8548412323</v>
      </c>
      <c r="HK18" s="679">
        <v>169674.5265712738</v>
      </c>
      <c r="HL18" s="679">
        <v>164761.30292510986</v>
      </c>
      <c r="HM18" s="679">
        <v>143024.37364196777</v>
      </c>
      <c r="HN18" s="679"/>
      <c r="HO18" s="679"/>
      <c r="HP18" s="679"/>
      <c r="HQ18" s="679"/>
      <c r="HR18" s="679"/>
      <c r="HS18" s="679"/>
      <c r="HT18" s="679">
        <v>649.5997314453125</v>
      </c>
      <c r="HU18" s="679">
        <v>60087.975158691406</v>
      </c>
      <c r="HV18" s="679">
        <v>96596.016551494598</v>
      </c>
      <c r="HW18" s="679">
        <v>634793.79457998276</v>
      </c>
      <c r="HX18" s="679">
        <v>200076.71728515625</v>
      </c>
      <c r="HY18" s="679">
        <v>154279.93621826172</v>
      </c>
      <c r="HZ18" s="679">
        <v>134933.9724817276</v>
      </c>
      <c r="IA18" s="679"/>
      <c r="IB18" s="679"/>
      <c r="IC18" s="679"/>
      <c r="ID18" s="679"/>
      <c r="IE18" s="679"/>
      <c r="IF18" s="679"/>
      <c r="IG18" s="679"/>
      <c r="IH18" s="679">
        <v>56952.444465637207</v>
      </c>
      <c r="II18" s="679">
        <v>53339.635322570801</v>
      </c>
      <c r="IJ18" s="679">
        <v>599582.70577335358</v>
      </c>
      <c r="IL18" s="658"/>
      <c r="IM18" s="658"/>
      <c r="IN18" s="658"/>
      <c r="IO18" s="658"/>
      <c r="IP18" s="658"/>
      <c r="IQ18" s="658"/>
      <c r="IR18" s="658"/>
      <c r="IS18" s="658"/>
      <c r="IT18" s="658"/>
      <c r="IU18" s="658"/>
      <c r="IV18" s="658"/>
      <c r="IW18" s="658"/>
      <c r="IX18" s="658"/>
      <c r="IY18" s="658"/>
      <c r="IZ18" s="658"/>
      <c r="JA18" s="658"/>
      <c r="JB18" s="658"/>
      <c r="JC18" s="658"/>
      <c r="JD18" s="658"/>
      <c r="JE18" s="658"/>
      <c r="JF18" s="658"/>
      <c r="JG18" s="658"/>
      <c r="JH18" s="658"/>
      <c r="JI18" s="658"/>
      <c r="JJ18" s="658"/>
      <c r="JK18" s="658"/>
      <c r="JL18" s="658"/>
      <c r="JM18" s="658"/>
      <c r="JN18" s="658"/>
      <c r="JO18" s="658"/>
      <c r="JP18" s="658"/>
      <c r="JQ18" s="658"/>
      <c r="JR18" s="658"/>
      <c r="JS18" s="658"/>
      <c r="JT18" s="658"/>
      <c r="JU18" s="658"/>
      <c r="JV18" s="658"/>
      <c r="JW18" s="658"/>
      <c r="JX18" s="658"/>
      <c r="JY18" s="658"/>
      <c r="JZ18" s="658"/>
      <c r="KA18" s="658"/>
      <c r="KB18" s="658"/>
      <c r="KC18" s="658"/>
      <c r="KD18" s="658"/>
      <c r="KE18" s="658"/>
      <c r="KF18" s="658"/>
      <c r="KG18" s="658"/>
      <c r="KH18" s="658"/>
      <c r="KI18" s="658"/>
      <c r="KJ18" s="658"/>
      <c r="KK18" s="658"/>
      <c r="KL18" s="658"/>
      <c r="KM18" s="658"/>
      <c r="KN18" s="658"/>
    </row>
    <row r="19" spans="1:300" hidden="1">
      <c r="B19" s="170" t="s">
        <v>170</v>
      </c>
      <c r="C19" s="22" t="s">
        <v>237</v>
      </c>
      <c r="D19" s="134">
        <f t="shared" si="16"/>
        <v>0</v>
      </c>
      <c r="E19" s="134">
        <f t="shared" si="8"/>
        <v>1.1292917061004639</v>
      </c>
      <c r="F19" s="134">
        <f t="shared" si="8"/>
        <v>0.69755652630615239</v>
      </c>
      <c r="G19" s="134">
        <f t="shared" si="8"/>
        <v>1.2896516454772948</v>
      </c>
      <c r="H19" s="134">
        <f t="shared" si="8"/>
        <v>2.7539550669479369</v>
      </c>
      <c r="I19" s="134">
        <f t="shared" si="8"/>
        <v>3.1790629124145506</v>
      </c>
      <c r="J19" s="134"/>
      <c r="K19" s="134">
        <f t="shared" si="9"/>
        <v>0</v>
      </c>
      <c r="L19" s="134">
        <f t="shared" si="9"/>
        <v>0</v>
      </c>
      <c r="M19" s="134">
        <f t="shared" si="9"/>
        <v>0</v>
      </c>
      <c r="N19" s="134">
        <f t="shared" si="9"/>
        <v>0</v>
      </c>
      <c r="O19" s="134">
        <f t="shared" si="9"/>
        <v>0</v>
      </c>
      <c r="P19" s="134">
        <f t="shared" si="9"/>
        <v>0</v>
      </c>
      <c r="Q19" s="134">
        <f t="shared" si="9"/>
        <v>0</v>
      </c>
      <c r="R19" s="134">
        <f t="shared" si="9"/>
        <v>0</v>
      </c>
      <c r="S19" s="134">
        <f t="shared" si="9"/>
        <v>0</v>
      </c>
      <c r="T19" s="134">
        <f t="shared" si="9"/>
        <v>0</v>
      </c>
      <c r="U19" s="134">
        <f t="shared" si="10"/>
        <v>0</v>
      </c>
      <c r="V19" s="134">
        <f t="shared" si="10"/>
        <v>0</v>
      </c>
      <c r="W19" s="134">
        <f t="shared" si="10"/>
        <v>0.69337537432861329</v>
      </c>
      <c r="X19" s="134">
        <f t="shared" si="10"/>
        <v>7.5325319274902339E-2</v>
      </c>
      <c r="Y19" s="134">
        <f t="shared" si="10"/>
        <v>1.8436831939697265E-2</v>
      </c>
      <c r="Z19" s="134">
        <f t="shared" si="10"/>
        <v>0</v>
      </c>
      <c r="AA19" s="134">
        <f t="shared" si="10"/>
        <v>0</v>
      </c>
      <c r="AB19" s="134">
        <f t="shared" si="10"/>
        <v>0</v>
      </c>
      <c r="AC19" s="134">
        <f t="shared" si="10"/>
        <v>0</v>
      </c>
      <c r="AD19" s="134">
        <f t="shared" si="10"/>
        <v>0</v>
      </c>
      <c r="AE19" s="134">
        <f t="shared" si="11"/>
        <v>0</v>
      </c>
      <c r="AF19" s="134">
        <f t="shared" si="11"/>
        <v>9.497377807617188E-3</v>
      </c>
      <c r="AG19" s="134">
        <f t="shared" si="11"/>
        <v>5.0377456298828123E-2</v>
      </c>
      <c r="AH19" s="134">
        <f t="shared" si="11"/>
        <v>0.28227934645080566</v>
      </c>
      <c r="AI19" s="134">
        <f t="shared" si="11"/>
        <v>0.31898110253906248</v>
      </c>
      <c r="AJ19" s="134">
        <f t="shared" si="11"/>
        <v>8.6674875732421872E-2</v>
      </c>
      <c r="AK19" s="134">
        <f t="shared" si="11"/>
        <v>1.2825633544921874E-2</v>
      </c>
      <c r="AL19" s="134">
        <f t="shared" si="11"/>
        <v>5.0052539062500005E-4</v>
      </c>
      <c r="AM19" s="134">
        <f t="shared" si="11"/>
        <v>0</v>
      </c>
      <c r="AN19" s="134">
        <f t="shared" si="11"/>
        <v>0</v>
      </c>
      <c r="AO19" s="134">
        <f t="shared" si="12"/>
        <v>0</v>
      </c>
      <c r="AP19" s="134">
        <f t="shared" si="12"/>
        <v>0</v>
      </c>
      <c r="AQ19" s="134">
        <f t="shared" si="12"/>
        <v>0</v>
      </c>
      <c r="AR19" s="134">
        <f t="shared" si="12"/>
        <v>6.6372062988281251E-3</v>
      </c>
      <c r="AS19" s="134">
        <f t="shared" si="12"/>
        <v>4.2311061279296874E-2</v>
      </c>
      <c r="AT19" s="134">
        <f t="shared" si="12"/>
        <v>0.2296261215209961</v>
      </c>
      <c r="AU19" s="134">
        <f t="shared" si="12"/>
        <v>0.56474730801391604</v>
      </c>
      <c r="AV19" s="134">
        <f t="shared" si="12"/>
        <v>0.15731572784423828</v>
      </c>
      <c r="AW19" s="134">
        <f t="shared" si="12"/>
        <v>9.3388583992004393E-2</v>
      </c>
      <c r="AX19" s="134">
        <f t="shared" si="12"/>
        <v>3.8385021362304685E-2</v>
      </c>
      <c r="AY19" s="134">
        <f t="shared" si="13"/>
        <v>3.4762757812500003E-2</v>
      </c>
      <c r="AZ19" s="134">
        <f t="shared" si="13"/>
        <v>2.0281690917968751E-2</v>
      </c>
      <c r="BA19" s="134">
        <f t="shared" si="13"/>
        <v>1.2727665527343749E-2</v>
      </c>
      <c r="BB19" s="134">
        <f t="shared" si="13"/>
        <v>0</v>
      </c>
      <c r="BC19" s="134">
        <f t="shared" si="13"/>
        <v>0</v>
      </c>
      <c r="BD19" s="134">
        <f t="shared" si="13"/>
        <v>9.7982821044921876E-3</v>
      </c>
      <c r="BE19" s="134">
        <f t="shared" si="13"/>
        <v>0.10909427124023438</v>
      </c>
      <c r="BF19" s="134">
        <f t="shared" si="13"/>
        <v>0.24915033666229247</v>
      </c>
      <c r="BG19" s="134">
        <f t="shared" si="13"/>
        <v>0.61214007751464838</v>
      </c>
      <c r="BH19" s="134">
        <f t="shared" si="13"/>
        <v>0.53410636563873293</v>
      </c>
      <c r="BI19" s="134">
        <f t="shared" si="14"/>
        <v>0.46358188079833984</v>
      </c>
      <c r="BJ19" s="134">
        <f t="shared" si="14"/>
        <v>0.28529614627075195</v>
      </c>
      <c r="BK19" s="134">
        <f t="shared" si="14"/>
        <v>6.9101420745849608E-3</v>
      </c>
      <c r="BL19" s="134">
        <f t="shared" si="14"/>
        <v>1.97985908203125E-2</v>
      </c>
      <c r="BM19" s="134">
        <f t="shared" si="14"/>
        <v>0</v>
      </c>
      <c r="BN19" s="134">
        <f t="shared" si="14"/>
        <v>0</v>
      </c>
      <c r="BO19" s="134">
        <f t="shared" si="14"/>
        <v>0</v>
      </c>
      <c r="BP19" s="134">
        <f t="shared" si="14"/>
        <v>4.2526560485839845E-2</v>
      </c>
      <c r="BQ19" s="134">
        <f t="shared" si="14"/>
        <v>0.23233039245605469</v>
      </c>
      <c r="BR19" s="134">
        <f t="shared" si="14"/>
        <v>0.55726491088867192</v>
      </c>
      <c r="BS19" s="134">
        <f t="shared" si="15"/>
        <v>0.62224139892578123</v>
      </c>
      <c r="BT19" s="134">
        <f t="shared" si="15"/>
        <v>0.60900102404785161</v>
      </c>
      <c r="BU19" s="134">
        <f t="shared" si="15"/>
        <v>0.49673134878540037</v>
      </c>
      <c r="BV19" s="134">
        <f t="shared" si="15"/>
        <v>0.27566506213378905</v>
      </c>
      <c r="BW19" s="134">
        <f t="shared" si="15"/>
        <v>7.0871844207763671E-2</v>
      </c>
      <c r="BX19" s="134">
        <f t="shared" si="15"/>
        <v>4.9822020629882814E-2</v>
      </c>
      <c r="BY19" s="134">
        <f t="shared" si="15"/>
        <v>1.2727665527343749E-2</v>
      </c>
      <c r="BZ19" s="134">
        <f t="shared" si="15"/>
        <v>0</v>
      </c>
      <c r="CA19" s="134">
        <f t="shared" si="15"/>
        <v>0</v>
      </c>
      <c r="CB19" s="134">
        <f t="shared" si="15"/>
        <v>0.12454929357910156</v>
      </c>
      <c r="CC19" s="134">
        <f t="shared" si="15"/>
        <v>0.40834665545654297</v>
      </c>
      <c r="CD19" s="134">
        <f t="shared" si="15"/>
        <v>0.50910659912109379</v>
      </c>
      <c r="CH19" s="678" t="s">
        <v>70</v>
      </c>
      <c r="CI19" s="679">
        <v>124237.73803710938</v>
      </c>
      <c r="CJ19" s="679">
        <v>117059.5576171875</v>
      </c>
      <c r="CK19" s="679">
        <v>126630.46484375</v>
      </c>
      <c r="CL19" s="679">
        <v>111353.82446289063</v>
      </c>
      <c r="CM19" s="679">
        <v>120082.70301055908</v>
      </c>
      <c r="CN19" s="679">
        <v>108097.04466247559</v>
      </c>
      <c r="CO19" s="679">
        <v>46988.717002868652</v>
      </c>
      <c r="CP19" s="679">
        <v>5863.7821655273438</v>
      </c>
      <c r="CQ19" s="679">
        <v>79645.496490478516</v>
      </c>
      <c r="CR19" s="679">
        <v>120188.50805664063</v>
      </c>
      <c r="CS19" s="679">
        <v>118716.06079101563</v>
      </c>
      <c r="CT19" s="679">
        <v>128000.14479827881</v>
      </c>
      <c r="CU19" s="679">
        <v>1206864.0419387817</v>
      </c>
      <c r="CV19" s="679">
        <v>124237.73803710938</v>
      </c>
      <c r="CW19" s="679">
        <v>117059.5576171875</v>
      </c>
      <c r="CX19" s="679">
        <v>126630.46484375</v>
      </c>
      <c r="CY19" s="679">
        <v>111353.82446289063</v>
      </c>
      <c r="CZ19" s="679">
        <v>104191.32385253906</v>
      </c>
      <c r="DA19" s="679">
        <v>26272.132553100586</v>
      </c>
      <c r="DB19" s="679"/>
      <c r="DC19" s="679">
        <v>5832.1001586914063</v>
      </c>
      <c r="DD19" s="679">
        <v>87062.029685974121</v>
      </c>
      <c r="DE19" s="679">
        <v>95884.965187072754</v>
      </c>
      <c r="DF19" s="679">
        <v>118620.78197479248</v>
      </c>
      <c r="DG19" s="679">
        <v>126190.83406066895</v>
      </c>
      <c r="DH19" s="679">
        <v>1043335.7524337769</v>
      </c>
      <c r="DI19" s="679">
        <v>124237.73803710938</v>
      </c>
      <c r="DJ19" s="679">
        <v>117059.5576171875</v>
      </c>
      <c r="DK19" s="679">
        <v>126630.46484375</v>
      </c>
      <c r="DL19" s="679">
        <v>106994.56134033203</v>
      </c>
      <c r="DM19" s="679">
        <v>81226.412178039551</v>
      </c>
      <c r="DN19" s="679">
        <v>26296.977355957031</v>
      </c>
      <c r="DO19" s="679">
        <v>14025.012321472168</v>
      </c>
      <c r="DP19" s="679">
        <v>7628.5676040649414</v>
      </c>
      <c r="DQ19" s="679">
        <v>85588.857482910156</v>
      </c>
      <c r="DR19" s="679">
        <v>86228.464408874512</v>
      </c>
      <c r="DS19" s="679">
        <v>118620.78197479248</v>
      </c>
      <c r="DT19" s="679">
        <v>125528.13040161133</v>
      </c>
      <c r="DU19" s="679">
        <v>1020065.5255661011</v>
      </c>
      <c r="DV19" s="679">
        <v>124237.73803710938</v>
      </c>
      <c r="DW19" s="679">
        <v>116964.27880096436</v>
      </c>
      <c r="DX19" s="679">
        <v>125433.45468139648</v>
      </c>
      <c r="DY19" s="679">
        <v>94918.43025970459</v>
      </c>
      <c r="DZ19" s="679">
        <v>57952.557472229004</v>
      </c>
      <c r="EA19" s="679">
        <v>22521.845672607422</v>
      </c>
      <c r="EB19" s="679"/>
      <c r="EC19" s="679">
        <v>7438.0099716186523</v>
      </c>
      <c r="ED19" s="679">
        <v>67850.197158813477</v>
      </c>
      <c r="EE19" s="679">
        <v>84120.704368591309</v>
      </c>
      <c r="EF19" s="679">
        <v>116619.92683410645</v>
      </c>
      <c r="EG19" s="679">
        <v>125047.48826599121</v>
      </c>
      <c r="EH19" s="679">
        <v>943104.63152313232</v>
      </c>
      <c r="EI19" s="679">
        <v>124237.73803710938</v>
      </c>
      <c r="EJ19" s="679">
        <v>117059.5576171875</v>
      </c>
      <c r="EK19" s="679">
        <v>126344.62839508057</v>
      </c>
      <c r="EL19" s="679">
        <v>93587.41438293457</v>
      </c>
      <c r="EM19" s="679">
        <v>46243.220832824707</v>
      </c>
      <c r="EN19" s="679">
        <v>17006.670150756836</v>
      </c>
      <c r="EO19" s="679">
        <v>14338.174476623535</v>
      </c>
      <c r="EP19" s="679">
        <v>7056.8947067260742</v>
      </c>
      <c r="EQ19" s="679">
        <v>59244.250221252441</v>
      </c>
      <c r="ER19" s="679">
        <v>82360.463279724121</v>
      </c>
      <c r="ES19" s="679">
        <v>114655.72507476807</v>
      </c>
      <c r="ET19" s="679">
        <v>128286.96801757813</v>
      </c>
      <c r="EU19" s="679">
        <v>930421.70519256592</v>
      </c>
      <c r="EV19" s="679">
        <v>124237.73803710938</v>
      </c>
      <c r="EW19" s="679">
        <v>117059.5576171875</v>
      </c>
      <c r="EX19" s="679">
        <v>124958.67250823975</v>
      </c>
      <c r="EY19" s="679">
        <v>85563.443023681641</v>
      </c>
      <c r="EZ19" s="679">
        <v>49997.950370788574</v>
      </c>
      <c r="FA19" s="679">
        <v>15673.201370239258</v>
      </c>
      <c r="FB19" s="679">
        <v>13374.095062255859</v>
      </c>
      <c r="FC19" s="679">
        <v>4943.5026245117188</v>
      </c>
      <c r="FD19" s="679">
        <v>48493.233901977539</v>
      </c>
      <c r="FE19" s="679">
        <v>56496.579078674316</v>
      </c>
      <c r="FF19" s="679">
        <v>103657.99256896973</v>
      </c>
      <c r="FG19" s="679">
        <v>127429.45867156982</v>
      </c>
      <c r="FH19" s="679">
        <v>871885.42483520508</v>
      </c>
      <c r="FJ19" s="678" t="s">
        <v>70</v>
      </c>
      <c r="FK19" s="679">
        <v>124237.73803710938</v>
      </c>
      <c r="FL19" s="679">
        <v>117059.5576171875</v>
      </c>
      <c r="FM19" s="679">
        <v>126630.46484375</v>
      </c>
      <c r="FN19" s="679">
        <v>111353.82446289063</v>
      </c>
      <c r="FO19" s="679">
        <v>119146.97485351563</v>
      </c>
      <c r="FP19" s="679">
        <v>93448.885734558105</v>
      </c>
      <c r="FQ19" s="679">
        <v>34731.069671630859</v>
      </c>
      <c r="FR19" s="679"/>
      <c r="FS19" s="679">
        <v>63668.173873901367</v>
      </c>
      <c r="FT19" s="679">
        <v>120188.50805664063</v>
      </c>
      <c r="FU19" s="679">
        <v>118716.06079101563</v>
      </c>
      <c r="FV19" s="679">
        <v>127905.85275268555</v>
      </c>
      <c r="FW19" s="679">
        <v>1157087.1106948853</v>
      </c>
      <c r="FX19" s="679">
        <v>124237.73803710938</v>
      </c>
      <c r="FY19" s="679">
        <v>117059.5576171875</v>
      </c>
      <c r="FZ19" s="679">
        <v>126630.46484375</v>
      </c>
      <c r="GA19" s="679">
        <v>111353.82446289063</v>
      </c>
      <c r="GB19" s="679">
        <v>75737.201332092285</v>
      </c>
      <c r="GC19" s="679">
        <v>18820.982917785645</v>
      </c>
      <c r="GD19" s="679"/>
      <c r="GE19" s="679"/>
      <c r="GF19" s="679">
        <v>68546.727249145508</v>
      </c>
      <c r="GG19" s="679">
        <v>89627.720878601074</v>
      </c>
      <c r="GH19" s="679">
        <v>118620.78197479248</v>
      </c>
      <c r="GI19" s="679">
        <v>126190.83406066895</v>
      </c>
      <c r="GJ19" s="679">
        <v>976825.83337402344</v>
      </c>
      <c r="GK19" s="679">
        <v>124237.73803710938</v>
      </c>
      <c r="GL19" s="679">
        <v>117059.5576171875</v>
      </c>
      <c r="GM19" s="679">
        <v>126630.46484375</v>
      </c>
      <c r="GN19" s="679">
        <v>106018.21075439453</v>
      </c>
      <c r="GO19" s="679">
        <v>65594.094230651855</v>
      </c>
      <c r="GP19" s="679">
        <v>24782.290946960449</v>
      </c>
      <c r="GQ19" s="679">
        <v>20620.104942321777</v>
      </c>
      <c r="GR19" s="679"/>
      <c r="GS19" s="679">
        <v>66896.495399475098</v>
      </c>
      <c r="GT19" s="679">
        <v>79292.721099853516</v>
      </c>
      <c r="GU19" s="679">
        <v>118606.13408660889</v>
      </c>
      <c r="GV19" s="679">
        <v>125866.1760559082</v>
      </c>
      <c r="GW19" s="679">
        <v>975603.98801422119</v>
      </c>
      <c r="GX19" s="679">
        <v>124237.73803710938</v>
      </c>
      <c r="GY19" s="679">
        <v>116964.27880096436</v>
      </c>
      <c r="GZ19" s="679">
        <v>125108.53633265337</v>
      </c>
      <c r="HA19" s="679">
        <v>85314.678901672363</v>
      </c>
      <c r="HB19" s="679">
        <v>52088.751831054688</v>
      </c>
      <c r="HC19" s="679">
        <v>14365.047334032628</v>
      </c>
      <c r="HD19" s="679"/>
      <c r="HE19" s="679"/>
      <c r="HF19" s="679">
        <v>50546.402130126953</v>
      </c>
      <c r="HG19" s="679">
        <v>78490.450874328613</v>
      </c>
      <c r="HH19" s="679">
        <v>115598.64339447021</v>
      </c>
      <c r="HI19" s="679">
        <v>123721.81522369385</v>
      </c>
      <c r="HJ19" s="679">
        <v>886436.34286010638</v>
      </c>
      <c r="HK19" s="679">
        <v>124237.73803710938</v>
      </c>
      <c r="HL19" s="679">
        <v>117059.5576171875</v>
      </c>
      <c r="HM19" s="679">
        <v>126344.62839508057</v>
      </c>
      <c r="HN19" s="679">
        <v>76339.469734191895</v>
      </c>
      <c r="HO19" s="679">
        <v>45347.550239562988</v>
      </c>
      <c r="HP19" s="679">
        <v>5876.7856140136719</v>
      </c>
      <c r="HQ19" s="679">
        <v>13844.600639343262</v>
      </c>
      <c r="HR19" s="679"/>
      <c r="HS19" s="679">
        <v>42735.486953735352</v>
      </c>
      <c r="HT19" s="679">
        <v>67541.666702270508</v>
      </c>
      <c r="HU19" s="679">
        <v>109967.60240936279</v>
      </c>
      <c r="HV19" s="679">
        <v>127524.73748779297</v>
      </c>
      <c r="HW19" s="679">
        <v>856819.82382965088</v>
      </c>
      <c r="HX19" s="679">
        <v>124237.73803710938</v>
      </c>
      <c r="HY19" s="679">
        <v>116964.27880096436</v>
      </c>
      <c r="HZ19" s="679">
        <v>124234.82921600342</v>
      </c>
      <c r="IA19" s="679">
        <v>73684.894058227539</v>
      </c>
      <c r="IB19" s="679">
        <v>40834.165306091309</v>
      </c>
      <c r="IC19" s="679">
        <v>8789.1811211990935</v>
      </c>
      <c r="ID19" s="679">
        <v>16256.004241943359</v>
      </c>
      <c r="IE19" s="679"/>
      <c r="IF19" s="679">
        <v>43967.609840393066</v>
      </c>
      <c r="IG19" s="679">
        <v>51201.227981567383</v>
      </c>
      <c r="IH19" s="679">
        <v>98261.855712890625</v>
      </c>
      <c r="II19" s="679">
        <v>127334.17985534668</v>
      </c>
      <c r="IJ19" s="679">
        <v>825765.96417173627</v>
      </c>
      <c r="IL19" s="658"/>
      <c r="IM19" s="658"/>
      <c r="IN19" s="658"/>
      <c r="IO19" s="658"/>
      <c r="IP19" s="658"/>
      <c r="IQ19" s="658"/>
      <c r="IR19" s="658"/>
      <c r="IS19" s="658"/>
      <c r="IT19" s="658"/>
      <c r="IU19" s="658"/>
      <c r="IV19" s="658"/>
      <c r="IW19" s="658"/>
      <c r="IX19" s="658"/>
      <c r="IY19" s="658"/>
      <c r="IZ19" s="658"/>
      <c r="JA19" s="658"/>
      <c r="JB19" s="658"/>
      <c r="JC19" s="658"/>
      <c r="JD19" s="658"/>
      <c r="JE19" s="658"/>
      <c r="JF19" s="658"/>
      <c r="JG19" s="658"/>
      <c r="JH19" s="658"/>
      <c r="JI19" s="658"/>
      <c r="JJ19" s="658"/>
      <c r="JK19" s="658"/>
      <c r="JL19" s="658"/>
      <c r="JM19" s="658"/>
      <c r="JN19" s="658"/>
      <c r="JO19" s="658"/>
      <c r="JP19" s="658"/>
      <c r="JQ19" s="658"/>
      <c r="JR19" s="658"/>
      <c r="JS19" s="658"/>
      <c r="JT19" s="658"/>
      <c r="JU19" s="658"/>
      <c r="JV19" s="658"/>
      <c r="JW19" s="658"/>
      <c r="JX19" s="658"/>
      <c r="JY19" s="658"/>
      <c r="JZ19" s="658"/>
      <c r="KA19" s="658"/>
      <c r="KB19" s="658"/>
      <c r="KC19" s="658"/>
      <c r="KD19" s="658"/>
      <c r="KE19" s="658"/>
      <c r="KF19" s="658"/>
      <c r="KG19" s="658"/>
      <c r="KH19" s="658"/>
      <c r="KI19" s="658"/>
      <c r="KJ19" s="658"/>
      <c r="KK19" s="658"/>
      <c r="KL19" s="658"/>
      <c r="KM19" s="658"/>
      <c r="KN19" s="658"/>
    </row>
    <row r="20" spans="1:300" hidden="1">
      <c r="B20" s="22" t="s">
        <v>165</v>
      </c>
      <c r="C20" s="22" t="s">
        <v>373</v>
      </c>
      <c r="D20" s="134">
        <f t="shared" si="16"/>
        <v>0.81226860075151919</v>
      </c>
      <c r="E20" s="134">
        <f t="shared" si="8"/>
        <v>0.68471955276536944</v>
      </c>
      <c r="F20" s="134">
        <f t="shared" si="8"/>
        <v>0</v>
      </c>
      <c r="G20" s="134">
        <f t="shared" si="8"/>
        <v>0</v>
      </c>
      <c r="H20" s="134">
        <f t="shared" si="8"/>
        <v>0</v>
      </c>
      <c r="I20" s="134">
        <f t="shared" si="8"/>
        <v>0</v>
      </c>
      <c r="J20" s="134"/>
      <c r="K20" s="134">
        <f t="shared" si="9"/>
        <v>0.34055062435245514</v>
      </c>
      <c r="L20" s="134">
        <f t="shared" si="9"/>
        <v>0.16003577109527589</v>
      </c>
      <c r="M20" s="134">
        <f t="shared" si="9"/>
        <v>0.14169604901516439</v>
      </c>
      <c r="N20" s="134">
        <f t="shared" si="9"/>
        <v>2.2094054145574568E-2</v>
      </c>
      <c r="O20" s="134">
        <f t="shared" si="9"/>
        <v>1.0155848518371582E-2</v>
      </c>
      <c r="P20" s="134">
        <f t="shared" si="9"/>
        <v>4.8494636383056644E-3</v>
      </c>
      <c r="Q20" s="134">
        <f t="shared" si="9"/>
        <v>7.1164858360290529E-3</v>
      </c>
      <c r="R20" s="134">
        <f t="shared" si="9"/>
        <v>1.0256774894714356E-2</v>
      </c>
      <c r="S20" s="134">
        <f t="shared" si="9"/>
        <v>9.8327394866943359E-3</v>
      </c>
      <c r="T20" s="134">
        <f t="shared" si="9"/>
        <v>1.9235739135742187E-3</v>
      </c>
      <c r="U20" s="134">
        <f t="shared" si="10"/>
        <v>1.3677280670166016E-2</v>
      </c>
      <c r="V20" s="134">
        <f t="shared" si="10"/>
        <v>9.0079935185194013E-2</v>
      </c>
      <c r="W20" s="134">
        <f t="shared" si="10"/>
        <v>0.31306313753032683</v>
      </c>
      <c r="X20" s="134">
        <f t="shared" si="10"/>
        <v>0.14937395565509795</v>
      </c>
      <c r="Y20" s="134">
        <f t="shared" si="10"/>
        <v>0.13773266894340516</v>
      </c>
      <c r="Z20" s="134">
        <f t="shared" si="10"/>
        <v>1.5881469842910768E-2</v>
      </c>
      <c r="AA20" s="134">
        <f t="shared" si="10"/>
        <v>3.25656649684906E-3</v>
      </c>
      <c r="AB20" s="134">
        <f t="shared" si="10"/>
        <v>9.5594198131561284E-4</v>
      </c>
      <c r="AC20" s="134">
        <f t="shared" si="10"/>
        <v>3.1388029813766479E-3</v>
      </c>
      <c r="AD20" s="134">
        <f t="shared" si="10"/>
        <v>2.1048707976341246E-3</v>
      </c>
      <c r="AE20" s="134">
        <f t="shared" si="11"/>
        <v>3.0141179695129393E-3</v>
      </c>
      <c r="AF20" s="134">
        <f t="shared" si="11"/>
        <v>4.5358683300018307E-3</v>
      </c>
      <c r="AG20" s="134">
        <f t="shared" si="11"/>
        <v>1.3257431655883788E-2</v>
      </c>
      <c r="AH20" s="134">
        <f t="shared" si="11"/>
        <v>3.8404720581054687E-2</v>
      </c>
      <c r="AI20" s="134">
        <f t="shared" si="11"/>
        <v>0</v>
      </c>
      <c r="AJ20" s="134">
        <f t="shared" si="11"/>
        <v>0</v>
      </c>
      <c r="AK20" s="134">
        <f t="shared" si="11"/>
        <v>0</v>
      </c>
      <c r="AL20" s="134">
        <f t="shared" si="11"/>
        <v>0</v>
      </c>
      <c r="AM20" s="134">
        <f t="shared" si="11"/>
        <v>0</v>
      </c>
      <c r="AN20" s="134">
        <f t="shared" si="11"/>
        <v>0</v>
      </c>
      <c r="AO20" s="134">
        <f t="shared" si="12"/>
        <v>0</v>
      </c>
      <c r="AP20" s="134">
        <f t="shared" si="12"/>
        <v>0</v>
      </c>
      <c r="AQ20" s="134">
        <f t="shared" si="12"/>
        <v>0</v>
      </c>
      <c r="AR20" s="134">
        <f t="shared" si="12"/>
        <v>0</v>
      </c>
      <c r="AS20" s="134">
        <f t="shared" si="12"/>
        <v>0</v>
      </c>
      <c r="AT20" s="134">
        <f t="shared" si="12"/>
        <v>0</v>
      </c>
      <c r="AU20" s="134">
        <f t="shared" si="12"/>
        <v>0</v>
      </c>
      <c r="AV20" s="134">
        <f t="shared" si="12"/>
        <v>0</v>
      </c>
      <c r="AW20" s="134">
        <f t="shared" si="12"/>
        <v>0</v>
      </c>
      <c r="AX20" s="134">
        <f t="shared" si="12"/>
        <v>0</v>
      </c>
      <c r="AY20" s="134">
        <f t="shared" si="13"/>
        <v>0</v>
      </c>
      <c r="AZ20" s="134">
        <f t="shared" si="13"/>
        <v>0</v>
      </c>
      <c r="BA20" s="134">
        <f t="shared" si="13"/>
        <v>0</v>
      </c>
      <c r="BB20" s="134">
        <f t="shared" si="13"/>
        <v>0</v>
      </c>
      <c r="BC20" s="134">
        <f t="shared" si="13"/>
        <v>0</v>
      </c>
      <c r="BD20" s="134">
        <f t="shared" si="13"/>
        <v>0</v>
      </c>
      <c r="BE20" s="134">
        <f t="shared" si="13"/>
        <v>0</v>
      </c>
      <c r="BF20" s="134">
        <f t="shared" si="13"/>
        <v>0</v>
      </c>
      <c r="BG20" s="134">
        <f t="shared" si="13"/>
        <v>0</v>
      </c>
      <c r="BH20" s="134">
        <f t="shared" si="13"/>
        <v>0</v>
      </c>
      <c r="BI20" s="134">
        <f t="shared" si="14"/>
        <v>0</v>
      </c>
      <c r="BJ20" s="134">
        <f t="shared" si="14"/>
        <v>0</v>
      </c>
      <c r="BK20" s="134">
        <f t="shared" si="14"/>
        <v>0</v>
      </c>
      <c r="BL20" s="134">
        <f t="shared" si="14"/>
        <v>0</v>
      </c>
      <c r="BM20" s="134">
        <f t="shared" si="14"/>
        <v>0</v>
      </c>
      <c r="BN20" s="134">
        <f t="shared" si="14"/>
        <v>0</v>
      </c>
      <c r="BO20" s="134">
        <f t="shared" si="14"/>
        <v>0</v>
      </c>
      <c r="BP20" s="134">
        <f t="shared" si="14"/>
        <v>0</v>
      </c>
      <c r="BQ20" s="134">
        <f t="shared" si="14"/>
        <v>0</v>
      </c>
      <c r="BR20" s="134">
        <f t="shared" si="14"/>
        <v>0</v>
      </c>
      <c r="BS20" s="134">
        <f t="shared" si="15"/>
        <v>0</v>
      </c>
      <c r="BT20" s="134">
        <f t="shared" si="15"/>
        <v>0</v>
      </c>
      <c r="BU20" s="134">
        <f t="shared" si="15"/>
        <v>0</v>
      </c>
      <c r="BV20" s="134">
        <f t="shared" si="15"/>
        <v>0</v>
      </c>
      <c r="BW20" s="134">
        <f t="shared" si="15"/>
        <v>0</v>
      </c>
      <c r="BX20" s="134">
        <f t="shared" si="15"/>
        <v>0</v>
      </c>
      <c r="BY20" s="134">
        <f t="shared" si="15"/>
        <v>0</v>
      </c>
      <c r="BZ20" s="134">
        <f t="shared" si="15"/>
        <v>0</v>
      </c>
      <c r="CA20" s="134">
        <f t="shared" si="15"/>
        <v>0</v>
      </c>
      <c r="CB20" s="134">
        <f t="shared" si="15"/>
        <v>0</v>
      </c>
      <c r="CC20" s="134">
        <f t="shared" si="15"/>
        <v>0</v>
      </c>
      <c r="CD20" s="134">
        <f t="shared" si="15"/>
        <v>0</v>
      </c>
      <c r="CH20" s="678" t="s">
        <v>71</v>
      </c>
      <c r="CI20" s="679">
        <v>1074937.1704101563</v>
      </c>
      <c r="CJ20" s="679">
        <v>1012829.689453125</v>
      </c>
      <c r="CK20" s="679">
        <v>1095639.6640625</v>
      </c>
      <c r="CL20" s="679">
        <v>863842.84625244141</v>
      </c>
      <c r="CM20" s="679">
        <v>713909.51892089844</v>
      </c>
      <c r="CN20" s="679">
        <v>405618.9114074707</v>
      </c>
      <c r="CO20" s="679">
        <v>147161.17514038086</v>
      </c>
      <c r="CP20" s="679">
        <v>11537.909774780273</v>
      </c>
      <c r="CQ20" s="679">
        <v>300425.70349121094</v>
      </c>
      <c r="CR20" s="679">
        <v>818305.11865234375</v>
      </c>
      <c r="CS20" s="679">
        <v>1027162.1850585938</v>
      </c>
      <c r="CT20" s="679">
        <v>1103199.2055969238</v>
      </c>
      <c r="CU20" s="679">
        <v>8574569.0982208252</v>
      </c>
      <c r="CV20" s="679">
        <v>1072072.4637451172</v>
      </c>
      <c r="CW20" s="679">
        <v>1011373.3737792969</v>
      </c>
      <c r="CX20" s="679">
        <v>1069017.3959350586</v>
      </c>
      <c r="CY20" s="679">
        <v>618778.10827636719</v>
      </c>
      <c r="CZ20" s="679">
        <v>356107.64219665527</v>
      </c>
      <c r="DA20" s="679">
        <v>81709.802124023438</v>
      </c>
      <c r="DB20" s="679"/>
      <c r="DC20" s="679">
        <v>12023.236083984375</v>
      </c>
      <c r="DD20" s="679">
        <v>338917.60180664063</v>
      </c>
      <c r="DE20" s="679">
        <v>472708.2633972168</v>
      </c>
      <c r="DF20" s="679">
        <v>937194.27377319336</v>
      </c>
      <c r="DG20" s="679">
        <v>1059153.4409179688</v>
      </c>
      <c r="DH20" s="679">
        <v>7029055.6020355225</v>
      </c>
      <c r="DI20" s="679">
        <v>1068292.3237304688</v>
      </c>
      <c r="DJ20" s="679">
        <v>1006709.3214111328</v>
      </c>
      <c r="DK20" s="679">
        <v>1051324.8260192871</v>
      </c>
      <c r="DL20" s="679">
        <v>530295.4822845459</v>
      </c>
      <c r="DM20" s="679">
        <v>186601.75550842285</v>
      </c>
      <c r="DN20" s="679">
        <v>57953.887786865234</v>
      </c>
      <c r="DO20" s="679">
        <v>25696.976760864258</v>
      </c>
      <c r="DP20" s="679">
        <v>13977.251327514648</v>
      </c>
      <c r="DQ20" s="679">
        <v>279433.44160461426</v>
      </c>
      <c r="DR20" s="679">
        <v>353117.13418579102</v>
      </c>
      <c r="DS20" s="679">
        <v>694738.70608520508</v>
      </c>
      <c r="DT20" s="679">
        <v>1002601.3798217773</v>
      </c>
      <c r="DU20" s="679">
        <v>6270742.4865264893</v>
      </c>
      <c r="DV20" s="679">
        <v>1068086.6885986328</v>
      </c>
      <c r="DW20" s="679">
        <v>981546.19717407227</v>
      </c>
      <c r="DX20" s="679">
        <v>993094.88870239258</v>
      </c>
      <c r="DY20" s="679">
        <v>457146.56976318359</v>
      </c>
      <c r="DZ20" s="679">
        <v>172459.66157531738</v>
      </c>
      <c r="EA20" s="679">
        <v>70045.913635253906</v>
      </c>
      <c r="EB20" s="679"/>
      <c r="EC20" s="679">
        <v>18664.272125244141</v>
      </c>
      <c r="ED20" s="679">
        <v>260277.79290771484</v>
      </c>
      <c r="EE20" s="679">
        <v>390450.06103515625</v>
      </c>
      <c r="EF20" s="679">
        <v>732529.29046630859</v>
      </c>
      <c r="EG20" s="679">
        <v>946779.89117431641</v>
      </c>
      <c r="EH20" s="679">
        <v>6091081.2271575928</v>
      </c>
      <c r="EI20" s="679">
        <v>1074937.1704101563</v>
      </c>
      <c r="EJ20" s="679">
        <v>1012829.689453125</v>
      </c>
      <c r="EK20" s="679">
        <v>1003729.1871032715</v>
      </c>
      <c r="EL20" s="679">
        <v>461274.03695678711</v>
      </c>
      <c r="EM20" s="679">
        <v>129759.43629455566</v>
      </c>
      <c r="EN20" s="679">
        <v>52892.989685058594</v>
      </c>
      <c r="EO20" s="679">
        <v>26505.96728515625</v>
      </c>
      <c r="EP20" s="679">
        <v>12929.81819152832</v>
      </c>
      <c r="EQ20" s="679">
        <v>213731.45520019531</v>
      </c>
      <c r="ER20" s="679">
        <v>383607.35412597656</v>
      </c>
      <c r="ES20" s="679">
        <v>718716.21688842773</v>
      </c>
      <c r="ET20" s="679">
        <v>1100142.9443969727</v>
      </c>
      <c r="EU20" s="679">
        <v>6191056.2659912109</v>
      </c>
      <c r="EV20" s="679">
        <v>1074937.1704101563</v>
      </c>
      <c r="EW20" s="679">
        <v>1006709.3214111328</v>
      </c>
      <c r="EX20" s="679">
        <v>969411.31024169922</v>
      </c>
      <c r="EY20" s="679">
        <v>401507.41278076172</v>
      </c>
      <c r="EZ20" s="679">
        <v>138258.25730895996</v>
      </c>
      <c r="FA20" s="679">
        <v>48745.725830078125</v>
      </c>
      <c r="FB20" s="679">
        <v>24504.349853515625</v>
      </c>
      <c r="FC20" s="679">
        <v>9057.608642578125</v>
      </c>
      <c r="FD20" s="679">
        <v>166696.77569580078</v>
      </c>
      <c r="FE20" s="679">
        <v>276523.13653564453</v>
      </c>
      <c r="FF20" s="679">
        <v>658106.693359375</v>
      </c>
      <c r="FG20" s="679">
        <v>1081803.6590270996</v>
      </c>
      <c r="FH20" s="679">
        <v>5856261.4210968018</v>
      </c>
      <c r="FJ20" s="678" t="s">
        <v>71</v>
      </c>
      <c r="FK20" s="679">
        <v>1074937.1704101563</v>
      </c>
      <c r="FL20" s="679">
        <v>1012829.689453125</v>
      </c>
      <c r="FM20" s="679">
        <v>1095639.6640625</v>
      </c>
      <c r="FN20" s="679">
        <v>826453.96002197266</v>
      </c>
      <c r="FO20" s="679">
        <v>654917.15850830078</v>
      </c>
      <c r="FP20" s="679">
        <v>354094.59033203125</v>
      </c>
      <c r="FQ20" s="679">
        <v>108018.21243286133</v>
      </c>
      <c r="FR20" s="679"/>
      <c r="FS20" s="679">
        <v>216145.68978881836</v>
      </c>
      <c r="FT20" s="679">
        <v>790507.90777587891</v>
      </c>
      <c r="FU20" s="679">
        <v>1027162.1850585938</v>
      </c>
      <c r="FV20" s="679">
        <v>1102081.9924926758</v>
      </c>
      <c r="FW20" s="679">
        <v>8262788.2203369141</v>
      </c>
      <c r="FX20" s="679">
        <v>1071402.91015625</v>
      </c>
      <c r="FY20" s="679">
        <v>1009769.5054321289</v>
      </c>
      <c r="FZ20" s="679">
        <v>1054598.9854125977</v>
      </c>
      <c r="GA20" s="679">
        <v>588512.00772094727</v>
      </c>
      <c r="GB20" s="679">
        <v>260248.31756591797</v>
      </c>
      <c r="GC20" s="679">
        <v>58535.743255615234</v>
      </c>
      <c r="GD20" s="679"/>
      <c r="GE20" s="679"/>
      <c r="GF20" s="679">
        <v>240761.44003295898</v>
      </c>
      <c r="GG20" s="679">
        <v>412847.47329711914</v>
      </c>
      <c r="GH20" s="679">
        <v>899643.78811645508</v>
      </c>
      <c r="GI20" s="679">
        <v>1053391.9271240234</v>
      </c>
      <c r="GJ20" s="679">
        <v>6649712.0981140137</v>
      </c>
      <c r="GK20" s="679">
        <v>1067796.741027832</v>
      </c>
      <c r="GL20" s="679">
        <v>1005689.2600708008</v>
      </c>
      <c r="GM20" s="679">
        <v>1025805.1846923828</v>
      </c>
      <c r="GN20" s="679">
        <v>481737.15768432617</v>
      </c>
      <c r="GO20" s="679">
        <v>142137.39295959473</v>
      </c>
      <c r="GP20" s="679">
        <v>51768.177719116211</v>
      </c>
      <c r="GQ20" s="679">
        <v>37837.475326538086</v>
      </c>
      <c r="GR20" s="679"/>
      <c r="GS20" s="679">
        <v>188764.97392272949</v>
      </c>
      <c r="GT20" s="679">
        <v>295927.466796875</v>
      </c>
      <c r="GU20" s="679">
        <v>683708.60391235352</v>
      </c>
      <c r="GV20" s="679">
        <v>998817.62017822266</v>
      </c>
      <c r="GW20" s="679">
        <v>5979990.0542907715</v>
      </c>
      <c r="GX20" s="679">
        <v>1066883.0878295898</v>
      </c>
      <c r="GY20" s="679">
        <v>980241.53311157227</v>
      </c>
      <c r="GZ20" s="679">
        <v>975614.3579170322</v>
      </c>
      <c r="HA20" s="679">
        <v>392244.22338867188</v>
      </c>
      <c r="HB20" s="679">
        <v>150843.05766296387</v>
      </c>
      <c r="HC20" s="679">
        <v>44677.193617888668</v>
      </c>
      <c r="HD20" s="679"/>
      <c r="HE20" s="679"/>
      <c r="HF20" s="679">
        <v>171630.19354248047</v>
      </c>
      <c r="HG20" s="679">
        <v>337549.45568847656</v>
      </c>
      <c r="HH20" s="679">
        <v>690718.77630615234</v>
      </c>
      <c r="HI20" s="679">
        <v>930036.06753540039</v>
      </c>
      <c r="HJ20" s="679">
        <v>5740437.9466002285</v>
      </c>
      <c r="HK20" s="679">
        <v>1074937.1704101563</v>
      </c>
      <c r="HL20" s="679">
        <v>1012829.689453125</v>
      </c>
      <c r="HM20" s="679">
        <v>985082.70150756836</v>
      </c>
      <c r="HN20" s="679">
        <v>375665.23147583008</v>
      </c>
      <c r="HO20" s="679">
        <v>114339.66488647461</v>
      </c>
      <c r="HP20" s="679">
        <v>18277.5791015625</v>
      </c>
      <c r="HQ20" s="679">
        <v>26160.564926147461</v>
      </c>
      <c r="HR20" s="679"/>
      <c r="HS20" s="679">
        <v>131374.88128662109</v>
      </c>
      <c r="HT20" s="679">
        <v>300675.74325561523</v>
      </c>
      <c r="HU20" s="679">
        <v>682867.17199707031</v>
      </c>
      <c r="HV20" s="679">
        <v>1085167.2442016602</v>
      </c>
      <c r="HW20" s="679">
        <v>5807377.6425018311</v>
      </c>
      <c r="HX20" s="679">
        <v>1074937.1704101563</v>
      </c>
      <c r="HY20" s="679">
        <v>999946.46560668945</v>
      </c>
      <c r="HZ20" s="679">
        <v>943673.31115722656</v>
      </c>
      <c r="IA20" s="679">
        <v>329321.29174804688</v>
      </c>
      <c r="IB20" s="679">
        <v>106625.86898803711</v>
      </c>
      <c r="IC20" s="679">
        <v>27335.513735119399</v>
      </c>
      <c r="ID20" s="679">
        <v>30692.24674987793</v>
      </c>
      <c r="IE20" s="679"/>
      <c r="IF20" s="679">
        <v>119085.0496673584</v>
      </c>
      <c r="IG20" s="679">
        <v>227883.62496948242</v>
      </c>
      <c r="IH20" s="679">
        <v>614039.65875244141</v>
      </c>
      <c r="II20" s="679">
        <v>1069754.4743041992</v>
      </c>
      <c r="IJ20" s="679">
        <v>5543294.6760886349</v>
      </c>
      <c r="IL20" s="658"/>
      <c r="IM20" s="658"/>
      <c r="IN20" s="658"/>
      <c r="IO20" s="658"/>
      <c r="IP20" s="658"/>
      <c r="IQ20" s="658"/>
      <c r="IR20" s="658"/>
      <c r="IS20" s="658"/>
      <c r="IT20" s="658"/>
      <c r="IU20" s="658"/>
      <c r="IV20" s="658"/>
      <c r="IW20" s="658"/>
      <c r="IX20" s="658"/>
      <c r="IY20" s="658"/>
      <c r="IZ20" s="658"/>
      <c r="JA20" s="658"/>
      <c r="JB20" s="658"/>
      <c r="JC20" s="658"/>
      <c r="JD20" s="658"/>
      <c r="JE20" s="658"/>
      <c r="JF20" s="658"/>
      <c r="JG20" s="658"/>
      <c r="JH20" s="658"/>
      <c r="JI20" s="658"/>
      <c r="JJ20" s="658"/>
      <c r="JK20" s="658"/>
      <c r="JL20" s="658"/>
      <c r="JM20" s="658"/>
      <c r="JN20" s="658"/>
      <c r="JO20" s="658"/>
      <c r="JP20" s="658"/>
      <c r="JQ20" s="658"/>
      <c r="JR20" s="658"/>
      <c r="JS20" s="658"/>
      <c r="JT20" s="658"/>
      <c r="JU20" s="658"/>
      <c r="JV20" s="658"/>
      <c r="JW20" s="658"/>
      <c r="JX20" s="658"/>
      <c r="JY20" s="658"/>
      <c r="JZ20" s="658"/>
      <c r="KA20" s="658"/>
      <c r="KB20" s="658"/>
      <c r="KC20" s="658"/>
      <c r="KD20" s="658"/>
      <c r="KE20" s="658"/>
      <c r="KF20" s="658"/>
      <c r="KG20" s="658"/>
      <c r="KH20" s="658"/>
      <c r="KI20" s="658"/>
      <c r="KJ20" s="658"/>
      <c r="KK20" s="658"/>
      <c r="KL20" s="658"/>
      <c r="KM20" s="658"/>
      <c r="KN20" s="658"/>
    </row>
    <row r="21" spans="1:300" hidden="1">
      <c r="B21" s="282" t="s">
        <v>19</v>
      </c>
      <c r="C21" s="282" t="s">
        <v>238</v>
      </c>
      <c r="D21" s="356">
        <f t="shared" si="16"/>
        <v>1.1727464926431179</v>
      </c>
      <c r="E21" s="356">
        <f t="shared" si="8"/>
        <v>0.95070519502711293</v>
      </c>
      <c r="F21" s="356">
        <f t="shared" si="8"/>
        <v>1.0671204341287612</v>
      </c>
      <c r="G21" s="356">
        <f t="shared" si="8"/>
        <v>0.98497983177757265</v>
      </c>
      <c r="H21" s="356">
        <f t="shared" si="8"/>
        <v>0.95049673718261718</v>
      </c>
      <c r="I21" s="356">
        <f t="shared" si="8"/>
        <v>0.92081896906661986</v>
      </c>
      <c r="J21" s="134"/>
      <c r="K21" s="134">
        <f t="shared" si="9"/>
        <v>0.1629043094177246</v>
      </c>
      <c r="L21" s="134">
        <f t="shared" si="9"/>
        <v>0.12955471630859375</v>
      </c>
      <c r="M21" s="134">
        <f t="shared" si="9"/>
        <v>0.15451376947784423</v>
      </c>
      <c r="N21" s="134">
        <f t="shared" si="9"/>
        <v>0.11645665277862549</v>
      </c>
      <c r="O21" s="134">
        <f t="shared" si="9"/>
        <v>6.7390969886779784E-2</v>
      </c>
      <c r="P21" s="134">
        <f t="shared" si="9"/>
        <v>3.408435265636444E-2</v>
      </c>
      <c r="Q21" s="134">
        <f t="shared" si="9"/>
        <v>3.658300611996651E-2</v>
      </c>
      <c r="R21" s="134">
        <f t="shared" si="9"/>
        <v>1.9454627248764039E-2</v>
      </c>
      <c r="S21" s="134">
        <f t="shared" si="9"/>
        <v>4.2136362250804901E-2</v>
      </c>
      <c r="T21" s="134">
        <f t="shared" si="9"/>
        <v>0.10118640728378296</v>
      </c>
      <c r="U21" s="134">
        <f t="shared" si="10"/>
        <v>0.1587832596130371</v>
      </c>
      <c r="V21" s="134">
        <f t="shared" si="10"/>
        <v>0.14969805960083007</v>
      </c>
      <c r="W21" s="134">
        <f t="shared" si="10"/>
        <v>0.1629043094177246</v>
      </c>
      <c r="X21" s="134">
        <f t="shared" si="10"/>
        <v>0.12955471630859375</v>
      </c>
      <c r="Y21" s="134">
        <f t="shared" si="10"/>
        <v>0.14166162826156617</v>
      </c>
      <c r="Z21" s="134">
        <f t="shared" si="10"/>
        <v>7.9520366823196409E-2</v>
      </c>
      <c r="AA21" s="134">
        <f t="shared" si="10"/>
        <v>3.7040719482421873E-2</v>
      </c>
      <c r="AB21" s="134">
        <f t="shared" si="10"/>
        <v>3.1358759765624999E-3</v>
      </c>
      <c r="AC21" s="134">
        <f t="shared" si="10"/>
        <v>0</v>
      </c>
      <c r="AD21" s="134">
        <f t="shared" si="10"/>
        <v>1.5705689094543458E-2</v>
      </c>
      <c r="AE21" s="134">
        <f t="shared" si="11"/>
        <v>4.2757824539184572E-2</v>
      </c>
      <c r="AF21" s="134">
        <f t="shared" si="11"/>
        <v>6.3290982627868655E-2</v>
      </c>
      <c r="AG21" s="134">
        <f t="shared" si="11"/>
        <v>0.13446872315955163</v>
      </c>
      <c r="AH21" s="134">
        <f t="shared" si="11"/>
        <v>0.14066435933589935</v>
      </c>
      <c r="AI21" s="134">
        <f t="shared" si="11"/>
        <v>0.1629043094177246</v>
      </c>
      <c r="AJ21" s="134">
        <f t="shared" si="11"/>
        <v>0.129433158782959</v>
      </c>
      <c r="AK21" s="134">
        <f t="shared" si="11"/>
        <v>0.15211936970138551</v>
      </c>
      <c r="AL21" s="134">
        <f t="shared" si="11"/>
        <v>0.12073297044944763</v>
      </c>
      <c r="AM21" s="134">
        <f t="shared" si="11"/>
        <v>4.2352056304931641E-2</v>
      </c>
      <c r="AN21" s="134">
        <f t="shared" si="11"/>
        <v>3.6038981323242188E-3</v>
      </c>
      <c r="AO21" s="134">
        <f t="shared" si="12"/>
        <v>3.440029963493347E-3</v>
      </c>
      <c r="AP21" s="134">
        <f t="shared" si="12"/>
        <v>1.3480269065856934E-2</v>
      </c>
      <c r="AQ21" s="134">
        <f t="shared" si="12"/>
        <v>5.4271671417236329E-2</v>
      </c>
      <c r="AR21" s="134">
        <f t="shared" si="12"/>
        <v>7.992996669006347E-2</v>
      </c>
      <c r="AS21" s="134">
        <f t="shared" si="12"/>
        <v>0.15835892562866211</v>
      </c>
      <c r="AT21" s="134">
        <f t="shared" si="12"/>
        <v>0.1464938085746765</v>
      </c>
      <c r="AU21" s="134">
        <f t="shared" si="12"/>
        <v>0.1629043094177246</v>
      </c>
      <c r="AV21" s="134">
        <f t="shared" si="12"/>
        <v>0.12822311944580078</v>
      </c>
      <c r="AW21" s="134">
        <f t="shared" si="12"/>
        <v>0.15296857531547547</v>
      </c>
      <c r="AX21" s="134">
        <f t="shared" si="12"/>
        <v>0.10347332779312134</v>
      </c>
      <c r="AY21" s="134">
        <f t="shared" si="13"/>
        <v>3.6953905094146727E-2</v>
      </c>
      <c r="AZ21" s="134">
        <f t="shared" si="13"/>
        <v>5.2257337646484372E-3</v>
      </c>
      <c r="BA21" s="134">
        <f t="shared" si="13"/>
        <v>0</v>
      </c>
      <c r="BB21" s="134">
        <f t="shared" si="13"/>
        <v>1.2621507598876954E-2</v>
      </c>
      <c r="BC21" s="134">
        <f t="shared" si="13"/>
        <v>4.6550560028076171E-2</v>
      </c>
      <c r="BD21" s="134">
        <f t="shared" si="13"/>
        <v>6.896541779327392E-2</v>
      </c>
      <c r="BE21" s="134">
        <f t="shared" si="13"/>
        <v>0.12230528875732422</v>
      </c>
      <c r="BF21" s="134">
        <f t="shared" si="13"/>
        <v>0.14478808676910401</v>
      </c>
      <c r="BG21" s="134">
        <f t="shared" si="13"/>
        <v>0.1629043094177246</v>
      </c>
      <c r="BH21" s="134">
        <f t="shared" si="13"/>
        <v>0.12955471630859375</v>
      </c>
      <c r="BI21" s="134">
        <f t="shared" si="14"/>
        <v>0.1487008953552246</v>
      </c>
      <c r="BJ21" s="134">
        <f t="shared" si="14"/>
        <v>8.7520151245117181E-2</v>
      </c>
      <c r="BK21" s="134">
        <f t="shared" si="14"/>
        <v>3.2828520080566408E-2</v>
      </c>
      <c r="BL21" s="134">
        <f t="shared" si="14"/>
        <v>4.9663768005371095E-3</v>
      </c>
      <c r="BM21" s="134">
        <f t="shared" si="14"/>
        <v>0</v>
      </c>
      <c r="BN21" s="134">
        <f t="shared" si="14"/>
        <v>1.254350390625E-2</v>
      </c>
      <c r="BO21" s="134">
        <f t="shared" si="14"/>
        <v>4.0543021514892578E-2</v>
      </c>
      <c r="BP21" s="134">
        <f t="shared" si="14"/>
        <v>6.4899915023803711E-2</v>
      </c>
      <c r="BQ21" s="134">
        <f t="shared" si="14"/>
        <v>0.11456527531433106</v>
      </c>
      <c r="BR21" s="134">
        <f t="shared" si="14"/>
        <v>0.15147005221557616</v>
      </c>
      <c r="BS21" s="134">
        <f t="shared" si="15"/>
        <v>0.1629043094177246</v>
      </c>
      <c r="BT21" s="134">
        <f t="shared" si="15"/>
        <v>0.12955471630859375</v>
      </c>
      <c r="BU21" s="134">
        <f t="shared" si="15"/>
        <v>0.13813353520202637</v>
      </c>
      <c r="BV21" s="134">
        <f t="shared" si="15"/>
        <v>7.9333795745849603E-2</v>
      </c>
      <c r="BW21" s="134">
        <f t="shared" si="15"/>
        <v>3.5079908332824705E-2</v>
      </c>
      <c r="BX21" s="134">
        <f t="shared" si="15"/>
        <v>4.642068706512451E-3</v>
      </c>
      <c r="BY21" s="134">
        <f t="shared" si="15"/>
        <v>0</v>
      </c>
      <c r="BZ21" s="134">
        <f t="shared" si="15"/>
        <v>1.254350390625E-2</v>
      </c>
      <c r="CA21" s="134">
        <f t="shared" si="15"/>
        <v>4.1635073211669919E-2</v>
      </c>
      <c r="CB21" s="134">
        <f t="shared" si="15"/>
        <v>5.7992276153564455E-2</v>
      </c>
      <c r="CC21" s="134">
        <f t="shared" si="15"/>
        <v>0.10889880255126953</v>
      </c>
      <c r="CD21" s="134">
        <f t="shared" si="15"/>
        <v>0.15010097953033447</v>
      </c>
      <c r="CH21" s="685" t="s">
        <v>373</v>
      </c>
      <c r="CI21" s="682">
        <v>340550.62435245514</v>
      </c>
      <c r="CJ21" s="682">
        <v>160035.77109527588</v>
      </c>
      <c r="CK21" s="682">
        <v>141696.04901516438</v>
      </c>
      <c r="CL21" s="682">
        <v>22094.05414557457</v>
      </c>
      <c r="CM21" s="682">
        <v>10155.848518371582</v>
      </c>
      <c r="CN21" s="682">
        <v>4849.4636383056641</v>
      </c>
      <c r="CO21" s="682">
        <v>7116.4858360290527</v>
      </c>
      <c r="CP21" s="682">
        <v>10256.774894714355</v>
      </c>
      <c r="CQ21" s="682">
        <v>9832.7394866943359</v>
      </c>
      <c r="CR21" s="682">
        <v>1923.5739135742188</v>
      </c>
      <c r="CS21" s="682">
        <v>13677.280670166016</v>
      </c>
      <c r="CT21" s="682">
        <v>90079.935185194016</v>
      </c>
      <c r="CU21" s="682">
        <v>812268.6007515192</v>
      </c>
      <c r="CV21" s="682">
        <v>313063.13753032684</v>
      </c>
      <c r="CW21" s="682">
        <v>149373.95565509796</v>
      </c>
      <c r="CX21" s="682">
        <v>137732.66894340515</v>
      </c>
      <c r="CY21" s="682">
        <v>15881.469842910767</v>
      </c>
      <c r="CZ21" s="682">
        <v>3256.5664968490601</v>
      </c>
      <c r="DA21" s="682">
        <v>955.94198131561279</v>
      </c>
      <c r="DB21" s="682">
        <v>3138.8029813766479</v>
      </c>
      <c r="DC21" s="682">
        <v>2104.8707976341248</v>
      </c>
      <c r="DD21" s="682">
        <v>3014.1179695129395</v>
      </c>
      <c r="DE21" s="682">
        <v>4535.8683300018311</v>
      </c>
      <c r="DF21" s="682">
        <v>13257.431655883789</v>
      </c>
      <c r="DG21" s="682">
        <v>38404.720581054688</v>
      </c>
      <c r="DH21" s="682">
        <v>684719.55276536942</v>
      </c>
      <c r="DI21" s="682"/>
      <c r="DJ21" s="682"/>
      <c r="DK21" s="682"/>
      <c r="DL21" s="682"/>
      <c r="DM21" s="682"/>
      <c r="DN21" s="682"/>
      <c r="DO21" s="682"/>
      <c r="DP21" s="682"/>
      <c r="DQ21" s="682"/>
      <c r="DR21" s="682"/>
      <c r="DS21" s="682"/>
      <c r="DT21" s="682"/>
      <c r="DU21" s="682"/>
      <c r="DV21" s="682"/>
      <c r="DW21" s="682"/>
      <c r="DX21" s="682"/>
      <c r="DY21" s="682"/>
      <c r="DZ21" s="682"/>
      <c r="EA21" s="682"/>
      <c r="EB21" s="682"/>
      <c r="EC21" s="682"/>
      <c r="ED21" s="682"/>
      <c r="EE21" s="682"/>
      <c r="EF21" s="682"/>
      <c r="EG21" s="682"/>
      <c r="EH21" s="682"/>
      <c r="EI21" s="682"/>
      <c r="EJ21" s="682"/>
      <c r="EK21" s="682"/>
      <c r="EL21" s="682"/>
      <c r="EM21" s="682"/>
      <c r="EN21" s="682"/>
      <c r="EO21" s="682"/>
      <c r="EP21" s="682"/>
      <c r="EQ21" s="682"/>
      <c r="ER21" s="682"/>
      <c r="ES21" s="682"/>
      <c r="ET21" s="682"/>
      <c r="EU21" s="682"/>
      <c r="EV21" s="682"/>
      <c r="EW21" s="682"/>
      <c r="EX21" s="682"/>
      <c r="EY21" s="682"/>
      <c r="EZ21" s="682"/>
      <c r="FA21" s="682"/>
      <c r="FB21" s="682"/>
      <c r="FC21" s="682"/>
      <c r="FD21" s="682"/>
      <c r="FE21" s="682"/>
      <c r="FF21" s="682"/>
      <c r="FG21" s="682"/>
      <c r="FH21" s="682"/>
      <c r="FJ21" s="685" t="s">
        <v>373</v>
      </c>
      <c r="FK21" s="682">
        <v>310232.13196277618</v>
      </c>
      <c r="FL21" s="682">
        <v>132871.00480937958</v>
      </c>
      <c r="FM21" s="682">
        <v>115593.23167729378</v>
      </c>
      <c r="FN21" s="682">
        <v>15657.909364998341</v>
      </c>
      <c r="FO21" s="682">
        <v>13134.586883544922</v>
      </c>
      <c r="FP21" s="682">
        <v>4456.1950836181641</v>
      </c>
      <c r="FQ21" s="682">
        <v>6552.9843521118164</v>
      </c>
      <c r="FR21" s="682">
        <v>9176.7531204223633</v>
      </c>
      <c r="FS21" s="682">
        <v>9075.5129013061523</v>
      </c>
      <c r="FT21" s="682">
        <v>3109.8143081665039</v>
      </c>
      <c r="FU21" s="682">
        <v>9980.6038475036621</v>
      </c>
      <c r="FV21" s="682">
        <v>75606.910701751709</v>
      </c>
      <c r="FW21" s="682">
        <v>705447.63901287317</v>
      </c>
      <c r="FX21" s="682">
        <v>275425.53341960907</v>
      </c>
      <c r="FY21" s="682">
        <v>120199.38255691528</v>
      </c>
      <c r="FZ21" s="682">
        <v>102185.61065673828</v>
      </c>
      <c r="GA21" s="682">
        <v>16671.97797203064</v>
      </c>
      <c r="GB21" s="682">
        <v>3094.7062273025513</v>
      </c>
      <c r="GC21" s="682">
        <v>876.73377132415771</v>
      </c>
      <c r="GD21" s="682">
        <v>2878.2194499969482</v>
      </c>
      <c r="GE21" s="682">
        <v>1890.2050733566284</v>
      </c>
      <c r="GF21" s="682">
        <v>2793.7169694900513</v>
      </c>
      <c r="GG21" s="682">
        <v>4474.4828548431396</v>
      </c>
      <c r="GH21" s="682">
        <v>7334.799596786499</v>
      </c>
      <c r="GI21" s="682">
        <v>28521.449476242065</v>
      </c>
      <c r="GJ21" s="682">
        <v>566346.81802463531</v>
      </c>
      <c r="GK21" s="682"/>
      <c r="GL21" s="682"/>
      <c r="GM21" s="682"/>
      <c r="GN21" s="682"/>
      <c r="GO21" s="682"/>
      <c r="GP21" s="682"/>
      <c r="GQ21" s="682"/>
      <c r="GR21" s="682"/>
      <c r="GS21" s="682"/>
      <c r="GT21" s="682"/>
      <c r="GU21" s="682"/>
      <c r="GV21" s="682"/>
      <c r="GW21" s="682"/>
      <c r="GX21" s="682"/>
      <c r="GY21" s="682"/>
      <c r="GZ21" s="682"/>
      <c r="HA21" s="682"/>
      <c r="HB21" s="682"/>
      <c r="HC21" s="682"/>
      <c r="HD21" s="682"/>
      <c r="HE21" s="682"/>
      <c r="HF21" s="682"/>
      <c r="HG21" s="682"/>
      <c r="HH21" s="682"/>
      <c r="HI21" s="682"/>
      <c r="HJ21" s="682"/>
      <c r="HK21" s="682"/>
      <c r="HL21" s="682"/>
      <c r="HM21" s="682"/>
      <c r="HN21" s="682"/>
      <c r="HO21" s="682"/>
      <c r="HP21" s="682"/>
      <c r="HQ21" s="682"/>
      <c r="HR21" s="682"/>
      <c r="HS21" s="682"/>
      <c r="HT21" s="682"/>
      <c r="HU21" s="682"/>
      <c r="HV21" s="682"/>
      <c r="HW21" s="682"/>
      <c r="HX21" s="682"/>
      <c r="HY21" s="682"/>
      <c r="HZ21" s="682"/>
      <c r="IA21" s="682"/>
      <c r="IB21" s="682"/>
      <c r="IC21" s="682"/>
      <c r="ID21" s="682"/>
      <c r="IE21" s="682"/>
      <c r="IF21" s="682"/>
      <c r="IG21" s="682"/>
      <c r="IH21" s="682"/>
      <c r="II21" s="682"/>
      <c r="IJ21" s="682"/>
      <c r="IL21" s="658"/>
      <c r="IM21" s="658"/>
      <c r="IN21" s="658"/>
      <c r="IO21" s="658"/>
      <c r="IP21" s="658"/>
      <c r="IQ21" s="658"/>
      <c r="IR21" s="658"/>
      <c r="IS21" s="658"/>
      <c r="IT21" s="658"/>
      <c r="IU21" s="658"/>
      <c r="IV21" s="658"/>
      <c r="IW21" s="658"/>
      <c r="IX21" s="658"/>
      <c r="IY21" s="658"/>
      <c r="IZ21" s="658"/>
      <c r="JA21" s="658"/>
      <c r="JB21" s="658"/>
      <c r="JC21" s="658"/>
      <c r="JD21" s="658"/>
      <c r="JE21" s="658"/>
      <c r="JF21" s="658"/>
      <c r="JG21" s="658"/>
      <c r="JH21" s="658"/>
      <c r="JI21" s="658"/>
      <c r="JJ21" s="658"/>
      <c r="JK21" s="658"/>
      <c r="JL21" s="658"/>
      <c r="JM21" s="658"/>
      <c r="JN21" s="658"/>
      <c r="JO21" s="658"/>
      <c r="JP21" s="658"/>
      <c r="JQ21" s="658"/>
      <c r="JR21" s="658"/>
      <c r="JS21" s="658"/>
      <c r="JT21" s="658"/>
      <c r="JU21" s="658"/>
      <c r="JV21" s="658"/>
      <c r="JW21" s="658"/>
      <c r="JX21" s="658"/>
      <c r="JY21" s="658"/>
      <c r="JZ21" s="658"/>
      <c r="KA21" s="658"/>
      <c r="KB21" s="658"/>
      <c r="KC21" s="658"/>
      <c r="KD21" s="658"/>
      <c r="KE21" s="658"/>
      <c r="KF21" s="658"/>
      <c r="KG21" s="658"/>
      <c r="KH21" s="658"/>
      <c r="KI21" s="658"/>
      <c r="KJ21" s="658"/>
      <c r="KK21" s="658"/>
      <c r="KL21" s="658"/>
      <c r="KM21" s="658"/>
      <c r="KN21" s="658"/>
    </row>
    <row r="22" spans="1:300" hidden="1">
      <c r="A22" s="540" t="s">
        <v>506</v>
      </c>
      <c r="B22" s="281" t="s">
        <v>101</v>
      </c>
      <c r="C22" s="281" t="s">
        <v>257</v>
      </c>
      <c r="D22" s="355">
        <f ca="1">SUMIF($CG$7:$CG$83,$A22,OFFSET($CH$7,0,MATCH(D$9,$CI$2:$FH$2,0),100,1))/1000000</f>
        <v>0.71183825757803021</v>
      </c>
      <c r="E22" s="355">
        <f t="shared" ref="E22:I25" ca="1" si="17">SUMIF($CG$7:$CG$83,$A22,OFFSET($CH$7,0,MATCH(E$9,$CI$2:$FH$2,0),100,1))/1000000</f>
        <v>5.9078306194625792E-2</v>
      </c>
      <c r="F22" s="355">
        <f t="shared" ca="1" si="17"/>
        <v>8.3450706329345706E-3</v>
      </c>
      <c r="G22" s="355">
        <f t="shared" ca="1" si="17"/>
        <v>8.3020317001342766E-3</v>
      </c>
      <c r="H22" s="355">
        <f t="shared" ca="1" si="17"/>
        <v>8.1053224968910213E-3</v>
      </c>
      <c r="I22" s="355">
        <f t="shared" ca="1" si="17"/>
        <v>7.714450150966644E-3</v>
      </c>
      <c r="J22" s="355"/>
      <c r="K22" s="355">
        <f t="shared" ref="K22:T25" ca="1" si="18">SUMIF($CG$7:$CG$82,$A22,OFFSET($CH$7,0,MATCH(K$8&amp;"-"&amp;K$9,$CI$1:$FH$1,0),100,1))/1000000</f>
        <v>0.24554214777173103</v>
      </c>
      <c r="L22" s="355">
        <f t="shared" ca="1" si="18"/>
        <v>0.18446990846168995</v>
      </c>
      <c r="M22" s="355">
        <f t="shared" ca="1" si="18"/>
        <v>0.12524815129828454</v>
      </c>
      <c r="N22" s="355">
        <f t="shared" ca="1" si="18"/>
        <v>1.9509256689786911E-2</v>
      </c>
      <c r="O22" s="355">
        <f t="shared" ca="1" si="18"/>
        <v>1.3176500225067138E-4</v>
      </c>
      <c r="P22" s="355">
        <f t="shared" ca="1" si="18"/>
        <v>0</v>
      </c>
      <c r="Q22" s="355">
        <f t="shared" ca="1" si="18"/>
        <v>0</v>
      </c>
      <c r="R22" s="355">
        <f t="shared" ca="1" si="18"/>
        <v>0</v>
      </c>
      <c r="S22" s="355">
        <f t="shared" ca="1" si="18"/>
        <v>5.6619982910156245E-4</v>
      </c>
      <c r="T22" s="355">
        <f t="shared" ca="1" si="18"/>
        <v>1.4963012419939041E-3</v>
      </c>
      <c r="U22" s="355">
        <f t="shared" ref="U22:AD25" ca="1" si="19">SUMIF($CG$7:$CG$82,$A22,OFFSET($CH$7,0,MATCH(U$8&amp;"-"&amp;U$9,$CI$1:$FH$1,0),100,1))/1000000</f>
        <v>4.7397865902423855E-2</v>
      </c>
      <c r="V22" s="355">
        <f t="shared" ca="1" si="19"/>
        <v>8.7476661380767817E-2</v>
      </c>
      <c r="W22" s="355">
        <f t="shared" ca="1" si="19"/>
        <v>2.2062779012225569E-2</v>
      </c>
      <c r="X22" s="355">
        <f t="shared" ca="1" si="19"/>
        <v>1.7639221235454083E-2</v>
      </c>
      <c r="Y22" s="355">
        <f t="shared" ca="1" si="19"/>
        <v>7.645298146724701E-3</v>
      </c>
      <c r="Z22" s="355">
        <f t="shared" ca="1" si="19"/>
        <v>8.8317414498329167E-4</v>
      </c>
      <c r="AA22" s="355">
        <f t="shared" ca="1" si="19"/>
        <v>4.3553833007812503E-5</v>
      </c>
      <c r="AB22" s="355">
        <f t="shared" ca="1" si="19"/>
        <v>0</v>
      </c>
      <c r="AC22" s="355">
        <f t="shared" ca="1" si="19"/>
        <v>0</v>
      </c>
      <c r="AD22" s="355">
        <f t="shared" ca="1" si="19"/>
        <v>0</v>
      </c>
      <c r="AE22" s="355">
        <f t="shared" ref="AE22:AN25" ca="1" si="20">SUMIF($CG$7:$CG$82,$A22,OFFSET($CH$7,0,MATCH(AE$8&amp;"-"&amp;AE$9,$CI$1:$FH$1,0),100,1))/1000000</f>
        <v>5.6619982910156245E-4</v>
      </c>
      <c r="AF22" s="355">
        <f t="shared" ca="1" si="20"/>
        <v>0</v>
      </c>
      <c r="AG22" s="355">
        <f t="shared" ca="1" si="20"/>
        <v>2.2704962739944459E-3</v>
      </c>
      <c r="AH22" s="355">
        <f t="shared" ca="1" si="20"/>
        <v>7.9675837191343305E-3</v>
      </c>
      <c r="AI22" s="355">
        <f t="shared" ca="1" si="20"/>
        <v>1.6223943519592286E-3</v>
      </c>
      <c r="AJ22" s="355">
        <f t="shared" ca="1" si="20"/>
        <v>3.8836377487182615E-3</v>
      </c>
      <c r="AK22" s="355">
        <f t="shared" ca="1" si="20"/>
        <v>1.0831533660888672E-3</v>
      </c>
      <c r="AL22" s="355">
        <f t="shared" ca="1" si="20"/>
        <v>0</v>
      </c>
      <c r="AM22" s="355">
        <f t="shared" ca="1" si="20"/>
        <v>4.3553833007812503E-5</v>
      </c>
      <c r="AN22" s="355">
        <f t="shared" ca="1" si="20"/>
        <v>0</v>
      </c>
      <c r="AO22" s="355">
        <f t="shared" ref="AO22:AX25" ca="1" si="21">SUMIF($CG$7:$CG$82,$A22,OFFSET($CH$7,0,MATCH(AO$8&amp;"-"&amp;AO$9,$CI$1:$FH$1,0),100,1))/1000000</f>
        <v>0</v>
      </c>
      <c r="AP22" s="355">
        <f t="shared" ca="1" si="21"/>
        <v>0</v>
      </c>
      <c r="AQ22" s="355">
        <f t="shared" ca="1" si="21"/>
        <v>5.6619982910156245E-4</v>
      </c>
      <c r="AR22" s="355">
        <f t="shared" ca="1" si="21"/>
        <v>0</v>
      </c>
      <c r="AS22" s="355">
        <f t="shared" ca="1" si="21"/>
        <v>0</v>
      </c>
      <c r="AT22" s="355">
        <f t="shared" ca="1" si="21"/>
        <v>1.146131504058838E-3</v>
      </c>
      <c r="AU22" s="355">
        <f t="shared" ca="1" si="21"/>
        <v>1.5047849884033202E-3</v>
      </c>
      <c r="AV22" s="355">
        <f t="shared" ca="1" si="21"/>
        <v>3.942609661102295E-3</v>
      </c>
      <c r="AW22" s="355">
        <f t="shared" ca="1" si="21"/>
        <v>1.1486829147338868E-3</v>
      </c>
      <c r="AX22" s="355">
        <f t="shared" ca="1" si="21"/>
        <v>0</v>
      </c>
      <c r="AY22" s="355">
        <f t="shared" ref="AY22:BH25" ca="1" si="22">SUMIF($CG$7:$CG$82,$A22,OFFSET($CH$7,0,MATCH(AY$8&amp;"-"&amp;AY$9,$CI$1:$FH$1,0),100,1))/1000000</f>
        <v>4.3553833007812503E-5</v>
      </c>
      <c r="AZ22" s="355">
        <f t="shared" ca="1" si="22"/>
        <v>0</v>
      </c>
      <c r="BA22" s="355">
        <f t="shared" ca="1" si="22"/>
        <v>0</v>
      </c>
      <c r="BB22" s="355">
        <f t="shared" ca="1" si="22"/>
        <v>0</v>
      </c>
      <c r="BC22" s="355">
        <f t="shared" ca="1" si="22"/>
        <v>5.6619982910156245E-4</v>
      </c>
      <c r="BD22" s="355">
        <f t="shared" ca="1" si="22"/>
        <v>0</v>
      </c>
      <c r="BE22" s="355">
        <f t="shared" ca="1" si="22"/>
        <v>0</v>
      </c>
      <c r="BF22" s="355">
        <f t="shared" ca="1" si="22"/>
        <v>1.0962004737854003E-3</v>
      </c>
      <c r="BG22" s="355">
        <f t="shared" ca="1" si="22"/>
        <v>1.4292541313171386E-3</v>
      </c>
      <c r="BH22" s="355">
        <f t="shared" ca="1" si="22"/>
        <v>3.9242753701210021E-3</v>
      </c>
      <c r="BI22" s="355">
        <f t="shared" ref="BI22:BR25" ca="1" si="23">SUMIF($CG$7:$CG$82,$A22,OFFSET($CH$7,0,MATCH(BI$8&amp;"-"&amp;BI$9,$CI$1:$FH$1,0),100,1))/1000000</f>
        <v>1.1474303016662597E-3</v>
      </c>
      <c r="BJ22" s="355">
        <f t="shared" ca="1" si="23"/>
        <v>0</v>
      </c>
      <c r="BK22" s="355">
        <f t="shared" ca="1" si="23"/>
        <v>4.3553833007812503E-5</v>
      </c>
      <c r="BL22" s="355">
        <f t="shared" ca="1" si="23"/>
        <v>0</v>
      </c>
      <c r="BM22" s="355">
        <f t="shared" ca="1" si="23"/>
        <v>0</v>
      </c>
      <c r="BN22" s="355">
        <f t="shared" ca="1" si="23"/>
        <v>0</v>
      </c>
      <c r="BO22" s="355">
        <f t="shared" ca="1" si="23"/>
        <v>5.6619982910156245E-4</v>
      </c>
      <c r="BP22" s="355">
        <f t="shared" ca="1" si="23"/>
        <v>0</v>
      </c>
      <c r="BQ22" s="355">
        <f t="shared" ca="1" si="23"/>
        <v>0</v>
      </c>
      <c r="BR22" s="355">
        <f t="shared" ca="1" si="23"/>
        <v>9.9460903167724614E-4</v>
      </c>
      <c r="BS22" s="355">
        <f t="shared" ref="BS22:CD25" ca="1" si="24">SUMIF($CG$7:$CG$82,$A22,OFFSET($CH$7,0,MATCH(BS$8&amp;"-"&amp;BS$9,$CI$1:$FH$1,0),100,1))/1000000</f>
        <v>1.3507725210189819E-3</v>
      </c>
      <c r="BT22" s="355">
        <f t="shared" ca="1" si="24"/>
        <v>3.6283381905555727E-3</v>
      </c>
      <c r="BU22" s="355">
        <f t="shared" ca="1" si="24"/>
        <v>1.1674014511108399E-3</v>
      </c>
      <c r="BV22" s="355">
        <f t="shared" ca="1" si="24"/>
        <v>0</v>
      </c>
      <c r="BW22" s="355">
        <f t="shared" ca="1" si="24"/>
        <v>4.3553833007812503E-5</v>
      </c>
      <c r="BX22" s="355">
        <f t="shared" ca="1" si="24"/>
        <v>0</v>
      </c>
      <c r="BY22" s="355">
        <f t="shared" ca="1" si="24"/>
        <v>0</v>
      </c>
      <c r="BZ22" s="355">
        <f t="shared" ca="1" si="24"/>
        <v>0</v>
      </c>
      <c r="CA22" s="355">
        <f t="shared" ca="1" si="24"/>
        <v>5.6619982910156245E-4</v>
      </c>
      <c r="CB22" s="355">
        <f t="shared" ca="1" si="24"/>
        <v>0</v>
      </c>
      <c r="CC22" s="355">
        <f t="shared" ca="1" si="24"/>
        <v>0</v>
      </c>
      <c r="CD22" s="355">
        <f t="shared" ca="1" si="24"/>
        <v>9.5818432617187504E-4</v>
      </c>
      <c r="CH22" s="678" t="s">
        <v>482</v>
      </c>
      <c r="CI22" s="679">
        <v>256326.09851360321</v>
      </c>
      <c r="CJ22" s="679">
        <v>110297.60011291504</v>
      </c>
      <c r="CK22" s="679">
        <v>96127.186543226242</v>
      </c>
      <c r="CL22" s="679">
        <v>8610.6832106113434</v>
      </c>
      <c r="CM22" s="679"/>
      <c r="CN22" s="679"/>
      <c r="CO22" s="679"/>
      <c r="CP22" s="679"/>
      <c r="CQ22" s="679"/>
      <c r="CR22" s="679"/>
      <c r="CS22" s="679">
        <v>10696.828786849976</v>
      </c>
      <c r="CT22" s="679">
        <v>67634.282429456711</v>
      </c>
      <c r="CU22" s="679">
        <v>549692.67959666252</v>
      </c>
      <c r="CV22" s="679">
        <v>231908.02919006348</v>
      </c>
      <c r="CW22" s="679">
        <v>97937.217579841614</v>
      </c>
      <c r="CX22" s="679">
        <v>85543.242992401123</v>
      </c>
      <c r="CY22" s="679">
        <v>428.16793823242188</v>
      </c>
      <c r="CZ22" s="679"/>
      <c r="DA22" s="679"/>
      <c r="DB22" s="679"/>
      <c r="DC22" s="679"/>
      <c r="DD22" s="679"/>
      <c r="DE22" s="679"/>
      <c r="DF22" s="679">
        <v>9837.3427677154541</v>
      </c>
      <c r="DG22" s="679">
        <v>27331.162975311279</v>
      </c>
      <c r="DH22" s="679">
        <v>452985.16344356537</v>
      </c>
      <c r="DI22" s="679"/>
      <c r="DJ22" s="679"/>
      <c r="DK22" s="679"/>
      <c r="DL22" s="679"/>
      <c r="DM22" s="679"/>
      <c r="DN22" s="679"/>
      <c r="DO22" s="679"/>
      <c r="DP22" s="679"/>
      <c r="DQ22" s="679"/>
      <c r="DR22" s="679"/>
      <c r="DS22" s="679"/>
      <c r="DT22" s="679"/>
      <c r="DU22" s="679"/>
      <c r="DV22" s="679"/>
      <c r="DW22" s="679"/>
      <c r="DX22" s="679"/>
      <c r="DY22" s="679"/>
      <c r="DZ22" s="679"/>
      <c r="EA22" s="679"/>
      <c r="EB22" s="679"/>
      <c r="EC22" s="679"/>
      <c r="ED22" s="679"/>
      <c r="EE22" s="679"/>
      <c r="EF22" s="679"/>
      <c r="EG22" s="679"/>
      <c r="EH22" s="679"/>
      <c r="EI22" s="679"/>
      <c r="EJ22" s="679"/>
      <c r="EK22" s="679"/>
      <c r="EL22" s="679"/>
      <c r="EM22" s="679"/>
      <c r="EN22" s="679"/>
      <c r="EO22" s="679"/>
      <c r="EP22" s="679"/>
      <c r="EQ22" s="679"/>
      <c r="ER22" s="679"/>
      <c r="ES22" s="679"/>
      <c r="ET22" s="679"/>
      <c r="EU22" s="679"/>
      <c r="EV22" s="679"/>
      <c r="EW22" s="679"/>
      <c r="EX22" s="679"/>
      <c r="EY22" s="679"/>
      <c r="EZ22" s="679"/>
      <c r="FA22" s="679"/>
      <c r="FB22" s="679"/>
      <c r="FC22" s="679"/>
      <c r="FD22" s="679"/>
      <c r="FE22" s="679"/>
      <c r="FF22" s="679"/>
      <c r="FG22" s="679"/>
      <c r="FH22" s="679"/>
      <c r="FJ22" s="678" t="s">
        <v>482</v>
      </c>
      <c r="FK22" s="679">
        <v>229753.83571338654</v>
      </c>
      <c r="FL22" s="679">
        <v>91238.883918762207</v>
      </c>
      <c r="FM22" s="679">
        <v>79366.156577587128</v>
      </c>
      <c r="FN22" s="679">
        <v>4034.0018408894539</v>
      </c>
      <c r="FO22" s="679"/>
      <c r="FP22" s="679"/>
      <c r="FQ22" s="679"/>
      <c r="FR22" s="679"/>
      <c r="FS22" s="679"/>
      <c r="FT22" s="679"/>
      <c r="FU22" s="679">
        <v>7761.0954856872559</v>
      </c>
      <c r="FV22" s="679">
        <v>56115.716814041138</v>
      </c>
      <c r="FW22" s="679">
        <v>468269.69035035372</v>
      </c>
      <c r="FX22" s="679">
        <v>204071.79419803619</v>
      </c>
      <c r="FY22" s="679">
        <v>78831.089015960693</v>
      </c>
      <c r="FZ22" s="679">
        <v>62011.955152511597</v>
      </c>
      <c r="GA22" s="679">
        <v>412.09670829772949</v>
      </c>
      <c r="GB22" s="679"/>
      <c r="GC22" s="679"/>
      <c r="GD22" s="679"/>
      <c r="GE22" s="679"/>
      <c r="GF22" s="679"/>
      <c r="GG22" s="679"/>
      <c r="GH22" s="679">
        <v>4841.0920715332031</v>
      </c>
      <c r="GI22" s="679">
        <v>18508.316106796265</v>
      </c>
      <c r="GJ22" s="679">
        <v>368676.34325313568</v>
      </c>
      <c r="GK22" s="679"/>
      <c r="GL22" s="679"/>
      <c r="GM22" s="679"/>
      <c r="GN22" s="679"/>
      <c r="GO22" s="679"/>
      <c r="GP22" s="679"/>
      <c r="GQ22" s="679"/>
      <c r="GR22" s="679"/>
      <c r="GS22" s="679"/>
      <c r="GT22" s="679"/>
      <c r="GU22" s="679"/>
      <c r="GV22" s="679"/>
      <c r="GW22" s="679"/>
      <c r="GX22" s="679"/>
      <c r="GY22" s="679"/>
      <c r="GZ22" s="679"/>
      <c r="HA22" s="679"/>
      <c r="HB22" s="679"/>
      <c r="HC22" s="679"/>
      <c r="HD22" s="679"/>
      <c r="HE22" s="679"/>
      <c r="HF22" s="679"/>
      <c r="HG22" s="679"/>
      <c r="HH22" s="679"/>
      <c r="HI22" s="679"/>
      <c r="HJ22" s="679"/>
      <c r="HK22" s="679"/>
      <c r="HL22" s="679"/>
      <c r="HM22" s="679"/>
      <c r="HN22" s="679"/>
      <c r="HO22" s="679"/>
      <c r="HP22" s="679"/>
      <c r="HQ22" s="679"/>
      <c r="HR22" s="679"/>
      <c r="HS22" s="679"/>
      <c r="HT22" s="679"/>
      <c r="HU22" s="679"/>
      <c r="HV22" s="679"/>
      <c r="HW22" s="679"/>
      <c r="HX22" s="679"/>
      <c r="HY22" s="679"/>
      <c r="HZ22" s="679"/>
      <c r="IA22" s="679"/>
      <c r="IB22" s="679"/>
      <c r="IC22" s="679"/>
      <c r="ID22" s="679"/>
      <c r="IE22" s="679"/>
      <c r="IF22" s="679"/>
      <c r="IG22" s="679"/>
      <c r="IH22" s="679"/>
      <c r="II22" s="679"/>
      <c r="IJ22" s="679"/>
      <c r="IL22" s="658"/>
      <c r="IM22" s="658"/>
      <c r="IN22" s="658"/>
      <c r="IO22" s="658"/>
      <c r="IP22" s="658"/>
      <c r="IQ22" s="658"/>
      <c r="IR22" s="658"/>
      <c r="IS22" s="658"/>
      <c r="IT22" s="658"/>
      <c r="IU22" s="658"/>
      <c r="IV22" s="658"/>
      <c r="IW22" s="658"/>
      <c r="IX22" s="658"/>
      <c r="IY22" s="658"/>
      <c r="IZ22" s="658"/>
      <c r="JA22" s="658"/>
      <c r="JB22" s="658"/>
      <c r="JC22" s="658"/>
      <c r="JD22" s="658"/>
      <c r="JE22" s="658"/>
      <c r="JF22" s="658"/>
      <c r="JG22" s="658"/>
      <c r="JH22" s="658"/>
      <c r="JI22" s="658"/>
      <c r="JJ22" s="658"/>
      <c r="JK22" s="658"/>
      <c r="JL22" s="658"/>
      <c r="JM22" s="658"/>
      <c r="JN22" s="658"/>
      <c r="JO22" s="658"/>
      <c r="JP22" s="658"/>
      <c r="JQ22" s="658"/>
      <c r="JR22" s="658"/>
      <c r="JS22" s="658"/>
      <c r="JT22" s="658"/>
      <c r="JU22" s="658"/>
      <c r="JV22" s="658"/>
      <c r="JW22" s="658"/>
      <c r="JX22" s="658"/>
      <c r="JY22" s="658"/>
      <c r="JZ22" s="658"/>
      <c r="KA22" s="658"/>
      <c r="KB22" s="658"/>
      <c r="KC22" s="658"/>
      <c r="KD22" s="658"/>
      <c r="KE22" s="658"/>
      <c r="KF22" s="658"/>
      <c r="KG22" s="658"/>
      <c r="KH22" s="658"/>
      <c r="KI22" s="658"/>
      <c r="KJ22" s="658"/>
      <c r="KK22" s="658"/>
      <c r="KL22" s="658"/>
      <c r="KM22" s="658"/>
      <c r="KN22" s="658"/>
    </row>
    <row r="23" spans="1:300" hidden="1">
      <c r="A23" s="540" t="s">
        <v>507</v>
      </c>
      <c r="B23" s="22" t="s">
        <v>381</v>
      </c>
      <c r="C23" s="22" t="s">
        <v>257</v>
      </c>
      <c r="D23" s="134">
        <f t="shared" ref="D23:D25" ca="1" si="25">SUMIF($CG$7:$CG$83,$A23,OFFSET($CH$7,0,MATCH(D$9,$CI$2:$FH$2,0),100,1))/1000000</f>
        <v>1.0770940757951997</v>
      </c>
      <c r="E23" s="134">
        <f t="shared" ca="1" si="17"/>
        <v>0.98779530877035859</v>
      </c>
      <c r="F23" s="134">
        <f t="shared" ca="1" si="17"/>
        <v>1.2690212854587137</v>
      </c>
      <c r="G23" s="134">
        <f t="shared" ca="1" si="17"/>
        <v>0.71309763319426778</v>
      </c>
      <c r="H23" s="134">
        <f t="shared" ca="1" si="17"/>
        <v>2.9733696966445593</v>
      </c>
      <c r="I23" s="134">
        <f t="shared" ca="1" si="17"/>
        <v>2.4265170976150183</v>
      </c>
      <c r="J23" s="134"/>
      <c r="K23" s="134">
        <f t="shared" ca="1" si="18"/>
        <v>0.48180486903095621</v>
      </c>
      <c r="L23" s="134">
        <f t="shared" ca="1" si="18"/>
        <v>0.15151294280518218</v>
      </c>
      <c r="M23" s="134">
        <f t="shared" ca="1" si="18"/>
        <v>0.12345960972690209</v>
      </c>
      <c r="N23" s="134">
        <f t="shared" ca="1" si="18"/>
        <v>1.270368899783492E-2</v>
      </c>
      <c r="O23" s="134">
        <f t="shared" ca="1" si="18"/>
        <v>2.3177796488478779E-2</v>
      </c>
      <c r="P23" s="134">
        <f t="shared" ca="1" si="18"/>
        <v>3.1636227461934091E-2</v>
      </c>
      <c r="Q23" s="134">
        <f t="shared" ca="1" si="18"/>
        <v>5.0505969007581475E-2</v>
      </c>
      <c r="R23" s="134">
        <f t="shared" ca="1" si="18"/>
        <v>3.1029257465362548E-2</v>
      </c>
      <c r="S23" s="134">
        <f t="shared" ca="1" si="18"/>
        <v>4.1719060588240625E-2</v>
      </c>
      <c r="T23" s="134">
        <f t="shared" ca="1" si="18"/>
        <v>2.7305888219773769E-2</v>
      </c>
      <c r="U23" s="134">
        <f t="shared" ca="1" si="19"/>
        <v>3.8135644859045741E-2</v>
      </c>
      <c r="V23" s="134">
        <f t="shared" ca="1" si="19"/>
        <v>6.4103121143907302E-2</v>
      </c>
      <c r="W23" s="134">
        <f t="shared" ca="1" si="19"/>
        <v>0.38996801164257527</v>
      </c>
      <c r="X23" s="134">
        <f t="shared" ca="1" si="19"/>
        <v>0.18956370133376121</v>
      </c>
      <c r="Y23" s="134">
        <f t="shared" ca="1" si="19"/>
        <v>0.14741157493823767</v>
      </c>
      <c r="Z23" s="134">
        <f t="shared" ca="1" si="19"/>
        <v>3.5236433268249032E-2</v>
      </c>
      <c r="AA23" s="134">
        <f t="shared" ca="1" si="19"/>
        <v>1.7187678728997707E-2</v>
      </c>
      <c r="AB23" s="134">
        <f t="shared" ca="1" si="19"/>
        <v>9.1823564585447309E-3</v>
      </c>
      <c r="AC23" s="134">
        <f t="shared" ca="1" si="19"/>
        <v>1.5322275085628032E-2</v>
      </c>
      <c r="AD23" s="134">
        <f t="shared" ca="1" si="19"/>
        <v>6.1115957489013672E-3</v>
      </c>
      <c r="AE23" s="134">
        <f t="shared" ca="1" si="20"/>
        <v>7.8332548317313188E-3</v>
      </c>
      <c r="AF23" s="134">
        <f t="shared" ca="1" si="20"/>
        <v>3.5877755960941317E-2</v>
      </c>
      <c r="AG23" s="134">
        <f t="shared" ca="1" si="20"/>
        <v>5.9791248533874748E-2</v>
      </c>
      <c r="AH23" s="134">
        <f t="shared" ca="1" si="20"/>
        <v>7.4309422238916165E-2</v>
      </c>
      <c r="AI23" s="134">
        <f t="shared" ca="1" si="20"/>
        <v>0.61888164463794226</v>
      </c>
      <c r="AJ23" s="134">
        <f t="shared" ca="1" si="20"/>
        <v>0.24053817887243628</v>
      </c>
      <c r="AK23" s="134">
        <f t="shared" ca="1" si="20"/>
        <v>0.20423216468137503</v>
      </c>
      <c r="AL23" s="134">
        <f t="shared" ca="1" si="20"/>
        <v>3.5879851196795702E-2</v>
      </c>
      <c r="AM23" s="134">
        <f t="shared" ca="1" si="20"/>
        <v>3.9959617097377774E-3</v>
      </c>
      <c r="AN23" s="134">
        <f t="shared" ca="1" si="20"/>
        <v>2.7492843842506407E-4</v>
      </c>
      <c r="AO23" s="134">
        <f t="shared" ca="1" si="21"/>
        <v>7.7227548527717587E-3</v>
      </c>
      <c r="AP23" s="134">
        <f t="shared" ca="1" si="21"/>
        <v>0</v>
      </c>
      <c r="AQ23" s="134">
        <f t="shared" ca="1" si="21"/>
        <v>3.6477022206783297E-4</v>
      </c>
      <c r="AR23" s="134">
        <f t="shared" ca="1" si="21"/>
        <v>1.7448693923741578E-2</v>
      </c>
      <c r="AS23" s="134">
        <f t="shared" ca="1" si="21"/>
        <v>5.2813841958254573E-2</v>
      </c>
      <c r="AT23" s="134">
        <f t="shared" ca="1" si="21"/>
        <v>8.6868494965165854E-2</v>
      </c>
      <c r="AU23" s="134">
        <f t="shared" ca="1" si="21"/>
        <v>0.31864708829560878</v>
      </c>
      <c r="AV23" s="134">
        <f t="shared" ca="1" si="21"/>
        <v>0.11486184056988359</v>
      </c>
      <c r="AW23" s="134">
        <f t="shared" ca="1" si="21"/>
        <v>9.5160678393602371E-2</v>
      </c>
      <c r="AX23" s="134">
        <f t="shared" ca="1" si="21"/>
        <v>3.3724109112203124E-2</v>
      </c>
      <c r="AY23" s="134">
        <f t="shared" ca="1" si="22"/>
        <v>4.7260861280560493E-3</v>
      </c>
      <c r="AZ23" s="134">
        <f t="shared" ca="1" si="22"/>
        <v>1.7998703598976135E-4</v>
      </c>
      <c r="BA23" s="134">
        <f t="shared" ca="1" si="22"/>
        <v>1.3938871264457703E-4</v>
      </c>
      <c r="BB23" s="134">
        <f t="shared" ca="1" si="22"/>
        <v>2.8998801708221436E-6</v>
      </c>
      <c r="BC23" s="134">
        <f t="shared" ca="1" si="22"/>
        <v>3.7416736340522769E-4</v>
      </c>
      <c r="BD23" s="134">
        <f t="shared" ca="1" si="22"/>
        <v>1.5896290079832075E-2</v>
      </c>
      <c r="BE23" s="134">
        <f t="shared" ca="1" si="22"/>
        <v>5.4896720448821781E-2</v>
      </c>
      <c r="BF23" s="134">
        <f t="shared" ca="1" si="22"/>
        <v>7.4488377174049616E-2</v>
      </c>
      <c r="BG23" s="134">
        <f t="shared" ca="1" si="22"/>
        <v>1.4035182800625563</v>
      </c>
      <c r="BH23" s="134">
        <f t="shared" ca="1" si="22"/>
        <v>0.62455646215543148</v>
      </c>
      <c r="BI23" s="134">
        <f t="shared" ca="1" si="23"/>
        <v>0.46727688295815883</v>
      </c>
      <c r="BJ23" s="134">
        <f t="shared" ca="1" si="23"/>
        <v>3.6629384065866473E-2</v>
      </c>
      <c r="BK23" s="134">
        <f t="shared" ca="1" si="23"/>
        <v>5.7676650096178056E-3</v>
      </c>
      <c r="BL23" s="134">
        <f t="shared" ca="1" si="23"/>
        <v>2.9510978627204893E-4</v>
      </c>
      <c r="BM23" s="134">
        <f t="shared" ca="1" si="23"/>
        <v>1.7663799166679382E-4</v>
      </c>
      <c r="BN23" s="134">
        <f t="shared" ca="1" si="23"/>
        <v>5.8423509597778319E-6</v>
      </c>
      <c r="BO23" s="134">
        <f t="shared" ca="1" si="23"/>
        <v>5.2677959394454958E-4</v>
      </c>
      <c r="BP23" s="134">
        <f t="shared" ca="1" si="23"/>
        <v>1.6839182949781418E-2</v>
      </c>
      <c r="BQ23" s="134">
        <f t="shared" ca="1" si="23"/>
        <v>0.20159451688763499</v>
      </c>
      <c r="BR23" s="134">
        <f t="shared" ca="1" si="23"/>
        <v>0.21618295283266903</v>
      </c>
      <c r="BS23" s="134">
        <f t="shared" ca="1" si="24"/>
        <v>1.202980322247535</v>
      </c>
      <c r="BT23" s="134">
        <f t="shared" ca="1" si="24"/>
        <v>0.48492065049646793</v>
      </c>
      <c r="BU23" s="134">
        <f t="shared" ca="1" si="24"/>
        <v>0.37057852676838637</v>
      </c>
      <c r="BV23" s="134">
        <f t="shared" ca="1" si="24"/>
        <v>3.4485880597829817E-2</v>
      </c>
      <c r="BW23" s="134">
        <f t="shared" ca="1" si="24"/>
        <v>5.7676650096178056E-3</v>
      </c>
      <c r="BX23" s="134">
        <f t="shared" ca="1" si="24"/>
        <v>2.9510978627204893E-4</v>
      </c>
      <c r="BY23" s="134">
        <f t="shared" ca="1" si="24"/>
        <v>1.7663799166679382E-4</v>
      </c>
      <c r="BZ23" s="134">
        <f t="shared" ca="1" si="24"/>
        <v>5.8423509597778319E-6</v>
      </c>
      <c r="CA23" s="134">
        <f t="shared" ca="1" si="24"/>
        <v>5.2677959394454958E-4</v>
      </c>
      <c r="CB23" s="134">
        <f t="shared" ca="1" si="24"/>
        <v>1.6911374295949935E-2</v>
      </c>
      <c r="CC23" s="134">
        <f t="shared" ca="1" si="24"/>
        <v>0.13459180838391185</v>
      </c>
      <c r="CD23" s="134">
        <f t="shared" ca="1" si="24"/>
        <v>0.17527650009247661</v>
      </c>
      <c r="CH23" s="678" t="s">
        <v>76</v>
      </c>
      <c r="CI23" s="679">
        <v>84224.525838851929</v>
      </c>
      <c r="CJ23" s="679">
        <v>49738.17098236084</v>
      </c>
      <c r="CK23" s="679">
        <v>45568.862471938133</v>
      </c>
      <c r="CL23" s="679">
        <v>13483.370934963226</v>
      </c>
      <c r="CM23" s="679">
        <v>10155.848518371582</v>
      </c>
      <c r="CN23" s="679">
        <v>4849.4636383056641</v>
      </c>
      <c r="CO23" s="679">
        <v>7116.4858360290527</v>
      </c>
      <c r="CP23" s="679">
        <v>10256.774894714355</v>
      </c>
      <c r="CQ23" s="679">
        <v>9832.7394866943359</v>
      </c>
      <c r="CR23" s="679">
        <v>1923.5739135742188</v>
      </c>
      <c r="CS23" s="679">
        <v>2980.45188331604</v>
      </c>
      <c r="CT23" s="679">
        <v>22445.652755737305</v>
      </c>
      <c r="CU23" s="679">
        <v>262575.92115485668</v>
      </c>
      <c r="CV23" s="679">
        <v>81155.108340263367</v>
      </c>
      <c r="CW23" s="679">
        <v>51436.738075256348</v>
      </c>
      <c r="CX23" s="679">
        <v>52189.425951004028</v>
      </c>
      <c r="CY23" s="679">
        <v>15453.301904678345</v>
      </c>
      <c r="CZ23" s="679">
        <v>3256.5664968490601</v>
      </c>
      <c r="DA23" s="679">
        <v>955.94198131561279</v>
      </c>
      <c r="DB23" s="679">
        <v>3138.8029813766479</v>
      </c>
      <c r="DC23" s="679">
        <v>2104.8707976341248</v>
      </c>
      <c r="DD23" s="679">
        <v>3014.1179695129395</v>
      </c>
      <c r="DE23" s="679">
        <v>4535.8683300018311</v>
      </c>
      <c r="DF23" s="679">
        <v>3420.088888168335</v>
      </c>
      <c r="DG23" s="679">
        <v>11073.557605743408</v>
      </c>
      <c r="DH23" s="679">
        <v>231734.38932180405</v>
      </c>
      <c r="DI23" s="679"/>
      <c r="DJ23" s="679"/>
      <c r="DK23" s="679"/>
      <c r="DL23" s="679"/>
      <c r="DM23" s="679"/>
      <c r="DN23" s="679"/>
      <c r="DO23" s="679"/>
      <c r="DP23" s="679"/>
      <c r="DQ23" s="679"/>
      <c r="DR23" s="679"/>
      <c r="DS23" s="679"/>
      <c r="DT23" s="679"/>
      <c r="DU23" s="679"/>
      <c r="DV23" s="679"/>
      <c r="DW23" s="679"/>
      <c r="DX23" s="679"/>
      <c r="DY23" s="679"/>
      <c r="DZ23" s="679"/>
      <c r="EA23" s="679"/>
      <c r="EB23" s="679"/>
      <c r="EC23" s="679"/>
      <c r="ED23" s="679"/>
      <c r="EE23" s="679"/>
      <c r="EF23" s="679"/>
      <c r="EG23" s="679"/>
      <c r="EH23" s="679"/>
      <c r="EI23" s="679"/>
      <c r="EJ23" s="679"/>
      <c r="EK23" s="679"/>
      <c r="EL23" s="679"/>
      <c r="EM23" s="679"/>
      <c r="EN23" s="679"/>
      <c r="EO23" s="679"/>
      <c r="EP23" s="679"/>
      <c r="EQ23" s="679"/>
      <c r="ER23" s="679"/>
      <c r="ES23" s="679"/>
      <c r="ET23" s="679"/>
      <c r="EU23" s="679"/>
      <c r="EV23" s="679"/>
      <c r="EW23" s="679"/>
      <c r="EX23" s="679"/>
      <c r="EY23" s="679"/>
      <c r="EZ23" s="679"/>
      <c r="FA23" s="679"/>
      <c r="FB23" s="679"/>
      <c r="FC23" s="679"/>
      <c r="FD23" s="679"/>
      <c r="FE23" s="679"/>
      <c r="FF23" s="679"/>
      <c r="FG23" s="679"/>
      <c r="FH23" s="679"/>
      <c r="FJ23" s="678" t="s">
        <v>76</v>
      </c>
      <c r="FK23" s="679">
        <v>80478.296249389648</v>
      </c>
      <c r="FL23" s="679">
        <v>41632.120890617371</v>
      </c>
      <c r="FM23" s="679">
        <v>36227.07509970665</v>
      </c>
      <c r="FN23" s="679">
        <v>11623.907524108887</v>
      </c>
      <c r="FO23" s="679">
        <v>13134.586883544922</v>
      </c>
      <c r="FP23" s="679">
        <v>4456.1950836181641</v>
      </c>
      <c r="FQ23" s="679">
        <v>6552.9843521118164</v>
      </c>
      <c r="FR23" s="679">
        <v>9176.7531204223633</v>
      </c>
      <c r="FS23" s="679">
        <v>9075.5129013061523</v>
      </c>
      <c r="FT23" s="679">
        <v>3109.8143081665039</v>
      </c>
      <c r="FU23" s="679">
        <v>2219.5083618164063</v>
      </c>
      <c r="FV23" s="679">
        <v>19491.193887710571</v>
      </c>
      <c r="FW23" s="679">
        <v>237177.94866251945</v>
      </c>
      <c r="FX23" s="679">
        <v>71353.739221572876</v>
      </c>
      <c r="FY23" s="679">
        <v>41368.29354095459</v>
      </c>
      <c r="FZ23" s="679">
        <v>40173.655504226685</v>
      </c>
      <c r="GA23" s="679">
        <v>16259.88126373291</v>
      </c>
      <c r="GB23" s="679">
        <v>3094.7062273025513</v>
      </c>
      <c r="GC23" s="679">
        <v>876.73377132415771</v>
      </c>
      <c r="GD23" s="679">
        <v>2878.2194499969482</v>
      </c>
      <c r="GE23" s="679">
        <v>1890.2050733566284</v>
      </c>
      <c r="GF23" s="679">
        <v>2793.7169694900513</v>
      </c>
      <c r="GG23" s="679">
        <v>4474.4828548431396</v>
      </c>
      <c r="GH23" s="679">
        <v>2493.7075252532959</v>
      </c>
      <c r="GI23" s="679">
        <v>10013.133369445801</v>
      </c>
      <c r="GJ23" s="679">
        <v>197670.47477149963</v>
      </c>
      <c r="GK23" s="679"/>
      <c r="GL23" s="679"/>
      <c r="GM23" s="679"/>
      <c r="GN23" s="679"/>
      <c r="GO23" s="679"/>
      <c r="GP23" s="679"/>
      <c r="GQ23" s="679"/>
      <c r="GR23" s="679"/>
      <c r="GS23" s="679"/>
      <c r="GT23" s="679"/>
      <c r="GU23" s="679"/>
      <c r="GV23" s="679"/>
      <c r="GW23" s="679"/>
      <c r="GX23" s="679"/>
      <c r="GY23" s="679"/>
      <c r="GZ23" s="679"/>
      <c r="HA23" s="679"/>
      <c r="HB23" s="679"/>
      <c r="HC23" s="679"/>
      <c r="HD23" s="679"/>
      <c r="HE23" s="679"/>
      <c r="HF23" s="679"/>
      <c r="HG23" s="679"/>
      <c r="HH23" s="679"/>
      <c r="HI23" s="679"/>
      <c r="HJ23" s="679"/>
      <c r="HK23" s="679"/>
      <c r="HL23" s="679"/>
      <c r="HM23" s="679"/>
      <c r="HN23" s="679"/>
      <c r="HO23" s="679"/>
      <c r="HP23" s="679"/>
      <c r="HQ23" s="679"/>
      <c r="HR23" s="679"/>
      <c r="HS23" s="679"/>
      <c r="HT23" s="679"/>
      <c r="HU23" s="679"/>
      <c r="HV23" s="679"/>
      <c r="HW23" s="679"/>
      <c r="HX23" s="679"/>
      <c r="HY23" s="679"/>
      <c r="HZ23" s="679"/>
      <c r="IA23" s="679"/>
      <c r="IB23" s="679"/>
      <c r="IC23" s="679"/>
      <c r="ID23" s="679"/>
      <c r="IE23" s="679"/>
      <c r="IF23" s="679"/>
      <c r="IG23" s="679"/>
      <c r="IH23" s="679"/>
      <c r="II23" s="679"/>
      <c r="IJ23" s="679"/>
      <c r="IL23" s="658"/>
      <c r="IM23" s="658"/>
      <c r="IN23" s="658"/>
      <c r="IO23" s="658"/>
      <c r="IP23" s="658"/>
      <c r="IQ23" s="658"/>
      <c r="IR23" s="658"/>
      <c r="IS23" s="658"/>
      <c r="IT23" s="658"/>
      <c r="IU23" s="658"/>
      <c r="IV23" s="658"/>
      <c r="IW23" s="658"/>
      <c r="IX23" s="658"/>
      <c r="IY23" s="658"/>
      <c r="IZ23" s="658"/>
      <c r="JA23" s="658"/>
      <c r="JB23" s="658"/>
      <c r="JC23" s="658"/>
      <c r="JD23" s="658"/>
      <c r="JE23" s="658"/>
      <c r="JF23" s="658"/>
      <c r="JG23" s="658"/>
      <c r="JH23" s="658"/>
      <c r="JI23" s="658"/>
      <c r="JJ23" s="658"/>
      <c r="JK23" s="658"/>
      <c r="JL23" s="658"/>
      <c r="JM23" s="658"/>
      <c r="JN23" s="658"/>
      <c r="JO23" s="658"/>
      <c r="JP23" s="658"/>
      <c r="JQ23" s="658"/>
      <c r="JR23" s="658"/>
      <c r="JS23" s="658"/>
      <c r="JT23" s="658"/>
      <c r="JU23" s="658"/>
      <c r="JV23" s="658"/>
      <c r="JW23" s="658"/>
      <c r="JX23" s="658"/>
      <c r="JY23" s="658"/>
      <c r="JZ23" s="658"/>
      <c r="KA23" s="658"/>
      <c r="KB23" s="658"/>
      <c r="KC23" s="658"/>
      <c r="KD23" s="658"/>
      <c r="KE23" s="658"/>
      <c r="KF23" s="658"/>
      <c r="KG23" s="658"/>
      <c r="KH23" s="658"/>
      <c r="KI23" s="658"/>
      <c r="KJ23" s="658"/>
      <c r="KK23" s="658"/>
      <c r="KL23" s="658"/>
      <c r="KM23" s="658"/>
      <c r="KN23" s="658"/>
    </row>
    <row r="24" spans="1:300" hidden="1">
      <c r="A24" s="540" t="s">
        <v>505</v>
      </c>
      <c r="B24" s="22" t="s">
        <v>103</v>
      </c>
      <c r="C24" s="22" t="s">
        <v>257</v>
      </c>
      <c r="D24" s="134">
        <f t="shared" ca="1" si="25"/>
        <v>0</v>
      </c>
      <c r="E24" s="134">
        <f t="shared" ca="1" si="17"/>
        <v>0</v>
      </c>
      <c r="F24" s="134">
        <f t="shared" ca="1" si="17"/>
        <v>0</v>
      </c>
      <c r="G24" s="134">
        <f t="shared" ca="1" si="17"/>
        <v>0</v>
      </c>
      <c r="H24" s="134">
        <f t="shared" ca="1" si="17"/>
        <v>0</v>
      </c>
      <c r="I24" s="134">
        <f t="shared" ca="1" si="17"/>
        <v>0</v>
      </c>
      <c r="J24" s="134"/>
      <c r="K24" s="134">
        <f t="shared" ca="1" si="18"/>
        <v>0</v>
      </c>
      <c r="L24" s="134">
        <f t="shared" ca="1" si="18"/>
        <v>0</v>
      </c>
      <c r="M24" s="134">
        <f t="shared" ca="1" si="18"/>
        <v>0</v>
      </c>
      <c r="N24" s="134">
        <f t="shared" ca="1" si="18"/>
        <v>0</v>
      </c>
      <c r="O24" s="134">
        <f t="shared" ca="1" si="18"/>
        <v>0</v>
      </c>
      <c r="P24" s="134">
        <f t="shared" ca="1" si="18"/>
        <v>0</v>
      </c>
      <c r="Q24" s="134">
        <f t="shared" ca="1" si="18"/>
        <v>0</v>
      </c>
      <c r="R24" s="134">
        <f t="shared" ca="1" si="18"/>
        <v>0</v>
      </c>
      <c r="S24" s="134">
        <f t="shared" ca="1" si="18"/>
        <v>0</v>
      </c>
      <c r="T24" s="134">
        <f t="shared" ca="1" si="18"/>
        <v>0</v>
      </c>
      <c r="U24" s="134">
        <f t="shared" ca="1" si="19"/>
        <v>0</v>
      </c>
      <c r="V24" s="134">
        <f t="shared" ca="1" si="19"/>
        <v>0</v>
      </c>
      <c r="W24" s="134">
        <f t="shared" ca="1" si="19"/>
        <v>0</v>
      </c>
      <c r="X24" s="134">
        <f t="shared" ca="1" si="19"/>
        <v>0</v>
      </c>
      <c r="Y24" s="134">
        <f t="shared" ca="1" si="19"/>
        <v>0</v>
      </c>
      <c r="Z24" s="134">
        <f t="shared" ca="1" si="19"/>
        <v>0</v>
      </c>
      <c r="AA24" s="134">
        <f t="shared" ca="1" si="19"/>
        <v>0</v>
      </c>
      <c r="AB24" s="134">
        <f t="shared" ca="1" si="19"/>
        <v>0</v>
      </c>
      <c r="AC24" s="134">
        <f t="shared" ca="1" si="19"/>
        <v>0</v>
      </c>
      <c r="AD24" s="134">
        <f t="shared" ca="1" si="19"/>
        <v>0</v>
      </c>
      <c r="AE24" s="134">
        <f t="shared" ca="1" si="20"/>
        <v>0</v>
      </c>
      <c r="AF24" s="134">
        <f t="shared" ca="1" si="20"/>
        <v>0</v>
      </c>
      <c r="AG24" s="134">
        <f t="shared" ca="1" si="20"/>
        <v>0</v>
      </c>
      <c r="AH24" s="134">
        <f t="shared" ca="1" si="20"/>
        <v>0</v>
      </c>
      <c r="AI24" s="134">
        <f t="shared" ca="1" si="20"/>
        <v>0</v>
      </c>
      <c r="AJ24" s="134">
        <f t="shared" ca="1" si="20"/>
        <v>0</v>
      </c>
      <c r="AK24" s="134">
        <f t="shared" ca="1" si="20"/>
        <v>0</v>
      </c>
      <c r="AL24" s="134">
        <f t="shared" ca="1" si="20"/>
        <v>0</v>
      </c>
      <c r="AM24" s="134">
        <f t="shared" ca="1" si="20"/>
        <v>0</v>
      </c>
      <c r="AN24" s="134">
        <f t="shared" ca="1" si="20"/>
        <v>0</v>
      </c>
      <c r="AO24" s="134">
        <f t="shared" ca="1" si="21"/>
        <v>0</v>
      </c>
      <c r="AP24" s="134">
        <f t="shared" ca="1" si="21"/>
        <v>0</v>
      </c>
      <c r="AQ24" s="134">
        <f t="shared" ca="1" si="21"/>
        <v>0</v>
      </c>
      <c r="AR24" s="134">
        <f t="shared" ca="1" si="21"/>
        <v>0</v>
      </c>
      <c r="AS24" s="134">
        <f t="shared" ca="1" si="21"/>
        <v>0</v>
      </c>
      <c r="AT24" s="134">
        <f t="shared" ca="1" si="21"/>
        <v>0</v>
      </c>
      <c r="AU24" s="134">
        <f t="shared" ca="1" si="21"/>
        <v>0</v>
      </c>
      <c r="AV24" s="134">
        <f t="shared" ca="1" si="21"/>
        <v>0</v>
      </c>
      <c r="AW24" s="134">
        <f t="shared" ca="1" si="21"/>
        <v>0</v>
      </c>
      <c r="AX24" s="134">
        <f t="shared" ca="1" si="21"/>
        <v>0</v>
      </c>
      <c r="AY24" s="134">
        <f t="shared" ca="1" si="22"/>
        <v>0</v>
      </c>
      <c r="AZ24" s="134">
        <f t="shared" ca="1" si="22"/>
        <v>0</v>
      </c>
      <c r="BA24" s="134">
        <f t="shared" ca="1" si="22"/>
        <v>0</v>
      </c>
      <c r="BB24" s="134">
        <f t="shared" ca="1" si="22"/>
        <v>0</v>
      </c>
      <c r="BC24" s="134">
        <f t="shared" ca="1" si="22"/>
        <v>0</v>
      </c>
      <c r="BD24" s="134">
        <f t="shared" ca="1" si="22"/>
        <v>0</v>
      </c>
      <c r="BE24" s="134">
        <f t="shared" ca="1" si="22"/>
        <v>0</v>
      </c>
      <c r="BF24" s="134">
        <f t="shared" ca="1" si="22"/>
        <v>0</v>
      </c>
      <c r="BG24" s="134">
        <f t="shared" ca="1" si="22"/>
        <v>0</v>
      </c>
      <c r="BH24" s="134">
        <f t="shared" ca="1" si="22"/>
        <v>0</v>
      </c>
      <c r="BI24" s="134">
        <f t="shared" ca="1" si="23"/>
        <v>0</v>
      </c>
      <c r="BJ24" s="134">
        <f t="shared" ca="1" si="23"/>
        <v>0</v>
      </c>
      <c r="BK24" s="134">
        <f t="shared" ca="1" si="23"/>
        <v>0</v>
      </c>
      <c r="BL24" s="134">
        <f t="shared" ca="1" si="23"/>
        <v>0</v>
      </c>
      <c r="BM24" s="134">
        <f t="shared" ca="1" si="23"/>
        <v>0</v>
      </c>
      <c r="BN24" s="134">
        <f t="shared" ca="1" si="23"/>
        <v>0</v>
      </c>
      <c r="BO24" s="134">
        <f t="shared" ca="1" si="23"/>
        <v>0</v>
      </c>
      <c r="BP24" s="134">
        <f t="shared" ca="1" si="23"/>
        <v>0</v>
      </c>
      <c r="BQ24" s="134">
        <f t="shared" ca="1" si="23"/>
        <v>0</v>
      </c>
      <c r="BR24" s="134">
        <f t="shared" ca="1" si="23"/>
        <v>0</v>
      </c>
      <c r="BS24" s="134">
        <f t="shared" ca="1" si="24"/>
        <v>0</v>
      </c>
      <c r="BT24" s="134">
        <f t="shared" ca="1" si="24"/>
        <v>0</v>
      </c>
      <c r="BU24" s="134">
        <f t="shared" ca="1" si="24"/>
        <v>0</v>
      </c>
      <c r="BV24" s="134">
        <f t="shared" ca="1" si="24"/>
        <v>0</v>
      </c>
      <c r="BW24" s="134">
        <f t="shared" ca="1" si="24"/>
        <v>0</v>
      </c>
      <c r="BX24" s="134">
        <f t="shared" ca="1" si="24"/>
        <v>0</v>
      </c>
      <c r="BY24" s="134">
        <f t="shared" ca="1" si="24"/>
        <v>0</v>
      </c>
      <c r="BZ24" s="134">
        <f t="shared" ca="1" si="24"/>
        <v>0</v>
      </c>
      <c r="CA24" s="134">
        <f t="shared" ca="1" si="24"/>
        <v>0</v>
      </c>
      <c r="CB24" s="134">
        <f t="shared" ca="1" si="24"/>
        <v>0</v>
      </c>
      <c r="CC24" s="134">
        <f t="shared" ca="1" si="24"/>
        <v>0</v>
      </c>
      <c r="CD24" s="134">
        <f t="shared" ca="1" si="24"/>
        <v>0</v>
      </c>
      <c r="CG24" s="677" t="s">
        <v>119</v>
      </c>
      <c r="CH24" s="685" t="s">
        <v>483</v>
      </c>
      <c r="CI24" s="682">
        <v>438365.126953125</v>
      </c>
      <c r="CJ24" s="682">
        <v>343503.85620117188</v>
      </c>
      <c r="CK24" s="682">
        <v>417153.9111328125</v>
      </c>
      <c r="CL24" s="682">
        <v>408315.90454101563</v>
      </c>
      <c r="CM24" s="682">
        <v>260426.59423828125</v>
      </c>
      <c r="CN24" s="682">
        <v>261604.9951171875</v>
      </c>
      <c r="CO24" s="682">
        <v>416564.71069335938</v>
      </c>
      <c r="CP24" s="682">
        <v>369893.1360168457</v>
      </c>
      <c r="CQ24" s="682">
        <v>395942.6953125</v>
      </c>
      <c r="CR24" s="682">
        <v>377088.28125</v>
      </c>
      <c r="CS24" s="682">
        <v>394764.29443359375</v>
      </c>
      <c r="CT24" s="682">
        <v>403039.025390625</v>
      </c>
      <c r="CU24" s="682">
        <v>4486662.5312805176</v>
      </c>
      <c r="CV24" s="682">
        <v>439134.03350830078</v>
      </c>
      <c r="CW24" s="682">
        <v>343503.85620117188</v>
      </c>
      <c r="CX24" s="682">
        <v>417153.9111328125</v>
      </c>
      <c r="CY24" s="682">
        <v>408315.90454101563</v>
      </c>
      <c r="CZ24" s="682">
        <v>259248.193359375</v>
      </c>
      <c r="DA24" s="682">
        <v>261604.9951171875</v>
      </c>
      <c r="DB24" s="682">
        <v>379466.91546344757</v>
      </c>
      <c r="DC24" s="682">
        <v>385399.86521148682</v>
      </c>
      <c r="DD24" s="682">
        <v>395942.6953125</v>
      </c>
      <c r="DE24" s="682">
        <v>377088.28125</v>
      </c>
      <c r="DF24" s="682">
        <v>394764.29443359375</v>
      </c>
      <c r="DG24" s="682">
        <v>405653.30767822266</v>
      </c>
      <c r="DH24" s="682">
        <v>4467276.2532091141</v>
      </c>
      <c r="DI24" s="682">
        <v>438980.25219726563</v>
      </c>
      <c r="DJ24" s="682">
        <v>343503.85620117188</v>
      </c>
      <c r="DK24" s="682">
        <v>417153.9111328125</v>
      </c>
      <c r="DL24" s="682">
        <v>408315.90454101563</v>
      </c>
      <c r="DM24" s="682">
        <v>260426.59423828125</v>
      </c>
      <c r="DN24" s="682">
        <v>261604.9951171875</v>
      </c>
      <c r="DO24" s="682">
        <v>402596.9312286377</v>
      </c>
      <c r="DP24" s="682">
        <v>371444.6855430603</v>
      </c>
      <c r="DQ24" s="682">
        <v>395942.6953125</v>
      </c>
      <c r="DR24" s="682">
        <v>377088.28125</v>
      </c>
      <c r="DS24" s="682">
        <v>394764.29443359375</v>
      </c>
      <c r="DT24" s="682">
        <v>406422.21423339844</v>
      </c>
      <c r="DU24" s="682">
        <v>4478244.6154289246</v>
      </c>
      <c r="DV24" s="682">
        <v>439749.15875244141</v>
      </c>
      <c r="DW24" s="682">
        <v>345349.23193359375</v>
      </c>
      <c r="DX24" s="682">
        <v>420229.53735351563</v>
      </c>
      <c r="DY24" s="682">
        <v>408315.90454101563</v>
      </c>
      <c r="DZ24" s="682">
        <v>259837.39379882813</v>
      </c>
      <c r="EA24" s="682">
        <v>253341.58828735352</v>
      </c>
      <c r="EB24" s="682">
        <v>396531.89575195313</v>
      </c>
      <c r="EC24" s="682">
        <v>370860.35861206055</v>
      </c>
      <c r="ED24" s="682">
        <v>395942.6953125</v>
      </c>
      <c r="EE24" s="682">
        <v>377242.06256103516</v>
      </c>
      <c r="EF24" s="682">
        <v>399685.29638671875</v>
      </c>
      <c r="EG24" s="682">
        <v>407498.68341064453</v>
      </c>
      <c r="EH24" s="682">
        <v>4474583.8067016602</v>
      </c>
      <c r="EI24" s="682">
        <v>438365.126953125</v>
      </c>
      <c r="EJ24" s="682">
        <v>343811.41882324219</v>
      </c>
      <c r="EK24" s="682">
        <v>417153.9111328125</v>
      </c>
      <c r="EL24" s="682">
        <v>408315.90454101563</v>
      </c>
      <c r="EM24" s="682">
        <v>257480.59204101563</v>
      </c>
      <c r="EN24" s="682">
        <v>256536.04853820801</v>
      </c>
      <c r="EO24" s="682">
        <v>400550.1948890686</v>
      </c>
      <c r="EP24" s="682">
        <v>316400.88557052612</v>
      </c>
      <c r="EQ24" s="682">
        <v>392794.72525024414</v>
      </c>
      <c r="ER24" s="682">
        <v>377088.28125</v>
      </c>
      <c r="ES24" s="682">
        <v>395379.41967773438</v>
      </c>
      <c r="ET24" s="682">
        <v>409036.49652099609</v>
      </c>
      <c r="EU24" s="682">
        <v>4412913.0051879883</v>
      </c>
      <c r="EV24" s="682">
        <v>438365.126953125</v>
      </c>
      <c r="EW24" s="682">
        <v>344272.76275634766</v>
      </c>
      <c r="EX24" s="682">
        <v>422228.69439697266</v>
      </c>
      <c r="EY24" s="682">
        <v>407087.42156982422</v>
      </c>
      <c r="EZ24" s="682">
        <v>245859.98428344727</v>
      </c>
      <c r="FA24" s="682">
        <v>252275.44108581543</v>
      </c>
      <c r="FB24" s="682">
        <v>384754.07830047607</v>
      </c>
      <c r="FC24" s="682">
        <v>328604.22471237183</v>
      </c>
      <c r="FD24" s="682">
        <v>387054.61669921875</v>
      </c>
      <c r="FE24" s="682">
        <v>377088.28125</v>
      </c>
      <c r="FF24" s="682">
        <v>395840.76361083984</v>
      </c>
      <c r="FG24" s="682">
        <v>408113.80865478516</v>
      </c>
      <c r="FH24" s="682">
        <v>4391545.2042732239</v>
      </c>
      <c r="FI24" s="677" t="s">
        <v>119</v>
      </c>
      <c r="FJ24" s="685" t="s">
        <v>483</v>
      </c>
      <c r="FK24" s="682">
        <v>438365.126953125</v>
      </c>
      <c r="FL24" s="682">
        <v>343503.85620117188</v>
      </c>
      <c r="FM24" s="682">
        <v>417153.9111328125</v>
      </c>
      <c r="FN24" s="682">
        <v>408315.90454101563</v>
      </c>
      <c r="FO24" s="682">
        <v>260426.59423828125</v>
      </c>
      <c r="FP24" s="682">
        <v>261604.9951171875</v>
      </c>
      <c r="FQ24" s="682">
        <v>416108.69818115234</v>
      </c>
      <c r="FR24" s="682">
        <v>309714.77534484863</v>
      </c>
      <c r="FS24" s="682">
        <v>394754.27398681641</v>
      </c>
      <c r="FT24" s="682">
        <v>377088.28125</v>
      </c>
      <c r="FU24" s="682">
        <v>394764.29443359375</v>
      </c>
      <c r="FV24" s="682">
        <v>402885.24407958984</v>
      </c>
      <c r="FW24" s="682">
        <v>4424685.9554595947</v>
      </c>
      <c r="FX24" s="682">
        <v>439134.03350830078</v>
      </c>
      <c r="FY24" s="682">
        <v>343503.85620117188</v>
      </c>
      <c r="FZ24" s="682">
        <v>417153.9111328125</v>
      </c>
      <c r="GA24" s="682">
        <v>408315.90454101563</v>
      </c>
      <c r="GB24" s="682">
        <v>260162.88043212891</v>
      </c>
      <c r="GC24" s="682">
        <v>250583.32173120975</v>
      </c>
      <c r="GD24" s="682">
        <v>389161.05181312561</v>
      </c>
      <c r="GE24" s="682">
        <v>320649.84687042236</v>
      </c>
      <c r="GF24" s="682">
        <v>395942.6953125</v>
      </c>
      <c r="GG24" s="682">
        <v>377088.28125</v>
      </c>
      <c r="GH24" s="682">
        <v>394764.29443359375</v>
      </c>
      <c r="GI24" s="682">
        <v>405653.30767822266</v>
      </c>
      <c r="GJ24" s="682">
        <v>4402113.3849045038</v>
      </c>
      <c r="GK24" s="682">
        <v>438980.25219726563</v>
      </c>
      <c r="GL24" s="682">
        <v>343503.85620117188</v>
      </c>
      <c r="GM24" s="682">
        <v>417153.9111328125</v>
      </c>
      <c r="GN24" s="682">
        <v>408315.90454101563</v>
      </c>
      <c r="GO24" s="682">
        <v>258127.24058914185</v>
      </c>
      <c r="GP24" s="682">
        <v>259152.74991607666</v>
      </c>
      <c r="GQ24" s="682">
        <v>414928.50744628906</v>
      </c>
      <c r="GR24" s="682">
        <v>301885.25274276733</v>
      </c>
      <c r="GS24" s="682">
        <v>395942.6953125</v>
      </c>
      <c r="GT24" s="682">
        <v>377088.28125</v>
      </c>
      <c r="GU24" s="682">
        <v>394764.29443359375</v>
      </c>
      <c r="GV24" s="682">
        <v>406708.0166015625</v>
      </c>
      <c r="GW24" s="682">
        <v>4416550.9623641968</v>
      </c>
      <c r="GX24" s="682">
        <v>439749.15875244141</v>
      </c>
      <c r="GY24" s="682">
        <v>345656.79455566406</v>
      </c>
      <c r="GZ24" s="682">
        <v>420229.53735351563</v>
      </c>
      <c r="HA24" s="682">
        <v>408315.90454101563</v>
      </c>
      <c r="HB24" s="682">
        <v>259837.39379882813</v>
      </c>
      <c r="HC24" s="682">
        <v>246285.78369140625</v>
      </c>
      <c r="HD24" s="682">
        <v>404981.63732910156</v>
      </c>
      <c r="HE24" s="682">
        <v>314675.93518066406</v>
      </c>
      <c r="HF24" s="682">
        <v>395942.6953125</v>
      </c>
      <c r="HG24" s="682">
        <v>377088.28125</v>
      </c>
      <c r="HH24" s="682">
        <v>397071.01409912109</v>
      </c>
      <c r="HI24" s="682">
        <v>407203.83908081055</v>
      </c>
      <c r="HJ24" s="682">
        <v>4417037.9749450684</v>
      </c>
      <c r="HK24" s="682">
        <v>438365.126953125</v>
      </c>
      <c r="HL24" s="682">
        <v>343811.41882324219</v>
      </c>
      <c r="HM24" s="682">
        <v>417153.9111328125</v>
      </c>
      <c r="HN24" s="682">
        <v>408315.90454101563</v>
      </c>
      <c r="HO24" s="682">
        <v>257480.59204101563</v>
      </c>
      <c r="HP24" s="682">
        <v>253598.57397460938</v>
      </c>
      <c r="HQ24" s="682">
        <v>398888.69750976563</v>
      </c>
      <c r="HR24" s="682">
        <v>260110.21148920059</v>
      </c>
      <c r="HS24" s="682">
        <v>387083.58514404297</v>
      </c>
      <c r="HT24" s="682">
        <v>377088.28125</v>
      </c>
      <c r="HU24" s="682">
        <v>395379.41967773438</v>
      </c>
      <c r="HV24" s="682">
        <v>407652.46472167969</v>
      </c>
      <c r="HW24" s="682">
        <v>4344928.1872582436</v>
      </c>
      <c r="HX24" s="682">
        <v>438365.126953125</v>
      </c>
      <c r="HY24" s="682">
        <v>344118.9814453125</v>
      </c>
      <c r="HZ24" s="682">
        <v>420537.09997558594</v>
      </c>
      <c r="IA24" s="682">
        <v>406933.64025878906</v>
      </c>
      <c r="IB24" s="682">
        <v>247650.26232910156</v>
      </c>
      <c r="IC24" s="682">
        <v>239144.09991455078</v>
      </c>
      <c r="ID24" s="682">
        <v>382465.75119018555</v>
      </c>
      <c r="IE24" s="682">
        <v>277486.07360839844</v>
      </c>
      <c r="IF24" s="682">
        <v>370768.01737976074</v>
      </c>
      <c r="IG24" s="682">
        <v>377088.28125</v>
      </c>
      <c r="IH24" s="682">
        <v>395686.98229980469</v>
      </c>
      <c r="II24" s="682">
        <v>407960.02734375</v>
      </c>
      <c r="IJ24" s="682">
        <v>4308204.3439483643</v>
      </c>
      <c r="IL24" s="658"/>
      <c r="IM24" s="658"/>
      <c r="IN24" s="658"/>
      <c r="IO24" s="658"/>
      <c r="IP24" s="658"/>
      <c r="IQ24" s="658"/>
      <c r="IR24" s="658"/>
      <c r="IS24" s="658"/>
      <c r="IT24" s="658"/>
      <c r="IU24" s="658"/>
      <c r="IV24" s="658"/>
      <c r="IW24" s="658"/>
      <c r="IX24" s="658"/>
      <c r="IY24" s="658"/>
      <c r="IZ24" s="658"/>
      <c r="JA24" s="658"/>
      <c r="JB24" s="658"/>
      <c r="JC24" s="658"/>
      <c r="JD24" s="658"/>
      <c r="JE24" s="658"/>
      <c r="JF24" s="658"/>
      <c r="JG24" s="658"/>
      <c r="JH24" s="658"/>
      <c r="JI24" s="658"/>
      <c r="JJ24" s="658"/>
      <c r="JK24" s="658"/>
      <c r="JL24" s="658"/>
      <c r="JM24" s="658"/>
      <c r="JN24" s="658"/>
      <c r="JO24" s="658"/>
      <c r="JP24" s="658"/>
      <c r="JQ24" s="658"/>
      <c r="JR24" s="658"/>
      <c r="JS24" s="658"/>
      <c r="JT24" s="658"/>
      <c r="JU24" s="658"/>
      <c r="JV24" s="658"/>
      <c r="JW24" s="658"/>
      <c r="JX24" s="658"/>
      <c r="JY24" s="658"/>
      <c r="JZ24" s="658"/>
      <c r="KA24" s="658"/>
      <c r="KB24" s="658"/>
      <c r="KC24" s="658"/>
      <c r="KD24" s="658"/>
      <c r="KE24" s="658"/>
      <c r="KF24" s="658"/>
      <c r="KG24" s="658"/>
      <c r="KH24" s="658"/>
      <c r="KI24" s="658"/>
      <c r="KJ24" s="658"/>
      <c r="KK24" s="658"/>
      <c r="KL24" s="658"/>
      <c r="KM24" s="658"/>
      <c r="KN24" s="658"/>
    </row>
    <row r="25" spans="1:300" hidden="1">
      <c r="B25" s="282" t="s">
        <v>102</v>
      </c>
      <c r="C25" s="282" t="s">
        <v>257</v>
      </c>
      <c r="D25" s="356">
        <f t="shared" ca="1" si="25"/>
        <v>0</v>
      </c>
      <c r="E25" s="356">
        <f t="shared" ca="1" si="17"/>
        <v>0</v>
      </c>
      <c r="F25" s="356">
        <f t="shared" ca="1" si="17"/>
        <v>0</v>
      </c>
      <c r="G25" s="356">
        <f t="shared" ca="1" si="17"/>
        <v>0</v>
      </c>
      <c r="H25" s="356">
        <f t="shared" ca="1" si="17"/>
        <v>0</v>
      </c>
      <c r="I25" s="356">
        <f t="shared" ca="1" si="17"/>
        <v>0</v>
      </c>
      <c r="J25" s="356"/>
      <c r="K25" s="356">
        <f t="shared" ca="1" si="18"/>
        <v>0</v>
      </c>
      <c r="L25" s="356">
        <f t="shared" ca="1" si="18"/>
        <v>0</v>
      </c>
      <c r="M25" s="356">
        <f t="shared" ca="1" si="18"/>
        <v>0</v>
      </c>
      <c r="N25" s="356">
        <f t="shared" ca="1" si="18"/>
        <v>0</v>
      </c>
      <c r="O25" s="356">
        <f t="shared" ca="1" si="18"/>
        <v>0</v>
      </c>
      <c r="P25" s="356">
        <f t="shared" ca="1" si="18"/>
        <v>0</v>
      </c>
      <c r="Q25" s="356">
        <f t="shared" ca="1" si="18"/>
        <v>0</v>
      </c>
      <c r="R25" s="356">
        <f t="shared" ca="1" si="18"/>
        <v>0</v>
      </c>
      <c r="S25" s="356">
        <f t="shared" ca="1" si="18"/>
        <v>0</v>
      </c>
      <c r="T25" s="356">
        <f t="shared" ca="1" si="18"/>
        <v>0</v>
      </c>
      <c r="U25" s="356">
        <f t="shared" ca="1" si="19"/>
        <v>0</v>
      </c>
      <c r="V25" s="356">
        <f t="shared" ca="1" si="19"/>
        <v>0</v>
      </c>
      <c r="W25" s="356">
        <f t="shared" ca="1" si="19"/>
        <v>0</v>
      </c>
      <c r="X25" s="356">
        <f t="shared" ca="1" si="19"/>
        <v>0</v>
      </c>
      <c r="Y25" s="356">
        <f t="shared" ca="1" si="19"/>
        <v>0</v>
      </c>
      <c r="Z25" s="356">
        <f t="shared" ca="1" si="19"/>
        <v>0</v>
      </c>
      <c r="AA25" s="356">
        <f t="shared" ca="1" si="19"/>
        <v>0</v>
      </c>
      <c r="AB25" s="356">
        <f t="shared" ca="1" si="19"/>
        <v>0</v>
      </c>
      <c r="AC25" s="356">
        <f t="shared" ca="1" si="19"/>
        <v>0</v>
      </c>
      <c r="AD25" s="356">
        <f t="shared" ca="1" si="19"/>
        <v>0</v>
      </c>
      <c r="AE25" s="356">
        <f t="shared" ca="1" si="20"/>
        <v>0</v>
      </c>
      <c r="AF25" s="356">
        <f t="shared" ca="1" si="20"/>
        <v>0</v>
      </c>
      <c r="AG25" s="356">
        <f t="shared" ca="1" si="20"/>
        <v>0</v>
      </c>
      <c r="AH25" s="356">
        <f t="shared" ca="1" si="20"/>
        <v>0</v>
      </c>
      <c r="AI25" s="356">
        <f t="shared" ca="1" si="20"/>
        <v>0</v>
      </c>
      <c r="AJ25" s="356">
        <f t="shared" ca="1" si="20"/>
        <v>0</v>
      </c>
      <c r="AK25" s="356">
        <f t="shared" ca="1" si="20"/>
        <v>0</v>
      </c>
      <c r="AL25" s="356">
        <f t="shared" ca="1" si="20"/>
        <v>0</v>
      </c>
      <c r="AM25" s="356">
        <f t="shared" ca="1" si="20"/>
        <v>0</v>
      </c>
      <c r="AN25" s="356">
        <f t="shared" ca="1" si="20"/>
        <v>0</v>
      </c>
      <c r="AO25" s="356">
        <f t="shared" ca="1" si="21"/>
        <v>0</v>
      </c>
      <c r="AP25" s="356">
        <f t="shared" ca="1" si="21"/>
        <v>0</v>
      </c>
      <c r="AQ25" s="356">
        <f t="shared" ca="1" si="21"/>
        <v>0</v>
      </c>
      <c r="AR25" s="356">
        <f t="shared" ca="1" si="21"/>
        <v>0</v>
      </c>
      <c r="AS25" s="356">
        <f t="shared" ca="1" si="21"/>
        <v>0</v>
      </c>
      <c r="AT25" s="356">
        <f t="shared" ca="1" si="21"/>
        <v>0</v>
      </c>
      <c r="AU25" s="356">
        <f t="shared" ca="1" si="21"/>
        <v>0</v>
      </c>
      <c r="AV25" s="356">
        <f t="shared" ca="1" si="21"/>
        <v>0</v>
      </c>
      <c r="AW25" s="356">
        <f t="shared" ca="1" si="21"/>
        <v>0</v>
      </c>
      <c r="AX25" s="356">
        <f t="shared" ca="1" si="21"/>
        <v>0</v>
      </c>
      <c r="AY25" s="356">
        <f t="shared" ca="1" si="22"/>
        <v>0</v>
      </c>
      <c r="AZ25" s="356">
        <f t="shared" ca="1" si="22"/>
        <v>0</v>
      </c>
      <c r="BA25" s="356">
        <f t="shared" ca="1" si="22"/>
        <v>0</v>
      </c>
      <c r="BB25" s="356">
        <f t="shared" ca="1" si="22"/>
        <v>0</v>
      </c>
      <c r="BC25" s="356">
        <f t="shared" ca="1" si="22"/>
        <v>0</v>
      </c>
      <c r="BD25" s="356">
        <f t="shared" ca="1" si="22"/>
        <v>0</v>
      </c>
      <c r="BE25" s="356">
        <f t="shared" ca="1" si="22"/>
        <v>0</v>
      </c>
      <c r="BF25" s="356">
        <f t="shared" ca="1" si="22"/>
        <v>0</v>
      </c>
      <c r="BG25" s="356">
        <f t="shared" ca="1" si="22"/>
        <v>0</v>
      </c>
      <c r="BH25" s="356">
        <f t="shared" ca="1" si="22"/>
        <v>0</v>
      </c>
      <c r="BI25" s="356">
        <f t="shared" ca="1" si="23"/>
        <v>0</v>
      </c>
      <c r="BJ25" s="356">
        <f t="shared" ca="1" si="23"/>
        <v>0</v>
      </c>
      <c r="BK25" s="356">
        <f t="shared" ca="1" si="23"/>
        <v>0</v>
      </c>
      <c r="BL25" s="356">
        <f t="shared" ca="1" si="23"/>
        <v>0</v>
      </c>
      <c r="BM25" s="356">
        <f t="shared" ca="1" si="23"/>
        <v>0</v>
      </c>
      <c r="BN25" s="356">
        <f t="shared" ca="1" si="23"/>
        <v>0</v>
      </c>
      <c r="BO25" s="356">
        <f t="shared" ca="1" si="23"/>
        <v>0</v>
      </c>
      <c r="BP25" s="356">
        <f t="shared" ca="1" si="23"/>
        <v>0</v>
      </c>
      <c r="BQ25" s="356">
        <f t="shared" ca="1" si="23"/>
        <v>0</v>
      </c>
      <c r="BR25" s="356">
        <f t="shared" ca="1" si="23"/>
        <v>0</v>
      </c>
      <c r="BS25" s="356">
        <f t="shared" ca="1" si="24"/>
        <v>0</v>
      </c>
      <c r="BT25" s="356">
        <f t="shared" ca="1" si="24"/>
        <v>0</v>
      </c>
      <c r="BU25" s="356">
        <f t="shared" ca="1" si="24"/>
        <v>0</v>
      </c>
      <c r="BV25" s="356">
        <f t="shared" ca="1" si="24"/>
        <v>0</v>
      </c>
      <c r="BW25" s="356">
        <f t="shared" ca="1" si="24"/>
        <v>0</v>
      </c>
      <c r="BX25" s="356">
        <f t="shared" ca="1" si="24"/>
        <v>0</v>
      </c>
      <c r="BY25" s="356">
        <f t="shared" ca="1" si="24"/>
        <v>0</v>
      </c>
      <c r="BZ25" s="356">
        <f t="shared" ca="1" si="24"/>
        <v>0</v>
      </c>
      <c r="CA25" s="356">
        <f t="shared" ca="1" si="24"/>
        <v>0</v>
      </c>
      <c r="CB25" s="356">
        <f t="shared" ca="1" si="24"/>
        <v>0</v>
      </c>
      <c r="CC25" s="356">
        <f t="shared" ca="1" si="24"/>
        <v>0</v>
      </c>
      <c r="CD25" s="356">
        <f t="shared" ca="1" si="24"/>
        <v>0</v>
      </c>
      <c r="CG25" s="677"/>
      <c r="CH25" s="678" t="s">
        <v>484</v>
      </c>
      <c r="CI25" s="679"/>
      <c r="CJ25" s="679"/>
      <c r="CK25" s="679"/>
      <c r="CL25" s="679"/>
      <c r="CM25" s="679"/>
      <c r="CN25" s="679"/>
      <c r="CO25" s="679"/>
      <c r="CP25" s="679"/>
      <c r="CQ25" s="679"/>
      <c r="CR25" s="679"/>
      <c r="CS25" s="679"/>
      <c r="CT25" s="679">
        <v>2971.927001953125</v>
      </c>
      <c r="CU25" s="679">
        <v>2971.927001953125</v>
      </c>
      <c r="CV25" s="679">
        <v>3714.9087524414063</v>
      </c>
      <c r="CW25" s="679"/>
      <c r="CX25" s="679"/>
      <c r="CY25" s="679"/>
      <c r="CZ25" s="679"/>
      <c r="DA25" s="679"/>
      <c r="DB25" s="679"/>
      <c r="DC25" s="679"/>
      <c r="DD25" s="679"/>
      <c r="DE25" s="679"/>
      <c r="DF25" s="679"/>
      <c r="DG25" s="679">
        <v>15602.616760253906</v>
      </c>
      <c r="DH25" s="679">
        <v>19317.525512695313</v>
      </c>
      <c r="DI25" s="679">
        <v>2971.927001953125</v>
      </c>
      <c r="DJ25" s="679"/>
      <c r="DK25" s="679"/>
      <c r="DL25" s="679"/>
      <c r="DM25" s="679"/>
      <c r="DN25" s="679"/>
      <c r="DO25" s="679"/>
      <c r="DP25" s="679"/>
      <c r="DQ25" s="679"/>
      <c r="DR25" s="679"/>
      <c r="DS25" s="679"/>
      <c r="DT25" s="679">
        <v>19317.525512695313</v>
      </c>
      <c r="DU25" s="679">
        <v>22289.452514648438</v>
      </c>
      <c r="DV25" s="679">
        <v>6686.8357543945313</v>
      </c>
      <c r="DW25" s="679">
        <v>8915.781005859375</v>
      </c>
      <c r="DX25" s="679">
        <v>14859.635009765625</v>
      </c>
      <c r="DY25" s="679"/>
      <c r="DZ25" s="679"/>
      <c r="EA25" s="679"/>
      <c r="EB25" s="679"/>
      <c r="EC25" s="679"/>
      <c r="ED25" s="679"/>
      <c r="EE25" s="679">
        <v>742.98175048828125</v>
      </c>
      <c r="EF25" s="679">
        <v>23775.416015625</v>
      </c>
      <c r="EG25" s="679">
        <v>24518.397766113281</v>
      </c>
      <c r="EH25" s="679">
        <v>79499.047302246094</v>
      </c>
      <c r="EI25" s="679"/>
      <c r="EJ25" s="679">
        <v>1485.9635009765625</v>
      </c>
      <c r="EK25" s="679"/>
      <c r="EL25" s="679"/>
      <c r="EM25" s="679"/>
      <c r="EN25" s="679"/>
      <c r="EO25" s="679"/>
      <c r="EP25" s="679"/>
      <c r="EQ25" s="679"/>
      <c r="ER25" s="679"/>
      <c r="ES25" s="679">
        <v>2971.927001953125</v>
      </c>
      <c r="ET25" s="679">
        <v>31948.215270996094</v>
      </c>
      <c r="EU25" s="679">
        <v>36406.105773925781</v>
      </c>
      <c r="EV25" s="679"/>
      <c r="EW25" s="679">
        <v>3714.9087524414063</v>
      </c>
      <c r="EX25" s="679">
        <v>24518.397766113281</v>
      </c>
      <c r="EY25" s="679">
        <v>11144.726257324219</v>
      </c>
      <c r="EZ25" s="679">
        <v>2228.9452514648438</v>
      </c>
      <c r="FA25" s="679"/>
      <c r="FB25" s="679"/>
      <c r="FC25" s="679"/>
      <c r="FD25" s="679"/>
      <c r="FE25" s="679"/>
      <c r="FF25" s="679">
        <v>5200.8722534179688</v>
      </c>
      <c r="FG25" s="679">
        <v>27490.324768066406</v>
      </c>
      <c r="FH25" s="679">
        <v>74298.175048828125</v>
      </c>
      <c r="FI25" s="677"/>
      <c r="FJ25" s="678" t="s">
        <v>484</v>
      </c>
      <c r="FK25" s="679"/>
      <c r="FL25" s="679"/>
      <c r="FM25" s="679"/>
      <c r="FN25" s="679"/>
      <c r="FO25" s="679"/>
      <c r="FP25" s="679"/>
      <c r="FQ25" s="679"/>
      <c r="FR25" s="679"/>
      <c r="FS25" s="679"/>
      <c r="FT25" s="679"/>
      <c r="FU25" s="679"/>
      <c r="FV25" s="679">
        <v>2228.9452514648438</v>
      </c>
      <c r="FW25" s="679">
        <v>2228.9452514648438</v>
      </c>
      <c r="FX25" s="679">
        <v>3714.9087524414063</v>
      </c>
      <c r="FY25" s="679"/>
      <c r="FZ25" s="679"/>
      <c r="GA25" s="679"/>
      <c r="GB25" s="679"/>
      <c r="GC25" s="679"/>
      <c r="GD25" s="679"/>
      <c r="GE25" s="679"/>
      <c r="GF25" s="679"/>
      <c r="GG25" s="679"/>
      <c r="GH25" s="679"/>
      <c r="GI25" s="679">
        <v>15602.616760253906</v>
      </c>
      <c r="GJ25" s="679">
        <v>19317.525512695313</v>
      </c>
      <c r="GK25" s="679">
        <v>2971.927001953125</v>
      </c>
      <c r="GL25" s="679"/>
      <c r="GM25" s="679"/>
      <c r="GN25" s="679"/>
      <c r="GO25" s="679"/>
      <c r="GP25" s="679"/>
      <c r="GQ25" s="679"/>
      <c r="GR25" s="679"/>
      <c r="GS25" s="679"/>
      <c r="GT25" s="679"/>
      <c r="GU25" s="679"/>
      <c r="GV25" s="679">
        <v>20698.356079101563</v>
      </c>
      <c r="GW25" s="679">
        <v>23670.283081054688</v>
      </c>
      <c r="GX25" s="679">
        <v>6686.8357543945313</v>
      </c>
      <c r="GY25" s="679">
        <v>10401.744506835938</v>
      </c>
      <c r="GZ25" s="679">
        <v>14859.635009765625</v>
      </c>
      <c r="HA25" s="679"/>
      <c r="HB25" s="679"/>
      <c r="HC25" s="679"/>
      <c r="HD25" s="679"/>
      <c r="HE25" s="679"/>
      <c r="HF25" s="679"/>
      <c r="HG25" s="679"/>
      <c r="HH25" s="679">
        <v>11144.726257324219</v>
      </c>
      <c r="HI25" s="679">
        <v>23093.881469726563</v>
      </c>
      <c r="HJ25" s="679">
        <v>66186.822998046875</v>
      </c>
      <c r="HK25" s="679"/>
      <c r="HL25" s="679">
        <v>1485.9635009765625</v>
      </c>
      <c r="HM25" s="679"/>
      <c r="HN25" s="679"/>
      <c r="HO25" s="679"/>
      <c r="HP25" s="679"/>
      <c r="HQ25" s="679"/>
      <c r="HR25" s="679"/>
      <c r="HS25" s="679"/>
      <c r="HT25" s="679"/>
      <c r="HU25" s="679">
        <v>2971.927001953125</v>
      </c>
      <c r="HV25" s="679">
        <v>25261.379516601563</v>
      </c>
      <c r="HW25" s="679">
        <v>29719.27001953125</v>
      </c>
      <c r="HX25" s="679"/>
      <c r="HY25" s="679">
        <v>2971.927001953125</v>
      </c>
      <c r="HZ25" s="679">
        <v>16345.598510742188</v>
      </c>
      <c r="IA25" s="679">
        <v>10401.744506835938</v>
      </c>
      <c r="IB25" s="679">
        <v>2228.9452514648438</v>
      </c>
      <c r="IC25" s="679"/>
      <c r="ID25" s="679"/>
      <c r="IE25" s="679"/>
      <c r="IF25" s="679"/>
      <c r="IG25" s="679"/>
      <c r="IH25" s="679">
        <v>4457.8905029296875</v>
      </c>
      <c r="II25" s="679">
        <v>26747.343017578125</v>
      </c>
      <c r="IJ25" s="679">
        <v>63153.448791503906</v>
      </c>
      <c r="IL25" s="658"/>
      <c r="IM25" s="658"/>
      <c r="IN25" s="658"/>
      <c r="IO25" s="658"/>
      <c r="IP25" s="658"/>
      <c r="IQ25" s="658"/>
      <c r="IR25" s="658"/>
      <c r="IS25" s="658"/>
      <c r="IT25" s="658"/>
      <c r="IU25" s="658"/>
      <c r="IV25" s="658"/>
      <c r="IW25" s="658"/>
      <c r="IX25" s="658"/>
      <c r="IY25" s="658"/>
      <c r="IZ25" s="658"/>
      <c r="JA25" s="658"/>
      <c r="JB25" s="658"/>
      <c r="JC25" s="658"/>
      <c r="JD25" s="658"/>
      <c r="JE25" s="658"/>
      <c r="JF25" s="658"/>
      <c r="JG25" s="658"/>
      <c r="JH25" s="658"/>
      <c r="JI25" s="658"/>
      <c r="JJ25" s="658"/>
      <c r="JK25" s="658"/>
      <c r="JL25" s="658"/>
      <c r="JM25" s="658"/>
      <c r="JN25" s="658"/>
      <c r="JO25" s="658"/>
      <c r="JP25" s="658"/>
      <c r="JQ25" s="658"/>
      <c r="JR25" s="658"/>
      <c r="JS25" s="658"/>
      <c r="JT25" s="658"/>
      <c r="JU25" s="658"/>
      <c r="JV25" s="658"/>
      <c r="JW25" s="658"/>
      <c r="JX25" s="658"/>
      <c r="JY25" s="658"/>
      <c r="JZ25" s="658"/>
      <c r="KA25" s="658"/>
      <c r="KB25" s="658"/>
      <c r="KC25" s="658"/>
      <c r="KD25" s="658"/>
      <c r="KE25" s="658"/>
      <c r="KF25" s="658"/>
      <c r="KG25" s="658"/>
      <c r="KH25" s="658"/>
      <c r="KI25" s="658"/>
      <c r="KJ25" s="658"/>
      <c r="KK25" s="658"/>
      <c r="KL25" s="658"/>
      <c r="KM25" s="658"/>
      <c r="KN25" s="658"/>
    </row>
    <row r="26" spans="1:300" hidden="1">
      <c r="B26" s="22" t="s">
        <v>200</v>
      </c>
      <c r="C26" s="217" t="s">
        <v>94</v>
      </c>
      <c r="D26" s="357">
        <f>VLOOKUP($C26,$CH$7:$FH$83,MATCH(D$9,$CH$2:$FH$2,0),FALSE)/1000000</f>
        <v>0</v>
      </c>
      <c r="E26" s="357">
        <f t="shared" ref="E26:I29" si="26">VLOOKUP($C26,$CH$7:$FH$83,MATCH(E$9,$CH$2:$FH$2,0),FALSE)/1000000</f>
        <v>0</v>
      </c>
      <c r="F26" s="357">
        <f t="shared" si="26"/>
        <v>0</v>
      </c>
      <c r="G26" s="357">
        <f t="shared" si="26"/>
        <v>0.99862393619728085</v>
      </c>
      <c r="H26" s="357">
        <f t="shared" si="26"/>
        <v>1.0776559922676086</v>
      </c>
      <c r="I26" s="357">
        <f t="shared" si="26"/>
        <v>1.1348564707336426</v>
      </c>
      <c r="J26" s="357"/>
      <c r="K26" s="357">
        <f t="shared" ref="K26:T29" si="27">VLOOKUP($C26,$CH$7:$FH$82,MATCH(K$8&amp;"-"&amp;K$9,$CH$1:$FH$1,0),FALSE)/1000000</f>
        <v>0</v>
      </c>
      <c r="L26" s="357">
        <f t="shared" si="27"/>
        <v>0</v>
      </c>
      <c r="M26" s="357">
        <f t="shared" si="27"/>
        <v>0</v>
      </c>
      <c r="N26" s="357">
        <f t="shared" si="27"/>
        <v>0</v>
      </c>
      <c r="O26" s="357">
        <f t="shared" si="27"/>
        <v>0</v>
      </c>
      <c r="P26" s="357">
        <f t="shared" si="27"/>
        <v>0</v>
      </c>
      <c r="Q26" s="357">
        <f t="shared" si="27"/>
        <v>0</v>
      </c>
      <c r="R26" s="357">
        <f t="shared" si="27"/>
        <v>0</v>
      </c>
      <c r="S26" s="357">
        <f t="shared" si="27"/>
        <v>0</v>
      </c>
      <c r="T26" s="357">
        <f t="shared" si="27"/>
        <v>0</v>
      </c>
      <c r="U26" s="357">
        <f t="shared" ref="U26:AD29" si="28">VLOOKUP($C26,$CH$7:$FH$82,MATCH(U$8&amp;"-"&amp;U$9,$CH$1:$FH$1,0),FALSE)/1000000</f>
        <v>0</v>
      </c>
      <c r="V26" s="357">
        <f t="shared" si="28"/>
        <v>0</v>
      </c>
      <c r="W26" s="357">
        <f t="shared" si="28"/>
        <v>0</v>
      </c>
      <c r="X26" s="357">
        <f t="shared" si="28"/>
        <v>0</v>
      </c>
      <c r="Y26" s="357">
        <f t="shared" si="28"/>
        <v>0</v>
      </c>
      <c r="Z26" s="357">
        <f t="shared" si="28"/>
        <v>0</v>
      </c>
      <c r="AA26" s="357">
        <f t="shared" si="28"/>
        <v>0</v>
      </c>
      <c r="AB26" s="357">
        <f t="shared" si="28"/>
        <v>0</v>
      </c>
      <c r="AC26" s="357">
        <f t="shared" si="28"/>
        <v>0</v>
      </c>
      <c r="AD26" s="357">
        <f t="shared" si="28"/>
        <v>0</v>
      </c>
      <c r="AE26" s="357">
        <f t="shared" ref="AE26:AN29" si="29">VLOOKUP($C26,$CH$7:$FH$82,MATCH(AE$8&amp;"-"&amp;AE$9,$CH$1:$FH$1,0),FALSE)/1000000</f>
        <v>0</v>
      </c>
      <c r="AF26" s="357">
        <f t="shared" si="29"/>
        <v>0</v>
      </c>
      <c r="AG26" s="357">
        <f t="shared" si="29"/>
        <v>0</v>
      </c>
      <c r="AH26" s="357">
        <f t="shared" si="29"/>
        <v>0</v>
      </c>
      <c r="AI26" s="357">
        <f t="shared" si="29"/>
        <v>0</v>
      </c>
      <c r="AJ26" s="357">
        <f t="shared" si="29"/>
        <v>0</v>
      </c>
      <c r="AK26" s="357">
        <f t="shared" si="29"/>
        <v>0</v>
      </c>
      <c r="AL26" s="357">
        <f t="shared" si="29"/>
        <v>0</v>
      </c>
      <c r="AM26" s="357">
        <f t="shared" si="29"/>
        <v>0</v>
      </c>
      <c r="AN26" s="357">
        <f t="shared" si="29"/>
        <v>0</v>
      </c>
      <c r="AO26" s="357">
        <f t="shared" ref="AO26:AX29" si="30">VLOOKUP($C26,$CH$7:$FH$82,MATCH(AO$8&amp;"-"&amp;AO$9,$CH$1:$FH$1,0),FALSE)/1000000</f>
        <v>0</v>
      </c>
      <c r="AP26" s="357">
        <f t="shared" si="30"/>
        <v>0</v>
      </c>
      <c r="AQ26" s="357">
        <f t="shared" si="30"/>
        <v>0</v>
      </c>
      <c r="AR26" s="357">
        <f t="shared" si="30"/>
        <v>0</v>
      </c>
      <c r="AS26" s="357">
        <f t="shared" si="30"/>
        <v>0</v>
      </c>
      <c r="AT26" s="357">
        <f t="shared" si="30"/>
        <v>0</v>
      </c>
      <c r="AU26" s="357">
        <f t="shared" si="30"/>
        <v>0.17176579013061524</v>
      </c>
      <c r="AV26" s="357">
        <f t="shared" si="30"/>
        <v>0.17817695492553712</v>
      </c>
      <c r="AW26" s="357">
        <f t="shared" si="30"/>
        <v>0.16750215767192841</v>
      </c>
      <c r="AX26" s="357">
        <f t="shared" si="30"/>
        <v>8.86776246585846E-2</v>
      </c>
      <c r="AY26" s="357">
        <f t="shared" ref="AY26:BH29" si="31">VLOOKUP($C26,$CH$7:$FH$82,MATCH(AY$8&amp;"-"&amp;AY$9,$CH$1:$FH$1,0),FALSE)/1000000</f>
        <v>2.0865060012817384E-2</v>
      </c>
      <c r="AZ26" s="357">
        <f t="shared" si="31"/>
        <v>2.8850241577148439E-2</v>
      </c>
      <c r="BA26" s="357">
        <f t="shared" si="31"/>
        <v>1.3356593322753907E-3</v>
      </c>
      <c r="BB26" s="357">
        <f t="shared" si="31"/>
        <v>0</v>
      </c>
      <c r="BC26" s="357">
        <f t="shared" si="31"/>
        <v>1.8723274853229523E-2</v>
      </c>
      <c r="BD26" s="357">
        <f t="shared" si="31"/>
        <v>4.4689338302612305E-2</v>
      </c>
      <c r="BE26" s="357">
        <f t="shared" si="31"/>
        <v>0.15894346054077149</v>
      </c>
      <c r="BF26" s="357">
        <f t="shared" si="31"/>
        <v>0.11909437419176101</v>
      </c>
      <c r="BG26" s="357">
        <f t="shared" si="31"/>
        <v>0.17336858132934571</v>
      </c>
      <c r="BH26" s="357">
        <f t="shared" si="31"/>
        <v>0.17871121865844727</v>
      </c>
      <c r="BI26" s="357">
        <f t="shared" ref="BI26:BR29" si="32">VLOOKUP($C26,$CH$7:$FH$82,MATCH(BI$8&amp;"-"&amp;BI$9,$CH$1:$FH$1,0),FALSE)/1000000</f>
        <v>0.16140229223251343</v>
      </c>
      <c r="BJ26" s="357">
        <f t="shared" si="32"/>
        <v>8.1227932846069342E-2</v>
      </c>
      <c r="BK26" s="357">
        <f t="shared" si="32"/>
        <v>1.8413877777099609E-2</v>
      </c>
      <c r="BL26" s="357">
        <f t="shared" si="32"/>
        <v>3.9230609420776365E-2</v>
      </c>
      <c r="BM26" s="357">
        <f t="shared" si="32"/>
        <v>1.128458349609375E-2</v>
      </c>
      <c r="BN26" s="357">
        <f t="shared" si="32"/>
        <v>0</v>
      </c>
      <c r="BO26" s="357">
        <f t="shared" si="32"/>
        <v>1.6159128585815429E-2</v>
      </c>
      <c r="BP26" s="357">
        <f t="shared" si="32"/>
        <v>5.5314781723022462E-2</v>
      </c>
      <c r="BQ26" s="357">
        <f t="shared" si="32"/>
        <v>0.17344851473236084</v>
      </c>
      <c r="BR26" s="357">
        <f t="shared" si="32"/>
        <v>0.16909447146606446</v>
      </c>
      <c r="BS26" s="357">
        <f t="shared" ref="BS26:CD29" si="33">VLOOKUP($C26,$CH$7:$FH$82,MATCH(BS$8&amp;"-"&amp;BS$9,$CH$1:$FH$1,0),FALSE)/1000000</f>
        <v>0.17336858132934571</v>
      </c>
      <c r="BT26" s="357">
        <f t="shared" si="33"/>
        <v>0.17871121865844727</v>
      </c>
      <c r="BU26" s="357">
        <f t="shared" si="33"/>
        <v>0.15787493307495118</v>
      </c>
      <c r="BV26" s="357">
        <f t="shared" si="33"/>
        <v>8.6706744781494136E-2</v>
      </c>
      <c r="BW26" s="357">
        <f t="shared" si="33"/>
        <v>2.4843263580322267E-2</v>
      </c>
      <c r="BX26" s="357">
        <f t="shared" si="33"/>
        <v>5.4458666732788083E-2</v>
      </c>
      <c r="BY26" s="357">
        <f t="shared" si="33"/>
        <v>2.6413407791137697E-2</v>
      </c>
      <c r="BZ26" s="357">
        <f t="shared" si="33"/>
        <v>5.3426373291015627E-4</v>
      </c>
      <c r="CA26" s="357">
        <f t="shared" si="33"/>
        <v>4.1463568153381349E-2</v>
      </c>
      <c r="CB26" s="357">
        <f t="shared" si="33"/>
        <v>7.446482488250733E-2</v>
      </c>
      <c r="CC26" s="357">
        <f t="shared" si="33"/>
        <v>0.17096439453125001</v>
      </c>
      <c r="CD26" s="357">
        <f t="shared" si="33"/>
        <v>0.14505260348510743</v>
      </c>
      <c r="CG26" s="677"/>
      <c r="CH26" s="678" t="s">
        <v>239</v>
      </c>
      <c r="CI26" s="679">
        <v>438365.126953125</v>
      </c>
      <c r="CJ26" s="679">
        <v>343503.85620117188</v>
      </c>
      <c r="CK26" s="679">
        <v>417153.9111328125</v>
      </c>
      <c r="CL26" s="679">
        <v>408315.90454101563</v>
      </c>
      <c r="CM26" s="679">
        <v>260426.59423828125</v>
      </c>
      <c r="CN26" s="679">
        <v>261604.9951171875</v>
      </c>
      <c r="CO26" s="679">
        <v>416564.71069335938</v>
      </c>
      <c r="CP26" s="679">
        <v>369893.1360168457</v>
      </c>
      <c r="CQ26" s="679">
        <v>395942.6953125</v>
      </c>
      <c r="CR26" s="679">
        <v>377088.28125</v>
      </c>
      <c r="CS26" s="679">
        <v>394764.29443359375</v>
      </c>
      <c r="CT26" s="679">
        <v>400067.09838867188</v>
      </c>
      <c r="CU26" s="679">
        <v>4483690.6042785645</v>
      </c>
      <c r="CV26" s="679">
        <v>435419.12475585938</v>
      </c>
      <c r="CW26" s="679">
        <v>343503.85620117188</v>
      </c>
      <c r="CX26" s="679">
        <v>417153.9111328125</v>
      </c>
      <c r="CY26" s="679">
        <v>408315.90454101563</v>
      </c>
      <c r="CZ26" s="679">
        <v>259248.193359375</v>
      </c>
      <c r="DA26" s="679">
        <v>261604.9951171875</v>
      </c>
      <c r="DB26" s="679">
        <v>379466.91546344757</v>
      </c>
      <c r="DC26" s="679">
        <v>385399.86521148682</v>
      </c>
      <c r="DD26" s="679">
        <v>395942.6953125</v>
      </c>
      <c r="DE26" s="679">
        <v>377088.28125</v>
      </c>
      <c r="DF26" s="679">
        <v>394764.29443359375</v>
      </c>
      <c r="DG26" s="679">
        <v>390050.69091796875</v>
      </c>
      <c r="DH26" s="679">
        <v>4447958.7276964188</v>
      </c>
      <c r="DI26" s="679">
        <v>436008.3251953125</v>
      </c>
      <c r="DJ26" s="679">
        <v>343503.85620117188</v>
      </c>
      <c r="DK26" s="679">
        <v>417153.9111328125</v>
      </c>
      <c r="DL26" s="679">
        <v>408315.90454101563</v>
      </c>
      <c r="DM26" s="679">
        <v>260426.59423828125</v>
      </c>
      <c r="DN26" s="679">
        <v>261604.9951171875</v>
      </c>
      <c r="DO26" s="679">
        <v>402596.9312286377</v>
      </c>
      <c r="DP26" s="679">
        <v>371444.6855430603</v>
      </c>
      <c r="DQ26" s="679">
        <v>395942.6953125</v>
      </c>
      <c r="DR26" s="679">
        <v>377088.28125</v>
      </c>
      <c r="DS26" s="679">
        <v>394764.29443359375</v>
      </c>
      <c r="DT26" s="679">
        <v>387104.68872070313</v>
      </c>
      <c r="DU26" s="679">
        <v>4455955.1629142761</v>
      </c>
      <c r="DV26" s="679">
        <v>433062.32299804688</v>
      </c>
      <c r="DW26" s="679">
        <v>336433.45092773438</v>
      </c>
      <c r="DX26" s="679">
        <v>405369.90234375</v>
      </c>
      <c r="DY26" s="679">
        <v>408315.90454101563</v>
      </c>
      <c r="DZ26" s="679">
        <v>259837.39379882813</v>
      </c>
      <c r="EA26" s="679">
        <v>253341.58828735352</v>
      </c>
      <c r="EB26" s="679">
        <v>396531.89575195313</v>
      </c>
      <c r="EC26" s="679">
        <v>370860.35861206055</v>
      </c>
      <c r="ED26" s="679">
        <v>395942.6953125</v>
      </c>
      <c r="EE26" s="679">
        <v>376499.08081054688</v>
      </c>
      <c r="EF26" s="679">
        <v>375909.88037109375</v>
      </c>
      <c r="EG26" s="679">
        <v>382980.28564453125</v>
      </c>
      <c r="EH26" s="679">
        <v>4395084.7593994141</v>
      </c>
      <c r="EI26" s="679">
        <v>438365.126953125</v>
      </c>
      <c r="EJ26" s="679">
        <v>342325.45532226563</v>
      </c>
      <c r="EK26" s="679">
        <v>417153.9111328125</v>
      </c>
      <c r="EL26" s="679">
        <v>408315.90454101563</v>
      </c>
      <c r="EM26" s="679">
        <v>257480.59204101563</v>
      </c>
      <c r="EN26" s="679">
        <v>256536.04853820801</v>
      </c>
      <c r="EO26" s="679">
        <v>400550.1948890686</v>
      </c>
      <c r="EP26" s="679">
        <v>316400.88557052612</v>
      </c>
      <c r="EQ26" s="679">
        <v>392794.72525024414</v>
      </c>
      <c r="ER26" s="679">
        <v>377088.28125</v>
      </c>
      <c r="ES26" s="679">
        <v>392407.49267578125</v>
      </c>
      <c r="ET26" s="679">
        <v>377088.28125</v>
      </c>
      <c r="EU26" s="679">
        <v>4376506.8994140625</v>
      </c>
      <c r="EV26" s="679">
        <v>438365.126953125</v>
      </c>
      <c r="EW26" s="679">
        <v>340557.85400390625</v>
      </c>
      <c r="EX26" s="679">
        <v>397710.29663085938</v>
      </c>
      <c r="EY26" s="679">
        <v>395942.6953125</v>
      </c>
      <c r="EZ26" s="679">
        <v>243631.03903198242</v>
      </c>
      <c r="FA26" s="679">
        <v>252275.44108581543</v>
      </c>
      <c r="FB26" s="679">
        <v>384754.07830047607</v>
      </c>
      <c r="FC26" s="679">
        <v>328604.22471237183</v>
      </c>
      <c r="FD26" s="679">
        <v>387054.61669921875</v>
      </c>
      <c r="FE26" s="679">
        <v>377088.28125</v>
      </c>
      <c r="FF26" s="679">
        <v>390639.89135742188</v>
      </c>
      <c r="FG26" s="679">
        <v>380623.48388671875</v>
      </c>
      <c r="FH26" s="679">
        <v>4317247.0292243958</v>
      </c>
      <c r="FI26" s="677"/>
      <c r="FJ26" s="678" t="s">
        <v>239</v>
      </c>
      <c r="FK26" s="679">
        <v>438365.126953125</v>
      </c>
      <c r="FL26" s="679">
        <v>343503.85620117188</v>
      </c>
      <c r="FM26" s="679">
        <v>417153.9111328125</v>
      </c>
      <c r="FN26" s="679">
        <v>408315.90454101563</v>
      </c>
      <c r="FO26" s="679">
        <v>260426.59423828125</v>
      </c>
      <c r="FP26" s="679">
        <v>261604.9951171875</v>
      </c>
      <c r="FQ26" s="679">
        <v>416108.69818115234</v>
      </c>
      <c r="FR26" s="679">
        <v>309714.77534484863</v>
      </c>
      <c r="FS26" s="679">
        <v>394754.27398681641</v>
      </c>
      <c r="FT26" s="679">
        <v>377088.28125</v>
      </c>
      <c r="FU26" s="679">
        <v>394764.29443359375</v>
      </c>
      <c r="FV26" s="679">
        <v>400656.298828125</v>
      </c>
      <c r="FW26" s="679">
        <v>4422457.0102081299</v>
      </c>
      <c r="FX26" s="679">
        <v>435419.12475585938</v>
      </c>
      <c r="FY26" s="679">
        <v>343503.85620117188</v>
      </c>
      <c r="FZ26" s="679">
        <v>417153.9111328125</v>
      </c>
      <c r="GA26" s="679">
        <v>408315.90454101563</v>
      </c>
      <c r="GB26" s="679">
        <v>260162.88043212891</v>
      </c>
      <c r="GC26" s="679">
        <v>250583.32173120975</v>
      </c>
      <c r="GD26" s="679">
        <v>389161.05181312561</v>
      </c>
      <c r="GE26" s="679">
        <v>320649.84687042236</v>
      </c>
      <c r="GF26" s="679">
        <v>395942.6953125</v>
      </c>
      <c r="GG26" s="679">
        <v>377088.28125</v>
      </c>
      <c r="GH26" s="679">
        <v>394764.29443359375</v>
      </c>
      <c r="GI26" s="679">
        <v>390050.69091796875</v>
      </c>
      <c r="GJ26" s="679">
        <v>4382795.8593918085</v>
      </c>
      <c r="GK26" s="679">
        <v>436008.3251953125</v>
      </c>
      <c r="GL26" s="679">
        <v>343503.85620117188</v>
      </c>
      <c r="GM26" s="679">
        <v>417153.9111328125</v>
      </c>
      <c r="GN26" s="679">
        <v>408315.90454101563</v>
      </c>
      <c r="GO26" s="679">
        <v>258127.24058914185</v>
      </c>
      <c r="GP26" s="679">
        <v>259152.74991607666</v>
      </c>
      <c r="GQ26" s="679">
        <v>414928.50744628906</v>
      </c>
      <c r="GR26" s="679">
        <v>301885.25274276733</v>
      </c>
      <c r="GS26" s="679">
        <v>395942.6953125</v>
      </c>
      <c r="GT26" s="679">
        <v>377088.28125</v>
      </c>
      <c r="GU26" s="679">
        <v>394764.29443359375</v>
      </c>
      <c r="GV26" s="679">
        <v>386009.66052246094</v>
      </c>
      <c r="GW26" s="679">
        <v>4392880.6792831421</v>
      </c>
      <c r="GX26" s="679">
        <v>433062.32299804688</v>
      </c>
      <c r="GY26" s="679">
        <v>335255.05004882813</v>
      </c>
      <c r="GZ26" s="679">
        <v>405369.90234375</v>
      </c>
      <c r="HA26" s="679">
        <v>408315.90454101563</v>
      </c>
      <c r="HB26" s="679">
        <v>259837.39379882813</v>
      </c>
      <c r="HC26" s="679">
        <v>246285.78369140625</v>
      </c>
      <c r="HD26" s="679">
        <v>404981.63732910156</v>
      </c>
      <c r="HE26" s="679">
        <v>314675.93518066406</v>
      </c>
      <c r="HF26" s="679">
        <v>395942.6953125</v>
      </c>
      <c r="HG26" s="679">
        <v>377088.28125</v>
      </c>
      <c r="HH26" s="679">
        <v>385926.28784179688</v>
      </c>
      <c r="HI26" s="679">
        <v>384109.95761108398</v>
      </c>
      <c r="HJ26" s="679">
        <v>4350851.1519470215</v>
      </c>
      <c r="HK26" s="679">
        <v>438365.126953125</v>
      </c>
      <c r="HL26" s="679">
        <v>342325.45532226563</v>
      </c>
      <c r="HM26" s="679">
        <v>417153.9111328125</v>
      </c>
      <c r="HN26" s="679">
        <v>408315.90454101563</v>
      </c>
      <c r="HO26" s="679">
        <v>257480.59204101563</v>
      </c>
      <c r="HP26" s="679">
        <v>253598.57397460938</v>
      </c>
      <c r="HQ26" s="679">
        <v>398888.69750976563</v>
      </c>
      <c r="HR26" s="679">
        <v>260110.21148920059</v>
      </c>
      <c r="HS26" s="679">
        <v>387083.58514404297</v>
      </c>
      <c r="HT26" s="679">
        <v>377088.28125</v>
      </c>
      <c r="HU26" s="679">
        <v>392407.49267578125</v>
      </c>
      <c r="HV26" s="679">
        <v>382391.08520507813</v>
      </c>
      <c r="HW26" s="679">
        <v>4315208.9172387123</v>
      </c>
      <c r="HX26" s="679">
        <v>438365.126953125</v>
      </c>
      <c r="HY26" s="679">
        <v>341147.05444335938</v>
      </c>
      <c r="HZ26" s="679">
        <v>404191.50146484375</v>
      </c>
      <c r="IA26" s="679">
        <v>396531.89575195313</v>
      </c>
      <c r="IB26" s="679">
        <v>245421.31707763672</v>
      </c>
      <c r="IC26" s="679">
        <v>239144.09991455078</v>
      </c>
      <c r="ID26" s="679">
        <v>382465.75119018555</v>
      </c>
      <c r="IE26" s="679">
        <v>277486.07360839844</v>
      </c>
      <c r="IF26" s="679">
        <v>370768.01737976074</v>
      </c>
      <c r="IG26" s="679">
        <v>377088.28125</v>
      </c>
      <c r="IH26" s="679">
        <v>391229.091796875</v>
      </c>
      <c r="II26" s="679">
        <v>381212.68432617188</v>
      </c>
      <c r="IJ26" s="679">
        <v>4245050.8951568604</v>
      </c>
      <c r="IL26" s="658"/>
      <c r="IM26" s="658"/>
      <c r="IN26" s="658"/>
      <c r="IO26" s="658"/>
      <c r="IP26" s="658"/>
      <c r="IQ26" s="658"/>
      <c r="IR26" s="658"/>
      <c r="IS26" s="658"/>
      <c r="IT26" s="658"/>
      <c r="IU26" s="658"/>
      <c r="IV26" s="658"/>
      <c r="IW26" s="658"/>
      <c r="IX26" s="658"/>
      <c r="IY26" s="658"/>
      <c r="IZ26" s="658"/>
      <c r="JA26" s="658"/>
      <c r="JB26" s="658"/>
      <c r="JC26" s="658"/>
      <c r="JD26" s="658"/>
      <c r="JE26" s="658"/>
      <c r="JF26" s="658"/>
      <c r="JG26" s="658"/>
      <c r="JH26" s="658"/>
      <c r="JI26" s="658"/>
      <c r="JJ26" s="658"/>
      <c r="JK26" s="658"/>
      <c r="JL26" s="658"/>
      <c r="JM26" s="658"/>
      <c r="JN26" s="658"/>
      <c r="JO26" s="658"/>
      <c r="JP26" s="658"/>
      <c r="JQ26" s="658"/>
      <c r="JR26" s="658"/>
      <c r="JS26" s="658"/>
      <c r="JT26" s="658"/>
      <c r="JU26" s="658"/>
      <c r="JV26" s="658"/>
      <c r="JW26" s="658"/>
      <c r="JX26" s="658"/>
      <c r="JY26" s="658"/>
      <c r="JZ26" s="658"/>
      <c r="KA26" s="658"/>
      <c r="KB26" s="658"/>
      <c r="KC26" s="658"/>
      <c r="KD26" s="658"/>
      <c r="KE26" s="658"/>
      <c r="KF26" s="658"/>
      <c r="KG26" s="658"/>
      <c r="KH26" s="658"/>
      <c r="KI26" s="658"/>
      <c r="KJ26" s="658"/>
      <c r="KK26" s="658"/>
      <c r="KL26" s="658"/>
      <c r="KM26" s="658"/>
      <c r="KN26" s="658"/>
    </row>
    <row r="27" spans="1:300" hidden="1">
      <c r="B27" s="22" t="s">
        <v>201</v>
      </c>
      <c r="C27" s="41" t="s">
        <v>21</v>
      </c>
      <c r="D27" s="357">
        <f t="shared" ref="D27:D29" si="34">VLOOKUP($C27,$CH$7:$FH$83,MATCH(D$9,$CH$2:$FH$2,0),FALSE)/1000000</f>
        <v>0.28946807553515935</v>
      </c>
      <c r="E27" s="357">
        <f t="shared" si="26"/>
        <v>0.29046079305275779</v>
      </c>
      <c r="F27" s="357">
        <f t="shared" si="26"/>
        <v>0.28292513983698681</v>
      </c>
      <c r="G27" s="357">
        <f t="shared" si="26"/>
        <v>0.28003723111507717</v>
      </c>
      <c r="H27" s="357">
        <f t="shared" si="26"/>
        <v>0.25896449368286134</v>
      </c>
      <c r="I27" s="357">
        <f t="shared" si="26"/>
        <v>0.25494849090576172</v>
      </c>
      <c r="J27" s="357"/>
      <c r="K27" s="357">
        <f t="shared" si="27"/>
        <v>3.0503571655273436E-2</v>
      </c>
      <c r="L27" s="357">
        <f t="shared" si="27"/>
        <v>3.0323077148437499E-2</v>
      </c>
      <c r="M27" s="357">
        <f t="shared" si="27"/>
        <v>3.1090178802490234E-2</v>
      </c>
      <c r="N27" s="357">
        <f t="shared" si="27"/>
        <v>2.8518132080078126E-2</v>
      </c>
      <c r="O27" s="357">
        <f t="shared" si="27"/>
        <v>3.063894730570528E-2</v>
      </c>
      <c r="P27" s="357">
        <f t="shared" si="27"/>
        <v>2.9916964508056639E-2</v>
      </c>
      <c r="Q27" s="357">
        <f t="shared" si="27"/>
        <v>2.1117859006102239E-2</v>
      </c>
      <c r="R27" s="357">
        <f t="shared" si="27"/>
        <v>0</v>
      </c>
      <c r="S27" s="357">
        <f t="shared" si="27"/>
        <v>3.7204221007414162E-9</v>
      </c>
      <c r="T27" s="357">
        <f t="shared" si="27"/>
        <v>2.9962088134765624E-2</v>
      </c>
      <c r="U27" s="357">
        <f t="shared" si="28"/>
        <v>2.8698626586914064E-2</v>
      </c>
      <c r="V27" s="357">
        <f t="shared" si="28"/>
        <v>2.8698626586914064E-2</v>
      </c>
      <c r="W27" s="357">
        <f t="shared" si="28"/>
        <v>3.0503571655273436E-2</v>
      </c>
      <c r="X27" s="357">
        <f t="shared" si="28"/>
        <v>3.0323077148437499E-2</v>
      </c>
      <c r="Y27" s="357">
        <f t="shared" si="28"/>
        <v>3.1090178802490234E-2</v>
      </c>
      <c r="Z27" s="357">
        <f t="shared" si="28"/>
        <v>2.6307074371337891E-2</v>
      </c>
      <c r="AA27" s="357">
        <f t="shared" si="28"/>
        <v>2.7976648559570313E-2</v>
      </c>
      <c r="AB27" s="357">
        <f t="shared" si="28"/>
        <v>2.8473008453369142E-2</v>
      </c>
      <c r="AC27" s="357">
        <f t="shared" si="28"/>
        <v>2.9420604614257811E-2</v>
      </c>
      <c r="AD27" s="357">
        <f t="shared" si="28"/>
        <v>0</v>
      </c>
      <c r="AE27" s="357">
        <f t="shared" si="29"/>
        <v>5.4538680124096569E-9</v>
      </c>
      <c r="AF27" s="357">
        <f t="shared" si="29"/>
        <v>2.8969370820325333E-2</v>
      </c>
      <c r="AG27" s="357">
        <f t="shared" si="29"/>
        <v>2.8698626586914064E-2</v>
      </c>
      <c r="AH27" s="357">
        <f t="shared" si="29"/>
        <v>2.8698626586914064E-2</v>
      </c>
      <c r="AI27" s="357">
        <f t="shared" si="29"/>
        <v>3.0503571655273436E-2</v>
      </c>
      <c r="AJ27" s="357">
        <f t="shared" si="29"/>
        <v>3.0323077148437499E-2</v>
      </c>
      <c r="AK27" s="357">
        <f t="shared" si="29"/>
        <v>3.0593818908691405E-2</v>
      </c>
      <c r="AL27" s="357">
        <f t="shared" si="29"/>
        <v>2.6307074371337891E-2</v>
      </c>
      <c r="AM27" s="357">
        <f t="shared" si="29"/>
        <v>2.8427884851235926E-2</v>
      </c>
      <c r="AN27" s="357">
        <f t="shared" si="29"/>
        <v>2.8473008453369142E-2</v>
      </c>
      <c r="AO27" s="357">
        <f t="shared" si="30"/>
        <v>2.3238667755126952E-2</v>
      </c>
      <c r="AP27" s="357">
        <f t="shared" si="30"/>
        <v>0</v>
      </c>
      <c r="AQ27" s="357">
        <f t="shared" si="30"/>
        <v>0</v>
      </c>
      <c r="AR27" s="357">
        <f t="shared" si="30"/>
        <v>2.784127767944336E-2</v>
      </c>
      <c r="AS27" s="357">
        <f t="shared" si="30"/>
        <v>2.8608379353145807E-2</v>
      </c>
      <c r="AT27" s="357">
        <f t="shared" si="30"/>
        <v>2.8608379660925391E-2</v>
      </c>
      <c r="AU27" s="357">
        <f t="shared" si="30"/>
        <v>3.0503571655273436E-2</v>
      </c>
      <c r="AV27" s="357">
        <f t="shared" si="30"/>
        <v>3.0323077148437499E-2</v>
      </c>
      <c r="AW27" s="357">
        <f t="shared" si="30"/>
        <v>3.0593818908691405E-2</v>
      </c>
      <c r="AX27" s="357">
        <f t="shared" si="30"/>
        <v>2.5720467224121094E-2</v>
      </c>
      <c r="AY27" s="357">
        <f t="shared" si="31"/>
        <v>2.7931528691981424E-2</v>
      </c>
      <c r="AZ27" s="357">
        <f t="shared" si="31"/>
        <v>2.4953365570068359E-2</v>
      </c>
      <c r="BA27" s="357">
        <f t="shared" si="31"/>
        <v>2.6622939758300782E-2</v>
      </c>
      <c r="BB27" s="357">
        <f t="shared" si="31"/>
        <v>5.8660714721679686E-4</v>
      </c>
      <c r="BC27" s="357">
        <f t="shared" si="31"/>
        <v>0</v>
      </c>
      <c r="BD27" s="357">
        <f t="shared" si="31"/>
        <v>2.6577816131591797E-2</v>
      </c>
      <c r="BE27" s="357">
        <f t="shared" si="31"/>
        <v>2.7751030426025391E-2</v>
      </c>
      <c r="BF27" s="357">
        <f t="shared" si="31"/>
        <v>2.8473008453369142E-2</v>
      </c>
      <c r="BG27" s="357">
        <f t="shared" si="31"/>
        <v>2.9691346374511717E-2</v>
      </c>
      <c r="BH27" s="357">
        <f t="shared" si="31"/>
        <v>2.9871840881347655E-2</v>
      </c>
      <c r="BI27" s="357">
        <f t="shared" si="32"/>
        <v>2.896936834716797E-2</v>
      </c>
      <c r="BJ27" s="357">
        <f t="shared" si="32"/>
        <v>2.5720467224121094E-2</v>
      </c>
      <c r="BK27" s="357">
        <f t="shared" si="32"/>
        <v>2.7254670532226563E-2</v>
      </c>
      <c r="BL27" s="357">
        <f t="shared" si="32"/>
        <v>1.9132417724609375E-2</v>
      </c>
      <c r="BM27" s="357">
        <f t="shared" si="32"/>
        <v>1.9403159484863281E-2</v>
      </c>
      <c r="BN27" s="357">
        <f t="shared" si="32"/>
        <v>5.8660714721679686E-4</v>
      </c>
      <c r="BO27" s="357">
        <f t="shared" si="32"/>
        <v>0</v>
      </c>
      <c r="BP27" s="357">
        <f t="shared" si="32"/>
        <v>2.6487568878173828E-2</v>
      </c>
      <c r="BQ27" s="357">
        <f t="shared" si="32"/>
        <v>2.6532692504882813E-2</v>
      </c>
      <c r="BR27" s="357">
        <f t="shared" si="32"/>
        <v>2.5314354583740234E-2</v>
      </c>
      <c r="BS27" s="357">
        <f t="shared" si="33"/>
        <v>2.9691346374511717E-2</v>
      </c>
      <c r="BT27" s="357">
        <f t="shared" si="33"/>
        <v>2.9871840881347655E-2</v>
      </c>
      <c r="BU27" s="357">
        <f t="shared" si="33"/>
        <v>2.896936834716797E-2</v>
      </c>
      <c r="BV27" s="357">
        <f t="shared" si="33"/>
        <v>2.5720467224121094E-2</v>
      </c>
      <c r="BW27" s="357">
        <f t="shared" si="33"/>
        <v>2.7299794158935548E-2</v>
      </c>
      <c r="BX27" s="357">
        <f t="shared" si="33"/>
        <v>1.5387156707763671E-2</v>
      </c>
      <c r="BY27" s="357">
        <f t="shared" si="33"/>
        <v>1.908729409790039E-2</v>
      </c>
      <c r="BZ27" s="357">
        <f t="shared" si="33"/>
        <v>5.8660714721679686E-4</v>
      </c>
      <c r="CA27" s="357">
        <f t="shared" si="33"/>
        <v>0</v>
      </c>
      <c r="CB27" s="357">
        <f t="shared" si="33"/>
        <v>2.6487568878173828E-2</v>
      </c>
      <c r="CC27" s="357">
        <f t="shared" si="33"/>
        <v>2.6532692504882813E-2</v>
      </c>
      <c r="CD27" s="357">
        <f t="shared" si="33"/>
        <v>2.5314354583740234E-2</v>
      </c>
      <c r="CG27" s="677" t="s">
        <v>119</v>
      </c>
      <c r="CH27" s="685" t="s">
        <v>240</v>
      </c>
      <c r="CI27" s="682">
        <v>349912.57106018066</v>
      </c>
      <c r="CJ27" s="682">
        <v>331450.37474060059</v>
      </c>
      <c r="CK27" s="682">
        <v>376617.5065612793</v>
      </c>
      <c r="CL27" s="682">
        <v>354130.205078125</v>
      </c>
      <c r="CM27" s="682">
        <v>377830.26385498047</v>
      </c>
      <c r="CN27" s="682">
        <v>256770.02822875977</v>
      </c>
      <c r="CO27" s="682">
        <v>216097.15092468262</v>
      </c>
      <c r="CP27" s="682">
        <v>319529.95975542068</v>
      </c>
      <c r="CQ27" s="682">
        <v>338623.3180847168</v>
      </c>
      <c r="CR27" s="682">
        <v>366014.56788635254</v>
      </c>
      <c r="CS27" s="682">
        <v>368001.01171875</v>
      </c>
      <c r="CT27" s="682">
        <v>362565.86715698242</v>
      </c>
      <c r="CU27" s="682">
        <v>4017542.8250508308</v>
      </c>
      <c r="CV27" s="682">
        <v>349912.57106018066</v>
      </c>
      <c r="CW27" s="682">
        <v>331450.37474060059</v>
      </c>
      <c r="CX27" s="682">
        <v>376617.5065612793</v>
      </c>
      <c r="CY27" s="682">
        <v>354130.205078125</v>
      </c>
      <c r="CZ27" s="682">
        <v>376617.5065612793</v>
      </c>
      <c r="DA27" s="682">
        <v>256881.76306152344</v>
      </c>
      <c r="DB27" s="682">
        <v>197765.75129699707</v>
      </c>
      <c r="DC27" s="682">
        <v>347007.31752300262</v>
      </c>
      <c r="DD27" s="682">
        <v>338623.3180847168</v>
      </c>
      <c r="DE27" s="682">
        <v>366014.56788635254</v>
      </c>
      <c r="DF27" s="682">
        <v>368001.01171875</v>
      </c>
      <c r="DG27" s="682">
        <v>362565.86715698242</v>
      </c>
      <c r="DH27" s="682">
        <v>4025587.7607297897</v>
      </c>
      <c r="DI27" s="682">
        <v>349912.57106018066</v>
      </c>
      <c r="DJ27" s="682">
        <v>331450.37474060059</v>
      </c>
      <c r="DK27" s="682">
        <v>376617.5065612793</v>
      </c>
      <c r="DL27" s="682">
        <v>354130.205078125</v>
      </c>
      <c r="DM27" s="682">
        <v>377880.22529602051</v>
      </c>
      <c r="DN27" s="682">
        <v>256881.76306152344</v>
      </c>
      <c r="DO27" s="682">
        <v>210277.55364227295</v>
      </c>
      <c r="DP27" s="682">
        <v>330986.74706089497</v>
      </c>
      <c r="DQ27" s="682">
        <v>338118.23059082031</v>
      </c>
      <c r="DR27" s="682">
        <v>366014.56788635254</v>
      </c>
      <c r="DS27" s="682">
        <v>368001.01171875</v>
      </c>
      <c r="DT27" s="682">
        <v>362565.86715698242</v>
      </c>
      <c r="DU27" s="682">
        <v>4022836.6238538027</v>
      </c>
      <c r="DV27" s="682">
        <v>354595.42889404297</v>
      </c>
      <c r="DW27" s="682">
        <v>341411.48406982422</v>
      </c>
      <c r="DX27" s="682">
        <v>378361.17443847656</v>
      </c>
      <c r="DY27" s="682">
        <v>352842.44079589844</v>
      </c>
      <c r="DZ27" s="682">
        <v>370931.52297401428</v>
      </c>
      <c r="EA27" s="682">
        <v>354543.82875585556</v>
      </c>
      <c r="EB27" s="682">
        <v>215866.31631183624</v>
      </c>
      <c r="EC27" s="682">
        <v>358458.70259094238</v>
      </c>
      <c r="ED27" s="682">
        <v>343097.26077270508</v>
      </c>
      <c r="EE27" s="682">
        <v>368191.05673217773</v>
      </c>
      <c r="EF27" s="682">
        <v>365083.30044555664</v>
      </c>
      <c r="EG27" s="682">
        <v>356388.07907104492</v>
      </c>
      <c r="EH27" s="682">
        <v>4159770.595852375</v>
      </c>
      <c r="EI27" s="682">
        <v>354595.42889404297</v>
      </c>
      <c r="EJ27" s="682">
        <v>341411.48406982422</v>
      </c>
      <c r="EK27" s="682">
        <v>378361.17443847656</v>
      </c>
      <c r="EL27" s="682">
        <v>352842.44079589844</v>
      </c>
      <c r="EM27" s="682">
        <v>368923.33707809448</v>
      </c>
      <c r="EN27" s="682">
        <v>355198.67279052734</v>
      </c>
      <c r="EO27" s="682">
        <v>215428.44934082031</v>
      </c>
      <c r="EP27" s="682">
        <v>355990.70729064941</v>
      </c>
      <c r="EQ27" s="682">
        <v>343097.26077270508</v>
      </c>
      <c r="ER27" s="682">
        <v>368905.72625732422</v>
      </c>
      <c r="ES27" s="682">
        <v>365083.30044555664</v>
      </c>
      <c r="ET27" s="682">
        <v>356388.07907104492</v>
      </c>
      <c r="EU27" s="682">
        <v>4156226.0612449646</v>
      </c>
      <c r="EV27" s="682">
        <v>354595.42889404297</v>
      </c>
      <c r="EW27" s="682">
        <v>341411.48406982422</v>
      </c>
      <c r="EX27" s="682">
        <v>378361.17443847656</v>
      </c>
      <c r="EY27" s="682">
        <v>349908.61150550842</v>
      </c>
      <c r="EZ27" s="682">
        <v>363813.65507125854</v>
      </c>
      <c r="FA27" s="682">
        <v>341743.22337722778</v>
      </c>
      <c r="FB27" s="682">
        <v>209022.58459472656</v>
      </c>
      <c r="FC27" s="682">
        <v>331098.9292755127</v>
      </c>
      <c r="FD27" s="682">
        <v>337127.1750793457</v>
      </c>
      <c r="FE27" s="682">
        <v>368905.72625732422</v>
      </c>
      <c r="FF27" s="682">
        <v>365083.30044555664</v>
      </c>
      <c r="FG27" s="682">
        <v>356388.07907104492</v>
      </c>
      <c r="FH27" s="682">
        <v>4097459.3720798492</v>
      </c>
      <c r="FI27" s="677" t="s">
        <v>119</v>
      </c>
      <c r="FJ27" s="685" t="s">
        <v>240</v>
      </c>
      <c r="FK27" s="682">
        <v>349912.57106018066</v>
      </c>
      <c r="FL27" s="682">
        <v>331450.37474060059</v>
      </c>
      <c r="FM27" s="682">
        <v>376617.5065612793</v>
      </c>
      <c r="FN27" s="682">
        <v>354130.205078125</v>
      </c>
      <c r="FO27" s="682">
        <v>377807.13749694824</v>
      </c>
      <c r="FP27" s="682">
        <v>256704.07051086426</v>
      </c>
      <c r="FQ27" s="682">
        <v>207238.33908462524</v>
      </c>
      <c r="FR27" s="682">
        <v>274197.01239863783</v>
      </c>
      <c r="FS27" s="682">
        <v>333356.27958679199</v>
      </c>
      <c r="FT27" s="682">
        <v>366014.56788635254</v>
      </c>
      <c r="FU27" s="682">
        <v>368001.01171875</v>
      </c>
      <c r="FV27" s="682">
        <v>362565.86715698242</v>
      </c>
      <c r="FW27" s="682">
        <v>3957994.9432801381</v>
      </c>
      <c r="FX27" s="682">
        <v>349912.57106018066</v>
      </c>
      <c r="FY27" s="682">
        <v>331450.37474060059</v>
      </c>
      <c r="FZ27" s="682">
        <v>376617.5065612793</v>
      </c>
      <c r="GA27" s="682">
        <v>354130.205078125</v>
      </c>
      <c r="GB27" s="682">
        <v>377122.59405517578</v>
      </c>
      <c r="GC27" s="682">
        <v>256881.76306152344</v>
      </c>
      <c r="GD27" s="682">
        <v>199558.0671081543</v>
      </c>
      <c r="GE27" s="682">
        <v>304325.13359928131</v>
      </c>
      <c r="GF27" s="682">
        <v>338370.77433776855</v>
      </c>
      <c r="GG27" s="682">
        <v>366014.56788635254</v>
      </c>
      <c r="GH27" s="682">
        <v>368001.01171875</v>
      </c>
      <c r="GI27" s="682">
        <v>362565.86715698242</v>
      </c>
      <c r="GJ27" s="682">
        <v>3984950.4363641739</v>
      </c>
      <c r="GK27" s="682">
        <v>349912.57106018066</v>
      </c>
      <c r="GL27" s="682">
        <v>331450.37474060059</v>
      </c>
      <c r="GM27" s="682">
        <v>376617.5065612793</v>
      </c>
      <c r="GN27" s="682">
        <v>354130.205078125</v>
      </c>
      <c r="GO27" s="682">
        <v>375360.43162631989</v>
      </c>
      <c r="GP27" s="682">
        <v>256881.76306152344</v>
      </c>
      <c r="GQ27" s="682">
        <v>211294.45299720764</v>
      </c>
      <c r="GR27" s="682">
        <v>285830.81797599792</v>
      </c>
      <c r="GS27" s="682">
        <v>336855.5118560791</v>
      </c>
      <c r="GT27" s="682">
        <v>366014.56788635254</v>
      </c>
      <c r="GU27" s="682">
        <v>368001.01171875</v>
      </c>
      <c r="GV27" s="682">
        <v>362565.86715698242</v>
      </c>
      <c r="GW27" s="682">
        <v>3974915.0817193985</v>
      </c>
      <c r="GX27" s="682">
        <v>354595.42889404297</v>
      </c>
      <c r="GY27" s="682">
        <v>341411.48406982422</v>
      </c>
      <c r="GZ27" s="682">
        <v>378361.17443847656</v>
      </c>
      <c r="HA27" s="682">
        <v>352842.44079589844</v>
      </c>
      <c r="HB27" s="682">
        <v>370914.81459617615</v>
      </c>
      <c r="HC27" s="682">
        <v>353283.79705429077</v>
      </c>
      <c r="HD27" s="682">
        <v>214507.89577293396</v>
      </c>
      <c r="HE27" s="682">
        <v>347746.95919799805</v>
      </c>
      <c r="HF27" s="682">
        <v>343097.26077270508</v>
      </c>
      <c r="HG27" s="682">
        <v>368191.05673217773</v>
      </c>
      <c r="HH27" s="682">
        <v>365083.30044555664</v>
      </c>
      <c r="HI27" s="682">
        <v>356388.07907104492</v>
      </c>
      <c r="HJ27" s="682">
        <v>4146423.6918411255</v>
      </c>
      <c r="HK27" s="682">
        <v>354595.42889404297</v>
      </c>
      <c r="HL27" s="682">
        <v>341411.48406982422</v>
      </c>
      <c r="HM27" s="682">
        <v>378361.17443847656</v>
      </c>
      <c r="HN27" s="682">
        <v>352842.44079589844</v>
      </c>
      <c r="HO27" s="682">
        <v>370227.14717102051</v>
      </c>
      <c r="HP27" s="682">
        <v>354934.82699584961</v>
      </c>
      <c r="HQ27" s="682">
        <v>215284.52680366137</v>
      </c>
      <c r="HR27" s="682">
        <v>345805.74095153809</v>
      </c>
      <c r="HS27" s="682">
        <v>343097.26077270508</v>
      </c>
      <c r="HT27" s="682">
        <v>368905.72625732422</v>
      </c>
      <c r="HU27" s="682">
        <v>365083.30044555664</v>
      </c>
      <c r="HV27" s="682">
        <v>356388.07907104492</v>
      </c>
      <c r="HW27" s="682">
        <v>4146937.1366669424</v>
      </c>
      <c r="HX27" s="682">
        <v>354595.42889404297</v>
      </c>
      <c r="HY27" s="682">
        <v>341411.48406982422</v>
      </c>
      <c r="HZ27" s="682">
        <v>378361.17443847656</v>
      </c>
      <c r="IA27" s="682">
        <v>350369.86512374878</v>
      </c>
      <c r="IB27" s="682">
        <v>360245.29069137573</v>
      </c>
      <c r="IC27" s="682">
        <v>334029.91972926259</v>
      </c>
      <c r="ID27" s="682">
        <v>207420.28968811035</v>
      </c>
      <c r="IE27" s="682">
        <v>309141.66247558594</v>
      </c>
      <c r="IF27" s="682">
        <v>334436.01031494141</v>
      </c>
      <c r="IG27" s="682">
        <v>367238.16403198242</v>
      </c>
      <c r="IH27" s="682">
        <v>365083.30044555664</v>
      </c>
      <c r="II27" s="682">
        <v>356388.07907104492</v>
      </c>
      <c r="IJ27" s="682">
        <v>4058720.6689739525</v>
      </c>
      <c r="IL27" s="658"/>
      <c r="IM27" s="658"/>
      <c r="IN27" s="658"/>
      <c r="IO27" s="658"/>
      <c r="IP27" s="658"/>
      <c r="IQ27" s="658"/>
      <c r="IR27" s="658"/>
      <c r="IS27" s="658"/>
      <c r="IT27" s="658"/>
      <c r="IU27" s="658"/>
      <c r="IV27" s="658"/>
      <c r="IW27" s="658"/>
      <c r="IX27" s="658"/>
      <c r="IY27" s="658"/>
      <c r="IZ27" s="658"/>
      <c r="JA27" s="658"/>
      <c r="JB27" s="658"/>
      <c r="JC27" s="658"/>
      <c r="JD27" s="658"/>
      <c r="JE27" s="658"/>
      <c r="JF27" s="658"/>
      <c r="JG27" s="658"/>
      <c r="JH27" s="658"/>
      <c r="JI27" s="658"/>
      <c r="JJ27" s="658"/>
      <c r="JK27" s="658"/>
      <c r="JL27" s="658"/>
      <c r="JM27" s="658"/>
      <c r="JN27" s="658"/>
      <c r="JO27" s="658"/>
      <c r="JP27" s="658"/>
      <c r="JQ27" s="658"/>
      <c r="JR27" s="658"/>
      <c r="JS27" s="658"/>
      <c r="JT27" s="658"/>
      <c r="JU27" s="658"/>
      <c r="JV27" s="658"/>
      <c r="JW27" s="658"/>
      <c r="JX27" s="658"/>
      <c r="JY27" s="658"/>
      <c r="JZ27" s="658"/>
      <c r="KA27" s="658"/>
      <c r="KB27" s="658"/>
      <c r="KC27" s="658"/>
      <c r="KD27" s="658"/>
      <c r="KE27" s="658"/>
      <c r="KF27" s="658"/>
      <c r="KG27" s="658"/>
      <c r="KH27" s="658"/>
      <c r="KI27" s="658"/>
      <c r="KJ27" s="658"/>
      <c r="KK27" s="658"/>
      <c r="KL27" s="658"/>
      <c r="KM27" s="658"/>
      <c r="KN27" s="658"/>
    </row>
    <row r="28" spans="1:300" hidden="1">
      <c r="B28" s="22" t="s">
        <v>167</v>
      </c>
      <c r="C28" s="217" t="s">
        <v>97</v>
      </c>
      <c r="D28" s="357">
        <f t="shared" si="34"/>
        <v>8.3221075337767597E-2</v>
      </c>
      <c r="E28" s="357">
        <f t="shared" si="26"/>
        <v>0.10161386008405686</v>
      </c>
      <c r="F28" s="357">
        <f t="shared" si="26"/>
        <v>0.11839714939570427</v>
      </c>
      <c r="G28" s="357">
        <f t="shared" si="26"/>
        <v>0.1187186835770607</v>
      </c>
      <c r="H28" s="357">
        <f t="shared" si="26"/>
        <v>0.13080493955993652</v>
      </c>
      <c r="I28" s="357">
        <f t="shared" si="26"/>
        <v>0.14863904358100891</v>
      </c>
      <c r="J28" s="357"/>
      <c r="K28" s="357">
        <f t="shared" si="27"/>
        <v>1.205703254699707E-2</v>
      </c>
      <c r="L28" s="357">
        <f t="shared" si="27"/>
        <v>1.0865768852233887E-2</v>
      </c>
      <c r="M28" s="357">
        <f t="shared" si="27"/>
        <v>1.122890496301651E-2</v>
      </c>
      <c r="N28" s="357">
        <f t="shared" si="27"/>
        <v>5.9407381916046142E-3</v>
      </c>
      <c r="O28" s="357">
        <f t="shared" si="27"/>
        <v>2.7254669380187987E-3</v>
      </c>
      <c r="P28" s="357">
        <f t="shared" si="27"/>
        <v>4.1513734817504883E-3</v>
      </c>
      <c r="Q28" s="357">
        <f t="shared" si="27"/>
        <v>5.1278367251157758E-3</v>
      </c>
      <c r="R28" s="357">
        <f t="shared" si="27"/>
        <v>6.2430087852478032E-4</v>
      </c>
      <c r="S28" s="357">
        <f t="shared" si="27"/>
        <v>0</v>
      </c>
      <c r="T28" s="357">
        <f t="shared" si="27"/>
        <v>6.9451206140518189E-3</v>
      </c>
      <c r="U28" s="357">
        <f t="shared" si="28"/>
        <v>1.167799409866333E-2</v>
      </c>
      <c r="V28" s="357">
        <f t="shared" si="28"/>
        <v>1.1876538047790527E-2</v>
      </c>
      <c r="W28" s="357">
        <f t="shared" si="28"/>
        <v>2.51970320892334E-2</v>
      </c>
      <c r="X28" s="357">
        <f t="shared" si="28"/>
        <v>1.9111491918087007E-2</v>
      </c>
      <c r="Y28" s="357">
        <f t="shared" si="28"/>
        <v>1.5739120330810548E-2</v>
      </c>
      <c r="Z28" s="357">
        <f t="shared" si="28"/>
        <v>7.3100272178649901E-3</v>
      </c>
      <c r="AA28" s="357">
        <f t="shared" si="28"/>
        <v>9.0247249603271488E-4</v>
      </c>
      <c r="AB28" s="357">
        <f t="shared" si="28"/>
        <v>0</v>
      </c>
      <c r="AC28" s="357">
        <f t="shared" si="28"/>
        <v>0</v>
      </c>
      <c r="AD28" s="357">
        <f t="shared" si="28"/>
        <v>6.3006332588195796E-4</v>
      </c>
      <c r="AE28" s="357">
        <f t="shared" si="29"/>
        <v>7.219779968261719E-4</v>
      </c>
      <c r="AF28" s="357">
        <f t="shared" si="29"/>
        <v>2.6352196884155276E-3</v>
      </c>
      <c r="AG28" s="357">
        <f t="shared" si="29"/>
        <v>1.3717581939697266E-2</v>
      </c>
      <c r="AH28" s="357">
        <f t="shared" si="29"/>
        <v>1.5648873081207274E-2</v>
      </c>
      <c r="AI28" s="357">
        <f t="shared" si="29"/>
        <v>2.4475054092407227E-2</v>
      </c>
      <c r="AJ28" s="357">
        <f t="shared" si="29"/>
        <v>2.1731537704467774E-2</v>
      </c>
      <c r="AK28" s="357">
        <f t="shared" si="29"/>
        <v>1.9560795763969421E-2</v>
      </c>
      <c r="AL28" s="357">
        <f t="shared" si="29"/>
        <v>1.013792816734314E-2</v>
      </c>
      <c r="AM28" s="357">
        <f t="shared" si="29"/>
        <v>2.0460949754714966E-3</v>
      </c>
      <c r="AN28" s="357">
        <f t="shared" si="29"/>
        <v>0</v>
      </c>
      <c r="AO28" s="357">
        <f t="shared" si="30"/>
        <v>2.1659339904785157E-4</v>
      </c>
      <c r="AP28" s="357">
        <f t="shared" si="30"/>
        <v>0</v>
      </c>
      <c r="AQ28" s="357">
        <f t="shared" si="30"/>
        <v>9.0247249603271488E-5</v>
      </c>
      <c r="AR28" s="357">
        <f t="shared" si="30"/>
        <v>5.0268974721431733E-3</v>
      </c>
      <c r="AS28" s="357">
        <f t="shared" si="30"/>
        <v>1.983541216659546E-2</v>
      </c>
      <c r="AT28" s="357">
        <f t="shared" si="30"/>
        <v>1.5276588404655457E-2</v>
      </c>
      <c r="AU28" s="357">
        <f t="shared" si="30"/>
        <v>2.2236922302246095E-2</v>
      </c>
      <c r="AV28" s="357">
        <f t="shared" si="30"/>
        <v>2.0540274009704589E-2</v>
      </c>
      <c r="AW28" s="357">
        <f t="shared" si="30"/>
        <v>2.1623241004943849E-2</v>
      </c>
      <c r="AX28" s="357">
        <f t="shared" si="30"/>
        <v>1.3126249673843383E-2</v>
      </c>
      <c r="AY28" s="357">
        <f t="shared" si="31"/>
        <v>3.0864559364318848E-3</v>
      </c>
      <c r="AZ28" s="357">
        <f t="shared" si="31"/>
        <v>1.1912636947631835E-3</v>
      </c>
      <c r="BA28" s="357">
        <f t="shared" si="31"/>
        <v>2.1659339904785157E-4</v>
      </c>
      <c r="BB28" s="357">
        <f t="shared" si="31"/>
        <v>0</v>
      </c>
      <c r="BC28" s="357">
        <f t="shared" si="31"/>
        <v>3.6098899841308595E-5</v>
      </c>
      <c r="BD28" s="357">
        <f t="shared" si="31"/>
        <v>5.8119228744506835E-3</v>
      </c>
      <c r="BE28" s="357">
        <f t="shared" si="31"/>
        <v>1.7670411472320558E-2</v>
      </c>
      <c r="BF28" s="357">
        <f t="shared" si="31"/>
        <v>1.3179250309467316E-2</v>
      </c>
      <c r="BG28" s="357">
        <f t="shared" si="31"/>
        <v>2.51970320892334E-2</v>
      </c>
      <c r="BH28" s="357">
        <f t="shared" si="31"/>
        <v>2.1984230003356933E-2</v>
      </c>
      <c r="BI28" s="357">
        <f t="shared" si="32"/>
        <v>2.0684669609069825E-2</v>
      </c>
      <c r="BJ28" s="357">
        <f t="shared" si="32"/>
        <v>1.2418021545410156E-2</v>
      </c>
      <c r="BK28" s="357">
        <f t="shared" si="32"/>
        <v>2.7796152877807619E-3</v>
      </c>
      <c r="BL28" s="357">
        <f t="shared" si="32"/>
        <v>2.9059614372253417E-3</v>
      </c>
      <c r="BM28" s="357">
        <f t="shared" si="32"/>
        <v>3.0684064865112306E-4</v>
      </c>
      <c r="BN28" s="357">
        <f t="shared" si="32"/>
        <v>0</v>
      </c>
      <c r="BO28" s="357">
        <f t="shared" si="32"/>
        <v>1.8049449920654298E-4</v>
      </c>
      <c r="BP28" s="357">
        <f t="shared" si="32"/>
        <v>6.9232110099792478E-3</v>
      </c>
      <c r="BQ28" s="357">
        <f t="shared" si="32"/>
        <v>2.2002279453277589E-2</v>
      </c>
      <c r="BR28" s="357">
        <f t="shared" si="32"/>
        <v>1.5422583976745605E-2</v>
      </c>
      <c r="BS28" s="357">
        <f t="shared" si="33"/>
        <v>2.51970320892334E-2</v>
      </c>
      <c r="BT28" s="357">
        <f t="shared" si="33"/>
        <v>2.1984230003356933E-2</v>
      </c>
      <c r="BU28" s="357">
        <f t="shared" si="33"/>
        <v>2.1272062844276428E-2</v>
      </c>
      <c r="BV28" s="357">
        <f t="shared" si="33"/>
        <v>1.3284395141601563E-2</v>
      </c>
      <c r="BW28" s="357">
        <f t="shared" si="33"/>
        <v>6.2090107727050779E-3</v>
      </c>
      <c r="BX28" s="357">
        <f t="shared" si="33"/>
        <v>5.3606866264343262E-3</v>
      </c>
      <c r="BY28" s="357">
        <f t="shared" si="33"/>
        <v>3.2128020858764646E-3</v>
      </c>
      <c r="BZ28" s="357">
        <f t="shared" si="33"/>
        <v>0</v>
      </c>
      <c r="CA28" s="357">
        <f t="shared" si="33"/>
        <v>2.3825273895263671E-3</v>
      </c>
      <c r="CB28" s="357">
        <f t="shared" si="33"/>
        <v>1.2861270440101623E-2</v>
      </c>
      <c r="CC28" s="357">
        <f t="shared" si="33"/>
        <v>2.1966180553436278E-2</v>
      </c>
      <c r="CD28" s="357">
        <f t="shared" si="33"/>
        <v>1.490884563446045E-2</v>
      </c>
      <c r="CG28" s="677"/>
      <c r="CH28" s="678" t="s">
        <v>80</v>
      </c>
      <c r="CI28" s="679">
        <v>181578.95405578613</v>
      </c>
      <c r="CJ28" s="679">
        <v>157839.84184265137</v>
      </c>
      <c r="CK28" s="679">
        <v>180316.23532104492</v>
      </c>
      <c r="CL28" s="679">
        <v>175770.44787597656</v>
      </c>
      <c r="CM28" s="679">
        <v>181528.99261474609</v>
      </c>
      <c r="CN28" s="679">
        <v>67064.90185546875</v>
      </c>
      <c r="CO28" s="679">
        <v>164911.06675720215</v>
      </c>
      <c r="CP28" s="679">
        <v>123228.68851518631</v>
      </c>
      <c r="CQ28" s="679">
        <v>162638.17303466797</v>
      </c>
      <c r="CR28" s="679">
        <v>175517.90412902832</v>
      </c>
      <c r="CS28" s="679">
        <v>178295.88534545898</v>
      </c>
      <c r="CT28" s="679">
        <v>181831.49780273438</v>
      </c>
      <c r="CU28" s="679">
        <v>1930522.5891499519</v>
      </c>
      <c r="CV28" s="679">
        <v>181578.95405578613</v>
      </c>
      <c r="CW28" s="679">
        <v>157839.84184265137</v>
      </c>
      <c r="CX28" s="679">
        <v>180316.23532104492</v>
      </c>
      <c r="CY28" s="679">
        <v>175770.44787597656</v>
      </c>
      <c r="CZ28" s="679">
        <v>180316.23532104492</v>
      </c>
      <c r="DA28" s="679">
        <v>67176.636688232422</v>
      </c>
      <c r="DB28" s="679">
        <v>146579.6671295166</v>
      </c>
      <c r="DC28" s="679">
        <v>150706.04628276825</v>
      </c>
      <c r="DD28" s="679">
        <v>162638.17303466797</v>
      </c>
      <c r="DE28" s="679">
        <v>175517.90412902832</v>
      </c>
      <c r="DF28" s="679">
        <v>178295.88534545898</v>
      </c>
      <c r="DG28" s="679">
        <v>181831.49780273438</v>
      </c>
      <c r="DH28" s="679">
        <v>1938567.5248289108</v>
      </c>
      <c r="DI28" s="679">
        <v>181578.95405578613</v>
      </c>
      <c r="DJ28" s="679">
        <v>157839.84184265137</v>
      </c>
      <c r="DK28" s="679">
        <v>180316.23532104492</v>
      </c>
      <c r="DL28" s="679">
        <v>175770.44787597656</v>
      </c>
      <c r="DM28" s="679">
        <v>181578.95405578613</v>
      </c>
      <c r="DN28" s="679">
        <v>67176.636688232422</v>
      </c>
      <c r="DO28" s="679">
        <v>159091.46947479248</v>
      </c>
      <c r="DP28" s="679">
        <v>134685.47582066059</v>
      </c>
      <c r="DQ28" s="679">
        <v>162133.08554077148</v>
      </c>
      <c r="DR28" s="679">
        <v>175517.90412902832</v>
      </c>
      <c r="DS28" s="679">
        <v>178295.88534545898</v>
      </c>
      <c r="DT28" s="679">
        <v>181831.49780273438</v>
      </c>
      <c r="DU28" s="679">
        <v>1935816.3879529238</v>
      </c>
      <c r="DV28" s="679"/>
      <c r="DW28" s="679"/>
      <c r="DX28" s="679"/>
      <c r="DY28" s="679"/>
      <c r="DZ28" s="679"/>
      <c r="EA28" s="679"/>
      <c r="EB28" s="679"/>
      <c r="EC28" s="679"/>
      <c r="ED28" s="679"/>
      <c r="EE28" s="679"/>
      <c r="EF28" s="679"/>
      <c r="EG28" s="679"/>
      <c r="EH28" s="679"/>
      <c r="EI28" s="679"/>
      <c r="EJ28" s="679"/>
      <c r="EK28" s="679"/>
      <c r="EL28" s="679"/>
      <c r="EM28" s="679"/>
      <c r="EN28" s="679"/>
      <c r="EO28" s="679"/>
      <c r="EP28" s="679"/>
      <c r="EQ28" s="679"/>
      <c r="ER28" s="679"/>
      <c r="ES28" s="679"/>
      <c r="ET28" s="679"/>
      <c r="EU28" s="679"/>
      <c r="EV28" s="679"/>
      <c r="EW28" s="679"/>
      <c r="EX28" s="679"/>
      <c r="EY28" s="679"/>
      <c r="EZ28" s="679"/>
      <c r="FA28" s="679"/>
      <c r="FB28" s="679"/>
      <c r="FC28" s="679"/>
      <c r="FD28" s="679"/>
      <c r="FE28" s="679"/>
      <c r="FF28" s="679"/>
      <c r="FG28" s="679"/>
      <c r="FH28" s="679"/>
      <c r="FI28" s="677"/>
      <c r="FJ28" s="678" t="s">
        <v>80</v>
      </c>
      <c r="FK28" s="679">
        <v>181578.95405578613</v>
      </c>
      <c r="FL28" s="679">
        <v>157839.84184265137</v>
      </c>
      <c r="FM28" s="679">
        <v>180316.23532104492</v>
      </c>
      <c r="FN28" s="679">
        <v>175770.44787597656</v>
      </c>
      <c r="FO28" s="679">
        <v>181505.86625671387</v>
      </c>
      <c r="FP28" s="679">
        <v>66998.944137573242</v>
      </c>
      <c r="FQ28" s="679">
        <v>156052.25491714478</v>
      </c>
      <c r="FR28" s="679">
        <v>77895.741158403456</v>
      </c>
      <c r="FS28" s="679">
        <v>157371.13453674316</v>
      </c>
      <c r="FT28" s="679">
        <v>175517.90412902832</v>
      </c>
      <c r="FU28" s="679">
        <v>178295.88534545898</v>
      </c>
      <c r="FV28" s="679">
        <v>181831.49780273438</v>
      </c>
      <c r="FW28" s="679">
        <v>1870974.7073792592</v>
      </c>
      <c r="FX28" s="679">
        <v>181578.95405578613</v>
      </c>
      <c r="FY28" s="679">
        <v>157839.84184265137</v>
      </c>
      <c r="FZ28" s="679">
        <v>180316.23532104492</v>
      </c>
      <c r="GA28" s="679">
        <v>175770.44787597656</v>
      </c>
      <c r="GB28" s="679">
        <v>180821.32281494141</v>
      </c>
      <c r="GC28" s="679">
        <v>67176.636688232422</v>
      </c>
      <c r="GD28" s="679">
        <v>148371.98294067383</v>
      </c>
      <c r="GE28" s="679">
        <v>108023.86235904694</v>
      </c>
      <c r="GF28" s="679">
        <v>162385.62928771973</v>
      </c>
      <c r="GG28" s="679">
        <v>175517.90412902832</v>
      </c>
      <c r="GH28" s="679">
        <v>178295.88534545898</v>
      </c>
      <c r="GI28" s="679">
        <v>181831.49780273438</v>
      </c>
      <c r="GJ28" s="679">
        <v>1897930.200463295</v>
      </c>
      <c r="GK28" s="679">
        <v>181578.95405578613</v>
      </c>
      <c r="GL28" s="679">
        <v>157839.84184265137</v>
      </c>
      <c r="GM28" s="679">
        <v>180316.23532104492</v>
      </c>
      <c r="GN28" s="679">
        <v>175770.44787597656</v>
      </c>
      <c r="GO28" s="679">
        <v>179059.16038608551</v>
      </c>
      <c r="GP28" s="679">
        <v>67176.636688232422</v>
      </c>
      <c r="GQ28" s="679">
        <v>160108.36882972717</v>
      </c>
      <c r="GR28" s="679">
        <v>89529.54673576355</v>
      </c>
      <c r="GS28" s="679">
        <v>160870.36680603027</v>
      </c>
      <c r="GT28" s="679">
        <v>175517.90412902832</v>
      </c>
      <c r="GU28" s="679">
        <v>178295.88534545898</v>
      </c>
      <c r="GV28" s="679">
        <v>181831.49780273438</v>
      </c>
      <c r="GW28" s="679">
        <v>1887894.8458185196</v>
      </c>
      <c r="GX28" s="679"/>
      <c r="GY28" s="679"/>
      <c r="GZ28" s="679"/>
      <c r="HA28" s="679"/>
      <c r="HB28" s="679"/>
      <c r="HC28" s="679"/>
      <c r="HD28" s="679"/>
      <c r="HE28" s="679"/>
      <c r="HF28" s="679"/>
      <c r="HG28" s="679"/>
      <c r="HH28" s="679"/>
      <c r="HI28" s="679"/>
      <c r="HJ28" s="679"/>
      <c r="HK28" s="679"/>
      <c r="HL28" s="679"/>
      <c r="HM28" s="679"/>
      <c r="HN28" s="679"/>
      <c r="HO28" s="679"/>
      <c r="HP28" s="679"/>
      <c r="HQ28" s="679"/>
      <c r="HR28" s="679"/>
      <c r="HS28" s="679"/>
      <c r="HT28" s="679"/>
      <c r="HU28" s="679"/>
      <c r="HV28" s="679"/>
      <c r="HW28" s="679"/>
      <c r="HX28" s="679"/>
      <c r="HY28" s="679"/>
      <c r="HZ28" s="679"/>
      <c r="IA28" s="679"/>
      <c r="IB28" s="679"/>
      <c r="IC28" s="679"/>
      <c r="ID28" s="679"/>
      <c r="IE28" s="679"/>
      <c r="IF28" s="679"/>
      <c r="IG28" s="679"/>
      <c r="IH28" s="679"/>
      <c r="II28" s="679"/>
      <c r="IJ28" s="679"/>
      <c r="IL28" s="658"/>
      <c r="IM28" s="658"/>
      <c r="IN28" s="658"/>
      <c r="IO28" s="658"/>
      <c r="IP28" s="658"/>
      <c r="IQ28" s="658"/>
      <c r="IR28" s="658"/>
      <c r="IS28" s="658"/>
      <c r="IT28" s="658"/>
      <c r="IU28" s="658"/>
      <c r="IV28" s="658"/>
      <c r="IW28" s="658"/>
      <c r="IX28" s="658"/>
      <c r="IY28" s="658"/>
      <c r="IZ28" s="658"/>
      <c r="JA28" s="658"/>
      <c r="JB28" s="658"/>
      <c r="JC28" s="658"/>
      <c r="JD28" s="658"/>
      <c r="JE28" s="658"/>
      <c r="JF28" s="658"/>
      <c r="JG28" s="658"/>
      <c r="JH28" s="658"/>
      <c r="JI28" s="658"/>
      <c r="JJ28" s="658"/>
      <c r="JK28" s="658"/>
      <c r="JL28" s="658"/>
      <c r="JM28" s="658"/>
      <c r="JN28" s="658"/>
      <c r="JO28" s="658"/>
      <c r="JP28" s="658"/>
      <c r="JQ28" s="658"/>
      <c r="JR28" s="658"/>
      <c r="JS28" s="658"/>
      <c r="JT28" s="658"/>
      <c r="JU28" s="658"/>
      <c r="JV28" s="658"/>
      <c r="JW28" s="658"/>
      <c r="JX28" s="658"/>
      <c r="JY28" s="658"/>
      <c r="JZ28" s="658"/>
      <c r="KA28" s="658"/>
      <c r="KB28" s="658"/>
      <c r="KC28" s="658"/>
      <c r="KD28" s="658"/>
      <c r="KE28" s="658"/>
      <c r="KF28" s="658"/>
      <c r="KG28" s="658"/>
      <c r="KH28" s="658"/>
      <c r="KI28" s="658"/>
      <c r="KJ28" s="658"/>
      <c r="KK28" s="658"/>
      <c r="KL28" s="658"/>
      <c r="KM28" s="658"/>
      <c r="KN28" s="658"/>
    </row>
    <row r="29" spans="1:300" hidden="1">
      <c r="B29" s="22" t="s">
        <v>168</v>
      </c>
      <c r="C29" s="217" t="s">
        <v>99</v>
      </c>
      <c r="D29" s="357">
        <f t="shared" si="34"/>
        <v>7.2449999906980958E-3</v>
      </c>
      <c r="E29" s="357">
        <f t="shared" si="26"/>
        <v>3.0400199993570104E-2</v>
      </c>
      <c r="F29" s="357">
        <f t="shared" si="26"/>
        <v>0.10540079999783215</v>
      </c>
      <c r="G29" s="357">
        <f t="shared" si="26"/>
        <v>0.25540020012038156</v>
      </c>
      <c r="H29" s="357">
        <f t="shared" si="26"/>
        <v>0.50540040024786026</v>
      </c>
      <c r="I29" s="357">
        <f t="shared" si="26"/>
        <v>0.50540040024786026</v>
      </c>
      <c r="J29" s="357"/>
      <c r="K29" s="357">
        <f t="shared" si="27"/>
        <v>1.0007823129517783E-4</v>
      </c>
      <c r="L29" s="357">
        <f t="shared" si="27"/>
        <v>2.8618551197044146E-4</v>
      </c>
      <c r="M29" s="357">
        <f t="shared" si="27"/>
        <v>6.6166744899001791E-4</v>
      </c>
      <c r="N29" s="357">
        <f t="shared" si="27"/>
        <v>8.0483208446147905E-4</v>
      </c>
      <c r="O29" s="357">
        <f t="shared" si="27"/>
        <v>1.0519564009858877E-3</v>
      </c>
      <c r="P29" s="357">
        <f t="shared" si="27"/>
        <v>1.1466730114480161E-3</v>
      </c>
      <c r="Q29" s="357">
        <f t="shared" si="27"/>
        <v>9.2991168396030848E-4</v>
      </c>
      <c r="R29" s="357">
        <f t="shared" si="27"/>
        <v>9.7425108416711737E-4</v>
      </c>
      <c r="S29" s="357">
        <f t="shared" si="27"/>
        <v>7.7341931487861441E-4</v>
      </c>
      <c r="T29" s="357">
        <f t="shared" si="27"/>
        <v>3.5114256541759825E-4</v>
      </c>
      <c r="U29" s="357">
        <f t="shared" si="28"/>
        <v>1.1224348064753576E-4</v>
      </c>
      <c r="V29" s="357">
        <f t="shared" si="28"/>
        <v>5.2639172475901435E-5</v>
      </c>
      <c r="W29" s="357">
        <f t="shared" si="28"/>
        <v>4.1993074439954943E-4</v>
      </c>
      <c r="X29" s="357">
        <f t="shared" si="28"/>
        <v>1.2008415197399445E-3</v>
      </c>
      <c r="Y29" s="357">
        <f t="shared" si="28"/>
        <v>2.7763730687228962E-3</v>
      </c>
      <c r="Z29" s="357">
        <f t="shared" si="28"/>
        <v>3.3770954289999789E-3</v>
      </c>
      <c r="AA29" s="357">
        <f t="shared" si="28"/>
        <v>4.4140351976719684E-3</v>
      </c>
      <c r="AB29" s="357">
        <f t="shared" si="28"/>
        <v>4.8114684594911519E-3</v>
      </c>
      <c r="AC29" s="357">
        <f t="shared" si="28"/>
        <v>3.9019325242808556E-3</v>
      </c>
      <c r="AD29" s="357">
        <f t="shared" si="28"/>
        <v>4.087981748060323E-3</v>
      </c>
      <c r="AE29" s="357">
        <f t="shared" si="29"/>
        <v>3.2452866648731288E-3</v>
      </c>
      <c r="AF29" s="357">
        <f t="shared" si="29"/>
        <v>1.4734029270375613E-3</v>
      </c>
      <c r="AG29" s="357">
        <f t="shared" si="29"/>
        <v>4.7097643402637914E-4</v>
      </c>
      <c r="AH29" s="357">
        <f t="shared" si="29"/>
        <v>2.2087527626636437E-4</v>
      </c>
      <c r="AI29" s="357">
        <f t="shared" si="29"/>
        <v>1.4559455661574611E-3</v>
      </c>
      <c r="AJ29" s="357">
        <f t="shared" si="29"/>
        <v>4.1634481654997217E-3</v>
      </c>
      <c r="AK29" s="357">
        <f t="shared" si="29"/>
        <v>9.6259874201198112E-3</v>
      </c>
      <c r="AL29" s="357">
        <f t="shared" si="29"/>
        <v>1.1708757178781205E-2</v>
      </c>
      <c r="AM29" s="357">
        <f t="shared" si="29"/>
        <v>1.5303940141828032E-2</v>
      </c>
      <c r="AN29" s="357">
        <f t="shared" si="29"/>
        <v>1.6681884495572303E-2</v>
      </c>
      <c r="AO29" s="357">
        <f t="shared" si="30"/>
        <v>1.3528424468937447E-2</v>
      </c>
      <c r="AP29" s="357">
        <f t="shared" si="30"/>
        <v>1.4173477362728329E-2</v>
      </c>
      <c r="AQ29" s="357">
        <f t="shared" si="30"/>
        <v>1.1251761856740806E-2</v>
      </c>
      <c r="AR29" s="357">
        <f t="shared" si="30"/>
        <v>5.1084482091004026E-3</v>
      </c>
      <c r="AS29" s="357">
        <f t="shared" si="30"/>
        <v>1.6329265245315619E-3</v>
      </c>
      <c r="AT29" s="357">
        <f t="shared" si="30"/>
        <v>7.6579860783508049E-4</v>
      </c>
      <c r="AU29" s="357">
        <f t="shared" si="30"/>
        <v>3.5279503475372912E-3</v>
      </c>
      <c r="AV29" s="357">
        <f t="shared" si="30"/>
        <v>1.0088590374200256E-2</v>
      </c>
      <c r="AW29" s="357">
        <f t="shared" si="30"/>
        <v>2.3325051632419696E-2</v>
      </c>
      <c r="AX29" s="357">
        <f t="shared" si="30"/>
        <v>2.8371880673882667E-2</v>
      </c>
      <c r="AY29" s="357">
        <f t="shared" si="31"/>
        <v>3.7083488774467495E-2</v>
      </c>
      <c r="AZ29" s="357">
        <f t="shared" si="31"/>
        <v>4.0422431649902488E-2</v>
      </c>
      <c r="BA29" s="357">
        <f t="shared" si="31"/>
        <v>3.2781177327273994E-2</v>
      </c>
      <c r="BB29" s="357">
        <f t="shared" si="31"/>
        <v>3.4344226661224969E-2</v>
      </c>
      <c r="BC29" s="357">
        <f t="shared" si="31"/>
        <v>2.726452011054149E-2</v>
      </c>
      <c r="BD29" s="357">
        <f t="shared" si="31"/>
        <v>1.2378451559914277E-2</v>
      </c>
      <c r="BE29" s="357">
        <f t="shared" si="31"/>
        <v>3.9567988170762548E-3</v>
      </c>
      <c r="BF29" s="357">
        <f t="shared" si="31"/>
        <v>1.8556321919406763E-3</v>
      </c>
      <c r="BG29" s="357">
        <f t="shared" si="31"/>
        <v>6.9813082245012044E-3</v>
      </c>
      <c r="BH29" s="357">
        <f t="shared" si="31"/>
        <v>1.996387477724126E-2</v>
      </c>
      <c r="BI29" s="357">
        <f t="shared" si="32"/>
        <v>4.6156934979659038E-2</v>
      </c>
      <c r="BJ29" s="357">
        <f t="shared" si="32"/>
        <v>5.6143886501972683E-2</v>
      </c>
      <c r="BK29" s="357">
        <f t="shared" si="32"/>
        <v>7.3382910666287174E-2</v>
      </c>
      <c r="BL29" s="357">
        <f t="shared" si="32"/>
        <v>7.9990200185564922E-2</v>
      </c>
      <c r="BM29" s="357">
        <f t="shared" si="32"/>
        <v>6.4869252778260625E-2</v>
      </c>
      <c r="BN29" s="357">
        <f t="shared" si="32"/>
        <v>6.7962303445846889E-2</v>
      </c>
      <c r="BO29" s="357">
        <f t="shared" si="32"/>
        <v>5.3952578620159536E-2</v>
      </c>
      <c r="BP29" s="357">
        <f t="shared" si="32"/>
        <v>2.4495181953376161E-2</v>
      </c>
      <c r="BQ29" s="357">
        <f t="shared" si="32"/>
        <v>7.8299378969487726E-3</v>
      </c>
      <c r="BR29" s="357">
        <f t="shared" si="32"/>
        <v>3.6720302180419675E-3</v>
      </c>
      <c r="BS29" s="357">
        <f t="shared" si="33"/>
        <v>6.9813082245012044E-3</v>
      </c>
      <c r="BT29" s="357">
        <f t="shared" si="33"/>
        <v>1.996387477724126E-2</v>
      </c>
      <c r="BU29" s="357">
        <f t="shared" si="33"/>
        <v>4.6156934979659038E-2</v>
      </c>
      <c r="BV29" s="357">
        <f t="shared" si="33"/>
        <v>5.6143886501972683E-2</v>
      </c>
      <c r="BW29" s="357">
        <f t="shared" si="33"/>
        <v>7.3382910666287174E-2</v>
      </c>
      <c r="BX29" s="357">
        <f t="shared" si="33"/>
        <v>7.9990200185564922E-2</v>
      </c>
      <c r="BY29" s="357">
        <f t="shared" si="33"/>
        <v>6.4869252778260625E-2</v>
      </c>
      <c r="BZ29" s="357">
        <f t="shared" si="33"/>
        <v>6.7962303445846889E-2</v>
      </c>
      <c r="CA29" s="357">
        <f t="shared" si="33"/>
        <v>5.3952578620159536E-2</v>
      </c>
      <c r="CB29" s="357">
        <f t="shared" si="33"/>
        <v>2.4495181953376161E-2</v>
      </c>
      <c r="CC29" s="357">
        <f t="shared" si="33"/>
        <v>7.8299378969487726E-3</v>
      </c>
      <c r="CD29" s="357">
        <f t="shared" si="33"/>
        <v>3.6720302180419675E-3</v>
      </c>
      <c r="CG29" s="677"/>
      <c r="CH29" s="678" t="s">
        <v>81</v>
      </c>
      <c r="CI29" s="679">
        <v>168333.61700439453</v>
      </c>
      <c r="CJ29" s="679">
        <v>173610.53289794922</v>
      </c>
      <c r="CK29" s="679">
        <v>196301.27124023438</v>
      </c>
      <c r="CL29" s="679">
        <v>178359.75720214844</v>
      </c>
      <c r="CM29" s="679">
        <v>196301.27124023438</v>
      </c>
      <c r="CN29" s="679">
        <v>189705.12637329102</v>
      </c>
      <c r="CO29" s="679">
        <v>51186.084167480469</v>
      </c>
      <c r="CP29" s="679">
        <v>196301.27124023438</v>
      </c>
      <c r="CQ29" s="679">
        <v>175985.14505004883</v>
      </c>
      <c r="CR29" s="679">
        <v>190496.66375732422</v>
      </c>
      <c r="CS29" s="679">
        <v>189705.12637329102</v>
      </c>
      <c r="CT29" s="679">
        <v>180734.36935424805</v>
      </c>
      <c r="CU29" s="679">
        <v>2087020.2359008789</v>
      </c>
      <c r="CV29" s="679">
        <v>168333.61700439453</v>
      </c>
      <c r="CW29" s="679">
        <v>173610.53289794922</v>
      </c>
      <c r="CX29" s="679">
        <v>196301.27124023438</v>
      </c>
      <c r="CY29" s="679">
        <v>178359.75720214844</v>
      </c>
      <c r="CZ29" s="679">
        <v>196301.27124023438</v>
      </c>
      <c r="DA29" s="679">
        <v>189705.12637329102</v>
      </c>
      <c r="DB29" s="679">
        <v>51186.084167480469</v>
      </c>
      <c r="DC29" s="679">
        <v>196301.27124023438</v>
      </c>
      <c r="DD29" s="679">
        <v>175985.14505004883</v>
      </c>
      <c r="DE29" s="679">
        <v>190496.66375732422</v>
      </c>
      <c r="DF29" s="679">
        <v>189705.12637329102</v>
      </c>
      <c r="DG29" s="679">
        <v>180734.36935424805</v>
      </c>
      <c r="DH29" s="679">
        <v>2087020.2359008789</v>
      </c>
      <c r="DI29" s="679">
        <v>168333.61700439453</v>
      </c>
      <c r="DJ29" s="679">
        <v>173610.53289794922</v>
      </c>
      <c r="DK29" s="679">
        <v>196301.27124023438</v>
      </c>
      <c r="DL29" s="679">
        <v>178359.75720214844</v>
      </c>
      <c r="DM29" s="679">
        <v>196301.27124023438</v>
      </c>
      <c r="DN29" s="679">
        <v>189705.12637329102</v>
      </c>
      <c r="DO29" s="679">
        <v>51186.084167480469</v>
      </c>
      <c r="DP29" s="679">
        <v>196301.27124023438</v>
      </c>
      <c r="DQ29" s="679">
        <v>175985.14505004883</v>
      </c>
      <c r="DR29" s="679">
        <v>190496.66375732422</v>
      </c>
      <c r="DS29" s="679">
        <v>189705.12637329102</v>
      </c>
      <c r="DT29" s="679">
        <v>180734.36935424805</v>
      </c>
      <c r="DU29" s="679">
        <v>2087020.2359008789</v>
      </c>
      <c r="DV29" s="679">
        <v>168333.61700439453</v>
      </c>
      <c r="DW29" s="679">
        <v>173610.53289794922</v>
      </c>
      <c r="DX29" s="679">
        <v>196301.27124023438</v>
      </c>
      <c r="DY29" s="679">
        <v>178359.75720214844</v>
      </c>
      <c r="DZ29" s="679">
        <v>196064.23499488831</v>
      </c>
      <c r="EA29" s="679">
        <v>189024.6597495079</v>
      </c>
      <c r="EB29" s="679">
        <v>51186.084167480469</v>
      </c>
      <c r="EC29" s="679">
        <v>193662.81329345703</v>
      </c>
      <c r="ED29" s="679">
        <v>175985.14505004883</v>
      </c>
      <c r="EE29" s="679">
        <v>190496.66375732422</v>
      </c>
      <c r="EF29" s="679">
        <v>189705.12637329102</v>
      </c>
      <c r="EG29" s="679">
        <v>180734.36935424805</v>
      </c>
      <c r="EH29" s="679">
        <v>2083464.2750849724</v>
      </c>
      <c r="EI29" s="679">
        <v>168333.61700439453</v>
      </c>
      <c r="EJ29" s="679">
        <v>173610.53289794922</v>
      </c>
      <c r="EK29" s="679">
        <v>196301.27124023438</v>
      </c>
      <c r="EL29" s="679">
        <v>178359.75720214844</v>
      </c>
      <c r="EM29" s="679">
        <v>194997.46114730835</v>
      </c>
      <c r="EN29" s="679">
        <v>189441.28057861328</v>
      </c>
      <c r="EO29" s="679">
        <v>50658.392578125</v>
      </c>
      <c r="EP29" s="679">
        <v>191892.26654052734</v>
      </c>
      <c r="EQ29" s="679">
        <v>175985.14505004883</v>
      </c>
      <c r="ER29" s="679">
        <v>190496.66375732422</v>
      </c>
      <c r="ES29" s="679">
        <v>189705.12637329102</v>
      </c>
      <c r="ET29" s="679">
        <v>180734.36935424805</v>
      </c>
      <c r="EU29" s="679">
        <v>2080515.8837242126</v>
      </c>
      <c r="EV29" s="679">
        <v>168333.61700439453</v>
      </c>
      <c r="EW29" s="679">
        <v>173610.53289794922</v>
      </c>
      <c r="EX29" s="679">
        <v>196301.27124023438</v>
      </c>
      <c r="EY29" s="679">
        <v>176889.70882606506</v>
      </c>
      <c r="EZ29" s="679">
        <v>195346.83857727051</v>
      </c>
      <c r="FA29" s="679">
        <v>186160.54306411743</v>
      </c>
      <c r="FB29" s="679">
        <v>50922.238372802734</v>
      </c>
      <c r="FC29" s="679">
        <v>171899.84898376465</v>
      </c>
      <c r="FD29" s="679">
        <v>172555.14971923828</v>
      </c>
      <c r="FE29" s="679">
        <v>190496.66375732422</v>
      </c>
      <c r="FF29" s="679">
        <v>189705.12637329102</v>
      </c>
      <c r="FG29" s="679">
        <v>180734.36935424805</v>
      </c>
      <c r="FH29" s="679">
        <v>2052955.9081707001</v>
      </c>
      <c r="FI29" s="677"/>
      <c r="FJ29" s="678" t="s">
        <v>81</v>
      </c>
      <c r="FK29" s="679">
        <v>168333.61700439453</v>
      </c>
      <c r="FL29" s="679">
        <v>173610.53289794922</v>
      </c>
      <c r="FM29" s="679">
        <v>196301.27124023438</v>
      </c>
      <c r="FN29" s="679">
        <v>178359.75720214844</v>
      </c>
      <c r="FO29" s="679">
        <v>196301.27124023438</v>
      </c>
      <c r="FP29" s="679">
        <v>189705.12637329102</v>
      </c>
      <c r="FQ29" s="679">
        <v>51186.084167480469</v>
      </c>
      <c r="FR29" s="679">
        <v>196301.27124023438</v>
      </c>
      <c r="FS29" s="679">
        <v>175985.14505004883</v>
      </c>
      <c r="FT29" s="679">
        <v>190496.66375732422</v>
      </c>
      <c r="FU29" s="679">
        <v>189705.12637329102</v>
      </c>
      <c r="FV29" s="679">
        <v>180734.36935424805</v>
      </c>
      <c r="FW29" s="679">
        <v>2087020.2359008789</v>
      </c>
      <c r="FX29" s="679">
        <v>168333.61700439453</v>
      </c>
      <c r="FY29" s="679">
        <v>173610.53289794922</v>
      </c>
      <c r="FZ29" s="679">
        <v>196301.27124023438</v>
      </c>
      <c r="GA29" s="679">
        <v>178359.75720214844</v>
      </c>
      <c r="GB29" s="679">
        <v>196301.27124023438</v>
      </c>
      <c r="GC29" s="679">
        <v>189705.12637329102</v>
      </c>
      <c r="GD29" s="679">
        <v>51186.084167480469</v>
      </c>
      <c r="GE29" s="679">
        <v>196301.27124023438</v>
      </c>
      <c r="GF29" s="679">
        <v>175985.14505004883</v>
      </c>
      <c r="GG29" s="679">
        <v>190496.66375732422</v>
      </c>
      <c r="GH29" s="679">
        <v>189705.12637329102</v>
      </c>
      <c r="GI29" s="679">
        <v>180734.36935424805</v>
      </c>
      <c r="GJ29" s="679">
        <v>2087020.2359008789</v>
      </c>
      <c r="GK29" s="679">
        <v>168333.61700439453</v>
      </c>
      <c r="GL29" s="679">
        <v>173610.53289794922</v>
      </c>
      <c r="GM29" s="679">
        <v>196301.27124023438</v>
      </c>
      <c r="GN29" s="679">
        <v>178359.75720214844</v>
      </c>
      <c r="GO29" s="679">
        <v>196301.27124023438</v>
      </c>
      <c r="GP29" s="679">
        <v>189705.12637329102</v>
      </c>
      <c r="GQ29" s="679">
        <v>51186.084167480469</v>
      </c>
      <c r="GR29" s="679">
        <v>196301.27124023438</v>
      </c>
      <c r="GS29" s="679">
        <v>175985.14505004883</v>
      </c>
      <c r="GT29" s="679">
        <v>190496.66375732422</v>
      </c>
      <c r="GU29" s="679">
        <v>189705.12637329102</v>
      </c>
      <c r="GV29" s="679">
        <v>180734.36935424805</v>
      </c>
      <c r="GW29" s="679">
        <v>2087020.2359008789</v>
      </c>
      <c r="GX29" s="679">
        <v>168333.61700439453</v>
      </c>
      <c r="GY29" s="679">
        <v>173610.53289794922</v>
      </c>
      <c r="GZ29" s="679">
        <v>196301.27124023438</v>
      </c>
      <c r="HA29" s="679">
        <v>178359.75720214844</v>
      </c>
      <c r="HB29" s="679">
        <v>196047.52661705017</v>
      </c>
      <c r="HC29" s="679">
        <v>188193.32414054871</v>
      </c>
      <c r="HD29" s="679">
        <v>50922.238372802734</v>
      </c>
      <c r="HE29" s="679">
        <v>186802.82263183594</v>
      </c>
      <c r="HF29" s="679">
        <v>175985.14505004883</v>
      </c>
      <c r="HG29" s="679">
        <v>190496.66375732422</v>
      </c>
      <c r="HH29" s="679">
        <v>189705.12637329102</v>
      </c>
      <c r="HI29" s="679">
        <v>180734.36935424805</v>
      </c>
      <c r="HJ29" s="679">
        <v>2075492.3946418762</v>
      </c>
      <c r="HK29" s="679">
        <v>168333.61700439453</v>
      </c>
      <c r="HL29" s="679">
        <v>173610.53289794922</v>
      </c>
      <c r="HM29" s="679">
        <v>196301.27124023438</v>
      </c>
      <c r="HN29" s="679">
        <v>178359.75720214844</v>
      </c>
      <c r="HO29" s="679">
        <v>196301.27124023438</v>
      </c>
      <c r="HP29" s="679">
        <v>189177.43478393555</v>
      </c>
      <c r="HQ29" s="679">
        <v>51186.084167480469</v>
      </c>
      <c r="HR29" s="679">
        <v>184428.21047973633</v>
      </c>
      <c r="HS29" s="679">
        <v>175985.14505004883</v>
      </c>
      <c r="HT29" s="679">
        <v>190496.66375732422</v>
      </c>
      <c r="HU29" s="679">
        <v>189705.12637329102</v>
      </c>
      <c r="HV29" s="679">
        <v>180734.36935424805</v>
      </c>
      <c r="HW29" s="679">
        <v>2074619.4835510254</v>
      </c>
      <c r="HX29" s="679">
        <v>168333.61700439453</v>
      </c>
      <c r="HY29" s="679">
        <v>173610.53289794922</v>
      </c>
      <c r="HZ29" s="679">
        <v>196301.27124023438</v>
      </c>
      <c r="IA29" s="679">
        <v>177350.96244430542</v>
      </c>
      <c r="IB29" s="679">
        <v>192175.67240142822</v>
      </c>
      <c r="IC29" s="679">
        <v>179824.91544154286</v>
      </c>
      <c r="ID29" s="679">
        <v>51186.084167480469</v>
      </c>
      <c r="IE29" s="679">
        <v>159890.55157470703</v>
      </c>
      <c r="IF29" s="679">
        <v>171235.92074584961</v>
      </c>
      <c r="IG29" s="679">
        <v>190496.66375732422</v>
      </c>
      <c r="IH29" s="679">
        <v>189705.12637329102</v>
      </c>
      <c r="II29" s="679">
        <v>180734.36935424805</v>
      </c>
      <c r="IJ29" s="679">
        <v>2030845.687402755</v>
      </c>
      <c r="IL29" s="658"/>
      <c r="IM29" s="658"/>
      <c r="IN29" s="658"/>
      <c r="IO29" s="658"/>
      <c r="IP29" s="658"/>
      <c r="IQ29" s="658"/>
      <c r="IR29" s="658"/>
      <c r="IS29" s="658"/>
      <c r="IT29" s="658"/>
      <c r="IU29" s="658"/>
      <c r="IV29" s="658"/>
      <c r="IW29" s="658"/>
      <c r="IX29" s="658"/>
      <c r="IY29" s="658"/>
      <c r="IZ29" s="658"/>
      <c r="JA29" s="658"/>
      <c r="JB29" s="658"/>
      <c r="JC29" s="658"/>
      <c r="JD29" s="658"/>
      <c r="JE29" s="658"/>
      <c r="JF29" s="658"/>
      <c r="JG29" s="658"/>
      <c r="JH29" s="658"/>
      <c r="JI29" s="658"/>
      <c r="JJ29" s="658"/>
      <c r="JK29" s="658"/>
      <c r="JL29" s="658"/>
      <c r="JM29" s="658"/>
      <c r="JN29" s="658"/>
      <c r="JO29" s="658"/>
      <c r="JP29" s="658"/>
      <c r="JQ29" s="658"/>
      <c r="JR29" s="658"/>
      <c r="JS29" s="658"/>
      <c r="JT29" s="658"/>
      <c r="JU29" s="658"/>
      <c r="JV29" s="658"/>
      <c r="JW29" s="658"/>
      <c r="JX29" s="658"/>
      <c r="JY29" s="658"/>
      <c r="JZ29" s="658"/>
      <c r="KA29" s="658"/>
      <c r="KB29" s="658"/>
      <c r="KC29" s="658"/>
      <c r="KD29" s="658"/>
      <c r="KE29" s="658"/>
      <c r="KF29" s="658"/>
      <c r="KG29" s="658"/>
      <c r="KH29" s="658"/>
      <c r="KI29" s="658"/>
      <c r="KJ29" s="658"/>
      <c r="KK29" s="658"/>
      <c r="KL29" s="658"/>
      <c r="KM29" s="658"/>
      <c r="KN29" s="658"/>
    </row>
    <row r="30" spans="1:300" hidden="1">
      <c r="B30" s="361" t="s">
        <v>157</v>
      </c>
      <c r="C30" s="361"/>
      <c r="D30" s="362">
        <f t="shared" ref="D30:I30" ca="1" si="35">SUM(D10:D29)</f>
        <v>24.920291862239353</v>
      </c>
      <c r="E30" s="362">
        <f t="shared" ca="1" si="35"/>
        <v>25.120096418210938</v>
      </c>
      <c r="F30" s="362">
        <f t="shared" ca="1" si="35"/>
        <v>23.718496758726999</v>
      </c>
      <c r="G30" s="362">
        <f t="shared" ca="1" si="35"/>
        <v>23.700218271927532</v>
      </c>
      <c r="H30" s="362">
        <f t="shared" ca="1" si="35"/>
        <v>22.749223020021507</v>
      </c>
      <c r="I30" s="362">
        <f t="shared" ca="1" si="35"/>
        <v>21.777856375965182</v>
      </c>
      <c r="J30" s="362"/>
      <c r="K30" s="362">
        <f t="shared" ref="K30:V30" ca="1" si="36">SUM(K10:K29)</f>
        <v>4.8782286669801262</v>
      </c>
      <c r="L30" s="362">
        <f t="shared" ca="1" si="36"/>
        <v>3.7880165291566006</v>
      </c>
      <c r="M30" s="362">
        <f t="shared" ca="1" si="36"/>
        <v>3.6125372370329987</v>
      </c>
      <c r="N30" s="362">
        <f t="shared" ca="1" si="36"/>
        <v>2.0318802214749301</v>
      </c>
      <c r="O30" s="362">
        <f t="shared" ca="1" si="36"/>
        <v>1.1902648641422968</v>
      </c>
      <c r="P30" s="362">
        <f t="shared" ca="1" si="36"/>
        <v>0.73422812651994418</v>
      </c>
      <c r="Q30" s="362">
        <f t="shared" ca="1" si="36"/>
        <v>0.41632872690535011</v>
      </c>
      <c r="R30" s="362">
        <f t="shared" ca="1" si="36"/>
        <v>9.1583800905154472E-2</v>
      </c>
      <c r="S30" s="362">
        <f t="shared" ca="1" si="36"/>
        <v>0.48210533018237367</v>
      </c>
      <c r="T30" s="362">
        <f t="shared" ca="1" si="36"/>
        <v>1.5793373369123822</v>
      </c>
      <c r="U30" s="362">
        <f t="shared" ca="1" si="36"/>
        <v>2.7777246598991709</v>
      </c>
      <c r="V30" s="362">
        <f t="shared" ca="1" si="36"/>
        <v>3.3380563621280301</v>
      </c>
      <c r="W30" s="362">
        <f t="shared" ref="W30:CD30" ca="1" si="37">SUM(W10:W29)</f>
        <v>4.8915074672898182</v>
      </c>
      <c r="X30" s="362">
        <f t="shared" ca="1" si="37"/>
        <v>3.8024235502012642</v>
      </c>
      <c r="Y30" s="362">
        <f t="shared" ca="1" si="37"/>
        <v>3.6254891753231706</v>
      </c>
      <c r="Z30" s="362">
        <f t="shared" ca="1" si="37"/>
        <v>2.0523052143397296</v>
      </c>
      <c r="AA30" s="362">
        <f t="shared" ca="1" si="37"/>
        <v>1.2106860255483356</v>
      </c>
      <c r="AB30" s="362">
        <f t="shared" ca="1" si="37"/>
        <v>0.75650335152323733</v>
      </c>
      <c r="AC30" s="362">
        <f t="shared" ca="1" si="37"/>
        <v>0.50722912027146128</v>
      </c>
      <c r="AD30" s="362">
        <f t="shared" ca="1" si="37"/>
        <v>4.6495536957697023E-2</v>
      </c>
      <c r="AE30" s="362">
        <f t="shared" ca="1" si="37"/>
        <v>0.48552116891714819</v>
      </c>
      <c r="AF30" s="362">
        <f t="shared" ca="1" si="37"/>
        <v>1.6097738901982612</v>
      </c>
      <c r="AG30" s="362">
        <f t="shared" ca="1" si="37"/>
        <v>2.7811333332948567</v>
      </c>
      <c r="AH30" s="362">
        <f t="shared" ca="1" si="37"/>
        <v>3.3510285843459657</v>
      </c>
      <c r="AI30" s="362">
        <f t="shared" ca="1" si="37"/>
        <v>4.665353510646681</v>
      </c>
      <c r="AJ30" s="362">
        <f t="shared" ca="1" si="37"/>
        <v>3.6263325456349187</v>
      </c>
      <c r="AK30" s="362">
        <f t="shared" ca="1" si="37"/>
        <v>3.4447064613752141</v>
      </c>
      <c r="AL30" s="362">
        <f t="shared" ca="1" si="37"/>
        <v>1.9455538726845063</v>
      </c>
      <c r="AM30" s="362">
        <f t="shared" ca="1" si="37"/>
        <v>1.1258270102352586</v>
      </c>
      <c r="AN30" s="362">
        <f t="shared" ca="1" si="37"/>
        <v>0.69951546820743471</v>
      </c>
      <c r="AO30" s="362">
        <f t="shared" ca="1" si="37"/>
        <v>0.40580550572532703</v>
      </c>
      <c r="AP30" s="362">
        <f t="shared" ca="1" si="37"/>
        <v>4.9259565360164854E-2</v>
      </c>
      <c r="AQ30" s="362">
        <f t="shared" ca="1" si="37"/>
        <v>0.43156694966227421</v>
      </c>
      <c r="AR30" s="362">
        <f t="shared" ca="1" si="37"/>
        <v>1.5059194450252884</v>
      </c>
      <c r="AS30" s="362">
        <f t="shared" ca="1" si="37"/>
        <v>2.6382611834104677</v>
      </c>
      <c r="AT30" s="362">
        <f t="shared" ca="1" si="37"/>
        <v>3.180395240759466</v>
      </c>
      <c r="AU30" s="362">
        <f t="shared" ca="1" si="37"/>
        <v>4.5940245594027287</v>
      </c>
      <c r="AV30" s="362">
        <f t="shared" ca="1" si="37"/>
        <v>3.5664421969619977</v>
      </c>
      <c r="AW30" s="362">
        <f t="shared" ca="1" si="37"/>
        <v>3.4162769355933817</v>
      </c>
      <c r="AX30" s="362">
        <f t="shared" ca="1" si="37"/>
        <v>1.943862532297072</v>
      </c>
      <c r="AY30" s="362">
        <f t="shared" ca="1" si="37"/>
        <v>1.1648895559467649</v>
      </c>
      <c r="AZ30" s="362">
        <f t="shared" ca="1" si="37"/>
        <v>0.67454406098172959</v>
      </c>
      <c r="BA30" s="362">
        <f t="shared" ca="1" si="37"/>
        <v>0.50373787449633944</v>
      </c>
      <c r="BB30" s="362">
        <f t="shared" ca="1" si="37"/>
        <v>8.5782002876539837E-2</v>
      </c>
      <c r="BC30" s="362">
        <f t="shared" ca="1" si="37"/>
        <v>0.42164281115072355</v>
      </c>
      <c r="BD30" s="362">
        <f t="shared" ca="1" si="37"/>
        <v>1.5411633552500141</v>
      </c>
      <c r="BE30" s="362">
        <f t="shared" ca="1" si="37"/>
        <v>2.6457778685586533</v>
      </c>
      <c r="BF30" s="362">
        <f t="shared" ca="1" si="37"/>
        <v>3.142074518411591</v>
      </c>
      <c r="BG30" s="362">
        <f t="shared" ca="1" si="37"/>
        <v>4.4223404216877844</v>
      </c>
      <c r="BH30" s="362">
        <f t="shared" ca="1" si="37"/>
        <v>3.4503614273967878</v>
      </c>
      <c r="BI30" s="362">
        <f t="shared" ca="1" si="37"/>
        <v>3.265827257604565</v>
      </c>
      <c r="BJ30" s="362">
        <f t="shared" ca="1" si="37"/>
        <v>1.8816289151601244</v>
      </c>
      <c r="BK30" s="362">
        <f t="shared" ca="1" si="37"/>
        <v>1.10842441690439</v>
      </c>
      <c r="BL30" s="362">
        <f t="shared" ca="1" si="37"/>
        <v>0.63457353459265609</v>
      </c>
      <c r="BM30" s="362">
        <f t="shared" ca="1" si="37"/>
        <v>0.45586783259197938</v>
      </c>
      <c r="BN30" s="362">
        <f t="shared" ca="1" si="37"/>
        <v>0.11382469673827396</v>
      </c>
      <c r="BO30" s="362">
        <f t="shared" ca="1" si="37"/>
        <v>0.38490390806456798</v>
      </c>
      <c r="BP30" s="362">
        <f t="shared" ca="1" si="37"/>
        <v>1.4734469384853297</v>
      </c>
      <c r="BQ30" s="362">
        <f t="shared" ca="1" si="37"/>
        <v>2.5164263814088814</v>
      </c>
      <c r="BR30" s="362">
        <f t="shared" ca="1" si="37"/>
        <v>3.0415972893861603</v>
      </c>
      <c r="BS30" s="362">
        <f t="shared" ca="1" si="37"/>
        <v>4.2541685911491829</v>
      </c>
      <c r="BT30" s="362">
        <f t="shared" ca="1" si="37"/>
        <v>3.3065664559325265</v>
      </c>
      <c r="BU30" s="362">
        <f t="shared" ca="1" si="37"/>
        <v>3.1222967301587281</v>
      </c>
      <c r="BV30" s="362">
        <f t="shared" ca="1" si="37"/>
        <v>1.7757454993690898</v>
      </c>
      <c r="BW30" s="362">
        <f t="shared" ca="1" si="37"/>
        <v>1.0856252166671159</v>
      </c>
      <c r="BX30" s="362">
        <f t="shared" ca="1" si="37"/>
        <v>0.60479505758383645</v>
      </c>
      <c r="BY30" s="362">
        <f t="shared" ca="1" si="37"/>
        <v>0.45924802166744938</v>
      </c>
      <c r="BZ30" s="362">
        <f t="shared" ca="1" si="37"/>
        <v>0.10470882868865238</v>
      </c>
      <c r="CA30" s="362">
        <f t="shared" ca="1" si="37"/>
        <v>0.35571673639556156</v>
      </c>
      <c r="CB30" s="362">
        <f t="shared" ca="1" si="37"/>
        <v>1.3853184338366444</v>
      </c>
      <c r="CC30" s="362">
        <f t="shared" ca="1" si="37"/>
        <v>2.4058457607728951</v>
      </c>
      <c r="CD30" s="362">
        <f t="shared" ca="1" si="37"/>
        <v>2.9178210437434982</v>
      </c>
      <c r="CG30" s="677"/>
      <c r="CH30" s="678" t="s">
        <v>82</v>
      </c>
      <c r="CI30" s="679"/>
      <c r="CJ30" s="679"/>
      <c r="CK30" s="679"/>
      <c r="CL30" s="679"/>
      <c r="CM30" s="679"/>
      <c r="CN30" s="679"/>
      <c r="CO30" s="679"/>
      <c r="CP30" s="679"/>
      <c r="CQ30" s="679"/>
      <c r="CR30" s="679"/>
      <c r="CS30" s="679"/>
      <c r="CT30" s="679"/>
      <c r="CU30" s="679"/>
      <c r="CV30" s="679"/>
      <c r="CW30" s="679"/>
      <c r="CX30" s="679"/>
      <c r="CY30" s="679"/>
      <c r="CZ30" s="679"/>
      <c r="DA30" s="679"/>
      <c r="DB30" s="679"/>
      <c r="DC30" s="679"/>
      <c r="DD30" s="679"/>
      <c r="DE30" s="679"/>
      <c r="DF30" s="679"/>
      <c r="DG30" s="679"/>
      <c r="DH30" s="679"/>
      <c r="DI30" s="679"/>
      <c r="DJ30" s="679"/>
      <c r="DK30" s="679"/>
      <c r="DL30" s="679"/>
      <c r="DM30" s="679"/>
      <c r="DN30" s="679"/>
      <c r="DO30" s="679"/>
      <c r="DP30" s="679"/>
      <c r="DQ30" s="679"/>
      <c r="DR30" s="679"/>
      <c r="DS30" s="679"/>
      <c r="DT30" s="679"/>
      <c r="DU30" s="679"/>
      <c r="DV30" s="679">
        <v>186261.81188964844</v>
      </c>
      <c r="DW30" s="679">
        <v>167800.951171875</v>
      </c>
      <c r="DX30" s="679">
        <v>182059.90319824219</v>
      </c>
      <c r="DY30" s="679">
        <v>174482.68359375</v>
      </c>
      <c r="DZ30" s="679">
        <v>174867.28797912598</v>
      </c>
      <c r="EA30" s="679">
        <v>165519.16900634766</v>
      </c>
      <c r="EB30" s="679">
        <v>164680.23214435577</v>
      </c>
      <c r="EC30" s="679">
        <v>164795.88929748535</v>
      </c>
      <c r="ED30" s="679">
        <v>167112.11572265625</v>
      </c>
      <c r="EE30" s="679">
        <v>177694.39297485352</v>
      </c>
      <c r="EF30" s="679">
        <v>175378.17407226563</v>
      </c>
      <c r="EG30" s="679">
        <v>175653.70971679688</v>
      </c>
      <c r="EH30" s="679">
        <v>2076306.3207674026</v>
      </c>
      <c r="EI30" s="679">
        <v>186261.81188964844</v>
      </c>
      <c r="EJ30" s="679">
        <v>167800.951171875</v>
      </c>
      <c r="EK30" s="679">
        <v>182059.90319824219</v>
      </c>
      <c r="EL30" s="679">
        <v>174482.68359375</v>
      </c>
      <c r="EM30" s="679">
        <v>173925.87593078613</v>
      </c>
      <c r="EN30" s="679">
        <v>165757.39221191406</v>
      </c>
      <c r="EO30" s="679">
        <v>164770.05676269531</v>
      </c>
      <c r="EP30" s="679">
        <v>164098.44075012207</v>
      </c>
      <c r="EQ30" s="679">
        <v>167112.11572265625</v>
      </c>
      <c r="ER30" s="679">
        <v>178409.0625</v>
      </c>
      <c r="ES30" s="679">
        <v>175378.17407226563</v>
      </c>
      <c r="ET30" s="679">
        <v>175653.70971679688</v>
      </c>
      <c r="EU30" s="679">
        <v>2075710.177520752</v>
      </c>
      <c r="EV30" s="679">
        <v>186261.81188964844</v>
      </c>
      <c r="EW30" s="679">
        <v>167800.951171875</v>
      </c>
      <c r="EX30" s="679">
        <v>182059.90319824219</v>
      </c>
      <c r="EY30" s="679">
        <v>173018.90267944336</v>
      </c>
      <c r="EZ30" s="679">
        <v>168466.81649398804</v>
      </c>
      <c r="FA30" s="679">
        <v>155582.68031311035</v>
      </c>
      <c r="FB30" s="679">
        <v>158100.34622192383</v>
      </c>
      <c r="FC30" s="679">
        <v>159199.08029174805</v>
      </c>
      <c r="FD30" s="679">
        <v>164572.02536010742</v>
      </c>
      <c r="FE30" s="679">
        <v>178409.0625</v>
      </c>
      <c r="FF30" s="679">
        <v>175378.17407226563</v>
      </c>
      <c r="FG30" s="679">
        <v>175653.70971679688</v>
      </c>
      <c r="FH30" s="679">
        <v>2044503.4639091492</v>
      </c>
      <c r="FI30" s="677"/>
      <c r="FJ30" s="678" t="s">
        <v>82</v>
      </c>
      <c r="FK30" s="679"/>
      <c r="FL30" s="679"/>
      <c r="FM30" s="679"/>
      <c r="FN30" s="679"/>
      <c r="FO30" s="679"/>
      <c r="FP30" s="679"/>
      <c r="FQ30" s="679"/>
      <c r="FR30" s="679"/>
      <c r="FS30" s="679"/>
      <c r="FT30" s="679"/>
      <c r="FU30" s="679"/>
      <c r="FV30" s="679"/>
      <c r="FW30" s="679"/>
      <c r="FX30" s="679"/>
      <c r="FY30" s="679"/>
      <c r="FZ30" s="679"/>
      <c r="GA30" s="679"/>
      <c r="GB30" s="679"/>
      <c r="GC30" s="679"/>
      <c r="GD30" s="679"/>
      <c r="GE30" s="679"/>
      <c r="GF30" s="679"/>
      <c r="GG30" s="679"/>
      <c r="GH30" s="679"/>
      <c r="GI30" s="679"/>
      <c r="GJ30" s="679"/>
      <c r="GK30" s="679"/>
      <c r="GL30" s="679"/>
      <c r="GM30" s="679"/>
      <c r="GN30" s="679"/>
      <c r="GO30" s="679"/>
      <c r="GP30" s="679"/>
      <c r="GQ30" s="679"/>
      <c r="GR30" s="679"/>
      <c r="GS30" s="679"/>
      <c r="GT30" s="679"/>
      <c r="GU30" s="679"/>
      <c r="GV30" s="679"/>
      <c r="GW30" s="679"/>
      <c r="GX30" s="679">
        <v>186261.81188964844</v>
      </c>
      <c r="GY30" s="679">
        <v>167800.951171875</v>
      </c>
      <c r="GZ30" s="679">
        <v>182059.90319824219</v>
      </c>
      <c r="HA30" s="679">
        <v>174482.68359375</v>
      </c>
      <c r="HB30" s="679">
        <v>174867.28797912598</v>
      </c>
      <c r="HC30" s="679">
        <v>165090.47291374207</v>
      </c>
      <c r="HD30" s="679">
        <v>163585.65740013123</v>
      </c>
      <c r="HE30" s="679">
        <v>160944.13656616211</v>
      </c>
      <c r="HF30" s="679">
        <v>167112.11572265625</v>
      </c>
      <c r="HG30" s="679">
        <v>177694.39297485352</v>
      </c>
      <c r="HH30" s="679">
        <v>175378.17407226563</v>
      </c>
      <c r="HI30" s="679">
        <v>175653.70971679688</v>
      </c>
      <c r="HJ30" s="679">
        <v>2070931.2971992493</v>
      </c>
      <c r="HK30" s="679">
        <v>186261.81188964844</v>
      </c>
      <c r="HL30" s="679">
        <v>167800.951171875</v>
      </c>
      <c r="HM30" s="679">
        <v>182059.90319824219</v>
      </c>
      <c r="HN30" s="679">
        <v>174482.68359375</v>
      </c>
      <c r="HO30" s="679">
        <v>173925.87593078613</v>
      </c>
      <c r="HP30" s="679">
        <v>165757.39221191406</v>
      </c>
      <c r="HQ30" s="679">
        <v>164098.4426361809</v>
      </c>
      <c r="HR30" s="679">
        <v>161377.53047180176</v>
      </c>
      <c r="HS30" s="679">
        <v>167112.11572265625</v>
      </c>
      <c r="HT30" s="679">
        <v>178409.0625</v>
      </c>
      <c r="HU30" s="679">
        <v>175378.17407226563</v>
      </c>
      <c r="HV30" s="679">
        <v>175653.70971679688</v>
      </c>
      <c r="HW30" s="679">
        <v>2072317.6531159172</v>
      </c>
      <c r="HX30" s="679">
        <v>186261.81188964844</v>
      </c>
      <c r="HY30" s="679">
        <v>167800.951171875</v>
      </c>
      <c r="HZ30" s="679">
        <v>182059.90319824219</v>
      </c>
      <c r="IA30" s="679">
        <v>173018.90267944336</v>
      </c>
      <c r="IB30" s="679">
        <v>168069.61828994751</v>
      </c>
      <c r="IC30" s="679">
        <v>154205.00428771973</v>
      </c>
      <c r="ID30" s="679">
        <v>156234.20552062988</v>
      </c>
      <c r="IE30" s="679">
        <v>149251.11090087891</v>
      </c>
      <c r="IF30" s="679">
        <v>163200.0895690918</v>
      </c>
      <c r="IG30" s="679">
        <v>176741.5002746582</v>
      </c>
      <c r="IH30" s="679">
        <v>175378.17407226563</v>
      </c>
      <c r="II30" s="679">
        <v>175653.70971679688</v>
      </c>
      <c r="IJ30" s="679">
        <v>2027874.9815711975</v>
      </c>
      <c r="IL30" s="658"/>
      <c r="IM30" s="658"/>
      <c r="IN30" s="658"/>
      <c r="IO30" s="658"/>
      <c r="IP30" s="658"/>
      <c r="IQ30" s="658"/>
      <c r="IR30" s="658"/>
      <c r="IS30" s="658"/>
      <c r="IT30" s="658"/>
      <c r="IU30" s="658"/>
      <c r="IV30" s="658"/>
      <c r="IW30" s="658"/>
      <c r="IX30" s="658"/>
      <c r="IY30" s="658"/>
      <c r="IZ30" s="658"/>
      <c r="JA30" s="658"/>
      <c r="JB30" s="658"/>
      <c r="JC30" s="658"/>
      <c r="JD30" s="658"/>
      <c r="JE30" s="658"/>
      <c r="JF30" s="658"/>
      <c r="JG30" s="658"/>
      <c r="JH30" s="658"/>
      <c r="JI30" s="658"/>
      <c r="JJ30" s="658"/>
      <c r="JK30" s="658"/>
      <c r="JL30" s="658"/>
      <c r="JM30" s="658"/>
      <c r="JN30" s="658"/>
      <c r="JO30" s="658"/>
      <c r="JP30" s="658"/>
      <c r="JQ30" s="658"/>
      <c r="JR30" s="658"/>
      <c r="JS30" s="658"/>
      <c r="JT30" s="658"/>
      <c r="JU30" s="658"/>
      <c r="JV30" s="658"/>
      <c r="JW30" s="658"/>
      <c r="JX30" s="658"/>
      <c r="JY30" s="658"/>
      <c r="JZ30" s="658"/>
      <c r="KA30" s="658"/>
      <c r="KB30" s="658"/>
      <c r="KC30" s="658"/>
      <c r="KD30" s="658"/>
      <c r="KE30" s="658"/>
      <c r="KF30" s="658"/>
      <c r="KG30" s="658"/>
      <c r="KH30" s="658"/>
      <c r="KI30" s="658"/>
      <c r="KJ30" s="658"/>
      <c r="KK30" s="658"/>
      <c r="KL30" s="658"/>
      <c r="KM30" s="658"/>
      <c r="KN30" s="658"/>
    </row>
    <row r="31" spans="1:300" hidden="1">
      <c r="A31" s="476" t="s">
        <v>119</v>
      </c>
      <c r="B31" s="22" t="s">
        <v>119</v>
      </c>
      <c r="C31" s="217"/>
      <c r="D31" s="357">
        <f t="shared" ref="D31:I31" ca="1" si="38">SUMIF($CG$7:$CG$82,$A31,OFFSET($CH$7,0,MATCH(D$9,$CI$2:$FH$2,0),100,1))/1000000</f>
        <v>11.640228022455931</v>
      </c>
      <c r="E31" s="357">
        <f t="shared" ca="1" si="38"/>
        <v>11.562697684024215</v>
      </c>
      <c r="F31" s="357">
        <f t="shared" ca="1" si="38"/>
        <v>11.59846453022182</v>
      </c>
      <c r="G31" s="357">
        <f t="shared" ca="1" si="38"/>
        <v>10.549040699162006</v>
      </c>
      <c r="H31" s="357">
        <f t="shared" ca="1" si="38"/>
        <v>10.487064168712616</v>
      </c>
      <c r="I31" s="357">
        <f t="shared" ca="1" si="38"/>
        <v>10.381807577795982</v>
      </c>
      <c r="J31" s="357"/>
      <c r="K31" s="357">
        <f t="shared" ref="K31:AP31" ca="1" si="39">SUMIF($CG$7:$CG$82,$A31,OFFSET($CH$7,0,MATCH(K$8&amp;"-"&amp;K$9,$CI$1:$FH$1,0),100,1))/1000000</f>
        <v>1.0824115392608642</v>
      </c>
      <c r="L31" s="357">
        <f t="shared" ca="1" si="39"/>
        <v>0.91941013793182369</v>
      </c>
      <c r="M31" s="357">
        <f t="shared" ca="1" si="39"/>
        <v>1.0718676908950806</v>
      </c>
      <c r="N31" s="357">
        <f t="shared" ca="1" si="39"/>
        <v>1.0274168226242066</v>
      </c>
      <c r="O31" s="357">
        <f t="shared" ca="1" si="39"/>
        <v>0.87327837216949467</v>
      </c>
      <c r="P31" s="357">
        <f t="shared" ca="1" si="39"/>
        <v>0.71162014347839353</v>
      </c>
      <c r="Q31" s="357">
        <f t="shared" ca="1" si="39"/>
        <v>0.92501113446819783</v>
      </c>
      <c r="R31" s="357">
        <f t="shared" ca="1" si="39"/>
        <v>0.95584609263324738</v>
      </c>
      <c r="S31" s="357">
        <f t="shared" ca="1" si="39"/>
        <v>0.9372639582802057</v>
      </c>
      <c r="T31" s="357">
        <f t="shared" ca="1" si="39"/>
        <v>1.0408766999053956</v>
      </c>
      <c r="U31" s="357">
        <f t="shared" ca="1" si="39"/>
        <v>1.0476506091003417</v>
      </c>
      <c r="V31" s="357">
        <f t="shared" ca="1" si="39"/>
        <v>1.0475748217086791</v>
      </c>
      <c r="W31" s="357">
        <f t="shared" ca="1" si="39"/>
        <v>1.0831804458160401</v>
      </c>
      <c r="X31" s="357">
        <f t="shared" ca="1" si="39"/>
        <v>0.91941013793182369</v>
      </c>
      <c r="Y31" s="357">
        <f t="shared" ca="1" si="39"/>
        <v>1.0718676908950806</v>
      </c>
      <c r="Z31" s="357">
        <f t="shared" ca="1" si="39"/>
        <v>1.0208107239532471</v>
      </c>
      <c r="AA31" s="357">
        <f t="shared" ca="1" si="39"/>
        <v>0.85471490686798091</v>
      </c>
      <c r="AB31" s="357">
        <f t="shared" ca="1" si="39"/>
        <v>0.70404281264495849</v>
      </c>
      <c r="AC31" s="357">
        <f t="shared" ca="1" si="39"/>
        <v>0.84706641193866727</v>
      </c>
      <c r="AD31" s="357">
        <f t="shared" ca="1" si="39"/>
        <v>0.99811158459317684</v>
      </c>
      <c r="AE31" s="357">
        <f t="shared" ca="1" si="39"/>
        <v>0.93849591995239257</v>
      </c>
      <c r="AF31" s="357">
        <f t="shared" ca="1" si="39"/>
        <v>1.0271573363342286</v>
      </c>
      <c r="AG31" s="357">
        <f t="shared" ca="1" si="39"/>
        <v>1.0476506091003417</v>
      </c>
      <c r="AH31" s="357">
        <f t="shared" ca="1" si="39"/>
        <v>1.050189103996277</v>
      </c>
      <c r="AI31" s="357">
        <f t="shared" ca="1" si="39"/>
        <v>1.0830266645050048</v>
      </c>
      <c r="AJ31" s="357">
        <f t="shared" ca="1" si="39"/>
        <v>0.91941013793182369</v>
      </c>
      <c r="AK31" s="357">
        <f t="shared" ca="1" si="39"/>
        <v>1.0718676908950806</v>
      </c>
      <c r="AL31" s="357">
        <f t="shared" ca="1" si="39"/>
        <v>1.0207746250534058</v>
      </c>
      <c r="AM31" s="357">
        <f t="shared" ca="1" si="39"/>
        <v>0.86044102636718744</v>
      </c>
      <c r="AN31" s="357">
        <f t="shared" ca="1" si="39"/>
        <v>0.7107933069152832</v>
      </c>
      <c r="AO31" s="357">
        <f t="shared" ca="1" si="39"/>
        <v>0.88444097724151616</v>
      </c>
      <c r="AP31" s="357">
        <f t="shared" ca="1" si="39"/>
        <v>0.96866541631114478</v>
      </c>
      <c r="AQ31" s="357">
        <f t="shared" ref="AQ31:BV31" ca="1" si="40">SUMIF($CG$7:$CG$82,$A31,OFFSET($CH$7,0,MATCH(AQ$8&amp;"-"&amp;AQ$9,$CI$1:$FH$1,0),100,1))/1000000</f>
        <v>0.94251947523117063</v>
      </c>
      <c r="AR31" s="357">
        <f t="shared" ca="1" si="40"/>
        <v>1.0379165901184082</v>
      </c>
      <c r="AS31" s="357">
        <f t="shared" ca="1" si="40"/>
        <v>1.0476506091003417</v>
      </c>
      <c r="AT31" s="357">
        <f t="shared" ca="1" si="40"/>
        <v>1.0509580105514527</v>
      </c>
      <c r="AU31" s="357">
        <f t="shared" ca="1" si="40"/>
        <v>0.98234765802001955</v>
      </c>
      <c r="AV31" s="357">
        <f t="shared" ca="1" si="40"/>
        <v>0.83523549105072026</v>
      </c>
      <c r="AW31" s="357">
        <f t="shared" ca="1" si="40"/>
        <v>0.97312889252471924</v>
      </c>
      <c r="AX31" s="357">
        <f t="shared" ca="1" si="40"/>
        <v>0.92378388912200926</v>
      </c>
      <c r="AY31" s="357">
        <f t="shared" ca="1" si="40"/>
        <v>0.74801814345741269</v>
      </c>
      <c r="AZ31" s="357">
        <f t="shared" ca="1" si="40"/>
        <v>0.71055068819189071</v>
      </c>
      <c r="BA31" s="357">
        <f t="shared" ca="1" si="40"/>
        <v>0.76607000889301302</v>
      </c>
      <c r="BB31" s="357">
        <f t="shared" ca="1" si="40"/>
        <v>0.88043092475891116</v>
      </c>
      <c r="BC31" s="357">
        <f t="shared" ca="1" si="40"/>
        <v>0.91401132361602788</v>
      </c>
      <c r="BD31" s="357">
        <f t="shared" ca="1" si="40"/>
        <v>0.92751597009277342</v>
      </c>
      <c r="BE31" s="357">
        <f t="shared" ca="1" si="40"/>
        <v>0.94670705203247074</v>
      </c>
      <c r="BF31" s="357">
        <f t="shared" ca="1" si="40"/>
        <v>0.94124065740203855</v>
      </c>
      <c r="BG31" s="357">
        <f t="shared" ca="1" si="40"/>
        <v>0.9809636262207031</v>
      </c>
      <c r="BH31" s="357">
        <f t="shared" ca="1" si="40"/>
        <v>0.83369767794036864</v>
      </c>
      <c r="BI31" s="357">
        <f t="shared" ca="1" si="40"/>
        <v>0.97005326630401612</v>
      </c>
      <c r="BJ31" s="357">
        <f t="shared" ca="1" si="40"/>
        <v>0.92681619670867921</v>
      </c>
      <c r="BK31" s="357">
        <f t="shared" ca="1" si="40"/>
        <v>0.74423073820114138</v>
      </c>
      <c r="BL31" s="357">
        <f t="shared" ca="1" si="40"/>
        <v>0.71461658587646482</v>
      </c>
      <c r="BM31" s="357">
        <f t="shared" ca="1" si="40"/>
        <v>0.7756801771278381</v>
      </c>
      <c r="BN31" s="357">
        <f t="shared" ca="1" si="40"/>
        <v>0.81894367992782591</v>
      </c>
      <c r="BO31" s="357">
        <f t="shared" ca="1" si="40"/>
        <v>0.90945549645996093</v>
      </c>
      <c r="BP31" s="357">
        <f t="shared" ca="1" si="40"/>
        <v>0.92742707810974123</v>
      </c>
      <c r="BQ31" s="357">
        <f t="shared" ca="1" si="40"/>
        <v>0.94240117532348633</v>
      </c>
      <c r="BR31" s="357">
        <f t="shared" ca="1" si="40"/>
        <v>0.94277847051239017</v>
      </c>
      <c r="BS31" s="357">
        <f t="shared" ca="1" si="40"/>
        <v>0.9809636262207031</v>
      </c>
      <c r="BT31" s="357">
        <f t="shared" ca="1" si="40"/>
        <v>0.83415902187347413</v>
      </c>
      <c r="BU31" s="357">
        <f t="shared" ca="1" si="40"/>
        <v>0.97512804956817623</v>
      </c>
      <c r="BV31" s="357">
        <f t="shared" ca="1" si="40"/>
        <v>0.9213543240528107</v>
      </c>
      <c r="BW31" s="357">
        <f t="shared" ref="BW31:CD31" ca="1" si="41">SUMIF($CG$7:$CG$82,$A31,OFFSET($CH$7,0,MATCH(BW$8&amp;"-"&amp;BW$9,$CI$1:$FH$1,0),100,1))/1000000</f>
        <v>0.72302418485641484</v>
      </c>
      <c r="BX31" s="357">
        <f t="shared" ca="1" si="41"/>
        <v>0.69321844122695919</v>
      </c>
      <c r="BY31" s="357">
        <f t="shared" ca="1" si="41"/>
        <v>0.74611402022552487</v>
      </c>
      <c r="BZ31" s="357">
        <f t="shared" ca="1" si="41"/>
        <v>0.79529062179183962</v>
      </c>
      <c r="CA31" s="357">
        <f t="shared" ca="1" si="41"/>
        <v>0.89687221578311915</v>
      </c>
      <c r="CB31" s="357">
        <f t="shared" ca="1" si="41"/>
        <v>0.93096477029418945</v>
      </c>
      <c r="CC31" s="357">
        <f t="shared" ca="1" si="41"/>
        <v>0.94286251925659181</v>
      </c>
      <c r="CD31" s="357">
        <f t="shared" ca="1" si="41"/>
        <v>0.9418557826461792</v>
      </c>
      <c r="CG31" s="677" t="s">
        <v>119</v>
      </c>
      <c r="CH31" s="685" t="s">
        <v>77</v>
      </c>
      <c r="CI31" s="682">
        <v>267276.259765625</v>
      </c>
      <c r="CJ31" s="682">
        <v>220522.33639526367</v>
      </c>
      <c r="CK31" s="682">
        <v>253007.5378112793</v>
      </c>
      <c r="CL31" s="682">
        <v>242697.69180297852</v>
      </c>
      <c r="CM31" s="682">
        <v>213109.48187255859</v>
      </c>
      <c r="CN31" s="682">
        <v>184581.38417053223</v>
      </c>
      <c r="CO31" s="682">
        <v>269833.74517822266</v>
      </c>
      <c r="CP31" s="682">
        <v>263185.12478637695</v>
      </c>
      <c r="CQ31" s="682">
        <v>187180.01702880859</v>
      </c>
      <c r="CR31" s="682">
        <v>270916.26928710938</v>
      </c>
      <c r="CS31" s="682">
        <v>258894.09506225586</v>
      </c>
      <c r="CT31" s="682">
        <v>257097.78717041016</v>
      </c>
      <c r="CU31" s="682">
        <v>2888301.7303314209</v>
      </c>
      <c r="CV31" s="682">
        <v>267276.259765625</v>
      </c>
      <c r="CW31" s="682">
        <v>220522.33639526367</v>
      </c>
      <c r="CX31" s="682">
        <v>253007.5378112793</v>
      </c>
      <c r="CY31" s="682">
        <v>242697.69180297852</v>
      </c>
      <c r="CZ31" s="682">
        <v>213109.48187255859</v>
      </c>
      <c r="DA31" s="682">
        <v>184581.38417053223</v>
      </c>
      <c r="DB31" s="682">
        <v>269833.74517822266</v>
      </c>
      <c r="DC31" s="682">
        <v>263185.12478637695</v>
      </c>
      <c r="DD31" s="682">
        <v>187180.01702880859</v>
      </c>
      <c r="DE31" s="682">
        <v>270916.26928710938</v>
      </c>
      <c r="DF31" s="682">
        <v>258894.09506225586</v>
      </c>
      <c r="DG31" s="682">
        <v>257097.78717041016</v>
      </c>
      <c r="DH31" s="682">
        <v>2888301.7303314209</v>
      </c>
      <c r="DI31" s="682">
        <v>267276.259765625</v>
      </c>
      <c r="DJ31" s="682">
        <v>220522.33639526367</v>
      </c>
      <c r="DK31" s="682">
        <v>253007.5378112793</v>
      </c>
      <c r="DL31" s="682">
        <v>242697.69180297852</v>
      </c>
      <c r="DM31" s="682">
        <v>213109.48187255859</v>
      </c>
      <c r="DN31" s="682">
        <v>184581.38417053223</v>
      </c>
      <c r="DO31" s="682">
        <v>269833.74517822266</v>
      </c>
      <c r="DP31" s="682">
        <v>263185.12478637695</v>
      </c>
      <c r="DQ31" s="682">
        <v>187180.01702880859</v>
      </c>
      <c r="DR31" s="682">
        <v>270916.26928710938</v>
      </c>
      <c r="DS31" s="682">
        <v>258894.09506225586</v>
      </c>
      <c r="DT31" s="682">
        <v>257097.78717041016</v>
      </c>
      <c r="DU31" s="682">
        <v>2888301.7303314209</v>
      </c>
      <c r="DV31" s="682">
        <v>161145.48889160156</v>
      </c>
      <c r="DW31" s="682">
        <v>124541.20445251465</v>
      </c>
      <c r="DX31" s="682">
        <v>149449.44534301758</v>
      </c>
      <c r="DY31" s="682">
        <v>143384.83016967773</v>
      </c>
      <c r="DZ31" s="682">
        <v>100066.15036010742</v>
      </c>
      <c r="EA31" s="682">
        <v>94001.535186767578</v>
      </c>
      <c r="EB31" s="682">
        <v>153671.79682922363</v>
      </c>
      <c r="EC31" s="682">
        <v>151111.8635559082</v>
      </c>
      <c r="ED31" s="682">
        <v>155947.24731445313</v>
      </c>
      <c r="EE31" s="682">
        <v>158113.18130493164</v>
      </c>
      <c r="EF31" s="682">
        <v>155947.24731445313</v>
      </c>
      <c r="EG31" s="682">
        <v>152481.7529296875</v>
      </c>
      <c r="EH31" s="682">
        <v>1699861.7436523438</v>
      </c>
      <c r="EI31" s="682">
        <v>161145.48889160156</v>
      </c>
      <c r="EJ31" s="682">
        <v>124541.20445251465</v>
      </c>
      <c r="EK31" s="682">
        <v>149449.44534301758</v>
      </c>
      <c r="EL31" s="682">
        <v>143384.83016967773</v>
      </c>
      <c r="EM31" s="682">
        <v>99199.776763916016</v>
      </c>
      <c r="EN31" s="682">
        <v>94218.12858581543</v>
      </c>
      <c r="EO31" s="682">
        <v>154214.50012207031</v>
      </c>
      <c r="EP31" s="682">
        <v>146552.08706665039</v>
      </c>
      <c r="EQ31" s="682">
        <v>155947.24731445313</v>
      </c>
      <c r="ER31" s="682">
        <v>158113.18130493164</v>
      </c>
      <c r="ES31" s="682">
        <v>155947.24731445313</v>
      </c>
      <c r="ET31" s="682">
        <v>152481.7529296875</v>
      </c>
      <c r="EU31" s="682">
        <v>1695194.8902587891</v>
      </c>
      <c r="EV31" s="682">
        <v>161145.48889160156</v>
      </c>
      <c r="EW31" s="682">
        <v>124541.20445251465</v>
      </c>
      <c r="EX31" s="682">
        <v>149449.44534301758</v>
      </c>
      <c r="EY31" s="682">
        <v>142085.26977539063</v>
      </c>
      <c r="EZ31" s="682">
        <v>94867.908782958984</v>
      </c>
      <c r="FA31" s="682">
        <v>90536.040802001953</v>
      </c>
      <c r="FB31" s="682">
        <v>146850.32455444336</v>
      </c>
      <c r="FC31" s="682">
        <v>135587.46780395508</v>
      </c>
      <c r="FD31" s="682">
        <v>153131.53312683105</v>
      </c>
      <c r="FE31" s="682">
        <v>158113.18130493164</v>
      </c>
      <c r="FF31" s="682">
        <v>155947.24731445313</v>
      </c>
      <c r="FG31" s="682">
        <v>152481.7529296875</v>
      </c>
      <c r="FH31" s="682">
        <v>1664736.8650817871</v>
      </c>
      <c r="FI31" s="677" t="s">
        <v>119</v>
      </c>
      <c r="FJ31" s="685" t="s">
        <v>77</v>
      </c>
      <c r="FK31" s="682">
        <v>267276.259765625</v>
      </c>
      <c r="FL31" s="682">
        <v>220522.33639526367</v>
      </c>
      <c r="FM31" s="682">
        <v>253007.5378112793</v>
      </c>
      <c r="FN31" s="682">
        <v>242697.69180297852</v>
      </c>
      <c r="FO31" s="682">
        <v>213109.48187255859</v>
      </c>
      <c r="FP31" s="682">
        <v>184581.38417053223</v>
      </c>
      <c r="FQ31" s="682">
        <v>269833.74517822266</v>
      </c>
      <c r="FR31" s="682">
        <v>263185.12478637695</v>
      </c>
      <c r="FS31" s="682">
        <v>187180.01702880859</v>
      </c>
      <c r="FT31" s="682">
        <v>270916.26928710938</v>
      </c>
      <c r="FU31" s="682">
        <v>258894.09506225586</v>
      </c>
      <c r="FV31" s="682">
        <v>257097.78717041016</v>
      </c>
      <c r="FW31" s="682">
        <v>2888301.7303314209</v>
      </c>
      <c r="FX31" s="682">
        <v>267276.259765625</v>
      </c>
      <c r="FY31" s="682">
        <v>220522.33639526367</v>
      </c>
      <c r="FZ31" s="682">
        <v>253007.5378112793</v>
      </c>
      <c r="GA31" s="682">
        <v>242697.69180297852</v>
      </c>
      <c r="GB31" s="682">
        <v>213109.48187255859</v>
      </c>
      <c r="GC31" s="682">
        <v>184581.38417053223</v>
      </c>
      <c r="GD31" s="682">
        <v>269833.74517822266</v>
      </c>
      <c r="GE31" s="682">
        <v>263185.12478637695</v>
      </c>
      <c r="GF31" s="682">
        <v>187180.01702880859</v>
      </c>
      <c r="GG31" s="682">
        <v>270916.26928710938</v>
      </c>
      <c r="GH31" s="682">
        <v>258894.09506225586</v>
      </c>
      <c r="GI31" s="682">
        <v>257097.78717041016</v>
      </c>
      <c r="GJ31" s="682">
        <v>2888301.7303314209</v>
      </c>
      <c r="GK31" s="682">
        <v>267276.259765625</v>
      </c>
      <c r="GL31" s="682">
        <v>220522.33639526367</v>
      </c>
      <c r="GM31" s="682">
        <v>253007.5378112793</v>
      </c>
      <c r="GN31" s="682">
        <v>242697.69180297852</v>
      </c>
      <c r="GO31" s="682">
        <v>213109.48187255859</v>
      </c>
      <c r="GP31" s="682">
        <v>184581.38417053223</v>
      </c>
      <c r="GQ31" s="682">
        <v>269833.74517822266</v>
      </c>
      <c r="GR31" s="682">
        <v>263185.12478637695</v>
      </c>
      <c r="GS31" s="682">
        <v>187180.01702880859</v>
      </c>
      <c r="GT31" s="682">
        <v>270916.26928710938</v>
      </c>
      <c r="GU31" s="682">
        <v>258894.09506225586</v>
      </c>
      <c r="GV31" s="682">
        <v>257097.78717041016</v>
      </c>
      <c r="GW31" s="682">
        <v>2888301.7303314209</v>
      </c>
      <c r="GX31" s="682">
        <v>161145.48889160156</v>
      </c>
      <c r="GY31" s="682">
        <v>124541.20445251465</v>
      </c>
      <c r="GZ31" s="682">
        <v>149449.44534301758</v>
      </c>
      <c r="HA31" s="682">
        <v>143384.83016967773</v>
      </c>
      <c r="HB31" s="682">
        <v>100066.15036010742</v>
      </c>
      <c r="HC31" s="682">
        <v>93258.366973876953</v>
      </c>
      <c r="HD31" s="682">
        <v>154214.50012207031</v>
      </c>
      <c r="HE31" s="682">
        <v>141428.76494598389</v>
      </c>
      <c r="HF31" s="682">
        <v>155947.24731445313</v>
      </c>
      <c r="HG31" s="682">
        <v>158113.18130493164</v>
      </c>
      <c r="HH31" s="682">
        <v>155947.24731445313</v>
      </c>
      <c r="HI31" s="682">
        <v>152481.7529296875</v>
      </c>
      <c r="HJ31" s="682">
        <v>1689978.1801223755</v>
      </c>
      <c r="HK31" s="682">
        <v>161145.48889160156</v>
      </c>
      <c r="HL31" s="682">
        <v>124541.20445251465</v>
      </c>
      <c r="HM31" s="682">
        <v>149449.44534301758</v>
      </c>
      <c r="HN31" s="682">
        <v>143384.83016967773</v>
      </c>
      <c r="HO31" s="682">
        <v>99199.776763916016</v>
      </c>
      <c r="HP31" s="682">
        <v>94218.12858581543</v>
      </c>
      <c r="HQ31" s="682">
        <v>154647.68692016602</v>
      </c>
      <c r="HR31" s="682">
        <v>133793.61512756348</v>
      </c>
      <c r="HS31" s="682">
        <v>155947.24731445313</v>
      </c>
      <c r="HT31" s="682">
        <v>158113.18130493164</v>
      </c>
      <c r="HU31" s="682">
        <v>155947.24731445313</v>
      </c>
      <c r="HV31" s="682">
        <v>152481.7529296875</v>
      </c>
      <c r="HW31" s="682">
        <v>1682869.6051177979</v>
      </c>
      <c r="HX31" s="682">
        <v>161145.48889160156</v>
      </c>
      <c r="HY31" s="682">
        <v>124541.20445251465</v>
      </c>
      <c r="HZ31" s="682">
        <v>149449.44534301758</v>
      </c>
      <c r="IA31" s="682">
        <v>142085.26977539063</v>
      </c>
      <c r="IB31" s="682">
        <v>94651.315383911133</v>
      </c>
      <c r="IC31" s="682">
        <v>88803.293609619141</v>
      </c>
      <c r="ID31" s="682">
        <v>146452.92520523071</v>
      </c>
      <c r="IE31" s="682">
        <v>122142.44462585449</v>
      </c>
      <c r="IF31" s="682">
        <v>151831.97273254395</v>
      </c>
      <c r="IG31" s="682">
        <v>157679.99450683594</v>
      </c>
      <c r="IH31" s="682">
        <v>155947.24731445313</v>
      </c>
      <c r="II31" s="682">
        <v>152481.7529296875</v>
      </c>
      <c r="IJ31" s="682">
        <v>1647212.3547706604</v>
      </c>
      <c r="IL31" s="658"/>
      <c r="IM31" s="658"/>
      <c r="IN31" s="658"/>
      <c r="IO31" s="658"/>
      <c r="IP31" s="658"/>
      <c r="IQ31" s="658"/>
      <c r="IR31" s="658"/>
      <c r="IS31" s="658"/>
      <c r="IT31" s="658"/>
      <c r="IU31" s="658"/>
      <c r="IV31" s="658"/>
      <c r="IW31" s="658"/>
      <c r="IX31" s="658"/>
      <c r="IY31" s="658"/>
      <c r="IZ31" s="658"/>
      <c r="JA31" s="658"/>
      <c r="JB31" s="658"/>
      <c r="JC31" s="658"/>
      <c r="JD31" s="658"/>
      <c r="JE31" s="658"/>
      <c r="JF31" s="658"/>
      <c r="JG31" s="658"/>
      <c r="JH31" s="658"/>
      <c r="JI31" s="658"/>
      <c r="JJ31" s="658"/>
      <c r="JK31" s="658"/>
      <c r="JL31" s="658"/>
      <c r="JM31" s="658"/>
      <c r="JN31" s="658"/>
      <c r="JO31" s="658"/>
      <c r="JP31" s="658"/>
      <c r="JQ31" s="658"/>
      <c r="JR31" s="658"/>
      <c r="JS31" s="658"/>
      <c r="JT31" s="658"/>
      <c r="JU31" s="658"/>
      <c r="JV31" s="658"/>
      <c r="JW31" s="658"/>
      <c r="JX31" s="658"/>
      <c r="JY31" s="658"/>
      <c r="JZ31" s="658"/>
      <c r="KA31" s="658"/>
      <c r="KB31" s="658"/>
      <c r="KC31" s="658"/>
      <c r="KD31" s="658"/>
      <c r="KE31" s="658"/>
      <c r="KF31" s="658"/>
      <c r="KG31" s="658"/>
      <c r="KH31" s="658"/>
      <c r="KI31" s="658"/>
      <c r="KJ31" s="658"/>
      <c r="KK31" s="658"/>
      <c r="KL31" s="658"/>
      <c r="KM31" s="658"/>
      <c r="KN31" s="658"/>
    </row>
    <row r="32" spans="1:300" hidden="1">
      <c r="B32" s="361" t="s">
        <v>300</v>
      </c>
      <c r="C32" s="361"/>
      <c r="D32" s="362">
        <f t="shared" ref="D32:I32" ca="1" si="42">SUM(D30:D31)</f>
        <v>36.560519884695282</v>
      </c>
      <c r="E32" s="362">
        <f t="shared" ca="1" si="42"/>
        <v>36.68279410223515</v>
      </c>
      <c r="F32" s="362">
        <f t="shared" ca="1" si="42"/>
        <v>35.316961288948818</v>
      </c>
      <c r="G32" s="362">
        <f t="shared" ca="1" si="42"/>
        <v>34.249258971089539</v>
      </c>
      <c r="H32" s="362">
        <f t="shared" ca="1" si="42"/>
        <v>33.236287188734124</v>
      </c>
      <c r="I32" s="362">
        <f t="shared" ca="1" si="42"/>
        <v>32.159663953761168</v>
      </c>
      <c r="J32" s="362"/>
      <c r="K32" s="362">
        <f t="shared" ref="K32:V32" ca="1" si="43">SUM(K30:K31)</f>
        <v>5.9606402062409902</v>
      </c>
      <c r="L32" s="362">
        <f t="shared" ca="1" si="43"/>
        <v>4.7074266670884244</v>
      </c>
      <c r="M32" s="362">
        <f t="shared" ca="1" si="43"/>
        <v>4.6844049279280791</v>
      </c>
      <c r="N32" s="362">
        <f t="shared" ca="1" si="43"/>
        <v>3.0592970440991367</v>
      </c>
      <c r="O32" s="362">
        <f t="shared" ca="1" si="43"/>
        <v>2.0635432363117916</v>
      </c>
      <c r="P32" s="362">
        <f t="shared" ca="1" si="43"/>
        <v>1.4458482699983377</v>
      </c>
      <c r="Q32" s="362">
        <f t="shared" ca="1" si="43"/>
        <v>1.3413398613735479</v>
      </c>
      <c r="R32" s="362">
        <f t="shared" ca="1" si="43"/>
        <v>1.0474298935384019</v>
      </c>
      <c r="S32" s="362">
        <f t="shared" ca="1" si="43"/>
        <v>1.4193692884625793</v>
      </c>
      <c r="T32" s="362">
        <f t="shared" ca="1" si="43"/>
        <v>2.620214036817778</v>
      </c>
      <c r="U32" s="362">
        <f t="shared" ca="1" si="43"/>
        <v>3.8253752689995126</v>
      </c>
      <c r="V32" s="362">
        <f t="shared" ca="1" si="43"/>
        <v>4.3856311838367095</v>
      </c>
      <c r="W32" s="362">
        <f t="shared" ref="W32:CD32" ca="1" si="44">SUM(W30:W31)</f>
        <v>5.9746879131058588</v>
      </c>
      <c r="X32" s="362">
        <f t="shared" ca="1" si="44"/>
        <v>4.7218336881330876</v>
      </c>
      <c r="Y32" s="362">
        <f t="shared" ca="1" si="44"/>
        <v>4.697356866218251</v>
      </c>
      <c r="Z32" s="362">
        <f t="shared" ca="1" si="44"/>
        <v>3.0731159382929767</v>
      </c>
      <c r="AA32" s="362">
        <f t="shared" ca="1" si="44"/>
        <v>2.0654009324163165</v>
      </c>
      <c r="AB32" s="362">
        <f t="shared" ca="1" si="44"/>
        <v>1.4605461641681958</v>
      </c>
      <c r="AC32" s="362">
        <f t="shared" ca="1" si="44"/>
        <v>1.3542955322101284</v>
      </c>
      <c r="AD32" s="362">
        <f t="shared" ca="1" si="44"/>
        <v>1.0446071215508739</v>
      </c>
      <c r="AE32" s="362">
        <f t="shared" ca="1" si="44"/>
        <v>1.4240170888695407</v>
      </c>
      <c r="AF32" s="362">
        <f t="shared" ca="1" si="44"/>
        <v>2.6369312265324898</v>
      </c>
      <c r="AG32" s="362">
        <f t="shared" ca="1" si="44"/>
        <v>3.8287839423951984</v>
      </c>
      <c r="AH32" s="362">
        <f t="shared" ca="1" si="44"/>
        <v>4.4012176883422427</v>
      </c>
      <c r="AI32" s="362">
        <f t="shared" ca="1" si="44"/>
        <v>5.7483801751516861</v>
      </c>
      <c r="AJ32" s="362">
        <f t="shared" ca="1" si="44"/>
        <v>4.5457426835667425</v>
      </c>
      <c r="AK32" s="362">
        <f t="shared" ca="1" si="44"/>
        <v>4.5165741522702945</v>
      </c>
      <c r="AL32" s="362">
        <f t="shared" ca="1" si="44"/>
        <v>2.9663284977379121</v>
      </c>
      <c r="AM32" s="362">
        <f t="shared" ca="1" si="44"/>
        <v>1.9862680366024459</v>
      </c>
      <c r="AN32" s="362">
        <f t="shared" ca="1" si="44"/>
        <v>1.4103087751227179</v>
      </c>
      <c r="AO32" s="362">
        <f t="shared" ca="1" si="44"/>
        <v>1.2902464829668432</v>
      </c>
      <c r="AP32" s="362">
        <f t="shared" ca="1" si="44"/>
        <v>1.0179249816713096</v>
      </c>
      <c r="AQ32" s="362">
        <f t="shared" ca="1" si="44"/>
        <v>1.3740864248934448</v>
      </c>
      <c r="AR32" s="362">
        <f t="shared" ca="1" si="44"/>
        <v>2.5438360351436966</v>
      </c>
      <c r="AS32" s="362">
        <f t="shared" ca="1" si="44"/>
        <v>3.6859117925108094</v>
      </c>
      <c r="AT32" s="362">
        <f t="shared" ca="1" si="44"/>
        <v>4.2313532513109191</v>
      </c>
      <c r="AU32" s="362">
        <f t="shared" ca="1" si="44"/>
        <v>5.5763722174227484</v>
      </c>
      <c r="AV32" s="362">
        <f t="shared" ca="1" si="44"/>
        <v>4.4016776880127182</v>
      </c>
      <c r="AW32" s="362">
        <f t="shared" ca="1" si="44"/>
        <v>4.3894058281181012</v>
      </c>
      <c r="AX32" s="362">
        <f t="shared" ca="1" si="44"/>
        <v>2.8676464214190811</v>
      </c>
      <c r="AY32" s="362">
        <f t="shared" ca="1" si="44"/>
        <v>1.9129076994041776</v>
      </c>
      <c r="AZ32" s="362">
        <f t="shared" ca="1" si="44"/>
        <v>1.3850947491736203</v>
      </c>
      <c r="BA32" s="362">
        <f t="shared" ca="1" si="44"/>
        <v>1.2698078833893525</v>
      </c>
      <c r="BB32" s="362">
        <f t="shared" ca="1" si="44"/>
        <v>0.96621292763545097</v>
      </c>
      <c r="BC32" s="362">
        <f t="shared" ca="1" si="44"/>
        <v>1.3356541347667514</v>
      </c>
      <c r="BD32" s="362">
        <f t="shared" ca="1" si="44"/>
        <v>2.4686793253427877</v>
      </c>
      <c r="BE32" s="362">
        <f t="shared" ca="1" si="44"/>
        <v>3.592484920591124</v>
      </c>
      <c r="BF32" s="362">
        <f t="shared" ca="1" si="44"/>
        <v>4.0833151758136292</v>
      </c>
      <c r="BG32" s="362">
        <f t="shared" ca="1" si="44"/>
        <v>5.4033040479084873</v>
      </c>
      <c r="BH32" s="362">
        <f t="shared" ca="1" si="44"/>
        <v>4.2840591053371568</v>
      </c>
      <c r="BI32" s="362">
        <f t="shared" ca="1" si="44"/>
        <v>4.2358805239085813</v>
      </c>
      <c r="BJ32" s="362">
        <f t="shared" ca="1" si="44"/>
        <v>2.8084451118688039</v>
      </c>
      <c r="BK32" s="362">
        <f t="shared" ca="1" si="44"/>
        <v>1.8526551551055315</v>
      </c>
      <c r="BL32" s="362">
        <f t="shared" ca="1" si="44"/>
        <v>1.349190120469121</v>
      </c>
      <c r="BM32" s="362">
        <f t="shared" ca="1" si="44"/>
        <v>1.2315480097198175</v>
      </c>
      <c r="BN32" s="362">
        <f t="shared" ca="1" si="44"/>
        <v>0.93276837666609991</v>
      </c>
      <c r="BO32" s="362">
        <f t="shared" ca="1" si="44"/>
        <v>1.294359404524529</v>
      </c>
      <c r="BP32" s="362">
        <f t="shared" ca="1" si="44"/>
        <v>2.400874016595071</v>
      </c>
      <c r="BQ32" s="362">
        <f t="shared" ca="1" si="44"/>
        <v>3.4588275567323676</v>
      </c>
      <c r="BR32" s="362">
        <f t="shared" ca="1" si="44"/>
        <v>3.9843757598985503</v>
      </c>
      <c r="BS32" s="362">
        <f t="shared" ca="1" si="44"/>
        <v>5.2351322173698858</v>
      </c>
      <c r="BT32" s="362">
        <f t="shared" ca="1" si="44"/>
        <v>4.1407254778060008</v>
      </c>
      <c r="BU32" s="362">
        <f t="shared" ca="1" si="44"/>
        <v>4.0974247797269046</v>
      </c>
      <c r="BV32" s="362">
        <f t="shared" ca="1" si="44"/>
        <v>2.6970998234219006</v>
      </c>
      <c r="BW32" s="362">
        <f t="shared" ca="1" si="44"/>
        <v>1.8086494015235308</v>
      </c>
      <c r="BX32" s="362">
        <f t="shared" ca="1" si="44"/>
        <v>1.2980134988107956</v>
      </c>
      <c r="BY32" s="362">
        <f t="shared" ca="1" si="44"/>
        <v>1.2053620418929742</v>
      </c>
      <c r="BZ32" s="362">
        <f t="shared" ca="1" si="44"/>
        <v>0.89999945048049201</v>
      </c>
      <c r="CA32" s="362">
        <f t="shared" ca="1" si="44"/>
        <v>1.2525889521786806</v>
      </c>
      <c r="CB32" s="362">
        <f t="shared" ca="1" si="44"/>
        <v>2.3162832041308339</v>
      </c>
      <c r="CC32" s="362">
        <f t="shared" ca="1" si="44"/>
        <v>3.348708280029487</v>
      </c>
      <c r="CD32" s="362">
        <f t="shared" ca="1" si="44"/>
        <v>3.8596768263896775</v>
      </c>
      <c r="CG32" s="677"/>
      <c r="CH32" s="678" t="s">
        <v>78</v>
      </c>
      <c r="CI32" s="679">
        <v>106192.77496337891</v>
      </c>
      <c r="CJ32" s="679">
        <v>96028.609359741211</v>
      </c>
      <c r="CK32" s="679">
        <v>103613.80757141113</v>
      </c>
      <c r="CL32" s="679">
        <v>99366.096572875977</v>
      </c>
      <c r="CM32" s="679">
        <v>112867.74938964844</v>
      </c>
      <c r="CN32" s="679">
        <v>89960.450790405273</v>
      </c>
      <c r="CO32" s="679">
        <v>112867.74938964844</v>
      </c>
      <c r="CP32" s="679">
        <v>108164.92649841309</v>
      </c>
      <c r="CQ32" s="679">
        <v>31251.016632080078</v>
      </c>
      <c r="CR32" s="679">
        <v>112867.74938964844</v>
      </c>
      <c r="CS32" s="679">
        <v>103006.99171447754</v>
      </c>
      <c r="CT32" s="679">
        <v>104675.73532104492</v>
      </c>
      <c r="CU32" s="679">
        <v>1180863.6575927734</v>
      </c>
      <c r="CV32" s="679">
        <v>106192.77496337891</v>
      </c>
      <c r="CW32" s="679">
        <v>96028.609359741211</v>
      </c>
      <c r="CX32" s="679">
        <v>103613.80757141113</v>
      </c>
      <c r="CY32" s="679">
        <v>99366.096572875977</v>
      </c>
      <c r="CZ32" s="679">
        <v>112867.74938964844</v>
      </c>
      <c r="DA32" s="679">
        <v>89960.450790405273</v>
      </c>
      <c r="DB32" s="679">
        <v>112867.74938964844</v>
      </c>
      <c r="DC32" s="679">
        <v>108164.92649841309</v>
      </c>
      <c r="DD32" s="679">
        <v>31251.016632080078</v>
      </c>
      <c r="DE32" s="679">
        <v>112867.74938964844</v>
      </c>
      <c r="DF32" s="679">
        <v>103006.99171447754</v>
      </c>
      <c r="DG32" s="679">
        <v>104675.73532104492</v>
      </c>
      <c r="DH32" s="679">
        <v>1180863.6575927734</v>
      </c>
      <c r="DI32" s="679">
        <v>106192.77496337891</v>
      </c>
      <c r="DJ32" s="679">
        <v>96028.609359741211</v>
      </c>
      <c r="DK32" s="679">
        <v>103613.80757141113</v>
      </c>
      <c r="DL32" s="679">
        <v>99366.096572875977</v>
      </c>
      <c r="DM32" s="679">
        <v>112867.74938964844</v>
      </c>
      <c r="DN32" s="679">
        <v>89960.450790405273</v>
      </c>
      <c r="DO32" s="679">
        <v>112867.74938964844</v>
      </c>
      <c r="DP32" s="679">
        <v>108164.92649841309</v>
      </c>
      <c r="DQ32" s="679">
        <v>31251.016632080078</v>
      </c>
      <c r="DR32" s="679">
        <v>112867.74938964844</v>
      </c>
      <c r="DS32" s="679">
        <v>103006.99171447754</v>
      </c>
      <c r="DT32" s="679">
        <v>104675.73532104492</v>
      </c>
      <c r="DU32" s="679">
        <v>1180863.6575927734</v>
      </c>
      <c r="DV32" s="679"/>
      <c r="DW32" s="679"/>
      <c r="DX32" s="679"/>
      <c r="DY32" s="679"/>
      <c r="DZ32" s="679"/>
      <c r="EA32" s="679"/>
      <c r="EB32" s="679"/>
      <c r="EC32" s="679"/>
      <c r="ED32" s="679"/>
      <c r="EE32" s="679"/>
      <c r="EF32" s="679"/>
      <c r="EG32" s="679"/>
      <c r="EH32" s="679"/>
      <c r="EI32" s="679"/>
      <c r="EJ32" s="679"/>
      <c r="EK32" s="679"/>
      <c r="EL32" s="679"/>
      <c r="EM32" s="679"/>
      <c r="EN32" s="679"/>
      <c r="EO32" s="679"/>
      <c r="EP32" s="679"/>
      <c r="EQ32" s="679"/>
      <c r="ER32" s="679"/>
      <c r="ES32" s="679"/>
      <c r="ET32" s="679"/>
      <c r="EU32" s="679"/>
      <c r="EV32" s="679"/>
      <c r="EW32" s="679"/>
      <c r="EX32" s="679"/>
      <c r="EY32" s="679"/>
      <c r="EZ32" s="679"/>
      <c r="FA32" s="679"/>
      <c r="FB32" s="679"/>
      <c r="FC32" s="679"/>
      <c r="FD32" s="679"/>
      <c r="FE32" s="679"/>
      <c r="FF32" s="679"/>
      <c r="FG32" s="679"/>
      <c r="FH32" s="679"/>
      <c r="FI32" s="677"/>
      <c r="FJ32" s="678" t="s">
        <v>78</v>
      </c>
      <c r="FK32" s="679">
        <v>106192.77496337891</v>
      </c>
      <c r="FL32" s="679">
        <v>96028.609359741211</v>
      </c>
      <c r="FM32" s="679">
        <v>103613.80757141113</v>
      </c>
      <c r="FN32" s="679">
        <v>99366.096572875977</v>
      </c>
      <c r="FO32" s="679">
        <v>112867.74938964844</v>
      </c>
      <c r="FP32" s="679">
        <v>89960.450790405273</v>
      </c>
      <c r="FQ32" s="679">
        <v>112867.74938964844</v>
      </c>
      <c r="FR32" s="679">
        <v>108164.92649841309</v>
      </c>
      <c r="FS32" s="679">
        <v>31251.016632080078</v>
      </c>
      <c r="FT32" s="679">
        <v>112867.74938964844</v>
      </c>
      <c r="FU32" s="679">
        <v>103006.99171447754</v>
      </c>
      <c r="FV32" s="679">
        <v>104675.73532104492</v>
      </c>
      <c r="FW32" s="679">
        <v>1180863.6575927734</v>
      </c>
      <c r="FX32" s="679">
        <v>106192.77496337891</v>
      </c>
      <c r="FY32" s="679">
        <v>96028.609359741211</v>
      </c>
      <c r="FZ32" s="679">
        <v>103613.80757141113</v>
      </c>
      <c r="GA32" s="679">
        <v>99366.096572875977</v>
      </c>
      <c r="GB32" s="679">
        <v>112867.74938964844</v>
      </c>
      <c r="GC32" s="679">
        <v>89960.450790405273</v>
      </c>
      <c r="GD32" s="679">
        <v>112867.74938964844</v>
      </c>
      <c r="GE32" s="679">
        <v>108164.92649841309</v>
      </c>
      <c r="GF32" s="679">
        <v>31251.016632080078</v>
      </c>
      <c r="GG32" s="679">
        <v>112867.74938964844</v>
      </c>
      <c r="GH32" s="679">
        <v>103006.99171447754</v>
      </c>
      <c r="GI32" s="679">
        <v>104675.73532104492</v>
      </c>
      <c r="GJ32" s="679">
        <v>1180863.6575927734</v>
      </c>
      <c r="GK32" s="679">
        <v>106192.77496337891</v>
      </c>
      <c r="GL32" s="679">
        <v>96028.609359741211</v>
      </c>
      <c r="GM32" s="679">
        <v>103613.80757141113</v>
      </c>
      <c r="GN32" s="679">
        <v>99366.096572875977</v>
      </c>
      <c r="GO32" s="679">
        <v>112867.74938964844</v>
      </c>
      <c r="GP32" s="679">
        <v>89960.450790405273</v>
      </c>
      <c r="GQ32" s="679">
        <v>112867.74938964844</v>
      </c>
      <c r="GR32" s="679">
        <v>108164.92649841309</v>
      </c>
      <c r="GS32" s="679">
        <v>31251.016632080078</v>
      </c>
      <c r="GT32" s="679">
        <v>112867.74938964844</v>
      </c>
      <c r="GU32" s="679">
        <v>103006.99171447754</v>
      </c>
      <c r="GV32" s="679">
        <v>104675.73532104492</v>
      </c>
      <c r="GW32" s="679">
        <v>1180863.6575927734</v>
      </c>
      <c r="GX32" s="679"/>
      <c r="GY32" s="679"/>
      <c r="GZ32" s="679"/>
      <c r="HA32" s="679"/>
      <c r="HB32" s="679"/>
      <c r="HC32" s="679"/>
      <c r="HD32" s="679"/>
      <c r="HE32" s="679"/>
      <c r="HF32" s="679"/>
      <c r="HG32" s="679"/>
      <c r="HH32" s="679"/>
      <c r="HI32" s="679"/>
      <c r="HJ32" s="679"/>
      <c r="HK32" s="679"/>
      <c r="HL32" s="679"/>
      <c r="HM32" s="679"/>
      <c r="HN32" s="679"/>
      <c r="HO32" s="679"/>
      <c r="HP32" s="679"/>
      <c r="HQ32" s="679"/>
      <c r="HR32" s="679"/>
      <c r="HS32" s="679"/>
      <c r="HT32" s="679"/>
      <c r="HU32" s="679"/>
      <c r="HV32" s="679"/>
      <c r="HW32" s="679"/>
      <c r="HX32" s="679"/>
      <c r="HY32" s="679"/>
      <c r="HZ32" s="679"/>
      <c r="IA32" s="679"/>
      <c r="IB32" s="679"/>
      <c r="IC32" s="679"/>
      <c r="ID32" s="679"/>
      <c r="IE32" s="679"/>
      <c r="IF32" s="679"/>
      <c r="IG32" s="679"/>
      <c r="IH32" s="679"/>
      <c r="II32" s="679"/>
      <c r="IJ32" s="679"/>
      <c r="IL32" s="658"/>
      <c r="IM32" s="658"/>
      <c r="IN32" s="658"/>
      <c r="IO32" s="658"/>
      <c r="IP32" s="658"/>
      <c r="IQ32" s="658"/>
      <c r="IR32" s="658"/>
      <c r="IS32" s="658"/>
      <c r="IT32" s="658"/>
      <c r="IU32" s="658"/>
      <c r="IV32" s="658"/>
      <c r="IW32" s="658"/>
      <c r="IX32" s="658"/>
      <c r="IY32" s="658"/>
      <c r="IZ32" s="658"/>
      <c r="JA32" s="658"/>
      <c r="JB32" s="658"/>
      <c r="JC32" s="658"/>
      <c r="JD32" s="658"/>
      <c r="JE32" s="658"/>
      <c r="JF32" s="658"/>
      <c r="JG32" s="658"/>
      <c r="JH32" s="658"/>
      <c r="JI32" s="658"/>
      <c r="JJ32" s="658"/>
      <c r="JK32" s="658"/>
      <c r="JL32" s="658"/>
      <c r="JM32" s="658"/>
      <c r="JN32" s="658"/>
      <c r="JO32" s="658"/>
      <c r="JP32" s="658"/>
      <c r="JQ32" s="658"/>
      <c r="JR32" s="658"/>
      <c r="JS32" s="658"/>
      <c r="JT32" s="658"/>
      <c r="JU32" s="658"/>
      <c r="JV32" s="658"/>
      <c r="JW32" s="658"/>
      <c r="JX32" s="658"/>
      <c r="JY32" s="658"/>
      <c r="JZ32" s="658"/>
      <c r="KA32" s="658"/>
      <c r="KB32" s="658"/>
      <c r="KC32" s="658"/>
      <c r="KD32" s="658"/>
      <c r="KE32" s="658"/>
      <c r="KF32" s="658"/>
      <c r="KG32" s="658"/>
      <c r="KH32" s="658"/>
      <c r="KI32" s="658"/>
      <c r="KJ32" s="658"/>
      <c r="KK32" s="658"/>
      <c r="KL32" s="658"/>
      <c r="KM32" s="658"/>
      <c r="KN32" s="658"/>
    </row>
    <row r="33" spans="2:300" hidden="1">
      <c r="B33" s="476"/>
      <c r="C33" s="476"/>
      <c r="D33" s="476"/>
      <c r="E33" s="476"/>
      <c r="F33" s="476"/>
      <c r="G33" s="476"/>
      <c r="CG33" s="677"/>
      <c r="CH33" s="678" t="s">
        <v>79</v>
      </c>
      <c r="CI33" s="679">
        <v>161083.48480224609</v>
      </c>
      <c r="CJ33" s="679">
        <v>124493.72703552246</v>
      </c>
      <c r="CK33" s="679">
        <v>149393.73023986816</v>
      </c>
      <c r="CL33" s="679">
        <v>143331.59523010254</v>
      </c>
      <c r="CM33" s="679">
        <v>100241.73248291016</v>
      </c>
      <c r="CN33" s="679">
        <v>94620.933380126953</v>
      </c>
      <c r="CO33" s="679">
        <v>156965.99578857422</v>
      </c>
      <c r="CP33" s="679">
        <v>155020.19828796387</v>
      </c>
      <c r="CQ33" s="679">
        <v>155929.00039672852</v>
      </c>
      <c r="CR33" s="679">
        <v>158048.51989746094</v>
      </c>
      <c r="CS33" s="679">
        <v>155887.10334777832</v>
      </c>
      <c r="CT33" s="679">
        <v>152422.05184936523</v>
      </c>
      <c r="CU33" s="679">
        <v>1707438.0727386475</v>
      </c>
      <c r="CV33" s="679">
        <v>161083.48480224609</v>
      </c>
      <c r="CW33" s="679">
        <v>124493.72703552246</v>
      </c>
      <c r="CX33" s="679">
        <v>149393.73023986816</v>
      </c>
      <c r="CY33" s="679">
        <v>143331.59523010254</v>
      </c>
      <c r="CZ33" s="679">
        <v>100241.73248291016</v>
      </c>
      <c r="DA33" s="679">
        <v>94620.933380126953</v>
      </c>
      <c r="DB33" s="679">
        <v>156965.99578857422</v>
      </c>
      <c r="DC33" s="679">
        <v>155020.19828796387</v>
      </c>
      <c r="DD33" s="679">
        <v>155929.00039672852</v>
      </c>
      <c r="DE33" s="679">
        <v>158048.51989746094</v>
      </c>
      <c r="DF33" s="679">
        <v>155887.10334777832</v>
      </c>
      <c r="DG33" s="679">
        <v>152422.05184936523</v>
      </c>
      <c r="DH33" s="679">
        <v>1707438.0727386475</v>
      </c>
      <c r="DI33" s="679">
        <v>161083.48480224609</v>
      </c>
      <c r="DJ33" s="679">
        <v>124493.72703552246</v>
      </c>
      <c r="DK33" s="679">
        <v>149393.73023986816</v>
      </c>
      <c r="DL33" s="679">
        <v>143331.59523010254</v>
      </c>
      <c r="DM33" s="679">
        <v>100241.73248291016</v>
      </c>
      <c r="DN33" s="679">
        <v>94620.933380126953</v>
      </c>
      <c r="DO33" s="679">
        <v>156965.99578857422</v>
      </c>
      <c r="DP33" s="679">
        <v>155020.19828796387</v>
      </c>
      <c r="DQ33" s="679">
        <v>155929.00039672852</v>
      </c>
      <c r="DR33" s="679">
        <v>158048.51989746094</v>
      </c>
      <c r="DS33" s="679">
        <v>155887.10334777832</v>
      </c>
      <c r="DT33" s="679">
        <v>152422.05184936523</v>
      </c>
      <c r="DU33" s="679">
        <v>1707438.0727386475</v>
      </c>
      <c r="DV33" s="679">
        <v>161145.48889160156</v>
      </c>
      <c r="DW33" s="679">
        <v>124541.20445251465</v>
      </c>
      <c r="DX33" s="679">
        <v>149449.44534301758</v>
      </c>
      <c r="DY33" s="679">
        <v>143384.83016967773</v>
      </c>
      <c r="DZ33" s="679">
        <v>100066.15036010742</v>
      </c>
      <c r="EA33" s="679">
        <v>94001.535186767578</v>
      </c>
      <c r="EB33" s="679">
        <v>153671.79682922363</v>
      </c>
      <c r="EC33" s="679">
        <v>151111.8635559082</v>
      </c>
      <c r="ED33" s="679">
        <v>155947.24731445313</v>
      </c>
      <c r="EE33" s="679">
        <v>158113.18130493164</v>
      </c>
      <c r="EF33" s="679">
        <v>155947.24731445313</v>
      </c>
      <c r="EG33" s="679">
        <v>152481.7529296875</v>
      </c>
      <c r="EH33" s="679">
        <v>1699861.7436523438</v>
      </c>
      <c r="EI33" s="679">
        <v>161145.48889160156</v>
      </c>
      <c r="EJ33" s="679">
        <v>124541.20445251465</v>
      </c>
      <c r="EK33" s="679">
        <v>149449.44534301758</v>
      </c>
      <c r="EL33" s="679">
        <v>143384.83016967773</v>
      </c>
      <c r="EM33" s="679">
        <v>99199.776763916016</v>
      </c>
      <c r="EN33" s="679">
        <v>94218.12858581543</v>
      </c>
      <c r="EO33" s="679">
        <v>154214.50012207031</v>
      </c>
      <c r="EP33" s="679">
        <v>146552.08706665039</v>
      </c>
      <c r="EQ33" s="679">
        <v>155947.24731445313</v>
      </c>
      <c r="ER33" s="679">
        <v>158113.18130493164</v>
      </c>
      <c r="ES33" s="679">
        <v>155947.24731445313</v>
      </c>
      <c r="ET33" s="679">
        <v>152481.7529296875</v>
      </c>
      <c r="EU33" s="679">
        <v>1695194.8902587891</v>
      </c>
      <c r="EV33" s="679">
        <v>161145.48889160156</v>
      </c>
      <c r="EW33" s="679">
        <v>124541.20445251465</v>
      </c>
      <c r="EX33" s="679">
        <v>149449.44534301758</v>
      </c>
      <c r="EY33" s="679">
        <v>142085.26977539063</v>
      </c>
      <c r="EZ33" s="679">
        <v>94867.908782958984</v>
      </c>
      <c r="FA33" s="679">
        <v>90536.040802001953</v>
      </c>
      <c r="FB33" s="679">
        <v>146850.32455444336</v>
      </c>
      <c r="FC33" s="679">
        <v>135587.46780395508</v>
      </c>
      <c r="FD33" s="679">
        <v>153131.53312683105</v>
      </c>
      <c r="FE33" s="679">
        <v>158113.18130493164</v>
      </c>
      <c r="FF33" s="679">
        <v>155947.24731445313</v>
      </c>
      <c r="FG33" s="679">
        <v>152481.7529296875</v>
      </c>
      <c r="FH33" s="679">
        <v>1664736.8650817871</v>
      </c>
      <c r="FI33" s="677"/>
      <c r="FJ33" s="678" t="s">
        <v>79</v>
      </c>
      <c r="FK33" s="679">
        <v>161083.48480224609</v>
      </c>
      <c r="FL33" s="679">
        <v>124493.72703552246</v>
      </c>
      <c r="FM33" s="679">
        <v>149393.73023986816</v>
      </c>
      <c r="FN33" s="679">
        <v>143331.59523010254</v>
      </c>
      <c r="FO33" s="679">
        <v>100241.73248291016</v>
      </c>
      <c r="FP33" s="679">
        <v>94620.933380126953</v>
      </c>
      <c r="FQ33" s="679">
        <v>156965.99578857422</v>
      </c>
      <c r="FR33" s="679">
        <v>155020.19828796387</v>
      </c>
      <c r="FS33" s="679">
        <v>155929.00039672852</v>
      </c>
      <c r="FT33" s="679">
        <v>158048.51989746094</v>
      </c>
      <c r="FU33" s="679">
        <v>155887.10334777832</v>
      </c>
      <c r="FV33" s="679">
        <v>152422.05184936523</v>
      </c>
      <c r="FW33" s="679">
        <v>1707438.0727386475</v>
      </c>
      <c r="FX33" s="679">
        <v>161083.48480224609</v>
      </c>
      <c r="FY33" s="679">
        <v>124493.72703552246</v>
      </c>
      <c r="FZ33" s="679">
        <v>149393.73023986816</v>
      </c>
      <c r="GA33" s="679">
        <v>143331.59523010254</v>
      </c>
      <c r="GB33" s="679">
        <v>100241.73248291016</v>
      </c>
      <c r="GC33" s="679">
        <v>94620.933380126953</v>
      </c>
      <c r="GD33" s="679">
        <v>156965.99578857422</v>
      </c>
      <c r="GE33" s="679">
        <v>155020.19828796387</v>
      </c>
      <c r="GF33" s="679">
        <v>155929.00039672852</v>
      </c>
      <c r="GG33" s="679">
        <v>158048.51989746094</v>
      </c>
      <c r="GH33" s="679">
        <v>155887.10334777832</v>
      </c>
      <c r="GI33" s="679">
        <v>152422.05184936523</v>
      </c>
      <c r="GJ33" s="679">
        <v>1707438.0727386475</v>
      </c>
      <c r="GK33" s="679">
        <v>161083.48480224609</v>
      </c>
      <c r="GL33" s="679">
        <v>124493.72703552246</v>
      </c>
      <c r="GM33" s="679">
        <v>149393.73023986816</v>
      </c>
      <c r="GN33" s="679">
        <v>143331.59523010254</v>
      </c>
      <c r="GO33" s="679">
        <v>100241.73248291016</v>
      </c>
      <c r="GP33" s="679">
        <v>94620.933380126953</v>
      </c>
      <c r="GQ33" s="679">
        <v>156965.99578857422</v>
      </c>
      <c r="GR33" s="679">
        <v>155020.19828796387</v>
      </c>
      <c r="GS33" s="679">
        <v>155929.00039672852</v>
      </c>
      <c r="GT33" s="679">
        <v>158048.51989746094</v>
      </c>
      <c r="GU33" s="679">
        <v>155887.10334777832</v>
      </c>
      <c r="GV33" s="679">
        <v>152422.05184936523</v>
      </c>
      <c r="GW33" s="679">
        <v>1707438.0727386475</v>
      </c>
      <c r="GX33" s="679">
        <v>161145.48889160156</v>
      </c>
      <c r="GY33" s="679">
        <v>124541.20445251465</v>
      </c>
      <c r="GZ33" s="679">
        <v>149449.44534301758</v>
      </c>
      <c r="HA33" s="679">
        <v>143384.83016967773</v>
      </c>
      <c r="HB33" s="679">
        <v>100066.15036010742</v>
      </c>
      <c r="HC33" s="679">
        <v>93258.366973876953</v>
      </c>
      <c r="HD33" s="679">
        <v>154214.50012207031</v>
      </c>
      <c r="HE33" s="679">
        <v>141428.76494598389</v>
      </c>
      <c r="HF33" s="679">
        <v>155947.24731445313</v>
      </c>
      <c r="HG33" s="679">
        <v>158113.18130493164</v>
      </c>
      <c r="HH33" s="679">
        <v>155947.24731445313</v>
      </c>
      <c r="HI33" s="679">
        <v>152481.7529296875</v>
      </c>
      <c r="HJ33" s="679">
        <v>1689978.1801223755</v>
      </c>
      <c r="HK33" s="679">
        <v>161145.48889160156</v>
      </c>
      <c r="HL33" s="679">
        <v>124541.20445251465</v>
      </c>
      <c r="HM33" s="679">
        <v>149449.44534301758</v>
      </c>
      <c r="HN33" s="679">
        <v>143384.83016967773</v>
      </c>
      <c r="HO33" s="679">
        <v>99199.776763916016</v>
      </c>
      <c r="HP33" s="679">
        <v>94218.12858581543</v>
      </c>
      <c r="HQ33" s="679">
        <v>154647.68692016602</v>
      </c>
      <c r="HR33" s="679">
        <v>133793.61512756348</v>
      </c>
      <c r="HS33" s="679">
        <v>155947.24731445313</v>
      </c>
      <c r="HT33" s="679">
        <v>158113.18130493164</v>
      </c>
      <c r="HU33" s="679">
        <v>155947.24731445313</v>
      </c>
      <c r="HV33" s="679">
        <v>152481.7529296875</v>
      </c>
      <c r="HW33" s="679">
        <v>1682869.6051177979</v>
      </c>
      <c r="HX33" s="679">
        <v>161145.48889160156</v>
      </c>
      <c r="HY33" s="679">
        <v>124541.20445251465</v>
      </c>
      <c r="HZ33" s="679">
        <v>149449.44534301758</v>
      </c>
      <c r="IA33" s="679">
        <v>142085.26977539063</v>
      </c>
      <c r="IB33" s="679">
        <v>94651.315383911133</v>
      </c>
      <c r="IC33" s="679">
        <v>88803.293609619141</v>
      </c>
      <c r="ID33" s="679">
        <v>146452.92520523071</v>
      </c>
      <c r="IE33" s="679">
        <v>122142.44462585449</v>
      </c>
      <c r="IF33" s="679">
        <v>151831.97273254395</v>
      </c>
      <c r="IG33" s="679">
        <v>157679.99450683594</v>
      </c>
      <c r="IH33" s="679">
        <v>155947.24731445313</v>
      </c>
      <c r="II33" s="679">
        <v>152481.7529296875</v>
      </c>
      <c r="IJ33" s="679">
        <v>1647212.3547706604</v>
      </c>
      <c r="IL33" s="658"/>
      <c r="IM33" s="658"/>
      <c r="IN33" s="658"/>
      <c r="IO33" s="658"/>
      <c r="IP33" s="658"/>
      <c r="IQ33" s="658"/>
      <c r="IR33" s="658"/>
      <c r="IS33" s="658"/>
      <c r="IT33" s="658"/>
      <c r="IU33" s="658"/>
      <c r="IV33" s="658"/>
      <c r="IW33" s="658"/>
      <c r="IX33" s="658"/>
      <c r="IY33" s="658"/>
      <c r="IZ33" s="658"/>
      <c r="JA33" s="658"/>
      <c r="JB33" s="658"/>
      <c r="JC33" s="658"/>
      <c r="JD33" s="658"/>
      <c r="JE33" s="658"/>
      <c r="JF33" s="658"/>
      <c r="JG33" s="658"/>
      <c r="JH33" s="658"/>
      <c r="JI33" s="658"/>
      <c r="JJ33" s="658"/>
      <c r="JK33" s="658"/>
      <c r="JL33" s="658"/>
      <c r="JM33" s="658"/>
      <c r="JN33" s="658"/>
      <c r="JO33" s="658"/>
      <c r="JP33" s="658"/>
      <c r="JQ33" s="658"/>
      <c r="JR33" s="658"/>
      <c r="JS33" s="658"/>
      <c r="JT33" s="658"/>
      <c r="JU33" s="658"/>
      <c r="JV33" s="658"/>
      <c r="JW33" s="658"/>
      <c r="JX33" s="658"/>
      <c r="JY33" s="658"/>
      <c r="JZ33" s="658"/>
      <c r="KA33" s="658"/>
      <c r="KB33" s="658"/>
      <c r="KC33" s="658"/>
      <c r="KD33" s="658"/>
      <c r="KE33" s="658"/>
      <c r="KF33" s="658"/>
      <c r="KG33" s="658"/>
      <c r="KH33" s="658"/>
      <c r="KI33" s="658"/>
      <c r="KJ33" s="658"/>
      <c r="KK33" s="658"/>
      <c r="KL33" s="658"/>
      <c r="KM33" s="658"/>
      <c r="KN33" s="658"/>
    </row>
    <row r="34" spans="2:300" hidden="1">
      <c r="B34" s="476"/>
      <c r="C34" s="476"/>
      <c r="D34" s="476"/>
      <c r="E34" s="476"/>
      <c r="F34" s="476"/>
      <c r="G34" s="476"/>
      <c r="CG34" s="677"/>
      <c r="CH34" s="685" t="s">
        <v>238</v>
      </c>
      <c r="CI34" s="682">
        <v>162904.30941772461</v>
      </c>
      <c r="CJ34" s="682">
        <v>129554.71630859375</v>
      </c>
      <c r="CK34" s="682">
        <v>154513.76947784424</v>
      </c>
      <c r="CL34" s="682">
        <v>116456.65277862549</v>
      </c>
      <c r="CM34" s="682">
        <v>67390.969886779785</v>
      </c>
      <c r="CN34" s="682">
        <v>34084.352656364441</v>
      </c>
      <c r="CO34" s="682">
        <v>36583.006119966507</v>
      </c>
      <c r="CP34" s="682">
        <v>19454.627248764038</v>
      </c>
      <c r="CQ34" s="682">
        <v>42136.362250804901</v>
      </c>
      <c r="CR34" s="682">
        <v>101186.40728378296</v>
      </c>
      <c r="CS34" s="682">
        <v>158783.25961303711</v>
      </c>
      <c r="CT34" s="682">
        <v>149698.05960083008</v>
      </c>
      <c r="CU34" s="682">
        <v>1172746.4926431179</v>
      </c>
      <c r="CV34" s="682">
        <v>162904.30941772461</v>
      </c>
      <c r="CW34" s="682">
        <v>129554.71630859375</v>
      </c>
      <c r="CX34" s="682">
        <v>141661.62826156616</v>
      </c>
      <c r="CY34" s="682">
        <v>79520.366823196411</v>
      </c>
      <c r="CZ34" s="682">
        <v>37040.719482421875</v>
      </c>
      <c r="DA34" s="682">
        <v>3135.8759765625</v>
      </c>
      <c r="DB34" s="682"/>
      <c r="DC34" s="682">
        <v>15705.689094543457</v>
      </c>
      <c r="DD34" s="682">
        <v>42757.82453918457</v>
      </c>
      <c r="DE34" s="682">
        <v>63290.982627868652</v>
      </c>
      <c r="DF34" s="682">
        <v>134468.72315955162</v>
      </c>
      <c r="DG34" s="682">
        <v>140664.35933589935</v>
      </c>
      <c r="DH34" s="682">
        <v>950705.19502711296</v>
      </c>
      <c r="DI34" s="682">
        <v>162904.30941772461</v>
      </c>
      <c r="DJ34" s="682">
        <v>129433.15878295898</v>
      </c>
      <c r="DK34" s="682">
        <v>152119.3697013855</v>
      </c>
      <c r="DL34" s="682">
        <v>120732.97044944763</v>
      </c>
      <c r="DM34" s="682">
        <v>42352.056304931641</v>
      </c>
      <c r="DN34" s="682">
        <v>3603.8981323242188</v>
      </c>
      <c r="DO34" s="682">
        <v>3440.0299634933472</v>
      </c>
      <c r="DP34" s="682">
        <v>13480.269065856934</v>
      </c>
      <c r="DQ34" s="682">
        <v>54271.671417236328</v>
      </c>
      <c r="DR34" s="682">
        <v>79929.966690063477</v>
      </c>
      <c r="DS34" s="682">
        <v>158358.92562866211</v>
      </c>
      <c r="DT34" s="682">
        <v>146493.80857467651</v>
      </c>
      <c r="DU34" s="682">
        <v>1067120.4341287613</v>
      </c>
      <c r="DV34" s="682">
        <v>162904.30941772461</v>
      </c>
      <c r="DW34" s="682">
        <v>128223.11944580078</v>
      </c>
      <c r="DX34" s="682">
        <v>152968.57531547546</v>
      </c>
      <c r="DY34" s="682">
        <v>103473.32779312134</v>
      </c>
      <c r="DZ34" s="682">
        <v>36953.905094146729</v>
      </c>
      <c r="EA34" s="682">
        <v>5225.7337646484375</v>
      </c>
      <c r="EB34" s="682"/>
      <c r="EC34" s="682">
        <v>12621.507598876953</v>
      </c>
      <c r="ED34" s="682">
        <v>46550.560028076172</v>
      </c>
      <c r="EE34" s="682">
        <v>68965.417793273926</v>
      </c>
      <c r="EF34" s="682">
        <v>122305.28875732422</v>
      </c>
      <c r="EG34" s="682">
        <v>144788.086769104</v>
      </c>
      <c r="EH34" s="682">
        <v>984979.83177757263</v>
      </c>
      <c r="EI34" s="682">
        <v>162904.30941772461</v>
      </c>
      <c r="EJ34" s="682">
        <v>129554.71630859375</v>
      </c>
      <c r="EK34" s="682">
        <v>148700.89535522461</v>
      </c>
      <c r="EL34" s="682">
        <v>87520.151245117188</v>
      </c>
      <c r="EM34" s="682">
        <v>32828.520080566406</v>
      </c>
      <c r="EN34" s="682">
        <v>4966.3768005371094</v>
      </c>
      <c r="EO34" s="682"/>
      <c r="EP34" s="682">
        <v>12543.50390625</v>
      </c>
      <c r="EQ34" s="682">
        <v>40543.021514892578</v>
      </c>
      <c r="ER34" s="682">
        <v>64899.915023803711</v>
      </c>
      <c r="ES34" s="682">
        <v>114565.27531433105</v>
      </c>
      <c r="ET34" s="682">
        <v>151470.05221557617</v>
      </c>
      <c r="EU34" s="682">
        <v>950496.73718261719</v>
      </c>
      <c r="EV34" s="682">
        <v>162904.30941772461</v>
      </c>
      <c r="EW34" s="682">
        <v>129554.71630859375</v>
      </c>
      <c r="EX34" s="682">
        <v>138133.53520202637</v>
      </c>
      <c r="EY34" s="682">
        <v>79333.795745849609</v>
      </c>
      <c r="EZ34" s="682">
        <v>35079.908332824707</v>
      </c>
      <c r="FA34" s="682">
        <v>4642.0687065124512</v>
      </c>
      <c r="FB34" s="682"/>
      <c r="FC34" s="682">
        <v>12543.50390625</v>
      </c>
      <c r="FD34" s="682">
        <v>41635.073211669922</v>
      </c>
      <c r="FE34" s="682">
        <v>57992.276153564453</v>
      </c>
      <c r="FF34" s="682">
        <v>108898.80255126953</v>
      </c>
      <c r="FG34" s="682">
        <v>150100.97953033447</v>
      </c>
      <c r="FH34" s="682">
        <v>920818.96906661987</v>
      </c>
      <c r="FI34" s="677"/>
      <c r="FJ34" s="685" t="s">
        <v>238</v>
      </c>
      <c r="FK34" s="682">
        <v>162904.30941772461</v>
      </c>
      <c r="FL34" s="682">
        <v>129538.69333648682</v>
      </c>
      <c r="FM34" s="682">
        <v>154274.82601165771</v>
      </c>
      <c r="FN34" s="682">
        <v>111331.27250671387</v>
      </c>
      <c r="FO34" s="682">
        <v>64486.823490142822</v>
      </c>
      <c r="FP34" s="682">
        <v>32424.82968711853</v>
      </c>
      <c r="FQ34" s="682">
        <v>22148.169561386108</v>
      </c>
      <c r="FR34" s="682">
        <v>14383.577243804932</v>
      </c>
      <c r="FS34" s="682">
        <v>34796.554214477539</v>
      </c>
      <c r="FT34" s="682">
        <v>92748.915075302124</v>
      </c>
      <c r="FU34" s="682">
        <v>158035.75534820557</v>
      </c>
      <c r="FV34" s="682">
        <v>149532.54415512085</v>
      </c>
      <c r="FW34" s="682">
        <v>1126606.2700481415</v>
      </c>
      <c r="FX34" s="682">
        <v>162904.30941772461</v>
      </c>
      <c r="FY34" s="682">
        <v>129554.71630859375</v>
      </c>
      <c r="FZ34" s="682">
        <v>132957.05875396729</v>
      </c>
      <c r="GA34" s="682">
        <v>75944.31022644043</v>
      </c>
      <c r="GB34" s="682">
        <v>36489.673614501953</v>
      </c>
      <c r="GC34" s="682">
        <v>4221.1550521850586</v>
      </c>
      <c r="GD34" s="682">
        <v>2276.2048969268799</v>
      </c>
      <c r="GE34" s="682">
        <v>12143.759765625</v>
      </c>
      <c r="GF34" s="682">
        <v>41010.144538879395</v>
      </c>
      <c r="GG34" s="682">
        <v>56604.033292770386</v>
      </c>
      <c r="GH34" s="682">
        <v>120456.38828277588</v>
      </c>
      <c r="GI34" s="682">
        <v>136803.19292259216</v>
      </c>
      <c r="GJ34" s="682">
        <v>911364.94707298279</v>
      </c>
      <c r="GK34" s="682">
        <v>162904.30941772461</v>
      </c>
      <c r="GL34" s="682">
        <v>129131.27714538574</v>
      </c>
      <c r="GM34" s="682">
        <v>151297.27706718445</v>
      </c>
      <c r="GN34" s="682">
        <v>109708.00909805298</v>
      </c>
      <c r="GO34" s="682">
        <v>39748.568691253662</v>
      </c>
      <c r="GP34" s="682">
        <v>3512.0516738891602</v>
      </c>
      <c r="GQ34" s="682">
        <v>4995.3903503417969</v>
      </c>
      <c r="GR34" s="682">
        <v>12142.719360351563</v>
      </c>
      <c r="GS34" s="682">
        <v>44432.133190155029</v>
      </c>
      <c r="GT34" s="682">
        <v>72690.480716705322</v>
      </c>
      <c r="GU34" s="682">
        <v>158268.39741897583</v>
      </c>
      <c r="GV34" s="682">
        <v>142480.07629776001</v>
      </c>
      <c r="GW34" s="682">
        <v>1031310.6904277802</v>
      </c>
      <c r="GX34" s="682">
        <v>162904.30941772461</v>
      </c>
      <c r="GY34" s="682">
        <v>128300.71257781982</v>
      </c>
      <c r="GZ34" s="682">
        <v>147505.19825172424</v>
      </c>
      <c r="HA34" s="682">
        <v>93609.780029296875</v>
      </c>
      <c r="HB34" s="682">
        <v>33308.731628417969</v>
      </c>
      <c r="HC34" s="682">
        <v>4434.8465728759766</v>
      </c>
      <c r="HD34" s="682"/>
      <c r="HE34" s="682">
        <v>12289.636581420898</v>
      </c>
      <c r="HF34" s="682">
        <v>39887.782985687256</v>
      </c>
      <c r="HG34" s="682">
        <v>64215.613319396973</v>
      </c>
      <c r="HH34" s="682">
        <v>111839.70910644531</v>
      </c>
      <c r="HI34" s="682">
        <v>132897.54479980469</v>
      </c>
      <c r="HJ34" s="682">
        <v>931193.86527061462</v>
      </c>
      <c r="HK34" s="682">
        <v>162904.30941772461</v>
      </c>
      <c r="HL34" s="682">
        <v>129554.71630859375</v>
      </c>
      <c r="HM34" s="682">
        <v>142424.07958984375</v>
      </c>
      <c r="HN34" s="682">
        <v>84413.246208190918</v>
      </c>
      <c r="HO34" s="682">
        <v>32218.580474853516</v>
      </c>
      <c r="HP34" s="682">
        <v>4754.8662414550781</v>
      </c>
      <c r="HQ34" s="682"/>
      <c r="HR34" s="682">
        <v>12118.8076171875</v>
      </c>
      <c r="HS34" s="682">
        <v>35551.907806396484</v>
      </c>
      <c r="HT34" s="682">
        <v>55653.994438171387</v>
      </c>
      <c r="HU34" s="682">
        <v>103079.75057983398</v>
      </c>
      <c r="HV34" s="682">
        <v>150376.03448486328</v>
      </c>
      <c r="HW34" s="682">
        <v>913050.29316711426</v>
      </c>
      <c r="HX34" s="682">
        <v>162904.30941772461</v>
      </c>
      <c r="HY34" s="682">
        <v>128841.67428588867</v>
      </c>
      <c r="HZ34" s="682">
        <v>135388.95192718506</v>
      </c>
      <c r="IA34" s="682">
        <v>74477.659301757813</v>
      </c>
      <c r="IB34" s="682">
        <v>34584.346313476563</v>
      </c>
      <c r="IC34" s="682">
        <v>4020.3202133178711</v>
      </c>
      <c r="ID34" s="682"/>
      <c r="IE34" s="682">
        <v>12104.2529296875</v>
      </c>
      <c r="IF34" s="682">
        <v>34406.463104248047</v>
      </c>
      <c r="IG34" s="682">
        <v>55143.071334838867</v>
      </c>
      <c r="IH34" s="682">
        <v>102417.39315032959</v>
      </c>
      <c r="II34" s="682">
        <v>148633.5837097168</v>
      </c>
      <c r="IJ34" s="682">
        <v>892922.02568817139</v>
      </c>
      <c r="IL34" s="658"/>
      <c r="IM34" s="658"/>
      <c r="IN34" s="658"/>
      <c r="IO34" s="658"/>
      <c r="IP34" s="658"/>
      <c r="IQ34" s="658"/>
      <c r="IR34" s="658"/>
      <c r="IS34" s="658"/>
      <c r="IT34" s="658"/>
      <c r="IU34" s="658"/>
      <c r="IV34" s="658"/>
      <c r="IW34" s="658"/>
      <c r="IX34" s="658"/>
      <c r="IY34" s="658"/>
      <c r="IZ34" s="658"/>
      <c r="JA34" s="658"/>
      <c r="JB34" s="658"/>
      <c r="JC34" s="658"/>
      <c r="JD34" s="658"/>
      <c r="JE34" s="658"/>
      <c r="JF34" s="658"/>
      <c r="JG34" s="658"/>
      <c r="JH34" s="658"/>
      <c r="JI34" s="658"/>
      <c r="JJ34" s="658"/>
      <c r="JK34" s="658"/>
      <c r="JL34" s="658"/>
      <c r="JM34" s="658"/>
      <c r="JN34" s="658"/>
      <c r="JO34" s="658"/>
      <c r="JP34" s="658"/>
      <c r="JQ34" s="658"/>
      <c r="JR34" s="658"/>
      <c r="JS34" s="658"/>
      <c r="JT34" s="658"/>
      <c r="JU34" s="658"/>
      <c r="JV34" s="658"/>
      <c r="JW34" s="658"/>
      <c r="JX34" s="658"/>
      <c r="JY34" s="658"/>
      <c r="JZ34" s="658"/>
      <c r="KA34" s="658"/>
      <c r="KB34" s="658"/>
      <c r="KC34" s="658"/>
      <c r="KD34" s="658"/>
      <c r="KE34" s="658"/>
      <c r="KF34" s="658"/>
      <c r="KG34" s="658"/>
      <c r="KH34" s="658"/>
      <c r="KI34" s="658"/>
      <c r="KJ34" s="658"/>
      <c r="KK34" s="658"/>
      <c r="KL34" s="658"/>
      <c r="KM34" s="658"/>
      <c r="KN34" s="658"/>
    </row>
    <row r="35" spans="2:300" hidden="1">
      <c r="B35" s="122" t="s">
        <v>299</v>
      </c>
      <c r="C35" s="476"/>
      <c r="D35" s="476"/>
      <c r="E35" s="476"/>
      <c r="F35" s="476"/>
      <c r="G35" s="476"/>
      <c r="J35" s="1"/>
      <c r="K35" s="18">
        <v>2018</v>
      </c>
      <c r="L35" s="18">
        <v>2018</v>
      </c>
      <c r="M35" s="18">
        <v>2018</v>
      </c>
      <c r="N35" s="18">
        <v>2018</v>
      </c>
      <c r="O35" s="18">
        <v>2018</v>
      </c>
      <c r="P35" s="18">
        <v>2018</v>
      </c>
      <c r="Q35" s="18">
        <v>2018</v>
      </c>
      <c r="R35" s="18">
        <v>2018</v>
      </c>
      <c r="S35" s="18">
        <v>2018</v>
      </c>
      <c r="T35" s="18">
        <v>2018</v>
      </c>
      <c r="U35" s="18">
        <v>2018</v>
      </c>
      <c r="V35" s="18">
        <v>2018</v>
      </c>
      <c r="W35" s="18">
        <v>2020</v>
      </c>
      <c r="X35" s="18">
        <v>2020</v>
      </c>
      <c r="Y35" s="18">
        <v>2020</v>
      </c>
      <c r="Z35" s="18">
        <v>2020</v>
      </c>
      <c r="AA35" s="18">
        <v>2020</v>
      </c>
      <c r="AB35" s="18">
        <v>2020</v>
      </c>
      <c r="AC35" s="18">
        <v>2020</v>
      </c>
      <c r="AD35" s="18">
        <v>2020</v>
      </c>
      <c r="AE35" s="18">
        <v>2020</v>
      </c>
      <c r="AF35" s="18">
        <v>2020</v>
      </c>
      <c r="AG35" s="18">
        <v>2020</v>
      </c>
      <c r="AH35" s="18">
        <v>2020</v>
      </c>
      <c r="AI35" s="18">
        <v>2025</v>
      </c>
      <c r="AJ35" s="18">
        <v>2025</v>
      </c>
      <c r="AK35" s="18">
        <v>2025</v>
      </c>
      <c r="AL35" s="18">
        <v>2025</v>
      </c>
      <c r="AM35" s="18">
        <v>2025</v>
      </c>
      <c r="AN35" s="18">
        <v>2025</v>
      </c>
      <c r="AO35" s="18">
        <v>2025</v>
      </c>
      <c r="AP35" s="18">
        <v>2025</v>
      </c>
      <c r="AQ35" s="18">
        <v>2025</v>
      </c>
      <c r="AR35" s="18">
        <v>2025</v>
      </c>
      <c r="AS35" s="18">
        <v>2025</v>
      </c>
      <c r="AT35" s="18">
        <v>2025</v>
      </c>
      <c r="AU35" s="18">
        <v>2030</v>
      </c>
      <c r="AV35" s="18">
        <v>2030</v>
      </c>
      <c r="AW35" s="18">
        <v>2030</v>
      </c>
      <c r="AX35" s="18">
        <v>2030</v>
      </c>
      <c r="AY35" s="18">
        <v>2030</v>
      </c>
      <c r="AZ35" s="18">
        <v>2030</v>
      </c>
      <c r="BA35" s="18">
        <v>2030</v>
      </c>
      <c r="BB35" s="18">
        <v>2030</v>
      </c>
      <c r="BC35" s="18">
        <v>2030</v>
      </c>
      <c r="BD35" s="18">
        <v>2030</v>
      </c>
      <c r="BE35" s="18">
        <v>2030</v>
      </c>
      <c r="BF35" s="18">
        <v>2030</v>
      </c>
      <c r="BG35" s="18">
        <v>2035</v>
      </c>
      <c r="BH35" s="18">
        <v>2035</v>
      </c>
      <c r="BI35" s="18">
        <v>2035</v>
      </c>
      <c r="BJ35" s="18">
        <v>2035</v>
      </c>
      <c r="BK35" s="18">
        <v>2035</v>
      </c>
      <c r="BL35" s="18">
        <v>2035</v>
      </c>
      <c r="BM35" s="18">
        <v>2035</v>
      </c>
      <c r="BN35" s="18">
        <v>2035</v>
      </c>
      <c r="BO35" s="18">
        <v>2035</v>
      </c>
      <c r="BP35" s="18">
        <v>2035</v>
      </c>
      <c r="BQ35" s="18">
        <v>2035</v>
      </c>
      <c r="BR35" s="18">
        <v>2035</v>
      </c>
      <c r="BS35" s="18">
        <v>2040</v>
      </c>
      <c r="BT35" s="18">
        <v>2040</v>
      </c>
      <c r="BU35" s="18">
        <v>2040</v>
      </c>
      <c r="BV35" s="18">
        <v>2040</v>
      </c>
      <c r="BW35" s="18">
        <v>2040</v>
      </c>
      <c r="BX35" s="18">
        <v>2040</v>
      </c>
      <c r="BY35" s="18">
        <v>2040</v>
      </c>
      <c r="BZ35" s="18">
        <v>2040</v>
      </c>
      <c r="CA35" s="18">
        <v>2040</v>
      </c>
      <c r="CB35" s="18">
        <v>2040</v>
      </c>
      <c r="CC35" s="18">
        <v>2040</v>
      </c>
      <c r="CD35" s="18">
        <v>2040</v>
      </c>
      <c r="CG35" s="677"/>
      <c r="CH35" s="678" t="s">
        <v>95</v>
      </c>
      <c r="CI35" s="679">
        <v>75990.678588867188</v>
      </c>
      <c r="CJ35" s="679">
        <v>66344.802978515625</v>
      </c>
      <c r="CK35" s="679">
        <v>75622.935340881348</v>
      </c>
      <c r="CL35" s="679">
        <v>57094.779914855957</v>
      </c>
      <c r="CM35" s="679">
        <v>9023.1792297363281</v>
      </c>
      <c r="CN35" s="679">
        <v>6149.6141128540039</v>
      </c>
      <c r="CO35" s="679">
        <v>10618.76864361763</v>
      </c>
      <c r="CP35" s="679">
        <v>1528.5532283782959</v>
      </c>
      <c r="CQ35" s="679">
        <v>5479.2809672355652</v>
      </c>
      <c r="CR35" s="679">
        <v>24675.305690765381</v>
      </c>
      <c r="CS35" s="679">
        <v>80378.655578613281</v>
      </c>
      <c r="CT35" s="679">
        <v>74940.181335449219</v>
      </c>
      <c r="CU35" s="679">
        <v>487846.73560976982</v>
      </c>
      <c r="CV35" s="679">
        <v>75990.678588867188</v>
      </c>
      <c r="CW35" s="679">
        <v>66344.802978515625</v>
      </c>
      <c r="CX35" s="679">
        <v>66972.168952941895</v>
      </c>
      <c r="CY35" s="679">
        <v>33978.629247665405</v>
      </c>
      <c r="CZ35" s="679">
        <v>4006.95263671875</v>
      </c>
      <c r="DA35" s="679"/>
      <c r="DB35" s="679"/>
      <c r="DC35" s="679"/>
      <c r="DD35" s="679">
        <v>6046.7011871337891</v>
      </c>
      <c r="DE35" s="679">
        <v>14380.017074584961</v>
      </c>
      <c r="DF35" s="679">
        <v>58135.768966436386</v>
      </c>
      <c r="DG35" s="679">
        <v>68836.45122051239</v>
      </c>
      <c r="DH35" s="679">
        <v>394692.17085337639</v>
      </c>
      <c r="DI35" s="679">
        <v>75990.678588867188</v>
      </c>
      <c r="DJ35" s="679">
        <v>66344.802978515625</v>
      </c>
      <c r="DK35" s="679">
        <v>73228.535564422607</v>
      </c>
      <c r="DL35" s="679">
        <v>59970.262121200562</v>
      </c>
      <c r="DM35" s="679">
        <v>8668.9140319824219</v>
      </c>
      <c r="DN35" s="679">
        <v>217.7691650390625</v>
      </c>
      <c r="DO35" s="679">
        <v>3440.0299634933472</v>
      </c>
      <c r="DP35" s="679">
        <v>936.76515960693359</v>
      </c>
      <c r="DQ35" s="679">
        <v>3919.844970703125</v>
      </c>
      <c r="DR35" s="679">
        <v>26134.641624450684</v>
      </c>
      <c r="DS35" s="679">
        <v>80578.351135253906</v>
      </c>
      <c r="DT35" s="679">
        <v>75061.481136322021</v>
      </c>
      <c r="DU35" s="679">
        <v>474492.07643985748</v>
      </c>
      <c r="DV35" s="679">
        <v>75990.678588867188</v>
      </c>
      <c r="DW35" s="679">
        <v>65620.993743896484</v>
      </c>
      <c r="DX35" s="679">
        <v>75354.494384765625</v>
      </c>
      <c r="DY35" s="679">
        <v>44812.484645843506</v>
      </c>
      <c r="DZ35" s="679">
        <v>7527.2422523498535</v>
      </c>
      <c r="EA35" s="679">
        <v>740.4151611328125</v>
      </c>
      <c r="EB35" s="679"/>
      <c r="EC35" s="679">
        <v>1393.72265625</v>
      </c>
      <c r="ED35" s="679">
        <v>5679.494384765625</v>
      </c>
      <c r="EE35" s="679">
        <v>20303.60050201416</v>
      </c>
      <c r="EF35" s="679">
        <v>57382.759826660156</v>
      </c>
      <c r="EG35" s="679">
        <v>74163.164375305176</v>
      </c>
      <c r="EH35" s="679">
        <v>428969.05052185059</v>
      </c>
      <c r="EI35" s="679">
        <v>75990.678588867188</v>
      </c>
      <c r="EJ35" s="679">
        <v>66344.802978515625</v>
      </c>
      <c r="EK35" s="679">
        <v>70252.737487792969</v>
      </c>
      <c r="EL35" s="679">
        <v>41187.797973632813</v>
      </c>
      <c r="EM35" s="679">
        <v>7360.5977783203125</v>
      </c>
      <c r="EN35" s="679">
        <v>1785.7071533203125</v>
      </c>
      <c r="EO35" s="679"/>
      <c r="EP35" s="679">
        <v>1437.2764892578125</v>
      </c>
      <c r="EQ35" s="679">
        <v>8318.7821044921875</v>
      </c>
      <c r="ER35" s="679">
        <v>22728.858688354492</v>
      </c>
      <c r="ES35" s="679">
        <v>55270.336135864258</v>
      </c>
      <c r="ET35" s="679">
        <v>76225.94384765625</v>
      </c>
      <c r="EU35" s="679">
        <v>426903.51922607422</v>
      </c>
      <c r="EV35" s="679">
        <v>75990.678588867188</v>
      </c>
      <c r="EW35" s="679">
        <v>66344.802978515625</v>
      </c>
      <c r="EX35" s="679">
        <v>63699.929626464844</v>
      </c>
      <c r="EY35" s="679">
        <v>37483.858154296875</v>
      </c>
      <c r="EZ35" s="679">
        <v>11893.362731933594</v>
      </c>
      <c r="FA35" s="679">
        <v>2221.2454833984375</v>
      </c>
      <c r="FB35" s="679"/>
      <c r="FC35" s="679">
        <v>2221.2454833984375</v>
      </c>
      <c r="FD35" s="679">
        <v>10191.596923828125</v>
      </c>
      <c r="FE35" s="679">
        <v>18769.844421386719</v>
      </c>
      <c r="FF35" s="679">
        <v>55804.023376464844</v>
      </c>
      <c r="FG35" s="679">
        <v>75950.888893127441</v>
      </c>
      <c r="FH35" s="679">
        <v>420571.47666168213</v>
      </c>
      <c r="FI35" s="677"/>
      <c r="FJ35" s="678" t="s">
        <v>95</v>
      </c>
      <c r="FK35" s="679">
        <v>75990.678588867188</v>
      </c>
      <c r="FL35" s="679">
        <v>66328.780006408691</v>
      </c>
      <c r="FM35" s="679">
        <v>75383.991874694824</v>
      </c>
      <c r="FN35" s="679">
        <v>53689.917194366455</v>
      </c>
      <c r="FO35" s="679">
        <v>7817.5724601745605</v>
      </c>
      <c r="FP35" s="679">
        <v>5620.4183120727539</v>
      </c>
      <c r="FQ35" s="679">
        <v>3624.1426868438721</v>
      </c>
      <c r="FR35" s="679"/>
      <c r="FS35" s="679">
        <v>4100.4993286132813</v>
      </c>
      <c r="FT35" s="679">
        <v>18187.661451339722</v>
      </c>
      <c r="FU35" s="679">
        <v>79631.151313781738</v>
      </c>
      <c r="FV35" s="679">
        <v>74774.66588973999</v>
      </c>
      <c r="FW35" s="679">
        <v>465149.47910690308</v>
      </c>
      <c r="FX35" s="679">
        <v>75990.678588867188</v>
      </c>
      <c r="FY35" s="679">
        <v>66344.802978515625</v>
      </c>
      <c r="FZ35" s="679">
        <v>62561.135780334473</v>
      </c>
      <c r="GA35" s="679">
        <v>32615.059959411621</v>
      </c>
      <c r="GB35" s="679">
        <v>3879.256591796875</v>
      </c>
      <c r="GC35" s="679"/>
      <c r="GD35" s="679">
        <v>2276.2048969268799</v>
      </c>
      <c r="GE35" s="679"/>
      <c r="GF35" s="679">
        <v>5705.1375885009766</v>
      </c>
      <c r="GG35" s="679">
        <v>10896.632963180542</v>
      </c>
      <c r="GH35" s="679">
        <v>44719.502227783203</v>
      </c>
      <c r="GI35" s="679">
        <v>65084.252798080444</v>
      </c>
      <c r="GJ35" s="679">
        <v>370072.66437339783</v>
      </c>
      <c r="GK35" s="679">
        <v>75990.678588867188</v>
      </c>
      <c r="GL35" s="679">
        <v>66042.921340942383</v>
      </c>
      <c r="GM35" s="679">
        <v>72406.442930221558</v>
      </c>
      <c r="GN35" s="679">
        <v>49238.556701660156</v>
      </c>
      <c r="GO35" s="679">
        <v>6710.9881248474121</v>
      </c>
      <c r="GP35" s="679">
        <v>210.81110000610352</v>
      </c>
      <c r="GQ35" s="679">
        <v>2207.8265686035156</v>
      </c>
      <c r="GR35" s="679"/>
      <c r="GS35" s="679">
        <v>3794.5998001098633</v>
      </c>
      <c r="GT35" s="679">
        <v>22095.142936706543</v>
      </c>
      <c r="GU35" s="679">
        <v>80578.351135253906</v>
      </c>
      <c r="GV35" s="679">
        <v>70639.578647613525</v>
      </c>
      <c r="GW35" s="679">
        <v>449915.89787483215</v>
      </c>
      <c r="GX35" s="679">
        <v>75990.678588867188</v>
      </c>
      <c r="GY35" s="679">
        <v>65698.586875915527</v>
      </c>
      <c r="GZ35" s="679">
        <v>71125.781003952026</v>
      </c>
      <c r="HA35" s="679">
        <v>44244.816780090332</v>
      </c>
      <c r="HB35" s="679">
        <v>5854.777946472168</v>
      </c>
      <c r="HC35" s="679">
        <v>716.05197906494141</v>
      </c>
      <c r="HD35" s="679"/>
      <c r="HE35" s="679">
        <v>1347.862548828125</v>
      </c>
      <c r="HF35" s="679">
        <v>5265.0880813598633</v>
      </c>
      <c r="HG35" s="679">
        <v>17780.416831970215</v>
      </c>
      <c r="HH35" s="679">
        <v>53599.88501739502</v>
      </c>
      <c r="HI35" s="679">
        <v>63852.870239257813</v>
      </c>
      <c r="HJ35" s="679">
        <v>405476.81589317322</v>
      </c>
      <c r="HK35" s="679">
        <v>75990.678588867188</v>
      </c>
      <c r="HL35" s="679">
        <v>66344.802978515625</v>
      </c>
      <c r="HM35" s="679">
        <v>64295.309692382813</v>
      </c>
      <c r="HN35" s="679">
        <v>38487.807495117188</v>
      </c>
      <c r="HO35" s="679">
        <v>7111.3836364746094</v>
      </c>
      <c r="HP35" s="679">
        <v>1725.2469177246094</v>
      </c>
      <c r="HQ35" s="679"/>
      <c r="HR35" s="679">
        <v>1388.6133728027344</v>
      </c>
      <c r="HS35" s="679">
        <v>8037.1258850097656</v>
      </c>
      <c r="HT35" s="679">
        <v>16734.281066894531</v>
      </c>
      <c r="HU35" s="679">
        <v>48836.642211914063</v>
      </c>
      <c r="HV35" s="679">
        <v>76225.94384765625</v>
      </c>
      <c r="HW35" s="679">
        <v>405177.83569335938</v>
      </c>
      <c r="HX35" s="679">
        <v>75990.678588867188</v>
      </c>
      <c r="HY35" s="679">
        <v>66117.991058349609</v>
      </c>
      <c r="HZ35" s="679">
        <v>62068.475738525391</v>
      </c>
      <c r="IA35" s="679">
        <v>33771.160308837891</v>
      </c>
      <c r="IB35" s="679">
        <v>12216.754852294922</v>
      </c>
      <c r="IC35" s="679">
        <v>2143.4614562988281</v>
      </c>
      <c r="ID35" s="679"/>
      <c r="IE35" s="679">
        <v>2143.4614562988281</v>
      </c>
      <c r="IF35" s="679">
        <v>9834.7055053710938</v>
      </c>
      <c r="IG35" s="679">
        <v>17997.968124389648</v>
      </c>
      <c r="IH35" s="679">
        <v>49672.318840026855</v>
      </c>
      <c r="II35" s="679">
        <v>74764.108337402344</v>
      </c>
      <c r="IJ35" s="679">
        <v>406721.0842666626</v>
      </c>
      <c r="IL35" s="658"/>
      <c r="IM35" s="658"/>
      <c r="IN35" s="658"/>
      <c r="IO35" s="658"/>
      <c r="IP35" s="658"/>
      <c r="IQ35" s="658"/>
      <c r="IR35" s="658"/>
      <c r="IS35" s="658"/>
      <c r="IT35" s="658"/>
      <c r="IU35" s="658"/>
      <c r="IV35" s="658"/>
      <c r="IW35" s="658"/>
      <c r="IX35" s="658"/>
      <c r="IY35" s="658"/>
      <c r="IZ35" s="658"/>
      <c r="JA35" s="658"/>
      <c r="JB35" s="658"/>
      <c r="JC35" s="658"/>
      <c r="JD35" s="658"/>
      <c r="JE35" s="658"/>
      <c r="JF35" s="658"/>
      <c r="JG35" s="658"/>
      <c r="JH35" s="658"/>
      <c r="JI35" s="658"/>
      <c r="JJ35" s="658"/>
      <c r="JK35" s="658"/>
      <c r="JL35" s="658"/>
      <c r="JM35" s="658"/>
      <c r="JN35" s="658"/>
      <c r="JO35" s="658"/>
      <c r="JP35" s="658"/>
      <c r="JQ35" s="658"/>
      <c r="JR35" s="658"/>
      <c r="JS35" s="658"/>
      <c r="JT35" s="658"/>
      <c r="JU35" s="658"/>
      <c r="JV35" s="658"/>
      <c r="JW35" s="658"/>
      <c r="JX35" s="658"/>
      <c r="JY35" s="658"/>
      <c r="JZ35" s="658"/>
      <c r="KA35" s="658"/>
      <c r="KB35" s="658"/>
      <c r="KC35" s="658"/>
      <c r="KD35" s="658"/>
      <c r="KE35" s="658"/>
      <c r="KF35" s="658"/>
      <c r="KG35" s="658"/>
      <c r="KH35" s="658"/>
      <c r="KI35" s="658"/>
      <c r="KJ35" s="658"/>
      <c r="KK35" s="658"/>
      <c r="KL35" s="658"/>
      <c r="KM35" s="658"/>
      <c r="KN35" s="658"/>
    </row>
    <row r="36" spans="2:300" hidden="1">
      <c r="B36" s="18" t="s">
        <v>256</v>
      </c>
      <c r="C36" s="18" t="s">
        <v>380</v>
      </c>
      <c r="D36" s="18" t="s">
        <v>499</v>
      </c>
      <c r="E36" s="18" t="s">
        <v>500</v>
      </c>
      <c r="F36" s="18" t="s">
        <v>501</v>
      </c>
      <c r="G36" s="18" t="s">
        <v>502</v>
      </c>
      <c r="H36" s="18" t="s">
        <v>503</v>
      </c>
      <c r="I36" s="18" t="s">
        <v>504</v>
      </c>
      <c r="J36" s="18"/>
      <c r="K36" s="18" t="s">
        <v>469</v>
      </c>
      <c r="L36" s="18" t="s">
        <v>470</v>
      </c>
      <c r="M36" s="18" t="s">
        <v>471</v>
      </c>
      <c r="N36" s="18" t="s">
        <v>472</v>
      </c>
      <c r="O36" s="18" t="s">
        <v>473</v>
      </c>
      <c r="P36" s="18" t="s">
        <v>474</v>
      </c>
      <c r="Q36" s="18" t="s">
        <v>475</v>
      </c>
      <c r="R36" s="18" t="s">
        <v>476</v>
      </c>
      <c r="S36" s="18" t="s">
        <v>477</v>
      </c>
      <c r="T36" s="18" t="s">
        <v>478</v>
      </c>
      <c r="U36" s="18" t="s">
        <v>479</v>
      </c>
      <c r="V36" s="18" t="s">
        <v>480</v>
      </c>
      <c r="W36" s="18" t="s">
        <v>469</v>
      </c>
      <c r="X36" s="18" t="s">
        <v>470</v>
      </c>
      <c r="Y36" s="18" t="s">
        <v>471</v>
      </c>
      <c r="Z36" s="18" t="s">
        <v>472</v>
      </c>
      <c r="AA36" s="18" t="s">
        <v>473</v>
      </c>
      <c r="AB36" s="18" t="s">
        <v>474</v>
      </c>
      <c r="AC36" s="18" t="s">
        <v>475</v>
      </c>
      <c r="AD36" s="18" t="s">
        <v>476</v>
      </c>
      <c r="AE36" s="18" t="s">
        <v>477</v>
      </c>
      <c r="AF36" s="18" t="s">
        <v>478</v>
      </c>
      <c r="AG36" s="18" t="s">
        <v>479</v>
      </c>
      <c r="AH36" s="18" t="s">
        <v>480</v>
      </c>
      <c r="AI36" s="18" t="s">
        <v>469</v>
      </c>
      <c r="AJ36" s="18" t="s">
        <v>470</v>
      </c>
      <c r="AK36" s="18" t="s">
        <v>471</v>
      </c>
      <c r="AL36" s="18" t="s">
        <v>472</v>
      </c>
      <c r="AM36" s="18" t="s">
        <v>473</v>
      </c>
      <c r="AN36" s="18" t="s">
        <v>474</v>
      </c>
      <c r="AO36" s="18" t="s">
        <v>475</v>
      </c>
      <c r="AP36" s="18" t="s">
        <v>476</v>
      </c>
      <c r="AQ36" s="18" t="s">
        <v>477</v>
      </c>
      <c r="AR36" s="18" t="s">
        <v>478</v>
      </c>
      <c r="AS36" s="18" t="s">
        <v>479</v>
      </c>
      <c r="AT36" s="18" t="s">
        <v>480</v>
      </c>
      <c r="AU36" s="18" t="s">
        <v>469</v>
      </c>
      <c r="AV36" s="18" t="s">
        <v>470</v>
      </c>
      <c r="AW36" s="18" t="s">
        <v>471</v>
      </c>
      <c r="AX36" s="18" t="s">
        <v>472</v>
      </c>
      <c r="AY36" s="18" t="s">
        <v>473</v>
      </c>
      <c r="AZ36" s="18" t="s">
        <v>474</v>
      </c>
      <c r="BA36" s="18" t="s">
        <v>475</v>
      </c>
      <c r="BB36" s="18" t="s">
        <v>476</v>
      </c>
      <c r="BC36" s="18" t="s">
        <v>477</v>
      </c>
      <c r="BD36" s="18" t="s">
        <v>478</v>
      </c>
      <c r="BE36" s="18" t="s">
        <v>479</v>
      </c>
      <c r="BF36" s="18" t="s">
        <v>480</v>
      </c>
      <c r="BG36" s="18" t="s">
        <v>469</v>
      </c>
      <c r="BH36" s="18" t="s">
        <v>470</v>
      </c>
      <c r="BI36" s="18" t="s">
        <v>471</v>
      </c>
      <c r="BJ36" s="18" t="s">
        <v>472</v>
      </c>
      <c r="BK36" s="18" t="s">
        <v>473</v>
      </c>
      <c r="BL36" s="18" t="s">
        <v>474</v>
      </c>
      <c r="BM36" s="18" t="s">
        <v>475</v>
      </c>
      <c r="BN36" s="18" t="s">
        <v>476</v>
      </c>
      <c r="BO36" s="18" t="s">
        <v>477</v>
      </c>
      <c r="BP36" s="18" t="s">
        <v>478</v>
      </c>
      <c r="BQ36" s="18" t="s">
        <v>479</v>
      </c>
      <c r="BR36" s="18" t="s">
        <v>480</v>
      </c>
      <c r="BS36" s="18" t="s">
        <v>469</v>
      </c>
      <c r="BT36" s="18" t="s">
        <v>470</v>
      </c>
      <c r="BU36" s="18" t="s">
        <v>471</v>
      </c>
      <c r="BV36" s="18" t="s">
        <v>472</v>
      </c>
      <c r="BW36" s="18" t="s">
        <v>473</v>
      </c>
      <c r="BX36" s="18" t="s">
        <v>474</v>
      </c>
      <c r="BY36" s="18" t="s">
        <v>475</v>
      </c>
      <c r="BZ36" s="18" t="s">
        <v>476</v>
      </c>
      <c r="CA36" s="18" t="s">
        <v>477</v>
      </c>
      <c r="CB36" s="18" t="s">
        <v>478</v>
      </c>
      <c r="CC36" s="18" t="s">
        <v>479</v>
      </c>
      <c r="CD36" s="18" t="s">
        <v>480</v>
      </c>
      <c r="CG36" s="677"/>
      <c r="CH36" s="678" t="s">
        <v>96</v>
      </c>
      <c r="CI36" s="679">
        <v>86913.630828857422</v>
      </c>
      <c r="CJ36" s="679">
        <v>63209.913330078125</v>
      </c>
      <c r="CK36" s="679">
        <v>78890.834136962891</v>
      </c>
      <c r="CL36" s="679">
        <v>59361.872863769531</v>
      </c>
      <c r="CM36" s="679">
        <v>58367.790657043457</v>
      </c>
      <c r="CN36" s="679">
        <v>27934.738543510437</v>
      </c>
      <c r="CO36" s="679">
        <v>25964.237476348877</v>
      </c>
      <c r="CP36" s="679">
        <v>17926.074020385742</v>
      </c>
      <c r="CQ36" s="679">
        <v>36657.081283569336</v>
      </c>
      <c r="CR36" s="679">
        <v>76511.101593017578</v>
      </c>
      <c r="CS36" s="679">
        <v>78404.604034423828</v>
      </c>
      <c r="CT36" s="679">
        <v>74757.878265380859</v>
      </c>
      <c r="CU36" s="679">
        <v>684899.75703334808</v>
      </c>
      <c r="CV36" s="679">
        <v>86913.630828857422</v>
      </c>
      <c r="CW36" s="679">
        <v>63209.913330078125</v>
      </c>
      <c r="CX36" s="679">
        <v>74689.459308624268</v>
      </c>
      <c r="CY36" s="679">
        <v>45541.737575531006</v>
      </c>
      <c r="CZ36" s="679">
        <v>33033.766845703125</v>
      </c>
      <c r="DA36" s="679">
        <v>3135.8759765625</v>
      </c>
      <c r="DB36" s="679"/>
      <c r="DC36" s="679">
        <v>15705.689094543457</v>
      </c>
      <c r="DD36" s="679">
        <v>36711.123352050781</v>
      </c>
      <c r="DE36" s="679">
        <v>48910.965553283691</v>
      </c>
      <c r="DF36" s="679">
        <v>76332.954193115234</v>
      </c>
      <c r="DG36" s="679">
        <v>71827.908115386963</v>
      </c>
      <c r="DH36" s="679">
        <v>556013.02417373657</v>
      </c>
      <c r="DI36" s="679">
        <v>86913.630828857422</v>
      </c>
      <c r="DJ36" s="679">
        <v>63088.355804443359</v>
      </c>
      <c r="DK36" s="679">
        <v>78890.834136962891</v>
      </c>
      <c r="DL36" s="679">
        <v>60762.70832824707</v>
      </c>
      <c r="DM36" s="679">
        <v>33683.142272949219</v>
      </c>
      <c r="DN36" s="679">
        <v>3386.1289672851563</v>
      </c>
      <c r="DO36" s="679"/>
      <c r="DP36" s="679">
        <v>12543.50390625</v>
      </c>
      <c r="DQ36" s="679">
        <v>50351.826446533203</v>
      </c>
      <c r="DR36" s="679">
        <v>53795.325065612793</v>
      </c>
      <c r="DS36" s="679">
        <v>77780.574493408203</v>
      </c>
      <c r="DT36" s="679">
        <v>71432.327438354492</v>
      </c>
      <c r="DU36" s="679">
        <v>592628.35768890381</v>
      </c>
      <c r="DV36" s="679">
        <v>86913.630828857422</v>
      </c>
      <c r="DW36" s="679">
        <v>62602.125701904297</v>
      </c>
      <c r="DX36" s="679">
        <v>77614.080930709839</v>
      </c>
      <c r="DY36" s="679">
        <v>58660.843147277832</v>
      </c>
      <c r="DZ36" s="679">
        <v>29426.662841796875</v>
      </c>
      <c r="EA36" s="679">
        <v>4485.318603515625</v>
      </c>
      <c r="EB36" s="679"/>
      <c r="EC36" s="679">
        <v>11227.784942626953</v>
      </c>
      <c r="ED36" s="679">
        <v>40871.065643310547</v>
      </c>
      <c r="EE36" s="679">
        <v>48661.817291259766</v>
      </c>
      <c r="EF36" s="679">
        <v>64922.528930664063</v>
      </c>
      <c r="EG36" s="679">
        <v>70624.922393798828</v>
      </c>
      <c r="EH36" s="679">
        <v>556010.78125572205</v>
      </c>
      <c r="EI36" s="679">
        <v>86913.630828857422</v>
      </c>
      <c r="EJ36" s="679">
        <v>63209.913330078125</v>
      </c>
      <c r="EK36" s="679">
        <v>78448.157867431641</v>
      </c>
      <c r="EL36" s="679">
        <v>46332.353271484375</v>
      </c>
      <c r="EM36" s="679">
        <v>25467.922302246094</v>
      </c>
      <c r="EN36" s="679">
        <v>3180.6696472167969</v>
      </c>
      <c r="EO36" s="679"/>
      <c r="EP36" s="679">
        <v>11106.227416992188</v>
      </c>
      <c r="EQ36" s="679">
        <v>32224.239410400391</v>
      </c>
      <c r="ER36" s="679">
        <v>42171.056335449219</v>
      </c>
      <c r="ES36" s="679">
        <v>59294.939178466797</v>
      </c>
      <c r="ET36" s="679">
        <v>75244.108367919922</v>
      </c>
      <c r="EU36" s="679">
        <v>523593.21795654297</v>
      </c>
      <c r="EV36" s="679">
        <v>86913.630828857422</v>
      </c>
      <c r="EW36" s="679">
        <v>63209.913330078125</v>
      </c>
      <c r="EX36" s="679">
        <v>74433.605575561523</v>
      </c>
      <c r="EY36" s="679">
        <v>41849.937591552734</v>
      </c>
      <c r="EZ36" s="679">
        <v>23186.545600891113</v>
      </c>
      <c r="FA36" s="679">
        <v>2420.8232231140137</v>
      </c>
      <c r="FB36" s="679"/>
      <c r="FC36" s="679">
        <v>10322.258422851563</v>
      </c>
      <c r="FD36" s="679">
        <v>31443.476287841797</v>
      </c>
      <c r="FE36" s="679">
        <v>39222.431732177734</v>
      </c>
      <c r="FF36" s="679">
        <v>53094.779174804688</v>
      </c>
      <c r="FG36" s="679">
        <v>74150.090637207031</v>
      </c>
      <c r="FH36" s="679">
        <v>500247.49240493774</v>
      </c>
      <c r="FI36" s="677"/>
      <c r="FJ36" s="678" t="s">
        <v>96</v>
      </c>
      <c r="FK36" s="679">
        <v>86913.630828857422</v>
      </c>
      <c r="FL36" s="679">
        <v>63209.913330078125</v>
      </c>
      <c r="FM36" s="679">
        <v>78890.834136962891</v>
      </c>
      <c r="FN36" s="679">
        <v>57641.355312347412</v>
      </c>
      <c r="FO36" s="679">
        <v>56669.251029968262</v>
      </c>
      <c r="FP36" s="679">
        <v>26804.411375045776</v>
      </c>
      <c r="FQ36" s="679">
        <v>18524.026874542236</v>
      </c>
      <c r="FR36" s="679">
        <v>14383.577243804932</v>
      </c>
      <c r="FS36" s="679">
        <v>30696.054885864258</v>
      </c>
      <c r="FT36" s="679">
        <v>74561.253623962402</v>
      </c>
      <c r="FU36" s="679">
        <v>78404.604034423828</v>
      </c>
      <c r="FV36" s="679">
        <v>74757.878265380859</v>
      </c>
      <c r="FW36" s="679">
        <v>661456.7909412384</v>
      </c>
      <c r="FX36" s="679">
        <v>86913.630828857422</v>
      </c>
      <c r="FY36" s="679">
        <v>63209.913330078125</v>
      </c>
      <c r="FZ36" s="679">
        <v>70395.922973632813</v>
      </c>
      <c r="GA36" s="679">
        <v>43329.250267028809</v>
      </c>
      <c r="GB36" s="679">
        <v>32610.417022705078</v>
      </c>
      <c r="GC36" s="679">
        <v>4221.1550521850586</v>
      </c>
      <c r="GD36" s="679"/>
      <c r="GE36" s="679">
        <v>12143.759765625</v>
      </c>
      <c r="GF36" s="679">
        <v>35305.006950378418</v>
      </c>
      <c r="GG36" s="679">
        <v>45707.400329589844</v>
      </c>
      <c r="GH36" s="679">
        <v>75736.886054992676</v>
      </c>
      <c r="GI36" s="679">
        <v>71718.940124511719</v>
      </c>
      <c r="GJ36" s="679">
        <v>541292.28269958496</v>
      </c>
      <c r="GK36" s="679">
        <v>86913.630828857422</v>
      </c>
      <c r="GL36" s="679">
        <v>63088.355804443359</v>
      </c>
      <c r="GM36" s="679">
        <v>78890.834136962891</v>
      </c>
      <c r="GN36" s="679">
        <v>60469.452396392822</v>
      </c>
      <c r="GO36" s="679">
        <v>33037.58056640625</v>
      </c>
      <c r="GP36" s="679">
        <v>3301.2405738830566</v>
      </c>
      <c r="GQ36" s="679">
        <v>2787.5637817382813</v>
      </c>
      <c r="GR36" s="679">
        <v>12142.719360351563</v>
      </c>
      <c r="GS36" s="679">
        <v>40637.533390045166</v>
      </c>
      <c r="GT36" s="679">
        <v>50595.337779998779</v>
      </c>
      <c r="GU36" s="679">
        <v>77690.046283721924</v>
      </c>
      <c r="GV36" s="679">
        <v>71840.497650146484</v>
      </c>
      <c r="GW36" s="679">
        <v>581394.792552948</v>
      </c>
      <c r="GX36" s="679">
        <v>86913.630828857422</v>
      </c>
      <c r="GY36" s="679">
        <v>62602.125701904297</v>
      </c>
      <c r="GZ36" s="679">
        <v>76379.417247772217</v>
      </c>
      <c r="HA36" s="679">
        <v>49364.963249206543</v>
      </c>
      <c r="HB36" s="679">
        <v>27453.953681945801</v>
      </c>
      <c r="HC36" s="679">
        <v>3718.7945938110352</v>
      </c>
      <c r="HD36" s="679"/>
      <c r="HE36" s="679">
        <v>10941.774032592773</v>
      </c>
      <c r="HF36" s="679">
        <v>34622.694904327393</v>
      </c>
      <c r="HG36" s="679">
        <v>46435.196487426758</v>
      </c>
      <c r="HH36" s="679">
        <v>58239.824089050293</v>
      </c>
      <c r="HI36" s="679">
        <v>69044.674560546875</v>
      </c>
      <c r="HJ36" s="679">
        <v>525717.04937744141</v>
      </c>
      <c r="HK36" s="679">
        <v>86913.630828857422</v>
      </c>
      <c r="HL36" s="679">
        <v>63209.913330078125</v>
      </c>
      <c r="HM36" s="679">
        <v>78128.769897460938</v>
      </c>
      <c r="HN36" s="679">
        <v>45925.43871307373</v>
      </c>
      <c r="HO36" s="679">
        <v>25107.196838378906</v>
      </c>
      <c r="HP36" s="679">
        <v>3029.6193237304688</v>
      </c>
      <c r="HQ36" s="679"/>
      <c r="HR36" s="679">
        <v>10730.194244384766</v>
      </c>
      <c r="HS36" s="679">
        <v>27514.781921386719</v>
      </c>
      <c r="HT36" s="679">
        <v>38919.713371276855</v>
      </c>
      <c r="HU36" s="679">
        <v>54243.108367919922</v>
      </c>
      <c r="HV36" s="679">
        <v>74150.090637207031</v>
      </c>
      <c r="HW36" s="679">
        <v>507872.45747375488</v>
      </c>
      <c r="HX36" s="679">
        <v>86913.630828857422</v>
      </c>
      <c r="HY36" s="679">
        <v>62723.683227539063</v>
      </c>
      <c r="HZ36" s="679">
        <v>73320.476188659668</v>
      </c>
      <c r="IA36" s="679">
        <v>40706.498992919922</v>
      </c>
      <c r="IB36" s="679">
        <v>22367.591461181641</v>
      </c>
      <c r="IC36" s="679">
        <v>1876.858757019043</v>
      </c>
      <c r="ID36" s="679"/>
      <c r="IE36" s="679">
        <v>9960.7914733886719</v>
      </c>
      <c r="IF36" s="679">
        <v>24571.757598876953</v>
      </c>
      <c r="IG36" s="679">
        <v>37145.103210449219</v>
      </c>
      <c r="IH36" s="679">
        <v>52745.074310302734</v>
      </c>
      <c r="II36" s="679">
        <v>73869.475372314453</v>
      </c>
      <c r="IJ36" s="679">
        <v>486200.94142150879</v>
      </c>
      <c r="IL36" s="658"/>
      <c r="IM36" s="658"/>
      <c r="IN36" s="658"/>
      <c r="IO36" s="658"/>
      <c r="IP36" s="658"/>
      <c r="IQ36" s="658"/>
      <c r="IR36" s="658"/>
      <c r="IS36" s="658"/>
      <c r="IT36" s="658"/>
      <c r="IU36" s="658"/>
      <c r="IV36" s="658"/>
      <c r="IW36" s="658"/>
      <c r="IX36" s="658"/>
      <c r="IY36" s="658"/>
      <c r="IZ36" s="658"/>
      <c r="JA36" s="658"/>
      <c r="JB36" s="658"/>
      <c r="JC36" s="658"/>
      <c r="JD36" s="658"/>
      <c r="JE36" s="658"/>
      <c r="JF36" s="658"/>
      <c r="JG36" s="658"/>
      <c r="JH36" s="658"/>
      <c r="JI36" s="658"/>
      <c r="JJ36" s="658"/>
      <c r="JK36" s="658"/>
      <c r="JL36" s="658"/>
      <c r="JM36" s="658"/>
      <c r="JN36" s="658"/>
      <c r="JO36" s="658"/>
      <c r="JP36" s="658"/>
      <c r="JQ36" s="658"/>
      <c r="JR36" s="658"/>
      <c r="JS36" s="658"/>
      <c r="JT36" s="658"/>
      <c r="JU36" s="658"/>
      <c r="JV36" s="658"/>
      <c r="JW36" s="658"/>
      <c r="JX36" s="658"/>
      <c r="JY36" s="658"/>
      <c r="JZ36" s="658"/>
      <c r="KA36" s="658"/>
      <c r="KB36" s="658"/>
      <c r="KC36" s="658"/>
      <c r="KD36" s="658"/>
      <c r="KE36" s="658"/>
      <c r="KF36" s="658"/>
      <c r="KG36" s="658"/>
      <c r="KH36" s="658"/>
      <c r="KI36" s="658"/>
      <c r="KJ36" s="658"/>
      <c r="KK36" s="658"/>
      <c r="KL36" s="658"/>
      <c r="KM36" s="658"/>
      <c r="KN36" s="658"/>
    </row>
    <row r="37" spans="2:300" hidden="1">
      <c r="B37" s="281" t="s">
        <v>158</v>
      </c>
      <c r="C37" s="281" t="s">
        <v>153</v>
      </c>
      <c r="D37" s="355">
        <f t="shared" ref="D37:I48" si="45">VLOOKUP($C37,$FJ$7:$IJ$82,MATCH(D$36,$FJ$2:$IJ$2,0),FALSE)/1000000</f>
        <v>0</v>
      </c>
      <c r="E37" s="355">
        <f t="shared" si="45"/>
        <v>0</v>
      </c>
      <c r="F37" s="355">
        <f t="shared" si="45"/>
        <v>1.9877071249637603</v>
      </c>
      <c r="G37" s="355">
        <f t="shared" si="45"/>
        <v>1.8881877331504822</v>
      </c>
      <c r="H37" s="355">
        <f t="shared" si="45"/>
        <v>0</v>
      </c>
      <c r="I37" s="355">
        <f t="shared" si="45"/>
        <v>0</v>
      </c>
      <c r="J37" s="355"/>
      <c r="K37" s="355">
        <f t="shared" ref="K37:AP37" si="46">VLOOKUP($C37,$FJ$7:$IJ$82,MATCH(K$35&amp;"-"&amp;K$36,$FJ$1:$IJ$1,0),FALSE)/1000000</f>
        <v>0</v>
      </c>
      <c r="L37" s="134">
        <f t="shared" si="46"/>
        <v>0</v>
      </c>
      <c r="M37" s="134">
        <f t="shared" si="46"/>
        <v>0</v>
      </c>
      <c r="N37" s="134">
        <f t="shared" si="46"/>
        <v>0</v>
      </c>
      <c r="O37" s="134">
        <f t="shared" si="46"/>
        <v>0</v>
      </c>
      <c r="P37" s="134">
        <f t="shared" si="46"/>
        <v>0</v>
      </c>
      <c r="Q37" s="134">
        <f t="shared" si="46"/>
        <v>0</v>
      </c>
      <c r="R37" s="134">
        <f t="shared" si="46"/>
        <v>0</v>
      </c>
      <c r="S37" s="134">
        <f t="shared" si="46"/>
        <v>0</v>
      </c>
      <c r="T37" s="134">
        <f t="shared" si="46"/>
        <v>0</v>
      </c>
      <c r="U37" s="134">
        <f t="shared" si="46"/>
        <v>0</v>
      </c>
      <c r="V37" s="134">
        <f t="shared" si="46"/>
        <v>0</v>
      </c>
      <c r="W37" s="134">
        <f t="shared" si="46"/>
        <v>0</v>
      </c>
      <c r="X37" s="134">
        <f t="shared" si="46"/>
        <v>0</v>
      </c>
      <c r="Y37" s="134">
        <f t="shared" si="46"/>
        <v>0</v>
      </c>
      <c r="Z37" s="134">
        <f t="shared" si="46"/>
        <v>0</v>
      </c>
      <c r="AA37" s="134">
        <f t="shared" si="46"/>
        <v>0</v>
      </c>
      <c r="AB37" s="134">
        <f t="shared" si="46"/>
        <v>0</v>
      </c>
      <c r="AC37" s="134">
        <f t="shared" si="46"/>
        <v>0</v>
      </c>
      <c r="AD37" s="134">
        <f t="shared" si="46"/>
        <v>0</v>
      </c>
      <c r="AE37" s="134">
        <f t="shared" si="46"/>
        <v>0</v>
      </c>
      <c r="AF37" s="134">
        <f t="shared" si="46"/>
        <v>0</v>
      </c>
      <c r="AG37" s="134">
        <f t="shared" si="46"/>
        <v>0</v>
      </c>
      <c r="AH37" s="134">
        <f t="shared" si="46"/>
        <v>0</v>
      </c>
      <c r="AI37" s="134">
        <f t="shared" si="46"/>
        <v>0.63743532409667969</v>
      </c>
      <c r="AJ37" s="134">
        <f t="shared" si="46"/>
        <v>0.3845419470119476</v>
      </c>
      <c r="AK37" s="134">
        <f t="shared" si="46"/>
        <v>0.29227744306945802</v>
      </c>
      <c r="AL37" s="134">
        <f t="shared" si="46"/>
        <v>0.12362263214111328</v>
      </c>
      <c r="AM37" s="134">
        <f t="shared" si="46"/>
        <v>0</v>
      </c>
      <c r="AN37" s="134">
        <f t="shared" si="46"/>
        <v>0</v>
      </c>
      <c r="AO37" s="134">
        <f t="shared" si="46"/>
        <v>0</v>
      </c>
      <c r="AP37" s="134">
        <f t="shared" si="46"/>
        <v>0</v>
      </c>
      <c r="AQ37" s="134">
        <f t="shared" ref="AQ37:BV37" si="47">VLOOKUP($C37,$FJ$7:$IJ$82,MATCH(AQ$35&amp;"-"&amp;AQ$36,$FJ$1:$IJ$1,0),FALSE)/1000000</f>
        <v>0</v>
      </c>
      <c r="AR37" s="134">
        <f t="shared" si="47"/>
        <v>2.6097731842041016E-2</v>
      </c>
      <c r="AS37" s="134">
        <f t="shared" si="47"/>
        <v>0.19143432222366333</v>
      </c>
      <c r="AT37" s="134">
        <f t="shared" si="47"/>
        <v>0.33229772457885742</v>
      </c>
      <c r="AU37" s="134">
        <f t="shared" si="47"/>
        <v>0.61115573194313044</v>
      </c>
      <c r="AV37" s="134">
        <f t="shared" si="47"/>
        <v>0.41372759039878843</v>
      </c>
      <c r="AW37" s="134">
        <f t="shared" si="47"/>
        <v>0.35233486349487303</v>
      </c>
      <c r="AX37" s="134">
        <f t="shared" si="47"/>
        <v>0.10524228797149658</v>
      </c>
      <c r="AY37" s="134">
        <f t="shared" si="47"/>
        <v>0</v>
      </c>
      <c r="AZ37" s="134">
        <f t="shared" si="47"/>
        <v>0</v>
      </c>
      <c r="BA37" s="134">
        <f t="shared" si="47"/>
        <v>0</v>
      </c>
      <c r="BB37" s="134">
        <f t="shared" si="47"/>
        <v>0</v>
      </c>
      <c r="BC37" s="134">
        <f t="shared" si="47"/>
        <v>0</v>
      </c>
      <c r="BD37" s="134">
        <f t="shared" si="47"/>
        <v>2.4702181709289551E-2</v>
      </c>
      <c r="BE37" s="134">
        <f t="shared" si="47"/>
        <v>9.0223972454071044E-2</v>
      </c>
      <c r="BF37" s="134">
        <f t="shared" si="47"/>
        <v>0.29080110517883301</v>
      </c>
      <c r="BG37" s="476">
        <f t="shared" si="47"/>
        <v>0</v>
      </c>
      <c r="BH37" s="476">
        <f t="shared" si="47"/>
        <v>0</v>
      </c>
      <c r="BI37" s="476">
        <f t="shared" si="47"/>
        <v>0</v>
      </c>
      <c r="BJ37" s="476">
        <f t="shared" si="47"/>
        <v>0</v>
      </c>
      <c r="BK37" s="476">
        <f t="shared" si="47"/>
        <v>0</v>
      </c>
      <c r="BL37" s="476">
        <f t="shared" si="47"/>
        <v>0</v>
      </c>
      <c r="BM37" s="476">
        <f t="shared" si="47"/>
        <v>0</v>
      </c>
      <c r="BN37" s="476">
        <f t="shared" si="47"/>
        <v>0</v>
      </c>
      <c r="BO37" s="476">
        <f t="shared" si="47"/>
        <v>0</v>
      </c>
      <c r="BP37" s="476">
        <f t="shared" si="47"/>
        <v>0</v>
      </c>
      <c r="BQ37" s="476">
        <f t="shared" si="47"/>
        <v>0</v>
      </c>
      <c r="BR37" s="476">
        <f t="shared" si="47"/>
        <v>0</v>
      </c>
      <c r="BS37" s="134">
        <f t="shared" si="47"/>
        <v>0</v>
      </c>
      <c r="BT37" s="134">
        <f t="shared" si="47"/>
        <v>0</v>
      </c>
      <c r="BU37" s="134">
        <f t="shared" si="47"/>
        <v>0</v>
      </c>
      <c r="BV37" s="134">
        <f t="shared" si="47"/>
        <v>0</v>
      </c>
      <c r="BW37" s="134">
        <f t="shared" ref="BW37:CD37" si="48">VLOOKUP($C37,$FJ$7:$IJ$82,MATCH(BW$35&amp;"-"&amp;BW$36,$FJ$1:$IJ$1,0),FALSE)/1000000</f>
        <v>0</v>
      </c>
      <c r="BX37" s="134">
        <f t="shared" si="48"/>
        <v>0</v>
      </c>
      <c r="BY37" s="134">
        <f t="shared" si="48"/>
        <v>0</v>
      </c>
      <c r="BZ37" s="134">
        <f t="shared" si="48"/>
        <v>0</v>
      </c>
      <c r="CA37" s="134">
        <f t="shared" si="48"/>
        <v>0</v>
      </c>
      <c r="CB37" s="134">
        <f t="shared" si="48"/>
        <v>0</v>
      </c>
      <c r="CC37" s="134">
        <f t="shared" si="48"/>
        <v>0</v>
      </c>
      <c r="CD37" s="134">
        <f t="shared" si="48"/>
        <v>0</v>
      </c>
      <c r="CG37" s="677" t="s">
        <v>119</v>
      </c>
      <c r="CH37" s="685" t="s">
        <v>83</v>
      </c>
      <c r="CI37" s="682">
        <v>26857.581481933594</v>
      </c>
      <c r="CJ37" s="682">
        <v>23933.570594787598</v>
      </c>
      <c r="CK37" s="682">
        <v>25088.735389709473</v>
      </c>
      <c r="CL37" s="682">
        <v>22273.021202087402</v>
      </c>
      <c r="CM37" s="682">
        <v>21912.032203674316</v>
      </c>
      <c r="CN37" s="682">
        <v>8663.7359619140625</v>
      </c>
      <c r="CO37" s="682">
        <v>22515.527671933174</v>
      </c>
      <c r="CP37" s="682">
        <v>3237.8720746040344</v>
      </c>
      <c r="CQ37" s="682">
        <v>15517.927854180336</v>
      </c>
      <c r="CR37" s="682">
        <v>26857.581481933594</v>
      </c>
      <c r="CS37" s="682">
        <v>25991.207885742188</v>
      </c>
      <c r="CT37" s="682">
        <v>24872.141990661621</v>
      </c>
      <c r="CU37" s="682">
        <v>247720.93579316139</v>
      </c>
      <c r="CV37" s="682">
        <v>26857.581481933594</v>
      </c>
      <c r="CW37" s="682">
        <v>23933.570594787598</v>
      </c>
      <c r="CX37" s="682">
        <v>25088.735389709473</v>
      </c>
      <c r="CY37" s="682">
        <v>15666.92253112793</v>
      </c>
      <c r="CZ37" s="682">
        <v>5739.7250747680664</v>
      </c>
      <c r="DA37" s="682">
        <v>974.67029571533203</v>
      </c>
      <c r="DB37" s="682"/>
      <c r="DC37" s="682">
        <v>2519.2770723104477</v>
      </c>
      <c r="DD37" s="682">
        <v>16749.889526367188</v>
      </c>
      <c r="DE37" s="682">
        <v>13138.217910766602</v>
      </c>
      <c r="DF37" s="682">
        <v>25991.207885742188</v>
      </c>
      <c r="DG37" s="682">
        <v>24872.141990661621</v>
      </c>
      <c r="DH37" s="682">
        <v>181531.93975389004</v>
      </c>
      <c r="DI37" s="682">
        <v>26857.581481933594</v>
      </c>
      <c r="DJ37" s="682">
        <v>23933.570594787598</v>
      </c>
      <c r="DK37" s="682">
        <v>25088.735389709473</v>
      </c>
      <c r="DL37" s="682">
        <v>15630.823631286621</v>
      </c>
      <c r="DM37" s="682">
        <v>9024.7249603271484</v>
      </c>
      <c r="DN37" s="682">
        <v>7725.1645660400391</v>
      </c>
      <c r="DO37" s="682">
        <v>1732.7471923828125</v>
      </c>
      <c r="DP37" s="682">
        <v>3048.8589208126068</v>
      </c>
      <c r="DQ37" s="682">
        <v>21278.532299041748</v>
      </c>
      <c r="DR37" s="682">
        <v>23897.471694946289</v>
      </c>
      <c r="DS37" s="682">
        <v>25991.207885742188</v>
      </c>
      <c r="DT37" s="682">
        <v>24872.141990661621</v>
      </c>
      <c r="DU37" s="682">
        <v>209081.56060767174</v>
      </c>
      <c r="DV37" s="682">
        <v>26857.581481933594</v>
      </c>
      <c r="DW37" s="682">
        <v>23933.570594787598</v>
      </c>
      <c r="DX37" s="682">
        <v>25088.735389709473</v>
      </c>
      <c r="DY37" s="682">
        <v>19240.71361541748</v>
      </c>
      <c r="DZ37" s="682">
        <v>17183.076324462891</v>
      </c>
      <c r="EA37" s="682">
        <v>8663.7359619140625</v>
      </c>
      <c r="EB37" s="682"/>
      <c r="EC37" s="682"/>
      <c r="ED37" s="682">
        <v>19024.120216369629</v>
      </c>
      <c r="EE37" s="682">
        <v>23969.669494628906</v>
      </c>
      <c r="EF37" s="682">
        <v>25991.207885742188</v>
      </c>
      <c r="EG37" s="682">
        <v>24872.141990661621</v>
      </c>
      <c r="EH37" s="682">
        <v>214824.55295562744</v>
      </c>
      <c r="EI37" s="682">
        <v>26857.581481933594</v>
      </c>
      <c r="EJ37" s="682">
        <v>23933.570594787598</v>
      </c>
      <c r="EK37" s="682">
        <v>25088.735389709473</v>
      </c>
      <c r="EL37" s="682">
        <v>22273.021202087402</v>
      </c>
      <c r="EM37" s="682">
        <v>18627.032318115234</v>
      </c>
      <c r="EN37" s="682">
        <v>8663.7359619140625</v>
      </c>
      <c r="EO37" s="682">
        <v>5487.0327758789063</v>
      </c>
      <c r="EP37" s="682"/>
      <c r="EQ37" s="682">
        <v>17616.263122558594</v>
      </c>
      <c r="ER37" s="682">
        <v>23319.889297485352</v>
      </c>
      <c r="ES37" s="682">
        <v>25991.207885742188</v>
      </c>
      <c r="ET37" s="682">
        <v>24872.141990661621</v>
      </c>
      <c r="EU37" s="682">
        <v>222730.21202087402</v>
      </c>
      <c r="EV37" s="682">
        <v>26857.581481933594</v>
      </c>
      <c r="EW37" s="682">
        <v>23933.570594787598</v>
      </c>
      <c r="EX37" s="682">
        <v>25088.735389709473</v>
      </c>
      <c r="EY37" s="682">
        <v>22273.021202087402</v>
      </c>
      <c r="EZ37" s="682">
        <v>18482.63671875</v>
      </c>
      <c r="FA37" s="682">
        <v>8663.7359619140625</v>
      </c>
      <c r="FB37" s="682">
        <v>5487.0327758789063</v>
      </c>
      <c r="FC37" s="682"/>
      <c r="FD37" s="682">
        <v>19558.890877723694</v>
      </c>
      <c r="FE37" s="682">
        <v>26857.581481933594</v>
      </c>
      <c r="FF37" s="682">
        <v>25991.207885742188</v>
      </c>
      <c r="FG37" s="682">
        <v>24872.141990661621</v>
      </c>
      <c r="FH37" s="682">
        <v>228066.13636112213</v>
      </c>
      <c r="FI37" s="677" t="s">
        <v>119</v>
      </c>
      <c r="FJ37" s="685" t="s">
        <v>83</v>
      </c>
      <c r="FK37" s="682">
        <v>26857.581481933594</v>
      </c>
      <c r="FL37" s="682">
        <v>23933.570594787598</v>
      </c>
      <c r="FM37" s="682">
        <v>25088.735389709473</v>
      </c>
      <c r="FN37" s="682">
        <v>22273.021202087402</v>
      </c>
      <c r="FO37" s="682">
        <v>21908.632272720337</v>
      </c>
      <c r="FP37" s="682">
        <v>8663.7359619140625</v>
      </c>
      <c r="FQ37" s="682">
        <v>11066.224060058594</v>
      </c>
      <c r="FR37" s="682">
        <v>1233.1644328832626</v>
      </c>
      <c r="FS37" s="682">
        <v>13307.394599676132</v>
      </c>
      <c r="FT37" s="682">
        <v>26857.581481933594</v>
      </c>
      <c r="FU37" s="682">
        <v>25991.207885742188</v>
      </c>
      <c r="FV37" s="682">
        <v>24872.141990661621</v>
      </c>
      <c r="FW37" s="682">
        <v>232052.99135410786</v>
      </c>
      <c r="FX37" s="682">
        <v>26857.581481933594</v>
      </c>
      <c r="FY37" s="682">
        <v>23933.570594787598</v>
      </c>
      <c r="FZ37" s="682">
        <v>25088.735389709473</v>
      </c>
      <c r="GA37" s="682">
        <v>15594.420055389404</v>
      </c>
      <c r="GB37" s="682">
        <v>4512.3624801635742</v>
      </c>
      <c r="GC37" s="682">
        <v>2233.437894821167</v>
      </c>
      <c r="GD37" s="682">
        <v>2446.2856829166412</v>
      </c>
      <c r="GE37" s="682">
        <v>12.229063868522644</v>
      </c>
      <c r="GF37" s="682">
        <v>14456.487962722778</v>
      </c>
      <c r="GG37" s="682">
        <v>12557.976566314697</v>
      </c>
      <c r="GH37" s="682">
        <v>25991.207885742188</v>
      </c>
      <c r="GI37" s="682">
        <v>24872.141990661621</v>
      </c>
      <c r="GJ37" s="682">
        <v>178556.43704903126</v>
      </c>
      <c r="GK37" s="682">
        <v>26857.581481933594</v>
      </c>
      <c r="GL37" s="682">
        <v>23933.570594787598</v>
      </c>
      <c r="GM37" s="682">
        <v>25088.735389709473</v>
      </c>
      <c r="GN37" s="682">
        <v>15558.625831604004</v>
      </c>
      <c r="GO37" s="682">
        <v>6937.4256863594055</v>
      </c>
      <c r="GP37" s="682">
        <v>5306.5382766723633</v>
      </c>
      <c r="GQ37" s="682">
        <v>4595.9446678161621</v>
      </c>
      <c r="GR37" s="682"/>
      <c r="GS37" s="682">
        <v>19127.088176727295</v>
      </c>
      <c r="GT37" s="682">
        <v>23613.038607120514</v>
      </c>
      <c r="GU37" s="682">
        <v>25991.207885742188</v>
      </c>
      <c r="GV37" s="682">
        <v>24872.141990661621</v>
      </c>
      <c r="GW37" s="682">
        <v>201881.89858913422</v>
      </c>
      <c r="GX37" s="682">
        <v>26857.581481933594</v>
      </c>
      <c r="GY37" s="682">
        <v>23933.570594787598</v>
      </c>
      <c r="GZ37" s="682">
        <v>25088.735389709473</v>
      </c>
      <c r="HA37" s="682">
        <v>15739.120330810547</v>
      </c>
      <c r="HB37" s="682">
        <v>11718.193481445313</v>
      </c>
      <c r="HC37" s="682">
        <v>8663.7359619140625</v>
      </c>
      <c r="HD37" s="682">
        <v>2984.4406439065933</v>
      </c>
      <c r="HE37" s="682">
        <v>163.31091022491455</v>
      </c>
      <c r="HF37" s="682">
        <v>12291.330248385668</v>
      </c>
      <c r="HG37" s="682">
        <v>23969.669494628906</v>
      </c>
      <c r="HH37" s="682">
        <v>25991.207885742188</v>
      </c>
      <c r="HI37" s="682">
        <v>24872.141990661621</v>
      </c>
      <c r="HJ37" s="682">
        <v>202273.03841415048</v>
      </c>
      <c r="HK37" s="682">
        <v>26857.581481933594</v>
      </c>
      <c r="HL37" s="682">
        <v>23933.570594787598</v>
      </c>
      <c r="HM37" s="682">
        <v>25088.735389709473</v>
      </c>
      <c r="HN37" s="682">
        <v>22273.021202087402</v>
      </c>
      <c r="HO37" s="682">
        <v>14692.252235412598</v>
      </c>
      <c r="HP37" s="682">
        <v>8663.7359619140625</v>
      </c>
      <c r="HQ37" s="682">
        <v>10566.639915466309</v>
      </c>
      <c r="HR37" s="682"/>
      <c r="HS37" s="682">
        <v>17616.263122558594</v>
      </c>
      <c r="HT37" s="682">
        <v>25197.032089233398</v>
      </c>
      <c r="HU37" s="682">
        <v>25991.207885742188</v>
      </c>
      <c r="HV37" s="682">
        <v>24872.141990661621</v>
      </c>
      <c r="HW37" s="682">
        <v>225752.18186950684</v>
      </c>
      <c r="HX37" s="682">
        <v>26857.581481933594</v>
      </c>
      <c r="HY37" s="682">
        <v>23933.570594787598</v>
      </c>
      <c r="HZ37" s="682">
        <v>25088.735389709473</v>
      </c>
      <c r="IA37" s="682">
        <v>22273.021202087402</v>
      </c>
      <c r="IB37" s="682">
        <v>15052.034460067749</v>
      </c>
      <c r="IC37" s="682">
        <v>8663.7359619140625</v>
      </c>
      <c r="ID37" s="682">
        <v>5487.0327758789063</v>
      </c>
      <c r="IE37" s="682"/>
      <c r="IF37" s="682">
        <v>6382.7959403991699</v>
      </c>
      <c r="IG37" s="682">
        <v>25088.735389709473</v>
      </c>
      <c r="IH37" s="682">
        <v>25991.207885742188</v>
      </c>
      <c r="II37" s="682">
        <v>24872.141990661621</v>
      </c>
      <c r="IJ37" s="682">
        <v>209690.59307289124</v>
      </c>
      <c r="IL37" s="658"/>
      <c r="IM37" s="658"/>
      <c r="IN37" s="658"/>
      <c r="IO37" s="658"/>
      <c r="IP37" s="658"/>
      <c r="IQ37" s="658"/>
      <c r="IR37" s="658"/>
      <c r="IS37" s="658"/>
      <c r="IT37" s="658"/>
      <c r="IU37" s="658"/>
      <c r="IV37" s="658"/>
      <c r="IW37" s="658"/>
      <c r="IX37" s="658"/>
      <c r="IY37" s="658"/>
      <c r="IZ37" s="658"/>
      <c r="JA37" s="658"/>
      <c r="JB37" s="658"/>
      <c r="JC37" s="658"/>
      <c r="JD37" s="658"/>
      <c r="JE37" s="658"/>
      <c r="JF37" s="658"/>
      <c r="JG37" s="658"/>
      <c r="JH37" s="658"/>
      <c r="JI37" s="658"/>
      <c r="JJ37" s="658"/>
      <c r="JK37" s="658"/>
      <c r="JL37" s="658"/>
      <c r="JM37" s="658"/>
      <c r="JN37" s="658"/>
      <c r="JO37" s="658"/>
      <c r="JP37" s="658"/>
      <c r="JQ37" s="658"/>
      <c r="JR37" s="658"/>
      <c r="JS37" s="658"/>
      <c r="JT37" s="658"/>
      <c r="JU37" s="658"/>
      <c r="JV37" s="658"/>
      <c r="JW37" s="658"/>
      <c r="JX37" s="658"/>
      <c r="JY37" s="658"/>
      <c r="JZ37" s="658"/>
      <c r="KA37" s="658"/>
      <c r="KB37" s="658"/>
      <c r="KC37" s="658"/>
      <c r="KD37" s="658"/>
      <c r="KE37" s="658"/>
      <c r="KF37" s="658"/>
      <c r="KG37" s="658"/>
      <c r="KH37" s="658"/>
      <c r="KI37" s="658"/>
      <c r="KJ37" s="658"/>
      <c r="KK37" s="658"/>
      <c r="KL37" s="658"/>
      <c r="KM37" s="658"/>
      <c r="KN37" s="658"/>
    </row>
    <row r="38" spans="2:300" hidden="1">
      <c r="B38" s="22" t="s">
        <v>159</v>
      </c>
      <c r="C38" s="22" t="s">
        <v>67</v>
      </c>
      <c r="D38" s="134">
        <f t="shared" si="45"/>
        <v>3.0286041066247225</v>
      </c>
      <c r="E38" s="134">
        <f t="shared" si="45"/>
        <v>2.063060640442401</v>
      </c>
      <c r="F38" s="134">
        <f t="shared" si="45"/>
        <v>0</v>
      </c>
      <c r="G38" s="134">
        <f t="shared" si="45"/>
        <v>0</v>
      </c>
      <c r="H38" s="134">
        <f t="shared" si="45"/>
        <v>0</v>
      </c>
      <c r="I38" s="134">
        <f t="shared" si="45"/>
        <v>0</v>
      </c>
      <c r="J38" s="134"/>
      <c r="K38" s="134">
        <f t="shared" ref="K38:K48" si="49">VLOOKUP($C38,$FJ$7:$IJ$82,MATCH(K$35&amp;"-"&amp;K$36,$FJ$1:$IJ$1,0),FALSE)/1000000</f>
        <v>0.77547316727924342</v>
      </c>
      <c r="L38" s="134">
        <f t="shared" ref="L38:U48" si="50">VLOOKUP($C38,$FJ$7:$IJ$82,MATCH(L$35&amp;"-"&amp;L$36,$FJ$1:$IJ$1,0),FALSE)/1000000</f>
        <v>0.56075510812664031</v>
      </c>
      <c r="M38" s="134">
        <f t="shared" si="50"/>
        <v>0.48941113426268101</v>
      </c>
      <c r="N38" s="134">
        <f t="shared" si="50"/>
        <v>0.20066327344131471</v>
      </c>
      <c r="O38" s="134">
        <f t="shared" si="50"/>
        <v>0</v>
      </c>
      <c r="P38" s="134">
        <f t="shared" si="50"/>
        <v>0</v>
      </c>
      <c r="Q38" s="134">
        <f t="shared" si="50"/>
        <v>4.0800826080322268E-2</v>
      </c>
      <c r="R38" s="134">
        <f t="shared" si="50"/>
        <v>3.8933774337768555E-3</v>
      </c>
      <c r="S38" s="134">
        <f t="shared" si="50"/>
        <v>2.921000427246094E-3</v>
      </c>
      <c r="T38" s="134">
        <f t="shared" si="50"/>
        <v>7.8619300512790674E-2</v>
      </c>
      <c r="U38" s="134">
        <f t="shared" si="50"/>
        <v>0.36590134587192535</v>
      </c>
      <c r="V38" s="134">
        <f t="shared" ref="V38:AE48" si="51">VLOOKUP($C38,$FJ$7:$IJ$82,MATCH(V$35&amp;"-"&amp;V$36,$FJ$1:$IJ$1,0),FALSE)/1000000</f>
        <v>0.51016557318878175</v>
      </c>
      <c r="W38" s="134">
        <f t="shared" si="51"/>
        <v>0.71495053398036956</v>
      </c>
      <c r="X38" s="134">
        <f t="shared" si="51"/>
        <v>0.44832018024924397</v>
      </c>
      <c r="Y38" s="134">
        <f t="shared" si="51"/>
        <v>0.36822639210510255</v>
      </c>
      <c r="Z38" s="134">
        <f t="shared" si="51"/>
        <v>0.11391013920021058</v>
      </c>
      <c r="AA38" s="134">
        <f t="shared" si="51"/>
        <v>8.135358810424805E-4</v>
      </c>
      <c r="AB38" s="134">
        <f t="shared" si="51"/>
        <v>0</v>
      </c>
      <c r="AC38" s="134">
        <f t="shared" si="51"/>
        <v>0</v>
      </c>
      <c r="AD38" s="134">
        <f t="shared" si="51"/>
        <v>0</v>
      </c>
      <c r="AE38" s="134">
        <f t="shared" si="51"/>
        <v>0</v>
      </c>
      <c r="AF38" s="134">
        <f t="shared" ref="AF38:AO48" si="52">VLOOKUP($C38,$FJ$7:$IJ$82,MATCH(AF$35&amp;"-"&amp;AF$36,$FJ$1:$IJ$1,0),FALSE)/1000000</f>
        <v>1.9082428009033203E-2</v>
      </c>
      <c r="AG38" s="134">
        <f t="shared" si="52"/>
        <v>0.13230786844253539</v>
      </c>
      <c r="AH38" s="134">
        <f t="shared" si="52"/>
        <v>0.26544956257486341</v>
      </c>
      <c r="AI38" s="134">
        <f t="shared" si="52"/>
        <v>0</v>
      </c>
      <c r="AJ38" s="134">
        <f t="shared" si="52"/>
        <v>0</v>
      </c>
      <c r="AK38" s="134">
        <f t="shared" si="52"/>
        <v>0</v>
      </c>
      <c r="AL38" s="134">
        <f t="shared" si="52"/>
        <v>0</v>
      </c>
      <c r="AM38" s="134">
        <f t="shared" si="52"/>
        <v>0</v>
      </c>
      <c r="AN38" s="134">
        <f t="shared" si="52"/>
        <v>0</v>
      </c>
      <c r="AO38" s="134">
        <f t="shared" si="52"/>
        <v>0</v>
      </c>
      <c r="AP38" s="134">
        <f t="shared" ref="AP38:AY48" si="53">VLOOKUP($C38,$FJ$7:$IJ$82,MATCH(AP$35&amp;"-"&amp;AP$36,$FJ$1:$IJ$1,0),FALSE)/1000000</f>
        <v>0</v>
      </c>
      <c r="AQ38" s="134">
        <f t="shared" si="53"/>
        <v>0</v>
      </c>
      <c r="AR38" s="134">
        <f t="shared" si="53"/>
        <v>0</v>
      </c>
      <c r="AS38" s="134">
        <f t="shared" si="53"/>
        <v>0</v>
      </c>
      <c r="AT38" s="134">
        <f t="shared" si="53"/>
        <v>0</v>
      </c>
      <c r="AU38" s="134">
        <f t="shared" si="53"/>
        <v>0</v>
      </c>
      <c r="AV38" s="134">
        <f t="shared" si="53"/>
        <v>0</v>
      </c>
      <c r="AW38" s="134">
        <f t="shared" si="53"/>
        <v>0</v>
      </c>
      <c r="AX38" s="134">
        <f t="shared" si="53"/>
        <v>0</v>
      </c>
      <c r="AY38" s="134">
        <f t="shared" si="53"/>
        <v>0</v>
      </c>
      <c r="AZ38" s="134">
        <f t="shared" ref="AZ38:BI48" si="54">VLOOKUP($C38,$FJ$7:$IJ$82,MATCH(AZ$35&amp;"-"&amp;AZ$36,$FJ$1:$IJ$1,0),FALSE)/1000000</f>
        <v>0</v>
      </c>
      <c r="BA38" s="134">
        <f t="shared" si="54"/>
        <v>0</v>
      </c>
      <c r="BB38" s="134">
        <f t="shared" si="54"/>
        <v>0</v>
      </c>
      <c r="BC38" s="134">
        <f t="shared" si="54"/>
        <v>0</v>
      </c>
      <c r="BD38" s="134">
        <f t="shared" si="54"/>
        <v>0</v>
      </c>
      <c r="BE38" s="134">
        <f t="shared" si="54"/>
        <v>0</v>
      </c>
      <c r="BF38" s="134">
        <f t="shared" si="54"/>
        <v>0</v>
      </c>
      <c r="BG38" s="476">
        <f t="shared" si="54"/>
        <v>0</v>
      </c>
      <c r="BH38" s="476">
        <f t="shared" si="54"/>
        <v>0</v>
      </c>
      <c r="BI38" s="476">
        <f t="shared" si="54"/>
        <v>0</v>
      </c>
      <c r="BJ38" s="476">
        <f t="shared" ref="BJ38:BS48" si="55">VLOOKUP($C38,$FJ$7:$IJ$82,MATCH(BJ$35&amp;"-"&amp;BJ$36,$FJ$1:$IJ$1,0),FALSE)/1000000</f>
        <v>0</v>
      </c>
      <c r="BK38" s="476">
        <f t="shared" si="55"/>
        <v>0</v>
      </c>
      <c r="BL38" s="476">
        <f t="shared" si="55"/>
        <v>0</v>
      </c>
      <c r="BM38" s="476">
        <f t="shared" si="55"/>
        <v>0</v>
      </c>
      <c r="BN38" s="476">
        <f t="shared" si="55"/>
        <v>0</v>
      </c>
      <c r="BO38" s="476">
        <f t="shared" si="55"/>
        <v>0</v>
      </c>
      <c r="BP38" s="476">
        <f t="shared" si="55"/>
        <v>0</v>
      </c>
      <c r="BQ38" s="476">
        <f t="shared" si="55"/>
        <v>0</v>
      </c>
      <c r="BR38" s="476">
        <f t="shared" si="55"/>
        <v>0</v>
      </c>
      <c r="BS38" s="134">
        <f t="shared" si="55"/>
        <v>0</v>
      </c>
      <c r="BT38" s="134">
        <f t="shared" ref="BT38:CD48" si="56">VLOOKUP($C38,$FJ$7:$IJ$82,MATCH(BT$35&amp;"-"&amp;BT$36,$FJ$1:$IJ$1,0),FALSE)/1000000</f>
        <v>0</v>
      </c>
      <c r="BU38" s="134">
        <f t="shared" si="56"/>
        <v>0</v>
      </c>
      <c r="BV38" s="134">
        <f t="shared" si="56"/>
        <v>0</v>
      </c>
      <c r="BW38" s="134">
        <f t="shared" si="56"/>
        <v>0</v>
      </c>
      <c r="BX38" s="134">
        <f t="shared" si="56"/>
        <v>0</v>
      </c>
      <c r="BY38" s="134">
        <f t="shared" si="56"/>
        <v>0</v>
      </c>
      <c r="BZ38" s="134">
        <f t="shared" si="56"/>
        <v>0</v>
      </c>
      <c r="CA38" s="134">
        <f t="shared" si="56"/>
        <v>0</v>
      </c>
      <c r="CB38" s="134">
        <f t="shared" si="56"/>
        <v>0</v>
      </c>
      <c r="CC38" s="134">
        <f t="shared" si="56"/>
        <v>0</v>
      </c>
      <c r="CD38" s="134">
        <f t="shared" si="56"/>
        <v>0</v>
      </c>
      <c r="CH38" s="678" t="s">
        <v>83</v>
      </c>
      <c r="CI38" s="679">
        <v>26857.581481933594</v>
      </c>
      <c r="CJ38" s="679">
        <v>23933.570594787598</v>
      </c>
      <c r="CK38" s="679">
        <v>25088.735389709473</v>
      </c>
      <c r="CL38" s="679">
        <v>22273.021202087402</v>
      </c>
      <c r="CM38" s="679">
        <v>21912.032203674316</v>
      </c>
      <c r="CN38" s="679">
        <v>8663.7359619140625</v>
      </c>
      <c r="CO38" s="679">
        <v>22515.527671933174</v>
      </c>
      <c r="CP38" s="679">
        <v>3237.8720746040344</v>
      </c>
      <c r="CQ38" s="679">
        <v>15517.927854180336</v>
      </c>
      <c r="CR38" s="679">
        <v>26857.581481933594</v>
      </c>
      <c r="CS38" s="679">
        <v>25991.207885742188</v>
      </c>
      <c r="CT38" s="679">
        <v>24872.141990661621</v>
      </c>
      <c r="CU38" s="679">
        <v>247720.93579316139</v>
      </c>
      <c r="CV38" s="679">
        <v>26857.581481933594</v>
      </c>
      <c r="CW38" s="679">
        <v>23933.570594787598</v>
      </c>
      <c r="CX38" s="679">
        <v>25088.735389709473</v>
      </c>
      <c r="CY38" s="679">
        <v>15666.92253112793</v>
      </c>
      <c r="CZ38" s="679">
        <v>5739.7250747680664</v>
      </c>
      <c r="DA38" s="679">
        <v>974.67029571533203</v>
      </c>
      <c r="DB38" s="679"/>
      <c r="DC38" s="679">
        <v>2519.2770723104477</v>
      </c>
      <c r="DD38" s="679">
        <v>16749.889526367188</v>
      </c>
      <c r="DE38" s="679">
        <v>13138.217910766602</v>
      </c>
      <c r="DF38" s="679">
        <v>25991.207885742188</v>
      </c>
      <c r="DG38" s="679">
        <v>24872.141990661621</v>
      </c>
      <c r="DH38" s="679">
        <v>181531.93975389004</v>
      </c>
      <c r="DI38" s="679">
        <v>26857.581481933594</v>
      </c>
      <c r="DJ38" s="679">
        <v>23933.570594787598</v>
      </c>
      <c r="DK38" s="679">
        <v>25088.735389709473</v>
      </c>
      <c r="DL38" s="679">
        <v>15630.823631286621</v>
      </c>
      <c r="DM38" s="679">
        <v>9024.7249603271484</v>
      </c>
      <c r="DN38" s="679">
        <v>7725.1645660400391</v>
      </c>
      <c r="DO38" s="679">
        <v>1732.7471923828125</v>
      </c>
      <c r="DP38" s="679">
        <v>3048.8589208126068</v>
      </c>
      <c r="DQ38" s="679">
        <v>21278.532299041748</v>
      </c>
      <c r="DR38" s="679">
        <v>23897.471694946289</v>
      </c>
      <c r="DS38" s="679">
        <v>25991.207885742188</v>
      </c>
      <c r="DT38" s="679">
        <v>24872.141990661621</v>
      </c>
      <c r="DU38" s="679">
        <v>209081.56060767174</v>
      </c>
      <c r="DV38" s="679">
        <v>26857.581481933594</v>
      </c>
      <c r="DW38" s="679">
        <v>23933.570594787598</v>
      </c>
      <c r="DX38" s="679">
        <v>25088.735389709473</v>
      </c>
      <c r="DY38" s="679">
        <v>19240.71361541748</v>
      </c>
      <c r="DZ38" s="679">
        <v>17183.076324462891</v>
      </c>
      <c r="EA38" s="679">
        <v>8663.7359619140625</v>
      </c>
      <c r="EB38" s="679"/>
      <c r="EC38" s="679"/>
      <c r="ED38" s="679">
        <v>19024.120216369629</v>
      </c>
      <c r="EE38" s="679">
        <v>23969.669494628906</v>
      </c>
      <c r="EF38" s="679">
        <v>25991.207885742188</v>
      </c>
      <c r="EG38" s="679">
        <v>24872.141990661621</v>
      </c>
      <c r="EH38" s="679">
        <v>214824.55295562744</v>
      </c>
      <c r="EI38" s="679">
        <v>26857.581481933594</v>
      </c>
      <c r="EJ38" s="679">
        <v>23933.570594787598</v>
      </c>
      <c r="EK38" s="679">
        <v>25088.735389709473</v>
      </c>
      <c r="EL38" s="679">
        <v>22273.021202087402</v>
      </c>
      <c r="EM38" s="679">
        <v>18627.032318115234</v>
      </c>
      <c r="EN38" s="679">
        <v>8663.7359619140625</v>
      </c>
      <c r="EO38" s="679">
        <v>5487.0327758789063</v>
      </c>
      <c r="EP38" s="679"/>
      <c r="EQ38" s="679">
        <v>17616.263122558594</v>
      </c>
      <c r="ER38" s="679">
        <v>23319.889297485352</v>
      </c>
      <c r="ES38" s="679">
        <v>25991.207885742188</v>
      </c>
      <c r="ET38" s="679">
        <v>24872.141990661621</v>
      </c>
      <c r="EU38" s="679">
        <v>222730.21202087402</v>
      </c>
      <c r="EV38" s="679">
        <v>26857.581481933594</v>
      </c>
      <c r="EW38" s="679">
        <v>23933.570594787598</v>
      </c>
      <c r="EX38" s="679">
        <v>25088.735389709473</v>
      </c>
      <c r="EY38" s="679">
        <v>22273.021202087402</v>
      </c>
      <c r="EZ38" s="679">
        <v>18482.63671875</v>
      </c>
      <c r="FA38" s="679">
        <v>8663.7359619140625</v>
      </c>
      <c r="FB38" s="679">
        <v>5487.0327758789063</v>
      </c>
      <c r="FC38" s="679"/>
      <c r="FD38" s="679">
        <v>19558.890877723694</v>
      </c>
      <c r="FE38" s="679">
        <v>26857.581481933594</v>
      </c>
      <c r="FF38" s="679">
        <v>25991.207885742188</v>
      </c>
      <c r="FG38" s="679">
        <v>24872.141990661621</v>
      </c>
      <c r="FH38" s="679">
        <v>228066.13636112213</v>
      </c>
      <c r="FI38" s="677"/>
      <c r="FJ38" s="678" t="s">
        <v>83</v>
      </c>
      <c r="FK38" s="679">
        <v>26857.581481933594</v>
      </c>
      <c r="FL38" s="679">
        <v>23933.570594787598</v>
      </c>
      <c r="FM38" s="679">
        <v>25088.735389709473</v>
      </c>
      <c r="FN38" s="679">
        <v>22273.021202087402</v>
      </c>
      <c r="FO38" s="679">
        <v>21908.632272720337</v>
      </c>
      <c r="FP38" s="679">
        <v>8663.7359619140625</v>
      </c>
      <c r="FQ38" s="679">
        <v>11066.224060058594</v>
      </c>
      <c r="FR38" s="679">
        <v>1233.1644328832626</v>
      </c>
      <c r="FS38" s="679">
        <v>13307.394599676132</v>
      </c>
      <c r="FT38" s="679">
        <v>26857.581481933594</v>
      </c>
      <c r="FU38" s="679">
        <v>25991.207885742188</v>
      </c>
      <c r="FV38" s="679">
        <v>24872.141990661621</v>
      </c>
      <c r="FW38" s="679">
        <v>232052.99135410786</v>
      </c>
      <c r="FX38" s="679">
        <v>26857.581481933594</v>
      </c>
      <c r="FY38" s="679">
        <v>23933.570594787598</v>
      </c>
      <c r="FZ38" s="679">
        <v>25088.735389709473</v>
      </c>
      <c r="GA38" s="679">
        <v>15594.420055389404</v>
      </c>
      <c r="GB38" s="679">
        <v>4512.3624801635742</v>
      </c>
      <c r="GC38" s="679">
        <v>2233.437894821167</v>
      </c>
      <c r="GD38" s="679">
        <v>2446.2856829166412</v>
      </c>
      <c r="GE38" s="679">
        <v>12.229063868522644</v>
      </c>
      <c r="GF38" s="679">
        <v>14456.487962722778</v>
      </c>
      <c r="GG38" s="679">
        <v>12557.976566314697</v>
      </c>
      <c r="GH38" s="679">
        <v>25991.207885742188</v>
      </c>
      <c r="GI38" s="679">
        <v>24872.141990661621</v>
      </c>
      <c r="GJ38" s="679">
        <v>178556.43704903126</v>
      </c>
      <c r="GK38" s="679">
        <v>26857.581481933594</v>
      </c>
      <c r="GL38" s="679">
        <v>23933.570594787598</v>
      </c>
      <c r="GM38" s="679">
        <v>25088.735389709473</v>
      </c>
      <c r="GN38" s="679">
        <v>15558.625831604004</v>
      </c>
      <c r="GO38" s="679">
        <v>6937.4256863594055</v>
      </c>
      <c r="GP38" s="679">
        <v>5306.5382766723633</v>
      </c>
      <c r="GQ38" s="679">
        <v>4595.9446678161621</v>
      </c>
      <c r="GR38" s="679"/>
      <c r="GS38" s="679">
        <v>19127.088176727295</v>
      </c>
      <c r="GT38" s="679">
        <v>23613.038607120514</v>
      </c>
      <c r="GU38" s="679">
        <v>25991.207885742188</v>
      </c>
      <c r="GV38" s="679">
        <v>24872.141990661621</v>
      </c>
      <c r="GW38" s="679">
        <v>201881.89858913422</v>
      </c>
      <c r="GX38" s="679">
        <v>26857.581481933594</v>
      </c>
      <c r="GY38" s="679">
        <v>23933.570594787598</v>
      </c>
      <c r="GZ38" s="679">
        <v>25088.735389709473</v>
      </c>
      <c r="HA38" s="679">
        <v>15739.120330810547</v>
      </c>
      <c r="HB38" s="679">
        <v>11718.193481445313</v>
      </c>
      <c r="HC38" s="679">
        <v>8663.7359619140625</v>
      </c>
      <c r="HD38" s="679">
        <v>2984.4406439065933</v>
      </c>
      <c r="HE38" s="679">
        <v>163.31091022491455</v>
      </c>
      <c r="HF38" s="679">
        <v>12291.330248385668</v>
      </c>
      <c r="HG38" s="679">
        <v>23969.669494628906</v>
      </c>
      <c r="HH38" s="679">
        <v>25991.207885742188</v>
      </c>
      <c r="HI38" s="679">
        <v>24872.141990661621</v>
      </c>
      <c r="HJ38" s="679">
        <v>202273.03841415048</v>
      </c>
      <c r="HK38" s="679">
        <v>26857.581481933594</v>
      </c>
      <c r="HL38" s="679">
        <v>23933.570594787598</v>
      </c>
      <c r="HM38" s="679">
        <v>25088.735389709473</v>
      </c>
      <c r="HN38" s="679">
        <v>22273.021202087402</v>
      </c>
      <c r="HO38" s="679">
        <v>14692.252235412598</v>
      </c>
      <c r="HP38" s="679">
        <v>8663.7359619140625</v>
      </c>
      <c r="HQ38" s="679">
        <v>10566.639915466309</v>
      </c>
      <c r="HR38" s="679"/>
      <c r="HS38" s="679">
        <v>17616.263122558594</v>
      </c>
      <c r="HT38" s="679">
        <v>25197.032089233398</v>
      </c>
      <c r="HU38" s="679">
        <v>25991.207885742188</v>
      </c>
      <c r="HV38" s="679">
        <v>24872.141990661621</v>
      </c>
      <c r="HW38" s="679">
        <v>225752.18186950684</v>
      </c>
      <c r="HX38" s="679">
        <v>26857.581481933594</v>
      </c>
      <c r="HY38" s="679">
        <v>23933.570594787598</v>
      </c>
      <c r="HZ38" s="679">
        <v>25088.735389709473</v>
      </c>
      <c r="IA38" s="679">
        <v>22273.021202087402</v>
      </c>
      <c r="IB38" s="679">
        <v>15052.034460067749</v>
      </c>
      <c r="IC38" s="679">
        <v>8663.7359619140625</v>
      </c>
      <c r="ID38" s="679">
        <v>5487.0327758789063</v>
      </c>
      <c r="IE38" s="679"/>
      <c r="IF38" s="679">
        <v>6382.7959403991699</v>
      </c>
      <c r="IG38" s="679">
        <v>25088.735389709473</v>
      </c>
      <c r="IH38" s="679">
        <v>25991.207885742188</v>
      </c>
      <c r="II38" s="679">
        <v>24872.141990661621</v>
      </c>
      <c r="IJ38" s="679">
        <v>209690.59307289124</v>
      </c>
      <c r="IL38" s="658"/>
      <c r="IM38" s="658"/>
      <c r="IN38" s="658"/>
      <c r="IO38" s="658"/>
      <c r="IP38" s="658"/>
      <c r="IQ38" s="658"/>
      <c r="IR38" s="658"/>
      <c r="IS38" s="658"/>
      <c r="IT38" s="658"/>
      <c r="IU38" s="658"/>
      <c r="IV38" s="658"/>
      <c r="IW38" s="658"/>
      <c r="IX38" s="658"/>
      <c r="IY38" s="658"/>
      <c r="IZ38" s="658"/>
      <c r="JA38" s="658"/>
      <c r="JB38" s="658"/>
      <c r="JC38" s="658"/>
      <c r="JD38" s="658"/>
      <c r="JE38" s="658"/>
      <c r="JF38" s="658"/>
      <c r="JG38" s="658"/>
      <c r="JH38" s="658"/>
      <c r="JI38" s="658"/>
      <c r="JJ38" s="658"/>
      <c r="JK38" s="658"/>
      <c r="JL38" s="658"/>
      <c r="JM38" s="658"/>
      <c r="JN38" s="658"/>
      <c r="JO38" s="658"/>
      <c r="JP38" s="658"/>
      <c r="JQ38" s="658"/>
      <c r="JR38" s="658"/>
      <c r="JS38" s="658"/>
      <c r="JT38" s="658"/>
      <c r="JU38" s="658"/>
      <c r="JV38" s="658"/>
      <c r="JW38" s="658"/>
      <c r="JX38" s="658"/>
      <c r="JY38" s="658"/>
      <c r="JZ38" s="658"/>
      <c r="KA38" s="658"/>
      <c r="KB38" s="658"/>
      <c r="KC38" s="658"/>
      <c r="KD38" s="658"/>
      <c r="KE38" s="658"/>
      <c r="KF38" s="658"/>
      <c r="KG38" s="658"/>
      <c r="KH38" s="658"/>
      <c r="KI38" s="658"/>
      <c r="KJ38" s="658"/>
      <c r="KK38" s="658"/>
      <c r="KL38" s="658"/>
      <c r="KM38" s="658"/>
      <c r="KN38" s="658"/>
    </row>
    <row r="39" spans="2:300" hidden="1">
      <c r="B39" s="22" t="s">
        <v>290</v>
      </c>
      <c r="C39" s="22" t="s">
        <v>69</v>
      </c>
      <c r="D39" s="134">
        <f t="shared" si="45"/>
        <v>6.404593992614746E-2</v>
      </c>
      <c r="E39" s="134">
        <f t="shared" si="45"/>
        <v>0.21024937564468385</v>
      </c>
      <c r="F39" s="134">
        <f t="shared" si="45"/>
        <v>0.4321697225456238</v>
      </c>
      <c r="G39" s="134">
        <f t="shared" si="45"/>
        <v>0.29168585484123227</v>
      </c>
      <c r="H39" s="134">
        <f t="shared" si="45"/>
        <v>0.63479379457998275</v>
      </c>
      <c r="I39" s="134">
        <f t="shared" si="45"/>
        <v>0.5995827057733536</v>
      </c>
      <c r="J39" s="134"/>
      <c r="K39" s="134">
        <f t="shared" si="49"/>
        <v>2.0053504867553713E-2</v>
      </c>
      <c r="L39" s="134">
        <f t="shared" si="50"/>
        <v>3.1000440429687501E-2</v>
      </c>
      <c r="M39" s="134">
        <f t="shared" si="50"/>
        <v>1.299199462890625E-2</v>
      </c>
      <c r="N39" s="134">
        <f t="shared" si="50"/>
        <v>0</v>
      </c>
      <c r="O39" s="134">
        <f t="shared" si="50"/>
        <v>0</v>
      </c>
      <c r="P39" s="134">
        <f t="shared" si="50"/>
        <v>0</v>
      </c>
      <c r="Q39" s="134">
        <f t="shared" si="50"/>
        <v>0</v>
      </c>
      <c r="R39" s="134">
        <f t="shared" si="50"/>
        <v>0</v>
      </c>
      <c r="S39" s="134">
        <f t="shared" si="50"/>
        <v>0</v>
      </c>
      <c r="T39" s="134">
        <f t="shared" si="50"/>
        <v>0</v>
      </c>
      <c r="U39" s="134">
        <f t="shared" si="50"/>
        <v>0</v>
      </c>
      <c r="V39" s="134">
        <f t="shared" si="51"/>
        <v>0</v>
      </c>
      <c r="W39" s="134">
        <f t="shared" si="51"/>
        <v>0.10039965982055664</v>
      </c>
      <c r="X39" s="134">
        <f t="shared" si="51"/>
        <v>7.4078318046569822E-2</v>
      </c>
      <c r="Y39" s="134">
        <f t="shared" si="51"/>
        <v>2.3060790466308594E-2</v>
      </c>
      <c r="Z39" s="134">
        <f t="shared" si="51"/>
        <v>0</v>
      </c>
      <c r="AA39" s="134">
        <f t="shared" si="51"/>
        <v>0</v>
      </c>
      <c r="AB39" s="134">
        <f t="shared" si="51"/>
        <v>0</v>
      </c>
      <c r="AC39" s="134">
        <f t="shared" si="51"/>
        <v>0</v>
      </c>
      <c r="AD39" s="134">
        <f t="shared" si="51"/>
        <v>0</v>
      </c>
      <c r="AE39" s="134">
        <f t="shared" si="51"/>
        <v>0</v>
      </c>
      <c r="AF39" s="134">
        <f t="shared" si="52"/>
        <v>0</v>
      </c>
      <c r="AG39" s="134">
        <f t="shared" si="52"/>
        <v>1.2667194763183594E-2</v>
      </c>
      <c r="AH39" s="134">
        <f t="shared" si="52"/>
        <v>4.3412548065185544E-5</v>
      </c>
      <c r="AI39" s="134">
        <f t="shared" si="52"/>
        <v>0.14126129014205932</v>
      </c>
      <c r="AJ39" s="134">
        <f t="shared" si="52"/>
        <v>0.11270393615722656</v>
      </c>
      <c r="AK39" s="134">
        <f t="shared" si="52"/>
        <v>7.3917383758544924E-2</v>
      </c>
      <c r="AL39" s="134">
        <f t="shared" si="52"/>
        <v>0</v>
      </c>
      <c r="AM39" s="134">
        <f t="shared" si="52"/>
        <v>0</v>
      </c>
      <c r="AN39" s="134">
        <f t="shared" si="52"/>
        <v>0</v>
      </c>
      <c r="AO39" s="134">
        <f t="shared" si="52"/>
        <v>0</v>
      </c>
      <c r="AP39" s="134">
        <f t="shared" si="53"/>
        <v>0</v>
      </c>
      <c r="AQ39" s="134">
        <f t="shared" si="53"/>
        <v>0</v>
      </c>
      <c r="AR39" s="134">
        <f t="shared" si="53"/>
        <v>1.9056534729003907E-3</v>
      </c>
      <c r="AS39" s="134">
        <f t="shared" si="53"/>
        <v>4.6840681976318362E-2</v>
      </c>
      <c r="AT39" s="134">
        <f t="shared" si="53"/>
        <v>5.554077703857422E-2</v>
      </c>
      <c r="AU39" s="134">
        <f t="shared" si="53"/>
        <v>0.12277434924316406</v>
      </c>
      <c r="AV39" s="134">
        <f t="shared" si="53"/>
        <v>8.4134223508834843E-2</v>
      </c>
      <c r="AW39" s="134">
        <f t="shared" si="53"/>
        <v>3.5403185363769532E-2</v>
      </c>
      <c r="AX39" s="134">
        <f t="shared" si="53"/>
        <v>0</v>
      </c>
      <c r="AY39" s="134">
        <f t="shared" si="53"/>
        <v>0</v>
      </c>
      <c r="AZ39" s="134">
        <f t="shared" si="54"/>
        <v>0</v>
      </c>
      <c r="BA39" s="134">
        <f t="shared" si="54"/>
        <v>0</v>
      </c>
      <c r="BB39" s="134">
        <f t="shared" si="54"/>
        <v>0</v>
      </c>
      <c r="BC39" s="134">
        <f t="shared" si="54"/>
        <v>0</v>
      </c>
      <c r="BD39" s="134">
        <f t="shared" si="54"/>
        <v>1.2991994628906249E-3</v>
      </c>
      <c r="BE39" s="134">
        <f t="shared" si="54"/>
        <v>2.6199837738037111E-2</v>
      </c>
      <c r="BF39" s="134">
        <f t="shared" si="54"/>
        <v>2.1875059524536132E-2</v>
      </c>
      <c r="BG39" s="476">
        <f t="shared" si="54"/>
        <v>0.1696745265712738</v>
      </c>
      <c r="BH39" s="476">
        <f t="shared" si="54"/>
        <v>0.16476130292510988</v>
      </c>
      <c r="BI39" s="476">
        <f t="shared" si="54"/>
        <v>0.14302437364196777</v>
      </c>
      <c r="BJ39" s="476">
        <f t="shared" si="55"/>
        <v>0</v>
      </c>
      <c r="BK39" s="476">
        <f t="shared" si="55"/>
        <v>0</v>
      </c>
      <c r="BL39" s="476">
        <f t="shared" si="55"/>
        <v>0</v>
      </c>
      <c r="BM39" s="476">
        <f t="shared" si="55"/>
        <v>0</v>
      </c>
      <c r="BN39" s="476">
        <f t="shared" si="55"/>
        <v>0</v>
      </c>
      <c r="BO39" s="476">
        <f t="shared" si="55"/>
        <v>0</v>
      </c>
      <c r="BP39" s="476">
        <f t="shared" si="55"/>
        <v>6.4959973144531247E-4</v>
      </c>
      <c r="BQ39" s="476">
        <f t="shared" si="55"/>
        <v>6.0087975158691409E-2</v>
      </c>
      <c r="BR39" s="476">
        <f t="shared" si="55"/>
        <v>9.6596016551494593E-2</v>
      </c>
      <c r="BS39" s="134">
        <f t="shared" si="55"/>
        <v>0.20007671728515625</v>
      </c>
      <c r="BT39" s="134">
        <f t="shared" si="56"/>
        <v>0.15427993621826172</v>
      </c>
      <c r="BU39" s="134">
        <f t="shared" si="56"/>
        <v>0.13493397248172759</v>
      </c>
      <c r="BV39" s="134">
        <f t="shared" si="56"/>
        <v>0</v>
      </c>
      <c r="BW39" s="134">
        <f t="shared" si="56"/>
        <v>0</v>
      </c>
      <c r="BX39" s="134">
        <f t="shared" si="56"/>
        <v>0</v>
      </c>
      <c r="BY39" s="134">
        <f t="shared" si="56"/>
        <v>0</v>
      </c>
      <c r="BZ39" s="134">
        <f t="shared" si="56"/>
        <v>0</v>
      </c>
      <c r="CA39" s="134">
        <f t="shared" si="56"/>
        <v>0</v>
      </c>
      <c r="CB39" s="134">
        <f t="shared" si="56"/>
        <v>0</v>
      </c>
      <c r="CC39" s="134">
        <f t="shared" si="56"/>
        <v>5.6952444465637207E-2</v>
      </c>
      <c r="CD39" s="134">
        <f t="shared" si="56"/>
        <v>5.33396353225708E-2</v>
      </c>
      <c r="CH39" s="685" t="s">
        <v>84</v>
      </c>
      <c r="CI39" s="682">
        <v>727347.0168026872</v>
      </c>
      <c r="CJ39" s="682">
        <v>335982.85126687214</v>
      </c>
      <c r="CK39" s="682">
        <v>248707.76102518663</v>
      </c>
      <c r="CL39" s="682">
        <v>32212.945687621832</v>
      </c>
      <c r="CM39" s="682">
        <v>23309.561490729451</v>
      </c>
      <c r="CN39" s="682">
        <v>31636.22746193409</v>
      </c>
      <c r="CO39" s="682">
        <v>50505.969007581472</v>
      </c>
      <c r="CP39" s="682">
        <v>31029.257465362549</v>
      </c>
      <c r="CQ39" s="682">
        <v>42285.260417342186</v>
      </c>
      <c r="CR39" s="682">
        <v>28802.189461767673</v>
      </c>
      <c r="CS39" s="682">
        <v>85533.510761469603</v>
      </c>
      <c r="CT39" s="682">
        <v>151579.78252467513</v>
      </c>
      <c r="CU39" s="682">
        <v>1788932.33337323</v>
      </c>
      <c r="CV39" s="682">
        <v>412030.79065480083</v>
      </c>
      <c r="CW39" s="682">
        <v>207202.9225692153</v>
      </c>
      <c r="CX39" s="682">
        <v>155056.87308496237</v>
      </c>
      <c r="CY39" s="682">
        <v>36119.607413232327</v>
      </c>
      <c r="CZ39" s="682">
        <v>17231.23256200552</v>
      </c>
      <c r="DA39" s="682">
        <v>9182.3564585447311</v>
      </c>
      <c r="DB39" s="682">
        <v>15322.275085628033</v>
      </c>
      <c r="DC39" s="682">
        <v>6111.5957489013672</v>
      </c>
      <c r="DD39" s="682">
        <v>8399.4546608328819</v>
      </c>
      <c r="DE39" s="682">
        <v>35877.755960941315</v>
      </c>
      <c r="DF39" s="682">
        <v>62061.744807869196</v>
      </c>
      <c r="DG39" s="682">
        <v>82277.005958050489</v>
      </c>
      <c r="DH39" s="682">
        <v>1046873.6149649844</v>
      </c>
      <c r="DI39" s="682">
        <v>620504.03898990154</v>
      </c>
      <c r="DJ39" s="682">
        <v>244421.81662115455</v>
      </c>
      <c r="DK39" s="682">
        <v>205315.31804746389</v>
      </c>
      <c r="DL39" s="682">
        <v>35879.851196795702</v>
      </c>
      <c r="DM39" s="682">
        <v>4039.5155427455902</v>
      </c>
      <c r="DN39" s="682">
        <v>274.92843842506409</v>
      </c>
      <c r="DO39" s="682">
        <v>7722.754852771759</v>
      </c>
      <c r="DP39" s="682"/>
      <c r="DQ39" s="682">
        <v>930.97005116939545</v>
      </c>
      <c r="DR39" s="682">
        <v>17448.693923741579</v>
      </c>
      <c r="DS39" s="682">
        <v>52813.841958254576</v>
      </c>
      <c r="DT39" s="682">
        <v>88014.626469224691</v>
      </c>
      <c r="DU39" s="682">
        <v>1277366.3560916483</v>
      </c>
      <c r="DV39" s="682">
        <v>320151.87328401208</v>
      </c>
      <c r="DW39" s="682">
        <v>118804.45023098588</v>
      </c>
      <c r="DX39" s="682">
        <v>96309.361308336258</v>
      </c>
      <c r="DY39" s="682">
        <v>33724.109112203121</v>
      </c>
      <c r="DZ39" s="682">
        <v>4769.6399610638618</v>
      </c>
      <c r="EA39" s="682">
        <v>179.98703598976135</v>
      </c>
      <c r="EB39" s="682">
        <v>139.38871264457703</v>
      </c>
      <c r="EC39" s="682">
        <v>2.8998801708221436</v>
      </c>
      <c r="ED39" s="682">
        <v>940.36719250679016</v>
      </c>
      <c r="EE39" s="682">
        <v>15896.290079832077</v>
      </c>
      <c r="EF39" s="682">
        <v>54896.720448821783</v>
      </c>
      <c r="EG39" s="682">
        <v>75584.577647835016</v>
      </c>
      <c r="EH39" s="682">
        <v>721399.66489440203</v>
      </c>
      <c r="EI39" s="682">
        <v>1404947.5341938734</v>
      </c>
      <c r="EJ39" s="682">
        <v>628480.73752555251</v>
      </c>
      <c r="EK39" s="682">
        <v>468424.31325982511</v>
      </c>
      <c r="EL39" s="682">
        <v>36629.38406586647</v>
      </c>
      <c r="EM39" s="682">
        <v>5811.218842625618</v>
      </c>
      <c r="EN39" s="682">
        <v>295.10978627204895</v>
      </c>
      <c r="EO39" s="682">
        <v>176.63799166679382</v>
      </c>
      <c r="EP39" s="682">
        <v>5.842350959777832</v>
      </c>
      <c r="EQ39" s="682">
        <v>1092.9794230461121</v>
      </c>
      <c r="ER39" s="682">
        <v>16839.182949781418</v>
      </c>
      <c r="ES39" s="682">
        <v>201594.51688763499</v>
      </c>
      <c r="ET39" s="682">
        <v>217177.56186434627</v>
      </c>
      <c r="EU39" s="682">
        <v>2981475.0191414505</v>
      </c>
      <c r="EV39" s="682">
        <v>1204331.094768554</v>
      </c>
      <c r="EW39" s="682">
        <v>488548.98868702352</v>
      </c>
      <c r="EX39" s="682">
        <v>371745.9282194972</v>
      </c>
      <c r="EY39" s="682">
        <v>34485.880597829819</v>
      </c>
      <c r="EZ39" s="682">
        <v>5811.218842625618</v>
      </c>
      <c r="FA39" s="682">
        <v>295.10978627204895</v>
      </c>
      <c r="FB39" s="682">
        <v>176.63799166679382</v>
      </c>
      <c r="FC39" s="682">
        <v>5.842350959777832</v>
      </c>
      <c r="FD39" s="682">
        <v>1092.9794230461121</v>
      </c>
      <c r="FE39" s="682">
        <v>16911.374295949936</v>
      </c>
      <c r="FF39" s="682">
        <v>134591.80838391185</v>
      </c>
      <c r="FG39" s="682">
        <v>176234.68441864848</v>
      </c>
      <c r="FH39" s="682">
        <v>2434231.5477659851</v>
      </c>
      <c r="FJ39" s="685" t="s">
        <v>84</v>
      </c>
      <c r="FK39" s="682">
        <v>640498.71525993198</v>
      </c>
      <c r="FL39" s="682">
        <v>289630.76980417222</v>
      </c>
      <c r="FM39" s="682">
        <v>216762.1694522202</v>
      </c>
      <c r="FN39" s="682">
        <v>27423.095025017858</v>
      </c>
      <c r="FO39" s="682">
        <v>36897.253218710423</v>
      </c>
      <c r="FP39" s="682">
        <v>35434.945854187012</v>
      </c>
      <c r="FQ39" s="682">
        <v>45957.68147277832</v>
      </c>
      <c r="FR39" s="682">
        <v>27742.23365020752</v>
      </c>
      <c r="FS39" s="682">
        <v>38573.012966156006</v>
      </c>
      <c r="FT39" s="682">
        <v>36020.969769895077</v>
      </c>
      <c r="FU39" s="682">
        <v>69923.655466943979</v>
      </c>
      <c r="FV39" s="682">
        <v>127645.09181654453</v>
      </c>
      <c r="FW39" s="682">
        <v>1592509.5937567651</v>
      </c>
      <c r="FX39" s="682">
        <v>347003.0023522377</v>
      </c>
      <c r="FY39" s="682">
        <v>168979.72984874249</v>
      </c>
      <c r="FZ39" s="682">
        <v>134036.21426850557</v>
      </c>
      <c r="GA39" s="682">
        <v>31663.33677816391</v>
      </c>
      <c r="GB39" s="682">
        <v>12641.136409640312</v>
      </c>
      <c r="GC39" s="682">
        <v>8342.1461143493652</v>
      </c>
      <c r="GD39" s="682">
        <v>13929.617770016193</v>
      </c>
      <c r="GE39" s="682">
        <v>5472.1903505325317</v>
      </c>
      <c r="GF39" s="682">
        <v>7335.7993490695953</v>
      </c>
      <c r="GG39" s="682">
        <v>28866.586319208145</v>
      </c>
      <c r="GH39" s="682">
        <v>55734.097677260637</v>
      </c>
      <c r="GI39" s="682">
        <v>72465.530128240585</v>
      </c>
      <c r="GJ39" s="682">
        <v>886469.38736596704</v>
      </c>
      <c r="GK39" s="682">
        <v>524506.10922679305</v>
      </c>
      <c r="GL39" s="682">
        <v>189478.66351616383</v>
      </c>
      <c r="GM39" s="682">
        <v>162203.62918865681</v>
      </c>
      <c r="GN39" s="682">
        <v>37444.474754571915</v>
      </c>
      <c r="GO39" s="682">
        <v>2642.8542675971985</v>
      </c>
      <c r="GP39" s="682">
        <v>202.09519529342651</v>
      </c>
      <c r="GQ39" s="682">
        <v>7001.6895010173321</v>
      </c>
      <c r="GR39" s="682"/>
      <c r="GS39" s="682">
        <v>675.12537527084351</v>
      </c>
      <c r="GT39" s="682">
        <v>11867.168285831809</v>
      </c>
      <c r="GU39" s="682">
        <v>48197.638907909393</v>
      </c>
      <c r="GV39" s="682">
        <v>75080.96220600605</v>
      </c>
      <c r="GW39" s="682">
        <v>1059300.4104251117</v>
      </c>
      <c r="GX39" s="682">
        <v>270576.30601513386</v>
      </c>
      <c r="GY39" s="682">
        <v>101148.52336299419</v>
      </c>
      <c r="GZ39" s="682">
        <v>84350.67177939415</v>
      </c>
      <c r="HA39" s="682">
        <v>29599.650856971741</v>
      </c>
      <c r="HB39" s="682">
        <v>3238.2552778720856</v>
      </c>
      <c r="HC39" s="682">
        <v>63.209006905555725</v>
      </c>
      <c r="HD39" s="682">
        <v>75.860728025436401</v>
      </c>
      <c r="HE39" s="682"/>
      <c r="HF39" s="682">
        <v>732.20477104187012</v>
      </c>
      <c r="HG39" s="682">
        <v>12793.720877408981</v>
      </c>
      <c r="HH39" s="682">
        <v>50209.728530406952</v>
      </c>
      <c r="HI39" s="682">
        <v>70045.632871627808</v>
      </c>
      <c r="HJ39" s="682">
        <v>622833.76407778263</v>
      </c>
      <c r="HK39" s="682">
        <v>1278402.0914616585</v>
      </c>
      <c r="HL39" s="682">
        <v>519392.49313408136</v>
      </c>
      <c r="HM39" s="682">
        <v>381531.45607304573</v>
      </c>
      <c r="HN39" s="682">
        <v>30246.860602140427</v>
      </c>
      <c r="HO39" s="682">
        <v>3931.8822665214539</v>
      </c>
      <c r="HP39" s="682">
        <v>102.44683170318604</v>
      </c>
      <c r="HQ39" s="682">
        <v>104.7004280090332</v>
      </c>
      <c r="HR39" s="682"/>
      <c r="HS39" s="682">
        <v>806.31486368179321</v>
      </c>
      <c r="HT39" s="682">
        <v>13436.444506406784</v>
      </c>
      <c r="HU39" s="682">
        <v>142887.72090244293</v>
      </c>
      <c r="HV39" s="682">
        <v>177765.34928965569</v>
      </c>
      <c r="HW39" s="682">
        <v>2548607.7603593469</v>
      </c>
      <c r="HX39" s="682">
        <v>1066308.3735060692</v>
      </c>
      <c r="HY39" s="682">
        <v>395325.75698888302</v>
      </c>
      <c r="HZ39" s="682">
        <v>289448.26298856735</v>
      </c>
      <c r="IA39" s="682">
        <v>30111.074441075325</v>
      </c>
      <c r="IB39" s="682">
        <v>3882.6650485992432</v>
      </c>
      <c r="IC39" s="682">
        <v>99.414524793624878</v>
      </c>
      <c r="ID39" s="682">
        <v>102.53449487686157</v>
      </c>
      <c r="IE39" s="682"/>
      <c r="IF39" s="682">
        <v>800.02645444869995</v>
      </c>
      <c r="IG39" s="682">
        <v>13280.72239780426</v>
      </c>
      <c r="IH39" s="682">
        <v>100822.22904002666</v>
      </c>
      <c r="II39" s="682">
        <v>132425.82936358452</v>
      </c>
      <c r="IJ39" s="682">
        <v>2032606.8892487288</v>
      </c>
      <c r="IL39" s="658"/>
      <c r="IM39" s="658"/>
      <c r="IN39" s="658"/>
      <c r="IO39" s="658"/>
      <c r="IP39" s="658"/>
      <c r="IQ39" s="658"/>
      <c r="IR39" s="658"/>
      <c r="IS39" s="658"/>
      <c r="IT39" s="658"/>
      <c r="IU39" s="658"/>
      <c r="IV39" s="658"/>
      <c r="IW39" s="658"/>
      <c r="IX39" s="658"/>
      <c r="IY39" s="658"/>
      <c r="IZ39" s="658"/>
      <c r="JA39" s="658"/>
      <c r="JB39" s="658"/>
      <c r="JC39" s="658"/>
      <c r="JD39" s="658"/>
      <c r="JE39" s="658"/>
      <c r="JF39" s="658"/>
      <c r="JG39" s="658"/>
      <c r="JH39" s="658"/>
      <c r="JI39" s="658"/>
      <c r="JJ39" s="658"/>
      <c r="JK39" s="658"/>
      <c r="JL39" s="658"/>
      <c r="JM39" s="658"/>
      <c r="JN39" s="658"/>
      <c r="JO39" s="658"/>
      <c r="JP39" s="658"/>
      <c r="JQ39" s="658"/>
      <c r="JR39" s="658"/>
      <c r="JS39" s="658"/>
      <c r="JT39" s="658"/>
      <c r="JU39" s="658"/>
      <c r="JV39" s="658"/>
      <c r="JW39" s="658"/>
      <c r="JX39" s="658"/>
      <c r="JY39" s="658"/>
      <c r="JZ39" s="658"/>
      <c r="KA39" s="658"/>
      <c r="KB39" s="658"/>
      <c r="KC39" s="658"/>
      <c r="KD39" s="658"/>
      <c r="KE39" s="658"/>
      <c r="KF39" s="658"/>
      <c r="KG39" s="658"/>
      <c r="KH39" s="658"/>
      <c r="KI39" s="658"/>
      <c r="KJ39" s="658"/>
      <c r="KK39" s="658"/>
      <c r="KL39" s="658"/>
      <c r="KM39" s="658"/>
      <c r="KN39" s="658"/>
    </row>
    <row r="40" spans="2:300" hidden="1">
      <c r="B40" s="22" t="s">
        <v>160</v>
      </c>
      <c r="C40" s="22" t="s">
        <v>70</v>
      </c>
      <c r="D40" s="134">
        <f t="shared" si="45"/>
        <v>1.1570871106948852</v>
      </c>
      <c r="E40" s="134">
        <f t="shared" si="45"/>
        <v>0.9768258333740234</v>
      </c>
      <c r="F40" s="134">
        <f t="shared" si="45"/>
        <v>0.97560398801422121</v>
      </c>
      <c r="G40" s="134">
        <f t="shared" si="45"/>
        <v>0.88643634286010642</v>
      </c>
      <c r="H40" s="134">
        <f t="shared" si="45"/>
        <v>0.85681982382965083</v>
      </c>
      <c r="I40" s="134">
        <f t="shared" si="45"/>
        <v>0.82576596417173631</v>
      </c>
      <c r="J40" s="134"/>
      <c r="K40" s="134">
        <f t="shared" si="49"/>
        <v>0.12423773803710937</v>
      </c>
      <c r="L40" s="134">
        <f t="shared" si="50"/>
        <v>0.1170595576171875</v>
      </c>
      <c r="M40" s="134">
        <f t="shared" si="50"/>
        <v>0.12663046484375001</v>
      </c>
      <c r="N40" s="134">
        <f t="shared" si="50"/>
        <v>0.11135382446289062</v>
      </c>
      <c r="O40" s="134">
        <f t="shared" si="50"/>
        <v>0.11914697485351562</v>
      </c>
      <c r="P40" s="134">
        <f t="shared" si="50"/>
        <v>9.3448885734558104E-2</v>
      </c>
      <c r="Q40" s="134">
        <f t="shared" si="50"/>
        <v>3.4731069671630858E-2</v>
      </c>
      <c r="R40" s="134">
        <f t="shared" si="50"/>
        <v>0</v>
      </c>
      <c r="S40" s="134">
        <f t="shared" si="50"/>
        <v>6.3668173873901363E-2</v>
      </c>
      <c r="T40" s="134">
        <f t="shared" si="50"/>
        <v>0.12018850805664062</v>
      </c>
      <c r="U40" s="134">
        <f t="shared" si="50"/>
        <v>0.11871606079101563</v>
      </c>
      <c r="V40" s="134">
        <f t="shared" si="51"/>
        <v>0.12790585275268554</v>
      </c>
      <c r="W40" s="134">
        <f t="shared" si="51"/>
        <v>0.12423773803710937</v>
      </c>
      <c r="X40" s="134">
        <f t="shared" si="51"/>
        <v>0.1170595576171875</v>
      </c>
      <c r="Y40" s="134">
        <f t="shared" si="51"/>
        <v>0.12663046484375001</v>
      </c>
      <c r="Z40" s="134">
        <f t="shared" si="51"/>
        <v>0.11135382446289062</v>
      </c>
      <c r="AA40" s="134">
        <f t="shared" si="51"/>
        <v>7.5737201332092288E-2</v>
      </c>
      <c r="AB40" s="134">
        <f t="shared" si="51"/>
        <v>1.8820982917785646E-2</v>
      </c>
      <c r="AC40" s="134">
        <f t="shared" si="51"/>
        <v>0</v>
      </c>
      <c r="AD40" s="134">
        <f t="shared" si="51"/>
        <v>0</v>
      </c>
      <c r="AE40" s="134">
        <f t="shared" si="51"/>
        <v>6.8546727249145512E-2</v>
      </c>
      <c r="AF40" s="134">
        <f t="shared" si="52"/>
        <v>8.9627720878601075E-2</v>
      </c>
      <c r="AG40" s="134">
        <f t="shared" si="52"/>
        <v>0.11862078197479248</v>
      </c>
      <c r="AH40" s="134">
        <f t="shared" si="52"/>
        <v>0.12619083406066894</v>
      </c>
      <c r="AI40" s="134">
        <f t="shared" si="52"/>
        <v>0.12423773803710937</v>
      </c>
      <c r="AJ40" s="134">
        <f t="shared" si="52"/>
        <v>0.1170595576171875</v>
      </c>
      <c r="AK40" s="134">
        <f t="shared" si="52"/>
        <v>0.12663046484375001</v>
      </c>
      <c r="AL40" s="134">
        <f t="shared" si="52"/>
        <v>0.10601821075439453</v>
      </c>
      <c r="AM40" s="134">
        <f t="shared" si="52"/>
        <v>6.559409423065185E-2</v>
      </c>
      <c r="AN40" s="134">
        <f t="shared" si="52"/>
        <v>2.478229094696045E-2</v>
      </c>
      <c r="AO40" s="134">
        <f t="shared" si="52"/>
        <v>2.0620104942321776E-2</v>
      </c>
      <c r="AP40" s="134">
        <f t="shared" si="53"/>
        <v>0</v>
      </c>
      <c r="AQ40" s="134">
        <f t="shared" si="53"/>
        <v>6.6896495399475092E-2</v>
      </c>
      <c r="AR40" s="134">
        <f t="shared" si="53"/>
        <v>7.9292721099853511E-2</v>
      </c>
      <c r="AS40" s="134">
        <f t="shared" si="53"/>
        <v>0.11860613408660889</v>
      </c>
      <c r="AT40" s="134">
        <f t="shared" si="53"/>
        <v>0.12586617605590819</v>
      </c>
      <c r="AU40" s="134">
        <f t="shared" si="53"/>
        <v>0.12423773803710937</v>
      </c>
      <c r="AV40" s="134">
        <f t="shared" si="53"/>
        <v>0.11696427880096436</v>
      </c>
      <c r="AW40" s="134">
        <f t="shared" si="53"/>
        <v>0.12510853633265337</v>
      </c>
      <c r="AX40" s="134">
        <f t="shared" si="53"/>
        <v>8.5314678901672367E-2</v>
      </c>
      <c r="AY40" s="134">
        <f t="shared" si="53"/>
        <v>5.2088751831054686E-2</v>
      </c>
      <c r="AZ40" s="134">
        <f t="shared" si="54"/>
        <v>1.4365047334032629E-2</v>
      </c>
      <c r="BA40" s="134">
        <f t="shared" si="54"/>
        <v>0</v>
      </c>
      <c r="BB40" s="134">
        <f t="shared" si="54"/>
        <v>0</v>
      </c>
      <c r="BC40" s="134">
        <f t="shared" si="54"/>
        <v>5.0546402130126955E-2</v>
      </c>
      <c r="BD40" s="134">
        <f t="shared" si="54"/>
        <v>7.8490450874328613E-2</v>
      </c>
      <c r="BE40" s="134">
        <f t="shared" si="54"/>
        <v>0.11559864339447022</v>
      </c>
      <c r="BF40" s="134">
        <f t="shared" si="54"/>
        <v>0.12372181522369385</v>
      </c>
      <c r="BG40" s="476">
        <f t="shared" si="54"/>
        <v>0.12423773803710937</v>
      </c>
      <c r="BH40" s="476">
        <f t="shared" si="54"/>
        <v>0.1170595576171875</v>
      </c>
      <c r="BI40" s="476">
        <f t="shared" si="54"/>
        <v>0.12634462839508057</v>
      </c>
      <c r="BJ40" s="476">
        <f t="shared" si="55"/>
        <v>7.6339469734191895E-2</v>
      </c>
      <c r="BK40" s="476">
        <f t="shared" si="55"/>
        <v>4.5347550239562988E-2</v>
      </c>
      <c r="BL40" s="476">
        <f t="shared" si="55"/>
        <v>5.8767856140136722E-3</v>
      </c>
      <c r="BM40" s="476">
        <f t="shared" si="55"/>
        <v>1.3844600639343261E-2</v>
      </c>
      <c r="BN40" s="476">
        <f t="shared" si="55"/>
        <v>0</v>
      </c>
      <c r="BO40" s="476">
        <f t="shared" si="55"/>
        <v>4.2735486953735351E-2</v>
      </c>
      <c r="BP40" s="476">
        <f t="shared" si="55"/>
        <v>6.7541666702270506E-2</v>
      </c>
      <c r="BQ40" s="476">
        <f t="shared" si="55"/>
        <v>0.10996760240936279</v>
      </c>
      <c r="BR40" s="476">
        <f t="shared" si="55"/>
        <v>0.12752473748779297</v>
      </c>
      <c r="BS40" s="134">
        <f t="shared" si="55"/>
        <v>0.12423773803710937</v>
      </c>
      <c r="BT40" s="134">
        <f t="shared" si="56"/>
        <v>0.11696427880096436</v>
      </c>
      <c r="BU40" s="134">
        <f t="shared" si="56"/>
        <v>0.12423482921600341</v>
      </c>
      <c r="BV40" s="134">
        <f t="shared" si="56"/>
        <v>7.3684894058227535E-2</v>
      </c>
      <c r="BW40" s="134">
        <f t="shared" si="56"/>
        <v>4.0834165306091311E-2</v>
      </c>
      <c r="BX40" s="134">
        <f t="shared" si="56"/>
        <v>8.7891811211990942E-3</v>
      </c>
      <c r="BY40" s="134">
        <f t="shared" si="56"/>
        <v>1.6256004241943359E-2</v>
      </c>
      <c r="BZ40" s="134">
        <f t="shared" si="56"/>
        <v>0</v>
      </c>
      <c r="CA40" s="134">
        <f t="shared" si="56"/>
        <v>4.3967609840393065E-2</v>
      </c>
      <c r="CB40" s="134">
        <f t="shared" si="56"/>
        <v>5.1201227981567385E-2</v>
      </c>
      <c r="CC40" s="134">
        <f t="shared" si="56"/>
        <v>9.8261855712890631E-2</v>
      </c>
      <c r="CD40" s="134">
        <f t="shared" si="56"/>
        <v>0.12733417985534667</v>
      </c>
      <c r="CG40" s="685" t="str">
        <f>IF(IFERROR(MATCH(CH40,$CA$66:$CA$81,0),0)=0,"NAT_GAS","LIGHTOIL")</f>
        <v>NAT_GAS</v>
      </c>
      <c r="CH40" s="678" t="s">
        <v>840</v>
      </c>
      <c r="CI40" s="679">
        <v>42514.775159835815</v>
      </c>
      <c r="CJ40" s="679">
        <v>29290.597246170044</v>
      </c>
      <c r="CK40" s="679">
        <v>22155.079191923141</v>
      </c>
      <c r="CL40" s="679">
        <v>5963.9588985443115</v>
      </c>
      <c r="CM40" s="679">
        <v>143.38333639502525</v>
      </c>
      <c r="CN40" s="679">
        <v>63.367165207862854</v>
      </c>
      <c r="CO40" s="679">
        <v>2260.1366834640503</v>
      </c>
      <c r="CP40" s="679"/>
      <c r="CQ40" s="679">
        <v>486.38466358184814</v>
      </c>
      <c r="CR40" s="679">
        <v>1382.555103302002</v>
      </c>
      <c r="CS40" s="679">
        <v>9551.1413078308105</v>
      </c>
      <c r="CT40" s="679">
        <v>16453.24847984314</v>
      </c>
      <c r="CU40" s="679">
        <v>130264.62723609805</v>
      </c>
      <c r="CV40" s="679">
        <v>48343.646667480469</v>
      </c>
      <c r="CW40" s="679">
        <v>43089.691307067871</v>
      </c>
      <c r="CX40" s="679">
        <v>43789.109176635742</v>
      </c>
      <c r="CY40" s="679">
        <v>24514.164575517178</v>
      </c>
      <c r="CZ40" s="679">
        <v>3367.3995179533958</v>
      </c>
      <c r="DA40" s="679">
        <v>126.49427115917206</v>
      </c>
      <c r="DB40" s="679">
        <v>2843.1322612166405</v>
      </c>
      <c r="DC40" s="679"/>
      <c r="DD40" s="679">
        <v>487.65047353506088</v>
      </c>
      <c r="DE40" s="679">
        <v>11318.662764191628</v>
      </c>
      <c r="DF40" s="679">
        <v>37577.878391206264</v>
      </c>
      <c r="DG40" s="679">
        <v>44295.488945007324</v>
      </c>
      <c r="DH40" s="679">
        <v>259753.31835097075</v>
      </c>
      <c r="DI40" s="679">
        <v>48343.646667480469</v>
      </c>
      <c r="DJ40" s="679">
        <v>43255.139293670654</v>
      </c>
      <c r="DK40" s="679">
        <v>44421.598878860474</v>
      </c>
      <c r="DL40" s="679">
        <v>26103.515519142151</v>
      </c>
      <c r="DM40" s="679">
        <v>3858.734977722168</v>
      </c>
      <c r="DN40" s="679">
        <v>169.02267289161682</v>
      </c>
      <c r="DO40" s="679">
        <v>2769.3216309547424</v>
      </c>
      <c r="DP40" s="679"/>
      <c r="DQ40" s="679">
        <v>259.77732992172241</v>
      </c>
      <c r="DR40" s="679">
        <v>12832.870215892792</v>
      </c>
      <c r="DS40" s="679">
        <v>39112.860181570053</v>
      </c>
      <c r="DT40" s="679">
        <v>44905.758968353271</v>
      </c>
      <c r="DU40" s="679">
        <v>266032.24633646011</v>
      </c>
      <c r="DV40" s="679">
        <v>48343.646667480469</v>
      </c>
      <c r="DW40" s="679">
        <v>43341.07799911499</v>
      </c>
      <c r="DX40" s="679">
        <v>44992.309981822968</v>
      </c>
      <c r="DY40" s="679">
        <v>27324.539469718933</v>
      </c>
      <c r="DZ40" s="679">
        <v>4725.152872800827</v>
      </c>
      <c r="EA40" s="679">
        <v>179.98703598976135</v>
      </c>
      <c r="EB40" s="679">
        <v>139.38871264457703</v>
      </c>
      <c r="EC40" s="679">
        <v>2.8998801708221436</v>
      </c>
      <c r="ED40" s="679">
        <v>374.16736340522766</v>
      </c>
      <c r="EE40" s="679">
        <v>14534.465447187424</v>
      </c>
      <c r="EF40" s="679">
        <v>40369.263313293457</v>
      </c>
      <c r="EG40" s="679">
        <v>45376.040023326874</v>
      </c>
      <c r="EH40" s="679">
        <v>269702.93876695633</v>
      </c>
      <c r="EI40" s="679">
        <v>48343.646667480469</v>
      </c>
      <c r="EJ40" s="679">
        <v>43443.022396087646</v>
      </c>
      <c r="EK40" s="679">
        <v>45494.536035299301</v>
      </c>
      <c r="EL40" s="679">
        <v>28453.034016609192</v>
      </c>
      <c r="EM40" s="679">
        <v>5760.3833923339844</v>
      </c>
      <c r="EN40" s="679">
        <v>295.10978627204895</v>
      </c>
      <c r="EO40" s="679">
        <v>176.63799166679382</v>
      </c>
      <c r="EP40" s="679">
        <v>5.842350959777832</v>
      </c>
      <c r="EQ40" s="679">
        <v>526.77959394454956</v>
      </c>
      <c r="ER40" s="679">
        <v>15995.32586812973</v>
      </c>
      <c r="ES40" s="679">
        <v>41576.824154853821</v>
      </c>
      <c r="ET40" s="679">
        <v>45703.660818099976</v>
      </c>
      <c r="EU40" s="679">
        <v>275774.80307173729</v>
      </c>
      <c r="EV40" s="679">
        <v>48343.646667480469</v>
      </c>
      <c r="EW40" s="679">
        <v>43443.022396087646</v>
      </c>
      <c r="EX40" s="679">
        <v>45494.536035299301</v>
      </c>
      <c r="EY40" s="679">
        <v>28445.424744606018</v>
      </c>
      <c r="EZ40" s="679">
        <v>5760.3833923339844</v>
      </c>
      <c r="FA40" s="679">
        <v>295.10978627204895</v>
      </c>
      <c r="FB40" s="679">
        <v>176.63799166679382</v>
      </c>
      <c r="FC40" s="679">
        <v>5.842350959777832</v>
      </c>
      <c r="FD40" s="679">
        <v>526.77959394454956</v>
      </c>
      <c r="FE40" s="679">
        <v>16069.672003269196</v>
      </c>
      <c r="FF40" s="679">
        <v>41555.734837532043</v>
      </c>
      <c r="FG40" s="679">
        <v>45703.660818099976</v>
      </c>
      <c r="FH40" s="679">
        <v>275820.4506175518</v>
      </c>
      <c r="FI40" s="685" t="str">
        <f>IF(IFERROR(MATCH(FJ40,$CA$66:$CA$81,0),0)=0,"NAT_GAS","LIGHTOIL")</f>
        <v>NAT_GAS</v>
      </c>
      <c r="FJ40" s="678" t="s">
        <v>840</v>
      </c>
      <c r="FK40" s="679">
        <v>41026.531208992004</v>
      </c>
      <c r="FL40" s="679">
        <v>27034.973200678825</v>
      </c>
      <c r="FM40" s="679">
        <v>19930.67809343338</v>
      </c>
      <c r="FN40" s="679">
        <v>5453.1451213508844</v>
      </c>
      <c r="FO40" s="679">
        <v>89.699044704437256</v>
      </c>
      <c r="FP40" s="679">
        <v>54.76611328125</v>
      </c>
      <c r="FQ40" s="679">
        <v>2043.6222496032715</v>
      </c>
      <c r="FR40" s="679"/>
      <c r="FS40" s="679">
        <v>105.04798269271851</v>
      </c>
      <c r="FT40" s="679">
        <v>1242.0285777449608</v>
      </c>
      <c r="FU40" s="679">
        <v>8140.4028139710426</v>
      </c>
      <c r="FV40" s="679">
        <v>14269.82207095623</v>
      </c>
      <c r="FW40" s="679">
        <v>119390.71647740901</v>
      </c>
      <c r="FX40" s="679">
        <v>48343.646667480469</v>
      </c>
      <c r="FY40" s="679">
        <v>42794.845125198364</v>
      </c>
      <c r="FZ40" s="679">
        <v>42808.599323272705</v>
      </c>
      <c r="GA40" s="679">
        <v>22166.250049114227</v>
      </c>
      <c r="GB40" s="679">
        <v>2055.2932966351509</v>
      </c>
      <c r="GC40" s="679">
        <v>83.874605178833008</v>
      </c>
      <c r="GD40" s="679">
        <v>2695.3780040740967</v>
      </c>
      <c r="GE40" s="679"/>
      <c r="GF40" s="679">
        <v>196.99894738197327</v>
      </c>
      <c r="GG40" s="679">
        <v>9188.5882394313812</v>
      </c>
      <c r="GH40" s="679">
        <v>35346.656789064407</v>
      </c>
      <c r="GI40" s="679">
        <v>43323.053330898285</v>
      </c>
      <c r="GJ40" s="679">
        <v>249003.18437772989</v>
      </c>
      <c r="GK40" s="679">
        <v>48343.646667480469</v>
      </c>
      <c r="GL40" s="679">
        <v>43031.813879013062</v>
      </c>
      <c r="GM40" s="679">
        <v>43526.939475059509</v>
      </c>
      <c r="GN40" s="679">
        <v>23420.883390426636</v>
      </c>
      <c r="GO40" s="679">
        <v>2600.6920475959778</v>
      </c>
      <c r="GP40" s="679">
        <v>103.948890209198</v>
      </c>
      <c r="GQ40" s="679">
        <v>2689.4771089553833</v>
      </c>
      <c r="GR40" s="679"/>
      <c r="GS40" s="679">
        <v>127.01651525497437</v>
      </c>
      <c r="GT40" s="679">
        <v>10492.439459323883</v>
      </c>
      <c r="GU40" s="679">
        <v>36971.657615184784</v>
      </c>
      <c r="GV40" s="679">
        <v>44095.37606716156</v>
      </c>
      <c r="GW40" s="679">
        <v>255403.89111566544</v>
      </c>
      <c r="GX40" s="679">
        <v>48343.646667480469</v>
      </c>
      <c r="GY40" s="679">
        <v>43137.577026367188</v>
      </c>
      <c r="GZ40" s="679">
        <v>44124.472969055176</v>
      </c>
      <c r="HA40" s="679">
        <v>24689.820765972137</v>
      </c>
      <c r="HB40" s="679">
        <v>3196.1345732212067</v>
      </c>
      <c r="HC40" s="679">
        <v>63.209006905555725</v>
      </c>
      <c r="HD40" s="679">
        <v>75.860728025436401</v>
      </c>
      <c r="HE40" s="679"/>
      <c r="HF40" s="679">
        <v>184.63561058044434</v>
      </c>
      <c r="HG40" s="679">
        <v>11776.907240867615</v>
      </c>
      <c r="HH40" s="679">
        <v>38284.306640028954</v>
      </c>
      <c r="HI40" s="679">
        <v>44681.880502700806</v>
      </c>
      <c r="HJ40" s="679">
        <v>258558.45173120499</v>
      </c>
      <c r="HK40" s="679">
        <v>48343.646667480469</v>
      </c>
      <c r="HL40" s="679">
        <v>43279.127067565918</v>
      </c>
      <c r="HM40" s="679">
        <v>44661.725994110107</v>
      </c>
      <c r="HN40" s="679">
        <v>25831.736525058746</v>
      </c>
      <c r="HO40" s="679">
        <v>3889.8030734062195</v>
      </c>
      <c r="HP40" s="679">
        <v>102.44683170318604</v>
      </c>
      <c r="HQ40" s="679">
        <v>104.7004280090332</v>
      </c>
      <c r="HR40" s="679"/>
      <c r="HS40" s="679">
        <v>259.28535318374634</v>
      </c>
      <c r="HT40" s="679">
        <v>12992.828311443329</v>
      </c>
      <c r="HU40" s="679">
        <v>39607.435356140137</v>
      </c>
      <c r="HV40" s="679">
        <v>45153.958433151245</v>
      </c>
      <c r="HW40" s="679">
        <v>264226.69404125214</v>
      </c>
      <c r="HX40" s="679">
        <v>48343.646667480469</v>
      </c>
      <c r="HY40" s="679">
        <v>43271.979427337646</v>
      </c>
      <c r="HZ40" s="679">
        <v>44630.969685554504</v>
      </c>
      <c r="IA40" s="679">
        <v>25823.534460544586</v>
      </c>
      <c r="IB40" s="679">
        <v>3840.6363925933838</v>
      </c>
      <c r="IC40" s="679">
        <v>99.414524793624878</v>
      </c>
      <c r="ID40" s="679">
        <v>102.53449487686157</v>
      </c>
      <c r="IE40" s="679"/>
      <c r="IF40" s="679">
        <v>253.65392637252808</v>
      </c>
      <c r="IG40" s="679">
        <v>12774.703375816345</v>
      </c>
      <c r="IH40" s="679">
        <v>39533.576790094376</v>
      </c>
      <c r="II40" s="679">
        <v>45129.916457176208</v>
      </c>
      <c r="IJ40" s="679">
        <v>263804.56620264053</v>
      </c>
      <c r="IL40" s="658"/>
      <c r="IM40" s="658"/>
      <c r="IN40" s="658"/>
      <c r="IO40" s="658"/>
      <c r="IP40" s="658"/>
      <c r="IQ40" s="658"/>
      <c r="IR40" s="658"/>
      <c r="IS40" s="658"/>
      <c r="IT40" s="658"/>
      <c r="IU40" s="658"/>
      <c r="IV40" s="658"/>
      <c r="IW40" s="658"/>
      <c r="IX40" s="658"/>
      <c r="IY40" s="658"/>
      <c r="IZ40" s="658"/>
      <c r="JA40" s="658"/>
      <c r="JB40" s="658"/>
      <c r="JC40" s="658"/>
      <c r="JD40" s="658"/>
      <c r="JE40" s="658"/>
      <c r="JF40" s="658"/>
      <c r="JG40" s="658"/>
      <c r="JH40" s="658"/>
      <c r="JI40" s="658"/>
      <c r="JJ40" s="658"/>
      <c r="JK40" s="658"/>
      <c r="JL40" s="658"/>
      <c r="JM40" s="658"/>
      <c r="JN40" s="658"/>
      <c r="JO40" s="658"/>
      <c r="JP40" s="658"/>
      <c r="JQ40" s="658"/>
      <c r="JR40" s="658"/>
      <c r="JS40" s="658"/>
      <c r="JT40" s="658"/>
      <c r="JU40" s="658"/>
      <c r="JV40" s="658"/>
      <c r="JW40" s="658"/>
      <c r="JX40" s="658"/>
      <c r="JY40" s="658"/>
      <c r="JZ40" s="658"/>
      <c r="KA40" s="658"/>
      <c r="KB40" s="658"/>
      <c r="KC40" s="658"/>
      <c r="KD40" s="658"/>
      <c r="KE40" s="658"/>
      <c r="KF40" s="658"/>
      <c r="KG40" s="658"/>
      <c r="KH40" s="658"/>
      <c r="KI40" s="658"/>
      <c r="KJ40" s="658"/>
      <c r="KK40" s="658"/>
      <c r="KL40" s="658"/>
      <c r="KM40" s="658"/>
      <c r="KN40" s="658"/>
    </row>
    <row r="41" spans="2:300" hidden="1">
      <c r="B41" s="22" t="s">
        <v>161</v>
      </c>
      <c r="C41" s="22" t="s">
        <v>71</v>
      </c>
      <c r="D41" s="134">
        <f t="shared" si="45"/>
        <v>8.2627882203369136</v>
      </c>
      <c r="E41" s="134">
        <f t="shared" si="45"/>
        <v>6.6497120981140139</v>
      </c>
      <c r="F41" s="134">
        <f t="shared" si="45"/>
        <v>5.9799900542907718</v>
      </c>
      <c r="G41" s="134">
        <f t="shared" si="45"/>
        <v>5.7404379466002284</v>
      </c>
      <c r="H41" s="134">
        <f t="shared" si="45"/>
        <v>5.8073776425018311</v>
      </c>
      <c r="I41" s="134">
        <f t="shared" si="45"/>
        <v>5.5432946760886352</v>
      </c>
      <c r="J41" s="134"/>
      <c r="K41" s="134">
        <f t="shared" si="49"/>
        <v>1.0749371704101562</v>
      </c>
      <c r="L41" s="134">
        <f t="shared" si="50"/>
        <v>1.012829689453125</v>
      </c>
      <c r="M41" s="134">
        <f t="shared" si="50"/>
        <v>1.0956396640624999</v>
      </c>
      <c r="N41" s="134">
        <f t="shared" si="50"/>
        <v>0.82645396002197269</v>
      </c>
      <c r="O41" s="134">
        <f t="shared" si="50"/>
        <v>0.65491715850830079</v>
      </c>
      <c r="P41" s="134">
        <f t="shared" si="50"/>
        <v>0.35409459033203122</v>
      </c>
      <c r="Q41" s="134">
        <f t="shared" si="50"/>
        <v>0.10801821243286133</v>
      </c>
      <c r="R41" s="134">
        <f t="shared" si="50"/>
        <v>0</v>
      </c>
      <c r="S41" s="134">
        <f t="shared" si="50"/>
        <v>0.21614568978881835</v>
      </c>
      <c r="T41" s="134">
        <f t="shared" si="50"/>
        <v>0.79050790777587887</v>
      </c>
      <c r="U41" s="134">
        <f t="shared" si="50"/>
        <v>1.0271621850585937</v>
      </c>
      <c r="V41" s="134">
        <f t="shared" si="51"/>
        <v>1.1020819924926757</v>
      </c>
      <c r="W41" s="134">
        <f t="shared" si="51"/>
        <v>1.0714029101562501</v>
      </c>
      <c r="X41" s="134">
        <f t="shared" si="51"/>
        <v>1.009769505432129</v>
      </c>
      <c r="Y41" s="134">
        <f t="shared" si="51"/>
        <v>1.0545989854125977</v>
      </c>
      <c r="Z41" s="134">
        <f t="shared" si="51"/>
        <v>0.58851200772094725</v>
      </c>
      <c r="AA41" s="134">
        <f t="shared" si="51"/>
        <v>0.26024831756591799</v>
      </c>
      <c r="AB41" s="134">
        <f t="shared" si="51"/>
        <v>5.8535743255615232E-2</v>
      </c>
      <c r="AC41" s="134">
        <f t="shared" si="51"/>
        <v>0</v>
      </c>
      <c r="AD41" s="134">
        <f t="shared" si="51"/>
        <v>0</v>
      </c>
      <c r="AE41" s="134">
        <f t="shared" si="51"/>
        <v>0.24076144003295899</v>
      </c>
      <c r="AF41" s="134">
        <f t="shared" si="52"/>
        <v>0.41284747329711913</v>
      </c>
      <c r="AG41" s="134">
        <f t="shared" si="52"/>
        <v>0.89964378811645507</v>
      </c>
      <c r="AH41" s="134">
        <f t="shared" si="52"/>
        <v>1.0533919271240235</v>
      </c>
      <c r="AI41" s="134">
        <f t="shared" si="52"/>
        <v>1.067796741027832</v>
      </c>
      <c r="AJ41" s="134">
        <f t="shared" si="52"/>
        <v>1.0056892600708007</v>
      </c>
      <c r="AK41" s="134">
        <f t="shared" si="52"/>
        <v>1.0258051846923828</v>
      </c>
      <c r="AL41" s="134">
        <f t="shared" si="52"/>
        <v>0.48173715768432618</v>
      </c>
      <c r="AM41" s="134">
        <f t="shared" si="52"/>
        <v>0.14213739295959474</v>
      </c>
      <c r="AN41" s="134">
        <f t="shared" si="52"/>
        <v>5.176817771911621E-2</v>
      </c>
      <c r="AO41" s="134">
        <f t="shared" si="52"/>
        <v>3.7837475326538084E-2</v>
      </c>
      <c r="AP41" s="134">
        <f t="shared" si="53"/>
        <v>0</v>
      </c>
      <c r="AQ41" s="134">
        <f t="shared" si="53"/>
        <v>0.18876497392272948</v>
      </c>
      <c r="AR41" s="134">
        <f t="shared" si="53"/>
        <v>0.29592746679687498</v>
      </c>
      <c r="AS41" s="134">
        <f t="shared" si="53"/>
        <v>0.68370860391235355</v>
      </c>
      <c r="AT41" s="134">
        <f t="shared" si="53"/>
        <v>0.99881762017822262</v>
      </c>
      <c r="AU41" s="134">
        <f t="shared" si="53"/>
        <v>1.0668830878295898</v>
      </c>
      <c r="AV41" s="134">
        <f t="shared" si="53"/>
        <v>0.98024153311157225</v>
      </c>
      <c r="AW41" s="134">
        <f t="shared" si="53"/>
        <v>0.97561435791703222</v>
      </c>
      <c r="AX41" s="134">
        <f t="shared" si="53"/>
        <v>0.39224422338867188</v>
      </c>
      <c r="AY41" s="134">
        <f t="shared" si="53"/>
        <v>0.15084305766296388</v>
      </c>
      <c r="AZ41" s="134">
        <f t="shared" si="54"/>
        <v>4.4677193617888668E-2</v>
      </c>
      <c r="BA41" s="134">
        <f t="shared" si="54"/>
        <v>0</v>
      </c>
      <c r="BB41" s="134">
        <f t="shared" si="54"/>
        <v>0</v>
      </c>
      <c r="BC41" s="134">
        <f t="shared" si="54"/>
        <v>0.17163019354248046</v>
      </c>
      <c r="BD41" s="134">
        <f t="shared" si="54"/>
        <v>0.33754945568847655</v>
      </c>
      <c r="BE41" s="134">
        <f t="shared" si="54"/>
        <v>0.6907187763061523</v>
      </c>
      <c r="BF41" s="134">
        <f t="shared" si="54"/>
        <v>0.93003606753540036</v>
      </c>
      <c r="BG41" s="476">
        <f t="shared" si="54"/>
        <v>1.0749371704101562</v>
      </c>
      <c r="BH41" s="476">
        <f t="shared" si="54"/>
        <v>1.012829689453125</v>
      </c>
      <c r="BI41" s="476">
        <f t="shared" si="54"/>
        <v>0.98508270150756838</v>
      </c>
      <c r="BJ41" s="476">
        <f t="shared" si="55"/>
        <v>0.37566523147583009</v>
      </c>
      <c r="BK41" s="476">
        <f t="shared" si="55"/>
        <v>0.11433966488647461</v>
      </c>
      <c r="BL41" s="476">
        <f t="shared" si="55"/>
        <v>1.82775791015625E-2</v>
      </c>
      <c r="BM41" s="476">
        <f t="shared" si="55"/>
        <v>2.6160564926147462E-2</v>
      </c>
      <c r="BN41" s="476">
        <f t="shared" si="55"/>
        <v>0</v>
      </c>
      <c r="BO41" s="476">
        <f t="shared" si="55"/>
        <v>0.13137488128662109</v>
      </c>
      <c r="BP41" s="476">
        <f t="shared" si="55"/>
        <v>0.30067574325561525</v>
      </c>
      <c r="BQ41" s="476">
        <f t="shared" si="55"/>
        <v>0.68286717199707037</v>
      </c>
      <c r="BR41" s="476">
        <f t="shared" si="55"/>
        <v>1.0851672442016602</v>
      </c>
      <c r="BS41" s="134">
        <f t="shared" si="55"/>
        <v>1.0749371704101562</v>
      </c>
      <c r="BT41" s="134">
        <f t="shared" si="56"/>
        <v>0.99994646560668943</v>
      </c>
      <c r="BU41" s="134">
        <f t="shared" si="56"/>
        <v>0.94367331115722652</v>
      </c>
      <c r="BV41" s="134">
        <f t="shared" si="56"/>
        <v>0.32932129174804686</v>
      </c>
      <c r="BW41" s="134">
        <f t="shared" si="56"/>
        <v>0.10662586898803711</v>
      </c>
      <c r="BX41" s="134">
        <f t="shared" si="56"/>
        <v>2.7335513735119398E-2</v>
      </c>
      <c r="BY41" s="134">
        <f t="shared" si="56"/>
        <v>3.069224674987793E-2</v>
      </c>
      <c r="BZ41" s="134">
        <f t="shared" si="56"/>
        <v>0</v>
      </c>
      <c r="CA41" s="134">
        <f t="shared" si="56"/>
        <v>0.1190850496673584</v>
      </c>
      <c r="CB41" s="134">
        <f t="shared" si="56"/>
        <v>0.22788362496948242</v>
      </c>
      <c r="CC41" s="134">
        <f t="shared" si="56"/>
        <v>0.61403965875244138</v>
      </c>
      <c r="CD41" s="134">
        <f t="shared" si="56"/>
        <v>1.0697544743041991</v>
      </c>
      <c r="CG41" s="540" t="str">
        <f>IF(IFERROR(MATCH(CH41,$CA$66:$CA$81,0),0)=0,"NAT_GAS","LIGHTOIL")</f>
        <v>NAT_GAS</v>
      </c>
      <c r="CH41" s="678" t="s">
        <v>841</v>
      </c>
      <c r="CI41" s="679">
        <v>11153.054787755013</v>
      </c>
      <c r="CJ41" s="679">
        <v>4102.2273271083832</v>
      </c>
      <c r="CK41" s="679">
        <v>1780.7023953795433</v>
      </c>
      <c r="CL41" s="679">
        <v>756.739491969347</v>
      </c>
      <c r="CM41" s="679"/>
      <c r="CN41" s="679">
        <v>48.733516693115234</v>
      </c>
      <c r="CO41" s="679">
        <v>1998.0741844177246</v>
      </c>
      <c r="CP41" s="679"/>
      <c r="CQ41" s="679"/>
      <c r="CR41" s="679">
        <v>242.81010049581528</v>
      </c>
      <c r="CS41" s="679">
        <v>390.49934431910515</v>
      </c>
      <c r="CT41" s="679">
        <v>1308.0185678899288</v>
      </c>
      <c r="CU41" s="679">
        <v>21780.859716027975</v>
      </c>
      <c r="CV41" s="679">
        <v>10787.569491505623</v>
      </c>
      <c r="CW41" s="679">
        <v>4157.4243505001068</v>
      </c>
      <c r="CX41" s="679">
        <v>1781.2731580138206</v>
      </c>
      <c r="CY41" s="679">
        <v>1936.4762344360352</v>
      </c>
      <c r="CZ41" s="679"/>
      <c r="DA41" s="679">
        <v>48.733516693115234</v>
      </c>
      <c r="DB41" s="679">
        <v>1998.0741844177246</v>
      </c>
      <c r="DC41" s="679"/>
      <c r="DD41" s="679"/>
      <c r="DE41" s="679">
        <v>480.48601675033569</v>
      </c>
      <c r="DF41" s="679">
        <v>610.299974411726</v>
      </c>
      <c r="DG41" s="679">
        <v>1702.8548410832882</v>
      </c>
      <c r="DH41" s="679">
        <v>23503.191767811775</v>
      </c>
      <c r="DI41" s="679">
        <v>11010.304898381233</v>
      </c>
      <c r="DJ41" s="679">
        <v>3726.3604523837566</v>
      </c>
      <c r="DK41" s="679">
        <v>1665.5697888731956</v>
      </c>
      <c r="DL41" s="679">
        <v>1622.4543848335743</v>
      </c>
      <c r="DM41" s="679"/>
      <c r="DN41" s="679">
        <v>48.733516693115234</v>
      </c>
      <c r="DO41" s="679">
        <v>1970.2306327819824</v>
      </c>
      <c r="DP41" s="679"/>
      <c r="DQ41" s="679"/>
      <c r="DR41" s="679">
        <v>369.08757403492928</v>
      </c>
      <c r="DS41" s="679">
        <v>332.17055127024651</v>
      </c>
      <c r="DT41" s="679">
        <v>1638.0863903462887</v>
      </c>
      <c r="DU41" s="679">
        <v>22382.998189598322</v>
      </c>
      <c r="DV41" s="679">
        <v>10550.587891250849</v>
      </c>
      <c r="DW41" s="679">
        <v>1497.1699192225933</v>
      </c>
      <c r="DX41" s="679">
        <v>333.75948995351791</v>
      </c>
      <c r="DY41" s="679">
        <v>562.38666915893555</v>
      </c>
      <c r="DZ41" s="679"/>
      <c r="EA41" s="679"/>
      <c r="EB41" s="679"/>
      <c r="EC41" s="679"/>
      <c r="ED41" s="679"/>
      <c r="EE41" s="679">
        <v>3.0441162586212158</v>
      </c>
      <c r="EF41" s="679">
        <v>105.22832867503166</v>
      </c>
      <c r="EG41" s="679">
        <v>1118.5799899995327</v>
      </c>
      <c r="EH41" s="679">
        <v>14170.756404519081</v>
      </c>
      <c r="EI41" s="679">
        <v>12058.52457690239</v>
      </c>
      <c r="EJ41" s="679">
        <v>1350.6366321742535</v>
      </c>
      <c r="EK41" s="679">
        <v>333.75948995351791</v>
      </c>
      <c r="EL41" s="679"/>
      <c r="EM41" s="679"/>
      <c r="EN41" s="679"/>
      <c r="EO41" s="679"/>
      <c r="EP41" s="679"/>
      <c r="EQ41" s="679"/>
      <c r="ER41" s="679"/>
      <c r="ES41" s="679">
        <v>105.22832867503166</v>
      </c>
      <c r="ET41" s="679">
        <v>694.33939632773399</v>
      </c>
      <c r="EU41" s="679">
        <v>14542.488424032927</v>
      </c>
      <c r="EV41" s="679">
        <v>11040.828671604395</v>
      </c>
      <c r="EW41" s="679">
        <v>1311.8672344386578</v>
      </c>
      <c r="EX41" s="679">
        <v>333.75948995351791</v>
      </c>
      <c r="EY41" s="679"/>
      <c r="EZ41" s="679"/>
      <c r="FA41" s="679"/>
      <c r="FB41" s="679"/>
      <c r="FC41" s="679"/>
      <c r="FD41" s="679"/>
      <c r="FE41" s="679"/>
      <c r="FF41" s="679">
        <v>105.22832867503166</v>
      </c>
      <c r="FG41" s="679">
        <v>660.88690742850304</v>
      </c>
      <c r="FH41" s="679">
        <v>13452.570632100105</v>
      </c>
      <c r="FI41" s="540" t="str">
        <f>IF(IFERROR(MATCH(FJ41,$CA$66:$CA$81,0),0)=0,"NAT_GAS","LIGHTOIL")</f>
        <v>NAT_GAS</v>
      </c>
      <c r="FJ41" s="678" t="s">
        <v>841</v>
      </c>
      <c r="FK41" s="679">
        <v>9980.6606969833374</v>
      </c>
      <c r="FL41" s="679">
        <v>3113.2582120895386</v>
      </c>
      <c r="FM41" s="679">
        <v>1561.2374935150146</v>
      </c>
      <c r="FN41" s="679">
        <v>553.32444882392883</v>
      </c>
      <c r="FO41" s="679"/>
      <c r="FP41" s="679">
        <v>48.733516693115234</v>
      </c>
      <c r="FQ41" s="679">
        <v>1984.9828643798828</v>
      </c>
      <c r="FR41" s="679"/>
      <c r="FS41" s="679"/>
      <c r="FT41" s="679">
        <v>224.51786422729492</v>
      </c>
      <c r="FU41" s="679">
        <v>199.1907958984375</v>
      </c>
      <c r="FV41" s="679">
        <v>1065.5023243427277</v>
      </c>
      <c r="FW41" s="679">
        <v>18731.408216953278</v>
      </c>
      <c r="FX41" s="679">
        <v>9629.9905388355255</v>
      </c>
      <c r="FY41" s="679">
        <v>3469.0662828683853</v>
      </c>
      <c r="FZ41" s="679">
        <v>1676.1763150691986</v>
      </c>
      <c r="GA41" s="679">
        <v>1513.2262873649597</v>
      </c>
      <c r="GB41" s="679"/>
      <c r="GC41" s="679">
        <v>48.733516693115234</v>
      </c>
      <c r="GD41" s="679">
        <v>1985.5135307312012</v>
      </c>
      <c r="GE41" s="679"/>
      <c r="GF41" s="679"/>
      <c r="GG41" s="679">
        <v>293.81719160079956</v>
      </c>
      <c r="GH41" s="679">
        <v>307.32410621643066</v>
      </c>
      <c r="GI41" s="679">
        <v>1621.5815420150757</v>
      </c>
      <c r="GJ41" s="679">
        <v>20545.429311394691</v>
      </c>
      <c r="GK41" s="679">
        <v>9738.5360782146454</v>
      </c>
      <c r="GL41" s="679">
        <v>3289.7282456159592</v>
      </c>
      <c r="GM41" s="679">
        <v>1521.16566157341</v>
      </c>
      <c r="GN41" s="679">
        <v>1598.0005168914795</v>
      </c>
      <c r="GO41" s="679"/>
      <c r="GP41" s="679">
        <v>48.733516693115234</v>
      </c>
      <c r="GQ41" s="679">
        <v>1954.3819923400879</v>
      </c>
      <c r="GR41" s="679"/>
      <c r="GS41" s="679"/>
      <c r="GT41" s="679">
        <v>190.39097785949707</v>
      </c>
      <c r="GU41" s="679">
        <v>246.27069473266602</v>
      </c>
      <c r="GV41" s="679">
        <v>1546.7551908493042</v>
      </c>
      <c r="GW41" s="679">
        <v>20133.962874770164</v>
      </c>
      <c r="GX41" s="679">
        <v>9170.3665418624878</v>
      </c>
      <c r="GY41" s="679">
        <v>764.85209131240845</v>
      </c>
      <c r="GZ41" s="679">
        <v>211.11323976516724</v>
      </c>
      <c r="HA41" s="679">
        <v>151.61261367797852</v>
      </c>
      <c r="HB41" s="679"/>
      <c r="HC41" s="679"/>
      <c r="HD41" s="679"/>
      <c r="HE41" s="679"/>
      <c r="HF41" s="679"/>
      <c r="HG41" s="679"/>
      <c r="HH41" s="679">
        <v>79.006487846374512</v>
      </c>
      <c r="HI41" s="679">
        <v>725.47966432571411</v>
      </c>
      <c r="HJ41" s="679">
        <v>11102.430638790131</v>
      </c>
      <c r="HK41" s="679">
        <v>9589.9195647239685</v>
      </c>
      <c r="HL41" s="679">
        <v>755.49705839157104</v>
      </c>
      <c r="HM41" s="679">
        <v>208.21449518203735</v>
      </c>
      <c r="HN41" s="679"/>
      <c r="HO41" s="679"/>
      <c r="HP41" s="679"/>
      <c r="HQ41" s="679"/>
      <c r="HR41" s="679"/>
      <c r="HS41" s="679"/>
      <c r="HT41" s="679"/>
      <c r="HU41" s="679">
        <v>78.347681999206543</v>
      </c>
      <c r="HV41" s="679">
        <v>362.2519748210907</v>
      </c>
      <c r="HW41" s="679">
        <v>10994.230775117874</v>
      </c>
      <c r="HX41" s="679">
        <v>9511.1893509626389</v>
      </c>
      <c r="HY41" s="679">
        <v>744.3479311466217</v>
      </c>
      <c r="HZ41" s="679">
        <v>204.75983762741089</v>
      </c>
      <c r="IA41" s="679"/>
      <c r="IB41" s="679"/>
      <c r="IC41" s="679"/>
      <c r="ID41" s="679"/>
      <c r="IE41" s="679"/>
      <c r="IF41" s="679"/>
      <c r="IG41" s="679"/>
      <c r="IH41" s="679">
        <v>77.562532424926758</v>
      </c>
      <c r="II41" s="679">
        <v>409.7284083366394</v>
      </c>
      <c r="IJ41" s="679">
        <v>10947.588060498238</v>
      </c>
      <c r="IL41" s="658"/>
      <c r="IM41" s="658"/>
      <c r="IN41" s="658"/>
      <c r="IO41" s="658"/>
      <c r="IP41" s="658"/>
      <c r="IQ41" s="658"/>
      <c r="IR41" s="658"/>
      <c r="IS41" s="658"/>
      <c r="IT41" s="658"/>
      <c r="IU41" s="658"/>
      <c r="IV41" s="658"/>
      <c r="IW41" s="658"/>
      <c r="IX41" s="658"/>
      <c r="IY41" s="658"/>
      <c r="IZ41" s="658"/>
      <c r="JA41" s="658"/>
      <c r="JB41" s="658"/>
      <c r="JC41" s="658"/>
      <c r="JD41" s="658"/>
      <c r="JE41" s="658"/>
      <c r="JF41" s="658"/>
      <c r="JG41" s="658"/>
      <c r="JH41" s="658"/>
      <c r="JI41" s="658"/>
      <c r="JJ41" s="658"/>
      <c r="JK41" s="658"/>
      <c r="JL41" s="658"/>
      <c r="JM41" s="658"/>
      <c r="JN41" s="658"/>
      <c r="JO41" s="658"/>
      <c r="JP41" s="658"/>
      <c r="JQ41" s="658"/>
      <c r="JR41" s="658"/>
      <c r="JS41" s="658"/>
      <c r="JT41" s="658"/>
      <c r="JU41" s="658"/>
      <c r="JV41" s="658"/>
      <c r="JW41" s="658"/>
      <c r="JX41" s="658"/>
      <c r="JY41" s="658"/>
      <c r="JZ41" s="658"/>
      <c r="KA41" s="658"/>
      <c r="KB41" s="658"/>
      <c r="KC41" s="658"/>
      <c r="KD41" s="658"/>
      <c r="KE41" s="658"/>
      <c r="KF41" s="658"/>
      <c r="KG41" s="658"/>
      <c r="KH41" s="658"/>
      <c r="KI41" s="658"/>
      <c r="KJ41" s="658"/>
      <c r="KK41" s="658"/>
      <c r="KL41" s="658"/>
      <c r="KM41" s="658"/>
      <c r="KN41" s="658"/>
    </row>
    <row r="42" spans="2:300" hidden="1">
      <c r="B42" s="170" t="s">
        <v>162</v>
      </c>
      <c r="C42" s="22" t="s">
        <v>74</v>
      </c>
      <c r="D42" s="134">
        <f t="shared" si="45"/>
        <v>3.6628990214287116</v>
      </c>
      <c r="E42" s="134">
        <f t="shared" si="45"/>
        <v>2.2780680900223258</v>
      </c>
      <c r="F42" s="134">
        <f t="shared" si="45"/>
        <v>1.9500907197303772</v>
      </c>
      <c r="G42" s="134">
        <f t="shared" si="45"/>
        <v>1.5151691409606933</v>
      </c>
      <c r="H42" s="134">
        <f t="shared" si="45"/>
        <v>0</v>
      </c>
      <c r="I42" s="134">
        <f t="shared" si="45"/>
        <v>0</v>
      </c>
      <c r="J42" s="134"/>
      <c r="K42" s="134">
        <f t="shared" si="49"/>
        <v>0.57986086907196044</v>
      </c>
      <c r="L42" s="134">
        <f t="shared" si="50"/>
        <v>0.56715694927978511</v>
      </c>
      <c r="M42" s="134">
        <f t="shared" si="50"/>
        <v>0.64647009512329101</v>
      </c>
      <c r="N42" s="134">
        <f t="shared" si="50"/>
        <v>0.43556244848632814</v>
      </c>
      <c r="O42" s="134">
        <f t="shared" si="50"/>
        <v>0.10381523956626619</v>
      </c>
      <c r="P42" s="134">
        <f t="shared" si="50"/>
        <v>3.8633102141597306E-2</v>
      </c>
      <c r="Q42" s="134">
        <f t="shared" si="50"/>
        <v>5.4318616166710857E-9</v>
      </c>
      <c r="R42" s="134">
        <f t="shared" si="50"/>
        <v>1.7057918230420909E-9</v>
      </c>
      <c r="S42" s="134">
        <f t="shared" si="50"/>
        <v>4.6911808429285882E-8</v>
      </c>
      <c r="T42" s="134">
        <f t="shared" si="50"/>
        <v>0.24802583227539063</v>
      </c>
      <c r="U42" s="134">
        <f t="shared" si="50"/>
        <v>0.50858902529907224</v>
      </c>
      <c r="V42" s="134">
        <f t="shared" si="51"/>
        <v>0.53478540613555903</v>
      </c>
      <c r="W42" s="134">
        <f t="shared" si="51"/>
        <v>0.57278109884643558</v>
      </c>
      <c r="X42" s="134">
        <f t="shared" si="51"/>
        <v>0.52876864672851565</v>
      </c>
      <c r="Y42" s="134">
        <f t="shared" si="51"/>
        <v>0.48921429666137695</v>
      </c>
      <c r="Z42" s="134">
        <f t="shared" si="51"/>
        <v>6.1713201433850624E-2</v>
      </c>
      <c r="AA42" s="134">
        <f t="shared" si="51"/>
        <v>0</v>
      </c>
      <c r="AB42" s="134">
        <f t="shared" si="51"/>
        <v>0</v>
      </c>
      <c r="AC42" s="134">
        <f t="shared" si="51"/>
        <v>0</v>
      </c>
      <c r="AD42" s="134">
        <f t="shared" si="51"/>
        <v>0</v>
      </c>
      <c r="AE42" s="134">
        <f t="shared" si="51"/>
        <v>0</v>
      </c>
      <c r="AF42" s="134">
        <f t="shared" si="52"/>
        <v>1.9273195404576317E-2</v>
      </c>
      <c r="AG42" s="134">
        <f t="shared" si="52"/>
        <v>0.21498106162261962</v>
      </c>
      <c r="AH42" s="134">
        <f t="shared" si="52"/>
        <v>0.39133658932495119</v>
      </c>
      <c r="AI42" s="134">
        <f t="shared" si="52"/>
        <v>0.59604619281005855</v>
      </c>
      <c r="AJ42" s="134">
        <f t="shared" si="52"/>
        <v>0.48104745889282224</v>
      </c>
      <c r="AK42" s="134">
        <f t="shared" si="52"/>
        <v>0.41557499822998045</v>
      </c>
      <c r="AL42" s="134">
        <f t="shared" si="52"/>
        <v>9.4869895019531244E-3</v>
      </c>
      <c r="AM42" s="134">
        <f t="shared" si="52"/>
        <v>0</v>
      </c>
      <c r="AN42" s="134">
        <f t="shared" si="52"/>
        <v>0</v>
      </c>
      <c r="AO42" s="134">
        <f t="shared" si="52"/>
        <v>0</v>
      </c>
      <c r="AP42" s="134">
        <f t="shared" si="53"/>
        <v>0</v>
      </c>
      <c r="AQ42" s="134">
        <f t="shared" si="53"/>
        <v>0</v>
      </c>
      <c r="AR42" s="134">
        <f t="shared" si="53"/>
        <v>1.7385230712890627E-2</v>
      </c>
      <c r="AS42" s="134">
        <f t="shared" si="53"/>
        <v>0.1931474766845703</v>
      </c>
      <c r="AT42" s="134">
        <f t="shared" si="53"/>
        <v>0.23740237289810182</v>
      </c>
      <c r="AU42" s="134">
        <f t="shared" si="53"/>
        <v>0.49994230041503906</v>
      </c>
      <c r="AV42" s="134">
        <f t="shared" si="53"/>
        <v>0.32418997164916991</v>
      </c>
      <c r="AW42" s="134">
        <f t="shared" si="53"/>
        <v>0.27582296954345703</v>
      </c>
      <c r="AX42" s="134">
        <f t="shared" si="53"/>
        <v>0</v>
      </c>
      <c r="AY42" s="134">
        <f t="shared" si="53"/>
        <v>0</v>
      </c>
      <c r="AZ42" s="134">
        <f t="shared" si="54"/>
        <v>0</v>
      </c>
      <c r="BA42" s="134">
        <f t="shared" si="54"/>
        <v>0</v>
      </c>
      <c r="BB42" s="134">
        <f t="shared" si="54"/>
        <v>0</v>
      </c>
      <c r="BC42" s="134">
        <f t="shared" si="54"/>
        <v>0</v>
      </c>
      <c r="BD42" s="134">
        <f t="shared" si="54"/>
        <v>0</v>
      </c>
      <c r="BE42" s="134">
        <f t="shared" si="54"/>
        <v>0.18150059823608397</v>
      </c>
      <c r="BF42" s="134">
        <f t="shared" si="54"/>
        <v>0.23371330111694336</v>
      </c>
      <c r="BG42" s="476">
        <f t="shared" si="54"/>
        <v>0</v>
      </c>
      <c r="BH42" s="476">
        <f t="shared" si="54"/>
        <v>0</v>
      </c>
      <c r="BI42" s="476">
        <f t="shared" si="54"/>
        <v>0</v>
      </c>
      <c r="BJ42" s="476">
        <f t="shared" si="55"/>
        <v>0</v>
      </c>
      <c r="BK42" s="476">
        <f t="shared" si="55"/>
        <v>0</v>
      </c>
      <c r="BL42" s="476">
        <f t="shared" si="55"/>
        <v>0</v>
      </c>
      <c r="BM42" s="476">
        <f t="shared" si="55"/>
        <v>0</v>
      </c>
      <c r="BN42" s="476">
        <f t="shared" si="55"/>
        <v>0</v>
      </c>
      <c r="BO42" s="476">
        <f t="shared" si="55"/>
        <v>0</v>
      </c>
      <c r="BP42" s="476">
        <f t="shared" si="55"/>
        <v>0</v>
      </c>
      <c r="BQ42" s="476">
        <f t="shared" si="55"/>
        <v>0</v>
      </c>
      <c r="BR42" s="476">
        <f t="shared" si="55"/>
        <v>0</v>
      </c>
      <c r="BS42" s="134">
        <f t="shared" si="55"/>
        <v>0</v>
      </c>
      <c r="BT42" s="134">
        <f t="shared" si="56"/>
        <v>0</v>
      </c>
      <c r="BU42" s="134">
        <f t="shared" si="56"/>
        <v>0</v>
      </c>
      <c r="BV42" s="134">
        <f t="shared" si="56"/>
        <v>0</v>
      </c>
      <c r="BW42" s="134">
        <f t="shared" si="56"/>
        <v>0</v>
      </c>
      <c r="BX42" s="134">
        <f t="shared" si="56"/>
        <v>0</v>
      </c>
      <c r="BY42" s="134">
        <f t="shared" si="56"/>
        <v>0</v>
      </c>
      <c r="BZ42" s="134">
        <f t="shared" si="56"/>
        <v>0</v>
      </c>
      <c r="CA42" s="134">
        <f t="shared" si="56"/>
        <v>0</v>
      </c>
      <c r="CB42" s="134">
        <f t="shared" si="56"/>
        <v>0</v>
      </c>
      <c r="CC42" s="134">
        <f t="shared" si="56"/>
        <v>0</v>
      </c>
      <c r="CD42" s="134">
        <f t="shared" si="56"/>
        <v>0</v>
      </c>
      <c r="CG42" s="540" t="str">
        <f t="shared" ref="CG42:CG53" si="57">IF(IFERROR(MATCH(CH42,$CA$66:$CA$81,0),0)=0,"NAT_GAS","LIGHTOIL")</f>
        <v>NAT_GAS</v>
      </c>
      <c r="CH42" s="678" t="s">
        <v>842</v>
      </c>
      <c r="CI42" s="679">
        <v>48986.066404700279</v>
      </c>
      <c r="CJ42" s="679">
        <v>22833.189595103264</v>
      </c>
      <c r="CK42" s="679">
        <v>11593.004276752472</v>
      </c>
      <c r="CL42" s="679">
        <v>5427.3569118976593</v>
      </c>
      <c r="CM42" s="679">
        <v>332.83693812787533</v>
      </c>
      <c r="CN42" s="679">
        <v>79.176521778106689</v>
      </c>
      <c r="CO42" s="679">
        <v>1433.3843787610531</v>
      </c>
      <c r="CP42" s="679"/>
      <c r="CQ42" s="679">
        <v>11.836222052574158</v>
      </c>
      <c r="CR42" s="679">
        <v>1350.2434539794922</v>
      </c>
      <c r="CS42" s="679">
        <v>3299.9320633411407</v>
      </c>
      <c r="CT42" s="679">
        <v>7657.1025190353394</v>
      </c>
      <c r="CU42" s="679">
        <v>103004.12928552926</v>
      </c>
      <c r="CV42" s="679">
        <v>48717.887646913528</v>
      </c>
      <c r="CW42" s="679">
        <v>21292.824457883835</v>
      </c>
      <c r="CX42" s="679">
        <v>9763.893994808197</v>
      </c>
      <c r="CY42" s="679">
        <v>5899.1304037570953</v>
      </c>
      <c r="CZ42" s="679">
        <v>212.66444396972656</v>
      </c>
      <c r="DA42" s="679">
        <v>75.753227233886719</v>
      </c>
      <c r="DB42" s="679">
        <v>1890.5538644790649</v>
      </c>
      <c r="DC42" s="679"/>
      <c r="DD42" s="679">
        <v>199.41471910476685</v>
      </c>
      <c r="DE42" s="679">
        <v>1548.8854361772537</v>
      </c>
      <c r="DF42" s="679">
        <v>2473.5187466144562</v>
      </c>
      <c r="DG42" s="679">
        <v>6329.2973461151123</v>
      </c>
      <c r="DH42" s="679">
        <v>98403.824287056923</v>
      </c>
      <c r="DI42" s="679">
        <v>49604.995932936668</v>
      </c>
      <c r="DJ42" s="679">
        <v>20998.523275136948</v>
      </c>
      <c r="DK42" s="679">
        <v>9697.8401703834534</v>
      </c>
      <c r="DL42" s="679">
        <v>5277.2735683917999</v>
      </c>
      <c r="DM42" s="679">
        <v>137.22673201560974</v>
      </c>
      <c r="DN42" s="679">
        <v>57.172248840332031</v>
      </c>
      <c r="DO42" s="679">
        <v>1782.2481536865234</v>
      </c>
      <c r="DP42" s="679"/>
      <c r="DQ42" s="679">
        <v>104.99289214611053</v>
      </c>
      <c r="DR42" s="679">
        <v>1267.9736557006836</v>
      </c>
      <c r="DS42" s="679">
        <v>2339.8514416217804</v>
      </c>
      <c r="DT42" s="679">
        <v>6056.307861328125</v>
      </c>
      <c r="DU42" s="679">
        <v>97324.405932188034</v>
      </c>
      <c r="DV42" s="679">
        <v>53030.079054355621</v>
      </c>
      <c r="DW42" s="679">
        <v>15770.410057783127</v>
      </c>
      <c r="DX42" s="679">
        <v>6857.5318385362625</v>
      </c>
      <c r="DY42" s="679">
        <v>2053.3356611728668</v>
      </c>
      <c r="DZ42" s="679"/>
      <c r="EA42" s="679"/>
      <c r="EB42" s="679"/>
      <c r="EC42" s="679"/>
      <c r="ED42" s="679"/>
      <c r="EE42" s="679">
        <v>1170.5737056732178</v>
      </c>
      <c r="EF42" s="679">
        <v>1287.2125639915466</v>
      </c>
      <c r="EG42" s="679">
        <v>5584.4232921600342</v>
      </c>
      <c r="EH42" s="679">
        <v>85753.566173672676</v>
      </c>
      <c r="EI42" s="679">
        <v>59148.975350737572</v>
      </c>
      <c r="EJ42" s="679">
        <v>15916.943349599838</v>
      </c>
      <c r="EK42" s="679">
        <v>6857.5318557024002</v>
      </c>
      <c r="EL42" s="679">
        <v>1178.4211695194244</v>
      </c>
      <c r="EM42" s="679"/>
      <c r="EN42" s="679"/>
      <c r="EO42" s="679"/>
      <c r="EP42" s="679"/>
      <c r="EQ42" s="679"/>
      <c r="ER42" s="679">
        <v>564.50742053985596</v>
      </c>
      <c r="ES42" s="679">
        <v>1287.2125639915466</v>
      </c>
      <c r="ET42" s="679">
        <v>5100.1684188842773</v>
      </c>
      <c r="EU42" s="679">
        <v>90053.760128974915</v>
      </c>
      <c r="EV42" s="679">
        <v>56221.925946116447</v>
      </c>
      <c r="EW42" s="679">
        <v>15955.712751150131</v>
      </c>
      <c r="EX42" s="679">
        <v>6857.5318433046341</v>
      </c>
      <c r="EY42" s="679">
        <v>1186.0304453372955</v>
      </c>
      <c r="EZ42" s="679"/>
      <c r="FA42" s="679"/>
      <c r="FB42" s="679"/>
      <c r="FC42" s="679"/>
      <c r="FD42" s="679"/>
      <c r="FE42" s="679">
        <v>562.35263156890869</v>
      </c>
      <c r="FF42" s="679">
        <v>1236.1105284690857</v>
      </c>
      <c r="FG42" s="679">
        <v>5133.6209163665771</v>
      </c>
      <c r="FH42" s="679">
        <v>87153.28506231308</v>
      </c>
      <c r="FI42" s="540" t="str">
        <f t="shared" ref="FI42:FI53" si="58">IF(IFERROR(MATCH(FJ42,$CA$66:$CA$81,0),0)=0,"NAT_GAS","LIGHTOIL")</f>
        <v>NAT_GAS</v>
      </c>
      <c r="FJ42" s="678" t="s">
        <v>842</v>
      </c>
      <c r="FK42" s="679">
        <v>44653.657381296158</v>
      </c>
      <c r="FL42" s="679">
        <v>19675.494103312492</v>
      </c>
      <c r="FM42" s="679">
        <v>9623.4408364295959</v>
      </c>
      <c r="FN42" s="679">
        <v>4595.0949470996857</v>
      </c>
      <c r="FO42" s="679">
        <v>232.78695917129517</v>
      </c>
      <c r="FP42" s="679">
        <v>51.723056793212891</v>
      </c>
      <c r="FQ42" s="679">
        <v>1251.2085185050964</v>
      </c>
      <c r="FR42" s="679"/>
      <c r="FS42" s="679">
        <v>168.48954248428345</v>
      </c>
      <c r="FT42" s="679">
        <v>1081.5626392364502</v>
      </c>
      <c r="FU42" s="679">
        <v>2623.113383769989</v>
      </c>
      <c r="FV42" s="679">
        <v>6571.988312959671</v>
      </c>
      <c r="FW42" s="679">
        <v>90528.55968105793</v>
      </c>
      <c r="FX42" s="679">
        <v>43855.343217849731</v>
      </c>
      <c r="FY42" s="679">
        <v>17602.374395132065</v>
      </c>
      <c r="FZ42" s="679">
        <v>7876.7169680595398</v>
      </c>
      <c r="GA42" s="679">
        <v>5432.8313307762146</v>
      </c>
      <c r="GB42" s="679">
        <v>190.1380587220192</v>
      </c>
      <c r="GC42" s="679">
        <v>57.842759132385254</v>
      </c>
      <c r="GD42" s="679">
        <v>1554.8618106842041</v>
      </c>
      <c r="GE42" s="679"/>
      <c r="GF42" s="679">
        <v>50.539896965026855</v>
      </c>
      <c r="GG42" s="679">
        <v>1309.7680296897888</v>
      </c>
      <c r="GH42" s="679">
        <v>2233.4298911094666</v>
      </c>
      <c r="GI42" s="679">
        <v>5696.1056160926819</v>
      </c>
      <c r="GJ42" s="679">
        <v>85859.951974213123</v>
      </c>
      <c r="GK42" s="679">
        <v>44817.580206155777</v>
      </c>
      <c r="GL42" s="679">
        <v>17106.827170848846</v>
      </c>
      <c r="GM42" s="679">
        <v>7868.4305989742279</v>
      </c>
      <c r="GN42" s="679">
        <v>4712.3712801933289</v>
      </c>
      <c r="GO42" s="679"/>
      <c r="GP42" s="679">
        <v>49.412788391113281</v>
      </c>
      <c r="GQ42" s="679">
        <v>1484.8254165649414</v>
      </c>
      <c r="GR42" s="679"/>
      <c r="GS42" s="679"/>
      <c r="GT42" s="679">
        <v>1098.6372028440237</v>
      </c>
      <c r="GU42" s="679">
        <v>1883.1826071739197</v>
      </c>
      <c r="GV42" s="679">
        <v>5339.5055809020996</v>
      </c>
      <c r="GW42" s="679">
        <v>84360.772852048278</v>
      </c>
      <c r="GX42" s="679">
        <v>47264.413448214531</v>
      </c>
      <c r="GY42" s="679">
        <v>11410.117939114571</v>
      </c>
      <c r="GZ42" s="679">
        <v>4146.0232222080231</v>
      </c>
      <c r="HA42" s="679">
        <v>2003.5796191692352</v>
      </c>
      <c r="HB42" s="679"/>
      <c r="HC42" s="679"/>
      <c r="HD42" s="679"/>
      <c r="HE42" s="679"/>
      <c r="HF42" s="679"/>
      <c r="HG42" s="679">
        <v>894.76175594329834</v>
      </c>
      <c r="HH42" s="679">
        <v>985.60308587551117</v>
      </c>
      <c r="HI42" s="679">
        <v>4888.0547497272491</v>
      </c>
      <c r="HJ42" s="679">
        <v>71592.553820252419</v>
      </c>
      <c r="HK42" s="679">
        <v>50279.906100511551</v>
      </c>
      <c r="HL42" s="679">
        <v>11023.278815984726</v>
      </c>
      <c r="HM42" s="679">
        <v>4159.7896082401276</v>
      </c>
      <c r="HN42" s="679">
        <v>868.33200311660767</v>
      </c>
      <c r="HO42" s="679"/>
      <c r="HP42" s="679"/>
      <c r="HQ42" s="679"/>
      <c r="HR42" s="679"/>
      <c r="HS42" s="679"/>
      <c r="HT42" s="679">
        <v>274.28720235824585</v>
      </c>
      <c r="HU42" s="679">
        <v>928.79742383956909</v>
      </c>
      <c r="HV42" s="679">
        <v>4091.4296202659607</v>
      </c>
      <c r="HW42" s="679">
        <v>71625.820774316788</v>
      </c>
      <c r="HX42" s="679">
        <v>50098.69013106823</v>
      </c>
      <c r="HY42" s="679">
        <v>10863.192869782448</v>
      </c>
      <c r="HZ42" s="679">
        <v>4100.7950353622437</v>
      </c>
      <c r="IA42" s="679">
        <v>777.78541910648346</v>
      </c>
      <c r="IB42" s="679"/>
      <c r="IC42" s="679"/>
      <c r="ID42" s="679"/>
      <c r="IE42" s="679"/>
      <c r="IF42" s="679"/>
      <c r="IG42" s="679">
        <v>339.07255935668945</v>
      </c>
      <c r="IH42" s="679">
        <v>968.50665819644928</v>
      </c>
      <c r="II42" s="679">
        <v>4000.8908197879791</v>
      </c>
      <c r="IJ42" s="679">
        <v>71148.933492660522</v>
      </c>
      <c r="IL42" s="658"/>
      <c r="IM42" s="658"/>
      <c r="IN42" s="658"/>
      <c r="IO42" s="658"/>
      <c r="IP42" s="658"/>
      <c r="IQ42" s="658"/>
      <c r="IR42" s="658"/>
      <c r="IS42" s="658"/>
      <c r="IT42" s="658"/>
      <c r="IU42" s="658"/>
      <c r="IV42" s="658"/>
      <c r="IW42" s="658"/>
      <c r="IX42" s="658"/>
      <c r="IY42" s="658"/>
      <c r="IZ42" s="658"/>
      <c r="JA42" s="658"/>
      <c r="JB42" s="658"/>
      <c r="JC42" s="658"/>
      <c r="JD42" s="658"/>
      <c r="JE42" s="658"/>
      <c r="JF42" s="658"/>
      <c r="JG42" s="658"/>
      <c r="JH42" s="658"/>
      <c r="JI42" s="658"/>
      <c r="JJ42" s="658"/>
      <c r="JK42" s="658"/>
      <c r="JL42" s="658"/>
      <c r="JM42" s="658"/>
      <c r="JN42" s="658"/>
      <c r="JO42" s="658"/>
      <c r="JP42" s="658"/>
      <c r="JQ42" s="658"/>
      <c r="JR42" s="658"/>
      <c r="JS42" s="658"/>
      <c r="JT42" s="658"/>
      <c r="JU42" s="658"/>
      <c r="JV42" s="658"/>
      <c r="JW42" s="658"/>
      <c r="JX42" s="658"/>
      <c r="JY42" s="658"/>
      <c r="JZ42" s="658"/>
      <c r="KA42" s="658"/>
      <c r="KB42" s="658"/>
      <c r="KC42" s="658"/>
      <c r="KD42" s="658"/>
      <c r="KE42" s="658"/>
      <c r="KF42" s="658"/>
      <c r="KG42" s="658"/>
      <c r="KH42" s="658"/>
      <c r="KI42" s="658"/>
      <c r="KJ42" s="658"/>
      <c r="KK42" s="658"/>
      <c r="KL42" s="658"/>
      <c r="KM42" s="658"/>
      <c r="KN42" s="658"/>
    </row>
    <row r="43" spans="2:300" hidden="1">
      <c r="B43" s="170" t="s">
        <v>169</v>
      </c>
      <c r="C43" s="22" t="s">
        <v>73</v>
      </c>
      <c r="D43" s="134">
        <f t="shared" si="45"/>
        <v>0.21472318074771948</v>
      </c>
      <c r="E43" s="134">
        <f t="shared" si="45"/>
        <v>0.22922118774689176</v>
      </c>
      <c r="F43" s="134">
        <f t="shared" si="45"/>
        <v>0.10058107291516191</v>
      </c>
      <c r="G43" s="134">
        <f t="shared" si="45"/>
        <v>0.2915403691241279</v>
      </c>
      <c r="H43" s="134">
        <f t="shared" si="45"/>
        <v>0</v>
      </c>
      <c r="I43" s="134">
        <f t="shared" si="45"/>
        <v>0</v>
      </c>
      <c r="J43" s="134"/>
      <c r="K43" s="134">
        <f t="shared" si="49"/>
        <v>7.1198930404663088E-2</v>
      </c>
      <c r="L43" s="134">
        <f t="shared" si="50"/>
        <v>2.0896151428222657E-2</v>
      </c>
      <c r="M43" s="134">
        <f t="shared" si="50"/>
        <v>1.0627746459960938E-2</v>
      </c>
      <c r="N43" s="134">
        <f t="shared" si="50"/>
        <v>0</v>
      </c>
      <c r="O43" s="134">
        <f t="shared" si="50"/>
        <v>1.5192561342701083E-7</v>
      </c>
      <c r="P43" s="134">
        <f t="shared" si="50"/>
        <v>7.8356904195970859E-7</v>
      </c>
      <c r="Q43" s="134">
        <f t="shared" si="50"/>
        <v>2.5517577980644998E-7</v>
      </c>
      <c r="R43" s="134">
        <f t="shared" si="50"/>
        <v>1.3863407206372358E-8</v>
      </c>
      <c r="S43" s="134">
        <f t="shared" si="50"/>
        <v>3.7527698744088413E-7</v>
      </c>
      <c r="T43" s="134">
        <f t="shared" si="50"/>
        <v>4.7234428710937497E-3</v>
      </c>
      <c r="U43" s="134">
        <f t="shared" si="50"/>
        <v>5.0777010864257816E-2</v>
      </c>
      <c r="V43" s="134">
        <f t="shared" si="51"/>
        <v>5.6498318908691406E-2</v>
      </c>
      <c r="W43" s="134">
        <f t="shared" si="51"/>
        <v>8.0018282653808601E-2</v>
      </c>
      <c r="X43" s="134">
        <f t="shared" si="51"/>
        <v>2.1255492919921876E-2</v>
      </c>
      <c r="Y43" s="134">
        <f t="shared" si="51"/>
        <v>8.2498918151855463E-3</v>
      </c>
      <c r="Z43" s="134">
        <f t="shared" si="51"/>
        <v>0</v>
      </c>
      <c r="AA43" s="134">
        <f t="shared" si="51"/>
        <v>0</v>
      </c>
      <c r="AB43" s="134">
        <f t="shared" si="51"/>
        <v>0</v>
      </c>
      <c r="AC43" s="134">
        <f t="shared" si="51"/>
        <v>0</v>
      </c>
      <c r="AD43" s="134">
        <f t="shared" si="51"/>
        <v>0</v>
      </c>
      <c r="AE43" s="134">
        <f t="shared" si="51"/>
        <v>0</v>
      </c>
      <c r="AF43" s="134">
        <f t="shared" si="52"/>
        <v>9.9586209057662498E-3</v>
      </c>
      <c r="AG43" s="134">
        <f t="shared" si="52"/>
        <v>3.0539223754882813E-2</v>
      </c>
      <c r="AH43" s="134">
        <f t="shared" si="52"/>
        <v>7.9199675697326666E-2</v>
      </c>
      <c r="AI43" s="134">
        <f t="shared" si="52"/>
        <v>5.1036682769775389E-2</v>
      </c>
      <c r="AJ43" s="134">
        <f t="shared" si="52"/>
        <v>1.2848161026000976E-2</v>
      </c>
      <c r="AK43" s="134">
        <f t="shared" si="52"/>
        <v>6.8140616455078127E-3</v>
      </c>
      <c r="AL43" s="134">
        <f t="shared" si="52"/>
        <v>0</v>
      </c>
      <c r="AM43" s="134">
        <f t="shared" si="52"/>
        <v>0</v>
      </c>
      <c r="AN43" s="134">
        <f t="shared" si="52"/>
        <v>0</v>
      </c>
      <c r="AO43" s="134">
        <f t="shared" si="52"/>
        <v>0</v>
      </c>
      <c r="AP43" s="134">
        <f t="shared" si="53"/>
        <v>0</v>
      </c>
      <c r="AQ43" s="134">
        <f t="shared" si="53"/>
        <v>0</v>
      </c>
      <c r="AR43" s="134">
        <f t="shared" si="53"/>
        <v>0</v>
      </c>
      <c r="AS43" s="134">
        <f t="shared" si="53"/>
        <v>8.6915090418709009E-3</v>
      </c>
      <c r="AT43" s="134">
        <f t="shared" si="53"/>
        <v>2.1190658432006838E-2</v>
      </c>
      <c r="AU43" s="134">
        <f t="shared" si="53"/>
        <v>0.16770974011230469</v>
      </c>
      <c r="AV43" s="134">
        <f t="shared" si="53"/>
        <v>3.5017267028808592E-2</v>
      </c>
      <c r="AW43" s="134">
        <f t="shared" si="53"/>
        <v>2.6605450927734375E-2</v>
      </c>
      <c r="AX43" s="134">
        <f t="shared" si="53"/>
        <v>0</v>
      </c>
      <c r="AY43" s="134">
        <f t="shared" si="53"/>
        <v>0</v>
      </c>
      <c r="AZ43" s="134">
        <f t="shared" si="54"/>
        <v>0</v>
      </c>
      <c r="BA43" s="134">
        <f t="shared" si="54"/>
        <v>0</v>
      </c>
      <c r="BB43" s="134">
        <f t="shared" si="54"/>
        <v>0</v>
      </c>
      <c r="BC43" s="134">
        <f t="shared" si="54"/>
        <v>0</v>
      </c>
      <c r="BD43" s="134">
        <f t="shared" si="54"/>
        <v>0</v>
      </c>
      <c r="BE43" s="134">
        <f t="shared" si="54"/>
        <v>1.940051776123047E-2</v>
      </c>
      <c r="BF43" s="134">
        <f t="shared" si="54"/>
        <v>4.2807393294049777E-2</v>
      </c>
      <c r="BG43" s="476">
        <f t="shared" si="54"/>
        <v>0</v>
      </c>
      <c r="BH43" s="476">
        <f t="shared" si="54"/>
        <v>0</v>
      </c>
      <c r="BI43" s="476">
        <f t="shared" si="54"/>
        <v>0</v>
      </c>
      <c r="BJ43" s="476">
        <f t="shared" si="55"/>
        <v>0</v>
      </c>
      <c r="BK43" s="476">
        <f t="shared" si="55"/>
        <v>0</v>
      </c>
      <c r="BL43" s="476">
        <f t="shared" si="55"/>
        <v>0</v>
      </c>
      <c r="BM43" s="476">
        <f t="shared" si="55"/>
        <v>0</v>
      </c>
      <c r="BN43" s="476">
        <f t="shared" si="55"/>
        <v>0</v>
      </c>
      <c r="BO43" s="476">
        <f t="shared" si="55"/>
        <v>0</v>
      </c>
      <c r="BP43" s="476">
        <f t="shared" si="55"/>
        <v>0</v>
      </c>
      <c r="BQ43" s="476">
        <f t="shared" si="55"/>
        <v>0</v>
      </c>
      <c r="BR43" s="476">
        <f t="shared" si="55"/>
        <v>0</v>
      </c>
      <c r="BS43" s="134">
        <f t="shared" si="55"/>
        <v>0</v>
      </c>
      <c r="BT43" s="134">
        <f t="shared" si="56"/>
        <v>0</v>
      </c>
      <c r="BU43" s="134">
        <f t="shared" si="56"/>
        <v>0</v>
      </c>
      <c r="BV43" s="134">
        <f t="shared" si="56"/>
        <v>0</v>
      </c>
      <c r="BW43" s="134">
        <f t="shared" si="56"/>
        <v>0</v>
      </c>
      <c r="BX43" s="134">
        <f t="shared" si="56"/>
        <v>0</v>
      </c>
      <c r="BY43" s="134">
        <f t="shared" si="56"/>
        <v>0</v>
      </c>
      <c r="BZ43" s="134">
        <f t="shared" si="56"/>
        <v>0</v>
      </c>
      <c r="CA43" s="134">
        <f t="shared" si="56"/>
        <v>0</v>
      </c>
      <c r="CB43" s="134">
        <f t="shared" si="56"/>
        <v>0</v>
      </c>
      <c r="CC43" s="134">
        <f t="shared" si="56"/>
        <v>0</v>
      </c>
      <c r="CD43" s="134">
        <f t="shared" si="56"/>
        <v>0</v>
      </c>
      <c r="CG43" s="540" t="str">
        <f t="shared" si="57"/>
        <v>LIGHTOIL</v>
      </c>
      <c r="CH43" s="678" t="s">
        <v>374</v>
      </c>
      <c r="CI43" s="679">
        <v>175.89515447616577</v>
      </c>
      <c r="CJ43" s="679"/>
      <c r="CK43" s="679"/>
      <c r="CL43" s="679"/>
      <c r="CM43" s="679"/>
      <c r="CN43" s="679"/>
      <c r="CO43" s="679"/>
      <c r="CP43" s="679"/>
      <c r="CQ43" s="679"/>
      <c r="CR43" s="679"/>
      <c r="CS43" s="679"/>
      <c r="CT43" s="679"/>
      <c r="CU43" s="679">
        <v>175.89515447616577</v>
      </c>
      <c r="CV43" s="679"/>
      <c r="CW43" s="679"/>
      <c r="CX43" s="679"/>
      <c r="CY43" s="679"/>
      <c r="CZ43" s="679"/>
      <c r="DA43" s="679"/>
      <c r="DB43" s="679"/>
      <c r="DC43" s="679"/>
      <c r="DD43" s="679"/>
      <c r="DE43" s="679"/>
      <c r="DF43" s="679"/>
      <c r="DG43" s="679"/>
      <c r="DH43" s="679"/>
      <c r="DI43" s="679"/>
      <c r="DJ43" s="679"/>
      <c r="DK43" s="679"/>
      <c r="DL43" s="679"/>
      <c r="DM43" s="679"/>
      <c r="DN43" s="679"/>
      <c r="DO43" s="679"/>
      <c r="DP43" s="679"/>
      <c r="DQ43" s="679"/>
      <c r="DR43" s="679"/>
      <c r="DS43" s="679"/>
      <c r="DT43" s="679"/>
      <c r="DU43" s="679"/>
      <c r="DV43" s="679"/>
      <c r="DW43" s="679"/>
      <c r="DX43" s="679"/>
      <c r="DY43" s="679"/>
      <c r="DZ43" s="679"/>
      <c r="EA43" s="679"/>
      <c r="EB43" s="679"/>
      <c r="EC43" s="679"/>
      <c r="ED43" s="679"/>
      <c r="EE43" s="679"/>
      <c r="EF43" s="679"/>
      <c r="EG43" s="679"/>
      <c r="EH43" s="679"/>
      <c r="EI43" s="679"/>
      <c r="EJ43" s="679"/>
      <c r="EK43" s="679"/>
      <c r="EL43" s="679"/>
      <c r="EM43" s="679"/>
      <c r="EN43" s="679"/>
      <c r="EO43" s="679"/>
      <c r="EP43" s="679"/>
      <c r="EQ43" s="679"/>
      <c r="ER43" s="679"/>
      <c r="ES43" s="679"/>
      <c r="ET43" s="679"/>
      <c r="EU43" s="679"/>
      <c r="EV43" s="679"/>
      <c r="EW43" s="679"/>
      <c r="EX43" s="679"/>
      <c r="EY43" s="679"/>
      <c r="EZ43" s="679"/>
      <c r="FA43" s="679"/>
      <c r="FB43" s="679"/>
      <c r="FC43" s="679"/>
      <c r="FD43" s="679"/>
      <c r="FE43" s="679"/>
      <c r="FF43" s="679"/>
      <c r="FG43" s="679"/>
      <c r="FH43" s="679"/>
      <c r="FI43" s="540" t="str">
        <f t="shared" si="58"/>
        <v>LIGHTOIL</v>
      </c>
      <c r="FJ43" s="678" t="s">
        <v>374</v>
      </c>
      <c r="FK43" s="679">
        <v>100.04123687744141</v>
      </c>
      <c r="FL43" s="679"/>
      <c r="FM43" s="679"/>
      <c r="FN43" s="679"/>
      <c r="FO43" s="679"/>
      <c r="FP43" s="679"/>
      <c r="FQ43" s="679"/>
      <c r="FR43" s="679"/>
      <c r="FS43" s="679"/>
      <c r="FT43" s="679"/>
      <c r="FU43" s="679"/>
      <c r="FV43" s="679"/>
      <c r="FW43" s="679">
        <v>100.04123687744141</v>
      </c>
      <c r="FX43" s="679"/>
      <c r="FY43" s="679"/>
      <c r="FZ43" s="679"/>
      <c r="GA43" s="679"/>
      <c r="GB43" s="679"/>
      <c r="GC43" s="679"/>
      <c r="GD43" s="679"/>
      <c r="GE43" s="679"/>
      <c r="GF43" s="679"/>
      <c r="GG43" s="679"/>
      <c r="GH43" s="679"/>
      <c r="GI43" s="679"/>
      <c r="GJ43" s="679"/>
      <c r="GK43" s="679"/>
      <c r="GL43" s="679"/>
      <c r="GM43" s="679"/>
      <c r="GN43" s="679"/>
      <c r="GO43" s="679"/>
      <c r="GP43" s="679"/>
      <c r="GQ43" s="679"/>
      <c r="GR43" s="679"/>
      <c r="GS43" s="679"/>
      <c r="GT43" s="679"/>
      <c r="GU43" s="679"/>
      <c r="GV43" s="679"/>
      <c r="GW43" s="679"/>
      <c r="GX43" s="679"/>
      <c r="GY43" s="679"/>
      <c r="GZ43" s="679"/>
      <c r="HA43" s="679"/>
      <c r="HB43" s="679"/>
      <c r="HC43" s="679"/>
      <c r="HD43" s="679"/>
      <c r="HE43" s="679"/>
      <c r="HF43" s="679"/>
      <c r="HG43" s="679"/>
      <c r="HH43" s="679"/>
      <c r="HI43" s="679"/>
      <c r="HJ43" s="679"/>
      <c r="HK43" s="679"/>
      <c r="HL43" s="679"/>
      <c r="HM43" s="679"/>
      <c r="HN43" s="679"/>
      <c r="HO43" s="679"/>
      <c r="HP43" s="679"/>
      <c r="HQ43" s="679"/>
      <c r="HR43" s="679"/>
      <c r="HS43" s="679"/>
      <c r="HT43" s="679"/>
      <c r="HU43" s="679"/>
      <c r="HV43" s="679"/>
      <c r="HW43" s="679"/>
      <c r="HX43" s="679"/>
      <c r="HY43" s="679"/>
      <c r="HZ43" s="679"/>
      <c r="IA43" s="679"/>
      <c r="IB43" s="679"/>
      <c r="IC43" s="679"/>
      <c r="ID43" s="679"/>
      <c r="IE43" s="679"/>
      <c r="IF43" s="679"/>
      <c r="IG43" s="679"/>
      <c r="IH43" s="679"/>
      <c r="II43" s="679"/>
      <c r="IJ43" s="679"/>
      <c r="IL43" s="658"/>
      <c r="IM43" s="658"/>
      <c r="IN43" s="658"/>
      <c r="IO43" s="658"/>
      <c r="IP43" s="658"/>
      <c r="IQ43" s="658"/>
      <c r="IR43" s="658"/>
      <c r="IS43" s="658"/>
      <c r="IT43" s="658"/>
      <c r="IU43" s="658"/>
      <c r="IV43" s="658"/>
      <c r="IW43" s="658"/>
      <c r="IX43" s="658"/>
      <c r="IY43" s="658"/>
      <c r="IZ43" s="658"/>
      <c r="JA43" s="658"/>
      <c r="JB43" s="658"/>
      <c r="JC43" s="658"/>
      <c r="JD43" s="658"/>
      <c r="JE43" s="658"/>
      <c r="JF43" s="658"/>
      <c r="JG43" s="658"/>
      <c r="JH43" s="658"/>
      <c r="JI43" s="658"/>
      <c r="JJ43" s="658"/>
      <c r="JK43" s="658"/>
      <c r="JL43" s="658"/>
      <c r="JM43" s="658"/>
      <c r="JN43" s="658"/>
      <c r="JO43" s="658"/>
      <c r="JP43" s="658"/>
      <c r="JQ43" s="658"/>
      <c r="JR43" s="658"/>
      <c r="JS43" s="658"/>
      <c r="JT43" s="658"/>
      <c r="JU43" s="658"/>
      <c r="JV43" s="658"/>
      <c r="JW43" s="658"/>
      <c r="JX43" s="658"/>
      <c r="JY43" s="658"/>
      <c r="JZ43" s="658"/>
      <c r="KA43" s="658"/>
      <c r="KB43" s="658"/>
      <c r="KC43" s="658"/>
      <c r="KD43" s="658"/>
      <c r="KE43" s="658"/>
      <c r="KF43" s="658"/>
      <c r="KG43" s="658"/>
      <c r="KH43" s="658"/>
      <c r="KI43" s="658"/>
      <c r="KJ43" s="658"/>
      <c r="KK43" s="658"/>
      <c r="KL43" s="658"/>
      <c r="KM43" s="658"/>
      <c r="KN43" s="658"/>
    </row>
    <row r="44" spans="2:300" hidden="1">
      <c r="B44" s="22" t="s">
        <v>163</v>
      </c>
      <c r="C44" s="22" t="s">
        <v>75</v>
      </c>
      <c r="D44" s="134">
        <f t="shared" si="45"/>
        <v>3.3064376010649257</v>
      </c>
      <c r="E44" s="134">
        <f t="shared" si="45"/>
        <v>0</v>
      </c>
      <c r="F44" s="134">
        <f t="shared" si="45"/>
        <v>0</v>
      </c>
      <c r="G44" s="134">
        <f t="shared" si="45"/>
        <v>0</v>
      </c>
      <c r="H44" s="134">
        <f t="shared" si="45"/>
        <v>0</v>
      </c>
      <c r="I44" s="134">
        <f t="shared" si="45"/>
        <v>0</v>
      </c>
      <c r="J44" s="134"/>
      <c r="K44" s="134">
        <f t="shared" si="49"/>
        <v>0.94132086987304686</v>
      </c>
      <c r="L44" s="134">
        <f t="shared" si="50"/>
        <v>0.7629142521877289</v>
      </c>
      <c r="M44" s="134">
        <f t="shared" si="50"/>
        <v>0.56836458793687816</v>
      </c>
      <c r="N44" s="134">
        <f t="shared" si="50"/>
        <v>0.1397621587715149</v>
      </c>
      <c r="O44" s="134">
        <f t="shared" si="50"/>
        <v>3.2862647295012502E-2</v>
      </c>
      <c r="P44" s="134">
        <f t="shared" si="50"/>
        <v>2.1731527405543509E-2</v>
      </c>
      <c r="Q44" s="134">
        <f t="shared" si="50"/>
        <v>2.1096332213557674E-2</v>
      </c>
      <c r="R44" s="134">
        <f t="shared" si="50"/>
        <v>0</v>
      </c>
      <c r="S44" s="134">
        <f t="shared" si="50"/>
        <v>0</v>
      </c>
      <c r="T44" s="134">
        <f t="shared" si="50"/>
        <v>3.6508322795867923E-2</v>
      </c>
      <c r="U44" s="134">
        <f t="shared" si="50"/>
        <v>0.2977649016056359</v>
      </c>
      <c r="V44" s="134">
        <f t="shared" si="51"/>
        <v>0.48411200098013879</v>
      </c>
      <c r="W44" s="134">
        <f t="shared" si="51"/>
        <v>0</v>
      </c>
      <c r="X44" s="134">
        <f t="shared" si="51"/>
        <v>0</v>
      </c>
      <c r="Y44" s="134">
        <f t="shared" si="51"/>
        <v>0</v>
      </c>
      <c r="Z44" s="134">
        <f t="shared" si="51"/>
        <v>0</v>
      </c>
      <c r="AA44" s="134">
        <f t="shared" si="51"/>
        <v>0</v>
      </c>
      <c r="AB44" s="134">
        <f t="shared" si="51"/>
        <v>0</v>
      </c>
      <c r="AC44" s="134">
        <f t="shared" si="51"/>
        <v>0</v>
      </c>
      <c r="AD44" s="134">
        <f t="shared" si="51"/>
        <v>0</v>
      </c>
      <c r="AE44" s="134">
        <f t="shared" si="51"/>
        <v>0</v>
      </c>
      <c r="AF44" s="134">
        <f t="shared" si="52"/>
        <v>0</v>
      </c>
      <c r="AG44" s="134">
        <f t="shared" si="52"/>
        <v>0</v>
      </c>
      <c r="AH44" s="134">
        <f t="shared" si="52"/>
        <v>0</v>
      </c>
      <c r="AI44" s="134">
        <f t="shared" si="52"/>
        <v>0</v>
      </c>
      <c r="AJ44" s="134">
        <f t="shared" si="52"/>
        <v>0</v>
      </c>
      <c r="AK44" s="134">
        <f t="shared" si="52"/>
        <v>0</v>
      </c>
      <c r="AL44" s="134">
        <f t="shared" si="52"/>
        <v>0</v>
      </c>
      <c r="AM44" s="134">
        <f t="shared" si="52"/>
        <v>0</v>
      </c>
      <c r="AN44" s="134">
        <f t="shared" si="52"/>
        <v>0</v>
      </c>
      <c r="AO44" s="134">
        <f t="shared" si="52"/>
        <v>0</v>
      </c>
      <c r="AP44" s="134">
        <f t="shared" si="53"/>
        <v>0</v>
      </c>
      <c r="AQ44" s="134">
        <f t="shared" si="53"/>
        <v>0</v>
      </c>
      <c r="AR44" s="134">
        <f t="shared" si="53"/>
        <v>0</v>
      </c>
      <c r="AS44" s="134">
        <f t="shared" si="53"/>
        <v>0</v>
      </c>
      <c r="AT44" s="134">
        <f t="shared" si="53"/>
        <v>0</v>
      </c>
      <c r="AU44" s="134">
        <f t="shared" si="53"/>
        <v>0</v>
      </c>
      <c r="AV44" s="134">
        <f t="shared" si="53"/>
        <v>0</v>
      </c>
      <c r="AW44" s="134">
        <f t="shared" si="53"/>
        <v>0</v>
      </c>
      <c r="AX44" s="134">
        <f t="shared" si="53"/>
        <v>0</v>
      </c>
      <c r="AY44" s="134">
        <f t="shared" si="53"/>
        <v>0</v>
      </c>
      <c r="AZ44" s="134">
        <f t="shared" si="54"/>
        <v>0</v>
      </c>
      <c r="BA44" s="134">
        <f t="shared" si="54"/>
        <v>0</v>
      </c>
      <c r="BB44" s="134">
        <f t="shared" si="54"/>
        <v>0</v>
      </c>
      <c r="BC44" s="134">
        <f t="shared" si="54"/>
        <v>0</v>
      </c>
      <c r="BD44" s="134">
        <f t="shared" si="54"/>
        <v>0</v>
      </c>
      <c r="BE44" s="134">
        <f t="shared" si="54"/>
        <v>0</v>
      </c>
      <c r="BF44" s="134">
        <f t="shared" si="54"/>
        <v>0</v>
      </c>
      <c r="BG44" s="476">
        <f t="shared" si="54"/>
        <v>0</v>
      </c>
      <c r="BH44" s="476">
        <f t="shared" si="54"/>
        <v>0</v>
      </c>
      <c r="BI44" s="476">
        <f t="shared" si="54"/>
        <v>0</v>
      </c>
      <c r="BJ44" s="476">
        <f t="shared" si="55"/>
        <v>0</v>
      </c>
      <c r="BK44" s="476">
        <f t="shared" si="55"/>
        <v>0</v>
      </c>
      <c r="BL44" s="476">
        <f t="shared" si="55"/>
        <v>0</v>
      </c>
      <c r="BM44" s="476">
        <f t="shared" si="55"/>
        <v>0</v>
      </c>
      <c r="BN44" s="476">
        <f t="shared" si="55"/>
        <v>0</v>
      </c>
      <c r="BO44" s="476">
        <f t="shared" si="55"/>
        <v>0</v>
      </c>
      <c r="BP44" s="476">
        <f t="shared" si="55"/>
        <v>0</v>
      </c>
      <c r="BQ44" s="476">
        <f t="shared" si="55"/>
        <v>0</v>
      </c>
      <c r="BR44" s="476">
        <f t="shared" si="55"/>
        <v>0</v>
      </c>
      <c r="BS44" s="134">
        <f t="shared" si="55"/>
        <v>0</v>
      </c>
      <c r="BT44" s="134">
        <f t="shared" si="56"/>
        <v>0</v>
      </c>
      <c r="BU44" s="134">
        <f t="shared" si="56"/>
        <v>0</v>
      </c>
      <c r="BV44" s="134">
        <f t="shared" si="56"/>
        <v>0</v>
      </c>
      <c r="BW44" s="134">
        <f t="shared" si="56"/>
        <v>0</v>
      </c>
      <c r="BX44" s="134">
        <f t="shared" si="56"/>
        <v>0</v>
      </c>
      <c r="BY44" s="134">
        <f t="shared" si="56"/>
        <v>0</v>
      </c>
      <c r="BZ44" s="134">
        <f t="shared" si="56"/>
        <v>0</v>
      </c>
      <c r="CA44" s="134">
        <f t="shared" si="56"/>
        <v>0</v>
      </c>
      <c r="CB44" s="134">
        <f t="shared" si="56"/>
        <v>0</v>
      </c>
      <c r="CC44" s="134">
        <f t="shared" si="56"/>
        <v>0</v>
      </c>
      <c r="CD44" s="134">
        <f t="shared" si="56"/>
        <v>0</v>
      </c>
      <c r="CG44" s="540" t="str">
        <f t="shared" si="57"/>
        <v>LIGHTOIL</v>
      </c>
      <c r="CH44" s="678" t="s">
        <v>87</v>
      </c>
      <c r="CI44" s="679">
        <v>390.03860147297382</v>
      </c>
      <c r="CJ44" s="679">
        <v>56.518954753875732</v>
      </c>
      <c r="CK44" s="679"/>
      <c r="CL44" s="679"/>
      <c r="CM44" s="679"/>
      <c r="CN44" s="679"/>
      <c r="CO44" s="679"/>
      <c r="CP44" s="679"/>
      <c r="CQ44" s="679"/>
      <c r="CR44" s="679"/>
      <c r="CS44" s="679"/>
      <c r="CT44" s="679"/>
      <c r="CU44" s="679">
        <v>446.55755622684956</v>
      </c>
      <c r="CV44" s="679">
        <v>38.288147211074829</v>
      </c>
      <c r="CW44" s="679">
        <v>12.15981388092041</v>
      </c>
      <c r="CX44" s="679"/>
      <c r="CY44" s="679"/>
      <c r="CZ44" s="679"/>
      <c r="DA44" s="679"/>
      <c r="DB44" s="679"/>
      <c r="DC44" s="679"/>
      <c r="DD44" s="679"/>
      <c r="DE44" s="679"/>
      <c r="DF44" s="679"/>
      <c r="DG44" s="679"/>
      <c r="DH44" s="679">
        <v>50.447961091995239</v>
      </c>
      <c r="DI44" s="679"/>
      <c r="DJ44" s="679"/>
      <c r="DK44" s="679"/>
      <c r="DL44" s="679"/>
      <c r="DM44" s="679"/>
      <c r="DN44" s="679"/>
      <c r="DO44" s="679"/>
      <c r="DP44" s="679"/>
      <c r="DQ44" s="679"/>
      <c r="DR44" s="679"/>
      <c r="DS44" s="679"/>
      <c r="DT44" s="679"/>
      <c r="DU44" s="679"/>
      <c r="DV44" s="679"/>
      <c r="DW44" s="679"/>
      <c r="DX44" s="679"/>
      <c r="DY44" s="679"/>
      <c r="DZ44" s="679"/>
      <c r="EA44" s="679"/>
      <c r="EB44" s="679"/>
      <c r="EC44" s="679"/>
      <c r="ED44" s="679"/>
      <c r="EE44" s="679"/>
      <c r="EF44" s="679"/>
      <c r="EG44" s="679"/>
      <c r="EH44" s="679"/>
      <c r="EI44" s="679"/>
      <c r="EJ44" s="679"/>
      <c r="EK44" s="679"/>
      <c r="EL44" s="679"/>
      <c r="EM44" s="679"/>
      <c r="EN44" s="679"/>
      <c r="EO44" s="679"/>
      <c r="EP44" s="679"/>
      <c r="EQ44" s="679"/>
      <c r="ER44" s="679"/>
      <c r="ES44" s="679"/>
      <c r="ET44" s="679"/>
      <c r="EU44" s="679"/>
      <c r="EV44" s="679"/>
      <c r="EW44" s="679"/>
      <c r="EX44" s="679"/>
      <c r="EY44" s="679"/>
      <c r="EZ44" s="679"/>
      <c r="FA44" s="679"/>
      <c r="FB44" s="679"/>
      <c r="FC44" s="679"/>
      <c r="FD44" s="679"/>
      <c r="FE44" s="679"/>
      <c r="FF44" s="679"/>
      <c r="FG44" s="679"/>
      <c r="FH44" s="679"/>
      <c r="FI44" s="540" t="str">
        <f t="shared" si="58"/>
        <v>LIGHTOIL</v>
      </c>
      <c r="FJ44" s="678" t="s">
        <v>87</v>
      </c>
      <c r="FK44" s="679">
        <v>215.01032327860594</v>
      </c>
      <c r="FL44" s="679">
        <v>39.711309723556042</v>
      </c>
      <c r="FM44" s="679"/>
      <c r="FN44" s="679"/>
      <c r="FO44" s="679"/>
      <c r="FP44" s="679"/>
      <c r="FQ44" s="679"/>
      <c r="FR44" s="679"/>
      <c r="FS44" s="679"/>
      <c r="FT44" s="679"/>
      <c r="FU44" s="679"/>
      <c r="FV44" s="679"/>
      <c r="FW44" s="679">
        <v>254.72163300216198</v>
      </c>
      <c r="FX44" s="679">
        <v>23.29885721206665</v>
      </c>
      <c r="FY44" s="679">
        <v>8.1113224029541016</v>
      </c>
      <c r="FZ44" s="679"/>
      <c r="GA44" s="679"/>
      <c r="GB44" s="679"/>
      <c r="GC44" s="679"/>
      <c r="GD44" s="679"/>
      <c r="GE44" s="679"/>
      <c r="GF44" s="679"/>
      <c r="GG44" s="679"/>
      <c r="GH44" s="679"/>
      <c r="GI44" s="679"/>
      <c r="GJ44" s="679">
        <v>31.410179615020752</v>
      </c>
      <c r="GK44" s="679"/>
      <c r="GL44" s="679"/>
      <c r="GM44" s="679"/>
      <c r="GN44" s="679"/>
      <c r="GO44" s="679"/>
      <c r="GP44" s="679"/>
      <c r="GQ44" s="679"/>
      <c r="GR44" s="679"/>
      <c r="GS44" s="679"/>
      <c r="GT44" s="679"/>
      <c r="GU44" s="679"/>
      <c r="GV44" s="679"/>
      <c r="GW44" s="679"/>
      <c r="GX44" s="679"/>
      <c r="GY44" s="679"/>
      <c r="GZ44" s="679"/>
      <c r="HA44" s="679"/>
      <c r="HB44" s="679"/>
      <c r="HC44" s="679"/>
      <c r="HD44" s="679"/>
      <c r="HE44" s="679"/>
      <c r="HF44" s="679"/>
      <c r="HG44" s="679"/>
      <c r="HH44" s="679"/>
      <c r="HI44" s="679"/>
      <c r="HJ44" s="679"/>
      <c r="HK44" s="679"/>
      <c r="HL44" s="679"/>
      <c r="HM44" s="679"/>
      <c r="HN44" s="679"/>
      <c r="HO44" s="679"/>
      <c r="HP44" s="679"/>
      <c r="HQ44" s="679"/>
      <c r="HR44" s="679"/>
      <c r="HS44" s="679"/>
      <c r="HT44" s="679"/>
      <c r="HU44" s="679"/>
      <c r="HV44" s="679"/>
      <c r="HW44" s="679"/>
      <c r="HX44" s="679"/>
      <c r="HY44" s="679"/>
      <c r="HZ44" s="679"/>
      <c r="IA44" s="679"/>
      <c r="IB44" s="679"/>
      <c r="IC44" s="679"/>
      <c r="ID44" s="679"/>
      <c r="IE44" s="679"/>
      <c r="IF44" s="679"/>
      <c r="IG44" s="679"/>
      <c r="IH44" s="679"/>
      <c r="II44" s="679"/>
      <c r="IJ44" s="679"/>
      <c r="IL44" s="658"/>
      <c r="IM44" s="658"/>
      <c r="IN44" s="658"/>
      <c r="IO44" s="658"/>
      <c r="IP44" s="658"/>
      <c r="IQ44" s="658"/>
      <c r="IR44" s="658"/>
      <c r="IS44" s="658"/>
      <c r="IT44" s="658"/>
      <c r="IU44" s="658"/>
      <c r="IV44" s="658"/>
      <c r="IW44" s="658"/>
      <c r="IX44" s="658"/>
      <c r="IY44" s="658"/>
      <c r="IZ44" s="658"/>
      <c r="JA44" s="658"/>
      <c r="JB44" s="658"/>
      <c r="JC44" s="658"/>
      <c r="JD44" s="658"/>
      <c r="JE44" s="658"/>
      <c r="JF44" s="658"/>
      <c r="JG44" s="658"/>
      <c r="JH44" s="658"/>
      <c r="JI44" s="658"/>
      <c r="JJ44" s="658"/>
      <c r="JK44" s="658"/>
      <c r="JL44" s="658"/>
      <c r="JM44" s="658"/>
      <c r="JN44" s="658"/>
      <c r="JO44" s="658"/>
      <c r="JP44" s="658"/>
      <c r="JQ44" s="658"/>
      <c r="JR44" s="658"/>
      <c r="JS44" s="658"/>
      <c r="JT44" s="658"/>
      <c r="JU44" s="658"/>
      <c r="JV44" s="658"/>
      <c r="JW44" s="658"/>
      <c r="JX44" s="658"/>
      <c r="JY44" s="658"/>
      <c r="JZ44" s="658"/>
      <c r="KA44" s="658"/>
      <c r="KB44" s="658"/>
      <c r="KC44" s="658"/>
      <c r="KD44" s="658"/>
      <c r="KE44" s="658"/>
      <c r="KF44" s="658"/>
      <c r="KG44" s="658"/>
      <c r="KH44" s="658"/>
      <c r="KI44" s="658"/>
      <c r="KJ44" s="658"/>
      <c r="KK44" s="658"/>
      <c r="KL44" s="658"/>
      <c r="KM44" s="658"/>
      <c r="KN44" s="658"/>
    </row>
    <row r="45" spans="2:300" hidden="1">
      <c r="B45" s="170" t="s">
        <v>164</v>
      </c>
      <c r="C45" s="22" t="s">
        <v>236</v>
      </c>
      <c r="D45" s="134">
        <f t="shared" si="45"/>
        <v>0</v>
      </c>
      <c r="E45" s="134">
        <f t="shared" si="45"/>
        <v>7.4749988262557983</v>
      </c>
      <c r="F45" s="134">
        <f t="shared" si="45"/>
        <v>7.6366093232269288</v>
      </c>
      <c r="G45" s="134">
        <f t="shared" si="45"/>
        <v>7.4705216910328076</v>
      </c>
      <c r="H45" s="134">
        <f t="shared" si="45"/>
        <v>6.0996153731384277</v>
      </c>
      <c r="I45" s="134">
        <f t="shared" si="45"/>
        <v>5.7504771322326658</v>
      </c>
      <c r="J45" s="134"/>
      <c r="K45" s="134">
        <f t="shared" si="49"/>
        <v>0</v>
      </c>
      <c r="L45" s="134">
        <f t="shared" si="50"/>
        <v>0</v>
      </c>
      <c r="M45" s="134">
        <f t="shared" si="50"/>
        <v>0</v>
      </c>
      <c r="N45" s="134">
        <f t="shared" si="50"/>
        <v>0</v>
      </c>
      <c r="O45" s="134">
        <f t="shared" si="50"/>
        <v>0</v>
      </c>
      <c r="P45" s="134">
        <f t="shared" si="50"/>
        <v>0</v>
      </c>
      <c r="Q45" s="134">
        <f t="shared" si="50"/>
        <v>0</v>
      </c>
      <c r="R45" s="134">
        <f t="shared" si="50"/>
        <v>0</v>
      </c>
      <c r="S45" s="134">
        <f t="shared" si="50"/>
        <v>0</v>
      </c>
      <c r="T45" s="134">
        <f t="shared" si="50"/>
        <v>0</v>
      </c>
      <c r="U45" s="134">
        <f t="shared" si="50"/>
        <v>0</v>
      </c>
      <c r="V45" s="134">
        <f t="shared" si="51"/>
        <v>0</v>
      </c>
      <c r="W45" s="134">
        <f t="shared" si="51"/>
        <v>0.63448548265075688</v>
      </c>
      <c r="X45" s="134">
        <f t="shared" si="51"/>
        <v>0.94883315899658205</v>
      </c>
      <c r="Y45" s="134">
        <f t="shared" si="51"/>
        <v>0.98620208462524417</v>
      </c>
      <c r="Z45" s="134">
        <f t="shared" si="51"/>
        <v>0.88722913818359372</v>
      </c>
      <c r="AA45" s="134">
        <f t="shared" si="51"/>
        <v>0.66612247332763674</v>
      </c>
      <c r="AB45" s="134">
        <f t="shared" si="51"/>
        <v>0.49960562872314451</v>
      </c>
      <c r="AC45" s="134">
        <f t="shared" si="51"/>
        <v>0.30747500695800783</v>
      </c>
      <c r="AD45" s="134">
        <f t="shared" si="51"/>
        <v>0</v>
      </c>
      <c r="AE45" s="134">
        <f t="shared" si="51"/>
        <v>0</v>
      </c>
      <c r="AF45" s="134">
        <f t="shared" si="52"/>
        <v>0.79795367047119137</v>
      </c>
      <c r="AG45" s="134">
        <f t="shared" si="52"/>
        <v>0.97326041381835937</v>
      </c>
      <c r="AH45" s="134">
        <f t="shared" si="52"/>
        <v>0.77383176850128177</v>
      </c>
      <c r="AI45" s="134">
        <f t="shared" si="52"/>
        <v>0.8760429721069336</v>
      </c>
      <c r="AJ45" s="134">
        <f t="shared" si="52"/>
        <v>0.93940502882385257</v>
      </c>
      <c r="AK45" s="134">
        <f t="shared" si="52"/>
        <v>0.99053264245605466</v>
      </c>
      <c r="AL45" s="134">
        <f t="shared" si="52"/>
        <v>0.89875857659912106</v>
      </c>
      <c r="AM45" s="134">
        <f t="shared" si="52"/>
        <v>0.69386856256103513</v>
      </c>
      <c r="AN45" s="134">
        <f t="shared" si="52"/>
        <v>0.45404519128417969</v>
      </c>
      <c r="AO45" s="134">
        <f t="shared" si="52"/>
        <v>0.16308960803222655</v>
      </c>
      <c r="AP45" s="134">
        <f t="shared" si="53"/>
        <v>0</v>
      </c>
      <c r="AQ45" s="134">
        <f t="shared" si="53"/>
        <v>0</v>
      </c>
      <c r="AR45" s="134">
        <f t="shared" si="53"/>
        <v>0.82840202087402348</v>
      </c>
      <c r="AS45" s="134">
        <f t="shared" si="53"/>
        <v>0.98996857507324221</v>
      </c>
      <c r="AT45" s="134">
        <f t="shared" si="53"/>
        <v>0.8024961454162598</v>
      </c>
      <c r="AU45" s="134">
        <f t="shared" si="53"/>
        <v>0.75950466271972661</v>
      </c>
      <c r="AV45" s="134">
        <f t="shared" si="53"/>
        <v>0.9269775260009766</v>
      </c>
      <c r="AW45" s="134">
        <f t="shared" si="53"/>
        <v>0.9377645412597656</v>
      </c>
      <c r="AX45" s="134">
        <f t="shared" si="53"/>
        <v>0.92909549542236325</v>
      </c>
      <c r="AY45" s="134">
        <f t="shared" si="53"/>
        <v>0.70093422839355468</v>
      </c>
      <c r="AZ45" s="134">
        <f t="shared" si="54"/>
        <v>0.39050998309326174</v>
      </c>
      <c r="BA45" s="134">
        <f t="shared" si="54"/>
        <v>0.27962004453555789</v>
      </c>
      <c r="BB45" s="134">
        <f t="shared" si="54"/>
        <v>0</v>
      </c>
      <c r="BC45" s="134">
        <f t="shared" si="54"/>
        <v>0</v>
      </c>
      <c r="BD45" s="134">
        <f t="shared" si="54"/>
        <v>0.79873722999334307</v>
      </c>
      <c r="BE45" s="134">
        <f t="shared" si="54"/>
        <v>0.92871858105468752</v>
      </c>
      <c r="BF45" s="134">
        <f t="shared" si="54"/>
        <v>0.81865939855957026</v>
      </c>
      <c r="BG45" s="476">
        <f t="shared" si="54"/>
        <v>0.63774019445800778</v>
      </c>
      <c r="BH45" s="476">
        <f t="shared" si="54"/>
        <v>0.61663295397949214</v>
      </c>
      <c r="BI45" s="476">
        <f t="shared" si="54"/>
        <v>0.68447765551757811</v>
      </c>
      <c r="BJ45" s="476">
        <f t="shared" si="55"/>
        <v>0.81800641558837894</v>
      </c>
      <c r="BK45" s="476">
        <f t="shared" si="55"/>
        <v>0.67711761993408204</v>
      </c>
      <c r="BL45" s="476">
        <f t="shared" si="55"/>
        <v>0.31082577923583982</v>
      </c>
      <c r="BM45" s="476">
        <f t="shared" si="55"/>
        <v>0.17784803906249999</v>
      </c>
      <c r="BN45" s="476">
        <f t="shared" si="55"/>
        <v>0</v>
      </c>
      <c r="BO45" s="476">
        <f t="shared" si="55"/>
        <v>0</v>
      </c>
      <c r="BP45" s="476">
        <f t="shared" si="55"/>
        <v>0.75976628323364259</v>
      </c>
      <c r="BQ45" s="476">
        <f t="shared" si="55"/>
        <v>0.8397666390380859</v>
      </c>
      <c r="BR45" s="476">
        <f t="shared" si="55"/>
        <v>0.57743379309082032</v>
      </c>
      <c r="BS45" s="134">
        <f t="shared" si="55"/>
        <v>0.63020189428710938</v>
      </c>
      <c r="BT45" s="134">
        <f t="shared" si="56"/>
        <v>0.58494867517089844</v>
      </c>
      <c r="BU45" s="134">
        <f t="shared" si="56"/>
        <v>0.65511437207031253</v>
      </c>
      <c r="BV45" s="134">
        <f t="shared" si="56"/>
        <v>0.77592284588623051</v>
      </c>
      <c r="BW45" s="134">
        <f t="shared" si="56"/>
        <v>0.58842726159667968</v>
      </c>
      <c r="BX45" s="134">
        <f t="shared" si="56"/>
        <v>0.26845039373779295</v>
      </c>
      <c r="BY45" s="134">
        <f t="shared" si="56"/>
        <v>0.15119489160156249</v>
      </c>
      <c r="BZ45" s="134">
        <f t="shared" si="56"/>
        <v>0</v>
      </c>
      <c r="CA45" s="134">
        <f t="shared" si="56"/>
        <v>0</v>
      </c>
      <c r="CB45" s="134">
        <f t="shared" si="56"/>
        <v>0.67372672717285154</v>
      </c>
      <c r="CC45" s="134">
        <f t="shared" si="56"/>
        <v>0.83148733731079105</v>
      </c>
      <c r="CD45" s="134">
        <f t="shared" si="56"/>
        <v>0.59100273339843745</v>
      </c>
      <c r="CG45" s="540" t="str">
        <f t="shared" si="57"/>
        <v>NAT_GAS</v>
      </c>
      <c r="CH45" s="678" t="s">
        <v>90</v>
      </c>
      <c r="CI45" s="679">
        <v>192276.68684518337</v>
      </c>
      <c r="CJ45" s="679">
        <v>70495.460228204727</v>
      </c>
      <c r="CK45" s="679">
        <v>33504.315413236618</v>
      </c>
      <c r="CL45" s="679">
        <v>408.84086066484451</v>
      </c>
      <c r="CM45" s="679">
        <v>22701.576213955879</v>
      </c>
      <c r="CN45" s="679">
        <v>31362.935401916504</v>
      </c>
      <c r="CO45" s="679">
        <v>42059.387147903442</v>
      </c>
      <c r="CP45" s="679">
        <v>31029.257465362549</v>
      </c>
      <c r="CQ45" s="679">
        <v>41220.839702606201</v>
      </c>
      <c r="CR45" s="679">
        <v>19717.209701538086</v>
      </c>
      <c r="CS45" s="679">
        <v>24818.519178390503</v>
      </c>
      <c r="CT45" s="679">
        <v>28361.230319499969</v>
      </c>
      <c r="CU45" s="679">
        <v>537956.2584784627</v>
      </c>
      <c r="CV45" s="679">
        <v>129424.55726122856</v>
      </c>
      <c r="CW45" s="679">
        <v>75809.271191596985</v>
      </c>
      <c r="CX45" s="679">
        <v>29543.888712882996</v>
      </c>
      <c r="CY45" s="679">
        <v>662.83026123046875</v>
      </c>
      <c r="CZ45" s="679">
        <v>13607.614767074585</v>
      </c>
      <c r="DA45" s="679">
        <v>8869.7137613296509</v>
      </c>
      <c r="DB45" s="679">
        <v>6647.8432478904724</v>
      </c>
      <c r="DC45" s="679">
        <v>6111.5957489013672</v>
      </c>
      <c r="DD45" s="679">
        <v>7146.1896390914917</v>
      </c>
      <c r="DE45" s="679">
        <v>22436.977065086365</v>
      </c>
      <c r="DF45" s="679">
        <v>9995.8159141540527</v>
      </c>
      <c r="DG45" s="679">
        <v>5597.1471629142761</v>
      </c>
      <c r="DH45" s="679">
        <v>315853.44473338127</v>
      </c>
      <c r="DI45" s="679">
        <v>305702.00242614746</v>
      </c>
      <c r="DJ45" s="679">
        <v>121140.55209982395</v>
      </c>
      <c r="DK45" s="679">
        <v>93863.722806930542</v>
      </c>
      <c r="DL45" s="679"/>
      <c r="DM45" s="679"/>
      <c r="DN45" s="679"/>
      <c r="DO45" s="679"/>
      <c r="DP45" s="679"/>
      <c r="DQ45" s="679"/>
      <c r="DR45" s="679">
        <v>2849.4071197509766</v>
      </c>
      <c r="DS45" s="679"/>
      <c r="DT45" s="679">
        <v>15153.40548992157</v>
      </c>
      <c r="DU45" s="679">
        <v>538709.0899425745</v>
      </c>
      <c r="DV45" s="679">
        <v>89309.237711906433</v>
      </c>
      <c r="DW45" s="679">
        <v>13148.305927276611</v>
      </c>
      <c r="DX45" s="679">
        <v>10946.597816467285</v>
      </c>
      <c r="DY45" s="679"/>
      <c r="DZ45" s="679"/>
      <c r="EA45" s="679"/>
      <c r="EB45" s="679"/>
      <c r="EC45" s="679"/>
      <c r="ED45" s="679"/>
      <c r="EE45" s="679"/>
      <c r="EF45" s="679"/>
      <c r="EG45" s="679"/>
      <c r="EH45" s="679">
        <v>113404.14145565033</v>
      </c>
      <c r="EI45" s="679">
        <v>483436.47802734375</v>
      </c>
      <c r="EJ45" s="679">
        <v>316153.50938224792</v>
      </c>
      <c r="EK45" s="679">
        <v>288293.43112564087</v>
      </c>
      <c r="EL45" s="679">
        <v>2143.5034718513489</v>
      </c>
      <c r="EM45" s="679"/>
      <c r="EN45" s="679"/>
      <c r="EO45" s="679"/>
      <c r="EP45" s="679"/>
      <c r="EQ45" s="679"/>
      <c r="ER45" s="679"/>
      <c r="ES45" s="679">
        <v>113159.34223747253</v>
      </c>
      <c r="ET45" s="679">
        <v>123442.15166091919</v>
      </c>
      <c r="EU45" s="679">
        <v>1326628.4159054756</v>
      </c>
      <c r="EV45" s="679">
        <v>483436.47802734375</v>
      </c>
      <c r="EW45" s="679">
        <v>273083.8780632019</v>
      </c>
      <c r="EX45" s="679">
        <v>259210.47995185852</v>
      </c>
      <c r="EY45" s="679"/>
      <c r="EZ45" s="679"/>
      <c r="FA45" s="679"/>
      <c r="FB45" s="679"/>
      <c r="FC45" s="679"/>
      <c r="FD45" s="679"/>
      <c r="FE45" s="679"/>
      <c r="FF45" s="679">
        <v>60384.918218612671</v>
      </c>
      <c r="FG45" s="679">
        <v>97857.637130737305</v>
      </c>
      <c r="FH45" s="679">
        <v>1173973.3913917542</v>
      </c>
      <c r="FI45" s="540" t="str">
        <f t="shared" si="58"/>
        <v>NAT_GAS</v>
      </c>
      <c r="FJ45" s="678" t="s">
        <v>90</v>
      </c>
      <c r="FK45" s="679">
        <v>153333.90563037992</v>
      </c>
      <c r="FL45" s="679">
        <v>48257.125112533569</v>
      </c>
      <c r="FM45" s="679">
        <v>29798.20100235939</v>
      </c>
      <c r="FN45" s="679">
        <v>1995.642846763134</v>
      </c>
      <c r="FO45" s="679">
        <v>36461.846509993076</v>
      </c>
      <c r="FP45" s="679">
        <v>35206.146427154541</v>
      </c>
      <c r="FQ45" s="679">
        <v>38255.752727508545</v>
      </c>
      <c r="FR45" s="679">
        <v>27742.23365020752</v>
      </c>
      <c r="FS45" s="679">
        <v>37751.6481590271</v>
      </c>
      <c r="FT45" s="679">
        <v>29631.375961303711</v>
      </c>
      <c r="FU45" s="679">
        <v>18861.264938354492</v>
      </c>
      <c r="FV45" s="679">
        <v>23315.598822593689</v>
      </c>
      <c r="FW45" s="679">
        <v>480610.74178817868</v>
      </c>
      <c r="FX45" s="679">
        <v>93345.96124124527</v>
      </c>
      <c r="FY45" s="679">
        <v>48427.791140735149</v>
      </c>
      <c r="FZ45" s="679">
        <v>26014.203245162964</v>
      </c>
      <c r="GA45" s="679">
        <v>630.68778800964355</v>
      </c>
      <c r="GB45" s="679">
        <v>10353.539221763611</v>
      </c>
      <c r="GC45" s="679">
        <v>8122.6464891433716</v>
      </c>
      <c r="GD45" s="679">
        <v>6054.3556532859802</v>
      </c>
      <c r="GE45" s="679">
        <v>5472.1903505325317</v>
      </c>
      <c r="GF45" s="679">
        <v>6540.104681968689</v>
      </c>
      <c r="GG45" s="679">
        <v>18020.628723144531</v>
      </c>
      <c r="GH45" s="679">
        <v>9313.2185230255127</v>
      </c>
      <c r="GI45" s="679">
        <v>2177.3611354827881</v>
      </c>
      <c r="GJ45" s="679">
        <v>234472.68819350004</v>
      </c>
      <c r="GK45" s="679">
        <v>248809.14224132895</v>
      </c>
      <c r="GL45" s="679">
        <v>80378.149078607559</v>
      </c>
      <c r="GM45" s="679">
        <v>68414.9476749897</v>
      </c>
      <c r="GN45" s="679">
        <v>5625.601448059082</v>
      </c>
      <c r="GO45" s="679"/>
      <c r="GP45" s="679"/>
      <c r="GQ45" s="679"/>
      <c r="GR45" s="679"/>
      <c r="GS45" s="679"/>
      <c r="GT45" s="679"/>
      <c r="GU45" s="679"/>
      <c r="GV45" s="679">
        <v>7287.8863086700439</v>
      </c>
      <c r="GW45" s="679">
        <v>410515.72675165534</v>
      </c>
      <c r="GX45" s="679">
        <v>66257.221195220947</v>
      </c>
      <c r="GY45" s="679">
        <v>4989.2212429046631</v>
      </c>
      <c r="GZ45" s="679">
        <v>6373.0873312950134</v>
      </c>
      <c r="HA45" s="679"/>
      <c r="HB45" s="679"/>
      <c r="HC45" s="679"/>
      <c r="HD45" s="679"/>
      <c r="HE45" s="679"/>
      <c r="HF45" s="679"/>
      <c r="HG45" s="679"/>
      <c r="HH45" s="679"/>
      <c r="HI45" s="679"/>
      <c r="HJ45" s="679">
        <v>77619.529769420624</v>
      </c>
      <c r="HK45" s="679">
        <v>483436.47802734375</v>
      </c>
      <c r="HL45" s="679">
        <v>279016.18848991394</v>
      </c>
      <c r="HM45" s="679">
        <v>261547.54334831238</v>
      </c>
      <c r="HN45" s="679"/>
      <c r="HO45" s="679"/>
      <c r="HP45" s="679"/>
      <c r="HQ45" s="679"/>
      <c r="HR45" s="679"/>
      <c r="HS45" s="679"/>
      <c r="HT45" s="679"/>
      <c r="HU45" s="679">
        <v>70867.369844436646</v>
      </c>
      <c r="HV45" s="679">
        <v>105349.57473945618</v>
      </c>
      <c r="HW45" s="679">
        <v>1200217.1544494629</v>
      </c>
      <c r="HX45" s="679">
        <v>483174.38916015625</v>
      </c>
      <c r="HY45" s="679">
        <v>245776.12788009644</v>
      </c>
      <c r="HZ45" s="679">
        <v>195843.09085464478</v>
      </c>
      <c r="IA45" s="679"/>
      <c r="IB45" s="679"/>
      <c r="IC45" s="679"/>
      <c r="ID45" s="679"/>
      <c r="IE45" s="679"/>
      <c r="IF45" s="679"/>
      <c r="IG45" s="679"/>
      <c r="IH45" s="679">
        <v>43058.593170166016</v>
      </c>
      <c r="II45" s="679">
        <v>60208.660522460938</v>
      </c>
      <c r="IJ45" s="679">
        <v>1028060.8615875244</v>
      </c>
      <c r="IL45" s="658"/>
      <c r="IM45" s="658"/>
      <c r="IN45" s="658"/>
      <c r="IO45" s="658"/>
      <c r="IP45" s="658"/>
      <c r="IQ45" s="658"/>
      <c r="IR45" s="658"/>
      <c r="IS45" s="658"/>
      <c r="IT45" s="658"/>
      <c r="IU45" s="658"/>
      <c r="IV45" s="658"/>
      <c r="IW45" s="658"/>
      <c r="IX45" s="658"/>
      <c r="IY45" s="658"/>
      <c r="IZ45" s="658"/>
      <c r="JA45" s="658"/>
      <c r="JB45" s="658"/>
      <c r="JC45" s="658"/>
      <c r="JD45" s="658"/>
      <c r="JE45" s="658"/>
      <c r="JF45" s="658"/>
      <c r="JG45" s="658"/>
      <c r="JH45" s="658"/>
      <c r="JI45" s="658"/>
      <c r="JJ45" s="658"/>
      <c r="JK45" s="658"/>
      <c r="JL45" s="658"/>
      <c r="JM45" s="658"/>
      <c r="JN45" s="658"/>
      <c r="JO45" s="658"/>
      <c r="JP45" s="658"/>
      <c r="JQ45" s="658"/>
      <c r="JR45" s="658"/>
      <c r="JS45" s="658"/>
      <c r="JT45" s="658"/>
      <c r="JU45" s="658"/>
      <c r="JV45" s="658"/>
      <c r="JW45" s="658"/>
      <c r="JX45" s="658"/>
      <c r="JY45" s="658"/>
      <c r="JZ45" s="658"/>
      <c r="KA45" s="658"/>
      <c r="KB45" s="658"/>
      <c r="KC45" s="658"/>
      <c r="KD45" s="658"/>
      <c r="KE45" s="658"/>
      <c r="KF45" s="658"/>
      <c r="KG45" s="658"/>
      <c r="KH45" s="658"/>
      <c r="KI45" s="658"/>
      <c r="KJ45" s="658"/>
      <c r="KK45" s="658"/>
      <c r="KL45" s="658"/>
      <c r="KM45" s="658"/>
      <c r="KN45" s="658"/>
    </row>
    <row r="46" spans="2:300" hidden="1">
      <c r="B46" s="170" t="s">
        <v>170</v>
      </c>
      <c r="C46" s="22" t="s">
        <v>237</v>
      </c>
      <c r="D46" s="134">
        <f t="shared" si="45"/>
        <v>0</v>
      </c>
      <c r="E46" s="134">
        <f t="shared" si="45"/>
        <v>1.0021185436706543</v>
      </c>
      <c r="F46" s="134">
        <f t="shared" si="45"/>
        <v>0.62127161724853519</v>
      </c>
      <c r="G46" s="134">
        <f t="shared" si="45"/>
        <v>0.99839628644561773</v>
      </c>
      <c r="H46" s="134">
        <f t="shared" si="45"/>
        <v>2.5245304173840735</v>
      </c>
      <c r="I46" s="134">
        <f t="shared" si="45"/>
        <v>2.7702948726035355</v>
      </c>
      <c r="J46" s="134"/>
      <c r="K46" s="134">
        <f t="shared" si="49"/>
        <v>0</v>
      </c>
      <c r="L46" s="134">
        <f t="shared" si="50"/>
        <v>0</v>
      </c>
      <c r="M46" s="134">
        <f t="shared" si="50"/>
        <v>0</v>
      </c>
      <c r="N46" s="134">
        <f t="shared" si="50"/>
        <v>0</v>
      </c>
      <c r="O46" s="134">
        <f t="shared" si="50"/>
        <v>0</v>
      </c>
      <c r="P46" s="134">
        <f t="shared" si="50"/>
        <v>0</v>
      </c>
      <c r="Q46" s="134">
        <f t="shared" si="50"/>
        <v>0</v>
      </c>
      <c r="R46" s="134">
        <f t="shared" si="50"/>
        <v>0</v>
      </c>
      <c r="S46" s="134">
        <f t="shared" si="50"/>
        <v>0</v>
      </c>
      <c r="T46" s="134">
        <f t="shared" si="50"/>
        <v>0</v>
      </c>
      <c r="U46" s="134">
        <f t="shared" si="50"/>
        <v>0</v>
      </c>
      <c r="V46" s="134">
        <f t="shared" si="51"/>
        <v>0</v>
      </c>
      <c r="W46" s="134">
        <f t="shared" si="51"/>
        <v>0.61650139111328128</v>
      </c>
      <c r="X46" s="134">
        <f t="shared" si="51"/>
        <v>6.5978624755859375E-2</v>
      </c>
      <c r="Y46" s="134">
        <f t="shared" si="51"/>
        <v>1.7924532836914062E-2</v>
      </c>
      <c r="Z46" s="134">
        <f t="shared" si="51"/>
        <v>0</v>
      </c>
      <c r="AA46" s="134">
        <f t="shared" si="51"/>
        <v>0</v>
      </c>
      <c r="AB46" s="134">
        <f t="shared" si="51"/>
        <v>0</v>
      </c>
      <c r="AC46" s="134">
        <f t="shared" si="51"/>
        <v>0</v>
      </c>
      <c r="AD46" s="134">
        <f t="shared" si="51"/>
        <v>0</v>
      </c>
      <c r="AE46" s="134">
        <f t="shared" si="51"/>
        <v>0</v>
      </c>
      <c r="AF46" s="134">
        <f t="shared" si="52"/>
        <v>4.3521770019531248E-3</v>
      </c>
      <c r="AG46" s="134">
        <f t="shared" si="52"/>
        <v>4.7387955810546875E-2</v>
      </c>
      <c r="AH46" s="134">
        <f t="shared" si="52"/>
        <v>0.2499738621520996</v>
      </c>
      <c r="AI46" s="134">
        <f t="shared" si="52"/>
        <v>0.29281438139343263</v>
      </c>
      <c r="AJ46" s="134">
        <f t="shared" si="52"/>
        <v>7.861231823730469E-2</v>
      </c>
      <c r="AK46" s="134">
        <f t="shared" si="52"/>
        <v>1.2121585693359376E-2</v>
      </c>
      <c r="AL46" s="134">
        <f t="shared" si="52"/>
        <v>0</v>
      </c>
      <c r="AM46" s="134">
        <f t="shared" si="52"/>
        <v>0</v>
      </c>
      <c r="AN46" s="134">
        <f t="shared" si="52"/>
        <v>0</v>
      </c>
      <c r="AO46" s="134">
        <f t="shared" si="52"/>
        <v>0</v>
      </c>
      <c r="AP46" s="134">
        <f t="shared" si="53"/>
        <v>0</v>
      </c>
      <c r="AQ46" s="134">
        <f t="shared" si="53"/>
        <v>0</v>
      </c>
      <c r="AR46" s="134">
        <f t="shared" si="53"/>
        <v>1.1607101135253906E-3</v>
      </c>
      <c r="AS46" s="134">
        <f t="shared" si="53"/>
        <v>2.4999021728515626E-2</v>
      </c>
      <c r="AT46" s="134">
        <f t="shared" si="53"/>
        <v>0.21156360008239747</v>
      </c>
      <c r="AU46" s="134">
        <f t="shared" si="53"/>
        <v>0.44897570377349855</v>
      </c>
      <c r="AV46" s="134">
        <f t="shared" si="53"/>
        <v>9.5265170562744139E-2</v>
      </c>
      <c r="AW46" s="134">
        <f t="shared" si="53"/>
        <v>8.2830835571289063E-2</v>
      </c>
      <c r="AX46" s="134">
        <f t="shared" si="53"/>
        <v>3.8385021362304685E-2</v>
      </c>
      <c r="AY46" s="134">
        <f t="shared" si="53"/>
        <v>1.2020572998046875E-2</v>
      </c>
      <c r="AZ46" s="134">
        <f t="shared" si="54"/>
        <v>1.2020572998046875E-2</v>
      </c>
      <c r="BA46" s="134">
        <f t="shared" si="54"/>
        <v>2.121277587890625E-3</v>
      </c>
      <c r="BB46" s="134">
        <f t="shared" si="54"/>
        <v>0</v>
      </c>
      <c r="BC46" s="134">
        <f t="shared" si="54"/>
        <v>0</v>
      </c>
      <c r="BD46" s="134">
        <f t="shared" si="54"/>
        <v>9.7982821044921876E-3</v>
      </c>
      <c r="BE46" s="134">
        <f t="shared" si="54"/>
        <v>0.10707400695800781</v>
      </c>
      <c r="BF46" s="134">
        <f t="shared" si="54"/>
        <v>0.18990484252929687</v>
      </c>
      <c r="BG46" s="476">
        <f t="shared" si="54"/>
        <v>0.61214007751464838</v>
      </c>
      <c r="BH46" s="476">
        <f t="shared" si="54"/>
        <v>0.51112686340332036</v>
      </c>
      <c r="BI46" s="476">
        <f t="shared" si="54"/>
        <v>0.42223523498535154</v>
      </c>
      <c r="BJ46" s="476">
        <f t="shared" si="55"/>
        <v>0.17542582995605469</v>
      </c>
      <c r="BK46" s="476">
        <f t="shared" si="55"/>
        <v>6.4611165771484378E-3</v>
      </c>
      <c r="BL46" s="476">
        <f t="shared" si="55"/>
        <v>1.9091505274698602E-2</v>
      </c>
      <c r="BM46" s="476">
        <f t="shared" si="55"/>
        <v>0</v>
      </c>
      <c r="BN46" s="476">
        <f t="shared" si="55"/>
        <v>0</v>
      </c>
      <c r="BO46" s="476">
        <f t="shared" si="55"/>
        <v>0</v>
      </c>
      <c r="BP46" s="476">
        <f t="shared" si="55"/>
        <v>3.863306237792969E-2</v>
      </c>
      <c r="BQ46" s="476">
        <f t="shared" si="55"/>
        <v>0.22626959960937501</v>
      </c>
      <c r="BR46" s="476">
        <f t="shared" si="55"/>
        <v>0.51314712768554682</v>
      </c>
      <c r="BS46" s="134">
        <f t="shared" si="55"/>
        <v>0.62224139892578123</v>
      </c>
      <c r="BT46" s="134">
        <f t="shared" si="56"/>
        <v>0.55358379339516162</v>
      </c>
      <c r="BU46" s="134">
        <f t="shared" si="56"/>
        <v>0.46158203164672851</v>
      </c>
      <c r="BV46" s="134">
        <f t="shared" si="56"/>
        <v>0.18323045202636717</v>
      </c>
      <c r="BW46" s="134">
        <f t="shared" si="56"/>
        <v>5.1565897705078127E-2</v>
      </c>
      <c r="BX46" s="134">
        <f t="shared" si="56"/>
        <v>4.4546829345703122E-2</v>
      </c>
      <c r="BY46" s="134">
        <f t="shared" si="56"/>
        <v>5.6567402343749998E-3</v>
      </c>
      <c r="BZ46" s="134">
        <f t="shared" si="56"/>
        <v>0</v>
      </c>
      <c r="CA46" s="134">
        <f t="shared" si="56"/>
        <v>0</v>
      </c>
      <c r="CB46" s="134">
        <f t="shared" si="56"/>
        <v>0.11555911730957032</v>
      </c>
      <c r="CC46" s="134">
        <f t="shared" si="56"/>
        <v>0.2373638628692627</v>
      </c>
      <c r="CD46" s="134">
        <f t="shared" si="56"/>
        <v>0.49496474914550781</v>
      </c>
      <c r="CG46" s="540" t="str">
        <f t="shared" si="57"/>
        <v>LIGHTOIL</v>
      </c>
      <c r="CH46" s="678" t="s">
        <v>244</v>
      </c>
      <c r="CI46" s="679">
        <v>1268.9823455810547</v>
      </c>
      <c r="CJ46" s="679">
        <v>2728.0152168273926</v>
      </c>
      <c r="CK46" s="679">
        <v>1045.2919921875</v>
      </c>
      <c r="CL46" s="679"/>
      <c r="CM46" s="679">
        <v>43.5538330078125</v>
      </c>
      <c r="CN46" s="679"/>
      <c r="CO46" s="679"/>
      <c r="CP46" s="679"/>
      <c r="CQ46" s="679">
        <v>566.1998291015625</v>
      </c>
      <c r="CR46" s="679"/>
      <c r="CS46" s="679"/>
      <c r="CT46" s="679">
        <v>958.184326171875</v>
      </c>
      <c r="CU46" s="679">
        <v>6610.2275428771973</v>
      </c>
      <c r="CV46" s="679">
        <v>1414.3355407714844</v>
      </c>
      <c r="CW46" s="679">
        <v>3469.9535942077637</v>
      </c>
      <c r="CX46" s="679">
        <v>1066.7916488647461</v>
      </c>
      <c r="CY46" s="679"/>
      <c r="CZ46" s="679">
        <v>43.5538330078125</v>
      </c>
      <c r="DA46" s="679"/>
      <c r="DB46" s="679"/>
      <c r="DC46" s="679"/>
      <c r="DD46" s="679">
        <v>566.1998291015625</v>
      </c>
      <c r="DE46" s="679"/>
      <c r="DF46" s="679"/>
      <c r="DG46" s="679">
        <v>1025.8893013000488</v>
      </c>
      <c r="DH46" s="679">
        <v>7586.723747253418</v>
      </c>
      <c r="DI46" s="679">
        <v>1622.3943519592285</v>
      </c>
      <c r="DJ46" s="679">
        <v>3883.6377487182617</v>
      </c>
      <c r="DK46" s="679">
        <v>1083.1533660888672</v>
      </c>
      <c r="DL46" s="679"/>
      <c r="DM46" s="679">
        <v>43.5538330078125</v>
      </c>
      <c r="DN46" s="679"/>
      <c r="DO46" s="679"/>
      <c r="DP46" s="679"/>
      <c r="DQ46" s="679">
        <v>566.1998291015625</v>
      </c>
      <c r="DR46" s="679"/>
      <c r="DS46" s="679"/>
      <c r="DT46" s="679">
        <v>1146.1315040588379</v>
      </c>
      <c r="DU46" s="679">
        <v>8345.0706329345703</v>
      </c>
      <c r="DV46" s="679">
        <v>1504.7849884033203</v>
      </c>
      <c r="DW46" s="679">
        <v>3942.6096611022949</v>
      </c>
      <c r="DX46" s="679">
        <v>1148.6829147338867</v>
      </c>
      <c r="DY46" s="679"/>
      <c r="DZ46" s="679">
        <v>43.5538330078125</v>
      </c>
      <c r="EA46" s="679"/>
      <c r="EB46" s="679"/>
      <c r="EC46" s="679"/>
      <c r="ED46" s="679">
        <v>566.1998291015625</v>
      </c>
      <c r="EE46" s="679"/>
      <c r="EF46" s="679"/>
      <c r="EG46" s="679">
        <v>1096.2004737854004</v>
      </c>
      <c r="EH46" s="679">
        <v>8302.0317001342773</v>
      </c>
      <c r="EI46" s="679">
        <v>1429.2541313171387</v>
      </c>
      <c r="EJ46" s="679">
        <v>3924.2753701210022</v>
      </c>
      <c r="EK46" s="679">
        <v>1147.4303016662598</v>
      </c>
      <c r="EL46" s="679"/>
      <c r="EM46" s="679">
        <v>43.5538330078125</v>
      </c>
      <c r="EN46" s="679"/>
      <c r="EO46" s="679"/>
      <c r="EP46" s="679"/>
      <c r="EQ46" s="679">
        <v>566.1998291015625</v>
      </c>
      <c r="ER46" s="679"/>
      <c r="ES46" s="679"/>
      <c r="ET46" s="679">
        <v>994.60903167724609</v>
      </c>
      <c r="EU46" s="679">
        <v>8105.3224968910217</v>
      </c>
      <c r="EV46" s="679">
        <v>1350.7725210189819</v>
      </c>
      <c r="EW46" s="679">
        <v>3628.3381905555725</v>
      </c>
      <c r="EX46" s="679">
        <v>1167.4014511108398</v>
      </c>
      <c r="EY46" s="679"/>
      <c r="EZ46" s="679">
        <v>43.5538330078125</v>
      </c>
      <c r="FA46" s="679"/>
      <c r="FB46" s="679"/>
      <c r="FC46" s="679"/>
      <c r="FD46" s="679">
        <v>566.1998291015625</v>
      </c>
      <c r="FE46" s="679"/>
      <c r="FF46" s="679"/>
      <c r="FG46" s="679">
        <v>958.184326171875</v>
      </c>
      <c r="FH46" s="679">
        <v>7714.4501509666443</v>
      </c>
      <c r="FI46" s="540" t="str">
        <f t="shared" si="58"/>
        <v>LIGHTOIL</v>
      </c>
      <c r="FJ46" s="678" t="s">
        <v>244</v>
      </c>
      <c r="FK46" s="679">
        <v>1223.6222496032715</v>
      </c>
      <c r="FL46" s="679">
        <v>2619.7842102050781</v>
      </c>
      <c r="FM46" s="679">
        <v>1011.3734436035156</v>
      </c>
      <c r="FN46" s="679"/>
      <c r="FO46" s="679">
        <v>42.140560150146484</v>
      </c>
      <c r="FP46" s="679"/>
      <c r="FQ46" s="679"/>
      <c r="FR46" s="679"/>
      <c r="FS46" s="679">
        <v>547.8272819519043</v>
      </c>
      <c r="FT46" s="679"/>
      <c r="FU46" s="679"/>
      <c r="FV46" s="679">
        <v>927.09232330322266</v>
      </c>
      <c r="FW46" s="679">
        <v>6371.8400688171387</v>
      </c>
      <c r="FX46" s="679">
        <v>1307.6252670288086</v>
      </c>
      <c r="FY46" s="679">
        <v>3286.0676536560059</v>
      </c>
      <c r="FZ46" s="679">
        <v>1027.3789215087891</v>
      </c>
      <c r="GA46" s="679"/>
      <c r="GB46" s="679">
        <v>42.16583251953125</v>
      </c>
      <c r="GC46" s="679"/>
      <c r="GD46" s="679"/>
      <c r="GE46" s="679"/>
      <c r="GF46" s="679">
        <v>548.15582275390625</v>
      </c>
      <c r="GG46" s="679"/>
      <c r="GH46" s="679"/>
      <c r="GI46" s="679">
        <v>930.39910507202148</v>
      </c>
      <c r="GJ46" s="679">
        <v>7141.7926025390625</v>
      </c>
      <c r="GK46" s="679">
        <v>1502.7571754455566</v>
      </c>
      <c r="GL46" s="679">
        <v>3567.2957992553711</v>
      </c>
      <c r="GM46" s="679">
        <v>1031.8794860839844</v>
      </c>
      <c r="GN46" s="679"/>
      <c r="GO46" s="679">
        <v>42.162220001220703</v>
      </c>
      <c r="GP46" s="679"/>
      <c r="GQ46" s="679"/>
      <c r="GR46" s="679"/>
      <c r="GS46" s="679">
        <v>548.10886001586914</v>
      </c>
      <c r="GT46" s="679"/>
      <c r="GU46" s="679"/>
      <c r="GV46" s="679">
        <v>1037.9777221679688</v>
      </c>
      <c r="GW46" s="679">
        <v>7730.1812629699707</v>
      </c>
      <c r="GX46" s="679">
        <v>1406.2263565063477</v>
      </c>
      <c r="GY46" s="679">
        <v>3616.783935546875</v>
      </c>
      <c r="GZ46" s="679">
        <v>1071.7498016357422</v>
      </c>
      <c r="HA46" s="679"/>
      <c r="HB46" s="679">
        <v>42.120704650878906</v>
      </c>
      <c r="HC46" s="679"/>
      <c r="HD46" s="679"/>
      <c r="HE46" s="679"/>
      <c r="HF46" s="679">
        <v>547.56916046142578</v>
      </c>
      <c r="HG46" s="679"/>
      <c r="HH46" s="679"/>
      <c r="HI46" s="679">
        <v>979.87533569335938</v>
      </c>
      <c r="HJ46" s="679">
        <v>7664.3252944946289</v>
      </c>
      <c r="HK46" s="679">
        <v>1268.3108100891113</v>
      </c>
      <c r="HL46" s="679">
        <v>3558.5530584454536</v>
      </c>
      <c r="HM46" s="679">
        <v>1130.1992950439453</v>
      </c>
      <c r="HN46" s="679"/>
      <c r="HO46" s="679">
        <v>42.079193115234375</v>
      </c>
      <c r="HP46" s="679"/>
      <c r="HQ46" s="679"/>
      <c r="HR46" s="679"/>
      <c r="HS46" s="679">
        <v>547.02951049804688</v>
      </c>
      <c r="HT46" s="679"/>
      <c r="HU46" s="679"/>
      <c r="HV46" s="679">
        <v>925.74224853515625</v>
      </c>
      <c r="HW46" s="679">
        <v>7471.9141157269478</v>
      </c>
      <c r="HX46" s="679">
        <v>1218.8310241699219</v>
      </c>
      <c r="HY46" s="679">
        <v>3356.877269744873</v>
      </c>
      <c r="HZ46" s="679">
        <v>1080.4053344726563</v>
      </c>
      <c r="IA46" s="679"/>
      <c r="IB46" s="679">
        <v>42.028656005859375</v>
      </c>
      <c r="IC46" s="679"/>
      <c r="ID46" s="679"/>
      <c r="IE46" s="679"/>
      <c r="IF46" s="679">
        <v>546.37252807617188</v>
      </c>
      <c r="IG46" s="679"/>
      <c r="IH46" s="679"/>
      <c r="II46" s="679">
        <v>924.63043212890625</v>
      </c>
      <c r="IJ46" s="679">
        <v>7169.1452445983887</v>
      </c>
      <c r="IL46" s="658"/>
      <c r="IM46" s="658"/>
      <c r="IN46" s="658"/>
      <c r="IO46" s="658"/>
      <c r="IP46" s="658"/>
      <c r="IQ46" s="658"/>
      <c r="IR46" s="658"/>
      <c r="IS46" s="658"/>
      <c r="IT46" s="658"/>
      <c r="IU46" s="658"/>
      <c r="IV46" s="658"/>
      <c r="IW46" s="658"/>
      <c r="IX46" s="658"/>
      <c r="IY46" s="658"/>
      <c r="IZ46" s="658"/>
      <c r="JA46" s="658"/>
      <c r="JB46" s="658"/>
      <c r="JC46" s="658"/>
      <c r="JD46" s="658"/>
      <c r="JE46" s="658"/>
      <c r="JF46" s="658"/>
      <c r="JG46" s="658"/>
      <c r="JH46" s="658"/>
      <c r="JI46" s="658"/>
      <c r="JJ46" s="658"/>
      <c r="JK46" s="658"/>
      <c r="JL46" s="658"/>
      <c r="JM46" s="658"/>
      <c r="JN46" s="658"/>
      <c r="JO46" s="658"/>
      <c r="JP46" s="658"/>
      <c r="JQ46" s="658"/>
      <c r="JR46" s="658"/>
      <c r="JS46" s="658"/>
      <c r="JT46" s="658"/>
      <c r="JU46" s="658"/>
      <c r="JV46" s="658"/>
      <c r="JW46" s="658"/>
      <c r="JX46" s="658"/>
      <c r="JY46" s="658"/>
      <c r="JZ46" s="658"/>
      <c r="KA46" s="658"/>
      <c r="KB46" s="658"/>
      <c r="KC46" s="658"/>
      <c r="KD46" s="658"/>
      <c r="KE46" s="658"/>
      <c r="KF46" s="658"/>
      <c r="KG46" s="658"/>
      <c r="KH46" s="658"/>
      <c r="KI46" s="658"/>
      <c r="KJ46" s="658"/>
      <c r="KK46" s="658"/>
      <c r="KL46" s="658"/>
      <c r="KM46" s="658"/>
      <c r="KN46" s="658"/>
    </row>
    <row r="47" spans="2:300" hidden="1">
      <c r="B47" s="22" t="s">
        <v>165</v>
      </c>
      <c r="C47" s="22" t="s">
        <v>373</v>
      </c>
      <c r="D47" s="134">
        <f t="shared" si="45"/>
        <v>0.70544763901287322</v>
      </c>
      <c r="E47" s="134">
        <f t="shared" si="45"/>
        <v>0.56634681802463527</v>
      </c>
      <c r="F47" s="134">
        <f t="shared" si="45"/>
        <v>0</v>
      </c>
      <c r="G47" s="134">
        <f t="shared" si="45"/>
        <v>0</v>
      </c>
      <c r="H47" s="134">
        <f t="shared" si="45"/>
        <v>0</v>
      </c>
      <c r="I47" s="134">
        <f t="shared" si="45"/>
        <v>0</v>
      </c>
      <c r="J47" s="134"/>
      <c r="K47" s="134">
        <f t="shared" si="49"/>
        <v>0.31023213196277616</v>
      </c>
      <c r="L47" s="134">
        <f t="shared" si="50"/>
        <v>0.13287100480937958</v>
      </c>
      <c r="M47" s="134">
        <f t="shared" si="50"/>
        <v>0.11559323167729378</v>
      </c>
      <c r="N47" s="134">
        <f t="shared" si="50"/>
        <v>1.5657909364998342E-2</v>
      </c>
      <c r="O47" s="134">
        <f t="shared" si="50"/>
        <v>1.3134586883544921E-2</v>
      </c>
      <c r="P47" s="134">
        <f t="shared" si="50"/>
        <v>4.4561950836181641E-3</v>
      </c>
      <c r="Q47" s="134">
        <f t="shared" si="50"/>
        <v>6.5529843521118167E-3</v>
      </c>
      <c r="R47" s="134">
        <f t="shared" si="50"/>
        <v>9.1767531204223641E-3</v>
      </c>
      <c r="S47" s="134">
        <f t="shared" si="50"/>
        <v>9.0755129013061521E-3</v>
      </c>
      <c r="T47" s="134">
        <f t="shared" si="50"/>
        <v>3.1098143081665038E-3</v>
      </c>
      <c r="U47" s="134">
        <f t="shared" si="50"/>
        <v>9.9806038475036621E-3</v>
      </c>
      <c r="V47" s="134">
        <f t="shared" si="51"/>
        <v>7.5606910701751712E-2</v>
      </c>
      <c r="W47" s="134">
        <f t="shared" si="51"/>
        <v>0.27542553341960907</v>
      </c>
      <c r="X47" s="134">
        <f t="shared" si="51"/>
        <v>0.12019938255691529</v>
      </c>
      <c r="Y47" s="134">
        <f t="shared" si="51"/>
        <v>0.10218561065673828</v>
      </c>
      <c r="Z47" s="134">
        <f t="shared" si="51"/>
        <v>1.6671977972030641E-2</v>
      </c>
      <c r="AA47" s="134">
        <f t="shared" si="51"/>
        <v>3.0947062273025514E-3</v>
      </c>
      <c r="AB47" s="134">
        <f t="shared" si="51"/>
        <v>8.7673377132415774E-4</v>
      </c>
      <c r="AC47" s="134">
        <f t="shared" si="51"/>
        <v>2.8782194499969481E-3</v>
      </c>
      <c r="AD47" s="134">
        <f t="shared" si="51"/>
        <v>1.8902050733566283E-3</v>
      </c>
      <c r="AE47" s="134">
        <f t="shared" si="51"/>
        <v>2.7937169694900511E-3</v>
      </c>
      <c r="AF47" s="134">
        <f t="shared" si="52"/>
        <v>4.47448285484314E-3</v>
      </c>
      <c r="AG47" s="134">
        <f t="shared" si="52"/>
        <v>7.334799596786499E-3</v>
      </c>
      <c r="AH47" s="134">
        <f t="shared" si="52"/>
        <v>2.8521449476242064E-2</v>
      </c>
      <c r="AI47" s="134">
        <f t="shared" si="52"/>
        <v>0</v>
      </c>
      <c r="AJ47" s="134">
        <f t="shared" si="52"/>
        <v>0</v>
      </c>
      <c r="AK47" s="134">
        <f t="shared" si="52"/>
        <v>0</v>
      </c>
      <c r="AL47" s="134">
        <f t="shared" si="52"/>
        <v>0</v>
      </c>
      <c r="AM47" s="134">
        <f t="shared" si="52"/>
        <v>0</v>
      </c>
      <c r="AN47" s="134">
        <f t="shared" si="52"/>
        <v>0</v>
      </c>
      <c r="AO47" s="134">
        <f t="shared" si="52"/>
        <v>0</v>
      </c>
      <c r="AP47" s="134">
        <f t="shared" si="53"/>
        <v>0</v>
      </c>
      <c r="AQ47" s="134">
        <f t="shared" si="53"/>
        <v>0</v>
      </c>
      <c r="AR47" s="134">
        <f t="shared" si="53"/>
        <v>0</v>
      </c>
      <c r="AS47" s="134">
        <f t="shared" si="53"/>
        <v>0</v>
      </c>
      <c r="AT47" s="134">
        <f t="shared" si="53"/>
        <v>0</v>
      </c>
      <c r="AU47" s="134">
        <f t="shared" si="53"/>
        <v>0</v>
      </c>
      <c r="AV47" s="134">
        <f t="shared" si="53"/>
        <v>0</v>
      </c>
      <c r="AW47" s="134">
        <f t="shared" si="53"/>
        <v>0</v>
      </c>
      <c r="AX47" s="134">
        <f t="shared" si="53"/>
        <v>0</v>
      </c>
      <c r="AY47" s="134">
        <f t="shared" si="53"/>
        <v>0</v>
      </c>
      <c r="AZ47" s="134">
        <f t="shared" si="54"/>
        <v>0</v>
      </c>
      <c r="BA47" s="134">
        <f t="shared" si="54"/>
        <v>0</v>
      </c>
      <c r="BB47" s="134">
        <f t="shared" si="54"/>
        <v>0</v>
      </c>
      <c r="BC47" s="134">
        <f t="shared" si="54"/>
        <v>0</v>
      </c>
      <c r="BD47" s="134">
        <f t="shared" si="54"/>
        <v>0</v>
      </c>
      <c r="BE47" s="134">
        <f t="shared" si="54"/>
        <v>0</v>
      </c>
      <c r="BF47" s="134">
        <f t="shared" si="54"/>
        <v>0</v>
      </c>
      <c r="BG47" s="476">
        <f t="shared" si="54"/>
        <v>0</v>
      </c>
      <c r="BH47" s="476">
        <f t="shared" si="54"/>
        <v>0</v>
      </c>
      <c r="BI47" s="476">
        <f t="shared" si="54"/>
        <v>0</v>
      </c>
      <c r="BJ47" s="476">
        <f t="shared" si="55"/>
        <v>0</v>
      </c>
      <c r="BK47" s="476">
        <f t="shared" si="55"/>
        <v>0</v>
      </c>
      <c r="BL47" s="476">
        <f t="shared" si="55"/>
        <v>0</v>
      </c>
      <c r="BM47" s="476">
        <f t="shared" si="55"/>
        <v>0</v>
      </c>
      <c r="BN47" s="476">
        <f t="shared" si="55"/>
        <v>0</v>
      </c>
      <c r="BO47" s="476">
        <f t="shared" si="55"/>
        <v>0</v>
      </c>
      <c r="BP47" s="476">
        <f t="shared" si="55"/>
        <v>0</v>
      </c>
      <c r="BQ47" s="476">
        <f t="shared" si="55"/>
        <v>0</v>
      </c>
      <c r="BR47" s="476">
        <f t="shared" si="55"/>
        <v>0</v>
      </c>
      <c r="BS47" s="134">
        <f t="shared" si="55"/>
        <v>0</v>
      </c>
      <c r="BT47" s="134">
        <f t="shared" si="56"/>
        <v>0</v>
      </c>
      <c r="BU47" s="134">
        <f t="shared" si="56"/>
        <v>0</v>
      </c>
      <c r="BV47" s="134">
        <f t="shared" si="56"/>
        <v>0</v>
      </c>
      <c r="BW47" s="134">
        <f t="shared" si="56"/>
        <v>0</v>
      </c>
      <c r="BX47" s="134">
        <f t="shared" si="56"/>
        <v>0</v>
      </c>
      <c r="BY47" s="134">
        <f t="shared" si="56"/>
        <v>0</v>
      </c>
      <c r="BZ47" s="134">
        <f t="shared" si="56"/>
        <v>0</v>
      </c>
      <c r="CA47" s="134">
        <f t="shared" si="56"/>
        <v>0</v>
      </c>
      <c r="CB47" s="134">
        <f t="shared" si="56"/>
        <v>0</v>
      </c>
      <c r="CC47" s="134">
        <f t="shared" si="56"/>
        <v>0</v>
      </c>
      <c r="CD47" s="134">
        <f t="shared" si="56"/>
        <v>0</v>
      </c>
      <c r="CG47" s="540" t="str">
        <f t="shared" si="57"/>
        <v>LIGHTOIL</v>
      </c>
      <c r="CH47" s="678" t="s">
        <v>245</v>
      </c>
      <c r="CI47" s="679">
        <v>71834.926268339157</v>
      </c>
      <c r="CJ47" s="679">
        <v>74801.776100277901</v>
      </c>
      <c r="CK47" s="679">
        <v>47646.685153961182</v>
      </c>
      <c r="CL47" s="679">
        <v>1696.4627729654312</v>
      </c>
      <c r="CM47" s="679"/>
      <c r="CN47" s="679"/>
      <c r="CO47" s="679"/>
      <c r="CP47" s="679"/>
      <c r="CQ47" s="679"/>
      <c r="CR47" s="679">
        <v>102.97879135608673</v>
      </c>
      <c r="CS47" s="679">
        <v>3564.9788140058517</v>
      </c>
      <c r="CT47" s="679">
        <v>577.78768157958984</v>
      </c>
      <c r="CU47" s="679">
        <v>200225.5955824852</v>
      </c>
      <c r="CV47" s="679">
        <v>15613.371960900724</v>
      </c>
      <c r="CW47" s="679">
        <v>12136.512101352215</v>
      </c>
      <c r="CX47" s="679">
        <v>4718.3769998550415</v>
      </c>
      <c r="CY47" s="679">
        <v>415.26898097991943</v>
      </c>
      <c r="CZ47" s="679"/>
      <c r="DA47" s="679"/>
      <c r="DB47" s="679"/>
      <c r="DC47" s="679"/>
      <c r="DD47" s="679"/>
      <c r="DE47" s="679"/>
      <c r="DF47" s="679">
        <v>1121.384120464325</v>
      </c>
      <c r="DG47" s="679">
        <v>3215.3070386648178</v>
      </c>
      <c r="DH47" s="679">
        <v>37220.221202217042</v>
      </c>
      <c r="DI47" s="679"/>
      <c r="DJ47" s="679"/>
      <c r="DK47" s="679"/>
      <c r="DL47" s="679"/>
      <c r="DM47" s="679"/>
      <c r="DN47" s="679"/>
      <c r="DO47" s="679"/>
      <c r="DP47" s="679"/>
      <c r="DQ47" s="679"/>
      <c r="DR47" s="679"/>
      <c r="DS47" s="679"/>
      <c r="DT47" s="679"/>
      <c r="DU47" s="679"/>
      <c r="DV47" s="679"/>
      <c r="DW47" s="679"/>
      <c r="DX47" s="679"/>
      <c r="DY47" s="679"/>
      <c r="DZ47" s="679"/>
      <c r="EA47" s="679"/>
      <c r="EB47" s="679"/>
      <c r="EC47" s="679"/>
      <c r="ED47" s="679"/>
      <c r="EE47" s="679"/>
      <c r="EF47" s="679"/>
      <c r="EG47" s="679"/>
      <c r="EH47" s="679"/>
      <c r="EI47" s="679"/>
      <c r="EJ47" s="679"/>
      <c r="EK47" s="679"/>
      <c r="EL47" s="679"/>
      <c r="EM47" s="679"/>
      <c r="EN47" s="679"/>
      <c r="EO47" s="679"/>
      <c r="EP47" s="679"/>
      <c r="EQ47" s="679"/>
      <c r="ER47" s="679"/>
      <c r="ES47" s="679"/>
      <c r="ET47" s="679"/>
      <c r="EU47" s="679"/>
      <c r="EV47" s="679"/>
      <c r="EW47" s="679"/>
      <c r="EX47" s="679"/>
      <c r="EY47" s="679"/>
      <c r="EZ47" s="679"/>
      <c r="FA47" s="679"/>
      <c r="FB47" s="679"/>
      <c r="FC47" s="679"/>
      <c r="FD47" s="679"/>
      <c r="FE47" s="679"/>
      <c r="FF47" s="679"/>
      <c r="FG47" s="679"/>
      <c r="FH47" s="679"/>
      <c r="FI47" s="540" t="str">
        <f t="shared" si="58"/>
        <v>LIGHTOIL</v>
      </c>
      <c r="FJ47" s="678" t="s">
        <v>245</v>
      </c>
      <c r="FK47" s="679">
        <v>67416.881242096424</v>
      </c>
      <c r="FL47" s="679">
        <v>63447.431898117065</v>
      </c>
      <c r="FM47" s="679">
        <v>36291.734108448029</v>
      </c>
      <c r="FN47" s="679">
        <v>551.63740301132202</v>
      </c>
      <c r="FO47" s="679"/>
      <c r="FP47" s="679"/>
      <c r="FQ47" s="679"/>
      <c r="FR47" s="679"/>
      <c r="FS47" s="679"/>
      <c r="FT47" s="679">
        <v>78.458856105804443</v>
      </c>
      <c r="FU47" s="679">
        <v>93.570423603057861</v>
      </c>
      <c r="FV47" s="679">
        <v>25.404470443725586</v>
      </c>
      <c r="FW47" s="679">
        <v>167905.11840182543</v>
      </c>
      <c r="FX47" s="679">
        <v>11777.127445936203</v>
      </c>
      <c r="FY47" s="679">
        <v>10014.518447995186</v>
      </c>
      <c r="FZ47" s="679">
        <v>4049.704794883728</v>
      </c>
      <c r="GA47" s="679">
        <v>239.51689672470093</v>
      </c>
      <c r="GB47" s="679"/>
      <c r="GC47" s="679"/>
      <c r="GD47" s="679"/>
      <c r="GE47" s="679"/>
      <c r="GF47" s="679"/>
      <c r="GG47" s="679"/>
      <c r="GH47" s="679">
        <v>185.25243473052979</v>
      </c>
      <c r="GI47" s="679">
        <v>2303.8759093284607</v>
      </c>
      <c r="GJ47" s="679">
        <v>28569.995929598808</v>
      </c>
      <c r="GK47" s="679"/>
      <c r="GL47" s="679"/>
      <c r="GM47" s="679"/>
      <c r="GN47" s="679"/>
      <c r="GO47" s="679"/>
      <c r="GP47" s="679"/>
      <c r="GQ47" s="679"/>
      <c r="GR47" s="679"/>
      <c r="GS47" s="679"/>
      <c r="GT47" s="679"/>
      <c r="GU47" s="679"/>
      <c r="GV47" s="679"/>
      <c r="GW47" s="679"/>
      <c r="GX47" s="679"/>
      <c r="GY47" s="679"/>
      <c r="GZ47" s="679"/>
      <c r="HA47" s="679"/>
      <c r="HB47" s="679"/>
      <c r="HC47" s="679"/>
      <c r="HD47" s="679"/>
      <c r="HE47" s="679"/>
      <c r="HF47" s="679"/>
      <c r="HG47" s="679"/>
      <c r="HH47" s="679"/>
      <c r="HI47" s="679"/>
      <c r="HJ47" s="679"/>
      <c r="HK47" s="679"/>
      <c r="HL47" s="679"/>
      <c r="HM47" s="679"/>
      <c r="HN47" s="679"/>
      <c r="HO47" s="679"/>
      <c r="HP47" s="679"/>
      <c r="HQ47" s="679"/>
      <c r="HR47" s="679"/>
      <c r="HS47" s="679"/>
      <c r="HT47" s="679"/>
      <c r="HU47" s="679"/>
      <c r="HV47" s="679"/>
      <c r="HW47" s="679"/>
      <c r="HX47" s="679"/>
      <c r="HY47" s="679"/>
      <c r="HZ47" s="679"/>
      <c r="IA47" s="679"/>
      <c r="IB47" s="679"/>
      <c r="IC47" s="679"/>
      <c r="ID47" s="679"/>
      <c r="IE47" s="679"/>
      <c r="IF47" s="679"/>
      <c r="IG47" s="679"/>
      <c r="IH47" s="679"/>
      <c r="II47" s="679"/>
      <c r="IJ47" s="679"/>
      <c r="IL47" s="658"/>
      <c r="IM47" s="658"/>
      <c r="IN47" s="658"/>
      <c r="IO47" s="658"/>
      <c r="IP47" s="658"/>
      <c r="IQ47" s="658"/>
      <c r="IR47" s="658"/>
      <c r="IS47" s="658"/>
      <c r="IT47" s="658"/>
      <c r="IU47" s="658"/>
      <c r="IV47" s="658"/>
      <c r="IW47" s="658"/>
      <c r="IX47" s="658"/>
      <c r="IY47" s="658"/>
      <c r="IZ47" s="658"/>
      <c r="JA47" s="658"/>
      <c r="JB47" s="658"/>
      <c r="JC47" s="658"/>
      <c r="JD47" s="658"/>
      <c r="JE47" s="658"/>
      <c r="JF47" s="658"/>
      <c r="JG47" s="658"/>
      <c r="JH47" s="658"/>
      <c r="JI47" s="658"/>
      <c r="JJ47" s="658"/>
      <c r="JK47" s="658"/>
      <c r="JL47" s="658"/>
      <c r="JM47" s="658"/>
      <c r="JN47" s="658"/>
      <c r="JO47" s="658"/>
      <c r="JP47" s="658"/>
      <c r="JQ47" s="658"/>
      <c r="JR47" s="658"/>
      <c r="JS47" s="658"/>
      <c r="JT47" s="658"/>
      <c r="JU47" s="658"/>
      <c r="JV47" s="658"/>
      <c r="JW47" s="658"/>
      <c r="JX47" s="658"/>
      <c r="JY47" s="658"/>
      <c r="JZ47" s="658"/>
      <c r="KA47" s="658"/>
      <c r="KB47" s="658"/>
      <c r="KC47" s="658"/>
      <c r="KD47" s="658"/>
      <c r="KE47" s="658"/>
      <c r="KF47" s="658"/>
      <c r="KG47" s="658"/>
      <c r="KH47" s="658"/>
      <c r="KI47" s="658"/>
      <c r="KJ47" s="658"/>
      <c r="KK47" s="658"/>
      <c r="KL47" s="658"/>
      <c r="KM47" s="658"/>
      <c r="KN47" s="658"/>
    </row>
    <row r="48" spans="2:300" hidden="1">
      <c r="B48" s="282" t="s">
        <v>19</v>
      </c>
      <c r="C48" s="282" t="s">
        <v>238</v>
      </c>
      <c r="D48" s="356">
        <f t="shared" si="45"/>
        <v>1.1266062700481414</v>
      </c>
      <c r="E48" s="356">
        <f t="shared" si="45"/>
        <v>0.91136494707298277</v>
      </c>
      <c r="F48" s="356">
        <f t="shared" si="45"/>
        <v>1.0313106904277802</v>
      </c>
      <c r="G48" s="356">
        <f t="shared" si="45"/>
        <v>0.93119386527061465</v>
      </c>
      <c r="H48" s="356">
        <f t="shared" si="45"/>
        <v>0.91305029316711428</v>
      </c>
      <c r="I48" s="356">
        <f t="shared" si="45"/>
        <v>0.89292202568817136</v>
      </c>
      <c r="J48" s="134"/>
      <c r="K48" s="356">
        <f t="shared" si="49"/>
        <v>0.1629043094177246</v>
      </c>
      <c r="L48" s="134">
        <f t="shared" si="50"/>
        <v>0.12953869333648682</v>
      </c>
      <c r="M48" s="134">
        <f t="shared" si="50"/>
        <v>0.15427482601165771</v>
      </c>
      <c r="N48" s="134">
        <f t="shared" si="50"/>
        <v>0.11133127250671386</v>
      </c>
      <c r="O48" s="134">
        <f t="shared" si="50"/>
        <v>6.4486823490142828E-2</v>
      </c>
      <c r="P48" s="134">
        <f t="shared" si="50"/>
        <v>3.2424829687118531E-2</v>
      </c>
      <c r="Q48" s="134">
        <f t="shared" si="50"/>
        <v>2.214816956138611E-2</v>
      </c>
      <c r="R48" s="134">
        <f t="shared" si="50"/>
        <v>1.4383577243804931E-2</v>
      </c>
      <c r="S48" s="134">
        <f t="shared" si="50"/>
        <v>3.479655421447754E-2</v>
      </c>
      <c r="T48" s="134">
        <f t="shared" si="50"/>
        <v>9.2748915075302127E-2</v>
      </c>
      <c r="U48" s="134">
        <f t="shared" si="50"/>
        <v>0.15803575534820558</v>
      </c>
      <c r="V48" s="134">
        <f t="shared" si="51"/>
        <v>0.14953254415512085</v>
      </c>
      <c r="W48" s="134">
        <f t="shared" si="51"/>
        <v>0.1629043094177246</v>
      </c>
      <c r="X48" s="134">
        <f t="shared" si="51"/>
        <v>0.12955471630859375</v>
      </c>
      <c r="Y48" s="134">
        <f t="shared" si="51"/>
        <v>0.13295705875396729</v>
      </c>
      <c r="Z48" s="134">
        <f t="shared" si="51"/>
        <v>7.5944310226440423E-2</v>
      </c>
      <c r="AA48" s="134">
        <f t="shared" si="51"/>
        <v>3.6489673614501957E-2</v>
      </c>
      <c r="AB48" s="134">
        <f t="shared" si="51"/>
        <v>4.2211550521850582E-3</v>
      </c>
      <c r="AC48" s="134">
        <f t="shared" si="51"/>
        <v>2.27620489692688E-3</v>
      </c>
      <c r="AD48" s="134">
        <f t="shared" si="51"/>
        <v>1.2143759765625E-2</v>
      </c>
      <c r="AE48" s="134">
        <f t="shared" si="51"/>
        <v>4.1010144538879398E-2</v>
      </c>
      <c r="AF48" s="134">
        <f t="shared" si="52"/>
        <v>5.6604033292770382E-2</v>
      </c>
      <c r="AG48" s="134">
        <f t="shared" si="52"/>
        <v>0.12045638828277588</v>
      </c>
      <c r="AH48" s="134">
        <f t="shared" si="52"/>
        <v>0.13680319292259216</v>
      </c>
      <c r="AI48" s="134">
        <f t="shared" si="52"/>
        <v>0.1629043094177246</v>
      </c>
      <c r="AJ48" s="134">
        <f t="shared" si="52"/>
        <v>0.12913127714538575</v>
      </c>
      <c r="AK48" s="134">
        <f t="shared" si="52"/>
        <v>0.15129727706718446</v>
      </c>
      <c r="AL48" s="134">
        <f t="shared" si="52"/>
        <v>0.10970800909805298</v>
      </c>
      <c r="AM48" s="134">
        <f t="shared" si="52"/>
        <v>3.9748568691253663E-2</v>
      </c>
      <c r="AN48" s="134">
        <f t="shared" si="52"/>
        <v>3.5120516738891602E-3</v>
      </c>
      <c r="AO48" s="134">
        <f t="shared" si="52"/>
        <v>4.995390350341797E-3</v>
      </c>
      <c r="AP48" s="134">
        <f t="shared" si="53"/>
        <v>1.2142719360351563E-2</v>
      </c>
      <c r="AQ48" s="134">
        <f t="shared" si="53"/>
        <v>4.4432133190155029E-2</v>
      </c>
      <c r="AR48" s="134">
        <f t="shared" si="53"/>
        <v>7.2690480716705322E-2</v>
      </c>
      <c r="AS48" s="134">
        <f t="shared" si="53"/>
        <v>0.15826839741897583</v>
      </c>
      <c r="AT48" s="134">
        <f t="shared" si="53"/>
        <v>0.14248007629776002</v>
      </c>
      <c r="AU48" s="134">
        <f t="shared" si="53"/>
        <v>0.1629043094177246</v>
      </c>
      <c r="AV48" s="134">
        <f t="shared" si="53"/>
        <v>0.12830071257781983</v>
      </c>
      <c r="AW48" s="134">
        <f t="shared" si="53"/>
        <v>0.14750519825172426</v>
      </c>
      <c r="AX48" s="134">
        <f t="shared" si="53"/>
        <v>9.3609780029296874E-2</v>
      </c>
      <c r="AY48" s="134">
        <f t="shared" si="53"/>
        <v>3.3308731628417972E-2</v>
      </c>
      <c r="AZ48" s="134">
        <f t="shared" si="54"/>
        <v>4.4348465728759768E-3</v>
      </c>
      <c r="BA48" s="134">
        <f t="shared" si="54"/>
        <v>0</v>
      </c>
      <c r="BB48" s="134">
        <f t="shared" si="54"/>
        <v>1.2289636581420899E-2</v>
      </c>
      <c r="BC48" s="134">
        <f t="shared" si="54"/>
        <v>3.9887782985687258E-2</v>
      </c>
      <c r="BD48" s="134">
        <f t="shared" si="54"/>
        <v>6.4215613319396972E-2</v>
      </c>
      <c r="BE48" s="134">
        <f t="shared" si="54"/>
        <v>0.11183970910644531</v>
      </c>
      <c r="BF48" s="134">
        <f t="shared" si="54"/>
        <v>0.1328975447998047</v>
      </c>
      <c r="BG48" s="476">
        <f t="shared" si="54"/>
        <v>0.1629043094177246</v>
      </c>
      <c r="BH48" s="476">
        <f t="shared" si="54"/>
        <v>0.12955471630859375</v>
      </c>
      <c r="BI48" s="476">
        <f t="shared" si="54"/>
        <v>0.14242407958984374</v>
      </c>
      <c r="BJ48" s="476">
        <f t="shared" si="55"/>
        <v>8.441324620819092E-2</v>
      </c>
      <c r="BK48" s="476">
        <f t="shared" si="55"/>
        <v>3.2218580474853514E-2</v>
      </c>
      <c r="BL48" s="476">
        <f t="shared" si="55"/>
        <v>4.7548662414550781E-3</v>
      </c>
      <c r="BM48" s="476">
        <f t="shared" si="55"/>
        <v>0</v>
      </c>
      <c r="BN48" s="476">
        <f t="shared" si="55"/>
        <v>1.21188076171875E-2</v>
      </c>
      <c r="BO48" s="476">
        <f t="shared" si="55"/>
        <v>3.5551907806396485E-2</v>
      </c>
      <c r="BP48" s="476">
        <f t="shared" si="55"/>
        <v>5.5653994438171386E-2</v>
      </c>
      <c r="BQ48" s="476">
        <f t="shared" si="55"/>
        <v>0.10307975057983398</v>
      </c>
      <c r="BR48" s="476">
        <f t="shared" si="55"/>
        <v>0.15037603448486328</v>
      </c>
      <c r="BS48" s="134">
        <f t="shared" si="55"/>
        <v>0.1629043094177246</v>
      </c>
      <c r="BT48" s="134">
        <f t="shared" si="56"/>
        <v>0.12884167428588866</v>
      </c>
      <c r="BU48" s="134">
        <f t="shared" si="56"/>
        <v>0.13538895192718506</v>
      </c>
      <c r="BV48" s="134">
        <f t="shared" si="56"/>
        <v>7.4477659301757815E-2</v>
      </c>
      <c r="BW48" s="134">
        <f t="shared" si="56"/>
        <v>3.4584346313476559E-2</v>
      </c>
      <c r="BX48" s="134">
        <f t="shared" si="56"/>
        <v>4.0203202133178711E-3</v>
      </c>
      <c r="BY48" s="134">
        <f t="shared" si="56"/>
        <v>0</v>
      </c>
      <c r="BZ48" s="134">
        <f t="shared" si="56"/>
        <v>1.21042529296875E-2</v>
      </c>
      <c r="CA48" s="134">
        <f t="shared" si="56"/>
        <v>3.4406463104248046E-2</v>
      </c>
      <c r="CB48" s="134">
        <f t="shared" si="56"/>
        <v>5.5143071334838867E-2</v>
      </c>
      <c r="CC48" s="134">
        <f t="shared" si="56"/>
        <v>0.10241739315032959</v>
      </c>
      <c r="CD48" s="134">
        <f t="shared" si="56"/>
        <v>0.1486335837097168</v>
      </c>
      <c r="CG48" s="540" t="str">
        <f t="shared" si="57"/>
        <v>LIGHTOIL</v>
      </c>
      <c r="CH48" s="678" t="s">
        <v>88</v>
      </c>
      <c r="CI48" s="679">
        <v>171810.54467302561</v>
      </c>
      <c r="CJ48" s="679">
        <v>106883.59818983078</v>
      </c>
      <c r="CK48" s="679">
        <v>76556.174152135849</v>
      </c>
      <c r="CL48" s="679">
        <v>17812.79391682148</v>
      </c>
      <c r="CM48" s="679">
        <v>88.211169242858887</v>
      </c>
      <c r="CN48" s="679"/>
      <c r="CO48" s="679"/>
      <c r="CP48" s="679"/>
      <c r="CQ48" s="679"/>
      <c r="CR48" s="679">
        <v>1393.3224506378174</v>
      </c>
      <c r="CS48" s="679">
        <v>43832.887088418007</v>
      </c>
      <c r="CT48" s="679">
        <v>85940.689373016357</v>
      </c>
      <c r="CU48" s="679">
        <v>504318.22101312876</v>
      </c>
      <c r="CV48" s="679">
        <v>4996.7833633422852</v>
      </c>
      <c r="CW48" s="679">
        <v>2020.5957260131836</v>
      </c>
      <c r="CX48" s="679">
        <v>1860.1294980049133</v>
      </c>
      <c r="CY48" s="679">
        <v>467.90516400337219</v>
      </c>
      <c r="CZ48" s="679"/>
      <c r="DA48" s="679"/>
      <c r="DB48" s="679"/>
      <c r="DC48" s="679"/>
      <c r="DD48" s="679"/>
      <c r="DE48" s="679"/>
      <c r="DF48" s="679">
        <v>1149.1121535301208</v>
      </c>
      <c r="DG48" s="679">
        <v>3726.3873791694641</v>
      </c>
      <c r="DH48" s="679">
        <v>14220.913284063339</v>
      </c>
      <c r="DI48" s="679"/>
      <c r="DJ48" s="679"/>
      <c r="DK48" s="679"/>
      <c r="DL48" s="679"/>
      <c r="DM48" s="679"/>
      <c r="DN48" s="679"/>
      <c r="DO48" s="679"/>
      <c r="DP48" s="679"/>
      <c r="DQ48" s="679"/>
      <c r="DR48" s="679"/>
      <c r="DS48" s="679"/>
      <c r="DT48" s="679"/>
      <c r="DU48" s="679"/>
      <c r="DV48" s="679"/>
      <c r="DW48" s="679"/>
      <c r="DX48" s="679"/>
      <c r="DY48" s="679"/>
      <c r="DZ48" s="679"/>
      <c r="EA48" s="679"/>
      <c r="EB48" s="679"/>
      <c r="EC48" s="679"/>
      <c r="ED48" s="679"/>
      <c r="EE48" s="679"/>
      <c r="EF48" s="679"/>
      <c r="EG48" s="679"/>
      <c r="EH48" s="679"/>
      <c r="EI48" s="679"/>
      <c r="EJ48" s="679"/>
      <c r="EK48" s="679"/>
      <c r="EL48" s="679"/>
      <c r="EM48" s="679"/>
      <c r="EN48" s="679"/>
      <c r="EO48" s="679"/>
      <c r="EP48" s="679"/>
      <c r="EQ48" s="679"/>
      <c r="ER48" s="679"/>
      <c r="ES48" s="679"/>
      <c r="ET48" s="679"/>
      <c r="EU48" s="679"/>
      <c r="EV48" s="679"/>
      <c r="EW48" s="679"/>
      <c r="EX48" s="679"/>
      <c r="EY48" s="679"/>
      <c r="EZ48" s="679"/>
      <c r="FA48" s="679"/>
      <c r="FB48" s="679"/>
      <c r="FC48" s="679"/>
      <c r="FD48" s="679"/>
      <c r="FE48" s="679"/>
      <c r="FF48" s="679"/>
      <c r="FG48" s="679"/>
      <c r="FH48" s="679"/>
      <c r="FI48" s="540" t="str">
        <f t="shared" si="58"/>
        <v>LIGHTOIL</v>
      </c>
      <c r="FJ48" s="678" t="s">
        <v>88</v>
      </c>
      <c r="FK48" s="679">
        <v>163296.66330051422</v>
      </c>
      <c r="FL48" s="679">
        <v>106706.53562641144</v>
      </c>
      <c r="FM48" s="679">
        <v>76639.810933113098</v>
      </c>
      <c r="FN48" s="679">
        <v>14176.900909900665</v>
      </c>
      <c r="FO48" s="679">
        <v>70.780144691467285</v>
      </c>
      <c r="FP48" s="679"/>
      <c r="FQ48" s="679"/>
      <c r="FR48" s="679"/>
      <c r="FS48" s="679"/>
      <c r="FT48" s="679">
        <v>701.68782806396484</v>
      </c>
      <c r="FU48" s="679">
        <v>39963.726012229919</v>
      </c>
      <c r="FV48" s="679">
        <v>75101.152651786804</v>
      </c>
      <c r="FW48" s="679">
        <v>476657.25740671158</v>
      </c>
      <c r="FX48" s="679">
        <v>5562.099063873291</v>
      </c>
      <c r="FY48" s="679">
        <v>2290.4058456420898</v>
      </c>
      <c r="FZ48" s="679">
        <v>1682.8762812614441</v>
      </c>
      <c r="GA48" s="679">
        <v>98.004879951477051</v>
      </c>
      <c r="GB48" s="679"/>
      <c r="GC48" s="679"/>
      <c r="GD48" s="679"/>
      <c r="GE48" s="679"/>
      <c r="GF48" s="679"/>
      <c r="GG48" s="679"/>
      <c r="GH48" s="679">
        <v>924.45026281476021</v>
      </c>
      <c r="GI48" s="679">
        <v>3230.0846493244171</v>
      </c>
      <c r="GJ48" s="679">
        <v>13787.920982867479</v>
      </c>
      <c r="GK48" s="679"/>
      <c r="GL48" s="679"/>
      <c r="GM48" s="679"/>
      <c r="GN48" s="679"/>
      <c r="GO48" s="679"/>
      <c r="GP48" s="679"/>
      <c r="GQ48" s="679"/>
      <c r="GR48" s="679"/>
      <c r="GS48" s="679"/>
      <c r="GT48" s="679"/>
      <c r="GU48" s="679"/>
      <c r="GV48" s="679"/>
      <c r="GW48" s="679"/>
      <c r="GX48" s="679"/>
      <c r="GY48" s="679"/>
      <c r="GZ48" s="679"/>
      <c r="HA48" s="679"/>
      <c r="HB48" s="679"/>
      <c r="HC48" s="679"/>
      <c r="HD48" s="679"/>
      <c r="HE48" s="679"/>
      <c r="HF48" s="679"/>
      <c r="HG48" s="679"/>
      <c r="HH48" s="679"/>
      <c r="HI48" s="679"/>
      <c r="HJ48" s="679"/>
      <c r="HK48" s="679"/>
      <c r="HL48" s="679"/>
      <c r="HM48" s="679"/>
      <c r="HN48" s="679"/>
      <c r="HO48" s="679"/>
      <c r="HP48" s="679"/>
      <c r="HQ48" s="679"/>
      <c r="HR48" s="679"/>
      <c r="HS48" s="679"/>
      <c r="HT48" s="679"/>
      <c r="HU48" s="679"/>
      <c r="HV48" s="679"/>
      <c r="HW48" s="679"/>
      <c r="HX48" s="679"/>
      <c r="HY48" s="679"/>
      <c r="HZ48" s="679"/>
      <c r="IA48" s="679"/>
      <c r="IB48" s="679"/>
      <c r="IC48" s="679"/>
      <c r="ID48" s="679"/>
      <c r="IE48" s="679"/>
      <c r="IF48" s="679"/>
      <c r="IG48" s="679"/>
      <c r="IH48" s="679"/>
      <c r="II48" s="679"/>
      <c r="IJ48" s="679"/>
      <c r="IL48" s="658"/>
      <c r="IM48" s="658"/>
      <c r="IN48" s="658"/>
      <c r="IO48" s="658"/>
      <c r="IP48" s="658"/>
      <c r="IQ48" s="658"/>
      <c r="IR48" s="658"/>
      <c r="IS48" s="658"/>
      <c r="IT48" s="658"/>
      <c r="IU48" s="658"/>
      <c r="IV48" s="658"/>
      <c r="IW48" s="658"/>
      <c r="IX48" s="658"/>
      <c r="IY48" s="658"/>
      <c r="IZ48" s="658"/>
      <c r="JA48" s="658"/>
      <c r="JB48" s="658"/>
      <c r="JC48" s="658"/>
      <c r="JD48" s="658"/>
      <c r="JE48" s="658"/>
      <c r="JF48" s="658"/>
      <c r="JG48" s="658"/>
      <c r="JH48" s="658"/>
      <c r="JI48" s="658"/>
      <c r="JJ48" s="658"/>
      <c r="JK48" s="658"/>
      <c r="JL48" s="658"/>
      <c r="JM48" s="658"/>
      <c r="JN48" s="658"/>
      <c r="JO48" s="658"/>
      <c r="JP48" s="658"/>
      <c r="JQ48" s="658"/>
      <c r="JR48" s="658"/>
      <c r="JS48" s="658"/>
      <c r="JT48" s="658"/>
      <c r="JU48" s="658"/>
      <c r="JV48" s="658"/>
      <c r="JW48" s="658"/>
      <c r="JX48" s="658"/>
      <c r="JY48" s="658"/>
      <c r="JZ48" s="658"/>
      <c r="KA48" s="658"/>
      <c r="KB48" s="658"/>
      <c r="KC48" s="658"/>
      <c r="KD48" s="658"/>
      <c r="KE48" s="658"/>
      <c r="KF48" s="658"/>
      <c r="KG48" s="658"/>
      <c r="KH48" s="658"/>
      <c r="KI48" s="658"/>
      <c r="KJ48" s="658"/>
      <c r="KK48" s="658"/>
      <c r="KL48" s="658"/>
      <c r="KM48" s="658"/>
      <c r="KN48" s="658"/>
    </row>
    <row r="49" spans="1:300" hidden="1">
      <c r="A49" s="540" t="s">
        <v>506</v>
      </c>
      <c r="B49" s="281" t="s">
        <v>101</v>
      </c>
      <c r="C49" s="281" t="s">
        <v>257</v>
      </c>
      <c r="D49" s="355">
        <f ca="1">SUMIF($FI$7:$FI$82,$A49,OFFSET($FJ$7,0,MATCH(D$9,$FK$2:$IJ$2,0),100,1))/1000000</f>
        <v>0.65132950471197071</v>
      </c>
      <c r="E49" s="355">
        <f t="shared" ref="E49:I49" ca="1" si="59">SUMIF($FI$7:$FI$82,$A49,OFFSET($FJ$7,0,MATCH(E$9,$FK$2:$IJ$2,0),100,1))/1000000</f>
        <v>4.9531119694620374E-2</v>
      </c>
      <c r="F49" s="355">
        <f t="shared" ca="1" si="59"/>
        <v>7.7301812629699705E-3</v>
      </c>
      <c r="G49" s="355">
        <f t="shared" ca="1" si="59"/>
        <v>7.6643252944946288E-3</v>
      </c>
      <c r="H49" s="355">
        <f t="shared" ca="1" si="59"/>
        <v>7.4719141157269476E-3</v>
      </c>
      <c r="I49" s="355">
        <f t="shared" ca="1" si="59"/>
        <v>7.1691452445983885E-3</v>
      </c>
      <c r="J49" s="355"/>
      <c r="K49" s="358">
        <f ca="1">SUMIF($FI$7:$FI$82,$A49,OFFSET($FJ$7,0,MATCH(K$35&amp;"-"&amp;K$36,$FK$1:$IJ$1,0),100,1))/1000000</f>
        <v>0.23229274431710689</v>
      </c>
      <c r="L49" s="358">
        <f t="shared" ref="L49:BW50" ca="1" si="60">SUMIF($FI$7:$FI$82,$A49,OFFSET($FJ$7,0,MATCH(L$35&amp;"-"&amp;L$36,$FK$1:$IJ$1,0),100,1))/1000000</f>
        <v>0.17281346304445713</v>
      </c>
      <c r="M49" s="358">
        <f t="shared" ca="1" si="60"/>
        <v>0.11394291848516465</v>
      </c>
      <c r="N49" s="358">
        <f t="shared" ca="1" si="60"/>
        <v>1.4728538312911987E-2</v>
      </c>
      <c r="O49" s="358">
        <f t="shared" ca="1" si="60"/>
        <v>1.1292070484161377E-4</v>
      </c>
      <c r="P49" s="358">
        <f t="shared" ca="1" si="60"/>
        <v>0</v>
      </c>
      <c r="Q49" s="358">
        <f t="shared" ca="1" si="60"/>
        <v>0</v>
      </c>
      <c r="R49" s="358">
        <f t="shared" ca="1" si="60"/>
        <v>0</v>
      </c>
      <c r="S49" s="358">
        <f t="shared" ca="1" si="60"/>
        <v>5.4782728195190429E-4</v>
      </c>
      <c r="T49" s="358">
        <f t="shared" ca="1" si="60"/>
        <v>7.8014668416976924E-4</v>
      </c>
      <c r="U49" s="358">
        <f t="shared" ca="1" si="60"/>
        <v>4.005729643583298E-2</v>
      </c>
      <c r="V49" s="358">
        <f t="shared" ca="1" si="60"/>
        <v>7.605364944553375E-2</v>
      </c>
      <c r="W49" s="358">
        <f t="shared" ca="1" si="60"/>
        <v>1.8670150634050368E-2</v>
      </c>
      <c r="X49" s="358">
        <f t="shared" ca="1" si="60"/>
        <v>1.5599103269696235E-2</v>
      </c>
      <c r="Y49" s="358">
        <f t="shared" ca="1" si="60"/>
        <v>6.7599599976539615E-3</v>
      </c>
      <c r="Z49" s="358">
        <f t="shared" ca="1" si="60"/>
        <v>3.3752177667617798E-4</v>
      </c>
      <c r="AA49" s="358">
        <f t="shared" ca="1" si="60"/>
        <v>4.2165832519531253E-5</v>
      </c>
      <c r="AB49" s="358">
        <f t="shared" ca="1" si="60"/>
        <v>0</v>
      </c>
      <c r="AC49" s="358">
        <f t="shared" ca="1" si="60"/>
        <v>0</v>
      </c>
      <c r="AD49" s="358">
        <f t="shared" ca="1" si="60"/>
        <v>0</v>
      </c>
      <c r="AE49" s="358">
        <f t="shared" ca="1" si="60"/>
        <v>5.4815582275390628E-4</v>
      </c>
      <c r="AF49" s="358">
        <f t="shared" ca="1" si="60"/>
        <v>0</v>
      </c>
      <c r="AG49" s="358">
        <f t="shared" ca="1" si="60"/>
        <v>1.1097026975452899E-3</v>
      </c>
      <c r="AH49" s="358">
        <f t="shared" ca="1" si="60"/>
        <v>6.4643596637248991E-3</v>
      </c>
      <c r="AI49" s="358">
        <f t="shared" ca="1" si="60"/>
        <v>1.5027571754455567E-3</v>
      </c>
      <c r="AJ49" s="358">
        <f t="shared" ca="1" si="60"/>
        <v>3.5672957992553709E-3</v>
      </c>
      <c r="AK49" s="358">
        <f t="shared" ca="1" si="60"/>
        <v>1.0318794860839843E-3</v>
      </c>
      <c r="AL49" s="358">
        <f t="shared" ca="1" si="60"/>
        <v>0</v>
      </c>
      <c r="AM49" s="358">
        <f t="shared" ca="1" si="60"/>
        <v>4.2162220001220706E-5</v>
      </c>
      <c r="AN49" s="358">
        <f t="shared" ca="1" si="60"/>
        <v>0</v>
      </c>
      <c r="AO49" s="358">
        <f t="shared" ca="1" si="60"/>
        <v>0</v>
      </c>
      <c r="AP49" s="358">
        <f t="shared" ca="1" si="60"/>
        <v>0</v>
      </c>
      <c r="AQ49" s="358">
        <f t="shared" ca="1" si="60"/>
        <v>5.4810886001586913E-4</v>
      </c>
      <c r="AR49" s="358">
        <f t="shared" ca="1" si="60"/>
        <v>0</v>
      </c>
      <c r="AS49" s="358">
        <f t="shared" ca="1" si="60"/>
        <v>0</v>
      </c>
      <c r="AT49" s="358">
        <f t="shared" ca="1" si="60"/>
        <v>1.0379777221679687E-3</v>
      </c>
      <c r="AU49" s="358">
        <f t="shared" ca="1" si="60"/>
        <v>1.4062263565063477E-3</v>
      </c>
      <c r="AV49" s="358">
        <f t="shared" ca="1" si="60"/>
        <v>3.6167839355468749E-3</v>
      </c>
      <c r="AW49" s="358">
        <f t="shared" ca="1" si="60"/>
        <v>1.0717498016357423E-3</v>
      </c>
      <c r="AX49" s="358">
        <f t="shared" ca="1" si="60"/>
        <v>0</v>
      </c>
      <c r="AY49" s="358">
        <f t="shared" ca="1" si="60"/>
        <v>4.2120704650878903E-5</v>
      </c>
      <c r="AZ49" s="358">
        <f t="shared" ca="1" si="60"/>
        <v>0</v>
      </c>
      <c r="BA49" s="358">
        <f t="shared" ca="1" si="60"/>
        <v>0</v>
      </c>
      <c r="BB49" s="358">
        <f t="shared" ca="1" si="60"/>
        <v>0</v>
      </c>
      <c r="BC49" s="358">
        <f t="shared" ca="1" si="60"/>
        <v>5.4756916046142575E-4</v>
      </c>
      <c r="BD49" s="358">
        <f t="shared" ca="1" si="60"/>
        <v>0</v>
      </c>
      <c r="BE49" s="358">
        <f t="shared" ca="1" si="60"/>
        <v>0</v>
      </c>
      <c r="BF49" s="358">
        <f t="shared" ca="1" si="60"/>
        <v>9.7987533569335946E-4</v>
      </c>
      <c r="BG49" s="358">
        <f t="shared" ca="1" si="60"/>
        <v>1.2683108100891114E-3</v>
      </c>
      <c r="BH49" s="358">
        <f t="shared" ca="1" si="60"/>
        <v>3.5585530584454537E-3</v>
      </c>
      <c r="BI49" s="358">
        <f t="shared" ca="1" si="60"/>
        <v>1.1301992950439454E-3</v>
      </c>
      <c r="BJ49" s="358">
        <f t="shared" ca="1" si="60"/>
        <v>0</v>
      </c>
      <c r="BK49" s="358">
        <f t="shared" ca="1" si="60"/>
        <v>4.2079193115234376E-5</v>
      </c>
      <c r="BL49" s="358">
        <f t="shared" ca="1" si="60"/>
        <v>0</v>
      </c>
      <c r="BM49" s="358">
        <f t="shared" ca="1" si="60"/>
        <v>0</v>
      </c>
      <c r="BN49" s="358">
        <f t="shared" ca="1" si="60"/>
        <v>0</v>
      </c>
      <c r="BO49" s="358">
        <f t="shared" ca="1" si="60"/>
        <v>5.4702951049804692E-4</v>
      </c>
      <c r="BP49" s="358">
        <f t="shared" ca="1" si="60"/>
        <v>0</v>
      </c>
      <c r="BQ49" s="358">
        <f t="shared" ca="1" si="60"/>
        <v>0</v>
      </c>
      <c r="BR49" s="358">
        <f t="shared" ca="1" si="60"/>
        <v>9.2574224853515623E-4</v>
      </c>
      <c r="BS49" s="358">
        <f t="shared" ca="1" si="60"/>
        <v>1.2188310241699218E-3</v>
      </c>
      <c r="BT49" s="358">
        <f t="shared" ca="1" si="60"/>
        <v>3.356877269744873E-3</v>
      </c>
      <c r="BU49" s="358">
        <f t="shared" ca="1" si="60"/>
        <v>1.0804053344726562E-3</v>
      </c>
      <c r="BV49" s="358">
        <f t="shared" ca="1" si="60"/>
        <v>0</v>
      </c>
      <c r="BW49" s="358">
        <f t="shared" ca="1" si="60"/>
        <v>4.2028656005859373E-5</v>
      </c>
      <c r="BX49" s="358">
        <f t="shared" ref="BX49:CD52" ca="1" si="61">SUMIF($FI$7:$FI$82,$A49,OFFSET($FJ$7,0,MATCH(BX$35&amp;"-"&amp;BX$36,$FK$1:$IJ$1,0),100,1))/1000000</f>
        <v>0</v>
      </c>
      <c r="BY49" s="358">
        <f t="shared" ca="1" si="61"/>
        <v>0</v>
      </c>
      <c r="BZ49" s="358">
        <f t="shared" ca="1" si="61"/>
        <v>0</v>
      </c>
      <c r="CA49" s="358">
        <f t="shared" ca="1" si="61"/>
        <v>5.4637252807617192E-4</v>
      </c>
      <c r="CB49" s="358">
        <f t="shared" ca="1" si="61"/>
        <v>0</v>
      </c>
      <c r="CC49" s="358">
        <f t="shared" ca="1" si="61"/>
        <v>0</v>
      </c>
      <c r="CD49" s="358">
        <f t="shared" ca="1" si="61"/>
        <v>9.246304321289063E-4</v>
      </c>
      <c r="CG49" s="540" t="str">
        <f t="shared" si="57"/>
        <v>LIGHTOIL</v>
      </c>
      <c r="CH49" s="678" t="s">
        <v>375</v>
      </c>
      <c r="CI49" s="679">
        <v>61.76072883605957</v>
      </c>
      <c r="CJ49" s="679"/>
      <c r="CK49" s="679"/>
      <c r="CL49" s="679"/>
      <c r="CM49" s="679"/>
      <c r="CN49" s="679"/>
      <c r="CO49" s="679"/>
      <c r="CP49" s="679"/>
      <c r="CQ49" s="679"/>
      <c r="CR49" s="679"/>
      <c r="CS49" s="679"/>
      <c r="CT49" s="679"/>
      <c r="CU49" s="679">
        <v>61.76072883605957</v>
      </c>
      <c r="CV49" s="679"/>
      <c r="CW49" s="679"/>
      <c r="CX49" s="679"/>
      <c r="CY49" s="679"/>
      <c r="CZ49" s="679"/>
      <c r="DA49" s="679"/>
      <c r="DB49" s="679"/>
      <c r="DC49" s="679"/>
      <c r="DD49" s="679"/>
      <c r="DE49" s="679"/>
      <c r="DF49" s="679"/>
      <c r="DG49" s="679"/>
      <c r="DH49" s="679"/>
      <c r="DI49" s="679"/>
      <c r="DJ49" s="679"/>
      <c r="DK49" s="679"/>
      <c r="DL49" s="679"/>
      <c r="DM49" s="679"/>
      <c r="DN49" s="679"/>
      <c r="DO49" s="679"/>
      <c r="DP49" s="679"/>
      <c r="DQ49" s="679"/>
      <c r="DR49" s="679"/>
      <c r="DS49" s="679"/>
      <c r="DT49" s="679"/>
      <c r="DU49" s="679"/>
      <c r="DV49" s="679"/>
      <c r="DW49" s="679"/>
      <c r="DX49" s="679"/>
      <c r="DY49" s="679"/>
      <c r="DZ49" s="679"/>
      <c r="EA49" s="679"/>
      <c r="EB49" s="679"/>
      <c r="EC49" s="679"/>
      <c r="ED49" s="679"/>
      <c r="EE49" s="679"/>
      <c r="EF49" s="679"/>
      <c r="EG49" s="679"/>
      <c r="EH49" s="679"/>
      <c r="EI49" s="679"/>
      <c r="EJ49" s="679"/>
      <c r="EK49" s="679"/>
      <c r="EL49" s="679"/>
      <c r="EM49" s="679"/>
      <c r="EN49" s="679"/>
      <c r="EO49" s="679"/>
      <c r="EP49" s="679"/>
      <c r="EQ49" s="679"/>
      <c r="ER49" s="679"/>
      <c r="ES49" s="679"/>
      <c r="ET49" s="679"/>
      <c r="EU49" s="679"/>
      <c r="EV49" s="679"/>
      <c r="EW49" s="679"/>
      <c r="EX49" s="679"/>
      <c r="EY49" s="679"/>
      <c r="EZ49" s="679"/>
      <c r="FA49" s="679"/>
      <c r="FB49" s="679"/>
      <c r="FC49" s="679"/>
      <c r="FD49" s="679"/>
      <c r="FE49" s="679"/>
      <c r="FF49" s="679"/>
      <c r="FG49" s="679"/>
      <c r="FH49" s="679"/>
      <c r="FI49" s="540" t="str">
        <f t="shared" si="58"/>
        <v>LIGHTOIL</v>
      </c>
      <c r="FJ49" s="678" t="s">
        <v>375</v>
      </c>
      <c r="FK49" s="679">
        <v>40.525964736938477</v>
      </c>
      <c r="FL49" s="679"/>
      <c r="FM49" s="679"/>
      <c r="FN49" s="679"/>
      <c r="FO49" s="679"/>
      <c r="FP49" s="679"/>
      <c r="FQ49" s="679"/>
      <c r="FR49" s="679"/>
      <c r="FS49" s="679"/>
      <c r="FT49" s="679"/>
      <c r="FU49" s="679"/>
      <c r="FV49" s="679"/>
      <c r="FW49" s="679">
        <v>40.525964736938477</v>
      </c>
      <c r="FX49" s="679"/>
      <c r="FY49" s="679"/>
      <c r="FZ49" s="679"/>
      <c r="GA49" s="679"/>
      <c r="GB49" s="679"/>
      <c r="GC49" s="679"/>
      <c r="GD49" s="679"/>
      <c r="GE49" s="679"/>
      <c r="GF49" s="679"/>
      <c r="GG49" s="679"/>
      <c r="GH49" s="679"/>
      <c r="GI49" s="679"/>
      <c r="GJ49" s="679"/>
      <c r="GK49" s="679"/>
      <c r="GL49" s="679"/>
      <c r="GM49" s="679"/>
      <c r="GN49" s="679"/>
      <c r="GO49" s="679"/>
      <c r="GP49" s="679"/>
      <c r="GQ49" s="679"/>
      <c r="GR49" s="679"/>
      <c r="GS49" s="679"/>
      <c r="GT49" s="679"/>
      <c r="GU49" s="679"/>
      <c r="GV49" s="679"/>
      <c r="GW49" s="679"/>
      <c r="GX49" s="679"/>
      <c r="GY49" s="679"/>
      <c r="GZ49" s="679"/>
      <c r="HA49" s="679"/>
      <c r="HB49" s="679"/>
      <c r="HC49" s="679"/>
      <c r="HD49" s="679"/>
      <c r="HE49" s="679"/>
      <c r="HF49" s="679"/>
      <c r="HG49" s="679"/>
      <c r="HH49" s="679"/>
      <c r="HI49" s="679"/>
      <c r="HJ49" s="679"/>
      <c r="HK49" s="679"/>
      <c r="HL49" s="679"/>
      <c r="HM49" s="679"/>
      <c r="HN49" s="679"/>
      <c r="HO49" s="679"/>
      <c r="HP49" s="679"/>
      <c r="HQ49" s="679"/>
      <c r="HR49" s="679"/>
      <c r="HS49" s="679"/>
      <c r="HT49" s="679"/>
      <c r="HU49" s="679"/>
      <c r="HV49" s="679"/>
      <c r="HW49" s="679"/>
      <c r="HX49" s="679"/>
      <c r="HY49" s="679"/>
      <c r="HZ49" s="679"/>
      <c r="IA49" s="679"/>
      <c r="IB49" s="679"/>
      <c r="IC49" s="679"/>
      <c r="ID49" s="679"/>
      <c r="IE49" s="679"/>
      <c r="IF49" s="679"/>
      <c r="IG49" s="679"/>
      <c r="IH49" s="679"/>
      <c r="II49" s="679"/>
      <c r="IJ49" s="679"/>
      <c r="IL49" s="658"/>
      <c r="IM49" s="658"/>
      <c r="IN49" s="658"/>
      <c r="IO49" s="658"/>
      <c r="IP49" s="658"/>
      <c r="IQ49" s="658"/>
      <c r="IR49" s="658"/>
      <c r="IS49" s="658"/>
      <c r="IT49" s="658"/>
      <c r="IU49" s="658"/>
      <c r="IV49" s="658"/>
      <c r="IW49" s="658"/>
      <c r="IX49" s="658"/>
      <c r="IY49" s="658"/>
      <c r="IZ49" s="658"/>
      <c r="JA49" s="658"/>
      <c r="JB49" s="658"/>
      <c r="JC49" s="658"/>
      <c r="JD49" s="658"/>
      <c r="JE49" s="658"/>
      <c r="JF49" s="658"/>
      <c r="JG49" s="658"/>
      <c r="JH49" s="658"/>
      <c r="JI49" s="658"/>
      <c r="JJ49" s="658"/>
      <c r="JK49" s="658"/>
      <c r="JL49" s="658"/>
      <c r="JM49" s="658"/>
      <c r="JN49" s="658"/>
      <c r="JO49" s="658"/>
      <c r="JP49" s="658"/>
      <c r="JQ49" s="658"/>
      <c r="JR49" s="658"/>
      <c r="JS49" s="658"/>
      <c r="JT49" s="658"/>
      <c r="JU49" s="658"/>
      <c r="JV49" s="658"/>
      <c r="JW49" s="658"/>
      <c r="JX49" s="658"/>
      <c r="JY49" s="658"/>
      <c r="JZ49" s="658"/>
      <c r="KA49" s="658"/>
      <c r="KB49" s="658"/>
      <c r="KC49" s="658"/>
      <c r="KD49" s="658"/>
      <c r="KE49" s="658"/>
      <c r="KF49" s="658"/>
      <c r="KG49" s="658"/>
      <c r="KH49" s="658"/>
      <c r="KI49" s="658"/>
      <c r="KJ49" s="658"/>
      <c r="KK49" s="658"/>
      <c r="KL49" s="658"/>
      <c r="KM49" s="658"/>
      <c r="KN49" s="658"/>
    </row>
    <row r="50" spans="1:300" hidden="1">
      <c r="A50" s="540" t="s">
        <v>507</v>
      </c>
      <c r="B50" s="22" t="s">
        <v>381</v>
      </c>
      <c r="C50" s="22" t="s">
        <v>257</v>
      </c>
      <c r="D50" s="134">
        <f t="shared" ref="D50:I52" ca="1" si="62">SUMIF($FI$7:$FI$82,$A50,OFFSET($FJ$7,0,MATCH(D$9,$FK$2:$IJ$2,0),100,1))/1000000</f>
        <v>0.94118008904479444</v>
      </c>
      <c r="E50" s="134">
        <f t="shared" ca="1" si="62"/>
        <v>0.83693826767134671</v>
      </c>
      <c r="F50" s="134">
        <f t="shared" ca="1" si="62"/>
        <v>1.0515702291621416</v>
      </c>
      <c r="G50" s="134">
        <f t="shared" ca="1" si="62"/>
        <v>0.615169438783288</v>
      </c>
      <c r="H50" s="134">
        <f t="shared" ca="1" si="62"/>
        <v>2.5411358462436198</v>
      </c>
      <c r="I50" s="134">
        <f t="shared" ca="1" si="62"/>
        <v>2.0254377440041305</v>
      </c>
      <c r="J50" s="134"/>
      <c r="K50" s="111">
        <f t="shared" ref="K50:Z52" ca="1" si="63">SUMIF($FI$7:$FI$82,$A50,OFFSET($FJ$7,0,MATCH(K$35&amp;"-"&amp;K$36,$FK$1:$IJ$1,0),100,1))/1000000</f>
        <v>0.40820597094282507</v>
      </c>
      <c r="L50" s="111">
        <f t="shared" ca="1" si="63"/>
        <v>0.11681730675971508</v>
      </c>
      <c r="M50" s="111">
        <f t="shared" ca="1" si="63"/>
        <v>0.10281925096705556</v>
      </c>
      <c r="N50" s="111">
        <f t="shared" ca="1" si="63"/>
        <v>1.269455671210587E-2</v>
      </c>
      <c r="O50" s="111">
        <f t="shared" ca="1" si="63"/>
        <v>3.6784332513868812E-2</v>
      </c>
      <c r="P50" s="111">
        <f t="shared" ca="1" si="63"/>
        <v>3.5434945854187008E-2</v>
      </c>
      <c r="Q50" s="111">
        <f t="shared" ca="1" si="63"/>
        <v>4.5957681472778324E-2</v>
      </c>
      <c r="R50" s="111">
        <f t="shared" ca="1" si="63"/>
        <v>2.7742233650207518E-2</v>
      </c>
      <c r="S50" s="111">
        <f t="shared" ca="1" si="63"/>
        <v>3.8025185684204099E-2</v>
      </c>
      <c r="T50" s="111">
        <f t="shared" ca="1" si="63"/>
        <v>3.5240823085725306E-2</v>
      </c>
      <c r="U50" s="111">
        <f t="shared" ca="1" si="63"/>
        <v>2.9866359031111001E-2</v>
      </c>
      <c r="V50" s="111">
        <f t="shared" ca="1" si="63"/>
        <v>5.1591442371010779E-2</v>
      </c>
      <c r="W50" s="111">
        <f t="shared" ca="1" si="63"/>
        <v>0.32833285171818732</v>
      </c>
      <c r="X50" s="111">
        <f t="shared" ca="1" si="63"/>
        <v>0.15338062657904625</v>
      </c>
      <c r="Y50" s="111">
        <f t="shared" ca="1" si="63"/>
        <v>0.12727625427085162</v>
      </c>
      <c r="Z50" s="111">
        <f t="shared" ca="1" si="63"/>
        <v>3.1325815001487733E-2</v>
      </c>
      <c r="AA50" s="111">
        <f t="shared" ca="1" si="60"/>
        <v>1.2598970577120781E-2</v>
      </c>
      <c r="AB50" s="111">
        <f t="shared" ca="1" si="60"/>
        <v>8.342146114349365E-3</v>
      </c>
      <c r="AC50" s="111">
        <f t="shared" ca="1" si="60"/>
        <v>1.3929617770016193E-2</v>
      </c>
      <c r="AD50" s="111">
        <f t="shared" ca="1" si="60"/>
        <v>5.4721903505325319E-3</v>
      </c>
      <c r="AE50" s="111">
        <f t="shared" ca="1" si="60"/>
        <v>6.7876435263156893E-3</v>
      </c>
      <c r="AF50" s="111">
        <f t="shared" ca="1" si="60"/>
        <v>2.8866586319208146E-2</v>
      </c>
      <c r="AG50" s="111">
        <f t="shared" ca="1" si="60"/>
        <v>5.462439497971535E-2</v>
      </c>
      <c r="AH50" s="111">
        <f t="shared" ca="1" si="60"/>
        <v>6.6001170464515688E-2</v>
      </c>
      <c r="AI50" s="111">
        <f t="shared" ca="1" si="60"/>
        <v>0.52300335205134751</v>
      </c>
      <c r="AJ50" s="111">
        <f t="shared" ca="1" si="60"/>
        <v>0.18591136771690844</v>
      </c>
      <c r="AK50" s="111">
        <f t="shared" ca="1" si="60"/>
        <v>0.16117174970257284</v>
      </c>
      <c r="AL50" s="111">
        <f t="shared" ca="1" si="60"/>
        <v>3.7444474754571917E-2</v>
      </c>
      <c r="AM50" s="111">
        <f t="shared" ca="1" si="60"/>
        <v>2.6006920475959779E-3</v>
      </c>
      <c r="AN50" s="111">
        <f t="shared" ca="1" si="60"/>
        <v>2.0209519529342651E-4</v>
      </c>
      <c r="AO50" s="111">
        <f t="shared" ca="1" si="60"/>
        <v>7.001689501017332E-3</v>
      </c>
      <c r="AP50" s="111">
        <f t="shared" ca="1" si="60"/>
        <v>0</v>
      </c>
      <c r="AQ50" s="111">
        <f t="shared" ca="1" si="60"/>
        <v>1.2701651525497435E-4</v>
      </c>
      <c r="AR50" s="111">
        <f t="shared" ca="1" si="60"/>
        <v>1.1867168285831809E-2</v>
      </c>
      <c r="AS50" s="111">
        <f t="shared" ca="1" si="60"/>
        <v>4.8197638907909394E-2</v>
      </c>
      <c r="AT50" s="111">
        <f t="shared" ca="1" si="60"/>
        <v>7.4042984483838087E-2</v>
      </c>
      <c r="AU50" s="111">
        <f t="shared" ca="1" si="60"/>
        <v>0.26917007965862749</v>
      </c>
      <c r="AV50" s="111">
        <f t="shared" ca="1" si="60"/>
        <v>9.753173942744732E-2</v>
      </c>
      <c r="AW50" s="111">
        <f t="shared" ca="1" si="60"/>
        <v>8.3278921977758408E-2</v>
      </c>
      <c r="AX50" s="111">
        <f t="shared" ca="1" si="60"/>
        <v>2.9599650856971742E-2</v>
      </c>
      <c r="AY50" s="111">
        <f t="shared" ca="1" si="60"/>
        <v>3.1961345732212068E-3</v>
      </c>
      <c r="AZ50" s="111">
        <f t="shared" ca="1" si="60"/>
        <v>6.3209006905555728E-5</v>
      </c>
      <c r="BA50" s="111">
        <f t="shared" ca="1" si="60"/>
        <v>7.58607280254364E-5</v>
      </c>
      <c r="BB50" s="111">
        <f t="shared" ca="1" si="60"/>
        <v>0</v>
      </c>
      <c r="BC50" s="111">
        <f t="shared" ca="1" si="60"/>
        <v>1.8463561058044433E-4</v>
      </c>
      <c r="BD50" s="111">
        <f t="shared" ca="1" si="60"/>
        <v>1.2793720877408982E-2</v>
      </c>
      <c r="BE50" s="111">
        <f t="shared" ca="1" si="60"/>
        <v>5.020972853040695E-2</v>
      </c>
      <c r="BF50" s="111">
        <f t="shared" ca="1" si="60"/>
        <v>6.9065757535934455E-2</v>
      </c>
      <c r="BG50" s="111">
        <f t="shared" ca="1" si="60"/>
        <v>1.2771337806515695</v>
      </c>
      <c r="BH50" s="111">
        <f t="shared" ca="1" si="60"/>
        <v>0.51583394007563588</v>
      </c>
      <c r="BI50" s="111">
        <f t="shared" ca="1" si="60"/>
        <v>0.3804012567780018</v>
      </c>
      <c r="BJ50" s="111">
        <f t="shared" ca="1" si="60"/>
        <v>3.0246860602140428E-2</v>
      </c>
      <c r="BK50" s="111">
        <f t="shared" ca="1" si="60"/>
        <v>3.8898030734062193E-3</v>
      </c>
      <c r="BL50" s="111">
        <f t="shared" ca="1" si="60"/>
        <v>1.0244683170318603E-4</v>
      </c>
      <c r="BM50" s="111">
        <f t="shared" ca="1" si="60"/>
        <v>1.047004280090332E-4</v>
      </c>
      <c r="BN50" s="111">
        <f t="shared" ca="1" si="60"/>
        <v>0</v>
      </c>
      <c r="BO50" s="111">
        <f t="shared" ca="1" si="60"/>
        <v>2.5928535318374635E-4</v>
      </c>
      <c r="BP50" s="111">
        <f t="shared" ca="1" si="60"/>
        <v>1.3436444506406783E-2</v>
      </c>
      <c r="BQ50" s="111">
        <f t="shared" ca="1" si="60"/>
        <v>0.14288772090244292</v>
      </c>
      <c r="BR50" s="111">
        <f t="shared" ca="1" si="60"/>
        <v>0.17683960704112053</v>
      </c>
      <c r="BS50" s="111">
        <f t="shared" ca="1" si="60"/>
        <v>1.0650895424818994</v>
      </c>
      <c r="BT50" s="111">
        <f t="shared" ca="1" si="60"/>
        <v>0.39196887971913813</v>
      </c>
      <c r="BU50" s="111">
        <f t="shared" ca="1" si="60"/>
        <v>0.28836785765409467</v>
      </c>
      <c r="BV50" s="111">
        <f t="shared" ca="1" si="60"/>
        <v>3.0111074441075324E-2</v>
      </c>
      <c r="BW50" s="111">
        <f t="shared" ca="1" si="60"/>
        <v>3.8406363925933837E-3</v>
      </c>
      <c r="BX50" s="111">
        <f t="shared" ca="1" si="61"/>
        <v>9.9414524793624878E-5</v>
      </c>
      <c r="BY50" s="111">
        <f t="shared" ca="1" si="61"/>
        <v>1.0253449487686157E-4</v>
      </c>
      <c r="BZ50" s="111">
        <f t="shared" ca="1" si="61"/>
        <v>0</v>
      </c>
      <c r="CA50" s="111">
        <f t="shared" ca="1" si="61"/>
        <v>2.5365392637252806E-4</v>
      </c>
      <c r="CB50" s="111">
        <f t="shared" ca="1" si="61"/>
        <v>1.328072239780426E-2</v>
      </c>
      <c r="CC50" s="111">
        <f t="shared" ca="1" si="61"/>
        <v>0.10082222904002666</v>
      </c>
      <c r="CD50" s="111">
        <f t="shared" ca="1" si="61"/>
        <v>0.13150119893145562</v>
      </c>
      <c r="CG50" s="540" t="str">
        <f t="shared" si="57"/>
        <v>NAT_GAS</v>
      </c>
      <c r="CH50" s="678" t="s">
        <v>91</v>
      </c>
      <c r="CI50" s="679">
        <v>66401.394725084305</v>
      </c>
      <c r="CJ50" s="679">
        <v>11229.691246032715</v>
      </c>
      <c r="CK50" s="679">
        <v>38934.864675521851</v>
      </c>
      <c r="CL50" s="679"/>
      <c r="CM50" s="679"/>
      <c r="CN50" s="679"/>
      <c r="CO50" s="679"/>
      <c r="CP50" s="679"/>
      <c r="CQ50" s="679"/>
      <c r="CR50" s="679">
        <v>1002.2963333129883</v>
      </c>
      <c r="CS50" s="679"/>
      <c r="CT50" s="679">
        <v>9926.0982112884521</v>
      </c>
      <c r="CU50" s="679">
        <v>127494.34519124031</v>
      </c>
      <c r="CV50" s="679">
        <v>16330.010642051697</v>
      </c>
      <c r="CW50" s="679">
        <v>9434.7818832397461</v>
      </c>
      <c r="CX50" s="679">
        <v>31997.881530761719</v>
      </c>
      <c r="CY50" s="679"/>
      <c r="CZ50" s="679"/>
      <c r="DA50" s="679"/>
      <c r="DB50" s="679"/>
      <c r="DC50" s="679"/>
      <c r="DD50" s="679"/>
      <c r="DE50" s="679"/>
      <c r="DF50" s="679"/>
      <c r="DG50" s="679"/>
      <c r="DH50" s="679">
        <v>57762.674056053162</v>
      </c>
      <c r="DI50" s="679">
        <v>23008.246204376221</v>
      </c>
      <c r="DJ50" s="679">
        <v>7219.2724304199219</v>
      </c>
      <c r="DK50" s="679">
        <v>17842.797018051147</v>
      </c>
      <c r="DL50" s="679"/>
      <c r="DM50" s="679"/>
      <c r="DN50" s="679"/>
      <c r="DO50" s="679"/>
      <c r="DP50" s="679"/>
      <c r="DQ50" s="679"/>
      <c r="DR50" s="679"/>
      <c r="DS50" s="679"/>
      <c r="DT50" s="679"/>
      <c r="DU50" s="679">
        <v>48070.31565284729</v>
      </c>
      <c r="DV50" s="679"/>
      <c r="DW50" s="679"/>
      <c r="DX50" s="679"/>
      <c r="DY50" s="679"/>
      <c r="DZ50" s="679"/>
      <c r="EA50" s="679"/>
      <c r="EB50" s="679"/>
      <c r="EC50" s="679"/>
      <c r="ED50" s="679"/>
      <c r="EE50" s="679"/>
      <c r="EF50" s="679"/>
      <c r="EG50" s="679"/>
      <c r="EH50" s="679"/>
      <c r="EI50" s="679">
        <v>46028.391606807709</v>
      </c>
      <c r="EJ50" s="679">
        <v>8732.177472114563</v>
      </c>
      <c r="EK50" s="679">
        <v>5208.2058081626892</v>
      </c>
      <c r="EL50" s="679"/>
      <c r="EM50" s="679"/>
      <c r="EN50" s="679"/>
      <c r="EO50" s="679"/>
      <c r="EP50" s="679"/>
      <c r="EQ50" s="679"/>
      <c r="ER50" s="679"/>
      <c r="ES50" s="679"/>
      <c r="ET50" s="679"/>
      <c r="EU50" s="679">
        <v>59968.774887084961</v>
      </c>
      <c r="EV50" s="679">
        <v>27352.442596435547</v>
      </c>
      <c r="EW50" s="679"/>
      <c r="EX50" s="679">
        <v>45.586750030517578</v>
      </c>
      <c r="EY50" s="679"/>
      <c r="EZ50" s="679"/>
      <c r="FA50" s="679"/>
      <c r="FB50" s="679"/>
      <c r="FC50" s="679"/>
      <c r="FD50" s="679"/>
      <c r="FE50" s="679"/>
      <c r="FF50" s="679"/>
      <c r="FG50" s="679"/>
      <c r="FH50" s="679">
        <v>27398.029346466064</v>
      </c>
      <c r="FI50" s="540" t="str">
        <f t="shared" si="58"/>
        <v>NAT_GAS</v>
      </c>
      <c r="FJ50" s="678" t="s">
        <v>91</v>
      </c>
      <c r="FK50" s="679">
        <v>53174.829124450684</v>
      </c>
      <c r="FL50" s="679">
        <v>9288.0086135864258</v>
      </c>
      <c r="FM50" s="679">
        <v>31160.899240493774</v>
      </c>
      <c r="FN50" s="679"/>
      <c r="FO50" s="679"/>
      <c r="FP50" s="679"/>
      <c r="FQ50" s="679"/>
      <c r="FR50" s="679"/>
      <c r="FS50" s="679"/>
      <c r="FT50" s="679">
        <v>263.14606857299805</v>
      </c>
      <c r="FU50" s="679"/>
      <c r="FV50" s="679">
        <v>6181.3975744247437</v>
      </c>
      <c r="FW50" s="679">
        <v>100068.28062152863</v>
      </c>
      <c r="FX50" s="679">
        <v>12830.18984413147</v>
      </c>
      <c r="FY50" s="679">
        <v>9315.7475624084473</v>
      </c>
      <c r="FZ50" s="679">
        <v>25895.109492301941</v>
      </c>
      <c r="GA50" s="679"/>
      <c r="GB50" s="679"/>
      <c r="GC50" s="679"/>
      <c r="GD50" s="679"/>
      <c r="GE50" s="679"/>
      <c r="GF50" s="679"/>
      <c r="GG50" s="679"/>
      <c r="GH50" s="679"/>
      <c r="GI50" s="679"/>
      <c r="GJ50" s="679">
        <v>48041.046898841858</v>
      </c>
      <c r="GK50" s="679">
        <v>17045.077529907227</v>
      </c>
      <c r="GL50" s="679">
        <v>6026.6386947631836</v>
      </c>
      <c r="GM50" s="679">
        <v>10735.866632461548</v>
      </c>
      <c r="GN50" s="679"/>
      <c r="GO50" s="679"/>
      <c r="GP50" s="679"/>
      <c r="GQ50" s="679"/>
      <c r="GR50" s="679"/>
      <c r="GS50" s="679"/>
      <c r="GT50" s="679"/>
      <c r="GU50" s="679"/>
      <c r="GV50" s="679"/>
      <c r="GW50" s="679">
        <v>33807.582857131958</v>
      </c>
      <c r="GX50" s="679"/>
      <c r="GY50" s="679"/>
      <c r="GZ50" s="679"/>
      <c r="HA50" s="679"/>
      <c r="HB50" s="679"/>
      <c r="HC50" s="679"/>
      <c r="HD50" s="679"/>
      <c r="HE50" s="679"/>
      <c r="HF50" s="679"/>
      <c r="HG50" s="679"/>
      <c r="HH50" s="679"/>
      <c r="HI50" s="679"/>
      <c r="HJ50" s="679"/>
      <c r="HK50" s="679">
        <v>36232.466543197632</v>
      </c>
      <c r="HL50" s="679"/>
      <c r="HM50" s="679">
        <v>1319.2312316894531</v>
      </c>
      <c r="HN50" s="679"/>
      <c r="HO50" s="679"/>
      <c r="HP50" s="679"/>
      <c r="HQ50" s="679"/>
      <c r="HR50" s="679"/>
      <c r="HS50" s="679"/>
      <c r="HT50" s="679"/>
      <c r="HU50" s="679"/>
      <c r="HV50" s="679"/>
      <c r="HW50" s="679">
        <v>37551.697774887085</v>
      </c>
      <c r="HX50" s="679">
        <v>21910.198108673096</v>
      </c>
      <c r="HY50" s="679"/>
      <c r="HZ50" s="679"/>
      <c r="IA50" s="679"/>
      <c r="IB50" s="679"/>
      <c r="IC50" s="679"/>
      <c r="ID50" s="679"/>
      <c r="IE50" s="679"/>
      <c r="IF50" s="679"/>
      <c r="IG50" s="679"/>
      <c r="IH50" s="679"/>
      <c r="II50" s="679"/>
      <c r="IJ50" s="679">
        <v>21910.198108673096</v>
      </c>
      <c r="IL50" s="658"/>
      <c r="IM50" s="658"/>
      <c r="IN50" s="658"/>
      <c r="IO50" s="658"/>
      <c r="IP50" s="658"/>
      <c r="IQ50" s="658"/>
      <c r="IR50" s="658"/>
      <c r="IS50" s="658"/>
      <c r="IT50" s="658"/>
      <c r="IU50" s="658"/>
      <c r="IV50" s="658"/>
      <c r="IW50" s="658"/>
      <c r="IX50" s="658"/>
      <c r="IY50" s="658"/>
      <c r="IZ50" s="658"/>
      <c r="JA50" s="658"/>
      <c r="JB50" s="658"/>
      <c r="JC50" s="658"/>
      <c r="JD50" s="658"/>
      <c r="JE50" s="658"/>
      <c r="JF50" s="658"/>
      <c r="JG50" s="658"/>
      <c r="JH50" s="658"/>
      <c r="JI50" s="658"/>
      <c r="JJ50" s="658"/>
      <c r="JK50" s="658"/>
      <c r="JL50" s="658"/>
      <c r="JM50" s="658"/>
      <c r="JN50" s="658"/>
      <c r="JO50" s="658"/>
      <c r="JP50" s="658"/>
      <c r="JQ50" s="658"/>
      <c r="JR50" s="658"/>
      <c r="JS50" s="658"/>
      <c r="JT50" s="658"/>
      <c r="JU50" s="658"/>
      <c r="JV50" s="658"/>
      <c r="JW50" s="658"/>
      <c r="JX50" s="658"/>
      <c r="JY50" s="658"/>
      <c r="JZ50" s="658"/>
      <c r="KA50" s="658"/>
      <c r="KB50" s="658"/>
      <c r="KC50" s="658"/>
      <c r="KD50" s="658"/>
      <c r="KE50" s="658"/>
      <c r="KF50" s="658"/>
      <c r="KG50" s="658"/>
      <c r="KH50" s="658"/>
      <c r="KI50" s="658"/>
      <c r="KJ50" s="658"/>
      <c r="KK50" s="658"/>
      <c r="KL50" s="658"/>
      <c r="KM50" s="658"/>
      <c r="KN50" s="658"/>
    </row>
    <row r="51" spans="1:300" hidden="1">
      <c r="A51" s="540" t="s">
        <v>505</v>
      </c>
      <c r="B51" s="22" t="s">
        <v>103</v>
      </c>
      <c r="C51" s="22" t="s">
        <v>257</v>
      </c>
      <c r="D51" s="134">
        <f t="shared" ca="1" si="62"/>
        <v>0</v>
      </c>
      <c r="E51" s="134">
        <f t="shared" ca="1" si="62"/>
        <v>0</v>
      </c>
      <c r="F51" s="134">
        <f t="shared" ca="1" si="62"/>
        <v>0</v>
      </c>
      <c r="G51" s="134">
        <f t="shared" ca="1" si="62"/>
        <v>0</v>
      </c>
      <c r="H51" s="134">
        <f t="shared" ca="1" si="62"/>
        <v>0</v>
      </c>
      <c r="I51" s="134">
        <f t="shared" ca="1" si="62"/>
        <v>0</v>
      </c>
      <c r="J51" s="134"/>
      <c r="K51" s="111">
        <f t="shared" ca="1" si="63"/>
        <v>0</v>
      </c>
      <c r="L51" s="111">
        <f t="shared" ref="L51:BW52" ca="1" si="64">SUMIF($FI$7:$FI$82,$A51,OFFSET($FJ$7,0,MATCH(L$35&amp;"-"&amp;L$36,$FK$1:$IJ$1,0),100,1))/1000000</f>
        <v>0</v>
      </c>
      <c r="M51" s="111">
        <f t="shared" ca="1" si="64"/>
        <v>0</v>
      </c>
      <c r="N51" s="111">
        <f t="shared" ca="1" si="64"/>
        <v>0</v>
      </c>
      <c r="O51" s="111">
        <f t="shared" ca="1" si="64"/>
        <v>0</v>
      </c>
      <c r="P51" s="111">
        <f t="shared" ca="1" si="64"/>
        <v>0</v>
      </c>
      <c r="Q51" s="111">
        <f t="shared" ca="1" si="64"/>
        <v>0</v>
      </c>
      <c r="R51" s="111">
        <f t="shared" ca="1" si="64"/>
        <v>0</v>
      </c>
      <c r="S51" s="111">
        <f t="shared" ca="1" si="64"/>
        <v>0</v>
      </c>
      <c r="T51" s="111">
        <f t="shared" ca="1" si="64"/>
        <v>0</v>
      </c>
      <c r="U51" s="111">
        <f t="shared" ca="1" si="64"/>
        <v>0</v>
      </c>
      <c r="V51" s="111">
        <f t="shared" ca="1" si="64"/>
        <v>0</v>
      </c>
      <c r="W51" s="111">
        <f t="shared" ca="1" si="64"/>
        <v>0</v>
      </c>
      <c r="X51" s="111">
        <f t="shared" ca="1" si="64"/>
        <v>0</v>
      </c>
      <c r="Y51" s="111">
        <f t="shared" ca="1" si="64"/>
        <v>0</v>
      </c>
      <c r="Z51" s="111">
        <f t="shared" ca="1" si="64"/>
        <v>0</v>
      </c>
      <c r="AA51" s="111">
        <f t="shared" ca="1" si="64"/>
        <v>0</v>
      </c>
      <c r="AB51" s="111">
        <f t="shared" ca="1" si="64"/>
        <v>0</v>
      </c>
      <c r="AC51" s="111">
        <f t="shared" ca="1" si="64"/>
        <v>0</v>
      </c>
      <c r="AD51" s="111">
        <f t="shared" ca="1" si="64"/>
        <v>0</v>
      </c>
      <c r="AE51" s="111">
        <f t="shared" ca="1" si="64"/>
        <v>0</v>
      </c>
      <c r="AF51" s="111">
        <f t="shared" ca="1" si="64"/>
        <v>0</v>
      </c>
      <c r="AG51" s="111">
        <f t="shared" ca="1" si="64"/>
        <v>0</v>
      </c>
      <c r="AH51" s="111">
        <f t="shared" ca="1" si="64"/>
        <v>0</v>
      </c>
      <c r="AI51" s="111">
        <f t="shared" ca="1" si="64"/>
        <v>0</v>
      </c>
      <c r="AJ51" s="111">
        <f t="shared" ca="1" si="64"/>
        <v>0</v>
      </c>
      <c r="AK51" s="111">
        <f t="shared" ca="1" si="64"/>
        <v>0</v>
      </c>
      <c r="AL51" s="111">
        <f t="shared" ca="1" si="64"/>
        <v>0</v>
      </c>
      <c r="AM51" s="111">
        <f t="shared" ca="1" si="64"/>
        <v>0</v>
      </c>
      <c r="AN51" s="111">
        <f t="shared" ca="1" si="64"/>
        <v>0</v>
      </c>
      <c r="AO51" s="111">
        <f t="shared" ca="1" si="64"/>
        <v>0</v>
      </c>
      <c r="AP51" s="111">
        <f t="shared" ca="1" si="64"/>
        <v>0</v>
      </c>
      <c r="AQ51" s="111">
        <f t="shared" ca="1" si="64"/>
        <v>0</v>
      </c>
      <c r="AR51" s="111">
        <f t="shared" ca="1" si="64"/>
        <v>0</v>
      </c>
      <c r="AS51" s="111">
        <f t="shared" ca="1" si="64"/>
        <v>0</v>
      </c>
      <c r="AT51" s="111">
        <f t="shared" ca="1" si="64"/>
        <v>0</v>
      </c>
      <c r="AU51" s="111">
        <f t="shared" ca="1" si="64"/>
        <v>0</v>
      </c>
      <c r="AV51" s="111">
        <f t="shared" ca="1" si="64"/>
        <v>0</v>
      </c>
      <c r="AW51" s="111">
        <f t="shared" ca="1" si="64"/>
        <v>0</v>
      </c>
      <c r="AX51" s="111">
        <f t="shared" ca="1" si="64"/>
        <v>0</v>
      </c>
      <c r="AY51" s="111">
        <f t="shared" ca="1" si="64"/>
        <v>0</v>
      </c>
      <c r="AZ51" s="111">
        <f t="shared" ca="1" si="64"/>
        <v>0</v>
      </c>
      <c r="BA51" s="111">
        <f t="shared" ca="1" si="64"/>
        <v>0</v>
      </c>
      <c r="BB51" s="111">
        <f t="shared" ca="1" si="64"/>
        <v>0</v>
      </c>
      <c r="BC51" s="111">
        <f t="shared" ca="1" si="64"/>
        <v>0</v>
      </c>
      <c r="BD51" s="111">
        <f t="shared" ca="1" si="64"/>
        <v>0</v>
      </c>
      <c r="BE51" s="111">
        <f t="shared" ca="1" si="64"/>
        <v>0</v>
      </c>
      <c r="BF51" s="111">
        <f t="shared" ca="1" si="64"/>
        <v>0</v>
      </c>
      <c r="BG51" s="111">
        <f t="shared" ca="1" si="64"/>
        <v>0</v>
      </c>
      <c r="BH51" s="111">
        <f t="shared" ca="1" si="64"/>
        <v>0</v>
      </c>
      <c r="BI51" s="111">
        <f t="shared" ca="1" si="64"/>
        <v>0</v>
      </c>
      <c r="BJ51" s="111">
        <f t="shared" ca="1" si="64"/>
        <v>0</v>
      </c>
      <c r="BK51" s="111">
        <f t="shared" ca="1" si="64"/>
        <v>0</v>
      </c>
      <c r="BL51" s="111">
        <f t="shared" ca="1" si="64"/>
        <v>0</v>
      </c>
      <c r="BM51" s="111">
        <f t="shared" ca="1" si="64"/>
        <v>0</v>
      </c>
      <c r="BN51" s="111">
        <f t="shared" ca="1" si="64"/>
        <v>0</v>
      </c>
      <c r="BO51" s="111">
        <f t="shared" ca="1" si="64"/>
        <v>0</v>
      </c>
      <c r="BP51" s="111">
        <f t="shared" ca="1" si="64"/>
        <v>0</v>
      </c>
      <c r="BQ51" s="111">
        <f t="shared" ca="1" si="64"/>
        <v>0</v>
      </c>
      <c r="BR51" s="111">
        <f t="shared" ca="1" si="64"/>
        <v>0</v>
      </c>
      <c r="BS51" s="111">
        <f t="shared" ca="1" si="64"/>
        <v>0</v>
      </c>
      <c r="BT51" s="111">
        <f t="shared" ca="1" si="64"/>
        <v>0</v>
      </c>
      <c r="BU51" s="111">
        <f t="shared" ca="1" si="64"/>
        <v>0</v>
      </c>
      <c r="BV51" s="111">
        <f t="shared" ca="1" si="64"/>
        <v>0</v>
      </c>
      <c r="BW51" s="111">
        <f t="shared" ca="1" si="64"/>
        <v>0</v>
      </c>
      <c r="BX51" s="111">
        <f t="shared" ca="1" si="61"/>
        <v>0</v>
      </c>
      <c r="BY51" s="111">
        <f t="shared" ca="1" si="61"/>
        <v>0</v>
      </c>
      <c r="BZ51" s="111">
        <f t="shared" ca="1" si="61"/>
        <v>0</v>
      </c>
      <c r="CA51" s="111">
        <f t="shared" ca="1" si="61"/>
        <v>0</v>
      </c>
      <c r="CB51" s="111">
        <f t="shared" ca="1" si="61"/>
        <v>0</v>
      </c>
      <c r="CC51" s="111">
        <f t="shared" ca="1" si="61"/>
        <v>0</v>
      </c>
      <c r="CD51" s="111">
        <f t="shared" ca="1" si="61"/>
        <v>0</v>
      </c>
      <c r="CG51" s="540" t="str">
        <f t="shared" si="57"/>
        <v>NAT_GAS</v>
      </c>
      <c r="CH51" s="678" t="s">
        <v>92</v>
      </c>
      <c r="CI51" s="679">
        <v>74004.821070432663</v>
      </c>
      <c r="CJ51" s="679">
        <v>8262.4759559631348</v>
      </c>
      <c r="CK51" s="679">
        <v>5742.7090194225311</v>
      </c>
      <c r="CL51" s="679"/>
      <c r="CM51" s="679"/>
      <c r="CN51" s="679"/>
      <c r="CO51" s="679"/>
      <c r="CP51" s="679"/>
      <c r="CQ51" s="679"/>
      <c r="CR51" s="679">
        <v>2121.8567123413086</v>
      </c>
      <c r="CS51" s="679"/>
      <c r="CT51" s="679"/>
      <c r="CU51" s="679">
        <v>90131.862758159637</v>
      </c>
      <c r="CV51" s="679">
        <v>37964.489856719971</v>
      </c>
      <c r="CW51" s="679">
        <v>398.74471282958984</v>
      </c>
      <c r="CX51" s="679">
        <v>905.58125305175781</v>
      </c>
      <c r="CY51" s="679"/>
      <c r="CZ51" s="679"/>
      <c r="DA51" s="679"/>
      <c r="DB51" s="679"/>
      <c r="DC51" s="679"/>
      <c r="DD51" s="679"/>
      <c r="DE51" s="679"/>
      <c r="DF51" s="679"/>
      <c r="DG51" s="679"/>
      <c r="DH51" s="679">
        <v>39268.815822601318</v>
      </c>
      <c r="DI51" s="679">
        <v>78792.094506502151</v>
      </c>
      <c r="DJ51" s="679">
        <v>5761.1638526916504</v>
      </c>
      <c r="DK51" s="679">
        <v>5586.5468559265137</v>
      </c>
      <c r="DL51" s="679"/>
      <c r="DM51" s="679"/>
      <c r="DN51" s="679"/>
      <c r="DO51" s="679"/>
      <c r="DP51" s="679"/>
      <c r="DQ51" s="679"/>
      <c r="DR51" s="679"/>
      <c r="DS51" s="679"/>
      <c r="DT51" s="679"/>
      <c r="DU51" s="679">
        <v>90139.805215120316</v>
      </c>
      <c r="DV51" s="679">
        <v>30379.123500823975</v>
      </c>
      <c r="DW51" s="679"/>
      <c r="DX51" s="679"/>
      <c r="DY51" s="679"/>
      <c r="DZ51" s="679"/>
      <c r="EA51" s="679"/>
      <c r="EB51" s="679"/>
      <c r="EC51" s="679"/>
      <c r="ED51" s="679"/>
      <c r="EE51" s="679"/>
      <c r="EF51" s="679"/>
      <c r="EG51" s="679"/>
      <c r="EH51" s="679">
        <v>30379.123500823975</v>
      </c>
      <c r="EI51" s="679">
        <v>483845.91625213623</v>
      </c>
      <c r="EJ51" s="679">
        <v>152424.95364284515</v>
      </c>
      <c r="EK51" s="679">
        <v>73564.097786232829</v>
      </c>
      <c r="EL51" s="679"/>
      <c r="EM51" s="679"/>
      <c r="EN51" s="679"/>
      <c r="EO51" s="679"/>
      <c r="EP51" s="679"/>
      <c r="EQ51" s="679"/>
      <c r="ER51" s="679"/>
      <c r="ES51" s="679">
        <v>15904.660237312317</v>
      </c>
      <c r="ET51" s="679">
        <v>7559.7073302268982</v>
      </c>
      <c r="EU51" s="679">
        <v>733299.33524875343</v>
      </c>
      <c r="EV51" s="679">
        <v>378806.30732774734</v>
      </c>
      <c r="EW51" s="679">
        <v>78854.612883940339</v>
      </c>
      <c r="EX51" s="679">
        <v>21520.583438873291</v>
      </c>
      <c r="EY51" s="679"/>
      <c r="EZ51" s="679"/>
      <c r="FA51" s="679"/>
      <c r="FB51" s="679"/>
      <c r="FC51" s="679"/>
      <c r="FD51" s="679"/>
      <c r="FE51" s="679"/>
      <c r="FF51" s="679">
        <v>4831.9841289520264</v>
      </c>
      <c r="FG51" s="679"/>
      <c r="FH51" s="679">
        <v>484013.487779513</v>
      </c>
      <c r="FI51" s="540" t="str">
        <f t="shared" si="58"/>
        <v>NAT_GAS</v>
      </c>
      <c r="FJ51" s="678" t="s">
        <v>92</v>
      </c>
      <c r="FK51" s="679">
        <v>64005.910391807556</v>
      </c>
      <c r="FL51" s="679">
        <v>5101.4094429016113</v>
      </c>
      <c r="FM51" s="679">
        <v>5702.7021217346191</v>
      </c>
      <c r="FN51" s="679"/>
      <c r="FO51" s="679"/>
      <c r="FP51" s="679"/>
      <c r="FQ51" s="679"/>
      <c r="FR51" s="679"/>
      <c r="FS51" s="679"/>
      <c r="FT51" s="679">
        <v>1471.7033271789551</v>
      </c>
      <c r="FU51" s="679"/>
      <c r="FV51" s="679"/>
      <c r="FW51" s="679">
        <v>76281.725283622742</v>
      </c>
      <c r="FX51" s="679">
        <v>36456.544633865356</v>
      </c>
      <c r="FY51" s="679">
        <v>209.77237129211426</v>
      </c>
      <c r="FZ51" s="679"/>
      <c r="GA51" s="679"/>
      <c r="GB51" s="679"/>
      <c r="GC51" s="679"/>
      <c r="GD51" s="679"/>
      <c r="GE51" s="679"/>
      <c r="GF51" s="679"/>
      <c r="GG51" s="679"/>
      <c r="GH51" s="679"/>
      <c r="GI51" s="679"/>
      <c r="GJ51" s="679">
        <v>36666.317005157471</v>
      </c>
      <c r="GK51" s="679">
        <v>60200.946225643158</v>
      </c>
      <c r="GL51" s="679">
        <v>1595.9092445373535</v>
      </c>
      <c r="GM51" s="679">
        <v>2799.9989566802979</v>
      </c>
      <c r="GN51" s="679"/>
      <c r="GO51" s="679"/>
      <c r="GP51" s="679"/>
      <c r="GQ51" s="679"/>
      <c r="GR51" s="679"/>
      <c r="GS51" s="679"/>
      <c r="GT51" s="679"/>
      <c r="GU51" s="679"/>
      <c r="GV51" s="679"/>
      <c r="GW51" s="679">
        <v>64596.854426860809</v>
      </c>
      <c r="GX51" s="679">
        <v>24050.441463470459</v>
      </c>
      <c r="GY51" s="679"/>
      <c r="GZ51" s="679"/>
      <c r="HA51" s="679"/>
      <c r="HB51" s="679"/>
      <c r="HC51" s="679"/>
      <c r="HD51" s="679"/>
      <c r="HE51" s="679"/>
      <c r="HF51" s="679"/>
      <c r="HG51" s="679"/>
      <c r="HH51" s="679"/>
      <c r="HI51" s="679"/>
      <c r="HJ51" s="679">
        <v>24050.441463470459</v>
      </c>
      <c r="HK51" s="679">
        <v>428195.79047036171</v>
      </c>
      <c r="HL51" s="679">
        <v>108795.68690371513</v>
      </c>
      <c r="HM51" s="679">
        <v>31682.696714878082</v>
      </c>
      <c r="HN51" s="679"/>
      <c r="HO51" s="679"/>
      <c r="HP51" s="679"/>
      <c r="HQ51" s="679"/>
      <c r="HR51" s="679"/>
      <c r="HS51" s="679"/>
      <c r="HT51" s="679"/>
      <c r="HU51" s="679">
        <v>6566.2654190063477</v>
      </c>
      <c r="HV51" s="679"/>
      <c r="HW51" s="679">
        <v>575240.43950796127</v>
      </c>
      <c r="HX51" s="679">
        <v>292612.99714851379</v>
      </c>
      <c r="HY51" s="679">
        <v>38566.976358413696</v>
      </c>
      <c r="HZ51" s="679">
        <v>11685.55654335022</v>
      </c>
      <c r="IA51" s="679"/>
      <c r="IB51" s="679"/>
      <c r="IC51" s="679"/>
      <c r="ID51" s="679"/>
      <c r="IE51" s="679"/>
      <c r="IF51" s="679"/>
      <c r="IG51" s="679"/>
      <c r="IH51" s="679"/>
      <c r="II51" s="679"/>
      <c r="IJ51" s="679">
        <v>342865.53005027771</v>
      </c>
      <c r="IL51" s="658"/>
      <c r="IM51" s="658"/>
      <c r="IN51" s="658"/>
      <c r="IO51" s="658"/>
      <c r="IP51" s="658"/>
      <c r="IQ51" s="658"/>
      <c r="IR51" s="658"/>
      <c r="IS51" s="658"/>
      <c r="IT51" s="658"/>
      <c r="IU51" s="658"/>
      <c r="IV51" s="658"/>
      <c r="IW51" s="658"/>
      <c r="IX51" s="658"/>
      <c r="IY51" s="658"/>
      <c r="IZ51" s="658"/>
      <c r="JA51" s="658"/>
      <c r="JB51" s="658"/>
      <c r="JC51" s="658"/>
      <c r="JD51" s="658"/>
      <c r="JE51" s="658"/>
      <c r="JF51" s="658"/>
      <c r="JG51" s="658"/>
      <c r="JH51" s="658"/>
      <c r="JI51" s="658"/>
      <c r="JJ51" s="658"/>
      <c r="JK51" s="658"/>
      <c r="JL51" s="658"/>
      <c r="JM51" s="658"/>
      <c r="JN51" s="658"/>
      <c r="JO51" s="658"/>
      <c r="JP51" s="658"/>
      <c r="JQ51" s="658"/>
      <c r="JR51" s="658"/>
      <c r="JS51" s="658"/>
      <c r="JT51" s="658"/>
      <c r="JU51" s="658"/>
      <c r="JV51" s="658"/>
      <c r="JW51" s="658"/>
      <c r="JX51" s="658"/>
      <c r="JY51" s="658"/>
      <c r="JZ51" s="658"/>
      <c r="KA51" s="658"/>
      <c r="KB51" s="658"/>
      <c r="KC51" s="658"/>
      <c r="KD51" s="658"/>
      <c r="KE51" s="658"/>
      <c r="KF51" s="658"/>
      <c r="KG51" s="658"/>
      <c r="KH51" s="658"/>
      <c r="KI51" s="658"/>
      <c r="KJ51" s="658"/>
      <c r="KK51" s="658"/>
      <c r="KL51" s="658"/>
      <c r="KM51" s="658"/>
      <c r="KN51" s="658"/>
    </row>
    <row r="52" spans="1:300" hidden="1">
      <c r="B52" s="282" t="s">
        <v>102</v>
      </c>
      <c r="C52" s="282" t="s">
        <v>257</v>
      </c>
      <c r="D52" s="356">
        <f t="shared" ca="1" si="62"/>
        <v>0</v>
      </c>
      <c r="E52" s="356">
        <f t="shared" ca="1" si="62"/>
        <v>0</v>
      </c>
      <c r="F52" s="356">
        <f t="shared" ca="1" si="62"/>
        <v>0</v>
      </c>
      <c r="G52" s="356">
        <f t="shared" ca="1" si="62"/>
        <v>0</v>
      </c>
      <c r="H52" s="356">
        <f t="shared" ca="1" si="62"/>
        <v>0</v>
      </c>
      <c r="I52" s="356">
        <f t="shared" ca="1" si="62"/>
        <v>0</v>
      </c>
      <c r="J52" s="356"/>
      <c r="K52" s="359">
        <f t="shared" ca="1" si="63"/>
        <v>0</v>
      </c>
      <c r="L52" s="359">
        <f t="shared" ca="1" si="64"/>
        <v>0</v>
      </c>
      <c r="M52" s="359">
        <f t="shared" ca="1" si="64"/>
        <v>0</v>
      </c>
      <c r="N52" s="359">
        <f t="shared" ca="1" si="64"/>
        <v>0</v>
      </c>
      <c r="O52" s="359">
        <f t="shared" ca="1" si="64"/>
        <v>0</v>
      </c>
      <c r="P52" s="359">
        <f t="shared" ca="1" si="64"/>
        <v>0</v>
      </c>
      <c r="Q52" s="359">
        <f t="shared" ca="1" si="64"/>
        <v>0</v>
      </c>
      <c r="R52" s="359">
        <f t="shared" ca="1" si="64"/>
        <v>0</v>
      </c>
      <c r="S52" s="359">
        <f t="shared" ca="1" si="64"/>
        <v>0</v>
      </c>
      <c r="T52" s="359">
        <f t="shared" ca="1" si="64"/>
        <v>0</v>
      </c>
      <c r="U52" s="359">
        <f t="shared" ca="1" si="64"/>
        <v>0</v>
      </c>
      <c r="V52" s="359">
        <f t="shared" ca="1" si="64"/>
        <v>0</v>
      </c>
      <c r="W52" s="359">
        <f t="shared" ca="1" si="64"/>
        <v>0</v>
      </c>
      <c r="X52" s="359">
        <f t="shared" ca="1" si="64"/>
        <v>0</v>
      </c>
      <c r="Y52" s="359">
        <f t="shared" ca="1" si="64"/>
        <v>0</v>
      </c>
      <c r="Z52" s="359">
        <f t="shared" ca="1" si="64"/>
        <v>0</v>
      </c>
      <c r="AA52" s="359">
        <f t="shared" ca="1" si="64"/>
        <v>0</v>
      </c>
      <c r="AB52" s="359">
        <f t="shared" ca="1" si="64"/>
        <v>0</v>
      </c>
      <c r="AC52" s="359">
        <f t="shared" ca="1" si="64"/>
        <v>0</v>
      </c>
      <c r="AD52" s="359">
        <f t="shared" ca="1" si="64"/>
        <v>0</v>
      </c>
      <c r="AE52" s="359">
        <f t="shared" ca="1" si="64"/>
        <v>0</v>
      </c>
      <c r="AF52" s="359">
        <f t="shared" ca="1" si="64"/>
        <v>0</v>
      </c>
      <c r="AG52" s="359">
        <f t="shared" ca="1" si="64"/>
        <v>0</v>
      </c>
      <c r="AH52" s="359">
        <f t="shared" ca="1" si="64"/>
        <v>0</v>
      </c>
      <c r="AI52" s="359">
        <f t="shared" ca="1" si="64"/>
        <v>0</v>
      </c>
      <c r="AJ52" s="359">
        <f t="shared" ca="1" si="64"/>
        <v>0</v>
      </c>
      <c r="AK52" s="359">
        <f t="shared" ca="1" si="64"/>
        <v>0</v>
      </c>
      <c r="AL52" s="359">
        <f t="shared" ca="1" si="64"/>
        <v>0</v>
      </c>
      <c r="AM52" s="359">
        <f t="shared" ca="1" si="64"/>
        <v>0</v>
      </c>
      <c r="AN52" s="359">
        <f t="shared" ca="1" si="64"/>
        <v>0</v>
      </c>
      <c r="AO52" s="359">
        <f t="shared" ca="1" si="64"/>
        <v>0</v>
      </c>
      <c r="AP52" s="359">
        <f t="shared" ca="1" si="64"/>
        <v>0</v>
      </c>
      <c r="AQ52" s="359">
        <f t="shared" ca="1" si="64"/>
        <v>0</v>
      </c>
      <c r="AR52" s="359">
        <f t="shared" ca="1" si="64"/>
        <v>0</v>
      </c>
      <c r="AS52" s="359">
        <f t="shared" ca="1" si="64"/>
        <v>0</v>
      </c>
      <c r="AT52" s="359">
        <f t="shared" ca="1" si="64"/>
        <v>0</v>
      </c>
      <c r="AU52" s="359">
        <f t="shared" ca="1" si="64"/>
        <v>0</v>
      </c>
      <c r="AV52" s="359">
        <f t="shared" ca="1" si="64"/>
        <v>0</v>
      </c>
      <c r="AW52" s="359">
        <f t="shared" ca="1" si="64"/>
        <v>0</v>
      </c>
      <c r="AX52" s="359">
        <f t="shared" ca="1" si="64"/>
        <v>0</v>
      </c>
      <c r="AY52" s="359">
        <f t="shared" ca="1" si="64"/>
        <v>0</v>
      </c>
      <c r="AZ52" s="359">
        <f t="shared" ca="1" si="64"/>
        <v>0</v>
      </c>
      <c r="BA52" s="359">
        <f t="shared" ca="1" si="64"/>
        <v>0</v>
      </c>
      <c r="BB52" s="359">
        <f t="shared" ca="1" si="64"/>
        <v>0</v>
      </c>
      <c r="BC52" s="359">
        <f t="shared" ca="1" si="64"/>
        <v>0</v>
      </c>
      <c r="BD52" s="359">
        <f t="shared" ca="1" si="64"/>
        <v>0</v>
      </c>
      <c r="BE52" s="359">
        <f t="shared" ca="1" si="64"/>
        <v>0</v>
      </c>
      <c r="BF52" s="359">
        <f t="shared" ca="1" si="64"/>
        <v>0</v>
      </c>
      <c r="BG52" s="359">
        <f t="shared" ca="1" si="64"/>
        <v>0</v>
      </c>
      <c r="BH52" s="359">
        <f t="shared" ca="1" si="64"/>
        <v>0</v>
      </c>
      <c r="BI52" s="359">
        <f t="shared" ca="1" si="64"/>
        <v>0</v>
      </c>
      <c r="BJ52" s="359">
        <f t="shared" ca="1" si="64"/>
        <v>0</v>
      </c>
      <c r="BK52" s="359">
        <f t="shared" ca="1" si="64"/>
        <v>0</v>
      </c>
      <c r="BL52" s="359">
        <f t="shared" ca="1" si="64"/>
        <v>0</v>
      </c>
      <c r="BM52" s="359">
        <f t="shared" ca="1" si="64"/>
        <v>0</v>
      </c>
      <c r="BN52" s="359">
        <f t="shared" ca="1" si="64"/>
        <v>0</v>
      </c>
      <c r="BO52" s="359">
        <f t="shared" ca="1" si="64"/>
        <v>0</v>
      </c>
      <c r="BP52" s="359">
        <f t="shared" ca="1" si="64"/>
        <v>0</v>
      </c>
      <c r="BQ52" s="359">
        <f t="shared" ca="1" si="64"/>
        <v>0</v>
      </c>
      <c r="BR52" s="359">
        <f t="shared" ca="1" si="64"/>
        <v>0</v>
      </c>
      <c r="BS52" s="359">
        <f t="shared" ca="1" si="64"/>
        <v>0</v>
      </c>
      <c r="BT52" s="359">
        <f t="shared" ca="1" si="64"/>
        <v>0</v>
      </c>
      <c r="BU52" s="359">
        <f t="shared" ca="1" si="64"/>
        <v>0</v>
      </c>
      <c r="BV52" s="359">
        <f t="shared" ca="1" si="64"/>
        <v>0</v>
      </c>
      <c r="BW52" s="359">
        <f t="shared" ca="1" si="64"/>
        <v>0</v>
      </c>
      <c r="BX52" s="359">
        <f t="shared" ca="1" si="61"/>
        <v>0</v>
      </c>
      <c r="BY52" s="359">
        <f t="shared" ca="1" si="61"/>
        <v>0</v>
      </c>
      <c r="BZ52" s="359">
        <f t="shared" ca="1" si="61"/>
        <v>0</v>
      </c>
      <c r="CA52" s="359">
        <f t="shared" ca="1" si="61"/>
        <v>0</v>
      </c>
      <c r="CB52" s="359">
        <f t="shared" ca="1" si="61"/>
        <v>0</v>
      </c>
      <c r="CC52" s="359">
        <f t="shared" ca="1" si="61"/>
        <v>0</v>
      </c>
      <c r="CD52" s="359">
        <f t="shared" ca="1" si="61"/>
        <v>0</v>
      </c>
      <c r="CG52" s="540" t="str">
        <f t="shared" si="57"/>
        <v>NAT_GAS</v>
      </c>
      <c r="CH52" s="678" t="s">
        <v>93</v>
      </c>
      <c r="CI52" s="679">
        <v>21039.618941307068</v>
      </c>
      <c r="CJ52" s="679">
        <v>1461.9867706298828</v>
      </c>
      <c r="CK52" s="679">
        <v>8289.4785499572754</v>
      </c>
      <c r="CL52" s="679"/>
      <c r="CM52" s="679"/>
      <c r="CN52" s="679"/>
      <c r="CO52" s="679"/>
      <c r="CP52" s="679"/>
      <c r="CQ52" s="679"/>
      <c r="CR52" s="679">
        <v>1480.7219066619873</v>
      </c>
      <c r="CS52" s="679"/>
      <c r="CT52" s="679"/>
      <c r="CU52" s="679">
        <v>32271.806168556213</v>
      </c>
      <c r="CV52" s="679">
        <v>23065.089851379395</v>
      </c>
      <c r="CW52" s="679"/>
      <c r="CX52" s="679">
        <v>3234.5008087158203</v>
      </c>
      <c r="CY52" s="679"/>
      <c r="CZ52" s="679"/>
      <c r="DA52" s="679"/>
      <c r="DB52" s="679"/>
      <c r="DC52" s="679"/>
      <c r="DD52" s="679"/>
      <c r="DE52" s="679"/>
      <c r="DF52" s="679"/>
      <c r="DG52" s="679"/>
      <c r="DH52" s="679">
        <v>26299.590660095215</v>
      </c>
      <c r="DI52" s="679">
        <v>24424.105748772621</v>
      </c>
      <c r="DJ52" s="679"/>
      <c r="DK52" s="679">
        <v>1656.1492614746094</v>
      </c>
      <c r="DL52" s="679"/>
      <c r="DM52" s="679"/>
      <c r="DN52" s="679"/>
      <c r="DO52" s="679"/>
      <c r="DP52" s="679"/>
      <c r="DQ52" s="679"/>
      <c r="DR52" s="679"/>
      <c r="DS52" s="679"/>
      <c r="DT52" s="679"/>
      <c r="DU52" s="679">
        <v>26080.255010247231</v>
      </c>
      <c r="DV52" s="679">
        <v>11255.189962863922</v>
      </c>
      <c r="DW52" s="679"/>
      <c r="DX52" s="679"/>
      <c r="DY52" s="679"/>
      <c r="DZ52" s="679"/>
      <c r="EA52" s="679"/>
      <c r="EB52" s="679"/>
      <c r="EC52" s="679"/>
      <c r="ED52" s="679"/>
      <c r="EE52" s="679"/>
      <c r="EF52" s="679"/>
      <c r="EG52" s="679"/>
      <c r="EH52" s="679">
        <v>11255.189962863922</v>
      </c>
      <c r="EI52" s="679">
        <v>193347.60554432869</v>
      </c>
      <c r="EJ52" s="679">
        <v>41372.025485992432</v>
      </c>
      <c r="EK52" s="679">
        <v>11839.084144592285</v>
      </c>
      <c r="EL52" s="679"/>
      <c r="EM52" s="679"/>
      <c r="EN52" s="679"/>
      <c r="EO52" s="679"/>
      <c r="EP52" s="679"/>
      <c r="EQ52" s="679"/>
      <c r="ER52" s="679"/>
      <c r="ES52" s="679">
        <v>14159.226493835449</v>
      </c>
      <c r="ET52" s="679">
        <v>7762.2308883666992</v>
      </c>
      <c r="EU52" s="679">
        <v>268480.17255711555</v>
      </c>
      <c r="EV52" s="679">
        <v>120469.95093584061</v>
      </c>
      <c r="EW52" s="679">
        <v>27108.363373279572</v>
      </c>
      <c r="EX52" s="679">
        <v>1429.8125464916229</v>
      </c>
      <c r="EY52" s="679"/>
      <c r="EZ52" s="679"/>
      <c r="FA52" s="679"/>
      <c r="FB52" s="679"/>
      <c r="FC52" s="679"/>
      <c r="FD52" s="679"/>
      <c r="FE52" s="679"/>
      <c r="FF52" s="679">
        <v>11075.809470176697</v>
      </c>
      <c r="FG52" s="679"/>
      <c r="FH52" s="679">
        <v>160083.9363257885</v>
      </c>
      <c r="FI52" s="540" t="str">
        <f t="shared" si="58"/>
        <v>NAT_GAS</v>
      </c>
      <c r="FJ52" s="678" t="s">
        <v>93</v>
      </c>
      <c r="FK52" s="679">
        <v>20087.216634750366</v>
      </c>
      <c r="FL52" s="679">
        <v>1887.4390563964844</v>
      </c>
      <c r="FM52" s="679">
        <v>3984.0755767822266</v>
      </c>
      <c r="FN52" s="679"/>
      <c r="FO52" s="679"/>
      <c r="FP52" s="679"/>
      <c r="FQ52" s="679"/>
      <c r="FR52" s="679"/>
      <c r="FS52" s="679"/>
      <c r="FT52" s="679">
        <v>1326.4886474609375</v>
      </c>
      <c r="FU52" s="679"/>
      <c r="FV52" s="679"/>
      <c r="FW52" s="679">
        <v>27285.219915390015</v>
      </c>
      <c r="FX52" s="679">
        <v>14175.826776742935</v>
      </c>
      <c r="FY52" s="679"/>
      <c r="FZ52" s="679"/>
      <c r="GA52" s="679"/>
      <c r="GB52" s="679"/>
      <c r="GC52" s="679"/>
      <c r="GD52" s="679"/>
      <c r="GE52" s="679"/>
      <c r="GF52" s="679"/>
      <c r="GG52" s="679"/>
      <c r="GH52" s="679"/>
      <c r="GI52" s="679"/>
      <c r="GJ52" s="679">
        <v>14175.826776742935</v>
      </c>
      <c r="GK52" s="679">
        <v>21706.716569900513</v>
      </c>
      <c r="GL52" s="679"/>
      <c r="GM52" s="679">
        <v>383.37033081054688</v>
      </c>
      <c r="GN52" s="679"/>
      <c r="GO52" s="679"/>
      <c r="GP52" s="679"/>
      <c r="GQ52" s="679"/>
      <c r="GR52" s="679"/>
      <c r="GS52" s="679"/>
      <c r="GT52" s="679"/>
      <c r="GU52" s="679"/>
      <c r="GV52" s="679"/>
      <c r="GW52" s="679">
        <v>22090.08690071106</v>
      </c>
      <c r="GX52" s="679">
        <v>3957.491868019104</v>
      </c>
      <c r="GY52" s="679"/>
      <c r="GZ52" s="679"/>
      <c r="HA52" s="679"/>
      <c r="HB52" s="679"/>
      <c r="HC52" s="679"/>
      <c r="HD52" s="679"/>
      <c r="HE52" s="679"/>
      <c r="HF52" s="679"/>
      <c r="HG52" s="679"/>
      <c r="HH52" s="679"/>
      <c r="HI52" s="679"/>
      <c r="HJ52" s="679">
        <v>3957.491868019104</v>
      </c>
      <c r="HK52" s="679">
        <v>149653.01469087601</v>
      </c>
      <c r="HL52" s="679">
        <v>31945.934547424316</v>
      </c>
      <c r="HM52" s="679">
        <v>5037.7688484191895</v>
      </c>
      <c r="HN52" s="679"/>
      <c r="HO52" s="679"/>
      <c r="HP52" s="679"/>
      <c r="HQ52" s="679"/>
      <c r="HR52" s="679"/>
      <c r="HS52" s="679"/>
      <c r="HT52" s="679"/>
      <c r="HU52" s="679">
        <v>12073.8274269104</v>
      </c>
      <c r="HV52" s="679"/>
      <c r="HW52" s="679">
        <v>198710.54551362991</v>
      </c>
      <c r="HX52" s="679">
        <v>88227.830564022064</v>
      </c>
      <c r="HY52" s="679">
        <v>11866.431432247162</v>
      </c>
      <c r="HZ52" s="679">
        <v>247.27249908447266</v>
      </c>
      <c r="IA52" s="679"/>
      <c r="IB52" s="679"/>
      <c r="IC52" s="679"/>
      <c r="ID52" s="679"/>
      <c r="IE52" s="679"/>
      <c r="IF52" s="679"/>
      <c r="IG52" s="679"/>
      <c r="IH52" s="679">
        <v>4500.1846237182617</v>
      </c>
      <c r="II52" s="679"/>
      <c r="IJ52" s="679">
        <v>104841.71911907196</v>
      </c>
      <c r="IL52" s="658"/>
      <c r="IM52" s="658"/>
      <c r="IN52" s="658"/>
      <c r="IO52" s="658"/>
      <c r="IP52" s="658"/>
      <c r="IQ52" s="658"/>
      <c r="IR52" s="658"/>
      <c r="IS52" s="658"/>
      <c r="IT52" s="658"/>
      <c r="IU52" s="658"/>
      <c r="IV52" s="658"/>
      <c r="IW52" s="658"/>
      <c r="IX52" s="658"/>
      <c r="IY52" s="658"/>
      <c r="IZ52" s="658"/>
      <c r="JA52" s="658"/>
      <c r="JB52" s="658"/>
      <c r="JC52" s="658"/>
      <c r="JD52" s="658"/>
      <c r="JE52" s="658"/>
      <c r="JF52" s="658"/>
      <c r="JG52" s="658"/>
      <c r="JH52" s="658"/>
      <c r="JI52" s="658"/>
      <c r="JJ52" s="658"/>
      <c r="JK52" s="658"/>
      <c r="JL52" s="658"/>
      <c r="JM52" s="658"/>
      <c r="JN52" s="658"/>
      <c r="JO52" s="658"/>
      <c r="JP52" s="658"/>
      <c r="JQ52" s="658"/>
      <c r="JR52" s="658"/>
      <c r="JS52" s="658"/>
      <c r="JT52" s="658"/>
      <c r="JU52" s="658"/>
      <c r="JV52" s="658"/>
      <c r="JW52" s="658"/>
      <c r="JX52" s="658"/>
      <c r="JY52" s="658"/>
      <c r="JZ52" s="658"/>
      <c r="KA52" s="658"/>
      <c r="KB52" s="658"/>
      <c r="KC52" s="658"/>
      <c r="KD52" s="658"/>
      <c r="KE52" s="658"/>
      <c r="KF52" s="658"/>
      <c r="KG52" s="658"/>
      <c r="KH52" s="658"/>
      <c r="KI52" s="658"/>
      <c r="KJ52" s="658"/>
      <c r="KK52" s="658"/>
      <c r="KL52" s="658"/>
      <c r="KM52" s="658"/>
      <c r="KN52" s="658"/>
    </row>
    <row r="53" spans="1:300" hidden="1">
      <c r="B53" s="22" t="s">
        <v>200</v>
      </c>
      <c r="C53" s="217" t="s">
        <v>94</v>
      </c>
      <c r="D53" s="357">
        <f t="shared" ref="D53:I56" si="65">VLOOKUP($C53,$FJ$7:$IJ$82,MATCH(D$36,$FJ$2:$IJ$2,0),FALSE)/1000000</f>
        <v>0</v>
      </c>
      <c r="E53" s="360">
        <f t="shared" si="65"/>
        <v>0</v>
      </c>
      <c r="F53" s="360">
        <f t="shared" si="65"/>
        <v>0</v>
      </c>
      <c r="G53" s="360">
        <f t="shared" si="65"/>
        <v>0.95262539859294892</v>
      </c>
      <c r="H53" s="360">
        <f t="shared" si="65"/>
        <v>1.0031993344988823</v>
      </c>
      <c r="I53" s="360">
        <f t="shared" si="65"/>
        <v>1.0667690862464905</v>
      </c>
      <c r="J53" s="357"/>
      <c r="K53" s="360">
        <f t="shared" ref="K53:T56" si="66">VLOOKUP($C53,$FJ$7:$IJ$82,MATCH(K$35&amp;"-"&amp;K$36,$FJ$1:$IJ$1,0),FALSE)/1000000</f>
        <v>0</v>
      </c>
      <c r="L53" s="360">
        <f t="shared" si="66"/>
        <v>0</v>
      </c>
      <c r="M53" s="360">
        <f t="shared" si="66"/>
        <v>0</v>
      </c>
      <c r="N53" s="360">
        <f t="shared" si="66"/>
        <v>0</v>
      </c>
      <c r="O53" s="360">
        <f t="shared" si="66"/>
        <v>0</v>
      </c>
      <c r="P53" s="360">
        <f t="shared" si="66"/>
        <v>0</v>
      </c>
      <c r="Q53" s="360">
        <f t="shared" si="66"/>
        <v>0</v>
      </c>
      <c r="R53" s="360">
        <f t="shared" si="66"/>
        <v>0</v>
      </c>
      <c r="S53" s="360">
        <f t="shared" si="66"/>
        <v>0</v>
      </c>
      <c r="T53" s="360">
        <f t="shared" si="66"/>
        <v>0</v>
      </c>
      <c r="U53" s="360">
        <f t="shared" ref="U53:AD56" si="67">VLOOKUP($C53,$FJ$7:$IJ$82,MATCH(U$35&amp;"-"&amp;U$36,$FJ$1:$IJ$1,0),FALSE)/1000000</f>
        <v>0</v>
      </c>
      <c r="V53" s="360">
        <f t="shared" si="67"/>
        <v>0</v>
      </c>
      <c r="W53" s="360">
        <f t="shared" si="67"/>
        <v>0</v>
      </c>
      <c r="X53" s="360">
        <f t="shared" si="67"/>
        <v>0</v>
      </c>
      <c r="Y53" s="360">
        <f t="shared" si="67"/>
        <v>0</v>
      </c>
      <c r="Z53" s="360">
        <f t="shared" si="67"/>
        <v>0</v>
      </c>
      <c r="AA53" s="360">
        <f t="shared" si="67"/>
        <v>0</v>
      </c>
      <c r="AB53" s="360">
        <f t="shared" si="67"/>
        <v>0</v>
      </c>
      <c r="AC53" s="360">
        <f t="shared" si="67"/>
        <v>0</v>
      </c>
      <c r="AD53" s="360">
        <f t="shared" si="67"/>
        <v>0</v>
      </c>
      <c r="AE53" s="360">
        <f t="shared" ref="AE53:AN56" si="68">VLOOKUP($C53,$FJ$7:$IJ$82,MATCH(AE$35&amp;"-"&amp;AE$36,$FJ$1:$IJ$1,0),FALSE)/1000000</f>
        <v>0</v>
      </c>
      <c r="AF53" s="360">
        <f t="shared" si="68"/>
        <v>0</v>
      </c>
      <c r="AG53" s="360">
        <f t="shared" si="68"/>
        <v>0</v>
      </c>
      <c r="AH53" s="360">
        <f t="shared" si="68"/>
        <v>0</v>
      </c>
      <c r="AI53" s="360">
        <f t="shared" si="68"/>
        <v>0</v>
      </c>
      <c r="AJ53" s="360">
        <f t="shared" si="68"/>
        <v>0</v>
      </c>
      <c r="AK53" s="360">
        <f t="shared" si="68"/>
        <v>0</v>
      </c>
      <c r="AL53" s="360">
        <f t="shared" si="68"/>
        <v>0</v>
      </c>
      <c r="AM53" s="360">
        <f t="shared" si="68"/>
        <v>0</v>
      </c>
      <c r="AN53" s="360">
        <f t="shared" si="68"/>
        <v>0</v>
      </c>
      <c r="AO53" s="360">
        <f t="shared" ref="AO53:AX56" si="69">VLOOKUP($C53,$FJ$7:$IJ$82,MATCH(AO$35&amp;"-"&amp;AO$36,$FJ$1:$IJ$1,0),FALSE)/1000000</f>
        <v>0</v>
      </c>
      <c r="AP53" s="360">
        <f t="shared" si="69"/>
        <v>0</v>
      </c>
      <c r="AQ53" s="360">
        <f t="shared" si="69"/>
        <v>0</v>
      </c>
      <c r="AR53" s="360">
        <f t="shared" si="69"/>
        <v>0</v>
      </c>
      <c r="AS53" s="360">
        <f t="shared" si="69"/>
        <v>0</v>
      </c>
      <c r="AT53" s="360">
        <f t="shared" si="69"/>
        <v>0</v>
      </c>
      <c r="AU53" s="360">
        <f t="shared" si="69"/>
        <v>0.17176579013061524</v>
      </c>
      <c r="AV53" s="360">
        <f t="shared" si="69"/>
        <v>0.17710842745971681</v>
      </c>
      <c r="AW53" s="360">
        <f t="shared" si="69"/>
        <v>0.16172859591674804</v>
      </c>
      <c r="AX53" s="360">
        <f t="shared" si="69"/>
        <v>8.054271621704101E-2</v>
      </c>
      <c r="AY53" s="360">
        <f t="shared" ref="AY53:BH56" si="70">VLOOKUP($C53,$FJ$7:$IJ$82,MATCH(AY$35&amp;"-"&amp;AY$36,$FJ$1:$IJ$1,0),FALSE)/1000000</f>
        <v>1.425315281677246E-2</v>
      </c>
      <c r="AZ53" s="360">
        <f t="shared" si="70"/>
        <v>2.9498423950195314E-2</v>
      </c>
      <c r="BA53" s="360">
        <f t="shared" si="70"/>
        <v>5.1721254577636721E-3</v>
      </c>
      <c r="BB53" s="360">
        <f t="shared" si="70"/>
        <v>0</v>
      </c>
      <c r="BC53" s="360">
        <f t="shared" si="70"/>
        <v>1.148667025756836E-2</v>
      </c>
      <c r="BD53" s="360">
        <f t="shared" si="70"/>
        <v>3.6064070849418643E-2</v>
      </c>
      <c r="BE53" s="360">
        <f t="shared" si="70"/>
        <v>0.15012810894775391</v>
      </c>
      <c r="BF53" s="360">
        <f t="shared" si="70"/>
        <v>0.11487731658935547</v>
      </c>
      <c r="BG53" s="476">
        <f t="shared" si="70"/>
        <v>0.17336858132934571</v>
      </c>
      <c r="BH53" s="476">
        <f t="shared" si="70"/>
        <v>0.17871121865844727</v>
      </c>
      <c r="BI53" s="476">
        <f t="shared" ref="BI53:BR56" si="71">VLOOKUP($C53,$FJ$7:$IJ$82,MATCH(BI$35&amp;"-"&amp;BI$36,$FJ$1:$IJ$1,0),FALSE)/1000000</f>
        <v>0.15515336103820801</v>
      </c>
      <c r="BJ53" s="476">
        <f t="shared" si="71"/>
        <v>8.3023048727035517E-2</v>
      </c>
      <c r="BK53" s="476">
        <f t="shared" si="71"/>
        <v>1.6562175720214845E-2</v>
      </c>
      <c r="BL53" s="476">
        <f t="shared" si="71"/>
        <v>3.6864197570800783E-2</v>
      </c>
      <c r="BM53" s="476">
        <f t="shared" si="71"/>
        <v>2.6713186645507814E-3</v>
      </c>
      <c r="BN53" s="476">
        <f t="shared" si="71"/>
        <v>0</v>
      </c>
      <c r="BO53" s="476">
        <f t="shared" si="71"/>
        <v>3.2639367728233338E-3</v>
      </c>
      <c r="BP53" s="476">
        <f t="shared" si="71"/>
        <v>4.3903030349731448E-2</v>
      </c>
      <c r="BQ53" s="476">
        <f t="shared" si="71"/>
        <v>0.16443993547058106</v>
      </c>
      <c r="BR53" s="476">
        <f t="shared" si="71"/>
        <v>0.14523853019714356</v>
      </c>
      <c r="BS53" s="360">
        <f t="shared" ref="BS53:CD56" si="72">VLOOKUP($C53,$FJ$7:$IJ$82,MATCH(BS$35&amp;"-"&amp;BS$36,$FJ$1:$IJ$1,0),FALSE)/1000000</f>
        <v>0.17336858132934571</v>
      </c>
      <c r="BT53" s="360">
        <f t="shared" si="72"/>
        <v>0.17871121865844727</v>
      </c>
      <c r="BU53" s="360">
        <f t="shared" si="72"/>
        <v>0.15653927374267579</v>
      </c>
      <c r="BV53" s="360">
        <f t="shared" si="72"/>
        <v>8.6658176612854007E-2</v>
      </c>
      <c r="BW53" s="360">
        <f t="shared" si="72"/>
        <v>2.035999695968628E-2</v>
      </c>
      <c r="BX53" s="360">
        <f t="shared" si="72"/>
        <v>5.3426373291015627E-2</v>
      </c>
      <c r="BY53" s="360">
        <f t="shared" si="72"/>
        <v>2.1637681182861329E-2</v>
      </c>
      <c r="BZ53" s="360">
        <f t="shared" si="72"/>
        <v>1.8318345642089843E-4</v>
      </c>
      <c r="CA53" s="360">
        <f t="shared" si="72"/>
        <v>1.2180381271362305E-2</v>
      </c>
      <c r="CB53" s="360">
        <f t="shared" si="72"/>
        <v>6.7477514968872068E-2</v>
      </c>
      <c r="CC53" s="360">
        <f t="shared" si="72"/>
        <v>0.1685602077331543</v>
      </c>
      <c r="CD53" s="360">
        <f t="shared" si="72"/>
        <v>0.12766649703979494</v>
      </c>
      <c r="CG53" s="540" t="str">
        <f t="shared" si="57"/>
        <v>NAT_GAS</v>
      </c>
      <c r="CH53" s="678" t="s">
        <v>89</v>
      </c>
      <c r="CI53" s="679">
        <v>25428.451096657664</v>
      </c>
      <c r="CJ53" s="679">
        <v>3837.3144359700382</v>
      </c>
      <c r="CK53" s="679">
        <v>1459.4562047086656</v>
      </c>
      <c r="CL53" s="679">
        <v>146.79283475875854</v>
      </c>
      <c r="CM53" s="679"/>
      <c r="CN53" s="679">
        <v>82.014856338500977</v>
      </c>
      <c r="CO53" s="679">
        <v>2754.986613035202</v>
      </c>
      <c r="CP53" s="679"/>
      <c r="CQ53" s="679"/>
      <c r="CR53" s="679">
        <v>8.1949081420898438</v>
      </c>
      <c r="CS53" s="679">
        <v>75.55296516418457</v>
      </c>
      <c r="CT53" s="679">
        <v>397.42304635047913</v>
      </c>
      <c r="CU53" s="679">
        <v>34190.186961125582</v>
      </c>
      <c r="CV53" s="679">
        <v>75334.760225296021</v>
      </c>
      <c r="CW53" s="679">
        <v>35380.963430643082</v>
      </c>
      <c r="CX53" s="679">
        <v>26395.446303367615</v>
      </c>
      <c r="CY53" s="679">
        <v>2223.8317933082581</v>
      </c>
      <c r="CZ53" s="679"/>
      <c r="DA53" s="679">
        <v>61.66168212890625</v>
      </c>
      <c r="DB53" s="679">
        <v>1942.6715276241302</v>
      </c>
      <c r="DC53" s="679"/>
      <c r="DD53" s="679"/>
      <c r="DE53" s="679">
        <v>92.744678735733032</v>
      </c>
      <c r="DF53" s="679">
        <v>9133.7355074882507</v>
      </c>
      <c r="DG53" s="679">
        <v>16384.633943796158</v>
      </c>
      <c r="DH53" s="679">
        <v>166950.44909238815</v>
      </c>
      <c r="DI53" s="679">
        <v>77996.24825334549</v>
      </c>
      <c r="DJ53" s="679">
        <v>38437.167468309402</v>
      </c>
      <c r="DK53" s="679">
        <v>29497.939900875092</v>
      </c>
      <c r="DL53" s="679">
        <v>2876.6077244281769</v>
      </c>
      <c r="DM53" s="679"/>
      <c r="DN53" s="679"/>
      <c r="DO53" s="679">
        <v>1200.9544353485107</v>
      </c>
      <c r="DP53" s="679"/>
      <c r="DQ53" s="679"/>
      <c r="DR53" s="679">
        <v>129.35535836219788</v>
      </c>
      <c r="DS53" s="679">
        <v>11028.959783792496</v>
      </c>
      <c r="DT53" s="679">
        <v>19114.936255216599</v>
      </c>
      <c r="DU53" s="679">
        <v>180282.16917967796</v>
      </c>
      <c r="DV53" s="679">
        <v>75779.22350692749</v>
      </c>
      <c r="DW53" s="679">
        <v>41104.876666486263</v>
      </c>
      <c r="DX53" s="679">
        <v>32030.479266822338</v>
      </c>
      <c r="DY53" s="679">
        <v>3783.8473121523857</v>
      </c>
      <c r="DZ53" s="679">
        <v>0.93325525522232056</v>
      </c>
      <c r="EA53" s="679"/>
      <c r="EB53" s="679"/>
      <c r="EC53" s="679"/>
      <c r="ED53" s="679"/>
      <c r="EE53" s="679">
        <v>188.20681071281433</v>
      </c>
      <c r="EF53" s="679">
        <v>13135.016242861748</v>
      </c>
      <c r="EG53" s="679">
        <v>22409.333868563175</v>
      </c>
      <c r="EH53" s="679">
        <v>188431.91692978144</v>
      </c>
      <c r="EI53" s="679">
        <v>77308.742036819458</v>
      </c>
      <c r="EJ53" s="679">
        <v>45163.193794369698</v>
      </c>
      <c r="EK53" s="679">
        <v>35686.236712574959</v>
      </c>
      <c r="EL53" s="679">
        <v>4854.4254078865051</v>
      </c>
      <c r="EM53" s="679">
        <v>7.281617283821106</v>
      </c>
      <c r="EN53" s="679"/>
      <c r="EO53" s="679"/>
      <c r="EP53" s="679"/>
      <c r="EQ53" s="679"/>
      <c r="ER53" s="679">
        <v>279.34966111183167</v>
      </c>
      <c r="ES53" s="679">
        <v>15402.022871494293</v>
      </c>
      <c r="ET53" s="679">
        <v>25920.694319844246</v>
      </c>
      <c r="EU53" s="679">
        <v>204621.94642138481</v>
      </c>
      <c r="EV53" s="679">
        <v>77308.742074966431</v>
      </c>
      <c r="EW53" s="679">
        <v>45163.193794369698</v>
      </c>
      <c r="EX53" s="679">
        <v>35686.236712574959</v>
      </c>
      <c r="EY53" s="679">
        <v>4854.4254078865051</v>
      </c>
      <c r="EZ53" s="679">
        <v>7.281617283821106</v>
      </c>
      <c r="FA53" s="679"/>
      <c r="FB53" s="679"/>
      <c r="FC53" s="679"/>
      <c r="FD53" s="679"/>
      <c r="FE53" s="679">
        <v>279.34966111183167</v>
      </c>
      <c r="FF53" s="679">
        <v>15402.022871494293</v>
      </c>
      <c r="FG53" s="679">
        <v>25920.694319844246</v>
      </c>
      <c r="FH53" s="679">
        <v>204621.94645953178</v>
      </c>
      <c r="FI53" s="540" t="str">
        <f t="shared" si="58"/>
        <v>NAT_GAS</v>
      </c>
      <c r="FJ53" s="678" t="s">
        <v>89</v>
      </c>
      <c r="FK53" s="679">
        <v>21943.259874165058</v>
      </c>
      <c r="FL53" s="679">
        <v>2459.5990182161331</v>
      </c>
      <c r="FM53" s="679">
        <v>1058.0166023075581</v>
      </c>
      <c r="FN53" s="679">
        <v>97.349348068237305</v>
      </c>
      <c r="FO53" s="679"/>
      <c r="FP53" s="679">
        <v>73.576740264892578</v>
      </c>
      <c r="FQ53" s="679">
        <v>2422.1151127815247</v>
      </c>
      <c r="FR53" s="679"/>
      <c r="FS53" s="679"/>
      <c r="FT53" s="679"/>
      <c r="FU53" s="679">
        <v>42.387099117040634</v>
      </c>
      <c r="FV53" s="679">
        <v>187.13326573371887</v>
      </c>
      <c r="FW53" s="679">
        <v>28283.437060654163</v>
      </c>
      <c r="FX53" s="679">
        <v>69695.348798036575</v>
      </c>
      <c r="FY53" s="679">
        <v>31561.029701411724</v>
      </c>
      <c r="FZ53" s="679">
        <v>23005.448926985264</v>
      </c>
      <c r="GA53" s="679">
        <v>1582.8195462226868</v>
      </c>
      <c r="GB53" s="679"/>
      <c r="GC53" s="679">
        <v>29.048744201660156</v>
      </c>
      <c r="GD53" s="679">
        <v>1639.5087712407112</v>
      </c>
      <c r="GE53" s="679"/>
      <c r="GF53" s="679"/>
      <c r="GG53" s="679">
        <v>53.784135341644287</v>
      </c>
      <c r="GH53" s="679">
        <v>7423.76567029953</v>
      </c>
      <c r="GI53" s="679">
        <v>13183.068840026855</v>
      </c>
      <c r="GJ53" s="679">
        <v>148173.82313376665</v>
      </c>
      <c r="GK53" s="679">
        <v>72341.706532716751</v>
      </c>
      <c r="GL53" s="679">
        <v>34482.301403522491</v>
      </c>
      <c r="GM53" s="679">
        <v>25921.030372023582</v>
      </c>
      <c r="GN53" s="679">
        <v>2087.6181190013885</v>
      </c>
      <c r="GO53" s="679"/>
      <c r="GP53" s="679"/>
      <c r="GQ53" s="679">
        <v>873.00498315691948</v>
      </c>
      <c r="GR53" s="679"/>
      <c r="GS53" s="679"/>
      <c r="GT53" s="679">
        <v>85.700645804405212</v>
      </c>
      <c r="GU53" s="679">
        <v>9096.5279908180237</v>
      </c>
      <c r="GV53" s="679">
        <v>15773.461336255074</v>
      </c>
      <c r="GW53" s="679">
        <v>160661.35138329864</v>
      </c>
      <c r="GX53" s="679">
        <v>70126.498474359512</v>
      </c>
      <c r="GY53" s="679">
        <v>37229.971127748489</v>
      </c>
      <c r="GZ53" s="679">
        <v>28424.225215435028</v>
      </c>
      <c r="HA53" s="679">
        <v>2754.6378581523895</v>
      </c>
      <c r="HB53" s="679"/>
      <c r="HC53" s="679"/>
      <c r="HD53" s="679"/>
      <c r="HE53" s="679"/>
      <c r="HF53" s="679"/>
      <c r="HG53" s="679">
        <v>122.05188059806824</v>
      </c>
      <c r="HH53" s="679">
        <v>10860.812316656113</v>
      </c>
      <c r="HI53" s="679">
        <v>18770.342619180679</v>
      </c>
      <c r="HJ53" s="679">
        <v>168288.53949213028</v>
      </c>
      <c r="HK53" s="679">
        <v>71402.55858707428</v>
      </c>
      <c r="HL53" s="679">
        <v>41018.227192640305</v>
      </c>
      <c r="HM53" s="679">
        <v>31784.28653717041</v>
      </c>
      <c r="HN53" s="679">
        <v>3546.7920739650726</v>
      </c>
      <c r="HO53" s="679"/>
      <c r="HP53" s="679"/>
      <c r="HQ53" s="679"/>
      <c r="HR53" s="679"/>
      <c r="HS53" s="679"/>
      <c r="HT53" s="679">
        <v>169.32899260520935</v>
      </c>
      <c r="HU53" s="679">
        <v>12765.677750110626</v>
      </c>
      <c r="HV53" s="679">
        <v>21882.392273426056</v>
      </c>
      <c r="HW53" s="679">
        <v>182569.26340699196</v>
      </c>
      <c r="HX53" s="679">
        <v>71210.60135102272</v>
      </c>
      <c r="HY53" s="679">
        <v>40879.823820114136</v>
      </c>
      <c r="HZ53" s="679">
        <v>31655.413198471069</v>
      </c>
      <c r="IA53" s="679">
        <v>3509.7545614242554</v>
      </c>
      <c r="IB53" s="679"/>
      <c r="IC53" s="679"/>
      <c r="ID53" s="679"/>
      <c r="IE53" s="679"/>
      <c r="IF53" s="679"/>
      <c r="IG53" s="679">
        <v>166.94646263122559</v>
      </c>
      <c r="IH53" s="679">
        <v>12683.805265426636</v>
      </c>
      <c r="II53" s="679">
        <v>21752.002723693848</v>
      </c>
      <c r="IJ53" s="679">
        <v>181858.34738278389</v>
      </c>
      <c r="IL53" s="658"/>
      <c r="IM53" s="658"/>
      <c r="IN53" s="658"/>
      <c r="IO53" s="658"/>
      <c r="IP53" s="658"/>
      <c r="IQ53" s="658"/>
      <c r="IR53" s="658"/>
      <c r="IS53" s="658"/>
      <c r="IT53" s="658"/>
      <c r="IU53" s="658"/>
      <c r="IV53" s="658"/>
      <c r="IW53" s="658"/>
      <c r="IX53" s="658"/>
      <c r="IY53" s="658"/>
      <c r="IZ53" s="658"/>
      <c r="JA53" s="658"/>
      <c r="JB53" s="658"/>
      <c r="JC53" s="658"/>
      <c r="JD53" s="658"/>
      <c r="JE53" s="658"/>
      <c r="JF53" s="658"/>
      <c r="JG53" s="658"/>
      <c r="JH53" s="658"/>
      <c r="JI53" s="658"/>
      <c r="JJ53" s="658"/>
      <c r="JK53" s="658"/>
      <c r="JL53" s="658"/>
      <c r="JM53" s="658"/>
      <c r="JN53" s="658"/>
      <c r="JO53" s="658"/>
      <c r="JP53" s="658"/>
      <c r="JQ53" s="658"/>
      <c r="JR53" s="658"/>
      <c r="JS53" s="658"/>
      <c r="JT53" s="658"/>
      <c r="JU53" s="658"/>
      <c r="JV53" s="658"/>
      <c r="JW53" s="658"/>
      <c r="JX53" s="658"/>
      <c r="JY53" s="658"/>
      <c r="JZ53" s="658"/>
      <c r="KA53" s="658"/>
      <c r="KB53" s="658"/>
      <c r="KC53" s="658"/>
      <c r="KD53" s="658"/>
      <c r="KE53" s="658"/>
      <c r="KF53" s="658"/>
      <c r="KG53" s="658"/>
      <c r="KH53" s="658"/>
      <c r="KI53" s="658"/>
      <c r="KJ53" s="658"/>
      <c r="KK53" s="658"/>
      <c r="KL53" s="658"/>
      <c r="KM53" s="658"/>
      <c r="KN53" s="658"/>
    </row>
    <row r="54" spans="1:300" hidden="1">
      <c r="B54" s="22" t="s">
        <v>201</v>
      </c>
      <c r="C54" s="217" t="s">
        <v>21</v>
      </c>
      <c r="D54" s="357">
        <f t="shared" si="65"/>
        <v>0.27692502334648883</v>
      </c>
      <c r="E54" s="360">
        <f t="shared" si="65"/>
        <v>0.28278976949837736</v>
      </c>
      <c r="F54" s="360">
        <f t="shared" si="65"/>
        <v>0.26938805164440993</v>
      </c>
      <c r="G54" s="360">
        <f t="shared" si="65"/>
        <v>0.2625743981391131</v>
      </c>
      <c r="H54" s="360">
        <f t="shared" si="65"/>
        <v>0.2430809840649818</v>
      </c>
      <c r="I54" s="360">
        <f t="shared" si="65"/>
        <v>0.23838811990356445</v>
      </c>
      <c r="J54" s="357"/>
      <c r="K54" s="360">
        <f t="shared" si="66"/>
        <v>3.0503571655273436E-2</v>
      </c>
      <c r="L54" s="360">
        <f t="shared" si="66"/>
        <v>3.0323077148437499E-2</v>
      </c>
      <c r="M54" s="360">
        <f t="shared" si="66"/>
        <v>3.1090178802490234E-2</v>
      </c>
      <c r="N54" s="360">
        <f t="shared" si="66"/>
        <v>2.8518132080078126E-2</v>
      </c>
      <c r="O54" s="360">
        <f t="shared" si="66"/>
        <v>2.7967093935027151E-2</v>
      </c>
      <c r="P54" s="360">
        <f t="shared" si="66"/>
        <v>2.2458545299386141E-2</v>
      </c>
      <c r="Q54" s="360">
        <f t="shared" si="66"/>
        <v>2.1096499075908097E-2</v>
      </c>
      <c r="R54" s="360">
        <f t="shared" si="66"/>
        <v>0</v>
      </c>
      <c r="S54" s="360">
        <f t="shared" si="66"/>
        <v>1.3625687058083713E-7</v>
      </c>
      <c r="T54" s="360">
        <f t="shared" si="66"/>
        <v>2.7570535919189454E-2</v>
      </c>
      <c r="U54" s="360">
        <f t="shared" si="67"/>
        <v>2.8698626586914064E-2</v>
      </c>
      <c r="V54" s="360">
        <f t="shared" si="67"/>
        <v>2.8698626586914064E-2</v>
      </c>
      <c r="W54" s="360">
        <f t="shared" si="67"/>
        <v>3.0503571655273436E-2</v>
      </c>
      <c r="X54" s="360">
        <f t="shared" si="67"/>
        <v>3.0323077148437499E-2</v>
      </c>
      <c r="Y54" s="360">
        <f t="shared" si="67"/>
        <v>3.1090178802490234E-2</v>
      </c>
      <c r="Z54" s="360">
        <f t="shared" si="67"/>
        <v>2.6307074371337891E-2</v>
      </c>
      <c r="AA54" s="360">
        <f t="shared" si="67"/>
        <v>2.8653502960205079E-2</v>
      </c>
      <c r="AB54" s="360">
        <f t="shared" si="67"/>
        <v>2.7480288665771485E-2</v>
      </c>
      <c r="AC54" s="360">
        <f t="shared" si="67"/>
        <v>2.2065453460693361E-2</v>
      </c>
      <c r="AD54" s="360">
        <f t="shared" si="67"/>
        <v>0</v>
      </c>
      <c r="AE54" s="360">
        <f t="shared" si="68"/>
        <v>0</v>
      </c>
      <c r="AF54" s="360">
        <f t="shared" si="68"/>
        <v>2.896936926034023E-2</v>
      </c>
      <c r="AG54" s="360">
        <f t="shared" si="68"/>
        <v>2.8698626586914064E-2</v>
      </c>
      <c r="AH54" s="360">
        <f t="shared" si="68"/>
        <v>2.8698626586914064E-2</v>
      </c>
      <c r="AI54" s="360">
        <f t="shared" si="68"/>
        <v>3.0503571655273436E-2</v>
      </c>
      <c r="AJ54" s="360">
        <f t="shared" si="68"/>
        <v>3.0323077148437499E-2</v>
      </c>
      <c r="AK54" s="360">
        <f t="shared" si="68"/>
        <v>3.0593818908691405E-2</v>
      </c>
      <c r="AL54" s="360">
        <f t="shared" si="68"/>
        <v>2.5720467224121094E-2</v>
      </c>
      <c r="AM54" s="360">
        <f t="shared" si="68"/>
        <v>2.7886401306152345E-2</v>
      </c>
      <c r="AN54" s="360">
        <f t="shared" si="68"/>
        <v>2.6442445251464844E-2</v>
      </c>
      <c r="AO54" s="360">
        <f t="shared" si="69"/>
        <v>1.3356593505859375E-2</v>
      </c>
      <c r="AP54" s="360">
        <f t="shared" si="69"/>
        <v>0</v>
      </c>
      <c r="AQ54" s="360">
        <f t="shared" si="69"/>
        <v>0</v>
      </c>
      <c r="AR54" s="360">
        <f t="shared" si="69"/>
        <v>2.784127767944336E-2</v>
      </c>
      <c r="AS54" s="360">
        <f t="shared" si="69"/>
        <v>2.8157143258179494E-2</v>
      </c>
      <c r="AT54" s="360">
        <f t="shared" si="69"/>
        <v>2.8563255706787111E-2</v>
      </c>
      <c r="AU54" s="360">
        <f t="shared" si="69"/>
        <v>3.0503571655273436E-2</v>
      </c>
      <c r="AV54" s="360">
        <f t="shared" si="69"/>
        <v>3.0323077148437499E-2</v>
      </c>
      <c r="AW54" s="360">
        <f t="shared" si="69"/>
        <v>3.0593818908691405E-2</v>
      </c>
      <c r="AX54" s="360">
        <f t="shared" si="69"/>
        <v>2.5720467224121094E-2</v>
      </c>
      <c r="AY54" s="360">
        <f t="shared" si="70"/>
        <v>2.752541229248047E-2</v>
      </c>
      <c r="AZ54" s="360">
        <f t="shared" si="70"/>
        <v>2.0125137512207032E-2</v>
      </c>
      <c r="BA54" s="360">
        <f t="shared" si="70"/>
        <v>1.6064014017979848E-2</v>
      </c>
      <c r="BB54" s="360">
        <f t="shared" si="70"/>
        <v>0</v>
      </c>
      <c r="BC54" s="360">
        <f t="shared" si="70"/>
        <v>0</v>
      </c>
      <c r="BD54" s="360">
        <f t="shared" si="70"/>
        <v>2.6487568952083436E-2</v>
      </c>
      <c r="BE54" s="360">
        <f t="shared" si="70"/>
        <v>2.7751030426025391E-2</v>
      </c>
      <c r="BF54" s="360">
        <f t="shared" si="70"/>
        <v>2.7480300001813448E-2</v>
      </c>
      <c r="BG54" s="476">
        <f t="shared" si="70"/>
        <v>2.9691346374511717E-2</v>
      </c>
      <c r="BH54" s="476">
        <f t="shared" si="70"/>
        <v>2.9871840881347655E-2</v>
      </c>
      <c r="BI54" s="476">
        <f t="shared" si="71"/>
        <v>2.896936834716797E-2</v>
      </c>
      <c r="BJ54" s="476">
        <f t="shared" si="71"/>
        <v>2.5720467224121094E-2</v>
      </c>
      <c r="BK54" s="476">
        <f t="shared" si="71"/>
        <v>2.5946085357666016E-2</v>
      </c>
      <c r="BL54" s="476">
        <f t="shared" si="71"/>
        <v>1.4710309290811885E-2</v>
      </c>
      <c r="BM54" s="476">
        <f t="shared" si="71"/>
        <v>9.8369506225585938E-3</v>
      </c>
      <c r="BN54" s="476">
        <f t="shared" si="71"/>
        <v>0</v>
      </c>
      <c r="BO54" s="476">
        <f t="shared" si="71"/>
        <v>0</v>
      </c>
      <c r="BP54" s="476">
        <f t="shared" si="71"/>
        <v>2.6487568878173828E-2</v>
      </c>
      <c r="BQ54" s="476">
        <f t="shared" si="71"/>
        <v>2.6532692504882813E-2</v>
      </c>
      <c r="BR54" s="476">
        <f t="shared" si="71"/>
        <v>2.5314354583740234E-2</v>
      </c>
      <c r="BS54" s="360">
        <f t="shared" si="72"/>
        <v>2.9691346374511717E-2</v>
      </c>
      <c r="BT54" s="360">
        <f t="shared" si="72"/>
        <v>2.9871840881347655E-2</v>
      </c>
      <c r="BU54" s="360">
        <f t="shared" si="72"/>
        <v>2.896936834716797E-2</v>
      </c>
      <c r="BV54" s="360">
        <f t="shared" si="72"/>
        <v>2.5720467224121094E-2</v>
      </c>
      <c r="BW54" s="360">
        <f t="shared" si="72"/>
        <v>2.5359478210449218E-2</v>
      </c>
      <c r="BX54" s="360">
        <f t="shared" si="72"/>
        <v>1.3491964385986328E-2</v>
      </c>
      <c r="BY54" s="360">
        <f t="shared" si="72"/>
        <v>7.7161401672363279E-3</v>
      </c>
      <c r="BZ54" s="360">
        <f t="shared" si="72"/>
        <v>0</v>
      </c>
      <c r="CA54" s="360">
        <f t="shared" si="72"/>
        <v>0</v>
      </c>
      <c r="CB54" s="360">
        <f t="shared" si="72"/>
        <v>2.5720467224121094E-2</v>
      </c>
      <c r="CC54" s="360">
        <f t="shared" si="72"/>
        <v>2.6532692504882813E-2</v>
      </c>
      <c r="CD54" s="360">
        <f t="shared" si="72"/>
        <v>2.5314354583740234E-2</v>
      </c>
      <c r="CG54" s="540"/>
      <c r="CH54" s="685" t="s">
        <v>811</v>
      </c>
      <c r="CI54" s="682">
        <v>30503.571655273438</v>
      </c>
      <c r="CJ54" s="682">
        <v>30323.0771484375</v>
      </c>
      <c r="CK54" s="682">
        <v>31090.178802490234</v>
      </c>
      <c r="CL54" s="682">
        <v>28518.132080078125</v>
      </c>
      <c r="CM54" s="682">
        <v>30638.947305705282</v>
      </c>
      <c r="CN54" s="682">
        <v>29916.964508056641</v>
      </c>
      <c r="CO54" s="682">
        <v>21117.859006102241</v>
      </c>
      <c r="CP54" s="682"/>
      <c r="CQ54" s="682">
        <v>3.7204221007414162E-3</v>
      </c>
      <c r="CR54" s="682">
        <v>29962.088134765625</v>
      </c>
      <c r="CS54" s="682">
        <v>28698.626586914063</v>
      </c>
      <c r="CT54" s="682">
        <v>28698.626586914063</v>
      </c>
      <c r="CU54" s="682">
        <v>289468.07553515933</v>
      </c>
      <c r="CV54" s="682">
        <v>30503.571655273438</v>
      </c>
      <c r="CW54" s="682">
        <v>30323.0771484375</v>
      </c>
      <c r="CX54" s="682">
        <v>31090.178802490234</v>
      </c>
      <c r="CY54" s="682">
        <v>26307.074371337891</v>
      </c>
      <c r="CZ54" s="682">
        <v>27976.648559570313</v>
      </c>
      <c r="DA54" s="682">
        <v>28473.008453369141</v>
      </c>
      <c r="DB54" s="682">
        <v>29420.604614257813</v>
      </c>
      <c r="DC54" s="682"/>
      <c r="DD54" s="682">
        <v>5.4538680124096572E-3</v>
      </c>
      <c r="DE54" s="682">
        <v>28969.370820325334</v>
      </c>
      <c r="DF54" s="682">
        <v>28698.626586914063</v>
      </c>
      <c r="DG54" s="682">
        <v>28698.626586914063</v>
      </c>
      <c r="DH54" s="682">
        <v>290460.7930527578</v>
      </c>
      <c r="DI54" s="682">
        <v>30503.571655273438</v>
      </c>
      <c r="DJ54" s="682">
        <v>30323.0771484375</v>
      </c>
      <c r="DK54" s="682">
        <v>30593.818908691406</v>
      </c>
      <c r="DL54" s="682">
        <v>26307.074371337891</v>
      </c>
      <c r="DM54" s="682">
        <v>28427.884851235925</v>
      </c>
      <c r="DN54" s="682">
        <v>28473.008453369141</v>
      </c>
      <c r="DO54" s="682">
        <v>23238.667755126953</v>
      </c>
      <c r="DP54" s="682"/>
      <c r="DQ54" s="682"/>
      <c r="DR54" s="682">
        <v>27841.277679443359</v>
      </c>
      <c r="DS54" s="682">
        <v>28608.379353145807</v>
      </c>
      <c r="DT54" s="682">
        <v>28608.379660925391</v>
      </c>
      <c r="DU54" s="682">
        <v>282925.13983698678</v>
      </c>
      <c r="DV54" s="682">
        <v>202269.36178588867</v>
      </c>
      <c r="DW54" s="682">
        <v>208500.03207397461</v>
      </c>
      <c r="DX54" s="682">
        <v>198095.97658061981</v>
      </c>
      <c r="DY54" s="682">
        <v>114398.09188270569</v>
      </c>
      <c r="DZ54" s="682">
        <v>48796.588704798807</v>
      </c>
      <c r="EA54" s="682">
        <v>53803.607147216797</v>
      </c>
      <c r="EB54" s="682">
        <v>27958.599090576172</v>
      </c>
      <c r="EC54" s="682">
        <v>586.60714721679688</v>
      </c>
      <c r="ED54" s="682">
        <v>18723.274853229523</v>
      </c>
      <c r="EE54" s="682">
        <v>71267.154434204102</v>
      </c>
      <c r="EF54" s="682">
        <v>186694.49096679688</v>
      </c>
      <c r="EG54" s="682">
        <v>147567.38264513016</v>
      </c>
      <c r="EH54" s="682">
        <v>1278661.167312358</v>
      </c>
      <c r="EI54" s="682">
        <v>203059.92770385742</v>
      </c>
      <c r="EJ54" s="682">
        <v>208583.05953979492</v>
      </c>
      <c r="EK54" s="682">
        <v>190371.6605796814</v>
      </c>
      <c r="EL54" s="682">
        <v>106948.40007019043</v>
      </c>
      <c r="EM54" s="682">
        <v>45668.548309326172</v>
      </c>
      <c r="EN54" s="682">
        <v>58363.027145385742</v>
      </c>
      <c r="EO54" s="682">
        <v>30687.742980957031</v>
      </c>
      <c r="EP54" s="682">
        <v>586.60714721679688</v>
      </c>
      <c r="EQ54" s="682">
        <v>16159.12858581543</v>
      </c>
      <c r="ER54" s="682">
        <v>81802.350601196289</v>
      </c>
      <c r="ES54" s="682">
        <v>199981.20723724365</v>
      </c>
      <c r="ET54" s="682">
        <v>194408.82604980469</v>
      </c>
      <c r="EU54" s="682">
        <v>1336620.48595047</v>
      </c>
      <c r="EV54" s="682">
        <v>203059.92770385742</v>
      </c>
      <c r="EW54" s="682">
        <v>208583.05953979492</v>
      </c>
      <c r="EX54" s="682">
        <v>186844.30142211914</v>
      </c>
      <c r="EY54" s="682">
        <v>112427.21200561523</v>
      </c>
      <c r="EZ54" s="682">
        <v>52143.057739257813</v>
      </c>
      <c r="FA54" s="682">
        <v>69845.823440551758</v>
      </c>
      <c r="FB54" s="682">
        <v>45500.701889038086</v>
      </c>
      <c r="FC54" s="682">
        <v>1120.8708801269531</v>
      </c>
      <c r="FD54" s="682">
        <v>41463.568153381348</v>
      </c>
      <c r="FE54" s="682">
        <v>100952.39376068115</v>
      </c>
      <c r="FF54" s="682">
        <v>197497.08703613281</v>
      </c>
      <c r="FG54" s="682">
        <v>170366.95806884766</v>
      </c>
      <c r="FH54" s="682">
        <v>1389804.9616394043</v>
      </c>
      <c r="FI54" s="540"/>
      <c r="FJ54" s="685" t="s">
        <v>811</v>
      </c>
      <c r="FK54" s="682">
        <v>30503.571655273438</v>
      </c>
      <c r="FL54" s="682">
        <v>30323.0771484375</v>
      </c>
      <c r="FM54" s="682">
        <v>31090.178802490234</v>
      </c>
      <c r="FN54" s="682">
        <v>28518.132080078125</v>
      </c>
      <c r="FO54" s="682">
        <v>27967.093935027151</v>
      </c>
      <c r="FP54" s="682">
        <v>22458.54529938614</v>
      </c>
      <c r="FQ54" s="682">
        <v>21096.499075908097</v>
      </c>
      <c r="FR54" s="682"/>
      <c r="FS54" s="682">
        <v>0.13625687058083713</v>
      </c>
      <c r="FT54" s="682">
        <v>27570.535919189453</v>
      </c>
      <c r="FU54" s="682">
        <v>28698.626586914063</v>
      </c>
      <c r="FV54" s="682">
        <v>28698.626586914063</v>
      </c>
      <c r="FW54" s="682">
        <v>276925.02334648883</v>
      </c>
      <c r="FX54" s="682">
        <v>30503.571655273438</v>
      </c>
      <c r="FY54" s="682">
        <v>30323.0771484375</v>
      </c>
      <c r="FZ54" s="682">
        <v>31090.178802490234</v>
      </c>
      <c r="GA54" s="682">
        <v>26307.074371337891</v>
      </c>
      <c r="GB54" s="682">
        <v>28653.502960205078</v>
      </c>
      <c r="GC54" s="682">
        <v>27480.288665771484</v>
      </c>
      <c r="GD54" s="682">
        <v>22065.453460693359</v>
      </c>
      <c r="GE54" s="682"/>
      <c r="GF54" s="682"/>
      <c r="GG54" s="682">
        <v>28969.369260340231</v>
      </c>
      <c r="GH54" s="682">
        <v>28698.626586914063</v>
      </c>
      <c r="GI54" s="682">
        <v>28698.626586914063</v>
      </c>
      <c r="GJ54" s="682">
        <v>282789.76949837734</v>
      </c>
      <c r="GK54" s="682">
        <v>30503.571655273438</v>
      </c>
      <c r="GL54" s="682">
        <v>30323.0771484375</v>
      </c>
      <c r="GM54" s="682">
        <v>30593.818908691406</v>
      </c>
      <c r="GN54" s="682">
        <v>25720.467224121094</v>
      </c>
      <c r="GO54" s="682">
        <v>27886.401306152344</v>
      </c>
      <c r="GP54" s="682">
        <v>26442.445251464844</v>
      </c>
      <c r="GQ54" s="682">
        <v>13356.593505859375</v>
      </c>
      <c r="GR54" s="682"/>
      <c r="GS54" s="682"/>
      <c r="GT54" s="682">
        <v>27841.277679443359</v>
      </c>
      <c r="GU54" s="682">
        <v>28157.143258179494</v>
      </c>
      <c r="GV54" s="682">
        <v>28563.255706787109</v>
      </c>
      <c r="GW54" s="682">
        <v>269388.05164440995</v>
      </c>
      <c r="GX54" s="682">
        <v>202269.36178588867</v>
      </c>
      <c r="GY54" s="682">
        <v>207431.5046081543</v>
      </c>
      <c r="GZ54" s="682">
        <v>192322.41482543945</v>
      </c>
      <c r="HA54" s="682">
        <v>106263.18344116211</v>
      </c>
      <c r="HB54" s="682">
        <v>41778.56510925293</v>
      </c>
      <c r="HC54" s="682">
        <v>49623.561462402344</v>
      </c>
      <c r="HD54" s="682">
        <v>21236.139475743519</v>
      </c>
      <c r="HE54" s="682"/>
      <c r="HF54" s="682">
        <v>11486.670257568359</v>
      </c>
      <c r="HG54" s="682">
        <v>62551.639801502075</v>
      </c>
      <c r="HH54" s="682">
        <v>177879.1393737793</v>
      </c>
      <c r="HI54" s="682">
        <v>142357.61659116892</v>
      </c>
      <c r="HJ54" s="682">
        <v>1215199.796732062</v>
      </c>
      <c r="HK54" s="682">
        <v>203059.92770385742</v>
      </c>
      <c r="HL54" s="682">
        <v>208583.05953979492</v>
      </c>
      <c r="HM54" s="682">
        <v>184122.72938537598</v>
      </c>
      <c r="HN54" s="682">
        <v>108743.51595115662</v>
      </c>
      <c r="HO54" s="682">
        <v>42508.261077880859</v>
      </c>
      <c r="HP54" s="682">
        <v>51574.506861612666</v>
      </c>
      <c r="HQ54" s="682">
        <v>12508.269287109375</v>
      </c>
      <c r="HR54" s="682"/>
      <c r="HS54" s="682">
        <v>3263.9367728233337</v>
      </c>
      <c r="HT54" s="682">
        <v>70390.599227905273</v>
      </c>
      <c r="HU54" s="682">
        <v>190972.62797546387</v>
      </c>
      <c r="HV54" s="682">
        <v>170552.88478088379</v>
      </c>
      <c r="HW54" s="682">
        <v>1246280.3185638641</v>
      </c>
      <c r="HX54" s="682">
        <v>203059.92770385742</v>
      </c>
      <c r="HY54" s="682">
        <v>208583.05953979492</v>
      </c>
      <c r="HZ54" s="682">
        <v>185508.64208984375</v>
      </c>
      <c r="IA54" s="682">
        <v>112378.6438369751</v>
      </c>
      <c r="IB54" s="682">
        <v>45719.475170135498</v>
      </c>
      <c r="IC54" s="682">
        <v>66918.337677001953</v>
      </c>
      <c r="ID54" s="682">
        <v>29353.821350097656</v>
      </c>
      <c r="IE54" s="682">
        <v>183.18345642089844</v>
      </c>
      <c r="IF54" s="682">
        <v>12180.381271362305</v>
      </c>
      <c r="IG54" s="682">
        <v>93197.982192993164</v>
      </c>
      <c r="IH54" s="682">
        <v>195092.90023803711</v>
      </c>
      <c r="II54" s="682">
        <v>152980.85162353516</v>
      </c>
      <c r="IJ54" s="682">
        <v>1305157.2061500549</v>
      </c>
      <c r="IL54" s="658"/>
      <c r="IM54" s="658"/>
      <c r="IN54" s="658"/>
      <c r="IO54" s="658"/>
      <c r="IP54" s="658"/>
      <c r="IQ54" s="658"/>
      <c r="IR54" s="658"/>
      <c r="IS54" s="658"/>
      <c r="IT54" s="658"/>
      <c r="IU54" s="658"/>
      <c r="IV54" s="658"/>
      <c r="IW54" s="658"/>
      <c r="IX54" s="658"/>
      <c r="IY54" s="658"/>
      <c r="IZ54" s="658"/>
      <c r="JA54" s="658"/>
      <c r="JB54" s="658"/>
      <c r="JC54" s="658"/>
      <c r="JD54" s="658"/>
      <c r="JE54" s="658"/>
      <c r="JF54" s="658"/>
      <c r="JG54" s="658"/>
      <c r="JH54" s="658"/>
      <c r="JI54" s="658"/>
      <c r="JJ54" s="658"/>
      <c r="JK54" s="658"/>
      <c r="JL54" s="658"/>
      <c r="JM54" s="658"/>
      <c r="JN54" s="658"/>
      <c r="JO54" s="658"/>
      <c r="JP54" s="658"/>
      <c r="JQ54" s="658"/>
      <c r="JR54" s="658"/>
      <c r="JS54" s="658"/>
      <c r="JT54" s="658"/>
      <c r="JU54" s="658"/>
      <c r="JV54" s="658"/>
      <c r="JW54" s="658"/>
      <c r="JX54" s="658"/>
      <c r="JY54" s="658"/>
      <c r="JZ54" s="658"/>
      <c r="KA54" s="658"/>
      <c r="KB54" s="658"/>
      <c r="KC54" s="658"/>
      <c r="KD54" s="658"/>
      <c r="KE54" s="658"/>
      <c r="KF54" s="658"/>
      <c r="KG54" s="658"/>
      <c r="KH54" s="658"/>
      <c r="KI54" s="658"/>
      <c r="KJ54" s="658"/>
      <c r="KK54" s="658"/>
      <c r="KL54" s="658"/>
      <c r="KM54" s="658"/>
      <c r="KN54" s="658"/>
    </row>
    <row r="55" spans="1:300" hidden="1">
      <c r="B55" s="22" t="s">
        <v>167</v>
      </c>
      <c r="C55" s="217" t="s">
        <v>97</v>
      </c>
      <c r="D55" s="357">
        <f t="shared" si="65"/>
        <v>7.8003901538848883E-2</v>
      </c>
      <c r="E55" s="360">
        <f t="shared" si="65"/>
        <v>9.3023150050699707E-2</v>
      </c>
      <c r="F55" s="360">
        <f t="shared" si="65"/>
        <v>0.11165586420154572</v>
      </c>
      <c r="G55" s="360">
        <f t="shared" si="65"/>
        <v>0.11240449819660187</v>
      </c>
      <c r="H55" s="360">
        <f t="shared" si="65"/>
        <v>0.12524772644329071</v>
      </c>
      <c r="I55" s="360">
        <f t="shared" si="65"/>
        <v>0.13635218327236176</v>
      </c>
      <c r="J55" s="357"/>
      <c r="K55" s="360">
        <f t="shared" si="66"/>
        <v>1.205703254699707E-2</v>
      </c>
      <c r="L55" s="360">
        <f t="shared" si="66"/>
        <v>1.0865768852233887E-2</v>
      </c>
      <c r="M55" s="360">
        <f t="shared" si="66"/>
        <v>1.0671013968467712E-2</v>
      </c>
      <c r="N55" s="360">
        <f t="shared" si="66"/>
        <v>5.1260437774658203E-3</v>
      </c>
      <c r="O55" s="360">
        <f t="shared" si="66"/>
        <v>1.6064010429382323E-3</v>
      </c>
      <c r="P55" s="360">
        <f t="shared" si="66"/>
        <v>4.0791756820678709E-3</v>
      </c>
      <c r="Q55" s="360">
        <f t="shared" si="66"/>
        <v>3.6073445167541505E-3</v>
      </c>
      <c r="R55" s="360">
        <f t="shared" si="66"/>
        <v>3.6098899841308595E-5</v>
      </c>
      <c r="S55" s="360">
        <f t="shared" si="66"/>
        <v>0</v>
      </c>
      <c r="T55" s="360">
        <f t="shared" si="66"/>
        <v>6.7614791040420535E-3</v>
      </c>
      <c r="U55" s="360">
        <f t="shared" si="67"/>
        <v>1.1497499599456788E-2</v>
      </c>
      <c r="V55" s="360">
        <f t="shared" si="67"/>
        <v>1.1696043548583984E-2</v>
      </c>
      <c r="W55" s="360">
        <f t="shared" si="67"/>
        <v>2.5124834289550781E-2</v>
      </c>
      <c r="X55" s="360">
        <f t="shared" si="67"/>
        <v>1.8248773465692997E-2</v>
      </c>
      <c r="Y55" s="360">
        <f t="shared" si="67"/>
        <v>1.4690242559432984E-2</v>
      </c>
      <c r="Z55" s="360">
        <f t="shared" si="67"/>
        <v>4.6026097297668456E-3</v>
      </c>
      <c r="AA55" s="360">
        <f t="shared" si="67"/>
        <v>1.2995603942871094E-3</v>
      </c>
      <c r="AB55" s="360">
        <f t="shared" si="67"/>
        <v>0</v>
      </c>
      <c r="AC55" s="360">
        <f t="shared" si="67"/>
        <v>1.0829669952392579E-3</v>
      </c>
      <c r="AD55" s="360">
        <f t="shared" si="67"/>
        <v>0</v>
      </c>
      <c r="AE55" s="360">
        <f t="shared" si="68"/>
        <v>1.3717581939697266E-3</v>
      </c>
      <c r="AF55" s="360">
        <f t="shared" si="68"/>
        <v>2.3825273895263671E-3</v>
      </c>
      <c r="AG55" s="360">
        <f t="shared" si="68"/>
        <v>9.8685091652870177E-3</v>
      </c>
      <c r="AH55" s="360">
        <f t="shared" si="68"/>
        <v>1.4351367867946625E-2</v>
      </c>
      <c r="AI55" s="360">
        <f t="shared" si="68"/>
        <v>2.4402856292724609E-2</v>
      </c>
      <c r="AJ55" s="360">
        <f t="shared" si="68"/>
        <v>2.1244202556610109E-2</v>
      </c>
      <c r="AK55" s="360">
        <f t="shared" si="68"/>
        <v>1.9060219116210936E-2</v>
      </c>
      <c r="AL55" s="360">
        <f t="shared" si="68"/>
        <v>7.2333237152099605E-3</v>
      </c>
      <c r="AM55" s="360">
        <f t="shared" si="68"/>
        <v>2.7412145919799803E-3</v>
      </c>
      <c r="AN55" s="360">
        <f t="shared" si="68"/>
        <v>0</v>
      </c>
      <c r="AO55" s="360">
        <f t="shared" si="69"/>
        <v>0</v>
      </c>
      <c r="AP55" s="360">
        <f t="shared" si="69"/>
        <v>0</v>
      </c>
      <c r="AQ55" s="360">
        <f t="shared" si="69"/>
        <v>0</v>
      </c>
      <c r="AR55" s="360">
        <f t="shared" si="69"/>
        <v>3.0230326280593872E-3</v>
      </c>
      <c r="AS55" s="360">
        <f t="shared" si="69"/>
        <v>1.8554834518432615E-2</v>
      </c>
      <c r="AT55" s="360">
        <f t="shared" si="69"/>
        <v>1.5396180782318115E-2</v>
      </c>
      <c r="AU55" s="360">
        <f t="shared" si="69"/>
        <v>2.1406647605895997E-2</v>
      </c>
      <c r="AV55" s="360">
        <f t="shared" si="69"/>
        <v>1.9330960865020751E-2</v>
      </c>
      <c r="AW55" s="360">
        <f t="shared" si="69"/>
        <v>1.9943896759033203E-2</v>
      </c>
      <c r="AX55" s="360">
        <f t="shared" si="69"/>
        <v>1.2995603942871093E-2</v>
      </c>
      <c r="AY55" s="360">
        <f t="shared" si="70"/>
        <v>2.3464284896850588E-3</v>
      </c>
      <c r="AZ55" s="360">
        <f t="shared" si="70"/>
        <v>1.1732142448425294E-3</v>
      </c>
      <c r="BA55" s="360">
        <f t="shared" si="70"/>
        <v>5.9563184738159176E-4</v>
      </c>
      <c r="BB55" s="360">
        <f t="shared" si="70"/>
        <v>1.0829669952392579E-4</v>
      </c>
      <c r="BC55" s="360">
        <f t="shared" si="70"/>
        <v>1.1371153450012207E-3</v>
      </c>
      <c r="BD55" s="360">
        <f t="shared" si="70"/>
        <v>5.7020768604278561E-3</v>
      </c>
      <c r="BE55" s="360">
        <f t="shared" si="70"/>
        <v>1.5048060042381286E-2</v>
      </c>
      <c r="BF55" s="360">
        <f t="shared" si="70"/>
        <v>1.2616565494537354E-2</v>
      </c>
      <c r="BG55" s="476">
        <f t="shared" si="70"/>
        <v>2.51970320892334E-2</v>
      </c>
      <c r="BH55" s="476">
        <f t="shared" si="70"/>
        <v>2.1984230003356933E-2</v>
      </c>
      <c r="BI55" s="476">
        <f t="shared" si="71"/>
        <v>1.961163718676567E-2</v>
      </c>
      <c r="BJ55" s="476">
        <f t="shared" si="71"/>
        <v>1.2905356693267823E-2</v>
      </c>
      <c r="BK55" s="476">
        <f t="shared" si="71"/>
        <v>3.2753132326602936E-3</v>
      </c>
      <c r="BL55" s="476">
        <f t="shared" si="71"/>
        <v>2.4908240890502932E-3</v>
      </c>
      <c r="BM55" s="476">
        <f t="shared" si="71"/>
        <v>2.1659339904785157E-4</v>
      </c>
      <c r="BN55" s="476">
        <f t="shared" si="71"/>
        <v>0</v>
      </c>
      <c r="BO55" s="476">
        <f t="shared" si="71"/>
        <v>0</v>
      </c>
      <c r="BP55" s="476">
        <f t="shared" si="71"/>
        <v>5.2366860008239745E-3</v>
      </c>
      <c r="BQ55" s="476">
        <f t="shared" si="71"/>
        <v>1.9655850963592528E-2</v>
      </c>
      <c r="BR55" s="476">
        <f t="shared" si="71"/>
        <v>1.4674202785491943E-2</v>
      </c>
      <c r="BS55" s="360">
        <f t="shared" si="72"/>
        <v>2.51970320892334E-2</v>
      </c>
      <c r="BT55" s="360">
        <f t="shared" si="72"/>
        <v>2.1984230003356933E-2</v>
      </c>
      <c r="BU55" s="360">
        <f t="shared" si="72"/>
        <v>1.8988021316528322E-2</v>
      </c>
      <c r="BV55" s="360">
        <f t="shared" si="72"/>
        <v>1.2941455593109131E-2</v>
      </c>
      <c r="BW55" s="360">
        <f t="shared" si="72"/>
        <v>5.2884888267517088E-3</v>
      </c>
      <c r="BX55" s="360">
        <f t="shared" si="72"/>
        <v>4.3958263292312623E-3</v>
      </c>
      <c r="BY55" s="360">
        <f t="shared" si="72"/>
        <v>1.2634614944458007E-3</v>
      </c>
      <c r="BZ55" s="360">
        <f t="shared" si="72"/>
        <v>0</v>
      </c>
      <c r="CA55" s="360">
        <f t="shared" si="72"/>
        <v>1.9854394912719727E-4</v>
      </c>
      <c r="CB55" s="360">
        <f t="shared" si="72"/>
        <v>1.1064312801361083E-2</v>
      </c>
      <c r="CC55" s="360">
        <f t="shared" si="72"/>
        <v>2.1620069578170777E-2</v>
      </c>
      <c r="CD55" s="360">
        <f t="shared" si="72"/>
        <v>1.3410741291046142E-2</v>
      </c>
      <c r="CG55" s="540"/>
      <c r="CH55" s="678" t="s">
        <v>94</v>
      </c>
      <c r="CI55" s="679"/>
      <c r="CJ55" s="679"/>
      <c r="CK55" s="679"/>
      <c r="CL55" s="679"/>
      <c r="CM55" s="679"/>
      <c r="CN55" s="679"/>
      <c r="CO55" s="679"/>
      <c r="CP55" s="679"/>
      <c r="CQ55" s="679"/>
      <c r="CR55" s="679"/>
      <c r="CS55" s="679"/>
      <c r="CT55" s="679"/>
      <c r="CU55" s="679"/>
      <c r="CV55" s="679"/>
      <c r="CW55" s="679"/>
      <c r="CX55" s="679"/>
      <c r="CY55" s="679"/>
      <c r="CZ55" s="679"/>
      <c r="DA55" s="679"/>
      <c r="DB55" s="679"/>
      <c r="DC55" s="679"/>
      <c r="DD55" s="679"/>
      <c r="DE55" s="679"/>
      <c r="DF55" s="679"/>
      <c r="DG55" s="679"/>
      <c r="DH55" s="679"/>
      <c r="DI55" s="679"/>
      <c r="DJ55" s="679"/>
      <c r="DK55" s="679"/>
      <c r="DL55" s="679"/>
      <c r="DM55" s="679"/>
      <c r="DN55" s="679"/>
      <c r="DO55" s="679"/>
      <c r="DP55" s="679"/>
      <c r="DQ55" s="679"/>
      <c r="DR55" s="679"/>
      <c r="DS55" s="679"/>
      <c r="DT55" s="679"/>
      <c r="DU55" s="679"/>
      <c r="DV55" s="679">
        <v>171765.79013061523</v>
      </c>
      <c r="DW55" s="679">
        <v>178176.95492553711</v>
      </c>
      <c r="DX55" s="679">
        <v>167502.15767192841</v>
      </c>
      <c r="DY55" s="679">
        <v>88677.624658584595</v>
      </c>
      <c r="DZ55" s="679">
        <v>20865.060012817383</v>
      </c>
      <c r="EA55" s="679">
        <v>28850.241577148438</v>
      </c>
      <c r="EB55" s="679">
        <v>1335.6593322753906</v>
      </c>
      <c r="EC55" s="679"/>
      <c r="ED55" s="679">
        <v>18723.274853229523</v>
      </c>
      <c r="EE55" s="679">
        <v>44689.338302612305</v>
      </c>
      <c r="EF55" s="679">
        <v>158943.46054077148</v>
      </c>
      <c r="EG55" s="679">
        <v>119094.37419176102</v>
      </c>
      <c r="EH55" s="679">
        <v>998623.93619728088</v>
      </c>
      <c r="EI55" s="679">
        <v>173368.5813293457</v>
      </c>
      <c r="EJ55" s="679">
        <v>178711.21865844727</v>
      </c>
      <c r="EK55" s="679">
        <v>161402.29223251343</v>
      </c>
      <c r="EL55" s="679">
        <v>81227.932846069336</v>
      </c>
      <c r="EM55" s="679">
        <v>18413.877777099609</v>
      </c>
      <c r="EN55" s="679">
        <v>39230.609420776367</v>
      </c>
      <c r="EO55" s="679">
        <v>11284.58349609375</v>
      </c>
      <c r="EP55" s="679"/>
      <c r="EQ55" s="679">
        <v>16159.12858581543</v>
      </c>
      <c r="ER55" s="679">
        <v>55314.781723022461</v>
      </c>
      <c r="ES55" s="679">
        <v>173448.51473236084</v>
      </c>
      <c r="ET55" s="679">
        <v>169094.47146606445</v>
      </c>
      <c r="EU55" s="679">
        <v>1077655.9922676086</v>
      </c>
      <c r="EV55" s="679">
        <v>173368.5813293457</v>
      </c>
      <c r="EW55" s="679">
        <v>178711.21865844727</v>
      </c>
      <c r="EX55" s="679">
        <v>157874.93307495117</v>
      </c>
      <c r="EY55" s="679">
        <v>86706.744781494141</v>
      </c>
      <c r="EZ55" s="679">
        <v>24843.263580322266</v>
      </c>
      <c r="FA55" s="679">
        <v>54458.666732788086</v>
      </c>
      <c r="FB55" s="679">
        <v>26413.407791137695</v>
      </c>
      <c r="FC55" s="679">
        <v>534.26373291015625</v>
      </c>
      <c r="FD55" s="679">
        <v>41463.568153381348</v>
      </c>
      <c r="FE55" s="679">
        <v>74464.824882507324</v>
      </c>
      <c r="FF55" s="679">
        <v>170964.39453125</v>
      </c>
      <c r="FG55" s="679">
        <v>145052.60348510742</v>
      </c>
      <c r="FH55" s="679">
        <v>1134856.4707336426</v>
      </c>
      <c r="FI55" s="540"/>
      <c r="FJ55" s="678" t="s">
        <v>94</v>
      </c>
      <c r="FK55" s="679"/>
      <c r="FL55" s="679"/>
      <c r="FM55" s="679"/>
      <c r="FN55" s="679"/>
      <c r="FO55" s="679"/>
      <c r="FP55" s="679"/>
      <c r="FQ55" s="679"/>
      <c r="FR55" s="679"/>
      <c r="FS55" s="679"/>
      <c r="FT55" s="679"/>
      <c r="FU55" s="679"/>
      <c r="FV55" s="679"/>
      <c r="FW55" s="679"/>
      <c r="FX55" s="679"/>
      <c r="FY55" s="679"/>
      <c r="FZ55" s="679"/>
      <c r="GA55" s="679"/>
      <c r="GB55" s="679"/>
      <c r="GC55" s="679"/>
      <c r="GD55" s="679"/>
      <c r="GE55" s="679"/>
      <c r="GF55" s="679"/>
      <c r="GG55" s="679"/>
      <c r="GH55" s="679"/>
      <c r="GI55" s="679"/>
      <c r="GJ55" s="679"/>
      <c r="GK55" s="679"/>
      <c r="GL55" s="679"/>
      <c r="GM55" s="679"/>
      <c r="GN55" s="679"/>
      <c r="GO55" s="679"/>
      <c r="GP55" s="679"/>
      <c r="GQ55" s="679"/>
      <c r="GR55" s="679"/>
      <c r="GS55" s="679"/>
      <c r="GT55" s="679"/>
      <c r="GU55" s="679"/>
      <c r="GV55" s="679"/>
      <c r="GW55" s="679"/>
      <c r="GX55" s="679">
        <v>171765.79013061523</v>
      </c>
      <c r="GY55" s="679">
        <v>177108.4274597168</v>
      </c>
      <c r="GZ55" s="679">
        <v>161728.59591674805</v>
      </c>
      <c r="HA55" s="679">
        <v>80542.716217041016</v>
      </c>
      <c r="HB55" s="679">
        <v>14253.152816772461</v>
      </c>
      <c r="HC55" s="679">
        <v>29498.423950195313</v>
      </c>
      <c r="HD55" s="679">
        <v>5172.1254577636719</v>
      </c>
      <c r="HE55" s="679"/>
      <c r="HF55" s="679">
        <v>11486.670257568359</v>
      </c>
      <c r="HG55" s="679">
        <v>36064.07084941864</v>
      </c>
      <c r="HH55" s="679">
        <v>150128.10894775391</v>
      </c>
      <c r="HI55" s="679">
        <v>114877.31658935547</v>
      </c>
      <c r="HJ55" s="679">
        <v>952625.39859294891</v>
      </c>
      <c r="HK55" s="679">
        <v>173368.5813293457</v>
      </c>
      <c r="HL55" s="679">
        <v>178711.21865844727</v>
      </c>
      <c r="HM55" s="679">
        <v>155153.36103820801</v>
      </c>
      <c r="HN55" s="679">
        <v>83023.048727035522</v>
      </c>
      <c r="HO55" s="679">
        <v>16562.175720214844</v>
      </c>
      <c r="HP55" s="679">
        <v>36864.197570800781</v>
      </c>
      <c r="HQ55" s="679">
        <v>2671.3186645507813</v>
      </c>
      <c r="HR55" s="679"/>
      <c r="HS55" s="679">
        <v>3263.9367728233337</v>
      </c>
      <c r="HT55" s="679">
        <v>43903.030349731445</v>
      </c>
      <c r="HU55" s="679">
        <v>164439.93547058105</v>
      </c>
      <c r="HV55" s="679">
        <v>145238.53019714355</v>
      </c>
      <c r="HW55" s="679">
        <v>1003199.3344988823</v>
      </c>
      <c r="HX55" s="679">
        <v>173368.5813293457</v>
      </c>
      <c r="HY55" s="679">
        <v>178711.21865844727</v>
      </c>
      <c r="HZ55" s="679">
        <v>156539.27374267578</v>
      </c>
      <c r="IA55" s="679">
        <v>86658.176612854004</v>
      </c>
      <c r="IB55" s="679">
        <v>20359.996959686279</v>
      </c>
      <c r="IC55" s="679">
        <v>53426.373291015625</v>
      </c>
      <c r="ID55" s="679">
        <v>21637.681182861328</v>
      </c>
      <c r="IE55" s="679">
        <v>183.18345642089844</v>
      </c>
      <c r="IF55" s="679">
        <v>12180.381271362305</v>
      </c>
      <c r="IG55" s="679">
        <v>67477.51496887207</v>
      </c>
      <c r="IH55" s="679">
        <v>168560.2077331543</v>
      </c>
      <c r="II55" s="679">
        <v>127666.49703979492</v>
      </c>
      <c r="IJ55" s="679">
        <v>1066769.0862464905</v>
      </c>
      <c r="IL55" s="658"/>
      <c r="IM55" s="658"/>
      <c r="IN55" s="658"/>
      <c r="IO55" s="658"/>
      <c r="IP55" s="658"/>
      <c r="IQ55" s="658"/>
      <c r="IR55" s="658"/>
      <c r="IS55" s="658"/>
      <c r="IT55" s="658"/>
      <c r="IU55" s="658"/>
      <c r="IV55" s="658"/>
      <c r="IW55" s="658"/>
      <c r="IX55" s="658"/>
      <c r="IY55" s="658"/>
      <c r="IZ55" s="658"/>
      <c r="JA55" s="658"/>
      <c r="JB55" s="658"/>
      <c r="JC55" s="658"/>
      <c r="JD55" s="658"/>
      <c r="JE55" s="658"/>
      <c r="JF55" s="658"/>
      <c r="JG55" s="658"/>
      <c r="JH55" s="658"/>
      <c r="JI55" s="658"/>
      <c r="JJ55" s="658"/>
      <c r="JK55" s="658"/>
      <c r="JL55" s="658"/>
      <c r="JM55" s="658"/>
      <c r="JN55" s="658"/>
      <c r="JO55" s="658"/>
      <c r="JP55" s="658"/>
      <c r="JQ55" s="658"/>
      <c r="JR55" s="658"/>
      <c r="JS55" s="658"/>
      <c r="JT55" s="658"/>
      <c r="JU55" s="658"/>
      <c r="JV55" s="658"/>
      <c r="JW55" s="658"/>
      <c r="JX55" s="658"/>
      <c r="JY55" s="658"/>
      <c r="JZ55" s="658"/>
      <c r="KA55" s="658"/>
      <c r="KB55" s="658"/>
      <c r="KC55" s="658"/>
      <c r="KD55" s="658"/>
      <c r="KE55" s="658"/>
      <c r="KF55" s="658"/>
      <c r="KG55" s="658"/>
      <c r="KH55" s="658"/>
      <c r="KI55" s="658"/>
      <c r="KJ55" s="658"/>
      <c r="KK55" s="658"/>
      <c r="KL55" s="658"/>
      <c r="KM55" s="658"/>
      <c r="KN55" s="658"/>
    </row>
    <row r="56" spans="1:300" hidden="1">
      <c r="B56" s="22" t="s">
        <v>168</v>
      </c>
      <c r="C56" s="217" t="s">
        <v>99</v>
      </c>
      <c r="D56" s="357">
        <f t="shared" si="65"/>
        <v>7.2449999906980958E-3</v>
      </c>
      <c r="E56" s="360">
        <f t="shared" si="65"/>
        <v>3.0400199993570104E-2</v>
      </c>
      <c r="F56" s="360">
        <f t="shared" si="65"/>
        <v>0.10540079999783215</v>
      </c>
      <c r="G56" s="360">
        <f t="shared" si="65"/>
        <v>0.25540020012038156</v>
      </c>
      <c r="H56" s="360">
        <f t="shared" si="65"/>
        <v>0.50540040024786026</v>
      </c>
      <c r="I56" s="360">
        <f t="shared" si="65"/>
        <v>0.50540040024786026</v>
      </c>
      <c r="J56" s="357"/>
      <c r="K56" s="360">
        <f t="shared" si="66"/>
        <v>1.0007823129517783E-4</v>
      </c>
      <c r="L56" s="360">
        <f t="shared" si="66"/>
        <v>2.8618551197044146E-4</v>
      </c>
      <c r="M56" s="360">
        <f t="shared" si="66"/>
        <v>6.6166744899001791E-4</v>
      </c>
      <c r="N56" s="360">
        <f t="shared" si="66"/>
        <v>8.0483208446147905E-4</v>
      </c>
      <c r="O56" s="360">
        <f t="shared" si="66"/>
        <v>1.0519564009858877E-3</v>
      </c>
      <c r="P56" s="360">
        <f t="shared" si="66"/>
        <v>1.1466730114480161E-3</v>
      </c>
      <c r="Q56" s="360">
        <f t="shared" si="66"/>
        <v>9.2991168396030848E-4</v>
      </c>
      <c r="R56" s="360">
        <f t="shared" si="66"/>
        <v>9.7425108416711737E-4</v>
      </c>
      <c r="S56" s="360">
        <f t="shared" si="66"/>
        <v>7.7341931487861441E-4</v>
      </c>
      <c r="T56" s="360">
        <f t="shared" si="66"/>
        <v>3.5114256541759825E-4</v>
      </c>
      <c r="U56" s="360">
        <f t="shared" si="67"/>
        <v>1.1224348064753576E-4</v>
      </c>
      <c r="V56" s="360">
        <f t="shared" si="67"/>
        <v>5.2639172475901435E-5</v>
      </c>
      <c r="W56" s="360">
        <f t="shared" si="67"/>
        <v>4.1993074439954943E-4</v>
      </c>
      <c r="X56" s="360">
        <f t="shared" si="67"/>
        <v>1.2008415197399445E-3</v>
      </c>
      <c r="Y56" s="360">
        <f t="shared" si="67"/>
        <v>2.7763730687228962E-3</v>
      </c>
      <c r="Z56" s="360">
        <f t="shared" si="67"/>
        <v>3.3770954289999789E-3</v>
      </c>
      <c r="AA56" s="360">
        <f t="shared" si="67"/>
        <v>4.4140351976719684E-3</v>
      </c>
      <c r="AB56" s="360">
        <f t="shared" si="67"/>
        <v>4.8114684594911519E-3</v>
      </c>
      <c r="AC56" s="360">
        <f t="shared" si="67"/>
        <v>3.9019325242808556E-3</v>
      </c>
      <c r="AD56" s="360">
        <f t="shared" si="67"/>
        <v>4.087981748060323E-3</v>
      </c>
      <c r="AE56" s="360">
        <f t="shared" si="68"/>
        <v>3.2452866648731288E-3</v>
      </c>
      <c r="AF56" s="360">
        <f t="shared" si="68"/>
        <v>1.4734029270375613E-3</v>
      </c>
      <c r="AG56" s="360">
        <f t="shared" si="68"/>
        <v>4.7097643402637914E-4</v>
      </c>
      <c r="AH56" s="360">
        <f t="shared" si="68"/>
        <v>2.2087527626636437E-4</v>
      </c>
      <c r="AI56" s="360">
        <f t="shared" si="68"/>
        <v>1.4559455661574611E-3</v>
      </c>
      <c r="AJ56" s="360">
        <f t="shared" si="68"/>
        <v>4.1634481654997217E-3</v>
      </c>
      <c r="AK56" s="360">
        <f t="shared" si="68"/>
        <v>9.6259874201198112E-3</v>
      </c>
      <c r="AL56" s="360">
        <f t="shared" si="68"/>
        <v>1.1708757178781205E-2</v>
      </c>
      <c r="AM56" s="360">
        <f t="shared" si="68"/>
        <v>1.5303940141828032E-2</v>
      </c>
      <c r="AN56" s="360">
        <f t="shared" si="68"/>
        <v>1.6681884495572303E-2</v>
      </c>
      <c r="AO56" s="360">
        <f t="shared" si="69"/>
        <v>1.3528424468937447E-2</v>
      </c>
      <c r="AP56" s="360">
        <f t="shared" si="69"/>
        <v>1.4173477362728329E-2</v>
      </c>
      <c r="AQ56" s="360">
        <f t="shared" si="69"/>
        <v>1.1251761856740806E-2</v>
      </c>
      <c r="AR56" s="360">
        <f t="shared" si="69"/>
        <v>5.1084482091004026E-3</v>
      </c>
      <c r="AS56" s="360">
        <f t="shared" si="69"/>
        <v>1.6329265245315619E-3</v>
      </c>
      <c r="AT56" s="360">
        <f t="shared" si="69"/>
        <v>7.6579860783508049E-4</v>
      </c>
      <c r="AU56" s="360">
        <f t="shared" si="69"/>
        <v>3.5279503475372912E-3</v>
      </c>
      <c r="AV56" s="360">
        <f t="shared" si="69"/>
        <v>1.0088590374200256E-2</v>
      </c>
      <c r="AW56" s="360">
        <f t="shared" si="69"/>
        <v>2.3325051632419696E-2</v>
      </c>
      <c r="AX56" s="360">
        <f t="shared" si="69"/>
        <v>2.8371880673882667E-2</v>
      </c>
      <c r="AY56" s="360">
        <f t="shared" si="70"/>
        <v>3.7083488774467495E-2</v>
      </c>
      <c r="AZ56" s="360">
        <f t="shared" si="70"/>
        <v>4.0422431649902488E-2</v>
      </c>
      <c r="BA56" s="360">
        <f t="shared" si="70"/>
        <v>3.2781177327273994E-2</v>
      </c>
      <c r="BB56" s="360">
        <f t="shared" si="70"/>
        <v>3.4344226661224969E-2</v>
      </c>
      <c r="BC56" s="360">
        <f t="shared" si="70"/>
        <v>2.726452011054149E-2</v>
      </c>
      <c r="BD56" s="360">
        <f t="shared" si="70"/>
        <v>1.2378451559914277E-2</v>
      </c>
      <c r="BE56" s="360">
        <f t="shared" si="70"/>
        <v>3.9567988170762548E-3</v>
      </c>
      <c r="BF56" s="360">
        <f t="shared" si="70"/>
        <v>1.8556321919406763E-3</v>
      </c>
      <c r="BG56" s="476">
        <f t="shared" si="70"/>
        <v>6.9813082245012044E-3</v>
      </c>
      <c r="BH56" s="476">
        <f t="shared" si="70"/>
        <v>1.996387477724126E-2</v>
      </c>
      <c r="BI56" s="476">
        <f t="shared" si="71"/>
        <v>4.6156934979659038E-2</v>
      </c>
      <c r="BJ56" s="476">
        <f t="shared" si="71"/>
        <v>5.6143886501972683E-2</v>
      </c>
      <c r="BK56" s="476">
        <f t="shared" si="71"/>
        <v>7.3382910666287174E-2</v>
      </c>
      <c r="BL56" s="476">
        <f t="shared" si="71"/>
        <v>7.9990200185564922E-2</v>
      </c>
      <c r="BM56" s="476">
        <f t="shared" si="71"/>
        <v>6.4869252778260625E-2</v>
      </c>
      <c r="BN56" s="476">
        <f t="shared" si="71"/>
        <v>6.7962303445846889E-2</v>
      </c>
      <c r="BO56" s="476">
        <f t="shared" si="71"/>
        <v>5.3952578620159536E-2</v>
      </c>
      <c r="BP56" s="476">
        <f t="shared" si="71"/>
        <v>2.4495181953376161E-2</v>
      </c>
      <c r="BQ56" s="476">
        <f t="shared" si="71"/>
        <v>7.8299378969487726E-3</v>
      </c>
      <c r="BR56" s="476">
        <f t="shared" si="71"/>
        <v>3.6720302180419675E-3</v>
      </c>
      <c r="BS56" s="360">
        <f t="shared" si="72"/>
        <v>6.9813082245012044E-3</v>
      </c>
      <c r="BT56" s="360">
        <f t="shared" si="72"/>
        <v>1.996387477724126E-2</v>
      </c>
      <c r="BU56" s="360">
        <f t="shared" si="72"/>
        <v>4.6156934979659038E-2</v>
      </c>
      <c r="BV56" s="360">
        <f t="shared" si="72"/>
        <v>5.6143886501972683E-2</v>
      </c>
      <c r="BW56" s="360">
        <f t="shared" si="72"/>
        <v>7.3382910666287174E-2</v>
      </c>
      <c r="BX56" s="360">
        <f t="shared" si="72"/>
        <v>7.9990200185564922E-2</v>
      </c>
      <c r="BY56" s="360">
        <f t="shared" si="72"/>
        <v>6.4869252778260625E-2</v>
      </c>
      <c r="BZ56" s="360">
        <f t="shared" si="72"/>
        <v>6.7962303445846889E-2</v>
      </c>
      <c r="CA56" s="360">
        <f t="shared" si="72"/>
        <v>5.3952578620159536E-2</v>
      </c>
      <c r="CB56" s="360">
        <f t="shared" si="72"/>
        <v>2.4495181953376161E-2</v>
      </c>
      <c r="CC56" s="360">
        <f t="shared" si="72"/>
        <v>7.8299378969487726E-3</v>
      </c>
      <c r="CD56" s="360">
        <f t="shared" si="72"/>
        <v>3.6720302180419675E-3</v>
      </c>
      <c r="CG56" s="540"/>
      <c r="CH56" s="678" t="s">
        <v>21</v>
      </c>
      <c r="CI56" s="679">
        <v>30503.571655273438</v>
      </c>
      <c r="CJ56" s="679">
        <v>30323.0771484375</v>
      </c>
      <c r="CK56" s="679">
        <v>31090.178802490234</v>
      </c>
      <c r="CL56" s="679">
        <v>28518.132080078125</v>
      </c>
      <c r="CM56" s="679">
        <v>30638.947305705282</v>
      </c>
      <c r="CN56" s="679">
        <v>29916.964508056641</v>
      </c>
      <c r="CO56" s="679">
        <v>21117.859006102241</v>
      </c>
      <c r="CP56" s="679"/>
      <c r="CQ56" s="679">
        <v>3.7204221007414162E-3</v>
      </c>
      <c r="CR56" s="679">
        <v>29962.088134765625</v>
      </c>
      <c r="CS56" s="679">
        <v>28698.626586914063</v>
      </c>
      <c r="CT56" s="679">
        <v>28698.626586914063</v>
      </c>
      <c r="CU56" s="679">
        <v>289468.07553515933</v>
      </c>
      <c r="CV56" s="679">
        <v>30503.571655273438</v>
      </c>
      <c r="CW56" s="679">
        <v>30323.0771484375</v>
      </c>
      <c r="CX56" s="679">
        <v>31090.178802490234</v>
      </c>
      <c r="CY56" s="679">
        <v>26307.074371337891</v>
      </c>
      <c r="CZ56" s="679">
        <v>27976.648559570313</v>
      </c>
      <c r="DA56" s="679">
        <v>28473.008453369141</v>
      </c>
      <c r="DB56" s="679">
        <v>29420.604614257813</v>
      </c>
      <c r="DC56" s="679"/>
      <c r="DD56" s="679">
        <v>5.4538680124096572E-3</v>
      </c>
      <c r="DE56" s="679">
        <v>28969.370820325334</v>
      </c>
      <c r="DF56" s="679">
        <v>28698.626586914063</v>
      </c>
      <c r="DG56" s="679">
        <v>28698.626586914063</v>
      </c>
      <c r="DH56" s="679">
        <v>290460.7930527578</v>
      </c>
      <c r="DI56" s="679">
        <v>30503.571655273438</v>
      </c>
      <c r="DJ56" s="679">
        <v>30323.0771484375</v>
      </c>
      <c r="DK56" s="679">
        <v>30593.818908691406</v>
      </c>
      <c r="DL56" s="679">
        <v>26307.074371337891</v>
      </c>
      <c r="DM56" s="679">
        <v>28427.884851235925</v>
      </c>
      <c r="DN56" s="679">
        <v>28473.008453369141</v>
      </c>
      <c r="DO56" s="679">
        <v>23238.667755126953</v>
      </c>
      <c r="DP56" s="679"/>
      <c r="DQ56" s="679"/>
      <c r="DR56" s="679">
        <v>27841.277679443359</v>
      </c>
      <c r="DS56" s="679">
        <v>28608.379353145807</v>
      </c>
      <c r="DT56" s="679">
        <v>28608.379660925391</v>
      </c>
      <c r="DU56" s="679">
        <v>282925.13983698678</v>
      </c>
      <c r="DV56" s="679">
        <v>30503.571655273438</v>
      </c>
      <c r="DW56" s="679">
        <v>30323.0771484375</v>
      </c>
      <c r="DX56" s="679">
        <v>30593.818908691406</v>
      </c>
      <c r="DY56" s="679">
        <v>25720.467224121094</v>
      </c>
      <c r="DZ56" s="679">
        <v>27931.528691981424</v>
      </c>
      <c r="EA56" s="679">
        <v>24953.365570068359</v>
      </c>
      <c r="EB56" s="679">
        <v>26622.939758300781</v>
      </c>
      <c r="EC56" s="679">
        <v>586.60714721679688</v>
      </c>
      <c r="ED56" s="679"/>
      <c r="EE56" s="679">
        <v>26577.816131591797</v>
      </c>
      <c r="EF56" s="679">
        <v>27751.030426025391</v>
      </c>
      <c r="EG56" s="679">
        <v>28473.008453369141</v>
      </c>
      <c r="EH56" s="679">
        <v>280037.23111507716</v>
      </c>
      <c r="EI56" s="679">
        <v>29691.346374511719</v>
      </c>
      <c r="EJ56" s="679">
        <v>29871.840881347656</v>
      </c>
      <c r="EK56" s="679">
        <v>28969.368347167969</v>
      </c>
      <c r="EL56" s="679">
        <v>25720.467224121094</v>
      </c>
      <c r="EM56" s="679">
        <v>27254.670532226563</v>
      </c>
      <c r="EN56" s="679">
        <v>19132.417724609375</v>
      </c>
      <c r="EO56" s="679">
        <v>19403.159484863281</v>
      </c>
      <c r="EP56" s="679">
        <v>586.60714721679688</v>
      </c>
      <c r="EQ56" s="679"/>
      <c r="ER56" s="679">
        <v>26487.568878173828</v>
      </c>
      <c r="ES56" s="679">
        <v>26532.692504882813</v>
      </c>
      <c r="ET56" s="679">
        <v>25314.354583740234</v>
      </c>
      <c r="EU56" s="679">
        <v>258964.49368286133</v>
      </c>
      <c r="EV56" s="679">
        <v>29691.346374511719</v>
      </c>
      <c r="EW56" s="679">
        <v>29871.840881347656</v>
      </c>
      <c r="EX56" s="679">
        <v>28969.368347167969</v>
      </c>
      <c r="EY56" s="679">
        <v>25720.467224121094</v>
      </c>
      <c r="EZ56" s="679">
        <v>27299.794158935547</v>
      </c>
      <c r="FA56" s="679">
        <v>15387.156707763672</v>
      </c>
      <c r="FB56" s="679">
        <v>19087.294097900391</v>
      </c>
      <c r="FC56" s="679">
        <v>586.60714721679688</v>
      </c>
      <c r="FD56" s="679"/>
      <c r="FE56" s="679">
        <v>26487.568878173828</v>
      </c>
      <c r="FF56" s="679">
        <v>26532.692504882813</v>
      </c>
      <c r="FG56" s="679">
        <v>25314.354583740234</v>
      </c>
      <c r="FH56" s="679">
        <v>254948.49090576172</v>
      </c>
      <c r="FI56" s="540"/>
      <c r="FJ56" s="678" t="s">
        <v>21</v>
      </c>
      <c r="FK56" s="679">
        <v>30503.571655273438</v>
      </c>
      <c r="FL56" s="679">
        <v>30323.0771484375</v>
      </c>
      <c r="FM56" s="679">
        <v>31090.178802490234</v>
      </c>
      <c r="FN56" s="679">
        <v>28518.132080078125</v>
      </c>
      <c r="FO56" s="679">
        <v>27967.093935027151</v>
      </c>
      <c r="FP56" s="679">
        <v>22458.54529938614</v>
      </c>
      <c r="FQ56" s="679">
        <v>21096.499075908097</v>
      </c>
      <c r="FR56" s="679"/>
      <c r="FS56" s="679">
        <v>0.13625687058083713</v>
      </c>
      <c r="FT56" s="679">
        <v>27570.535919189453</v>
      </c>
      <c r="FU56" s="679">
        <v>28698.626586914063</v>
      </c>
      <c r="FV56" s="679">
        <v>28698.626586914063</v>
      </c>
      <c r="FW56" s="679">
        <v>276925.02334648883</v>
      </c>
      <c r="FX56" s="679">
        <v>30503.571655273438</v>
      </c>
      <c r="FY56" s="679">
        <v>30323.0771484375</v>
      </c>
      <c r="FZ56" s="679">
        <v>31090.178802490234</v>
      </c>
      <c r="GA56" s="679">
        <v>26307.074371337891</v>
      </c>
      <c r="GB56" s="679">
        <v>28653.502960205078</v>
      </c>
      <c r="GC56" s="679">
        <v>27480.288665771484</v>
      </c>
      <c r="GD56" s="679">
        <v>22065.453460693359</v>
      </c>
      <c r="GE56" s="679"/>
      <c r="GF56" s="679"/>
      <c r="GG56" s="679">
        <v>28969.369260340231</v>
      </c>
      <c r="GH56" s="679">
        <v>28698.626586914063</v>
      </c>
      <c r="GI56" s="679">
        <v>28698.626586914063</v>
      </c>
      <c r="GJ56" s="679">
        <v>282789.76949837734</v>
      </c>
      <c r="GK56" s="679">
        <v>30503.571655273438</v>
      </c>
      <c r="GL56" s="679">
        <v>30323.0771484375</v>
      </c>
      <c r="GM56" s="679">
        <v>30593.818908691406</v>
      </c>
      <c r="GN56" s="679">
        <v>25720.467224121094</v>
      </c>
      <c r="GO56" s="679">
        <v>27886.401306152344</v>
      </c>
      <c r="GP56" s="679">
        <v>26442.445251464844</v>
      </c>
      <c r="GQ56" s="679">
        <v>13356.593505859375</v>
      </c>
      <c r="GR56" s="679"/>
      <c r="GS56" s="679"/>
      <c r="GT56" s="679">
        <v>27841.277679443359</v>
      </c>
      <c r="GU56" s="679">
        <v>28157.143258179494</v>
      </c>
      <c r="GV56" s="679">
        <v>28563.255706787109</v>
      </c>
      <c r="GW56" s="679">
        <v>269388.05164440995</v>
      </c>
      <c r="GX56" s="679">
        <v>30503.571655273438</v>
      </c>
      <c r="GY56" s="679">
        <v>30323.0771484375</v>
      </c>
      <c r="GZ56" s="679">
        <v>30593.818908691406</v>
      </c>
      <c r="HA56" s="679">
        <v>25720.467224121094</v>
      </c>
      <c r="HB56" s="679">
        <v>27525.412292480469</v>
      </c>
      <c r="HC56" s="679">
        <v>20125.137512207031</v>
      </c>
      <c r="HD56" s="679">
        <v>16064.014017979847</v>
      </c>
      <c r="HE56" s="679"/>
      <c r="HF56" s="679"/>
      <c r="HG56" s="679">
        <v>26487.568952083435</v>
      </c>
      <c r="HH56" s="679">
        <v>27751.030426025391</v>
      </c>
      <c r="HI56" s="679">
        <v>27480.300001813448</v>
      </c>
      <c r="HJ56" s="679">
        <v>262574.39813911309</v>
      </c>
      <c r="HK56" s="679">
        <v>29691.346374511719</v>
      </c>
      <c r="HL56" s="679">
        <v>29871.840881347656</v>
      </c>
      <c r="HM56" s="679">
        <v>28969.368347167969</v>
      </c>
      <c r="HN56" s="679">
        <v>25720.467224121094</v>
      </c>
      <c r="HO56" s="679">
        <v>25946.085357666016</v>
      </c>
      <c r="HP56" s="679">
        <v>14710.309290811885</v>
      </c>
      <c r="HQ56" s="679">
        <v>9836.9506225585938</v>
      </c>
      <c r="HR56" s="679"/>
      <c r="HS56" s="679"/>
      <c r="HT56" s="679">
        <v>26487.568878173828</v>
      </c>
      <c r="HU56" s="679">
        <v>26532.692504882813</v>
      </c>
      <c r="HV56" s="679">
        <v>25314.354583740234</v>
      </c>
      <c r="HW56" s="679">
        <v>243080.98406498181</v>
      </c>
      <c r="HX56" s="679">
        <v>29691.346374511719</v>
      </c>
      <c r="HY56" s="679">
        <v>29871.840881347656</v>
      </c>
      <c r="HZ56" s="679">
        <v>28969.368347167969</v>
      </c>
      <c r="IA56" s="679">
        <v>25720.467224121094</v>
      </c>
      <c r="IB56" s="679">
        <v>25359.478210449219</v>
      </c>
      <c r="IC56" s="679">
        <v>13491.964385986328</v>
      </c>
      <c r="ID56" s="679">
        <v>7716.1401672363281</v>
      </c>
      <c r="IE56" s="679"/>
      <c r="IF56" s="679"/>
      <c r="IG56" s="679">
        <v>25720.467224121094</v>
      </c>
      <c r="IH56" s="679">
        <v>26532.692504882813</v>
      </c>
      <c r="II56" s="679">
        <v>25314.354583740234</v>
      </c>
      <c r="IJ56" s="679">
        <v>238388.11990356445</v>
      </c>
      <c r="IL56" s="658"/>
      <c r="IM56" s="658"/>
      <c r="IN56" s="658"/>
      <c r="IO56" s="658"/>
      <c r="IP56" s="658"/>
      <c r="IQ56" s="658"/>
      <c r="IR56" s="658"/>
      <c r="IS56" s="658"/>
      <c r="IT56" s="658"/>
      <c r="IU56" s="658"/>
      <c r="IV56" s="658"/>
      <c r="IW56" s="658"/>
      <c r="IX56" s="658"/>
      <c r="IY56" s="658"/>
      <c r="IZ56" s="658"/>
      <c r="JA56" s="658"/>
      <c r="JB56" s="658"/>
      <c r="JC56" s="658"/>
      <c r="JD56" s="658"/>
      <c r="JE56" s="658"/>
      <c r="JF56" s="658"/>
      <c r="JG56" s="658"/>
      <c r="JH56" s="658"/>
      <c r="JI56" s="658"/>
      <c r="JJ56" s="658"/>
      <c r="JK56" s="658"/>
      <c r="JL56" s="658"/>
      <c r="JM56" s="658"/>
      <c r="JN56" s="658"/>
      <c r="JO56" s="658"/>
      <c r="JP56" s="658"/>
      <c r="JQ56" s="658"/>
      <c r="JR56" s="658"/>
      <c r="JS56" s="658"/>
      <c r="JT56" s="658"/>
      <c r="JU56" s="658"/>
      <c r="JV56" s="658"/>
      <c r="JW56" s="658"/>
      <c r="JX56" s="658"/>
      <c r="JY56" s="658"/>
      <c r="JZ56" s="658"/>
      <c r="KA56" s="658"/>
      <c r="KB56" s="658"/>
      <c r="KC56" s="658"/>
      <c r="KD56" s="658"/>
      <c r="KE56" s="658"/>
      <c r="KF56" s="658"/>
      <c r="KG56" s="658"/>
      <c r="KH56" s="658"/>
      <c r="KI56" s="658"/>
      <c r="KJ56" s="658"/>
      <c r="KK56" s="658"/>
      <c r="KL56" s="658"/>
      <c r="KM56" s="658"/>
      <c r="KN56" s="658"/>
    </row>
    <row r="57" spans="1:300" hidden="1">
      <c r="B57" s="361" t="s">
        <v>157</v>
      </c>
      <c r="C57" s="361"/>
      <c r="D57" s="362">
        <f ca="1">SUM(D37:D56)</f>
        <v>23.483322608517842</v>
      </c>
      <c r="E57" s="363">
        <v>27.40043353378169</v>
      </c>
      <c r="F57" s="363">
        <v>27.295144057903908</v>
      </c>
      <c r="G57" s="363">
        <v>27.287293523019287</v>
      </c>
      <c r="H57" s="363">
        <v>26.22961878480233</v>
      </c>
      <c r="I57" s="363">
        <v>25.239367112885542</v>
      </c>
      <c r="J57" s="362"/>
      <c r="K57" s="363">
        <v>25.239367112885542</v>
      </c>
      <c r="L57" s="363">
        <v>25.239367112885542</v>
      </c>
      <c r="M57" s="363">
        <v>25.239367112885542</v>
      </c>
      <c r="N57" s="363">
        <v>25.239367112885542</v>
      </c>
      <c r="O57" s="363">
        <v>25.239367112885542</v>
      </c>
      <c r="P57" s="363">
        <v>25.239367112885542</v>
      </c>
      <c r="Q57" s="363">
        <v>25.239367112885542</v>
      </c>
      <c r="R57" s="363">
        <v>25.239367112885542</v>
      </c>
      <c r="S57" s="363">
        <v>25.239367112885542</v>
      </c>
      <c r="T57" s="363">
        <v>25.239367112885542</v>
      </c>
      <c r="U57" s="363">
        <v>25.239367112885542</v>
      </c>
      <c r="V57" s="363">
        <v>25.239367112885542</v>
      </c>
      <c r="W57" s="363">
        <v>25.239367112885542</v>
      </c>
      <c r="X57" s="363">
        <v>25.239367112885542</v>
      </c>
      <c r="Y57" s="363">
        <v>25.239367112885542</v>
      </c>
      <c r="Z57" s="363">
        <v>25.239367112885542</v>
      </c>
      <c r="AA57" s="363">
        <v>25.239367112885542</v>
      </c>
      <c r="AB57" s="363">
        <v>25.239367112885542</v>
      </c>
      <c r="AC57" s="363">
        <v>25.239367112885542</v>
      </c>
      <c r="AD57" s="363">
        <v>25.239367112885542</v>
      </c>
      <c r="AE57" s="363">
        <v>25.239367112885542</v>
      </c>
      <c r="AF57" s="363">
        <v>25.239367112885542</v>
      </c>
      <c r="AG57" s="363">
        <v>25.239367112885542</v>
      </c>
      <c r="AH57" s="363">
        <v>25.239367112885542</v>
      </c>
      <c r="AI57" s="363">
        <v>25.239367112885542</v>
      </c>
      <c r="AJ57" s="363">
        <v>25.239367112885542</v>
      </c>
      <c r="AK57" s="363">
        <v>25.239367112885542</v>
      </c>
      <c r="AL57" s="363">
        <v>25.239367112885542</v>
      </c>
      <c r="AM57" s="363">
        <v>25.239367112885542</v>
      </c>
      <c r="AN57" s="363">
        <v>25.239367112885542</v>
      </c>
      <c r="AO57" s="363">
        <v>25.239367112885542</v>
      </c>
      <c r="AP57" s="363">
        <v>25.239367112885542</v>
      </c>
      <c r="AQ57" s="363">
        <v>25.239367112885542</v>
      </c>
      <c r="AR57" s="363">
        <v>25.239367112885542</v>
      </c>
      <c r="AS57" s="363">
        <v>25.239367112885542</v>
      </c>
      <c r="AT57" s="363">
        <v>25.239367112885542</v>
      </c>
      <c r="AU57" s="363">
        <v>25.239367112885542</v>
      </c>
      <c r="AV57" s="363">
        <v>25.239367112885542</v>
      </c>
      <c r="AW57" s="363">
        <v>25.239367112885542</v>
      </c>
      <c r="AX57" s="363">
        <v>25.239367112885542</v>
      </c>
      <c r="AY57" s="363">
        <v>25.239367112885542</v>
      </c>
      <c r="AZ57" s="363">
        <v>25.239367112885542</v>
      </c>
      <c r="BA57" s="363">
        <v>25.239367112885542</v>
      </c>
      <c r="BB57" s="363">
        <v>25.239367112885542</v>
      </c>
      <c r="BC57" s="363">
        <v>25.239367112885542</v>
      </c>
      <c r="BD57" s="363">
        <v>25.239367112885542</v>
      </c>
      <c r="BE57" s="363">
        <v>25.239367112885542</v>
      </c>
      <c r="BF57" s="363">
        <v>25.239367112885542</v>
      </c>
      <c r="BG57" s="363">
        <v>25.239367112885542</v>
      </c>
      <c r="BH57" s="363">
        <v>25.239367112885542</v>
      </c>
      <c r="BI57" s="363">
        <v>25.239367112885542</v>
      </c>
      <c r="BJ57" s="363">
        <v>25.239367112885542</v>
      </c>
      <c r="BK57" s="363">
        <v>25.239367112885542</v>
      </c>
      <c r="BL57" s="363">
        <v>25.239367112885542</v>
      </c>
      <c r="BM57" s="363">
        <v>25.239367112885542</v>
      </c>
      <c r="BN57" s="363">
        <v>25.239367112885542</v>
      </c>
      <c r="BO57" s="363">
        <v>25.239367112885542</v>
      </c>
      <c r="BP57" s="363">
        <v>25.239367112885542</v>
      </c>
      <c r="BQ57" s="363">
        <v>25.239367112885542</v>
      </c>
      <c r="BR57" s="363">
        <v>25.239367112885542</v>
      </c>
      <c r="BS57" s="363">
        <v>25.239367112885542</v>
      </c>
      <c r="BT57" s="363">
        <v>25.239367112885542</v>
      </c>
      <c r="BU57" s="363">
        <v>25.239367112885542</v>
      </c>
      <c r="BV57" s="363">
        <v>25.239367112885542</v>
      </c>
      <c r="BW57" s="363">
        <v>25.239367112885542</v>
      </c>
      <c r="BX57" s="363">
        <v>25.239367112885542</v>
      </c>
      <c r="BY57" s="363">
        <v>25.239367112885542</v>
      </c>
      <c r="BZ57" s="363">
        <v>25.239367112885542</v>
      </c>
      <c r="CA57" s="363">
        <v>25.239367112885542</v>
      </c>
      <c r="CB57" s="363">
        <v>25.239367112885542</v>
      </c>
      <c r="CC57" s="363">
        <v>25.239367112885542</v>
      </c>
      <c r="CD57" s="363">
        <v>25.239367112885542</v>
      </c>
      <c r="CG57" s="540"/>
      <c r="CH57" s="685" t="s">
        <v>99</v>
      </c>
      <c r="CI57" s="682">
        <v>100.07823129517783</v>
      </c>
      <c r="CJ57" s="682">
        <v>286.18551197044144</v>
      </c>
      <c r="CK57" s="682">
        <v>661.66744899001787</v>
      </c>
      <c r="CL57" s="682">
        <v>804.8320844614791</v>
      </c>
      <c r="CM57" s="682">
        <v>1051.9564009858877</v>
      </c>
      <c r="CN57" s="682">
        <v>1146.673011448016</v>
      </c>
      <c r="CO57" s="682">
        <v>929.91168396030844</v>
      </c>
      <c r="CP57" s="682">
        <v>974.25108416711737</v>
      </c>
      <c r="CQ57" s="682">
        <v>773.41931487861439</v>
      </c>
      <c r="CR57" s="682">
        <v>351.14256541759823</v>
      </c>
      <c r="CS57" s="682">
        <v>112.24348064753576</v>
      </c>
      <c r="CT57" s="682">
        <v>52.639172475901432</v>
      </c>
      <c r="CU57" s="682">
        <v>7244.9999906980956</v>
      </c>
      <c r="CV57" s="682">
        <v>419.93074439954944</v>
      </c>
      <c r="CW57" s="682">
        <v>1200.8415197399445</v>
      </c>
      <c r="CX57" s="682">
        <v>2776.3730687228963</v>
      </c>
      <c r="CY57" s="682">
        <v>3377.095428999979</v>
      </c>
      <c r="CZ57" s="682">
        <v>4414.0351976719685</v>
      </c>
      <c r="DA57" s="682">
        <v>4811.4684594911523</v>
      </c>
      <c r="DB57" s="682">
        <v>3901.9325242808554</v>
      </c>
      <c r="DC57" s="682">
        <v>4087.9817480603233</v>
      </c>
      <c r="DD57" s="682">
        <v>3245.2866648731288</v>
      </c>
      <c r="DE57" s="682">
        <v>1473.4029270375613</v>
      </c>
      <c r="DF57" s="682">
        <v>470.97643402637914</v>
      </c>
      <c r="DG57" s="682">
        <v>220.87527626636438</v>
      </c>
      <c r="DH57" s="682">
        <v>30400.199993570102</v>
      </c>
      <c r="DI57" s="682">
        <v>1455.9455661574611</v>
      </c>
      <c r="DJ57" s="682">
        <v>4163.4481654997217</v>
      </c>
      <c r="DK57" s="682">
        <v>9625.9874201198108</v>
      </c>
      <c r="DL57" s="682">
        <v>11708.757178781205</v>
      </c>
      <c r="DM57" s="682">
        <v>15303.940141828032</v>
      </c>
      <c r="DN57" s="682">
        <v>16681.884495572303</v>
      </c>
      <c r="DO57" s="682">
        <v>13528.424468937446</v>
      </c>
      <c r="DP57" s="682">
        <v>14173.477362728328</v>
      </c>
      <c r="DQ57" s="682">
        <v>11251.761856740806</v>
      </c>
      <c r="DR57" s="682">
        <v>5108.4482091004029</v>
      </c>
      <c r="DS57" s="682">
        <v>1632.9265245315619</v>
      </c>
      <c r="DT57" s="682">
        <v>765.79860783508047</v>
      </c>
      <c r="DU57" s="682">
        <v>105400.79999783216</v>
      </c>
      <c r="DV57" s="682">
        <v>3527.9503475372912</v>
      </c>
      <c r="DW57" s="682">
        <v>10088.590374200256</v>
      </c>
      <c r="DX57" s="682">
        <v>23325.051632419694</v>
      </c>
      <c r="DY57" s="682">
        <v>28371.880673882668</v>
      </c>
      <c r="DZ57" s="682">
        <v>37083.488774467492</v>
      </c>
      <c r="EA57" s="682">
        <v>40422.431649902486</v>
      </c>
      <c r="EB57" s="682">
        <v>32781.177327273996</v>
      </c>
      <c r="EC57" s="682">
        <v>34344.226661224966</v>
      </c>
      <c r="ED57" s="682">
        <v>27264.520110541489</v>
      </c>
      <c r="EE57" s="682">
        <v>12378.451559914276</v>
      </c>
      <c r="EF57" s="682">
        <v>3956.7988170762546</v>
      </c>
      <c r="EG57" s="682">
        <v>1855.6321919406764</v>
      </c>
      <c r="EH57" s="682">
        <v>255400.20012038155</v>
      </c>
      <c r="EI57" s="682">
        <v>6981.3082245012047</v>
      </c>
      <c r="EJ57" s="682">
        <v>19963.874777241261</v>
      </c>
      <c r="EK57" s="682">
        <v>46156.93497965904</v>
      </c>
      <c r="EL57" s="682">
        <v>56143.88650197268</v>
      </c>
      <c r="EM57" s="682">
        <v>73382.910666287178</v>
      </c>
      <c r="EN57" s="682">
        <v>79990.200185564929</v>
      </c>
      <c r="EO57" s="682">
        <v>64869.252778260619</v>
      </c>
      <c r="EP57" s="682">
        <v>67962.30344584689</v>
      </c>
      <c r="EQ57" s="682">
        <v>53952.578620159533</v>
      </c>
      <c r="ER57" s="682">
        <v>24495.181953376159</v>
      </c>
      <c r="ES57" s="682">
        <v>7829.9378969487734</v>
      </c>
      <c r="ET57" s="682">
        <v>3672.0302180419676</v>
      </c>
      <c r="EU57" s="682">
        <v>505400.40024786023</v>
      </c>
      <c r="EV57" s="682">
        <v>6981.3082245012047</v>
      </c>
      <c r="EW57" s="682">
        <v>19963.874777241261</v>
      </c>
      <c r="EX57" s="682">
        <v>46156.93497965904</v>
      </c>
      <c r="EY57" s="682">
        <v>56143.88650197268</v>
      </c>
      <c r="EZ57" s="682">
        <v>73382.910666287178</v>
      </c>
      <c r="FA57" s="682">
        <v>79990.200185564929</v>
      </c>
      <c r="FB57" s="682">
        <v>64869.252778260619</v>
      </c>
      <c r="FC57" s="682">
        <v>67962.30344584689</v>
      </c>
      <c r="FD57" s="682">
        <v>53952.578620159533</v>
      </c>
      <c r="FE57" s="682">
        <v>24495.181953376159</v>
      </c>
      <c r="FF57" s="682">
        <v>7829.9378969487734</v>
      </c>
      <c r="FG57" s="682">
        <v>3672.0302180419676</v>
      </c>
      <c r="FH57" s="682">
        <v>505400.40024786023</v>
      </c>
      <c r="FI57" s="540"/>
      <c r="FJ57" s="685" t="s">
        <v>99</v>
      </c>
      <c r="FK57" s="682">
        <v>100.07823129517783</v>
      </c>
      <c r="FL57" s="682">
        <v>286.18551197044144</v>
      </c>
      <c r="FM57" s="682">
        <v>661.66744899001787</v>
      </c>
      <c r="FN57" s="682">
        <v>804.8320844614791</v>
      </c>
      <c r="FO57" s="682">
        <v>1051.9564009858877</v>
      </c>
      <c r="FP57" s="682">
        <v>1146.673011448016</v>
      </c>
      <c r="FQ57" s="682">
        <v>929.91168396030844</v>
      </c>
      <c r="FR57" s="682">
        <v>974.25108416711737</v>
      </c>
      <c r="FS57" s="682">
        <v>773.41931487861439</v>
      </c>
      <c r="FT57" s="682">
        <v>351.14256541759823</v>
      </c>
      <c r="FU57" s="682">
        <v>112.24348064753576</v>
      </c>
      <c r="FV57" s="682">
        <v>52.639172475901432</v>
      </c>
      <c r="FW57" s="682">
        <v>7244.9999906980956</v>
      </c>
      <c r="FX57" s="682">
        <v>419.93074439954944</v>
      </c>
      <c r="FY57" s="682">
        <v>1200.8415197399445</v>
      </c>
      <c r="FZ57" s="682">
        <v>2776.3730687228963</v>
      </c>
      <c r="GA57" s="682">
        <v>3377.095428999979</v>
      </c>
      <c r="GB57" s="682">
        <v>4414.0351976719685</v>
      </c>
      <c r="GC57" s="682">
        <v>4811.4684594911523</v>
      </c>
      <c r="GD57" s="682">
        <v>3901.9325242808554</v>
      </c>
      <c r="GE57" s="682">
        <v>4087.9817480603233</v>
      </c>
      <c r="GF57" s="682">
        <v>3245.2866648731288</v>
      </c>
      <c r="GG57" s="682">
        <v>1473.4029270375613</v>
      </c>
      <c r="GH57" s="682">
        <v>470.97643402637914</v>
      </c>
      <c r="GI57" s="682">
        <v>220.87527626636438</v>
      </c>
      <c r="GJ57" s="682">
        <v>30400.199993570102</v>
      </c>
      <c r="GK57" s="682">
        <v>1455.9455661574611</v>
      </c>
      <c r="GL57" s="682">
        <v>4163.4481654997217</v>
      </c>
      <c r="GM57" s="682">
        <v>9625.9874201198108</v>
      </c>
      <c r="GN57" s="682">
        <v>11708.757178781205</v>
      </c>
      <c r="GO57" s="682">
        <v>15303.940141828032</v>
      </c>
      <c r="GP57" s="682">
        <v>16681.884495572303</v>
      </c>
      <c r="GQ57" s="682">
        <v>13528.424468937446</v>
      </c>
      <c r="GR57" s="682">
        <v>14173.477362728328</v>
      </c>
      <c r="GS57" s="682">
        <v>11251.761856740806</v>
      </c>
      <c r="GT57" s="682">
        <v>5108.4482091004029</v>
      </c>
      <c r="GU57" s="682">
        <v>1632.9265245315619</v>
      </c>
      <c r="GV57" s="682">
        <v>765.79860783508047</v>
      </c>
      <c r="GW57" s="682">
        <v>105400.79999783216</v>
      </c>
      <c r="GX57" s="682">
        <v>3527.9503475372912</v>
      </c>
      <c r="GY57" s="682">
        <v>10088.590374200256</v>
      </c>
      <c r="GZ57" s="682">
        <v>23325.051632419694</v>
      </c>
      <c r="HA57" s="682">
        <v>28371.880673882668</v>
      </c>
      <c r="HB57" s="682">
        <v>37083.488774467492</v>
      </c>
      <c r="HC57" s="682">
        <v>40422.431649902486</v>
      </c>
      <c r="HD57" s="682">
        <v>32781.177327273996</v>
      </c>
      <c r="HE57" s="682">
        <v>34344.226661224966</v>
      </c>
      <c r="HF57" s="682">
        <v>27264.520110541489</v>
      </c>
      <c r="HG57" s="682">
        <v>12378.451559914276</v>
      </c>
      <c r="HH57" s="682">
        <v>3956.7988170762546</v>
      </c>
      <c r="HI57" s="682">
        <v>1855.6321919406764</v>
      </c>
      <c r="HJ57" s="682">
        <v>255400.20012038155</v>
      </c>
      <c r="HK57" s="682">
        <v>6981.3082245012047</v>
      </c>
      <c r="HL57" s="682">
        <v>19963.874777241261</v>
      </c>
      <c r="HM57" s="682">
        <v>46156.93497965904</v>
      </c>
      <c r="HN57" s="682">
        <v>56143.88650197268</v>
      </c>
      <c r="HO57" s="682">
        <v>73382.910666287178</v>
      </c>
      <c r="HP57" s="682">
        <v>79990.200185564929</v>
      </c>
      <c r="HQ57" s="682">
        <v>64869.252778260619</v>
      </c>
      <c r="HR57" s="682">
        <v>67962.30344584689</v>
      </c>
      <c r="HS57" s="682">
        <v>53952.578620159533</v>
      </c>
      <c r="HT57" s="682">
        <v>24495.181953376159</v>
      </c>
      <c r="HU57" s="682">
        <v>7829.9378969487734</v>
      </c>
      <c r="HV57" s="682">
        <v>3672.0302180419676</v>
      </c>
      <c r="HW57" s="682">
        <v>505400.40024786023</v>
      </c>
      <c r="HX57" s="682">
        <v>6981.3082245012047</v>
      </c>
      <c r="HY57" s="682">
        <v>19963.874777241261</v>
      </c>
      <c r="HZ57" s="682">
        <v>46156.93497965904</v>
      </c>
      <c r="IA57" s="682">
        <v>56143.88650197268</v>
      </c>
      <c r="IB57" s="682">
        <v>73382.910666287178</v>
      </c>
      <c r="IC57" s="682">
        <v>79990.200185564929</v>
      </c>
      <c r="ID57" s="682">
        <v>64869.252778260619</v>
      </c>
      <c r="IE57" s="682">
        <v>67962.30344584689</v>
      </c>
      <c r="IF57" s="682">
        <v>53952.578620159533</v>
      </c>
      <c r="IG57" s="682">
        <v>24495.181953376159</v>
      </c>
      <c r="IH57" s="682">
        <v>7829.9378969487734</v>
      </c>
      <c r="II57" s="682">
        <v>3672.0302180419676</v>
      </c>
      <c r="IJ57" s="682">
        <v>505400.40024786023</v>
      </c>
      <c r="IL57" s="658"/>
      <c r="IM57" s="658"/>
      <c r="IN57" s="658"/>
      <c r="IO57" s="658"/>
      <c r="IP57" s="658"/>
      <c r="IQ57" s="658"/>
      <c r="IR57" s="658"/>
      <c r="IS57" s="658"/>
      <c r="IT57" s="658"/>
      <c r="IU57" s="658"/>
      <c r="IV57" s="658"/>
      <c r="IW57" s="658"/>
      <c r="IX57" s="658"/>
      <c r="IY57" s="658"/>
      <c r="IZ57" s="658"/>
      <c r="JA57" s="658"/>
      <c r="JB57" s="658"/>
      <c r="JC57" s="658"/>
      <c r="JD57" s="658"/>
      <c r="JE57" s="658"/>
      <c r="JF57" s="658"/>
      <c r="JG57" s="658"/>
      <c r="JH57" s="658"/>
      <c r="JI57" s="658"/>
      <c r="JJ57" s="658"/>
      <c r="JK57" s="658"/>
      <c r="JL57" s="658"/>
      <c r="JM57" s="658"/>
      <c r="JN57" s="658"/>
      <c r="JO57" s="658"/>
      <c r="JP57" s="658"/>
      <c r="JQ57" s="658"/>
      <c r="JR57" s="658"/>
      <c r="JS57" s="658"/>
      <c r="JT57" s="658"/>
      <c r="JU57" s="658"/>
      <c r="JV57" s="658"/>
      <c r="JW57" s="658"/>
      <c r="JX57" s="658"/>
      <c r="JY57" s="658"/>
      <c r="JZ57" s="658"/>
      <c r="KA57" s="658"/>
      <c r="KB57" s="658"/>
      <c r="KC57" s="658"/>
      <c r="KD57" s="658"/>
      <c r="KE57" s="658"/>
      <c r="KF57" s="658"/>
      <c r="KG57" s="658"/>
      <c r="KH57" s="658"/>
      <c r="KI57" s="658"/>
      <c r="KJ57" s="658"/>
      <c r="KK57" s="658"/>
      <c r="KL57" s="658"/>
      <c r="KM57" s="658"/>
      <c r="KN57" s="658"/>
    </row>
    <row r="58" spans="1:300" hidden="1">
      <c r="A58" s="476" t="s">
        <v>119</v>
      </c>
      <c r="B58" s="22" t="s">
        <v>119</v>
      </c>
      <c r="C58" s="217"/>
      <c r="D58" s="357">
        <f ca="1">SUMIF($FI$7:$FI$82,$A58,OFFSET($FJ$7,0,MATCH(D$9,$FK$2:$IJ$2,0),100,1))/1000000</f>
        <v>11.503035620425262</v>
      </c>
      <c r="E58" s="357">
        <f t="shared" ref="E58:I58" ca="1" si="73">SUMIF($FI$7:$FI$82,$A58,OFFSET($FJ$7,0,MATCH(E$9,$FK$2:$IJ$2,0),100,1))/1000000</f>
        <v>11.45392198864913</v>
      </c>
      <c r="F58" s="357">
        <f t="shared" ca="1" si="73"/>
        <v>11.481649673004151</v>
      </c>
      <c r="G58" s="357">
        <f t="shared" ca="1" si="73"/>
        <v>10.45571288532272</v>
      </c>
      <c r="H58" s="357">
        <f t="shared" ca="1" si="73"/>
        <v>10.40048711091249</v>
      </c>
      <c r="I58" s="357">
        <f t="shared" ca="1" si="73"/>
        <v>10.223827960765869</v>
      </c>
      <c r="J58" s="357"/>
      <c r="K58" s="360">
        <f ca="1">SUMIF($FI$7:$FI$82,$A58,OFFSET($FJ$7,0,MATCH(K$35&amp;"-"&amp;K$36,$FK$1:$IJ$1,0),100,1))/1000000</f>
        <v>1.0824115392608642</v>
      </c>
      <c r="L58" s="360">
        <f t="shared" ref="L58:BW58" ca="1" si="74">SUMIF($FI$7:$FI$82,$A58,OFFSET($FJ$7,0,MATCH(L$35&amp;"-"&amp;L$36,$FK$1:$IJ$1,0),100,1))/1000000</f>
        <v>0.91941013793182369</v>
      </c>
      <c r="M58" s="360">
        <f t="shared" ca="1" si="74"/>
        <v>1.0718676908950806</v>
      </c>
      <c r="N58" s="360">
        <f t="shared" ca="1" si="74"/>
        <v>1.0274168226242066</v>
      </c>
      <c r="O58" s="360">
        <f t="shared" ca="1" si="74"/>
        <v>0.87325184588050841</v>
      </c>
      <c r="P58" s="360">
        <f t="shared" ca="1" si="74"/>
        <v>0.711554185760498</v>
      </c>
      <c r="Q58" s="360">
        <f t="shared" ca="1" si="74"/>
        <v>0.90424700650405887</v>
      </c>
      <c r="R58" s="360">
        <f t="shared" ca="1" si="74"/>
        <v>0.84833007696274665</v>
      </c>
      <c r="S58" s="360">
        <f t="shared" ca="1" si="74"/>
        <v>0.92859796520209315</v>
      </c>
      <c r="T58" s="360">
        <f t="shared" ca="1" si="74"/>
        <v>1.0408766999053956</v>
      </c>
      <c r="U58" s="360">
        <f t="shared" ca="1" si="74"/>
        <v>1.0476506091003417</v>
      </c>
      <c r="V58" s="360">
        <f t="shared" ca="1" si="74"/>
        <v>1.0474210403976441</v>
      </c>
      <c r="W58" s="360">
        <f t="shared" ca="1" si="74"/>
        <v>1.0831804458160401</v>
      </c>
      <c r="X58" s="360">
        <f t="shared" ca="1" si="74"/>
        <v>0.91941013793182369</v>
      </c>
      <c r="Y58" s="360">
        <f t="shared" ca="1" si="74"/>
        <v>1.0718676908950806</v>
      </c>
      <c r="Z58" s="360">
        <f t="shared" ca="1" si="74"/>
        <v>1.0207382214775085</v>
      </c>
      <c r="AA58" s="360">
        <f t="shared" ca="1" si="74"/>
        <v>0.85490731884002691</v>
      </c>
      <c r="AB58" s="360">
        <f t="shared" ca="1" si="74"/>
        <v>0.6942799068580866</v>
      </c>
      <c r="AC58" s="360">
        <f t="shared" ca="1" si="74"/>
        <v>0.8609991497824192</v>
      </c>
      <c r="AD58" s="360">
        <f t="shared" ca="1" si="74"/>
        <v>0.88817233431994913</v>
      </c>
      <c r="AE58" s="360">
        <f t="shared" ca="1" si="74"/>
        <v>0.93594997464179996</v>
      </c>
      <c r="AF58" s="360">
        <f t="shared" ca="1" si="74"/>
        <v>1.0265770949897766</v>
      </c>
      <c r="AG58" s="360">
        <f t="shared" ca="1" si="74"/>
        <v>1.0476506091003417</v>
      </c>
      <c r="AH58" s="360">
        <f t="shared" ca="1" si="74"/>
        <v>1.050189103996277</v>
      </c>
      <c r="AI58" s="360">
        <f t="shared" ca="1" si="74"/>
        <v>1.0830266645050048</v>
      </c>
      <c r="AJ58" s="360">
        <f t="shared" ca="1" si="74"/>
        <v>0.91941013793182369</v>
      </c>
      <c r="AK58" s="360">
        <f t="shared" ca="1" si="74"/>
        <v>1.0718676908950806</v>
      </c>
      <c r="AL58" s="360">
        <f t="shared" ca="1" si="74"/>
        <v>1.0207024272537231</v>
      </c>
      <c r="AM58" s="360">
        <f t="shared" ca="1" si="74"/>
        <v>0.85353457977437974</v>
      </c>
      <c r="AN58" s="360">
        <f t="shared" ca="1" si="74"/>
        <v>0.70592243542480471</v>
      </c>
      <c r="AO58" s="360">
        <f t="shared" ca="1" si="74"/>
        <v>0.90065265028953556</v>
      </c>
      <c r="AP58" s="360">
        <f t="shared" ca="1" si="74"/>
        <v>0.8509011955051422</v>
      </c>
      <c r="AQ58" s="360">
        <f t="shared" ca="1" si="74"/>
        <v>0.93910531237411499</v>
      </c>
      <c r="AR58" s="360">
        <f t="shared" ca="1" si="74"/>
        <v>1.0376321570305824</v>
      </c>
      <c r="AS58" s="360">
        <f t="shared" ca="1" si="74"/>
        <v>1.0476506091003417</v>
      </c>
      <c r="AT58" s="360">
        <f t="shared" ca="1" si="74"/>
        <v>1.0512438129196167</v>
      </c>
      <c r="AU58" s="360">
        <f t="shared" ca="1" si="74"/>
        <v>0.98234765802001955</v>
      </c>
      <c r="AV58" s="360">
        <f t="shared" ca="1" si="74"/>
        <v>0.83554305367279058</v>
      </c>
      <c r="AW58" s="360">
        <f t="shared" ca="1" si="74"/>
        <v>0.97312889252471924</v>
      </c>
      <c r="AX58" s="360">
        <f t="shared" ca="1" si="74"/>
        <v>0.9202822958374024</v>
      </c>
      <c r="AY58" s="360">
        <f t="shared" ca="1" si="74"/>
        <v>0.74253655223655701</v>
      </c>
      <c r="AZ58" s="360">
        <f t="shared" ca="1" si="74"/>
        <v>0.70149168368148807</v>
      </c>
      <c r="BA58" s="360">
        <f t="shared" ca="1" si="74"/>
        <v>0.77668847386801243</v>
      </c>
      <c r="BB58" s="360">
        <f t="shared" ca="1" si="74"/>
        <v>0.8040149702348709</v>
      </c>
      <c r="BC58" s="360">
        <f t="shared" ca="1" si="74"/>
        <v>0.90727853364804389</v>
      </c>
      <c r="BD58" s="360">
        <f t="shared" ca="1" si="74"/>
        <v>0.92736218878173826</v>
      </c>
      <c r="BE58" s="360">
        <f t="shared" ca="1" si="74"/>
        <v>0.94409276974487299</v>
      </c>
      <c r="BF58" s="360">
        <f t="shared" ca="1" si="74"/>
        <v>0.9409458130722046</v>
      </c>
      <c r="BG58" s="360">
        <f t="shared" ca="1" si="74"/>
        <v>0.9809636262207031</v>
      </c>
      <c r="BH58" s="360">
        <f t="shared" ca="1" si="74"/>
        <v>0.83369767794036864</v>
      </c>
      <c r="BI58" s="360">
        <f t="shared" ca="1" si="74"/>
        <v>0.97005326630401612</v>
      </c>
      <c r="BJ58" s="360">
        <f t="shared" ca="1" si="74"/>
        <v>0.92681619670867921</v>
      </c>
      <c r="BK58" s="360">
        <f t="shared" ca="1" si="74"/>
        <v>0.74159976821136475</v>
      </c>
      <c r="BL58" s="360">
        <f t="shared" ca="1" si="74"/>
        <v>0.71141526551818846</v>
      </c>
      <c r="BM58" s="360">
        <f t="shared" ca="1" si="74"/>
        <v>0.77938755114905933</v>
      </c>
      <c r="BN58" s="360">
        <f t="shared" ca="1" si="74"/>
        <v>0.7397095675683022</v>
      </c>
      <c r="BO58" s="360">
        <f t="shared" ca="1" si="74"/>
        <v>0.90374435635375971</v>
      </c>
      <c r="BP58" s="360">
        <f t="shared" ca="1" si="74"/>
        <v>0.92930422090148923</v>
      </c>
      <c r="BQ58" s="360">
        <f t="shared" ca="1" si="74"/>
        <v>0.94240117532348633</v>
      </c>
      <c r="BR58" s="360">
        <f t="shared" ca="1" si="74"/>
        <v>0.94139443871307371</v>
      </c>
      <c r="BS58" s="360">
        <f t="shared" ca="1" si="74"/>
        <v>0.9809636262207031</v>
      </c>
      <c r="BT58" s="360">
        <f t="shared" ca="1" si="74"/>
        <v>0.83400524056243897</v>
      </c>
      <c r="BU58" s="360">
        <f t="shared" ca="1" si="74"/>
        <v>0.97343645514678956</v>
      </c>
      <c r="BV58" s="360">
        <f t="shared" ca="1" si="74"/>
        <v>0.92166179636001588</v>
      </c>
      <c r="BW58" s="360">
        <f t="shared" ca="1" si="74"/>
        <v>0.71759890286445616</v>
      </c>
      <c r="BX58" s="360">
        <f t="shared" ref="BX58:CD58" ca="1" si="75">SUMIF($FI$7:$FI$82,$A58,OFFSET($FJ$7,0,MATCH(BX$35&amp;"-"&amp;BX$36,$FK$1:$IJ$1,0),100,1))/1000000</f>
        <v>0.67064104921534662</v>
      </c>
      <c r="BY58" s="360">
        <f t="shared" ca="1" si="75"/>
        <v>0.74182599885940548</v>
      </c>
      <c r="BZ58" s="360">
        <f t="shared" ca="1" si="75"/>
        <v>0.70877018070983888</v>
      </c>
      <c r="CA58" s="360">
        <f t="shared" ca="1" si="75"/>
        <v>0.86341879636764529</v>
      </c>
      <c r="CB58" s="360">
        <f t="shared" ca="1" si="75"/>
        <v>0.9270951751785278</v>
      </c>
      <c r="CC58" s="360">
        <f t="shared" ca="1" si="75"/>
        <v>0.94270873794555665</v>
      </c>
      <c r="CD58" s="360">
        <f t="shared" ca="1" si="75"/>
        <v>0.94170200133514403</v>
      </c>
      <c r="CG58" s="540"/>
      <c r="CH58" s="678" t="s">
        <v>843</v>
      </c>
      <c r="CI58" s="679">
        <v>74.592470573377796</v>
      </c>
      <c r="CJ58" s="679">
        <v>213.30597115925048</v>
      </c>
      <c r="CK58" s="679">
        <v>493.1682851803489</v>
      </c>
      <c r="CL58" s="679">
        <v>599.87484579265583</v>
      </c>
      <c r="CM58" s="679">
        <v>784.06688264780678</v>
      </c>
      <c r="CN58" s="679">
        <v>854.6631142400438</v>
      </c>
      <c r="CO58" s="679">
        <v>693.10187628737185</v>
      </c>
      <c r="CP58" s="679">
        <v>726.14987660304178</v>
      </c>
      <c r="CQ58" s="679">
        <v>576.46160092344508</v>
      </c>
      <c r="CR58" s="679">
        <v>261.72116645239294</v>
      </c>
      <c r="CS58" s="679">
        <v>83.659737203735858</v>
      </c>
      <c r="CT58" s="679">
        <v>39.234165839385241</v>
      </c>
      <c r="CU58" s="679">
        <v>5399.9999929028563</v>
      </c>
      <c r="CV58" s="679">
        <v>74.592470573377796</v>
      </c>
      <c r="CW58" s="679">
        <v>213.30597115925048</v>
      </c>
      <c r="CX58" s="679">
        <v>493.1682851803489</v>
      </c>
      <c r="CY58" s="679">
        <v>599.87484579265583</v>
      </c>
      <c r="CZ58" s="679">
        <v>784.06688264780678</v>
      </c>
      <c r="DA58" s="679">
        <v>854.6631142400438</v>
      </c>
      <c r="DB58" s="679">
        <v>693.10187628737185</v>
      </c>
      <c r="DC58" s="679">
        <v>726.14987660304178</v>
      </c>
      <c r="DD58" s="679">
        <v>576.46160092344508</v>
      </c>
      <c r="DE58" s="679">
        <v>261.72116645239294</v>
      </c>
      <c r="DF58" s="679">
        <v>83.659737203735858</v>
      </c>
      <c r="DG58" s="679">
        <v>39.234165839385241</v>
      </c>
      <c r="DH58" s="679">
        <v>5399.9999929028563</v>
      </c>
      <c r="DI58" s="679">
        <v>74.592470573377796</v>
      </c>
      <c r="DJ58" s="679">
        <v>213.30597115925048</v>
      </c>
      <c r="DK58" s="679">
        <v>493.1682851803489</v>
      </c>
      <c r="DL58" s="679">
        <v>599.87484579265583</v>
      </c>
      <c r="DM58" s="679">
        <v>784.06688264780678</v>
      </c>
      <c r="DN58" s="679">
        <v>854.6631142400438</v>
      </c>
      <c r="DO58" s="679">
        <v>693.10187628737185</v>
      </c>
      <c r="DP58" s="679">
        <v>726.14987660304178</v>
      </c>
      <c r="DQ58" s="679">
        <v>576.46160092344508</v>
      </c>
      <c r="DR58" s="679">
        <v>261.72116645239294</v>
      </c>
      <c r="DS58" s="679">
        <v>83.659737203735858</v>
      </c>
      <c r="DT58" s="679">
        <v>39.234165839385241</v>
      </c>
      <c r="DU58" s="679">
        <v>5399.9999929028563</v>
      </c>
      <c r="DV58" s="679">
        <v>74.592470573377796</v>
      </c>
      <c r="DW58" s="679">
        <v>213.30597115925048</v>
      </c>
      <c r="DX58" s="679">
        <v>493.1682851803489</v>
      </c>
      <c r="DY58" s="679">
        <v>599.87484579265583</v>
      </c>
      <c r="DZ58" s="679">
        <v>784.06688264780678</v>
      </c>
      <c r="EA58" s="679">
        <v>854.6631142400438</v>
      </c>
      <c r="EB58" s="679">
        <v>693.10187628737185</v>
      </c>
      <c r="EC58" s="679">
        <v>726.14987660304178</v>
      </c>
      <c r="ED58" s="679">
        <v>576.46160092344508</v>
      </c>
      <c r="EE58" s="679">
        <v>261.72116645239294</v>
      </c>
      <c r="EF58" s="679">
        <v>83.659737203735858</v>
      </c>
      <c r="EG58" s="679">
        <v>39.234165839385241</v>
      </c>
      <c r="EH58" s="679">
        <v>5399.9999929028563</v>
      </c>
      <c r="EI58" s="679">
        <v>74.592470573377796</v>
      </c>
      <c r="EJ58" s="679">
        <v>213.30597115925048</v>
      </c>
      <c r="EK58" s="679">
        <v>493.1682851803489</v>
      </c>
      <c r="EL58" s="679">
        <v>599.87484579265583</v>
      </c>
      <c r="EM58" s="679">
        <v>784.06688264780678</v>
      </c>
      <c r="EN58" s="679">
        <v>854.6631142400438</v>
      </c>
      <c r="EO58" s="679">
        <v>693.10187628737185</v>
      </c>
      <c r="EP58" s="679">
        <v>726.14987660304178</v>
      </c>
      <c r="EQ58" s="679">
        <v>576.46160092344508</v>
      </c>
      <c r="ER58" s="679">
        <v>261.72116645239294</v>
      </c>
      <c r="ES58" s="679">
        <v>83.659737203735858</v>
      </c>
      <c r="ET58" s="679">
        <v>39.234165839385241</v>
      </c>
      <c r="EU58" s="679">
        <v>5399.9999929028563</v>
      </c>
      <c r="EV58" s="679">
        <v>74.592470573377796</v>
      </c>
      <c r="EW58" s="679">
        <v>213.30597115925048</v>
      </c>
      <c r="EX58" s="679">
        <v>493.1682851803489</v>
      </c>
      <c r="EY58" s="679">
        <v>599.87484579265583</v>
      </c>
      <c r="EZ58" s="679">
        <v>784.06688264780678</v>
      </c>
      <c r="FA58" s="679">
        <v>854.6631142400438</v>
      </c>
      <c r="FB58" s="679">
        <v>693.10187628737185</v>
      </c>
      <c r="FC58" s="679">
        <v>726.14987660304178</v>
      </c>
      <c r="FD58" s="679">
        <v>576.46160092344508</v>
      </c>
      <c r="FE58" s="679">
        <v>261.72116645239294</v>
      </c>
      <c r="FF58" s="679">
        <v>83.659737203735858</v>
      </c>
      <c r="FG58" s="679">
        <v>39.234165839385241</v>
      </c>
      <c r="FH58" s="679">
        <v>5399.9999929028563</v>
      </c>
      <c r="FI58" s="540"/>
      <c r="FJ58" s="678" t="s">
        <v>843</v>
      </c>
      <c r="FK58" s="679">
        <v>74.592470573377796</v>
      </c>
      <c r="FL58" s="679">
        <v>213.30597115925048</v>
      </c>
      <c r="FM58" s="679">
        <v>493.1682851803489</v>
      </c>
      <c r="FN58" s="679">
        <v>599.87484579265583</v>
      </c>
      <c r="FO58" s="679">
        <v>784.06688264780678</v>
      </c>
      <c r="FP58" s="679">
        <v>854.6631142400438</v>
      </c>
      <c r="FQ58" s="679">
        <v>693.10187628737185</v>
      </c>
      <c r="FR58" s="679">
        <v>726.14987660304178</v>
      </c>
      <c r="FS58" s="679">
        <v>576.46160092344508</v>
      </c>
      <c r="FT58" s="679">
        <v>261.72116645239294</v>
      </c>
      <c r="FU58" s="679">
        <v>83.659737203735858</v>
      </c>
      <c r="FV58" s="679">
        <v>39.234165839385241</v>
      </c>
      <c r="FW58" s="679">
        <v>5399.9999929028563</v>
      </c>
      <c r="FX58" s="679">
        <v>74.592470573377796</v>
      </c>
      <c r="FY58" s="679">
        <v>213.30597115925048</v>
      </c>
      <c r="FZ58" s="679">
        <v>493.1682851803489</v>
      </c>
      <c r="GA58" s="679">
        <v>599.87484579265583</v>
      </c>
      <c r="GB58" s="679">
        <v>784.06688264780678</v>
      </c>
      <c r="GC58" s="679">
        <v>854.6631142400438</v>
      </c>
      <c r="GD58" s="679">
        <v>693.10187628737185</v>
      </c>
      <c r="GE58" s="679">
        <v>726.14987660304178</v>
      </c>
      <c r="GF58" s="679">
        <v>576.46160092344508</v>
      </c>
      <c r="GG58" s="679">
        <v>261.72116645239294</v>
      </c>
      <c r="GH58" s="679">
        <v>83.659737203735858</v>
      </c>
      <c r="GI58" s="679">
        <v>39.234165839385241</v>
      </c>
      <c r="GJ58" s="679">
        <v>5399.9999929028563</v>
      </c>
      <c r="GK58" s="679">
        <v>74.592470573377796</v>
      </c>
      <c r="GL58" s="679">
        <v>213.30597115925048</v>
      </c>
      <c r="GM58" s="679">
        <v>493.1682851803489</v>
      </c>
      <c r="GN58" s="679">
        <v>599.87484579265583</v>
      </c>
      <c r="GO58" s="679">
        <v>784.06688264780678</v>
      </c>
      <c r="GP58" s="679">
        <v>854.6631142400438</v>
      </c>
      <c r="GQ58" s="679">
        <v>693.10187628737185</v>
      </c>
      <c r="GR58" s="679">
        <v>726.14987660304178</v>
      </c>
      <c r="GS58" s="679">
        <v>576.46160092344508</v>
      </c>
      <c r="GT58" s="679">
        <v>261.72116645239294</v>
      </c>
      <c r="GU58" s="679">
        <v>83.659737203735858</v>
      </c>
      <c r="GV58" s="679">
        <v>39.234165839385241</v>
      </c>
      <c r="GW58" s="679">
        <v>5399.9999929028563</v>
      </c>
      <c r="GX58" s="679">
        <v>74.592470573377796</v>
      </c>
      <c r="GY58" s="679">
        <v>213.30597115925048</v>
      </c>
      <c r="GZ58" s="679">
        <v>493.1682851803489</v>
      </c>
      <c r="HA58" s="679">
        <v>599.87484579265583</v>
      </c>
      <c r="HB58" s="679">
        <v>784.06688264780678</v>
      </c>
      <c r="HC58" s="679">
        <v>854.6631142400438</v>
      </c>
      <c r="HD58" s="679">
        <v>693.10187628737185</v>
      </c>
      <c r="HE58" s="679">
        <v>726.14987660304178</v>
      </c>
      <c r="HF58" s="679">
        <v>576.46160092344508</v>
      </c>
      <c r="HG58" s="679">
        <v>261.72116645239294</v>
      </c>
      <c r="HH58" s="679">
        <v>83.659737203735858</v>
      </c>
      <c r="HI58" s="679">
        <v>39.234165839385241</v>
      </c>
      <c r="HJ58" s="679">
        <v>5399.9999929028563</v>
      </c>
      <c r="HK58" s="679">
        <v>74.592470573377796</v>
      </c>
      <c r="HL58" s="679">
        <v>213.30597115925048</v>
      </c>
      <c r="HM58" s="679">
        <v>493.1682851803489</v>
      </c>
      <c r="HN58" s="679">
        <v>599.87484579265583</v>
      </c>
      <c r="HO58" s="679">
        <v>784.06688264780678</v>
      </c>
      <c r="HP58" s="679">
        <v>854.6631142400438</v>
      </c>
      <c r="HQ58" s="679">
        <v>693.10187628737185</v>
      </c>
      <c r="HR58" s="679">
        <v>726.14987660304178</v>
      </c>
      <c r="HS58" s="679">
        <v>576.46160092344508</v>
      </c>
      <c r="HT58" s="679">
        <v>261.72116645239294</v>
      </c>
      <c r="HU58" s="679">
        <v>83.659737203735858</v>
      </c>
      <c r="HV58" s="679">
        <v>39.234165839385241</v>
      </c>
      <c r="HW58" s="679">
        <v>5399.9999929028563</v>
      </c>
      <c r="HX58" s="679">
        <v>74.592470573377796</v>
      </c>
      <c r="HY58" s="679">
        <v>213.30597115925048</v>
      </c>
      <c r="HZ58" s="679">
        <v>493.1682851803489</v>
      </c>
      <c r="IA58" s="679">
        <v>599.87484579265583</v>
      </c>
      <c r="IB58" s="679">
        <v>784.06688264780678</v>
      </c>
      <c r="IC58" s="679">
        <v>854.6631142400438</v>
      </c>
      <c r="ID58" s="679">
        <v>693.10187628737185</v>
      </c>
      <c r="IE58" s="679">
        <v>726.14987660304178</v>
      </c>
      <c r="IF58" s="679">
        <v>576.46160092344508</v>
      </c>
      <c r="IG58" s="679">
        <v>261.72116645239294</v>
      </c>
      <c r="IH58" s="679">
        <v>83.659737203735858</v>
      </c>
      <c r="II58" s="679">
        <v>39.234165839385241</v>
      </c>
      <c r="IJ58" s="679">
        <v>5399.9999929028563</v>
      </c>
      <c r="IL58" s="658"/>
      <c r="IM58" s="658"/>
      <c r="IN58" s="658"/>
      <c r="IO58" s="658"/>
      <c r="IP58" s="658"/>
      <c r="IQ58" s="658"/>
      <c r="IR58" s="658"/>
      <c r="IS58" s="658"/>
      <c r="IT58" s="658"/>
      <c r="IU58" s="658"/>
      <c r="IV58" s="658"/>
      <c r="IW58" s="658"/>
      <c r="IX58" s="658"/>
      <c r="IY58" s="658"/>
      <c r="IZ58" s="658"/>
      <c r="JA58" s="658"/>
      <c r="JB58" s="658"/>
      <c r="JC58" s="658"/>
      <c r="JD58" s="658"/>
      <c r="JE58" s="658"/>
      <c r="JF58" s="658"/>
      <c r="JG58" s="658"/>
      <c r="JH58" s="658"/>
      <c r="JI58" s="658"/>
      <c r="JJ58" s="658"/>
      <c r="JK58" s="658"/>
      <c r="JL58" s="658"/>
      <c r="JM58" s="658"/>
      <c r="JN58" s="658"/>
      <c r="JO58" s="658"/>
      <c r="JP58" s="658"/>
      <c r="JQ58" s="658"/>
      <c r="JR58" s="658"/>
      <c r="JS58" s="658"/>
      <c r="JT58" s="658"/>
      <c r="JU58" s="658"/>
      <c r="JV58" s="658"/>
      <c r="JW58" s="658"/>
      <c r="JX58" s="658"/>
      <c r="JY58" s="658"/>
      <c r="JZ58" s="658"/>
      <c r="KA58" s="658"/>
      <c r="KB58" s="658"/>
      <c r="KC58" s="658"/>
      <c r="KD58" s="658"/>
      <c r="KE58" s="658"/>
      <c r="KF58" s="658"/>
      <c r="KG58" s="658"/>
      <c r="KH58" s="658"/>
      <c r="KI58" s="658"/>
      <c r="KJ58" s="658"/>
      <c r="KK58" s="658"/>
      <c r="KL58" s="658"/>
      <c r="KM58" s="658"/>
      <c r="KN58" s="658"/>
    </row>
    <row r="59" spans="1:300" hidden="1">
      <c r="B59" s="361" t="s">
        <v>300</v>
      </c>
      <c r="C59" s="361"/>
      <c r="D59" s="362">
        <f ca="1">SUM(D57:D58)</f>
        <v>34.986358228943104</v>
      </c>
      <c r="E59" s="362">
        <v>39.07147697921053</v>
      </c>
      <c r="F59" s="362">
        <v>39.01094731306992</v>
      </c>
      <c r="G59" s="362">
        <v>37.880881130458434</v>
      </c>
      <c r="H59" s="362">
        <v>36.804208349748265</v>
      </c>
      <c r="I59" s="362">
        <v>35.60414466732739</v>
      </c>
      <c r="J59" s="362"/>
      <c r="K59" s="362">
        <v>35.60414466732739</v>
      </c>
      <c r="L59" s="362">
        <v>35.60414466732739</v>
      </c>
      <c r="M59" s="362">
        <v>35.60414466732739</v>
      </c>
      <c r="N59" s="362">
        <v>35.60414466732739</v>
      </c>
      <c r="O59" s="362">
        <v>35.60414466732739</v>
      </c>
      <c r="P59" s="362">
        <v>35.60414466732739</v>
      </c>
      <c r="Q59" s="362">
        <v>35.60414466732739</v>
      </c>
      <c r="R59" s="362">
        <v>35.60414466732739</v>
      </c>
      <c r="S59" s="362">
        <v>35.60414466732739</v>
      </c>
      <c r="T59" s="362">
        <v>35.60414466732739</v>
      </c>
      <c r="U59" s="362">
        <v>35.60414466732739</v>
      </c>
      <c r="V59" s="362">
        <v>35.60414466732739</v>
      </c>
      <c r="W59" s="362">
        <v>35.60414466732739</v>
      </c>
      <c r="X59" s="362">
        <v>35.60414466732739</v>
      </c>
      <c r="Y59" s="362">
        <v>35.60414466732739</v>
      </c>
      <c r="Z59" s="362">
        <v>35.60414466732739</v>
      </c>
      <c r="AA59" s="362">
        <v>35.60414466732739</v>
      </c>
      <c r="AB59" s="362">
        <v>35.60414466732739</v>
      </c>
      <c r="AC59" s="362">
        <v>35.60414466732739</v>
      </c>
      <c r="AD59" s="362">
        <v>35.60414466732739</v>
      </c>
      <c r="AE59" s="362">
        <v>35.60414466732739</v>
      </c>
      <c r="AF59" s="362">
        <v>35.60414466732739</v>
      </c>
      <c r="AG59" s="362">
        <v>35.60414466732739</v>
      </c>
      <c r="AH59" s="362">
        <v>35.60414466732739</v>
      </c>
      <c r="AI59" s="362">
        <v>35.60414466732739</v>
      </c>
      <c r="AJ59" s="362">
        <v>35.60414466732739</v>
      </c>
      <c r="AK59" s="362">
        <v>35.60414466732739</v>
      </c>
      <c r="AL59" s="362">
        <v>35.60414466732739</v>
      </c>
      <c r="AM59" s="362">
        <v>35.60414466732739</v>
      </c>
      <c r="AN59" s="362">
        <v>35.60414466732739</v>
      </c>
      <c r="AO59" s="362">
        <v>35.60414466732739</v>
      </c>
      <c r="AP59" s="362">
        <v>35.60414466732739</v>
      </c>
      <c r="AQ59" s="362">
        <v>35.60414466732739</v>
      </c>
      <c r="AR59" s="362">
        <v>35.60414466732739</v>
      </c>
      <c r="AS59" s="362">
        <v>35.60414466732739</v>
      </c>
      <c r="AT59" s="362">
        <v>35.60414466732739</v>
      </c>
      <c r="AU59" s="362">
        <v>35.60414466732739</v>
      </c>
      <c r="AV59" s="362">
        <v>35.60414466732739</v>
      </c>
      <c r="AW59" s="362">
        <v>35.60414466732739</v>
      </c>
      <c r="AX59" s="362">
        <v>35.60414466732739</v>
      </c>
      <c r="AY59" s="362">
        <v>35.60414466732739</v>
      </c>
      <c r="AZ59" s="362">
        <v>35.60414466732739</v>
      </c>
      <c r="BA59" s="362">
        <v>35.60414466732739</v>
      </c>
      <c r="BB59" s="362">
        <v>35.60414466732739</v>
      </c>
      <c r="BC59" s="362">
        <v>35.60414466732739</v>
      </c>
      <c r="BD59" s="362">
        <v>35.60414466732739</v>
      </c>
      <c r="BE59" s="362">
        <v>35.60414466732739</v>
      </c>
      <c r="BF59" s="362">
        <v>35.60414466732739</v>
      </c>
      <c r="BG59" s="362">
        <v>35.60414466732739</v>
      </c>
      <c r="BH59" s="362">
        <v>35.60414466732739</v>
      </c>
      <c r="BI59" s="362">
        <v>35.60414466732739</v>
      </c>
      <c r="BJ59" s="362">
        <v>35.60414466732739</v>
      </c>
      <c r="BK59" s="362">
        <v>35.60414466732739</v>
      </c>
      <c r="BL59" s="362">
        <v>35.60414466732739</v>
      </c>
      <c r="BM59" s="362">
        <v>35.60414466732739</v>
      </c>
      <c r="BN59" s="362">
        <v>35.60414466732739</v>
      </c>
      <c r="BO59" s="362">
        <v>35.60414466732739</v>
      </c>
      <c r="BP59" s="362">
        <v>35.60414466732739</v>
      </c>
      <c r="BQ59" s="362">
        <v>35.60414466732739</v>
      </c>
      <c r="BR59" s="362">
        <v>35.60414466732739</v>
      </c>
      <c r="BS59" s="362">
        <v>35.60414466732739</v>
      </c>
      <c r="BT59" s="362">
        <v>35.60414466732739</v>
      </c>
      <c r="BU59" s="362">
        <v>35.60414466732739</v>
      </c>
      <c r="BV59" s="362">
        <v>35.60414466732739</v>
      </c>
      <c r="BW59" s="362">
        <v>35.60414466732739</v>
      </c>
      <c r="BX59" s="362">
        <v>35.60414466732739</v>
      </c>
      <c r="BY59" s="362">
        <v>35.60414466732739</v>
      </c>
      <c r="BZ59" s="362">
        <v>35.60414466732739</v>
      </c>
      <c r="CA59" s="362">
        <v>35.60414466732739</v>
      </c>
      <c r="CB59" s="362">
        <v>35.60414466732739</v>
      </c>
      <c r="CC59" s="362">
        <v>35.60414466732739</v>
      </c>
      <c r="CD59" s="362">
        <v>35.60414466732739</v>
      </c>
      <c r="CG59" s="540"/>
      <c r="CH59" s="678" t="s">
        <v>844</v>
      </c>
      <c r="CI59" s="679">
        <v>25.485760721800034</v>
      </c>
      <c r="CJ59" s="679">
        <v>72.879540811190964</v>
      </c>
      <c r="CK59" s="679">
        <v>168.49916380966897</v>
      </c>
      <c r="CL59" s="679">
        <v>204.95723866882327</v>
      </c>
      <c r="CM59" s="679">
        <v>267.88951833808096</v>
      </c>
      <c r="CN59" s="679">
        <v>292.00989720797224</v>
      </c>
      <c r="CO59" s="679">
        <v>236.80980767293659</v>
      </c>
      <c r="CP59" s="679">
        <v>248.10120756407559</v>
      </c>
      <c r="CQ59" s="679">
        <v>196.95771395516931</v>
      </c>
      <c r="CR59" s="679">
        <v>89.421398965205299</v>
      </c>
      <c r="CS59" s="679">
        <v>28.583743443799904</v>
      </c>
      <c r="CT59" s="679">
        <v>13.405006636516191</v>
      </c>
      <c r="CU59" s="679">
        <v>1844.9999977952393</v>
      </c>
      <c r="CV59" s="679"/>
      <c r="CW59" s="679"/>
      <c r="CX59" s="679"/>
      <c r="CY59" s="679"/>
      <c r="CZ59" s="679"/>
      <c r="DA59" s="679"/>
      <c r="DB59" s="679"/>
      <c r="DC59" s="679"/>
      <c r="DD59" s="679"/>
      <c r="DE59" s="679"/>
      <c r="DF59" s="679"/>
      <c r="DG59" s="679"/>
      <c r="DH59" s="679"/>
      <c r="DI59" s="679"/>
      <c r="DJ59" s="679"/>
      <c r="DK59" s="679"/>
      <c r="DL59" s="679"/>
      <c r="DM59" s="679"/>
      <c r="DN59" s="679"/>
      <c r="DO59" s="679"/>
      <c r="DP59" s="679"/>
      <c r="DQ59" s="679"/>
      <c r="DR59" s="679"/>
      <c r="DS59" s="679"/>
      <c r="DT59" s="679"/>
      <c r="DU59" s="679"/>
      <c r="DV59" s="679"/>
      <c r="DW59" s="679"/>
      <c r="DX59" s="679"/>
      <c r="DY59" s="679"/>
      <c r="DZ59" s="679"/>
      <c r="EA59" s="679"/>
      <c r="EB59" s="679"/>
      <c r="EC59" s="679"/>
      <c r="ED59" s="679"/>
      <c r="EE59" s="679"/>
      <c r="EF59" s="679"/>
      <c r="EG59" s="679"/>
      <c r="EH59" s="679"/>
      <c r="EI59" s="679"/>
      <c r="EJ59" s="679"/>
      <c r="EK59" s="679"/>
      <c r="EL59" s="679"/>
      <c r="EM59" s="679"/>
      <c r="EN59" s="679"/>
      <c r="EO59" s="679"/>
      <c r="EP59" s="679"/>
      <c r="EQ59" s="679"/>
      <c r="ER59" s="679"/>
      <c r="ES59" s="679"/>
      <c r="ET59" s="679"/>
      <c r="EU59" s="679"/>
      <c r="EV59" s="679"/>
      <c r="EW59" s="679"/>
      <c r="EX59" s="679"/>
      <c r="EY59" s="679"/>
      <c r="EZ59" s="679"/>
      <c r="FA59" s="679"/>
      <c r="FB59" s="679"/>
      <c r="FC59" s="679"/>
      <c r="FD59" s="679"/>
      <c r="FE59" s="679"/>
      <c r="FF59" s="679"/>
      <c r="FG59" s="679"/>
      <c r="FH59" s="679"/>
      <c r="FI59" s="540"/>
      <c r="FJ59" s="678" t="s">
        <v>844</v>
      </c>
      <c r="FK59" s="679">
        <v>25.485760721800034</v>
      </c>
      <c r="FL59" s="679">
        <v>72.879540811190964</v>
      </c>
      <c r="FM59" s="679">
        <v>168.49916380966897</v>
      </c>
      <c r="FN59" s="679">
        <v>204.95723866882327</v>
      </c>
      <c r="FO59" s="679">
        <v>267.88951833808096</v>
      </c>
      <c r="FP59" s="679">
        <v>292.00989720797224</v>
      </c>
      <c r="FQ59" s="679">
        <v>236.80980767293659</v>
      </c>
      <c r="FR59" s="679">
        <v>248.10120756407559</v>
      </c>
      <c r="FS59" s="679">
        <v>196.95771395516931</v>
      </c>
      <c r="FT59" s="679">
        <v>89.421398965205299</v>
      </c>
      <c r="FU59" s="679">
        <v>28.583743443799904</v>
      </c>
      <c r="FV59" s="679">
        <v>13.405006636516191</v>
      </c>
      <c r="FW59" s="679">
        <v>1844.9999977952393</v>
      </c>
      <c r="FX59" s="679"/>
      <c r="FY59" s="679"/>
      <c r="FZ59" s="679"/>
      <c r="GA59" s="679"/>
      <c r="GB59" s="679"/>
      <c r="GC59" s="679"/>
      <c r="GD59" s="679"/>
      <c r="GE59" s="679"/>
      <c r="GF59" s="679"/>
      <c r="GG59" s="679"/>
      <c r="GH59" s="679"/>
      <c r="GI59" s="679"/>
      <c r="GJ59" s="679"/>
      <c r="GK59" s="679"/>
      <c r="GL59" s="679"/>
      <c r="GM59" s="679"/>
      <c r="GN59" s="679"/>
      <c r="GO59" s="679"/>
      <c r="GP59" s="679"/>
      <c r="GQ59" s="679"/>
      <c r="GR59" s="679"/>
      <c r="GS59" s="679"/>
      <c r="GT59" s="679"/>
      <c r="GU59" s="679"/>
      <c r="GV59" s="679"/>
      <c r="GW59" s="679"/>
      <c r="GX59" s="679"/>
      <c r="GY59" s="679"/>
      <c r="GZ59" s="679"/>
      <c r="HA59" s="679"/>
      <c r="HB59" s="679"/>
      <c r="HC59" s="679"/>
      <c r="HD59" s="679"/>
      <c r="HE59" s="679"/>
      <c r="HF59" s="679"/>
      <c r="HG59" s="679"/>
      <c r="HH59" s="679"/>
      <c r="HI59" s="679"/>
      <c r="HJ59" s="679"/>
      <c r="HK59" s="679"/>
      <c r="HL59" s="679"/>
      <c r="HM59" s="679"/>
      <c r="HN59" s="679"/>
      <c r="HO59" s="679"/>
      <c r="HP59" s="679"/>
      <c r="HQ59" s="679"/>
      <c r="HR59" s="679"/>
      <c r="HS59" s="679"/>
      <c r="HT59" s="679"/>
      <c r="HU59" s="679"/>
      <c r="HV59" s="679"/>
      <c r="HW59" s="679"/>
      <c r="HX59" s="679"/>
      <c r="HY59" s="679"/>
      <c r="HZ59" s="679"/>
      <c r="IA59" s="679"/>
      <c r="IB59" s="679"/>
      <c r="IC59" s="679"/>
      <c r="ID59" s="679"/>
      <c r="IE59" s="679"/>
      <c r="IF59" s="679"/>
      <c r="IG59" s="679"/>
      <c r="IH59" s="679"/>
      <c r="II59" s="679"/>
      <c r="IJ59" s="679"/>
      <c r="IL59" s="658"/>
      <c r="IM59" s="658"/>
      <c r="IN59" s="658"/>
      <c r="IO59" s="658"/>
      <c r="IP59" s="658"/>
      <c r="IQ59" s="658"/>
      <c r="IR59" s="658"/>
      <c r="IS59" s="658"/>
      <c r="IT59" s="658"/>
      <c r="IU59" s="658"/>
      <c r="IV59" s="658"/>
      <c r="IW59" s="658"/>
      <c r="IX59" s="658"/>
      <c r="IY59" s="658"/>
      <c r="IZ59" s="658"/>
      <c r="JA59" s="658"/>
      <c r="JB59" s="658"/>
      <c r="JC59" s="658"/>
      <c r="JD59" s="658"/>
      <c r="JE59" s="658"/>
      <c r="JF59" s="658"/>
      <c r="JG59" s="658"/>
      <c r="JH59" s="658"/>
      <c r="JI59" s="658"/>
      <c r="JJ59" s="658"/>
      <c r="JK59" s="658"/>
      <c r="JL59" s="658"/>
      <c r="JM59" s="658"/>
      <c r="JN59" s="658"/>
      <c r="JO59" s="658"/>
      <c r="JP59" s="658"/>
      <c r="JQ59" s="658"/>
      <c r="JR59" s="658"/>
      <c r="JS59" s="658"/>
      <c r="JT59" s="658"/>
      <c r="JU59" s="658"/>
      <c r="JV59" s="658"/>
      <c r="JW59" s="658"/>
      <c r="JX59" s="658"/>
      <c r="JY59" s="658"/>
      <c r="JZ59" s="658"/>
      <c r="KA59" s="658"/>
      <c r="KB59" s="658"/>
      <c r="KC59" s="658"/>
      <c r="KD59" s="658"/>
      <c r="KE59" s="658"/>
      <c r="KF59" s="658"/>
      <c r="KG59" s="658"/>
      <c r="KH59" s="658"/>
      <c r="KI59" s="658"/>
      <c r="KJ59" s="658"/>
      <c r="KK59" s="658"/>
      <c r="KL59" s="658"/>
      <c r="KM59" s="658"/>
      <c r="KN59" s="658"/>
    </row>
    <row r="60" spans="1:300" hidden="1">
      <c r="CG60" s="540"/>
      <c r="CH60" s="678" t="s">
        <v>100</v>
      </c>
      <c r="CI60" s="679"/>
      <c r="CJ60" s="679"/>
      <c r="CK60" s="679"/>
      <c r="CL60" s="679"/>
      <c r="CM60" s="679"/>
      <c r="CN60" s="679"/>
      <c r="CO60" s="679"/>
      <c r="CP60" s="679"/>
      <c r="CQ60" s="679"/>
      <c r="CR60" s="679"/>
      <c r="CS60" s="679"/>
      <c r="CT60" s="679"/>
      <c r="CU60" s="679"/>
      <c r="CV60" s="679">
        <v>345.33827382617164</v>
      </c>
      <c r="CW60" s="679">
        <v>987.53554858069401</v>
      </c>
      <c r="CX60" s="679">
        <v>2283.2047835425474</v>
      </c>
      <c r="CY60" s="679">
        <v>2777.2205832073232</v>
      </c>
      <c r="CZ60" s="679">
        <v>3629.9683150241617</v>
      </c>
      <c r="DA60" s="679">
        <v>3956.8053452511085</v>
      </c>
      <c r="DB60" s="679">
        <v>3208.8306479934836</v>
      </c>
      <c r="DC60" s="679">
        <v>3361.8318714572815</v>
      </c>
      <c r="DD60" s="679">
        <v>2668.8250639496837</v>
      </c>
      <c r="DE60" s="679">
        <v>1211.6817605851684</v>
      </c>
      <c r="DF60" s="679">
        <v>387.31669682264328</v>
      </c>
      <c r="DG60" s="679">
        <v>181.64111042697914</v>
      </c>
      <c r="DH60" s="679">
        <v>25000.200000667246</v>
      </c>
      <c r="DI60" s="679">
        <v>1381.3530955840833</v>
      </c>
      <c r="DJ60" s="679">
        <v>3950.1421943404712</v>
      </c>
      <c r="DK60" s="679">
        <v>9132.8191349394619</v>
      </c>
      <c r="DL60" s="679">
        <v>11108.882332988549</v>
      </c>
      <c r="DM60" s="679">
        <v>14519.873259180225</v>
      </c>
      <c r="DN60" s="679">
        <v>15827.22138133226</v>
      </c>
      <c r="DO60" s="679">
        <v>12835.322592650075</v>
      </c>
      <c r="DP60" s="679">
        <v>13447.327486125287</v>
      </c>
      <c r="DQ60" s="679">
        <v>10675.300255817361</v>
      </c>
      <c r="DR60" s="679">
        <v>4846.72704264801</v>
      </c>
      <c r="DS60" s="679">
        <v>1549.266787327826</v>
      </c>
      <c r="DT60" s="679">
        <v>726.56444199569523</v>
      </c>
      <c r="DU60" s="679">
        <v>100000.8000049293</v>
      </c>
      <c r="DV60" s="679">
        <v>3453.3578769639134</v>
      </c>
      <c r="DW60" s="679">
        <v>9875.2844030410051</v>
      </c>
      <c r="DX60" s="679">
        <v>22831.883347239345</v>
      </c>
      <c r="DY60" s="679">
        <v>27772.005828090012</v>
      </c>
      <c r="DZ60" s="679">
        <v>36299.421891819686</v>
      </c>
      <c r="EA60" s="679">
        <v>39567.768535662442</v>
      </c>
      <c r="EB60" s="679">
        <v>32088.075450986624</v>
      </c>
      <c r="EC60" s="679">
        <v>33618.076784621924</v>
      </c>
      <c r="ED60" s="679">
        <v>26688.058509618044</v>
      </c>
      <c r="EE60" s="679">
        <v>12116.730393461883</v>
      </c>
      <c r="EF60" s="679">
        <v>3873.1390798725188</v>
      </c>
      <c r="EG60" s="679">
        <v>1816.3980261012912</v>
      </c>
      <c r="EH60" s="679">
        <v>250000.20012747869</v>
      </c>
      <c r="EI60" s="679">
        <v>6906.7157539278269</v>
      </c>
      <c r="EJ60" s="679">
        <v>19750.56880608201</v>
      </c>
      <c r="EK60" s="679">
        <v>45663.766694478691</v>
      </c>
      <c r="EL60" s="679">
        <v>55544.011656180024</v>
      </c>
      <c r="EM60" s="679">
        <v>72598.843783639371</v>
      </c>
      <c r="EN60" s="679">
        <v>79135.537071324885</v>
      </c>
      <c r="EO60" s="679">
        <v>64176.150901973248</v>
      </c>
      <c r="EP60" s="679">
        <v>67236.153569243848</v>
      </c>
      <c r="EQ60" s="679">
        <v>53376.117019236088</v>
      </c>
      <c r="ER60" s="679">
        <v>24233.460786923766</v>
      </c>
      <c r="ES60" s="679">
        <v>7746.2781597450376</v>
      </c>
      <c r="ET60" s="679">
        <v>3632.7960522025824</v>
      </c>
      <c r="EU60" s="679">
        <v>500000.40025495738</v>
      </c>
      <c r="EV60" s="679">
        <v>6906.7157539278269</v>
      </c>
      <c r="EW60" s="679">
        <v>19750.56880608201</v>
      </c>
      <c r="EX60" s="679">
        <v>45663.766694478691</v>
      </c>
      <c r="EY60" s="679">
        <v>55544.011656180024</v>
      </c>
      <c r="EZ60" s="679">
        <v>72598.843783639371</v>
      </c>
      <c r="FA60" s="679">
        <v>79135.537071324885</v>
      </c>
      <c r="FB60" s="679">
        <v>64176.150901973248</v>
      </c>
      <c r="FC60" s="679">
        <v>67236.153569243848</v>
      </c>
      <c r="FD60" s="679">
        <v>53376.117019236088</v>
      </c>
      <c r="FE60" s="679">
        <v>24233.460786923766</v>
      </c>
      <c r="FF60" s="679">
        <v>7746.2781597450376</v>
      </c>
      <c r="FG60" s="679">
        <v>3632.7960522025824</v>
      </c>
      <c r="FH60" s="679">
        <v>500000.40025495738</v>
      </c>
      <c r="FI60" s="540"/>
      <c r="FJ60" s="678" t="s">
        <v>100</v>
      </c>
      <c r="FK60" s="679"/>
      <c r="FL60" s="679"/>
      <c r="FM60" s="679"/>
      <c r="FN60" s="679"/>
      <c r="FO60" s="679"/>
      <c r="FP60" s="679"/>
      <c r="FQ60" s="679"/>
      <c r="FR60" s="679"/>
      <c r="FS60" s="679"/>
      <c r="FT60" s="679"/>
      <c r="FU60" s="679"/>
      <c r="FV60" s="679"/>
      <c r="FW60" s="679"/>
      <c r="FX60" s="679">
        <v>345.33827382617164</v>
      </c>
      <c r="FY60" s="679">
        <v>987.53554858069401</v>
      </c>
      <c r="FZ60" s="679">
        <v>2283.2047835425474</v>
      </c>
      <c r="GA60" s="679">
        <v>2777.2205832073232</v>
      </c>
      <c r="GB60" s="679">
        <v>3629.9683150241617</v>
      </c>
      <c r="GC60" s="679">
        <v>3956.8053452511085</v>
      </c>
      <c r="GD60" s="679">
        <v>3208.8306479934836</v>
      </c>
      <c r="GE60" s="679">
        <v>3361.8318714572815</v>
      </c>
      <c r="GF60" s="679">
        <v>2668.8250639496837</v>
      </c>
      <c r="GG60" s="679">
        <v>1211.6817605851684</v>
      </c>
      <c r="GH60" s="679">
        <v>387.31669682264328</v>
      </c>
      <c r="GI60" s="679">
        <v>181.64111042697914</v>
      </c>
      <c r="GJ60" s="679">
        <v>25000.200000667246</v>
      </c>
      <c r="GK60" s="679">
        <v>1381.3530955840833</v>
      </c>
      <c r="GL60" s="679">
        <v>3950.1421943404712</v>
      </c>
      <c r="GM60" s="679">
        <v>9132.8191349394619</v>
      </c>
      <c r="GN60" s="679">
        <v>11108.882332988549</v>
      </c>
      <c r="GO60" s="679">
        <v>14519.873259180225</v>
      </c>
      <c r="GP60" s="679">
        <v>15827.22138133226</v>
      </c>
      <c r="GQ60" s="679">
        <v>12835.322592650075</v>
      </c>
      <c r="GR60" s="679">
        <v>13447.327486125287</v>
      </c>
      <c r="GS60" s="679">
        <v>10675.300255817361</v>
      </c>
      <c r="GT60" s="679">
        <v>4846.72704264801</v>
      </c>
      <c r="GU60" s="679">
        <v>1549.266787327826</v>
      </c>
      <c r="GV60" s="679">
        <v>726.56444199569523</v>
      </c>
      <c r="GW60" s="679">
        <v>100000.8000049293</v>
      </c>
      <c r="GX60" s="679">
        <v>3453.3578769639134</v>
      </c>
      <c r="GY60" s="679">
        <v>9875.2844030410051</v>
      </c>
      <c r="GZ60" s="679">
        <v>22831.883347239345</v>
      </c>
      <c r="HA60" s="679">
        <v>27772.005828090012</v>
      </c>
      <c r="HB60" s="679">
        <v>36299.421891819686</v>
      </c>
      <c r="HC60" s="679">
        <v>39567.768535662442</v>
      </c>
      <c r="HD60" s="679">
        <v>32088.075450986624</v>
      </c>
      <c r="HE60" s="679">
        <v>33618.076784621924</v>
      </c>
      <c r="HF60" s="679">
        <v>26688.058509618044</v>
      </c>
      <c r="HG60" s="679">
        <v>12116.730393461883</v>
      </c>
      <c r="HH60" s="679">
        <v>3873.1390798725188</v>
      </c>
      <c r="HI60" s="679">
        <v>1816.3980261012912</v>
      </c>
      <c r="HJ60" s="679">
        <v>250000.20012747869</v>
      </c>
      <c r="HK60" s="679">
        <v>6906.7157539278269</v>
      </c>
      <c r="HL60" s="679">
        <v>19750.56880608201</v>
      </c>
      <c r="HM60" s="679">
        <v>45663.766694478691</v>
      </c>
      <c r="HN60" s="679">
        <v>55544.011656180024</v>
      </c>
      <c r="HO60" s="679">
        <v>72598.843783639371</v>
      </c>
      <c r="HP60" s="679">
        <v>79135.537071324885</v>
      </c>
      <c r="HQ60" s="679">
        <v>64176.150901973248</v>
      </c>
      <c r="HR60" s="679">
        <v>67236.153569243848</v>
      </c>
      <c r="HS60" s="679">
        <v>53376.117019236088</v>
      </c>
      <c r="HT60" s="679">
        <v>24233.460786923766</v>
      </c>
      <c r="HU60" s="679">
        <v>7746.2781597450376</v>
      </c>
      <c r="HV60" s="679">
        <v>3632.7960522025824</v>
      </c>
      <c r="HW60" s="679">
        <v>500000.40025495738</v>
      </c>
      <c r="HX60" s="679">
        <v>6906.7157539278269</v>
      </c>
      <c r="HY60" s="679">
        <v>19750.56880608201</v>
      </c>
      <c r="HZ60" s="679">
        <v>45663.766694478691</v>
      </c>
      <c r="IA60" s="679">
        <v>55544.011656180024</v>
      </c>
      <c r="IB60" s="679">
        <v>72598.843783639371</v>
      </c>
      <c r="IC60" s="679">
        <v>79135.537071324885</v>
      </c>
      <c r="ID60" s="679">
        <v>64176.150901973248</v>
      </c>
      <c r="IE60" s="679">
        <v>67236.153569243848</v>
      </c>
      <c r="IF60" s="679">
        <v>53376.117019236088</v>
      </c>
      <c r="IG60" s="679">
        <v>24233.460786923766</v>
      </c>
      <c r="IH60" s="679">
        <v>7746.2781597450376</v>
      </c>
      <c r="II60" s="679">
        <v>3632.7960522025824</v>
      </c>
      <c r="IJ60" s="679">
        <v>500000.40025495738</v>
      </c>
      <c r="IL60" s="658"/>
      <c r="IM60" s="658"/>
      <c r="IN60" s="658"/>
      <c r="IO60" s="658"/>
      <c r="IP60" s="658"/>
      <c r="IQ60" s="658"/>
      <c r="IR60" s="658"/>
      <c r="IS60" s="658"/>
      <c r="IT60" s="658"/>
      <c r="IU60" s="658"/>
      <c r="IV60" s="658"/>
      <c r="IW60" s="658"/>
      <c r="IX60" s="658"/>
      <c r="IY60" s="658"/>
      <c r="IZ60" s="658"/>
      <c r="JA60" s="658"/>
      <c r="JB60" s="658"/>
      <c r="JC60" s="658"/>
      <c r="JD60" s="658"/>
      <c r="JE60" s="658"/>
      <c r="JF60" s="658"/>
      <c r="JG60" s="658"/>
      <c r="JH60" s="658"/>
      <c r="JI60" s="658"/>
      <c r="JJ60" s="658"/>
      <c r="JK60" s="658"/>
      <c r="JL60" s="658"/>
      <c r="JM60" s="658"/>
      <c r="JN60" s="658"/>
      <c r="JO60" s="658"/>
      <c r="JP60" s="658"/>
      <c r="JQ60" s="658"/>
      <c r="JR60" s="658"/>
      <c r="JS60" s="658"/>
      <c r="JT60" s="658"/>
      <c r="JU60" s="658"/>
      <c r="JV60" s="658"/>
      <c r="JW60" s="658"/>
      <c r="JX60" s="658"/>
      <c r="JY60" s="658"/>
      <c r="JZ60" s="658"/>
      <c r="KA60" s="658"/>
      <c r="KB60" s="658"/>
      <c r="KC60" s="658"/>
      <c r="KD60" s="658"/>
      <c r="KE60" s="658"/>
      <c r="KF60" s="658"/>
      <c r="KG60" s="658"/>
      <c r="KH60" s="658"/>
      <c r="KI60" s="658"/>
      <c r="KJ60" s="658"/>
      <c r="KK60" s="658"/>
      <c r="KL60" s="658"/>
      <c r="KM60" s="658"/>
      <c r="KN60" s="658"/>
    </row>
    <row r="61" spans="1:300" hidden="1">
      <c r="CG61" s="540"/>
      <c r="CH61" s="685" t="s">
        <v>376</v>
      </c>
      <c r="CI61" s="682">
        <v>357.49228477478027</v>
      </c>
      <c r="CJ61" s="682">
        <v>5084.0696779554128</v>
      </c>
      <c r="CK61" s="682">
        <v>-2892.1234813928604</v>
      </c>
      <c r="CL61" s="682">
        <v>-361.12834841711447</v>
      </c>
      <c r="CM61" s="682">
        <v>-288.09760493040085</v>
      </c>
      <c r="CN61" s="682">
        <v>-3329.9426307231188</v>
      </c>
      <c r="CO61" s="682">
        <v>11171.490080833435</v>
      </c>
      <c r="CP61" s="682">
        <v>-16488.303541630507</v>
      </c>
      <c r="CQ61" s="682">
        <v>6746.5418554730713</v>
      </c>
      <c r="CR61" s="682">
        <v>-5378.3238665908575</v>
      </c>
      <c r="CS61" s="682">
        <v>9505.5643752217293</v>
      </c>
      <c r="CT61" s="682">
        <v>-4127.2412964105606</v>
      </c>
      <c r="CU61" s="682">
        <v>-2.4958369904197752E-3</v>
      </c>
      <c r="CV61" s="682">
        <v>3529.3997764056548</v>
      </c>
      <c r="CW61" s="682">
        <v>3019.7034674701281</v>
      </c>
      <c r="CX61" s="682">
        <v>-2222.8670317195356</v>
      </c>
      <c r="CY61" s="682">
        <v>-3397.7480500005186</v>
      </c>
      <c r="CZ61" s="682">
        <v>5932.0474733971059</v>
      </c>
      <c r="DA61" s="682">
        <v>-11631.72874270007</v>
      </c>
      <c r="DB61" s="682">
        <v>4568.7171936379746</v>
      </c>
      <c r="DC61" s="682">
        <v>-8939.874874971807</v>
      </c>
      <c r="DD61" s="682">
        <v>9142.3456548973918</v>
      </c>
      <c r="DE61" s="682">
        <v>-13059.686718888581</v>
      </c>
      <c r="DF61" s="682">
        <v>18955.987808279693</v>
      </c>
      <c r="DG61" s="682">
        <v>-5896.3056961297989</v>
      </c>
      <c r="DH61" s="682">
        <v>-9.7403223626315594E-3</v>
      </c>
      <c r="DI61" s="682">
        <v>4945.341530289501</v>
      </c>
      <c r="DJ61" s="682">
        <v>2252.0796152353287</v>
      </c>
      <c r="DK61" s="682">
        <v>2991.8161883950233</v>
      </c>
      <c r="DL61" s="682">
        <v>-10598.268644534051</v>
      </c>
      <c r="DM61" s="682">
        <v>9614.2811603918672</v>
      </c>
      <c r="DN61" s="682">
        <v>-15235.905394796282</v>
      </c>
      <c r="DO61" s="682">
        <v>18481.996813131496</v>
      </c>
      <c r="DP61" s="682">
        <v>-19920.113162526861</v>
      </c>
      <c r="DQ61" s="682">
        <v>7468.767290443182</v>
      </c>
      <c r="DR61" s="682">
        <v>-17112.107193332165</v>
      </c>
      <c r="DS61" s="682">
        <v>18246.527542853728</v>
      </c>
      <c r="DT61" s="682">
        <v>-1134.4272888153791</v>
      </c>
      <c r="DU61" s="682">
        <v>-1.1543264612555504E-2</v>
      </c>
      <c r="DV61" s="682">
        <v>1467.2882296703756</v>
      </c>
      <c r="DW61" s="682">
        <v>7153.8664850443602</v>
      </c>
      <c r="DX61" s="682">
        <v>-7808.7796417735517</v>
      </c>
      <c r="DY61" s="682">
        <v>-655.68134712800384</v>
      </c>
      <c r="DZ61" s="682">
        <v>23343.042741931975</v>
      </c>
      <c r="EA61" s="682">
        <v>-31748.249812364578</v>
      </c>
      <c r="EB61" s="682">
        <v>-179.24474444892257</v>
      </c>
      <c r="EC61" s="682">
        <v>2592.9750260971487</v>
      </c>
      <c r="ED61" s="682">
        <v>5834.7829080363736</v>
      </c>
      <c r="EE61" s="682">
        <v>-17928.153359895572</v>
      </c>
      <c r="EF61" s="682">
        <v>-611.38653673231602</v>
      </c>
      <c r="EG61" s="682">
        <v>18539.537548735738</v>
      </c>
      <c r="EH61" s="682">
        <v>-2.5028269737958908E-3</v>
      </c>
      <c r="EI61" s="682">
        <v>8029.5064034238458</v>
      </c>
      <c r="EJ61" s="682">
        <v>-7268.0933912545443</v>
      </c>
      <c r="EK61" s="682">
        <v>14811.336290437728</v>
      </c>
      <c r="EL61" s="682">
        <v>-25642.76445043087</v>
      </c>
      <c r="EM61" s="682">
        <v>27028.771296644583</v>
      </c>
      <c r="EN61" s="682">
        <v>-35424.932876121253</v>
      </c>
      <c r="EO61" s="682">
        <v>994.23916888237</v>
      </c>
      <c r="EP61" s="682">
        <v>8343.4583196640015</v>
      </c>
      <c r="EQ61" s="682">
        <v>9128.4785928800702</v>
      </c>
      <c r="ER61" s="682">
        <v>-22199.900383580476</v>
      </c>
      <c r="ES61" s="682">
        <v>26514.21539768856</v>
      </c>
      <c r="ET61" s="682">
        <v>-4314.3178827911615</v>
      </c>
      <c r="EU61" s="682">
        <v>-3.5145571455359459E-3</v>
      </c>
      <c r="EV61" s="682">
        <v>-673.3878458738327</v>
      </c>
      <c r="EW61" s="682">
        <v>-3486.2868374735117</v>
      </c>
      <c r="EX61" s="682">
        <v>14812.44636335969</v>
      </c>
      <c r="EY61" s="682">
        <v>-4084.6730215549469</v>
      </c>
      <c r="EZ61" s="682">
        <v>11205.090106099844</v>
      </c>
      <c r="FA61" s="682">
        <v>-26681.791816323996</v>
      </c>
      <c r="FB61" s="682">
        <v>-12489.263048708439</v>
      </c>
      <c r="FC61" s="682">
        <v>11311.959446705878</v>
      </c>
      <c r="FD61" s="682">
        <v>10085.905984487385</v>
      </c>
      <c r="FE61" s="682">
        <v>-14214.440369220451</v>
      </c>
      <c r="FF61" s="682">
        <v>23538.600465647876</v>
      </c>
      <c r="FG61" s="682">
        <v>-9324.1624209880829</v>
      </c>
      <c r="FH61" s="682">
        <v>-2.9938425868749619E-3</v>
      </c>
      <c r="FI61" s="540"/>
      <c r="FJ61" s="685" t="s">
        <v>376</v>
      </c>
      <c r="FK61" s="682">
        <v>921.50145974755287</v>
      </c>
      <c r="FL61" s="682">
        <v>5681.856463521719</v>
      </c>
      <c r="FM61" s="682">
        <v>-3830.231177687645</v>
      </c>
      <c r="FN61" s="682">
        <v>-1092.6043739039451</v>
      </c>
      <c r="FO61" s="682">
        <v>-164.13231992721558</v>
      </c>
      <c r="FP61" s="682">
        <v>-5978.6328454231843</v>
      </c>
      <c r="FQ61" s="682">
        <v>10089.95417933166</v>
      </c>
      <c r="FR61" s="682">
        <v>-7236.9076293706894</v>
      </c>
      <c r="FS61" s="682">
        <v>1609.1937408149242</v>
      </c>
      <c r="FT61" s="682">
        <v>-5463.7254917919636</v>
      </c>
      <c r="FU61" s="682">
        <v>10116.567165762186</v>
      </c>
      <c r="FV61" s="682">
        <v>-4652.8419491499662</v>
      </c>
      <c r="FW61" s="682">
        <v>-2.7780765667557716E-3</v>
      </c>
      <c r="FX61" s="682">
        <v>4590.6803295463324</v>
      </c>
      <c r="FY61" s="682">
        <v>1580.9399337470531</v>
      </c>
      <c r="FZ61" s="682">
        <v>-2864.7220180593431</v>
      </c>
      <c r="GA61" s="682">
        <v>-2260.7920247018337</v>
      </c>
      <c r="GB61" s="682">
        <v>-7370.5297750849277</v>
      </c>
      <c r="GC61" s="682">
        <v>2889.6234006565064</v>
      </c>
      <c r="GD61" s="682">
        <v>11000.460881248116</v>
      </c>
      <c r="GE61" s="682">
        <v>-9754.2042160741985</v>
      </c>
      <c r="GF61" s="682">
        <v>2188.5381382682244</v>
      </c>
      <c r="GG61" s="682">
        <v>-12859.157119421288</v>
      </c>
      <c r="GH61" s="682">
        <v>18161.590408535674</v>
      </c>
      <c r="GI61" s="682">
        <v>-5302.438544601202</v>
      </c>
      <c r="GJ61" s="682">
        <v>-1.0605940886307508E-2</v>
      </c>
      <c r="GK61" s="682">
        <v>5565.4854259714484</v>
      </c>
      <c r="GL61" s="682">
        <v>1042.7685186937451</v>
      </c>
      <c r="GM61" s="682">
        <v>-3045.6740009468049</v>
      </c>
      <c r="GN61" s="682">
        <v>-6368.1440875716507</v>
      </c>
      <c r="GO61" s="682">
        <v>18141.397097855806</v>
      </c>
      <c r="GP61" s="682">
        <v>-17333.336315188557</v>
      </c>
      <c r="GQ61" s="682">
        <v>14392.654520545155</v>
      </c>
      <c r="GR61" s="682">
        <v>-12867.199579447508</v>
      </c>
      <c r="GS61" s="682">
        <v>472.04244296997786</v>
      </c>
      <c r="GT61" s="682">
        <v>-15899.430682051927</v>
      </c>
      <c r="GU61" s="682">
        <v>14343.101288422011</v>
      </c>
      <c r="GV61" s="682">
        <v>1556.3232146278024</v>
      </c>
      <c r="GW61" s="682">
        <v>-1.2156120501458645E-2</v>
      </c>
      <c r="GX61" s="682">
        <v>-663.94284691661596</v>
      </c>
      <c r="GY61" s="682">
        <v>9178.3442695140839</v>
      </c>
      <c r="GZ61" s="682">
        <v>-4751.7315937839448</v>
      </c>
      <c r="HA61" s="682">
        <v>-4369.407872505486</v>
      </c>
      <c r="HB61" s="682">
        <v>25790.682791672647</v>
      </c>
      <c r="HC61" s="682">
        <v>-34456.128818571568</v>
      </c>
      <c r="HD61" s="682">
        <v>23288.371062676306</v>
      </c>
      <c r="HE61" s="682">
        <v>-15585.633414581418</v>
      </c>
      <c r="HF61" s="682">
        <v>1569.4448575749993</v>
      </c>
      <c r="HG61" s="682">
        <v>-19117.237842403352</v>
      </c>
      <c r="HH61" s="682">
        <v>-543.64882605837192</v>
      </c>
      <c r="HI61" s="682">
        <v>19660.883861236274</v>
      </c>
      <c r="HJ61" s="682">
        <v>-4.3721464462578297E-3</v>
      </c>
      <c r="HK61" s="682">
        <v>806.29693396389484</v>
      </c>
      <c r="HL61" s="682">
        <v>-88.926017792895436</v>
      </c>
      <c r="HM61" s="682">
        <v>11337.910990998149</v>
      </c>
      <c r="HN61" s="682">
        <v>-11861.002308219671</v>
      </c>
      <c r="HO61" s="682">
        <v>5219.0473058819771</v>
      </c>
      <c r="HP61" s="682">
        <v>-19629.297636590898</v>
      </c>
      <c r="HQ61" s="682">
        <v>24410.558200646192</v>
      </c>
      <c r="HR61" s="682">
        <v>-12295.660759035498</v>
      </c>
      <c r="HS61" s="682">
        <v>2101.0716674476862</v>
      </c>
      <c r="HT61" s="682">
        <v>-21398.62438586168</v>
      </c>
      <c r="HU61" s="682">
        <v>29598.37795522809</v>
      </c>
      <c r="HV61" s="682">
        <v>-8199.7560008354485</v>
      </c>
      <c r="HW61" s="682">
        <v>-4.0541701018810272E-3</v>
      </c>
      <c r="HX61" s="682">
        <v>3060.0787098929286</v>
      </c>
      <c r="HY61" s="682">
        <v>-2481.311467140913</v>
      </c>
      <c r="HZ61" s="682">
        <v>9482.1892162654549</v>
      </c>
      <c r="IA61" s="682">
        <v>-6816.187720105052</v>
      </c>
      <c r="IB61" s="682">
        <v>17662.887765288353</v>
      </c>
      <c r="IC61" s="682">
        <v>-32816.749809515226</v>
      </c>
      <c r="ID61" s="682">
        <v>18503.310102462769</v>
      </c>
      <c r="IE61" s="682">
        <v>-11302.281317363493</v>
      </c>
      <c r="IF61" s="682">
        <v>4708.0626858198084</v>
      </c>
      <c r="IG61" s="682">
        <v>-24867.636585867032</v>
      </c>
      <c r="IH61" s="682">
        <v>33693.122845292091</v>
      </c>
      <c r="II61" s="682">
        <v>-8825.4881644664565</v>
      </c>
      <c r="IJ61" s="682">
        <v>-3.7394367682281882E-3</v>
      </c>
      <c r="IL61" s="658"/>
      <c r="IM61" s="658"/>
      <c r="IN61" s="658"/>
      <c r="IO61" s="658"/>
      <c r="IP61" s="658"/>
      <c r="IQ61" s="658"/>
      <c r="IR61" s="658"/>
      <c r="IS61" s="658"/>
      <c r="IT61" s="658"/>
      <c r="IU61" s="658"/>
      <c r="IV61" s="658"/>
      <c r="IW61" s="658"/>
      <c r="IX61" s="658"/>
      <c r="IY61" s="658"/>
      <c r="IZ61" s="658"/>
      <c r="JA61" s="658"/>
      <c r="JB61" s="658"/>
      <c r="JC61" s="658"/>
      <c r="JD61" s="658"/>
      <c r="JE61" s="658"/>
      <c r="JF61" s="658"/>
      <c r="JG61" s="658"/>
      <c r="JH61" s="658"/>
      <c r="JI61" s="658"/>
      <c r="JJ61" s="658"/>
      <c r="JK61" s="658"/>
      <c r="JL61" s="658"/>
      <c r="JM61" s="658"/>
      <c r="JN61" s="658"/>
      <c r="JO61" s="658"/>
      <c r="JP61" s="658"/>
      <c r="JQ61" s="658"/>
      <c r="JR61" s="658"/>
      <c r="JS61" s="658"/>
      <c r="JT61" s="658"/>
      <c r="JU61" s="658"/>
      <c r="JV61" s="658"/>
      <c r="JW61" s="658"/>
      <c r="JX61" s="658"/>
      <c r="JY61" s="658"/>
      <c r="JZ61" s="658"/>
      <c r="KA61" s="658"/>
      <c r="KB61" s="658"/>
      <c r="KC61" s="658"/>
      <c r="KD61" s="658"/>
      <c r="KE61" s="658"/>
      <c r="KF61" s="658"/>
      <c r="KG61" s="658"/>
      <c r="KH61" s="658"/>
      <c r="KI61" s="658"/>
      <c r="KJ61" s="658"/>
      <c r="KK61" s="658"/>
      <c r="KL61" s="658"/>
      <c r="KM61" s="658"/>
      <c r="KN61" s="658"/>
    </row>
    <row r="62" spans="1:300" hidden="1">
      <c r="AT62" s="281" t="s">
        <v>158</v>
      </c>
      <c r="AU62" s="355">
        <f>AU10-AU37</f>
        <v>3.6966588796615629E-2</v>
      </c>
      <c r="CG62" s="540"/>
      <c r="CH62" s="678" t="s">
        <v>377</v>
      </c>
      <c r="CI62" s="679">
        <v>2261.2832057476044</v>
      </c>
      <c r="CJ62" s="679">
        <v>-2527.4157084161998</v>
      </c>
      <c r="CK62" s="679">
        <v>76.603994369506836</v>
      </c>
      <c r="CL62" s="679">
        <v>553.7191918422468</v>
      </c>
      <c r="CM62" s="679">
        <v>1691.2468129396439</v>
      </c>
      <c r="CN62" s="679">
        <v>-2156.6069660186768</v>
      </c>
      <c r="CO62" s="679">
        <v>2808.5871372818947</v>
      </c>
      <c r="CP62" s="679">
        <v>-4569.6714191138744</v>
      </c>
      <c r="CQ62" s="679">
        <v>1862.253634441644</v>
      </c>
      <c r="CR62" s="679">
        <v>-1837.3617344945669</v>
      </c>
      <c r="CS62" s="679">
        <v>1914.7446206212044</v>
      </c>
      <c r="CT62" s="679">
        <v>-77.383214592933655</v>
      </c>
      <c r="CU62" s="679">
        <v>-4.453925066627562E-4</v>
      </c>
      <c r="CV62" s="679">
        <v>1515.3662477731705</v>
      </c>
      <c r="CW62" s="679">
        <v>-1687.9022914171219</v>
      </c>
      <c r="CX62" s="679">
        <v>1044.2135333716869</v>
      </c>
      <c r="CY62" s="679">
        <v>-198.45655462145805</v>
      </c>
      <c r="CZ62" s="679">
        <v>1913.9737348556519</v>
      </c>
      <c r="DA62" s="679">
        <v>-5078.1071861982346</v>
      </c>
      <c r="DB62" s="679">
        <v>1425.971435636282</v>
      </c>
      <c r="DC62" s="679">
        <v>-1310.0559787750244</v>
      </c>
      <c r="DD62" s="679">
        <v>2374.9972002506256</v>
      </c>
      <c r="DE62" s="679">
        <v>-2562.351132273674</v>
      </c>
      <c r="DF62" s="679">
        <v>1832.4112921357155</v>
      </c>
      <c r="DG62" s="679">
        <v>729.93930220603943</v>
      </c>
      <c r="DH62" s="679">
        <v>-3.9705634117126465E-4</v>
      </c>
      <c r="DI62" s="679">
        <v>-371.7049857378006</v>
      </c>
      <c r="DJ62" s="679">
        <v>371.70528531074524</v>
      </c>
      <c r="DK62" s="679">
        <v>5.5551528930664063E-5</v>
      </c>
      <c r="DL62" s="679">
        <v>-286.83055973052979</v>
      </c>
      <c r="DM62" s="679">
        <v>2650.7922773957253</v>
      </c>
      <c r="DN62" s="679">
        <v>-4184.3152558803558</v>
      </c>
      <c r="DO62" s="679">
        <v>4527.7711443901062</v>
      </c>
      <c r="DP62" s="679">
        <v>-3219.8866590261459</v>
      </c>
      <c r="DQ62" s="679">
        <v>512.4691164046526</v>
      </c>
      <c r="DR62" s="679">
        <v>-2707.417637348175</v>
      </c>
      <c r="DS62" s="679">
        <v>550.45681434869766</v>
      </c>
      <c r="DT62" s="679">
        <v>2156.9608271121979</v>
      </c>
      <c r="DU62" s="679">
        <v>4.2279064655303955E-4</v>
      </c>
      <c r="DV62" s="679">
        <v>146.25307410955429</v>
      </c>
      <c r="DW62" s="679">
        <v>-146.25340580940247</v>
      </c>
      <c r="DX62" s="679">
        <v>-4.9591064453125E-5</v>
      </c>
      <c r="DY62" s="679">
        <v>7.0929527282714844E-5</v>
      </c>
      <c r="DZ62" s="679">
        <v>2.7990341186523438E-4</v>
      </c>
      <c r="EA62" s="679">
        <v>-827.56105399131775</v>
      </c>
      <c r="EB62" s="679">
        <v>-924.63570117950439</v>
      </c>
      <c r="EC62" s="679">
        <v>1752.1966695785522</v>
      </c>
      <c r="ED62" s="679">
        <v>-1.0768882930278778E-5</v>
      </c>
      <c r="EE62" s="679">
        <v>-963.34949588775635</v>
      </c>
      <c r="EF62" s="679">
        <v>-1744.0680809319019</v>
      </c>
      <c r="EG62" s="679">
        <v>2707.4176571369171</v>
      </c>
      <c r="EH62" s="679">
        <v>-4.6501867473125458E-5</v>
      </c>
      <c r="EI62" s="679">
        <v>1.220703125E-4</v>
      </c>
      <c r="EJ62" s="679">
        <v>1.1444091796875E-5</v>
      </c>
      <c r="EK62" s="679">
        <v>1474.1637387275696</v>
      </c>
      <c r="EL62" s="679">
        <v>-1474.1634788513184</v>
      </c>
      <c r="EM62" s="679">
        <v>8.3684921264648438E-5</v>
      </c>
      <c r="EN62" s="679">
        <v>-240.4491753578186</v>
      </c>
      <c r="EO62" s="679">
        <v>-2466.968356192112</v>
      </c>
      <c r="EP62" s="679">
        <v>2707.4175643920898</v>
      </c>
      <c r="EQ62" s="679"/>
      <c r="ER62" s="679">
        <v>-5.626678466796875E-5</v>
      </c>
      <c r="ES62" s="679">
        <v>-6.8441033363342285E-5</v>
      </c>
      <c r="ET62" s="679">
        <v>1.0842084884643555E-4</v>
      </c>
      <c r="EU62" s="679">
        <v>4.9363076686859131E-4</v>
      </c>
      <c r="EV62" s="679">
        <v>-1015.1448919773102</v>
      </c>
      <c r="EW62" s="679">
        <v>1015.1450233459473</v>
      </c>
      <c r="EX62" s="679">
        <v>1842.7914064228535</v>
      </c>
      <c r="EY62" s="679">
        <v>-1842.7913649082184</v>
      </c>
      <c r="EZ62" s="679">
        <v>-9.5367431640625E-6</v>
      </c>
      <c r="FA62" s="679">
        <v>1.621246337890625E-5</v>
      </c>
      <c r="FB62" s="679">
        <v>-2707.4175107479095</v>
      </c>
      <c r="FC62" s="679">
        <v>2707.4175553321838</v>
      </c>
      <c r="FD62" s="679"/>
      <c r="FE62" s="679">
        <v>8.5353851318359375E-5</v>
      </c>
      <c r="FF62" s="679">
        <v>5.245208740234375E-5</v>
      </c>
      <c r="FG62" s="679">
        <v>-1.3494491577148438E-4</v>
      </c>
      <c r="FH62" s="679">
        <v>2.270042896270752E-4</v>
      </c>
      <c r="FI62" s="540"/>
      <c r="FJ62" s="678" t="s">
        <v>377</v>
      </c>
      <c r="FK62" s="679">
        <v>2361.438315063715</v>
      </c>
      <c r="FL62" s="679">
        <v>-2905.661639124155</v>
      </c>
      <c r="FM62" s="679">
        <v>943.17264062166214</v>
      </c>
      <c r="FN62" s="679">
        <v>-265.40642634220421</v>
      </c>
      <c r="FO62" s="679">
        <v>833.5550696849823</v>
      </c>
      <c r="FP62" s="679">
        <v>-2575.758727571927</v>
      </c>
      <c r="FQ62" s="679">
        <v>4226.0242865979671</v>
      </c>
      <c r="FR62" s="679">
        <v>-4226.5569242238998</v>
      </c>
      <c r="FS62" s="679">
        <v>1609.1939435899258</v>
      </c>
      <c r="FT62" s="679">
        <v>-1228.1931106448174</v>
      </c>
      <c r="FU62" s="679">
        <v>1465.5201832354069</v>
      </c>
      <c r="FV62" s="679">
        <v>-237.32552497088909</v>
      </c>
      <c r="FW62" s="679">
        <v>2.0859157666563988E-3</v>
      </c>
      <c r="FX62" s="679">
        <v>1748.5480643510818</v>
      </c>
      <c r="FY62" s="679">
        <v>-1894.5606772899628</v>
      </c>
      <c r="FZ62" s="679">
        <v>919.24404817819595</v>
      </c>
      <c r="GA62" s="679">
        <v>-622.69437325000763</v>
      </c>
      <c r="GB62" s="679">
        <v>-2264.9530062377453</v>
      </c>
      <c r="GC62" s="679">
        <v>-143.102698802948</v>
      </c>
      <c r="GD62" s="679">
        <v>4964.9363648295403</v>
      </c>
      <c r="GE62" s="679">
        <v>-2707.4175474643707</v>
      </c>
      <c r="GF62" s="679">
        <v>6.1511993408203125E-5</v>
      </c>
      <c r="GG62" s="679">
        <v>-2412.0593540668488</v>
      </c>
      <c r="GH62" s="679">
        <v>1756.2133632898331</v>
      </c>
      <c r="GI62" s="679">
        <v>655.84563755989075</v>
      </c>
      <c r="GJ62" s="679">
        <v>-1.1739134788513184E-4</v>
      </c>
      <c r="GK62" s="679">
        <v>-183.35499858856201</v>
      </c>
      <c r="GL62" s="679">
        <v>183.3549063205719</v>
      </c>
      <c r="GM62" s="679">
        <v>1.52587890625E-4</v>
      </c>
      <c r="GN62" s="679">
        <v>-1999.3808815479279</v>
      </c>
      <c r="GO62" s="679">
        <v>4706.7985157966614</v>
      </c>
      <c r="GP62" s="679">
        <v>-2707.4176435470581</v>
      </c>
      <c r="GQ62" s="679">
        <v>2707.4175563082099</v>
      </c>
      <c r="GR62" s="679">
        <v>-2707.4174988865852</v>
      </c>
      <c r="GS62" s="679">
        <v>-5.6624412536621094E-6</v>
      </c>
      <c r="GT62" s="679">
        <v>-2607.711238861084</v>
      </c>
      <c r="GU62" s="679">
        <v>1328.2680323123932</v>
      </c>
      <c r="GV62" s="679">
        <v>1279.4436166286469</v>
      </c>
      <c r="GW62" s="679">
        <v>5.1286071538925171E-4</v>
      </c>
      <c r="GX62" s="679">
        <v>1.9073486328125E-5</v>
      </c>
      <c r="GY62" s="679">
        <v>-4.291534423828125E-5</v>
      </c>
      <c r="GZ62" s="679">
        <v>-3.0398368835449219E-4</v>
      </c>
      <c r="HA62" s="679">
        <v>9.2029571533203125E-5</v>
      </c>
      <c r="HB62" s="679">
        <v>2707.4175608158112</v>
      </c>
      <c r="HC62" s="679">
        <v>-2707.4175930023193</v>
      </c>
      <c r="HD62" s="679">
        <v>1.10626220703125E-4</v>
      </c>
      <c r="HE62" s="679">
        <v>-1.7523765563964844E-4</v>
      </c>
      <c r="HF62" s="679">
        <v>-3.24249267578125E-5</v>
      </c>
      <c r="HG62" s="679">
        <v>-49.113292217254639</v>
      </c>
      <c r="HH62" s="679">
        <v>-2658.3042144179344</v>
      </c>
      <c r="HI62" s="679">
        <v>2707.4176244735718</v>
      </c>
      <c r="HJ62" s="679">
        <v>-2.4718046188354492E-4</v>
      </c>
      <c r="HK62" s="679">
        <v>2.1696090698242188E-5</v>
      </c>
      <c r="HL62" s="679">
        <v>5.054473876953125E-5</v>
      </c>
      <c r="HM62" s="679">
        <v>2538.9523730278015</v>
      </c>
      <c r="HN62" s="679">
        <v>-2538.9523906707764</v>
      </c>
      <c r="HO62" s="679">
        <v>-9.1552734375E-5</v>
      </c>
      <c r="HP62" s="679">
        <v>-542.53326523303986</v>
      </c>
      <c r="HQ62" s="679">
        <v>542.53300285339355</v>
      </c>
      <c r="HR62" s="679">
        <v>-2.0503997802734375E-5</v>
      </c>
      <c r="HS62" s="679"/>
      <c r="HT62" s="679">
        <v>1.1444091796875E-5</v>
      </c>
      <c r="HU62" s="679">
        <v>8.7141990661621094E-5</v>
      </c>
      <c r="HV62" s="679">
        <v>6.008148193359375E-5</v>
      </c>
      <c r="HW62" s="679">
        <v>-1.6117095947265625E-4</v>
      </c>
      <c r="HX62" s="679">
        <v>3.0517578125E-5</v>
      </c>
      <c r="HY62" s="679">
        <v>1.392364501953125E-4</v>
      </c>
      <c r="HZ62" s="679">
        <v>722.04727745056152</v>
      </c>
      <c r="IA62" s="679">
        <v>-722.04739952087402</v>
      </c>
      <c r="IB62" s="679">
        <v>-1.7547607421875E-4</v>
      </c>
      <c r="IC62" s="679">
        <v>-421.02411711215973</v>
      </c>
      <c r="ID62" s="679">
        <v>421.02440452575684</v>
      </c>
      <c r="IE62" s="679">
        <v>-3.147125244140625E-5</v>
      </c>
      <c r="IF62" s="679">
        <v>-1.9073486328125E-6</v>
      </c>
      <c r="IG62" s="679">
        <v>-1848.0062174797058</v>
      </c>
      <c r="IH62" s="679">
        <v>1848.0063371658325</v>
      </c>
      <c r="II62" s="679">
        <v>-1.52587890625E-5</v>
      </c>
      <c r="IJ62" s="679">
        <v>2.3066997528076172E-4</v>
      </c>
      <c r="IL62" s="658"/>
      <c r="IM62" s="658"/>
      <c r="IN62" s="658"/>
      <c r="IO62" s="658"/>
      <c r="IP62" s="658"/>
      <c r="IQ62" s="658"/>
      <c r="IR62" s="658"/>
      <c r="IS62" s="658"/>
      <c r="IT62" s="658"/>
      <c r="IU62" s="658"/>
      <c r="IV62" s="658"/>
      <c r="IW62" s="658"/>
      <c r="IX62" s="658"/>
      <c r="IY62" s="658"/>
      <c r="IZ62" s="658"/>
      <c r="JA62" s="658"/>
      <c r="JB62" s="658"/>
      <c r="JC62" s="658"/>
      <c r="JD62" s="658"/>
      <c r="JE62" s="658"/>
      <c r="JF62" s="658"/>
      <c r="JG62" s="658"/>
      <c r="JH62" s="658"/>
      <c r="JI62" s="658"/>
      <c r="JJ62" s="658"/>
      <c r="JK62" s="658"/>
      <c r="JL62" s="658"/>
      <c r="JM62" s="658"/>
      <c r="JN62" s="658"/>
      <c r="JO62" s="658"/>
      <c r="JP62" s="658"/>
      <c r="JQ62" s="658"/>
      <c r="JR62" s="658"/>
      <c r="JS62" s="658"/>
      <c r="JT62" s="658"/>
      <c r="JU62" s="658"/>
      <c r="JV62" s="658"/>
      <c r="JW62" s="658"/>
      <c r="JX62" s="658"/>
      <c r="JY62" s="658"/>
      <c r="JZ62" s="658"/>
      <c r="KA62" s="658"/>
      <c r="KB62" s="658"/>
      <c r="KC62" s="658"/>
      <c r="KD62" s="658"/>
      <c r="KE62" s="658"/>
      <c r="KF62" s="658"/>
      <c r="KG62" s="658"/>
      <c r="KH62" s="658"/>
      <c r="KI62" s="658"/>
      <c r="KJ62" s="658"/>
      <c r="KK62" s="658"/>
      <c r="KL62" s="658"/>
      <c r="KM62" s="658"/>
      <c r="KN62" s="658"/>
    </row>
    <row r="63" spans="1:300" hidden="1">
      <c r="AT63" s="22" t="s">
        <v>159</v>
      </c>
      <c r="AU63" s="355">
        <f t="shared" ref="AU63:AU84" si="76">AU11-AU38</f>
        <v>0</v>
      </c>
      <c r="CG63" s="540"/>
      <c r="CH63" s="678" t="s">
        <v>378</v>
      </c>
      <c r="CI63" s="679">
        <v>-1903.7909209728241</v>
      </c>
      <c r="CJ63" s="679">
        <v>7611.4853863716125</v>
      </c>
      <c r="CK63" s="679">
        <v>-2968.7274757623672</v>
      </c>
      <c r="CL63" s="679">
        <v>-914.84754025936127</v>
      </c>
      <c r="CM63" s="679">
        <v>-1979.3444178700447</v>
      </c>
      <c r="CN63" s="679">
        <v>-1173.335664704442</v>
      </c>
      <c r="CO63" s="679">
        <v>8362.9029435515404</v>
      </c>
      <c r="CP63" s="679">
        <v>-11918.632122516632</v>
      </c>
      <c r="CQ63" s="679">
        <v>4884.2882210314274</v>
      </c>
      <c r="CR63" s="679">
        <v>-3540.9621320962906</v>
      </c>
      <c r="CS63" s="679">
        <v>7590.8197546005249</v>
      </c>
      <c r="CT63" s="679">
        <v>-4049.858081817627</v>
      </c>
      <c r="CU63" s="679">
        <v>-2.050444483757019E-3</v>
      </c>
      <c r="CV63" s="679">
        <v>1948.8016700744629</v>
      </c>
      <c r="CW63" s="679">
        <v>3583.4945726394653</v>
      </c>
      <c r="CX63" s="679">
        <v>-3825.1206039190292</v>
      </c>
      <c r="CY63" s="679">
        <v>-1707.1722576022148</v>
      </c>
      <c r="CZ63" s="679">
        <v>1423.8918410539627</v>
      </c>
      <c r="DA63" s="679">
        <v>-1423.8920879364014</v>
      </c>
      <c r="DB63" s="679"/>
      <c r="DC63" s="679">
        <v>-4176.0006971359253</v>
      </c>
      <c r="DD63" s="679">
        <v>4176.0006033182144</v>
      </c>
      <c r="DE63" s="679">
        <v>-7113.3955090045929</v>
      </c>
      <c r="DF63" s="679">
        <v>12745.177238762379</v>
      </c>
      <c r="DG63" s="679">
        <v>-5631.7821159362793</v>
      </c>
      <c r="DH63" s="679">
        <v>2.6543140411376953E-3</v>
      </c>
      <c r="DI63" s="679">
        <v>3303.7193813323975</v>
      </c>
      <c r="DJ63" s="679">
        <v>2589.0097975730896</v>
      </c>
      <c r="DK63" s="679">
        <v>-208.71034049987793</v>
      </c>
      <c r="DL63" s="679">
        <v>-5724.8953633308411</v>
      </c>
      <c r="DM63" s="679">
        <v>2752.8659790754318</v>
      </c>
      <c r="DN63" s="679">
        <v>-2711.9830403327942</v>
      </c>
      <c r="DO63" s="679">
        <v>4.0531158447265625E-5</v>
      </c>
      <c r="DP63" s="679">
        <v>-4507.1949710845947</v>
      </c>
      <c r="DQ63" s="679">
        <v>4507.1952876448631</v>
      </c>
      <c r="DR63" s="679">
        <v>-7147.5826324224472</v>
      </c>
      <c r="DS63" s="679">
        <v>12215.718326330185</v>
      </c>
      <c r="DT63" s="679">
        <v>-5068.1362799406052</v>
      </c>
      <c r="DU63" s="679">
        <v>6.1848759651184082E-3</v>
      </c>
      <c r="DV63" s="679">
        <v>-2730.4334602952003</v>
      </c>
      <c r="DW63" s="679">
        <v>9554.6821469068527</v>
      </c>
      <c r="DX63" s="679">
        <v>-6824.2431087493896</v>
      </c>
      <c r="DY63" s="679">
        <v>-8.3148479461669922E-6</v>
      </c>
      <c r="DZ63" s="679">
        <v>6408.2310090065002</v>
      </c>
      <c r="EA63" s="679">
        <v>-6408.2309904098511</v>
      </c>
      <c r="EB63" s="679"/>
      <c r="EC63" s="679">
        <v>-125.24886989593506</v>
      </c>
      <c r="ED63" s="679">
        <v>125.24881759285927</v>
      </c>
      <c r="EE63" s="679">
        <v>-6936.2380170822144</v>
      </c>
      <c r="EF63" s="679">
        <v>4728.3392461538315</v>
      </c>
      <c r="EG63" s="679">
        <v>2207.8983986377716</v>
      </c>
      <c r="EH63" s="679">
        <v>5.1635503768920898E-3</v>
      </c>
      <c r="EI63" s="679">
        <v>-1.3887882232666016E-4</v>
      </c>
      <c r="EJ63" s="679">
        <v>-2.3365020751953125E-5</v>
      </c>
      <c r="EK63" s="679">
        <v>9.34600830078125E-5</v>
      </c>
      <c r="EL63" s="679">
        <v>-1058.3643311411142</v>
      </c>
      <c r="EM63" s="679">
        <v>4158.3725823760033</v>
      </c>
      <c r="EN63" s="679">
        <v>-3100.0083227157593</v>
      </c>
      <c r="EO63" s="679">
        <v>-4.2438507080078125E-5</v>
      </c>
      <c r="EP63" s="679">
        <v>-745.38783264160156</v>
      </c>
      <c r="EQ63" s="679">
        <v>745.38789749145508</v>
      </c>
      <c r="ER63" s="679">
        <v>-4553.0461763143539</v>
      </c>
      <c r="ES63" s="679">
        <v>4553.0459972657263</v>
      </c>
      <c r="ET63" s="679">
        <v>-3.1328201293945313E-4</v>
      </c>
      <c r="EU63" s="679">
        <v>-6.1018392443656921E-4</v>
      </c>
      <c r="EV63" s="679">
        <v>-4.38690185546875E-5</v>
      </c>
      <c r="EW63" s="679">
        <v>-1.621246337890625E-5</v>
      </c>
      <c r="EX63" s="679">
        <v>4.291534423828125E-5</v>
      </c>
      <c r="EY63" s="679">
        <v>692.60749387741089</v>
      </c>
      <c r="EZ63" s="679">
        <v>519.59222912788391</v>
      </c>
      <c r="FA63" s="679">
        <v>-1212.1999206542969</v>
      </c>
      <c r="FB63" s="679">
        <v>1.0472536087036133E-4</v>
      </c>
      <c r="FC63" s="679">
        <v>0</v>
      </c>
      <c r="FD63" s="679">
        <v>-3.5762786865234375E-5</v>
      </c>
      <c r="FE63" s="679">
        <v>2.7179718017578125E-4</v>
      </c>
      <c r="FF63" s="679">
        <v>-6.5445899963378906E-5</v>
      </c>
      <c r="FG63" s="679">
        <v>-2.0694732666015625E-4</v>
      </c>
      <c r="FH63" s="679">
        <v>-1.4644861221313477E-4</v>
      </c>
      <c r="FI63" s="540"/>
      <c r="FJ63" s="678" t="s">
        <v>378</v>
      </c>
      <c r="FK63" s="679">
        <v>-1439.9368553161621</v>
      </c>
      <c r="FL63" s="679">
        <v>8587.518102645874</v>
      </c>
      <c r="FM63" s="679">
        <v>-4773.4038183093071</v>
      </c>
      <c r="FN63" s="679">
        <v>-827.19794756174088</v>
      </c>
      <c r="FO63" s="679">
        <v>-997.68738961219788</v>
      </c>
      <c r="FP63" s="679">
        <v>-3402.8741178512573</v>
      </c>
      <c r="FQ63" s="679">
        <v>5863.9298927336931</v>
      </c>
      <c r="FR63" s="679">
        <v>-3010.3507051467896</v>
      </c>
      <c r="FS63" s="679">
        <v>-2.0277500152587891E-4</v>
      </c>
      <c r="FT63" s="679">
        <v>-4235.5323811471462</v>
      </c>
      <c r="FU63" s="679">
        <v>8651.0469825267792</v>
      </c>
      <c r="FV63" s="679">
        <v>-4415.5164241790771</v>
      </c>
      <c r="FW63" s="679">
        <v>-4.8639923334121704E-3</v>
      </c>
      <c r="FX63" s="679">
        <v>1897.3282146453857</v>
      </c>
      <c r="FY63" s="679">
        <v>2947.7380180358887</v>
      </c>
      <c r="FZ63" s="679">
        <v>-3484.9940853118896</v>
      </c>
      <c r="GA63" s="679">
        <v>-1516.7719186991453</v>
      </c>
      <c r="GB63" s="679">
        <v>-2322.5406478047371</v>
      </c>
      <c r="GC63" s="679">
        <v>2479.2434750795364</v>
      </c>
      <c r="GD63" s="679"/>
      <c r="GE63" s="679"/>
      <c r="GF63" s="679">
        <v>-3.5524368286132813E-5</v>
      </c>
      <c r="GG63" s="679">
        <v>-7136.332590341568</v>
      </c>
      <c r="GH63" s="679">
        <v>12902.801040112972</v>
      </c>
      <c r="GI63" s="679">
        <v>-5766.4694358631968</v>
      </c>
      <c r="GJ63" s="679">
        <v>2.0343288779258728E-3</v>
      </c>
      <c r="GK63" s="679">
        <v>3966.859926700592</v>
      </c>
      <c r="GL63" s="679">
        <v>1957.3102397918701</v>
      </c>
      <c r="GM63" s="679">
        <v>-4825.0726007223129</v>
      </c>
      <c r="GN63" s="679">
        <v>-1237.8486810326576</v>
      </c>
      <c r="GO63" s="679">
        <v>7036.2703215777874</v>
      </c>
      <c r="GP63" s="679">
        <v>-6897.5144338607788</v>
      </c>
      <c r="GQ63" s="679">
        <v>2.6822090148925781E-5</v>
      </c>
      <c r="GR63" s="679"/>
      <c r="GS63" s="679">
        <v>-8.3446502685546875E-5</v>
      </c>
      <c r="GT63" s="679">
        <v>-7131.6103121042252</v>
      </c>
      <c r="GU63" s="679">
        <v>9134.7860543131828</v>
      </c>
      <c r="GV63" s="679">
        <v>-2003.1765789985657</v>
      </c>
      <c r="GW63" s="679">
        <v>3.8790404796600342E-3</v>
      </c>
      <c r="GX63" s="679">
        <v>-2700.1025431156158</v>
      </c>
      <c r="GY63" s="679">
        <v>8472.8763077259064</v>
      </c>
      <c r="GZ63" s="679">
        <v>-5357.0108354091644</v>
      </c>
      <c r="HA63" s="679">
        <v>-415.75852560997009</v>
      </c>
      <c r="HB63" s="679">
        <v>7134.557674407959</v>
      </c>
      <c r="HC63" s="679">
        <v>-7134.5575275421143</v>
      </c>
      <c r="HD63" s="679"/>
      <c r="HE63" s="679"/>
      <c r="HF63" s="679">
        <v>-3.5047531127929688E-5</v>
      </c>
      <c r="HG63" s="679">
        <v>-6784.0299561023712</v>
      </c>
      <c r="HH63" s="679">
        <v>3348.2487597465515</v>
      </c>
      <c r="HI63" s="679">
        <v>3435.7805008888245</v>
      </c>
      <c r="HJ63" s="679">
        <v>3.8199424743652344E-3</v>
      </c>
      <c r="HK63" s="679">
        <v>-7.3909759521484375E-5</v>
      </c>
      <c r="HL63" s="679">
        <v>6.2465667724609375E-5</v>
      </c>
      <c r="HM63" s="679">
        <v>8.487701416015625E-5</v>
      </c>
      <c r="HN63" s="679">
        <v>-2.78472900390625E-4</v>
      </c>
      <c r="HO63" s="679">
        <v>7.0005655288696289E-5</v>
      </c>
      <c r="HP63" s="679">
        <v>2.6702880859375E-5</v>
      </c>
      <c r="HQ63" s="679">
        <v>1.9073486328125E-6</v>
      </c>
      <c r="HR63" s="679"/>
      <c r="HS63" s="679">
        <v>-2.47955322265625E-5</v>
      </c>
      <c r="HT63" s="679">
        <v>-4932.8323526382446</v>
      </c>
      <c r="HU63" s="679">
        <v>4932.8321552276611</v>
      </c>
      <c r="HV63" s="679">
        <v>1.2969970703125E-4</v>
      </c>
      <c r="HW63" s="679">
        <v>-1.9893050193786621E-4</v>
      </c>
      <c r="HX63" s="679">
        <v>-8.7976455688476563E-5</v>
      </c>
      <c r="HY63" s="679">
        <v>-1.0013580322265625E-5</v>
      </c>
      <c r="HZ63" s="679">
        <v>-1.1444091796875E-4</v>
      </c>
      <c r="IA63" s="679">
        <v>882.57881355285645</v>
      </c>
      <c r="IB63" s="679">
        <v>2448.8133163452148</v>
      </c>
      <c r="IC63" s="679">
        <v>-3331.3922818308056</v>
      </c>
      <c r="ID63" s="679">
        <v>4.9591064453125E-5</v>
      </c>
      <c r="IE63" s="679"/>
      <c r="IF63" s="679">
        <v>-3.1948089599609375E-5</v>
      </c>
      <c r="IG63" s="679">
        <v>-1.9073486328125E-6</v>
      </c>
      <c r="IH63" s="679">
        <v>1.7014145851135254E-4</v>
      </c>
      <c r="II63" s="679">
        <v>1.392364501953125E-4</v>
      </c>
      <c r="IJ63" s="679">
        <v>-3.9250153349712491E-5</v>
      </c>
      <c r="IL63" s="658"/>
      <c r="IM63" s="658"/>
      <c r="IN63" s="658"/>
      <c r="IO63" s="658"/>
      <c r="IP63" s="658"/>
      <c r="IQ63" s="658"/>
      <c r="IR63" s="658"/>
      <c r="IS63" s="658"/>
      <c r="IT63" s="658"/>
      <c r="IU63" s="658"/>
      <c r="IV63" s="658"/>
      <c r="IW63" s="658"/>
      <c r="IX63" s="658"/>
      <c r="IY63" s="658"/>
      <c r="IZ63" s="658"/>
      <c r="JA63" s="658"/>
      <c r="JB63" s="658"/>
      <c r="JC63" s="658"/>
      <c r="JD63" s="658"/>
      <c r="JE63" s="658"/>
      <c r="JF63" s="658"/>
      <c r="JG63" s="658"/>
      <c r="JH63" s="658"/>
      <c r="JI63" s="658"/>
      <c r="JJ63" s="658"/>
      <c r="JK63" s="658"/>
      <c r="JL63" s="658"/>
      <c r="JM63" s="658"/>
      <c r="JN63" s="658"/>
      <c r="JO63" s="658"/>
      <c r="JP63" s="658"/>
      <c r="JQ63" s="658"/>
      <c r="JR63" s="658"/>
      <c r="JS63" s="658"/>
      <c r="JT63" s="658"/>
      <c r="JU63" s="658"/>
      <c r="JV63" s="658"/>
      <c r="JW63" s="658"/>
      <c r="JX63" s="658"/>
      <c r="JY63" s="658"/>
      <c r="JZ63" s="658"/>
      <c r="KA63" s="658"/>
      <c r="KB63" s="658"/>
      <c r="KC63" s="658"/>
      <c r="KD63" s="658"/>
      <c r="KE63" s="658"/>
      <c r="KF63" s="658"/>
      <c r="KG63" s="658"/>
      <c r="KH63" s="658"/>
      <c r="KI63" s="658"/>
      <c r="KJ63" s="658"/>
      <c r="KK63" s="658"/>
      <c r="KL63" s="658"/>
      <c r="KM63" s="658"/>
      <c r="KN63" s="658"/>
    </row>
    <row r="64" spans="1:300" hidden="1">
      <c r="AT64" s="22" t="s">
        <v>290</v>
      </c>
      <c r="AU64" s="355">
        <f t="shared" si="76"/>
        <v>1.0810832519531216E-3</v>
      </c>
      <c r="CG64" s="540"/>
      <c r="CH64" s="678" t="s">
        <v>379</v>
      </c>
      <c r="CI64" s="679"/>
      <c r="CJ64" s="679"/>
      <c r="CK64" s="679"/>
      <c r="CL64" s="679"/>
      <c r="CM64" s="679"/>
      <c r="CN64" s="679"/>
      <c r="CO64" s="679"/>
      <c r="CP64" s="679"/>
      <c r="CQ64" s="679"/>
      <c r="CR64" s="679"/>
      <c r="CS64" s="679"/>
      <c r="CT64" s="679"/>
      <c r="CU64" s="679"/>
      <c r="CV64" s="679">
        <v>65.231858558021486</v>
      </c>
      <c r="CW64" s="679">
        <v>1124.1111862477846</v>
      </c>
      <c r="CX64" s="679">
        <v>558.04003882780671</v>
      </c>
      <c r="CY64" s="679">
        <v>-1492.1192377768457</v>
      </c>
      <c r="CZ64" s="679">
        <v>2594.1818974874914</v>
      </c>
      <c r="DA64" s="679">
        <v>-5129.7294685654342</v>
      </c>
      <c r="DB64" s="679">
        <v>3142.7457580016926</v>
      </c>
      <c r="DC64" s="679">
        <v>-3453.8181990608573</v>
      </c>
      <c r="DD64" s="679">
        <v>2591.3478513285518</v>
      </c>
      <c r="DE64" s="679">
        <v>-3383.9400776103139</v>
      </c>
      <c r="DF64" s="679">
        <v>4378.3992773815989</v>
      </c>
      <c r="DG64" s="679">
        <v>-994.46288239955902</v>
      </c>
      <c r="DH64" s="679">
        <v>-1.199758006259799E-2</v>
      </c>
      <c r="DI64" s="679">
        <v>2013.3271346949041</v>
      </c>
      <c r="DJ64" s="679">
        <v>-708.63546764850616</v>
      </c>
      <c r="DK64" s="679">
        <v>3200.5264733433723</v>
      </c>
      <c r="DL64" s="679">
        <v>-4586.5427214726806</v>
      </c>
      <c r="DM64" s="679">
        <v>4210.6229039207101</v>
      </c>
      <c r="DN64" s="679">
        <v>-8339.607098583132</v>
      </c>
      <c r="DO64" s="679">
        <v>13954.225628210232</v>
      </c>
      <c r="DP64" s="679">
        <v>-12193.03153241612</v>
      </c>
      <c r="DQ64" s="679">
        <v>2449.1028863936663</v>
      </c>
      <c r="DR64" s="679">
        <v>-7257.1069235615432</v>
      </c>
      <c r="DS64" s="679">
        <v>5480.3524021748453</v>
      </c>
      <c r="DT64" s="679">
        <v>1776.7481640130281</v>
      </c>
      <c r="DU64" s="679">
        <v>-1.8150931224226952E-2</v>
      </c>
      <c r="DV64" s="679">
        <v>4051.4686158560216</v>
      </c>
      <c r="DW64" s="679">
        <v>-2254.5622560530901</v>
      </c>
      <c r="DX64" s="679">
        <v>-984.5364834330976</v>
      </c>
      <c r="DY64" s="679">
        <v>-655.68140974268317</v>
      </c>
      <c r="DZ64" s="679">
        <v>16934.811453022063</v>
      </c>
      <c r="EA64" s="679">
        <v>-24512.457767963409</v>
      </c>
      <c r="EB64" s="679">
        <v>745.39095673058182</v>
      </c>
      <c r="EC64" s="679">
        <v>966.02722641453147</v>
      </c>
      <c r="ED64" s="679">
        <v>5709.5341012123972</v>
      </c>
      <c r="EE64" s="679">
        <v>-10028.565846925601</v>
      </c>
      <c r="EF64" s="679">
        <v>-3595.6577019542456</v>
      </c>
      <c r="EG64" s="679">
        <v>13624.221492961049</v>
      </c>
      <c r="EH64" s="679">
        <v>-7.6198754832148552E-3</v>
      </c>
      <c r="EI64" s="679">
        <v>8029.5064202323556</v>
      </c>
      <c r="EJ64" s="679">
        <v>-7268.0933793336153</v>
      </c>
      <c r="EK64" s="679">
        <v>13337.172458250076</v>
      </c>
      <c r="EL64" s="679">
        <v>-23110.236640438437</v>
      </c>
      <c r="EM64" s="679">
        <v>22870.398630583659</v>
      </c>
      <c r="EN64" s="679">
        <v>-32084.475378047675</v>
      </c>
      <c r="EO64" s="679">
        <v>3461.207567512989</v>
      </c>
      <c r="EP64" s="679">
        <v>6381.4285879135132</v>
      </c>
      <c r="EQ64" s="679">
        <v>8383.0906953886151</v>
      </c>
      <c r="ER64" s="679">
        <v>-17646.854150999337</v>
      </c>
      <c r="ES64" s="679">
        <v>21961.169468863867</v>
      </c>
      <c r="ET64" s="679">
        <v>-4314.3176779299974</v>
      </c>
      <c r="EU64" s="679">
        <v>-3.398003987967968E-3</v>
      </c>
      <c r="EV64" s="679">
        <v>341.75708997249603</v>
      </c>
      <c r="EW64" s="679">
        <v>-4501.4318446069956</v>
      </c>
      <c r="EX64" s="679">
        <v>12969.654914021492</v>
      </c>
      <c r="EY64" s="679">
        <v>-2934.4891505241394</v>
      </c>
      <c r="EZ64" s="679">
        <v>10685.497886508703</v>
      </c>
      <c r="FA64" s="679">
        <v>-25469.591911882162</v>
      </c>
      <c r="FB64" s="679">
        <v>-9781.8456426858902</v>
      </c>
      <c r="FC64" s="679">
        <v>8604.5418913736939</v>
      </c>
      <c r="FD64" s="679">
        <v>10085.906020250171</v>
      </c>
      <c r="FE64" s="679">
        <v>-14214.440726371482</v>
      </c>
      <c r="FF64" s="679">
        <v>23538.600478641689</v>
      </c>
      <c r="FG64" s="679">
        <v>-9324.1620790958405</v>
      </c>
      <c r="FH64" s="679">
        <v>-3.0743982642889023E-3</v>
      </c>
      <c r="FI64" s="540"/>
      <c r="FJ64" s="678" t="s">
        <v>379</v>
      </c>
      <c r="FK64" s="679"/>
      <c r="FL64" s="679"/>
      <c r="FM64" s="679"/>
      <c r="FN64" s="679"/>
      <c r="FO64" s="679"/>
      <c r="FP64" s="679"/>
      <c r="FQ64" s="679"/>
      <c r="FR64" s="679"/>
      <c r="FS64" s="679"/>
      <c r="FT64" s="679"/>
      <c r="FU64" s="679"/>
      <c r="FV64" s="679"/>
      <c r="FW64" s="679"/>
      <c r="FX64" s="679">
        <v>944.80405054986477</v>
      </c>
      <c r="FY64" s="679">
        <v>527.76259300112724</v>
      </c>
      <c r="FZ64" s="679">
        <v>-298.9719809256494</v>
      </c>
      <c r="GA64" s="679">
        <v>-121.32573275268078</v>
      </c>
      <c r="GB64" s="679">
        <v>-2783.0361210424453</v>
      </c>
      <c r="GC64" s="679">
        <v>553.48262437991798</v>
      </c>
      <c r="GD64" s="679">
        <v>6035.5245164185762</v>
      </c>
      <c r="GE64" s="679">
        <v>-7046.7866686098278</v>
      </c>
      <c r="GF64" s="679">
        <v>2188.5381122805993</v>
      </c>
      <c r="GG64" s="679">
        <v>-3310.7651750128716</v>
      </c>
      <c r="GH64" s="679">
        <v>3502.5760051328689</v>
      </c>
      <c r="GI64" s="679">
        <v>-191.81474629789591</v>
      </c>
      <c r="GJ64" s="679">
        <v>-1.2522878416348249E-2</v>
      </c>
      <c r="GK64" s="679">
        <v>1781.9804978594184</v>
      </c>
      <c r="GL64" s="679">
        <v>-1097.8966274186969</v>
      </c>
      <c r="GM64" s="679">
        <v>1779.3984471876174</v>
      </c>
      <c r="GN64" s="679">
        <v>-3130.9145249910653</v>
      </c>
      <c r="GO64" s="679">
        <v>6398.3282604813576</v>
      </c>
      <c r="GP64" s="679">
        <v>-7728.40423778072</v>
      </c>
      <c r="GQ64" s="679">
        <v>11685.236937414855</v>
      </c>
      <c r="GR64" s="679">
        <v>-10159.782080560923</v>
      </c>
      <c r="GS64" s="679">
        <v>472.04253207892179</v>
      </c>
      <c r="GT64" s="679">
        <v>-6160.1091310866177</v>
      </c>
      <c r="GU64" s="679">
        <v>3880.0472017964348</v>
      </c>
      <c r="GV64" s="679">
        <v>2280.0561769977212</v>
      </c>
      <c r="GW64" s="679">
        <v>-1.6548021696507931E-2</v>
      </c>
      <c r="GX64" s="679">
        <v>2036.1596771255136</v>
      </c>
      <c r="GY64" s="679">
        <v>705.46800470352173</v>
      </c>
      <c r="GZ64" s="679">
        <v>605.27954560890794</v>
      </c>
      <c r="HA64" s="679">
        <v>-3953.6494389250875</v>
      </c>
      <c r="HB64" s="679">
        <v>15948.707556448877</v>
      </c>
      <c r="HC64" s="679">
        <v>-24614.153698027134</v>
      </c>
      <c r="HD64" s="679">
        <v>23288.370952050085</v>
      </c>
      <c r="HE64" s="679">
        <v>-15585.633239343762</v>
      </c>
      <c r="HF64" s="679">
        <v>1569.4449250474572</v>
      </c>
      <c r="HG64" s="679">
        <v>-12284.094594083726</v>
      </c>
      <c r="HH64" s="679">
        <v>-1233.593371386989</v>
      </c>
      <c r="HI64" s="679">
        <v>13517.685735873878</v>
      </c>
      <c r="HJ64" s="679">
        <v>-7.9449084587395191E-3</v>
      </c>
      <c r="HK64" s="679">
        <v>806.29698617756367</v>
      </c>
      <c r="HL64" s="679">
        <v>-88.92613080330193</v>
      </c>
      <c r="HM64" s="679">
        <v>8798.9585330933332</v>
      </c>
      <c r="HN64" s="679">
        <v>-9322.0496390759945</v>
      </c>
      <c r="HO64" s="679">
        <v>5219.0473274290562</v>
      </c>
      <c r="HP64" s="679">
        <v>-19086.764398060739</v>
      </c>
      <c r="HQ64" s="679">
        <v>23868.02519588545</v>
      </c>
      <c r="HR64" s="679">
        <v>-12295.6607385315</v>
      </c>
      <c r="HS64" s="679">
        <v>2101.0716922432184</v>
      </c>
      <c r="HT64" s="679">
        <v>-16465.792044667527</v>
      </c>
      <c r="HU64" s="679">
        <v>24665.545712858438</v>
      </c>
      <c r="HV64" s="679">
        <v>-8199.7561906166375</v>
      </c>
      <c r="HW64" s="679">
        <v>-3.6940686404705048E-3</v>
      </c>
      <c r="HX64" s="679">
        <v>3060.0787673518062</v>
      </c>
      <c r="HY64" s="679">
        <v>-2481.3115963637829</v>
      </c>
      <c r="HZ64" s="679">
        <v>8760.1420532558113</v>
      </c>
      <c r="IA64" s="679">
        <v>-6976.7191341370344</v>
      </c>
      <c r="IB64" s="679">
        <v>15214.074624419212</v>
      </c>
      <c r="IC64" s="679">
        <v>-29064.333410572261</v>
      </c>
      <c r="ID64" s="679">
        <v>18082.285648345947</v>
      </c>
      <c r="IE64" s="679">
        <v>-11302.281285892241</v>
      </c>
      <c r="IF64" s="679">
        <v>4708.0627196752466</v>
      </c>
      <c r="IG64" s="679">
        <v>-23019.630366479978</v>
      </c>
      <c r="IH64" s="679">
        <v>31845.1163379848</v>
      </c>
      <c r="II64" s="679">
        <v>-8825.4882884441176</v>
      </c>
      <c r="IJ64" s="679">
        <v>-3.9308565901592374E-3</v>
      </c>
      <c r="IL64" s="658"/>
      <c r="IM64" s="658"/>
      <c r="IN64" s="658"/>
      <c r="IO64" s="658"/>
      <c r="IP64" s="658"/>
      <c r="IQ64" s="658"/>
      <c r="IR64" s="658"/>
      <c r="IS64" s="658"/>
      <c r="IT64" s="658"/>
      <c r="IU64" s="658"/>
      <c r="IV64" s="658"/>
      <c r="IW64" s="658"/>
      <c r="IX64" s="658"/>
      <c r="IY64" s="658"/>
      <c r="IZ64" s="658"/>
      <c r="JA64" s="658"/>
      <c r="JB64" s="658"/>
      <c r="JC64" s="658"/>
      <c r="JD64" s="658"/>
      <c r="JE64" s="658"/>
      <c r="JF64" s="658"/>
      <c r="JG64" s="658"/>
      <c r="JH64" s="658"/>
      <c r="JI64" s="658"/>
      <c r="JJ64" s="658"/>
      <c r="JK64" s="658"/>
      <c r="JL64" s="658"/>
      <c r="JM64" s="658"/>
      <c r="JN64" s="658"/>
      <c r="JO64" s="658"/>
      <c r="JP64" s="658"/>
      <c r="JQ64" s="658"/>
      <c r="JR64" s="658"/>
      <c r="JS64" s="658"/>
      <c r="JT64" s="658"/>
      <c r="JU64" s="658"/>
      <c r="JV64" s="658"/>
      <c r="JW64" s="658"/>
      <c r="JX64" s="658"/>
      <c r="JY64" s="658"/>
      <c r="JZ64" s="658"/>
      <c r="KA64" s="658"/>
      <c r="KB64" s="658"/>
      <c r="KC64" s="658"/>
      <c r="KD64" s="658"/>
      <c r="KE64" s="658"/>
      <c r="KF64" s="658"/>
      <c r="KG64" s="658"/>
      <c r="KH64" s="658"/>
      <c r="KI64" s="658"/>
      <c r="KJ64" s="658"/>
      <c r="KK64" s="658"/>
      <c r="KL64" s="658"/>
      <c r="KM64" s="658"/>
      <c r="KN64" s="658"/>
    </row>
    <row r="65" spans="46:16384" hidden="1">
      <c r="AT65" s="22" t="s">
        <v>160</v>
      </c>
      <c r="AU65" s="355">
        <f t="shared" si="76"/>
        <v>0</v>
      </c>
      <c r="CA65" s="675" t="s">
        <v>506</v>
      </c>
      <c r="CG65" s="540"/>
      <c r="CH65" s="685" t="s">
        <v>97</v>
      </c>
      <c r="CI65" s="682">
        <v>12057.03254699707</v>
      </c>
      <c r="CJ65" s="682">
        <v>10865.768852233887</v>
      </c>
      <c r="CK65" s="682">
        <v>11228.90496301651</v>
      </c>
      <c r="CL65" s="682">
        <v>5940.7381916046143</v>
      </c>
      <c r="CM65" s="682">
        <v>2725.4669380187988</v>
      </c>
      <c r="CN65" s="682">
        <v>4151.3734817504883</v>
      </c>
      <c r="CO65" s="682">
        <v>5127.8367251157761</v>
      </c>
      <c r="CP65" s="682">
        <v>624.30087852478027</v>
      </c>
      <c r="CQ65" s="682"/>
      <c r="CR65" s="682">
        <v>6945.1206140518188</v>
      </c>
      <c r="CS65" s="682">
        <v>11677.99409866333</v>
      </c>
      <c r="CT65" s="682">
        <v>11876.538047790527</v>
      </c>
      <c r="CU65" s="682">
        <v>83221.075337767601</v>
      </c>
      <c r="CV65" s="682">
        <v>25197.032089233398</v>
      </c>
      <c r="CW65" s="682">
        <v>19111.491918087006</v>
      </c>
      <c r="CX65" s="682">
        <v>15739.120330810547</v>
      </c>
      <c r="CY65" s="682">
        <v>7310.0272178649902</v>
      </c>
      <c r="CZ65" s="682">
        <v>902.47249603271484</v>
      </c>
      <c r="DA65" s="682"/>
      <c r="DB65" s="682"/>
      <c r="DC65" s="682">
        <v>630.06332588195801</v>
      </c>
      <c r="DD65" s="682">
        <v>721.97799682617188</v>
      </c>
      <c r="DE65" s="682">
        <v>2635.2196884155273</v>
      </c>
      <c r="DF65" s="682">
        <v>13717.581939697266</v>
      </c>
      <c r="DG65" s="682">
        <v>15648.873081207275</v>
      </c>
      <c r="DH65" s="682">
        <v>101613.86008405685</v>
      </c>
      <c r="DI65" s="682">
        <v>24475.054092407227</v>
      </c>
      <c r="DJ65" s="682">
        <v>21731.537704467773</v>
      </c>
      <c r="DK65" s="682">
        <v>19560.795763969421</v>
      </c>
      <c r="DL65" s="682">
        <v>10137.92816734314</v>
      </c>
      <c r="DM65" s="682">
        <v>2046.0949754714966</v>
      </c>
      <c r="DN65" s="682"/>
      <c r="DO65" s="682">
        <v>216.59339904785156</v>
      </c>
      <c r="DP65" s="682"/>
      <c r="DQ65" s="682">
        <v>90.247249603271484</v>
      </c>
      <c r="DR65" s="682">
        <v>5026.8974721431732</v>
      </c>
      <c r="DS65" s="682">
        <v>19835.412166595459</v>
      </c>
      <c r="DT65" s="682">
        <v>15276.588404655457</v>
      </c>
      <c r="DU65" s="682">
        <v>118397.14939570427</v>
      </c>
      <c r="DV65" s="682">
        <v>22236.922302246094</v>
      </c>
      <c r="DW65" s="682">
        <v>20540.27400970459</v>
      </c>
      <c r="DX65" s="682">
        <v>21623.241004943848</v>
      </c>
      <c r="DY65" s="682">
        <v>13126.249673843384</v>
      </c>
      <c r="DZ65" s="682">
        <v>3086.4559364318848</v>
      </c>
      <c r="EA65" s="682">
        <v>1191.2636947631836</v>
      </c>
      <c r="EB65" s="682">
        <v>216.59339904785156</v>
      </c>
      <c r="EC65" s="682"/>
      <c r="ED65" s="682">
        <v>36.098899841308594</v>
      </c>
      <c r="EE65" s="682">
        <v>5811.9228744506836</v>
      </c>
      <c r="EF65" s="682">
        <v>17670.411472320557</v>
      </c>
      <c r="EG65" s="682">
        <v>13179.250309467316</v>
      </c>
      <c r="EH65" s="682">
        <v>118718.6835770607</v>
      </c>
      <c r="EI65" s="682">
        <v>25197.032089233398</v>
      </c>
      <c r="EJ65" s="682">
        <v>21984.230003356934</v>
      </c>
      <c r="EK65" s="682">
        <v>20684.669609069824</v>
      </c>
      <c r="EL65" s="682">
        <v>12418.021545410156</v>
      </c>
      <c r="EM65" s="682">
        <v>2779.6152877807617</v>
      </c>
      <c r="EN65" s="682">
        <v>2905.9614372253418</v>
      </c>
      <c r="EO65" s="682">
        <v>306.84064865112305</v>
      </c>
      <c r="EP65" s="682"/>
      <c r="EQ65" s="682">
        <v>180.49449920654297</v>
      </c>
      <c r="ER65" s="682">
        <v>6923.211009979248</v>
      </c>
      <c r="ES65" s="682">
        <v>22002.279453277588</v>
      </c>
      <c r="ET65" s="682">
        <v>15422.583976745605</v>
      </c>
      <c r="EU65" s="682">
        <v>130804.93955993652</v>
      </c>
      <c r="EV65" s="682">
        <v>25197.032089233398</v>
      </c>
      <c r="EW65" s="682">
        <v>21984.230003356934</v>
      </c>
      <c r="EX65" s="682">
        <v>21272.062844276428</v>
      </c>
      <c r="EY65" s="682">
        <v>13284.395141601563</v>
      </c>
      <c r="EZ65" s="682">
        <v>6209.0107727050781</v>
      </c>
      <c r="FA65" s="682">
        <v>5360.6866264343262</v>
      </c>
      <c r="FB65" s="682">
        <v>3212.8020858764648</v>
      </c>
      <c r="FC65" s="682"/>
      <c r="FD65" s="682">
        <v>2382.5273895263672</v>
      </c>
      <c r="FE65" s="682">
        <v>12861.270440101624</v>
      </c>
      <c r="FF65" s="682">
        <v>21966.180553436279</v>
      </c>
      <c r="FG65" s="682">
        <v>14908.845634460449</v>
      </c>
      <c r="FH65" s="682">
        <v>148639.04358100891</v>
      </c>
      <c r="FI65" s="540"/>
      <c r="FJ65" s="685" t="s">
        <v>97</v>
      </c>
      <c r="FK65" s="682">
        <v>12057.03254699707</v>
      </c>
      <c r="FL65" s="682">
        <v>10865.768852233887</v>
      </c>
      <c r="FM65" s="682">
        <v>10671.013968467712</v>
      </c>
      <c r="FN65" s="682">
        <v>5126.0437774658203</v>
      </c>
      <c r="FO65" s="682">
        <v>1606.4010429382324</v>
      </c>
      <c r="FP65" s="682">
        <v>4079.1756820678711</v>
      </c>
      <c r="FQ65" s="682">
        <v>3607.3445167541504</v>
      </c>
      <c r="FR65" s="682">
        <v>36.098899841308594</v>
      </c>
      <c r="FS65" s="682"/>
      <c r="FT65" s="682">
        <v>6761.4791040420532</v>
      </c>
      <c r="FU65" s="682">
        <v>11497.499599456787</v>
      </c>
      <c r="FV65" s="682">
        <v>11696.043548583984</v>
      </c>
      <c r="FW65" s="682">
        <v>78003.901538848877</v>
      </c>
      <c r="FX65" s="682">
        <v>25124.834289550781</v>
      </c>
      <c r="FY65" s="682">
        <v>18248.773465692997</v>
      </c>
      <c r="FZ65" s="682">
        <v>14690.242559432983</v>
      </c>
      <c r="GA65" s="682">
        <v>4602.6097297668457</v>
      </c>
      <c r="GB65" s="682">
        <v>1299.5603942871094</v>
      </c>
      <c r="GC65" s="682"/>
      <c r="GD65" s="682">
        <v>1082.9669952392578</v>
      </c>
      <c r="GE65" s="682"/>
      <c r="GF65" s="682">
        <v>1371.7581939697266</v>
      </c>
      <c r="GG65" s="682">
        <v>2382.5273895263672</v>
      </c>
      <c r="GH65" s="682">
        <v>9868.5091652870178</v>
      </c>
      <c r="GI65" s="682">
        <v>14351.367867946625</v>
      </c>
      <c r="GJ65" s="682">
        <v>93023.150050699711</v>
      </c>
      <c r="GK65" s="682">
        <v>24402.856292724609</v>
      </c>
      <c r="GL65" s="682">
        <v>21244.202556610107</v>
      </c>
      <c r="GM65" s="682">
        <v>19060.219116210938</v>
      </c>
      <c r="GN65" s="682">
        <v>7233.3237152099609</v>
      </c>
      <c r="GO65" s="682">
        <v>2741.2145919799805</v>
      </c>
      <c r="GP65" s="682"/>
      <c r="GQ65" s="682"/>
      <c r="GR65" s="682"/>
      <c r="GS65" s="682"/>
      <c r="GT65" s="682">
        <v>3023.0326280593872</v>
      </c>
      <c r="GU65" s="682">
        <v>18554.834518432617</v>
      </c>
      <c r="GV65" s="682">
        <v>15396.180782318115</v>
      </c>
      <c r="GW65" s="682">
        <v>111655.86420154572</v>
      </c>
      <c r="GX65" s="682">
        <v>21406.647605895996</v>
      </c>
      <c r="GY65" s="682">
        <v>19330.960865020752</v>
      </c>
      <c r="GZ65" s="682">
        <v>19943.896759033203</v>
      </c>
      <c r="HA65" s="682">
        <v>12995.603942871094</v>
      </c>
      <c r="HB65" s="682">
        <v>2346.4284896850586</v>
      </c>
      <c r="HC65" s="682">
        <v>1173.2142448425293</v>
      </c>
      <c r="HD65" s="682">
        <v>595.6318473815918</v>
      </c>
      <c r="HE65" s="682">
        <v>108.29669952392578</v>
      </c>
      <c r="HF65" s="682">
        <v>1137.1153450012207</v>
      </c>
      <c r="HG65" s="682">
        <v>5702.0768604278564</v>
      </c>
      <c r="HH65" s="682">
        <v>15048.060042381287</v>
      </c>
      <c r="HI65" s="682">
        <v>12616.565494537354</v>
      </c>
      <c r="HJ65" s="682">
        <v>112404.49819660187</v>
      </c>
      <c r="HK65" s="682">
        <v>25197.032089233398</v>
      </c>
      <c r="HL65" s="682">
        <v>21984.230003356934</v>
      </c>
      <c r="HM65" s="682">
        <v>19611.637186765671</v>
      </c>
      <c r="HN65" s="682">
        <v>12905.356693267822</v>
      </c>
      <c r="HO65" s="682">
        <v>3275.3132326602936</v>
      </c>
      <c r="HP65" s="682">
        <v>2490.824089050293</v>
      </c>
      <c r="HQ65" s="682">
        <v>216.59339904785156</v>
      </c>
      <c r="HR65" s="682"/>
      <c r="HS65" s="682"/>
      <c r="HT65" s="682">
        <v>5236.6860008239746</v>
      </c>
      <c r="HU65" s="682">
        <v>19655.850963592529</v>
      </c>
      <c r="HV65" s="682">
        <v>14674.202785491943</v>
      </c>
      <c r="HW65" s="682">
        <v>125247.72644329071</v>
      </c>
      <c r="HX65" s="682">
        <v>25197.032089233398</v>
      </c>
      <c r="HY65" s="682">
        <v>21984.230003356934</v>
      </c>
      <c r="HZ65" s="682">
        <v>18988.02131652832</v>
      </c>
      <c r="IA65" s="682">
        <v>12941.455593109131</v>
      </c>
      <c r="IB65" s="682">
        <v>5288.488826751709</v>
      </c>
      <c r="IC65" s="682">
        <v>4395.8263292312622</v>
      </c>
      <c r="ID65" s="682">
        <v>1263.4614944458008</v>
      </c>
      <c r="IE65" s="682"/>
      <c r="IF65" s="682">
        <v>198.54394912719727</v>
      </c>
      <c r="IG65" s="682">
        <v>11064.312801361084</v>
      </c>
      <c r="IH65" s="682">
        <v>21620.069578170776</v>
      </c>
      <c r="II65" s="682">
        <v>13410.741291046143</v>
      </c>
      <c r="IJ65" s="682">
        <v>136352.18327236176</v>
      </c>
      <c r="IL65" s="658"/>
      <c r="IM65" s="658"/>
      <c r="IN65" s="658"/>
      <c r="IO65" s="658"/>
      <c r="IP65" s="658"/>
      <c r="IQ65" s="658"/>
      <c r="IR65" s="658"/>
      <c r="IS65" s="658"/>
      <c r="IT65" s="658"/>
      <c r="IU65" s="658"/>
      <c r="IV65" s="658"/>
      <c r="IW65" s="658"/>
      <c r="IX65" s="658"/>
      <c r="IY65" s="658"/>
      <c r="IZ65" s="658"/>
      <c r="JA65" s="658"/>
      <c r="JB65" s="658"/>
      <c r="JC65" s="658"/>
      <c r="JD65" s="658"/>
      <c r="JE65" s="658"/>
      <c r="JF65" s="658"/>
      <c r="JG65" s="658"/>
      <c r="JH65" s="658"/>
      <c r="JI65" s="658"/>
      <c r="JJ65" s="658"/>
      <c r="JK65" s="658"/>
      <c r="JL65" s="658"/>
      <c r="JM65" s="658"/>
      <c r="JN65" s="658"/>
      <c r="JO65" s="658"/>
      <c r="JP65" s="658"/>
      <c r="JQ65" s="658"/>
      <c r="JR65" s="658"/>
      <c r="JS65" s="658"/>
      <c r="JT65" s="658"/>
      <c r="JU65" s="658"/>
      <c r="JV65" s="658"/>
      <c r="JW65" s="658"/>
      <c r="JX65" s="658"/>
      <c r="JY65" s="658"/>
      <c r="JZ65" s="658"/>
      <c r="KA65" s="658"/>
      <c r="KB65" s="658"/>
      <c r="KC65" s="658"/>
      <c r="KD65" s="658"/>
      <c r="KE65" s="658"/>
      <c r="KF65" s="658"/>
      <c r="KG65" s="658"/>
      <c r="KH65" s="658"/>
      <c r="KI65" s="658"/>
      <c r="KJ65" s="658"/>
      <c r="KK65" s="658"/>
      <c r="KL65" s="658"/>
      <c r="KM65" s="658"/>
      <c r="KN65" s="658"/>
    </row>
    <row r="66" spans="46:16384" hidden="1">
      <c r="AT66" s="22" t="s">
        <v>161</v>
      </c>
      <c r="AU66" s="355">
        <f t="shared" si="76"/>
        <v>1.2036007690430228E-3</v>
      </c>
      <c r="CA66" s="676" t="s">
        <v>485</v>
      </c>
      <c r="CG66" s="540"/>
      <c r="CH66" s="678" t="s">
        <v>98</v>
      </c>
      <c r="CI66" s="679">
        <v>12057.03254699707</v>
      </c>
      <c r="CJ66" s="679">
        <v>10865.768852233887</v>
      </c>
      <c r="CK66" s="679">
        <v>11228.90496301651</v>
      </c>
      <c r="CL66" s="679">
        <v>5940.7381916046143</v>
      </c>
      <c r="CM66" s="679">
        <v>2725.4669380187988</v>
      </c>
      <c r="CN66" s="679">
        <v>4151.3734817504883</v>
      </c>
      <c r="CO66" s="679">
        <v>5127.8367251157761</v>
      </c>
      <c r="CP66" s="679">
        <v>624.30087852478027</v>
      </c>
      <c r="CQ66" s="679"/>
      <c r="CR66" s="679">
        <v>6945.1206140518188</v>
      </c>
      <c r="CS66" s="679">
        <v>11677.99409866333</v>
      </c>
      <c r="CT66" s="679">
        <v>11876.538047790527</v>
      </c>
      <c r="CU66" s="679">
        <v>83221.075337767601</v>
      </c>
      <c r="CV66" s="679">
        <v>25197.032089233398</v>
      </c>
      <c r="CW66" s="679">
        <v>19111.491918087006</v>
      </c>
      <c r="CX66" s="679">
        <v>15739.120330810547</v>
      </c>
      <c r="CY66" s="679">
        <v>7310.0272178649902</v>
      </c>
      <c r="CZ66" s="679">
        <v>902.47249603271484</v>
      </c>
      <c r="DA66" s="679"/>
      <c r="DB66" s="679"/>
      <c r="DC66" s="679">
        <v>630.06332588195801</v>
      </c>
      <c r="DD66" s="679">
        <v>721.97799682617188</v>
      </c>
      <c r="DE66" s="679">
        <v>2635.2196884155273</v>
      </c>
      <c r="DF66" s="679">
        <v>13717.581939697266</v>
      </c>
      <c r="DG66" s="679">
        <v>15648.873081207275</v>
      </c>
      <c r="DH66" s="679">
        <v>101613.86008405685</v>
      </c>
      <c r="DI66" s="679">
        <v>24475.054092407227</v>
      </c>
      <c r="DJ66" s="679">
        <v>21731.537704467773</v>
      </c>
      <c r="DK66" s="679">
        <v>19560.795763969421</v>
      </c>
      <c r="DL66" s="679">
        <v>10137.92816734314</v>
      </c>
      <c r="DM66" s="679">
        <v>2046.0949754714966</v>
      </c>
      <c r="DN66" s="679"/>
      <c r="DO66" s="679">
        <v>216.59339904785156</v>
      </c>
      <c r="DP66" s="679"/>
      <c r="DQ66" s="679">
        <v>90.247249603271484</v>
      </c>
      <c r="DR66" s="679">
        <v>5026.8974721431732</v>
      </c>
      <c r="DS66" s="679">
        <v>19835.412166595459</v>
      </c>
      <c r="DT66" s="679">
        <v>15276.588404655457</v>
      </c>
      <c r="DU66" s="679">
        <v>118397.14939570427</v>
      </c>
      <c r="DV66" s="679">
        <v>22236.922302246094</v>
      </c>
      <c r="DW66" s="679">
        <v>20540.27400970459</v>
      </c>
      <c r="DX66" s="679">
        <v>21623.241004943848</v>
      </c>
      <c r="DY66" s="679">
        <v>13126.249673843384</v>
      </c>
      <c r="DZ66" s="679">
        <v>3086.4559364318848</v>
      </c>
      <c r="EA66" s="679">
        <v>1191.2636947631836</v>
      </c>
      <c r="EB66" s="679">
        <v>216.59339904785156</v>
      </c>
      <c r="EC66" s="679"/>
      <c r="ED66" s="679">
        <v>36.098899841308594</v>
      </c>
      <c r="EE66" s="679">
        <v>5811.9228744506836</v>
      </c>
      <c r="EF66" s="679">
        <v>17670.411472320557</v>
      </c>
      <c r="EG66" s="679">
        <v>13179.250309467316</v>
      </c>
      <c r="EH66" s="679">
        <v>118718.6835770607</v>
      </c>
      <c r="EI66" s="679">
        <v>25197.032089233398</v>
      </c>
      <c r="EJ66" s="679">
        <v>21984.230003356934</v>
      </c>
      <c r="EK66" s="679">
        <v>20684.669609069824</v>
      </c>
      <c r="EL66" s="679">
        <v>12418.021545410156</v>
      </c>
      <c r="EM66" s="679">
        <v>2779.6152877807617</v>
      </c>
      <c r="EN66" s="679">
        <v>2905.9614372253418</v>
      </c>
      <c r="EO66" s="679">
        <v>306.84064865112305</v>
      </c>
      <c r="EP66" s="679"/>
      <c r="EQ66" s="679">
        <v>180.49449920654297</v>
      </c>
      <c r="ER66" s="679">
        <v>6923.211009979248</v>
      </c>
      <c r="ES66" s="679">
        <v>22002.279453277588</v>
      </c>
      <c r="ET66" s="679">
        <v>15422.583976745605</v>
      </c>
      <c r="EU66" s="679">
        <v>130804.93955993652</v>
      </c>
      <c r="EV66" s="679">
        <v>25197.032089233398</v>
      </c>
      <c r="EW66" s="679">
        <v>21984.230003356934</v>
      </c>
      <c r="EX66" s="679">
        <v>21272.062844276428</v>
      </c>
      <c r="EY66" s="679">
        <v>13284.395141601563</v>
      </c>
      <c r="EZ66" s="679">
        <v>6209.0107727050781</v>
      </c>
      <c r="FA66" s="679">
        <v>5360.6866264343262</v>
      </c>
      <c r="FB66" s="679">
        <v>3212.8020858764648</v>
      </c>
      <c r="FC66" s="679"/>
      <c r="FD66" s="679">
        <v>2382.5273895263672</v>
      </c>
      <c r="FE66" s="679">
        <v>12861.270440101624</v>
      </c>
      <c r="FF66" s="679">
        <v>21966.180553436279</v>
      </c>
      <c r="FG66" s="679">
        <v>14908.845634460449</v>
      </c>
      <c r="FH66" s="679">
        <v>148639.04358100891</v>
      </c>
      <c r="FI66" s="540"/>
      <c r="FJ66" s="678" t="s">
        <v>98</v>
      </c>
      <c r="FK66" s="679">
        <v>12057.03254699707</v>
      </c>
      <c r="FL66" s="679">
        <v>10865.768852233887</v>
      </c>
      <c r="FM66" s="679">
        <v>10671.013968467712</v>
      </c>
      <c r="FN66" s="679">
        <v>5126.0437774658203</v>
      </c>
      <c r="FO66" s="679">
        <v>1606.4010429382324</v>
      </c>
      <c r="FP66" s="679">
        <v>4079.1756820678711</v>
      </c>
      <c r="FQ66" s="679">
        <v>3607.3445167541504</v>
      </c>
      <c r="FR66" s="679">
        <v>36.098899841308594</v>
      </c>
      <c r="FS66" s="679"/>
      <c r="FT66" s="679">
        <v>6761.4791040420532</v>
      </c>
      <c r="FU66" s="679">
        <v>11497.499599456787</v>
      </c>
      <c r="FV66" s="679">
        <v>11696.043548583984</v>
      </c>
      <c r="FW66" s="679">
        <v>78003.901538848877</v>
      </c>
      <c r="FX66" s="679">
        <v>25124.834289550781</v>
      </c>
      <c r="FY66" s="679">
        <v>18248.773465692997</v>
      </c>
      <c r="FZ66" s="679">
        <v>14690.242559432983</v>
      </c>
      <c r="GA66" s="679">
        <v>4602.6097297668457</v>
      </c>
      <c r="GB66" s="679">
        <v>1299.5603942871094</v>
      </c>
      <c r="GC66" s="679"/>
      <c r="GD66" s="679">
        <v>1082.9669952392578</v>
      </c>
      <c r="GE66" s="679"/>
      <c r="GF66" s="679">
        <v>1371.7581939697266</v>
      </c>
      <c r="GG66" s="679">
        <v>2382.5273895263672</v>
      </c>
      <c r="GH66" s="679">
        <v>9868.5091652870178</v>
      </c>
      <c r="GI66" s="679">
        <v>14351.367867946625</v>
      </c>
      <c r="GJ66" s="679">
        <v>93023.150050699711</v>
      </c>
      <c r="GK66" s="679">
        <v>24402.856292724609</v>
      </c>
      <c r="GL66" s="679">
        <v>21244.202556610107</v>
      </c>
      <c r="GM66" s="679">
        <v>19060.219116210938</v>
      </c>
      <c r="GN66" s="679">
        <v>7233.3237152099609</v>
      </c>
      <c r="GO66" s="679">
        <v>2741.2145919799805</v>
      </c>
      <c r="GP66" s="679"/>
      <c r="GQ66" s="679"/>
      <c r="GR66" s="679"/>
      <c r="GS66" s="679"/>
      <c r="GT66" s="679">
        <v>3023.0326280593872</v>
      </c>
      <c r="GU66" s="679">
        <v>18554.834518432617</v>
      </c>
      <c r="GV66" s="679">
        <v>15396.180782318115</v>
      </c>
      <c r="GW66" s="679">
        <v>111655.86420154572</v>
      </c>
      <c r="GX66" s="679">
        <v>21406.647605895996</v>
      </c>
      <c r="GY66" s="679">
        <v>19330.960865020752</v>
      </c>
      <c r="GZ66" s="679">
        <v>19943.896759033203</v>
      </c>
      <c r="HA66" s="679">
        <v>12995.603942871094</v>
      </c>
      <c r="HB66" s="679">
        <v>2346.4284896850586</v>
      </c>
      <c r="HC66" s="679">
        <v>1173.2142448425293</v>
      </c>
      <c r="HD66" s="679">
        <v>595.6318473815918</v>
      </c>
      <c r="HE66" s="679">
        <v>108.29669952392578</v>
      </c>
      <c r="HF66" s="679">
        <v>1137.1153450012207</v>
      </c>
      <c r="HG66" s="679">
        <v>5702.0768604278564</v>
      </c>
      <c r="HH66" s="679">
        <v>15048.060042381287</v>
      </c>
      <c r="HI66" s="679">
        <v>12616.565494537354</v>
      </c>
      <c r="HJ66" s="679">
        <v>112404.49819660187</v>
      </c>
      <c r="HK66" s="679">
        <v>25197.032089233398</v>
      </c>
      <c r="HL66" s="679">
        <v>21984.230003356934</v>
      </c>
      <c r="HM66" s="679">
        <v>19611.637186765671</v>
      </c>
      <c r="HN66" s="679">
        <v>12905.356693267822</v>
      </c>
      <c r="HO66" s="679">
        <v>3275.3132326602936</v>
      </c>
      <c r="HP66" s="679">
        <v>2490.824089050293</v>
      </c>
      <c r="HQ66" s="679">
        <v>216.59339904785156</v>
      </c>
      <c r="HR66" s="679"/>
      <c r="HS66" s="679"/>
      <c r="HT66" s="679">
        <v>5236.6860008239746</v>
      </c>
      <c r="HU66" s="679">
        <v>19655.850963592529</v>
      </c>
      <c r="HV66" s="679">
        <v>14674.202785491943</v>
      </c>
      <c r="HW66" s="679">
        <v>125247.72644329071</v>
      </c>
      <c r="HX66" s="679">
        <v>25197.032089233398</v>
      </c>
      <c r="HY66" s="679">
        <v>21984.230003356934</v>
      </c>
      <c r="HZ66" s="679">
        <v>18988.02131652832</v>
      </c>
      <c r="IA66" s="679">
        <v>12941.455593109131</v>
      </c>
      <c r="IB66" s="679">
        <v>5288.488826751709</v>
      </c>
      <c r="IC66" s="679">
        <v>4395.8263292312622</v>
      </c>
      <c r="ID66" s="679">
        <v>1263.4614944458008</v>
      </c>
      <c r="IE66" s="679"/>
      <c r="IF66" s="679">
        <v>198.54394912719727</v>
      </c>
      <c r="IG66" s="679">
        <v>11064.312801361084</v>
      </c>
      <c r="IH66" s="679">
        <v>21620.069578170776</v>
      </c>
      <c r="II66" s="679">
        <v>13410.741291046143</v>
      </c>
      <c r="IJ66" s="679">
        <v>136352.18327236176</v>
      </c>
      <c r="IL66" s="658"/>
      <c r="IM66" s="658"/>
      <c r="IN66" s="658"/>
      <c r="IO66" s="658"/>
      <c r="IP66" s="658"/>
      <c r="IQ66" s="658"/>
      <c r="IR66" s="658"/>
      <c r="IS66" s="658"/>
      <c r="IT66" s="658"/>
      <c r="IU66" s="658"/>
      <c r="IV66" s="658"/>
      <c r="IW66" s="658"/>
      <c r="IX66" s="658"/>
      <c r="IY66" s="658"/>
      <c r="IZ66" s="658"/>
      <c r="JA66" s="658"/>
      <c r="JB66" s="658"/>
      <c r="JC66" s="658"/>
      <c r="JD66" s="658"/>
      <c r="JE66" s="658"/>
      <c r="JF66" s="658"/>
      <c r="JG66" s="658"/>
      <c r="JH66" s="658"/>
      <c r="JI66" s="658"/>
      <c r="JJ66" s="658"/>
      <c r="JK66" s="658"/>
      <c r="JL66" s="658"/>
      <c r="JM66" s="658"/>
      <c r="JN66" s="658"/>
      <c r="JO66" s="658"/>
      <c r="JP66" s="658"/>
      <c r="JQ66" s="658"/>
      <c r="JR66" s="658"/>
      <c r="JS66" s="658"/>
      <c r="JT66" s="658"/>
      <c r="JU66" s="658"/>
      <c r="JV66" s="658"/>
      <c r="JW66" s="658"/>
      <c r="JX66" s="658"/>
      <c r="JY66" s="658"/>
      <c r="JZ66" s="658"/>
      <c r="KA66" s="658"/>
      <c r="KB66" s="658"/>
      <c r="KC66" s="658"/>
      <c r="KD66" s="658"/>
      <c r="KE66" s="658"/>
      <c r="KF66" s="658"/>
      <c r="KG66" s="658"/>
      <c r="KH66" s="658"/>
      <c r="KI66" s="658"/>
      <c r="KJ66" s="658"/>
      <c r="KK66" s="658"/>
      <c r="KL66" s="658"/>
      <c r="KM66" s="658"/>
      <c r="KN66" s="658"/>
    </row>
    <row r="67" spans="46:16384" hidden="1">
      <c r="AT67" s="170" t="s">
        <v>162</v>
      </c>
      <c r="AU67" s="355">
        <f t="shared" si="76"/>
        <v>-4.1023651519775384E-2</v>
      </c>
      <c r="CA67" s="676" t="s">
        <v>85</v>
      </c>
      <c r="CG67" s="540"/>
      <c r="CH67" s="684" t="s">
        <v>371</v>
      </c>
      <c r="CI67" s="683">
        <v>5960997.698525765</v>
      </c>
      <c r="CJ67" s="683">
        <v>4712510.7367663803</v>
      </c>
      <c r="CK67" s="683">
        <v>4681512.8044466851</v>
      </c>
      <c r="CL67" s="683">
        <v>3058935.9157507196</v>
      </c>
      <c r="CM67" s="683">
        <v>2063255.1387068611</v>
      </c>
      <c r="CN67" s="683">
        <v>1442518.3273676147</v>
      </c>
      <c r="CO67" s="683">
        <v>1352511.3514543811</v>
      </c>
      <c r="CP67" s="683">
        <v>1030941.5899967714</v>
      </c>
      <c r="CQ67" s="683">
        <v>1426115.8303180523</v>
      </c>
      <c r="CR67" s="683">
        <v>2614835.7129511866</v>
      </c>
      <c r="CS67" s="683">
        <v>3834880.8333747336</v>
      </c>
      <c r="CT67" s="683">
        <v>4381503.9425403001</v>
      </c>
      <c r="CU67" s="683">
        <v>36560519.882199436</v>
      </c>
      <c r="CV67" s="683">
        <v>5978217.3128822632</v>
      </c>
      <c r="CW67" s="683">
        <v>4724853.3916005585</v>
      </c>
      <c r="CX67" s="683">
        <v>4695133.9991865307</v>
      </c>
      <c r="CY67" s="683">
        <v>3069718.1902429764</v>
      </c>
      <c r="CZ67" s="683">
        <v>2071332.9798897137</v>
      </c>
      <c r="DA67" s="683">
        <v>1448914.4354254957</v>
      </c>
      <c r="DB67" s="683">
        <v>1358864.2494037664</v>
      </c>
      <c r="DC67" s="683">
        <v>1035667.246675902</v>
      </c>
      <c r="DD67" s="683">
        <v>1433159.4345244383</v>
      </c>
      <c r="DE67" s="683">
        <v>2623871.5398136005</v>
      </c>
      <c r="DF67" s="683">
        <v>3847739.9302034774</v>
      </c>
      <c r="DG67" s="683">
        <v>4395321.3826461127</v>
      </c>
      <c r="DH67" s="683">
        <v>36682794.09249483</v>
      </c>
      <c r="DI67" s="683">
        <v>5753325.5166819748</v>
      </c>
      <c r="DJ67" s="683">
        <v>4547994.7631819788</v>
      </c>
      <c r="DK67" s="683">
        <v>4519565.9684586897</v>
      </c>
      <c r="DL67" s="683">
        <v>2955730.2290933779</v>
      </c>
      <c r="DM67" s="683">
        <v>1995882.317762838</v>
      </c>
      <c r="DN67" s="683">
        <v>1395072.8697279217</v>
      </c>
      <c r="DO67" s="683">
        <v>1308728.4797799746</v>
      </c>
      <c r="DP67" s="683">
        <v>998004.86850878282</v>
      </c>
      <c r="DQ67" s="683">
        <v>1381555.1921838881</v>
      </c>
      <c r="DR67" s="683">
        <v>2526723.9279503645</v>
      </c>
      <c r="DS67" s="683">
        <v>3704158.3200536631</v>
      </c>
      <c r="DT67" s="683">
        <v>4230218.824022105</v>
      </c>
      <c r="DU67" s="683">
        <v>35316961.277405553</v>
      </c>
      <c r="DV67" s="683">
        <v>5577839.5056524184</v>
      </c>
      <c r="DW67" s="683">
        <v>4408831.5544977626</v>
      </c>
      <c r="DX67" s="683">
        <v>4381597.0484763272</v>
      </c>
      <c r="DY67" s="683">
        <v>2866990.7400719533</v>
      </c>
      <c r="DZ67" s="683">
        <v>1936250.7421461095</v>
      </c>
      <c r="EA67" s="683">
        <v>1353346.4993612557</v>
      </c>
      <c r="EB67" s="683">
        <v>1269628.6386449034</v>
      </c>
      <c r="EC67" s="683">
        <v>968805.90266154811</v>
      </c>
      <c r="ED67" s="683">
        <v>1341488.9176747878</v>
      </c>
      <c r="EE67" s="683">
        <v>2450751.1719828919</v>
      </c>
      <c r="EF67" s="683">
        <v>3591873.5340543916</v>
      </c>
      <c r="EG67" s="683">
        <v>4101854.7133623655</v>
      </c>
      <c r="EH67" s="683">
        <v>34249258.968586721</v>
      </c>
      <c r="EI67" s="683">
        <v>5411333.5543119106</v>
      </c>
      <c r="EJ67" s="683">
        <v>4276791.0119459024</v>
      </c>
      <c r="EK67" s="683">
        <v>4250691.8601990193</v>
      </c>
      <c r="EL67" s="683">
        <v>2782802.3474183725</v>
      </c>
      <c r="EM67" s="683">
        <v>1879683.926402176</v>
      </c>
      <c r="EN67" s="683">
        <v>1313765.1875929995</v>
      </c>
      <c r="EO67" s="683">
        <v>1232542.2488886998</v>
      </c>
      <c r="EP67" s="683">
        <v>941111.83498576388</v>
      </c>
      <c r="EQ67" s="683">
        <v>1303487.883117409</v>
      </c>
      <c r="ER67" s="683">
        <v>2378674.1162114907</v>
      </c>
      <c r="ES67" s="683">
        <v>3485341.7721300568</v>
      </c>
      <c r="ET67" s="683">
        <v>3980061.4420157592</v>
      </c>
      <c r="EU67" s="683">
        <v>33236287.18521956</v>
      </c>
      <c r="EV67" s="683">
        <v>5234458.8295240123</v>
      </c>
      <c r="EW67" s="683">
        <v>4137239.190968527</v>
      </c>
      <c r="EX67" s="683">
        <v>4112237.226090264</v>
      </c>
      <c r="EY67" s="683">
        <v>2693015.1504003452</v>
      </c>
      <c r="EZ67" s="683">
        <v>1819854.4916296306</v>
      </c>
      <c r="FA67" s="683">
        <v>1271331.7069944716</v>
      </c>
      <c r="FB67" s="683">
        <v>1192872.7788442657</v>
      </c>
      <c r="FC67" s="683">
        <v>911311.40992719785</v>
      </c>
      <c r="FD67" s="683">
        <v>1262674.8581631682</v>
      </c>
      <c r="FE67" s="683">
        <v>2302068.7637616135</v>
      </c>
      <c r="FF67" s="683">
        <v>3372246.8804951352</v>
      </c>
      <c r="FG67" s="683">
        <v>3850352.6639686893</v>
      </c>
      <c r="FH67" s="683">
        <v>32159663.950767323</v>
      </c>
      <c r="FI67" s="540"/>
      <c r="FJ67" s="684" t="s">
        <v>371</v>
      </c>
      <c r="FK67" s="683">
        <v>5826711.1297383429</v>
      </c>
      <c r="FL67" s="683">
        <v>4591219.6423804034</v>
      </c>
      <c r="FM67" s="683">
        <v>4547226.2343964791</v>
      </c>
      <c r="FN67" s="683">
        <v>2928981.1682730592</v>
      </c>
      <c r="FO67" s="683">
        <v>1928974.0006806392</v>
      </c>
      <c r="FP67" s="683">
        <v>1313484.8067156726</v>
      </c>
      <c r="FQ67" s="683">
        <v>1219276.2523523027</v>
      </c>
      <c r="FR67" s="683">
        <v>897299.47633479524</v>
      </c>
      <c r="FS67" s="683">
        <v>1296161.0808753585</v>
      </c>
      <c r="FT67" s="683">
        <v>2480549.1454432788</v>
      </c>
      <c r="FU67" s="683">
        <v>3704926.0900862762</v>
      </c>
      <c r="FV67" s="683">
        <v>4251549.1988884183</v>
      </c>
      <c r="FW67" s="683">
        <v>34986358.226165026</v>
      </c>
      <c r="FX67" s="683">
        <v>5843929.4052829491</v>
      </c>
      <c r="FY67" s="683">
        <v>4603561.0834597023</v>
      </c>
      <c r="FZ67" s="683">
        <v>4560846.085753357</v>
      </c>
      <c r="GA67" s="683">
        <v>2939762.1449610391</v>
      </c>
      <c r="GB67" s="683">
        <v>1937050.9319752404</v>
      </c>
      <c r="GC67" s="683">
        <v>1319863.6772184097</v>
      </c>
      <c r="GD67" s="683">
        <v>1225609.0127188284</v>
      </c>
      <c r="GE67" s="683">
        <v>902012.26704144944</v>
      </c>
      <c r="GF67" s="683">
        <v>1303203.3857784546</v>
      </c>
      <c r="GG67" s="683">
        <v>2489583.625882321</v>
      </c>
      <c r="GH67" s="683">
        <v>3717783.8855553032</v>
      </c>
      <c r="GI67" s="683">
        <v>4265365.3396931579</v>
      </c>
      <c r="GJ67" s="683">
        <v>35108570.84532021</v>
      </c>
      <c r="GK67" s="683">
        <v>5619036.2644735295</v>
      </c>
      <c r="GL67" s="683">
        <v>4426701.2428197581</v>
      </c>
      <c r="GM67" s="683">
        <v>4385276.7129840348</v>
      </c>
      <c r="GN67" s="683">
        <v>2825772.8818177967</v>
      </c>
      <c r="GO67" s="683">
        <v>1861599.0056223285</v>
      </c>
      <c r="GP67" s="683">
        <v>1266023.2356760921</v>
      </c>
      <c r="GQ67" s="683">
        <v>1175474.5909373229</v>
      </c>
      <c r="GR67" s="683">
        <v>864350.19264877459</v>
      </c>
      <c r="GS67" s="683">
        <v>1251597.8445614562</v>
      </c>
      <c r="GT67" s="683">
        <v>2392434.6687797802</v>
      </c>
      <c r="GU67" s="683">
        <v>3574200.9757439359</v>
      </c>
      <c r="GV67" s="683">
        <v>4100261.4844152792</v>
      </c>
      <c r="GW67" s="683">
        <v>33742729.100480087</v>
      </c>
      <c r="GX67" s="683">
        <v>5443551.6044188458</v>
      </c>
      <c r="GY67" s="683">
        <v>4287539.2507923534</v>
      </c>
      <c r="GZ67" s="683">
        <v>4247309.1345895194</v>
      </c>
      <c r="HA67" s="683">
        <v>2737034.69395559</v>
      </c>
      <c r="HB67" s="683">
        <v>1801969.3151935453</v>
      </c>
      <c r="HC67" s="683">
        <v>1224325.6148430752</v>
      </c>
      <c r="HD67" s="683">
        <v>1136406.9764325619</v>
      </c>
      <c r="HE67" s="683">
        <v>835171.49676245928</v>
      </c>
      <c r="HF67" s="683">
        <v>1211532.8676480665</v>
      </c>
      <c r="HG67" s="683">
        <v>2316463.2531908061</v>
      </c>
      <c r="HH67" s="683">
        <v>3461917.4906916441</v>
      </c>
      <c r="HI67" s="683">
        <v>3971898.6718448442</v>
      </c>
      <c r="HJ67" s="683">
        <v>32675120.370363314</v>
      </c>
      <c r="HK67" s="683">
        <v>5277044.2990428377</v>
      </c>
      <c r="HL67" s="683">
        <v>4155497.4930638787</v>
      </c>
      <c r="HM67" s="683">
        <v>4116402.6085572508</v>
      </c>
      <c r="HN67" s="683">
        <v>2652845.0071116434</v>
      </c>
      <c r="HO67" s="683">
        <v>1745401.7148727181</v>
      </c>
      <c r="HP67" s="683">
        <v>1184770.4613170982</v>
      </c>
      <c r="HQ67" s="683">
        <v>1099350.1298701232</v>
      </c>
      <c r="HR67" s="683">
        <v>807495.01787230105</v>
      </c>
      <c r="HS67" s="683">
        <v>1173530.534324625</v>
      </c>
      <c r="HT67" s="683">
        <v>2244384.8579432145</v>
      </c>
      <c r="HU67" s="683">
        <v>3355384.429809582</v>
      </c>
      <c r="HV67" s="683">
        <v>3850104.1032884899</v>
      </c>
      <c r="HW67" s="683">
        <v>31662210.657073762</v>
      </c>
      <c r="HX67" s="683">
        <v>5100169.5748172943</v>
      </c>
      <c r="HY67" s="683">
        <v>4015945.6738824383</v>
      </c>
      <c r="HZ67" s="683">
        <v>3977947.9742368371</v>
      </c>
      <c r="IA67" s="683">
        <v>2563057.8120336728</v>
      </c>
      <c r="IB67" s="683">
        <v>1685572.870250881</v>
      </c>
      <c r="IC67" s="683">
        <v>1142370.3162755556</v>
      </c>
      <c r="ID67" s="683">
        <v>1059718.2619073079</v>
      </c>
      <c r="IE67" s="683">
        <v>777717.63922443066</v>
      </c>
      <c r="IF67" s="683">
        <v>1132717.5119605623</v>
      </c>
      <c r="IG67" s="683">
        <v>2167779.506706506</v>
      </c>
      <c r="IH67" s="683">
        <v>3242289.5498053846</v>
      </c>
      <c r="II67" s="683">
        <v>3720395.3214026643</v>
      </c>
      <c r="IJ67" s="683">
        <v>30585682.012503535</v>
      </c>
      <c r="IL67" s="658"/>
      <c r="IM67" s="658"/>
      <c r="IN67" s="658"/>
      <c r="IO67" s="658"/>
      <c r="IP67" s="658"/>
      <c r="IQ67" s="658"/>
      <c r="IR67" s="658"/>
      <c r="IS67" s="658"/>
      <c r="IT67" s="658"/>
      <c r="IU67" s="658"/>
      <c r="IV67" s="658"/>
      <c r="IW67" s="658"/>
      <c r="IX67" s="658"/>
      <c r="IY67" s="658"/>
      <c r="IZ67" s="658"/>
      <c r="JA67" s="658"/>
      <c r="JB67" s="658"/>
      <c r="JC67" s="658"/>
      <c r="JD67" s="658"/>
      <c r="JE67" s="658"/>
      <c r="JF67" s="658"/>
      <c r="JG67" s="658"/>
      <c r="JH67" s="658"/>
      <c r="JI67" s="658"/>
      <c r="JJ67" s="658"/>
      <c r="JK67" s="658"/>
      <c r="JL67" s="658"/>
      <c r="JM67" s="658"/>
      <c r="JN67" s="658"/>
      <c r="JO67" s="658"/>
      <c r="JP67" s="658"/>
      <c r="JQ67" s="658"/>
      <c r="JR67" s="658"/>
      <c r="JS67" s="658"/>
      <c r="JT67" s="658"/>
      <c r="JU67" s="658"/>
      <c r="JV67" s="658"/>
      <c r="JW67" s="658"/>
      <c r="JX67" s="658"/>
      <c r="JY67" s="658"/>
      <c r="JZ67" s="658"/>
      <c r="KA67" s="658"/>
      <c r="KB67" s="658"/>
      <c r="KC67" s="658"/>
      <c r="KD67" s="658"/>
      <c r="KE67" s="658"/>
      <c r="KF67" s="658"/>
      <c r="KG67" s="658"/>
      <c r="KH67" s="658"/>
      <c r="KI67" s="658"/>
      <c r="KJ67" s="658"/>
      <c r="KK67" s="658"/>
      <c r="KL67" s="658"/>
      <c r="KM67" s="658"/>
      <c r="KN67" s="658"/>
    </row>
    <row r="68" spans="46:16384" hidden="1">
      <c r="AT68" s="170" t="s">
        <v>169</v>
      </c>
      <c r="AU68" s="355">
        <f t="shared" si="76"/>
        <v>5.4148329460144029E-2</v>
      </c>
      <c r="CA68" s="676" t="s">
        <v>486</v>
      </c>
      <c r="CH68" s="677"/>
      <c r="CI68" s="677"/>
      <c r="CJ68" s="677"/>
      <c r="CK68" s="677"/>
      <c r="CL68" s="677"/>
      <c r="CM68" s="677"/>
      <c r="CN68" s="677"/>
      <c r="CO68" s="677"/>
      <c r="CP68" s="677"/>
      <c r="CQ68" s="677"/>
      <c r="CR68" s="677"/>
      <c r="CS68" s="677"/>
      <c r="CT68" s="677"/>
      <c r="CU68" s="677"/>
      <c r="CV68" s="677"/>
      <c r="CW68" s="677"/>
      <c r="CX68" s="677"/>
      <c r="CY68" s="677"/>
      <c r="CZ68" s="677"/>
      <c r="DA68" s="677"/>
      <c r="DB68" s="677"/>
      <c r="DC68" s="677"/>
      <c r="DD68" s="677"/>
      <c r="DE68" s="677"/>
      <c r="DF68" s="677"/>
      <c r="DG68" s="677"/>
      <c r="DH68" s="677"/>
      <c r="DI68" s="677"/>
      <c r="DJ68" s="677"/>
      <c r="DK68" s="677"/>
      <c r="DL68" s="677"/>
      <c r="DM68" s="677"/>
      <c r="DN68" s="677"/>
      <c r="DO68" s="677"/>
      <c r="DP68" s="677"/>
      <c r="DQ68" s="677"/>
      <c r="DR68" s="677"/>
      <c r="DS68" s="677"/>
      <c r="DT68" s="677"/>
      <c r="DU68" s="677"/>
      <c r="DV68" s="677"/>
      <c r="DW68" s="677"/>
      <c r="DX68" s="677"/>
      <c r="DY68" s="677"/>
      <c r="DZ68" s="677"/>
      <c r="EA68" s="677"/>
      <c r="EB68" s="677"/>
      <c r="EC68" s="677"/>
      <c r="ED68" s="677"/>
      <c r="EE68" s="677"/>
      <c r="EF68" s="677"/>
      <c r="EG68" s="677"/>
      <c r="EH68" s="677"/>
      <c r="EI68" s="677"/>
      <c r="EJ68" s="677"/>
      <c r="EK68" s="677"/>
      <c r="EL68" s="677"/>
      <c r="EM68" s="677"/>
      <c r="EN68" s="677"/>
      <c r="EO68" s="677"/>
      <c r="EP68" s="677"/>
      <c r="EQ68" s="677"/>
      <c r="ER68" s="677"/>
      <c r="ES68" s="677"/>
      <c r="ET68" s="677"/>
      <c r="EU68" s="677"/>
      <c r="EV68" s="677"/>
      <c r="EW68" s="677"/>
      <c r="EX68" s="677"/>
      <c r="EY68" s="677"/>
      <c r="EZ68" s="677"/>
      <c r="FA68" s="677"/>
      <c r="FB68" s="677"/>
      <c r="FC68" s="677"/>
      <c r="FD68" s="677"/>
      <c r="FE68" s="677"/>
      <c r="FF68" s="677"/>
      <c r="FG68" s="677"/>
      <c r="FH68" s="677"/>
      <c r="FJ68" s="677"/>
      <c r="FK68" s="677"/>
      <c r="FL68" s="677"/>
      <c r="FM68" s="677"/>
      <c r="FN68" s="677"/>
      <c r="FO68" s="677"/>
      <c r="FP68" s="677"/>
      <c r="FQ68" s="677"/>
      <c r="FR68" s="677"/>
      <c r="FS68" s="677"/>
      <c r="FT68" s="677"/>
      <c r="FU68" s="677"/>
      <c r="FV68" s="677"/>
      <c r="FW68" s="677"/>
      <c r="FX68" s="677"/>
      <c r="FY68" s="677"/>
      <c r="FZ68" s="677"/>
      <c r="GA68" s="677"/>
      <c r="GB68" s="677"/>
      <c r="GC68" s="677"/>
      <c r="GD68" s="677"/>
      <c r="GE68" s="677"/>
      <c r="GF68" s="677"/>
      <c r="GG68" s="677"/>
      <c r="GH68" s="677"/>
      <c r="GI68" s="677"/>
      <c r="GJ68" s="677"/>
      <c r="GK68" s="677"/>
      <c r="GL68" s="677"/>
      <c r="GM68" s="677"/>
      <c r="GN68" s="677"/>
      <c r="GO68" s="677"/>
      <c r="GP68" s="677"/>
      <c r="GQ68" s="677"/>
      <c r="GR68" s="677"/>
      <c r="GS68" s="677"/>
      <c r="GT68" s="677"/>
      <c r="GU68" s="677"/>
      <c r="GV68" s="677"/>
      <c r="GW68" s="677"/>
      <c r="GX68" s="677"/>
      <c r="GY68" s="677"/>
      <c r="GZ68" s="677"/>
      <c r="HA68" s="677"/>
      <c r="HB68" s="677"/>
      <c r="HC68" s="677"/>
      <c r="HD68" s="677"/>
      <c r="HE68" s="677"/>
      <c r="HF68" s="677"/>
      <c r="HG68" s="677"/>
      <c r="HH68" s="677"/>
      <c r="HI68" s="677"/>
      <c r="HJ68" s="677"/>
      <c r="HK68" s="677"/>
      <c r="HL68" s="677"/>
      <c r="HM68" s="677"/>
      <c r="HN68" s="677"/>
      <c r="HO68" s="677"/>
      <c r="HP68" s="677"/>
      <c r="HQ68" s="677"/>
      <c r="HR68" s="677"/>
      <c r="HS68" s="677"/>
      <c r="HT68" s="677"/>
      <c r="HU68" s="677"/>
      <c r="HV68" s="677"/>
      <c r="HW68" s="677"/>
      <c r="HX68" s="677"/>
      <c r="HY68" s="677"/>
      <c r="HZ68" s="677"/>
      <c r="IA68" s="677"/>
      <c r="IB68" s="677"/>
      <c r="IC68" s="677"/>
      <c r="ID68" s="677"/>
      <c r="IE68" s="677"/>
      <c r="IF68" s="677"/>
      <c r="IG68" s="677"/>
      <c r="IH68" s="677"/>
      <c r="II68" s="677"/>
      <c r="IJ68" s="677"/>
      <c r="IL68" s="658"/>
      <c r="IM68" s="658"/>
      <c r="IN68" s="658"/>
      <c r="IO68" s="658"/>
      <c r="IP68" s="658"/>
      <c r="IQ68" s="658"/>
      <c r="IR68" s="658"/>
      <c r="IS68" s="658"/>
      <c r="IT68" s="658"/>
      <c r="IU68" s="658"/>
      <c r="IV68" s="658"/>
      <c r="IW68" s="658"/>
      <c r="IX68" s="658"/>
      <c r="IY68" s="658"/>
      <c r="IZ68" s="658"/>
      <c r="JA68" s="658"/>
      <c r="JB68" s="658"/>
      <c r="JC68" s="658"/>
      <c r="JD68" s="658"/>
      <c r="JE68" s="658"/>
      <c r="JF68" s="658"/>
      <c r="JG68" s="658"/>
      <c r="JH68" s="658"/>
      <c r="JI68" s="658"/>
      <c r="JJ68" s="658"/>
      <c r="JK68" s="658"/>
      <c r="JL68" s="658"/>
      <c r="JM68" s="658"/>
      <c r="JN68" s="658"/>
      <c r="JO68" s="658"/>
      <c r="JP68" s="658"/>
      <c r="JQ68" s="658"/>
      <c r="JR68" s="658"/>
      <c r="JS68" s="658"/>
      <c r="JT68" s="658"/>
      <c r="JU68" s="658"/>
      <c r="JV68" s="658"/>
      <c r="JW68" s="658"/>
      <c r="JX68" s="658"/>
      <c r="JY68" s="658"/>
      <c r="JZ68" s="658"/>
      <c r="KA68" s="658"/>
      <c r="KB68" s="658"/>
      <c r="KC68" s="658"/>
      <c r="KD68" s="658"/>
      <c r="KE68" s="658"/>
      <c r="KF68" s="658"/>
      <c r="KG68" s="658"/>
      <c r="KH68" s="658"/>
      <c r="KI68" s="658"/>
      <c r="KJ68" s="658"/>
      <c r="KK68" s="658"/>
      <c r="KL68" s="658"/>
      <c r="KM68" s="658"/>
      <c r="KN68" s="658"/>
    </row>
    <row r="69" spans="46:16384" hidden="1">
      <c r="AT69" s="22" t="s">
        <v>163</v>
      </c>
      <c r="AU69" s="355">
        <f t="shared" si="76"/>
        <v>0</v>
      </c>
      <c r="CA69" s="676" t="s">
        <v>86</v>
      </c>
      <c r="CH69" s="677"/>
      <c r="CI69" s="677"/>
      <c r="CJ69" s="677"/>
      <c r="CK69" s="677"/>
      <c r="CL69" s="677"/>
      <c r="CM69" s="677"/>
      <c r="CN69" s="677"/>
      <c r="CO69" s="677"/>
      <c r="CP69" s="677"/>
      <c r="CQ69" s="677"/>
      <c r="CR69" s="677"/>
      <c r="CS69" s="677"/>
      <c r="CT69" s="677"/>
      <c r="CU69" s="677"/>
      <c r="CV69" s="677"/>
      <c r="CW69" s="677"/>
      <c r="CX69" s="677"/>
      <c r="CY69" s="677"/>
      <c r="CZ69" s="677"/>
      <c r="DA69" s="677"/>
      <c r="DB69" s="677"/>
      <c r="DC69" s="677"/>
      <c r="DD69" s="677"/>
      <c r="DE69" s="677"/>
      <c r="DF69" s="677"/>
      <c r="DG69" s="677"/>
      <c r="DH69" s="677"/>
      <c r="DI69" s="677"/>
      <c r="DJ69" s="677"/>
      <c r="DK69" s="677"/>
      <c r="DL69" s="677"/>
      <c r="DM69" s="677"/>
      <c r="DN69" s="677"/>
      <c r="DO69" s="677"/>
      <c r="DP69" s="677"/>
      <c r="DQ69" s="677"/>
      <c r="DR69" s="677"/>
      <c r="DS69" s="677"/>
      <c r="DT69" s="677"/>
      <c r="DU69" s="677"/>
      <c r="DV69" s="677"/>
      <c r="DW69" s="677"/>
      <c r="DX69" s="677"/>
      <c r="DY69" s="677"/>
      <c r="DZ69" s="677"/>
      <c r="EA69" s="677"/>
      <c r="EB69" s="677"/>
      <c r="EC69" s="677"/>
      <c r="ED69" s="677"/>
      <c r="EE69" s="677"/>
      <c r="EF69" s="677"/>
      <c r="EG69" s="677"/>
      <c r="EH69" s="677"/>
      <c r="EI69" s="677"/>
      <c r="EJ69" s="677"/>
      <c r="EK69" s="677"/>
      <c r="EL69" s="677"/>
      <c r="EM69" s="677"/>
      <c r="EN69" s="677"/>
      <c r="EO69" s="677"/>
      <c r="EP69" s="677"/>
      <c r="EQ69" s="677"/>
      <c r="ER69" s="677"/>
      <c r="ES69" s="677"/>
      <c r="ET69" s="677"/>
      <c r="EU69" s="677"/>
      <c r="EV69" s="677"/>
      <c r="EW69" s="677"/>
      <c r="EX69" s="677"/>
      <c r="EY69" s="677"/>
      <c r="EZ69" s="677"/>
      <c r="FA69" s="677"/>
      <c r="FB69" s="677"/>
      <c r="FC69" s="677"/>
      <c r="FD69" s="677"/>
      <c r="FE69" s="677"/>
      <c r="FF69" s="677"/>
      <c r="FG69" s="677"/>
      <c r="FH69" s="677"/>
      <c r="FJ69" s="677"/>
      <c r="FK69" s="677"/>
      <c r="FL69" s="677"/>
      <c r="FM69" s="677"/>
      <c r="FN69" s="677"/>
      <c r="FO69" s="677"/>
      <c r="FP69" s="677"/>
      <c r="FQ69" s="677"/>
      <c r="FR69" s="677"/>
      <c r="FS69" s="677"/>
      <c r="FT69" s="677"/>
      <c r="FU69" s="677"/>
      <c r="FV69" s="677"/>
      <c r="FW69" s="677"/>
      <c r="FX69" s="677"/>
      <c r="FY69" s="677"/>
      <c r="FZ69" s="677"/>
      <c r="GA69" s="677"/>
      <c r="GB69" s="677"/>
      <c r="GC69" s="677"/>
      <c r="GD69" s="677"/>
      <c r="GE69" s="677"/>
      <c r="GF69" s="677"/>
      <c r="GG69" s="677"/>
      <c r="GH69" s="677"/>
      <c r="GI69" s="677"/>
      <c r="GJ69" s="677"/>
      <c r="GK69" s="677"/>
      <c r="GL69" s="677"/>
      <c r="GM69" s="677"/>
      <c r="GN69" s="677"/>
      <c r="GO69" s="677"/>
      <c r="GP69" s="677"/>
      <c r="GQ69" s="677"/>
      <c r="GR69" s="677"/>
      <c r="GS69" s="677"/>
      <c r="GT69" s="677"/>
      <c r="GU69" s="677"/>
      <c r="GV69" s="677"/>
      <c r="GW69" s="677"/>
      <c r="GX69" s="677"/>
      <c r="GY69" s="677"/>
      <c r="GZ69" s="677"/>
      <c r="HA69" s="677"/>
      <c r="HB69" s="677"/>
      <c r="HC69" s="677"/>
      <c r="HD69" s="677"/>
      <c r="HE69" s="677"/>
      <c r="HF69" s="677"/>
      <c r="HG69" s="677"/>
      <c r="HH69" s="677"/>
      <c r="HI69" s="677"/>
      <c r="HJ69" s="677"/>
      <c r="HK69" s="677"/>
      <c r="HL69" s="677"/>
      <c r="HM69" s="677"/>
      <c r="HN69" s="677"/>
      <c r="HO69" s="677"/>
      <c r="HP69" s="677"/>
      <c r="HQ69" s="677"/>
      <c r="HR69" s="677"/>
      <c r="HS69" s="677"/>
      <c r="HT69" s="677"/>
      <c r="HU69" s="677"/>
      <c r="HV69" s="677"/>
      <c r="HW69" s="677"/>
      <c r="HX69" s="677"/>
      <c r="HY69" s="677"/>
      <c r="HZ69" s="677"/>
      <c r="IA69" s="677"/>
      <c r="IB69" s="677"/>
      <c r="IC69" s="677"/>
      <c r="ID69" s="677"/>
      <c r="IE69" s="677"/>
      <c r="IF69" s="677"/>
      <c r="IG69" s="677"/>
      <c r="IH69" s="677"/>
      <c r="II69" s="677"/>
      <c r="IJ69" s="677"/>
      <c r="IL69" s="658"/>
      <c r="IM69" s="658"/>
      <c r="IN69" s="658"/>
      <c r="IO69" s="658"/>
      <c r="IP69" s="658"/>
      <c r="IQ69" s="658"/>
      <c r="IR69" s="658"/>
      <c r="IS69" s="658"/>
      <c r="IT69" s="658"/>
      <c r="IU69" s="658"/>
      <c r="IV69" s="658"/>
      <c r="IW69" s="658"/>
      <c r="IX69" s="658"/>
      <c r="IY69" s="658"/>
      <c r="IZ69" s="658"/>
      <c r="JA69" s="658"/>
      <c r="JB69" s="658"/>
      <c r="JC69" s="658"/>
      <c r="JD69" s="658"/>
      <c r="JE69" s="658"/>
      <c r="JF69" s="658"/>
      <c r="JG69" s="658"/>
      <c r="JH69" s="658"/>
      <c r="JI69" s="658"/>
      <c r="JJ69" s="658"/>
      <c r="JK69" s="658"/>
      <c r="JL69" s="658"/>
      <c r="JM69" s="658"/>
      <c r="JN69" s="658"/>
      <c r="JO69" s="658"/>
      <c r="JP69" s="658"/>
      <c r="JQ69" s="658"/>
      <c r="JR69" s="658"/>
      <c r="JS69" s="658"/>
      <c r="JT69" s="658"/>
      <c r="JU69" s="658"/>
      <c r="JV69" s="658"/>
      <c r="JW69" s="658"/>
      <c r="JX69" s="658"/>
      <c r="JY69" s="658"/>
      <c r="JZ69" s="658"/>
      <c r="KA69" s="658"/>
      <c r="KB69" s="658"/>
      <c r="KC69" s="658"/>
      <c r="KD69" s="658"/>
      <c r="KE69" s="658"/>
      <c r="KF69" s="658"/>
      <c r="KG69" s="658"/>
      <c r="KH69" s="658"/>
      <c r="KI69" s="658"/>
      <c r="KJ69" s="658"/>
      <c r="KK69" s="658"/>
      <c r="KL69" s="658"/>
      <c r="KM69" s="658"/>
      <c r="KN69" s="658"/>
    </row>
    <row r="70" spans="46:16384" hidden="1">
      <c r="AT70" s="170" t="s">
        <v>164</v>
      </c>
      <c r="AU70" s="355">
        <f t="shared" si="76"/>
        <v>-8.6396726806640678E-2</v>
      </c>
      <c r="CA70" s="676" t="s">
        <v>374</v>
      </c>
      <c r="CH70" s="677"/>
      <c r="CI70" s="677"/>
      <c r="CJ70" s="677"/>
      <c r="CK70" s="677"/>
      <c r="CL70" s="677"/>
      <c r="CM70" s="677"/>
      <c r="CN70" s="677"/>
      <c r="CO70" s="677"/>
      <c r="CP70" s="677"/>
      <c r="CQ70" s="677"/>
      <c r="CR70" s="677"/>
      <c r="CS70" s="677"/>
      <c r="CT70" s="677"/>
      <c r="CU70" s="677"/>
      <c r="CV70" s="677"/>
      <c r="CW70" s="677"/>
      <c r="CX70" s="677"/>
      <c r="CY70" s="677"/>
      <c r="CZ70" s="677"/>
      <c r="DA70" s="677"/>
      <c r="DB70" s="677"/>
      <c r="DC70" s="677"/>
      <c r="DD70" s="677"/>
      <c r="DE70" s="677"/>
      <c r="DF70" s="677"/>
      <c r="DG70" s="677"/>
      <c r="DH70" s="677"/>
      <c r="DI70" s="677"/>
      <c r="DJ70" s="677"/>
      <c r="DK70" s="677"/>
      <c r="DL70" s="677"/>
      <c r="DM70" s="677"/>
      <c r="DN70" s="677"/>
      <c r="DO70" s="677"/>
      <c r="DP70" s="677"/>
      <c r="DQ70" s="677"/>
      <c r="DR70" s="677"/>
      <c r="DS70" s="677"/>
      <c r="DT70" s="677"/>
      <c r="DU70" s="677"/>
      <c r="DV70" s="677"/>
      <c r="DW70" s="677"/>
      <c r="DX70" s="677"/>
      <c r="DY70" s="677"/>
      <c r="DZ70" s="677"/>
      <c r="EA70" s="677"/>
      <c r="EB70" s="677"/>
      <c r="EC70" s="677"/>
      <c r="ED70" s="677"/>
      <c r="EE70" s="677"/>
      <c r="EF70" s="677"/>
      <c r="EG70" s="677"/>
      <c r="EH70" s="677"/>
      <c r="EI70" s="677"/>
      <c r="EJ70" s="677"/>
      <c r="EK70" s="677"/>
      <c r="EL70" s="677"/>
      <c r="EM70" s="677"/>
      <c r="EN70" s="677"/>
      <c r="EO70" s="677"/>
      <c r="EP70" s="677"/>
      <c r="EQ70" s="677"/>
      <c r="ER70" s="677"/>
      <c r="ES70" s="677"/>
      <c r="ET70" s="677"/>
      <c r="EU70" s="677"/>
      <c r="EV70" s="677"/>
      <c r="EW70" s="677"/>
      <c r="EX70" s="677"/>
      <c r="EY70" s="677"/>
      <c r="EZ70" s="677"/>
      <c r="FA70" s="677"/>
      <c r="FB70" s="677"/>
      <c r="FC70" s="677"/>
      <c r="FD70" s="677"/>
      <c r="FE70" s="677"/>
      <c r="FF70" s="677"/>
      <c r="FG70" s="677"/>
      <c r="FH70" s="677"/>
      <c r="FI70" s="677"/>
      <c r="FJ70" s="677"/>
      <c r="FK70" s="677"/>
      <c r="FL70" s="677"/>
      <c r="FM70" s="677"/>
      <c r="FN70" s="677"/>
      <c r="FO70" s="677"/>
      <c r="FP70" s="677"/>
      <c r="FQ70" s="677"/>
      <c r="FR70" s="677"/>
      <c r="FS70" s="677"/>
      <c r="FT70" s="677"/>
      <c r="FU70" s="677"/>
      <c r="FV70" s="677"/>
      <c r="FW70" s="677"/>
      <c r="FX70" s="677"/>
      <c r="FY70" s="677"/>
      <c r="FZ70" s="677"/>
      <c r="GA70" s="677"/>
      <c r="GB70" s="677"/>
      <c r="GC70" s="677"/>
      <c r="GD70" s="677"/>
      <c r="GE70" s="677"/>
      <c r="GF70" s="677"/>
      <c r="GG70" s="677"/>
      <c r="GH70" s="677"/>
      <c r="GI70" s="677"/>
      <c r="GJ70" s="677"/>
      <c r="GK70" s="677"/>
      <c r="GL70" s="677"/>
      <c r="GM70" s="677"/>
      <c r="GN70" s="677"/>
      <c r="GO70" s="677"/>
      <c r="GP70" s="677"/>
      <c r="GQ70" s="677"/>
      <c r="GR70" s="677"/>
      <c r="GS70" s="677"/>
      <c r="GT70" s="677"/>
      <c r="GU70" s="677"/>
      <c r="GV70" s="677"/>
      <c r="GW70" s="677"/>
      <c r="GX70" s="677"/>
      <c r="GY70" s="677"/>
      <c r="GZ70" s="677"/>
      <c r="HA70" s="677"/>
      <c r="HB70" s="677"/>
      <c r="HC70" s="677"/>
      <c r="HD70" s="677"/>
      <c r="HE70" s="677"/>
      <c r="HF70" s="677"/>
      <c r="HG70" s="677"/>
      <c r="HH70" s="677"/>
      <c r="HI70" s="677"/>
      <c r="HJ70" s="677"/>
      <c r="HK70" s="677"/>
      <c r="HL70" s="677"/>
      <c r="HM70" s="677"/>
      <c r="HN70" s="677"/>
      <c r="HO70" s="677"/>
      <c r="HP70" s="677"/>
      <c r="HQ70" s="677"/>
      <c r="HR70" s="677"/>
      <c r="HS70" s="677"/>
      <c r="HT70" s="677"/>
      <c r="HU70" s="677"/>
      <c r="HV70" s="677"/>
      <c r="HW70" s="677"/>
      <c r="HX70" s="677"/>
      <c r="HY70" s="677"/>
      <c r="HZ70" s="677"/>
      <c r="IA70" s="677"/>
      <c r="IB70" s="677"/>
      <c r="IC70" s="677"/>
      <c r="ID70" s="677"/>
      <c r="IE70" s="677"/>
      <c r="IF70" s="677"/>
      <c r="IG70" s="677"/>
      <c r="IH70" s="677"/>
      <c r="II70" s="677"/>
      <c r="IJ70" s="677"/>
      <c r="IK70" s="677"/>
      <c r="IL70" s="677"/>
      <c r="IM70" s="677"/>
      <c r="IN70" s="677"/>
      <c r="IO70" s="677"/>
      <c r="IP70" s="677"/>
      <c r="IQ70" s="677"/>
      <c r="IR70" s="677"/>
      <c r="IS70" s="677"/>
      <c r="IT70" s="677"/>
      <c r="IU70" s="677"/>
      <c r="IV70" s="677"/>
      <c r="IW70" s="677"/>
      <c r="IX70" s="677"/>
      <c r="IY70" s="677"/>
      <c r="IZ70" s="677"/>
      <c r="JA70" s="677"/>
      <c r="JB70" s="677"/>
      <c r="JC70" s="677"/>
      <c r="JD70" s="677"/>
      <c r="JE70" s="677"/>
      <c r="JF70" s="677"/>
      <c r="JG70" s="677"/>
      <c r="JH70" s="677"/>
      <c r="JI70" s="677"/>
      <c r="JJ70" s="677"/>
      <c r="JK70" s="677"/>
      <c r="JL70" s="677"/>
      <c r="JM70" s="677"/>
      <c r="JN70" s="677"/>
      <c r="JO70" s="677"/>
      <c r="JP70" s="677"/>
      <c r="JQ70" s="677"/>
      <c r="JR70" s="677"/>
      <c r="JS70" s="677"/>
      <c r="JT70" s="677"/>
      <c r="JU70" s="677"/>
      <c r="JV70" s="677"/>
      <c r="JW70" s="677"/>
      <c r="JX70" s="677"/>
      <c r="JY70" s="677"/>
      <c r="JZ70" s="677"/>
      <c r="KA70" s="677"/>
      <c r="KB70" s="677"/>
      <c r="KC70" s="677"/>
      <c r="KD70" s="677"/>
      <c r="KE70" s="677"/>
      <c r="KF70" s="677"/>
      <c r="KG70" s="677"/>
      <c r="KH70" s="677"/>
      <c r="KI70" s="677"/>
      <c r="KJ70" s="677"/>
      <c r="KK70" s="677"/>
      <c r="KL70" s="677"/>
      <c r="KM70" s="677"/>
      <c r="KN70" s="677"/>
      <c r="KO70" s="677"/>
      <c r="KP70" s="677"/>
      <c r="KQ70" s="677"/>
      <c r="KR70" s="677"/>
      <c r="KS70" s="677"/>
      <c r="KT70" s="677"/>
      <c r="KU70" s="677"/>
      <c r="KV70" s="677"/>
      <c r="KW70" s="677"/>
      <c r="KX70" s="677"/>
      <c r="KY70" s="677"/>
      <c r="KZ70" s="677"/>
      <c r="LA70" s="677"/>
      <c r="LB70" s="677"/>
      <c r="LC70" s="677"/>
      <c r="LD70" s="677"/>
      <c r="LE70" s="677"/>
      <c r="LF70" s="677"/>
      <c r="LG70" s="677"/>
      <c r="LH70" s="677"/>
      <c r="LI70" s="677"/>
      <c r="LJ70" s="677"/>
      <c r="LK70" s="677"/>
      <c r="LL70" s="677"/>
      <c r="LM70" s="677"/>
      <c r="LN70" s="677"/>
      <c r="LO70" s="677"/>
      <c r="LP70" s="677"/>
      <c r="LQ70" s="677"/>
      <c r="LR70" s="677"/>
      <c r="LS70" s="677"/>
      <c r="LT70" s="677"/>
      <c r="LU70" s="677"/>
      <c r="LV70" s="677"/>
      <c r="LW70" s="677"/>
      <c r="LX70" s="677"/>
      <c r="LY70" s="677"/>
      <c r="LZ70" s="677"/>
      <c r="MA70" s="677"/>
      <c r="MB70" s="677"/>
      <c r="MC70" s="677"/>
      <c r="MD70" s="677"/>
      <c r="ME70" s="677"/>
      <c r="MF70" s="677"/>
      <c r="MG70" s="677"/>
      <c r="MH70" s="677"/>
      <c r="MI70" s="677"/>
      <c r="MJ70" s="677"/>
      <c r="MK70" s="677"/>
      <c r="ML70" s="677"/>
      <c r="MM70" s="677"/>
      <c r="MN70" s="677"/>
      <c r="MO70" s="677"/>
      <c r="MP70" s="677"/>
      <c r="MQ70" s="677"/>
      <c r="MR70" s="677"/>
      <c r="MS70" s="677"/>
      <c r="MT70" s="677"/>
      <c r="MU70" s="677"/>
      <c r="MV70" s="677"/>
      <c r="MW70" s="677"/>
      <c r="MX70" s="677"/>
      <c r="MY70" s="677"/>
      <c r="MZ70" s="677"/>
      <c r="NA70" s="677"/>
      <c r="NB70" s="677"/>
      <c r="NC70" s="677"/>
      <c r="ND70" s="677"/>
      <c r="NE70" s="677"/>
      <c r="NF70" s="677"/>
      <c r="NG70" s="677"/>
      <c r="NH70" s="677"/>
      <c r="NI70" s="677"/>
      <c r="NJ70" s="677"/>
      <c r="NK70" s="677"/>
      <c r="NL70" s="677"/>
      <c r="NM70" s="677"/>
      <c r="NN70" s="677"/>
      <c r="NO70" s="677"/>
      <c r="NP70" s="677"/>
      <c r="NQ70" s="677"/>
      <c r="NR70" s="677"/>
      <c r="NS70" s="677"/>
      <c r="NT70" s="677"/>
      <c r="NU70" s="677"/>
      <c r="NV70" s="677"/>
      <c r="NW70" s="677"/>
      <c r="NX70" s="677"/>
      <c r="NY70" s="677"/>
      <c r="NZ70" s="677"/>
      <c r="OA70" s="677"/>
      <c r="OB70" s="677"/>
      <c r="OC70" s="677"/>
      <c r="OD70" s="677"/>
      <c r="OE70" s="677"/>
      <c r="OF70" s="677"/>
      <c r="OG70" s="677"/>
      <c r="OH70" s="677"/>
      <c r="OI70" s="677"/>
      <c r="OJ70" s="677"/>
      <c r="OK70" s="677"/>
      <c r="OL70" s="677"/>
      <c r="OM70" s="677"/>
      <c r="ON70" s="677"/>
      <c r="OO70" s="677"/>
      <c r="OP70" s="677"/>
      <c r="OQ70" s="677"/>
      <c r="OR70" s="677"/>
      <c r="OS70" s="677"/>
      <c r="OT70" s="677"/>
      <c r="OU70" s="677"/>
      <c r="OV70" s="677"/>
      <c r="OW70" s="677"/>
      <c r="OX70" s="677"/>
      <c r="OY70" s="677"/>
      <c r="OZ70" s="677"/>
      <c r="PA70" s="677"/>
      <c r="PB70" s="677"/>
      <c r="PC70" s="677"/>
      <c r="PD70" s="677"/>
      <c r="PE70" s="677"/>
      <c r="PF70" s="677"/>
      <c r="PG70" s="677"/>
      <c r="PH70" s="677"/>
      <c r="PI70" s="677"/>
      <c r="PJ70" s="677"/>
      <c r="PK70" s="677"/>
      <c r="PL70" s="677"/>
      <c r="PM70" s="677"/>
      <c r="PN70" s="677"/>
      <c r="PO70" s="677"/>
      <c r="PP70" s="677"/>
      <c r="PQ70" s="677"/>
      <c r="PR70" s="677"/>
      <c r="PS70" s="677"/>
      <c r="PT70" s="677"/>
      <c r="PU70" s="677"/>
      <c r="PV70" s="677"/>
      <c r="PW70" s="677"/>
      <c r="PX70" s="677"/>
      <c r="PY70" s="677"/>
      <c r="PZ70" s="677"/>
      <c r="QA70" s="677"/>
      <c r="QB70" s="677"/>
      <c r="QC70" s="677"/>
      <c r="QD70" s="677"/>
      <c r="QE70" s="677"/>
      <c r="QF70" s="677"/>
      <c r="QG70" s="677"/>
      <c r="QH70" s="677"/>
      <c r="QI70" s="677"/>
      <c r="QJ70" s="677"/>
      <c r="QK70" s="677"/>
      <c r="QL70" s="677"/>
      <c r="QM70" s="677"/>
      <c r="QN70" s="677"/>
      <c r="QO70" s="677"/>
      <c r="QP70" s="677"/>
      <c r="QQ70" s="677"/>
      <c r="QR70" s="677"/>
      <c r="QS70" s="677"/>
      <c r="QT70" s="677"/>
      <c r="QU70" s="677"/>
      <c r="QV70" s="677"/>
      <c r="QW70" s="677"/>
      <c r="QX70" s="677"/>
      <c r="QY70" s="677"/>
      <c r="QZ70" s="677"/>
      <c r="RA70" s="677"/>
      <c r="RB70" s="677"/>
      <c r="RC70" s="677"/>
      <c r="RD70" s="677"/>
      <c r="RE70" s="677"/>
      <c r="RF70" s="677"/>
      <c r="RG70" s="677"/>
      <c r="RH70" s="677"/>
      <c r="RI70" s="677"/>
      <c r="RJ70" s="677"/>
      <c r="RK70" s="677"/>
      <c r="RL70" s="677"/>
      <c r="RM70" s="677"/>
      <c r="RN70" s="677"/>
      <c r="RO70" s="677"/>
      <c r="RP70" s="677"/>
      <c r="RQ70" s="677"/>
      <c r="RR70" s="677"/>
      <c r="RS70" s="677"/>
      <c r="RT70" s="677"/>
      <c r="RU70" s="677"/>
      <c r="RV70" s="677"/>
      <c r="RW70" s="677"/>
      <c r="RX70" s="677"/>
      <c r="RY70" s="677"/>
      <c r="RZ70" s="677"/>
      <c r="SA70" s="677"/>
      <c r="SB70" s="677"/>
      <c r="SC70" s="677"/>
      <c r="SD70" s="677"/>
      <c r="SE70" s="677"/>
      <c r="SF70" s="677"/>
      <c r="SG70" s="677"/>
      <c r="SH70" s="677"/>
      <c r="SI70" s="677"/>
      <c r="SJ70" s="677"/>
      <c r="SK70" s="677"/>
      <c r="SL70" s="677"/>
      <c r="SM70" s="677"/>
      <c r="SN70" s="677"/>
      <c r="SO70" s="677"/>
      <c r="SP70" s="677"/>
      <c r="SQ70" s="677"/>
      <c r="SR70" s="677"/>
      <c r="SS70" s="677"/>
      <c r="ST70" s="677"/>
      <c r="SU70" s="677"/>
      <c r="SV70" s="677"/>
      <c r="SW70" s="677"/>
      <c r="SX70" s="677"/>
      <c r="SY70" s="677"/>
      <c r="SZ70" s="677"/>
      <c r="TA70" s="677"/>
      <c r="TB70" s="677"/>
      <c r="TC70" s="677"/>
      <c r="TD70" s="677"/>
      <c r="TE70" s="677"/>
      <c r="TF70" s="677"/>
      <c r="TG70" s="677"/>
      <c r="TH70" s="677"/>
      <c r="TI70" s="677"/>
      <c r="TJ70" s="677"/>
      <c r="TK70" s="677"/>
      <c r="TL70" s="677"/>
      <c r="TM70" s="677"/>
      <c r="TN70" s="677"/>
      <c r="TO70" s="677"/>
      <c r="TP70" s="677"/>
      <c r="TQ70" s="677"/>
      <c r="TR70" s="677"/>
      <c r="TS70" s="677"/>
      <c r="TT70" s="677"/>
      <c r="TU70" s="677"/>
      <c r="TV70" s="677"/>
      <c r="TW70" s="677"/>
      <c r="TX70" s="677"/>
      <c r="TY70" s="677"/>
      <c r="TZ70" s="677"/>
      <c r="UA70" s="677"/>
      <c r="UB70" s="677"/>
      <c r="UC70" s="677"/>
      <c r="UD70" s="677"/>
      <c r="UE70" s="677"/>
      <c r="UF70" s="677"/>
      <c r="UG70" s="677"/>
      <c r="UH70" s="677"/>
      <c r="UI70" s="677"/>
      <c r="UJ70" s="677"/>
      <c r="UK70" s="677"/>
      <c r="UL70" s="677"/>
      <c r="UM70" s="677"/>
      <c r="UN70" s="677"/>
      <c r="UO70" s="677"/>
      <c r="UP70" s="677"/>
      <c r="UQ70" s="677"/>
      <c r="UR70" s="677"/>
      <c r="US70" s="677"/>
      <c r="UT70" s="677"/>
      <c r="UU70" s="677"/>
      <c r="UV70" s="677"/>
      <c r="UW70" s="677"/>
      <c r="UX70" s="677"/>
      <c r="UY70" s="677"/>
      <c r="UZ70" s="677"/>
      <c r="VA70" s="677"/>
      <c r="VB70" s="677"/>
      <c r="VC70" s="677"/>
      <c r="VD70" s="677"/>
      <c r="VE70" s="677"/>
      <c r="VF70" s="677"/>
      <c r="VG70" s="677"/>
      <c r="VH70" s="677"/>
      <c r="VI70" s="677"/>
      <c r="VJ70" s="677"/>
      <c r="VK70" s="677"/>
      <c r="VL70" s="677"/>
      <c r="VM70" s="677"/>
      <c r="VN70" s="677"/>
      <c r="VO70" s="677"/>
      <c r="VP70" s="677"/>
      <c r="VQ70" s="677"/>
      <c r="VR70" s="677"/>
      <c r="VS70" s="677"/>
      <c r="VT70" s="677"/>
      <c r="VU70" s="677"/>
      <c r="VV70" s="677"/>
      <c r="VW70" s="677"/>
      <c r="VX70" s="677"/>
      <c r="VY70" s="677"/>
      <c r="VZ70" s="677"/>
      <c r="WA70" s="677"/>
      <c r="WB70" s="677"/>
      <c r="WC70" s="677"/>
      <c r="WD70" s="677"/>
      <c r="WE70" s="677"/>
      <c r="WF70" s="677"/>
      <c r="WG70" s="677"/>
      <c r="WH70" s="677"/>
      <c r="WI70" s="677"/>
      <c r="WJ70" s="677"/>
      <c r="WK70" s="677"/>
      <c r="WL70" s="677"/>
      <c r="WM70" s="677"/>
      <c r="WN70" s="677"/>
      <c r="WO70" s="677"/>
      <c r="WP70" s="677"/>
      <c r="WQ70" s="677"/>
      <c r="WR70" s="677"/>
      <c r="WS70" s="677"/>
      <c r="WT70" s="677"/>
      <c r="WU70" s="677"/>
      <c r="WV70" s="677"/>
      <c r="WW70" s="677"/>
      <c r="WX70" s="677"/>
      <c r="WY70" s="677"/>
      <c r="WZ70" s="677"/>
      <c r="XA70" s="677"/>
      <c r="XB70" s="677"/>
      <c r="XC70" s="677"/>
      <c r="XD70" s="677"/>
      <c r="XE70" s="677"/>
      <c r="XF70" s="677"/>
      <c r="XG70" s="677"/>
      <c r="XH70" s="677"/>
      <c r="XI70" s="677"/>
      <c r="XJ70" s="677"/>
      <c r="XK70" s="677"/>
      <c r="XL70" s="677"/>
      <c r="XM70" s="677"/>
      <c r="XN70" s="677"/>
      <c r="XO70" s="677"/>
      <c r="XP70" s="677"/>
      <c r="XQ70" s="677"/>
      <c r="XR70" s="677"/>
      <c r="XS70" s="677"/>
      <c r="XT70" s="677"/>
      <c r="XU70" s="677"/>
      <c r="XV70" s="677"/>
      <c r="XW70" s="677"/>
      <c r="XX70" s="677"/>
      <c r="XY70" s="677"/>
      <c r="XZ70" s="677"/>
      <c r="YA70" s="677"/>
      <c r="YB70" s="677"/>
      <c r="YC70" s="677"/>
      <c r="YD70" s="677"/>
      <c r="YE70" s="677"/>
      <c r="YF70" s="677"/>
      <c r="YG70" s="677"/>
      <c r="YH70" s="677"/>
      <c r="YI70" s="677"/>
      <c r="YJ70" s="677"/>
      <c r="YK70" s="677"/>
      <c r="YL70" s="677"/>
      <c r="YM70" s="677"/>
      <c r="YN70" s="677"/>
      <c r="YO70" s="677"/>
      <c r="YP70" s="677"/>
      <c r="YQ70" s="677"/>
      <c r="YR70" s="677"/>
      <c r="YS70" s="677"/>
      <c r="YT70" s="677"/>
      <c r="YU70" s="677"/>
      <c r="YV70" s="677"/>
      <c r="YW70" s="677"/>
      <c r="YX70" s="677"/>
      <c r="YY70" s="677"/>
      <c r="YZ70" s="677"/>
      <c r="ZA70" s="677"/>
      <c r="ZB70" s="677"/>
      <c r="ZC70" s="677"/>
      <c r="ZD70" s="677"/>
      <c r="ZE70" s="677"/>
      <c r="ZF70" s="677"/>
      <c r="ZG70" s="677"/>
      <c r="ZH70" s="677"/>
      <c r="ZI70" s="677"/>
      <c r="ZJ70" s="677"/>
      <c r="ZK70" s="677"/>
      <c r="ZL70" s="677"/>
      <c r="ZM70" s="677"/>
      <c r="ZN70" s="677"/>
      <c r="ZO70" s="677"/>
      <c r="ZP70" s="677"/>
      <c r="ZQ70" s="677"/>
      <c r="ZR70" s="677"/>
      <c r="ZS70" s="677"/>
      <c r="ZT70" s="677"/>
      <c r="ZU70" s="677"/>
      <c r="ZV70" s="677"/>
      <c r="ZW70" s="677"/>
      <c r="ZX70" s="677"/>
      <c r="ZY70" s="677"/>
      <c r="ZZ70" s="677"/>
      <c r="AAA70" s="677"/>
      <c r="AAB70" s="677"/>
      <c r="AAC70" s="677"/>
      <c r="AAD70" s="677"/>
      <c r="AAE70" s="677"/>
      <c r="AAF70" s="677"/>
      <c r="AAG70" s="677"/>
      <c r="AAH70" s="677"/>
      <c r="AAI70" s="677"/>
      <c r="AAJ70" s="677"/>
      <c r="AAK70" s="677"/>
      <c r="AAL70" s="677"/>
      <c r="AAM70" s="677"/>
      <c r="AAN70" s="677"/>
      <c r="AAO70" s="677"/>
      <c r="AAP70" s="677"/>
      <c r="AAQ70" s="677"/>
      <c r="AAR70" s="677"/>
      <c r="AAS70" s="677"/>
      <c r="AAT70" s="677"/>
      <c r="AAU70" s="677"/>
      <c r="AAV70" s="677"/>
      <c r="AAW70" s="677"/>
      <c r="AAX70" s="677"/>
      <c r="AAY70" s="677"/>
      <c r="AAZ70" s="677"/>
      <c r="ABA70" s="677"/>
      <c r="ABB70" s="677"/>
      <c r="ABC70" s="677"/>
      <c r="ABD70" s="677"/>
      <c r="ABE70" s="677"/>
      <c r="ABF70" s="677"/>
      <c r="ABG70" s="677"/>
      <c r="ABH70" s="677"/>
      <c r="ABI70" s="677"/>
      <c r="ABJ70" s="677"/>
      <c r="ABK70" s="677"/>
      <c r="ABL70" s="677"/>
      <c r="ABM70" s="677"/>
      <c r="ABN70" s="677"/>
      <c r="ABO70" s="677"/>
      <c r="ABP70" s="677"/>
      <c r="ABQ70" s="677"/>
      <c r="ABR70" s="677"/>
      <c r="ABS70" s="677"/>
      <c r="ABT70" s="677"/>
      <c r="ABU70" s="677"/>
      <c r="ABV70" s="677"/>
      <c r="ABW70" s="677"/>
      <c r="ABX70" s="677"/>
      <c r="ABY70" s="677"/>
      <c r="ABZ70" s="677"/>
      <c r="ACA70" s="677"/>
      <c r="ACB70" s="677"/>
      <c r="ACC70" s="677"/>
      <c r="ACD70" s="677"/>
      <c r="ACE70" s="677"/>
      <c r="ACF70" s="677"/>
      <c r="ACG70" s="677"/>
      <c r="ACH70" s="677"/>
      <c r="ACI70" s="677"/>
      <c r="ACJ70" s="677"/>
      <c r="ACK70" s="677"/>
      <c r="ACL70" s="677"/>
      <c r="ACM70" s="677"/>
      <c r="ACN70" s="677"/>
      <c r="ACO70" s="677"/>
      <c r="ACP70" s="677"/>
      <c r="ACQ70" s="677"/>
      <c r="ACR70" s="677"/>
      <c r="ACS70" s="677"/>
      <c r="ACT70" s="677"/>
      <c r="ACU70" s="677"/>
      <c r="ACV70" s="677"/>
      <c r="ACW70" s="677"/>
      <c r="ACX70" s="677"/>
      <c r="ACY70" s="677"/>
      <c r="ACZ70" s="677"/>
      <c r="ADA70" s="677"/>
      <c r="ADB70" s="677"/>
      <c r="ADC70" s="677"/>
      <c r="ADD70" s="677"/>
      <c r="ADE70" s="677"/>
      <c r="ADF70" s="677"/>
      <c r="ADG70" s="677"/>
      <c r="ADH70" s="677"/>
      <c r="ADI70" s="677"/>
      <c r="ADJ70" s="677"/>
      <c r="ADK70" s="677"/>
      <c r="ADL70" s="677"/>
      <c r="ADM70" s="677"/>
      <c r="ADN70" s="677"/>
      <c r="ADO70" s="677"/>
      <c r="ADP70" s="677"/>
      <c r="ADQ70" s="677"/>
      <c r="ADR70" s="677"/>
      <c r="ADS70" s="677"/>
      <c r="ADT70" s="677"/>
      <c r="ADU70" s="677"/>
      <c r="ADV70" s="677"/>
      <c r="ADW70" s="677"/>
      <c r="ADX70" s="677"/>
      <c r="ADY70" s="677"/>
      <c r="ADZ70" s="677"/>
      <c r="AEA70" s="677"/>
      <c r="AEB70" s="677"/>
      <c r="AEC70" s="677"/>
      <c r="AED70" s="677"/>
      <c r="AEE70" s="677"/>
      <c r="AEF70" s="677"/>
      <c r="AEG70" s="677"/>
      <c r="AEH70" s="677"/>
      <c r="AEI70" s="677"/>
      <c r="AEJ70" s="677"/>
      <c r="AEK70" s="677"/>
      <c r="AEL70" s="677"/>
      <c r="AEM70" s="677"/>
      <c r="AEN70" s="677"/>
      <c r="AEO70" s="677"/>
      <c r="AEP70" s="677"/>
      <c r="AEQ70" s="677"/>
      <c r="AER70" s="677"/>
      <c r="AES70" s="677"/>
      <c r="AET70" s="677"/>
      <c r="AEU70" s="677"/>
      <c r="AEV70" s="677"/>
      <c r="AEW70" s="677"/>
      <c r="AEX70" s="677"/>
      <c r="AEY70" s="677"/>
      <c r="AEZ70" s="677"/>
      <c r="AFA70" s="677"/>
      <c r="AFB70" s="677"/>
      <c r="AFC70" s="677"/>
      <c r="AFD70" s="677"/>
      <c r="AFE70" s="677"/>
      <c r="AFF70" s="677"/>
      <c r="AFG70" s="677"/>
      <c r="AFH70" s="677"/>
      <c r="AFI70" s="677"/>
      <c r="AFJ70" s="677"/>
      <c r="AFK70" s="677"/>
      <c r="AFL70" s="677"/>
      <c r="AFM70" s="677"/>
      <c r="AFN70" s="677"/>
      <c r="AFO70" s="677"/>
      <c r="AFP70" s="677"/>
      <c r="AFQ70" s="677"/>
      <c r="AFR70" s="677"/>
      <c r="AFS70" s="677"/>
      <c r="AFT70" s="677"/>
      <c r="AFU70" s="677"/>
      <c r="AFV70" s="677"/>
      <c r="AFW70" s="677"/>
      <c r="AFX70" s="677"/>
      <c r="AFY70" s="677"/>
      <c r="AFZ70" s="677"/>
      <c r="AGA70" s="677"/>
      <c r="AGB70" s="677"/>
      <c r="AGC70" s="677"/>
      <c r="AGD70" s="677"/>
      <c r="AGE70" s="677"/>
      <c r="AGF70" s="677"/>
      <c r="AGG70" s="677"/>
      <c r="AGH70" s="677"/>
      <c r="AGI70" s="677"/>
      <c r="AGJ70" s="677"/>
      <c r="AGK70" s="677"/>
      <c r="AGL70" s="677"/>
      <c r="AGM70" s="677"/>
      <c r="AGN70" s="677"/>
      <c r="AGO70" s="677"/>
      <c r="AGP70" s="677"/>
      <c r="AGQ70" s="677"/>
      <c r="AGR70" s="677"/>
      <c r="AGS70" s="677"/>
      <c r="AGT70" s="677"/>
      <c r="AGU70" s="677"/>
      <c r="AGV70" s="677"/>
      <c r="AGW70" s="677"/>
      <c r="AGX70" s="677"/>
      <c r="AGY70" s="677"/>
      <c r="AGZ70" s="677"/>
      <c r="AHA70" s="677"/>
      <c r="AHB70" s="677"/>
      <c r="AHC70" s="677"/>
      <c r="AHD70" s="677"/>
      <c r="AHE70" s="677"/>
      <c r="AHF70" s="677"/>
      <c r="AHG70" s="677"/>
      <c r="AHH70" s="677"/>
      <c r="AHI70" s="677"/>
      <c r="AHJ70" s="677"/>
      <c r="AHK70" s="677"/>
      <c r="AHL70" s="677"/>
      <c r="AHM70" s="677"/>
      <c r="AHN70" s="677"/>
      <c r="AHO70" s="677"/>
      <c r="AHP70" s="677"/>
      <c r="AHQ70" s="677"/>
      <c r="AHR70" s="677"/>
      <c r="AHS70" s="677"/>
      <c r="AHT70" s="677"/>
      <c r="AHU70" s="677"/>
      <c r="AHV70" s="677"/>
      <c r="AHW70" s="677"/>
      <c r="AHX70" s="677"/>
      <c r="AHY70" s="677"/>
      <c r="AHZ70" s="677"/>
      <c r="AIA70" s="677"/>
      <c r="AIB70" s="677"/>
      <c r="AIC70" s="677"/>
      <c r="AID70" s="677"/>
      <c r="AIE70" s="677"/>
      <c r="AIF70" s="677"/>
      <c r="AIG70" s="677"/>
      <c r="AIH70" s="677"/>
      <c r="AII70" s="677"/>
      <c r="AIJ70" s="677"/>
      <c r="AIK70" s="677"/>
      <c r="AIL70" s="677"/>
      <c r="AIM70" s="677"/>
      <c r="AIN70" s="677"/>
      <c r="AIO70" s="677"/>
      <c r="AIP70" s="677"/>
      <c r="AIQ70" s="677"/>
      <c r="AIR70" s="677"/>
      <c r="AIS70" s="677"/>
      <c r="AIT70" s="677"/>
      <c r="AIU70" s="677"/>
      <c r="AIV70" s="677"/>
      <c r="AIW70" s="677"/>
      <c r="AIX70" s="677"/>
      <c r="AIY70" s="677"/>
      <c r="AIZ70" s="677"/>
      <c r="AJA70" s="677"/>
      <c r="AJB70" s="677"/>
      <c r="AJC70" s="677"/>
      <c r="AJD70" s="677"/>
      <c r="AJE70" s="677"/>
      <c r="AJF70" s="677"/>
      <c r="AJG70" s="677"/>
      <c r="AJH70" s="677"/>
      <c r="AJI70" s="677"/>
      <c r="AJJ70" s="677"/>
      <c r="AJK70" s="677"/>
      <c r="AJL70" s="677"/>
      <c r="AJM70" s="677"/>
      <c r="AJN70" s="677"/>
      <c r="AJO70" s="677"/>
      <c r="AJP70" s="677"/>
      <c r="AJQ70" s="677"/>
      <c r="AJR70" s="677"/>
      <c r="AJS70" s="677"/>
      <c r="AJT70" s="677"/>
      <c r="AJU70" s="677"/>
      <c r="AJV70" s="677"/>
      <c r="AJW70" s="677"/>
      <c r="AJX70" s="677"/>
      <c r="AJY70" s="677"/>
      <c r="AJZ70" s="677"/>
      <c r="AKA70" s="677"/>
      <c r="AKB70" s="677"/>
      <c r="AKC70" s="677"/>
      <c r="AKD70" s="677"/>
      <c r="AKE70" s="677"/>
      <c r="AKF70" s="677"/>
      <c r="AKG70" s="677"/>
      <c r="AKH70" s="677"/>
      <c r="AKI70" s="677"/>
      <c r="AKJ70" s="677"/>
      <c r="AKK70" s="677"/>
      <c r="AKL70" s="677"/>
      <c r="AKM70" s="677"/>
      <c r="AKN70" s="677"/>
      <c r="AKO70" s="677"/>
      <c r="AKP70" s="677"/>
      <c r="AKQ70" s="677"/>
      <c r="AKR70" s="677"/>
      <c r="AKS70" s="677"/>
      <c r="AKT70" s="677"/>
      <c r="AKU70" s="677"/>
      <c r="AKV70" s="677"/>
      <c r="AKW70" s="677"/>
      <c r="AKX70" s="677"/>
      <c r="AKY70" s="677"/>
      <c r="AKZ70" s="677"/>
      <c r="ALA70" s="677"/>
      <c r="ALB70" s="677"/>
      <c r="ALC70" s="677"/>
      <c r="ALD70" s="677"/>
      <c r="ALE70" s="677"/>
      <c r="ALF70" s="677"/>
      <c r="ALG70" s="677"/>
      <c r="ALH70" s="677"/>
      <c r="ALI70" s="677"/>
      <c r="ALJ70" s="677"/>
      <c r="ALK70" s="677"/>
      <c r="ALL70" s="677"/>
      <c r="ALM70" s="677"/>
      <c r="ALN70" s="677"/>
      <c r="ALO70" s="677"/>
      <c r="ALP70" s="677"/>
      <c r="ALQ70" s="677"/>
      <c r="ALR70" s="677"/>
      <c r="ALS70" s="677"/>
      <c r="ALT70" s="677"/>
      <c r="ALU70" s="677"/>
      <c r="ALV70" s="677"/>
      <c r="ALW70" s="677"/>
      <c r="ALX70" s="677"/>
      <c r="ALY70" s="677"/>
      <c r="ALZ70" s="677"/>
      <c r="AMA70" s="677"/>
      <c r="AMB70" s="677"/>
      <c r="AMC70" s="677"/>
      <c r="AMD70" s="677"/>
      <c r="AME70" s="677"/>
      <c r="AMF70" s="677"/>
      <c r="AMG70" s="677"/>
      <c r="AMH70" s="677"/>
      <c r="AMI70" s="677"/>
      <c r="AMJ70" s="677"/>
      <c r="AMK70" s="677"/>
      <c r="AML70" s="677"/>
      <c r="AMM70" s="677"/>
      <c r="AMN70" s="677"/>
      <c r="AMO70" s="677"/>
      <c r="AMP70" s="677"/>
      <c r="AMQ70" s="677"/>
      <c r="AMR70" s="677"/>
      <c r="AMS70" s="677"/>
      <c r="AMT70" s="677"/>
      <c r="AMU70" s="677"/>
      <c r="AMV70" s="677"/>
      <c r="AMW70" s="677"/>
      <c r="AMX70" s="677"/>
      <c r="AMY70" s="677"/>
      <c r="AMZ70" s="677"/>
      <c r="ANA70" s="677"/>
      <c r="ANB70" s="677"/>
      <c r="ANC70" s="677"/>
      <c r="AND70" s="677"/>
      <c r="ANE70" s="677"/>
      <c r="ANF70" s="677"/>
      <c r="ANG70" s="677"/>
      <c r="ANH70" s="677"/>
      <c r="ANI70" s="677"/>
      <c r="ANJ70" s="677"/>
      <c r="ANK70" s="677"/>
      <c r="ANL70" s="677"/>
      <c r="ANM70" s="677"/>
      <c r="ANN70" s="677"/>
      <c r="ANO70" s="677"/>
      <c r="ANP70" s="677"/>
      <c r="ANQ70" s="677"/>
      <c r="ANR70" s="677"/>
      <c r="ANS70" s="677"/>
      <c r="ANT70" s="677"/>
      <c r="ANU70" s="677"/>
      <c r="ANV70" s="677"/>
      <c r="ANW70" s="677"/>
      <c r="ANX70" s="677"/>
      <c r="ANY70" s="677"/>
      <c r="ANZ70" s="677"/>
      <c r="AOA70" s="677"/>
      <c r="AOB70" s="677"/>
      <c r="AOC70" s="677"/>
      <c r="AOD70" s="677"/>
      <c r="AOE70" s="677"/>
      <c r="AOF70" s="677"/>
      <c r="AOG70" s="677"/>
      <c r="AOH70" s="677"/>
      <c r="AOI70" s="677"/>
      <c r="AOJ70" s="677"/>
      <c r="AOK70" s="677"/>
      <c r="AOL70" s="677"/>
      <c r="AOM70" s="677"/>
      <c r="AON70" s="677"/>
      <c r="AOO70" s="677"/>
      <c r="AOP70" s="677"/>
      <c r="AOQ70" s="677"/>
      <c r="AOR70" s="677"/>
      <c r="AOS70" s="677"/>
      <c r="AOT70" s="677"/>
      <c r="AOU70" s="677"/>
      <c r="AOV70" s="677"/>
      <c r="AOW70" s="677"/>
      <c r="AOX70" s="677"/>
      <c r="AOY70" s="677"/>
      <c r="AOZ70" s="677"/>
      <c r="APA70" s="677"/>
      <c r="APB70" s="677"/>
      <c r="APC70" s="677"/>
      <c r="APD70" s="677"/>
      <c r="APE70" s="677"/>
      <c r="APF70" s="677"/>
      <c r="APG70" s="677"/>
      <c r="APH70" s="677"/>
      <c r="API70" s="677"/>
      <c r="APJ70" s="677"/>
      <c r="APK70" s="677"/>
      <c r="APL70" s="677"/>
      <c r="APM70" s="677"/>
      <c r="APN70" s="677"/>
      <c r="APO70" s="677"/>
      <c r="APP70" s="677"/>
      <c r="APQ70" s="677"/>
      <c r="APR70" s="677"/>
      <c r="APS70" s="677"/>
      <c r="APT70" s="677"/>
      <c r="APU70" s="677"/>
      <c r="APV70" s="677"/>
      <c r="APW70" s="677"/>
      <c r="APX70" s="677"/>
      <c r="APY70" s="677"/>
      <c r="APZ70" s="677"/>
      <c r="AQA70" s="677"/>
      <c r="AQB70" s="677"/>
      <c r="AQC70" s="677"/>
      <c r="AQD70" s="677"/>
      <c r="AQE70" s="677"/>
      <c r="AQF70" s="677"/>
      <c r="AQG70" s="677"/>
      <c r="AQH70" s="677"/>
      <c r="AQI70" s="677"/>
      <c r="AQJ70" s="677"/>
      <c r="AQK70" s="677"/>
      <c r="AQL70" s="677"/>
      <c r="AQM70" s="677"/>
      <c r="AQN70" s="677"/>
      <c r="AQO70" s="677"/>
      <c r="AQP70" s="677"/>
      <c r="AQQ70" s="677"/>
      <c r="AQR70" s="677"/>
      <c r="AQS70" s="677"/>
      <c r="AQT70" s="677"/>
      <c r="AQU70" s="677"/>
      <c r="AQV70" s="677"/>
      <c r="AQW70" s="677"/>
      <c r="AQX70" s="677"/>
      <c r="AQY70" s="677"/>
      <c r="AQZ70" s="677"/>
      <c r="ARA70" s="677"/>
      <c r="ARB70" s="677"/>
      <c r="ARC70" s="677"/>
      <c r="ARD70" s="677"/>
      <c r="ARE70" s="677"/>
      <c r="ARF70" s="677"/>
      <c r="ARG70" s="677"/>
      <c r="ARH70" s="677"/>
      <c r="ARI70" s="677"/>
      <c r="ARJ70" s="677"/>
      <c r="ARK70" s="677"/>
      <c r="ARL70" s="677"/>
      <c r="ARM70" s="677"/>
      <c r="ARN70" s="677"/>
      <c r="ARO70" s="677"/>
      <c r="ARP70" s="677"/>
      <c r="ARQ70" s="677"/>
      <c r="ARR70" s="677"/>
      <c r="ARS70" s="677"/>
      <c r="ART70" s="677"/>
      <c r="ARU70" s="677"/>
      <c r="ARV70" s="677"/>
      <c r="ARW70" s="677"/>
      <c r="ARX70" s="677"/>
      <c r="ARY70" s="677"/>
      <c r="ARZ70" s="677"/>
      <c r="ASA70" s="677"/>
      <c r="ASB70" s="677"/>
      <c r="ASC70" s="677"/>
      <c r="ASD70" s="677"/>
      <c r="ASE70" s="677"/>
      <c r="ASF70" s="677"/>
      <c r="ASG70" s="677"/>
      <c r="ASH70" s="677"/>
      <c r="ASI70" s="677"/>
      <c r="ASJ70" s="677"/>
      <c r="ASK70" s="677"/>
      <c r="ASL70" s="677"/>
      <c r="ASM70" s="677"/>
      <c r="ASN70" s="677"/>
      <c r="ASO70" s="677"/>
      <c r="ASP70" s="677"/>
      <c r="ASQ70" s="677"/>
      <c r="ASR70" s="677"/>
      <c r="ASS70" s="677"/>
      <c r="AST70" s="677"/>
      <c r="ASU70" s="677"/>
      <c r="ASV70" s="677"/>
      <c r="ASW70" s="677"/>
      <c r="ASX70" s="677"/>
      <c r="ASY70" s="677"/>
      <c r="ASZ70" s="677"/>
      <c r="ATA70" s="677"/>
      <c r="ATB70" s="677"/>
      <c r="ATC70" s="677"/>
      <c r="ATD70" s="677"/>
      <c r="ATE70" s="677"/>
      <c r="ATF70" s="677"/>
      <c r="ATG70" s="677"/>
      <c r="ATH70" s="677"/>
      <c r="ATI70" s="677"/>
      <c r="ATJ70" s="677"/>
      <c r="ATK70" s="677"/>
      <c r="ATL70" s="677"/>
      <c r="ATM70" s="677"/>
      <c r="ATN70" s="677"/>
      <c r="ATO70" s="677"/>
      <c r="ATP70" s="677"/>
      <c r="ATQ70" s="677"/>
      <c r="ATR70" s="677"/>
      <c r="ATS70" s="677"/>
      <c r="ATT70" s="677"/>
      <c r="ATU70" s="677"/>
      <c r="ATV70" s="677"/>
      <c r="ATW70" s="677"/>
      <c r="ATX70" s="677"/>
      <c r="ATY70" s="677"/>
      <c r="ATZ70" s="677"/>
      <c r="AUA70" s="677"/>
      <c r="AUB70" s="677"/>
      <c r="AUC70" s="677"/>
      <c r="AUD70" s="677"/>
      <c r="AUE70" s="677"/>
      <c r="AUF70" s="677"/>
      <c r="AUG70" s="677"/>
      <c r="AUH70" s="677"/>
      <c r="AUI70" s="677"/>
      <c r="AUJ70" s="677"/>
      <c r="AUK70" s="677"/>
      <c r="AUL70" s="677"/>
      <c r="AUM70" s="677"/>
      <c r="AUN70" s="677"/>
      <c r="AUO70" s="677"/>
      <c r="AUP70" s="677"/>
      <c r="AUQ70" s="677"/>
      <c r="AUR70" s="677"/>
      <c r="AUS70" s="677"/>
      <c r="AUT70" s="677"/>
      <c r="AUU70" s="677"/>
      <c r="AUV70" s="677"/>
      <c r="AUW70" s="677"/>
      <c r="AUX70" s="677"/>
      <c r="AUY70" s="677"/>
      <c r="AUZ70" s="677"/>
      <c r="AVA70" s="677"/>
      <c r="AVB70" s="677"/>
      <c r="AVC70" s="677"/>
      <c r="AVD70" s="677"/>
      <c r="AVE70" s="677"/>
      <c r="AVF70" s="677"/>
      <c r="AVG70" s="677"/>
      <c r="AVH70" s="677"/>
      <c r="AVI70" s="677"/>
      <c r="AVJ70" s="677"/>
      <c r="AVK70" s="677"/>
      <c r="AVL70" s="677"/>
      <c r="AVM70" s="677"/>
      <c r="AVN70" s="677"/>
      <c r="AVO70" s="677"/>
      <c r="AVP70" s="677"/>
      <c r="AVQ70" s="677"/>
      <c r="AVR70" s="677"/>
      <c r="AVS70" s="677"/>
      <c r="AVT70" s="677"/>
      <c r="AVU70" s="677"/>
      <c r="AVV70" s="677"/>
      <c r="AVW70" s="677"/>
      <c r="AVX70" s="677"/>
      <c r="AVY70" s="677"/>
      <c r="AVZ70" s="677"/>
      <c r="AWA70" s="677"/>
      <c r="AWB70" s="677"/>
      <c r="AWC70" s="677"/>
      <c r="AWD70" s="677"/>
      <c r="AWE70" s="677"/>
      <c r="AWF70" s="677"/>
      <c r="AWG70" s="677"/>
      <c r="AWH70" s="677"/>
      <c r="AWI70" s="677"/>
      <c r="AWJ70" s="677"/>
      <c r="AWK70" s="677"/>
      <c r="AWL70" s="677"/>
      <c r="AWM70" s="677"/>
      <c r="AWN70" s="677"/>
      <c r="AWO70" s="677"/>
      <c r="AWP70" s="677"/>
      <c r="AWQ70" s="677"/>
      <c r="AWR70" s="677"/>
      <c r="AWS70" s="677"/>
      <c r="AWT70" s="677"/>
      <c r="AWU70" s="677"/>
      <c r="AWV70" s="677"/>
      <c r="AWW70" s="677"/>
      <c r="AWX70" s="677"/>
      <c r="AWY70" s="677"/>
      <c r="AWZ70" s="677"/>
      <c r="AXA70" s="677"/>
      <c r="AXB70" s="677"/>
      <c r="AXC70" s="677"/>
      <c r="AXD70" s="677"/>
      <c r="AXE70" s="677"/>
      <c r="AXF70" s="677"/>
      <c r="AXG70" s="677"/>
      <c r="AXH70" s="677"/>
      <c r="AXI70" s="677"/>
      <c r="AXJ70" s="677"/>
      <c r="AXK70" s="677"/>
      <c r="AXL70" s="677"/>
      <c r="AXM70" s="677"/>
      <c r="AXN70" s="677"/>
      <c r="AXO70" s="677"/>
      <c r="AXP70" s="677"/>
      <c r="AXQ70" s="677"/>
      <c r="AXR70" s="677"/>
      <c r="AXS70" s="677"/>
      <c r="AXT70" s="677"/>
      <c r="AXU70" s="677"/>
      <c r="AXV70" s="677"/>
      <c r="AXW70" s="677"/>
      <c r="AXX70" s="677"/>
      <c r="AXY70" s="677"/>
      <c r="AXZ70" s="677"/>
      <c r="AYA70" s="677"/>
      <c r="AYB70" s="677"/>
      <c r="AYC70" s="677"/>
      <c r="AYD70" s="677"/>
      <c r="AYE70" s="677"/>
      <c r="AYF70" s="677"/>
      <c r="AYG70" s="677"/>
      <c r="AYH70" s="677"/>
      <c r="AYI70" s="677"/>
      <c r="AYJ70" s="677"/>
      <c r="AYK70" s="677"/>
      <c r="AYL70" s="677"/>
      <c r="AYM70" s="677"/>
      <c r="AYN70" s="677"/>
      <c r="AYO70" s="677"/>
      <c r="AYP70" s="677"/>
      <c r="AYQ70" s="677"/>
      <c r="AYR70" s="677"/>
      <c r="AYS70" s="677"/>
      <c r="AYT70" s="677"/>
      <c r="AYU70" s="677"/>
      <c r="AYV70" s="677"/>
      <c r="AYW70" s="677"/>
      <c r="AYX70" s="677"/>
      <c r="AYY70" s="677"/>
      <c r="AYZ70" s="677"/>
      <c r="AZA70" s="677"/>
      <c r="AZB70" s="677"/>
      <c r="AZC70" s="677"/>
      <c r="AZD70" s="677"/>
      <c r="AZE70" s="677"/>
      <c r="AZF70" s="677"/>
      <c r="AZG70" s="677"/>
      <c r="AZH70" s="677"/>
      <c r="AZI70" s="677"/>
      <c r="AZJ70" s="677"/>
      <c r="AZK70" s="677"/>
      <c r="AZL70" s="677"/>
      <c r="AZM70" s="677"/>
      <c r="AZN70" s="677"/>
      <c r="AZO70" s="677"/>
      <c r="AZP70" s="677"/>
      <c r="AZQ70" s="677"/>
      <c r="AZR70" s="677"/>
      <c r="AZS70" s="677"/>
      <c r="AZT70" s="677"/>
      <c r="AZU70" s="677"/>
      <c r="AZV70" s="677"/>
      <c r="AZW70" s="677"/>
      <c r="AZX70" s="677"/>
      <c r="AZY70" s="677"/>
      <c r="AZZ70" s="677"/>
      <c r="BAA70" s="677"/>
      <c r="BAB70" s="677"/>
      <c r="BAC70" s="677"/>
      <c r="BAD70" s="677"/>
      <c r="BAE70" s="677"/>
      <c r="BAF70" s="677"/>
      <c r="BAG70" s="677"/>
      <c r="BAH70" s="677"/>
      <c r="BAI70" s="677"/>
      <c r="BAJ70" s="677"/>
      <c r="BAK70" s="677"/>
      <c r="BAL70" s="677"/>
      <c r="BAM70" s="677"/>
      <c r="BAN70" s="677"/>
      <c r="BAO70" s="677"/>
      <c r="BAP70" s="677"/>
      <c r="BAQ70" s="677"/>
      <c r="BAR70" s="677"/>
      <c r="BAS70" s="677"/>
      <c r="BAT70" s="677"/>
      <c r="BAU70" s="677"/>
      <c r="BAV70" s="677"/>
      <c r="BAW70" s="677"/>
      <c r="BAX70" s="677"/>
      <c r="BAY70" s="677"/>
      <c r="BAZ70" s="677"/>
      <c r="BBA70" s="677"/>
      <c r="BBB70" s="677"/>
      <c r="BBC70" s="677"/>
      <c r="BBD70" s="677"/>
      <c r="BBE70" s="677"/>
      <c r="BBF70" s="677"/>
      <c r="BBG70" s="677"/>
      <c r="BBH70" s="677"/>
      <c r="BBI70" s="677"/>
      <c r="BBJ70" s="677"/>
      <c r="BBK70" s="677"/>
      <c r="BBL70" s="677"/>
      <c r="BBM70" s="677"/>
      <c r="BBN70" s="677"/>
      <c r="BBO70" s="677"/>
      <c r="BBP70" s="677"/>
      <c r="BBQ70" s="677"/>
      <c r="BBR70" s="677"/>
      <c r="BBS70" s="677"/>
      <c r="BBT70" s="677"/>
      <c r="BBU70" s="677"/>
      <c r="BBV70" s="677"/>
      <c r="BBW70" s="677"/>
      <c r="BBX70" s="677"/>
      <c r="BBY70" s="677"/>
      <c r="BBZ70" s="677"/>
      <c r="BCA70" s="677"/>
      <c r="BCB70" s="677"/>
      <c r="BCC70" s="677"/>
      <c r="BCD70" s="677"/>
      <c r="BCE70" s="677"/>
      <c r="BCF70" s="677"/>
      <c r="BCG70" s="677"/>
      <c r="BCH70" s="677"/>
      <c r="BCI70" s="677"/>
      <c r="BCJ70" s="677"/>
      <c r="BCK70" s="677"/>
      <c r="BCL70" s="677"/>
      <c r="BCM70" s="677"/>
      <c r="BCN70" s="677"/>
      <c r="BCO70" s="677"/>
      <c r="BCP70" s="677"/>
      <c r="BCQ70" s="677"/>
      <c r="BCR70" s="677"/>
      <c r="BCS70" s="677"/>
      <c r="BCT70" s="677"/>
      <c r="BCU70" s="677"/>
      <c r="BCV70" s="677"/>
      <c r="BCW70" s="677"/>
      <c r="BCX70" s="677"/>
      <c r="BCY70" s="677"/>
      <c r="BCZ70" s="677"/>
      <c r="BDA70" s="677"/>
      <c r="BDB70" s="677"/>
      <c r="BDC70" s="677"/>
      <c r="BDD70" s="677"/>
      <c r="BDE70" s="677"/>
      <c r="BDF70" s="677"/>
      <c r="BDG70" s="677"/>
      <c r="BDH70" s="677"/>
      <c r="BDI70" s="677"/>
      <c r="BDJ70" s="677"/>
      <c r="BDK70" s="677"/>
      <c r="BDL70" s="677"/>
      <c r="BDM70" s="677"/>
      <c r="BDN70" s="677"/>
      <c r="BDO70" s="677"/>
      <c r="BDP70" s="677"/>
      <c r="BDQ70" s="677"/>
      <c r="BDR70" s="677"/>
      <c r="BDS70" s="677"/>
      <c r="BDT70" s="677"/>
      <c r="BDU70" s="677"/>
      <c r="BDV70" s="677"/>
      <c r="BDW70" s="677"/>
      <c r="BDX70" s="677"/>
      <c r="BDY70" s="677"/>
      <c r="BDZ70" s="677"/>
      <c r="BEA70" s="677"/>
      <c r="BEB70" s="677"/>
      <c r="BEC70" s="677"/>
      <c r="BED70" s="677"/>
      <c r="BEE70" s="677"/>
      <c r="BEF70" s="677"/>
      <c r="BEG70" s="677"/>
      <c r="BEH70" s="677"/>
      <c r="BEI70" s="677"/>
      <c r="BEJ70" s="677"/>
      <c r="BEK70" s="677"/>
      <c r="BEL70" s="677"/>
      <c r="BEM70" s="677"/>
      <c r="BEN70" s="677"/>
      <c r="BEO70" s="677"/>
      <c r="BEP70" s="677"/>
      <c r="BEQ70" s="677"/>
      <c r="BER70" s="677"/>
      <c r="BES70" s="677"/>
      <c r="BET70" s="677"/>
      <c r="BEU70" s="677"/>
      <c r="BEV70" s="677"/>
      <c r="BEW70" s="677"/>
      <c r="BEX70" s="677"/>
      <c r="BEY70" s="677"/>
      <c r="BEZ70" s="677"/>
      <c r="BFA70" s="677"/>
      <c r="BFB70" s="677"/>
      <c r="BFC70" s="677"/>
      <c r="BFD70" s="677"/>
      <c r="BFE70" s="677"/>
      <c r="BFF70" s="677"/>
      <c r="BFG70" s="677"/>
      <c r="BFH70" s="677"/>
      <c r="BFI70" s="677"/>
      <c r="BFJ70" s="677"/>
      <c r="BFK70" s="677"/>
      <c r="BFL70" s="677"/>
      <c r="BFM70" s="677"/>
      <c r="BFN70" s="677"/>
      <c r="BFO70" s="677"/>
      <c r="BFP70" s="677"/>
      <c r="BFQ70" s="677"/>
      <c r="BFR70" s="677"/>
      <c r="BFS70" s="677"/>
      <c r="BFT70" s="677"/>
      <c r="BFU70" s="677"/>
      <c r="BFV70" s="677"/>
      <c r="BFW70" s="677"/>
      <c r="BFX70" s="677"/>
      <c r="BFY70" s="677"/>
      <c r="BFZ70" s="677"/>
      <c r="BGA70" s="677"/>
      <c r="BGB70" s="677"/>
      <c r="BGC70" s="677"/>
      <c r="BGD70" s="677"/>
      <c r="BGE70" s="677"/>
      <c r="BGF70" s="677"/>
      <c r="BGG70" s="677"/>
      <c r="BGH70" s="677"/>
      <c r="BGI70" s="677"/>
      <c r="BGJ70" s="677"/>
      <c r="BGK70" s="677"/>
      <c r="BGL70" s="677"/>
      <c r="BGM70" s="677"/>
      <c r="BGN70" s="677"/>
      <c r="BGO70" s="677"/>
      <c r="BGP70" s="677"/>
      <c r="BGQ70" s="677"/>
      <c r="BGR70" s="677"/>
      <c r="BGS70" s="677"/>
      <c r="BGT70" s="677"/>
      <c r="BGU70" s="677"/>
      <c r="BGV70" s="677"/>
      <c r="BGW70" s="677"/>
      <c r="BGX70" s="677"/>
      <c r="BGY70" s="677"/>
      <c r="BGZ70" s="677"/>
      <c r="BHA70" s="677"/>
      <c r="BHB70" s="677"/>
      <c r="BHC70" s="677"/>
      <c r="BHD70" s="677"/>
      <c r="BHE70" s="677"/>
      <c r="BHF70" s="677"/>
      <c r="BHG70" s="677"/>
      <c r="BHH70" s="677"/>
      <c r="BHI70" s="677"/>
      <c r="BHJ70" s="677"/>
      <c r="BHK70" s="677"/>
      <c r="BHL70" s="677"/>
      <c r="BHM70" s="677"/>
      <c r="BHN70" s="677"/>
      <c r="BHO70" s="677"/>
      <c r="BHP70" s="677"/>
      <c r="BHQ70" s="677"/>
      <c r="BHR70" s="677"/>
      <c r="BHS70" s="677"/>
      <c r="BHT70" s="677"/>
      <c r="BHU70" s="677"/>
      <c r="BHV70" s="677"/>
      <c r="BHW70" s="677"/>
      <c r="BHX70" s="677"/>
      <c r="BHY70" s="677"/>
      <c r="BHZ70" s="677"/>
      <c r="BIA70" s="677"/>
      <c r="BIB70" s="677"/>
      <c r="BIC70" s="677"/>
      <c r="BID70" s="677"/>
      <c r="BIE70" s="677"/>
      <c r="BIF70" s="677"/>
      <c r="BIG70" s="677"/>
      <c r="BIH70" s="677"/>
      <c r="BII70" s="677"/>
      <c r="BIJ70" s="677"/>
      <c r="BIK70" s="677"/>
      <c r="BIL70" s="677"/>
      <c r="BIM70" s="677"/>
      <c r="BIN70" s="677"/>
      <c r="BIO70" s="677"/>
      <c r="BIP70" s="677"/>
      <c r="BIQ70" s="677"/>
      <c r="BIR70" s="677"/>
      <c r="BIS70" s="677"/>
      <c r="BIT70" s="677"/>
      <c r="BIU70" s="677"/>
      <c r="BIV70" s="677"/>
      <c r="BIW70" s="677"/>
      <c r="BIX70" s="677"/>
      <c r="BIY70" s="677"/>
      <c r="BIZ70" s="677"/>
      <c r="BJA70" s="677"/>
      <c r="BJB70" s="677"/>
      <c r="BJC70" s="677"/>
      <c r="BJD70" s="677"/>
      <c r="BJE70" s="677"/>
      <c r="BJF70" s="677"/>
      <c r="BJG70" s="677"/>
      <c r="BJH70" s="677"/>
      <c r="BJI70" s="677"/>
      <c r="BJJ70" s="677"/>
      <c r="BJK70" s="677"/>
      <c r="BJL70" s="677"/>
      <c r="BJM70" s="677"/>
      <c r="BJN70" s="677"/>
      <c r="BJO70" s="677"/>
      <c r="BJP70" s="677"/>
      <c r="BJQ70" s="677"/>
      <c r="BJR70" s="677"/>
      <c r="BJS70" s="677"/>
      <c r="BJT70" s="677"/>
      <c r="BJU70" s="677"/>
      <c r="BJV70" s="677"/>
      <c r="BJW70" s="677"/>
      <c r="BJX70" s="677"/>
      <c r="BJY70" s="677"/>
      <c r="BJZ70" s="677"/>
      <c r="BKA70" s="677"/>
      <c r="BKB70" s="677"/>
      <c r="BKC70" s="677"/>
      <c r="BKD70" s="677"/>
      <c r="BKE70" s="677"/>
      <c r="BKF70" s="677"/>
      <c r="BKG70" s="677"/>
      <c r="BKH70" s="677"/>
      <c r="BKI70" s="677"/>
      <c r="BKJ70" s="677"/>
      <c r="BKK70" s="677"/>
      <c r="BKL70" s="677"/>
      <c r="BKM70" s="677"/>
      <c r="BKN70" s="677"/>
      <c r="BKO70" s="677"/>
      <c r="BKP70" s="677"/>
      <c r="BKQ70" s="677"/>
      <c r="BKR70" s="677"/>
      <c r="BKS70" s="677"/>
      <c r="BKT70" s="677"/>
      <c r="BKU70" s="677"/>
      <c r="BKV70" s="677"/>
      <c r="BKW70" s="677"/>
      <c r="BKX70" s="677"/>
      <c r="BKY70" s="677"/>
      <c r="BKZ70" s="677"/>
      <c r="BLA70" s="677"/>
      <c r="BLB70" s="677"/>
      <c r="BLC70" s="677"/>
      <c r="BLD70" s="677"/>
      <c r="BLE70" s="677"/>
      <c r="BLF70" s="677"/>
      <c r="BLG70" s="677"/>
      <c r="BLH70" s="677"/>
      <c r="BLI70" s="677"/>
      <c r="BLJ70" s="677"/>
      <c r="BLK70" s="677"/>
      <c r="BLL70" s="677"/>
      <c r="BLM70" s="677"/>
      <c r="BLN70" s="677"/>
      <c r="BLO70" s="677"/>
      <c r="BLP70" s="677"/>
      <c r="BLQ70" s="677"/>
      <c r="BLR70" s="677"/>
      <c r="BLS70" s="677"/>
      <c r="BLT70" s="677"/>
      <c r="BLU70" s="677"/>
      <c r="BLV70" s="677"/>
      <c r="BLW70" s="677"/>
      <c r="BLX70" s="677"/>
      <c r="BLY70" s="677"/>
      <c r="BLZ70" s="677"/>
      <c r="BMA70" s="677"/>
      <c r="BMB70" s="677"/>
      <c r="BMC70" s="677"/>
      <c r="BMD70" s="677"/>
      <c r="BME70" s="677"/>
      <c r="BMF70" s="677"/>
      <c r="BMG70" s="677"/>
      <c r="BMH70" s="677"/>
      <c r="BMI70" s="677"/>
      <c r="BMJ70" s="677"/>
      <c r="BMK70" s="677"/>
      <c r="BML70" s="677"/>
      <c r="BMM70" s="677"/>
      <c r="BMN70" s="677"/>
      <c r="BMO70" s="677"/>
      <c r="BMP70" s="677"/>
      <c r="BMQ70" s="677"/>
      <c r="BMR70" s="677"/>
      <c r="BMS70" s="677"/>
      <c r="BMT70" s="677"/>
      <c r="BMU70" s="677"/>
      <c r="BMV70" s="677"/>
      <c r="BMW70" s="677"/>
      <c r="BMX70" s="677"/>
      <c r="BMY70" s="677"/>
      <c r="BMZ70" s="677"/>
      <c r="BNA70" s="677"/>
      <c r="BNB70" s="677"/>
      <c r="BNC70" s="677"/>
      <c r="BND70" s="677"/>
      <c r="BNE70" s="677"/>
      <c r="BNF70" s="677"/>
      <c r="BNG70" s="677"/>
      <c r="BNH70" s="677"/>
      <c r="BNI70" s="677"/>
      <c r="BNJ70" s="677"/>
      <c r="BNK70" s="677"/>
      <c r="BNL70" s="677"/>
      <c r="BNM70" s="677"/>
      <c r="BNN70" s="677"/>
      <c r="BNO70" s="677"/>
      <c r="BNP70" s="677"/>
      <c r="BNQ70" s="677"/>
      <c r="BNR70" s="677"/>
      <c r="BNS70" s="677"/>
      <c r="BNT70" s="677"/>
      <c r="BNU70" s="677"/>
      <c r="BNV70" s="677"/>
      <c r="BNW70" s="677"/>
      <c r="BNX70" s="677"/>
      <c r="BNY70" s="677"/>
      <c r="BNZ70" s="677"/>
      <c r="BOA70" s="677"/>
      <c r="BOB70" s="677"/>
      <c r="BOC70" s="677"/>
      <c r="BOD70" s="677"/>
      <c r="BOE70" s="677"/>
      <c r="BOF70" s="677"/>
      <c r="BOG70" s="677"/>
      <c r="BOH70" s="677"/>
      <c r="BOI70" s="677"/>
      <c r="BOJ70" s="677"/>
      <c r="BOK70" s="677"/>
      <c r="BOL70" s="677"/>
      <c r="BOM70" s="677"/>
      <c r="BON70" s="677"/>
      <c r="BOO70" s="677"/>
      <c r="BOP70" s="677"/>
      <c r="BOQ70" s="677"/>
      <c r="BOR70" s="677"/>
      <c r="BOS70" s="677"/>
      <c r="BOT70" s="677"/>
      <c r="BOU70" s="677"/>
      <c r="BOV70" s="677"/>
      <c r="BOW70" s="677"/>
      <c r="BOX70" s="677"/>
      <c r="BOY70" s="677"/>
      <c r="BOZ70" s="677"/>
      <c r="BPA70" s="677"/>
      <c r="BPB70" s="677"/>
      <c r="BPC70" s="677"/>
      <c r="BPD70" s="677"/>
      <c r="BPE70" s="677"/>
      <c r="BPF70" s="677"/>
      <c r="BPG70" s="677"/>
      <c r="BPH70" s="677"/>
      <c r="BPI70" s="677"/>
      <c r="BPJ70" s="677"/>
      <c r="BPK70" s="677"/>
      <c r="BPL70" s="677"/>
      <c r="BPM70" s="677"/>
      <c r="BPN70" s="677"/>
      <c r="BPO70" s="677"/>
      <c r="BPP70" s="677"/>
      <c r="BPQ70" s="677"/>
      <c r="BPR70" s="677"/>
      <c r="BPS70" s="677"/>
      <c r="BPT70" s="677"/>
      <c r="BPU70" s="677"/>
      <c r="BPV70" s="677"/>
      <c r="BPW70" s="677"/>
      <c r="BPX70" s="677"/>
      <c r="BPY70" s="677"/>
      <c r="BPZ70" s="677"/>
      <c r="BQA70" s="677"/>
      <c r="BQB70" s="677"/>
      <c r="BQC70" s="677"/>
      <c r="BQD70" s="677"/>
      <c r="BQE70" s="677"/>
      <c r="BQF70" s="677"/>
      <c r="BQG70" s="677"/>
      <c r="BQH70" s="677"/>
      <c r="BQI70" s="677"/>
      <c r="BQJ70" s="677"/>
      <c r="BQK70" s="677"/>
      <c r="BQL70" s="677"/>
      <c r="BQM70" s="677"/>
      <c r="BQN70" s="677"/>
      <c r="BQO70" s="677"/>
      <c r="BQP70" s="677"/>
      <c r="BQQ70" s="677"/>
      <c r="BQR70" s="677"/>
      <c r="BQS70" s="677"/>
      <c r="BQT70" s="677"/>
      <c r="BQU70" s="677"/>
      <c r="BQV70" s="677"/>
      <c r="BQW70" s="677"/>
      <c r="BQX70" s="677"/>
      <c r="BQY70" s="677"/>
      <c r="BQZ70" s="677"/>
      <c r="BRA70" s="677"/>
      <c r="BRB70" s="677"/>
      <c r="BRC70" s="677"/>
      <c r="BRD70" s="677"/>
      <c r="BRE70" s="677"/>
      <c r="BRF70" s="677"/>
      <c r="BRG70" s="677"/>
      <c r="BRH70" s="677"/>
      <c r="BRI70" s="677"/>
      <c r="BRJ70" s="677"/>
      <c r="BRK70" s="677"/>
      <c r="BRL70" s="677"/>
      <c r="BRM70" s="677"/>
      <c r="BRN70" s="677"/>
      <c r="BRO70" s="677"/>
      <c r="BRP70" s="677"/>
      <c r="BRQ70" s="677"/>
      <c r="BRR70" s="677"/>
      <c r="BRS70" s="677"/>
      <c r="BRT70" s="677"/>
      <c r="BRU70" s="677"/>
      <c r="BRV70" s="677"/>
      <c r="BRW70" s="677"/>
      <c r="BRX70" s="677"/>
      <c r="BRY70" s="677"/>
      <c r="BRZ70" s="677"/>
      <c r="BSA70" s="677"/>
      <c r="BSB70" s="677"/>
      <c r="BSC70" s="677"/>
      <c r="BSD70" s="677"/>
      <c r="BSE70" s="677"/>
      <c r="BSF70" s="677"/>
      <c r="BSG70" s="677"/>
      <c r="BSH70" s="677"/>
      <c r="BSI70" s="677"/>
      <c r="BSJ70" s="677"/>
      <c r="BSK70" s="677"/>
      <c r="BSL70" s="677"/>
      <c r="BSM70" s="677"/>
      <c r="BSN70" s="677"/>
      <c r="BSO70" s="677"/>
      <c r="BSP70" s="677"/>
      <c r="BSQ70" s="677"/>
      <c r="BSR70" s="677"/>
      <c r="BSS70" s="677"/>
      <c r="BST70" s="677"/>
      <c r="BSU70" s="677"/>
      <c r="BSV70" s="677"/>
      <c r="BSW70" s="677"/>
      <c r="BSX70" s="677"/>
      <c r="BSY70" s="677"/>
      <c r="BSZ70" s="677"/>
      <c r="BTA70" s="677"/>
      <c r="BTB70" s="677"/>
      <c r="BTC70" s="677"/>
      <c r="BTD70" s="677"/>
      <c r="BTE70" s="677"/>
      <c r="BTF70" s="677"/>
      <c r="BTG70" s="677"/>
      <c r="BTH70" s="677"/>
      <c r="BTI70" s="677"/>
      <c r="BTJ70" s="677"/>
      <c r="BTK70" s="677"/>
      <c r="BTL70" s="677"/>
      <c r="BTM70" s="677"/>
      <c r="BTN70" s="677"/>
      <c r="BTO70" s="677"/>
      <c r="BTP70" s="677"/>
      <c r="BTQ70" s="677"/>
      <c r="BTR70" s="677"/>
      <c r="BTS70" s="677"/>
      <c r="BTT70" s="677"/>
      <c r="BTU70" s="677"/>
      <c r="BTV70" s="677"/>
      <c r="BTW70" s="677"/>
      <c r="BTX70" s="677"/>
      <c r="BTY70" s="677"/>
      <c r="BTZ70" s="677"/>
      <c r="BUA70" s="677"/>
      <c r="BUB70" s="677"/>
      <c r="BUC70" s="677"/>
      <c r="BUD70" s="677"/>
      <c r="BUE70" s="677"/>
      <c r="BUF70" s="677"/>
      <c r="BUG70" s="677"/>
      <c r="BUH70" s="677"/>
      <c r="BUI70" s="677"/>
      <c r="BUJ70" s="677"/>
      <c r="BUK70" s="677"/>
      <c r="BUL70" s="677"/>
      <c r="BUM70" s="677"/>
      <c r="BUN70" s="677"/>
      <c r="BUO70" s="677"/>
      <c r="BUP70" s="677"/>
      <c r="BUQ70" s="677"/>
      <c r="BUR70" s="677"/>
      <c r="BUS70" s="677"/>
      <c r="BUT70" s="677"/>
      <c r="BUU70" s="677"/>
      <c r="BUV70" s="677"/>
      <c r="BUW70" s="677"/>
      <c r="BUX70" s="677"/>
      <c r="BUY70" s="677"/>
      <c r="BUZ70" s="677"/>
      <c r="BVA70" s="677"/>
      <c r="BVB70" s="677"/>
      <c r="BVC70" s="677"/>
      <c r="BVD70" s="677"/>
      <c r="BVE70" s="677"/>
      <c r="BVF70" s="677"/>
      <c r="BVG70" s="677"/>
      <c r="BVH70" s="677"/>
      <c r="BVI70" s="677"/>
      <c r="BVJ70" s="677"/>
      <c r="BVK70" s="677"/>
      <c r="BVL70" s="677"/>
      <c r="BVM70" s="677"/>
      <c r="BVN70" s="677"/>
      <c r="BVO70" s="677"/>
      <c r="BVP70" s="677"/>
      <c r="BVQ70" s="677"/>
      <c r="BVR70" s="677"/>
      <c r="BVS70" s="677"/>
      <c r="BVT70" s="677"/>
      <c r="BVU70" s="677"/>
      <c r="BVV70" s="677"/>
      <c r="BVW70" s="677"/>
      <c r="BVX70" s="677"/>
      <c r="BVY70" s="677"/>
      <c r="BVZ70" s="677"/>
      <c r="BWA70" s="677"/>
      <c r="BWB70" s="677"/>
      <c r="BWC70" s="677"/>
      <c r="BWD70" s="677"/>
      <c r="BWE70" s="677"/>
      <c r="BWF70" s="677"/>
      <c r="BWG70" s="677"/>
      <c r="BWH70" s="677"/>
      <c r="BWI70" s="677"/>
      <c r="BWJ70" s="677"/>
      <c r="BWK70" s="677"/>
      <c r="BWL70" s="677"/>
      <c r="BWM70" s="677"/>
      <c r="BWN70" s="677"/>
      <c r="BWO70" s="677"/>
      <c r="BWP70" s="677"/>
      <c r="BWQ70" s="677"/>
      <c r="BWR70" s="677"/>
      <c r="BWS70" s="677"/>
      <c r="BWT70" s="677"/>
      <c r="BWU70" s="677"/>
      <c r="BWV70" s="677"/>
      <c r="BWW70" s="677"/>
      <c r="BWX70" s="677"/>
      <c r="BWY70" s="677"/>
      <c r="BWZ70" s="677"/>
      <c r="BXA70" s="677"/>
      <c r="BXB70" s="677"/>
      <c r="BXC70" s="677"/>
      <c r="BXD70" s="677"/>
      <c r="BXE70" s="677"/>
      <c r="BXF70" s="677"/>
      <c r="BXG70" s="677"/>
      <c r="BXH70" s="677"/>
      <c r="BXI70" s="677"/>
      <c r="BXJ70" s="677"/>
      <c r="BXK70" s="677"/>
      <c r="BXL70" s="677"/>
      <c r="BXM70" s="677"/>
      <c r="BXN70" s="677"/>
      <c r="BXO70" s="677"/>
      <c r="BXP70" s="677"/>
      <c r="BXQ70" s="677"/>
      <c r="BXR70" s="677"/>
      <c r="BXS70" s="677"/>
      <c r="BXT70" s="677"/>
      <c r="BXU70" s="677"/>
      <c r="BXV70" s="677"/>
      <c r="BXW70" s="677"/>
      <c r="BXX70" s="677"/>
      <c r="BXY70" s="677"/>
      <c r="BXZ70" s="677"/>
      <c r="BYA70" s="677"/>
      <c r="BYB70" s="677"/>
      <c r="BYC70" s="677"/>
      <c r="BYD70" s="677"/>
      <c r="BYE70" s="677"/>
      <c r="BYF70" s="677"/>
      <c r="BYG70" s="677"/>
      <c r="BYH70" s="677"/>
      <c r="BYI70" s="677"/>
      <c r="BYJ70" s="677"/>
      <c r="BYK70" s="677"/>
      <c r="BYL70" s="677"/>
      <c r="BYM70" s="677"/>
      <c r="BYN70" s="677"/>
      <c r="BYO70" s="677"/>
      <c r="BYP70" s="677"/>
      <c r="BYQ70" s="677"/>
      <c r="BYR70" s="677"/>
      <c r="BYS70" s="677"/>
      <c r="BYT70" s="677"/>
      <c r="BYU70" s="677"/>
      <c r="BYV70" s="677"/>
      <c r="BYW70" s="677"/>
      <c r="BYX70" s="677"/>
      <c r="BYY70" s="677"/>
      <c r="BYZ70" s="677"/>
      <c r="BZA70" s="677"/>
      <c r="BZB70" s="677"/>
      <c r="BZC70" s="677"/>
      <c r="BZD70" s="677"/>
      <c r="BZE70" s="677"/>
      <c r="BZF70" s="677"/>
      <c r="BZG70" s="677"/>
      <c r="BZH70" s="677"/>
      <c r="BZI70" s="677"/>
      <c r="BZJ70" s="677"/>
      <c r="BZK70" s="677"/>
      <c r="BZL70" s="677"/>
      <c r="BZM70" s="677"/>
      <c r="BZN70" s="677"/>
      <c r="BZO70" s="677"/>
      <c r="BZP70" s="677"/>
      <c r="BZQ70" s="677"/>
      <c r="BZR70" s="677"/>
      <c r="BZS70" s="677"/>
      <c r="BZT70" s="677"/>
      <c r="BZU70" s="677"/>
      <c r="BZV70" s="677"/>
      <c r="BZW70" s="677"/>
      <c r="BZX70" s="677"/>
      <c r="BZY70" s="677"/>
      <c r="BZZ70" s="677"/>
      <c r="CAA70" s="677"/>
      <c r="CAB70" s="677"/>
      <c r="CAC70" s="677"/>
      <c r="CAD70" s="677"/>
      <c r="CAE70" s="677"/>
      <c r="CAF70" s="677"/>
      <c r="CAG70" s="677"/>
      <c r="CAH70" s="677"/>
      <c r="CAI70" s="677"/>
      <c r="CAJ70" s="677"/>
      <c r="CAK70" s="677"/>
      <c r="CAL70" s="677"/>
      <c r="CAM70" s="677"/>
      <c r="CAN70" s="677"/>
      <c r="CAO70" s="677"/>
      <c r="CAP70" s="677"/>
      <c r="CAQ70" s="677"/>
      <c r="CAR70" s="677"/>
      <c r="CAS70" s="677"/>
      <c r="CAT70" s="677"/>
      <c r="CAU70" s="677"/>
      <c r="CAV70" s="677"/>
      <c r="CAW70" s="677"/>
      <c r="CAX70" s="677"/>
      <c r="CAY70" s="677"/>
      <c r="CAZ70" s="677"/>
      <c r="CBA70" s="677"/>
      <c r="CBB70" s="677"/>
      <c r="CBC70" s="677"/>
      <c r="CBD70" s="677"/>
      <c r="CBE70" s="677"/>
      <c r="CBF70" s="677"/>
      <c r="CBG70" s="677"/>
      <c r="CBH70" s="677"/>
      <c r="CBI70" s="677"/>
      <c r="CBJ70" s="677"/>
      <c r="CBK70" s="677"/>
      <c r="CBL70" s="677"/>
      <c r="CBM70" s="677"/>
      <c r="CBN70" s="677"/>
      <c r="CBO70" s="677"/>
      <c r="CBP70" s="677"/>
      <c r="CBQ70" s="677"/>
      <c r="CBR70" s="677"/>
      <c r="CBS70" s="677"/>
      <c r="CBT70" s="677"/>
      <c r="CBU70" s="677"/>
      <c r="CBV70" s="677"/>
      <c r="CBW70" s="677"/>
      <c r="CBX70" s="677"/>
      <c r="CBY70" s="677"/>
      <c r="CBZ70" s="677"/>
      <c r="CCA70" s="677"/>
      <c r="CCB70" s="677"/>
      <c r="CCC70" s="677"/>
      <c r="CCD70" s="677"/>
      <c r="CCE70" s="677"/>
      <c r="CCF70" s="677"/>
      <c r="CCG70" s="677"/>
      <c r="CCH70" s="677"/>
      <c r="CCI70" s="677"/>
      <c r="CCJ70" s="677"/>
      <c r="CCK70" s="677"/>
      <c r="CCL70" s="677"/>
      <c r="CCM70" s="677"/>
      <c r="CCN70" s="677"/>
      <c r="CCO70" s="677"/>
      <c r="CCP70" s="677"/>
      <c r="CCQ70" s="677"/>
      <c r="CCR70" s="677"/>
      <c r="CCS70" s="677"/>
      <c r="CCT70" s="677"/>
      <c r="CCU70" s="677"/>
      <c r="CCV70" s="677"/>
      <c r="CCW70" s="677"/>
      <c r="CCX70" s="677"/>
      <c r="CCY70" s="677"/>
      <c r="CCZ70" s="677"/>
      <c r="CDA70" s="677"/>
      <c r="CDB70" s="677"/>
      <c r="CDC70" s="677"/>
      <c r="CDD70" s="677"/>
      <c r="CDE70" s="677"/>
      <c r="CDF70" s="677"/>
      <c r="CDG70" s="677"/>
      <c r="CDH70" s="677"/>
      <c r="CDI70" s="677"/>
      <c r="CDJ70" s="677"/>
      <c r="CDK70" s="677"/>
      <c r="CDL70" s="677"/>
      <c r="CDM70" s="677"/>
      <c r="CDN70" s="677"/>
      <c r="CDO70" s="677"/>
      <c r="CDP70" s="677"/>
      <c r="CDQ70" s="677"/>
      <c r="CDR70" s="677"/>
      <c r="CDS70" s="677"/>
      <c r="CDT70" s="677"/>
      <c r="CDU70" s="677"/>
      <c r="CDV70" s="677"/>
      <c r="CDW70" s="677"/>
      <c r="CDX70" s="677"/>
      <c r="CDY70" s="677"/>
      <c r="CDZ70" s="677"/>
      <c r="CEA70" s="677"/>
      <c r="CEB70" s="677"/>
      <c r="CEC70" s="677"/>
      <c r="CED70" s="677"/>
      <c r="CEE70" s="677"/>
      <c r="CEF70" s="677"/>
      <c r="CEG70" s="677"/>
      <c r="CEH70" s="677"/>
      <c r="CEI70" s="677"/>
      <c r="CEJ70" s="677"/>
      <c r="CEK70" s="677"/>
      <c r="CEL70" s="677"/>
      <c r="CEM70" s="677"/>
      <c r="CEN70" s="677"/>
      <c r="CEO70" s="677"/>
      <c r="CEP70" s="677"/>
      <c r="CEQ70" s="677"/>
      <c r="CER70" s="677"/>
      <c r="CES70" s="677"/>
      <c r="CET70" s="677"/>
      <c r="CEU70" s="677"/>
      <c r="CEV70" s="677"/>
      <c r="CEW70" s="677"/>
      <c r="CEX70" s="677"/>
      <c r="CEY70" s="677"/>
      <c r="CEZ70" s="677"/>
      <c r="CFA70" s="677"/>
      <c r="CFB70" s="677"/>
      <c r="CFC70" s="677"/>
      <c r="CFD70" s="677"/>
      <c r="CFE70" s="677"/>
      <c r="CFF70" s="677"/>
      <c r="CFG70" s="677"/>
      <c r="CFH70" s="677"/>
      <c r="CFI70" s="677"/>
      <c r="CFJ70" s="677"/>
      <c r="CFK70" s="677"/>
      <c r="CFL70" s="677"/>
      <c r="CFM70" s="677"/>
      <c r="CFN70" s="677"/>
      <c r="CFO70" s="677"/>
      <c r="CFP70" s="677"/>
      <c r="CFQ70" s="677"/>
      <c r="CFR70" s="677"/>
      <c r="CFS70" s="677"/>
      <c r="CFT70" s="677"/>
      <c r="CFU70" s="677"/>
      <c r="CFV70" s="677"/>
      <c r="CFW70" s="677"/>
      <c r="CFX70" s="677"/>
      <c r="CFY70" s="677"/>
      <c r="CFZ70" s="677"/>
      <c r="CGA70" s="677"/>
      <c r="CGB70" s="677"/>
      <c r="CGC70" s="677"/>
      <c r="CGD70" s="677"/>
      <c r="CGE70" s="677"/>
      <c r="CGF70" s="677"/>
      <c r="CGG70" s="677"/>
      <c r="CGH70" s="677"/>
      <c r="CGI70" s="677"/>
      <c r="CGJ70" s="677"/>
      <c r="CGK70" s="677"/>
      <c r="CGL70" s="677"/>
      <c r="CGM70" s="677"/>
      <c r="CGN70" s="677"/>
      <c r="CGO70" s="677"/>
      <c r="CGP70" s="677"/>
      <c r="CGQ70" s="677"/>
      <c r="CGR70" s="677"/>
      <c r="CGS70" s="677"/>
      <c r="CGT70" s="677"/>
      <c r="CGU70" s="677"/>
      <c r="CGV70" s="677"/>
      <c r="CGW70" s="677"/>
      <c r="CGX70" s="677"/>
      <c r="CGY70" s="677"/>
      <c r="CGZ70" s="677"/>
      <c r="CHA70" s="677"/>
      <c r="CHB70" s="677"/>
      <c r="CHC70" s="677"/>
      <c r="CHD70" s="677"/>
      <c r="CHE70" s="677"/>
      <c r="CHF70" s="677"/>
      <c r="CHG70" s="677"/>
      <c r="CHH70" s="677"/>
      <c r="CHI70" s="677"/>
      <c r="CHJ70" s="677"/>
      <c r="CHK70" s="677"/>
      <c r="CHL70" s="677"/>
      <c r="CHM70" s="677"/>
      <c r="CHN70" s="677"/>
      <c r="CHO70" s="677"/>
      <c r="CHP70" s="677"/>
      <c r="CHQ70" s="677"/>
      <c r="CHR70" s="677"/>
      <c r="CHS70" s="677"/>
      <c r="CHT70" s="677"/>
      <c r="CHU70" s="677"/>
      <c r="CHV70" s="677"/>
      <c r="CHW70" s="677"/>
      <c r="CHX70" s="677"/>
      <c r="CHY70" s="677"/>
      <c r="CHZ70" s="677"/>
      <c r="CIA70" s="677"/>
      <c r="CIB70" s="677"/>
      <c r="CIC70" s="677"/>
      <c r="CID70" s="677"/>
      <c r="CIE70" s="677"/>
      <c r="CIF70" s="677"/>
      <c r="CIG70" s="677"/>
      <c r="CIH70" s="677"/>
      <c r="CII70" s="677"/>
      <c r="CIJ70" s="677"/>
      <c r="CIK70" s="677"/>
      <c r="CIL70" s="677"/>
      <c r="CIM70" s="677"/>
      <c r="CIN70" s="677"/>
      <c r="CIO70" s="677"/>
      <c r="CIP70" s="677"/>
      <c r="CIQ70" s="677"/>
      <c r="CIR70" s="677"/>
      <c r="CIS70" s="677"/>
      <c r="CIT70" s="677"/>
      <c r="CIU70" s="677"/>
      <c r="CIV70" s="677"/>
      <c r="CIW70" s="677"/>
      <c r="CIX70" s="677"/>
      <c r="CIY70" s="677"/>
      <c r="CIZ70" s="677"/>
      <c r="CJA70" s="677"/>
      <c r="CJB70" s="677"/>
      <c r="CJC70" s="677"/>
      <c r="CJD70" s="677"/>
      <c r="CJE70" s="677"/>
      <c r="CJF70" s="677"/>
      <c r="CJG70" s="677"/>
      <c r="CJH70" s="677"/>
      <c r="CJI70" s="677"/>
      <c r="CJJ70" s="677"/>
      <c r="CJK70" s="677"/>
      <c r="CJL70" s="677"/>
      <c r="CJM70" s="677"/>
      <c r="CJN70" s="677"/>
      <c r="CJO70" s="677"/>
      <c r="CJP70" s="677"/>
      <c r="CJQ70" s="677"/>
      <c r="CJR70" s="677"/>
      <c r="CJS70" s="677"/>
      <c r="CJT70" s="677"/>
      <c r="CJU70" s="677"/>
      <c r="CJV70" s="677"/>
      <c r="CJW70" s="677"/>
      <c r="CJX70" s="677"/>
      <c r="CJY70" s="677"/>
      <c r="CJZ70" s="677"/>
      <c r="CKA70" s="677"/>
      <c r="CKB70" s="677"/>
      <c r="CKC70" s="677"/>
      <c r="CKD70" s="677"/>
      <c r="CKE70" s="677"/>
      <c r="CKF70" s="677"/>
      <c r="CKG70" s="677"/>
      <c r="CKH70" s="677"/>
      <c r="CKI70" s="677"/>
      <c r="CKJ70" s="677"/>
      <c r="CKK70" s="677"/>
      <c r="CKL70" s="677"/>
      <c r="CKM70" s="677"/>
      <c r="CKN70" s="677"/>
      <c r="CKO70" s="677"/>
      <c r="CKP70" s="677"/>
      <c r="CKQ70" s="677"/>
      <c r="CKR70" s="677"/>
      <c r="CKS70" s="677"/>
      <c r="CKT70" s="677"/>
      <c r="CKU70" s="677"/>
      <c r="CKV70" s="677"/>
      <c r="CKW70" s="677"/>
      <c r="CKX70" s="677"/>
      <c r="CKY70" s="677"/>
      <c r="CKZ70" s="677"/>
      <c r="CLA70" s="677"/>
      <c r="CLB70" s="677"/>
      <c r="CLC70" s="677"/>
      <c r="CLD70" s="677"/>
      <c r="CLE70" s="677"/>
      <c r="CLF70" s="677"/>
      <c r="CLG70" s="677"/>
      <c r="CLH70" s="677"/>
      <c r="CLI70" s="677"/>
      <c r="CLJ70" s="677"/>
      <c r="CLK70" s="677"/>
      <c r="CLL70" s="677"/>
      <c r="CLM70" s="677"/>
      <c r="CLN70" s="677"/>
      <c r="CLO70" s="677"/>
      <c r="CLP70" s="677"/>
      <c r="CLQ70" s="677"/>
      <c r="CLR70" s="677"/>
      <c r="CLS70" s="677"/>
      <c r="CLT70" s="677"/>
      <c r="CLU70" s="677"/>
      <c r="CLV70" s="677"/>
      <c r="CLW70" s="677"/>
      <c r="CLX70" s="677"/>
      <c r="CLY70" s="677"/>
      <c r="CLZ70" s="677"/>
      <c r="CMA70" s="677"/>
      <c r="CMB70" s="677"/>
      <c r="CMC70" s="677"/>
      <c r="CMD70" s="677"/>
      <c r="CME70" s="677"/>
      <c r="CMF70" s="677"/>
      <c r="CMG70" s="677"/>
      <c r="CMH70" s="677"/>
      <c r="CMI70" s="677"/>
      <c r="CMJ70" s="677"/>
      <c r="CMK70" s="677"/>
      <c r="CML70" s="677"/>
      <c r="CMM70" s="677"/>
      <c r="CMN70" s="677"/>
      <c r="CMO70" s="677"/>
      <c r="CMP70" s="677"/>
      <c r="CMQ70" s="677"/>
      <c r="CMR70" s="677"/>
      <c r="CMS70" s="677"/>
      <c r="CMT70" s="677"/>
      <c r="CMU70" s="677"/>
      <c r="CMV70" s="677"/>
      <c r="CMW70" s="677"/>
      <c r="CMX70" s="677"/>
      <c r="CMY70" s="677"/>
      <c r="CMZ70" s="677"/>
      <c r="CNA70" s="677"/>
      <c r="CNB70" s="677"/>
      <c r="CNC70" s="677"/>
      <c r="CND70" s="677"/>
      <c r="CNE70" s="677"/>
      <c r="CNF70" s="677"/>
      <c r="CNG70" s="677"/>
      <c r="CNH70" s="677"/>
      <c r="CNI70" s="677"/>
      <c r="CNJ70" s="677"/>
      <c r="CNK70" s="677"/>
      <c r="CNL70" s="677"/>
      <c r="CNM70" s="677"/>
      <c r="CNN70" s="677"/>
      <c r="CNO70" s="677"/>
      <c r="CNP70" s="677"/>
      <c r="CNQ70" s="677"/>
      <c r="CNR70" s="677"/>
      <c r="CNS70" s="677"/>
      <c r="CNT70" s="677"/>
      <c r="CNU70" s="677"/>
      <c r="CNV70" s="677"/>
      <c r="CNW70" s="677"/>
      <c r="CNX70" s="677"/>
      <c r="CNY70" s="677"/>
      <c r="CNZ70" s="677"/>
      <c r="COA70" s="677"/>
      <c r="COB70" s="677"/>
      <c r="COC70" s="677"/>
      <c r="COD70" s="677"/>
      <c r="COE70" s="677"/>
      <c r="COF70" s="677"/>
      <c r="COG70" s="677"/>
      <c r="COH70" s="677"/>
      <c r="COI70" s="677"/>
      <c r="COJ70" s="677"/>
      <c r="COK70" s="677"/>
      <c r="COL70" s="677"/>
      <c r="COM70" s="677"/>
      <c r="CON70" s="677"/>
      <c r="COO70" s="677"/>
      <c r="COP70" s="677"/>
      <c r="COQ70" s="677"/>
      <c r="COR70" s="677"/>
      <c r="COS70" s="677"/>
      <c r="COT70" s="677"/>
      <c r="COU70" s="677"/>
      <c r="COV70" s="677"/>
      <c r="COW70" s="677"/>
      <c r="COX70" s="677"/>
      <c r="COY70" s="677"/>
      <c r="COZ70" s="677"/>
      <c r="CPA70" s="677"/>
      <c r="CPB70" s="677"/>
      <c r="CPC70" s="677"/>
      <c r="CPD70" s="677"/>
      <c r="CPE70" s="677"/>
      <c r="CPF70" s="677"/>
      <c r="CPG70" s="677"/>
      <c r="CPH70" s="677"/>
      <c r="CPI70" s="677"/>
      <c r="CPJ70" s="677"/>
      <c r="CPK70" s="677"/>
      <c r="CPL70" s="677"/>
      <c r="CPM70" s="677"/>
      <c r="CPN70" s="677"/>
      <c r="CPO70" s="677"/>
      <c r="CPP70" s="677"/>
      <c r="CPQ70" s="677"/>
      <c r="CPR70" s="677"/>
      <c r="CPS70" s="677"/>
      <c r="CPT70" s="677"/>
      <c r="CPU70" s="677"/>
      <c r="CPV70" s="677"/>
      <c r="CPW70" s="677"/>
      <c r="CPX70" s="677"/>
      <c r="CPY70" s="677"/>
      <c r="CPZ70" s="677"/>
      <c r="CQA70" s="677"/>
      <c r="CQB70" s="677"/>
      <c r="CQC70" s="677"/>
      <c r="CQD70" s="677"/>
      <c r="CQE70" s="677"/>
      <c r="CQF70" s="677"/>
      <c r="CQG70" s="677"/>
      <c r="CQH70" s="677"/>
      <c r="CQI70" s="677"/>
      <c r="CQJ70" s="677"/>
      <c r="CQK70" s="677"/>
      <c r="CQL70" s="677"/>
      <c r="CQM70" s="677"/>
      <c r="CQN70" s="677"/>
      <c r="CQO70" s="677"/>
      <c r="CQP70" s="677"/>
      <c r="CQQ70" s="677"/>
      <c r="CQR70" s="677"/>
      <c r="CQS70" s="677"/>
      <c r="CQT70" s="677"/>
      <c r="CQU70" s="677"/>
      <c r="CQV70" s="677"/>
      <c r="CQW70" s="677"/>
      <c r="CQX70" s="677"/>
      <c r="CQY70" s="677"/>
      <c r="CQZ70" s="677"/>
      <c r="CRA70" s="677"/>
      <c r="CRB70" s="677"/>
      <c r="CRC70" s="677"/>
      <c r="CRD70" s="677"/>
      <c r="CRE70" s="677"/>
      <c r="CRF70" s="677"/>
      <c r="CRG70" s="677"/>
      <c r="CRH70" s="677"/>
      <c r="CRI70" s="677"/>
      <c r="CRJ70" s="677"/>
      <c r="CRK70" s="677"/>
      <c r="CRL70" s="677"/>
      <c r="CRM70" s="677"/>
      <c r="CRN70" s="677"/>
      <c r="CRO70" s="677"/>
      <c r="CRP70" s="677"/>
      <c r="CRQ70" s="677"/>
      <c r="CRR70" s="677"/>
      <c r="CRS70" s="677"/>
      <c r="CRT70" s="677"/>
      <c r="CRU70" s="677"/>
      <c r="CRV70" s="677"/>
      <c r="CRW70" s="677"/>
      <c r="CRX70" s="677"/>
      <c r="CRY70" s="677"/>
      <c r="CRZ70" s="677"/>
      <c r="CSA70" s="677"/>
      <c r="CSB70" s="677"/>
      <c r="CSC70" s="677"/>
      <c r="CSD70" s="677"/>
      <c r="CSE70" s="677"/>
      <c r="CSF70" s="677"/>
      <c r="CSG70" s="677"/>
      <c r="CSH70" s="677"/>
      <c r="CSI70" s="677"/>
      <c r="CSJ70" s="677"/>
      <c r="CSK70" s="677"/>
      <c r="CSL70" s="677"/>
      <c r="CSM70" s="677"/>
      <c r="CSN70" s="677"/>
      <c r="CSO70" s="677"/>
      <c r="CSP70" s="677"/>
      <c r="CSQ70" s="677"/>
      <c r="CSR70" s="677"/>
      <c r="CSS70" s="677"/>
      <c r="CST70" s="677"/>
      <c r="CSU70" s="677"/>
      <c r="CSV70" s="677"/>
      <c r="CSW70" s="677"/>
      <c r="CSX70" s="677"/>
      <c r="CSY70" s="677"/>
      <c r="CSZ70" s="677"/>
      <c r="CTA70" s="677"/>
      <c r="CTB70" s="677"/>
      <c r="CTC70" s="677"/>
      <c r="CTD70" s="677"/>
      <c r="CTE70" s="677"/>
      <c r="CTF70" s="677"/>
      <c r="CTG70" s="677"/>
      <c r="CTH70" s="677"/>
      <c r="CTI70" s="677"/>
      <c r="CTJ70" s="677"/>
      <c r="CTK70" s="677"/>
      <c r="CTL70" s="677"/>
      <c r="CTM70" s="677"/>
      <c r="CTN70" s="677"/>
      <c r="CTO70" s="677"/>
      <c r="CTP70" s="677"/>
      <c r="CTQ70" s="677"/>
      <c r="CTR70" s="677"/>
      <c r="CTS70" s="677"/>
      <c r="CTT70" s="677"/>
      <c r="CTU70" s="677"/>
      <c r="CTV70" s="677"/>
      <c r="CTW70" s="677"/>
      <c r="CTX70" s="677"/>
      <c r="CTY70" s="677"/>
      <c r="CTZ70" s="677"/>
      <c r="CUA70" s="677"/>
      <c r="CUB70" s="677"/>
      <c r="CUC70" s="677"/>
      <c r="CUD70" s="677"/>
      <c r="CUE70" s="677"/>
      <c r="CUF70" s="677"/>
      <c r="CUG70" s="677"/>
      <c r="CUH70" s="677"/>
      <c r="CUI70" s="677"/>
      <c r="CUJ70" s="677"/>
      <c r="CUK70" s="677"/>
      <c r="CUL70" s="677"/>
      <c r="CUM70" s="677"/>
      <c r="CUN70" s="677"/>
      <c r="CUO70" s="677"/>
      <c r="CUP70" s="677"/>
      <c r="CUQ70" s="677"/>
      <c r="CUR70" s="677"/>
      <c r="CUS70" s="677"/>
      <c r="CUT70" s="677"/>
      <c r="CUU70" s="677"/>
      <c r="CUV70" s="677"/>
      <c r="CUW70" s="677"/>
      <c r="CUX70" s="677"/>
      <c r="CUY70" s="677"/>
      <c r="CUZ70" s="677"/>
      <c r="CVA70" s="677"/>
      <c r="CVB70" s="677"/>
      <c r="CVC70" s="677"/>
      <c r="CVD70" s="677"/>
      <c r="CVE70" s="677"/>
      <c r="CVF70" s="677"/>
      <c r="CVG70" s="677"/>
      <c r="CVH70" s="677"/>
      <c r="CVI70" s="677"/>
      <c r="CVJ70" s="677"/>
      <c r="CVK70" s="677"/>
      <c r="CVL70" s="677"/>
      <c r="CVM70" s="677"/>
      <c r="CVN70" s="677"/>
      <c r="CVO70" s="677"/>
      <c r="CVP70" s="677"/>
      <c r="CVQ70" s="677"/>
      <c r="CVR70" s="677"/>
      <c r="CVS70" s="677"/>
      <c r="CVT70" s="677"/>
      <c r="CVU70" s="677"/>
      <c r="CVV70" s="677"/>
      <c r="CVW70" s="677"/>
      <c r="CVX70" s="677"/>
      <c r="CVY70" s="677"/>
      <c r="CVZ70" s="677"/>
      <c r="CWA70" s="677"/>
      <c r="CWB70" s="677"/>
      <c r="CWC70" s="677"/>
      <c r="CWD70" s="677"/>
      <c r="CWE70" s="677"/>
      <c r="CWF70" s="677"/>
      <c r="CWG70" s="677"/>
      <c r="CWH70" s="677"/>
      <c r="CWI70" s="677"/>
      <c r="CWJ70" s="677"/>
      <c r="CWK70" s="677"/>
      <c r="CWL70" s="677"/>
      <c r="CWM70" s="677"/>
      <c r="CWN70" s="677"/>
      <c r="CWO70" s="677"/>
      <c r="CWP70" s="677"/>
      <c r="CWQ70" s="677"/>
      <c r="CWR70" s="677"/>
      <c r="CWS70" s="677"/>
      <c r="CWT70" s="677"/>
      <c r="CWU70" s="677"/>
      <c r="CWV70" s="677"/>
      <c r="CWW70" s="677"/>
      <c r="CWX70" s="677"/>
      <c r="CWY70" s="677"/>
      <c r="CWZ70" s="677"/>
      <c r="CXA70" s="677"/>
      <c r="CXB70" s="677"/>
      <c r="CXC70" s="677"/>
      <c r="CXD70" s="677"/>
      <c r="CXE70" s="677"/>
      <c r="CXF70" s="677"/>
      <c r="CXG70" s="677"/>
      <c r="CXH70" s="677"/>
      <c r="CXI70" s="677"/>
      <c r="CXJ70" s="677"/>
      <c r="CXK70" s="677"/>
      <c r="CXL70" s="677"/>
      <c r="CXM70" s="677"/>
      <c r="CXN70" s="677"/>
      <c r="CXO70" s="677"/>
      <c r="CXP70" s="677"/>
      <c r="CXQ70" s="677"/>
      <c r="CXR70" s="677"/>
      <c r="CXS70" s="677"/>
      <c r="CXT70" s="677"/>
      <c r="CXU70" s="677"/>
      <c r="CXV70" s="677"/>
      <c r="CXW70" s="677"/>
      <c r="CXX70" s="677"/>
      <c r="CXY70" s="677"/>
      <c r="CXZ70" s="677"/>
      <c r="CYA70" s="677"/>
      <c r="CYB70" s="677"/>
      <c r="CYC70" s="677"/>
      <c r="CYD70" s="677"/>
      <c r="CYE70" s="677"/>
      <c r="CYF70" s="677"/>
      <c r="CYG70" s="677"/>
      <c r="CYH70" s="677"/>
      <c r="CYI70" s="677"/>
      <c r="CYJ70" s="677"/>
      <c r="CYK70" s="677"/>
      <c r="CYL70" s="677"/>
      <c r="CYM70" s="677"/>
      <c r="CYN70" s="677"/>
      <c r="CYO70" s="677"/>
      <c r="CYP70" s="677"/>
      <c r="CYQ70" s="677"/>
      <c r="CYR70" s="677"/>
      <c r="CYS70" s="677"/>
      <c r="CYT70" s="677"/>
      <c r="CYU70" s="677"/>
      <c r="CYV70" s="677"/>
      <c r="CYW70" s="677"/>
      <c r="CYX70" s="677"/>
      <c r="CYY70" s="677"/>
      <c r="CYZ70" s="677"/>
      <c r="CZA70" s="677"/>
      <c r="CZB70" s="677"/>
      <c r="CZC70" s="677"/>
      <c r="CZD70" s="677"/>
      <c r="CZE70" s="677"/>
      <c r="CZF70" s="677"/>
      <c r="CZG70" s="677"/>
      <c r="CZH70" s="677"/>
      <c r="CZI70" s="677"/>
      <c r="CZJ70" s="677"/>
      <c r="CZK70" s="677"/>
      <c r="CZL70" s="677"/>
      <c r="CZM70" s="677"/>
      <c r="CZN70" s="677"/>
      <c r="CZO70" s="677"/>
      <c r="CZP70" s="677"/>
      <c r="CZQ70" s="677"/>
      <c r="CZR70" s="677"/>
      <c r="CZS70" s="677"/>
      <c r="CZT70" s="677"/>
      <c r="CZU70" s="677"/>
      <c r="CZV70" s="677"/>
      <c r="CZW70" s="677"/>
      <c r="CZX70" s="677"/>
      <c r="CZY70" s="677"/>
      <c r="CZZ70" s="677"/>
      <c r="DAA70" s="677"/>
      <c r="DAB70" s="677"/>
      <c r="DAC70" s="677"/>
      <c r="DAD70" s="677"/>
      <c r="DAE70" s="677"/>
      <c r="DAF70" s="677"/>
      <c r="DAG70" s="677"/>
      <c r="DAH70" s="677"/>
      <c r="DAI70" s="677"/>
      <c r="DAJ70" s="677"/>
      <c r="DAK70" s="677"/>
      <c r="DAL70" s="677"/>
      <c r="DAM70" s="677"/>
      <c r="DAN70" s="677"/>
      <c r="DAO70" s="677"/>
      <c r="DAP70" s="677"/>
      <c r="DAQ70" s="677"/>
      <c r="DAR70" s="677"/>
      <c r="DAS70" s="677"/>
      <c r="DAT70" s="677"/>
      <c r="DAU70" s="677"/>
      <c r="DAV70" s="677"/>
      <c r="DAW70" s="677"/>
      <c r="DAX70" s="677"/>
      <c r="DAY70" s="677"/>
      <c r="DAZ70" s="677"/>
      <c r="DBA70" s="677"/>
      <c r="DBB70" s="677"/>
      <c r="DBC70" s="677"/>
      <c r="DBD70" s="677"/>
      <c r="DBE70" s="677"/>
      <c r="DBF70" s="677"/>
      <c r="DBG70" s="677"/>
      <c r="DBH70" s="677"/>
      <c r="DBI70" s="677"/>
      <c r="DBJ70" s="677"/>
      <c r="DBK70" s="677"/>
      <c r="DBL70" s="677"/>
      <c r="DBM70" s="677"/>
      <c r="DBN70" s="677"/>
      <c r="DBO70" s="677"/>
      <c r="DBP70" s="677"/>
      <c r="DBQ70" s="677"/>
      <c r="DBR70" s="677"/>
      <c r="DBS70" s="677"/>
      <c r="DBT70" s="677"/>
      <c r="DBU70" s="677"/>
      <c r="DBV70" s="677"/>
      <c r="DBW70" s="677"/>
      <c r="DBX70" s="677"/>
      <c r="DBY70" s="677"/>
      <c r="DBZ70" s="677"/>
      <c r="DCA70" s="677"/>
      <c r="DCB70" s="677"/>
      <c r="DCC70" s="677"/>
      <c r="DCD70" s="677"/>
      <c r="DCE70" s="677"/>
      <c r="DCF70" s="677"/>
      <c r="DCG70" s="677"/>
      <c r="DCH70" s="677"/>
      <c r="DCI70" s="677"/>
      <c r="DCJ70" s="677"/>
      <c r="DCK70" s="677"/>
      <c r="DCL70" s="677"/>
      <c r="DCM70" s="677"/>
      <c r="DCN70" s="677"/>
      <c r="DCO70" s="677"/>
      <c r="DCP70" s="677"/>
      <c r="DCQ70" s="677"/>
      <c r="DCR70" s="677"/>
      <c r="DCS70" s="677"/>
      <c r="DCT70" s="677"/>
      <c r="DCU70" s="677"/>
      <c r="DCV70" s="677"/>
      <c r="DCW70" s="677"/>
      <c r="DCX70" s="677"/>
      <c r="DCY70" s="677"/>
      <c r="DCZ70" s="677"/>
      <c r="DDA70" s="677"/>
      <c r="DDB70" s="677"/>
      <c r="DDC70" s="677"/>
      <c r="DDD70" s="677"/>
      <c r="DDE70" s="677"/>
      <c r="DDF70" s="677"/>
      <c r="DDG70" s="677"/>
      <c r="DDH70" s="677"/>
      <c r="DDI70" s="677"/>
      <c r="DDJ70" s="677"/>
      <c r="DDK70" s="677"/>
      <c r="DDL70" s="677"/>
      <c r="DDM70" s="677"/>
      <c r="DDN70" s="677"/>
      <c r="DDO70" s="677"/>
      <c r="DDP70" s="677"/>
      <c r="DDQ70" s="677"/>
      <c r="DDR70" s="677"/>
      <c r="DDS70" s="677"/>
      <c r="DDT70" s="677"/>
      <c r="DDU70" s="677"/>
      <c r="DDV70" s="677"/>
      <c r="DDW70" s="677"/>
      <c r="DDX70" s="677"/>
      <c r="DDY70" s="677"/>
      <c r="DDZ70" s="677"/>
      <c r="DEA70" s="677"/>
      <c r="DEB70" s="677"/>
      <c r="DEC70" s="677"/>
      <c r="DED70" s="677"/>
      <c r="DEE70" s="677"/>
      <c r="DEF70" s="677"/>
      <c r="DEG70" s="677"/>
      <c r="DEH70" s="677"/>
      <c r="DEI70" s="677"/>
      <c r="DEJ70" s="677"/>
      <c r="DEK70" s="677"/>
      <c r="DEL70" s="677"/>
      <c r="DEM70" s="677"/>
      <c r="DEN70" s="677"/>
      <c r="DEO70" s="677"/>
      <c r="DEP70" s="677"/>
      <c r="DEQ70" s="677"/>
      <c r="DER70" s="677"/>
      <c r="DES70" s="677"/>
      <c r="DET70" s="677"/>
      <c r="DEU70" s="677"/>
      <c r="DEV70" s="677"/>
      <c r="DEW70" s="677"/>
      <c r="DEX70" s="677"/>
      <c r="DEY70" s="677"/>
      <c r="DEZ70" s="677"/>
      <c r="DFA70" s="677"/>
      <c r="DFB70" s="677"/>
      <c r="DFC70" s="677"/>
      <c r="DFD70" s="677"/>
      <c r="DFE70" s="677"/>
      <c r="DFF70" s="677"/>
      <c r="DFG70" s="677"/>
      <c r="DFH70" s="677"/>
      <c r="DFI70" s="677"/>
      <c r="DFJ70" s="677"/>
      <c r="DFK70" s="677"/>
      <c r="DFL70" s="677"/>
      <c r="DFM70" s="677"/>
      <c r="DFN70" s="677"/>
      <c r="DFO70" s="677"/>
      <c r="DFP70" s="677"/>
      <c r="DFQ70" s="677"/>
      <c r="DFR70" s="677"/>
      <c r="DFS70" s="677"/>
      <c r="DFT70" s="677"/>
      <c r="DFU70" s="677"/>
      <c r="DFV70" s="677"/>
      <c r="DFW70" s="677"/>
      <c r="DFX70" s="677"/>
      <c r="DFY70" s="677"/>
      <c r="DFZ70" s="677"/>
      <c r="DGA70" s="677"/>
      <c r="DGB70" s="677"/>
      <c r="DGC70" s="677"/>
      <c r="DGD70" s="677"/>
      <c r="DGE70" s="677"/>
      <c r="DGF70" s="677"/>
      <c r="DGG70" s="677"/>
      <c r="DGH70" s="677"/>
      <c r="DGI70" s="677"/>
      <c r="DGJ70" s="677"/>
      <c r="DGK70" s="677"/>
      <c r="DGL70" s="677"/>
      <c r="DGM70" s="677"/>
      <c r="DGN70" s="677"/>
      <c r="DGO70" s="677"/>
      <c r="DGP70" s="677"/>
      <c r="DGQ70" s="677"/>
      <c r="DGR70" s="677"/>
      <c r="DGS70" s="677"/>
      <c r="DGT70" s="677"/>
      <c r="DGU70" s="677"/>
      <c r="DGV70" s="677"/>
      <c r="DGW70" s="677"/>
      <c r="DGX70" s="677"/>
      <c r="DGY70" s="677"/>
      <c r="DGZ70" s="677"/>
      <c r="DHA70" s="677"/>
      <c r="DHB70" s="677"/>
      <c r="DHC70" s="677"/>
      <c r="DHD70" s="677"/>
      <c r="DHE70" s="677"/>
      <c r="DHF70" s="677"/>
      <c r="DHG70" s="677"/>
      <c r="DHH70" s="677"/>
      <c r="DHI70" s="677"/>
      <c r="DHJ70" s="677"/>
      <c r="DHK70" s="677"/>
      <c r="DHL70" s="677"/>
      <c r="DHM70" s="677"/>
      <c r="DHN70" s="677"/>
      <c r="DHO70" s="677"/>
      <c r="DHP70" s="677"/>
      <c r="DHQ70" s="677"/>
      <c r="DHR70" s="677"/>
      <c r="DHS70" s="677"/>
      <c r="DHT70" s="677"/>
      <c r="DHU70" s="677"/>
      <c r="DHV70" s="677"/>
      <c r="DHW70" s="677"/>
      <c r="DHX70" s="677"/>
      <c r="DHY70" s="677"/>
      <c r="DHZ70" s="677"/>
      <c r="DIA70" s="677"/>
      <c r="DIB70" s="677"/>
      <c r="DIC70" s="677"/>
      <c r="DID70" s="677"/>
      <c r="DIE70" s="677"/>
      <c r="DIF70" s="677"/>
      <c r="DIG70" s="677"/>
      <c r="DIH70" s="677"/>
      <c r="DII70" s="677"/>
      <c r="DIJ70" s="677"/>
      <c r="DIK70" s="677"/>
      <c r="DIL70" s="677"/>
      <c r="DIM70" s="677"/>
      <c r="DIN70" s="677"/>
      <c r="DIO70" s="677"/>
      <c r="DIP70" s="677"/>
      <c r="DIQ70" s="677"/>
      <c r="DIR70" s="677"/>
      <c r="DIS70" s="677"/>
      <c r="DIT70" s="677"/>
      <c r="DIU70" s="677"/>
      <c r="DIV70" s="677"/>
      <c r="DIW70" s="677"/>
      <c r="DIX70" s="677"/>
      <c r="DIY70" s="677"/>
      <c r="DIZ70" s="677"/>
      <c r="DJA70" s="677"/>
      <c r="DJB70" s="677"/>
      <c r="DJC70" s="677"/>
      <c r="DJD70" s="677"/>
      <c r="DJE70" s="677"/>
      <c r="DJF70" s="677"/>
      <c r="DJG70" s="677"/>
      <c r="DJH70" s="677"/>
      <c r="DJI70" s="677"/>
      <c r="DJJ70" s="677"/>
      <c r="DJK70" s="677"/>
      <c r="DJL70" s="677"/>
      <c r="DJM70" s="677"/>
      <c r="DJN70" s="677"/>
      <c r="DJO70" s="677"/>
      <c r="DJP70" s="677"/>
      <c r="DJQ70" s="677"/>
      <c r="DJR70" s="677"/>
      <c r="DJS70" s="677"/>
      <c r="DJT70" s="677"/>
      <c r="DJU70" s="677"/>
      <c r="DJV70" s="677"/>
      <c r="DJW70" s="677"/>
      <c r="DJX70" s="677"/>
      <c r="DJY70" s="677"/>
      <c r="DJZ70" s="677"/>
      <c r="DKA70" s="677"/>
      <c r="DKB70" s="677"/>
      <c r="DKC70" s="677"/>
      <c r="DKD70" s="677"/>
      <c r="DKE70" s="677"/>
      <c r="DKF70" s="677"/>
      <c r="DKG70" s="677"/>
      <c r="DKH70" s="677"/>
      <c r="DKI70" s="677"/>
      <c r="DKJ70" s="677"/>
      <c r="DKK70" s="677"/>
      <c r="DKL70" s="677"/>
      <c r="DKM70" s="677"/>
      <c r="DKN70" s="677"/>
      <c r="DKO70" s="677"/>
      <c r="DKP70" s="677"/>
      <c r="DKQ70" s="677"/>
      <c r="DKR70" s="677"/>
      <c r="DKS70" s="677"/>
      <c r="DKT70" s="677"/>
      <c r="DKU70" s="677"/>
      <c r="DKV70" s="677"/>
      <c r="DKW70" s="677"/>
      <c r="DKX70" s="677"/>
      <c r="DKY70" s="677"/>
      <c r="DKZ70" s="677"/>
      <c r="DLA70" s="677"/>
      <c r="DLB70" s="677"/>
      <c r="DLC70" s="677"/>
      <c r="DLD70" s="677"/>
      <c r="DLE70" s="677"/>
      <c r="DLF70" s="677"/>
      <c r="DLG70" s="677"/>
      <c r="DLH70" s="677"/>
      <c r="DLI70" s="677"/>
      <c r="DLJ70" s="677"/>
      <c r="DLK70" s="677"/>
      <c r="DLL70" s="677"/>
      <c r="DLM70" s="677"/>
      <c r="DLN70" s="677"/>
      <c r="DLO70" s="677"/>
      <c r="DLP70" s="677"/>
      <c r="DLQ70" s="677"/>
      <c r="DLR70" s="677"/>
      <c r="DLS70" s="677"/>
      <c r="DLT70" s="677"/>
      <c r="DLU70" s="677"/>
      <c r="DLV70" s="677"/>
      <c r="DLW70" s="677"/>
      <c r="DLX70" s="677"/>
      <c r="DLY70" s="677"/>
      <c r="DLZ70" s="677"/>
      <c r="DMA70" s="677"/>
      <c r="DMB70" s="677"/>
      <c r="DMC70" s="677"/>
      <c r="DMD70" s="677"/>
      <c r="DME70" s="677"/>
      <c r="DMF70" s="677"/>
      <c r="DMG70" s="677"/>
      <c r="DMH70" s="677"/>
      <c r="DMI70" s="677"/>
      <c r="DMJ70" s="677"/>
      <c r="DMK70" s="677"/>
      <c r="DML70" s="677"/>
      <c r="DMM70" s="677"/>
      <c r="DMN70" s="677"/>
      <c r="DMO70" s="677"/>
      <c r="DMP70" s="677"/>
      <c r="DMQ70" s="677"/>
      <c r="DMR70" s="677"/>
      <c r="DMS70" s="677"/>
      <c r="DMT70" s="677"/>
      <c r="DMU70" s="677"/>
      <c r="DMV70" s="677"/>
      <c r="DMW70" s="677"/>
      <c r="DMX70" s="677"/>
      <c r="DMY70" s="677"/>
      <c r="DMZ70" s="677"/>
      <c r="DNA70" s="677"/>
      <c r="DNB70" s="677"/>
      <c r="DNC70" s="677"/>
      <c r="DND70" s="677"/>
      <c r="DNE70" s="677"/>
      <c r="DNF70" s="677"/>
      <c r="DNG70" s="677"/>
      <c r="DNH70" s="677"/>
      <c r="DNI70" s="677"/>
      <c r="DNJ70" s="677"/>
      <c r="DNK70" s="677"/>
      <c r="DNL70" s="677"/>
      <c r="DNM70" s="677"/>
      <c r="DNN70" s="677"/>
      <c r="DNO70" s="677"/>
      <c r="DNP70" s="677"/>
      <c r="DNQ70" s="677"/>
      <c r="DNR70" s="677"/>
      <c r="DNS70" s="677"/>
      <c r="DNT70" s="677"/>
      <c r="DNU70" s="677"/>
      <c r="DNV70" s="677"/>
      <c r="DNW70" s="677"/>
      <c r="DNX70" s="677"/>
      <c r="DNY70" s="677"/>
      <c r="DNZ70" s="677"/>
      <c r="DOA70" s="677"/>
      <c r="DOB70" s="677"/>
      <c r="DOC70" s="677"/>
      <c r="DOD70" s="677"/>
      <c r="DOE70" s="677"/>
      <c r="DOF70" s="677"/>
      <c r="DOG70" s="677"/>
      <c r="DOH70" s="677"/>
      <c r="DOI70" s="677"/>
      <c r="DOJ70" s="677"/>
      <c r="DOK70" s="677"/>
      <c r="DOL70" s="677"/>
      <c r="DOM70" s="677"/>
      <c r="DON70" s="677"/>
      <c r="DOO70" s="677"/>
      <c r="DOP70" s="677"/>
      <c r="DOQ70" s="677"/>
      <c r="DOR70" s="677"/>
      <c r="DOS70" s="677"/>
      <c r="DOT70" s="677"/>
      <c r="DOU70" s="677"/>
      <c r="DOV70" s="677"/>
      <c r="DOW70" s="677"/>
      <c r="DOX70" s="677"/>
      <c r="DOY70" s="677"/>
      <c r="DOZ70" s="677"/>
      <c r="DPA70" s="677"/>
      <c r="DPB70" s="677"/>
      <c r="DPC70" s="677"/>
      <c r="DPD70" s="677"/>
      <c r="DPE70" s="677"/>
      <c r="DPF70" s="677"/>
      <c r="DPG70" s="677"/>
      <c r="DPH70" s="677"/>
      <c r="DPI70" s="677"/>
      <c r="DPJ70" s="677"/>
      <c r="DPK70" s="677"/>
      <c r="DPL70" s="677"/>
      <c r="DPM70" s="677"/>
      <c r="DPN70" s="677"/>
      <c r="DPO70" s="677"/>
      <c r="DPP70" s="677"/>
      <c r="DPQ70" s="677"/>
      <c r="DPR70" s="677"/>
      <c r="DPS70" s="677"/>
      <c r="DPT70" s="677"/>
      <c r="DPU70" s="677"/>
      <c r="DPV70" s="677"/>
      <c r="DPW70" s="677"/>
      <c r="DPX70" s="677"/>
      <c r="DPY70" s="677"/>
      <c r="DPZ70" s="677"/>
      <c r="DQA70" s="677"/>
      <c r="DQB70" s="677"/>
      <c r="DQC70" s="677"/>
      <c r="DQD70" s="677"/>
      <c r="DQE70" s="677"/>
      <c r="DQF70" s="677"/>
      <c r="DQG70" s="677"/>
      <c r="DQH70" s="677"/>
      <c r="DQI70" s="677"/>
      <c r="DQJ70" s="677"/>
      <c r="DQK70" s="677"/>
      <c r="DQL70" s="677"/>
      <c r="DQM70" s="677"/>
      <c r="DQN70" s="677"/>
      <c r="DQO70" s="677"/>
      <c r="DQP70" s="677"/>
      <c r="DQQ70" s="677"/>
      <c r="DQR70" s="677"/>
      <c r="DQS70" s="677"/>
      <c r="DQT70" s="677"/>
      <c r="DQU70" s="677"/>
      <c r="DQV70" s="677"/>
      <c r="DQW70" s="677"/>
      <c r="DQX70" s="677"/>
      <c r="DQY70" s="677"/>
      <c r="DQZ70" s="677"/>
      <c r="DRA70" s="677"/>
      <c r="DRB70" s="677"/>
      <c r="DRC70" s="677"/>
      <c r="DRD70" s="677"/>
      <c r="DRE70" s="677"/>
      <c r="DRF70" s="677"/>
      <c r="DRG70" s="677"/>
      <c r="DRH70" s="677"/>
      <c r="DRI70" s="677"/>
      <c r="DRJ70" s="677"/>
      <c r="DRK70" s="677"/>
      <c r="DRL70" s="677"/>
      <c r="DRM70" s="677"/>
      <c r="DRN70" s="677"/>
      <c r="DRO70" s="677"/>
      <c r="DRP70" s="677"/>
      <c r="DRQ70" s="677"/>
      <c r="DRR70" s="677"/>
      <c r="DRS70" s="677"/>
      <c r="DRT70" s="677"/>
      <c r="DRU70" s="677"/>
      <c r="DRV70" s="677"/>
      <c r="DRW70" s="677"/>
      <c r="DRX70" s="677"/>
      <c r="DRY70" s="677"/>
      <c r="DRZ70" s="677"/>
      <c r="DSA70" s="677"/>
      <c r="DSB70" s="677"/>
      <c r="DSC70" s="677"/>
      <c r="DSD70" s="677"/>
      <c r="DSE70" s="677"/>
      <c r="DSF70" s="677"/>
      <c r="DSG70" s="677"/>
      <c r="DSH70" s="677"/>
      <c r="DSI70" s="677"/>
      <c r="DSJ70" s="677"/>
      <c r="DSK70" s="677"/>
      <c r="DSL70" s="677"/>
      <c r="DSM70" s="677"/>
      <c r="DSN70" s="677"/>
      <c r="DSO70" s="677"/>
      <c r="DSP70" s="677"/>
      <c r="DSQ70" s="677"/>
      <c r="DSR70" s="677"/>
      <c r="DSS70" s="677"/>
      <c r="DST70" s="677"/>
      <c r="DSU70" s="677"/>
      <c r="DSV70" s="677"/>
      <c r="DSW70" s="677"/>
      <c r="DSX70" s="677"/>
      <c r="DSY70" s="677"/>
      <c r="DSZ70" s="677"/>
      <c r="DTA70" s="677"/>
      <c r="DTB70" s="677"/>
      <c r="DTC70" s="677"/>
      <c r="DTD70" s="677"/>
      <c r="DTE70" s="677"/>
      <c r="DTF70" s="677"/>
      <c r="DTG70" s="677"/>
      <c r="DTH70" s="677"/>
      <c r="DTI70" s="677"/>
      <c r="DTJ70" s="677"/>
      <c r="DTK70" s="677"/>
      <c r="DTL70" s="677"/>
      <c r="DTM70" s="677"/>
      <c r="DTN70" s="677"/>
      <c r="DTO70" s="677"/>
      <c r="DTP70" s="677"/>
      <c r="DTQ70" s="677"/>
      <c r="DTR70" s="677"/>
      <c r="DTS70" s="677"/>
      <c r="DTT70" s="677"/>
      <c r="DTU70" s="677"/>
      <c r="DTV70" s="677"/>
      <c r="DTW70" s="677"/>
      <c r="DTX70" s="677"/>
      <c r="DTY70" s="677"/>
      <c r="DTZ70" s="677"/>
      <c r="DUA70" s="677"/>
      <c r="DUB70" s="677"/>
      <c r="DUC70" s="677"/>
      <c r="DUD70" s="677"/>
      <c r="DUE70" s="677"/>
      <c r="DUF70" s="677"/>
      <c r="DUG70" s="677"/>
      <c r="DUH70" s="677"/>
      <c r="DUI70" s="677"/>
      <c r="DUJ70" s="677"/>
      <c r="DUK70" s="677"/>
      <c r="DUL70" s="677"/>
      <c r="DUM70" s="677"/>
      <c r="DUN70" s="677"/>
      <c r="DUO70" s="677"/>
      <c r="DUP70" s="677"/>
      <c r="DUQ70" s="677"/>
      <c r="DUR70" s="677"/>
      <c r="DUS70" s="677"/>
      <c r="DUT70" s="677"/>
      <c r="DUU70" s="677"/>
      <c r="DUV70" s="677"/>
      <c r="DUW70" s="677"/>
      <c r="DUX70" s="677"/>
      <c r="DUY70" s="677"/>
      <c r="DUZ70" s="677"/>
      <c r="DVA70" s="677"/>
      <c r="DVB70" s="677"/>
      <c r="DVC70" s="677"/>
      <c r="DVD70" s="677"/>
      <c r="DVE70" s="677"/>
      <c r="DVF70" s="677"/>
      <c r="DVG70" s="677"/>
      <c r="DVH70" s="677"/>
      <c r="DVI70" s="677"/>
      <c r="DVJ70" s="677"/>
      <c r="DVK70" s="677"/>
      <c r="DVL70" s="677"/>
      <c r="DVM70" s="677"/>
      <c r="DVN70" s="677"/>
      <c r="DVO70" s="677"/>
      <c r="DVP70" s="677"/>
      <c r="DVQ70" s="677"/>
      <c r="DVR70" s="677"/>
      <c r="DVS70" s="677"/>
      <c r="DVT70" s="677"/>
      <c r="DVU70" s="677"/>
      <c r="DVV70" s="677"/>
      <c r="DVW70" s="677"/>
      <c r="DVX70" s="677"/>
      <c r="DVY70" s="677"/>
      <c r="DVZ70" s="677"/>
      <c r="DWA70" s="677"/>
      <c r="DWB70" s="677"/>
      <c r="DWC70" s="677"/>
      <c r="DWD70" s="677"/>
      <c r="DWE70" s="677"/>
      <c r="DWF70" s="677"/>
      <c r="DWG70" s="677"/>
      <c r="DWH70" s="677"/>
      <c r="DWI70" s="677"/>
      <c r="DWJ70" s="677"/>
      <c r="DWK70" s="677"/>
      <c r="DWL70" s="677"/>
      <c r="DWM70" s="677"/>
      <c r="DWN70" s="677"/>
      <c r="DWO70" s="677"/>
      <c r="DWP70" s="677"/>
      <c r="DWQ70" s="677"/>
      <c r="DWR70" s="677"/>
      <c r="DWS70" s="677"/>
      <c r="DWT70" s="677"/>
      <c r="DWU70" s="677"/>
      <c r="DWV70" s="677"/>
      <c r="DWW70" s="677"/>
      <c r="DWX70" s="677"/>
      <c r="DWY70" s="677"/>
      <c r="DWZ70" s="677"/>
      <c r="DXA70" s="677"/>
      <c r="DXB70" s="677"/>
      <c r="DXC70" s="677"/>
      <c r="DXD70" s="677"/>
      <c r="DXE70" s="677"/>
      <c r="DXF70" s="677"/>
      <c r="DXG70" s="677"/>
      <c r="DXH70" s="677"/>
      <c r="DXI70" s="677"/>
      <c r="DXJ70" s="677"/>
      <c r="DXK70" s="677"/>
      <c r="DXL70" s="677"/>
      <c r="DXM70" s="677"/>
      <c r="DXN70" s="677"/>
      <c r="DXO70" s="677"/>
      <c r="DXP70" s="677"/>
      <c r="DXQ70" s="677"/>
      <c r="DXR70" s="677"/>
      <c r="DXS70" s="677"/>
      <c r="DXT70" s="677"/>
      <c r="DXU70" s="677"/>
      <c r="DXV70" s="677"/>
      <c r="DXW70" s="677"/>
      <c r="DXX70" s="677"/>
      <c r="DXY70" s="677"/>
      <c r="DXZ70" s="677"/>
      <c r="DYA70" s="677"/>
      <c r="DYB70" s="677"/>
      <c r="DYC70" s="677"/>
      <c r="DYD70" s="677"/>
      <c r="DYE70" s="677"/>
      <c r="DYF70" s="677"/>
      <c r="DYG70" s="677"/>
      <c r="DYH70" s="677"/>
      <c r="DYI70" s="677"/>
      <c r="DYJ70" s="677"/>
      <c r="DYK70" s="677"/>
      <c r="DYL70" s="677"/>
      <c r="DYM70" s="677"/>
      <c r="DYN70" s="677"/>
      <c r="DYO70" s="677"/>
      <c r="DYP70" s="677"/>
      <c r="DYQ70" s="677"/>
      <c r="DYR70" s="677"/>
      <c r="DYS70" s="677"/>
      <c r="DYT70" s="677"/>
      <c r="DYU70" s="677"/>
      <c r="DYV70" s="677"/>
      <c r="DYW70" s="677"/>
      <c r="DYX70" s="677"/>
      <c r="DYY70" s="677"/>
      <c r="DYZ70" s="677"/>
      <c r="DZA70" s="677"/>
      <c r="DZB70" s="677"/>
      <c r="DZC70" s="677"/>
      <c r="DZD70" s="677"/>
      <c r="DZE70" s="677"/>
      <c r="DZF70" s="677"/>
      <c r="DZG70" s="677"/>
      <c r="DZH70" s="677"/>
      <c r="DZI70" s="677"/>
      <c r="DZJ70" s="677"/>
      <c r="DZK70" s="677"/>
      <c r="DZL70" s="677"/>
      <c r="DZM70" s="677"/>
      <c r="DZN70" s="677"/>
      <c r="DZO70" s="677"/>
      <c r="DZP70" s="677"/>
      <c r="DZQ70" s="677"/>
      <c r="DZR70" s="677"/>
      <c r="DZS70" s="677"/>
      <c r="DZT70" s="677"/>
      <c r="DZU70" s="677"/>
      <c r="DZV70" s="677"/>
      <c r="DZW70" s="677"/>
      <c r="DZX70" s="677"/>
      <c r="DZY70" s="677"/>
      <c r="DZZ70" s="677"/>
      <c r="EAA70" s="677"/>
      <c r="EAB70" s="677"/>
      <c r="EAC70" s="677"/>
      <c r="EAD70" s="677"/>
      <c r="EAE70" s="677"/>
      <c r="EAF70" s="677"/>
      <c r="EAG70" s="677"/>
      <c r="EAH70" s="677"/>
      <c r="EAI70" s="677"/>
      <c r="EAJ70" s="677"/>
      <c r="EAK70" s="677"/>
      <c r="EAL70" s="677"/>
      <c r="EAM70" s="677"/>
      <c r="EAN70" s="677"/>
      <c r="EAO70" s="677"/>
      <c r="EAP70" s="677"/>
      <c r="EAQ70" s="677"/>
      <c r="EAR70" s="677"/>
      <c r="EAS70" s="677"/>
      <c r="EAT70" s="677"/>
      <c r="EAU70" s="677"/>
      <c r="EAV70" s="677"/>
      <c r="EAW70" s="677"/>
      <c r="EAX70" s="677"/>
      <c r="EAY70" s="677"/>
      <c r="EAZ70" s="677"/>
      <c r="EBA70" s="677"/>
      <c r="EBB70" s="677"/>
      <c r="EBC70" s="677"/>
      <c r="EBD70" s="677"/>
      <c r="EBE70" s="677"/>
      <c r="EBF70" s="677"/>
      <c r="EBG70" s="677"/>
      <c r="EBH70" s="677"/>
      <c r="EBI70" s="677"/>
      <c r="EBJ70" s="677"/>
      <c r="EBK70" s="677"/>
      <c r="EBL70" s="677"/>
      <c r="EBM70" s="677"/>
      <c r="EBN70" s="677"/>
      <c r="EBO70" s="677"/>
      <c r="EBP70" s="677"/>
      <c r="EBQ70" s="677"/>
      <c r="EBR70" s="677"/>
      <c r="EBS70" s="677"/>
      <c r="EBT70" s="677"/>
      <c r="EBU70" s="677"/>
      <c r="EBV70" s="677"/>
      <c r="EBW70" s="677"/>
      <c r="EBX70" s="677"/>
      <c r="EBY70" s="677"/>
      <c r="EBZ70" s="677"/>
      <c r="ECA70" s="677"/>
      <c r="ECB70" s="677"/>
      <c r="ECC70" s="677"/>
      <c r="ECD70" s="677"/>
      <c r="ECE70" s="677"/>
      <c r="ECF70" s="677"/>
      <c r="ECG70" s="677"/>
      <c r="ECH70" s="677"/>
      <c r="ECI70" s="677"/>
      <c r="ECJ70" s="677"/>
      <c r="ECK70" s="677"/>
      <c r="ECL70" s="677"/>
      <c r="ECM70" s="677"/>
      <c r="ECN70" s="677"/>
      <c r="ECO70" s="677"/>
      <c r="ECP70" s="677"/>
      <c r="ECQ70" s="677"/>
      <c r="ECR70" s="677"/>
      <c r="ECS70" s="677"/>
      <c r="ECT70" s="677"/>
      <c r="ECU70" s="677"/>
      <c r="ECV70" s="677"/>
      <c r="ECW70" s="677"/>
      <c r="ECX70" s="677"/>
      <c r="ECY70" s="677"/>
      <c r="ECZ70" s="677"/>
      <c r="EDA70" s="677"/>
      <c r="EDB70" s="677"/>
      <c r="EDC70" s="677"/>
      <c r="EDD70" s="677"/>
      <c r="EDE70" s="677"/>
      <c r="EDF70" s="677"/>
      <c r="EDG70" s="677"/>
      <c r="EDH70" s="677"/>
      <c r="EDI70" s="677"/>
      <c r="EDJ70" s="677"/>
      <c r="EDK70" s="677"/>
      <c r="EDL70" s="677"/>
      <c r="EDM70" s="677"/>
      <c r="EDN70" s="677"/>
      <c r="EDO70" s="677"/>
      <c r="EDP70" s="677"/>
      <c r="EDQ70" s="677"/>
      <c r="EDR70" s="677"/>
      <c r="EDS70" s="677"/>
      <c r="EDT70" s="677"/>
      <c r="EDU70" s="677"/>
      <c r="EDV70" s="677"/>
      <c r="EDW70" s="677"/>
      <c r="EDX70" s="677"/>
      <c r="EDY70" s="677"/>
      <c r="EDZ70" s="677"/>
      <c r="EEA70" s="677"/>
      <c r="EEB70" s="677"/>
      <c r="EEC70" s="677"/>
      <c r="EED70" s="677"/>
      <c r="EEE70" s="677"/>
      <c r="EEF70" s="677"/>
      <c r="EEG70" s="677"/>
      <c r="EEH70" s="677"/>
      <c r="EEI70" s="677"/>
      <c r="EEJ70" s="677"/>
      <c r="EEK70" s="677"/>
      <c r="EEL70" s="677"/>
      <c r="EEM70" s="677"/>
      <c r="EEN70" s="677"/>
      <c r="EEO70" s="677"/>
      <c r="EEP70" s="677"/>
      <c r="EEQ70" s="677"/>
      <c r="EER70" s="677"/>
      <c r="EES70" s="677"/>
      <c r="EET70" s="677"/>
      <c r="EEU70" s="677"/>
      <c r="EEV70" s="677"/>
      <c r="EEW70" s="677"/>
      <c r="EEX70" s="677"/>
      <c r="EEY70" s="677"/>
      <c r="EEZ70" s="677"/>
      <c r="EFA70" s="677"/>
      <c r="EFB70" s="677"/>
      <c r="EFC70" s="677"/>
      <c r="EFD70" s="677"/>
      <c r="EFE70" s="677"/>
      <c r="EFF70" s="677"/>
      <c r="EFG70" s="677"/>
      <c r="EFH70" s="677"/>
      <c r="EFI70" s="677"/>
      <c r="EFJ70" s="677"/>
      <c r="EFK70" s="677"/>
      <c r="EFL70" s="677"/>
      <c r="EFM70" s="677"/>
      <c r="EFN70" s="677"/>
      <c r="EFO70" s="677"/>
      <c r="EFP70" s="677"/>
      <c r="EFQ70" s="677"/>
      <c r="EFR70" s="677"/>
      <c r="EFS70" s="677"/>
      <c r="EFT70" s="677"/>
      <c r="EFU70" s="677"/>
      <c r="EFV70" s="677"/>
      <c r="EFW70" s="677"/>
      <c r="EFX70" s="677"/>
      <c r="EFY70" s="677"/>
      <c r="EFZ70" s="677"/>
      <c r="EGA70" s="677"/>
      <c r="EGB70" s="677"/>
      <c r="EGC70" s="677"/>
      <c r="EGD70" s="677"/>
      <c r="EGE70" s="677"/>
      <c r="EGF70" s="677"/>
      <c r="EGG70" s="677"/>
      <c r="EGH70" s="677"/>
      <c r="EGI70" s="677"/>
      <c r="EGJ70" s="677"/>
      <c r="EGK70" s="677"/>
      <c r="EGL70" s="677"/>
      <c r="EGM70" s="677"/>
      <c r="EGN70" s="677"/>
      <c r="EGO70" s="677"/>
      <c r="EGP70" s="677"/>
      <c r="EGQ70" s="677"/>
      <c r="EGR70" s="677"/>
      <c r="EGS70" s="677"/>
      <c r="EGT70" s="677"/>
      <c r="EGU70" s="677"/>
      <c r="EGV70" s="677"/>
      <c r="EGW70" s="677"/>
      <c r="EGX70" s="677"/>
      <c r="EGY70" s="677"/>
      <c r="EGZ70" s="677"/>
      <c r="EHA70" s="677"/>
      <c r="EHB70" s="677"/>
      <c r="EHC70" s="677"/>
      <c r="EHD70" s="677"/>
      <c r="EHE70" s="677"/>
      <c r="EHF70" s="677"/>
      <c r="EHG70" s="677"/>
      <c r="EHH70" s="677"/>
      <c r="EHI70" s="677"/>
      <c r="EHJ70" s="677"/>
      <c r="EHK70" s="677"/>
      <c r="EHL70" s="677"/>
      <c r="EHM70" s="677"/>
      <c r="EHN70" s="677"/>
      <c r="EHO70" s="677"/>
      <c r="EHP70" s="677"/>
      <c r="EHQ70" s="677"/>
      <c r="EHR70" s="677"/>
      <c r="EHS70" s="677"/>
      <c r="EHT70" s="677"/>
      <c r="EHU70" s="677"/>
      <c r="EHV70" s="677"/>
      <c r="EHW70" s="677"/>
      <c r="EHX70" s="677"/>
      <c r="EHY70" s="677"/>
      <c r="EHZ70" s="677"/>
      <c r="EIA70" s="677"/>
      <c r="EIB70" s="677"/>
      <c r="EIC70" s="677"/>
      <c r="EID70" s="677"/>
      <c r="EIE70" s="677"/>
      <c r="EIF70" s="677"/>
      <c r="EIG70" s="677"/>
      <c r="EIH70" s="677"/>
      <c r="EII70" s="677"/>
      <c r="EIJ70" s="677"/>
      <c r="EIK70" s="677"/>
      <c r="EIL70" s="677"/>
      <c r="EIM70" s="677"/>
      <c r="EIN70" s="677"/>
      <c r="EIO70" s="677"/>
      <c r="EIP70" s="677"/>
      <c r="EIQ70" s="677"/>
      <c r="EIR70" s="677"/>
      <c r="EIS70" s="677"/>
      <c r="EIT70" s="677"/>
      <c r="EIU70" s="677"/>
      <c r="EIV70" s="677"/>
      <c r="EIW70" s="677"/>
      <c r="EIX70" s="677"/>
      <c r="EIY70" s="677"/>
      <c r="EIZ70" s="677"/>
      <c r="EJA70" s="677"/>
      <c r="EJB70" s="677"/>
      <c r="EJC70" s="677"/>
      <c r="EJD70" s="677"/>
      <c r="EJE70" s="677"/>
      <c r="EJF70" s="677"/>
      <c r="EJG70" s="677"/>
      <c r="EJH70" s="677"/>
      <c r="EJI70" s="677"/>
      <c r="EJJ70" s="677"/>
      <c r="EJK70" s="677"/>
      <c r="EJL70" s="677"/>
      <c r="EJM70" s="677"/>
      <c r="EJN70" s="677"/>
      <c r="EJO70" s="677"/>
      <c r="EJP70" s="677"/>
      <c r="EJQ70" s="677"/>
      <c r="EJR70" s="677"/>
      <c r="EJS70" s="677"/>
      <c r="EJT70" s="677"/>
      <c r="EJU70" s="677"/>
      <c r="EJV70" s="677"/>
      <c r="EJW70" s="677"/>
      <c r="EJX70" s="677"/>
      <c r="EJY70" s="677"/>
      <c r="EJZ70" s="677"/>
      <c r="EKA70" s="677"/>
      <c r="EKB70" s="677"/>
      <c r="EKC70" s="677"/>
      <c r="EKD70" s="677"/>
      <c r="EKE70" s="677"/>
      <c r="EKF70" s="677"/>
      <c r="EKG70" s="677"/>
      <c r="EKH70" s="677"/>
      <c r="EKI70" s="677"/>
      <c r="EKJ70" s="677"/>
      <c r="EKK70" s="677"/>
      <c r="EKL70" s="677"/>
      <c r="EKM70" s="677"/>
      <c r="EKN70" s="677"/>
      <c r="EKO70" s="677"/>
      <c r="EKP70" s="677"/>
      <c r="EKQ70" s="677"/>
      <c r="EKR70" s="677"/>
      <c r="EKS70" s="677"/>
      <c r="EKT70" s="677"/>
      <c r="EKU70" s="677"/>
      <c r="EKV70" s="677"/>
      <c r="EKW70" s="677"/>
      <c r="EKX70" s="677"/>
      <c r="EKY70" s="677"/>
      <c r="EKZ70" s="677"/>
      <c r="ELA70" s="677"/>
      <c r="ELB70" s="677"/>
      <c r="ELC70" s="677"/>
      <c r="ELD70" s="677"/>
      <c r="ELE70" s="677"/>
      <c r="ELF70" s="677"/>
      <c r="ELG70" s="677"/>
      <c r="ELH70" s="677"/>
      <c r="ELI70" s="677"/>
      <c r="ELJ70" s="677"/>
      <c r="ELK70" s="677"/>
      <c r="ELL70" s="677"/>
      <c r="ELM70" s="677"/>
      <c r="ELN70" s="677"/>
      <c r="ELO70" s="677"/>
      <c r="ELP70" s="677"/>
      <c r="ELQ70" s="677"/>
      <c r="ELR70" s="677"/>
      <c r="ELS70" s="677"/>
      <c r="ELT70" s="677"/>
      <c r="ELU70" s="677"/>
      <c r="ELV70" s="677"/>
      <c r="ELW70" s="677"/>
      <c r="ELX70" s="677"/>
      <c r="ELY70" s="677"/>
      <c r="ELZ70" s="677"/>
      <c r="EMA70" s="677"/>
      <c r="EMB70" s="677"/>
      <c r="EMC70" s="677"/>
      <c r="EMD70" s="677"/>
      <c r="EME70" s="677"/>
      <c r="EMF70" s="677"/>
      <c r="EMG70" s="677"/>
      <c r="EMH70" s="677"/>
      <c r="EMI70" s="677"/>
      <c r="EMJ70" s="677"/>
      <c r="EMK70" s="677"/>
      <c r="EML70" s="677"/>
      <c r="EMM70" s="677"/>
      <c r="EMN70" s="677"/>
      <c r="EMO70" s="677"/>
      <c r="EMP70" s="677"/>
      <c r="EMQ70" s="677"/>
      <c r="EMR70" s="677"/>
      <c r="EMS70" s="677"/>
      <c r="EMT70" s="677"/>
      <c r="EMU70" s="677"/>
      <c r="EMV70" s="677"/>
      <c r="EMW70" s="677"/>
      <c r="EMX70" s="677"/>
      <c r="EMY70" s="677"/>
      <c r="EMZ70" s="677"/>
      <c r="ENA70" s="677"/>
      <c r="ENB70" s="677"/>
      <c r="ENC70" s="677"/>
      <c r="END70" s="677"/>
      <c r="ENE70" s="677"/>
      <c r="ENF70" s="677"/>
      <c r="ENG70" s="677"/>
      <c r="ENH70" s="677"/>
      <c r="ENI70" s="677"/>
      <c r="ENJ70" s="677"/>
      <c r="ENK70" s="677"/>
      <c r="ENL70" s="677"/>
      <c r="ENM70" s="677"/>
      <c r="ENN70" s="677"/>
      <c r="ENO70" s="677"/>
      <c r="ENP70" s="677"/>
      <c r="ENQ70" s="677"/>
      <c r="ENR70" s="677"/>
      <c r="ENS70" s="677"/>
      <c r="ENT70" s="677"/>
      <c r="ENU70" s="677"/>
      <c r="ENV70" s="677"/>
      <c r="ENW70" s="677"/>
      <c r="ENX70" s="677"/>
      <c r="ENY70" s="677"/>
      <c r="ENZ70" s="677"/>
      <c r="EOA70" s="677"/>
      <c r="EOB70" s="677"/>
      <c r="EOC70" s="677"/>
      <c r="EOD70" s="677"/>
      <c r="EOE70" s="677"/>
      <c r="EOF70" s="677"/>
      <c r="EOG70" s="677"/>
      <c r="EOH70" s="677"/>
      <c r="EOI70" s="677"/>
      <c r="EOJ70" s="677"/>
      <c r="EOK70" s="677"/>
      <c r="EOL70" s="677"/>
      <c r="EOM70" s="677"/>
      <c r="EON70" s="677"/>
      <c r="EOO70" s="677"/>
      <c r="EOP70" s="677"/>
      <c r="EOQ70" s="677"/>
      <c r="EOR70" s="677"/>
      <c r="EOS70" s="677"/>
      <c r="EOT70" s="677"/>
      <c r="EOU70" s="677"/>
      <c r="EOV70" s="677"/>
      <c r="EOW70" s="677"/>
      <c r="EOX70" s="677"/>
      <c r="EOY70" s="677"/>
      <c r="EOZ70" s="677"/>
      <c r="EPA70" s="677"/>
      <c r="EPB70" s="677"/>
      <c r="EPC70" s="677"/>
      <c r="EPD70" s="677"/>
      <c r="EPE70" s="677"/>
      <c r="EPF70" s="677"/>
      <c r="EPG70" s="677"/>
      <c r="EPH70" s="677"/>
      <c r="EPI70" s="677"/>
      <c r="EPJ70" s="677"/>
      <c r="EPK70" s="677"/>
      <c r="EPL70" s="677"/>
      <c r="EPM70" s="677"/>
      <c r="EPN70" s="677"/>
      <c r="EPO70" s="677"/>
      <c r="EPP70" s="677"/>
      <c r="EPQ70" s="677"/>
      <c r="EPR70" s="677"/>
      <c r="EPS70" s="677"/>
      <c r="EPT70" s="677"/>
      <c r="EPU70" s="677"/>
      <c r="EPV70" s="677"/>
      <c r="EPW70" s="677"/>
      <c r="EPX70" s="677"/>
      <c r="EPY70" s="677"/>
      <c r="EPZ70" s="677"/>
      <c r="EQA70" s="677"/>
      <c r="EQB70" s="677"/>
      <c r="EQC70" s="677"/>
      <c r="EQD70" s="677"/>
      <c r="EQE70" s="677"/>
      <c r="EQF70" s="677"/>
      <c r="EQG70" s="677"/>
      <c r="EQH70" s="677"/>
      <c r="EQI70" s="677"/>
      <c r="EQJ70" s="677"/>
      <c r="EQK70" s="677"/>
      <c r="EQL70" s="677"/>
      <c r="EQM70" s="677"/>
      <c r="EQN70" s="677"/>
      <c r="EQO70" s="677"/>
      <c r="EQP70" s="677"/>
      <c r="EQQ70" s="677"/>
      <c r="EQR70" s="677"/>
      <c r="EQS70" s="677"/>
      <c r="EQT70" s="677"/>
      <c r="EQU70" s="677"/>
      <c r="EQV70" s="677"/>
      <c r="EQW70" s="677"/>
      <c r="EQX70" s="677"/>
      <c r="EQY70" s="677"/>
      <c r="EQZ70" s="677"/>
      <c r="ERA70" s="677"/>
      <c r="ERB70" s="677"/>
      <c r="ERC70" s="677"/>
      <c r="ERD70" s="677"/>
      <c r="ERE70" s="677"/>
      <c r="ERF70" s="677"/>
      <c r="ERG70" s="677"/>
      <c r="ERH70" s="677"/>
      <c r="ERI70" s="677"/>
      <c r="ERJ70" s="677"/>
      <c r="ERK70" s="677"/>
      <c r="ERL70" s="677"/>
      <c r="ERM70" s="677"/>
      <c r="ERN70" s="677"/>
      <c r="ERO70" s="677"/>
      <c r="ERP70" s="677"/>
      <c r="ERQ70" s="677"/>
      <c r="ERR70" s="677"/>
      <c r="ERS70" s="677"/>
      <c r="ERT70" s="677"/>
      <c r="ERU70" s="677"/>
      <c r="ERV70" s="677"/>
      <c r="ERW70" s="677"/>
      <c r="ERX70" s="677"/>
      <c r="ERY70" s="677"/>
      <c r="ERZ70" s="677"/>
      <c r="ESA70" s="677"/>
      <c r="ESB70" s="677"/>
      <c r="ESC70" s="677"/>
      <c r="ESD70" s="677"/>
      <c r="ESE70" s="677"/>
      <c r="ESF70" s="677"/>
      <c r="ESG70" s="677"/>
      <c r="ESH70" s="677"/>
      <c r="ESI70" s="677"/>
      <c r="ESJ70" s="677"/>
      <c r="ESK70" s="677"/>
      <c r="ESL70" s="677"/>
      <c r="ESM70" s="677"/>
      <c r="ESN70" s="677"/>
      <c r="ESO70" s="677"/>
      <c r="ESP70" s="677"/>
      <c r="ESQ70" s="677"/>
      <c r="ESR70" s="677"/>
      <c r="ESS70" s="677"/>
      <c r="EST70" s="677"/>
      <c r="ESU70" s="677"/>
      <c r="ESV70" s="677"/>
      <c r="ESW70" s="677"/>
      <c r="ESX70" s="677"/>
      <c r="ESY70" s="677"/>
      <c r="ESZ70" s="677"/>
      <c r="ETA70" s="677"/>
      <c r="ETB70" s="677"/>
      <c r="ETC70" s="677"/>
      <c r="ETD70" s="677"/>
      <c r="ETE70" s="677"/>
      <c r="ETF70" s="677"/>
      <c r="ETG70" s="677"/>
      <c r="ETH70" s="677"/>
      <c r="ETI70" s="677"/>
      <c r="ETJ70" s="677"/>
      <c r="ETK70" s="677"/>
      <c r="ETL70" s="677"/>
      <c r="ETM70" s="677"/>
      <c r="ETN70" s="677"/>
      <c r="ETO70" s="677"/>
      <c r="ETP70" s="677"/>
      <c r="ETQ70" s="677"/>
      <c r="ETR70" s="677"/>
      <c r="ETS70" s="677"/>
      <c r="ETT70" s="677"/>
      <c r="ETU70" s="677"/>
      <c r="ETV70" s="677"/>
      <c r="ETW70" s="677"/>
      <c r="ETX70" s="677"/>
      <c r="ETY70" s="677"/>
      <c r="ETZ70" s="677"/>
      <c r="EUA70" s="677"/>
      <c r="EUB70" s="677"/>
      <c r="EUC70" s="677"/>
      <c r="EUD70" s="677"/>
      <c r="EUE70" s="677"/>
      <c r="EUF70" s="677"/>
      <c r="EUG70" s="677"/>
      <c r="EUH70" s="677"/>
      <c r="EUI70" s="677"/>
      <c r="EUJ70" s="677"/>
      <c r="EUK70" s="677"/>
      <c r="EUL70" s="677"/>
      <c r="EUM70" s="677"/>
      <c r="EUN70" s="677"/>
      <c r="EUO70" s="677"/>
      <c r="EUP70" s="677"/>
      <c r="EUQ70" s="677"/>
      <c r="EUR70" s="677"/>
      <c r="EUS70" s="677"/>
      <c r="EUT70" s="677"/>
      <c r="EUU70" s="677"/>
      <c r="EUV70" s="677"/>
      <c r="EUW70" s="677"/>
      <c r="EUX70" s="677"/>
      <c r="EUY70" s="677"/>
      <c r="EUZ70" s="677"/>
      <c r="EVA70" s="677"/>
      <c r="EVB70" s="677"/>
      <c r="EVC70" s="677"/>
      <c r="EVD70" s="677"/>
      <c r="EVE70" s="677"/>
      <c r="EVF70" s="677"/>
      <c r="EVG70" s="677"/>
      <c r="EVH70" s="677"/>
      <c r="EVI70" s="677"/>
      <c r="EVJ70" s="677"/>
      <c r="EVK70" s="677"/>
      <c r="EVL70" s="677"/>
      <c r="EVM70" s="677"/>
      <c r="EVN70" s="677"/>
      <c r="EVO70" s="677"/>
      <c r="EVP70" s="677"/>
      <c r="EVQ70" s="677"/>
      <c r="EVR70" s="677"/>
      <c r="EVS70" s="677"/>
      <c r="EVT70" s="677"/>
      <c r="EVU70" s="677"/>
      <c r="EVV70" s="677"/>
      <c r="EVW70" s="677"/>
      <c r="EVX70" s="677"/>
      <c r="EVY70" s="677"/>
      <c r="EVZ70" s="677"/>
      <c r="EWA70" s="677"/>
      <c r="EWB70" s="677"/>
      <c r="EWC70" s="677"/>
      <c r="EWD70" s="677"/>
      <c r="EWE70" s="677"/>
      <c r="EWF70" s="677"/>
      <c r="EWG70" s="677"/>
      <c r="EWH70" s="677"/>
      <c r="EWI70" s="677"/>
      <c r="EWJ70" s="677"/>
      <c r="EWK70" s="677"/>
      <c r="EWL70" s="677"/>
      <c r="EWM70" s="677"/>
      <c r="EWN70" s="677"/>
      <c r="EWO70" s="677"/>
      <c r="EWP70" s="677"/>
      <c r="EWQ70" s="677"/>
      <c r="EWR70" s="677"/>
      <c r="EWS70" s="677"/>
      <c r="EWT70" s="677"/>
      <c r="EWU70" s="677"/>
      <c r="EWV70" s="677"/>
      <c r="EWW70" s="677"/>
      <c r="EWX70" s="677"/>
      <c r="EWY70" s="677"/>
      <c r="EWZ70" s="677"/>
      <c r="EXA70" s="677"/>
      <c r="EXB70" s="677"/>
      <c r="EXC70" s="677"/>
      <c r="EXD70" s="677"/>
      <c r="EXE70" s="677"/>
      <c r="EXF70" s="677"/>
      <c r="EXG70" s="677"/>
      <c r="EXH70" s="677"/>
      <c r="EXI70" s="677"/>
      <c r="EXJ70" s="677"/>
      <c r="EXK70" s="677"/>
      <c r="EXL70" s="677"/>
      <c r="EXM70" s="677"/>
      <c r="EXN70" s="677"/>
      <c r="EXO70" s="677"/>
      <c r="EXP70" s="677"/>
      <c r="EXQ70" s="677"/>
      <c r="EXR70" s="677"/>
      <c r="EXS70" s="677"/>
      <c r="EXT70" s="677"/>
      <c r="EXU70" s="677"/>
      <c r="EXV70" s="677"/>
      <c r="EXW70" s="677"/>
      <c r="EXX70" s="677"/>
      <c r="EXY70" s="677"/>
      <c r="EXZ70" s="677"/>
      <c r="EYA70" s="677"/>
      <c r="EYB70" s="677"/>
      <c r="EYC70" s="677"/>
      <c r="EYD70" s="677"/>
      <c r="EYE70" s="677"/>
      <c r="EYF70" s="677"/>
      <c r="EYG70" s="677"/>
      <c r="EYH70" s="677"/>
      <c r="EYI70" s="677"/>
      <c r="EYJ70" s="677"/>
      <c r="EYK70" s="677"/>
      <c r="EYL70" s="677"/>
      <c r="EYM70" s="677"/>
      <c r="EYN70" s="677"/>
      <c r="EYO70" s="677"/>
      <c r="EYP70" s="677"/>
      <c r="EYQ70" s="677"/>
      <c r="EYR70" s="677"/>
      <c r="EYS70" s="677"/>
      <c r="EYT70" s="677"/>
      <c r="EYU70" s="677"/>
      <c r="EYV70" s="677"/>
      <c r="EYW70" s="677"/>
      <c r="EYX70" s="677"/>
      <c r="EYY70" s="677"/>
      <c r="EYZ70" s="677"/>
      <c r="EZA70" s="677"/>
      <c r="EZB70" s="677"/>
      <c r="EZC70" s="677"/>
      <c r="EZD70" s="677"/>
      <c r="EZE70" s="677"/>
      <c r="EZF70" s="677"/>
      <c r="EZG70" s="677"/>
      <c r="EZH70" s="677"/>
      <c r="EZI70" s="677"/>
      <c r="EZJ70" s="677"/>
      <c r="EZK70" s="677"/>
      <c r="EZL70" s="677"/>
      <c r="EZM70" s="677"/>
      <c r="EZN70" s="677"/>
      <c r="EZO70" s="677"/>
      <c r="EZP70" s="677"/>
      <c r="EZQ70" s="677"/>
      <c r="EZR70" s="677"/>
      <c r="EZS70" s="677"/>
      <c r="EZT70" s="677"/>
      <c r="EZU70" s="677"/>
      <c r="EZV70" s="677"/>
      <c r="EZW70" s="677"/>
      <c r="EZX70" s="677"/>
      <c r="EZY70" s="677"/>
      <c r="EZZ70" s="677"/>
      <c r="FAA70" s="677"/>
      <c r="FAB70" s="677"/>
      <c r="FAC70" s="677"/>
      <c r="FAD70" s="677"/>
      <c r="FAE70" s="677"/>
      <c r="FAF70" s="677"/>
      <c r="FAG70" s="677"/>
      <c r="FAH70" s="677"/>
      <c r="FAI70" s="677"/>
      <c r="FAJ70" s="677"/>
      <c r="FAK70" s="677"/>
      <c r="FAL70" s="677"/>
      <c r="FAM70" s="677"/>
      <c r="FAN70" s="677"/>
      <c r="FAO70" s="677"/>
      <c r="FAP70" s="677"/>
      <c r="FAQ70" s="677"/>
      <c r="FAR70" s="677"/>
      <c r="FAS70" s="677"/>
      <c r="FAT70" s="677"/>
      <c r="FAU70" s="677"/>
      <c r="FAV70" s="677"/>
      <c r="FAW70" s="677"/>
      <c r="FAX70" s="677"/>
      <c r="FAY70" s="677"/>
      <c r="FAZ70" s="677"/>
      <c r="FBA70" s="677"/>
      <c r="FBB70" s="677"/>
      <c r="FBC70" s="677"/>
      <c r="FBD70" s="677"/>
      <c r="FBE70" s="677"/>
      <c r="FBF70" s="677"/>
      <c r="FBG70" s="677"/>
      <c r="FBH70" s="677"/>
      <c r="FBI70" s="677"/>
      <c r="FBJ70" s="677"/>
      <c r="FBK70" s="677"/>
      <c r="FBL70" s="677"/>
      <c r="FBM70" s="677"/>
      <c r="FBN70" s="677"/>
      <c r="FBO70" s="677"/>
      <c r="FBP70" s="677"/>
      <c r="FBQ70" s="677"/>
      <c r="FBR70" s="677"/>
      <c r="FBS70" s="677"/>
      <c r="FBT70" s="677"/>
      <c r="FBU70" s="677"/>
      <c r="FBV70" s="677"/>
      <c r="FBW70" s="677"/>
      <c r="FBX70" s="677"/>
      <c r="FBY70" s="677"/>
      <c r="FBZ70" s="677"/>
      <c r="FCA70" s="677"/>
      <c r="FCB70" s="677"/>
      <c r="FCC70" s="677"/>
      <c r="FCD70" s="677"/>
      <c r="FCE70" s="677"/>
      <c r="FCF70" s="677"/>
      <c r="FCG70" s="677"/>
      <c r="FCH70" s="677"/>
      <c r="FCI70" s="677"/>
      <c r="FCJ70" s="677"/>
      <c r="FCK70" s="677"/>
      <c r="FCL70" s="677"/>
      <c r="FCM70" s="677"/>
      <c r="FCN70" s="677"/>
      <c r="FCO70" s="677"/>
      <c r="FCP70" s="677"/>
      <c r="FCQ70" s="677"/>
      <c r="FCR70" s="677"/>
      <c r="FCS70" s="677"/>
      <c r="FCT70" s="677"/>
      <c r="FCU70" s="677"/>
      <c r="FCV70" s="677"/>
      <c r="FCW70" s="677"/>
      <c r="FCX70" s="677"/>
      <c r="FCY70" s="677"/>
      <c r="FCZ70" s="677"/>
      <c r="FDA70" s="677"/>
      <c r="FDB70" s="677"/>
      <c r="FDC70" s="677"/>
      <c r="FDD70" s="677"/>
      <c r="FDE70" s="677"/>
      <c r="FDF70" s="677"/>
      <c r="FDG70" s="677"/>
      <c r="FDH70" s="677"/>
      <c r="FDI70" s="677"/>
      <c r="FDJ70" s="677"/>
      <c r="FDK70" s="677"/>
      <c r="FDL70" s="677"/>
      <c r="FDM70" s="677"/>
      <c r="FDN70" s="677"/>
      <c r="FDO70" s="677"/>
      <c r="FDP70" s="677"/>
      <c r="FDQ70" s="677"/>
      <c r="FDR70" s="677"/>
      <c r="FDS70" s="677"/>
      <c r="FDT70" s="677"/>
      <c r="FDU70" s="677"/>
      <c r="FDV70" s="677"/>
      <c r="FDW70" s="677"/>
      <c r="FDX70" s="677"/>
      <c r="FDY70" s="677"/>
      <c r="FDZ70" s="677"/>
      <c r="FEA70" s="677"/>
      <c r="FEB70" s="677"/>
      <c r="FEC70" s="677"/>
      <c r="FED70" s="677"/>
      <c r="FEE70" s="677"/>
      <c r="FEF70" s="677"/>
      <c r="FEG70" s="677"/>
      <c r="FEH70" s="677"/>
      <c r="FEI70" s="677"/>
      <c r="FEJ70" s="677"/>
      <c r="FEK70" s="677"/>
      <c r="FEL70" s="677"/>
      <c r="FEM70" s="677"/>
      <c r="FEN70" s="677"/>
      <c r="FEO70" s="677"/>
      <c r="FEP70" s="677"/>
      <c r="FEQ70" s="677"/>
      <c r="FER70" s="677"/>
      <c r="FES70" s="677"/>
      <c r="FET70" s="677"/>
      <c r="FEU70" s="677"/>
      <c r="FEV70" s="677"/>
      <c r="FEW70" s="677"/>
      <c r="FEX70" s="677"/>
      <c r="FEY70" s="677"/>
      <c r="FEZ70" s="677"/>
      <c r="FFA70" s="677"/>
      <c r="FFB70" s="677"/>
      <c r="FFC70" s="677"/>
      <c r="FFD70" s="677"/>
      <c r="FFE70" s="677"/>
      <c r="FFF70" s="677"/>
      <c r="FFG70" s="677"/>
      <c r="FFH70" s="677"/>
      <c r="FFI70" s="677"/>
      <c r="FFJ70" s="677"/>
      <c r="FFK70" s="677"/>
      <c r="FFL70" s="677"/>
      <c r="FFM70" s="677"/>
      <c r="FFN70" s="677"/>
      <c r="FFO70" s="677"/>
      <c r="FFP70" s="677"/>
      <c r="FFQ70" s="677"/>
      <c r="FFR70" s="677"/>
      <c r="FFS70" s="677"/>
      <c r="FFT70" s="677"/>
      <c r="FFU70" s="677"/>
      <c r="FFV70" s="677"/>
      <c r="FFW70" s="677"/>
      <c r="FFX70" s="677"/>
      <c r="FFY70" s="677"/>
      <c r="FFZ70" s="677"/>
      <c r="FGA70" s="677"/>
      <c r="FGB70" s="677"/>
      <c r="FGC70" s="677"/>
      <c r="FGD70" s="677"/>
      <c r="FGE70" s="677"/>
      <c r="FGF70" s="677"/>
      <c r="FGG70" s="677"/>
      <c r="FGH70" s="677"/>
      <c r="FGI70" s="677"/>
      <c r="FGJ70" s="677"/>
      <c r="FGK70" s="677"/>
      <c r="FGL70" s="677"/>
      <c r="FGM70" s="677"/>
      <c r="FGN70" s="677"/>
      <c r="FGO70" s="677"/>
      <c r="FGP70" s="677"/>
      <c r="FGQ70" s="677"/>
      <c r="FGR70" s="677"/>
      <c r="FGS70" s="677"/>
      <c r="FGT70" s="677"/>
      <c r="FGU70" s="677"/>
      <c r="FGV70" s="677"/>
      <c r="FGW70" s="677"/>
      <c r="FGX70" s="677"/>
      <c r="FGY70" s="677"/>
      <c r="FGZ70" s="677"/>
      <c r="FHA70" s="677"/>
      <c r="FHB70" s="677"/>
      <c r="FHC70" s="677"/>
      <c r="FHD70" s="677"/>
      <c r="FHE70" s="677"/>
      <c r="FHF70" s="677"/>
      <c r="FHG70" s="677"/>
      <c r="FHH70" s="677"/>
      <c r="FHI70" s="677"/>
      <c r="FHJ70" s="677"/>
      <c r="FHK70" s="677"/>
      <c r="FHL70" s="677"/>
      <c r="FHM70" s="677"/>
      <c r="FHN70" s="677"/>
      <c r="FHO70" s="677"/>
      <c r="FHP70" s="677"/>
      <c r="FHQ70" s="677"/>
      <c r="FHR70" s="677"/>
      <c r="FHS70" s="677"/>
      <c r="FHT70" s="677"/>
      <c r="FHU70" s="677"/>
      <c r="FHV70" s="677"/>
      <c r="FHW70" s="677"/>
      <c r="FHX70" s="677"/>
      <c r="FHY70" s="677"/>
      <c r="FHZ70" s="677"/>
      <c r="FIA70" s="677"/>
      <c r="FIB70" s="677"/>
      <c r="FIC70" s="677"/>
      <c r="FID70" s="677"/>
      <c r="FIE70" s="677"/>
      <c r="FIF70" s="677"/>
      <c r="FIG70" s="677"/>
      <c r="FIH70" s="677"/>
      <c r="FII70" s="677"/>
      <c r="FIJ70" s="677"/>
      <c r="FIK70" s="677"/>
      <c r="FIL70" s="677"/>
      <c r="FIM70" s="677"/>
      <c r="FIN70" s="677"/>
      <c r="FIO70" s="677"/>
      <c r="FIP70" s="677"/>
      <c r="FIQ70" s="677"/>
      <c r="FIR70" s="677"/>
      <c r="FIS70" s="677"/>
      <c r="FIT70" s="677"/>
      <c r="FIU70" s="677"/>
      <c r="FIV70" s="677"/>
      <c r="FIW70" s="677"/>
      <c r="FIX70" s="677"/>
      <c r="FIY70" s="677"/>
      <c r="FIZ70" s="677"/>
      <c r="FJA70" s="677"/>
      <c r="FJB70" s="677"/>
      <c r="FJC70" s="677"/>
      <c r="FJD70" s="677"/>
      <c r="FJE70" s="677"/>
      <c r="FJF70" s="677"/>
      <c r="FJG70" s="677"/>
      <c r="FJH70" s="677"/>
      <c r="FJI70" s="677"/>
      <c r="FJJ70" s="677"/>
      <c r="FJK70" s="677"/>
      <c r="FJL70" s="677"/>
      <c r="FJM70" s="677"/>
      <c r="FJN70" s="677"/>
      <c r="FJO70" s="677"/>
      <c r="FJP70" s="677"/>
      <c r="FJQ70" s="677"/>
      <c r="FJR70" s="677"/>
      <c r="FJS70" s="677"/>
      <c r="FJT70" s="677"/>
      <c r="FJU70" s="677"/>
      <c r="FJV70" s="677"/>
      <c r="FJW70" s="677"/>
      <c r="FJX70" s="677"/>
      <c r="FJY70" s="677"/>
      <c r="FJZ70" s="677"/>
      <c r="FKA70" s="677"/>
      <c r="FKB70" s="677"/>
      <c r="FKC70" s="677"/>
      <c r="FKD70" s="677"/>
      <c r="FKE70" s="677"/>
      <c r="FKF70" s="677"/>
      <c r="FKG70" s="677"/>
      <c r="FKH70" s="677"/>
      <c r="FKI70" s="677"/>
      <c r="FKJ70" s="677"/>
      <c r="FKK70" s="677"/>
      <c r="FKL70" s="677"/>
      <c r="FKM70" s="677"/>
      <c r="FKN70" s="677"/>
      <c r="FKO70" s="677"/>
      <c r="FKP70" s="677"/>
      <c r="FKQ70" s="677"/>
      <c r="FKR70" s="677"/>
      <c r="FKS70" s="677"/>
      <c r="FKT70" s="677"/>
      <c r="FKU70" s="677"/>
      <c r="FKV70" s="677"/>
      <c r="FKW70" s="677"/>
      <c r="FKX70" s="677"/>
      <c r="FKY70" s="677"/>
      <c r="FKZ70" s="677"/>
      <c r="FLA70" s="677"/>
      <c r="FLB70" s="677"/>
      <c r="FLC70" s="677"/>
      <c r="FLD70" s="677"/>
      <c r="FLE70" s="677"/>
      <c r="FLF70" s="677"/>
      <c r="FLG70" s="677"/>
      <c r="FLH70" s="677"/>
      <c r="FLI70" s="677"/>
      <c r="FLJ70" s="677"/>
      <c r="FLK70" s="677"/>
      <c r="FLL70" s="677"/>
      <c r="FLM70" s="677"/>
      <c r="FLN70" s="677"/>
      <c r="FLO70" s="677"/>
      <c r="FLP70" s="677"/>
      <c r="FLQ70" s="677"/>
      <c r="FLR70" s="677"/>
      <c r="FLS70" s="677"/>
      <c r="FLT70" s="677"/>
      <c r="FLU70" s="677"/>
      <c r="FLV70" s="677"/>
      <c r="FLW70" s="677"/>
      <c r="FLX70" s="677"/>
      <c r="FLY70" s="677"/>
      <c r="FLZ70" s="677"/>
      <c r="FMA70" s="677"/>
      <c r="FMB70" s="677"/>
      <c r="FMC70" s="677"/>
      <c r="FMD70" s="677"/>
      <c r="FME70" s="677"/>
      <c r="FMF70" s="677"/>
      <c r="FMG70" s="677"/>
      <c r="FMH70" s="677"/>
      <c r="FMI70" s="677"/>
      <c r="FMJ70" s="677"/>
      <c r="FMK70" s="677"/>
      <c r="FML70" s="677"/>
      <c r="FMM70" s="677"/>
      <c r="FMN70" s="677"/>
      <c r="FMO70" s="677"/>
      <c r="FMP70" s="677"/>
      <c r="FMQ70" s="677"/>
      <c r="FMR70" s="677"/>
      <c r="FMS70" s="677"/>
      <c r="FMT70" s="677"/>
      <c r="FMU70" s="677"/>
      <c r="FMV70" s="677"/>
      <c r="FMW70" s="677"/>
      <c r="FMX70" s="677"/>
      <c r="FMY70" s="677"/>
      <c r="FMZ70" s="677"/>
      <c r="FNA70" s="677"/>
      <c r="FNB70" s="677"/>
      <c r="FNC70" s="677"/>
      <c r="FND70" s="677"/>
      <c r="FNE70" s="677"/>
      <c r="FNF70" s="677"/>
      <c r="FNG70" s="677"/>
      <c r="FNH70" s="677"/>
      <c r="FNI70" s="677"/>
      <c r="FNJ70" s="677"/>
      <c r="FNK70" s="677"/>
      <c r="FNL70" s="677"/>
      <c r="FNM70" s="677"/>
      <c r="FNN70" s="677"/>
      <c r="FNO70" s="677"/>
      <c r="FNP70" s="677"/>
      <c r="FNQ70" s="677"/>
      <c r="FNR70" s="677"/>
      <c r="FNS70" s="677"/>
      <c r="FNT70" s="677"/>
      <c r="FNU70" s="677"/>
      <c r="FNV70" s="677"/>
      <c r="FNW70" s="677"/>
      <c r="FNX70" s="677"/>
      <c r="FNY70" s="677"/>
      <c r="FNZ70" s="677"/>
      <c r="FOA70" s="677"/>
      <c r="FOB70" s="677"/>
      <c r="FOC70" s="677"/>
      <c r="FOD70" s="677"/>
      <c r="FOE70" s="677"/>
      <c r="FOF70" s="677"/>
      <c r="FOG70" s="677"/>
      <c r="FOH70" s="677"/>
      <c r="FOI70" s="677"/>
      <c r="FOJ70" s="677"/>
      <c r="FOK70" s="677"/>
      <c r="FOL70" s="677"/>
      <c r="FOM70" s="677"/>
      <c r="FON70" s="677"/>
      <c r="FOO70" s="677"/>
      <c r="FOP70" s="677"/>
      <c r="FOQ70" s="677"/>
      <c r="FOR70" s="677"/>
      <c r="FOS70" s="677"/>
      <c r="FOT70" s="677"/>
      <c r="FOU70" s="677"/>
      <c r="FOV70" s="677"/>
      <c r="FOW70" s="677"/>
      <c r="FOX70" s="677"/>
      <c r="FOY70" s="677"/>
      <c r="FOZ70" s="677"/>
      <c r="FPA70" s="677"/>
      <c r="FPB70" s="677"/>
      <c r="FPC70" s="677"/>
      <c r="FPD70" s="677"/>
      <c r="FPE70" s="677"/>
      <c r="FPF70" s="677"/>
      <c r="FPG70" s="677"/>
      <c r="FPH70" s="677"/>
      <c r="FPI70" s="677"/>
      <c r="FPJ70" s="677"/>
      <c r="FPK70" s="677"/>
      <c r="FPL70" s="677"/>
      <c r="FPM70" s="677"/>
      <c r="FPN70" s="677"/>
      <c r="FPO70" s="677"/>
      <c r="FPP70" s="677"/>
      <c r="FPQ70" s="677"/>
      <c r="FPR70" s="677"/>
      <c r="FPS70" s="677"/>
      <c r="FPT70" s="677"/>
      <c r="FPU70" s="677"/>
      <c r="FPV70" s="677"/>
      <c r="FPW70" s="677"/>
      <c r="FPX70" s="677"/>
      <c r="FPY70" s="677"/>
      <c r="FPZ70" s="677"/>
      <c r="FQA70" s="677"/>
      <c r="FQB70" s="677"/>
      <c r="FQC70" s="677"/>
      <c r="FQD70" s="677"/>
      <c r="FQE70" s="677"/>
      <c r="FQF70" s="677"/>
      <c r="FQG70" s="677"/>
      <c r="FQH70" s="677"/>
      <c r="FQI70" s="677"/>
      <c r="FQJ70" s="677"/>
      <c r="FQK70" s="677"/>
      <c r="FQL70" s="677"/>
      <c r="FQM70" s="677"/>
      <c r="FQN70" s="677"/>
      <c r="FQO70" s="677"/>
      <c r="FQP70" s="677"/>
      <c r="FQQ70" s="677"/>
      <c r="FQR70" s="677"/>
      <c r="FQS70" s="677"/>
      <c r="FQT70" s="677"/>
      <c r="FQU70" s="677"/>
      <c r="FQV70" s="677"/>
      <c r="FQW70" s="677"/>
      <c r="FQX70" s="677"/>
      <c r="FQY70" s="677"/>
      <c r="FQZ70" s="677"/>
      <c r="FRA70" s="677"/>
      <c r="FRB70" s="677"/>
      <c r="FRC70" s="677"/>
      <c r="FRD70" s="677"/>
      <c r="FRE70" s="677"/>
      <c r="FRF70" s="677"/>
      <c r="FRG70" s="677"/>
      <c r="FRH70" s="677"/>
      <c r="FRI70" s="677"/>
      <c r="FRJ70" s="677"/>
      <c r="FRK70" s="677"/>
      <c r="FRL70" s="677"/>
      <c r="FRM70" s="677"/>
      <c r="FRN70" s="677"/>
      <c r="FRO70" s="677"/>
      <c r="FRP70" s="677"/>
      <c r="FRQ70" s="677"/>
      <c r="FRR70" s="677"/>
      <c r="FRS70" s="677"/>
      <c r="FRT70" s="677"/>
      <c r="FRU70" s="677"/>
      <c r="FRV70" s="677"/>
      <c r="FRW70" s="677"/>
      <c r="FRX70" s="677"/>
      <c r="FRY70" s="677"/>
      <c r="FRZ70" s="677"/>
      <c r="FSA70" s="677"/>
      <c r="FSB70" s="677"/>
      <c r="FSC70" s="677"/>
      <c r="FSD70" s="677"/>
      <c r="FSE70" s="677"/>
      <c r="FSF70" s="677"/>
      <c r="FSG70" s="677"/>
      <c r="FSH70" s="677"/>
      <c r="FSI70" s="677"/>
      <c r="FSJ70" s="677"/>
      <c r="FSK70" s="677"/>
      <c r="FSL70" s="677"/>
      <c r="FSM70" s="677"/>
      <c r="FSN70" s="677"/>
      <c r="FSO70" s="677"/>
      <c r="FSP70" s="677"/>
      <c r="FSQ70" s="677"/>
      <c r="FSR70" s="677"/>
      <c r="FSS70" s="677"/>
      <c r="FST70" s="677"/>
      <c r="FSU70" s="677"/>
      <c r="FSV70" s="677"/>
      <c r="FSW70" s="677"/>
      <c r="FSX70" s="677"/>
      <c r="FSY70" s="677"/>
      <c r="FSZ70" s="677"/>
      <c r="FTA70" s="677"/>
      <c r="FTB70" s="677"/>
      <c r="FTC70" s="677"/>
      <c r="FTD70" s="677"/>
      <c r="FTE70" s="677"/>
      <c r="FTF70" s="677"/>
      <c r="FTG70" s="677"/>
      <c r="FTH70" s="677"/>
      <c r="FTI70" s="677"/>
      <c r="FTJ70" s="677"/>
      <c r="FTK70" s="677"/>
      <c r="FTL70" s="677"/>
      <c r="FTM70" s="677"/>
      <c r="FTN70" s="677"/>
      <c r="FTO70" s="677"/>
      <c r="FTP70" s="677"/>
      <c r="FTQ70" s="677"/>
      <c r="FTR70" s="677"/>
      <c r="FTS70" s="677"/>
      <c r="FTT70" s="677"/>
      <c r="FTU70" s="677"/>
      <c r="FTV70" s="677"/>
      <c r="FTW70" s="677"/>
      <c r="FTX70" s="677"/>
      <c r="FTY70" s="677"/>
      <c r="FTZ70" s="677"/>
      <c r="FUA70" s="677"/>
      <c r="FUB70" s="677"/>
      <c r="FUC70" s="677"/>
      <c r="FUD70" s="677"/>
      <c r="FUE70" s="677"/>
      <c r="FUF70" s="677"/>
      <c r="FUG70" s="677"/>
      <c r="FUH70" s="677"/>
      <c r="FUI70" s="677"/>
      <c r="FUJ70" s="677"/>
      <c r="FUK70" s="677"/>
      <c r="FUL70" s="677"/>
      <c r="FUM70" s="677"/>
      <c r="FUN70" s="677"/>
      <c r="FUO70" s="677"/>
      <c r="FUP70" s="677"/>
      <c r="FUQ70" s="677"/>
      <c r="FUR70" s="677"/>
      <c r="FUS70" s="677"/>
      <c r="FUT70" s="677"/>
      <c r="FUU70" s="677"/>
      <c r="FUV70" s="677"/>
      <c r="FUW70" s="677"/>
      <c r="FUX70" s="677"/>
      <c r="FUY70" s="677"/>
      <c r="FUZ70" s="677"/>
      <c r="FVA70" s="677"/>
      <c r="FVB70" s="677"/>
      <c r="FVC70" s="677"/>
      <c r="FVD70" s="677"/>
      <c r="FVE70" s="677"/>
      <c r="FVF70" s="677"/>
      <c r="FVG70" s="677"/>
      <c r="FVH70" s="677"/>
      <c r="FVI70" s="677"/>
      <c r="FVJ70" s="677"/>
      <c r="FVK70" s="677"/>
      <c r="FVL70" s="677"/>
      <c r="FVM70" s="677"/>
      <c r="FVN70" s="677"/>
      <c r="FVO70" s="677"/>
      <c r="FVP70" s="677"/>
      <c r="FVQ70" s="677"/>
      <c r="FVR70" s="677"/>
      <c r="FVS70" s="677"/>
      <c r="FVT70" s="677"/>
      <c r="FVU70" s="677"/>
      <c r="FVV70" s="677"/>
      <c r="FVW70" s="677"/>
      <c r="FVX70" s="677"/>
      <c r="FVY70" s="677"/>
      <c r="FVZ70" s="677"/>
      <c r="FWA70" s="677"/>
      <c r="FWB70" s="677"/>
      <c r="FWC70" s="677"/>
      <c r="FWD70" s="677"/>
      <c r="FWE70" s="677"/>
      <c r="FWF70" s="677"/>
      <c r="FWG70" s="677"/>
      <c r="FWH70" s="677"/>
      <c r="FWI70" s="677"/>
      <c r="FWJ70" s="677"/>
      <c r="FWK70" s="677"/>
      <c r="FWL70" s="677"/>
      <c r="FWM70" s="677"/>
      <c r="FWN70" s="677"/>
      <c r="FWO70" s="677"/>
      <c r="FWP70" s="677"/>
      <c r="FWQ70" s="677"/>
      <c r="FWR70" s="677"/>
      <c r="FWS70" s="677"/>
      <c r="FWT70" s="677"/>
      <c r="FWU70" s="677"/>
      <c r="FWV70" s="677"/>
      <c r="FWW70" s="677"/>
      <c r="FWX70" s="677"/>
      <c r="FWY70" s="677"/>
      <c r="FWZ70" s="677"/>
      <c r="FXA70" s="677"/>
      <c r="FXB70" s="677"/>
      <c r="FXC70" s="677"/>
      <c r="FXD70" s="677"/>
      <c r="FXE70" s="677"/>
      <c r="FXF70" s="677"/>
      <c r="FXG70" s="677"/>
      <c r="FXH70" s="677"/>
      <c r="FXI70" s="677"/>
      <c r="FXJ70" s="677"/>
      <c r="FXK70" s="677"/>
      <c r="FXL70" s="677"/>
      <c r="FXM70" s="677"/>
      <c r="FXN70" s="677"/>
      <c r="FXO70" s="677"/>
      <c r="FXP70" s="677"/>
      <c r="FXQ70" s="677"/>
      <c r="FXR70" s="677"/>
      <c r="FXS70" s="677"/>
      <c r="FXT70" s="677"/>
      <c r="FXU70" s="677"/>
      <c r="FXV70" s="677"/>
      <c r="FXW70" s="677"/>
      <c r="FXX70" s="677"/>
      <c r="FXY70" s="677"/>
      <c r="FXZ70" s="677"/>
      <c r="FYA70" s="677"/>
      <c r="FYB70" s="677"/>
      <c r="FYC70" s="677"/>
      <c r="FYD70" s="677"/>
      <c r="FYE70" s="677"/>
      <c r="FYF70" s="677"/>
      <c r="FYG70" s="677"/>
      <c r="FYH70" s="677"/>
      <c r="FYI70" s="677"/>
      <c r="FYJ70" s="677"/>
      <c r="FYK70" s="677"/>
      <c r="FYL70" s="677"/>
      <c r="FYM70" s="677"/>
      <c r="FYN70" s="677"/>
      <c r="FYO70" s="677"/>
      <c r="FYP70" s="677"/>
      <c r="FYQ70" s="677"/>
      <c r="FYR70" s="677"/>
      <c r="FYS70" s="677"/>
      <c r="FYT70" s="677"/>
      <c r="FYU70" s="677"/>
      <c r="FYV70" s="677"/>
      <c r="FYW70" s="677"/>
      <c r="FYX70" s="677"/>
      <c r="FYY70" s="677"/>
      <c r="FYZ70" s="677"/>
      <c r="FZA70" s="677"/>
      <c r="FZB70" s="677"/>
      <c r="FZC70" s="677"/>
      <c r="FZD70" s="677"/>
      <c r="FZE70" s="677"/>
      <c r="FZF70" s="677"/>
      <c r="FZG70" s="677"/>
      <c r="FZH70" s="677"/>
      <c r="FZI70" s="677"/>
      <c r="FZJ70" s="677"/>
      <c r="FZK70" s="677"/>
      <c r="FZL70" s="677"/>
      <c r="FZM70" s="677"/>
      <c r="FZN70" s="677"/>
      <c r="FZO70" s="677"/>
      <c r="FZP70" s="677"/>
      <c r="FZQ70" s="677"/>
      <c r="FZR70" s="677"/>
      <c r="FZS70" s="677"/>
      <c r="FZT70" s="677"/>
      <c r="FZU70" s="677"/>
      <c r="FZV70" s="677"/>
      <c r="FZW70" s="677"/>
      <c r="FZX70" s="677"/>
      <c r="FZY70" s="677"/>
      <c r="FZZ70" s="677"/>
      <c r="GAA70" s="677"/>
      <c r="GAB70" s="677"/>
      <c r="GAC70" s="677"/>
      <c r="GAD70" s="677"/>
      <c r="GAE70" s="677"/>
      <c r="GAF70" s="677"/>
      <c r="GAG70" s="677"/>
      <c r="GAH70" s="677"/>
      <c r="GAI70" s="677"/>
      <c r="GAJ70" s="677"/>
      <c r="GAK70" s="677"/>
      <c r="GAL70" s="677"/>
      <c r="GAM70" s="677"/>
      <c r="GAN70" s="677"/>
      <c r="GAO70" s="677"/>
      <c r="GAP70" s="677"/>
      <c r="GAQ70" s="677"/>
      <c r="GAR70" s="677"/>
      <c r="GAS70" s="677"/>
      <c r="GAT70" s="677"/>
      <c r="GAU70" s="677"/>
      <c r="GAV70" s="677"/>
      <c r="GAW70" s="677"/>
      <c r="GAX70" s="677"/>
      <c r="GAY70" s="677"/>
      <c r="GAZ70" s="677"/>
      <c r="GBA70" s="677"/>
      <c r="GBB70" s="677"/>
      <c r="GBC70" s="677"/>
      <c r="GBD70" s="677"/>
      <c r="GBE70" s="677"/>
      <c r="GBF70" s="677"/>
      <c r="GBG70" s="677"/>
      <c r="GBH70" s="677"/>
      <c r="GBI70" s="677"/>
      <c r="GBJ70" s="677"/>
      <c r="GBK70" s="677"/>
      <c r="GBL70" s="677"/>
      <c r="GBM70" s="677"/>
      <c r="GBN70" s="677"/>
      <c r="GBO70" s="677"/>
      <c r="GBP70" s="677"/>
      <c r="GBQ70" s="677"/>
      <c r="GBR70" s="677"/>
      <c r="GBS70" s="677"/>
      <c r="GBT70" s="677"/>
      <c r="GBU70" s="677"/>
      <c r="GBV70" s="677"/>
      <c r="GBW70" s="677"/>
      <c r="GBX70" s="677"/>
      <c r="GBY70" s="677"/>
      <c r="GBZ70" s="677"/>
      <c r="GCA70" s="677"/>
      <c r="GCB70" s="677"/>
      <c r="GCC70" s="677"/>
      <c r="GCD70" s="677"/>
      <c r="GCE70" s="677"/>
      <c r="GCF70" s="677"/>
      <c r="GCG70" s="677"/>
      <c r="GCH70" s="677"/>
      <c r="GCI70" s="677"/>
      <c r="GCJ70" s="677"/>
      <c r="GCK70" s="677"/>
      <c r="GCL70" s="677"/>
      <c r="GCM70" s="677"/>
      <c r="GCN70" s="677"/>
      <c r="GCO70" s="677"/>
      <c r="GCP70" s="677"/>
      <c r="GCQ70" s="677"/>
      <c r="GCR70" s="677"/>
      <c r="GCS70" s="677"/>
      <c r="GCT70" s="677"/>
      <c r="GCU70" s="677"/>
      <c r="GCV70" s="677"/>
      <c r="GCW70" s="677"/>
      <c r="GCX70" s="677"/>
      <c r="GCY70" s="677"/>
      <c r="GCZ70" s="677"/>
      <c r="GDA70" s="677"/>
      <c r="GDB70" s="677"/>
      <c r="GDC70" s="677"/>
      <c r="GDD70" s="677"/>
      <c r="GDE70" s="677"/>
      <c r="GDF70" s="677"/>
      <c r="GDG70" s="677"/>
      <c r="GDH70" s="677"/>
      <c r="GDI70" s="677"/>
      <c r="GDJ70" s="677"/>
      <c r="GDK70" s="677"/>
      <c r="GDL70" s="677"/>
      <c r="GDM70" s="677"/>
      <c r="GDN70" s="677"/>
      <c r="GDO70" s="677"/>
      <c r="GDP70" s="677"/>
      <c r="GDQ70" s="677"/>
      <c r="GDR70" s="677"/>
      <c r="GDS70" s="677"/>
      <c r="GDT70" s="677"/>
      <c r="GDU70" s="677"/>
      <c r="GDV70" s="677"/>
      <c r="GDW70" s="677"/>
      <c r="GDX70" s="677"/>
      <c r="GDY70" s="677"/>
      <c r="GDZ70" s="677"/>
      <c r="GEA70" s="677"/>
      <c r="GEB70" s="677"/>
      <c r="GEC70" s="677"/>
      <c r="GED70" s="677"/>
      <c r="GEE70" s="677"/>
      <c r="GEF70" s="677"/>
      <c r="GEG70" s="677"/>
      <c r="GEH70" s="677"/>
      <c r="GEI70" s="677"/>
      <c r="GEJ70" s="677"/>
      <c r="GEK70" s="677"/>
      <c r="GEL70" s="677"/>
      <c r="GEM70" s="677"/>
      <c r="GEN70" s="677"/>
      <c r="GEO70" s="677"/>
      <c r="GEP70" s="677"/>
      <c r="GEQ70" s="677"/>
      <c r="GER70" s="677"/>
      <c r="GES70" s="677"/>
      <c r="GET70" s="677"/>
      <c r="GEU70" s="677"/>
      <c r="GEV70" s="677"/>
      <c r="GEW70" s="677"/>
      <c r="GEX70" s="677"/>
      <c r="GEY70" s="677"/>
      <c r="GEZ70" s="677"/>
      <c r="GFA70" s="677"/>
      <c r="GFB70" s="677"/>
      <c r="GFC70" s="677"/>
      <c r="GFD70" s="677"/>
      <c r="GFE70" s="677"/>
      <c r="GFF70" s="677"/>
      <c r="GFG70" s="677"/>
      <c r="GFH70" s="677"/>
      <c r="GFI70" s="677"/>
      <c r="GFJ70" s="677"/>
      <c r="GFK70" s="677"/>
      <c r="GFL70" s="677"/>
      <c r="GFM70" s="677"/>
      <c r="GFN70" s="677"/>
      <c r="GFO70" s="677"/>
      <c r="GFP70" s="677"/>
      <c r="GFQ70" s="677"/>
      <c r="GFR70" s="677"/>
      <c r="GFS70" s="677"/>
      <c r="GFT70" s="677"/>
      <c r="GFU70" s="677"/>
      <c r="GFV70" s="677"/>
      <c r="GFW70" s="677"/>
      <c r="GFX70" s="677"/>
      <c r="GFY70" s="677"/>
      <c r="GFZ70" s="677"/>
      <c r="GGA70" s="677"/>
      <c r="GGB70" s="677"/>
      <c r="GGC70" s="677"/>
      <c r="GGD70" s="677"/>
      <c r="GGE70" s="677"/>
      <c r="GGF70" s="677"/>
      <c r="GGG70" s="677"/>
      <c r="GGH70" s="677"/>
      <c r="GGI70" s="677"/>
      <c r="GGJ70" s="677"/>
      <c r="GGK70" s="677"/>
      <c r="GGL70" s="677"/>
      <c r="GGM70" s="677"/>
      <c r="GGN70" s="677"/>
      <c r="GGO70" s="677"/>
      <c r="GGP70" s="677"/>
      <c r="GGQ70" s="677"/>
      <c r="GGR70" s="677"/>
      <c r="GGS70" s="677"/>
      <c r="GGT70" s="677"/>
      <c r="GGU70" s="677"/>
      <c r="GGV70" s="677"/>
      <c r="GGW70" s="677"/>
      <c r="GGX70" s="677"/>
      <c r="GGY70" s="677"/>
      <c r="GGZ70" s="677"/>
      <c r="GHA70" s="677"/>
      <c r="GHB70" s="677"/>
      <c r="GHC70" s="677"/>
      <c r="GHD70" s="677"/>
      <c r="GHE70" s="677"/>
      <c r="GHF70" s="677"/>
      <c r="GHG70" s="677"/>
      <c r="GHH70" s="677"/>
      <c r="GHI70" s="677"/>
      <c r="GHJ70" s="677"/>
      <c r="GHK70" s="677"/>
      <c r="GHL70" s="677"/>
      <c r="GHM70" s="677"/>
      <c r="GHN70" s="677"/>
      <c r="GHO70" s="677"/>
      <c r="GHP70" s="677"/>
      <c r="GHQ70" s="677"/>
      <c r="GHR70" s="677"/>
      <c r="GHS70" s="677"/>
      <c r="GHT70" s="677"/>
      <c r="GHU70" s="677"/>
      <c r="GHV70" s="677"/>
      <c r="GHW70" s="677"/>
      <c r="GHX70" s="677"/>
      <c r="GHY70" s="677"/>
      <c r="GHZ70" s="677"/>
      <c r="GIA70" s="677"/>
      <c r="GIB70" s="677"/>
      <c r="GIC70" s="677"/>
      <c r="GID70" s="677"/>
      <c r="GIE70" s="677"/>
      <c r="GIF70" s="677"/>
      <c r="GIG70" s="677"/>
      <c r="GIH70" s="677"/>
      <c r="GII70" s="677"/>
      <c r="GIJ70" s="677"/>
      <c r="GIK70" s="677"/>
      <c r="GIL70" s="677"/>
      <c r="GIM70" s="677"/>
      <c r="GIN70" s="677"/>
      <c r="GIO70" s="677"/>
      <c r="GIP70" s="677"/>
      <c r="GIQ70" s="677"/>
      <c r="GIR70" s="677"/>
      <c r="GIS70" s="677"/>
      <c r="GIT70" s="677"/>
      <c r="GIU70" s="677"/>
      <c r="GIV70" s="677"/>
      <c r="GIW70" s="677"/>
      <c r="GIX70" s="677"/>
      <c r="GIY70" s="677"/>
      <c r="GIZ70" s="677"/>
      <c r="GJA70" s="677"/>
      <c r="GJB70" s="677"/>
      <c r="GJC70" s="677"/>
      <c r="GJD70" s="677"/>
      <c r="GJE70" s="677"/>
      <c r="GJF70" s="677"/>
      <c r="GJG70" s="677"/>
      <c r="GJH70" s="677"/>
      <c r="GJI70" s="677"/>
      <c r="GJJ70" s="677"/>
      <c r="GJK70" s="677"/>
      <c r="GJL70" s="677"/>
      <c r="GJM70" s="677"/>
      <c r="GJN70" s="677"/>
      <c r="GJO70" s="677"/>
      <c r="GJP70" s="677"/>
      <c r="GJQ70" s="677"/>
      <c r="GJR70" s="677"/>
      <c r="GJS70" s="677"/>
      <c r="GJT70" s="677"/>
      <c r="GJU70" s="677"/>
      <c r="GJV70" s="677"/>
      <c r="GJW70" s="677"/>
      <c r="GJX70" s="677"/>
      <c r="GJY70" s="677"/>
      <c r="GJZ70" s="677"/>
      <c r="GKA70" s="677"/>
      <c r="GKB70" s="677"/>
      <c r="GKC70" s="677"/>
      <c r="GKD70" s="677"/>
      <c r="GKE70" s="677"/>
      <c r="GKF70" s="677"/>
      <c r="GKG70" s="677"/>
      <c r="GKH70" s="677"/>
      <c r="GKI70" s="677"/>
      <c r="GKJ70" s="677"/>
      <c r="GKK70" s="677"/>
      <c r="GKL70" s="677"/>
      <c r="GKM70" s="677"/>
      <c r="GKN70" s="677"/>
      <c r="GKO70" s="677"/>
      <c r="GKP70" s="677"/>
      <c r="GKQ70" s="677"/>
      <c r="GKR70" s="677"/>
      <c r="GKS70" s="677"/>
      <c r="GKT70" s="677"/>
      <c r="GKU70" s="677"/>
      <c r="GKV70" s="677"/>
      <c r="GKW70" s="677"/>
      <c r="GKX70" s="677"/>
      <c r="GKY70" s="677"/>
      <c r="GKZ70" s="677"/>
      <c r="GLA70" s="677"/>
      <c r="GLB70" s="677"/>
      <c r="GLC70" s="677"/>
      <c r="GLD70" s="677"/>
      <c r="GLE70" s="677"/>
      <c r="GLF70" s="677"/>
      <c r="GLG70" s="677"/>
      <c r="GLH70" s="677"/>
      <c r="GLI70" s="677"/>
      <c r="GLJ70" s="677"/>
      <c r="GLK70" s="677"/>
      <c r="GLL70" s="677"/>
      <c r="GLM70" s="677"/>
      <c r="GLN70" s="677"/>
      <c r="GLO70" s="677"/>
      <c r="GLP70" s="677"/>
      <c r="GLQ70" s="677"/>
      <c r="GLR70" s="677"/>
      <c r="GLS70" s="677"/>
      <c r="GLT70" s="677"/>
      <c r="GLU70" s="677"/>
      <c r="GLV70" s="677"/>
      <c r="GLW70" s="677"/>
      <c r="GLX70" s="677"/>
      <c r="GLY70" s="677"/>
      <c r="GLZ70" s="677"/>
      <c r="GMA70" s="677"/>
      <c r="GMB70" s="677"/>
      <c r="GMC70" s="677"/>
      <c r="GMD70" s="677"/>
      <c r="GME70" s="677"/>
      <c r="GMF70" s="677"/>
      <c r="GMG70" s="677"/>
      <c r="GMH70" s="677"/>
      <c r="GMI70" s="677"/>
      <c r="GMJ70" s="677"/>
      <c r="GMK70" s="677"/>
      <c r="GML70" s="677"/>
      <c r="GMM70" s="677"/>
      <c r="GMN70" s="677"/>
      <c r="GMO70" s="677"/>
      <c r="GMP70" s="677"/>
      <c r="GMQ70" s="677"/>
      <c r="GMR70" s="677"/>
      <c r="GMS70" s="677"/>
      <c r="GMT70" s="677"/>
      <c r="GMU70" s="677"/>
      <c r="GMV70" s="677"/>
      <c r="GMW70" s="677"/>
      <c r="GMX70" s="677"/>
      <c r="GMY70" s="677"/>
      <c r="GMZ70" s="677"/>
      <c r="GNA70" s="677"/>
      <c r="GNB70" s="677"/>
      <c r="GNC70" s="677"/>
      <c r="GND70" s="677"/>
      <c r="GNE70" s="677"/>
      <c r="GNF70" s="677"/>
      <c r="GNG70" s="677"/>
      <c r="GNH70" s="677"/>
      <c r="GNI70" s="677"/>
      <c r="GNJ70" s="677"/>
      <c r="GNK70" s="677"/>
      <c r="GNL70" s="677"/>
      <c r="GNM70" s="677"/>
      <c r="GNN70" s="677"/>
      <c r="GNO70" s="677"/>
      <c r="GNP70" s="677"/>
      <c r="GNQ70" s="677"/>
      <c r="GNR70" s="677"/>
      <c r="GNS70" s="677"/>
      <c r="GNT70" s="677"/>
      <c r="GNU70" s="677"/>
      <c r="GNV70" s="677"/>
      <c r="GNW70" s="677"/>
      <c r="GNX70" s="677"/>
      <c r="GNY70" s="677"/>
      <c r="GNZ70" s="677"/>
      <c r="GOA70" s="677"/>
      <c r="GOB70" s="677"/>
      <c r="GOC70" s="677"/>
      <c r="GOD70" s="677"/>
      <c r="GOE70" s="677"/>
      <c r="GOF70" s="677"/>
      <c r="GOG70" s="677"/>
      <c r="GOH70" s="677"/>
      <c r="GOI70" s="677"/>
      <c r="GOJ70" s="677"/>
      <c r="GOK70" s="677"/>
      <c r="GOL70" s="677"/>
      <c r="GOM70" s="677"/>
      <c r="GON70" s="677"/>
      <c r="GOO70" s="677"/>
      <c r="GOP70" s="677"/>
      <c r="GOQ70" s="677"/>
      <c r="GOR70" s="677"/>
      <c r="GOS70" s="677"/>
      <c r="GOT70" s="677"/>
      <c r="GOU70" s="677"/>
      <c r="GOV70" s="677"/>
      <c r="GOW70" s="677"/>
      <c r="GOX70" s="677"/>
      <c r="GOY70" s="677"/>
      <c r="GOZ70" s="677"/>
      <c r="GPA70" s="677"/>
      <c r="GPB70" s="677"/>
      <c r="GPC70" s="677"/>
      <c r="GPD70" s="677"/>
      <c r="GPE70" s="677"/>
      <c r="GPF70" s="677"/>
      <c r="GPG70" s="677"/>
      <c r="GPH70" s="677"/>
      <c r="GPI70" s="677"/>
      <c r="GPJ70" s="677"/>
      <c r="GPK70" s="677"/>
      <c r="GPL70" s="677"/>
      <c r="GPM70" s="677"/>
      <c r="GPN70" s="677"/>
      <c r="GPO70" s="677"/>
      <c r="GPP70" s="677"/>
      <c r="GPQ70" s="677"/>
      <c r="GPR70" s="677"/>
      <c r="GPS70" s="677"/>
      <c r="GPT70" s="677"/>
      <c r="GPU70" s="677"/>
      <c r="GPV70" s="677"/>
      <c r="GPW70" s="677"/>
      <c r="GPX70" s="677"/>
      <c r="GPY70" s="677"/>
      <c r="GPZ70" s="677"/>
      <c r="GQA70" s="677"/>
      <c r="GQB70" s="677"/>
      <c r="GQC70" s="677"/>
      <c r="GQD70" s="677"/>
      <c r="GQE70" s="677"/>
      <c r="GQF70" s="677"/>
      <c r="GQG70" s="677"/>
      <c r="GQH70" s="677"/>
      <c r="GQI70" s="677"/>
      <c r="GQJ70" s="677"/>
      <c r="GQK70" s="677"/>
      <c r="GQL70" s="677"/>
      <c r="GQM70" s="677"/>
      <c r="GQN70" s="677"/>
      <c r="GQO70" s="677"/>
      <c r="GQP70" s="677"/>
      <c r="GQQ70" s="677"/>
      <c r="GQR70" s="677"/>
      <c r="GQS70" s="677"/>
      <c r="GQT70" s="677"/>
      <c r="GQU70" s="677"/>
      <c r="GQV70" s="677"/>
      <c r="GQW70" s="677"/>
      <c r="GQX70" s="677"/>
      <c r="GQY70" s="677"/>
      <c r="GQZ70" s="677"/>
      <c r="GRA70" s="677"/>
      <c r="GRB70" s="677"/>
      <c r="GRC70" s="677"/>
      <c r="GRD70" s="677"/>
      <c r="GRE70" s="677"/>
      <c r="GRF70" s="677"/>
      <c r="GRG70" s="677"/>
      <c r="GRH70" s="677"/>
      <c r="GRI70" s="677"/>
      <c r="GRJ70" s="677"/>
      <c r="GRK70" s="677"/>
      <c r="GRL70" s="677"/>
      <c r="GRM70" s="677"/>
      <c r="GRN70" s="677"/>
      <c r="GRO70" s="677"/>
      <c r="GRP70" s="677"/>
      <c r="GRQ70" s="677"/>
      <c r="GRR70" s="677"/>
      <c r="GRS70" s="677"/>
      <c r="GRT70" s="677"/>
      <c r="GRU70" s="677"/>
      <c r="GRV70" s="677"/>
      <c r="GRW70" s="677"/>
      <c r="GRX70" s="677"/>
      <c r="GRY70" s="677"/>
      <c r="GRZ70" s="677"/>
      <c r="GSA70" s="677"/>
      <c r="GSB70" s="677"/>
      <c r="GSC70" s="677"/>
      <c r="GSD70" s="677"/>
      <c r="GSE70" s="677"/>
      <c r="GSF70" s="677"/>
      <c r="GSG70" s="677"/>
      <c r="GSH70" s="677"/>
      <c r="GSI70" s="677"/>
      <c r="GSJ70" s="677"/>
      <c r="GSK70" s="677"/>
      <c r="GSL70" s="677"/>
      <c r="GSM70" s="677"/>
      <c r="GSN70" s="677"/>
      <c r="GSO70" s="677"/>
      <c r="GSP70" s="677"/>
      <c r="GSQ70" s="677"/>
      <c r="GSR70" s="677"/>
      <c r="GSS70" s="677"/>
      <c r="GST70" s="677"/>
      <c r="GSU70" s="677"/>
      <c r="GSV70" s="677"/>
      <c r="GSW70" s="677"/>
      <c r="GSX70" s="677"/>
      <c r="GSY70" s="677"/>
      <c r="GSZ70" s="677"/>
      <c r="GTA70" s="677"/>
      <c r="GTB70" s="677"/>
      <c r="GTC70" s="677"/>
      <c r="GTD70" s="677"/>
      <c r="GTE70" s="677"/>
      <c r="GTF70" s="677"/>
      <c r="GTG70" s="677"/>
      <c r="GTH70" s="677"/>
      <c r="GTI70" s="677"/>
      <c r="GTJ70" s="677"/>
      <c r="GTK70" s="677"/>
      <c r="GTL70" s="677"/>
      <c r="GTM70" s="677"/>
      <c r="GTN70" s="677"/>
      <c r="GTO70" s="677"/>
      <c r="GTP70" s="677"/>
      <c r="GTQ70" s="677"/>
      <c r="GTR70" s="677"/>
      <c r="GTS70" s="677"/>
      <c r="GTT70" s="677"/>
      <c r="GTU70" s="677"/>
      <c r="GTV70" s="677"/>
      <c r="GTW70" s="677"/>
      <c r="GTX70" s="677"/>
      <c r="GTY70" s="677"/>
      <c r="GTZ70" s="677"/>
      <c r="GUA70" s="677"/>
      <c r="GUB70" s="677"/>
      <c r="GUC70" s="677"/>
      <c r="GUD70" s="677"/>
      <c r="GUE70" s="677"/>
      <c r="GUF70" s="677"/>
      <c r="GUG70" s="677"/>
      <c r="GUH70" s="677"/>
      <c r="GUI70" s="677"/>
      <c r="GUJ70" s="677"/>
      <c r="GUK70" s="677"/>
      <c r="GUL70" s="677"/>
      <c r="GUM70" s="677"/>
      <c r="GUN70" s="677"/>
      <c r="GUO70" s="677"/>
      <c r="GUP70" s="677"/>
      <c r="GUQ70" s="677"/>
      <c r="GUR70" s="677"/>
      <c r="GUS70" s="677"/>
      <c r="GUT70" s="677"/>
      <c r="GUU70" s="677"/>
      <c r="GUV70" s="677"/>
      <c r="GUW70" s="677"/>
      <c r="GUX70" s="677"/>
      <c r="GUY70" s="677"/>
      <c r="GUZ70" s="677"/>
      <c r="GVA70" s="677"/>
      <c r="GVB70" s="677"/>
      <c r="GVC70" s="677"/>
      <c r="GVD70" s="677"/>
      <c r="GVE70" s="677"/>
      <c r="GVF70" s="677"/>
      <c r="GVG70" s="677"/>
      <c r="GVH70" s="677"/>
      <c r="GVI70" s="677"/>
      <c r="GVJ70" s="677"/>
      <c r="GVK70" s="677"/>
      <c r="GVL70" s="677"/>
      <c r="GVM70" s="677"/>
      <c r="GVN70" s="677"/>
      <c r="GVO70" s="677"/>
      <c r="GVP70" s="677"/>
      <c r="GVQ70" s="677"/>
      <c r="GVR70" s="677"/>
      <c r="GVS70" s="677"/>
      <c r="GVT70" s="677"/>
      <c r="GVU70" s="677"/>
      <c r="GVV70" s="677"/>
      <c r="GVW70" s="677"/>
      <c r="GVX70" s="677"/>
      <c r="GVY70" s="677"/>
      <c r="GVZ70" s="677"/>
      <c r="GWA70" s="677"/>
      <c r="GWB70" s="677"/>
      <c r="GWC70" s="677"/>
      <c r="GWD70" s="677"/>
      <c r="GWE70" s="677"/>
      <c r="GWF70" s="677"/>
      <c r="GWG70" s="677"/>
      <c r="GWH70" s="677"/>
      <c r="GWI70" s="677"/>
      <c r="GWJ70" s="677"/>
      <c r="GWK70" s="677"/>
      <c r="GWL70" s="677"/>
      <c r="GWM70" s="677"/>
      <c r="GWN70" s="677"/>
      <c r="GWO70" s="677"/>
      <c r="GWP70" s="677"/>
      <c r="GWQ70" s="677"/>
      <c r="GWR70" s="677"/>
      <c r="GWS70" s="677"/>
      <c r="GWT70" s="677"/>
      <c r="GWU70" s="677"/>
      <c r="GWV70" s="677"/>
      <c r="GWW70" s="677"/>
      <c r="GWX70" s="677"/>
      <c r="GWY70" s="677"/>
      <c r="GWZ70" s="677"/>
      <c r="GXA70" s="677"/>
      <c r="GXB70" s="677"/>
      <c r="GXC70" s="677"/>
      <c r="GXD70" s="677"/>
      <c r="GXE70" s="677"/>
      <c r="GXF70" s="677"/>
      <c r="GXG70" s="677"/>
      <c r="GXH70" s="677"/>
      <c r="GXI70" s="677"/>
      <c r="GXJ70" s="677"/>
      <c r="GXK70" s="677"/>
      <c r="GXL70" s="677"/>
      <c r="GXM70" s="677"/>
      <c r="GXN70" s="677"/>
      <c r="GXO70" s="677"/>
      <c r="GXP70" s="677"/>
      <c r="GXQ70" s="677"/>
      <c r="GXR70" s="677"/>
      <c r="GXS70" s="677"/>
      <c r="GXT70" s="677"/>
      <c r="GXU70" s="677"/>
      <c r="GXV70" s="677"/>
      <c r="GXW70" s="677"/>
      <c r="GXX70" s="677"/>
      <c r="GXY70" s="677"/>
      <c r="GXZ70" s="677"/>
      <c r="GYA70" s="677"/>
      <c r="GYB70" s="677"/>
      <c r="GYC70" s="677"/>
      <c r="GYD70" s="677"/>
      <c r="GYE70" s="677"/>
      <c r="GYF70" s="677"/>
      <c r="GYG70" s="677"/>
      <c r="GYH70" s="677"/>
      <c r="GYI70" s="677"/>
      <c r="GYJ70" s="677"/>
      <c r="GYK70" s="677"/>
      <c r="GYL70" s="677"/>
      <c r="GYM70" s="677"/>
      <c r="GYN70" s="677"/>
      <c r="GYO70" s="677"/>
      <c r="GYP70" s="677"/>
      <c r="GYQ70" s="677"/>
      <c r="GYR70" s="677"/>
      <c r="GYS70" s="677"/>
      <c r="GYT70" s="677"/>
      <c r="GYU70" s="677"/>
      <c r="GYV70" s="677"/>
      <c r="GYW70" s="677"/>
      <c r="GYX70" s="677"/>
      <c r="GYY70" s="677"/>
      <c r="GYZ70" s="677"/>
      <c r="GZA70" s="677"/>
      <c r="GZB70" s="677"/>
      <c r="GZC70" s="677"/>
      <c r="GZD70" s="677"/>
      <c r="GZE70" s="677"/>
      <c r="GZF70" s="677"/>
      <c r="GZG70" s="677"/>
      <c r="GZH70" s="677"/>
      <c r="GZI70" s="677"/>
      <c r="GZJ70" s="677"/>
      <c r="GZK70" s="677"/>
      <c r="GZL70" s="677"/>
      <c r="GZM70" s="677"/>
      <c r="GZN70" s="677"/>
      <c r="GZO70" s="677"/>
      <c r="GZP70" s="677"/>
      <c r="GZQ70" s="677"/>
      <c r="GZR70" s="677"/>
      <c r="GZS70" s="677"/>
      <c r="GZT70" s="677"/>
      <c r="GZU70" s="677"/>
      <c r="GZV70" s="677"/>
      <c r="GZW70" s="677"/>
      <c r="GZX70" s="677"/>
      <c r="GZY70" s="677"/>
      <c r="GZZ70" s="677"/>
      <c r="HAA70" s="677"/>
      <c r="HAB70" s="677"/>
      <c r="HAC70" s="677"/>
      <c r="HAD70" s="677"/>
      <c r="HAE70" s="677"/>
      <c r="HAF70" s="677"/>
      <c r="HAG70" s="677"/>
      <c r="HAH70" s="677"/>
      <c r="HAI70" s="677"/>
      <c r="HAJ70" s="677"/>
      <c r="HAK70" s="677"/>
      <c r="HAL70" s="677"/>
      <c r="HAM70" s="677"/>
      <c r="HAN70" s="677"/>
      <c r="HAO70" s="677"/>
      <c r="HAP70" s="677"/>
      <c r="HAQ70" s="677"/>
      <c r="HAR70" s="677"/>
      <c r="HAS70" s="677"/>
      <c r="HAT70" s="677"/>
      <c r="HAU70" s="677"/>
      <c r="HAV70" s="677"/>
      <c r="HAW70" s="677"/>
      <c r="HAX70" s="677"/>
      <c r="HAY70" s="677"/>
      <c r="HAZ70" s="677"/>
      <c r="HBA70" s="677"/>
      <c r="HBB70" s="677"/>
      <c r="HBC70" s="677"/>
      <c r="HBD70" s="677"/>
      <c r="HBE70" s="677"/>
      <c r="HBF70" s="677"/>
      <c r="HBG70" s="677"/>
      <c r="HBH70" s="677"/>
      <c r="HBI70" s="677"/>
      <c r="HBJ70" s="677"/>
      <c r="HBK70" s="677"/>
      <c r="HBL70" s="677"/>
      <c r="HBM70" s="677"/>
      <c r="HBN70" s="677"/>
      <c r="HBO70" s="677"/>
      <c r="HBP70" s="677"/>
      <c r="HBQ70" s="677"/>
      <c r="HBR70" s="677"/>
      <c r="HBS70" s="677"/>
      <c r="HBT70" s="677"/>
      <c r="HBU70" s="677"/>
      <c r="HBV70" s="677"/>
      <c r="HBW70" s="677"/>
      <c r="HBX70" s="677"/>
      <c r="HBY70" s="677"/>
      <c r="HBZ70" s="677"/>
      <c r="HCA70" s="677"/>
      <c r="HCB70" s="677"/>
      <c r="HCC70" s="677"/>
      <c r="HCD70" s="677"/>
      <c r="HCE70" s="677"/>
      <c r="HCF70" s="677"/>
      <c r="HCG70" s="677"/>
      <c r="HCH70" s="677"/>
      <c r="HCI70" s="677"/>
      <c r="HCJ70" s="677"/>
      <c r="HCK70" s="677"/>
      <c r="HCL70" s="677"/>
      <c r="HCM70" s="677"/>
      <c r="HCN70" s="677"/>
      <c r="HCO70" s="677"/>
      <c r="HCP70" s="677"/>
      <c r="HCQ70" s="677"/>
      <c r="HCR70" s="677"/>
      <c r="HCS70" s="677"/>
      <c r="HCT70" s="677"/>
      <c r="HCU70" s="677"/>
      <c r="HCV70" s="677"/>
      <c r="HCW70" s="677"/>
      <c r="HCX70" s="677"/>
      <c r="HCY70" s="677"/>
      <c r="HCZ70" s="677"/>
      <c r="HDA70" s="677"/>
      <c r="HDB70" s="677"/>
      <c r="HDC70" s="677"/>
      <c r="HDD70" s="677"/>
      <c r="HDE70" s="677"/>
      <c r="HDF70" s="677"/>
      <c r="HDG70" s="677"/>
      <c r="HDH70" s="677"/>
      <c r="HDI70" s="677"/>
      <c r="HDJ70" s="677"/>
      <c r="HDK70" s="677"/>
      <c r="HDL70" s="677"/>
      <c r="HDM70" s="677"/>
      <c r="HDN70" s="677"/>
      <c r="HDO70" s="677"/>
      <c r="HDP70" s="677"/>
      <c r="HDQ70" s="677"/>
      <c r="HDR70" s="677"/>
      <c r="HDS70" s="677"/>
      <c r="HDT70" s="677"/>
      <c r="HDU70" s="677"/>
      <c r="HDV70" s="677"/>
      <c r="HDW70" s="677"/>
      <c r="HDX70" s="677"/>
      <c r="HDY70" s="677"/>
      <c r="HDZ70" s="677"/>
      <c r="HEA70" s="677"/>
      <c r="HEB70" s="677"/>
      <c r="HEC70" s="677"/>
      <c r="HED70" s="677"/>
      <c r="HEE70" s="677"/>
      <c r="HEF70" s="677"/>
      <c r="HEG70" s="677"/>
      <c r="HEH70" s="677"/>
      <c r="HEI70" s="677"/>
      <c r="HEJ70" s="677"/>
      <c r="HEK70" s="677"/>
      <c r="HEL70" s="677"/>
      <c r="HEM70" s="677"/>
      <c r="HEN70" s="677"/>
      <c r="HEO70" s="677"/>
      <c r="HEP70" s="677"/>
      <c r="HEQ70" s="677"/>
      <c r="HER70" s="677"/>
      <c r="HES70" s="677"/>
      <c r="HET70" s="677"/>
      <c r="HEU70" s="677"/>
      <c r="HEV70" s="677"/>
      <c r="HEW70" s="677"/>
      <c r="HEX70" s="677"/>
      <c r="HEY70" s="677"/>
      <c r="HEZ70" s="677"/>
      <c r="HFA70" s="677"/>
      <c r="HFB70" s="677"/>
      <c r="HFC70" s="677"/>
      <c r="HFD70" s="677"/>
      <c r="HFE70" s="677"/>
      <c r="HFF70" s="677"/>
      <c r="HFG70" s="677"/>
      <c r="HFH70" s="677"/>
      <c r="HFI70" s="677"/>
      <c r="HFJ70" s="677"/>
      <c r="HFK70" s="677"/>
      <c r="HFL70" s="677"/>
      <c r="HFM70" s="677"/>
      <c r="HFN70" s="677"/>
      <c r="HFO70" s="677"/>
      <c r="HFP70" s="677"/>
      <c r="HFQ70" s="677"/>
      <c r="HFR70" s="677"/>
      <c r="HFS70" s="677"/>
      <c r="HFT70" s="677"/>
      <c r="HFU70" s="677"/>
      <c r="HFV70" s="677"/>
      <c r="HFW70" s="677"/>
      <c r="HFX70" s="677"/>
      <c r="HFY70" s="677"/>
      <c r="HFZ70" s="677"/>
      <c r="HGA70" s="677"/>
      <c r="HGB70" s="677"/>
      <c r="HGC70" s="677"/>
      <c r="HGD70" s="677"/>
      <c r="HGE70" s="677"/>
      <c r="HGF70" s="677"/>
      <c r="HGG70" s="677"/>
      <c r="HGH70" s="677"/>
      <c r="HGI70" s="677"/>
      <c r="HGJ70" s="677"/>
      <c r="HGK70" s="677"/>
      <c r="HGL70" s="677"/>
      <c r="HGM70" s="677"/>
      <c r="HGN70" s="677"/>
      <c r="HGO70" s="677"/>
      <c r="HGP70" s="677"/>
      <c r="HGQ70" s="677"/>
      <c r="HGR70" s="677"/>
      <c r="HGS70" s="677"/>
      <c r="HGT70" s="677"/>
      <c r="HGU70" s="677"/>
      <c r="HGV70" s="677"/>
      <c r="HGW70" s="677"/>
      <c r="HGX70" s="677"/>
      <c r="HGY70" s="677"/>
      <c r="HGZ70" s="677"/>
      <c r="HHA70" s="677"/>
      <c r="HHB70" s="677"/>
      <c r="HHC70" s="677"/>
      <c r="HHD70" s="677"/>
      <c r="HHE70" s="677"/>
      <c r="HHF70" s="677"/>
      <c r="HHG70" s="677"/>
      <c r="HHH70" s="677"/>
      <c r="HHI70" s="677"/>
      <c r="HHJ70" s="677"/>
      <c r="HHK70" s="677"/>
      <c r="HHL70" s="677"/>
      <c r="HHM70" s="677"/>
      <c r="HHN70" s="677"/>
      <c r="HHO70" s="677"/>
      <c r="HHP70" s="677"/>
      <c r="HHQ70" s="677"/>
      <c r="HHR70" s="677"/>
      <c r="HHS70" s="677"/>
      <c r="HHT70" s="677"/>
      <c r="HHU70" s="677"/>
      <c r="HHV70" s="677"/>
      <c r="HHW70" s="677"/>
      <c r="HHX70" s="677"/>
      <c r="HHY70" s="677"/>
      <c r="HHZ70" s="677"/>
      <c r="HIA70" s="677"/>
      <c r="HIB70" s="677"/>
      <c r="HIC70" s="677"/>
      <c r="HID70" s="677"/>
      <c r="HIE70" s="677"/>
      <c r="HIF70" s="677"/>
      <c r="HIG70" s="677"/>
      <c r="HIH70" s="677"/>
      <c r="HII70" s="677"/>
      <c r="HIJ70" s="677"/>
      <c r="HIK70" s="677"/>
      <c r="HIL70" s="677"/>
      <c r="HIM70" s="677"/>
      <c r="HIN70" s="677"/>
      <c r="HIO70" s="677"/>
      <c r="HIP70" s="677"/>
      <c r="HIQ70" s="677"/>
      <c r="HIR70" s="677"/>
      <c r="HIS70" s="677"/>
      <c r="HIT70" s="677"/>
      <c r="HIU70" s="677"/>
      <c r="HIV70" s="677"/>
      <c r="HIW70" s="677"/>
      <c r="HIX70" s="677"/>
      <c r="HIY70" s="677"/>
      <c r="HIZ70" s="677"/>
      <c r="HJA70" s="677"/>
      <c r="HJB70" s="677"/>
      <c r="HJC70" s="677"/>
      <c r="HJD70" s="677"/>
      <c r="HJE70" s="677"/>
      <c r="HJF70" s="677"/>
      <c r="HJG70" s="677"/>
      <c r="HJH70" s="677"/>
      <c r="HJI70" s="677"/>
      <c r="HJJ70" s="677"/>
      <c r="HJK70" s="677"/>
      <c r="HJL70" s="677"/>
      <c r="HJM70" s="677"/>
      <c r="HJN70" s="677"/>
      <c r="HJO70" s="677"/>
      <c r="HJP70" s="677"/>
      <c r="HJQ70" s="677"/>
      <c r="HJR70" s="677"/>
      <c r="HJS70" s="677"/>
      <c r="HJT70" s="677"/>
      <c r="HJU70" s="677"/>
      <c r="HJV70" s="677"/>
      <c r="HJW70" s="677"/>
      <c r="HJX70" s="677"/>
      <c r="HJY70" s="677"/>
      <c r="HJZ70" s="677"/>
      <c r="HKA70" s="677"/>
      <c r="HKB70" s="677"/>
      <c r="HKC70" s="677"/>
      <c r="HKD70" s="677"/>
      <c r="HKE70" s="677"/>
      <c r="HKF70" s="677"/>
      <c r="HKG70" s="677"/>
      <c r="HKH70" s="677"/>
      <c r="HKI70" s="677"/>
      <c r="HKJ70" s="677"/>
      <c r="HKK70" s="677"/>
      <c r="HKL70" s="677"/>
      <c r="HKM70" s="677"/>
      <c r="HKN70" s="677"/>
      <c r="HKO70" s="677"/>
      <c r="HKP70" s="677"/>
      <c r="HKQ70" s="677"/>
      <c r="HKR70" s="677"/>
      <c r="HKS70" s="677"/>
      <c r="HKT70" s="677"/>
      <c r="HKU70" s="677"/>
      <c r="HKV70" s="677"/>
      <c r="HKW70" s="677"/>
      <c r="HKX70" s="677"/>
      <c r="HKY70" s="677"/>
      <c r="HKZ70" s="677"/>
      <c r="HLA70" s="677"/>
      <c r="HLB70" s="677"/>
      <c r="HLC70" s="677"/>
      <c r="HLD70" s="677"/>
      <c r="HLE70" s="677"/>
      <c r="HLF70" s="677"/>
      <c r="HLG70" s="677"/>
      <c r="HLH70" s="677"/>
      <c r="HLI70" s="677"/>
      <c r="HLJ70" s="677"/>
      <c r="HLK70" s="677"/>
      <c r="HLL70" s="677"/>
      <c r="HLM70" s="677"/>
      <c r="HLN70" s="677"/>
      <c r="HLO70" s="677"/>
      <c r="HLP70" s="677"/>
      <c r="HLQ70" s="677"/>
      <c r="HLR70" s="677"/>
      <c r="HLS70" s="677"/>
      <c r="HLT70" s="677"/>
      <c r="HLU70" s="677"/>
      <c r="HLV70" s="677"/>
      <c r="HLW70" s="677"/>
      <c r="HLX70" s="677"/>
      <c r="HLY70" s="677"/>
      <c r="HLZ70" s="677"/>
      <c r="HMA70" s="677"/>
      <c r="HMB70" s="677"/>
      <c r="HMC70" s="677"/>
      <c r="HMD70" s="677"/>
      <c r="HME70" s="677"/>
      <c r="HMF70" s="677"/>
      <c r="HMG70" s="677"/>
      <c r="HMH70" s="677"/>
      <c r="HMI70" s="677"/>
      <c r="HMJ70" s="677"/>
      <c r="HMK70" s="677"/>
      <c r="HML70" s="677"/>
      <c r="HMM70" s="677"/>
      <c r="HMN70" s="677"/>
      <c r="HMO70" s="677"/>
      <c r="HMP70" s="677"/>
      <c r="HMQ70" s="677"/>
      <c r="HMR70" s="677"/>
      <c r="HMS70" s="677"/>
      <c r="HMT70" s="677"/>
      <c r="HMU70" s="677"/>
      <c r="HMV70" s="677"/>
      <c r="HMW70" s="677"/>
      <c r="HMX70" s="677"/>
      <c r="HMY70" s="677"/>
      <c r="HMZ70" s="677"/>
      <c r="HNA70" s="677"/>
      <c r="HNB70" s="677"/>
      <c r="HNC70" s="677"/>
      <c r="HND70" s="677"/>
      <c r="HNE70" s="677"/>
      <c r="HNF70" s="677"/>
      <c r="HNG70" s="677"/>
      <c r="HNH70" s="677"/>
      <c r="HNI70" s="677"/>
      <c r="HNJ70" s="677"/>
      <c r="HNK70" s="677"/>
      <c r="HNL70" s="677"/>
      <c r="HNM70" s="677"/>
      <c r="HNN70" s="677"/>
      <c r="HNO70" s="677"/>
      <c r="HNP70" s="677"/>
      <c r="HNQ70" s="677"/>
      <c r="HNR70" s="677"/>
      <c r="HNS70" s="677"/>
      <c r="HNT70" s="677"/>
      <c r="HNU70" s="677"/>
      <c r="HNV70" s="677"/>
      <c r="HNW70" s="677"/>
      <c r="HNX70" s="677"/>
      <c r="HNY70" s="677"/>
      <c r="HNZ70" s="677"/>
      <c r="HOA70" s="677"/>
      <c r="HOB70" s="677"/>
      <c r="HOC70" s="677"/>
      <c r="HOD70" s="677"/>
      <c r="HOE70" s="677"/>
      <c r="HOF70" s="677"/>
      <c r="HOG70" s="677"/>
      <c r="HOH70" s="677"/>
      <c r="HOI70" s="677"/>
      <c r="HOJ70" s="677"/>
      <c r="HOK70" s="677"/>
      <c r="HOL70" s="677"/>
      <c r="HOM70" s="677"/>
      <c r="HON70" s="677"/>
      <c r="HOO70" s="677"/>
      <c r="HOP70" s="677"/>
      <c r="HOQ70" s="677"/>
      <c r="HOR70" s="677"/>
      <c r="HOS70" s="677"/>
      <c r="HOT70" s="677"/>
      <c r="HOU70" s="677"/>
      <c r="HOV70" s="677"/>
      <c r="HOW70" s="677"/>
      <c r="HOX70" s="677"/>
      <c r="HOY70" s="677"/>
      <c r="HOZ70" s="677"/>
      <c r="HPA70" s="677"/>
      <c r="HPB70" s="677"/>
      <c r="HPC70" s="677"/>
      <c r="HPD70" s="677"/>
      <c r="HPE70" s="677"/>
      <c r="HPF70" s="677"/>
      <c r="HPG70" s="677"/>
      <c r="HPH70" s="677"/>
      <c r="HPI70" s="677"/>
      <c r="HPJ70" s="677"/>
      <c r="HPK70" s="677"/>
      <c r="HPL70" s="677"/>
      <c r="HPM70" s="677"/>
      <c r="HPN70" s="677"/>
      <c r="HPO70" s="677"/>
      <c r="HPP70" s="677"/>
      <c r="HPQ70" s="677"/>
      <c r="HPR70" s="677"/>
      <c r="HPS70" s="677"/>
      <c r="HPT70" s="677"/>
      <c r="HPU70" s="677"/>
      <c r="HPV70" s="677"/>
      <c r="HPW70" s="677"/>
      <c r="HPX70" s="677"/>
      <c r="HPY70" s="677"/>
      <c r="HPZ70" s="677"/>
      <c r="HQA70" s="677"/>
      <c r="HQB70" s="677"/>
      <c r="HQC70" s="677"/>
      <c r="HQD70" s="677"/>
      <c r="HQE70" s="677"/>
      <c r="HQF70" s="677"/>
      <c r="HQG70" s="677"/>
      <c r="HQH70" s="677"/>
      <c r="HQI70" s="677"/>
      <c r="HQJ70" s="677"/>
      <c r="HQK70" s="677"/>
      <c r="HQL70" s="677"/>
      <c r="HQM70" s="677"/>
      <c r="HQN70" s="677"/>
      <c r="HQO70" s="677"/>
      <c r="HQP70" s="677"/>
      <c r="HQQ70" s="677"/>
      <c r="HQR70" s="677"/>
      <c r="HQS70" s="677"/>
      <c r="HQT70" s="677"/>
      <c r="HQU70" s="677"/>
      <c r="HQV70" s="677"/>
      <c r="HQW70" s="677"/>
      <c r="HQX70" s="677"/>
      <c r="HQY70" s="677"/>
      <c r="HQZ70" s="677"/>
      <c r="HRA70" s="677"/>
      <c r="HRB70" s="677"/>
      <c r="HRC70" s="677"/>
      <c r="HRD70" s="677"/>
      <c r="HRE70" s="677"/>
      <c r="HRF70" s="677"/>
      <c r="HRG70" s="677"/>
      <c r="HRH70" s="677"/>
      <c r="HRI70" s="677"/>
      <c r="HRJ70" s="677"/>
      <c r="HRK70" s="677"/>
      <c r="HRL70" s="677"/>
      <c r="HRM70" s="677"/>
      <c r="HRN70" s="677"/>
      <c r="HRO70" s="677"/>
      <c r="HRP70" s="677"/>
      <c r="HRQ70" s="677"/>
      <c r="HRR70" s="677"/>
      <c r="HRS70" s="677"/>
      <c r="HRT70" s="677"/>
      <c r="HRU70" s="677"/>
      <c r="HRV70" s="677"/>
      <c r="HRW70" s="677"/>
      <c r="HRX70" s="677"/>
      <c r="HRY70" s="677"/>
      <c r="HRZ70" s="677"/>
      <c r="HSA70" s="677"/>
      <c r="HSB70" s="677"/>
      <c r="HSC70" s="677"/>
      <c r="HSD70" s="677"/>
      <c r="HSE70" s="677"/>
      <c r="HSF70" s="677"/>
      <c r="HSG70" s="677"/>
      <c r="HSH70" s="677"/>
      <c r="HSI70" s="677"/>
      <c r="HSJ70" s="677"/>
      <c r="HSK70" s="677"/>
      <c r="HSL70" s="677"/>
      <c r="HSM70" s="677"/>
      <c r="HSN70" s="677"/>
      <c r="HSO70" s="677"/>
      <c r="HSP70" s="677"/>
      <c r="HSQ70" s="677"/>
      <c r="HSR70" s="677"/>
      <c r="HSS70" s="677"/>
      <c r="HST70" s="677"/>
      <c r="HSU70" s="677"/>
      <c r="HSV70" s="677"/>
      <c r="HSW70" s="677"/>
      <c r="HSX70" s="677"/>
      <c r="HSY70" s="677"/>
      <c r="HSZ70" s="677"/>
      <c r="HTA70" s="677"/>
      <c r="HTB70" s="677"/>
      <c r="HTC70" s="677"/>
      <c r="HTD70" s="677"/>
      <c r="HTE70" s="677"/>
      <c r="HTF70" s="677"/>
      <c r="HTG70" s="677"/>
      <c r="HTH70" s="677"/>
      <c r="HTI70" s="677"/>
      <c r="HTJ70" s="677"/>
      <c r="HTK70" s="677"/>
      <c r="HTL70" s="677"/>
      <c r="HTM70" s="677"/>
      <c r="HTN70" s="677"/>
      <c r="HTO70" s="677"/>
      <c r="HTP70" s="677"/>
      <c r="HTQ70" s="677"/>
      <c r="HTR70" s="677"/>
      <c r="HTS70" s="677"/>
      <c r="HTT70" s="677"/>
      <c r="HTU70" s="677"/>
      <c r="HTV70" s="677"/>
      <c r="HTW70" s="677"/>
      <c r="HTX70" s="677"/>
      <c r="HTY70" s="677"/>
      <c r="HTZ70" s="677"/>
      <c r="HUA70" s="677"/>
      <c r="HUB70" s="677"/>
      <c r="HUC70" s="677"/>
      <c r="HUD70" s="677"/>
      <c r="HUE70" s="677"/>
      <c r="HUF70" s="677"/>
      <c r="HUG70" s="677"/>
      <c r="HUH70" s="677"/>
      <c r="HUI70" s="677"/>
      <c r="HUJ70" s="677"/>
      <c r="HUK70" s="677"/>
      <c r="HUL70" s="677"/>
      <c r="HUM70" s="677"/>
      <c r="HUN70" s="677"/>
      <c r="HUO70" s="677"/>
      <c r="HUP70" s="677"/>
      <c r="HUQ70" s="677"/>
      <c r="HUR70" s="677"/>
      <c r="HUS70" s="677"/>
      <c r="HUT70" s="677"/>
      <c r="HUU70" s="677"/>
      <c r="HUV70" s="677"/>
      <c r="HUW70" s="677"/>
      <c r="HUX70" s="677"/>
      <c r="HUY70" s="677"/>
      <c r="HUZ70" s="677"/>
      <c r="HVA70" s="677"/>
      <c r="HVB70" s="677"/>
      <c r="HVC70" s="677"/>
      <c r="HVD70" s="677"/>
      <c r="HVE70" s="677"/>
      <c r="HVF70" s="677"/>
      <c r="HVG70" s="677"/>
      <c r="HVH70" s="677"/>
      <c r="HVI70" s="677"/>
      <c r="HVJ70" s="677"/>
      <c r="HVK70" s="677"/>
      <c r="HVL70" s="677"/>
      <c r="HVM70" s="677"/>
      <c r="HVN70" s="677"/>
      <c r="HVO70" s="677"/>
      <c r="HVP70" s="677"/>
      <c r="HVQ70" s="677"/>
      <c r="HVR70" s="677"/>
      <c r="HVS70" s="677"/>
      <c r="HVT70" s="677"/>
      <c r="HVU70" s="677"/>
      <c r="HVV70" s="677"/>
      <c r="HVW70" s="677"/>
      <c r="HVX70" s="677"/>
      <c r="HVY70" s="677"/>
      <c r="HVZ70" s="677"/>
      <c r="HWA70" s="677"/>
      <c r="HWB70" s="677"/>
      <c r="HWC70" s="677"/>
      <c r="HWD70" s="677"/>
      <c r="HWE70" s="677"/>
      <c r="HWF70" s="677"/>
      <c r="HWG70" s="677"/>
      <c r="HWH70" s="677"/>
      <c r="HWI70" s="677"/>
      <c r="HWJ70" s="677"/>
      <c r="HWK70" s="677"/>
      <c r="HWL70" s="677"/>
      <c r="HWM70" s="677"/>
      <c r="HWN70" s="677"/>
      <c r="HWO70" s="677"/>
      <c r="HWP70" s="677"/>
      <c r="HWQ70" s="677"/>
      <c r="HWR70" s="677"/>
      <c r="HWS70" s="677"/>
      <c r="HWT70" s="677"/>
      <c r="HWU70" s="677"/>
      <c r="HWV70" s="677"/>
      <c r="HWW70" s="677"/>
      <c r="HWX70" s="677"/>
      <c r="HWY70" s="677"/>
      <c r="HWZ70" s="677"/>
      <c r="HXA70" s="677"/>
      <c r="HXB70" s="677"/>
      <c r="HXC70" s="677"/>
      <c r="HXD70" s="677"/>
      <c r="HXE70" s="677"/>
      <c r="HXF70" s="677"/>
      <c r="HXG70" s="677"/>
      <c r="HXH70" s="677"/>
      <c r="HXI70" s="677"/>
      <c r="HXJ70" s="677"/>
      <c r="HXK70" s="677"/>
      <c r="HXL70" s="677"/>
      <c r="HXM70" s="677"/>
      <c r="HXN70" s="677"/>
      <c r="HXO70" s="677"/>
      <c r="HXP70" s="677"/>
      <c r="HXQ70" s="677"/>
      <c r="HXR70" s="677"/>
      <c r="HXS70" s="677"/>
      <c r="HXT70" s="677"/>
      <c r="HXU70" s="677"/>
      <c r="HXV70" s="677"/>
      <c r="HXW70" s="677"/>
      <c r="HXX70" s="677"/>
      <c r="HXY70" s="677"/>
      <c r="HXZ70" s="677"/>
      <c r="HYA70" s="677"/>
      <c r="HYB70" s="677"/>
      <c r="HYC70" s="677"/>
      <c r="HYD70" s="677"/>
      <c r="HYE70" s="677"/>
      <c r="HYF70" s="677"/>
      <c r="HYG70" s="677"/>
      <c r="HYH70" s="677"/>
      <c r="HYI70" s="677"/>
      <c r="HYJ70" s="677"/>
      <c r="HYK70" s="677"/>
      <c r="HYL70" s="677"/>
      <c r="HYM70" s="677"/>
      <c r="HYN70" s="677"/>
      <c r="HYO70" s="677"/>
      <c r="HYP70" s="677"/>
      <c r="HYQ70" s="677"/>
      <c r="HYR70" s="677"/>
      <c r="HYS70" s="677"/>
      <c r="HYT70" s="677"/>
      <c r="HYU70" s="677"/>
      <c r="HYV70" s="677"/>
      <c r="HYW70" s="677"/>
      <c r="HYX70" s="677"/>
      <c r="HYY70" s="677"/>
      <c r="HYZ70" s="677"/>
      <c r="HZA70" s="677"/>
      <c r="HZB70" s="677"/>
      <c r="HZC70" s="677"/>
      <c r="HZD70" s="677"/>
      <c r="HZE70" s="677"/>
      <c r="HZF70" s="677"/>
      <c r="HZG70" s="677"/>
      <c r="HZH70" s="677"/>
      <c r="HZI70" s="677"/>
      <c r="HZJ70" s="677"/>
      <c r="HZK70" s="677"/>
      <c r="HZL70" s="677"/>
      <c r="HZM70" s="677"/>
      <c r="HZN70" s="677"/>
      <c r="HZO70" s="677"/>
      <c r="HZP70" s="677"/>
      <c r="HZQ70" s="677"/>
      <c r="HZR70" s="677"/>
      <c r="HZS70" s="677"/>
      <c r="HZT70" s="677"/>
      <c r="HZU70" s="677"/>
      <c r="HZV70" s="677"/>
      <c r="HZW70" s="677"/>
      <c r="HZX70" s="677"/>
      <c r="HZY70" s="677"/>
      <c r="HZZ70" s="677"/>
      <c r="IAA70" s="677"/>
      <c r="IAB70" s="677"/>
      <c r="IAC70" s="677"/>
      <c r="IAD70" s="677"/>
      <c r="IAE70" s="677"/>
      <c r="IAF70" s="677"/>
      <c r="IAG70" s="677"/>
      <c r="IAH70" s="677"/>
      <c r="IAI70" s="677"/>
      <c r="IAJ70" s="677"/>
      <c r="IAK70" s="677"/>
      <c r="IAL70" s="677"/>
      <c r="IAM70" s="677"/>
      <c r="IAN70" s="677"/>
      <c r="IAO70" s="677"/>
      <c r="IAP70" s="677"/>
      <c r="IAQ70" s="677"/>
      <c r="IAR70" s="677"/>
      <c r="IAS70" s="677"/>
      <c r="IAT70" s="677"/>
      <c r="IAU70" s="677"/>
      <c r="IAV70" s="677"/>
      <c r="IAW70" s="677"/>
      <c r="IAX70" s="677"/>
      <c r="IAY70" s="677"/>
      <c r="IAZ70" s="677"/>
      <c r="IBA70" s="677"/>
      <c r="IBB70" s="677"/>
      <c r="IBC70" s="677"/>
      <c r="IBD70" s="677"/>
      <c r="IBE70" s="677"/>
      <c r="IBF70" s="677"/>
      <c r="IBG70" s="677"/>
      <c r="IBH70" s="677"/>
      <c r="IBI70" s="677"/>
      <c r="IBJ70" s="677"/>
      <c r="IBK70" s="677"/>
      <c r="IBL70" s="677"/>
      <c r="IBM70" s="677"/>
      <c r="IBN70" s="677"/>
      <c r="IBO70" s="677"/>
      <c r="IBP70" s="677"/>
      <c r="IBQ70" s="677"/>
      <c r="IBR70" s="677"/>
      <c r="IBS70" s="677"/>
      <c r="IBT70" s="677"/>
      <c r="IBU70" s="677"/>
      <c r="IBV70" s="677"/>
      <c r="IBW70" s="677"/>
      <c r="IBX70" s="677"/>
      <c r="IBY70" s="677"/>
      <c r="IBZ70" s="677"/>
      <c r="ICA70" s="677"/>
      <c r="ICB70" s="677"/>
      <c r="ICC70" s="677"/>
      <c r="ICD70" s="677"/>
      <c r="ICE70" s="677"/>
      <c r="ICF70" s="677"/>
      <c r="ICG70" s="677"/>
      <c r="ICH70" s="677"/>
      <c r="ICI70" s="677"/>
      <c r="ICJ70" s="677"/>
      <c r="ICK70" s="677"/>
      <c r="ICL70" s="677"/>
      <c r="ICM70" s="677"/>
      <c r="ICN70" s="677"/>
      <c r="ICO70" s="677"/>
      <c r="ICP70" s="677"/>
      <c r="ICQ70" s="677"/>
      <c r="ICR70" s="677"/>
      <c r="ICS70" s="677"/>
      <c r="ICT70" s="677"/>
      <c r="ICU70" s="677"/>
      <c r="ICV70" s="677"/>
      <c r="ICW70" s="677"/>
      <c r="ICX70" s="677"/>
      <c r="ICY70" s="677"/>
      <c r="ICZ70" s="677"/>
      <c r="IDA70" s="677"/>
      <c r="IDB70" s="677"/>
      <c r="IDC70" s="677"/>
      <c r="IDD70" s="677"/>
      <c r="IDE70" s="677"/>
      <c r="IDF70" s="677"/>
      <c r="IDG70" s="677"/>
      <c r="IDH70" s="677"/>
      <c r="IDI70" s="677"/>
      <c r="IDJ70" s="677"/>
      <c r="IDK70" s="677"/>
      <c r="IDL70" s="677"/>
      <c r="IDM70" s="677"/>
      <c r="IDN70" s="677"/>
      <c r="IDO70" s="677"/>
      <c r="IDP70" s="677"/>
      <c r="IDQ70" s="677"/>
      <c r="IDR70" s="677"/>
      <c r="IDS70" s="677"/>
      <c r="IDT70" s="677"/>
      <c r="IDU70" s="677"/>
      <c r="IDV70" s="677"/>
      <c r="IDW70" s="677"/>
      <c r="IDX70" s="677"/>
      <c r="IDY70" s="677"/>
      <c r="IDZ70" s="677"/>
      <c r="IEA70" s="677"/>
      <c r="IEB70" s="677"/>
      <c r="IEC70" s="677"/>
      <c r="IED70" s="677"/>
      <c r="IEE70" s="677"/>
      <c r="IEF70" s="677"/>
      <c r="IEG70" s="677"/>
      <c r="IEH70" s="677"/>
      <c r="IEI70" s="677"/>
      <c r="IEJ70" s="677"/>
      <c r="IEK70" s="677"/>
      <c r="IEL70" s="677"/>
      <c r="IEM70" s="677"/>
      <c r="IEN70" s="677"/>
      <c r="IEO70" s="677"/>
      <c r="IEP70" s="677"/>
      <c r="IEQ70" s="677"/>
      <c r="IER70" s="677"/>
      <c r="IES70" s="677"/>
      <c r="IET70" s="677"/>
      <c r="IEU70" s="677"/>
      <c r="IEV70" s="677"/>
      <c r="IEW70" s="677"/>
      <c r="IEX70" s="677"/>
      <c r="IEY70" s="677"/>
      <c r="IEZ70" s="677"/>
      <c r="IFA70" s="677"/>
      <c r="IFB70" s="677"/>
      <c r="IFC70" s="677"/>
      <c r="IFD70" s="677"/>
      <c r="IFE70" s="677"/>
      <c r="IFF70" s="677"/>
      <c r="IFG70" s="677"/>
      <c r="IFH70" s="677"/>
      <c r="IFI70" s="677"/>
      <c r="IFJ70" s="677"/>
      <c r="IFK70" s="677"/>
      <c r="IFL70" s="677"/>
      <c r="IFM70" s="677"/>
      <c r="IFN70" s="677"/>
      <c r="IFO70" s="677"/>
      <c r="IFP70" s="677"/>
      <c r="IFQ70" s="677"/>
      <c r="IFR70" s="677"/>
      <c r="IFS70" s="677"/>
      <c r="IFT70" s="677"/>
      <c r="IFU70" s="677"/>
      <c r="IFV70" s="677"/>
      <c r="IFW70" s="677"/>
      <c r="IFX70" s="677"/>
      <c r="IFY70" s="677"/>
      <c r="IFZ70" s="677"/>
      <c r="IGA70" s="677"/>
      <c r="IGB70" s="677"/>
      <c r="IGC70" s="677"/>
      <c r="IGD70" s="677"/>
      <c r="IGE70" s="677"/>
      <c r="IGF70" s="677"/>
      <c r="IGG70" s="677"/>
      <c r="IGH70" s="677"/>
      <c r="IGI70" s="677"/>
      <c r="IGJ70" s="677"/>
      <c r="IGK70" s="677"/>
      <c r="IGL70" s="677"/>
      <c r="IGM70" s="677"/>
      <c r="IGN70" s="677"/>
      <c r="IGO70" s="677"/>
      <c r="IGP70" s="677"/>
      <c r="IGQ70" s="677"/>
      <c r="IGR70" s="677"/>
      <c r="IGS70" s="677"/>
      <c r="IGT70" s="677"/>
      <c r="IGU70" s="677"/>
      <c r="IGV70" s="677"/>
      <c r="IGW70" s="677"/>
      <c r="IGX70" s="677"/>
      <c r="IGY70" s="677"/>
      <c r="IGZ70" s="677"/>
      <c r="IHA70" s="677"/>
      <c r="IHB70" s="677"/>
      <c r="IHC70" s="677"/>
      <c r="IHD70" s="677"/>
      <c r="IHE70" s="677"/>
      <c r="IHF70" s="677"/>
      <c r="IHG70" s="677"/>
      <c r="IHH70" s="677"/>
      <c r="IHI70" s="677"/>
      <c r="IHJ70" s="677"/>
      <c r="IHK70" s="677"/>
      <c r="IHL70" s="677"/>
      <c r="IHM70" s="677"/>
      <c r="IHN70" s="677"/>
      <c r="IHO70" s="677"/>
      <c r="IHP70" s="677"/>
      <c r="IHQ70" s="677"/>
      <c r="IHR70" s="677"/>
      <c r="IHS70" s="677"/>
      <c r="IHT70" s="677"/>
      <c r="IHU70" s="677"/>
      <c r="IHV70" s="677"/>
      <c r="IHW70" s="677"/>
      <c r="IHX70" s="677"/>
      <c r="IHY70" s="677"/>
      <c r="IHZ70" s="677"/>
      <c r="IIA70" s="677"/>
      <c r="IIB70" s="677"/>
      <c r="IIC70" s="677"/>
      <c r="IID70" s="677"/>
      <c r="IIE70" s="677"/>
      <c r="IIF70" s="677"/>
      <c r="IIG70" s="677"/>
      <c r="IIH70" s="677"/>
      <c r="III70" s="677"/>
      <c r="IIJ70" s="677"/>
      <c r="IIK70" s="677"/>
      <c r="IIL70" s="677"/>
      <c r="IIM70" s="677"/>
      <c r="IIN70" s="677"/>
      <c r="IIO70" s="677"/>
      <c r="IIP70" s="677"/>
      <c r="IIQ70" s="677"/>
      <c r="IIR70" s="677"/>
      <c r="IIS70" s="677"/>
      <c r="IIT70" s="677"/>
      <c r="IIU70" s="677"/>
      <c r="IIV70" s="677"/>
      <c r="IIW70" s="677"/>
      <c r="IIX70" s="677"/>
      <c r="IIY70" s="677"/>
      <c r="IIZ70" s="677"/>
      <c r="IJA70" s="677"/>
      <c r="IJB70" s="677"/>
      <c r="IJC70" s="677"/>
      <c r="IJD70" s="677"/>
      <c r="IJE70" s="677"/>
      <c r="IJF70" s="677"/>
      <c r="IJG70" s="677"/>
      <c r="IJH70" s="677"/>
      <c r="IJI70" s="677"/>
      <c r="IJJ70" s="677"/>
      <c r="IJK70" s="677"/>
      <c r="IJL70" s="677"/>
      <c r="IJM70" s="677"/>
      <c r="IJN70" s="677"/>
      <c r="IJO70" s="677"/>
      <c r="IJP70" s="677"/>
      <c r="IJQ70" s="677"/>
      <c r="IJR70" s="677"/>
      <c r="IJS70" s="677"/>
      <c r="IJT70" s="677"/>
      <c r="IJU70" s="677"/>
      <c r="IJV70" s="677"/>
      <c r="IJW70" s="677"/>
      <c r="IJX70" s="677"/>
      <c r="IJY70" s="677"/>
      <c r="IJZ70" s="677"/>
      <c r="IKA70" s="677"/>
      <c r="IKB70" s="677"/>
      <c r="IKC70" s="677"/>
      <c r="IKD70" s="677"/>
      <c r="IKE70" s="677"/>
      <c r="IKF70" s="677"/>
      <c r="IKG70" s="677"/>
      <c r="IKH70" s="677"/>
      <c r="IKI70" s="677"/>
      <c r="IKJ70" s="677"/>
      <c r="IKK70" s="677"/>
      <c r="IKL70" s="677"/>
      <c r="IKM70" s="677"/>
      <c r="IKN70" s="677"/>
      <c r="IKO70" s="677"/>
      <c r="IKP70" s="677"/>
      <c r="IKQ70" s="677"/>
      <c r="IKR70" s="677"/>
      <c r="IKS70" s="677"/>
      <c r="IKT70" s="677"/>
      <c r="IKU70" s="677"/>
      <c r="IKV70" s="677"/>
      <c r="IKW70" s="677"/>
      <c r="IKX70" s="677"/>
      <c r="IKY70" s="677"/>
      <c r="IKZ70" s="677"/>
      <c r="ILA70" s="677"/>
      <c r="ILB70" s="677"/>
      <c r="ILC70" s="677"/>
      <c r="ILD70" s="677"/>
      <c r="ILE70" s="677"/>
      <c r="ILF70" s="677"/>
      <c r="ILG70" s="677"/>
      <c r="ILH70" s="677"/>
      <c r="ILI70" s="677"/>
      <c r="ILJ70" s="677"/>
      <c r="ILK70" s="677"/>
      <c r="ILL70" s="677"/>
      <c r="ILM70" s="677"/>
      <c r="ILN70" s="677"/>
      <c r="ILO70" s="677"/>
      <c r="ILP70" s="677"/>
      <c r="ILQ70" s="677"/>
      <c r="ILR70" s="677"/>
      <c r="ILS70" s="677"/>
      <c r="ILT70" s="677"/>
      <c r="ILU70" s="677"/>
      <c r="ILV70" s="677"/>
      <c r="ILW70" s="677"/>
      <c r="ILX70" s="677"/>
      <c r="ILY70" s="677"/>
      <c r="ILZ70" s="677"/>
      <c r="IMA70" s="677"/>
      <c r="IMB70" s="677"/>
      <c r="IMC70" s="677"/>
      <c r="IMD70" s="677"/>
      <c r="IME70" s="677"/>
      <c r="IMF70" s="677"/>
      <c r="IMG70" s="677"/>
      <c r="IMH70" s="677"/>
      <c r="IMI70" s="677"/>
      <c r="IMJ70" s="677"/>
      <c r="IMK70" s="677"/>
      <c r="IML70" s="677"/>
      <c r="IMM70" s="677"/>
      <c r="IMN70" s="677"/>
      <c r="IMO70" s="677"/>
      <c r="IMP70" s="677"/>
      <c r="IMQ70" s="677"/>
      <c r="IMR70" s="677"/>
      <c r="IMS70" s="677"/>
      <c r="IMT70" s="677"/>
      <c r="IMU70" s="677"/>
      <c r="IMV70" s="677"/>
      <c r="IMW70" s="677"/>
      <c r="IMX70" s="677"/>
      <c r="IMY70" s="677"/>
      <c r="IMZ70" s="677"/>
      <c r="INA70" s="677"/>
      <c r="INB70" s="677"/>
      <c r="INC70" s="677"/>
      <c r="IND70" s="677"/>
      <c r="INE70" s="677"/>
      <c r="INF70" s="677"/>
      <c r="ING70" s="677"/>
      <c r="INH70" s="677"/>
      <c r="INI70" s="677"/>
      <c r="INJ70" s="677"/>
      <c r="INK70" s="677"/>
      <c r="INL70" s="677"/>
      <c r="INM70" s="677"/>
      <c r="INN70" s="677"/>
      <c r="INO70" s="677"/>
      <c r="INP70" s="677"/>
      <c r="INQ70" s="677"/>
      <c r="INR70" s="677"/>
      <c r="INS70" s="677"/>
      <c r="INT70" s="677"/>
      <c r="INU70" s="677"/>
      <c r="INV70" s="677"/>
      <c r="INW70" s="677"/>
      <c r="INX70" s="677"/>
      <c r="INY70" s="677"/>
      <c r="INZ70" s="677"/>
      <c r="IOA70" s="677"/>
      <c r="IOB70" s="677"/>
      <c r="IOC70" s="677"/>
      <c r="IOD70" s="677"/>
      <c r="IOE70" s="677"/>
      <c r="IOF70" s="677"/>
      <c r="IOG70" s="677"/>
      <c r="IOH70" s="677"/>
      <c r="IOI70" s="677"/>
      <c r="IOJ70" s="677"/>
      <c r="IOK70" s="677"/>
      <c r="IOL70" s="677"/>
      <c r="IOM70" s="677"/>
      <c r="ION70" s="677"/>
      <c r="IOO70" s="677"/>
      <c r="IOP70" s="677"/>
      <c r="IOQ70" s="677"/>
      <c r="IOR70" s="677"/>
      <c r="IOS70" s="677"/>
      <c r="IOT70" s="677"/>
      <c r="IOU70" s="677"/>
      <c r="IOV70" s="677"/>
      <c r="IOW70" s="677"/>
      <c r="IOX70" s="677"/>
      <c r="IOY70" s="677"/>
      <c r="IOZ70" s="677"/>
      <c r="IPA70" s="677"/>
      <c r="IPB70" s="677"/>
      <c r="IPC70" s="677"/>
      <c r="IPD70" s="677"/>
      <c r="IPE70" s="677"/>
      <c r="IPF70" s="677"/>
      <c r="IPG70" s="677"/>
      <c r="IPH70" s="677"/>
      <c r="IPI70" s="677"/>
      <c r="IPJ70" s="677"/>
      <c r="IPK70" s="677"/>
      <c r="IPL70" s="677"/>
      <c r="IPM70" s="677"/>
      <c r="IPN70" s="677"/>
      <c r="IPO70" s="677"/>
      <c r="IPP70" s="677"/>
      <c r="IPQ70" s="677"/>
      <c r="IPR70" s="677"/>
      <c r="IPS70" s="677"/>
      <c r="IPT70" s="677"/>
      <c r="IPU70" s="677"/>
      <c r="IPV70" s="677"/>
      <c r="IPW70" s="677"/>
      <c r="IPX70" s="677"/>
      <c r="IPY70" s="677"/>
      <c r="IPZ70" s="677"/>
      <c r="IQA70" s="677"/>
      <c r="IQB70" s="677"/>
      <c r="IQC70" s="677"/>
      <c r="IQD70" s="677"/>
      <c r="IQE70" s="677"/>
      <c r="IQF70" s="677"/>
      <c r="IQG70" s="677"/>
      <c r="IQH70" s="677"/>
      <c r="IQI70" s="677"/>
      <c r="IQJ70" s="677"/>
      <c r="IQK70" s="677"/>
      <c r="IQL70" s="677"/>
      <c r="IQM70" s="677"/>
      <c r="IQN70" s="677"/>
      <c r="IQO70" s="677"/>
      <c r="IQP70" s="677"/>
      <c r="IQQ70" s="677"/>
      <c r="IQR70" s="677"/>
      <c r="IQS70" s="677"/>
      <c r="IQT70" s="677"/>
      <c r="IQU70" s="677"/>
      <c r="IQV70" s="677"/>
      <c r="IQW70" s="677"/>
      <c r="IQX70" s="677"/>
      <c r="IQY70" s="677"/>
      <c r="IQZ70" s="677"/>
      <c r="IRA70" s="677"/>
      <c r="IRB70" s="677"/>
      <c r="IRC70" s="677"/>
      <c r="IRD70" s="677"/>
      <c r="IRE70" s="677"/>
      <c r="IRF70" s="677"/>
      <c r="IRG70" s="677"/>
      <c r="IRH70" s="677"/>
      <c r="IRI70" s="677"/>
      <c r="IRJ70" s="677"/>
      <c r="IRK70" s="677"/>
      <c r="IRL70" s="677"/>
      <c r="IRM70" s="677"/>
      <c r="IRN70" s="677"/>
      <c r="IRO70" s="677"/>
      <c r="IRP70" s="677"/>
      <c r="IRQ70" s="677"/>
      <c r="IRR70" s="677"/>
      <c r="IRS70" s="677"/>
      <c r="IRT70" s="677"/>
      <c r="IRU70" s="677"/>
      <c r="IRV70" s="677"/>
      <c r="IRW70" s="677"/>
      <c r="IRX70" s="677"/>
      <c r="IRY70" s="677"/>
      <c r="IRZ70" s="677"/>
      <c r="ISA70" s="677"/>
      <c r="ISB70" s="677"/>
      <c r="ISC70" s="677"/>
      <c r="ISD70" s="677"/>
      <c r="ISE70" s="677"/>
      <c r="ISF70" s="677"/>
      <c r="ISG70" s="677"/>
      <c r="ISH70" s="677"/>
      <c r="ISI70" s="677"/>
      <c r="ISJ70" s="677"/>
      <c r="ISK70" s="677"/>
      <c r="ISL70" s="677"/>
      <c r="ISM70" s="677"/>
      <c r="ISN70" s="677"/>
      <c r="ISO70" s="677"/>
      <c r="ISP70" s="677"/>
      <c r="ISQ70" s="677"/>
      <c r="ISR70" s="677"/>
      <c r="ISS70" s="677"/>
      <c r="IST70" s="677"/>
      <c r="ISU70" s="677"/>
      <c r="ISV70" s="677"/>
      <c r="ISW70" s="677"/>
      <c r="ISX70" s="677"/>
      <c r="ISY70" s="677"/>
      <c r="ISZ70" s="677"/>
      <c r="ITA70" s="677"/>
      <c r="ITB70" s="677"/>
      <c r="ITC70" s="677"/>
      <c r="ITD70" s="677"/>
      <c r="ITE70" s="677"/>
      <c r="ITF70" s="677"/>
      <c r="ITG70" s="677"/>
      <c r="ITH70" s="677"/>
      <c r="ITI70" s="677"/>
      <c r="ITJ70" s="677"/>
      <c r="ITK70" s="677"/>
      <c r="ITL70" s="677"/>
      <c r="ITM70" s="677"/>
      <c r="ITN70" s="677"/>
      <c r="ITO70" s="677"/>
      <c r="ITP70" s="677"/>
      <c r="ITQ70" s="677"/>
      <c r="ITR70" s="677"/>
      <c r="ITS70" s="677"/>
      <c r="ITT70" s="677"/>
      <c r="ITU70" s="677"/>
      <c r="ITV70" s="677"/>
      <c r="ITW70" s="677"/>
      <c r="ITX70" s="677"/>
      <c r="ITY70" s="677"/>
      <c r="ITZ70" s="677"/>
      <c r="IUA70" s="677"/>
      <c r="IUB70" s="677"/>
      <c r="IUC70" s="677"/>
      <c r="IUD70" s="677"/>
      <c r="IUE70" s="677"/>
      <c r="IUF70" s="677"/>
      <c r="IUG70" s="677"/>
      <c r="IUH70" s="677"/>
      <c r="IUI70" s="677"/>
      <c r="IUJ70" s="677"/>
      <c r="IUK70" s="677"/>
      <c r="IUL70" s="677"/>
      <c r="IUM70" s="677"/>
      <c r="IUN70" s="677"/>
      <c r="IUO70" s="677"/>
      <c r="IUP70" s="677"/>
      <c r="IUQ70" s="677"/>
      <c r="IUR70" s="677"/>
      <c r="IUS70" s="677"/>
      <c r="IUT70" s="677"/>
      <c r="IUU70" s="677"/>
      <c r="IUV70" s="677"/>
      <c r="IUW70" s="677"/>
      <c r="IUX70" s="677"/>
      <c r="IUY70" s="677"/>
      <c r="IUZ70" s="677"/>
      <c r="IVA70" s="677"/>
      <c r="IVB70" s="677"/>
      <c r="IVC70" s="677"/>
      <c r="IVD70" s="677"/>
      <c r="IVE70" s="677"/>
      <c r="IVF70" s="677"/>
      <c r="IVG70" s="677"/>
      <c r="IVH70" s="677"/>
      <c r="IVI70" s="677"/>
      <c r="IVJ70" s="677"/>
      <c r="IVK70" s="677"/>
      <c r="IVL70" s="677"/>
      <c r="IVM70" s="677"/>
      <c r="IVN70" s="677"/>
      <c r="IVO70" s="677"/>
      <c r="IVP70" s="677"/>
      <c r="IVQ70" s="677"/>
      <c r="IVR70" s="677"/>
      <c r="IVS70" s="677"/>
      <c r="IVT70" s="677"/>
      <c r="IVU70" s="677"/>
      <c r="IVV70" s="677"/>
      <c r="IVW70" s="677"/>
      <c r="IVX70" s="677"/>
      <c r="IVY70" s="677"/>
      <c r="IVZ70" s="677"/>
      <c r="IWA70" s="677"/>
      <c r="IWB70" s="677"/>
      <c r="IWC70" s="677"/>
      <c r="IWD70" s="677"/>
      <c r="IWE70" s="677"/>
      <c r="IWF70" s="677"/>
      <c r="IWG70" s="677"/>
      <c r="IWH70" s="677"/>
      <c r="IWI70" s="677"/>
      <c r="IWJ70" s="677"/>
      <c r="IWK70" s="677"/>
      <c r="IWL70" s="677"/>
      <c r="IWM70" s="677"/>
      <c r="IWN70" s="677"/>
      <c r="IWO70" s="677"/>
      <c r="IWP70" s="677"/>
      <c r="IWQ70" s="677"/>
      <c r="IWR70" s="677"/>
      <c r="IWS70" s="677"/>
      <c r="IWT70" s="677"/>
      <c r="IWU70" s="677"/>
      <c r="IWV70" s="677"/>
      <c r="IWW70" s="677"/>
      <c r="IWX70" s="677"/>
      <c r="IWY70" s="677"/>
      <c r="IWZ70" s="677"/>
      <c r="IXA70" s="677"/>
      <c r="IXB70" s="677"/>
      <c r="IXC70" s="677"/>
      <c r="IXD70" s="677"/>
      <c r="IXE70" s="677"/>
      <c r="IXF70" s="677"/>
      <c r="IXG70" s="677"/>
      <c r="IXH70" s="677"/>
      <c r="IXI70" s="677"/>
      <c r="IXJ70" s="677"/>
      <c r="IXK70" s="677"/>
      <c r="IXL70" s="677"/>
      <c r="IXM70" s="677"/>
      <c r="IXN70" s="677"/>
      <c r="IXO70" s="677"/>
      <c r="IXP70" s="677"/>
      <c r="IXQ70" s="677"/>
      <c r="IXR70" s="677"/>
      <c r="IXS70" s="677"/>
      <c r="IXT70" s="677"/>
      <c r="IXU70" s="677"/>
      <c r="IXV70" s="677"/>
      <c r="IXW70" s="677"/>
      <c r="IXX70" s="677"/>
      <c r="IXY70" s="677"/>
      <c r="IXZ70" s="677"/>
      <c r="IYA70" s="677"/>
      <c r="IYB70" s="677"/>
      <c r="IYC70" s="677"/>
      <c r="IYD70" s="677"/>
      <c r="IYE70" s="677"/>
      <c r="IYF70" s="677"/>
      <c r="IYG70" s="677"/>
      <c r="IYH70" s="677"/>
      <c r="IYI70" s="677"/>
      <c r="IYJ70" s="677"/>
      <c r="IYK70" s="677"/>
      <c r="IYL70" s="677"/>
      <c r="IYM70" s="677"/>
      <c r="IYN70" s="677"/>
      <c r="IYO70" s="677"/>
      <c r="IYP70" s="677"/>
      <c r="IYQ70" s="677"/>
      <c r="IYR70" s="677"/>
      <c r="IYS70" s="677"/>
      <c r="IYT70" s="677"/>
      <c r="IYU70" s="677"/>
      <c r="IYV70" s="677"/>
      <c r="IYW70" s="677"/>
      <c r="IYX70" s="677"/>
      <c r="IYY70" s="677"/>
      <c r="IYZ70" s="677"/>
      <c r="IZA70" s="677"/>
      <c r="IZB70" s="677"/>
      <c r="IZC70" s="677"/>
      <c r="IZD70" s="677"/>
      <c r="IZE70" s="677"/>
      <c r="IZF70" s="677"/>
      <c r="IZG70" s="677"/>
      <c r="IZH70" s="677"/>
      <c r="IZI70" s="677"/>
      <c r="IZJ70" s="677"/>
      <c r="IZK70" s="677"/>
      <c r="IZL70" s="677"/>
      <c r="IZM70" s="677"/>
      <c r="IZN70" s="677"/>
      <c r="IZO70" s="677"/>
      <c r="IZP70" s="677"/>
      <c r="IZQ70" s="677"/>
      <c r="IZR70" s="677"/>
      <c r="IZS70" s="677"/>
      <c r="IZT70" s="677"/>
      <c r="IZU70" s="677"/>
      <c r="IZV70" s="677"/>
      <c r="IZW70" s="677"/>
      <c r="IZX70" s="677"/>
      <c r="IZY70" s="677"/>
      <c r="IZZ70" s="677"/>
      <c r="JAA70" s="677"/>
      <c r="JAB70" s="677"/>
      <c r="JAC70" s="677"/>
      <c r="JAD70" s="677"/>
      <c r="JAE70" s="677"/>
      <c r="JAF70" s="677"/>
      <c r="JAG70" s="677"/>
      <c r="JAH70" s="677"/>
      <c r="JAI70" s="677"/>
      <c r="JAJ70" s="677"/>
      <c r="JAK70" s="677"/>
      <c r="JAL70" s="677"/>
      <c r="JAM70" s="677"/>
      <c r="JAN70" s="677"/>
      <c r="JAO70" s="677"/>
      <c r="JAP70" s="677"/>
      <c r="JAQ70" s="677"/>
      <c r="JAR70" s="677"/>
      <c r="JAS70" s="677"/>
      <c r="JAT70" s="677"/>
      <c r="JAU70" s="677"/>
      <c r="JAV70" s="677"/>
      <c r="JAW70" s="677"/>
      <c r="JAX70" s="677"/>
      <c r="JAY70" s="677"/>
      <c r="JAZ70" s="677"/>
      <c r="JBA70" s="677"/>
      <c r="JBB70" s="677"/>
      <c r="JBC70" s="677"/>
      <c r="JBD70" s="677"/>
      <c r="JBE70" s="677"/>
      <c r="JBF70" s="677"/>
      <c r="JBG70" s="677"/>
      <c r="JBH70" s="677"/>
      <c r="JBI70" s="677"/>
      <c r="JBJ70" s="677"/>
      <c r="JBK70" s="677"/>
      <c r="JBL70" s="677"/>
      <c r="JBM70" s="677"/>
      <c r="JBN70" s="677"/>
      <c r="JBO70" s="677"/>
      <c r="JBP70" s="677"/>
      <c r="JBQ70" s="677"/>
      <c r="JBR70" s="677"/>
      <c r="JBS70" s="677"/>
      <c r="JBT70" s="677"/>
      <c r="JBU70" s="677"/>
      <c r="JBV70" s="677"/>
      <c r="JBW70" s="677"/>
      <c r="JBX70" s="677"/>
      <c r="JBY70" s="677"/>
      <c r="JBZ70" s="677"/>
      <c r="JCA70" s="677"/>
      <c r="JCB70" s="677"/>
      <c r="JCC70" s="677"/>
      <c r="JCD70" s="677"/>
      <c r="JCE70" s="677"/>
      <c r="JCF70" s="677"/>
      <c r="JCG70" s="677"/>
      <c r="JCH70" s="677"/>
      <c r="JCI70" s="677"/>
      <c r="JCJ70" s="677"/>
      <c r="JCK70" s="677"/>
      <c r="JCL70" s="677"/>
      <c r="JCM70" s="677"/>
      <c r="JCN70" s="677"/>
      <c r="JCO70" s="677"/>
      <c r="JCP70" s="677"/>
      <c r="JCQ70" s="677"/>
      <c r="JCR70" s="677"/>
      <c r="JCS70" s="677"/>
      <c r="JCT70" s="677"/>
      <c r="JCU70" s="677"/>
      <c r="JCV70" s="677"/>
      <c r="JCW70" s="677"/>
      <c r="JCX70" s="677"/>
      <c r="JCY70" s="677"/>
      <c r="JCZ70" s="677"/>
      <c r="JDA70" s="677"/>
      <c r="JDB70" s="677"/>
      <c r="JDC70" s="677"/>
      <c r="JDD70" s="677"/>
      <c r="JDE70" s="677"/>
      <c r="JDF70" s="677"/>
      <c r="JDG70" s="677"/>
      <c r="JDH70" s="677"/>
      <c r="JDI70" s="677"/>
      <c r="JDJ70" s="677"/>
      <c r="JDK70" s="677"/>
      <c r="JDL70" s="677"/>
      <c r="JDM70" s="677"/>
      <c r="JDN70" s="677"/>
      <c r="JDO70" s="677"/>
      <c r="JDP70" s="677"/>
      <c r="JDQ70" s="677"/>
      <c r="JDR70" s="677"/>
      <c r="JDS70" s="677"/>
      <c r="JDT70" s="677"/>
      <c r="JDU70" s="677"/>
      <c r="JDV70" s="677"/>
      <c r="JDW70" s="677"/>
      <c r="JDX70" s="677"/>
      <c r="JDY70" s="677"/>
      <c r="JDZ70" s="677"/>
      <c r="JEA70" s="677"/>
      <c r="JEB70" s="677"/>
      <c r="JEC70" s="677"/>
      <c r="JED70" s="677"/>
      <c r="JEE70" s="677"/>
      <c r="JEF70" s="677"/>
      <c r="JEG70" s="677"/>
      <c r="JEH70" s="677"/>
      <c r="JEI70" s="677"/>
      <c r="JEJ70" s="677"/>
      <c r="JEK70" s="677"/>
      <c r="JEL70" s="677"/>
      <c r="JEM70" s="677"/>
      <c r="JEN70" s="677"/>
      <c r="JEO70" s="677"/>
      <c r="JEP70" s="677"/>
      <c r="JEQ70" s="677"/>
      <c r="JER70" s="677"/>
      <c r="JES70" s="677"/>
      <c r="JET70" s="677"/>
      <c r="JEU70" s="677"/>
      <c r="JEV70" s="677"/>
      <c r="JEW70" s="677"/>
      <c r="JEX70" s="677"/>
      <c r="JEY70" s="677"/>
      <c r="JEZ70" s="677"/>
      <c r="JFA70" s="677"/>
      <c r="JFB70" s="677"/>
      <c r="JFC70" s="677"/>
      <c r="JFD70" s="677"/>
      <c r="JFE70" s="677"/>
      <c r="JFF70" s="677"/>
      <c r="JFG70" s="677"/>
      <c r="JFH70" s="677"/>
      <c r="JFI70" s="677"/>
      <c r="JFJ70" s="677"/>
      <c r="JFK70" s="677"/>
      <c r="JFL70" s="677"/>
      <c r="JFM70" s="677"/>
      <c r="JFN70" s="677"/>
      <c r="JFO70" s="677"/>
      <c r="JFP70" s="677"/>
      <c r="JFQ70" s="677"/>
      <c r="JFR70" s="677"/>
      <c r="JFS70" s="677"/>
      <c r="JFT70" s="677"/>
      <c r="JFU70" s="677"/>
      <c r="JFV70" s="677"/>
      <c r="JFW70" s="677"/>
      <c r="JFX70" s="677"/>
      <c r="JFY70" s="677"/>
      <c r="JFZ70" s="677"/>
      <c r="JGA70" s="677"/>
      <c r="JGB70" s="677"/>
      <c r="JGC70" s="677"/>
      <c r="JGD70" s="677"/>
      <c r="JGE70" s="677"/>
      <c r="JGF70" s="677"/>
      <c r="JGG70" s="677"/>
      <c r="JGH70" s="677"/>
      <c r="JGI70" s="677"/>
      <c r="JGJ70" s="677"/>
      <c r="JGK70" s="677"/>
      <c r="JGL70" s="677"/>
      <c r="JGM70" s="677"/>
      <c r="JGN70" s="677"/>
      <c r="JGO70" s="677"/>
      <c r="JGP70" s="677"/>
      <c r="JGQ70" s="677"/>
      <c r="JGR70" s="677"/>
      <c r="JGS70" s="677"/>
      <c r="JGT70" s="677"/>
      <c r="JGU70" s="677"/>
      <c r="JGV70" s="677"/>
      <c r="JGW70" s="677"/>
      <c r="JGX70" s="677"/>
      <c r="JGY70" s="677"/>
      <c r="JGZ70" s="677"/>
      <c r="JHA70" s="677"/>
      <c r="JHB70" s="677"/>
      <c r="JHC70" s="677"/>
      <c r="JHD70" s="677"/>
      <c r="JHE70" s="677"/>
      <c r="JHF70" s="677"/>
      <c r="JHG70" s="677"/>
      <c r="JHH70" s="677"/>
      <c r="JHI70" s="677"/>
      <c r="JHJ70" s="677"/>
      <c r="JHK70" s="677"/>
      <c r="JHL70" s="677"/>
      <c r="JHM70" s="677"/>
      <c r="JHN70" s="677"/>
      <c r="JHO70" s="677"/>
      <c r="JHP70" s="677"/>
      <c r="JHQ70" s="677"/>
      <c r="JHR70" s="677"/>
      <c r="JHS70" s="677"/>
      <c r="JHT70" s="677"/>
      <c r="JHU70" s="677"/>
      <c r="JHV70" s="677"/>
      <c r="JHW70" s="677"/>
      <c r="JHX70" s="677"/>
      <c r="JHY70" s="677"/>
      <c r="JHZ70" s="677"/>
      <c r="JIA70" s="677"/>
      <c r="JIB70" s="677"/>
      <c r="JIC70" s="677"/>
      <c r="JID70" s="677"/>
      <c r="JIE70" s="677"/>
      <c r="JIF70" s="677"/>
      <c r="JIG70" s="677"/>
      <c r="JIH70" s="677"/>
      <c r="JII70" s="677"/>
      <c r="JIJ70" s="677"/>
      <c r="JIK70" s="677"/>
      <c r="JIL70" s="677"/>
      <c r="JIM70" s="677"/>
      <c r="JIN70" s="677"/>
      <c r="JIO70" s="677"/>
      <c r="JIP70" s="677"/>
      <c r="JIQ70" s="677"/>
      <c r="JIR70" s="677"/>
      <c r="JIS70" s="677"/>
      <c r="JIT70" s="677"/>
      <c r="JIU70" s="677"/>
      <c r="JIV70" s="677"/>
      <c r="JIW70" s="677"/>
      <c r="JIX70" s="677"/>
      <c r="JIY70" s="677"/>
      <c r="JIZ70" s="677"/>
      <c r="JJA70" s="677"/>
      <c r="JJB70" s="677"/>
      <c r="JJC70" s="677"/>
      <c r="JJD70" s="677"/>
      <c r="JJE70" s="677"/>
      <c r="JJF70" s="677"/>
      <c r="JJG70" s="677"/>
      <c r="JJH70" s="677"/>
      <c r="JJI70" s="677"/>
      <c r="JJJ70" s="677"/>
      <c r="JJK70" s="677"/>
      <c r="JJL70" s="677"/>
      <c r="JJM70" s="677"/>
      <c r="JJN70" s="677"/>
      <c r="JJO70" s="677"/>
      <c r="JJP70" s="677"/>
      <c r="JJQ70" s="677"/>
      <c r="JJR70" s="677"/>
      <c r="JJS70" s="677"/>
      <c r="JJT70" s="677"/>
      <c r="JJU70" s="677"/>
      <c r="JJV70" s="677"/>
      <c r="JJW70" s="677"/>
      <c r="JJX70" s="677"/>
      <c r="JJY70" s="677"/>
      <c r="JJZ70" s="677"/>
      <c r="JKA70" s="677"/>
      <c r="JKB70" s="677"/>
      <c r="JKC70" s="677"/>
      <c r="JKD70" s="677"/>
      <c r="JKE70" s="677"/>
      <c r="JKF70" s="677"/>
      <c r="JKG70" s="677"/>
      <c r="JKH70" s="677"/>
      <c r="JKI70" s="677"/>
      <c r="JKJ70" s="677"/>
      <c r="JKK70" s="677"/>
      <c r="JKL70" s="677"/>
      <c r="JKM70" s="677"/>
      <c r="JKN70" s="677"/>
      <c r="JKO70" s="677"/>
      <c r="JKP70" s="677"/>
      <c r="JKQ70" s="677"/>
      <c r="JKR70" s="677"/>
      <c r="JKS70" s="677"/>
      <c r="JKT70" s="677"/>
      <c r="JKU70" s="677"/>
      <c r="JKV70" s="677"/>
      <c r="JKW70" s="677"/>
      <c r="JKX70" s="677"/>
      <c r="JKY70" s="677"/>
      <c r="JKZ70" s="677"/>
      <c r="JLA70" s="677"/>
      <c r="JLB70" s="677"/>
      <c r="JLC70" s="677"/>
      <c r="JLD70" s="677"/>
      <c r="JLE70" s="677"/>
      <c r="JLF70" s="677"/>
      <c r="JLG70" s="677"/>
      <c r="JLH70" s="677"/>
      <c r="JLI70" s="677"/>
      <c r="JLJ70" s="677"/>
      <c r="JLK70" s="677"/>
      <c r="JLL70" s="677"/>
      <c r="JLM70" s="677"/>
      <c r="JLN70" s="677"/>
      <c r="JLO70" s="677"/>
      <c r="JLP70" s="677"/>
      <c r="JLQ70" s="677"/>
      <c r="JLR70" s="677"/>
      <c r="JLS70" s="677"/>
      <c r="JLT70" s="677"/>
      <c r="JLU70" s="677"/>
      <c r="JLV70" s="677"/>
      <c r="JLW70" s="677"/>
      <c r="JLX70" s="677"/>
      <c r="JLY70" s="677"/>
      <c r="JLZ70" s="677"/>
      <c r="JMA70" s="677"/>
      <c r="JMB70" s="677"/>
      <c r="JMC70" s="677"/>
      <c r="JMD70" s="677"/>
      <c r="JME70" s="677"/>
      <c r="JMF70" s="677"/>
      <c r="JMG70" s="677"/>
      <c r="JMH70" s="677"/>
      <c r="JMI70" s="677"/>
      <c r="JMJ70" s="677"/>
      <c r="JMK70" s="677"/>
      <c r="JML70" s="677"/>
      <c r="JMM70" s="677"/>
      <c r="JMN70" s="677"/>
      <c r="JMO70" s="677"/>
      <c r="JMP70" s="677"/>
      <c r="JMQ70" s="677"/>
      <c r="JMR70" s="677"/>
      <c r="JMS70" s="677"/>
      <c r="JMT70" s="677"/>
      <c r="JMU70" s="677"/>
      <c r="JMV70" s="677"/>
      <c r="JMW70" s="677"/>
      <c r="JMX70" s="677"/>
      <c r="JMY70" s="677"/>
      <c r="JMZ70" s="677"/>
      <c r="JNA70" s="677"/>
      <c r="JNB70" s="677"/>
      <c r="JNC70" s="677"/>
      <c r="JND70" s="677"/>
      <c r="JNE70" s="677"/>
      <c r="JNF70" s="677"/>
      <c r="JNG70" s="677"/>
      <c r="JNH70" s="677"/>
      <c r="JNI70" s="677"/>
      <c r="JNJ70" s="677"/>
      <c r="JNK70" s="677"/>
      <c r="JNL70" s="677"/>
      <c r="JNM70" s="677"/>
      <c r="JNN70" s="677"/>
      <c r="JNO70" s="677"/>
      <c r="JNP70" s="677"/>
      <c r="JNQ70" s="677"/>
      <c r="JNR70" s="677"/>
      <c r="JNS70" s="677"/>
      <c r="JNT70" s="677"/>
      <c r="JNU70" s="677"/>
      <c r="JNV70" s="677"/>
      <c r="JNW70" s="677"/>
      <c r="JNX70" s="677"/>
      <c r="JNY70" s="677"/>
      <c r="JNZ70" s="677"/>
      <c r="JOA70" s="677"/>
      <c r="JOB70" s="677"/>
      <c r="JOC70" s="677"/>
      <c r="JOD70" s="677"/>
      <c r="JOE70" s="677"/>
      <c r="JOF70" s="677"/>
      <c r="JOG70" s="677"/>
      <c r="JOH70" s="677"/>
      <c r="JOI70" s="677"/>
      <c r="JOJ70" s="677"/>
      <c r="JOK70" s="677"/>
      <c r="JOL70" s="677"/>
      <c r="JOM70" s="677"/>
      <c r="JON70" s="677"/>
      <c r="JOO70" s="677"/>
      <c r="JOP70" s="677"/>
      <c r="JOQ70" s="677"/>
      <c r="JOR70" s="677"/>
      <c r="JOS70" s="677"/>
      <c r="JOT70" s="677"/>
      <c r="JOU70" s="677"/>
      <c r="JOV70" s="677"/>
      <c r="JOW70" s="677"/>
      <c r="JOX70" s="677"/>
      <c r="JOY70" s="677"/>
      <c r="JOZ70" s="677"/>
      <c r="JPA70" s="677"/>
      <c r="JPB70" s="677"/>
      <c r="JPC70" s="677"/>
      <c r="JPD70" s="677"/>
      <c r="JPE70" s="677"/>
      <c r="JPF70" s="677"/>
      <c r="JPG70" s="677"/>
      <c r="JPH70" s="677"/>
      <c r="JPI70" s="677"/>
      <c r="JPJ70" s="677"/>
      <c r="JPK70" s="677"/>
      <c r="JPL70" s="677"/>
      <c r="JPM70" s="677"/>
      <c r="JPN70" s="677"/>
      <c r="JPO70" s="677"/>
      <c r="JPP70" s="677"/>
      <c r="JPQ70" s="677"/>
      <c r="JPR70" s="677"/>
      <c r="JPS70" s="677"/>
      <c r="JPT70" s="677"/>
      <c r="JPU70" s="677"/>
      <c r="JPV70" s="677"/>
      <c r="JPW70" s="677"/>
      <c r="JPX70" s="677"/>
      <c r="JPY70" s="677"/>
      <c r="JPZ70" s="677"/>
      <c r="JQA70" s="677"/>
      <c r="JQB70" s="677"/>
      <c r="JQC70" s="677"/>
      <c r="JQD70" s="677"/>
      <c r="JQE70" s="677"/>
      <c r="JQF70" s="677"/>
      <c r="JQG70" s="677"/>
      <c r="JQH70" s="677"/>
      <c r="JQI70" s="677"/>
      <c r="JQJ70" s="677"/>
      <c r="JQK70" s="677"/>
      <c r="JQL70" s="677"/>
      <c r="JQM70" s="677"/>
      <c r="JQN70" s="677"/>
      <c r="JQO70" s="677"/>
      <c r="JQP70" s="677"/>
      <c r="JQQ70" s="677"/>
      <c r="JQR70" s="677"/>
      <c r="JQS70" s="677"/>
      <c r="JQT70" s="677"/>
      <c r="JQU70" s="677"/>
      <c r="JQV70" s="677"/>
      <c r="JQW70" s="677"/>
      <c r="JQX70" s="677"/>
      <c r="JQY70" s="677"/>
      <c r="JQZ70" s="677"/>
      <c r="JRA70" s="677"/>
      <c r="JRB70" s="677"/>
      <c r="JRC70" s="677"/>
      <c r="JRD70" s="677"/>
      <c r="JRE70" s="677"/>
      <c r="JRF70" s="677"/>
      <c r="JRG70" s="677"/>
      <c r="JRH70" s="677"/>
      <c r="JRI70" s="677"/>
      <c r="JRJ70" s="677"/>
      <c r="JRK70" s="677"/>
      <c r="JRL70" s="677"/>
      <c r="JRM70" s="677"/>
      <c r="JRN70" s="677"/>
      <c r="JRO70" s="677"/>
      <c r="JRP70" s="677"/>
      <c r="JRQ70" s="677"/>
      <c r="JRR70" s="677"/>
      <c r="JRS70" s="677"/>
      <c r="JRT70" s="677"/>
      <c r="JRU70" s="677"/>
      <c r="JRV70" s="677"/>
      <c r="JRW70" s="677"/>
      <c r="JRX70" s="677"/>
      <c r="JRY70" s="677"/>
      <c r="JRZ70" s="677"/>
      <c r="JSA70" s="677"/>
      <c r="JSB70" s="677"/>
      <c r="JSC70" s="677"/>
      <c r="JSD70" s="677"/>
      <c r="JSE70" s="677"/>
      <c r="JSF70" s="677"/>
      <c r="JSG70" s="677"/>
      <c r="JSH70" s="677"/>
      <c r="JSI70" s="677"/>
      <c r="JSJ70" s="677"/>
      <c r="JSK70" s="677"/>
      <c r="JSL70" s="677"/>
      <c r="JSM70" s="677"/>
      <c r="JSN70" s="677"/>
      <c r="JSO70" s="677"/>
      <c r="JSP70" s="677"/>
      <c r="JSQ70" s="677"/>
      <c r="JSR70" s="677"/>
      <c r="JSS70" s="677"/>
      <c r="JST70" s="677"/>
      <c r="JSU70" s="677"/>
      <c r="JSV70" s="677"/>
      <c r="JSW70" s="677"/>
      <c r="JSX70" s="677"/>
      <c r="JSY70" s="677"/>
      <c r="JSZ70" s="677"/>
      <c r="JTA70" s="677"/>
      <c r="JTB70" s="677"/>
      <c r="JTC70" s="677"/>
      <c r="JTD70" s="677"/>
      <c r="JTE70" s="677"/>
      <c r="JTF70" s="677"/>
      <c r="JTG70" s="677"/>
      <c r="JTH70" s="677"/>
      <c r="JTI70" s="677"/>
      <c r="JTJ70" s="677"/>
      <c r="JTK70" s="677"/>
      <c r="JTL70" s="677"/>
      <c r="JTM70" s="677"/>
      <c r="JTN70" s="677"/>
      <c r="JTO70" s="677"/>
      <c r="JTP70" s="677"/>
      <c r="JTQ70" s="677"/>
      <c r="JTR70" s="677"/>
      <c r="JTS70" s="677"/>
      <c r="JTT70" s="677"/>
      <c r="JTU70" s="677"/>
      <c r="JTV70" s="677"/>
      <c r="JTW70" s="677"/>
      <c r="JTX70" s="677"/>
      <c r="JTY70" s="677"/>
      <c r="JTZ70" s="677"/>
      <c r="JUA70" s="677"/>
      <c r="JUB70" s="677"/>
      <c r="JUC70" s="677"/>
      <c r="JUD70" s="677"/>
      <c r="JUE70" s="677"/>
      <c r="JUF70" s="677"/>
      <c r="JUG70" s="677"/>
      <c r="JUH70" s="677"/>
      <c r="JUI70" s="677"/>
      <c r="JUJ70" s="677"/>
      <c r="JUK70" s="677"/>
      <c r="JUL70" s="677"/>
      <c r="JUM70" s="677"/>
      <c r="JUN70" s="677"/>
      <c r="JUO70" s="677"/>
      <c r="JUP70" s="677"/>
      <c r="JUQ70" s="677"/>
      <c r="JUR70" s="677"/>
      <c r="JUS70" s="677"/>
      <c r="JUT70" s="677"/>
      <c r="JUU70" s="677"/>
      <c r="JUV70" s="677"/>
      <c r="JUW70" s="677"/>
      <c r="JUX70" s="677"/>
      <c r="JUY70" s="677"/>
      <c r="JUZ70" s="677"/>
      <c r="JVA70" s="677"/>
      <c r="JVB70" s="677"/>
      <c r="JVC70" s="677"/>
      <c r="JVD70" s="677"/>
      <c r="JVE70" s="677"/>
      <c r="JVF70" s="677"/>
      <c r="JVG70" s="677"/>
      <c r="JVH70" s="677"/>
      <c r="JVI70" s="677"/>
      <c r="JVJ70" s="677"/>
      <c r="JVK70" s="677"/>
      <c r="JVL70" s="677"/>
      <c r="JVM70" s="677"/>
      <c r="JVN70" s="677"/>
      <c r="JVO70" s="677"/>
      <c r="JVP70" s="677"/>
      <c r="JVQ70" s="677"/>
      <c r="JVR70" s="677"/>
      <c r="JVS70" s="677"/>
      <c r="JVT70" s="677"/>
      <c r="JVU70" s="677"/>
      <c r="JVV70" s="677"/>
      <c r="JVW70" s="677"/>
      <c r="JVX70" s="677"/>
      <c r="JVY70" s="677"/>
      <c r="JVZ70" s="677"/>
      <c r="JWA70" s="677"/>
      <c r="JWB70" s="677"/>
      <c r="JWC70" s="677"/>
      <c r="JWD70" s="677"/>
      <c r="JWE70" s="677"/>
      <c r="JWF70" s="677"/>
      <c r="JWG70" s="677"/>
      <c r="JWH70" s="677"/>
      <c r="JWI70" s="677"/>
      <c r="JWJ70" s="677"/>
      <c r="JWK70" s="677"/>
      <c r="JWL70" s="677"/>
      <c r="JWM70" s="677"/>
      <c r="JWN70" s="677"/>
      <c r="JWO70" s="677"/>
      <c r="JWP70" s="677"/>
      <c r="JWQ70" s="677"/>
      <c r="JWR70" s="677"/>
      <c r="JWS70" s="677"/>
      <c r="JWT70" s="677"/>
      <c r="JWU70" s="677"/>
      <c r="JWV70" s="677"/>
      <c r="JWW70" s="677"/>
      <c r="JWX70" s="677"/>
      <c r="JWY70" s="677"/>
      <c r="JWZ70" s="677"/>
      <c r="JXA70" s="677"/>
      <c r="JXB70" s="677"/>
      <c r="JXC70" s="677"/>
      <c r="JXD70" s="677"/>
      <c r="JXE70" s="677"/>
      <c r="JXF70" s="677"/>
      <c r="JXG70" s="677"/>
      <c r="JXH70" s="677"/>
      <c r="JXI70" s="677"/>
      <c r="JXJ70" s="677"/>
      <c r="JXK70" s="677"/>
      <c r="JXL70" s="677"/>
      <c r="JXM70" s="677"/>
      <c r="JXN70" s="677"/>
      <c r="JXO70" s="677"/>
      <c r="JXP70" s="677"/>
      <c r="JXQ70" s="677"/>
      <c r="JXR70" s="677"/>
      <c r="JXS70" s="677"/>
      <c r="JXT70" s="677"/>
      <c r="JXU70" s="677"/>
      <c r="JXV70" s="677"/>
      <c r="JXW70" s="677"/>
      <c r="JXX70" s="677"/>
      <c r="JXY70" s="677"/>
      <c r="JXZ70" s="677"/>
      <c r="JYA70" s="677"/>
      <c r="JYB70" s="677"/>
      <c r="JYC70" s="677"/>
      <c r="JYD70" s="677"/>
      <c r="JYE70" s="677"/>
      <c r="JYF70" s="677"/>
      <c r="JYG70" s="677"/>
      <c r="JYH70" s="677"/>
      <c r="JYI70" s="677"/>
      <c r="JYJ70" s="677"/>
      <c r="JYK70" s="677"/>
      <c r="JYL70" s="677"/>
      <c r="JYM70" s="677"/>
      <c r="JYN70" s="677"/>
      <c r="JYO70" s="677"/>
      <c r="JYP70" s="677"/>
      <c r="JYQ70" s="677"/>
      <c r="JYR70" s="677"/>
      <c r="JYS70" s="677"/>
      <c r="JYT70" s="677"/>
      <c r="JYU70" s="677"/>
      <c r="JYV70" s="677"/>
      <c r="JYW70" s="677"/>
      <c r="JYX70" s="677"/>
      <c r="JYY70" s="677"/>
      <c r="JYZ70" s="677"/>
      <c r="JZA70" s="677"/>
      <c r="JZB70" s="677"/>
      <c r="JZC70" s="677"/>
      <c r="JZD70" s="677"/>
      <c r="JZE70" s="677"/>
      <c r="JZF70" s="677"/>
      <c r="JZG70" s="677"/>
      <c r="JZH70" s="677"/>
      <c r="JZI70" s="677"/>
      <c r="JZJ70" s="677"/>
      <c r="JZK70" s="677"/>
      <c r="JZL70" s="677"/>
      <c r="JZM70" s="677"/>
      <c r="JZN70" s="677"/>
      <c r="JZO70" s="677"/>
      <c r="JZP70" s="677"/>
      <c r="JZQ70" s="677"/>
      <c r="JZR70" s="677"/>
      <c r="JZS70" s="677"/>
      <c r="JZT70" s="677"/>
      <c r="JZU70" s="677"/>
      <c r="JZV70" s="677"/>
      <c r="JZW70" s="677"/>
      <c r="JZX70" s="677"/>
      <c r="JZY70" s="677"/>
      <c r="JZZ70" s="677"/>
      <c r="KAA70" s="677"/>
      <c r="KAB70" s="677"/>
      <c r="KAC70" s="677"/>
      <c r="KAD70" s="677"/>
      <c r="KAE70" s="677"/>
      <c r="KAF70" s="677"/>
      <c r="KAG70" s="677"/>
      <c r="KAH70" s="677"/>
      <c r="KAI70" s="677"/>
      <c r="KAJ70" s="677"/>
      <c r="KAK70" s="677"/>
      <c r="KAL70" s="677"/>
      <c r="KAM70" s="677"/>
      <c r="KAN70" s="677"/>
      <c r="KAO70" s="677"/>
      <c r="KAP70" s="677"/>
      <c r="KAQ70" s="677"/>
      <c r="KAR70" s="677"/>
      <c r="KAS70" s="677"/>
      <c r="KAT70" s="677"/>
      <c r="KAU70" s="677"/>
      <c r="KAV70" s="677"/>
      <c r="KAW70" s="677"/>
      <c r="KAX70" s="677"/>
      <c r="KAY70" s="677"/>
      <c r="KAZ70" s="677"/>
      <c r="KBA70" s="677"/>
      <c r="KBB70" s="677"/>
      <c r="KBC70" s="677"/>
      <c r="KBD70" s="677"/>
      <c r="KBE70" s="677"/>
      <c r="KBF70" s="677"/>
      <c r="KBG70" s="677"/>
      <c r="KBH70" s="677"/>
      <c r="KBI70" s="677"/>
      <c r="KBJ70" s="677"/>
      <c r="KBK70" s="677"/>
      <c r="KBL70" s="677"/>
      <c r="KBM70" s="677"/>
      <c r="KBN70" s="677"/>
      <c r="KBO70" s="677"/>
      <c r="KBP70" s="677"/>
      <c r="KBQ70" s="677"/>
      <c r="KBR70" s="677"/>
      <c r="KBS70" s="677"/>
      <c r="KBT70" s="677"/>
      <c r="KBU70" s="677"/>
      <c r="KBV70" s="677"/>
      <c r="KBW70" s="677"/>
      <c r="KBX70" s="677"/>
      <c r="KBY70" s="677"/>
      <c r="KBZ70" s="677"/>
      <c r="KCA70" s="677"/>
      <c r="KCB70" s="677"/>
      <c r="KCC70" s="677"/>
      <c r="KCD70" s="677"/>
      <c r="KCE70" s="677"/>
      <c r="KCF70" s="677"/>
      <c r="KCG70" s="677"/>
      <c r="KCH70" s="677"/>
      <c r="KCI70" s="677"/>
      <c r="KCJ70" s="677"/>
      <c r="KCK70" s="677"/>
      <c r="KCL70" s="677"/>
      <c r="KCM70" s="677"/>
      <c r="KCN70" s="677"/>
      <c r="KCO70" s="677"/>
      <c r="KCP70" s="677"/>
      <c r="KCQ70" s="677"/>
      <c r="KCR70" s="677"/>
      <c r="KCS70" s="677"/>
      <c r="KCT70" s="677"/>
      <c r="KCU70" s="677"/>
      <c r="KCV70" s="677"/>
      <c r="KCW70" s="677"/>
      <c r="KCX70" s="677"/>
      <c r="KCY70" s="677"/>
      <c r="KCZ70" s="677"/>
      <c r="KDA70" s="677"/>
      <c r="KDB70" s="677"/>
      <c r="KDC70" s="677"/>
      <c r="KDD70" s="677"/>
      <c r="KDE70" s="677"/>
      <c r="KDF70" s="677"/>
      <c r="KDG70" s="677"/>
      <c r="KDH70" s="677"/>
      <c r="KDI70" s="677"/>
      <c r="KDJ70" s="677"/>
      <c r="KDK70" s="677"/>
      <c r="KDL70" s="677"/>
      <c r="KDM70" s="677"/>
      <c r="KDN70" s="677"/>
      <c r="KDO70" s="677"/>
      <c r="KDP70" s="677"/>
      <c r="KDQ70" s="677"/>
      <c r="KDR70" s="677"/>
      <c r="KDS70" s="677"/>
      <c r="KDT70" s="677"/>
      <c r="KDU70" s="677"/>
      <c r="KDV70" s="677"/>
      <c r="KDW70" s="677"/>
      <c r="KDX70" s="677"/>
      <c r="KDY70" s="677"/>
      <c r="KDZ70" s="677"/>
      <c r="KEA70" s="677"/>
      <c r="KEB70" s="677"/>
      <c r="KEC70" s="677"/>
      <c r="KED70" s="677"/>
      <c r="KEE70" s="677"/>
      <c r="KEF70" s="677"/>
      <c r="KEG70" s="677"/>
      <c r="KEH70" s="677"/>
      <c r="KEI70" s="677"/>
      <c r="KEJ70" s="677"/>
      <c r="KEK70" s="677"/>
      <c r="KEL70" s="677"/>
      <c r="KEM70" s="677"/>
      <c r="KEN70" s="677"/>
      <c r="KEO70" s="677"/>
      <c r="KEP70" s="677"/>
      <c r="KEQ70" s="677"/>
      <c r="KER70" s="677"/>
      <c r="KES70" s="677"/>
      <c r="KET70" s="677"/>
      <c r="KEU70" s="677"/>
      <c r="KEV70" s="677"/>
      <c r="KEW70" s="677"/>
      <c r="KEX70" s="677"/>
      <c r="KEY70" s="677"/>
      <c r="KEZ70" s="677"/>
      <c r="KFA70" s="677"/>
      <c r="KFB70" s="677"/>
      <c r="KFC70" s="677"/>
      <c r="KFD70" s="677"/>
      <c r="KFE70" s="677"/>
      <c r="KFF70" s="677"/>
      <c r="KFG70" s="677"/>
      <c r="KFH70" s="677"/>
      <c r="KFI70" s="677"/>
      <c r="KFJ70" s="677"/>
      <c r="KFK70" s="677"/>
      <c r="KFL70" s="677"/>
      <c r="KFM70" s="677"/>
      <c r="KFN70" s="677"/>
      <c r="KFO70" s="677"/>
      <c r="KFP70" s="677"/>
      <c r="KFQ70" s="677"/>
      <c r="KFR70" s="677"/>
      <c r="KFS70" s="677"/>
      <c r="KFT70" s="677"/>
      <c r="KFU70" s="677"/>
      <c r="KFV70" s="677"/>
      <c r="KFW70" s="677"/>
      <c r="KFX70" s="677"/>
      <c r="KFY70" s="677"/>
      <c r="KFZ70" s="677"/>
      <c r="KGA70" s="677"/>
      <c r="KGB70" s="677"/>
      <c r="KGC70" s="677"/>
      <c r="KGD70" s="677"/>
      <c r="KGE70" s="677"/>
      <c r="KGF70" s="677"/>
      <c r="KGG70" s="677"/>
      <c r="KGH70" s="677"/>
      <c r="KGI70" s="677"/>
      <c r="KGJ70" s="677"/>
      <c r="KGK70" s="677"/>
      <c r="KGL70" s="677"/>
      <c r="KGM70" s="677"/>
      <c r="KGN70" s="677"/>
      <c r="KGO70" s="677"/>
      <c r="KGP70" s="677"/>
      <c r="KGQ70" s="677"/>
      <c r="KGR70" s="677"/>
      <c r="KGS70" s="677"/>
      <c r="KGT70" s="677"/>
      <c r="KGU70" s="677"/>
      <c r="KGV70" s="677"/>
      <c r="KGW70" s="677"/>
      <c r="KGX70" s="677"/>
      <c r="KGY70" s="677"/>
      <c r="KGZ70" s="677"/>
      <c r="KHA70" s="677"/>
      <c r="KHB70" s="677"/>
      <c r="KHC70" s="677"/>
      <c r="KHD70" s="677"/>
      <c r="KHE70" s="677"/>
      <c r="KHF70" s="677"/>
      <c r="KHG70" s="677"/>
      <c r="KHH70" s="677"/>
      <c r="KHI70" s="677"/>
      <c r="KHJ70" s="677"/>
      <c r="KHK70" s="677"/>
      <c r="KHL70" s="677"/>
      <c r="KHM70" s="677"/>
      <c r="KHN70" s="677"/>
      <c r="KHO70" s="677"/>
      <c r="KHP70" s="677"/>
      <c r="KHQ70" s="677"/>
      <c r="KHR70" s="677"/>
      <c r="KHS70" s="677"/>
      <c r="KHT70" s="677"/>
      <c r="KHU70" s="677"/>
      <c r="KHV70" s="677"/>
      <c r="KHW70" s="677"/>
      <c r="KHX70" s="677"/>
      <c r="KHY70" s="677"/>
      <c r="KHZ70" s="677"/>
      <c r="KIA70" s="677"/>
      <c r="KIB70" s="677"/>
      <c r="KIC70" s="677"/>
      <c r="KID70" s="677"/>
      <c r="KIE70" s="677"/>
      <c r="KIF70" s="677"/>
      <c r="KIG70" s="677"/>
      <c r="KIH70" s="677"/>
      <c r="KII70" s="677"/>
      <c r="KIJ70" s="677"/>
      <c r="KIK70" s="677"/>
      <c r="KIL70" s="677"/>
      <c r="KIM70" s="677"/>
      <c r="KIN70" s="677"/>
      <c r="KIO70" s="677"/>
      <c r="KIP70" s="677"/>
      <c r="KIQ70" s="677"/>
      <c r="KIR70" s="677"/>
      <c r="KIS70" s="677"/>
      <c r="KIT70" s="677"/>
      <c r="KIU70" s="677"/>
      <c r="KIV70" s="677"/>
      <c r="KIW70" s="677"/>
      <c r="KIX70" s="677"/>
      <c r="KIY70" s="677"/>
      <c r="KIZ70" s="677"/>
      <c r="KJA70" s="677"/>
      <c r="KJB70" s="677"/>
      <c r="KJC70" s="677"/>
      <c r="KJD70" s="677"/>
      <c r="KJE70" s="677"/>
      <c r="KJF70" s="677"/>
      <c r="KJG70" s="677"/>
      <c r="KJH70" s="677"/>
      <c r="KJI70" s="677"/>
      <c r="KJJ70" s="677"/>
      <c r="KJK70" s="677"/>
      <c r="KJL70" s="677"/>
      <c r="KJM70" s="677"/>
      <c r="KJN70" s="677"/>
      <c r="KJO70" s="677"/>
      <c r="KJP70" s="677"/>
      <c r="KJQ70" s="677"/>
      <c r="KJR70" s="677"/>
      <c r="KJS70" s="677"/>
      <c r="KJT70" s="677"/>
      <c r="KJU70" s="677"/>
      <c r="KJV70" s="677"/>
      <c r="KJW70" s="677"/>
      <c r="KJX70" s="677"/>
      <c r="KJY70" s="677"/>
      <c r="KJZ70" s="677"/>
      <c r="KKA70" s="677"/>
      <c r="KKB70" s="677"/>
      <c r="KKC70" s="677"/>
      <c r="KKD70" s="677"/>
      <c r="KKE70" s="677"/>
      <c r="KKF70" s="677"/>
      <c r="KKG70" s="677"/>
      <c r="KKH70" s="677"/>
      <c r="KKI70" s="677"/>
      <c r="KKJ70" s="677"/>
      <c r="KKK70" s="677"/>
      <c r="KKL70" s="677"/>
      <c r="KKM70" s="677"/>
      <c r="KKN70" s="677"/>
      <c r="KKO70" s="677"/>
      <c r="KKP70" s="677"/>
      <c r="KKQ70" s="677"/>
      <c r="KKR70" s="677"/>
      <c r="KKS70" s="677"/>
      <c r="KKT70" s="677"/>
      <c r="KKU70" s="677"/>
      <c r="KKV70" s="677"/>
      <c r="KKW70" s="677"/>
      <c r="KKX70" s="677"/>
      <c r="KKY70" s="677"/>
      <c r="KKZ70" s="677"/>
      <c r="KLA70" s="677"/>
      <c r="KLB70" s="677"/>
      <c r="KLC70" s="677"/>
      <c r="KLD70" s="677"/>
      <c r="KLE70" s="677"/>
      <c r="KLF70" s="677"/>
      <c r="KLG70" s="677"/>
      <c r="KLH70" s="677"/>
      <c r="KLI70" s="677"/>
      <c r="KLJ70" s="677"/>
      <c r="KLK70" s="677"/>
      <c r="KLL70" s="677"/>
      <c r="KLM70" s="677"/>
      <c r="KLN70" s="677"/>
      <c r="KLO70" s="677"/>
      <c r="KLP70" s="677"/>
      <c r="KLQ70" s="677"/>
      <c r="KLR70" s="677"/>
      <c r="KLS70" s="677"/>
      <c r="KLT70" s="677"/>
      <c r="KLU70" s="677"/>
      <c r="KLV70" s="677"/>
      <c r="KLW70" s="677"/>
      <c r="KLX70" s="677"/>
      <c r="KLY70" s="677"/>
      <c r="KLZ70" s="677"/>
      <c r="KMA70" s="677"/>
      <c r="KMB70" s="677"/>
      <c r="KMC70" s="677"/>
      <c r="KMD70" s="677"/>
      <c r="KME70" s="677"/>
      <c r="KMF70" s="677"/>
      <c r="KMG70" s="677"/>
      <c r="KMH70" s="677"/>
      <c r="KMI70" s="677"/>
      <c r="KMJ70" s="677"/>
      <c r="KMK70" s="677"/>
      <c r="KML70" s="677"/>
      <c r="KMM70" s="677"/>
      <c r="KMN70" s="677"/>
      <c r="KMO70" s="677"/>
      <c r="KMP70" s="677"/>
      <c r="KMQ70" s="677"/>
      <c r="KMR70" s="677"/>
      <c r="KMS70" s="677"/>
      <c r="KMT70" s="677"/>
      <c r="KMU70" s="677"/>
      <c r="KMV70" s="677"/>
      <c r="KMW70" s="677"/>
      <c r="KMX70" s="677"/>
      <c r="KMY70" s="677"/>
      <c r="KMZ70" s="677"/>
      <c r="KNA70" s="677"/>
      <c r="KNB70" s="677"/>
      <c r="KNC70" s="677"/>
      <c r="KND70" s="677"/>
      <c r="KNE70" s="677"/>
      <c r="KNF70" s="677"/>
      <c r="KNG70" s="677"/>
      <c r="KNH70" s="677"/>
      <c r="KNI70" s="677"/>
      <c r="KNJ70" s="677"/>
      <c r="KNK70" s="677"/>
      <c r="KNL70" s="677"/>
      <c r="KNM70" s="677"/>
      <c r="KNN70" s="677"/>
      <c r="KNO70" s="677"/>
      <c r="KNP70" s="677"/>
      <c r="KNQ70" s="677"/>
      <c r="KNR70" s="677"/>
      <c r="KNS70" s="677"/>
      <c r="KNT70" s="677"/>
      <c r="KNU70" s="677"/>
      <c r="KNV70" s="677"/>
      <c r="KNW70" s="677"/>
      <c r="KNX70" s="677"/>
      <c r="KNY70" s="677"/>
      <c r="KNZ70" s="677"/>
      <c r="KOA70" s="677"/>
      <c r="KOB70" s="677"/>
      <c r="KOC70" s="677"/>
      <c r="KOD70" s="677"/>
      <c r="KOE70" s="677"/>
      <c r="KOF70" s="677"/>
      <c r="KOG70" s="677"/>
      <c r="KOH70" s="677"/>
      <c r="KOI70" s="677"/>
      <c r="KOJ70" s="677"/>
      <c r="KOK70" s="677"/>
      <c r="KOL70" s="677"/>
      <c r="KOM70" s="677"/>
      <c r="KON70" s="677"/>
      <c r="KOO70" s="677"/>
      <c r="KOP70" s="677"/>
      <c r="KOQ70" s="677"/>
      <c r="KOR70" s="677"/>
      <c r="KOS70" s="677"/>
      <c r="KOT70" s="677"/>
      <c r="KOU70" s="677"/>
      <c r="KOV70" s="677"/>
      <c r="KOW70" s="677"/>
      <c r="KOX70" s="677"/>
      <c r="KOY70" s="677"/>
      <c r="KOZ70" s="677"/>
      <c r="KPA70" s="677"/>
      <c r="KPB70" s="677"/>
      <c r="KPC70" s="677"/>
      <c r="KPD70" s="677"/>
      <c r="KPE70" s="677"/>
      <c r="KPF70" s="677"/>
      <c r="KPG70" s="677"/>
      <c r="KPH70" s="677"/>
      <c r="KPI70" s="677"/>
      <c r="KPJ70" s="677"/>
      <c r="KPK70" s="677"/>
      <c r="KPL70" s="677"/>
      <c r="KPM70" s="677"/>
      <c r="KPN70" s="677"/>
      <c r="KPO70" s="677"/>
      <c r="KPP70" s="677"/>
      <c r="KPQ70" s="677"/>
      <c r="KPR70" s="677"/>
      <c r="KPS70" s="677"/>
      <c r="KPT70" s="677"/>
      <c r="KPU70" s="677"/>
      <c r="KPV70" s="677"/>
      <c r="KPW70" s="677"/>
      <c r="KPX70" s="677"/>
      <c r="KPY70" s="677"/>
      <c r="KPZ70" s="677"/>
      <c r="KQA70" s="677"/>
      <c r="KQB70" s="677"/>
      <c r="KQC70" s="677"/>
      <c r="KQD70" s="677"/>
      <c r="KQE70" s="677"/>
      <c r="KQF70" s="677"/>
      <c r="KQG70" s="677"/>
      <c r="KQH70" s="677"/>
      <c r="KQI70" s="677"/>
      <c r="KQJ70" s="677"/>
      <c r="KQK70" s="677"/>
      <c r="KQL70" s="677"/>
      <c r="KQM70" s="677"/>
      <c r="KQN70" s="677"/>
      <c r="KQO70" s="677"/>
      <c r="KQP70" s="677"/>
      <c r="KQQ70" s="677"/>
      <c r="KQR70" s="677"/>
      <c r="KQS70" s="677"/>
      <c r="KQT70" s="677"/>
      <c r="KQU70" s="677"/>
      <c r="KQV70" s="677"/>
      <c r="KQW70" s="677"/>
      <c r="KQX70" s="677"/>
      <c r="KQY70" s="677"/>
      <c r="KQZ70" s="677"/>
      <c r="KRA70" s="677"/>
      <c r="KRB70" s="677"/>
      <c r="KRC70" s="677"/>
      <c r="KRD70" s="677"/>
      <c r="KRE70" s="677"/>
      <c r="KRF70" s="677"/>
      <c r="KRG70" s="677"/>
      <c r="KRH70" s="677"/>
      <c r="KRI70" s="677"/>
      <c r="KRJ70" s="677"/>
      <c r="KRK70" s="677"/>
      <c r="KRL70" s="677"/>
      <c r="KRM70" s="677"/>
      <c r="KRN70" s="677"/>
      <c r="KRO70" s="677"/>
      <c r="KRP70" s="677"/>
      <c r="KRQ70" s="677"/>
      <c r="KRR70" s="677"/>
      <c r="KRS70" s="677"/>
      <c r="KRT70" s="677"/>
      <c r="KRU70" s="677"/>
      <c r="KRV70" s="677"/>
      <c r="KRW70" s="677"/>
      <c r="KRX70" s="677"/>
      <c r="KRY70" s="677"/>
      <c r="KRZ70" s="677"/>
      <c r="KSA70" s="677"/>
      <c r="KSB70" s="677"/>
      <c r="KSC70" s="677"/>
      <c r="KSD70" s="677"/>
      <c r="KSE70" s="677"/>
      <c r="KSF70" s="677"/>
      <c r="KSG70" s="677"/>
      <c r="KSH70" s="677"/>
      <c r="KSI70" s="677"/>
      <c r="KSJ70" s="677"/>
      <c r="KSK70" s="677"/>
      <c r="KSL70" s="677"/>
      <c r="KSM70" s="677"/>
      <c r="KSN70" s="677"/>
      <c r="KSO70" s="677"/>
      <c r="KSP70" s="677"/>
      <c r="KSQ70" s="677"/>
      <c r="KSR70" s="677"/>
      <c r="KSS70" s="677"/>
      <c r="KST70" s="677"/>
      <c r="KSU70" s="677"/>
      <c r="KSV70" s="677"/>
      <c r="KSW70" s="677"/>
      <c r="KSX70" s="677"/>
      <c r="KSY70" s="677"/>
      <c r="KSZ70" s="677"/>
      <c r="KTA70" s="677"/>
      <c r="KTB70" s="677"/>
      <c r="KTC70" s="677"/>
      <c r="KTD70" s="677"/>
      <c r="KTE70" s="677"/>
      <c r="KTF70" s="677"/>
      <c r="KTG70" s="677"/>
      <c r="KTH70" s="677"/>
      <c r="KTI70" s="677"/>
      <c r="KTJ70" s="677"/>
      <c r="KTK70" s="677"/>
      <c r="KTL70" s="677"/>
      <c r="KTM70" s="677"/>
      <c r="KTN70" s="677"/>
      <c r="KTO70" s="677"/>
      <c r="KTP70" s="677"/>
      <c r="KTQ70" s="677"/>
      <c r="KTR70" s="677"/>
      <c r="KTS70" s="677"/>
      <c r="KTT70" s="677"/>
      <c r="KTU70" s="677"/>
      <c r="KTV70" s="677"/>
      <c r="KTW70" s="677"/>
      <c r="KTX70" s="677"/>
      <c r="KTY70" s="677"/>
      <c r="KTZ70" s="677"/>
      <c r="KUA70" s="677"/>
      <c r="KUB70" s="677"/>
      <c r="KUC70" s="677"/>
      <c r="KUD70" s="677"/>
      <c r="KUE70" s="677"/>
      <c r="KUF70" s="677"/>
      <c r="KUG70" s="677"/>
      <c r="KUH70" s="677"/>
      <c r="KUI70" s="677"/>
      <c r="KUJ70" s="677"/>
      <c r="KUK70" s="677"/>
      <c r="KUL70" s="677"/>
      <c r="KUM70" s="677"/>
      <c r="KUN70" s="677"/>
      <c r="KUO70" s="677"/>
      <c r="KUP70" s="677"/>
      <c r="KUQ70" s="677"/>
      <c r="KUR70" s="677"/>
      <c r="KUS70" s="677"/>
      <c r="KUT70" s="677"/>
      <c r="KUU70" s="677"/>
      <c r="KUV70" s="677"/>
      <c r="KUW70" s="677"/>
      <c r="KUX70" s="677"/>
      <c r="KUY70" s="677"/>
      <c r="KUZ70" s="677"/>
      <c r="KVA70" s="677"/>
      <c r="KVB70" s="677"/>
      <c r="KVC70" s="677"/>
      <c r="KVD70" s="677"/>
      <c r="KVE70" s="677"/>
      <c r="KVF70" s="677"/>
      <c r="KVG70" s="677"/>
      <c r="KVH70" s="677"/>
      <c r="KVI70" s="677"/>
      <c r="KVJ70" s="677"/>
      <c r="KVK70" s="677"/>
      <c r="KVL70" s="677"/>
      <c r="KVM70" s="677"/>
      <c r="KVN70" s="677"/>
      <c r="KVO70" s="677"/>
      <c r="KVP70" s="677"/>
      <c r="KVQ70" s="677"/>
      <c r="KVR70" s="677"/>
      <c r="KVS70" s="677"/>
      <c r="KVT70" s="677"/>
      <c r="KVU70" s="677"/>
      <c r="KVV70" s="677"/>
      <c r="KVW70" s="677"/>
      <c r="KVX70" s="677"/>
      <c r="KVY70" s="677"/>
      <c r="KVZ70" s="677"/>
      <c r="KWA70" s="677"/>
      <c r="KWB70" s="677"/>
      <c r="KWC70" s="677"/>
      <c r="KWD70" s="677"/>
      <c r="KWE70" s="677"/>
      <c r="KWF70" s="677"/>
      <c r="KWG70" s="677"/>
      <c r="KWH70" s="677"/>
      <c r="KWI70" s="677"/>
      <c r="KWJ70" s="677"/>
      <c r="KWK70" s="677"/>
      <c r="KWL70" s="677"/>
      <c r="KWM70" s="677"/>
      <c r="KWN70" s="677"/>
      <c r="KWO70" s="677"/>
      <c r="KWP70" s="677"/>
      <c r="KWQ70" s="677"/>
      <c r="KWR70" s="677"/>
      <c r="KWS70" s="677"/>
      <c r="KWT70" s="677"/>
      <c r="KWU70" s="677"/>
      <c r="KWV70" s="677"/>
      <c r="KWW70" s="677"/>
      <c r="KWX70" s="677"/>
      <c r="KWY70" s="677"/>
      <c r="KWZ70" s="677"/>
      <c r="KXA70" s="677"/>
      <c r="KXB70" s="677"/>
      <c r="KXC70" s="677"/>
      <c r="KXD70" s="677"/>
      <c r="KXE70" s="677"/>
      <c r="KXF70" s="677"/>
      <c r="KXG70" s="677"/>
      <c r="KXH70" s="677"/>
      <c r="KXI70" s="677"/>
      <c r="KXJ70" s="677"/>
      <c r="KXK70" s="677"/>
      <c r="KXL70" s="677"/>
      <c r="KXM70" s="677"/>
      <c r="KXN70" s="677"/>
      <c r="KXO70" s="677"/>
      <c r="KXP70" s="677"/>
      <c r="KXQ70" s="677"/>
      <c r="KXR70" s="677"/>
      <c r="KXS70" s="677"/>
      <c r="KXT70" s="677"/>
      <c r="KXU70" s="677"/>
      <c r="KXV70" s="677"/>
      <c r="KXW70" s="677"/>
      <c r="KXX70" s="677"/>
      <c r="KXY70" s="677"/>
      <c r="KXZ70" s="677"/>
      <c r="KYA70" s="677"/>
      <c r="KYB70" s="677"/>
      <c r="KYC70" s="677"/>
      <c r="KYD70" s="677"/>
      <c r="KYE70" s="677"/>
      <c r="KYF70" s="677"/>
      <c r="KYG70" s="677"/>
      <c r="KYH70" s="677"/>
      <c r="KYI70" s="677"/>
      <c r="KYJ70" s="677"/>
      <c r="KYK70" s="677"/>
      <c r="KYL70" s="677"/>
      <c r="KYM70" s="677"/>
      <c r="KYN70" s="677"/>
      <c r="KYO70" s="677"/>
      <c r="KYP70" s="677"/>
      <c r="KYQ70" s="677"/>
      <c r="KYR70" s="677"/>
      <c r="KYS70" s="677"/>
      <c r="KYT70" s="677"/>
      <c r="KYU70" s="677"/>
      <c r="KYV70" s="677"/>
      <c r="KYW70" s="677"/>
      <c r="KYX70" s="677"/>
      <c r="KYY70" s="677"/>
      <c r="KYZ70" s="677"/>
      <c r="KZA70" s="677"/>
      <c r="KZB70" s="677"/>
      <c r="KZC70" s="677"/>
      <c r="KZD70" s="677"/>
      <c r="KZE70" s="677"/>
      <c r="KZF70" s="677"/>
      <c r="KZG70" s="677"/>
      <c r="KZH70" s="677"/>
      <c r="KZI70" s="677"/>
      <c r="KZJ70" s="677"/>
      <c r="KZK70" s="677"/>
      <c r="KZL70" s="677"/>
      <c r="KZM70" s="677"/>
      <c r="KZN70" s="677"/>
      <c r="KZO70" s="677"/>
      <c r="KZP70" s="677"/>
      <c r="KZQ70" s="677"/>
      <c r="KZR70" s="677"/>
      <c r="KZS70" s="677"/>
      <c r="KZT70" s="677"/>
      <c r="KZU70" s="677"/>
      <c r="KZV70" s="677"/>
      <c r="KZW70" s="677"/>
      <c r="KZX70" s="677"/>
      <c r="KZY70" s="677"/>
      <c r="KZZ70" s="677"/>
      <c r="LAA70" s="677"/>
      <c r="LAB70" s="677"/>
      <c r="LAC70" s="677"/>
      <c r="LAD70" s="677"/>
      <c r="LAE70" s="677"/>
      <c r="LAF70" s="677"/>
      <c r="LAG70" s="677"/>
      <c r="LAH70" s="677"/>
      <c r="LAI70" s="677"/>
      <c r="LAJ70" s="677"/>
      <c r="LAK70" s="677"/>
      <c r="LAL70" s="677"/>
      <c r="LAM70" s="677"/>
      <c r="LAN70" s="677"/>
      <c r="LAO70" s="677"/>
      <c r="LAP70" s="677"/>
      <c r="LAQ70" s="677"/>
      <c r="LAR70" s="677"/>
      <c r="LAS70" s="677"/>
      <c r="LAT70" s="677"/>
      <c r="LAU70" s="677"/>
      <c r="LAV70" s="677"/>
      <c r="LAW70" s="677"/>
      <c r="LAX70" s="677"/>
      <c r="LAY70" s="677"/>
      <c r="LAZ70" s="677"/>
      <c r="LBA70" s="677"/>
      <c r="LBB70" s="677"/>
      <c r="LBC70" s="677"/>
      <c r="LBD70" s="677"/>
      <c r="LBE70" s="677"/>
      <c r="LBF70" s="677"/>
      <c r="LBG70" s="677"/>
      <c r="LBH70" s="677"/>
      <c r="LBI70" s="677"/>
      <c r="LBJ70" s="677"/>
      <c r="LBK70" s="677"/>
      <c r="LBL70" s="677"/>
      <c r="LBM70" s="677"/>
      <c r="LBN70" s="677"/>
      <c r="LBO70" s="677"/>
      <c r="LBP70" s="677"/>
      <c r="LBQ70" s="677"/>
      <c r="LBR70" s="677"/>
      <c r="LBS70" s="677"/>
      <c r="LBT70" s="677"/>
      <c r="LBU70" s="677"/>
      <c r="LBV70" s="677"/>
      <c r="LBW70" s="677"/>
      <c r="LBX70" s="677"/>
      <c r="LBY70" s="677"/>
      <c r="LBZ70" s="677"/>
      <c r="LCA70" s="677"/>
      <c r="LCB70" s="677"/>
      <c r="LCC70" s="677"/>
      <c r="LCD70" s="677"/>
      <c r="LCE70" s="677"/>
      <c r="LCF70" s="677"/>
      <c r="LCG70" s="677"/>
      <c r="LCH70" s="677"/>
      <c r="LCI70" s="677"/>
      <c r="LCJ70" s="677"/>
      <c r="LCK70" s="677"/>
      <c r="LCL70" s="677"/>
      <c r="LCM70" s="677"/>
      <c r="LCN70" s="677"/>
      <c r="LCO70" s="677"/>
      <c r="LCP70" s="677"/>
      <c r="LCQ70" s="677"/>
      <c r="LCR70" s="677"/>
      <c r="LCS70" s="677"/>
      <c r="LCT70" s="677"/>
      <c r="LCU70" s="677"/>
      <c r="LCV70" s="677"/>
      <c r="LCW70" s="677"/>
      <c r="LCX70" s="677"/>
      <c r="LCY70" s="677"/>
      <c r="LCZ70" s="677"/>
      <c r="LDA70" s="677"/>
      <c r="LDB70" s="677"/>
      <c r="LDC70" s="677"/>
      <c r="LDD70" s="677"/>
      <c r="LDE70" s="677"/>
      <c r="LDF70" s="677"/>
      <c r="LDG70" s="677"/>
      <c r="LDH70" s="677"/>
      <c r="LDI70" s="677"/>
      <c r="LDJ70" s="677"/>
      <c r="LDK70" s="677"/>
      <c r="LDL70" s="677"/>
      <c r="LDM70" s="677"/>
      <c r="LDN70" s="677"/>
      <c r="LDO70" s="677"/>
      <c r="LDP70" s="677"/>
      <c r="LDQ70" s="677"/>
      <c r="LDR70" s="677"/>
      <c r="LDS70" s="677"/>
      <c r="LDT70" s="677"/>
      <c r="LDU70" s="677"/>
      <c r="LDV70" s="677"/>
      <c r="LDW70" s="677"/>
      <c r="LDX70" s="677"/>
      <c r="LDY70" s="677"/>
      <c r="LDZ70" s="677"/>
      <c r="LEA70" s="677"/>
      <c r="LEB70" s="677"/>
      <c r="LEC70" s="677"/>
      <c r="LED70" s="677"/>
      <c r="LEE70" s="677"/>
      <c r="LEF70" s="677"/>
      <c r="LEG70" s="677"/>
      <c r="LEH70" s="677"/>
      <c r="LEI70" s="677"/>
      <c r="LEJ70" s="677"/>
      <c r="LEK70" s="677"/>
      <c r="LEL70" s="677"/>
      <c r="LEM70" s="677"/>
      <c r="LEN70" s="677"/>
      <c r="LEO70" s="677"/>
      <c r="LEP70" s="677"/>
      <c r="LEQ70" s="677"/>
      <c r="LER70" s="677"/>
      <c r="LES70" s="677"/>
      <c r="LET70" s="677"/>
      <c r="LEU70" s="677"/>
      <c r="LEV70" s="677"/>
      <c r="LEW70" s="677"/>
      <c r="LEX70" s="677"/>
      <c r="LEY70" s="677"/>
      <c r="LEZ70" s="677"/>
      <c r="LFA70" s="677"/>
      <c r="LFB70" s="677"/>
      <c r="LFC70" s="677"/>
      <c r="LFD70" s="677"/>
      <c r="LFE70" s="677"/>
      <c r="LFF70" s="677"/>
      <c r="LFG70" s="677"/>
      <c r="LFH70" s="677"/>
      <c r="LFI70" s="677"/>
      <c r="LFJ70" s="677"/>
      <c r="LFK70" s="677"/>
      <c r="LFL70" s="677"/>
      <c r="LFM70" s="677"/>
      <c r="LFN70" s="677"/>
      <c r="LFO70" s="677"/>
      <c r="LFP70" s="677"/>
      <c r="LFQ70" s="677"/>
      <c r="LFR70" s="677"/>
      <c r="LFS70" s="677"/>
      <c r="LFT70" s="677"/>
      <c r="LFU70" s="677"/>
      <c r="LFV70" s="677"/>
      <c r="LFW70" s="677"/>
      <c r="LFX70" s="677"/>
      <c r="LFY70" s="677"/>
      <c r="LFZ70" s="677"/>
      <c r="LGA70" s="677"/>
      <c r="LGB70" s="677"/>
      <c r="LGC70" s="677"/>
      <c r="LGD70" s="677"/>
      <c r="LGE70" s="677"/>
      <c r="LGF70" s="677"/>
      <c r="LGG70" s="677"/>
      <c r="LGH70" s="677"/>
      <c r="LGI70" s="677"/>
      <c r="LGJ70" s="677"/>
      <c r="LGK70" s="677"/>
      <c r="LGL70" s="677"/>
      <c r="LGM70" s="677"/>
      <c r="LGN70" s="677"/>
      <c r="LGO70" s="677"/>
      <c r="LGP70" s="677"/>
      <c r="LGQ70" s="677"/>
      <c r="LGR70" s="677"/>
      <c r="LGS70" s="677"/>
      <c r="LGT70" s="677"/>
      <c r="LGU70" s="677"/>
      <c r="LGV70" s="677"/>
      <c r="LGW70" s="677"/>
      <c r="LGX70" s="677"/>
      <c r="LGY70" s="677"/>
      <c r="LGZ70" s="677"/>
      <c r="LHA70" s="677"/>
      <c r="LHB70" s="677"/>
      <c r="LHC70" s="677"/>
      <c r="LHD70" s="677"/>
      <c r="LHE70" s="677"/>
      <c r="LHF70" s="677"/>
      <c r="LHG70" s="677"/>
      <c r="LHH70" s="677"/>
      <c r="LHI70" s="677"/>
      <c r="LHJ70" s="677"/>
      <c r="LHK70" s="677"/>
      <c r="LHL70" s="677"/>
      <c r="LHM70" s="677"/>
      <c r="LHN70" s="677"/>
      <c r="LHO70" s="677"/>
      <c r="LHP70" s="677"/>
      <c r="LHQ70" s="677"/>
      <c r="LHR70" s="677"/>
      <c r="LHS70" s="677"/>
      <c r="LHT70" s="677"/>
      <c r="LHU70" s="677"/>
      <c r="LHV70" s="677"/>
      <c r="LHW70" s="677"/>
      <c r="LHX70" s="677"/>
      <c r="LHY70" s="677"/>
      <c r="LHZ70" s="677"/>
      <c r="LIA70" s="677"/>
      <c r="LIB70" s="677"/>
      <c r="LIC70" s="677"/>
      <c r="LID70" s="677"/>
      <c r="LIE70" s="677"/>
      <c r="LIF70" s="677"/>
      <c r="LIG70" s="677"/>
      <c r="LIH70" s="677"/>
      <c r="LII70" s="677"/>
      <c r="LIJ70" s="677"/>
      <c r="LIK70" s="677"/>
      <c r="LIL70" s="677"/>
      <c r="LIM70" s="677"/>
      <c r="LIN70" s="677"/>
      <c r="LIO70" s="677"/>
      <c r="LIP70" s="677"/>
      <c r="LIQ70" s="677"/>
      <c r="LIR70" s="677"/>
      <c r="LIS70" s="677"/>
      <c r="LIT70" s="677"/>
      <c r="LIU70" s="677"/>
      <c r="LIV70" s="677"/>
      <c r="LIW70" s="677"/>
      <c r="LIX70" s="677"/>
      <c r="LIY70" s="677"/>
      <c r="LIZ70" s="677"/>
      <c r="LJA70" s="677"/>
      <c r="LJB70" s="677"/>
      <c r="LJC70" s="677"/>
      <c r="LJD70" s="677"/>
      <c r="LJE70" s="677"/>
      <c r="LJF70" s="677"/>
      <c r="LJG70" s="677"/>
      <c r="LJH70" s="677"/>
      <c r="LJI70" s="677"/>
      <c r="LJJ70" s="677"/>
      <c r="LJK70" s="677"/>
      <c r="LJL70" s="677"/>
      <c r="LJM70" s="677"/>
      <c r="LJN70" s="677"/>
      <c r="LJO70" s="677"/>
      <c r="LJP70" s="677"/>
      <c r="LJQ70" s="677"/>
      <c r="LJR70" s="677"/>
      <c r="LJS70" s="677"/>
      <c r="LJT70" s="677"/>
      <c r="LJU70" s="677"/>
      <c r="LJV70" s="677"/>
      <c r="LJW70" s="677"/>
      <c r="LJX70" s="677"/>
      <c r="LJY70" s="677"/>
      <c r="LJZ70" s="677"/>
      <c r="LKA70" s="677"/>
      <c r="LKB70" s="677"/>
      <c r="LKC70" s="677"/>
      <c r="LKD70" s="677"/>
      <c r="LKE70" s="677"/>
      <c r="LKF70" s="677"/>
      <c r="LKG70" s="677"/>
      <c r="LKH70" s="677"/>
      <c r="LKI70" s="677"/>
      <c r="LKJ70" s="677"/>
      <c r="LKK70" s="677"/>
      <c r="LKL70" s="677"/>
      <c r="LKM70" s="677"/>
      <c r="LKN70" s="677"/>
      <c r="LKO70" s="677"/>
      <c r="LKP70" s="677"/>
      <c r="LKQ70" s="677"/>
      <c r="LKR70" s="677"/>
      <c r="LKS70" s="677"/>
      <c r="LKT70" s="677"/>
      <c r="LKU70" s="677"/>
      <c r="LKV70" s="677"/>
      <c r="LKW70" s="677"/>
      <c r="LKX70" s="677"/>
      <c r="LKY70" s="677"/>
      <c r="LKZ70" s="677"/>
      <c r="LLA70" s="677"/>
      <c r="LLB70" s="677"/>
      <c r="LLC70" s="677"/>
      <c r="LLD70" s="677"/>
      <c r="LLE70" s="677"/>
      <c r="LLF70" s="677"/>
      <c r="LLG70" s="677"/>
      <c r="LLH70" s="677"/>
      <c r="LLI70" s="677"/>
      <c r="LLJ70" s="677"/>
      <c r="LLK70" s="677"/>
      <c r="LLL70" s="677"/>
      <c r="LLM70" s="677"/>
      <c r="LLN70" s="677"/>
      <c r="LLO70" s="677"/>
      <c r="LLP70" s="677"/>
      <c r="LLQ70" s="677"/>
      <c r="LLR70" s="677"/>
      <c r="LLS70" s="677"/>
      <c r="LLT70" s="677"/>
      <c r="LLU70" s="677"/>
      <c r="LLV70" s="677"/>
      <c r="LLW70" s="677"/>
      <c r="LLX70" s="677"/>
      <c r="LLY70" s="677"/>
      <c r="LLZ70" s="677"/>
      <c r="LMA70" s="677"/>
      <c r="LMB70" s="677"/>
      <c r="LMC70" s="677"/>
      <c r="LMD70" s="677"/>
      <c r="LME70" s="677"/>
      <c r="LMF70" s="677"/>
      <c r="LMG70" s="677"/>
      <c r="LMH70" s="677"/>
      <c r="LMI70" s="677"/>
      <c r="LMJ70" s="677"/>
      <c r="LMK70" s="677"/>
      <c r="LML70" s="677"/>
      <c r="LMM70" s="677"/>
      <c r="LMN70" s="677"/>
      <c r="LMO70" s="677"/>
      <c r="LMP70" s="677"/>
      <c r="LMQ70" s="677"/>
      <c r="LMR70" s="677"/>
      <c r="LMS70" s="677"/>
      <c r="LMT70" s="677"/>
      <c r="LMU70" s="677"/>
      <c r="LMV70" s="677"/>
      <c r="LMW70" s="677"/>
      <c r="LMX70" s="677"/>
      <c r="LMY70" s="677"/>
      <c r="LMZ70" s="677"/>
      <c r="LNA70" s="677"/>
      <c r="LNB70" s="677"/>
      <c r="LNC70" s="677"/>
      <c r="LND70" s="677"/>
      <c r="LNE70" s="677"/>
      <c r="LNF70" s="677"/>
      <c r="LNG70" s="677"/>
      <c r="LNH70" s="677"/>
      <c r="LNI70" s="677"/>
      <c r="LNJ70" s="677"/>
      <c r="LNK70" s="677"/>
      <c r="LNL70" s="677"/>
      <c r="LNM70" s="677"/>
      <c r="LNN70" s="677"/>
      <c r="LNO70" s="677"/>
      <c r="LNP70" s="677"/>
      <c r="LNQ70" s="677"/>
      <c r="LNR70" s="677"/>
      <c r="LNS70" s="677"/>
      <c r="LNT70" s="677"/>
      <c r="LNU70" s="677"/>
      <c r="LNV70" s="677"/>
      <c r="LNW70" s="677"/>
      <c r="LNX70" s="677"/>
      <c r="LNY70" s="677"/>
      <c r="LNZ70" s="677"/>
      <c r="LOA70" s="677"/>
      <c r="LOB70" s="677"/>
      <c r="LOC70" s="677"/>
      <c r="LOD70" s="677"/>
      <c r="LOE70" s="677"/>
      <c r="LOF70" s="677"/>
      <c r="LOG70" s="677"/>
      <c r="LOH70" s="677"/>
      <c r="LOI70" s="677"/>
      <c r="LOJ70" s="677"/>
      <c r="LOK70" s="677"/>
      <c r="LOL70" s="677"/>
      <c r="LOM70" s="677"/>
      <c r="LON70" s="677"/>
      <c r="LOO70" s="677"/>
      <c r="LOP70" s="677"/>
      <c r="LOQ70" s="677"/>
      <c r="LOR70" s="677"/>
      <c r="LOS70" s="677"/>
      <c r="LOT70" s="677"/>
      <c r="LOU70" s="677"/>
      <c r="LOV70" s="677"/>
      <c r="LOW70" s="677"/>
      <c r="LOX70" s="677"/>
      <c r="LOY70" s="677"/>
      <c r="LOZ70" s="677"/>
      <c r="LPA70" s="677"/>
      <c r="LPB70" s="677"/>
      <c r="LPC70" s="677"/>
      <c r="LPD70" s="677"/>
      <c r="LPE70" s="677"/>
      <c r="LPF70" s="677"/>
      <c r="LPG70" s="677"/>
      <c r="LPH70" s="677"/>
      <c r="LPI70" s="677"/>
      <c r="LPJ70" s="677"/>
      <c r="LPK70" s="677"/>
      <c r="LPL70" s="677"/>
      <c r="LPM70" s="677"/>
      <c r="LPN70" s="677"/>
      <c r="LPO70" s="677"/>
      <c r="LPP70" s="677"/>
      <c r="LPQ70" s="677"/>
      <c r="LPR70" s="677"/>
      <c r="LPS70" s="677"/>
      <c r="LPT70" s="677"/>
      <c r="LPU70" s="677"/>
      <c r="LPV70" s="677"/>
      <c r="LPW70" s="677"/>
      <c r="LPX70" s="677"/>
      <c r="LPY70" s="677"/>
      <c r="LPZ70" s="677"/>
      <c r="LQA70" s="677"/>
      <c r="LQB70" s="677"/>
      <c r="LQC70" s="677"/>
      <c r="LQD70" s="677"/>
      <c r="LQE70" s="677"/>
      <c r="LQF70" s="677"/>
      <c r="LQG70" s="677"/>
      <c r="LQH70" s="677"/>
      <c r="LQI70" s="677"/>
      <c r="LQJ70" s="677"/>
      <c r="LQK70" s="677"/>
      <c r="LQL70" s="677"/>
      <c r="LQM70" s="677"/>
      <c r="LQN70" s="677"/>
      <c r="LQO70" s="677"/>
      <c r="LQP70" s="677"/>
      <c r="LQQ70" s="677"/>
      <c r="LQR70" s="677"/>
      <c r="LQS70" s="677"/>
      <c r="LQT70" s="677"/>
      <c r="LQU70" s="677"/>
      <c r="LQV70" s="677"/>
      <c r="LQW70" s="677"/>
      <c r="LQX70" s="677"/>
      <c r="LQY70" s="677"/>
      <c r="LQZ70" s="677"/>
      <c r="LRA70" s="677"/>
      <c r="LRB70" s="677"/>
      <c r="LRC70" s="677"/>
      <c r="LRD70" s="677"/>
      <c r="LRE70" s="677"/>
      <c r="LRF70" s="677"/>
      <c r="LRG70" s="677"/>
      <c r="LRH70" s="677"/>
      <c r="LRI70" s="677"/>
      <c r="LRJ70" s="677"/>
      <c r="LRK70" s="677"/>
      <c r="LRL70" s="677"/>
      <c r="LRM70" s="677"/>
      <c r="LRN70" s="677"/>
      <c r="LRO70" s="677"/>
      <c r="LRP70" s="677"/>
      <c r="LRQ70" s="677"/>
      <c r="LRR70" s="677"/>
      <c r="LRS70" s="677"/>
      <c r="LRT70" s="677"/>
      <c r="LRU70" s="677"/>
      <c r="LRV70" s="677"/>
      <c r="LRW70" s="677"/>
      <c r="LRX70" s="677"/>
      <c r="LRY70" s="677"/>
      <c r="LRZ70" s="677"/>
      <c r="LSA70" s="677"/>
      <c r="LSB70" s="677"/>
      <c r="LSC70" s="677"/>
      <c r="LSD70" s="677"/>
      <c r="LSE70" s="677"/>
      <c r="LSF70" s="677"/>
      <c r="LSG70" s="677"/>
      <c r="LSH70" s="677"/>
      <c r="LSI70" s="677"/>
      <c r="LSJ70" s="677"/>
      <c r="LSK70" s="677"/>
      <c r="LSL70" s="677"/>
      <c r="LSM70" s="677"/>
      <c r="LSN70" s="677"/>
      <c r="LSO70" s="677"/>
      <c r="LSP70" s="677"/>
      <c r="LSQ70" s="677"/>
      <c r="LSR70" s="677"/>
      <c r="LSS70" s="677"/>
      <c r="LST70" s="677"/>
      <c r="LSU70" s="677"/>
      <c r="LSV70" s="677"/>
      <c r="LSW70" s="677"/>
      <c r="LSX70" s="677"/>
      <c r="LSY70" s="677"/>
      <c r="LSZ70" s="677"/>
      <c r="LTA70" s="677"/>
      <c r="LTB70" s="677"/>
      <c r="LTC70" s="677"/>
      <c r="LTD70" s="677"/>
      <c r="LTE70" s="677"/>
      <c r="LTF70" s="677"/>
      <c r="LTG70" s="677"/>
      <c r="LTH70" s="677"/>
      <c r="LTI70" s="677"/>
      <c r="LTJ70" s="677"/>
      <c r="LTK70" s="677"/>
      <c r="LTL70" s="677"/>
      <c r="LTM70" s="677"/>
      <c r="LTN70" s="677"/>
      <c r="LTO70" s="677"/>
      <c r="LTP70" s="677"/>
      <c r="LTQ70" s="677"/>
      <c r="LTR70" s="677"/>
      <c r="LTS70" s="677"/>
      <c r="LTT70" s="677"/>
      <c r="LTU70" s="677"/>
      <c r="LTV70" s="677"/>
      <c r="LTW70" s="677"/>
      <c r="LTX70" s="677"/>
      <c r="LTY70" s="677"/>
      <c r="LTZ70" s="677"/>
      <c r="LUA70" s="677"/>
      <c r="LUB70" s="677"/>
      <c r="LUC70" s="677"/>
      <c r="LUD70" s="677"/>
      <c r="LUE70" s="677"/>
      <c r="LUF70" s="677"/>
      <c r="LUG70" s="677"/>
      <c r="LUH70" s="677"/>
      <c r="LUI70" s="677"/>
      <c r="LUJ70" s="677"/>
      <c r="LUK70" s="677"/>
      <c r="LUL70" s="677"/>
      <c r="LUM70" s="677"/>
      <c r="LUN70" s="677"/>
      <c r="LUO70" s="677"/>
      <c r="LUP70" s="677"/>
      <c r="LUQ70" s="677"/>
      <c r="LUR70" s="677"/>
      <c r="LUS70" s="677"/>
      <c r="LUT70" s="677"/>
      <c r="LUU70" s="677"/>
      <c r="LUV70" s="677"/>
      <c r="LUW70" s="677"/>
      <c r="LUX70" s="677"/>
      <c r="LUY70" s="677"/>
      <c r="LUZ70" s="677"/>
      <c r="LVA70" s="677"/>
      <c r="LVB70" s="677"/>
      <c r="LVC70" s="677"/>
      <c r="LVD70" s="677"/>
      <c r="LVE70" s="677"/>
      <c r="LVF70" s="677"/>
      <c r="LVG70" s="677"/>
      <c r="LVH70" s="677"/>
      <c r="LVI70" s="677"/>
      <c r="LVJ70" s="677"/>
      <c r="LVK70" s="677"/>
      <c r="LVL70" s="677"/>
      <c r="LVM70" s="677"/>
      <c r="LVN70" s="677"/>
      <c r="LVO70" s="677"/>
      <c r="LVP70" s="677"/>
      <c r="LVQ70" s="677"/>
      <c r="LVR70" s="677"/>
      <c r="LVS70" s="677"/>
      <c r="LVT70" s="677"/>
      <c r="LVU70" s="677"/>
      <c r="LVV70" s="677"/>
      <c r="LVW70" s="677"/>
      <c r="LVX70" s="677"/>
      <c r="LVY70" s="677"/>
      <c r="LVZ70" s="677"/>
      <c r="LWA70" s="677"/>
      <c r="LWB70" s="677"/>
      <c r="LWC70" s="677"/>
      <c r="LWD70" s="677"/>
      <c r="LWE70" s="677"/>
      <c r="LWF70" s="677"/>
      <c r="LWG70" s="677"/>
      <c r="LWH70" s="677"/>
      <c r="LWI70" s="677"/>
      <c r="LWJ70" s="677"/>
      <c r="LWK70" s="677"/>
      <c r="LWL70" s="677"/>
      <c r="LWM70" s="677"/>
      <c r="LWN70" s="677"/>
      <c r="LWO70" s="677"/>
      <c r="LWP70" s="677"/>
      <c r="LWQ70" s="677"/>
      <c r="LWR70" s="677"/>
      <c r="LWS70" s="677"/>
      <c r="LWT70" s="677"/>
      <c r="LWU70" s="677"/>
      <c r="LWV70" s="677"/>
      <c r="LWW70" s="677"/>
      <c r="LWX70" s="677"/>
      <c r="LWY70" s="677"/>
      <c r="LWZ70" s="677"/>
      <c r="LXA70" s="677"/>
      <c r="LXB70" s="677"/>
      <c r="LXC70" s="677"/>
      <c r="LXD70" s="677"/>
      <c r="LXE70" s="677"/>
      <c r="LXF70" s="677"/>
      <c r="LXG70" s="677"/>
      <c r="LXH70" s="677"/>
      <c r="LXI70" s="677"/>
      <c r="LXJ70" s="677"/>
      <c r="LXK70" s="677"/>
      <c r="LXL70" s="677"/>
      <c r="LXM70" s="677"/>
      <c r="LXN70" s="677"/>
      <c r="LXO70" s="677"/>
      <c r="LXP70" s="677"/>
      <c r="LXQ70" s="677"/>
      <c r="LXR70" s="677"/>
      <c r="LXS70" s="677"/>
      <c r="LXT70" s="677"/>
      <c r="LXU70" s="677"/>
      <c r="LXV70" s="677"/>
      <c r="LXW70" s="677"/>
      <c r="LXX70" s="677"/>
      <c r="LXY70" s="677"/>
      <c r="LXZ70" s="677"/>
      <c r="LYA70" s="677"/>
      <c r="LYB70" s="677"/>
      <c r="LYC70" s="677"/>
      <c r="LYD70" s="677"/>
      <c r="LYE70" s="677"/>
      <c r="LYF70" s="677"/>
      <c r="LYG70" s="677"/>
      <c r="LYH70" s="677"/>
      <c r="LYI70" s="677"/>
      <c r="LYJ70" s="677"/>
      <c r="LYK70" s="677"/>
      <c r="LYL70" s="677"/>
      <c r="LYM70" s="677"/>
      <c r="LYN70" s="677"/>
      <c r="LYO70" s="677"/>
      <c r="LYP70" s="677"/>
      <c r="LYQ70" s="677"/>
      <c r="LYR70" s="677"/>
      <c r="LYS70" s="677"/>
      <c r="LYT70" s="677"/>
      <c r="LYU70" s="677"/>
      <c r="LYV70" s="677"/>
      <c r="LYW70" s="677"/>
      <c r="LYX70" s="677"/>
      <c r="LYY70" s="677"/>
      <c r="LYZ70" s="677"/>
      <c r="LZA70" s="677"/>
      <c r="LZB70" s="677"/>
      <c r="LZC70" s="677"/>
      <c r="LZD70" s="677"/>
      <c r="LZE70" s="677"/>
      <c r="LZF70" s="677"/>
      <c r="LZG70" s="677"/>
      <c r="LZH70" s="677"/>
      <c r="LZI70" s="677"/>
      <c r="LZJ70" s="677"/>
      <c r="LZK70" s="677"/>
      <c r="LZL70" s="677"/>
      <c r="LZM70" s="677"/>
      <c r="LZN70" s="677"/>
      <c r="LZO70" s="677"/>
      <c r="LZP70" s="677"/>
      <c r="LZQ70" s="677"/>
      <c r="LZR70" s="677"/>
      <c r="LZS70" s="677"/>
      <c r="LZT70" s="677"/>
      <c r="LZU70" s="677"/>
      <c r="LZV70" s="677"/>
      <c r="LZW70" s="677"/>
      <c r="LZX70" s="677"/>
      <c r="LZY70" s="677"/>
      <c r="LZZ70" s="677"/>
      <c r="MAA70" s="677"/>
      <c r="MAB70" s="677"/>
      <c r="MAC70" s="677"/>
      <c r="MAD70" s="677"/>
      <c r="MAE70" s="677"/>
      <c r="MAF70" s="677"/>
      <c r="MAG70" s="677"/>
      <c r="MAH70" s="677"/>
      <c r="MAI70" s="677"/>
      <c r="MAJ70" s="677"/>
      <c r="MAK70" s="677"/>
      <c r="MAL70" s="677"/>
      <c r="MAM70" s="677"/>
      <c r="MAN70" s="677"/>
      <c r="MAO70" s="677"/>
      <c r="MAP70" s="677"/>
      <c r="MAQ70" s="677"/>
      <c r="MAR70" s="677"/>
      <c r="MAS70" s="677"/>
      <c r="MAT70" s="677"/>
      <c r="MAU70" s="677"/>
      <c r="MAV70" s="677"/>
      <c r="MAW70" s="677"/>
      <c r="MAX70" s="677"/>
      <c r="MAY70" s="677"/>
      <c r="MAZ70" s="677"/>
      <c r="MBA70" s="677"/>
      <c r="MBB70" s="677"/>
      <c r="MBC70" s="677"/>
      <c r="MBD70" s="677"/>
      <c r="MBE70" s="677"/>
      <c r="MBF70" s="677"/>
      <c r="MBG70" s="677"/>
      <c r="MBH70" s="677"/>
      <c r="MBI70" s="677"/>
      <c r="MBJ70" s="677"/>
      <c r="MBK70" s="677"/>
      <c r="MBL70" s="677"/>
      <c r="MBM70" s="677"/>
      <c r="MBN70" s="677"/>
      <c r="MBO70" s="677"/>
      <c r="MBP70" s="677"/>
      <c r="MBQ70" s="677"/>
      <c r="MBR70" s="677"/>
      <c r="MBS70" s="677"/>
      <c r="MBT70" s="677"/>
      <c r="MBU70" s="677"/>
      <c r="MBV70" s="677"/>
      <c r="MBW70" s="677"/>
      <c r="MBX70" s="677"/>
      <c r="MBY70" s="677"/>
      <c r="MBZ70" s="677"/>
      <c r="MCA70" s="677"/>
      <c r="MCB70" s="677"/>
      <c r="MCC70" s="677"/>
      <c r="MCD70" s="677"/>
      <c r="MCE70" s="677"/>
      <c r="MCF70" s="677"/>
      <c r="MCG70" s="677"/>
      <c r="MCH70" s="677"/>
      <c r="MCI70" s="677"/>
      <c r="MCJ70" s="677"/>
      <c r="MCK70" s="677"/>
      <c r="MCL70" s="677"/>
      <c r="MCM70" s="677"/>
      <c r="MCN70" s="677"/>
      <c r="MCO70" s="677"/>
      <c r="MCP70" s="677"/>
      <c r="MCQ70" s="677"/>
      <c r="MCR70" s="677"/>
      <c r="MCS70" s="677"/>
      <c r="MCT70" s="677"/>
      <c r="MCU70" s="677"/>
      <c r="MCV70" s="677"/>
      <c r="MCW70" s="677"/>
      <c r="MCX70" s="677"/>
      <c r="MCY70" s="677"/>
      <c r="MCZ70" s="677"/>
      <c r="MDA70" s="677"/>
      <c r="MDB70" s="677"/>
      <c r="MDC70" s="677"/>
      <c r="MDD70" s="677"/>
      <c r="MDE70" s="677"/>
      <c r="MDF70" s="677"/>
      <c r="MDG70" s="677"/>
      <c r="MDH70" s="677"/>
      <c r="MDI70" s="677"/>
      <c r="MDJ70" s="677"/>
      <c r="MDK70" s="677"/>
      <c r="MDL70" s="677"/>
      <c r="MDM70" s="677"/>
      <c r="MDN70" s="677"/>
      <c r="MDO70" s="677"/>
      <c r="MDP70" s="677"/>
      <c r="MDQ70" s="677"/>
      <c r="MDR70" s="677"/>
      <c r="MDS70" s="677"/>
      <c r="MDT70" s="677"/>
      <c r="MDU70" s="677"/>
      <c r="MDV70" s="677"/>
      <c r="MDW70" s="677"/>
      <c r="MDX70" s="677"/>
      <c r="MDY70" s="677"/>
      <c r="MDZ70" s="677"/>
      <c r="MEA70" s="677"/>
      <c r="MEB70" s="677"/>
      <c r="MEC70" s="677"/>
      <c r="MED70" s="677"/>
      <c r="MEE70" s="677"/>
      <c r="MEF70" s="677"/>
      <c r="MEG70" s="677"/>
      <c r="MEH70" s="677"/>
      <c r="MEI70" s="677"/>
      <c r="MEJ70" s="677"/>
      <c r="MEK70" s="677"/>
      <c r="MEL70" s="677"/>
      <c r="MEM70" s="677"/>
      <c r="MEN70" s="677"/>
      <c r="MEO70" s="677"/>
      <c r="MEP70" s="677"/>
      <c r="MEQ70" s="677"/>
      <c r="MER70" s="677"/>
      <c r="MES70" s="677"/>
      <c r="MET70" s="677"/>
      <c r="MEU70" s="677"/>
      <c r="MEV70" s="677"/>
      <c r="MEW70" s="677"/>
      <c r="MEX70" s="677"/>
      <c r="MEY70" s="677"/>
      <c r="MEZ70" s="677"/>
      <c r="MFA70" s="677"/>
      <c r="MFB70" s="677"/>
      <c r="MFC70" s="677"/>
      <c r="MFD70" s="677"/>
      <c r="MFE70" s="677"/>
      <c r="MFF70" s="677"/>
      <c r="MFG70" s="677"/>
      <c r="MFH70" s="677"/>
      <c r="MFI70" s="677"/>
      <c r="MFJ70" s="677"/>
      <c r="MFK70" s="677"/>
      <c r="MFL70" s="677"/>
      <c r="MFM70" s="677"/>
      <c r="MFN70" s="677"/>
      <c r="MFO70" s="677"/>
      <c r="MFP70" s="677"/>
      <c r="MFQ70" s="677"/>
      <c r="MFR70" s="677"/>
      <c r="MFS70" s="677"/>
      <c r="MFT70" s="677"/>
      <c r="MFU70" s="677"/>
      <c r="MFV70" s="677"/>
      <c r="MFW70" s="677"/>
      <c r="MFX70" s="677"/>
      <c r="MFY70" s="677"/>
      <c r="MFZ70" s="677"/>
      <c r="MGA70" s="677"/>
      <c r="MGB70" s="677"/>
      <c r="MGC70" s="677"/>
      <c r="MGD70" s="677"/>
      <c r="MGE70" s="677"/>
      <c r="MGF70" s="677"/>
      <c r="MGG70" s="677"/>
      <c r="MGH70" s="677"/>
      <c r="MGI70" s="677"/>
      <c r="MGJ70" s="677"/>
      <c r="MGK70" s="677"/>
      <c r="MGL70" s="677"/>
      <c r="MGM70" s="677"/>
      <c r="MGN70" s="677"/>
      <c r="MGO70" s="677"/>
      <c r="MGP70" s="677"/>
      <c r="MGQ70" s="677"/>
      <c r="MGR70" s="677"/>
      <c r="MGS70" s="677"/>
      <c r="MGT70" s="677"/>
      <c r="MGU70" s="677"/>
      <c r="MGV70" s="677"/>
      <c r="MGW70" s="677"/>
      <c r="MGX70" s="677"/>
      <c r="MGY70" s="677"/>
      <c r="MGZ70" s="677"/>
      <c r="MHA70" s="677"/>
      <c r="MHB70" s="677"/>
      <c r="MHC70" s="677"/>
      <c r="MHD70" s="677"/>
      <c r="MHE70" s="677"/>
      <c r="MHF70" s="677"/>
      <c r="MHG70" s="677"/>
      <c r="MHH70" s="677"/>
      <c r="MHI70" s="677"/>
      <c r="MHJ70" s="677"/>
      <c r="MHK70" s="677"/>
      <c r="MHL70" s="677"/>
      <c r="MHM70" s="677"/>
      <c r="MHN70" s="677"/>
      <c r="MHO70" s="677"/>
      <c r="MHP70" s="677"/>
      <c r="MHQ70" s="677"/>
      <c r="MHR70" s="677"/>
      <c r="MHS70" s="677"/>
      <c r="MHT70" s="677"/>
      <c r="MHU70" s="677"/>
      <c r="MHV70" s="677"/>
      <c r="MHW70" s="677"/>
      <c r="MHX70" s="677"/>
      <c r="MHY70" s="677"/>
      <c r="MHZ70" s="677"/>
      <c r="MIA70" s="677"/>
      <c r="MIB70" s="677"/>
      <c r="MIC70" s="677"/>
      <c r="MID70" s="677"/>
      <c r="MIE70" s="677"/>
      <c r="MIF70" s="677"/>
      <c r="MIG70" s="677"/>
      <c r="MIH70" s="677"/>
      <c r="MII70" s="677"/>
      <c r="MIJ70" s="677"/>
      <c r="MIK70" s="677"/>
      <c r="MIL70" s="677"/>
      <c r="MIM70" s="677"/>
      <c r="MIN70" s="677"/>
      <c r="MIO70" s="677"/>
      <c r="MIP70" s="677"/>
      <c r="MIQ70" s="677"/>
      <c r="MIR70" s="677"/>
      <c r="MIS70" s="677"/>
      <c r="MIT70" s="677"/>
      <c r="MIU70" s="677"/>
      <c r="MIV70" s="677"/>
      <c r="MIW70" s="677"/>
      <c r="MIX70" s="677"/>
      <c r="MIY70" s="677"/>
      <c r="MIZ70" s="677"/>
      <c r="MJA70" s="677"/>
      <c r="MJB70" s="677"/>
      <c r="MJC70" s="677"/>
      <c r="MJD70" s="677"/>
      <c r="MJE70" s="677"/>
      <c r="MJF70" s="677"/>
      <c r="MJG70" s="677"/>
      <c r="MJH70" s="677"/>
      <c r="MJI70" s="677"/>
      <c r="MJJ70" s="677"/>
      <c r="MJK70" s="677"/>
      <c r="MJL70" s="677"/>
      <c r="MJM70" s="677"/>
      <c r="MJN70" s="677"/>
      <c r="MJO70" s="677"/>
      <c r="MJP70" s="677"/>
      <c r="MJQ70" s="677"/>
      <c r="MJR70" s="677"/>
      <c r="MJS70" s="677"/>
      <c r="MJT70" s="677"/>
      <c r="MJU70" s="677"/>
      <c r="MJV70" s="677"/>
      <c r="MJW70" s="677"/>
      <c r="MJX70" s="677"/>
      <c r="MJY70" s="677"/>
      <c r="MJZ70" s="677"/>
      <c r="MKA70" s="677"/>
      <c r="MKB70" s="677"/>
      <c r="MKC70" s="677"/>
      <c r="MKD70" s="677"/>
      <c r="MKE70" s="677"/>
      <c r="MKF70" s="677"/>
      <c r="MKG70" s="677"/>
      <c r="MKH70" s="677"/>
      <c r="MKI70" s="677"/>
      <c r="MKJ70" s="677"/>
      <c r="MKK70" s="677"/>
      <c r="MKL70" s="677"/>
      <c r="MKM70" s="677"/>
      <c r="MKN70" s="677"/>
      <c r="MKO70" s="677"/>
      <c r="MKP70" s="677"/>
      <c r="MKQ70" s="677"/>
      <c r="MKR70" s="677"/>
      <c r="MKS70" s="677"/>
      <c r="MKT70" s="677"/>
      <c r="MKU70" s="677"/>
      <c r="MKV70" s="677"/>
      <c r="MKW70" s="677"/>
      <c r="MKX70" s="677"/>
      <c r="MKY70" s="677"/>
      <c r="MKZ70" s="677"/>
      <c r="MLA70" s="677"/>
      <c r="MLB70" s="677"/>
      <c r="MLC70" s="677"/>
      <c r="MLD70" s="677"/>
      <c r="MLE70" s="677"/>
      <c r="MLF70" s="677"/>
      <c r="MLG70" s="677"/>
      <c r="MLH70" s="677"/>
      <c r="MLI70" s="677"/>
      <c r="MLJ70" s="677"/>
      <c r="MLK70" s="677"/>
      <c r="MLL70" s="677"/>
      <c r="MLM70" s="677"/>
      <c r="MLN70" s="677"/>
      <c r="MLO70" s="677"/>
      <c r="MLP70" s="677"/>
      <c r="MLQ70" s="677"/>
      <c r="MLR70" s="677"/>
      <c r="MLS70" s="677"/>
      <c r="MLT70" s="677"/>
      <c r="MLU70" s="677"/>
      <c r="MLV70" s="677"/>
      <c r="MLW70" s="677"/>
      <c r="MLX70" s="677"/>
      <c r="MLY70" s="677"/>
      <c r="MLZ70" s="677"/>
      <c r="MMA70" s="677"/>
      <c r="MMB70" s="677"/>
      <c r="MMC70" s="677"/>
      <c r="MMD70" s="677"/>
      <c r="MME70" s="677"/>
      <c r="MMF70" s="677"/>
      <c r="MMG70" s="677"/>
      <c r="MMH70" s="677"/>
      <c r="MMI70" s="677"/>
      <c r="MMJ70" s="677"/>
      <c r="MMK70" s="677"/>
      <c r="MML70" s="677"/>
      <c r="MMM70" s="677"/>
      <c r="MMN70" s="677"/>
      <c r="MMO70" s="677"/>
      <c r="MMP70" s="677"/>
      <c r="MMQ70" s="677"/>
      <c r="MMR70" s="677"/>
      <c r="MMS70" s="677"/>
      <c r="MMT70" s="677"/>
      <c r="MMU70" s="677"/>
      <c r="MMV70" s="677"/>
      <c r="MMW70" s="677"/>
      <c r="MMX70" s="677"/>
      <c r="MMY70" s="677"/>
      <c r="MMZ70" s="677"/>
      <c r="MNA70" s="677"/>
      <c r="MNB70" s="677"/>
      <c r="MNC70" s="677"/>
      <c r="MND70" s="677"/>
      <c r="MNE70" s="677"/>
      <c r="MNF70" s="677"/>
      <c r="MNG70" s="677"/>
      <c r="MNH70" s="677"/>
      <c r="MNI70" s="677"/>
      <c r="MNJ70" s="677"/>
      <c r="MNK70" s="677"/>
      <c r="MNL70" s="677"/>
      <c r="MNM70" s="677"/>
      <c r="MNN70" s="677"/>
      <c r="MNO70" s="677"/>
      <c r="MNP70" s="677"/>
      <c r="MNQ70" s="677"/>
      <c r="MNR70" s="677"/>
      <c r="MNS70" s="677"/>
      <c r="MNT70" s="677"/>
      <c r="MNU70" s="677"/>
      <c r="MNV70" s="677"/>
      <c r="MNW70" s="677"/>
      <c r="MNX70" s="677"/>
      <c r="MNY70" s="677"/>
      <c r="MNZ70" s="677"/>
      <c r="MOA70" s="677"/>
      <c r="MOB70" s="677"/>
      <c r="MOC70" s="677"/>
      <c r="MOD70" s="677"/>
      <c r="MOE70" s="677"/>
      <c r="MOF70" s="677"/>
      <c r="MOG70" s="677"/>
      <c r="MOH70" s="677"/>
      <c r="MOI70" s="677"/>
      <c r="MOJ70" s="677"/>
      <c r="MOK70" s="677"/>
      <c r="MOL70" s="677"/>
      <c r="MOM70" s="677"/>
      <c r="MON70" s="677"/>
      <c r="MOO70" s="677"/>
      <c r="MOP70" s="677"/>
      <c r="MOQ70" s="677"/>
      <c r="MOR70" s="677"/>
      <c r="MOS70" s="677"/>
      <c r="MOT70" s="677"/>
      <c r="MOU70" s="677"/>
      <c r="MOV70" s="677"/>
      <c r="MOW70" s="677"/>
      <c r="MOX70" s="677"/>
      <c r="MOY70" s="677"/>
      <c r="MOZ70" s="677"/>
      <c r="MPA70" s="677"/>
      <c r="MPB70" s="677"/>
      <c r="MPC70" s="677"/>
      <c r="MPD70" s="677"/>
      <c r="MPE70" s="677"/>
      <c r="MPF70" s="677"/>
      <c r="MPG70" s="677"/>
      <c r="MPH70" s="677"/>
      <c r="MPI70" s="677"/>
      <c r="MPJ70" s="677"/>
      <c r="MPK70" s="677"/>
      <c r="MPL70" s="677"/>
      <c r="MPM70" s="677"/>
      <c r="MPN70" s="677"/>
      <c r="MPO70" s="677"/>
      <c r="MPP70" s="677"/>
      <c r="MPQ70" s="677"/>
      <c r="MPR70" s="677"/>
      <c r="MPS70" s="677"/>
      <c r="MPT70" s="677"/>
      <c r="MPU70" s="677"/>
      <c r="MPV70" s="677"/>
      <c r="MPW70" s="677"/>
      <c r="MPX70" s="677"/>
      <c r="MPY70" s="677"/>
      <c r="MPZ70" s="677"/>
      <c r="MQA70" s="677"/>
      <c r="MQB70" s="677"/>
      <c r="MQC70" s="677"/>
      <c r="MQD70" s="677"/>
      <c r="MQE70" s="677"/>
      <c r="MQF70" s="677"/>
      <c r="MQG70" s="677"/>
      <c r="MQH70" s="677"/>
      <c r="MQI70" s="677"/>
      <c r="MQJ70" s="677"/>
      <c r="MQK70" s="677"/>
      <c r="MQL70" s="677"/>
      <c r="MQM70" s="677"/>
      <c r="MQN70" s="677"/>
      <c r="MQO70" s="677"/>
      <c r="MQP70" s="677"/>
      <c r="MQQ70" s="677"/>
      <c r="MQR70" s="677"/>
      <c r="MQS70" s="677"/>
      <c r="MQT70" s="677"/>
      <c r="MQU70" s="677"/>
      <c r="MQV70" s="677"/>
      <c r="MQW70" s="677"/>
      <c r="MQX70" s="677"/>
      <c r="MQY70" s="677"/>
      <c r="MQZ70" s="677"/>
      <c r="MRA70" s="677"/>
      <c r="MRB70" s="677"/>
      <c r="MRC70" s="677"/>
      <c r="MRD70" s="677"/>
      <c r="MRE70" s="677"/>
      <c r="MRF70" s="677"/>
      <c r="MRG70" s="677"/>
      <c r="MRH70" s="677"/>
      <c r="MRI70" s="677"/>
      <c r="MRJ70" s="677"/>
      <c r="MRK70" s="677"/>
      <c r="MRL70" s="677"/>
      <c r="MRM70" s="677"/>
      <c r="MRN70" s="677"/>
      <c r="MRO70" s="677"/>
      <c r="MRP70" s="677"/>
      <c r="MRQ70" s="677"/>
      <c r="MRR70" s="677"/>
      <c r="MRS70" s="677"/>
      <c r="MRT70" s="677"/>
      <c r="MRU70" s="677"/>
      <c r="MRV70" s="677"/>
      <c r="MRW70" s="677"/>
      <c r="MRX70" s="677"/>
      <c r="MRY70" s="677"/>
      <c r="MRZ70" s="677"/>
      <c r="MSA70" s="677"/>
      <c r="MSB70" s="677"/>
      <c r="MSC70" s="677"/>
      <c r="MSD70" s="677"/>
      <c r="MSE70" s="677"/>
      <c r="MSF70" s="677"/>
      <c r="MSG70" s="677"/>
      <c r="MSH70" s="677"/>
      <c r="MSI70" s="677"/>
      <c r="MSJ70" s="677"/>
      <c r="MSK70" s="677"/>
      <c r="MSL70" s="677"/>
      <c r="MSM70" s="677"/>
      <c r="MSN70" s="677"/>
      <c r="MSO70" s="677"/>
      <c r="MSP70" s="677"/>
      <c r="MSQ70" s="677"/>
      <c r="MSR70" s="677"/>
      <c r="MSS70" s="677"/>
      <c r="MST70" s="677"/>
      <c r="MSU70" s="677"/>
      <c r="MSV70" s="677"/>
      <c r="MSW70" s="677"/>
      <c r="MSX70" s="677"/>
      <c r="MSY70" s="677"/>
      <c r="MSZ70" s="677"/>
      <c r="MTA70" s="677"/>
      <c r="MTB70" s="677"/>
      <c r="MTC70" s="677"/>
      <c r="MTD70" s="677"/>
      <c r="MTE70" s="677"/>
      <c r="MTF70" s="677"/>
      <c r="MTG70" s="677"/>
      <c r="MTH70" s="677"/>
      <c r="MTI70" s="677"/>
      <c r="MTJ70" s="677"/>
      <c r="MTK70" s="677"/>
      <c r="MTL70" s="677"/>
      <c r="MTM70" s="677"/>
      <c r="MTN70" s="677"/>
      <c r="MTO70" s="677"/>
      <c r="MTP70" s="677"/>
      <c r="MTQ70" s="677"/>
      <c r="MTR70" s="677"/>
      <c r="MTS70" s="677"/>
      <c r="MTT70" s="677"/>
      <c r="MTU70" s="677"/>
      <c r="MTV70" s="677"/>
      <c r="MTW70" s="677"/>
      <c r="MTX70" s="677"/>
      <c r="MTY70" s="677"/>
      <c r="MTZ70" s="677"/>
      <c r="MUA70" s="677"/>
      <c r="MUB70" s="677"/>
      <c r="MUC70" s="677"/>
      <c r="MUD70" s="677"/>
      <c r="MUE70" s="677"/>
      <c r="MUF70" s="677"/>
      <c r="MUG70" s="677"/>
      <c r="MUH70" s="677"/>
      <c r="MUI70" s="677"/>
      <c r="MUJ70" s="677"/>
      <c r="MUK70" s="677"/>
      <c r="MUL70" s="677"/>
      <c r="MUM70" s="677"/>
      <c r="MUN70" s="677"/>
      <c r="MUO70" s="677"/>
      <c r="MUP70" s="677"/>
      <c r="MUQ70" s="677"/>
      <c r="MUR70" s="677"/>
      <c r="MUS70" s="677"/>
      <c r="MUT70" s="677"/>
      <c r="MUU70" s="677"/>
      <c r="MUV70" s="677"/>
      <c r="MUW70" s="677"/>
      <c r="MUX70" s="677"/>
      <c r="MUY70" s="677"/>
      <c r="MUZ70" s="677"/>
      <c r="MVA70" s="677"/>
      <c r="MVB70" s="677"/>
      <c r="MVC70" s="677"/>
      <c r="MVD70" s="677"/>
      <c r="MVE70" s="677"/>
      <c r="MVF70" s="677"/>
      <c r="MVG70" s="677"/>
      <c r="MVH70" s="677"/>
      <c r="MVI70" s="677"/>
      <c r="MVJ70" s="677"/>
      <c r="MVK70" s="677"/>
      <c r="MVL70" s="677"/>
      <c r="MVM70" s="677"/>
      <c r="MVN70" s="677"/>
      <c r="MVO70" s="677"/>
      <c r="MVP70" s="677"/>
      <c r="MVQ70" s="677"/>
      <c r="MVR70" s="677"/>
      <c r="MVS70" s="677"/>
      <c r="MVT70" s="677"/>
      <c r="MVU70" s="677"/>
      <c r="MVV70" s="677"/>
      <c r="MVW70" s="677"/>
      <c r="MVX70" s="677"/>
      <c r="MVY70" s="677"/>
      <c r="MVZ70" s="677"/>
      <c r="MWA70" s="677"/>
      <c r="MWB70" s="677"/>
      <c r="MWC70" s="677"/>
      <c r="MWD70" s="677"/>
      <c r="MWE70" s="677"/>
      <c r="MWF70" s="677"/>
      <c r="MWG70" s="677"/>
      <c r="MWH70" s="677"/>
      <c r="MWI70" s="677"/>
      <c r="MWJ70" s="677"/>
      <c r="MWK70" s="677"/>
      <c r="MWL70" s="677"/>
      <c r="MWM70" s="677"/>
      <c r="MWN70" s="677"/>
      <c r="MWO70" s="677"/>
      <c r="MWP70" s="677"/>
      <c r="MWQ70" s="677"/>
      <c r="MWR70" s="677"/>
      <c r="MWS70" s="677"/>
      <c r="MWT70" s="677"/>
      <c r="MWU70" s="677"/>
      <c r="MWV70" s="677"/>
      <c r="MWW70" s="677"/>
      <c r="MWX70" s="677"/>
      <c r="MWY70" s="677"/>
      <c r="MWZ70" s="677"/>
      <c r="MXA70" s="677"/>
      <c r="MXB70" s="677"/>
      <c r="MXC70" s="677"/>
      <c r="MXD70" s="677"/>
      <c r="MXE70" s="677"/>
      <c r="MXF70" s="677"/>
      <c r="MXG70" s="677"/>
      <c r="MXH70" s="677"/>
      <c r="MXI70" s="677"/>
      <c r="MXJ70" s="677"/>
      <c r="MXK70" s="677"/>
      <c r="MXL70" s="677"/>
      <c r="MXM70" s="677"/>
      <c r="MXN70" s="677"/>
      <c r="MXO70" s="677"/>
      <c r="MXP70" s="677"/>
      <c r="MXQ70" s="677"/>
      <c r="MXR70" s="677"/>
      <c r="MXS70" s="677"/>
      <c r="MXT70" s="677"/>
      <c r="MXU70" s="677"/>
      <c r="MXV70" s="677"/>
      <c r="MXW70" s="677"/>
      <c r="MXX70" s="677"/>
      <c r="MXY70" s="677"/>
      <c r="MXZ70" s="677"/>
      <c r="MYA70" s="677"/>
      <c r="MYB70" s="677"/>
      <c r="MYC70" s="677"/>
      <c r="MYD70" s="677"/>
      <c r="MYE70" s="677"/>
      <c r="MYF70" s="677"/>
      <c r="MYG70" s="677"/>
      <c r="MYH70" s="677"/>
      <c r="MYI70" s="677"/>
      <c r="MYJ70" s="677"/>
      <c r="MYK70" s="677"/>
      <c r="MYL70" s="677"/>
      <c r="MYM70" s="677"/>
      <c r="MYN70" s="677"/>
      <c r="MYO70" s="677"/>
      <c r="MYP70" s="677"/>
      <c r="MYQ70" s="677"/>
      <c r="MYR70" s="677"/>
      <c r="MYS70" s="677"/>
      <c r="MYT70" s="677"/>
      <c r="MYU70" s="677"/>
      <c r="MYV70" s="677"/>
      <c r="MYW70" s="677"/>
      <c r="MYX70" s="677"/>
      <c r="MYY70" s="677"/>
      <c r="MYZ70" s="677"/>
      <c r="MZA70" s="677"/>
      <c r="MZB70" s="677"/>
      <c r="MZC70" s="677"/>
      <c r="MZD70" s="677"/>
      <c r="MZE70" s="677"/>
      <c r="MZF70" s="677"/>
      <c r="MZG70" s="677"/>
      <c r="MZH70" s="677"/>
      <c r="MZI70" s="677"/>
      <c r="MZJ70" s="677"/>
      <c r="MZK70" s="677"/>
      <c r="MZL70" s="677"/>
      <c r="MZM70" s="677"/>
      <c r="MZN70" s="677"/>
      <c r="MZO70" s="677"/>
      <c r="MZP70" s="677"/>
      <c r="MZQ70" s="677"/>
      <c r="MZR70" s="677"/>
      <c r="MZS70" s="677"/>
      <c r="MZT70" s="677"/>
      <c r="MZU70" s="677"/>
      <c r="MZV70" s="677"/>
      <c r="MZW70" s="677"/>
      <c r="MZX70" s="677"/>
      <c r="MZY70" s="677"/>
      <c r="MZZ70" s="677"/>
      <c r="NAA70" s="677"/>
      <c r="NAB70" s="677"/>
      <c r="NAC70" s="677"/>
      <c r="NAD70" s="677"/>
      <c r="NAE70" s="677"/>
      <c r="NAF70" s="677"/>
      <c r="NAG70" s="677"/>
      <c r="NAH70" s="677"/>
      <c r="NAI70" s="677"/>
      <c r="NAJ70" s="677"/>
      <c r="NAK70" s="677"/>
      <c r="NAL70" s="677"/>
      <c r="NAM70" s="677"/>
      <c r="NAN70" s="677"/>
      <c r="NAO70" s="677"/>
      <c r="NAP70" s="677"/>
      <c r="NAQ70" s="677"/>
      <c r="NAR70" s="677"/>
      <c r="NAS70" s="677"/>
      <c r="NAT70" s="677"/>
      <c r="NAU70" s="677"/>
      <c r="NAV70" s="677"/>
      <c r="NAW70" s="677"/>
      <c r="NAX70" s="677"/>
      <c r="NAY70" s="677"/>
      <c r="NAZ70" s="677"/>
      <c r="NBA70" s="677"/>
      <c r="NBB70" s="677"/>
      <c r="NBC70" s="677"/>
      <c r="NBD70" s="677"/>
      <c r="NBE70" s="677"/>
      <c r="NBF70" s="677"/>
      <c r="NBG70" s="677"/>
      <c r="NBH70" s="677"/>
      <c r="NBI70" s="677"/>
      <c r="NBJ70" s="677"/>
      <c r="NBK70" s="677"/>
      <c r="NBL70" s="677"/>
      <c r="NBM70" s="677"/>
      <c r="NBN70" s="677"/>
      <c r="NBO70" s="677"/>
      <c r="NBP70" s="677"/>
      <c r="NBQ70" s="677"/>
      <c r="NBR70" s="677"/>
      <c r="NBS70" s="677"/>
      <c r="NBT70" s="677"/>
      <c r="NBU70" s="677"/>
      <c r="NBV70" s="677"/>
      <c r="NBW70" s="677"/>
      <c r="NBX70" s="677"/>
      <c r="NBY70" s="677"/>
      <c r="NBZ70" s="677"/>
      <c r="NCA70" s="677"/>
      <c r="NCB70" s="677"/>
      <c r="NCC70" s="677"/>
      <c r="NCD70" s="677"/>
      <c r="NCE70" s="677"/>
      <c r="NCF70" s="677"/>
      <c r="NCG70" s="677"/>
      <c r="NCH70" s="677"/>
      <c r="NCI70" s="677"/>
      <c r="NCJ70" s="677"/>
      <c r="NCK70" s="677"/>
      <c r="NCL70" s="677"/>
      <c r="NCM70" s="677"/>
      <c r="NCN70" s="677"/>
      <c r="NCO70" s="677"/>
      <c r="NCP70" s="677"/>
      <c r="NCQ70" s="677"/>
      <c r="NCR70" s="677"/>
      <c r="NCS70" s="677"/>
      <c r="NCT70" s="677"/>
      <c r="NCU70" s="677"/>
      <c r="NCV70" s="677"/>
      <c r="NCW70" s="677"/>
      <c r="NCX70" s="677"/>
      <c r="NCY70" s="677"/>
      <c r="NCZ70" s="677"/>
      <c r="NDA70" s="677"/>
      <c r="NDB70" s="677"/>
      <c r="NDC70" s="677"/>
      <c r="NDD70" s="677"/>
      <c r="NDE70" s="677"/>
      <c r="NDF70" s="677"/>
      <c r="NDG70" s="677"/>
      <c r="NDH70" s="677"/>
      <c r="NDI70" s="677"/>
      <c r="NDJ70" s="677"/>
      <c r="NDK70" s="677"/>
      <c r="NDL70" s="677"/>
      <c r="NDM70" s="677"/>
      <c r="NDN70" s="677"/>
      <c r="NDO70" s="677"/>
      <c r="NDP70" s="677"/>
      <c r="NDQ70" s="677"/>
      <c r="NDR70" s="677"/>
      <c r="NDS70" s="677"/>
      <c r="NDT70" s="677"/>
      <c r="NDU70" s="677"/>
      <c r="NDV70" s="677"/>
      <c r="NDW70" s="677"/>
      <c r="NDX70" s="677"/>
      <c r="NDY70" s="677"/>
      <c r="NDZ70" s="677"/>
      <c r="NEA70" s="677"/>
      <c r="NEB70" s="677"/>
      <c r="NEC70" s="677"/>
      <c r="NED70" s="677"/>
      <c r="NEE70" s="677"/>
      <c r="NEF70" s="677"/>
      <c r="NEG70" s="677"/>
      <c r="NEH70" s="677"/>
      <c r="NEI70" s="677"/>
      <c r="NEJ70" s="677"/>
      <c r="NEK70" s="677"/>
      <c r="NEL70" s="677"/>
      <c r="NEM70" s="677"/>
      <c r="NEN70" s="677"/>
      <c r="NEO70" s="677"/>
      <c r="NEP70" s="677"/>
      <c r="NEQ70" s="677"/>
      <c r="NER70" s="677"/>
      <c r="NES70" s="677"/>
      <c r="NET70" s="677"/>
      <c r="NEU70" s="677"/>
      <c r="NEV70" s="677"/>
      <c r="NEW70" s="677"/>
      <c r="NEX70" s="677"/>
      <c r="NEY70" s="677"/>
      <c r="NEZ70" s="677"/>
      <c r="NFA70" s="677"/>
      <c r="NFB70" s="677"/>
      <c r="NFC70" s="677"/>
      <c r="NFD70" s="677"/>
      <c r="NFE70" s="677"/>
      <c r="NFF70" s="677"/>
      <c r="NFG70" s="677"/>
      <c r="NFH70" s="677"/>
      <c r="NFI70" s="677"/>
      <c r="NFJ70" s="677"/>
      <c r="NFK70" s="677"/>
      <c r="NFL70" s="677"/>
      <c r="NFM70" s="677"/>
      <c r="NFN70" s="677"/>
      <c r="NFO70" s="677"/>
      <c r="NFP70" s="677"/>
      <c r="NFQ70" s="677"/>
      <c r="NFR70" s="677"/>
      <c r="NFS70" s="677"/>
      <c r="NFT70" s="677"/>
      <c r="NFU70" s="677"/>
      <c r="NFV70" s="677"/>
      <c r="NFW70" s="677"/>
      <c r="NFX70" s="677"/>
      <c r="NFY70" s="677"/>
      <c r="NFZ70" s="677"/>
      <c r="NGA70" s="677"/>
      <c r="NGB70" s="677"/>
      <c r="NGC70" s="677"/>
      <c r="NGD70" s="677"/>
      <c r="NGE70" s="677"/>
      <c r="NGF70" s="677"/>
      <c r="NGG70" s="677"/>
      <c r="NGH70" s="677"/>
      <c r="NGI70" s="677"/>
      <c r="NGJ70" s="677"/>
      <c r="NGK70" s="677"/>
      <c r="NGL70" s="677"/>
      <c r="NGM70" s="677"/>
      <c r="NGN70" s="677"/>
      <c r="NGO70" s="677"/>
      <c r="NGP70" s="677"/>
      <c r="NGQ70" s="677"/>
      <c r="NGR70" s="677"/>
      <c r="NGS70" s="677"/>
      <c r="NGT70" s="677"/>
      <c r="NGU70" s="677"/>
      <c r="NGV70" s="677"/>
      <c r="NGW70" s="677"/>
      <c r="NGX70" s="677"/>
      <c r="NGY70" s="677"/>
      <c r="NGZ70" s="677"/>
      <c r="NHA70" s="677"/>
      <c r="NHB70" s="677"/>
      <c r="NHC70" s="677"/>
      <c r="NHD70" s="677"/>
      <c r="NHE70" s="677"/>
      <c r="NHF70" s="677"/>
      <c r="NHG70" s="677"/>
      <c r="NHH70" s="677"/>
      <c r="NHI70" s="677"/>
      <c r="NHJ70" s="677"/>
      <c r="NHK70" s="677"/>
      <c r="NHL70" s="677"/>
      <c r="NHM70" s="677"/>
      <c r="NHN70" s="677"/>
      <c r="NHO70" s="677"/>
      <c r="NHP70" s="677"/>
      <c r="NHQ70" s="677"/>
      <c r="NHR70" s="677"/>
      <c r="NHS70" s="677"/>
      <c r="NHT70" s="677"/>
      <c r="NHU70" s="677"/>
      <c r="NHV70" s="677"/>
      <c r="NHW70" s="677"/>
      <c r="NHX70" s="677"/>
      <c r="NHY70" s="677"/>
      <c r="NHZ70" s="677"/>
      <c r="NIA70" s="677"/>
      <c r="NIB70" s="677"/>
      <c r="NIC70" s="677"/>
      <c r="NID70" s="677"/>
      <c r="NIE70" s="677"/>
      <c r="NIF70" s="677"/>
      <c r="NIG70" s="677"/>
      <c r="NIH70" s="677"/>
      <c r="NII70" s="677"/>
      <c r="NIJ70" s="677"/>
      <c r="NIK70" s="677"/>
      <c r="NIL70" s="677"/>
      <c r="NIM70" s="677"/>
      <c r="NIN70" s="677"/>
      <c r="NIO70" s="677"/>
      <c r="NIP70" s="677"/>
      <c r="NIQ70" s="677"/>
      <c r="NIR70" s="677"/>
      <c r="NIS70" s="677"/>
      <c r="NIT70" s="677"/>
      <c r="NIU70" s="677"/>
      <c r="NIV70" s="677"/>
      <c r="NIW70" s="677"/>
      <c r="NIX70" s="677"/>
      <c r="NIY70" s="677"/>
      <c r="NIZ70" s="677"/>
      <c r="NJA70" s="677"/>
      <c r="NJB70" s="677"/>
      <c r="NJC70" s="677"/>
      <c r="NJD70" s="677"/>
      <c r="NJE70" s="677"/>
      <c r="NJF70" s="677"/>
      <c r="NJG70" s="677"/>
      <c r="NJH70" s="677"/>
      <c r="NJI70" s="677"/>
      <c r="NJJ70" s="677"/>
      <c r="NJK70" s="677"/>
      <c r="NJL70" s="677"/>
      <c r="NJM70" s="677"/>
      <c r="NJN70" s="677"/>
      <c r="NJO70" s="677"/>
      <c r="NJP70" s="677"/>
      <c r="NJQ70" s="677"/>
      <c r="NJR70" s="677"/>
      <c r="NJS70" s="677"/>
      <c r="NJT70" s="677"/>
      <c r="NJU70" s="677"/>
      <c r="NJV70" s="677"/>
      <c r="NJW70" s="677"/>
      <c r="NJX70" s="677"/>
      <c r="NJY70" s="677"/>
      <c r="NJZ70" s="677"/>
      <c r="NKA70" s="677"/>
      <c r="NKB70" s="677"/>
      <c r="NKC70" s="677"/>
      <c r="NKD70" s="677"/>
      <c r="NKE70" s="677"/>
      <c r="NKF70" s="677"/>
      <c r="NKG70" s="677"/>
      <c r="NKH70" s="677"/>
      <c r="NKI70" s="677"/>
      <c r="NKJ70" s="677"/>
      <c r="NKK70" s="677"/>
      <c r="NKL70" s="677"/>
      <c r="NKM70" s="677"/>
      <c r="NKN70" s="677"/>
      <c r="NKO70" s="677"/>
      <c r="NKP70" s="677"/>
      <c r="NKQ70" s="677"/>
      <c r="NKR70" s="677"/>
      <c r="NKS70" s="677"/>
      <c r="NKT70" s="677"/>
      <c r="NKU70" s="677"/>
      <c r="NKV70" s="677"/>
      <c r="NKW70" s="677"/>
      <c r="NKX70" s="677"/>
      <c r="NKY70" s="677"/>
      <c r="NKZ70" s="677"/>
      <c r="NLA70" s="677"/>
      <c r="NLB70" s="677"/>
      <c r="NLC70" s="677"/>
      <c r="NLD70" s="677"/>
      <c r="NLE70" s="677"/>
      <c r="NLF70" s="677"/>
      <c r="NLG70" s="677"/>
      <c r="NLH70" s="677"/>
      <c r="NLI70" s="677"/>
      <c r="NLJ70" s="677"/>
      <c r="NLK70" s="677"/>
      <c r="NLL70" s="677"/>
      <c r="NLM70" s="677"/>
      <c r="NLN70" s="677"/>
      <c r="NLO70" s="677"/>
      <c r="NLP70" s="677"/>
      <c r="NLQ70" s="677"/>
      <c r="NLR70" s="677"/>
      <c r="NLS70" s="677"/>
      <c r="NLT70" s="677"/>
      <c r="NLU70" s="677"/>
      <c r="NLV70" s="677"/>
      <c r="NLW70" s="677"/>
      <c r="NLX70" s="677"/>
      <c r="NLY70" s="677"/>
      <c r="NLZ70" s="677"/>
      <c r="NMA70" s="677"/>
      <c r="NMB70" s="677"/>
      <c r="NMC70" s="677"/>
      <c r="NMD70" s="677"/>
      <c r="NME70" s="677"/>
      <c r="NMF70" s="677"/>
      <c r="NMG70" s="677"/>
      <c r="NMH70" s="677"/>
      <c r="NMI70" s="677"/>
      <c r="NMJ70" s="677"/>
      <c r="NMK70" s="677"/>
      <c r="NML70" s="677"/>
      <c r="NMM70" s="677"/>
      <c r="NMN70" s="677"/>
      <c r="NMO70" s="677"/>
      <c r="NMP70" s="677"/>
      <c r="NMQ70" s="677"/>
      <c r="NMR70" s="677"/>
      <c r="NMS70" s="677"/>
      <c r="NMT70" s="677"/>
      <c r="NMU70" s="677"/>
      <c r="NMV70" s="677"/>
      <c r="NMW70" s="677"/>
      <c r="NMX70" s="677"/>
      <c r="NMY70" s="677"/>
      <c r="NMZ70" s="677"/>
      <c r="NNA70" s="677"/>
      <c r="NNB70" s="677"/>
      <c r="NNC70" s="677"/>
      <c r="NND70" s="677"/>
      <c r="NNE70" s="677"/>
      <c r="NNF70" s="677"/>
      <c r="NNG70" s="677"/>
      <c r="NNH70" s="677"/>
      <c r="NNI70" s="677"/>
      <c r="NNJ70" s="677"/>
      <c r="NNK70" s="677"/>
      <c r="NNL70" s="677"/>
      <c r="NNM70" s="677"/>
      <c r="NNN70" s="677"/>
      <c r="NNO70" s="677"/>
      <c r="NNP70" s="677"/>
      <c r="NNQ70" s="677"/>
      <c r="NNR70" s="677"/>
      <c r="NNS70" s="677"/>
      <c r="NNT70" s="677"/>
      <c r="NNU70" s="677"/>
      <c r="NNV70" s="677"/>
      <c r="NNW70" s="677"/>
      <c r="NNX70" s="677"/>
      <c r="NNY70" s="677"/>
      <c r="NNZ70" s="677"/>
      <c r="NOA70" s="677"/>
      <c r="NOB70" s="677"/>
      <c r="NOC70" s="677"/>
      <c r="NOD70" s="677"/>
      <c r="NOE70" s="677"/>
      <c r="NOF70" s="677"/>
      <c r="NOG70" s="677"/>
      <c r="NOH70" s="677"/>
      <c r="NOI70" s="677"/>
      <c r="NOJ70" s="677"/>
      <c r="NOK70" s="677"/>
      <c r="NOL70" s="677"/>
      <c r="NOM70" s="677"/>
      <c r="NON70" s="677"/>
      <c r="NOO70" s="677"/>
      <c r="NOP70" s="677"/>
      <c r="NOQ70" s="677"/>
      <c r="NOR70" s="677"/>
      <c r="NOS70" s="677"/>
      <c r="NOT70" s="677"/>
      <c r="NOU70" s="677"/>
      <c r="NOV70" s="677"/>
      <c r="NOW70" s="677"/>
      <c r="NOX70" s="677"/>
      <c r="NOY70" s="677"/>
      <c r="NOZ70" s="677"/>
      <c r="NPA70" s="677"/>
      <c r="NPB70" s="677"/>
      <c r="NPC70" s="677"/>
      <c r="NPD70" s="677"/>
      <c r="NPE70" s="677"/>
      <c r="NPF70" s="677"/>
      <c r="NPG70" s="677"/>
      <c r="NPH70" s="677"/>
      <c r="NPI70" s="677"/>
      <c r="NPJ70" s="677"/>
      <c r="NPK70" s="677"/>
      <c r="NPL70" s="677"/>
      <c r="NPM70" s="677"/>
      <c r="NPN70" s="677"/>
      <c r="NPO70" s="677"/>
      <c r="NPP70" s="677"/>
      <c r="NPQ70" s="677"/>
      <c r="NPR70" s="677"/>
      <c r="NPS70" s="677"/>
      <c r="NPT70" s="677"/>
      <c r="NPU70" s="677"/>
      <c r="NPV70" s="677"/>
      <c r="NPW70" s="677"/>
      <c r="NPX70" s="677"/>
      <c r="NPY70" s="677"/>
      <c r="NPZ70" s="677"/>
      <c r="NQA70" s="677"/>
      <c r="NQB70" s="677"/>
      <c r="NQC70" s="677"/>
      <c r="NQD70" s="677"/>
      <c r="NQE70" s="677"/>
      <c r="NQF70" s="677"/>
      <c r="NQG70" s="677"/>
      <c r="NQH70" s="677"/>
      <c r="NQI70" s="677"/>
      <c r="NQJ70" s="677"/>
      <c r="NQK70" s="677"/>
      <c r="NQL70" s="677"/>
      <c r="NQM70" s="677"/>
      <c r="NQN70" s="677"/>
      <c r="NQO70" s="677"/>
      <c r="NQP70" s="677"/>
      <c r="NQQ70" s="677"/>
      <c r="NQR70" s="677"/>
      <c r="NQS70" s="677"/>
      <c r="NQT70" s="677"/>
      <c r="NQU70" s="677"/>
      <c r="NQV70" s="677"/>
      <c r="NQW70" s="677"/>
      <c r="NQX70" s="677"/>
      <c r="NQY70" s="677"/>
      <c r="NQZ70" s="677"/>
      <c r="NRA70" s="677"/>
      <c r="NRB70" s="677"/>
      <c r="NRC70" s="677"/>
      <c r="NRD70" s="677"/>
      <c r="NRE70" s="677"/>
      <c r="NRF70" s="677"/>
      <c r="NRG70" s="677"/>
      <c r="NRH70" s="677"/>
      <c r="NRI70" s="677"/>
      <c r="NRJ70" s="677"/>
      <c r="NRK70" s="677"/>
      <c r="NRL70" s="677"/>
      <c r="NRM70" s="677"/>
      <c r="NRN70" s="677"/>
      <c r="NRO70" s="677"/>
      <c r="NRP70" s="677"/>
      <c r="NRQ70" s="677"/>
      <c r="NRR70" s="677"/>
      <c r="NRS70" s="677"/>
      <c r="NRT70" s="677"/>
      <c r="NRU70" s="677"/>
      <c r="NRV70" s="677"/>
      <c r="NRW70" s="677"/>
      <c r="NRX70" s="677"/>
      <c r="NRY70" s="677"/>
      <c r="NRZ70" s="677"/>
      <c r="NSA70" s="677"/>
      <c r="NSB70" s="677"/>
      <c r="NSC70" s="677"/>
      <c r="NSD70" s="677"/>
      <c r="NSE70" s="677"/>
      <c r="NSF70" s="677"/>
      <c r="NSG70" s="677"/>
      <c r="NSH70" s="677"/>
      <c r="NSI70" s="677"/>
      <c r="NSJ70" s="677"/>
      <c r="NSK70" s="677"/>
      <c r="NSL70" s="677"/>
      <c r="NSM70" s="677"/>
      <c r="NSN70" s="677"/>
      <c r="NSO70" s="677"/>
      <c r="NSP70" s="677"/>
      <c r="NSQ70" s="677"/>
      <c r="NSR70" s="677"/>
      <c r="NSS70" s="677"/>
      <c r="NST70" s="677"/>
      <c r="NSU70" s="677"/>
      <c r="NSV70" s="677"/>
      <c r="NSW70" s="677"/>
      <c r="NSX70" s="677"/>
      <c r="NSY70" s="677"/>
      <c r="NSZ70" s="677"/>
      <c r="NTA70" s="677"/>
      <c r="NTB70" s="677"/>
      <c r="NTC70" s="677"/>
      <c r="NTD70" s="677"/>
      <c r="NTE70" s="677"/>
      <c r="NTF70" s="677"/>
      <c r="NTG70" s="677"/>
      <c r="NTH70" s="677"/>
      <c r="NTI70" s="677"/>
      <c r="NTJ70" s="677"/>
      <c r="NTK70" s="677"/>
      <c r="NTL70" s="677"/>
      <c r="NTM70" s="677"/>
      <c r="NTN70" s="677"/>
      <c r="NTO70" s="677"/>
      <c r="NTP70" s="677"/>
      <c r="NTQ70" s="677"/>
      <c r="NTR70" s="677"/>
      <c r="NTS70" s="677"/>
      <c r="NTT70" s="677"/>
      <c r="NTU70" s="677"/>
      <c r="NTV70" s="677"/>
      <c r="NTW70" s="677"/>
      <c r="NTX70" s="677"/>
      <c r="NTY70" s="677"/>
      <c r="NTZ70" s="677"/>
      <c r="NUA70" s="677"/>
      <c r="NUB70" s="677"/>
      <c r="NUC70" s="677"/>
      <c r="NUD70" s="677"/>
      <c r="NUE70" s="677"/>
      <c r="NUF70" s="677"/>
      <c r="NUG70" s="677"/>
      <c r="NUH70" s="677"/>
      <c r="NUI70" s="677"/>
      <c r="NUJ70" s="677"/>
      <c r="NUK70" s="677"/>
      <c r="NUL70" s="677"/>
      <c r="NUM70" s="677"/>
      <c r="NUN70" s="677"/>
      <c r="NUO70" s="677"/>
      <c r="NUP70" s="677"/>
      <c r="NUQ70" s="677"/>
      <c r="NUR70" s="677"/>
      <c r="NUS70" s="677"/>
      <c r="NUT70" s="677"/>
      <c r="NUU70" s="677"/>
      <c r="NUV70" s="677"/>
      <c r="NUW70" s="677"/>
      <c r="NUX70" s="677"/>
      <c r="NUY70" s="677"/>
      <c r="NUZ70" s="677"/>
      <c r="NVA70" s="677"/>
      <c r="NVB70" s="677"/>
      <c r="NVC70" s="677"/>
      <c r="NVD70" s="677"/>
      <c r="NVE70" s="677"/>
      <c r="NVF70" s="677"/>
      <c r="NVG70" s="677"/>
      <c r="NVH70" s="677"/>
      <c r="NVI70" s="677"/>
      <c r="NVJ70" s="677"/>
      <c r="NVK70" s="677"/>
      <c r="NVL70" s="677"/>
      <c r="NVM70" s="677"/>
      <c r="NVN70" s="677"/>
      <c r="NVO70" s="677"/>
      <c r="NVP70" s="677"/>
      <c r="NVQ70" s="677"/>
      <c r="NVR70" s="677"/>
      <c r="NVS70" s="677"/>
      <c r="NVT70" s="677"/>
      <c r="NVU70" s="677"/>
      <c r="NVV70" s="677"/>
      <c r="NVW70" s="677"/>
      <c r="NVX70" s="677"/>
      <c r="NVY70" s="677"/>
      <c r="NVZ70" s="677"/>
      <c r="NWA70" s="677"/>
      <c r="NWB70" s="677"/>
      <c r="NWC70" s="677"/>
      <c r="NWD70" s="677"/>
      <c r="NWE70" s="677"/>
      <c r="NWF70" s="677"/>
      <c r="NWG70" s="677"/>
      <c r="NWH70" s="677"/>
      <c r="NWI70" s="677"/>
      <c r="NWJ70" s="677"/>
      <c r="NWK70" s="677"/>
      <c r="NWL70" s="677"/>
      <c r="NWM70" s="677"/>
      <c r="NWN70" s="677"/>
      <c r="NWO70" s="677"/>
      <c r="NWP70" s="677"/>
      <c r="NWQ70" s="677"/>
      <c r="NWR70" s="677"/>
      <c r="NWS70" s="677"/>
      <c r="NWT70" s="677"/>
      <c r="NWU70" s="677"/>
      <c r="NWV70" s="677"/>
      <c r="NWW70" s="677"/>
      <c r="NWX70" s="677"/>
      <c r="NWY70" s="677"/>
      <c r="NWZ70" s="677"/>
      <c r="NXA70" s="677"/>
      <c r="NXB70" s="677"/>
      <c r="NXC70" s="677"/>
      <c r="NXD70" s="677"/>
      <c r="NXE70" s="677"/>
      <c r="NXF70" s="677"/>
      <c r="NXG70" s="677"/>
      <c r="NXH70" s="677"/>
      <c r="NXI70" s="677"/>
      <c r="NXJ70" s="677"/>
      <c r="NXK70" s="677"/>
      <c r="NXL70" s="677"/>
      <c r="NXM70" s="677"/>
      <c r="NXN70" s="677"/>
      <c r="NXO70" s="677"/>
      <c r="NXP70" s="677"/>
      <c r="NXQ70" s="677"/>
      <c r="NXR70" s="677"/>
      <c r="NXS70" s="677"/>
      <c r="NXT70" s="677"/>
      <c r="NXU70" s="677"/>
      <c r="NXV70" s="677"/>
      <c r="NXW70" s="677"/>
      <c r="NXX70" s="677"/>
      <c r="NXY70" s="677"/>
      <c r="NXZ70" s="677"/>
      <c r="NYA70" s="677"/>
      <c r="NYB70" s="677"/>
      <c r="NYC70" s="677"/>
      <c r="NYD70" s="677"/>
      <c r="NYE70" s="677"/>
      <c r="NYF70" s="677"/>
      <c r="NYG70" s="677"/>
      <c r="NYH70" s="677"/>
      <c r="NYI70" s="677"/>
      <c r="NYJ70" s="677"/>
      <c r="NYK70" s="677"/>
      <c r="NYL70" s="677"/>
      <c r="NYM70" s="677"/>
      <c r="NYN70" s="677"/>
      <c r="NYO70" s="677"/>
      <c r="NYP70" s="677"/>
      <c r="NYQ70" s="677"/>
      <c r="NYR70" s="677"/>
      <c r="NYS70" s="677"/>
      <c r="NYT70" s="677"/>
      <c r="NYU70" s="677"/>
      <c r="NYV70" s="677"/>
      <c r="NYW70" s="677"/>
      <c r="NYX70" s="677"/>
      <c r="NYY70" s="677"/>
      <c r="NYZ70" s="677"/>
      <c r="NZA70" s="677"/>
      <c r="NZB70" s="677"/>
      <c r="NZC70" s="677"/>
      <c r="NZD70" s="677"/>
      <c r="NZE70" s="677"/>
      <c r="NZF70" s="677"/>
      <c r="NZG70" s="677"/>
      <c r="NZH70" s="677"/>
      <c r="NZI70" s="677"/>
      <c r="NZJ70" s="677"/>
      <c r="NZK70" s="677"/>
      <c r="NZL70" s="677"/>
      <c r="NZM70" s="677"/>
      <c r="NZN70" s="677"/>
      <c r="NZO70" s="677"/>
      <c r="NZP70" s="677"/>
      <c r="NZQ70" s="677"/>
      <c r="NZR70" s="677"/>
      <c r="NZS70" s="677"/>
      <c r="NZT70" s="677"/>
      <c r="NZU70" s="677"/>
      <c r="NZV70" s="677"/>
      <c r="NZW70" s="677"/>
      <c r="NZX70" s="677"/>
      <c r="NZY70" s="677"/>
      <c r="NZZ70" s="677"/>
      <c r="OAA70" s="677"/>
      <c r="OAB70" s="677"/>
      <c r="OAC70" s="677"/>
      <c r="OAD70" s="677"/>
      <c r="OAE70" s="677"/>
      <c r="OAF70" s="677"/>
      <c r="OAG70" s="677"/>
      <c r="OAH70" s="677"/>
      <c r="OAI70" s="677"/>
      <c r="OAJ70" s="677"/>
      <c r="OAK70" s="677"/>
      <c r="OAL70" s="677"/>
      <c r="OAM70" s="677"/>
      <c r="OAN70" s="677"/>
      <c r="OAO70" s="677"/>
      <c r="OAP70" s="677"/>
      <c r="OAQ70" s="677"/>
      <c r="OAR70" s="677"/>
      <c r="OAS70" s="677"/>
      <c r="OAT70" s="677"/>
      <c r="OAU70" s="677"/>
      <c r="OAV70" s="677"/>
      <c r="OAW70" s="677"/>
      <c r="OAX70" s="677"/>
      <c r="OAY70" s="677"/>
      <c r="OAZ70" s="677"/>
      <c r="OBA70" s="677"/>
      <c r="OBB70" s="677"/>
      <c r="OBC70" s="677"/>
      <c r="OBD70" s="677"/>
      <c r="OBE70" s="677"/>
      <c r="OBF70" s="677"/>
      <c r="OBG70" s="677"/>
      <c r="OBH70" s="677"/>
      <c r="OBI70" s="677"/>
      <c r="OBJ70" s="677"/>
      <c r="OBK70" s="677"/>
      <c r="OBL70" s="677"/>
      <c r="OBM70" s="677"/>
      <c r="OBN70" s="677"/>
      <c r="OBO70" s="677"/>
      <c r="OBP70" s="677"/>
      <c r="OBQ70" s="677"/>
      <c r="OBR70" s="677"/>
      <c r="OBS70" s="677"/>
      <c r="OBT70" s="677"/>
      <c r="OBU70" s="677"/>
      <c r="OBV70" s="677"/>
      <c r="OBW70" s="677"/>
      <c r="OBX70" s="677"/>
      <c r="OBY70" s="677"/>
      <c r="OBZ70" s="677"/>
      <c r="OCA70" s="677"/>
      <c r="OCB70" s="677"/>
      <c r="OCC70" s="677"/>
      <c r="OCD70" s="677"/>
      <c r="OCE70" s="677"/>
      <c r="OCF70" s="677"/>
      <c r="OCG70" s="677"/>
      <c r="OCH70" s="677"/>
      <c r="OCI70" s="677"/>
      <c r="OCJ70" s="677"/>
      <c r="OCK70" s="677"/>
      <c r="OCL70" s="677"/>
      <c r="OCM70" s="677"/>
      <c r="OCN70" s="677"/>
      <c r="OCO70" s="677"/>
      <c r="OCP70" s="677"/>
      <c r="OCQ70" s="677"/>
      <c r="OCR70" s="677"/>
      <c r="OCS70" s="677"/>
      <c r="OCT70" s="677"/>
      <c r="OCU70" s="677"/>
      <c r="OCV70" s="677"/>
      <c r="OCW70" s="677"/>
      <c r="OCX70" s="677"/>
      <c r="OCY70" s="677"/>
      <c r="OCZ70" s="677"/>
      <c r="ODA70" s="677"/>
      <c r="ODB70" s="677"/>
      <c r="ODC70" s="677"/>
      <c r="ODD70" s="677"/>
      <c r="ODE70" s="677"/>
      <c r="ODF70" s="677"/>
      <c r="ODG70" s="677"/>
      <c r="ODH70" s="677"/>
      <c r="ODI70" s="677"/>
      <c r="ODJ70" s="677"/>
      <c r="ODK70" s="677"/>
      <c r="ODL70" s="677"/>
      <c r="ODM70" s="677"/>
      <c r="ODN70" s="677"/>
      <c r="ODO70" s="677"/>
      <c r="ODP70" s="677"/>
      <c r="ODQ70" s="677"/>
      <c r="ODR70" s="677"/>
      <c r="ODS70" s="677"/>
      <c r="ODT70" s="677"/>
      <c r="ODU70" s="677"/>
      <c r="ODV70" s="677"/>
      <c r="ODW70" s="677"/>
      <c r="ODX70" s="677"/>
      <c r="ODY70" s="677"/>
      <c r="ODZ70" s="677"/>
      <c r="OEA70" s="677"/>
      <c r="OEB70" s="677"/>
      <c r="OEC70" s="677"/>
      <c r="OED70" s="677"/>
      <c r="OEE70" s="677"/>
      <c r="OEF70" s="677"/>
      <c r="OEG70" s="677"/>
      <c r="OEH70" s="677"/>
      <c r="OEI70" s="677"/>
      <c r="OEJ70" s="677"/>
      <c r="OEK70" s="677"/>
      <c r="OEL70" s="677"/>
      <c r="OEM70" s="677"/>
      <c r="OEN70" s="677"/>
      <c r="OEO70" s="677"/>
      <c r="OEP70" s="677"/>
      <c r="OEQ70" s="677"/>
      <c r="OER70" s="677"/>
      <c r="OES70" s="677"/>
      <c r="OET70" s="677"/>
      <c r="OEU70" s="677"/>
      <c r="OEV70" s="677"/>
      <c r="OEW70" s="677"/>
      <c r="OEX70" s="677"/>
      <c r="OEY70" s="677"/>
      <c r="OEZ70" s="677"/>
      <c r="OFA70" s="677"/>
      <c r="OFB70" s="677"/>
      <c r="OFC70" s="677"/>
      <c r="OFD70" s="677"/>
      <c r="OFE70" s="677"/>
      <c r="OFF70" s="677"/>
      <c r="OFG70" s="677"/>
      <c r="OFH70" s="677"/>
      <c r="OFI70" s="677"/>
      <c r="OFJ70" s="677"/>
      <c r="OFK70" s="677"/>
      <c r="OFL70" s="677"/>
      <c r="OFM70" s="677"/>
      <c r="OFN70" s="677"/>
      <c r="OFO70" s="677"/>
      <c r="OFP70" s="677"/>
      <c r="OFQ70" s="677"/>
      <c r="OFR70" s="677"/>
      <c r="OFS70" s="677"/>
      <c r="OFT70" s="677"/>
      <c r="OFU70" s="677"/>
      <c r="OFV70" s="677"/>
      <c r="OFW70" s="677"/>
      <c r="OFX70" s="677"/>
      <c r="OFY70" s="677"/>
      <c r="OFZ70" s="677"/>
      <c r="OGA70" s="677"/>
      <c r="OGB70" s="677"/>
      <c r="OGC70" s="677"/>
      <c r="OGD70" s="677"/>
      <c r="OGE70" s="677"/>
      <c r="OGF70" s="677"/>
      <c r="OGG70" s="677"/>
      <c r="OGH70" s="677"/>
      <c r="OGI70" s="677"/>
      <c r="OGJ70" s="677"/>
      <c r="OGK70" s="677"/>
      <c r="OGL70" s="677"/>
      <c r="OGM70" s="677"/>
      <c r="OGN70" s="677"/>
      <c r="OGO70" s="677"/>
      <c r="OGP70" s="677"/>
      <c r="OGQ70" s="677"/>
      <c r="OGR70" s="677"/>
      <c r="OGS70" s="677"/>
      <c r="OGT70" s="677"/>
      <c r="OGU70" s="677"/>
      <c r="OGV70" s="677"/>
      <c r="OGW70" s="677"/>
      <c r="OGX70" s="677"/>
      <c r="OGY70" s="677"/>
      <c r="OGZ70" s="677"/>
      <c r="OHA70" s="677"/>
      <c r="OHB70" s="677"/>
      <c r="OHC70" s="677"/>
      <c r="OHD70" s="677"/>
      <c r="OHE70" s="677"/>
      <c r="OHF70" s="677"/>
      <c r="OHG70" s="677"/>
      <c r="OHH70" s="677"/>
      <c r="OHI70" s="677"/>
      <c r="OHJ70" s="677"/>
      <c r="OHK70" s="677"/>
      <c r="OHL70" s="677"/>
      <c r="OHM70" s="677"/>
      <c r="OHN70" s="677"/>
      <c r="OHO70" s="677"/>
      <c r="OHP70" s="677"/>
      <c r="OHQ70" s="677"/>
      <c r="OHR70" s="677"/>
      <c r="OHS70" s="677"/>
      <c r="OHT70" s="677"/>
      <c r="OHU70" s="677"/>
      <c r="OHV70" s="677"/>
      <c r="OHW70" s="677"/>
      <c r="OHX70" s="677"/>
      <c r="OHY70" s="677"/>
      <c r="OHZ70" s="677"/>
      <c r="OIA70" s="677"/>
      <c r="OIB70" s="677"/>
      <c r="OIC70" s="677"/>
      <c r="OID70" s="677"/>
      <c r="OIE70" s="677"/>
      <c r="OIF70" s="677"/>
      <c r="OIG70" s="677"/>
      <c r="OIH70" s="677"/>
      <c r="OII70" s="677"/>
      <c r="OIJ70" s="677"/>
      <c r="OIK70" s="677"/>
      <c r="OIL70" s="677"/>
      <c r="OIM70" s="677"/>
      <c r="OIN70" s="677"/>
      <c r="OIO70" s="677"/>
      <c r="OIP70" s="677"/>
      <c r="OIQ70" s="677"/>
      <c r="OIR70" s="677"/>
      <c r="OIS70" s="677"/>
      <c r="OIT70" s="677"/>
      <c r="OIU70" s="677"/>
      <c r="OIV70" s="677"/>
      <c r="OIW70" s="677"/>
      <c r="OIX70" s="677"/>
      <c r="OIY70" s="677"/>
      <c r="OIZ70" s="677"/>
      <c r="OJA70" s="677"/>
      <c r="OJB70" s="677"/>
      <c r="OJC70" s="677"/>
      <c r="OJD70" s="677"/>
      <c r="OJE70" s="677"/>
      <c r="OJF70" s="677"/>
      <c r="OJG70" s="677"/>
      <c r="OJH70" s="677"/>
      <c r="OJI70" s="677"/>
      <c r="OJJ70" s="677"/>
      <c r="OJK70" s="677"/>
      <c r="OJL70" s="677"/>
      <c r="OJM70" s="677"/>
      <c r="OJN70" s="677"/>
      <c r="OJO70" s="677"/>
      <c r="OJP70" s="677"/>
      <c r="OJQ70" s="677"/>
      <c r="OJR70" s="677"/>
      <c r="OJS70" s="677"/>
      <c r="OJT70" s="677"/>
      <c r="OJU70" s="677"/>
      <c r="OJV70" s="677"/>
      <c r="OJW70" s="677"/>
      <c r="OJX70" s="677"/>
      <c r="OJY70" s="677"/>
      <c r="OJZ70" s="677"/>
      <c r="OKA70" s="677"/>
      <c r="OKB70" s="677"/>
      <c r="OKC70" s="677"/>
      <c r="OKD70" s="677"/>
      <c r="OKE70" s="677"/>
      <c r="OKF70" s="677"/>
      <c r="OKG70" s="677"/>
      <c r="OKH70" s="677"/>
      <c r="OKI70" s="677"/>
      <c r="OKJ70" s="677"/>
      <c r="OKK70" s="677"/>
      <c r="OKL70" s="677"/>
      <c r="OKM70" s="677"/>
      <c r="OKN70" s="677"/>
      <c r="OKO70" s="677"/>
      <c r="OKP70" s="677"/>
      <c r="OKQ70" s="677"/>
      <c r="OKR70" s="677"/>
      <c r="OKS70" s="677"/>
      <c r="OKT70" s="677"/>
      <c r="OKU70" s="677"/>
      <c r="OKV70" s="677"/>
      <c r="OKW70" s="677"/>
      <c r="OKX70" s="677"/>
      <c r="OKY70" s="677"/>
      <c r="OKZ70" s="677"/>
      <c r="OLA70" s="677"/>
      <c r="OLB70" s="677"/>
      <c r="OLC70" s="677"/>
      <c r="OLD70" s="677"/>
      <c r="OLE70" s="677"/>
      <c r="OLF70" s="677"/>
      <c r="OLG70" s="677"/>
      <c r="OLH70" s="677"/>
      <c r="OLI70" s="677"/>
      <c r="OLJ70" s="677"/>
      <c r="OLK70" s="677"/>
      <c r="OLL70" s="677"/>
      <c r="OLM70" s="677"/>
      <c r="OLN70" s="677"/>
      <c r="OLO70" s="677"/>
      <c r="OLP70" s="677"/>
      <c r="OLQ70" s="677"/>
      <c r="OLR70" s="677"/>
      <c r="OLS70" s="677"/>
      <c r="OLT70" s="677"/>
      <c r="OLU70" s="677"/>
      <c r="OLV70" s="677"/>
      <c r="OLW70" s="677"/>
      <c r="OLX70" s="677"/>
      <c r="OLY70" s="677"/>
      <c r="OLZ70" s="677"/>
      <c r="OMA70" s="677"/>
      <c r="OMB70" s="677"/>
      <c r="OMC70" s="677"/>
      <c r="OMD70" s="677"/>
      <c r="OME70" s="677"/>
      <c r="OMF70" s="677"/>
      <c r="OMG70" s="677"/>
      <c r="OMH70" s="677"/>
      <c r="OMI70" s="677"/>
      <c r="OMJ70" s="677"/>
      <c r="OMK70" s="677"/>
      <c r="OML70" s="677"/>
      <c r="OMM70" s="677"/>
      <c r="OMN70" s="677"/>
      <c r="OMO70" s="677"/>
      <c r="OMP70" s="677"/>
      <c r="OMQ70" s="677"/>
      <c r="OMR70" s="677"/>
      <c r="OMS70" s="677"/>
      <c r="OMT70" s="677"/>
      <c r="OMU70" s="677"/>
      <c r="OMV70" s="677"/>
      <c r="OMW70" s="677"/>
      <c r="OMX70" s="677"/>
      <c r="OMY70" s="677"/>
      <c r="OMZ70" s="677"/>
      <c r="ONA70" s="677"/>
      <c r="ONB70" s="677"/>
      <c r="ONC70" s="677"/>
      <c r="OND70" s="677"/>
      <c r="ONE70" s="677"/>
      <c r="ONF70" s="677"/>
      <c r="ONG70" s="677"/>
      <c r="ONH70" s="677"/>
      <c r="ONI70" s="677"/>
      <c r="ONJ70" s="677"/>
      <c r="ONK70" s="677"/>
      <c r="ONL70" s="677"/>
      <c r="ONM70" s="677"/>
      <c r="ONN70" s="677"/>
      <c r="ONO70" s="677"/>
      <c r="ONP70" s="677"/>
      <c r="ONQ70" s="677"/>
      <c r="ONR70" s="677"/>
      <c r="ONS70" s="677"/>
      <c r="ONT70" s="677"/>
      <c r="ONU70" s="677"/>
      <c r="ONV70" s="677"/>
      <c r="ONW70" s="677"/>
      <c r="ONX70" s="677"/>
      <c r="ONY70" s="677"/>
      <c r="ONZ70" s="677"/>
      <c r="OOA70" s="677"/>
      <c r="OOB70" s="677"/>
      <c r="OOC70" s="677"/>
      <c r="OOD70" s="677"/>
      <c r="OOE70" s="677"/>
      <c r="OOF70" s="677"/>
      <c r="OOG70" s="677"/>
      <c r="OOH70" s="677"/>
      <c r="OOI70" s="677"/>
      <c r="OOJ70" s="677"/>
      <c r="OOK70" s="677"/>
      <c r="OOL70" s="677"/>
      <c r="OOM70" s="677"/>
      <c r="OON70" s="677"/>
      <c r="OOO70" s="677"/>
      <c r="OOP70" s="677"/>
      <c r="OOQ70" s="677"/>
      <c r="OOR70" s="677"/>
      <c r="OOS70" s="677"/>
      <c r="OOT70" s="677"/>
      <c r="OOU70" s="677"/>
      <c r="OOV70" s="677"/>
      <c r="OOW70" s="677"/>
      <c r="OOX70" s="677"/>
      <c r="OOY70" s="677"/>
      <c r="OOZ70" s="677"/>
      <c r="OPA70" s="677"/>
      <c r="OPB70" s="677"/>
      <c r="OPC70" s="677"/>
      <c r="OPD70" s="677"/>
      <c r="OPE70" s="677"/>
      <c r="OPF70" s="677"/>
      <c r="OPG70" s="677"/>
      <c r="OPH70" s="677"/>
      <c r="OPI70" s="677"/>
      <c r="OPJ70" s="677"/>
      <c r="OPK70" s="677"/>
      <c r="OPL70" s="677"/>
      <c r="OPM70" s="677"/>
      <c r="OPN70" s="677"/>
      <c r="OPO70" s="677"/>
      <c r="OPP70" s="677"/>
      <c r="OPQ70" s="677"/>
      <c r="OPR70" s="677"/>
      <c r="OPS70" s="677"/>
      <c r="OPT70" s="677"/>
      <c r="OPU70" s="677"/>
      <c r="OPV70" s="677"/>
      <c r="OPW70" s="677"/>
      <c r="OPX70" s="677"/>
      <c r="OPY70" s="677"/>
      <c r="OPZ70" s="677"/>
      <c r="OQA70" s="677"/>
      <c r="OQB70" s="677"/>
      <c r="OQC70" s="677"/>
      <c r="OQD70" s="677"/>
      <c r="OQE70" s="677"/>
      <c r="OQF70" s="677"/>
      <c r="OQG70" s="677"/>
      <c r="OQH70" s="677"/>
      <c r="OQI70" s="677"/>
      <c r="OQJ70" s="677"/>
      <c r="OQK70" s="677"/>
      <c r="OQL70" s="677"/>
      <c r="OQM70" s="677"/>
      <c r="OQN70" s="677"/>
      <c r="OQO70" s="677"/>
      <c r="OQP70" s="677"/>
      <c r="OQQ70" s="677"/>
      <c r="OQR70" s="677"/>
      <c r="OQS70" s="677"/>
      <c r="OQT70" s="677"/>
      <c r="OQU70" s="677"/>
      <c r="OQV70" s="677"/>
      <c r="OQW70" s="677"/>
      <c r="OQX70" s="677"/>
      <c r="OQY70" s="677"/>
      <c r="OQZ70" s="677"/>
      <c r="ORA70" s="677"/>
      <c r="ORB70" s="677"/>
      <c r="ORC70" s="677"/>
      <c r="ORD70" s="677"/>
      <c r="ORE70" s="677"/>
      <c r="ORF70" s="677"/>
      <c r="ORG70" s="677"/>
      <c r="ORH70" s="677"/>
      <c r="ORI70" s="677"/>
      <c r="ORJ70" s="677"/>
      <c r="ORK70" s="677"/>
      <c r="ORL70" s="677"/>
      <c r="ORM70" s="677"/>
      <c r="ORN70" s="677"/>
      <c r="ORO70" s="677"/>
      <c r="ORP70" s="677"/>
      <c r="ORQ70" s="677"/>
      <c r="ORR70" s="677"/>
      <c r="ORS70" s="677"/>
      <c r="ORT70" s="677"/>
      <c r="ORU70" s="677"/>
      <c r="ORV70" s="677"/>
      <c r="ORW70" s="677"/>
      <c r="ORX70" s="677"/>
      <c r="ORY70" s="677"/>
      <c r="ORZ70" s="677"/>
      <c r="OSA70" s="677"/>
      <c r="OSB70" s="677"/>
      <c r="OSC70" s="677"/>
      <c r="OSD70" s="677"/>
      <c r="OSE70" s="677"/>
      <c r="OSF70" s="677"/>
      <c r="OSG70" s="677"/>
      <c r="OSH70" s="677"/>
      <c r="OSI70" s="677"/>
      <c r="OSJ70" s="677"/>
      <c r="OSK70" s="677"/>
      <c r="OSL70" s="677"/>
      <c r="OSM70" s="677"/>
      <c r="OSN70" s="677"/>
      <c r="OSO70" s="677"/>
      <c r="OSP70" s="677"/>
      <c r="OSQ70" s="677"/>
      <c r="OSR70" s="677"/>
      <c r="OSS70" s="677"/>
      <c r="OST70" s="677"/>
      <c r="OSU70" s="677"/>
      <c r="OSV70" s="677"/>
      <c r="OSW70" s="677"/>
      <c r="OSX70" s="677"/>
      <c r="OSY70" s="677"/>
      <c r="OSZ70" s="677"/>
      <c r="OTA70" s="677"/>
      <c r="OTB70" s="677"/>
      <c r="OTC70" s="677"/>
      <c r="OTD70" s="677"/>
      <c r="OTE70" s="677"/>
      <c r="OTF70" s="677"/>
      <c r="OTG70" s="677"/>
      <c r="OTH70" s="677"/>
      <c r="OTI70" s="677"/>
      <c r="OTJ70" s="677"/>
      <c r="OTK70" s="677"/>
      <c r="OTL70" s="677"/>
      <c r="OTM70" s="677"/>
      <c r="OTN70" s="677"/>
      <c r="OTO70" s="677"/>
      <c r="OTP70" s="677"/>
      <c r="OTQ70" s="677"/>
      <c r="OTR70" s="677"/>
      <c r="OTS70" s="677"/>
      <c r="OTT70" s="677"/>
      <c r="OTU70" s="677"/>
      <c r="OTV70" s="677"/>
      <c r="OTW70" s="677"/>
      <c r="OTX70" s="677"/>
      <c r="OTY70" s="677"/>
      <c r="OTZ70" s="677"/>
      <c r="OUA70" s="677"/>
      <c r="OUB70" s="677"/>
      <c r="OUC70" s="677"/>
      <c r="OUD70" s="677"/>
      <c r="OUE70" s="677"/>
      <c r="OUF70" s="677"/>
      <c r="OUG70" s="677"/>
      <c r="OUH70" s="677"/>
      <c r="OUI70" s="677"/>
      <c r="OUJ70" s="677"/>
      <c r="OUK70" s="677"/>
      <c r="OUL70" s="677"/>
      <c r="OUM70" s="677"/>
      <c r="OUN70" s="677"/>
      <c r="OUO70" s="677"/>
      <c r="OUP70" s="677"/>
      <c r="OUQ70" s="677"/>
      <c r="OUR70" s="677"/>
      <c r="OUS70" s="677"/>
      <c r="OUT70" s="677"/>
      <c r="OUU70" s="677"/>
      <c r="OUV70" s="677"/>
      <c r="OUW70" s="677"/>
      <c r="OUX70" s="677"/>
      <c r="OUY70" s="677"/>
      <c r="OUZ70" s="677"/>
      <c r="OVA70" s="677"/>
      <c r="OVB70" s="677"/>
      <c r="OVC70" s="677"/>
      <c r="OVD70" s="677"/>
      <c r="OVE70" s="677"/>
      <c r="OVF70" s="677"/>
      <c r="OVG70" s="677"/>
      <c r="OVH70" s="677"/>
      <c r="OVI70" s="677"/>
      <c r="OVJ70" s="677"/>
      <c r="OVK70" s="677"/>
      <c r="OVL70" s="677"/>
      <c r="OVM70" s="677"/>
      <c r="OVN70" s="677"/>
      <c r="OVO70" s="677"/>
      <c r="OVP70" s="677"/>
      <c r="OVQ70" s="677"/>
      <c r="OVR70" s="677"/>
      <c r="OVS70" s="677"/>
      <c r="OVT70" s="677"/>
      <c r="OVU70" s="677"/>
      <c r="OVV70" s="677"/>
      <c r="OVW70" s="677"/>
      <c r="OVX70" s="677"/>
      <c r="OVY70" s="677"/>
      <c r="OVZ70" s="677"/>
      <c r="OWA70" s="677"/>
      <c r="OWB70" s="677"/>
      <c r="OWC70" s="677"/>
      <c r="OWD70" s="677"/>
      <c r="OWE70" s="677"/>
      <c r="OWF70" s="677"/>
      <c r="OWG70" s="677"/>
      <c r="OWH70" s="677"/>
      <c r="OWI70" s="677"/>
      <c r="OWJ70" s="677"/>
      <c r="OWK70" s="677"/>
      <c r="OWL70" s="677"/>
      <c r="OWM70" s="677"/>
      <c r="OWN70" s="677"/>
      <c r="OWO70" s="677"/>
      <c r="OWP70" s="677"/>
      <c r="OWQ70" s="677"/>
      <c r="OWR70" s="677"/>
      <c r="OWS70" s="677"/>
      <c r="OWT70" s="677"/>
      <c r="OWU70" s="677"/>
      <c r="OWV70" s="677"/>
      <c r="OWW70" s="677"/>
      <c r="OWX70" s="677"/>
      <c r="OWY70" s="677"/>
      <c r="OWZ70" s="677"/>
      <c r="OXA70" s="677"/>
      <c r="OXB70" s="677"/>
      <c r="OXC70" s="677"/>
      <c r="OXD70" s="677"/>
      <c r="OXE70" s="677"/>
      <c r="OXF70" s="677"/>
      <c r="OXG70" s="677"/>
      <c r="OXH70" s="677"/>
      <c r="OXI70" s="677"/>
      <c r="OXJ70" s="677"/>
      <c r="OXK70" s="677"/>
      <c r="OXL70" s="677"/>
      <c r="OXM70" s="677"/>
      <c r="OXN70" s="677"/>
      <c r="OXO70" s="677"/>
      <c r="OXP70" s="677"/>
      <c r="OXQ70" s="677"/>
      <c r="OXR70" s="677"/>
      <c r="OXS70" s="677"/>
      <c r="OXT70" s="677"/>
      <c r="OXU70" s="677"/>
      <c r="OXV70" s="677"/>
      <c r="OXW70" s="677"/>
      <c r="OXX70" s="677"/>
      <c r="OXY70" s="677"/>
      <c r="OXZ70" s="677"/>
      <c r="OYA70" s="677"/>
      <c r="OYB70" s="677"/>
      <c r="OYC70" s="677"/>
      <c r="OYD70" s="677"/>
      <c r="OYE70" s="677"/>
      <c r="OYF70" s="677"/>
      <c r="OYG70" s="677"/>
      <c r="OYH70" s="677"/>
      <c r="OYI70" s="677"/>
      <c r="OYJ70" s="677"/>
      <c r="OYK70" s="677"/>
      <c r="OYL70" s="677"/>
      <c r="OYM70" s="677"/>
      <c r="OYN70" s="677"/>
      <c r="OYO70" s="677"/>
      <c r="OYP70" s="677"/>
      <c r="OYQ70" s="677"/>
      <c r="OYR70" s="677"/>
      <c r="OYS70" s="677"/>
      <c r="OYT70" s="677"/>
      <c r="OYU70" s="677"/>
      <c r="OYV70" s="677"/>
      <c r="OYW70" s="677"/>
      <c r="OYX70" s="677"/>
      <c r="OYY70" s="677"/>
      <c r="OYZ70" s="677"/>
      <c r="OZA70" s="677"/>
      <c r="OZB70" s="677"/>
      <c r="OZC70" s="677"/>
      <c r="OZD70" s="677"/>
      <c r="OZE70" s="677"/>
      <c r="OZF70" s="677"/>
      <c r="OZG70" s="677"/>
      <c r="OZH70" s="677"/>
      <c r="OZI70" s="677"/>
      <c r="OZJ70" s="677"/>
      <c r="OZK70" s="677"/>
      <c r="OZL70" s="677"/>
      <c r="OZM70" s="677"/>
      <c r="OZN70" s="677"/>
      <c r="OZO70" s="677"/>
      <c r="OZP70" s="677"/>
      <c r="OZQ70" s="677"/>
      <c r="OZR70" s="677"/>
      <c r="OZS70" s="677"/>
      <c r="OZT70" s="677"/>
      <c r="OZU70" s="677"/>
      <c r="OZV70" s="677"/>
      <c r="OZW70" s="677"/>
      <c r="OZX70" s="677"/>
      <c r="OZY70" s="677"/>
      <c r="OZZ70" s="677"/>
      <c r="PAA70" s="677"/>
      <c r="PAB70" s="677"/>
      <c r="PAC70" s="677"/>
      <c r="PAD70" s="677"/>
      <c r="PAE70" s="677"/>
      <c r="PAF70" s="677"/>
      <c r="PAG70" s="677"/>
      <c r="PAH70" s="677"/>
      <c r="PAI70" s="677"/>
      <c r="PAJ70" s="677"/>
      <c r="PAK70" s="677"/>
      <c r="PAL70" s="677"/>
      <c r="PAM70" s="677"/>
      <c r="PAN70" s="677"/>
      <c r="PAO70" s="677"/>
      <c r="PAP70" s="677"/>
      <c r="PAQ70" s="677"/>
      <c r="PAR70" s="677"/>
      <c r="PAS70" s="677"/>
      <c r="PAT70" s="677"/>
      <c r="PAU70" s="677"/>
      <c r="PAV70" s="677"/>
      <c r="PAW70" s="677"/>
      <c r="PAX70" s="677"/>
      <c r="PAY70" s="677"/>
      <c r="PAZ70" s="677"/>
      <c r="PBA70" s="677"/>
      <c r="PBB70" s="677"/>
      <c r="PBC70" s="677"/>
      <c r="PBD70" s="677"/>
      <c r="PBE70" s="677"/>
      <c r="PBF70" s="677"/>
      <c r="PBG70" s="677"/>
      <c r="PBH70" s="677"/>
      <c r="PBI70" s="677"/>
      <c r="PBJ70" s="677"/>
      <c r="PBK70" s="677"/>
      <c r="PBL70" s="677"/>
      <c r="PBM70" s="677"/>
      <c r="PBN70" s="677"/>
      <c r="PBO70" s="677"/>
      <c r="PBP70" s="677"/>
      <c r="PBQ70" s="677"/>
      <c r="PBR70" s="677"/>
      <c r="PBS70" s="677"/>
      <c r="PBT70" s="677"/>
      <c r="PBU70" s="677"/>
      <c r="PBV70" s="677"/>
      <c r="PBW70" s="677"/>
      <c r="PBX70" s="677"/>
      <c r="PBY70" s="677"/>
      <c r="PBZ70" s="677"/>
      <c r="PCA70" s="677"/>
      <c r="PCB70" s="677"/>
      <c r="PCC70" s="677"/>
      <c r="PCD70" s="677"/>
      <c r="PCE70" s="677"/>
      <c r="PCF70" s="677"/>
      <c r="PCG70" s="677"/>
      <c r="PCH70" s="677"/>
      <c r="PCI70" s="677"/>
      <c r="PCJ70" s="677"/>
      <c r="PCK70" s="677"/>
      <c r="PCL70" s="677"/>
      <c r="PCM70" s="677"/>
      <c r="PCN70" s="677"/>
      <c r="PCO70" s="677"/>
      <c r="PCP70" s="677"/>
      <c r="PCQ70" s="677"/>
      <c r="PCR70" s="677"/>
      <c r="PCS70" s="677"/>
      <c r="PCT70" s="677"/>
      <c r="PCU70" s="677"/>
      <c r="PCV70" s="677"/>
      <c r="PCW70" s="677"/>
      <c r="PCX70" s="677"/>
      <c r="PCY70" s="677"/>
      <c r="PCZ70" s="677"/>
      <c r="PDA70" s="677"/>
      <c r="PDB70" s="677"/>
      <c r="PDC70" s="677"/>
      <c r="PDD70" s="677"/>
      <c r="PDE70" s="677"/>
      <c r="PDF70" s="677"/>
      <c r="PDG70" s="677"/>
      <c r="PDH70" s="677"/>
      <c r="PDI70" s="677"/>
      <c r="PDJ70" s="677"/>
      <c r="PDK70" s="677"/>
      <c r="PDL70" s="677"/>
      <c r="PDM70" s="677"/>
      <c r="PDN70" s="677"/>
      <c r="PDO70" s="677"/>
      <c r="PDP70" s="677"/>
      <c r="PDQ70" s="677"/>
      <c r="PDR70" s="677"/>
      <c r="PDS70" s="677"/>
      <c r="PDT70" s="677"/>
      <c r="PDU70" s="677"/>
      <c r="PDV70" s="677"/>
      <c r="PDW70" s="677"/>
      <c r="PDX70" s="677"/>
      <c r="PDY70" s="677"/>
      <c r="PDZ70" s="677"/>
      <c r="PEA70" s="677"/>
      <c r="PEB70" s="677"/>
      <c r="PEC70" s="677"/>
      <c r="PED70" s="677"/>
      <c r="PEE70" s="677"/>
      <c r="PEF70" s="677"/>
      <c r="PEG70" s="677"/>
      <c r="PEH70" s="677"/>
      <c r="PEI70" s="677"/>
      <c r="PEJ70" s="677"/>
      <c r="PEK70" s="677"/>
      <c r="PEL70" s="677"/>
      <c r="PEM70" s="677"/>
      <c r="PEN70" s="677"/>
      <c r="PEO70" s="677"/>
      <c r="PEP70" s="677"/>
      <c r="PEQ70" s="677"/>
      <c r="PER70" s="677"/>
      <c r="PES70" s="677"/>
      <c r="PET70" s="677"/>
      <c r="PEU70" s="677"/>
      <c r="PEV70" s="677"/>
      <c r="PEW70" s="677"/>
      <c r="PEX70" s="677"/>
      <c r="PEY70" s="677"/>
      <c r="PEZ70" s="677"/>
      <c r="PFA70" s="677"/>
      <c r="PFB70" s="677"/>
      <c r="PFC70" s="677"/>
      <c r="PFD70" s="677"/>
      <c r="PFE70" s="677"/>
      <c r="PFF70" s="677"/>
      <c r="PFG70" s="677"/>
      <c r="PFH70" s="677"/>
      <c r="PFI70" s="677"/>
      <c r="PFJ70" s="677"/>
      <c r="PFK70" s="677"/>
      <c r="PFL70" s="677"/>
      <c r="PFM70" s="677"/>
      <c r="PFN70" s="677"/>
      <c r="PFO70" s="677"/>
      <c r="PFP70" s="677"/>
      <c r="PFQ70" s="677"/>
      <c r="PFR70" s="677"/>
      <c r="PFS70" s="677"/>
      <c r="PFT70" s="677"/>
      <c r="PFU70" s="677"/>
      <c r="PFV70" s="677"/>
      <c r="PFW70" s="677"/>
      <c r="PFX70" s="677"/>
      <c r="PFY70" s="677"/>
      <c r="PFZ70" s="677"/>
      <c r="PGA70" s="677"/>
      <c r="PGB70" s="677"/>
      <c r="PGC70" s="677"/>
      <c r="PGD70" s="677"/>
      <c r="PGE70" s="677"/>
      <c r="PGF70" s="677"/>
      <c r="PGG70" s="677"/>
      <c r="PGH70" s="677"/>
      <c r="PGI70" s="677"/>
      <c r="PGJ70" s="677"/>
      <c r="PGK70" s="677"/>
      <c r="PGL70" s="677"/>
      <c r="PGM70" s="677"/>
      <c r="PGN70" s="677"/>
      <c r="PGO70" s="677"/>
      <c r="PGP70" s="677"/>
      <c r="PGQ70" s="677"/>
      <c r="PGR70" s="677"/>
      <c r="PGS70" s="677"/>
      <c r="PGT70" s="677"/>
      <c r="PGU70" s="677"/>
      <c r="PGV70" s="677"/>
      <c r="PGW70" s="677"/>
      <c r="PGX70" s="677"/>
      <c r="PGY70" s="677"/>
      <c r="PGZ70" s="677"/>
      <c r="PHA70" s="677"/>
      <c r="PHB70" s="677"/>
      <c r="PHC70" s="677"/>
      <c r="PHD70" s="677"/>
      <c r="PHE70" s="677"/>
      <c r="PHF70" s="677"/>
      <c r="PHG70" s="677"/>
      <c r="PHH70" s="677"/>
      <c r="PHI70" s="677"/>
      <c r="PHJ70" s="677"/>
      <c r="PHK70" s="677"/>
      <c r="PHL70" s="677"/>
      <c r="PHM70" s="677"/>
      <c r="PHN70" s="677"/>
      <c r="PHO70" s="677"/>
      <c r="PHP70" s="677"/>
      <c r="PHQ70" s="677"/>
      <c r="PHR70" s="677"/>
      <c r="PHS70" s="677"/>
      <c r="PHT70" s="677"/>
      <c r="PHU70" s="677"/>
      <c r="PHV70" s="677"/>
      <c r="PHW70" s="677"/>
      <c r="PHX70" s="677"/>
      <c r="PHY70" s="677"/>
      <c r="PHZ70" s="677"/>
      <c r="PIA70" s="677"/>
      <c r="PIB70" s="677"/>
      <c r="PIC70" s="677"/>
      <c r="PID70" s="677"/>
      <c r="PIE70" s="677"/>
      <c r="PIF70" s="677"/>
      <c r="PIG70" s="677"/>
      <c r="PIH70" s="677"/>
      <c r="PII70" s="677"/>
      <c r="PIJ70" s="677"/>
      <c r="PIK70" s="677"/>
      <c r="PIL70" s="677"/>
      <c r="PIM70" s="677"/>
      <c r="PIN70" s="677"/>
      <c r="PIO70" s="677"/>
      <c r="PIP70" s="677"/>
      <c r="PIQ70" s="677"/>
      <c r="PIR70" s="677"/>
      <c r="PIS70" s="677"/>
      <c r="PIT70" s="677"/>
      <c r="PIU70" s="677"/>
      <c r="PIV70" s="677"/>
      <c r="PIW70" s="677"/>
      <c r="PIX70" s="677"/>
      <c r="PIY70" s="677"/>
      <c r="PIZ70" s="677"/>
      <c r="PJA70" s="677"/>
      <c r="PJB70" s="677"/>
      <c r="PJC70" s="677"/>
      <c r="PJD70" s="677"/>
      <c r="PJE70" s="677"/>
      <c r="PJF70" s="677"/>
      <c r="PJG70" s="677"/>
      <c r="PJH70" s="677"/>
      <c r="PJI70" s="677"/>
      <c r="PJJ70" s="677"/>
      <c r="PJK70" s="677"/>
      <c r="PJL70" s="677"/>
      <c r="PJM70" s="677"/>
      <c r="PJN70" s="677"/>
      <c r="PJO70" s="677"/>
      <c r="PJP70" s="677"/>
      <c r="PJQ70" s="677"/>
      <c r="PJR70" s="677"/>
      <c r="PJS70" s="677"/>
      <c r="PJT70" s="677"/>
      <c r="PJU70" s="677"/>
      <c r="PJV70" s="677"/>
      <c r="PJW70" s="677"/>
      <c r="PJX70" s="677"/>
      <c r="PJY70" s="677"/>
      <c r="PJZ70" s="677"/>
      <c r="PKA70" s="677"/>
      <c r="PKB70" s="677"/>
      <c r="PKC70" s="677"/>
      <c r="PKD70" s="677"/>
      <c r="PKE70" s="677"/>
      <c r="PKF70" s="677"/>
      <c r="PKG70" s="677"/>
      <c r="PKH70" s="677"/>
      <c r="PKI70" s="677"/>
      <c r="PKJ70" s="677"/>
      <c r="PKK70" s="677"/>
      <c r="PKL70" s="677"/>
      <c r="PKM70" s="677"/>
      <c r="PKN70" s="677"/>
      <c r="PKO70" s="677"/>
      <c r="PKP70" s="677"/>
      <c r="PKQ70" s="677"/>
      <c r="PKR70" s="677"/>
      <c r="PKS70" s="677"/>
      <c r="PKT70" s="677"/>
      <c r="PKU70" s="677"/>
      <c r="PKV70" s="677"/>
      <c r="PKW70" s="677"/>
      <c r="PKX70" s="677"/>
      <c r="PKY70" s="677"/>
      <c r="PKZ70" s="677"/>
      <c r="PLA70" s="677"/>
      <c r="PLB70" s="677"/>
      <c r="PLC70" s="677"/>
      <c r="PLD70" s="677"/>
      <c r="PLE70" s="677"/>
      <c r="PLF70" s="677"/>
      <c r="PLG70" s="677"/>
      <c r="PLH70" s="677"/>
      <c r="PLI70" s="677"/>
      <c r="PLJ70" s="677"/>
      <c r="PLK70" s="677"/>
      <c r="PLL70" s="677"/>
      <c r="PLM70" s="677"/>
      <c r="PLN70" s="677"/>
      <c r="PLO70" s="677"/>
      <c r="PLP70" s="677"/>
      <c r="PLQ70" s="677"/>
      <c r="PLR70" s="677"/>
      <c r="PLS70" s="677"/>
      <c r="PLT70" s="677"/>
      <c r="PLU70" s="677"/>
      <c r="PLV70" s="677"/>
      <c r="PLW70" s="677"/>
      <c r="PLX70" s="677"/>
      <c r="PLY70" s="677"/>
      <c r="PLZ70" s="677"/>
      <c r="PMA70" s="677"/>
      <c r="PMB70" s="677"/>
      <c r="PMC70" s="677"/>
      <c r="PMD70" s="677"/>
      <c r="PME70" s="677"/>
      <c r="PMF70" s="677"/>
      <c r="PMG70" s="677"/>
      <c r="PMH70" s="677"/>
      <c r="PMI70" s="677"/>
      <c r="PMJ70" s="677"/>
      <c r="PMK70" s="677"/>
      <c r="PML70" s="677"/>
      <c r="PMM70" s="677"/>
      <c r="PMN70" s="677"/>
      <c r="PMO70" s="677"/>
      <c r="PMP70" s="677"/>
      <c r="PMQ70" s="677"/>
      <c r="PMR70" s="677"/>
      <c r="PMS70" s="677"/>
      <c r="PMT70" s="677"/>
      <c r="PMU70" s="677"/>
      <c r="PMV70" s="677"/>
      <c r="PMW70" s="677"/>
      <c r="PMX70" s="677"/>
      <c r="PMY70" s="677"/>
      <c r="PMZ70" s="677"/>
      <c r="PNA70" s="677"/>
      <c r="PNB70" s="677"/>
      <c r="PNC70" s="677"/>
      <c r="PND70" s="677"/>
      <c r="PNE70" s="677"/>
      <c r="PNF70" s="677"/>
      <c r="PNG70" s="677"/>
      <c r="PNH70" s="677"/>
      <c r="PNI70" s="677"/>
      <c r="PNJ70" s="677"/>
      <c r="PNK70" s="677"/>
      <c r="PNL70" s="677"/>
      <c r="PNM70" s="677"/>
      <c r="PNN70" s="677"/>
      <c r="PNO70" s="677"/>
      <c r="PNP70" s="677"/>
      <c r="PNQ70" s="677"/>
      <c r="PNR70" s="677"/>
      <c r="PNS70" s="677"/>
      <c r="PNT70" s="677"/>
      <c r="PNU70" s="677"/>
      <c r="PNV70" s="677"/>
      <c r="PNW70" s="677"/>
      <c r="PNX70" s="677"/>
      <c r="PNY70" s="677"/>
      <c r="PNZ70" s="677"/>
      <c r="POA70" s="677"/>
      <c r="POB70" s="677"/>
      <c r="POC70" s="677"/>
      <c r="POD70" s="677"/>
      <c r="POE70" s="677"/>
      <c r="POF70" s="677"/>
      <c r="POG70" s="677"/>
      <c r="POH70" s="677"/>
      <c r="POI70" s="677"/>
      <c r="POJ70" s="677"/>
      <c r="POK70" s="677"/>
      <c r="POL70" s="677"/>
      <c r="POM70" s="677"/>
      <c r="PON70" s="677"/>
      <c r="POO70" s="677"/>
      <c r="POP70" s="677"/>
      <c r="POQ70" s="677"/>
      <c r="POR70" s="677"/>
      <c r="POS70" s="677"/>
      <c r="POT70" s="677"/>
      <c r="POU70" s="677"/>
      <c r="POV70" s="677"/>
      <c r="POW70" s="677"/>
      <c r="POX70" s="677"/>
      <c r="POY70" s="677"/>
      <c r="POZ70" s="677"/>
      <c r="PPA70" s="677"/>
      <c r="PPB70" s="677"/>
      <c r="PPC70" s="677"/>
      <c r="PPD70" s="677"/>
      <c r="PPE70" s="677"/>
      <c r="PPF70" s="677"/>
      <c r="PPG70" s="677"/>
      <c r="PPH70" s="677"/>
      <c r="PPI70" s="677"/>
      <c r="PPJ70" s="677"/>
      <c r="PPK70" s="677"/>
      <c r="PPL70" s="677"/>
      <c r="PPM70" s="677"/>
      <c r="PPN70" s="677"/>
      <c r="PPO70" s="677"/>
      <c r="PPP70" s="677"/>
      <c r="PPQ70" s="677"/>
      <c r="PPR70" s="677"/>
      <c r="PPS70" s="677"/>
      <c r="PPT70" s="677"/>
      <c r="PPU70" s="677"/>
      <c r="PPV70" s="677"/>
      <c r="PPW70" s="677"/>
      <c r="PPX70" s="677"/>
      <c r="PPY70" s="677"/>
      <c r="PPZ70" s="677"/>
      <c r="PQA70" s="677"/>
      <c r="PQB70" s="677"/>
      <c r="PQC70" s="677"/>
      <c r="PQD70" s="677"/>
      <c r="PQE70" s="677"/>
      <c r="PQF70" s="677"/>
      <c r="PQG70" s="677"/>
      <c r="PQH70" s="677"/>
      <c r="PQI70" s="677"/>
      <c r="PQJ70" s="677"/>
      <c r="PQK70" s="677"/>
      <c r="PQL70" s="677"/>
      <c r="PQM70" s="677"/>
      <c r="PQN70" s="677"/>
      <c r="PQO70" s="677"/>
      <c r="PQP70" s="677"/>
      <c r="PQQ70" s="677"/>
      <c r="PQR70" s="677"/>
      <c r="PQS70" s="677"/>
      <c r="PQT70" s="677"/>
      <c r="PQU70" s="677"/>
      <c r="PQV70" s="677"/>
      <c r="PQW70" s="677"/>
      <c r="PQX70" s="677"/>
      <c r="PQY70" s="677"/>
      <c r="PQZ70" s="677"/>
      <c r="PRA70" s="677"/>
      <c r="PRB70" s="677"/>
      <c r="PRC70" s="677"/>
      <c r="PRD70" s="677"/>
      <c r="PRE70" s="677"/>
      <c r="PRF70" s="677"/>
      <c r="PRG70" s="677"/>
      <c r="PRH70" s="677"/>
      <c r="PRI70" s="677"/>
      <c r="PRJ70" s="677"/>
      <c r="PRK70" s="677"/>
      <c r="PRL70" s="677"/>
      <c r="PRM70" s="677"/>
      <c r="PRN70" s="677"/>
      <c r="PRO70" s="677"/>
      <c r="PRP70" s="677"/>
      <c r="PRQ70" s="677"/>
      <c r="PRR70" s="677"/>
      <c r="PRS70" s="677"/>
      <c r="PRT70" s="677"/>
      <c r="PRU70" s="677"/>
      <c r="PRV70" s="677"/>
      <c r="PRW70" s="677"/>
      <c r="PRX70" s="677"/>
      <c r="PRY70" s="677"/>
      <c r="PRZ70" s="677"/>
      <c r="PSA70" s="677"/>
      <c r="PSB70" s="677"/>
      <c r="PSC70" s="677"/>
      <c r="PSD70" s="677"/>
      <c r="PSE70" s="677"/>
      <c r="PSF70" s="677"/>
      <c r="PSG70" s="677"/>
      <c r="PSH70" s="677"/>
      <c r="PSI70" s="677"/>
      <c r="PSJ70" s="677"/>
      <c r="PSK70" s="677"/>
      <c r="PSL70" s="677"/>
      <c r="PSM70" s="677"/>
      <c r="PSN70" s="677"/>
      <c r="PSO70" s="677"/>
      <c r="PSP70" s="677"/>
      <c r="PSQ70" s="677"/>
      <c r="PSR70" s="677"/>
      <c r="PSS70" s="677"/>
      <c r="PST70" s="677"/>
      <c r="PSU70" s="677"/>
      <c r="PSV70" s="677"/>
      <c r="PSW70" s="677"/>
      <c r="PSX70" s="677"/>
      <c r="PSY70" s="677"/>
      <c r="PSZ70" s="677"/>
      <c r="PTA70" s="677"/>
      <c r="PTB70" s="677"/>
      <c r="PTC70" s="677"/>
      <c r="PTD70" s="677"/>
      <c r="PTE70" s="677"/>
      <c r="PTF70" s="677"/>
      <c r="PTG70" s="677"/>
      <c r="PTH70" s="677"/>
      <c r="PTI70" s="677"/>
      <c r="PTJ70" s="677"/>
      <c r="PTK70" s="677"/>
      <c r="PTL70" s="677"/>
      <c r="PTM70" s="677"/>
      <c r="PTN70" s="677"/>
      <c r="PTO70" s="677"/>
      <c r="PTP70" s="677"/>
      <c r="PTQ70" s="677"/>
      <c r="PTR70" s="677"/>
      <c r="PTS70" s="677"/>
      <c r="PTT70" s="677"/>
      <c r="PTU70" s="677"/>
      <c r="PTV70" s="677"/>
      <c r="PTW70" s="677"/>
      <c r="PTX70" s="677"/>
      <c r="PTY70" s="677"/>
      <c r="PTZ70" s="677"/>
      <c r="PUA70" s="677"/>
      <c r="PUB70" s="677"/>
      <c r="PUC70" s="677"/>
      <c r="PUD70" s="677"/>
      <c r="PUE70" s="677"/>
      <c r="PUF70" s="677"/>
      <c r="PUG70" s="677"/>
      <c r="PUH70" s="677"/>
      <c r="PUI70" s="677"/>
      <c r="PUJ70" s="677"/>
      <c r="PUK70" s="677"/>
      <c r="PUL70" s="677"/>
      <c r="PUM70" s="677"/>
      <c r="PUN70" s="677"/>
      <c r="PUO70" s="677"/>
      <c r="PUP70" s="677"/>
      <c r="PUQ70" s="677"/>
      <c r="PUR70" s="677"/>
      <c r="PUS70" s="677"/>
      <c r="PUT70" s="677"/>
      <c r="PUU70" s="677"/>
      <c r="PUV70" s="677"/>
      <c r="PUW70" s="677"/>
      <c r="PUX70" s="677"/>
      <c r="PUY70" s="677"/>
      <c r="PUZ70" s="677"/>
      <c r="PVA70" s="677"/>
      <c r="PVB70" s="677"/>
      <c r="PVC70" s="677"/>
      <c r="PVD70" s="677"/>
      <c r="PVE70" s="677"/>
      <c r="PVF70" s="677"/>
      <c r="PVG70" s="677"/>
      <c r="PVH70" s="677"/>
      <c r="PVI70" s="677"/>
      <c r="PVJ70" s="677"/>
      <c r="PVK70" s="677"/>
      <c r="PVL70" s="677"/>
      <c r="PVM70" s="677"/>
      <c r="PVN70" s="677"/>
      <c r="PVO70" s="677"/>
      <c r="PVP70" s="677"/>
      <c r="PVQ70" s="677"/>
      <c r="PVR70" s="677"/>
      <c r="PVS70" s="677"/>
      <c r="PVT70" s="677"/>
      <c r="PVU70" s="677"/>
      <c r="PVV70" s="677"/>
      <c r="PVW70" s="677"/>
      <c r="PVX70" s="677"/>
      <c r="PVY70" s="677"/>
      <c r="PVZ70" s="677"/>
      <c r="PWA70" s="677"/>
      <c r="PWB70" s="677"/>
      <c r="PWC70" s="677"/>
      <c r="PWD70" s="677"/>
      <c r="PWE70" s="677"/>
      <c r="PWF70" s="677"/>
      <c r="PWG70" s="677"/>
      <c r="PWH70" s="677"/>
      <c r="PWI70" s="677"/>
      <c r="PWJ70" s="677"/>
      <c r="PWK70" s="677"/>
      <c r="PWL70" s="677"/>
      <c r="PWM70" s="677"/>
      <c r="PWN70" s="677"/>
      <c r="PWO70" s="677"/>
      <c r="PWP70" s="677"/>
      <c r="PWQ70" s="677"/>
      <c r="PWR70" s="677"/>
      <c r="PWS70" s="677"/>
      <c r="PWT70" s="677"/>
      <c r="PWU70" s="677"/>
      <c r="PWV70" s="677"/>
      <c r="PWW70" s="677"/>
      <c r="PWX70" s="677"/>
      <c r="PWY70" s="677"/>
      <c r="PWZ70" s="677"/>
      <c r="PXA70" s="677"/>
      <c r="PXB70" s="677"/>
      <c r="PXC70" s="677"/>
      <c r="PXD70" s="677"/>
      <c r="PXE70" s="677"/>
      <c r="PXF70" s="677"/>
      <c r="PXG70" s="677"/>
      <c r="PXH70" s="677"/>
      <c r="PXI70" s="677"/>
      <c r="PXJ70" s="677"/>
      <c r="PXK70" s="677"/>
      <c r="PXL70" s="677"/>
      <c r="PXM70" s="677"/>
      <c r="PXN70" s="677"/>
      <c r="PXO70" s="677"/>
      <c r="PXP70" s="677"/>
      <c r="PXQ70" s="677"/>
      <c r="PXR70" s="677"/>
      <c r="PXS70" s="677"/>
      <c r="PXT70" s="677"/>
      <c r="PXU70" s="677"/>
      <c r="PXV70" s="677"/>
      <c r="PXW70" s="677"/>
      <c r="PXX70" s="677"/>
      <c r="PXY70" s="677"/>
      <c r="PXZ70" s="677"/>
      <c r="PYA70" s="677"/>
      <c r="PYB70" s="677"/>
      <c r="PYC70" s="677"/>
      <c r="PYD70" s="677"/>
      <c r="PYE70" s="677"/>
      <c r="PYF70" s="677"/>
      <c r="PYG70" s="677"/>
      <c r="PYH70" s="677"/>
      <c r="PYI70" s="677"/>
      <c r="PYJ70" s="677"/>
      <c r="PYK70" s="677"/>
      <c r="PYL70" s="677"/>
      <c r="PYM70" s="677"/>
      <c r="PYN70" s="677"/>
      <c r="PYO70" s="677"/>
      <c r="PYP70" s="677"/>
      <c r="PYQ70" s="677"/>
      <c r="PYR70" s="677"/>
      <c r="PYS70" s="677"/>
      <c r="PYT70" s="677"/>
      <c r="PYU70" s="677"/>
      <c r="PYV70" s="677"/>
      <c r="PYW70" s="677"/>
      <c r="PYX70" s="677"/>
      <c r="PYY70" s="677"/>
      <c r="PYZ70" s="677"/>
      <c r="PZA70" s="677"/>
      <c r="PZB70" s="677"/>
      <c r="PZC70" s="677"/>
      <c r="PZD70" s="677"/>
      <c r="PZE70" s="677"/>
      <c r="PZF70" s="677"/>
      <c r="PZG70" s="677"/>
      <c r="PZH70" s="677"/>
      <c r="PZI70" s="677"/>
      <c r="PZJ70" s="677"/>
      <c r="PZK70" s="677"/>
      <c r="PZL70" s="677"/>
      <c r="PZM70" s="677"/>
      <c r="PZN70" s="677"/>
      <c r="PZO70" s="677"/>
      <c r="PZP70" s="677"/>
      <c r="PZQ70" s="677"/>
      <c r="PZR70" s="677"/>
      <c r="PZS70" s="677"/>
      <c r="PZT70" s="677"/>
      <c r="PZU70" s="677"/>
      <c r="PZV70" s="677"/>
      <c r="PZW70" s="677"/>
      <c r="PZX70" s="677"/>
      <c r="PZY70" s="677"/>
      <c r="PZZ70" s="677"/>
      <c r="QAA70" s="677"/>
      <c r="QAB70" s="677"/>
      <c r="QAC70" s="677"/>
      <c r="QAD70" s="677"/>
      <c r="QAE70" s="677"/>
      <c r="QAF70" s="677"/>
      <c r="QAG70" s="677"/>
      <c r="QAH70" s="677"/>
      <c r="QAI70" s="677"/>
      <c r="QAJ70" s="677"/>
      <c r="QAK70" s="677"/>
      <c r="QAL70" s="677"/>
      <c r="QAM70" s="677"/>
      <c r="QAN70" s="677"/>
      <c r="QAO70" s="677"/>
      <c r="QAP70" s="677"/>
      <c r="QAQ70" s="677"/>
      <c r="QAR70" s="677"/>
      <c r="QAS70" s="677"/>
      <c r="QAT70" s="677"/>
      <c r="QAU70" s="677"/>
      <c r="QAV70" s="677"/>
      <c r="QAW70" s="677"/>
      <c r="QAX70" s="677"/>
      <c r="QAY70" s="677"/>
      <c r="QAZ70" s="677"/>
      <c r="QBA70" s="677"/>
      <c r="QBB70" s="677"/>
      <c r="QBC70" s="677"/>
      <c r="QBD70" s="677"/>
      <c r="QBE70" s="677"/>
      <c r="QBF70" s="677"/>
      <c r="QBG70" s="677"/>
      <c r="QBH70" s="677"/>
      <c r="QBI70" s="677"/>
      <c r="QBJ70" s="677"/>
      <c r="QBK70" s="677"/>
      <c r="QBL70" s="677"/>
      <c r="QBM70" s="677"/>
      <c r="QBN70" s="677"/>
      <c r="QBO70" s="677"/>
      <c r="QBP70" s="677"/>
      <c r="QBQ70" s="677"/>
      <c r="QBR70" s="677"/>
      <c r="QBS70" s="677"/>
      <c r="QBT70" s="677"/>
      <c r="QBU70" s="677"/>
      <c r="QBV70" s="677"/>
      <c r="QBW70" s="677"/>
      <c r="QBX70" s="677"/>
      <c r="QBY70" s="677"/>
      <c r="QBZ70" s="677"/>
      <c r="QCA70" s="677"/>
      <c r="QCB70" s="677"/>
      <c r="QCC70" s="677"/>
      <c r="QCD70" s="677"/>
      <c r="QCE70" s="677"/>
      <c r="QCF70" s="677"/>
      <c r="QCG70" s="677"/>
      <c r="QCH70" s="677"/>
      <c r="QCI70" s="677"/>
      <c r="QCJ70" s="677"/>
      <c r="QCK70" s="677"/>
      <c r="QCL70" s="677"/>
      <c r="QCM70" s="677"/>
      <c r="QCN70" s="677"/>
      <c r="QCO70" s="677"/>
      <c r="QCP70" s="677"/>
      <c r="QCQ70" s="677"/>
      <c r="QCR70" s="677"/>
      <c r="QCS70" s="677"/>
      <c r="QCT70" s="677"/>
      <c r="QCU70" s="677"/>
      <c r="QCV70" s="677"/>
      <c r="QCW70" s="677"/>
      <c r="QCX70" s="677"/>
      <c r="QCY70" s="677"/>
      <c r="QCZ70" s="677"/>
      <c r="QDA70" s="677"/>
      <c r="QDB70" s="677"/>
      <c r="QDC70" s="677"/>
      <c r="QDD70" s="677"/>
      <c r="QDE70" s="677"/>
      <c r="QDF70" s="677"/>
      <c r="QDG70" s="677"/>
      <c r="QDH70" s="677"/>
      <c r="QDI70" s="677"/>
      <c r="QDJ70" s="677"/>
      <c r="QDK70" s="677"/>
      <c r="QDL70" s="677"/>
      <c r="QDM70" s="677"/>
      <c r="QDN70" s="677"/>
      <c r="QDO70" s="677"/>
      <c r="QDP70" s="677"/>
      <c r="QDQ70" s="677"/>
      <c r="QDR70" s="677"/>
      <c r="QDS70" s="677"/>
      <c r="QDT70" s="677"/>
      <c r="QDU70" s="677"/>
      <c r="QDV70" s="677"/>
      <c r="QDW70" s="677"/>
      <c r="QDX70" s="677"/>
      <c r="QDY70" s="677"/>
      <c r="QDZ70" s="677"/>
      <c r="QEA70" s="677"/>
      <c r="QEB70" s="677"/>
      <c r="QEC70" s="677"/>
      <c r="QED70" s="677"/>
      <c r="QEE70" s="677"/>
      <c r="QEF70" s="677"/>
      <c r="QEG70" s="677"/>
      <c r="QEH70" s="677"/>
      <c r="QEI70" s="677"/>
      <c r="QEJ70" s="677"/>
      <c r="QEK70" s="677"/>
      <c r="QEL70" s="677"/>
      <c r="QEM70" s="677"/>
      <c r="QEN70" s="677"/>
      <c r="QEO70" s="677"/>
      <c r="QEP70" s="677"/>
      <c r="QEQ70" s="677"/>
      <c r="QER70" s="677"/>
      <c r="QES70" s="677"/>
      <c r="QET70" s="677"/>
      <c r="QEU70" s="677"/>
      <c r="QEV70" s="677"/>
      <c r="QEW70" s="677"/>
      <c r="QEX70" s="677"/>
      <c r="QEY70" s="677"/>
      <c r="QEZ70" s="677"/>
      <c r="QFA70" s="677"/>
      <c r="QFB70" s="677"/>
      <c r="QFC70" s="677"/>
      <c r="QFD70" s="677"/>
      <c r="QFE70" s="677"/>
      <c r="QFF70" s="677"/>
      <c r="QFG70" s="677"/>
      <c r="QFH70" s="677"/>
      <c r="QFI70" s="677"/>
      <c r="QFJ70" s="677"/>
      <c r="QFK70" s="677"/>
      <c r="QFL70" s="677"/>
      <c r="QFM70" s="677"/>
      <c r="QFN70" s="677"/>
      <c r="QFO70" s="677"/>
      <c r="QFP70" s="677"/>
      <c r="QFQ70" s="677"/>
      <c r="QFR70" s="677"/>
      <c r="QFS70" s="677"/>
      <c r="QFT70" s="677"/>
      <c r="QFU70" s="677"/>
      <c r="QFV70" s="677"/>
      <c r="QFW70" s="677"/>
      <c r="QFX70" s="677"/>
      <c r="QFY70" s="677"/>
      <c r="QFZ70" s="677"/>
      <c r="QGA70" s="677"/>
      <c r="QGB70" s="677"/>
      <c r="QGC70" s="677"/>
      <c r="QGD70" s="677"/>
      <c r="QGE70" s="677"/>
      <c r="QGF70" s="677"/>
      <c r="QGG70" s="677"/>
      <c r="QGH70" s="677"/>
      <c r="QGI70" s="677"/>
      <c r="QGJ70" s="677"/>
      <c r="QGK70" s="677"/>
      <c r="QGL70" s="677"/>
      <c r="QGM70" s="677"/>
      <c r="QGN70" s="677"/>
      <c r="QGO70" s="677"/>
      <c r="QGP70" s="677"/>
      <c r="QGQ70" s="677"/>
      <c r="QGR70" s="677"/>
      <c r="QGS70" s="677"/>
      <c r="QGT70" s="677"/>
      <c r="QGU70" s="677"/>
      <c r="QGV70" s="677"/>
      <c r="QGW70" s="677"/>
      <c r="QGX70" s="677"/>
      <c r="QGY70" s="677"/>
      <c r="QGZ70" s="677"/>
      <c r="QHA70" s="677"/>
      <c r="QHB70" s="677"/>
      <c r="QHC70" s="677"/>
      <c r="QHD70" s="677"/>
      <c r="QHE70" s="677"/>
      <c r="QHF70" s="677"/>
      <c r="QHG70" s="677"/>
      <c r="QHH70" s="677"/>
      <c r="QHI70" s="677"/>
      <c r="QHJ70" s="677"/>
      <c r="QHK70" s="677"/>
      <c r="QHL70" s="677"/>
      <c r="QHM70" s="677"/>
      <c r="QHN70" s="677"/>
      <c r="QHO70" s="677"/>
      <c r="QHP70" s="677"/>
      <c r="QHQ70" s="677"/>
      <c r="QHR70" s="677"/>
      <c r="QHS70" s="677"/>
      <c r="QHT70" s="677"/>
      <c r="QHU70" s="677"/>
      <c r="QHV70" s="677"/>
      <c r="QHW70" s="677"/>
      <c r="QHX70" s="677"/>
      <c r="QHY70" s="677"/>
      <c r="QHZ70" s="677"/>
      <c r="QIA70" s="677"/>
      <c r="QIB70" s="677"/>
      <c r="QIC70" s="677"/>
      <c r="QID70" s="677"/>
      <c r="QIE70" s="677"/>
      <c r="QIF70" s="677"/>
      <c r="QIG70" s="677"/>
      <c r="QIH70" s="677"/>
      <c r="QII70" s="677"/>
      <c r="QIJ70" s="677"/>
      <c r="QIK70" s="677"/>
      <c r="QIL70" s="677"/>
      <c r="QIM70" s="677"/>
      <c r="QIN70" s="677"/>
      <c r="QIO70" s="677"/>
      <c r="QIP70" s="677"/>
      <c r="QIQ70" s="677"/>
      <c r="QIR70" s="677"/>
      <c r="QIS70" s="677"/>
      <c r="QIT70" s="677"/>
      <c r="QIU70" s="677"/>
      <c r="QIV70" s="677"/>
      <c r="QIW70" s="677"/>
      <c r="QIX70" s="677"/>
      <c r="QIY70" s="677"/>
      <c r="QIZ70" s="677"/>
      <c r="QJA70" s="677"/>
      <c r="QJB70" s="677"/>
      <c r="QJC70" s="677"/>
      <c r="QJD70" s="677"/>
      <c r="QJE70" s="677"/>
      <c r="QJF70" s="677"/>
      <c r="QJG70" s="677"/>
      <c r="QJH70" s="677"/>
      <c r="QJI70" s="677"/>
      <c r="QJJ70" s="677"/>
      <c r="QJK70" s="677"/>
      <c r="QJL70" s="677"/>
      <c r="QJM70" s="677"/>
      <c r="QJN70" s="677"/>
      <c r="QJO70" s="677"/>
      <c r="QJP70" s="677"/>
      <c r="QJQ70" s="677"/>
      <c r="QJR70" s="677"/>
      <c r="QJS70" s="677"/>
      <c r="QJT70" s="677"/>
      <c r="QJU70" s="677"/>
      <c r="QJV70" s="677"/>
      <c r="QJW70" s="677"/>
      <c r="QJX70" s="677"/>
      <c r="QJY70" s="677"/>
      <c r="QJZ70" s="677"/>
      <c r="QKA70" s="677"/>
      <c r="QKB70" s="677"/>
      <c r="QKC70" s="677"/>
      <c r="QKD70" s="677"/>
      <c r="QKE70" s="677"/>
      <c r="QKF70" s="677"/>
      <c r="QKG70" s="677"/>
      <c r="QKH70" s="677"/>
      <c r="QKI70" s="677"/>
      <c r="QKJ70" s="677"/>
      <c r="QKK70" s="677"/>
      <c r="QKL70" s="677"/>
      <c r="QKM70" s="677"/>
      <c r="QKN70" s="677"/>
      <c r="QKO70" s="677"/>
      <c r="QKP70" s="677"/>
      <c r="QKQ70" s="677"/>
      <c r="QKR70" s="677"/>
      <c r="QKS70" s="677"/>
      <c r="QKT70" s="677"/>
      <c r="QKU70" s="677"/>
      <c r="QKV70" s="677"/>
      <c r="QKW70" s="677"/>
      <c r="QKX70" s="677"/>
      <c r="QKY70" s="677"/>
      <c r="QKZ70" s="677"/>
      <c r="QLA70" s="677"/>
      <c r="QLB70" s="677"/>
      <c r="QLC70" s="677"/>
      <c r="QLD70" s="677"/>
      <c r="QLE70" s="677"/>
      <c r="QLF70" s="677"/>
      <c r="QLG70" s="677"/>
      <c r="QLH70" s="677"/>
      <c r="QLI70" s="677"/>
      <c r="QLJ70" s="677"/>
      <c r="QLK70" s="677"/>
      <c r="QLL70" s="677"/>
      <c r="QLM70" s="677"/>
      <c r="QLN70" s="677"/>
      <c r="QLO70" s="677"/>
      <c r="QLP70" s="677"/>
      <c r="QLQ70" s="677"/>
      <c r="QLR70" s="677"/>
      <c r="QLS70" s="677"/>
      <c r="QLT70" s="677"/>
      <c r="QLU70" s="677"/>
      <c r="QLV70" s="677"/>
      <c r="QLW70" s="677"/>
      <c r="QLX70" s="677"/>
      <c r="QLY70" s="677"/>
      <c r="QLZ70" s="677"/>
      <c r="QMA70" s="677"/>
      <c r="QMB70" s="677"/>
      <c r="QMC70" s="677"/>
      <c r="QMD70" s="677"/>
      <c r="QME70" s="677"/>
      <c r="QMF70" s="677"/>
      <c r="QMG70" s="677"/>
      <c r="QMH70" s="677"/>
      <c r="QMI70" s="677"/>
      <c r="QMJ70" s="677"/>
      <c r="QMK70" s="677"/>
      <c r="QML70" s="677"/>
      <c r="QMM70" s="677"/>
      <c r="QMN70" s="677"/>
      <c r="QMO70" s="677"/>
      <c r="QMP70" s="677"/>
      <c r="QMQ70" s="677"/>
      <c r="QMR70" s="677"/>
      <c r="QMS70" s="677"/>
      <c r="QMT70" s="677"/>
      <c r="QMU70" s="677"/>
      <c r="QMV70" s="677"/>
      <c r="QMW70" s="677"/>
      <c r="QMX70" s="677"/>
      <c r="QMY70" s="677"/>
      <c r="QMZ70" s="677"/>
      <c r="QNA70" s="677"/>
      <c r="QNB70" s="677"/>
      <c r="QNC70" s="677"/>
      <c r="QND70" s="677"/>
      <c r="QNE70" s="677"/>
      <c r="QNF70" s="677"/>
      <c r="QNG70" s="677"/>
      <c r="QNH70" s="677"/>
      <c r="QNI70" s="677"/>
      <c r="QNJ70" s="677"/>
      <c r="QNK70" s="677"/>
      <c r="QNL70" s="677"/>
      <c r="QNM70" s="677"/>
      <c r="QNN70" s="677"/>
      <c r="QNO70" s="677"/>
      <c r="QNP70" s="677"/>
      <c r="QNQ70" s="677"/>
      <c r="QNR70" s="677"/>
      <c r="QNS70" s="677"/>
      <c r="QNT70" s="677"/>
      <c r="QNU70" s="677"/>
      <c r="QNV70" s="677"/>
      <c r="QNW70" s="677"/>
      <c r="QNX70" s="677"/>
      <c r="QNY70" s="677"/>
      <c r="QNZ70" s="677"/>
      <c r="QOA70" s="677"/>
      <c r="QOB70" s="677"/>
      <c r="QOC70" s="677"/>
      <c r="QOD70" s="677"/>
      <c r="QOE70" s="677"/>
      <c r="QOF70" s="677"/>
      <c r="QOG70" s="677"/>
      <c r="QOH70" s="677"/>
      <c r="QOI70" s="677"/>
      <c r="QOJ70" s="677"/>
      <c r="QOK70" s="677"/>
      <c r="QOL70" s="677"/>
      <c r="QOM70" s="677"/>
      <c r="QON70" s="677"/>
      <c r="QOO70" s="677"/>
      <c r="QOP70" s="677"/>
      <c r="QOQ70" s="677"/>
      <c r="QOR70" s="677"/>
      <c r="QOS70" s="677"/>
      <c r="QOT70" s="677"/>
      <c r="QOU70" s="677"/>
      <c r="QOV70" s="677"/>
      <c r="QOW70" s="677"/>
      <c r="QOX70" s="677"/>
      <c r="QOY70" s="677"/>
      <c r="QOZ70" s="677"/>
      <c r="QPA70" s="677"/>
      <c r="QPB70" s="677"/>
      <c r="QPC70" s="677"/>
      <c r="QPD70" s="677"/>
      <c r="QPE70" s="677"/>
      <c r="QPF70" s="677"/>
      <c r="QPG70" s="677"/>
      <c r="QPH70" s="677"/>
      <c r="QPI70" s="677"/>
      <c r="QPJ70" s="677"/>
      <c r="QPK70" s="677"/>
      <c r="QPL70" s="677"/>
      <c r="QPM70" s="677"/>
      <c r="QPN70" s="677"/>
      <c r="QPO70" s="677"/>
      <c r="QPP70" s="677"/>
      <c r="QPQ70" s="677"/>
      <c r="QPR70" s="677"/>
      <c r="QPS70" s="677"/>
      <c r="QPT70" s="677"/>
      <c r="QPU70" s="677"/>
      <c r="QPV70" s="677"/>
      <c r="QPW70" s="677"/>
      <c r="QPX70" s="677"/>
      <c r="QPY70" s="677"/>
      <c r="QPZ70" s="677"/>
      <c r="QQA70" s="677"/>
      <c r="QQB70" s="677"/>
      <c r="QQC70" s="677"/>
      <c r="QQD70" s="677"/>
      <c r="QQE70" s="677"/>
      <c r="QQF70" s="677"/>
      <c r="QQG70" s="677"/>
      <c r="QQH70" s="677"/>
      <c r="QQI70" s="677"/>
      <c r="QQJ70" s="677"/>
      <c r="QQK70" s="677"/>
      <c r="QQL70" s="677"/>
      <c r="QQM70" s="677"/>
      <c r="QQN70" s="677"/>
      <c r="QQO70" s="677"/>
      <c r="QQP70" s="677"/>
      <c r="QQQ70" s="677"/>
      <c r="QQR70" s="677"/>
      <c r="QQS70" s="677"/>
      <c r="QQT70" s="677"/>
      <c r="QQU70" s="677"/>
      <c r="QQV70" s="677"/>
      <c r="QQW70" s="677"/>
      <c r="QQX70" s="677"/>
      <c r="QQY70" s="677"/>
      <c r="QQZ70" s="677"/>
      <c r="QRA70" s="677"/>
      <c r="QRB70" s="677"/>
      <c r="QRC70" s="677"/>
      <c r="QRD70" s="677"/>
      <c r="QRE70" s="677"/>
      <c r="QRF70" s="677"/>
      <c r="QRG70" s="677"/>
      <c r="QRH70" s="677"/>
      <c r="QRI70" s="677"/>
      <c r="QRJ70" s="677"/>
      <c r="QRK70" s="677"/>
      <c r="QRL70" s="677"/>
      <c r="QRM70" s="677"/>
      <c r="QRN70" s="677"/>
      <c r="QRO70" s="677"/>
      <c r="QRP70" s="677"/>
      <c r="QRQ70" s="677"/>
      <c r="QRR70" s="677"/>
      <c r="QRS70" s="677"/>
      <c r="QRT70" s="677"/>
      <c r="QRU70" s="677"/>
      <c r="QRV70" s="677"/>
      <c r="QRW70" s="677"/>
      <c r="QRX70" s="677"/>
      <c r="QRY70" s="677"/>
      <c r="QRZ70" s="677"/>
      <c r="QSA70" s="677"/>
      <c r="QSB70" s="677"/>
      <c r="QSC70" s="677"/>
      <c r="QSD70" s="677"/>
      <c r="QSE70" s="677"/>
      <c r="QSF70" s="677"/>
      <c r="QSG70" s="677"/>
      <c r="QSH70" s="677"/>
      <c r="QSI70" s="677"/>
      <c r="QSJ70" s="677"/>
      <c r="QSK70" s="677"/>
      <c r="QSL70" s="677"/>
      <c r="QSM70" s="677"/>
      <c r="QSN70" s="677"/>
      <c r="QSO70" s="677"/>
      <c r="QSP70" s="677"/>
      <c r="QSQ70" s="677"/>
      <c r="QSR70" s="677"/>
      <c r="QSS70" s="677"/>
      <c r="QST70" s="677"/>
      <c r="QSU70" s="677"/>
      <c r="QSV70" s="677"/>
      <c r="QSW70" s="677"/>
      <c r="QSX70" s="677"/>
      <c r="QSY70" s="677"/>
      <c r="QSZ70" s="677"/>
      <c r="QTA70" s="677"/>
      <c r="QTB70" s="677"/>
      <c r="QTC70" s="677"/>
      <c r="QTD70" s="677"/>
      <c r="QTE70" s="677"/>
      <c r="QTF70" s="677"/>
      <c r="QTG70" s="677"/>
      <c r="QTH70" s="677"/>
      <c r="QTI70" s="677"/>
      <c r="QTJ70" s="677"/>
      <c r="QTK70" s="677"/>
      <c r="QTL70" s="677"/>
      <c r="QTM70" s="677"/>
      <c r="QTN70" s="677"/>
      <c r="QTO70" s="677"/>
      <c r="QTP70" s="677"/>
      <c r="QTQ70" s="677"/>
      <c r="QTR70" s="677"/>
      <c r="QTS70" s="677"/>
      <c r="QTT70" s="677"/>
      <c r="QTU70" s="677"/>
      <c r="QTV70" s="677"/>
      <c r="QTW70" s="677"/>
      <c r="QTX70" s="677"/>
      <c r="QTY70" s="677"/>
      <c r="QTZ70" s="677"/>
      <c r="QUA70" s="677"/>
      <c r="QUB70" s="677"/>
      <c r="QUC70" s="677"/>
      <c r="QUD70" s="677"/>
      <c r="QUE70" s="677"/>
      <c r="QUF70" s="677"/>
      <c r="QUG70" s="677"/>
      <c r="QUH70" s="677"/>
      <c r="QUI70" s="677"/>
      <c r="QUJ70" s="677"/>
      <c r="QUK70" s="677"/>
      <c r="QUL70" s="677"/>
      <c r="QUM70" s="677"/>
      <c r="QUN70" s="677"/>
      <c r="QUO70" s="677"/>
      <c r="QUP70" s="677"/>
      <c r="QUQ70" s="677"/>
      <c r="QUR70" s="677"/>
      <c r="QUS70" s="677"/>
      <c r="QUT70" s="677"/>
      <c r="QUU70" s="677"/>
      <c r="QUV70" s="677"/>
      <c r="QUW70" s="677"/>
      <c r="QUX70" s="677"/>
      <c r="QUY70" s="677"/>
      <c r="QUZ70" s="677"/>
      <c r="QVA70" s="677"/>
      <c r="QVB70" s="677"/>
      <c r="QVC70" s="677"/>
      <c r="QVD70" s="677"/>
      <c r="QVE70" s="677"/>
      <c r="QVF70" s="677"/>
      <c r="QVG70" s="677"/>
      <c r="QVH70" s="677"/>
      <c r="QVI70" s="677"/>
      <c r="QVJ70" s="677"/>
      <c r="QVK70" s="677"/>
      <c r="QVL70" s="677"/>
      <c r="QVM70" s="677"/>
      <c r="QVN70" s="677"/>
      <c r="QVO70" s="677"/>
      <c r="QVP70" s="677"/>
      <c r="QVQ70" s="677"/>
      <c r="QVR70" s="677"/>
      <c r="QVS70" s="677"/>
      <c r="QVT70" s="677"/>
      <c r="QVU70" s="677"/>
      <c r="QVV70" s="677"/>
      <c r="QVW70" s="677"/>
      <c r="QVX70" s="677"/>
      <c r="QVY70" s="677"/>
      <c r="QVZ70" s="677"/>
      <c r="QWA70" s="677"/>
      <c r="QWB70" s="677"/>
      <c r="QWC70" s="677"/>
      <c r="QWD70" s="677"/>
      <c r="QWE70" s="677"/>
      <c r="QWF70" s="677"/>
      <c r="QWG70" s="677"/>
      <c r="QWH70" s="677"/>
      <c r="QWI70" s="677"/>
      <c r="QWJ70" s="677"/>
      <c r="QWK70" s="677"/>
      <c r="QWL70" s="677"/>
      <c r="QWM70" s="677"/>
      <c r="QWN70" s="677"/>
      <c r="QWO70" s="677"/>
      <c r="QWP70" s="677"/>
      <c r="QWQ70" s="677"/>
      <c r="QWR70" s="677"/>
      <c r="QWS70" s="677"/>
      <c r="QWT70" s="677"/>
      <c r="QWU70" s="677"/>
      <c r="QWV70" s="677"/>
      <c r="QWW70" s="677"/>
      <c r="QWX70" s="677"/>
      <c r="QWY70" s="677"/>
      <c r="QWZ70" s="677"/>
      <c r="QXA70" s="677"/>
      <c r="QXB70" s="677"/>
      <c r="QXC70" s="677"/>
      <c r="QXD70" s="677"/>
      <c r="QXE70" s="677"/>
      <c r="QXF70" s="677"/>
      <c r="QXG70" s="677"/>
      <c r="QXH70" s="677"/>
      <c r="QXI70" s="677"/>
      <c r="QXJ70" s="677"/>
      <c r="QXK70" s="677"/>
      <c r="QXL70" s="677"/>
      <c r="QXM70" s="677"/>
      <c r="QXN70" s="677"/>
      <c r="QXO70" s="677"/>
      <c r="QXP70" s="677"/>
      <c r="QXQ70" s="677"/>
      <c r="QXR70" s="677"/>
      <c r="QXS70" s="677"/>
      <c r="QXT70" s="677"/>
      <c r="QXU70" s="677"/>
      <c r="QXV70" s="677"/>
      <c r="QXW70" s="677"/>
      <c r="QXX70" s="677"/>
      <c r="QXY70" s="677"/>
      <c r="QXZ70" s="677"/>
      <c r="QYA70" s="677"/>
      <c r="QYB70" s="677"/>
      <c r="QYC70" s="677"/>
      <c r="QYD70" s="677"/>
      <c r="QYE70" s="677"/>
      <c r="QYF70" s="677"/>
      <c r="QYG70" s="677"/>
      <c r="QYH70" s="677"/>
      <c r="QYI70" s="677"/>
      <c r="QYJ70" s="677"/>
      <c r="QYK70" s="677"/>
      <c r="QYL70" s="677"/>
      <c r="QYM70" s="677"/>
      <c r="QYN70" s="677"/>
      <c r="QYO70" s="677"/>
      <c r="QYP70" s="677"/>
      <c r="QYQ70" s="677"/>
      <c r="QYR70" s="677"/>
      <c r="QYS70" s="677"/>
      <c r="QYT70" s="677"/>
      <c r="QYU70" s="677"/>
      <c r="QYV70" s="677"/>
      <c r="QYW70" s="677"/>
      <c r="QYX70" s="677"/>
      <c r="QYY70" s="677"/>
      <c r="QYZ70" s="677"/>
      <c r="QZA70" s="677"/>
      <c r="QZB70" s="677"/>
      <c r="QZC70" s="677"/>
      <c r="QZD70" s="677"/>
      <c r="QZE70" s="677"/>
      <c r="QZF70" s="677"/>
      <c r="QZG70" s="677"/>
      <c r="QZH70" s="677"/>
      <c r="QZI70" s="677"/>
      <c r="QZJ70" s="677"/>
      <c r="QZK70" s="677"/>
      <c r="QZL70" s="677"/>
      <c r="QZM70" s="677"/>
      <c r="QZN70" s="677"/>
      <c r="QZO70" s="677"/>
      <c r="QZP70" s="677"/>
      <c r="QZQ70" s="677"/>
      <c r="QZR70" s="677"/>
      <c r="QZS70" s="677"/>
      <c r="QZT70" s="677"/>
      <c r="QZU70" s="677"/>
      <c r="QZV70" s="677"/>
      <c r="QZW70" s="677"/>
      <c r="QZX70" s="677"/>
      <c r="QZY70" s="677"/>
      <c r="QZZ70" s="677"/>
      <c r="RAA70" s="677"/>
      <c r="RAB70" s="677"/>
      <c r="RAC70" s="677"/>
      <c r="RAD70" s="677"/>
      <c r="RAE70" s="677"/>
      <c r="RAF70" s="677"/>
      <c r="RAG70" s="677"/>
      <c r="RAH70" s="677"/>
      <c r="RAI70" s="677"/>
      <c r="RAJ70" s="677"/>
      <c r="RAK70" s="677"/>
      <c r="RAL70" s="677"/>
      <c r="RAM70" s="677"/>
      <c r="RAN70" s="677"/>
      <c r="RAO70" s="677"/>
      <c r="RAP70" s="677"/>
      <c r="RAQ70" s="677"/>
      <c r="RAR70" s="677"/>
      <c r="RAS70" s="677"/>
      <c r="RAT70" s="677"/>
      <c r="RAU70" s="677"/>
      <c r="RAV70" s="677"/>
      <c r="RAW70" s="677"/>
      <c r="RAX70" s="677"/>
      <c r="RAY70" s="677"/>
      <c r="RAZ70" s="677"/>
      <c r="RBA70" s="677"/>
      <c r="RBB70" s="677"/>
      <c r="RBC70" s="677"/>
      <c r="RBD70" s="677"/>
      <c r="RBE70" s="677"/>
      <c r="RBF70" s="677"/>
      <c r="RBG70" s="677"/>
      <c r="RBH70" s="677"/>
      <c r="RBI70" s="677"/>
      <c r="RBJ70" s="677"/>
      <c r="RBK70" s="677"/>
      <c r="RBL70" s="677"/>
      <c r="RBM70" s="677"/>
      <c r="RBN70" s="677"/>
      <c r="RBO70" s="677"/>
      <c r="RBP70" s="677"/>
      <c r="RBQ70" s="677"/>
      <c r="RBR70" s="677"/>
      <c r="RBS70" s="677"/>
      <c r="RBT70" s="677"/>
      <c r="RBU70" s="677"/>
      <c r="RBV70" s="677"/>
      <c r="RBW70" s="677"/>
      <c r="RBX70" s="677"/>
      <c r="RBY70" s="677"/>
      <c r="RBZ70" s="677"/>
      <c r="RCA70" s="677"/>
      <c r="RCB70" s="677"/>
      <c r="RCC70" s="677"/>
      <c r="RCD70" s="677"/>
      <c r="RCE70" s="677"/>
      <c r="RCF70" s="677"/>
      <c r="RCG70" s="677"/>
      <c r="RCH70" s="677"/>
      <c r="RCI70" s="677"/>
      <c r="RCJ70" s="677"/>
      <c r="RCK70" s="677"/>
      <c r="RCL70" s="677"/>
      <c r="RCM70" s="677"/>
      <c r="RCN70" s="677"/>
      <c r="RCO70" s="677"/>
      <c r="RCP70" s="677"/>
      <c r="RCQ70" s="677"/>
      <c r="RCR70" s="677"/>
      <c r="RCS70" s="677"/>
      <c r="RCT70" s="677"/>
      <c r="RCU70" s="677"/>
      <c r="RCV70" s="677"/>
      <c r="RCW70" s="677"/>
      <c r="RCX70" s="677"/>
      <c r="RCY70" s="677"/>
      <c r="RCZ70" s="677"/>
      <c r="RDA70" s="677"/>
      <c r="RDB70" s="677"/>
      <c r="RDC70" s="677"/>
      <c r="RDD70" s="677"/>
      <c r="RDE70" s="677"/>
      <c r="RDF70" s="677"/>
      <c r="RDG70" s="677"/>
      <c r="RDH70" s="677"/>
      <c r="RDI70" s="677"/>
      <c r="RDJ70" s="677"/>
      <c r="RDK70" s="677"/>
      <c r="RDL70" s="677"/>
      <c r="RDM70" s="677"/>
      <c r="RDN70" s="677"/>
      <c r="RDO70" s="677"/>
      <c r="RDP70" s="677"/>
      <c r="RDQ70" s="677"/>
      <c r="RDR70" s="677"/>
      <c r="RDS70" s="677"/>
      <c r="RDT70" s="677"/>
      <c r="RDU70" s="677"/>
      <c r="RDV70" s="677"/>
      <c r="RDW70" s="677"/>
      <c r="RDX70" s="677"/>
      <c r="RDY70" s="677"/>
      <c r="RDZ70" s="677"/>
      <c r="REA70" s="677"/>
      <c r="REB70" s="677"/>
      <c r="REC70" s="677"/>
      <c r="RED70" s="677"/>
      <c r="REE70" s="677"/>
      <c r="REF70" s="677"/>
      <c r="REG70" s="677"/>
      <c r="REH70" s="677"/>
      <c r="REI70" s="677"/>
      <c r="REJ70" s="677"/>
      <c r="REK70" s="677"/>
      <c r="REL70" s="677"/>
      <c r="REM70" s="677"/>
      <c r="REN70" s="677"/>
      <c r="REO70" s="677"/>
      <c r="REP70" s="677"/>
      <c r="REQ70" s="677"/>
      <c r="RER70" s="677"/>
      <c r="RES70" s="677"/>
      <c r="RET70" s="677"/>
      <c r="REU70" s="677"/>
      <c r="REV70" s="677"/>
      <c r="REW70" s="677"/>
      <c r="REX70" s="677"/>
      <c r="REY70" s="677"/>
      <c r="REZ70" s="677"/>
      <c r="RFA70" s="677"/>
      <c r="RFB70" s="677"/>
      <c r="RFC70" s="677"/>
      <c r="RFD70" s="677"/>
      <c r="RFE70" s="677"/>
      <c r="RFF70" s="677"/>
      <c r="RFG70" s="677"/>
      <c r="RFH70" s="677"/>
      <c r="RFI70" s="677"/>
      <c r="RFJ70" s="677"/>
      <c r="RFK70" s="677"/>
      <c r="RFL70" s="677"/>
      <c r="RFM70" s="677"/>
      <c r="RFN70" s="677"/>
      <c r="RFO70" s="677"/>
      <c r="RFP70" s="677"/>
      <c r="RFQ70" s="677"/>
      <c r="RFR70" s="677"/>
      <c r="RFS70" s="677"/>
      <c r="RFT70" s="677"/>
      <c r="RFU70" s="677"/>
      <c r="RFV70" s="677"/>
      <c r="RFW70" s="677"/>
      <c r="RFX70" s="677"/>
      <c r="RFY70" s="677"/>
      <c r="RFZ70" s="677"/>
      <c r="RGA70" s="677"/>
      <c r="RGB70" s="677"/>
      <c r="RGC70" s="677"/>
      <c r="RGD70" s="677"/>
      <c r="RGE70" s="677"/>
      <c r="RGF70" s="677"/>
      <c r="RGG70" s="677"/>
      <c r="RGH70" s="677"/>
      <c r="RGI70" s="677"/>
      <c r="RGJ70" s="677"/>
      <c r="RGK70" s="677"/>
      <c r="RGL70" s="677"/>
      <c r="RGM70" s="677"/>
      <c r="RGN70" s="677"/>
      <c r="RGO70" s="677"/>
      <c r="RGP70" s="677"/>
      <c r="RGQ70" s="677"/>
      <c r="RGR70" s="677"/>
      <c r="RGS70" s="677"/>
      <c r="RGT70" s="677"/>
      <c r="RGU70" s="677"/>
      <c r="RGV70" s="677"/>
      <c r="RGW70" s="677"/>
      <c r="RGX70" s="677"/>
      <c r="RGY70" s="677"/>
      <c r="RGZ70" s="677"/>
      <c r="RHA70" s="677"/>
      <c r="RHB70" s="677"/>
      <c r="RHC70" s="677"/>
      <c r="RHD70" s="677"/>
      <c r="RHE70" s="677"/>
      <c r="RHF70" s="677"/>
      <c r="RHG70" s="677"/>
      <c r="RHH70" s="677"/>
      <c r="RHI70" s="677"/>
      <c r="RHJ70" s="677"/>
      <c r="RHK70" s="677"/>
      <c r="RHL70" s="677"/>
      <c r="RHM70" s="677"/>
      <c r="RHN70" s="677"/>
      <c r="RHO70" s="677"/>
      <c r="RHP70" s="677"/>
      <c r="RHQ70" s="677"/>
      <c r="RHR70" s="677"/>
      <c r="RHS70" s="677"/>
      <c r="RHT70" s="677"/>
      <c r="RHU70" s="677"/>
      <c r="RHV70" s="677"/>
      <c r="RHW70" s="677"/>
      <c r="RHX70" s="677"/>
      <c r="RHY70" s="677"/>
      <c r="RHZ70" s="677"/>
      <c r="RIA70" s="677"/>
      <c r="RIB70" s="677"/>
      <c r="RIC70" s="677"/>
      <c r="RID70" s="677"/>
      <c r="RIE70" s="677"/>
      <c r="RIF70" s="677"/>
      <c r="RIG70" s="677"/>
      <c r="RIH70" s="677"/>
      <c r="RII70" s="677"/>
      <c r="RIJ70" s="677"/>
      <c r="RIK70" s="677"/>
      <c r="RIL70" s="677"/>
      <c r="RIM70" s="677"/>
      <c r="RIN70" s="677"/>
      <c r="RIO70" s="677"/>
      <c r="RIP70" s="677"/>
      <c r="RIQ70" s="677"/>
      <c r="RIR70" s="677"/>
      <c r="RIS70" s="677"/>
      <c r="RIT70" s="677"/>
      <c r="RIU70" s="677"/>
      <c r="RIV70" s="677"/>
      <c r="RIW70" s="677"/>
      <c r="RIX70" s="677"/>
      <c r="RIY70" s="677"/>
      <c r="RIZ70" s="677"/>
      <c r="RJA70" s="677"/>
      <c r="RJB70" s="677"/>
      <c r="RJC70" s="677"/>
      <c r="RJD70" s="677"/>
      <c r="RJE70" s="677"/>
      <c r="RJF70" s="677"/>
      <c r="RJG70" s="677"/>
      <c r="RJH70" s="677"/>
      <c r="RJI70" s="677"/>
      <c r="RJJ70" s="677"/>
      <c r="RJK70" s="677"/>
      <c r="RJL70" s="677"/>
      <c r="RJM70" s="677"/>
      <c r="RJN70" s="677"/>
      <c r="RJO70" s="677"/>
      <c r="RJP70" s="677"/>
      <c r="RJQ70" s="677"/>
      <c r="RJR70" s="677"/>
      <c r="RJS70" s="677"/>
      <c r="RJT70" s="677"/>
      <c r="RJU70" s="677"/>
      <c r="RJV70" s="677"/>
      <c r="RJW70" s="677"/>
      <c r="RJX70" s="677"/>
      <c r="RJY70" s="677"/>
      <c r="RJZ70" s="677"/>
      <c r="RKA70" s="677"/>
      <c r="RKB70" s="677"/>
      <c r="RKC70" s="677"/>
      <c r="RKD70" s="677"/>
      <c r="RKE70" s="677"/>
      <c r="RKF70" s="677"/>
      <c r="RKG70" s="677"/>
      <c r="RKH70" s="677"/>
      <c r="RKI70" s="677"/>
      <c r="RKJ70" s="677"/>
      <c r="RKK70" s="677"/>
      <c r="RKL70" s="677"/>
      <c r="RKM70" s="677"/>
      <c r="RKN70" s="677"/>
      <c r="RKO70" s="677"/>
      <c r="RKP70" s="677"/>
      <c r="RKQ70" s="677"/>
      <c r="RKR70" s="677"/>
      <c r="RKS70" s="677"/>
      <c r="RKT70" s="677"/>
      <c r="RKU70" s="677"/>
      <c r="RKV70" s="677"/>
      <c r="RKW70" s="677"/>
      <c r="RKX70" s="677"/>
      <c r="RKY70" s="677"/>
      <c r="RKZ70" s="677"/>
      <c r="RLA70" s="677"/>
      <c r="RLB70" s="677"/>
      <c r="RLC70" s="677"/>
      <c r="RLD70" s="677"/>
      <c r="RLE70" s="677"/>
      <c r="RLF70" s="677"/>
      <c r="RLG70" s="677"/>
      <c r="RLH70" s="677"/>
      <c r="RLI70" s="677"/>
      <c r="RLJ70" s="677"/>
      <c r="RLK70" s="677"/>
      <c r="RLL70" s="677"/>
      <c r="RLM70" s="677"/>
      <c r="RLN70" s="677"/>
      <c r="RLO70" s="677"/>
      <c r="RLP70" s="677"/>
      <c r="RLQ70" s="677"/>
      <c r="RLR70" s="677"/>
      <c r="RLS70" s="677"/>
      <c r="RLT70" s="677"/>
      <c r="RLU70" s="677"/>
      <c r="RLV70" s="677"/>
      <c r="RLW70" s="677"/>
      <c r="RLX70" s="677"/>
      <c r="RLY70" s="677"/>
      <c r="RLZ70" s="677"/>
      <c r="RMA70" s="677"/>
      <c r="RMB70" s="677"/>
      <c r="RMC70" s="677"/>
      <c r="RMD70" s="677"/>
      <c r="RME70" s="677"/>
      <c r="RMF70" s="677"/>
      <c r="RMG70" s="677"/>
      <c r="RMH70" s="677"/>
      <c r="RMI70" s="677"/>
      <c r="RMJ70" s="677"/>
      <c r="RMK70" s="677"/>
      <c r="RML70" s="677"/>
      <c r="RMM70" s="677"/>
      <c r="RMN70" s="677"/>
      <c r="RMO70" s="677"/>
      <c r="RMP70" s="677"/>
      <c r="RMQ70" s="677"/>
      <c r="RMR70" s="677"/>
      <c r="RMS70" s="677"/>
      <c r="RMT70" s="677"/>
      <c r="RMU70" s="677"/>
      <c r="RMV70" s="677"/>
      <c r="RMW70" s="677"/>
      <c r="RMX70" s="677"/>
      <c r="RMY70" s="677"/>
      <c r="RMZ70" s="677"/>
      <c r="RNA70" s="677"/>
      <c r="RNB70" s="677"/>
      <c r="RNC70" s="677"/>
      <c r="RND70" s="677"/>
      <c r="RNE70" s="677"/>
      <c r="RNF70" s="677"/>
      <c r="RNG70" s="677"/>
      <c r="RNH70" s="677"/>
      <c r="RNI70" s="677"/>
      <c r="RNJ70" s="677"/>
      <c r="RNK70" s="677"/>
      <c r="RNL70" s="677"/>
      <c r="RNM70" s="677"/>
      <c r="RNN70" s="677"/>
      <c r="RNO70" s="677"/>
      <c r="RNP70" s="677"/>
      <c r="RNQ70" s="677"/>
      <c r="RNR70" s="677"/>
      <c r="RNS70" s="677"/>
      <c r="RNT70" s="677"/>
      <c r="RNU70" s="677"/>
      <c r="RNV70" s="677"/>
      <c r="RNW70" s="677"/>
      <c r="RNX70" s="677"/>
      <c r="RNY70" s="677"/>
      <c r="RNZ70" s="677"/>
      <c r="ROA70" s="677"/>
      <c r="ROB70" s="677"/>
      <c r="ROC70" s="677"/>
      <c r="ROD70" s="677"/>
      <c r="ROE70" s="677"/>
      <c r="ROF70" s="677"/>
      <c r="ROG70" s="677"/>
      <c r="ROH70" s="677"/>
      <c r="ROI70" s="677"/>
      <c r="ROJ70" s="677"/>
      <c r="ROK70" s="677"/>
      <c r="ROL70" s="677"/>
      <c r="ROM70" s="677"/>
      <c r="RON70" s="677"/>
      <c r="ROO70" s="677"/>
      <c r="ROP70" s="677"/>
      <c r="ROQ70" s="677"/>
      <c r="ROR70" s="677"/>
      <c r="ROS70" s="677"/>
      <c r="ROT70" s="677"/>
      <c r="ROU70" s="677"/>
      <c r="ROV70" s="677"/>
      <c r="ROW70" s="677"/>
      <c r="ROX70" s="677"/>
      <c r="ROY70" s="677"/>
      <c r="ROZ70" s="677"/>
      <c r="RPA70" s="677"/>
      <c r="RPB70" s="677"/>
      <c r="RPC70" s="677"/>
      <c r="RPD70" s="677"/>
      <c r="RPE70" s="677"/>
      <c r="RPF70" s="677"/>
      <c r="RPG70" s="677"/>
      <c r="RPH70" s="677"/>
      <c r="RPI70" s="677"/>
      <c r="RPJ70" s="677"/>
      <c r="RPK70" s="677"/>
      <c r="RPL70" s="677"/>
      <c r="RPM70" s="677"/>
      <c r="RPN70" s="677"/>
      <c r="RPO70" s="677"/>
      <c r="RPP70" s="677"/>
      <c r="RPQ70" s="677"/>
      <c r="RPR70" s="677"/>
      <c r="RPS70" s="677"/>
      <c r="RPT70" s="677"/>
      <c r="RPU70" s="677"/>
      <c r="RPV70" s="677"/>
      <c r="RPW70" s="677"/>
      <c r="RPX70" s="677"/>
      <c r="RPY70" s="677"/>
      <c r="RPZ70" s="677"/>
      <c r="RQA70" s="677"/>
      <c r="RQB70" s="677"/>
      <c r="RQC70" s="677"/>
      <c r="RQD70" s="677"/>
      <c r="RQE70" s="677"/>
      <c r="RQF70" s="677"/>
      <c r="RQG70" s="677"/>
      <c r="RQH70" s="677"/>
      <c r="RQI70" s="677"/>
      <c r="RQJ70" s="677"/>
      <c r="RQK70" s="677"/>
      <c r="RQL70" s="677"/>
      <c r="RQM70" s="677"/>
      <c r="RQN70" s="677"/>
      <c r="RQO70" s="677"/>
      <c r="RQP70" s="677"/>
      <c r="RQQ70" s="677"/>
      <c r="RQR70" s="677"/>
      <c r="RQS70" s="677"/>
      <c r="RQT70" s="677"/>
      <c r="RQU70" s="677"/>
      <c r="RQV70" s="677"/>
      <c r="RQW70" s="677"/>
      <c r="RQX70" s="677"/>
      <c r="RQY70" s="677"/>
      <c r="RQZ70" s="677"/>
      <c r="RRA70" s="677"/>
      <c r="RRB70" s="677"/>
      <c r="RRC70" s="677"/>
      <c r="RRD70" s="677"/>
      <c r="RRE70" s="677"/>
      <c r="RRF70" s="677"/>
      <c r="RRG70" s="677"/>
      <c r="RRH70" s="677"/>
      <c r="RRI70" s="677"/>
      <c r="RRJ70" s="677"/>
      <c r="RRK70" s="677"/>
      <c r="RRL70" s="677"/>
      <c r="RRM70" s="677"/>
      <c r="RRN70" s="677"/>
      <c r="RRO70" s="677"/>
      <c r="RRP70" s="677"/>
      <c r="RRQ70" s="677"/>
      <c r="RRR70" s="677"/>
      <c r="RRS70" s="677"/>
      <c r="RRT70" s="677"/>
      <c r="RRU70" s="677"/>
      <c r="RRV70" s="677"/>
      <c r="RRW70" s="677"/>
      <c r="RRX70" s="677"/>
      <c r="RRY70" s="677"/>
      <c r="RRZ70" s="677"/>
      <c r="RSA70" s="677"/>
      <c r="RSB70" s="677"/>
      <c r="RSC70" s="677"/>
      <c r="RSD70" s="677"/>
      <c r="RSE70" s="677"/>
      <c r="RSF70" s="677"/>
      <c r="RSG70" s="677"/>
      <c r="RSH70" s="677"/>
      <c r="RSI70" s="677"/>
      <c r="RSJ70" s="677"/>
      <c r="RSK70" s="677"/>
      <c r="RSL70" s="677"/>
      <c r="RSM70" s="677"/>
      <c r="RSN70" s="677"/>
      <c r="RSO70" s="677"/>
      <c r="RSP70" s="677"/>
      <c r="RSQ70" s="677"/>
      <c r="RSR70" s="677"/>
      <c r="RSS70" s="677"/>
      <c r="RST70" s="677"/>
      <c r="RSU70" s="677"/>
      <c r="RSV70" s="677"/>
      <c r="RSW70" s="677"/>
      <c r="RSX70" s="677"/>
      <c r="RSY70" s="677"/>
      <c r="RSZ70" s="677"/>
      <c r="RTA70" s="677"/>
      <c r="RTB70" s="677"/>
      <c r="RTC70" s="677"/>
      <c r="RTD70" s="677"/>
      <c r="RTE70" s="677"/>
      <c r="RTF70" s="677"/>
      <c r="RTG70" s="677"/>
      <c r="RTH70" s="677"/>
      <c r="RTI70" s="677"/>
      <c r="RTJ70" s="677"/>
      <c r="RTK70" s="677"/>
      <c r="RTL70" s="677"/>
      <c r="RTM70" s="677"/>
      <c r="RTN70" s="677"/>
      <c r="RTO70" s="677"/>
      <c r="RTP70" s="677"/>
      <c r="RTQ70" s="677"/>
      <c r="RTR70" s="677"/>
      <c r="RTS70" s="677"/>
      <c r="RTT70" s="677"/>
      <c r="RTU70" s="677"/>
      <c r="RTV70" s="677"/>
      <c r="RTW70" s="677"/>
      <c r="RTX70" s="677"/>
      <c r="RTY70" s="677"/>
      <c r="RTZ70" s="677"/>
      <c r="RUA70" s="677"/>
      <c r="RUB70" s="677"/>
      <c r="RUC70" s="677"/>
      <c r="RUD70" s="677"/>
      <c r="RUE70" s="677"/>
      <c r="RUF70" s="677"/>
      <c r="RUG70" s="677"/>
      <c r="RUH70" s="677"/>
      <c r="RUI70" s="677"/>
      <c r="RUJ70" s="677"/>
      <c r="RUK70" s="677"/>
      <c r="RUL70" s="677"/>
      <c r="RUM70" s="677"/>
      <c r="RUN70" s="677"/>
      <c r="RUO70" s="677"/>
      <c r="RUP70" s="677"/>
      <c r="RUQ70" s="677"/>
      <c r="RUR70" s="677"/>
      <c r="RUS70" s="677"/>
      <c r="RUT70" s="677"/>
      <c r="RUU70" s="677"/>
      <c r="RUV70" s="677"/>
      <c r="RUW70" s="677"/>
      <c r="RUX70" s="677"/>
      <c r="RUY70" s="677"/>
      <c r="RUZ70" s="677"/>
      <c r="RVA70" s="677"/>
      <c r="RVB70" s="677"/>
      <c r="RVC70" s="677"/>
      <c r="RVD70" s="677"/>
      <c r="RVE70" s="677"/>
      <c r="RVF70" s="677"/>
      <c r="RVG70" s="677"/>
      <c r="RVH70" s="677"/>
      <c r="RVI70" s="677"/>
      <c r="RVJ70" s="677"/>
      <c r="RVK70" s="677"/>
      <c r="RVL70" s="677"/>
      <c r="RVM70" s="677"/>
      <c r="RVN70" s="677"/>
      <c r="RVO70" s="677"/>
      <c r="RVP70" s="677"/>
      <c r="RVQ70" s="677"/>
      <c r="RVR70" s="677"/>
      <c r="RVS70" s="677"/>
      <c r="RVT70" s="677"/>
      <c r="RVU70" s="677"/>
      <c r="RVV70" s="677"/>
      <c r="RVW70" s="677"/>
      <c r="RVX70" s="677"/>
      <c r="RVY70" s="677"/>
      <c r="RVZ70" s="677"/>
      <c r="RWA70" s="677"/>
      <c r="RWB70" s="677"/>
      <c r="RWC70" s="677"/>
      <c r="RWD70" s="677"/>
      <c r="RWE70" s="677"/>
      <c r="RWF70" s="677"/>
      <c r="RWG70" s="677"/>
      <c r="RWH70" s="677"/>
      <c r="RWI70" s="677"/>
      <c r="RWJ70" s="677"/>
      <c r="RWK70" s="677"/>
      <c r="RWL70" s="677"/>
      <c r="RWM70" s="677"/>
      <c r="RWN70" s="677"/>
      <c r="RWO70" s="677"/>
      <c r="RWP70" s="677"/>
      <c r="RWQ70" s="677"/>
      <c r="RWR70" s="677"/>
      <c r="RWS70" s="677"/>
      <c r="RWT70" s="677"/>
      <c r="RWU70" s="677"/>
      <c r="RWV70" s="677"/>
      <c r="RWW70" s="677"/>
      <c r="RWX70" s="677"/>
      <c r="RWY70" s="677"/>
      <c r="RWZ70" s="677"/>
      <c r="RXA70" s="677"/>
      <c r="RXB70" s="677"/>
      <c r="RXC70" s="677"/>
      <c r="RXD70" s="677"/>
      <c r="RXE70" s="677"/>
      <c r="RXF70" s="677"/>
      <c r="RXG70" s="677"/>
      <c r="RXH70" s="677"/>
      <c r="RXI70" s="677"/>
      <c r="RXJ70" s="677"/>
      <c r="RXK70" s="677"/>
      <c r="RXL70" s="677"/>
      <c r="RXM70" s="677"/>
      <c r="RXN70" s="677"/>
      <c r="RXO70" s="677"/>
      <c r="RXP70" s="677"/>
      <c r="RXQ70" s="677"/>
      <c r="RXR70" s="677"/>
      <c r="RXS70" s="677"/>
      <c r="RXT70" s="677"/>
      <c r="RXU70" s="677"/>
      <c r="RXV70" s="677"/>
      <c r="RXW70" s="677"/>
      <c r="RXX70" s="677"/>
      <c r="RXY70" s="677"/>
      <c r="RXZ70" s="677"/>
      <c r="RYA70" s="677"/>
      <c r="RYB70" s="677"/>
      <c r="RYC70" s="677"/>
      <c r="RYD70" s="677"/>
      <c r="RYE70" s="677"/>
      <c r="RYF70" s="677"/>
      <c r="RYG70" s="677"/>
      <c r="RYH70" s="677"/>
      <c r="RYI70" s="677"/>
      <c r="RYJ70" s="677"/>
      <c r="RYK70" s="677"/>
      <c r="RYL70" s="677"/>
      <c r="RYM70" s="677"/>
      <c r="RYN70" s="677"/>
      <c r="RYO70" s="677"/>
      <c r="RYP70" s="677"/>
      <c r="RYQ70" s="677"/>
      <c r="RYR70" s="677"/>
      <c r="RYS70" s="677"/>
      <c r="RYT70" s="677"/>
      <c r="RYU70" s="677"/>
      <c r="RYV70" s="677"/>
      <c r="RYW70" s="677"/>
      <c r="RYX70" s="677"/>
      <c r="RYY70" s="677"/>
      <c r="RYZ70" s="677"/>
      <c r="RZA70" s="677"/>
      <c r="RZB70" s="677"/>
      <c r="RZC70" s="677"/>
      <c r="RZD70" s="677"/>
      <c r="RZE70" s="677"/>
      <c r="RZF70" s="677"/>
      <c r="RZG70" s="677"/>
      <c r="RZH70" s="677"/>
      <c r="RZI70" s="677"/>
      <c r="RZJ70" s="677"/>
      <c r="RZK70" s="677"/>
      <c r="RZL70" s="677"/>
      <c r="RZM70" s="677"/>
      <c r="RZN70" s="677"/>
      <c r="RZO70" s="677"/>
      <c r="RZP70" s="677"/>
      <c r="RZQ70" s="677"/>
      <c r="RZR70" s="677"/>
      <c r="RZS70" s="677"/>
      <c r="RZT70" s="677"/>
      <c r="RZU70" s="677"/>
      <c r="RZV70" s="677"/>
      <c r="RZW70" s="677"/>
      <c r="RZX70" s="677"/>
      <c r="RZY70" s="677"/>
      <c r="RZZ70" s="677"/>
      <c r="SAA70" s="677"/>
      <c r="SAB70" s="677"/>
      <c r="SAC70" s="677"/>
      <c r="SAD70" s="677"/>
      <c r="SAE70" s="677"/>
      <c r="SAF70" s="677"/>
      <c r="SAG70" s="677"/>
      <c r="SAH70" s="677"/>
      <c r="SAI70" s="677"/>
      <c r="SAJ70" s="677"/>
      <c r="SAK70" s="677"/>
      <c r="SAL70" s="677"/>
      <c r="SAM70" s="677"/>
      <c r="SAN70" s="677"/>
      <c r="SAO70" s="677"/>
      <c r="SAP70" s="677"/>
      <c r="SAQ70" s="677"/>
      <c r="SAR70" s="677"/>
      <c r="SAS70" s="677"/>
      <c r="SAT70" s="677"/>
      <c r="SAU70" s="677"/>
      <c r="SAV70" s="677"/>
      <c r="SAW70" s="677"/>
      <c r="SAX70" s="677"/>
      <c r="SAY70" s="677"/>
      <c r="SAZ70" s="677"/>
      <c r="SBA70" s="677"/>
      <c r="SBB70" s="677"/>
      <c r="SBC70" s="677"/>
      <c r="SBD70" s="677"/>
      <c r="SBE70" s="677"/>
      <c r="SBF70" s="677"/>
      <c r="SBG70" s="677"/>
      <c r="SBH70" s="677"/>
      <c r="SBI70" s="677"/>
      <c r="SBJ70" s="677"/>
      <c r="SBK70" s="677"/>
      <c r="SBL70" s="677"/>
      <c r="SBM70" s="677"/>
      <c r="SBN70" s="677"/>
      <c r="SBO70" s="677"/>
      <c r="SBP70" s="677"/>
      <c r="SBQ70" s="677"/>
      <c r="SBR70" s="677"/>
      <c r="SBS70" s="677"/>
      <c r="SBT70" s="677"/>
      <c r="SBU70" s="677"/>
      <c r="SBV70" s="677"/>
      <c r="SBW70" s="677"/>
      <c r="SBX70" s="677"/>
      <c r="SBY70" s="677"/>
      <c r="SBZ70" s="677"/>
      <c r="SCA70" s="677"/>
      <c r="SCB70" s="677"/>
      <c r="SCC70" s="677"/>
      <c r="SCD70" s="677"/>
      <c r="SCE70" s="677"/>
      <c r="SCF70" s="677"/>
      <c r="SCG70" s="677"/>
      <c r="SCH70" s="677"/>
      <c r="SCI70" s="677"/>
      <c r="SCJ70" s="677"/>
      <c r="SCK70" s="677"/>
      <c r="SCL70" s="677"/>
      <c r="SCM70" s="677"/>
      <c r="SCN70" s="677"/>
      <c r="SCO70" s="677"/>
      <c r="SCP70" s="677"/>
      <c r="SCQ70" s="677"/>
      <c r="SCR70" s="677"/>
      <c r="SCS70" s="677"/>
      <c r="SCT70" s="677"/>
      <c r="SCU70" s="677"/>
      <c r="SCV70" s="677"/>
      <c r="SCW70" s="677"/>
      <c r="SCX70" s="677"/>
      <c r="SCY70" s="677"/>
      <c r="SCZ70" s="677"/>
      <c r="SDA70" s="677"/>
      <c r="SDB70" s="677"/>
      <c r="SDC70" s="677"/>
      <c r="SDD70" s="677"/>
      <c r="SDE70" s="677"/>
      <c r="SDF70" s="677"/>
      <c r="SDG70" s="677"/>
      <c r="SDH70" s="677"/>
      <c r="SDI70" s="677"/>
      <c r="SDJ70" s="677"/>
      <c r="SDK70" s="677"/>
      <c r="SDL70" s="677"/>
      <c r="SDM70" s="677"/>
      <c r="SDN70" s="677"/>
      <c r="SDO70" s="677"/>
      <c r="SDP70" s="677"/>
      <c r="SDQ70" s="677"/>
      <c r="SDR70" s="677"/>
      <c r="SDS70" s="677"/>
      <c r="SDT70" s="677"/>
      <c r="SDU70" s="677"/>
      <c r="SDV70" s="677"/>
      <c r="SDW70" s="677"/>
      <c r="SDX70" s="677"/>
      <c r="SDY70" s="677"/>
      <c r="SDZ70" s="677"/>
      <c r="SEA70" s="677"/>
      <c r="SEB70" s="677"/>
      <c r="SEC70" s="677"/>
      <c r="SED70" s="677"/>
      <c r="SEE70" s="677"/>
      <c r="SEF70" s="677"/>
      <c r="SEG70" s="677"/>
      <c r="SEH70" s="677"/>
      <c r="SEI70" s="677"/>
      <c r="SEJ70" s="677"/>
      <c r="SEK70" s="677"/>
      <c r="SEL70" s="677"/>
      <c r="SEM70" s="677"/>
      <c r="SEN70" s="677"/>
      <c r="SEO70" s="677"/>
      <c r="SEP70" s="677"/>
      <c r="SEQ70" s="677"/>
      <c r="SER70" s="677"/>
      <c r="SES70" s="677"/>
      <c r="SET70" s="677"/>
      <c r="SEU70" s="677"/>
      <c r="SEV70" s="677"/>
      <c r="SEW70" s="677"/>
      <c r="SEX70" s="677"/>
      <c r="SEY70" s="677"/>
      <c r="SEZ70" s="677"/>
      <c r="SFA70" s="677"/>
      <c r="SFB70" s="677"/>
      <c r="SFC70" s="677"/>
      <c r="SFD70" s="677"/>
      <c r="SFE70" s="677"/>
      <c r="SFF70" s="677"/>
      <c r="SFG70" s="677"/>
      <c r="SFH70" s="677"/>
      <c r="SFI70" s="677"/>
      <c r="SFJ70" s="677"/>
      <c r="SFK70" s="677"/>
      <c r="SFL70" s="677"/>
      <c r="SFM70" s="677"/>
      <c r="SFN70" s="677"/>
      <c r="SFO70" s="677"/>
      <c r="SFP70" s="677"/>
      <c r="SFQ70" s="677"/>
      <c r="SFR70" s="677"/>
      <c r="SFS70" s="677"/>
      <c r="SFT70" s="677"/>
      <c r="SFU70" s="677"/>
      <c r="SFV70" s="677"/>
      <c r="SFW70" s="677"/>
      <c r="SFX70" s="677"/>
      <c r="SFY70" s="677"/>
      <c r="SFZ70" s="677"/>
      <c r="SGA70" s="677"/>
      <c r="SGB70" s="677"/>
      <c r="SGC70" s="677"/>
      <c r="SGD70" s="677"/>
      <c r="SGE70" s="677"/>
      <c r="SGF70" s="677"/>
      <c r="SGG70" s="677"/>
      <c r="SGH70" s="677"/>
      <c r="SGI70" s="677"/>
      <c r="SGJ70" s="677"/>
      <c r="SGK70" s="677"/>
      <c r="SGL70" s="677"/>
      <c r="SGM70" s="677"/>
      <c r="SGN70" s="677"/>
      <c r="SGO70" s="677"/>
      <c r="SGP70" s="677"/>
      <c r="SGQ70" s="677"/>
      <c r="SGR70" s="677"/>
      <c r="SGS70" s="677"/>
      <c r="SGT70" s="677"/>
      <c r="SGU70" s="677"/>
      <c r="SGV70" s="677"/>
      <c r="SGW70" s="677"/>
      <c r="SGX70" s="677"/>
      <c r="SGY70" s="677"/>
      <c r="SGZ70" s="677"/>
      <c r="SHA70" s="677"/>
      <c r="SHB70" s="677"/>
      <c r="SHC70" s="677"/>
      <c r="SHD70" s="677"/>
      <c r="SHE70" s="677"/>
      <c r="SHF70" s="677"/>
      <c r="SHG70" s="677"/>
      <c r="SHH70" s="677"/>
      <c r="SHI70" s="677"/>
      <c r="SHJ70" s="677"/>
      <c r="SHK70" s="677"/>
      <c r="SHL70" s="677"/>
      <c r="SHM70" s="677"/>
      <c r="SHN70" s="677"/>
      <c r="SHO70" s="677"/>
      <c r="SHP70" s="677"/>
      <c r="SHQ70" s="677"/>
      <c r="SHR70" s="677"/>
      <c r="SHS70" s="677"/>
      <c r="SHT70" s="677"/>
      <c r="SHU70" s="677"/>
      <c r="SHV70" s="677"/>
      <c r="SHW70" s="677"/>
      <c r="SHX70" s="677"/>
      <c r="SHY70" s="677"/>
      <c r="SHZ70" s="677"/>
      <c r="SIA70" s="677"/>
      <c r="SIB70" s="677"/>
      <c r="SIC70" s="677"/>
      <c r="SID70" s="677"/>
      <c r="SIE70" s="677"/>
      <c r="SIF70" s="677"/>
      <c r="SIG70" s="677"/>
      <c r="SIH70" s="677"/>
      <c r="SII70" s="677"/>
      <c r="SIJ70" s="677"/>
      <c r="SIK70" s="677"/>
      <c r="SIL70" s="677"/>
      <c r="SIM70" s="677"/>
      <c r="SIN70" s="677"/>
      <c r="SIO70" s="677"/>
      <c r="SIP70" s="677"/>
      <c r="SIQ70" s="677"/>
      <c r="SIR70" s="677"/>
      <c r="SIS70" s="677"/>
      <c r="SIT70" s="677"/>
      <c r="SIU70" s="677"/>
      <c r="SIV70" s="677"/>
      <c r="SIW70" s="677"/>
      <c r="SIX70" s="677"/>
      <c r="SIY70" s="677"/>
      <c r="SIZ70" s="677"/>
      <c r="SJA70" s="677"/>
      <c r="SJB70" s="677"/>
      <c r="SJC70" s="677"/>
      <c r="SJD70" s="677"/>
      <c r="SJE70" s="677"/>
      <c r="SJF70" s="677"/>
      <c r="SJG70" s="677"/>
      <c r="SJH70" s="677"/>
      <c r="SJI70" s="677"/>
      <c r="SJJ70" s="677"/>
      <c r="SJK70" s="677"/>
      <c r="SJL70" s="677"/>
      <c r="SJM70" s="677"/>
      <c r="SJN70" s="677"/>
      <c r="SJO70" s="677"/>
      <c r="SJP70" s="677"/>
      <c r="SJQ70" s="677"/>
      <c r="SJR70" s="677"/>
      <c r="SJS70" s="677"/>
      <c r="SJT70" s="677"/>
      <c r="SJU70" s="677"/>
      <c r="SJV70" s="677"/>
      <c r="SJW70" s="677"/>
      <c r="SJX70" s="677"/>
      <c r="SJY70" s="677"/>
      <c r="SJZ70" s="677"/>
      <c r="SKA70" s="677"/>
      <c r="SKB70" s="677"/>
      <c r="SKC70" s="677"/>
      <c r="SKD70" s="677"/>
      <c r="SKE70" s="677"/>
      <c r="SKF70" s="677"/>
      <c r="SKG70" s="677"/>
      <c r="SKH70" s="677"/>
      <c r="SKI70" s="677"/>
      <c r="SKJ70" s="677"/>
      <c r="SKK70" s="677"/>
      <c r="SKL70" s="677"/>
      <c r="SKM70" s="677"/>
      <c r="SKN70" s="677"/>
      <c r="SKO70" s="677"/>
      <c r="SKP70" s="677"/>
      <c r="SKQ70" s="677"/>
      <c r="SKR70" s="677"/>
      <c r="SKS70" s="677"/>
      <c r="SKT70" s="677"/>
      <c r="SKU70" s="677"/>
      <c r="SKV70" s="677"/>
      <c r="SKW70" s="677"/>
      <c r="SKX70" s="677"/>
      <c r="SKY70" s="677"/>
      <c r="SKZ70" s="677"/>
      <c r="SLA70" s="677"/>
      <c r="SLB70" s="677"/>
      <c r="SLC70" s="677"/>
      <c r="SLD70" s="677"/>
      <c r="SLE70" s="677"/>
      <c r="SLF70" s="677"/>
      <c r="SLG70" s="677"/>
      <c r="SLH70" s="677"/>
      <c r="SLI70" s="677"/>
      <c r="SLJ70" s="677"/>
      <c r="SLK70" s="677"/>
      <c r="SLL70" s="677"/>
      <c r="SLM70" s="677"/>
      <c r="SLN70" s="677"/>
      <c r="SLO70" s="677"/>
      <c r="SLP70" s="677"/>
      <c r="SLQ70" s="677"/>
      <c r="SLR70" s="677"/>
      <c r="SLS70" s="677"/>
      <c r="SLT70" s="677"/>
      <c r="SLU70" s="677"/>
      <c r="SLV70" s="677"/>
      <c r="SLW70" s="677"/>
      <c r="SLX70" s="677"/>
      <c r="SLY70" s="677"/>
      <c r="SLZ70" s="677"/>
      <c r="SMA70" s="677"/>
      <c r="SMB70" s="677"/>
      <c r="SMC70" s="677"/>
      <c r="SMD70" s="677"/>
      <c r="SME70" s="677"/>
      <c r="SMF70" s="677"/>
      <c r="SMG70" s="677"/>
      <c r="SMH70" s="677"/>
      <c r="SMI70" s="677"/>
      <c r="SMJ70" s="677"/>
      <c r="SMK70" s="677"/>
      <c r="SML70" s="677"/>
      <c r="SMM70" s="677"/>
      <c r="SMN70" s="677"/>
      <c r="SMO70" s="677"/>
      <c r="SMP70" s="677"/>
      <c r="SMQ70" s="677"/>
      <c r="SMR70" s="677"/>
      <c r="SMS70" s="677"/>
      <c r="SMT70" s="677"/>
      <c r="SMU70" s="677"/>
      <c r="SMV70" s="677"/>
      <c r="SMW70" s="677"/>
      <c r="SMX70" s="677"/>
      <c r="SMY70" s="677"/>
      <c r="SMZ70" s="677"/>
      <c r="SNA70" s="677"/>
      <c r="SNB70" s="677"/>
      <c r="SNC70" s="677"/>
      <c r="SND70" s="677"/>
      <c r="SNE70" s="677"/>
      <c r="SNF70" s="677"/>
      <c r="SNG70" s="677"/>
      <c r="SNH70" s="677"/>
      <c r="SNI70" s="677"/>
      <c r="SNJ70" s="677"/>
      <c r="SNK70" s="677"/>
      <c r="SNL70" s="677"/>
      <c r="SNM70" s="677"/>
      <c r="SNN70" s="677"/>
      <c r="SNO70" s="677"/>
      <c r="SNP70" s="677"/>
      <c r="SNQ70" s="677"/>
      <c r="SNR70" s="677"/>
      <c r="SNS70" s="677"/>
      <c r="SNT70" s="677"/>
      <c r="SNU70" s="677"/>
      <c r="SNV70" s="677"/>
      <c r="SNW70" s="677"/>
      <c r="SNX70" s="677"/>
      <c r="SNY70" s="677"/>
      <c r="SNZ70" s="677"/>
      <c r="SOA70" s="677"/>
      <c r="SOB70" s="677"/>
      <c r="SOC70" s="677"/>
      <c r="SOD70" s="677"/>
      <c r="SOE70" s="677"/>
      <c r="SOF70" s="677"/>
      <c r="SOG70" s="677"/>
      <c r="SOH70" s="677"/>
      <c r="SOI70" s="677"/>
      <c r="SOJ70" s="677"/>
      <c r="SOK70" s="677"/>
      <c r="SOL70" s="677"/>
      <c r="SOM70" s="677"/>
      <c r="SON70" s="677"/>
      <c r="SOO70" s="677"/>
      <c r="SOP70" s="677"/>
      <c r="SOQ70" s="677"/>
      <c r="SOR70" s="677"/>
      <c r="SOS70" s="677"/>
      <c r="SOT70" s="677"/>
      <c r="SOU70" s="677"/>
      <c r="SOV70" s="677"/>
      <c r="SOW70" s="677"/>
      <c r="SOX70" s="677"/>
      <c r="SOY70" s="677"/>
      <c r="SOZ70" s="677"/>
      <c r="SPA70" s="677"/>
      <c r="SPB70" s="677"/>
      <c r="SPC70" s="677"/>
      <c r="SPD70" s="677"/>
      <c r="SPE70" s="677"/>
      <c r="SPF70" s="677"/>
      <c r="SPG70" s="677"/>
      <c r="SPH70" s="677"/>
      <c r="SPI70" s="677"/>
      <c r="SPJ70" s="677"/>
      <c r="SPK70" s="677"/>
      <c r="SPL70" s="677"/>
      <c r="SPM70" s="677"/>
      <c r="SPN70" s="677"/>
      <c r="SPO70" s="677"/>
      <c r="SPP70" s="677"/>
      <c r="SPQ70" s="677"/>
      <c r="SPR70" s="677"/>
      <c r="SPS70" s="677"/>
      <c r="SPT70" s="677"/>
      <c r="SPU70" s="677"/>
      <c r="SPV70" s="677"/>
      <c r="SPW70" s="677"/>
      <c r="SPX70" s="677"/>
      <c r="SPY70" s="677"/>
      <c r="SPZ70" s="677"/>
      <c r="SQA70" s="677"/>
      <c r="SQB70" s="677"/>
      <c r="SQC70" s="677"/>
      <c r="SQD70" s="677"/>
      <c r="SQE70" s="677"/>
      <c r="SQF70" s="677"/>
      <c r="SQG70" s="677"/>
      <c r="SQH70" s="677"/>
      <c r="SQI70" s="677"/>
      <c r="SQJ70" s="677"/>
      <c r="SQK70" s="677"/>
      <c r="SQL70" s="677"/>
      <c r="SQM70" s="677"/>
      <c r="SQN70" s="677"/>
      <c r="SQO70" s="677"/>
      <c r="SQP70" s="677"/>
      <c r="SQQ70" s="677"/>
      <c r="SQR70" s="677"/>
      <c r="SQS70" s="677"/>
      <c r="SQT70" s="677"/>
      <c r="SQU70" s="677"/>
      <c r="SQV70" s="677"/>
      <c r="SQW70" s="677"/>
      <c r="SQX70" s="677"/>
      <c r="SQY70" s="677"/>
      <c r="SQZ70" s="677"/>
      <c r="SRA70" s="677"/>
      <c r="SRB70" s="677"/>
      <c r="SRC70" s="677"/>
      <c r="SRD70" s="677"/>
      <c r="SRE70" s="677"/>
      <c r="SRF70" s="677"/>
      <c r="SRG70" s="677"/>
      <c r="SRH70" s="677"/>
      <c r="SRI70" s="677"/>
      <c r="SRJ70" s="677"/>
      <c r="SRK70" s="677"/>
      <c r="SRL70" s="677"/>
      <c r="SRM70" s="677"/>
      <c r="SRN70" s="677"/>
      <c r="SRO70" s="677"/>
      <c r="SRP70" s="677"/>
      <c r="SRQ70" s="677"/>
      <c r="SRR70" s="677"/>
      <c r="SRS70" s="677"/>
      <c r="SRT70" s="677"/>
      <c r="SRU70" s="677"/>
      <c r="SRV70" s="677"/>
      <c r="SRW70" s="677"/>
      <c r="SRX70" s="677"/>
      <c r="SRY70" s="677"/>
      <c r="SRZ70" s="677"/>
      <c r="SSA70" s="677"/>
      <c r="SSB70" s="677"/>
      <c r="SSC70" s="677"/>
      <c r="SSD70" s="677"/>
      <c r="SSE70" s="677"/>
      <c r="SSF70" s="677"/>
      <c r="SSG70" s="677"/>
      <c r="SSH70" s="677"/>
      <c r="SSI70" s="677"/>
      <c r="SSJ70" s="677"/>
      <c r="SSK70" s="677"/>
      <c r="SSL70" s="677"/>
      <c r="SSM70" s="677"/>
      <c r="SSN70" s="677"/>
      <c r="SSO70" s="677"/>
      <c r="SSP70" s="677"/>
      <c r="SSQ70" s="677"/>
      <c r="SSR70" s="677"/>
      <c r="SSS70" s="677"/>
      <c r="SST70" s="677"/>
      <c r="SSU70" s="677"/>
      <c r="SSV70" s="677"/>
      <c r="SSW70" s="677"/>
      <c r="SSX70" s="677"/>
      <c r="SSY70" s="677"/>
      <c r="SSZ70" s="677"/>
      <c r="STA70" s="677"/>
      <c r="STB70" s="677"/>
      <c r="STC70" s="677"/>
      <c r="STD70" s="677"/>
      <c r="STE70" s="677"/>
      <c r="STF70" s="677"/>
      <c r="STG70" s="677"/>
      <c r="STH70" s="677"/>
      <c r="STI70" s="677"/>
      <c r="STJ70" s="677"/>
      <c r="STK70" s="677"/>
      <c r="STL70" s="677"/>
      <c r="STM70" s="677"/>
      <c r="STN70" s="677"/>
      <c r="STO70" s="677"/>
      <c r="STP70" s="677"/>
      <c r="STQ70" s="677"/>
      <c r="STR70" s="677"/>
      <c r="STS70" s="677"/>
      <c r="STT70" s="677"/>
      <c r="STU70" s="677"/>
      <c r="STV70" s="677"/>
      <c r="STW70" s="677"/>
      <c r="STX70" s="677"/>
      <c r="STY70" s="677"/>
      <c r="STZ70" s="677"/>
      <c r="SUA70" s="677"/>
      <c r="SUB70" s="677"/>
      <c r="SUC70" s="677"/>
      <c r="SUD70" s="677"/>
      <c r="SUE70" s="677"/>
      <c r="SUF70" s="677"/>
      <c r="SUG70" s="677"/>
      <c r="SUH70" s="677"/>
      <c r="SUI70" s="677"/>
      <c r="SUJ70" s="677"/>
      <c r="SUK70" s="677"/>
      <c r="SUL70" s="677"/>
      <c r="SUM70" s="677"/>
      <c r="SUN70" s="677"/>
      <c r="SUO70" s="677"/>
      <c r="SUP70" s="677"/>
      <c r="SUQ70" s="677"/>
      <c r="SUR70" s="677"/>
      <c r="SUS70" s="677"/>
      <c r="SUT70" s="677"/>
      <c r="SUU70" s="677"/>
      <c r="SUV70" s="677"/>
      <c r="SUW70" s="677"/>
      <c r="SUX70" s="677"/>
      <c r="SUY70" s="677"/>
      <c r="SUZ70" s="677"/>
      <c r="SVA70" s="677"/>
      <c r="SVB70" s="677"/>
      <c r="SVC70" s="677"/>
      <c r="SVD70" s="677"/>
      <c r="SVE70" s="677"/>
      <c r="SVF70" s="677"/>
      <c r="SVG70" s="677"/>
      <c r="SVH70" s="677"/>
      <c r="SVI70" s="677"/>
      <c r="SVJ70" s="677"/>
      <c r="SVK70" s="677"/>
      <c r="SVL70" s="677"/>
      <c r="SVM70" s="677"/>
      <c r="SVN70" s="677"/>
      <c r="SVO70" s="677"/>
      <c r="SVP70" s="677"/>
      <c r="SVQ70" s="677"/>
      <c r="SVR70" s="677"/>
      <c r="SVS70" s="677"/>
      <c r="SVT70" s="677"/>
      <c r="SVU70" s="677"/>
      <c r="SVV70" s="677"/>
      <c r="SVW70" s="677"/>
      <c r="SVX70" s="677"/>
      <c r="SVY70" s="677"/>
      <c r="SVZ70" s="677"/>
      <c r="SWA70" s="677"/>
      <c r="SWB70" s="677"/>
      <c r="SWC70" s="677"/>
      <c r="SWD70" s="677"/>
      <c r="SWE70" s="677"/>
      <c r="SWF70" s="677"/>
      <c r="SWG70" s="677"/>
      <c r="SWH70" s="677"/>
      <c r="SWI70" s="677"/>
      <c r="SWJ70" s="677"/>
      <c r="SWK70" s="677"/>
      <c r="SWL70" s="677"/>
      <c r="SWM70" s="677"/>
      <c r="SWN70" s="677"/>
      <c r="SWO70" s="677"/>
      <c r="SWP70" s="677"/>
      <c r="SWQ70" s="677"/>
      <c r="SWR70" s="677"/>
      <c r="SWS70" s="677"/>
      <c r="SWT70" s="677"/>
      <c r="SWU70" s="677"/>
      <c r="SWV70" s="677"/>
      <c r="SWW70" s="677"/>
      <c r="SWX70" s="677"/>
      <c r="SWY70" s="677"/>
      <c r="SWZ70" s="677"/>
      <c r="SXA70" s="677"/>
      <c r="SXB70" s="677"/>
      <c r="SXC70" s="677"/>
      <c r="SXD70" s="677"/>
      <c r="SXE70" s="677"/>
      <c r="SXF70" s="677"/>
      <c r="SXG70" s="677"/>
      <c r="SXH70" s="677"/>
      <c r="SXI70" s="677"/>
      <c r="SXJ70" s="677"/>
      <c r="SXK70" s="677"/>
      <c r="SXL70" s="677"/>
      <c r="SXM70" s="677"/>
      <c r="SXN70" s="677"/>
      <c r="SXO70" s="677"/>
      <c r="SXP70" s="677"/>
      <c r="SXQ70" s="677"/>
      <c r="SXR70" s="677"/>
      <c r="SXS70" s="677"/>
      <c r="SXT70" s="677"/>
      <c r="SXU70" s="677"/>
      <c r="SXV70" s="677"/>
      <c r="SXW70" s="677"/>
      <c r="SXX70" s="677"/>
      <c r="SXY70" s="677"/>
      <c r="SXZ70" s="677"/>
      <c r="SYA70" s="677"/>
      <c r="SYB70" s="677"/>
      <c r="SYC70" s="677"/>
      <c r="SYD70" s="677"/>
      <c r="SYE70" s="677"/>
      <c r="SYF70" s="677"/>
      <c r="SYG70" s="677"/>
      <c r="SYH70" s="677"/>
      <c r="SYI70" s="677"/>
      <c r="SYJ70" s="677"/>
      <c r="SYK70" s="677"/>
      <c r="SYL70" s="677"/>
      <c r="SYM70" s="677"/>
      <c r="SYN70" s="677"/>
      <c r="SYO70" s="677"/>
      <c r="SYP70" s="677"/>
      <c r="SYQ70" s="677"/>
      <c r="SYR70" s="677"/>
      <c r="SYS70" s="677"/>
      <c r="SYT70" s="677"/>
      <c r="SYU70" s="677"/>
      <c r="SYV70" s="677"/>
      <c r="SYW70" s="677"/>
      <c r="SYX70" s="677"/>
      <c r="SYY70" s="677"/>
      <c r="SYZ70" s="677"/>
      <c r="SZA70" s="677"/>
      <c r="SZB70" s="677"/>
      <c r="SZC70" s="677"/>
      <c r="SZD70" s="677"/>
      <c r="SZE70" s="677"/>
      <c r="SZF70" s="677"/>
      <c r="SZG70" s="677"/>
      <c r="SZH70" s="677"/>
      <c r="SZI70" s="677"/>
      <c r="SZJ70" s="677"/>
      <c r="SZK70" s="677"/>
      <c r="SZL70" s="677"/>
      <c r="SZM70" s="677"/>
      <c r="SZN70" s="677"/>
      <c r="SZO70" s="677"/>
      <c r="SZP70" s="677"/>
      <c r="SZQ70" s="677"/>
      <c r="SZR70" s="677"/>
      <c r="SZS70" s="677"/>
      <c r="SZT70" s="677"/>
      <c r="SZU70" s="677"/>
      <c r="SZV70" s="677"/>
      <c r="SZW70" s="677"/>
      <c r="SZX70" s="677"/>
      <c r="SZY70" s="677"/>
      <c r="SZZ70" s="677"/>
      <c r="TAA70" s="677"/>
      <c r="TAB70" s="677"/>
      <c r="TAC70" s="677"/>
      <c r="TAD70" s="677"/>
      <c r="TAE70" s="677"/>
      <c r="TAF70" s="677"/>
      <c r="TAG70" s="677"/>
      <c r="TAH70" s="677"/>
      <c r="TAI70" s="677"/>
      <c r="TAJ70" s="677"/>
      <c r="TAK70" s="677"/>
      <c r="TAL70" s="677"/>
      <c r="TAM70" s="677"/>
      <c r="TAN70" s="677"/>
      <c r="TAO70" s="677"/>
      <c r="TAP70" s="677"/>
      <c r="TAQ70" s="677"/>
      <c r="TAR70" s="677"/>
      <c r="TAS70" s="677"/>
      <c r="TAT70" s="677"/>
      <c r="TAU70" s="677"/>
      <c r="TAV70" s="677"/>
      <c r="TAW70" s="677"/>
      <c r="TAX70" s="677"/>
      <c r="TAY70" s="677"/>
      <c r="TAZ70" s="677"/>
      <c r="TBA70" s="677"/>
      <c r="TBB70" s="677"/>
      <c r="TBC70" s="677"/>
      <c r="TBD70" s="677"/>
      <c r="TBE70" s="677"/>
      <c r="TBF70" s="677"/>
      <c r="TBG70" s="677"/>
      <c r="TBH70" s="677"/>
      <c r="TBI70" s="677"/>
      <c r="TBJ70" s="677"/>
      <c r="TBK70" s="677"/>
      <c r="TBL70" s="677"/>
      <c r="TBM70" s="677"/>
      <c r="TBN70" s="677"/>
      <c r="TBO70" s="677"/>
      <c r="TBP70" s="677"/>
      <c r="TBQ70" s="677"/>
      <c r="TBR70" s="677"/>
      <c r="TBS70" s="677"/>
      <c r="TBT70" s="677"/>
      <c r="TBU70" s="677"/>
      <c r="TBV70" s="677"/>
      <c r="TBW70" s="677"/>
      <c r="TBX70" s="677"/>
      <c r="TBY70" s="677"/>
      <c r="TBZ70" s="677"/>
      <c r="TCA70" s="677"/>
      <c r="TCB70" s="677"/>
      <c r="TCC70" s="677"/>
      <c r="TCD70" s="677"/>
      <c r="TCE70" s="677"/>
      <c r="TCF70" s="677"/>
      <c r="TCG70" s="677"/>
      <c r="TCH70" s="677"/>
      <c r="TCI70" s="677"/>
      <c r="TCJ70" s="677"/>
      <c r="TCK70" s="677"/>
      <c r="TCL70" s="677"/>
      <c r="TCM70" s="677"/>
      <c r="TCN70" s="677"/>
      <c r="TCO70" s="677"/>
      <c r="TCP70" s="677"/>
      <c r="TCQ70" s="677"/>
      <c r="TCR70" s="677"/>
      <c r="TCS70" s="677"/>
      <c r="TCT70" s="677"/>
      <c r="TCU70" s="677"/>
      <c r="TCV70" s="677"/>
      <c r="TCW70" s="677"/>
      <c r="TCX70" s="677"/>
      <c r="TCY70" s="677"/>
      <c r="TCZ70" s="677"/>
      <c r="TDA70" s="677"/>
      <c r="TDB70" s="677"/>
      <c r="TDC70" s="677"/>
      <c r="TDD70" s="677"/>
      <c r="TDE70" s="677"/>
      <c r="TDF70" s="677"/>
      <c r="TDG70" s="677"/>
      <c r="TDH70" s="677"/>
      <c r="TDI70" s="677"/>
      <c r="TDJ70" s="677"/>
      <c r="TDK70" s="677"/>
      <c r="TDL70" s="677"/>
      <c r="TDM70" s="677"/>
      <c r="TDN70" s="677"/>
      <c r="TDO70" s="677"/>
      <c r="TDP70" s="677"/>
      <c r="TDQ70" s="677"/>
      <c r="TDR70" s="677"/>
      <c r="TDS70" s="677"/>
      <c r="TDT70" s="677"/>
      <c r="TDU70" s="677"/>
      <c r="TDV70" s="677"/>
      <c r="TDW70" s="677"/>
      <c r="TDX70" s="677"/>
      <c r="TDY70" s="677"/>
      <c r="TDZ70" s="677"/>
      <c r="TEA70" s="677"/>
      <c r="TEB70" s="677"/>
      <c r="TEC70" s="677"/>
      <c r="TED70" s="677"/>
      <c r="TEE70" s="677"/>
      <c r="TEF70" s="677"/>
      <c r="TEG70" s="677"/>
      <c r="TEH70" s="677"/>
      <c r="TEI70" s="677"/>
      <c r="TEJ70" s="677"/>
      <c r="TEK70" s="677"/>
      <c r="TEL70" s="677"/>
      <c r="TEM70" s="677"/>
      <c r="TEN70" s="677"/>
      <c r="TEO70" s="677"/>
      <c r="TEP70" s="677"/>
      <c r="TEQ70" s="677"/>
      <c r="TER70" s="677"/>
      <c r="TES70" s="677"/>
      <c r="TET70" s="677"/>
      <c r="TEU70" s="677"/>
      <c r="TEV70" s="677"/>
      <c r="TEW70" s="677"/>
      <c r="TEX70" s="677"/>
      <c r="TEY70" s="677"/>
      <c r="TEZ70" s="677"/>
      <c r="TFA70" s="677"/>
      <c r="TFB70" s="677"/>
      <c r="TFC70" s="677"/>
      <c r="TFD70" s="677"/>
      <c r="TFE70" s="677"/>
      <c r="TFF70" s="677"/>
      <c r="TFG70" s="677"/>
      <c r="TFH70" s="677"/>
      <c r="TFI70" s="677"/>
      <c r="TFJ70" s="677"/>
      <c r="TFK70" s="677"/>
      <c r="TFL70" s="677"/>
      <c r="TFM70" s="677"/>
      <c r="TFN70" s="677"/>
      <c r="TFO70" s="677"/>
      <c r="TFP70" s="677"/>
      <c r="TFQ70" s="677"/>
      <c r="TFR70" s="677"/>
      <c r="TFS70" s="677"/>
      <c r="TFT70" s="677"/>
      <c r="TFU70" s="677"/>
      <c r="TFV70" s="677"/>
      <c r="TFW70" s="677"/>
      <c r="TFX70" s="677"/>
      <c r="TFY70" s="677"/>
      <c r="TFZ70" s="677"/>
      <c r="TGA70" s="677"/>
      <c r="TGB70" s="677"/>
      <c r="TGC70" s="677"/>
      <c r="TGD70" s="677"/>
      <c r="TGE70" s="677"/>
      <c r="TGF70" s="677"/>
      <c r="TGG70" s="677"/>
      <c r="TGH70" s="677"/>
      <c r="TGI70" s="677"/>
      <c r="TGJ70" s="677"/>
      <c r="TGK70" s="677"/>
      <c r="TGL70" s="677"/>
      <c r="TGM70" s="677"/>
      <c r="TGN70" s="677"/>
      <c r="TGO70" s="677"/>
      <c r="TGP70" s="677"/>
      <c r="TGQ70" s="677"/>
      <c r="TGR70" s="677"/>
      <c r="TGS70" s="677"/>
      <c r="TGT70" s="677"/>
      <c r="TGU70" s="677"/>
      <c r="TGV70" s="677"/>
      <c r="TGW70" s="677"/>
      <c r="TGX70" s="677"/>
      <c r="TGY70" s="677"/>
      <c r="TGZ70" s="677"/>
      <c r="THA70" s="677"/>
      <c r="THB70" s="677"/>
      <c r="THC70" s="677"/>
      <c r="THD70" s="677"/>
      <c r="THE70" s="677"/>
      <c r="THF70" s="677"/>
      <c r="THG70" s="677"/>
      <c r="THH70" s="677"/>
      <c r="THI70" s="677"/>
      <c r="THJ70" s="677"/>
      <c r="THK70" s="677"/>
      <c r="THL70" s="677"/>
      <c r="THM70" s="677"/>
      <c r="THN70" s="677"/>
      <c r="THO70" s="677"/>
      <c r="THP70" s="677"/>
      <c r="THQ70" s="677"/>
      <c r="THR70" s="677"/>
      <c r="THS70" s="677"/>
      <c r="THT70" s="677"/>
      <c r="THU70" s="677"/>
      <c r="THV70" s="677"/>
      <c r="THW70" s="677"/>
      <c r="THX70" s="677"/>
      <c r="THY70" s="677"/>
      <c r="THZ70" s="677"/>
      <c r="TIA70" s="677"/>
      <c r="TIB70" s="677"/>
      <c r="TIC70" s="677"/>
      <c r="TID70" s="677"/>
      <c r="TIE70" s="677"/>
      <c r="TIF70" s="677"/>
      <c r="TIG70" s="677"/>
      <c r="TIH70" s="677"/>
      <c r="TII70" s="677"/>
      <c r="TIJ70" s="677"/>
      <c r="TIK70" s="677"/>
      <c r="TIL70" s="677"/>
      <c r="TIM70" s="677"/>
      <c r="TIN70" s="677"/>
      <c r="TIO70" s="677"/>
      <c r="TIP70" s="677"/>
      <c r="TIQ70" s="677"/>
      <c r="TIR70" s="677"/>
      <c r="TIS70" s="677"/>
      <c r="TIT70" s="677"/>
      <c r="TIU70" s="677"/>
      <c r="TIV70" s="677"/>
      <c r="TIW70" s="677"/>
      <c r="TIX70" s="677"/>
      <c r="TIY70" s="677"/>
      <c r="TIZ70" s="677"/>
      <c r="TJA70" s="677"/>
      <c r="TJB70" s="677"/>
      <c r="TJC70" s="677"/>
      <c r="TJD70" s="677"/>
      <c r="TJE70" s="677"/>
      <c r="TJF70" s="677"/>
      <c r="TJG70" s="677"/>
      <c r="TJH70" s="677"/>
      <c r="TJI70" s="677"/>
      <c r="TJJ70" s="677"/>
      <c r="TJK70" s="677"/>
      <c r="TJL70" s="677"/>
      <c r="TJM70" s="677"/>
      <c r="TJN70" s="677"/>
      <c r="TJO70" s="677"/>
      <c r="TJP70" s="677"/>
      <c r="TJQ70" s="677"/>
      <c r="TJR70" s="677"/>
      <c r="TJS70" s="677"/>
      <c r="TJT70" s="677"/>
      <c r="TJU70" s="677"/>
      <c r="TJV70" s="677"/>
      <c r="TJW70" s="677"/>
      <c r="TJX70" s="677"/>
      <c r="TJY70" s="677"/>
      <c r="TJZ70" s="677"/>
      <c r="TKA70" s="677"/>
      <c r="TKB70" s="677"/>
      <c r="TKC70" s="677"/>
      <c r="TKD70" s="677"/>
      <c r="TKE70" s="677"/>
      <c r="TKF70" s="677"/>
      <c r="TKG70" s="677"/>
      <c r="TKH70" s="677"/>
      <c r="TKI70" s="677"/>
      <c r="TKJ70" s="677"/>
      <c r="TKK70" s="677"/>
      <c r="TKL70" s="677"/>
      <c r="TKM70" s="677"/>
      <c r="TKN70" s="677"/>
      <c r="TKO70" s="677"/>
      <c r="TKP70" s="677"/>
      <c r="TKQ70" s="677"/>
      <c r="TKR70" s="677"/>
      <c r="TKS70" s="677"/>
      <c r="TKT70" s="677"/>
      <c r="TKU70" s="677"/>
      <c r="TKV70" s="677"/>
      <c r="TKW70" s="677"/>
      <c r="TKX70" s="677"/>
      <c r="TKY70" s="677"/>
      <c r="TKZ70" s="677"/>
      <c r="TLA70" s="677"/>
      <c r="TLB70" s="677"/>
      <c r="TLC70" s="677"/>
      <c r="TLD70" s="677"/>
      <c r="TLE70" s="677"/>
      <c r="TLF70" s="677"/>
      <c r="TLG70" s="677"/>
      <c r="TLH70" s="677"/>
      <c r="TLI70" s="677"/>
      <c r="TLJ70" s="677"/>
      <c r="TLK70" s="677"/>
      <c r="TLL70" s="677"/>
      <c r="TLM70" s="677"/>
      <c r="TLN70" s="677"/>
      <c r="TLO70" s="677"/>
      <c r="TLP70" s="677"/>
      <c r="TLQ70" s="677"/>
      <c r="TLR70" s="677"/>
      <c r="TLS70" s="677"/>
      <c r="TLT70" s="677"/>
      <c r="TLU70" s="677"/>
      <c r="TLV70" s="677"/>
      <c r="TLW70" s="677"/>
      <c r="TLX70" s="677"/>
      <c r="TLY70" s="677"/>
      <c r="TLZ70" s="677"/>
      <c r="TMA70" s="677"/>
      <c r="TMB70" s="677"/>
      <c r="TMC70" s="677"/>
      <c r="TMD70" s="677"/>
      <c r="TME70" s="677"/>
      <c r="TMF70" s="677"/>
      <c r="TMG70" s="677"/>
      <c r="TMH70" s="677"/>
      <c r="TMI70" s="677"/>
      <c r="TMJ70" s="677"/>
      <c r="TMK70" s="677"/>
      <c r="TML70" s="677"/>
      <c r="TMM70" s="677"/>
      <c r="TMN70" s="677"/>
      <c r="TMO70" s="677"/>
      <c r="TMP70" s="677"/>
      <c r="TMQ70" s="677"/>
      <c r="TMR70" s="677"/>
      <c r="TMS70" s="677"/>
      <c r="TMT70" s="677"/>
      <c r="TMU70" s="677"/>
      <c r="TMV70" s="677"/>
      <c r="TMW70" s="677"/>
      <c r="TMX70" s="677"/>
      <c r="TMY70" s="677"/>
      <c r="TMZ70" s="677"/>
      <c r="TNA70" s="677"/>
      <c r="TNB70" s="677"/>
      <c r="TNC70" s="677"/>
      <c r="TND70" s="677"/>
      <c r="TNE70" s="677"/>
      <c r="TNF70" s="677"/>
      <c r="TNG70" s="677"/>
      <c r="TNH70" s="677"/>
      <c r="TNI70" s="677"/>
      <c r="TNJ70" s="677"/>
      <c r="TNK70" s="677"/>
      <c r="TNL70" s="677"/>
      <c r="TNM70" s="677"/>
      <c r="TNN70" s="677"/>
      <c r="TNO70" s="677"/>
      <c r="TNP70" s="677"/>
      <c r="TNQ70" s="677"/>
      <c r="TNR70" s="677"/>
      <c r="TNS70" s="677"/>
      <c r="TNT70" s="677"/>
      <c r="TNU70" s="677"/>
      <c r="TNV70" s="677"/>
      <c r="TNW70" s="677"/>
      <c r="TNX70" s="677"/>
      <c r="TNY70" s="677"/>
      <c r="TNZ70" s="677"/>
      <c r="TOA70" s="677"/>
      <c r="TOB70" s="677"/>
      <c r="TOC70" s="677"/>
      <c r="TOD70" s="677"/>
      <c r="TOE70" s="677"/>
      <c r="TOF70" s="677"/>
      <c r="TOG70" s="677"/>
      <c r="TOH70" s="677"/>
      <c r="TOI70" s="677"/>
      <c r="TOJ70" s="677"/>
      <c r="TOK70" s="677"/>
      <c r="TOL70" s="677"/>
      <c r="TOM70" s="677"/>
      <c r="TON70" s="677"/>
      <c r="TOO70" s="677"/>
      <c r="TOP70" s="677"/>
      <c r="TOQ70" s="677"/>
      <c r="TOR70" s="677"/>
      <c r="TOS70" s="677"/>
      <c r="TOT70" s="677"/>
      <c r="TOU70" s="677"/>
      <c r="TOV70" s="677"/>
      <c r="TOW70" s="677"/>
      <c r="TOX70" s="677"/>
      <c r="TOY70" s="677"/>
      <c r="TOZ70" s="677"/>
      <c r="TPA70" s="677"/>
      <c r="TPB70" s="677"/>
      <c r="TPC70" s="677"/>
      <c r="TPD70" s="677"/>
      <c r="TPE70" s="677"/>
      <c r="TPF70" s="677"/>
      <c r="TPG70" s="677"/>
      <c r="TPH70" s="677"/>
      <c r="TPI70" s="677"/>
      <c r="TPJ70" s="677"/>
      <c r="TPK70" s="677"/>
      <c r="TPL70" s="677"/>
      <c r="TPM70" s="677"/>
      <c r="TPN70" s="677"/>
      <c r="TPO70" s="677"/>
      <c r="TPP70" s="677"/>
      <c r="TPQ70" s="677"/>
      <c r="TPR70" s="677"/>
      <c r="TPS70" s="677"/>
      <c r="TPT70" s="677"/>
      <c r="TPU70" s="677"/>
      <c r="TPV70" s="677"/>
      <c r="TPW70" s="677"/>
      <c r="TPX70" s="677"/>
      <c r="TPY70" s="677"/>
      <c r="TPZ70" s="677"/>
      <c r="TQA70" s="677"/>
      <c r="TQB70" s="677"/>
      <c r="TQC70" s="677"/>
      <c r="TQD70" s="677"/>
      <c r="TQE70" s="677"/>
      <c r="TQF70" s="677"/>
      <c r="TQG70" s="677"/>
      <c r="TQH70" s="677"/>
      <c r="TQI70" s="677"/>
      <c r="TQJ70" s="677"/>
      <c r="TQK70" s="677"/>
      <c r="TQL70" s="677"/>
      <c r="TQM70" s="677"/>
      <c r="TQN70" s="677"/>
      <c r="TQO70" s="677"/>
      <c r="TQP70" s="677"/>
      <c r="TQQ70" s="677"/>
      <c r="TQR70" s="677"/>
      <c r="TQS70" s="677"/>
      <c r="TQT70" s="677"/>
      <c r="TQU70" s="677"/>
      <c r="TQV70" s="677"/>
      <c r="TQW70" s="677"/>
      <c r="TQX70" s="677"/>
      <c r="TQY70" s="677"/>
      <c r="TQZ70" s="677"/>
      <c r="TRA70" s="677"/>
      <c r="TRB70" s="677"/>
      <c r="TRC70" s="677"/>
      <c r="TRD70" s="677"/>
      <c r="TRE70" s="677"/>
      <c r="TRF70" s="677"/>
      <c r="TRG70" s="677"/>
      <c r="TRH70" s="677"/>
      <c r="TRI70" s="677"/>
      <c r="TRJ70" s="677"/>
      <c r="TRK70" s="677"/>
      <c r="TRL70" s="677"/>
      <c r="TRM70" s="677"/>
      <c r="TRN70" s="677"/>
      <c r="TRO70" s="677"/>
      <c r="TRP70" s="677"/>
      <c r="TRQ70" s="677"/>
      <c r="TRR70" s="677"/>
      <c r="TRS70" s="677"/>
      <c r="TRT70" s="677"/>
      <c r="TRU70" s="677"/>
      <c r="TRV70" s="677"/>
      <c r="TRW70" s="677"/>
      <c r="TRX70" s="677"/>
      <c r="TRY70" s="677"/>
      <c r="TRZ70" s="677"/>
      <c r="TSA70" s="677"/>
      <c r="TSB70" s="677"/>
      <c r="TSC70" s="677"/>
      <c r="TSD70" s="677"/>
      <c r="TSE70" s="677"/>
      <c r="TSF70" s="677"/>
      <c r="TSG70" s="677"/>
      <c r="TSH70" s="677"/>
      <c r="TSI70" s="677"/>
      <c r="TSJ70" s="677"/>
      <c r="TSK70" s="677"/>
      <c r="TSL70" s="677"/>
      <c r="TSM70" s="677"/>
      <c r="TSN70" s="677"/>
      <c r="TSO70" s="677"/>
      <c r="TSP70" s="677"/>
      <c r="TSQ70" s="677"/>
      <c r="TSR70" s="677"/>
      <c r="TSS70" s="677"/>
      <c r="TST70" s="677"/>
      <c r="TSU70" s="677"/>
      <c r="TSV70" s="677"/>
      <c r="TSW70" s="677"/>
      <c r="TSX70" s="677"/>
      <c r="TSY70" s="677"/>
      <c r="TSZ70" s="677"/>
      <c r="TTA70" s="677"/>
      <c r="TTB70" s="677"/>
      <c r="TTC70" s="677"/>
      <c r="TTD70" s="677"/>
      <c r="TTE70" s="677"/>
      <c r="TTF70" s="677"/>
      <c r="TTG70" s="677"/>
      <c r="TTH70" s="677"/>
      <c r="TTI70" s="677"/>
      <c r="TTJ70" s="677"/>
      <c r="TTK70" s="677"/>
      <c r="TTL70" s="677"/>
      <c r="TTM70" s="677"/>
      <c r="TTN70" s="677"/>
      <c r="TTO70" s="677"/>
      <c r="TTP70" s="677"/>
      <c r="TTQ70" s="677"/>
      <c r="TTR70" s="677"/>
      <c r="TTS70" s="677"/>
      <c r="TTT70" s="677"/>
      <c r="TTU70" s="677"/>
      <c r="TTV70" s="677"/>
      <c r="TTW70" s="677"/>
      <c r="TTX70" s="677"/>
      <c r="TTY70" s="677"/>
      <c r="TTZ70" s="677"/>
      <c r="TUA70" s="677"/>
      <c r="TUB70" s="677"/>
      <c r="TUC70" s="677"/>
      <c r="TUD70" s="677"/>
      <c r="TUE70" s="677"/>
      <c r="TUF70" s="677"/>
      <c r="TUG70" s="677"/>
      <c r="TUH70" s="677"/>
      <c r="TUI70" s="677"/>
      <c r="TUJ70" s="677"/>
      <c r="TUK70" s="677"/>
      <c r="TUL70" s="677"/>
      <c r="TUM70" s="677"/>
      <c r="TUN70" s="677"/>
      <c r="TUO70" s="677"/>
      <c r="TUP70" s="677"/>
      <c r="TUQ70" s="677"/>
      <c r="TUR70" s="677"/>
      <c r="TUS70" s="677"/>
      <c r="TUT70" s="677"/>
      <c r="TUU70" s="677"/>
      <c r="TUV70" s="677"/>
      <c r="TUW70" s="677"/>
      <c r="TUX70" s="677"/>
      <c r="TUY70" s="677"/>
      <c r="TUZ70" s="677"/>
      <c r="TVA70" s="677"/>
      <c r="TVB70" s="677"/>
      <c r="TVC70" s="677"/>
      <c r="TVD70" s="677"/>
      <c r="TVE70" s="677"/>
      <c r="TVF70" s="677"/>
      <c r="TVG70" s="677"/>
      <c r="TVH70" s="677"/>
      <c r="TVI70" s="677"/>
      <c r="TVJ70" s="677"/>
      <c r="TVK70" s="677"/>
      <c r="TVL70" s="677"/>
      <c r="TVM70" s="677"/>
      <c r="TVN70" s="677"/>
      <c r="TVO70" s="677"/>
      <c r="TVP70" s="677"/>
      <c r="TVQ70" s="677"/>
      <c r="TVR70" s="677"/>
      <c r="TVS70" s="677"/>
      <c r="TVT70" s="677"/>
      <c r="TVU70" s="677"/>
      <c r="TVV70" s="677"/>
      <c r="TVW70" s="677"/>
      <c r="TVX70" s="677"/>
      <c r="TVY70" s="677"/>
      <c r="TVZ70" s="677"/>
      <c r="TWA70" s="677"/>
      <c r="TWB70" s="677"/>
      <c r="TWC70" s="677"/>
      <c r="TWD70" s="677"/>
      <c r="TWE70" s="677"/>
      <c r="TWF70" s="677"/>
      <c r="TWG70" s="677"/>
      <c r="TWH70" s="677"/>
      <c r="TWI70" s="677"/>
      <c r="TWJ70" s="677"/>
      <c r="TWK70" s="677"/>
      <c r="TWL70" s="677"/>
      <c r="TWM70" s="677"/>
      <c r="TWN70" s="677"/>
      <c r="TWO70" s="677"/>
      <c r="TWP70" s="677"/>
      <c r="TWQ70" s="677"/>
      <c r="TWR70" s="677"/>
      <c r="TWS70" s="677"/>
      <c r="TWT70" s="677"/>
      <c r="TWU70" s="677"/>
      <c r="TWV70" s="677"/>
      <c r="TWW70" s="677"/>
      <c r="TWX70" s="677"/>
      <c r="TWY70" s="677"/>
      <c r="TWZ70" s="677"/>
      <c r="TXA70" s="677"/>
      <c r="TXB70" s="677"/>
      <c r="TXC70" s="677"/>
      <c r="TXD70" s="677"/>
      <c r="TXE70" s="677"/>
      <c r="TXF70" s="677"/>
      <c r="TXG70" s="677"/>
      <c r="TXH70" s="677"/>
      <c r="TXI70" s="677"/>
      <c r="TXJ70" s="677"/>
      <c r="TXK70" s="677"/>
      <c r="TXL70" s="677"/>
      <c r="TXM70" s="677"/>
      <c r="TXN70" s="677"/>
      <c r="TXO70" s="677"/>
      <c r="TXP70" s="677"/>
      <c r="TXQ70" s="677"/>
      <c r="TXR70" s="677"/>
      <c r="TXS70" s="677"/>
      <c r="TXT70" s="677"/>
      <c r="TXU70" s="677"/>
      <c r="TXV70" s="677"/>
      <c r="TXW70" s="677"/>
      <c r="TXX70" s="677"/>
      <c r="TXY70" s="677"/>
      <c r="TXZ70" s="677"/>
      <c r="TYA70" s="677"/>
      <c r="TYB70" s="677"/>
      <c r="TYC70" s="677"/>
      <c r="TYD70" s="677"/>
      <c r="TYE70" s="677"/>
      <c r="TYF70" s="677"/>
      <c r="TYG70" s="677"/>
      <c r="TYH70" s="677"/>
      <c r="TYI70" s="677"/>
      <c r="TYJ70" s="677"/>
      <c r="TYK70" s="677"/>
      <c r="TYL70" s="677"/>
      <c r="TYM70" s="677"/>
      <c r="TYN70" s="677"/>
      <c r="TYO70" s="677"/>
      <c r="TYP70" s="677"/>
      <c r="TYQ70" s="677"/>
      <c r="TYR70" s="677"/>
      <c r="TYS70" s="677"/>
      <c r="TYT70" s="677"/>
      <c r="TYU70" s="677"/>
      <c r="TYV70" s="677"/>
      <c r="TYW70" s="677"/>
      <c r="TYX70" s="677"/>
      <c r="TYY70" s="677"/>
      <c r="TYZ70" s="677"/>
      <c r="TZA70" s="677"/>
      <c r="TZB70" s="677"/>
      <c r="TZC70" s="677"/>
      <c r="TZD70" s="677"/>
      <c r="TZE70" s="677"/>
      <c r="TZF70" s="677"/>
      <c r="TZG70" s="677"/>
      <c r="TZH70" s="677"/>
      <c r="TZI70" s="677"/>
      <c r="TZJ70" s="677"/>
      <c r="TZK70" s="677"/>
      <c r="TZL70" s="677"/>
      <c r="TZM70" s="677"/>
      <c r="TZN70" s="677"/>
      <c r="TZO70" s="677"/>
      <c r="TZP70" s="677"/>
      <c r="TZQ70" s="677"/>
      <c r="TZR70" s="677"/>
      <c r="TZS70" s="677"/>
      <c r="TZT70" s="677"/>
      <c r="TZU70" s="677"/>
      <c r="TZV70" s="677"/>
      <c r="TZW70" s="677"/>
      <c r="TZX70" s="677"/>
      <c r="TZY70" s="677"/>
      <c r="TZZ70" s="677"/>
      <c r="UAA70" s="677"/>
      <c r="UAB70" s="677"/>
      <c r="UAC70" s="677"/>
      <c r="UAD70" s="677"/>
      <c r="UAE70" s="677"/>
      <c r="UAF70" s="677"/>
      <c r="UAG70" s="677"/>
      <c r="UAH70" s="677"/>
      <c r="UAI70" s="677"/>
      <c r="UAJ70" s="677"/>
      <c r="UAK70" s="677"/>
      <c r="UAL70" s="677"/>
      <c r="UAM70" s="677"/>
      <c r="UAN70" s="677"/>
      <c r="UAO70" s="677"/>
      <c r="UAP70" s="677"/>
      <c r="UAQ70" s="677"/>
      <c r="UAR70" s="677"/>
      <c r="UAS70" s="677"/>
      <c r="UAT70" s="677"/>
      <c r="UAU70" s="677"/>
      <c r="UAV70" s="677"/>
      <c r="UAW70" s="677"/>
      <c r="UAX70" s="677"/>
      <c r="UAY70" s="677"/>
      <c r="UAZ70" s="677"/>
      <c r="UBA70" s="677"/>
      <c r="UBB70" s="677"/>
      <c r="UBC70" s="677"/>
      <c r="UBD70" s="677"/>
      <c r="UBE70" s="677"/>
      <c r="UBF70" s="677"/>
      <c r="UBG70" s="677"/>
      <c r="UBH70" s="677"/>
      <c r="UBI70" s="677"/>
      <c r="UBJ70" s="677"/>
      <c r="UBK70" s="677"/>
      <c r="UBL70" s="677"/>
      <c r="UBM70" s="677"/>
      <c r="UBN70" s="677"/>
      <c r="UBO70" s="677"/>
      <c r="UBP70" s="677"/>
      <c r="UBQ70" s="677"/>
      <c r="UBR70" s="677"/>
      <c r="UBS70" s="677"/>
      <c r="UBT70" s="677"/>
      <c r="UBU70" s="677"/>
      <c r="UBV70" s="677"/>
      <c r="UBW70" s="677"/>
      <c r="UBX70" s="677"/>
      <c r="UBY70" s="677"/>
      <c r="UBZ70" s="677"/>
      <c r="UCA70" s="677"/>
      <c r="UCB70" s="677"/>
      <c r="UCC70" s="677"/>
      <c r="UCD70" s="677"/>
      <c r="UCE70" s="677"/>
      <c r="UCF70" s="677"/>
      <c r="UCG70" s="677"/>
      <c r="UCH70" s="677"/>
      <c r="UCI70" s="677"/>
      <c r="UCJ70" s="677"/>
      <c r="UCK70" s="677"/>
      <c r="UCL70" s="677"/>
      <c r="UCM70" s="677"/>
      <c r="UCN70" s="677"/>
      <c r="UCO70" s="677"/>
      <c r="UCP70" s="677"/>
      <c r="UCQ70" s="677"/>
      <c r="UCR70" s="677"/>
      <c r="UCS70" s="677"/>
      <c r="UCT70" s="677"/>
      <c r="UCU70" s="677"/>
      <c r="UCV70" s="677"/>
      <c r="UCW70" s="677"/>
      <c r="UCX70" s="677"/>
      <c r="UCY70" s="677"/>
      <c r="UCZ70" s="677"/>
      <c r="UDA70" s="677"/>
      <c r="UDB70" s="677"/>
      <c r="UDC70" s="677"/>
      <c r="UDD70" s="677"/>
      <c r="UDE70" s="677"/>
      <c r="UDF70" s="677"/>
      <c r="UDG70" s="677"/>
      <c r="UDH70" s="677"/>
      <c r="UDI70" s="677"/>
      <c r="UDJ70" s="677"/>
      <c r="UDK70" s="677"/>
      <c r="UDL70" s="677"/>
      <c r="UDM70" s="677"/>
      <c r="UDN70" s="677"/>
      <c r="UDO70" s="677"/>
      <c r="UDP70" s="677"/>
      <c r="UDQ70" s="677"/>
      <c r="UDR70" s="677"/>
      <c r="UDS70" s="677"/>
      <c r="UDT70" s="677"/>
      <c r="UDU70" s="677"/>
      <c r="UDV70" s="677"/>
      <c r="UDW70" s="677"/>
      <c r="UDX70" s="677"/>
      <c r="UDY70" s="677"/>
      <c r="UDZ70" s="677"/>
      <c r="UEA70" s="677"/>
      <c r="UEB70" s="677"/>
      <c r="UEC70" s="677"/>
      <c r="UED70" s="677"/>
      <c r="UEE70" s="677"/>
      <c r="UEF70" s="677"/>
      <c r="UEG70" s="677"/>
      <c r="UEH70" s="677"/>
      <c r="UEI70" s="677"/>
      <c r="UEJ70" s="677"/>
      <c r="UEK70" s="677"/>
      <c r="UEL70" s="677"/>
      <c r="UEM70" s="677"/>
      <c r="UEN70" s="677"/>
      <c r="UEO70" s="677"/>
      <c r="UEP70" s="677"/>
      <c r="UEQ70" s="677"/>
      <c r="UER70" s="677"/>
      <c r="UES70" s="677"/>
      <c r="UET70" s="677"/>
      <c r="UEU70" s="677"/>
      <c r="UEV70" s="677"/>
      <c r="UEW70" s="677"/>
      <c r="UEX70" s="677"/>
      <c r="UEY70" s="677"/>
      <c r="UEZ70" s="677"/>
      <c r="UFA70" s="677"/>
      <c r="UFB70" s="677"/>
      <c r="UFC70" s="677"/>
      <c r="UFD70" s="677"/>
      <c r="UFE70" s="677"/>
      <c r="UFF70" s="677"/>
      <c r="UFG70" s="677"/>
      <c r="UFH70" s="677"/>
      <c r="UFI70" s="677"/>
      <c r="UFJ70" s="677"/>
      <c r="UFK70" s="677"/>
      <c r="UFL70" s="677"/>
      <c r="UFM70" s="677"/>
      <c r="UFN70" s="677"/>
      <c r="UFO70" s="677"/>
      <c r="UFP70" s="677"/>
      <c r="UFQ70" s="677"/>
      <c r="UFR70" s="677"/>
      <c r="UFS70" s="677"/>
      <c r="UFT70" s="677"/>
      <c r="UFU70" s="677"/>
      <c r="UFV70" s="677"/>
      <c r="UFW70" s="677"/>
      <c r="UFX70" s="677"/>
      <c r="UFY70" s="677"/>
      <c r="UFZ70" s="677"/>
      <c r="UGA70" s="677"/>
      <c r="UGB70" s="677"/>
      <c r="UGC70" s="677"/>
      <c r="UGD70" s="677"/>
      <c r="UGE70" s="677"/>
      <c r="UGF70" s="677"/>
      <c r="UGG70" s="677"/>
      <c r="UGH70" s="677"/>
      <c r="UGI70" s="677"/>
      <c r="UGJ70" s="677"/>
      <c r="UGK70" s="677"/>
      <c r="UGL70" s="677"/>
      <c r="UGM70" s="677"/>
      <c r="UGN70" s="677"/>
      <c r="UGO70" s="677"/>
      <c r="UGP70" s="677"/>
      <c r="UGQ70" s="677"/>
      <c r="UGR70" s="677"/>
      <c r="UGS70" s="677"/>
      <c r="UGT70" s="677"/>
      <c r="UGU70" s="677"/>
      <c r="UGV70" s="677"/>
      <c r="UGW70" s="677"/>
      <c r="UGX70" s="677"/>
      <c r="UGY70" s="677"/>
      <c r="UGZ70" s="677"/>
      <c r="UHA70" s="677"/>
      <c r="UHB70" s="677"/>
      <c r="UHC70" s="677"/>
      <c r="UHD70" s="677"/>
      <c r="UHE70" s="677"/>
      <c r="UHF70" s="677"/>
      <c r="UHG70" s="677"/>
      <c r="UHH70" s="677"/>
      <c r="UHI70" s="677"/>
      <c r="UHJ70" s="677"/>
      <c r="UHK70" s="677"/>
      <c r="UHL70" s="677"/>
      <c r="UHM70" s="677"/>
      <c r="UHN70" s="677"/>
      <c r="UHO70" s="677"/>
      <c r="UHP70" s="677"/>
      <c r="UHQ70" s="677"/>
      <c r="UHR70" s="677"/>
      <c r="UHS70" s="677"/>
      <c r="UHT70" s="677"/>
      <c r="UHU70" s="677"/>
      <c r="UHV70" s="677"/>
      <c r="UHW70" s="677"/>
      <c r="UHX70" s="677"/>
      <c r="UHY70" s="677"/>
      <c r="UHZ70" s="677"/>
      <c r="UIA70" s="677"/>
      <c r="UIB70" s="677"/>
      <c r="UIC70" s="677"/>
      <c r="UID70" s="677"/>
      <c r="UIE70" s="677"/>
      <c r="UIF70" s="677"/>
      <c r="UIG70" s="677"/>
      <c r="UIH70" s="677"/>
      <c r="UII70" s="677"/>
      <c r="UIJ70" s="677"/>
      <c r="UIK70" s="677"/>
      <c r="UIL70" s="677"/>
      <c r="UIM70" s="677"/>
      <c r="UIN70" s="677"/>
      <c r="UIO70" s="677"/>
      <c r="UIP70" s="677"/>
      <c r="UIQ70" s="677"/>
      <c r="UIR70" s="677"/>
      <c r="UIS70" s="677"/>
      <c r="UIT70" s="677"/>
      <c r="UIU70" s="677"/>
      <c r="UIV70" s="677"/>
      <c r="UIW70" s="677"/>
      <c r="UIX70" s="677"/>
      <c r="UIY70" s="677"/>
      <c r="UIZ70" s="677"/>
      <c r="UJA70" s="677"/>
      <c r="UJB70" s="677"/>
      <c r="UJC70" s="677"/>
      <c r="UJD70" s="677"/>
      <c r="UJE70" s="677"/>
      <c r="UJF70" s="677"/>
      <c r="UJG70" s="677"/>
      <c r="UJH70" s="677"/>
      <c r="UJI70" s="677"/>
      <c r="UJJ70" s="677"/>
      <c r="UJK70" s="677"/>
      <c r="UJL70" s="677"/>
      <c r="UJM70" s="677"/>
      <c r="UJN70" s="677"/>
      <c r="UJO70" s="677"/>
      <c r="UJP70" s="677"/>
      <c r="UJQ70" s="677"/>
      <c r="UJR70" s="677"/>
      <c r="UJS70" s="677"/>
      <c r="UJT70" s="677"/>
      <c r="UJU70" s="677"/>
      <c r="UJV70" s="677"/>
      <c r="UJW70" s="677"/>
      <c r="UJX70" s="677"/>
      <c r="UJY70" s="677"/>
      <c r="UJZ70" s="677"/>
      <c r="UKA70" s="677"/>
      <c r="UKB70" s="677"/>
      <c r="UKC70" s="677"/>
      <c r="UKD70" s="677"/>
      <c r="UKE70" s="677"/>
      <c r="UKF70" s="677"/>
      <c r="UKG70" s="677"/>
      <c r="UKH70" s="677"/>
      <c r="UKI70" s="677"/>
      <c r="UKJ70" s="677"/>
      <c r="UKK70" s="677"/>
      <c r="UKL70" s="677"/>
      <c r="UKM70" s="677"/>
      <c r="UKN70" s="677"/>
      <c r="UKO70" s="677"/>
      <c r="UKP70" s="677"/>
      <c r="UKQ70" s="677"/>
      <c r="UKR70" s="677"/>
      <c r="UKS70" s="677"/>
      <c r="UKT70" s="677"/>
      <c r="UKU70" s="677"/>
      <c r="UKV70" s="677"/>
      <c r="UKW70" s="677"/>
      <c r="UKX70" s="677"/>
      <c r="UKY70" s="677"/>
      <c r="UKZ70" s="677"/>
      <c r="ULA70" s="677"/>
      <c r="ULB70" s="677"/>
      <c r="ULC70" s="677"/>
      <c r="ULD70" s="677"/>
      <c r="ULE70" s="677"/>
      <c r="ULF70" s="677"/>
      <c r="ULG70" s="677"/>
      <c r="ULH70" s="677"/>
      <c r="ULI70" s="677"/>
      <c r="ULJ70" s="677"/>
      <c r="ULK70" s="677"/>
      <c r="ULL70" s="677"/>
      <c r="ULM70" s="677"/>
      <c r="ULN70" s="677"/>
      <c r="ULO70" s="677"/>
      <c r="ULP70" s="677"/>
      <c r="ULQ70" s="677"/>
      <c r="ULR70" s="677"/>
      <c r="ULS70" s="677"/>
      <c r="ULT70" s="677"/>
      <c r="ULU70" s="677"/>
      <c r="ULV70" s="677"/>
      <c r="ULW70" s="677"/>
      <c r="ULX70" s="677"/>
      <c r="ULY70" s="677"/>
      <c r="ULZ70" s="677"/>
      <c r="UMA70" s="677"/>
      <c r="UMB70" s="677"/>
      <c r="UMC70" s="677"/>
      <c r="UMD70" s="677"/>
      <c r="UME70" s="677"/>
      <c r="UMF70" s="677"/>
      <c r="UMG70" s="677"/>
      <c r="UMH70" s="677"/>
      <c r="UMI70" s="677"/>
      <c r="UMJ70" s="677"/>
      <c r="UMK70" s="677"/>
      <c r="UML70" s="677"/>
      <c r="UMM70" s="677"/>
      <c r="UMN70" s="677"/>
      <c r="UMO70" s="677"/>
      <c r="UMP70" s="677"/>
      <c r="UMQ70" s="677"/>
      <c r="UMR70" s="677"/>
      <c r="UMS70" s="677"/>
      <c r="UMT70" s="677"/>
      <c r="UMU70" s="677"/>
      <c r="UMV70" s="677"/>
      <c r="UMW70" s="677"/>
      <c r="UMX70" s="677"/>
      <c r="UMY70" s="677"/>
      <c r="UMZ70" s="677"/>
      <c r="UNA70" s="677"/>
      <c r="UNB70" s="677"/>
      <c r="UNC70" s="677"/>
      <c r="UND70" s="677"/>
      <c r="UNE70" s="677"/>
      <c r="UNF70" s="677"/>
      <c r="UNG70" s="677"/>
      <c r="UNH70" s="677"/>
      <c r="UNI70" s="677"/>
      <c r="UNJ70" s="677"/>
      <c r="UNK70" s="677"/>
      <c r="UNL70" s="677"/>
      <c r="UNM70" s="677"/>
      <c r="UNN70" s="677"/>
      <c r="UNO70" s="677"/>
      <c r="UNP70" s="677"/>
      <c r="UNQ70" s="677"/>
      <c r="UNR70" s="677"/>
      <c r="UNS70" s="677"/>
      <c r="UNT70" s="677"/>
      <c r="UNU70" s="677"/>
      <c r="UNV70" s="677"/>
      <c r="UNW70" s="677"/>
      <c r="UNX70" s="677"/>
      <c r="UNY70" s="677"/>
      <c r="UNZ70" s="677"/>
      <c r="UOA70" s="677"/>
      <c r="UOB70" s="677"/>
      <c r="UOC70" s="677"/>
      <c r="UOD70" s="677"/>
      <c r="UOE70" s="677"/>
      <c r="UOF70" s="677"/>
      <c r="UOG70" s="677"/>
      <c r="UOH70" s="677"/>
      <c r="UOI70" s="677"/>
      <c r="UOJ70" s="677"/>
      <c r="UOK70" s="677"/>
      <c r="UOL70" s="677"/>
      <c r="UOM70" s="677"/>
      <c r="UON70" s="677"/>
      <c r="UOO70" s="677"/>
      <c r="UOP70" s="677"/>
      <c r="UOQ70" s="677"/>
      <c r="UOR70" s="677"/>
      <c r="UOS70" s="677"/>
      <c r="UOT70" s="677"/>
      <c r="UOU70" s="677"/>
      <c r="UOV70" s="677"/>
      <c r="UOW70" s="677"/>
      <c r="UOX70" s="677"/>
      <c r="UOY70" s="677"/>
      <c r="UOZ70" s="677"/>
      <c r="UPA70" s="677"/>
      <c r="UPB70" s="677"/>
      <c r="UPC70" s="677"/>
      <c r="UPD70" s="677"/>
      <c r="UPE70" s="677"/>
      <c r="UPF70" s="677"/>
      <c r="UPG70" s="677"/>
      <c r="UPH70" s="677"/>
      <c r="UPI70" s="677"/>
      <c r="UPJ70" s="677"/>
      <c r="UPK70" s="677"/>
      <c r="UPL70" s="677"/>
      <c r="UPM70" s="677"/>
      <c r="UPN70" s="677"/>
      <c r="UPO70" s="677"/>
      <c r="UPP70" s="677"/>
      <c r="UPQ70" s="677"/>
      <c r="UPR70" s="677"/>
      <c r="UPS70" s="677"/>
      <c r="UPT70" s="677"/>
      <c r="UPU70" s="677"/>
      <c r="UPV70" s="677"/>
      <c r="UPW70" s="677"/>
      <c r="UPX70" s="677"/>
      <c r="UPY70" s="677"/>
      <c r="UPZ70" s="677"/>
      <c r="UQA70" s="677"/>
      <c r="UQB70" s="677"/>
      <c r="UQC70" s="677"/>
      <c r="UQD70" s="677"/>
      <c r="UQE70" s="677"/>
      <c r="UQF70" s="677"/>
      <c r="UQG70" s="677"/>
      <c r="UQH70" s="677"/>
      <c r="UQI70" s="677"/>
      <c r="UQJ70" s="677"/>
      <c r="UQK70" s="677"/>
      <c r="UQL70" s="677"/>
      <c r="UQM70" s="677"/>
      <c r="UQN70" s="677"/>
      <c r="UQO70" s="677"/>
      <c r="UQP70" s="677"/>
      <c r="UQQ70" s="677"/>
      <c r="UQR70" s="677"/>
      <c r="UQS70" s="677"/>
      <c r="UQT70" s="677"/>
      <c r="UQU70" s="677"/>
      <c r="UQV70" s="677"/>
      <c r="UQW70" s="677"/>
      <c r="UQX70" s="677"/>
      <c r="UQY70" s="677"/>
      <c r="UQZ70" s="677"/>
      <c r="URA70" s="677"/>
      <c r="URB70" s="677"/>
      <c r="URC70" s="677"/>
      <c r="URD70" s="677"/>
      <c r="URE70" s="677"/>
      <c r="URF70" s="677"/>
      <c r="URG70" s="677"/>
      <c r="URH70" s="677"/>
      <c r="URI70" s="677"/>
      <c r="URJ70" s="677"/>
      <c r="URK70" s="677"/>
      <c r="URL70" s="677"/>
      <c r="URM70" s="677"/>
      <c r="URN70" s="677"/>
      <c r="URO70" s="677"/>
      <c r="URP70" s="677"/>
      <c r="URQ70" s="677"/>
      <c r="URR70" s="677"/>
      <c r="URS70" s="677"/>
      <c r="URT70" s="677"/>
      <c r="URU70" s="677"/>
      <c r="URV70" s="677"/>
      <c r="URW70" s="677"/>
      <c r="URX70" s="677"/>
      <c r="URY70" s="677"/>
      <c r="URZ70" s="677"/>
      <c r="USA70" s="677"/>
      <c r="USB70" s="677"/>
      <c r="USC70" s="677"/>
      <c r="USD70" s="677"/>
      <c r="USE70" s="677"/>
      <c r="USF70" s="677"/>
      <c r="USG70" s="677"/>
      <c r="USH70" s="677"/>
      <c r="USI70" s="677"/>
      <c r="USJ70" s="677"/>
      <c r="USK70" s="677"/>
      <c r="USL70" s="677"/>
      <c r="USM70" s="677"/>
      <c r="USN70" s="677"/>
      <c r="USO70" s="677"/>
      <c r="USP70" s="677"/>
      <c r="USQ70" s="677"/>
      <c r="USR70" s="677"/>
      <c r="USS70" s="677"/>
      <c r="UST70" s="677"/>
      <c r="USU70" s="677"/>
      <c r="USV70" s="677"/>
      <c r="USW70" s="677"/>
      <c r="USX70" s="677"/>
      <c r="USY70" s="677"/>
      <c r="USZ70" s="677"/>
      <c r="UTA70" s="677"/>
      <c r="UTB70" s="677"/>
      <c r="UTC70" s="677"/>
      <c r="UTD70" s="677"/>
      <c r="UTE70" s="677"/>
      <c r="UTF70" s="677"/>
      <c r="UTG70" s="677"/>
      <c r="UTH70" s="677"/>
      <c r="UTI70" s="677"/>
      <c r="UTJ70" s="677"/>
      <c r="UTK70" s="677"/>
      <c r="UTL70" s="677"/>
      <c r="UTM70" s="677"/>
      <c r="UTN70" s="677"/>
      <c r="UTO70" s="677"/>
      <c r="UTP70" s="677"/>
      <c r="UTQ70" s="677"/>
      <c r="UTR70" s="677"/>
      <c r="UTS70" s="677"/>
      <c r="UTT70" s="677"/>
      <c r="UTU70" s="677"/>
      <c r="UTV70" s="677"/>
      <c r="UTW70" s="677"/>
      <c r="UTX70" s="677"/>
      <c r="UTY70" s="677"/>
      <c r="UTZ70" s="677"/>
      <c r="UUA70" s="677"/>
      <c r="UUB70" s="677"/>
      <c r="UUC70" s="677"/>
      <c r="UUD70" s="677"/>
      <c r="UUE70" s="677"/>
      <c r="UUF70" s="677"/>
      <c r="UUG70" s="677"/>
      <c r="UUH70" s="677"/>
      <c r="UUI70" s="677"/>
      <c r="UUJ70" s="677"/>
      <c r="UUK70" s="677"/>
      <c r="UUL70" s="677"/>
      <c r="UUM70" s="677"/>
      <c r="UUN70" s="677"/>
      <c r="UUO70" s="677"/>
      <c r="UUP70" s="677"/>
      <c r="UUQ70" s="677"/>
      <c r="UUR70" s="677"/>
      <c r="UUS70" s="677"/>
      <c r="UUT70" s="677"/>
      <c r="UUU70" s="677"/>
      <c r="UUV70" s="677"/>
      <c r="UUW70" s="677"/>
      <c r="UUX70" s="677"/>
      <c r="UUY70" s="677"/>
      <c r="UUZ70" s="677"/>
      <c r="UVA70" s="677"/>
      <c r="UVB70" s="677"/>
      <c r="UVC70" s="677"/>
      <c r="UVD70" s="677"/>
      <c r="UVE70" s="677"/>
      <c r="UVF70" s="677"/>
      <c r="UVG70" s="677"/>
      <c r="UVH70" s="677"/>
      <c r="UVI70" s="677"/>
      <c r="UVJ70" s="677"/>
      <c r="UVK70" s="677"/>
      <c r="UVL70" s="677"/>
      <c r="UVM70" s="677"/>
      <c r="UVN70" s="677"/>
      <c r="UVO70" s="677"/>
      <c r="UVP70" s="677"/>
      <c r="UVQ70" s="677"/>
      <c r="UVR70" s="677"/>
      <c r="UVS70" s="677"/>
      <c r="UVT70" s="677"/>
      <c r="UVU70" s="677"/>
      <c r="UVV70" s="677"/>
      <c r="UVW70" s="677"/>
      <c r="UVX70" s="677"/>
      <c r="UVY70" s="677"/>
      <c r="UVZ70" s="677"/>
      <c r="UWA70" s="677"/>
      <c r="UWB70" s="677"/>
      <c r="UWC70" s="677"/>
      <c r="UWD70" s="677"/>
      <c r="UWE70" s="677"/>
      <c r="UWF70" s="677"/>
      <c r="UWG70" s="677"/>
      <c r="UWH70" s="677"/>
      <c r="UWI70" s="677"/>
      <c r="UWJ70" s="677"/>
      <c r="UWK70" s="677"/>
      <c r="UWL70" s="677"/>
      <c r="UWM70" s="677"/>
      <c r="UWN70" s="677"/>
      <c r="UWO70" s="677"/>
      <c r="UWP70" s="677"/>
      <c r="UWQ70" s="677"/>
      <c r="UWR70" s="677"/>
      <c r="UWS70" s="677"/>
      <c r="UWT70" s="677"/>
      <c r="UWU70" s="677"/>
      <c r="UWV70" s="677"/>
      <c r="UWW70" s="677"/>
      <c r="UWX70" s="677"/>
      <c r="UWY70" s="677"/>
      <c r="UWZ70" s="677"/>
      <c r="UXA70" s="677"/>
      <c r="UXB70" s="677"/>
      <c r="UXC70" s="677"/>
      <c r="UXD70" s="677"/>
      <c r="UXE70" s="677"/>
      <c r="UXF70" s="677"/>
      <c r="UXG70" s="677"/>
      <c r="UXH70" s="677"/>
      <c r="UXI70" s="677"/>
      <c r="UXJ70" s="677"/>
      <c r="UXK70" s="677"/>
      <c r="UXL70" s="677"/>
      <c r="UXM70" s="677"/>
      <c r="UXN70" s="677"/>
      <c r="UXO70" s="677"/>
      <c r="UXP70" s="677"/>
      <c r="UXQ70" s="677"/>
      <c r="UXR70" s="677"/>
      <c r="UXS70" s="677"/>
      <c r="UXT70" s="677"/>
      <c r="UXU70" s="677"/>
      <c r="UXV70" s="677"/>
      <c r="UXW70" s="677"/>
      <c r="UXX70" s="677"/>
      <c r="UXY70" s="677"/>
      <c r="UXZ70" s="677"/>
      <c r="UYA70" s="677"/>
      <c r="UYB70" s="677"/>
      <c r="UYC70" s="677"/>
      <c r="UYD70" s="677"/>
      <c r="UYE70" s="677"/>
      <c r="UYF70" s="677"/>
      <c r="UYG70" s="677"/>
      <c r="UYH70" s="677"/>
      <c r="UYI70" s="677"/>
      <c r="UYJ70" s="677"/>
      <c r="UYK70" s="677"/>
      <c r="UYL70" s="677"/>
      <c r="UYM70" s="677"/>
      <c r="UYN70" s="677"/>
      <c r="UYO70" s="677"/>
      <c r="UYP70" s="677"/>
      <c r="UYQ70" s="677"/>
      <c r="UYR70" s="677"/>
      <c r="UYS70" s="677"/>
      <c r="UYT70" s="677"/>
      <c r="UYU70" s="677"/>
      <c r="UYV70" s="677"/>
      <c r="UYW70" s="677"/>
      <c r="UYX70" s="677"/>
      <c r="UYY70" s="677"/>
      <c r="UYZ70" s="677"/>
      <c r="UZA70" s="677"/>
      <c r="UZB70" s="677"/>
      <c r="UZC70" s="677"/>
      <c r="UZD70" s="677"/>
      <c r="UZE70" s="677"/>
      <c r="UZF70" s="677"/>
      <c r="UZG70" s="677"/>
      <c r="UZH70" s="677"/>
      <c r="UZI70" s="677"/>
      <c r="UZJ70" s="677"/>
      <c r="UZK70" s="677"/>
      <c r="UZL70" s="677"/>
      <c r="UZM70" s="677"/>
      <c r="UZN70" s="677"/>
      <c r="UZO70" s="677"/>
      <c r="UZP70" s="677"/>
      <c r="UZQ70" s="677"/>
      <c r="UZR70" s="677"/>
      <c r="UZS70" s="677"/>
      <c r="UZT70" s="677"/>
      <c r="UZU70" s="677"/>
      <c r="UZV70" s="677"/>
      <c r="UZW70" s="677"/>
      <c r="UZX70" s="677"/>
      <c r="UZY70" s="677"/>
      <c r="UZZ70" s="677"/>
      <c r="VAA70" s="677"/>
      <c r="VAB70" s="677"/>
      <c r="VAC70" s="677"/>
      <c r="VAD70" s="677"/>
      <c r="VAE70" s="677"/>
      <c r="VAF70" s="677"/>
      <c r="VAG70" s="677"/>
      <c r="VAH70" s="677"/>
      <c r="VAI70" s="677"/>
      <c r="VAJ70" s="677"/>
      <c r="VAK70" s="677"/>
      <c r="VAL70" s="677"/>
      <c r="VAM70" s="677"/>
      <c r="VAN70" s="677"/>
      <c r="VAO70" s="677"/>
      <c r="VAP70" s="677"/>
      <c r="VAQ70" s="677"/>
      <c r="VAR70" s="677"/>
      <c r="VAS70" s="677"/>
      <c r="VAT70" s="677"/>
      <c r="VAU70" s="677"/>
      <c r="VAV70" s="677"/>
      <c r="VAW70" s="677"/>
      <c r="VAX70" s="677"/>
      <c r="VAY70" s="677"/>
      <c r="VAZ70" s="677"/>
      <c r="VBA70" s="677"/>
      <c r="VBB70" s="677"/>
      <c r="VBC70" s="677"/>
      <c r="VBD70" s="677"/>
      <c r="VBE70" s="677"/>
      <c r="VBF70" s="677"/>
      <c r="VBG70" s="677"/>
      <c r="VBH70" s="677"/>
      <c r="VBI70" s="677"/>
      <c r="VBJ70" s="677"/>
      <c r="VBK70" s="677"/>
      <c r="VBL70" s="677"/>
      <c r="VBM70" s="677"/>
      <c r="VBN70" s="677"/>
      <c r="VBO70" s="677"/>
      <c r="VBP70" s="677"/>
      <c r="VBQ70" s="677"/>
      <c r="VBR70" s="677"/>
      <c r="VBS70" s="677"/>
      <c r="VBT70" s="677"/>
      <c r="VBU70" s="677"/>
      <c r="VBV70" s="677"/>
      <c r="VBW70" s="677"/>
      <c r="VBX70" s="677"/>
      <c r="VBY70" s="677"/>
      <c r="VBZ70" s="677"/>
      <c r="VCA70" s="677"/>
      <c r="VCB70" s="677"/>
      <c r="VCC70" s="677"/>
      <c r="VCD70" s="677"/>
      <c r="VCE70" s="677"/>
      <c r="VCF70" s="677"/>
      <c r="VCG70" s="677"/>
      <c r="VCH70" s="677"/>
      <c r="VCI70" s="677"/>
      <c r="VCJ70" s="677"/>
      <c r="VCK70" s="677"/>
      <c r="VCL70" s="677"/>
      <c r="VCM70" s="677"/>
      <c r="VCN70" s="677"/>
      <c r="VCO70" s="677"/>
      <c r="VCP70" s="677"/>
      <c r="VCQ70" s="677"/>
      <c r="VCR70" s="677"/>
      <c r="VCS70" s="677"/>
      <c r="VCT70" s="677"/>
      <c r="VCU70" s="677"/>
      <c r="VCV70" s="677"/>
      <c r="VCW70" s="677"/>
      <c r="VCX70" s="677"/>
      <c r="VCY70" s="677"/>
      <c r="VCZ70" s="677"/>
      <c r="VDA70" s="677"/>
      <c r="VDB70" s="677"/>
      <c r="VDC70" s="677"/>
      <c r="VDD70" s="677"/>
      <c r="VDE70" s="677"/>
      <c r="VDF70" s="677"/>
      <c r="VDG70" s="677"/>
      <c r="VDH70" s="677"/>
      <c r="VDI70" s="677"/>
      <c r="VDJ70" s="677"/>
      <c r="VDK70" s="677"/>
      <c r="VDL70" s="677"/>
      <c r="VDM70" s="677"/>
      <c r="VDN70" s="677"/>
      <c r="VDO70" s="677"/>
      <c r="VDP70" s="677"/>
      <c r="VDQ70" s="677"/>
      <c r="VDR70" s="677"/>
      <c r="VDS70" s="677"/>
      <c r="VDT70" s="677"/>
      <c r="VDU70" s="677"/>
      <c r="VDV70" s="677"/>
      <c r="VDW70" s="677"/>
      <c r="VDX70" s="677"/>
      <c r="VDY70" s="677"/>
      <c r="VDZ70" s="677"/>
      <c r="VEA70" s="677"/>
      <c r="VEB70" s="677"/>
      <c r="VEC70" s="677"/>
      <c r="VED70" s="677"/>
      <c r="VEE70" s="677"/>
      <c r="VEF70" s="677"/>
      <c r="VEG70" s="677"/>
      <c r="VEH70" s="677"/>
      <c r="VEI70" s="677"/>
      <c r="VEJ70" s="677"/>
      <c r="VEK70" s="677"/>
      <c r="VEL70" s="677"/>
      <c r="VEM70" s="677"/>
      <c r="VEN70" s="677"/>
      <c r="VEO70" s="677"/>
      <c r="VEP70" s="677"/>
      <c r="VEQ70" s="677"/>
      <c r="VER70" s="677"/>
      <c r="VES70" s="677"/>
      <c r="VET70" s="677"/>
      <c r="VEU70" s="677"/>
      <c r="VEV70" s="677"/>
      <c r="VEW70" s="677"/>
      <c r="VEX70" s="677"/>
      <c r="VEY70" s="677"/>
      <c r="VEZ70" s="677"/>
      <c r="VFA70" s="677"/>
      <c r="VFB70" s="677"/>
      <c r="VFC70" s="677"/>
      <c r="VFD70" s="677"/>
      <c r="VFE70" s="677"/>
      <c r="VFF70" s="677"/>
      <c r="VFG70" s="677"/>
      <c r="VFH70" s="677"/>
      <c r="VFI70" s="677"/>
      <c r="VFJ70" s="677"/>
      <c r="VFK70" s="677"/>
      <c r="VFL70" s="677"/>
      <c r="VFM70" s="677"/>
      <c r="VFN70" s="677"/>
      <c r="VFO70" s="677"/>
      <c r="VFP70" s="677"/>
      <c r="VFQ70" s="677"/>
      <c r="VFR70" s="677"/>
      <c r="VFS70" s="677"/>
      <c r="VFT70" s="677"/>
      <c r="VFU70" s="677"/>
      <c r="VFV70" s="677"/>
      <c r="VFW70" s="677"/>
      <c r="VFX70" s="677"/>
      <c r="VFY70" s="677"/>
      <c r="VFZ70" s="677"/>
      <c r="VGA70" s="677"/>
      <c r="VGB70" s="677"/>
      <c r="VGC70" s="677"/>
      <c r="VGD70" s="677"/>
      <c r="VGE70" s="677"/>
      <c r="VGF70" s="677"/>
      <c r="VGG70" s="677"/>
      <c r="VGH70" s="677"/>
      <c r="VGI70" s="677"/>
      <c r="VGJ70" s="677"/>
      <c r="VGK70" s="677"/>
      <c r="VGL70" s="677"/>
      <c r="VGM70" s="677"/>
      <c r="VGN70" s="677"/>
      <c r="VGO70" s="677"/>
      <c r="VGP70" s="677"/>
      <c r="VGQ70" s="677"/>
      <c r="VGR70" s="677"/>
      <c r="VGS70" s="677"/>
      <c r="VGT70" s="677"/>
      <c r="VGU70" s="677"/>
      <c r="VGV70" s="677"/>
      <c r="VGW70" s="677"/>
      <c r="VGX70" s="677"/>
      <c r="VGY70" s="677"/>
      <c r="VGZ70" s="677"/>
      <c r="VHA70" s="677"/>
      <c r="VHB70" s="677"/>
      <c r="VHC70" s="677"/>
      <c r="VHD70" s="677"/>
      <c r="VHE70" s="677"/>
      <c r="VHF70" s="677"/>
      <c r="VHG70" s="677"/>
      <c r="VHH70" s="677"/>
      <c r="VHI70" s="677"/>
      <c r="VHJ70" s="677"/>
      <c r="VHK70" s="677"/>
      <c r="VHL70" s="677"/>
      <c r="VHM70" s="677"/>
      <c r="VHN70" s="677"/>
      <c r="VHO70" s="677"/>
      <c r="VHP70" s="677"/>
      <c r="VHQ70" s="677"/>
      <c r="VHR70" s="677"/>
      <c r="VHS70" s="677"/>
      <c r="VHT70" s="677"/>
      <c r="VHU70" s="677"/>
      <c r="VHV70" s="677"/>
      <c r="VHW70" s="677"/>
      <c r="VHX70" s="677"/>
      <c r="VHY70" s="677"/>
      <c r="VHZ70" s="677"/>
      <c r="VIA70" s="677"/>
      <c r="VIB70" s="677"/>
      <c r="VIC70" s="677"/>
      <c r="VID70" s="677"/>
      <c r="VIE70" s="677"/>
      <c r="VIF70" s="677"/>
      <c r="VIG70" s="677"/>
      <c r="VIH70" s="677"/>
      <c r="VII70" s="677"/>
      <c r="VIJ70" s="677"/>
      <c r="VIK70" s="677"/>
      <c r="VIL70" s="677"/>
      <c r="VIM70" s="677"/>
      <c r="VIN70" s="677"/>
      <c r="VIO70" s="677"/>
      <c r="VIP70" s="677"/>
      <c r="VIQ70" s="677"/>
      <c r="VIR70" s="677"/>
      <c r="VIS70" s="677"/>
      <c r="VIT70" s="677"/>
      <c r="VIU70" s="677"/>
      <c r="VIV70" s="677"/>
      <c r="VIW70" s="677"/>
      <c r="VIX70" s="677"/>
      <c r="VIY70" s="677"/>
      <c r="VIZ70" s="677"/>
      <c r="VJA70" s="677"/>
      <c r="VJB70" s="677"/>
      <c r="VJC70" s="677"/>
      <c r="VJD70" s="677"/>
      <c r="VJE70" s="677"/>
      <c r="VJF70" s="677"/>
      <c r="VJG70" s="677"/>
      <c r="VJH70" s="677"/>
      <c r="VJI70" s="677"/>
      <c r="VJJ70" s="677"/>
      <c r="VJK70" s="677"/>
      <c r="VJL70" s="677"/>
      <c r="VJM70" s="677"/>
      <c r="VJN70" s="677"/>
      <c r="VJO70" s="677"/>
      <c r="VJP70" s="677"/>
      <c r="VJQ70" s="677"/>
      <c r="VJR70" s="677"/>
      <c r="VJS70" s="677"/>
      <c r="VJT70" s="677"/>
      <c r="VJU70" s="677"/>
      <c r="VJV70" s="677"/>
      <c r="VJW70" s="677"/>
      <c r="VJX70" s="677"/>
      <c r="VJY70" s="677"/>
      <c r="VJZ70" s="677"/>
      <c r="VKA70" s="677"/>
      <c r="VKB70" s="677"/>
      <c r="VKC70" s="677"/>
      <c r="VKD70" s="677"/>
      <c r="VKE70" s="677"/>
      <c r="VKF70" s="677"/>
      <c r="VKG70" s="677"/>
      <c r="VKH70" s="677"/>
      <c r="VKI70" s="677"/>
      <c r="VKJ70" s="677"/>
      <c r="VKK70" s="677"/>
      <c r="VKL70" s="677"/>
      <c r="VKM70" s="677"/>
      <c r="VKN70" s="677"/>
      <c r="VKO70" s="677"/>
      <c r="VKP70" s="677"/>
      <c r="VKQ70" s="677"/>
      <c r="VKR70" s="677"/>
      <c r="VKS70" s="677"/>
      <c r="VKT70" s="677"/>
      <c r="VKU70" s="677"/>
      <c r="VKV70" s="677"/>
      <c r="VKW70" s="677"/>
      <c r="VKX70" s="677"/>
      <c r="VKY70" s="677"/>
      <c r="VKZ70" s="677"/>
      <c r="VLA70" s="677"/>
      <c r="VLB70" s="677"/>
      <c r="VLC70" s="677"/>
      <c r="VLD70" s="677"/>
      <c r="VLE70" s="677"/>
      <c r="VLF70" s="677"/>
      <c r="VLG70" s="677"/>
      <c r="VLH70" s="677"/>
      <c r="VLI70" s="677"/>
      <c r="VLJ70" s="677"/>
      <c r="VLK70" s="677"/>
      <c r="VLL70" s="677"/>
      <c r="VLM70" s="677"/>
      <c r="VLN70" s="677"/>
      <c r="VLO70" s="677"/>
      <c r="VLP70" s="677"/>
      <c r="VLQ70" s="677"/>
      <c r="VLR70" s="677"/>
      <c r="VLS70" s="677"/>
      <c r="VLT70" s="677"/>
      <c r="VLU70" s="677"/>
      <c r="VLV70" s="677"/>
      <c r="VLW70" s="677"/>
      <c r="VLX70" s="677"/>
      <c r="VLY70" s="677"/>
      <c r="VLZ70" s="677"/>
      <c r="VMA70" s="677"/>
      <c r="VMB70" s="677"/>
      <c r="VMC70" s="677"/>
      <c r="VMD70" s="677"/>
      <c r="VME70" s="677"/>
      <c r="VMF70" s="677"/>
      <c r="VMG70" s="677"/>
      <c r="VMH70" s="677"/>
      <c r="VMI70" s="677"/>
      <c r="VMJ70" s="677"/>
      <c r="VMK70" s="677"/>
      <c r="VML70" s="677"/>
      <c r="VMM70" s="677"/>
      <c r="VMN70" s="677"/>
      <c r="VMO70" s="677"/>
      <c r="VMP70" s="677"/>
      <c r="VMQ70" s="677"/>
      <c r="VMR70" s="677"/>
      <c r="VMS70" s="677"/>
      <c r="VMT70" s="677"/>
      <c r="VMU70" s="677"/>
      <c r="VMV70" s="677"/>
      <c r="VMW70" s="677"/>
      <c r="VMX70" s="677"/>
      <c r="VMY70" s="677"/>
      <c r="VMZ70" s="677"/>
      <c r="VNA70" s="677"/>
      <c r="VNB70" s="677"/>
      <c r="VNC70" s="677"/>
      <c r="VND70" s="677"/>
      <c r="VNE70" s="677"/>
      <c r="VNF70" s="677"/>
      <c r="VNG70" s="677"/>
      <c r="VNH70" s="677"/>
      <c r="VNI70" s="677"/>
      <c r="VNJ70" s="677"/>
      <c r="VNK70" s="677"/>
      <c r="VNL70" s="677"/>
      <c r="VNM70" s="677"/>
      <c r="VNN70" s="677"/>
      <c r="VNO70" s="677"/>
      <c r="VNP70" s="677"/>
      <c r="VNQ70" s="677"/>
      <c r="VNR70" s="677"/>
      <c r="VNS70" s="677"/>
      <c r="VNT70" s="677"/>
      <c r="VNU70" s="677"/>
      <c r="VNV70" s="677"/>
      <c r="VNW70" s="677"/>
      <c r="VNX70" s="677"/>
      <c r="VNY70" s="677"/>
      <c r="VNZ70" s="677"/>
      <c r="VOA70" s="677"/>
      <c r="VOB70" s="677"/>
      <c r="VOC70" s="677"/>
      <c r="VOD70" s="677"/>
      <c r="VOE70" s="677"/>
      <c r="VOF70" s="677"/>
      <c r="VOG70" s="677"/>
      <c r="VOH70" s="677"/>
      <c r="VOI70" s="677"/>
      <c r="VOJ70" s="677"/>
      <c r="VOK70" s="677"/>
      <c r="VOL70" s="677"/>
      <c r="VOM70" s="677"/>
      <c r="VON70" s="677"/>
      <c r="VOO70" s="677"/>
      <c r="VOP70" s="677"/>
      <c r="VOQ70" s="677"/>
      <c r="VOR70" s="677"/>
      <c r="VOS70" s="677"/>
      <c r="VOT70" s="677"/>
      <c r="VOU70" s="677"/>
      <c r="VOV70" s="677"/>
      <c r="VOW70" s="677"/>
      <c r="VOX70" s="677"/>
      <c r="VOY70" s="677"/>
      <c r="VOZ70" s="677"/>
      <c r="VPA70" s="677"/>
      <c r="VPB70" s="677"/>
      <c r="VPC70" s="677"/>
      <c r="VPD70" s="677"/>
      <c r="VPE70" s="677"/>
      <c r="VPF70" s="677"/>
      <c r="VPG70" s="677"/>
      <c r="VPH70" s="677"/>
      <c r="VPI70" s="677"/>
      <c r="VPJ70" s="677"/>
      <c r="VPK70" s="677"/>
      <c r="VPL70" s="677"/>
      <c r="VPM70" s="677"/>
      <c r="VPN70" s="677"/>
      <c r="VPO70" s="677"/>
      <c r="VPP70" s="677"/>
      <c r="VPQ70" s="677"/>
      <c r="VPR70" s="677"/>
      <c r="VPS70" s="677"/>
      <c r="VPT70" s="677"/>
      <c r="VPU70" s="677"/>
      <c r="VPV70" s="677"/>
      <c r="VPW70" s="677"/>
      <c r="VPX70" s="677"/>
      <c r="VPY70" s="677"/>
      <c r="VPZ70" s="677"/>
      <c r="VQA70" s="677"/>
      <c r="VQB70" s="677"/>
      <c r="VQC70" s="677"/>
      <c r="VQD70" s="677"/>
      <c r="VQE70" s="677"/>
      <c r="VQF70" s="677"/>
      <c r="VQG70" s="677"/>
      <c r="VQH70" s="677"/>
      <c r="VQI70" s="677"/>
      <c r="VQJ70" s="677"/>
      <c r="VQK70" s="677"/>
      <c r="VQL70" s="677"/>
      <c r="VQM70" s="677"/>
      <c r="VQN70" s="677"/>
      <c r="VQO70" s="677"/>
      <c r="VQP70" s="677"/>
      <c r="VQQ70" s="677"/>
      <c r="VQR70" s="677"/>
      <c r="VQS70" s="677"/>
      <c r="VQT70" s="677"/>
      <c r="VQU70" s="677"/>
      <c r="VQV70" s="677"/>
      <c r="VQW70" s="677"/>
      <c r="VQX70" s="677"/>
      <c r="VQY70" s="677"/>
      <c r="VQZ70" s="677"/>
      <c r="VRA70" s="677"/>
      <c r="VRB70" s="677"/>
      <c r="VRC70" s="677"/>
      <c r="VRD70" s="677"/>
      <c r="VRE70" s="677"/>
      <c r="VRF70" s="677"/>
      <c r="VRG70" s="677"/>
      <c r="VRH70" s="677"/>
      <c r="VRI70" s="677"/>
      <c r="VRJ70" s="677"/>
      <c r="VRK70" s="677"/>
      <c r="VRL70" s="677"/>
      <c r="VRM70" s="677"/>
      <c r="VRN70" s="677"/>
      <c r="VRO70" s="677"/>
      <c r="VRP70" s="677"/>
      <c r="VRQ70" s="677"/>
      <c r="VRR70" s="677"/>
      <c r="VRS70" s="677"/>
      <c r="VRT70" s="677"/>
      <c r="VRU70" s="677"/>
      <c r="VRV70" s="677"/>
      <c r="VRW70" s="677"/>
      <c r="VRX70" s="677"/>
      <c r="VRY70" s="677"/>
      <c r="VRZ70" s="677"/>
      <c r="VSA70" s="677"/>
      <c r="VSB70" s="677"/>
      <c r="VSC70" s="677"/>
      <c r="VSD70" s="677"/>
      <c r="VSE70" s="677"/>
      <c r="VSF70" s="677"/>
      <c r="VSG70" s="677"/>
      <c r="VSH70" s="677"/>
      <c r="VSI70" s="677"/>
      <c r="VSJ70" s="677"/>
      <c r="VSK70" s="677"/>
      <c r="VSL70" s="677"/>
      <c r="VSM70" s="677"/>
      <c r="VSN70" s="677"/>
      <c r="VSO70" s="677"/>
      <c r="VSP70" s="677"/>
      <c r="VSQ70" s="677"/>
      <c r="VSR70" s="677"/>
      <c r="VSS70" s="677"/>
      <c r="VST70" s="677"/>
      <c r="VSU70" s="677"/>
      <c r="VSV70" s="677"/>
      <c r="VSW70" s="677"/>
      <c r="VSX70" s="677"/>
      <c r="VSY70" s="677"/>
      <c r="VSZ70" s="677"/>
      <c r="VTA70" s="677"/>
      <c r="VTB70" s="677"/>
      <c r="VTC70" s="677"/>
      <c r="VTD70" s="677"/>
      <c r="VTE70" s="677"/>
      <c r="VTF70" s="677"/>
      <c r="VTG70" s="677"/>
      <c r="VTH70" s="677"/>
      <c r="VTI70" s="677"/>
      <c r="VTJ70" s="677"/>
      <c r="VTK70" s="677"/>
      <c r="VTL70" s="677"/>
      <c r="VTM70" s="677"/>
      <c r="VTN70" s="677"/>
      <c r="VTO70" s="677"/>
      <c r="VTP70" s="677"/>
      <c r="VTQ70" s="677"/>
      <c r="VTR70" s="677"/>
      <c r="VTS70" s="677"/>
      <c r="VTT70" s="677"/>
      <c r="VTU70" s="677"/>
      <c r="VTV70" s="677"/>
      <c r="VTW70" s="677"/>
      <c r="VTX70" s="677"/>
      <c r="VTY70" s="677"/>
      <c r="VTZ70" s="677"/>
      <c r="VUA70" s="677"/>
      <c r="VUB70" s="677"/>
      <c r="VUC70" s="677"/>
      <c r="VUD70" s="677"/>
      <c r="VUE70" s="677"/>
      <c r="VUF70" s="677"/>
      <c r="VUG70" s="677"/>
      <c r="VUH70" s="677"/>
      <c r="VUI70" s="677"/>
      <c r="VUJ70" s="677"/>
      <c r="VUK70" s="677"/>
      <c r="VUL70" s="677"/>
      <c r="VUM70" s="677"/>
      <c r="VUN70" s="677"/>
      <c r="VUO70" s="677"/>
      <c r="VUP70" s="677"/>
      <c r="VUQ70" s="677"/>
      <c r="VUR70" s="677"/>
      <c r="VUS70" s="677"/>
      <c r="VUT70" s="677"/>
      <c r="VUU70" s="677"/>
      <c r="VUV70" s="677"/>
      <c r="VUW70" s="677"/>
      <c r="VUX70" s="677"/>
      <c r="VUY70" s="677"/>
      <c r="VUZ70" s="677"/>
      <c r="VVA70" s="677"/>
      <c r="VVB70" s="677"/>
      <c r="VVC70" s="677"/>
      <c r="VVD70" s="677"/>
      <c r="VVE70" s="677"/>
      <c r="VVF70" s="677"/>
      <c r="VVG70" s="677"/>
      <c r="VVH70" s="677"/>
      <c r="VVI70" s="677"/>
      <c r="VVJ70" s="677"/>
      <c r="VVK70" s="677"/>
      <c r="VVL70" s="677"/>
      <c r="VVM70" s="677"/>
      <c r="VVN70" s="677"/>
      <c r="VVO70" s="677"/>
      <c r="VVP70" s="677"/>
      <c r="VVQ70" s="677"/>
      <c r="VVR70" s="677"/>
      <c r="VVS70" s="677"/>
      <c r="VVT70" s="677"/>
      <c r="VVU70" s="677"/>
      <c r="VVV70" s="677"/>
      <c r="VVW70" s="677"/>
      <c r="VVX70" s="677"/>
      <c r="VVY70" s="677"/>
      <c r="VVZ70" s="677"/>
      <c r="VWA70" s="677"/>
      <c r="VWB70" s="677"/>
      <c r="VWC70" s="677"/>
      <c r="VWD70" s="677"/>
      <c r="VWE70" s="677"/>
      <c r="VWF70" s="677"/>
      <c r="VWG70" s="677"/>
      <c r="VWH70" s="677"/>
      <c r="VWI70" s="677"/>
      <c r="VWJ70" s="677"/>
      <c r="VWK70" s="677"/>
      <c r="VWL70" s="677"/>
      <c r="VWM70" s="677"/>
      <c r="VWN70" s="677"/>
      <c r="VWO70" s="677"/>
      <c r="VWP70" s="677"/>
      <c r="VWQ70" s="677"/>
      <c r="VWR70" s="677"/>
      <c r="VWS70" s="677"/>
      <c r="VWT70" s="677"/>
      <c r="VWU70" s="677"/>
      <c r="VWV70" s="677"/>
      <c r="VWW70" s="677"/>
      <c r="VWX70" s="677"/>
      <c r="VWY70" s="677"/>
      <c r="VWZ70" s="677"/>
      <c r="VXA70" s="677"/>
      <c r="VXB70" s="677"/>
      <c r="VXC70" s="677"/>
      <c r="VXD70" s="677"/>
      <c r="VXE70" s="677"/>
      <c r="VXF70" s="677"/>
      <c r="VXG70" s="677"/>
      <c r="VXH70" s="677"/>
      <c r="VXI70" s="677"/>
      <c r="VXJ70" s="677"/>
      <c r="VXK70" s="677"/>
      <c r="VXL70" s="677"/>
      <c r="VXM70" s="677"/>
      <c r="VXN70" s="677"/>
      <c r="VXO70" s="677"/>
      <c r="VXP70" s="677"/>
      <c r="VXQ70" s="677"/>
      <c r="VXR70" s="677"/>
      <c r="VXS70" s="677"/>
      <c r="VXT70" s="677"/>
      <c r="VXU70" s="677"/>
      <c r="VXV70" s="677"/>
      <c r="VXW70" s="677"/>
      <c r="VXX70" s="677"/>
      <c r="VXY70" s="677"/>
      <c r="VXZ70" s="677"/>
      <c r="VYA70" s="677"/>
      <c r="VYB70" s="677"/>
      <c r="VYC70" s="677"/>
      <c r="VYD70" s="677"/>
      <c r="VYE70" s="677"/>
      <c r="VYF70" s="677"/>
      <c r="VYG70" s="677"/>
      <c r="VYH70" s="677"/>
      <c r="VYI70" s="677"/>
      <c r="VYJ70" s="677"/>
      <c r="VYK70" s="677"/>
      <c r="VYL70" s="677"/>
      <c r="VYM70" s="677"/>
      <c r="VYN70" s="677"/>
      <c r="VYO70" s="677"/>
      <c r="VYP70" s="677"/>
      <c r="VYQ70" s="677"/>
      <c r="VYR70" s="677"/>
      <c r="VYS70" s="677"/>
      <c r="VYT70" s="677"/>
      <c r="VYU70" s="677"/>
      <c r="VYV70" s="677"/>
      <c r="VYW70" s="677"/>
      <c r="VYX70" s="677"/>
      <c r="VYY70" s="677"/>
      <c r="VYZ70" s="677"/>
      <c r="VZA70" s="677"/>
      <c r="VZB70" s="677"/>
      <c r="VZC70" s="677"/>
      <c r="VZD70" s="677"/>
      <c r="VZE70" s="677"/>
      <c r="VZF70" s="677"/>
      <c r="VZG70" s="677"/>
      <c r="VZH70" s="677"/>
      <c r="VZI70" s="677"/>
      <c r="VZJ70" s="677"/>
      <c r="VZK70" s="677"/>
      <c r="VZL70" s="677"/>
      <c r="VZM70" s="677"/>
      <c r="VZN70" s="677"/>
      <c r="VZO70" s="677"/>
      <c r="VZP70" s="677"/>
      <c r="VZQ70" s="677"/>
      <c r="VZR70" s="677"/>
      <c r="VZS70" s="677"/>
      <c r="VZT70" s="677"/>
      <c r="VZU70" s="677"/>
      <c r="VZV70" s="677"/>
      <c r="VZW70" s="677"/>
      <c r="VZX70" s="677"/>
      <c r="VZY70" s="677"/>
      <c r="VZZ70" s="677"/>
      <c r="WAA70" s="677"/>
      <c r="WAB70" s="677"/>
      <c r="WAC70" s="677"/>
      <c r="WAD70" s="677"/>
      <c r="WAE70" s="677"/>
      <c r="WAF70" s="677"/>
      <c r="WAG70" s="677"/>
      <c r="WAH70" s="677"/>
      <c r="WAI70" s="677"/>
      <c r="WAJ70" s="677"/>
      <c r="WAK70" s="677"/>
      <c r="WAL70" s="677"/>
      <c r="WAM70" s="677"/>
      <c r="WAN70" s="677"/>
      <c r="WAO70" s="677"/>
      <c r="WAP70" s="677"/>
      <c r="WAQ70" s="677"/>
      <c r="WAR70" s="677"/>
      <c r="WAS70" s="677"/>
      <c r="WAT70" s="677"/>
      <c r="WAU70" s="677"/>
      <c r="WAV70" s="677"/>
      <c r="WAW70" s="677"/>
      <c r="WAX70" s="677"/>
      <c r="WAY70" s="677"/>
      <c r="WAZ70" s="677"/>
      <c r="WBA70" s="677"/>
      <c r="WBB70" s="677"/>
      <c r="WBC70" s="677"/>
      <c r="WBD70" s="677"/>
      <c r="WBE70" s="677"/>
      <c r="WBF70" s="677"/>
      <c r="WBG70" s="677"/>
      <c r="WBH70" s="677"/>
      <c r="WBI70" s="677"/>
      <c r="WBJ70" s="677"/>
      <c r="WBK70" s="677"/>
      <c r="WBL70" s="677"/>
      <c r="WBM70" s="677"/>
      <c r="WBN70" s="677"/>
      <c r="WBO70" s="677"/>
      <c r="WBP70" s="677"/>
      <c r="WBQ70" s="677"/>
      <c r="WBR70" s="677"/>
      <c r="WBS70" s="677"/>
      <c r="WBT70" s="677"/>
      <c r="WBU70" s="677"/>
      <c r="WBV70" s="677"/>
      <c r="WBW70" s="677"/>
      <c r="WBX70" s="677"/>
      <c r="WBY70" s="677"/>
      <c r="WBZ70" s="677"/>
      <c r="WCA70" s="677"/>
      <c r="WCB70" s="677"/>
      <c r="WCC70" s="677"/>
      <c r="WCD70" s="677"/>
      <c r="WCE70" s="677"/>
      <c r="WCF70" s="677"/>
      <c r="WCG70" s="677"/>
      <c r="WCH70" s="677"/>
      <c r="WCI70" s="677"/>
      <c r="WCJ70" s="677"/>
      <c r="WCK70" s="677"/>
      <c r="WCL70" s="677"/>
      <c r="WCM70" s="677"/>
      <c r="WCN70" s="677"/>
      <c r="WCO70" s="677"/>
      <c r="WCP70" s="677"/>
      <c r="WCQ70" s="677"/>
      <c r="WCR70" s="677"/>
      <c r="WCS70" s="677"/>
      <c r="WCT70" s="677"/>
      <c r="WCU70" s="677"/>
      <c r="WCV70" s="677"/>
      <c r="WCW70" s="677"/>
      <c r="WCX70" s="677"/>
      <c r="WCY70" s="677"/>
      <c r="WCZ70" s="677"/>
      <c r="WDA70" s="677"/>
      <c r="WDB70" s="677"/>
      <c r="WDC70" s="677"/>
      <c r="WDD70" s="677"/>
      <c r="WDE70" s="677"/>
      <c r="WDF70" s="677"/>
      <c r="WDG70" s="677"/>
      <c r="WDH70" s="677"/>
      <c r="WDI70" s="677"/>
      <c r="WDJ70" s="677"/>
      <c r="WDK70" s="677"/>
      <c r="WDL70" s="677"/>
      <c r="WDM70" s="677"/>
      <c r="WDN70" s="677"/>
      <c r="WDO70" s="677"/>
      <c r="WDP70" s="677"/>
      <c r="WDQ70" s="677"/>
      <c r="WDR70" s="677"/>
      <c r="WDS70" s="677"/>
      <c r="WDT70" s="677"/>
      <c r="WDU70" s="677"/>
      <c r="WDV70" s="677"/>
      <c r="WDW70" s="677"/>
      <c r="WDX70" s="677"/>
      <c r="WDY70" s="677"/>
      <c r="WDZ70" s="677"/>
      <c r="WEA70" s="677"/>
      <c r="WEB70" s="677"/>
      <c r="WEC70" s="677"/>
      <c r="WED70" s="677"/>
      <c r="WEE70" s="677"/>
      <c r="WEF70" s="677"/>
      <c r="WEG70" s="677"/>
      <c r="WEH70" s="677"/>
      <c r="WEI70" s="677"/>
      <c r="WEJ70" s="677"/>
      <c r="WEK70" s="677"/>
      <c r="WEL70" s="677"/>
      <c r="WEM70" s="677"/>
      <c r="WEN70" s="677"/>
      <c r="WEO70" s="677"/>
      <c r="WEP70" s="677"/>
      <c r="WEQ70" s="677"/>
      <c r="WER70" s="677"/>
      <c r="WES70" s="677"/>
      <c r="WET70" s="677"/>
      <c r="WEU70" s="677"/>
      <c r="WEV70" s="677"/>
      <c r="WEW70" s="677"/>
      <c r="WEX70" s="677"/>
      <c r="WEY70" s="677"/>
      <c r="WEZ70" s="677"/>
      <c r="WFA70" s="677"/>
      <c r="WFB70" s="677"/>
      <c r="WFC70" s="677"/>
      <c r="WFD70" s="677"/>
      <c r="WFE70" s="677"/>
      <c r="WFF70" s="677"/>
      <c r="WFG70" s="677"/>
      <c r="WFH70" s="677"/>
      <c r="WFI70" s="677"/>
      <c r="WFJ70" s="677"/>
      <c r="WFK70" s="677"/>
      <c r="WFL70" s="677"/>
      <c r="WFM70" s="677"/>
      <c r="WFN70" s="677"/>
      <c r="WFO70" s="677"/>
      <c r="WFP70" s="677"/>
      <c r="WFQ70" s="677"/>
      <c r="WFR70" s="677"/>
      <c r="WFS70" s="677"/>
      <c r="WFT70" s="677"/>
      <c r="WFU70" s="677"/>
      <c r="WFV70" s="677"/>
      <c r="WFW70" s="677"/>
      <c r="WFX70" s="677"/>
      <c r="WFY70" s="677"/>
      <c r="WFZ70" s="677"/>
      <c r="WGA70" s="677"/>
      <c r="WGB70" s="677"/>
      <c r="WGC70" s="677"/>
      <c r="WGD70" s="677"/>
      <c r="WGE70" s="677"/>
      <c r="WGF70" s="677"/>
      <c r="WGG70" s="677"/>
      <c r="WGH70" s="677"/>
      <c r="WGI70" s="677"/>
      <c r="WGJ70" s="677"/>
      <c r="WGK70" s="677"/>
      <c r="WGL70" s="677"/>
      <c r="WGM70" s="677"/>
      <c r="WGN70" s="677"/>
      <c r="WGO70" s="677"/>
      <c r="WGP70" s="677"/>
      <c r="WGQ70" s="677"/>
      <c r="WGR70" s="677"/>
      <c r="WGS70" s="677"/>
      <c r="WGT70" s="677"/>
      <c r="WGU70" s="677"/>
      <c r="WGV70" s="677"/>
      <c r="WGW70" s="677"/>
      <c r="WGX70" s="677"/>
      <c r="WGY70" s="677"/>
      <c r="WGZ70" s="677"/>
      <c r="WHA70" s="677"/>
      <c r="WHB70" s="677"/>
      <c r="WHC70" s="677"/>
      <c r="WHD70" s="677"/>
      <c r="WHE70" s="677"/>
      <c r="WHF70" s="677"/>
      <c r="WHG70" s="677"/>
      <c r="WHH70" s="677"/>
      <c r="WHI70" s="677"/>
      <c r="WHJ70" s="677"/>
      <c r="WHK70" s="677"/>
      <c r="WHL70" s="677"/>
      <c r="WHM70" s="677"/>
      <c r="WHN70" s="677"/>
      <c r="WHO70" s="677"/>
      <c r="WHP70" s="677"/>
      <c r="WHQ70" s="677"/>
      <c r="WHR70" s="677"/>
      <c r="WHS70" s="677"/>
      <c r="WHT70" s="677"/>
      <c r="WHU70" s="677"/>
      <c r="WHV70" s="677"/>
      <c r="WHW70" s="677"/>
      <c r="WHX70" s="677"/>
      <c r="WHY70" s="677"/>
      <c r="WHZ70" s="677"/>
      <c r="WIA70" s="677"/>
      <c r="WIB70" s="677"/>
      <c r="WIC70" s="677"/>
      <c r="WID70" s="677"/>
      <c r="WIE70" s="677"/>
      <c r="WIF70" s="677"/>
      <c r="WIG70" s="677"/>
      <c r="WIH70" s="677"/>
      <c r="WII70" s="677"/>
      <c r="WIJ70" s="677"/>
      <c r="WIK70" s="677"/>
      <c r="WIL70" s="677"/>
      <c r="WIM70" s="677"/>
      <c r="WIN70" s="677"/>
      <c r="WIO70" s="677"/>
      <c r="WIP70" s="677"/>
      <c r="WIQ70" s="677"/>
      <c r="WIR70" s="677"/>
      <c r="WIS70" s="677"/>
      <c r="WIT70" s="677"/>
      <c r="WIU70" s="677"/>
      <c r="WIV70" s="677"/>
      <c r="WIW70" s="677"/>
      <c r="WIX70" s="677"/>
      <c r="WIY70" s="677"/>
      <c r="WIZ70" s="677"/>
      <c r="WJA70" s="677"/>
      <c r="WJB70" s="677"/>
      <c r="WJC70" s="677"/>
      <c r="WJD70" s="677"/>
      <c r="WJE70" s="677"/>
      <c r="WJF70" s="677"/>
      <c r="WJG70" s="677"/>
      <c r="WJH70" s="677"/>
      <c r="WJI70" s="677"/>
      <c r="WJJ70" s="677"/>
      <c r="WJK70" s="677"/>
      <c r="WJL70" s="677"/>
      <c r="WJM70" s="677"/>
      <c r="WJN70" s="677"/>
      <c r="WJO70" s="677"/>
      <c r="WJP70" s="677"/>
      <c r="WJQ70" s="677"/>
      <c r="WJR70" s="677"/>
      <c r="WJS70" s="677"/>
      <c r="WJT70" s="677"/>
      <c r="WJU70" s="677"/>
      <c r="WJV70" s="677"/>
      <c r="WJW70" s="677"/>
      <c r="WJX70" s="677"/>
      <c r="WJY70" s="677"/>
      <c r="WJZ70" s="677"/>
      <c r="WKA70" s="677"/>
      <c r="WKB70" s="677"/>
      <c r="WKC70" s="677"/>
      <c r="WKD70" s="677"/>
      <c r="WKE70" s="677"/>
      <c r="WKF70" s="677"/>
      <c r="WKG70" s="677"/>
      <c r="WKH70" s="677"/>
      <c r="WKI70" s="677"/>
      <c r="WKJ70" s="677"/>
      <c r="WKK70" s="677"/>
      <c r="WKL70" s="677"/>
      <c r="WKM70" s="677"/>
      <c r="WKN70" s="677"/>
      <c r="WKO70" s="677"/>
      <c r="WKP70" s="677"/>
      <c r="WKQ70" s="677"/>
      <c r="WKR70" s="677"/>
      <c r="WKS70" s="677"/>
      <c r="WKT70" s="677"/>
      <c r="WKU70" s="677"/>
      <c r="WKV70" s="677"/>
      <c r="WKW70" s="677"/>
      <c r="WKX70" s="677"/>
      <c r="WKY70" s="677"/>
      <c r="WKZ70" s="677"/>
      <c r="WLA70" s="677"/>
      <c r="WLB70" s="677"/>
      <c r="WLC70" s="677"/>
      <c r="WLD70" s="677"/>
      <c r="WLE70" s="677"/>
      <c r="WLF70" s="677"/>
      <c r="WLG70" s="677"/>
      <c r="WLH70" s="677"/>
      <c r="WLI70" s="677"/>
      <c r="WLJ70" s="677"/>
      <c r="WLK70" s="677"/>
      <c r="WLL70" s="677"/>
      <c r="WLM70" s="677"/>
      <c r="WLN70" s="677"/>
      <c r="WLO70" s="677"/>
      <c r="WLP70" s="677"/>
      <c r="WLQ70" s="677"/>
      <c r="WLR70" s="677"/>
      <c r="WLS70" s="677"/>
      <c r="WLT70" s="677"/>
      <c r="WLU70" s="677"/>
      <c r="WLV70" s="677"/>
      <c r="WLW70" s="677"/>
      <c r="WLX70" s="677"/>
      <c r="WLY70" s="677"/>
      <c r="WLZ70" s="677"/>
      <c r="WMA70" s="677"/>
      <c r="WMB70" s="677"/>
      <c r="WMC70" s="677"/>
      <c r="WMD70" s="677"/>
      <c r="WME70" s="677"/>
      <c r="WMF70" s="677"/>
      <c r="WMG70" s="677"/>
      <c r="WMH70" s="677"/>
      <c r="WMI70" s="677"/>
      <c r="WMJ70" s="677"/>
      <c r="WMK70" s="677"/>
      <c r="WML70" s="677"/>
      <c r="WMM70" s="677"/>
      <c r="WMN70" s="677"/>
      <c r="WMO70" s="677"/>
      <c r="WMP70" s="677"/>
      <c r="WMQ70" s="677"/>
      <c r="WMR70" s="677"/>
      <c r="WMS70" s="677"/>
      <c r="WMT70" s="677"/>
      <c r="WMU70" s="677"/>
      <c r="WMV70" s="677"/>
      <c r="WMW70" s="677"/>
      <c r="WMX70" s="677"/>
      <c r="WMY70" s="677"/>
      <c r="WMZ70" s="677"/>
      <c r="WNA70" s="677"/>
      <c r="WNB70" s="677"/>
      <c r="WNC70" s="677"/>
      <c r="WND70" s="677"/>
      <c r="WNE70" s="677"/>
      <c r="WNF70" s="677"/>
      <c r="WNG70" s="677"/>
      <c r="WNH70" s="677"/>
      <c r="WNI70" s="677"/>
      <c r="WNJ70" s="677"/>
      <c r="WNK70" s="677"/>
      <c r="WNL70" s="677"/>
      <c r="WNM70" s="677"/>
      <c r="WNN70" s="677"/>
      <c r="WNO70" s="677"/>
      <c r="WNP70" s="677"/>
      <c r="WNQ70" s="677"/>
      <c r="WNR70" s="677"/>
      <c r="WNS70" s="677"/>
      <c r="WNT70" s="677"/>
      <c r="WNU70" s="677"/>
      <c r="WNV70" s="677"/>
      <c r="WNW70" s="677"/>
      <c r="WNX70" s="677"/>
      <c r="WNY70" s="677"/>
      <c r="WNZ70" s="677"/>
      <c r="WOA70" s="677"/>
      <c r="WOB70" s="677"/>
      <c r="WOC70" s="677"/>
      <c r="WOD70" s="677"/>
      <c r="WOE70" s="677"/>
      <c r="WOF70" s="677"/>
      <c r="WOG70" s="677"/>
      <c r="WOH70" s="677"/>
      <c r="WOI70" s="677"/>
      <c r="WOJ70" s="677"/>
      <c r="WOK70" s="677"/>
      <c r="WOL70" s="677"/>
      <c r="WOM70" s="677"/>
      <c r="WON70" s="677"/>
      <c r="WOO70" s="677"/>
      <c r="WOP70" s="677"/>
      <c r="WOQ70" s="677"/>
      <c r="WOR70" s="677"/>
      <c r="WOS70" s="677"/>
      <c r="WOT70" s="677"/>
      <c r="WOU70" s="677"/>
      <c r="WOV70" s="677"/>
      <c r="WOW70" s="677"/>
      <c r="WOX70" s="677"/>
      <c r="WOY70" s="677"/>
      <c r="WOZ70" s="677"/>
      <c r="WPA70" s="677"/>
      <c r="WPB70" s="677"/>
      <c r="WPC70" s="677"/>
      <c r="WPD70" s="677"/>
      <c r="WPE70" s="677"/>
      <c r="WPF70" s="677"/>
      <c r="WPG70" s="677"/>
      <c r="WPH70" s="677"/>
      <c r="WPI70" s="677"/>
      <c r="WPJ70" s="677"/>
      <c r="WPK70" s="677"/>
      <c r="WPL70" s="677"/>
      <c r="WPM70" s="677"/>
      <c r="WPN70" s="677"/>
      <c r="WPO70" s="677"/>
      <c r="WPP70" s="677"/>
      <c r="WPQ70" s="677"/>
      <c r="WPR70" s="677"/>
      <c r="WPS70" s="677"/>
      <c r="WPT70" s="677"/>
      <c r="WPU70" s="677"/>
      <c r="WPV70" s="677"/>
      <c r="WPW70" s="677"/>
      <c r="WPX70" s="677"/>
      <c r="WPY70" s="677"/>
      <c r="WPZ70" s="677"/>
      <c r="WQA70" s="677"/>
      <c r="WQB70" s="677"/>
      <c r="WQC70" s="677"/>
      <c r="WQD70" s="677"/>
      <c r="WQE70" s="677"/>
      <c r="WQF70" s="677"/>
      <c r="WQG70" s="677"/>
      <c r="WQH70" s="677"/>
      <c r="WQI70" s="677"/>
      <c r="WQJ70" s="677"/>
      <c r="WQK70" s="677"/>
      <c r="WQL70" s="677"/>
      <c r="WQM70" s="677"/>
      <c r="WQN70" s="677"/>
      <c r="WQO70" s="677"/>
      <c r="WQP70" s="677"/>
      <c r="WQQ70" s="677"/>
      <c r="WQR70" s="677"/>
      <c r="WQS70" s="677"/>
      <c r="WQT70" s="677"/>
      <c r="WQU70" s="677"/>
      <c r="WQV70" s="677"/>
      <c r="WQW70" s="677"/>
      <c r="WQX70" s="677"/>
      <c r="WQY70" s="677"/>
      <c r="WQZ70" s="677"/>
      <c r="WRA70" s="677"/>
      <c r="WRB70" s="677"/>
      <c r="WRC70" s="677"/>
      <c r="WRD70" s="677"/>
      <c r="WRE70" s="677"/>
      <c r="WRF70" s="677"/>
      <c r="WRG70" s="677"/>
      <c r="WRH70" s="677"/>
      <c r="WRI70" s="677"/>
      <c r="WRJ70" s="677"/>
      <c r="WRK70" s="677"/>
      <c r="WRL70" s="677"/>
      <c r="WRM70" s="677"/>
      <c r="WRN70" s="677"/>
      <c r="WRO70" s="677"/>
      <c r="WRP70" s="677"/>
      <c r="WRQ70" s="677"/>
      <c r="WRR70" s="677"/>
      <c r="WRS70" s="677"/>
      <c r="WRT70" s="677"/>
      <c r="WRU70" s="677"/>
      <c r="WRV70" s="677"/>
      <c r="WRW70" s="677"/>
      <c r="WRX70" s="677"/>
      <c r="WRY70" s="677"/>
      <c r="WRZ70" s="677"/>
      <c r="WSA70" s="677"/>
      <c r="WSB70" s="677"/>
      <c r="WSC70" s="677"/>
      <c r="WSD70" s="677"/>
      <c r="WSE70" s="677"/>
      <c r="WSF70" s="677"/>
      <c r="WSG70" s="677"/>
      <c r="WSH70" s="677"/>
      <c r="WSI70" s="677"/>
      <c r="WSJ70" s="677"/>
      <c r="WSK70" s="677"/>
      <c r="WSL70" s="677"/>
      <c r="WSM70" s="677"/>
      <c r="WSN70" s="677"/>
      <c r="WSO70" s="677"/>
      <c r="WSP70" s="677"/>
      <c r="WSQ70" s="677"/>
      <c r="WSR70" s="677"/>
      <c r="WSS70" s="677"/>
      <c r="WST70" s="677"/>
      <c r="WSU70" s="677"/>
      <c r="WSV70" s="677"/>
      <c r="WSW70" s="677"/>
      <c r="WSX70" s="677"/>
      <c r="WSY70" s="677"/>
      <c r="WSZ70" s="677"/>
      <c r="WTA70" s="677"/>
      <c r="WTB70" s="677"/>
      <c r="WTC70" s="677"/>
      <c r="WTD70" s="677"/>
      <c r="WTE70" s="677"/>
      <c r="WTF70" s="677"/>
      <c r="WTG70" s="677"/>
      <c r="WTH70" s="677"/>
      <c r="WTI70" s="677"/>
      <c r="WTJ70" s="677"/>
      <c r="WTK70" s="677"/>
      <c r="WTL70" s="677"/>
      <c r="WTM70" s="677"/>
      <c r="WTN70" s="677"/>
      <c r="WTO70" s="677"/>
      <c r="WTP70" s="677"/>
      <c r="WTQ70" s="677"/>
      <c r="WTR70" s="677"/>
      <c r="WTS70" s="677"/>
      <c r="WTT70" s="677"/>
      <c r="WTU70" s="677"/>
      <c r="WTV70" s="677"/>
      <c r="WTW70" s="677"/>
      <c r="WTX70" s="677"/>
      <c r="WTY70" s="677"/>
      <c r="WTZ70" s="677"/>
      <c r="WUA70" s="677"/>
      <c r="WUB70" s="677"/>
      <c r="WUC70" s="677"/>
      <c r="WUD70" s="677"/>
      <c r="WUE70" s="677"/>
      <c r="WUF70" s="677"/>
      <c r="WUG70" s="677"/>
      <c r="WUH70" s="677"/>
      <c r="WUI70" s="677"/>
      <c r="WUJ70" s="677"/>
      <c r="WUK70" s="677"/>
      <c r="WUL70" s="677"/>
      <c r="WUM70" s="677"/>
      <c r="WUN70" s="677"/>
      <c r="WUO70" s="677"/>
      <c r="WUP70" s="677"/>
      <c r="WUQ70" s="677"/>
      <c r="WUR70" s="677"/>
      <c r="WUS70" s="677"/>
      <c r="WUT70" s="677"/>
      <c r="WUU70" s="677"/>
      <c r="WUV70" s="677"/>
      <c r="WUW70" s="677"/>
      <c r="WUX70" s="677"/>
      <c r="WUY70" s="677"/>
      <c r="WUZ70" s="677"/>
      <c r="WVA70" s="677"/>
      <c r="WVB70" s="677"/>
      <c r="WVC70" s="677"/>
      <c r="WVD70" s="677"/>
      <c r="WVE70" s="677"/>
      <c r="WVF70" s="677"/>
      <c r="WVG70" s="677"/>
      <c r="WVH70" s="677"/>
      <c r="WVI70" s="677"/>
      <c r="WVJ70" s="677"/>
      <c r="WVK70" s="677"/>
      <c r="WVL70" s="677"/>
      <c r="WVM70" s="677"/>
      <c r="WVN70" s="677"/>
      <c r="WVO70" s="677"/>
      <c r="WVP70" s="677"/>
      <c r="WVQ70" s="677"/>
      <c r="WVR70" s="677"/>
      <c r="WVS70" s="677"/>
      <c r="WVT70" s="677"/>
      <c r="WVU70" s="677"/>
      <c r="WVV70" s="677"/>
      <c r="WVW70" s="677"/>
      <c r="WVX70" s="677"/>
      <c r="WVY70" s="677"/>
      <c r="WVZ70" s="677"/>
      <c r="WWA70" s="677"/>
      <c r="WWB70" s="677"/>
      <c r="WWC70" s="677"/>
      <c r="WWD70" s="677"/>
      <c r="WWE70" s="677"/>
      <c r="WWF70" s="677"/>
      <c r="WWG70" s="677"/>
      <c r="WWH70" s="677"/>
      <c r="WWI70" s="677"/>
      <c r="WWJ70" s="677"/>
      <c r="WWK70" s="677"/>
      <c r="WWL70" s="677"/>
      <c r="WWM70" s="677"/>
      <c r="WWN70" s="677"/>
      <c r="WWO70" s="677"/>
      <c r="WWP70" s="677"/>
      <c r="WWQ70" s="677"/>
      <c r="WWR70" s="677"/>
      <c r="WWS70" s="677"/>
      <c r="WWT70" s="677"/>
      <c r="WWU70" s="677"/>
      <c r="WWV70" s="677"/>
      <c r="WWW70" s="677"/>
      <c r="WWX70" s="677"/>
      <c r="WWY70" s="677"/>
      <c r="WWZ70" s="677"/>
      <c r="WXA70" s="677"/>
      <c r="WXB70" s="677"/>
      <c r="WXC70" s="677"/>
      <c r="WXD70" s="677"/>
      <c r="WXE70" s="677"/>
      <c r="WXF70" s="677"/>
      <c r="WXG70" s="677"/>
      <c r="WXH70" s="677"/>
      <c r="WXI70" s="677"/>
      <c r="WXJ70" s="677"/>
      <c r="WXK70" s="677"/>
      <c r="WXL70" s="677"/>
      <c r="WXM70" s="677"/>
      <c r="WXN70" s="677"/>
      <c r="WXO70" s="677"/>
      <c r="WXP70" s="677"/>
      <c r="WXQ70" s="677"/>
      <c r="WXR70" s="677"/>
      <c r="WXS70" s="677"/>
      <c r="WXT70" s="677"/>
      <c r="WXU70" s="677"/>
      <c r="WXV70" s="677"/>
      <c r="WXW70" s="677"/>
      <c r="WXX70" s="677"/>
      <c r="WXY70" s="677"/>
      <c r="WXZ70" s="677"/>
      <c r="WYA70" s="677"/>
      <c r="WYB70" s="677"/>
      <c r="WYC70" s="677"/>
      <c r="WYD70" s="677"/>
      <c r="WYE70" s="677"/>
      <c r="WYF70" s="677"/>
      <c r="WYG70" s="677"/>
      <c r="WYH70" s="677"/>
      <c r="WYI70" s="677"/>
      <c r="WYJ70" s="677"/>
      <c r="WYK70" s="677"/>
      <c r="WYL70" s="677"/>
      <c r="WYM70" s="677"/>
      <c r="WYN70" s="677"/>
      <c r="WYO70" s="677"/>
      <c r="WYP70" s="677"/>
      <c r="WYQ70" s="677"/>
      <c r="WYR70" s="677"/>
      <c r="WYS70" s="677"/>
      <c r="WYT70" s="677"/>
      <c r="WYU70" s="677"/>
      <c r="WYV70" s="677"/>
      <c r="WYW70" s="677"/>
      <c r="WYX70" s="677"/>
      <c r="WYY70" s="677"/>
      <c r="WYZ70" s="677"/>
      <c r="WZA70" s="677"/>
      <c r="WZB70" s="677"/>
      <c r="WZC70" s="677"/>
      <c r="WZD70" s="677"/>
      <c r="WZE70" s="677"/>
      <c r="WZF70" s="677"/>
      <c r="WZG70" s="677"/>
      <c r="WZH70" s="677"/>
      <c r="WZI70" s="677"/>
      <c r="WZJ70" s="677"/>
      <c r="WZK70" s="677"/>
      <c r="WZL70" s="677"/>
      <c r="WZM70" s="677"/>
      <c r="WZN70" s="677"/>
      <c r="WZO70" s="677"/>
      <c r="WZP70" s="677"/>
      <c r="WZQ70" s="677"/>
      <c r="WZR70" s="677"/>
      <c r="WZS70" s="677"/>
      <c r="WZT70" s="677"/>
      <c r="WZU70" s="677"/>
      <c r="WZV70" s="677"/>
      <c r="WZW70" s="677"/>
      <c r="WZX70" s="677"/>
      <c r="WZY70" s="677"/>
      <c r="WZZ70" s="677"/>
      <c r="XAA70" s="677"/>
      <c r="XAB70" s="677"/>
      <c r="XAC70" s="677"/>
      <c r="XAD70" s="677"/>
      <c r="XAE70" s="677"/>
      <c r="XAF70" s="677"/>
      <c r="XAG70" s="677"/>
      <c r="XAH70" s="677"/>
      <c r="XAI70" s="677"/>
      <c r="XAJ70" s="677"/>
      <c r="XAK70" s="677"/>
      <c r="XAL70" s="677"/>
      <c r="XAM70" s="677"/>
      <c r="XAN70" s="677"/>
      <c r="XAO70" s="677"/>
      <c r="XAP70" s="677"/>
      <c r="XAQ70" s="677"/>
      <c r="XAR70" s="677"/>
      <c r="XAS70" s="677"/>
      <c r="XAT70" s="677"/>
      <c r="XAU70" s="677"/>
      <c r="XAV70" s="677"/>
      <c r="XAW70" s="677"/>
      <c r="XAX70" s="677"/>
      <c r="XAY70" s="677"/>
      <c r="XAZ70" s="677"/>
      <c r="XBA70" s="677"/>
      <c r="XBB70" s="677"/>
      <c r="XBC70" s="677"/>
      <c r="XBD70" s="677"/>
      <c r="XBE70" s="677"/>
      <c r="XBF70" s="677"/>
      <c r="XBG70" s="677"/>
      <c r="XBH70" s="677"/>
      <c r="XBI70" s="677"/>
      <c r="XBJ70" s="677"/>
      <c r="XBK70" s="677"/>
      <c r="XBL70" s="677"/>
      <c r="XBM70" s="677"/>
      <c r="XBN70" s="677"/>
      <c r="XBO70" s="677"/>
      <c r="XBP70" s="677"/>
      <c r="XBQ70" s="677"/>
      <c r="XBR70" s="677"/>
      <c r="XBS70" s="677"/>
      <c r="XBT70" s="677"/>
      <c r="XBU70" s="677"/>
      <c r="XBV70" s="677"/>
      <c r="XBW70" s="677"/>
      <c r="XBX70" s="677"/>
      <c r="XBY70" s="677"/>
      <c r="XBZ70" s="677"/>
      <c r="XCA70" s="677"/>
      <c r="XCB70" s="677"/>
      <c r="XCC70" s="677"/>
      <c r="XCD70" s="677"/>
      <c r="XCE70" s="677"/>
      <c r="XCF70" s="677"/>
      <c r="XCG70" s="677"/>
      <c r="XCH70" s="677"/>
      <c r="XCI70" s="677"/>
      <c r="XCJ70" s="677"/>
      <c r="XCK70" s="677"/>
      <c r="XCL70" s="677"/>
      <c r="XCM70" s="677"/>
      <c r="XCN70" s="677"/>
      <c r="XCO70" s="677"/>
      <c r="XCP70" s="677"/>
      <c r="XCQ70" s="677"/>
      <c r="XCR70" s="677"/>
      <c r="XCS70" s="677"/>
      <c r="XCT70" s="677"/>
      <c r="XCU70" s="677"/>
      <c r="XCV70" s="677"/>
      <c r="XCW70" s="677"/>
      <c r="XCX70" s="677"/>
      <c r="XCY70" s="677"/>
      <c r="XCZ70" s="677"/>
      <c r="XDA70" s="677"/>
      <c r="XDB70" s="677"/>
      <c r="XDC70" s="677"/>
      <c r="XDD70" s="677"/>
      <c r="XDE70" s="677"/>
      <c r="XDF70" s="677"/>
      <c r="XDG70" s="677"/>
      <c r="XDH70" s="677"/>
      <c r="XDI70" s="677"/>
      <c r="XDJ70" s="677"/>
      <c r="XDK70" s="677"/>
      <c r="XDL70" s="677"/>
      <c r="XDM70" s="677"/>
      <c r="XDN70" s="677"/>
      <c r="XDO70" s="677"/>
      <c r="XDP70" s="677"/>
      <c r="XDQ70" s="677"/>
      <c r="XDR70" s="677"/>
      <c r="XDS70" s="677"/>
      <c r="XDT70" s="677"/>
      <c r="XDU70" s="677"/>
      <c r="XDV70" s="677"/>
      <c r="XDW70" s="677"/>
      <c r="XDX70" s="677"/>
      <c r="XDY70" s="677"/>
      <c r="XDZ70" s="677"/>
      <c r="XEA70" s="677"/>
      <c r="XEB70" s="677"/>
      <c r="XEC70" s="677"/>
      <c r="XED70" s="677"/>
      <c r="XEE70" s="677"/>
      <c r="XEF70" s="677"/>
      <c r="XEG70" s="677"/>
      <c r="XEH70" s="677"/>
      <c r="XEI70" s="677"/>
      <c r="XEJ70" s="677"/>
      <c r="XEK70" s="677"/>
      <c r="XEL70" s="677"/>
      <c r="XEM70" s="677"/>
      <c r="XEN70" s="677"/>
      <c r="XEO70" s="677"/>
      <c r="XEP70" s="677"/>
      <c r="XEQ70" s="677"/>
      <c r="XER70" s="677"/>
      <c r="XES70" s="677"/>
      <c r="XET70" s="677"/>
      <c r="XEU70" s="677"/>
      <c r="XEV70" s="677"/>
      <c r="XEW70" s="677"/>
      <c r="XEX70" s="677"/>
      <c r="XEY70" s="677"/>
      <c r="XEZ70" s="677"/>
      <c r="XFA70" s="677"/>
      <c r="XFB70" s="677"/>
      <c r="XFC70" s="677"/>
      <c r="XFD70" s="677"/>
    </row>
    <row r="71" spans="46:16384" hidden="1">
      <c r="AT71" s="170" t="s">
        <v>170</v>
      </c>
      <c r="AU71" s="355">
        <f t="shared" si="76"/>
        <v>0.11577160424041749</v>
      </c>
      <c r="CA71" s="676" t="s">
        <v>87</v>
      </c>
      <c r="CH71" s="677"/>
      <c r="CI71" s="677"/>
      <c r="CJ71" s="677"/>
      <c r="CK71" s="677"/>
      <c r="CL71" s="677"/>
      <c r="CM71" s="677"/>
      <c r="CN71" s="677"/>
      <c r="CO71" s="677"/>
      <c r="CP71" s="677"/>
      <c r="CQ71" s="677"/>
      <c r="CR71" s="677"/>
      <c r="CS71" s="677"/>
      <c r="CT71" s="677"/>
      <c r="CU71" s="677"/>
      <c r="CV71" s="677"/>
      <c r="CW71" s="677"/>
      <c r="CX71" s="677"/>
      <c r="CY71" s="677"/>
      <c r="CZ71" s="677"/>
      <c r="DA71" s="677"/>
      <c r="DB71" s="677"/>
      <c r="DC71" s="677"/>
      <c r="DD71" s="677"/>
      <c r="DE71" s="677"/>
      <c r="DF71" s="677"/>
      <c r="DG71" s="677"/>
      <c r="DH71" s="677"/>
      <c r="DI71" s="677"/>
      <c r="DJ71" s="677"/>
      <c r="DK71" s="677"/>
      <c r="DL71" s="677"/>
      <c r="DM71" s="677"/>
      <c r="DN71" s="677"/>
      <c r="DO71" s="677"/>
      <c r="DP71" s="677"/>
      <c r="DQ71" s="677"/>
      <c r="DR71" s="677"/>
      <c r="DS71" s="677"/>
      <c r="DT71" s="677"/>
      <c r="DU71" s="677"/>
      <c r="DV71" s="677"/>
      <c r="DW71" s="677"/>
      <c r="DX71" s="677"/>
      <c r="DY71" s="677"/>
      <c r="DZ71" s="677"/>
      <c r="EA71" s="677"/>
      <c r="EB71" s="677"/>
      <c r="EC71" s="677"/>
      <c r="ED71" s="677"/>
      <c r="EE71" s="677"/>
      <c r="EF71" s="677"/>
      <c r="EG71" s="677"/>
      <c r="EH71" s="677"/>
      <c r="EI71" s="677"/>
      <c r="EJ71" s="677"/>
      <c r="EK71" s="677"/>
      <c r="EL71" s="677"/>
      <c r="EM71" s="677"/>
      <c r="EN71" s="677"/>
      <c r="EO71" s="677"/>
      <c r="EP71" s="677"/>
      <c r="EQ71" s="677"/>
      <c r="ER71" s="677"/>
      <c r="ES71" s="677"/>
      <c r="ET71" s="677"/>
      <c r="EU71" s="677"/>
      <c r="EV71" s="677"/>
      <c r="EW71" s="677"/>
      <c r="EX71" s="677"/>
      <c r="EY71" s="677"/>
      <c r="EZ71" s="677"/>
      <c r="FA71" s="677"/>
      <c r="FB71" s="677"/>
      <c r="FC71" s="677"/>
      <c r="FD71" s="677"/>
      <c r="FE71" s="677"/>
      <c r="FF71" s="677"/>
      <c r="FG71" s="677"/>
      <c r="FH71" s="677"/>
      <c r="FI71" s="677"/>
      <c r="FJ71" s="677"/>
      <c r="FK71" s="677"/>
      <c r="FL71" s="677"/>
      <c r="FM71" s="677"/>
      <c r="FN71" s="677"/>
      <c r="FO71" s="677"/>
      <c r="FP71" s="677"/>
      <c r="FQ71" s="677"/>
      <c r="FR71" s="677"/>
      <c r="FS71" s="677"/>
      <c r="FT71" s="677"/>
      <c r="FU71" s="677"/>
      <c r="FV71" s="677"/>
      <c r="FW71" s="677"/>
      <c r="FX71" s="677"/>
      <c r="FY71" s="677"/>
      <c r="FZ71" s="677"/>
      <c r="GA71" s="677"/>
      <c r="GB71" s="677"/>
      <c r="GC71" s="677"/>
      <c r="GD71" s="677"/>
      <c r="GE71" s="677"/>
      <c r="GF71" s="677"/>
      <c r="GG71" s="677"/>
      <c r="GH71" s="677"/>
      <c r="GI71" s="677"/>
      <c r="GJ71" s="677"/>
      <c r="GK71" s="677"/>
      <c r="GL71" s="677"/>
      <c r="GM71" s="677"/>
      <c r="GN71" s="677"/>
      <c r="GO71" s="677"/>
      <c r="GP71" s="677"/>
      <c r="GQ71" s="677"/>
      <c r="GR71" s="677"/>
      <c r="GS71" s="677"/>
      <c r="GT71" s="677"/>
      <c r="GU71" s="677"/>
      <c r="GV71" s="677"/>
      <c r="GW71" s="677"/>
      <c r="GX71" s="677"/>
      <c r="GY71" s="677"/>
      <c r="GZ71" s="677"/>
      <c r="HA71" s="677"/>
      <c r="HB71" s="677"/>
      <c r="HC71" s="677"/>
      <c r="HD71" s="677"/>
      <c r="HE71" s="677"/>
      <c r="HF71" s="677"/>
      <c r="HG71" s="677"/>
      <c r="HH71" s="677"/>
      <c r="HI71" s="677"/>
      <c r="HJ71" s="677"/>
      <c r="HK71" s="677"/>
      <c r="HL71" s="677"/>
      <c r="HM71" s="677"/>
      <c r="HN71" s="677"/>
      <c r="HO71" s="677"/>
      <c r="HP71" s="677"/>
      <c r="HQ71" s="677"/>
      <c r="HR71" s="677"/>
      <c r="HS71" s="677"/>
      <c r="HT71" s="677"/>
      <c r="HU71" s="677"/>
      <c r="HV71" s="677"/>
      <c r="HW71" s="677"/>
      <c r="HX71" s="677"/>
      <c r="HY71" s="677"/>
      <c r="HZ71" s="677"/>
      <c r="IA71" s="677"/>
      <c r="IB71" s="677"/>
      <c r="IC71" s="677"/>
      <c r="ID71" s="677"/>
      <c r="IE71" s="677"/>
      <c r="IF71" s="677"/>
      <c r="IG71" s="677"/>
      <c r="IH71" s="677"/>
      <c r="II71" s="677"/>
      <c r="IJ71" s="677"/>
      <c r="IK71" s="677"/>
      <c r="IL71" s="677"/>
      <c r="IM71" s="677"/>
      <c r="IN71" s="677"/>
      <c r="IO71" s="677"/>
      <c r="IP71" s="677"/>
      <c r="IQ71" s="677"/>
      <c r="IR71" s="677"/>
      <c r="IS71" s="677"/>
      <c r="IT71" s="677"/>
      <c r="IU71" s="677"/>
      <c r="IV71" s="677"/>
      <c r="IW71" s="677"/>
      <c r="IX71" s="677"/>
      <c r="IY71" s="677"/>
      <c r="IZ71" s="677"/>
      <c r="JA71" s="677"/>
      <c r="JB71" s="677"/>
      <c r="JC71" s="677"/>
      <c r="JD71" s="677"/>
      <c r="JE71" s="677"/>
      <c r="JF71" s="677"/>
      <c r="JG71" s="677"/>
      <c r="JH71" s="677"/>
      <c r="JI71" s="677"/>
      <c r="JJ71" s="677"/>
      <c r="JK71" s="677"/>
      <c r="JL71" s="677"/>
      <c r="JM71" s="677"/>
      <c r="JN71" s="677"/>
      <c r="JO71" s="677"/>
      <c r="JP71" s="677"/>
      <c r="JQ71" s="677"/>
      <c r="JR71" s="677"/>
      <c r="JS71" s="677"/>
      <c r="JT71" s="677"/>
      <c r="JU71" s="677"/>
      <c r="JV71" s="677"/>
      <c r="JW71" s="677"/>
      <c r="JX71" s="677"/>
      <c r="JY71" s="677"/>
      <c r="JZ71" s="677"/>
      <c r="KA71" s="677"/>
      <c r="KB71" s="677"/>
      <c r="KC71" s="677"/>
      <c r="KD71" s="677"/>
      <c r="KE71" s="677"/>
      <c r="KF71" s="677"/>
      <c r="KG71" s="677"/>
      <c r="KH71" s="677"/>
      <c r="KI71" s="677"/>
      <c r="KJ71" s="677"/>
      <c r="KK71" s="677"/>
      <c r="KL71" s="677"/>
      <c r="KM71" s="677"/>
      <c r="KN71" s="677"/>
      <c r="KO71" s="677"/>
      <c r="KP71" s="677"/>
      <c r="KQ71" s="677"/>
      <c r="KR71" s="677"/>
      <c r="KS71" s="677"/>
      <c r="KT71" s="677"/>
      <c r="KU71" s="677"/>
      <c r="KV71" s="677"/>
      <c r="KW71" s="677"/>
      <c r="KX71" s="677"/>
      <c r="KY71" s="677"/>
      <c r="KZ71" s="677"/>
      <c r="LA71" s="677"/>
      <c r="LB71" s="677"/>
      <c r="LC71" s="677"/>
      <c r="LD71" s="677"/>
      <c r="LE71" s="677"/>
      <c r="LF71" s="677"/>
      <c r="LG71" s="677"/>
      <c r="LH71" s="677"/>
      <c r="LI71" s="677"/>
      <c r="LJ71" s="677"/>
      <c r="LK71" s="677"/>
      <c r="LL71" s="677"/>
      <c r="LM71" s="677"/>
      <c r="LN71" s="677"/>
      <c r="LO71" s="677"/>
      <c r="LP71" s="677"/>
      <c r="LQ71" s="677"/>
      <c r="LR71" s="677"/>
      <c r="LS71" s="677"/>
      <c r="LT71" s="677"/>
      <c r="LU71" s="677"/>
      <c r="LV71" s="677"/>
      <c r="LW71" s="677"/>
      <c r="LX71" s="677"/>
      <c r="LY71" s="677"/>
      <c r="LZ71" s="677"/>
      <c r="MA71" s="677"/>
      <c r="MB71" s="677"/>
      <c r="MC71" s="677"/>
      <c r="MD71" s="677"/>
      <c r="ME71" s="677"/>
      <c r="MF71" s="677"/>
      <c r="MG71" s="677"/>
      <c r="MH71" s="677"/>
      <c r="MI71" s="677"/>
      <c r="MJ71" s="677"/>
      <c r="MK71" s="677"/>
      <c r="ML71" s="677"/>
      <c r="MM71" s="677"/>
      <c r="MN71" s="677"/>
      <c r="MO71" s="677"/>
      <c r="MP71" s="677"/>
      <c r="MQ71" s="677"/>
      <c r="MR71" s="677"/>
      <c r="MS71" s="677"/>
      <c r="MT71" s="677"/>
      <c r="MU71" s="677"/>
      <c r="MV71" s="677"/>
      <c r="MW71" s="677"/>
      <c r="MX71" s="677"/>
      <c r="MY71" s="677"/>
      <c r="MZ71" s="677"/>
      <c r="NA71" s="677"/>
      <c r="NB71" s="677"/>
      <c r="NC71" s="677"/>
      <c r="ND71" s="677"/>
      <c r="NE71" s="677"/>
      <c r="NF71" s="677"/>
      <c r="NG71" s="677"/>
      <c r="NH71" s="677"/>
      <c r="NI71" s="677"/>
      <c r="NJ71" s="677"/>
      <c r="NK71" s="677"/>
      <c r="NL71" s="677"/>
      <c r="NM71" s="677"/>
      <c r="NN71" s="677"/>
      <c r="NO71" s="677"/>
      <c r="NP71" s="677"/>
      <c r="NQ71" s="677"/>
      <c r="NR71" s="677"/>
      <c r="NS71" s="677"/>
      <c r="NT71" s="677"/>
      <c r="NU71" s="677"/>
      <c r="NV71" s="677"/>
      <c r="NW71" s="677"/>
      <c r="NX71" s="677"/>
      <c r="NY71" s="677"/>
      <c r="NZ71" s="677"/>
      <c r="OA71" s="677"/>
      <c r="OB71" s="677"/>
      <c r="OC71" s="677"/>
      <c r="OD71" s="677"/>
      <c r="OE71" s="677"/>
      <c r="OF71" s="677"/>
      <c r="OG71" s="677"/>
      <c r="OH71" s="677"/>
      <c r="OI71" s="677"/>
      <c r="OJ71" s="677"/>
      <c r="OK71" s="677"/>
      <c r="OL71" s="677"/>
      <c r="OM71" s="677"/>
      <c r="ON71" s="677"/>
      <c r="OO71" s="677"/>
      <c r="OP71" s="677"/>
      <c r="OQ71" s="677"/>
      <c r="OR71" s="677"/>
      <c r="OS71" s="677"/>
      <c r="OT71" s="677"/>
      <c r="OU71" s="677"/>
      <c r="OV71" s="677"/>
      <c r="OW71" s="677"/>
      <c r="OX71" s="677"/>
      <c r="OY71" s="677"/>
      <c r="OZ71" s="677"/>
      <c r="PA71" s="677"/>
      <c r="PB71" s="677"/>
      <c r="PC71" s="677"/>
      <c r="PD71" s="677"/>
      <c r="PE71" s="677"/>
      <c r="PF71" s="677"/>
      <c r="PG71" s="677"/>
      <c r="PH71" s="677"/>
      <c r="PI71" s="677"/>
      <c r="PJ71" s="677"/>
      <c r="PK71" s="677"/>
      <c r="PL71" s="677"/>
      <c r="PM71" s="677"/>
      <c r="PN71" s="677"/>
      <c r="PO71" s="677"/>
      <c r="PP71" s="677"/>
      <c r="PQ71" s="677"/>
      <c r="PR71" s="677"/>
      <c r="PS71" s="677"/>
      <c r="PT71" s="677"/>
      <c r="PU71" s="677"/>
      <c r="PV71" s="677"/>
      <c r="PW71" s="677"/>
      <c r="PX71" s="677"/>
      <c r="PY71" s="677"/>
      <c r="PZ71" s="677"/>
      <c r="QA71" s="677"/>
      <c r="QB71" s="677"/>
      <c r="QC71" s="677"/>
      <c r="QD71" s="677"/>
      <c r="QE71" s="677"/>
      <c r="QF71" s="677"/>
      <c r="QG71" s="677"/>
      <c r="QH71" s="677"/>
      <c r="QI71" s="677"/>
      <c r="QJ71" s="677"/>
      <c r="QK71" s="677"/>
      <c r="QL71" s="677"/>
      <c r="QM71" s="677"/>
      <c r="QN71" s="677"/>
      <c r="QO71" s="677"/>
      <c r="QP71" s="677"/>
      <c r="QQ71" s="677"/>
      <c r="QR71" s="677"/>
      <c r="QS71" s="677"/>
      <c r="QT71" s="677"/>
      <c r="QU71" s="677"/>
      <c r="QV71" s="677"/>
      <c r="QW71" s="677"/>
      <c r="QX71" s="677"/>
      <c r="QY71" s="677"/>
      <c r="QZ71" s="677"/>
      <c r="RA71" s="677"/>
      <c r="RB71" s="677"/>
      <c r="RC71" s="677"/>
      <c r="RD71" s="677"/>
      <c r="RE71" s="677"/>
      <c r="RF71" s="677"/>
      <c r="RG71" s="677"/>
      <c r="RH71" s="677"/>
      <c r="RI71" s="677"/>
      <c r="RJ71" s="677"/>
      <c r="RK71" s="677"/>
      <c r="RL71" s="677"/>
      <c r="RM71" s="677"/>
      <c r="RN71" s="677"/>
      <c r="RO71" s="677"/>
      <c r="RP71" s="677"/>
      <c r="RQ71" s="677"/>
      <c r="RR71" s="677"/>
      <c r="RS71" s="677"/>
      <c r="RT71" s="677"/>
      <c r="RU71" s="677"/>
      <c r="RV71" s="677"/>
      <c r="RW71" s="677"/>
      <c r="RX71" s="677"/>
      <c r="RY71" s="677"/>
      <c r="RZ71" s="677"/>
      <c r="SA71" s="677"/>
      <c r="SB71" s="677"/>
      <c r="SC71" s="677"/>
      <c r="SD71" s="677"/>
      <c r="SE71" s="677"/>
      <c r="SF71" s="677"/>
      <c r="SG71" s="677"/>
      <c r="SH71" s="677"/>
      <c r="SI71" s="677"/>
      <c r="SJ71" s="677"/>
      <c r="SK71" s="677"/>
      <c r="SL71" s="677"/>
      <c r="SM71" s="677"/>
      <c r="SN71" s="677"/>
      <c r="SO71" s="677"/>
      <c r="SP71" s="677"/>
      <c r="SQ71" s="677"/>
      <c r="SR71" s="677"/>
      <c r="SS71" s="677"/>
      <c r="ST71" s="677"/>
      <c r="SU71" s="677"/>
      <c r="SV71" s="677"/>
      <c r="SW71" s="677"/>
      <c r="SX71" s="677"/>
      <c r="SY71" s="677"/>
      <c r="SZ71" s="677"/>
      <c r="TA71" s="677"/>
      <c r="TB71" s="677"/>
      <c r="TC71" s="677"/>
      <c r="TD71" s="677"/>
      <c r="TE71" s="677"/>
      <c r="TF71" s="677"/>
      <c r="TG71" s="677"/>
      <c r="TH71" s="677"/>
      <c r="TI71" s="677"/>
      <c r="TJ71" s="677"/>
      <c r="TK71" s="677"/>
      <c r="TL71" s="677"/>
      <c r="TM71" s="677"/>
      <c r="TN71" s="677"/>
      <c r="TO71" s="677"/>
      <c r="TP71" s="677"/>
      <c r="TQ71" s="677"/>
      <c r="TR71" s="677"/>
      <c r="TS71" s="677"/>
      <c r="TT71" s="677"/>
      <c r="TU71" s="677"/>
      <c r="TV71" s="677"/>
      <c r="TW71" s="677"/>
      <c r="TX71" s="677"/>
      <c r="TY71" s="677"/>
      <c r="TZ71" s="677"/>
      <c r="UA71" s="677"/>
      <c r="UB71" s="677"/>
      <c r="UC71" s="677"/>
      <c r="UD71" s="677"/>
      <c r="UE71" s="677"/>
      <c r="UF71" s="677"/>
      <c r="UG71" s="677"/>
      <c r="UH71" s="677"/>
      <c r="UI71" s="677"/>
      <c r="UJ71" s="677"/>
      <c r="UK71" s="677"/>
      <c r="UL71" s="677"/>
      <c r="UM71" s="677"/>
      <c r="UN71" s="677"/>
      <c r="UO71" s="677"/>
      <c r="UP71" s="677"/>
      <c r="UQ71" s="677"/>
      <c r="UR71" s="677"/>
      <c r="US71" s="677"/>
      <c r="UT71" s="677"/>
      <c r="UU71" s="677"/>
      <c r="UV71" s="677"/>
      <c r="UW71" s="677"/>
      <c r="UX71" s="677"/>
      <c r="UY71" s="677"/>
      <c r="UZ71" s="677"/>
      <c r="VA71" s="677"/>
      <c r="VB71" s="677"/>
      <c r="VC71" s="677"/>
      <c r="VD71" s="677"/>
      <c r="VE71" s="677"/>
      <c r="VF71" s="677"/>
      <c r="VG71" s="677"/>
      <c r="VH71" s="677"/>
      <c r="VI71" s="677"/>
      <c r="VJ71" s="677"/>
      <c r="VK71" s="677"/>
      <c r="VL71" s="677"/>
      <c r="VM71" s="677"/>
      <c r="VN71" s="677"/>
      <c r="VO71" s="677"/>
      <c r="VP71" s="677"/>
      <c r="VQ71" s="677"/>
      <c r="VR71" s="677"/>
      <c r="VS71" s="677"/>
      <c r="VT71" s="677"/>
      <c r="VU71" s="677"/>
      <c r="VV71" s="677"/>
      <c r="VW71" s="677"/>
      <c r="VX71" s="677"/>
      <c r="VY71" s="677"/>
      <c r="VZ71" s="677"/>
      <c r="WA71" s="677"/>
      <c r="WB71" s="677"/>
      <c r="WC71" s="677"/>
      <c r="WD71" s="677"/>
      <c r="WE71" s="677"/>
      <c r="WF71" s="677"/>
      <c r="WG71" s="677"/>
      <c r="WH71" s="677"/>
      <c r="WI71" s="677"/>
      <c r="WJ71" s="677"/>
      <c r="WK71" s="677"/>
      <c r="WL71" s="677"/>
      <c r="WM71" s="677"/>
      <c r="WN71" s="677"/>
      <c r="WO71" s="677"/>
      <c r="WP71" s="677"/>
      <c r="WQ71" s="677"/>
      <c r="WR71" s="677"/>
      <c r="WS71" s="677"/>
      <c r="WT71" s="677"/>
      <c r="WU71" s="677"/>
      <c r="WV71" s="677"/>
      <c r="WW71" s="677"/>
      <c r="WX71" s="677"/>
      <c r="WY71" s="677"/>
      <c r="WZ71" s="677"/>
      <c r="XA71" s="677"/>
      <c r="XB71" s="677"/>
      <c r="XC71" s="677"/>
      <c r="XD71" s="677"/>
      <c r="XE71" s="677"/>
      <c r="XF71" s="677"/>
      <c r="XG71" s="677"/>
      <c r="XH71" s="677"/>
      <c r="XI71" s="677"/>
      <c r="XJ71" s="677"/>
      <c r="XK71" s="677"/>
      <c r="XL71" s="677"/>
      <c r="XM71" s="677"/>
      <c r="XN71" s="677"/>
      <c r="XO71" s="677"/>
      <c r="XP71" s="677"/>
      <c r="XQ71" s="677"/>
      <c r="XR71" s="677"/>
      <c r="XS71" s="677"/>
      <c r="XT71" s="677"/>
      <c r="XU71" s="677"/>
      <c r="XV71" s="677"/>
      <c r="XW71" s="677"/>
      <c r="XX71" s="677"/>
      <c r="XY71" s="677"/>
      <c r="XZ71" s="677"/>
      <c r="YA71" s="677"/>
      <c r="YB71" s="677"/>
      <c r="YC71" s="677"/>
      <c r="YD71" s="677"/>
      <c r="YE71" s="677"/>
      <c r="YF71" s="677"/>
      <c r="YG71" s="677"/>
      <c r="YH71" s="677"/>
      <c r="YI71" s="677"/>
      <c r="YJ71" s="677"/>
      <c r="YK71" s="677"/>
      <c r="YL71" s="677"/>
      <c r="YM71" s="677"/>
      <c r="YN71" s="677"/>
      <c r="YO71" s="677"/>
      <c r="YP71" s="677"/>
      <c r="YQ71" s="677"/>
      <c r="YR71" s="677"/>
      <c r="YS71" s="677"/>
      <c r="YT71" s="677"/>
      <c r="YU71" s="677"/>
      <c r="YV71" s="677"/>
      <c r="YW71" s="677"/>
      <c r="YX71" s="677"/>
      <c r="YY71" s="677"/>
      <c r="YZ71" s="677"/>
      <c r="ZA71" s="677"/>
      <c r="ZB71" s="677"/>
      <c r="ZC71" s="677"/>
      <c r="ZD71" s="677"/>
      <c r="ZE71" s="677"/>
      <c r="ZF71" s="677"/>
      <c r="ZG71" s="677"/>
      <c r="ZH71" s="677"/>
      <c r="ZI71" s="677"/>
      <c r="ZJ71" s="677"/>
      <c r="ZK71" s="677"/>
      <c r="ZL71" s="677"/>
      <c r="ZM71" s="677"/>
      <c r="ZN71" s="677"/>
      <c r="ZO71" s="677"/>
      <c r="ZP71" s="677"/>
      <c r="ZQ71" s="677"/>
      <c r="ZR71" s="677"/>
      <c r="ZS71" s="677"/>
      <c r="ZT71" s="677"/>
      <c r="ZU71" s="677"/>
      <c r="ZV71" s="677"/>
      <c r="ZW71" s="677"/>
      <c r="ZX71" s="677"/>
      <c r="ZY71" s="677"/>
      <c r="ZZ71" s="677"/>
      <c r="AAA71" s="677"/>
      <c r="AAB71" s="677"/>
      <c r="AAC71" s="677"/>
      <c r="AAD71" s="677"/>
      <c r="AAE71" s="677"/>
      <c r="AAF71" s="677"/>
      <c r="AAG71" s="677"/>
      <c r="AAH71" s="677"/>
      <c r="AAI71" s="677"/>
      <c r="AAJ71" s="677"/>
      <c r="AAK71" s="677"/>
      <c r="AAL71" s="677"/>
      <c r="AAM71" s="677"/>
      <c r="AAN71" s="677"/>
      <c r="AAO71" s="677"/>
      <c r="AAP71" s="677"/>
      <c r="AAQ71" s="677"/>
      <c r="AAR71" s="677"/>
      <c r="AAS71" s="677"/>
      <c r="AAT71" s="677"/>
      <c r="AAU71" s="677"/>
      <c r="AAV71" s="677"/>
      <c r="AAW71" s="677"/>
      <c r="AAX71" s="677"/>
      <c r="AAY71" s="677"/>
      <c r="AAZ71" s="677"/>
      <c r="ABA71" s="677"/>
      <c r="ABB71" s="677"/>
      <c r="ABC71" s="677"/>
      <c r="ABD71" s="677"/>
      <c r="ABE71" s="677"/>
      <c r="ABF71" s="677"/>
      <c r="ABG71" s="677"/>
      <c r="ABH71" s="677"/>
      <c r="ABI71" s="677"/>
      <c r="ABJ71" s="677"/>
      <c r="ABK71" s="677"/>
      <c r="ABL71" s="677"/>
      <c r="ABM71" s="677"/>
      <c r="ABN71" s="677"/>
      <c r="ABO71" s="677"/>
      <c r="ABP71" s="677"/>
      <c r="ABQ71" s="677"/>
      <c r="ABR71" s="677"/>
      <c r="ABS71" s="677"/>
      <c r="ABT71" s="677"/>
      <c r="ABU71" s="677"/>
      <c r="ABV71" s="677"/>
      <c r="ABW71" s="677"/>
      <c r="ABX71" s="677"/>
      <c r="ABY71" s="677"/>
      <c r="ABZ71" s="677"/>
      <c r="ACA71" s="677"/>
      <c r="ACB71" s="677"/>
      <c r="ACC71" s="677"/>
      <c r="ACD71" s="677"/>
      <c r="ACE71" s="677"/>
      <c r="ACF71" s="677"/>
      <c r="ACG71" s="677"/>
      <c r="ACH71" s="677"/>
      <c r="ACI71" s="677"/>
      <c r="ACJ71" s="677"/>
      <c r="ACK71" s="677"/>
      <c r="ACL71" s="677"/>
      <c r="ACM71" s="677"/>
      <c r="ACN71" s="677"/>
      <c r="ACO71" s="677"/>
      <c r="ACP71" s="677"/>
      <c r="ACQ71" s="677"/>
      <c r="ACR71" s="677"/>
      <c r="ACS71" s="677"/>
      <c r="ACT71" s="677"/>
      <c r="ACU71" s="677"/>
      <c r="ACV71" s="677"/>
      <c r="ACW71" s="677"/>
      <c r="ACX71" s="677"/>
      <c r="ACY71" s="677"/>
      <c r="ACZ71" s="677"/>
      <c r="ADA71" s="677"/>
      <c r="ADB71" s="677"/>
      <c r="ADC71" s="677"/>
      <c r="ADD71" s="677"/>
      <c r="ADE71" s="677"/>
      <c r="ADF71" s="677"/>
      <c r="ADG71" s="677"/>
      <c r="ADH71" s="677"/>
      <c r="ADI71" s="677"/>
      <c r="ADJ71" s="677"/>
      <c r="ADK71" s="677"/>
      <c r="ADL71" s="677"/>
      <c r="ADM71" s="677"/>
      <c r="ADN71" s="677"/>
      <c r="ADO71" s="677"/>
      <c r="ADP71" s="677"/>
      <c r="ADQ71" s="677"/>
      <c r="ADR71" s="677"/>
      <c r="ADS71" s="677"/>
      <c r="ADT71" s="677"/>
      <c r="ADU71" s="677"/>
      <c r="ADV71" s="677"/>
      <c r="ADW71" s="677"/>
      <c r="ADX71" s="677"/>
      <c r="ADY71" s="677"/>
      <c r="ADZ71" s="677"/>
      <c r="AEA71" s="677"/>
      <c r="AEB71" s="677"/>
      <c r="AEC71" s="677"/>
      <c r="AED71" s="677"/>
      <c r="AEE71" s="677"/>
      <c r="AEF71" s="677"/>
      <c r="AEG71" s="677"/>
      <c r="AEH71" s="677"/>
      <c r="AEI71" s="677"/>
      <c r="AEJ71" s="677"/>
      <c r="AEK71" s="677"/>
      <c r="AEL71" s="677"/>
      <c r="AEM71" s="677"/>
      <c r="AEN71" s="677"/>
      <c r="AEO71" s="677"/>
      <c r="AEP71" s="677"/>
      <c r="AEQ71" s="677"/>
      <c r="AER71" s="677"/>
      <c r="AES71" s="677"/>
      <c r="AET71" s="677"/>
      <c r="AEU71" s="677"/>
      <c r="AEV71" s="677"/>
      <c r="AEW71" s="677"/>
      <c r="AEX71" s="677"/>
      <c r="AEY71" s="677"/>
      <c r="AEZ71" s="677"/>
      <c r="AFA71" s="677"/>
      <c r="AFB71" s="677"/>
      <c r="AFC71" s="677"/>
      <c r="AFD71" s="677"/>
      <c r="AFE71" s="677"/>
      <c r="AFF71" s="677"/>
      <c r="AFG71" s="677"/>
      <c r="AFH71" s="677"/>
      <c r="AFI71" s="677"/>
      <c r="AFJ71" s="677"/>
      <c r="AFK71" s="677"/>
      <c r="AFL71" s="677"/>
      <c r="AFM71" s="677"/>
      <c r="AFN71" s="677"/>
      <c r="AFO71" s="677"/>
      <c r="AFP71" s="677"/>
      <c r="AFQ71" s="677"/>
      <c r="AFR71" s="677"/>
      <c r="AFS71" s="677"/>
      <c r="AFT71" s="677"/>
      <c r="AFU71" s="677"/>
      <c r="AFV71" s="677"/>
      <c r="AFW71" s="677"/>
      <c r="AFX71" s="677"/>
      <c r="AFY71" s="677"/>
      <c r="AFZ71" s="677"/>
      <c r="AGA71" s="677"/>
      <c r="AGB71" s="677"/>
      <c r="AGC71" s="677"/>
      <c r="AGD71" s="677"/>
      <c r="AGE71" s="677"/>
      <c r="AGF71" s="677"/>
      <c r="AGG71" s="677"/>
      <c r="AGH71" s="677"/>
      <c r="AGI71" s="677"/>
      <c r="AGJ71" s="677"/>
      <c r="AGK71" s="677"/>
      <c r="AGL71" s="677"/>
      <c r="AGM71" s="677"/>
      <c r="AGN71" s="677"/>
      <c r="AGO71" s="677"/>
      <c r="AGP71" s="677"/>
      <c r="AGQ71" s="677"/>
      <c r="AGR71" s="677"/>
      <c r="AGS71" s="677"/>
      <c r="AGT71" s="677"/>
      <c r="AGU71" s="677"/>
      <c r="AGV71" s="677"/>
      <c r="AGW71" s="677"/>
      <c r="AGX71" s="677"/>
      <c r="AGY71" s="677"/>
      <c r="AGZ71" s="677"/>
      <c r="AHA71" s="677"/>
      <c r="AHB71" s="677"/>
      <c r="AHC71" s="677"/>
      <c r="AHD71" s="677"/>
      <c r="AHE71" s="677"/>
      <c r="AHF71" s="677"/>
      <c r="AHG71" s="677"/>
      <c r="AHH71" s="677"/>
      <c r="AHI71" s="677"/>
      <c r="AHJ71" s="677"/>
      <c r="AHK71" s="677"/>
      <c r="AHL71" s="677"/>
      <c r="AHM71" s="677"/>
      <c r="AHN71" s="677"/>
      <c r="AHO71" s="677"/>
      <c r="AHP71" s="677"/>
      <c r="AHQ71" s="677"/>
      <c r="AHR71" s="677"/>
      <c r="AHS71" s="677"/>
      <c r="AHT71" s="677"/>
      <c r="AHU71" s="677"/>
      <c r="AHV71" s="677"/>
      <c r="AHW71" s="677"/>
      <c r="AHX71" s="677"/>
      <c r="AHY71" s="677"/>
      <c r="AHZ71" s="677"/>
      <c r="AIA71" s="677"/>
      <c r="AIB71" s="677"/>
      <c r="AIC71" s="677"/>
      <c r="AID71" s="677"/>
      <c r="AIE71" s="677"/>
      <c r="AIF71" s="677"/>
      <c r="AIG71" s="677"/>
      <c r="AIH71" s="677"/>
      <c r="AII71" s="677"/>
      <c r="AIJ71" s="677"/>
      <c r="AIK71" s="677"/>
      <c r="AIL71" s="677"/>
      <c r="AIM71" s="677"/>
      <c r="AIN71" s="677"/>
      <c r="AIO71" s="677"/>
      <c r="AIP71" s="677"/>
      <c r="AIQ71" s="677"/>
      <c r="AIR71" s="677"/>
      <c r="AIS71" s="677"/>
      <c r="AIT71" s="677"/>
      <c r="AIU71" s="677"/>
      <c r="AIV71" s="677"/>
      <c r="AIW71" s="677"/>
      <c r="AIX71" s="677"/>
      <c r="AIY71" s="677"/>
      <c r="AIZ71" s="677"/>
      <c r="AJA71" s="677"/>
      <c r="AJB71" s="677"/>
      <c r="AJC71" s="677"/>
      <c r="AJD71" s="677"/>
      <c r="AJE71" s="677"/>
      <c r="AJF71" s="677"/>
      <c r="AJG71" s="677"/>
      <c r="AJH71" s="677"/>
      <c r="AJI71" s="677"/>
      <c r="AJJ71" s="677"/>
      <c r="AJK71" s="677"/>
      <c r="AJL71" s="677"/>
      <c r="AJM71" s="677"/>
      <c r="AJN71" s="677"/>
      <c r="AJO71" s="677"/>
      <c r="AJP71" s="677"/>
      <c r="AJQ71" s="677"/>
      <c r="AJR71" s="677"/>
      <c r="AJS71" s="677"/>
      <c r="AJT71" s="677"/>
      <c r="AJU71" s="677"/>
      <c r="AJV71" s="677"/>
      <c r="AJW71" s="677"/>
      <c r="AJX71" s="677"/>
      <c r="AJY71" s="677"/>
      <c r="AJZ71" s="677"/>
      <c r="AKA71" s="677"/>
      <c r="AKB71" s="677"/>
      <c r="AKC71" s="677"/>
      <c r="AKD71" s="677"/>
      <c r="AKE71" s="677"/>
      <c r="AKF71" s="677"/>
      <c r="AKG71" s="677"/>
      <c r="AKH71" s="677"/>
      <c r="AKI71" s="677"/>
      <c r="AKJ71" s="677"/>
      <c r="AKK71" s="677"/>
      <c r="AKL71" s="677"/>
      <c r="AKM71" s="677"/>
      <c r="AKN71" s="677"/>
      <c r="AKO71" s="677"/>
      <c r="AKP71" s="677"/>
      <c r="AKQ71" s="677"/>
      <c r="AKR71" s="677"/>
      <c r="AKS71" s="677"/>
      <c r="AKT71" s="677"/>
      <c r="AKU71" s="677"/>
      <c r="AKV71" s="677"/>
      <c r="AKW71" s="677"/>
      <c r="AKX71" s="677"/>
      <c r="AKY71" s="677"/>
      <c r="AKZ71" s="677"/>
      <c r="ALA71" s="677"/>
      <c r="ALB71" s="677"/>
      <c r="ALC71" s="677"/>
      <c r="ALD71" s="677"/>
      <c r="ALE71" s="677"/>
      <c r="ALF71" s="677"/>
      <c r="ALG71" s="677"/>
      <c r="ALH71" s="677"/>
      <c r="ALI71" s="677"/>
      <c r="ALJ71" s="677"/>
      <c r="ALK71" s="677"/>
      <c r="ALL71" s="677"/>
      <c r="ALM71" s="677"/>
      <c r="ALN71" s="677"/>
      <c r="ALO71" s="677"/>
      <c r="ALP71" s="677"/>
      <c r="ALQ71" s="677"/>
      <c r="ALR71" s="677"/>
      <c r="ALS71" s="677"/>
      <c r="ALT71" s="677"/>
      <c r="ALU71" s="677"/>
      <c r="ALV71" s="677"/>
      <c r="ALW71" s="677"/>
      <c r="ALX71" s="677"/>
      <c r="ALY71" s="677"/>
      <c r="ALZ71" s="677"/>
      <c r="AMA71" s="677"/>
      <c r="AMB71" s="677"/>
      <c r="AMC71" s="677"/>
      <c r="AMD71" s="677"/>
      <c r="AME71" s="677"/>
      <c r="AMF71" s="677"/>
      <c r="AMG71" s="677"/>
      <c r="AMH71" s="677"/>
      <c r="AMI71" s="677"/>
      <c r="AMJ71" s="677"/>
      <c r="AMK71" s="677"/>
      <c r="AML71" s="677"/>
      <c r="AMM71" s="677"/>
      <c r="AMN71" s="677"/>
      <c r="AMO71" s="677"/>
      <c r="AMP71" s="677"/>
      <c r="AMQ71" s="677"/>
      <c r="AMR71" s="677"/>
      <c r="AMS71" s="677"/>
      <c r="AMT71" s="677"/>
      <c r="AMU71" s="677"/>
      <c r="AMV71" s="677"/>
      <c r="AMW71" s="677"/>
      <c r="AMX71" s="677"/>
      <c r="AMY71" s="677"/>
      <c r="AMZ71" s="677"/>
      <c r="ANA71" s="677"/>
      <c r="ANB71" s="677"/>
      <c r="ANC71" s="677"/>
      <c r="AND71" s="677"/>
      <c r="ANE71" s="677"/>
      <c r="ANF71" s="677"/>
      <c r="ANG71" s="677"/>
      <c r="ANH71" s="677"/>
      <c r="ANI71" s="677"/>
      <c r="ANJ71" s="677"/>
      <c r="ANK71" s="677"/>
      <c r="ANL71" s="677"/>
      <c r="ANM71" s="677"/>
      <c r="ANN71" s="677"/>
      <c r="ANO71" s="677"/>
      <c r="ANP71" s="677"/>
      <c r="ANQ71" s="677"/>
      <c r="ANR71" s="677"/>
      <c r="ANS71" s="677"/>
      <c r="ANT71" s="677"/>
      <c r="ANU71" s="677"/>
      <c r="ANV71" s="677"/>
      <c r="ANW71" s="677"/>
      <c r="ANX71" s="677"/>
      <c r="ANY71" s="677"/>
      <c r="ANZ71" s="677"/>
      <c r="AOA71" s="677"/>
      <c r="AOB71" s="677"/>
      <c r="AOC71" s="677"/>
      <c r="AOD71" s="677"/>
      <c r="AOE71" s="677"/>
      <c r="AOF71" s="677"/>
      <c r="AOG71" s="677"/>
      <c r="AOH71" s="677"/>
      <c r="AOI71" s="677"/>
      <c r="AOJ71" s="677"/>
      <c r="AOK71" s="677"/>
      <c r="AOL71" s="677"/>
      <c r="AOM71" s="677"/>
      <c r="AON71" s="677"/>
      <c r="AOO71" s="677"/>
      <c r="AOP71" s="677"/>
      <c r="AOQ71" s="677"/>
      <c r="AOR71" s="677"/>
      <c r="AOS71" s="677"/>
      <c r="AOT71" s="677"/>
      <c r="AOU71" s="677"/>
      <c r="AOV71" s="677"/>
      <c r="AOW71" s="677"/>
      <c r="AOX71" s="677"/>
      <c r="AOY71" s="677"/>
      <c r="AOZ71" s="677"/>
      <c r="APA71" s="677"/>
      <c r="APB71" s="677"/>
      <c r="APC71" s="677"/>
      <c r="APD71" s="677"/>
      <c r="APE71" s="677"/>
      <c r="APF71" s="677"/>
      <c r="APG71" s="677"/>
      <c r="APH71" s="677"/>
      <c r="API71" s="677"/>
      <c r="APJ71" s="677"/>
      <c r="APK71" s="677"/>
      <c r="APL71" s="677"/>
      <c r="APM71" s="677"/>
      <c r="APN71" s="677"/>
      <c r="APO71" s="677"/>
      <c r="APP71" s="677"/>
      <c r="APQ71" s="677"/>
      <c r="APR71" s="677"/>
      <c r="APS71" s="677"/>
      <c r="APT71" s="677"/>
      <c r="APU71" s="677"/>
      <c r="APV71" s="677"/>
      <c r="APW71" s="677"/>
      <c r="APX71" s="677"/>
      <c r="APY71" s="677"/>
      <c r="APZ71" s="677"/>
      <c r="AQA71" s="677"/>
      <c r="AQB71" s="677"/>
      <c r="AQC71" s="677"/>
      <c r="AQD71" s="677"/>
      <c r="AQE71" s="677"/>
      <c r="AQF71" s="677"/>
      <c r="AQG71" s="677"/>
      <c r="AQH71" s="677"/>
      <c r="AQI71" s="677"/>
      <c r="AQJ71" s="677"/>
      <c r="AQK71" s="677"/>
      <c r="AQL71" s="677"/>
      <c r="AQM71" s="677"/>
      <c r="AQN71" s="677"/>
      <c r="AQO71" s="677"/>
      <c r="AQP71" s="677"/>
      <c r="AQQ71" s="677"/>
      <c r="AQR71" s="677"/>
      <c r="AQS71" s="677"/>
      <c r="AQT71" s="677"/>
      <c r="AQU71" s="677"/>
      <c r="AQV71" s="677"/>
      <c r="AQW71" s="677"/>
      <c r="AQX71" s="677"/>
      <c r="AQY71" s="677"/>
      <c r="AQZ71" s="677"/>
      <c r="ARA71" s="677"/>
      <c r="ARB71" s="677"/>
      <c r="ARC71" s="677"/>
      <c r="ARD71" s="677"/>
      <c r="ARE71" s="677"/>
      <c r="ARF71" s="677"/>
      <c r="ARG71" s="677"/>
      <c r="ARH71" s="677"/>
      <c r="ARI71" s="677"/>
      <c r="ARJ71" s="677"/>
      <c r="ARK71" s="677"/>
      <c r="ARL71" s="677"/>
      <c r="ARM71" s="677"/>
      <c r="ARN71" s="677"/>
      <c r="ARO71" s="677"/>
      <c r="ARP71" s="677"/>
      <c r="ARQ71" s="677"/>
      <c r="ARR71" s="677"/>
      <c r="ARS71" s="677"/>
      <c r="ART71" s="677"/>
      <c r="ARU71" s="677"/>
      <c r="ARV71" s="677"/>
      <c r="ARW71" s="677"/>
      <c r="ARX71" s="677"/>
      <c r="ARY71" s="677"/>
      <c r="ARZ71" s="677"/>
      <c r="ASA71" s="677"/>
      <c r="ASB71" s="677"/>
      <c r="ASC71" s="677"/>
      <c r="ASD71" s="677"/>
      <c r="ASE71" s="677"/>
      <c r="ASF71" s="677"/>
      <c r="ASG71" s="677"/>
      <c r="ASH71" s="677"/>
      <c r="ASI71" s="677"/>
      <c r="ASJ71" s="677"/>
      <c r="ASK71" s="677"/>
      <c r="ASL71" s="677"/>
      <c r="ASM71" s="677"/>
      <c r="ASN71" s="677"/>
      <c r="ASO71" s="677"/>
      <c r="ASP71" s="677"/>
      <c r="ASQ71" s="677"/>
      <c r="ASR71" s="677"/>
      <c r="ASS71" s="677"/>
      <c r="AST71" s="677"/>
      <c r="ASU71" s="677"/>
      <c r="ASV71" s="677"/>
      <c r="ASW71" s="677"/>
      <c r="ASX71" s="677"/>
      <c r="ASY71" s="677"/>
      <c r="ASZ71" s="677"/>
      <c r="ATA71" s="677"/>
      <c r="ATB71" s="677"/>
      <c r="ATC71" s="677"/>
      <c r="ATD71" s="677"/>
      <c r="ATE71" s="677"/>
      <c r="ATF71" s="677"/>
      <c r="ATG71" s="677"/>
      <c r="ATH71" s="677"/>
      <c r="ATI71" s="677"/>
      <c r="ATJ71" s="677"/>
      <c r="ATK71" s="677"/>
      <c r="ATL71" s="677"/>
      <c r="ATM71" s="677"/>
      <c r="ATN71" s="677"/>
      <c r="ATO71" s="677"/>
      <c r="ATP71" s="677"/>
      <c r="ATQ71" s="677"/>
      <c r="ATR71" s="677"/>
      <c r="ATS71" s="677"/>
      <c r="ATT71" s="677"/>
      <c r="ATU71" s="677"/>
      <c r="ATV71" s="677"/>
      <c r="ATW71" s="677"/>
      <c r="ATX71" s="677"/>
      <c r="ATY71" s="677"/>
      <c r="ATZ71" s="677"/>
      <c r="AUA71" s="677"/>
      <c r="AUB71" s="677"/>
      <c r="AUC71" s="677"/>
      <c r="AUD71" s="677"/>
      <c r="AUE71" s="677"/>
      <c r="AUF71" s="677"/>
      <c r="AUG71" s="677"/>
      <c r="AUH71" s="677"/>
      <c r="AUI71" s="677"/>
      <c r="AUJ71" s="677"/>
      <c r="AUK71" s="677"/>
      <c r="AUL71" s="677"/>
      <c r="AUM71" s="677"/>
      <c r="AUN71" s="677"/>
      <c r="AUO71" s="677"/>
      <c r="AUP71" s="677"/>
      <c r="AUQ71" s="677"/>
      <c r="AUR71" s="677"/>
      <c r="AUS71" s="677"/>
      <c r="AUT71" s="677"/>
      <c r="AUU71" s="677"/>
      <c r="AUV71" s="677"/>
      <c r="AUW71" s="677"/>
      <c r="AUX71" s="677"/>
      <c r="AUY71" s="677"/>
      <c r="AUZ71" s="677"/>
      <c r="AVA71" s="677"/>
      <c r="AVB71" s="677"/>
      <c r="AVC71" s="677"/>
      <c r="AVD71" s="677"/>
      <c r="AVE71" s="677"/>
      <c r="AVF71" s="677"/>
      <c r="AVG71" s="677"/>
      <c r="AVH71" s="677"/>
      <c r="AVI71" s="677"/>
      <c r="AVJ71" s="677"/>
      <c r="AVK71" s="677"/>
      <c r="AVL71" s="677"/>
      <c r="AVM71" s="677"/>
      <c r="AVN71" s="677"/>
      <c r="AVO71" s="677"/>
      <c r="AVP71" s="677"/>
      <c r="AVQ71" s="677"/>
      <c r="AVR71" s="677"/>
      <c r="AVS71" s="677"/>
      <c r="AVT71" s="677"/>
      <c r="AVU71" s="677"/>
      <c r="AVV71" s="677"/>
      <c r="AVW71" s="677"/>
      <c r="AVX71" s="677"/>
      <c r="AVY71" s="677"/>
      <c r="AVZ71" s="677"/>
      <c r="AWA71" s="677"/>
      <c r="AWB71" s="677"/>
      <c r="AWC71" s="677"/>
      <c r="AWD71" s="677"/>
      <c r="AWE71" s="677"/>
      <c r="AWF71" s="677"/>
      <c r="AWG71" s="677"/>
      <c r="AWH71" s="677"/>
      <c r="AWI71" s="677"/>
      <c r="AWJ71" s="677"/>
      <c r="AWK71" s="677"/>
      <c r="AWL71" s="677"/>
      <c r="AWM71" s="677"/>
      <c r="AWN71" s="677"/>
      <c r="AWO71" s="677"/>
      <c r="AWP71" s="677"/>
      <c r="AWQ71" s="677"/>
      <c r="AWR71" s="677"/>
      <c r="AWS71" s="677"/>
      <c r="AWT71" s="677"/>
      <c r="AWU71" s="677"/>
      <c r="AWV71" s="677"/>
      <c r="AWW71" s="677"/>
      <c r="AWX71" s="677"/>
      <c r="AWY71" s="677"/>
      <c r="AWZ71" s="677"/>
      <c r="AXA71" s="677"/>
      <c r="AXB71" s="677"/>
      <c r="AXC71" s="677"/>
      <c r="AXD71" s="677"/>
      <c r="AXE71" s="677"/>
      <c r="AXF71" s="677"/>
      <c r="AXG71" s="677"/>
      <c r="AXH71" s="677"/>
      <c r="AXI71" s="677"/>
      <c r="AXJ71" s="677"/>
      <c r="AXK71" s="677"/>
      <c r="AXL71" s="677"/>
      <c r="AXM71" s="677"/>
      <c r="AXN71" s="677"/>
      <c r="AXO71" s="677"/>
      <c r="AXP71" s="677"/>
      <c r="AXQ71" s="677"/>
      <c r="AXR71" s="677"/>
      <c r="AXS71" s="677"/>
      <c r="AXT71" s="677"/>
      <c r="AXU71" s="677"/>
      <c r="AXV71" s="677"/>
      <c r="AXW71" s="677"/>
      <c r="AXX71" s="677"/>
      <c r="AXY71" s="677"/>
      <c r="AXZ71" s="677"/>
      <c r="AYA71" s="677"/>
      <c r="AYB71" s="677"/>
      <c r="AYC71" s="677"/>
      <c r="AYD71" s="677"/>
      <c r="AYE71" s="677"/>
      <c r="AYF71" s="677"/>
      <c r="AYG71" s="677"/>
      <c r="AYH71" s="677"/>
      <c r="AYI71" s="677"/>
      <c r="AYJ71" s="677"/>
      <c r="AYK71" s="677"/>
      <c r="AYL71" s="677"/>
      <c r="AYM71" s="677"/>
      <c r="AYN71" s="677"/>
      <c r="AYO71" s="677"/>
      <c r="AYP71" s="677"/>
      <c r="AYQ71" s="677"/>
      <c r="AYR71" s="677"/>
      <c r="AYS71" s="677"/>
      <c r="AYT71" s="677"/>
      <c r="AYU71" s="677"/>
      <c r="AYV71" s="677"/>
      <c r="AYW71" s="677"/>
      <c r="AYX71" s="677"/>
      <c r="AYY71" s="677"/>
      <c r="AYZ71" s="677"/>
      <c r="AZA71" s="677"/>
      <c r="AZB71" s="677"/>
      <c r="AZC71" s="677"/>
      <c r="AZD71" s="677"/>
      <c r="AZE71" s="677"/>
      <c r="AZF71" s="677"/>
      <c r="AZG71" s="677"/>
      <c r="AZH71" s="677"/>
      <c r="AZI71" s="677"/>
      <c r="AZJ71" s="677"/>
      <c r="AZK71" s="677"/>
      <c r="AZL71" s="677"/>
      <c r="AZM71" s="677"/>
      <c r="AZN71" s="677"/>
      <c r="AZO71" s="677"/>
      <c r="AZP71" s="677"/>
      <c r="AZQ71" s="677"/>
      <c r="AZR71" s="677"/>
      <c r="AZS71" s="677"/>
      <c r="AZT71" s="677"/>
      <c r="AZU71" s="677"/>
      <c r="AZV71" s="677"/>
      <c r="AZW71" s="677"/>
      <c r="AZX71" s="677"/>
      <c r="AZY71" s="677"/>
      <c r="AZZ71" s="677"/>
      <c r="BAA71" s="677"/>
      <c r="BAB71" s="677"/>
      <c r="BAC71" s="677"/>
      <c r="BAD71" s="677"/>
      <c r="BAE71" s="677"/>
      <c r="BAF71" s="677"/>
      <c r="BAG71" s="677"/>
      <c r="BAH71" s="677"/>
      <c r="BAI71" s="677"/>
      <c r="BAJ71" s="677"/>
      <c r="BAK71" s="677"/>
      <c r="BAL71" s="677"/>
      <c r="BAM71" s="677"/>
      <c r="BAN71" s="677"/>
      <c r="BAO71" s="677"/>
      <c r="BAP71" s="677"/>
      <c r="BAQ71" s="677"/>
      <c r="BAR71" s="677"/>
      <c r="BAS71" s="677"/>
      <c r="BAT71" s="677"/>
      <c r="BAU71" s="677"/>
      <c r="BAV71" s="677"/>
      <c r="BAW71" s="677"/>
      <c r="BAX71" s="677"/>
      <c r="BAY71" s="677"/>
      <c r="BAZ71" s="677"/>
      <c r="BBA71" s="677"/>
      <c r="BBB71" s="677"/>
      <c r="BBC71" s="677"/>
      <c r="BBD71" s="677"/>
      <c r="BBE71" s="677"/>
      <c r="BBF71" s="677"/>
      <c r="BBG71" s="677"/>
      <c r="BBH71" s="677"/>
      <c r="BBI71" s="677"/>
      <c r="BBJ71" s="677"/>
      <c r="BBK71" s="677"/>
      <c r="BBL71" s="677"/>
      <c r="BBM71" s="677"/>
      <c r="BBN71" s="677"/>
      <c r="BBO71" s="677"/>
      <c r="BBP71" s="677"/>
      <c r="BBQ71" s="677"/>
      <c r="BBR71" s="677"/>
      <c r="BBS71" s="677"/>
      <c r="BBT71" s="677"/>
      <c r="BBU71" s="677"/>
      <c r="BBV71" s="677"/>
      <c r="BBW71" s="677"/>
      <c r="BBX71" s="677"/>
      <c r="BBY71" s="677"/>
      <c r="BBZ71" s="677"/>
      <c r="BCA71" s="677"/>
      <c r="BCB71" s="677"/>
      <c r="BCC71" s="677"/>
      <c r="BCD71" s="677"/>
      <c r="BCE71" s="677"/>
      <c r="BCF71" s="677"/>
      <c r="BCG71" s="677"/>
      <c r="BCH71" s="677"/>
      <c r="BCI71" s="677"/>
      <c r="BCJ71" s="677"/>
      <c r="BCK71" s="677"/>
      <c r="BCL71" s="677"/>
      <c r="BCM71" s="677"/>
      <c r="BCN71" s="677"/>
      <c r="BCO71" s="677"/>
      <c r="BCP71" s="677"/>
      <c r="BCQ71" s="677"/>
      <c r="BCR71" s="677"/>
      <c r="BCS71" s="677"/>
      <c r="BCT71" s="677"/>
      <c r="BCU71" s="677"/>
      <c r="BCV71" s="677"/>
      <c r="BCW71" s="677"/>
      <c r="BCX71" s="677"/>
      <c r="BCY71" s="677"/>
      <c r="BCZ71" s="677"/>
      <c r="BDA71" s="677"/>
      <c r="BDB71" s="677"/>
      <c r="BDC71" s="677"/>
      <c r="BDD71" s="677"/>
      <c r="BDE71" s="677"/>
      <c r="BDF71" s="677"/>
      <c r="BDG71" s="677"/>
      <c r="BDH71" s="677"/>
      <c r="BDI71" s="677"/>
      <c r="BDJ71" s="677"/>
      <c r="BDK71" s="677"/>
      <c r="BDL71" s="677"/>
      <c r="BDM71" s="677"/>
      <c r="BDN71" s="677"/>
      <c r="BDO71" s="677"/>
      <c r="BDP71" s="677"/>
      <c r="BDQ71" s="677"/>
      <c r="BDR71" s="677"/>
      <c r="BDS71" s="677"/>
      <c r="BDT71" s="677"/>
      <c r="BDU71" s="677"/>
      <c r="BDV71" s="677"/>
      <c r="BDW71" s="677"/>
      <c r="BDX71" s="677"/>
      <c r="BDY71" s="677"/>
      <c r="BDZ71" s="677"/>
      <c r="BEA71" s="677"/>
      <c r="BEB71" s="677"/>
      <c r="BEC71" s="677"/>
      <c r="BED71" s="677"/>
      <c r="BEE71" s="677"/>
      <c r="BEF71" s="677"/>
      <c r="BEG71" s="677"/>
      <c r="BEH71" s="677"/>
      <c r="BEI71" s="677"/>
      <c r="BEJ71" s="677"/>
      <c r="BEK71" s="677"/>
      <c r="BEL71" s="677"/>
      <c r="BEM71" s="677"/>
      <c r="BEN71" s="677"/>
      <c r="BEO71" s="677"/>
      <c r="BEP71" s="677"/>
      <c r="BEQ71" s="677"/>
      <c r="BER71" s="677"/>
      <c r="BES71" s="677"/>
      <c r="BET71" s="677"/>
      <c r="BEU71" s="677"/>
      <c r="BEV71" s="677"/>
      <c r="BEW71" s="677"/>
      <c r="BEX71" s="677"/>
      <c r="BEY71" s="677"/>
      <c r="BEZ71" s="677"/>
      <c r="BFA71" s="677"/>
      <c r="BFB71" s="677"/>
      <c r="BFC71" s="677"/>
      <c r="BFD71" s="677"/>
      <c r="BFE71" s="677"/>
      <c r="BFF71" s="677"/>
      <c r="BFG71" s="677"/>
      <c r="BFH71" s="677"/>
      <c r="BFI71" s="677"/>
      <c r="BFJ71" s="677"/>
      <c r="BFK71" s="677"/>
      <c r="BFL71" s="677"/>
      <c r="BFM71" s="677"/>
      <c r="BFN71" s="677"/>
      <c r="BFO71" s="677"/>
      <c r="BFP71" s="677"/>
      <c r="BFQ71" s="677"/>
      <c r="BFR71" s="677"/>
      <c r="BFS71" s="677"/>
      <c r="BFT71" s="677"/>
      <c r="BFU71" s="677"/>
      <c r="BFV71" s="677"/>
      <c r="BFW71" s="677"/>
      <c r="BFX71" s="677"/>
      <c r="BFY71" s="677"/>
      <c r="BFZ71" s="677"/>
      <c r="BGA71" s="677"/>
      <c r="BGB71" s="677"/>
      <c r="BGC71" s="677"/>
      <c r="BGD71" s="677"/>
      <c r="BGE71" s="677"/>
      <c r="BGF71" s="677"/>
      <c r="BGG71" s="677"/>
      <c r="BGH71" s="677"/>
      <c r="BGI71" s="677"/>
      <c r="BGJ71" s="677"/>
      <c r="BGK71" s="677"/>
      <c r="BGL71" s="677"/>
      <c r="BGM71" s="677"/>
      <c r="BGN71" s="677"/>
      <c r="BGO71" s="677"/>
      <c r="BGP71" s="677"/>
      <c r="BGQ71" s="677"/>
      <c r="BGR71" s="677"/>
      <c r="BGS71" s="677"/>
      <c r="BGT71" s="677"/>
      <c r="BGU71" s="677"/>
      <c r="BGV71" s="677"/>
      <c r="BGW71" s="677"/>
      <c r="BGX71" s="677"/>
      <c r="BGY71" s="677"/>
      <c r="BGZ71" s="677"/>
      <c r="BHA71" s="677"/>
      <c r="BHB71" s="677"/>
      <c r="BHC71" s="677"/>
      <c r="BHD71" s="677"/>
      <c r="BHE71" s="677"/>
      <c r="BHF71" s="677"/>
      <c r="BHG71" s="677"/>
      <c r="BHH71" s="677"/>
      <c r="BHI71" s="677"/>
      <c r="BHJ71" s="677"/>
      <c r="BHK71" s="677"/>
      <c r="BHL71" s="677"/>
      <c r="BHM71" s="677"/>
      <c r="BHN71" s="677"/>
      <c r="BHO71" s="677"/>
      <c r="BHP71" s="677"/>
      <c r="BHQ71" s="677"/>
      <c r="BHR71" s="677"/>
      <c r="BHS71" s="677"/>
      <c r="BHT71" s="677"/>
      <c r="BHU71" s="677"/>
      <c r="BHV71" s="677"/>
      <c r="BHW71" s="677"/>
      <c r="BHX71" s="677"/>
      <c r="BHY71" s="677"/>
      <c r="BHZ71" s="677"/>
      <c r="BIA71" s="677"/>
      <c r="BIB71" s="677"/>
      <c r="BIC71" s="677"/>
      <c r="BID71" s="677"/>
      <c r="BIE71" s="677"/>
      <c r="BIF71" s="677"/>
      <c r="BIG71" s="677"/>
      <c r="BIH71" s="677"/>
      <c r="BII71" s="677"/>
      <c r="BIJ71" s="677"/>
      <c r="BIK71" s="677"/>
      <c r="BIL71" s="677"/>
      <c r="BIM71" s="677"/>
      <c r="BIN71" s="677"/>
      <c r="BIO71" s="677"/>
      <c r="BIP71" s="677"/>
      <c r="BIQ71" s="677"/>
      <c r="BIR71" s="677"/>
      <c r="BIS71" s="677"/>
      <c r="BIT71" s="677"/>
      <c r="BIU71" s="677"/>
      <c r="BIV71" s="677"/>
      <c r="BIW71" s="677"/>
      <c r="BIX71" s="677"/>
      <c r="BIY71" s="677"/>
      <c r="BIZ71" s="677"/>
      <c r="BJA71" s="677"/>
      <c r="BJB71" s="677"/>
      <c r="BJC71" s="677"/>
      <c r="BJD71" s="677"/>
      <c r="BJE71" s="677"/>
      <c r="BJF71" s="677"/>
      <c r="BJG71" s="677"/>
      <c r="BJH71" s="677"/>
      <c r="BJI71" s="677"/>
      <c r="BJJ71" s="677"/>
      <c r="BJK71" s="677"/>
      <c r="BJL71" s="677"/>
      <c r="BJM71" s="677"/>
      <c r="BJN71" s="677"/>
      <c r="BJO71" s="677"/>
      <c r="BJP71" s="677"/>
      <c r="BJQ71" s="677"/>
      <c r="BJR71" s="677"/>
      <c r="BJS71" s="677"/>
      <c r="BJT71" s="677"/>
      <c r="BJU71" s="677"/>
      <c r="BJV71" s="677"/>
      <c r="BJW71" s="677"/>
      <c r="BJX71" s="677"/>
      <c r="BJY71" s="677"/>
      <c r="BJZ71" s="677"/>
      <c r="BKA71" s="677"/>
      <c r="BKB71" s="677"/>
      <c r="BKC71" s="677"/>
      <c r="BKD71" s="677"/>
      <c r="BKE71" s="677"/>
      <c r="BKF71" s="677"/>
      <c r="BKG71" s="677"/>
      <c r="BKH71" s="677"/>
      <c r="BKI71" s="677"/>
      <c r="BKJ71" s="677"/>
      <c r="BKK71" s="677"/>
      <c r="BKL71" s="677"/>
      <c r="BKM71" s="677"/>
      <c r="BKN71" s="677"/>
      <c r="BKO71" s="677"/>
      <c r="BKP71" s="677"/>
      <c r="BKQ71" s="677"/>
      <c r="BKR71" s="677"/>
      <c r="BKS71" s="677"/>
      <c r="BKT71" s="677"/>
      <c r="BKU71" s="677"/>
      <c r="BKV71" s="677"/>
      <c r="BKW71" s="677"/>
      <c r="BKX71" s="677"/>
      <c r="BKY71" s="677"/>
      <c r="BKZ71" s="677"/>
      <c r="BLA71" s="677"/>
      <c r="BLB71" s="677"/>
      <c r="BLC71" s="677"/>
      <c r="BLD71" s="677"/>
      <c r="BLE71" s="677"/>
      <c r="BLF71" s="677"/>
      <c r="BLG71" s="677"/>
      <c r="BLH71" s="677"/>
      <c r="BLI71" s="677"/>
      <c r="BLJ71" s="677"/>
      <c r="BLK71" s="677"/>
      <c r="BLL71" s="677"/>
      <c r="BLM71" s="677"/>
      <c r="BLN71" s="677"/>
      <c r="BLO71" s="677"/>
      <c r="BLP71" s="677"/>
      <c r="BLQ71" s="677"/>
      <c r="BLR71" s="677"/>
      <c r="BLS71" s="677"/>
      <c r="BLT71" s="677"/>
      <c r="BLU71" s="677"/>
      <c r="BLV71" s="677"/>
      <c r="BLW71" s="677"/>
      <c r="BLX71" s="677"/>
      <c r="BLY71" s="677"/>
      <c r="BLZ71" s="677"/>
      <c r="BMA71" s="677"/>
      <c r="BMB71" s="677"/>
      <c r="BMC71" s="677"/>
      <c r="BMD71" s="677"/>
      <c r="BME71" s="677"/>
      <c r="BMF71" s="677"/>
      <c r="BMG71" s="677"/>
      <c r="BMH71" s="677"/>
      <c r="BMI71" s="677"/>
      <c r="BMJ71" s="677"/>
      <c r="BMK71" s="677"/>
      <c r="BML71" s="677"/>
      <c r="BMM71" s="677"/>
      <c r="BMN71" s="677"/>
      <c r="BMO71" s="677"/>
      <c r="BMP71" s="677"/>
      <c r="BMQ71" s="677"/>
      <c r="BMR71" s="677"/>
      <c r="BMS71" s="677"/>
      <c r="BMT71" s="677"/>
      <c r="BMU71" s="677"/>
      <c r="BMV71" s="677"/>
      <c r="BMW71" s="677"/>
      <c r="BMX71" s="677"/>
      <c r="BMY71" s="677"/>
      <c r="BMZ71" s="677"/>
      <c r="BNA71" s="677"/>
      <c r="BNB71" s="677"/>
      <c r="BNC71" s="677"/>
      <c r="BND71" s="677"/>
      <c r="BNE71" s="677"/>
      <c r="BNF71" s="677"/>
      <c r="BNG71" s="677"/>
      <c r="BNH71" s="677"/>
      <c r="BNI71" s="677"/>
      <c r="BNJ71" s="677"/>
      <c r="BNK71" s="677"/>
      <c r="BNL71" s="677"/>
      <c r="BNM71" s="677"/>
      <c r="BNN71" s="677"/>
      <c r="BNO71" s="677"/>
      <c r="BNP71" s="677"/>
      <c r="BNQ71" s="677"/>
      <c r="BNR71" s="677"/>
      <c r="BNS71" s="677"/>
      <c r="BNT71" s="677"/>
      <c r="BNU71" s="677"/>
      <c r="BNV71" s="677"/>
      <c r="BNW71" s="677"/>
      <c r="BNX71" s="677"/>
      <c r="BNY71" s="677"/>
      <c r="BNZ71" s="677"/>
      <c r="BOA71" s="677"/>
      <c r="BOB71" s="677"/>
      <c r="BOC71" s="677"/>
      <c r="BOD71" s="677"/>
      <c r="BOE71" s="677"/>
      <c r="BOF71" s="677"/>
      <c r="BOG71" s="677"/>
      <c r="BOH71" s="677"/>
      <c r="BOI71" s="677"/>
      <c r="BOJ71" s="677"/>
      <c r="BOK71" s="677"/>
      <c r="BOL71" s="677"/>
      <c r="BOM71" s="677"/>
      <c r="BON71" s="677"/>
      <c r="BOO71" s="677"/>
      <c r="BOP71" s="677"/>
      <c r="BOQ71" s="677"/>
      <c r="BOR71" s="677"/>
      <c r="BOS71" s="677"/>
      <c r="BOT71" s="677"/>
      <c r="BOU71" s="677"/>
      <c r="BOV71" s="677"/>
      <c r="BOW71" s="677"/>
      <c r="BOX71" s="677"/>
      <c r="BOY71" s="677"/>
      <c r="BOZ71" s="677"/>
      <c r="BPA71" s="677"/>
      <c r="BPB71" s="677"/>
      <c r="BPC71" s="677"/>
      <c r="BPD71" s="677"/>
      <c r="BPE71" s="677"/>
      <c r="BPF71" s="677"/>
      <c r="BPG71" s="677"/>
      <c r="BPH71" s="677"/>
      <c r="BPI71" s="677"/>
      <c r="BPJ71" s="677"/>
      <c r="BPK71" s="677"/>
      <c r="BPL71" s="677"/>
      <c r="BPM71" s="677"/>
      <c r="BPN71" s="677"/>
      <c r="BPO71" s="677"/>
      <c r="BPP71" s="677"/>
      <c r="BPQ71" s="677"/>
      <c r="BPR71" s="677"/>
      <c r="BPS71" s="677"/>
      <c r="BPT71" s="677"/>
      <c r="BPU71" s="677"/>
      <c r="BPV71" s="677"/>
      <c r="BPW71" s="677"/>
      <c r="BPX71" s="677"/>
      <c r="BPY71" s="677"/>
      <c r="BPZ71" s="677"/>
      <c r="BQA71" s="677"/>
      <c r="BQB71" s="677"/>
      <c r="BQC71" s="677"/>
      <c r="BQD71" s="677"/>
      <c r="BQE71" s="677"/>
      <c r="BQF71" s="677"/>
      <c r="BQG71" s="677"/>
      <c r="BQH71" s="677"/>
      <c r="BQI71" s="677"/>
      <c r="BQJ71" s="677"/>
      <c r="BQK71" s="677"/>
      <c r="BQL71" s="677"/>
      <c r="BQM71" s="677"/>
      <c r="BQN71" s="677"/>
      <c r="BQO71" s="677"/>
      <c r="BQP71" s="677"/>
      <c r="BQQ71" s="677"/>
      <c r="BQR71" s="677"/>
      <c r="BQS71" s="677"/>
      <c r="BQT71" s="677"/>
      <c r="BQU71" s="677"/>
      <c r="BQV71" s="677"/>
      <c r="BQW71" s="677"/>
      <c r="BQX71" s="677"/>
      <c r="BQY71" s="677"/>
      <c r="BQZ71" s="677"/>
      <c r="BRA71" s="677"/>
      <c r="BRB71" s="677"/>
      <c r="BRC71" s="677"/>
      <c r="BRD71" s="677"/>
      <c r="BRE71" s="677"/>
      <c r="BRF71" s="677"/>
      <c r="BRG71" s="677"/>
      <c r="BRH71" s="677"/>
      <c r="BRI71" s="677"/>
      <c r="BRJ71" s="677"/>
      <c r="BRK71" s="677"/>
      <c r="BRL71" s="677"/>
      <c r="BRM71" s="677"/>
      <c r="BRN71" s="677"/>
      <c r="BRO71" s="677"/>
      <c r="BRP71" s="677"/>
      <c r="BRQ71" s="677"/>
      <c r="BRR71" s="677"/>
      <c r="BRS71" s="677"/>
      <c r="BRT71" s="677"/>
      <c r="BRU71" s="677"/>
      <c r="BRV71" s="677"/>
      <c r="BRW71" s="677"/>
      <c r="BRX71" s="677"/>
      <c r="BRY71" s="677"/>
      <c r="BRZ71" s="677"/>
      <c r="BSA71" s="677"/>
      <c r="BSB71" s="677"/>
      <c r="BSC71" s="677"/>
      <c r="BSD71" s="677"/>
      <c r="BSE71" s="677"/>
      <c r="BSF71" s="677"/>
      <c r="BSG71" s="677"/>
      <c r="BSH71" s="677"/>
      <c r="BSI71" s="677"/>
      <c r="BSJ71" s="677"/>
      <c r="BSK71" s="677"/>
      <c r="BSL71" s="677"/>
      <c r="BSM71" s="677"/>
      <c r="BSN71" s="677"/>
      <c r="BSO71" s="677"/>
      <c r="BSP71" s="677"/>
      <c r="BSQ71" s="677"/>
      <c r="BSR71" s="677"/>
      <c r="BSS71" s="677"/>
      <c r="BST71" s="677"/>
      <c r="BSU71" s="677"/>
      <c r="BSV71" s="677"/>
      <c r="BSW71" s="677"/>
      <c r="BSX71" s="677"/>
      <c r="BSY71" s="677"/>
      <c r="BSZ71" s="677"/>
      <c r="BTA71" s="677"/>
      <c r="BTB71" s="677"/>
      <c r="BTC71" s="677"/>
      <c r="BTD71" s="677"/>
      <c r="BTE71" s="677"/>
      <c r="BTF71" s="677"/>
      <c r="BTG71" s="677"/>
      <c r="BTH71" s="677"/>
      <c r="BTI71" s="677"/>
      <c r="BTJ71" s="677"/>
      <c r="BTK71" s="677"/>
      <c r="BTL71" s="677"/>
      <c r="BTM71" s="677"/>
      <c r="BTN71" s="677"/>
      <c r="BTO71" s="677"/>
      <c r="BTP71" s="677"/>
      <c r="BTQ71" s="677"/>
      <c r="BTR71" s="677"/>
      <c r="BTS71" s="677"/>
      <c r="BTT71" s="677"/>
      <c r="BTU71" s="677"/>
      <c r="BTV71" s="677"/>
      <c r="BTW71" s="677"/>
      <c r="BTX71" s="677"/>
      <c r="BTY71" s="677"/>
      <c r="BTZ71" s="677"/>
      <c r="BUA71" s="677"/>
      <c r="BUB71" s="677"/>
      <c r="BUC71" s="677"/>
      <c r="BUD71" s="677"/>
      <c r="BUE71" s="677"/>
      <c r="BUF71" s="677"/>
      <c r="BUG71" s="677"/>
      <c r="BUH71" s="677"/>
      <c r="BUI71" s="677"/>
      <c r="BUJ71" s="677"/>
      <c r="BUK71" s="677"/>
      <c r="BUL71" s="677"/>
      <c r="BUM71" s="677"/>
      <c r="BUN71" s="677"/>
      <c r="BUO71" s="677"/>
      <c r="BUP71" s="677"/>
      <c r="BUQ71" s="677"/>
      <c r="BUR71" s="677"/>
      <c r="BUS71" s="677"/>
      <c r="BUT71" s="677"/>
      <c r="BUU71" s="677"/>
      <c r="BUV71" s="677"/>
      <c r="BUW71" s="677"/>
      <c r="BUX71" s="677"/>
      <c r="BUY71" s="677"/>
      <c r="BUZ71" s="677"/>
      <c r="BVA71" s="677"/>
      <c r="BVB71" s="677"/>
      <c r="BVC71" s="677"/>
      <c r="BVD71" s="677"/>
      <c r="BVE71" s="677"/>
      <c r="BVF71" s="677"/>
      <c r="BVG71" s="677"/>
      <c r="BVH71" s="677"/>
      <c r="BVI71" s="677"/>
      <c r="BVJ71" s="677"/>
      <c r="BVK71" s="677"/>
      <c r="BVL71" s="677"/>
      <c r="BVM71" s="677"/>
      <c r="BVN71" s="677"/>
      <c r="BVO71" s="677"/>
      <c r="BVP71" s="677"/>
      <c r="BVQ71" s="677"/>
      <c r="BVR71" s="677"/>
      <c r="BVS71" s="677"/>
      <c r="BVT71" s="677"/>
      <c r="BVU71" s="677"/>
      <c r="BVV71" s="677"/>
      <c r="BVW71" s="677"/>
      <c r="BVX71" s="677"/>
      <c r="BVY71" s="677"/>
      <c r="BVZ71" s="677"/>
      <c r="BWA71" s="677"/>
      <c r="BWB71" s="677"/>
      <c r="BWC71" s="677"/>
      <c r="BWD71" s="677"/>
      <c r="BWE71" s="677"/>
      <c r="BWF71" s="677"/>
      <c r="BWG71" s="677"/>
      <c r="BWH71" s="677"/>
      <c r="BWI71" s="677"/>
      <c r="BWJ71" s="677"/>
      <c r="BWK71" s="677"/>
      <c r="BWL71" s="677"/>
      <c r="BWM71" s="677"/>
      <c r="BWN71" s="677"/>
      <c r="BWO71" s="677"/>
      <c r="BWP71" s="677"/>
      <c r="BWQ71" s="677"/>
      <c r="BWR71" s="677"/>
      <c r="BWS71" s="677"/>
      <c r="BWT71" s="677"/>
      <c r="BWU71" s="677"/>
      <c r="BWV71" s="677"/>
      <c r="BWW71" s="677"/>
      <c r="BWX71" s="677"/>
      <c r="BWY71" s="677"/>
      <c r="BWZ71" s="677"/>
      <c r="BXA71" s="677"/>
      <c r="BXB71" s="677"/>
      <c r="BXC71" s="677"/>
      <c r="BXD71" s="677"/>
      <c r="BXE71" s="677"/>
      <c r="BXF71" s="677"/>
      <c r="BXG71" s="677"/>
      <c r="BXH71" s="677"/>
      <c r="BXI71" s="677"/>
      <c r="BXJ71" s="677"/>
      <c r="BXK71" s="677"/>
      <c r="BXL71" s="677"/>
      <c r="BXM71" s="677"/>
      <c r="BXN71" s="677"/>
      <c r="BXO71" s="677"/>
      <c r="BXP71" s="677"/>
      <c r="BXQ71" s="677"/>
      <c r="BXR71" s="677"/>
      <c r="BXS71" s="677"/>
      <c r="BXT71" s="677"/>
      <c r="BXU71" s="677"/>
      <c r="BXV71" s="677"/>
      <c r="BXW71" s="677"/>
      <c r="BXX71" s="677"/>
      <c r="BXY71" s="677"/>
      <c r="BXZ71" s="677"/>
      <c r="BYA71" s="677"/>
      <c r="BYB71" s="677"/>
      <c r="BYC71" s="677"/>
      <c r="BYD71" s="677"/>
      <c r="BYE71" s="677"/>
      <c r="BYF71" s="677"/>
      <c r="BYG71" s="677"/>
      <c r="BYH71" s="677"/>
      <c r="BYI71" s="677"/>
      <c r="BYJ71" s="677"/>
      <c r="BYK71" s="677"/>
      <c r="BYL71" s="677"/>
      <c r="BYM71" s="677"/>
      <c r="BYN71" s="677"/>
      <c r="BYO71" s="677"/>
      <c r="BYP71" s="677"/>
      <c r="BYQ71" s="677"/>
      <c r="BYR71" s="677"/>
      <c r="BYS71" s="677"/>
      <c r="BYT71" s="677"/>
      <c r="BYU71" s="677"/>
      <c r="BYV71" s="677"/>
      <c r="BYW71" s="677"/>
      <c r="BYX71" s="677"/>
      <c r="BYY71" s="677"/>
      <c r="BYZ71" s="677"/>
      <c r="BZA71" s="677"/>
      <c r="BZB71" s="677"/>
      <c r="BZC71" s="677"/>
      <c r="BZD71" s="677"/>
      <c r="BZE71" s="677"/>
      <c r="BZF71" s="677"/>
      <c r="BZG71" s="677"/>
      <c r="BZH71" s="677"/>
      <c r="BZI71" s="677"/>
      <c r="BZJ71" s="677"/>
      <c r="BZK71" s="677"/>
      <c r="BZL71" s="677"/>
      <c r="BZM71" s="677"/>
      <c r="BZN71" s="677"/>
      <c r="BZO71" s="677"/>
      <c r="BZP71" s="677"/>
      <c r="BZQ71" s="677"/>
      <c r="BZR71" s="677"/>
      <c r="BZS71" s="677"/>
      <c r="BZT71" s="677"/>
      <c r="BZU71" s="677"/>
      <c r="BZV71" s="677"/>
      <c r="BZW71" s="677"/>
      <c r="BZX71" s="677"/>
      <c r="BZY71" s="677"/>
      <c r="BZZ71" s="677"/>
      <c r="CAA71" s="677"/>
      <c r="CAB71" s="677"/>
      <c r="CAC71" s="677"/>
      <c r="CAD71" s="677"/>
      <c r="CAE71" s="677"/>
      <c r="CAF71" s="677"/>
      <c r="CAG71" s="677"/>
      <c r="CAH71" s="677"/>
      <c r="CAI71" s="677"/>
      <c r="CAJ71" s="677"/>
      <c r="CAK71" s="677"/>
      <c r="CAL71" s="677"/>
      <c r="CAM71" s="677"/>
      <c r="CAN71" s="677"/>
      <c r="CAO71" s="677"/>
      <c r="CAP71" s="677"/>
      <c r="CAQ71" s="677"/>
      <c r="CAR71" s="677"/>
      <c r="CAS71" s="677"/>
      <c r="CAT71" s="677"/>
      <c r="CAU71" s="677"/>
      <c r="CAV71" s="677"/>
      <c r="CAW71" s="677"/>
      <c r="CAX71" s="677"/>
      <c r="CAY71" s="677"/>
      <c r="CAZ71" s="677"/>
      <c r="CBA71" s="677"/>
      <c r="CBB71" s="677"/>
      <c r="CBC71" s="677"/>
      <c r="CBD71" s="677"/>
      <c r="CBE71" s="677"/>
      <c r="CBF71" s="677"/>
      <c r="CBG71" s="677"/>
      <c r="CBH71" s="677"/>
      <c r="CBI71" s="677"/>
      <c r="CBJ71" s="677"/>
      <c r="CBK71" s="677"/>
      <c r="CBL71" s="677"/>
      <c r="CBM71" s="677"/>
      <c r="CBN71" s="677"/>
      <c r="CBO71" s="677"/>
      <c r="CBP71" s="677"/>
      <c r="CBQ71" s="677"/>
      <c r="CBR71" s="677"/>
      <c r="CBS71" s="677"/>
      <c r="CBT71" s="677"/>
      <c r="CBU71" s="677"/>
      <c r="CBV71" s="677"/>
      <c r="CBW71" s="677"/>
      <c r="CBX71" s="677"/>
      <c r="CBY71" s="677"/>
      <c r="CBZ71" s="677"/>
      <c r="CCA71" s="677"/>
      <c r="CCB71" s="677"/>
      <c r="CCC71" s="677"/>
      <c r="CCD71" s="677"/>
      <c r="CCE71" s="677"/>
      <c r="CCF71" s="677"/>
      <c r="CCG71" s="677"/>
      <c r="CCH71" s="677"/>
      <c r="CCI71" s="677"/>
      <c r="CCJ71" s="677"/>
      <c r="CCK71" s="677"/>
      <c r="CCL71" s="677"/>
      <c r="CCM71" s="677"/>
      <c r="CCN71" s="677"/>
      <c r="CCO71" s="677"/>
      <c r="CCP71" s="677"/>
      <c r="CCQ71" s="677"/>
      <c r="CCR71" s="677"/>
      <c r="CCS71" s="677"/>
      <c r="CCT71" s="677"/>
      <c r="CCU71" s="677"/>
      <c r="CCV71" s="677"/>
      <c r="CCW71" s="677"/>
      <c r="CCX71" s="677"/>
      <c r="CCY71" s="677"/>
      <c r="CCZ71" s="677"/>
      <c r="CDA71" s="677"/>
      <c r="CDB71" s="677"/>
      <c r="CDC71" s="677"/>
      <c r="CDD71" s="677"/>
      <c r="CDE71" s="677"/>
      <c r="CDF71" s="677"/>
      <c r="CDG71" s="677"/>
      <c r="CDH71" s="677"/>
      <c r="CDI71" s="677"/>
      <c r="CDJ71" s="677"/>
      <c r="CDK71" s="677"/>
      <c r="CDL71" s="677"/>
      <c r="CDM71" s="677"/>
      <c r="CDN71" s="677"/>
      <c r="CDO71" s="677"/>
      <c r="CDP71" s="677"/>
      <c r="CDQ71" s="677"/>
      <c r="CDR71" s="677"/>
      <c r="CDS71" s="677"/>
      <c r="CDT71" s="677"/>
      <c r="CDU71" s="677"/>
      <c r="CDV71" s="677"/>
      <c r="CDW71" s="677"/>
      <c r="CDX71" s="677"/>
      <c r="CDY71" s="677"/>
      <c r="CDZ71" s="677"/>
      <c r="CEA71" s="677"/>
      <c r="CEB71" s="677"/>
      <c r="CEC71" s="677"/>
      <c r="CED71" s="677"/>
      <c r="CEE71" s="677"/>
      <c r="CEF71" s="677"/>
      <c r="CEG71" s="677"/>
      <c r="CEH71" s="677"/>
      <c r="CEI71" s="677"/>
      <c r="CEJ71" s="677"/>
      <c r="CEK71" s="677"/>
      <c r="CEL71" s="677"/>
      <c r="CEM71" s="677"/>
      <c r="CEN71" s="677"/>
      <c r="CEO71" s="677"/>
      <c r="CEP71" s="677"/>
      <c r="CEQ71" s="677"/>
      <c r="CER71" s="677"/>
      <c r="CES71" s="677"/>
      <c r="CET71" s="677"/>
      <c r="CEU71" s="677"/>
      <c r="CEV71" s="677"/>
      <c r="CEW71" s="677"/>
      <c r="CEX71" s="677"/>
      <c r="CEY71" s="677"/>
      <c r="CEZ71" s="677"/>
      <c r="CFA71" s="677"/>
      <c r="CFB71" s="677"/>
      <c r="CFC71" s="677"/>
      <c r="CFD71" s="677"/>
      <c r="CFE71" s="677"/>
      <c r="CFF71" s="677"/>
      <c r="CFG71" s="677"/>
      <c r="CFH71" s="677"/>
      <c r="CFI71" s="677"/>
      <c r="CFJ71" s="677"/>
      <c r="CFK71" s="677"/>
      <c r="CFL71" s="677"/>
      <c r="CFM71" s="677"/>
      <c r="CFN71" s="677"/>
      <c r="CFO71" s="677"/>
      <c r="CFP71" s="677"/>
      <c r="CFQ71" s="677"/>
      <c r="CFR71" s="677"/>
      <c r="CFS71" s="677"/>
      <c r="CFT71" s="677"/>
      <c r="CFU71" s="677"/>
      <c r="CFV71" s="677"/>
      <c r="CFW71" s="677"/>
      <c r="CFX71" s="677"/>
      <c r="CFY71" s="677"/>
      <c r="CFZ71" s="677"/>
      <c r="CGA71" s="677"/>
      <c r="CGB71" s="677"/>
      <c r="CGC71" s="677"/>
      <c r="CGD71" s="677"/>
      <c r="CGE71" s="677"/>
      <c r="CGF71" s="677"/>
      <c r="CGG71" s="677"/>
      <c r="CGH71" s="677"/>
      <c r="CGI71" s="677"/>
      <c r="CGJ71" s="677"/>
      <c r="CGK71" s="677"/>
      <c r="CGL71" s="677"/>
      <c r="CGM71" s="677"/>
      <c r="CGN71" s="677"/>
      <c r="CGO71" s="677"/>
      <c r="CGP71" s="677"/>
      <c r="CGQ71" s="677"/>
      <c r="CGR71" s="677"/>
      <c r="CGS71" s="677"/>
      <c r="CGT71" s="677"/>
      <c r="CGU71" s="677"/>
      <c r="CGV71" s="677"/>
      <c r="CGW71" s="677"/>
      <c r="CGX71" s="677"/>
      <c r="CGY71" s="677"/>
      <c r="CGZ71" s="677"/>
      <c r="CHA71" s="677"/>
      <c r="CHB71" s="677"/>
      <c r="CHC71" s="677"/>
      <c r="CHD71" s="677"/>
      <c r="CHE71" s="677"/>
      <c r="CHF71" s="677"/>
      <c r="CHG71" s="677"/>
      <c r="CHH71" s="677"/>
      <c r="CHI71" s="677"/>
      <c r="CHJ71" s="677"/>
      <c r="CHK71" s="677"/>
      <c r="CHL71" s="677"/>
      <c r="CHM71" s="677"/>
      <c r="CHN71" s="677"/>
      <c r="CHO71" s="677"/>
      <c r="CHP71" s="677"/>
      <c r="CHQ71" s="677"/>
      <c r="CHR71" s="677"/>
      <c r="CHS71" s="677"/>
      <c r="CHT71" s="677"/>
      <c r="CHU71" s="677"/>
      <c r="CHV71" s="677"/>
      <c r="CHW71" s="677"/>
      <c r="CHX71" s="677"/>
      <c r="CHY71" s="677"/>
      <c r="CHZ71" s="677"/>
      <c r="CIA71" s="677"/>
      <c r="CIB71" s="677"/>
      <c r="CIC71" s="677"/>
      <c r="CID71" s="677"/>
      <c r="CIE71" s="677"/>
      <c r="CIF71" s="677"/>
      <c r="CIG71" s="677"/>
      <c r="CIH71" s="677"/>
      <c r="CII71" s="677"/>
      <c r="CIJ71" s="677"/>
      <c r="CIK71" s="677"/>
      <c r="CIL71" s="677"/>
      <c r="CIM71" s="677"/>
      <c r="CIN71" s="677"/>
      <c r="CIO71" s="677"/>
      <c r="CIP71" s="677"/>
      <c r="CIQ71" s="677"/>
      <c r="CIR71" s="677"/>
      <c r="CIS71" s="677"/>
      <c r="CIT71" s="677"/>
      <c r="CIU71" s="677"/>
      <c r="CIV71" s="677"/>
      <c r="CIW71" s="677"/>
      <c r="CIX71" s="677"/>
      <c r="CIY71" s="677"/>
      <c r="CIZ71" s="677"/>
      <c r="CJA71" s="677"/>
      <c r="CJB71" s="677"/>
      <c r="CJC71" s="677"/>
      <c r="CJD71" s="677"/>
      <c r="CJE71" s="677"/>
      <c r="CJF71" s="677"/>
      <c r="CJG71" s="677"/>
      <c r="CJH71" s="677"/>
      <c r="CJI71" s="677"/>
      <c r="CJJ71" s="677"/>
      <c r="CJK71" s="677"/>
      <c r="CJL71" s="677"/>
      <c r="CJM71" s="677"/>
      <c r="CJN71" s="677"/>
      <c r="CJO71" s="677"/>
      <c r="CJP71" s="677"/>
      <c r="CJQ71" s="677"/>
      <c r="CJR71" s="677"/>
      <c r="CJS71" s="677"/>
      <c r="CJT71" s="677"/>
      <c r="CJU71" s="677"/>
      <c r="CJV71" s="677"/>
      <c r="CJW71" s="677"/>
      <c r="CJX71" s="677"/>
      <c r="CJY71" s="677"/>
      <c r="CJZ71" s="677"/>
      <c r="CKA71" s="677"/>
      <c r="CKB71" s="677"/>
      <c r="CKC71" s="677"/>
      <c r="CKD71" s="677"/>
      <c r="CKE71" s="677"/>
      <c r="CKF71" s="677"/>
      <c r="CKG71" s="677"/>
      <c r="CKH71" s="677"/>
      <c r="CKI71" s="677"/>
      <c r="CKJ71" s="677"/>
      <c r="CKK71" s="677"/>
      <c r="CKL71" s="677"/>
      <c r="CKM71" s="677"/>
      <c r="CKN71" s="677"/>
      <c r="CKO71" s="677"/>
      <c r="CKP71" s="677"/>
      <c r="CKQ71" s="677"/>
      <c r="CKR71" s="677"/>
      <c r="CKS71" s="677"/>
      <c r="CKT71" s="677"/>
      <c r="CKU71" s="677"/>
      <c r="CKV71" s="677"/>
      <c r="CKW71" s="677"/>
      <c r="CKX71" s="677"/>
      <c r="CKY71" s="677"/>
      <c r="CKZ71" s="677"/>
      <c r="CLA71" s="677"/>
      <c r="CLB71" s="677"/>
      <c r="CLC71" s="677"/>
      <c r="CLD71" s="677"/>
      <c r="CLE71" s="677"/>
      <c r="CLF71" s="677"/>
      <c r="CLG71" s="677"/>
      <c r="CLH71" s="677"/>
      <c r="CLI71" s="677"/>
      <c r="CLJ71" s="677"/>
      <c r="CLK71" s="677"/>
      <c r="CLL71" s="677"/>
      <c r="CLM71" s="677"/>
      <c r="CLN71" s="677"/>
      <c r="CLO71" s="677"/>
      <c r="CLP71" s="677"/>
      <c r="CLQ71" s="677"/>
      <c r="CLR71" s="677"/>
      <c r="CLS71" s="677"/>
      <c r="CLT71" s="677"/>
      <c r="CLU71" s="677"/>
      <c r="CLV71" s="677"/>
      <c r="CLW71" s="677"/>
      <c r="CLX71" s="677"/>
      <c r="CLY71" s="677"/>
      <c r="CLZ71" s="677"/>
      <c r="CMA71" s="677"/>
      <c r="CMB71" s="677"/>
      <c r="CMC71" s="677"/>
      <c r="CMD71" s="677"/>
      <c r="CME71" s="677"/>
      <c r="CMF71" s="677"/>
      <c r="CMG71" s="677"/>
      <c r="CMH71" s="677"/>
      <c r="CMI71" s="677"/>
      <c r="CMJ71" s="677"/>
      <c r="CMK71" s="677"/>
      <c r="CML71" s="677"/>
      <c r="CMM71" s="677"/>
      <c r="CMN71" s="677"/>
      <c r="CMO71" s="677"/>
      <c r="CMP71" s="677"/>
      <c r="CMQ71" s="677"/>
      <c r="CMR71" s="677"/>
      <c r="CMS71" s="677"/>
      <c r="CMT71" s="677"/>
      <c r="CMU71" s="677"/>
      <c r="CMV71" s="677"/>
      <c r="CMW71" s="677"/>
      <c r="CMX71" s="677"/>
      <c r="CMY71" s="677"/>
      <c r="CMZ71" s="677"/>
      <c r="CNA71" s="677"/>
      <c r="CNB71" s="677"/>
      <c r="CNC71" s="677"/>
      <c r="CND71" s="677"/>
      <c r="CNE71" s="677"/>
      <c r="CNF71" s="677"/>
      <c r="CNG71" s="677"/>
      <c r="CNH71" s="677"/>
      <c r="CNI71" s="677"/>
      <c r="CNJ71" s="677"/>
      <c r="CNK71" s="677"/>
      <c r="CNL71" s="677"/>
      <c r="CNM71" s="677"/>
      <c r="CNN71" s="677"/>
      <c r="CNO71" s="677"/>
      <c r="CNP71" s="677"/>
      <c r="CNQ71" s="677"/>
      <c r="CNR71" s="677"/>
      <c r="CNS71" s="677"/>
      <c r="CNT71" s="677"/>
      <c r="CNU71" s="677"/>
      <c r="CNV71" s="677"/>
      <c r="CNW71" s="677"/>
      <c r="CNX71" s="677"/>
      <c r="CNY71" s="677"/>
      <c r="CNZ71" s="677"/>
      <c r="COA71" s="677"/>
      <c r="COB71" s="677"/>
      <c r="COC71" s="677"/>
      <c r="COD71" s="677"/>
      <c r="COE71" s="677"/>
      <c r="COF71" s="677"/>
      <c r="COG71" s="677"/>
      <c r="COH71" s="677"/>
      <c r="COI71" s="677"/>
      <c r="COJ71" s="677"/>
      <c r="COK71" s="677"/>
      <c r="COL71" s="677"/>
      <c r="COM71" s="677"/>
      <c r="CON71" s="677"/>
      <c r="COO71" s="677"/>
      <c r="COP71" s="677"/>
      <c r="COQ71" s="677"/>
      <c r="COR71" s="677"/>
      <c r="COS71" s="677"/>
      <c r="COT71" s="677"/>
      <c r="COU71" s="677"/>
      <c r="COV71" s="677"/>
      <c r="COW71" s="677"/>
      <c r="COX71" s="677"/>
      <c r="COY71" s="677"/>
      <c r="COZ71" s="677"/>
      <c r="CPA71" s="677"/>
      <c r="CPB71" s="677"/>
      <c r="CPC71" s="677"/>
      <c r="CPD71" s="677"/>
      <c r="CPE71" s="677"/>
      <c r="CPF71" s="677"/>
      <c r="CPG71" s="677"/>
      <c r="CPH71" s="677"/>
      <c r="CPI71" s="677"/>
      <c r="CPJ71" s="677"/>
      <c r="CPK71" s="677"/>
      <c r="CPL71" s="677"/>
      <c r="CPM71" s="677"/>
      <c r="CPN71" s="677"/>
      <c r="CPO71" s="677"/>
      <c r="CPP71" s="677"/>
      <c r="CPQ71" s="677"/>
      <c r="CPR71" s="677"/>
      <c r="CPS71" s="677"/>
      <c r="CPT71" s="677"/>
      <c r="CPU71" s="677"/>
      <c r="CPV71" s="677"/>
      <c r="CPW71" s="677"/>
      <c r="CPX71" s="677"/>
      <c r="CPY71" s="677"/>
      <c r="CPZ71" s="677"/>
      <c r="CQA71" s="677"/>
      <c r="CQB71" s="677"/>
      <c r="CQC71" s="677"/>
      <c r="CQD71" s="677"/>
      <c r="CQE71" s="677"/>
      <c r="CQF71" s="677"/>
      <c r="CQG71" s="677"/>
      <c r="CQH71" s="677"/>
      <c r="CQI71" s="677"/>
      <c r="CQJ71" s="677"/>
      <c r="CQK71" s="677"/>
      <c r="CQL71" s="677"/>
      <c r="CQM71" s="677"/>
      <c r="CQN71" s="677"/>
      <c r="CQO71" s="677"/>
      <c r="CQP71" s="677"/>
      <c r="CQQ71" s="677"/>
      <c r="CQR71" s="677"/>
      <c r="CQS71" s="677"/>
      <c r="CQT71" s="677"/>
      <c r="CQU71" s="677"/>
      <c r="CQV71" s="677"/>
      <c r="CQW71" s="677"/>
      <c r="CQX71" s="677"/>
      <c r="CQY71" s="677"/>
      <c r="CQZ71" s="677"/>
      <c r="CRA71" s="677"/>
      <c r="CRB71" s="677"/>
      <c r="CRC71" s="677"/>
      <c r="CRD71" s="677"/>
      <c r="CRE71" s="677"/>
      <c r="CRF71" s="677"/>
      <c r="CRG71" s="677"/>
      <c r="CRH71" s="677"/>
      <c r="CRI71" s="677"/>
      <c r="CRJ71" s="677"/>
      <c r="CRK71" s="677"/>
      <c r="CRL71" s="677"/>
      <c r="CRM71" s="677"/>
      <c r="CRN71" s="677"/>
      <c r="CRO71" s="677"/>
      <c r="CRP71" s="677"/>
      <c r="CRQ71" s="677"/>
      <c r="CRR71" s="677"/>
      <c r="CRS71" s="677"/>
      <c r="CRT71" s="677"/>
      <c r="CRU71" s="677"/>
      <c r="CRV71" s="677"/>
      <c r="CRW71" s="677"/>
      <c r="CRX71" s="677"/>
      <c r="CRY71" s="677"/>
      <c r="CRZ71" s="677"/>
      <c r="CSA71" s="677"/>
      <c r="CSB71" s="677"/>
      <c r="CSC71" s="677"/>
      <c r="CSD71" s="677"/>
      <c r="CSE71" s="677"/>
      <c r="CSF71" s="677"/>
      <c r="CSG71" s="677"/>
      <c r="CSH71" s="677"/>
      <c r="CSI71" s="677"/>
      <c r="CSJ71" s="677"/>
      <c r="CSK71" s="677"/>
      <c r="CSL71" s="677"/>
      <c r="CSM71" s="677"/>
      <c r="CSN71" s="677"/>
      <c r="CSO71" s="677"/>
      <c r="CSP71" s="677"/>
      <c r="CSQ71" s="677"/>
      <c r="CSR71" s="677"/>
      <c r="CSS71" s="677"/>
      <c r="CST71" s="677"/>
      <c r="CSU71" s="677"/>
      <c r="CSV71" s="677"/>
      <c r="CSW71" s="677"/>
      <c r="CSX71" s="677"/>
      <c r="CSY71" s="677"/>
      <c r="CSZ71" s="677"/>
      <c r="CTA71" s="677"/>
      <c r="CTB71" s="677"/>
      <c r="CTC71" s="677"/>
      <c r="CTD71" s="677"/>
      <c r="CTE71" s="677"/>
      <c r="CTF71" s="677"/>
      <c r="CTG71" s="677"/>
      <c r="CTH71" s="677"/>
      <c r="CTI71" s="677"/>
      <c r="CTJ71" s="677"/>
      <c r="CTK71" s="677"/>
      <c r="CTL71" s="677"/>
      <c r="CTM71" s="677"/>
      <c r="CTN71" s="677"/>
      <c r="CTO71" s="677"/>
      <c r="CTP71" s="677"/>
      <c r="CTQ71" s="677"/>
      <c r="CTR71" s="677"/>
      <c r="CTS71" s="677"/>
      <c r="CTT71" s="677"/>
      <c r="CTU71" s="677"/>
      <c r="CTV71" s="677"/>
      <c r="CTW71" s="677"/>
      <c r="CTX71" s="677"/>
      <c r="CTY71" s="677"/>
      <c r="CTZ71" s="677"/>
      <c r="CUA71" s="677"/>
      <c r="CUB71" s="677"/>
      <c r="CUC71" s="677"/>
      <c r="CUD71" s="677"/>
      <c r="CUE71" s="677"/>
      <c r="CUF71" s="677"/>
      <c r="CUG71" s="677"/>
      <c r="CUH71" s="677"/>
      <c r="CUI71" s="677"/>
      <c r="CUJ71" s="677"/>
      <c r="CUK71" s="677"/>
      <c r="CUL71" s="677"/>
      <c r="CUM71" s="677"/>
      <c r="CUN71" s="677"/>
      <c r="CUO71" s="677"/>
      <c r="CUP71" s="677"/>
      <c r="CUQ71" s="677"/>
      <c r="CUR71" s="677"/>
      <c r="CUS71" s="677"/>
      <c r="CUT71" s="677"/>
      <c r="CUU71" s="677"/>
      <c r="CUV71" s="677"/>
      <c r="CUW71" s="677"/>
      <c r="CUX71" s="677"/>
      <c r="CUY71" s="677"/>
      <c r="CUZ71" s="677"/>
      <c r="CVA71" s="677"/>
      <c r="CVB71" s="677"/>
      <c r="CVC71" s="677"/>
      <c r="CVD71" s="677"/>
      <c r="CVE71" s="677"/>
      <c r="CVF71" s="677"/>
      <c r="CVG71" s="677"/>
      <c r="CVH71" s="677"/>
      <c r="CVI71" s="677"/>
      <c r="CVJ71" s="677"/>
      <c r="CVK71" s="677"/>
      <c r="CVL71" s="677"/>
      <c r="CVM71" s="677"/>
      <c r="CVN71" s="677"/>
      <c r="CVO71" s="677"/>
      <c r="CVP71" s="677"/>
      <c r="CVQ71" s="677"/>
      <c r="CVR71" s="677"/>
      <c r="CVS71" s="677"/>
      <c r="CVT71" s="677"/>
      <c r="CVU71" s="677"/>
      <c r="CVV71" s="677"/>
      <c r="CVW71" s="677"/>
      <c r="CVX71" s="677"/>
      <c r="CVY71" s="677"/>
      <c r="CVZ71" s="677"/>
      <c r="CWA71" s="677"/>
      <c r="CWB71" s="677"/>
      <c r="CWC71" s="677"/>
      <c r="CWD71" s="677"/>
      <c r="CWE71" s="677"/>
      <c r="CWF71" s="677"/>
      <c r="CWG71" s="677"/>
      <c r="CWH71" s="677"/>
      <c r="CWI71" s="677"/>
      <c r="CWJ71" s="677"/>
      <c r="CWK71" s="677"/>
      <c r="CWL71" s="677"/>
      <c r="CWM71" s="677"/>
      <c r="CWN71" s="677"/>
      <c r="CWO71" s="677"/>
      <c r="CWP71" s="677"/>
      <c r="CWQ71" s="677"/>
      <c r="CWR71" s="677"/>
      <c r="CWS71" s="677"/>
      <c r="CWT71" s="677"/>
      <c r="CWU71" s="677"/>
      <c r="CWV71" s="677"/>
      <c r="CWW71" s="677"/>
      <c r="CWX71" s="677"/>
      <c r="CWY71" s="677"/>
      <c r="CWZ71" s="677"/>
      <c r="CXA71" s="677"/>
      <c r="CXB71" s="677"/>
      <c r="CXC71" s="677"/>
      <c r="CXD71" s="677"/>
      <c r="CXE71" s="677"/>
      <c r="CXF71" s="677"/>
      <c r="CXG71" s="677"/>
      <c r="CXH71" s="677"/>
      <c r="CXI71" s="677"/>
      <c r="CXJ71" s="677"/>
      <c r="CXK71" s="677"/>
      <c r="CXL71" s="677"/>
      <c r="CXM71" s="677"/>
      <c r="CXN71" s="677"/>
      <c r="CXO71" s="677"/>
      <c r="CXP71" s="677"/>
      <c r="CXQ71" s="677"/>
      <c r="CXR71" s="677"/>
      <c r="CXS71" s="677"/>
      <c r="CXT71" s="677"/>
      <c r="CXU71" s="677"/>
      <c r="CXV71" s="677"/>
      <c r="CXW71" s="677"/>
      <c r="CXX71" s="677"/>
      <c r="CXY71" s="677"/>
      <c r="CXZ71" s="677"/>
      <c r="CYA71" s="677"/>
      <c r="CYB71" s="677"/>
      <c r="CYC71" s="677"/>
      <c r="CYD71" s="677"/>
      <c r="CYE71" s="677"/>
      <c r="CYF71" s="677"/>
      <c r="CYG71" s="677"/>
      <c r="CYH71" s="677"/>
      <c r="CYI71" s="677"/>
      <c r="CYJ71" s="677"/>
      <c r="CYK71" s="677"/>
      <c r="CYL71" s="677"/>
      <c r="CYM71" s="677"/>
      <c r="CYN71" s="677"/>
      <c r="CYO71" s="677"/>
      <c r="CYP71" s="677"/>
      <c r="CYQ71" s="677"/>
      <c r="CYR71" s="677"/>
      <c r="CYS71" s="677"/>
      <c r="CYT71" s="677"/>
      <c r="CYU71" s="677"/>
      <c r="CYV71" s="677"/>
      <c r="CYW71" s="677"/>
      <c r="CYX71" s="677"/>
      <c r="CYY71" s="677"/>
      <c r="CYZ71" s="677"/>
      <c r="CZA71" s="677"/>
      <c r="CZB71" s="677"/>
      <c r="CZC71" s="677"/>
      <c r="CZD71" s="677"/>
      <c r="CZE71" s="677"/>
      <c r="CZF71" s="677"/>
      <c r="CZG71" s="677"/>
      <c r="CZH71" s="677"/>
      <c r="CZI71" s="677"/>
      <c r="CZJ71" s="677"/>
      <c r="CZK71" s="677"/>
      <c r="CZL71" s="677"/>
      <c r="CZM71" s="677"/>
      <c r="CZN71" s="677"/>
      <c r="CZO71" s="677"/>
      <c r="CZP71" s="677"/>
      <c r="CZQ71" s="677"/>
      <c r="CZR71" s="677"/>
      <c r="CZS71" s="677"/>
      <c r="CZT71" s="677"/>
      <c r="CZU71" s="677"/>
      <c r="CZV71" s="677"/>
      <c r="CZW71" s="677"/>
      <c r="CZX71" s="677"/>
      <c r="CZY71" s="677"/>
      <c r="CZZ71" s="677"/>
      <c r="DAA71" s="677"/>
      <c r="DAB71" s="677"/>
      <c r="DAC71" s="677"/>
      <c r="DAD71" s="677"/>
      <c r="DAE71" s="677"/>
      <c r="DAF71" s="677"/>
      <c r="DAG71" s="677"/>
      <c r="DAH71" s="677"/>
      <c r="DAI71" s="677"/>
      <c r="DAJ71" s="677"/>
      <c r="DAK71" s="677"/>
      <c r="DAL71" s="677"/>
      <c r="DAM71" s="677"/>
      <c r="DAN71" s="677"/>
      <c r="DAO71" s="677"/>
      <c r="DAP71" s="677"/>
      <c r="DAQ71" s="677"/>
      <c r="DAR71" s="677"/>
      <c r="DAS71" s="677"/>
      <c r="DAT71" s="677"/>
      <c r="DAU71" s="677"/>
      <c r="DAV71" s="677"/>
      <c r="DAW71" s="677"/>
      <c r="DAX71" s="677"/>
      <c r="DAY71" s="677"/>
      <c r="DAZ71" s="677"/>
      <c r="DBA71" s="677"/>
      <c r="DBB71" s="677"/>
      <c r="DBC71" s="677"/>
      <c r="DBD71" s="677"/>
      <c r="DBE71" s="677"/>
      <c r="DBF71" s="677"/>
      <c r="DBG71" s="677"/>
      <c r="DBH71" s="677"/>
      <c r="DBI71" s="677"/>
      <c r="DBJ71" s="677"/>
      <c r="DBK71" s="677"/>
      <c r="DBL71" s="677"/>
      <c r="DBM71" s="677"/>
      <c r="DBN71" s="677"/>
      <c r="DBO71" s="677"/>
      <c r="DBP71" s="677"/>
      <c r="DBQ71" s="677"/>
      <c r="DBR71" s="677"/>
      <c r="DBS71" s="677"/>
      <c r="DBT71" s="677"/>
      <c r="DBU71" s="677"/>
      <c r="DBV71" s="677"/>
      <c r="DBW71" s="677"/>
      <c r="DBX71" s="677"/>
      <c r="DBY71" s="677"/>
      <c r="DBZ71" s="677"/>
      <c r="DCA71" s="677"/>
      <c r="DCB71" s="677"/>
      <c r="DCC71" s="677"/>
      <c r="DCD71" s="677"/>
      <c r="DCE71" s="677"/>
      <c r="DCF71" s="677"/>
      <c r="DCG71" s="677"/>
      <c r="DCH71" s="677"/>
      <c r="DCI71" s="677"/>
      <c r="DCJ71" s="677"/>
      <c r="DCK71" s="677"/>
      <c r="DCL71" s="677"/>
      <c r="DCM71" s="677"/>
      <c r="DCN71" s="677"/>
      <c r="DCO71" s="677"/>
      <c r="DCP71" s="677"/>
      <c r="DCQ71" s="677"/>
      <c r="DCR71" s="677"/>
      <c r="DCS71" s="677"/>
      <c r="DCT71" s="677"/>
      <c r="DCU71" s="677"/>
      <c r="DCV71" s="677"/>
      <c r="DCW71" s="677"/>
      <c r="DCX71" s="677"/>
      <c r="DCY71" s="677"/>
      <c r="DCZ71" s="677"/>
      <c r="DDA71" s="677"/>
      <c r="DDB71" s="677"/>
      <c r="DDC71" s="677"/>
      <c r="DDD71" s="677"/>
      <c r="DDE71" s="677"/>
      <c r="DDF71" s="677"/>
      <c r="DDG71" s="677"/>
      <c r="DDH71" s="677"/>
      <c r="DDI71" s="677"/>
      <c r="DDJ71" s="677"/>
      <c r="DDK71" s="677"/>
      <c r="DDL71" s="677"/>
      <c r="DDM71" s="677"/>
      <c r="DDN71" s="677"/>
      <c r="DDO71" s="677"/>
      <c r="DDP71" s="677"/>
      <c r="DDQ71" s="677"/>
      <c r="DDR71" s="677"/>
      <c r="DDS71" s="677"/>
      <c r="DDT71" s="677"/>
      <c r="DDU71" s="677"/>
      <c r="DDV71" s="677"/>
      <c r="DDW71" s="677"/>
      <c r="DDX71" s="677"/>
      <c r="DDY71" s="677"/>
      <c r="DDZ71" s="677"/>
      <c r="DEA71" s="677"/>
      <c r="DEB71" s="677"/>
      <c r="DEC71" s="677"/>
      <c r="DED71" s="677"/>
      <c r="DEE71" s="677"/>
      <c r="DEF71" s="677"/>
      <c r="DEG71" s="677"/>
      <c r="DEH71" s="677"/>
      <c r="DEI71" s="677"/>
      <c r="DEJ71" s="677"/>
      <c r="DEK71" s="677"/>
      <c r="DEL71" s="677"/>
      <c r="DEM71" s="677"/>
      <c r="DEN71" s="677"/>
      <c r="DEO71" s="677"/>
      <c r="DEP71" s="677"/>
      <c r="DEQ71" s="677"/>
      <c r="DER71" s="677"/>
      <c r="DES71" s="677"/>
      <c r="DET71" s="677"/>
      <c r="DEU71" s="677"/>
      <c r="DEV71" s="677"/>
      <c r="DEW71" s="677"/>
      <c r="DEX71" s="677"/>
      <c r="DEY71" s="677"/>
      <c r="DEZ71" s="677"/>
      <c r="DFA71" s="677"/>
      <c r="DFB71" s="677"/>
      <c r="DFC71" s="677"/>
      <c r="DFD71" s="677"/>
      <c r="DFE71" s="677"/>
      <c r="DFF71" s="677"/>
      <c r="DFG71" s="677"/>
      <c r="DFH71" s="677"/>
      <c r="DFI71" s="677"/>
      <c r="DFJ71" s="677"/>
      <c r="DFK71" s="677"/>
      <c r="DFL71" s="677"/>
      <c r="DFM71" s="677"/>
      <c r="DFN71" s="677"/>
      <c r="DFO71" s="677"/>
      <c r="DFP71" s="677"/>
      <c r="DFQ71" s="677"/>
      <c r="DFR71" s="677"/>
      <c r="DFS71" s="677"/>
      <c r="DFT71" s="677"/>
      <c r="DFU71" s="677"/>
      <c r="DFV71" s="677"/>
      <c r="DFW71" s="677"/>
      <c r="DFX71" s="677"/>
      <c r="DFY71" s="677"/>
      <c r="DFZ71" s="677"/>
      <c r="DGA71" s="677"/>
      <c r="DGB71" s="677"/>
      <c r="DGC71" s="677"/>
      <c r="DGD71" s="677"/>
      <c r="DGE71" s="677"/>
      <c r="DGF71" s="677"/>
      <c r="DGG71" s="677"/>
      <c r="DGH71" s="677"/>
      <c r="DGI71" s="677"/>
      <c r="DGJ71" s="677"/>
      <c r="DGK71" s="677"/>
      <c r="DGL71" s="677"/>
      <c r="DGM71" s="677"/>
      <c r="DGN71" s="677"/>
      <c r="DGO71" s="677"/>
      <c r="DGP71" s="677"/>
      <c r="DGQ71" s="677"/>
      <c r="DGR71" s="677"/>
      <c r="DGS71" s="677"/>
      <c r="DGT71" s="677"/>
      <c r="DGU71" s="677"/>
      <c r="DGV71" s="677"/>
      <c r="DGW71" s="677"/>
      <c r="DGX71" s="677"/>
      <c r="DGY71" s="677"/>
      <c r="DGZ71" s="677"/>
      <c r="DHA71" s="677"/>
      <c r="DHB71" s="677"/>
      <c r="DHC71" s="677"/>
      <c r="DHD71" s="677"/>
      <c r="DHE71" s="677"/>
      <c r="DHF71" s="677"/>
      <c r="DHG71" s="677"/>
      <c r="DHH71" s="677"/>
      <c r="DHI71" s="677"/>
      <c r="DHJ71" s="677"/>
      <c r="DHK71" s="677"/>
      <c r="DHL71" s="677"/>
      <c r="DHM71" s="677"/>
      <c r="DHN71" s="677"/>
      <c r="DHO71" s="677"/>
      <c r="DHP71" s="677"/>
      <c r="DHQ71" s="677"/>
      <c r="DHR71" s="677"/>
      <c r="DHS71" s="677"/>
      <c r="DHT71" s="677"/>
      <c r="DHU71" s="677"/>
      <c r="DHV71" s="677"/>
      <c r="DHW71" s="677"/>
      <c r="DHX71" s="677"/>
      <c r="DHY71" s="677"/>
      <c r="DHZ71" s="677"/>
      <c r="DIA71" s="677"/>
      <c r="DIB71" s="677"/>
      <c r="DIC71" s="677"/>
      <c r="DID71" s="677"/>
      <c r="DIE71" s="677"/>
      <c r="DIF71" s="677"/>
      <c r="DIG71" s="677"/>
      <c r="DIH71" s="677"/>
      <c r="DII71" s="677"/>
      <c r="DIJ71" s="677"/>
      <c r="DIK71" s="677"/>
      <c r="DIL71" s="677"/>
      <c r="DIM71" s="677"/>
      <c r="DIN71" s="677"/>
      <c r="DIO71" s="677"/>
      <c r="DIP71" s="677"/>
      <c r="DIQ71" s="677"/>
      <c r="DIR71" s="677"/>
      <c r="DIS71" s="677"/>
      <c r="DIT71" s="677"/>
      <c r="DIU71" s="677"/>
      <c r="DIV71" s="677"/>
      <c r="DIW71" s="677"/>
      <c r="DIX71" s="677"/>
      <c r="DIY71" s="677"/>
      <c r="DIZ71" s="677"/>
      <c r="DJA71" s="677"/>
      <c r="DJB71" s="677"/>
      <c r="DJC71" s="677"/>
      <c r="DJD71" s="677"/>
      <c r="DJE71" s="677"/>
      <c r="DJF71" s="677"/>
      <c r="DJG71" s="677"/>
      <c r="DJH71" s="677"/>
      <c r="DJI71" s="677"/>
      <c r="DJJ71" s="677"/>
      <c r="DJK71" s="677"/>
      <c r="DJL71" s="677"/>
      <c r="DJM71" s="677"/>
      <c r="DJN71" s="677"/>
      <c r="DJO71" s="677"/>
      <c r="DJP71" s="677"/>
      <c r="DJQ71" s="677"/>
      <c r="DJR71" s="677"/>
      <c r="DJS71" s="677"/>
      <c r="DJT71" s="677"/>
      <c r="DJU71" s="677"/>
      <c r="DJV71" s="677"/>
      <c r="DJW71" s="677"/>
      <c r="DJX71" s="677"/>
      <c r="DJY71" s="677"/>
      <c r="DJZ71" s="677"/>
      <c r="DKA71" s="677"/>
      <c r="DKB71" s="677"/>
      <c r="DKC71" s="677"/>
      <c r="DKD71" s="677"/>
      <c r="DKE71" s="677"/>
      <c r="DKF71" s="677"/>
      <c r="DKG71" s="677"/>
      <c r="DKH71" s="677"/>
      <c r="DKI71" s="677"/>
      <c r="DKJ71" s="677"/>
      <c r="DKK71" s="677"/>
      <c r="DKL71" s="677"/>
      <c r="DKM71" s="677"/>
      <c r="DKN71" s="677"/>
      <c r="DKO71" s="677"/>
      <c r="DKP71" s="677"/>
      <c r="DKQ71" s="677"/>
      <c r="DKR71" s="677"/>
      <c r="DKS71" s="677"/>
      <c r="DKT71" s="677"/>
      <c r="DKU71" s="677"/>
      <c r="DKV71" s="677"/>
      <c r="DKW71" s="677"/>
      <c r="DKX71" s="677"/>
      <c r="DKY71" s="677"/>
      <c r="DKZ71" s="677"/>
      <c r="DLA71" s="677"/>
      <c r="DLB71" s="677"/>
      <c r="DLC71" s="677"/>
      <c r="DLD71" s="677"/>
      <c r="DLE71" s="677"/>
      <c r="DLF71" s="677"/>
      <c r="DLG71" s="677"/>
      <c r="DLH71" s="677"/>
      <c r="DLI71" s="677"/>
      <c r="DLJ71" s="677"/>
      <c r="DLK71" s="677"/>
      <c r="DLL71" s="677"/>
      <c r="DLM71" s="677"/>
      <c r="DLN71" s="677"/>
      <c r="DLO71" s="677"/>
      <c r="DLP71" s="677"/>
      <c r="DLQ71" s="677"/>
      <c r="DLR71" s="677"/>
      <c r="DLS71" s="677"/>
      <c r="DLT71" s="677"/>
      <c r="DLU71" s="677"/>
      <c r="DLV71" s="677"/>
      <c r="DLW71" s="677"/>
      <c r="DLX71" s="677"/>
      <c r="DLY71" s="677"/>
      <c r="DLZ71" s="677"/>
      <c r="DMA71" s="677"/>
      <c r="DMB71" s="677"/>
      <c r="DMC71" s="677"/>
      <c r="DMD71" s="677"/>
      <c r="DME71" s="677"/>
      <c r="DMF71" s="677"/>
      <c r="DMG71" s="677"/>
      <c r="DMH71" s="677"/>
      <c r="DMI71" s="677"/>
      <c r="DMJ71" s="677"/>
      <c r="DMK71" s="677"/>
      <c r="DML71" s="677"/>
      <c r="DMM71" s="677"/>
      <c r="DMN71" s="677"/>
      <c r="DMO71" s="677"/>
      <c r="DMP71" s="677"/>
      <c r="DMQ71" s="677"/>
      <c r="DMR71" s="677"/>
      <c r="DMS71" s="677"/>
      <c r="DMT71" s="677"/>
      <c r="DMU71" s="677"/>
      <c r="DMV71" s="677"/>
      <c r="DMW71" s="677"/>
      <c r="DMX71" s="677"/>
      <c r="DMY71" s="677"/>
      <c r="DMZ71" s="677"/>
      <c r="DNA71" s="677"/>
      <c r="DNB71" s="677"/>
      <c r="DNC71" s="677"/>
      <c r="DND71" s="677"/>
      <c r="DNE71" s="677"/>
      <c r="DNF71" s="677"/>
      <c r="DNG71" s="677"/>
      <c r="DNH71" s="677"/>
      <c r="DNI71" s="677"/>
      <c r="DNJ71" s="677"/>
      <c r="DNK71" s="677"/>
      <c r="DNL71" s="677"/>
      <c r="DNM71" s="677"/>
      <c r="DNN71" s="677"/>
      <c r="DNO71" s="677"/>
      <c r="DNP71" s="677"/>
      <c r="DNQ71" s="677"/>
      <c r="DNR71" s="677"/>
      <c r="DNS71" s="677"/>
      <c r="DNT71" s="677"/>
      <c r="DNU71" s="677"/>
      <c r="DNV71" s="677"/>
      <c r="DNW71" s="677"/>
      <c r="DNX71" s="677"/>
      <c r="DNY71" s="677"/>
      <c r="DNZ71" s="677"/>
      <c r="DOA71" s="677"/>
      <c r="DOB71" s="677"/>
      <c r="DOC71" s="677"/>
      <c r="DOD71" s="677"/>
      <c r="DOE71" s="677"/>
      <c r="DOF71" s="677"/>
      <c r="DOG71" s="677"/>
      <c r="DOH71" s="677"/>
      <c r="DOI71" s="677"/>
      <c r="DOJ71" s="677"/>
      <c r="DOK71" s="677"/>
      <c r="DOL71" s="677"/>
      <c r="DOM71" s="677"/>
      <c r="DON71" s="677"/>
      <c r="DOO71" s="677"/>
      <c r="DOP71" s="677"/>
      <c r="DOQ71" s="677"/>
      <c r="DOR71" s="677"/>
      <c r="DOS71" s="677"/>
      <c r="DOT71" s="677"/>
      <c r="DOU71" s="677"/>
      <c r="DOV71" s="677"/>
      <c r="DOW71" s="677"/>
      <c r="DOX71" s="677"/>
      <c r="DOY71" s="677"/>
      <c r="DOZ71" s="677"/>
      <c r="DPA71" s="677"/>
      <c r="DPB71" s="677"/>
      <c r="DPC71" s="677"/>
      <c r="DPD71" s="677"/>
      <c r="DPE71" s="677"/>
      <c r="DPF71" s="677"/>
      <c r="DPG71" s="677"/>
      <c r="DPH71" s="677"/>
      <c r="DPI71" s="677"/>
      <c r="DPJ71" s="677"/>
      <c r="DPK71" s="677"/>
      <c r="DPL71" s="677"/>
      <c r="DPM71" s="677"/>
      <c r="DPN71" s="677"/>
      <c r="DPO71" s="677"/>
      <c r="DPP71" s="677"/>
      <c r="DPQ71" s="677"/>
      <c r="DPR71" s="677"/>
      <c r="DPS71" s="677"/>
      <c r="DPT71" s="677"/>
      <c r="DPU71" s="677"/>
      <c r="DPV71" s="677"/>
      <c r="DPW71" s="677"/>
      <c r="DPX71" s="677"/>
      <c r="DPY71" s="677"/>
      <c r="DPZ71" s="677"/>
      <c r="DQA71" s="677"/>
      <c r="DQB71" s="677"/>
      <c r="DQC71" s="677"/>
      <c r="DQD71" s="677"/>
      <c r="DQE71" s="677"/>
      <c r="DQF71" s="677"/>
      <c r="DQG71" s="677"/>
      <c r="DQH71" s="677"/>
      <c r="DQI71" s="677"/>
      <c r="DQJ71" s="677"/>
      <c r="DQK71" s="677"/>
      <c r="DQL71" s="677"/>
      <c r="DQM71" s="677"/>
      <c r="DQN71" s="677"/>
      <c r="DQO71" s="677"/>
      <c r="DQP71" s="677"/>
      <c r="DQQ71" s="677"/>
      <c r="DQR71" s="677"/>
      <c r="DQS71" s="677"/>
      <c r="DQT71" s="677"/>
      <c r="DQU71" s="677"/>
      <c r="DQV71" s="677"/>
      <c r="DQW71" s="677"/>
      <c r="DQX71" s="677"/>
      <c r="DQY71" s="677"/>
      <c r="DQZ71" s="677"/>
      <c r="DRA71" s="677"/>
      <c r="DRB71" s="677"/>
      <c r="DRC71" s="677"/>
      <c r="DRD71" s="677"/>
      <c r="DRE71" s="677"/>
      <c r="DRF71" s="677"/>
      <c r="DRG71" s="677"/>
      <c r="DRH71" s="677"/>
      <c r="DRI71" s="677"/>
      <c r="DRJ71" s="677"/>
      <c r="DRK71" s="677"/>
      <c r="DRL71" s="677"/>
      <c r="DRM71" s="677"/>
      <c r="DRN71" s="677"/>
      <c r="DRO71" s="677"/>
      <c r="DRP71" s="677"/>
      <c r="DRQ71" s="677"/>
      <c r="DRR71" s="677"/>
      <c r="DRS71" s="677"/>
      <c r="DRT71" s="677"/>
      <c r="DRU71" s="677"/>
      <c r="DRV71" s="677"/>
      <c r="DRW71" s="677"/>
      <c r="DRX71" s="677"/>
      <c r="DRY71" s="677"/>
      <c r="DRZ71" s="677"/>
      <c r="DSA71" s="677"/>
      <c r="DSB71" s="677"/>
      <c r="DSC71" s="677"/>
      <c r="DSD71" s="677"/>
      <c r="DSE71" s="677"/>
      <c r="DSF71" s="677"/>
      <c r="DSG71" s="677"/>
      <c r="DSH71" s="677"/>
      <c r="DSI71" s="677"/>
      <c r="DSJ71" s="677"/>
      <c r="DSK71" s="677"/>
      <c r="DSL71" s="677"/>
      <c r="DSM71" s="677"/>
      <c r="DSN71" s="677"/>
      <c r="DSO71" s="677"/>
      <c r="DSP71" s="677"/>
      <c r="DSQ71" s="677"/>
      <c r="DSR71" s="677"/>
      <c r="DSS71" s="677"/>
      <c r="DST71" s="677"/>
      <c r="DSU71" s="677"/>
      <c r="DSV71" s="677"/>
      <c r="DSW71" s="677"/>
      <c r="DSX71" s="677"/>
      <c r="DSY71" s="677"/>
      <c r="DSZ71" s="677"/>
      <c r="DTA71" s="677"/>
      <c r="DTB71" s="677"/>
      <c r="DTC71" s="677"/>
      <c r="DTD71" s="677"/>
      <c r="DTE71" s="677"/>
      <c r="DTF71" s="677"/>
      <c r="DTG71" s="677"/>
      <c r="DTH71" s="677"/>
      <c r="DTI71" s="677"/>
      <c r="DTJ71" s="677"/>
      <c r="DTK71" s="677"/>
      <c r="DTL71" s="677"/>
      <c r="DTM71" s="677"/>
      <c r="DTN71" s="677"/>
      <c r="DTO71" s="677"/>
      <c r="DTP71" s="677"/>
      <c r="DTQ71" s="677"/>
      <c r="DTR71" s="677"/>
      <c r="DTS71" s="677"/>
      <c r="DTT71" s="677"/>
      <c r="DTU71" s="677"/>
      <c r="DTV71" s="677"/>
      <c r="DTW71" s="677"/>
      <c r="DTX71" s="677"/>
      <c r="DTY71" s="677"/>
      <c r="DTZ71" s="677"/>
      <c r="DUA71" s="677"/>
      <c r="DUB71" s="677"/>
      <c r="DUC71" s="677"/>
      <c r="DUD71" s="677"/>
      <c r="DUE71" s="677"/>
      <c r="DUF71" s="677"/>
      <c r="DUG71" s="677"/>
      <c r="DUH71" s="677"/>
      <c r="DUI71" s="677"/>
      <c r="DUJ71" s="677"/>
      <c r="DUK71" s="677"/>
      <c r="DUL71" s="677"/>
      <c r="DUM71" s="677"/>
      <c r="DUN71" s="677"/>
      <c r="DUO71" s="677"/>
      <c r="DUP71" s="677"/>
      <c r="DUQ71" s="677"/>
      <c r="DUR71" s="677"/>
      <c r="DUS71" s="677"/>
      <c r="DUT71" s="677"/>
      <c r="DUU71" s="677"/>
      <c r="DUV71" s="677"/>
      <c r="DUW71" s="677"/>
      <c r="DUX71" s="677"/>
      <c r="DUY71" s="677"/>
      <c r="DUZ71" s="677"/>
      <c r="DVA71" s="677"/>
      <c r="DVB71" s="677"/>
      <c r="DVC71" s="677"/>
      <c r="DVD71" s="677"/>
      <c r="DVE71" s="677"/>
      <c r="DVF71" s="677"/>
      <c r="DVG71" s="677"/>
      <c r="DVH71" s="677"/>
      <c r="DVI71" s="677"/>
      <c r="DVJ71" s="677"/>
      <c r="DVK71" s="677"/>
      <c r="DVL71" s="677"/>
      <c r="DVM71" s="677"/>
      <c r="DVN71" s="677"/>
      <c r="DVO71" s="677"/>
      <c r="DVP71" s="677"/>
      <c r="DVQ71" s="677"/>
      <c r="DVR71" s="677"/>
      <c r="DVS71" s="677"/>
      <c r="DVT71" s="677"/>
      <c r="DVU71" s="677"/>
      <c r="DVV71" s="677"/>
      <c r="DVW71" s="677"/>
      <c r="DVX71" s="677"/>
      <c r="DVY71" s="677"/>
      <c r="DVZ71" s="677"/>
      <c r="DWA71" s="677"/>
      <c r="DWB71" s="677"/>
      <c r="DWC71" s="677"/>
      <c r="DWD71" s="677"/>
      <c r="DWE71" s="677"/>
      <c r="DWF71" s="677"/>
      <c r="DWG71" s="677"/>
      <c r="DWH71" s="677"/>
      <c r="DWI71" s="677"/>
      <c r="DWJ71" s="677"/>
      <c r="DWK71" s="677"/>
      <c r="DWL71" s="677"/>
      <c r="DWM71" s="677"/>
      <c r="DWN71" s="677"/>
      <c r="DWO71" s="677"/>
      <c r="DWP71" s="677"/>
      <c r="DWQ71" s="677"/>
      <c r="DWR71" s="677"/>
      <c r="DWS71" s="677"/>
      <c r="DWT71" s="677"/>
      <c r="DWU71" s="677"/>
      <c r="DWV71" s="677"/>
      <c r="DWW71" s="677"/>
      <c r="DWX71" s="677"/>
      <c r="DWY71" s="677"/>
      <c r="DWZ71" s="677"/>
      <c r="DXA71" s="677"/>
      <c r="DXB71" s="677"/>
      <c r="DXC71" s="677"/>
      <c r="DXD71" s="677"/>
      <c r="DXE71" s="677"/>
      <c r="DXF71" s="677"/>
      <c r="DXG71" s="677"/>
      <c r="DXH71" s="677"/>
      <c r="DXI71" s="677"/>
      <c r="DXJ71" s="677"/>
      <c r="DXK71" s="677"/>
      <c r="DXL71" s="677"/>
      <c r="DXM71" s="677"/>
      <c r="DXN71" s="677"/>
      <c r="DXO71" s="677"/>
      <c r="DXP71" s="677"/>
      <c r="DXQ71" s="677"/>
      <c r="DXR71" s="677"/>
      <c r="DXS71" s="677"/>
      <c r="DXT71" s="677"/>
      <c r="DXU71" s="677"/>
      <c r="DXV71" s="677"/>
      <c r="DXW71" s="677"/>
      <c r="DXX71" s="677"/>
      <c r="DXY71" s="677"/>
      <c r="DXZ71" s="677"/>
      <c r="DYA71" s="677"/>
      <c r="DYB71" s="677"/>
      <c r="DYC71" s="677"/>
      <c r="DYD71" s="677"/>
      <c r="DYE71" s="677"/>
      <c r="DYF71" s="677"/>
      <c r="DYG71" s="677"/>
      <c r="DYH71" s="677"/>
      <c r="DYI71" s="677"/>
      <c r="DYJ71" s="677"/>
      <c r="DYK71" s="677"/>
      <c r="DYL71" s="677"/>
      <c r="DYM71" s="677"/>
      <c r="DYN71" s="677"/>
      <c r="DYO71" s="677"/>
      <c r="DYP71" s="677"/>
      <c r="DYQ71" s="677"/>
      <c r="DYR71" s="677"/>
      <c r="DYS71" s="677"/>
      <c r="DYT71" s="677"/>
      <c r="DYU71" s="677"/>
      <c r="DYV71" s="677"/>
      <c r="DYW71" s="677"/>
      <c r="DYX71" s="677"/>
      <c r="DYY71" s="677"/>
      <c r="DYZ71" s="677"/>
      <c r="DZA71" s="677"/>
      <c r="DZB71" s="677"/>
      <c r="DZC71" s="677"/>
      <c r="DZD71" s="677"/>
      <c r="DZE71" s="677"/>
      <c r="DZF71" s="677"/>
      <c r="DZG71" s="677"/>
      <c r="DZH71" s="677"/>
      <c r="DZI71" s="677"/>
      <c r="DZJ71" s="677"/>
      <c r="DZK71" s="677"/>
      <c r="DZL71" s="677"/>
      <c r="DZM71" s="677"/>
      <c r="DZN71" s="677"/>
      <c r="DZO71" s="677"/>
      <c r="DZP71" s="677"/>
      <c r="DZQ71" s="677"/>
      <c r="DZR71" s="677"/>
      <c r="DZS71" s="677"/>
      <c r="DZT71" s="677"/>
      <c r="DZU71" s="677"/>
      <c r="DZV71" s="677"/>
      <c r="DZW71" s="677"/>
      <c r="DZX71" s="677"/>
      <c r="DZY71" s="677"/>
      <c r="DZZ71" s="677"/>
      <c r="EAA71" s="677"/>
      <c r="EAB71" s="677"/>
      <c r="EAC71" s="677"/>
      <c r="EAD71" s="677"/>
      <c r="EAE71" s="677"/>
      <c r="EAF71" s="677"/>
      <c r="EAG71" s="677"/>
      <c r="EAH71" s="677"/>
      <c r="EAI71" s="677"/>
      <c r="EAJ71" s="677"/>
      <c r="EAK71" s="677"/>
      <c r="EAL71" s="677"/>
      <c r="EAM71" s="677"/>
      <c r="EAN71" s="677"/>
      <c r="EAO71" s="677"/>
      <c r="EAP71" s="677"/>
      <c r="EAQ71" s="677"/>
      <c r="EAR71" s="677"/>
      <c r="EAS71" s="677"/>
      <c r="EAT71" s="677"/>
      <c r="EAU71" s="677"/>
      <c r="EAV71" s="677"/>
      <c r="EAW71" s="677"/>
      <c r="EAX71" s="677"/>
      <c r="EAY71" s="677"/>
      <c r="EAZ71" s="677"/>
      <c r="EBA71" s="677"/>
      <c r="EBB71" s="677"/>
      <c r="EBC71" s="677"/>
      <c r="EBD71" s="677"/>
      <c r="EBE71" s="677"/>
      <c r="EBF71" s="677"/>
      <c r="EBG71" s="677"/>
      <c r="EBH71" s="677"/>
      <c r="EBI71" s="677"/>
      <c r="EBJ71" s="677"/>
      <c r="EBK71" s="677"/>
      <c r="EBL71" s="677"/>
      <c r="EBM71" s="677"/>
      <c r="EBN71" s="677"/>
      <c r="EBO71" s="677"/>
      <c r="EBP71" s="677"/>
      <c r="EBQ71" s="677"/>
      <c r="EBR71" s="677"/>
      <c r="EBS71" s="677"/>
      <c r="EBT71" s="677"/>
      <c r="EBU71" s="677"/>
      <c r="EBV71" s="677"/>
      <c r="EBW71" s="677"/>
      <c r="EBX71" s="677"/>
      <c r="EBY71" s="677"/>
      <c r="EBZ71" s="677"/>
      <c r="ECA71" s="677"/>
      <c r="ECB71" s="677"/>
      <c r="ECC71" s="677"/>
      <c r="ECD71" s="677"/>
      <c r="ECE71" s="677"/>
      <c r="ECF71" s="677"/>
      <c r="ECG71" s="677"/>
      <c r="ECH71" s="677"/>
      <c r="ECI71" s="677"/>
      <c r="ECJ71" s="677"/>
      <c r="ECK71" s="677"/>
      <c r="ECL71" s="677"/>
      <c r="ECM71" s="677"/>
      <c r="ECN71" s="677"/>
      <c r="ECO71" s="677"/>
      <c r="ECP71" s="677"/>
      <c r="ECQ71" s="677"/>
      <c r="ECR71" s="677"/>
      <c r="ECS71" s="677"/>
      <c r="ECT71" s="677"/>
      <c r="ECU71" s="677"/>
      <c r="ECV71" s="677"/>
      <c r="ECW71" s="677"/>
      <c r="ECX71" s="677"/>
      <c r="ECY71" s="677"/>
      <c r="ECZ71" s="677"/>
      <c r="EDA71" s="677"/>
      <c r="EDB71" s="677"/>
      <c r="EDC71" s="677"/>
      <c r="EDD71" s="677"/>
      <c r="EDE71" s="677"/>
      <c r="EDF71" s="677"/>
      <c r="EDG71" s="677"/>
      <c r="EDH71" s="677"/>
      <c r="EDI71" s="677"/>
      <c r="EDJ71" s="677"/>
      <c r="EDK71" s="677"/>
      <c r="EDL71" s="677"/>
      <c r="EDM71" s="677"/>
      <c r="EDN71" s="677"/>
      <c r="EDO71" s="677"/>
      <c r="EDP71" s="677"/>
      <c r="EDQ71" s="677"/>
      <c r="EDR71" s="677"/>
      <c r="EDS71" s="677"/>
      <c r="EDT71" s="677"/>
      <c r="EDU71" s="677"/>
      <c r="EDV71" s="677"/>
      <c r="EDW71" s="677"/>
      <c r="EDX71" s="677"/>
      <c r="EDY71" s="677"/>
      <c r="EDZ71" s="677"/>
      <c r="EEA71" s="677"/>
      <c r="EEB71" s="677"/>
      <c r="EEC71" s="677"/>
      <c r="EED71" s="677"/>
      <c r="EEE71" s="677"/>
      <c r="EEF71" s="677"/>
      <c r="EEG71" s="677"/>
      <c r="EEH71" s="677"/>
      <c r="EEI71" s="677"/>
      <c r="EEJ71" s="677"/>
      <c r="EEK71" s="677"/>
      <c r="EEL71" s="677"/>
      <c r="EEM71" s="677"/>
      <c r="EEN71" s="677"/>
      <c r="EEO71" s="677"/>
      <c r="EEP71" s="677"/>
      <c r="EEQ71" s="677"/>
      <c r="EER71" s="677"/>
      <c r="EES71" s="677"/>
      <c r="EET71" s="677"/>
      <c r="EEU71" s="677"/>
      <c r="EEV71" s="677"/>
      <c r="EEW71" s="677"/>
      <c r="EEX71" s="677"/>
      <c r="EEY71" s="677"/>
      <c r="EEZ71" s="677"/>
      <c r="EFA71" s="677"/>
      <c r="EFB71" s="677"/>
      <c r="EFC71" s="677"/>
      <c r="EFD71" s="677"/>
      <c r="EFE71" s="677"/>
      <c r="EFF71" s="677"/>
      <c r="EFG71" s="677"/>
      <c r="EFH71" s="677"/>
      <c r="EFI71" s="677"/>
      <c r="EFJ71" s="677"/>
      <c r="EFK71" s="677"/>
      <c r="EFL71" s="677"/>
      <c r="EFM71" s="677"/>
      <c r="EFN71" s="677"/>
      <c r="EFO71" s="677"/>
      <c r="EFP71" s="677"/>
      <c r="EFQ71" s="677"/>
      <c r="EFR71" s="677"/>
      <c r="EFS71" s="677"/>
      <c r="EFT71" s="677"/>
      <c r="EFU71" s="677"/>
      <c r="EFV71" s="677"/>
      <c r="EFW71" s="677"/>
      <c r="EFX71" s="677"/>
      <c r="EFY71" s="677"/>
      <c r="EFZ71" s="677"/>
      <c r="EGA71" s="677"/>
      <c r="EGB71" s="677"/>
      <c r="EGC71" s="677"/>
      <c r="EGD71" s="677"/>
      <c r="EGE71" s="677"/>
      <c r="EGF71" s="677"/>
      <c r="EGG71" s="677"/>
      <c r="EGH71" s="677"/>
      <c r="EGI71" s="677"/>
      <c r="EGJ71" s="677"/>
      <c r="EGK71" s="677"/>
      <c r="EGL71" s="677"/>
      <c r="EGM71" s="677"/>
      <c r="EGN71" s="677"/>
      <c r="EGO71" s="677"/>
      <c r="EGP71" s="677"/>
      <c r="EGQ71" s="677"/>
      <c r="EGR71" s="677"/>
      <c r="EGS71" s="677"/>
      <c r="EGT71" s="677"/>
      <c r="EGU71" s="677"/>
      <c r="EGV71" s="677"/>
      <c r="EGW71" s="677"/>
      <c r="EGX71" s="677"/>
      <c r="EGY71" s="677"/>
      <c r="EGZ71" s="677"/>
      <c r="EHA71" s="677"/>
      <c r="EHB71" s="677"/>
      <c r="EHC71" s="677"/>
      <c r="EHD71" s="677"/>
      <c r="EHE71" s="677"/>
      <c r="EHF71" s="677"/>
      <c r="EHG71" s="677"/>
      <c r="EHH71" s="677"/>
      <c r="EHI71" s="677"/>
      <c r="EHJ71" s="677"/>
      <c r="EHK71" s="677"/>
      <c r="EHL71" s="677"/>
      <c r="EHM71" s="677"/>
      <c r="EHN71" s="677"/>
      <c r="EHO71" s="677"/>
      <c r="EHP71" s="677"/>
      <c r="EHQ71" s="677"/>
      <c r="EHR71" s="677"/>
      <c r="EHS71" s="677"/>
      <c r="EHT71" s="677"/>
      <c r="EHU71" s="677"/>
      <c r="EHV71" s="677"/>
      <c r="EHW71" s="677"/>
      <c r="EHX71" s="677"/>
      <c r="EHY71" s="677"/>
      <c r="EHZ71" s="677"/>
      <c r="EIA71" s="677"/>
      <c r="EIB71" s="677"/>
      <c r="EIC71" s="677"/>
      <c r="EID71" s="677"/>
      <c r="EIE71" s="677"/>
      <c r="EIF71" s="677"/>
      <c r="EIG71" s="677"/>
      <c r="EIH71" s="677"/>
      <c r="EII71" s="677"/>
      <c r="EIJ71" s="677"/>
      <c r="EIK71" s="677"/>
      <c r="EIL71" s="677"/>
      <c r="EIM71" s="677"/>
      <c r="EIN71" s="677"/>
      <c r="EIO71" s="677"/>
      <c r="EIP71" s="677"/>
      <c r="EIQ71" s="677"/>
      <c r="EIR71" s="677"/>
      <c r="EIS71" s="677"/>
      <c r="EIT71" s="677"/>
      <c r="EIU71" s="677"/>
      <c r="EIV71" s="677"/>
      <c r="EIW71" s="677"/>
      <c r="EIX71" s="677"/>
      <c r="EIY71" s="677"/>
      <c r="EIZ71" s="677"/>
      <c r="EJA71" s="677"/>
      <c r="EJB71" s="677"/>
      <c r="EJC71" s="677"/>
      <c r="EJD71" s="677"/>
      <c r="EJE71" s="677"/>
      <c r="EJF71" s="677"/>
      <c r="EJG71" s="677"/>
      <c r="EJH71" s="677"/>
      <c r="EJI71" s="677"/>
      <c r="EJJ71" s="677"/>
      <c r="EJK71" s="677"/>
      <c r="EJL71" s="677"/>
      <c r="EJM71" s="677"/>
      <c r="EJN71" s="677"/>
      <c r="EJO71" s="677"/>
      <c r="EJP71" s="677"/>
      <c r="EJQ71" s="677"/>
      <c r="EJR71" s="677"/>
      <c r="EJS71" s="677"/>
      <c r="EJT71" s="677"/>
      <c r="EJU71" s="677"/>
      <c r="EJV71" s="677"/>
      <c r="EJW71" s="677"/>
      <c r="EJX71" s="677"/>
      <c r="EJY71" s="677"/>
      <c r="EJZ71" s="677"/>
      <c r="EKA71" s="677"/>
      <c r="EKB71" s="677"/>
      <c r="EKC71" s="677"/>
      <c r="EKD71" s="677"/>
      <c r="EKE71" s="677"/>
      <c r="EKF71" s="677"/>
      <c r="EKG71" s="677"/>
      <c r="EKH71" s="677"/>
      <c r="EKI71" s="677"/>
      <c r="EKJ71" s="677"/>
      <c r="EKK71" s="677"/>
      <c r="EKL71" s="677"/>
      <c r="EKM71" s="677"/>
      <c r="EKN71" s="677"/>
      <c r="EKO71" s="677"/>
      <c r="EKP71" s="677"/>
      <c r="EKQ71" s="677"/>
      <c r="EKR71" s="677"/>
      <c r="EKS71" s="677"/>
      <c r="EKT71" s="677"/>
      <c r="EKU71" s="677"/>
      <c r="EKV71" s="677"/>
      <c r="EKW71" s="677"/>
      <c r="EKX71" s="677"/>
      <c r="EKY71" s="677"/>
      <c r="EKZ71" s="677"/>
      <c r="ELA71" s="677"/>
      <c r="ELB71" s="677"/>
      <c r="ELC71" s="677"/>
      <c r="ELD71" s="677"/>
      <c r="ELE71" s="677"/>
      <c r="ELF71" s="677"/>
      <c r="ELG71" s="677"/>
      <c r="ELH71" s="677"/>
      <c r="ELI71" s="677"/>
      <c r="ELJ71" s="677"/>
      <c r="ELK71" s="677"/>
      <c r="ELL71" s="677"/>
      <c r="ELM71" s="677"/>
      <c r="ELN71" s="677"/>
      <c r="ELO71" s="677"/>
      <c r="ELP71" s="677"/>
      <c r="ELQ71" s="677"/>
      <c r="ELR71" s="677"/>
      <c r="ELS71" s="677"/>
      <c r="ELT71" s="677"/>
      <c r="ELU71" s="677"/>
      <c r="ELV71" s="677"/>
      <c r="ELW71" s="677"/>
      <c r="ELX71" s="677"/>
      <c r="ELY71" s="677"/>
      <c r="ELZ71" s="677"/>
      <c r="EMA71" s="677"/>
      <c r="EMB71" s="677"/>
      <c r="EMC71" s="677"/>
      <c r="EMD71" s="677"/>
      <c r="EME71" s="677"/>
      <c r="EMF71" s="677"/>
      <c r="EMG71" s="677"/>
      <c r="EMH71" s="677"/>
      <c r="EMI71" s="677"/>
      <c r="EMJ71" s="677"/>
      <c r="EMK71" s="677"/>
      <c r="EML71" s="677"/>
      <c r="EMM71" s="677"/>
      <c r="EMN71" s="677"/>
      <c r="EMO71" s="677"/>
      <c r="EMP71" s="677"/>
      <c r="EMQ71" s="677"/>
      <c r="EMR71" s="677"/>
      <c r="EMS71" s="677"/>
      <c r="EMT71" s="677"/>
      <c r="EMU71" s="677"/>
      <c r="EMV71" s="677"/>
      <c r="EMW71" s="677"/>
      <c r="EMX71" s="677"/>
      <c r="EMY71" s="677"/>
      <c r="EMZ71" s="677"/>
      <c r="ENA71" s="677"/>
      <c r="ENB71" s="677"/>
      <c r="ENC71" s="677"/>
      <c r="END71" s="677"/>
      <c r="ENE71" s="677"/>
      <c r="ENF71" s="677"/>
      <c r="ENG71" s="677"/>
      <c r="ENH71" s="677"/>
      <c r="ENI71" s="677"/>
      <c r="ENJ71" s="677"/>
      <c r="ENK71" s="677"/>
      <c r="ENL71" s="677"/>
      <c r="ENM71" s="677"/>
      <c r="ENN71" s="677"/>
      <c r="ENO71" s="677"/>
      <c r="ENP71" s="677"/>
      <c r="ENQ71" s="677"/>
      <c r="ENR71" s="677"/>
      <c r="ENS71" s="677"/>
      <c r="ENT71" s="677"/>
      <c r="ENU71" s="677"/>
      <c r="ENV71" s="677"/>
      <c r="ENW71" s="677"/>
      <c r="ENX71" s="677"/>
      <c r="ENY71" s="677"/>
      <c r="ENZ71" s="677"/>
      <c r="EOA71" s="677"/>
      <c r="EOB71" s="677"/>
      <c r="EOC71" s="677"/>
      <c r="EOD71" s="677"/>
      <c r="EOE71" s="677"/>
      <c r="EOF71" s="677"/>
      <c r="EOG71" s="677"/>
      <c r="EOH71" s="677"/>
      <c r="EOI71" s="677"/>
      <c r="EOJ71" s="677"/>
      <c r="EOK71" s="677"/>
      <c r="EOL71" s="677"/>
      <c r="EOM71" s="677"/>
      <c r="EON71" s="677"/>
      <c r="EOO71" s="677"/>
      <c r="EOP71" s="677"/>
      <c r="EOQ71" s="677"/>
      <c r="EOR71" s="677"/>
      <c r="EOS71" s="677"/>
      <c r="EOT71" s="677"/>
      <c r="EOU71" s="677"/>
      <c r="EOV71" s="677"/>
      <c r="EOW71" s="677"/>
      <c r="EOX71" s="677"/>
      <c r="EOY71" s="677"/>
      <c r="EOZ71" s="677"/>
      <c r="EPA71" s="677"/>
      <c r="EPB71" s="677"/>
      <c r="EPC71" s="677"/>
      <c r="EPD71" s="677"/>
      <c r="EPE71" s="677"/>
      <c r="EPF71" s="677"/>
      <c r="EPG71" s="677"/>
      <c r="EPH71" s="677"/>
      <c r="EPI71" s="677"/>
      <c r="EPJ71" s="677"/>
      <c r="EPK71" s="677"/>
      <c r="EPL71" s="677"/>
      <c r="EPM71" s="677"/>
      <c r="EPN71" s="677"/>
      <c r="EPO71" s="677"/>
      <c r="EPP71" s="677"/>
      <c r="EPQ71" s="677"/>
      <c r="EPR71" s="677"/>
      <c r="EPS71" s="677"/>
      <c r="EPT71" s="677"/>
      <c r="EPU71" s="677"/>
      <c r="EPV71" s="677"/>
      <c r="EPW71" s="677"/>
      <c r="EPX71" s="677"/>
      <c r="EPY71" s="677"/>
      <c r="EPZ71" s="677"/>
      <c r="EQA71" s="677"/>
      <c r="EQB71" s="677"/>
      <c r="EQC71" s="677"/>
      <c r="EQD71" s="677"/>
      <c r="EQE71" s="677"/>
      <c r="EQF71" s="677"/>
      <c r="EQG71" s="677"/>
      <c r="EQH71" s="677"/>
      <c r="EQI71" s="677"/>
      <c r="EQJ71" s="677"/>
      <c r="EQK71" s="677"/>
      <c r="EQL71" s="677"/>
      <c r="EQM71" s="677"/>
      <c r="EQN71" s="677"/>
      <c r="EQO71" s="677"/>
      <c r="EQP71" s="677"/>
      <c r="EQQ71" s="677"/>
      <c r="EQR71" s="677"/>
      <c r="EQS71" s="677"/>
      <c r="EQT71" s="677"/>
      <c r="EQU71" s="677"/>
      <c r="EQV71" s="677"/>
      <c r="EQW71" s="677"/>
      <c r="EQX71" s="677"/>
      <c r="EQY71" s="677"/>
      <c r="EQZ71" s="677"/>
      <c r="ERA71" s="677"/>
      <c r="ERB71" s="677"/>
      <c r="ERC71" s="677"/>
      <c r="ERD71" s="677"/>
      <c r="ERE71" s="677"/>
      <c r="ERF71" s="677"/>
      <c r="ERG71" s="677"/>
      <c r="ERH71" s="677"/>
      <c r="ERI71" s="677"/>
      <c r="ERJ71" s="677"/>
      <c r="ERK71" s="677"/>
      <c r="ERL71" s="677"/>
      <c r="ERM71" s="677"/>
      <c r="ERN71" s="677"/>
      <c r="ERO71" s="677"/>
      <c r="ERP71" s="677"/>
      <c r="ERQ71" s="677"/>
      <c r="ERR71" s="677"/>
      <c r="ERS71" s="677"/>
      <c r="ERT71" s="677"/>
      <c r="ERU71" s="677"/>
      <c r="ERV71" s="677"/>
      <c r="ERW71" s="677"/>
      <c r="ERX71" s="677"/>
      <c r="ERY71" s="677"/>
      <c r="ERZ71" s="677"/>
      <c r="ESA71" s="677"/>
      <c r="ESB71" s="677"/>
      <c r="ESC71" s="677"/>
      <c r="ESD71" s="677"/>
      <c r="ESE71" s="677"/>
      <c r="ESF71" s="677"/>
      <c r="ESG71" s="677"/>
      <c r="ESH71" s="677"/>
      <c r="ESI71" s="677"/>
      <c r="ESJ71" s="677"/>
      <c r="ESK71" s="677"/>
      <c r="ESL71" s="677"/>
      <c r="ESM71" s="677"/>
      <c r="ESN71" s="677"/>
      <c r="ESO71" s="677"/>
      <c r="ESP71" s="677"/>
      <c r="ESQ71" s="677"/>
      <c r="ESR71" s="677"/>
      <c r="ESS71" s="677"/>
      <c r="EST71" s="677"/>
      <c r="ESU71" s="677"/>
      <c r="ESV71" s="677"/>
      <c r="ESW71" s="677"/>
      <c r="ESX71" s="677"/>
      <c r="ESY71" s="677"/>
      <c r="ESZ71" s="677"/>
      <c r="ETA71" s="677"/>
      <c r="ETB71" s="677"/>
      <c r="ETC71" s="677"/>
      <c r="ETD71" s="677"/>
      <c r="ETE71" s="677"/>
      <c r="ETF71" s="677"/>
      <c r="ETG71" s="677"/>
      <c r="ETH71" s="677"/>
      <c r="ETI71" s="677"/>
      <c r="ETJ71" s="677"/>
      <c r="ETK71" s="677"/>
      <c r="ETL71" s="677"/>
      <c r="ETM71" s="677"/>
      <c r="ETN71" s="677"/>
      <c r="ETO71" s="677"/>
      <c r="ETP71" s="677"/>
      <c r="ETQ71" s="677"/>
      <c r="ETR71" s="677"/>
      <c r="ETS71" s="677"/>
      <c r="ETT71" s="677"/>
      <c r="ETU71" s="677"/>
      <c r="ETV71" s="677"/>
      <c r="ETW71" s="677"/>
      <c r="ETX71" s="677"/>
      <c r="ETY71" s="677"/>
      <c r="ETZ71" s="677"/>
      <c r="EUA71" s="677"/>
      <c r="EUB71" s="677"/>
      <c r="EUC71" s="677"/>
      <c r="EUD71" s="677"/>
      <c r="EUE71" s="677"/>
      <c r="EUF71" s="677"/>
      <c r="EUG71" s="677"/>
      <c r="EUH71" s="677"/>
      <c r="EUI71" s="677"/>
      <c r="EUJ71" s="677"/>
      <c r="EUK71" s="677"/>
      <c r="EUL71" s="677"/>
      <c r="EUM71" s="677"/>
      <c r="EUN71" s="677"/>
      <c r="EUO71" s="677"/>
      <c r="EUP71" s="677"/>
      <c r="EUQ71" s="677"/>
      <c r="EUR71" s="677"/>
      <c r="EUS71" s="677"/>
      <c r="EUT71" s="677"/>
      <c r="EUU71" s="677"/>
      <c r="EUV71" s="677"/>
      <c r="EUW71" s="677"/>
      <c r="EUX71" s="677"/>
      <c r="EUY71" s="677"/>
      <c r="EUZ71" s="677"/>
      <c r="EVA71" s="677"/>
      <c r="EVB71" s="677"/>
      <c r="EVC71" s="677"/>
      <c r="EVD71" s="677"/>
      <c r="EVE71" s="677"/>
      <c r="EVF71" s="677"/>
      <c r="EVG71" s="677"/>
      <c r="EVH71" s="677"/>
      <c r="EVI71" s="677"/>
      <c r="EVJ71" s="677"/>
      <c r="EVK71" s="677"/>
      <c r="EVL71" s="677"/>
      <c r="EVM71" s="677"/>
      <c r="EVN71" s="677"/>
      <c r="EVO71" s="677"/>
      <c r="EVP71" s="677"/>
      <c r="EVQ71" s="677"/>
      <c r="EVR71" s="677"/>
      <c r="EVS71" s="677"/>
      <c r="EVT71" s="677"/>
      <c r="EVU71" s="677"/>
      <c r="EVV71" s="677"/>
      <c r="EVW71" s="677"/>
      <c r="EVX71" s="677"/>
      <c r="EVY71" s="677"/>
      <c r="EVZ71" s="677"/>
      <c r="EWA71" s="677"/>
      <c r="EWB71" s="677"/>
      <c r="EWC71" s="677"/>
      <c r="EWD71" s="677"/>
      <c r="EWE71" s="677"/>
      <c r="EWF71" s="677"/>
      <c r="EWG71" s="677"/>
      <c r="EWH71" s="677"/>
      <c r="EWI71" s="677"/>
      <c r="EWJ71" s="677"/>
      <c r="EWK71" s="677"/>
      <c r="EWL71" s="677"/>
      <c r="EWM71" s="677"/>
      <c r="EWN71" s="677"/>
      <c r="EWO71" s="677"/>
      <c r="EWP71" s="677"/>
      <c r="EWQ71" s="677"/>
      <c r="EWR71" s="677"/>
      <c r="EWS71" s="677"/>
      <c r="EWT71" s="677"/>
      <c r="EWU71" s="677"/>
      <c r="EWV71" s="677"/>
      <c r="EWW71" s="677"/>
      <c r="EWX71" s="677"/>
      <c r="EWY71" s="677"/>
      <c r="EWZ71" s="677"/>
      <c r="EXA71" s="677"/>
      <c r="EXB71" s="677"/>
      <c r="EXC71" s="677"/>
      <c r="EXD71" s="677"/>
      <c r="EXE71" s="677"/>
      <c r="EXF71" s="677"/>
      <c r="EXG71" s="677"/>
      <c r="EXH71" s="677"/>
      <c r="EXI71" s="677"/>
      <c r="EXJ71" s="677"/>
      <c r="EXK71" s="677"/>
      <c r="EXL71" s="677"/>
      <c r="EXM71" s="677"/>
      <c r="EXN71" s="677"/>
      <c r="EXO71" s="677"/>
      <c r="EXP71" s="677"/>
      <c r="EXQ71" s="677"/>
      <c r="EXR71" s="677"/>
      <c r="EXS71" s="677"/>
      <c r="EXT71" s="677"/>
      <c r="EXU71" s="677"/>
      <c r="EXV71" s="677"/>
      <c r="EXW71" s="677"/>
      <c r="EXX71" s="677"/>
      <c r="EXY71" s="677"/>
      <c r="EXZ71" s="677"/>
      <c r="EYA71" s="677"/>
      <c r="EYB71" s="677"/>
      <c r="EYC71" s="677"/>
      <c r="EYD71" s="677"/>
      <c r="EYE71" s="677"/>
      <c r="EYF71" s="677"/>
      <c r="EYG71" s="677"/>
      <c r="EYH71" s="677"/>
      <c r="EYI71" s="677"/>
      <c r="EYJ71" s="677"/>
      <c r="EYK71" s="677"/>
      <c r="EYL71" s="677"/>
      <c r="EYM71" s="677"/>
      <c r="EYN71" s="677"/>
      <c r="EYO71" s="677"/>
      <c r="EYP71" s="677"/>
      <c r="EYQ71" s="677"/>
      <c r="EYR71" s="677"/>
      <c r="EYS71" s="677"/>
      <c r="EYT71" s="677"/>
      <c r="EYU71" s="677"/>
      <c r="EYV71" s="677"/>
      <c r="EYW71" s="677"/>
      <c r="EYX71" s="677"/>
      <c r="EYY71" s="677"/>
      <c r="EYZ71" s="677"/>
      <c r="EZA71" s="677"/>
      <c r="EZB71" s="677"/>
      <c r="EZC71" s="677"/>
      <c r="EZD71" s="677"/>
      <c r="EZE71" s="677"/>
      <c r="EZF71" s="677"/>
      <c r="EZG71" s="677"/>
      <c r="EZH71" s="677"/>
      <c r="EZI71" s="677"/>
      <c r="EZJ71" s="677"/>
      <c r="EZK71" s="677"/>
      <c r="EZL71" s="677"/>
      <c r="EZM71" s="677"/>
      <c r="EZN71" s="677"/>
      <c r="EZO71" s="677"/>
      <c r="EZP71" s="677"/>
      <c r="EZQ71" s="677"/>
      <c r="EZR71" s="677"/>
      <c r="EZS71" s="677"/>
      <c r="EZT71" s="677"/>
      <c r="EZU71" s="677"/>
      <c r="EZV71" s="677"/>
      <c r="EZW71" s="677"/>
      <c r="EZX71" s="677"/>
      <c r="EZY71" s="677"/>
      <c r="EZZ71" s="677"/>
      <c r="FAA71" s="677"/>
      <c r="FAB71" s="677"/>
      <c r="FAC71" s="677"/>
      <c r="FAD71" s="677"/>
      <c r="FAE71" s="677"/>
      <c r="FAF71" s="677"/>
      <c r="FAG71" s="677"/>
      <c r="FAH71" s="677"/>
      <c r="FAI71" s="677"/>
      <c r="FAJ71" s="677"/>
      <c r="FAK71" s="677"/>
      <c r="FAL71" s="677"/>
      <c r="FAM71" s="677"/>
      <c r="FAN71" s="677"/>
      <c r="FAO71" s="677"/>
      <c r="FAP71" s="677"/>
      <c r="FAQ71" s="677"/>
      <c r="FAR71" s="677"/>
      <c r="FAS71" s="677"/>
      <c r="FAT71" s="677"/>
      <c r="FAU71" s="677"/>
      <c r="FAV71" s="677"/>
      <c r="FAW71" s="677"/>
      <c r="FAX71" s="677"/>
      <c r="FAY71" s="677"/>
      <c r="FAZ71" s="677"/>
      <c r="FBA71" s="677"/>
      <c r="FBB71" s="677"/>
      <c r="FBC71" s="677"/>
      <c r="FBD71" s="677"/>
      <c r="FBE71" s="677"/>
      <c r="FBF71" s="677"/>
      <c r="FBG71" s="677"/>
      <c r="FBH71" s="677"/>
      <c r="FBI71" s="677"/>
      <c r="FBJ71" s="677"/>
      <c r="FBK71" s="677"/>
      <c r="FBL71" s="677"/>
      <c r="FBM71" s="677"/>
      <c r="FBN71" s="677"/>
      <c r="FBO71" s="677"/>
      <c r="FBP71" s="677"/>
      <c r="FBQ71" s="677"/>
      <c r="FBR71" s="677"/>
      <c r="FBS71" s="677"/>
      <c r="FBT71" s="677"/>
      <c r="FBU71" s="677"/>
      <c r="FBV71" s="677"/>
      <c r="FBW71" s="677"/>
      <c r="FBX71" s="677"/>
      <c r="FBY71" s="677"/>
      <c r="FBZ71" s="677"/>
      <c r="FCA71" s="677"/>
      <c r="FCB71" s="677"/>
      <c r="FCC71" s="677"/>
      <c r="FCD71" s="677"/>
      <c r="FCE71" s="677"/>
      <c r="FCF71" s="677"/>
      <c r="FCG71" s="677"/>
      <c r="FCH71" s="677"/>
      <c r="FCI71" s="677"/>
      <c r="FCJ71" s="677"/>
      <c r="FCK71" s="677"/>
      <c r="FCL71" s="677"/>
      <c r="FCM71" s="677"/>
      <c r="FCN71" s="677"/>
      <c r="FCO71" s="677"/>
      <c r="FCP71" s="677"/>
      <c r="FCQ71" s="677"/>
      <c r="FCR71" s="677"/>
      <c r="FCS71" s="677"/>
      <c r="FCT71" s="677"/>
      <c r="FCU71" s="677"/>
      <c r="FCV71" s="677"/>
      <c r="FCW71" s="677"/>
      <c r="FCX71" s="677"/>
      <c r="FCY71" s="677"/>
      <c r="FCZ71" s="677"/>
      <c r="FDA71" s="677"/>
      <c r="FDB71" s="677"/>
      <c r="FDC71" s="677"/>
      <c r="FDD71" s="677"/>
      <c r="FDE71" s="677"/>
      <c r="FDF71" s="677"/>
      <c r="FDG71" s="677"/>
      <c r="FDH71" s="677"/>
      <c r="FDI71" s="677"/>
      <c r="FDJ71" s="677"/>
      <c r="FDK71" s="677"/>
      <c r="FDL71" s="677"/>
      <c r="FDM71" s="677"/>
      <c r="FDN71" s="677"/>
      <c r="FDO71" s="677"/>
      <c r="FDP71" s="677"/>
      <c r="FDQ71" s="677"/>
      <c r="FDR71" s="677"/>
      <c r="FDS71" s="677"/>
      <c r="FDT71" s="677"/>
      <c r="FDU71" s="677"/>
      <c r="FDV71" s="677"/>
      <c r="FDW71" s="677"/>
      <c r="FDX71" s="677"/>
      <c r="FDY71" s="677"/>
      <c r="FDZ71" s="677"/>
      <c r="FEA71" s="677"/>
      <c r="FEB71" s="677"/>
      <c r="FEC71" s="677"/>
      <c r="FED71" s="677"/>
      <c r="FEE71" s="677"/>
      <c r="FEF71" s="677"/>
      <c r="FEG71" s="677"/>
      <c r="FEH71" s="677"/>
      <c r="FEI71" s="677"/>
      <c r="FEJ71" s="677"/>
      <c r="FEK71" s="677"/>
      <c r="FEL71" s="677"/>
      <c r="FEM71" s="677"/>
      <c r="FEN71" s="677"/>
      <c r="FEO71" s="677"/>
      <c r="FEP71" s="677"/>
      <c r="FEQ71" s="677"/>
      <c r="FER71" s="677"/>
      <c r="FES71" s="677"/>
      <c r="FET71" s="677"/>
      <c r="FEU71" s="677"/>
      <c r="FEV71" s="677"/>
      <c r="FEW71" s="677"/>
      <c r="FEX71" s="677"/>
      <c r="FEY71" s="677"/>
      <c r="FEZ71" s="677"/>
      <c r="FFA71" s="677"/>
      <c r="FFB71" s="677"/>
      <c r="FFC71" s="677"/>
      <c r="FFD71" s="677"/>
      <c r="FFE71" s="677"/>
      <c r="FFF71" s="677"/>
      <c r="FFG71" s="677"/>
      <c r="FFH71" s="677"/>
      <c r="FFI71" s="677"/>
      <c r="FFJ71" s="677"/>
      <c r="FFK71" s="677"/>
      <c r="FFL71" s="677"/>
      <c r="FFM71" s="677"/>
      <c r="FFN71" s="677"/>
      <c r="FFO71" s="677"/>
      <c r="FFP71" s="677"/>
      <c r="FFQ71" s="677"/>
      <c r="FFR71" s="677"/>
      <c r="FFS71" s="677"/>
      <c r="FFT71" s="677"/>
      <c r="FFU71" s="677"/>
      <c r="FFV71" s="677"/>
      <c r="FFW71" s="677"/>
      <c r="FFX71" s="677"/>
      <c r="FFY71" s="677"/>
      <c r="FFZ71" s="677"/>
      <c r="FGA71" s="677"/>
      <c r="FGB71" s="677"/>
      <c r="FGC71" s="677"/>
      <c r="FGD71" s="677"/>
      <c r="FGE71" s="677"/>
      <c r="FGF71" s="677"/>
      <c r="FGG71" s="677"/>
      <c r="FGH71" s="677"/>
      <c r="FGI71" s="677"/>
      <c r="FGJ71" s="677"/>
      <c r="FGK71" s="677"/>
      <c r="FGL71" s="677"/>
      <c r="FGM71" s="677"/>
      <c r="FGN71" s="677"/>
      <c r="FGO71" s="677"/>
      <c r="FGP71" s="677"/>
      <c r="FGQ71" s="677"/>
      <c r="FGR71" s="677"/>
      <c r="FGS71" s="677"/>
      <c r="FGT71" s="677"/>
      <c r="FGU71" s="677"/>
      <c r="FGV71" s="677"/>
      <c r="FGW71" s="677"/>
      <c r="FGX71" s="677"/>
      <c r="FGY71" s="677"/>
      <c r="FGZ71" s="677"/>
      <c r="FHA71" s="677"/>
      <c r="FHB71" s="677"/>
      <c r="FHC71" s="677"/>
      <c r="FHD71" s="677"/>
      <c r="FHE71" s="677"/>
      <c r="FHF71" s="677"/>
      <c r="FHG71" s="677"/>
      <c r="FHH71" s="677"/>
      <c r="FHI71" s="677"/>
      <c r="FHJ71" s="677"/>
      <c r="FHK71" s="677"/>
      <c r="FHL71" s="677"/>
      <c r="FHM71" s="677"/>
      <c r="FHN71" s="677"/>
      <c r="FHO71" s="677"/>
      <c r="FHP71" s="677"/>
      <c r="FHQ71" s="677"/>
      <c r="FHR71" s="677"/>
      <c r="FHS71" s="677"/>
      <c r="FHT71" s="677"/>
      <c r="FHU71" s="677"/>
      <c r="FHV71" s="677"/>
      <c r="FHW71" s="677"/>
      <c r="FHX71" s="677"/>
      <c r="FHY71" s="677"/>
      <c r="FHZ71" s="677"/>
      <c r="FIA71" s="677"/>
      <c r="FIB71" s="677"/>
      <c r="FIC71" s="677"/>
      <c r="FID71" s="677"/>
      <c r="FIE71" s="677"/>
      <c r="FIF71" s="677"/>
      <c r="FIG71" s="677"/>
      <c r="FIH71" s="677"/>
      <c r="FII71" s="677"/>
      <c r="FIJ71" s="677"/>
      <c r="FIK71" s="677"/>
      <c r="FIL71" s="677"/>
      <c r="FIM71" s="677"/>
      <c r="FIN71" s="677"/>
      <c r="FIO71" s="677"/>
      <c r="FIP71" s="677"/>
      <c r="FIQ71" s="677"/>
      <c r="FIR71" s="677"/>
      <c r="FIS71" s="677"/>
      <c r="FIT71" s="677"/>
      <c r="FIU71" s="677"/>
      <c r="FIV71" s="677"/>
      <c r="FIW71" s="677"/>
      <c r="FIX71" s="677"/>
      <c r="FIY71" s="677"/>
      <c r="FIZ71" s="677"/>
      <c r="FJA71" s="677"/>
      <c r="FJB71" s="677"/>
      <c r="FJC71" s="677"/>
      <c r="FJD71" s="677"/>
      <c r="FJE71" s="677"/>
      <c r="FJF71" s="677"/>
      <c r="FJG71" s="677"/>
      <c r="FJH71" s="677"/>
      <c r="FJI71" s="677"/>
      <c r="FJJ71" s="677"/>
      <c r="FJK71" s="677"/>
      <c r="FJL71" s="677"/>
      <c r="FJM71" s="677"/>
      <c r="FJN71" s="677"/>
      <c r="FJO71" s="677"/>
      <c r="FJP71" s="677"/>
      <c r="FJQ71" s="677"/>
      <c r="FJR71" s="677"/>
      <c r="FJS71" s="677"/>
      <c r="FJT71" s="677"/>
      <c r="FJU71" s="677"/>
      <c r="FJV71" s="677"/>
      <c r="FJW71" s="677"/>
      <c r="FJX71" s="677"/>
      <c r="FJY71" s="677"/>
      <c r="FJZ71" s="677"/>
      <c r="FKA71" s="677"/>
      <c r="FKB71" s="677"/>
      <c r="FKC71" s="677"/>
      <c r="FKD71" s="677"/>
      <c r="FKE71" s="677"/>
      <c r="FKF71" s="677"/>
      <c r="FKG71" s="677"/>
      <c r="FKH71" s="677"/>
      <c r="FKI71" s="677"/>
      <c r="FKJ71" s="677"/>
      <c r="FKK71" s="677"/>
      <c r="FKL71" s="677"/>
      <c r="FKM71" s="677"/>
      <c r="FKN71" s="677"/>
      <c r="FKO71" s="677"/>
      <c r="FKP71" s="677"/>
      <c r="FKQ71" s="677"/>
      <c r="FKR71" s="677"/>
      <c r="FKS71" s="677"/>
      <c r="FKT71" s="677"/>
      <c r="FKU71" s="677"/>
      <c r="FKV71" s="677"/>
      <c r="FKW71" s="677"/>
      <c r="FKX71" s="677"/>
      <c r="FKY71" s="677"/>
      <c r="FKZ71" s="677"/>
      <c r="FLA71" s="677"/>
      <c r="FLB71" s="677"/>
      <c r="FLC71" s="677"/>
      <c r="FLD71" s="677"/>
      <c r="FLE71" s="677"/>
      <c r="FLF71" s="677"/>
      <c r="FLG71" s="677"/>
      <c r="FLH71" s="677"/>
      <c r="FLI71" s="677"/>
      <c r="FLJ71" s="677"/>
      <c r="FLK71" s="677"/>
      <c r="FLL71" s="677"/>
      <c r="FLM71" s="677"/>
      <c r="FLN71" s="677"/>
      <c r="FLO71" s="677"/>
      <c r="FLP71" s="677"/>
      <c r="FLQ71" s="677"/>
      <c r="FLR71" s="677"/>
      <c r="FLS71" s="677"/>
      <c r="FLT71" s="677"/>
      <c r="FLU71" s="677"/>
      <c r="FLV71" s="677"/>
      <c r="FLW71" s="677"/>
      <c r="FLX71" s="677"/>
      <c r="FLY71" s="677"/>
      <c r="FLZ71" s="677"/>
      <c r="FMA71" s="677"/>
      <c r="FMB71" s="677"/>
      <c r="FMC71" s="677"/>
      <c r="FMD71" s="677"/>
      <c r="FME71" s="677"/>
      <c r="FMF71" s="677"/>
      <c r="FMG71" s="677"/>
      <c r="FMH71" s="677"/>
      <c r="FMI71" s="677"/>
      <c r="FMJ71" s="677"/>
      <c r="FMK71" s="677"/>
      <c r="FML71" s="677"/>
      <c r="FMM71" s="677"/>
      <c r="FMN71" s="677"/>
      <c r="FMO71" s="677"/>
      <c r="FMP71" s="677"/>
      <c r="FMQ71" s="677"/>
      <c r="FMR71" s="677"/>
      <c r="FMS71" s="677"/>
      <c r="FMT71" s="677"/>
      <c r="FMU71" s="677"/>
      <c r="FMV71" s="677"/>
      <c r="FMW71" s="677"/>
      <c r="FMX71" s="677"/>
      <c r="FMY71" s="677"/>
      <c r="FMZ71" s="677"/>
      <c r="FNA71" s="677"/>
      <c r="FNB71" s="677"/>
      <c r="FNC71" s="677"/>
      <c r="FND71" s="677"/>
      <c r="FNE71" s="677"/>
      <c r="FNF71" s="677"/>
      <c r="FNG71" s="677"/>
      <c r="FNH71" s="677"/>
      <c r="FNI71" s="677"/>
      <c r="FNJ71" s="677"/>
      <c r="FNK71" s="677"/>
      <c r="FNL71" s="677"/>
      <c r="FNM71" s="677"/>
      <c r="FNN71" s="677"/>
      <c r="FNO71" s="677"/>
      <c r="FNP71" s="677"/>
      <c r="FNQ71" s="677"/>
      <c r="FNR71" s="677"/>
      <c r="FNS71" s="677"/>
      <c r="FNT71" s="677"/>
      <c r="FNU71" s="677"/>
      <c r="FNV71" s="677"/>
      <c r="FNW71" s="677"/>
      <c r="FNX71" s="677"/>
      <c r="FNY71" s="677"/>
      <c r="FNZ71" s="677"/>
      <c r="FOA71" s="677"/>
      <c r="FOB71" s="677"/>
      <c r="FOC71" s="677"/>
      <c r="FOD71" s="677"/>
      <c r="FOE71" s="677"/>
      <c r="FOF71" s="677"/>
      <c r="FOG71" s="677"/>
      <c r="FOH71" s="677"/>
      <c r="FOI71" s="677"/>
      <c r="FOJ71" s="677"/>
      <c r="FOK71" s="677"/>
      <c r="FOL71" s="677"/>
      <c r="FOM71" s="677"/>
      <c r="FON71" s="677"/>
      <c r="FOO71" s="677"/>
      <c r="FOP71" s="677"/>
      <c r="FOQ71" s="677"/>
      <c r="FOR71" s="677"/>
      <c r="FOS71" s="677"/>
      <c r="FOT71" s="677"/>
      <c r="FOU71" s="677"/>
      <c r="FOV71" s="677"/>
      <c r="FOW71" s="677"/>
      <c r="FOX71" s="677"/>
      <c r="FOY71" s="677"/>
      <c r="FOZ71" s="677"/>
      <c r="FPA71" s="677"/>
      <c r="FPB71" s="677"/>
      <c r="FPC71" s="677"/>
      <c r="FPD71" s="677"/>
      <c r="FPE71" s="677"/>
      <c r="FPF71" s="677"/>
      <c r="FPG71" s="677"/>
      <c r="FPH71" s="677"/>
      <c r="FPI71" s="677"/>
      <c r="FPJ71" s="677"/>
      <c r="FPK71" s="677"/>
      <c r="FPL71" s="677"/>
      <c r="FPM71" s="677"/>
      <c r="FPN71" s="677"/>
      <c r="FPO71" s="677"/>
      <c r="FPP71" s="677"/>
      <c r="FPQ71" s="677"/>
      <c r="FPR71" s="677"/>
      <c r="FPS71" s="677"/>
      <c r="FPT71" s="677"/>
      <c r="FPU71" s="677"/>
      <c r="FPV71" s="677"/>
      <c r="FPW71" s="677"/>
      <c r="FPX71" s="677"/>
      <c r="FPY71" s="677"/>
      <c r="FPZ71" s="677"/>
      <c r="FQA71" s="677"/>
      <c r="FQB71" s="677"/>
      <c r="FQC71" s="677"/>
      <c r="FQD71" s="677"/>
      <c r="FQE71" s="677"/>
      <c r="FQF71" s="677"/>
      <c r="FQG71" s="677"/>
      <c r="FQH71" s="677"/>
      <c r="FQI71" s="677"/>
      <c r="FQJ71" s="677"/>
      <c r="FQK71" s="677"/>
      <c r="FQL71" s="677"/>
      <c r="FQM71" s="677"/>
      <c r="FQN71" s="677"/>
      <c r="FQO71" s="677"/>
      <c r="FQP71" s="677"/>
      <c r="FQQ71" s="677"/>
      <c r="FQR71" s="677"/>
      <c r="FQS71" s="677"/>
      <c r="FQT71" s="677"/>
      <c r="FQU71" s="677"/>
      <c r="FQV71" s="677"/>
      <c r="FQW71" s="677"/>
      <c r="FQX71" s="677"/>
      <c r="FQY71" s="677"/>
      <c r="FQZ71" s="677"/>
      <c r="FRA71" s="677"/>
      <c r="FRB71" s="677"/>
      <c r="FRC71" s="677"/>
      <c r="FRD71" s="677"/>
      <c r="FRE71" s="677"/>
      <c r="FRF71" s="677"/>
      <c r="FRG71" s="677"/>
      <c r="FRH71" s="677"/>
      <c r="FRI71" s="677"/>
      <c r="FRJ71" s="677"/>
      <c r="FRK71" s="677"/>
      <c r="FRL71" s="677"/>
      <c r="FRM71" s="677"/>
      <c r="FRN71" s="677"/>
      <c r="FRO71" s="677"/>
      <c r="FRP71" s="677"/>
      <c r="FRQ71" s="677"/>
      <c r="FRR71" s="677"/>
      <c r="FRS71" s="677"/>
      <c r="FRT71" s="677"/>
      <c r="FRU71" s="677"/>
      <c r="FRV71" s="677"/>
      <c r="FRW71" s="677"/>
      <c r="FRX71" s="677"/>
      <c r="FRY71" s="677"/>
      <c r="FRZ71" s="677"/>
      <c r="FSA71" s="677"/>
      <c r="FSB71" s="677"/>
      <c r="FSC71" s="677"/>
      <c r="FSD71" s="677"/>
      <c r="FSE71" s="677"/>
      <c r="FSF71" s="677"/>
      <c r="FSG71" s="677"/>
      <c r="FSH71" s="677"/>
      <c r="FSI71" s="677"/>
      <c r="FSJ71" s="677"/>
      <c r="FSK71" s="677"/>
      <c r="FSL71" s="677"/>
      <c r="FSM71" s="677"/>
      <c r="FSN71" s="677"/>
      <c r="FSO71" s="677"/>
      <c r="FSP71" s="677"/>
      <c r="FSQ71" s="677"/>
      <c r="FSR71" s="677"/>
      <c r="FSS71" s="677"/>
      <c r="FST71" s="677"/>
      <c r="FSU71" s="677"/>
      <c r="FSV71" s="677"/>
      <c r="FSW71" s="677"/>
      <c r="FSX71" s="677"/>
      <c r="FSY71" s="677"/>
      <c r="FSZ71" s="677"/>
      <c r="FTA71" s="677"/>
      <c r="FTB71" s="677"/>
      <c r="FTC71" s="677"/>
      <c r="FTD71" s="677"/>
      <c r="FTE71" s="677"/>
      <c r="FTF71" s="677"/>
      <c r="FTG71" s="677"/>
      <c r="FTH71" s="677"/>
      <c r="FTI71" s="677"/>
      <c r="FTJ71" s="677"/>
      <c r="FTK71" s="677"/>
      <c r="FTL71" s="677"/>
      <c r="FTM71" s="677"/>
      <c r="FTN71" s="677"/>
      <c r="FTO71" s="677"/>
      <c r="FTP71" s="677"/>
      <c r="FTQ71" s="677"/>
      <c r="FTR71" s="677"/>
      <c r="FTS71" s="677"/>
      <c r="FTT71" s="677"/>
      <c r="FTU71" s="677"/>
      <c r="FTV71" s="677"/>
      <c r="FTW71" s="677"/>
      <c r="FTX71" s="677"/>
      <c r="FTY71" s="677"/>
      <c r="FTZ71" s="677"/>
      <c r="FUA71" s="677"/>
      <c r="FUB71" s="677"/>
      <c r="FUC71" s="677"/>
      <c r="FUD71" s="677"/>
      <c r="FUE71" s="677"/>
      <c r="FUF71" s="677"/>
      <c r="FUG71" s="677"/>
      <c r="FUH71" s="677"/>
      <c r="FUI71" s="677"/>
      <c r="FUJ71" s="677"/>
      <c r="FUK71" s="677"/>
      <c r="FUL71" s="677"/>
      <c r="FUM71" s="677"/>
      <c r="FUN71" s="677"/>
      <c r="FUO71" s="677"/>
      <c r="FUP71" s="677"/>
      <c r="FUQ71" s="677"/>
      <c r="FUR71" s="677"/>
      <c r="FUS71" s="677"/>
      <c r="FUT71" s="677"/>
      <c r="FUU71" s="677"/>
      <c r="FUV71" s="677"/>
      <c r="FUW71" s="677"/>
      <c r="FUX71" s="677"/>
      <c r="FUY71" s="677"/>
      <c r="FUZ71" s="677"/>
      <c r="FVA71" s="677"/>
      <c r="FVB71" s="677"/>
      <c r="FVC71" s="677"/>
      <c r="FVD71" s="677"/>
      <c r="FVE71" s="677"/>
      <c r="FVF71" s="677"/>
      <c r="FVG71" s="677"/>
      <c r="FVH71" s="677"/>
      <c r="FVI71" s="677"/>
      <c r="FVJ71" s="677"/>
      <c r="FVK71" s="677"/>
      <c r="FVL71" s="677"/>
      <c r="FVM71" s="677"/>
      <c r="FVN71" s="677"/>
      <c r="FVO71" s="677"/>
      <c r="FVP71" s="677"/>
      <c r="FVQ71" s="677"/>
      <c r="FVR71" s="677"/>
      <c r="FVS71" s="677"/>
      <c r="FVT71" s="677"/>
      <c r="FVU71" s="677"/>
      <c r="FVV71" s="677"/>
      <c r="FVW71" s="677"/>
      <c r="FVX71" s="677"/>
      <c r="FVY71" s="677"/>
      <c r="FVZ71" s="677"/>
      <c r="FWA71" s="677"/>
      <c r="FWB71" s="677"/>
      <c r="FWC71" s="677"/>
      <c r="FWD71" s="677"/>
      <c r="FWE71" s="677"/>
      <c r="FWF71" s="677"/>
      <c r="FWG71" s="677"/>
      <c r="FWH71" s="677"/>
      <c r="FWI71" s="677"/>
      <c r="FWJ71" s="677"/>
      <c r="FWK71" s="677"/>
      <c r="FWL71" s="677"/>
      <c r="FWM71" s="677"/>
      <c r="FWN71" s="677"/>
      <c r="FWO71" s="677"/>
      <c r="FWP71" s="677"/>
      <c r="FWQ71" s="677"/>
      <c r="FWR71" s="677"/>
      <c r="FWS71" s="677"/>
      <c r="FWT71" s="677"/>
      <c r="FWU71" s="677"/>
      <c r="FWV71" s="677"/>
      <c r="FWW71" s="677"/>
      <c r="FWX71" s="677"/>
      <c r="FWY71" s="677"/>
      <c r="FWZ71" s="677"/>
      <c r="FXA71" s="677"/>
      <c r="FXB71" s="677"/>
      <c r="FXC71" s="677"/>
      <c r="FXD71" s="677"/>
      <c r="FXE71" s="677"/>
      <c r="FXF71" s="677"/>
      <c r="FXG71" s="677"/>
      <c r="FXH71" s="677"/>
      <c r="FXI71" s="677"/>
      <c r="FXJ71" s="677"/>
      <c r="FXK71" s="677"/>
      <c r="FXL71" s="677"/>
      <c r="FXM71" s="677"/>
      <c r="FXN71" s="677"/>
      <c r="FXO71" s="677"/>
      <c r="FXP71" s="677"/>
      <c r="FXQ71" s="677"/>
      <c r="FXR71" s="677"/>
      <c r="FXS71" s="677"/>
      <c r="FXT71" s="677"/>
      <c r="FXU71" s="677"/>
      <c r="FXV71" s="677"/>
      <c r="FXW71" s="677"/>
      <c r="FXX71" s="677"/>
      <c r="FXY71" s="677"/>
      <c r="FXZ71" s="677"/>
      <c r="FYA71" s="677"/>
      <c r="FYB71" s="677"/>
      <c r="FYC71" s="677"/>
      <c r="FYD71" s="677"/>
      <c r="FYE71" s="677"/>
      <c r="FYF71" s="677"/>
      <c r="FYG71" s="677"/>
      <c r="FYH71" s="677"/>
      <c r="FYI71" s="677"/>
      <c r="FYJ71" s="677"/>
      <c r="FYK71" s="677"/>
      <c r="FYL71" s="677"/>
      <c r="FYM71" s="677"/>
      <c r="FYN71" s="677"/>
      <c r="FYO71" s="677"/>
      <c r="FYP71" s="677"/>
      <c r="FYQ71" s="677"/>
      <c r="FYR71" s="677"/>
      <c r="FYS71" s="677"/>
      <c r="FYT71" s="677"/>
      <c r="FYU71" s="677"/>
      <c r="FYV71" s="677"/>
      <c r="FYW71" s="677"/>
      <c r="FYX71" s="677"/>
      <c r="FYY71" s="677"/>
      <c r="FYZ71" s="677"/>
      <c r="FZA71" s="677"/>
      <c r="FZB71" s="677"/>
      <c r="FZC71" s="677"/>
      <c r="FZD71" s="677"/>
      <c r="FZE71" s="677"/>
      <c r="FZF71" s="677"/>
      <c r="FZG71" s="677"/>
      <c r="FZH71" s="677"/>
      <c r="FZI71" s="677"/>
      <c r="FZJ71" s="677"/>
      <c r="FZK71" s="677"/>
      <c r="FZL71" s="677"/>
      <c r="FZM71" s="677"/>
      <c r="FZN71" s="677"/>
      <c r="FZO71" s="677"/>
      <c r="FZP71" s="677"/>
      <c r="FZQ71" s="677"/>
      <c r="FZR71" s="677"/>
      <c r="FZS71" s="677"/>
      <c r="FZT71" s="677"/>
      <c r="FZU71" s="677"/>
      <c r="FZV71" s="677"/>
      <c r="FZW71" s="677"/>
      <c r="FZX71" s="677"/>
      <c r="FZY71" s="677"/>
      <c r="FZZ71" s="677"/>
      <c r="GAA71" s="677"/>
      <c r="GAB71" s="677"/>
      <c r="GAC71" s="677"/>
      <c r="GAD71" s="677"/>
      <c r="GAE71" s="677"/>
      <c r="GAF71" s="677"/>
      <c r="GAG71" s="677"/>
      <c r="GAH71" s="677"/>
      <c r="GAI71" s="677"/>
      <c r="GAJ71" s="677"/>
      <c r="GAK71" s="677"/>
      <c r="GAL71" s="677"/>
      <c r="GAM71" s="677"/>
      <c r="GAN71" s="677"/>
      <c r="GAO71" s="677"/>
      <c r="GAP71" s="677"/>
      <c r="GAQ71" s="677"/>
      <c r="GAR71" s="677"/>
      <c r="GAS71" s="677"/>
      <c r="GAT71" s="677"/>
      <c r="GAU71" s="677"/>
      <c r="GAV71" s="677"/>
      <c r="GAW71" s="677"/>
      <c r="GAX71" s="677"/>
      <c r="GAY71" s="677"/>
      <c r="GAZ71" s="677"/>
      <c r="GBA71" s="677"/>
      <c r="GBB71" s="677"/>
      <c r="GBC71" s="677"/>
      <c r="GBD71" s="677"/>
      <c r="GBE71" s="677"/>
      <c r="GBF71" s="677"/>
      <c r="GBG71" s="677"/>
      <c r="GBH71" s="677"/>
      <c r="GBI71" s="677"/>
      <c r="GBJ71" s="677"/>
      <c r="GBK71" s="677"/>
      <c r="GBL71" s="677"/>
      <c r="GBM71" s="677"/>
      <c r="GBN71" s="677"/>
      <c r="GBO71" s="677"/>
      <c r="GBP71" s="677"/>
      <c r="GBQ71" s="677"/>
      <c r="GBR71" s="677"/>
      <c r="GBS71" s="677"/>
      <c r="GBT71" s="677"/>
      <c r="GBU71" s="677"/>
      <c r="GBV71" s="677"/>
      <c r="GBW71" s="677"/>
      <c r="GBX71" s="677"/>
      <c r="GBY71" s="677"/>
      <c r="GBZ71" s="677"/>
      <c r="GCA71" s="677"/>
      <c r="GCB71" s="677"/>
      <c r="GCC71" s="677"/>
      <c r="GCD71" s="677"/>
      <c r="GCE71" s="677"/>
      <c r="GCF71" s="677"/>
      <c r="GCG71" s="677"/>
      <c r="GCH71" s="677"/>
      <c r="GCI71" s="677"/>
      <c r="GCJ71" s="677"/>
      <c r="GCK71" s="677"/>
      <c r="GCL71" s="677"/>
      <c r="GCM71" s="677"/>
      <c r="GCN71" s="677"/>
      <c r="GCO71" s="677"/>
      <c r="GCP71" s="677"/>
      <c r="GCQ71" s="677"/>
      <c r="GCR71" s="677"/>
      <c r="GCS71" s="677"/>
      <c r="GCT71" s="677"/>
      <c r="GCU71" s="677"/>
      <c r="GCV71" s="677"/>
      <c r="GCW71" s="677"/>
      <c r="GCX71" s="677"/>
      <c r="GCY71" s="677"/>
      <c r="GCZ71" s="677"/>
      <c r="GDA71" s="677"/>
      <c r="GDB71" s="677"/>
      <c r="GDC71" s="677"/>
      <c r="GDD71" s="677"/>
      <c r="GDE71" s="677"/>
      <c r="GDF71" s="677"/>
      <c r="GDG71" s="677"/>
      <c r="GDH71" s="677"/>
      <c r="GDI71" s="677"/>
      <c r="GDJ71" s="677"/>
      <c r="GDK71" s="677"/>
      <c r="GDL71" s="677"/>
      <c r="GDM71" s="677"/>
      <c r="GDN71" s="677"/>
      <c r="GDO71" s="677"/>
      <c r="GDP71" s="677"/>
      <c r="GDQ71" s="677"/>
      <c r="GDR71" s="677"/>
      <c r="GDS71" s="677"/>
      <c r="GDT71" s="677"/>
      <c r="GDU71" s="677"/>
      <c r="GDV71" s="677"/>
      <c r="GDW71" s="677"/>
      <c r="GDX71" s="677"/>
      <c r="GDY71" s="677"/>
      <c r="GDZ71" s="677"/>
      <c r="GEA71" s="677"/>
      <c r="GEB71" s="677"/>
      <c r="GEC71" s="677"/>
      <c r="GED71" s="677"/>
      <c r="GEE71" s="677"/>
      <c r="GEF71" s="677"/>
      <c r="GEG71" s="677"/>
      <c r="GEH71" s="677"/>
      <c r="GEI71" s="677"/>
      <c r="GEJ71" s="677"/>
      <c r="GEK71" s="677"/>
      <c r="GEL71" s="677"/>
      <c r="GEM71" s="677"/>
      <c r="GEN71" s="677"/>
      <c r="GEO71" s="677"/>
      <c r="GEP71" s="677"/>
      <c r="GEQ71" s="677"/>
      <c r="GER71" s="677"/>
      <c r="GES71" s="677"/>
      <c r="GET71" s="677"/>
      <c r="GEU71" s="677"/>
      <c r="GEV71" s="677"/>
      <c r="GEW71" s="677"/>
      <c r="GEX71" s="677"/>
      <c r="GEY71" s="677"/>
      <c r="GEZ71" s="677"/>
      <c r="GFA71" s="677"/>
      <c r="GFB71" s="677"/>
      <c r="GFC71" s="677"/>
      <c r="GFD71" s="677"/>
      <c r="GFE71" s="677"/>
      <c r="GFF71" s="677"/>
      <c r="GFG71" s="677"/>
      <c r="GFH71" s="677"/>
      <c r="GFI71" s="677"/>
      <c r="GFJ71" s="677"/>
      <c r="GFK71" s="677"/>
      <c r="GFL71" s="677"/>
      <c r="GFM71" s="677"/>
      <c r="GFN71" s="677"/>
      <c r="GFO71" s="677"/>
      <c r="GFP71" s="677"/>
      <c r="GFQ71" s="677"/>
      <c r="GFR71" s="677"/>
      <c r="GFS71" s="677"/>
      <c r="GFT71" s="677"/>
      <c r="GFU71" s="677"/>
      <c r="GFV71" s="677"/>
      <c r="GFW71" s="677"/>
      <c r="GFX71" s="677"/>
      <c r="GFY71" s="677"/>
      <c r="GFZ71" s="677"/>
      <c r="GGA71" s="677"/>
      <c r="GGB71" s="677"/>
      <c r="GGC71" s="677"/>
      <c r="GGD71" s="677"/>
      <c r="GGE71" s="677"/>
      <c r="GGF71" s="677"/>
      <c r="GGG71" s="677"/>
      <c r="GGH71" s="677"/>
      <c r="GGI71" s="677"/>
      <c r="GGJ71" s="677"/>
      <c r="GGK71" s="677"/>
      <c r="GGL71" s="677"/>
      <c r="GGM71" s="677"/>
      <c r="GGN71" s="677"/>
      <c r="GGO71" s="677"/>
      <c r="GGP71" s="677"/>
      <c r="GGQ71" s="677"/>
      <c r="GGR71" s="677"/>
      <c r="GGS71" s="677"/>
      <c r="GGT71" s="677"/>
      <c r="GGU71" s="677"/>
      <c r="GGV71" s="677"/>
      <c r="GGW71" s="677"/>
      <c r="GGX71" s="677"/>
      <c r="GGY71" s="677"/>
      <c r="GGZ71" s="677"/>
      <c r="GHA71" s="677"/>
      <c r="GHB71" s="677"/>
      <c r="GHC71" s="677"/>
      <c r="GHD71" s="677"/>
      <c r="GHE71" s="677"/>
      <c r="GHF71" s="677"/>
      <c r="GHG71" s="677"/>
      <c r="GHH71" s="677"/>
      <c r="GHI71" s="677"/>
      <c r="GHJ71" s="677"/>
      <c r="GHK71" s="677"/>
      <c r="GHL71" s="677"/>
      <c r="GHM71" s="677"/>
      <c r="GHN71" s="677"/>
      <c r="GHO71" s="677"/>
      <c r="GHP71" s="677"/>
      <c r="GHQ71" s="677"/>
      <c r="GHR71" s="677"/>
      <c r="GHS71" s="677"/>
      <c r="GHT71" s="677"/>
      <c r="GHU71" s="677"/>
      <c r="GHV71" s="677"/>
      <c r="GHW71" s="677"/>
      <c r="GHX71" s="677"/>
      <c r="GHY71" s="677"/>
      <c r="GHZ71" s="677"/>
      <c r="GIA71" s="677"/>
      <c r="GIB71" s="677"/>
      <c r="GIC71" s="677"/>
      <c r="GID71" s="677"/>
      <c r="GIE71" s="677"/>
      <c r="GIF71" s="677"/>
      <c r="GIG71" s="677"/>
      <c r="GIH71" s="677"/>
      <c r="GII71" s="677"/>
      <c r="GIJ71" s="677"/>
      <c r="GIK71" s="677"/>
      <c r="GIL71" s="677"/>
      <c r="GIM71" s="677"/>
      <c r="GIN71" s="677"/>
      <c r="GIO71" s="677"/>
      <c r="GIP71" s="677"/>
      <c r="GIQ71" s="677"/>
      <c r="GIR71" s="677"/>
      <c r="GIS71" s="677"/>
      <c r="GIT71" s="677"/>
      <c r="GIU71" s="677"/>
      <c r="GIV71" s="677"/>
      <c r="GIW71" s="677"/>
      <c r="GIX71" s="677"/>
      <c r="GIY71" s="677"/>
      <c r="GIZ71" s="677"/>
      <c r="GJA71" s="677"/>
      <c r="GJB71" s="677"/>
      <c r="GJC71" s="677"/>
      <c r="GJD71" s="677"/>
      <c r="GJE71" s="677"/>
      <c r="GJF71" s="677"/>
      <c r="GJG71" s="677"/>
      <c r="GJH71" s="677"/>
      <c r="GJI71" s="677"/>
      <c r="GJJ71" s="677"/>
      <c r="GJK71" s="677"/>
      <c r="GJL71" s="677"/>
      <c r="GJM71" s="677"/>
      <c r="GJN71" s="677"/>
      <c r="GJO71" s="677"/>
      <c r="GJP71" s="677"/>
      <c r="GJQ71" s="677"/>
      <c r="GJR71" s="677"/>
      <c r="GJS71" s="677"/>
      <c r="GJT71" s="677"/>
      <c r="GJU71" s="677"/>
      <c r="GJV71" s="677"/>
      <c r="GJW71" s="677"/>
      <c r="GJX71" s="677"/>
      <c r="GJY71" s="677"/>
      <c r="GJZ71" s="677"/>
      <c r="GKA71" s="677"/>
      <c r="GKB71" s="677"/>
      <c r="GKC71" s="677"/>
      <c r="GKD71" s="677"/>
      <c r="GKE71" s="677"/>
      <c r="GKF71" s="677"/>
      <c r="GKG71" s="677"/>
      <c r="GKH71" s="677"/>
      <c r="GKI71" s="677"/>
      <c r="GKJ71" s="677"/>
      <c r="GKK71" s="677"/>
      <c r="GKL71" s="677"/>
      <c r="GKM71" s="677"/>
      <c r="GKN71" s="677"/>
      <c r="GKO71" s="677"/>
      <c r="GKP71" s="677"/>
      <c r="GKQ71" s="677"/>
      <c r="GKR71" s="677"/>
      <c r="GKS71" s="677"/>
      <c r="GKT71" s="677"/>
      <c r="GKU71" s="677"/>
      <c r="GKV71" s="677"/>
      <c r="GKW71" s="677"/>
      <c r="GKX71" s="677"/>
      <c r="GKY71" s="677"/>
      <c r="GKZ71" s="677"/>
      <c r="GLA71" s="677"/>
      <c r="GLB71" s="677"/>
      <c r="GLC71" s="677"/>
      <c r="GLD71" s="677"/>
      <c r="GLE71" s="677"/>
      <c r="GLF71" s="677"/>
      <c r="GLG71" s="677"/>
      <c r="GLH71" s="677"/>
      <c r="GLI71" s="677"/>
      <c r="GLJ71" s="677"/>
      <c r="GLK71" s="677"/>
      <c r="GLL71" s="677"/>
      <c r="GLM71" s="677"/>
      <c r="GLN71" s="677"/>
      <c r="GLO71" s="677"/>
      <c r="GLP71" s="677"/>
      <c r="GLQ71" s="677"/>
      <c r="GLR71" s="677"/>
      <c r="GLS71" s="677"/>
      <c r="GLT71" s="677"/>
      <c r="GLU71" s="677"/>
      <c r="GLV71" s="677"/>
      <c r="GLW71" s="677"/>
      <c r="GLX71" s="677"/>
      <c r="GLY71" s="677"/>
      <c r="GLZ71" s="677"/>
      <c r="GMA71" s="677"/>
      <c r="GMB71" s="677"/>
      <c r="GMC71" s="677"/>
      <c r="GMD71" s="677"/>
      <c r="GME71" s="677"/>
      <c r="GMF71" s="677"/>
      <c r="GMG71" s="677"/>
      <c r="GMH71" s="677"/>
      <c r="GMI71" s="677"/>
      <c r="GMJ71" s="677"/>
      <c r="GMK71" s="677"/>
      <c r="GML71" s="677"/>
      <c r="GMM71" s="677"/>
      <c r="GMN71" s="677"/>
      <c r="GMO71" s="677"/>
      <c r="GMP71" s="677"/>
      <c r="GMQ71" s="677"/>
      <c r="GMR71" s="677"/>
      <c r="GMS71" s="677"/>
      <c r="GMT71" s="677"/>
      <c r="GMU71" s="677"/>
      <c r="GMV71" s="677"/>
      <c r="GMW71" s="677"/>
      <c r="GMX71" s="677"/>
      <c r="GMY71" s="677"/>
      <c r="GMZ71" s="677"/>
      <c r="GNA71" s="677"/>
      <c r="GNB71" s="677"/>
      <c r="GNC71" s="677"/>
      <c r="GND71" s="677"/>
      <c r="GNE71" s="677"/>
      <c r="GNF71" s="677"/>
      <c r="GNG71" s="677"/>
      <c r="GNH71" s="677"/>
      <c r="GNI71" s="677"/>
      <c r="GNJ71" s="677"/>
      <c r="GNK71" s="677"/>
      <c r="GNL71" s="677"/>
      <c r="GNM71" s="677"/>
      <c r="GNN71" s="677"/>
      <c r="GNO71" s="677"/>
      <c r="GNP71" s="677"/>
      <c r="GNQ71" s="677"/>
      <c r="GNR71" s="677"/>
      <c r="GNS71" s="677"/>
      <c r="GNT71" s="677"/>
      <c r="GNU71" s="677"/>
      <c r="GNV71" s="677"/>
      <c r="GNW71" s="677"/>
      <c r="GNX71" s="677"/>
      <c r="GNY71" s="677"/>
      <c r="GNZ71" s="677"/>
      <c r="GOA71" s="677"/>
      <c r="GOB71" s="677"/>
      <c r="GOC71" s="677"/>
      <c r="GOD71" s="677"/>
      <c r="GOE71" s="677"/>
      <c r="GOF71" s="677"/>
      <c r="GOG71" s="677"/>
      <c r="GOH71" s="677"/>
      <c r="GOI71" s="677"/>
      <c r="GOJ71" s="677"/>
      <c r="GOK71" s="677"/>
      <c r="GOL71" s="677"/>
      <c r="GOM71" s="677"/>
      <c r="GON71" s="677"/>
      <c r="GOO71" s="677"/>
      <c r="GOP71" s="677"/>
      <c r="GOQ71" s="677"/>
      <c r="GOR71" s="677"/>
      <c r="GOS71" s="677"/>
      <c r="GOT71" s="677"/>
      <c r="GOU71" s="677"/>
      <c r="GOV71" s="677"/>
      <c r="GOW71" s="677"/>
      <c r="GOX71" s="677"/>
      <c r="GOY71" s="677"/>
      <c r="GOZ71" s="677"/>
      <c r="GPA71" s="677"/>
      <c r="GPB71" s="677"/>
      <c r="GPC71" s="677"/>
      <c r="GPD71" s="677"/>
      <c r="GPE71" s="677"/>
      <c r="GPF71" s="677"/>
      <c r="GPG71" s="677"/>
      <c r="GPH71" s="677"/>
      <c r="GPI71" s="677"/>
      <c r="GPJ71" s="677"/>
      <c r="GPK71" s="677"/>
      <c r="GPL71" s="677"/>
      <c r="GPM71" s="677"/>
      <c r="GPN71" s="677"/>
      <c r="GPO71" s="677"/>
      <c r="GPP71" s="677"/>
      <c r="GPQ71" s="677"/>
      <c r="GPR71" s="677"/>
      <c r="GPS71" s="677"/>
      <c r="GPT71" s="677"/>
      <c r="GPU71" s="677"/>
      <c r="GPV71" s="677"/>
      <c r="GPW71" s="677"/>
      <c r="GPX71" s="677"/>
      <c r="GPY71" s="677"/>
      <c r="GPZ71" s="677"/>
      <c r="GQA71" s="677"/>
      <c r="GQB71" s="677"/>
      <c r="GQC71" s="677"/>
      <c r="GQD71" s="677"/>
      <c r="GQE71" s="677"/>
      <c r="GQF71" s="677"/>
      <c r="GQG71" s="677"/>
      <c r="GQH71" s="677"/>
      <c r="GQI71" s="677"/>
      <c r="GQJ71" s="677"/>
      <c r="GQK71" s="677"/>
      <c r="GQL71" s="677"/>
      <c r="GQM71" s="677"/>
      <c r="GQN71" s="677"/>
      <c r="GQO71" s="677"/>
      <c r="GQP71" s="677"/>
      <c r="GQQ71" s="677"/>
      <c r="GQR71" s="677"/>
      <c r="GQS71" s="677"/>
      <c r="GQT71" s="677"/>
      <c r="GQU71" s="677"/>
      <c r="GQV71" s="677"/>
      <c r="GQW71" s="677"/>
      <c r="GQX71" s="677"/>
      <c r="GQY71" s="677"/>
      <c r="GQZ71" s="677"/>
      <c r="GRA71" s="677"/>
      <c r="GRB71" s="677"/>
      <c r="GRC71" s="677"/>
      <c r="GRD71" s="677"/>
      <c r="GRE71" s="677"/>
      <c r="GRF71" s="677"/>
      <c r="GRG71" s="677"/>
      <c r="GRH71" s="677"/>
      <c r="GRI71" s="677"/>
      <c r="GRJ71" s="677"/>
      <c r="GRK71" s="677"/>
      <c r="GRL71" s="677"/>
      <c r="GRM71" s="677"/>
      <c r="GRN71" s="677"/>
      <c r="GRO71" s="677"/>
      <c r="GRP71" s="677"/>
      <c r="GRQ71" s="677"/>
      <c r="GRR71" s="677"/>
      <c r="GRS71" s="677"/>
      <c r="GRT71" s="677"/>
      <c r="GRU71" s="677"/>
      <c r="GRV71" s="677"/>
      <c r="GRW71" s="677"/>
      <c r="GRX71" s="677"/>
      <c r="GRY71" s="677"/>
      <c r="GRZ71" s="677"/>
      <c r="GSA71" s="677"/>
      <c r="GSB71" s="677"/>
      <c r="GSC71" s="677"/>
      <c r="GSD71" s="677"/>
      <c r="GSE71" s="677"/>
      <c r="GSF71" s="677"/>
      <c r="GSG71" s="677"/>
      <c r="GSH71" s="677"/>
      <c r="GSI71" s="677"/>
      <c r="GSJ71" s="677"/>
      <c r="GSK71" s="677"/>
      <c r="GSL71" s="677"/>
      <c r="GSM71" s="677"/>
      <c r="GSN71" s="677"/>
      <c r="GSO71" s="677"/>
      <c r="GSP71" s="677"/>
      <c r="GSQ71" s="677"/>
      <c r="GSR71" s="677"/>
      <c r="GSS71" s="677"/>
      <c r="GST71" s="677"/>
      <c r="GSU71" s="677"/>
      <c r="GSV71" s="677"/>
      <c r="GSW71" s="677"/>
      <c r="GSX71" s="677"/>
      <c r="GSY71" s="677"/>
      <c r="GSZ71" s="677"/>
      <c r="GTA71" s="677"/>
      <c r="GTB71" s="677"/>
      <c r="GTC71" s="677"/>
      <c r="GTD71" s="677"/>
      <c r="GTE71" s="677"/>
      <c r="GTF71" s="677"/>
      <c r="GTG71" s="677"/>
      <c r="GTH71" s="677"/>
      <c r="GTI71" s="677"/>
      <c r="GTJ71" s="677"/>
      <c r="GTK71" s="677"/>
      <c r="GTL71" s="677"/>
      <c r="GTM71" s="677"/>
      <c r="GTN71" s="677"/>
      <c r="GTO71" s="677"/>
      <c r="GTP71" s="677"/>
      <c r="GTQ71" s="677"/>
      <c r="GTR71" s="677"/>
      <c r="GTS71" s="677"/>
      <c r="GTT71" s="677"/>
      <c r="GTU71" s="677"/>
      <c r="GTV71" s="677"/>
      <c r="GTW71" s="677"/>
      <c r="GTX71" s="677"/>
      <c r="GTY71" s="677"/>
      <c r="GTZ71" s="677"/>
      <c r="GUA71" s="677"/>
      <c r="GUB71" s="677"/>
      <c r="GUC71" s="677"/>
      <c r="GUD71" s="677"/>
      <c r="GUE71" s="677"/>
      <c r="GUF71" s="677"/>
      <c r="GUG71" s="677"/>
      <c r="GUH71" s="677"/>
      <c r="GUI71" s="677"/>
      <c r="GUJ71" s="677"/>
      <c r="GUK71" s="677"/>
      <c r="GUL71" s="677"/>
      <c r="GUM71" s="677"/>
      <c r="GUN71" s="677"/>
      <c r="GUO71" s="677"/>
      <c r="GUP71" s="677"/>
      <c r="GUQ71" s="677"/>
      <c r="GUR71" s="677"/>
      <c r="GUS71" s="677"/>
      <c r="GUT71" s="677"/>
      <c r="GUU71" s="677"/>
      <c r="GUV71" s="677"/>
      <c r="GUW71" s="677"/>
      <c r="GUX71" s="677"/>
      <c r="GUY71" s="677"/>
      <c r="GUZ71" s="677"/>
      <c r="GVA71" s="677"/>
      <c r="GVB71" s="677"/>
      <c r="GVC71" s="677"/>
      <c r="GVD71" s="677"/>
      <c r="GVE71" s="677"/>
      <c r="GVF71" s="677"/>
      <c r="GVG71" s="677"/>
      <c r="GVH71" s="677"/>
      <c r="GVI71" s="677"/>
      <c r="GVJ71" s="677"/>
      <c r="GVK71" s="677"/>
      <c r="GVL71" s="677"/>
      <c r="GVM71" s="677"/>
      <c r="GVN71" s="677"/>
      <c r="GVO71" s="677"/>
      <c r="GVP71" s="677"/>
      <c r="GVQ71" s="677"/>
      <c r="GVR71" s="677"/>
      <c r="GVS71" s="677"/>
      <c r="GVT71" s="677"/>
      <c r="GVU71" s="677"/>
      <c r="GVV71" s="677"/>
      <c r="GVW71" s="677"/>
      <c r="GVX71" s="677"/>
      <c r="GVY71" s="677"/>
      <c r="GVZ71" s="677"/>
      <c r="GWA71" s="677"/>
      <c r="GWB71" s="677"/>
      <c r="GWC71" s="677"/>
      <c r="GWD71" s="677"/>
      <c r="GWE71" s="677"/>
      <c r="GWF71" s="677"/>
      <c r="GWG71" s="677"/>
      <c r="GWH71" s="677"/>
      <c r="GWI71" s="677"/>
      <c r="GWJ71" s="677"/>
      <c r="GWK71" s="677"/>
      <c r="GWL71" s="677"/>
      <c r="GWM71" s="677"/>
      <c r="GWN71" s="677"/>
      <c r="GWO71" s="677"/>
      <c r="GWP71" s="677"/>
      <c r="GWQ71" s="677"/>
      <c r="GWR71" s="677"/>
      <c r="GWS71" s="677"/>
      <c r="GWT71" s="677"/>
      <c r="GWU71" s="677"/>
      <c r="GWV71" s="677"/>
      <c r="GWW71" s="677"/>
      <c r="GWX71" s="677"/>
      <c r="GWY71" s="677"/>
      <c r="GWZ71" s="677"/>
      <c r="GXA71" s="677"/>
      <c r="GXB71" s="677"/>
      <c r="GXC71" s="677"/>
      <c r="GXD71" s="677"/>
      <c r="GXE71" s="677"/>
      <c r="GXF71" s="677"/>
      <c r="GXG71" s="677"/>
      <c r="GXH71" s="677"/>
      <c r="GXI71" s="677"/>
      <c r="GXJ71" s="677"/>
      <c r="GXK71" s="677"/>
      <c r="GXL71" s="677"/>
      <c r="GXM71" s="677"/>
      <c r="GXN71" s="677"/>
      <c r="GXO71" s="677"/>
      <c r="GXP71" s="677"/>
      <c r="GXQ71" s="677"/>
      <c r="GXR71" s="677"/>
      <c r="GXS71" s="677"/>
      <c r="GXT71" s="677"/>
      <c r="GXU71" s="677"/>
      <c r="GXV71" s="677"/>
      <c r="GXW71" s="677"/>
      <c r="GXX71" s="677"/>
      <c r="GXY71" s="677"/>
      <c r="GXZ71" s="677"/>
      <c r="GYA71" s="677"/>
      <c r="GYB71" s="677"/>
      <c r="GYC71" s="677"/>
      <c r="GYD71" s="677"/>
      <c r="GYE71" s="677"/>
      <c r="GYF71" s="677"/>
      <c r="GYG71" s="677"/>
      <c r="GYH71" s="677"/>
      <c r="GYI71" s="677"/>
      <c r="GYJ71" s="677"/>
      <c r="GYK71" s="677"/>
      <c r="GYL71" s="677"/>
      <c r="GYM71" s="677"/>
      <c r="GYN71" s="677"/>
      <c r="GYO71" s="677"/>
      <c r="GYP71" s="677"/>
      <c r="GYQ71" s="677"/>
      <c r="GYR71" s="677"/>
      <c r="GYS71" s="677"/>
      <c r="GYT71" s="677"/>
      <c r="GYU71" s="677"/>
      <c r="GYV71" s="677"/>
      <c r="GYW71" s="677"/>
      <c r="GYX71" s="677"/>
      <c r="GYY71" s="677"/>
      <c r="GYZ71" s="677"/>
      <c r="GZA71" s="677"/>
      <c r="GZB71" s="677"/>
      <c r="GZC71" s="677"/>
      <c r="GZD71" s="677"/>
      <c r="GZE71" s="677"/>
      <c r="GZF71" s="677"/>
      <c r="GZG71" s="677"/>
      <c r="GZH71" s="677"/>
      <c r="GZI71" s="677"/>
      <c r="GZJ71" s="677"/>
      <c r="GZK71" s="677"/>
      <c r="GZL71" s="677"/>
      <c r="GZM71" s="677"/>
      <c r="GZN71" s="677"/>
      <c r="GZO71" s="677"/>
      <c r="GZP71" s="677"/>
      <c r="GZQ71" s="677"/>
      <c r="GZR71" s="677"/>
      <c r="GZS71" s="677"/>
      <c r="GZT71" s="677"/>
      <c r="GZU71" s="677"/>
      <c r="GZV71" s="677"/>
      <c r="GZW71" s="677"/>
      <c r="GZX71" s="677"/>
      <c r="GZY71" s="677"/>
      <c r="GZZ71" s="677"/>
      <c r="HAA71" s="677"/>
      <c r="HAB71" s="677"/>
      <c r="HAC71" s="677"/>
      <c r="HAD71" s="677"/>
      <c r="HAE71" s="677"/>
      <c r="HAF71" s="677"/>
      <c r="HAG71" s="677"/>
      <c r="HAH71" s="677"/>
      <c r="HAI71" s="677"/>
      <c r="HAJ71" s="677"/>
      <c r="HAK71" s="677"/>
      <c r="HAL71" s="677"/>
      <c r="HAM71" s="677"/>
      <c r="HAN71" s="677"/>
      <c r="HAO71" s="677"/>
      <c r="HAP71" s="677"/>
      <c r="HAQ71" s="677"/>
      <c r="HAR71" s="677"/>
      <c r="HAS71" s="677"/>
      <c r="HAT71" s="677"/>
      <c r="HAU71" s="677"/>
      <c r="HAV71" s="677"/>
      <c r="HAW71" s="677"/>
      <c r="HAX71" s="677"/>
      <c r="HAY71" s="677"/>
      <c r="HAZ71" s="677"/>
      <c r="HBA71" s="677"/>
      <c r="HBB71" s="677"/>
      <c r="HBC71" s="677"/>
      <c r="HBD71" s="677"/>
      <c r="HBE71" s="677"/>
      <c r="HBF71" s="677"/>
      <c r="HBG71" s="677"/>
      <c r="HBH71" s="677"/>
      <c r="HBI71" s="677"/>
      <c r="HBJ71" s="677"/>
      <c r="HBK71" s="677"/>
      <c r="HBL71" s="677"/>
      <c r="HBM71" s="677"/>
      <c r="HBN71" s="677"/>
      <c r="HBO71" s="677"/>
      <c r="HBP71" s="677"/>
      <c r="HBQ71" s="677"/>
      <c r="HBR71" s="677"/>
      <c r="HBS71" s="677"/>
      <c r="HBT71" s="677"/>
      <c r="HBU71" s="677"/>
      <c r="HBV71" s="677"/>
      <c r="HBW71" s="677"/>
      <c r="HBX71" s="677"/>
      <c r="HBY71" s="677"/>
      <c r="HBZ71" s="677"/>
      <c r="HCA71" s="677"/>
      <c r="HCB71" s="677"/>
      <c r="HCC71" s="677"/>
      <c r="HCD71" s="677"/>
      <c r="HCE71" s="677"/>
      <c r="HCF71" s="677"/>
      <c r="HCG71" s="677"/>
      <c r="HCH71" s="677"/>
      <c r="HCI71" s="677"/>
      <c r="HCJ71" s="677"/>
      <c r="HCK71" s="677"/>
      <c r="HCL71" s="677"/>
      <c r="HCM71" s="677"/>
      <c r="HCN71" s="677"/>
      <c r="HCO71" s="677"/>
      <c r="HCP71" s="677"/>
      <c r="HCQ71" s="677"/>
      <c r="HCR71" s="677"/>
      <c r="HCS71" s="677"/>
      <c r="HCT71" s="677"/>
      <c r="HCU71" s="677"/>
      <c r="HCV71" s="677"/>
      <c r="HCW71" s="677"/>
      <c r="HCX71" s="677"/>
      <c r="HCY71" s="677"/>
      <c r="HCZ71" s="677"/>
      <c r="HDA71" s="677"/>
      <c r="HDB71" s="677"/>
      <c r="HDC71" s="677"/>
      <c r="HDD71" s="677"/>
      <c r="HDE71" s="677"/>
      <c r="HDF71" s="677"/>
      <c r="HDG71" s="677"/>
      <c r="HDH71" s="677"/>
      <c r="HDI71" s="677"/>
      <c r="HDJ71" s="677"/>
      <c r="HDK71" s="677"/>
      <c r="HDL71" s="677"/>
      <c r="HDM71" s="677"/>
      <c r="HDN71" s="677"/>
      <c r="HDO71" s="677"/>
      <c r="HDP71" s="677"/>
      <c r="HDQ71" s="677"/>
      <c r="HDR71" s="677"/>
      <c r="HDS71" s="677"/>
      <c r="HDT71" s="677"/>
      <c r="HDU71" s="677"/>
      <c r="HDV71" s="677"/>
      <c r="HDW71" s="677"/>
      <c r="HDX71" s="677"/>
      <c r="HDY71" s="677"/>
      <c r="HDZ71" s="677"/>
      <c r="HEA71" s="677"/>
      <c r="HEB71" s="677"/>
      <c r="HEC71" s="677"/>
      <c r="HED71" s="677"/>
      <c r="HEE71" s="677"/>
      <c r="HEF71" s="677"/>
      <c r="HEG71" s="677"/>
      <c r="HEH71" s="677"/>
      <c r="HEI71" s="677"/>
      <c r="HEJ71" s="677"/>
      <c r="HEK71" s="677"/>
      <c r="HEL71" s="677"/>
      <c r="HEM71" s="677"/>
      <c r="HEN71" s="677"/>
      <c r="HEO71" s="677"/>
      <c r="HEP71" s="677"/>
      <c r="HEQ71" s="677"/>
      <c r="HER71" s="677"/>
      <c r="HES71" s="677"/>
      <c r="HET71" s="677"/>
      <c r="HEU71" s="677"/>
      <c r="HEV71" s="677"/>
      <c r="HEW71" s="677"/>
      <c r="HEX71" s="677"/>
      <c r="HEY71" s="677"/>
      <c r="HEZ71" s="677"/>
      <c r="HFA71" s="677"/>
      <c r="HFB71" s="677"/>
      <c r="HFC71" s="677"/>
      <c r="HFD71" s="677"/>
      <c r="HFE71" s="677"/>
      <c r="HFF71" s="677"/>
      <c r="HFG71" s="677"/>
      <c r="HFH71" s="677"/>
      <c r="HFI71" s="677"/>
      <c r="HFJ71" s="677"/>
      <c r="HFK71" s="677"/>
      <c r="HFL71" s="677"/>
      <c r="HFM71" s="677"/>
      <c r="HFN71" s="677"/>
      <c r="HFO71" s="677"/>
      <c r="HFP71" s="677"/>
      <c r="HFQ71" s="677"/>
      <c r="HFR71" s="677"/>
      <c r="HFS71" s="677"/>
      <c r="HFT71" s="677"/>
      <c r="HFU71" s="677"/>
      <c r="HFV71" s="677"/>
      <c r="HFW71" s="677"/>
      <c r="HFX71" s="677"/>
      <c r="HFY71" s="677"/>
      <c r="HFZ71" s="677"/>
      <c r="HGA71" s="677"/>
      <c r="HGB71" s="677"/>
      <c r="HGC71" s="677"/>
      <c r="HGD71" s="677"/>
      <c r="HGE71" s="677"/>
      <c r="HGF71" s="677"/>
      <c r="HGG71" s="677"/>
      <c r="HGH71" s="677"/>
      <c r="HGI71" s="677"/>
      <c r="HGJ71" s="677"/>
      <c r="HGK71" s="677"/>
      <c r="HGL71" s="677"/>
      <c r="HGM71" s="677"/>
      <c r="HGN71" s="677"/>
      <c r="HGO71" s="677"/>
      <c r="HGP71" s="677"/>
      <c r="HGQ71" s="677"/>
      <c r="HGR71" s="677"/>
      <c r="HGS71" s="677"/>
      <c r="HGT71" s="677"/>
      <c r="HGU71" s="677"/>
      <c r="HGV71" s="677"/>
      <c r="HGW71" s="677"/>
      <c r="HGX71" s="677"/>
      <c r="HGY71" s="677"/>
      <c r="HGZ71" s="677"/>
      <c r="HHA71" s="677"/>
      <c r="HHB71" s="677"/>
      <c r="HHC71" s="677"/>
      <c r="HHD71" s="677"/>
      <c r="HHE71" s="677"/>
      <c r="HHF71" s="677"/>
      <c r="HHG71" s="677"/>
      <c r="HHH71" s="677"/>
      <c r="HHI71" s="677"/>
      <c r="HHJ71" s="677"/>
      <c r="HHK71" s="677"/>
      <c r="HHL71" s="677"/>
      <c r="HHM71" s="677"/>
      <c r="HHN71" s="677"/>
      <c r="HHO71" s="677"/>
      <c r="HHP71" s="677"/>
      <c r="HHQ71" s="677"/>
      <c r="HHR71" s="677"/>
      <c r="HHS71" s="677"/>
      <c r="HHT71" s="677"/>
      <c r="HHU71" s="677"/>
      <c r="HHV71" s="677"/>
      <c r="HHW71" s="677"/>
      <c r="HHX71" s="677"/>
      <c r="HHY71" s="677"/>
      <c r="HHZ71" s="677"/>
      <c r="HIA71" s="677"/>
      <c r="HIB71" s="677"/>
      <c r="HIC71" s="677"/>
      <c r="HID71" s="677"/>
      <c r="HIE71" s="677"/>
      <c r="HIF71" s="677"/>
      <c r="HIG71" s="677"/>
      <c r="HIH71" s="677"/>
      <c r="HII71" s="677"/>
      <c r="HIJ71" s="677"/>
      <c r="HIK71" s="677"/>
      <c r="HIL71" s="677"/>
      <c r="HIM71" s="677"/>
      <c r="HIN71" s="677"/>
      <c r="HIO71" s="677"/>
      <c r="HIP71" s="677"/>
      <c r="HIQ71" s="677"/>
      <c r="HIR71" s="677"/>
      <c r="HIS71" s="677"/>
      <c r="HIT71" s="677"/>
      <c r="HIU71" s="677"/>
      <c r="HIV71" s="677"/>
      <c r="HIW71" s="677"/>
      <c r="HIX71" s="677"/>
      <c r="HIY71" s="677"/>
      <c r="HIZ71" s="677"/>
      <c r="HJA71" s="677"/>
      <c r="HJB71" s="677"/>
      <c r="HJC71" s="677"/>
      <c r="HJD71" s="677"/>
      <c r="HJE71" s="677"/>
      <c r="HJF71" s="677"/>
      <c r="HJG71" s="677"/>
      <c r="HJH71" s="677"/>
      <c r="HJI71" s="677"/>
      <c r="HJJ71" s="677"/>
      <c r="HJK71" s="677"/>
      <c r="HJL71" s="677"/>
      <c r="HJM71" s="677"/>
      <c r="HJN71" s="677"/>
      <c r="HJO71" s="677"/>
      <c r="HJP71" s="677"/>
      <c r="HJQ71" s="677"/>
      <c r="HJR71" s="677"/>
      <c r="HJS71" s="677"/>
      <c r="HJT71" s="677"/>
      <c r="HJU71" s="677"/>
      <c r="HJV71" s="677"/>
      <c r="HJW71" s="677"/>
      <c r="HJX71" s="677"/>
      <c r="HJY71" s="677"/>
      <c r="HJZ71" s="677"/>
      <c r="HKA71" s="677"/>
      <c r="HKB71" s="677"/>
      <c r="HKC71" s="677"/>
      <c r="HKD71" s="677"/>
      <c r="HKE71" s="677"/>
      <c r="HKF71" s="677"/>
      <c r="HKG71" s="677"/>
      <c r="HKH71" s="677"/>
      <c r="HKI71" s="677"/>
      <c r="HKJ71" s="677"/>
      <c r="HKK71" s="677"/>
      <c r="HKL71" s="677"/>
      <c r="HKM71" s="677"/>
      <c r="HKN71" s="677"/>
      <c r="HKO71" s="677"/>
      <c r="HKP71" s="677"/>
      <c r="HKQ71" s="677"/>
      <c r="HKR71" s="677"/>
      <c r="HKS71" s="677"/>
      <c r="HKT71" s="677"/>
      <c r="HKU71" s="677"/>
      <c r="HKV71" s="677"/>
      <c r="HKW71" s="677"/>
      <c r="HKX71" s="677"/>
      <c r="HKY71" s="677"/>
      <c r="HKZ71" s="677"/>
      <c r="HLA71" s="677"/>
      <c r="HLB71" s="677"/>
      <c r="HLC71" s="677"/>
      <c r="HLD71" s="677"/>
      <c r="HLE71" s="677"/>
      <c r="HLF71" s="677"/>
      <c r="HLG71" s="677"/>
      <c r="HLH71" s="677"/>
      <c r="HLI71" s="677"/>
      <c r="HLJ71" s="677"/>
      <c r="HLK71" s="677"/>
      <c r="HLL71" s="677"/>
      <c r="HLM71" s="677"/>
      <c r="HLN71" s="677"/>
      <c r="HLO71" s="677"/>
      <c r="HLP71" s="677"/>
      <c r="HLQ71" s="677"/>
      <c r="HLR71" s="677"/>
      <c r="HLS71" s="677"/>
      <c r="HLT71" s="677"/>
      <c r="HLU71" s="677"/>
      <c r="HLV71" s="677"/>
      <c r="HLW71" s="677"/>
      <c r="HLX71" s="677"/>
      <c r="HLY71" s="677"/>
      <c r="HLZ71" s="677"/>
      <c r="HMA71" s="677"/>
      <c r="HMB71" s="677"/>
      <c r="HMC71" s="677"/>
      <c r="HMD71" s="677"/>
      <c r="HME71" s="677"/>
      <c r="HMF71" s="677"/>
      <c r="HMG71" s="677"/>
      <c r="HMH71" s="677"/>
      <c r="HMI71" s="677"/>
      <c r="HMJ71" s="677"/>
      <c r="HMK71" s="677"/>
      <c r="HML71" s="677"/>
      <c r="HMM71" s="677"/>
      <c r="HMN71" s="677"/>
      <c r="HMO71" s="677"/>
      <c r="HMP71" s="677"/>
      <c r="HMQ71" s="677"/>
      <c r="HMR71" s="677"/>
      <c r="HMS71" s="677"/>
      <c r="HMT71" s="677"/>
      <c r="HMU71" s="677"/>
      <c r="HMV71" s="677"/>
      <c r="HMW71" s="677"/>
      <c r="HMX71" s="677"/>
      <c r="HMY71" s="677"/>
      <c r="HMZ71" s="677"/>
      <c r="HNA71" s="677"/>
      <c r="HNB71" s="677"/>
      <c r="HNC71" s="677"/>
      <c r="HND71" s="677"/>
      <c r="HNE71" s="677"/>
      <c r="HNF71" s="677"/>
      <c r="HNG71" s="677"/>
      <c r="HNH71" s="677"/>
      <c r="HNI71" s="677"/>
      <c r="HNJ71" s="677"/>
      <c r="HNK71" s="677"/>
      <c r="HNL71" s="677"/>
      <c r="HNM71" s="677"/>
      <c r="HNN71" s="677"/>
      <c r="HNO71" s="677"/>
      <c r="HNP71" s="677"/>
      <c r="HNQ71" s="677"/>
      <c r="HNR71" s="677"/>
      <c r="HNS71" s="677"/>
      <c r="HNT71" s="677"/>
      <c r="HNU71" s="677"/>
      <c r="HNV71" s="677"/>
      <c r="HNW71" s="677"/>
      <c r="HNX71" s="677"/>
      <c r="HNY71" s="677"/>
      <c r="HNZ71" s="677"/>
      <c r="HOA71" s="677"/>
      <c r="HOB71" s="677"/>
      <c r="HOC71" s="677"/>
      <c r="HOD71" s="677"/>
      <c r="HOE71" s="677"/>
      <c r="HOF71" s="677"/>
      <c r="HOG71" s="677"/>
      <c r="HOH71" s="677"/>
      <c r="HOI71" s="677"/>
      <c r="HOJ71" s="677"/>
      <c r="HOK71" s="677"/>
      <c r="HOL71" s="677"/>
      <c r="HOM71" s="677"/>
      <c r="HON71" s="677"/>
      <c r="HOO71" s="677"/>
      <c r="HOP71" s="677"/>
      <c r="HOQ71" s="677"/>
      <c r="HOR71" s="677"/>
      <c r="HOS71" s="677"/>
      <c r="HOT71" s="677"/>
      <c r="HOU71" s="677"/>
      <c r="HOV71" s="677"/>
      <c r="HOW71" s="677"/>
      <c r="HOX71" s="677"/>
      <c r="HOY71" s="677"/>
      <c r="HOZ71" s="677"/>
      <c r="HPA71" s="677"/>
      <c r="HPB71" s="677"/>
      <c r="HPC71" s="677"/>
      <c r="HPD71" s="677"/>
      <c r="HPE71" s="677"/>
      <c r="HPF71" s="677"/>
      <c r="HPG71" s="677"/>
      <c r="HPH71" s="677"/>
      <c r="HPI71" s="677"/>
      <c r="HPJ71" s="677"/>
      <c r="HPK71" s="677"/>
      <c r="HPL71" s="677"/>
      <c r="HPM71" s="677"/>
      <c r="HPN71" s="677"/>
      <c r="HPO71" s="677"/>
      <c r="HPP71" s="677"/>
      <c r="HPQ71" s="677"/>
      <c r="HPR71" s="677"/>
      <c r="HPS71" s="677"/>
      <c r="HPT71" s="677"/>
      <c r="HPU71" s="677"/>
      <c r="HPV71" s="677"/>
      <c r="HPW71" s="677"/>
      <c r="HPX71" s="677"/>
      <c r="HPY71" s="677"/>
      <c r="HPZ71" s="677"/>
      <c r="HQA71" s="677"/>
      <c r="HQB71" s="677"/>
      <c r="HQC71" s="677"/>
      <c r="HQD71" s="677"/>
      <c r="HQE71" s="677"/>
      <c r="HQF71" s="677"/>
      <c r="HQG71" s="677"/>
      <c r="HQH71" s="677"/>
      <c r="HQI71" s="677"/>
      <c r="HQJ71" s="677"/>
      <c r="HQK71" s="677"/>
      <c r="HQL71" s="677"/>
      <c r="HQM71" s="677"/>
      <c r="HQN71" s="677"/>
      <c r="HQO71" s="677"/>
      <c r="HQP71" s="677"/>
      <c r="HQQ71" s="677"/>
      <c r="HQR71" s="677"/>
      <c r="HQS71" s="677"/>
      <c r="HQT71" s="677"/>
      <c r="HQU71" s="677"/>
      <c r="HQV71" s="677"/>
      <c r="HQW71" s="677"/>
      <c r="HQX71" s="677"/>
      <c r="HQY71" s="677"/>
      <c r="HQZ71" s="677"/>
      <c r="HRA71" s="677"/>
      <c r="HRB71" s="677"/>
      <c r="HRC71" s="677"/>
      <c r="HRD71" s="677"/>
      <c r="HRE71" s="677"/>
      <c r="HRF71" s="677"/>
      <c r="HRG71" s="677"/>
      <c r="HRH71" s="677"/>
      <c r="HRI71" s="677"/>
      <c r="HRJ71" s="677"/>
      <c r="HRK71" s="677"/>
      <c r="HRL71" s="677"/>
      <c r="HRM71" s="677"/>
      <c r="HRN71" s="677"/>
      <c r="HRO71" s="677"/>
      <c r="HRP71" s="677"/>
      <c r="HRQ71" s="677"/>
      <c r="HRR71" s="677"/>
      <c r="HRS71" s="677"/>
      <c r="HRT71" s="677"/>
      <c r="HRU71" s="677"/>
      <c r="HRV71" s="677"/>
      <c r="HRW71" s="677"/>
      <c r="HRX71" s="677"/>
      <c r="HRY71" s="677"/>
      <c r="HRZ71" s="677"/>
      <c r="HSA71" s="677"/>
      <c r="HSB71" s="677"/>
      <c r="HSC71" s="677"/>
      <c r="HSD71" s="677"/>
      <c r="HSE71" s="677"/>
      <c r="HSF71" s="677"/>
      <c r="HSG71" s="677"/>
      <c r="HSH71" s="677"/>
      <c r="HSI71" s="677"/>
      <c r="HSJ71" s="677"/>
      <c r="HSK71" s="677"/>
      <c r="HSL71" s="677"/>
      <c r="HSM71" s="677"/>
      <c r="HSN71" s="677"/>
      <c r="HSO71" s="677"/>
      <c r="HSP71" s="677"/>
      <c r="HSQ71" s="677"/>
      <c r="HSR71" s="677"/>
      <c r="HSS71" s="677"/>
      <c r="HST71" s="677"/>
      <c r="HSU71" s="677"/>
      <c r="HSV71" s="677"/>
      <c r="HSW71" s="677"/>
      <c r="HSX71" s="677"/>
      <c r="HSY71" s="677"/>
      <c r="HSZ71" s="677"/>
      <c r="HTA71" s="677"/>
      <c r="HTB71" s="677"/>
      <c r="HTC71" s="677"/>
      <c r="HTD71" s="677"/>
      <c r="HTE71" s="677"/>
      <c r="HTF71" s="677"/>
      <c r="HTG71" s="677"/>
      <c r="HTH71" s="677"/>
      <c r="HTI71" s="677"/>
      <c r="HTJ71" s="677"/>
      <c r="HTK71" s="677"/>
      <c r="HTL71" s="677"/>
      <c r="HTM71" s="677"/>
      <c r="HTN71" s="677"/>
      <c r="HTO71" s="677"/>
      <c r="HTP71" s="677"/>
      <c r="HTQ71" s="677"/>
      <c r="HTR71" s="677"/>
      <c r="HTS71" s="677"/>
      <c r="HTT71" s="677"/>
      <c r="HTU71" s="677"/>
      <c r="HTV71" s="677"/>
      <c r="HTW71" s="677"/>
      <c r="HTX71" s="677"/>
      <c r="HTY71" s="677"/>
      <c r="HTZ71" s="677"/>
      <c r="HUA71" s="677"/>
      <c r="HUB71" s="677"/>
      <c r="HUC71" s="677"/>
      <c r="HUD71" s="677"/>
      <c r="HUE71" s="677"/>
      <c r="HUF71" s="677"/>
      <c r="HUG71" s="677"/>
      <c r="HUH71" s="677"/>
      <c r="HUI71" s="677"/>
      <c r="HUJ71" s="677"/>
      <c r="HUK71" s="677"/>
      <c r="HUL71" s="677"/>
      <c r="HUM71" s="677"/>
      <c r="HUN71" s="677"/>
      <c r="HUO71" s="677"/>
      <c r="HUP71" s="677"/>
      <c r="HUQ71" s="677"/>
      <c r="HUR71" s="677"/>
      <c r="HUS71" s="677"/>
      <c r="HUT71" s="677"/>
      <c r="HUU71" s="677"/>
      <c r="HUV71" s="677"/>
      <c r="HUW71" s="677"/>
      <c r="HUX71" s="677"/>
      <c r="HUY71" s="677"/>
      <c r="HUZ71" s="677"/>
      <c r="HVA71" s="677"/>
      <c r="HVB71" s="677"/>
      <c r="HVC71" s="677"/>
      <c r="HVD71" s="677"/>
      <c r="HVE71" s="677"/>
      <c r="HVF71" s="677"/>
      <c r="HVG71" s="677"/>
      <c r="HVH71" s="677"/>
      <c r="HVI71" s="677"/>
      <c r="HVJ71" s="677"/>
      <c r="HVK71" s="677"/>
      <c r="HVL71" s="677"/>
      <c r="HVM71" s="677"/>
      <c r="HVN71" s="677"/>
      <c r="HVO71" s="677"/>
      <c r="HVP71" s="677"/>
      <c r="HVQ71" s="677"/>
      <c r="HVR71" s="677"/>
      <c r="HVS71" s="677"/>
      <c r="HVT71" s="677"/>
      <c r="HVU71" s="677"/>
      <c r="HVV71" s="677"/>
      <c r="HVW71" s="677"/>
      <c r="HVX71" s="677"/>
      <c r="HVY71" s="677"/>
      <c r="HVZ71" s="677"/>
      <c r="HWA71" s="677"/>
      <c r="HWB71" s="677"/>
      <c r="HWC71" s="677"/>
      <c r="HWD71" s="677"/>
      <c r="HWE71" s="677"/>
      <c r="HWF71" s="677"/>
      <c r="HWG71" s="677"/>
      <c r="HWH71" s="677"/>
      <c r="HWI71" s="677"/>
      <c r="HWJ71" s="677"/>
      <c r="HWK71" s="677"/>
      <c r="HWL71" s="677"/>
      <c r="HWM71" s="677"/>
      <c r="HWN71" s="677"/>
      <c r="HWO71" s="677"/>
      <c r="HWP71" s="677"/>
      <c r="HWQ71" s="677"/>
      <c r="HWR71" s="677"/>
      <c r="HWS71" s="677"/>
      <c r="HWT71" s="677"/>
      <c r="HWU71" s="677"/>
      <c r="HWV71" s="677"/>
      <c r="HWW71" s="677"/>
      <c r="HWX71" s="677"/>
      <c r="HWY71" s="677"/>
      <c r="HWZ71" s="677"/>
      <c r="HXA71" s="677"/>
      <c r="HXB71" s="677"/>
      <c r="HXC71" s="677"/>
      <c r="HXD71" s="677"/>
      <c r="HXE71" s="677"/>
      <c r="HXF71" s="677"/>
      <c r="HXG71" s="677"/>
      <c r="HXH71" s="677"/>
      <c r="HXI71" s="677"/>
      <c r="HXJ71" s="677"/>
      <c r="HXK71" s="677"/>
      <c r="HXL71" s="677"/>
      <c r="HXM71" s="677"/>
      <c r="HXN71" s="677"/>
      <c r="HXO71" s="677"/>
      <c r="HXP71" s="677"/>
      <c r="HXQ71" s="677"/>
      <c r="HXR71" s="677"/>
      <c r="HXS71" s="677"/>
      <c r="HXT71" s="677"/>
      <c r="HXU71" s="677"/>
      <c r="HXV71" s="677"/>
      <c r="HXW71" s="677"/>
      <c r="HXX71" s="677"/>
      <c r="HXY71" s="677"/>
      <c r="HXZ71" s="677"/>
      <c r="HYA71" s="677"/>
      <c r="HYB71" s="677"/>
      <c r="HYC71" s="677"/>
      <c r="HYD71" s="677"/>
      <c r="HYE71" s="677"/>
      <c r="HYF71" s="677"/>
      <c r="HYG71" s="677"/>
      <c r="HYH71" s="677"/>
      <c r="HYI71" s="677"/>
      <c r="HYJ71" s="677"/>
      <c r="HYK71" s="677"/>
      <c r="HYL71" s="677"/>
      <c r="HYM71" s="677"/>
      <c r="HYN71" s="677"/>
      <c r="HYO71" s="677"/>
      <c r="HYP71" s="677"/>
      <c r="HYQ71" s="677"/>
      <c r="HYR71" s="677"/>
      <c r="HYS71" s="677"/>
      <c r="HYT71" s="677"/>
      <c r="HYU71" s="677"/>
      <c r="HYV71" s="677"/>
      <c r="HYW71" s="677"/>
      <c r="HYX71" s="677"/>
      <c r="HYY71" s="677"/>
      <c r="HYZ71" s="677"/>
      <c r="HZA71" s="677"/>
      <c r="HZB71" s="677"/>
      <c r="HZC71" s="677"/>
      <c r="HZD71" s="677"/>
      <c r="HZE71" s="677"/>
      <c r="HZF71" s="677"/>
      <c r="HZG71" s="677"/>
      <c r="HZH71" s="677"/>
      <c r="HZI71" s="677"/>
      <c r="HZJ71" s="677"/>
      <c r="HZK71" s="677"/>
      <c r="HZL71" s="677"/>
      <c r="HZM71" s="677"/>
      <c r="HZN71" s="677"/>
      <c r="HZO71" s="677"/>
      <c r="HZP71" s="677"/>
      <c r="HZQ71" s="677"/>
      <c r="HZR71" s="677"/>
      <c r="HZS71" s="677"/>
      <c r="HZT71" s="677"/>
      <c r="HZU71" s="677"/>
      <c r="HZV71" s="677"/>
      <c r="HZW71" s="677"/>
      <c r="HZX71" s="677"/>
      <c r="HZY71" s="677"/>
      <c r="HZZ71" s="677"/>
      <c r="IAA71" s="677"/>
      <c r="IAB71" s="677"/>
      <c r="IAC71" s="677"/>
      <c r="IAD71" s="677"/>
      <c r="IAE71" s="677"/>
      <c r="IAF71" s="677"/>
      <c r="IAG71" s="677"/>
      <c r="IAH71" s="677"/>
      <c r="IAI71" s="677"/>
      <c r="IAJ71" s="677"/>
      <c r="IAK71" s="677"/>
      <c r="IAL71" s="677"/>
      <c r="IAM71" s="677"/>
      <c r="IAN71" s="677"/>
      <c r="IAO71" s="677"/>
      <c r="IAP71" s="677"/>
      <c r="IAQ71" s="677"/>
      <c r="IAR71" s="677"/>
      <c r="IAS71" s="677"/>
      <c r="IAT71" s="677"/>
      <c r="IAU71" s="677"/>
      <c r="IAV71" s="677"/>
      <c r="IAW71" s="677"/>
      <c r="IAX71" s="677"/>
      <c r="IAY71" s="677"/>
      <c r="IAZ71" s="677"/>
      <c r="IBA71" s="677"/>
      <c r="IBB71" s="677"/>
      <c r="IBC71" s="677"/>
      <c r="IBD71" s="677"/>
      <c r="IBE71" s="677"/>
      <c r="IBF71" s="677"/>
      <c r="IBG71" s="677"/>
      <c r="IBH71" s="677"/>
      <c r="IBI71" s="677"/>
      <c r="IBJ71" s="677"/>
      <c r="IBK71" s="677"/>
      <c r="IBL71" s="677"/>
      <c r="IBM71" s="677"/>
      <c r="IBN71" s="677"/>
      <c r="IBO71" s="677"/>
      <c r="IBP71" s="677"/>
      <c r="IBQ71" s="677"/>
      <c r="IBR71" s="677"/>
      <c r="IBS71" s="677"/>
      <c r="IBT71" s="677"/>
      <c r="IBU71" s="677"/>
      <c r="IBV71" s="677"/>
      <c r="IBW71" s="677"/>
      <c r="IBX71" s="677"/>
      <c r="IBY71" s="677"/>
      <c r="IBZ71" s="677"/>
      <c r="ICA71" s="677"/>
      <c r="ICB71" s="677"/>
      <c r="ICC71" s="677"/>
      <c r="ICD71" s="677"/>
      <c r="ICE71" s="677"/>
      <c r="ICF71" s="677"/>
      <c r="ICG71" s="677"/>
      <c r="ICH71" s="677"/>
      <c r="ICI71" s="677"/>
      <c r="ICJ71" s="677"/>
      <c r="ICK71" s="677"/>
      <c r="ICL71" s="677"/>
      <c r="ICM71" s="677"/>
      <c r="ICN71" s="677"/>
      <c r="ICO71" s="677"/>
      <c r="ICP71" s="677"/>
      <c r="ICQ71" s="677"/>
      <c r="ICR71" s="677"/>
      <c r="ICS71" s="677"/>
      <c r="ICT71" s="677"/>
      <c r="ICU71" s="677"/>
      <c r="ICV71" s="677"/>
      <c r="ICW71" s="677"/>
      <c r="ICX71" s="677"/>
      <c r="ICY71" s="677"/>
      <c r="ICZ71" s="677"/>
      <c r="IDA71" s="677"/>
      <c r="IDB71" s="677"/>
      <c r="IDC71" s="677"/>
      <c r="IDD71" s="677"/>
      <c r="IDE71" s="677"/>
      <c r="IDF71" s="677"/>
      <c r="IDG71" s="677"/>
      <c r="IDH71" s="677"/>
      <c r="IDI71" s="677"/>
      <c r="IDJ71" s="677"/>
      <c r="IDK71" s="677"/>
      <c r="IDL71" s="677"/>
      <c r="IDM71" s="677"/>
      <c r="IDN71" s="677"/>
      <c r="IDO71" s="677"/>
      <c r="IDP71" s="677"/>
      <c r="IDQ71" s="677"/>
      <c r="IDR71" s="677"/>
      <c r="IDS71" s="677"/>
      <c r="IDT71" s="677"/>
      <c r="IDU71" s="677"/>
      <c r="IDV71" s="677"/>
      <c r="IDW71" s="677"/>
      <c r="IDX71" s="677"/>
      <c r="IDY71" s="677"/>
      <c r="IDZ71" s="677"/>
      <c r="IEA71" s="677"/>
      <c r="IEB71" s="677"/>
      <c r="IEC71" s="677"/>
      <c r="IED71" s="677"/>
      <c r="IEE71" s="677"/>
      <c r="IEF71" s="677"/>
      <c r="IEG71" s="677"/>
      <c r="IEH71" s="677"/>
      <c r="IEI71" s="677"/>
      <c r="IEJ71" s="677"/>
      <c r="IEK71" s="677"/>
      <c r="IEL71" s="677"/>
      <c r="IEM71" s="677"/>
      <c r="IEN71" s="677"/>
      <c r="IEO71" s="677"/>
      <c r="IEP71" s="677"/>
      <c r="IEQ71" s="677"/>
      <c r="IER71" s="677"/>
      <c r="IES71" s="677"/>
      <c r="IET71" s="677"/>
      <c r="IEU71" s="677"/>
      <c r="IEV71" s="677"/>
      <c r="IEW71" s="677"/>
      <c r="IEX71" s="677"/>
      <c r="IEY71" s="677"/>
      <c r="IEZ71" s="677"/>
      <c r="IFA71" s="677"/>
      <c r="IFB71" s="677"/>
      <c r="IFC71" s="677"/>
      <c r="IFD71" s="677"/>
      <c r="IFE71" s="677"/>
      <c r="IFF71" s="677"/>
      <c r="IFG71" s="677"/>
      <c r="IFH71" s="677"/>
      <c r="IFI71" s="677"/>
      <c r="IFJ71" s="677"/>
      <c r="IFK71" s="677"/>
      <c r="IFL71" s="677"/>
      <c r="IFM71" s="677"/>
      <c r="IFN71" s="677"/>
      <c r="IFO71" s="677"/>
      <c r="IFP71" s="677"/>
      <c r="IFQ71" s="677"/>
      <c r="IFR71" s="677"/>
      <c r="IFS71" s="677"/>
      <c r="IFT71" s="677"/>
      <c r="IFU71" s="677"/>
      <c r="IFV71" s="677"/>
      <c r="IFW71" s="677"/>
      <c r="IFX71" s="677"/>
      <c r="IFY71" s="677"/>
      <c r="IFZ71" s="677"/>
      <c r="IGA71" s="677"/>
      <c r="IGB71" s="677"/>
      <c r="IGC71" s="677"/>
      <c r="IGD71" s="677"/>
      <c r="IGE71" s="677"/>
      <c r="IGF71" s="677"/>
      <c r="IGG71" s="677"/>
      <c r="IGH71" s="677"/>
      <c r="IGI71" s="677"/>
      <c r="IGJ71" s="677"/>
      <c r="IGK71" s="677"/>
      <c r="IGL71" s="677"/>
      <c r="IGM71" s="677"/>
      <c r="IGN71" s="677"/>
      <c r="IGO71" s="677"/>
      <c r="IGP71" s="677"/>
      <c r="IGQ71" s="677"/>
      <c r="IGR71" s="677"/>
      <c r="IGS71" s="677"/>
      <c r="IGT71" s="677"/>
      <c r="IGU71" s="677"/>
      <c r="IGV71" s="677"/>
      <c r="IGW71" s="677"/>
      <c r="IGX71" s="677"/>
      <c r="IGY71" s="677"/>
      <c r="IGZ71" s="677"/>
      <c r="IHA71" s="677"/>
      <c r="IHB71" s="677"/>
      <c r="IHC71" s="677"/>
      <c r="IHD71" s="677"/>
      <c r="IHE71" s="677"/>
      <c r="IHF71" s="677"/>
      <c r="IHG71" s="677"/>
      <c r="IHH71" s="677"/>
      <c r="IHI71" s="677"/>
      <c r="IHJ71" s="677"/>
      <c r="IHK71" s="677"/>
      <c r="IHL71" s="677"/>
      <c r="IHM71" s="677"/>
      <c r="IHN71" s="677"/>
      <c r="IHO71" s="677"/>
      <c r="IHP71" s="677"/>
      <c r="IHQ71" s="677"/>
      <c r="IHR71" s="677"/>
      <c r="IHS71" s="677"/>
      <c r="IHT71" s="677"/>
      <c r="IHU71" s="677"/>
      <c r="IHV71" s="677"/>
      <c r="IHW71" s="677"/>
      <c r="IHX71" s="677"/>
      <c r="IHY71" s="677"/>
      <c r="IHZ71" s="677"/>
      <c r="IIA71" s="677"/>
      <c r="IIB71" s="677"/>
      <c r="IIC71" s="677"/>
      <c r="IID71" s="677"/>
      <c r="IIE71" s="677"/>
      <c r="IIF71" s="677"/>
      <c r="IIG71" s="677"/>
      <c r="IIH71" s="677"/>
      <c r="III71" s="677"/>
      <c r="IIJ71" s="677"/>
      <c r="IIK71" s="677"/>
      <c r="IIL71" s="677"/>
      <c r="IIM71" s="677"/>
      <c r="IIN71" s="677"/>
      <c r="IIO71" s="677"/>
      <c r="IIP71" s="677"/>
      <c r="IIQ71" s="677"/>
      <c r="IIR71" s="677"/>
      <c r="IIS71" s="677"/>
      <c r="IIT71" s="677"/>
      <c r="IIU71" s="677"/>
      <c r="IIV71" s="677"/>
      <c r="IIW71" s="677"/>
      <c r="IIX71" s="677"/>
      <c r="IIY71" s="677"/>
      <c r="IIZ71" s="677"/>
      <c r="IJA71" s="677"/>
      <c r="IJB71" s="677"/>
      <c r="IJC71" s="677"/>
      <c r="IJD71" s="677"/>
      <c r="IJE71" s="677"/>
      <c r="IJF71" s="677"/>
      <c r="IJG71" s="677"/>
      <c r="IJH71" s="677"/>
      <c r="IJI71" s="677"/>
      <c r="IJJ71" s="677"/>
      <c r="IJK71" s="677"/>
      <c r="IJL71" s="677"/>
      <c r="IJM71" s="677"/>
      <c r="IJN71" s="677"/>
      <c r="IJO71" s="677"/>
      <c r="IJP71" s="677"/>
      <c r="IJQ71" s="677"/>
      <c r="IJR71" s="677"/>
      <c r="IJS71" s="677"/>
      <c r="IJT71" s="677"/>
      <c r="IJU71" s="677"/>
      <c r="IJV71" s="677"/>
      <c r="IJW71" s="677"/>
      <c r="IJX71" s="677"/>
      <c r="IJY71" s="677"/>
      <c r="IJZ71" s="677"/>
      <c r="IKA71" s="677"/>
      <c r="IKB71" s="677"/>
      <c r="IKC71" s="677"/>
      <c r="IKD71" s="677"/>
      <c r="IKE71" s="677"/>
      <c r="IKF71" s="677"/>
      <c r="IKG71" s="677"/>
      <c r="IKH71" s="677"/>
      <c r="IKI71" s="677"/>
      <c r="IKJ71" s="677"/>
      <c r="IKK71" s="677"/>
      <c r="IKL71" s="677"/>
      <c r="IKM71" s="677"/>
      <c r="IKN71" s="677"/>
      <c r="IKO71" s="677"/>
      <c r="IKP71" s="677"/>
      <c r="IKQ71" s="677"/>
      <c r="IKR71" s="677"/>
      <c r="IKS71" s="677"/>
      <c r="IKT71" s="677"/>
      <c r="IKU71" s="677"/>
      <c r="IKV71" s="677"/>
      <c r="IKW71" s="677"/>
      <c r="IKX71" s="677"/>
      <c r="IKY71" s="677"/>
      <c r="IKZ71" s="677"/>
      <c r="ILA71" s="677"/>
      <c r="ILB71" s="677"/>
      <c r="ILC71" s="677"/>
      <c r="ILD71" s="677"/>
      <c r="ILE71" s="677"/>
      <c r="ILF71" s="677"/>
      <c r="ILG71" s="677"/>
      <c r="ILH71" s="677"/>
      <c r="ILI71" s="677"/>
      <c r="ILJ71" s="677"/>
      <c r="ILK71" s="677"/>
      <c r="ILL71" s="677"/>
      <c r="ILM71" s="677"/>
      <c r="ILN71" s="677"/>
      <c r="ILO71" s="677"/>
      <c r="ILP71" s="677"/>
      <c r="ILQ71" s="677"/>
      <c r="ILR71" s="677"/>
      <c r="ILS71" s="677"/>
      <c r="ILT71" s="677"/>
      <c r="ILU71" s="677"/>
      <c r="ILV71" s="677"/>
      <c r="ILW71" s="677"/>
      <c r="ILX71" s="677"/>
      <c r="ILY71" s="677"/>
      <c r="ILZ71" s="677"/>
      <c r="IMA71" s="677"/>
      <c r="IMB71" s="677"/>
      <c r="IMC71" s="677"/>
      <c r="IMD71" s="677"/>
      <c r="IME71" s="677"/>
      <c r="IMF71" s="677"/>
      <c r="IMG71" s="677"/>
      <c r="IMH71" s="677"/>
      <c r="IMI71" s="677"/>
      <c r="IMJ71" s="677"/>
      <c r="IMK71" s="677"/>
      <c r="IML71" s="677"/>
      <c r="IMM71" s="677"/>
      <c r="IMN71" s="677"/>
      <c r="IMO71" s="677"/>
      <c r="IMP71" s="677"/>
      <c r="IMQ71" s="677"/>
      <c r="IMR71" s="677"/>
      <c r="IMS71" s="677"/>
      <c r="IMT71" s="677"/>
      <c r="IMU71" s="677"/>
      <c r="IMV71" s="677"/>
      <c r="IMW71" s="677"/>
      <c r="IMX71" s="677"/>
      <c r="IMY71" s="677"/>
      <c r="IMZ71" s="677"/>
      <c r="INA71" s="677"/>
      <c r="INB71" s="677"/>
      <c r="INC71" s="677"/>
      <c r="IND71" s="677"/>
      <c r="INE71" s="677"/>
      <c r="INF71" s="677"/>
      <c r="ING71" s="677"/>
      <c r="INH71" s="677"/>
      <c r="INI71" s="677"/>
      <c r="INJ71" s="677"/>
      <c r="INK71" s="677"/>
      <c r="INL71" s="677"/>
      <c r="INM71" s="677"/>
      <c r="INN71" s="677"/>
      <c r="INO71" s="677"/>
      <c r="INP71" s="677"/>
      <c r="INQ71" s="677"/>
      <c r="INR71" s="677"/>
      <c r="INS71" s="677"/>
      <c r="INT71" s="677"/>
      <c r="INU71" s="677"/>
      <c r="INV71" s="677"/>
      <c r="INW71" s="677"/>
      <c r="INX71" s="677"/>
      <c r="INY71" s="677"/>
      <c r="INZ71" s="677"/>
      <c r="IOA71" s="677"/>
      <c r="IOB71" s="677"/>
      <c r="IOC71" s="677"/>
      <c r="IOD71" s="677"/>
      <c r="IOE71" s="677"/>
      <c r="IOF71" s="677"/>
      <c r="IOG71" s="677"/>
      <c r="IOH71" s="677"/>
      <c r="IOI71" s="677"/>
      <c r="IOJ71" s="677"/>
      <c r="IOK71" s="677"/>
      <c r="IOL71" s="677"/>
      <c r="IOM71" s="677"/>
      <c r="ION71" s="677"/>
      <c r="IOO71" s="677"/>
      <c r="IOP71" s="677"/>
      <c r="IOQ71" s="677"/>
      <c r="IOR71" s="677"/>
      <c r="IOS71" s="677"/>
      <c r="IOT71" s="677"/>
      <c r="IOU71" s="677"/>
      <c r="IOV71" s="677"/>
      <c r="IOW71" s="677"/>
      <c r="IOX71" s="677"/>
      <c r="IOY71" s="677"/>
      <c r="IOZ71" s="677"/>
      <c r="IPA71" s="677"/>
      <c r="IPB71" s="677"/>
      <c r="IPC71" s="677"/>
      <c r="IPD71" s="677"/>
      <c r="IPE71" s="677"/>
      <c r="IPF71" s="677"/>
      <c r="IPG71" s="677"/>
      <c r="IPH71" s="677"/>
      <c r="IPI71" s="677"/>
      <c r="IPJ71" s="677"/>
      <c r="IPK71" s="677"/>
      <c r="IPL71" s="677"/>
      <c r="IPM71" s="677"/>
      <c r="IPN71" s="677"/>
      <c r="IPO71" s="677"/>
      <c r="IPP71" s="677"/>
      <c r="IPQ71" s="677"/>
      <c r="IPR71" s="677"/>
      <c r="IPS71" s="677"/>
      <c r="IPT71" s="677"/>
      <c r="IPU71" s="677"/>
      <c r="IPV71" s="677"/>
      <c r="IPW71" s="677"/>
      <c r="IPX71" s="677"/>
      <c r="IPY71" s="677"/>
      <c r="IPZ71" s="677"/>
      <c r="IQA71" s="677"/>
      <c r="IQB71" s="677"/>
      <c r="IQC71" s="677"/>
      <c r="IQD71" s="677"/>
      <c r="IQE71" s="677"/>
      <c r="IQF71" s="677"/>
      <c r="IQG71" s="677"/>
      <c r="IQH71" s="677"/>
      <c r="IQI71" s="677"/>
      <c r="IQJ71" s="677"/>
      <c r="IQK71" s="677"/>
      <c r="IQL71" s="677"/>
      <c r="IQM71" s="677"/>
      <c r="IQN71" s="677"/>
      <c r="IQO71" s="677"/>
      <c r="IQP71" s="677"/>
      <c r="IQQ71" s="677"/>
      <c r="IQR71" s="677"/>
      <c r="IQS71" s="677"/>
      <c r="IQT71" s="677"/>
      <c r="IQU71" s="677"/>
      <c r="IQV71" s="677"/>
      <c r="IQW71" s="677"/>
      <c r="IQX71" s="677"/>
      <c r="IQY71" s="677"/>
      <c r="IQZ71" s="677"/>
      <c r="IRA71" s="677"/>
      <c r="IRB71" s="677"/>
      <c r="IRC71" s="677"/>
      <c r="IRD71" s="677"/>
      <c r="IRE71" s="677"/>
      <c r="IRF71" s="677"/>
      <c r="IRG71" s="677"/>
      <c r="IRH71" s="677"/>
      <c r="IRI71" s="677"/>
      <c r="IRJ71" s="677"/>
      <c r="IRK71" s="677"/>
      <c r="IRL71" s="677"/>
      <c r="IRM71" s="677"/>
      <c r="IRN71" s="677"/>
      <c r="IRO71" s="677"/>
      <c r="IRP71" s="677"/>
      <c r="IRQ71" s="677"/>
      <c r="IRR71" s="677"/>
      <c r="IRS71" s="677"/>
      <c r="IRT71" s="677"/>
      <c r="IRU71" s="677"/>
      <c r="IRV71" s="677"/>
      <c r="IRW71" s="677"/>
      <c r="IRX71" s="677"/>
      <c r="IRY71" s="677"/>
      <c r="IRZ71" s="677"/>
      <c r="ISA71" s="677"/>
      <c r="ISB71" s="677"/>
      <c r="ISC71" s="677"/>
      <c r="ISD71" s="677"/>
      <c r="ISE71" s="677"/>
      <c r="ISF71" s="677"/>
      <c r="ISG71" s="677"/>
      <c r="ISH71" s="677"/>
      <c r="ISI71" s="677"/>
      <c r="ISJ71" s="677"/>
      <c r="ISK71" s="677"/>
      <c r="ISL71" s="677"/>
      <c r="ISM71" s="677"/>
      <c r="ISN71" s="677"/>
      <c r="ISO71" s="677"/>
      <c r="ISP71" s="677"/>
      <c r="ISQ71" s="677"/>
      <c r="ISR71" s="677"/>
      <c r="ISS71" s="677"/>
      <c r="IST71" s="677"/>
      <c r="ISU71" s="677"/>
      <c r="ISV71" s="677"/>
      <c r="ISW71" s="677"/>
      <c r="ISX71" s="677"/>
      <c r="ISY71" s="677"/>
      <c r="ISZ71" s="677"/>
      <c r="ITA71" s="677"/>
      <c r="ITB71" s="677"/>
      <c r="ITC71" s="677"/>
      <c r="ITD71" s="677"/>
      <c r="ITE71" s="677"/>
      <c r="ITF71" s="677"/>
      <c r="ITG71" s="677"/>
      <c r="ITH71" s="677"/>
      <c r="ITI71" s="677"/>
      <c r="ITJ71" s="677"/>
      <c r="ITK71" s="677"/>
      <c r="ITL71" s="677"/>
      <c r="ITM71" s="677"/>
      <c r="ITN71" s="677"/>
      <c r="ITO71" s="677"/>
      <c r="ITP71" s="677"/>
      <c r="ITQ71" s="677"/>
      <c r="ITR71" s="677"/>
      <c r="ITS71" s="677"/>
      <c r="ITT71" s="677"/>
      <c r="ITU71" s="677"/>
      <c r="ITV71" s="677"/>
      <c r="ITW71" s="677"/>
      <c r="ITX71" s="677"/>
      <c r="ITY71" s="677"/>
      <c r="ITZ71" s="677"/>
      <c r="IUA71" s="677"/>
      <c r="IUB71" s="677"/>
      <c r="IUC71" s="677"/>
      <c r="IUD71" s="677"/>
      <c r="IUE71" s="677"/>
      <c r="IUF71" s="677"/>
      <c r="IUG71" s="677"/>
      <c r="IUH71" s="677"/>
      <c r="IUI71" s="677"/>
      <c r="IUJ71" s="677"/>
      <c r="IUK71" s="677"/>
      <c r="IUL71" s="677"/>
      <c r="IUM71" s="677"/>
      <c r="IUN71" s="677"/>
      <c r="IUO71" s="677"/>
      <c r="IUP71" s="677"/>
      <c r="IUQ71" s="677"/>
      <c r="IUR71" s="677"/>
      <c r="IUS71" s="677"/>
      <c r="IUT71" s="677"/>
      <c r="IUU71" s="677"/>
      <c r="IUV71" s="677"/>
      <c r="IUW71" s="677"/>
      <c r="IUX71" s="677"/>
      <c r="IUY71" s="677"/>
      <c r="IUZ71" s="677"/>
      <c r="IVA71" s="677"/>
      <c r="IVB71" s="677"/>
      <c r="IVC71" s="677"/>
      <c r="IVD71" s="677"/>
      <c r="IVE71" s="677"/>
      <c r="IVF71" s="677"/>
      <c r="IVG71" s="677"/>
      <c r="IVH71" s="677"/>
      <c r="IVI71" s="677"/>
      <c r="IVJ71" s="677"/>
      <c r="IVK71" s="677"/>
      <c r="IVL71" s="677"/>
      <c r="IVM71" s="677"/>
      <c r="IVN71" s="677"/>
      <c r="IVO71" s="677"/>
      <c r="IVP71" s="677"/>
      <c r="IVQ71" s="677"/>
      <c r="IVR71" s="677"/>
      <c r="IVS71" s="677"/>
      <c r="IVT71" s="677"/>
      <c r="IVU71" s="677"/>
      <c r="IVV71" s="677"/>
      <c r="IVW71" s="677"/>
      <c r="IVX71" s="677"/>
      <c r="IVY71" s="677"/>
      <c r="IVZ71" s="677"/>
      <c r="IWA71" s="677"/>
      <c r="IWB71" s="677"/>
      <c r="IWC71" s="677"/>
      <c r="IWD71" s="677"/>
      <c r="IWE71" s="677"/>
      <c r="IWF71" s="677"/>
      <c r="IWG71" s="677"/>
      <c r="IWH71" s="677"/>
      <c r="IWI71" s="677"/>
      <c r="IWJ71" s="677"/>
      <c r="IWK71" s="677"/>
      <c r="IWL71" s="677"/>
      <c r="IWM71" s="677"/>
      <c r="IWN71" s="677"/>
      <c r="IWO71" s="677"/>
      <c r="IWP71" s="677"/>
      <c r="IWQ71" s="677"/>
      <c r="IWR71" s="677"/>
      <c r="IWS71" s="677"/>
      <c r="IWT71" s="677"/>
      <c r="IWU71" s="677"/>
      <c r="IWV71" s="677"/>
      <c r="IWW71" s="677"/>
      <c r="IWX71" s="677"/>
      <c r="IWY71" s="677"/>
      <c r="IWZ71" s="677"/>
      <c r="IXA71" s="677"/>
      <c r="IXB71" s="677"/>
      <c r="IXC71" s="677"/>
      <c r="IXD71" s="677"/>
      <c r="IXE71" s="677"/>
      <c r="IXF71" s="677"/>
      <c r="IXG71" s="677"/>
      <c r="IXH71" s="677"/>
      <c r="IXI71" s="677"/>
      <c r="IXJ71" s="677"/>
      <c r="IXK71" s="677"/>
      <c r="IXL71" s="677"/>
      <c r="IXM71" s="677"/>
      <c r="IXN71" s="677"/>
      <c r="IXO71" s="677"/>
      <c r="IXP71" s="677"/>
      <c r="IXQ71" s="677"/>
      <c r="IXR71" s="677"/>
      <c r="IXS71" s="677"/>
      <c r="IXT71" s="677"/>
      <c r="IXU71" s="677"/>
      <c r="IXV71" s="677"/>
      <c r="IXW71" s="677"/>
      <c r="IXX71" s="677"/>
      <c r="IXY71" s="677"/>
      <c r="IXZ71" s="677"/>
      <c r="IYA71" s="677"/>
      <c r="IYB71" s="677"/>
      <c r="IYC71" s="677"/>
      <c r="IYD71" s="677"/>
      <c r="IYE71" s="677"/>
      <c r="IYF71" s="677"/>
      <c r="IYG71" s="677"/>
      <c r="IYH71" s="677"/>
      <c r="IYI71" s="677"/>
      <c r="IYJ71" s="677"/>
      <c r="IYK71" s="677"/>
      <c r="IYL71" s="677"/>
      <c r="IYM71" s="677"/>
      <c r="IYN71" s="677"/>
      <c r="IYO71" s="677"/>
      <c r="IYP71" s="677"/>
      <c r="IYQ71" s="677"/>
      <c r="IYR71" s="677"/>
      <c r="IYS71" s="677"/>
      <c r="IYT71" s="677"/>
      <c r="IYU71" s="677"/>
      <c r="IYV71" s="677"/>
      <c r="IYW71" s="677"/>
      <c r="IYX71" s="677"/>
      <c r="IYY71" s="677"/>
      <c r="IYZ71" s="677"/>
      <c r="IZA71" s="677"/>
      <c r="IZB71" s="677"/>
      <c r="IZC71" s="677"/>
      <c r="IZD71" s="677"/>
      <c r="IZE71" s="677"/>
      <c r="IZF71" s="677"/>
      <c r="IZG71" s="677"/>
      <c r="IZH71" s="677"/>
      <c r="IZI71" s="677"/>
      <c r="IZJ71" s="677"/>
      <c r="IZK71" s="677"/>
      <c r="IZL71" s="677"/>
      <c r="IZM71" s="677"/>
      <c r="IZN71" s="677"/>
      <c r="IZO71" s="677"/>
      <c r="IZP71" s="677"/>
      <c r="IZQ71" s="677"/>
      <c r="IZR71" s="677"/>
      <c r="IZS71" s="677"/>
      <c r="IZT71" s="677"/>
      <c r="IZU71" s="677"/>
      <c r="IZV71" s="677"/>
      <c r="IZW71" s="677"/>
      <c r="IZX71" s="677"/>
      <c r="IZY71" s="677"/>
      <c r="IZZ71" s="677"/>
      <c r="JAA71" s="677"/>
      <c r="JAB71" s="677"/>
      <c r="JAC71" s="677"/>
      <c r="JAD71" s="677"/>
      <c r="JAE71" s="677"/>
      <c r="JAF71" s="677"/>
      <c r="JAG71" s="677"/>
      <c r="JAH71" s="677"/>
      <c r="JAI71" s="677"/>
      <c r="JAJ71" s="677"/>
      <c r="JAK71" s="677"/>
      <c r="JAL71" s="677"/>
      <c r="JAM71" s="677"/>
      <c r="JAN71" s="677"/>
      <c r="JAO71" s="677"/>
      <c r="JAP71" s="677"/>
      <c r="JAQ71" s="677"/>
      <c r="JAR71" s="677"/>
      <c r="JAS71" s="677"/>
      <c r="JAT71" s="677"/>
      <c r="JAU71" s="677"/>
      <c r="JAV71" s="677"/>
      <c r="JAW71" s="677"/>
      <c r="JAX71" s="677"/>
      <c r="JAY71" s="677"/>
      <c r="JAZ71" s="677"/>
      <c r="JBA71" s="677"/>
      <c r="JBB71" s="677"/>
      <c r="JBC71" s="677"/>
      <c r="JBD71" s="677"/>
      <c r="JBE71" s="677"/>
      <c r="JBF71" s="677"/>
      <c r="JBG71" s="677"/>
      <c r="JBH71" s="677"/>
      <c r="JBI71" s="677"/>
      <c r="JBJ71" s="677"/>
      <c r="JBK71" s="677"/>
      <c r="JBL71" s="677"/>
      <c r="JBM71" s="677"/>
      <c r="JBN71" s="677"/>
      <c r="JBO71" s="677"/>
      <c r="JBP71" s="677"/>
      <c r="JBQ71" s="677"/>
      <c r="JBR71" s="677"/>
      <c r="JBS71" s="677"/>
      <c r="JBT71" s="677"/>
      <c r="JBU71" s="677"/>
      <c r="JBV71" s="677"/>
      <c r="JBW71" s="677"/>
      <c r="JBX71" s="677"/>
      <c r="JBY71" s="677"/>
      <c r="JBZ71" s="677"/>
      <c r="JCA71" s="677"/>
      <c r="JCB71" s="677"/>
      <c r="JCC71" s="677"/>
      <c r="JCD71" s="677"/>
      <c r="JCE71" s="677"/>
      <c r="JCF71" s="677"/>
      <c r="JCG71" s="677"/>
      <c r="JCH71" s="677"/>
      <c r="JCI71" s="677"/>
      <c r="JCJ71" s="677"/>
      <c r="JCK71" s="677"/>
      <c r="JCL71" s="677"/>
      <c r="JCM71" s="677"/>
      <c r="JCN71" s="677"/>
      <c r="JCO71" s="677"/>
      <c r="JCP71" s="677"/>
      <c r="JCQ71" s="677"/>
      <c r="JCR71" s="677"/>
      <c r="JCS71" s="677"/>
      <c r="JCT71" s="677"/>
      <c r="JCU71" s="677"/>
      <c r="JCV71" s="677"/>
      <c r="JCW71" s="677"/>
      <c r="JCX71" s="677"/>
      <c r="JCY71" s="677"/>
      <c r="JCZ71" s="677"/>
      <c r="JDA71" s="677"/>
      <c r="JDB71" s="677"/>
      <c r="JDC71" s="677"/>
      <c r="JDD71" s="677"/>
      <c r="JDE71" s="677"/>
      <c r="JDF71" s="677"/>
      <c r="JDG71" s="677"/>
      <c r="JDH71" s="677"/>
      <c r="JDI71" s="677"/>
      <c r="JDJ71" s="677"/>
      <c r="JDK71" s="677"/>
      <c r="JDL71" s="677"/>
      <c r="JDM71" s="677"/>
      <c r="JDN71" s="677"/>
      <c r="JDO71" s="677"/>
      <c r="JDP71" s="677"/>
      <c r="JDQ71" s="677"/>
      <c r="JDR71" s="677"/>
      <c r="JDS71" s="677"/>
      <c r="JDT71" s="677"/>
      <c r="JDU71" s="677"/>
      <c r="JDV71" s="677"/>
      <c r="JDW71" s="677"/>
      <c r="JDX71" s="677"/>
      <c r="JDY71" s="677"/>
      <c r="JDZ71" s="677"/>
      <c r="JEA71" s="677"/>
      <c r="JEB71" s="677"/>
      <c r="JEC71" s="677"/>
      <c r="JED71" s="677"/>
      <c r="JEE71" s="677"/>
      <c r="JEF71" s="677"/>
      <c r="JEG71" s="677"/>
      <c r="JEH71" s="677"/>
      <c r="JEI71" s="677"/>
      <c r="JEJ71" s="677"/>
      <c r="JEK71" s="677"/>
      <c r="JEL71" s="677"/>
      <c r="JEM71" s="677"/>
      <c r="JEN71" s="677"/>
      <c r="JEO71" s="677"/>
      <c r="JEP71" s="677"/>
      <c r="JEQ71" s="677"/>
      <c r="JER71" s="677"/>
      <c r="JES71" s="677"/>
      <c r="JET71" s="677"/>
      <c r="JEU71" s="677"/>
      <c r="JEV71" s="677"/>
      <c r="JEW71" s="677"/>
      <c r="JEX71" s="677"/>
      <c r="JEY71" s="677"/>
      <c r="JEZ71" s="677"/>
      <c r="JFA71" s="677"/>
      <c r="JFB71" s="677"/>
      <c r="JFC71" s="677"/>
      <c r="JFD71" s="677"/>
      <c r="JFE71" s="677"/>
      <c r="JFF71" s="677"/>
      <c r="JFG71" s="677"/>
      <c r="JFH71" s="677"/>
      <c r="JFI71" s="677"/>
      <c r="JFJ71" s="677"/>
      <c r="JFK71" s="677"/>
      <c r="JFL71" s="677"/>
      <c r="JFM71" s="677"/>
      <c r="JFN71" s="677"/>
      <c r="JFO71" s="677"/>
      <c r="JFP71" s="677"/>
      <c r="JFQ71" s="677"/>
      <c r="JFR71" s="677"/>
      <c r="JFS71" s="677"/>
      <c r="JFT71" s="677"/>
      <c r="JFU71" s="677"/>
      <c r="JFV71" s="677"/>
      <c r="JFW71" s="677"/>
      <c r="JFX71" s="677"/>
      <c r="JFY71" s="677"/>
      <c r="JFZ71" s="677"/>
      <c r="JGA71" s="677"/>
      <c r="JGB71" s="677"/>
      <c r="JGC71" s="677"/>
      <c r="JGD71" s="677"/>
      <c r="JGE71" s="677"/>
      <c r="JGF71" s="677"/>
      <c r="JGG71" s="677"/>
      <c r="JGH71" s="677"/>
      <c r="JGI71" s="677"/>
      <c r="JGJ71" s="677"/>
      <c r="JGK71" s="677"/>
      <c r="JGL71" s="677"/>
      <c r="JGM71" s="677"/>
      <c r="JGN71" s="677"/>
      <c r="JGO71" s="677"/>
      <c r="JGP71" s="677"/>
      <c r="JGQ71" s="677"/>
      <c r="JGR71" s="677"/>
      <c r="JGS71" s="677"/>
      <c r="JGT71" s="677"/>
      <c r="JGU71" s="677"/>
      <c r="JGV71" s="677"/>
      <c r="JGW71" s="677"/>
      <c r="JGX71" s="677"/>
      <c r="JGY71" s="677"/>
      <c r="JGZ71" s="677"/>
      <c r="JHA71" s="677"/>
      <c r="JHB71" s="677"/>
      <c r="JHC71" s="677"/>
      <c r="JHD71" s="677"/>
      <c r="JHE71" s="677"/>
      <c r="JHF71" s="677"/>
      <c r="JHG71" s="677"/>
      <c r="JHH71" s="677"/>
      <c r="JHI71" s="677"/>
      <c r="JHJ71" s="677"/>
      <c r="JHK71" s="677"/>
      <c r="JHL71" s="677"/>
      <c r="JHM71" s="677"/>
      <c r="JHN71" s="677"/>
      <c r="JHO71" s="677"/>
      <c r="JHP71" s="677"/>
      <c r="JHQ71" s="677"/>
      <c r="JHR71" s="677"/>
      <c r="JHS71" s="677"/>
      <c r="JHT71" s="677"/>
      <c r="JHU71" s="677"/>
      <c r="JHV71" s="677"/>
      <c r="JHW71" s="677"/>
      <c r="JHX71" s="677"/>
      <c r="JHY71" s="677"/>
      <c r="JHZ71" s="677"/>
      <c r="JIA71" s="677"/>
      <c r="JIB71" s="677"/>
      <c r="JIC71" s="677"/>
      <c r="JID71" s="677"/>
      <c r="JIE71" s="677"/>
      <c r="JIF71" s="677"/>
      <c r="JIG71" s="677"/>
      <c r="JIH71" s="677"/>
      <c r="JII71" s="677"/>
      <c r="JIJ71" s="677"/>
      <c r="JIK71" s="677"/>
      <c r="JIL71" s="677"/>
      <c r="JIM71" s="677"/>
      <c r="JIN71" s="677"/>
      <c r="JIO71" s="677"/>
      <c r="JIP71" s="677"/>
      <c r="JIQ71" s="677"/>
      <c r="JIR71" s="677"/>
      <c r="JIS71" s="677"/>
      <c r="JIT71" s="677"/>
      <c r="JIU71" s="677"/>
      <c r="JIV71" s="677"/>
      <c r="JIW71" s="677"/>
      <c r="JIX71" s="677"/>
      <c r="JIY71" s="677"/>
      <c r="JIZ71" s="677"/>
      <c r="JJA71" s="677"/>
      <c r="JJB71" s="677"/>
      <c r="JJC71" s="677"/>
      <c r="JJD71" s="677"/>
      <c r="JJE71" s="677"/>
      <c r="JJF71" s="677"/>
      <c r="JJG71" s="677"/>
      <c r="JJH71" s="677"/>
      <c r="JJI71" s="677"/>
      <c r="JJJ71" s="677"/>
      <c r="JJK71" s="677"/>
      <c r="JJL71" s="677"/>
      <c r="JJM71" s="677"/>
      <c r="JJN71" s="677"/>
      <c r="JJO71" s="677"/>
      <c r="JJP71" s="677"/>
      <c r="JJQ71" s="677"/>
      <c r="JJR71" s="677"/>
      <c r="JJS71" s="677"/>
      <c r="JJT71" s="677"/>
      <c r="JJU71" s="677"/>
      <c r="JJV71" s="677"/>
      <c r="JJW71" s="677"/>
      <c r="JJX71" s="677"/>
      <c r="JJY71" s="677"/>
      <c r="JJZ71" s="677"/>
      <c r="JKA71" s="677"/>
      <c r="JKB71" s="677"/>
      <c r="JKC71" s="677"/>
      <c r="JKD71" s="677"/>
      <c r="JKE71" s="677"/>
      <c r="JKF71" s="677"/>
      <c r="JKG71" s="677"/>
      <c r="JKH71" s="677"/>
      <c r="JKI71" s="677"/>
      <c r="JKJ71" s="677"/>
      <c r="JKK71" s="677"/>
      <c r="JKL71" s="677"/>
      <c r="JKM71" s="677"/>
      <c r="JKN71" s="677"/>
      <c r="JKO71" s="677"/>
      <c r="JKP71" s="677"/>
      <c r="JKQ71" s="677"/>
      <c r="JKR71" s="677"/>
      <c r="JKS71" s="677"/>
      <c r="JKT71" s="677"/>
      <c r="JKU71" s="677"/>
      <c r="JKV71" s="677"/>
      <c r="JKW71" s="677"/>
      <c r="JKX71" s="677"/>
      <c r="JKY71" s="677"/>
      <c r="JKZ71" s="677"/>
      <c r="JLA71" s="677"/>
      <c r="JLB71" s="677"/>
      <c r="JLC71" s="677"/>
      <c r="JLD71" s="677"/>
      <c r="JLE71" s="677"/>
      <c r="JLF71" s="677"/>
      <c r="JLG71" s="677"/>
      <c r="JLH71" s="677"/>
      <c r="JLI71" s="677"/>
      <c r="JLJ71" s="677"/>
      <c r="JLK71" s="677"/>
      <c r="JLL71" s="677"/>
      <c r="JLM71" s="677"/>
      <c r="JLN71" s="677"/>
      <c r="JLO71" s="677"/>
      <c r="JLP71" s="677"/>
      <c r="JLQ71" s="677"/>
      <c r="JLR71" s="677"/>
      <c r="JLS71" s="677"/>
      <c r="JLT71" s="677"/>
      <c r="JLU71" s="677"/>
      <c r="JLV71" s="677"/>
      <c r="JLW71" s="677"/>
      <c r="JLX71" s="677"/>
      <c r="JLY71" s="677"/>
      <c r="JLZ71" s="677"/>
      <c r="JMA71" s="677"/>
      <c r="JMB71" s="677"/>
      <c r="JMC71" s="677"/>
      <c r="JMD71" s="677"/>
      <c r="JME71" s="677"/>
      <c r="JMF71" s="677"/>
      <c r="JMG71" s="677"/>
      <c r="JMH71" s="677"/>
      <c r="JMI71" s="677"/>
      <c r="JMJ71" s="677"/>
      <c r="JMK71" s="677"/>
      <c r="JML71" s="677"/>
      <c r="JMM71" s="677"/>
      <c r="JMN71" s="677"/>
      <c r="JMO71" s="677"/>
      <c r="JMP71" s="677"/>
      <c r="JMQ71" s="677"/>
      <c r="JMR71" s="677"/>
      <c r="JMS71" s="677"/>
      <c r="JMT71" s="677"/>
      <c r="JMU71" s="677"/>
      <c r="JMV71" s="677"/>
      <c r="JMW71" s="677"/>
      <c r="JMX71" s="677"/>
      <c r="JMY71" s="677"/>
      <c r="JMZ71" s="677"/>
      <c r="JNA71" s="677"/>
      <c r="JNB71" s="677"/>
      <c r="JNC71" s="677"/>
      <c r="JND71" s="677"/>
      <c r="JNE71" s="677"/>
      <c r="JNF71" s="677"/>
      <c r="JNG71" s="677"/>
      <c r="JNH71" s="677"/>
      <c r="JNI71" s="677"/>
      <c r="JNJ71" s="677"/>
      <c r="JNK71" s="677"/>
      <c r="JNL71" s="677"/>
      <c r="JNM71" s="677"/>
      <c r="JNN71" s="677"/>
      <c r="JNO71" s="677"/>
      <c r="JNP71" s="677"/>
      <c r="JNQ71" s="677"/>
      <c r="JNR71" s="677"/>
      <c r="JNS71" s="677"/>
      <c r="JNT71" s="677"/>
      <c r="JNU71" s="677"/>
      <c r="JNV71" s="677"/>
      <c r="JNW71" s="677"/>
      <c r="JNX71" s="677"/>
      <c r="JNY71" s="677"/>
      <c r="JNZ71" s="677"/>
      <c r="JOA71" s="677"/>
      <c r="JOB71" s="677"/>
      <c r="JOC71" s="677"/>
      <c r="JOD71" s="677"/>
      <c r="JOE71" s="677"/>
      <c r="JOF71" s="677"/>
      <c r="JOG71" s="677"/>
      <c r="JOH71" s="677"/>
      <c r="JOI71" s="677"/>
      <c r="JOJ71" s="677"/>
      <c r="JOK71" s="677"/>
      <c r="JOL71" s="677"/>
      <c r="JOM71" s="677"/>
      <c r="JON71" s="677"/>
      <c r="JOO71" s="677"/>
      <c r="JOP71" s="677"/>
      <c r="JOQ71" s="677"/>
      <c r="JOR71" s="677"/>
      <c r="JOS71" s="677"/>
      <c r="JOT71" s="677"/>
      <c r="JOU71" s="677"/>
      <c r="JOV71" s="677"/>
      <c r="JOW71" s="677"/>
      <c r="JOX71" s="677"/>
      <c r="JOY71" s="677"/>
      <c r="JOZ71" s="677"/>
      <c r="JPA71" s="677"/>
      <c r="JPB71" s="677"/>
      <c r="JPC71" s="677"/>
      <c r="JPD71" s="677"/>
      <c r="JPE71" s="677"/>
      <c r="JPF71" s="677"/>
      <c r="JPG71" s="677"/>
      <c r="JPH71" s="677"/>
      <c r="JPI71" s="677"/>
      <c r="JPJ71" s="677"/>
      <c r="JPK71" s="677"/>
      <c r="JPL71" s="677"/>
      <c r="JPM71" s="677"/>
      <c r="JPN71" s="677"/>
      <c r="JPO71" s="677"/>
      <c r="JPP71" s="677"/>
      <c r="JPQ71" s="677"/>
      <c r="JPR71" s="677"/>
      <c r="JPS71" s="677"/>
      <c r="JPT71" s="677"/>
      <c r="JPU71" s="677"/>
      <c r="JPV71" s="677"/>
      <c r="JPW71" s="677"/>
      <c r="JPX71" s="677"/>
      <c r="JPY71" s="677"/>
      <c r="JPZ71" s="677"/>
      <c r="JQA71" s="677"/>
      <c r="JQB71" s="677"/>
      <c r="JQC71" s="677"/>
      <c r="JQD71" s="677"/>
      <c r="JQE71" s="677"/>
      <c r="JQF71" s="677"/>
      <c r="JQG71" s="677"/>
      <c r="JQH71" s="677"/>
      <c r="JQI71" s="677"/>
      <c r="JQJ71" s="677"/>
      <c r="JQK71" s="677"/>
      <c r="JQL71" s="677"/>
      <c r="JQM71" s="677"/>
      <c r="JQN71" s="677"/>
      <c r="JQO71" s="677"/>
      <c r="JQP71" s="677"/>
      <c r="JQQ71" s="677"/>
      <c r="JQR71" s="677"/>
      <c r="JQS71" s="677"/>
      <c r="JQT71" s="677"/>
      <c r="JQU71" s="677"/>
      <c r="JQV71" s="677"/>
      <c r="JQW71" s="677"/>
      <c r="JQX71" s="677"/>
      <c r="JQY71" s="677"/>
      <c r="JQZ71" s="677"/>
      <c r="JRA71" s="677"/>
      <c r="JRB71" s="677"/>
      <c r="JRC71" s="677"/>
      <c r="JRD71" s="677"/>
      <c r="JRE71" s="677"/>
      <c r="JRF71" s="677"/>
      <c r="JRG71" s="677"/>
      <c r="JRH71" s="677"/>
      <c r="JRI71" s="677"/>
      <c r="JRJ71" s="677"/>
      <c r="JRK71" s="677"/>
      <c r="JRL71" s="677"/>
      <c r="JRM71" s="677"/>
      <c r="JRN71" s="677"/>
      <c r="JRO71" s="677"/>
      <c r="JRP71" s="677"/>
      <c r="JRQ71" s="677"/>
      <c r="JRR71" s="677"/>
      <c r="JRS71" s="677"/>
      <c r="JRT71" s="677"/>
      <c r="JRU71" s="677"/>
      <c r="JRV71" s="677"/>
      <c r="JRW71" s="677"/>
      <c r="JRX71" s="677"/>
      <c r="JRY71" s="677"/>
      <c r="JRZ71" s="677"/>
      <c r="JSA71" s="677"/>
      <c r="JSB71" s="677"/>
      <c r="JSC71" s="677"/>
      <c r="JSD71" s="677"/>
      <c r="JSE71" s="677"/>
      <c r="JSF71" s="677"/>
      <c r="JSG71" s="677"/>
      <c r="JSH71" s="677"/>
      <c r="JSI71" s="677"/>
      <c r="JSJ71" s="677"/>
      <c r="JSK71" s="677"/>
      <c r="JSL71" s="677"/>
      <c r="JSM71" s="677"/>
      <c r="JSN71" s="677"/>
      <c r="JSO71" s="677"/>
      <c r="JSP71" s="677"/>
      <c r="JSQ71" s="677"/>
      <c r="JSR71" s="677"/>
      <c r="JSS71" s="677"/>
      <c r="JST71" s="677"/>
      <c r="JSU71" s="677"/>
      <c r="JSV71" s="677"/>
      <c r="JSW71" s="677"/>
      <c r="JSX71" s="677"/>
      <c r="JSY71" s="677"/>
      <c r="JSZ71" s="677"/>
      <c r="JTA71" s="677"/>
      <c r="JTB71" s="677"/>
      <c r="JTC71" s="677"/>
      <c r="JTD71" s="677"/>
      <c r="JTE71" s="677"/>
      <c r="JTF71" s="677"/>
      <c r="JTG71" s="677"/>
      <c r="JTH71" s="677"/>
      <c r="JTI71" s="677"/>
      <c r="JTJ71" s="677"/>
      <c r="JTK71" s="677"/>
      <c r="JTL71" s="677"/>
      <c r="JTM71" s="677"/>
      <c r="JTN71" s="677"/>
      <c r="JTO71" s="677"/>
      <c r="JTP71" s="677"/>
      <c r="JTQ71" s="677"/>
      <c r="JTR71" s="677"/>
      <c r="JTS71" s="677"/>
      <c r="JTT71" s="677"/>
      <c r="JTU71" s="677"/>
      <c r="JTV71" s="677"/>
      <c r="JTW71" s="677"/>
      <c r="JTX71" s="677"/>
      <c r="JTY71" s="677"/>
      <c r="JTZ71" s="677"/>
      <c r="JUA71" s="677"/>
      <c r="JUB71" s="677"/>
      <c r="JUC71" s="677"/>
      <c r="JUD71" s="677"/>
      <c r="JUE71" s="677"/>
      <c r="JUF71" s="677"/>
      <c r="JUG71" s="677"/>
      <c r="JUH71" s="677"/>
      <c r="JUI71" s="677"/>
      <c r="JUJ71" s="677"/>
      <c r="JUK71" s="677"/>
      <c r="JUL71" s="677"/>
      <c r="JUM71" s="677"/>
      <c r="JUN71" s="677"/>
      <c r="JUO71" s="677"/>
      <c r="JUP71" s="677"/>
      <c r="JUQ71" s="677"/>
      <c r="JUR71" s="677"/>
      <c r="JUS71" s="677"/>
      <c r="JUT71" s="677"/>
      <c r="JUU71" s="677"/>
      <c r="JUV71" s="677"/>
      <c r="JUW71" s="677"/>
      <c r="JUX71" s="677"/>
      <c r="JUY71" s="677"/>
      <c r="JUZ71" s="677"/>
      <c r="JVA71" s="677"/>
      <c r="JVB71" s="677"/>
      <c r="JVC71" s="677"/>
      <c r="JVD71" s="677"/>
      <c r="JVE71" s="677"/>
      <c r="JVF71" s="677"/>
      <c r="JVG71" s="677"/>
      <c r="JVH71" s="677"/>
      <c r="JVI71" s="677"/>
      <c r="JVJ71" s="677"/>
      <c r="JVK71" s="677"/>
      <c r="JVL71" s="677"/>
      <c r="JVM71" s="677"/>
      <c r="JVN71" s="677"/>
      <c r="JVO71" s="677"/>
      <c r="JVP71" s="677"/>
      <c r="JVQ71" s="677"/>
      <c r="JVR71" s="677"/>
      <c r="JVS71" s="677"/>
      <c r="JVT71" s="677"/>
      <c r="JVU71" s="677"/>
      <c r="JVV71" s="677"/>
      <c r="JVW71" s="677"/>
      <c r="JVX71" s="677"/>
      <c r="JVY71" s="677"/>
      <c r="JVZ71" s="677"/>
      <c r="JWA71" s="677"/>
      <c r="JWB71" s="677"/>
      <c r="JWC71" s="677"/>
      <c r="JWD71" s="677"/>
      <c r="JWE71" s="677"/>
      <c r="JWF71" s="677"/>
      <c r="JWG71" s="677"/>
      <c r="JWH71" s="677"/>
      <c r="JWI71" s="677"/>
      <c r="JWJ71" s="677"/>
      <c r="JWK71" s="677"/>
      <c r="JWL71" s="677"/>
      <c r="JWM71" s="677"/>
      <c r="JWN71" s="677"/>
      <c r="JWO71" s="677"/>
      <c r="JWP71" s="677"/>
      <c r="JWQ71" s="677"/>
      <c r="JWR71" s="677"/>
      <c r="JWS71" s="677"/>
      <c r="JWT71" s="677"/>
      <c r="JWU71" s="677"/>
      <c r="JWV71" s="677"/>
      <c r="JWW71" s="677"/>
      <c r="JWX71" s="677"/>
      <c r="JWY71" s="677"/>
      <c r="JWZ71" s="677"/>
      <c r="JXA71" s="677"/>
      <c r="JXB71" s="677"/>
      <c r="JXC71" s="677"/>
      <c r="JXD71" s="677"/>
      <c r="JXE71" s="677"/>
      <c r="JXF71" s="677"/>
      <c r="JXG71" s="677"/>
      <c r="JXH71" s="677"/>
      <c r="JXI71" s="677"/>
      <c r="JXJ71" s="677"/>
      <c r="JXK71" s="677"/>
      <c r="JXL71" s="677"/>
      <c r="JXM71" s="677"/>
      <c r="JXN71" s="677"/>
      <c r="JXO71" s="677"/>
      <c r="JXP71" s="677"/>
      <c r="JXQ71" s="677"/>
      <c r="JXR71" s="677"/>
      <c r="JXS71" s="677"/>
      <c r="JXT71" s="677"/>
      <c r="JXU71" s="677"/>
      <c r="JXV71" s="677"/>
      <c r="JXW71" s="677"/>
      <c r="JXX71" s="677"/>
      <c r="JXY71" s="677"/>
      <c r="JXZ71" s="677"/>
      <c r="JYA71" s="677"/>
      <c r="JYB71" s="677"/>
      <c r="JYC71" s="677"/>
      <c r="JYD71" s="677"/>
      <c r="JYE71" s="677"/>
      <c r="JYF71" s="677"/>
      <c r="JYG71" s="677"/>
      <c r="JYH71" s="677"/>
      <c r="JYI71" s="677"/>
      <c r="JYJ71" s="677"/>
      <c r="JYK71" s="677"/>
      <c r="JYL71" s="677"/>
      <c r="JYM71" s="677"/>
      <c r="JYN71" s="677"/>
      <c r="JYO71" s="677"/>
      <c r="JYP71" s="677"/>
      <c r="JYQ71" s="677"/>
      <c r="JYR71" s="677"/>
      <c r="JYS71" s="677"/>
      <c r="JYT71" s="677"/>
      <c r="JYU71" s="677"/>
      <c r="JYV71" s="677"/>
      <c r="JYW71" s="677"/>
      <c r="JYX71" s="677"/>
      <c r="JYY71" s="677"/>
      <c r="JYZ71" s="677"/>
      <c r="JZA71" s="677"/>
      <c r="JZB71" s="677"/>
      <c r="JZC71" s="677"/>
      <c r="JZD71" s="677"/>
      <c r="JZE71" s="677"/>
      <c r="JZF71" s="677"/>
      <c r="JZG71" s="677"/>
      <c r="JZH71" s="677"/>
      <c r="JZI71" s="677"/>
      <c r="JZJ71" s="677"/>
      <c r="JZK71" s="677"/>
      <c r="JZL71" s="677"/>
      <c r="JZM71" s="677"/>
      <c r="JZN71" s="677"/>
      <c r="JZO71" s="677"/>
      <c r="JZP71" s="677"/>
      <c r="JZQ71" s="677"/>
      <c r="JZR71" s="677"/>
      <c r="JZS71" s="677"/>
      <c r="JZT71" s="677"/>
      <c r="JZU71" s="677"/>
      <c r="JZV71" s="677"/>
      <c r="JZW71" s="677"/>
      <c r="JZX71" s="677"/>
      <c r="JZY71" s="677"/>
      <c r="JZZ71" s="677"/>
      <c r="KAA71" s="677"/>
      <c r="KAB71" s="677"/>
      <c r="KAC71" s="677"/>
      <c r="KAD71" s="677"/>
      <c r="KAE71" s="677"/>
      <c r="KAF71" s="677"/>
      <c r="KAG71" s="677"/>
      <c r="KAH71" s="677"/>
      <c r="KAI71" s="677"/>
      <c r="KAJ71" s="677"/>
      <c r="KAK71" s="677"/>
      <c r="KAL71" s="677"/>
      <c r="KAM71" s="677"/>
      <c r="KAN71" s="677"/>
      <c r="KAO71" s="677"/>
      <c r="KAP71" s="677"/>
      <c r="KAQ71" s="677"/>
      <c r="KAR71" s="677"/>
      <c r="KAS71" s="677"/>
      <c r="KAT71" s="677"/>
      <c r="KAU71" s="677"/>
      <c r="KAV71" s="677"/>
      <c r="KAW71" s="677"/>
      <c r="KAX71" s="677"/>
      <c r="KAY71" s="677"/>
      <c r="KAZ71" s="677"/>
      <c r="KBA71" s="677"/>
      <c r="KBB71" s="677"/>
      <c r="KBC71" s="677"/>
      <c r="KBD71" s="677"/>
      <c r="KBE71" s="677"/>
      <c r="KBF71" s="677"/>
      <c r="KBG71" s="677"/>
      <c r="KBH71" s="677"/>
      <c r="KBI71" s="677"/>
      <c r="KBJ71" s="677"/>
      <c r="KBK71" s="677"/>
      <c r="KBL71" s="677"/>
      <c r="KBM71" s="677"/>
      <c r="KBN71" s="677"/>
      <c r="KBO71" s="677"/>
      <c r="KBP71" s="677"/>
      <c r="KBQ71" s="677"/>
      <c r="KBR71" s="677"/>
      <c r="KBS71" s="677"/>
      <c r="KBT71" s="677"/>
      <c r="KBU71" s="677"/>
      <c r="KBV71" s="677"/>
      <c r="KBW71" s="677"/>
      <c r="KBX71" s="677"/>
      <c r="KBY71" s="677"/>
      <c r="KBZ71" s="677"/>
      <c r="KCA71" s="677"/>
      <c r="KCB71" s="677"/>
      <c r="KCC71" s="677"/>
      <c r="KCD71" s="677"/>
      <c r="KCE71" s="677"/>
      <c r="KCF71" s="677"/>
      <c r="KCG71" s="677"/>
      <c r="KCH71" s="677"/>
      <c r="KCI71" s="677"/>
      <c r="KCJ71" s="677"/>
      <c r="KCK71" s="677"/>
      <c r="KCL71" s="677"/>
      <c r="KCM71" s="677"/>
      <c r="KCN71" s="677"/>
      <c r="KCO71" s="677"/>
      <c r="KCP71" s="677"/>
      <c r="KCQ71" s="677"/>
      <c r="KCR71" s="677"/>
      <c r="KCS71" s="677"/>
      <c r="KCT71" s="677"/>
      <c r="KCU71" s="677"/>
      <c r="KCV71" s="677"/>
      <c r="KCW71" s="677"/>
      <c r="KCX71" s="677"/>
      <c r="KCY71" s="677"/>
      <c r="KCZ71" s="677"/>
      <c r="KDA71" s="677"/>
      <c r="KDB71" s="677"/>
      <c r="KDC71" s="677"/>
      <c r="KDD71" s="677"/>
      <c r="KDE71" s="677"/>
      <c r="KDF71" s="677"/>
      <c r="KDG71" s="677"/>
      <c r="KDH71" s="677"/>
      <c r="KDI71" s="677"/>
      <c r="KDJ71" s="677"/>
      <c r="KDK71" s="677"/>
      <c r="KDL71" s="677"/>
      <c r="KDM71" s="677"/>
      <c r="KDN71" s="677"/>
      <c r="KDO71" s="677"/>
      <c r="KDP71" s="677"/>
      <c r="KDQ71" s="677"/>
      <c r="KDR71" s="677"/>
      <c r="KDS71" s="677"/>
      <c r="KDT71" s="677"/>
      <c r="KDU71" s="677"/>
      <c r="KDV71" s="677"/>
      <c r="KDW71" s="677"/>
      <c r="KDX71" s="677"/>
      <c r="KDY71" s="677"/>
      <c r="KDZ71" s="677"/>
      <c r="KEA71" s="677"/>
      <c r="KEB71" s="677"/>
      <c r="KEC71" s="677"/>
      <c r="KED71" s="677"/>
      <c r="KEE71" s="677"/>
      <c r="KEF71" s="677"/>
      <c r="KEG71" s="677"/>
      <c r="KEH71" s="677"/>
      <c r="KEI71" s="677"/>
      <c r="KEJ71" s="677"/>
      <c r="KEK71" s="677"/>
      <c r="KEL71" s="677"/>
      <c r="KEM71" s="677"/>
      <c r="KEN71" s="677"/>
      <c r="KEO71" s="677"/>
      <c r="KEP71" s="677"/>
      <c r="KEQ71" s="677"/>
      <c r="KER71" s="677"/>
      <c r="KES71" s="677"/>
      <c r="KET71" s="677"/>
      <c r="KEU71" s="677"/>
      <c r="KEV71" s="677"/>
      <c r="KEW71" s="677"/>
      <c r="KEX71" s="677"/>
      <c r="KEY71" s="677"/>
      <c r="KEZ71" s="677"/>
      <c r="KFA71" s="677"/>
      <c r="KFB71" s="677"/>
      <c r="KFC71" s="677"/>
      <c r="KFD71" s="677"/>
      <c r="KFE71" s="677"/>
      <c r="KFF71" s="677"/>
      <c r="KFG71" s="677"/>
      <c r="KFH71" s="677"/>
      <c r="KFI71" s="677"/>
      <c r="KFJ71" s="677"/>
      <c r="KFK71" s="677"/>
      <c r="KFL71" s="677"/>
      <c r="KFM71" s="677"/>
      <c r="KFN71" s="677"/>
      <c r="KFO71" s="677"/>
      <c r="KFP71" s="677"/>
      <c r="KFQ71" s="677"/>
      <c r="KFR71" s="677"/>
      <c r="KFS71" s="677"/>
      <c r="KFT71" s="677"/>
      <c r="KFU71" s="677"/>
      <c r="KFV71" s="677"/>
      <c r="KFW71" s="677"/>
      <c r="KFX71" s="677"/>
      <c r="KFY71" s="677"/>
      <c r="KFZ71" s="677"/>
      <c r="KGA71" s="677"/>
      <c r="KGB71" s="677"/>
      <c r="KGC71" s="677"/>
      <c r="KGD71" s="677"/>
      <c r="KGE71" s="677"/>
      <c r="KGF71" s="677"/>
      <c r="KGG71" s="677"/>
      <c r="KGH71" s="677"/>
      <c r="KGI71" s="677"/>
      <c r="KGJ71" s="677"/>
      <c r="KGK71" s="677"/>
      <c r="KGL71" s="677"/>
      <c r="KGM71" s="677"/>
      <c r="KGN71" s="677"/>
      <c r="KGO71" s="677"/>
      <c r="KGP71" s="677"/>
      <c r="KGQ71" s="677"/>
      <c r="KGR71" s="677"/>
      <c r="KGS71" s="677"/>
      <c r="KGT71" s="677"/>
      <c r="KGU71" s="677"/>
      <c r="KGV71" s="677"/>
      <c r="KGW71" s="677"/>
      <c r="KGX71" s="677"/>
      <c r="KGY71" s="677"/>
      <c r="KGZ71" s="677"/>
      <c r="KHA71" s="677"/>
      <c r="KHB71" s="677"/>
      <c r="KHC71" s="677"/>
      <c r="KHD71" s="677"/>
      <c r="KHE71" s="677"/>
      <c r="KHF71" s="677"/>
      <c r="KHG71" s="677"/>
      <c r="KHH71" s="677"/>
      <c r="KHI71" s="677"/>
      <c r="KHJ71" s="677"/>
      <c r="KHK71" s="677"/>
      <c r="KHL71" s="677"/>
      <c r="KHM71" s="677"/>
      <c r="KHN71" s="677"/>
      <c r="KHO71" s="677"/>
      <c r="KHP71" s="677"/>
      <c r="KHQ71" s="677"/>
      <c r="KHR71" s="677"/>
      <c r="KHS71" s="677"/>
      <c r="KHT71" s="677"/>
      <c r="KHU71" s="677"/>
      <c r="KHV71" s="677"/>
      <c r="KHW71" s="677"/>
      <c r="KHX71" s="677"/>
      <c r="KHY71" s="677"/>
      <c r="KHZ71" s="677"/>
      <c r="KIA71" s="677"/>
      <c r="KIB71" s="677"/>
      <c r="KIC71" s="677"/>
      <c r="KID71" s="677"/>
      <c r="KIE71" s="677"/>
      <c r="KIF71" s="677"/>
      <c r="KIG71" s="677"/>
      <c r="KIH71" s="677"/>
      <c r="KII71" s="677"/>
      <c r="KIJ71" s="677"/>
      <c r="KIK71" s="677"/>
      <c r="KIL71" s="677"/>
      <c r="KIM71" s="677"/>
      <c r="KIN71" s="677"/>
      <c r="KIO71" s="677"/>
      <c r="KIP71" s="677"/>
      <c r="KIQ71" s="677"/>
      <c r="KIR71" s="677"/>
      <c r="KIS71" s="677"/>
      <c r="KIT71" s="677"/>
      <c r="KIU71" s="677"/>
      <c r="KIV71" s="677"/>
      <c r="KIW71" s="677"/>
      <c r="KIX71" s="677"/>
      <c r="KIY71" s="677"/>
      <c r="KIZ71" s="677"/>
      <c r="KJA71" s="677"/>
      <c r="KJB71" s="677"/>
      <c r="KJC71" s="677"/>
      <c r="KJD71" s="677"/>
      <c r="KJE71" s="677"/>
      <c r="KJF71" s="677"/>
      <c r="KJG71" s="677"/>
      <c r="KJH71" s="677"/>
      <c r="KJI71" s="677"/>
      <c r="KJJ71" s="677"/>
      <c r="KJK71" s="677"/>
      <c r="KJL71" s="677"/>
      <c r="KJM71" s="677"/>
      <c r="KJN71" s="677"/>
      <c r="KJO71" s="677"/>
      <c r="KJP71" s="677"/>
      <c r="KJQ71" s="677"/>
      <c r="KJR71" s="677"/>
      <c r="KJS71" s="677"/>
      <c r="KJT71" s="677"/>
      <c r="KJU71" s="677"/>
      <c r="KJV71" s="677"/>
      <c r="KJW71" s="677"/>
      <c r="KJX71" s="677"/>
      <c r="KJY71" s="677"/>
      <c r="KJZ71" s="677"/>
      <c r="KKA71" s="677"/>
      <c r="KKB71" s="677"/>
      <c r="KKC71" s="677"/>
      <c r="KKD71" s="677"/>
      <c r="KKE71" s="677"/>
      <c r="KKF71" s="677"/>
      <c r="KKG71" s="677"/>
      <c r="KKH71" s="677"/>
      <c r="KKI71" s="677"/>
      <c r="KKJ71" s="677"/>
      <c r="KKK71" s="677"/>
      <c r="KKL71" s="677"/>
      <c r="KKM71" s="677"/>
      <c r="KKN71" s="677"/>
      <c r="KKO71" s="677"/>
      <c r="KKP71" s="677"/>
      <c r="KKQ71" s="677"/>
      <c r="KKR71" s="677"/>
      <c r="KKS71" s="677"/>
      <c r="KKT71" s="677"/>
      <c r="KKU71" s="677"/>
      <c r="KKV71" s="677"/>
      <c r="KKW71" s="677"/>
      <c r="KKX71" s="677"/>
      <c r="KKY71" s="677"/>
      <c r="KKZ71" s="677"/>
      <c r="KLA71" s="677"/>
      <c r="KLB71" s="677"/>
      <c r="KLC71" s="677"/>
      <c r="KLD71" s="677"/>
      <c r="KLE71" s="677"/>
      <c r="KLF71" s="677"/>
      <c r="KLG71" s="677"/>
      <c r="KLH71" s="677"/>
      <c r="KLI71" s="677"/>
      <c r="KLJ71" s="677"/>
      <c r="KLK71" s="677"/>
      <c r="KLL71" s="677"/>
      <c r="KLM71" s="677"/>
      <c r="KLN71" s="677"/>
      <c r="KLO71" s="677"/>
      <c r="KLP71" s="677"/>
      <c r="KLQ71" s="677"/>
      <c r="KLR71" s="677"/>
      <c r="KLS71" s="677"/>
      <c r="KLT71" s="677"/>
      <c r="KLU71" s="677"/>
      <c r="KLV71" s="677"/>
      <c r="KLW71" s="677"/>
      <c r="KLX71" s="677"/>
      <c r="KLY71" s="677"/>
      <c r="KLZ71" s="677"/>
      <c r="KMA71" s="677"/>
      <c r="KMB71" s="677"/>
      <c r="KMC71" s="677"/>
      <c r="KMD71" s="677"/>
      <c r="KME71" s="677"/>
      <c r="KMF71" s="677"/>
      <c r="KMG71" s="677"/>
      <c r="KMH71" s="677"/>
      <c r="KMI71" s="677"/>
      <c r="KMJ71" s="677"/>
      <c r="KMK71" s="677"/>
      <c r="KML71" s="677"/>
      <c r="KMM71" s="677"/>
      <c r="KMN71" s="677"/>
      <c r="KMO71" s="677"/>
      <c r="KMP71" s="677"/>
      <c r="KMQ71" s="677"/>
      <c r="KMR71" s="677"/>
      <c r="KMS71" s="677"/>
      <c r="KMT71" s="677"/>
      <c r="KMU71" s="677"/>
      <c r="KMV71" s="677"/>
      <c r="KMW71" s="677"/>
      <c r="KMX71" s="677"/>
      <c r="KMY71" s="677"/>
      <c r="KMZ71" s="677"/>
      <c r="KNA71" s="677"/>
      <c r="KNB71" s="677"/>
      <c r="KNC71" s="677"/>
      <c r="KND71" s="677"/>
      <c r="KNE71" s="677"/>
      <c r="KNF71" s="677"/>
      <c r="KNG71" s="677"/>
      <c r="KNH71" s="677"/>
      <c r="KNI71" s="677"/>
      <c r="KNJ71" s="677"/>
      <c r="KNK71" s="677"/>
      <c r="KNL71" s="677"/>
      <c r="KNM71" s="677"/>
      <c r="KNN71" s="677"/>
      <c r="KNO71" s="677"/>
      <c r="KNP71" s="677"/>
      <c r="KNQ71" s="677"/>
      <c r="KNR71" s="677"/>
      <c r="KNS71" s="677"/>
      <c r="KNT71" s="677"/>
      <c r="KNU71" s="677"/>
      <c r="KNV71" s="677"/>
      <c r="KNW71" s="677"/>
      <c r="KNX71" s="677"/>
      <c r="KNY71" s="677"/>
      <c r="KNZ71" s="677"/>
      <c r="KOA71" s="677"/>
      <c r="KOB71" s="677"/>
      <c r="KOC71" s="677"/>
      <c r="KOD71" s="677"/>
      <c r="KOE71" s="677"/>
      <c r="KOF71" s="677"/>
      <c r="KOG71" s="677"/>
      <c r="KOH71" s="677"/>
      <c r="KOI71" s="677"/>
      <c r="KOJ71" s="677"/>
      <c r="KOK71" s="677"/>
      <c r="KOL71" s="677"/>
      <c r="KOM71" s="677"/>
      <c r="KON71" s="677"/>
      <c r="KOO71" s="677"/>
      <c r="KOP71" s="677"/>
      <c r="KOQ71" s="677"/>
      <c r="KOR71" s="677"/>
      <c r="KOS71" s="677"/>
      <c r="KOT71" s="677"/>
      <c r="KOU71" s="677"/>
      <c r="KOV71" s="677"/>
      <c r="KOW71" s="677"/>
      <c r="KOX71" s="677"/>
      <c r="KOY71" s="677"/>
      <c r="KOZ71" s="677"/>
      <c r="KPA71" s="677"/>
      <c r="KPB71" s="677"/>
      <c r="KPC71" s="677"/>
      <c r="KPD71" s="677"/>
      <c r="KPE71" s="677"/>
      <c r="KPF71" s="677"/>
      <c r="KPG71" s="677"/>
      <c r="KPH71" s="677"/>
      <c r="KPI71" s="677"/>
      <c r="KPJ71" s="677"/>
      <c r="KPK71" s="677"/>
      <c r="KPL71" s="677"/>
      <c r="KPM71" s="677"/>
      <c r="KPN71" s="677"/>
      <c r="KPO71" s="677"/>
      <c r="KPP71" s="677"/>
      <c r="KPQ71" s="677"/>
      <c r="KPR71" s="677"/>
      <c r="KPS71" s="677"/>
      <c r="KPT71" s="677"/>
      <c r="KPU71" s="677"/>
      <c r="KPV71" s="677"/>
      <c r="KPW71" s="677"/>
      <c r="KPX71" s="677"/>
      <c r="KPY71" s="677"/>
      <c r="KPZ71" s="677"/>
      <c r="KQA71" s="677"/>
      <c r="KQB71" s="677"/>
      <c r="KQC71" s="677"/>
      <c r="KQD71" s="677"/>
      <c r="KQE71" s="677"/>
      <c r="KQF71" s="677"/>
      <c r="KQG71" s="677"/>
      <c r="KQH71" s="677"/>
      <c r="KQI71" s="677"/>
      <c r="KQJ71" s="677"/>
      <c r="KQK71" s="677"/>
      <c r="KQL71" s="677"/>
      <c r="KQM71" s="677"/>
      <c r="KQN71" s="677"/>
      <c r="KQO71" s="677"/>
      <c r="KQP71" s="677"/>
      <c r="KQQ71" s="677"/>
      <c r="KQR71" s="677"/>
      <c r="KQS71" s="677"/>
      <c r="KQT71" s="677"/>
      <c r="KQU71" s="677"/>
      <c r="KQV71" s="677"/>
      <c r="KQW71" s="677"/>
      <c r="KQX71" s="677"/>
      <c r="KQY71" s="677"/>
      <c r="KQZ71" s="677"/>
      <c r="KRA71" s="677"/>
      <c r="KRB71" s="677"/>
      <c r="KRC71" s="677"/>
      <c r="KRD71" s="677"/>
      <c r="KRE71" s="677"/>
      <c r="KRF71" s="677"/>
      <c r="KRG71" s="677"/>
      <c r="KRH71" s="677"/>
      <c r="KRI71" s="677"/>
      <c r="KRJ71" s="677"/>
      <c r="KRK71" s="677"/>
      <c r="KRL71" s="677"/>
      <c r="KRM71" s="677"/>
      <c r="KRN71" s="677"/>
      <c r="KRO71" s="677"/>
      <c r="KRP71" s="677"/>
      <c r="KRQ71" s="677"/>
      <c r="KRR71" s="677"/>
      <c r="KRS71" s="677"/>
      <c r="KRT71" s="677"/>
      <c r="KRU71" s="677"/>
      <c r="KRV71" s="677"/>
      <c r="KRW71" s="677"/>
      <c r="KRX71" s="677"/>
      <c r="KRY71" s="677"/>
      <c r="KRZ71" s="677"/>
      <c r="KSA71" s="677"/>
      <c r="KSB71" s="677"/>
      <c r="KSC71" s="677"/>
      <c r="KSD71" s="677"/>
      <c r="KSE71" s="677"/>
      <c r="KSF71" s="677"/>
      <c r="KSG71" s="677"/>
      <c r="KSH71" s="677"/>
      <c r="KSI71" s="677"/>
      <c r="KSJ71" s="677"/>
      <c r="KSK71" s="677"/>
      <c r="KSL71" s="677"/>
      <c r="KSM71" s="677"/>
      <c r="KSN71" s="677"/>
      <c r="KSO71" s="677"/>
      <c r="KSP71" s="677"/>
      <c r="KSQ71" s="677"/>
      <c r="KSR71" s="677"/>
      <c r="KSS71" s="677"/>
      <c r="KST71" s="677"/>
      <c r="KSU71" s="677"/>
      <c r="KSV71" s="677"/>
      <c r="KSW71" s="677"/>
      <c r="KSX71" s="677"/>
      <c r="KSY71" s="677"/>
      <c r="KSZ71" s="677"/>
      <c r="KTA71" s="677"/>
      <c r="KTB71" s="677"/>
      <c r="KTC71" s="677"/>
      <c r="KTD71" s="677"/>
      <c r="KTE71" s="677"/>
      <c r="KTF71" s="677"/>
      <c r="KTG71" s="677"/>
      <c r="KTH71" s="677"/>
      <c r="KTI71" s="677"/>
      <c r="KTJ71" s="677"/>
      <c r="KTK71" s="677"/>
      <c r="KTL71" s="677"/>
      <c r="KTM71" s="677"/>
      <c r="KTN71" s="677"/>
      <c r="KTO71" s="677"/>
      <c r="KTP71" s="677"/>
      <c r="KTQ71" s="677"/>
      <c r="KTR71" s="677"/>
      <c r="KTS71" s="677"/>
      <c r="KTT71" s="677"/>
      <c r="KTU71" s="677"/>
      <c r="KTV71" s="677"/>
      <c r="KTW71" s="677"/>
      <c r="KTX71" s="677"/>
      <c r="KTY71" s="677"/>
      <c r="KTZ71" s="677"/>
      <c r="KUA71" s="677"/>
      <c r="KUB71" s="677"/>
      <c r="KUC71" s="677"/>
      <c r="KUD71" s="677"/>
      <c r="KUE71" s="677"/>
      <c r="KUF71" s="677"/>
      <c r="KUG71" s="677"/>
      <c r="KUH71" s="677"/>
      <c r="KUI71" s="677"/>
      <c r="KUJ71" s="677"/>
      <c r="KUK71" s="677"/>
      <c r="KUL71" s="677"/>
      <c r="KUM71" s="677"/>
      <c r="KUN71" s="677"/>
      <c r="KUO71" s="677"/>
      <c r="KUP71" s="677"/>
      <c r="KUQ71" s="677"/>
      <c r="KUR71" s="677"/>
      <c r="KUS71" s="677"/>
      <c r="KUT71" s="677"/>
      <c r="KUU71" s="677"/>
      <c r="KUV71" s="677"/>
      <c r="KUW71" s="677"/>
      <c r="KUX71" s="677"/>
      <c r="KUY71" s="677"/>
      <c r="KUZ71" s="677"/>
      <c r="KVA71" s="677"/>
      <c r="KVB71" s="677"/>
      <c r="KVC71" s="677"/>
      <c r="KVD71" s="677"/>
      <c r="KVE71" s="677"/>
      <c r="KVF71" s="677"/>
      <c r="KVG71" s="677"/>
      <c r="KVH71" s="677"/>
      <c r="KVI71" s="677"/>
      <c r="KVJ71" s="677"/>
      <c r="KVK71" s="677"/>
      <c r="KVL71" s="677"/>
      <c r="KVM71" s="677"/>
      <c r="KVN71" s="677"/>
      <c r="KVO71" s="677"/>
      <c r="KVP71" s="677"/>
      <c r="KVQ71" s="677"/>
      <c r="KVR71" s="677"/>
      <c r="KVS71" s="677"/>
      <c r="KVT71" s="677"/>
      <c r="KVU71" s="677"/>
      <c r="KVV71" s="677"/>
      <c r="KVW71" s="677"/>
      <c r="KVX71" s="677"/>
      <c r="KVY71" s="677"/>
      <c r="KVZ71" s="677"/>
      <c r="KWA71" s="677"/>
      <c r="KWB71" s="677"/>
      <c r="KWC71" s="677"/>
      <c r="KWD71" s="677"/>
      <c r="KWE71" s="677"/>
      <c r="KWF71" s="677"/>
      <c r="KWG71" s="677"/>
      <c r="KWH71" s="677"/>
      <c r="KWI71" s="677"/>
      <c r="KWJ71" s="677"/>
      <c r="KWK71" s="677"/>
      <c r="KWL71" s="677"/>
      <c r="KWM71" s="677"/>
      <c r="KWN71" s="677"/>
      <c r="KWO71" s="677"/>
      <c r="KWP71" s="677"/>
      <c r="KWQ71" s="677"/>
      <c r="KWR71" s="677"/>
      <c r="KWS71" s="677"/>
      <c r="KWT71" s="677"/>
      <c r="KWU71" s="677"/>
      <c r="KWV71" s="677"/>
      <c r="KWW71" s="677"/>
      <c r="KWX71" s="677"/>
      <c r="KWY71" s="677"/>
      <c r="KWZ71" s="677"/>
      <c r="KXA71" s="677"/>
      <c r="KXB71" s="677"/>
      <c r="KXC71" s="677"/>
      <c r="KXD71" s="677"/>
      <c r="KXE71" s="677"/>
      <c r="KXF71" s="677"/>
      <c r="KXG71" s="677"/>
      <c r="KXH71" s="677"/>
      <c r="KXI71" s="677"/>
      <c r="KXJ71" s="677"/>
      <c r="KXK71" s="677"/>
      <c r="KXL71" s="677"/>
      <c r="KXM71" s="677"/>
      <c r="KXN71" s="677"/>
      <c r="KXO71" s="677"/>
      <c r="KXP71" s="677"/>
      <c r="KXQ71" s="677"/>
      <c r="KXR71" s="677"/>
      <c r="KXS71" s="677"/>
      <c r="KXT71" s="677"/>
      <c r="KXU71" s="677"/>
      <c r="KXV71" s="677"/>
      <c r="KXW71" s="677"/>
      <c r="KXX71" s="677"/>
      <c r="KXY71" s="677"/>
      <c r="KXZ71" s="677"/>
      <c r="KYA71" s="677"/>
      <c r="KYB71" s="677"/>
      <c r="KYC71" s="677"/>
      <c r="KYD71" s="677"/>
      <c r="KYE71" s="677"/>
      <c r="KYF71" s="677"/>
      <c r="KYG71" s="677"/>
      <c r="KYH71" s="677"/>
      <c r="KYI71" s="677"/>
      <c r="KYJ71" s="677"/>
      <c r="KYK71" s="677"/>
      <c r="KYL71" s="677"/>
      <c r="KYM71" s="677"/>
      <c r="KYN71" s="677"/>
      <c r="KYO71" s="677"/>
      <c r="KYP71" s="677"/>
      <c r="KYQ71" s="677"/>
      <c r="KYR71" s="677"/>
      <c r="KYS71" s="677"/>
      <c r="KYT71" s="677"/>
      <c r="KYU71" s="677"/>
      <c r="KYV71" s="677"/>
      <c r="KYW71" s="677"/>
      <c r="KYX71" s="677"/>
      <c r="KYY71" s="677"/>
      <c r="KYZ71" s="677"/>
      <c r="KZA71" s="677"/>
      <c r="KZB71" s="677"/>
      <c r="KZC71" s="677"/>
      <c r="KZD71" s="677"/>
      <c r="KZE71" s="677"/>
      <c r="KZF71" s="677"/>
      <c r="KZG71" s="677"/>
      <c r="KZH71" s="677"/>
      <c r="KZI71" s="677"/>
      <c r="KZJ71" s="677"/>
      <c r="KZK71" s="677"/>
      <c r="KZL71" s="677"/>
      <c r="KZM71" s="677"/>
      <c r="KZN71" s="677"/>
      <c r="KZO71" s="677"/>
      <c r="KZP71" s="677"/>
      <c r="KZQ71" s="677"/>
      <c r="KZR71" s="677"/>
      <c r="KZS71" s="677"/>
      <c r="KZT71" s="677"/>
      <c r="KZU71" s="677"/>
      <c r="KZV71" s="677"/>
      <c r="KZW71" s="677"/>
      <c r="KZX71" s="677"/>
      <c r="KZY71" s="677"/>
      <c r="KZZ71" s="677"/>
      <c r="LAA71" s="677"/>
      <c r="LAB71" s="677"/>
      <c r="LAC71" s="677"/>
      <c r="LAD71" s="677"/>
      <c r="LAE71" s="677"/>
      <c r="LAF71" s="677"/>
      <c r="LAG71" s="677"/>
      <c r="LAH71" s="677"/>
      <c r="LAI71" s="677"/>
      <c r="LAJ71" s="677"/>
      <c r="LAK71" s="677"/>
      <c r="LAL71" s="677"/>
      <c r="LAM71" s="677"/>
      <c r="LAN71" s="677"/>
      <c r="LAO71" s="677"/>
      <c r="LAP71" s="677"/>
      <c r="LAQ71" s="677"/>
      <c r="LAR71" s="677"/>
      <c r="LAS71" s="677"/>
      <c r="LAT71" s="677"/>
      <c r="LAU71" s="677"/>
      <c r="LAV71" s="677"/>
      <c r="LAW71" s="677"/>
      <c r="LAX71" s="677"/>
      <c r="LAY71" s="677"/>
      <c r="LAZ71" s="677"/>
      <c r="LBA71" s="677"/>
      <c r="LBB71" s="677"/>
      <c r="LBC71" s="677"/>
      <c r="LBD71" s="677"/>
      <c r="LBE71" s="677"/>
      <c r="LBF71" s="677"/>
      <c r="LBG71" s="677"/>
      <c r="LBH71" s="677"/>
      <c r="LBI71" s="677"/>
      <c r="LBJ71" s="677"/>
      <c r="LBK71" s="677"/>
      <c r="LBL71" s="677"/>
      <c r="LBM71" s="677"/>
      <c r="LBN71" s="677"/>
      <c r="LBO71" s="677"/>
      <c r="LBP71" s="677"/>
      <c r="LBQ71" s="677"/>
      <c r="LBR71" s="677"/>
      <c r="LBS71" s="677"/>
      <c r="LBT71" s="677"/>
      <c r="LBU71" s="677"/>
      <c r="LBV71" s="677"/>
      <c r="LBW71" s="677"/>
      <c r="LBX71" s="677"/>
      <c r="LBY71" s="677"/>
      <c r="LBZ71" s="677"/>
      <c r="LCA71" s="677"/>
      <c r="LCB71" s="677"/>
      <c r="LCC71" s="677"/>
      <c r="LCD71" s="677"/>
      <c r="LCE71" s="677"/>
      <c r="LCF71" s="677"/>
      <c r="LCG71" s="677"/>
      <c r="LCH71" s="677"/>
      <c r="LCI71" s="677"/>
      <c r="LCJ71" s="677"/>
      <c r="LCK71" s="677"/>
      <c r="LCL71" s="677"/>
      <c r="LCM71" s="677"/>
      <c r="LCN71" s="677"/>
      <c r="LCO71" s="677"/>
      <c r="LCP71" s="677"/>
      <c r="LCQ71" s="677"/>
      <c r="LCR71" s="677"/>
      <c r="LCS71" s="677"/>
      <c r="LCT71" s="677"/>
      <c r="LCU71" s="677"/>
      <c r="LCV71" s="677"/>
      <c r="LCW71" s="677"/>
      <c r="LCX71" s="677"/>
      <c r="LCY71" s="677"/>
      <c r="LCZ71" s="677"/>
      <c r="LDA71" s="677"/>
      <c r="LDB71" s="677"/>
      <c r="LDC71" s="677"/>
      <c r="LDD71" s="677"/>
      <c r="LDE71" s="677"/>
      <c r="LDF71" s="677"/>
      <c r="LDG71" s="677"/>
      <c r="LDH71" s="677"/>
      <c r="LDI71" s="677"/>
      <c r="LDJ71" s="677"/>
      <c r="LDK71" s="677"/>
      <c r="LDL71" s="677"/>
      <c r="LDM71" s="677"/>
      <c r="LDN71" s="677"/>
      <c r="LDO71" s="677"/>
      <c r="LDP71" s="677"/>
      <c r="LDQ71" s="677"/>
      <c r="LDR71" s="677"/>
      <c r="LDS71" s="677"/>
      <c r="LDT71" s="677"/>
      <c r="LDU71" s="677"/>
      <c r="LDV71" s="677"/>
      <c r="LDW71" s="677"/>
      <c r="LDX71" s="677"/>
      <c r="LDY71" s="677"/>
      <c r="LDZ71" s="677"/>
      <c r="LEA71" s="677"/>
      <c r="LEB71" s="677"/>
      <c r="LEC71" s="677"/>
      <c r="LED71" s="677"/>
      <c r="LEE71" s="677"/>
      <c r="LEF71" s="677"/>
      <c r="LEG71" s="677"/>
      <c r="LEH71" s="677"/>
      <c r="LEI71" s="677"/>
      <c r="LEJ71" s="677"/>
      <c r="LEK71" s="677"/>
      <c r="LEL71" s="677"/>
      <c r="LEM71" s="677"/>
      <c r="LEN71" s="677"/>
      <c r="LEO71" s="677"/>
      <c r="LEP71" s="677"/>
      <c r="LEQ71" s="677"/>
      <c r="LER71" s="677"/>
      <c r="LES71" s="677"/>
      <c r="LET71" s="677"/>
      <c r="LEU71" s="677"/>
      <c r="LEV71" s="677"/>
      <c r="LEW71" s="677"/>
      <c r="LEX71" s="677"/>
      <c r="LEY71" s="677"/>
      <c r="LEZ71" s="677"/>
      <c r="LFA71" s="677"/>
      <c r="LFB71" s="677"/>
      <c r="LFC71" s="677"/>
      <c r="LFD71" s="677"/>
      <c r="LFE71" s="677"/>
      <c r="LFF71" s="677"/>
      <c r="LFG71" s="677"/>
      <c r="LFH71" s="677"/>
      <c r="LFI71" s="677"/>
      <c r="LFJ71" s="677"/>
      <c r="LFK71" s="677"/>
      <c r="LFL71" s="677"/>
      <c r="LFM71" s="677"/>
      <c r="LFN71" s="677"/>
      <c r="LFO71" s="677"/>
      <c r="LFP71" s="677"/>
      <c r="LFQ71" s="677"/>
      <c r="LFR71" s="677"/>
      <c r="LFS71" s="677"/>
      <c r="LFT71" s="677"/>
      <c r="LFU71" s="677"/>
      <c r="LFV71" s="677"/>
      <c r="LFW71" s="677"/>
      <c r="LFX71" s="677"/>
      <c r="LFY71" s="677"/>
      <c r="LFZ71" s="677"/>
      <c r="LGA71" s="677"/>
      <c r="LGB71" s="677"/>
      <c r="LGC71" s="677"/>
      <c r="LGD71" s="677"/>
      <c r="LGE71" s="677"/>
      <c r="LGF71" s="677"/>
      <c r="LGG71" s="677"/>
      <c r="LGH71" s="677"/>
      <c r="LGI71" s="677"/>
      <c r="LGJ71" s="677"/>
      <c r="LGK71" s="677"/>
      <c r="LGL71" s="677"/>
      <c r="LGM71" s="677"/>
      <c r="LGN71" s="677"/>
      <c r="LGO71" s="677"/>
      <c r="LGP71" s="677"/>
      <c r="LGQ71" s="677"/>
      <c r="LGR71" s="677"/>
      <c r="LGS71" s="677"/>
      <c r="LGT71" s="677"/>
      <c r="LGU71" s="677"/>
      <c r="LGV71" s="677"/>
      <c r="LGW71" s="677"/>
      <c r="LGX71" s="677"/>
      <c r="LGY71" s="677"/>
      <c r="LGZ71" s="677"/>
      <c r="LHA71" s="677"/>
      <c r="LHB71" s="677"/>
      <c r="LHC71" s="677"/>
      <c r="LHD71" s="677"/>
      <c r="LHE71" s="677"/>
      <c r="LHF71" s="677"/>
      <c r="LHG71" s="677"/>
      <c r="LHH71" s="677"/>
      <c r="LHI71" s="677"/>
      <c r="LHJ71" s="677"/>
      <c r="LHK71" s="677"/>
      <c r="LHL71" s="677"/>
      <c r="LHM71" s="677"/>
      <c r="LHN71" s="677"/>
      <c r="LHO71" s="677"/>
      <c r="LHP71" s="677"/>
      <c r="LHQ71" s="677"/>
      <c r="LHR71" s="677"/>
      <c r="LHS71" s="677"/>
      <c r="LHT71" s="677"/>
      <c r="LHU71" s="677"/>
      <c r="LHV71" s="677"/>
      <c r="LHW71" s="677"/>
      <c r="LHX71" s="677"/>
      <c r="LHY71" s="677"/>
      <c r="LHZ71" s="677"/>
      <c r="LIA71" s="677"/>
      <c r="LIB71" s="677"/>
      <c r="LIC71" s="677"/>
      <c r="LID71" s="677"/>
      <c r="LIE71" s="677"/>
      <c r="LIF71" s="677"/>
      <c r="LIG71" s="677"/>
      <c r="LIH71" s="677"/>
      <c r="LII71" s="677"/>
      <c r="LIJ71" s="677"/>
      <c r="LIK71" s="677"/>
      <c r="LIL71" s="677"/>
      <c r="LIM71" s="677"/>
      <c r="LIN71" s="677"/>
      <c r="LIO71" s="677"/>
      <c r="LIP71" s="677"/>
      <c r="LIQ71" s="677"/>
      <c r="LIR71" s="677"/>
      <c r="LIS71" s="677"/>
      <c r="LIT71" s="677"/>
      <c r="LIU71" s="677"/>
      <c r="LIV71" s="677"/>
      <c r="LIW71" s="677"/>
      <c r="LIX71" s="677"/>
      <c r="LIY71" s="677"/>
      <c r="LIZ71" s="677"/>
      <c r="LJA71" s="677"/>
      <c r="LJB71" s="677"/>
      <c r="LJC71" s="677"/>
      <c r="LJD71" s="677"/>
      <c r="LJE71" s="677"/>
      <c r="LJF71" s="677"/>
      <c r="LJG71" s="677"/>
      <c r="LJH71" s="677"/>
      <c r="LJI71" s="677"/>
      <c r="LJJ71" s="677"/>
      <c r="LJK71" s="677"/>
      <c r="LJL71" s="677"/>
      <c r="LJM71" s="677"/>
      <c r="LJN71" s="677"/>
      <c r="LJO71" s="677"/>
      <c r="LJP71" s="677"/>
      <c r="LJQ71" s="677"/>
      <c r="LJR71" s="677"/>
      <c r="LJS71" s="677"/>
      <c r="LJT71" s="677"/>
      <c r="LJU71" s="677"/>
      <c r="LJV71" s="677"/>
      <c r="LJW71" s="677"/>
      <c r="LJX71" s="677"/>
      <c r="LJY71" s="677"/>
      <c r="LJZ71" s="677"/>
      <c r="LKA71" s="677"/>
      <c r="LKB71" s="677"/>
      <c r="LKC71" s="677"/>
      <c r="LKD71" s="677"/>
      <c r="LKE71" s="677"/>
      <c r="LKF71" s="677"/>
      <c r="LKG71" s="677"/>
      <c r="LKH71" s="677"/>
      <c r="LKI71" s="677"/>
      <c r="LKJ71" s="677"/>
      <c r="LKK71" s="677"/>
      <c r="LKL71" s="677"/>
      <c r="LKM71" s="677"/>
      <c r="LKN71" s="677"/>
      <c r="LKO71" s="677"/>
      <c r="LKP71" s="677"/>
      <c r="LKQ71" s="677"/>
      <c r="LKR71" s="677"/>
      <c r="LKS71" s="677"/>
      <c r="LKT71" s="677"/>
      <c r="LKU71" s="677"/>
      <c r="LKV71" s="677"/>
      <c r="LKW71" s="677"/>
      <c r="LKX71" s="677"/>
      <c r="LKY71" s="677"/>
      <c r="LKZ71" s="677"/>
      <c r="LLA71" s="677"/>
      <c r="LLB71" s="677"/>
      <c r="LLC71" s="677"/>
      <c r="LLD71" s="677"/>
      <c r="LLE71" s="677"/>
      <c r="LLF71" s="677"/>
      <c r="LLG71" s="677"/>
      <c r="LLH71" s="677"/>
      <c r="LLI71" s="677"/>
      <c r="LLJ71" s="677"/>
      <c r="LLK71" s="677"/>
      <c r="LLL71" s="677"/>
      <c r="LLM71" s="677"/>
      <c r="LLN71" s="677"/>
      <c r="LLO71" s="677"/>
      <c r="LLP71" s="677"/>
      <c r="LLQ71" s="677"/>
      <c r="LLR71" s="677"/>
      <c r="LLS71" s="677"/>
      <c r="LLT71" s="677"/>
      <c r="LLU71" s="677"/>
      <c r="LLV71" s="677"/>
      <c r="LLW71" s="677"/>
      <c r="LLX71" s="677"/>
      <c r="LLY71" s="677"/>
      <c r="LLZ71" s="677"/>
      <c r="LMA71" s="677"/>
      <c r="LMB71" s="677"/>
      <c r="LMC71" s="677"/>
      <c r="LMD71" s="677"/>
      <c r="LME71" s="677"/>
      <c r="LMF71" s="677"/>
      <c r="LMG71" s="677"/>
      <c r="LMH71" s="677"/>
      <c r="LMI71" s="677"/>
      <c r="LMJ71" s="677"/>
      <c r="LMK71" s="677"/>
      <c r="LML71" s="677"/>
      <c r="LMM71" s="677"/>
      <c r="LMN71" s="677"/>
      <c r="LMO71" s="677"/>
      <c r="LMP71" s="677"/>
      <c r="LMQ71" s="677"/>
      <c r="LMR71" s="677"/>
      <c r="LMS71" s="677"/>
      <c r="LMT71" s="677"/>
      <c r="LMU71" s="677"/>
      <c r="LMV71" s="677"/>
      <c r="LMW71" s="677"/>
      <c r="LMX71" s="677"/>
      <c r="LMY71" s="677"/>
      <c r="LMZ71" s="677"/>
      <c r="LNA71" s="677"/>
      <c r="LNB71" s="677"/>
      <c r="LNC71" s="677"/>
      <c r="LND71" s="677"/>
      <c r="LNE71" s="677"/>
      <c r="LNF71" s="677"/>
      <c r="LNG71" s="677"/>
      <c r="LNH71" s="677"/>
      <c r="LNI71" s="677"/>
      <c r="LNJ71" s="677"/>
      <c r="LNK71" s="677"/>
      <c r="LNL71" s="677"/>
      <c r="LNM71" s="677"/>
      <c r="LNN71" s="677"/>
      <c r="LNO71" s="677"/>
      <c r="LNP71" s="677"/>
      <c r="LNQ71" s="677"/>
      <c r="LNR71" s="677"/>
      <c r="LNS71" s="677"/>
      <c r="LNT71" s="677"/>
      <c r="LNU71" s="677"/>
      <c r="LNV71" s="677"/>
      <c r="LNW71" s="677"/>
      <c r="LNX71" s="677"/>
      <c r="LNY71" s="677"/>
      <c r="LNZ71" s="677"/>
      <c r="LOA71" s="677"/>
      <c r="LOB71" s="677"/>
      <c r="LOC71" s="677"/>
      <c r="LOD71" s="677"/>
      <c r="LOE71" s="677"/>
      <c r="LOF71" s="677"/>
      <c r="LOG71" s="677"/>
      <c r="LOH71" s="677"/>
      <c r="LOI71" s="677"/>
      <c r="LOJ71" s="677"/>
      <c r="LOK71" s="677"/>
      <c r="LOL71" s="677"/>
      <c r="LOM71" s="677"/>
      <c r="LON71" s="677"/>
      <c r="LOO71" s="677"/>
      <c r="LOP71" s="677"/>
      <c r="LOQ71" s="677"/>
      <c r="LOR71" s="677"/>
      <c r="LOS71" s="677"/>
      <c r="LOT71" s="677"/>
      <c r="LOU71" s="677"/>
      <c r="LOV71" s="677"/>
      <c r="LOW71" s="677"/>
      <c r="LOX71" s="677"/>
      <c r="LOY71" s="677"/>
      <c r="LOZ71" s="677"/>
      <c r="LPA71" s="677"/>
      <c r="LPB71" s="677"/>
      <c r="LPC71" s="677"/>
      <c r="LPD71" s="677"/>
      <c r="LPE71" s="677"/>
      <c r="LPF71" s="677"/>
      <c r="LPG71" s="677"/>
      <c r="LPH71" s="677"/>
      <c r="LPI71" s="677"/>
      <c r="LPJ71" s="677"/>
      <c r="LPK71" s="677"/>
      <c r="LPL71" s="677"/>
      <c r="LPM71" s="677"/>
      <c r="LPN71" s="677"/>
      <c r="LPO71" s="677"/>
      <c r="LPP71" s="677"/>
      <c r="LPQ71" s="677"/>
      <c r="LPR71" s="677"/>
      <c r="LPS71" s="677"/>
      <c r="LPT71" s="677"/>
      <c r="LPU71" s="677"/>
      <c r="LPV71" s="677"/>
      <c r="LPW71" s="677"/>
      <c r="LPX71" s="677"/>
      <c r="LPY71" s="677"/>
      <c r="LPZ71" s="677"/>
      <c r="LQA71" s="677"/>
      <c r="LQB71" s="677"/>
      <c r="LQC71" s="677"/>
      <c r="LQD71" s="677"/>
      <c r="LQE71" s="677"/>
      <c r="LQF71" s="677"/>
      <c r="LQG71" s="677"/>
      <c r="LQH71" s="677"/>
      <c r="LQI71" s="677"/>
      <c r="LQJ71" s="677"/>
      <c r="LQK71" s="677"/>
      <c r="LQL71" s="677"/>
      <c r="LQM71" s="677"/>
      <c r="LQN71" s="677"/>
      <c r="LQO71" s="677"/>
      <c r="LQP71" s="677"/>
      <c r="LQQ71" s="677"/>
      <c r="LQR71" s="677"/>
      <c r="LQS71" s="677"/>
      <c r="LQT71" s="677"/>
      <c r="LQU71" s="677"/>
      <c r="LQV71" s="677"/>
      <c r="LQW71" s="677"/>
      <c r="LQX71" s="677"/>
      <c r="LQY71" s="677"/>
      <c r="LQZ71" s="677"/>
      <c r="LRA71" s="677"/>
      <c r="LRB71" s="677"/>
      <c r="LRC71" s="677"/>
      <c r="LRD71" s="677"/>
      <c r="LRE71" s="677"/>
      <c r="LRF71" s="677"/>
      <c r="LRG71" s="677"/>
      <c r="LRH71" s="677"/>
      <c r="LRI71" s="677"/>
      <c r="LRJ71" s="677"/>
      <c r="LRK71" s="677"/>
      <c r="LRL71" s="677"/>
      <c r="LRM71" s="677"/>
      <c r="LRN71" s="677"/>
      <c r="LRO71" s="677"/>
      <c r="LRP71" s="677"/>
      <c r="LRQ71" s="677"/>
      <c r="LRR71" s="677"/>
      <c r="LRS71" s="677"/>
      <c r="LRT71" s="677"/>
      <c r="LRU71" s="677"/>
      <c r="LRV71" s="677"/>
      <c r="LRW71" s="677"/>
      <c r="LRX71" s="677"/>
      <c r="LRY71" s="677"/>
      <c r="LRZ71" s="677"/>
      <c r="LSA71" s="677"/>
      <c r="LSB71" s="677"/>
      <c r="LSC71" s="677"/>
      <c r="LSD71" s="677"/>
      <c r="LSE71" s="677"/>
      <c r="LSF71" s="677"/>
      <c r="LSG71" s="677"/>
      <c r="LSH71" s="677"/>
      <c r="LSI71" s="677"/>
      <c r="LSJ71" s="677"/>
      <c r="LSK71" s="677"/>
      <c r="LSL71" s="677"/>
      <c r="LSM71" s="677"/>
      <c r="LSN71" s="677"/>
      <c r="LSO71" s="677"/>
      <c r="LSP71" s="677"/>
      <c r="LSQ71" s="677"/>
      <c r="LSR71" s="677"/>
      <c r="LSS71" s="677"/>
      <c r="LST71" s="677"/>
      <c r="LSU71" s="677"/>
      <c r="LSV71" s="677"/>
      <c r="LSW71" s="677"/>
      <c r="LSX71" s="677"/>
      <c r="LSY71" s="677"/>
      <c r="LSZ71" s="677"/>
      <c r="LTA71" s="677"/>
      <c r="LTB71" s="677"/>
      <c r="LTC71" s="677"/>
      <c r="LTD71" s="677"/>
      <c r="LTE71" s="677"/>
      <c r="LTF71" s="677"/>
      <c r="LTG71" s="677"/>
      <c r="LTH71" s="677"/>
      <c r="LTI71" s="677"/>
      <c r="LTJ71" s="677"/>
      <c r="LTK71" s="677"/>
      <c r="LTL71" s="677"/>
      <c r="LTM71" s="677"/>
      <c r="LTN71" s="677"/>
      <c r="LTO71" s="677"/>
      <c r="LTP71" s="677"/>
      <c r="LTQ71" s="677"/>
      <c r="LTR71" s="677"/>
      <c r="LTS71" s="677"/>
      <c r="LTT71" s="677"/>
      <c r="LTU71" s="677"/>
      <c r="LTV71" s="677"/>
      <c r="LTW71" s="677"/>
      <c r="LTX71" s="677"/>
      <c r="LTY71" s="677"/>
      <c r="LTZ71" s="677"/>
      <c r="LUA71" s="677"/>
      <c r="LUB71" s="677"/>
      <c r="LUC71" s="677"/>
      <c r="LUD71" s="677"/>
      <c r="LUE71" s="677"/>
      <c r="LUF71" s="677"/>
      <c r="LUG71" s="677"/>
      <c r="LUH71" s="677"/>
      <c r="LUI71" s="677"/>
      <c r="LUJ71" s="677"/>
      <c r="LUK71" s="677"/>
      <c r="LUL71" s="677"/>
      <c r="LUM71" s="677"/>
      <c r="LUN71" s="677"/>
      <c r="LUO71" s="677"/>
      <c r="LUP71" s="677"/>
      <c r="LUQ71" s="677"/>
      <c r="LUR71" s="677"/>
      <c r="LUS71" s="677"/>
      <c r="LUT71" s="677"/>
      <c r="LUU71" s="677"/>
      <c r="LUV71" s="677"/>
      <c r="LUW71" s="677"/>
      <c r="LUX71" s="677"/>
      <c r="LUY71" s="677"/>
      <c r="LUZ71" s="677"/>
      <c r="LVA71" s="677"/>
      <c r="LVB71" s="677"/>
      <c r="LVC71" s="677"/>
      <c r="LVD71" s="677"/>
      <c r="LVE71" s="677"/>
      <c r="LVF71" s="677"/>
      <c r="LVG71" s="677"/>
      <c r="LVH71" s="677"/>
      <c r="LVI71" s="677"/>
      <c r="LVJ71" s="677"/>
      <c r="LVK71" s="677"/>
      <c r="LVL71" s="677"/>
      <c r="LVM71" s="677"/>
      <c r="LVN71" s="677"/>
      <c r="LVO71" s="677"/>
      <c r="LVP71" s="677"/>
      <c r="LVQ71" s="677"/>
      <c r="LVR71" s="677"/>
      <c r="LVS71" s="677"/>
      <c r="LVT71" s="677"/>
      <c r="LVU71" s="677"/>
      <c r="LVV71" s="677"/>
      <c r="LVW71" s="677"/>
      <c r="LVX71" s="677"/>
      <c r="LVY71" s="677"/>
      <c r="LVZ71" s="677"/>
      <c r="LWA71" s="677"/>
      <c r="LWB71" s="677"/>
      <c r="LWC71" s="677"/>
      <c r="LWD71" s="677"/>
      <c r="LWE71" s="677"/>
      <c r="LWF71" s="677"/>
      <c r="LWG71" s="677"/>
      <c r="LWH71" s="677"/>
      <c r="LWI71" s="677"/>
      <c r="LWJ71" s="677"/>
      <c r="LWK71" s="677"/>
      <c r="LWL71" s="677"/>
      <c r="LWM71" s="677"/>
      <c r="LWN71" s="677"/>
      <c r="LWO71" s="677"/>
      <c r="LWP71" s="677"/>
      <c r="LWQ71" s="677"/>
      <c r="LWR71" s="677"/>
      <c r="LWS71" s="677"/>
      <c r="LWT71" s="677"/>
      <c r="LWU71" s="677"/>
      <c r="LWV71" s="677"/>
      <c r="LWW71" s="677"/>
      <c r="LWX71" s="677"/>
      <c r="LWY71" s="677"/>
      <c r="LWZ71" s="677"/>
      <c r="LXA71" s="677"/>
      <c r="LXB71" s="677"/>
      <c r="LXC71" s="677"/>
      <c r="LXD71" s="677"/>
      <c r="LXE71" s="677"/>
      <c r="LXF71" s="677"/>
      <c r="LXG71" s="677"/>
      <c r="LXH71" s="677"/>
      <c r="LXI71" s="677"/>
      <c r="LXJ71" s="677"/>
      <c r="LXK71" s="677"/>
      <c r="LXL71" s="677"/>
      <c r="LXM71" s="677"/>
      <c r="LXN71" s="677"/>
      <c r="LXO71" s="677"/>
      <c r="LXP71" s="677"/>
      <c r="LXQ71" s="677"/>
      <c r="LXR71" s="677"/>
      <c r="LXS71" s="677"/>
      <c r="LXT71" s="677"/>
      <c r="LXU71" s="677"/>
      <c r="LXV71" s="677"/>
      <c r="LXW71" s="677"/>
      <c r="LXX71" s="677"/>
      <c r="LXY71" s="677"/>
      <c r="LXZ71" s="677"/>
      <c r="LYA71" s="677"/>
      <c r="LYB71" s="677"/>
      <c r="LYC71" s="677"/>
      <c r="LYD71" s="677"/>
      <c r="LYE71" s="677"/>
      <c r="LYF71" s="677"/>
      <c r="LYG71" s="677"/>
      <c r="LYH71" s="677"/>
      <c r="LYI71" s="677"/>
      <c r="LYJ71" s="677"/>
      <c r="LYK71" s="677"/>
      <c r="LYL71" s="677"/>
      <c r="LYM71" s="677"/>
      <c r="LYN71" s="677"/>
      <c r="LYO71" s="677"/>
      <c r="LYP71" s="677"/>
      <c r="LYQ71" s="677"/>
      <c r="LYR71" s="677"/>
      <c r="LYS71" s="677"/>
      <c r="LYT71" s="677"/>
      <c r="LYU71" s="677"/>
      <c r="LYV71" s="677"/>
      <c r="LYW71" s="677"/>
      <c r="LYX71" s="677"/>
      <c r="LYY71" s="677"/>
      <c r="LYZ71" s="677"/>
      <c r="LZA71" s="677"/>
      <c r="LZB71" s="677"/>
      <c r="LZC71" s="677"/>
      <c r="LZD71" s="677"/>
      <c r="LZE71" s="677"/>
      <c r="LZF71" s="677"/>
      <c r="LZG71" s="677"/>
      <c r="LZH71" s="677"/>
      <c r="LZI71" s="677"/>
      <c r="LZJ71" s="677"/>
      <c r="LZK71" s="677"/>
      <c r="LZL71" s="677"/>
      <c r="LZM71" s="677"/>
      <c r="LZN71" s="677"/>
      <c r="LZO71" s="677"/>
      <c r="LZP71" s="677"/>
      <c r="LZQ71" s="677"/>
      <c r="LZR71" s="677"/>
      <c r="LZS71" s="677"/>
      <c r="LZT71" s="677"/>
      <c r="LZU71" s="677"/>
      <c r="LZV71" s="677"/>
      <c r="LZW71" s="677"/>
      <c r="LZX71" s="677"/>
      <c r="LZY71" s="677"/>
      <c r="LZZ71" s="677"/>
      <c r="MAA71" s="677"/>
      <c r="MAB71" s="677"/>
      <c r="MAC71" s="677"/>
      <c r="MAD71" s="677"/>
      <c r="MAE71" s="677"/>
      <c r="MAF71" s="677"/>
      <c r="MAG71" s="677"/>
      <c r="MAH71" s="677"/>
      <c r="MAI71" s="677"/>
      <c r="MAJ71" s="677"/>
      <c r="MAK71" s="677"/>
      <c r="MAL71" s="677"/>
      <c r="MAM71" s="677"/>
      <c r="MAN71" s="677"/>
      <c r="MAO71" s="677"/>
      <c r="MAP71" s="677"/>
      <c r="MAQ71" s="677"/>
      <c r="MAR71" s="677"/>
      <c r="MAS71" s="677"/>
      <c r="MAT71" s="677"/>
      <c r="MAU71" s="677"/>
      <c r="MAV71" s="677"/>
      <c r="MAW71" s="677"/>
      <c r="MAX71" s="677"/>
      <c r="MAY71" s="677"/>
      <c r="MAZ71" s="677"/>
      <c r="MBA71" s="677"/>
      <c r="MBB71" s="677"/>
      <c r="MBC71" s="677"/>
      <c r="MBD71" s="677"/>
      <c r="MBE71" s="677"/>
      <c r="MBF71" s="677"/>
      <c r="MBG71" s="677"/>
      <c r="MBH71" s="677"/>
      <c r="MBI71" s="677"/>
      <c r="MBJ71" s="677"/>
      <c r="MBK71" s="677"/>
      <c r="MBL71" s="677"/>
      <c r="MBM71" s="677"/>
      <c r="MBN71" s="677"/>
      <c r="MBO71" s="677"/>
      <c r="MBP71" s="677"/>
      <c r="MBQ71" s="677"/>
      <c r="MBR71" s="677"/>
      <c r="MBS71" s="677"/>
      <c r="MBT71" s="677"/>
      <c r="MBU71" s="677"/>
      <c r="MBV71" s="677"/>
      <c r="MBW71" s="677"/>
      <c r="MBX71" s="677"/>
      <c r="MBY71" s="677"/>
      <c r="MBZ71" s="677"/>
      <c r="MCA71" s="677"/>
      <c r="MCB71" s="677"/>
      <c r="MCC71" s="677"/>
      <c r="MCD71" s="677"/>
      <c r="MCE71" s="677"/>
      <c r="MCF71" s="677"/>
      <c r="MCG71" s="677"/>
      <c r="MCH71" s="677"/>
      <c r="MCI71" s="677"/>
      <c r="MCJ71" s="677"/>
      <c r="MCK71" s="677"/>
      <c r="MCL71" s="677"/>
      <c r="MCM71" s="677"/>
      <c r="MCN71" s="677"/>
      <c r="MCO71" s="677"/>
      <c r="MCP71" s="677"/>
      <c r="MCQ71" s="677"/>
      <c r="MCR71" s="677"/>
      <c r="MCS71" s="677"/>
      <c r="MCT71" s="677"/>
      <c r="MCU71" s="677"/>
      <c r="MCV71" s="677"/>
      <c r="MCW71" s="677"/>
      <c r="MCX71" s="677"/>
      <c r="MCY71" s="677"/>
      <c r="MCZ71" s="677"/>
      <c r="MDA71" s="677"/>
      <c r="MDB71" s="677"/>
      <c r="MDC71" s="677"/>
      <c r="MDD71" s="677"/>
      <c r="MDE71" s="677"/>
      <c r="MDF71" s="677"/>
      <c r="MDG71" s="677"/>
      <c r="MDH71" s="677"/>
      <c r="MDI71" s="677"/>
      <c r="MDJ71" s="677"/>
      <c r="MDK71" s="677"/>
      <c r="MDL71" s="677"/>
      <c r="MDM71" s="677"/>
      <c r="MDN71" s="677"/>
      <c r="MDO71" s="677"/>
      <c r="MDP71" s="677"/>
      <c r="MDQ71" s="677"/>
      <c r="MDR71" s="677"/>
      <c r="MDS71" s="677"/>
      <c r="MDT71" s="677"/>
      <c r="MDU71" s="677"/>
      <c r="MDV71" s="677"/>
      <c r="MDW71" s="677"/>
      <c r="MDX71" s="677"/>
      <c r="MDY71" s="677"/>
      <c r="MDZ71" s="677"/>
      <c r="MEA71" s="677"/>
      <c r="MEB71" s="677"/>
      <c r="MEC71" s="677"/>
      <c r="MED71" s="677"/>
      <c r="MEE71" s="677"/>
      <c r="MEF71" s="677"/>
      <c r="MEG71" s="677"/>
      <c r="MEH71" s="677"/>
      <c r="MEI71" s="677"/>
      <c r="MEJ71" s="677"/>
      <c r="MEK71" s="677"/>
      <c r="MEL71" s="677"/>
      <c r="MEM71" s="677"/>
      <c r="MEN71" s="677"/>
      <c r="MEO71" s="677"/>
      <c r="MEP71" s="677"/>
      <c r="MEQ71" s="677"/>
      <c r="MER71" s="677"/>
      <c r="MES71" s="677"/>
      <c r="MET71" s="677"/>
      <c r="MEU71" s="677"/>
      <c r="MEV71" s="677"/>
      <c r="MEW71" s="677"/>
      <c r="MEX71" s="677"/>
      <c r="MEY71" s="677"/>
      <c r="MEZ71" s="677"/>
      <c r="MFA71" s="677"/>
      <c r="MFB71" s="677"/>
      <c r="MFC71" s="677"/>
      <c r="MFD71" s="677"/>
      <c r="MFE71" s="677"/>
      <c r="MFF71" s="677"/>
      <c r="MFG71" s="677"/>
      <c r="MFH71" s="677"/>
      <c r="MFI71" s="677"/>
      <c r="MFJ71" s="677"/>
      <c r="MFK71" s="677"/>
      <c r="MFL71" s="677"/>
      <c r="MFM71" s="677"/>
      <c r="MFN71" s="677"/>
      <c r="MFO71" s="677"/>
      <c r="MFP71" s="677"/>
      <c r="MFQ71" s="677"/>
      <c r="MFR71" s="677"/>
      <c r="MFS71" s="677"/>
      <c r="MFT71" s="677"/>
      <c r="MFU71" s="677"/>
      <c r="MFV71" s="677"/>
      <c r="MFW71" s="677"/>
      <c r="MFX71" s="677"/>
      <c r="MFY71" s="677"/>
      <c r="MFZ71" s="677"/>
      <c r="MGA71" s="677"/>
      <c r="MGB71" s="677"/>
      <c r="MGC71" s="677"/>
      <c r="MGD71" s="677"/>
      <c r="MGE71" s="677"/>
      <c r="MGF71" s="677"/>
      <c r="MGG71" s="677"/>
      <c r="MGH71" s="677"/>
      <c r="MGI71" s="677"/>
      <c r="MGJ71" s="677"/>
      <c r="MGK71" s="677"/>
      <c r="MGL71" s="677"/>
      <c r="MGM71" s="677"/>
      <c r="MGN71" s="677"/>
      <c r="MGO71" s="677"/>
      <c r="MGP71" s="677"/>
      <c r="MGQ71" s="677"/>
      <c r="MGR71" s="677"/>
      <c r="MGS71" s="677"/>
      <c r="MGT71" s="677"/>
      <c r="MGU71" s="677"/>
      <c r="MGV71" s="677"/>
      <c r="MGW71" s="677"/>
      <c r="MGX71" s="677"/>
      <c r="MGY71" s="677"/>
      <c r="MGZ71" s="677"/>
      <c r="MHA71" s="677"/>
      <c r="MHB71" s="677"/>
      <c r="MHC71" s="677"/>
      <c r="MHD71" s="677"/>
      <c r="MHE71" s="677"/>
      <c r="MHF71" s="677"/>
      <c r="MHG71" s="677"/>
      <c r="MHH71" s="677"/>
      <c r="MHI71" s="677"/>
      <c r="MHJ71" s="677"/>
      <c r="MHK71" s="677"/>
      <c r="MHL71" s="677"/>
      <c r="MHM71" s="677"/>
      <c r="MHN71" s="677"/>
      <c r="MHO71" s="677"/>
      <c r="MHP71" s="677"/>
      <c r="MHQ71" s="677"/>
      <c r="MHR71" s="677"/>
      <c r="MHS71" s="677"/>
      <c r="MHT71" s="677"/>
      <c r="MHU71" s="677"/>
      <c r="MHV71" s="677"/>
      <c r="MHW71" s="677"/>
      <c r="MHX71" s="677"/>
      <c r="MHY71" s="677"/>
      <c r="MHZ71" s="677"/>
      <c r="MIA71" s="677"/>
      <c r="MIB71" s="677"/>
      <c r="MIC71" s="677"/>
      <c r="MID71" s="677"/>
      <c r="MIE71" s="677"/>
      <c r="MIF71" s="677"/>
      <c r="MIG71" s="677"/>
      <c r="MIH71" s="677"/>
      <c r="MII71" s="677"/>
      <c r="MIJ71" s="677"/>
      <c r="MIK71" s="677"/>
      <c r="MIL71" s="677"/>
      <c r="MIM71" s="677"/>
      <c r="MIN71" s="677"/>
      <c r="MIO71" s="677"/>
      <c r="MIP71" s="677"/>
      <c r="MIQ71" s="677"/>
      <c r="MIR71" s="677"/>
      <c r="MIS71" s="677"/>
      <c r="MIT71" s="677"/>
      <c r="MIU71" s="677"/>
      <c r="MIV71" s="677"/>
      <c r="MIW71" s="677"/>
      <c r="MIX71" s="677"/>
      <c r="MIY71" s="677"/>
      <c r="MIZ71" s="677"/>
      <c r="MJA71" s="677"/>
      <c r="MJB71" s="677"/>
      <c r="MJC71" s="677"/>
      <c r="MJD71" s="677"/>
      <c r="MJE71" s="677"/>
      <c r="MJF71" s="677"/>
      <c r="MJG71" s="677"/>
      <c r="MJH71" s="677"/>
      <c r="MJI71" s="677"/>
      <c r="MJJ71" s="677"/>
      <c r="MJK71" s="677"/>
      <c r="MJL71" s="677"/>
      <c r="MJM71" s="677"/>
      <c r="MJN71" s="677"/>
      <c r="MJO71" s="677"/>
      <c r="MJP71" s="677"/>
      <c r="MJQ71" s="677"/>
      <c r="MJR71" s="677"/>
      <c r="MJS71" s="677"/>
      <c r="MJT71" s="677"/>
      <c r="MJU71" s="677"/>
      <c r="MJV71" s="677"/>
      <c r="MJW71" s="677"/>
      <c r="MJX71" s="677"/>
      <c r="MJY71" s="677"/>
      <c r="MJZ71" s="677"/>
      <c r="MKA71" s="677"/>
      <c r="MKB71" s="677"/>
      <c r="MKC71" s="677"/>
      <c r="MKD71" s="677"/>
      <c r="MKE71" s="677"/>
      <c r="MKF71" s="677"/>
      <c r="MKG71" s="677"/>
      <c r="MKH71" s="677"/>
      <c r="MKI71" s="677"/>
      <c r="MKJ71" s="677"/>
      <c r="MKK71" s="677"/>
      <c r="MKL71" s="677"/>
      <c r="MKM71" s="677"/>
      <c r="MKN71" s="677"/>
      <c r="MKO71" s="677"/>
      <c r="MKP71" s="677"/>
      <c r="MKQ71" s="677"/>
      <c r="MKR71" s="677"/>
      <c r="MKS71" s="677"/>
      <c r="MKT71" s="677"/>
      <c r="MKU71" s="677"/>
      <c r="MKV71" s="677"/>
      <c r="MKW71" s="677"/>
      <c r="MKX71" s="677"/>
      <c r="MKY71" s="677"/>
      <c r="MKZ71" s="677"/>
      <c r="MLA71" s="677"/>
      <c r="MLB71" s="677"/>
      <c r="MLC71" s="677"/>
      <c r="MLD71" s="677"/>
      <c r="MLE71" s="677"/>
      <c r="MLF71" s="677"/>
      <c r="MLG71" s="677"/>
      <c r="MLH71" s="677"/>
      <c r="MLI71" s="677"/>
      <c r="MLJ71" s="677"/>
      <c r="MLK71" s="677"/>
      <c r="MLL71" s="677"/>
      <c r="MLM71" s="677"/>
      <c r="MLN71" s="677"/>
      <c r="MLO71" s="677"/>
      <c r="MLP71" s="677"/>
      <c r="MLQ71" s="677"/>
      <c r="MLR71" s="677"/>
      <c r="MLS71" s="677"/>
      <c r="MLT71" s="677"/>
      <c r="MLU71" s="677"/>
      <c r="MLV71" s="677"/>
      <c r="MLW71" s="677"/>
      <c r="MLX71" s="677"/>
      <c r="MLY71" s="677"/>
      <c r="MLZ71" s="677"/>
      <c r="MMA71" s="677"/>
      <c r="MMB71" s="677"/>
      <c r="MMC71" s="677"/>
      <c r="MMD71" s="677"/>
      <c r="MME71" s="677"/>
      <c r="MMF71" s="677"/>
      <c r="MMG71" s="677"/>
      <c r="MMH71" s="677"/>
      <c r="MMI71" s="677"/>
      <c r="MMJ71" s="677"/>
      <c r="MMK71" s="677"/>
      <c r="MML71" s="677"/>
      <c r="MMM71" s="677"/>
      <c r="MMN71" s="677"/>
      <c r="MMO71" s="677"/>
      <c r="MMP71" s="677"/>
      <c r="MMQ71" s="677"/>
      <c r="MMR71" s="677"/>
      <c r="MMS71" s="677"/>
      <c r="MMT71" s="677"/>
      <c r="MMU71" s="677"/>
      <c r="MMV71" s="677"/>
      <c r="MMW71" s="677"/>
      <c r="MMX71" s="677"/>
      <c r="MMY71" s="677"/>
      <c r="MMZ71" s="677"/>
      <c r="MNA71" s="677"/>
      <c r="MNB71" s="677"/>
      <c r="MNC71" s="677"/>
      <c r="MND71" s="677"/>
      <c r="MNE71" s="677"/>
      <c r="MNF71" s="677"/>
      <c r="MNG71" s="677"/>
      <c r="MNH71" s="677"/>
      <c r="MNI71" s="677"/>
      <c r="MNJ71" s="677"/>
      <c r="MNK71" s="677"/>
      <c r="MNL71" s="677"/>
      <c r="MNM71" s="677"/>
      <c r="MNN71" s="677"/>
      <c r="MNO71" s="677"/>
      <c r="MNP71" s="677"/>
      <c r="MNQ71" s="677"/>
      <c r="MNR71" s="677"/>
      <c r="MNS71" s="677"/>
      <c r="MNT71" s="677"/>
      <c r="MNU71" s="677"/>
      <c r="MNV71" s="677"/>
      <c r="MNW71" s="677"/>
      <c r="MNX71" s="677"/>
      <c r="MNY71" s="677"/>
      <c r="MNZ71" s="677"/>
      <c r="MOA71" s="677"/>
      <c r="MOB71" s="677"/>
      <c r="MOC71" s="677"/>
      <c r="MOD71" s="677"/>
      <c r="MOE71" s="677"/>
      <c r="MOF71" s="677"/>
      <c r="MOG71" s="677"/>
      <c r="MOH71" s="677"/>
      <c r="MOI71" s="677"/>
      <c r="MOJ71" s="677"/>
      <c r="MOK71" s="677"/>
      <c r="MOL71" s="677"/>
      <c r="MOM71" s="677"/>
      <c r="MON71" s="677"/>
      <c r="MOO71" s="677"/>
      <c r="MOP71" s="677"/>
      <c r="MOQ71" s="677"/>
      <c r="MOR71" s="677"/>
      <c r="MOS71" s="677"/>
      <c r="MOT71" s="677"/>
      <c r="MOU71" s="677"/>
      <c r="MOV71" s="677"/>
      <c r="MOW71" s="677"/>
      <c r="MOX71" s="677"/>
      <c r="MOY71" s="677"/>
      <c r="MOZ71" s="677"/>
      <c r="MPA71" s="677"/>
      <c r="MPB71" s="677"/>
      <c r="MPC71" s="677"/>
      <c r="MPD71" s="677"/>
      <c r="MPE71" s="677"/>
      <c r="MPF71" s="677"/>
      <c r="MPG71" s="677"/>
      <c r="MPH71" s="677"/>
      <c r="MPI71" s="677"/>
      <c r="MPJ71" s="677"/>
      <c r="MPK71" s="677"/>
      <c r="MPL71" s="677"/>
      <c r="MPM71" s="677"/>
      <c r="MPN71" s="677"/>
      <c r="MPO71" s="677"/>
      <c r="MPP71" s="677"/>
      <c r="MPQ71" s="677"/>
      <c r="MPR71" s="677"/>
      <c r="MPS71" s="677"/>
      <c r="MPT71" s="677"/>
      <c r="MPU71" s="677"/>
      <c r="MPV71" s="677"/>
      <c r="MPW71" s="677"/>
      <c r="MPX71" s="677"/>
      <c r="MPY71" s="677"/>
      <c r="MPZ71" s="677"/>
      <c r="MQA71" s="677"/>
      <c r="MQB71" s="677"/>
      <c r="MQC71" s="677"/>
      <c r="MQD71" s="677"/>
      <c r="MQE71" s="677"/>
      <c r="MQF71" s="677"/>
      <c r="MQG71" s="677"/>
      <c r="MQH71" s="677"/>
      <c r="MQI71" s="677"/>
      <c r="MQJ71" s="677"/>
      <c r="MQK71" s="677"/>
      <c r="MQL71" s="677"/>
      <c r="MQM71" s="677"/>
      <c r="MQN71" s="677"/>
      <c r="MQO71" s="677"/>
      <c r="MQP71" s="677"/>
      <c r="MQQ71" s="677"/>
      <c r="MQR71" s="677"/>
      <c r="MQS71" s="677"/>
      <c r="MQT71" s="677"/>
      <c r="MQU71" s="677"/>
      <c r="MQV71" s="677"/>
      <c r="MQW71" s="677"/>
      <c r="MQX71" s="677"/>
      <c r="MQY71" s="677"/>
      <c r="MQZ71" s="677"/>
      <c r="MRA71" s="677"/>
      <c r="MRB71" s="677"/>
      <c r="MRC71" s="677"/>
      <c r="MRD71" s="677"/>
      <c r="MRE71" s="677"/>
      <c r="MRF71" s="677"/>
      <c r="MRG71" s="677"/>
      <c r="MRH71" s="677"/>
      <c r="MRI71" s="677"/>
      <c r="MRJ71" s="677"/>
      <c r="MRK71" s="677"/>
      <c r="MRL71" s="677"/>
      <c r="MRM71" s="677"/>
      <c r="MRN71" s="677"/>
      <c r="MRO71" s="677"/>
      <c r="MRP71" s="677"/>
      <c r="MRQ71" s="677"/>
      <c r="MRR71" s="677"/>
      <c r="MRS71" s="677"/>
      <c r="MRT71" s="677"/>
      <c r="MRU71" s="677"/>
      <c r="MRV71" s="677"/>
      <c r="MRW71" s="677"/>
      <c r="MRX71" s="677"/>
      <c r="MRY71" s="677"/>
      <c r="MRZ71" s="677"/>
      <c r="MSA71" s="677"/>
      <c r="MSB71" s="677"/>
      <c r="MSC71" s="677"/>
      <c r="MSD71" s="677"/>
      <c r="MSE71" s="677"/>
      <c r="MSF71" s="677"/>
      <c r="MSG71" s="677"/>
      <c r="MSH71" s="677"/>
      <c r="MSI71" s="677"/>
      <c r="MSJ71" s="677"/>
      <c r="MSK71" s="677"/>
      <c r="MSL71" s="677"/>
      <c r="MSM71" s="677"/>
      <c r="MSN71" s="677"/>
      <c r="MSO71" s="677"/>
      <c r="MSP71" s="677"/>
      <c r="MSQ71" s="677"/>
      <c r="MSR71" s="677"/>
      <c r="MSS71" s="677"/>
      <c r="MST71" s="677"/>
      <c r="MSU71" s="677"/>
      <c r="MSV71" s="677"/>
      <c r="MSW71" s="677"/>
      <c r="MSX71" s="677"/>
      <c r="MSY71" s="677"/>
      <c r="MSZ71" s="677"/>
      <c r="MTA71" s="677"/>
      <c r="MTB71" s="677"/>
      <c r="MTC71" s="677"/>
      <c r="MTD71" s="677"/>
      <c r="MTE71" s="677"/>
      <c r="MTF71" s="677"/>
      <c r="MTG71" s="677"/>
      <c r="MTH71" s="677"/>
      <c r="MTI71" s="677"/>
      <c r="MTJ71" s="677"/>
      <c r="MTK71" s="677"/>
      <c r="MTL71" s="677"/>
      <c r="MTM71" s="677"/>
      <c r="MTN71" s="677"/>
      <c r="MTO71" s="677"/>
      <c r="MTP71" s="677"/>
      <c r="MTQ71" s="677"/>
      <c r="MTR71" s="677"/>
      <c r="MTS71" s="677"/>
      <c r="MTT71" s="677"/>
      <c r="MTU71" s="677"/>
      <c r="MTV71" s="677"/>
      <c r="MTW71" s="677"/>
      <c r="MTX71" s="677"/>
      <c r="MTY71" s="677"/>
      <c r="MTZ71" s="677"/>
      <c r="MUA71" s="677"/>
      <c r="MUB71" s="677"/>
      <c r="MUC71" s="677"/>
      <c r="MUD71" s="677"/>
      <c r="MUE71" s="677"/>
      <c r="MUF71" s="677"/>
      <c r="MUG71" s="677"/>
      <c r="MUH71" s="677"/>
      <c r="MUI71" s="677"/>
      <c r="MUJ71" s="677"/>
      <c r="MUK71" s="677"/>
      <c r="MUL71" s="677"/>
      <c r="MUM71" s="677"/>
      <c r="MUN71" s="677"/>
      <c r="MUO71" s="677"/>
      <c r="MUP71" s="677"/>
      <c r="MUQ71" s="677"/>
      <c r="MUR71" s="677"/>
      <c r="MUS71" s="677"/>
      <c r="MUT71" s="677"/>
      <c r="MUU71" s="677"/>
      <c r="MUV71" s="677"/>
      <c r="MUW71" s="677"/>
      <c r="MUX71" s="677"/>
      <c r="MUY71" s="677"/>
      <c r="MUZ71" s="677"/>
      <c r="MVA71" s="677"/>
      <c r="MVB71" s="677"/>
      <c r="MVC71" s="677"/>
      <c r="MVD71" s="677"/>
      <c r="MVE71" s="677"/>
      <c r="MVF71" s="677"/>
      <c r="MVG71" s="677"/>
      <c r="MVH71" s="677"/>
      <c r="MVI71" s="677"/>
      <c r="MVJ71" s="677"/>
      <c r="MVK71" s="677"/>
      <c r="MVL71" s="677"/>
      <c r="MVM71" s="677"/>
      <c r="MVN71" s="677"/>
      <c r="MVO71" s="677"/>
      <c r="MVP71" s="677"/>
      <c r="MVQ71" s="677"/>
      <c r="MVR71" s="677"/>
      <c r="MVS71" s="677"/>
      <c r="MVT71" s="677"/>
      <c r="MVU71" s="677"/>
      <c r="MVV71" s="677"/>
      <c r="MVW71" s="677"/>
      <c r="MVX71" s="677"/>
      <c r="MVY71" s="677"/>
      <c r="MVZ71" s="677"/>
      <c r="MWA71" s="677"/>
      <c r="MWB71" s="677"/>
      <c r="MWC71" s="677"/>
      <c r="MWD71" s="677"/>
      <c r="MWE71" s="677"/>
      <c r="MWF71" s="677"/>
      <c r="MWG71" s="677"/>
      <c r="MWH71" s="677"/>
      <c r="MWI71" s="677"/>
      <c r="MWJ71" s="677"/>
      <c r="MWK71" s="677"/>
      <c r="MWL71" s="677"/>
      <c r="MWM71" s="677"/>
      <c r="MWN71" s="677"/>
      <c r="MWO71" s="677"/>
      <c r="MWP71" s="677"/>
      <c r="MWQ71" s="677"/>
      <c r="MWR71" s="677"/>
      <c r="MWS71" s="677"/>
      <c r="MWT71" s="677"/>
      <c r="MWU71" s="677"/>
      <c r="MWV71" s="677"/>
      <c r="MWW71" s="677"/>
      <c r="MWX71" s="677"/>
      <c r="MWY71" s="677"/>
      <c r="MWZ71" s="677"/>
      <c r="MXA71" s="677"/>
      <c r="MXB71" s="677"/>
      <c r="MXC71" s="677"/>
      <c r="MXD71" s="677"/>
      <c r="MXE71" s="677"/>
      <c r="MXF71" s="677"/>
      <c r="MXG71" s="677"/>
      <c r="MXH71" s="677"/>
      <c r="MXI71" s="677"/>
      <c r="MXJ71" s="677"/>
      <c r="MXK71" s="677"/>
      <c r="MXL71" s="677"/>
      <c r="MXM71" s="677"/>
      <c r="MXN71" s="677"/>
      <c r="MXO71" s="677"/>
      <c r="MXP71" s="677"/>
      <c r="MXQ71" s="677"/>
      <c r="MXR71" s="677"/>
      <c r="MXS71" s="677"/>
      <c r="MXT71" s="677"/>
      <c r="MXU71" s="677"/>
      <c r="MXV71" s="677"/>
      <c r="MXW71" s="677"/>
      <c r="MXX71" s="677"/>
      <c r="MXY71" s="677"/>
      <c r="MXZ71" s="677"/>
      <c r="MYA71" s="677"/>
      <c r="MYB71" s="677"/>
      <c r="MYC71" s="677"/>
      <c r="MYD71" s="677"/>
      <c r="MYE71" s="677"/>
      <c r="MYF71" s="677"/>
      <c r="MYG71" s="677"/>
      <c r="MYH71" s="677"/>
      <c r="MYI71" s="677"/>
      <c r="MYJ71" s="677"/>
      <c r="MYK71" s="677"/>
      <c r="MYL71" s="677"/>
      <c r="MYM71" s="677"/>
      <c r="MYN71" s="677"/>
      <c r="MYO71" s="677"/>
      <c r="MYP71" s="677"/>
      <c r="MYQ71" s="677"/>
      <c r="MYR71" s="677"/>
      <c r="MYS71" s="677"/>
      <c r="MYT71" s="677"/>
      <c r="MYU71" s="677"/>
      <c r="MYV71" s="677"/>
      <c r="MYW71" s="677"/>
      <c r="MYX71" s="677"/>
      <c r="MYY71" s="677"/>
      <c r="MYZ71" s="677"/>
      <c r="MZA71" s="677"/>
      <c r="MZB71" s="677"/>
      <c r="MZC71" s="677"/>
      <c r="MZD71" s="677"/>
      <c r="MZE71" s="677"/>
      <c r="MZF71" s="677"/>
      <c r="MZG71" s="677"/>
      <c r="MZH71" s="677"/>
      <c r="MZI71" s="677"/>
      <c r="MZJ71" s="677"/>
      <c r="MZK71" s="677"/>
      <c r="MZL71" s="677"/>
      <c r="MZM71" s="677"/>
      <c r="MZN71" s="677"/>
      <c r="MZO71" s="677"/>
      <c r="MZP71" s="677"/>
      <c r="MZQ71" s="677"/>
      <c r="MZR71" s="677"/>
      <c r="MZS71" s="677"/>
      <c r="MZT71" s="677"/>
      <c r="MZU71" s="677"/>
      <c r="MZV71" s="677"/>
      <c r="MZW71" s="677"/>
      <c r="MZX71" s="677"/>
      <c r="MZY71" s="677"/>
      <c r="MZZ71" s="677"/>
      <c r="NAA71" s="677"/>
      <c r="NAB71" s="677"/>
      <c r="NAC71" s="677"/>
      <c r="NAD71" s="677"/>
      <c r="NAE71" s="677"/>
      <c r="NAF71" s="677"/>
      <c r="NAG71" s="677"/>
      <c r="NAH71" s="677"/>
      <c r="NAI71" s="677"/>
      <c r="NAJ71" s="677"/>
      <c r="NAK71" s="677"/>
      <c r="NAL71" s="677"/>
      <c r="NAM71" s="677"/>
      <c r="NAN71" s="677"/>
      <c r="NAO71" s="677"/>
      <c r="NAP71" s="677"/>
      <c r="NAQ71" s="677"/>
      <c r="NAR71" s="677"/>
      <c r="NAS71" s="677"/>
      <c r="NAT71" s="677"/>
      <c r="NAU71" s="677"/>
      <c r="NAV71" s="677"/>
      <c r="NAW71" s="677"/>
      <c r="NAX71" s="677"/>
      <c r="NAY71" s="677"/>
      <c r="NAZ71" s="677"/>
      <c r="NBA71" s="677"/>
      <c r="NBB71" s="677"/>
      <c r="NBC71" s="677"/>
      <c r="NBD71" s="677"/>
      <c r="NBE71" s="677"/>
      <c r="NBF71" s="677"/>
      <c r="NBG71" s="677"/>
      <c r="NBH71" s="677"/>
      <c r="NBI71" s="677"/>
      <c r="NBJ71" s="677"/>
      <c r="NBK71" s="677"/>
      <c r="NBL71" s="677"/>
      <c r="NBM71" s="677"/>
      <c r="NBN71" s="677"/>
      <c r="NBO71" s="677"/>
      <c r="NBP71" s="677"/>
      <c r="NBQ71" s="677"/>
      <c r="NBR71" s="677"/>
      <c r="NBS71" s="677"/>
      <c r="NBT71" s="677"/>
      <c r="NBU71" s="677"/>
      <c r="NBV71" s="677"/>
      <c r="NBW71" s="677"/>
      <c r="NBX71" s="677"/>
      <c r="NBY71" s="677"/>
      <c r="NBZ71" s="677"/>
      <c r="NCA71" s="677"/>
      <c r="NCB71" s="677"/>
      <c r="NCC71" s="677"/>
      <c r="NCD71" s="677"/>
      <c r="NCE71" s="677"/>
      <c r="NCF71" s="677"/>
      <c r="NCG71" s="677"/>
      <c r="NCH71" s="677"/>
      <c r="NCI71" s="677"/>
      <c r="NCJ71" s="677"/>
      <c r="NCK71" s="677"/>
      <c r="NCL71" s="677"/>
      <c r="NCM71" s="677"/>
      <c r="NCN71" s="677"/>
      <c r="NCO71" s="677"/>
      <c r="NCP71" s="677"/>
      <c r="NCQ71" s="677"/>
      <c r="NCR71" s="677"/>
      <c r="NCS71" s="677"/>
      <c r="NCT71" s="677"/>
      <c r="NCU71" s="677"/>
      <c r="NCV71" s="677"/>
      <c r="NCW71" s="677"/>
      <c r="NCX71" s="677"/>
      <c r="NCY71" s="677"/>
      <c r="NCZ71" s="677"/>
      <c r="NDA71" s="677"/>
      <c r="NDB71" s="677"/>
      <c r="NDC71" s="677"/>
      <c r="NDD71" s="677"/>
      <c r="NDE71" s="677"/>
      <c r="NDF71" s="677"/>
      <c r="NDG71" s="677"/>
      <c r="NDH71" s="677"/>
      <c r="NDI71" s="677"/>
      <c r="NDJ71" s="677"/>
      <c r="NDK71" s="677"/>
      <c r="NDL71" s="677"/>
      <c r="NDM71" s="677"/>
      <c r="NDN71" s="677"/>
      <c r="NDO71" s="677"/>
      <c r="NDP71" s="677"/>
      <c r="NDQ71" s="677"/>
      <c r="NDR71" s="677"/>
      <c r="NDS71" s="677"/>
      <c r="NDT71" s="677"/>
      <c r="NDU71" s="677"/>
      <c r="NDV71" s="677"/>
      <c r="NDW71" s="677"/>
      <c r="NDX71" s="677"/>
      <c r="NDY71" s="677"/>
      <c r="NDZ71" s="677"/>
      <c r="NEA71" s="677"/>
      <c r="NEB71" s="677"/>
      <c r="NEC71" s="677"/>
      <c r="NED71" s="677"/>
      <c r="NEE71" s="677"/>
      <c r="NEF71" s="677"/>
      <c r="NEG71" s="677"/>
      <c r="NEH71" s="677"/>
      <c r="NEI71" s="677"/>
      <c r="NEJ71" s="677"/>
      <c r="NEK71" s="677"/>
      <c r="NEL71" s="677"/>
      <c r="NEM71" s="677"/>
      <c r="NEN71" s="677"/>
      <c r="NEO71" s="677"/>
      <c r="NEP71" s="677"/>
      <c r="NEQ71" s="677"/>
      <c r="NER71" s="677"/>
      <c r="NES71" s="677"/>
      <c r="NET71" s="677"/>
      <c r="NEU71" s="677"/>
      <c r="NEV71" s="677"/>
      <c r="NEW71" s="677"/>
      <c r="NEX71" s="677"/>
      <c r="NEY71" s="677"/>
      <c r="NEZ71" s="677"/>
      <c r="NFA71" s="677"/>
      <c r="NFB71" s="677"/>
      <c r="NFC71" s="677"/>
      <c r="NFD71" s="677"/>
      <c r="NFE71" s="677"/>
      <c r="NFF71" s="677"/>
      <c r="NFG71" s="677"/>
      <c r="NFH71" s="677"/>
      <c r="NFI71" s="677"/>
      <c r="NFJ71" s="677"/>
      <c r="NFK71" s="677"/>
      <c r="NFL71" s="677"/>
      <c r="NFM71" s="677"/>
      <c r="NFN71" s="677"/>
      <c r="NFO71" s="677"/>
      <c r="NFP71" s="677"/>
      <c r="NFQ71" s="677"/>
      <c r="NFR71" s="677"/>
      <c r="NFS71" s="677"/>
      <c r="NFT71" s="677"/>
      <c r="NFU71" s="677"/>
      <c r="NFV71" s="677"/>
      <c r="NFW71" s="677"/>
      <c r="NFX71" s="677"/>
      <c r="NFY71" s="677"/>
      <c r="NFZ71" s="677"/>
      <c r="NGA71" s="677"/>
      <c r="NGB71" s="677"/>
      <c r="NGC71" s="677"/>
      <c r="NGD71" s="677"/>
      <c r="NGE71" s="677"/>
      <c r="NGF71" s="677"/>
      <c r="NGG71" s="677"/>
      <c r="NGH71" s="677"/>
      <c r="NGI71" s="677"/>
      <c r="NGJ71" s="677"/>
      <c r="NGK71" s="677"/>
      <c r="NGL71" s="677"/>
      <c r="NGM71" s="677"/>
      <c r="NGN71" s="677"/>
      <c r="NGO71" s="677"/>
      <c r="NGP71" s="677"/>
      <c r="NGQ71" s="677"/>
      <c r="NGR71" s="677"/>
      <c r="NGS71" s="677"/>
      <c r="NGT71" s="677"/>
      <c r="NGU71" s="677"/>
      <c r="NGV71" s="677"/>
      <c r="NGW71" s="677"/>
      <c r="NGX71" s="677"/>
      <c r="NGY71" s="677"/>
      <c r="NGZ71" s="677"/>
      <c r="NHA71" s="677"/>
      <c r="NHB71" s="677"/>
      <c r="NHC71" s="677"/>
      <c r="NHD71" s="677"/>
      <c r="NHE71" s="677"/>
      <c r="NHF71" s="677"/>
      <c r="NHG71" s="677"/>
      <c r="NHH71" s="677"/>
      <c r="NHI71" s="677"/>
      <c r="NHJ71" s="677"/>
      <c r="NHK71" s="677"/>
      <c r="NHL71" s="677"/>
      <c r="NHM71" s="677"/>
      <c r="NHN71" s="677"/>
      <c r="NHO71" s="677"/>
      <c r="NHP71" s="677"/>
      <c r="NHQ71" s="677"/>
      <c r="NHR71" s="677"/>
      <c r="NHS71" s="677"/>
      <c r="NHT71" s="677"/>
      <c r="NHU71" s="677"/>
      <c r="NHV71" s="677"/>
      <c r="NHW71" s="677"/>
      <c r="NHX71" s="677"/>
      <c r="NHY71" s="677"/>
      <c r="NHZ71" s="677"/>
      <c r="NIA71" s="677"/>
      <c r="NIB71" s="677"/>
      <c r="NIC71" s="677"/>
      <c r="NID71" s="677"/>
      <c r="NIE71" s="677"/>
      <c r="NIF71" s="677"/>
      <c r="NIG71" s="677"/>
      <c r="NIH71" s="677"/>
      <c r="NII71" s="677"/>
      <c r="NIJ71" s="677"/>
      <c r="NIK71" s="677"/>
      <c r="NIL71" s="677"/>
      <c r="NIM71" s="677"/>
      <c r="NIN71" s="677"/>
      <c r="NIO71" s="677"/>
      <c r="NIP71" s="677"/>
      <c r="NIQ71" s="677"/>
      <c r="NIR71" s="677"/>
      <c r="NIS71" s="677"/>
      <c r="NIT71" s="677"/>
      <c r="NIU71" s="677"/>
      <c r="NIV71" s="677"/>
      <c r="NIW71" s="677"/>
      <c r="NIX71" s="677"/>
      <c r="NIY71" s="677"/>
      <c r="NIZ71" s="677"/>
      <c r="NJA71" s="677"/>
      <c r="NJB71" s="677"/>
      <c r="NJC71" s="677"/>
      <c r="NJD71" s="677"/>
      <c r="NJE71" s="677"/>
      <c r="NJF71" s="677"/>
      <c r="NJG71" s="677"/>
      <c r="NJH71" s="677"/>
      <c r="NJI71" s="677"/>
      <c r="NJJ71" s="677"/>
      <c r="NJK71" s="677"/>
      <c r="NJL71" s="677"/>
      <c r="NJM71" s="677"/>
      <c r="NJN71" s="677"/>
      <c r="NJO71" s="677"/>
      <c r="NJP71" s="677"/>
      <c r="NJQ71" s="677"/>
      <c r="NJR71" s="677"/>
      <c r="NJS71" s="677"/>
      <c r="NJT71" s="677"/>
      <c r="NJU71" s="677"/>
      <c r="NJV71" s="677"/>
      <c r="NJW71" s="677"/>
      <c r="NJX71" s="677"/>
      <c r="NJY71" s="677"/>
      <c r="NJZ71" s="677"/>
      <c r="NKA71" s="677"/>
      <c r="NKB71" s="677"/>
      <c r="NKC71" s="677"/>
      <c r="NKD71" s="677"/>
      <c r="NKE71" s="677"/>
      <c r="NKF71" s="677"/>
      <c r="NKG71" s="677"/>
      <c r="NKH71" s="677"/>
      <c r="NKI71" s="677"/>
      <c r="NKJ71" s="677"/>
      <c r="NKK71" s="677"/>
      <c r="NKL71" s="677"/>
      <c r="NKM71" s="677"/>
      <c r="NKN71" s="677"/>
      <c r="NKO71" s="677"/>
      <c r="NKP71" s="677"/>
      <c r="NKQ71" s="677"/>
      <c r="NKR71" s="677"/>
      <c r="NKS71" s="677"/>
      <c r="NKT71" s="677"/>
      <c r="NKU71" s="677"/>
      <c r="NKV71" s="677"/>
      <c r="NKW71" s="677"/>
      <c r="NKX71" s="677"/>
      <c r="NKY71" s="677"/>
      <c r="NKZ71" s="677"/>
      <c r="NLA71" s="677"/>
      <c r="NLB71" s="677"/>
      <c r="NLC71" s="677"/>
      <c r="NLD71" s="677"/>
      <c r="NLE71" s="677"/>
      <c r="NLF71" s="677"/>
      <c r="NLG71" s="677"/>
      <c r="NLH71" s="677"/>
      <c r="NLI71" s="677"/>
      <c r="NLJ71" s="677"/>
      <c r="NLK71" s="677"/>
      <c r="NLL71" s="677"/>
      <c r="NLM71" s="677"/>
      <c r="NLN71" s="677"/>
      <c r="NLO71" s="677"/>
      <c r="NLP71" s="677"/>
      <c r="NLQ71" s="677"/>
      <c r="NLR71" s="677"/>
      <c r="NLS71" s="677"/>
      <c r="NLT71" s="677"/>
      <c r="NLU71" s="677"/>
      <c r="NLV71" s="677"/>
      <c r="NLW71" s="677"/>
      <c r="NLX71" s="677"/>
      <c r="NLY71" s="677"/>
      <c r="NLZ71" s="677"/>
      <c r="NMA71" s="677"/>
      <c r="NMB71" s="677"/>
      <c r="NMC71" s="677"/>
      <c r="NMD71" s="677"/>
      <c r="NME71" s="677"/>
      <c r="NMF71" s="677"/>
      <c r="NMG71" s="677"/>
      <c r="NMH71" s="677"/>
      <c r="NMI71" s="677"/>
      <c r="NMJ71" s="677"/>
      <c r="NMK71" s="677"/>
      <c r="NML71" s="677"/>
      <c r="NMM71" s="677"/>
      <c r="NMN71" s="677"/>
      <c r="NMO71" s="677"/>
      <c r="NMP71" s="677"/>
      <c r="NMQ71" s="677"/>
      <c r="NMR71" s="677"/>
      <c r="NMS71" s="677"/>
      <c r="NMT71" s="677"/>
      <c r="NMU71" s="677"/>
      <c r="NMV71" s="677"/>
      <c r="NMW71" s="677"/>
      <c r="NMX71" s="677"/>
      <c r="NMY71" s="677"/>
      <c r="NMZ71" s="677"/>
      <c r="NNA71" s="677"/>
      <c r="NNB71" s="677"/>
      <c r="NNC71" s="677"/>
      <c r="NND71" s="677"/>
      <c r="NNE71" s="677"/>
      <c r="NNF71" s="677"/>
      <c r="NNG71" s="677"/>
      <c r="NNH71" s="677"/>
      <c r="NNI71" s="677"/>
      <c r="NNJ71" s="677"/>
      <c r="NNK71" s="677"/>
      <c r="NNL71" s="677"/>
      <c r="NNM71" s="677"/>
      <c r="NNN71" s="677"/>
      <c r="NNO71" s="677"/>
      <c r="NNP71" s="677"/>
      <c r="NNQ71" s="677"/>
      <c r="NNR71" s="677"/>
      <c r="NNS71" s="677"/>
      <c r="NNT71" s="677"/>
      <c r="NNU71" s="677"/>
      <c r="NNV71" s="677"/>
      <c r="NNW71" s="677"/>
      <c r="NNX71" s="677"/>
      <c r="NNY71" s="677"/>
      <c r="NNZ71" s="677"/>
      <c r="NOA71" s="677"/>
      <c r="NOB71" s="677"/>
      <c r="NOC71" s="677"/>
      <c r="NOD71" s="677"/>
      <c r="NOE71" s="677"/>
      <c r="NOF71" s="677"/>
      <c r="NOG71" s="677"/>
      <c r="NOH71" s="677"/>
      <c r="NOI71" s="677"/>
      <c r="NOJ71" s="677"/>
      <c r="NOK71" s="677"/>
      <c r="NOL71" s="677"/>
      <c r="NOM71" s="677"/>
      <c r="NON71" s="677"/>
      <c r="NOO71" s="677"/>
      <c r="NOP71" s="677"/>
      <c r="NOQ71" s="677"/>
      <c r="NOR71" s="677"/>
      <c r="NOS71" s="677"/>
      <c r="NOT71" s="677"/>
      <c r="NOU71" s="677"/>
      <c r="NOV71" s="677"/>
      <c r="NOW71" s="677"/>
      <c r="NOX71" s="677"/>
      <c r="NOY71" s="677"/>
      <c r="NOZ71" s="677"/>
      <c r="NPA71" s="677"/>
      <c r="NPB71" s="677"/>
      <c r="NPC71" s="677"/>
      <c r="NPD71" s="677"/>
      <c r="NPE71" s="677"/>
      <c r="NPF71" s="677"/>
      <c r="NPG71" s="677"/>
      <c r="NPH71" s="677"/>
      <c r="NPI71" s="677"/>
      <c r="NPJ71" s="677"/>
      <c r="NPK71" s="677"/>
      <c r="NPL71" s="677"/>
      <c r="NPM71" s="677"/>
      <c r="NPN71" s="677"/>
      <c r="NPO71" s="677"/>
      <c r="NPP71" s="677"/>
      <c r="NPQ71" s="677"/>
      <c r="NPR71" s="677"/>
      <c r="NPS71" s="677"/>
      <c r="NPT71" s="677"/>
      <c r="NPU71" s="677"/>
      <c r="NPV71" s="677"/>
      <c r="NPW71" s="677"/>
      <c r="NPX71" s="677"/>
      <c r="NPY71" s="677"/>
      <c r="NPZ71" s="677"/>
      <c r="NQA71" s="677"/>
      <c r="NQB71" s="677"/>
      <c r="NQC71" s="677"/>
      <c r="NQD71" s="677"/>
      <c r="NQE71" s="677"/>
      <c r="NQF71" s="677"/>
      <c r="NQG71" s="677"/>
      <c r="NQH71" s="677"/>
      <c r="NQI71" s="677"/>
      <c r="NQJ71" s="677"/>
      <c r="NQK71" s="677"/>
      <c r="NQL71" s="677"/>
      <c r="NQM71" s="677"/>
      <c r="NQN71" s="677"/>
      <c r="NQO71" s="677"/>
      <c r="NQP71" s="677"/>
      <c r="NQQ71" s="677"/>
      <c r="NQR71" s="677"/>
      <c r="NQS71" s="677"/>
      <c r="NQT71" s="677"/>
      <c r="NQU71" s="677"/>
      <c r="NQV71" s="677"/>
      <c r="NQW71" s="677"/>
      <c r="NQX71" s="677"/>
      <c r="NQY71" s="677"/>
      <c r="NQZ71" s="677"/>
      <c r="NRA71" s="677"/>
      <c r="NRB71" s="677"/>
      <c r="NRC71" s="677"/>
      <c r="NRD71" s="677"/>
      <c r="NRE71" s="677"/>
      <c r="NRF71" s="677"/>
      <c r="NRG71" s="677"/>
      <c r="NRH71" s="677"/>
      <c r="NRI71" s="677"/>
      <c r="NRJ71" s="677"/>
      <c r="NRK71" s="677"/>
      <c r="NRL71" s="677"/>
      <c r="NRM71" s="677"/>
      <c r="NRN71" s="677"/>
      <c r="NRO71" s="677"/>
      <c r="NRP71" s="677"/>
      <c r="NRQ71" s="677"/>
      <c r="NRR71" s="677"/>
      <c r="NRS71" s="677"/>
      <c r="NRT71" s="677"/>
      <c r="NRU71" s="677"/>
      <c r="NRV71" s="677"/>
      <c r="NRW71" s="677"/>
      <c r="NRX71" s="677"/>
      <c r="NRY71" s="677"/>
      <c r="NRZ71" s="677"/>
      <c r="NSA71" s="677"/>
      <c r="NSB71" s="677"/>
      <c r="NSC71" s="677"/>
      <c r="NSD71" s="677"/>
      <c r="NSE71" s="677"/>
      <c r="NSF71" s="677"/>
      <c r="NSG71" s="677"/>
      <c r="NSH71" s="677"/>
      <c r="NSI71" s="677"/>
      <c r="NSJ71" s="677"/>
      <c r="NSK71" s="677"/>
      <c r="NSL71" s="677"/>
      <c r="NSM71" s="677"/>
      <c r="NSN71" s="677"/>
      <c r="NSO71" s="677"/>
      <c r="NSP71" s="677"/>
      <c r="NSQ71" s="677"/>
      <c r="NSR71" s="677"/>
      <c r="NSS71" s="677"/>
      <c r="NST71" s="677"/>
      <c r="NSU71" s="677"/>
      <c r="NSV71" s="677"/>
      <c r="NSW71" s="677"/>
      <c r="NSX71" s="677"/>
      <c r="NSY71" s="677"/>
      <c r="NSZ71" s="677"/>
      <c r="NTA71" s="677"/>
      <c r="NTB71" s="677"/>
      <c r="NTC71" s="677"/>
      <c r="NTD71" s="677"/>
      <c r="NTE71" s="677"/>
      <c r="NTF71" s="677"/>
      <c r="NTG71" s="677"/>
      <c r="NTH71" s="677"/>
      <c r="NTI71" s="677"/>
      <c r="NTJ71" s="677"/>
      <c r="NTK71" s="677"/>
      <c r="NTL71" s="677"/>
      <c r="NTM71" s="677"/>
      <c r="NTN71" s="677"/>
      <c r="NTO71" s="677"/>
      <c r="NTP71" s="677"/>
      <c r="NTQ71" s="677"/>
      <c r="NTR71" s="677"/>
      <c r="NTS71" s="677"/>
      <c r="NTT71" s="677"/>
      <c r="NTU71" s="677"/>
      <c r="NTV71" s="677"/>
      <c r="NTW71" s="677"/>
      <c r="NTX71" s="677"/>
      <c r="NTY71" s="677"/>
      <c r="NTZ71" s="677"/>
      <c r="NUA71" s="677"/>
      <c r="NUB71" s="677"/>
      <c r="NUC71" s="677"/>
      <c r="NUD71" s="677"/>
      <c r="NUE71" s="677"/>
      <c r="NUF71" s="677"/>
      <c r="NUG71" s="677"/>
      <c r="NUH71" s="677"/>
      <c r="NUI71" s="677"/>
      <c r="NUJ71" s="677"/>
      <c r="NUK71" s="677"/>
      <c r="NUL71" s="677"/>
      <c r="NUM71" s="677"/>
      <c r="NUN71" s="677"/>
      <c r="NUO71" s="677"/>
      <c r="NUP71" s="677"/>
      <c r="NUQ71" s="677"/>
      <c r="NUR71" s="677"/>
      <c r="NUS71" s="677"/>
      <c r="NUT71" s="677"/>
      <c r="NUU71" s="677"/>
      <c r="NUV71" s="677"/>
      <c r="NUW71" s="677"/>
      <c r="NUX71" s="677"/>
      <c r="NUY71" s="677"/>
      <c r="NUZ71" s="677"/>
      <c r="NVA71" s="677"/>
      <c r="NVB71" s="677"/>
      <c r="NVC71" s="677"/>
      <c r="NVD71" s="677"/>
      <c r="NVE71" s="677"/>
      <c r="NVF71" s="677"/>
      <c r="NVG71" s="677"/>
      <c r="NVH71" s="677"/>
      <c r="NVI71" s="677"/>
      <c r="NVJ71" s="677"/>
      <c r="NVK71" s="677"/>
      <c r="NVL71" s="677"/>
      <c r="NVM71" s="677"/>
      <c r="NVN71" s="677"/>
      <c r="NVO71" s="677"/>
      <c r="NVP71" s="677"/>
      <c r="NVQ71" s="677"/>
      <c r="NVR71" s="677"/>
      <c r="NVS71" s="677"/>
      <c r="NVT71" s="677"/>
      <c r="NVU71" s="677"/>
      <c r="NVV71" s="677"/>
      <c r="NVW71" s="677"/>
      <c r="NVX71" s="677"/>
      <c r="NVY71" s="677"/>
      <c r="NVZ71" s="677"/>
      <c r="NWA71" s="677"/>
      <c r="NWB71" s="677"/>
      <c r="NWC71" s="677"/>
      <c r="NWD71" s="677"/>
      <c r="NWE71" s="677"/>
      <c r="NWF71" s="677"/>
      <c r="NWG71" s="677"/>
      <c r="NWH71" s="677"/>
      <c r="NWI71" s="677"/>
      <c r="NWJ71" s="677"/>
      <c r="NWK71" s="677"/>
      <c r="NWL71" s="677"/>
      <c r="NWM71" s="677"/>
      <c r="NWN71" s="677"/>
      <c r="NWO71" s="677"/>
      <c r="NWP71" s="677"/>
      <c r="NWQ71" s="677"/>
      <c r="NWR71" s="677"/>
      <c r="NWS71" s="677"/>
      <c r="NWT71" s="677"/>
      <c r="NWU71" s="677"/>
      <c r="NWV71" s="677"/>
      <c r="NWW71" s="677"/>
      <c r="NWX71" s="677"/>
      <c r="NWY71" s="677"/>
      <c r="NWZ71" s="677"/>
      <c r="NXA71" s="677"/>
      <c r="NXB71" s="677"/>
      <c r="NXC71" s="677"/>
      <c r="NXD71" s="677"/>
      <c r="NXE71" s="677"/>
      <c r="NXF71" s="677"/>
      <c r="NXG71" s="677"/>
      <c r="NXH71" s="677"/>
      <c r="NXI71" s="677"/>
      <c r="NXJ71" s="677"/>
      <c r="NXK71" s="677"/>
      <c r="NXL71" s="677"/>
      <c r="NXM71" s="677"/>
      <c r="NXN71" s="677"/>
      <c r="NXO71" s="677"/>
      <c r="NXP71" s="677"/>
      <c r="NXQ71" s="677"/>
      <c r="NXR71" s="677"/>
      <c r="NXS71" s="677"/>
      <c r="NXT71" s="677"/>
      <c r="NXU71" s="677"/>
      <c r="NXV71" s="677"/>
      <c r="NXW71" s="677"/>
      <c r="NXX71" s="677"/>
      <c r="NXY71" s="677"/>
      <c r="NXZ71" s="677"/>
      <c r="NYA71" s="677"/>
      <c r="NYB71" s="677"/>
      <c r="NYC71" s="677"/>
      <c r="NYD71" s="677"/>
      <c r="NYE71" s="677"/>
      <c r="NYF71" s="677"/>
      <c r="NYG71" s="677"/>
      <c r="NYH71" s="677"/>
      <c r="NYI71" s="677"/>
      <c r="NYJ71" s="677"/>
      <c r="NYK71" s="677"/>
      <c r="NYL71" s="677"/>
      <c r="NYM71" s="677"/>
      <c r="NYN71" s="677"/>
      <c r="NYO71" s="677"/>
      <c r="NYP71" s="677"/>
      <c r="NYQ71" s="677"/>
      <c r="NYR71" s="677"/>
      <c r="NYS71" s="677"/>
      <c r="NYT71" s="677"/>
      <c r="NYU71" s="677"/>
      <c r="NYV71" s="677"/>
      <c r="NYW71" s="677"/>
      <c r="NYX71" s="677"/>
      <c r="NYY71" s="677"/>
      <c r="NYZ71" s="677"/>
      <c r="NZA71" s="677"/>
      <c r="NZB71" s="677"/>
      <c r="NZC71" s="677"/>
      <c r="NZD71" s="677"/>
      <c r="NZE71" s="677"/>
      <c r="NZF71" s="677"/>
      <c r="NZG71" s="677"/>
      <c r="NZH71" s="677"/>
      <c r="NZI71" s="677"/>
      <c r="NZJ71" s="677"/>
      <c r="NZK71" s="677"/>
      <c r="NZL71" s="677"/>
      <c r="NZM71" s="677"/>
      <c r="NZN71" s="677"/>
      <c r="NZO71" s="677"/>
      <c r="NZP71" s="677"/>
      <c r="NZQ71" s="677"/>
      <c r="NZR71" s="677"/>
      <c r="NZS71" s="677"/>
      <c r="NZT71" s="677"/>
      <c r="NZU71" s="677"/>
      <c r="NZV71" s="677"/>
      <c r="NZW71" s="677"/>
      <c r="NZX71" s="677"/>
      <c r="NZY71" s="677"/>
      <c r="NZZ71" s="677"/>
      <c r="OAA71" s="677"/>
      <c r="OAB71" s="677"/>
      <c r="OAC71" s="677"/>
      <c r="OAD71" s="677"/>
      <c r="OAE71" s="677"/>
      <c r="OAF71" s="677"/>
      <c r="OAG71" s="677"/>
      <c r="OAH71" s="677"/>
      <c r="OAI71" s="677"/>
      <c r="OAJ71" s="677"/>
      <c r="OAK71" s="677"/>
      <c r="OAL71" s="677"/>
      <c r="OAM71" s="677"/>
      <c r="OAN71" s="677"/>
      <c r="OAO71" s="677"/>
      <c r="OAP71" s="677"/>
      <c r="OAQ71" s="677"/>
      <c r="OAR71" s="677"/>
      <c r="OAS71" s="677"/>
      <c r="OAT71" s="677"/>
      <c r="OAU71" s="677"/>
      <c r="OAV71" s="677"/>
      <c r="OAW71" s="677"/>
      <c r="OAX71" s="677"/>
      <c r="OAY71" s="677"/>
      <c r="OAZ71" s="677"/>
      <c r="OBA71" s="677"/>
      <c r="OBB71" s="677"/>
      <c r="OBC71" s="677"/>
      <c r="OBD71" s="677"/>
      <c r="OBE71" s="677"/>
      <c r="OBF71" s="677"/>
      <c r="OBG71" s="677"/>
      <c r="OBH71" s="677"/>
      <c r="OBI71" s="677"/>
      <c r="OBJ71" s="677"/>
      <c r="OBK71" s="677"/>
      <c r="OBL71" s="677"/>
      <c r="OBM71" s="677"/>
      <c r="OBN71" s="677"/>
      <c r="OBO71" s="677"/>
      <c r="OBP71" s="677"/>
      <c r="OBQ71" s="677"/>
      <c r="OBR71" s="677"/>
      <c r="OBS71" s="677"/>
      <c r="OBT71" s="677"/>
      <c r="OBU71" s="677"/>
      <c r="OBV71" s="677"/>
      <c r="OBW71" s="677"/>
      <c r="OBX71" s="677"/>
      <c r="OBY71" s="677"/>
      <c r="OBZ71" s="677"/>
      <c r="OCA71" s="677"/>
      <c r="OCB71" s="677"/>
      <c r="OCC71" s="677"/>
      <c r="OCD71" s="677"/>
      <c r="OCE71" s="677"/>
      <c r="OCF71" s="677"/>
      <c r="OCG71" s="677"/>
      <c r="OCH71" s="677"/>
      <c r="OCI71" s="677"/>
      <c r="OCJ71" s="677"/>
      <c r="OCK71" s="677"/>
      <c r="OCL71" s="677"/>
      <c r="OCM71" s="677"/>
      <c r="OCN71" s="677"/>
      <c r="OCO71" s="677"/>
      <c r="OCP71" s="677"/>
      <c r="OCQ71" s="677"/>
      <c r="OCR71" s="677"/>
      <c r="OCS71" s="677"/>
      <c r="OCT71" s="677"/>
      <c r="OCU71" s="677"/>
      <c r="OCV71" s="677"/>
      <c r="OCW71" s="677"/>
      <c r="OCX71" s="677"/>
      <c r="OCY71" s="677"/>
      <c r="OCZ71" s="677"/>
      <c r="ODA71" s="677"/>
      <c r="ODB71" s="677"/>
      <c r="ODC71" s="677"/>
      <c r="ODD71" s="677"/>
      <c r="ODE71" s="677"/>
      <c r="ODF71" s="677"/>
      <c r="ODG71" s="677"/>
      <c r="ODH71" s="677"/>
      <c r="ODI71" s="677"/>
      <c r="ODJ71" s="677"/>
      <c r="ODK71" s="677"/>
      <c r="ODL71" s="677"/>
      <c r="ODM71" s="677"/>
      <c r="ODN71" s="677"/>
      <c r="ODO71" s="677"/>
      <c r="ODP71" s="677"/>
      <c r="ODQ71" s="677"/>
      <c r="ODR71" s="677"/>
      <c r="ODS71" s="677"/>
      <c r="ODT71" s="677"/>
      <c r="ODU71" s="677"/>
      <c r="ODV71" s="677"/>
      <c r="ODW71" s="677"/>
      <c r="ODX71" s="677"/>
      <c r="ODY71" s="677"/>
      <c r="ODZ71" s="677"/>
      <c r="OEA71" s="677"/>
      <c r="OEB71" s="677"/>
      <c r="OEC71" s="677"/>
      <c r="OED71" s="677"/>
      <c r="OEE71" s="677"/>
      <c r="OEF71" s="677"/>
      <c r="OEG71" s="677"/>
      <c r="OEH71" s="677"/>
      <c r="OEI71" s="677"/>
      <c r="OEJ71" s="677"/>
      <c r="OEK71" s="677"/>
      <c r="OEL71" s="677"/>
      <c r="OEM71" s="677"/>
      <c r="OEN71" s="677"/>
      <c r="OEO71" s="677"/>
      <c r="OEP71" s="677"/>
      <c r="OEQ71" s="677"/>
      <c r="OER71" s="677"/>
      <c r="OES71" s="677"/>
      <c r="OET71" s="677"/>
      <c r="OEU71" s="677"/>
      <c r="OEV71" s="677"/>
      <c r="OEW71" s="677"/>
      <c r="OEX71" s="677"/>
      <c r="OEY71" s="677"/>
      <c r="OEZ71" s="677"/>
      <c r="OFA71" s="677"/>
      <c r="OFB71" s="677"/>
      <c r="OFC71" s="677"/>
      <c r="OFD71" s="677"/>
      <c r="OFE71" s="677"/>
      <c r="OFF71" s="677"/>
      <c r="OFG71" s="677"/>
      <c r="OFH71" s="677"/>
      <c r="OFI71" s="677"/>
      <c r="OFJ71" s="677"/>
      <c r="OFK71" s="677"/>
      <c r="OFL71" s="677"/>
      <c r="OFM71" s="677"/>
      <c r="OFN71" s="677"/>
      <c r="OFO71" s="677"/>
      <c r="OFP71" s="677"/>
      <c r="OFQ71" s="677"/>
      <c r="OFR71" s="677"/>
      <c r="OFS71" s="677"/>
      <c r="OFT71" s="677"/>
      <c r="OFU71" s="677"/>
      <c r="OFV71" s="677"/>
      <c r="OFW71" s="677"/>
      <c r="OFX71" s="677"/>
      <c r="OFY71" s="677"/>
      <c r="OFZ71" s="677"/>
      <c r="OGA71" s="677"/>
      <c r="OGB71" s="677"/>
      <c r="OGC71" s="677"/>
      <c r="OGD71" s="677"/>
      <c r="OGE71" s="677"/>
      <c r="OGF71" s="677"/>
      <c r="OGG71" s="677"/>
      <c r="OGH71" s="677"/>
      <c r="OGI71" s="677"/>
      <c r="OGJ71" s="677"/>
      <c r="OGK71" s="677"/>
      <c r="OGL71" s="677"/>
      <c r="OGM71" s="677"/>
      <c r="OGN71" s="677"/>
      <c r="OGO71" s="677"/>
      <c r="OGP71" s="677"/>
      <c r="OGQ71" s="677"/>
      <c r="OGR71" s="677"/>
      <c r="OGS71" s="677"/>
      <c r="OGT71" s="677"/>
      <c r="OGU71" s="677"/>
      <c r="OGV71" s="677"/>
      <c r="OGW71" s="677"/>
      <c r="OGX71" s="677"/>
      <c r="OGY71" s="677"/>
      <c r="OGZ71" s="677"/>
      <c r="OHA71" s="677"/>
      <c r="OHB71" s="677"/>
      <c r="OHC71" s="677"/>
      <c r="OHD71" s="677"/>
      <c r="OHE71" s="677"/>
      <c r="OHF71" s="677"/>
      <c r="OHG71" s="677"/>
      <c r="OHH71" s="677"/>
      <c r="OHI71" s="677"/>
      <c r="OHJ71" s="677"/>
      <c r="OHK71" s="677"/>
      <c r="OHL71" s="677"/>
      <c r="OHM71" s="677"/>
      <c r="OHN71" s="677"/>
      <c r="OHO71" s="677"/>
      <c r="OHP71" s="677"/>
      <c r="OHQ71" s="677"/>
      <c r="OHR71" s="677"/>
      <c r="OHS71" s="677"/>
      <c r="OHT71" s="677"/>
      <c r="OHU71" s="677"/>
      <c r="OHV71" s="677"/>
      <c r="OHW71" s="677"/>
      <c r="OHX71" s="677"/>
      <c r="OHY71" s="677"/>
      <c r="OHZ71" s="677"/>
      <c r="OIA71" s="677"/>
      <c r="OIB71" s="677"/>
      <c r="OIC71" s="677"/>
      <c r="OID71" s="677"/>
      <c r="OIE71" s="677"/>
      <c r="OIF71" s="677"/>
      <c r="OIG71" s="677"/>
      <c r="OIH71" s="677"/>
      <c r="OII71" s="677"/>
      <c r="OIJ71" s="677"/>
      <c r="OIK71" s="677"/>
      <c r="OIL71" s="677"/>
      <c r="OIM71" s="677"/>
      <c r="OIN71" s="677"/>
      <c r="OIO71" s="677"/>
      <c r="OIP71" s="677"/>
      <c r="OIQ71" s="677"/>
      <c r="OIR71" s="677"/>
      <c r="OIS71" s="677"/>
      <c r="OIT71" s="677"/>
      <c r="OIU71" s="677"/>
      <c r="OIV71" s="677"/>
      <c r="OIW71" s="677"/>
      <c r="OIX71" s="677"/>
      <c r="OIY71" s="677"/>
      <c r="OIZ71" s="677"/>
      <c r="OJA71" s="677"/>
      <c r="OJB71" s="677"/>
      <c r="OJC71" s="677"/>
      <c r="OJD71" s="677"/>
      <c r="OJE71" s="677"/>
      <c r="OJF71" s="677"/>
      <c r="OJG71" s="677"/>
      <c r="OJH71" s="677"/>
      <c r="OJI71" s="677"/>
      <c r="OJJ71" s="677"/>
      <c r="OJK71" s="677"/>
      <c r="OJL71" s="677"/>
      <c r="OJM71" s="677"/>
      <c r="OJN71" s="677"/>
      <c r="OJO71" s="677"/>
      <c r="OJP71" s="677"/>
      <c r="OJQ71" s="677"/>
      <c r="OJR71" s="677"/>
      <c r="OJS71" s="677"/>
      <c r="OJT71" s="677"/>
      <c r="OJU71" s="677"/>
      <c r="OJV71" s="677"/>
      <c r="OJW71" s="677"/>
      <c r="OJX71" s="677"/>
      <c r="OJY71" s="677"/>
      <c r="OJZ71" s="677"/>
      <c r="OKA71" s="677"/>
      <c r="OKB71" s="677"/>
      <c r="OKC71" s="677"/>
      <c r="OKD71" s="677"/>
      <c r="OKE71" s="677"/>
      <c r="OKF71" s="677"/>
      <c r="OKG71" s="677"/>
      <c r="OKH71" s="677"/>
      <c r="OKI71" s="677"/>
      <c r="OKJ71" s="677"/>
      <c r="OKK71" s="677"/>
      <c r="OKL71" s="677"/>
      <c r="OKM71" s="677"/>
      <c r="OKN71" s="677"/>
      <c r="OKO71" s="677"/>
      <c r="OKP71" s="677"/>
      <c r="OKQ71" s="677"/>
      <c r="OKR71" s="677"/>
      <c r="OKS71" s="677"/>
      <c r="OKT71" s="677"/>
      <c r="OKU71" s="677"/>
      <c r="OKV71" s="677"/>
      <c r="OKW71" s="677"/>
      <c r="OKX71" s="677"/>
      <c r="OKY71" s="677"/>
      <c r="OKZ71" s="677"/>
      <c r="OLA71" s="677"/>
      <c r="OLB71" s="677"/>
      <c r="OLC71" s="677"/>
      <c r="OLD71" s="677"/>
      <c r="OLE71" s="677"/>
      <c r="OLF71" s="677"/>
      <c r="OLG71" s="677"/>
      <c r="OLH71" s="677"/>
      <c r="OLI71" s="677"/>
      <c r="OLJ71" s="677"/>
      <c r="OLK71" s="677"/>
      <c r="OLL71" s="677"/>
      <c r="OLM71" s="677"/>
      <c r="OLN71" s="677"/>
      <c r="OLO71" s="677"/>
      <c r="OLP71" s="677"/>
      <c r="OLQ71" s="677"/>
      <c r="OLR71" s="677"/>
      <c r="OLS71" s="677"/>
      <c r="OLT71" s="677"/>
      <c r="OLU71" s="677"/>
      <c r="OLV71" s="677"/>
      <c r="OLW71" s="677"/>
      <c r="OLX71" s="677"/>
      <c r="OLY71" s="677"/>
      <c r="OLZ71" s="677"/>
      <c r="OMA71" s="677"/>
      <c r="OMB71" s="677"/>
      <c r="OMC71" s="677"/>
      <c r="OMD71" s="677"/>
      <c r="OME71" s="677"/>
      <c r="OMF71" s="677"/>
      <c r="OMG71" s="677"/>
      <c r="OMH71" s="677"/>
      <c r="OMI71" s="677"/>
      <c r="OMJ71" s="677"/>
      <c r="OMK71" s="677"/>
      <c r="OML71" s="677"/>
      <c r="OMM71" s="677"/>
      <c r="OMN71" s="677"/>
      <c r="OMO71" s="677"/>
      <c r="OMP71" s="677"/>
      <c r="OMQ71" s="677"/>
      <c r="OMR71" s="677"/>
      <c r="OMS71" s="677"/>
      <c r="OMT71" s="677"/>
      <c r="OMU71" s="677"/>
      <c r="OMV71" s="677"/>
      <c r="OMW71" s="677"/>
      <c r="OMX71" s="677"/>
      <c r="OMY71" s="677"/>
      <c r="OMZ71" s="677"/>
      <c r="ONA71" s="677"/>
      <c r="ONB71" s="677"/>
      <c r="ONC71" s="677"/>
      <c r="OND71" s="677"/>
      <c r="ONE71" s="677"/>
      <c r="ONF71" s="677"/>
      <c r="ONG71" s="677"/>
      <c r="ONH71" s="677"/>
      <c r="ONI71" s="677"/>
      <c r="ONJ71" s="677"/>
      <c r="ONK71" s="677"/>
      <c r="ONL71" s="677"/>
      <c r="ONM71" s="677"/>
      <c r="ONN71" s="677"/>
      <c r="ONO71" s="677"/>
      <c r="ONP71" s="677"/>
      <c r="ONQ71" s="677"/>
      <c r="ONR71" s="677"/>
      <c r="ONS71" s="677"/>
      <c r="ONT71" s="677"/>
      <c r="ONU71" s="677"/>
      <c r="ONV71" s="677"/>
      <c r="ONW71" s="677"/>
      <c r="ONX71" s="677"/>
      <c r="ONY71" s="677"/>
      <c r="ONZ71" s="677"/>
      <c r="OOA71" s="677"/>
      <c r="OOB71" s="677"/>
      <c r="OOC71" s="677"/>
      <c r="OOD71" s="677"/>
      <c r="OOE71" s="677"/>
      <c r="OOF71" s="677"/>
      <c r="OOG71" s="677"/>
      <c r="OOH71" s="677"/>
      <c r="OOI71" s="677"/>
      <c r="OOJ71" s="677"/>
      <c r="OOK71" s="677"/>
      <c r="OOL71" s="677"/>
      <c r="OOM71" s="677"/>
      <c r="OON71" s="677"/>
      <c r="OOO71" s="677"/>
      <c r="OOP71" s="677"/>
      <c r="OOQ71" s="677"/>
      <c r="OOR71" s="677"/>
      <c r="OOS71" s="677"/>
      <c r="OOT71" s="677"/>
      <c r="OOU71" s="677"/>
      <c r="OOV71" s="677"/>
      <c r="OOW71" s="677"/>
      <c r="OOX71" s="677"/>
      <c r="OOY71" s="677"/>
      <c r="OOZ71" s="677"/>
      <c r="OPA71" s="677"/>
      <c r="OPB71" s="677"/>
      <c r="OPC71" s="677"/>
      <c r="OPD71" s="677"/>
      <c r="OPE71" s="677"/>
      <c r="OPF71" s="677"/>
      <c r="OPG71" s="677"/>
      <c r="OPH71" s="677"/>
      <c r="OPI71" s="677"/>
      <c r="OPJ71" s="677"/>
      <c r="OPK71" s="677"/>
      <c r="OPL71" s="677"/>
      <c r="OPM71" s="677"/>
      <c r="OPN71" s="677"/>
      <c r="OPO71" s="677"/>
      <c r="OPP71" s="677"/>
      <c r="OPQ71" s="677"/>
      <c r="OPR71" s="677"/>
      <c r="OPS71" s="677"/>
      <c r="OPT71" s="677"/>
      <c r="OPU71" s="677"/>
      <c r="OPV71" s="677"/>
      <c r="OPW71" s="677"/>
      <c r="OPX71" s="677"/>
      <c r="OPY71" s="677"/>
      <c r="OPZ71" s="677"/>
      <c r="OQA71" s="677"/>
      <c r="OQB71" s="677"/>
      <c r="OQC71" s="677"/>
      <c r="OQD71" s="677"/>
      <c r="OQE71" s="677"/>
      <c r="OQF71" s="677"/>
      <c r="OQG71" s="677"/>
      <c r="OQH71" s="677"/>
      <c r="OQI71" s="677"/>
      <c r="OQJ71" s="677"/>
      <c r="OQK71" s="677"/>
      <c r="OQL71" s="677"/>
      <c r="OQM71" s="677"/>
      <c r="OQN71" s="677"/>
      <c r="OQO71" s="677"/>
      <c r="OQP71" s="677"/>
      <c r="OQQ71" s="677"/>
      <c r="OQR71" s="677"/>
      <c r="OQS71" s="677"/>
      <c r="OQT71" s="677"/>
      <c r="OQU71" s="677"/>
      <c r="OQV71" s="677"/>
      <c r="OQW71" s="677"/>
      <c r="OQX71" s="677"/>
      <c r="OQY71" s="677"/>
      <c r="OQZ71" s="677"/>
      <c r="ORA71" s="677"/>
      <c r="ORB71" s="677"/>
      <c r="ORC71" s="677"/>
      <c r="ORD71" s="677"/>
      <c r="ORE71" s="677"/>
      <c r="ORF71" s="677"/>
      <c r="ORG71" s="677"/>
      <c r="ORH71" s="677"/>
      <c r="ORI71" s="677"/>
      <c r="ORJ71" s="677"/>
      <c r="ORK71" s="677"/>
      <c r="ORL71" s="677"/>
      <c r="ORM71" s="677"/>
      <c r="ORN71" s="677"/>
      <c r="ORO71" s="677"/>
      <c r="ORP71" s="677"/>
      <c r="ORQ71" s="677"/>
      <c r="ORR71" s="677"/>
      <c r="ORS71" s="677"/>
      <c r="ORT71" s="677"/>
      <c r="ORU71" s="677"/>
      <c r="ORV71" s="677"/>
      <c r="ORW71" s="677"/>
      <c r="ORX71" s="677"/>
      <c r="ORY71" s="677"/>
      <c r="ORZ71" s="677"/>
      <c r="OSA71" s="677"/>
      <c r="OSB71" s="677"/>
      <c r="OSC71" s="677"/>
      <c r="OSD71" s="677"/>
      <c r="OSE71" s="677"/>
      <c r="OSF71" s="677"/>
      <c r="OSG71" s="677"/>
      <c r="OSH71" s="677"/>
      <c r="OSI71" s="677"/>
      <c r="OSJ71" s="677"/>
      <c r="OSK71" s="677"/>
      <c r="OSL71" s="677"/>
      <c r="OSM71" s="677"/>
      <c r="OSN71" s="677"/>
      <c r="OSO71" s="677"/>
      <c r="OSP71" s="677"/>
      <c r="OSQ71" s="677"/>
      <c r="OSR71" s="677"/>
      <c r="OSS71" s="677"/>
      <c r="OST71" s="677"/>
      <c r="OSU71" s="677"/>
      <c r="OSV71" s="677"/>
      <c r="OSW71" s="677"/>
      <c r="OSX71" s="677"/>
      <c r="OSY71" s="677"/>
      <c r="OSZ71" s="677"/>
      <c r="OTA71" s="677"/>
      <c r="OTB71" s="677"/>
      <c r="OTC71" s="677"/>
      <c r="OTD71" s="677"/>
      <c r="OTE71" s="677"/>
      <c r="OTF71" s="677"/>
      <c r="OTG71" s="677"/>
      <c r="OTH71" s="677"/>
      <c r="OTI71" s="677"/>
      <c r="OTJ71" s="677"/>
      <c r="OTK71" s="677"/>
      <c r="OTL71" s="677"/>
      <c r="OTM71" s="677"/>
      <c r="OTN71" s="677"/>
      <c r="OTO71" s="677"/>
      <c r="OTP71" s="677"/>
      <c r="OTQ71" s="677"/>
      <c r="OTR71" s="677"/>
      <c r="OTS71" s="677"/>
      <c r="OTT71" s="677"/>
      <c r="OTU71" s="677"/>
      <c r="OTV71" s="677"/>
      <c r="OTW71" s="677"/>
      <c r="OTX71" s="677"/>
      <c r="OTY71" s="677"/>
      <c r="OTZ71" s="677"/>
      <c r="OUA71" s="677"/>
      <c r="OUB71" s="677"/>
      <c r="OUC71" s="677"/>
      <c r="OUD71" s="677"/>
      <c r="OUE71" s="677"/>
      <c r="OUF71" s="677"/>
      <c r="OUG71" s="677"/>
      <c r="OUH71" s="677"/>
      <c r="OUI71" s="677"/>
      <c r="OUJ71" s="677"/>
      <c r="OUK71" s="677"/>
      <c r="OUL71" s="677"/>
      <c r="OUM71" s="677"/>
      <c r="OUN71" s="677"/>
      <c r="OUO71" s="677"/>
      <c r="OUP71" s="677"/>
      <c r="OUQ71" s="677"/>
      <c r="OUR71" s="677"/>
      <c r="OUS71" s="677"/>
      <c r="OUT71" s="677"/>
      <c r="OUU71" s="677"/>
      <c r="OUV71" s="677"/>
      <c r="OUW71" s="677"/>
      <c r="OUX71" s="677"/>
      <c r="OUY71" s="677"/>
      <c r="OUZ71" s="677"/>
      <c r="OVA71" s="677"/>
      <c r="OVB71" s="677"/>
      <c r="OVC71" s="677"/>
      <c r="OVD71" s="677"/>
      <c r="OVE71" s="677"/>
      <c r="OVF71" s="677"/>
      <c r="OVG71" s="677"/>
      <c r="OVH71" s="677"/>
      <c r="OVI71" s="677"/>
      <c r="OVJ71" s="677"/>
      <c r="OVK71" s="677"/>
      <c r="OVL71" s="677"/>
      <c r="OVM71" s="677"/>
      <c r="OVN71" s="677"/>
      <c r="OVO71" s="677"/>
      <c r="OVP71" s="677"/>
      <c r="OVQ71" s="677"/>
      <c r="OVR71" s="677"/>
      <c r="OVS71" s="677"/>
      <c r="OVT71" s="677"/>
      <c r="OVU71" s="677"/>
      <c r="OVV71" s="677"/>
      <c r="OVW71" s="677"/>
      <c r="OVX71" s="677"/>
      <c r="OVY71" s="677"/>
      <c r="OVZ71" s="677"/>
      <c r="OWA71" s="677"/>
      <c r="OWB71" s="677"/>
      <c r="OWC71" s="677"/>
      <c r="OWD71" s="677"/>
      <c r="OWE71" s="677"/>
      <c r="OWF71" s="677"/>
      <c r="OWG71" s="677"/>
      <c r="OWH71" s="677"/>
      <c r="OWI71" s="677"/>
      <c r="OWJ71" s="677"/>
      <c r="OWK71" s="677"/>
      <c r="OWL71" s="677"/>
      <c r="OWM71" s="677"/>
      <c r="OWN71" s="677"/>
      <c r="OWO71" s="677"/>
      <c r="OWP71" s="677"/>
      <c r="OWQ71" s="677"/>
      <c r="OWR71" s="677"/>
      <c r="OWS71" s="677"/>
      <c r="OWT71" s="677"/>
      <c r="OWU71" s="677"/>
      <c r="OWV71" s="677"/>
      <c r="OWW71" s="677"/>
      <c r="OWX71" s="677"/>
      <c r="OWY71" s="677"/>
      <c r="OWZ71" s="677"/>
      <c r="OXA71" s="677"/>
      <c r="OXB71" s="677"/>
      <c r="OXC71" s="677"/>
      <c r="OXD71" s="677"/>
      <c r="OXE71" s="677"/>
      <c r="OXF71" s="677"/>
      <c r="OXG71" s="677"/>
      <c r="OXH71" s="677"/>
      <c r="OXI71" s="677"/>
      <c r="OXJ71" s="677"/>
      <c r="OXK71" s="677"/>
      <c r="OXL71" s="677"/>
      <c r="OXM71" s="677"/>
      <c r="OXN71" s="677"/>
      <c r="OXO71" s="677"/>
      <c r="OXP71" s="677"/>
      <c r="OXQ71" s="677"/>
      <c r="OXR71" s="677"/>
      <c r="OXS71" s="677"/>
      <c r="OXT71" s="677"/>
      <c r="OXU71" s="677"/>
      <c r="OXV71" s="677"/>
      <c r="OXW71" s="677"/>
      <c r="OXX71" s="677"/>
      <c r="OXY71" s="677"/>
      <c r="OXZ71" s="677"/>
      <c r="OYA71" s="677"/>
      <c r="OYB71" s="677"/>
      <c r="OYC71" s="677"/>
      <c r="OYD71" s="677"/>
      <c r="OYE71" s="677"/>
      <c r="OYF71" s="677"/>
      <c r="OYG71" s="677"/>
      <c r="OYH71" s="677"/>
      <c r="OYI71" s="677"/>
      <c r="OYJ71" s="677"/>
      <c r="OYK71" s="677"/>
      <c r="OYL71" s="677"/>
      <c r="OYM71" s="677"/>
      <c r="OYN71" s="677"/>
      <c r="OYO71" s="677"/>
      <c r="OYP71" s="677"/>
      <c r="OYQ71" s="677"/>
      <c r="OYR71" s="677"/>
      <c r="OYS71" s="677"/>
      <c r="OYT71" s="677"/>
      <c r="OYU71" s="677"/>
      <c r="OYV71" s="677"/>
      <c r="OYW71" s="677"/>
      <c r="OYX71" s="677"/>
      <c r="OYY71" s="677"/>
      <c r="OYZ71" s="677"/>
      <c r="OZA71" s="677"/>
      <c r="OZB71" s="677"/>
      <c r="OZC71" s="677"/>
      <c r="OZD71" s="677"/>
      <c r="OZE71" s="677"/>
      <c r="OZF71" s="677"/>
      <c r="OZG71" s="677"/>
      <c r="OZH71" s="677"/>
      <c r="OZI71" s="677"/>
      <c r="OZJ71" s="677"/>
      <c r="OZK71" s="677"/>
      <c r="OZL71" s="677"/>
      <c r="OZM71" s="677"/>
      <c r="OZN71" s="677"/>
      <c r="OZO71" s="677"/>
      <c r="OZP71" s="677"/>
      <c r="OZQ71" s="677"/>
      <c r="OZR71" s="677"/>
      <c r="OZS71" s="677"/>
      <c r="OZT71" s="677"/>
      <c r="OZU71" s="677"/>
      <c r="OZV71" s="677"/>
      <c r="OZW71" s="677"/>
      <c r="OZX71" s="677"/>
      <c r="OZY71" s="677"/>
      <c r="OZZ71" s="677"/>
      <c r="PAA71" s="677"/>
      <c r="PAB71" s="677"/>
      <c r="PAC71" s="677"/>
      <c r="PAD71" s="677"/>
      <c r="PAE71" s="677"/>
      <c r="PAF71" s="677"/>
      <c r="PAG71" s="677"/>
      <c r="PAH71" s="677"/>
      <c r="PAI71" s="677"/>
      <c r="PAJ71" s="677"/>
      <c r="PAK71" s="677"/>
      <c r="PAL71" s="677"/>
      <c r="PAM71" s="677"/>
      <c r="PAN71" s="677"/>
      <c r="PAO71" s="677"/>
      <c r="PAP71" s="677"/>
      <c r="PAQ71" s="677"/>
      <c r="PAR71" s="677"/>
      <c r="PAS71" s="677"/>
      <c r="PAT71" s="677"/>
      <c r="PAU71" s="677"/>
      <c r="PAV71" s="677"/>
      <c r="PAW71" s="677"/>
      <c r="PAX71" s="677"/>
      <c r="PAY71" s="677"/>
      <c r="PAZ71" s="677"/>
      <c r="PBA71" s="677"/>
      <c r="PBB71" s="677"/>
      <c r="PBC71" s="677"/>
      <c r="PBD71" s="677"/>
      <c r="PBE71" s="677"/>
      <c r="PBF71" s="677"/>
      <c r="PBG71" s="677"/>
      <c r="PBH71" s="677"/>
      <c r="PBI71" s="677"/>
      <c r="PBJ71" s="677"/>
      <c r="PBK71" s="677"/>
      <c r="PBL71" s="677"/>
      <c r="PBM71" s="677"/>
      <c r="PBN71" s="677"/>
      <c r="PBO71" s="677"/>
      <c r="PBP71" s="677"/>
      <c r="PBQ71" s="677"/>
      <c r="PBR71" s="677"/>
      <c r="PBS71" s="677"/>
      <c r="PBT71" s="677"/>
      <c r="PBU71" s="677"/>
      <c r="PBV71" s="677"/>
      <c r="PBW71" s="677"/>
      <c r="PBX71" s="677"/>
      <c r="PBY71" s="677"/>
      <c r="PBZ71" s="677"/>
      <c r="PCA71" s="677"/>
      <c r="PCB71" s="677"/>
      <c r="PCC71" s="677"/>
      <c r="PCD71" s="677"/>
      <c r="PCE71" s="677"/>
      <c r="PCF71" s="677"/>
      <c r="PCG71" s="677"/>
      <c r="PCH71" s="677"/>
      <c r="PCI71" s="677"/>
      <c r="PCJ71" s="677"/>
      <c r="PCK71" s="677"/>
      <c r="PCL71" s="677"/>
      <c r="PCM71" s="677"/>
      <c r="PCN71" s="677"/>
      <c r="PCO71" s="677"/>
      <c r="PCP71" s="677"/>
      <c r="PCQ71" s="677"/>
      <c r="PCR71" s="677"/>
      <c r="PCS71" s="677"/>
      <c r="PCT71" s="677"/>
      <c r="PCU71" s="677"/>
      <c r="PCV71" s="677"/>
      <c r="PCW71" s="677"/>
      <c r="PCX71" s="677"/>
      <c r="PCY71" s="677"/>
      <c r="PCZ71" s="677"/>
      <c r="PDA71" s="677"/>
      <c r="PDB71" s="677"/>
      <c r="PDC71" s="677"/>
      <c r="PDD71" s="677"/>
      <c r="PDE71" s="677"/>
      <c r="PDF71" s="677"/>
      <c r="PDG71" s="677"/>
      <c r="PDH71" s="677"/>
      <c r="PDI71" s="677"/>
      <c r="PDJ71" s="677"/>
      <c r="PDK71" s="677"/>
      <c r="PDL71" s="677"/>
      <c r="PDM71" s="677"/>
      <c r="PDN71" s="677"/>
      <c r="PDO71" s="677"/>
      <c r="PDP71" s="677"/>
      <c r="PDQ71" s="677"/>
      <c r="PDR71" s="677"/>
      <c r="PDS71" s="677"/>
      <c r="PDT71" s="677"/>
      <c r="PDU71" s="677"/>
      <c r="PDV71" s="677"/>
      <c r="PDW71" s="677"/>
      <c r="PDX71" s="677"/>
      <c r="PDY71" s="677"/>
      <c r="PDZ71" s="677"/>
      <c r="PEA71" s="677"/>
      <c r="PEB71" s="677"/>
      <c r="PEC71" s="677"/>
      <c r="PED71" s="677"/>
      <c r="PEE71" s="677"/>
      <c r="PEF71" s="677"/>
      <c r="PEG71" s="677"/>
      <c r="PEH71" s="677"/>
      <c r="PEI71" s="677"/>
      <c r="PEJ71" s="677"/>
      <c r="PEK71" s="677"/>
      <c r="PEL71" s="677"/>
      <c r="PEM71" s="677"/>
      <c r="PEN71" s="677"/>
      <c r="PEO71" s="677"/>
      <c r="PEP71" s="677"/>
      <c r="PEQ71" s="677"/>
      <c r="PER71" s="677"/>
      <c r="PES71" s="677"/>
      <c r="PET71" s="677"/>
      <c r="PEU71" s="677"/>
      <c r="PEV71" s="677"/>
      <c r="PEW71" s="677"/>
      <c r="PEX71" s="677"/>
      <c r="PEY71" s="677"/>
      <c r="PEZ71" s="677"/>
      <c r="PFA71" s="677"/>
      <c r="PFB71" s="677"/>
      <c r="PFC71" s="677"/>
      <c r="PFD71" s="677"/>
      <c r="PFE71" s="677"/>
      <c r="PFF71" s="677"/>
      <c r="PFG71" s="677"/>
      <c r="PFH71" s="677"/>
      <c r="PFI71" s="677"/>
      <c r="PFJ71" s="677"/>
      <c r="PFK71" s="677"/>
      <c r="PFL71" s="677"/>
      <c r="PFM71" s="677"/>
      <c r="PFN71" s="677"/>
      <c r="PFO71" s="677"/>
      <c r="PFP71" s="677"/>
      <c r="PFQ71" s="677"/>
      <c r="PFR71" s="677"/>
      <c r="PFS71" s="677"/>
      <c r="PFT71" s="677"/>
      <c r="PFU71" s="677"/>
      <c r="PFV71" s="677"/>
      <c r="PFW71" s="677"/>
      <c r="PFX71" s="677"/>
      <c r="PFY71" s="677"/>
      <c r="PFZ71" s="677"/>
      <c r="PGA71" s="677"/>
      <c r="PGB71" s="677"/>
      <c r="PGC71" s="677"/>
      <c r="PGD71" s="677"/>
      <c r="PGE71" s="677"/>
      <c r="PGF71" s="677"/>
      <c r="PGG71" s="677"/>
      <c r="PGH71" s="677"/>
      <c r="PGI71" s="677"/>
      <c r="PGJ71" s="677"/>
      <c r="PGK71" s="677"/>
      <c r="PGL71" s="677"/>
      <c r="PGM71" s="677"/>
      <c r="PGN71" s="677"/>
      <c r="PGO71" s="677"/>
      <c r="PGP71" s="677"/>
      <c r="PGQ71" s="677"/>
      <c r="PGR71" s="677"/>
      <c r="PGS71" s="677"/>
      <c r="PGT71" s="677"/>
      <c r="PGU71" s="677"/>
      <c r="PGV71" s="677"/>
      <c r="PGW71" s="677"/>
      <c r="PGX71" s="677"/>
      <c r="PGY71" s="677"/>
      <c r="PGZ71" s="677"/>
      <c r="PHA71" s="677"/>
      <c r="PHB71" s="677"/>
      <c r="PHC71" s="677"/>
      <c r="PHD71" s="677"/>
      <c r="PHE71" s="677"/>
      <c r="PHF71" s="677"/>
      <c r="PHG71" s="677"/>
      <c r="PHH71" s="677"/>
      <c r="PHI71" s="677"/>
      <c r="PHJ71" s="677"/>
      <c r="PHK71" s="677"/>
      <c r="PHL71" s="677"/>
      <c r="PHM71" s="677"/>
      <c r="PHN71" s="677"/>
      <c r="PHO71" s="677"/>
      <c r="PHP71" s="677"/>
      <c r="PHQ71" s="677"/>
      <c r="PHR71" s="677"/>
      <c r="PHS71" s="677"/>
      <c r="PHT71" s="677"/>
      <c r="PHU71" s="677"/>
      <c r="PHV71" s="677"/>
      <c r="PHW71" s="677"/>
      <c r="PHX71" s="677"/>
      <c r="PHY71" s="677"/>
      <c r="PHZ71" s="677"/>
      <c r="PIA71" s="677"/>
      <c r="PIB71" s="677"/>
      <c r="PIC71" s="677"/>
      <c r="PID71" s="677"/>
      <c r="PIE71" s="677"/>
      <c r="PIF71" s="677"/>
      <c r="PIG71" s="677"/>
      <c r="PIH71" s="677"/>
      <c r="PII71" s="677"/>
      <c r="PIJ71" s="677"/>
      <c r="PIK71" s="677"/>
      <c r="PIL71" s="677"/>
      <c r="PIM71" s="677"/>
      <c r="PIN71" s="677"/>
      <c r="PIO71" s="677"/>
      <c r="PIP71" s="677"/>
      <c r="PIQ71" s="677"/>
      <c r="PIR71" s="677"/>
      <c r="PIS71" s="677"/>
      <c r="PIT71" s="677"/>
      <c r="PIU71" s="677"/>
      <c r="PIV71" s="677"/>
      <c r="PIW71" s="677"/>
      <c r="PIX71" s="677"/>
      <c r="PIY71" s="677"/>
      <c r="PIZ71" s="677"/>
      <c r="PJA71" s="677"/>
      <c r="PJB71" s="677"/>
      <c r="PJC71" s="677"/>
      <c r="PJD71" s="677"/>
      <c r="PJE71" s="677"/>
      <c r="PJF71" s="677"/>
      <c r="PJG71" s="677"/>
      <c r="PJH71" s="677"/>
      <c r="PJI71" s="677"/>
      <c r="PJJ71" s="677"/>
      <c r="PJK71" s="677"/>
      <c r="PJL71" s="677"/>
      <c r="PJM71" s="677"/>
      <c r="PJN71" s="677"/>
      <c r="PJO71" s="677"/>
      <c r="PJP71" s="677"/>
      <c r="PJQ71" s="677"/>
      <c r="PJR71" s="677"/>
      <c r="PJS71" s="677"/>
      <c r="PJT71" s="677"/>
      <c r="PJU71" s="677"/>
      <c r="PJV71" s="677"/>
      <c r="PJW71" s="677"/>
      <c r="PJX71" s="677"/>
      <c r="PJY71" s="677"/>
      <c r="PJZ71" s="677"/>
      <c r="PKA71" s="677"/>
      <c r="PKB71" s="677"/>
      <c r="PKC71" s="677"/>
      <c r="PKD71" s="677"/>
      <c r="PKE71" s="677"/>
      <c r="PKF71" s="677"/>
      <c r="PKG71" s="677"/>
      <c r="PKH71" s="677"/>
      <c r="PKI71" s="677"/>
      <c r="PKJ71" s="677"/>
      <c r="PKK71" s="677"/>
      <c r="PKL71" s="677"/>
      <c r="PKM71" s="677"/>
      <c r="PKN71" s="677"/>
      <c r="PKO71" s="677"/>
      <c r="PKP71" s="677"/>
      <c r="PKQ71" s="677"/>
      <c r="PKR71" s="677"/>
      <c r="PKS71" s="677"/>
      <c r="PKT71" s="677"/>
      <c r="PKU71" s="677"/>
      <c r="PKV71" s="677"/>
      <c r="PKW71" s="677"/>
      <c r="PKX71" s="677"/>
      <c r="PKY71" s="677"/>
      <c r="PKZ71" s="677"/>
      <c r="PLA71" s="677"/>
      <c r="PLB71" s="677"/>
      <c r="PLC71" s="677"/>
      <c r="PLD71" s="677"/>
      <c r="PLE71" s="677"/>
      <c r="PLF71" s="677"/>
      <c r="PLG71" s="677"/>
      <c r="PLH71" s="677"/>
      <c r="PLI71" s="677"/>
      <c r="PLJ71" s="677"/>
      <c r="PLK71" s="677"/>
      <c r="PLL71" s="677"/>
      <c r="PLM71" s="677"/>
      <c r="PLN71" s="677"/>
      <c r="PLO71" s="677"/>
      <c r="PLP71" s="677"/>
      <c r="PLQ71" s="677"/>
      <c r="PLR71" s="677"/>
      <c r="PLS71" s="677"/>
      <c r="PLT71" s="677"/>
      <c r="PLU71" s="677"/>
      <c r="PLV71" s="677"/>
      <c r="PLW71" s="677"/>
      <c r="PLX71" s="677"/>
      <c r="PLY71" s="677"/>
      <c r="PLZ71" s="677"/>
      <c r="PMA71" s="677"/>
      <c r="PMB71" s="677"/>
      <c r="PMC71" s="677"/>
      <c r="PMD71" s="677"/>
      <c r="PME71" s="677"/>
      <c r="PMF71" s="677"/>
      <c r="PMG71" s="677"/>
      <c r="PMH71" s="677"/>
      <c r="PMI71" s="677"/>
      <c r="PMJ71" s="677"/>
      <c r="PMK71" s="677"/>
      <c r="PML71" s="677"/>
      <c r="PMM71" s="677"/>
      <c r="PMN71" s="677"/>
      <c r="PMO71" s="677"/>
      <c r="PMP71" s="677"/>
      <c r="PMQ71" s="677"/>
      <c r="PMR71" s="677"/>
      <c r="PMS71" s="677"/>
      <c r="PMT71" s="677"/>
      <c r="PMU71" s="677"/>
      <c r="PMV71" s="677"/>
      <c r="PMW71" s="677"/>
      <c r="PMX71" s="677"/>
      <c r="PMY71" s="677"/>
      <c r="PMZ71" s="677"/>
      <c r="PNA71" s="677"/>
      <c r="PNB71" s="677"/>
      <c r="PNC71" s="677"/>
      <c r="PND71" s="677"/>
      <c r="PNE71" s="677"/>
      <c r="PNF71" s="677"/>
      <c r="PNG71" s="677"/>
      <c r="PNH71" s="677"/>
      <c r="PNI71" s="677"/>
      <c r="PNJ71" s="677"/>
      <c r="PNK71" s="677"/>
      <c r="PNL71" s="677"/>
      <c r="PNM71" s="677"/>
      <c r="PNN71" s="677"/>
      <c r="PNO71" s="677"/>
      <c r="PNP71" s="677"/>
      <c r="PNQ71" s="677"/>
      <c r="PNR71" s="677"/>
      <c r="PNS71" s="677"/>
      <c r="PNT71" s="677"/>
      <c r="PNU71" s="677"/>
      <c r="PNV71" s="677"/>
      <c r="PNW71" s="677"/>
      <c r="PNX71" s="677"/>
      <c r="PNY71" s="677"/>
      <c r="PNZ71" s="677"/>
      <c r="POA71" s="677"/>
      <c r="POB71" s="677"/>
      <c r="POC71" s="677"/>
      <c r="POD71" s="677"/>
      <c r="POE71" s="677"/>
      <c r="POF71" s="677"/>
      <c r="POG71" s="677"/>
      <c r="POH71" s="677"/>
      <c r="POI71" s="677"/>
      <c r="POJ71" s="677"/>
      <c r="POK71" s="677"/>
      <c r="POL71" s="677"/>
      <c r="POM71" s="677"/>
      <c r="PON71" s="677"/>
      <c r="POO71" s="677"/>
      <c r="POP71" s="677"/>
      <c r="POQ71" s="677"/>
      <c r="POR71" s="677"/>
      <c r="POS71" s="677"/>
      <c r="POT71" s="677"/>
      <c r="POU71" s="677"/>
      <c r="POV71" s="677"/>
      <c r="POW71" s="677"/>
      <c r="POX71" s="677"/>
      <c r="POY71" s="677"/>
      <c r="POZ71" s="677"/>
      <c r="PPA71" s="677"/>
      <c r="PPB71" s="677"/>
      <c r="PPC71" s="677"/>
      <c r="PPD71" s="677"/>
      <c r="PPE71" s="677"/>
      <c r="PPF71" s="677"/>
      <c r="PPG71" s="677"/>
      <c r="PPH71" s="677"/>
      <c r="PPI71" s="677"/>
      <c r="PPJ71" s="677"/>
      <c r="PPK71" s="677"/>
      <c r="PPL71" s="677"/>
      <c r="PPM71" s="677"/>
      <c r="PPN71" s="677"/>
      <c r="PPO71" s="677"/>
      <c r="PPP71" s="677"/>
      <c r="PPQ71" s="677"/>
      <c r="PPR71" s="677"/>
      <c r="PPS71" s="677"/>
      <c r="PPT71" s="677"/>
      <c r="PPU71" s="677"/>
      <c r="PPV71" s="677"/>
      <c r="PPW71" s="677"/>
      <c r="PPX71" s="677"/>
      <c r="PPY71" s="677"/>
      <c r="PPZ71" s="677"/>
      <c r="PQA71" s="677"/>
      <c r="PQB71" s="677"/>
      <c r="PQC71" s="677"/>
      <c r="PQD71" s="677"/>
      <c r="PQE71" s="677"/>
      <c r="PQF71" s="677"/>
      <c r="PQG71" s="677"/>
      <c r="PQH71" s="677"/>
      <c r="PQI71" s="677"/>
      <c r="PQJ71" s="677"/>
      <c r="PQK71" s="677"/>
      <c r="PQL71" s="677"/>
      <c r="PQM71" s="677"/>
      <c r="PQN71" s="677"/>
      <c r="PQO71" s="677"/>
      <c r="PQP71" s="677"/>
      <c r="PQQ71" s="677"/>
      <c r="PQR71" s="677"/>
      <c r="PQS71" s="677"/>
      <c r="PQT71" s="677"/>
      <c r="PQU71" s="677"/>
      <c r="PQV71" s="677"/>
      <c r="PQW71" s="677"/>
      <c r="PQX71" s="677"/>
      <c r="PQY71" s="677"/>
      <c r="PQZ71" s="677"/>
      <c r="PRA71" s="677"/>
      <c r="PRB71" s="677"/>
      <c r="PRC71" s="677"/>
      <c r="PRD71" s="677"/>
      <c r="PRE71" s="677"/>
      <c r="PRF71" s="677"/>
      <c r="PRG71" s="677"/>
      <c r="PRH71" s="677"/>
      <c r="PRI71" s="677"/>
      <c r="PRJ71" s="677"/>
      <c r="PRK71" s="677"/>
      <c r="PRL71" s="677"/>
      <c r="PRM71" s="677"/>
      <c r="PRN71" s="677"/>
      <c r="PRO71" s="677"/>
      <c r="PRP71" s="677"/>
      <c r="PRQ71" s="677"/>
      <c r="PRR71" s="677"/>
      <c r="PRS71" s="677"/>
      <c r="PRT71" s="677"/>
      <c r="PRU71" s="677"/>
      <c r="PRV71" s="677"/>
      <c r="PRW71" s="677"/>
      <c r="PRX71" s="677"/>
      <c r="PRY71" s="677"/>
      <c r="PRZ71" s="677"/>
      <c r="PSA71" s="677"/>
      <c r="PSB71" s="677"/>
      <c r="PSC71" s="677"/>
      <c r="PSD71" s="677"/>
      <c r="PSE71" s="677"/>
      <c r="PSF71" s="677"/>
      <c r="PSG71" s="677"/>
      <c r="PSH71" s="677"/>
      <c r="PSI71" s="677"/>
      <c r="PSJ71" s="677"/>
      <c r="PSK71" s="677"/>
      <c r="PSL71" s="677"/>
      <c r="PSM71" s="677"/>
      <c r="PSN71" s="677"/>
      <c r="PSO71" s="677"/>
      <c r="PSP71" s="677"/>
      <c r="PSQ71" s="677"/>
      <c r="PSR71" s="677"/>
      <c r="PSS71" s="677"/>
      <c r="PST71" s="677"/>
      <c r="PSU71" s="677"/>
      <c r="PSV71" s="677"/>
      <c r="PSW71" s="677"/>
      <c r="PSX71" s="677"/>
      <c r="PSY71" s="677"/>
      <c r="PSZ71" s="677"/>
      <c r="PTA71" s="677"/>
      <c r="PTB71" s="677"/>
      <c r="PTC71" s="677"/>
      <c r="PTD71" s="677"/>
      <c r="PTE71" s="677"/>
      <c r="PTF71" s="677"/>
      <c r="PTG71" s="677"/>
      <c r="PTH71" s="677"/>
      <c r="PTI71" s="677"/>
      <c r="PTJ71" s="677"/>
      <c r="PTK71" s="677"/>
      <c r="PTL71" s="677"/>
      <c r="PTM71" s="677"/>
      <c r="PTN71" s="677"/>
      <c r="PTO71" s="677"/>
      <c r="PTP71" s="677"/>
      <c r="PTQ71" s="677"/>
      <c r="PTR71" s="677"/>
      <c r="PTS71" s="677"/>
      <c r="PTT71" s="677"/>
      <c r="PTU71" s="677"/>
      <c r="PTV71" s="677"/>
      <c r="PTW71" s="677"/>
      <c r="PTX71" s="677"/>
      <c r="PTY71" s="677"/>
      <c r="PTZ71" s="677"/>
      <c r="PUA71" s="677"/>
      <c r="PUB71" s="677"/>
      <c r="PUC71" s="677"/>
      <c r="PUD71" s="677"/>
      <c r="PUE71" s="677"/>
      <c r="PUF71" s="677"/>
      <c r="PUG71" s="677"/>
      <c r="PUH71" s="677"/>
      <c r="PUI71" s="677"/>
      <c r="PUJ71" s="677"/>
      <c r="PUK71" s="677"/>
      <c r="PUL71" s="677"/>
      <c r="PUM71" s="677"/>
      <c r="PUN71" s="677"/>
      <c r="PUO71" s="677"/>
      <c r="PUP71" s="677"/>
      <c r="PUQ71" s="677"/>
      <c r="PUR71" s="677"/>
      <c r="PUS71" s="677"/>
      <c r="PUT71" s="677"/>
      <c r="PUU71" s="677"/>
      <c r="PUV71" s="677"/>
      <c r="PUW71" s="677"/>
      <c r="PUX71" s="677"/>
      <c r="PUY71" s="677"/>
      <c r="PUZ71" s="677"/>
      <c r="PVA71" s="677"/>
      <c r="PVB71" s="677"/>
      <c r="PVC71" s="677"/>
      <c r="PVD71" s="677"/>
      <c r="PVE71" s="677"/>
      <c r="PVF71" s="677"/>
      <c r="PVG71" s="677"/>
      <c r="PVH71" s="677"/>
      <c r="PVI71" s="677"/>
      <c r="PVJ71" s="677"/>
      <c r="PVK71" s="677"/>
      <c r="PVL71" s="677"/>
      <c r="PVM71" s="677"/>
      <c r="PVN71" s="677"/>
      <c r="PVO71" s="677"/>
      <c r="PVP71" s="677"/>
      <c r="PVQ71" s="677"/>
      <c r="PVR71" s="677"/>
      <c r="PVS71" s="677"/>
      <c r="PVT71" s="677"/>
      <c r="PVU71" s="677"/>
      <c r="PVV71" s="677"/>
      <c r="PVW71" s="677"/>
      <c r="PVX71" s="677"/>
      <c r="PVY71" s="677"/>
      <c r="PVZ71" s="677"/>
      <c r="PWA71" s="677"/>
      <c r="PWB71" s="677"/>
      <c r="PWC71" s="677"/>
      <c r="PWD71" s="677"/>
      <c r="PWE71" s="677"/>
      <c r="PWF71" s="677"/>
      <c r="PWG71" s="677"/>
      <c r="PWH71" s="677"/>
      <c r="PWI71" s="677"/>
      <c r="PWJ71" s="677"/>
      <c r="PWK71" s="677"/>
      <c r="PWL71" s="677"/>
      <c r="PWM71" s="677"/>
      <c r="PWN71" s="677"/>
      <c r="PWO71" s="677"/>
      <c r="PWP71" s="677"/>
      <c r="PWQ71" s="677"/>
      <c r="PWR71" s="677"/>
      <c r="PWS71" s="677"/>
      <c r="PWT71" s="677"/>
      <c r="PWU71" s="677"/>
      <c r="PWV71" s="677"/>
      <c r="PWW71" s="677"/>
      <c r="PWX71" s="677"/>
      <c r="PWY71" s="677"/>
      <c r="PWZ71" s="677"/>
      <c r="PXA71" s="677"/>
      <c r="PXB71" s="677"/>
      <c r="PXC71" s="677"/>
      <c r="PXD71" s="677"/>
      <c r="PXE71" s="677"/>
      <c r="PXF71" s="677"/>
      <c r="PXG71" s="677"/>
      <c r="PXH71" s="677"/>
      <c r="PXI71" s="677"/>
      <c r="PXJ71" s="677"/>
      <c r="PXK71" s="677"/>
      <c r="PXL71" s="677"/>
      <c r="PXM71" s="677"/>
      <c r="PXN71" s="677"/>
      <c r="PXO71" s="677"/>
      <c r="PXP71" s="677"/>
      <c r="PXQ71" s="677"/>
      <c r="PXR71" s="677"/>
      <c r="PXS71" s="677"/>
      <c r="PXT71" s="677"/>
      <c r="PXU71" s="677"/>
      <c r="PXV71" s="677"/>
      <c r="PXW71" s="677"/>
      <c r="PXX71" s="677"/>
      <c r="PXY71" s="677"/>
      <c r="PXZ71" s="677"/>
      <c r="PYA71" s="677"/>
      <c r="PYB71" s="677"/>
      <c r="PYC71" s="677"/>
      <c r="PYD71" s="677"/>
      <c r="PYE71" s="677"/>
      <c r="PYF71" s="677"/>
      <c r="PYG71" s="677"/>
      <c r="PYH71" s="677"/>
      <c r="PYI71" s="677"/>
      <c r="PYJ71" s="677"/>
      <c r="PYK71" s="677"/>
      <c r="PYL71" s="677"/>
      <c r="PYM71" s="677"/>
      <c r="PYN71" s="677"/>
      <c r="PYO71" s="677"/>
      <c r="PYP71" s="677"/>
      <c r="PYQ71" s="677"/>
      <c r="PYR71" s="677"/>
      <c r="PYS71" s="677"/>
      <c r="PYT71" s="677"/>
      <c r="PYU71" s="677"/>
      <c r="PYV71" s="677"/>
      <c r="PYW71" s="677"/>
      <c r="PYX71" s="677"/>
      <c r="PYY71" s="677"/>
      <c r="PYZ71" s="677"/>
      <c r="PZA71" s="677"/>
      <c r="PZB71" s="677"/>
      <c r="PZC71" s="677"/>
      <c r="PZD71" s="677"/>
      <c r="PZE71" s="677"/>
      <c r="PZF71" s="677"/>
      <c r="PZG71" s="677"/>
      <c r="PZH71" s="677"/>
      <c r="PZI71" s="677"/>
      <c r="PZJ71" s="677"/>
      <c r="PZK71" s="677"/>
      <c r="PZL71" s="677"/>
      <c r="PZM71" s="677"/>
      <c r="PZN71" s="677"/>
      <c r="PZO71" s="677"/>
      <c r="PZP71" s="677"/>
      <c r="PZQ71" s="677"/>
      <c r="PZR71" s="677"/>
      <c r="PZS71" s="677"/>
      <c r="PZT71" s="677"/>
      <c r="PZU71" s="677"/>
      <c r="PZV71" s="677"/>
      <c r="PZW71" s="677"/>
      <c r="PZX71" s="677"/>
      <c r="PZY71" s="677"/>
      <c r="PZZ71" s="677"/>
      <c r="QAA71" s="677"/>
      <c r="QAB71" s="677"/>
      <c r="QAC71" s="677"/>
      <c r="QAD71" s="677"/>
      <c r="QAE71" s="677"/>
      <c r="QAF71" s="677"/>
      <c r="QAG71" s="677"/>
      <c r="QAH71" s="677"/>
      <c r="QAI71" s="677"/>
      <c r="QAJ71" s="677"/>
      <c r="QAK71" s="677"/>
      <c r="QAL71" s="677"/>
      <c r="QAM71" s="677"/>
      <c r="QAN71" s="677"/>
      <c r="QAO71" s="677"/>
      <c r="QAP71" s="677"/>
      <c r="QAQ71" s="677"/>
      <c r="QAR71" s="677"/>
      <c r="QAS71" s="677"/>
      <c r="QAT71" s="677"/>
      <c r="QAU71" s="677"/>
      <c r="QAV71" s="677"/>
      <c r="QAW71" s="677"/>
      <c r="QAX71" s="677"/>
      <c r="QAY71" s="677"/>
      <c r="QAZ71" s="677"/>
      <c r="QBA71" s="677"/>
      <c r="QBB71" s="677"/>
      <c r="QBC71" s="677"/>
      <c r="QBD71" s="677"/>
      <c r="QBE71" s="677"/>
      <c r="QBF71" s="677"/>
      <c r="QBG71" s="677"/>
      <c r="QBH71" s="677"/>
      <c r="QBI71" s="677"/>
      <c r="QBJ71" s="677"/>
      <c r="QBK71" s="677"/>
      <c r="QBL71" s="677"/>
      <c r="QBM71" s="677"/>
      <c r="QBN71" s="677"/>
      <c r="QBO71" s="677"/>
      <c r="QBP71" s="677"/>
      <c r="QBQ71" s="677"/>
      <c r="QBR71" s="677"/>
      <c r="QBS71" s="677"/>
      <c r="QBT71" s="677"/>
      <c r="QBU71" s="677"/>
      <c r="QBV71" s="677"/>
      <c r="QBW71" s="677"/>
      <c r="QBX71" s="677"/>
      <c r="QBY71" s="677"/>
      <c r="QBZ71" s="677"/>
      <c r="QCA71" s="677"/>
      <c r="QCB71" s="677"/>
      <c r="QCC71" s="677"/>
      <c r="QCD71" s="677"/>
      <c r="QCE71" s="677"/>
      <c r="QCF71" s="677"/>
      <c r="QCG71" s="677"/>
      <c r="QCH71" s="677"/>
      <c r="QCI71" s="677"/>
      <c r="QCJ71" s="677"/>
      <c r="QCK71" s="677"/>
      <c r="QCL71" s="677"/>
      <c r="QCM71" s="677"/>
      <c r="QCN71" s="677"/>
      <c r="QCO71" s="677"/>
      <c r="QCP71" s="677"/>
      <c r="QCQ71" s="677"/>
      <c r="QCR71" s="677"/>
      <c r="QCS71" s="677"/>
      <c r="QCT71" s="677"/>
      <c r="QCU71" s="677"/>
      <c r="QCV71" s="677"/>
      <c r="QCW71" s="677"/>
      <c r="QCX71" s="677"/>
      <c r="QCY71" s="677"/>
      <c r="QCZ71" s="677"/>
      <c r="QDA71" s="677"/>
      <c r="QDB71" s="677"/>
      <c r="QDC71" s="677"/>
      <c r="QDD71" s="677"/>
      <c r="QDE71" s="677"/>
      <c r="QDF71" s="677"/>
      <c r="QDG71" s="677"/>
      <c r="QDH71" s="677"/>
      <c r="QDI71" s="677"/>
      <c r="QDJ71" s="677"/>
      <c r="QDK71" s="677"/>
      <c r="QDL71" s="677"/>
      <c r="QDM71" s="677"/>
      <c r="QDN71" s="677"/>
      <c r="QDO71" s="677"/>
      <c r="QDP71" s="677"/>
      <c r="QDQ71" s="677"/>
      <c r="QDR71" s="677"/>
      <c r="QDS71" s="677"/>
      <c r="QDT71" s="677"/>
      <c r="QDU71" s="677"/>
      <c r="QDV71" s="677"/>
      <c r="QDW71" s="677"/>
      <c r="QDX71" s="677"/>
      <c r="QDY71" s="677"/>
      <c r="QDZ71" s="677"/>
      <c r="QEA71" s="677"/>
      <c r="QEB71" s="677"/>
      <c r="QEC71" s="677"/>
      <c r="QED71" s="677"/>
      <c r="QEE71" s="677"/>
      <c r="QEF71" s="677"/>
      <c r="QEG71" s="677"/>
      <c r="QEH71" s="677"/>
      <c r="QEI71" s="677"/>
      <c r="QEJ71" s="677"/>
      <c r="QEK71" s="677"/>
      <c r="QEL71" s="677"/>
      <c r="QEM71" s="677"/>
      <c r="QEN71" s="677"/>
      <c r="QEO71" s="677"/>
      <c r="QEP71" s="677"/>
      <c r="QEQ71" s="677"/>
      <c r="QER71" s="677"/>
      <c r="QES71" s="677"/>
      <c r="QET71" s="677"/>
      <c r="QEU71" s="677"/>
      <c r="QEV71" s="677"/>
      <c r="QEW71" s="677"/>
      <c r="QEX71" s="677"/>
      <c r="QEY71" s="677"/>
      <c r="QEZ71" s="677"/>
      <c r="QFA71" s="677"/>
      <c r="QFB71" s="677"/>
      <c r="QFC71" s="677"/>
      <c r="QFD71" s="677"/>
      <c r="QFE71" s="677"/>
      <c r="QFF71" s="677"/>
      <c r="QFG71" s="677"/>
      <c r="QFH71" s="677"/>
      <c r="QFI71" s="677"/>
      <c r="QFJ71" s="677"/>
      <c r="QFK71" s="677"/>
      <c r="QFL71" s="677"/>
      <c r="QFM71" s="677"/>
      <c r="QFN71" s="677"/>
      <c r="QFO71" s="677"/>
      <c r="QFP71" s="677"/>
      <c r="QFQ71" s="677"/>
      <c r="QFR71" s="677"/>
      <c r="QFS71" s="677"/>
      <c r="QFT71" s="677"/>
      <c r="QFU71" s="677"/>
      <c r="QFV71" s="677"/>
      <c r="QFW71" s="677"/>
      <c r="QFX71" s="677"/>
      <c r="QFY71" s="677"/>
      <c r="QFZ71" s="677"/>
      <c r="QGA71" s="677"/>
      <c r="QGB71" s="677"/>
      <c r="QGC71" s="677"/>
      <c r="QGD71" s="677"/>
      <c r="QGE71" s="677"/>
      <c r="QGF71" s="677"/>
      <c r="QGG71" s="677"/>
      <c r="QGH71" s="677"/>
      <c r="QGI71" s="677"/>
      <c r="QGJ71" s="677"/>
      <c r="QGK71" s="677"/>
      <c r="QGL71" s="677"/>
      <c r="QGM71" s="677"/>
      <c r="QGN71" s="677"/>
      <c r="QGO71" s="677"/>
      <c r="QGP71" s="677"/>
      <c r="QGQ71" s="677"/>
      <c r="QGR71" s="677"/>
      <c r="QGS71" s="677"/>
      <c r="QGT71" s="677"/>
      <c r="QGU71" s="677"/>
      <c r="QGV71" s="677"/>
      <c r="QGW71" s="677"/>
      <c r="QGX71" s="677"/>
      <c r="QGY71" s="677"/>
      <c r="QGZ71" s="677"/>
      <c r="QHA71" s="677"/>
      <c r="QHB71" s="677"/>
      <c r="QHC71" s="677"/>
      <c r="QHD71" s="677"/>
      <c r="QHE71" s="677"/>
      <c r="QHF71" s="677"/>
      <c r="QHG71" s="677"/>
      <c r="QHH71" s="677"/>
      <c r="QHI71" s="677"/>
      <c r="QHJ71" s="677"/>
      <c r="QHK71" s="677"/>
      <c r="QHL71" s="677"/>
      <c r="QHM71" s="677"/>
      <c r="QHN71" s="677"/>
      <c r="QHO71" s="677"/>
      <c r="QHP71" s="677"/>
      <c r="QHQ71" s="677"/>
      <c r="QHR71" s="677"/>
      <c r="QHS71" s="677"/>
      <c r="QHT71" s="677"/>
      <c r="QHU71" s="677"/>
      <c r="QHV71" s="677"/>
      <c r="QHW71" s="677"/>
      <c r="QHX71" s="677"/>
      <c r="QHY71" s="677"/>
      <c r="QHZ71" s="677"/>
      <c r="QIA71" s="677"/>
      <c r="QIB71" s="677"/>
      <c r="QIC71" s="677"/>
      <c r="QID71" s="677"/>
      <c r="QIE71" s="677"/>
      <c r="QIF71" s="677"/>
      <c r="QIG71" s="677"/>
      <c r="QIH71" s="677"/>
      <c r="QII71" s="677"/>
      <c r="QIJ71" s="677"/>
      <c r="QIK71" s="677"/>
      <c r="QIL71" s="677"/>
      <c r="QIM71" s="677"/>
      <c r="QIN71" s="677"/>
      <c r="QIO71" s="677"/>
      <c r="QIP71" s="677"/>
      <c r="QIQ71" s="677"/>
      <c r="QIR71" s="677"/>
      <c r="QIS71" s="677"/>
      <c r="QIT71" s="677"/>
      <c r="QIU71" s="677"/>
      <c r="QIV71" s="677"/>
      <c r="QIW71" s="677"/>
      <c r="QIX71" s="677"/>
      <c r="QIY71" s="677"/>
      <c r="QIZ71" s="677"/>
      <c r="QJA71" s="677"/>
      <c r="QJB71" s="677"/>
      <c r="QJC71" s="677"/>
      <c r="QJD71" s="677"/>
      <c r="QJE71" s="677"/>
      <c r="QJF71" s="677"/>
      <c r="QJG71" s="677"/>
      <c r="QJH71" s="677"/>
      <c r="QJI71" s="677"/>
      <c r="QJJ71" s="677"/>
      <c r="QJK71" s="677"/>
      <c r="QJL71" s="677"/>
      <c r="QJM71" s="677"/>
      <c r="QJN71" s="677"/>
      <c r="QJO71" s="677"/>
      <c r="QJP71" s="677"/>
      <c r="QJQ71" s="677"/>
      <c r="QJR71" s="677"/>
      <c r="QJS71" s="677"/>
      <c r="QJT71" s="677"/>
      <c r="QJU71" s="677"/>
      <c r="QJV71" s="677"/>
      <c r="QJW71" s="677"/>
      <c r="QJX71" s="677"/>
      <c r="QJY71" s="677"/>
      <c r="QJZ71" s="677"/>
      <c r="QKA71" s="677"/>
      <c r="QKB71" s="677"/>
      <c r="QKC71" s="677"/>
      <c r="QKD71" s="677"/>
      <c r="QKE71" s="677"/>
      <c r="QKF71" s="677"/>
      <c r="QKG71" s="677"/>
      <c r="QKH71" s="677"/>
      <c r="QKI71" s="677"/>
      <c r="QKJ71" s="677"/>
      <c r="QKK71" s="677"/>
      <c r="QKL71" s="677"/>
      <c r="QKM71" s="677"/>
      <c r="QKN71" s="677"/>
      <c r="QKO71" s="677"/>
      <c r="QKP71" s="677"/>
      <c r="QKQ71" s="677"/>
      <c r="QKR71" s="677"/>
      <c r="QKS71" s="677"/>
      <c r="QKT71" s="677"/>
      <c r="QKU71" s="677"/>
      <c r="QKV71" s="677"/>
      <c r="QKW71" s="677"/>
      <c r="QKX71" s="677"/>
      <c r="QKY71" s="677"/>
      <c r="QKZ71" s="677"/>
      <c r="QLA71" s="677"/>
      <c r="QLB71" s="677"/>
      <c r="QLC71" s="677"/>
      <c r="QLD71" s="677"/>
      <c r="QLE71" s="677"/>
      <c r="QLF71" s="677"/>
      <c r="QLG71" s="677"/>
      <c r="QLH71" s="677"/>
      <c r="QLI71" s="677"/>
      <c r="QLJ71" s="677"/>
      <c r="QLK71" s="677"/>
      <c r="QLL71" s="677"/>
      <c r="QLM71" s="677"/>
      <c r="QLN71" s="677"/>
      <c r="QLO71" s="677"/>
      <c r="QLP71" s="677"/>
      <c r="QLQ71" s="677"/>
      <c r="QLR71" s="677"/>
      <c r="QLS71" s="677"/>
      <c r="QLT71" s="677"/>
      <c r="QLU71" s="677"/>
      <c r="QLV71" s="677"/>
      <c r="QLW71" s="677"/>
      <c r="QLX71" s="677"/>
      <c r="QLY71" s="677"/>
      <c r="QLZ71" s="677"/>
      <c r="QMA71" s="677"/>
      <c r="QMB71" s="677"/>
      <c r="QMC71" s="677"/>
      <c r="QMD71" s="677"/>
      <c r="QME71" s="677"/>
      <c r="QMF71" s="677"/>
      <c r="QMG71" s="677"/>
      <c r="QMH71" s="677"/>
      <c r="QMI71" s="677"/>
      <c r="QMJ71" s="677"/>
      <c r="QMK71" s="677"/>
      <c r="QML71" s="677"/>
      <c r="QMM71" s="677"/>
      <c r="QMN71" s="677"/>
      <c r="QMO71" s="677"/>
      <c r="QMP71" s="677"/>
      <c r="QMQ71" s="677"/>
      <c r="QMR71" s="677"/>
      <c r="QMS71" s="677"/>
      <c r="QMT71" s="677"/>
      <c r="QMU71" s="677"/>
      <c r="QMV71" s="677"/>
      <c r="QMW71" s="677"/>
      <c r="QMX71" s="677"/>
      <c r="QMY71" s="677"/>
      <c r="QMZ71" s="677"/>
      <c r="QNA71" s="677"/>
      <c r="QNB71" s="677"/>
      <c r="QNC71" s="677"/>
      <c r="QND71" s="677"/>
      <c r="QNE71" s="677"/>
      <c r="QNF71" s="677"/>
      <c r="QNG71" s="677"/>
      <c r="QNH71" s="677"/>
      <c r="QNI71" s="677"/>
      <c r="QNJ71" s="677"/>
      <c r="QNK71" s="677"/>
      <c r="QNL71" s="677"/>
      <c r="QNM71" s="677"/>
      <c r="QNN71" s="677"/>
      <c r="QNO71" s="677"/>
      <c r="QNP71" s="677"/>
      <c r="QNQ71" s="677"/>
      <c r="QNR71" s="677"/>
      <c r="QNS71" s="677"/>
      <c r="QNT71" s="677"/>
      <c r="QNU71" s="677"/>
      <c r="QNV71" s="677"/>
      <c r="QNW71" s="677"/>
      <c r="QNX71" s="677"/>
      <c r="QNY71" s="677"/>
      <c r="QNZ71" s="677"/>
      <c r="QOA71" s="677"/>
      <c r="QOB71" s="677"/>
      <c r="QOC71" s="677"/>
      <c r="QOD71" s="677"/>
      <c r="QOE71" s="677"/>
      <c r="QOF71" s="677"/>
      <c r="QOG71" s="677"/>
      <c r="QOH71" s="677"/>
      <c r="QOI71" s="677"/>
      <c r="QOJ71" s="677"/>
      <c r="QOK71" s="677"/>
      <c r="QOL71" s="677"/>
      <c r="QOM71" s="677"/>
      <c r="QON71" s="677"/>
      <c r="QOO71" s="677"/>
      <c r="QOP71" s="677"/>
      <c r="QOQ71" s="677"/>
      <c r="QOR71" s="677"/>
      <c r="QOS71" s="677"/>
      <c r="QOT71" s="677"/>
      <c r="QOU71" s="677"/>
      <c r="QOV71" s="677"/>
      <c r="QOW71" s="677"/>
      <c r="QOX71" s="677"/>
      <c r="QOY71" s="677"/>
      <c r="QOZ71" s="677"/>
      <c r="QPA71" s="677"/>
      <c r="QPB71" s="677"/>
      <c r="QPC71" s="677"/>
      <c r="QPD71" s="677"/>
      <c r="QPE71" s="677"/>
      <c r="QPF71" s="677"/>
      <c r="QPG71" s="677"/>
      <c r="QPH71" s="677"/>
      <c r="QPI71" s="677"/>
      <c r="QPJ71" s="677"/>
      <c r="QPK71" s="677"/>
      <c r="QPL71" s="677"/>
      <c r="QPM71" s="677"/>
      <c r="QPN71" s="677"/>
      <c r="QPO71" s="677"/>
      <c r="QPP71" s="677"/>
      <c r="QPQ71" s="677"/>
      <c r="QPR71" s="677"/>
      <c r="QPS71" s="677"/>
      <c r="QPT71" s="677"/>
      <c r="QPU71" s="677"/>
      <c r="QPV71" s="677"/>
      <c r="QPW71" s="677"/>
      <c r="QPX71" s="677"/>
      <c r="QPY71" s="677"/>
      <c r="QPZ71" s="677"/>
      <c r="QQA71" s="677"/>
      <c r="QQB71" s="677"/>
      <c r="QQC71" s="677"/>
      <c r="QQD71" s="677"/>
      <c r="QQE71" s="677"/>
      <c r="QQF71" s="677"/>
      <c r="QQG71" s="677"/>
      <c r="QQH71" s="677"/>
      <c r="QQI71" s="677"/>
      <c r="QQJ71" s="677"/>
      <c r="QQK71" s="677"/>
      <c r="QQL71" s="677"/>
      <c r="QQM71" s="677"/>
      <c r="QQN71" s="677"/>
      <c r="QQO71" s="677"/>
      <c r="QQP71" s="677"/>
      <c r="QQQ71" s="677"/>
      <c r="QQR71" s="677"/>
      <c r="QQS71" s="677"/>
      <c r="QQT71" s="677"/>
      <c r="QQU71" s="677"/>
      <c r="QQV71" s="677"/>
      <c r="QQW71" s="677"/>
      <c r="QQX71" s="677"/>
      <c r="QQY71" s="677"/>
      <c r="QQZ71" s="677"/>
      <c r="QRA71" s="677"/>
      <c r="QRB71" s="677"/>
      <c r="QRC71" s="677"/>
      <c r="QRD71" s="677"/>
      <c r="QRE71" s="677"/>
      <c r="QRF71" s="677"/>
      <c r="QRG71" s="677"/>
      <c r="QRH71" s="677"/>
      <c r="QRI71" s="677"/>
      <c r="QRJ71" s="677"/>
      <c r="QRK71" s="677"/>
      <c r="QRL71" s="677"/>
      <c r="QRM71" s="677"/>
      <c r="QRN71" s="677"/>
      <c r="QRO71" s="677"/>
      <c r="QRP71" s="677"/>
      <c r="QRQ71" s="677"/>
      <c r="QRR71" s="677"/>
      <c r="QRS71" s="677"/>
      <c r="QRT71" s="677"/>
      <c r="QRU71" s="677"/>
      <c r="QRV71" s="677"/>
      <c r="QRW71" s="677"/>
      <c r="QRX71" s="677"/>
      <c r="QRY71" s="677"/>
      <c r="QRZ71" s="677"/>
      <c r="QSA71" s="677"/>
      <c r="QSB71" s="677"/>
      <c r="QSC71" s="677"/>
      <c r="QSD71" s="677"/>
      <c r="QSE71" s="677"/>
      <c r="QSF71" s="677"/>
      <c r="QSG71" s="677"/>
      <c r="QSH71" s="677"/>
      <c r="QSI71" s="677"/>
      <c r="QSJ71" s="677"/>
      <c r="QSK71" s="677"/>
      <c r="QSL71" s="677"/>
      <c r="QSM71" s="677"/>
      <c r="QSN71" s="677"/>
      <c r="QSO71" s="677"/>
      <c r="QSP71" s="677"/>
      <c r="QSQ71" s="677"/>
      <c r="QSR71" s="677"/>
      <c r="QSS71" s="677"/>
      <c r="QST71" s="677"/>
      <c r="QSU71" s="677"/>
      <c r="QSV71" s="677"/>
      <c r="QSW71" s="677"/>
      <c r="QSX71" s="677"/>
      <c r="QSY71" s="677"/>
      <c r="QSZ71" s="677"/>
      <c r="QTA71" s="677"/>
      <c r="QTB71" s="677"/>
      <c r="QTC71" s="677"/>
      <c r="QTD71" s="677"/>
      <c r="QTE71" s="677"/>
      <c r="QTF71" s="677"/>
      <c r="QTG71" s="677"/>
      <c r="QTH71" s="677"/>
      <c r="QTI71" s="677"/>
      <c r="QTJ71" s="677"/>
      <c r="QTK71" s="677"/>
      <c r="QTL71" s="677"/>
      <c r="QTM71" s="677"/>
      <c r="QTN71" s="677"/>
      <c r="QTO71" s="677"/>
      <c r="QTP71" s="677"/>
      <c r="QTQ71" s="677"/>
      <c r="QTR71" s="677"/>
      <c r="QTS71" s="677"/>
      <c r="QTT71" s="677"/>
      <c r="QTU71" s="677"/>
      <c r="QTV71" s="677"/>
      <c r="QTW71" s="677"/>
      <c r="QTX71" s="677"/>
      <c r="QTY71" s="677"/>
      <c r="QTZ71" s="677"/>
      <c r="QUA71" s="677"/>
      <c r="QUB71" s="677"/>
      <c r="QUC71" s="677"/>
      <c r="QUD71" s="677"/>
      <c r="QUE71" s="677"/>
      <c r="QUF71" s="677"/>
      <c r="QUG71" s="677"/>
      <c r="QUH71" s="677"/>
      <c r="QUI71" s="677"/>
      <c r="QUJ71" s="677"/>
      <c r="QUK71" s="677"/>
      <c r="QUL71" s="677"/>
      <c r="QUM71" s="677"/>
      <c r="QUN71" s="677"/>
      <c r="QUO71" s="677"/>
      <c r="QUP71" s="677"/>
      <c r="QUQ71" s="677"/>
      <c r="QUR71" s="677"/>
      <c r="QUS71" s="677"/>
      <c r="QUT71" s="677"/>
      <c r="QUU71" s="677"/>
      <c r="QUV71" s="677"/>
      <c r="QUW71" s="677"/>
      <c r="QUX71" s="677"/>
      <c r="QUY71" s="677"/>
      <c r="QUZ71" s="677"/>
      <c r="QVA71" s="677"/>
      <c r="QVB71" s="677"/>
      <c r="QVC71" s="677"/>
      <c r="QVD71" s="677"/>
      <c r="QVE71" s="677"/>
      <c r="QVF71" s="677"/>
      <c r="QVG71" s="677"/>
      <c r="QVH71" s="677"/>
      <c r="QVI71" s="677"/>
      <c r="QVJ71" s="677"/>
      <c r="QVK71" s="677"/>
      <c r="QVL71" s="677"/>
      <c r="QVM71" s="677"/>
      <c r="QVN71" s="677"/>
      <c r="QVO71" s="677"/>
      <c r="QVP71" s="677"/>
      <c r="QVQ71" s="677"/>
      <c r="QVR71" s="677"/>
      <c r="QVS71" s="677"/>
      <c r="QVT71" s="677"/>
      <c r="QVU71" s="677"/>
      <c r="QVV71" s="677"/>
      <c r="QVW71" s="677"/>
      <c r="QVX71" s="677"/>
      <c r="QVY71" s="677"/>
      <c r="QVZ71" s="677"/>
      <c r="QWA71" s="677"/>
      <c r="QWB71" s="677"/>
      <c r="QWC71" s="677"/>
      <c r="QWD71" s="677"/>
      <c r="QWE71" s="677"/>
      <c r="QWF71" s="677"/>
      <c r="QWG71" s="677"/>
      <c r="QWH71" s="677"/>
      <c r="QWI71" s="677"/>
      <c r="QWJ71" s="677"/>
      <c r="QWK71" s="677"/>
      <c r="QWL71" s="677"/>
      <c r="QWM71" s="677"/>
      <c r="QWN71" s="677"/>
      <c r="QWO71" s="677"/>
      <c r="QWP71" s="677"/>
      <c r="QWQ71" s="677"/>
      <c r="QWR71" s="677"/>
      <c r="QWS71" s="677"/>
      <c r="QWT71" s="677"/>
      <c r="QWU71" s="677"/>
      <c r="QWV71" s="677"/>
      <c r="QWW71" s="677"/>
      <c r="QWX71" s="677"/>
      <c r="QWY71" s="677"/>
      <c r="QWZ71" s="677"/>
      <c r="QXA71" s="677"/>
      <c r="QXB71" s="677"/>
      <c r="QXC71" s="677"/>
      <c r="QXD71" s="677"/>
      <c r="QXE71" s="677"/>
      <c r="QXF71" s="677"/>
      <c r="QXG71" s="677"/>
      <c r="QXH71" s="677"/>
      <c r="QXI71" s="677"/>
      <c r="QXJ71" s="677"/>
      <c r="QXK71" s="677"/>
      <c r="QXL71" s="677"/>
      <c r="QXM71" s="677"/>
      <c r="QXN71" s="677"/>
      <c r="QXO71" s="677"/>
      <c r="QXP71" s="677"/>
      <c r="QXQ71" s="677"/>
      <c r="QXR71" s="677"/>
      <c r="QXS71" s="677"/>
      <c r="QXT71" s="677"/>
      <c r="QXU71" s="677"/>
      <c r="QXV71" s="677"/>
      <c r="QXW71" s="677"/>
      <c r="QXX71" s="677"/>
      <c r="QXY71" s="677"/>
      <c r="QXZ71" s="677"/>
      <c r="QYA71" s="677"/>
      <c r="QYB71" s="677"/>
      <c r="QYC71" s="677"/>
      <c r="QYD71" s="677"/>
      <c r="QYE71" s="677"/>
      <c r="QYF71" s="677"/>
      <c r="QYG71" s="677"/>
      <c r="QYH71" s="677"/>
      <c r="QYI71" s="677"/>
      <c r="QYJ71" s="677"/>
      <c r="QYK71" s="677"/>
      <c r="QYL71" s="677"/>
      <c r="QYM71" s="677"/>
      <c r="QYN71" s="677"/>
      <c r="QYO71" s="677"/>
      <c r="QYP71" s="677"/>
      <c r="QYQ71" s="677"/>
      <c r="QYR71" s="677"/>
      <c r="QYS71" s="677"/>
      <c r="QYT71" s="677"/>
      <c r="QYU71" s="677"/>
      <c r="QYV71" s="677"/>
      <c r="QYW71" s="677"/>
      <c r="QYX71" s="677"/>
      <c r="QYY71" s="677"/>
      <c r="QYZ71" s="677"/>
      <c r="QZA71" s="677"/>
      <c r="QZB71" s="677"/>
      <c r="QZC71" s="677"/>
      <c r="QZD71" s="677"/>
      <c r="QZE71" s="677"/>
      <c r="QZF71" s="677"/>
      <c r="QZG71" s="677"/>
      <c r="QZH71" s="677"/>
      <c r="QZI71" s="677"/>
      <c r="QZJ71" s="677"/>
      <c r="QZK71" s="677"/>
      <c r="QZL71" s="677"/>
      <c r="QZM71" s="677"/>
      <c r="QZN71" s="677"/>
      <c r="QZO71" s="677"/>
      <c r="QZP71" s="677"/>
      <c r="QZQ71" s="677"/>
      <c r="QZR71" s="677"/>
      <c r="QZS71" s="677"/>
      <c r="QZT71" s="677"/>
      <c r="QZU71" s="677"/>
      <c r="QZV71" s="677"/>
      <c r="QZW71" s="677"/>
      <c r="QZX71" s="677"/>
      <c r="QZY71" s="677"/>
      <c r="QZZ71" s="677"/>
      <c r="RAA71" s="677"/>
      <c r="RAB71" s="677"/>
      <c r="RAC71" s="677"/>
      <c r="RAD71" s="677"/>
      <c r="RAE71" s="677"/>
      <c r="RAF71" s="677"/>
      <c r="RAG71" s="677"/>
      <c r="RAH71" s="677"/>
      <c r="RAI71" s="677"/>
      <c r="RAJ71" s="677"/>
      <c r="RAK71" s="677"/>
      <c r="RAL71" s="677"/>
      <c r="RAM71" s="677"/>
      <c r="RAN71" s="677"/>
      <c r="RAO71" s="677"/>
      <c r="RAP71" s="677"/>
      <c r="RAQ71" s="677"/>
      <c r="RAR71" s="677"/>
      <c r="RAS71" s="677"/>
      <c r="RAT71" s="677"/>
      <c r="RAU71" s="677"/>
      <c r="RAV71" s="677"/>
      <c r="RAW71" s="677"/>
      <c r="RAX71" s="677"/>
      <c r="RAY71" s="677"/>
      <c r="RAZ71" s="677"/>
      <c r="RBA71" s="677"/>
      <c r="RBB71" s="677"/>
      <c r="RBC71" s="677"/>
      <c r="RBD71" s="677"/>
      <c r="RBE71" s="677"/>
      <c r="RBF71" s="677"/>
      <c r="RBG71" s="677"/>
      <c r="RBH71" s="677"/>
      <c r="RBI71" s="677"/>
      <c r="RBJ71" s="677"/>
      <c r="RBK71" s="677"/>
      <c r="RBL71" s="677"/>
      <c r="RBM71" s="677"/>
      <c r="RBN71" s="677"/>
      <c r="RBO71" s="677"/>
      <c r="RBP71" s="677"/>
      <c r="RBQ71" s="677"/>
      <c r="RBR71" s="677"/>
      <c r="RBS71" s="677"/>
      <c r="RBT71" s="677"/>
      <c r="RBU71" s="677"/>
      <c r="RBV71" s="677"/>
      <c r="RBW71" s="677"/>
      <c r="RBX71" s="677"/>
      <c r="RBY71" s="677"/>
      <c r="RBZ71" s="677"/>
      <c r="RCA71" s="677"/>
      <c r="RCB71" s="677"/>
      <c r="RCC71" s="677"/>
      <c r="RCD71" s="677"/>
      <c r="RCE71" s="677"/>
      <c r="RCF71" s="677"/>
      <c r="RCG71" s="677"/>
      <c r="RCH71" s="677"/>
      <c r="RCI71" s="677"/>
      <c r="RCJ71" s="677"/>
      <c r="RCK71" s="677"/>
      <c r="RCL71" s="677"/>
      <c r="RCM71" s="677"/>
      <c r="RCN71" s="677"/>
      <c r="RCO71" s="677"/>
      <c r="RCP71" s="677"/>
      <c r="RCQ71" s="677"/>
      <c r="RCR71" s="677"/>
      <c r="RCS71" s="677"/>
      <c r="RCT71" s="677"/>
      <c r="RCU71" s="677"/>
      <c r="RCV71" s="677"/>
      <c r="RCW71" s="677"/>
      <c r="RCX71" s="677"/>
      <c r="RCY71" s="677"/>
      <c r="RCZ71" s="677"/>
      <c r="RDA71" s="677"/>
      <c r="RDB71" s="677"/>
      <c r="RDC71" s="677"/>
      <c r="RDD71" s="677"/>
      <c r="RDE71" s="677"/>
      <c r="RDF71" s="677"/>
      <c r="RDG71" s="677"/>
      <c r="RDH71" s="677"/>
      <c r="RDI71" s="677"/>
      <c r="RDJ71" s="677"/>
      <c r="RDK71" s="677"/>
      <c r="RDL71" s="677"/>
      <c r="RDM71" s="677"/>
      <c r="RDN71" s="677"/>
      <c r="RDO71" s="677"/>
      <c r="RDP71" s="677"/>
      <c r="RDQ71" s="677"/>
      <c r="RDR71" s="677"/>
      <c r="RDS71" s="677"/>
      <c r="RDT71" s="677"/>
      <c r="RDU71" s="677"/>
      <c r="RDV71" s="677"/>
      <c r="RDW71" s="677"/>
      <c r="RDX71" s="677"/>
      <c r="RDY71" s="677"/>
      <c r="RDZ71" s="677"/>
      <c r="REA71" s="677"/>
      <c r="REB71" s="677"/>
      <c r="REC71" s="677"/>
      <c r="RED71" s="677"/>
      <c r="REE71" s="677"/>
      <c r="REF71" s="677"/>
      <c r="REG71" s="677"/>
      <c r="REH71" s="677"/>
      <c r="REI71" s="677"/>
      <c r="REJ71" s="677"/>
      <c r="REK71" s="677"/>
      <c r="REL71" s="677"/>
      <c r="REM71" s="677"/>
      <c r="REN71" s="677"/>
      <c r="REO71" s="677"/>
      <c r="REP71" s="677"/>
      <c r="REQ71" s="677"/>
      <c r="RER71" s="677"/>
      <c r="RES71" s="677"/>
      <c r="RET71" s="677"/>
      <c r="REU71" s="677"/>
      <c r="REV71" s="677"/>
      <c r="REW71" s="677"/>
      <c r="REX71" s="677"/>
      <c r="REY71" s="677"/>
      <c r="REZ71" s="677"/>
      <c r="RFA71" s="677"/>
      <c r="RFB71" s="677"/>
      <c r="RFC71" s="677"/>
      <c r="RFD71" s="677"/>
      <c r="RFE71" s="677"/>
      <c r="RFF71" s="677"/>
      <c r="RFG71" s="677"/>
      <c r="RFH71" s="677"/>
      <c r="RFI71" s="677"/>
      <c r="RFJ71" s="677"/>
      <c r="RFK71" s="677"/>
      <c r="RFL71" s="677"/>
      <c r="RFM71" s="677"/>
      <c r="RFN71" s="677"/>
      <c r="RFO71" s="677"/>
      <c r="RFP71" s="677"/>
      <c r="RFQ71" s="677"/>
      <c r="RFR71" s="677"/>
      <c r="RFS71" s="677"/>
      <c r="RFT71" s="677"/>
      <c r="RFU71" s="677"/>
      <c r="RFV71" s="677"/>
      <c r="RFW71" s="677"/>
      <c r="RFX71" s="677"/>
      <c r="RFY71" s="677"/>
      <c r="RFZ71" s="677"/>
      <c r="RGA71" s="677"/>
      <c r="RGB71" s="677"/>
      <c r="RGC71" s="677"/>
      <c r="RGD71" s="677"/>
      <c r="RGE71" s="677"/>
      <c r="RGF71" s="677"/>
      <c r="RGG71" s="677"/>
      <c r="RGH71" s="677"/>
      <c r="RGI71" s="677"/>
      <c r="RGJ71" s="677"/>
      <c r="RGK71" s="677"/>
      <c r="RGL71" s="677"/>
      <c r="RGM71" s="677"/>
      <c r="RGN71" s="677"/>
      <c r="RGO71" s="677"/>
      <c r="RGP71" s="677"/>
      <c r="RGQ71" s="677"/>
      <c r="RGR71" s="677"/>
      <c r="RGS71" s="677"/>
      <c r="RGT71" s="677"/>
      <c r="RGU71" s="677"/>
      <c r="RGV71" s="677"/>
      <c r="RGW71" s="677"/>
      <c r="RGX71" s="677"/>
      <c r="RGY71" s="677"/>
      <c r="RGZ71" s="677"/>
      <c r="RHA71" s="677"/>
      <c r="RHB71" s="677"/>
      <c r="RHC71" s="677"/>
      <c r="RHD71" s="677"/>
      <c r="RHE71" s="677"/>
      <c r="RHF71" s="677"/>
      <c r="RHG71" s="677"/>
      <c r="RHH71" s="677"/>
      <c r="RHI71" s="677"/>
      <c r="RHJ71" s="677"/>
      <c r="RHK71" s="677"/>
      <c r="RHL71" s="677"/>
      <c r="RHM71" s="677"/>
      <c r="RHN71" s="677"/>
      <c r="RHO71" s="677"/>
      <c r="RHP71" s="677"/>
      <c r="RHQ71" s="677"/>
      <c r="RHR71" s="677"/>
      <c r="RHS71" s="677"/>
      <c r="RHT71" s="677"/>
      <c r="RHU71" s="677"/>
      <c r="RHV71" s="677"/>
      <c r="RHW71" s="677"/>
      <c r="RHX71" s="677"/>
      <c r="RHY71" s="677"/>
      <c r="RHZ71" s="677"/>
      <c r="RIA71" s="677"/>
      <c r="RIB71" s="677"/>
      <c r="RIC71" s="677"/>
      <c r="RID71" s="677"/>
      <c r="RIE71" s="677"/>
      <c r="RIF71" s="677"/>
      <c r="RIG71" s="677"/>
      <c r="RIH71" s="677"/>
      <c r="RII71" s="677"/>
      <c r="RIJ71" s="677"/>
      <c r="RIK71" s="677"/>
      <c r="RIL71" s="677"/>
      <c r="RIM71" s="677"/>
      <c r="RIN71" s="677"/>
      <c r="RIO71" s="677"/>
      <c r="RIP71" s="677"/>
      <c r="RIQ71" s="677"/>
      <c r="RIR71" s="677"/>
      <c r="RIS71" s="677"/>
      <c r="RIT71" s="677"/>
      <c r="RIU71" s="677"/>
      <c r="RIV71" s="677"/>
      <c r="RIW71" s="677"/>
      <c r="RIX71" s="677"/>
      <c r="RIY71" s="677"/>
      <c r="RIZ71" s="677"/>
      <c r="RJA71" s="677"/>
      <c r="RJB71" s="677"/>
      <c r="RJC71" s="677"/>
      <c r="RJD71" s="677"/>
      <c r="RJE71" s="677"/>
      <c r="RJF71" s="677"/>
      <c r="RJG71" s="677"/>
      <c r="RJH71" s="677"/>
      <c r="RJI71" s="677"/>
      <c r="RJJ71" s="677"/>
      <c r="RJK71" s="677"/>
      <c r="RJL71" s="677"/>
      <c r="RJM71" s="677"/>
      <c r="RJN71" s="677"/>
      <c r="RJO71" s="677"/>
      <c r="RJP71" s="677"/>
      <c r="RJQ71" s="677"/>
      <c r="RJR71" s="677"/>
      <c r="RJS71" s="677"/>
      <c r="RJT71" s="677"/>
      <c r="RJU71" s="677"/>
      <c r="RJV71" s="677"/>
      <c r="RJW71" s="677"/>
      <c r="RJX71" s="677"/>
      <c r="RJY71" s="677"/>
      <c r="RJZ71" s="677"/>
      <c r="RKA71" s="677"/>
      <c r="RKB71" s="677"/>
      <c r="RKC71" s="677"/>
      <c r="RKD71" s="677"/>
      <c r="RKE71" s="677"/>
      <c r="RKF71" s="677"/>
      <c r="RKG71" s="677"/>
      <c r="RKH71" s="677"/>
      <c r="RKI71" s="677"/>
      <c r="RKJ71" s="677"/>
      <c r="RKK71" s="677"/>
      <c r="RKL71" s="677"/>
      <c r="RKM71" s="677"/>
      <c r="RKN71" s="677"/>
      <c r="RKO71" s="677"/>
      <c r="RKP71" s="677"/>
      <c r="RKQ71" s="677"/>
      <c r="RKR71" s="677"/>
      <c r="RKS71" s="677"/>
      <c r="RKT71" s="677"/>
      <c r="RKU71" s="677"/>
      <c r="RKV71" s="677"/>
      <c r="RKW71" s="677"/>
      <c r="RKX71" s="677"/>
      <c r="RKY71" s="677"/>
      <c r="RKZ71" s="677"/>
      <c r="RLA71" s="677"/>
      <c r="RLB71" s="677"/>
      <c r="RLC71" s="677"/>
      <c r="RLD71" s="677"/>
      <c r="RLE71" s="677"/>
      <c r="RLF71" s="677"/>
      <c r="RLG71" s="677"/>
      <c r="RLH71" s="677"/>
      <c r="RLI71" s="677"/>
      <c r="RLJ71" s="677"/>
      <c r="RLK71" s="677"/>
      <c r="RLL71" s="677"/>
      <c r="RLM71" s="677"/>
      <c r="RLN71" s="677"/>
      <c r="RLO71" s="677"/>
      <c r="RLP71" s="677"/>
      <c r="RLQ71" s="677"/>
      <c r="RLR71" s="677"/>
      <c r="RLS71" s="677"/>
      <c r="RLT71" s="677"/>
      <c r="RLU71" s="677"/>
      <c r="RLV71" s="677"/>
      <c r="RLW71" s="677"/>
      <c r="RLX71" s="677"/>
      <c r="RLY71" s="677"/>
      <c r="RLZ71" s="677"/>
      <c r="RMA71" s="677"/>
      <c r="RMB71" s="677"/>
      <c r="RMC71" s="677"/>
      <c r="RMD71" s="677"/>
      <c r="RME71" s="677"/>
      <c r="RMF71" s="677"/>
      <c r="RMG71" s="677"/>
      <c r="RMH71" s="677"/>
      <c r="RMI71" s="677"/>
      <c r="RMJ71" s="677"/>
      <c r="RMK71" s="677"/>
      <c r="RML71" s="677"/>
      <c r="RMM71" s="677"/>
      <c r="RMN71" s="677"/>
      <c r="RMO71" s="677"/>
      <c r="RMP71" s="677"/>
      <c r="RMQ71" s="677"/>
      <c r="RMR71" s="677"/>
      <c r="RMS71" s="677"/>
      <c r="RMT71" s="677"/>
      <c r="RMU71" s="677"/>
      <c r="RMV71" s="677"/>
      <c r="RMW71" s="677"/>
      <c r="RMX71" s="677"/>
      <c r="RMY71" s="677"/>
      <c r="RMZ71" s="677"/>
      <c r="RNA71" s="677"/>
      <c r="RNB71" s="677"/>
      <c r="RNC71" s="677"/>
      <c r="RND71" s="677"/>
      <c r="RNE71" s="677"/>
      <c r="RNF71" s="677"/>
      <c r="RNG71" s="677"/>
      <c r="RNH71" s="677"/>
      <c r="RNI71" s="677"/>
      <c r="RNJ71" s="677"/>
      <c r="RNK71" s="677"/>
      <c r="RNL71" s="677"/>
      <c r="RNM71" s="677"/>
      <c r="RNN71" s="677"/>
      <c r="RNO71" s="677"/>
      <c r="RNP71" s="677"/>
      <c r="RNQ71" s="677"/>
      <c r="RNR71" s="677"/>
      <c r="RNS71" s="677"/>
      <c r="RNT71" s="677"/>
      <c r="RNU71" s="677"/>
      <c r="RNV71" s="677"/>
      <c r="RNW71" s="677"/>
      <c r="RNX71" s="677"/>
      <c r="RNY71" s="677"/>
      <c r="RNZ71" s="677"/>
      <c r="ROA71" s="677"/>
      <c r="ROB71" s="677"/>
      <c r="ROC71" s="677"/>
      <c r="ROD71" s="677"/>
      <c r="ROE71" s="677"/>
      <c r="ROF71" s="677"/>
      <c r="ROG71" s="677"/>
      <c r="ROH71" s="677"/>
      <c r="ROI71" s="677"/>
      <c r="ROJ71" s="677"/>
      <c r="ROK71" s="677"/>
      <c r="ROL71" s="677"/>
      <c r="ROM71" s="677"/>
      <c r="RON71" s="677"/>
      <c r="ROO71" s="677"/>
      <c r="ROP71" s="677"/>
      <c r="ROQ71" s="677"/>
      <c r="ROR71" s="677"/>
      <c r="ROS71" s="677"/>
      <c r="ROT71" s="677"/>
      <c r="ROU71" s="677"/>
      <c r="ROV71" s="677"/>
      <c r="ROW71" s="677"/>
      <c r="ROX71" s="677"/>
      <c r="ROY71" s="677"/>
      <c r="ROZ71" s="677"/>
      <c r="RPA71" s="677"/>
      <c r="RPB71" s="677"/>
      <c r="RPC71" s="677"/>
      <c r="RPD71" s="677"/>
      <c r="RPE71" s="677"/>
      <c r="RPF71" s="677"/>
      <c r="RPG71" s="677"/>
      <c r="RPH71" s="677"/>
      <c r="RPI71" s="677"/>
      <c r="RPJ71" s="677"/>
      <c r="RPK71" s="677"/>
      <c r="RPL71" s="677"/>
      <c r="RPM71" s="677"/>
      <c r="RPN71" s="677"/>
      <c r="RPO71" s="677"/>
      <c r="RPP71" s="677"/>
      <c r="RPQ71" s="677"/>
      <c r="RPR71" s="677"/>
      <c r="RPS71" s="677"/>
      <c r="RPT71" s="677"/>
      <c r="RPU71" s="677"/>
      <c r="RPV71" s="677"/>
      <c r="RPW71" s="677"/>
      <c r="RPX71" s="677"/>
      <c r="RPY71" s="677"/>
      <c r="RPZ71" s="677"/>
      <c r="RQA71" s="677"/>
      <c r="RQB71" s="677"/>
      <c r="RQC71" s="677"/>
      <c r="RQD71" s="677"/>
      <c r="RQE71" s="677"/>
      <c r="RQF71" s="677"/>
      <c r="RQG71" s="677"/>
      <c r="RQH71" s="677"/>
      <c r="RQI71" s="677"/>
      <c r="RQJ71" s="677"/>
      <c r="RQK71" s="677"/>
      <c r="RQL71" s="677"/>
      <c r="RQM71" s="677"/>
      <c r="RQN71" s="677"/>
      <c r="RQO71" s="677"/>
      <c r="RQP71" s="677"/>
      <c r="RQQ71" s="677"/>
      <c r="RQR71" s="677"/>
      <c r="RQS71" s="677"/>
      <c r="RQT71" s="677"/>
      <c r="RQU71" s="677"/>
      <c r="RQV71" s="677"/>
      <c r="RQW71" s="677"/>
      <c r="RQX71" s="677"/>
      <c r="RQY71" s="677"/>
      <c r="RQZ71" s="677"/>
      <c r="RRA71" s="677"/>
      <c r="RRB71" s="677"/>
      <c r="RRC71" s="677"/>
      <c r="RRD71" s="677"/>
      <c r="RRE71" s="677"/>
      <c r="RRF71" s="677"/>
      <c r="RRG71" s="677"/>
      <c r="RRH71" s="677"/>
      <c r="RRI71" s="677"/>
      <c r="RRJ71" s="677"/>
      <c r="RRK71" s="677"/>
      <c r="RRL71" s="677"/>
      <c r="RRM71" s="677"/>
      <c r="RRN71" s="677"/>
      <c r="RRO71" s="677"/>
      <c r="RRP71" s="677"/>
      <c r="RRQ71" s="677"/>
      <c r="RRR71" s="677"/>
      <c r="RRS71" s="677"/>
      <c r="RRT71" s="677"/>
      <c r="RRU71" s="677"/>
      <c r="RRV71" s="677"/>
      <c r="RRW71" s="677"/>
      <c r="RRX71" s="677"/>
      <c r="RRY71" s="677"/>
      <c r="RRZ71" s="677"/>
      <c r="RSA71" s="677"/>
      <c r="RSB71" s="677"/>
      <c r="RSC71" s="677"/>
      <c r="RSD71" s="677"/>
      <c r="RSE71" s="677"/>
      <c r="RSF71" s="677"/>
      <c r="RSG71" s="677"/>
      <c r="RSH71" s="677"/>
      <c r="RSI71" s="677"/>
      <c r="RSJ71" s="677"/>
      <c r="RSK71" s="677"/>
      <c r="RSL71" s="677"/>
      <c r="RSM71" s="677"/>
      <c r="RSN71" s="677"/>
      <c r="RSO71" s="677"/>
      <c r="RSP71" s="677"/>
      <c r="RSQ71" s="677"/>
      <c r="RSR71" s="677"/>
      <c r="RSS71" s="677"/>
      <c r="RST71" s="677"/>
      <c r="RSU71" s="677"/>
      <c r="RSV71" s="677"/>
      <c r="RSW71" s="677"/>
      <c r="RSX71" s="677"/>
      <c r="RSY71" s="677"/>
      <c r="RSZ71" s="677"/>
      <c r="RTA71" s="677"/>
      <c r="RTB71" s="677"/>
      <c r="RTC71" s="677"/>
      <c r="RTD71" s="677"/>
      <c r="RTE71" s="677"/>
      <c r="RTF71" s="677"/>
      <c r="RTG71" s="677"/>
      <c r="RTH71" s="677"/>
      <c r="RTI71" s="677"/>
      <c r="RTJ71" s="677"/>
      <c r="RTK71" s="677"/>
      <c r="RTL71" s="677"/>
      <c r="RTM71" s="677"/>
      <c r="RTN71" s="677"/>
      <c r="RTO71" s="677"/>
      <c r="RTP71" s="677"/>
      <c r="RTQ71" s="677"/>
      <c r="RTR71" s="677"/>
      <c r="RTS71" s="677"/>
      <c r="RTT71" s="677"/>
      <c r="RTU71" s="677"/>
      <c r="RTV71" s="677"/>
      <c r="RTW71" s="677"/>
      <c r="RTX71" s="677"/>
      <c r="RTY71" s="677"/>
      <c r="RTZ71" s="677"/>
      <c r="RUA71" s="677"/>
      <c r="RUB71" s="677"/>
      <c r="RUC71" s="677"/>
      <c r="RUD71" s="677"/>
      <c r="RUE71" s="677"/>
      <c r="RUF71" s="677"/>
      <c r="RUG71" s="677"/>
      <c r="RUH71" s="677"/>
      <c r="RUI71" s="677"/>
      <c r="RUJ71" s="677"/>
      <c r="RUK71" s="677"/>
      <c r="RUL71" s="677"/>
      <c r="RUM71" s="677"/>
      <c r="RUN71" s="677"/>
      <c r="RUO71" s="677"/>
      <c r="RUP71" s="677"/>
      <c r="RUQ71" s="677"/>
      <c r="RUR71" s="677"/>
      <c r="RUS71" s="677"/>
      <c r="RUT71" s="677"/>
      <c r="RUU71" s="677"/>
      <c r="RUV71" s="677"/>
      <c r="RUW71" s="677"/>
      <c r="RUX71" s="677"/>
      <c r="RUY71" s="677"/>
      <c r="RUZ71" s="677"/>
      <c r="RVA71" s="677"/>
      <c r="RVB71" s="677"/>
      <c r="RVC71" s="677"/>
      <c r="RVD71" s="677"/>
      <c r="RVE71" s="677"/>
      <c r="RVF71" s="677"/>
      <c r="RVG71" s="677"/>
      <c r="RVH71" s="677"/>
      <c r="RVI71" s="677"/>
      <c r="RVJ71" s="677"/>
      <c r="RVK71" s="677"/>
      <c r="RVL71" s="677"/>
      <c r="RVM71" s="677"/>
      <c r="RVN71" s="677"/>
      <c r="RVO71" s="677"/>
      <c r="RVP71" s="677"/>
      <c r="RVQ71" s="677"/>
      <c r="RVR71" s="677"/>
      <c r="RVS71" s="677"/>
      <c r="RVT71" s="677"/>
      <c r="RVU71" s="677"/>
      <c r="RVV71" s="677"/>
      <c r="RVW71" s="677"/>
      <c r="RVX71" s="677"/>
      <c r="RVY71" s="677"/>
      <c r="RVZ71" s="677"/>
      <c r="RWA71" s="677"/>
      <c r="RWB71" s="677"/>
      <c r="RWC71" s="677"/>
      <c r="RWD71" s="677"/>
      <c r="RWE71" s="677"/>
      <c r="RWF71" s="677"/>
      <c r="RWG71" s="677"/>
      <c r="RWH71" s="677"/>
      <c r="RWI71" s="677"/>
      <c r="RWJ71" s="677"/>
      <c r="RWK71" s="677"/>
      <c r="RWL71" s="677"/>
      <c r="RWM71" s="677"/>
      <c r="RWN71" s="677"/>
      <c r="RWO71" s="677"/>
      <c r="RWP71" s="677"/>
      <c r="RWQ71" s="677"/>
      <c r="RWR71" s="677"/>
      <c r="RWS71" s="677"/>
      <c r="RWT71" s="677"/>
      <c r="RWU71" s="677"/>
      <c r="RWV71" s="677"/>
      <c r="RWW71" s="677"/>
      <c r="RWX71" s="677"/>
      <c r="RWY71" s="677"/>
      <c r="RWZ71" s="677"/>
      <c r="RXA71" s="677"/>
      <c r="RXB71" s="677"/>
      <c r="RXC71" s="677"/>
      <c r="RXD71" s="677"/>
      <c r="RXE71" s="677"/>
      <c r="RXF71" s="677"/>
      <c r="RXG71" s="677"/>
      <c r="RXH71" s="677"/>
      <c r="RXI71" s="677"/>
      <c r="RXJ71" s="677"/>
      <c r="RXK71" s="677"/>
      <c r="RXL71" s="677"/>
      <c r="RXM71" s="677"/>
      <c r="RXN71" s="677"/>
      <c r="RXO71" s="677"/>
      <c r="RXP71" s="677"/>
      <c r="RXQ71" s="677"/>
      <c r="RXR71" s="677"/>
      <c r="RXS71" s="677"/>
      <c r="RXT71" s="677"/>
      <c r="RXU71" s="677"/>
      <c r="RXV71" s="677"/>
      <c r="RXW71" s="677"/>
      <c r="RXX71" s="677"/>
      <c r="RXY71" s="677"/>
      <c r="RXZ71" s="677"/>
      <c r="RYA71" s="677"/>
      <c r="RYB71" s="677"/>
      <c r="RYC71" s="677"/>
      <c r="RYD71" s="677"/>
      <c r="RYE71" s="677"/>
      <c r="RYF71" s="677"/>
      <c r="RYG71" s="677"/>
      <c r="RYH71" s="677"/>
      <c r="RYI71" s="677"/>
      <c r="RYJ71" s="677"/>
      <c r="RYK71" s="677"/>
      <c r="RYL71" s="677"/>
      <c r="RYM71" s="677"/>
      <c r="RYN71" s="677"/>
      <c r="RYO71" s="677"/>
      <c r="RYP71" s="677"/>
      <c r="RYQ71" s="677"/>
      <c r="RYR71" s="677"/>
      <c r="RYS71" s="677"/>
      <c r="RYT71" s="677"/>
      <c r="RYU71" s="677"/>
      <c r="RYV71" s="677"/>
      <c r="RYW71" s="677"/>
      <c r="RYX71" s="677"/>
      <c r="RYY71" s="677"/>
      <c r="RYZ71" s="677"/>
      <c r="RZA71" s="677"/>
      <c r="RZB71" s="677"/>
      <c r="RZC71" s="677"/>
      <c r="RZD71" s="677"/>
      <c r="RZE71" s="677"/>
      <c r="RZF71" s="677"/>
      <c r="RZG71" s="677"/>
      <c r="RZH71" s="677"/>
      <c r="RZI71" s="677"/>
      <c r="RZJ71" s="677"/>
      <c r="RZK71" s="677"/>
      <c r="RZL71" s="677"/>
      <c r="RZM71" s="677"/>
      <c r="RZN71" s="677"/>
      <c r="RZO71" s="677"/>
      <c r="RZP71" s="677"/>
      <c r="RZQ71" s="677"/>
      <c r="RZR71" s="677"/>
      <c r="RZS71" s="677"/>
      <c r="RZT71" s="677"/>
      <c r="RZU71" s="677"/>
      <c r="RZV71" s="677"/>
      <c r="RZW71" s="677"/>
      <c r="RZX71" s="677"/>
      <c r="RZY71" s="677"/>
      <c r="RZZ71" s="677"/>
      <c r="SAA71" s="677"/>
      <c r="SAB71" s="677"/>
      <c r="SAC71" s="677"/>
      <c r="SAD71" s="677"/>
      <c r="SAE71" s="677"/>
      <c r="SAF71" s="677"/>
      <c r="SAG71" s="677"/>
      <c r="SAH71" s="677"/>
      <c r="SAI71" s="677"/>
      <c r="SAJ71" s="677"/>
      <c r="SAK71" s="677"/>
      <c r="SAL71" s="677"/>
      <c r="SAM71" s="677"/>
      <c r="SAN71" s="677"/>
      <c r="SAO71" s="677"/>
      <c r="SAP71" s="677"/>
      <c r="SAQ71" s="677"/>
      <c r="SAR71" s="677"/>
      <c r="SAS71" s="677"/>
      <c r="SAT71" s="677"/>
      <c r="SAU71" s="677"/>
      <c r="SAV71" s="677"/>
      <c r="SAW71" s="677"/>
      <c r="SAX71" s="677"/>
      <c r="SAY71" s="677"/>
      <c r="SAZ71" s="677"/>
      <c r="SBA71" s="677"/>
      <c r="SBB71" s="677"/>
      <c r="SBC71" s="677"/>
      <c r="SBD71" s="677"/>
      <c r="SBE71" s="677"/>
      <c r="SBF71" s="677"/>
      <c r="SBG71" s="677"/>
      <c r="SBH71" s="677"/>
      <c r="SBI71" s="677"/>
      <c r="SBJ71" s="677"/>
      <c r="SBK71" s="677"/>
      <c r="SBL71" s="677"/>
      <c r="SBM71" s="677"/>
      <c r="SBN71" s="677"/>
      <c r="SBO71" s="677"/>
      <c r="SBP71" s="677"/>
      <c r="SBQ71" s="677"/>
      <c r="SBR71" s="677"/>
      <c r="SBS71" s="677"/>
      <c r="SBT71" s="677"/>
      <c r="SBU71" s="677"/>
      <c r="SBV71" s="677"/>
      <c r="SBW71" s="677"/>
      <c r="SBX71" s="677"/>
      <c r="SBY71" s="677"/>
      <c r="SBZ71" s="677"/>
      <c r="SCA71" s="677"/>
      <c r="SCB71" s="677"/>
      <c r="SCC71" s="677"/>
      <c r="SCD71" s="677"/>
      <c r="SCE71" s="677"/>
      <c r="SCF71" s="677"/>
      <c r="SCG71" s="677"/>
      <c r="SCH71" s="677"/>
      <c r="SCI71" s="677"/>
      <c r="SCJ71" s="677"/>
      <c r="SCK71" s="677"/>
      <c r="SCL71" s="677"/>
      <c r="SCM71" s="677"/>
      <c r="SCN71" s="677"/>
      <c r="SCO71" s="677"/>
      <c r="SCP71" s="677"/>
      <c r="SCQ71" s="677"/>
      <c r="SCR71" s="677"/>
      <c r="SCS71" s="677"/>
      <c r="SCT71" s="677"/>
      <c r="SCU71" s="677"/>
      <c r="SCV71" s="677"/>
      <c r="SCW71" s="677"/>
      <c r="SCX71" s="677"/>
      <c r="SCY71" s="677"/>
      <c r="SCZ71" s="677"/>
      <c r="SDA71" s="677"/>
      <c r="SDB71" s="677"/>
      <c r="SDC71" s="677"/>
      <c r="SDD71" s="677"/>
      <c r="SDE71" s="677"/>
      <c r="SDF71" s="677"/>
      <c r="SDG71" s="677"/>
      <c r="SDH71" s="677"/>
      <c r="SDI71" s="677"/>
      <c r="SDJ71" s="677"/>
      <c r="SDK71" s="677"/>
      <c r="SDL71" s="677"/>
      <c r="SDM71" s="677"/>
      <c r="SDN71" s="677"/>
      <c r="SDO71" s="677"/>
      <c r="SDP71" s="677"/>
      <c r="SDQ71" s="677"/>
      <c r="SDR71" s="677"/>
      <c r="SDS71" s="677"/>
      <c r="SDT71" s="677"/>
      <c r="SDU71" s="677"/>
      <c r="SDV71" s="677"/>
      <c r="SDW71" s="677"/>
      <c r="SDX71" s="677"/>
      <c r="SDY71" s="677"/>
      <c r="SDZ71" s="677"/>
      <c r="SEA71" s="677"/>
      <c r="SEB71" s="677"/>
      <c r="SEC71" s="677"/>
      <c r="SED71" s="677"/>
      <c r="SEE71" s="677"/>
      <c r="SEF71" s="677"/>
      <c r="SEG71" s="677"/>
      <c r="SEH71" s="677"/>
      <c r="SEI71" s="677"/>
      <c r="SEJ71" s="677"/>
      <c r="SEK71" s="677"/>
      <c r="SEL71" s="677"/>
      <c r="SEM71" s="677"/>
      <c r="SEN71" s="677"/>
      <c r="SEO71" s="677"/>
      <c r="SEP71" s="677"/>
      <c r="SEQ71" s="677"/>
      <c r="SER71" s="677"/>
      <c r="SES71" s="677"/>
      <c r="SET71" s="677"/>
      <c r="SEU71" s="677"/>
      <c r="SEV71" s="677"/>
      <c r="SEW71" s="677"/>
      <c r="SEX71" s="677"/>
      <c r="SEY71" s="677"/>
      <c r="SEZ71" s="677"/>
      <c r="SFA71" s="677"/>
      <c r="SFB71" s="677"/>
      <c r="SFC71" s="677"/>
      <c r="SFD71" s="677"/>
      <c r="SFE71" s="677"/>
      <c r="SFF71" s="677"/>
      <c r="SFG71" s="677"/>
      <c r="SFH71" s="677"/>
      <c r="SFI71" s="677"/>
      <c r="SFJ71" s="677"/>
      <c r="SFK71" s="677"/>
      <c r="SFL71" s="677"/>
      <c r="SFM71" s="677"/>
      <c r="SFN71" s="677"/>
      <c r="SFO71" s="677"/>
      <c r="SFP71" s="677"/>
      <c r="SFQ71" s="677"/>
      <c r="SFR71" s="677"/>
      <c r="SFS71" s="677"/>
      <c r="SFT71" s="677"/>
      <c r="SFU71" s="677"/>
      <c r="SFV71" s="677"/>
      <c r="SFW71" s="677"/>
      <c r="SFX71" s="677"/>
      <c r="SFY71" s="677"/>
      <c r="SFZ71" s="677"/>
      <c r="SGA71" s="677"/>
      <c r="SGB71" s="677"/>
      <c r="SGC71" s="677"/>
      <c r="SGD71" s="677"/>
      <c r="SGE71" s="677"/>
      <c r="SGF71" s="677"/>
      <c r="SGG71" s="677"/>
      <c r="SGH71" s="677"/>
      <c r="SGI71" s="677"/>
      <c r="SGJ71" s="677"/>
      <c r="SGK71" s="677"/>
      <c r="SGL71" s="677"/>
      <c r="SGM71" s="677"/>
      <c r="SGN71" s="677"/>
      <c r="SGO71" s="677"/>
      <c r="SGP71" s="677"/>
      <c r="SGQ71" s="677"/>
      <c r="SGR71" s="677"/>
      <c r="SGS71" s="677"/>
      <c r="SGT71" s="677"/>
      <c r="SGU71" s="677"/>
      <c r="SGV71" s="677"/>
      <c r="SGW71" s="677"/>
      <c r="SGX71" s="677"/>
      <c r="SGY71" s="677"/>
      <c r="SGZ71" s="677"/>
      <c r="SHA71" s="677"/>
      <c r="SHB71" s="677"/>
      <c r="SHC71" s="677"/>
      <c r="SHD71" s="677"/>
      <c r="SHE71" s="677"/>
      <c r="SHF71" s="677"/>
      <c r="SHG71" s="677"/>
      <c r="SHH71" s="677"/>
      <c r="SHI71" s="677"/>
      <c r="SHJ71" s="677"/>
      <c r="SHK71" s="677"/>
      <c r="SHL71" s="677"/>
      <c r="SHM71" s="677"/>
      <c r="SHN71" s="677"/>
      <c r="SHO71" s="677"/>
      <c r="SHP71" s="677"/>
      <c r="SHQ71" s="677"/>
      <c r="SHR71" s="677"/>
      <c r="SHS71" s="677"/>
      <c r="SHT71" s="677"/>
      <c r="SHU71" s="677"/>
      <c r="SHV71" s="677"/>
      <c r="SHW71" s="677"/>
      <c r="SHX71" s="677"/>
      <c r="SHY71" s="677"/>
      <c r="SHZ71" s="677"/>
      <c r="SIA71" s="677"/>
      <c r="SIB71" s="677"/>
      <c r="SIC71" s="677"/>
      <c r="SID71" s="677"/>
      <c r="SIE71" s="677"/>
      <c r="SIF71" s="677"/>
      <c r="SIG71" s="677"/>
      <c r="SIH71" s="677"/>
      <c r="SII71" s="677"/>
      <c r="SIJ71" s="677"/>
      <c r="SIK71" s="677"/>
      <c r="SIL71" s="677"/>
      <c r="SIM71" s="677"/>
      <c r="SIN71" s="677"/>
      <c r="SIO71" s="677"/>
      <c r="SIP71" s="677"/>
      <c r="SIQ71" s="677"/>
      <c r="SIR71" s="677"/>
      <c r="SIS71" s="677"/>
      <c r="SIT71" s="677"/>
      <c r="SIU71" s="677"/>
      <c r="SIV71" s="677"/>
      <c r="SIW71" s="677"/>
      <c r="SIX71" s="677"/>
      <c r="SIY71" s="677"/>
      <c r="SIZ71" s="677"/>
      <c r="SJA71" s="677"/>
      <c r="SJB71" s="677"/>
      <c r="SJC71" s="677"/>
      <c r="SJD71" s="677"/>
      <c r="SJE71" s="677"/>
      <c r="SJF71" s="677"/>
      <c r="SJG71" s="677"/>
      <c r="SJH71" s="677"/>
      <c r="SJI71" s="677"/>
      <c r="SJJ71" s="677"/>
      <c r="SJK71" s="677"/>
      <c r="SJL71" s="677"/>
      <c r="SJM71" s="677"/>
      <c r="SJN71" s="677"/>
      <c r="SJO71" s="677"/>
      <c r="SJP71" s="677"/>
      <c r="SJQ71" s="677"/>
      <c r="SJR71" s="677"/>
      <c r="SJS71" s="677"/>
      <c r="SJT71" s="677"/>
      <c r="SJU71" s="677"/>
      <c r="SJV71" s="677"/>
      <c r="SJW71" s="677"/>
      <c r="SJX71" s="677"/>
      <c r="SJY71" s="677"/>
      <c r="SJZ71" s="677"/>
      <c r="SKA71" s="677"/>
      <c r="SKB71" s="677"/>
      <c r="SKC71" s="677"/>
      <c r="SKD71" s="677"/>
      <c r="SKE71" s="677"/>
      <c r="SKF71" s="677"/>
      <c r="SKG71" s="677"/>
      <c r="SKH71" s="677"/>
      <c r="SKI71" s="677"/>
      <c r="SKJ71" s="677"/>
      <c r="SKK71" s="677"/>
      <c r="SKL71" s="677"/>
      <c r="SKM71" s="677"/>
      <c r="SKN71" s="677"/>
      <c r="SKO71" s="677"/>
      <c r="SKP71" s="677"/>
      <c r="SKQ71" s="677"/>
      <c r="SKR71" s="677"/>
      <c r="SKS71" s="677"/>
      <c r="SKT71" s="677"/>
      <c r="SKU71" s="677"/>
      <c r="SKV71" s="677"/>
      <c r="SKW71" s="677"/>
      <c r="SKX71" s="677"/>
      <c r="SKY71" s="677"/>
      <c r="SKZ71" s="677"/>
      <c r="SLA71" s="677"/>
      <c r="SLB71" s="677"/>
      <c r="SLC71" s="677"/>
      <c r="SLD71" s="677"/>
      <c r="SLE71" s="677"/>
      <c r="SLF71" s="677"/>
      <c r="SLG71" s="677"/>
      <c r="SLH71" s="677"/>
      <c r="SLI71" s="677"/>
      <c r="SLJ71" s="677"/>
      <c r="SLK71" s="677"/>
      <c r="SLL71" s="677"/>
      <c r="SLM71" s="677"/>
      <c r="SLN71" s="677"/>
      <c r="SLO71" s="677"/>
      <c r="SLP71" s="677"/>
      <c r="SLQ71" s="677"/>
      <c r="SLR71" s="677"/>
      <c r="SLS71" s="677"/>
      <c r="SLT71" s="677"/>
      <c r="SLU71" s="677"/>
      <c r="SLV71" s="677"/>
      <c r="SLW71" s="677"/>
      <c r="SLX71" s="677"/>
      <c r="SLY71" s="677"/>
      <c r="SLZ71" s="677"/>
      <c r="SMA71" s="677"/>
      <c r="SMB71" s="677"/>
      <c r="SMC71" s="677"/>
      <c r="SMD71" s="677"/>
      <c r="SME71" s="677"/>
      <c r="SMF71" s="677"/>
      <c r="SMG71" s="677"/>
      <c r="SMH71" s="677"/>
      <c r="SMI71" s="677"/>
      <c r="SMJ71" s="677"/>
      <c r="SMK71" s="677"/>
      <c r="SML71" s="677"/>
      <c r="SMM71" s="677"/>
      <c r="SMN71" s="677"/>
      <c r="SMO71" s="677"/>
      <c r="SMP71" s="677"/>
      <c r="SMQ71" s="677"/>
      <c r="SMR71" s="677"/>
      <c r="SMS71" s="677"/>
      <c r="SMT71" s="677"/>
      <c r="SMU71" s="677"/>
      <c r="SMV71" s="677"/>
      <c r="SMW71" s="677"/>
      <c r="SMX71" s="677"/>
      <c r="SMY71" s="677"/>
      <c r="SMZ71" s="677"/>
      <c r="SNA71" s="677"/>
      <c r="SNB71" s="677"/>
      <c r="SNC71" s="677"/>
      <c r="SND71" s="677"/>
      <c r="SNE71" s="677"/>
      <c r="SNF71" s="677"/>
      <c r="SNG71" s="677"/>
      <c r="SNH71" s="677"/>
      <c r="SNI71" s="677"/>
      <c r="SNJ71" s="677"/>
      <c r="SNK71" s="677"/>
      <c r="SNL71" s="677"/>
      <c r="SNM71" s="677"/>
      <c r="SNN71" s="677"/>
      <c r="SNO71" s="677"/>
      <c r="SNP71" s="677"/>
      <c r="SNQ71" s="677"/>
      <c r="SNR71" s="677"/>
      <c r="SNS71" s="677"/>
      <c r="SNT71" s="677"/>
      <c r="SNU71" s="677"/>
      <c r="SNV71" s="677"/>
      <c r="SNW71" s="677"/>
      <c r="SNX71" s="677"/>
      <c r="SNY71" s="677"/>
      <c r="SNZ71" s="677"/>
      <c r="SOA71" s="677"/>
      <c r="SOB71" s="677"/>
      <c r="SOC71" s="677"/>
      <c r="SOD71" s="677"/>
      <c r="SOE71" s="677"/>
      <c r="SOF71" s="677"/>
      <c r="SOG71" s="677"/>
      <c r="SOH71" s="677"/>
      <c r="SOI71" s="677"/>
      <c r="SOJ71" s="677"/>
      <c r="SOK71" s="677"/>
      <c r="SOL71" s="677"/>
      <c r="SOM71" s="677"/>
      <c r="SON71" s="677"/>
      <c r="SOO71" s="677"/>
      <c r="SOP71" s="677"/>
      <c r="SOQ71" s="677"/>
      <c r="SOR71" s="677"/>
      <c r="SOS71" s="677"/>
      <c r="SOT71" s="677"/>
      <c r="SOU71" s="677"/>
      <c r="SOV71" s="677"/>
      <c r="SOW71" s="677"/>
      <c r="SOX71" s="677"/>
      <c r="SOY71" s="677"/>
      <c r="SOZ71" s="677"/>
      <c r="SPA71" s="677"/>
      <c r="SPB71" s="677"/>
      <c r="SPC71" s="677"/>
      <c r="SPD71" s="677"/>
      <c r="SPE71" s="677"/>
      <c r="SPF71" s="677"/>
      <c r="SPG71" s="677"/>
      <c r="SPH71" s="677"/>
      <c r="SPI71" s="677"/>
      <c r="SPJ71" s="677"/>
      <c r="SPK71" s="677"/>
      <c r="SPL71" s="677"/>
      <c r="SPM71" s="677"/>
      <c r="SPN71" s="677"/>
      <c r="SPO71" s="677"/>
      <c r="SPP71" s="677"/>
      <c r="SPQ71" s="677"/>
      <c r="SPR71" s="677"/>
      <c r="SPS71" s="677"/>
      <c r="SPT71" s="677"/>
      <c r="SPU71" s="677"/>
      <c r="SPV71" s="677"/>
      <c r="SPW71" s="677"/>
      <c r="SPX71" s="677"/>
      <c r="SPY71" s="677"/>
      <c r="SPZ71" s="677"/>
      <c r="SQA71" s="677"/>
      <c r="SQB71" s="677"/>
      <c r="SQC71" s="677"/>
      <c r="SQD71" s="677"/>
      <c r="SQE71" s="677"/>
      <c r="SQF71" s="677"/>
      <c r="SQG71" s="677"/>
      <c r="SQH71" s="677"/>
      <c r="SQI71" s="677"/>
      <c r="SQJ71" s="677"/>
      <c r="SQK71" s="677"/>
      <c r="SQL71" s="677"/>
      <c r="SQM71" s="677"/>
      <c r="SQN71" s="677"/>
      <c r="SQO71" s="677"/>
      <c r="SQP71" s="677"/>
      <c r="SQQ71" s="677"/>
      <c r="SQR71" s="677"/>
      <c r="SQS71" s="677"/>
      <c r="SQT71" s="677"/>
      <c r="SQU71" s="677"/>
      <c r="SQV71" s="677"/>
      <c r="SQW71" s="677"/>
      <c r="SQX71" s="677"/>
      <c r="SQY71" s="677"/>
      <c r="SQZ71" s="677"/>
      <c r="SRA71" s="677"/>
      <c r="SRB71" s="677"/>
      <c r="SRC71" s="677"/>
      <c r="SRD71" s="677"/>
      <c r="SRE71" s="677"/>
      <c r="SRF71" s="677"/>
      <c r="SRG71" s="677"/>
      <c r="SRH71" s="677"/>
      <c r="SRI71" s="677"/>
      <c r="SRJ71" s="677"/>
      <c r="SRK71" s="677"/>
      <c r="SRL71" s="677"/>
      <c r="SRM71" s="677"/>
      <c r="SRN71" s="677"/>
      <c r="SRO71" s="677"/>
      <c r="SRP71" s="677"/>
      <c r="SRQ71" s="677"/>
      <c r="SRR71" s="677"/>
      <c r="SRS71" s="677"/>
      <c r="SRT71" s="677"/>
      <c r="SRU71" s="677"/>
      <c r="SRV71" s="677"/>
      <c r="SRW71" s="677"/>
      <c r="SRX71" s="677"/>
      <c r="SRY71" s="677"/>
      <c r="SRZ71" s="677"/>
      <c r="SSA71" s="677"/>
      <c r="SSB71" s="677"/>
      <c r="SSC71" s="677"/>
      <c r="SSD71" s="677"/>
      <c r="SSE71" s="677"/>
      <c r="SSF71" s="677"/>
      <c r="SSG71" s="677"/>
      <c r="SSH71" s="677"/>
      <c r="SSI71" s="677"/>
      <c r="SSJ71" s="677"/>
      <c r="SSK71" s="677"/>
      <c r="SSL71" s="677"/>
      <c r="SSM71" s="677"/>
      <c r="SSN71" s="677"/>
      <c r="SSO71" s="677"/>
      <c r="SSP71" s="677"/>
      <c r="SSQ71" s="677"/>
      <c r="SSR71" s="677"/>
      <c r="SSS71" s="677"/>
      <c r="SST71" s="677"/>
      <c r="SSU71" s="677"/>
      <c r="SSV71" s="677"/>
      <c r="SSW71" s="677"/>
      <c r="SSX71" s="677"/>
      <c r="SSY71" s="677"/>
      <c r="SSZ71" s="677"/>
      <c r="STA71" s="677"/>
      <c r="STB71" s="677"/>
      <c r="STC71" s="677"/>
      <c r="STD71" s="677"/>
      <c r="STE71" s="677"/>
      <c r="STF71" s="677"/>
      <c r="STG71" s="677"/>
      <c r="STH71" s="677"/>
      <c r="STI71" s="677"/>
      <c r="STJ71" s="677"/>
      <c r="STK71" s="677"/>
      <c r="STL71" s="677"/>
      <c r="STM71" s="677"/>
      <c r="STN71" s="677"/>
      <c r="STO71" s="677"/>
      <c r="STP71" s="677"/>
      <c r="STQ71" s="677"/>
      <c r="STR71" s="677"/>
      <c r="STS71" s="677"/>
      <c r="STT71" s="677"/>
      <c r="STU71" s="677"/>
      <c r="STV71" s="677"/>
      <c r="STW71" s="677"/>
      <c r="STX71" s="677"/>
      <c r="STY71" s="677"/>
      <c r="STZ71" s="677"/>
      <c r="SUA71" s="677"/>
      <c r="SUB71" s="677"/>
      <c r="SUC71" s="677"/>
      <c r="SUD71" s="677"/>
      <c r="SUE71" s="677"/>
      <c r="SUF71" s="677"/>
      <c r="SUG71" s="677"/>
      <c r="SUH71" s="677"/>
      <c r="SUI71" s="677"/>
      <c r="SUJ71" s="677"/>
      <c r="SUK71" s="677"/>
      <c r="SUL71" s="677"/>
      <c r="SUM71" s="677"/>
      <c r="SUN71" s="677"/>
      <c r="SUO71" s="677"/>
      <c r="SUP71" s="677"/>
      <c r="SUQ71" s="677"/>
      <c r="SUR71" s="677"/>
      <c r="SUS71" s="677"/>
      <c r="SUT71" s="677"/>
      <c r="SUU71" s="677"/>
      <c r="SUV71" s="677"/>
      <c r="SUW71" s="677"/>
      <c r="SUX71" s="677"/>
      <c r="SUY71" s="677"/>
      <c r="SUZ71" s="677"/>
      <c r="SVA71" s="677"/>
      <c r="SVB71" s="677"/>
      <c r="SVC71" s="677"/>
      <c r="SVD71" s="677"/>
      <c r="SVE71" s="677"/>
      <c r="SVF71" s="677"/>
      <c r="SVG71" s="677"/>
      <c r="SVH71" s="677"/>
      <c r="SVI71" s="677"/>
      <c r="SVJ71" s="677"/>
      <c r="SVK71" s="677"/>
      <c r="SVL71" s="677"/>
      <c r="SVM71" s="677"/>
      <c r="SVN71" s="677"/>
      <c r="SVO71" s="677"/>
      <c r="SVP71" s="677"/>
      <c r="SVQ71" s="677"/>
      <c r="SVR71" s="677"/>
      <c r="SVS71" s="677"/>
      <c r="SVT71" s="677"/>
      <c r="SVU71" s="677"/>
      <c r="SVV71" s="677"/>
      <c r="SVW71" s="677"/>
      <c r="SVX71" s="677"/>
      <c r="SVY71" s="677"/>
      <c r="SVZ71" s="677"/>
      <c r="SWA71" s="677"/>
      <c r="SWB71" s="677"/>
      <c r="SWC71" s="677"/>
      <c r="SWD71" s="677"/>
      <c r="SWE71" s="677"/>
      <c r="SWF71" s="677"/>
      <c r="SWG71" s="677"/>
      <c r="SWH71" s="677"/>
      <c r="SWI71" s="677"/>
      <c r="SWJ71" s="677"/>
      <c r="SWK71" s="677"/>
      <c r="SWL71" s="677"/>
      <c r="SWM71" s="677"/>
      <c r="SWN71" s="677"/>
      <c r="SWO71" s="677"/>
      <c r="SWP71" s="677"/>
      <c r="SWQ71" s="677"/>
      <c r="SWR71" s="677"/>
      <c r="SWS71" s="677"/>
      <c r="SWT71" s="677"/>
      <c r="SWU71" s="677"/>
      <c r="SWV71" s="677"/>
      <c r="SWW71" s="677"/>
      <c r="SWX71" s="677"/>
      <c r="SWY71" s="677"/>
      <c r="SWZ71" s="677"/>
      <c r="SXA71" s="677"/>
      <c r="SXB71" s="677"/>
      <c r="SXC71" s="677"/>
      <c r="SXD71" s="677"/>
      <c r="SXE71" s="677"/>
      <c r="SXF71" s="677"/>
      <c r="SXG71" s="677"/>
      <c r="SXH71" s="677"/>
      <c r="SXI71" s="677"/>
      <c r="SXJ71" s="677"/>
      <c r="SXK71" s="677"/>
      <c r="SXL71" s="677"/>
      <c r="SXM71" s="677"/>
      <c r="SXN71" s="677"/>
      <c r="SXO71" s="677"/>
      <c r="SXP71" s="677"/>
      <c r="SXQ71" s="677"/>
      <c r="SXR71" s="677"/>
      <c r="SXS71" s="677"/>
      <c r="SXT71" s="677"/>
      <c r="SXU71" s="677"/>
      <c r="SXV71" s="677"/>
      <c r="SXW71" s="677"/>
      <c r="SXX71" s="677"/>
      <c r="SXY71" s="677"/>
      <c r="SXZ71" s="677"/>
      <c r="SYA71" s="677"/>
      <c r="SYB71" s="677"/>
      <c r="SYC71" s="677"/>
      <c r="SYD71" s="677"/>
      <c r="SYE71" s="677"/>
      <c r="SYF71" s="677"/>
      <c r="SYG71" s="677"/>
      <c r="SYH71" s="677"/>
      <c r="SYI71" s="677"/>
      <c r="SYJ71" s="677"/>
      <c r="SYK71" s="677"/>
      <c r="SYL71" s="677"/>
      <c r="SYM71" s="677"/>
      <c r="SYN71" s="677"/>
      <c r="SYO71" s="677"/>
      <c r="SYP71" s="677"/>
      <c r="SYQ71" s="677"/>
      <c r="SYR71" s="677"/>
      <c r="SYS71" s="677"/>
      <c r="SYT71" s="677"/>
      <c r="SYU71" s="677"/>
      <c r="SYV71" s="677"/>
      <c r="SYW71" s="677"/>
      <c r="SYX71" s="677"/>
      <c r="SYY71" s="677"/>
      <c r="SYZ71" s="677"/>
      <c r="SZA71" s="677"/>
      <c r="SZB71" s="677"/>
      <c r="SZC71" s="677"/>
      <c r="SZD71" s="677"/>
      <c r="SZE71" s="677"/>
      <c r="SZF71" s="677"/>
      <c r="SZG71" s="677"/>
      <c r="SZH71" s="677"/>
      <c r="SZI71" s="677"/>
      <c r="SZJ71" s="677"/>
      <c r="SZK71" s="677"/>
      <c r="SZL71" s="677"/>
      <c r="SZM71" s="677"/>
      <c r="SZN71" s="677"/>
      <c r="SZO71" s="677"/>
      <c r="SZP71" s="677"/>
      <c r="SZQ71" s="677"/>
      <c r="SZR71" s="677"/>
      <c r="SZS71" s="677"/>
      <c r="SZT71" s="677"/>
      <c r="SZU71" s="677"/>
      <c r="SZV71" s="677"/>
      <c r="SZW71" s="677"/>
      <c r="SZX71" s="677"/>
      <c r="SZY71" s="677"/>
      <c r="SZZ71" s="677"/>
      <c r="TAA71" s="677"/>
      <c r="TAB71" s="677"/>
      <c r="TAC71" s="677"/>
      <c r="TAD71" s="677"/>
      <c r="TAE71" s="677"/>
      <c r="TAF71" s="677"/>
      <c r="TAG71" s="677"/>
      <c r="TAH71" s="677"/>
      <c r="TAI71" s="677"/>
      <c r="TAJ71" s="677"/>
      <c r="TAK71" s="677"/>
      <c r="TAL71" s="677"/>
      <c r="TAM71" s="677"/>
      <c r="TAN71" s="677"/>
      <c r="TAO71" s="677"/>
      <c r="TAP71" s="677"/>
      <c r="TAQ71" s="677"/>
      <c r="TAR71" s="677"/>
      <c r="TAS71" s="677"/>
      <c r="TAT71" s="677"/>
      <c r="TAU71" s="677"/>
      <c r="TAV71" s="677"/>
      <c r="TAW71" s="677"/>
      <c r="TAX71" s="677"/>
      <c r="TAY71" s="677"/>
      <c r="TAZ71" s="677"/>
      <c r="TBA71" s="677"/>
      <c r="TBB71" s="677"/>
      <c r="TBC71" s="677"/>
      <c r="TBD71" s="677"/>
      <c r="TBE71" s="677"/>
      <c r="TBF71" s="677"/>
      <c r="TBG71" s="677"/>
      <c r="TBH71" s="677"/>
      <c r="TBI71" s="677"/>
      <c r="TBJ71" s="677"/>
      <c r="TBK71" s="677"/>
      <c r="TBL71" s="677"/>
      <c r="TBM71" s="677"/>
      <c r="TBN71" s="677"/>
      <c r="TBO71" s="677"/>
      <c r="TBP71" s="677"/>
      <c r="TBQ71" s="677"/>
      <c r="TBR71" s="677"/>
      <c r="TBS71" s="677"/>
      <c r="TBT71" s="677"/>
      <c r="TBU71" s="677"/>
      <c r="TBV71" s="677"/>
      <c r="TBW71" s="677"/>
      <c r="TBX71" s="677"/>
      <c r="TBY71" s="677"/>
      <c r="TBZ71" s="677"/>
      <c r="TCA71" s="677"/>
      <c r="TCB71" s="677"/>
      <c r="TCC71" s="677"/>
      <c r="TCD71" s="677"/>
      <c r="TCE71" s="677"/>
      <c r="TCF71" s="677"/>
      <c r="TCG71" s="677"/>
      <c r="TCH71" s="677"/>
      <c r="TCI71" s="677"/>
      <c r="TCJ71" s="677"/>
      <c r="TCK71" s="677"/>
      <c r="TCL71" s="677"/>
      <c r="TCM71" s="677"/>
      <c r="TCN71" s="677"/>
      <c r="TCO71" s="677"/>
      <c r="TCP71" s="677"/>
      <c r="TCQ71" s="677"/>
      <c r="TCR71" s="677"/>
      <c r="TCS71" s="677"/>
      <c r="TCT71" s="677"/>
      <c r="TCU71" s="677"/>
      <c r="TCV71" s="677"/>
      <c r="TCW71" s="677"/>
      <c r="TCX71" s="677"/>
      <c r="TCY71" s="677"/>
      <c r="TCZ71" s="677"/>
      <c r="TDA71" s="677"/>
      <c r="TDB71" s="677"/>
      <c r="TDC71" s="677"/>
      <c r="TDD71" s="677"/>
      <c r="TDE71" s="677"/>
      <c r="TDF71" s="677"/>
      <c r="TDG71" s="677"/>
      <c r="TDH71" s="677"/>
      <c r="TDI71" s="677"/>
      <c r="TDJ71" s="677"/>
      <c r="TDK71" s="677"/>
      <c r="TDL71" s="677"/>
      <c r="TDM71" s="677"/>
      <c r="TDN71" s="677"/>
      <c r="TDO71" s="677"/>
      <c r="TDP71" s="677"/>
      <c r="TDQ71" s="677"/>
      <c r="TDR71" s="677"/>
      <c r="TDS71" s="677"/>
      <c r="TDT71" s="677"/>
      <c r="TDU71" s="677"/>
      <c r="TDV71" s="677"/>
      <c r="TDW71" s="677"/>
      <c r="TDX71" s="677"/>
      <c r="TDY71" s="677"/>
      <c r="TDZ71" s="677"/>
      <c r="TEA71" s="677"/>
      <c r="TEB71" s="677"/>
      <c r="TEC71" s="677"/>
      <c r="TED71" s="677"/>
      <c r="TEE71" s="677"/>
      <c r="TEF71" s="677"/>
      <c r="TEG71" s="677"/>
      <c r="TEH71" s="677"/>
      <c r="TEI71" s="677"/>
      <c r="TEJ71" s="677"/>
      <c r="TEK71" s="677"/>
      <c r="TEL71" s="677"/>
      <c r="TEM71" s="677"/>
      <c r="TEN71" s="677"/>
      <c r="TEO71" s="677"/>
      <c r="TEP71" s="677"/>
      <c r="TEQ71" s="677"/>
      <c r="TER71" s="677"/>
      <c r="TES71" s="677"/>
      <c r="TET71" s="677"/>
      <c r="TEU71" s="677"/>
      <c r="TEV71" s="677"/>
      <c r="TEW71" s="677"/>
      <c r="TEX71" s="677"/>
      <c r="TEY71" s="677"/>
      <c r="TEZ71" s="677"/>
      <c r="TFA71" s="677"/>
      <c r="TFB71" s="677"/>
      <c r="TFC71" s="677"/>
      <c r="TFD71" s="677"/>
      <c r="TFE71" s="677"/>
      <c r="TFF71" s="677"/>
      <c r="TFG71" s="677"/>
      <c r="TFH71" s="677"/>
      <c r="TFI71" s="677"/>
      <c r="TFJ71" s="677"/>
      <c r="TFK71" s="677"/>
      <c r="TFL71" s="677"/>
      <c r="TFM71" s="677"/>
      <c r="TFN71" s="677"/>
      <c r="TFO71" s="677"/>
      <c r="TFP71" s="677"/>
      <c r="TFQ71" s="677"/>
      <c r="TFR71" s="677"/>
      <c r="TFS71" s="677"/>
      <c r="TFT71" s="677"/>
      <c r="TFU71" s="677"/>
      <c r="TFV71" s="677"/>
      <c r="TFW71" s="677"/>
      <c r="TFX71" s="677"/>
      <c r="TFY71" s="677"/>
      <c r="TFZ71" s="677"/>
      <c r="TGA71" s="677"/>
      <c r="TGB71" s="677"/>
      <c r="TGC71" s="677"/>
      <c r="TGD71" s="677"/>
      <c r="TGE71" s="677"/>
      <c r="TGF71" s="677"/>
      <c r="TGG71" s="677"/>
      <c r="TGH71" s="677"/>
      <c r="TGI71" s="677"/>
      <c r="TGJ71" s="677"/>
      <c r="TGK71" s="677"/>
      <c r="TGL71" s="677"/>
      <c r="TGM71" s="677"/>
      <c r="TGN71" s="677"/>
      <c r="TGO71" s="677"/>
      <c r="TGP71" s="677"/>
      <c r="TGQ71" s="677"/>
      <c r="TGR71" s="677"/>
      <c r="TGS71" s="677"/>
      <c r="TGT71" s="677"/>
      <c r="TGU71" s="677"/>
      <c r="TGV71" s="677"/>
      <c r="TGW71" s="677"/>
      <c r="TGX71" s="677"/>
      <c r="TGY71" s="677"/>
      <c r="TGZ71" s="677"/>
      <c r="THA71" s="677"/>
      <c r="THB71" s="677"/>
      <c r="THC71" s="677"/>
      <c r="THD71" s="677"/>
      <c r="THE71" s="677"/>
      <c r="THF71" s="677"/>
      <c r="THG71" s="677"/>
      <c r="THH71" s="677"/>
      <c r="THI71" s="677"/>
      <c r="THJ71" s="677"/>
      <c r="THK71" s="677"/>
      <c r="THL71" s="677"/>
      <c r="THM71" s="677"/>
      <c r="THN71" s="677"/>
      <c r="THO71" s="677"/>
      <c r="THP71" s="677"/>
      <c r="THQ71" s="677"/>
      <c r="THR71" s="677"/>
      <c r="THS71" s="677"/>
      <c r="THT71" s="677"/>
      <c r="THU71" s="677"/>
      <c r="THV71" s="677"/>
      <c r="THW71" s="677"/>
      <c r="THX71" s="677"/>
      <c r="THY71" s="677"/>
      <c r="THZ71" s="677"/>
      <c r="TIA71" s="677"/>
      <c r="TIB71" s="677"/>
      <c r="TIC71" s="677"/>
      <c r="TID71" s="677"/>
      <c r="TIE71" s="677"/>
      <c r="TIF71" s="677"/>
      <c r="TIG71" s="677"/>
      <c r="TIH71" s="677"/>
      <c r="TII71" s="677"/>
      <c r="TIJ71" s="677"/>
      <c r="TIK71" s="677"/>
      <c r="TIL71" s="677"/>
      <c r="TIM71" s="677"/>
      <c r="TIN71" s="677"/>
      <c r="TIO71" s="677"/>
      <c r="TIP71" s="677"/>
      <c r="TIQ71" s="677"/>
      <c r="TIR71" s="677"/>
      <c r="TIS71" s="677"/>
      <c r="TIT71" s="677"/>
      <c r="TIU71" s="677"/>
      <c r="TIV71" s="677"/>
      <c r="TIW71" s="677"/>
      <c r="TIX71" s="677"/>
      <c r="TIY71" s="677"/>
      <c r="TIZ71" s="677"/>
      <c r="TJA71" s="677"/>
      <c r="TJB71" s="677"/>
      <c r="TJC71" s="677"/>
      <c r="TJD71" s="677"/>
      <c r="TJE71" s="677"/>
      <c r="TJF71" s="677"/>
      <c r="TJG71" s="677"/>
      <c r="TJH71" s="677"/>
      <c r="TJI71" s="677"/>
      <c r="TJJ71" s="677"/>
      <c r="TJK71" s="677"/>
      <c r="TJL71" s="677"/>
      <c r="TJM71" s="677"/>
      <c r="TJN71" s="677"/>
      <c r="TJO71" s="677"/>
      <c r="TJP71" s="677"/>
      <c r="TJQ71" s="677"/>
      <c r="TJR71" s="677"/>
      <c r="TJS71" s="677"/>
      <c r="TJT71" s="677"/>
      <c r="TJU71" s="677"/>
      <c r="TJV71" s="677"/>
      <c r="TJW71" s="677"/>
      <c r="TJX71" s="677"/>
      <c r="TJY71" s="677"/>
      <c r="TJZ71" s="677"/>
      <c r="TKA71" s="677"/>
      <c r="TKB71" s="677"/>
      <c r="TKC71" s="677"/>
      <c r="TKD71" s="677"/>
      <c r="TKE71" s="677"/>
      <c r="TKF71" s="677"/>
      <c r="TKG71" s="677"/>
      <c r="TKH71" s="677"/>
      <c r="TKI71" s="677"/>
      <c r="TKJ71" s="677"/>
      <c r="TKK71" s="677"/>
      <c r="TKL71" s="677"/>
      <c r="TKM71" s="677"/>
      <c r="TKN71" s="677"/>
      <c r="TKO71" s="677"/>
      <c r="TKP71" s="677"/>
      <c r="TKQ71" s="677"/>
      <c r="TKR71" s="677"/>
      <c r="TKS71" s="677"/>
      <c r="TKT71" s="677"/>
      <c r="TKU71" s="677"/>
      <c r="TKV71" s="677"/>
      <c r="TKW71" s="677"/>
      <c r="TKX71" s="677"/>
      <c r="TKY71" s="677"/>
      <c r="TKZ71" s="677"/>
      <c r="TLA71" s="677"/>
      <c r="TLB71" s="677"/>
      <c r="TLC71" s="677"/>
      <c r="TLD71" s="677"/>
      <c r="TLE71" s="677"/>
      <c r="TLF71" s="677"/>
      <c r="TLG71" s="677"/>
      <c r="TLH71" s="677"/>
      <c r="TLI71" s="677"/>
      <c r="TLJ71" s="677"/>
      <c r="TLK71" s="677"/>
      <c r="TLL71" s="677"/>
      <c r="TLM71" s="677"/>
      <c r="TLN71" s="677"/>
      <c r="TLO71" s="677"/>
      <c r="TLP71" s="677"/>
      <c r="TLQ71" s="677"/>
      <c r="TLR71" s="677"/>
      <c r="TLS71" s="677"/>
      <c r="TLT71" s="677"/>
      <c r="TLU71" s="677"/>
      <c r="TLV71" s="677"/>
      <c r="TLW71" s="677"/>
      <c r="TLX71" s="677"/>
      <c r="TLY71" s="677"/>
      <c r="TLZ71" s="677"/>
      <c r="TMA71" s="677"/>
      <c r="TMB71" s="677"/>
      <c r="TMC71" s="677"/>
      <c r="TMD71" s="677"/>
      <c r="TME71" s="677"/>
      <c r="TMF71" s="677"/>
      <c r="TMG71" s="677"/>
      <c r="TMH71" s="677"/>
      <c r="TMI71" s="677"/>
      <c r="TMJ71" s="677"/>
      <c r="TMK71" s="677"/>
      <c r="TML71" s="677"/>
      <c r="TMM71" s="677"/>
      <c r="TMN71" s="677"/>
      <c r="TMO71" s="677"/>
      <c r="TMP71" s="677"/>
      <c r="TMQ71" s="677"/>
      <c r="TMR71" s="677"/>
      <c r="TMS71" s="677"/>
      <c r="TMT71" s="677"/>
      <c r="TMU71" s="677"/>
      <c r="TMV71" s="677"/>
      <c r="TMW71" s="677"/>
      <c r="TMX71" s="677"/>
      <c r="TMY71" s="677"/>
      <c r="TMZ71" s="677"/>
      <c r="TNA71" s="677"/>
      <c r="TNB71" s="677"/>
      <c r="TNC71" s="677"/>
      <c r="TND71" s="677"/>
      <c r="TNE71" s="677"/>
      <c r="TNF71" s="677"/>
      <c r="TNG71" s="677"/>
      <c r="TNH71" s="677"/>
      <c r="TNI71" s="677"/>
      <c r="TNJ71" s="677"/>
      <c r="TNK71" s="677"/>
      <c r="TNL71" s="677"/>
      <c r="TNM71" s="677"/>
      <c r="TNN71" s="677"/>
      <c r="TNO71" s="677"/>
      <c r="TNP71" s="677"/>
      <c r="TNQ71" s="677"/>
      <c r="TNR71" s="677"/>
      <c r="TNS71" s="677"/>
      <c r="TNT71" s="677"/>
      <c r="TNU71" s="677"/>
      <c r="TNV71" s="677"/>
      <c r="TNW71" s="677"/>
      <c r="TNX71" s="677"/>
      <c r="TNY71" s="677"/>
      <c r="TNZ71" s="677"/>
      <c r="TOA71" s="677"/>
      <c r="TOB71" s="677"/>
      <c r="TOC71" s="677"/>
      <c r="TOD71" s="677"/>
      <c r="TOE71" s="677"/>
      <c r="TOF71" s="677"/>
      <c r="TOG71" s="677"/>
      <c r="TOH71" s="677"/>
      <c r="TOI71" s="677"/>
      <c r="TOJ71" s="677"/>
      <c r="TOK71" s="677"/>
      <c r="TOL71" s="677"/>
      <c r="TOM71" s="677"/>
      <c r="TON71" s="677"/>
      <c r="TOO71" s="677"/>
      <c r="TOP71" s="677"/>
      <c r="TOQ71" s="677"/>
      <c r="TOR71" s="677"/>
      <c r="TOS71" s="677"/>
      <c r="TOT71" s="677"/>
      <c r="TOU71" s="677"/>
      <c r="TOV71" s="677"/>
      <c r="TOW71" s="677"/>
      <c r="TOX71" s="677"/>
      <c r="TOY71" s="677"/>
      <c r="TOZ71" s="677"/>
      <c r="TPA71" s="677"/>
      <c r="TPB71" s="677"/>
      <c r="TPC71" s="677"/>
      <c r="TPD71" s="677"/>
      <c r="TPE71" s="677"/>
      <c r="TPF71" s="677"/>
      <c r="TPG71" s="677"/>
      <c r="TPH71" s="677"/>
      <c r="TPI71" s="677"/>
      <c r="TPJ71" s="677"/>
      <c r="TPK71" s="677"/>
      <c r="TPL71" s="677"/>
      <c r="TPM71" s="677"/>
      <c r="TPN71" s="677"/>
      <c r="TPO71" s="677"/>
      <c r="TPP71" s="677"/>
      <c r="TPQ71" s="677"/>
      <c r="TPR71" s="677"/>
      <c r="TPS71" s="677"/>
      <c r="TPT71" s="677"/>
      <c r="TPU71" s="677"/>
      <c r="TPV71" s="677"/>
      <c r="TPW71" s="677"/>
      <c r="TPX71" s="677"/>
      <c r="TPY71" s="677"/>
      <c r="TPZ71" s="677"/>
      <c r="TQA71" s="677"/>
      <c r="TQB71" s="677"/>
      <c r="TQC71" s="677"/>
      <c r="TQD71" s="677"/>
      <c r="TQE71" s="677"/>
      <c r="TQF71" s="677"/>
      <c r="TQG71" s="677"/>
      <c r="TQH71" s="677"/>
      <c r="TQI71" s="677"/>
      <c r="TQJ71" s="677"/>
      <c r="TQK71" s="677"/>
      <c r="TQL71" s="677"/>
      <c r="TQM71" s="677"/>
      <c r="TQN71" s="677"/>
      <c r="TQO71" s="677"/>
      <c r="TQP71" s="677"/>
      <c r="TQQ71" s="677"/>
      <c r="TQR71" s="677"/>
      <c r="TQS71" s="677"/>
      <c r="TQT71" s="677"/>
      <c r="TQU71" s="677"/>
      <c r="TQV71" s="677"/>
      <c r="TQW71" s="677"/>
      <c r="TQX71" s="677"/>
      <c r="TQY71" s="677"/>
      <c r="TQZ71" s="677"/>
      <c r="TRA71" s="677"/>
      <c r="TRB71" s="677"/>
      <c r="TRC71" s="677"/>
      <c r="TRD71" s="677"/>
      <c r="TRE71" s="677"/>
      <c r="TRF71" s="677"/>
      <c r="TRG71" s="677"/>
      <c r="TRH71" s="677"/>
      <c r="TRI71" s="677"/>
      <c r="TRJ71" s="677"/>
      <c r="TRK71" s="677"/>
      <c r="TRL71" s="677"/>
      <c r="TRM71" s="677"/>
      <c r="TRN71" s="677"/>
      <c r="TRO71" s="677"/>
      <c r="TRP71" s="677"/>
      <c r="TRQ71" s="677"/>
      <c r="TRR71" s="677"/>
      <c r="TRS71" s="677"/>
      <c r="TRT71" s="677"/>
      <c r="TRU71" s="677"/>
      <c r="TRV71" s="677"/>
      <c r="TRW71" s="677"/>
      <c r="TRX71" s="677"/>
      <c r="TRY71" s="677"/>
      <c r="TRZ71" s="677"/>
      <c r="TSA71" s="677"/>
      <c r="TSB71" s="677"/>
      <c r="TSC71" s="677"/>
      <c r="TSD71" s="677"/>
      <c r="TSE71" s="677"/>
      <c r="TSF71" s="677"/>
      <c r="TSG71" s="677"/>
      <c r="TSH71" s="677"/>
      <c r="TSI71" s="677"/>
      <c r="TSJ71" s="677"/>
      <c r="TSK71" s="677"/>
      <c r="TSL71" s="677"/>
      <c r="TSM71" s="677"/>
      <c r="TSN71" s="677"/>
      <c r="TSO71" s="677"/>
      <c r="TSP71" s="677"/>
      <c r="TSQ71" s="677"/>
      <c r="TSR71" s="677"/>
      <c r="TSS71" s="677"/>
      <c r="TST71" s="677"/>
      <c r="TSU71" s="677"/>
      <c r="TSV71" s="677"/>
      <c r="TSW71" s="677"/>
      <c r="TSX71" s="677"/>
      <c r="TSY71" s="677"/>
      <c r="TSZ71" s="677"/>
      <c r="TTA71" s="677"/>
      <c r="TTB71" s="677"/>
      <c r="TTC71" s="677"/>
      <c r="TTD71" s="677"/>
      <c r="TTE71" s="677"/>
      <c r="TTF71" s="677"/>
      <c r="TTG71" s="677"/>
      <c r="TTH71" s="677"/>
      <c r="TTI71" s="677"/>
      <c r="TTJ71" s="677"/>
      <c r="TTK71" s="677"/>
      <c r="TTL71" s="677"/>
      <c r="TTM71" s="677"/>
      <c r="TTN71" s="677"/>
      <c r="TTO71" s="677"/>
      <c r="TTP71" s="677"/>
      <c r="TTQ71" s="677"/>
      <c r="TTR71" s="677"/>
      <c r="TTS71" s="677"/>
      <c r="TTT71" s="677"/>
      <c r="TTU71" s="677"/>
      <c r="TTV71" s="677"/>
      <c r="TTW71" s="677"/>
      <c r="TTX71" s="677"/>
      <c r="TTY71" s="677"/>
      <c r="TTZ71" s="677"/>
      <c r="TUA71" s="677"/>
      <c r="TUB71" s="677"/>
      <c r="TUC71" s="677"/>
      <c r="TUD71" s="677"/>
      <c r="TUE71" s="677"/>
      <c r="TUF71" s="677"/>
      <c r="TUG71" s="677"/>
      <c r="TUH71" s="677"/>
      <c r="TUI71" s="677"/>
      <c r="TUJ71" s="677"/>
      <c r="TUK71" s="677"/>
      <c r="TUL71" s="677"/>
      <c r="TUM71" s="677"/>
      <c r="TUN71" s="677"/>
      <c r="TUO71" s="677"/>
      <c r="TUP71" s="677"/>
      <c r="TUQ71" s="677"/>
      <c r="TUR71" s="677"/>
      <c r="TUS71" s="677"/>
      <c r="TUT71" s="677"/>
      <c r="TUU71" s="677"/>
      <c r="TUV71" s="677"/>
      <c r="TUW71" s="677"/>
      <c r="TUX71" s="677"/>
      <c r="TUY71" s="677"/>
      <c r="TUZ71" s="677"/>
      <c r="TVA71" s="677"/>
      <c r="TVB71" s="677"/>
      <c r="TVC71" s="677"/>
      <c r="TVD71" s="677"/>
      <c r="TVE71" s="677"/>
      <c r="TVF71" s="677"/>
      <c r="TVG71" s="677"/>
      <c r="TVH71" s="677"/>
      <c r="TVI71" s="677"/>
      <c r="TVJ71" s="677"/>
      <c r="TVK71" s="677"/>
      <c r="TVL71" s="677"/>
      <c r="TVM71" s="677"/>
      <c r="TVN71" s="677"/>
      <c r="TVO71" s="677"/>
      <c r="TVP71" s="677"/>
      <c r="TVQ71" s="677"/>
      <c r="TVR71" s="677"/>
      <c r="TVS71" s="677"/>
      <c r="TVT71" s="677"/>
      <c r="TVU71" s="677"/>
      <c r="TVV71" s="677"/>
      <c r="TVW71" s="677"/>
      <c r="TVX71" s="677"/>
      <c r="TVY71" s="677"/>
      <c r="TVZ71" s="677"/>
      <c r="TWA71" s="677"/>
      <c r="TWB71" s="677"/>
      <c r="TWC71" s="677"/>
      <c r="TWD71" s="677"/>
      <c r="TWE71" s="677"/>
      <c r="TWF71" s="677"/>
      <c r="TWG71" s="677"/>
      <c r="TWH71" s="677"/>
      <c r="TWI71" s="677"/>
      <c r="TWJ71" s="677"/>
      <c r="TWK71" s="677"/>
      <c r="TWL71" s="677"/>
      <c r="TWM71" s="677"/>
      <c r="TWN71" s="677"/>
      <c r="TWO71" s="677"/>
      <c r="TWP71" s="677"/>
      <c r="TWQ71" s="677"/>
      <c r="TWR71" s="677"/>
      <c r="TWS71" s="677"/>
      <c r="TWT71" s="677"/>
      <c r="TWU71" s="677"/>
      <c r="TWV71" s="677"/>
      <c r="TWW71" s="677"/>
      <c r="TWX71" s="677"/>
      <c r="TWY71" s="677"/>
      <c r="TWZ71" s="677"/>
      <c r="TXA71" s="677"/>
      <c r="TXB71" s="677"/>
      <c r="TXC71" s="677"/>
      <c r="TXD71" s="677"/>
      <c r="TXE71" s="677"/>
      <c r="TXF71" s="677"/>
      <c r="TXG71" s="677"/>
      <c r="TXH71" s="677"/>
      <c r="TXI71" s="677"/>
      <c r="TXJ71" s="677"/>
      <c r="TXK71" s="677"/>
      <c r="TXL71" s="677"/>
      <c r="TXM71" s="677"/>
      <c r="TXN71" s="677"/>
      <c r="TXO71" s="677"/>
      <c r="TXP71" s="677"/>
      <c r="TXQ71" s="677"/>
      <c r="TXR71" s="677"/>
      <c r="TXS71" s="677"/>
      <c r="TXT71" s="677"/>
      <c r="TXU71" s="677"/>
      <c r="TXV71" s="677"/>
      <c r="TXW71" s="677"/>
      <c r="TXX71" s="677"/>
      <c r="TXY71" s="677"/>
      <c r="TXZ71" s="677"/>
      <c r="TYA71" s="677"/>
      <c r="TYB71" s="677"/>
      <c r="TYC71" s="677"/>
      <c r="TYD71" s="677"/>
      <c r="TYE71" s="677"/>
      <c r="TYF71" s="677"/>
      <c r="TYG71" s="677"/>
      <c r="TYH71" s="677"/>
      <c r="TYI71" s="677"/>
      <c r="TYJ71" s="677"/>
      <c r="TYK71" s="677"/>
      <c r="TYL71" s="677"/>
      <c r="TYM71" s="677"/>
      <c r="TYN71" s="677"/>
      <c r="TYO71" s="677"/>
      <c r="TYP71" s="677"/>
      <c r="TYQ71" s="677"/>
      <c r="TYR71" s="677"/>
      <c r="TYS71" s="677"/>
      <c r="TYT71" s="677"/>
      <c r="TYU71" s="677"/>
      <c r="TYV71" s="677"/>
      <c r="TYW71" s="677"/>
      <c r="TYX71" s="677"/>
      <c r="TYY71" s="677"/>
      <c r="TYZ71" s="677"/>
      <c r="TZA71" s="677"/>
      <c r="TZB71" s="677"/>
      <c r="TZC71" s="677"/>
      <c r="TZD71" s="677"/>
      <c r="TZE71" s="677"/>
      <c r="TZF71" s="677"/>
      <c r="TZG71" s="677"/>
      <c r="TZH71" s="677"/>
      <c r="TZI71" s="677"/>
      <c r="TZJ71" s="677"/>
      <c r="TZK71" s="677"/>
      <c r="TZL71" s="677"/>
      <c r="TZM71" s="677"/>
      <c r="TZN71" s="677"/>
      <c r="TZO71" s="677"/>
      <c r="TZP71" s="677"/>
      <c r="TZQ71" s="677"/>
      <c r="TZR71" s="677"/>
      <c r="TZS71" s="677"/>
      <c r="TZT71" s="677"/>
      <c r="TZU71" s="677"/>
      <c r="TZV71" s="677"/>
      <c r="TZW71" s="677"/>
      <c r="TZX71" s="677"/>
      <c r="TZY71" s="677"/>
      <c r="TZZ71" s="677"/>
      <c r="UAA71" s="677"/>
      <c r="UAB71" s="677"/>
      <c r="UAC71" s="677"/>
      <c r="UAD71" s="677"/>
      <c r="UAE71" s="677"/>
      <c r="UAF71" s="677"/>
      <c r="UAG71" s="677"/>
      <c r="UAH71" s="677"/>
      <c r="UAI71" s="677"/>
      <c r="UAJ71" s="677"/>
      <c r="UAK71" s="677"/>
      <c r="UAL71" s="677"/>
      <c r="UAM71" s="677"/>
      <c r="UAN71" s="677"/>
      <c r="UAO71" s="677"/>
      <c r="UAP71" s="677"/>
      <c r="UAQ71" s="677"/>
      <c r="UAR71" s="677"/>
      <c r="UAS71" s="677"/>
      <c r="UAT71" s="677"/>
      <c r="UAU71" s="677"/>
      <c r="UAV71" s="677"/>
      <c r="UAW71" s="677"/>
      <c r="UAX71" s="677"/>
      <c r="UAY71" s="677"/>
      <c r="UAZ71" s="677"/>
      <c r="UBA71" s="677"/>
      <c r="UBB71" s="677"/>
      <c r="UBC71" s="677"/>
      <c r="UBD71" s="677"/>
      <c r="UBE71" s="677"/>
      <c r="UBF71" s="677"/>
      <c r="UBG71" s="677"/>
      <c r="UBH71" s="677"/>
      <c r="UBI71" s="677"/>
      <c r="UBJ71" s="677"/>
      <c r="UBK71" s="677"/>
      <c r="UBL71" s="677"/>
      <c r="UBM71" s="677"/>
      <c r="UBN71" s="677"/>
      <c r="UBO71" s="677"/>
      <c r="UBP71" s="677"/>
      <c r="UBQ71" s="677"/>
      <c r="UBR71" s="677"/>
      <c r="UBS71" s="677"/>
      <c r="UBT71" s="677"/>
      <c r="UBU71" s="677"/>
      <c r="UBV71" s="677"/>
      <c r="UBW71" s="677"/>
      <c r="UBX71" s="677"/>
      <c r="UBY71" s="677"/>
      <c r="UBZ71" s="677"/>
      <c r="UCA71" s="677"/>
      <c r="UCB71" s="677"/>
      <c r="UCC71" s="677"/>
      <c r="UCD71" s="677"/>
      <c r="UCE71" s="677"/>
      <c r="UCF71" s="677"/>
      <c r="UCG71" s="677"/>
      <c r="UCH71" s="677"/>
      <c r="UCI71" s="677"/>
      <c r="UCJ71" s="677"/>
      <c r="UCK71" s="677"/>
      <c r="UCL71" s="677"/>
      <c r="UCM71" s="677"/>
      <c r="UCN71" s="677"/>
      <c r="UCO71" s="677"/>
      <c r="UCP71" s="677"/>
      <c r="UCQ71" s="677"/>
      <c r="UCR71" s="677"/>
      <c r="UCS71" s="677"/>
      <c r="UCT71" s="677"/>
      <c r="UCU71" s="677"/>
      <c r="UCV71" s="677"/>
      <c r="UCW71" s="677"/>
      <c r="UCX71" s="677"/>
      <c r="UCY71" s="677"/>
      <c r="UCZ71" s="677"/>
      <c r="UDA71" s="677"/>
      <c r="UDB71" s="677"/>
      <c r="UDC71" s="677"/>
      <c r="UDD71" s="677"/>
      <c r="UDE71" s="677"/>
      <c r="UDF71" s="677"/>
      <c r="UDG71" s="677"/>
      <c r="UDH71" s="677"/>
      <c r="UDI71" s="677"/>
      <c r="UDJ71" s="677"/>
      <c r="UDK71" s="677"/>
      <c r="UDL71" s="677"/>
      <c r="UDM71" s="677"/>
      <c r="UDN71" s="677"/>
      <c r="UDO71" s="677"/>
      <c r="UDP71" s="677"/>
      <c r="UDQ71" s="677"/>
      <c r="UDR71" s="677"/>
      <c r="UDS71" s="677"/>
      <c r="UDT71" s="677"/>
      <c r="UDU71" s="677"/>
      <c r="UDV71" s="677"/>
      <c r="UDW71" s="677"/>
      <c r="UDX71" s="677"/>
      <c r="UDY71" s="677"/>
      <c r="UDZ71" s="677"/>
      <c r="UEA71" s="677"/>
      <c r="UEB71" s="677"/>
      <c r="UEC71" s="677"/>
      <c r="UED71" s="677"/>
      <c r="UEE71" s="677"/>
      <c r="UEF71" s="677"/>
      <c r="UEG71" s="677"/>
      <c r="UEH71" s="677"/>
      <c r="UEI71" s="677"/>
      <c r="UEJ71" s="677"/>
      <c r="UEK71" s="677"/>
      <c r="UEL71" s="677"/>
      <c r="UEM71" s="677"/>
      <c r="UEN71" s="677"/>
      <c r="UEO71" s="677"/>
      <c r="UEP71" s="677"/>
      <c r="UEQ71" s="677"/>
      <c r="UER71" s="677"/>
      <c r="UES71" s="677"/>
      <c r="UET71" s="677"/>
      <c r="UEU71" s="677"/>
      <c r="UEV71" s="677"/>
      <c r="UEW71" s="677"/>
      <c r="UEX71" s="677"/>
      <c r="UEY71" s="677"/>
      <c r="UEZ71" s="677"/>
      <c r="UFA71" s="677"/>
      <c r="UFB71" s="677"/>
      <c r="UFC71" s="677"/>
      <c r="UFD71" s="677"/>
      <c r="UFE71" s="677"/>
      <c r="UFF71" s="677"/>
      <c r="UFG71" s="677"/>
      <c r="UFH71" s="677"/>
      <c r="UFI71" s="677"/>
      <c r="UFJ71" s="677"/>
      <c r="UFK71" s="677"/>
      <c r="UFL71" s="677"/>
      <c r="UFM71" s="677"/>
      <c r="UFN71" s="677"/>
      <c r="UFO71" s="677"/>
      <c r="UFP71" s="677"/>
      <c r="UFQ71" s="677"/>
      <c r="UFR71" s="677"/>
      <c r="UFS71" s="677"/>
      <c r="UFT71" s="677"/>
      <c r="UFU71" s="677"/>
      <c r="UFV71" s="677"/>
      <c r="UFW71" s="677"/>
      <c r="UFX71" s="677"/>
      <c r="UFY71" s="677"/>
      <c r="UFZ71" s="677"/>
      <c r="UGA71" s="677"/>
      <c r="UGB71" s="677"/>
      <c r="UGC71" s="677"/>
      <c r="UGD71" s="677"/>
      <c r="UGE71" s="677"/>
      <c r="UGF71" s="677"/>
      <c r="UGG71" s="677"/>
      <c r="UGH71" s="677"/>
      <c r="UGI71" s="677"/>
      <c r="UGJ71" s="677"/>
      <c r="UGK71" s="677"/>
      <c r="UGL71" s="677"/>
      <c r="UGM71" s="677"/>
      <c r="UGN71" s="677"/>
      <c r="UGO71" s="677"/>
      <c r="UGP71" s="677"/>
      <c r="UGQ71" s="677"/>
      <c r="UGR71" s="677"/>
      <c r="UGS71" s="677"/>
      <c r="UGT71" s="677"/>
      <c r="UGU71" s="677"/>
      <c r="UGV71" s="677"/>
      <c r="UGW71" s="677"/>
      <c r="UGX71" s="677"/>
      <c r="UGY71" s="677"/>
      <c r="UGZ71" s="677"/>
      <c r="UHA71" s="677"/>
      <c r="UHB71" s="677"/>
      <c r="UHC71" s="677"/>
      <c r="UHD71" s="677"/>
      <c r="UHE71" s="677"/>
      <c r="UHF71" s="677"/>
      <c r="UHG71" s="677"/>
      <c r="UHH71" s="677"/>
      <c r="UHI71" s="677"/>
      <c r="UHJ71" s="677"/>
      <c r="UHK71" s="677"/>
      <c r="UHL71" s="677"/>
      <c r="UHM71" s="677"/>
      <c r="UHN71" s="677"/>
      <c r="UHO71" s="677"/>
      <c r="UHP71" s="677"/>
      <c r="UHQ71" s="677"/>
      <c r="UHR71" s="677"/>
      <c r="UHS71" s="677"/>
      <c r="UHT71" s="677"/>
      <c r="UHU71" s="677"/>
      <c r="UHV71" s="677"/>
      <c r="UHW71" s="677"/>
      <c r="UHX71" s="677"/>
      <c r="UHY71" s="677"/>
      <c r="UHZ71" s="677"/>
      <c r="UIA71" s="677"/>
      <c r="UIB71" s="677"/>
      <c r="UIC71" s="677"/>
      <c r="UID71" s="677"/>
      <c r="UIE71" s="677"/>
      <c r="UIF71" s="677"/>
      <c r="UIG71" s="677"/>
      <c r="UIH71" s="677"/>
      <c r="UII71" s="677"/>
      <c r="UIJ71" s="677"/>
      <c r="UIK71" s="677"/>
      <c r="UIL71" s="677"/>
      <c r="UIM71" s="677"/>
      <c r="UIN71" s="677"/>
      <c r="UIO71" s="677"/>
      <c r="UIP71" s="677"/>
      <c r="UIQ71" s="677"/>
      <c r="UIR71" s="677"/>
      <c r="UIS71" s="677"/>
      <c r="UIT71" s="677"/>
      <c r="UIU71" s="677"/>
      <c r="UIV71" s="677"/>
      <c r="UIW71" s="677"/>
      <c r="UIX71" s="677"/>
      <c r="UIY71" s="677"/>
      <c r="UIZ71" s="677"/>
      <c r="UJA71" s="677"/>
      <c r="UJB71" s="677"/>
      <c r="UJC71" s="677"/>
      <c r="UJD71" s="677"/>
      <c r="UJE71" s="677"/>
      <c r="UJF71" s="677"/>
      <c r="UJG71" s="677"/>
      <c r="UJH71" s="677"/>
      <c r="UJI71" s="677"/>
      <c r="UJJ71" s="677"/>
      <c r="UJK71" s="677"/>
      <c r="UJL71" s="677"/>
      <c r="UJM71" s="677"/>
      <c r="UJN71" s="677"/>
      <c r="UJO71" s="677"/>
      <c r="UJP71" s="677"/>
      <c r="UJQ71" s="677"/>
      <c r="UJR71" s="677"/>
      <c r="UJS71" s="677"/>
      <c r="UJT71" s="677"/>
      <c r="UJU71" s="677"/>
      <c r="UJV71" s="677"/>
      <c r="UJW71" s="677"/>
      <c r="UJX71" s="677"/>
      <c r="UJY71" s="677"/>
      <c r="UJZ71" s="677"/>
      <c r="UKA71" s="677"/>
      <c r="UKB71" s="677"/>
      <c r="UKC71" s="677"/>
      <c r="UKD71" s="677"/>
      <c r="UKE71" s="677"/>
      <c r="UKF71" s="677"/>
      <c r="UKG71" s="677"/>
      <c r="UKH71" s="677"/>
      <c r="UKI71" s="677"/>
      <c r="UKJ71" s="677"/>
      <c r="UKK71" s="677"/>
      <c r="UKL71" s="677"/>
      <c r="UKM71" s="677"/>
      <c r="UKN71" s="677"/>
      <c r="UKO71" s="677"/>
      <c r="UKP71" s="677"/>
      <c r="UKQ71" s="677"/>
      <c r="UKR71" s="677"/>
      <c r="UKS71" s="677"/>
      <c r="UKT71" s="677"/>
      <c r="UKU71" s="677"/>
      <c r="UKV71" s="677"/>
      <c r="UKW71" s="677"/>
      <c r="UKX71" s="677"/>
      <c r="UKY71" s="677"/>
      <c r="UKZ71" s="677"/>
      <c r="ULA71" s="677"/>
      <c r="ULB71" s="677"/>
      <c r="ULC71" s="677"/>
      <c r="ULD71" s="677"/>
      <c r="ULE71" s="677"/>
      <c r="ULF71" s="677"/>
      <c r="ULG71" s="677"/>
      <c r="ULH71" s="677"/>
      <c r="ULI71" s="677"/>
      <c r="ULJ71" s="677"/>
      <c r="ULK71" s="677"/>
      <c r="ULL71" s="677"/>
      <c r="ULM71" s="677"/>
      <c r="ULN71" s="677"/>
      <c r="ULO71" s="677"/>
      <c r="ULP71" s="677"/>
      <c r="ULQ71" s="677"/>
      <c r="ULR71" s="677"/>
      <c r="ULS71" s="677"/>
      <c r="ULT71" s="677"/>
      <c r="ULU71" s="677"/>
      <c r="ULV71" s="677"/>
      <c r="ULW71" s="677"/>
      <c r="ULX71" s="677"/>
      <c r="ULY71" s="677"/>
      <c r="ULZ71" s="677"/>
      <c r="UMA71" s="677"/>
      <c r="UMB71" s="677"/>
      <c r="UMC71" s="677"/>
      <c r="UMD71" s="677"/>
      <c r="UME71" s="677"/>
      <c r="UMF71" s="677"/>
      <c r="UMG71" s="677"/>
      <c r="UMH71" s="677"/>
      <c r="UMI71" s="677"/>
      <c r="UMJ71" s="677"/>
      <c r="UMK71" s="677"/>
      <c r="UML71" s="677"/>
      <c r="UMM71" s="677"/>
      <c r="UMN71" s="677"/>
      <c r="UMO71" s="677"/>
      <c r="UMP71" s="677"/>
      <c r="UMQ71" s="677"/>
      <c r="UMR71" s="677"/>
      <c r="UMS71" s="677"/>
      <c r="UMT71" s="677"/>
      <c r="UMU71" s="677"/>
      <c r="UMV71" s="677"/>
      <c r="UMW71" s="677"/>
      <c r="UMX71" s="677"/>
      <c r="UMY71" s="677"/>
      <c r="UMZ71" s="677"/>
      <c r="UNA71" s="677"/>
      <c r="UNB71" s="677"/>
      <c r="UNC71" s="677"/>
      <c r="UND71" s="677"/>
      <c r="UNE71" s="677"/>
      <c r="UNF71" s="677"/>
      <c r="UNG71" s="677"/>
      <c r="UNH71" s="677"/>
      <c r="UNI71" s="677"/>
      <c r="UNJ71" s="677"/>
      <c r="UNK71" s="677"/>
      <c r="UNL71" s="677"/>
      <c r="UNM71" s="677"/>
      <c r="UNN71" s="677"/>
      <c r="UNO71" s="677"/>
      <c r="UNP71" s="677"/>
      <c r="UNQ71" s="677"/>
      <c r="UNR71" s="677"/>
      <c r="UNS71" s="677"/>
      <c r="UNT71" s="677"/>
      <c r="UNU71" s="677"/>
      <c r="UNV71" s="677"/>
      <c r="UNW71" s="677"/>
      <c r="UNX71" s="677"/>
      <c r="UNY71" s="677"/>
      <c r="UNZ71" s="677"/>
      <c r="UOA71" s="677"/>
      <c r="UOB71" s="677"/>
      <c r="UOC71" s="677"/>
      <c r="UOD71" s="677"/>
      <c r="UOE71" s="677"/>
      <c r="UOF71" s="677"/>
      <c r="UOG71" s="677"/>
      <c r="UOH71" s="677"/>
      <c r="UOI71" s="677"/>
      <c r="UOJ71" s="677"/>
      <c r="UOK71" s="677"/>
      <c r="UOL71" s="677"/>
      <c r="UOM71" s="677"/>
      <c r="UON71" s="677"/>
      <c r="UOO71" s="677"/>
      <c r="UOP71" s="677"/>
      <c r="UOQ71" s="677"/>
      <c r="UOR71" s="677"/>
      <c r="UOS71" s="677"/>
      <c r="UOT71" s="677"/>
      <c r="UOU71" s="677"/>
      <c r="UOV71" s="677"/>
      <c r="UOW71" s="677"/>
      <c r="UOX71" s="677"/>
      <c r="UOY71" s="677"/>
      <c r="UOZ71" s="677"/>
      <c r="UPA71" s="677"/>
      <c r="UPB71" s="677"/>
      <c r="UPC71" s="677"/>
      <c r="UPD71" s="677"/>
      <c r="UPE71" s="677"/>
      <c r="UPF71" s="677"/>
      <c r="UPG71" s="677"/>
      <c r="UPH71" s="677"/>
      <c r="UPI71" s="677"/>
      <c r="UPJ71" s="677"/>
      <c r="UPK71" s="677"/>
      <c r="UPL71" s="677"/>
      <c r="UPM71" s="677"/>
      <c r="UPN71" s="677"/>
      <c r="UPO71" s="677"/>
      <c r="UPP71" s="677"/>
      <c r="UPQ71" s="677"/>
      <c r="UPR71" s="677"/>
      <c r="UPS71" s="677"/>
      <c r="UPT71" s="677"/>
      <c r="UPU71" s="677"/>
      <c r="UPV71" s="677"/>
      <c r="UPW71" s="677"/>
      <c r="UPX71" s="677"/>
      <c r="UPY71" s="677"/>
      <c r="UPZ71" s="677"/>
      <c r="UQA71" s="677"/>
      <c r="UQB71" s="677"/>
      <c r="UQC71" s="677"/>
      <c r="UQD71" s="677"/>
      <c r="UQE71" s="677"/>
      <c r="UQF71" s="677"/>
      <c r="UQG71" s="677"/>
      <c r="UQH71" s="677"/>
      <c r="UQI71" s="677"/>
      <c r="UQJ71" s="677"/>
      <c r="UQK71" s="677"/>
      <c r="UQL71" s="677"/>
      <c r="UQM71" s="677"/>
      <c r="UQN71" s="677"/>
      <c r="UQO71" s="677"/>
      <c r="UQP71" s="677"/>
      <c r="UQQ71" s="677"/>
      <c r="UQR71" s="677"/>
      <c r="UQS71" s="677"/>
      <c r="UQT71" s="677"/>
      <c r="UQU71" s="677"/>
      <c r="UQV71" s="677"/>
      <c r="UQW71" s="677"/>
      <c r="UQX71" s="677"/>
      <c r="UQY71" s="677"/>
      <c r="UQZ71" s="677"/>
      <c r="URA71" s="677"/>
      <c r="URB71" s="677"/>
      <c r="URC71" s="677"/>
      <c r="URD71" s="677"/>
      <c r="URE71" s="677"/>
      <c r="URF71" s="677"/>
      <c r="URG71" s="677"/>
      <c r="URH71" s="677"/>
      <c r="URI71" s="677"/>
      <c r="URJ71" s="677"/>
      <c r="URK71" s="677"/>
      <c r="URL71" s="677"/>
      <c r="URM71" s="677"/>
      <c r="URN71" s="677"/>
      <c r="URO71" s="677"/>
      <c r="URP71" s="677"/>
      <c r="URQ71" s="677"/>
      <c r="URR71" s="677"/>
      <c r="URS71" s="677"/>
      <c r="URT71" s="677"/>
      <c r="URU71" s="677"/>
      <c r="URV71" s="677"/>
      <c r="URW71" s="677"/>
      <c r="URX71" s="677"/>
      <c r="URY71" s="677"/>
      <c r="URZ71" s="677"/>
      <c r="USA71" s="677"/>
      <c r="USB71" s="677"/>
      <c r="USC71" s="677"/>
      <c r="USD71" s="677"/>
      <c r="USE71" s="677"/>
      <c r="USF71" s="677"/>
      <c r="USG71" s="677"/>
      <c r="USH71" s="677"/>
      <c r="USI71" s="677"/>
      <c r="USJ71" s="677"/>
      <c r="USK71" s="677"/>
      <c r="USL71" s="677"/>
      <c r="USM71" s="677"/>
      <c r="USN71" s="677"/>
      <c r="USO71" s="677"/>
      <c r="USP71" s="677"/>
      <c r="USQ71" s="677"/>
      <c r="USR71" s="677"/>
      <c r="USS71" s="677"/>
      <c r="UST71" s="677"/>
      <c r="USU71" s="677"/>
      <c r="USV71" s="677"/>
      <c r="USW71" s="677"/>
      <c r="USX71" s="677"/>
      <c r="USY71" s="677"/>
      <c r="USZ71" s="677"/>
      <c r="UTA71" s="677"/>
      <c r="UTB71" s="677"/>
      <c r="UTC71" s="677"/>
      <c r="UTD71" s="677"/>
      <c r="UTE71" s="677"/>
      <c r="UTF71" s="677"/>
      <c r="UTG71" s="677"/>
      <c r="UTH71" s="677"/>
      <c r="UTI71" s="677"/>
      <c r="UTJ71" s="677"/>
      <c r="UTK71" s="677"/>
      <c r="UTL71" s="677"/>
      <c r="UTM71" s="677"/>
      <c r="UTN71" s="677"/>
      <c r="UTO71" s="677"/>
      <c r="UTP71" s="677"/>
      <c r="UTQ71" s="677"/>
      <c r="UTR71" s="677"/>
      <c r="UTS71" s="677"/>
      <c r="UTT71" s="677"/>
      <c r="UTU71" s="677"/>
      <c r="UTV71" s="677"/>
      <c r="UTW71" s="677"/>
      <c r="UTX71" s="677"/>
      <c r="UTY71" s="677"/>
      <c r="UTZ71" s="677"/>
      <c r="UUA71" s="677"/>
      <c r="UUB71" s="677"/>
      <c r="UUC71" s="677"/>
      <c r="UUD71" s="677"/>
      <c r="UUE71" s="677"/>
      <c r="UUF71" s="677"/>
      <c r="UUG71" s="677"/>
      <c r="UUH71" s="677"/>
      <c r="UUI71" s="677"/>
      <c r="UUJ71" s="677"/>
      <c r="UUK71" s="677"/>
      <c r="UUL71" s="677"/>
      <c r="UUM71" s="677"/>
      <c r="UUN71" s="677"/>
      <c r="UUO71" s="677"/>
      <c r="UUP71" s="677"/>
      <c r="UUQ71" s="677"/>
      <c r="UUR71" s="677"/>
      <c r="UUS71" s="677"/>
      <c r="UUT71" s="677"/>
      <c r="UUU71" s="677"/>
      <c r="UUV71" s="677"/>
      <c r="UUW71" s="677"/>
      <c r="UUX71" s="677"/>
      <c r="UUY71" s="677"/>
      <c r="UUZ71" s="677"/>
      <c r="UVA71" s="677"/>
      <c r="UVB71" s="677"/>
      <c r="UVC71" s="677"/>
      <c r="UVD71" s="677"/>
      <c r="UVE71" s="677"/>
      <c r="UVF71" s="677"/>
      <c r="UVG71" s="677"/>
      <c r="UVH71" s="677"/>
      <c r="UVI71" s="677"/>
      <c r="UVJ71" s="677"/>
      <c r="UVK71" s="677"/>
      <c r="UVL71" s="677"/>
      <c r="UVM71" s="677"/>
      <c r="UVN71" s="677"/>
      <c r="UVO71" s="677"/>
      <c r="UVP71" s="677"/>
      <c r="UVQ71" s="677"/>
      <c r="UVR71" s="677"/>
      <c r="UVS71" s="677"/>
      <c r="UVT71" s="677"/>
      <c r="UVU71" s="677"/>
      <c r="UVV71" s="677"/>
      <c r="UVW71" s="677"/>
      <c r="UVX71" s="677"/>
      <c r="UVY71" s="677"/>
      <c r="UVZ71" s="677"/>
      <c r="UWA71" s="677"/>
      <c r="UWB71" s="677"/>
      <c r="UWC71" s="677"/>
      <c r="UWD71" s="677"/>
      <c r="UWE71" s="677"/>
      <c r="UWF71" s="677"/>
      <c r="UWG71" s="677"/>
      <c r="UWH71" s="677"/>
      <c r="UWI71" s="677"/>
      <c r="UWJ71" s="677"/>
      <c r="UWK71" s="677"/>
      <c r="UWL71" s="677"/>
      <c r="UWM71" s="677"/>
      <c r="UWN71" s="677"/>
      <c r="UWO71" s="677"/>
      <c r="UWP71" s="677"/>
      <c r="UWQ71" s="677"/>
      <c r="UWR71" s="677"/>
      <c r="UWS71" s="677"/>
      <c r="UWT71" s="677"/>
      <c r="UWU71" s="677"/>
      <c r="UWV71" s="677"/>
      <c r="UWW71" s="677"/>
      <c r="UWX71" s="677"/>
      <c r="UWY71" s="677"/>
      <c r="UWZ71" s="677"/>
      <c r="UXA71" s="677"/>
      <c r="UXB71" s="677"/>
      <c r="UXC71" s="677"/>
      <c r="UXD71" s="677"/>
      <c r="UXE71" s="677"/>
      <c r="UXF71" s="677"/>
      <c r="UXG71" s="677"/>
      <c r="UXH71" s="677"/>
      <c r="UXI71" s="677"/>
      <c r="UXJ71" s="677"/>
      <c r="UXK71" s="677"/>
      <c r="UXL71" s="677"/>
      <c r="UXM71" s="677"/>
      <c r="UXN71" s="677"/>
      <c r="UXO71" s="677"/>
      <c r="UXP71" s="677"/>
      <c r="UXQ71" s="677"/>
      <c r="UXR71" s="677"/>
      <c r="UXS71" s="677"/>
      <c r="UXT71" s="677"/>
      <c r="UXU71" s="677"/>
      <c r="UXV71" s="677"/>
      <c r="UXW71" s="677"/>
      <c r="UXX71" s="677"/>
      <c r="UXY71" s="677"/>
      <c r="UXZ71" s="677"/>
      <c r="UYA71" s="677"/>
      <c r="UYB71" s="677"/>
      <c r="UYC71" s="677"/>
      <c r="UYD71" s="677"/>
      <c r="UYE71" s="677"/>
      <c r="UYF71" s="677"/>
      <c r="UYG71" s="677"/>
      <c r="UYH71" s="677"/>
      <c r="UYI71" s="677"/>
      <c r="UYJ71" s="677"/>
      <c r="UYK71" s="677"/>
      <c r="UYL71" s="677"/>
      <c r="UYM71" s="677"/>
      <c r="UYN71" s="677"/>
      <c r="UYO71" s="677"/>
      <c r="UYP71" s="677"/>
      <c r="UYQ71" s="677"/>
      <c r="UYR71" s="677"/>
      <c r="UYS71" s="677"/>
      <c r="UYT71" s="677"/>
      <c r="UYU71" s="677"/>
      <c r="UYV71" s="677"/>
      <c r="UYW71" s="677"/>
      <c r="UYX71" s="677"/>
      <c r="UYY71" s="677"/>
      <c r="UYZ71" s="677"/>
      <c r="UZA71" s="677"/>
      <c r="UZB71" s="677"/>
      <c r="UZC71" s="677"/>
      <c r="UZD71" s="677"/>
      <c r="UZE71" s="677"/>
      <c r="UZF71" s="677"/>
      <c r="UZG71" s="677"/>
      <c r="UZH71" s="677"/>
      <c r="UZI71" s="677"/>
      <c r="UZJ71" s="677"/>
      <c r="UZK71" s="677"/>
      <c r="UZL71" s="677"/>
      <c r="UZM71" s="677"/>
      <c r="UZN71" s="677"/>
      <c r="UZO71" s="677"/>
      <c r="UZP71" s="677"/>
      <c r="UZQ71" s="677"/>
      <c r="UZR71" s="677"/>
      <c r="UZS71" s="677"/>
      <c r="UZT71" s="677"/>
      <c r="UZU71" s="677"/>
      <c r="UZV71" s="677"/>
      <c r="UZW71" s="677"/>
      <c r="UZX71" s="677"/>
      <c r="UZY71" s="677"/>
      <c r="UZZ71" s="677"/>
      <c r="VAA71" s="677"/>
      <c r="VAB71" s="677"/>
      <c r="VAC71" s="677"/>
      <c r="VAD71" s="677"/>
      <c r="VAE71" s="677"/>
      <c r="VAF71" s="677"/>
      <c r="VAG71" s="677"/>
      <c r="VAH71" s="677"/>
      <c r="VAI71" s="677"/>
      <c r="VAJ71" s="677"/>
      <c r="VAK71" s="677"/>
      <c r="VAL71" s="677"/>
      <c r="VAM71" s="677"/>
      <c r="VAN71" s="677"/>
      <c r="VAO71" s="677"/>
      <c r="VAP71" s="677"/>
      <c r="VAQ71" s="677"/>
      <c r="VAR71" s="677"/>
      <c r="VAS71" s="677"/>
      <c r="VAT71" s="677"/>
      <c r="VAU71" s="677"/>
      <c r="VAV71" s="677"/>
      <c r="VAW71" s="677"/>
      <c r="VAX71" s="677"/>
      <c r="VAY71" s="677"/>
      <c r="VAZ71" s="677"/>
      <c r="VBA71" s="677"/>
      <c r="VBB71" s="677"/>
      <c r="VBC71" s="677"/>
      <c r="VBD71" s="677"/>
      <c r="VBE71" s="677"/>
      <c r="VBF71" s="677"/>
      <c r="VBG71" s="677"/>
      <c r="VBH71" s="677"/>
      <c r="VBI71" s="677"/>
      <c r="VBJ71" s="677"/>
      <c r="VBK71" s="677"/>
      <c r="VBL71" s="677"/>
      <c r="VBM71" s="677"/>
      <c r="VBN71" s="677"/>
      <c r="VBO71" s="677"/>
      <c r="VBP71" s="677"/>
      <c r="VBQ71" s="677"/>
      <c r="VBR71" s="677"/>
      <c r="VBS71" s="677"/>
      <c r="VBT71" s="677"/>
      <c r="VBU71" s="677"/>
      <c r="VBV71" s="677"/>
      <c r="VBW71" s="677"/>
      <c r="VBX71" s="677"/>
      <c r="VBY71" s="677"/>
      <c r="VBZ71" s="677"/>
      <c r="VCA71" s="677"/>
      <c r="VCB71" s="677"/>
      <c r="VCC71" s="677"/>
      <c r="VCD71" s="677"/>
      <c r="VCE71" s="677"/>
      <c r="VCF71" s="677"/>
      <c r="VCG71" s="677"/>
      <c r="VCH71" s="677"/>
      <c r="VCI71" s="677"/>
      <c r="VCJ71" s="677"/>
      <c r="VCK71" s="677"/>
      <c r="VCL71" s="677"/>
      <c r="VCM71" s="677"/>
      <c r="VCN71" s="677"/>
      <c r="VCO71" s="677"/>
      <c r="VCP71" s="677"/>
      <c r="VCQ71" s="677"/>
      <c r="VCR71" s="677"/>
      <c r="VCS71" s="677"/>
      <c r="VCT71" s="677"/>
      <c r="VCU71" s="677"/>
      <c r="VCV71" s="677"/>
      <c r="VCW71" s="677"/>
      <c r="VCX71" s="677"/>
      <c r="VCY71" s="677"/>
      <c r="VCZ71" s="677"/>
      <c r="VDA71" s="677"/>
      <c r="VDB71" s="677"/>
      <c r="VDC71" s="677"/>
      <c r="VDD71" s="677"/>
      <c r="VDE71" s="677"/>
      <c r="VDF71" s="677"/>
      <c r="VDG71" s="677"/>
      <c r="VDH71" s="677"/>
      <c r="VDI71" s="677"/>
      <c r="VDJ71" s="677"/>
      <c r="VDK71" s="677"/>
      <c r="VDL71" s="677"/>
      <c r="VDM71" s="677"/>
      <c r="VDN71" s="677"/>
      <c r="VDO71" s="677"/>
      <c r="VDP71" s="677"/>
      <c r="VDQ71" s="677"/>
      <c r="VDR71" s="677"/>
      <c r="VDS71" s="677"/>
      <c r="VDT71" s="677"/>
      <c r="VDU71" s="677"/>
      <c r="VDV71" s="677"/>
      <c r="VDW71" s="677"/>
      <c r="VDX71" s="677"/>
      <c r="VDY71" s="677"/>
      <c r="VDZ71" s="677"/>
      <c r="VEA71" s="677"/>
      <c r="VEB71" s="677"/>
      <c r="VEC71" s="677"/>
      <c r="VED71" s="677"/>
      <c r="VEE71" s="677"/>
      <c r="VEF71" s="677"/>
      <c r="VEG71" s="677"/>
      <c r="VEH71" s="677"/>
      <c r="VEI71" s="677"/>
      <c r="VEJ71" s="677"/>
      <c r="VEK71" s="677"/>
      <c r="VEL71" s="677"/>
      <c r="VEM71" s="677"/>
      <c r="VEN71" s="677"/>
      <c r="VEO71" s="677"/>
      <c r="VEP71" s="677"/>
      <c r="VEQ71" s="677"/>
      <c r="VER71" s="677"/>
      <c r="VES71" s="677"/>
      <c r="VET71" s="677"/>
      <c r="VEU71" s="677"/>
      <c r="VEV71" s="677"/>
      <c r="VEW71" s="677"/>
      <c r="VEX71" s="677"/>
      <c r="VEY71" s="677"/>
      <c r="VEZ71" s="677"/>
      <c r="VFA71" s="677"/>
      <c r="VFB71" s="677"/>
      <c r="VFC71" s="677"/>
      <c r="VFD71" s="677"/>
      <c r="VFE71" s="677"/>
      <c r="VFF71" s="677"/>
      <c r="VFG71" s="677"/>
      <c r="VFH71" s="677"/>
      <c r="VFI71" s="677"/>
      <c r="VFJ71" s="677"/>
      <c r="VFK71" s="677"/>
      <c r="VFL71" s="677"/>
      <c r="VFM71" s="677"/>
      <c r="VFN71" s="677"/>
      <c r="VFO71" s="677"/>
      <c r="VFP71" s="677"/>
      <c r="VFQ71" s="677"/>
      <c r="VFR71" s="677"/>
      <c r="VFS71" s="677"/>
      <c r="VFT71" s="677"/>
      <c r="VFU71" s="677"/>
      <c r="VFV71" s="677"/>
      <c r="VFW71" s="677"/>
      <c r="VFX71" s="677"/>
      <c r="VFY71" s="677"/>
      <c r="VFZ71" s="677"/>
      <c r="VGA71" s="677"/>
      <c r="VGB71" s="677"/>
      <c r="VGC71" s="677"/>
      <c r="VGD71" s="677"/>
      <c r="VGE71" s="677"/>
      <c r="VGF71" s="677"/>
      <c r="VGG71" s="677"/>
      <c r="VGH71" s="677"/>
      <c r="VGI71" s="677"/>
      <c r="VGJ71" s="677"/>
      <c r="VGK71" s="677"/>
      <c r="VGL71" s="677"/>
      <c r="VGM71" s="677"/>
      <c r="VGN71" s="677"/>
      <c r="VGO71" s="677"/>
      <c r="VGP71" s="677"/>
      <c r="VGQ71" s="677"/>
      <c r="VGR71" s="677"/>
      <c r="VGS71" s="677"/>
      <c r="VGT71" s="677"/>
      <c r="VGU71" s="677"/>
      <c r="VGV71" s="677"/>
      <c r="VGW71" s="677"/>
      <c r="VGX71" s="677"/>
      <c r="VGY71" s="677"/>
      <c r="VGZ71" s="677"/>
      <c r="VHA71" s="677"/>
      <c r="VHB71" s="677"/>
      <c r="VHC71" s="677"/>
      <c r="VHD71" s="677"/>
      <c r="VHE71" s="677"/>
      <c r="VHF71" s="677"/>
      <c r="VHG71" s="677"/>
      <c r="VHH71" s="677"/>
      <c r="VHI71" s="677"/>
      <c r="VHJ71" s="677"/>
      <c r="VHK71" s="677"/>
      <c r="VHL71" s="677"/>
      <c r="VHM71" s="677"/>
      <c r="VHN71" s="677"/>
      <c r="VHO71" s="677"/>
      <c r="VHP71" s="677"/>
      <c r="VHQ71" s="677"/>
      <c r="VHR71" s="677"/>
      <c r="VHS71" s="677"/>
      <c r="VHT71" s="677"/>
      <c r="VHU71" s="677"/>
      <c r="VHV71" s="677"/>
      <c r="VHW71" s="677"/>
      <c r="VHX71" s="677"/>
      <c r="VHY71" s="677"/>
      <c r="VHZ71" s="677"/>
      <c r="VIA71" s="677"/>
      <c r="VIB71" s="677"/>
      <c r="VIC71" s="677"/>
      <c r="VID71" s="677"/>
      <c r="VIE71" s="677"/>
      <c r="VIF71" s="677"/>
      <c r="VIG71" s="677"/>
      <c r="VIH71" s="677"/>
      <c r="VII71" s="677"/>
      <c r="VIJ71" s="677"/>
      <c r="VIK71" s="677"/>
      <c r="VIL71" s="677"/>
      <c r="VIM71" s="677"/>
      <c r="VIN71" s="677"/>
      <c r="VIO71" s="677"/>
      <c r="VIP71" s="677"/>
      <c r="VIQ71" s="677"/>
      <c r="VIR71" s="677"/>
      <c r="VIS71" s="677"/>
      <c r="VIT71" s="677"/>
      <c r="VIU71" s="677"/>
      <c r="VIV71" s="677"/>
      <c r="VIW71" s="677"/>
      <c r="VIX71" s="677"/>
      <c r="VIY71" s="677"/>
      <c r="VIZ71" s="677"/>
      <c r="VJA71" s="677"/>
      <c r="VJB71" s="677"/>
      <c r="VJC71" s="677"/>
      <c r="VJD71" s="677"/>
      <c r="VJE71" s="677"/>
      <c r="VJF71" s="677"/>
      <c r="VJG71" s="677"/>
      <c r="VJH71" s="677"/>
      <c r="VJI71" s="677"/>
      <c r="VJJ71" s="677"/>
      <c r="VJK71" s="677"/>
      <c r="VJL71" s="677"/>
      <c r="VJM71" s="677"/>
      <c r="VJN71" s="677"/>
      <c r="VJO71" s="677"/>
      <c r="VJP71" s="677"/>
      <c r="VJQ71" s="677"/>
      <c r="VJR71" s="677"/>
      <c r="VJS71" s="677"/>
      <c r="VJT71" s="677"/>
      <c r="VJU71" s="677"/>
      <c r="VJV71" s="677"/>
      <c r="VJW71" s="677"/>
      <c r="VJX71" s="677"/>
      <c r="VJY71" s="677"/>
      <c r="VJZ71" s="677"/>
      <c r="VKA71" s="677"/>
      <c r="VKB71" s="677"/>
      <c r="VKC71" s="677"/>
      <c r="VKD71" s="677"/>
      <c r="VKE71" s="677"/>
      <c r="VKF71" s="677"/>
      <c r="VKG71" s="677"/>
      <c r="VKH71" s="677"/>
      <c r="VKI71" s="677"/>
      <c r="VKJ71" s="677"/>
      <c r="VKK71" s="677"/>
      <c r="VKL71" s="677"/>
      <c r="VKM71" s="677"/>
      <c r="VKN71" s="677"/>
      <c r="VKO71" s="677"/>
      <c r="VKP71" s="677"/>
      <c r="VKQ71" s="677"/>
      <c r="VKR71" s="677"/>
      <c r="VKS71" s="677"/>
      <c r="VKT71" s="677"/>
      <c r="VKU71" s="677"/>
      <c r="VKV71" s="677"/>
      <c r="VKW71" s="677"/>
      <c r="VKX71" s="677"/>
      <c r="VKY71" s="677"/>
      <c r="VKZ71" s="677"/>
      <c r="VLA71" s="677"/>
      <c r="VLB71" s="677"/>
      <c r="VLC71" s="677"/>
      <c r="VLD71" s="677"/>
      <c r="VLE71" s="677"/>
      <c r="VLF71" s="677"/>
      <c r="VLG71" s="677"/>
      <c r="VLH71" s="677"/>
      <c r="VLI71" s="677"/>
      <c r="VLJ71" s="677"/>
      <c r="VLK71" s="677"/>
      <c r="VLL71" s="677"/>
      <c r="VLM71" s="677"/>
      <c r="VLN71" s="677"/>
      <c r="VLO71" s="677"/>
      <c r="VLP71" s="677"/>
      <c r="VLQ71" s="677"/>
      <c r="VLR71" s="677"/>
      <c r="VLS71" s="677"/>
      <c r="VLT71" s="677"/>
      <c r="VLU71" s="677"/>
      <c r="VLV71" s="677"/>
      <c r="VLW71" s="677"/>
      <c r="VLX71" s="677"/>
      <c r="VLY71" s="677"/>
      <c r="VLZ71" s="677"/>
      <c r="VMA71" s="677"/>
      <c r="VMB71" s="677"/>
      <c r="VMC71" s="677"/>
      <c r="VMD71" s="677"/>
      <c r="VME71" s="677"/>
      <c r="VMF71" s="677"/>
      <c r="VMG71" s="677"/>
      <c r="VMH71" s="677"/>
      <c r="VMI71" s="677"/>
      <c r="VMJ71" s="677"/>
      <c r="VMK71" s="677"/>
      <c r="VML71" s="677"/>
      <c r="VMM71" s="677"/>
      <c r="VMN71" s="677"/>
      <c r="VMO71" s="677"/>
      <c r="VMP71" s="677"/>
      <c r="VMQ71" s="677"/>
      <c r="VMR71" s="677"/>
      <c r="VMS71" s="677"/>
      <c r="VMT71" s="677"/>
      <c r="VMU71" s="677"/>
      <c r="VMV71" s="677"/>
      <c r="VMW71" s="677"/>
      <c r="VMX71" s="677"/>
      <c r="VMY71" s="677"/>
      <c r="VMZ71" s="677"/>
      <c r="VNA71" s="677"/>
      <c r="VNB71" s="677"/>
      <c r="VNC71" s="677"/>
      <c r="VND71" s="677"/>
      <c r="VNE71" s="677"/>
      <c r="VNF71" s="677"/>
      <c r="VNG71" s="677"/>
      <c r="VNH71" s="677"/>
      <c r="VNI71" s="677"/>
      <c r="VNJ71" s="677"/>
      <c r="VNK71" s="677"/>
      <c r="VNL71" s="677"/>
      <c r="VNM71" s="677"/>
      <c r="VNN71" s="677"/>
      <c r="VNO71" s="677"/>
      <c r="VNP71" s="677"/>
      <c r="VNQ71" s="677"/>
      <c r="VNR71" s="677"/>
      <c r="VNS71" s="677"/>
      <c r="VNT71" s="677"/>
      <c r="VNU71" s="677"/>
      <c r="VNV71" s="677"/>
      <c r="VNW71" s="677"/>
      <c r="VNX71" s="677"/>
      <c r="VNY71" s="677"/>
      <c r="VNZ71" s="677"/>
      <c r="VOA71" s="677"/>
      <c r="VOB71" s="677"/>
      <c r="VOC71" s="677"/>
      <c r="VOD71" s="677"/>
      <c r="VOE71" s="677"/>
      <c r="VOF71" s="677"/>
      <c r="VOG71" s="677"/>
      <c r="VOH71" s="677"/>
      <c r="VOI71" s="677"/>
      <c r="VOJ71" s="677"/>
      <c r="VOK71" s="677"/>
      <c r="VOL71" s="677"/>
      <c r="VOM71" s="677"/>
      <c r="VON71" s="677"/>
      <c r="VOO71" s="677"/>
      <c r="VOP71" s="677"/>
      <c r="VOQ71" s="677"/>
      <c r="VOR71" s="677"/>
      <c r="VOS71" s="677"/>
      <c r="VOT71" s="677"/>
      <c r="VOU71" s="677"/>
      <c r="VOV71" s="677"/>
      <c r="VOW71" s="677"/>
      <c r="VOX71" s="677"/>
      <c r="VOY71" s="677"/>
      <c r="VOZ71" s="677"/>
      <c r="VPA71" s="677"/>
      <c r="VPB71" s="677"/>
      <c r="VPC71" s="677"/>
      <c r="VPD71" s="677"/>
      <c r="VPE71" s="677"/>
      <c r="VPF71" s="677"/>
      <c r="VPG71" s="677"/>
      <c r="VPH71" s="677"/>
      <c r="VPI71" s="677"/>
      <c r="VPJ71" s="677"/>
      <c r="VPK71" s="677"/>
      <c r="VPL71" s="677"/>
      <c r="VPM71" s="677"/>
      <c r="VPN71" s="677"/>
      <c r="VPO71" s="677"/>
      <c r="VPP71" s="677"/>
      <c r="VPQ71" s="677"/>
      <c r="VPR71" s="677"/>
      <c r="VPS71" s="677"/>
      <c r="VPT71" s="677"/>
      <c r="VPU71" s="677"/>
      <c r="VPV71" s="677"/>
      <c r="VPW71" s="677"/>
      <c r="VPX71" s="677"/>
      <c r="VPY71" s="677"/>
      <c r="VPZ71" s="677"/>
      <c r="VQA71" s="677"/>
      <c r="VQB71" s="677"/>
      <c r="VQC71" s="677"/>
      <c r="VQD71" s="677"/>
      <c r="VQE71" s="677"/>
      <c r="VQF71" s="677"/>
      <c r="VQG71" s="677"/>
      <c r="VQH71" s="677"/>
      <c r="VQI71" s="677"/>
      <c r="VQJ71" s="677"/>
      <c r="VQK71" s="677"/>
      <c r="VQL71" s="677"/>
      <c r="VQM71" s="677"/>
      <c r="VQN71" s="677"/>
      <c r="VQO71" s="677"/>
      <c r="VQP71" s="677"/>
      <c r="VQQ71" s="677"/>
      <c r="VQR71" s="677"/>
      <c r="VQS71" s="677"/>
      <c r="VQT71" s="677"/>
      <c r="VQU71" s="677"/>
      <c r="VQV71" s="677"/>
      <c r="VQW71" s="677"/>
      <c r="VQX71" s="677"/>
      <c r="VQY71" s="677"/>
      <c r="VQZ71" s="677"/>
      <c r="VRA71" s="677"/>
      <c r="VRB71" s="677"/>
      <c r="VRC71" s="677"/>
      <c r="VRD71" s="677"/>
      <c r="VRE71" s="677"/>
      <c r="VRF71" s="677"/>
      <c r="VRG71" s="677"/>
      <c r="VRH71" s="677"/>
      <c r="VRI71" s="677"/>
      <c r="VRJ71" s="677"/>
      <c r="VRK71" s="677"/>
      <c r="VRL71" s="677"/>
      <c r="VRM71" s="677"/>
      <c r="VRN71" s="677"/>
      <c r="VRO71" s="677"/>
      <c r="VRP71" s="677"/>
      <c r="VRQ71" s="677"/>
      <c r="VRR71" s="677"/>
      <c r="VRS71" s="677"/>
      <c r="VRT71" s="677"/>
      <c r="VRU71" s="677"/>
      <c r="VRV71" s="677"/>
      <c r="VRW71" s="677"/>
      <c r="VRX71" s="677"/>
      <c r="VRY71" s="677"/>
      <c r="VRZ71" s="677"/>
      <c r="VSA71" s="677"/>
      <c r="VSB71" s="677"/>
      <c r="VSC71" s="677"/>
      <c r="VSD71" s="677"/>
      <c r="VSE71" s="677"/>
      <c r="VSF71" s="677"/>
      <c r="VSG71" s="677"/>
      <c r="VSH71" s="677"/>
      <c r="VSI71" s="677"/>
      <c r="VSJ71" s="677"/>
      <c r="VSK71" s="677"/>
      <c r="VSL71" s="677"/>
      <c r="VSM71" s="677"/>
      <c r="VSN71" s="677"/>
      <c r="VSO71" s="677"/>
      <c r="VSP71" s="677"/>
      <c r="VSQ71" s="677"/>
      <c r="VSR71" s="677"/>
      <c r="VSS71" s="677"/>
      <c r="VST71" s="677"/>
      <c r="VSU71" s="677"/>
      <c r="VSV71" s="677"/>
      <c r="VSW71" s="677"/>
      <c r="VSX71" s="677"/>
      <c r="VSY71" s="677"/>
      <c r="VSZ71" s="677"/>
      <c r="VTA71" s="677"/>
      <c r="VTB71" s="677"/>
      <c r="VTC71" s="677"/>
      <c r="VTD71" s="677"/>
      <c r="VTE71" s="677"/>
      <c r="VTF71" s="677"/>
      <c r="VTG71" s="677"/>
      <c r="VTH71" s="677"/>
      <c r="VTI71" s="677"/>
      <c r="VTJ71" s="677"/>
      <c r="VTK71" s="677"/>
      <c r="VTL71" s="677"/>
      <c r="VTM71" s="677"/>
      <c r="VTN71" s="677"/>
      <c r="VTO71" s="677"/>
      <c r="VTP71" s="677"/>
      <c r="VTQ71" s="677"/>
      <c r="VTR71" s="677"/>
      <c r="VTS71" s="677"/>
      <c r="VTT71" s="677"/>
      <c r="VTU71" s="677"/>
      <c r="VTV71" s="677"/>
      <c r="VTW71" s="677"/>
      <c r="VTX71" s="677"/>
      <c r="VTY71" s="677"/>
      <c r="VTZ71" s="677"/>
      <c r="VUA71" s="677"/>
      <c r="VUB71" s="677"/>
      <c r="VUC71" s="677"/>
      <c r="VUD71" s="677"/>
      <c r="VUE71" s="677"/>
      <c r="VUF71" s="677"/>
      <c r="VUG71" s="677"/>
      <c r="VUH71" s="677"/>
      <c r="VUI71" s="677"/>
      <c r="VUJ71" s="677"/>
      <c r="VUK71" s="677"/>
      <c r="VUL71" s="677"/>
      <c r="VUM71" s="677"/>
      <c r="VUN71" s="677"/>
      <c r="VUO71" s="677"/>
      <c r="VUP71" s="677"/>
      <c r="VUQ71" s="677"/>
      <c r="VUR71" s="677"/>
      <c r="VUS71" s="677"/>
      <c r="VUT71" s="677"/>
      <c r="VUU71" s="677"/>
      <c r="VUV71" s="677"/>
      <c r="VUW71" s="677"/>
      <c r="VUX71" s="677"/>
      <c r="VUY71" s="677"/>
      <c r="VUZ71" s="677"/>
      <c r="VVA71" s="677"/>
      <c r="VVB71" s="677"/>
      <c r="VVC71" s="677"/>
      <c r="VVD71" s="677"/>
      <c r="VVE71" s="677"/>
      <c r="VVF71" s="677"/>
      <c r="VVG71" s="677"/>
      <c r="VVH71" s="677"/>
      <c r="VVI71" s="677"/>
      <c r="VVJ71" s="677"/>
      <c r="VVK71" s="677"/>
      <c r="VVL71" s="677"/>
      <c r="VVM71" s="677"/>
      <c r="VVN71" s="677"/>
      <c r="VVO71" s="677"/>
      <c r="VVP71" s="677"/>
      <c r="VVQ71" s="677"/>
      <c r="VVR71" s="677"/>
      <c r="VVS71" s="677"/>
      <c r="VVT71" s="677"/>
      <c r="VVU71" s="677"/>
      <c r="VVV71" s="677"/>
      <c r="VVW71" s="677"/>
      <c r="VVX71" s="677"/>
      <c r="VVY71" s="677"/>
      <c r="VVZ71" s="677"/>
      <c r="VWA71" s="677"/>
      <c r="VWB71" s="677"/>
      <c r="VWC71" s="677"/>
      <c r="VWD71" s="677"/>
      <c r="VWE71" s="677"/>
      <c r="VWF71" s="677"/>
      <c r="VWG71" s="677"/>
      <c r="VWH71" s="677"/>
      <c r="VWI71" s="677"/>
      <c r="VWJ71" s="677"/>
      <c r="VWK71" s="677"/>
      <c r="VWL71" s="677"/>
      <c r="VWM71" s="677"/>
      <c r="VWN71" s="677"/>
      <c r="VWO71" s="677"/>
      <c r="VWP71" s="677"/>
      <c r="VWQ71" s="677"/>
      <c r="VWR71" s="677"/>
      <c r="VWS71" s="677"/>
      <c r="VWT71" s="677"/>
      <c r="VWU71" s="677"/>
      <c r="VWV71" s="677"/>
      <c r="VWW71" s="677"/>
      <c r="VWX71" s="677"/>
      <c r="VWY71" s="677"/>
      <c r="VWZ71" s="677"/>
      <c r="VXA71" s="677"/>
      <c r="VXB71" s="677"/>
      <c r="VXC71" s="677"/>
      <c r="VXD71" s="677"/>
      <c r="VXE71" s="677"/>
      <c r="VXF71" s="677"/>
      <c r="VXG71" s="677"/>
      <c r="VXH71" s="677"/>
      <c r="VXI71" s="677"/>
      <c r="VXJ71" s="677"/>
      <c r="VXK71" s="677"/>
      <c r="VXL71" s="677"/>
      <c r="VXM71" s="677"/>
      <c r="VXN71" s="677"/>
      <c r="VXO71" s="677"/>
      <c r="VXP71" s="677"/>
      <c r="VXQ71" s="677"/>
      <c r="VXR71" s="677"/>
      <c r="VXS71" s="677"/>
      <c r="VXT71" s="677"/>
      <c r="VXU71" s="677"/>
      <c r="VXV71" s="677"/>
      <c r="VXW71" s="677"/>
      <c r="VXX71" s="677"/>
      <c r="VXY71" s="677"/>
      <c r="VXZ71" s="677"/>
      <c r="VYA71" s="677"/>
      <c r="VYB71" s="677"/>
      <c r="VYC71" s="677"/>
      <c r="VYD71" s="677"/>
      <c r="VYE71" s="677"/>
      <c r="VYF71" s="677"/>
      <c r="VYG71" s="677"/>
      <c r="VYH71" s="677"/>
      <c r="VYI71" s="677"/>
      <c r="VYJ71" s="677"/>
      <c r="VYK71" s="677"/>
      <c r="VYL71" s="677"/>
      <c r="VYM71" s="677"/>
      <c r="VYN71" s="677"/>
      <c r="VYO71" s="677"/>
      <c r="VYP71" s="677"/>
      <c r="VYQ71" s="677"/>
      <c r="VYR71" s="677"/>
      <c r="VYS71" s="677"/>
      <c r="VYT71" s="677"/>
      <c r="VYU71" s="677"/>
      <c r="VYV71" s="677"/>
      <c r="VYW71" s="677"/>
      <c r="VYX71" s="677"/>
      <c r="VYY71" s="677"/>
      <c r="VYZ71" s="677"/>
      <c r="VZA71" s="677"/>
      <c r="VZB71" s="677"/>
      <c r="VZC71" s="677"/>
      <c r="VZD71" s="677"/>
      <c r="VZE71" s="677"/>
      <c r="VZF71" s="677"/>
      <c r="VZG71" s="677"/>
      <c r="VZH71" s="677"/>
      <c r="VZI71" s="677"/>
      <c r="VZJ71" s="677"/>
      <c r="VZK71" s="677"/>
      <c r="VZL71" s="677"/>
      <c r="VZM71" s="677"/>
      <c r="VZN71" s="677"/>
      <c r="VZO71" s="677"/>
      <c r="VZP71" s="677"/>
      <c r="VZQ71" s="677"/>
      <c r="VZR71" s="677"/>
      <c r="VZS71" s="677"/>
      <c r="VZT71" s="677"/>
      <c r="VZU71" s="677"/>
      <c r="VZV71" s="677"/>
      <c r="VZW71" s="677"/>
      <c r="VZX71" s="677"/>
      <c r="VZY71" s="677"/>
      <c r="VZZ71" s="677"/>
      <c r="WAA71" s="677"/>
      <c r="WAB71" s="677"/>
      <c r="WAC71" s="677"/>
      <c r="WAD71" s="677"/>
      <c r="WAE71" s="677"/>
      <c r="WAF71" s="677"/>
      <c r="WAG71" s="677"/>
      <c r="WAH71" s="677"/>
      <c r="WAI71" s="677"/>
      <c r="WAJ71" s="677"/>
      <c r="WAK71" s="677"/>
      <c r="WAL71" s="677"/>
      <c r="WAM71" s="677"/>
      <c r="WAN71" s="677"/>
      <c r="WAO71" s="677"/>
      <c r="WAP71" s="677"/>
      <c r="WAQ71" s="677"/>
      <c r="WAR71" s="677"/>
      <c r="WAS71" s="677"/>
      <c r="WAT71" s="677"/>
      <c r="WAU71" s="677"/>
      <c r="WAV71" s="677"/>
      <c r="WAW71" s="677"/>
      <c r="WAX71" s="677"/>
      <c r="WAY71" s="677"/>
      <c r="WAZ71" s="677"/>
      <c r="WBA71" s="677"/>
      <c r="WBB71" s="677"/>
      <c r="WBC71" s="677"/>
      <c r="WBD71" s="677"/>
      <c r="WBE71" s="677"/>
      <c r="WBF71" s="677"/>
      <c r="WBG71" s="677"/>
      <c r="WBH71" s="677"/>
      <c r="WBI71" s="677"/>
      <c r="WBJ71" s="677"/>
      <c r="WBK71" s="677"/>
      <c r="WBL71" s="677"/>
      <c r="WBM71" s="677"/>
      <c r="WBN71" s="677"/>
      <c r="WBO71" s="677"/>
      <c r="WBP71" s="677"/>
      <c r="WBQ71" s="677"/>
      <c r="WBR71" s="677"/>
      <c r="WBS71" s="677"/>
      <c r="WBT71" s="677"/>
      <c r="WBU71" s="677"/>
      <c r="WBV71" s="677"/>
      <c r="WBW71" s="677"/>
      <c r="WBX71" s="677"/>
      <c r="WBY71" s="677"/>
      <c r="WBZ71" s="677"/>
      <c r="WCA71" s="677"/>
      <c r="WCB71" s="677"/>
      <c r="WCC71" s="677"/>
      <c r="WCD71" s="677"/>
      <c r="WCE71" s="677"/>
      <c r="WCF71" s="677"/>
      <c r="WCG71" s="677"/>
      <c r="WCH71" s="677"/>
      <c r="WCI71" s="677"/>
      <c r="WCJ71" s="677"/>
      <c r="WCK71" s="677"/>
      <c r="WCL71" s="677"/>
      <c r="WCM71" s="677"/>
      <c r="WCN71" s="677"/>
      <c r="WCO71" s="677"/>
      <c r="WCP71" s="677"/>
      <c r="WCQ71" s="677"/>
      <c r="WCR71" s="677"/>
      <c r="WCS71" s="677"/>
      <c r="WCT71" s="677"/>
      <c r="WCU71" s="677"/>
      <c r="WCV71" s="677"/>
      <c r="WCW71" s="677"/>
      <c r="WCX71" s="677"/>
      <c r="WCY71" s="677"/>
      <c r="WCZ71" s="677"/>
      <c r="WDA71" s="677"/>
      <c r="WDB71" s="677"/>
      <c r="WDC71" s="677"/>
      <c r="WDD71" s="677"/>
      <c r="WDE71" s="677"/>
      <c r="WDF71" s="677"/>
      <c r="WDG71" s="677"/>
      <c r="WDH71" s="677"/>
      <c r="WDI71" s="677"/>
      <c r="WDJ71" s="677"/>
      <c r="WDK71" s="677"/>
      <c r="WDL71" s="677"/>
      <c r="WDM71" s="677"/>
      <c r="WDN71" s="677"/>
      <c r="WDO71" s="677"/>
      <c r="WDP71" s="677"/>
      <c r="WDQ71" s="677"/>
      <c r="WDR71" s="677"/>
      <c r="WDS71" s="677"/>
      <c r="WDT71" s="677"/>
      <c r="WDU71" s="677"/>
      <c r="WDV71" s="677"/>
      <c r="WDW71" s="677"/>
      <c r="WDX71" s="677"/>
      <c r="WDY71" s="677"/>
      <c r="WDZ71" s="677"/>
      <c r="WEA71" s="677"/>
      <c r="WEB71" s="677"/>
      <c r="WEC71" s="677"/>
      <c r="WED71" s="677"/>
      <c r="WEE71" s="677"/>
      <c r="WEF71" s="677"/>
      <c r="WEG71" s="677"/>
      <c r="WEH71" s="677"/>
      <c r="WEI71" s="677"/>
      <c r="WEJ71" s="677"/>
      <c r="WEK71" s="677"/>
      <c r="WEL71" s="677"/>
      <c r="WEM71" s="677"/>
      <c r="WEN71" s="677"/>
      <c r="WEO71" s="677"/>
      <c r="WEP71" s="677"/>
      <c r="WEQ71" s="677"/>
      <c r="WER71" s="677"/>
      <c r="WES71" s="677"/>
      <c r="WET71" s="677"/>
      <c r="WEU71" s="677"/>
      <c r="WEV71" s="677"/>
      <c r="WEW71" s="677"/>
      <c r="WEX71" s="677"/>
      <c r="WEY71" s="677"/>
      <c r="WEZ71" s="677"/>
      <c r="WFA71" s="677"/>
      <c r="WFB71" s="677"/>
      <c r="WFC71" s="677"/>
      <c r="WFD71" s="677"/>
      <c r="WFE71" s="677"/>
      <c r="WFF71" s="677"/>
      <c r="WFG71" s="677"/>
      <c r="WFH71" s="677"/>
      <c r="WFI71" s="677"/>
      <c r="WFJ71" s="677"/>
      <c r="WFK71" s="677"/>
      <c r="WFL71" s="677"/>
      <c r="WFM71" s="677"/>
      <c r="WFN71" s="677"/>
      <c r="WFO71" s="677"/>
      <c r="WFP71" s="677"/>
      <c r="WFQ71" s="677"/>
      <c r="WFR71" s="677"/>
      <c r="WFS71" s="677"/>
      <c r="WFT71" s="677"/>
      <c r="WFU71" s="677"/>
      <c r="WFV71" s="677"/>
      <c r="WFW71" s="677"/>
      <c r="WFX71" s="677"/>
      <c r="WFY71" s="677"/>
      <c r="WFZ71" s="677"/>
      <c r="WGA71" s="677"/>
      <c r="WGB71" s="677"/>
      <c r="WGC71" s="677"/>
      <c r="WGD71" s="677"/>
      <c r="WGE71" s="677"/>
      <c r="WGF71" s="677"/>
      <c r="WGG71" s="677"/>
      <c r="WGH71" s="677"/>
      <c r="WGI71" s="677"/>
      <c r="WGJ71" s="677"/>
      <c r="WGK71" s="677"/>
      <c r="WGL71" s="677"/>
      <c r="WGM71" s="677"/>
      <c r="WGN71" s="677"/>
      <c r="WGO71" s="677"/>
      <c r="WGP71" s="677"/>
      <c r="WGQ71" s="677"/>
      <c r="WGR71" s="677"/>
      <c r="WGS71" s="677"/>
      <c r="WGT71" s="677"/>
      <c r="WGU71" s="677"/>
      <c r="WGV71" s="677"/>
      <c r="WGW71" s="677"/>
      <c r="WGX71" s="677"/>
      <c r="WGY71" s="677"/>
      <c r="WGZ71" s="677"/>
      <c r="WHA71" s="677"/>
      <c r="WHB71" s="677"/>
      <c r="WHC71" s="677"/>
      <c r="WHD71" s="677"/>
      <c r="WHE71" s="677"/>
      <c r="WHF71" s="677"/>
      <c r="WHG71" s="677"/>
      <c r="WHH71" s="677"/>
      <c r="WHI71" s="677"/>
      <c r="WHJ71" s="677"/>
      <c r="WHK71" s="677"/>
      <c r="WHL71" s="677"/>
      <c r="WHM71" s="677"/>
      <c r="WHN71" s="677"/>
      <c r="WHO71" s="677"/>
      <c r="WHP71" s="677"/>
      <c r="WHQ71" s="677"/>
      <c r="WHR71" s="677"/>
      <c r="WHS71" s="677"/>
      <c r="WHT71" s="677"/>
      <c r="WHU71" s="677"/>
      <c r="WHV71" s="677"/>
      <c r="WHW71" s="677"/>
      <c r="WHX71" s="677"/>
      <c r="WHY71" s="677"/>
      <c r="WHZ71" s="677"/>
      <c r="WIA71" s="677"/>
      <c r="WIB71" s="677"/>
      <c r="WIC71" s="677"/>
      <c r="WID71" s="677"/>
      <c r="WIE71" s="677"/>
      <c r="WIF71" s="677"/>
      <c r="WIG71" s="677"/>
      <c r="WIH71" s="677"/>
      <c r="WII71" s="677"/>
      <c r="WIJ71" s="677"/>
      <c r="WIK71" s="677"/>
      <c r="WIL71" s="677"/>
      <c r="WIM71" s="677"/>
      <c r="WIN71" s="677"/>
      <c r="WIO71" s="677"/>
      <c r="WIP71" s="677"/>
      <c r="WIQ71" s="677"/>
      <c r="WIR71" s="677"/>
      <c r="WIS71" s="677"/>
      <c r="WIT71" s="677"/>
      <c r="WIU71" s="677"/>
      <c r="WIV71" s="677"/>
      <c r="WIW71" s="677"/>
      <c r="WIX71" s="677"/>
      <c r="WIY71" s="677"/>
      <c r="WIZ71" s="677"/>
      <c r="WJA71" s="677"/>
      <c r="WJB71" s="677"/>
      <c r="WJC71" s="677"/>
      <c r="WJD71" s="677"/>
      <c r="WJE71" s="677"/>
      <c r="WJF71" s="677"/>
      <c r="WJG71" s="677"/>
      <c r="WJH71" s="677"/>
      <c r="WJI71" s="677"/>
      <c r="WJJ71" s="677"/>
      <c r="WJK71" s="677"/>
      <c r="WJL71" s="677"/>
      <c r="WJM71" s="677"/>
      <c r="WJN71" s="677"/>
      <c r="WJO71" s="677"/>
      <c r="WJP71" s="677"/>
      <c r="WJQ71" s="677"/>
      <c r="WJR71" s="677"/>
      <c r="WJS71" s="677"/>
      <c r="WJT71" s="677"/>
      <c r="WJU71" s="677"/>
      <c r="WJV71" s="677"/>
      <c r="WJW71" s="677"/>
      <c r="WJX71" s="677"/>
      <c r="WJY71" s="677"/>
      <c r="WJZ71" s="677"/>
      <c r="WKA71" s="677"/>
      <c r="WKB71" s="677"/>
      <c r="WKC71" s="677"/>
      <c r="WKD71" s="677"/>
      <c r="WKE71" s="677"/>
      <c r="WKF71" s="677"/>
      <c r="WKG71" s="677"/>
      <c r="WKH71" s="677"/>
      <c r="WKI71" s="677"/>
      <c r="WKJ71" s="677"/>
      <c r="WKK71" s="677"/>
      <c r="WKL71" s="677"/>
      <c r="WKM71" s="677"/>
      <c r="WKN71" s="677"/>
      <c r="WKO71" s="677"/>
      <c r="WKP71" s="677"/>
      <c r="WKQ71" s="677"/>
      <c r="WKR71" s="677"/>
      <c r="WKS71" s="677"/>
      <c r="WKT71" s="677"/>
      <c r="WKU71" s="677"/>
      <c r="WKV71" s="677"/>
      <c r="WKW71" s="677"/>
      <c r="WKX71" s="677"/>
      <c r="WKY71" s="677"/>
      <c r="WKZ71" s="677"/>
      <c r="WLA71" s="677"/>
      <c r="WLB71" s="677"/>
      <c r="WLC71" s="677"/>
      <c r="WLD71" s="677"/>
      <c r="WLE71" s="677"/>
      <c r="WLF71" s="677"/>
      <c r="WLG71" s="677"/>
      <c r="WLH71" s="677"/>
      <c r="WLI71" s="677"/>
      <c r="WLJ71" s="677"/>
      <c r="WLK71" s="677"/>
      <c r="WLL71" s="677"/>
      <c r="WLM71" s="677"/>
      <c r="WLN71" s="677"/>
      <c r="WLO71" s="677"/>
      <c r="WLP71" s="677"/>
      <c r="WLQ71" s="677"/>
      <c r="WLR71" s="677"/>
      <c r="WLS71" s="677"/>
      <c r="WLT71" s="677"/>
      <c r="WLU71" s="677"/>
      <c r="WLV71" s="677"/>
      <c r="WLW71" s="677"/>
      <c r="WLX71" s="677"/>
      <c r="WLY71" s="677"/>
      <c r="WLZ71" s="677"/>
      <c r="WMA71" s="677"/>
      <c r="WMB71" s="677"/>
      <c r="WMC71" s="677"/>
      <c r="WMD71" s="677"/>
      <c r="WME71" s="677"/>
      <c r="WMF71" s="677"/>
      <c r="WMG71" s="677"/>
      <c r="WMH71" s="677"/>
      <c r="WMI71" s="677"/>
      <c r="WMJ71" s="677"/>
      <c r="WMK71" s="677"/>
      <c r="WML71" s="677"/>
      <c r="WMM71" s="677"/>
      <c r="WMN71" s="677"/>
      <c r="WMO71" s="677"/>
      <c r="WMP71" s="677"/>
      <c r="WMQ71" s="677"/>
      <c r="WMR71" s="677"/>
      <c r="WMS71" s="677"/>
      <c r="WMT71" s="677"/>
      <c r="WMU71" s="677"/>
      <c r="WMV71" s="677"/>
      <c r="WMW71" s="677"/>
      <c r="WMX71" s="677"/>
      <c r="WMY71" s="677"/>
      <c r="WMZ71" s="677"/>
      <c r="WNA71" s="677"/>
      <c r="WNB71" s="677"/>
      <c r="WNC71" s="677"/>
      <c r="WND71" s="677"/>
      <c r="WNE71" s="677"/>
      <c r="WNF71" s="677"/>
      <c r="WNG71" s="677"/>
      <c r="WNH71" s="677"/>
      <c r="WNI71" s="677"/>
      <c r="WNJ71" s="677"/>
      <c r="WNK71" s="677"/>
      <c r="WNL71" s="677"/>
      <c r="WNM71" s="677"/>
      <c r="WNN71" s="677"/>
      <c r="WNO71" s="677"/>
      <c r="WNP71" s="677"/>
      <c r="WNQ71" s="677"/>
      <c r="WNR71" s="677"/>
      <c r="WNS71" s="677"/>
      <c r="WNT71" s="677"/>
      <c r="WNU71" s="677"/>
      <c r="WNV71" s="677"/>
      <c r="WNW71" s="677"/>
      <c r="WNX71" s="677"/>
      <c r="WNY71" s="677"/>
      <c r="WNZ71" s="677"/>
      <c r="WOA71" s="677"/>
      <c r="WOB71" s="677"/>
      <c r="WOC71" s="677"/>
      <c r="WOD71" s="677"/>
      <c r="WOE71" s="677"/>
      <c r="WOF71" s="677"/>
      <c r="WOG71" s="677"/>
      <c r="WOH71" s="677"/>
      <c r="WOI71" s="677"/>
      <c r="WOJ71" s="677"/>
      <c r="WOK71" s="677"/>
      <c r="WOL71" s="677"/>
      <c r="WOM71" s="677"/>
      <c r="WON71" s="677"/>
      <c r="WOO71" s="677"/>
      <c r="WOP71" s="677"/>
      <c r="WOQ71" s="677"/>
      <c r="WOR71" s="677"/>
      <c r="WOS71" s="677"/>
      <c r="WOT71" s="677"/>
      <c r="WOU71" s="677"/>
      <c r="WOV71" s="677"/>
      <c r="WOW71" s="677"/>
      <c r="WOX71" s="677"/>
      <c r="WOY71" s="677"/>
      <c r="WOZ71" s="677"/>
      <c r="WPA71" s="677"/>
      <c r="WPB71" s="677"/>
      <c r="WPC71" s="677"/>
      <c r="WPD71" s="677"/>
      <c r="WPE71" s="677"/>
      <c r="WPF71" s="677"/>
      <c r="WPG71" s="677"/>
      <c r="WPH71" s="677"/>
      <c r="WPI71" s="677"/>
      <c r="WPJ71" s="677"/>
      <c r="WPK71" s="677"/>
      <c r="WPL71" s="677"/>
      <c r="WPM71" s="677"/>
      <c r="WPN71" s="677"/>
      <c r="WPO71" s="677"/>
      <c r="WPP71" s="677"/>
      <c r="WPQ71" s="677"/>
      <c r="WPR71" s="677"/>
      <c r="WPS71" s="677"/>
      <c r="WPT71" s="677"/>
      <c r="WPU71" s="677"/>
      <c r="WPV71" s="677"/>
      <c r="WPW71" s="677"/>
      <c r="WPX71" s="677"/>
      <c r="WPY71" s="677"/>
      <c r="WPZ71" s="677"/>
      <c r="WQA71" s="677"/>
      <c r="WQB71" s="677"/>
      <c r="WQC71" s="677"/>
      <c r="WQD71" s="677"/>
      <c r="WQE71" s="677"/>
      <c r="WQF71" s="677"/>
      <c r="WQG71" s="677"/>
      <c r="WQH71" s="677"/>
      <c r="WQI71" s="677"/>
      <c r="WQJ71" s="677"/>
      <c r="WQK71" s="677"/>
      <c r="WQL71" s="677"/>
      <c r="WQM71" s="677"/>
      <c r="WQN71" s="677"/>
      <c r="WQO71" s="677"/>
      <c r="WQP71" s="677"/>
      <c r="WQQ71" s="677"/>
      <c r="WQR71" s="677"/>
      <c r="WQS71" s="677"/>
      <c r="WQT71" s="677"/>
      <c r="WQU71" s="677"/>
      <c r="WQV71" s="677"/>
      <c r="WQW71" s="677"/>
      <c r="WQX71" s="677"/>
      <c r="WQY71" s="677"/>
      <c r="WQZ71" s="677"/>
      <c r="WRA71" s="677"/>
      <c r="WRB71" s="677"/>
      <c r="WRC71" s="677"/>
      <c r="WRD71" s="677"/>
      <c r="WRE71" s="677"/>
      <c r="WRF71" s="677"/>
      <c r="WRG71" s="677"/>
      <c r="WRH71" s="677"/>
      <c r="WRI71" s="677"/>
      <c r="WRJ71" s="677"/>
      <c r="WRK71" s="677"/>
      <c r="WRL71" s="677"/>
      <c r="WRM71" s="677"/>
      <c r="WRN71" s="677"/>
      <c r="WRO71" s="677"/>
      <c r="WRP71" s="677"/>
      <c r="WRQ71" s="677"/>
      <c r="WRR71" s="677"/>
      <c r="WRS71" s="677"/>
      <c r="WRT71" s="677"/>
      <c r="WRU71" s="677"/>
      <c r="WRV71" s="677"/>
      <c r="WRW71" s="677"/>
      <c r="WRX71" s="677"/>
      <c r="WRY71" s="677"/>
      <c r="WRZ71" s="677"/>
      <c r="WSA71" s="677"/>
      <c r="WSB71" s="677"/>
      <c r="WSC71" s="677"/>
      <c r="WSD71" s="677"/>
      <c r="WSE71" s="677"/>
      <c r="WSF71" s="677"/>
      <c r="WSG71" s="677"/>
      <c r="WSH71" s="677"/>
      <c r="WSI71" s="677"/>
      <c r="WSJ71" s="677"/>
      <c r="WSK71" s="677"/>
      <c r="WSL71" s="677"/>
      <c r="WSM71" s="677"/>
      <c r="WSN71" s="677"/>
      <c r="WSO71" s="677"/>
      <c r="WSP71" s="677"/>
      <c r="WSQ71" s="677"/>
      <c r="WSR71" s="677"/>
      <c r="WSS71" s="677"/>
      <c r="WST71" s="677"/>
      <c r="WSU71" s="677"/>
      <c r="WSV71" s="677"/>
      <c r="WSW71" s="677"/>
      <c r="WSX71" s="677"/>
      <c r="WSY71" s="677"/>
      <c r="WSZ71" s="677"/>
      <c r="WTA71" s="677"/>
      <c r="WTB71" s="677"/>
      <c r="WTC71" s="677"/>
      <c r="WTD71" s="677"/>
      <c r="WTE71" s="677"/>
      <c r="WTF71" s="677"/>
      <c r="WTG71" s="677"/>
      <c r="WTH71" s="677"/>
      <c r="WTI71" s="677"/>
      <c r="WTJ71" s="677"/>
      <c r="WTK71" s="677"/>
      <c r="WTL71" s="677"/>
      <c r="WTM71" s="677"/>
      <c r="WTN71" s="677"/>
      <c r="WTO71" s="677"/>
      <c r="WTP71" s="677"/>
      <c r="WTQ71" s="677"/>
      <c r="WTR71" s="677"/>
      <c r="WTS71" s="677"/>
      <c r="WTT71" s="677"/>
      <c r="WTU71" s="677"/>
      <c r="WTV71" s="677"/>
      <c r="WTW71" s="677"/>
      <c r="WTX71" s="677"/>
      <c r="WTY71" s="677"/>
      <c r="WTZ71" s="677"/>
      <c r="WUA71" s="677"/>
      <c r="WUB71" s="677"/>
      <c r="WUC71" s="677"/>
      <c r="WUD71" s="677"/>
      <c r="WUE71" s="677"/>
      <c r="WUF71" s="677"/>
      <c r="WUG71" s="677"/>
      <c r="WUH71" s="677"/>
      <c r="WUI71" s="677"/>
      <c r="WUJ71" s="677"/>
      <c r="WUK71" s="677"/>
      <c r="WUL71" s="677"/>
      <c r="WUM71" s="677"/>
      <c r="WUN71" s="677"/>
      <c r="WUO71" s="677"/>
      <c r="WUP71" s="677"/>
      <c r="WUQ71" s="677"/>
      <c r="WUR71" s="677"/>
      <c r="WUS71" s="677"/>
      <c r="WUT71" s="677"/>
      <c r="WUU71" s="677"/>
      <c r="WUV71" s="677"/>
      <c r="WUW71" s="677"/>
      <c r="WUX71" s="677"/>
      <c r="WUY71" s="677"/>
      <c r="WUZ71" s="677"/>
      <c r="WVA71" s="677"/>
      <c r="WVB71" s="677"/>
      <c r="WVC71" s="677"/>
      <c r="WVD71" s="677"/>
      <c r="WVE71" s="677"/>
      <c r="WVF71" s="677"/>
      <c r="WVG71" s="677"/>
      <c r="WVH71" s="677"/>
      <c r="WVI71" s="677"/>
      <c r="WVJ71" s="677"/>
      <c r="WVK71" s="677"/>
      <c r="WVL71" s="677"/>
      <c r="WVM71" s="677"/>
      <c r="WVN71" s="677"/>
      <c r="WVO71" s="677"/>
      <c r="WVP71" s="677"/>
      <c r="WVQ71" s="677"/>
      <c r="WVR71" s="677"/>
      <c r="WVS71" s="677"/>
      <c r="WVT71" s="677"/>
      <c r="WVU71" s="677"/>
      <c r="WVV71" s="677"/>
      <c r="WVW71" s="677"/>
      <c r="WVX71" s="677"/>
      <c r="WVY71" s="677"/>
      <c r="WVZ71" s="677"/>
      <c r="WWA71" s="677"/>
      <c r="WWB71" s="677"/>
      <c r="WWC71" s="677"/>
      <c r="WWD71" s="677"/>
      <c r="WWE71" s="677"/>
      <c r="WWF71" s="677"/>
      <c r="WWG71" s="677"/>
      <c r="WWH71" s="677"/>
      <c r="WWI71" s="677"/>
      <c r="WWJ71" s="677"/>
      <c r="WWK71" s="677"/>
      <c r="WWL71" s="677"/>
      <c r="WWM71" s="677"/>
      <c r="WWN71" s="677"/>
      <c r="WWO71" s="677"/>
      <c r="WWP71" s="677"/>
      <c r="WWQ71" s="677"/>
      <c r="WWR71" s="677"/>
      <c r="WWS71" s="677"/>
      <c r="WWT71" s="677"/>
      <c r="WWU71" s="677"/>
      <c r="WWV71" s="677"/>
      <c r="WWW71" s="677"/>
      <c r="WWX71" s="677"/>
      <c r="WWY71" s="677"/>
      <c r="WWZ71" s="677"/>
      <c r="WXA71" s="677"/>
      <c r="WXB71" s="677"/>
      <c r="WXC71" s="677"/>
      <c r="WXD71" s="677"/>
      <c r="WXE71" s="677"/>
      <c r="WXF71" s="677"/>
      <c r="WXG71" s="677"/>
      <c r="WXH71" s="677"/>
      <c r="WXI71" s="677"/>
      <c r="WXJ71" s="677"/>
      <c r="WXK71" s="677"/>
      <c r="WXL71" s="677"/>
      <c r="WXM71" s="677"/>
      <c r="WXN71" s="677"/>
      <c r="WXO71" s="677"/>
      <c r="WXP71" s="677"/>
      <c r="WXQ71" s="677"/>
      <c r="WXR71" s="677"/>
      <c r="WXS71" s="677"/>
      <c r="WXT71" s="677"/>
      <c r="WXU71" s="677"/>
      <c r="WXV71" s="677"/>
      <c r="WXW71" s="677"/>
      <c r="WXX71" s="677"/>
      <c r="WXY71" s="677"/>
      <c r="WXZ71" s="677"/>
      <c r="WYA71" s="677"/>
      <c r="WYB71" s="677"/>
      <c r="WYC71" s="677"/>
      <c r="WYD71" s="677"/>
      <c r="WYE71" s="677"/>
      <c r="WYF71" s="677"/>
      <c r="WYG71" s="677"/>
      <c r="WYH71" s="677"/>
      <c r="WYI71" s="677"/>
      <c r="WYJ71" s="677"/>
      <c r="WYK71" s="677"/>
      <c r="WYL71" s="677"/>
      <c r="WYM71" s="677"/>
      <c r="WYN71" s="677"/>
      <c r="WYO71" s="677"/>
      <c r="WYP71" s="677"/>
      <c r="WYQ71" s="677"/>
      <c r="WYR71" s="677"/>
      <c r="WYS71" s="677"/>
      <c r="WYT71" s="677"/>
      <c r="WYU71" s="677"/>
      <c r="WYV71" s="677"/>
      <c r="WYW71" s="677"/>
      <c r="WYX71" s="677"/>
      <c r="WYY71" s="677"/>
      <c r="WYZ71" s="677"/>
      <c r="WZA71" s="677"/>
      <c r="WZB71" s="677"/>
      <c r="WZC71" s="677"/>
      <c r="WZD71" s="677"/>
      <c r="WZE71" s="677"/>
      <c r="WZF71" s="677"/>
      <c r="WZG71" s="677"/>
      <c r="WZH71" s="677"/>
      <c r="WZI71" s="677"/>
      <c r="WZJ71" s="677"/>
      <c r="WZK71" s="677"/>
      <c r="WZL71" s="677"/>
      <c r="WZM71" s="677"/>
      <c r="WZN71" s="677"/>
      <c r="WZO71" s="677"/>
      <c r="WZP71" s="677"/>
      <c r="WZQ71" s="677"/>
      <c r="WZR71" s="677"/>
      <c r="WZS71" s="677"/>
      <c r="WZT71" s="677"/>
      <c r="WZU71" s="677"/>
      <c r="WZV71" s="677"/>
      <c r="WZW71" s="677"/>
      <c r="WZX71" s="677"/>
      <c r="WZY71" s="677"/>
      <c r="WZZ71" s="677"/>
      <c r="XAA71" s="677"/>
      <c r="XAB71" s="677"/>
      <c r="XAC71" s="677"/>
      <c r="XAD71" s="677"/>
      <c r="XAE71" s="677"/>
      <c r="XAF71" s="677"/>
      <c r="XAG71" s="677"/>
      <c r="XAH71" s="677"/>
      <c r="XAI71" s="677"/>
      <c r="XAJ71" s="677"/>
      <c r="XAK71" s="677"/>
      <c r="XAL71" s="677"/>
      <c r="XAM71" s="677"/>
      <c r="XAN71" s="677"/>
      <c r="XAO71" s="677"/>
      <c r="XAP71" s="677"/>
      <c r="XAQ71" s="677"/>
      <c r="XAR71" s="677"/>
      <c r="XAS71" s="677"/>
      <c r="XAT71" s="677"/>
      <c r="XAU71" s="677"/>
      <c r="XAV71" s="677"/>
      <c r="XAW71" s="677"/>
      <c r="XAX71" s="677"/>
      <c r="XAY71" s="677"/>
      <c r="XAZ71" s="677"/>
      <c r="XBA71" s="677"/>
      <c r="XBB71" s="677"/>
      <c r="XBC71" s="677"/>
      <c r="XBD71" s="677"/>
      <c r="XBE71" s="677"/>
      <c r="XBF71" s="677"/>
      <c r="XBG71" s="677"/>
      <c r="XBH71" s="677"/>
      <c r="XBI71" s="677"/>
      <c r="XBJ71" s="677"/>
      <c r="XBK71" s="677"/>
      <c r="XBL71" s="677"/>
      <c r="XBM71" s="677"/>
      <c r="XBN71" s="677"/>
      <c r="XBO71" s="677"/>
      <c r="XBP71" s="677"/>
      <c r="XBQ71" s="677"/>
      <c r="XBR71" s="677"/>
      <c r="XBS71" s="677"/>
      <c r="XBT71" s="677"/>
      <c r="XBU71" s="677"/>
      <c r="XBV71" s="677"/>
      <c r="XBW71" s="677"/>
      <c r="XBX71" s="677"/>
      <c r="XBY71" s="677"/>
      <c r="XBZ71" s="677"/>
      <c r="XCA71" s="677"/>
      <c r="XCB71" s="677"/>
      <c r="XCC71" s="677"/>
      <c r="XCD71" s="677"/>
      <c r="XCE71" s="677"/>
      <c r="XCF71" s="677"/>
      <c r="XCG71" s="677"/>
      <c r="XCH71" s="677"/>
      <c r="XCI71" s="677"/>
      <c r="XCJ71" s="677"/>
      <c r="XCK71" s="677"/>
      <c r="XCL71" s="677"/>
      <c r="XCM71" s="677"/>
      <c r="XCN71" s="677"/>
      <c r="XCO71" s="677"/>
      <c r="XCP71" s="677"/>
      <c r="XCQ71" s="677"/>
      <c r="XCR71" s="677"/>
      <c r="XCS71" s="677"/>
      <c r="XCT71" s="677"/>
      <c r="XCU71" s="677"/>
      <c r="XCV71" s="677"/>
      <c r="XCW71" s="677"/>
      <c r="XCX71" s="677"/>
      <c r="XCY71" s="677"/>
      <c r="XCZ71" s="677"/>
      <c r="XDA71" s="677"/>
      <c r="XDB71" s="677"/>
      <c r="XDC71" s="677"/>
      <c r="XDD71" s="677"/>
      <c r="XDE71" s="677"/>
      <c r="XDF71" s="677"/>
      <c r="XDG71" s="677"/>
      <c r="XDH71" s="677"/>
      <c r="XDI71" s="677"/>
      <c r="XDJ71" s="677"/>
      <c r="XDK71" s="677"/>
      <c r="XDL71" s="677"/>
      <c r="XDM71" s="677"/>
      <c r="XDN71" s="677"/>
      <c r="XDO71" s="677"/>
      <c r="XDP71" s="677"/>
      <c r="XDQ71" s="677"/>
      <c r="XDR71" s="677"/>
      <c r="XDS71" s="677"/>
      <c r="XDT71" s="677"/>
      <c r="XDU71" s="677"/>
      <c r="XDV71" s="677"/>
      <c r="XDW71" s="677"/>
      <c r="XDX71" s="677"/>
      <c r="XDY71" s="677"/>
      <c r="XDZ71" s="677"/>
      <c r="XEA71" s="677"/>
      <c r="XEB71" s="677"/>
      <c r="XEC71" s="677"/>
      <c r="XED71" s="677"/>
      <c r="XEE71" s="677"/>
      <c r="XEF71" s="677"/>
      <c r="XEG71" s="677"/>
      <c r="XEH71" s="677"/>
      <c r="XEI71" s="677"/>
      <c r="XEJ71" s="677"/>
      <c r="XEK71" s="677"/>
      <c r="XEL71" s="677"/>
      <c r="XEM71" s="677"/>
      <c r="XEN71" s="677"/>
      <c r="XEO71" s="677"/>
      <c r="XEP71" s="677"/>
      <c r="XEQ71" s="677"/>
      <c r="XER71" s="677"/>
      <c r="XES71" s="677"/>
      <c r="XET71" s="677"/>
      <c r="XEU71" s="677"/>
      <c r="XEV71" s="677"/>
      <c r="XEW71" s="677"/>
      <c r="XEX71" s="677"/>
      <c r="XEY71" s="677"/>
      <c r="XEZ71" s="677"/>
      <c r="XFA71" s="677"/>
      <c r="XFB71" s="677"/>
      <c r="XFC71" s="677"/>
      <c r="XFD71" s="677"/>
    </row>
    <row r="72" spans="46:16384">
      <c r="AT72" s="22" t="s">
        <v>165</v>
      </c>
      <c r="AU72" s="355">
        <f t="shared" si="76"/>
        <v>0</v>
      </c>
      <c r="CA72" s="676" t="s">
        <v>487</v>
      </c>
      <c r="CH72" s="677"/>
      <c r="CI72" s="677"/>
      <c r="CJ72" s="677"/>
      <c r="CK72" s="677"/>
      <c r="CL72" s="677"/>
      <c r="CM72" s="677"/>
      <c r="CN72" s="677"/>
      <c r="CO72" s="677"/>
      <c r="CP72" s="677"/>
      <c r="CQ72" s="677"/>
      <c r="CR72" s="677"/>
      <c r="CS72" s="677"/>
      <c r="CT72" s="677"/>
      <c r="CU72" s="677"/>
      <c r="CV72" s="677"/>
      <c r="CW72" s="677"/>
      <c r="CX72" s="677"/>
      <c r="CY72" s="677"/>
      <c r="CZ72" s="677"/>
      <c r="DA72" s="677"/>
      <c r="DB72" s="677"/>
      <c r="DC72" s="677"/>
      <c r="DD72" s="677"/>
      <c r="DE72" s="677"/>
      <c r="DF72" s="677"/>
      <c r="DG72" s="677"/>
      <c r="DH72" s="677"/>
      <c r="DI72" s="677"/>
      <c r="DJ72" s="677"/>
      <c r="DK72" s="677"/>
      <c r="DL72" s="677"/>
      <c r="DM72" s="677"/>
      <c r="DN72" s="677"/>
      <c r="DO72" s="677"/>
      <c r="DP72" s="677"/>
      <c r="DQ72" s="677"/>
      <c r="DR72" s="677"/>
      <c r="DS72" s="677"/>
      <c r="DT72" s="677"/>
      <c r="DU72" s="677"/>
      <c r="DV72" s="677"/>
      <c r="DW72" s="677"/>
      <c r="DX72" s="677"/>
      <c r="DY72" s="677"/>
      <c r="DZ72" s="677"/>
      <c r="EA72" s="677"/>
      <c r="EB72" s="677"/>
      <c r="EC72" s="677"/>
      <c r="ED72" s="677"/>
      <c r="EE72" s="677"/>
      <c r="EF72" s="677"/>
      <c r="EG72" s="677"/>
      <c r="EH72" s="677"/>
      <c r="EI72" s="677"/>
      <c r="EJ72" s="677"/>
      <c r="EK72" s="677"/>
      <c r="EL72" s="677"/>
      <c r="EM72" s="677"/>
      <c r="EN72" s="677"/>
      <c r="EO72" s="677"/>
      <c r="EP72" s="677"/>
      <c r="EQ72" s="677"/>
      <c r="ER72" s="677"/>
      <c r="ES72" s="677"/>
      <c r="ET72" s="677"/>
      <c r="EU72" s="677"/>
      <c r="EV72" s="677"/>
      <c r="EW72" s="677"/>
      <c r="EX72" s="677"/>
      <c r="EY72" s="677"/>
      <c r="EZ72" s="677"/>
      <c r="FA72" s="677"/>
      <c r="FB72" s="677"/>
      <c r="FC72" s="677"/>
      <c r="FD72" s="677"/>
      <c r="FE72" s="677"/>
      <c r="FF72" s="677"/>
      <c r="FG72" s="677"/>
      <c r="FH72" s="677"/>
      <c r="FI72" s="677"/>
      <c r="FJ72" s="677"/>
      <c r="FK72" s="677"/>
      <c r="FL72" s="677"/>
      <c r="FM72" s="677"/>
      <c r="FN72" s="677"/>
      <c r="FO72" s="677"/>
      <c r="FP72" s="677"/>
      <c r="FQ72" s="677"/>
      <c r="FR72" s="677"/>
      <c r="FS72" s="677"/>
      <c r="FT72" s="677"/>
      <c r="FU72" s="677"/>
      <c r="FV72" s="677"/>
      <c r="FW72" s="677"/>
      <c r="FX72" s="677"/>
      <c r="FY72" s="677"/>
      <c r="FZ72" s="677"/>
      <c r="GA72" s="677"/>
      <c r="GB72" s="677"/>
      <c r="GC72" s="677"/>
      <c r="GD72" s="677"/>
      <c r="GE72" s="677"/>
      <c r="GF72" s="677"/>
      <c r="GG72" s="677"/>
      <c r="GH72" s="677"/>
      <c r="GI72" s="677"/>
      <c r="GJ72" s="677"/>
      <c r="GK72" s="677"/>
      <c r="GL72" s="677"/>
      <c r="GM72" s="677"/>
      <c r="GN72" s="677"/>
      <c r="GO72" s="677"/>
      <c r="GP72" s="677"/>
      <c r="GQ72" s="677"/>
      <c r="GR72" s="677"/>
      <c r="GS72" s="677"/>
      <c r="GT72" s="677"/>
      <c r="GU72" s="677"/>
      <c r="GV72" s="677"/>
      <c r="GW72" s="677"/>
      <c r="GX72" s="677"/>
      <c r="GY72" s="677"/>
      <c r="GZ72" s="677"/>
      <c r="HA72" s="677"/>
      <c r="HB72" s="677"/>
      <c r="HC72" s="677"/>
      <c r="HD72" s="677"/>
      <c r="HE72" s="677"/>
      <c r="HF72" s="677"/>
      <c r="HG72" s="677"/>
      <c r="HH72" s="677"/>
      <c r="HI72" s="677"/>
      <c r="HJ72" s="677"/>
      <c r="HK72" s="677"/>
      <c r="HL72" s="677"/>
      <c r="HM72" s="677"/>
      <c r="HN72" s="677"/>
      <c r="HO72" s="677"/>
      <c r="HP72" s="677"/>
      <c r="HQ72" s="677"/>
      <c r="HR72" s="677"/>
      <c r="HS72" s="677"/>
      <c r="HT72" s="677"/>
      <c r="HU72" s="677"/>
      <c r="HV72" s="677"/>
      <c r="HW72" s="677"/>
      <c r="HX72" s="677"/>
      <c r="HY72" s="677"/>
      <c r="HZ72" s="677"/>
      <c r="IA72" s="677"/>
      <c r="IB72" s="677"/>
      <c r="IC72" s="677"/>
      <c r="ID72" s="677"/>
      <c r="IE72" s="677"/>
      <c r="IF72" s="677"/>
      <c r="IG72" s="677"/>
      <c r="IH72" s="677"/>
      <c r="II72" s="677"/>
      <c r="IJ72" s="677"/>
      <c r="IK72" s="677"/>
      <c r="IL72" s="677"/>
      <c r="IM72" s="677"/>
      <c r="IN72" s="677"/>
      <c r="IO72" s="677"/>
      <c r="IP72" s="677"/>
      <c r="IQ72" s="677"/>
      <c r="IR72" s="677"/>
      <c r="IS72" s="677"/>
      <c r="IT72" s="677"/>
      <c r="IU72" s="677"/>
      <c r="IV72" s="677"/>
      <c r="IW72" s="677"/>
      <c r="IX72" s="677"/>
      <c r="IY72" s="677"/>
      <c r="IZ72" s="677"/>
      <c r="JA72" s="677"/>
      <c r="JB72" s="677"/>
      <c r="JC72" s="677"/>
      <c r="JD72" s="677"/>
      <c r="JE72" s="677"/>
      <c r="JF72" s="677"/>
      <c r="JG72" s="677"/>
      <c r="JH72" s="677"/>
      <c r="JI72" s="677"/>
      <c r="JJ72" s="677"/>
      <c r="JK72" s="677"/>
      <c r="JL72" s="677"/>
      <c r="JM72" s="677"/>
      <c r="JN72" s="677"/>
      <c r="JO72" s="677"/>
      <c r="JP72" s="677"/>
      <c r="JQ72" s="677"/>
      <c r="JR72" s="677"/>
      <c r="JS72" s="677"/>
      <c r="JT72" s="677"/>
      <c r="JU72" s="677"/>
      <c r="JV72" s="677"/>
      <c r="JW72" s="677"/>
      <c r="JX72" s="677"/>
      <c r="JY72" s="677"/>
      <c r="JZ72" s="677"/>
      <c r="KA72" s="677"/>
      <c r="KB72" s="677"/>
      <c r="KC72" s="677"/>
      <c r="KD72" s="677"/>
      <c r="KE72" s="677"/>
      <c r="KF72" s="677"/>
      <c r="KG72" s="677"/>
      <c r="KH72" s="677"/>
      <c r="KI72" s="677"/>
      <c r="KJ72" s="677"/>
      <c r="KK72" s="677"/>
      <c r="KL72" s="677"/>
      <c r="KM72" s="677"/>
      <c r="KN72" s="677"/>
      <c r="KO72" s="677"/>
      <c r="KP72" s="677"/>
      <c r="KQ72" s="677"/>
      <c r="KR72" s="677"/>
      <c r="KS72" s="677"/>
      <c r="KT72" s="677"/>
      <c r="KU72" s="677"/>
      <c r="KV72" s="677"/>
      <c r="KW72" s="677"/>
      <c r="KX72" s="677"/>
      <c r="KY72" s="677"/>
      <c r="KZ72" s="677"/>
      <c r="LA72" s="677"/>
      <c r="LB72" s="677"/>
      <c r="LC72" s="677"/>
      <c r="LD72" s="677"/>
      <c r="LE72" s="677"/>
      <c r="LF72" s="677"/>
      <c r="LG72" s="677"/>
      <c r="LH72" s="677"/>
      <c r="LI72" s="677"/>
      <c r="LJ72" s="677"/>
      <c r="LK72" s="677"/>
      <c r="LL72" s="677"/>
      <c r="LM72" s="677"/>
      <c r="LN72" s="677"/>
      <c r="LO72" s="677"/>
      <c r="LP72" s="677"/>
      <c r="LQ72" s="677"/>
      <c r="LR72" s="677"/>
      <c r="LS72" s="677"/>
      <c r="LT72" s="677"/>
      <c r="LU72" s="677"/>
      <c r="LV72" s="677"/>
      <c r="LW72" s="677"/>
      <c r="LX72" s="677"/>
      <c r="LY72" s="677"/>
      <c r="LZ72" s="677"/>
      <c r="MA72" s="677"/>
      <c r="MB72" s="677"/>
      <c r="MC72" s="677"/>
      <c r="MD72" s="677"/>
      <c r="ME72" s="677"/>
      <c r="MF72" s="677"/>
      <c r="MG72" s="677"/>
      <c r="MH72" s="677"/>
      <c r="MI72" s="677"/>
      <c r="MJ72" s="677"/>
      <c r="MK72" s="677"/>
      <c r="ML72" s="677"/>
      <c r="MM72" s="677"/>
      <c r="MN72" s="677"/>
      <c r="MO72" s="677"/>
      <c r="MP72" s="677"/>
      <c r="MQ72" s="677"/>
      <c r="MR72" s="677"/>
      <c r="MS72" s="677"/>
      <c r="MT72" s="677"/>
      <c r="MU72" s="677"/>
      <c r="MV72" s="677"/>
      <c r="MW72" s="677"/>
      <c r="MX72" s="677"/>
      <c r="MY72" s="677"/>
      <c r="MZ72" s="677"/>
      <c r="NA72" s="677"/>
      <c r="NB72" s="677"/>
      <c r="NC72" s="677"/>
      <c r="ND72" s="677"/>
      <c r="NE72" s="677"/>
      <c r="NF72" s="677"/>
      <c r="NG72" s="677"/>
      <c r="NH72" s="677"/>
      <c r="NI72" s="677"/>
      <c r="NJ72" s="677"/>
      <c r="NK72" s="677"/>
      <c r="NL72" s="677"/>
      <c r="NM72" s="677"/>
      <c r="NN72" s="677"/>
      <c r="NO72" s="677"/>
      <c r="NP72" s="677"/>
      <c r="NQ72" s="677"/>
      <c r="NR72" s="677"/>
      <c r="NS72" s="677"/>
      <c r="NT72" s="677"/>
      <c r="NU72" s="677"/>
      <c r="NV72" s="677"/>
      <c r="NW72" s="677"/>
      <c r="NX72" s="677"/>
      <c r="NY72" s="677"/>
      <c r="NZ72" s="677"/>
      <c r="OA72" s="677"/>
      <c r="OB72" s="677"/>
      <c r="OC72" s="677"/>
      <c r="OD72" s="677"/>
      <c r="OE72" s="677"/>
      <c r="OF72" s="677"/>
      <c r="OG72" s="677"/>
      <c r="OH72" s="677"/>
      <c r="OI72" s="677"/>
      <c r="OJ72" s="677"/>
      <c r="OK72" s="677"/>
      <c r="OL72" s="677"/>
      <c r="OM72" s="677"/>
      <c r="ON72" s="677"/>
      <c r="OO72" s="677"/>
      <c r="OP72" s="677"/>
      <c r="OQ72" s="677"/>
      <c r="OR72" s="677"/>
      <c r="OS72" s="677"/>
      <c r="OT72" s="677"/>
      <c r="OU72" s="677"/>
      <c r="OV72" s="677"/>
      <c r="OW72" s="677"/>
      <c r="OX72" s="677"/>
      <c r="OY72" s="677"/>
      <c r="OZ72" s="677"/>
      <c r="PA72" s="677"/>
      <c r="PB72" s="677"/>
      <c r="PC72" s="677"/>
      <c r="PD72" s="677"/>
      <c r="PE72" s="677"/>
      <c r="PF72" s="677"/>
      <c r="PG72" s="677"/>
      <c r="PH72" s="677"/>
      <c r="PI72" s="677"/>
      <c r="PJ72" s="677"/>
      <c r="PK72" s="677"/>
      <c r="PL72" s="677"/>
      <c r="PM72" s="677"/>
      <c r="PN72" s="677"/>
      <c r="PO72" s="677"/>
      <c r="PP72" s="677"/>
      <c r="PQ72" s="677"/>
      <c r="PR72" s="677"/>
      <c r="PS72" s="677"/>
      <c r="PT72" s="677"/>
      <c r="PU72" s="677"/>
      <c r="PV72" s="677"/>
      <c r="PW72" s="677"/>
      <c r="PX72" s="677"/>
      <c r="PY72" s="677"/>
      <c r="PZ72" s="677"/>
      <c r="QA72" s="677"/>
      <c r="QB72" s="677"/>
      <c r="QC72" s="677"/>
      <c r="QD72" s="677"/>
      <c r="QE72" s="677"/>
      <c r="QF72" s="677"/>
      <c r="QG72" s="677"/>
      <c r="QH72" s="677"/>
      <c r="QI72" s="677"/>
      <c r="QJ72" s="677"/>
      <c r="QK72" s="677"/>
      <c r="QL72" s="677"/>
      <c r="QM72" s="677"/>
      <c r="QN72" s="677"/>
      <c r="QO72" s="677"/>
      <c r="QP72" s="677"/>
      <c r="QQ72" s="677"/>
      <c r="QR72" s="677"/>
      <c r="QS72" s="677"/>
      <c r="QT72" s="677"/>
      <c r="QU72" s="677"/>
      <c r="QV72" s="677"/>
      <c r="QW72" s="677"/>
      <c r="QX72" s="677"/>
      <c r="QY72" s="677"/>
      <c r="QZ72" s="677"/>
      <c r="RA72" s="677"/>
      <c r="RB72" s="677"/>
      <c r="RC72" s="677"/>
      <c r="RD72" s="677"/>
      <c r="RE72" s="677"/>
      <c r="RF72" s="677"/>
      <c r="RG72" s="677"/>
      <c r="RH72" s="677"/>
      <c r="RI72" s="677"/>
      <c r="RJ72" s="677"/>
      <c r="RK72" s="677"/>
      <c r="RL72" s="677"/>
      <c r="RM72" s="677"/>
      <c r="RN72" s="677"/>
      <c r="RO72" s="677"/>
      <c r="RP72" s="677"/>
      <c r="RQ72" s="677"/>
      <c r="RR72" s="677"/>
      <c r="RS72" s="677"/>
      <c r="RT72" s="677"/>
      <c r="RU72" s="677"/>
      <c r="RV72" s="677"/>
      <c r="RW72" s="677"/>
      <c r="RX72" s="677"/>
      <c r="RY72" s="677"/>
      <c r="RZ72" s="677"/>
      <c r="SA72" s="677"/>
      <c r="SB72" s="677"/>
      <c r="SC72" s="677"/>
      <c r="SD72" s="677"/>
      <c r="SE72" s="677"/>
      <c r="SF72" s="677"/>
      <c r="SG72" s="677"/>
      <c r="SH72" s="677"/>
      <c r="SI72" s="677"/>
      <c r="SJ72" s="677"/>
      <c r="SK72" s="677"/>
      <c r="SL72" s="677"/>
      <c r="SM72" s="677"/>
      <c r="SN72" s="677"/>
      <c r="SO72" s="677"/>
      <c r="SP72" s="677"/>
      <c r="SQ72" s="677"/>
      <c r="SR72" s="677"/>
      <c r="SS72" s="677"/>
      <c r="ST72" s="677"/>
      <c r="SU72" s="677"/>
      <c r="SV72" s="677"/>
      <c r="SW72" s="677"/>
      <c r="SX72" s="677"/>
      <c r="SY72" s="677"/>
      <c r="SZ72" s="677"/>
      <c r="TA72" s="677"/>
      <c r="TB72" s="677"/>
      <c r="TC72" s="677"/>
      <c r="TD72" s="677"/>
      <c r="TE72" s="677"/>
      <c r="TF72" s="677"/>
      <c r="TG72" s="677"/>
      <c r="TH72" s="677"/>
      <c r="TI72" s="677"/>
      <c r="TJ72" s="677"/>
      <c r="TK72" s="677"/>
      <c r="TL72" s="677"/>
      <c r="TM72" s="677"/>
      <c r="TN72" s="677"/>
      <c r="TO72" s="677"/>
      <c r="TP72" s="677"/>
      <c r="TQ72" s="677"/>
      <c r="TR72" s="677"/>
      <c r="TS72" s="677"/>
      <c r="TT72" s="677"/>
      <c r="TU72" s="677"/>
      <c r="TV72" s="677"/>
      <c r="TW72" s="677"/>
      <c r="TX72" s="677"/>
      <c r="TY72" s="677"/>
      <c r="TZ72" s="677"/>
      <c r="UA72" s="677"/>
      <c r="UB72" s="677"/>
      <c r="UC72" s="677"/>
      <c r="UD72" s="677"/>
      <c r="UE72" s="677"/>
      <c r="UF72" s="677"/>
      <c r="UG72" s="677"/>
      <c r="UH72" s="677"/>
      <c r="UI72" s="677"/>
      <c r="UJ72" s="677"/>
      <c r="UK72" s="677"/>
      <c r="UL72" s="677"/>
      <c r="UM72" s="677"/>
      <c r="UN72" s="677"/>
      <c r="UO72" s="677"/>
      <c r="UP72" s="677"/>
      <c r="UQ72" s="677"/>
      <c r="UR72" s="677"/>
      <c r="US72" s="677"/>
      <c r="UT72" s="677"/>
      <c r="UU72" s="677"/>
      <c r="UV72" s="677"/>
      <c r="UW72" s="677"/>
      <c r="UX72" s="677"/>
      <c r="UY72" s="677"/>
      <c r="UZ72" s="677"/>
      <c r="VA72" s="677"/>
      <c r="VB72" s="677"/>
      <c r="VC72" s="677"/>
      <c r="VD72" s="677"/>
      <c r="VE72" s="677"/>
      <c r="VF72" s="677"/>
      <c r="VG72" s="677"/>
      <c r="VH72" s="677"/>
      <c r="VI72" s="677"/>
      <c r="VJ72" s="677"/>
      <c r="VK72" s="677"/>
      <c r="VL72" s="677"/>
      <c r="VM72" s="677"/>
      <c r="VN72" s="677"/>
      <c r="VO72" s="677"/>
      <c r="VP72" s="677"/>
      <c r="VQ72" s="677"/>
      <c r="VR72" s="677"/>
      <c r="VS72" s="677"/>
      <c r="VT72" s="677"/>
      <c r="VU72" s="677"/>
      <c r="VV72" s="677"/>
      <c r="VW72" s="677"/>
      <c r="VX72" s="677"/>
      <c r="VY72" s="677"/>
      <c r="VZ72" s="677"/>
      <c r="WA72" s="677"/>
      <c r="WB72" s="677"/>
      <c r="WC72" s="677"/>
      <c r="WD72" s="677"/>
      <c r="WE72" s="677"/>
      <c r="WF72" s="677"/>
      <c r="WG72" s="677"/>
      <c r="WH72" s="677"/>
      <c r="WI72" s="677"/>
      <c r="WJ72" s="677"/>
      <c r="WK72" s="677"/>
      <c r="WL72" s="677"/>
      <c r="WM72" s="677"/>
      <c r="WN72" s="677"/>
      <c r="WO72" s="677"/>
      <c r="WP72" s="677"/>
      <c r="WQ72" s="677"/>
      <c r="WR72" s="677"/>
      <c r="WS72" s="677"/>
      <c r="WT72" s="677"/>
      <c r="WU72" s="677"/>
      <c r="WV72" s="677"/>
      <c r="WW72" s="677"/>
      <c r="WX72" s="677"/>
      <c r="WY72" s="677"/>
      <c r="WZ72" s="677"/>
      <c r="XA72" s="677"/>
      <c r="XB72" s="677"/>
      <c r="XC72" s="677"/>
      <c r="XD72" s="677"/>
      <c r="XE72" s="677"/>
      <c r="XF72" s="677"/>
      <c r="XG72" s="677"/>
      <c r="XH72" s="677"/>
      <c r="XI72" s="677"/>
      <c r="XJ72" s="677"/>
      <c r="XK72" s="677"/>
      <c r="XL72" s="677"/>
      <c r="XM72" s="677"/>
      <c r="XN72" s="677"/>
      <c r="XO72" s="677"/>
      <c r="XP72" s="677"/>
      <c r="XQ72" s="677"/>
      <c r="XR72" s="677"/>
      <c r="XS72" s="677"/>
      <c r="XT72" s="677"/>
      <c r="XU72" s="677"/>
      <c r="XV72" s="677"/>
      <c r="XW72" s="677"/>
      <c r="XX72" s="677"/>
      <c r="XY72" s="677"/>
      <c r="XZ72" s="677"/>
      <c r="YA72" s="677"/>
      <c r="YB72" s="677"/>
      <c r="YC72" s="677"/>
      <c r="YD72" s="677"/>
      <c r="YE72" s="677"/>
      <c r="YF72" s="677"/>
      <c r="YG72" s="677"/>
      <c r="YH72" s="677"/>
      <c r="YI72" s="677"/>
      <c r="YJ72" s="677"/>
      <c r="YK72" s="677"/>
      <c r="YL72" s="677"/>
      <c r="YM72" s="677"/>
      <c r="YN72" s="677"/>
      <c r="YO72" s="677"/>
      <c r="YP72" s="677"/>
      <c r="YQ72" s="677"/>
      <c r="YR72" s="677"/>
      <c r="YS72" s="677"/>
      <c r="YT72" s="677"/>
      <c r="YU72" s="677"/>
      <c r="YV72" s="677"/>
      <c r="YW72" s="677"/>
      <c r="YX72" s="677"/>
      <c r="YY72" s="677"/>
      <c r="YZ72" s="677"/>
      <c r="ZA72" s="677"/>
      <c r="ZB72" s="677"/>
      <c r="ZC72" s="677"/>
      <c r="ZD72" s="677"/>
      <c r="ZE72" s="677"/>
      <c r="ZF72" s="677"/>
      <c r="ZG72" s="677"/>
      <c r="ZH72" s="677"/>
      <c r="ZI72" s="677"/>
      <c r="ZJ72" s="677"/>
      <c r="ZK72" s="677"/>
      <c r="ZL72" s="677"/>
      <c r="ZM72" s="677"/>
      <c r="ZN72" s="677"/>
      <c r="ZO72" s="677"/>
      <c r="ZP72" s="677"/>
      <c r="ZQ72" s="677"/>
      <c r="ZR72" s="677"/>
      <c r="ZS72" s="677"/>
      <c r="ZT72" s="677"/>
      <c r="ZU72" s="677"/>
      <c r="ZV72" s="677"/>
      <c r="ZW72" s="677"/>
      <c r="ZX72" s="677"/>
      <c r="ZY72" s="677"/>
      <c r="ZZ72" s="677"/>
      <c r="AAA72" s="677"/>
      <c r="AAB72" s="677"/>
      <c r="AAC72" s="677"/>
      <c r="AAD72" s="677"/>
      <c r="AAE72" s="677"/>
      <c r="AAF72" s="677"/>
      <c r="AAG72" s="677"/>
      <c r="AAH72" s="677"/>
      <c r="AAI72" s="677"/>
      <c r="AAJ72" s="677"/>
      <c r="AAK72" s="677"/>
      <c r="AAL72" s="677"/>
      <c r="AAM72" s="677"/>
      <c r="AAN72" s="677"/>
      <c r="AAO72" s="677"/>
      <c r="AAP72" s="677"/>
      <c r="AAQ72" s="677"/>
      <c r="AAR72" s="677"/>
      <c r="AAS72" s="677"/>
      <c r="AAT72" s="677"/>
      <c r="AAU72" s="677"/>
      <c r="AAV72" s="677"/>
      <c r="AAW72" s="677"/>
      <c r="AAX72" s="677"/>
      <c r="AAY72" s="677"/>
      <c r="AAZ72" s="677"/>
      <c r="ABA72" s="677"/>
      <c r="ABB72" s="677"/>
      <c r="ABC72" s="677"/>
      <c r="ABD72" s="677"/>
      <c r="ABE72" s="677"/>
      <c r="ABF72" s="677"/>
      <c r="ABG72" s="677"/>
      <c r="ABH72" s="677"/>
      <c r="ABI72" s="677"/>
      <c r="ABJ72" s="677"/>
      <c r="ABK72" s="677"/>
      <c r="ABL72" s="677"/>
      <c r="ABM72" s="677"/>
      <c r="ABN72" s="677"/>
      <c r="ABO72" s="677"/>
      <c r="ABP72" s="677"/>
      <c r="ABQ72" s="677"/>
      <c r="ABR72" s="677"/>
      <c r="ABS72" s="677"/>
      <c r="ABT72" s="677"/>
      <c r="ABU72" s="677"/>
      <c r="ABV72" s="677"/>
      <c r="ABW72" s="677"/>
      <c r="ABX72" s="677"/>
      <c r="ABY72" s="677"/>
      <c r="ABZ72" s="677"/>
      <c r="ACA72" s="677"/>
      <c r="ACB72" s="677"/>
      <c r="ACC72" s="677"/>
      <c r="ACD72" s="677"/>
      <c r="ACE72" s="677"/>
      <c r="ACF72" s="677"/>
      <c r="ACG72" s="677"/>
      <c r="ACH72" s="677"/>
      <c r="ACI72" s="677"/>
      <c r="ACJ72" s="677"/>
      <c r="ACK72" s="677"/>
      <c r="ACL72" s="677"/>
      <c r="ACM72" s="677"/>
      <c r="ACN72" s="677"/>
      <c r="ACO72" s="677"/>
      <c r="ACP72" s="677"/>
      <c r="ACQ72" s="677"/>
      <c r="ACR72" s="677"/>
      <c r="ACS72" s="677"/>
      <c r="ACT72" s="677"/>
      <c r="ACU72" s="677"/>
      <c r="ACV72" s="677"/>
      <c r="ACW72" s="677"/>
      <c r="ACX72" s="677"/>
      <c r="ACY72" s="677"/>
      <c r="ACZ72" s="677"/>
      <c r="ADA72" s="677"/>
      <c r="ADB72" s="677"/>
      <c r="ADC72" s="677"/>
      <c r="ADD72" s="677"/>
      <c r="ADE72" s="677"/>
      <c r="ADF72" s="677"/>
      <c r="ADG72" s="677"/>
      <c r="ADH72" s="677"/>
      <c r="ADI72" s="677"/>
      <c r="ADJ72" s="677"/>
      <c r="ADK72" s="677"/>
      <c r="ADL72" s="677"/>
      <c r="ADM72" s="677"/>
      <c r="ADN72" s="677"/>
      <c r="ADO72" s="677"/>
      <c r="ADP72" s="677"/>
      <c r="ADQ72" s="677"/>
      <c r="ADR72" s="677"/>
      <c r="ADS72" s="677"/>
      <c r="ADT72" s="677"/>
      <c r="ADU72" s="677"/>
      <c r="ADV72" s="677"/>
      <c r="ADW72" s="677"/>
      <c r="ADX72" s="677"/>
      <c r="ADY72" s="677"/>
      <c r="ADZ72" s="677"/>
      <c r="AEA72" s="677"/>
      <c r="AEB72" s="677"/>
      <c r="AEC72" s="677"/>
      <c r="AED72" s="677"/>
      <c r="AEE72" s="677"/>
      <c r="AEF72" s="677"/>
      <c r="AEG72" s="677"/>
      <c r="AEH72" s="677"/>
      <c r="AEI72" s="677"/>
      <c r="AEJ72" s="677"/>
      <c r="AEK72" s="677"/>
      <c r="AEL72" s="677"/>
      <c r="AEM72" s="677"/>
      <c r="AEN72" s="677"/>
      <c r="AEO72" s="677"/>
      <c r="AEP72" s="677"/>
      <c r="AEQ72" s="677"/>
      <c r="AER72" s="677"/>
      <c r="AES72" s="677"/>
      <c r="AET72" s="677"/>
      <c r="AEU72" s="677"/>
      <c r="AEV72" s="677"/>
      <c r="AEW72" s="677"/>
      <c r="AEX72" s="677"/>
      <c r="AEY72" s="677"/>
      <c r="AEZ72" s="677"/>
      <c r="AFA72" s="677"/>
      <c r="AFB72" s="677"/>
      <c r="AFC72" s="677"/>
      <c r="AFD72" s="677"/>
      <c r="AFE72" s="677"/>
      <c r="AFF72" s="677"/>
      <c r="AFG72" s="677"/>
      <c r="AFH72" s="677"/>
      <c r="AFI72" s="677"/>
      <c r="AFJ72" s="677"/>
      <c r="AFK72" s="677"/>
      <c r="AFL72" s="677"/>
      <c r="AFM72" s="677"/>
      <c r="AFN72" s="677"/>
      <c r="AFO72" s="677"/>
      <c r="AFP72" s="677"/>
      <c r="AFQ72" s="677"/>
      <c r="AFR72" s="677"/>
      <c r="AFS72" s="677"/>
      <c r="AFT72" s="677"/>
      <c r="AFU72" s="677"/>
      <c r="AFV72" s="677"/>
      <c r="AFW72" s="677"/>
      <c r="AFX72" s="677"/>
      <c r="AFY72" s="677"/>
      <c r="AFZ72" s="677"/>
      <c r="AGA72" s="677"/>
      <c r="AGB72" s="677"/>
      <c r="AGC72" s="677"/>
      <c r="AGD72" s="677"/>
      <c r="AGE72" s="677"/>
      <c r="AGF72" s="677"/>
      <c r="AGG72" s="677"/>
      <c r="AGH72" s="677"/>
      <c r="AGI72" s="677"/>
      <c r="AGJ72" s="677"/>
      <c r="AGK72" s="677"/>
      <c r="AGL72" s="677"/>
      <c r="AGM72" s="677"/>
      <c r="AGN72" s="677"/>
      <c r="AGO72" s="677"/>
      <c r="AGP72" s="677"/>
      <c r="AGQ72" s="677"/>
      <c r="AGR72" s="677"/>
      <c r="AGS72" s="677"/>
      <c r="AGT72" s="677"/>
      <c r="AGU72" s="677"/>
      <c r="AGV72" s="677"/>
      <c r="AGW72" s="677"/>
      <c r="AGX72" s="677"/>
      <c r="AGY72" s="677"/>
      <c r="AGZ72" s="677"/>
      <c r="AHA72" s="677"/>
      <c r="AHB72" s="677"/>
      <c r="AHC72" s="677"/>
      <c r="AHD72" s="677"/>
      <c r="AHE72" s="677"/>
      <c r="AHF72" s="677"/>
      <c r="AHG72" s="677"/>
      <c r="AHH72" s="677"/>
      <c r="AHI72" s="677"/>
      <c r="AHJ72" s="677"/>
      <c r="AHK72" s="677"/>
      <c r="AHL72" s="677"/>
      <c r="AHM72" s="677"/>
      <c r="AHN72" s="677"/>
      <c r="AHO72" s="677"/>
      <c r="AHP72" s="677"/>
      <c r="AHQ72" s="677"/>
      <c r="AHR72" s="677"/>
      <c r="AHS72" s="677"/>
      <c r="AHT72" s="677"/>
      <c r="AHU72" s="677"/>
      <c r="AHV72" s="677"/>
      <c r="AHW72" s="677"/>
      <c r="AHX72" s="677"/>
      <c r="AHY72" s="677"/>
      <c r="AHZ72" s="677"/>
      <c r="AIA72" s="677"/>
      <c r="AIB72" s="677"/>
      <c r="AIC72" s="677"/>
      <c r="AID72" s="677"/>
      <c r="AIE72" s="677"/>
      <c r="AIF72" s="677"/>
      <c r="AIG72" s="677"/>
      <c r="AIH72" s="677"/>
      <c r="AII72" s="677"/>
      <c r="AIJ72" s="677"/>
      <c r="AIK72" s="677"/>
      <c r="AIL72" s="677"/>
      <c r="AIM72" s="677"/>
      <c r="AIN72" s="677"/>
      <c r="AIO72" s="677"/>
      <c r="AIP72" s="677"/>
      <c r="AIQ72" s="677"/>
      <c r="AIR72" s="677"/>
      <c r="AIS72" s="677"/>
      <c r="AIT72" s="677"/>
      <c r="AIU72" s="677"/>
      <c r="AIV72" s="677"/>
      <c r="AIW72" s="677"/>
      <c r="AIX72" s="677"/>
      <c r="AIY72" s="677"/>
      <c r="AIZ72" s="677"/>
      <c r="AJA72" s="677"/>
      <c r="AJB72" s="677"/>
      <c r="AJC72" s="677"/>
      <c r="AJD72" s="677"/>
      <c r="AJE72" s="677"/>
      <c r="AJF72" s="677"/>
      <c r="AJG72" s="677"/>
      <c r="AJH72" s="677"/>
      <c r="AJI72" s="677"/>
      <c r="AJJ72" s="677"/>
      <c r="AJK72" s="677"/>
      <c r="AJL72" s="677"/>
      <c r="AJM72" s="677"/>
      <c r="AJN72" s="677"/>
      <c r="AJO72" s="677"/>
      <c r="AJP72" s="677"/>
      <c r="AJQ72" s="677"/>
      <c r="AJR72" s="677"/>
      <c r="AJS72" s="677"/>
      <c r="AJT72" s="677"/>
      <c r="AJU72" s="677"/>
      <c r="AJV72" s="677"/>
      <c r="AJW72" s="677"/>
      <c r="AJX72" s="677"/>
      <c r="AJY72" s="677"/>
      <c r="AJZ72" s="677"/>
      <c r="AKA72" s="677"/>
      <c r="AKB72" s="677"/>
      <c r="AKC72" s="677"/>
      <c r="AKD72" s="677"/>
      <c r="AKE72" s="677"/>
      <c r="AKF72" s="677"/>
      <c r="AKG72" s="677"/>
      <c r="AKH72" s="677"/>
      <c r="AKI72" s="677"/>
      <c r="AKJ72" s="677"/>
      <c r="AKK72" s="677"/>
      <c r="AKL72" s="677"/>
      <c r="AKM72" s="677"/>
      <c r="AKN72" s="677"/>
      <c r="AKO72" s="677"/>
      <c r="AKP72" s="677"/>
      <c r="AKQ72" s="677"/>
      <c r="AKR72" s="677"/>
      <c r="AKS72" s="677"/>
      <c r="AKT72" s="677"/>
      <c r="AKU72" s="677"/>
      <c r="AKV72" s="677"/>
      <c r="AKW72" s="677"/>
      <c r="AKX72" s="677"/>
      <c r="AKY72" s="677"/>
      <c r="AKZ72" s="677"/>
      <c r="ALA72" s="677"/>
      <c r="ALB72" s="677"/>
      <c r="ALC72" s="677"/>
      <c r="ALD72" s="677"/>
      <c r="ALE72" s="677"/>
      <c r="ALF72" s="677"/>
      <c r="ALG72" s="677"/>
      <c r="ALH72" s="677"/>
      <c r="ALI72" s="677"/>
      <c r="ALJ72" s="677"/>
      <c r="ALK72" s="677"/>
      <c r="ALL72" s="677"/>
      <c r="ALM72" s="677"/>
      <c r="ALN72" s="677"/>
      <c r="ALO72" s="677"/>
      <c r="ALP72" s="677"/>
      <c r="ALQ72" s="677"/>
      <c r="ALR72" s="677"/>
      <c r="ALS72" s="677"/>
      <c r="ALT72" s="677"/>
      <c r="ALU72" s="677"/>
      <c r="ALV72" s="677"/>
      <c r="ALW72" s="677"/>
      <c r="ALX72" s="677"/>
      <c r="ALY72" s="677"/>
      <c r="ALZ72" s="677"/>
      <c r="AMA72" s="677"/>
      <c r="AMB72" s="677"/>
      <c r="AMC72" s="677"/>
      <c r="AMD72" s="677"/>
      <c r="AME72" s="677"/>
      <c r="AMF72" s="677"/>
      <c r="AMG72" s="677"/>
      <c r="AMH72" s="677"/>
      <c r="AMI72" s="677"/>
      <c r="AMJ72" s="677"/>
      <c r="AMK72" s="677"/>
      <c r="AML72" s="677"/>
      <c r="AMM72" s="677"/>
      <c r="AMN72" s="677"/>
      <c r="AMO72" s="677"/>
      <c r="AMP72" s="677"/>
      <c r="AMQ72" s="677"/>
      <c r="AMR72" s="677"/>
      <c r="AMS72" s="677"/>
      <c r="AMT72" s="677"/>
      <c r="AMU72" s="677"/>
      <c r="AMV72" s="677"/>
      <c r="AMW72" s="677"/>
      <c r="AMX72" s="677"/>
      <c r="AMY72" s="677"/>
      <c r="AMZ72" s="677"/>
      <c r="ANA72" s="677"/>
      <c r="ANB72" s="677"/>
      <c r="ANC72" s="677"/>
      <c r="AND72" s="677"/>
      <c r="ANE72" s="677"/>
      <c r="ANF72" s="677"/>
      <c r="ANG72" s="677"/>
      <c r="ANH72" s="677"/>
      <c r="ANI72" s="677"/>
      <c r="ANJ72" s="677"/>
      <c r="ANK72" s="677"/>
      <c r="ANL72" s="677"/>
      <c r="ANM72" s="677"/>
      <c r="ANN72" s="677"/>
      <c r="ANO72" s="677"/>
      <c r="ANP72" s="677"/>
      <c r="ANQ72" s="677"/>
      <c r="ANR72" s="677"/>
      <c r="ANS72" s="677"/>
      <c r="ANT72" s="677"/>
      <c r="ANU72" s="677"/>
      <c r="ANV72" s="677"/>
      <c r="ANW72" s="677"/>
      <c r="ANX72" s="677"/>
      <c r="ANY72" s="677"/>
      <c r="ANZ72" s="677"/>
      <c r="AOA72" s="677"/>
      <c r="AOB72" s="677"/>
      <c r="AOC72" s="677"/>
      <c r="AOD72" s="677"/>
      <c r="AOE72" s="677"/>
      <c r="AOF72" s="677"/>
      <c r="AOG72" s="677"/>
      <c r="AOH72" s="677"/>
      <c r="AOI72" s="677"/>
      <c r="AOJ72" s="677"/>
      <c r="AOK72" s="677"/>
      <c r="AOL72" s="677"/>
      <c r="AOM72" s="677"/>
      <c r="AON72" s="677"/>
      <c r="AOO72" s="677"/>
      <c r="AOP72" s="677"/>
      <c r="AOQ72" s="677"/>
      <c r="AOR72" s="677"/>
      <c r="AOS72" s="677"/>
      <c r="AOT72" s="677"/>
      <c r="AOU72" s="677"/>
      <c r="AOV72" s="677"/>
      <c r="AOW72" s="677"/>
      <c r="AOX72" s="677"/>
      <c r="AOY72" s="677"/>
      <c r="AOZ72" s="677"/>
      <c r="APA72" s="677"/>
      <c r="APB72" s="677"/>
      <c r="APC72" s="677"/>
      <c r="APD72" s="677"/>
      <c r="APE72" s="677"/>
      <c r="APF72" s="677"/>
      <c r="APG72" s="677"/>
      <c r="APH72" s="677"/>
      <c r="API72" s="677"/>
      <c r="APJ72" s="677"/>
      <c r="APK72" s="677"/>
      <c r="APL72" s="677"/>
      <c r="APM72" s="677"/>
      <c r="APN72" s="677"/>
      <c r="APO72" s="677"/>
      <c r="APP72" s="677"/>
      <c r="APQ72" s="677"/>
      <c r="APR72" s="677"/>
      <c r="APS72" s="677"/>
      <c r="APT72" s="677"/>
      <c r="APU72" s="677"/>
      <c r="APV72" s="677"/>
      <c r="APW72" s="677"/>
      <c r="APX72" s="677"/>
      <c r="APY72" s="677"/>
      <c r="APZ72" s="677"/>
      <c r="AQA72" s="677"/>
      <c r="AQB72" s="677"/>
      <c r="AQC72" s="677"/>
      <c r="AQD72" s="677"/>
      <c r="AQE72" s="677"/>
      <c r="AQF72" s="677"/>
      <c r="AQG72" s="677"/>
      <c r="AQH72" s="677"/>
      <c r="AQI72" s="677"/>
      <c r="AQJ72" s="677"/>
      <c r="AQK72" s="677"/>
      <c r="AQL72" s="677"/>
      <c r="AQM72" s="677"/>
      <c r="AQN72" s="677"/>
      <c r="AQO72" s="677"/>
      <c r="AQP72" s="677"/>
      <c r="AQQ72" s="677"/>
      <c r="AQR72" s="677"/>
      <c r="AQS72" s="677"/>
      <c r="AQT72" s="677"/>
      <c r="AQU72" s="677"/>
      <c r="AQV72" s="677"/>
      <c r="AQW72" s="677"/>
      <c r="AQX72" s="677"/>
      <c r="AQY72" s="677"/>
      <c r="AQZ72" s="677"/>
      <c r="ARA72" s="677"/>
      <c r="ARB72" s="677"/>
      <c r="ARC72" s="677"/>
      <c r="ARD72" s="677"/>
      <c r="ARE72" s="677"/>
      <c r="ARF72" s="677"/>
      <c r="ARG72" s="677"/>
      <c r="ARH72" s="677"/>
      <c r="ARI72" s="677"/>
      <c r="ARJ72" s="677"/>
      <c r="ARK72" s="677"/>
      <c r="ARL72" s="677"/>
      <c r="ARM72" s="677"/>
      <c r="ARN72" s="677"/>
      <c r="ARO72" s="677"/>
      <c r="ARP72" s="677"/>
      <c r="ARQ72" s="677"/>
      <c r="ARR72" s="677"/>
      <c r="ARS72" s="677"/>
      <c r="ART72" s="677"/>
      <c r="ARU72" s="677"/>
      <c r="ARV72" s="677"/>
      <c r="ARW72" s="677"/>
      <c r="ARX72" s="677"/>
      <c r="ARY72" s="677"/>
      <c r="ARZ72" s="677"/>
      <c r="ASA72" s="677"/>
      <c r="ASB72" s="677"/>
      <c r="ASC72" s="677"/>
      <c r="ASD72" s="677"/>
      <c r="ASE72" s="677"/>
      <c r="ASF72" s="677"/>
      <c r="ASG72" s="677"/>
      <c r="ASH72" s="677"/>
      <c r="ASI72" s="677"/>
      <c r="ASJ72" s="677"/>
      <c r="ASK72" s="677"/>
      <c r="ASL72" s="677"/>
      <c r="ASM72" s="677"/>
      <c r="ASN72" s="677"/>
      <c r="ASO72" s="677"/>
      <c r="ASP72" s="677"/>
      <c r="ASQ72" s="677"/>
      <c r="ASR72" s="677"/>
      <c r="ASS72" s="677"/>
      <c r="AST72" s="677"/>
      <c r="ASU72" s="677"/>
      <c r="ASV72" s="677"/>
      <c r="ASW72" s="677"/>
      <c r="ASX72" s="677"/>
      <c r="ASY72" s="677"/>
      <c r="ASZ72" s="677"/>
      <c r="ATA72" s="677"/>
      <c r="ATB72" s="677"/>
      <c r="ATC72" s="677"/>
      <c r="ATD72" s="677"/>
      <c r="ATE72" s="677"/>
      <c r="ATF72" s="677"/>
      <c r="ATG72" s="677"/>
      <c r="ATH72" s="677"/>
      <c r="ATI72" s="677"/>
      <c r="ATJ72" s="677"/>
      <c r="ATK72" s="677"/>
      <c r="ATL72" s="677"/>
      <c r="ATM72" s="677"/>
      <c r="ATN72" s="677"/>
      <c r="ATO72" s="677"/>
      <c r="ATP72" s="677"/>
      <c r="ATQ72" s="677"/>
      <c r="ATR72" s="677"/>
      <c r="ATS72" s="677"/>
      <c r="ATT72" s="677"/>
      <c r="ATU72" s="677"/>
      <c r="ATV72" s="677"/>
      <c r="ATW72" s="677"/>
      <c r="ATX72" s="677"/>
      <c r="ATY72" s="677"/>
      <c r="ATZ72" s="677"/>
      <c r="AUA72" s="677"/>
      <c r="AUB72" s="677"/>
      <c r="AUC72" s="677"/>
      <c r="AUD72" s="677"/>
      <c r="AUE72" s="677"/>
      <c r="AUF72" s="677"/>
      <c r="AUG72" s="677"/>
      <c r="AUH72" s="677"/>
      <c r="AUI72" s="677"/>
      <c r="AUJ72" s="677"/>
      <c r="AUK72" s="677"/>
      <c r="AUL72" s="677"/>
      <c r="AUM72" s="677"/>
      <c r="AUN72" s="677"/>
      <c r="AUO72" s="677"/>
      <c r="AUP72" s="677"/>
      <c r="AUQ72" s="677"/>
      <c r="AUR72" s="677"/>
      <c r="AUS72" s="677"/>
      <c r="AUT72" s="677"/>
      <c r="AUU72" s="677"/>
      <c r="AUV72" s="677"/>
      <c r="AUW72" s="677"/>
      <c r="AUX72" s="677"/>
      <c r="AUY72" s="677"/>
      <c r="AUZ72" s="677"/>
      <c r="AVA72" s="677"/>
      <c r="AVB72" s="677"/>
      <c r="AVC72" s="677"/>
      <c r="AVD72" s="677"/>
      <c r="AVE72" s="677"/>
      <c r="AVF72" s="677"/>
      <c r="AVG72" s="677"/>
      <c r="AVH72" s="677"/>
      <c r="AVI72" s="677"/>
      <c r="AVJ72" s="677"/>
      <c r="AVK72" s="677"/>
      <c r="AVL72" s="677"/>
      <c r="AVM72" s="677"/>
      <c r="AVN72" s="677"/>
      <c r="AVO72" s="677"/>
      <c r="AVP72" s="677"/>
      <c r="AVQ72" s="677"/>
      <c r="AVR72" s="677"/>
      <c r="AVS72" s="677"/>
      <c r="AVT72" s="677"/>
      <c r="AVU72" s="677"/>
      <c r="AVV72" s="677"/>
      <c r="AVW72" s="677"/>
      <c r="AVX72" s="677"/>
      <c r="AVY72" s="677"/>
      <c r="AVZ72" s="677"/>
      <c r="AWA72" s="677"/>
      <c r="AWB72" s="677"/>
      <c r="AWC72" s="677"/>
      <c r="AWD72" s="677"/>
      <c r="AWE72" s="677"/>
      <c r="AWF72" s="677"/>
      <c r="AWG72" s="677"/>
      <c r="AWH72" s="677"/>
      <c r="AWI72" s="677"/>
      <c r="AWJ72" s="677"/>
      <c r="AWK72" s="677"/>
      <c r="AWL72" s="677"/>
      <c r="AWM72" s="677"/>
      <c r="AWN72" s="677"/>
      <c r="AWO72" s="677"/>
      <c r="AWP72" s="677"/>
      <c r="AWQ72" s="677"/>
      <c r="AWR72" s="677"/>
      <c r="AWS72" s="677"/>
      <c r="AWT72" s="677"/>
      <c r="AWU72" s="677"/>
      <c r="AWV72" s="677"/>
      <c r="AWW72" s="677"/>
      <c r="AWX72" s="677"/>
      <c r="AWY72" s="677"/>
      <c r="AWZ72" s="677"/>
      <c r="AXA72" s="677"/>
      <c r="AXB72" s="677"/>
      <c r="AXC72" s="677"/>
      <c r="AXD72" s="677"/>
      <c r="AXE72" s="677"/>
      <c r="AXF72" s="677"/>
      <c r="AXG72" s="677"/>
      <c r="AXH72" s="677"/>
      <c r="AXI72" s="677"/>
      <c r="AXJ72" s="677"/>
      <c r="AXK72" s="677"/>
      <c r="AXL72" s="677"/>
      <c r="AXM72" s="677"/>
      <c r="AXN72" s="677"/>
      <c r="AXO72" s="677"/>
      <c r="AXP72" s="677"/>
      <c r="AXQ72" s="677"/>
      <c r="AXR72" s="677"/>
      <c r="AXS72" s="677"/>
      <c r="AXT72" s="677"/>
      <c r="AXU72" s="677"/>
      <c r="AXV72" s="677"/>
      <c r="AXW72" s="677"/>
      <c r="AXX72" s="677"/>
      <c r="AXY72" s="677"/>
      <c r="AXZ72" s="677"/>
      <c r="AYA72" s="677"/>
      <c r="AYB72" s="677"/>
      <c r="AYC72" s="677"/>
      <c r="AYD72" s="677"/>
      <c r="AYE72" s="677"/>
      <c r="AYF72" s="677"/>
      <c r="AYG72" s="677"/>
      <c r="AYH72" s="677"/>
      <c r="AYI72" s="677"/>
      <c r="AYJ72" s="677"/>
      <c r="AYK72" s="677"/>
      <c r="AYL72" s="677"/>
      <c r="AYM72" s="677"/>
      <c r="AYN72" s="677"/>
      <c r="AYO72" s="677"/>
      <c r="AYP72" s="677"/>
      <c r="AYQ72" s="677"/>
      <c r="AYR72" s="677"/>
      <c r="AYS72" s="677"/>
      <c r="AYT72" s="677"/>
      <c r="AYU72" s="677"/>
      <c r="AYV72" s="677"/>
      <c r="AYW72" s="677"/>
      <c r="AYX72" s="677"/>
      <c r="AYY72" s="677"/>
      <c r="AYZ72" s="677"/>
      <c r="AZA72" s="677"/>
      <c r="AZB72" s="677"/>
      <c r="AZC72" s="677"/>
      <c r="AZD72" s="677"/>
      <c r="AZE72" s="677"/>
      <c r="AZF72" s="677"/>
      <c r="AZG72" s="677"/>
      <c r="AZH72" s="677"/>
      <c r="AZI72" s="677"/>
      <c r="AZJ72" s="677"/>
      <c r="AZK72" s="677"/>
      <c r="AZL72" s="677"/>
      <c r="AZM72" s="677"/>
      <c r="AZN72" s="677"/>
      <c r="AZO72" s="677"/>
      <c r="AZP72" s="677"/>
      <c r="AZQ72" s="677"/>
      <c r="AZR72" s="677"/>
      <c r="AZS72" s="677"/>
      <c r="AZT72" s="677"/>
      <c r="AZU72" s="677"/>
      <c r="AZV72" s="677"/>
      <c r="AZW72" s="677"/>
      <c r="AZX72" s="677"/>
      <c r="AZY72" s="677"/>
      <c r="AZZ72" s="677"/>
      <c r="BAA72" s="677"/>
      <c r="BAB72" s="677"/>
      <c r="BAC72" s="677"/>
      <c r="BAD72" s="677"/>
      <c r="BAE72" s="677"/>
      <c r="BAF72" s="677"/>
      <c r="BAG72" s="677"/>
      <c r="BAH72" s="677"/>
      <c r="BAI72" s="677"/>
      <c r="BAJ72" s="677"/>
      <c r="BAK72" s="677"/>
      <c r="BAL72" s="677"/>
      <c r="BAM72" s="677"/>
      <c r="BAN72" s="677"/>
      <c r="BAO72" s="677"/>
      <c r="BAP72" s="677"/>
      <c r="BAQ72" s="677"/>
      <c r="BAR72" s="677"/>
      <c r="BAS72" s="677"/>
      <c r="BAT72" s="677"/>
      <c r="BAU72" s="677"/>
      <c r="BAV72" s="677"/>
      <c r="BAW72" s="677"/>
      <c r="BAX72" s="677"/>
      <c r="BAY72" s="677"/>
      <c r="BAZ72" s="677"/>
      <c r="BBA72" s="677"/>
      <c r="BBB72" s="677"/>
      <c r="BBC72" s="677"/>
      <c r="BBD72" s="677"/>
      <c r="BBE72" s="677"/>
      <c r="BBF72" s="677"/>
      <c r="BBG72" s="677"/>
      <c r="BBH72" s="677"/>
      <c r="BBI72" s="677"/>
      <c r="BBJ72" s="677"/>
      <c r="BBK72" s="677"/>
      <c r="BBL72" s="677"/>
      <c r="BBM72" s="677"/>
      <c r="BBN72" s="677"/>
      <c r="BBO72" s="677"/>
      <c r="BBP72" s="677"/>
      <c r="BBQ72" s="677"/>
      <c r="BBR72" s="677"/>
      <c r="BBS72" s="677"/>
      <c r="BBT72" s="677"/>
      <c r="BBU72" s="677"/>
      <c r="BBV72" s="677"/>
      <c r="BBW72" s="677"/>
      <c r="BBX72" s="677"/>
      <c r="BBY72" s="677"/>
      <c r="BBZ72" s="677"/>
      <c r="BCA72" s="677"/>
      <c r="BCB72" s="677"/>
      <c r="BCC72" s="677"/>
      <c r="BCD72" s="677"/>
      <c r="BCE72" s="677"/>
      <c r="BCF72" s="677"/>
      <c r="BCG72" s="677"/>
      <c r="BCH72" s="677"/>
      <c r="BCI72" s="677"/>
      <c r="BCJ72" s="677"/>
      <c r="BCK72" s="677"/>
      <c r="BCL72" s="677"/>
      <c r="BCM72" s="677"/>
      <c r="BCN72" s="677"/>
      <c r="BCO72" s="677"/>
      <c r="BCP72" s="677"/>
      <c r="BCQ72" s="677"/>
      <c r="BCR72" s="677"/>
      <c r="BCS72" s="677"/>
      <c r="BCT72" s="677"/>
      <c r="BCU72" s="677"/>
      <c r="BCV72" s="677"/>
      <c r="BCW72" s="677"/>
      <c r="BCX72" s="677"/>
      <c r="BCY72" s="677"/>
      <c r="BCZ72" s="677"/>
      <c r="BDA72" s="677"/>
      <c r="BDB72" s="677"/>
      <c r="BDC72" s="677"/>
      <c r="BDD72" s="677"/>
      <c r="BDE72" s="677"/>
      <c r="BDF72" s="677"/>
      <c r="BDG72" s="677"/>
      <c r="BDH72" s="677"/>
      <c r="BDI72" s="677"/>
      <c r="BDJ72" s="677"/>
      <c r="BDK72" s="677"/>
      <c r="BDL72" s="677"/>
      <c r="BDM72" s="677"/>
      <c r="BDN72" s="677"/>
      <c r="BDO72" s="677"/>
      <c r="BDP72" s="677"/>
      <c r="BDQ72" s="677"/>
      <c r="BDR72" s="677"/>
      <c r="BDS72" s="677"/>
      <c r="BDT72" s="677"/>
      <c r="BDU72" s="677"/>
      <c r="BDV72" s="677"/>
      <c r="BDW72" s="677"/>
      <c r="BDX72" s="677"/>
      <c r="BDY72" s="677"/>
      <c r="BDZ72" s="677"/>
      <c r="BEA72" s="677"/>
      <c r="BEB72" s="677"/>
      <c r="BEC72" s="677"/>
      <c r="BED72" s="677"/>
      <c r="BEE72" s="677"/>
      <c r="BEF72" s="677"/>
      <c r="BEG72" s="677"/>
      <c r="BEH72" s="677"/>
      <c r="BEI72" s="677"/>
      <c r="BEJ72" s="677"/>
      <c r="BEK72" s="677"/>
      <c r="BEL72" s="677"/>
      <c r="BEM72" s="677"/>
      <c r="BEN72" s="677"/>
      <c r="BEO72" s="677"/>
      <c r="BEP72" s="677"/>
      <c r="BEQ72" s="677"/>
      <c r="BER72" s="677"/>
      <c r="BES72" s="677"/>
      <c r="BET72" s="677"/>
      <c r="BEU72" s="677"/>
      <c r="BEV72" s="677"/>
      <c r="BEW72" s="677"/>
      <c r="BEX72" s="677"/>
      <c r="BEY72" s="677"/>
      <c r="BEZ72" s="677"/>
      <c r="BFA72" s="677"/>
      <c r="BFB72" s="677"/>
      <c r="BFC72" s="677"/>
      <c r="BFD72" s="677"/>
      <c r="BFE72" s="677"/>
      <c r="BFF72" s="677"/>
      <c r="BFG72" s="677"/>
      <c r="BFH72" s="677"/>
      <c r="BFI72" s="677"/>
      <c r="BFJ72" s="677"/>
      <c r="BFK72" s="677"/>
      <c r="BFL72" s="677"/>
      <c r="BFM72" s="677"/>
      <c r="BFN72" s="677"/>
      <c r="BFO72" s="677"/>
      <c r="BFP72" s="677"/>
      <c r="BFQ72" s="677"/>
      <c r="BFR72" s="677"/>
      <c r="BFS72" s="677"/>
      <c r="BFT72" s="677"/>
      <c r="BFU72" s="677"/>
      <c r="BFV72" s="677"/>
      <c r="BFW72" s="677"/>
      <c r="BFX72" s="677"/>
      <c r="BFY72" s="677"/>
      <c r="BFZ72" s="677"/>
      <c r="BGA72" s="677"/>
      <c r="BGB72" s="677"/>
      <c r="BGC72" s="677"/>
      <c r="BGD72" s="677"/>
      <c r="BGE72" s="677"/>
      <c r="BGF72" s="677"/>
      <c r="BGG72" s="677"/>
      <c r="BGH72" s="677"/>
      <c r="BGI72" s="677"/>
      <c r="BGJ72" s="677"/>
      <c r="BGK72" s="677"/>
      <c r="BGL72" s="677"/>
      <c r="BGM72" s="677"/>
      <c r="BGN72" s="677"/>
      <c r="BGO72" s="677"/>
      <c r="BGP72" s="677"/>
      <c r="BGQ72" s="677"/>
      <c r="BGR72" s="677"/>
      <c r="BGS72" s="677"/>
      <c r="BGT72" s="677"/>
      <c r="BGU72" s="677"/>
      <c r="BGV72" s="677"/>
      <c r="BGW72" s="677"/>
      <c r="BGX72" s="677"/>
      <c r="BGY72" s="677"/>
      <c r="BGZ72" s="677"/>
      <c r="BHA72" s="677"/>
      <c r="BHB72" s="677"/>
      <c r="BHC72" s="677"/>
      <c r="BHD72" s="677"/>
      <c r="BHE72" s="677"/>
      <c r="BHF72" s="677"/>
      <c r="BHG72" s="677"/>
      <c r="BHH72" s="677"/>
      <c r="BHI72" s="677"/>
      <c r="BHJ72" s="677"/>
      <c r="BHK72" s="677"/>
      <c r="BHL72" s="677"/>
      <c r="BHM72" s="677"/>
      <c r="BHN72" s="677"/>
      <c r="BHO72" s="677"/>
      <c r="BHP72" s="677"/>
      <c r="BHQ72" s="677"/>
      <c r="BHR72" s="677"/>
      <c r="BHS72" s="677"/>
      <c r="BHT72" s="677"/>
      <c r="BHU72" s="677"/>
      <c r="BHV72" s="677"/>
      <c r="BHW72" s="677"/>
      <c r="BHX72" s="677"/>
      <c r="BHY72" s="677"/>
      <c r="BHZ72" s="677"/>
      <c r="BIA72" s="677"/>
      <c r="BIB72" s="677"/>
      <c r="BIC72" s="677"/>
      <c r="BID72" s="677"/>
      <c r="BIE72" s="677"/>
      <c r="BIF72" s="677"/>
      <c r="BIG72" s="677"/>
      <c r="BIH72" s="677"/>
      <c r="BII72" s="677"/>
      <c r="BIJ72" s="677"/>
      <c r="BIK72" s="677"/>
      <c r="BIL72" s="677"/>
      <c r="BIM72" s="677"/>
      <c r="BIN72" s="677"/>
      <c r="BIO72" s="677"/>
      <c r="BIP72" s="677"/>
      <c r="BIQ72" s="677"/>
      <c r="BIR72" s="677"/>
      <c r="BIS72" s="677"/>
      <c r="BIT72" s="677"/>
      <c r="BIU72" s="677"/>
      <c r="BIV72" s="677"/>
      <c r="BIW72" s="677"/>
      <c r="BIX72" s="677"/>
      <c r="BIY72" s="677"/>
      <c r="BIZ72" s="677"/>
      <c r="BJA72" s="677"/>
      <c r="BJB72" s="677"/>
      <c r="BJC72" s="677"/>
      <c r="BJD72" s="677"/>
      <c r="BJE72" s="677"/>
      <c r="BJF72" s="677"/>
      <c r="BJG72" s="677"/>
      <c r="BJH72" s="677"/>
      <c r="BJI72" s="677"/>
      <c r="BJJ72" s="677"/>
      <c r="BJK72" s="677"/>
      <c r="BJL72" s="677"/>
      <c r="BJM72" s="677"/>
      <c r="BJN72" s="677"/>
      <c r="BJO72" s="677"/>
      <c r="BJP72" s="677"/>
      <c r="BJQ72" s="677"/>
      <c r="BJR72" s="677"/>
      <c r="BJS72" s="677"/>
      <c r="BJT72" s="677"/>
      <c r="BJU72" s="677"/>
      <c r="BJV72" s="677"/>
      <c r="BJW72" s="677"/>
      <c r="BJX72" s="677"/>
      <c r="BJY72" s="677"/>
      <c r="BJZ72" s="677"/>
      <c r="BKA72" s="677"/>
      <c r="BKB72" s="677"/>
      <c r="BKC72" s="677"/>
      <c r="BKD72" s="677"/>
      <c r="BKE72" s="677"/>
      <c r="BKF72" s="677"/>
      <c r="BKG72" s="677"/>
      <c r="BKH72" s="677"/>
      <c r="BKI72" s="677"/>
      <c r="BKJ72" s="677"/>
      <c r="BKK72" s="677"/>
      <c r="BKL72" s="677"/>
      <c r="BKM72" s="677"/>
      <c r="BKN72" s="677"/>
      <c r="BKO72" s="677"/>
      <c r="BKP72" s="677"/>
      <c r="BKQ72" s="677"/>
      <c r="BKR72" s="677"/>
      <c r="BKS72" s="677"/>
      <c r="BKT72" s="677"/>
      <c r="BKU72" s="677"/>
      <c r="BKV72" s="677"/>
      <c r="BKW72" s="677"/>
      <c r="BKX72" s="677"/>
      <c r="BKY72" s="677"/>
      <c r="BKZ72" s="677"/>
      <c r="BLA72" s="677"/>
      <c r="BLB72" s="677"/>
      <c r="BLC72" s="677"/>
      <c r="BLD72" s="677"/>
      <c r="BLE72" s="677"/>
      <c r="BLF72" s="677"/>
      <c r="BLG72" s="677"/>
      <c r="BLH72" s="677"/>
      <c r="BLI72" s="677"/>
      <c r="BLJ72" s="677"/>
      <c r="BLK72" s="677"/>
      <c r="BLL72" s="677"/>
      <c r="BLM72" s="677"/>
      <c r="BLN72" s="677"/>
      <c r="BLO72" s="677"/>
      <c r="BLP72" s="677"/>
      <c r="BLQ72" s="677"/>
      <c r="BLR72" s="677"/>
      <c r="BLS72" s="677"/>
      <c r="BLT72" s="677"/>
      <c r="BLU72" s="677"/>
      <c r="BLV72" s="677"/>
      <c r="BLW72" s="677"/>
      <c r="BLX72" s="677"/>
      <c r="BLY72" s="677"/>
      <c r="BLZ72" s="677"/>
      <c r="BMA72" s="677"/>
      <c r="BMB72" s="677"/>
      <c r="BMC72" s="677"/>
      <c r="BMD72" s="677"/>
      <c r="BME72" s="677"/>
      <c r="BMF72" s="677"/>
      <c r="BMG72" s="677"/>
      <c r="BMH72" s="677"/>
      <c r="BMI72" s="677"/>
      <c r="BMJ72" s="677"/>
      <c r="BMK72" s="677"/>
      <c r="BML72" s="677"/>
      <c r="BMM72" s="677"/>
      <c r="BMN72" s="677"/>
      <c r="BMO72" s="677"/>
      <c r="BMP72" s="677"/>
      <c r="BMQ72" s="677"/>
      <c r="BMR72" s="677"/>
      <c r="BMS72" s="677"/>
      <c r="BMT72" s="677"/>
      <c r="BMU72" s="677"/>
      <c r="BMV72" s="677"/>
      <c r="BMW72" s="677"/>
      <c r="BMX72" s="677"/>
      <c r="BMY72" s="677"/>
      <c r="BMZ72" s="677"/>
      <c r="BNA72" s="677"/>
      <c r="BNB72" s="677"/>
      <c r="BNC72" s="677"/>
      <c r="BND72" s="677"/>
      <c r="BNE72" s="677"/>
      <c r="BNF72" s="677"/>
      <c r="BNG72" s="677"/>
      <c r="BNH72" s="677"/>
      <c r="BNI72" s="677"/>
      <c r="BNJ72" s="677"/>
      <c r="BNK72" s="677"/>
      <c r="BNL72" s="677"/>
      <c r="BNM72" s="677"/>
      <c r="BNN72" s="677"/>
      <c r="BNO72" s="677"/>
      <c r="BNP72" s="677"/>
      <c r="BNQ72" s="677"/>
      <c r="BNR72" s="677"/>
      <c r="BNS72" s="677"/>
      <c r="BNT72" s="677"/>
      <c r="BNU72" s="677"/>
      <c r="BNV72" s="677"/>
      <c r="BNW72" s="677"/>
      <c r="BNX72" s="677"/>
      <c r="BNY72" s="677"/>
      <c r="BNZ72" s="677"/>
      <c r="BOA72" s="677"/>
      <c r="BOB72" s="677"/>
      <c r="BOC72" s="677"/>
      <c r="BOD72" s="677"/>
      <c r="BOE72" s="677"/>
      <c r="BOF72" s="677"/>
      <c r="BOG72" s="677"/>
      <c r="BOH72" s="677"/>
      <c r="BOI72" s="677"/>
      <c r="BOJ72" s="677"/>
      <c r="BOK72" s="677"/>
      <c r="BOL72" s="677"/>
      <c r="BOM72" s="677"/>
      <c r="BON72" s="677"/>
      <c r="BOO72" s="677"/>
      <c r="BOP72" s="677"/>
      <c r="BOQ72" s="677"/>
      <c r="BOR72" s="677"/>
      <c r="BOS72" s="677"/>
      <c r="BOT72" s="677"/>
      <c r="BOU72" s="677"/>
      <c r="BOV72" s="677"/>
      <c r="BOW72" s="677"/>
      <c r="BOX72" s="677"/>
      <c r="BOY72" s="677"/>
      <c r="BOZ72" s="677"/>
      <c r="BPA72" s="677"/>
      <c r="BPB72" s="677"/>
      <c r="BPC72" s="677"/>
      <c r="BPD72" s="677"/>
      <c r="BPE72" s="677"/>
      <c r="BPF72" s="677"/>
      <c r="BPG72" s="677"/>
      <c r="BPH72" s="677"/>
      <c r="BPI72" s="677"/>
      <c r="BPJ72" s="677"/>
      <c r="BPK72" s="677"/>
      <c r="BPL72" s="677"/>
      <c r="BPM72" s="677"/>
      <c r="BPN72" s="677"/>
      <c r="BPO72" s="677"/>
      <c r="BPP72" s="677"/>
      <c r="BPQ72" s="677"/>
      <c r="BPR72" s="677"/>
      <c r="BPS72" s="677"/>
      <c r="BPT72" s="677"/>
      <c r="BPU72" s="677"/>
      <c r="BPV72" s="677"/>
      <c r="BPW72" s="677"/>
      <c r="BPX72" s="677"/>
      <c r="BPY72" s="677"/>
      <c r="BPZ72" s="677"/>
      <c r="BQA72" s="677"/>
      <c r="BQB72" s="677"/>
      <c r="BQC72" s="677"/>
      <c r="BQD72" s="677"/>
      <c r="BQE72" s="677"/>
      <c r="BQF72" s="677"/>
      <c r="BQG72" s="677"/>
      <c r="BQH72" s="677"/>
      <c r="BQI72" s="677"/>
      <c r="BQJ72" s="677"/>
      <c r="BQK72" s="677"/>
      <c r="BQL72" s="677"/>
      <c r="BQM72" s="677"/>
      <c r="BQN72" s="677"/>
      <c r="BQO72" s="677"/>
      <c r="BQP72" s="677"/>
      <c r="BQQ72" s="677"/>
      <c r="BQR72" s="677"/>
      <c r="BQS72" s="677"/>
      <c r="BQT72" s="677"/>
      <c r="BQU72" s="677"/>
      <c r="BQV72" s="677"/>
      <c r="BQW72" s="677"/>
      <c r="BQX72" s="677"/>
      <c r="BQY72" s="677"/>
      <c r="BQZ72" s="677"/>
      <c r="BRA72" s="677"/>
      <c r="BRB72" s="677"/>
      <c r="BRC72" s="677"/>
      <c r="BRD72" s="677"/>
      <c r="BRE72" s="677"/>
      <c r="BRF72" s="677"/>
      <c r="BRG72" s="677"/>
      <c r="BRH72" s="677"/>
      <c r="BRI72" s="677"/>
      <c r="BRJ72" s="677"/>
      <c r="BRK72" s="677"/>
      <c r="BRL72" s="677"/>
      <c r="BRM72" s="677"/>
      <c r="BRN72" s="677"/>
      <c r="BRO72" s="677"/>
      <c r="BRP72" s="677"/>
      <c r="BRQ72" s="677"/>
      <c r="BRR72" s="677"/>
      <c r="BRS72" s="677"/>
      <c r="BRT72" s="677"/>
      <c r="BRU72" s="677"/>
      <c r="BRV72" s="677"/>
      <c r="BRW72" s="677"/>
      <c r="BRX72" s="677"/>
      <c r="BRY72" s="677"/>
      <c r="BRZ72" s="677"/>
      <c r="BSA72" s="677"/>
      <c r="BSB72" s="677"/>
      <c r="BSC72" s="677"/>
      <c r="BSD72" s="677"/>
      <c r="BSE72" s="677"/>
      <c r="BSF72" s="677"/>
      <c r="BSG72" s="677"/>
      <c r="BSH72" s="677"/>
      <c r="BSI72" s="677"/>
      <c r="BSJ72" s="677"/>
      <c r="BSK72" s="677"/>
      <c r="BSL72" s="677"/>
      <c r="BSM72" s="677"/>
      <c r="BSN72" s="677"/>
      <c r="BSO72" s="677"/>
      <c r="BSP72" s="677"/>
      <c r="BSQ72" s="677"/>
      <c r="BSR72" s="677"/>
      <c r="BSS72" s="677"/>
      <c r="BST72" s="677"/>
      <c r="BSU72" s="677"/>
      <c r="BSV72" s="677"/>
      <c r="BSW72" s="677"/>
      <c r="BSX72" s="677"/>
      <c r="BSY72" s="677"/>
      <c r="BSZ72" s="677"/>
      <c r="BTA72" s="677"/>
      <c r="BTB72" s="677"/>
      <c r="BTC72" s="677"/>
      <c r="BTD72" s="677"/>
      <c r="BTE72" s="677"/>
      <c r="BTF72" s="677"/>
      <c r="BTG72" s="677"/>
      <c r="BTH72" s="677"/>
      <c r="BTI72" s="677"/>
      <c r="BTJ72" s="677"/>
      <c r="BTK72" s="677"/>
      <c r="BTL72" s="677"/>
      <c r="BTM72" s="677"/>
      <c r="BTN72" s="677"/>
      <c r="BTO72" s="677"/>
      <c r="BTP72" s="677"/>
      <c r="BTQ72" s="677"/>
      <c r="BTR72" s="677"/>
      <c r="BTS72" s="677"/>
      <c r="BTT72" s="677"/>
      <c r="BTU72" s="677"/>
      <c r="BTV72" s="677"/>
      <c r="BTW72" s="677"/>
      <c r="BTX72" s="677"/>
      <c r="BTY72" s="677"/>
      <c r="BTZ72" s="677"/>
      <c r="BUA72" s="677"/>
      <c r="BUB72" s="677"/>
      <c r="BUC72" s="677"/>
      <c r="BUD72" s="677"/>
      <c r="BUE72" s="677"/>
      <c r="BUF72" s="677"/>
      <c r="BUG72" s="677"/>
      <c r="BUH72" s="677"/>
      <c r="BUI72" s="677"/>
      <c r="BUJ72" s="677"/>
      <c r="BUK72" s="677"/>
      <c r="BUL72" s="677"/>
      <c r="BUM72" s="677"/>
      <c r="BUN72" s="677"/>
      <c r="BUO72" s="677"/>
      <c r="BUP72" s="677"/>
      <c r="BUQ72" s="677"/>
      <c r="BUR72" s="677"/>
      <c r="BUS72" s="677"/>
      <c r="BUT72" s="677"/>
      <c r="BUU72" s="677"/>
      <c r="BUV72" s="677"/>
      <c r="BUW72" s="677"/>
      <c r="BUX72" s="677"/>
      <c r="BUY72" s="677"/>
      <c r="BUZ72" s="677"/>
      <c r="BVA72" s="677"/>
      <c r="BVB72" s="677"/>
      <c r="BVC72" s="677"/>
      <c r="BVD72" s="677"/>
      <c r="BVE72" s="677"/>
      <c r="BVF72" s="677"/>
      <c r="BVG72" s="677"/>
      <c r="BVH72" s="677"/>
      <c r="BVI72" s="677"/>
      <c r="BVJ72" s="677"/>
      <c r="BVK72" s="677"/>
      <c r="BVL72" s="677"/>
      <c r="BVM72" s="677"/>
      <c r="BVN72" s="677"/>
      <c r="BVO72" s="677"/>
      <c r="BVP72" s="677"/>
      <c r="BVQ72" s="677"/>
      <c r="BVR72" s="677"/>
      <c r="BVS72" s="677"/>
      <c r="BVT72" s="677"/>
      <c r="BVU72" s="677"/>
      <c r="BVV72" s="677"/>
      <c r="BVW72" s="677"/>
      <c r="BVX72" s="677"/>
      <c r="BVY72" s="677"/>
      <c r="BVZ72" s="677"/>
      <c r="BWA72" s="677"/>
      <c r="BWB72" s="677"/>
      <c r="BWC72" s="677"/>
      <c r="BWD72" s="677"/>
      <c r="BWE72" s="677"/>
      <c r="BWF72" s="677"/>
      <c r="BWG72" s="677"/>
      <c r="BWH72" s="677"/>
      <c r="BWI72" s="677"/>
      <c r="BWJ72" s="677"/>
      <c r="BWK72" s="677"/>
      <c r="BWL72" s="677"/>
      <c r="BWM72" s="677"/>
      <c r="BWN72" s="677"/>
      <c r="BWO72" s="677"/>
      <c r="BWP72" s="677"/>
      <c r="BWQ72" s="677"/>
      <c r="BWR72" s="677"/>
      <c r="BWS72" s="677"/>
      <c r="BWT72" s="677"/>
      <c r="BWU72" s="677"/>
      <c r="BWV72" s="677"/>
      <c r="BWW72" s="677"/>
      <c r="BWX72" s="677"/>
      <c r="BWY72" s="677"/>
      <c r="BWZ72" s="677"/>
      <c r="BXA72" s="677"/>
      <c r="BXB72" s="677"/>
      <c r="BXC72" s="677"/>
      <c r="BXD72" s="677"/>
      <c r="BXE72" s="677"/>
      <c r="BXF72" s="677"/>
      <c r="BXG72" s="677"/>
      <c r="BXH72" s="677"/>
      <c r="BXI72" s="677"/>
      <c r="BXJ72" s="677"/>
      <c r="BXK72" s="677"/>
      <c r="BXL72" s="677"/>
      <c r="BXM72" s="677"/>
      <c r="BXN72" s="677"/>
      <c r="BXO72" s="677"/>
      <c r="BXP72" s="677"/>
      <c r="BXQ72" s="677"/>
      <c r="BXR72" s="677"/>
      <c r="BXS72" s="677"/>
      <c r="BXT72" s="677"/>
      <c r="BXU72" s="677"/>
      <c r="BXV72" s="677"/>
      <c r="BXW72" s="677"/>
      <c r="BXX72" s="677"/>
      <c r="BXY72" s="677"/>
      <c r="BXZ72" s="677"/>
      <c r="BYA72" s="677"/>
      <c r="BYB72" s="677"/>
      <c r="BYC72" s="677"/>
      <c r="BYD72" s="677"/>
      <c r="BYE72" s="677"/>
      <c r="BYF72" s="677"/>
      <c r="BYG72" s="677"/>
      <c r="BYH72" s="677"/>
      <c r="BYI72" s="677"/>
      <c r="BYJ72" s="677"/>
      <c r="BYK72" s="677"/>
      <c r="BYL72" s="677"/>
      <c r="BYM72" s="677"/>
      <c r="BYN72" s="677"/>
      <c r="BYO72" s="677"/>
      <c r="BYP72" s="677"/>
      <c r="BYQ72" s="677"/>
      <c r="BYR72" s="677"/>
      <c r="BYS72" s="677"/>
      <c r="BYT72" s="677"/>
      <c r="BYU72" s="677"/>
      <c r="BYV72" s="677"/>
      <c r="BYW72" s="677"/>
      <c r="BYX72" s="677"/>
      <c r="BYY72" s="677"/>
      <c r="BYZ72" s="677"/>
      <c r="BZA72" s="677"/>
      <c r="BZB72" s="677"/>
      <c r="BZC72" s="677"/>
      <c r="BZD72" s="677"/>
      <c r="BZE72" s="677"/>
      <c r="BZF72" s="677"/>
      <c r="BZG72" s="677"/>
      <c r="BZH72" s="677"/>
      <c r="BZI72" s="677"/>
      <c r="BZJ72" s="677"/>
      <c r="BZK72" s="677"/>
      <c r="BZL72" s="677"/>
      <c r="BZM72" s="677"/>
      <c r="BZN72" s="677"/>
      <c r="BZO72" s="677"/>
      <c r="BZP72" s="677"/>
      <c r="BZQ72" s="677"/>
      <c r="BZR72" s="677"/>
      <c r="BZS72" s="677"/>
      <c r="BZT72" s="677"/>
      <c r="BZU72" s="677"/>
      <c r="BZV72" s="677"/>
      <c r="BZW72" s="677"/>
      <c r="BZX72" s="677"/>
      <c r="BZY72" s="677"/>
      <c r="BZZ72" s="677"/>
      <c r="CAA72" s="677"/>
      <c r="CAB72" s="677"/>
      <c r="CAC72" s="677"/>
      <c r="CAD72" s="677"/>
      <c r="CAE72" s="677"/>
      <c r="CAF72" s="677"/>
      <c r="CAG72" s="677"/>
      <c r="CAH72" s="677"/>
      <c r="CAI72" s="677"/>
      <c r="CAJ72" s="677"/>
      <c r="CAK72" s="677"/>
      <c r="CAL72" s="677"/>
      <c r="CAM72" s="677"/>
      <c r="CAN72" s="677"/>
      <c r="CAO72" s="677"/>
      <c r="CAP72" s="677"/>
      <c r="CAQ72" s="677"/>
      <c r="CAR72" s="677"/>
      <c r="CAS72" s="677"/>
      <c r="CAT72" s="677"/>
      <c r="CAU72" s="677"/>
      <c r="CAV72" s="677"/>
      <c r="CAW72" s="677"/>
      <c r="CAX72" s="677"/>
      <c r="CAY72" s="677"/>
      <c r="CAZ72" s="677"/>
      <c r="CBA72" s="677"/>
      <c r="CBB72" s="677"/>
      <c r="CBC72" s="677"/>
      <c r="CBD72" s="677"/>
      <c r="CBE72" s="677"/>
      <c r="CBF72" s="677"/>
      <c r="CBG72" s="677"/>
      <c r="CBH72" s="677"/>
      <c r="CBI72" s="677"/>
      <c r="CBJ72" s="677"/>
      <c r="CBK72" s="677"/>
      <c r="CBL72" s="677"/>
      <c r="CBM72" s="677"/>
      <c r="CBN72" s="677"/>
      <c r="CBO72" s="677"/>
      <c r="CBP72" s="677"/>
      <c r="CBQ72" s="677"/>
      <c r="CBR72" s="677"/>
      <c r="CBS72" s="677"/>
      <c r="CBT72" s="677"/>
      <c r="CBU72" s="677"/>
      <c r="CBV72" s="677"/>
      <c r="CBW72" s="677"/>
      <c r="CBX72" s="677"/>
      <c r="CBY72" s="677"/>
      <c r="CBZ72" s="677"/>
      <c r="CCA72" s="677"/>
      <c r="CCB72" s="677"/>
      <c r="CCC72" s="677"/>
      <c r="CCD72" s="677"/>
      <c r="CCE72" s="677"/>
      <c r="CCF72" s="677"/>
      <c r="CCG72" s="677"/>
      <c r="CCH72" s="677"/>
      <c r="CCI72" s="677"/>
      <c r="CCJ72" s="677"/>
      <c r="CCK72" s="677"/>
      <c r="CCL72" s="677"/>
      <c r="CCM72" s="677"/>
      <c r="CCN72" s="677"/>
      <c r="CCO72" s="677"/>
      <c r="CCP72" s="677"/>
      <c r="CCQ72" s="677"/>
      <c r="CCR72" s="677"/>
      <c r="CCS72" s="677"/>
      <c r="CCT72" s="677"/>
      <c r="CCU72" s="677"/>
      <c r="CCV72" s="677"/>
      <c r="CCW72" s="677"/>
      <c r="CCX72" s="677"/>
      <c r="CCY72" s="677"/>
      <c r="CCZ72" s="677"/>
      <c r="CDA72" s="677"/>
      <c r="CDB72" s="677"/>
      <c r="CDC72" s="677"/>
      <c r="CDD72" s="677"/>
      <c r="CDE72" s="677"/>
      <c r="CDF72" s="677"/>
      <c r="CDG72" s="677"/>
      <c r="CDH72" s="677"/>
      <c r="CDI72" s="677"/>
      <c r="CDJ72" s="677"/>
      <c r="CDK72" s="677"/>
      <c r="CDL72" s="677"/>
      <c r="CDM72" s="677"/>
      <c r="CDN72" s="677"/>
      <c r="CDO72" s="677"/>
      <c r="CDP72" s="677"/>
      <c r="CDQ72" s="677"/>
      <c r="CDR72" s="677"/>
      <c r="CDS72" s="677"/>
      <c r="CDT72" s="677"/>
      <c r="CDU72" s="677"/>
      <c r="CDV72" s="677"/>
      <c r="CDW72" s="677"/>
      <c r="CDX72" s="677"/>
      <c r="CDY72" s="677"/>
      <c r="CDZ72" s="677"/>
      <c r="CEA72" s="677"/>
      <c r="CEB72" s="677"/>
      <c r="CEC72" s="677"/>
      <c r="CED72" s="677"/>
      <c r="CEE72" s="677"/>
      <c r="CEF72" s="677"/>
      <c r="CEG72" s="677"/>
      <c r="CEH72" s="677"/>
      <c r="CEI72" s="677"/>
      <c r="CEJ72" s="677"/>
      <c r="CEK72" s="677"/>
      <c r="CEL72" s="677"/>
      <c r="CEM72" s="677"/>
      <c r="CEN72" s="677"/>
      <c r="CEO72" s="677"/>
      <c r="CEP72" s="677"/>
      <c r="CEQ72" s="677"/>
      <c r="CER72" s="677"/>
      <c r="CES72" s="677"/>
      <c r="CET72" s="677"/>
      <c r="CEU72" s="677"/>
      <c r="CEV72" s="677"/>
      <c r="CEW72" s="677"/>
      <c r="CEX72" s="677"/>
      <c r="CEY72" s="677"/>
      <c r="CEZ72" s="677"/>
      <c r="CFA72" s="677"/>
      <c r="CFB72" s="677"/>
      <c r="CFC72" s="677"/>
      <c r="CFD72" s="677"/>
      <c r="CFE72" s="677"/>
      <c r="CFF72" s="677"/>
      <c r="CFG72" s="677"/>
      <c r="CFH72" s="677"/>
      <c r="CFI72" s="677"/>
      <c r="CFJ72" s="677"/>
      <c r="CFK72" s="677"/>
      <c r="CFL72" s="677"/>
      <c r="CFM72" s="677"/>
      <c r="CFN72" s="677"/>
      <c r="CFO72" s="677"/>
      <c r="CFP72" s="677"/>
      <c r="CFQ72" s="677"/>
      <c r="CFR72" s="677"/>
      <c r="CFS72" s="677"/>
      <c r="CFT72" s="677"/>
      <c r="CFU72" s="677"/>
      <c r="CFV72" s="677"/>
      <c r="CFW72" s="677"/>
      <c r="CFX72" s="677"/>
      <c r="CFY72" s="677"/>
      <c r="CFZ72" s="677"/>
      <c r="CGA72" s="677"/>
      <c r="CGB72" s="677"/>
      <c r="CGC72" s="677"/>
      <c r="CGD72" s="677"/>
      <c r="CGE72" s="677"/>
      <c r="CGF72" s="677"/>
      <c r="CGG72" s="677"/>
      <c r="CGH72" s="677"/>
      <c r="CGI72" s="677"/>
      <c r="CGJ72" s="677"/>
      <c r="CGK72" s="677"/>
      <c r="CGL72" s="677"/>
      <c r="CGM72" s="677"/>
      <c r="CGN72" s="677"/>
      <c r="CGO72" s="677"/>
      <c r="CGP72" s="677"/>
      <c r="CGQ72" s="677"/>
      <c r="CGR72" s="677"/>
      <c r="CGS72" s="677"/>
      <c r="CGT72" s="677"/>
      <c r="CGU72" s="677"/>
      <c r="CGV72" s="677"/>
      <c r="CGW72" s="677"/>
      <c r="CGX72" s="677"/>
      <c r="CGY72" s="677"/>
      <c r="CGZ72" s="677"/>
      <c r="CHA72" s="677"/>
      <c r="CHB72" s="677"/>
      <c r="CHC72" s="677"/>
      <c r="CHD72" s="677"/>
      <c r="CHE72" s="677"/>
      <c r="CHF72" s="677"/>
      <c r="CHG72" s="677"/>
      <c r="CHH72" s="677"/>
      <c r="CHI72" s="677"/>
      <c r="CHJ72" s="677"/>
      <c r="CHK72" s="677"/>
      <c r="CHL72" s="677"/>
      <c r="CHM72" s="677"/>
      <c r="CHN72" s="677"/>
      <c r="CHO72" s="677"/>
      <c r="CHP72" s="677"/>
      <c r="CHQ72" s="677"/>
      <c r="CHR72" s="677"/>
      <c r="CHS72" s="677"/>
      <c r="CHT72" s="677"/>
      <c r="CHU72" s="677"/>
      <c r="CHV72" s="677"/>
      <c r="CHW72" s="677"/>
      <c r="CHX72" s="677"/>
      <c r="CHY72" s="677"/>
      <c r="CHZ72" s="677"/>
      <c r="CIA72" s="677"/>
      <c r="CIB72" s="677"/>
      <c r="CIC72" s="677"/>
      <c r="CID72" s="677"/>
      <c r="CIE72" s="677"/>
      <c r="CIF72" s="677"/>
      <c r="CIG72" s="677"/>
      <c r="CIH72" s="677"/>
      <c r="CII72" s="677"/>
      <c r="CIJ72" s="677"/>
      <c r="CIK72" s="677"/>
      <c r="CIL72" s="677"/>
      <c r="CIM72" s="677"/>
      <c r="CIN72" s="677"/>
      <c r="CIO72" s="677"/>
      <c r="CIP72" s="677"/>
      <c r="CIQ72" s="677"/>
      <c r="CIR72" s="677"/>
      <c r="CIS72" s="677"/>
      <c r="CIT72" s="677"/>
      <c r="CIU72" s="677"/>
      <c r="CIV72" s="677"/>
      <c r="CIW72" s="677"/>
      <c r="CIX72" s="677"/>
      <c r="CIY72" s="677"/>
      <c r="CIZ72" s="677"/>
      <c r="CJA72" s="677"/>
      <c r="CJB72" s="677"/>
      <c r="CJC72" s="677"/>
      <c r="CJD72" s="677"/>
      <c r="CJE72" s="677"/>
      <c r="CJF72" s="677"/>
      <c r="CJG72" s="677"/>
      <c r="CJH72" s="677"/>
      <c r="CJI72" s="677"/>
      <c r="CJJ72" s="677"/>
      <c r="CJK72" s="677"/>
      <c r="CJL72" s="677"/>
      <c r="CJM72" s="677"/>
      <c r="CJN72" s="677"/>
      <c r="CJO72" s="677"/>
      <c r="CJP72" s="677"/>
      <c r="CJQ72" s="677"/>
      <c r="CJR72" s="677"/>
      <c r="CJS72" s="677"/>
      <c r="CJT72" s="677"/>
      <c r="CJU72" s="677"/>
      <c r="CJV72" s="677"/>
      <c r="CJW72" s="677"/>
      <c r="CJX72" s="677"/>
      <c r="CJY72" s="677"/>
      <c r="CJZ72" s="677"/>
      <c r="CKA72" s="677"/>
      <c r="CKB72" s="677"/>
      <c r="CKC72" s="677"/>
      <c r="CKD72" s="677"/>
      <c r="CKE72" s="677"/>
      <c r="CKF72" s="677"/>
      <c r="CKG72" s="677"/>
      <c r="CKH72" s="677"/>
      <c r="CKI72" s="677"/>
      <c r="CKJ72" s="677"/>
      <c r="CKK72" s="677"/>
      <c r="CKL72" s="677"/>
      <c r="CKM72" s="677"/>
      <c r="CKN72" s="677"/>
      <c r="CKO72" s="677"/>
      <c r="CKP72" s="677"/>
      <c r="CKQ72" s="677"/>
      <c r="CKR72" s="677"/>
      <c r="CKS72" s="677"/>
      <c r="CKT72" s="677"/>
      <c r="CKU72" s="677"/>
      <c r="CKV72" s="677"/>
      <c r="CKW72" s="677"/>
      <c r="CKX72" s="677"/>
      <c r="CKY72" s="677"/>
      <c r="CKZ72" s="677"/>
      <c r="CLA72" s="677"/>
      <c r="CLB72" s="677"/>
      <c r="CLC72" s="677"/>
      <c r="CLD72" s="677"/>
      <c r="CLE72" s="677"/>
      <c r="CLF72" s="677"/>
      <c r="CLG72" s="677"/>
      <c r="CLH72" s="677"/>
      <c r="CLI72" s="677"/>
      <c r="CLJ72" s="677"/>
      <c r="CLK72" s="677"/>
      <c r="CLL72" s="677"/>
      <c r="CLM72" s="677"/>
      <c r="CLN72" s="677"/>
      <c r="CLO72" s="677"/>
      <c r="CLP72" s="677"/>
      <c r="CLQ72" s="677"/>
      <c r="CLR72" s="677"/>
      <c r="CLS72" s="677"/>
      <c r="CLT72" s="677"/>
      <c r="CLU72" s="677"/>
      <c r="CLV72" s="677"/>
      <c r="CLW72" s="677"/>
      <c r="CLX72" s="677"/>
      <c r="CLY72" s="677"/>
      <c r="CLZ72" s="677"/>
      <c r="CMA72" s="677"/>
      <c r="CMB72" s="677"/>
      <c r="CMC72" s="677"/>
      <c r="CMD72" s="677"/>
      <c r="CME72" s="677"/>
      <c r="CMF72" s="677"/>
      <c r="CMG72" s="677"/>
      <c r="CMH72" s="677"/>
      <c r="CMI72" s="677"/>
      <c r="CMJ72" s="677"/>
      <c r="CMK72" s="677"/>
      <c r="CML72" s="677"/>
      <c r="CMM72" s="677"/>
      <c r="CMN72" s="677"/>
      <c r="CMO72" s="677"/>
      <c r="CMP72" s="677"/>
      <c r="CMQ72" s="677"/>
      <c r="CMR72" s="677"/>
      <c r="CMS72" s="677"/>
      <c r="CMT72" s="677"/>
      <c r="CMU72" s="677"/>
      <c r="CMV72" s="677"/>
      <c r="CMW72" s="677"/>
      <c r="CMX72" s="677"/>
      <c r="CMY72" s="677"/>
      <c r="CMZ72" s="677"/>
      <c r="CNA72" s="677"/>
      <c r="CNB72" s="677"/>
      <c r="CNC72" s="677"/>
      <c r="CND72" s="677"/>
      <c r="CNE72" s="677"/>
      <c r="CNF72" s="677"/>
      <c r="CNG72" s="677"/>
      <c r="CNH72" s="677"/>
      <c r="CNI72" s="677"/>
      <c r="CNJ72" s="677"/>
      <c r="CNK72" s="677"/>
      <c r="CNL72" s="677"/>
      <c r="CNM72" s="677"/>
      <c r="CNN72" s="677"/>
      <c r="CNO72" s="677"/>
      <c r="CNP72" s="677"/>
      <c r="CNQ72" s="677"/>
      <c r="CNR72" s="677"/>
      <c r="CNS72" s="677"/>
      <c r="CNT72" s="677"/>
      <c r="CNU72" s="677"/>
      <c r="CNV72" s="677"/>
      <c r="CNW72" s="677"/>
      <c r="CNX72" s="677"/>
      <c r="CNY72" s="677"/>
      <c r="CNZ72" s="677"/>
      <c r="COA72" s="677"/>
      <c r="COB72" s="677"/>
      <c r="COC72" s="677"/>
      <c r="COD72" s="677"/>
      <c r="COE72" s="677"/>
      <c r="COF72" s="677"/>
      <c r="COG72" s="677"/>
      <c r="COH72" s="677"/>
      <c r="COI72" s="677"/>
      <c r="COJ72" s="677"/>
      <c r="COK72" s="677"/>
      <c r="COL72" s="677"/>
      <c r="COM72" s="677"/>
      <c r="CON72" s="677"/>
      <c r="COO72" s="677"/>
      <c r="COP72" s="677"/>
      <c r="COQ72" s="677"/>
      <c r="COR72" s="677"/>
      <c r="COS72" s="677"/>
      <c r="COT72" s="677"/>
      <c r="COU72" s="677"/>
      <c r="COV72" s="677"/>
      <c r="COW72" s="677"/>
      <c r="COX72" s="677"/>
      <c r="COY72" s="677"/>
      <c r="COZ72" s="677"/>
      <c r="CPA72" s="677"/>
      <c r="CPB72" s="677"/>
      <c r="CPC72" s="677"/>
      <c r="CPD72" s="677"/>
      <c r="CPE72" s="677"/>
      <c r="CPF72" s="677"/>
      <c r="CPG72" s="677"/>
      <c r="CPH72" s="677"/>
      <c r="CPI72" s="677"/>
      <c r="CPJ72" s="677"/>
      <c r="CPK72" s="677"/>
      <c r="CPL72" s="677"/>
      <c r="CPM72" s="677"/>
      <c r="CPN72" s="677"/>
      <c r="CPO72" s="677"/>
      <c r="CPP72" s="677"/>
      <c r="CPQ72" s="677"/>
      <c r="CPR72" s="677"/>
      <c r="CPS72" s="677"/>
      <c r="CPT72" s="677"/>
      <c r="CPU72" s="677"/>
      <c r="CPV72" s="677"/>
      <c r="CPW72" s="677"/>
      <c r="CPX72" s="677"/>
      <c r="CPY72" s="677"/>
      <c r="CPZ72" s="677"/>
      <c r="CQA72" s="677"/>
      <c r="CQB72" s="677"/>
      <c r="CQC72" s="677"/>
      <c r="CQD72" s="677"/>
      <c r="CQE72" s="677"/>
      <c r="CQF72" s="677"/>
      <c r="CQG72" s="677"/>
      <c r="CQH72" s="677"/>
      <c r="CQI72" s="677"/>
      <c r="CQJ72" s="677"/>
      <c r="CQK72" s="677"/>
      <c r="CQL72" s="677"/>
      <c r="CQM72" s="677"/>
      <c r="CQN72" s="677"/>
      <c r="CQO72" s="677"/>
      <c r="CQP72" s="677"/>
      <c r="CQQ72" s="677"/>
      <c r="CQR72" s="677"/>
      <c r="CQS72" s="677"/>
      <c r="CQT72" s="677"/>
      <c r="CQU72" s="677"/>
      <c r="CQV72" s="677"/>
      <c r="CQW72" s="677"/>
      <c r="CQX72" s="677"/>
      <c r="CQY72" s="677"/>
      <c r="CQZ72" s="677"/>
      <c r="CRA72" s="677"/>
      <c r="CRB72" s="677"/>
      <c r="CRC72" s="677"/>
      <c r="CRD72" s="677"/>
      <c r="CRE72" s="677"/>
      <c r="CRF72" s="677"/>
      <c r="CRG72" s="677"/>
      <c r="CRH72" s="677"/>
      <c r="CRI72" s="677"/>
      <c r="CRJ72" s="677"/>
      <c r="CRK72" s="677"/>
      <c r="CRL72" s="677"/>
      <c r="CRM72" s="677"/>
      <c r="CRN72" s="677"/>
      <c r="CRO72" s="677"/>
      <c r="CRP72" s="677"/>
      <c r="CRQ72" s="677"/>
      <c r="CRR72" s="677"/>
      <c r="CRS72" s="677"/>
      <c r="CRT72" s="677"/>
      <c r="CRU72" s="677"/>
      <c r="CRV72" s="677"/>
      <c r="CRW72" s="677"/>
      <c r="CRX72" s="677"/>
      <c r="CRY72" s="677"/>
      <c r="CRZ72" s="677"/>
      <c r="CSA72" s="677"/>
      <c r="CSB72" s="677"/>
      <c r="CSC72" s="677"/>
      <c r="CSD72" s="677"/>
      <c r="CSE72" s="677"/>
      <c r="CSF72" s="677"/>
      <c r="CSG72" s="677"/>
      <c r="CSH72" s="677"/>
      <c r="CSI72" s="677"/>
      <c r="CSJ72" s="677"/>
      <c r="CSK72" s="677"/>
      <c r="CSL72" s="677"/>
      <c r="CSM72" s="677"/>
      <c r="CSN72" s="677"/>
      <c r="CSO72" s="677"/>
      <c r="CSP72" s="677"/>
      <c r="CSQ72" s="677"/>
      <c r="CSR72" s="677"/>
      <c r="CSS72" s="677"/>
      <c r="CST72" s="677"/>
      <c r="CSU72" s="677"/>
      <c r="CSV72" s="677"/>
      <c r="CSW72" s="677"/>
      <c r="CSX72" s="677"/>
      <c r="CSY72" s="677"/>
      <c r="CSZ72" s="677"/>
      <c r="CTA72" s="677"/>
      <c r="CTB72" s="677"/>
      <c r="CTC72" s="677"/>
      <c r="CTD72" s="677"/>
      <c r="CTE72" s="677"/>
      <c r="CTF72" s="677"/>
      <c r="CTG72" s="677"/>
      <c r="CTH72" s="677"/>
      <c r="CTI72" s="677"/>
      <c r="CTJ72" s="677"/>
      <c r="CTK72" s="677"/>
      <c r="CTL72" s="677"/>
      <c r="CTM72" s="677"/>
      <c r="CTN72" s="677"/>
      <c r="CTO72" s="677"/>
      <c r="CTP72" s="677"/>
      <c r="CTQ72" s="677"/>
      <c r="CTR72" s="677"/>
      <c r="CTS72" s="677"/>
      <c r="CTT72" s="677"/>
      <c r="CTU72" s="677"/>
      <c r="CTV72" s="677"/>
      <c r="CTW72" s="677"/>
      <c r="CTX72" s="677"/>
      <c r="CTY72" s="677"/>
      <c r="CTZ72" s="677"/>
      <c r="CUA72" s="677"/>
      <c r="CUB72" s="677"/>
      <c r="CUC72" s="677"/>
      <c r="CUD72" s="677"/>
      <c r="CUE72" s="677"/>
      <c r="CUF72" s="677"/>
      <c r="CUG72" s="677"/>
      <c r="CUH72" s="677"/>
      <c r="CUI72" s="677"/>
      <c r="CUJ72" s="677"/>
      <c r="CUK72" s="677"/>
      <c r="CUL72" s="677"/>
      <c r="CUM72" s="677"/>
      <c r="CUN72" s="677"/>
      <c r="CUO72" s="677"/>
      <c r="CUP72" s="677"/>
      <c r="CUQ72" s="677"/>
      <c r="CUR72" s="677"/>
      <c r="CUS72" s="677"/>
      <c r="CUT72" s="677"/>
      <c r="CUU72" s="677"/>
      <c r="CUV72" s="677"/>
      <c r="CUW72" s="677"/>
      <c r="CUX72" s="677"/>
      <c r="CUY72" s="677"/>
      <c r="CUZ72" s="677"/>
      <c r="CVA72" s="677"/>
      <c r="CVB72" s="677"/>
      <c r="CVC72" s="677"/>
      <c r="CVD72" s="677"/>
      <c r="CVE72" s="677"/>
      <c r="CVF72" s="677"/>
      <c r="CVG72" s="677"/>
      <c r="CVH72" s="677"/>
      <c r="CVI72" s="677"/>
      <c r="CVJ72" s="677"/>
      <c r="CVK72" s="677"/>
      <c r="CVL72" s="677"/>
      <c r="CVM72" s="677"/>
      <c r="CVN72" s="677"/>
      <c r="CVO72" s="677"/>
      <c r="CVP72" s="677"/>
      <c r="CVQ72" s="677"/>
      <c r="CVR72" s="677"/>
      <c r="CVS72" s="677"/>
      <c r="CVT72" s="677"/>
      <c r="CVU72" s="677"/>
      <c r="CVV72" s="677"/>
      <c r="CVW72" s="677"/>
      <c r="CVX72" s="677"/>
      <c r="CVY72" s="677"/>
      <c r="CVZ72" s="677"/>
      <c r="CWA72" s="677"/>
      <c r="CWB72" s="677"/>
      <c r="CWC72" s="677"/>
      <c r="CWD72" s="677"/>
      <c r="CWE72" s="677"/>
      <c r="CWF72" s="677"/>
      <c r="CWG72" s="677"/>
      <c r="CWH72" s="677"/>
      <c r="CWI72" s="677"/>
      <c r="CWJ72" s="677"/>
      <c r="CWK72" s="677"/>
      <c r="CWL72" s="677"/>
      <c r="CWM72" s="677"/>
      <c r="CWN72" s="677"/>
      <c r="CWO72" s="677"/>
      <c r="CWP72" s="677"/>
      <c r="CWQ72" s="677"/>
      <c r="CWR72" s="677"/>
      <c r="CWS72" s="677"/>
      <c r="CWT72" s="677"/>
      <c r="CWU72" s="677"/>
      <c r="CWV72" s="677"/>
      <c r="CWW72" s="677"/>
      <c r="CWX72" s="677"/>
      <c r="CWY72" s="677"/>
      <c r="CWZ72" s="677"/>
      <c r="CXA72" s="677"/>
      <c r="CXB72" s="677"/>
      <c r="CXC72" s="677"/>
      <c r="CXD72" s="677"/>
      <c r="CXE72" s="677"/>
      <c r="CXF72" s="677"/>
      <c r="CXG72" s="677"/>
      <c r="CXH72" s="677"/>
      <c r="CXI72" s="677"/>
      <c r="CXJ72" s="677"/>
      <c r="CXK72" s="677"/>
      <c r="CXL72" s="677"/>
      <c r="CXM72" s="677"/>
      <c r="CXN72" s="677"/>
      <c r="CXO72" s="677"/>
      <c r="CXP72" s="677"/>
      <c r="CXQ72" s="677"/>
      <c r="CXR72" s="677"/>
      <c r="CXS72" s="677"/>
      <c r="CXT72" s="677"/>
      <c r="CXU72" s="677"/>
      <c r="CXV72" s="677"/>
      <c r="CXW72" s="677"/>
      <c r="CXX72" s="677"/>
      <c r="CXY72" s="677"/>
      <c r="CXZ72" s="677"/>
      <c r="CYA72" s="677"/>
      <c r="CYB72" s="677"/>
      <c r="CYC72" s="677"/>
      <c r="CYD72" s="677"/>
      <c r="CYE72" s="677"/>
      <c r="CYF72" s="677"/>
      <c r="CYG72" s="677"/>
      <c r="CYH72" s="677"/>
      <c r="CYI72" s="677"/>
      <c r="CYJ72" s="677"/>
      <c r="CYK72" s="677"/>
      <c r="CYL72" s="677"/>
      <c r="CYM72" s="677"/>
      <c r="CYN72" s="677"/>
      <c r="CYO72" s="677"/>
      <c r="CYP72" s="677"/>
      <c r="CYQ72" s="677"/>
      <c r="CYR72" s="677"/>
      <c r="CYS72" s="677"/>
      <c r="CYT72" s="677"/>
      <c r="CYU72" s="677"/>
      <c r="CYV72" s="677"/>
      <c r="CYW72" s="677"/>
      <c r="CYX72" s="677"/>
      <c r="CYY72" s="677"/>
      <c r="CYZ72" s="677"/>
      <c r="CZA72" s="677"/>
      <c r="CZB72" s="677"/>
      <c r="CZC72" s="677"/>
      <c r="CZD72" s="677"/>
      <c r="CZE72" s="677"/>
      <c r="CZF72" s="677"/>
      <c r="CZG72" s="677"/>
      <c r="CZH72" s="677"/>
      <c r="CZI72" s="677"/>
      <c r="CZJ72" s="677"/>
      <c r="CZK72" s="677"/>
      <c r="CZL72" s="677"/>
      <c r="CZM72" s="677"/>
      <c r="CZN72" s="677"/>
      <c r="CZO72" s="677"/>
      <c r="CZP72" s="677"/>
      <c r="CZQ72" s="677"/>
      <c r="CZR72" s="677"/>
      <c r="CZS72" s="677"/>
      <c r="CZT72" s="677"/>
      <c r="CZU72" s="677"/>
      <c r="CZV72" s="677"/>
      <c r="CZW72" s="677"/>
      <c r="CZX72" s="677"/>
      <c r="CZY72" s="677"/>
      <c r="CZZ72" s="677"/>
      <c r="DAA72" s="677"/>
      <c r="DAB72" s="677"/>
      <c r="DAC72" s="677"/>
      <c r="DAD72" s="677"/>
      <c r="DAE72" s="677"/>
      <c r="DAF72" s="677"/>
      <c r="DAG72" s="677"/>
      <c r="DAH72" s="677"/>
      <c r="DAI72" s="677"/>
      <c r="DAJ72" s="677"/>
      <c r="DAK72" s="677"/>
      <c r="DAL72" s="677"/>
      <c r="DAM72" s="677"/>
      <c r="DAN72" s="677"/>
      <c r="DAO72" s="677"/>
      <c r="DAP72" s="677"/>
      <c r="DAQ72" s="677"/>
      <c r="DAR72" s="677"/>
      <c r="DAS72" s="677"/>
      <c r="DAT72" s="677"/>
      <c r="DAU72" s="677"/>
      <c r="DAV72" s="677"/>
      <c r="DAW72" s="677"/>
      <c r="DAX72" s="677"/>
      <c r="DAY72" s="677"/>
      <c r="DAZ72" s="677"/>
      <c r="DBA72" s="677"/>
      <c r="DBB72" s="677"/>
      <c r="DBC72" s="677"/>
      <c r="DBD72" s="677"/>
      <c r="DBE72" s="677"/>
      <c r="DBF72" s="677"/>
      <c r="DBG72" s="677"/>
      <c r="DBH72" s="677"/>
      <c r="DBI72" s="677"/>
      <c r="DBJ72" s="677"/>
      <c r="DBK72" s="677"/>
      <c r="DBL72" s="677"/>
      <c r="DBM72" s="677"/>
      <c r="DBN72" s="677"/>
      <c r="DBO72" s="677"/>
      <c r="DBP72" s="677"/>
      <c r="DBQ72" s="677"/>
      <c r="DBR72" s="677"/>
      <c r="DBS72" s="677"/>
      <c r="DBT72" s="677"/>
      <c r="DBU72" s="677"/>
      <c r="DBV72" s="677"/>
      <c r="DBW72" s="677"/>
      <c r="DBX72" s="677"/>
      <c r="DBY72" s="677"/>
      <c r="DBZ72" s="677"/>
      <c r="DCA72" s="677"/>
      <c r="DCB72" s="677"/>
      <c r="DCC72" s="677"/>
      <c r="DCD72" s="677"/>
      <c r="DCE72" s="677"/>
      <c r="DCF72" s="677"/>
      <c r="DCG72" s="677"/>
      <c r="DCH72" s="677"/>
      <c r="DCI72" s="677"/>
      <c r="DCJ72" s="677"/>
      <c r="DCK72" s="677"/>
      <c r="DCL72" s="677"/>
      <c r="DCM72" s="677"/>
      <c r="DCN72" s="677"/>
      <c r="DCO72" s="677"/>
      <c r="DCP72" s="677"/>
      <c r="DCQ72" s="677"/>
      <c r="DCR72" s="677"/>
      <c r="DCS72" s="677"/>
      <c r="DCT72" s="677"/>
      <c r="DCU72" s="677"/>
      <c r="DCV72" s="677"/>
      <c r="DCW72" s="677"/>
      <c r="DCX72" s="677"/>
      <c r="DCY72" s="677"/>
      <c r="DCZ72" s="677"/>
      <c r="DDA72" s="677"/>
      <c r="DDB72" s="677"/>
      <c r="DDC72" s="677"/>
      <c r="DDD72" s="677"/>
      <c r="DDE72" s="677"/>
      <c r="DDF72" s="677"/>
      <c r="DDG72" s="677"/>
      <c r="DDH72" s="677"/>
      <c r="DDI72" s="677"/>
      <c r="DDJ72" s="677"/>
      <c r="DDK72" s="677"/>
      <c r="DDL72" s="677"/>
      <c r="DDM72" s="677"/>
      <c r="DDN72" s="677"/>
      <c r="DDO72" s="677"/>
      <c r="DDP72" s="677"/>
      <c r="DDQ72" s="677"/>
      <c r="DDR72" s="677"/>
      <c r="DDS72" s="677"/>
      <c r="DDT72" s="677"/>
      <c r="DDU72" s="677"/>
      <c r="DDV72" s="677"/>
      <c r="DDW72" s="677"/>
      <c r="DDX72" s="677"/>
      <c r="DDY72" s="677"/>
      <c r="DDZ72" s="677"/>
      <c r="DEA72" s="677"/>
      <c r="DEB72" s="677"/>
      <c r="DEC72" s="677"/>
      <c r="DED72" s="677"/>
      <c r="DEE72" s="677"/>
      <c r="DEF72" s="677"/>
      <c r="DEG72" s="677"/>
      <c r="DEH72" s="677"/>
      <c r="DEI72" s="677"/>
      <c r="DEJ72" s="677"/>
      <c r="DEK72" s="677"/>
      <c r="DEL72" s="677"/>
      <c r="DEM72" s="677"/>
      <c r="DEN72" s="677"/>
      <c r="DEO72" s="677"/>
      <c r="DEP72" s="677"/>
      <c r="DEQ72" s="677"/>
      <c r="DER72" s="677"/>
      <c r="DES72" s="677"/>
      <c r="DET72" s="677"/>
      <c r="DEU72" s="677"/>
      <c r="DEV72" s="677"/>
      <c r="DEW72" s="677"/>
      <c r="DEX72" s="677"/>
      <c r="DEY72" s="677"/>
      <c r="DEZ72" s="677"/>
      <c r="DFA72" s="677"/>
      <c r="DFB72" s="677"/>
      <c r="DFC72" s="677"/>
      <c r="DFD72" s="677"/>
      <c r="DFE72" s="677"/>
      <c r="DFF72" s="677"/>
      <c r="DFG72" s="677"/>
      <c r="DFH72" s="677"/>
      <c r="DFI72" s="677"/>
      <c r="DFJ72" s="677"/>
      <c r="DFK72" s="677"/>
      <c r="DFL72" s="677"/>
      <c r="DFM72" s="677"/>
      <c r="DFN72" s="677"/>
      <c r="DFO72" s="677"/>
      <c r="DFP72" s="677"/>
      <c r="DFQ72" s="677"/>
      <c r="DFR72" s="677"/>
      <c r="DFS72" s="677"/>
      <c r="DFT72" s="677"/>
      <c r="DFU72" s="677"/>
      <c r="DFV72" s="677"/>
      <c r="DFW72" s="677"/>
      <c r="DFX72" s="677"/>
      <c r="DFY72" s="677"/>
      <c r="DFZ72" s="677"/>
      <c r="DGA72" s="677"/>
      <c r="DGB72" s="677"/>
      <c r="DGC72" s="677"/>
      <c r="DGD72" s="677"/>
      <c r="DGE72" s="677"/>
      <c r="DGF72" s="677"/>
      <c r="DGG72" s="677"/>
      <c r="DGH72" s="677"/>
      <c r="DGI72" s="677"/>
      <c r="DGJ72" s="677"/>
      <c r="DGK72" s="677"/>
      <c r="DGL72" s="677"/>
      <c r="DGM72" s="677"/>
      <c r="DGN72" s="677"/>
      <c r="DGO72" s="677"/>
      <c r="DGP72" s="677"/>
      <c r="DGQ72" s="677"/>
      <c r="DGR72" s="677"/>
      <c r="DGS72" s="677"/>
      <c r="DGT72" s="677"/>
      <c r="DGU72" s="677"/>
      <c r="DGV72" s="677"/>
      <c r="DGW72" s="677"/>
      <c r="DGX72" s="677"/>
      <c r="DGY72" s="677"/>
      <c r="DGZ72" s="677"/>
      <c r="DHA72" s="677"/>
      <c r="DHB72" s="677"/>
      <c r="DHC72" s="677"/>
      <c r="DHD72" s="677"/>
      <c r="DHE72" s="677"/>
      <c r="DHF72" s="677"/>
      <c r="DHG72" s="677"/>
      <c r="DHH72" s="677"/>
      <c r="DHI72" s="677"/>
      <c r="DHJ72" s="677"/>
      <c r="DHK72" s="677"/>
      <c r="DHL72" s="677"/>
      <c r="DHM72" s="677"/>
      <c r="DHN72" s="677"/>
      <c r="DHO72" s="677"/>
      <c r="DHP72" s="677"/>
      <c r="DHQ72" s="677"/>
      <c r="DHR72" s="677"/>
      <c r="DHS72" s="677"/>
      <c r="DHT72" s="677"/>
      <c r="DHU72" s="677"/>
      <c r="DHV72" s="677"/>
      <c r="DHW72" s="677"/>
      <c r="DHX72" s="677"/>
      <c r="DHY72" s="677"/>
      <c r="DHZ72" s="677"/>
      <c r="DIA72" s="677"/>
      <c r="DIB72" s="677"/>
      <c r="DIC72" s="677"/>
      <c r="DID72" s="677"/>
      <c r="DIE72" s="677"/>
      <c r="DIF72" s="677"/>
      <c r="DIG72" s="677"/>
      <c r="DIH72" s="677"/>
      <c r="DII72" s="677"/>
      <c r="DIJ72" s="677"/>
      <c r="DIK72" s="677"/>
      <c r="DIL72" s="677"/>
      <c r="DIM72" s="677"/>
      <c r="DIN72" s="677"/>
      <c r="DIO72" s="677"/>
      <c r="DIP72" s="677"/>
      <c r="DIQ72" s="677"/>
      <c r="DIR72" s="677"/>
      <c r="DIS72" s="677"/>
      <c r="DIT72" s="677"/>
      <c r="DIU72" s="677"/>
      <c r="DIV72" s="677"/>
      <c r="DIW72" s="677"/>
      <c r="DIX72" s="677"/>
      <c r="DIY72" s="677"/>
      <c r="DIZ72" s="677"/>
      <c r="DJA72" s="677"/>
      <c r="DJB72" s="677"/>
      <c r="DJC72" s="677"/>
      <c r="DJD72" s="677"/>
      <c r="DJE72" s="677"/>
      <c r="DJF72" s="677"/>
      <c r="DJG72" s="677"/>
      <c r="DJH72" s="677"/>
      <c r="DJI72" s="677"/>
      <c r="DJJ72" s="677"/>
      <c r="DJK72" s="677"/>
      <c r="DJL72" s="677"/>
      <c r="DJM72" s="677"/>
      <c r="DJN72" s="677"/>
      <c r="DJO72" s="677"/>
      <c r="DJP72" s="677"/>
      <c r="DJQ72" s="677"/>
      <c r="DJR72" s="677"/>
      <c r="DJS72" s="677"/>
      <c r="DJT72" s="677"/>
      <c r="DJU72" s="677"/>
      <c r="DJV72" s="677"/>
      <c r="DJW72" s="677"/>
      <c r="DJX72" s="677"/>
      <c r="DJY72" s="677"/>
      <c r="DJZ72" s="677"/>
      <c r="DKA72" s="677"/>
      <c r="DKB72" s="677"/>
      <c r="DKC72" s="677"/>
      <c r="DKD72" s="677"/>
      <c r="DKE72" s="677"/>
      <c r="DKF72" s="677"/>
      <c r="DKG72" s="677"/>
      <c r="DKH72" s="677"/>
      <c r="DKI72" s="677"/>
      <c r="DKJ72" s="677"/>
      <c r="DKK72" s="677"/>
      <c r="DKL72" s="677"/>
      <c r="DKM72" s="677"/>
      <c r="DKN72" s="677"/>
      <c r="DKO72" s="677"/>
      <c r="DKP72" s="677"/>
      <c r="DKQ72" s="677"/>
      <c r="DKR72" s="677"/>
      <c r="DKS72" s="677"/>
      <c r="DKT72" s="677"/>
      <c r="DKU72" s="677"/>
      <c r="DKV72" s="677"/>
      <c r="DKW72" s="677"/>
      <c r="DKX72" s="677"/>
      <c r="DKY72" s="677"/>
      <c r="DKZ72" s="677"/>
      <c r="DLA72" s="677"/>
      <c r="DLB72" s="677"/>
      <c r="DLC72" s="677"/>
      <c r="DLD72" s="677"/>
      <c r="DLE72" s="677"/>
      <c r="DLF72" s="677"/>
      <c r="DLG72" s="677"/>
      <c r="DLH72" s="677"/>
      <c r="DLI72" s="677"/>
      <c r="DLJ72" s="677"/>
      <c r="DLK72" s="677"/>
      <c r="DLL72" s="677"/>
      <c r="DLM72" s="677"/>
      <c r="DLN72" s="677"/>
      <c r="DLO72" s="677"/>
      <c r="DLP72" s="677"/>
      <c r="DLQ72" s="677"/>
      <c r="DLR72" s="677"/>
      <c r="DLS72" s="677"/>
      <c r="DLT72" s="677"/>
      <c r="DLU72" s="677"/>
      <c r="DLV72" s="677"/>
      <c r="DLW72" s="677"/>
      <c r="DLX72" s="677"/>
      <c r="DLY72" s="677"/>
      <c r="DLZ72" s="677"/>
      <c r="DMA72" s="677"/>
      <c r="DMB72" s="677"/>
      <c r="DMC72" s="677"/>
      <c r="DMD72" s="677"/>
      <c r="DME72" s="677"/>
      <c r="DMF72" s="677"/>
      <c r="DMG72" s="677"/>
      <c r="DMH72" s="677"/>
      <c r="DMI72" s="677"/>
      <c r="DMJ72" s="677"/>
      <c r="DMK72" s="677"/>
      <c r="DML72" s="677"/>
      <c r="DMM72" s="677"/>
      <c r="DMN72" s="677"/>
      <c r="DMO72" s="677"/>
      <c r="DMP72" s="677"/>
      <c r="DMQ72" s="677"/>
      <c r="DMR72" s="677"/>
      <c r="DMS72" s="677"/>
      <c r="DMT72" s="677"/>
      <c r="DMU72" s="677"/>
      <c r="DMV72" s="677"/>
      <c r="DMW72" s="677"/>
      <c r="DMX72" s="677"/>
      <c r="DMY72" s="677"/>
      <c r="DMZ72" s="677"/>
      <c r="DNA72" s="677"/>
      <c r="DNB72" s="677"/>
      <c r="DNC72" s="677"/>
      <c r="DND72" s="677"/>
      <c r="DNE72" s="677"/>
      <c r="DNF72" s="677"/>
      <c r="DNG72" s="677"/>
      <c r="DNH72" s="677"/>
      <c r="DNI72" s="677"/>
      <c r="DNJ72" s="677"/>
      <c r="DNK72" s="677"/>
      <c r="DNL72" s="677"/>
      <c r="DNM72" s="677"/>
      <c r="DNN72" s="677"/>
      <c r="DNO72" s="677"/>
      <c r="DNP72" s="677"/>
      <c r="DNQ72" s="677"/>
      <c r="DNR72" s="677"/>
      <c r="DNS72" s="677"/>
      <c r="DNT72" s="677"/>
      <c r="DNU72" s="677"/>
      <c r="DNV72" s="677"/>
      <c r="DNW72" s="677"/>
      <c r="DNX72" s="677"/>
      <c r="DNY72" s="677"/>
      <c r="DNZ72" s="677"/>
      <c r="DOA72" s="677"/>
      <c r="DOB72" s="677"/>
      <c r="DOC72" s="677"/>
      <c r="DOD72" s="677"/>
      <c r="DOE72" s="677"/>
      <c r="DOF72" s="677"/>
      <c r="DOG72" s="677"/>
      <c r="DOH72" s="677"/>
      <c r="DOI72" s="677"/>
      <c r="DOJ72" s="677"/>
      <c r="DOK72" s="677"/>
      <c r="DOL72" s="677"/>
      <c r="DOM72" s="677"/>
      <c r="DON72" s="677"/>
      <c r="DOO72" s="677"/>
      <c r="DOP72" s="677"/>
      <c r="DOQ72" s="677"/>
      <c r="DOR72" s="677"/>
      <c r="DOS72" s="677"/>
      <c r="DOT72" s="677"/>
      <c r="DOU72" s="677"/>
      <c r="DOV72" s="677"/>
      <c r="DOW72" s="677"/>
      <c r="DOX72" s="677"/>
      <c r="DOY72" s="677"/>
      <c r="DOZ72" s="677"/>
      <c r="DPA72" s="677"/>
      <c r="DPB72" s="677"/>
      <c r="DPC72" s="677"/>
      <c r="DPD72" s="677"/>
      <c r="DPE72" s="677"/>
      <c r="DPF72" s="677"/>
      <c r="DPG72" s="677"/>
      <c r="DPH72" s="677"/>
      <c r="DPI72" s="677"/>
      <c r="DPJ72" s="677"/>
      <c r="DPK72" s="677"/>
      <c r="DPL72" s="677"/>
      <c r="DPM72" s="677"/>
      <c r="DPN72" s="677"/>
      <c r="DPO72" s="677"/>
      <c r="DPP72" s="677"/>
      <c r="DPQ72" s="677"/>
      <c r="DPR72" s="677"/>
      <c r="DPS72" s="677"/>
      <c r="DPT72" s="677"/>
      <c r="DPU72" s="677"/>
      <c r="DPV72" s="677"/>
      <c r="DPW72" s="677"/>
      <c r="DPX72" s="677"/>
      <c r="DPY72" s="677"/>
      <c r="DPZ72" s="677"/>
      <c r="DQA72" s="677"/>
      <c r="DQB72" s="677"/>
      <c r="DQC72" s="677"/>
      <c r="DQD72" s="677"/>
      <c r="DQE72" s="677"/>
      <c r="DQF72" s="677"/>
      <c r="DQG72" s="677"/>
      <c r="DQH72" s="677"/>
      <c r="DQI72" s="677"/>
      <c r="DQJ72" s="677"/>
      <c r="DQK72" s="677"/>
      <c r="DQL72" s="677"/>
      <c r="DQM72" s="677"/>
      <c r="DQN72" s="677"/>
      <c r="DQO72" s="677"/>
      <c r="DQP72" s="677"/>
      <c r="DQQ72" s="677"/>
      <c r="DQR72" s="677"/>
      <c r="DQS72" s="677"/>
      <c r="DQT72" s="677"/>
      <c r="DQU72" s="677"/>
      <c r="DQV72" s="677"/>
      <c r="DQW72" s="677"/>
      <c r="DQX72" s="677"/>
      <c r="DQY72" s="677"/>
      <c r="DQZ72" s="677"/>
      <c r="DRA72" s="677"/>
      <c r="DRB72" s="677"/>
      <c r="DRC72" s="677"/>
      <c r="DRD72" s="677"/>
      <c r="DRE72" s="677"/>
      <c r="DRF72" s="677"/>
      <c r="DRG72" s="677"/>
      <c r="DRH72" s="677"/>
      <c r="DRI72" s="677"/>
      <c r="DRJ72" s="677"/>
      <c r="DRK72" s="677"/>
      <c r="DRL72" s="677"/>
      <c r="DRM72" s="677"/>
      <c r="DRN72" s="677"/>
      <c r="DRO72" s="677"/>
      <c r="DRP72" s="677"/>
      <c r="DRQ72" s="677"/>
      <c r="DRR72" s="677"/>
      <c r="DRS72" s="677"/>
      <c r="DRT72" s="677"/>
      <c r="DRU72" s="677"/>
      <c r="DRV72" s="677"/>
      <c r="DRW72" s="677"/>
      <c r="DRX72" s="677"/>
      <c r="DRY72" s="677"/>
      <c r="DRZ72" s="677"/>
      <c r="DSA72" s="677"/>
      <c r="DSB72" s="677"/>
      <c r="DSC72" s="677"/>
      <c r="DSD72" s="677"/>
      <c r="DSE72" s="677"/>
      <c r="DSF72" s="677"/>
      <c r="DSG72" s="677"/>
      <c r="DSH72" s="677"/>
      <c r="DSI72" s="677"/>
      <c r="DSJ72" s="677"/>
      <c r="DSK72" s="677"/>
      <c r="DSL72" s="677"/>
      <c r="DSM72" s="677"/>
      <c r="DSN72" s="677"/>
      <c r="DSO72" s="677"/>
      <c r="DSP72" s="677"/>
      <c r="DSQ72" s="677"/>
      <c r="DSR72" s="677"/>
      <c r="DSS72" s="677"/>
      <c r="DST72" s="677"/>
      <c r="DSU72" s="677"/>
      <c r="DSV72" s="677"/>
      <c r="DSW72" s="677"/>
      <c r="DSX72" s="677"/>
      <c r="DSY72" s="677"/>
      <c r="DSZ72" s="677"/>
      <c r="DTA72" s="677"/>
      <c r="DTB72" s="677"/>
      <c r="DTC72" s="677"/>
      <c r="DTD72" s="677"/>
      <c r="DTE72" s="677"/>
      <c r="DTF72" s="677"/>
      <c r="DTG72" s="677"/>
      <c r="DTH72" s="677"/>
      <c r="DTI72" s="677"/>
      <c r="DTJ72" s="677"/>
      <c r="DTK72" s="677"/>
      <c r="DTL72" s="677"/>
      <c r="DTM72" s="677"/>
      <c r="DTN72" s="677"/>
      <c r="DTO72" s="677"/>
      <c r="DTP72" s="677"/>
      <c r="DTQ72" s="677"/>
      <c r="DTR72" s="677"/>
      <c r="DTS72" s="677"/>
      <c r="DTT72" s="677"/>
      <c r="DTU72" s="677"/>
      <c r="DTV72" s="677"/>
      <c r="DTW72" s="677"/>
      <c r="DTX72" s="677"/>
      <c r="DTY72" s="677"/>
      <c r="DTZ72" s="677"/>
      <c r="DUA72" s="677"/>
      <c r="DUB72" s="677"/>
      <c r="DUC72" s="677"/>
      <c r="DUD72" s="677"/>
      <c r="DUE72" s="677"/>
      <c r="DUF72" s="677"/>
      <c r="DUG72" s="677"/>
      <c r="DUH72" s="677"/>
      <c r="DUI72" s="677"/>
      <c r="DUJ72" s="677"/>
      <c r="DUK72" s="677"/>
      <c r="DUL72" s="677"/>
      <c r="DUM72" s="677"/>
      <c r="DUN72" s="677"/>
      <c r="DUO72" s="677"/>
      <c r="DUP72" s="677"/>
      <c r="DUQ72" s="677"/>
      <c r="DUR72" s="677"/>
      <c r="DUS72" s="677"/>
      <c r="DUT72" s="677"/>
      <c r="DUU72" s="677"/>
      <c r="DUV72" s="677"/>
      <c r="DUW72" s="677"/>
      <c r="DUX72" s="677"/>
      <c r="DUY72" s="677"/>
      <c r="DUZ72" s="677"/>
      <c r="DVA72" s="677"/>
      <c r="DVB72" s="677"/>
      <c r="DVC72" s="677"/>
      <c r="DVD72" s="677"/>
      <c r="DVE72" s="677"/>
      <c r="DVF72" s="677"/>
      <c r="DVG72" s="677"/>
      <c r="DVH72" s="677"/>
      <c r="DVI72" s="677"/>
      <c r="DVJ72" s="677"/>
      <c r="DVK72" s="677"/>
      <c r="DVL72" s="677"/>
      <c r="DVM72" s="677"/>
      <c r="DVN72" s="677"/>
      <c r="DVO72" s="677"/>
      <c r="DVP72" s="677"/>
      <c r="DVQ72" s="677"/>
      <c r="DVR72" s="677"/>
      <c r="DVS72" s="677"/>
      <c r="DVT72" s="677"/>
      <c r="DVU72" s="677"/>
      <c r="DVV72" s="677"/>
      <c r="DVW72" s="677"/>
      <c r="DVX72" s="677"/>
      <c r="DVY72" s="677"/>
      <c r="DVZ72" s="677"/>
      <c r="DWA72" s="677"/>
      <c r="DWB72" s="677"/>
      <c r="DWC72" s="677"/>
      <c r="DWD72" s="677"/>
      <c r="DWE72" s="677"/>
      <c r="DWF72" s="677"/>
      <c r="DWG72" s="677"/>
      <c r="DWH72" s="677"/>
      <c r="DWI72" s="677"/>
      <c r="DWJ72" s="677"/>
      <c r="DWK72" s="677"/>
      <c r="DWL72" s="677"/>
      <c r="DWM72" s="677"/>
      <c r="DWN72" s="677"/>
      <c r="DWO72" s="677"/>
      <c r="DWP72" s="677"/>
      <c r="DWQ72" s="677"/>
      <c r="DWR72" s="677"/>
      <c r="DWS72" s="677"/>
      <c r="DWT72" s="677"/>
      <c r="DWU72" s="677"/>
      <c r="DWV72" s="677"/>
      <c r="DWW72" s="677"/>
      <c r="DWX72" s="677"/>
      <c r="DWY72" s="677"/>
      <c r="DWZ72" s="677"/>
      <c r="DXA72" s="677"/>
      <c r="DXB72" s="677"/>
      <c r="DXC72" s="677"/>
      <c r="DXD72" s="677"/>
      <c r="DXE72" s="677"/>
      <c r="DXF72" s="677"/>
      <c r="DXG72" s="677"/>
      <c r="DXH72" s="677"/>
      <c r="DXI72" s="677"/>
      <c r="DXJ72" s="677"/>
      <c r="DXK72" s="677"/>
      <c r="DXL72" s="677"/>
      <c r="DXM72" s="677"/>
      <c r="DXN72" s="677"/>
      <c r="DXO72" s="677"/>
      <c r="DXP72" s="677"/>
      <c r="DXQ72" s="677"/>
      <c r="DXR72" s="677"/>
      <c r="DXS72" s="677"/>
      <c r="DXT72" s="677"/>
      <c r="DXU72" s="677"/>
      <c r="DXV72" s="677"/>
      <c r="DXW72" s="677"/>
      <c r="DXX72" s="677"/>
      <c r="DXY72" s="677"/>
      <c r="DXZ72" s="677"/>
      <c r="DYA72" s="677"/>
      <c r="DYB72" s="677"/>
      <c r="DYC72" s="677"/>
      <c r="DYD72" s="677"/>
      <c r="DYE72" s="677"/>
      <c r="DYF72" s="677"/>
      <c r="DYG72" s="677"/>
      <c r="DYH72" s="677"/>
      <c r="DYI72" s="677"/>
      <c r="DYJ72" s="677"/>
      <c r="DYK72" s="677"/>
      <c r="DYL72" s="677"/>
      <c r="DYM72" s="677"/>
      <c r="DYN72" s="677"/>
      <c r="DYO72" s="677"/>
      <c r="DYP72" s="677"/>
      <c r="DYQ72" s="677"/>
      <c r="DYR72" s="677"/>
      <c r="DYS72" s="677"/>
      <c r="DYT72" s="677"/>
      <c r="DYU72" s="677"/>
      <c r="DYV72" s="677"/>
      <c r="DYW72" s="677"/>
      <c r="DYX72" s="677"/>
      <c r="DYY72" s="677"/>
      <c r="DYZ72" s="677"/>
      <c r="DZA72" s="677"/>
      <c r="DZB72" s="677"/>
      <c r="DZC72" s="677"/>
      <c r="DZD72" s="677"/>
      <c r="DZE72" s="677"/>
      <c r="DZF72" s="677"/>
      <c r="DZG72" s="677"/>
      <c r="DZH72" s="677"/>
      <c r="DZI72" s="677"/>
      <c r="DZJ72" s="677"/>
      <c r="DZK72" s="677"/>
      <c r="DZL72" s="677"/>
      <c r="DZM72" s="677"/>
      <c r="DZN72" s="677"/>
      <c r="DZO72" s="677"/>
      <c r="DZP72" s="677"/>
      <c r="DZQ72" s="677"/>
      <c r="DZR72" s="677"/>
      <c r="DZS72" s="677"/>
      <c r="DZT72" s="677"/>
      <c r="DZU72" s="677"/>
      <c r="DZV72" s="677"/>
      <c r="DZW72" s="677"/>
      <c r="DZX72" s="677"/>
      <c r="DZY72" s="677"/>
      <c r="DZZ72" s="677"/>
      <c r="EAA72" s="677"/>
      <c r="EAB72" s="677"/>
      <c r="EAC72" s="677"/>
      <c r="EAD72" s="677"/>
      <c r="EAE72" s="677"/>
      <c r="EAF72" s="677"/>
      <c r="EAG72" s="677"/>
      <c r="EAH72" s="677"/>
      <c r="EAI72" s="677"/>
      <c r="EAJ72" s="677"/>
      <c r="EAK72" s="677"/>
      <c r="EAL72" s="677"/>
      <c r="EAM72" s="677"/>
      <c r="EAN72" s="677"/>
      <c r="EAO72" s="677"/>
      <c r="EAP72" s="677"/>
      <c r="EAQ72" s="677"/>
      <c r="EAR72" s="677"/>
      <c r="EAS72" s="677"/>
      <c r="EAT72" s="677"/>
      <c r="EAU72" s="677"/>
      <c r="EAV72" s="677"/>
      <c r="EAW72" s="677"/>
      <c r="EAX72" s="677"/>
      <c r="EAY72" s="677"/>
      <c r="EAZ72" s="677"/>
      <c r="EBA72" s="677"/>
      <c r="EBB72" s="677"/>
      <c r="EBC72" s="677"/>
      <c r="EBD72" s="677"/>
      <c r="EBE72" s="677"/>
      <c r="EBF72" s="677"/>
      <c r="EBG72" s="677"/>
      <c r="EBH72" s="677"/>
      <c r="EBI72" s="677"/>
      <c r="EBJ72" s="677"/>
      <c r="EBK72" s="677"/>
      <c r="EBL72" s="677"/>
      <c r="EBM72" s="677"/>
      <c r="EBN72" s="677"/>
      <c r="EBO72" s="677"/>
      <c r="EBP72" s="677"/>
      <c r="EBQ72" s="677"/>
      <c r="EBR72" s="677"/>
      <c r="EBS72" s="677"/>
      <c r="EBT72" s="677"/>
      <c r="EBU72" s="677"/>
      <c r="EBV72" s="677"/>
      <c r="EBW72" s="677"/>
      <c r="EBX72" s="677"/>
      <c r="EBY72" s="677"/>
      <c r="EBZ72" s="677"/>
      <c r="ECA72" s="677"/>
      <c r="ECB72" s="677"/>
      <c r="ECC72" s="677"/>
      <c r="ECD72" s="677"/>
      <c r="ECE72" s="677"/>
      <c r="ECF72" s="677"/>
      <c r="ECG72" s="677"/>
      <c r="ECH72" s="677"/>
      <c r="ECI72" s="677"/>
      <c r="ECJ72" s="677"/>
      <c r="ECK72" s="677"/>
      <c r="ECL72" s="677"/>
      <c r="ECM72" s="677"/>
      <c r="ECN72" s="677"/>
      <c r="ECO72" s="677"/>
      <c r="ECP72" s="677"/>
      <c r="ECQ72" s="677"/>
      <c r="ECR72" s="677"/>
      <c r="ECS72" s="677"/>
      <c r="ECT72" s="677"/>
      <c r="ECU72" s="677"/>
      <c r="ECV72" s="677"/>
      <c r="ECW72" s="677"/>
      <c r="ECX72" s="677"/>
      <c r="ECY72" s="677"/>
      <c r="ECZ72" s="677"/>
      <c r="EDA72" s="677"/>
      <c r="EDB72" s="677"/>
      <c r="EDC72" s="677"/>
      <c r="EDD72" s="677"/>
      <c r="EDE72" s="677"/>
      <c r="EDF72" s="677"/>
      <c r="EDG72" s="677"/>
      <c r="EDH72" s="677"/>
      <c r="EDI72" s="677"/>
      <c r="EDJ72" s="677"/>
      <c r="EDK72" s="677"/>
      <c r="EDL72" s="677"/>
      <c r="EDM72" s="677"/>
      <c r="EDN72" s="677"/>
      <c r="EDO72" s="677"/>
      <c r="EDP72" s="677"/>
      <c r="EDQ72" s="677"/>
      <c r="EDR72" s="677"/>
      <c r="EDS72" s="677"/>
      <c r="EDT72" s="677"/>
      <c r="EDU72" s="677"/>
      <c r="EDV72" s="677"/>
      <c r="EDW72" s="677"/>
      <c r="EDX72" s="677"/>
      <c r="EDY72" s="677"/>
      <c r="EDZ72" s="677"/>
      <c r="EEA72" s="677"/>
      <c r="EEB72" s="677"/>
      <c r="EEC72" s="677"/>
      <c r="EED72" s="677"/>
      <c r="EEE72" s="677"/>
      <c r="EEF72" s="677"/>
      <c r="EEG72" s="677"/>
      <c r="EEH72" s="677"/>
      <c r="EEI72" s="677"/>
      <c r="EEJ72" s="677"/>
      <c r="EEK72" s="677"/>
      <c r="EEL72" s="677"/>
      <c r="EEM72" s="677"/>
      <c r="EEN72" s="677"/>
      <c r="EEO72" s="677"/>
      <c r="EEP72" s="677"/>
      <c r="EEQ72" s="677"/>
      <c r="EER72" s="677"/>
      <c r="EES72" s="677"/>
      <c r="EET72" s="677"/>
      <c r="EEU72" s="677"/>
      <c r="EEV72" s="677"/>
      <c r="EEW72" s="677"/>
      <c r="EEX72" s="677"/>
      <c r="EEY72" s="677"/>
      <c r="EEZ72" s="677"/>
      <c r="EFA72" s="677"/>
      <c r="EFB72" s="677"/>
      <c r="EFC72" s="677"/>
      <c r="EFD72" s="677"/>
      <c r="EFE72" s="677"/>
      <c r="EFF72" s="677"/>
      <c r="EFG72" s="677"/>
      <c r="EFH72" s="677"/>
      <c r="EFI72" s="677"/>
      <c r="EFJ72" s="677"/>
      <c r="EFK72" s="677"/>
      <c r="EFL72" s="677"/>
      <c r="EFM72" s="677"/>
      <c r="EFN72" s="677"/>
      <c r="EFO72" s="677"/>
      <c r="EFP72" s="677"/>
      <c r="EFQ72" s="677"/>
      <c r="EFR72" s="677"/>
      <c r="EFS72" s="677"/>
      <c r="EFT72" s="677"/>
      <c r="EFU72" s="677"/>
      <c r="EFV72" s="677"/>
      <c r="EFW72" s="677"/>
      <c r="EFX72" s="677"/>
      <c r="EFY72" s="677"/>
      <c r="EFZ72" s="677"/>
      <c r="EGA72" s="677"/>
      <c r="EGB72" s="677"/>
      <c r="EGC72" s="677"/>
      <c r="EGD72" s="677"/>
      <c r="EGE72" s="677"/>
      <c r="EGF72" s="677"/>
      <c r="EGG72" s="677"/>
      <c r="EGH72" s="677"/>
      <c r="EGI72" s="677"/>
      <c r="EGJ72" s="677"/>
      <c r="EGK72" s="677"/>
      <c r="EGL72" s="677"/>
      <c r="EGM72" s="677"/>
      <c r="EGN72" s="677"/>
      <c r="EGO72" s="677"/>
      <c r="EGP72" s="677"/>
      <c r="EGQ72" s="677"/>
      <c r="EGR72" s="677"/>
      <c r="EGS72" s="677"/>
      <c r="EGT72" s="677"/>
      <c r="EGU72" s="677"/>
      <c r="EGV72" s="677"/>
      <c r="EGW72" s="677"/>
      <c r="EGX72" s="677"/>
      <c r="EGY72" s="677"/>
      <c r="EGZ72" s="677"/>
      <c r="EHA72" s="677"/>
      <c r="EHB72" s="677"/>
      <c r="EHC72" s="677"/>
      <c r="EHD72" s="677"/>
      <c r="EHE72" s="677"/>
      <c r="EHF72" s="677"/>
      <c r="EHG72" s="677"/>
      <c r="EHH72" s="677"/>
      <c r="EHI72" s="677"/>
      <c r="EHJ72" s="677"/>
      <c r="EHK72" s="677"/>
      <c r="EHL72" s="677"/>
      <c r="EHM72" s="677"/>
      <c r="EHN72" s="677"/>
      <c r="EHO72" s="677"/>
      <c r="EHP72" s="677"/>
      <c r="EHQ72" s="677"/>
      <c r="EHR72" s="677"/>
      <c r="EHS72" s="677"/>
      <c r="EHT72" s="677"/>
      <c r="EHU72" s="677"/>
      <c r="EHV72" s="677"/>
      <c r="EHW72" s="677"/>
      <c r="EHX72" s="677"/>
      <c r="EHY72" s="677"/>
      <c r="EHZ72" s="677"/>
      <c r="EIA72" s="677"/>
      <c r="EIB72" s="677"/>
      <c r="EIC72" s="677"/>
      <c r="EID72" s="677"/>
      <c r="EIE72" s="677"/>
      <c r="EIF72" s="677"/>
      <c r="EIG72" s="677"/>
      <c r="EIH72" s="677"/>
      <c r="EII72" s="677"/>
      <c r="EIJ72" s="677"/>
      <c r="EIK72" s="677"/>
      <c r="EIL72" s="677"/>
      <c r="EIM72" s="677"/>
      <c r="EIN72" s="677"/>
      <c r="EIO72" s="677"/>
      <c r="EIP72" s="677"/>
      <c r="EIQ72" s="677"/>
      <c r="EIR72" s="677"/>
      <c r="EIS72" s="677"/>
      <c r="EIT72" s="677"/>
      <c r="EIU72" s="677"/>
      <c r="EIV72" s="677"/>
      <c r="EIW72" s="677"/>
      <c r="EIX72" s="677"/>
      <c r="EIY72" s="677"/>
      <c r="EIZ72" s="677"/>
      <c r="EJA72" s="677"/>
      <c r="EJB72" s="677"/>
      <c r="EJC72" s="677"/>
      <c r="EJD72" s="677"/>
      <c r="EJE72" s="677"/>
      <c r="EJF72" s="677"/>
      <c r="EJG72" s="677"/>
      <c r="EJH72" s="677"/>
      <c r="EJI72" s="677"/>
      <c r="EJJ72" s="677"/>
      <c r="EJK72" s="677"/>
      <c r="EJL72" s="677"/>
      <c r="EJM72" s="677"/>
      <c r="EJN72" s="677"/>
      <c r="EJO72" s="677"/>
      <c r="EJP72" s="677"/>
      <c r="EJQ72" s="677"/>
      <c r="EJR72" s="677"/>
      <c r="EJS72" s="677"/>
      <c r="EJT72" s="677"/>
      <c r="EJU72" s="677"/>
      <c r="EJV72" s="677"/>
      <c r="EJW72" s="677"/>
      <c r="EJX72" s="677"/>
      <c r="EJY72" s="677"/>
      <c r="EJZ72" s="677"/>
      <c r="EKA72" s="677"/>
      <c r="EKB72" s="677"/>
      <c r="EKC72" s="677"/>
      <c r="EKD72" s="677"/>
      <c r="EKE72" s="677"/>
      <c r="EKF72" s="677"/>
      <c r="EKG72" s="677"/>
      <c r="EKH72" s="677"/>
      <c r="EKI72" s="677"/>
      <c r="EKJ72" s="677"/>
      <c r="EKK72" s="677"/>
      <c r="EKL72" s="677"/>
      <c r="EKM72" s="677"/>
      <c r="EKN72" s="677"/>
      <c r="EKO72" s="677"/>
      <c r="EKP72" s="677"/>
      <c r="EKQ72" s="677"/>
      <c r="EKR72" s="677"/>
      <c r="EKS72" s="677"/>
      <c r="EKT72" s="677"/>
      <c r="EKU72" s="677"/>
      <c r="EKV72" s="677"/>
      <c r="EKW72" s="677"/>
      <c r="EKX72" s="677"/>
      <c r="EKY72" s="677"/>
      <c r="EKZ72" s="677"/>
      <c r="ELA72" s="677"/>
      <c r="ELB72" s="677"/>
      <c r="ELC72" s="677"/>
      <c r="ELD72" s="677"/>
      <c r="ELE72" s="677"/>
      <c r="ELF72" s="677"/>
      <c r="ELG72" s="677"/>
      <c r="ELH72" s="677"/>
      <c r="ELI72" s="677"/>
      <c r="ELJ72" s="677"/>
      <c r="ELK72" s="677"/>
      <c r="ELL72" s="677"/>
      <c r="ELM72" s="677"/>
      <c r="ELN72" s="677"/>
      <c r="ELO72" s="677"/>
      <c r="ELP72" s="677"/>
      <c r="ELQ72" s="677"/>
      <c r="ELR72" s="677"/>
      <c r="ELS72" s="677"/>
      <c r="ELT72" s="677"/>
      <c r="ELU72" s="677"/>
      <c r="ELV72" s="677"/>
      <c r="ELW72" s="677"/>
      <c r="ELX72" s="677"/>
      <c r="ELY72" s="677"/>
      <c r="ELZ72" s="677"/>
      <c r="EMA72" s="677"/>
      <c r="EMB72" s="677"/>
      <c r="EMC72" s="677"/>
      <c r="EMD72" s="677"/>
      <c r="EME72" s="677"/>
      <c r="EMF72" s="677"/>
      <c r="EMG72" s="677"/>
      <c r="EMH72" s="677"/>
      <c r="EMI72" s="677"/>
      <c r="EMJ72" s="677"/>
      <c r="EMK72" s="677"/>
      <c r="EML72" s="677"/>
      <c r="EMM72" s="677"/>
      <c r="EMN72" s="677"/>
      <c r="EMO72" s="677"/>
      <c r="EMP72" s="677"/>
      <c r="EMQ72" s="677"/>
      <c r="EMR72" s="677"/>
      <c r="EMS72" s="677"/>
      <c r="EMT72" s="677"/>
      <c r="EMU72" s="677"/>
      <c r="EMV72" s="677"/>
      <c r="EMW72" s="677"/>
      <c r="EMX72" s="677"/>
      <c r="EMY72" s="677"/>
      <c r="EMZ72" s="677"/>
      <c r="ENA72" s="677"/>
      <c r="ENB72" s="677"/>
      <c r="ENC72" s="677"/>
      <c r="END72" s="677"/>
      <c r="ENE72" s="677"/>
      <c r="ENF72" s="677"/>
      <c r="ENG72" s="677"/>
      <c r="ENH72" s="677"/>
      <c r="ENI72" s="677"/>
      <c r="ENJ72" s="677"/>
      <c r="ENK72" s="677"/>
      <c r="ENL72" s="677"/>
      <c r="ENM72" s="677"/>
      <c r="ENN72" s="677"/>
      <c r="ENO72" s="677"/>
      <c r="ENP72" s="677"/>
      <c r="ENQ72" s="677"/>
      <c r="ENR72" s="677"/>
      <c r="ENS72" s="677"/>
      <c r="ENT72" s="677"/>
      <c r="ENU72" s="677"/>
      <c r="ENV72" s="677"/>
      <c r="ENW72" s="677"/>
      <c r="ENX72" s="677"/>
      <c r="ENY72" s="677"/>
      <c r="ENZ72" s="677"/>
      <c r="EOA72" s="677"/>
      <c r="EOB72" s="677"/>
      <c r="EOC72" s="677"/>
      <c r="EOD72" s="677"/>
      <c r="EOE72" s="677"/>
      <c r="EOF72" s="677"/>
      <c r="EOG72" s="677"/>
      <c r="EOH72" s="677"/>
      <c r="EOI72" s="677"/>
      <c r="EOJ72" s="677"/>
      <c r="EOK72" s="677"/>
      <c r="EOL72" s="677"/>
      <c r="EOM72" s="677"/>
      <c r="EON72" s="677"/>
      <c r="EOO72" s="677"/>
      <c r="EOP72" s="677"/>
      <c r="EOQ72" s="677"/>
      <c r="EOR72" s="677"/>
      <c r="EOS72" s="677"/>
      <c r="EOT72" s="677"/>
      <c r="EOU72" s="677"/>
      <c r="EOV72" s="677"/>
      <c r="EOW72" s="677"/>
      <c r="EOX72" s="677"/>
      <c r="EOY72" s="677"/>
      <c r="EOZ72" s="677"/>
      <c r="EPA72" s="677"/>
      <c r="EPB72" s="677"/>
      <c r="EPC72" s="677"/>
      <c r="EPD72" s="677"/>
      <c r="EPE72" s="677"/>
      <c r="EPF72" s="677"/>
      <c r="EPG72" s="677"/>
      <c r="EPH72" s="677"/>
      <c r="EPI72" s="677"/>
      <c r="EPJ72" s="677"/>
      <c r="EPK72" s="677"/>
      <c r="EPL72" s="677"/>
      <c r="EPM72" s="677"/>
      <c r="EPN72" s="677"/>
      <c r="EPO72" s="677"/>
      <c r="EPP72" s="677"/>
      <c r="EPQ72" s="677"/>
      <c r="EPR72" s="677"/>
      <c r="EPS72" s="677"/>
      <c r="EPT72" s="677"/>
      <c r="EPU72" s="677"/>
      <c r="EPV72" s="677"/>
      <c r="EPW72" s="677"/>
      <c r="EPX72" s="677"/>
      <c r="EPY72" s="677"/>
      <c r="EPZ72" s="677"/>
      <c r="EQA72" s="677"/>
      <c r="EQB72" s="677"/>
      <c r="EQC72" s="677"/>
      <c r="EQD72" s="677"/>
      <c r="EQE72" s="677"/>
      <c r="EQF72" s="677"/>
      <c r="EQG72" s="677"/>
      <c r="EQH72" s="677"/>
      <c r="EQI72" s="677"/>
      <c r="EQJ72" s="677"/>
      <c r="EQK72" s="677"/>
      <c r="EQL72" s="677"/>
      <c r="EQM72" s="677"/>
      <c r="EQN72" s="677"/>
      <c r="EQO72" s="677"/>
      <c r="EQP72" s="677"/>
      <c r="EQQ72" s="677"/>
      <c r="EQR72" s="677"/>
      <c r="EQS72" s="677"/>
      <c r="EQT72" s="677"/>
      <c r="EQU72" s="677"/>
      <c r="EQV72" s="677"/>
      <c r="EQW72" s="677"/>
      <c r="EQX72" s="677"/>
      <c r="EQY72" s="677"/>
      <c r="EQZ72" s="677"/>
      <c r="ERA72" s="677"/>
      <c r="ERB72" s="677"/>
      <c r="ERC72" s="677"/>
      <c r="ERD72" s="677"/>
      <c r="ERE72" s="677"/>
      <c r="ERF72" s="677"/>
      <c r="ERG72" s="677"/>
      <c r="ERH72" s="677"/>
      <c r="ERI72" s="677"/>
      <c r="ERJ72" s="677"/>
      <c r="ERK72" s="677"/>
      <c r="ERL72" s="677"/>
      <c r="ERM72" s="677"/>
      <c r="ERN72" s="677"/>
      <c r="ERO72" s="677"/>
      <c r="ERP72" s="677"/>
      <c r="ERQ72" s="677"/>
      <c r="ERR72" s="677"/>
      <c r="ERS72" s="677"/>
      <c r="ERT72" s="677"/>
      <c r="ERU72" s="677"/>
      <c r="ERV72" s="677"/>
      <c r="ERW72" s="677"/>
      <c r="ERX72" s="677"/>
      <c r="ERY72" s="677"/>
      <c r="ERZ72" s="677"/>
      <c r="ESA72" s="677"/>
      <c r="ESB72" s="677"/>
      <c r="ESC72" s="677"/>
      <c r="ESD72" s="677"/>
      <c r="ESE72" s="677"/>
      <c r="ESF72" s="677"/>
      <c r="ESG72" s="677"/>
      <c r="ESH72" s="677"/>
      <c r="ESI72" s="677"/>
      <c r="ESJ72" s="677"/>
      <c r="ESK72" s="677"/>
      <c r="ESL72" s="677"/>
      <c r="ESM72" s="677"/>
      <c r="ESN72" s="677"/>
      <c r="ESO72" s="677"/>
      <c r="ESP72" s="677"/>
      <c r="ESQ72" s="677"/>
      <c r="ESR72" s="677"/>
      <c r="ESS72" s="677"/>
      <c r="EST72" s="677"/>
      <c r="ESU72" s="677"/>
      <c r="ESV72" s="677"/>
      <c r="ESW72" s="677"/>
      <c r="ESX72" s="677"/>
      <c r="ESY72" s="677"/>
      <c r="ESZ72" s="677"/>
      <c r="ETA72" s="677"/>
      <c r="ETB72" s="677"/>
      <c r="ETC72" s="677"/>
      <c r="ETD72" s="677"/>
      <c r="ETE72" s="677"/>
      <c r="ETF72" s="677"/>
      <c r="ETG72" s="677"/>
      <c r="ETH72" s="677"/>
      <c r="ETI72" s="677"/>
      <c r="ETJ72" s="677"/>
      <c r="ETK72" s="677"/>
      <c r="ETL72" s="677"/>
      <c r="ETM72" s="677"/>
      <c r="ETN72" s="677"/>
      <c r="ETO72" s="677"/>
      <c r="ETP72" s="677"/>
      <c r="ETQ72" s="677"/>
      <c r="ETR72" s="677"/>
      <c r="ETS72" s="677"/>
      <c r="ETT72" s="677"/>
      <c r="ETU72" s="677"/>
      <c r="ETV72" s="677"/>
      <c r="ETW72" s="677"/>
      <c r="ETX72" s="677"/>
      <c r="ETY72" s="677"/>
      <c r="ETZ72" s="677"/>
      <c r="EUA72" s="677"/>
      <c r="EUB72" s="677"/>
      <c r="EUC72" s="677"/>
      <c r="EUD72" s="677"/>
      <c r="EUE72" s="677"/>
      <c r="EUF72" s="677"/>
      <c r="EUG72" s="677"/>
      <c r="EUH72" s="677"/>
      <c r="EUI72" s="677"/>
      <c r="EUJ72" s="677"/>
      <c r="EUK72" s="677"/>
      <c r="EUL72" s="677"/>
      <c r="EUM72" s="677"/>
      <c r="EUN72" s="677"/>
      <c r="EUO72" s="677"/>
      <c r="EUP72" s="677"/>
      <c r="EUQ72" s="677"/>
      <c r="EUR72" s="677"/>
      <c r="EUS72" s="677"/>
      <c r="EUT72" s="677"/>
      <c r="EUU72" s="677"/>
      <c r="EUV72" s="677"/>
      <c r="EUW72" s="677"/>
      <c r="EUX72" s="677"/>
      <c r="EUY72" s="677"/>
      <c r="EUZ72" s="677"/>
      <c r="EVA72" s="677"/>
      <c r="EVB72" s="677"/>
      <c r="EVC72" s="677"/>
      <c r="EVD72" s="677"/>
      <c r="EVE72" s="677"/>
      <c r="EVF72" s="677"/>
      <c r="EVG72" s="677"/>
      <c r="EVH72" s="677"/>
      <c r="EVI72" s="677"/>
      <c r="EVJ72" s="677"/>
      <c r="EVK72" s="677"/>
      <c r="EVL72" s="677"/>
      <c r="EVM72" s="677"/>
      <c r="EVN72" s="677"/>
      <c r="EVO72" s="677"/>
      <c r="EVP72" s="677"/>
      <c r="EVQ72" s="677"/>
      <c r="EVR72" s="677"/>
      <c r="EVS72" s="677"/>
      <c r="EVT72" s="677"/>
      <c r="EVU72" s="677"/>
      <c r="EVV72" s="677"/>
      <c r="EVW72" s="677"/>
      <c r="EVX72" s="677"/>
      <c r="EVY72" s="677"/>
      <c r="EVZ72" s="677"/>
      <c r="EWA72" s="677"/>
      <c r="EWB72" s="677"/>
      <c r="EWC72" s="677"/>
      <c r="EWD72" s="677"/>
      <c r="EWE72" s="677"/>
      <c r="EWF72" s="677"/>
      <c r="EWG72" s="677"/>
      <c r="EWH72" s="677"/>
      <c r="EWI72" s="677"/>
      <c r="EWJ72" s="677"/>
      <c r="EWK72" s="677"/>
      <c r="EWL72" s="677"/>
      <c r="EWM72" s="677"/>
      <c r="EWN72" s="677"/>
      <c r="EWO72" s="677"/>
      <c r="EWP72" s="677"/>
      <c r="EWQ72" s="677"/>
      <c r="EWR72" s="677"/>
      <c r="EWS72" s="677"/>
      <c r="EWT72" s="677"/>
      <c r="EWU72" s="677"/>
      <c r="EWV72" s="677"/>
      <c r="EWW72" s="677"/>
      <c r="EWX72" s="677"/>
      <c r="EWY72" s="677"/>
      <c r="EWZ72" s="677"/>
      <c r="EXA72" s="677"/>
      <c r="EXB72" s="677"/>
      <c r="EXC72" s="677"/>
      <c r="EXD72" s="677"/>
      <c r="EXE72" s="677"/>
      <c r="EXF72" s="677"/>
      <c r="EXG72" s="677"/>
      <c r="EXH72" s="677"/>
      <c r="EXI72" s="677"/>
      <c r="EXJ72" s="677"/>
      <c r="EXK72" s="677"/>
      <c r="EXL72" s="677"/>
      <c r="EXM72" s="677"/>
      <c r="EXN72" s="677"/>
      <c r="EXO72" s="677"/>
      <c r="EXP72" s="677"/>
      <c r="EXQ72" s="677"/>
      <c r="EXR72" s="677"/>
      <c r="EXS72" s="677"/>
      <c r="EXT72" s="677"/>
      <c r="EXU72" s="677"/>
      <c r="EXV72" s="677"/>
      <c r="EXW72" s="677"/>
      <c r="EXX72" s="677"/>
      <c r="EXY72" s="677"/>
      <c r="EXZ72" s="677"/>
      <c r="EYA72" s="677"/>
      <c r="EYB72" s="677"/>
      <c r="EYC72" s="677"/>
      <c r="EYD72" s="677"/>
      <c r="EYE72" s="677"/>
      <c r="EYF72" s="677"/>
      <c r="EYG72" s="677"/>
      <c r="EYH72" s="677"/>
      <c r="EYI72" s="677"/>
      <c r="EYJ72" s="677"/>
      <c r="EYK72" s="677"/>
      <c r="EYL72" s="677"/>
      <c r="EYM72" s="677"/>
      <c r="EYN72" s="677"/>
      <c r="EYO72" s="677"/>
      <c r="EYP72" s="677"/>
      <c r="EYQ72" s="677"/>
      <c r="EYR72" s="677"/>
      <c r="EYS72" s="677"/>
      <c r="EYT72" s="677"/>
      <c r="EYU72" s="677"/>
      <c r="EYV72" s="677"/>
      <c r="EYW72" s="677"/>
      <c r="EYX72" s="677"/>
      <c r="EYY72" s="677"/>
      <c r="EYZ72" s="677"/>
      <c r="EZA72" s="677"/>
      <c r="EZB72" s="677"/>
      <c r="EZC72" s="677"/>
      <c r="EZD72" s="677"/>
      <c r="EZE72" s="677"/>
      <c r="EZF72" s="677"/>
      <c r="EZG72" s="677"/>
      <c r="EZH72" s="677"/>
      <c r="EZI72" s="677"/>
      <c r="EZJ72" s="677"/>
      <c r="EZK72" s="677"/>
      <c r="EZL72" s="677"/>
      <c r="EZM72" s="677"/>
      <c r="EZN72" s="677"/>
      <c r="EZO72" s="677"/>
      <c r="EZP72" s="677"/>
      <c r="EZQ72" s="677"/>
      <c r="EZR72" s="677"/>
      <c r="EZS72" s="677"/>
      <c r="EZT72" s="677"/>
      <c r="EZU72" s="677"/>
      <c r="EZV72" s="677"/>
      <c r="EZW72" s="677"/>
      <c r="EZX72" s="677"/>
      <c r="EZY72" s="677"/>
      <c r="EZZ72" s="677"/>
      <c r="FAA72" s="677"/>
      <c r="FAB72" s="677"/>
      <c r="FAC72" s="677"/>
      <c r="FAD72" s="677"/>
      <c r="FAE72" s="677"/>
      <c r="FAF72" s="677"/>
      <c r="FAG72" s="677"/>
      <c r="FAH72" s="677"/>
      <c r="FAI72" s="677"/>
      <c r="FAJ72" s="677"/>
      <c r="FAK72" s="677"/>
      <c r="FAL72" s="677"/>
      <c r="FAM72" s="677"/>
      <c r="FAN72" s="677"/>
      <c r="FAO72" s="677"/>
      <c r="FAP72" s="677"/>
      <c r="FAQ72" s="677"/>
      <c r="FAR72" s="677"/>
      <c r="FAS72" s="677"/>
      <c r="FAT72" s="677"/>
      <c r="FAU72" s="677"/>
      <c r="FAV72" s="677"/>
      <c r="FAW72" s="677"/>
      <c r="FAX72" s="677"/>
      <c r="FAY72" s="677"/>
      <c r="FAZ72" s="677"/>
      <c r="FBA72" s="677"/>
      <c r="FBB72" s="677"/>
      <c r="FBC72" s="677"/>
      <c r="FBD72" s="677"/>
      <c r="FBE72" s="677"/>
      <c r="FBF72" s="677"/>
      <c r="FBG72" s="677"/>
      <c r="FBH72" s="677"/>
      <c r="FBI72" s="677"/>
      <c r="FBJ72" s="677"/>
      <c r="FBK72" s="677"/>
      <c r="FBL72" s="677"/>
      <c r="FBM72" s="677"/>
      <c r="FBN72" s="677"/>
      <c r="FBO72" s="677"/>
      <c r="FBP72" s="677"/>
      <c r="FBQ72" s="677"/>
      <c r="FBR72" s="677"/>
      <c r="FBS72" s="677"/>
      <c r="FBT72" s="677"/>
      <c r="FBU72" s="677"/>
      <c r="FBV72" s="677"/>
      <c r="FBW72" s="677"/>
      <c r="FBX72" s="677"/>
      <c r="FBY72" s="677"/>
      <c r="FBZ72" s="677"/>
      <c r="FCA72" s="677"/>
      <c r="FCB72" s="677"/>
      <c r="FCC72" s="677"/>
      <c r="FCD72" s="677"/>
      <c r="FCE72" s="677"/>
      <c r="FCF72" s="677"/>
      <c r="FCG72" s="677"/>
      <c r="FCH72" s="677"/>
      <c r="FCI72" s="677"/>
      <c r="FCJ72" s="677"/>
      <c r="FCK72" s="677"/>
      <c r="FCL72" s="677"/>
      <c r="FCM72" s="677"/>
      <c r="FCN72" s="677"/>
      <c r="FCO72" s="677"/>
      <c r="FCP72" s="677"/>
      <c r="FCQ72" s="677"/>
      <c r="FCR72" s="677"/>
      <c r="FCS72" s="677"/>
      <c r="FCT72" s="677"/>
      <c r="FCU72" s="677"/>
      <c r="FCV72" s="677"/>
      <c r="FCW72" s="677"/>
      <c r="FCX72" s="677"/>
      <c r="FCY72" s="677"/>
      <c r="FCZ72" s="677"/>
      <c r="FDA72" s="677"/>
      <c r="FDB72" s="677"/>
      <c r="FDC72" s="677"/>
      <c r="FDD72" s="677"/>
      <c r="FDE72" s="677"/>
      <c r="FDF72" s="677"/>
      <c r="FDG72" s="677"/>
      <c r="FDH72" s="677"/>
      <c r="FDI72" s="677"/>
      <c r="FDJ72" s="677"/>
      <c r="FDK72" s="677"/>
      <c r="FDL72" s="677"/>
      <c r="FDM72" s="677"/>
      <c r="FDN72" s="677"/>
      <c r="FDO72" s="677"/>
      <c r="FDP72" s="677"/>
      <c r="FDQ72" s="677"/>
      <c r="FDR72" s="677"/>
      <c r="FDS72" s="677"/>
      <c r="FDT72" s="677"/>
      <c r="FDU72" s="677"/>
      <c r="FDV72" s="677"/>
      <c r="FDW72" s="677"/>
      <c r="FDX72" s="677"/>
      <c r="FDY72" s="677"/>
      <c r="FDZ72" s="677"/>
      <c r="FEA72" s="677"/>
      <c r="FEB72" s="677"/>
      <c r="FEC72" s="677"/>
      <c r="FED72" s="677"/>
      <c r="FEE72" s="677"/>
      <c r="FEF72" s="677"/>
      <c r="FEG72" s="677"/>
      <c r="FEH72" s="677"/>
      <c r="FEI72" s="677"/>
      <c r="FEJ72" s="677"/>
      <c r="FEK72" s="677"/>
      <c r="FEL72" s="677"/>
      <c r="FEM72" s="677"/>
      <c r="FEN72" s="677"/>
      <c r="FEO72" s="677"/>
      <c r="FEP72" s="677"/>
      <c r="FEQ72" s="677"/>
      <c r="FER72" s="677"/>
      <c r="FES72" s="677"/>
      <c r="FET72" s="677"/>
      <c r="FEU72" s="677"/>
      <c r="FEV72" s="677"/>
      <c r="FEW72" s="677"/>
      <c r="FEX72" s="677"/>
      <c r="FEY72" s="677"/>
      <c r="FEZ72" s="677"/>
      <c r="FFA72" s="677"/>
      <c r="FFB72" s="677"/>
      <c r="FFC72" s="677"/>
      <c r="FFD72" s="677"/>
      <c r="FFE72" s="677"/>
      <c r="FFF72" s="677"/>
      <c r="FFG72" s="677"/>
      <c r="FFH72" s="677"/>
      <c r="FFI72" s="677"/>
      <c r="FFJ72" s="677"/>
      <c r="FFK72" s="677"/>
      <c r="FFL72" s="677"/>
      <c r="FFM72" s="677"/>
      <c r="FFN72" s="677"/>
      <c r="FFO72" s="677"/>
      <c r="FFP72" s="677"/>
      <c r="FFQ72" s="677"/>
      <c r="FFR72" s="677"/>
      <c r="FFS72" s="677"/>
      <c r="FFT72" s="677"/>
      <c r="FFU72" s="677"/>
      <c r="FFV72" s="677"/>
      <c r="FFW72" s="677"/>
      <c r="FFX72" s="677"/>
      <c r="FFY72" s="677"/>
      <c r="FFZ72" s="677"/>
      <c r="FGA72" s="677"/>
      <c r="FGB72" s="677"/>
      <c r="FGC72" s="677"/>
      <c r="FGD72" s="677"/>
      <c r="FGE72" s="677"/>
      <c r="FGF72" s="677"/>
      <c r="FGG72" s="677"/>
      <c r="FGH72" s="677"/>
      <c r="FGI72" s="677"/>
      <c r="FGJ72" s="677"/>
      <c r="FGK72" s="677"/>
      <c r="FGL72" s="677"/>
      <c r="FGM72" s="677"/>
      <c r="FGN72" s="677"/>
      <c r="FGO72" s="677"/>
      <c r="FGP72" s="677"/>
      <c r="FGQ72" s="677"/>
      <c r="FGR72" s="677"/>
      <c r="FGS72" s="677"/>
      <c r="FGT72" s="677"/>
      <c r="FGU72" s="677"/>
      <c r="FGV72" s="677"/>
      <c r="FGW72" s="677"/>
      <c r="FGX72" s="677"/>
      <c r="FGY72" s="677"/>
      <c r="FGZ72" s="677"/>
      <c r="FHA72" s="677"/>
      <c r="FHB72" s="677"/>
      <c r="FHC72" s="677"/>
      <c r="FHD72" s="677"/>
      <c r="FHE72" s="677"/>
      <c r="FHF72" s="677"/>
      <c r="FHG72" s="677"/>
      <c r="FHH72" s="677"/>
      <c r="FHI72" s="677"/>
      <c r="FHJ72" s="677"/>
      <c r="FHK72" s="677"/>
      <c r="FHL72" s="677"/>
      <c r="FHM72" s="677"/>
      <c r="FHN72" s="677"/>
      <c r="FHO72" s="677"/>
      <c r="FHP72" s="677"/>
      <c r="FHQ72" s="677"/>
      <c r="FHR72" s="677"/>
      <c r="FHS72" s="677"/>
      <c r="FHT72" s="677"/>
      <c r="FHU72" s="677"/>
      <c r="FHV72" s="677"/>
      <c r="FHW72" s="677"/>
      <c r="FHX72" s="677"/>
      <c r="FHY72" s="677"/>
      <c r="FHZ72" s="677"/>
      <c r="FIA72" s="677"/>
      <c r="FIB72" s="677"/>
      <c r="FIC72" s="677"/>
      <c r="FID72" s="677"/>
      <c r="FIE72" s="677"/>
      <c r="FIF72" s="677"/>
      <c r="FIG72" s="677"/>
      <c r="FIH72" s="677"/>
      <c r="FII72" s="677"/>
      <c r="FIJ72" s="677"/>
      <c r="FIK72" s="677"/>
      <c r="FIL72" s="677"/>
      <c r="FIM72" s="677"/>
      <c r="FIN72" s="677"/>
      <c r="FIO72" s="677"/>
      <c r="FIP72" s="677"/>
      <c r="FIQ72" s="677"/>
      <c r="FIR72" s="677"/>
      <c r="FIS72" s="677"/>
      <c r="FIT72" s="677"/>
      <c r="FIU72" s="677"/>
      <c r="FIV72" s="677"/>
      <c r="FIW72" s="677"/>
      <c r="FIX72" s="677"/>
      <c r="FIY72" s="677"/>
      <c r="FIZ72" s="677"/>
      <c r="FJA72" s="677"/>
      <c r="FJB72" s="677"/>
      <c r="FJC72" s="677"/>
      <c r="FJD72" s="677"/>
      <c r="FJE72" s="677"/>
      <c r="FJF72" s="677"/>
      <c r="FJG72" s="677"/>
      <c r="FJH72" s="677"/>
      <c r="FJI72" s="677"/>
      <c r="FJJ72" s="677"/>
      <c r="FJK72" s="677"/>
      <c r="FJL72" s="677"/>
      <c r="FJM72" s="677"/>
      <c r="FJN72" s="677"/>
      <c r="FJO72" s="677"/>
      <c r="FJP72" s="677"/>
      <c r="FJQ72" s="677"/>
      <c r="FJR72" s="677"/>
      <c r="FJS72" s="677"/>
      <c r="FJT72" s="677"/>
      <c r="FJU72" s="677"/>
      <c r="FJV72" s="677"/>
      <c r="FJW72" s="677"/>
      <c r="FJX72" s="677"/>
      <c r="FJY72" s="677"/>
      <c r="FJZ72" s="677"/>
      <c r="FKA72" s="677"/>
      <c r="FKB72" s="677"/>
      <c r="FKC72" s="677"/>
      <c r="FKD72" s="677"/>
      <c r="FKE72" s="677"/>
      <c r="FKF72" s="677"/>
      <c r="FKG72" s="677"/>
      <c r="FKH72" s="677"/>
      <c r="FKI72" s="677"/>
      <c r="FKJ72" s="677"/>
      <c r="FKK72" s="677"/>
      <c r="FKL72" s="677"/>
      <c r="FKM72" s="677"/>
      <c r="FKN72" s="677"/>
      <c r="FKO72" s="677"/>
      <c r="FKP72" s="677"/>
      <c r="FKQ72" s="677"/>
      <c r="FKR72" s="677"/>
      <c r="FKS72" s="677"/>
      <c r="FKT72" s="677"/>
      <c r="FKU72" s="677"/>
      <c r="FKV72" s="677"/>
      <c r="FKW72" s="677"/>
      <c r="FKX72" s="677"/>
      <c r="FKY72" s="677"/>
      <c r="FKZ72" s="677"/>
      <c r="FLA72" s="677"/>
      <c r="FLB72" s="677"/>
      <c r="FLC72" s="677"/>
      <c r="FLD72" s="677"/>
      <c r="FLE72" s="677"/>
      <c r="FLF72" s="677"/>
      <c r="FLG72" s="677"/>
      <c r="FLH72" s="677"/>
      <c r="FLI72" s="677"/>
      <c r="FLJ72" s="677"/>
      <c r="FLK72" s="677"/>
      <c r="FLL72" s="677"/>
      <c r="FLM72" s="677"/>
      <c r="FLN72" s="677"/>
      <c r="FLO72" s="677"/>
      <c r="FLP72" s="677"/>
      <c r="FLQ72" s="677"/>
      <c r="FLR72" s="677"/>
      <c r="FLS72" s="677"/>
      <c r="FLT72" s="677"/>
      <c r="FLU72" s="677"/>
      <c r="FLV72" s="677"/>
      <c r="FLW72" s="677"/>
      <c r="FLX72" s="677"/>
      <c r="FLY72" s="677"/>
      <c r="FLZ72" s="677"/>
      <c r="FMA72" s="677"/>
      <c r="FMB72" s="677"/>
      <c r="FMC72" s="677"/>
      <c r="FMD72" s="677"/>
      <c r="FME72" s="677"/>
      <c r="FMF72" s="677"/>
      <c r="FMG72" s="677"/>
      <c r="FMH72" s="677"/>
      <c r="FMI72" s="677"/>
      <c r="FMJ72" s="677"/>
      <c r="FMK72" s="677"/>
      <c r="FML72" s="677"/>
      <c r="FMM72" s="677"/>
      <c r="FMN72" s="677"/>
      <c r="FMO72" s="677"/>
      <c r="FMP72" s="677"/>
      <c r="FMQ72" s="677"/>
      <c r="FMR72" s="677"/>
      <c r="FMS72" s="677"/>
      <c r="FMT72" s="677"/>
      <c r="FMU72" s="677"/>
      <c r="FMV72" s="677"/>
      <c r="FMW72" s="677"/>
      <c r="FMX72" s="677"/>
      <c r="FMY72" s="677"/>
      <c r="FMZ72" s="677"/>
      <c r="FNA72" s="677"/>
      <c r="FNB72" s="677"/>
      <c r="FNC72" s="677"/>
      <c r="FND72" s="677"/>
      <c r="FNE72" s="677"/>
      <c r="FNF72" s="677"/>
      <c r="FNG72" s="677"/>
      <c r="FNH72" s="677"/>
      <c r="FNI72" s="677"/>
      <c r="FNJ72" s="677"/>
      <c r="FNK72" s="677"/>
      <c r="FNL72" s="677"/>
      <c r="FNM72" s="677"/>
      <c r="FNN72" s="677"/>
      <c r="FNO72" s="677"/>
      <c r="FNP72" s="677"/>
      <c r="FNQ72" s="677"/>
      <c r="FNR72" s="677"/>
      <c r="FNS72" s="677"/>
      <c r="FNT72" s="677"/>
      <c r="FNU72" s="677"/>
      <c r="FNV72" s="677"/>
      <c r="FNW72" s="677"/>
      <c r="FNX72" s="677"/>
      <c r="FNY72" s="677"/>
      <c r="FNZ72" s="677"/>
      <c r="FOA72" s="677"/>
      <c r="FOB72" s="677"/>
      <c r="FOC72" s="677"/>
      <c r="FOD72" s="677"/>
      <c r="FOE72" s="677"/>
      <c r="FOF72" s="677"/>
      <c r="FOG72" s="677"/>
      <c r="FOH72" s="677"/>
      <c r="FOI72" s="677"/>
      <c r="FOJ72" s="677"/>
      <c r="FOK72" s="677"/>
      <c r="FOL72" s="677"/>
      <c r="FOM72" s="677"/>
      <c r="FON72" s="677"/>
      <c r="FOO72" s="677"/>
      <c r="FOP72" s="677"/>
      <c r="FOQ72" s="677"/>
      <c r="FOR72" s="677"/>
      <c r="FOS72" s="677"/>
      <c r="FOT72" s="677"/>
      <c r="FOU72" s="677"/>
      <c r="FOV72" s="677"/>
      <c r="FOW72" s="677"/>
      <c r="FOX72" s="677"/>
      <c r="FOY72" s="677"/>
      <c r="FOZ72" s="677"/>
      <c r="FPA72" s="677"/>
      <c r="FPB72" s="677"/>
      <c r="FPC72" s="677"/>
      <c r="FPD72" s="677"/>
      <c r="FPE72" s="677"/>
      <c r="FPF72" s="677"/>
      <c r="FPG72" s="677"/>
      <c r="FPH72" s="677"/>
      <c r="FPI72" s="677"/>
      <c r="FPJ72" s="677"/>
      <c r="FPK72" s="677"/>
      <c r="FPL72" s="677"/>
      <c r="FPM72" s="677"/>
      <c r="FPN72" s="677"/>
      <c r="FPO72" s="677"/>
      <c r="FPP72" s="677"/>
      <c r="FPQ72" s="677"/>
      <c r="FPR72" s="677"/>
      <c r="FPS72" s="677"/>
      <c r="FPT72" s="677"/>
      <c r="FPU72" s="677"/>
      <c r="FPV72" s="677"/>
      <c r="FPW72" s="677"/>
      <c r="FPX72" s="677"/>
      <c r="FPY72" s="677"/>
      <c r="FPZ72" s="677"/>
      <c r="FQA72" s="677"/>
      <c r="FQB72" s="677"/>
      <c r="FQC72" s="677"/>
      <c r="FQD72" s="677"/>
      <c r="FQE72" s="677"/>
      <c r="FQF72" s="677"/>
      <c r="FQG72" s="677"/>
      <c r="FQH72" s="677"/>
      <c r="FQI72" s="677"/>
      <c r="FQJ72" s="677"/>
      <c r="FQK72" s="677"/>
      <c r="FQL72" s="677"/>
      <c r="FQM72" s="677"/>
      <c r="FQN72" s="677"/>
      <c r="FQO72" s="677"/>
      <c r="FQP72" s="677"/>
      <c r="FQQ72" s="677"/>
      <c r="FQR72" s="677"/>
      <c r="FQS72" s="677"/>
      <c r="FQT72" s="677"/>
      <c r="FQU72" s="677"/>
      <c r="FQV72" s="677"/>
      <c r="FQW72" s="677"/>
      <c r="FQX72" s="677"/>
      <c r="FQY72" s="677"/>
      <c r="FQZ72" s="677"/>
      <c r="FRA72" s="677"/>
      <c r="FRB72" s="677"/>
      <c r="FRC72" s="677"/>
      <c r="FRD72" s="677"/>
      <c r="FRE72" s="677"/>
      <c r="FRF72" s="677"/>
      <c r="FRG72" s="677"/>
      <c r="FRH72" s="677"/>
      <c r="FRI72" s="677"/>
      <c r="FRJ72" s="677"/>
      <c r="FRK72" s="677"/>
      <c r="FRL72" s="677"/>
      <c r="FRM72" s="677"/>
      <c r="FRN72" s="677"/>
      <c r="FRO72" s="677"/>
      <c r="FRP72" s="677"/>
      <c r="FRQ72" s="677"/>
      <c r="FRR72" s="677"/>
      <c r="FRS72" s="677"/>
      <c r="FRT72" s="677"/>
      <c r="FRU72" s="677"/>
      <c r="FRV72" s="677"/>
      <c r="FRW72" s="677"/>
      <c r="FRX72" s="677"/>
      <c r="FRY72" s="677"/>
      <c r="FRZ72" s="677"/>
      <c r="FSA72" s="677"/>
      <c r="FSB72" s="677"/>
      <c r="FSC72" s="677"/>
      <c r="FSD72" s="677"/>
      <c r="FSE72" s="677"/>
      <c r="FSF72" s="677"/>
      <c r="FSG72" s="677"/>
      <c r="FSH72" s="677"/>
      <c r="FSI72" s="677"/>
      <c r="FSJ72" s="677"/>
      <c r="FSK72" s="677"/>
      <c r="FSL72" s="677"/>
      <c r="FSM72" s="677"/>
      <c r="FSN72" s="677"/>
      <c r="FSO72" s="677"/>
      <c r="FSP72" s="677"/>
      <c r="FSQ72" s="677"/>
      <c r="FSR72" s="677"/>
      <c r="FSS72" s="677"/>
      <c r="FST72" s="677"/>
      <c r="FSU72" s="677"/>
      <c r="FSV72" s="677"/>
      <c r="FSW72" s="677"/>
      <c r="FSX72" s="677"/>
      <c r="FSY72" s="677"/>
      <c r="FSZ72" s="677"/>
      <c r="FTA72" s="677"/>
      <c r="FTB72" s="677"/>
      <c r="FTC72" s="677"/>
      <c r="FTD72" s="677"/>
      <c r="FTE72" s="677"/>
      <c r="FTF72" s="677"/>
      <c r="FTG72" s="677"/>
      <c r="FTH72" s="677"/>
      <c r="FTI72" s="677"/>
      <c r="FTJ72" s="677"/>
      <c r="FTK72" s="677"/>
      <c r="FTL72" s="677"/>
      <c r="FTM72" s="677"/>
      <c r="FTN72" s="677"/>
      <c r="FTO72" s="677"/>
      <c r="FTP72" s="677"/>
      <c r="FTQ72" s="677"/>
      <c r="FTR72" s="677"/>
      <c r="FTS72" s="677"/>
      <c r="FTT72" s="677"/>
      <c r="FTU72" s="677"/>
      <c r="FTV72" s="677"/>
      <c r="FTW72" s="677"/>
      <c r="FTX72" s="677"/>
      <c r="FTY72" s="677"/>
      <c r="FTZ72" s="677"/>
      <c r="FUA72" s="677"/>
      <c r="FUB72" s="677"/>
      <c r="FUC72" s="677"/>
      <c r="FUD72" s="677"/>
      <c r="FUE72" s="677"/>
      <c r="FUF72" s="677"/>
      <c r="FUG72" s="677"/>
      <c r="FUH72" s="677"/>
      <c r="FUI72" s="677"/>
      <c r="FUJ72" s="677"/>
      <c r="FUK72" s="677"/>
      <c r="FUL72" s="677"/>
      <c r="FUM72" s="677"/>
      <c r="FUN72" s="677"/>
      <c r="FUO72" s="677"/>
      <c r="FUP72" s="677"/>
      <c r="FUQ72" s="677"/>
      <c r="FUR72" s="677"/>
      <c r="FUS72" s="677"/>
      <c r="FUT72" s="677"/>
      <c r="FUU72" s="677"/>
      <c r="FUV72" s="677"/>
      <c r="FUW72" s="677"/>
      <c r="FUX72" s="677"/>
      <c r="FUY72" s="677"/>
      <c r="FUZ72" s="677"/>
      <c r="FVA72" s="677"/>
      <c r="FVB72" s="677"/>
      <c r="FVC72" s="677"/>
      <c r="FVD72" s="677"/>
      <c r="FVE72" s="677"/>
      <c r="FVF72" s="677"/>
      <c r="FVG72" s="677"/>
      <c r="FVH72" s="677"/>
      <c r="FVI72" s="677"/>
      <c r="FVJ72" s="677"/>
      <c r="FVK72" s="677"/>
      <c r="FVL72" s="677"/>
      <c r="FVM72" s="677"/>
      <c r="FVN72" s="677"/>
      <c r="FVO72" s="677"/>
      <c r="FVP72" s="677"/>
      <c r="FVQ72" s="677"/>
      <c r="FVR72" s="677"/>
      <c r="FVS72" s="677"/>
      <c r="FVT72" s="677"/>
      <c r="FVU72" s="677"/>
      <c r="FVV72" s="677"/>
      <c r="FVW72" s="677"/>
      <c r="FVX72" s="677"/>
      <c r="FVY72" s="677"/>
      <c r="FVZ72" s="677"/>
      <c r="FWA72" s="677"/>
      <c r="FWB72" s="677"/>
      <c r="FWC72" s="677"/>
      <c r="FWD72" s="677"/>
      <c r="FWE72" s="677"/>
      <c r="FWF72" s="677"/>
      <c r="FWG72" s="677"/>
      <c r="FWH72" s="677"/>
      <c r="FWI72" s="677"/>
      <c r="FWJ72" s="677"/>
      <c r="FWK72" s="677"/>
      <c r="FWL72" s="677"/>
      <c r="FWM72" s="677"/>
      <c r="FWN72" s="677"/>
      <c r="FWO72" s="677"/>
      <c r="FWP72" s="677"/>
      <c r="FWQ72" s="677"/>
      <c r="FWR72" s="677"/>
      <c r="FWS72" s="677"/>
      <c r="FWT72" s="677"/>
      <c r="FWU72" s="677"/>
      <c r="FWV72" s="677"/>
      <c r="FWW72" s="677"/>
      <c r="FWX72" s="677"/>
      <c r="FWY72" s="677"/>
      <c r="FWZ72" s="677"/>
      <c r="FXA72" s="677"/>
      <c r="FXB72" s="677"/>
      <c r="FXC72" s="677"/>
      <c r="FXD72" s="677"/>
      <c r="FXE72" s="677"/>
      <c r="FXF72" s="677"/>
      <c r="FXG72" s="677"/>
      <c r="FXH72" s="677"/>
      <c r="FXI72" s="677"/>
      <c r="FXJ72" s="677"/>
      <c r="FXK72" s="677"/>
      <c r="FXL72" s="677"/>
      <c r="FXM72" s="677"/>
      <c r="FXN72" s="677"/>
      <c r="FXO72" s="677"/>
      <c r="FXP72" s="677"/>
      <c r="FXQ72" s="677"/>
      <c r="FXR72" s="677"/>
      <c r="FXS72" s="677"/>
      <c r="FXT72" s="677"/>
      <c r="FXU72" s="677"/>
      <c r="FXV72" s="677"/>
      <c r="FXW72" s="677"/>
      <c r="FXX72" s="677"/>
      <c r="FXY72" s="677"/>
      <c r="FXZ72" s="677"/>
      <c r="FYA72" s="677"/>
      <c r="FYB72" s="677"/>
      <c r="FYC72" s="677"/>
      <c r="FYD72" s="677"/>
      <c r="FYE72" s="677"/>
      <c r="FYF72" s="677"/>
      <c r="FYG72" s="677"/>
      <c r="FYH72" s="677"/>
      <c r="FYI72" s="677"/>
      <c r="FYJ72" s="677"/>
      <c r="FYK72" s="677"/>
      <c r="FYL72" s="677"/>
      <c r="FYM72" s="677"/>
      <c r="FYN72" s="677"/>
      <c r="FYO72" s="677"/>
      <c r="FYP72" s="677"/>
      <c r="FYQ72" s="677"/>
      <c r="FYR72" s="677"/>
      <c r="FYS72" s="677"/>
      <c r="FYT72" s="677"/>
      <c r="FYU72" s="677"/>
      <c r="FYV72" s="677"/>
      <c r="FYW72" s="677"/>
      <c r="FYX72" s="677"/>
      <c r="FYY72" s="677"/>
      <c r="FYZ72" s="677"/>
      <c r="FZA72" s="677"/>
      <c r="FZB72" s="677"/>
      <c r="FZC72" s="677"/>
      <c r="FZD72" s="677"/>
      <c r="FZE72" s="677"/>
      <c r="FZF72" s="677"/>
      <c r="FZG72" s="677"/>
      <c r="FZH72" s="677"/>
      <c r="FZI72" s="677"/>
      <c r="FZJ72" s="677"/>
      <c r="FZK72" s="677"/>
      <c r="FZL72" s="677"/>
      <c r="FZM72" s="677"/>
      <c r="FZN72" s="677"/>
      <c r="FZO72" s="677"/>
      <c r="FZP72" s="677"/>
      <c r="FZQ72" s="677"/>
      <c r="FZR72" s="677"/>
      <c r="FZS72" s="677"/>
      <c r="FZT72" s="677"/>
      <c r="FZU72" s="677"/>
      <c r="FZV72" s="677"/>
      <c r="FZW72" s="677"/>
      <c r="FZX72" s="677"/>
      <c r="FZY72" s="677"/>
      <c r="FZZ72" s="677"/>
      <c r="GAA72" s="677"/>
      <c r="GAB72" s="677"/>
      <c r="GAC72" s="677"/>
      <c r="GAD72" s="677"/>
      <c r="GAE72" s="677"/>
      <c r="GAF72" s="677"/>
      <c r="GAG72" s="677"/>
      <c r="GAH72" s="677"/>
      <c r="GAI72" s="677"/>
      <c r="GAJ72" s="677"/>
      <c r="GAK72" s="677"/>
      <c r="GAL72" s="677"/>
      <c r="GAM72" s="677"/>
      <c r="GAN72" s="677"/>
      <c r="GAO72" s="677"/>
      <c r="GAP72" s="677"/>
      <c r="GAQ72" s="677"/>
      <c r="GAR72" s="677"/>
      <c r="GAS72" s="677"/>
      <c r="GAT72" s="677"/>
      <c r="GAU72" s="677"/>
      <c r="GAV72" s="677"/>
      <c r="GAW72" s="677"/>
      <c r="GAX72" s="677"/>
      <c r="GAY72" s="677"/>
      <c r="GAZ72" s="677"/>
      <c r="GBA72" s="677"/>
      <c r="GBB72" s="677"/>
      <c r="GBC72" s="677"/>
      <c r="GBD72" s="677"/>
      <c r="GBE72" s="677"/>
      <c r="GBF72" s="677"/>
      <c r="GBG72" s="677"/>
      <c r="GBH72" s="677"/>
      <c r="GBI72" s="677"/>
      <c r="GBJ72" s="677"/>
      <c r="GBK72" s="677"/>
      <c r="GBL72" s="677"/>
      <c r="GBM72" s="677"/>
      <c r="GBN72" s="677"/>
      <c r="GBO72" s="677"/>
      <c r="GBP72" s="677"/>
      <c r="GBQ72" s="677"/>
      <c r="GBR72" s="677"/>
      <c r="GBS72" s="677"/>
      <c r="GBT72" s="677"/>
      <c r="GBU72" s="677"/>
      <c r="GBV72" s="677"/>
      <c r="GBW72" s="677"/>
      <c r="GBX72" s="677"/>
      <c r="GBY72" s="677"/>
      <c r="GBZ72" s="677"/>
      <c r="GCA72" s="677"/>
      <c r="GCB72" s="677"/>
      <c r="GCC72" s="677"/>
      <c r="GCD72" s="677"/>
      <c r="GCE72" s="677"/>
      <c r="GCF72" s="677"/>
      <c r="GCG72" s="677"/>
      <c r="GCH72" s="677"/>
      <c r="GCI72" s="677"/>
      <c r="GCJ72" s="677"/>
      <c r="GCK72" s="677"/>
      <c r="GCL72" s="677"/>
      <c r="GCM72" s="677"/>
      <c r="GCN72" s="677"/>
      <c r="GCO72" s="677"/>
      <c r="GCP72" s="677"/>
      <c r="GCQ72" s="677"/>
      <c r="GCR72" s="677"/>
      <c r="GCS72" s="677"/>
      <c r="GCT72" s="677"/>
      <c r="GCU72" s="677"/>
      <c r="GCV72" s="677"/>
      <c r="GCW72" s="677"/>
      <c r="GCX72" s="677"/>
      <c r="GCY72" s="677"/>
      <c r="GCZ72" s="677"/>
      <c r="GDA72" s="677"/>
      <c r="GDB72" s="677"/>
      <c r="GDC72" s="677"/>
      <c r="GDD72" s="677"/>
      <c r="GDE72" s="677"/>
      <c r="GDF72" s="677"/>
      <c r="GDG72" s="677"/>
      <c r="GDH72" s="677"/>
      <c r="GDI72" s="677"/>
      <c r="GDJ72" s="677"/>
      <c r="GDK72" s="677"/>
      <c r="GDL72" s="677"/>
      <c r="GDM72" s="677"/>
      <c r="GDN72" s="677"/>
      <c r="GDO72" s="677"/>
      <c r="GDP72" s="677"/>
      <c r="GDQ72" s="677"/>
      <c r="GDR72" s="677"/>
      <c r="GDS72" s="677"/>
      <c r="GDT72" s="677"/>
      <c r="GDU72" s="677"/>
      <c r="GDV72" s="677"/>
      <c r="GDW72" s="677"/>
      <c r="GDX72" s="677"/>
      <c r="GDY72" s="677"/>
      <c r="GDZ72" s="677"/>
      <c r="GEA72" s="677"/>
      <c r="GEB72" s="677"/>
      <c r="GEC72" s="677"/>
      <c r="GED72" s="677"/>
      <c r="GEE72" s="677"/>
      <c r="GEF72" s="677"/>
      <c r="GEG72" s="677"/>
      <c r="GEH72" s="677"/>
      <c r="GEI72" s="677"/>
      <c r="GEJ72" s="677"/>
      <c r="GEK72" s="677"/>
      <c r="GEL72" s="677"/>
      <c r="GEM72" s="677"/>
      <c r="GEN72" s="677"/>
      <c r="GEO72" s="677"/>
      <c r="GEP72" s="677"/>
      <c r="GEQ72" s="677"/>
      <c r="GER72" s="677"/>
      <c r="GES72" s="677"/>
      <c r="GET72" s="677"/>
      <c r="GEU72" s="677"/>
      <c r="GEV72" s="677"/>
      <c r="GEW72" s="677"/>
      <c r="GEX72" s="677"/>
      <c r="GEY72" s="677"/>
      <c r="GEZ72" s="677"/>
      <c r="GFA72" s="677"/>
      <c r="GFB72" s="677"/>
      <c r="GFC72" s="677"/>
      <c r="GFD72" s="677"/>
      <c r="GFE72" s="677"/>
      <c r="GFF72" s="677"/>
      <c r="GFG72" s="677"/>
      <c r="GFH72" s="677"/>
      <c r="GFI72" s="677"/>
      <c r="GFJ72" s="677"/>
      <c r="GFK72" s="677"/>
      <c r="GFL72" s="677"/>
      <c r="GFM72" s="677"/>
      <c r="GFN72" s="677"/>
      <c r="GFO72" s="677"/>
      <c r="GFP72" s="677"/>
      <c r="GFQ72" s="677"/>
      <c r="GFR72" s="677"/>
      <c r="GFS72" s="677"/>
      <c r="GFT72" s="677"/>
      <c r="GFU72" s="677"/>
      <c r="GFV72" s="677"/>
      <c r="GFW72" s="677"/>
      <c r="GFX72" s="677"/>
      <c r="GFY72" s="677"/>
      <c r="GFZ72" s="677"/>
      <c r="GGA72" s="677"/>
      <c r="GGB72" s="677"/>
      <c r="GGC72" s="677"/>
      <c r="GGD72" s="677"/>
      <c r="GGE72" s="677"/>
      <c r="GGF72" s="677"/>
      <c r="GGG72" s="677"/>
      <c r="GGH72" s="677"/>
      <c r="GGI72" s="677"/>
      <c r="GGJ72" s="677"/>
      <c r="GGK72" s="677"/>
      <c r="GGL72" s="677"/>
      <c r="GGM72" s="677"/>
      <c r="GGN72" s="677"/>
      <c r="GGO72" s="677"/>
      <c r="GGP72" s="677"/>
      <c r="GGQ72" s="677"/>
      <c r="GGR72" s="677"/>
      <c r="GGS72" s="677"/>
      <c r="GGT72" s="677"/>
      <c r="GGU72" s="677"/>
      <c r="GGV72" s="677"/>
      <c r="GGW72" s="677"/>
      <c r="GGX72" s="677"/>
      <c r="GGY72" s="677"/>
      <c r="GGZ72" s="677"/>
      <c r="GHA72" s="677"/>
      <c r="GHB72" s="677"/>
      <c r="GHC72" s="677"/>
      <c r="GHD72" s="677"/>
      <c r="GHE72" s="677"/>
      <c r="GHF72" s="677"/>
      <c r="GHG72" s="677"/>
      <c r="GHH72" s="677"/>
      <c r="GHI72" s="677"/>
      <c r="GHJ72" s="677"/>
      <c r="GHK72" s="677"/>
      <c r="GHL72" s="677"/>
      <c r="GHM72" s="677"/>
      <c r="GHN72" s="677"/>
      <c r="GHO72" s="677"/>
      <c r="GHP72" s="677"/>
      <c r="GHQ72" s="677"/>
      <c r="GHR72" s="677"/>
      <c r="GHS72" s="677"/>
      <c r="GHT72" s="677"/>
      <c r="GHU72" s="677"/>
      <c r="GHV72" s="677"/>
      <c r="GHW72" s="677"/>
      <c r="GHX72" s="677"/>
      <c r="GHY72" s="677"/>
      <c r="GHZ72" s="677"/>
      <c r="GIA72" s="677"/>
      <c r="GIB72" s="677"/>
      <c r="GIC72" s="677"/>
      <c r="GID72" s="677"/>
      <c r="GIE72" s="677"/>
      <c r="GIF72" s="677"/>
      <c r="GIG72" s="677"/>
      <c r="GIH72" s="677"/>
      <c r="GII72" s="677"/>
      <c r="GIJ72" s="677"/>
      <c r="GIK72" s="677"/>
      <c r="GIL72" s="677"/>
      <c r="GIM72" s="677"/>
      <c r="GIN72" s="677"/>
      <c r="GIO72" s="677"/>
      <c r="GIP72" s="677"/>
      <c r="GIQ72" s="677"/>
      <c r="GIR72" s="677"/>
      <c r="GIS72" s="677"/>
      <c r="GIT72" s="677"/>
      <c r="GIU72" s="677"/>
      <c r="GIV72" s="677"/>
      <c r="GIW72" s="677"/>
      <c r="GIX72" s="677"/>
      <c r="GIY72" s="677"/>
      <c r="GIZ72" s="677"/>
      <c r="GJA72" s="677"/>
      <c r="GJB72" s="677"/>
      <c r="GJC72" s="677"/>
      <c r="GJD72" s="677"/>
      <c r="GJE72" s="677"/>
      <c r="GJF72" s="677"/>
      <c r="GJG72" s="677"/>
      <c r="GJH72" s="677"/>
      <c r="GJI72" s="677"/>
      <c r="GJJ72" s="677"/>
      <c r="GJK72" s="677"/>
      <c r="GJL72" s="677"/>
      <c r="GJM72" s="677"/>
      <c r="GJN72" s="677"/>
      <c r="GJO72" s="677"/>
      <c r="GJP72" s="677"/>
      <c r="GJQ72" s="677"/>
      <c r="GJR72" s="677"/>
      <c r="GJS72" s="677"/>
      <c r="GJT72" s="677"/>
      <c r="GJU72" s="677"/>
      <c r="GJV72" s="677"/>
      <c r="GJW72" s="677"/>
      <c r="GJX72" s="677"/>
      <c r="GJY72" s="677"/>
      <c r="GJZ72" s="677"/>
      <c r="GKA72" s="677"/>
      <c r="GKB72" s="677"/>
      <c r="GKC72" s="677"/>
      <c r="GKD72" s="677"/>
      <c r="GKE72" s="677"/>
      <c r="GKF72" s="677"/>
      <c r="GKG72" s="677"/>
      <c r="GKH72" s="677"/>
      <c r="GKI72" s="677"/>
      <c r="GKJ72" s="677"/>
      <c r="GKK72" s="677"/>
      <c r="GKL72" s="677"/>
      <c r="GKM72" s="677"/>
      <c r="GKN72" s="677"/>
      <c r="GKO72" s="677"/>
      <c r="GKP72" s="677"/>
      <c r="GKQ72" s="677"/>
      <c r="GKR72" s="677"/>
      <c r="GKS72" s="677"/>
      <c r="GKT72" s="677"/>
      <c r="GKU72" s="677"/>
      <c r="GKV72" s="677"/>
      <c r="GKW72" s="677"/>
      <c r="GKX72" s="677"/>
      <c r="GKY72" s="677"/>
      <c r="GKZ72" s="677"/>
      <c r="GLA72" s="677"/>
      <c r="GLB72" s="677"/>
      <c r="GLC72" s="677"/>
      <c r="GLD72" s="677"/>
      <c r="GLE72" s="677"/>
      <c r="GLF72" s="677"/>
      <c r="GLG72" s="677"/>
      <c r="GLH72" s="677"/>
      <c r="GLI72" s="677"/>
      <c r="GLJ72" s="677"/>
      <c r="GLK72" s="677"/>
      <c r="GLL72" s="677"/>
      <c r="GLM72" s="677"/>
      <c r="GLN72" s="677"/>
      <c r="GLO72" s="677"/>
      <c r="GLP72" s="677"/>
      <c r="GLQ72" s="677"/>
      <c r="GLR72" s="677"/>
      <c r="GLS72" s="677"/>
      <c r="GLT72" s="677"/>
      <c r="GLU72" s="677"/>
      <c r="GLV72" s="677"/>
      <c r="GLW72" s="677"/>
      <c r="GLX72" s="677"/>
      <c r="GLY72" s="677"/>
      <c r="GLZ72" s="677"/>
      <c r="GMA72" s="677"/>
      <c r="GMB72" s="677"/>
      <c r="GMC72" s="677"/>
      <c r="GMD72" s="677"/>
      <c r="GME72" s="677"/>
      <c r="GMF72" s="677"/>
      <c r="GMG72" s="677"/>
      <c r="GMH72" s="677"/>
      <c r="GMI72" s="677"/>
      <c r="GMJ72" s="677"/>
      <c r="GMK72" s="677"/>
      <c r="GML72" s="677"/>
      <c r="GMM72" s="677"/>
      <c r="GMN72" s="677"/>
      <c r="GMO72" s="677"/>
      <c r="GMP72" s="677"/>
      <c r="GMQ72" s="677"/>
      <c r="GMR72" s="677"/>
      <c r="GMS72" s="677"/>
      <c r="GMT72" s="677"/>
      <c r="GMU72" s="677"/>
      <c r="GMV72" s="677"/>
      <c r="GMW72" s="677"/>
      <c r="GMX72" s="677"/>
      <c r="GMY72" s="677"/>
      <c r="GMZ72" s="677"/>
      <c r="GNA72" s="677"/>
      <c r="GNB72" s="677"/>
      <c r="GNC72" s="677"/>
      <c r="GND72" s="677"/>
      <c r="GNE72" s="677"/>
      <c r="GNF72" s="677"/>
      <c r="GNG72" s="677"/>
      <c r="GNH72" s="677"/>
      <c r="GNI72" s="677"/>
      <c r="GNJ72" s="677"/>
      <c r="GNK72" s="677"/>
      <c r="GNL72" s="677"/>
      <c r="GNM72" s="677"/>
      <c r="GNN72" s="677"/>
      <c r="GNO72" s="677"/>
      <c r="GNP72" s="677"/>
      <c r="GNQ72" s="677"/>
      <c r="GNR72" s="677"/>
      <c r="GNS72" s="677"/>
      <c r="GNT72" s="677"/>
      <c r="GNU72" s="677"/>
      <c r="GNV72" s="677"/>
      <c r="GNW72" s="677"/>
      <c r="GNX72" s="677"/>
      <c r="GNY72" s="677"/>
      <c r="GNZ72" s="677"/>
      <c r="GOA72" s="677"/>
      <c r="GOB72" s="677"/>
      <c r="GOC72" s="677"/>
      <c r="GOD72" s="677"/>
      <c r="GOE72" s="677"/>
      <c r="GOF72" s="677"/>
      <c r="GOG72" s="677"/>
      <c r="GOH72" s="677"/>
      <c r="GOI72" s="677"/>
      <c r="GOJ72" s="677"/>
      <c r="GOK72" s="677"/>
      <c r="GOL72" s="677"/>
      <c r="GOM72" s="677"/>
      <c r="GON72" s="677"/>
      <c r="GOO72" s="677"/>
      <c r="GOP72" s="677"/>
      <c r="GOQ72" s="677"/>
      <c r="GOR72" s="677"/>
      <c r="GOS72" s="677"/>
      <c r="GOT72" s="677"/>
      <c r="GOU72" s="677"/>
      <c r="GOV72" s="677"/>
      <c r="GOW72" s="677"/>
      <c r="GOX72" s="677"/>
      <c r="GOY72" s="677"/>
      <c r="GOZ72" s="677"/>
      <c r="GPA72" s="677"/>
      <c r="GPB72" s="677"/>
      <c r="GPC72" s="677"/>
      <c r="GPD72" s="677"/>
      <c r="GPE72" s="677"/>
      <c r="GPF72" s="677"/>
      <c r="GPG72" s="677"/>
      <c r="GPH72" s="677"/>
      <c r="GPI72" s="677"/>
      <c r="GPJ72" s="677"/>
      <c r="GPK72" s="677"/>
      <c r="GPL72" s="677"/>
      <c r="GPM72" s="677"/>
      <c r="GPN72" s="677"/>
      <c r="GPO72" s="677"/>
      <c r="GPP72" s="677"/>
      <c r="GPQ72" s="677"/>
      <c r="GPR72" s="677"/>
      <c r="GPS72" s="677"/>
      <c r="GPT72" s="677"/>
      <c r="GPU72" s="677"/>
      <c r="GPV72" s="677"/>
      <c r="GPW72" s="677"/>
      <c r="GPX72" s="677"/>
      <c r="GPY72" s="677"/>
      <c r="GPZ72" s="677"/>
      <c r="GQA72" s="677"/>
      <c r="GQB72" s="677"/>
      <c r="GQC72" s="677"/>
      <c r="GQD72" s="677"/>
      <c r="GQE72" s="677"/>
      <c r="GQF72" s="677"/>
      <c r="GQG72" s="677"/>
      <c r="GQH72" s="677"/>
      <c r="GQI72" s="677"/>
      <c r="GQJ72" s="677"/>
      <c r="GQK72" s="677"/>
      <c r="GQL72" s="677"/>
      <c r="GQM72" s="677"/>
      <c r="GQN72" s="677"/>
      <c r="GQO72" s="677"/>
      <c r="GQP72" s="677"/>
      <c r="GQQ72" s="677"/>
      <c r="GQR72" s="677"/>
      <c r="GQS72" s="677"/>
      <c r="GQT72" s="677"/>
      <c r="GQU72" s="677"/>
      <c r="GQV72" s="677"/>
      <c r="GQW72" s="677"/>
      <c r="GQX72" s="677"/>
      <c r="GQY72" s="677"/>
      <c r="GQZ72" s="677"/>
      <c r="GRA72" s="677"/>
      <c r="GRB72" s="677"/>
      <c r="GRC72" s="677"/>
      <c r="GRD72" s="677"/>
      <c r="GRE72" s="677"/>
      <c r="GRF72" s="677"/>
      <c r="GRG72" s="677"/>
      <c r="GRH72" s="677"/>
      <c r="GRI72" s="677"/>
      <c r="GRJ72" s="677"/>
      <c r="GRK72" s="677"/>
      <c r="GRL72" s="677"/>
      <c r="GRM72" s="677"/>
      <c r="GRN72" s="677"/>
      <c r="GRO72" s="677"/>
      <c r="GRP72" s="677"/>
      <c r="GRQ72" s="677"/>
      <c r="GRR72" s="677"/>
      <c r="GRS72" s="677"/>
      <c r="GRT72" s="677"/>
      <c r="GRU72" s="677"/>
      <c r="GRV72" s="677"/>
      <c r="GRW72" s="677"/>
      <c r="GRX72" s="677"/>
      <c r="GRY72" s="677"/>
      <c r="GRZ72" s="677"/>
      <c r="GSA72" s="677"/>
      <c r="GSB72" s="677"/>
      <c r="GSC72" s="677"/>
      <c r="GSD72" s="677"/>
      <c r="GSE72" s="677"/>
      <c r="GSF72" s="677"/>
      <c r="GSG72" s="677"/>
      <c r="GSH72" s="677"/>
      <c r="GSI72" s="677"/>
      <c r="GSJ72" s="677"/>
      <c r="GSK72" s="677"/>
      <c r="GSL72" s="677"/>
      <c r="GSM72" s="677"/>
      <c r="GSN72" s="677"/>
      <c r="GSO72" s="677"/>
      <c r="GSP72" s="677"/>
      <c r="GSQ72" s="677"/>
      <c r="GSR72" s="677"/>
      <c r="GSS72" s="677"/>
      <c r="GST72" s="677"/>
      <c r="GSU72" s="677"/>
      <c r="GSV72" s="677"/>
      <c r="GSW72" s="677"/>
      <c r="GSX72" s="677"/>
      <c r="GSY72" s="677"/>
      <c r="GSZ72" s="677"/>
      <c r="GTA72" s="677"/>
      <c r="GTB72" s="677"/>
      <c r="GTC72" s="677"/>
      <c r="GTD72" s="677"/>
      <c r="GTE72" s="677"/>
      <c r="GTF72" s="677"/>
      <c r="GTG72" s="677"/>
      <c r="GTH72" s="677"/>
      <c r="GTI72" s="677"/>
      <c r="GTJ72" s="677"/>
      <c r="GTK72" s="677"/>
      <c r="GTL72" s="677"/>
      <c r="GTM72" s="677"/>
      <c r="GTN72" s="677"/>
      <c r="GTO72" s="677"/>
      <c r="GTP72" s="677"/>
      <c r="GTQ72" s="677"/>
      <c r="GTR72" s="677"/>
      <c r="GTS72" s="677"/>
      <c r="GTT72" s="677"/>
      <c r="GTU72" s="677"/>
      <c r="GTV72" s="677"/>
      <c r="GTW72" s="677"/>
      <c r="GTX72" s="677"/>
      <c r="GTY72" s="677"/>
      <c r="GTZ72" s="677"/>
      <c r="GUA72" s="677"/>
      <c r="GUB72" s="677"/>
      <c r="GUC72" s="677"/>
      <c r="GUD72" s="677"/>
      <c r="GUE72" s="677"/>
      <c r="GUF72" s="677"/>
      <c r="GUG72" s="677"/>
      <c r="GUH72" s="677"/>
      <c r="GUI72" s="677"/>
      <c r="GUJ72" s="677"/>
      <c r="GUK72" s="677"/>
      <c r="GUL72" s="677"/>
      <c r="GUM72" s="677"/>
      <c r="GUN72" s="677"/>
      <c r="GUO72" s="677"/>
      <c r="GUP72" s="677"/>
      <c r="GUQ72" s="677"/>
      <c r="GUR72" s="677"/>
      <c r="GUS72" s="677"/>
      <c r="GUT72" s="677"/>
      <c r="GUU72" s="677"/>
      <c r="GUV72" s="677"/>
      <c r="GUW72" s="677"/>
      <c r="GUX72" s="677"/>
      <c r="GUY72" s="677"/>
      <c r="GUZ72" s="677"/>
      <c r="GVA72" s="677"/>
      <c r="GVB72" s="677"/>
      <c r="GVC72" s="677"/>
      <c r="GVD72" s="677"/>
      <c r="GVE72" s="677"/>
      <c r="GVF72" s="677"/>
      <c r="GVG72" s="677"/>
      <c r="GVH72" s="677"/>
      <c r="GVI72" s="677"/>
      <c r="GVJ72" s="677"/>
      <c r="GVK72" s="677"/>
      <c r="GVL72" s="677"/>
      <c r="GVM72" s="677"/>
      <c r="GVN72" s="677"/>
      <c r="GVO72" s="677"/>
      <c r="GVP72" s="677"/>
      <c r="GVQ72" s="677"/>
      <c r="GVR72" s="677"/>
      <c r="GVS72" s="677"/>
      <c r="GVT72" s="677"/>
      <c r="GVU72" s="677"/>
      <c r="GVV72" s="677"/>
      <c r="GVW72" s="677"/>
      <c r="GVX72" s="677"/>
      <c r="GVY72" s="677"/>
      <c r="GVZ72" s="677"/>
      <c r="GWA72" s="677"/>
      <c r="GWB72" s="677"/>
      <c r="GWC72" s="677"/>
      <c r="GWD72" s="677"/>
      <c r="GWE72" s="677"/>
      <c r="GWF72" s="677"/>
      <c r="GWG72" s="677"/>
      <c r="GWH72" s="677"/>
      <c r="GWI72" s="677"/>
      <c r="GWJ72" s="677"/>
      <c r="GWK72" s="677"/>
      <c r="GWL72" s="677"/>
      <c r="GWM72" s="677"/>
      <c r="GWN72" s="677"/>
      <c r="GWO72" s="677"/>
      <c r="GWP72" s="677"/>
      <c r="GWQ72" s="677"/>
      <c r="GWR72" s="677"/>
      <c r="GWS72" s="677"/>
      <c r="GWT72" s="677"/>
      <c r="GWU72" s="677"/>
      <c r="GWV72" s="677"/>
      <c r="GWW72" s="677"/>
      <c r="GWX72" s="677"/>
      <c r="GWY72" s="677"/>
      <c r="GWZ72" s="677"/>
      <c r="GXA72" s="677"/>
      <c r="GXB72" s="677"/>
      <c r="GXC72" s="677"/>
      <c r="GXD72" s="677"/>
      <c r="GXE72" s="677"/>
      <c r="GXF72" s="677"/>
      <c r="GXG72" s="677"/>
      <c r="GXH72" s="677"/>
      <c r="GXI72" s="677"/>
      <c r="GXJ72" s="677"/>
      <c r="GXK72" s="677"/>
      <c r="GXL72" s="677"/>
      <c r="GXM72" s="677"/>
      <c r="GXN72" s="677"/>
      <c r="GXO72" s="677"/>
      <c r="GXP72" s="677"/>
      <c r="GXQ72" s="677"/>
      <c r="GXR72" s="677"/>
      <c r="GXS72" s="677"/>
      <c r="GXT72" s="677"/>
      <c r="GXU72" s="677"/>
      <c r="GXV72" s="677"/>
      <c r="GXW72" s="677"/>
      <c r="GXX72" s="677"/>
      <c r="GXY72" s="677"/>
      <c r="GXZ72" s="677"/>
      <c r="GYA72" s="677"/>
      <c r="GYB72" s="677"/>
      <c r="GYC72" s="677"/>
      <c r="GYD72" s="677"/>
      <c r="GYE72" s="677"/>
      <c r="GYF72" s="677"/>
      <c r="GYG72" s="677"/>
      <c r="GYH72" s="677"/>
      <c r="GYI72" s="677"/>
      <c r="GYJ72" s="677"/>
      <c r="GYK72" s="677"/>
      <c r="GYL72" s="677"/>
      <c r="GYM72" s="677"/>
      <c r="GYN72" s="677"/>
      <c r="GYO72" s="677"/>
      <c r="GYP72" s="677"/>
      <c r="GYQ72" s="677"/>
      <c r="GYR72" s="677"/>
      <c r="GYS72" s="677"/>
      <c r="GYT72" s="677"/>
      <c r="GYU72" s="677"/>
      <c r="GYV72" s="677"/>
      <c r="GYW72" s="677"/>
      <c r="GYX72" s="677"/>
      <c r="GYY72" s="677"/>
      <c r="GYZ72" s="677"/>
      <c r="GZA72" s="677"/>
      <c r="GZB72" s="677"/>
      <c r="GZC72" s="677"/>
      <c r="GZD72" s="677"/>
      <c r="GZE72" s="677"/>
      <c r="GZF72" s="677"/>
      <c r="GZG72" s="677"/>
      <c r="GZH72" s="677"/>
      <c r="GZI72" s="677"/>
      <c r="GZJ72" s="677"/>
      <c r="GZK72" s="677"/>
      <c r="GZL72" s="677"/>
      <c r="GZM72" s="677"/>
      <c r="GZN72" s="677"/>
      <c r="GZO72" s="677"/>
      <c r="GZP72" s="677"/>
      <c r="GZQ72" s="677"/>
      <c r="GZR72" s="677"/>
      <c r="GZS72" s="677"/>
      <c r="GZT72" s="677"/>
      <c r="GZU72" s="677"/>
      <c r="GZV72" s="677"/>
      <c r="GZW72" s="677"/>
      <c r="GZX72" s="677"/>
      <c r="GZY72" s="677"/>
      <c r="GZZ72" s="677"/>
      <c r="HAA72" s="677"/>
      <c r="HAB72" s="677"/>
      <c r="HAC72" s="677"/>
      <c r="HAD72" s="677"/>
      <c r="HAE72" s="677"/>
      <c r="HAF72" s="677"/>
      <c r="HAG72" s="677"/>
      <c r="HAH72" s="677"/>
      <c r="HAI72" s="677"/>
      <c r="HAJ72" s="677"/>
      <c r="HAK72" s="677"/>
      <c r="HAL72" s="677"/>
      <c r="HAM72" s="677"/>
      <c r="HAN72" s="677"/>
      <c r="HAO72" s="677"/>
      <c r="HAP72" s="677"/>
      <c r="HAQ72" s="677"/>
      <c r="HAR72" s="677"/>
      <c r="HAS72" s="677"/>
      <c r="HAT72" s="677"/>
      <c r="HAU72" s="677"/>
      <c r="HAV72" s="677"/>
      <c r="HAW72" s="677"/>
      <c r="HAX72" s="677"/>
      <c r="HAY72" s="677"/>
      <c r="HAZ72" s="677"/>
      <c r="HBA72" s="677"/>
      <c r="HBB72" s="677"/>
      <c r="HBC72" s="677"/>
      <c r="HBD72" s="677"/>
      <c r="HBE72" s="677"/>
      <c r="HBF72" s="677"/>
      <c r="HBG72" s="677"/>
      <c r="HBH72" s="677"/>
      <c r="HBI72" s="677"/>
      <c r="HBJ72" s="677"/>
      <c r="HBK72" s="677"/>
      <c r="HBL72" s="677"/>
      <c r="HBM72" s="677"/>
      <c r="HBN72" s="677"/>
      <c r="HBO72" s="677"/>
      <c r="HBP72" s="677"/>
      <c r="HBQ72" s="677"/>
      <c r="HBR72" s="677"/>
      <c r="HBS72" s="677"/>
      <c r="HBT72" s="677"/>
      <c r="HBU72" s="677"/>
      <c r="HBV72" s="677"/>
      <c r="HBW72" s="677"/>
      <c r="HBX72" s="677"/>
      <c r="HBY72" s="677"/>
      <c r="HBZ72" s="677"/>
      <c r="HCA72" s="677"/>
      <c r="HCB72" s="677"/>
      <c r="HCC72" s="677"/>
      <c r="HCD72" s="677"/>
      <c r="HCE72" s="677"/>
      <c r="HCF72" s="677"/>
      <c r="HCG72" s="677"/>
      <c r="HCH72" s="677"/>
      <c r="HCI72" s="677"/>
      <c r="HCJ72" s="677"/>
      <c r="HCK72" s="677"/>
      <c r="HCL72" s="677"/>
      <c r="HCM72" s="677"/>
      <c r="HCN72" s="677"/>
      <c r="HCO72" s="677"/>
      <c r="HCP72" s="677"/>
      <c r="HCQ72" s="677"/>
      <c r="HCR72" s="677"/>
      <c r="HCS72" s="677"/>
      <c r="HCT72" s="677"/>
      <c r="HCU72" s="677"/>
      <c r="HCV72" s="677"/>
      <c r="HCW72" s="677"/>
      <c r="HCX72" s="677"/>
      <c r="HCY72" s="677"/>
      <c r="HCZ72" s="677"/>
      <c r="HDA72" s="677"/>
      <c r="HDB72" s="677"/>
      <c r="HDC72" s="677"/>
      <c r="HDD72" s="677"/>
      <c r="HDE72" s="677"/>
      <c r="HDF72" s="677"/>
      <c r="HDG72" s="677"/>
      <c r="HDH72" s="677"/>
      <c r="HDI72" s="677"/>
      <c r="HDJ72" s="677"/>
      <c r="HDK72" s="677"/>
      <c r="HDL72" s="677"/>
      <c r="HDM72" s="677"/>
      <c r="HDN72" s="677"/>
      <c r="HDO72" s="677"/>
      <c r="HDP72" s="677"/>
      <c r="HDQ72" s="677"/>
      <c r="HDR72" s="677"/>
      <c r="HDS72" s="677"/>
      <c r="HDT72" s="677"/>
      <c r="HDU72" s="677"/>
      <c r="HDV72" s="677"/>
      <c r="HDW72" s="677"/>
      <c r="HDX72" s="677"/>
      <c r="HDY72" s="677"/>
      <c r="HDZ72" s="677"/>
      <c r="HEA72" s="677"/>
      <c r="HEB72" s="677"/>
      <c r="HEC72" s="677"/>
      <c r="HED72" s="677"/>
      <c r="HEE72" s="677"/>
      <c r="HEF72" s="677"/>
      <c r="HEG72" s="677"/>
      <c r="HEH72" s="677"/>
      <c r="HEI72" s="677"/>
      <c r="HEJ72" s="677"/>
      <c r="HEK72" s="677"/>
      <c r="HEL72" s="677"/>
      <c r="HEM72" s="677"/>
      <c r="HEN72" s="677"/>
      <c r="HEO72" s="677"/>
      <c r="HEP72" s="677"/>
      <c r="HEQ72" s="677"/>
      <c r="HER72" s="677"/>
      <c r="HES72" s="677"/>
      <c r="HET72" s="677"/>
      <c r="HEU72" s="677"/>
      <c r="HEV72" s="677"/>
      <c r="HEW72" s="677"/>
      <c r="HEX72" s="677"/>
      <c r="HEY72" s="677"/>
      <c r="HEZ72" s="677"/>
      <c r="HFA72" s="677"/>
      <c r="HFB72" s="677"/>
      <c r="HFC72" s="677"/>
      <c r="HFD72" s="677"/>
      <c r="HFE72" s="677"/>
      <c r="HFF72" s="677"/>
      <c r="HFG72" s="677"/>
      <c r="HFH72" s="677"/>
      <c r="HFI72" s="677"/>
      <c r="HFJ72" s="677"/>
      <c r="HFK72" s="677"/>
      <c r="HFL72" s="677"/>
      <c r="HFM72" s="677"/>
      <c r="HFN72" s="677"/>
      <c r="HFO72" s="677"/>
      <c r="HFP72" s="677"/>
      <c r="HFQ72" s="677"/>
      <c r="HFR72" s="677"/>
      <c r="HFS72" s="677"/>
      <c r="HFT72" s="677"/>
      <c r="HFU72" s="677"/>
      <c r="HFV72" s="677"/>
      <c r="HFW72" s="677"/>
      <c r="HFX72" s="677"/>
      <c r="HFY72" s="677"/>
      <c r="HFZ72" s="677"/>
      <c r="HGA72" s="677"/>
      <c r="HGB72" s="677"/>
      <c r="HGC72" s="677"/>
      <c r="HGD72" s="677"/>
      <c r="HGE72" s="677"/>
      <c r="HGF72" s="677"/>
      <c r="HGG72" s="677"/>
      <c r="HGH72" s="677"/>
      <c r="HGI72" s="677"/>
      <c r="HGJ72" s="677"/>
      <c r="HGK72" s="677"/>
      <c r="HGL72" s="677"/>
      <c r="HGM72" s="677"/>
      <c r="HGN72" s="677"/>
      <c r="HGO72" s="677"/>
      <c r="HGP72" s="677"/>
      <c r="HGQ72" s="677"/>
      <c r="HGR72" s="677"/>
      <c r="HGS72" s="677"/>
      <c r="HGT72" s="677"/>
      <c r="HGU72" s="677"/>
      <c r="HGV72" s="677"/>
      <c r="HGW72" s="677"/>
      <c r="HGX72" s="677"/>
      <c r="HGY72" s="677"/>
      <c r="HGZ72" s="677"/>
      <c r="HHA72" s="677"/>
      <c r="HHB72" s="677"/>
      <c r="HHC72" s="677"/>
      <c r="HHD72" s="677"/>
      <c r="HHE72" s="677"/>
      <c r="HHF72" s="677"/>
      <c r="HHG72" s="677"/>
      <c r="HHH72" s="677"/>
      <c r="HHI72" s="677"/>
      <c r="HHJ72" s="677"/>
      <c r="HHK72" s="677"/>
      <c r="HHL72" s="677"/>
      <c r="HHM72" s="677"/>
      <c r="HHN72" s="677"/>
      <c r="HHO72" s="677"/>
      <c r="HHP72" s="677"/>
      <c r="HHQ72" s="677"/>
      <c r="HHR72" s="677"/>
      <c r="HHS72" s="677"/>
      <c r="HHT72" s="677"/>
      <c r="HHU72" s="677"/>
      <c r="HHV72" s="677"/>
      <c r="HHW72" s="677"/>
      <c r="HHX72" s="677"/>
      <c r="HHY72" s="677"/>
      <c r="HHZ72" s="677"/>
      <c r="HIA72" s="677"/>
      <c r="HIB72" s="677"/>
      <c r="HIC72" s="677"/>
      <c r="HID72" s="677"/>
      <c r="HIE72" s="677"/>
      <c r="HIF72" s="677"/>
      <c r="HIG72" s="677"/>
      <c r="HIH72" s="677"/>
      <c r="HII72" s="677"/>
      <c r="HIJ72" s="677"/>
      <c r="HIK72" s="677"/>
      <c r="HIL72" s="677"/>
      <c r="HIM72" s="677"/>
      <c r="HIN72" s="677"/>
      <c r="HIO72" s="677"/>
      <c r="HIP72" s="677"/>
      <c r="HIQ72" s="677"/>
      <c r="HIR72" s="677"/>
      <c r="HIS72" s="677"/>
      <c r="HIT72" s="677"/>
      <c r="HIU72" s="677"/>
      <c r="HIV72" s="677"/>
      <c r="HIW72" s="677"/>
      <c r="HIX72" s="677"/>
      <c r="HIY72" s="677"/>
      <c r="HIZ72" s="677"/>
      <c r="HJA72" s="677"/>
      <c r="HJB72" s="677"/>
      <c r="HJC72" s="677"/>
      <c r="HJD72" s="677"/>
      <c r="HJE72" s="677"/>
      <c r="HJF72" s="677"/>
      <c r="HJG72" s="677"/>
      <c r="HJH72" s="677"/>
      <c r="HJI72" s="677"/>
      <c r="HJJ72" s="677"/>
      <c r="HJK72" s="677"/>
      <c r="HJL72" s="677"/>
      <c r="HJM72" s="677"/>
      <c r="HJN72" s="677"/>
      <c r="HJO72" s="677"/>
      <c r="HJP72" s="677"/>
      <c r="HJQ72" s="677"/>
      <c r="HJR72" s="677"/>
      <c r="HJS72" s="677"/>
      <c r="HJT72" s="677"/>
      <c r="HJU72" s="677"/>
      <c r="HJV72" s="677"/>
      <c r="HJW72" s="677"/>
      <c r="HJX72" s="677"/>
      <c r="HJY72" s="677"/>
      <c r="HJZ72" s="677"/>
      <c r="HKA72" s="677"/>
      <c r="HKB72" s="677"/>
      <c r="HKC72" s="677"/>
      <c r="HKD72" s="677"/>
      <c r="HKE72" s="677"/>
      <c r="HKF72" s="677"/>
      <c r="HKG72" s="677"/>
      <c r="HKH72" s="677"/>
      <c r="HKI72" s="677"/>
      <c r="HKJ72" s="677"/>
      <c r="HKK72" s="677"/>
      <c r="HKL72" s="677"/>
      <c r="HKM72" s="677"/>
      <c r="HKN72" s="677"/>
      <c r="HKO72" s="677"/>
      <c r="HKP72" s="677"/>
      <c r="HKQ72" s="677"/>
      <c r="HKR72" s="677"/>
      <c r="HKS72" s="677"/>
      <c r="HKT72" s="677"/>
      <c r="HKU72" s="677"/>
      <c r="HKV72" s="677"/>
      <c r="HKW72" s="677"/>
      <c r="HKX72" s="677"/>
      <c r="HKY72" s="677"/>
      <c r="HKZ72" s="677"/>
      <c r="HLA72" s="677"/>
      <c r="HLB72" s="677"/>
      <c r="HLC72" s="677"/>
      <c r="HLD72" s="677"/>
      <c r="HLE72" s="677"/>
      <c r="HLF72" s="677"/>
      <c r="HLG72" s="677"/>
      <c r="HLH72" s="677"/>
      <c r="HLI72" s="677"/>
      <c r="HLJ72" s="677"/>
      <c r="HLK72" s="677"/>
      <c r="HLL72" s="677"/>
      <c r="HLM72" s="677"/>
      <c r="HLN72" s="677"/>
      <c r="HLO72" s="677"/>
      <c r="HLP72" s="677"/>
      <c r="HLQ72" s="677"/>
      <c r="HLR72" s="677"/>
      <c r="HLS72" s="677"/>
      <c r="HLT72" s="677"/>
      <c r="HLU72" s="677"/>
      <c r="HLV72" s="677"/>
      <c r="HLW72" s="677"/>
      <c r="HLX72" s="677"/>
      <c r="HLY72" s="677"/>
      <c r="HLZ72" s="677"/>
      <c r="HMA72" s="677"/>
      <c r="HMB72" s="677"/>
      <c r="HMC72" s="677"/>
      <c r="HMD72" s="677"/>
      <c r="HME72" s="677"/>
      <c r="HMF72" s="677"/>
      <c r="HMG72" s="677"/>
      <c r="HMH72" s="677"/>
      <c r="HMI72" s="677"/>
      <c r="HMJ72" s="677"/>
      <c r="HMK72" s="677"/>
      <c r="HML72" s="677"/>
      <c r="HMM72" s="677"/>
      <c r="HMN72" s="677"/>
      <c r="HMO72" s="677"/>
      <c r="HMP72" s="677"/>
      <c r="HMQ72" s="677"/>
      <c r="HMR72" s="677"/>
      <c r="HMS72" s="677"/>
      <c r="HMT72" s="677"/>
      <c r="HMU72" s="677"/>
      <c r="HMV72" s="677"/>
      <c r="HMW72" s="677"/>
      <c r="HMX72" s="677"/>
      <c r="HMY72" s="677"/>
      <c r="HMZ72" s="677"/>
      <c r="HNA72" s="677"/>
      <c r="HNB72" s="677"/>
      <c r="HNC72" s="677"/>
      <c r="HND72" s="677"/>
      <c r="HNE72" s="677"/>
      <c r="HNF72" s="677"/>
      <c r="HNG72" s="677"/>
      <c r="HNH72" s="677"/>
      <c r="HNI72" s="677"/>
      <c r="HNJ72" s="677"/>
      <c r="HNK72" s="677"/>
      <c r="HNL72" s="677"/>
      <c r="HNM72" s="677"/>
      <c r="HNN72" s="677"/>
      <c r="HNO72" s="677"/>
      <c r="HNP72" s="677"/>
      <c r="HNQ72" s="677"/>
      <c r="HNR72" s="677"/>
      <c r="HNS72" s="677"/>
      <c r="HNT72" s="677"/>
      <c r="HNU72" s="677"/>
      <c r="HNV72" s="677"/>
      <c r="HNW72" s="677"/>
      <c r="HNX72" s="677"/>
      <c r="HNY72" s="677"/>
      <c r="HNZ72" s="677"/>
      <c r="HOA72" s="677"/>
      <c r="HOB72" s="677"/>
      <c r="HOC72" s="677"/>
      <c r="HOD72" s="677"/>
      <c r="HOE72" s="677"/>
      <c r="HOF72" s="677"/>
      <c r="HOG72" s="677"/>
      <c r="HOH72" s="677"/>
      <c r="HOI72" s="677"/>
      <c r="HOJ72" s="677"/>
      <c r="HOK72" s="677"/>
      <c r="HOL72" s="677"/>
      <c r="HOM72" s="677"/>
      <c r="HON72" s="677"/>
      <c r="HOO72" s="677"/>
      <c r="HOP72" s="677"/>
      <c r="HOQ72" s="677"/>
      <c r="HOR72" s="677"/>
      <c r="HOS72" s="677"/>
      <c r="HOT72" s="677"/>
      <c r="HOU72" s="677"/>
      <c r="HOV72" s="677"/>
      <c r="HOW72" s="677"/>
      <c r="HOX72" s="677"/>
      <c r="HOY72" s="677"/>
      <c r="HOZ72" s="677"/>
      <c r="HPA72" s="677"/>
      <c r="HPB72" s="677"/>
      <c r="HPC72" s="677"/>
      <c r="HPD72" s="677"/>
      <c r="HPE72" s="677"/>
      <c r="HPF72" s="677"/>
      <c r="HPG72" s="677"/>
      <c r="HPH72" s="677"/>
      <c r="HPI72" s="677"/>
      <c r="HPJ72" s="677"/>
      <c r="HPK72" s="677"/>
      <c r="HPL72" s="677"/>
      <c r="HPM72" s="677"/>
      <c r="HPN72" s="677"/>
      <c r="HPO72" s="677"/>
      <c r="HPP72" s="677"/>
      <c r="HPQ72" s="677"/>
      <c r="HPR72" s="677"/>
      <c r="HPS72" s="677"/>
      <c r="HPT72" s="677"/>
      <c r="HPU72" s="677"/>
      <c r="HPV72" s="677"/>
      <c r="HPW72" s="677"/>
      <c r="HPX72" s="677"/>
      <c r="HPY72" s="677"/>
      <c r="HPZ72" s="677"/>
      <c r="HQA72" s="677"/>
      <c r="HQB72" s="677"/>
      <c r="HQC72" s="677"/>
      <c r="HQD72" s="677"/>
      <c r="HQE72" s="677"/>
      <c r="HQF72" s="677"/>
      <c r="HQG72" s="677"/>
      <c r="HQH72" s="677"/>
      <c r="HQI72" s="677"/>
      <c r="HQJ72" s="677"/>
      <c r="HQK72" s="677"/>
      <c r="HQL72" s="677"/>
      <c r="HQM72" s="677"/>
      <c r="HQN72" s="677"/>
      <c r="HQO72" s="677"/>
      <c r="HQP72" s="677"/>
      <c r="HQQ72" s="677"/>
      <c r="HQR72" s="677"/>
      <c r="HQS72" s="677"/>
      <c r="HQT72" s="677"/>
      <c r="HQU72" s="677"/>
      <c r="HQV72" s="677"/>
      <c r="HQW72" s="677"/>
      <c r="HQX72" s="677"/>
      <c r="HQY72" s="677"/>
      <c r="HQZ72" s="677"/>
      <c r="HRA72" s="677"/>
      <c r="HRB72" s="677"/>
      <c r="HRC72" s="677"/>
      <c r="HRD72" s="677"/>
      <c r="HRE72" s="677"/>
      <c r="HRF72" s="677"/>
      <c r="HRG72" s="677"/>
      <c r="HRH72" s="677"/>
      <c r="HRI72" s="677"/>
      <c r="HRJ72" s="677"/>
      <c r="HRK72" s="677"/>
      <c r="HRL72" s="677"/>
      <c r="HRM72" s="677"/>
      <c r="HRN72" s="677"/>
      <c r="HRO72" s="677"/>
      <c r="HRP72" s="677"/>
      <c r="HRQ72" s="677"/>
      <c r="HRR72" s="677"/>
      <c r="HRS72" s="677"/>
      <c r="HRT72" s="677"/>
      <c r="HRU72" s="677"/>
      <c r="HRV72" s="677"/>
      <c r="HRW72" s="677"/>
      <c r="HRX72" s="677"/>
      <c r="HRY72" s="677"/>
      <c r="HRZ72" s="677"/>
      <c r="HSA72" s="677"/>
      <c r="HSB72" s="677"/>
      <c r="HSC72" s="677"/>
      <c r="HSD72" s="677"/>
      <c r="HSE72" s="677"/>
      <c r="HSF72" s="677"/>
      <c r="HSG72" s="677"/>
      <c r="HSH72" s="677"/>
      <c r="HSI72" s="677"/>
      <c r="HSJ72" s="677"/>
      <c r="HSK72" s="677"/>
      <c r="HSL72" s="677"/>
      <c r="HSM72" s="677"/>
      <c r="HSN72" s="677"/>
      <c r="HSO72" s="677"/>
      <c r="HSP72" s="677"/>
      <c r="HSQ72" s="677"/>
      <c r="HSR72" s="677"/>
      <c r="HSS72" s="677"/>
      <c r="HST72" s="677"/>
      <c r="HSU72" s="677"/>
      <c r="HSV72" s="677"/>
      <c r="HSW72" s="677"/>
      <c r="HSX72" s="677"/>
      <c r="HSY72" s="677"/>
      <c r="HSZ72" s="677"/>
      <c r="HTA72" s="677"/>
      <c r="HTB72" s="677"/>
      <c r="HTC72" s="677"/>
      <c r="HTD72" s="677"/>
      <c r="HTE72" s="677"/>
      <c r="HTF72" s="677"/>
      <c r="HTG72" s="677"/>
      <c r="HTH72" s="677"/>
      <c r="HTI72" s="677"/>
      <c r="HTJ72" s="677"/>
      <c r="HTK72" s="677"/>
      <c r="HTL72" s="677"/>
      <c r="HTM72" s="677"/>
      <c r="HTN72" s="677"/>
      <c r="HTO72" s="677"/>
      <c r="HTP72" s="677"/>
      <c r="HTQ72" s="677"/>
      <c r="HTR72" s="677"/>
      <c r="HTS72" s="677"/>
      <c r="HTT72" s="677"/>
      <c r="HTU72" s="677"/>
      <c r="HTV72" s="677"/>
      <c r="HTW72" s="677"/>
      <c r="HTX72" s="677"/>
      <c r="HTY72" s="677"/>
      <c r="HTZ72" s="677"/>
      <c r="HUA72" s="677"/>
      <c r="HUB72" s="677"/>
      <c r="HUC72" s="677"/>
      <c r="HUD72" s="677"/>
      <c r="HUE72" s="677"/>
      <c r="HUF72" s="677"/>
      <c r="HUG72" s="677"/>
      <c r="HUH72" s="677"/>
      <c r="HUI72" s="677"/>
      <c r="HUJ72" s="677"/>
      <c r="HUK72" s="677"/>
      <c r="HUL72" s="677"/>
      <c r="HUM72" s="677"/>
      <c r="HUN72" s="677"/>
      <c r="HUO72" s="677"/>
      <c r="HUP72" s="677"/>
      <c r="HUQ72" s="677"/>
      <c r="HUR72" s="677"/>
      <c r="HUS72" s="677"/>
      <c r="HUT72" s="677"/>
      <c r="HUU72" s="677"/>
      <c r="HUV72" s="677"/>
      <c r="HUW72" s="677"/>
      <c r="HUX72" s="677"/>
      <c r="HUY72" s="677"/>
      <c r="HUZ72" s="677"/>
      <c r="HVA72" s="677"/>
      <c r="HVB72" s="677"/>
      <c r="HVC72" s="677"/>
      <c r="HVD72" s="677"/>
      <c r="HVE72" s="677"/>
      <c r="HVF72" s="677"/>
      <c r="HVG72" s="677"/>
      <c r="HVH72" s="677"/>
      <c r="HVI72" s="677"/>
      <c r="HVJ72" s="677"/>
      <c r="HVK72" s="677"/>
      <c r="HVL72" s="677"/>
      <c r="HVM72" s="677"/>
      <c r="HVN72" s="677"/>
      <c r="HVO72" s="677"/>
      <c r="HVP72" s="677"/>
      <c r="HVQ72" s="677"/>
      <c r="HVR72" s="677"/>
      <c r="HVS72" s="677"/>
      <c r="HVT72" s="677"/>
      <c r="HVU72" s="677"/>
      <c r="HVV72" s="677"/>
      <c r="HVW72" s="677"/>
      <c r="HVX72" s="677"/>
      <c r="HVY72" s="677"/>
      <c r="HVZ72" s="677"/>
      <c r="HWA72" s="677"/>
      <c r="HWB72" s="677"/>
      <c r="HWC72" s="677"/>
      <c r="HWD72" s="677"/>
      <c r="HWE72" s="677"/>
      <c r="HWF72" s="677"/>
      <c r="HWG72" s="677"/>
      <c r="HWH72" s="677"/>
      <c r="HWI72" s="677"/>
      <c r="HWJ72" s="677"/>
      <c r="HWK72" s="677"/>
      <c r="HWL72" s="677"/>
      <c r="HWM72" s="677"/>
      <c r="HWN72" s="677"/>
      <c r="HWO72" s="677"/>
      <c r="HWP72" s="677"/>
      <c r="HWQ72" s="677"/>
      <c r="HWR72" s="677"/>
      <c r="HWS72" s="677"/>
      <c r="HWT72" s="677"/>
      <c r="HWU72" s="677"/>
      <c r="HWV72" s="677"/>
      <c r="HWW72" s="677"/>
      <c r="HWX72" s="677"/>
      <c r="HWY72" s="677"/>
      <c r="HWZ72" s="677"/>
      <c r="HXA72" s="677"/>
      <c r="HXB72" s="677"/>
      <c r="HXC72" s="677"/>
      <c r="HXD72" s="677"/>
      <c r="HXE72" s="677"/>
      <c r="HXF72" s="677"/>
      <c r="HXG72" s="677"/>
      <c r="HXH72" s="677"/>
      <c r="HXI72" s="677"/>
      <c r="HXJ72" s="677"/>
      <c r="HXK72" s="677"/>
      <c r="HXL72" s="677"/>
      <c r="HXM72" s="677"/>
      <c r="HXN72" s="677"/>
      <c r="HXO72" s="677"/>
      <c r="HXP72" s="677"/>
      <c r="HXQ72" s="677"/>
      <c r="HXR72" s="677"/>
      <c r="HXS72" s="677"/>
      <c r="HXT72" s="677"/>
      <c r="HXU72" s="677"/>
      <c r="HXV72" s="677"/>
      <c r="HXW72" s="677"/>
      <c r="HXX72" s="677"/>
      <c r="HXY72" s="677"/>
      <c r="HXZ72" s="677"/>
      <c r="HYA72" s="677"/>
      <c r="HYB72" s="677"/>
      <c r="HYC72" s="677"/>
      <c r="HYD72" s="677"/>
      <c r="HYE72" s="677"/>
      <c r="HYF72" s="677"/>
      <c r="HYG72" s="677"/>
      <c r="HYH72" s="677"/>
      <c r="HYI72" s="677"/>
      <c r="HYJ72" s="677"/>
      <c r="HYK72" s="677"/>
      <c r="HYL72" s="677"/>
      <c r="HYM72" s="677"/>
      <c r="HYN72" s="677"/>
      <c r="HYO72" s="677"/>
      <c r="HYP72" s="677"/>
      <c r="HYQ72" s="677"/>
      <c r="HYR72" s="677"/>
      <c r="HYS72" s="677"/>
      <c r="HYT72" s="677"/>
      <c r="HYU72" s="677"/>
      <c r="HYV72" s="677"/>
      <c r="HYW72" s="677"/>
      <c r="HYX72" s="677"/>
      <c r="HYY72" s="677"/>
      <c r="HYZ72" s="677"/>
      <c r="HZA72" s="677"/>
      <c r="HZB72" s="677"/>
      <c r="HZC72" s="677"/>
      <c r="HZD72" s="677"/>
      <c r="HZE72" s="677"/>
      <c r="HZF72" s="677"/>
      <c r="HZG72" s="677"/>
      <c r="HZH72" s="677"/>
      <c r="HZI72" s="677"/>
      <c r="HZJ72" s="677"/>
      <c r="HZK72" s="677"/>
      <c r="HZL72" s="677"/>
      <c r="HZM72" s="677"/>
      <c r="HZN72" s="677"/>
      <c r="HZO72" s="677"/>
      <c r="HZP72" s="677"/>
      <c r="HZQ72" s="677"/>
      <c r="HZR72" s="677"/>
      <c r="HZS72" s="677"/>
      <c r="HZT72" s="677"/>
      <c r="HZU72" s="677"/>
      <c r="HZV72" s="677"/>
      <c r="HZW72" s="677"/>
      <c r="HZX72" s="677"/>
      <c r="HZY72" s="677"/>
      <c r="HZZ72" s="677"/>
      <c r="IAA72" s="677"/>
      <c r="IAB72" s="677"/>
      <c r="IAC72" s="677"/>
      <c r="IAD72" s="677"/>
      <c r="IAE72" s="677"/>
      <c r="IAF72" s="677"/>
      <c r="IAG72" s="677"/>
      <c r="IAH72" s="677"/>
      <c r="IAI72" s="677"/>
      <c r="IAJ72" s="677"/>
      <c r="IAK72" s="677"/>
      <c r="IAL72" s="677"/>
      <c r="IAM72" s="677"/>
      <c r="IAN72" s="677"/>
      <c r="IAO72" s="677"/>
      <c r="IAP72" s="677"/>
      <c r="IAQ72" s="677"/>
      <c r="IAR72" s="677"/>
      <c r="IAS72" s="677"/>
      <c r="IAT72" s="677"/>
      <c r="IAU72" s="677"/>
      <c r="IAV72" s="677"/>
      <c r="IAW72" s="677"/>
      <c r="IAX72" s="677"/>
      <c r="IAY72" s="677"/>
      <c r="IAZ72" s="677"/>
      <c r="IBA72" s="677"/>
      <c r="IBB72" s="677"/>
      <c r="IBC72" s="677"/>
      <c r="IBD72" s="677"/>
      <c r="IBE72" s="677"/>
      <c r="IBF72" s="677"/>
      <c r="IBG72" s="677"/>
      <c r="IBH72" s="677"/>
      <c r="IBI72" s="677"/>
      <c r="IBJ72" s="677"/>
      <c r="IBK72" s="677"/>
      <c r="IBL72" s="677"/>
      <c r="IBM72" s="677"/>
      <c r="IBN72" s="677"/>
      <c r="IBO72" s="677"/>
      <c r="IBP72" s="677"/>
      <c r="IBQ72" s="677"/>
      <c r="IBR72" s="677"/>
      <c r="IBS72" s="677"/>
      <c r="IBT72" s="677"/>
      <c r="IBU72" s="677"/>
      <c r="IBV72" s="677"/>
      <c r="IBW72" s="677"/>
      <c r="IBX72" s="677"/>
      <c r="IBY72" s="677"/>
      <c r="IBZ72" s="677"/>
      <c r="ICA72" s="677"/>
      <c r="ICB72" s="677"/>
      <c r="ICC72" s="677"/>
      <c r="ICD72" s="677"/>
      <c r="ICE72" s="677"/>
      <c r="ICF72" s="677"/>
      <c r="ICG72" s="677"/>
      <c r="ICH72" s="677"/>
      <c r="ICI72" s="677"/>
      <c r="ICJ72" s="677"/>
      <c r="ICK72" s="677"/>
      <c r="ICL72" s="677"/>
      <c r="ICM72" s="677"/>
      <c r="ICN72" s="677"/>
      <c r="ICO72" s="677"/>
      <c r="ICP72" s="677"/>
      <c r="ICQ72" s="677"/>
      <c r="ICR72" s="677"/>
      <c r="ICS72" s="677"/>
      <c r="ICT72" s="677"/>
      <c r="ICU72" s="677"/>
      <c r="ICV72" s="677"/>
      <c r="ICW72" s="677"/>
      <c r="ICX72" s="677"/>
      <c r="ICY72" s="677"/>
      <c r="ICZ72" s="677"/>
      <c r="IDA72" s="677"/>
      <c r="IDB72" s="677"/>
      <c r="IDC72" s="677"/>
      <c r="IDD72" s="677"/>
      <c r="IDE72" s="677"/>
      <c r="IDF72" s="677"/>
      <c r="IDG72" s="677"/>
      <c r="IDH72" s="677"/>
      <c r="IDI72" s="677"/>
      <c r="IDJ72" s="677"/>
      <c r="IDK72" s="677"/>
      <c r="IDL72" s="677"/>
      <c r="IDM72" s="677"/>
      <c r="IDN72" s="677"/>
      <c r="IDO72" s="677"/>
      <c r="IDP72" s="677"/>
      <c r="IDQ72" s="677"/>
      <c r="IDR72" s="677"/>
      <c r="IDS72" s="677"/>
      <c r="IDT72" s="677"/>
      <c r="IDU72" s="677"/>
      <c r="IDV72" s="677"/>
      <c r="IDW72" s="677"/>
      <c r="IDX72" s="677"/>
      <c r="IDY72" s="677"/>
      <c r="IDZ72" s="677"/>
      <c r="IEA72" s="677"/>
      <c r="IEB72" s="677"/>
      <c r="IEC72" s="677"/>
      <c r="IED72" s="677"/>
      <c r="IEE72" s="677"/>
      <c r="IEF72" s="677"/>
      <c r="IEG72" s="677"/>
      <c r="IEH72" s="677"/>
      <c r="IEI72" s="677"/>
      <c r="IEJ72" s="677"/>
      <c r="IEK72" s="677"/>
      <c r="IEL72" s="677"/>
      <c r="IEM72" s="677"/>
      <c r="IEN72" s="677"/>
      <c r="IEO72" s="677"/>
      <c r="IEP72" s="677"/>
      <c r="IEQ72" s="677"/>
      <c r="IER72" s="677"/>
      <c r="IES72" s="677"/>
      <c r="IET72" s="677"/>
      <c r="IEU72" s="677"/>
      <c r="IEV72" s="677"/>
      <c r="IEW72" s="677"/>
      <c r="IEX72" s="677"/>
      <c r="IEY72" s="677"/>
      <c r="IEZ72" s="677"/>
      <c r="IFA72" s="677"/>
      <c r="IFB72" s="677"/>
      <c r="IFC72" s="677"/>
      <c r="IFD72" s="677"/>
      <c r="IFE72" s="677"/>
      <c r="IFF72" s="677"/>
      <c r="IFG72" s="677"/>
      <c r="IFH72" s="677"/>
      <c r="IFI72" s="677"/>
      <c r="IFJ72" s="677"/>
      <c r="IFK72" s="677"/>
      <c r="IFL72" s="677"/>
      <c r="IFM72" s="677"/>
      <c r="IFN72" s="677"/>
      <c r="IFO72" s="677"/>
      <c r="IFP72" s="677"/>
      <c r="IFQ72" s="677"/>
      <c r="IFR72" s="677"/>
      <c r="IFS72" s="677"/>
      <c r="IFT72" s="677"/>
      <c r="IFU72" s="677"/>
      <c r="IFV72" s="677"/>
      <c r="IFW72" s="677"/>
      <c r="IFX72" s="677"/>
      <c r="IFY72" s="677"/>
      <c r="IFZ72" s="677"/>
      <c r="IGA72" s="677"/>
      <c r="IGB72" s="677"/>
      <c r="IGC72" s="677"/>
      <c r="IGD72" s="677"/>
      <c r="IGE72" s="677"/>
      <c r="IGF72" s="677"/>
      <c r="IGG72" s="677"/>
      <c r="IGH72" s="677"/>
      <c r="IGI72" s="677"/>
      <c r="IGJ72" s="677"/>
      <c r="IGK72" s="677"/>
      <c r="IGL72" s="677"/>
      <c r="IGM72" s="677"/>
      <c r="IGN72" s="677"/>
      <c r="IGO72" s="677"/>
      <c r="IGP72" s="677"/>
      <c r="IGQ72" s="677"/>
      <c r="IGR72" s="677"/>
      <c r="IGS72" s="677"/>
      <c r="IGT72" s="677"/>
      <c r="IGU72" s="677"/>
      <c r="IGV72" s="677"/>
      <c r="IGW72" s="677"/>
      <c r="IGX72" s="677"/>
      <c r="IGY72" s="677"/>
      <c r="IGZ72" s="677"/>
      <c r="IHA72" s="677"/>
      <c r="IHB72" s="677"/>
      <c r="IHC72" s="677"/>
      <c r="IHD72" s="677"/>
      <c r="IHE72" s="677"/>
      <c r="IHF72" s="677"/>
      <c r="IHG72" s="677"/>
      <c r="IHH72" s="677"/>
      <c r="IHI72" s="677"/>
      <c r="IHJ72" s="677"/>
      <c r="IHK72" s="677"/>
      <c r="IHL72" s="677"/>
      <c r="IHM72" s="677"/>
      <c r="IHN72" s="677"/>
      <c r="IHO72" s="677"/>
      <c r="IHP72" s="677"/>
      <c r="IHQ72" s="677"/>
      <c r="IHR72" s="677"/>
      <c r="IHS72" s="677"/>
      <c r="IHT72" s="677"/>
      <c r="IHU72" s="677"/>
      <c r="IHV72" s="677"/>
      <c r="IHW72" s="677"/>
      <c r="IHX72" s="677"/>
      <c r="IHY72" s="677"/>
      <c r="IHZ72" s="677"/>
      <c r="IIA72" s="677"/>
      <c r="IIB72" s="677"/>
      <c r="IIC72" s="677"/>
      <c r="IID72" s="677"/>
      <c r="IIE72" s="677"/>
      <c r="IIF72" s="677"/>
      <c r="IIG72" s="677"/>
      <c r="IIH72" s="677"/>
      <c r="III72" s="677"/>
      <c r="IIJ72" s="677"/>
      <c r="IIK72" s="677"/>
      <c r="IIL72" s="677"/>
      <c r="IIM72" s="677"/>
      <c r="IIN72" s="677"/>
      <c r="IIO72" s="677"/>
      <c r="IIP72" s="677"/>
      <c r="IIQ72" s="677"/>
      <c r="IIR72" s="677"/>
      <c r="IIS72" s="677"/>
      <c r="IIT72" s="677"/>
      <c r="IIU72" s="677"/>
      <c r="IIV72" s="677"/>
      <c r="IIW72" s="677"/>
      <c r="IIX72" s="677"/>
      <c r="IIY72" s="677"/>
      <c r="IIZ72" s="677"/>
      <c r="IJA72" s="677"/>
      <c r="IJB72" s="677"/>
      <c r="IJC72" s="677"/>
      <c r="IJD72" s="677"/>
      <c r="IJE72" s="677"/>
      <c r="IJF72" s="677"/>
      <c r="IJG72" s="677"/>
      <c r="IJH72" s="677"/>
      <c r="IJI72" s="677"/>
      <c r="IJJ72" s="677"/>
      <c r="IJK72" s="677"/>
      <c r="IJL72" s="677"/>
      <c r="IJM72" s="677"/>
      <c r="IJN72" s="677"/>
      <c r="IJO72" s="677"/>
      <c r="IJP72" s="677"/>
      <c r="IJQ72" s="677"/>
      <c r="IJR72" s="677"/>
      <c r="IJS72" s="677"/>
      <c r="IJT72" s="677"/>
      <c r="IJU72" s="677"/>
      <c r="IJV72" s="677"/>
      <c r="IJW72" s="677"/>
      <c r="IJX72" s="677"/>
      <c r="IJY72" s="677"/>
      <c r="IJZ72" s="677"/>
      <c r="IKA72" s="677"/>
      <c r="IKB72" s="677"/>
      <c r="IKC72" s="677"/>
      <c r="IKD72" s="677"/>
      <c r="IKE72" s="677"/>
      <c r="IKF72" s="677"/>
      <c r="IKG72" s="677"/>
      <c r="IKH72" s="677"/>
      <c r="IKI72" s="677"/>
      <c r="IKJ72" s="677"/>
      <c r="IKK72" s="677"/>
      <c r="IKL72" s="677"/>
      <c r="IKM72" s="677"/>
      <c r="IKN72" s="677"/>
      <c r="IKO72" s="677"/>
      <c r="IKP72" s="677"/>
      <c r="IKQ72" s="677"/>
      <c r="IKR72" s="677"/>
      <c r="IKS72" s="677"/>
      <c r="IKT72" s="677"/>
      <c r="IKU72" s="677"/>
      <c r="IKV72" s="677"/>
      <c r="IKW72" s="677"/>
      <c r="IKX72" s="677"/>
      <c r="IKY72" s="677"/>
      <c r="IKZ72" s="677"/>
      <c r="ILA72" s="677"/>
      <c r="ILB72" s="677"/>
      <c r="ILC72" s="677"/>
      <c r="ILD72" s="677"/>
      <c r="ILE72" s="677"/>
      <c r="ILF72" s="677"/>
      <c r="ILG72" s="677"/>
      <c r="ILH72" s="677"/>
      <c r="ILI72" s="677"/>
      <c r="ILJ72" s="677"/>
      <c r="ILK72" s="677"/>
      <c r="ILL72" s="677"/>
      <c r="ILM72" s="677"/>
      <c r="ILN72" s="677"/>
      <c r="ILO72" s="677"/>
      <c r="ILP72" s="677"/>
      <c r="ILQ72" s="677"/>
      <c r="ILR72" s="677"/>
      <c r="ILS72" s="677"/>
      <c r="ILT72" s="677"/>
      <c r="ILU72" s="677"/>
      <c r="ILV72" s="677"/>
      <c r="ILW72" s="677"/>
      <c r="ILX72" s="677"/>
      <c r="ILY72" s="677"/>
      <c r="ILZ72" s="677"/>
      <c r="IMA72" s="677"/>
      <c r="IMB72" s="677"/>
      <c r="IMC72" s="677"/>
      <c r="IMD72" s="677"/>
      <c r="IME72" s="677"/>
      <c r="IMF72" s="677"/>
      <c r="IMG72" s="677"/>
      <c r="IMH72" s="677"/>
      <c r="IMI72" s="677"/>
      <c r="IMJ72" s="677"/>
      <c r="IMK72" s="677"/>
      <c r="IML72" s="677"/>
      <c r="IMM72" s="677"/>
      <c r="IMN72" s="677"/>
      <c r="IMO72" s="677"/>
      <c r="IMP72" s="677"/>
      <c r="IMQ72" s="677"/>
      <c r="IMR72" s="677"/>
      <c r="IMS72" s="677"/>
      <c r="IMT72" s="677"/>
      <c r="IMU72" s="677"/>
      <c r="IMV72" s="677"/>
      <c r="IMW72" s="677"/>
      <c r="IMX72" s="677"/>
      <c r="IMY72" s="677"/>
      <c r="IMZ72" s="677"/>
      <c r="INA72" s="677"/>
      <c r="INB72" s="677"/>
      <c r="INC72" s="677"/>
      <c r="IND72" s="677"/>
      <c r="INE72" s="677"/>
      <c r="INF72" s="677"/>
      <c r="ING72" s="677"/>
      <c r="INH72" s="677"/>
      <c r="INI72" s="677"/>
      <c r="INJ72" s="677"/>
      <c r="INK72" s="677"/>
      <c r="INL72" s="677"/>
      <c r="INM72" s="677"/>
      <c r="INN72" s="677"/>
      <c r="INO72" s="677"/>
      <c r="INP72" s="677"/>
      <c r="INQ72" s="677"/>
      <c r="INR72" s="677"/>
      <c r="INS72" s="677"/>
      <c r="INT72" s="677"/>
      <c r="INU72" s="677"/>
      <c r="INV72" s="677"/>
      <c r="INW72" s="677"/>
      <c r="INX72" s="677"/>
      <c r="INY72" s="677"/>
      <c r="INZ72" s="677"/>
      <c r="IOA72" s="677"/>
      <c r="IOB72" s="677"/>
      <c r="IOC72" s="677"/>
      <c r="IOD72" s="677"/>
      <c r="IOE72" s="677"/>
      <c r="IOF72" s="677"/>
      <c r="IOG72" s="677"/>
      <c r="IOH72" s="677"/>
      <c r="IOI72" s="677"/>
      <c r="IOJ72" s="677"/>
      <c r="IOK72" s="677"/>
      <c r="IOL72" s="677"/>
      <c r="IOM72" s="677"/>
      <c r="ION72" s="677"/>
      <c r="IOO72" s="677"/>
      <c r="IOP72" s="677"/>
      <c r="IOQ72" s="677"/>
      <c r="IOR72" s="677"/>
      <c r="IOS72" s="677"/>
      <c r="IOT72" s="677"/>
      <c r="IOU72" s="677"/>
      <c r="IOV72" s="677"/>
      <c r="IOW72" s="677"/>
      <c r="IOX72" s="677"/>
      <c r="IOY72" s="677"/>
      <c r="IOZ72" s="677"/>
      <c r="IPA72" s="677"/>
      <c r="IPB72" s="677"/>
      <c r="IPC72" s="677"/>
      <c r="IPD72" s="677"/>
      <c r="IPE72" s="677"/>
      <c r="IPF72" s="677"/>
      <c r="IPG72" s="677"/>
      <c r="IPH72" s="677"/>
      <c r="IPI72" s="677"/>
      <c r="IPJ72" s="677"/>
      <c r="IPK72" s="677"/>
      <c r="IPL72" s="677"/>
      <c r="IPM72" s="677"/>
      <c r="IPN72" s="677"/>
      <c r="IPO72" s="677"/>
      <c r="IPP72" s="677"/>
      <c r="IPQ72" s="677"/>
      <c r="IPR72" s="677"/>
      <c r="IPS72" s="677"/>
      <c r="IPT72" s="677"/>
      <c r="IPU72" s="677"/>
      <c r="IPV72" s="677"/>
      <c r="IPW72" s="677"/>
      <c r="IPX72" s="677"/>
      <c r="IPY72" s="677"/>
      <c r="IPZ72" s="677"/>
      <c r="IQA72" s="677"/>
      <c r="IQB72" s="677"/>
      <c r="IQC72" s="677"/>
      <c r="IQD72" s="677"/>
      <c r="IQE72" s="677"/>
      <c r="IQF72" s="677"/>
      <c r="IQG72" s="677"/>
      <c r="IQH72" s="677"/>
      <c r="IQI72" s="677"/>
      <c r="IQJ72" s="677"/>
      <c r="IQK72" s="677"/>
      <c r="IQL72" s="677"/>
      <c r="IQM72" s="677"/>
      <c r="IQN72" s="677"/>
      <c r="IQO72" s="677"/>
      <c r="IQP72" s="677"/>
      <c r="IQQ72" s="677"/>
      <c r="IQR72" s="677"/>
      <c r="IQS72" s="677"/>
      <c r="IQT72" s="677"/>
      <c r="IQU72" s="677"/>
      <c r="IQV72" s="677"/>
      <c r="IQW72" s="677"/>
      <c r="IQX72" s="677"/>
      <c r="IQY72" s="677"/>
      <c r="IQZ72" s="677"/>
      <c r="IRA72" s="677"/>
      <c r="IRB72" s="677"/>
      <c r="IRC72" s="677"/>
      <c r="IRD72" s="677"/>
      <c r="IRE72" s="677"/>
      <c r="IRF72" s="677"/>
      <c r="IRG72" s="677"/>
      <c r="IRH72" s="677"/>
      <c r="IRI72" s="677"/>
      <c r="IRJ72" s="677"/>
      <c r="IRK72" s="677"/>
      <c r="IRL72" s="677"/>
      <c r="IRM72" s="677"/>
      <c r="IRN72" s="677"/>
      <c r="IRO72" s="677"/>
      <c r="IRP72" s="677"/>
      <c r="IRQ72" s="677"/>
      <c r="IRR72" s="677"/>
      <c r="IRS72" s="677"/>
      <c r="IRT72" s="677"/>
      <c r="IRU72" s="677"/>
      <c r="IRV72" s="677"/>
      <c r="IRW72" s="677"/>
      <c r="IRX72" s="677"/>
      <c r="IRY72" s="677"/>
      <c r="IRZ72" s="677"/>
      <c r="ISA72" s="677"/>
      <c r="ISB72" s="677"/>
      <c r="ISC72" s="677"/>
      <c r="ISD72" s="677"/>
      <c r="ISE72" s="677"/>
      <c r="ISF72" s="677"/>
      <c r="ISG72" s="677"/>
      <c r="ISH72" s="677"/>
      <c r="ISI72" s="677"/>
      <c r="ISJ72" s="677"/>
      <c r="ISK72" s="677"/>
      <c r="ISL72" s="677"/>
      <c r="ISM72" s="677"/>
      <c r="ISN72" s="677"/>
      <c r="ISO72" s="677"/>
      <c r="ISP72" s="677"/>
      <c r="ISQ72" s="677"/>
      <c r="ISR72" s="677"/>
      <c r="ISS72" s="677"/>
      <c r="IST72" s="677"/>
      <c r="ISU72" s="677"/>
      <c r="ISV72" s="677"/>
      <c r="ISW72" s="677"/>
      <c r="ISX72" s="677"/>
      <c r="ISY72" s="677"/>
      <c r="ISZ72" s="677"/>
      <c r="ITA72" s="677"/>
      <c r="ITB72" s="677"/>
      <c r="ITC72" s="677"/>
      <c r="ITD72" s="677"/>
      <c r="ITE72" s="677"/>
      <c r="ITF72" s="677"/>
      <c r="ITG72" s="677"/>
      <c r="ITH72" s="677"/>
      <c r="ITI72" s="677"/>
      <c r="ITJ72" s="677"/>
      <c r="ITK72" s="677"/>
      <c r="ITL72" s="677"/>
      <c r="ITM72" s="677"/>
      <c r="ITN72" s="677"/>
      <c r="ITO72" s="677"/>
      <c r="ITP72" s="677"/>
      <c r="ITQ72" s="677"/>
      <c r="ITR72" s="677"/>
      <c r="ITS72" s="677"/>
      <c r="ITT72" s="677"/>
      <c r="ITU72" s="677"/>
      <c r="ITV72" s="677"/>
      <c r="ITW72" s="677"/>
      <c r="ITX72" s="677"/>
      <c r="ITY72" s="677"/>
      <c r="ITZ72" s="677"/>
      <c r="IUA72" s="677"/>
      <c r="IUB72" s="677"/>
      <c r="IUC72" s="677"/>
      <c r="IUD72" s="677"/>
      <c r="IUE72" s="677"/>
      <c r="IUF72" s="677"/>
      <c r="IUG72" s="677"/>
      <c r="IUH72" s="677"/>
      <c r="IUI72" s="677"/>
      <c r="IUJ72" s="677"/>
      <c r="IUK72" s="677"/>
      <c r="IUL72" s="677"/>
      <c r="IUM72" s="677"/>
      <c r="IUN72" s="677"/>
      <c r="IUO72" s="677"/>
      <c r="IUP72" s="677"/>
      <c r="IUQ72" s="677"/>
      <c r="IUR72" s="677"/>
      <c r="IUS72" s="677"/>
      <c r="IUT72" s="677"/>
      <c r="IUU72" s="677"/>
      <c r="IUV72" s="677"/>
      <c r="IUW72" s="677"/>
      <c r="IUX72" s="677"/>
      <c r="IUY72" s="677"/>
      <c r="IUZ72" s="677"/>
      <c r="IVA72" s="677"/>
      <c r="IVB72" s="677"/>
      <c r="IVC72" s="677"/>
      <c r="IVD72" s="677"/>
      <c r="IVE72" s="677"/>
      <c r="IVF72" s="677"/>
      <c r="IVG72" s="677"/>
      <c r="IVH72" s="677"/>
      <c r="IVI72" s="677"/>
      <c r="IVJ72" s="677"/>
      <c r="IVK72" s="677"/>
      <c r="IVL72" s="677"/>
      <c r="IVM72" s="677"/>
      <c r="IVN72" s="677"/>
      <c r="IVO72" s="677"/>
      <c r="IVP72" s="677"/>
      <c r="IVQ72" s="677"/>
      <c r="IVR72" s="677"/>
      <c r="IVS72" s="677"/>
      <c r="IVT72" s="677"/>
      <c r="IVU72" s="677"/>
      <c r="IVV72" s="677"/>
      <c r="IVW72" s="677"/>
      <c r="IVX72" s="677"/>
      <c r="IVY72" s="677"/>
      <c r="IVZ72" s="677"/>
      <c r="IWA72" s="677"/>
      <c r="IWB72" s="677"/>
      <c r="IWC72" s="677"/>
      <c r="IWD72" s="677"/>
      <c r="IWE72" s="677"/>
      <c r="IWF72" s="677"/>
      <c r="IWG72" s="677"/>
      <c r="IWH72" s="677"/>
      <c r="IWI72" s="677"/>
      <c r="IWJ72" s="677"/>
      <c r="IWK72" s="677"/>
      <c r="IWL72" s="677"/>
      <c r="IWM72" s="677"/>
      <c r="IWN72" s="677"/>
      <c r="IWO72" s="677"/>
      <c r="IWP72" s="677"/>
      <c r="IWQ72" s="677"/>
      <c r="IWR72" s="677"/>
      <c r="IWS72" s="677"/>
      <c r="IWT72" s="677"/>
      <c r="IWU72" s="677"/>
      <c r="IWV72" s="677"/>
      <c r="IWW72" s="677"/>
      <c r="IWX72" s="677"/>
      <c r="IWY72" s="677"/>
      <c r="IWZ72" s="677"/>
      <c r="IXA72" s="677"/>
      <c r="IXB72" s="677"/>
      <c r="IXC72" s="677"/>
      <c r="IXD72" s="677"/>
      <c r="IXE72" s="677"/>
      <c r="IXF72" s="677"/>
      <c r="IXG72" s="677"/>
      <c r="IXH72" s="677"/>
      <c r="IXI72" s="677"/>
      <c r="IXJ72" s="677"/>
      <c r="IXK72" s="677"/>
      <c r="IXL72" s="677"/>
      <c r="IXM72" s="677"/>
      <c r="IXN72" s="677"/>
      <c r="IXO72" s="677"/>
      <c r="IXP72" s="677"/>
      <c r="IXQ72" s="677"/>
      <c r="IXR72" s="677"/>
      <c r="IXS72" s="677"/>
      <c r="IXT72" s="677"/>
      <c r="IXU72" s="677"/>
      <c r="IXV72" s="677"/>
      <c r="IXW72" s="677"/>
      <c r="IXX72" s="677"/>
      <c r="IXY72" s="677"/>
      <c r="IXZ72" s="677"/>
      <c r="IYA72" s="677"/>
      <c r="IYB72" s="677"/>
      <c r="IYC72" s="677"/>
      <c r="IYD72" s="677"/>
      <c r="IYE72" s="677"/>
      <c r="IYF72" s="677"/>
      <c r="IYG72" s="677"/>
      <c r="IYH72" s="677"/>
      <c r="IYI72" s="677"/>
      <c r="IYJ72" s="677"/>
      <c r="IYK72" s="677"/>
      <c r="IYL72" s="677"/>
      <c r="IYM72" s="677"/>
      <c r="IYN72" s="677"/>
      <c r="IYO72" s="677"/>
      <c r="IYP72" s="677"/>
      <c r="IYQ72" s="677"/>
      <c r="IYR72" s="677"/>
      <c r="IYS72" s="677"/>
      <c r="IYT72" s="677"/>
      <c r="IYU72" s="677"/>
      <c r="IYV72" s="677"/>
      <c r="IYW72" s="677"/>
      <c r="IYX72" s="677"/>
      <c r="IYY72" s="677"/>
      <c r="IYZ72" s="677"/>
      <c r="IZA72" s="677"/>
      <c r="IZB72" s="677"/>
      <c r="IZC72" s="677"/>
      <c r="IZD72" s="677"/>
      <c r="IZE72" s="677"/>
      <c r="IZF72" s="677"/>
      <c r="IZG72" s="677"/>
      <c r="IZH72" s="677"/>
      <c r="IZI72" s="677"/>
      <c r="IZJ72" s="677"/>
      <c r="IZK72" s="677"/>
      <c r="IZL72" s="677"/>
      <c r="IZM72" s="677"/>
      <c r="IZN72" s="677"/>
      <c r="IZO72" s="677"/>
      <c r="IZP72" s="677"/>
      <c r="IZQ72" s="677"/>
      <c r="IZR72" s="677"/>
      <c r="IZS72" s="677"/>
      <c r="IZT72" s="677"/>
      <c r="IZU72" s="677"/>
      <c r="IZV72" s="677"/>
      <c r="IZW72" s="677"/>
      <c r="IZX72" s="677"/>
      <c r="IZY72" s="677"/>
      <c r="IZZ72" s="677"/>
      <c r="JAA72" s="677"/>
      <c r="JAB72" s="677"/>
      <c r="JAC72" s="677"/>
      <c r="JAD72" s="677"/>
      <c r="JAE72" s="677"/>
      <c r="JAF72" s="677"/>
      <c r="JAG72" s="677"/>
      <c r="JAH72" s="677"/>
      <c r="JAI72" s="677"/>
      <c r="JAJ72" s="677"/>
      <c r="JAK72" s="677"/>
      <c r="JAL72" s="677"/>
      <c r="JAM72" s="677"/>
      <c r="JAN72" s="677"/>
      <c r="JAO72" s="677"/>
      <c r="JAP72" s="677"/>
      <c r="JAQ72" s="677"/>
      <c r="JAR72" s="677"/>
      <c r="JAS72" s="677"/>
      <c r="JAT72" s="677"/>
      <c r="JAU72" s="677"/>
      <c r="JAV72" s="677"/>
      <c r="JAW72" s="677"/>
      <c r="JAX72" s="677"/>
      <c r="JAY72" s="677"/>
      <c r="JAZ72" s="677"/>
      <c r="JBA72" s="677"/>
      <c r="JBB72" s="677"/>
      <c r="JBC72" s="677"/>
      <c r="JBD72" s="677"/>
      <c r="JBE72" s="677"/>
      <c r="JBF72" s="677"/>
      <c r="JBG72" s="677"/>
      <c r="JBH72" s="677"/>
      <c r="JBI72" s="677"/>
      <c r="JBJ72" s="677"/>
      <c r="JBK72" s="677"/>
      <c r="JBL72" s="677"/>
      <c r="JBM72" s="677"/>
      <c r="JBN72" s="677"/>
      <c r="JBO72" s="677"/>
      <c r="JBP72" s="677"/>
      <c r="JBQ72" s="677"/>
      <c r="JBR72" s="677"/>
      <c r="JBS72" s="677"/>
      <c r="JBT72" s="677"/>
      <c r="JBU72" s="677"/>
      <c r="JBV72" s="677"/>
      <c r="JBW72" s="677"/>
      <c r="JBX72" s="677"/>
      <c r="JBY72" s="677"/>
      <c r="JBZ72" s="677"/>
      <c r="JCA72" s="677"/>
      <c r="JCB72" s="677"/>
      <c r="JCC72" s="677"/>
      <c r="JCD72" s="677"/>
      <c r="JCE72" s="677"/>
      <c r="JCF72" s="677"/>
      <c r="JCG72" s="677"/>
      <c r="JCH72" s="677"/>
      <c r="JCI72" s="677"/>
      <c r="JCJ72" s="677"/>
      <c r="JCK72" s="677"/>
      <c r="JCL72" s="677"/>
      <c r="JCM72" s="677"/>
      <c r="JCN72" s="677"/>
      <c r="JCO72" s="677"/>
      <c r="JCP72" s="677"/>
      <c r="JCQ72" s="677"/>
      <c r="JCR72" s="677"/>
      <c r="JCS72" s="677"/>
      <c r="JCT72" s="677"/>
      <c r="JCU72" s="677"/>
      <c r="JCV72" s="677"/>
      <c r="JCW72" s="677"/>
      <c r="JCX72" s="677"/>
      <c r="JCY72" s="677"/>
      <c r="JCZ72" s="677"/>
      <c r="JDA72" s="677"/>
      <c r="JDB72" s="677"/>
      <c r="JDC72" s="677"/>
      <c r="JDD72" s="677"/>
      <c r="JDE72" s="677"/>
      <c r="JDF72" s="677"/>
      <c r="JDG72" s="677"/>
      <c r="JDH72" s="677"/>
      <c r="JDI72" s="677"/>
      <c r="JDJ72" s="677"/>
      <c r="JDK72" s="677"/>
      <c r="JDL72" s="677"/>
      <c r="JDM72" s="677"/>
      <c r="JDN72" s="677"/>
      <c r="JDO72" s="677"/>
      <c r="JDP72" s="677"/>
      <c r="JDQ72" s="677"/>
      <c r="JDR72" s="677"/>
      <c r="JDS72" s="677"/>
      <c r="JDT72" s="677"/>
      <c r="JDU72" s="677"/>
      <c r="JDV72" s="677"/>
      <c r="JDW72" s="677"/>
      <c r="JDX72" s="677"/>
      <c r="JDY72" s="677"/>
      <c r="JDZ72" s="677"/>
      <c r="JEA72" s="677"/>
      <c r="JEB72" s="677"/>
      <c r="JEC72" s="677"/>
      <c r="JED72" s="677"/>
      <c r="JEE72" s="677"/>
      <c r="JEF72" s="677"/>
      <c r="JEG72" s="677"/>
      <c r="JEH72" s="677"/>
      <c r="JEI72" s="677"/>
      <c r="JEJ72" s="677"/>
      <c r="JEK72" s="677"/>
      <c r="JEL72" s="677"/>
      <c r="JEM72" s="677"/>
      <c r="JEN72" s="677"/>
      <c r="JEO72" s="677"/>
      <c r="JEP72" s="677"/>
      <c r="JEQ72" s="677"/>
      <c r="JER72" s="677"/>
      <c r="JES72" s="677"/>
      <c r="JET72" s="677"/>
      <c r="JEU72" s="677"/>
      <c r="JEV72" s="677"/>
      <c r="JEW72" s="677"/>
      <c r="JEX72" s="677"/>
      <c r="JEY72" s="677"/>
      <c r="JEZ72" s="677"/>
      <c r="JFA72" s="677"/>
      <c r="JFB72" s="677"/>
      <c r="JFC72" s="677"/>
      <c r="JFD72" s="677"/>
      <c r="JFE72" s="677"/>
      <c r="JFF72" s="677"/>
      <c r="JFG72" s="677"/>
      <c r="JFH72" s="677"/>
      <c r="JFI72" s="677"/>
      <c r="JFJ72" s="677"/>
      <c r="JFK72" s="677"/>
      <c r="JFL72" s="677"/>
      <c r="JFM72" s="677"/>
      <c r="JFN72" s="677"/>
      <c r="JFO72" s="677"/>
      <c r="JFP72" s="677"/>
      <c r="JFQ72" s="677"/>
      <c r="JFR72" s="677"/>
      <c r="JFS72" s="677"/>
      <c r="JFT72" s="677"/>
      <c r="JFU72" s="677"/>
      <c r="JFV72" s="677"/>
      <c r="JFW72" s="677"/>
      <c r="JFX72" s="677"/>
      <c r="JFY72" s="677"/>
      <c r="JFZ72" s="677"/>
      <c r="JGA72" s="677"/>
      <c r="JGB72" s="677"/>
      <c r="JGC72" s="677"/>
      <c r="JGD72" s="677"/>
      <c r="JGE72" s="677"/>
      <c r="JGF72" s="677"/>
      <c r="JGG72" s="677"/>
      <c r="JGH72" s="677"/>
      <c r="JGI72" s="677"/>
      <c r="JGJ72" s="677"/>
      <c r="JGK72" s="677"/>
      <c r="JGL72" s="677"/>
      <c r="JGM72" s="677"/>
      <c r="JGN72" s="677"/>
      <c r="JGO72" s="677"/>
      <c r="JGP72" s="677"/>
      <c r="JGQ72" s="677"/>
      <c r="JGR72" s="677"/>
      <c r="JGS72" s="677"/>
      <c r="JGT72" s="677"/>
      <c r="JGU72" s="677"/>
      <c r="JGV72" s="677"/>
      <c r="JGW72" s="677"/>
      <c r="JGX72" s="677"/>
      <c r="JGY72" s="677"/>
      <c r="JGZ72" s="677"/>
      <c r="JHA72" s="677"/>
      <c r="JHB72" s="677"/>
      <c r="JHC72" s="677"/>
      <c r="JHD72" s="677"/>
      <c r="JHE72" s="677"/>
      <c r="JHF72" s="677"/>
      <c r="JHG72" s="677"/>
      <c r="JHH72" s="677"/>
      <c r="JHI72" s="677"/>
      <c r="JHJ72" s="677"/>
      <c r="JHK72" s="677"/>
      <c r="JHL72" s="677"/>
      <c r="JHM72" s="677"/>
      <c r="JHN72" s="677"/>
      <c r="JHO72" s="677"/>
      <c r="JHP72" s="677"/>
      <c r="JHQ72" s="677"/>
      <c r="JHR72" s="677"/>
      <c r="JHS72" s="677"/>
      <c r="JHT72" s="677"/>
      <c r="JHU72" s="677"/>
      <c r="JHV72" s="677"/>
      <c r="JHW72" s="677"/>
      <c r="JHX72" s="677"/>
      <c r="JHY72" s="677"/>
      <c r="JHZ72" s="677"/>
      <c r="JIA72" s="677"/>
      <c r="JIB72" s="677"/>
      <c r="JIC72" s="677"/>
      <c r="JID72" s="677"/>
      <c r="JIE72" s="677"/>
      <c r="JIF72" s="677"/>
      <c r="JIG72" s="677"/>
      <c r="JIH72" s="677"/>
      <c r="JII72" s="677"/>
      <c r="JIJ72" s="677"/>
      <c r="JIK72" s="677"/>
      <c r="JIL72" s="677"/>
      <c r="JIM72" s="677"/>
      <c r="JIN72" s="677"/>
      <c r="JIO72" s="677"/>
      <c r="JIP72" s="677"/>
      <c r="JIQ72" s="677"/>
      <c r="JIR72" s="677"/>
      <c r="JIS72" s="677"/>
      <c r="JIT72" s="677"/>
      <c r="JIU72" s="677"/>
      <c r="JIV72" s="677"/>
      <c r="JIW72" s="677"/>
      <c r="JIX72" s="677"/>
      <c r="JIY72" s="677"/>
      <c r="JIZ72" s="677"/>
      <c r="JJA72" s="677"/>
      <c r="JJB72" s="677"/>
      <c r="JJC72" s="677"/>
      <c r="JJD72" s="677"/>
      <c r="JJE72" s="677"/>
      <c r="JJF72" s="677"/>
      <c r="JJG72" s="677"/>
      <c r="JJH72" s="677"/>
      <c r="JJI72" s="677"/>
      <c r="JJJ72" s="677"/>
      <c r="JJK72" s="677"/>
      <c r="JJL72" s="677"/>
      <c r="JJM72" s="677"/>
      <c r="JJN72" s="677"/>
      <c r="JJO72" s="677"/>
      <c r="JJP72" s="677"/>
      <c r="JJQ72" s="677"/>
      <c r="JJR72" s="677"/>
      <c r="JJS72" s="677"/>
      <c r="JJT72" s="677"/>
      <c r="JJU72" s="677"/>
      <c r="JJV72" s="677"/>
      <c r="JJW72" s="677"/>
      <c r="JJX72" s="677"/>
      <c r="JJY72" s="677"/>
      <c r="JJZ72" s="677"/>
      <c r="JKA72" s="677"/>
      <c r="JKB72" s="677"/>
      <c r="JKC72" s="677"/>
      <c r="JKD72" s="677"/>
      <c r="JKE72" s="677"/>
      <c r="JKF72" s="677"/>
      <c r="JKG72" s="677"/>
      <c r="JKH72" s="677"/>
      <c r="JKI72" s="677"/>
      <c r="JKJ72" s="677"/>
      <c r="JKK72" s="677"/>
      <c r="JKL72" s="677"/>
      <c r="JKM72" s="677"/>
      <c r="JKN72" s="677"/>
      <c r="JKO72" s="677"/>
      <c r="JKP72" s="677"/>
      <c r="JKQ72" s="677"/>
      <c r="JKR72" s="677"/>
      <c r="JKS72" s="677"/>
      <c r="JKT72" s="677"/>
      <c r="JKU72" s="677"/>
      <c r="JKV72" s="677"/>
      <c r="JKW72" s="677"/>
      <c r="JKX72" s="677"/>
      <c r="JKY72" s="677"/>
      <c r="JKZ72" s="677"/>
      <c r="JLA72" s="677"/>
      <c r="JLB72" s="677"/>
      <c r="JLC72" s="677"/>
      <c r="JLD72" s="677"/>
      <c r="JLE72" s="677"/>
      <c r="JLF72" s="677"/>
      <c r="JLG72" s="677"/>
      <c r="JLH72" s="677"/>
      <c r="JLI72" s="677"/>
      <c r="JLJ72" s="677"/>
      <c r="JLK72" s="677"/>
      <c r="JLL72" s="677"/>
      <c r="JLM72" s="677"/>
      <c r="JLN72" s="677"/>
      <c r="JLO72" s="677"/>
      <c r="JLP72" s="677"/>
      <c r="JLQ72" s="677"/>
      <c r="JLR72" s="677"/>
      <c r="JLS72" s="677"/>
      <c r="JLT72" s="677"/>
      <c r="JLU72" s="677"/>
      <c r="JLV72" s="677"/>
      <c r="JLW72" s="677"/>
      <c r="JLX72" s="677"/>
      <c r="JLY72" s="677"/>
      <c r="JLZ72" s="677"/>
      <c r="JMA72" s="677"/>
      <c r="JMB72" s="677"/>
      <c r="JMC72" s="677"/>
      <c r="JMD72" s="677"/>
      <c r="JME72" s="677"/>
      <c r="JMF72" s="677"/>
      <c r="JMG72" s="677"/>
      <c r="JMH72" s="677"/>
      <c r="JMI72" s="677"/>
      <c r="JMJ72" s="677"/>
      <c r="JMK72" s="677"/>
      <c r="JML72" s="677"/>
      <c r="JMM72" s="677"/>
      <c r="JMN72" s="677"/>
      <c r="JMO72" s="677"/>
      <c r="JMP72" s="677"/>
      <c r="JMQ72" s="677"/>
      <c r="JMR72" s="677"/>
      <c r="JMS72" s="677"/>
      <c r="JMT72" s="677"/>
      <c r="JMU72" s="677"/>
      <c r="JMV72" s="677"/>
      <c r="JMW72" s="677"/>
      <c r="JMX72" s="677"/>
      <c r="JMY72" s="677"/>
      <c r="JMZ72" s="677"/>
      <c r="JNA72" s="677"/>
      <c r="JNB72" s="677"/>
      <c r="JNC72" s="677"/>
      <c r="JND72" s="677"/>
      <c r="JNE72" s="677"/>
      <c r="JNF72" s="677"/>
      <c r="JNG72" s="677"/>
      <c r="JNH72" s="677"/>
      <c r="JNI72" s="677"/>
      <c r="JNJ72" s="677"/>
      <c r="JNK72" s="677"/>
      <c r="JNL72" s="677"/>
      <c r="JNM72" s="677"/>
      <c r="JNN72" s="677"/>
      <c r="JNO72" s="677"/>
      <c r="JNP72" s="677"/>
      <c r="JNQ72" s="677"/>
      <c r="JNR72" s="677"/>
      <c r="JNS72" s="677"/>
      <c r="JNT72" s="677"/>
      <c r="JNU72" s="677"/>
      <c r="JNV72" s="677"/>
      <c r="JNW72" s="677"/>
      <c r="JNX72" s="677"/>
      <c r="JNY72" s="677"/>
      <c r="JNZ72" s="677"/>
      <c r="JOA72" s="677"/>
      <c r="JOB72" s="677"/>
      <c r="JOC72" s="677"/>
      <c r="JOD72" s="677"/>
      <c r="JOE72" s="677"/>
      <c r="JOF72" s="677"/>
      <c r="JOG72" s="677"/>
      <c r="JOH72" s="677"/>
      <c r="JOI72" s="677"/>
      <c r="JOJ72" s="677"/>
      <c r="JOK72" s="677"/>
      <c r="JOL72" s="677"/>
      <c r="JOM72" s="677"/>
      <c r="JON72" s="677"/>
      <c r="JOO72" s="677"/>
      <c r="JOP72" s="677"/>
      <c r="JOQ72" s="677"/>
      <c r="JOR72" s="677"/>
      <c r="JOS72" s="677"/>
      <c r="JOT72" s="677"/>
      <c r="JOU72" s="677"/>
      <c r="JOV72" s="677"/>
      <c r="JOW72" s="677"/>
      <c r="JOX72" s="677"/>
      <c r="JOY72" s="677"/>
      <c r="JOZ72" s="677"/>
      <c r="JPA72" s="677"/>
      <c r="JPB72" s="677"/>
      <c r="JPC72" s="677"/>
      <c r="JPD72" s="677"/>
      <c r="JPE72" s="677"/>
      <c r="JPF72" s="677"/>
      <c r="JPG72" s="677"/>
      <c r="JPH72" s="677"/>
      <c r="JPI72" s="677"/>
      <c r="JPJ72" s="677"/>
      <c r="JPK72" s="677"/>
      <c r="JPL72" s="677"/>
      <c r="JPM72" s="677"/>
      <c r="JPN72" s="677"/>
      <c r="JPO72" s="677"/>
      <c r="JPP72" s="677"/>
      <c r="JPQ72" s="677"/>
      <c r="JPR72" s="677"/>
      <c r="JPS72" s="677"/>
      <c r="JPT72" s="677"/>
      <c r="JPU72" s="677"/>
      <c r="JPV72" s="677"/>
      <c r="JPW72" s="677"/>
      <c r="JPX72" s="677"/>
      <c r="JPY72" s="677"/>
      <c r="JPZ72" s="677"/>
      <c r="JQA72" s="677"/>
      <c r="JQB72" s="677"/>
      <c r="JQC72" s="677"/>
      <c r="JQD72" s="677"/>
      <c r="JQE72" s="677"/>
      <c r="JQF72" s="677"/>
      <c r="JQG72" s="677"/>
      <c r="JQH72" s="677"/>
      <c r="JQI72" s="677"/>
      <c r="JQJ72" s="677"/>
      <c r="JQK72" s="677"/>
      <c r="JQL72" s="677"/>
      <c r="JQM72" s="677"/>
      <c r="JQN72" s="677"/>
      <c r="JQO72" s="677"/>
      <c r="JQP72" s="677"/>
      <c r="JQQ72" s="677"/>
      <c r="JQR72" s="677"/>
      <c r="JQS72" s="677"/>
      <c r="JQT72" s="677"/>
      <c r="JQU72" s="677"/>
      <c r="JQV72" s="677"/>
      <c r="JQW72" s="677"/>
      <c r="JQX72" s="677"/>
      <c r="JQY72" s="677"/>
      <c r="JQZ72" s="677"/>
      <c r="JRA72" s="677"/>
      <c r="JRB72" s="677"/>
      <c r="JRC72" s="677"/>
      <c r="JRD72" s="677"/>
      <c r="JRE72" s="677"/>
      <c r="JRF72" s="677"/>
      <c r="JRG72" s="677"/>
      <c r="JRH72" s="677"/>
      <c r="JRI72" s="677"/>
      <c r="JRJ72" s="677"/>
      <c r="JRK72" s="677"/>
      <c r="JRL72" s="677"/>
      <c r="JRM72" s="677"/>
      <c r="JRN72" s="677"/>
      <c r="JRO72" s="677"/>
      <c r="JRP72" s="677"/>
      <c r="JRQ72" s="677"/>
      <c r="JRR72" s="677"/>
      <c r="JRS72" s="677"/>
      <c r="JRT72" s="677"/>
      <c r="JRU72" s="677"/>
      <c r="JRV72" s="677"/>
      <c r="JRW72" s="677"/>
      <c r="JRX72" s="677"/>
      <c r="JRY72" s="677"/>
      <c r="JRZ72" s="677"/>
      <c r="JSA72" s="677"/>
      <c r="JSB72" s="677"/>
      <c r="JSC72" s="677"/>
      <c r="JSD72" s="677"/>
      <c r="JSE72" s="677"/>
      <c r="JSF72" s="677"/>
      <c r="JSG72" s="677"/>
      <c r="JSH72" s="677"/>
      <c r="JSI72" s="677"/>
      <c r="JSJ72" s="677"/>
      <c r="JSK72" s="677"/>
      <c r="JSL72" s="677"/>
      <c r="JSM72" s="677"/>
      <c r="JSN72" s="677"/>
      <c r="JSO72" s="677"/>
      <c r="JSP72" s="677"/>
      <c r="JSQ72" s="677"/>
      <c r="JSR72" s="677"/>
      <c r="JSS72" s="677"/>
      <c r="JST72" s="677"/>
      <c r="JSU72" s="677"/>
      <c r="JSV72" s="677"/>
      <c r="JSW72" s="677"/>
      <c r="JSX72" s="677"/>
      <c r="JSY72" s="677"/>
      <c r="JSZ72" s="677"/>
      <c r="JTA72" s="677"/>
      <c r="JTB72" s="677"/>
      <c r="JTC72" s="677"/>
      <c r="JTD72" s="677"/>
      <c r="JTE72" s="677"/>
      <c r="JTF72" s="677"/>
      <c r="JTG72" s="677"/>
      <c r="JTH72" s="677"/>
      <c r="JTI72" s="677"/>
      <c r="JTJ72" s="677"/>
      <c r="JTK72" s="677"/>
      <c r="JTL72" s="677"/>
      <c r="JTM72" s="677"/>
      <c r="JTN72" s="677"/>
      <c r="JTO72" s="677"/>
      <c r="JTP72" s="677"/>
      <c r="JTQ72" s="677"/>
      <c r="JTR72" s="677"/>
      <c r="JTS72" s="677"/>
      <c r="JTT72" s="677"/>
      <c r="JTU72" s="677"/>
      <c r="JTV72" s="677"/>
      <c r="JTW72" s="677"/>
      <c r="JTX72" s="677"/>
      <c r="JTY72" s="677"/>
      <c r="JTZ72" s="677"/>
      <c r="JUA72" s="677"/>
      <c r="JUB72" s="677"/>
      <c r="JUC72" s="677"/>
      <c r="JUD72" s="677"/>
      <c r="JUE72" s="677"/>
      <c r="JUF72" s="677"/>
      <c r="JUG72" s="677"/>
      <c r="JUH72" s="677"/>
      <c r="JUI72" s="677"/>
      <c r="JUJ72" s="677"/>
      <c r="JUK72" s="677"/>
      <c r="JUL72" s="677"/>
      <c r="JUM72" s="677"/>
      <c r="JUN72" s="677"/>
      <c r="JUO72" s="677"/>
      <c r="JUP72" s="677"/>
      <c r="JUQ72" s="677"/>
      <c r="JUR72" s="677"/>
      <c r="JUS72" s="677"/>
      <c r="JUT72" s="677"/>
      <c r="JUU72" s="677"/>
      <c r="JUV72" s="677"/>
      <c r="JUW72" s="677"/>
      <c r="JUX72" s="677"/>
      <c r="JUY72" s="677"/>
      <c r="JUZ72" s="677"/>
      <c r="JVA72" s="677"/>
      <c r="JVB72" s="677"/>
      <c r="JVC72" s="677"/>
      <c r="JVD72" s="677"/>
      <c r="JVE72" s="677"/>
      <c r="JVF72" s="677"/>
      <c r="JVG72" s="677"/>
      <c r="JVH72" s="677"/>
      <c r="JVI72" s="677"/>
      <c r="JVJ72" s="677"/>
      <c r="JVK72" s="677"/>
      <c r="JVL72" s="677"/>
      <c r="JVM72" s="677"/>
      <c r="JVN72" s="677"/>
      <c r="JVO72" s="677"/>
      <c r="JVP72" s="677"/>
      <c r="JVQ72" s="677"/>
      <c r="JVR72" s="677"/>
      <c r="JVS72" s="677"/>
      <c r="JVT72" s="677"/>
      <c r="JVU72" s="677"/>
      <c r="JVV72" s="677"/>
      <c r="JVW72" s="677"/>
      <c r="JVX72" s="677"/>
      <c r="JVY72" s="677"/>
      <c r="JVZ72" s="677"/>
      <c r="JWA72" s="677"/>
      <c r="JWB72" s="677"/>
      <c r="JWC72" s="677"/>
      <c r="JWD72" s="677"/>
      <c r="JWE72" s="677"/>
      <c r="JWF72" s="677"/>
      <c r="JWG72" s="677"/>
      <c r="JWH72" s="677"/>
      <c r="JWI72" s="677"/>
      <c r="JWJ72" s="677"/>
      <c r="JWK72" s="677"/>
      <c r="JWL72" s="677"/>
      <c r="JWM72" s="677"/>
      <c r="JWN72" s="677"/>
      <c r="JWO72" s="677"/>
      <c r="JWP72" s="677"/>
      <c r="JWQ72" s="677"/>
      <c r="JWR72" s="677"/>
      <c r="JWS72" s="677"/>
      <c r="JWT72" s="677"/>
      <c r="JWU72" s="677"/>
      <c r="JWV72" s="677"/>
      <c r="JWW72" s="677"/>
      <c r="JWX72" s="677"/>
      <c r="JWY72" s="677"/>
      <c r="JWZ72" s="677"/>
      <c r="JXA72" s="677"/>
      <c r="JXB72" s="677"/>
      <c r="JXC72" s="677"/>
      <c r="JXD72" s="677"/>
      <c r="JXE72" s="677"/>
      <c r="JXF72" s="677"/>
      <c r="JXG72" s="677"/>
      <c r="JXH72" s="677"/>
      <c r="JXI72" s="677"/>
      <c r="JXJ72" s="677"/>
      <c r="JXK72" s="677"/>
      <c r="JXL72" s="677"/>
      <c r="JXM72" s="677"/>
      <c r="JXN72" s="677"/>
      <c r="JXO72" s="677"/>
      <c r="JXP72" s="677"/>
      <c r="JXQ72" s="677"/>
      <c r="JXR72" s="677"/>
      <c r="JXS72" s="677"/>
      <c r="JXT72" s="677"/>
      <c r="JXU72" s="677"/>
      <c r="JXV72" s="677"/>
      <c r="JXW72" s="677"/>
      <c r="JXX72" s="677"/>
      <c r="JXY72" s="677"/>
      <c r="JXZ72" s="677"/>
      <c r="JYA72" s="677"/>
      <c r="JYB72" s="677"/>
      <c r="JYC72" s="677"/>
      <c r="JYD72" s="677"/>
      <c r="JYE72" s="677"/>
      <c r="JYF72" s="677"/>
      <c r="JYG72" s="677"/>
      <c r="JYH72" s="677"/>
      <c r="JYI72" s="677"/>
      <c r="JYJ72" s="677"/>
      <c r="JYK72" s="677"/>
      <c r="JYL72" s="677"/>
      <c r="JYM72" s="677"/>
      <c r="JYN72" s="677"/>
      <c r="JYO72" s="677"/>
      <c r="JYP72" s="677"/>
      <c r="JYQ72" s="677"/>
      <c r="JYR72" s="677"/>
      <c r="JYS72" s="677"/>
      <c r="JYT72" s="677"/>
      <c r="JYU72" s="677"/>
      <c r="JYV72" s="677"/>
      <c r="JYW72" s="677"/>
      <c r="JYX72" s="677"/>
      <c r="JYY72" s="677"/>
      <c r="JYZ72" s="677"/>
      <c r="JZA72" s="677"/>
      <c r="JZB72" s="677"/>
      <c r="JZC72" s="677"/>
      <c r="JZD72" s="677"/>
      <c r="JZE72" s="677"/>
      <c r="JZF72" s="677"/>
      <c r="JZG72" s="677"/>
      <c r="JZH72" s="677"/>
      <c r="JZI72" s="677"/>
      <c r="JZJ72" s="677"/>
      <c r="JZK72" s="677"/>
      <c r="JZL72" s="677"/>
      <c r="JZM72" s="677"/>
      <c r="JZN72" s="677"/>
      <c r="JZO72" s="677"/>
      <c r="JZP72" s="677"/>
      <c r="JZQ72" s="677"/>
      <c r="JZR72" s="677"/>
      <c r="JZS72" s="677"/>
      <c r="JZT72" s="677"/>
      <c r="JZU72" s="677"/>
      <c r="JZV72" s="677"/>
      <c r="JZW72" s="677"/>
      <c r="JZX72" s="677"/>
      <c r="JZY72" s="677"/>
      <c r="JZZ72" s="677"/>
      <c r="KAA72" s="677"/>
      <c r="KAB72" s="677"/>
      <c r="KAC72" s="677"/>
      <c r="KAD72" s="677"/>
      <c r="KAE72" s="677"/>
      <c r="KAF72" s="677"/>
      <c r="KAG72" s="677"/>
      <c r="KAH72" s="677"/>
      <c r="KAI72" s="677"/>
      <c r="KAJ72" s="677"/>
      <c r="KAK72" s="677"/>
      <c r="KAL72" s="677"/>
      <c r="KAM72" s="677"/>
      <c r="KAN72" s="677"/>
      <c r="KAO72" s="677"/>
      <c r="KAP72" s="677"/>
      <c r="KAQ72" s="677"/>
      <c r="KAR72" s="677"/>
      <c r="KAS72" s="677"/>
      <c r="KAT72" s="677"/>
      <c r="KAU72" s="677"/>
      <c r="KAV72" s="677"/>
      <c r="KAW72" s="677"/>
      <c r="KAX72" s="677"/>
      <c r="KAY72" s="677"/>
      <c r="KAZ72" s="677"/>
      <c r="KBA72" s="677"/>
      <c r="KBB72" s="677"/>
      <c r="KBC72" s="677"/>
      <c r="KBD72" s="677"/>
      <c r="KBE72" s="677"/>
      <c r="KBF72" s="677"/>
      <c r="KBG72" s="677"/>
      <c r="KBH72" s="677"/>
      <c r="KBI72" s="677"/>
      <c r="KBJ72" s="677"/>
      <c r="KBK72" s="677"/>
      <c r="KBL72" s="677"/>
      <c r="KBM72" s="677"/>
      <c r="KBN72" s="677"/>
      <c r="KBO72" s="677"/>
      <c r="KBP72" s="677"/>
      <c r="KBQ72" s="677"/>
      <c r="KBR72" s="677"/>
      <c r="KBS72" s="677"/>
      <c r="KBT72" s="677"/>
      <c r="KBU72" s="677"/>
      <c r="KBV72" s="677"/>
      <c r="KBW72" s="677"/>
      <c r="KBX72" s="677"/>
      <c r="KBY72" s="677"/>
      <c r="KBZ72" s="677"/>
      <c r="KCA72" s="677"/>
      <c r="KCB72" s="677"/>
      <c r="KCC72" s="677"/>
      <c r="KCD72" s="677"/>
      <c r="KCE72" s="677"/>
      <c r="KCF72" s="677"/>
      <c r="KCG72" s="677"/>
      <c r="KCH72" s="677"/>
      <c r="KCI72" s="677"/>
      <c r="KCJ72" s="677"/>
      <c r="KCK72" s="677"/>
      <c r="KCL72" s="677"/>
      <c r="KCM72" s="677"/>
      <c r="KCN72" s="677"/>
      <c r="KCO72" s="677"/>
      <c r="KCP72" s="677"/>
      <c r="KCQ72" s="677"/>
      <c r="KCR72" s="677"/>
      <c r="KCS72" s="677"/>
      <c r="KCT72" s="677"/>
      <c r="KCU72" s="677"/>
      <c r="KCV72" s="677"/>
      <c r="KCW72" s="677"/>
      <c r="KCX72" s="677"/>
      <c r="KCY72" s="677"/>
      <c r="KCZ72" s="677"/>
      <c r="KDA72" s="677"/>
      <c r="KDB72" s="677"/>
      <c r="KDC72" s="677"/>
      <c r="KDD72" s="677"/>
      <c r="KDE72" s="677"/>
      <c r="KDF72" s="677"/>
      <c r="KDG72" s="677"/>
      <c r="KDH72" s="677"/>
      <c r="KDI72" s="677"/>
      <c r="KDJ72" s="677"/>
      <c r="KDK72" s="677"/>
      <c r="KDL72" s="677"/>
      <c r="KDM72" s="677"/>
      <c r="KDN72" s="677"/>
      <c r="KDO72" s="677"/>
      <c r="KDP72" s="677"/>
      <c r="KDQ72" s="677"/>
      <c r="KDR72" s="677"/>
      <c r="KDS72" s="677"/>
      <c r="KDT72" s="677"/>
      <c r="KDU72" s="677"/>
      <c r="KDV72" s="677"/>
      <c r="KDW72" s="677"/>
      <c r="KDX72" s="677"/>
      <c r="KDY72" s="677"/>
      <c r="KDZ72" s="677"/>
      <c r="KEA72" s="677"/>
      <c r="KEB72" s="677"/>
      <c r="KEC72" s="677"/>
      <c r="KED72" s="677"/>
      <c r="KEE72" s="677"/>
      <c r="KEF72" s="677"/>
      <c r="KEG72" s="677"/>
      <c r="KEH72" s="677"/>
      <c r="KEI72" s="677"/>
      <c r="KEJ72" s="677"/>
      <c r="KEK72" s="677"/>
      <c r="KEL72" s="677"/>
      <c r="KEM72" s="677"/>
      <c r="KEN72" s="677"/>
      <c r="KEO72" s="677"/>
      <c r="KEP72" s="677"/>
      <c r="KEQ72" s="677"/>
      <c r="KER72" s="677"/>
      <c r="KES72" s="677"/>
      <c r="KET72" s="677"/>
      <c r="KEU72" s="677"/>
      <c r="KEV72" s="677"/>
      <c r="KEW72" s="677"/>
      <c r="KEX72" s="677"/>
      <c r="KEY72" s="677"/>
      <c r="KEZ72" s="677"/>
      <c r="KFA72" s="677"/>
      <c r="KFB72" s="677"/>
      <c r="KFC72" s="677"/>
      <c r="KFD72" s="677"/>
      <c r="KFE72" s="677"/>
      <c r="KFF72" s="677"/>
      <c r="KFG72" s="677"/>
      <c r="KFH72" s="677"/>
      <c r="KFI72" s="677"/>
      <c r="KFJ72" s="677"/>
      <c r="KFK72" s="677"/>
      <c r="KFL72" s="677"/>
      <c r="KFM72" s="677"/>
      <c r="KFN72" s="677"/>
      <c r="KFO72" s="677"/>
      <c r="KFP72" s="677"/>
      <c r="KFQ72" s="677"/>
      <c r="KFR72" s="677"/>
      <c r="KFS72" s="677"/>
      <c r="KFT72" s="677"/>
      <c r="KFU72" s="677"/>
      <c r="KFV72" s="677"/>
      <c r="KFW72" s="677"/>
      <c r="KFX72" s="677"/>
      <c r="KFY72" s="677"/>
      <c r="KFZ72" s="677"/>
      <c r="KGA72" s="677"/>
      <c r="KGB72" s="677"/>
      <c r="KGC72" s="677"/>
      <c r="KGD72" s="677"/>
      <c r="KGE72" s="677"/>
      <c r="KGF72" s="677"/>
      <c r="KGG72" s="677"/>
      <c r="KGH72" s="677"/>
      <c r="KGI72" s="677"/>
      <c r="KGJ72" s="677"/>
      <c r="KGK72" s="677"/>
      <c r="KGL72" s="677"/>
      <c r="KGM72" s="677"/>
      <c r="KGN72" s="677"/>
      <c r="KGO72" s="677"/>
      <c r="KGP72" s="677"/>
      <c r="KGQ72" s="677"/>
      <c r="KGR72" s="677"/>
      <c r="KGS72" s="677"/>
      <c r="KGT72" s="677"/>
      <c r="KGU72" s="677"/>
      <c r="KGV72" s="677"/>
      <c r="KGW72" s="677"/>
      <c r="KGX72" s="677"/>
      <c r="KGY72" s="677"/>
      <c r="KGZ72" s="677"/>
      <c r="KHA72" s="677"/>
      <c r="KHB72" s="677"/>
      <c r="KHC72" s="677"/>
      <c r="KHD72" s="677"/>
      <c r="KHE72" s="677"/>
      <c r="KHF72" s="677"/>
      <c r="KHG72" s="677"/>
      <c r="KHH72" s="677"/>
      <c r="KHI72" s="677"/>
      <c r="KHJ72" s="677"/>
      <c r="KHK72" s="677"/>
      <c r="KHL72" s="677"/>
      <c r="KHM72" s="677"/>
      <c r="KHN72" s="677"/>
      <c r="KHO72" s="677"/>
      <c r="KHP72" s="677"/>
      <c r="KHQ72" s="677"/>
      <c r="KHR72" s="677"/>
      <c r="KHS72" s="677"/>
      <c r="KHT72" s="677"/>
      <c r="KHU72" s="677"/>
      <c r="KHV72" s="677"/>
      <c r="KHW72" s="677"/>
      <c r="KHX72" s="677"/>
      <c r="KHY72" s="677"/>
      <c r="KHZ72" s="677"/>
      <c r="KIA72" s="677"/>
      <c r="KIB72" s="677"/>
      <c r="KIC72" s="677"/>
      <c r="KID72" s="677"/>
      <c r="KIE72" s="677"/>
      <c r="KIF72" s="677"/>
      <c r="KIG72" s="677"/>
      <c r="KIH72" s="677"/>
      <c r="KII72" s="677"/>
      <c r="KIJ72" s="677"/>
      <c r="KIK72" s="677"/>
      <c r="KIL72" s="677"/>
      <c r="KIM72" s="677"/>
      <c r="KIN72" s="677"/>
      <c r="KIO72" s="677"/>
      <c r="KIP72" s="677"/>
      <c r="KIQ72" s="677"/>
      <c r="KIR72" s="677"/>
      <c r="KIS72" s="677"/>
      <c r="KIT72" s="677"/>
      <c r="KIU72" s="677"/>
      <c r="KIV72" s="677"/>
      <c r="KIW72" s="677"/>
      <c r="KIX72" s="677"/>
      <c r="KIY72" s="677"/>
      <c r="KIZ72" s="677"/>
      <c r="KJA72" s="677"/>
      <c r="KJB72" s="677"/>
      <c r="KJC72" s="677"/>
      <c r="KJD72" s="677"/>
      <c r="KJE72" s="677"/>
      <c r="KJF72" s="677"/>
      <c r="KJG72" s="677"/>
      <c r="KJH72" s="677"/>
      <c r="KJI72" s="677"/>
      <c r="KJJ72" s="677"/>
      <c r="KJK72" s="677"/>
      <c r="KJL72" s="677"/>
      <c r="KJM72" s="677"/>
      <c r="KJN72" s="677"/>
      <c r="KJO72" s="677"/>
      <c r="KJP72" s="677"/>
      <c r="KJQ72" s="677"/>
      <c r="KJR72" s="677"/>
      <c r="KJS72" s="677"/>
      <c r="KJT72" s="677"/>
      <c r="KJU72" s="677"/>
      <c r="KJV72" s="677"/>
      <c r="KJW72" s="677"/>
      <c r="KJX72" s="677"/>
      <c r="KJY72" s="677"/>
      <c r="KJZ72" s="677"/>
      <c r="KKA72" s="677"/>
      <c r="KKB72" s="677"/>
      <c r="KKC72" s="677"/>
      <c r="KKD72" s="677"/>
      <c r="KKE72" s="677"/>
      <c r="KKF72" s="677"/>
      <c r="KKG72" s="677"/>
      <c r="KKH72" s="677"/>
      <c r="KKI72" s="677"/>
      <c r="KKJ72" s="677"/>
      <c r="KKK72" s="677"/>
      <c r="KKL72" s="677"/>
      <c r="KKM72" s="677"/>
      <c r="KKN72" s="677"/>
      <c r="KKO72" s="677"/>
      <c r="KKP72" s="677"/>
      <c r="KKQ72" s="677"/>
      <c r="KKR72" s="677"/>
      <c r="KKS72" s="677"/>
      <c r="KKT72" s="677"/>
      <c r="KKU72" s="677"/>
      <c r="KKV72" s="677"/>
      <c r="KKW72" s="677"/>
      <c r="KKX72" s="677"/>
      <c r="KKY72" s="677"/>
      <c r="KKZ72" s="677"/>
      <c r="KLA72" s="677"/>
      <c r="KLB72" s="677"/>
      <c r="KLC72" s="677"/>
      <c r="KLD72" s="677"/>
      <c r="KLE72" s="677"/>
      <c r="KLF72" s="677"/>
      <c r="KLG72" s="677"/>
      <c r="KLH72" s="677"/>
      <c r="KLI72" s="677"/>
      <c r="KLJ72" s="677"/>
      <c r="KLK72" s="677"/>
      <c r="KLL72" s="677"/>
      <c r="KLM72" s="677"/>
      <c r="KLN72" s="677"/>
      <c r="KLO72" s="677"/>
      <c r="KLP72" s="677"/>
      <c r="KLQ72" s="677"/>
      <c r="KLR72" s="677"/>
      <c r="KLS72" s="677"/>
      <c r="KLT72" s="677"/>
      <c r="KLU72" s="677"/>
      <c r="KLV72" s="677"/>
      <c r="KLW72" s="677"/>
      <c r="KLX72" s="677"/>
      <c r="KLY72" s="677"/>
      <c r="KLZ72" s="677"/>
      <c r="KMA72" s="677"/>
      <c r="KMB72" s="677"/>
      <c r="KMC72" s="677"/>
      <c r="KMD72" s="677"/>
      <c r="KME72" s="677"/>
      <c r="KMF72" s="677"/>
      <c r="KMG72" s="677"/>
      <c r="KMH72" s="677"/>
      <c r="KMI72" s="677"/>
      <c r="KMJ72" s="677"/>
      <c r="KMK72" s="677"/>
      <c r="KML72" s="677"/>
      <c r="KMM72" s="677"/>
      <c r="KMN72" s="677"/>
      <c r="KMO72" s="677"/>
      <c r="KMP72" s="677"/>
      <c r="KMQ72" s="677"/>
      <c r="KMR72" s="677"/>
      <c r="KMS72" s="677"/>
      <c r="KMT72" s="677"/>
      <c r="KMU72" s="677"/>
      <c r="KMV72" s="677"/>
      <c r="KMW72" s="677"/>
      <c r="KMX72" s="677"/>
      <c r="KMY72" s="677"/>
      <c r="KMZ72" s="677"/>
      <c r="KNA72" s="677"/>
      <c r="KNB72" s="677"/>
      <c r="KNC72" s="677"/>
      <c r="KND72" s="677"/>
      <c r="KNE72" s="677"/>
      <c r="KNF72" s="677"/>
      <c r="KNG72" s="677"/>
      <c r="KNH72" s="677"/>
      <c r="KNI72" s="677"/>
      <c r="KNJ72" s="677"/>
      <c r="KNK72" s="677"/>
      <c r="KNL72" s="677"/>
      <c r="KNM72" s="677"/>
      <c r="KNN72" s="677"/>
      <c r="KNO72" s="677"/>
      <c r="KNP72" s="677"/>
      <c r="KNQ72" s="677"/>
      <c r="KNR72" s="677"/>
      <c r="KNS72" s="677"/>
      <c r="KNT72" s="677"/>
      <c r="KNU72" s="677"/>
      <c r="KNV72" s="677"/>
      <c r="KNW72" s="677"/>
      <c r="KNX72" s="677"/>
      <c r="KNY72" s="677"/>
      <c r="KNZ72" s="677"/>
      <c r="KOA72" s="677"/>
      <c r="KOB72" s="677"/>
      <c r="KOC72" s="677"/>
      <c r="KOD72" s="677"/>
      <c r="KOE72" s="677"/>
      <c r="KOF72" s="677"/>
      <c r="KOG72" s="677"/>
      <c r="KOH72" s="677"/>
      <c r="KOI72" s="677"/>
      <c r="KOJ72" s="677"/>
      <c r="KOK72" s="677"/>
      <c r="KOL72" s="677"/>
      <c r="KOM72" s="677"/>
      <c r="KON72" s="677"/>
      <c r="KOO72" s="677"/>
      <c r="KOP72" s="677"/>
      <c r="KOQ72" s="677"/>
      <c r="KOR72" s="677"/>
      <c r="KOS72" s="677"/>
      <c r="KOT72" s="677"/>
      <c r="KOU72" s="677"/>
      <c r="KOV72" s="677"/>
      <c r="KOW72" s="677"/>
      <c r="KOX72" s="677"/>
      <c r="KOY72" s="677"/>
      <c r="KOZ72" s="677"/>
      <c r="KPA72" s="677"/>
      <c r="KPB72" s="677"/>
      <c r="KPC72" s="677"/>
      <c r="KPD72" s="677"/>
      <c r="KPE72" s="677"/>
      <c r="KPF72" s="677"/>
      <c r="KPG72" s="677"/>
      <c r="KPH72" s="677"/>
      <c r="KPI72" s="677"/>
      <c r="KPJ72" s="677"/>
      <c r="KPK72" s="677"/>
      <c r="KPL72" s="677"/>
      <c r="KPM72" s="677"/>
      <c r="KPN72" s="677"/>
      <c r="KPO72" s="677"/>
      <c r="KPP72" s="677"/>
      <c r="KPQ72" s="677"/>
      <c r="KPR72" s="677"/>
      <c r="KPS72" s="677"/>
      <c r="KPT72" s="677"/>
      <c r="KPU72" s="677"/>
      <c r="KPV72" s="677"/>
      <c r="KPW72" s="677"/>
      <c r="KPX72" s="677"/>
      <c r="KPY72" s="677"/>
      <c r="KPZ72" s="677"/>
      <c r="KQA72" s="677"/>
      <c r="KQB72" s="677"/>
      <c r="KQC72" s="677"/>
      <c r="KQD72" s="677"/>
      <c r="KQE72" s="677"/>
      <c r="KQF72" s="677"/>
      <c r="KQG72" s="677"/>
      <c r="KQH72" s="677"/>
      <c r="KQI72" s="677"/>
      <c r="KQJ72" s="677"/>
      <c r="KQK72" s="677"/>
      <c r="KQL72" s="677"/>
      <c r="KQM72" s="677"/>
      <c r="KQN72" s="677"/>
      <c r="KQO72" s="677"/>
      <c r="KQP72" s="677"/>
      <c r="KQQ72" s="677"/>
      <c r="KQR72" s="677"/>
      <c r="KQS72" s="677"/>
      <c r="KQT72" s="677"/>
      <c r="KQU72" s="677"/>
      <c r="KQV72" s="677"/>
      <c r="KQW72" s="677"/>
      <c r="KQX72" s="677"/>
      <c r="KQY72" s="677"/>
      <c r="KQZ72" s="677"/>
      <c r="KRA72" s="677"/>
      <c r="KRB72" s="677"/>
      <c r="KRC72" s="677"/>
      <c r="KRD72" s="677"/>
      <c r="KRE72" s="677"/>
      <c r="KRF72" s="677"/>
      <c r="KRG72" s="677"/>
      <c r="KRH72" s="677"/>
      <c r="KRI72" s="677"/>
      <c r="KRJ72" s="677"/>
      <c r="KRK72" s="677"/>
      <c r="KRL72" s="677"/>
      <c r="KRM72" s="677"/>
      <c r="KRN72" s="677"/>
      <c r="KRO72" s="677"/>
      <c r="KRP72" s="677"/>
      <c r="KRQ72" s="677"/>
      <c r="KRR72" s="677"/>
      <c r="KRS72" s="677"/>
      <c r="KRT72" s="677"/>
      <c r="KRU72" s="677"/>
      <c r="KRV72" s="677"/>
      <c r="KRW72" s="677"/>
      <c r="KRX72" s="677"/>
      <c r="KRY72" s="677"/>
      <c r="KRZ72" s="677"/>
      <c r="KSA72" s="677"/>
      <c r="KSB72" s="677"/>
      <c r="KSC72" s="677"/>
      <c r="KSD72" s="677"/>
      <c r="KSE72" s="677"/>
      <c r="KSF72" s="677"/>
      <c r="KSG72" s="677"/>
      <c r="KSH72" s="677"/>
      <c r="KSI72" s="677"/>
      <c r="KSJ72" s="677"/>
      <c r="KSK72" s="677"/>
      <c r="KSL72" s="677"/>
      <c r="KSM72" s="677"/>
      <c r="KSN72" s="677"/>
      <c r="KSO72" s="677"/>
      <c r="KSP72" s="677"/>
      <c r="KSQ72" s="677"/>
      <c r="KSR72" s="677"/>
      <c r="KSS72" s="677"/>
      <c r="KST72" s="677"/>
      <c r="KSU72" s="677"/>
      <c r="KSV72" s="677"/>
      <c r="KSW72" s="677"/>
      <c r="KSX72" s="677"/>
      <c r="KSY72" s="677"/>
      <c r="KSZ72" s="677"/>
      <c r="KTA72" s="677"/>
      <c r="KTB72" s="677"/>
      <c r="KTC72" s="677"/>
      <c r="KTD72" s="677"/>
      <c r="KTE72" s="677"/>
      <c r="KTF72" s="677"/>
      <c r="KTG72" s="677"/>
      <c r="KTH72" s="677"/>
      <c r="KTI72" s="677"/>
      <c r="KTJ72" s="677"/>
      <c r="KTK72" s="677"/>
      <c r="KTL72" s="677"/>
      <c r="KTM72" s="677"/>
      <c r="KTN72" s="677"/>
      <c r="KTO72" s="677"/>
      <c r="KTP72" s="677"/>
      <c r="KTQ72" s="677"/>
      <c r="KTR72" s="677"/>
      <c r="KTS72" s="677"/>
      <c r="KTT72" s="677"/>
      <c r="KTU72" s="677"/>
      <c r="KTV72" s="677"/>
      <c r="KTW72" s="677"/>
      <c r="KTX72" s="677"/>
      <c r="KTY72" s="677"/>
      <c r="KTZ72" s="677"/>
      <c r="KUA72" s="677"/>
      <c r="KUB72" s="677"/>
      <c r="KUC72" s="677"/>
      <c r="KUD72" s="677"/>
      <c r="KUE72" s="677"/>
      <c r="KUF72" s="677"/>
      <c r="KUG72" s="677"/>
      <c r="KUH72" s="677"/>
      <c r="KUI72" s="677"/>
      <c r="KUJ72" s="677"/>
      <c r="KUK72" s="677"/>
      <c r="KUL72" s="677"/>
      <c r="KUM72" s="677"/>
      <c r="KUN72" s="677"/>
      <c r="KUO72" s="677"/>
      <c r="KUP72" s="677"/>
      <c r="KUQ72" s="677"/>
      <c r="KUR72" s="677"/>
      <c r="KUS72" s="677"/>
      <c r="KUT72" s="677"/>
      <c r="KUU72" s="677"/>
      <c r="KUV72" s="677"/>
      <c r="KUW72" s="677"/>
      <c r="KUX72" s="677"/>
      <c r="KUY72" s="677"/>
      <c r="KUZ72" s="677"/>
      <c r="KVA72" s="677"/>
      <c r="KVB72" s="677"/>
      <c r="KVC72" s="677"/>
      <c r="KVD72" s="677"/>
      <c r="KVE72" s="677"/>
      <c r="KVF72" s="677"/>
      <c r="KVG72" s="677"/>
      <c r="KVH72" s="677"/>
      <c r="KVI72" s="677"/>
      <c r="KVJ72" s="677"/>
      <c r="KVK72" s="677"/>
      <c r="KVL72" s="677"/>
      <c r="KVM72" s="677"/>
      <c r="KVN72" s="677"/>
      <c r="KVO72" s="677"/>
      <c r="KVP72" s="677"/>
      <c r="KVQ72" s="677"/>
      <c r="KVR72" s="677"/>
      <c r="KVS72" s="677"/>
      <c r="KVT72" s="677"/>
      <c r="KVU72" s="677"/>
      <c r="KVV72" s="677"/>
      <c r="KVW72" s="677"/>
      <c r="KVX72" s="677"/>
      <c r="KVY72" s="677"/>
      <c r="KVZ72" s="677"/>
      <c r="KWA72" s="677"/>
      <c r="KWB72" s="677"/>
      <c r="KWC72" s="677"/>
      <c r="KWD72" s="677"/>
      <c r="KWE72" s="677"/>
      <c r="KWF72" s="677"/>
      <c r="KWG72" s="677"/>
      <c r="KWH72" s="677"/>
      <c r="KWI72" s="677"/>
      <c r="KWJ72" s="677"/>
      <c r="KWK72" s="677"/>
      <c r="KWL72" s="677"/>
      <c r="KWM72" s="677"/>
      <c r="KWN72" s="677"/>
      <c r="KWO72" s="677"/>
      <c r="KWP72" s="677"/>
      <c r="KWQ72" s="677"/>
      <c r="KWR72" s="677"/>
      <c r="KWS72" s="677"/>
      <c r="KWT72" s="677"/>
      <c r="KWU72" s="677"/>
      <c r="KWV72" s="677"/>
      <c r="KWW72" s="677"/>
      <c r="KWX72" s="677"/>
      <c r="KWY72" s="677"/>
      <c r="KWZ72" s="677"/>
      <c r="KXA72" s="677"/>
      <c r="KXB72" s="677"/>
      <c r="KXC72" s="677"/>
      <c r="KXD72" s="677"/>
      <c r="KXE72" s="677"/>
      <c r="KXF72" s="677"/>
      <c r="KXG72" s="677"/>
      <c r="KXH72" s="677"/>
      <c r="KXI72" s="677"/>
      <c r="KXJ72" s="677"/>
      <c r="KXK72" s="677"/>
      <c r="KXL72" s="677"/>
      <c r="KXM72" s="677"/>
      <c r="KXN72" s="677"/>
      <c r="KXO72" s="677"/>
      <c r="KXP72" s="677"/>
      <c r="KXQ72" s="677"/>
      <c r="KXR72" s="677"/>
      <c r="KXS72" s="677"/>
      <c r="KXT72" s="677"/>
      <c r="KXU72" s="677"/>
      <c r="KXV72" s="677"/>
      <c r="KXW72" s="677"/>
      <c r="KXX72" s="677"/>
      <c r="KXY72" s="677"/>
      <c r="KXZ72" s="677"/>
      <c r="KYA72" s="677"/>
      <c r="KYB72" s="677"/>
      <c r="KYC72" s="677"/>
      <c r="KYD72" s="677"/>
      <c r="KYE72" s="677"/>
      <c r="KYF72" s="677"/>
      <c r="KYG72" s="677"/>
      <c r="KYH72" s="677"/>
      <c r="KYI72" s="677"/>
      <c r="KYJ72" s="677"/>
      <c r="KYK72" s="677"/>
      <c r="KYL72" s="677"/>
      <c r="KYM72" s="677"/>
      <c r="KYN72" s="677"/>
      <c r="KYO72" s="677"/>
      <c r="KYP72" s="677"/>
      <c r="KYQ72" s="677"/>
      <c r="KYR72" s="677"/>
      <c r="KYS72" s="677"/>
      <c r="KYT72" s="677"/>
      <c r="KYU72" s="677"/>
      <c r="KYV72" s="677"/>
      <c r="KYW72" s="677"/>
      <c r="KYX72" s="677"/>
      <c r="KYY72" s="677"/>
      <c r="KYZ72" s="677"/>
      <c r="KZA72" s="677"/>
      <c r="KZB72" s="677"/>
      <c r="KZC72" s="677"/>
      <c r="KZD72" s="677"/>
      <c r="KZE72" s="677"/>
      <c r="KZF72" s="677"/>
      <c r="KZG72" s="677"/>
      <c r="KZH72" s="677"/>
      <c r="KZI72" s="677"/>
      <c r="KZJ72" s="677"/>
      <c r="KZK72" s="677"/>
      <c r="KZL72" s="677"/>
      <c r="KZM72" s="677"/>
      <c r="KZN72" s="677"/>
      <c r="KZO72" s="677"/>
      <c r="KZP72" s="677"/>
      <c r="KZQ72" s="677"/>
      <c r="KZR72" s="677"/>
      <c r="KZS72" s="677"/>
      <c r="KZT72" s="677"/>
      <c r="KZU72" s="677"/>
      <c r="KZV72" s="677"/>
      <c r="KZW72" s="677"/>
      <c r="KZX72" s="677"/>
      <c r="KZY72" s="677"/>
      <c r="KZZ72" s="677"/>
      <c r="LAA72" s="677"/>
      <c r="LAB72" s="677"/>
      <c r="LAC72" s="677"/>
      <c r="LAD72" s="677"/>
      <c r="LAE72" s="677"/>
      <c r="LAF72" s="677"/>
      <c r="LAG72" s="677"/>
      <c r="LAH72" s="677"/>
      <c r="LAI72" s="677"/>
      <c r="LAJ72" s="677"/>
      <c r="LAK72" s="677"/>
      <c r="LAL72" s="677"/>
      <c r="LAM72" s="677"/>
      <c r="LAN72" s="677"/>
      <c r="LAO72" s="677"/>
      <c r="LAP72" s="677"/>
      <c r="LAQ72" s="677"/>
      <c r="LAR72" s="677"/>
      <c r="LAS72" s="677"/>
      <c r="LAT72" s="677"/>
      <c r="LAU72" s="677"/>
      <c r="LAV72" s="677"/>
      <c r="LAW72" s="677"/>
      <c r="LAX72" s="677"/>
      <c r="LAY72" s="677"/>
      <c r="LAZ72" s="677"/>
      <c r="LBA72" s="677"/>
      <c r="LBB72" s="677"/>
      <c r="LBC72" s="677"/>
      <c r="LBD72" s="677"/>
      <c r="LBE72" s="677"/>
      <c r="LBF72" s="677"/>
      <c r="LBG72" s="677"/>
      <c r="LBH72" s="677"/>
      <c r="LBI72" s="677"/>
      <c r="LBJ72" s="677"/>
      <c r="LBK72" s="677"/>
      <c r="LBL72" s="677"/>
      <c r="LBM72" s="677"/>
      <c r="LBN72" s="677"/>
      <c r="LBO72" s="677"/>
      <c r="LBP72" s="677"/>
      <c r="LBQ72" s="677"/>
      <c r="LBR72" s="677"/>
      <c r="LBS72" s="677"/>
      <c r="LBT72" s="677"/>
      <c r="LBU72" s="677"/>
      <c r="LBV72" s="677"/>
      <c r="LBW72" s="677"/>
      <c r="LBX72" s="677"/>
      <c r="LBY72" s="677"/>
      <c r="LBZ72" s="677"/>
      <c r="LCA72" s="677"/>
      <c r="LCB72" s="677"/>
      <c r="LCC72" s="677"/>
      <c r="LCD72" s="677"/>
      <c r="LCE72" s="677"/>
      <c r="LCF72" s="677"/>
      <c r="LCG72" s="677"/>
      <c r="LCH72" s="677"/>
      <c r="LCI72" s="677"/>
      <c r="LCJ72" s="677"/>
      <c r="LCK72" s="677"/>
      <c r="LCL72" s="677"/>
      <c r="LCM72" s="677"/>
      <c r="LCN72" s="677"/>
      <c r="LCO72" s="677"/>
      <c r="LCP72" s="677"/>
      <c r="LCQ72" s="677"/>
      <c r="LCR72" s="677"/>
      <c r="LCS72" s="677"/>
      <c r="LCT72" s="677"/>
      <c r="LCU72" s="677"/>
      <c r="LCV72" s="677"/>
      <c r="LCW72" s="677"/>
      <c r="LCX72" s="677"/>
      <c r="LCY72" s="677"/>
      <c r="LCZ72" s="677"/>
      <c r="LDA72" s="677"/>
      <c r="LDB72" s="677"/>
      <c r="LDC72" s="677"/>
      <c r="LDD72" s="677"/>
      <c r="LDE72" s="677"/>
      <c r="LDF72" s="677"/>
      <c r="LDG72" s="677"/>
      <c r="LDH72" s="677"/>
      <c r="LDI72" s="677"/>
      <c r="LDJ72" s="677"/>
      <c r="LDK72" s="677"/>
      <c r="LDL72" s="677"/>
      <c r="LDM72" s="677"/>
      <c r="LDN72" s="677"/>
      <c r="LDO72" s="677"/>
      <c r="LDP72" s="677"/>
      <c r="LDQ72" s="677"/>
      <c r="LDR72" s="677"/>
      <c r="LDS72" s="677"/>
      <c r="LDT72" s="677"/>
      <c r="LDU72" s="677"/>
      <c r="LDV72" s="677"/>
      <c r="LDW72" s="677"/>
      <c r="LDX72" s="677"/>
      <c r="LDY72" s="677"/>
      <c r="LDZ72" s="677"/>
      <c r="LEA72" s="677"/>
      <c r="LEB72" s="677"/>
      <c r="LEC72" s="677"/>
      <c r="LED72" s="677"/>
      <c r="LEE72" s="677"/>
      <c r="LEF72" s="677"/>
      <c r="LEG72" s="677"/>
      <c r="LEH72" s="677"/>
      <c r="LEI72" s="677"/>
      <c r="LEJ72" s="677"/>
      <c r="LEK72" s="677"/>
      <c r="LEL72" s="677"/>
      <c r="LEM72" s="677"/>
      <c r="LEN72" s="677"/>
      <c r="LEO72" s="677"/>
      <c r="LEP72" s="677"/>
      <c r="LEQ72" s="677"/>
      <c r="LER72" s="677"/>
      <c r="LES72" s="677"/>
      <c r="LET72" s="677"/>
      <c r="LEU72" s="677"/>
      <c r="LEV72" s="677"/>
      <c r="LEW72" s="677"/>
      <c r="LEX72" s="677"/>
      <c r="LEY72" s="677"/>
      <c r="LEZ72" s="677"/>
      <c r="LFA72" s="677"/>
      <c r="LFB72" s="677"/>
      <c r="LFC72" s="677"/>
      <c r="LFD72" s="677"/>
      <c r="LFE72" s="677"/>
      <c r="LFF72" s="677"/>
      <c r="LFG72" s="677"/>
      <c r="LFH72" s="677"/>
      <c r="LFI72" s="677"/>
      <c r="LFJ72" s="677"/>
      <c r="LFK72" s="677"/>
      <c r="LFL72" s="677"/>
      <c r="LFM72" s="677"/>
      <c r="LFN72" s="677"/>
      <c r="LFO72" s="677"/>
      <c r="LFP72" s="677"/>
      <c r="LFQ72" s="677"/>
      <c r="LFR72" s="677"/>
      <c r="LFS72" s="677"/>
      <c r="LFT72" s="677"/>
      <c r="LFU72" s="677"/>
      <c r="LFV72" s="677"/>
      <c r="LFW72" s="677"/>
      <c r="LFX72" s="677"/>
      <c r="LFY72" s="677"/>
      <c r="LFZ72" s="677"/>
      <c r="LGA72" s="677"/>
      <c r="LGB72" s="677"/>
      <c r="LGC72" s="677"/>
      <c r="LGD72" s="677"/>
      <c r="LGE72" s="677"/>
      <c r="LGF72" s="677"/>
      <c r="LGG72" s="677"/>
      <c r="LGH72" s="677"/>
      <c r="LGI72" s="677"/>
      <c r="LGJ72" s="677"/>
      <c r="LGK72" s="677"/>
      <c r="LGL72" s="677"/>
      <c r="LGM72" s="677"/>
      <c r="LGN72" s="677"/>
      <c r="LGO72" s="677"/>
      <c r="LGP72" s="677"/>
      <c r="LGQ72" s="677"/>
      <c r="LGR72" s="677"/>
      <c r="LGS72" s="677"/>
      <c r="LGT72" s="677"/>
      <c r="LGU72" s="677"/>
      <c r="LGV72" s="677"/>
      <c r="LGW72" s="677"/>
      <c r="LGX72" s="677"/>
      <c r="LGY72" s="677"/>
      <c r="LGZ72" s="677"/>
      <c r="LHA72" s="677"/>
      <c r="LHB72" s="677"/>
      <c r="LHC72" s="677"/>
      <c r="LHD72" s="677"/>
      <c r="LHE72" s="677"/>
      <c r="LHF72" s="677"/>
      <c r="LHG72" s="677"/>
      <c r="LHH72" s="677"/>
      <c r="LHI72" s="677"/>
      <c r="LHJ72" s="677"/>
      <c r="LHK72" s="677"/>
      <c r="LHL72" s="677"/>
      <c r="LHM72" s="677"/>
      <c r="LHN72" s="677"/>
      <c r="LHO72" s="677"/>
      <c r="LHP72" s="677"/>
      <c r="LHQ72" s="677"/>
      <c r="LHR72" s="677"/>
      <c r="LHS72" s="677"/>
      <c r="LHT72" s="677"/>
      <c r="LHU72" s="677"/>
      <c r="LHV72" s="677"/>
      <c r="LHW72" s="677"/>
      <c r="LHX72" s="677"/>
      <c r="LHY72" s="677"/>
      <c r="LHZ72" s="677"/>
      <c r="LIA72" s="677"/>
      <c r="LIB72" s="677"/>
      <c r="LIC72" s="677"/>
      <c r="LID72" s="677"/>
      <c r="LIE72" s="677"/>
      <c r="LIF72" s="677"/>
      <c r="LIG72" s="677"/>
      <c r="LIH72" s="677"/>
      <c r="LII72" s="677"/>
      <c r="LIJ72" s="677"/>
      <c r="LIK72" s="677"/>
      <c r="LIL72" s="677"/>
      <c r="LIM72" s="677"/>
      <c r="LIN72" s="677"/>
      <c r="LIO72" s="677"/>
      <c r="LIP72" s="677"/>
      <c r="LIQ72" s="677"/>
      <c r="LIR72" s="677"/>
      <c r="LIS72" s="677"/>
      <c r="LIT72" s="677"/>
      <c r="LIU72" s="677"/>
      <c r="LIV72" s="677"/>
      <c r="LIW72" s="677"/>
      <c r="LIX72" s="677"/>
      <c r="LIY72" s="677"/>
      <c r="LIZ72" s="677"/>
      <c r="LJA72" s="677"/>
      <c r="LJB72" s="677"/>
      <c r="LJC72" s="677"/>
      <c r="LJD72" s="677"/>
      <c r="LJE72" s="677"/>
      <c r="LJF72" s="677"/>
      <c r="LJG72" s="677"/>
      <c r="LJH72" s="677"/>
      <c r="LJI72" s="677"/>
      <c r="LJJ72" s="677"/>
      <c r="LJK72" s="677"/>
      <c r="LJL72" s="677"/>
      <c r="LJM72" s="677"/>
      <c r="LJN72" s="677"/>
      <c r="LJO72" s="677"/>
      <c r="LJP72" s="677"/>
      <c r="LJQ72" s="677"/>
      <c r="LJR72" s="677"/>
      <c r="LJS72" s="677"/>
      <c r="LJT72" s="677"/>
      <c r="LJU72" s="677"/>
      <c r="LJV72" s="677"/>
      <c r="LJW72" s="677"/>
      <c r="LJX72" s="677"/>
      <c r="LJY72" s="677"/>
      <c r="LJZ72" s="677"/>
      <c r="LKA72" s="677"/>
      <c r="LKB72" s="677"/>
      <c r="LKC72" s="677"/>
      <c r="LKD72" s="677"/>
      <c r="LKE72" s="677"/>
      <c r="LKF72" s="677"/>
      <c r="LKG72" s="677"/>
      <c r="LKH72" s="677"/>
      <c r="LKI72" s="677"/>
      <c r="LKJ72" s="677"/>
      <c r="LKK72" s="677"/>
      <c r="LKL72" s="677"/>
      <c r="LKM72" s="677"/>
      <c r="LKN72" s="677"/>
      <c r="LKO72" s="677"/>
      <c r="LKP72" s="677"/>
      <c r="LKQ72" s="677"/>
      <c r="LKR72" s="677"/>
      <c r="LKS72" s="677"/>
      <c r="LKT72" s="677"/>
      <c r="LKU72" s="677"/>
      <c r="LKV72" s="677"/>
      <c r="LKW72" s="677"/>
      <c r="LKX72" s="677"/>
      <c r="LKY72" s="677"/>
      <c r="LKZ72" s="677"/>
      <c r="LLA72" s="677"/>
      <c r="LLB72" s="677"/>
      <c r="LLC72" s="677"/>
      <c r="LLD72" s="677"/>
      <c r="LLE72" s="677"/>
      <c r="LLF72" s="677"/>
      <c r="LLG72" s="677"/>
      <c r="LLH72" s="677"/>
      <c r="LLI72" s="677"/>
      <c r="LLJ72" s="677"/>
      <c r="LLK72" s="677"/>
      <c r="LLL72" s="677"/>
      <c r="LLM72" s="677"/>
      <c r="LLN72" s="677"/>
      <c r="LLO72" s="677"/>
      <c r="LLP72" s="677"/>
      <c r="LLQ72" s="677"/>
      <c r="LLR72" s="677"/>
      <c r="LLS72" s="677"/>
      <c r="LLT72" s="677"/>
      <c r="LLU72" s="677"/>
      <c r="LLV72" s="677"/>
      <c r="LLW72" s="677"/>
      <c r="LLX72" s="677"/>
      <c r="LLY72" s="677"/>
      <c r="LLZ72" s="677"/>
      <c r="LMA72" s="677"/>
      <c r="LMB72" s="677"/>
      <c r="LMC72" s="677"/>
      <c r="LMD72" s="677"/>
      <c r="LME72" s="677"/>
      <c r="LMF72" s="677"/>
      <c r="LMG72" s="677"/>
      <c r="LMH72" s="677"/>
      <c r="LMI72" s="677"/>
      <c r="LMJ72" s="677"/>
      <c r="LMK72" s="677"/>
      <c r="LML72" s="677"/>
      <c r="LMM72" s="677"/>
      <c r="LMN72" s="677"/>
      <c r="LMO72" s="677"/>
      <c r="LMP72" s="677"/>
      <c r="LMQ72" s="677"/>
      <c r="LMR72" s="677"/>
      <c r="LMS72" s="677"/>
      <c r="LMT72" s="677"/>
      <c r="LMU72" s="677"/>
      <c r="LMV72" s="677"/>
      <c r="LMW72" s="677"/>
      <c r="LMX72" s="677"/>
      <c r="LMY72" s="677"/>
      <c r="LMZ72" s="677"/>
      <c r="LNA72" s="677"/>
      <c r="LNB72" s="677"/>
      <c r="LNC72" s="677"/>
      <c r="LND72" s="677"/>
      <c r="LNE72" s="677"/>
      <c r="LNF72" s="677"/>
      <c r="LNG72" s="677"/>
      <c r="LNH72" s="677"/>
      <c r="LNI72" s="677"/>
      <c r="LNJ72" s="677"/>
      <c r="LNK72" s="677"/>
      <c r="LNL72" s="677"/>
      <c r="LNM72" s="677"/>
      <c r="LNN72" s="677"/>
      <c r="LNO72" s="677"/>
      <c r="LNP72" s="677"/>
      <c r="LNQ72" s="677"/>
      <c r="LNR72" s="677"/>
      <c r="LNS72" s="677"/>
      <c r="LNT72" s="677"/>
      <c r="LNU72" s="677"/>
      <c r="LNV72" s="677"/>
      <c r="LNW72" s="677"/>
      <c r="LNX72" s="677"/>
      <c r="LNY72" s="677"/>
      <c r="LNZ72" s="677"/>
      <c r="LOA72" s="677"/>
      <c r="LOB72" s="677"/>
      <c r="LOC72" s="677"/>
      <c r="LOD72" s="677"/>
      <c r="LOE72" s="677"/>
      <c r="LOF72" s="677"/>
      <c r="LOG72" s="677"/>
      <c r="LOH72" s="677"/>
      <c r="LOI72" s="677"/>
      <c r="LOJ72" s="677"/>
      <c r="LOK72" s="677"/>
      <c r="LOL72" s="677"/>
      <c r="LOM72" s="677"/>
      <c r="LON72" s="677"/>
      <c r="LOO72" s="677"/>
      <c r="LOP72" s="677"/>
      <c r="LOQ72" s="677"/>
      <c r="LOR72" s="677"/>
      <c r="LOS72" s="677"/>
      <c r="LOT72" s="677"/>
      <c r="LOU72" s="677"/>
      <c r="LOV72" s="677"/>
      <c r="LOW72" s="677"/>
      <c r="LOX72" s="677"/>
      <c r="LOY72" s="677"/>
      <c r="LOZ72" s="677"/>
      <c r="LPA72" s="677"/>
      <c r="LPB72" s="677"/>
      <c r="LPC72" s="677"/>
      <c r="LPD72" s="677"/>
      <c r="LPE72" s="677"/>
      <c r="LPF72" s="677"/>
      <c r="LPG72" s="677"/>
      <c r="LPH72" s="677"/>
      <c r="LPI72" s="677"/>
      <c r="LPJ72" s="677"/>
      <c r="LPK72" s="677"/>
      <c r="LPL72" s="677"/>
      <c r="LPM72" s="677"/>
      <c r="LPN72" s="677"/>
      <c r="LPO72" s="677"/>
      <c r="LPP72" s="677"/>
      <c r="LPQ72" s="677"/>
      <c r="LPR72" s="677"/>
      <c r="LPS72" s="677"/>
      <c r="LPT72" s="677"/>
      <c r="LPU72" s="677"/>
      <c r="LPV72" s="677"/>
      <c r="LPW72" s="677"/>
      <c r="LPX72" s="677"/>
      <c r="LPY72" s="677"/>
      <c r="LPZ72" s="677"/>
      <c r="LQA72" s="677"/>
      <c r="LQB72" s="677"/>
      <c r="LQC72" s="677"/>
      <c r="LQD72" s="677"/>
      <c r="LQE72" s="677"/>
      <c r="LQF72" s="677"/>
      <c r="LQG72" s="677"/>
      <c r="LQH72" s="677"/>
      <c r="LQI72" s="677"/>
      <c r="LQJ72" s="677"/>
      <c r="LQK72" s="677"/>
      <c r="LQL72" s="677"/>
      <c r="LQM72" s="677"/>
      <c r="LQN72" s="677"/>
      <c r="LQO72" s="677"/>
      <c r="LQP72" s="677"/>
      <c r="LQQ72" s="677"/>
      <c r="LQR72" s="677"/>
      <c r="LQS72" s="677"/>
      <c r="LQT72" s="677"/>
      <c r="LQU72" s="677"/>
      <c r="LQV72" s="677"/>
      <c r="LQW72" s="677"/>
      <c r="LQX72" s="677"/>
      <c r="LQY72" s="677"/>
      <c r="LQZ72" s="677"/>
      <c r="LRA72" s="677"/>
      <c r="LRB72" s="677"/>
      <c r="LRC72" s="677"/>
      <c r="LRD72" s="677"/>
      <c r="LRE72" s="677"/>
      <c r="LRF72" s="677"/>
      <c r="LRG72" s="677"/>
      <c r="LRH72" s="677"/>
      <c r="LRI72" s="677"/>
      <c r="LRJ72" s="677"/>
      <c r="LRK72" s="677"/>
      <c r="LRL72" s="677"/>
      <c r="LRM72" s="677"/>
      <c r="LRN72" s="677"/>
      <c r="LRO72" s="677"/>
      <c r="LRP72" s="677"/>
      <c r="LRQ72" s="677"/>
      <c r="LRR72" s="677"/>
      <c r="LRS72" s="677"/>
      <c r="LRT72" s="677"/>
      <c r="LRU72" s="677"/>
      <c r="LRV72" s="677"/>
      <c r="LRW72" s="677"/>
      <c r="LRX72" s="677"/>
      <c r="LRY72" s="677"/>
      <c r="LRZ72" s="677"/>
      <c r="LSA72" s="677"/>
      <c r="LSB72" s="677"/>
      <c r="LSC72" s="677"/>
      <c r="LSD72" s="677"/>
      <c r="LSE72" s="677"/>
      <c r="LSF72" s="677"/>
      <c r="LSG72" s="677"/>
      <c r="LSH72" s="677"/>
      <c r="LSI72" s="677"/>
      <c r="LSJ72" s="677"/>
      <c r="LSK72" s="677"/>
      <c r="LSL72" s="677"/>
      <c r="LSM72" s="677"/>
      <c r="LSN72" s="677"/>
      <c r="LSO72" s="677"/>
      <c r="LSP72" s="677"/>
      <c r="LSQ72" s="677"/>
      <c r="LSR72" s="677"/>
      <c r="LSS72" s="677"/>
      <c r="LST72" s="677"/>
      <c r="LSU72" s="677"/>
      <c r="LSV72" s="677"/>
      <c r="LSW72" s="677"/>
      <c r="LSX72" s="677"/>
      <c r="LSY72" s="677"/>
      <c r="LSZ72" s="677"/>
      <c r="LTA72" s="677"/>
      <c r="LTB72" s="677"/>
      <c r="LTC72" s="677"/>
      <c r="LTD72" s="677"/>
      <c r="LTE72" s="677"/>
      <c r="LTF72" s="677"/>
      <c r="LTG72" s="677"/>
      <c r="LTH72" s="677"/>
      <c r="LTI72" s="677"/>
      <c r="LTJ72" s="677"/>
      <c r="LTK72" s="677"/>
      <c r="LTL72" s="677"/>
      <c r="LTM72" s="677"/>
      <c r="LTN72" s="677"/>
      <c r="LTO72" s="677"/>
      <c r="LTP72" s="677"/>
      <c r="LTQ72" s="677"/>
      <c r="LTR72" s="677"/>
      <c r="LTS72" s="677"/>
      <c r="LTT72" s="677"/>
      <c r="LTU72" s="677"/>
      <c r="LTV72" s="677"/>
      <c r="LTW72" s="677"/>
      <c r="LTX72" s="677"/>
      <c r="LTY72" s="677"/>
      <c r="LTZ72" s="677"/>
      <c r="LUA72" s="677"/>
      <c r="LUB72" s="677"/>
      <c r="LUC72" s="677"/>
      <c r="LUD72" s="677"/>
      <c r="LUE72" s="677"/>
      <c r="LUF72" s="677"/>
      <c r="LUG72" s="677"/>
      <c r="LUH72" s="677"/>
      <c r="LUI72" s="677"/>
      <c r="LUJ72" s="677"/>
      <c r="LUK72" s="677"/>
      <c r="LUL72" s="677"/>
      <c r="LUM72" s="677"/>
      <c r="LUN72" s="677"/>
      <c r="LUO72" s="677"/>
      <c r="LUP72" s="677"/>
      <c r="LUQ72" s="677"/>
      <c r="LUR72" s="677"/>
      <c r="LUS72" s="677"/>
      <c r="LUT72" s="677"/>
      <c r="LUU72" s="677"/>
      <c r="LUV72" s="677"/>
      <c r="LUW72" s="677"/>
      <c r="LUX72" s="677"/>
      <c r="LUY72" s="677"/>
      <c r="LUZ72" s="677"/>
      <c r="LVA72" s="677"/>
      <c r="LVB72" s="677"/>
      <c r="LVC72" s="677"/>
      <c r="LVD72" s="677"/>
      <c r="LVE72" s="677"/>
      <c r="LVF72" s="677"/>
      <c r="LVG72" s="677"/>
      <c r="LVH72" s="677"/>
      <c r="LVI72" s="677"/>
      <c r="LVJ72" s="677"/>
      <c r="LVK72" s="677"/>
      <c r="LVL72" s="677"/>
      <c r="LVM72" s="677"/>
      <c r="LVN72" s="677"/>
      <c r="LVO72" s="677"/>
      <c r="LVP72" s="677"/>
      <c r="LVQ72" s="677"/>
      <c r="LVR72" s="677"/>
      <c r="LVS72" s="677"/>
      <c r="LVT72" s="677"/>
      <c r="LVU72" s="677"/>
      <c r="LVV72" s="677"/>
      <c r="LVW72" s="677"/>
      <c r="LVX72" s="677"/>
      <c r="LVY72" s="677"/>
      <c r="LVZ72" s="677"/>
      <c r="LWA72" s="677"/>
      <c r="LWB72" s="677"/>
      <c r="LWC72" s="677"/>
      <c r="LWD72" s="677"/>
      <c r="LWE72" s="677"/>
      <c r="LWF72" s="677"/>
      <c r="LWG72" s="677"/>
      <c r="LWH72" s="677"/>
      <c r="LWI72" s="677"/>
      <c r="LWJ72" s="677"/>
      <c r="LWK72" s="677"/>
      <c r="LWL72" s="677"/>
      <c r="LWM72" s="677"/>
      <c r="LWN72" s="677"/>
      <c r="LWO72" s="677"/>
      <c r="LWP72" s="677"/>
      <c r="LWQ72" s="677"/>
      <c r="LWR72" s="677"/>
      <c r="LWS72" s="677"/>
      <c r="LWT72" s="677"/>
      <c r="LWU72" s="677"/>
      <c r="LWV72" s="677"/>
      <c r="LWW72" s="677"/>
      <c r="LWX72" s="677"/>
      <c r="LWY72" s="677"/>
      <c r="LWZ72" s="677"/>
      <c r="LXA72" s="677"/>
      <c r="LXB72" s="677"/>
      <c r="LXC72" s="677"/>
      <c r="LXD72" s="677"/>
      <c r="LXE72" s="677"/>
      <c r="LXF72" s="677"/>
      <c r="LXG72" s="677"/>
      <c r="LXH72" s="677"/>
      <c r="LXI72" s="677"/>
      <c r="LXJ72" s="677"/>
      <c r="LXK72" s="677"/>
      <c r="LXL72" s="677"/>
      <c r="LXM72" s="677"/>
      <c r="LXN72" s="677"/>
      <c r="LXO72" s="677"/>
      <c r="LXP72" s="677"/>
      <c r="LXQ72" s="677"/>
      <c r="LXR72" s="677"/>
      <c r="LXS72" s="677"/>
      <c r="LXT72" s="677"/>
      <c r="LXU72" s="677"/>
      <c r="LXV72" s="677"/>
      <c r="LXW72" s="677"/>
      <c r="LXX72" s="677"/>
      <c r="LXY72" s="677"/>
      <c r="LXZ72" s="677"/>
      <c r="LYA72" s="677"/>
      <c r="LYB72" s="677"/>
      <c r="LYC72" s="677"/>
      <c r="LYD72" s="677"/>
      <c r="LYE72" s="677"/>
      <c r="LYF72" s="677"/>
      <c r="LYG72" s="677"/>
      <c r="LYH72" s="677"/>
      <c r="LYI72" s="677"/>
      <c r="LYJ72" s="677"/>
      <c r="LYK72" s="677"/>
      <c r="LYL72" s="677"/>
      <c r="LYM72" s="677"/>
      <c r="LYN72" s="677"/>
      <c r="LYO72" s="677"/>
      <c r="LYP72" s="677"/>
      <c r="LYQ72" s="677"/>
      <c r="LYR72" s="677"/>
      <c r="LYS72" s="677"/>
      <c r="LYT72" s="677"/>
      <c r="LYU72" s="677"/>
      <c r="LYV72" s="677"/>
      <c r="LYW72" s="677"/>
      <c r="LYX72" s="677"/>
      <c r="LYY72" s="677"/>
      <c r="LYZ72" s="677"/>
      <c r="LZA72" s="677"/>
      <c r="LZB72" s="677"/>
      <c r="LZC72" s="677"/>
      <c r="LZD72" s="677"/>
      <c r="LZE72" s="677"/>
      <c r="LZF72" s="677"/>
      <c r="LZG72" s="677"/>
      <c r="LZH72" s="677"/>
      <c r="LZI72" s="677"/>
      <c r="LZJ72" s="677"/>
      <c r="LZK72" s="677"/>
      <c r="LZL72" s="677"/>
      <c r="LZM72" s="677"/>
      <c r="LZN72" s="677"/>
      <c r="LZO72" s="677"/>
      <c r="LZP72" s="677"/>
      <c r="LZQ72" s="677"/>
      <c r="LZR72" s="677"/>
      <c r="LZS72" s="677"/>
      <c r="LZT72" s="677"/>
      <c r="LZU72" s="677"/>
      <c r="LZV72" s="677"/>
      <c r="LZW72" s="677"/>
      <c r="LZX72" s="677"/>
      <c r="LZY72" s="677"/>
      <c r="LZZ72" s="677"/>
      <c r="MAA72" s="677"/>
      <c r="MAB72" s="677"/>
      <c r="MAC72" s="677"/>
      <c r="MAD72" s="677"/>
      <c r="MAE72" s="677"/>
      <c r="MAF72" s="677"/>
      <c r="MAG72" s="677"/>
      <c r="MAH72" s="677"/>
      <c r="MAI72" s="677"/>
      <c r="MAJ72" s="677"/>
      <c r="MAK72" s="677"/>
      <c r="MAL72" s="677"/>
      <c r="MAM72" s="677"/>
      <c r="MAN72" s="677"/>
      <c r="MAO72" s="677"/>
      <c r="MAP72" s="677"/>
      <c r="MAQ72" s="677"/>
      <c r="MAR72" s="677"/>
      <c r="MAS72" s="677"/>
      <c r="MAT72" s="677"/>
      <c r="MAU72" s="677"/>
      <c r="MAV72" s="677"/>
      <c r="MAW72" s="677"/>
      <c r="MAX72" s="677"/>
      <c r="MAY72" s="677"/>
      <c r="MAZ72" s="677"/>
      <c r="MBA72" s="677"/>
      <c r="MBB72" s="677"/>
      <c r="MBC72" s="677"/>
      <c r="MBD72" s="677"/>
      <c r="MBE72" s="677"/>
      <c r="MBF72" s="677"/>
      <c r="MBG72" s="677"/>
      <c r="MBH72" s="677"/>
      <c r="MBI72" s="677"/>
      <c r="MBJ72" s="677"/>
      <c r="MBK72" s="677"/>
      <c r="MBL72" s="677"/>
      <c r="MBM72" s="677"/>
      <c r="MBN72" s="677"/>
      <c r="MBO72" s="677"/>
      <c r="MBP72" s="677"/>
      <c r="MBQ72" s="677"/>
      <c r="MBR72" s="677"/>
      <c r="MBS72" s="677"/>
      <c r="MBT72" s="677"/>
      <c r="MBU72" s="677"/>
      <c r="MBV72" s="677"/>
      <c r="MBW72" s="677"/>
      <c r="MBX72" s="677"/>
      <c r="MBY72" s="677"/>
      <c r="MBZ72" s="677"/>
      <c r="MCA72" s="677"/>
      <c r="MCB72" s="677"/>
      <c r="MCC72" s="677"/>
      <c r="MCD72" s="677"/>
      <c r="MCE72" s="677"/>
      <c r="MCF72" s="677"/>
      <c r="MCG72" s="677"/>
      <c r="MCH72" s="677"/>
      <c r="MCI72" s="677"/>
      <c r="MCJ72" s="677"/>
      <c r="MCK72" s="677"/>
      <c r="MCL72" s="677"/>
      <c r="MCM72" s="677"/>
      <c r="MCN72" s="677"/>
      <c r="MCO72" s="677"/>
      <c r="MCP72" s="677"/>
      <c r="MCQ72" s="677"/>
      <c r="MCR72" s="677"/>
      <c r="MCS72" s="677"/>
      <c r="MCT72" s="677"/>
      <c r="MCU72" s="677"/>
      <c r="MCV72" s="677"/>
      <c r="MCW72" s="677"/>
      <c r="MCX72" s="677"/>
      <c r="MCY72" s="677"/>
      <c r="MCZ72" s="677"/>
      <c r="MDA72" s="677"/>
      <c r="MDB72" s="677"/>
      <c r="MDC72" s="677"/>
      <c r="MDD72" s="677"/>
      <c r="MDE72" s="677"/>
      <c r="MDF72" s="677"/>
      <c r="MDG72" s="677"/>
      <c r="MDH72" s="677"/>
      <c r="MDI72" s="677"/>
      <c r="MDJ72" s="677"/>
      <c r="MDK72" s="677"/>
      <c r="MDL72" s="677"/>
      <c r="MDM72" s="677"/>
      <c r="MDN72" s="677"/>
      <c r="MDO72" s="677"/>
      <c r="MDP72" s="677"/>
      <c r="MDQ72" s="677"/>
      <c r="MDR72" s="677"/>
      <c r="MDS72" s="677"/>
      <c r="MDT72" s="677"/>
      <c r="MDU72" s="677"/>
      <c r="MDV72" s="677"/>
      <c r="MDW72" s="677"/>
      <c r="MDX72" s="677"/>
      <c r="MDY72" s="677"/>
      <c r="MDZ72" s="677"/>
      <c r="MEA72" s="677"/>
      <c r="MEB72" s="677"/>
      <c r="MEC72" s="677"/>
      <c r="MED72" s="677"/>
      <c r="MEE72" s="677"/>
      <c r="MEF72" s="677"/>
      <c r="MEG72" s="677"/>
      <c r="MEH72" s="677"/>
      <c r="MEI72" s="677"/>
      <c r="MEJ72" s="677"/>
      <c r="MEK72" s="677"/>
      <c r="MEL72" s="677"/>
      <c r="MEM72" s="677"/>
      <c r="MEN72" s="677"/>
      <c r="MEO72" s="677"/>
      <c r="MEP72" s="677"/>
      <c r="MEQ72" s="677"/>
      <c r="MER72" s="677"/>
      <c r="MES72" s="677"/>
      <c r="MET72" s="677"/>
      <c r="MEU72" s="677"/>
      <c r="MEV72" s="677"/>
      <c r="MEW72" s="677"/>
      <c r="MEX72" s="677"/>
      <c r="MEY72" s="677"/>
      <c r="MEZ72" s="677"/>
      <c r="MFA72" s="677"/>
      <c r="MFB72" s="677"/>
      <c r="MFC72" s="677"/>
      <c r="MFD72" s="677"/>
      <c r="MFE72" s="677"/>
      <c r="MFF72" s="677"/>
      <c r="MFG72" s="677"/>
      <c r="MFH72" s="677"/>
      <c r="MFI72" s="677"/>
      <c r="MFJ72" s="677"/>
      <c r="MFK72" s="677"/>
      <c r="MFL72" s="677"/>
      <c r="MFM72" s="677"/>
      <c r="MFN72" s="677"/>
      <c r="MFO72" s="677"/>
      <c r="MFP72" s="677"/>
      <c r="MFQ72" s="677"/>
      <c r="MFR72" s="677"/>
      <c r="MFS72" s="677"/>
      <c r="MFT72" s="677"/>
      <c r="MFU72" s="677"/>
      <c r="MFV72" s="677"/>
      <c r="MFW72" s="677"/>
      <c r="MFX72" s="677"/>
      <c r="MFY72" s="677"/>
      <c r="MFZ72" s="677"/>
      <c r="MGA72" s="677"/>
      <c r="MGB72" s="677"/>
      <c r="MGC72" s="677"/>
      <c r="MGD72" s="677"/>
      <c r="MGE72" s="677"/>
      <c r="MGF72" s="677"/>
      <c r="MGG72" s="677"/>
      <c r="MGH72" s="677"/>
      <c r="MGI72" s="677"/>
      <c r="MGJ72" s="677"/>
      <c r="MGK72" s="677"/>
      <c r="MGL72" s="677"/>
      <c r="MGM72" s="677"/>
      <c r="MGN72" s="677"/>
      <c r="MGO72" s="677"/>
      <c r="MGP72" s="677"/>
      <c r="MGQ72" s="677"/>
      <c r="MGR72" s="677"/>
      <c r="MGS72" s="677"/>
      <c r="MGT72" s="677"/>
      <c r="MGU72" s="677"/>
      <c r="MGV72" s="677"/>
      <c r="MGW72" s="677"/>
      <c r="MGX72" s="677"/>
      <c r="MGY72" s="677"/>
      <c r="MGZ72" s="677"/>
      <c r="MHA72" s="677"/>
      <c r="MHB72" s="677"/>
      <c r="MHC72" s="677"/>
      <c r="MHD72" s="677"/>
      <c r="MHE72" s="677"/>
      <c r="MHF72" s="677"/>
      <c r="MHG72" s="677"/>
      <c r="MHH72" s="677"/>
      <c r="MHI72" s="677"/>
      <c r="MHJ72" s="677"/>
      <c r="MHK72" s="677"/>
      <c r="MHL72" s="677"/>
      <c r="MHM72" s="677"/>
      <c r="MHN72" s="677"/>
      <c r="MHO72" s="677"/>
      <c r="MHP72" s="677"/>
      <c r="MHQ72" s="677"/>
      <c r="MHR72" s="677"/>
      <c r="MHS72" s="677"/>
      <c r="MHT72" s="677"/>
      <c r="MHU72" s="677"/>
      <c r="MHV72" s="677"/>
      <c r="MHW72" s="677"/>
      <c r="MHX72" s="677"/>
      <c r="MHY72" s="677"/>
      <c r="MHZ72" s="677"/>
      <c r="MIA72" s="677"/>
      <c r="MIB72" s="677"/>
      <c r="MIC72" s="677"/>
      <c r="MID72" s="677"/>
      <c r="MIE72" s="677"/>
      <c r="MIF72" s="677"/>
      <c r="MIG72" s="677"/>
      <c r="MIH72" s="677"/>
      <c r="MII72" s="677"/>
      <c r="MIJ72" s="677"/>
      <c r="MIK72" s="677"/>
      <c r="MIL72" s="677"/>
      <c r="MIM72" s="677"/>
      <c r="MIN72" s="677"/>
      <c r="MIO72" s="677"/>
      <c r="MIP72" s="677"/>
      <c r="MIQ72" s="677"/>
      <c r="MIR72" s="677"/>
      <c r="MIS72" s="677"/>
      <c r="MIT72" s="677"/>
      <c r="MIU72" s="677"/>
      <c r="MIV72" s="677"/>
      <c r="MIW72" s="677"/>
      <c r="MIX72" s="677"/>
      <c r="MIY72" s="677"/>
      <c r="MIZ72" s="677"/>
      <c r="MJA72" s="677"/>
      <c r="MJB72" s="677"/>
      <c r="MJC72" s="677"/>
      <c r="MJD72" s="677"/>
      <c r="MJE72" s="677"/>
      <c r="MJF72" s="677"/>
      <c r="MJG72" s="677"/>
      <c r="MJH72" s="677"/>
      <c r="MJI72" s="677"/>
      <c r="MJJ72" s="677"/>
      <c r="MJK72" s="677"/>
      <c r="MJL72" s="677"/>
      <c r="MJM72" s="677"/>
      <c r="MJN72" s="677"/>
      <c r="MJO72" s="677"/>
      <c r="MJP72" s="677"/>
      <c r="MJQ72" s="677"/>
      <c r="MJR72" s="677"/>
      <c r="MJS72" s="677"/>
      <c r="MJT72" s="677"/>
      <c r="MJU72" s="677"/>
      <c r="MJV72" s="677"/>
      <c r="MJW72" s="677"/>
      <c r="MJX72" s="677"/>
      <c r="MJY72" s="677"/>
      <c r="MJZ72" s="677"/>
      <c r="MKA72" s="677"/>
      <c r="MKB72" s="677"/>
      <c r="MKC72" s="677"/>
      <c r="MKD72" s="677"/>
      <c r="MKE72" s="677"/>
      <c r="MKF72" s="677"/>
      <c r="MKG72" s="677"/>
      <c r="MKH72" s="677"/>
      <c r="MKI72" s="677"/>
      <c r="MKJ72" s="677"/>
      <c r="MKK72" s="677"/>
      <c r="MKL72" s="677"/>
      <c r="MKM72" s="677"/>
      <c r="MKN72" s="677"/>
      <c r="MKO72" s="677"/>
      <c r="MKP72" s="677"/>
      <c r="MKQ72" s="677"/>
      <c r="MKR72" s="677"/>
      <c r="MKS72" s="677"/>
      <c r="MKT72" s="677"/>
      <c r="MKU72" s="677"/>
      <c r="MKV72" s="677"/>
      <c r="MKW72" s="677"/>
      <c r="MKX72" s="677"/>
      <c r="MKY72" s="677"/>
      <c r="MKZ72" s="677"/>
      <c r="MLA72" s="677"/>
      <c r="MLB72" s="677"/>
      <c r="MLC72" s="677"/>
      <c r="MLD72" s="677"/>
      <c r="MLE72" s="677"/>
      <c r="MLF72" s="677"/>
      <c r="MLG72" s="677"/>
      <c r="MLH72" s="677"/>
      <c r="MLI72" s="677"/>
      <c r="MLJ72" s="677"/>
      <c r="MLK72" s="677"/>
      <c r="MLL72" s="677"/>
      <c r="MLM72" s="677"/>
      <c r="MLN72" s="677"/>
      <c r="MLO72" s="677"/>
      <c r="MLP72" s="677"/>
      <c r="MLQ72" s="677"/>
      <c r="MLR72" s="677"/>
      <c r="MLS72" s="677"/>
      <c r="MLT72" s="677"/>
      <c r="MLU72" s="677"/>
      <c r="MLV72" s="677"/>
      <c r="MLW72" s="677"/>
      <c r="MLX72" s="677"/>
      <c r="MLY72" s="677"/>
      <c r="MLZ72" s="677"/>
      <c r="MMA72" s="677"/>
      <c r="MMB72" s="677"/>
      <c r="MMC72" s="677"/>
      <c r="MMD72" s="677"/>
      <c r="MME72" s="677"/>
      <c r="MMF72" s="677"/>
      <c r="MMG72" s="677"/>
      <c r="MMH72" s="677"/>
      <c r="MMI72" s="677"/>
      <c r="MMJ72" s="677"/>
      <c r="MMK72" s="677"/>
      <c r="MML72" s="677"/>
      <c r="MMM72" s="677"/>
      <c r="MMN72" s="677"/>
      <c r="MMO72" s="677"/>
      <c r="MMP72" s="677"/>
      <c r="MMQ72" s="677"/>
      <c r="MMR72" s="677"/>
      <c r="MMS72" s="677"/>
      <c r="MMT72" s="677"/>
      <c r="MMU72" s="677"/>
      <c r="MMV72" s="677"/>
      <c r="MMW72" s="677"/>
      <c r="MMX72" s="677"/>
      <c r="MMY72" s="677"/>
      <c r="MMZ72" s="677"/>
      <c r="MNA72" s="677"/>
      <c r="MNB72" s="677"/>
      <c r="MNC72" s="677"/>
      <c r="MND72" s="677"/>
      <c r="MNE72" s="677"/>
      <c r="MNF72" s="677"/>
      <c r="MNG72" s="677"/>
      <c r="MNH72" s="677"/>
      <c r="MNI72" s="677"/>
      <c r="MNJ72" s="677"/>
      <c r="MNK72" s="677"/>
      <c r="MNL72" s="677"/>
      <c r="MNM72" s="677"/>
      <c r="MNN72" s="677"/>
      <c r="MNO72" s="677"/>
      <c r="MNP72" s="677"/>
      <c r="MNQ72" s="677"/>
      <c r="MNR72" s="677"/>
      <c r="MNS72" s="677"/>
      <c r="MNT72" s="677"/>
      <c r="MNU72" s="677"/>
      <c r="MNV72" s="677"/>
      <c r="MNW72" s="677"/>
      <c r="MNX72" s="677"/>
      <c r="MNY72" s="677"/>
      <c r="MNZ72" s="677"/>
      <c r="MOA72" s="677"/>
      <c r="MOB72" s="677"/>
      <c r="MOC72" s="677"/>
      <c r="MOD72" s="677"/>
      <c r="MOE72" s="677"/>
      <c r="MOF72" s="677"/>
      <c r="MOG72" s="677"/>
      <c r="MOH72" s="677"/>
      <c r="MOI72" s="677"/>
      <c r="MOJ72" s="677"/>
      <c r="MOK72" s="677"/>
      <c r="MOL72" s="677"/>
      <c r="MOM72" s="677"/>
      <c r="MON72" s="677"/>
      <c r="MOO72" s="677"/>
      <c r="MOP72" s="677"/>
      <c r="MOQ72" s="677"/>
      <c r="MOR72" s="677"/>
      <c r="MOS72" s="677"/>
      <c r="MOT72" s="677"/>
      <c r="MOU72" s="677"/>
      <c r="MOV72" s="677"/>
      <c r="MOW72" s="677"/>
      <c r="MOX72" s="677"/>
      <c r="MOY72" s="677"/>
      <c r="MOZ72" s="677"/>
      <c r="MPA72" s="677"/>
      <c r="MPB72" s="677"/>
      <c r="MPC72" s="677"/>
      <c r="MPD72" s="677"/>
      <c r="MPE72" s="677"/>
      <c r="MPF72" s="677"/>
      <c r="MPG72" s="677"/>
      <c r="MPH72" s="677"/>
      <c r="MPI72" s="677"/>
      <c r="MPJ72" s="677"/>
      <c r="MPK72" s="677"/>
      <c r="MPL72" s="677"/>
      <c r="MPM72" s="677"/>
      <c r="MPN72" s="677"/>
      <c r="MPO72" s="677"/>
      <c r="MPP72" s="677"/>
      <c r="MPQ72" s="677"/>
      <c r="MPR72" s="677"/>
      <c r="MPS72" s="677"/>
      <c r="MPT72" s="677"/>
      <c r="MPU72" s="677"/>
      <c r="MPV72" s="677"/>
      <c r="MPW72" s="677"/>
      <c r="MPX72" s="677"/>
      <c r="MPY72" s="677"/>
      <c r="MPZ72" s="677"/>
      <c r="MQA72" s="677"/>
      <c r="MQB72" s="677"/>
      <c r="MQC72" s="677"/>
      <c r="MQD72" s="677"/>
      <c r="MQE72" s="677"/>
      <c r="MQF72" s="677"/>
      <c r="MQG72" s="677"/>
      <c r="MQH72" s="677"/>
      <c r="MQI72" s="677"/>
      <c r="MQJ72" s="677"/>
      <c r="MQK72" s="677"/>
      <c r="MQL72" s="677"/>
      <c r="MQM72" s="677"/>
      <c r="MQN72" s="677"/>
      <c r="MQO72" s="677"/>
      <c r="MQP72" s="677"/>
      <c r="MQQ72" s="677"/>
      <c r="MQR72" s="677"/>
      <c r="MQS72" s="677"/>
      <c r="MQT72" s="677"/>
      <c r="MQU72" s="677"/>
      <c r="MQV72" s="677"/>
      <c r="MQW72" s="677"/>
      <c r="MQX72" s="677"/>
      <c r="MQY72" s="677"/>
      <c r="MQZ72" s="677"/>
      <c r="MRA72" s="677"/>
      <c r="MRB72" s="677"/>
      <c r="MRC72" s="677"/>
      <c r="MRD72" s="677"/>
      <c r="MRE72" s="677"/>
      <c r="MRF72" s="677"/>
      <c r="MRG72" s="677"/>
      <c r="MRH72" s="677"/>
      <c r="MRI72" s="677"/>
      <c r="MRJ72" s="677"/>
      <c r="MRK72" s="677"/>
      <c r="MRL72" s="677"/>
      <c r="MRM72" s="677"/>
      <c r="MRN72" s="677"/>
      <c r="MRO72" s="677"/>
      <c r="MRP72" s="677"/>
      <c r="MRQ72" s="677"/>
      <c r="MRR72" s="677"/>
      <c r="MRS72" s="677"/>
      <c r="MRT72" s="677"/>
      <c r="MRU72" s="677"/>
      <c r="MRV72" s="677"/>
      <c r="MRW72" s="677"/>
      <c r="MRX72" s="677"/>
      <c r="MRY72" s="677"/>
      <c r="MRZ72" s="677"/>
      <c r="MSA72" s="677"/>
      <c r="MSB72" s="677"/>
      <c r="MSC72" s="677"/>
      <c r="MSD72" s="677"/>
      <c r="MSE72" s="677"/>
      <c r="MSF72" s="677"/>
      <c r="MSG72" s="677"/>
      <c r="MSH72" s="677"/>
      <c r="MSI72" s="677"/>
      <c r="MSJ72" s="677"/>
      <c r="MSK72" s="677"/>
      <c r="MSL72" s="677"/>
      <c r="MSM72" s="677"/>
      <c r="MSN72" s="677"/>
      <c r="MSO72" s="677"/>
      <c r="MSP72" s="677"/>
      <c r="MSQ72" s="677"/>
      <c r="MSR72" s="677"/>
      <c r="MSS72" s="677"/>
      <c r="MST72" s="677"/>
      <c r="MSU72" s="677"/>
      <c r="MSV72" s="677"/>
      <c r="MSW72" s="677"/>
      <c r="MSX72" s="677"/>
      <c r="MSY72" s="677"/>
      <c r="MSZ72" s="677"/>
      <c r="MTA72" s="677"/>
      <c r="MTB72" s="677"/>
      <c r="MTC72" s="677"/>
      <c r="MTD72" s="677"/>
      <c r="MTE72" s="677"/>
      <c r="MTF72" s="677"/>
      <c r="MTG72" s="677"/>
      <c r="MTH72" s="677"/>
      <c r="MTI72" s="677"/>
      <c r="MTJ72" s="677"/>
      <c r="MTK72" s="677"/>
      <c r="MTL72" s="677"/>
      <c r="MTM72" s="677"/>
      <c r="MTN72" s="677"/>
      <c r="MTO72" s="677"/>
      <c r="MTP72" s="677"/>
      <c r="MTQ72" s="677"/>
      <c r="MTR72" s="677"/>
      <c r="MTS72" s="677"/>
      <c r="MTT72" s="677"/>
      <c r="MTU72" s="677"/>
      <c r="MTV72" s="677"/>
      <c r="MTW72" s="677"/>
      <c r="MTX72" s="677"/>
      <c r="MTY72" s="677"/>
      <c r="MTZ72" s="677"/>
      <c r="MUA72" s="677"/>
      <c r="MUB72" s="677"/>
      <c r="MUC72" s="677"/>
      <c r="MUD72" s="677"/>
      <c r="MUE72" s="677"/>
      <c r="MUF72" s="677"/>
      <c r="MUG72" s="677"/>
      <c r="MUH72" s="677"/>
      <c r="MUI72" s="677"/>
      <c r="MUJ72" s="677"/>
      <c r="MUK72" s="677"/>
      <c r="MUL72" s="677"/>
      <c r="MUM72" s="677"/>
      <c r="MUN72" s="677"/>
      <c r="MUO72" s="677"/>
      <c r="MUP72" s="677"/>
      <c r="MUQ72" s="677"/>
      <c r="MUR72" s="677"/>
      <c r="MUS72" s="677"/>
      <c r="MUT72" s="677"/>
      <c r="MUU72" s="677"/>
      <c r="MUV72" s="677"/>
      <c r="MUW72" s="677"/>
      <c r="MUX72" s="677"/>
      <c r="MUY72" s="677"/>
      <c r="MUZ72" s="677"/>
      <c r="MVA72" s="677"/>
      <c r="MVB72" s="677"/>
      <c r="MVC72" s="677"/>
      <c r="MVD72" s="677"/>
      <c r="MVE72" s="677"/>
      <c r="MVF72" s="677"/>
      <c r="MVG72" s="677"/>
      <c r="MVH72" s="677"/>
      <c r="MVI72" s="677"/>
      <c r="MVJ72" s="677"/>
      <c r="MVK72" s="677"/>
      <c r="MVL72" s="677"/>
      <c r="MVM72" s="677"/>
      <c r="MVN72" s="677"/>
      <c r="MVO72" s="677"/>
      <c r="MVP72" s="677"/>
      <c r="MVQ72" s="677"/>
      <c r="MVR72" s="677"/>
      <c r="MVS72" s="677"/>
      <c r="MVT72" s="677"/>
      <c r="MVU72" s="677"/>
      <c r="MVV72" s="677"/>
      <c r="MVW72" s="677"/>
      <c r="MVX72" s="677"/>
      <c r="MVY72" s="677"/>
      <c r="MVZ72" s="677"/>
      <c r="MWA72" s="677"/>
      <c r="MWB72" s="677"/>
      <c r="MWC72" s="677"/>
      <c r="MWD72" s="677"/>
      <c r="MWE72" s="677"/>
      <c r="MWF72" s="677"/>
      <c r="MWG72" s="677"/>
      <c r="MWH72" s="677"/>
      <c r="MWI72" s="677"/>
      <c r="MWJ72" s="677"/>
      <c r="MWK72" s="677"/>
      <c r="MWL72" s="677"/>
      <c r="MWM72" s="677"/>
      <c r="MWN72" s="677"/>
      <c r="MWO72" s="677"/>
      <c r="MWP72" s="677"/>
      <c r="MWQ72" s="677"/>
      <c r="MWR72" s="677"/>
      <c r="MWS72" s="677"/>
      <c r="MWT72" s="677"/>
      <c r="MWU72" s="677"/>
      <c r="MWV72" s="677"/>
      <c r="MWW72" s="677"/>
      <c r="MWX72" s="677"/>
      <c r="MWY72" s="677"/>
      <c r="MWZ72" s="677"/>
      <c r="MXA72" s="677"/>
      <c r="MXB72" s="677"/>
      <c r="MXC72" s="677"/>
      <c r="MXD72" s="677"/>
      <c r="MXE72" s="677"/>
      <c r="MXF72" s="677"/>
      <c r="MXG72" s="677"/>
      <c r="MXH72" s="677"/>
      <c r="MXI72" s="677"/>
      <c r="MXJ72" s="677"/>
      <c r="MXK72" s="677"/>
      <c r="MXL72" s="677"/>
      <c r="MXM72" s="677"/>
      <c r="MXN72" s="677"/>
      <c r="MXO72" s="677"/>
      <c r="MXP72" s="677"/>
      <c r="MXQ72" s="677"/>
      <c r="MXR72" s="677"/>
      <c r="MXS72" s="677"/>
      <c r="MXT72" s="677"/>
      <c r="MXU72" s="677"/>
      <c r="MXV72" s="677"/>
      <c r="MXW72" s="677"/>
      <c r="MXX72" s="677"/>
      <c r="MXY72" s="677"/>
      <c r="MXZ72" s="677"/>
      <c r="MYA72" s="677"/>
      <c r="MYB72" s="677"/>
      <c r="MYC72" s="677"/>
      <c r="MYD72" s="677"/>
      <c r="MYE72" s="677"/>
      <c r="MYF72" s="677"/>
      <c r="MYG72" s="677"/>
      <c r="MYH72" s="677"/>
      <c r="MYI72" s="677"/>
      <c r="MYJ72" s="677"/>
      <c r="MYK72" s="677"/>
      <c r="MYL72" s="677"/>
      <c r="MYM72" s="677"/>
      <c r="MYN72" s="677"/>
      <c r="MYO72" s="677"/>
      <c r="MYP72" s="677"/>
      <c r="MYQ72" s="677"/>
      <c r="MYR72" s="677"/>
      <c r="MYS72" s="677"/>
      <c r="MYT72" s="677"/>
      <c r="MYU72" s="677"/>
      <c r="MYV72" s="677"/>
      <c r="MYW72" s="677"/>
      <c r="MYX72" s="677"/>
      <c r="MYY72" s="677"/>
      <c r="MYZ72" s="677"/>
      <c r="MZA72" s="677"/>
      <c r="MZB72" s="677"/>
      <c r="MZC72" s="677"/>
      <c r="MZD72" s="677"/>
      <c r="MZE72" s="677"/>
      <c r="MZF72" s="677"/>
      <c r="MZG72" s="677"/>
      <c r="MZH72" s="677"/>
      <c r="MZI72" s="677"/>
      <c r="MZJ72" s="677"/>
      <c r="MZK72" s="677"/>
      <c r="MZL72" s="677"/>
      <c r="MZM72" s="677"/>
      <c r="MZN72" s="677"/>
      <c r="MZO72" s="677"/>
      <c r="MZP72" s="677"/>
      <c r="MZQ72" s="677"/>
      <c r="MZR72" s="677"/>
      <c r="MZS72" s="677"/>
      <c r="MZT72" s="677"/>
      <c r="MZU72" s="677"/>
      <c r="MZV72" s="677"/>
      <c r="MZW72" s="677"/>
      <c r="MZX72" s="677"/>
      <c r="MZY72" s="677"/>
      <c r="MZZ72" s="677"/>
      <c r="NAA72" s="677"/>
      <c r="NAB72" s="677"/>
      <c r="NAC72" s="677"/>
      <c r="NAD72" s="677"/>
      <c r="NAE72" s="677"/>
      <c r="NAF72" s="677"/>
      <c r="NAG72" s="677"/>
      <c r="NAH72" s="677"/>
      <c r="NAI72" s="677"/>
      <c r="NAJ72" s="677"/>
      <c r="NAK72" s="677"/>
      <c r="NAL72" s="677"/>
      <c r="NAM72" s="677"/>
      <c r="NAN72" s="677"/>
      <c r="NAO72" s="677"/>
      <c r="NAP72" s="677"/>
      <c r="NAQ72" s="677"/>
      <c r="NAR72" s="677"/>
      <c r="NAS72" s="677"/>
      <c r="NAT72" s="677"/>
      <c r="NAU72" s="677"/>
      <c r="NAV72" s="677"/>
      <c r="NAW72" s="677"/>
      <c r="NAX72" s="677"/>
      <c r="NAY72" s="677"/>
      <c r="NAZ72" s="677"/>
      <c r="NBA72" s="677"/>
      <c r="NBB72" s="677"/>
      <c r="NBC72" s="677"/>
      <c r="NBD72" s="677"/>
      <c r="NBE72" s="677"/>
      <c r="NBF72" s="677"/>
      <c r="NBG72" s="677"/>
      <c r="NBH72" s="677"/>
      <c r="NBI72" s="677"/>
      <c r="NBJ72" s="677"/>
      <c r="NBK72" s="677"/>
      <c r="NBL72" s="677"/>
      <c r="NBM72" s="677"/>
      <c r="NBN72" s="677"/>
      <c r="NBO72" s="677"/>
      <c r="NBP72" s="677"/>
      <c r="NBQ72" s="677"/>
      <c r="NBR72" s="677"/>
      <c r="NBS72" s="677"/>
      <c r="NBT72" s="677"/>
      <c r="NBU72" s="677"/>
      <c r="NBV72" s="677"/>
      <c r="NBW72" s="677"/>
      <c r="NBX72" s="677"/>
      <c r="NBY72" s="677"/>
      <c r="NBZ72" s="677"/>
      <c r="NCA72" s="677"/>
      <c r="NCB72" s="677"/>
      <c r="NCC72" s="677"/>
      <c r="NCD72" s="677"/>
      <c r="NCE72" s="677"/>
      <c r="NCF72" s="677"/>
      <c r="NCG72" s="677"/>
      <c r="NCH72" s="677"/>
      <c r="NCI72" s="677"/>
      <c r="NCJ72" s="677"/>
      <c r="NCK72" s="677"/>
      <c r="NCL72" s="677"/>
      <c r="NCM72" s="677"/>
      <c r="NCN72" s="677"/>
      <c r="NCO72" s="677"/>
      <c r="NCP72" s="677"/>
      <c r="NCQ72" s="677"/>
      <c r="NCR72" s="677"/>
      <c r="NCS72" s="677"/>
      <c r="NCT72" s="677"/>
      <c r="NCU72" s="677"/>
      <c r="NCV72" s="677"/>
      <c r="NCW72" s="677"/>
      <c r="NCX72" s="677"/>
      <c r="NCY72" s="677"/>
      <c r="NCZ72" s="677"/>
      <c r="NDA72" s="677"/>
      <c r="NDB72" s="677"/>
      <c r="NDC72" s="677"/>
      <c r="NDD72" s="677"/>
      <c r="NDE72" s="677"/>
      <c r="NDF72" s="677"/>
      <c r="NDG72" s="677"/>
      <c r="NDH72" s="677"/>
      <c r="NDI72" s="677"/>
      <c r="NDJ72" s="677"/>
      <c r="NDK72" s="677"/>
      <c r="NDL72" s="677"/>
      <c r="NDM72" s="677"/>
      <c r="NDN72" s="677"/>
      <c r="NDO72" s="677"/>
      <c r="NDP72" s="677"/>
      <c r="NDQ72" s="677"/>
      <c r="NDR72" s="677"/>
      <c r="NDS72" s="677"/>
      <c r="NDT72" s="677"/>
      <c r="NDU72" s="677"/>
      <c r="NDV72" s="677"/>
      <c r="NDW72" s="677"/>
      <c r="NDX72" s="677"/>
      <c r="NDY72" s="677"/>
      <c r="NDZ72" s="677"/>
      <c r="NEA72" s="677"/>
      <c r="NEB72" s="677"/>
      <c r="NEC72" s="677"/>
      <c r="NED72" s="677"/>
      <c r="NEE72" s="677"/>
      <c r="NEF72" s="677"/>
      <c r="NEG72" s="677"/>
      <c r="NEH72" s="677"/>
      <c r="NEI72" s="677"/>
      <c r="NEJ72" s="677"/>
      <c r="NEK72" s="677"/>
      <c r="NEL72" s="677"/>
      <c r="NEM72" s="677"/>
      <c r="NEN72" s="677"/>
      <c r="NEO72" s="677"/>
      <c r="NEP72" s="677"/>
      <c r="NEQ72" s="677"/>
      <c r="NER72" s="677"/>
      <c r="NES72" s="677"/>
      <c r="NET72" s="677"/>
      <c r="NEU72" s="677"/>
      <c r="NEV72" s="677"/>
      <c r="NEW72" s="677"/>
      <c r="NEX72" s="677"/>
      <c r="NEY72" s="677"/>
      <c r="NEZ72" s="677"/>
      <c r="NFA72" s="677"/>
      <c r="NFB72" s="677"/>
      <c r="NFC72" s="677"/>
      <c r="NFD72" s="677"/>
      <c r="NFE72" s="677"/>
      <c r="NFF72" s="677"/>
      <c r="NFG72" s="677"/>
      <c r="NFH72" s="677"/>
      <c r="NFI72" s="677"/>
      <c r="NFJ72" s="677"/>
      <c r="NFK72" s="677"/>
      <c r="NFL72" s="677"/>
      <c r="NFM72" s="677"/>
      <c r="NFN72" s="677"/>
      <c r="NFO72" s="677"/>
      <c r="NFP72" s="677"/>
      <c r="NFQ72" s="677"/>
      <c r="NFR72" s="677"/>
      <c r="NFS72" s="677"/>
      <c r="NFT72" s="677"/>
      <c r="NFU72" s="677"/>
      <c r="NFV72" s="677"/>
      <c r="NFW72" s="677"/>
      <c r="NFX72" s="677"/>
      <c r="NFY72" s="677"/>
      <c r="NFZ72" s="677"/>
      <c r="NGA72" s="677"/>
      <c r="NGB72" s="677"/>
      <c r="NGC72" s="677"/>
      <c r="NGD72" s="677"/>
      <c r="NGE72" s="677"/>
      <c r="NGF72" s="677"/>
      <c r="NGG72" s="677"/>
      <c r="NGH72" s="677"/>
      <c r="NGI72" s="677"/>
      <c r="NGJ72" s="677"/>
      <c r="NGK72" s="677"/>
      <c r="NGL72" s="677"/>
      <c r="NGM72" s="677"/>
      <c r="NGN72" s="677"/>
      <c r="NGO72" s="677"/>
      <c r="NGP72" s="677"/>
      <c r="NGQ72" s="677"/>
      <c r="NGR72" s="677"/>
      <c r="NGS72" s="677"/>
      <c r="NGT72" s="677"/>
      <c r="NGU72" s="677"/>
      <c r="NGV72" s="677"/>
      <c r="NGW72" s="677"/>
      <c r="NGX72" s="677"/>
      <c r="NGY72" s="677"/>
      <c r="NGZ72" s="677"/>
      <c r="NHA72" s="677"/>
      <c r="NHB72" s="677"/>
      <c r="NHC72" s="677"/>
      <c r="NHD72" s="677"/>
      <c r="NHE72" s="677"/>
      <c r="NHF72" s="677"/>
      <c r="NHG72" s="677"/>
      <c r="NHH72" s="677"/>
      <c r="NHI72" s="677"/>
      <c r="NHJ72" s="677"/>
      <c r="NHK72" s="677"/>
      <c r="NHL72" s="677"/>
      <c r="NHM72" s="677"/>
      <c r="NHN72" s="677"/>
      <c r="NHO72" s="677"/>
      <c r="NHP72" s="677"/>
      <c r="NHQ72" s="677"/>
      <c r="NHR72" s="677"/>
      <c r="NHS72" s="677"/>
      <c r="NHT72" s="677"/>
      <c r="NHU72" s="677"/>
      <c r="NHV72" s="677"/>
      <c r="NHW72" s="677"/>
      <c r="NHX72" s="677"/>
      <c r="NHY72" s="677"/>
      <c r="NHZ72" s="677"/>
      <c r="NIA72" s="677"/>
      <c r="NIB72" s="677"/>
      <c r="NIC72" s="677"/>
      <c r="NID72" s="677"/>
      <c r="NIE72" s="677"/>
      <c r="NIF72" s="677"/>
      <c r="NIG72" s="677"/>
      <c r="NIH72" s="677"/>
      <c r="NII72" s="677"/>
      <c r="NIJ72" s="677"/>
      <c r="NIK72" s="677"/>
      <c r="NIL72" s="677"/>
      <c r="NIM72" s="677"/>
      <c r="NIN72" s="677"/>
      <c r="NIO72" s="677"/>
      <c r="NIP72" s="677"/>
      <c r="NIQ72" s="677"/>
      <c r="NIR72" s="677"/>
      <c r="NIS72" s="677"/>
      <c r="NIT72" s="677"/>
      <c r="NIU72" s="677"/>
      <c r="NIV72" s="677"/>
      <c r="NIW72" s="677"/>
      <c r="NIX72" s="677"/>
      <c r="NIY72" s="677"/>
      <c r="NIZ72" s="677"/>
      <c r="NJA72" s="677"/>
      <c r="NJB72" s="677"/>
      <c r="NJC72" s="677"/>
      <c r="NJD72" s="677"/>
      <c r="NJE72" s="677"/>
      <c r="NJF72" s="677"/>
      <c r="NJG72" s="677"/>
      <c r="NJH72" s="677"/>
      <c r="NJI72" s="677"/>
      <c r="NJJ72" s="677"/>
      <c r="NJK72" s="677"/>
      <c r="NJL72" s="677"/>
      <c r="NJM72" s="677"/>
      <c r="NJN72" s="677"/>
      <c r="NJO72" s="677"/>
      <c r="NJP72" s="677"/>
      <c r="NJQ72" s="677"/>
      <c r="NJR72" s="677"/>
      <c r="NJS72" s="677"/>
      <c r="NJT72" s="677"/>
      <c r="NJU72" s="677"/>
      <c r="NJV72" s="677"/>
      <c r="NJW72" s="677"/>
      <c r="NJX72" s="677"/>
      <c r="NJY72" s="677"/>
      <c r="NJZ72" s="677"/>
      <c r="NKA72" s="677"/>
      <c r="NKB72" s="677"/>
      <c r="NKC72" s="677"/>
      <c r="NKD72" s="677"/>
      <c r="NKE72" s="677"/>
      <c r="NKF72" s="677"/>
      <c r="NKG72" s="677"/>
      <c r="NKH72" s="677"/>
      <c r="NKI72" s="677"/>
      <c r="NKJ72" s="677"/>
      <c r="NKK72" s="677"/>
      <c r="NKL72" s="677"/>
      <c r="NKM72" s="677"/>
      <c r="NKN72" s="677"/>
      <c r="NKO72" s="677"/>
      <c r="NKP72" s="677"/>
      <c r="NKQ72" s="677"/>
      <c r="NKR72" s="677"/>
      <c r="NKS72" s="677"/>
      <c r="NKT72" s="677"/>
      <c r="NKU72" s="677"/>
      <c r="NKV72" s="677"/>
      <c r="NKW72" s="677"/>
      <c r="NKX72" s="677"/>
      <c r="NKY72" s="677"/>
      <c r="NKZ72" s="677"/>
      <c r="NLA72" s="677"/>
      <c r="NLB72" s="677"/>
      <c r="NLC72" s="677"/>
      <c r="NLD72" s="677"/>
      <c r="NLE72" s="677"/>
      <c r="NLF72" s="677"/>
      <c r="NLG72" s="677"/>
      <c r="NLH72" s="677"/>
      <c r="NLI72" s="677"/>
      <c r="NLJ72" s="677"/>
      <c r="NLK72" s="677"/>
      <c r="NLL72" s="677"/>
      <c r="NLM72" s="677"/>
      <c r="NLN72" s="677"/>
      <c r="NLO72" s="677"/>
      <c r="NLP72" s="677"/>
      <c r="NLQ72" s="677"/>
      <c r="NLR72" s="677"/>
      <c r="NLS72" s="677"/>
      <c r="NLT72" s="677"/>
      <c r="NLU72" s="677"/>
      <c r="NLV72" s="677"/>
      <c r="NLW72" s="677"/>
      <c r="NLX72" s="677"/>
      <c r="NLY72" s="677"/>
      <c r="NLZ72" s="677"/>
      <c r="NMA72" s="677"/>
      <c r="NMB72" s="677"/>
      <c r="NMC72" s="677"/>
      <c r="NMD72" s="677"/>
      <c r="NME72" s="677"/>
      <c r="NMF72" s="677"/>
      <c r="NMG72" s="677"/>
      <c r="NMH72" s="677"/>
      <c r="NMI72" s="677"/>
      <c r="NMJ72" s="677"/>
      <c r="NMK72" s="677"/>
      <c r="NML72" s="677"/>
      <c r="NMM72" s="677"/>
      <c r="NMN72" s="677"/>
      <c r="NMO72" s="677"/>
      <c r="NMP72" s="677"/>
      <c r="NMQ72" s="677"/>
      <c r="NMR72" s="677"/>
      <c r="NMS72" s="677"/>
      <c r="NMT72" s="677"/>
      <c r="NMU72" s="677"/>
      <c r="NMV72" s="677"/>
      <c r="NMW72" s="677"/>
      <c r="NMX72" s="677"/>
      <c r="NMY72" s="677"/>
      <c r="NMZ72" s="677"/>
      <c r="NNA72" s="677"/>
      <c r="NNB72" s="677"/>
      <c r="NNC72" s="677"/>
      <c r="NND72" s="677"/>
      <c r="NNE72" s="677"/>
      <c r="NNF72" s="677"/>
      <c r="NNG72" s="677"/>
      <c r="NNH72" s="677"/>
      <c r="NNI72" s="677"/>
      <c r="NNJ72" s="677"/>
      <c r="NNK72" s="677"/>
      <c r="NNL72" s="677"/>
      <c r="NNM72" s="677"/>
      <c r="NNN72" s="677"/>
      <c r="NNO72" s="677"/>
      <c r="NNP72" s="677"/>
      <c r="NNQ72" s="677"/>
      <c r="NNR72" s="677"/>
      <c r="NNS72" s="677"/>
      <c r="NNT72" s="677"/>
      <c r="NNU72" s="677"/>
      <c r="NNV72" s="677"/>
      <c r="NNW72" s="677"/>
      <c r="NNX72" s="677"/>
      <c r="NNY72" s="677"/>
      <c r="NNZ72" s="677"/>
      <c r="NOA72" s="677"/>
      <c r="NOB72" s="677"/>
      <c r="NOC72" s="677"/>
      <c r="NOD72" s="677"/>
      <c r="NOE72" s="677"/>
      <c r="NOF72" s="677"/>
      <c r="NOG72" s="677"/>
      <c r="NOH72" s="677"/>
      <c r="NOI72" s="677"/>
      <c r="NOJ72" s="677"/>
      <c r="NOK72" s="677"/>
      <c r="NOL72" s="677"/>
      <c r="NOM72" s="677"/>
      <c r="NON72" s="677"/>
      <c r="NOO72" s="677"/>
      <c r="NOP72" s="677"/>
      <c r="NOQ72" s="677"/>
      <c r="NOR72" s="677"/>
      <c r="NOS72" s="677"/>
      <c r="NOT72" s="677"/>
      <c r="NOU72" s="677"/>
      <c r="NOV72" s="677"/>
      <c r="NOW72" s="677"/>
      <c r="NOX72" s="677"/>
      <c r="NOY72" s="677"/>
      <c r="NOZ72" s="677"/>
      <c r="NPA72" s="677"/>
      <c r="NPB72" s="677"/>
      <c r="NPC72" s="677"/>
      <c r="NPD72" s="677"/>
      <c r="NPE72" s="677"/>
      <c r="NPF72" s="677"/>
      <c r="NPG72" s="677"/>
      <c r="NPH72" s="677"/>
      <c r="NPI72" s="677"/>
      <c r="NPJ72" s="677"/>
      <c r="NPK72" s="677"/>
      <c r="NPL72" s="677"/>
      <c r="NPM72" s="677"/>
      <c r="NPN72" s="677"/>
      <c r="NPO72" s="677"/>
      <c r="NPP72" s="677"/>
      <c r="NPQ72" s="677"/>
      <c r="NPR72" s="677"/>
      <c r="NPS72" s="677"/>
      <c r="NPT72" s="677"/>
      <c r="NPU72" s="677"/>
      <c r="NPV72" s="677"/>
      <c r="NPW72" s="677"/>
      <c r="NPX72" s="677"/>
      <c r="NPY72" s="677"/>
      <c r="NPZ72" s="677"/>
      <c r="NQA72" s="677"/>
      <c r="NQB72" s="677"/>
      <c r="NQC72" s="677"/>
      <c r="NQD72" s="677"/>
      <c r="NQE72" s="677"/>
      <c r="NQF72" s="677"/>
      <c r="NQG72" s="677"/>
      <c r="NQH72" s="677"/>
      <c r="NQI72" s="677"/>
      <c r="NQJ72" s="677"/>
      <c r="NQK72" s="677"/>
      <c r="NQL72" s="677"/>
      <c r="NQM72" s="677"/>
      <c r="NQN72" s="677"/>
      <c r="NQO72" s="677"/>
      <c r="NQP72" s="677"/>
      <c r="NQQ72" s="677"/>
      <c r="NQR72" s="677"/>
      <c r="NQS72" s="677"/>
      <c r="NQT72" s="677"/>
      <c r="NQU72" s="677"/>
      <c r="NQV72" s="677"/>
      <c r="NQW72" s="677"/>
      <c r="NQX72" s="677"/>
      <c r="NQY72" s="677"/>
      <c r="NQZ72" s="677"/>
      <c r="NRA72" s="677"/>
      <c r="NRB72" s="677"/>
      <c r="NRC72" s="677"/>
      <c r="NRD72" s="677"/>
      <c r="NRE72" s="677"/>
      <c r="NRF72" s="677"/>
      <c r="NRG72" s="677"/>
      <c r="NRH72" s="677"/>
      <c r="NRI72" s="677"/>
      <c r="NRJ72" s="677"/>
      <c r="NRK72" s="677"/>
      <c r="NRL72" s="677"/>
      <c r="NRM72" s="677"/>
      <c r="NRN72" s="677"/>
      <c r="NRO72" s="677"/>
      <c r="NRP72" s="677"/>
      <c r="NRQ72" s="677"/>
      <c r="NRR72" s="677"/>
      <c r="NRS72" s="677"/>
      <c r="NRT72" s="677"/>
      <c r="NRU72" s="677"/>
      <c r="NRV72" s="677"/>
      <c r="NRW72" s="677"/>
      <c r="NRX72" s="677"/>
      <c r="NRY72" s="677"/>
      <c r="NRZ72" s="677"/>
      <c r="NSA72" s="677"/>
      <c r="NSB72" s="677"/>
      <c r="NSC72" s="677"/>
      <c r="NSD72" s="677"/>
      <c r="NSE72" s="677"/>
      <c r="NSF72" s="677"/>
      <c r="NSG72" s="677"/>
      <c r="NSH72" s="677"/>
      <c r="NSI72" s="677"/>
      <c r="NSJ72" s="677"/>
      <c r="NSK72" s="677"/>
      <c r="NSL72" s="677"/>
      <c r="NSM72" s="677"/>
      <c r="NSN72" s="677"/>
      <c r="NSO72" s="677"/>
      <c r="NSP72" s="677"/>
      <c r="NSQ72" s="677"/>
      <c r="NSR72" s="677"/>
      <c r="NSS72" s="677"/>
      <c r="NST72" s="677"/>
      <c r="NSU72" s="677"/>
      <c r="NSV72" s="677"/>
      <c r="NSW72" s="677"/>
      <c r="NSX72" s="677"/>
      <c r="NSY72" s="677"/>
      <c r="NSZ72" s="677"/>
      <c r="NTA72" s="677"/>
      <c r="NTB72" s="677"/>
      <c r="NTC72" s="677"/>
      <c r="NTD72" s="677"/>
      <c r="NTE72" s="677"/>
      <c r="NTF72" s="677"/>
      <c r="NTG72" s="677"/>
      <c r="NTH72" s="677"/>
      <c r="NTI72" s="677"/>
      <c r="NTJ72" s="677"/>
      <c r="NTK72" s="677"/>
      <c r="NTL72" s="677"/>
      <c r="NTM72" s="677"/>
      <c r="NTN72" s="677"/>
      <c r="NTO72" s="677"/>
      <c r="NTP72" s="677"/>
      <c r="NTQ72" s="677"/>
      <c r="NTR72" s="677"/>
      <c r="NTS72" s="677"/>
      <c r="NTT72" s="677"/>
      <c r="NTU72" s="677"/>
      <c r="NTV72" s="677"/>
      <c r="NTW72" s="677"/>
      <c r="NTX72" s="677"/>
      <c r="NTY72" s="677"/>
      <c r="NTZ72" s="677"/>
      <c r="NUA72" s="677"/>
      <c r="NUB72" s="677"/>
      <c r="NUC72" s="677"/>
      <c r="NUD72" s="677"/>
      <c r="NUE72" s="677"/>
      <c r="NUF72" s="677"/>
      <c r="NUG72" s="677"/>
      <c r="NUH72" s="677"/>
      <c r="NUI72" s="677"/>
      <c r="NUJ72" s="677"/>
      <c r="NUK72" s="677"/>
      <c r="NUL72" s="677"/>
      <c r="NUM72" s="677"/>
      <c r="NUN72" s="677"/>
      <c r="NUO72" s="677"/>
      <c r="NUP72" s="677"/>
      <c r="NUQ72" s="677"/>
      <c r="NUR72" s="677"/>
      <c r="NUS72" s="677"/>
      <c r="NUT72" s="677"/>
      <c r="NUU72" s="677"/>
      <c r="NUV72" s="677"/>
      <c r="NUW72" s="677"/>
      <c r="NUX72" s="677"/>
      <c r="NUY72" s="677"/>
      <c r="NUZ72" s="677"/>
      <c r="NVA72" s="677"/>
      <c r="NVB72" s="677"/>
      <c r="NVC72" s="677"/>
      <c r="NVD72" s="677"/>
      <c r="NVE72" s="677"/>
      <c r="NVF72" s="677"/>
      <c r="NVG72" s="677"/>
      <c r="NVH72" s="677"/>
      <c r="NVI72" s="677"/>
      <c r="NVJ72" s="677"/>
      <c r="NVK72" s="677"/>
      <c r="NVL72" s="677"/>
      <c r="NVM72" s="677"/>
      <c r="NVN72" s="677"/>
      <c r="NVO72" s="677"/>
      <c r="NVP72" s="677"/>
      <c r="NVQ72" s="677"/>
      <c r="NVR72" s="677"/>
      <c r="NVS72" s="677"/>
      <c r="NVT72" s="677"/>
      <c r="NVU72" s="677"/>
      <c r="NVV72" s="677"/>
      <c r="NVW72" s="677"/>
      <c r="NVX72" s="677"/>
      <c r="NVY72" s="677"/>
      <c r="NVZ72" s="677"/>
      <c r="NWA72" s="677"/>
      <c r="NWB72" s="677"/>
      <c r="NWC72" s="677"/>
      <c r="NWD72" s="677"/>
      <c r="NWE72" s="677"/>
      <c r="NWF72" s="677"/>
      <c r="NWG72" s="677"/>
      <c r="NWH72" s="677"/>
      <c r="NWI72" s="677"/>
      <c r="NWJ72" s="677"/>
      <c r="NWK72" s="677"/>
      <c r="NWL72" s="677"/>
      <c r="NWM72" s="677"/>
      <c r="NWN72" s="677"/>
      <c r="NWO72" s="677"/>
      <c r="NWP72" s="677"/>
      <c r="NWQ72" s="677"/>
      <c r="NWR72" s="677"/>
      <c r="NWS72" s="677"/>
      <c r="NWT72" s="677"/>
      <c r="NWU72" s="677"/>
      <c r="NWV72" s="677"/>
      <c r="NWW72" s="677"/>
      <c r="NWX72" s="677"/>
      <c r="NWY72" s="677"/>
      <c r="NWZ72" s="677"/>
      <c r="NXA72" s="677"/>
      <c r="NXB72" s="677"/>
      <c r="NXC72" s="677"/>
      <c r="NXD72" s="677"/>
      <c r="NXE72" s="677"/>
      <c r="NXF72" s="677"/>
      <c r="NXG72" s="677"/>
      <c r="NXH72" s="677"/>
      <c r="NXI72" s="677"/>
      <c r="NXJ72" s="677"/>
      <c r="NXK72" s="677"/>
      <c r="NXL72" s="677"/>
      <c r="NXM72" s="677"/>
      <c r="NXN72" s="677"/>
      <c r="NXO72" s="677"/>
      <c r="NXP72" s="677"/>
      <c r="NXQ72" s="677"/>
      <c r="NXR72" s="677"/>
      <c r="NXS72" s="677"/>
      <c r="NXT72" s="677"/>
      <c r="NXU72" s="677"/>
      <c r="NXV72" s="677"/>
      <c r="NXW72" s="677"/>
      <c r="NXX72" s="677"/>
      <c r="NXY72" s="677"/>
      <c r="NXZ72" s="677"/>
      <c r="NYA72" s="677"/>
      <c r="NYB72" s="677"/>
      <c r="NYC72" s="677"/>
      <c r="NYD72" s="677"/>
      <c r="NYE72" s="677"/>
      <c r="NYF72" s="677"/>
      <c r="NYG72" s="677"/>
      <c r="NYH72" s="677"/>
      <c r="NYI72" s="677"/>
      <c r="NYJ72" s="677"/>
      <c r="NYK72" s="677"/>
      <c r="NYL72" s="677"/>
      <c r="NYM72" s="677"/>
      <c r="NYN72" s="677"/>
      <c r="NYO72" s="677"/>
      <c r="NYP72" s="677"/>
      <c r="NYQ72" s="677"/>
      <c r="NYR72" s="677"/>
      <c r="NYS72" s="677"/>
      <c r="NYT72" s="677"/>
      <c r="NYU72" s="677"/>
      <c r="NYV72" s="677"/>
      <c r="NYW72" s="677"/>
      <c r="NYX72" s="677"/>
      <c r="NYY72" s="677"/>
      <c r="NYZ72" s="677"/>
      <c r="NZA72" s="677"/>
      <c r="NZB72" s="677"/>
      <c r="NZC72" s="677"/>
      <c r="NZD72" s="677"/>
      <c r="NZE72" s="677"/>
      <c r="NZF72" s="677"/>
      <c r="NZG72" s="677"/>
      <c r="NZH72" s="677"/>
      <c r="NZI72" s="677"/>
      <c r="NZJ72" s="677"/>
      <c r="NZK72" s="677"/>
      <c r="NZL72" s="677"/>
      <c r="NZM72" s="677"/>
      <c r="NZN72" s="677"/>
      <c r="NZO72" s="677"/>
      <c r="NZP72" s="677"/>
      <c r="NZQ72" s="677"/>
      <c r="NZR72" s="677"/>
      <c r="NZS72" s="677"/>
      <c r="NZT72" s="677"/>
      <c r="NZU72" s="677"/>
      <c r="NZV72" s="677"/>
      <c r="NZW72" s="677"/>
      <c r="NZX72" s="677"/>
      <c r="NZY72" s="677"/>
      <c r="NZZ72" s="677"/>
      <c r="OAA72" s="677"/>
      <c r="OAB72" s="677"/>
      <c r="OAC72" s="677"/>
      <c r="OAD72" s="677"/>
      <c r="OAE72" s="677"/>
      <c r="OAF72" s="677"/>
      <c r="OAG72" s="677"/>
      <c r="OAH72" s="677"/>
      <c r="OAI72" s="677"/>
      <c r="OAJ72" s="677"/>
      <c r="OAK72" s="677"/>
      <c r="OAL72" s="677"/>
      <c r="OAM72" s="677"/>
      <c r="OAN72" s="677"/>
      <c r="OAO72" s="677"/>
      <c r="OAP72" s="677"/>
      <c r="OAQ72" s="677"/>
      <c r="OAR72" s="677"/>
      <c r="OAS72" s="677"/>
      <c r="OAT72" s="677"/>
      <c r="OAU72" s="677"/>
      <c r="OAV72" s="677"/>
      <c r="OAW72" s="677"/>
      <c r="OAX72" s="677"/>
      <c r="OAY72" s="677"/>
      <c r="OAZ72" s="677"/>
      <c r="OBA72" s="677"/>
      <c r="OBB72" s="677"/>
      <c r="OBC72" s="677"/>
      <c r="OBD72" s="677"/>
      <c r="OBE72" s="677"/>
      <c r="OBF72" s="677"/>
      <c r="OBG72" s="677"/>
      <c r="OBH72" s="677"/>
      <c r="OBI72" s="677"/>
      <c r="OBJ72" s="677"/>
      <c r="OBK72" s="677"/>
      <c r="OBL72" s="677"/>
      <c r="OBM72" s="677"/>
      <c r="OBN72" s="677"/>
      <c r="OBO72" s="677"/>
      <c r="OBP72" s="677"/>
      <c r="OBQ72" s="677"/>
      <c r="OBR72" s="677"/>
      <c r="OBS72" s="677"/>
      <c r="OBT72" s="677"/>
      <c r="OBU72" s="677"/>
      <c r="OBV72" s="677"/>
      <c r="OBW72" s="677"/>
      <c r="OBX72" s="677"/>
      <c r="OBY72" s="677"/>
      <c r="OBZ72" s="677"/>
      <c r="OCA72" s="677"/>
      <c r="OCB72" s="677"/>
      <c r="OCC72" s="677"/>
      <c r="OCD72" s="677"/>
      <c r="OCE72" s="677"/>
      <c r="OCF72" s="677"/>
      <c r="OCG72" s="677"/>
      <c r="OCH72" s="677"/>
      <c r="OCI72" s="677"/>
      <c r="OCJ72" s="677"/>
      <c r="OCK72" s="677"/>
      <c r="OCL72" s="677"/>
      <c r="OCM72" s="677"/>
      <c r="OCN72" s="677"/>
      <c r="OCO72" s="677"/>
      <c r="OCP72" s="677"/>
      <c r="OCQ72" s="677"/>
      <c r="OCR72" s="677"/>
      <c r="OCS72" s="677"/>
      <c r="OCT72" s="677"/>
      <c r="OCU72" s="677"/>
      <c r="OCV72" s="677"/>
      <c r="OCW72" s="677"/>
      <c r="OCX72" s="677"/>
      <c r="OCY72" s="677"/>
      <c r="OCZ72" s="677"/>
      <c r="ODA72" s="677"/>
      <c r="ODB72" s="677"/>
      <c r="ODC72" s="677"/>
      <c r="ODD72" s="677"/>
      <c r="ODE72" s="677"/>
      <c r="ODF72" s="677"/>
      <c r="ODG72" s="677"/>
      <c r="ODH72" s="677"/>
      <c r="ODI72" s="677"/>
      <c r="ODJ72" s="677"/>
      <c r="ODK72" s="677"/>
      <c r="ODL72" s="677"/>
      <c r="ODM72" s="677"/>
      <c r="ODN72" s="677"/>
      <c r="ODO72" s="677"/>
      <c r="ODP72" s="677"/>
      <c r="ODQ72" s="677"/>
      <c r="ODR72" s="677"/>
      <c r="ODS72" s="677"/>
      <c r="ODT72" s="677"/>
      <c r="ODU72" s="677"/>
      <c r="ODV72" s="677"/>
      <c r="ODW72" s="677"/>
      <c r="ODX72" s="677"/>
      <c r="ODY72" s="677"/>
      <c r="ODZ72" s="677"/>
      <c r="OEA72" s="677"/>
      <c r="OEB72" s="677"/>
      <c r="OEC72" s="677"/>
      <c r="OED72" s="677"/>
      <c r="OEE72" s="677"/>
      <c r="OEF72" s="677"/>
      <c r="OEG72" s="677"/>
      <c r="OEH72" s="677"/>
      <c r="OEI72" s="677"/>
      <c r="OEJ72" s="677"/>
      <c r="OEK72" s="677"/>
      <c r="OEL72" s="677"/>
      <c r="OEM72" s="677"/>
      <c r="OEN72" s="677"/>
      <c r="OEO72" s="677"/>
      <c r="OEP72" s="677"/>
      <c r="OEQ72" s="677"/>
      <c r="OER72" s="677"/>
      <c r="OES72" s="677"/>
      <c r="OET72" s="677"/>
      <c r="OEU72" s="677"/>
      <c r="OEV72" s="677"/>
      <c r="OEW72" s="677"/>
      <c r="OEX72" s="677"/>
      <c r="OEY72" s="677"/>
      <c r="OEZ72" s="677"/>
      <c r="OFA72" s="677"/>
      <c r="OFB72" s="677"/>
      <c r="OFC72" s="677"/>
      <c r="OFD72" s="677"/>
      <c r="OFE72" s="677"/>
      <c r="OFF72" s="677"/>
      <c r="OFG72" s="677"/>
      <c r="OFH72" s="677"/>
      <c r="OFI72" s="677"/>
      <c r="OFJ72" s="677"/>
      <c r="OFK72" s="677"/>
      <c r="OFL72" s="677"/>
      <c r="OFM72" s="677"/>
      <c r="OFN72" s="677"/>
      <c r="OFO72" s="677"/>
      <c r="OFP72" s="677"/>
      <c r="OFQ72" s="677"/>
      <c r="OFR72" s="677"/>
      <c r="OFS72" s="677"/>
      <c r="OFT72" s="677"/>
      <c r="OFU72" s="677"/>
      <c r="OFV72" s="677"/>
      <c r="OFW72" s="677"/>
      <c r="OFX72" s="677"/>
      <c r="OFY72" s="677"/>
      <c r="OFZ72" s="677"/>
      <c r="OGA72" s="677"/>
      <c r="OGB72" s="677"/>
      <c r="OGC72" s="677"/>
      <c r="OGD72" s="677"/>
      <c r="OGE72" s="677"/>
      <c r="OGF72" s="677"/>
      <c r="OGG72" s="677"/>
      <c r="OGH72" s="677"/>
      <c r="OGI72" s="677"/>
      <c r="OGJ72" s="677"/>
      <c r="OGK72" s="677"/>
      <c r="OGL72" s="677"/>
      <c r="OGM72" s="677"/>
      <c r="OGN72" s="677"/>
      <c r="OGO72" s="677"/>
      <c r="OGP72" s="677"/>
      <c r="OGQ72" s="677"/>
      <c r="OGR72" s="677"/>
      <c r="OGS72" s="677"/>
      <c r="OGT72" s="677"/>
      <c r="OGU72" s="677"/>
      <c r="OGV72" s="677"/>
      <c r="OGW72" s="677"/>
      <c r="OGX72" s="677"/>
      <c r="OGY72" s="677"/>
      <c r="OGZ72" s="677"/>
      <c r="OHA72" s="677"/>
      <c r="OHB72" s="677"/>
      <c r="OHC72" s="677"/>
      <c r="OHD72" s="677"/>
      <c r="OHE72" s="677"/>
      <c r="OHF72" s="677"/>
      <c r="OHG72" s="677"/>
      <c r="OHH72" s="677"/>
      <c r="OHI72" s="677"/>
      <c r="OHJ72" s="677"/>
      <c r="OHK72" s="677"/>
      <c r="OHL72" s="677"/>
      <c r="OHM72" s="677"/>
      <c r="OHN72" s="677"/>
      <c r="OHO72" s="677"/>
      <c r="OHP72" s="677"/>
      <c r="OHQ72" s="677"/>
      <c r="OHR72" s="677"/>
      <c r="OHS72" s="677"/>
      <c r="OHT72" s="677"/>
      <c r="OHU72" s="677"/>
      <c r="OHV72" s="677"/>
      <c r="OHW72" s="677"/>
      <c r="OHX72" s="677"/>
      <c r="OHY72" s="677"/>
      <c r="OHZ72" s="677"/>
      <c r="OIA72" s="677"/>
      <c r="OIB72" s="677"/>
      <c r="OIC72" s="677"/>
      <c r="OID72" s="677"/>
      <c r="OIE72" s="677"/>
      <c r="OIF72" s="677"/>
      <c r="OIG72" s="677"/>
      <c r="OIH72" s="677"/>
      <c r="OII72" s="677"/>
      <c r="OIJ72" s="677"/>
      <c r="OIK72" s="677"/>
      <c r="OIL72" s="677"/>
      <c r="OIM72" s="677"/>
      <c r="OIN72" s="677"/>
      <c r="OIO72" s="677"/>
      <c r="OIP72" s="677"/>
      <c r="OIQ72" s="677"/>
      <c r="OIR72" s="677"/>
      <c r="OIS72" s="677"/>
      <c r="OIT72" s="677"/>
      <c r="OIU72" s="677"/>
      <c r="OIV72" s="677"/>
      <c r="OIW72" s="677"/>
      <c r="OIX72" s="677"/>
      <c r="OIY72" s="677"/>
      <c r="OIZ72" s="677"/>
      <c r="OJA72" s="677"/>
      <c r="OJB72" s="677"/>
      <c r="OJC72" s="677"/>
      <c r="OJD72" s="677"/>
      <c r="OJE72" s="677"/>
      <c r="OJF72" s="677"/>
      <c r="OJG72" s="677"/>
      <c r="OJH72" s="677"/>
      <c r="OJI72" s="677"/>
      <c r="OJJ72" s="677"/>
      <c r="OJK72" s="677"/>
      <c r="OJL72" s="677"/>
      <c r="OJM72" s="677"/>
      <c r="OJN72" s="677"/>
      <c r="OJO72" s="677"/>
      <c r="OJP72" s="677"/>
      <c r="OJQ72" s="677"/>
      <c r="OJR72" s="677"/>
      <c r="OJS72" s="677"/>
      <c r="OJT72" s="677"/>
      <c r="OJU72" s="677"/>
      <c r="OJV72" s="677"/>
      <c r="OJW72" s="677"/>
      <c r="OJX72" s="677"/>
      <c r="OJY72" s="677"/>
      <c r="OJZ72" s="677"/>
      <c r="OKA72" s="677"/>
      <c r="OKB72" s="677"/>
      <c r="OKC72" s="677"/>
      <c r="OKD72" s="677"/>
      <c r="OKE72" s="677"/>
      <c r="OKF72" s="677"/>
      <c r="OKG72" s="677"/>
      <c r="OKH72" s="677"/>
      <c r="OKI72" s="677"/>
      <c r="OKJ72" s="677"/>
      <c r="OKK72" s="677"/>
      <c r="OKL72" s="677"/>
      <c r="OKM72" s="677"/>
      <c r="OKN72" s="677"/>
      <c r="OKO72" s="677"/>
      <c r="OKP72" s="677"/>
      <c r="OKQ72" s="677"/>
      <c r="OKR72" s="677"/>
      <c r="OKS72" s="677"/>
      <c r="OKT72" s="677"/>
      <c r="OKU72" s="677"/>
      <c r="OKV72" s="677"/>
      <c r="OKW72" s="677"/>
      <c r="OKX72" s="677"/>
      <c r="OKY72" s="677"/>
      <c r="OKZ72" s="677"/>
      <c r="OLA72" s="677"/>
      <c r="OLB72" s="677"/>
      <c r="OLC72" s="677"/>
      <c r="OLD72" s="677"/>
      <c r="OLE72" s="677"/>
      <c r="OLF72" s="677"/>
      <c r="OLG72" s="677"/>
      <c r="OLH72" s="677"/>
      <c r="OLI72" s="677"/>
      <c r="OLJ72" s="677"/>
      <c r="OLK72" s="677"/>
      <c r="OLL72" s="677"/>
      <c r="OLM72" s="677"/>
      <c r="OLN72" s="677"/>
      <c r="OLO72" s="677"/>
      <c r="OLP72" s="677"/>
      <c r="OLQ72" s="677"/>
      <c r="OLR72" s="677"/>
      <c r="OLS72" s="677"/>
      <c r="OLT72" s="677"/>
      <c r="OLU72" s="677"/>
      <c r="OLV72" s="677"/>
      <c r="OLW72" s="677"/>
      <c r="OLX72" s="677"/>
      <c r="OLY72" s="677"/>
      <c r="OLZ72" s="677"/>
      <c r="OMA72" s="677"/>
      <c r="OMB72" s="677"/>
      <c r="OMC72" s="677"/>
      <c r="OMD72" s="677"/>
      <c r="OME72" s="677"/>
      <c r="OMF72" s="677"/>
      <c r="OMG72" s="677"/>
      <c r="OMH72" s="677"/>
      <c r="OMI72" s="677"/>
      <c r="OMJ72" s="677"/>
      <c r="OMK72" s="677"/>
      <c r="OML72" s="677"/>
      <c r="OMM72" s="677"/>
      <c r="OMN72" s="677"/>
      <c r="OMO72" s="677"/>
      <c r="OMP72" s="677"/>
      <c r="OMQ72" s="677"/>
      <c r="OMR72" s="677"/>
      <c r="OMS72" s="677"/>
      <c r="OMT72" s="677"/>
      <c r="OMU72" s="677"/>
      <c r="OMV72" s="677"/>
      <c r="OMW72" s="677"/>
      <c r="OMX72" s="677"/>
      <c r="OMY72" s="677"/>
      <c r="OMZ72" s="677"/>
      <c r="ONA72" s="677"/>
      <c r="ONB72" s="677"/>
      <c r="ONC72" s="677"/>
      <c r="OND72" s="677"/>
      <c r="ONE72" s="677"/>
      <c r="ONF72" s="677"/>
      <c r="ONG72" s="677"/>
      <c r="ONH72" s="677"/>
      <c r="ONI72" s="677"/>
      <c r="ONJ72" s="677"/>
      <c r="ONK72" s="677"/>
      <c r="ONL72" s="677"/>
      <c r="ONM72" s="677"/>
      <c r="ONN72" s="677"/>
      <c r="ONO72" s="677"/>
      <c r="ONP72" s="677"/>
      <c r="ONQ72" s="677"/>
      <c r="ONR72" s="677"/>
      <c r="ONS72" s="677"/>
      <c r="ONT72" s="677"/>
      <c r="ONU72" s="677"/>
      <c r="ONV72" s="677"/>
      <c r="ONW72" s="677"/>
      <c r="ONX72" s="677"/>
      <c r="ONY72" s="677"/>
      <c r="ONZ72" s="677"/>
      <c r="OOA72" s="677"/>
      <c r="OOB72" s="677"/>
      <c r="OOC72" s="677"/>
      <c r="OOD72" s="677"/>
      <c r="OOE72" s="677"/>
      <c r="OOF72" s="677"/>
      <c r="OOG72" s="677"/>
      <c r="OOH72" s="677"/>
      <c r="OOI72" s="677"/>
      <c r="OOJ72" s="677"/>
      <c r="OOK72" s="677"/>
      <c r="OOL72" s="677"/>
      <c r="OOM72" s="677"/>
      <c r="OON72" s="677"/>
      <c r="OOO72" s="677"/>
      <c r="OOP72" s="677"/>
      <c r="OOQ72" s="677"/>
      <c r="OOR72" s="677"/>
      <c r="OOS72" s="677"/>
      <c r="OOT72" s="677"/>
      <c r="OOU72" s="677"/>
      <c r="OOV72" s="677"/>
      <c r="OOW72" s="677"/>
      <c r="OOX72" s="677"/>
      <c r="OOY72" s="677"/>
      <c r="OOZ72" s="677"/>
      <c r="OPA72" s="677"/>
      <c r="OPB72" s="677"/>
      <c r="OPC72" s="677"/>
      <c r="OPD72" s="677"/>
      <c r="OPE72" s="677"/>
      <c r="OPF72" s="677"/>
      <c r="OPG72" s="677"/>
      <c r="OPH72" s="677"/>
      <c r="OPI72" s="677"/>
      <c r="OPJ72" s="677"/>
      <c r="OPK72" s="677"/>
      <c r="OPL72" s="677"/>
      <c r="OPM72" s="677"/>
      <c r="OPN72" s="677"/>
      <c r="OPO72" s="677"/>
      <c r="OPP72" s="677"/>
      <c r="OPQ72" s="677"/>
      <c r="OPR72" s="677"/>
      <c r="OPS72" s="677"/>
      <c r="OPT72" s="677"/>
      <c r="OPU72" s="677"/>
      <c r="OPV72" s="677"/>
      <c r="OPW72" s="677"/>
      <c r="OPX72" s="677"/>
      <c r="OPY72" s="677"/>
      <c r="OPZ72" s="677"/>
      <c r="OQA72" s="677"/>
      <c r="OQB72" s="677"/>
      <c r="OQC72" s="677"/>
      <c r="OQD72" s="677"/>
      <c r="OQE72" s="677"/>
      <c r="OQF72" s="677"/>
      <c r="OQG72" s="677"/>
      <c r="OQH72" s="677"/>
      <c r="OQI72" s="677"/>
      <c r="OQJ72" s="677"/>
      <c r="OQK72" s="677"/>
      <c r="OQL72" s="677"/>
      <c r="OQM72" s="677"/>
      <c r="OQN72" s="677"/>
      <c r="OQO72" s="677"/>
      <c r="OQP72" s="677"/>
      <c r="OQQ72" s="677"/>
      <c r="OQR72" s="677"/>
      <c r="OQS72" s="677"/>
      <c r="OQT72" s="677"/>
      <c r="OQU72" s="677"/>
      <c r="OQV72" s="677"/>
      <c r="OQW72" s="677"/>
      <c r="OQX72" s="677"/>
      <c r="OQY72" s="677"/>
      <c r="OQZ72" s="677"/>
      <c r="ORA72" s="677"/>
      <c r="ORB72" s="677"/>
      <c r="ORC72" s="677"/>
      <c r="ORD72" s="677"/>
      <c r="ORE72" s="677"/>
      <c r="ORF72" s="677"/>
      <c r="ORG72" s="677"/>
      <c r="ORH72" s="677"/>
      <c r="ORI72" s="677"/>
      <c r="ORJ72" s="677"/>
      <c r="ORK72" s="677"/>
      <c r="ORL72" s="677"/>
      <c r="ORM72" s="677"/>
      <c r="ORN72" s="677"/>
      <c r="ORO72" s="677"/>
      <c r="ORP72" s="677"/>
      <c r="ORQ72" s="677"/>
      <c r="ORR72" s="677"/>
      <c r="ORS72" s="677"/>
      <c r="ORT72" s="677"/>
      <c r="ORU72" s="677"/>
      <c r="ORV72" s="677"/>
      <c r="ORW72" s="677"/>
      <c r="ORX72" s="677"/>
      <c r="ORY72" s="677"/>
      <c r="ORZ72" s="677"/>
      <c r="OSA72" s="677"/>
      <c r="OSB72" s="677"/>
      <c r="OSC72" s="677"/>
      <c r="OSD72" s="677"/>
      <c r="OSE72" s="677"/>
      <c r="OSF72" s="677"/>
      <c r="OSG72" s="677"/>
      <c r="OSH72" s="677"/>
      <c r="OSI72" s="677"/>
      <c r="OSJ72" s="677"/>
      <c r="OSK72" s="677"/>
      <c r="OSL72" s="677"/>
      <c r="OSM72" s="677"/>
      <c r="OSN72" s="677"/>
      <c r="OSO72" s="677"/>
      <c r="OSP72" s="677"/>
      <c r="OSQ72" s="677"/>
      <c r="OSR72" s="677"/>
      <c r="OSS72" s="677"/>
      <c r="OST72" s="677"/>
      <c r="OSU72" s="677"/>
      <c r="OSV72" s="677"/>
      <c r="OSW72" s="677"/>
      <c r="OSX72" s="677"/>
      <c r="OSY72" s="677"/>
      <c r="OSZ72" s="677"/>
      <c r="OTA72" s="677"/>
      <c r="OTB72" s="677"/>
      <c r="OTC72" s="677"/>
      <c r="OTD72" s="677"/>
      <c r="OTE72" s="677"/>
      <c r="OTF72" s="677"/>
      <c r="OTG72" s="677"/>
      <c r="OTH72" s="677"/>
      <c r="OTI72" s="677"/>
      <c r="OTJ72" s="677"/>
      <c r="OTK72" s="677"/>
      <c r="OTL72" s="677"/>
      <c r="OTM72" s="677"/>
      <c r="OTN72" s="677"/>
      <c r="OTO72" s="677"/>
      <c r="OTP72" s="677"/>
      <c r="OTQ72" s="677"/>
      <c r="OTR72" s="677"/>
      <c r="OTS72" s="677"/>
      <c r="OTT72" s="677"/>
      <c r="OTU72" s="677"/>
      <c r="OTV72" s="677"/>
      <c r="OTW72" s="677"/>
      <c r="OTX72" s="677"/>
      <c r="OTY72" s="677"/>
      <c r="OTZ72" s="677"/>
      <c r="OUA72" s="677"/>
      <c r="OUB72" s="677"/>
      <c r="OUC72" s="677"/>
      <c r="OUD72" s="677"/>
      <c r="OUE72" s="677"/>
      <c r="OUF72" s="677"/>
      <c r="OUG72" s="677"/>
      <c r="OUH72" s="677"/>
      <c r="OUI72" s="677"/>
      <c r="OUJ72" s="677"/>
      <c r="OUK72" s="677"/>
      <c r="OUL72" s="677"/>
      <c r="OUM72" s="677"/>
      <c r="OUN72" s="677"/>
      <c r="OUO72" s="677"/>
      <c r="OUP72" s="677"/>
      <c r="OUQ72" s="677"/>
      <c r="OUR72" s="677"/>
      <c r="OUS72" s="677"/>
      <c r="OUT72" s="677"/>
      <c r="OUU72" s="677"/>
      <c r="OUV72" s="677"/>
      <c r="OUW72" s="677"/>
      <c r="OUX72" s="677"/>
      <c r="OUY72" s="677"/>
      <c r="OUZ72" s="677"/>
      <c r="OVA72" s="677"/>
      <c r="OVB72" s="677"/>
      <c r="OVC72" s="677"/>
      <c r="OVD72" s="677"/>
      <c r="OVE72" s="677"/>
      <c r="OVF72" s="677"/>
      <c r="OVG72" s="677"/>
      <c r="OVH72" s="677"/>
      <c r="OVI72" s="677"/>
      <c r="OVJ72" s="677"/>
      <c r="OVK72" s="677"/>
      <c r="OVL72" s="677"/>
      <c r="OVM72" s="677"/>
      <c r="OVN72" s="677"/>
      <c r="OVO72" s="677"/>
      <c r="OVP72" s="677"/>
      <c r="OVQ72" s="677"/>
      <c r="OVR72" s="677"/>
      <c r="OVS72" s="677"/>
      <c r="OVT72" s="677"/>
      <c r="OVU72" s="677"/>
      <c r="OVV72" s="677"/>
      <c r="OVW72" s="677"/>
      <c r="OVX72" s="677"/>
      <c r="OVY72" s="677"/>
      <c r="OVZ72" s="677"/>
      <c r="OWA72" s="677"/>
      <c r="OWB72" s="677"/>
      <c r="OWC72" s="677"/>
      <c r="OWD72" s="677"/>
      <c r="OWE72" s="677"/>
      <c r="OWF72" s="677"/>
      <c r="OWG72" s="677"/>
      <c r="OWH72" s="677"/>
      <c r="OWI72" s="677"/>
      <c r="OWJ72" s="677"/>
      <c r="OWK72" s="677"/>
      <c r="OWL72" s="677"/>
      <c r="OWM72" s="677"/>
      <c r="OWN72" s="677"/>
      <c r="OWO72" s="677"/>
      <c r="OWP72" s="677"/>
      <c r="OWQ72" s="677"/>
      <c r="OWR72" s="677"/>
      <c r="OWS72" s="677"/>
      <c r="OWT72" s="677"/>
      <c r="OWU72" s="677"/>
      <c r="OWV72" s="677"/>
      <c r="OWW72" s="677"/>
      <c r="OWX72" s="677"/>
      <c r="OWY72" s="677"/>
      <c r="OWZ72" s="677"/>
      <c r="OXA72" s="677"/>
      <c r="OXB72" s="677"/>
      <c r="OXC72" s="677"/>
      <c r="OXD72" s="677"/>
      <c r="OXE72" s="677"/>
      <c r="OXF72" s="677"/>
      <c r="OXG72" s="677"/>
      <c r="OXH72" s="677"/>
      <c r="OXI72" s="677"/>
      <c r="OXJ72" s="677"/>
      <c r="OXK72" s="677"/>
      <c r="OXL72" s="677"/>
      <c r="OXM72" s="677"/>
      <c r="OXN72" s="677"/>
      <c r="OXO72" s="677"/>
      <c r="OXP72" s="677"/>
      <c r="OXQ72" s="677"/>
      <c r="OXR72" s="677"/>
      <c r="OXS72" s="677"/>
      <c r="OXT72" s="677"/>
      <c r="OXU72" s="677"/>
      <c r="OXV72" s="677"/>
      <c r="OXW72" s="677"/>
      <c r="OXX72" s="677"/>
      <c r="OXY72" s="677"/>
      <c r="OXZ72" s="677"/>
      <c r="OYA72" s="677"/>
      <c r="OYB72" s="677"/>
      <c r="OYC72" s="677"/>
      <c r="OYD72" s="677"/>
      <c r="OYE72" s="677"/>
      <c r="OYF72" s="677"/>
      <c r="OYG72" s="677"/>
      <c r="OYH72" s="677"/>
      <c r="OYI72" s="677"/>
      <c r="OYJ72" s="677"/>
      <c r="OYK72" s="677"/>
      <c r="OYL72" s="677"/>
      <c r="OYM72" s="677"/>
      <c r="OYN72" s="677"/>
      <c r="OYO72" s="677"/>
      <c r="OYP72" s="677"/>
      <c r="OYQ72" s="677"/>
      <c r="OYR72" s="677"/>
      <c r="OYS72" s="677"/>
      <c r="OYT72" s="677"/>
      <c r="OYU72" s="677"/>
      <c r="OYV72" s="677"/>
      <c r="OYW72" s="677"/>
      <c r="OYX72" s="677"/>
      <c r="OYY72" s="677"/>
      <c r="OYZ72" s="677"/>
      <c r="OZA72" s="677"/>
      <c r="OZB72" s="677"/>
      <c r="OZC72" s="677"/>
      <c r="OZD72" s="677"/>
      <c r="OZE72" s="677"/>
      <c r="OZF72" s="677"/>
      <c r="OZG72" s="677"/>
      <c r="OZH72" s="677"/>
      <c r="OZI72" s="677"/>
      <c r="OZJ72" s="677"/>
      <c r="OZK72" s="677"/>
      <c r="OZL72" s="677"/>
      <c r="OZM72" s="677"/>
      <c r="OZN72" s="677"/>
      <c r="OZO72" s="677"/>
      <c r="OZP72" s="677"/>
      <c r="OZQ72" s="677"/>
      <c r="OZR72" s="677"/>
      <c r="OZS72" s="677"/>
      <c r="OZT72" s="677"/>
      <c r="OZU72" s="677"/>
      <c r="OZV72" s="677"/>
      <c r="OZW72" s="677"/>
      <c r="OZX72" s="677"/>
      <c r="OZY72" s="677"/>
      <c r="OZZ72" s="677"/>
      <c r="PAA72" s="677"/>
      <c r="PAB72" s="677"/>
      <c r="PAC72" s="677"/>
      <c r="PAD72" s="677"/>
      <c r="PAE72" s="677"/>
      <c r="PAF72" s="677"/>
      <c r="PAG72" s="677"/>
      <c r="PAH72" s="677"/>
      <c r="PAI72" s="677"/>
      <c r="PAJ72" s="677"/>
      <c r="PAK72" s="677"/>
      <c r="PAL72" s="677"/>
      <c r="PAM72" s="677"/>
      <c r="PAN72" s="677"/>
      <c r="PAO72" s="677"/>
      <c r="PAP72" s="677"/>
      <c r="PAQ72" s="677"/>
      <c r="PAR72" s="677"/>
      <c r="PAS72" s="677"/>
      <c r="PAT72" s="677"/>
      <c r="PAU72" s="677"/>
      <c r="PAV72" s="677"/>
      <c r="PAW72" s="677"/>
      <c r="PAX72" s="677"/>
      <c r="PAY72" s="677"/>
      <c r="PAZ72" s="677"/>
      <c r="PBA72" s="677"/>
      <c r="PBB72" s="677"/>
      <c r="PBC72" s="677"/>
      <c r="PBD72" s="677"/>
      <c r="PBE72" s="677"/>
      <c r="PBF72" s="677"/>
      <c r="PBG72" s="677"/>
      <c r="PBH72" s="677"/>
      <c r="PBI72" s="677"/>
      <c r="PBJ72" s="677"/>
      <c r="PBK72" s="677"/>
      <c r="PBL72" s="677"/>
      <c r="PBM72" s="677"/>
      <c r="PBN72" s="677"/>
      <c r="PBO72" s="677"/>
      <c r="PBP72" s="677"/>
      <c r="PBQ72" s="677"/>
      <c r="PBR72" s="677"/>
      <c r="PBS72" s="677"/>
      <c r="PBT72" s="677"/>
      <c r="PBU72" s="677"/>
      <c r="PBV72" s="677"/>
      <c r="PBW72" s="677"/>
      <c r="PBX72" s="677"/>
      <c r="PBY72" s="677"/>
      <c r="PBZ72" s="677"/>
      <c r="PCA72" s="677"/>
      <c r="PCB72" s="677"/>
      <c r="PCC72" s="677"/>
      <c r="PCD72" s="677"/>
      <c r="PCE72" s="677"/>
      <c r="PCF72" s="677"/>
      <c r="PCG72" s="677"/>
      <c r="PCH72" s="677"/>
      <c r="PCI72" s="677"/>
      <c r="PCJ72" s="677"/>
      <c r="PCK72" s="677"/>
      <c r="PCL72" s="677"/>
      <c r="PCM72" s="677"/>
      <c r="PCN72" s="677"/>
      <c r="PCO72" s="677"/>
      <c r="PCP72" s="677"/>
      <c r="PCQ72" s="677"/>
      <c r="PCR72" s="677"/>
      <c r="PCS72" s="677"/>
      <c r="PCT72" s="677"/>
      <c r="PCU72" s="677"/>
      <c r="PCV72" s="677"/>
      <c r="PCW72" s="677"/>
      <c r="PCX72" s="677"/>
      <c r="PCY72" s="677"/>
      <c r="PCZ72" s="677"/>
      <c r="PDA72" s="677"/>
      <c r="PDB72" s="677"/>
      <c r="PDC72" s="677"/>
      <c r="PDD72" s="677"/>
      <c r="PDE72" s="677"/>
      <c r="PDF72" s="677"/>
      <c r="PDG72" s="677"/>
      <c r="PDH72" s="677"/>
      <c r="PDI72" s="677"/>
      <c r="PDJ72" s="677"/>
      <c r="PDK72" s="677"/>
      <c r="PDL72" s="677"/>
      <c r="PDM72" s="677"/>
      <c r="PDN72" s="677"/>
      <c r="PDO72" s="677"/>
      <c r="PDP72" s="677"/>
      <c r="PDQ72" s="677"/>
      <c r="PDR72" s="677"/>
      <c r="PDS72" s="677"/>
      <c r="PDT72" s="677"/>
      <c r="PDU72" s="677"/>
      <c r="PDV72" s="677"/>
      <c r="PDW72" s="677"/>
      <c r="PDX72" s="677"/>
      <c r="PDY72" s="677"/>
      <c r="PDZ72" s="677"/>
      <c r="PEA72" s="677"/>
      <c r="PEB72" s="677"/>
      <c r="PEC72" s="677"/>
      <c r="PED72" s="677"/>
      <c r="PEE72" s="677"/>
      <c r="PEF72" s="677"/>
      <c r="PEG72" s="677"/>
      <c r="PEH72" s="677"/>
      <c r="PEI72" s="677"/>
      <c r="PEJ72" s="677"/>
      <c r="PEK72" s="677"/>
      <c r="PEL72" s="677"/>
      <c r="PEM72" s="677"/>
      <c r="PEN72" s="677"/>
      <c r="PEO72" s="677"/>
      <c r="PEP72" s="677"/>
      <c r="PEQ72" s="677"/>
      <c r="PER72" s="677"/>
      <c r="PES72" s="677"/>
      <c r="PET72" s="677"/>
      <c r="PEU72" s="677"/>
      <c r="PEV72" s="677"/>
      <c r="PEW72" s="677"/>
      <c r="PEX72" s="677"/>
      <c r="PEY72" s="677"/>
      <c r="PEZ72" s="677"/>
      <c r="PFA72" s="677"/>
      <c r="PFB72" s="677"/>
      <c r="PFC72" s="677"/>
      <c r="PFD72" s="677"/>
      <c r="PFE72" s="677"/>
      <c r="PFF72" s="677"/>
      <c r="PFG72" s="677"/>
      <c r="PFH72" s="677"/>
      <c r="PFI72" s="677"/>
      <c r="PFJ72" s="677"/>
      <c r="PFK72" s="677"/>
      <c r="PFL72" s="677"/>
      <c r="PFM72" s="677"/>
      <c r="PFN72" s="677"/>
      <c r="PFO72" s="677"/>
      <c r="PFP72" s="677"/>
      <c r="PFQ72" s="677"/>
      <c r="PFR72" s="677"/>
      <c r="PFS72" s="677"/>
      <c r="PFT72" s="677"/>
      <c r="PFU72" s="677"/>
      <c r="PFV72" s="677"/>
      <c r="PFW72" s="677"/>
      <c r="PFX72" s="677"/>
      <c r="PFY72" s="677"/>
      <c r="PFZ72" s="677"/>
      <c r="PGA72" s="677"/>
      <c r="PGB72" s="677"/>
      <c r="PGC72" s="677"/>
      <c r="PGD72" s="677"/>
      <c r="PGE72" s="677"/>
      <c r="PGF72" s="677"/>
      <c r="PGG72" s="677"/>
      <c r="PGH72" s="677"/>
      <c r="PGI72" s="677"/>
      <c r="PGJ72" s="677"/>
      <c r="PGK72" s="677"/>
      <c r="PGL72" s="677"/>
      <c r="PGM72" s="677"/>
      <c r="PGN72" s="677"/>
      <c r="PGO72" s="677"/>
      <c r="PGP72" s="677"/>
      <c r="PGQ72" s="677"/>
      <c r="PGR72" s="677"/>
      <c r="PGS72" s="677"/>
      <c r="PGT72" s="677"/>
      <c r="PGU72" s="677"/>
      <c r="PGV72" s="677"/>
      <c r="PGW72" s="677"/>
      <c r="PGX72" s="677"/>
      <c r="PGY72" s="677"/>
      <c r="PGZ72" s="677"/>
      <c r="PHA72" s="677"/>
      <c r="PHB72" s="677"/>
      <c r="PHC72" s="677"/>
      <c r="PHD72" s="677"/>
      <c r="PHE72" s="677"/>
      <c r="PHF72" s="677"/>
      <c r="PHG72" s="677"/>
      <c r="PHH72" s="677"/>
      <c r="PHI72" s="677"/>
      <c r="PHJ72" s="677"/>
      <c r="PHK72" s="677"/>
      <c r="PHL72" s="677"/>
      <c r="PHM72" s="677"/>
      <c r="PHN72" s="677"/>
      <c r="PHO72" s="677"/>
      <c r="PHP72" s="677"/>
      <c r="PHQ72" s="677"/>
      <c r="PHR72" s="677"/>
      <c r="PHS72" s="677"/>
      <c r="PHT72" s="677"/>
      <c r="PHU72" s="677"/>
      <c r="PHV72" s="677"/>
      <c r="PHW72" s="677"/>
      <c r="PHX72" s="677"/>
      <c r="PHY72" s="677"/>
      <c r="PHZ72" s="677"/>
      <c r="PIA72" s="677"/>
      <c r="PIB72" s="677"/>
      <c r="PIC72" s="677"/>
      <c r="PID72" s="677"/>
      <c r="PIE72" s="677"/>
      <c r="PIF72" s="677"/>
      <c r="PIG72" s="677"/>
      <c r="PIH72" s="677"/>
      <c r="PII72" s="677"/>
      <c r="PIJ72" s="677"/>
      <c r="PIK72" s="677"/>
      <c r="PIL72" s="677"/>
      <c r="PIM72" s="677"/>
      <c r="PIN72" s="677"/>
      <c r="PIO72" s="677"/>
      <c r="PIP72" s="677"/>
      <c r="PIQ72" s="677"/>
      <c r="PIR72" s="677"/>
      <c r="PIS72" s="677"/>
      <c r="PIT72" s="677"/>
      <c r="PIU72" s="677"/>
      <c r="PIV72" s="677"/>
      <c r="PIW72" s="677"/>
      <c r="PIX72" s="677"/>
      <c r="PIY72" s="677"/>
      <c r="PIZ72" s="677"/>
      <c r="PJA72" s="677"/>
      <c r="PJB72" s="677"/>
      <c r="PJC72" s="677"/>
      <c r="PJD72" s="677"/>
      <c r="PJE72" s="677"/>
      <c r="PJF72" s="677"/>
      <c r="PJG72" s="677"/>
      <c r="PJH72" s="677"/>
      <c r="PJI72" s="677"/>
      <c r="PJJ72" s="677"/>
      <c r="PJK72" s="677"/>
      <c r="PJL72" s="677"/>
      <c r="PJM72" s="677"/>
      <c r="PJN72" s="677"/>
      <c r="PJO72" s="677"/>
      <c r="PJP72" s="677"/>
      <c r="PJQ72" s="677"/>
      <c r="PJR72" s="677"/>
      <c r="PJS72" s="677"/>
      <c r="PJT72" s="677"/>
      <c r="PJU72" s="677"/>
      <c r="PJV72" s="677"/>
      <c r="PJW72" s="677"/>
      <c r="PJX72" s="677"/>
      <c r="PJY72" s="677"/>
      <c r="PJZ72" s="677"/>
      <c r="PKA72" s="677"/>
      <c r="PKB72" s="677"/>
      <c r="PKC72" s="677"/>
      <c r="PKD72" s="677"/>
      <c r="PKE72" s="677"/>
      <c r="PKF72" s="677"/>
      <c r="PKG72" s="677"/>
      <c r="PKH72" s="677"/>
      <c r="PKI72" s="677"/>
      <c r="PKJ72" s="677"/>
      <c r="PKK72" s="677"/>
      <c r="PKL72" s="677"/>
      <c r="PKM72" s="677"/>
      <c r="PKN72" s="677"/>
      <c r="PKO72" s="677"/>
      <c r="PKP72" s="677"/>
      <c r="PKQ72" s="677"/>
      <c r="PKR72" s="677"/>
      <c r="PKS72" s="677"/>
      <c r="PKT72" s="677"/>
      <c r="PKU72" s="677"/>
      <c r="PKV72" s="677"/>
      <c r="PKW72" s="677"/>
      <c r="PKX72" s="677"/>
      <c r="PKY72" s="677"/>
      <c r="PKZ72" s="677"/>
      <c r="PLA72" s="677"/>
      <c r="PLB72" s="677"/>
      <c r="PLC72" s="677"/>
      <c r="PLD72" s="677"/>
      <c r="PLE72" s="677"/>
      <c r="PLF72" s="677"/>
      <c r="PLG72" s="677"/>
      <c r="PLH72" s="677"/>
      <c r="PLI72" s="677"/>
      <c r="PLJ72" s="677"/>
      <c r="PLK72" s="677"/>
      <c r="PLL72" s="677"/>
      <c r="PLM72" s="677"/>
      <c r="PLN72" s="677"/>
      <c r="PLO72" s="677"/>
      <c r="PLP72" s="677"/>
      <c r="PLQ72" s="677"/>
      <c r="PLR72" s="677"/>
      <c r="PLS72" s="677"/>
      <c r="PLT72" s="677"/>
      <c r="PLU72" s="677"/>
      <c r="PLV72" s="677"/>
      <c r="PLW72" s="677"/>
      <c r="PLX72" s="677"/>
      <c r="PLY72" s="677"/>
      <c r="PLZ72" s="677"/>
      <c r="PMA72" s="677"/>
      <c r="PMB72" s="677"/>
      <c r="PMC72" s="677"/>
      <c r="PMD72" s="677"/>
      <c r="PME72" s="677"/>
      <c r="PMF72" s="677"/>
      <c r="PMG72" s="677"/>
      <c r="PMH72" s="677"/>
      <c r="PMI72" s="677"/>
      <c r="PMJ72" s="677"/>
      <c r="PMK72" s="677"/>
      <c r="PML72" s="677"/>
      <c r="PMM72" s="677"/>
      <c r="PMN72" s="677"/>
      <c r="PMO72" s="677"/>
      <c r="PMP72" s="677"/>
      <c r="PMQ72" s="677"/>
      <c r="PMR72" s="677"/>
      <c r="PMS72" s="677"/>
      <c r="PMT72" s="677"/>
      <c r="PMU72" s="677"/>
      <c r="PMV72" s="677"/>
      <c r="PMW72" s="677"/>
      <c r="PMX72" s="677"/>
      <c r="PMY72" s="677"/>
      <c r="PMZ72" s="677"/>
      <c r="PNA72" s="677"/>
      <c r="PNB72" s="677"/>
      <c r="PNC72" s="677"/>
      <c r="PND72" s="677"/>
      <c r="PNE72" s="677"/>
      <c r="PNF72" s="677"/>
      <c r="PNG72" s="677"/>
      <c r="PNH72" s="677"/>
      <c r="PNI72" s="677"/>
      <c r="PNJ72" s="677"/>
      <c r="PNK72" s="677"/>
      <c r="PNL72" s="677"/>
      <c r="PNM72" s="677"/>
      <c r="PNN72" s="677"/>
      <c r="PNO72" s="677"/>
      <c r="PNP72" s="677"/>
      <c r="PNQ72" s="677"/>
      <c r="PNR72" s="677"/>
      <c r="PNS72" s="677"/>
      <c r="PNT72" s="677"/>
      <c r="PNU72" s="677"/>
      <c r="PNV72" s="677"/>
      <c r="PNW72" s="677"/>
      <c r="PNX72" s="677"/>
      <c r="PNY72" s="677"/>
      <c r="PNZ72" s="677"/>
      <c r="POA72" s="677"/>
      <c r="POB72" s="677"/>
      <c r="POC72" s="677"/>
      <c r="POD72" s="677"/>
      <c r="POE72" s="677"/>
      <c r="POF72" s="677"/>
      <c r="POG72" s="677"/>
      <c r="POH72" s="677"/>
      <c r="POI72" s="677"/>
      <c r="POJ72" s="677"/>
      <c r="POK72" s="677"/>
      <c r="POL72" s="677"/>
      <c r="POM72" s="677"/>
      <c r="PON72" s="677"/>
      <c r="POO72" s="677"/>
      <c r="POP72" s="677"/>
      <c r="POQ72" s="677"/>
      <c r="POR72" s="677"/>
      <c r="POS72" s="677"/>
      <c r="POT72" s="677"/>
      <c r="POU72" s="677"/>
      <c r="POV72" s="677"/>
      <c r="POW72" s="677"/>
      <c r="POX72" s="677"/>
      <c r="POY72" s="677"/>
      <c r="POZ72" s="677"/>
      <c r="PPA72" s="677"/>
      <c r="PPB72" s="677"/>
      <c r="PPC72" s="677"/>
      <c r="PPD72" s="677"/>
      <c r="PPE72" s="677"/>
      <c r="PPF72" s="677"/>
      <c r="PPG72" s="677"/>
      <c r="PPH72" s="677"/>
      <c r="PPI72" s="677"/>
      <c r="PPJ72" s="677"/>
      <c r="PPK72" s="677"/>
      <c r="PPL72" s="677"/>
      <c r="PPM72" s="677"/>
      <c r="PPN72" s="677"/>
      <c r="PPO72" s="677"/>
      <c r="PPP72" s="677"/>
      <c r="PPQ72" s="677"/>
      <c r="PPR72" s="677"/>
      <c r="PPS72" s="677"/>
      <c r="PPT72" s="677"/>
      <c r="PPU72" s="677"/>
      <c r="PPV72" s="677"/>
      <c r="PPW72" s="677"/>
      <c r="PPX72" s="677"/>
      <c r="PPY72" s="677"/>
      <c r="PPZ72" s="677"/>
      <c r="PQA72" s="677"/>
      <c r="PQB72" s="677"/>
      <c r="PQC72" s="677"/>
      <c r="PQD72" s="677"/>
      <c r="PQE72" s="677"/>
      <c r="PQF72" s="677"/>
      <c r="PQG72" s="677"/>
      <c r="PQH72" s="677"/>
      <c r="PQI72" s="677"/>
      <c r="PQJ72" s="677"/>
      <c r="PQK72" s="677"/>
      <c r="PQL72" s="677"/>
      <c r="PQM72" s="677"/>
      <c r="PQN72" s="677"/>
      <c r="PQO72" s="677"/>
      <c r="PQP72" s="677"/>
      <c r="PQQ72" s="677"/>
      <c r="PQR72" s="677"/>
      <c r="PQS72" s="677"/>
      <c r="PQT72" s="677"/>
      <c r="PQU72" s="677"/>
      <c r="PQV72" s="677"/>
      <c r="PQW72" s="677"/>
      <c r="PQX72" s="677"/>
      <c r="PQY72" s="677"/>
      <c r="PQZ72" s="677"/>
      <c r="PRA72" s="677"/>
      <c r="PRB72" s="677"/>
      <c r="PRC72" s="677"/>
      <c r="PRD72" s="677"/>
      <c r="PRE72" s="677"/>
      <c r="PRF72" s="677"/>
      <c r="PRG72" s="677"/>
      <c r="PRH72" s="677"/>
      <c r="PRI72" s="677"/>
      <c r="PRJ72" s="677"/>
      <c r="PRK72" s="677"/>
      <c r="PRL72" s="677"/>
      <c r="PRM72" s="677"/>
      <c r="PRN72" s="677"/>
      <c r="PRO72" s="677"/>
      <c r="PRP72" s="677"/>
      <c r="PRQ72" s="677"/>
      <c r="PRR72" s="677"/>
      <c r="PRS72" s="677"/>
      <c r="PRT72" s="677"/>
      <c r="PRU72" s="677"/>
      <c r="PRV72" s="677"/>
      <c r="PRW72" s="677"/>
      <c r="PRX72" s="677"/>
      <c r="PRY72" s="677"/>
      <c r="PRZ72" s="677"/>
      <c r="PSA72" s="677"/>
      <c r="PSB72" s="677"/>
      <c r="PSC72" s="677"/>
      <c r="PSD72" s="677"/>
      <c r="PSE72" s="677"/>
      <c r="PSF72" s="677"/>
      <c r="PSG72" s="677"/>
      <c r="PSH72" s="677"/>
      <c r="PSI72" s="677"/>
      <c r="PSJ72" s="677"/>
      <c r="PSK72" s="677"/>
      <c r="PSL72" s="677"/>
      <c r="PSM72" s="677"/>
      <c r="PSN72" s="677"/>
      <c r="PSO72" s="677"/>
      <c r="PSP72" s="677"/>
      <c r="PSQ72" s="677"/>
      <c r="PSR72" s="677"/>
      <c r="PSS72" s="677"/>
      <c r="PST72" s="677"/>
      <c r="PSU72" s="677"/>
      <c r="PSV72" s="677"/>
      <c r="PSW72" s="677"/>
      <c r="PSX72" s="677"/>
      <c r="PSY72" s="677"/>
      <c r="PSZ72" s="677"/>
      <c r="PTA72" s="677"/>
      <c r="PTB72" s="677"/>
      <c r="PTC72" s="677"/>
      <c r="PTD72" s="677"/>
      <c r="PTE72" s="677"/>
      <c r="PTF72" s="677"/>
      <c r="PTG72" s="677"/>
      <c r="PTH72" s="677"/>
      <c r="PTI72" s="677"/>
      <c r="PTJ72" s="677"/>
      <c r="PTK72" s="677"/>
      <c r="PTL72" s="677"/>
      <c r="PTM72" s="677"/>
      <c r="PTN72" s="677"/>
      <c r="PTO72" s="677"/>
      <c r="PTP72" s="677"/>
      <c r="PTQ72" s="677"/>
      <c r="PTR72" s="677"/>
      <c r="PTS72" s="677"/>
      <c r="PTT72" s="677"/>
      <c r="PTU72" s="677"/>
      <c r="PTV72" s="677"/>
      <c r="PTW72" s="677"/>
      <c r="PTX72" s="677"/>
      <c r="PTY72" s="677"/>
      <c r="PTZ72" s="677"/>
      <c r="PUA72" s="677"/>
      <c r="PUB72" s="677"/>
      <c r="PUC72" s="677"/>
      <c r="PUD72" s="677"/>
      <c r="PUE72" s="677"/>
      <c r="PUF72" s="677"/>
      <c r="PUG72" s="677"/>
      <c r="PUH72" s="677"/>
      <c r="PUI72" s="677"/>
      <c r="PUJ72" s="677"/>
      <c r="PUK72" s="677"/>
      <c r="PUL72" s="677"/>
      <c r="PUM72" s="677"/>
      <c r="PUN72" s="677"/>
      <c r="PUO72" s="677"/>
      <c r="PUP72" s="677"/>
      <c r="PUQ72" s="677"/>
      <c r="PUR72" s="677"/>
      <c r="PUS72" s="677"/>
      <c r="PUT72" s="677"/>
      <c r="PUU72" s="677"/>
      <c r="PUV72" s="677"/>
      <c r="PUW72" s="677"/>
      <c r="PUX72" s="677"/>
      <c r="PUY72" s="677"/>
      <c r="PUZ72" s="677"/>
      <c r="PVA72" s="677"/>
      <c r="PVB72" s="677"/>
      <c r="PVC72" s="677"/>
      <c r="PVD72" s="677"/>
      <c r="PVE72" s="677"/>
      <c r="PVF72" s="677"/>
      <c r="PVG72" s="677"/>
      <c r="PVH72" s="677"/>
      <c r="PVI72" s="677"/>
      <c r="PVJ72" s="677"/>
      <c r="PVK72" s="677"/>
      <c r="PVL72" s="677"/>
      <c r="PVM72" s="677"/>
      <c r="PVN72" s="677"/>
      <c r="PVO72" s="677"/>
      <c r="PVP72" s="677"/>
      <c r="PVQ72" s="677"/>
      <c r="PVR72" s="677"/>
      <c r="PVS72" s="677"/>
      <c r="PVT72" s="677"/>
      <c r="PVU72" s="677"/>
      <c r="PVV72" s="677"/>
      <c r="PVW72" s="677"/>
      <c r="PVX72" s="677"/>
      <c r="PVY72" s="677"/>
      <c r="PVZ72" s="677"/>
      <c r="PWA72" s="677"/>
      <c r="PWB72" s="677"/>
      <c r="PWC72" s="677"/>
      <c r="PWD72" s="677"/>
      <c r="PWE72" s="677"/>
      <c r="PWF72" s="677"/>
      <c r="PWG72" s="677"/>
      <c r="PWH72" s="677"/>
      <c r="PWI72" s="677"/>
      <c r="PWJ72" s="677"/>
      <c r="PWK72" s="677"/>
      <c r="PWL72" s="677"/>
      <c r="PWM72" s="677"/>
      <c r="PWN72" s="677"/>
      <c r="PWO72" s="677"/>
      <c r="PWP72" s="677"/>
      <c r="PWQ72" s="677"/>
      <c r="PWR72" s="677"/>
      <c r="PWS72" s="677"/>
      <c r="PWT72" s="677"/>
      <c r="PWU72" s="677"/>
      <c r="PWV72" s="677"/>
      <c r="PWW72" s="677"/>
      <c r="PWX72" s="677"/>
      <c r="PWY72" s="677"/>
      <c r="PWZ72" s="677"/>
      <c r="PXA72" s="677"/>
      <c r="PXB72" s="677"/>
      <c r="PXC72" s="677"/>
      <c r="PXD72" s="677"/>
      <c r="PXE72" s="677"/>
      <c r="PXF72" s="677"/>
      <c r="PXG72" s="677"/>
      <c r="PXH72" s="677"/>
      <c r="PXI72" s="677"/>
      <c r="PXJ72" s="677"/>
      <c r="PXK72" s="677"/>
      <c r="PXL72" s="677"/>
      <c r="PXM72" s="677"/>
      <c r="PXN72" s="677"/>
      <c r="PXO72" s="677"/>
      <c r="PXP72" s="677"/>
      <c r="PXQ72" s="677"/>
      <c r="PXR72" s="677"/>
      <c r="PXS72" s="677"/>
      <c r="PXT72" s="677"/>
      <c r="PXU72" s="677"/>
      <c r="PXV72" s="677"/>
      <c r="PXW72" s="677"/>
      <c r="PXX72" s="677"/>
      <c r="PXY72" s="677"/>
      <c r="PXZ72" s="677"/>
      <c r="PYA72" s="677"/>
      <c r="PYB72" s="677"/>
      <c r="PYC72" s="677"/>
      <c r="PYD72" s="677"/>
      <c r="PYE72" s="677"/>
      <c r="PYF72" s="677"/>
      <c r="PYG72" s="677"/>
      <c r="PYH72" s="677"/>
      <c r="PYI72" s="677"/>
      <c r="PYJ72" s="677"/>
      <c r="PYK72" s="677"/>
      <c r="PYL72" s="677"/>
      <c r="PYM72" s="677"/>
      <c r="PYN72" s="677"/>
      <c r="PYO72" s="677"/>
      <c r="PYP72" s="677"/>
      <c r="PYQ72" s="677"/>
      <c r="PYR72" s="677"/>
      <c r="PYS72" s="677"/>
      <c r="PYT72" s="677"/>
      <c r="PYU72" s="677"/>
      <c r="PYV72" s="677"/>
      <c r="PYW72" s="677"/>
      <c r="PYX72" s="677"/>
      <c r="PYY72" s="677"/>
      <c r="PYZ72" s="677"/>
      <c r="PZA72" s="677"/>
      <c r="PZB72" s="677"/>
      <c r="PZC72" s="677"/>
      <c r="PZD72" s="677"/>
      <c r="PZE72" s="677"/>
      <c r="PZF72" s="677"/>
      <c r="PZG72" s="677"/>
      <c r="PZH72" s="677"/>
      <c r="PZI72" s="677"/>
      <c r="PZJ72" s="677"/>
      <c r="PZK72" s="677"/>
      <c r="PZL72" s="677"/>
      <c r="PZM72" s="677"/>
      <c r="PZN72" s="677"/>
      <c r="PZO72" s="677"/>
      <c r="PZP72" s="677"/>
      <c r="PZQ72" s="677"/>
      <c r="PZR72" s="677"/>
      <c r="PZS72" s="677"/>
      <c r="PZT72" s="677"/>
      <c r="PZU72" s="677"/>
      <c r="PZV72" s="677"/>
      <c r="PZW72" s="677"/>
      <c r="PZX72" s="677"/>
      <c r="PZY72" s="677"/>
      <c r="PZZ72" s="677"/>
      <c r="QAA72" s="677"/>
      <c r="QAB72" s="677"/>
      <c r="QAC72" s="677"/>
      <c r="QAD72" s="677"/>
      <c r="QAE72" s="677"/>
      <c r="QAF72" s="677"/>
      <c r="QAG72" s="677"/>
      <c r="QAH72" s="677"/>
      <c r="QAI72" s="677"/>
      <c r="QAJ72" s="677"/>
      <c r="QAK72" s="677"/>
      <c r="QAL72" s="677"/>
      <c r="QAM72" s="677"/>
      <c r="QAN72" s="677"/>
      <c r="QAO72" s="677"/>
      <c r="QAP72" s="677"/>
      <c r="QAQ72" s="677"/>
      <c r="QAR72" s="677"/>
      <c r="QAS72" s="677"/>
      <c r="QAT72" s="677"/>
      <c r="QAU72" s="677"/>
      <c r="QAV72" s="677"/>
      <c r="QAW72" s="677"/>
      <c r="QAX72" s="677"/>
      <c r="QAY72" s="677"/>
      <c r="QAZ72" s="677"/>
      <c r="QBA72" s="677"/>
      <c r="QBB72" s="677"/>
      <c r="QBC72" s="677"/>
      <c r="QBD72" s="677"/>
      <c r="QBE72" s="677"/>
      <c r="QBF72" s="677"/>
      <c r="QBG72" s="677"/>
      <c r="QBH72" s="677"/>
      <c r="QBI72" s="677"/>
      <c r="QBJ72" s="677"/>
      <c r="QBK72" s="677"/>
      <c r="QBL72" s="677"/>
      <c r="QBM72" s="677"/>
      <c r="QBN72" s="677"/>
      <c r="QBO72" s="677"/>
      <c r="QBP72" s="677"/>
      <c r="QBQ72" s="677"/>
      <c r="QBR72" s="677"/>
      <c r="QBS72" s="677"/>
      <c r="QBT72" s="677"/>
      <c r="QBU72" s="677"/>
      <c r="QBV72" s="677"/>
      <c r="QBW72" s="677"/>
      <c r="QBX72" s="677"/>
      <c r="QBY72" s="677"/>
      <c r="QBZ72" s="677"/>
      <c r="QCA72" s="677"/>
      <c r="QCB72" s="677"/>
      <c r="QCC72" s="677"/>
      <c r="QCD72" s="677"/>
      <c r="QCE72" s="677"/>
      <c r="QCF72" s="677"/>
      <c r="QCG72" s="677"/>
      <c r="QCH72" s="677"/>
      <c r="QCI72" s="677"/>
      <c r="QCJ72" s="677"/>
      <c r="QCK72" s="677"/>
      <c r="QCL72" s="677"/>
      <c r="QCM72" s="677"/>
      <c r="QCN72" s="677"/>
      <c r="QCO72" s="677"/>
      <c r="QCP72" s="677"/>
      <c r="QCQ72" s="677"/>
      <c r="QCR72" s="677"/>
      <c r="QCS72" s="677"/>
      <c r="QCT72" s="677"/>
      <c r="QCU72" s="677"/>
      <c r="QCV72" s="677"/>
      <c r="QCW72" s="677"/>
      <c r="QCX72" s="677"/>
      <c r="QCY72" s="677"/>
      <c r="QCZ72" s="677"/>
      <c r="QDA72" s="677"/>
      <c r="QDB72" s="677"/>
      <c r="QDC72" s="677"/>
      <c r="QDD72" s="677"/>
      <c r="QDE72" s="677"/>
      <c r="QDF72" s="677"/>
      <c r="QDG72" s="677"/>
      <c r="QDH72" s="677"/>
      <c r="QDI72" s="677"/>
      <c r="QDJ72" s="677"/>
      <c r="QDK72" s="677"/>
      <c r="QDL72" s="677"/>
      <c r="QDM72" s="677"/>
      <c r="QDN72" s="677"/>
      <c r="QDO72" s="677"/>
      <c r="QDP72" s="677"/>
      <c r="QDQ72" s="677"/>
      <c r="QDR72" s="677"/>
      <c r="QDS72" s="677"/>
      <c r="QDT72" s="677"/>
      <c r="QDU72" s="677"/>
      <c r="QDV72" s="677"/>
      <c r="QDW72" s="677"/>
      <c r="QDX72" s="677"/>
      <c r="QDY72" s="677"/>
      <c r="QDZ72" s="677"/>
      <c r="QEA72" s="677"/>
      <c r="QEB72" s="677"/>
      <c r="QEC72" s="677"/>
      <c r="QED72" s="677"/>
      <c r="QEE72" s="677"/>
      <c r="QEF72" s="677"/>
      <c r="QEG72" s="677"/>
      <c r="QEH72" s="677"/>
      <c r="QEI72" s="677"/>
      <c r="QEJ72" s="677"/>
      <c r="QEK72" s="677"/>
      <c r="QEL72" s="677"/>
      <c r="QEM72" s="677"/>
      <c r="QEN72" s="677"/>
      <c r="QEO72" s="677"/>
      <c r="QEP72" s="677"/>
      <c r="QEQ72" s="677"/>
      <c r="QER72" s="677"/>
      <c r="QES72" s="677"/>
      <c r="QET72" s="677"/>
      <c r="QEU72" s="677"/>
      <c r="QEV72" s="677"/>
      <c r="QEW72" s="677"/>
      <c r="QEX72" s="677"/>
      <c r="QEY72" s="677"/>
      <c r="QEZ72" s="677"/>
      <c r="QFA72" s="677"/>
      <c r="QFB72" s="677"/>
      <c r="QFC72" s="677"/>
      <c r="QFD72" s="677"/>
      <c r="QFE72" s="677"/>
      <c r="QFF72" s="677"/>
      <c r="QFG72" s="677"/>
      <c r="QFH72" s="677"/>
      <c r="QFI72" s="677"/>
      <c r="QFJ72" s="677"/>
      <c r="QFK72" s="677"/>
      <c r="QFL72" s="677"/>
      <c r="QFM72" s="677"/>
      <c r="QFN72" s="677"/>
      <c r="QFO72" s="677"/>
      <c r="QFP72" s="677"/>
      <c r="QFQ72" s="677"/>
      <c r="QFR72" s="677"/>
      <c r="QFS72" s="677"/>
      <c r="QFT72" s="677"/>
      <c r="QFU72" s="677"/>
      <c r="QFV72" s="677"/>
      <c r="QFW72" s="677"/>
      <c r="QFX72" s="677"/>
      <c r="QFY72" s="677"/>
      <c r="QFZ72" s="677"/>
      <c r="QGA72" s="677"/>
      <c r="QGB72" s="677"/>
      <c r="QGC72" s="677"/>
      <c r="QGD72" s="677"/>
      <c r="QGE72" s="677"/>
      <c r="QGF72" s="677"/>
      <c r="QGG72" s="677"/>
      <c r="QGH72" s="677"/>
      <c r="QGI72" s="677"/>
      <c r="QGJ72" s="677"/>
      <c r="QGK72" s="677"/>
      <c r="QGL72" s="677"/>
      <c r="QGM72" s="677"/>
      <c r="QGN72" s="677"/>
      <c r="QGO72" s="677"/>
      <c r="QGP72" s="677"/>
      <c r="QGQ72" s="677"/>
      <c r="QGR72" s="677"/>
      <c r="QGS72" s="677"/>
      <c r="QGT72" s="677"/>
      <c r="QGU72" s="677"/>
      <c r="QGV72" s="677"/>
      <c r="QGW72" s="677"/>
      <c r="QGX72" s="677"/>
      <c r="QGY72" s="677"/>
      <c r="QGZ72" s="677"/>
      <c r="QHA72" s="677"/>
      <c r="QHB72" s="677"/>
      <c r="QHC72" s="677"/>
      <c r="QHD72" s="677"/>
      <c r="QHE72" s="677"/>
      <c r="QHF72" s="677"/>
      <c r="QHG72" s="677"/>
      <c r="QHH72" s="677"/>
      <c r="QHI72" s="677"/>
      <c r="QHJ72" s="677"/>
      <c r="QHK72" s="677"/>
      <c r="QHL72" s="677"/>
      <c r="QHM72" s="677"/>
      <c r="QHN72" s="677"/>
      <c r="QHO72" s="677"/>
      <c r="QHP72" s="677"/>
      <c r="QHQ72" s="677"/>
      <c r="QHR72" s="677"/>
      <c r="QHS72" s="677"/>
      <c r="QHT72" s="677"/>
      <c r="QHU72" s="677"/>
      <c r="QHV72" s="677"/>
      <c r="QHW72" s="677"/>
      <c r="QHX72" s="677"/>
      <c r="QHY72" s="677"/>
      <c r="QHZ72" s="677"/>
      <c r="QIA72" s="677"/>
      <c r="QIB72" s="677"/>
      <c r="QIC72" s="677"/>
      <c r="QID72" s="677"/>
      <c r="QIE72" s="677"/>
      <c r="QIF72" s="677"/>
      <c r="QIG72" s="677"/>
      <c r="QIH72" s="677"/>
      <c r="QII72" s="677"/>
      <c r="QIJ72" s="677"/>
      <c r="QIK72" s="677"/>
      <c r="QIL72" s="677"/>
      <c r="QIM72" s="677"/>
      <c r="QIN72" s="677"/>
      <c r="QIO72" s="677"/>
      <c r="QIP72" s="677"/>
      <c r="QIQ72" s="677"/>
      <c r="QIR72" s="677"/>
      <c r="QIS72" s="677"/>
      <c r="QIT72" s="677"/>
      <c r="QIU72" s="677"/>
      <c r="QIV72" s="677"/>
      <c r="QIW72" s="677"/>
      <c r="QIX72" s="677"/>
      <c r="QIY72" s="677"/>
      <c r="QIZ72" s="677"/>
      <c r="QJA72" s="677"/>
      <c r="QJB72" s="677"/>
      <c r="QJC72" s="677"/>
      <c r="QJD72" s="677"/>
      <c r="QJE72" s="677"/>
      <c r="QJF72" s="677"/>
      <c r="QJG72" s="677"/>
      <c r="QJH72" s="677"/>
      <c r="QJI72" s="677"/>
      <c r="QJJ72" s="677"/>
      <c r="QJK72" s="677"/>
      <c r="QJL72" s="677"/>
      <c r="QJM72" s="677"/>
      <c r="QJN72" s="677"/>
      <c r="QJO72" s="677"/>
      <c r="QJP72" s="677"/>
      <c r="QJQ72" s="677"/>
      <c r="QJR72" s="677"/>
      <c r="QJS72" s="677"/>
      <c r="QJT72" s="677"/>
      <c r="QJU72" s="677"/>
      <c r="QJV72" s="677"/>
      <c r="QJW72" s="677"/>
      <c r="QJX72" s="677"/>
      <c r="QJY72" s="677"/>
      <c r="QJZ72" s="677"/>
      <c r="QKA72" s="677"/>
      <c r="QKB72" s="677"/>
      <c r="QKC72" s="677"/>
      <c r="QKD72" s="677"/>
      <c r="QKE72" s="677"/>
      <c r="QKF72" s="677"/>
      <c r="QKG72" s="677"/>
      <c r="QKH72" s="677"/>
      <c r="QKI72" s="677"/>
      <c r="QKJ72" s="677"/>
      <c r="QKK72" s="677"/>
      <c r="QKL72" s="677"/>
      <c r="QKM72" s="677"/>
      <c r="QKN72" s="677"/>
      <c r="QKO72" s="677"/>
      <c r="QKP72" s="677"/>
      <c r="QKQ72" s="677"/>
      <c r="QKR72" s="677"/>
      <c r="QKS72" s="677"/>
      <c r="QKT72" s="677"/>
      <c r="QKU72" s="677"/>
      <c r="QKV72" s="677"/>
      <c r="QKW72" s="677"/>
      <c r="QKX72" s="677"/>
      <c r="QKY72" s="677"/>
      <c r="QKZ72" s="677"/>
      <c r="QLA72" s="677"/>
      <c r="QLB72" s="677"/>
      <c r="QLC72" s="677"/>
      <c r="QLD72" s="677"/>
      <c r="QLE72" s="677"/>
      <c r="QLF72" s="677"/>
      <c r="QLG72" s="677"/>
      <c r="QLH72" s="677"/>
      <c r="QLI72" s="677"/>
      <c r="QLJ72" s="677"/>
      <c r="QLK72" s="677"/>
      <c r="QLL72" s="677"/>
      <c r="QLM72" s="677"/>
      <c r="QLN72" s="677"/>
      <c r="QLO72" s="677"/>
      <c r="QLP72" s="677"/>
      <c r="QLQ72" s="677"/>
      <c r="QLR72" s="677"/>
      <c r="QLS72" s="677"/>
      <c r="QLT72" s="677"/>
      <c r="QLU72" s="677"/>
      <c r="QLV72" s="677"/>
      <c r="QLW72" s="677"/>
      <c r="QLX72" s="677"/>
      <c r="QLY72" s="677"/>
      <c r="QLZ72" s="677"/>
      <c r="QMA72" s="677"/>
      <c r="QMB72" s="677"/>
      <c r="QMC72" s="677"/>
      <c r="QMD72" s="677"/>
      <c r="QME72" s="677"/>
      <c r="QMF72" s="677"/>
      <c r="QMG72" s="677"/>
      <c r="QMH72" s="677"/>
      <c r="QMI72" s="677"/>
      <c r="QMJ72" s="677"/>
      <c r="QMK72" s="677"/>
      <c r="QML72" s="677"/>
      <c r="QMM72" s="677"/>
      <c r="QMN72" s="677"/>
      <c r="QMO72" s="677"/>
      <c r="QMP72" s="677"/>
      <c r="QMQ72" s="677"/>
      <c r="QMR72" s="677"/>
      <c r="QMS72" s="677"/>
      <c r="QMT72" s="677"/>
      <c r="QMU72" s="677"/>
      <c r="QMV72" s="677"/>
      <c r="QMW72" s="677"/>
      <c r="QMX72" s="677"/>
      <c r="QMY72" s="677"/>
      <c r="QMZ72" s="677"/>
      <c r="QNA72" s="677"/>
      <c r="QNB72" s="677"/>
      <c r="QNC72" s="677"/>
      <c r="QND72" s="677"/>
      <c r="QNE72" s="677"/>
      <c r="QNF72" s="677"/>
      <c r="QNG72" s="677"/>
      <c r="QNH72" s="677"/>
      <c r="QNI72" s="677"/>
      <c r="QNJ72" s="677"/>
      <c r="QNK72" s="677"/>
      <c r="QNL72" s="677"/>
      <c r="QNM72" s="677"/>
      <c r="QNN72" s="677"/>
      <c r="QNO72" s="677"/>
      <c r="QNP72" s="677"/>
      <c r="QNQ72" s="677"/>
      <c r="QNR72" s="677"/>
      <c r="QNS72" s="677"/>
      <c r="QNT72" s="677"/>
      <c r="QNU72" s="677"/>
      <c r="QNV72" s="677"/>
      <c r="QNW72" s="677"/>
      <c r="QNX72" s="677"/>
      <c r="QNY72" s="677"/>
      <c r="QNZ72" s="677"/>
      <c r="QOA72" s="677"/>
      <c r="QOB72" s="677"/>
      <c r="QOC72" s="677"/>
      <c r="QOD72" s="677"/>
      <c r="QOE72" s="677"/>
      <c r="QOF72" s="677"/>
      <c r="QOG72" s="677"/>
      <c r="QOH72" s="677"/>
      <c r="QOI72" s="677"/>
      <c r="QOJ72" s="677"/>
      <c r="QOK72" s="677"/>
      <c r="QOL72" s="677"/>
      <c r="QOM72" s="677"/>
      <c r="QON72" s="677"/>
      <c r="QOO72" s="677"/>
      <c r="QOP72" s="677"/>
      <c r="QOQ72" s="677"/>
      <c r="QOR72" s="677"/>
      <c r="QOS72" s="677"/>
      <c r="QOT72" s="677"/>
      <c r="QOU72" s="677"/>
      <c r="QOV72" s="677"/>
      <c r="QOW72" s="677"/>
      <c r="QOX72" s="677"/>
      <c r="QOY72" s="677"/>
      <c r="QOZ72" s="677"/>
      <c r="QPA72" s="677"/>
      <c r="QPB72" s="677"/>
      <c r="QPC72" s="677"/>
      <c r="QPD72" s="677"/>
      <c r="QPE72" s="677"/>
      <c r="QPF72" s="677"/>
      <c r="QPG72" s="677"/>
      <c r="QPH72" s="677"/>
      <c r="QPI72" s="677"/>
      <c r="QPJ72" s="677"/>
      <c r="QPK72" s="677"/>
      <c r="QPL72" s="677"/>
      <c r="QPM72" s="677"/>
      <c r="QPN72" s="677"/>
      <c r="QPO72" s="677"/>
      <c r="QPP72" s="677"/>
      <c r="QPQ72" s="677"/>
      <c r="QPR72" s="677"/>
      <c r="QPS72" s="677"/>
      <c r="QPT72" s="677"/>
      <c r="QPU72" s="677"/>
      <c r="QPV72" s="677"/>
      <c r="QPW72" s="677"/>
      <c r="QPX72" s="677"/>
      <c r="QPY72" s="677"/>
      <c r="QPZ72" s="677"/>
      <c r="QQA72" s="677"/>
      <c r="QQB72" s="677"/>
      <c r="QQC72" s="677"/>
      <c r="QQD72" s="677"/>
      <c r="QQE72" s="677"/>
      <c r="QQF72" s="677"/>
      <c r="QQG72" s="677"/>
      <c r="QQH72" s="677"/>
      <c r="QQI72" s="677"/>
      <c r="QQJ72" s="677"/>
      <c r="QQK72" s="677"/>
      <c r="QQL72" s="677"/>
      <c r="QQM72" s="677"/>
      <c r="QQN72" s="677"/>
      <c r="QQO72" s="677"/>
      <c r="QQP72" s="677"/>
      <c r="QQQ72" s="677"/>
      <c r="QQR72" s="677"/>
      <c r="QQS72" s="677"/>
      <c r="QQT72" s="677"/>
      <c r="QQU72" s="677"/>
      <c r="QQV72" s="677"/>
      <c r="QQW72" s="677"/>
      <c r="QQX72" s="677"/>
      <c r="QQY72" s="677"/>
      <c r="QQZ72" s="677"/>
      <c r="QRA72" s="677"/>
      <c r="QRB72" s="677"/>
      <c r="QRC72" s="677"/>
      <c r="QRD72" s="677"/>
      <c r="QRE72" s="677"/>
      <c r="QRF72" s="677"/>
      <c r="QRG72" s="677"/>
      <c r="QRH72" s="677"/>
      <c r="QRI72" s="677"/>
      <c r="QRJ72" s="677"/>
      <c r="QRK72" s="677"/>
      <c r="QRL72" s="677"/>
      <c r="QRM72" s="677"/>
      <c r="QRN72" s="677"/>
      <c r="QRO72" s="677"/>
      <c r="QRP72" s="677"/>
      <c r="QRQ72" s="677"/>
      <c r="QRR72" s="677"/>
      <c r="QRS72" s="677"/>
      <c r="QRT72" s="677"/>
      <c r="QRU72" s="677"/>
      <c r="QRV72" s="677"/>
      <c r="QRW72" s="677"/>
      <c r="QRX72" s="677"/>
      <c r="QRY72" s="677"/>
      <c r="QRZ72" s="677"/>
      <c r="QSA72" s="677"/>
      <c r="QSB72" s="677"/>
      <c r="QSC72" s="677"/>
      <c r="QSD72" s="677"/>
      <c r="QSE72" s="677"/>
      <c r="QSF72" s="677"/>
      <c r="QSG72" s="677"/>
      <c r="QSH72" s="677"/>
      <c r="QSI72" s="677"/>
      <c r="QSJ72" s="677"/>
      <c r="QSK72" s="677"/>
      <c r="QSL72" s="677"/>
      <c r="QSM72" s="677"/>
      <c r="QSN72" s="677"/>
      <c r="QSO72" s="677"/>
      <c r="QSP72" s="677"/>
      <c r="QSQ72" s="677"/>
      <c r="QSR72" s="677"/>
      <c r="QSS72" s="677"/>
      <c r="QST72" s="677"/>
      <c r="QSU72" s="677"/>
      <c r="QSV72" s="677"/>
      <c r="QSW72" s="677"/>
      <c r="QSX72" s="677"/>
      <c r="QSY72" s="677"/>
      <c r="QSZ72" s="677"/>
      <c r="QTA72" s="677"/>
      <c r="QTB72" s="677"/>
      <c r="QTC72" s="677"/>
      <c r="QTD72" s="677"/>
      <c r="QTE72" s="677"/>
      <c r="QTF72" s="677"/>
      <c r="QTG72" s="677"/>
      <c r="QTH72" s="677"/>
      <c r="QTI72" s="677"/>
      <c r="QTJ72" s="677"/>
      <c r="QTK72" s="677"/>
      <c r="QTL72" s="677"/>
      <c r="QTM72" s="677"/>
      <c r="QTN72" s="677"/>
      <c r="QTO72" s="677"/>
      <c r="QTP72" s="677"/>
      <c r="QTQ72" s="677"/>
      <c r="QTR72" s="677"/>
      <c r="QTS72" s="677"/>
      <c r="QTT72" s="677"/>
      <c r="QTU72" s="677"/>
      <c r="QTV72" s="677"/>
      <c r="QTW72" s="677"/>
      <c r="QTX72" s="677"/>
      <c r="QTY72" s="677"/>
      <c r="QTZ72" s="677"/>
      <c r="QUA72" s="677"/>
      <c r="QUB72" s="677"/>
      <c r="QUC72" s="677"/>
      <c r="QUD72" s="677"/>
      <c r="QUE72" s="677"/>
      <c r="QUF72" s="677"/>
      <c r="QUG72" s="677"/>
      <c r="QUH72" s="677"/>
      <c r="QUI72" s="677"/>
      <c r="QUJ72" s="677"/>
      <c r="QUK72" s="677"/>
      <c r="QUL72" s="677"/>
      <c r="QUM72" s="677"/>
      <c r="QUN72" s="677"/>
      <c r="QUO72" s="677"/>
      <c r="QUP72" s="677"/>
      <c r="QUQ72" s="677"/>
      <c r="QUR72" s="677"/>
      <c r="QUS72" s="677"/>
      <c r="QUT72" s="677"/>
      <c r="QUU72" s="677"/>
      <c r="QUV72" s="677"/>
      <c r="QUW72" s="677"/>
      <c r="QUX72" s="677"/>
      <c r="QUY72" s="677"/>
      <c r="QUZ72" s="677"/>
      <c r="QVA72" s="677"/>
      <c r="QVB72" s="677"/>
      <c r="QVC72" s="677"/>
      <c r="QVD72" s="677"/>
      <c r="QVE72" s="677"/>
      <c r="QVF72" s="677"/>
      <c r="QVG72" s="677"/>
      <c r="QVH72" s="677"/>
      <c r="QVI72" s="677"/>
      <c r="QVJ72" s="677"/>
      <c r="QVK72" s="677"/>
      <c r="QVL72" s="677"/>
      <c r="QVM72" s="677"/>
      <c r="QVN72" s="677"/>
      <c r="QVO72" s="677"/>
      <c r="QVP72" s="677"/>
      <c r="QVQ72" s="677"/>
      <c r="QVR72" s="677"/>
      <c r="QVS72" s="677"/>
      <c r="QVT72" s="677"/>
      <c r="QVU72" s="677"/>
      <c r="QVV72" s="677"/>
      <c r="QVW72" s="677"/>
      <c r="QVX72" s="677"/>
      <c r="QVY72" s="677"/>
      <c r="QVZ72" s="677"/>
      <c r="QWA72" s="677"/>
      <c r="QWB72" s="677"/>
      <c r="QWC72" s="677"/>
      <c r="QWD72" s="677"/>
      <c r="QWE72" s="677"/>
      <c r="QWF72" s="677"/>
      <c r="QWG72" s="677"/>
      <c r="QWH72" s="677"/>
      <c r="QWI72" s="677"/>
      <c r="QWJ72" s="677"/>
      <c r="QWK72" s="677"/>
      <c r="QWL72" s="677"/>
      <c r="QWM72" s="677"/>
      <c r="QWN72" s="677"/>
      <c r="QWO72" s="677"/>
      <c r="QWP72" s="677"/>
      <c r="QWQ72" s="677"/>
      <c r="QWR72" s="677"/>
      <c r="QWS72" s="677"/>
      <c r="QWT72" s="677"/>
      <c r="QWU72" s="677"/>
      <c r="QWV72" s="677"/>
      <c r="QWW72" s="677"/>
      <c r="QWX72" s="677"/>
      <c r="QWY72" s="677"/>
      <c r="QWZ72" s="677"/>
      <c r="QXA72" s="677"/>
      <c r="QXB72" s="677"/>
      <c r="QXC72" s="677"/>
      <c r="QXD72" s="677"/>
      <c r="QXE72" s="677"/>
      <c r="QXF72" s="677"/>
      <c r="QXG72" s="677"/>
      <c r="QXH72" s="677"/>
      <c r="QXI72" s="677"/>
      <c r="QXJ72" s="677"/>
      <c r="QXK72" s="677"/>
      <c r="QXL72" s="677"/>
      <c r="QXM72" s="677"/>
      <c r="QXN72" s="677"/>
      <c r="QXO72" s="677"/>
      <c r="QXP72" s="677"/>
      <c r="QXQ72" s="677"/>
      <c r="QXR72" s="677"/>
      <c r="QXS72" s="677"/>
      <c r="QXT72" s="677"/>
      <c r="QXU72" s="677"/>
      <c r="QXV72" s="677"/>
      <c r="QXW72" s="677"/>
      <c r="QXX72" s="677"/>
      <c r="QXY72" s="677"/>
      <c r="QXZ72" s="677"/>
      <c r="QYA72" s="677"/>
      <c r="QYB72" s="677"/>
      <c r="QYC72" s="677"/>
      <c r="QYD72" s="677"/>
      <c r="QYE72" s="677"/>
      <c r="QYF72" s="677"/>
      <c r="QYG72" s="677"/>
      <c r="QYH72" s="677"/>
      <c r="QYI72" s="677"/>
      <c r="QYJ72" s="677"/>
      <c r="QYK72" s="677"/>
      <c r="QYL72" s="677"/>
      <c r="QYM72" s="677"/>
      <c r="QYN72" s="677"/>
      <c r="QYO72" s="677"/>
      <c r="QYP72" s="677"/>
      <c r="QYQ72" s="677"/>
      <c r="QYR72" s="677"/>
      <c r="QYS72" s="677"/>
      <c r="QYT72" s="677"/>
      <c r="QYU72" s="677"/>
      <c r="QYV72" s="677"/>
      <c r="QYW72" s="677"/>
      <c r="QYX72" s="677"/>
      <c r="QYY72" s="677"/>
      <c r="QYZ72" s="677"/>
      <c r="QZA72" s="677"/>
      <c r="QZB72" s="677"/>
      <c r="QZC72" s="677"/>
      <c r="QZD72" s="677"/>
      <c r="QZE72" s="677"/>
      <c r="QZF72" s="677"/>
      <c r="QZG72" s="677"/>
      <c r="QZH72" s="677"/>
      <c r="QZI72" s="677"/>
      <c r="QZJ72" s="677"/>
      <c r="QZK72" s="677"/>
      <c r="QZL72" s="677"/>
      <c r="QZM72" s="677"/>
      <c r="QZN72" s="677"/>
      <c r="QZO72" s="677"/>
      <c r="QZP72" s="677"/>
      <c r="QZQ72" s="677"/>
      <c r="QZR72" s="677"/>
      <c r="QZS72" s="677"/>
      <c r="QZT72" s="677"/>
      <c r="QZU72" s="677"/>
      <c r="QZV72" s="677"/>
      <c r="QZW72" s="677"/>
      <c r="QZX72" s="677"/>
      <c r="QZY72" s="677"/>
      <c r="QZZ72" s="677"/>
      <c r="RAA72" s="677"/>
      <c r="RAB72" s="677"/>
      <c r="RAC72" s="677"/>
      <c r="RAD72" s="677"/>
      <c r="RAE72" s="677"/>
      <c r="RAF72" s="677"/>
      <c r="RAG72" s="677"/>
      <c r="RAH72" s="677"/>
      <c r="RAI72" s="677"/>
      <c r="RAJ72" s="677"/>
      <c r="RAK72" s="677"/>
      <c r="RAL72" s="677"/>
      <c r="RAM72" s="677"/>
      <c r="RAN72" s="677"/>
      <c r="RAO72" s="677"/>
      <c r="RAP72" s="677"/>
      <c r="RAQ72" s="677"/>
      <c r="RAR72" s="677"/>
      <c r="RAS72" s="677"/>
      <c r="RAT72" s="677"/>
      <c r="RAU72" s="677"/>
      <c r="RAV72" s="677"/>
      <c r="RAW72" s="677"/>
      <c r="RAX72" s="677"/>
      <c r="RAY72" s="677"/>
      <c r="RAZ72" s="677"/>
      <c r="RBA72" s="677"/>
      <c r="RBB72" s="677"/>
      <c r="RBC72" s="677"/>
      <c r="RBD72" s="677"/>
      <c r="RBE72" s="677"/>
      <c r="RBF72" s="677"/>
      <c r="RBG72" s="677"/>
      <c r="RBH72" s="677"/>
      <c r="RBI72" s="677"/>
      <c r="RBJ72" s="677"/>
      <c r="RBK72" s="677"/>
      <c r="RBL72" s="677"/>
      <c r="RBM72" s="677"/>
      <c r="RBN72" s="677"/>
      <c r="RBO72" s="677"/>
      <c r="RBP72" s="677"/>
      <c r="RBQ72" s="677"/>
      <c r="RBR72" s="677"/>
      <c r="RBS72" s="677"/>
      <c r="RBT72" s="677"/>
      <c r="RBU72" s="677"/>
      <c r="RBV72" s="677"/>
      <c r="RBW72" s="677"/>
      <c r="RBX72" s="677"/>
      <c r="RBY72" s="677"/>
      <c r="RBZ72" s="677"/>
      <c r="RCA72" s="677"/>
      <c r="RCB72" s="677"/>
      <c r="RCC72" s="677"/>
      <c r="RCD72" s="677"/>
      <c r="RCE72" s="677"/>
      <c r="RCF72" s="677"/>
      <c r="RCG72" s="677"/>
      <c r="RCH72" s="677"/>
      <c r="RCI72" s="677"/>
      <c r="RCJ72" s="677"/>
      <c r="RCK72" s="677"/>
      <c r="RCL72" s="677"/>
      <c r="RCM72" s="677"/>
      <c r="RCN72" s="677"/>
      <c r="RCO72" s="677"/>
      <c r="RCP72" s="677"/>
      <c r="RCQ72" s="677"/>
      <c r="RCR72" s="677"/>
      <c r="RCS72" s="677"/>
      <c r="RCT72" s="677"/>
      <c r="RCU72" s="677"/>
      <c r="RCV72" s="677"/>
      <c r="RCW72" s="677"/>
      <c r="RCX72" s="677"/>
      <c r="RCY72" s="677"/>
      <c r="RCZ72" s="677"/>
      <c r="RDA72" s="677"/>
      <c r="RDB72" s="677"/>
      <c r="RDC72" s="677"/>
      <c r="RDD72" s="677"/>
      <c r="RDE72" s="677"/>
      <c r="RDF72" s="677"/>
      <c r="RDG72" s="677"/>
      <c r="RDH72" s="677"/>
      <c r="RDI72" s="677"/>
      <c r="RDJ72" s="677"/>
      <c r="RDK72" s="677"/>
      <c r="RDL72" s="677"/>
      <c r="RDM72" s="677"/>
      <c r="RDN72" s="677"/>
      <c r="RDO72" s="677"/>
      <c r="RDP72" s="677"/>
      <c r="RDQ72" s="677"/>
      <c r="RDR72" s="677"/>
      <c r="RDS72" s="677"/>
      <c r="RDT72" s="677"/>
      <c r="RDU72" s="677"/>
      <c r="RDV72" s="677"/>
      <c r="RDW72" s="677"/>
      <c r="RDX72" s="677"/>
      <c r="RDY72" s="677"/>
      <c r="RDZ72" s="677"/>
      <c r="REA72" s="677"/>
      <c r="REB72" s="677"/>
      <c r="REC72" s="677"/>
      <c r="RED72" s="677"/>
      <c r="REE72" s="677"/>
      <c r="REF72" s="677"/>
      <c r="REG72" s="677"/>
      <c r="REH72" s="677"/>
      <c r="REI72" s="677"/>
      <c r="REJ72" s="677"/>
      <c r="REK72" s="677"/>
      <c r="REL72" s="677"/>
      <c r="REM72" s="677"/>
      <c r="REN72" s="677"/>
      <c r="REO72" s="677"/>
      <c r="REP72" s="677"/>
      <c r="REQ72" s="677"/>
      <c r="RER72" s="677"/>
      <c r="RES72" s="677"/>
      <c r="RET72" s="677"/>
      <c r="REU72" s="677"/>
      <c r="REV72" s="677"/>
      <c r="REW72" s="677"/>
      <c r="REX72" s="677"/>
      <c r="REY72" s="677"/>
      <c r="REZ72" s="677"/>
      <c r="RFA72" s="677"/>
      <c r="RFB72" s="677"/>
      <c r="RFC72" s="677"/>
      <c r="RFD72" s="677"/>
      <c r="RFE72" s="677"/>
      <c r="RFF72" s="677"/>
      <c r="RFG72" s="677"/>
      <c r="RFH72" s="677"/>
      <c r="RFI72" s="677"/>
      <c r="RFJ72" s="677"/>
      <c r="RFK72" s="677"/>
      <c r="RFL72" s="677"/>
      <c r="RFM72" s="677"/>
      <c r="RFN72" s="677"/>
      <c r="RFO72" s="677"/>
      <c r="RFP72" s="677"/>
      <c r="RFQ72" s="677"/>
      <c r="RFR72" s="677"/>
      <c r="RFS72" s="677"/>
      <c r="RFT72" s="677"/>
      <c r="RFU72" s="677"/>
      <c r="RFV72" s="677"/>
      <c r="RFW72" s="677"/>
      <c r="RFX72" s="677"/>
      <c r="RFY72" s="677"/>
      <c r="RFZ72" s="677"/>
      <c r="RGA72" s="677"/>
      <c r="RGB72" s="677"/>
      <c r="RGC72" s="677"/>
      <c r="RGD72" s="677"/>
      <c r="RGE72" s="677"/>
      <c r="RGF72" s="677"/>
      <c r="RGG72" s="677"/>
      <c r="RGH72" s="677"/>
      <c r="RGI72" s="677"/>
      <c r="RGJ72" s="677"/>
      <c r="RGK72" s="677"/>
      <c r="RGL72" s="677"/>
      <c r="RGM72" s="677"/>
      <c r="RGN72" s="677"/>
      <c r="RGO72" s="677"/>
      <c r="RGP72" s="677"/>
      <c r="RGQ72" s="677"/>
      <c r="RGR72" s="677"/>
      <c r="RGS72" s="677"/>
      <c r="RGT72" s="677"/>
      <c r="RGU72" s="677"/>
      <c r="RGV72" s="677"/>
      <c r="RGW72" s="677"/>
      <c r="RGX72" s="677"/>
      <c r="RGY72" s="677"/>
      <c r="RGZ72" s="677"/>
      <c r="RHA72" s="677"/>
      <c r="RHB72" s="677"/>
      <c r="RHC72" s="677"/>
      <c r="RHD72" s="677"/>
      <c r="RHE72" s="677"/>
      <c r="RHF72" s="677"/>
      <c r="RHG72" s="677"/>
      <c r="RHH72" s="677"/>
      <c r="RHI72" s="677"/>
      <c r="RHJ72" s="677"/>
      <c r="RHK72" s="677"/>
      <c r="RHL72" s="677"/>
      <c r="RHM72" s="677"/>
      <c r="RHN72" s="677"/>
      <c r="RHO72" s="677"/>
      <c r="RHP72" s="677"/>
      <c r="RHQ72" s="677"/>
      <c r="RHR72" s="677"/>
      <c r="RHS72" s="677"/>
      <c r="RHT72" s="677"/>
      <c r="RHU72" s="677"/>
      <c r="RHV72" s="677"/>
      <c r="RHW72" s="677"/>
      <c r="RHX72" s="677"/>
      <c r="RHY72" s="677"/>
      <c r="RHZ72" s="677"/>
      <c r="RIA72" s="677"/>
      <c r="RIB72" s="677"/>
      <c r="RIC72" s="677"/>
      <c r="RID72" s="677"/>
      <c r="RIE72" s="677"/>
      <c r="RIF72" s="677"/>
      <c r="RIG72" s="677"/>
      <c r="RIH72" s="677"/>
      <c r="RII72" s="677"/>
      <c r="RIJ72" s="677"/>
      <c r="RIK72" s="677"/>
      <c r="RIL72" s="677"/>
      <c r="RIM72" s="677"/>
      <c r="RIN72" s="677"/>
      <c r="RIO72" s="677"/>
      <c r="RIP72" s="677"/>
      <c r="RIQ72" s="677"/>
      <c r="RIR72" s="677"/>
      <c r="RIS72" s="677"/>
      <c r="RIT72" s="677"/>
      <c r="RIU72" s="677"/>
      <c r="RIV72" s="677"/>
      <c r="RIW72" s="677"/>
      <c r="RIX72" s="677"/>
      <c r="RIY72" s="677"/>
      <c r="RIZ72" s="677"/>
      <c r="RJA72" s="677"/>
      <c r="RJB72" s="677"/>
      <c r="RJC72" s="677"/>
      <c r="RJD72" s="677"/>
      <c r="RJE72" s="677"/>
      <c r="RJF72" s="677"/>
      <c r="RJG72" s="677"/>
      <c r="RJH72" s="677"/>
      <c r="RJI72" s="677"/>
      <c r="RJJ72" s="677"/>
      <c r="RJK72" s="677"/>
      <c r="RJL72" s="677"/>
      <c r="RJM72" s="677"/>
      <c r="RJN72" s="677"/>
      <c r="RJO72" s="677"/>
      <c r="RJP72" s="677"/>
      <c r="RJQ72" s="677"/>
      <c r="RJR72" s="677"/>
      <c r="RJS72" s="677"/>
      <c r="RJT72" s="677"/>
      <c r="RJU72" s="677"/>
      <c r="RJV72" s="677"/>
      <c r="RJW72" s="677"/>
      <c r="RJX72" s="677"/>
      <c r="RJY72" s="677"/>
      <c r="RJZ72" s="677"/>
      <c r="RKA72" s="677"/>
      <c r="RKB72" s="677"/>
      <c r="RKC72" s="677"/>
      <c r="RKD72" s="677"/>
      <c r="RKE72" s="677"/>
      <c r="RKF72" s="677"/>
      <c r="RKG72" s="677"/>
      <c r="RKH72" s="677"/>
      <c r="RKI72" s="677"/>
      <c r="RKJ72" s="677"/>
      <c r="RKK72" s="677"/>
      <c r="RKL72" s="677"/>
      <c r="RKM72" s="677"/>
      <c r="RKN72" s="677"/>
      <c r="RKO72" s="677"/>
      <c r="RKP72" s="677"/>
      <c r="RKQ72" s="677"/>
      <c r="RKR72" s="677"/>
      <c r="RKS72" s="677"/>
      <c r="RKT72" s="677"/>
      <c r="RKU72" s="677"/>
      <c r="RKV72" s="677"/>
      <c r="RKW72" s="677"/>
      <c r="RKX72" s="677"/>
      <c r="RKY72" s="677"/>
      <c r="RKZ72" s="677"/>
      <c r="RLA72" s="677"/>
      <c r="RLB72" s="677"/>
      <c r="RLC72" s="677"/>
      <c r="RLD72" s="677"/>
      <c r="RLE72" s="677"/>
      <c r="RLF72" s="677"/>
      <c r="RLG72" s="677"/>
      <c r="RLH72" s="677"/>
      <c r="RLI72" s="677"/>
      <c r="RLJ72" s="677"/>
      <c r="RLK72" s="677"/>
      <c r="RLL72" s="677"/>
      <c r="RLM72" s="677"/>
      <c r="RLN72" s="677"/>
      <c r="RLO72" s="677"/>
      <c r="RLP72" s="677"/>
      <c r="RLQ72" s="677"/>
      <c r="RLR72" s="677"/>
      <c r="RLS72" s="677"/>
      <c r="RLT72" s="677"/>
      <c r="RLU72" s="677"/>
      <c r="RLV72" s="677"/>
      <c r="RLW72" s="677"/>
      <c r="RLX72" s="677"/>
      <c r="RLY72" s="677"/>
      <c r="RLZ72" s="677"/>
      <c r="RMA72" s="677"/>
      <c r="RMB72" s="677"/>
      <c r="RMC72" s="677"/>
      <c r="RMD72" s="677"/>
      <c r="RME72" s="677"/>
      <c r="RMF72" s="677"/>
      <c r="RMG72" s="677"/>
      <c r="RMH72" s="677"/>
      <c r="RMI72" s="677"/>
      <c r="RMJ72" s="677"/>
      <c r="RMK72" s="677"/>
      <c r="RML72" s="677"/>
      <c r="RMM72" s="677"/>
      <c r="RMN72" s="677"/>
      <c r="RMO72" s="677"/>
      <c r="RMP72" s="677"/>
      <c r="RMQ72" s="677"/>
      <c r="RMR72" s="677"/>
      <c r="RMS72" s="677"/>
      <c r="RMT72" s="677"/>
      <c r="RMU72" s="677"/>
      <c r="RMV72" s="677"/>
      <c r="RMW72" s="677"/>
      <c r="RMX72" s="677"/>
      <c r="RMY72" s="677"/>
      <c r="RMZ72" s="677"/>
      <c r="RNA72" s="677"/>
      <c r="RNB72" s="677"/>
      <c r="RNC72" s="677"/>
      <c r="RND72" s="677"/>
      <c r="RNE72" s="677"/>
      <c r="RNF72" s="677"/>
      <c r="RNG72" s="677"/>
      <c r="RNH72" s="677"/>
      <c r="RNI72" s="677"/>
      <c r="RNJ72" s="677"/>
      <c r="RNK72" s="677"/>
      <c r="RNL72" s="677"/>
      <c r="RNM72" s="677"/>
      <c r="RNN72" s="677"/>
      <c r="RNO72" s="677"/>
      <c r="RNP72" s="677"/>
      <c r="RNQ72" s="677"/>
      <c r="RNR72" s="677"/>
      <c r="RNS72" s="677"/>
      <c r="RNT72" s="677"/>
      <c r="RNU72" s="677"/>
      <c r="RNV72" s="677"/>
      <c r="RNW72" s="677"/>
      <c r="RNX72" s="677"/>
      <c r="RNY72" s="677"/>
      <c r="RNZ72" s="677"/>
      <c r="ROA72" s="677"/>
      <c r="ROB72" s="677"/>
      <c r="ROC72" s="677"/>
      <c r="ROD72" s="677"/>
      <c r="ROE72" s="677"/>
      <c r="ROF72" s="677"/>
      <c r="ROG72" s="677"/>
      <c r="ROH72" s="677"/>
      <c r="ROI72" s="677"/>
      <c r="ROJ72" s="677"/>
      <c r="ROK72" s="677"/>
      <c r="ROL72" s="677"/>
      <c r="ROM72" s="677"/>
      <c r="RON72" s="677"/>
      <c r="ROO72" s="677"/>
      <c r="ROP72" s="677"/>
      <c r="ROQ72" s="677"/>
      <c r="ROR72" s="677"/>
      <c r="ROS72" s="677"/>
      <c r="ROT72" s="677"/>
      <c r="ROU72" s="677"/>
      <c r="ROV72" s="677"/>
      <c r="ROW72" s="677"/>
      <c r="ROX72" s="677"/>
      <c r="ROY72" s="677"/>
      <c r="ROZ72" s="677"/>
      <c r="RPA72" s="677"/>
      <c r="RPB72" s="677"/>
      <c r="RPC72" s="677"/>
      <c r="RPD72" s="677"/>
      <c r="RPE72" s="677"/>
      <c r="RPF72" s="677"/>
      <c r="RPG72" s="677"/>
      <c r="RPH72" s="677"/>
      <c r="RPI72" s="677"/>
      <c r="RPJ72" s="677"/>
      <c r="RPK72" s="677"/>
      <c r="RPL72" s="677"/>
      <c r="RPM72" s="677"/>
      <c r="RPN72" s="677"/>
      <c r="RPO72" s="677"/>
      <c r="RPP72" s="677"/>
      <c r="RPQ72" s="677"/>
      <c r="RPR72" s="677"/>
      <c r="RPS72" s="677"/>
      <c r="RPT72" s="677"/>
      <c r="RPU72" s="677"/>
      <c r="RPV72" s="677"/>
      <c r="RPW72" s="677"/>
      <c r="RPX72" s="677"/>
      <c r="RPY72" s="677"/>
      <c r="RPZ72" s="677"/>
      <c r="RQA72" s="677"/>
      <c r="RQB72" s="677"/>
      <c r="RQC72" s="677"/>
      <c r="RQD72" s="677"/>
      <c r="RQE72" s="677"/>
      <c r="RQF72" s="677"/>
      <c r="RQG72" s="677"/>
      <c r="RQH72" s="677"/>
      <c r="RQI72" s="677"/>
      <c r="RQJ72" s="677"/>
      <c r="RQK72" s="677"/>
      <c r="RQL72" s="677"/>
      <c r="RQM72" s="677"/>
      <c r="RQN72" s="677"/>
      <c r="RQO72" s="677"/>
      <c r="RQP72" s="677"/>
      <c r="RQQ72" s="677"/>
      <c r="RQR72" s="677"/>
      <c r="RQS72" s="677"/>
      <c r="RQT72" s="677"/>
      <c r="RQU72" s="677"/>
      <c r="RQV72" s="677"/>
      <c r="RQW72" s="677"/>
      <c r="RQX72" s="677"/>
      <c r="RQY72" s="677"/>
      <c r="RQZ72" s="677"/>
      <c r="RRA72" s="677"/>
      <c r="RRB72" s="677"/>
      <c r="RRC72" s="677"/>
      <c r="RRD72" s="677"/>
      <c r="RRE72" s="677"/>
      <c r="RRF72" s="677"/>
      <c r="RRG72" s="677"/>
      <c r="RRH72" s="677"/>
      <c r="RRI72" s="677"/>
      <c r="RRJ72" s="677"/>
      <c r="RRK72" s="677"/>
      <c r="RRL72" s="677"/>
      <c r="RRM72" s="677"/>
      <c r="RRN72" s="677"/>
      <c r="RRO72" s="677"/>
      <c r="RRP72" s="677"/>
      <c r="RRQ72" s="677"/>
      <c r="RRR72" s="677"/>
      <c r="RRS72" s="677"/>
      <c r="RRT72" s="677"/>
      <c r="RRU72" s="677"/>
      <c r="RRV72" s="677"/>
      <c r="RRW72" s="677"/>
      <c r="RRX72" s="677"/>
      <c r="RRY72" s="677"/>
      <c r="RRZ72" s="677"/>
      <c r="RSA72" s="677"/>
      <c r="RSB72" s="677"/>
      <c r="RSC72" s="677"/>
      <c r="RSD72" s="677"/>
      <c r="RSE72" s="677"/>
      <c r="RSF72" s="677"/>
      <c r="RSG72" s="677"/>
      <c r="RSH72" s="677"/>
      <c r="RSI72" s="677"/>
      <c r="RSJ72" s="677"/>
      <c r="RSK72" s="677"/>
      <c r="RSL72" s="677"/>
      <c r="RSM72" s="677"/>
      <c r="RSN72" s="677"/>
      <c r="RSO72" s="677"/>
      <c r="RSP72" s="677"/>
      <c r="RSQ72" s="677"/>
      <c r="RSR72" s="677"/>
      <c r="RSS72" s="677"/>
      <c r="RST72" s="677"/>
      <c r="RSU72" s="677"/>
      <c r="RSV72" s="677"/>
      <c r="RSW72" s="677"/>
      <c r="RSX72" s="677"/>
      <c r="RSY72" s="677"/>
      <c r="RSZ72" s="677"/>
      <c r="RTA72" s="677"/>
      <c r="RTB72" s="677"/>
      <c r="RTC72" s="677"/>
      <c r="RTD72" s="677"/>
      <c r="RTE72" s="677"/>
      <c r="RTF72" s="677"/>
      <c r="RTG72" s="677"/>
      <c r="RTH72" s="677"/>
      <c r="RTI72" s="677"/>
      <c r="RTJ72" s="677"/>
      <c r="RTK72" s="677"/>
      <c r="RTL72" s="677"/>
      <c r="RTM72" s="677"/>
      <c r="RTN72" s="677"/>
      <c r="RTO72" s="677"/>
      <c r="RTP72" s="677"/>
      <c r="RTQ72" s="677"/>
      <c r="RTR72" s="677"/>
      <c r="RTS72" s="677"/>
      <c r="RTT72" s="677"/>
      <c r="RTU72" s="677"/>
      <c r="RTV72" s="677"/>
      <c r="RTW72" s="677"/>
      <c r="RTX72" s="677"/>
      <c r="RTY72" s="677"/>
      <c r="RTZ72" s="677"/>
      <c r="RUA72" s="677"/>
      <c r="RUB72" s="677"/>
      <c r="RUC72" s="677"/>
      <c r="RUD72" s="677"/>
      <c r="RUE72" s="677"/>
      <c r="RUF72" s="677"/>
      <c r="RUG72" s="677"/>
      <c r="RUH72" s="677"/>
      <c r="RUI72" s="677"/>
      <c r="RUJ72" s="677"/>
      <c r="RUK72" s="677"/>
      <c r="RUL72" s="677"/>
      <c r="RUM72" s="677"/>
      <c r="RUN72" s="677"/>
      <c r="RUO72" s="677"/>
      <c r="RUP72" s="677"/>
      <c r="RUQ72" s="677"/>
      <c r="RUR72" s="677"/>
      <c r="RUS72" s="677"/>
      <c r="RUT72" s="677"/>
      <c r="RUU72" s="677"/>
      <c r="RUV72" s="677"/>
      <c r="RUW72" s="677"/>
      <c r="RUX72" s="677"/>
      <c r="RUY72" s="677"/>
      <c r="RUZ72" s="677"/>
      <c r="RVA72" s="677"/>
      <c r="RVB72" s="677"/>
      <c r="RVC72" s="677"/>
      <c r="RVD72" s="677"/>
      <c r="RVE72" s="677"/>
      <c r="RVF72" s="677"/>
      <c r="RVG72" s="677"/>
      <c r="RVH72" s="677"/>
      <c r="RVI72" s="677"/>
      <c r="RVJ72" s="677"/>
      <c r="RVK72" s="677"/>
      <c r="RVL72" s="677"/>
      <c r="RVM72" s="677"/>
      <c r="RVN72" s="677"/>
      <c r="RVO72" s="677"/>
      <c r="RVP72" s="677"/>
      <c r="RVQ72" s="677"/>
      <c r="RVR72" s="677"/>
      <c r="RVS72" s="677"/>
      <c r="RVT72" s="677"/>
      <c r="RVU72" s="677"/>
      <c r="RVV72" s="677"/>
      <c r="RVW72" s="677"/>
      <c r="RVX72" s="677"/>
      <c r="RVY72" s="677"/>
      <c r="RVZ72" s="677"/>
      <c r="RWA72" s="677"/>
      <c r="RWB72" s="677"/>
      <c r="RWC72" s="677"/>
      <c r="RWD72" s="677"/>
      <c r="RWE72" s="677"/>
      <c r="RWF72" s="677"/>
      <c r="RWG72" s="677"/>
      <c r="RWH72" s="677"/>
      <c r="RWI72" s="677"/>
      <c r="RWJ72" s="677"/>
      <c r="RWK72" s="677"/>
      <c r="RWL72" s="677"/>
      <c r="RWM72" s="677"/>
      <c r="RWN72" s="677"/>
      <c r="RWO72" s="677"/>
      <c r="RWP72" s="677"/>
      <c r="RWQ72" s="677"/>
      <c r="RWR72" s="677"/>
      <c r="RWS72" s="677"/>
      <c r="RWT72" s="677"/>
      <c r="RWU72" s="677"/>
      <c r="RWV72" s="677"/>
      <c r="RWW72" s="677"/>
      <c r="RWX72" s="677"/>
      <c r="RWY72" s="677"/>
      <c r="RWZ72" s="677"/>
      <c r="RXA72" s="677"/>
      <c r="RXB72" s="677"/>
      <c r="RXC72" s="677"/>
      <c r="RXD72" s="677"/>
      <c r="RXE72" s="677"/>
      <c r="RXF72" s="677"/>
      <c r="RXG72" s="677"/>
      <c r="RXH72" s="677"/>
      <c r="RXI72" s="677"/>
      <c r="RXJ72" s="677"/>
      <c r="RXK72" s="677"/>
      <c r="RXL72" s="677"/>
      <c r="RXM72" s="677"/>
      <c r="RXN72" s="677"/>
      <c r="RXO72" s="677"/>
      <c r="RXP72" s="677"/>
      <c r="RXQ72" s="677"/>
      <c r="RXR72" s="677"/>
      <c r="RXS72" s="677"/>
      <c r="RXT72" s="677"/>
      <c r="RXU72" s="677"/>
      <c r="RXV72" s="677"/>
      <c r="RXW72" s="677"/>
      <c r="RXX72" s="677"/>
      <c r="RXY72" s="677"/>
      <c r="RXZ72" s="677"/>
      <c r="RYA72" s="677"/>
      <c r="RYB72" s="677"/>
      <c r="RYC72" s="677"/>
      <c r="RYD72" s="677"/>
      <c r="RYE72" s="677"/>
      <c r="RYF72" s="677"/>
      <c r="RYG72" s="677"/>
      <c r="RYH72" s="677"/>
      <c r="RYI72" s="677"/>
      <c r="RYJ72" s="677"/>
      <c r="RYK72" s="677"/>
      <c r="RYL72" s="677"/>
      <c r="RYM72" s="677"/>
      <c r="RYN72" s="677"/>
      <c r="RYO72" s="677"/>
      <c r="RYP72" s="677"/>
      <c r="RYQ72" s="677"/>
      <c r="RYR72" s="677"/>
      <c r="RYS72" s="677"/>
      <c r="RYT72" s="677"/>
      <c r="RYU72" s="677"/>
      <c r="RYV72" s="677"/>
      <c r="RYW72" s="677"/>
      <c r="RYX72" s="677"/>
      <c r="RYY72" s="677"/>
      <c r="RYZ72" s="677"/>
      <c r="RZA72" s="677"/>
      <c r="RZB72" s="677"/>
      <c r="RZC72" s="677"/>
      <c r="RZD72" s="677"/>
      <c r="RZE72" s="677"/>
      <c r="RZF72" s="677"/>
      <c r="RZG72" s="677"/>
      <c r="RZH72" s="677"/>
      <c r="RZI72" s="677"/>
      <c r="RZJ72" s="677"/>
      <c r="RZK72" s="677"/>
      <c r="RZL72" s="677"/>
      <c r="RZM72" s="677"/>
      <c r="RZN72" s="677"/>
      <c r="RZO72" s="677"/>
      <c r="RZP72" s="677"/>
      <c r="RZQ72" s="677"/>
      <c r="RZR72" s="677"/>
      <c r="RZS72" s="677"/>
      <c r="RZT72" s="677"/>
      <c r="RZU72" s="677"/>
      <c r="RZV72" s="677"/>
      <c r="RZW72" s="677"/>
      <c r="RZX72" s="677"/>
      <c r="RZY72" s="677"/>
      <c r="RZZ72" s="677"/>
      <c r="SAA72" s="677"/>
      <c r="SAB72" s="677"/>
      <c r="SAC72" s="677"/>
      <c r="SAD72" s="677"/>
      <c r="SAE72" s="677"/>
      <c r="SAF72" s="677"/>
      <c r="SAG72" s="677"/>
      <c r="SAH72" s="677"/>
      <c r="SAI72" s="677"/>
      <c r="SAJ72" s="677"/>
      <c r="SAK72" s="677"/>
      <c r="SAL72" s="677"/>
      <c r="SAM72" s="677"/>
      <c r="SAN72" s="677"/>
      <c r="SAO72" s="677"/>
      <c r="SAP72" s="677"/>
      <c r="SAQ72" s="677"/>
      <c r="SAR72" s="677"/>
      <c r="SAS72" s="677"/>
      <c r="SAT72" s="677"/>
      <c r="SAU72" s="677"/>
      <c r="SAV72" s="677"/>
      <c r="SAW72" s="677"/>
      <c r="SAX72" s="677"/>
      <c r="SAY72" s="677"/>
      <c r="SAZ72" s="677"/>
      <c r="SBA72" s="677"/>
      <c r="SBB72" s="677"/>
      <c r="SBC72" s="677"/>
      <c r="SBD72" s="677"/>
      <c r="SBE72" s="677"/>
      <c r="SBF72" s="677"/>
      <c r="SBG72" s="677"/>
      <c r="SBH72" s="677"/>
      <c r="SBI72" s="677"/>
      <c r="SBJ72" s="677"/>
      <c r="SBK72" s="677"/>
      <c r="SBL72" s="677"/>
      <c r="SBM72" s="677"/>
      <c r="SBN72" s="677"/>
      <c r="SBO72" s="677"/>
      <c r="SBP72" s="677"/>
      <c r="SBQ72" s="677"/>
      <c r="SBR72" s="677"/>
      <c r="SBS72" s="677"/>
      <c r="SBT72" s="677"/>
      <c r="SBU72" s="677"/>
      <c r="SBV72" s="677"/>
      <c r="SBW72" s="677"/>
      <c r="SBX72" s="677"/>
      <c r="SBY72" s="677"/>
      <c r="SBZ72" s="677"/>
      <c r="SCA72" s="677"/>
      <c r="SCB72" s="677"/>
      <c r="SCC72" s="677"/>
      <c r="SCD72" s="677"/>
      <c r="SCE72" s="677"/>
      <c r="SCF72" s="677"/>
      <c r="SCG72" s="677"/>
      <c r="SCH72" s="677"/>
      <c r="SCI72" s="677"/>
      <c r="SCJ72" s="677"/>
      <c r="SCK72" s="677"/>
      <c r="SCL72" s="677"/>
      <c r="SCM72" s="677"/>
      <c r="SCN72" s="677"/>
      <c r="SCO72" s="677"/>
      <c r="SCP72" s="677"/>
      <c r="SCQ72" s="677"/>
      <c r="SCR72" s="677"/>
      <c r="SCS72" s="677"/>
      <c r="SCT72" s="677"/>
      <c r="SCU72" s="677"/>
      <c r="SCV72" s="677"/>
      <c r="SCW72" s="677"/>
      <c r="SCX72" s="677"/>
      <c r="SCY72" s="677"/>
      <c r="SCZ72" s="677"/>
      <c r="SDA72" s="677"/>
      <c r="SDB72" s="677"/>
      <c r="SDC72" s="677"/>
      <c r="SDD72" s="677"/>
      <c r="SDE72" s="677"/>
      <c r="SDF72" s="677"/>
      <c r="SDG72" s="677"/>
      <c r="SDH72" s="677"/>
      <c r="SDI72" s="677"/>
      <c r="SDJ72" s="677"/>
      <c r="SDK72" s="677"/>
      <c r="SDL72" s="677"/>
      <c r="SDM72" s="677"/>
      <c r="SDN72" s="677"/>
      <c r="SDO72" s="677"/>
      <c r="SDP72" s="677"/>
      <c r="SDQ72" s="677"/>
      <c r="SDR72" s="677"/>
      <c r="SDS72" s="677"/>
      <c r="SDT72" s="677"/>
      <c r="SDU72" s="677"/>
      <c r="SDV72" s="677"/>
      <c r="SDW72" s="677"/>
      <c r="SDX72" s="677"/>
      <c r="SDY72" s="677"/>
      <c r="SDZ72" s="677"/>
      <c r="SEA72" s="677"/>
      <c r="SEB72" s="677"/>
      <c r="SEC72" s="677"/>
      <c r="SED72" s="677"/>
      <c r="SEE72" s="677"/>
      <c r="SEF72" s="677"/>
      <c r="SEG72" s="677"/>
      <c r="SEH72" s="677"/>
      <c r="SEI72" s="677"/>
      <c r="SEJ72" s="677"/>
      <c r="SEK72" s="677"/>
      <c r="SEL72" s="677"/>
      <c r="SEM72" s="677"/>
      <c r="SEN72" s="677"/>
      <c r="SEO72" s="677"/>
      <c r="SEP72" s="677"/>
      <c r="SEQ72" s="677"/>
      <c r="SER72" s="677"/>
      <c r="SES72" s="677"/>
      <c r="SET72" s="677"/>
      <c r="SEU72" s="677"/>
      <c r="SEV72" s="677"/>
      <c r="SEW72" s="677"/>
      <c r="SEX72" s="677"/>
      <c r="SEY72" s="677"/>
      <c r="SEZ72" s="677"/>
      <c r="SFA72" s="677"/>
      <c r="SFB72" s="677"/>
      <c r="SFC72" s="677"/>
      <c r="SFD72" s="677"/>
      <c r="SFE72" s="677"/>
      <c r="SFF72" s="677"/>
      <c r="SFG72" s="677"/>
      <c r="SFH72" s="677"/>
      <c r="SFI72" s="677"/>
      <c r="SFJ72" s="677"/>
      <c r="SFK72" s="677"/>
      <c r="SFL72" s="677"/>
      <c r="SFM72" s="677"/>
      <c r="SFN72" s="677"/>
      <c r="SFO72" s="677"/>
      <c r="SFP72" s="677"/>
      <c r="SFQ72" s="677"/>
      <c r="SFR72" s="677"/>
      <c r="SFS72" s="677"/>
      <c r="SFT72" s="677"/>
      <c r="SFU72" s="677"/>
      <c r="SFV72" s="677"/>
      <c r="SFW72" s="677"/>
      <c r="SFX72" s="677"/>
      <c r="SFY72" s="677"/>
      <c r="SFZ72" s="677"/>
      <c r="SGA72" s="677"/>
      <c r="SGB72" s="677"/>
      <c r="SGC72" s="677"/>
      <c r="SGD72" s="677"/>
      <c r="SGE72" s="677"/>
      <c r="SGF72" s="677"/>
      <c r="SGG72" s="677"/>
      <c r="SGH72" s="677"/>
      <c r="SGI72" s="677"/>
      <c r="SGJ72" s="677"/>
      <c r="SGK72" s="677"/>
      <c r="SGL72" s="677"/>
      <c r="SGM72" s="677"/>
      <c r="SGN72" s="677"/>
      <c r="SGO72" s="677"/>
      <c r="SGP72" s="677"/>
      <c r="SGQ72" s="677"/>
      <c r="SGR72" s="677"/>
      <c r="SGS72" s="677"/>
      <c r="SGT72" s="677"/>
      <c r="SGU72" s="677"/>
      <c r="SGV72" s="677"/>
      <c r="SGW72" s="677"/>
      <c r="SGX72" s="677"/>
      <c r="SGY72" s="677"/>
      <c r="SGZ72" s="677"/>
      <c r="SHA72" s="677"/>
      <c r="SHB72" s="677"/>
      <c r="SHC72" s="677"/>
      <c r="SHD72" s="677"/>
      <c r="SHE72" s="677"/>
      <c r="SHF72" s="677"/>
      <c r="SHG72" s="677"/>
      <c r="SHH72" s="677"/>
      <c r="SHI72" s="677"/>
      <c r="SHJ72" s="677"/>
      <c r="SHK72" s="677"/>
      <c r="SHL72" s="677"/>
      <c r="SHM72" s="677"/>
      <c r="SHN72" s="677"/>
      <c r="SHO72" s="677"/>
      <c r="SHP72" s="677"/>
      <c r="SHQ72" s="677"/>
      <c r="SHR72" s="677"/>
      <c r="SHS72" s="677"/>
      <c r="SHT72" s="677"/>
      <c r="SHU72" s="677"/>
      <c r="SHV72" s="677"/>
      <c r="SHW72" s="677"/>
      <c r="SHX72" s="677"/>
      <c r="SHY72" s="677"/>
      <c r="SHZ72" s="677"/>
      <c r="SIA72" s="677"/>
      <c r="SIB72" s="677"/>
      <c r="SIC72" s="677"/>
      <c r="SID72" s="677"/>
      <c r="SIE72" s="677"/>
      <c r="SIF72" s="677"/>
      <c r="SIG72" s="677"/>
      <c r="SIH72" s="677"/>
      <c r="SII72" s="677"/>
      <c r="SIJ72" s="677"/>
      <c r="SIK72" s="677"/>
      <c r="SIL72" s="677"/>
      <c r="SIM72" s="677"/>
      <c r="SIN72" s="677"/>
      <c r="SIO72" s="677"/>
      <c r="SIP72" s="677"/>
      <c r="SIQ72" s="677"/>
      <c r="SIR72" s="677"/>
      <c r="SIS72" s="677"/>
      <c r="SIT72" s="677"/>
      <c r="SIU72" s="677"/>
      <c r="SIV72" s="677"/>
      <c r="SIW72" s="677"/>
      <c r="SIX72" s="677"/>
      <c r="SIY72" s="677"/>
      <c r="SIZ72" s="677"/>
      <c r="SJA72" s="677"/>
      <c r="SJB72" s="677"/>
      <c r="SJC72" s="677"/>
      <c r="SJD72" s="677"/>
      <c r="SJE72" s="677"/>
      <c r="SJF72" s="677"/>
      <c r="SJG72" s="677"/>
      <c r="SJH72" s="677"/>
      <c r="SJI72" s="677"/>
      <c r="SJJ72" s="677"/>
      <c r="SJK72" s="677"/>
      <c r="SJL72" s="677"/>
      <c r="SJM72" s="677"/>
      <c r="SJN72" s="677"/>
      <c r="SJO72" s="677"/>
      <c r="SJP72" s="677"/>
      <c r="SJQ72" s="677"/>
      <c r="SJR72" s="677"/>
      <c r="SJS72" s="677"/>
      <c r="SJT72" s="677"/>
      <c r="SJU72" s="677"/>
      <c r="SJV72" s="677"/>
      <c r="SJW72" s="677"/>
      <c r="SJX72" s="677"/>
      <c r="SJY72" s="677"/>
      <c r="SJZ72" s="677"/>
      <c r="SKA72" s="677"/>
      <c r="SKB72" s="677"/>
      <c r="SKC72" s="677"/>
      <c r="SKD72" s="677"/>
      <c r="SKE72" s="677"/>
      <c r="SKF72" s="677"/>
      <c r="SKG72" s="677"/>
      <c r="SKH72" s="677"/>
      <c r="SKI72" s="677"/>
      <c r="SKJ72" s="677"/>
      <c r="SKK72" s="677"/>
      <c r="SKL72" s="677"/>
      <c r="SKM72" s="677"/>
      <c r="SKN72" s="677"/>
      <c r="SKO72" s="677"/>
      <c r="SKP72" s="677"/>
      <c r="SKQ72" s="677"/>
      <c r="SKR72" s="677"/>
      <c r="SKS72" s="677"/>
      <c r="SKT72" s="677"/>
      <c r="SKU72" s="677"/>
      <c r="SKV72" s="677"/>
      <c r="SKW72" s="677"/>
      <c r="SKX72" s="677"/>
      <c r="SKY72" s="677"/>
      <c r="SKZ72" s="677"/>
      <c r="SLA72" s="677"/>
      <c r="SLB72" s="677"/>
      <c r="SLC72" s="677"/>
      <c r="SLD72" s="677"/>
      <c r="SLE72" s="677"/>
      <c r="SLF72" s="677"/>
      <c r="SLG72" s="677"/>
      <c r="SLH72" s="677"/>
      <c r="SLI72" s="677"/>
      <c r="SLJ72" s="677"/>
      <c r="SLK72" s="677"/>
      <c r="SLL72" s="677"/>
      <c r="SLM72" s="677"/>
      <c r="SLN72" s="677"/>
      <c r="SLO72" s="677"/>
      <c r="SLP72" s="677"/>
      <c r="SLQ72" s="677"/>
      <c r="SLR72" s="677"/>
      <c r="SLS72" s="677"/>
      <c r="SLT72" s="677"/>
      <c r="SLU72" s="677"/>
      <c r="SLV72" s="677"/>
      <c r="SLW72" s="677"/>
      <c r="SLX72" s="677"/>
      <c r="SLY72" s="677"/>
      <c r="SLZ72" s="677"/>
      <c r="SMA72" s="677"/>
      <c r="SMB72" s="677"/>
      <c r="SMC72" s="677"/>
      <c r="SMD72" s="677"/>
      <c r="SME72" s="677"/>
      <c r="SMF72" s="677"/>
      <c r="SMG72" s="677"/>
      <c r="SMH72" s="677"/>
      <c r="SMI72" s="677"/>
      <c r="SMJ72" s="677"/>
      <c r="SMK72" s="677"/>
      <c r="SML72" s="677"/>
      <c r="SMM72" s="677"/>
      <c r="SMN72" s="677"/>
      <c r="SMO72" s="677"/>
      <c r="SMP72" s="677"/>
      <c r="SMQ72" s="677"/>
      <c r="SMR72" s="677"/>
      <c r="SMS72" s="677"/>
      <c r="SMT72" s="677"/>
      <c r="SMU72" s="677"/>
      <c r="SMV72" s="677"/>
      <c r="SMW72" s="677"/>
      <c r="SMX72" s="677"/>
      <c r="SMY72" s="677"/>
      <c r="SMZ72" s="677"/>
      <c r="SNA72" s="677"/>
      <c r="SNB72" s="677"/>
      <c r="SNC72" s="677"/>
      <c r="SND72" s="677"/>
      <c r="SNE72" s="677"/>
      <c r="SNF72" s="677"/>
      <c r="SNG72" s="677"/>
      <c r="SNH72" s="677"/>
      <c r="SNI72" s="677"/>
      <c r="SNJ72" s="677"/>
      <c r="SNK72" s="677"/>
      <c r="SNL72" s="677"/>
      <c r="SNM72" s="677"/>
      <c r="SNN72" s="677"/>
      <c r="SNO72" s="677"/>
      <c r="SNP72" s="677"/>
      <c r="SNQ72" s="677"/>
      <c r="SNR72" s="677"/>
      <c r="SNS72" s="677"/>
      <c r="SNT72" s="677"/>
      <c r="SNU72" s="677"/>
      <c r="SNV72" s="677"/>
      <c r="SNW72" s="677"/>
      <c r="SNX72" s="677"/>
      <c r="SNY72" s="677"/>
      <c r="SNZ72" s="677"/>
      <c r="SOA72" s="677"/>
      <c r="SOB72" s="677"/>
      <c r="SOC72" s="677"/>
      <c r="SOD72" s="677"/>
      <c r="SOE72" s="677"/>
      <c r="SOF72" s="677"/>
      <c r="SOG72" s="677"/>
      <c r="SOH72" s="677"/>
      <c r="SOI72" s="677"/>
      <c r="SOJ72" s="677"/>
      <c r="SOK72" s="677"/>
      <c r="SOL72" s="677"/>
      <c r="SOM72" s="677"/>
      <c r="SON72" s="677"/>
      <c r="SOO72" s="677"/>
      <c r="SOP72" s="677"/>
      <c r="SOQ72" s="677"/>
      <c r="SOR72" s="677"/>
      <c r="SOS72" s="677"/>
      <c r="SOT72" s="677"/>
      <c r="SOU72" s="677"/>
      <c r="SOV72" s="677"/>
      <c r="SOW72" s="677"/>
      <c r="SOX72" s="677"/>
      <c r="SOY72" s="677"/>
      <c r="SOZ72" s="677"/>
      <c r="SPA72" s="677"/>
      <c r="SPB72" s="677"/>
      <c r="SPC72" s="677"/>
      <c r="SPD72" s="677"/>
      <c r="SPE72" s="677"/>
      <c r="SPF72" s="677"/>
      <c r="SPG72" s="677"/>
      <c r="SPH72" s="677"/>
      <c r="SPI72" s="677"/>
      <c r="SPJ72" s="677"/>
      <c r="SPK72" s="677"/>
      <c r="SPL72" s="677"/>
      <c r="SPM72" s="677"/>
      <c r="SPN72" s="677"/>
      <c r="SPO72" s="677"/>
      <c r="SPP72" s="677"/>
      <c r="SPQ72" s="677"/>
      <c r="SPR72" s="677"/>
      <c r="SPS72" s="677"/>
      <c r="SPT72" s="677"/>
      <c r="SPU72" s="677"/>
      <c r="SPV72" s="677"/>
      <c r="SPW72" s="677"/>
      <c r="SPX72" s="677"/>
      <c r="SPY72" s="677"/>
      <c r="SPZ72" s="677"/>
      <c r="SQA72" s="677"/>
      <c r="SQB72" s="677"/>
      <c r="SQC72" s="677"/>
      <c r="SQD72" s="677"/>
      <c r="SQE72" s="677"/>
      <c r="SQF72" s="677"/>
      <c r="SQG72" s="677"/>
      <c r="SQH72" s="677"/>
      <c r="SQI72" s="677"/>
      <c r="SQJ72" s="677"/>
      <c r="SQK72" s="677"/>
      <c r="SQL72" s="677"/>
      <c r="SQM72" s="677"/>
      <c r="SQN72" s="677"/>
      <c r="SQO72" s="677"/>
      <c r="SQP72" s="677"/>
      <c r="SQQ72" s="677"/>
      <c r="SQR72" s="677"/>
      <c r="SQS72" s="677"/>
      <c r="SQT72" s="677"/>
      <c r="SQU72" s="677"/>
      <c r="SQV72" s="677"/>
      <c r="SQW72" s="677"/>
      <c r="SQX72" s="677"/>
      <c r="SQY72" s="677"/>
      <c r="SQZ72" s="677"/>
      <c r="SRA72" s="677"/>
      <c r="SRB72" s="677"/>
      <c r="SRC72" s="677"/>
      <c r="SRD72" s="677"/>
      <c r="SRE72" s="677"/>
      <c r="SRF72" s="677"/>
      <c r="SRG72" s="677"/>
      <c r="SRH72" s="677"/>
      <c r="SRI72" s="677"/>
      <c r="SRJ72" s="677"/>
      <c r="SRK72" s="677"/>
      <c r="SRL72" s="677"/>
      <c r="SRM72" s="677"/>
      <c r="SRN72" s="677"/>
      <c r="SRO72" s="677"/>
      <c r="SRP72" s="677"/>
      <c r="SRQ72" s="677"/>
      <c r="SRR72" s="677"/>
      <c r="SRS72" s="677"/>
      <c r="SRT72" s="677"/>
      <c r="SRU72" s="677"/>
      <c r="SRV72" s="677"/>
      <c r="SRW72" s="677"/>
      <c r="SRX72" s="677"/>
      <c r="SRY72" s="677"/>
      <c r="SRZ72" s="677"/>
      <c r="SSA72" s="677"/>
      <c r="SSB72" s="677"/>
      <c r="SSC72" s="677"/>
      <c r="SSD72" s="677"/>
      <c r="SSE72" s="677"/>
      <c r="SSF72" s="677"/>
      <c r="SSG72" s="677"/>
      <c r="SSH72" s="677"/>
      <c r="SSI72" s="677"/>
      <c r="SSJ72" s="677"/>
      <c r="SSK72" s="677"/>
      <c r="SSL72" s="677"/>
      <c r="SSM72" s="677"/>
      <c r="SSN72" s="677"/>
      <c r="SSO72" s="677"/>
      <c r="SSP72" s="677"/>
      <c r="SSQ72" s="677"/>
      <c r="SSR72" s="677"/>
      <c r="SSS72" s="677"/>
      <c r="SST72" s="677"/>
      <c r="SSU72" s="677"/>
      <c r="SSV72" s="677"/>
      <c r="SSW72" s="677"/>
      <c r="SSX72" s="677"/>
      <c r="SSY72" s="677"/>
      <c r="SSZ72" s="677"/>
      <c r="STA72" s="677"/>
      <c r="STB72" s="677"/>
      <c r="STC72" s="677"/>
      <c r="STD72" s="677"/>
      <c r="STE72" s="677"/>
      <c r="STF72" s="677"/>
      <c r="STG72" s="677"/>
      <c r="STH72" s="677"/>
      <c r="STI72" s="677"/>
      <c r="STJ72" s="677"/>
      <c r="STK72" s="677"/>
      <c r="STL72" s="677"/>
      <c r="STM72" s="677"/>
      <c r="STN72" s="677"/>
      <c r="STO72" s="677"/>
      <c r="STP72" s="677"/>
      <c r="STQ72" s="677"/>
      <c r="STR72" s="677"/>
      <c r="STS72" s="677"/>
      <c r="STT72" s="677"/>
      <c r="STU72" s="677"/>
      <c r="STV72" s="677"/>
      <c r="STW72" s="677"/>
      <c r="STX72" s="677"/>
      <c r="STY72" s="677"/>
      <c r="STZ72" s="677"/>
      <c r="SUA72" s="677"/>
      <c r="SUB72" s="677"/>
      <c r="SUC72" s="677"/>
      <c r="SUD72" s="677"/>
      <c r="SUE72" s="677"/>
      <c r="SUF72" s="677"/>
      <c r="SUG72" s="677"/>
      <c r="SUH72" s="677"/>
      <c r="SUI72" s="677"/>
      <c r="SUJ72" s="677"/>
      <c r="SUK72" s="677"/>
      <c r="SUL72" s="677"/>
      <c r="SUM72" s="677"/>
      <c r="SUN72" s="677"/>
      <c r="SUO72" s="677"/>
      <c r="SUP72" s="677"/>
      <c r="SUQ72" s="677"/>
      <c r="SUR72" s="677"/>
      <c r="SUS72" s="677"/>
      <c r="SUT72" s="677"/>
      <c r="SUU72" s="677"/>
      <c r="SUV72" s="677"/>
      <c r="SUW72" s="677"/>
      <c r="SUX72" s="677"/>
      <c r="SUY72" s="677"/>
      <c r="SUZ72" s="677"/>
      <c r="SVA72" s="677"/>
      <c r="SVB72" s="677"/>
      <c r="SVC72" s="677"/>
      <c r="SVD72" s="677"/>
      <c r="SVE72" s="677"/>
      <c r="SVF72" s="677"/>
      <c r="SVG72" s="677"/>
      <c r="SVH72" s="677"/>
      <c r="SVI72" s="677"/>
      <c r="SVJ72" s="677"/>
      <c r="SVK72" s="677"/>
      <c r="SVL72" s="677"/>
      <c r="SVM72" s="677"/>
      <c r="SVN72" s="677"/>
      <c r="SVO72" s="677"/>
      <c r="SVP72" s="677"/>
      <c r="SVQ72" s="677"/>
      <c r="SVR72" s="677"/>
      <c r="SVS72" s="677"/>
      <c r="SVT72" s="677"/>
      <c r="SVU72" s="677"/>
      <c r="SVV72" s="677"/>
      <c r="SVW72" s="677"/>
      <c r="SVX72" s="677"/>
      <c r="SVY72" s="677"/>
      <c r="SVZ72" s="677"/>
      <c r="SWA72" s="677"/>
      <c r="SWB72" s="677"/>
      <c r="SWC72" s="677"/>
      <c r="SWD72" s="677"/>
      <c r="SWE72" s="677"/>
      <c r="SWF72" s="677"/>
      <c r="SWG72" s="677"/>
      <c r="SWH72" s="677"/>
      <c r="SWI72" s="677"/>
      <c r="SWJ72" s="677"/>
      <c r="SWK72" s="677"/>
      <c r="SWL72" s="677"/>
      <c r="SWM72" s="677"/>
      <c r="SWN72" s="677"/>
      <c r="SWO72" s="677"/>
      <c r="SWP72" s="677"/>
      <c r="SWQ72" s="677"/>
      <c r="SWR72" s="677"/>
      <c r="SWS72" s="677"/>
      <c r="SWT72" s="677"/>
      <c r="SWU72" s="677"/>
      <c r="SWV72" s="677"/>
      <c r="SWW72" s="677"/>
      <c r="SWX72" s="677"/>
      <c r="SWY72" s="677"/>
      <c r="SWZ72" s="677"/>
      <c r="SXA72" s="677"/>
      <c r="SXB72" s="677"/>
      <c r="SXC72" s="677"/>
      <c r="SXD72" s="677"/>
      <c r="SXE72" s="677"/>
      <c r="SXF72" s="677"/>
      <c r="SXG72" s="677"/>
      <c r="SXH72" s="677"/>
      <c r="SXI72" s="677"/>
      <c r="SXJ72" s="677"/>
      <c r="SXK72" s="677"/>
      <c r="SXL72" s="677"/>
      <c r="SXM72" s="677"/>
      <c r="SXN72" s="677"/>
      <c r="SXO72" s="677"/>
      <c r="SXP72" s="677"/>
      <c r="SXQ72" s="677"/>
      <c r="SXR72" s="677"/>
      <c r="SXS72" s="677"/>
      <c r="SXT72" s="677"/>
      <c r="SXU72" s="677"/>
      <c r="SXV72" s="677"/>
      <c r="SXW72" s="677"/>
      <c r="SXX72" s="677"/>
      <c r="SXY72" s="677"/>
      <c r="SXZ72" s="677"/>
      <c r="SYA72" s="677"/>
      <c r="SYB72" s="677"/>
      <c r="SYC72" s="677"/>
      <c r="SYD72" s="677"/>
      <c r="SYE72" s="677"/>
      <c r="SYF72" s="677"/>
      <c r="SYG72" s="677"/>
      <c r="SYH72" s="677"/>
      <c r="SYI72" s="677"/>
      <c r="SYJ72" s="677"/>
      <c r="SYK72" s="677"/>
      <c r="SYL72" s="677"/>
      <c r="SYM72" s="677"/>
      <c r="SYN72" s="677"/>
      <c r="SYO72" s="677"/>
      <c r="SYP72" s="677"/>
      <c r="SYQ72" s="677"/>
      <c r="SYR72" s="677"/>
      <c r="SYS72" s="677"/>
      <c r="SYT72" s="677"/>
      <c r="SYU72" s="677"/>
      <c r="SYV72" s="677"/>
      <c r="SYW72" s="677"/>
      <c r="SYX72" s="677"/>
      <c r="SYY72" s="677"/>
      <c r="SYZ72" s="677"/>
      <c r="SZA72" s="677"/>
      <c r="SZB72" s="677"/>
      <c r="SZC72" s="677"/>
      <c r="SZD72" s="677"/>
      <c r="SZE72" s="677"/>
      <c r="SZF72" s="677"/>
      <c r="SZG72" s="677"/>
      <c r="SZH72" s="677"/>
      <c r="SZI72" s="677"/>
      <c r="SZJ72" s="677"/>
      <c r="SZK72" s="677"/>
      <c r="SZL72" s="677"/>
      <c r="SZM72" s="677"/>
      <c r="SZN72" s="677"/>
      <c r="SZO72" s="677"/>
      <c r="SZP72" s="677"/>
      <c r="SZQ72" s="677"/>
      <c r="SZR72" s="677"/>
      <c r="SZS72" s="677"/>
      <c r="SZT72" s="677"/>
      <c r="SZU72" s="677"/>
      <c r="SZV72" s="677"/>
      <c r="SZW72" s="677"/>
      <c r="SZX72" s="677"/>
      <c r="SZY72" s="677"/>
      <c r="SZZ72" s="677"/>
      <c r="TAA72" s="677"/>
      <c r="TAB72" s="677"/>
      <c r="TAC72" s="677"/>
      <c r="TAD72" s="677"/>
      <c r="TAE72" s="677"/>
      <c r="TAF72" s="677"/>
      <c r="TAG72" s="677"/>
      <c r="TAH72" s="677"/>
      <c r="TAI72" s="677"/>
      <c r="TAJ72" s="677"/>
      <c r="TAK72" s="677"/>
      <c r="TAL72" s="677"/>
      <c r="TAM72" s="677"/>
      <c r="TAN72" s="677"/>
      <c r="TAO72" s="677"/>
      <c r="TAP72" s="677"/>
      <c r="TAQ72" s="677"/>
      <c r="TAR72" s="677"/>
      <c r="TAS72" s="677"/>
      <c r="TAT72" s="677"/>
      <c r="TAU72" s="677"/>
      <c r="TAV72" s="677"/>
      <c r="TAW72" s="677"/>
      <c r="TAX72" s="677"/>
      <c r="TAY72" s="677"/>
      <c r="TAZ72" s="677"/>
      <c r="TBA72" s="677"/>
      <c r="TBB72" s="677"/>
      <c r="TBC72" s="677"/>
      <c r="TBD72" s="677"/>
      <c r="TBE72" s="677"/>
      <c r="TBF72" s="677"/>
      <c r="TBG72" s="677"/>
      <c r="TBH72" s="677"/>
      <c r="TBI72" s="677"/>
      <c r="TBJ72" s="677"/>
      <c r="TBK72" s="677"/>
      <c r="TBL72" s="677"/>
      <c r="TBM72" s="677"/>
      <c r="TBN72" s="677"/>
      <c r="TBO72" s="677"/>
      <c r="TBP72" s="677"/>
      <c r="TBQ72" s="677"/>
      <c r="TBR72" s="677"/>
      <c r="TBS72" s="677"/>
      <c r="TBT72" s="677"/>
      <c r="TBU72" s="677"/>
      <c r="TBV72" s="677"/>
      <c r="TBW72" s="677"/>
      <c r="TBX72" s="677"/>
      <c r="TBY72" s="677"/>
      <c r="TBZ72" s="677"/>
      <c r="TCA72" s="677"/>
      <c r="TCB72" s="677"/>
      <c r="TCC72" s="677"/>
      <c r="TCD72" s="677"/>
      <c r="TCE72" s="677"/>
      <c r="TCF72" s="677"/>
      <c r="TCG72" s="677"/>
      <c r="TCH72" s="677"/>
      <c r="TCI72" s="677"/>
      <c r="TCJ72" s="677"/>
      <c r="TCK72" s="677"/>
      <c r="TCL72" s="677"/>
      <c r="TCM72" s="677"/>
      <c r="TCN72" s="677"/>
      <c r="TCO72" s="677"/>
      <c r="TCP72" s="677"/>
      <c r="TCQ72" s="677"/>
      <c r="TCR72" s="677"/>
      <c r="TCS72" s="677"/>
      <c r="TCT72" s="677"/>
      <c r="TCU72" s="677"/>
      <c r="TCV72" s="677"/>
      <c r="TCW72" s="677"/>
      <c r="TCX72" s="677"/>
      <c r="TCY72" s="677"/>
      <c r="TCZ72" s="677"/>
      <c r="TDA72" s="677"/>
      <c r="TDB72" s="677"/>
      <c r="TDC72" s="677"/>
      <c r="TDD72" s="677"/>
      <c r="TDE72" s="677"/>
      <c r="TDF72" s="677"/>
      <c r="TDG72" s="677"/>
      <c r="TDH72" s="677"/>
      <c r="TDI72" s="677"/>
      <c r="TDJ72" s="677"/>
      <c r="TDK72" s="677"/>
      <c r="TDL72" s="677"/>
      <c r="TDM72" s="677"/>
      <c r="TDN72" s="677"/>
      <c r="TDO72" s="677"/>
      <c r="TDP72" s="677"/>
      <c r="TDQ72" s="677"/>
      <c r="TDR72" s="677"/>
      <c r="TDS72" s="677"/>
      <c r="TDT72" s="677"/>
      <c r="TDU72" s="677"/>
      <c r="TDV72" s="677"/>
      <c r="TDW72" s="677"/>
      <c r="TDX72" s="677"/>
      <c r="TDY72" s="677"/>
      <c r="TDZ72" s="677"/>
      <c r="TEA72" s="677"/>
      <c r="TEB72" s="677"/>
      <c r="TEC72" s="677"/>
      <c r="TED72" s="677"/>
      <c r="TEE72" s="677"/>
      <c r="TEF72" s="677"/>
      <c r="TEG72" s="677"/>
      <c r="TEH72" s="677"/>
      <c r="TEI72" s="677"/>
      <c r="TEJ72" s="677"/>
      <c r="TEK72" s="677"/>
      <c r="TEL72" s="677"/>
      <c r="TEM72" s="677"/>
      <c r="TEN72" s="677"/>
      <c r="TEO72" s="677"/>
      <c r="TEP72" s="677"/>
      <c r="TEQ72" s="677"/>
      <c r="TER72" s="677"/>
      <c r="TES72" s="677"/>
      <c r="TET72" s="677"/>
      <c r="TEU72" s="677"/>
      <c r="TEV72" s="677"/>
      <c r="TEW72" s="677"/>
      <c r="TEX72" s="677"/>
      <c r="TEY72" s="677"/>
      <c r="TEZ72" s="677"/>
      <c r="TFA72" s="677"/>
      <c r="TFB72" s="677"/>
      <c r="TFC72" s="677"/>
      <c r="TFD72" s="677"/>
      <c r="TFE72" s="677"/>
      <c r="TFF72" s="677"/>
      <c r="TFG72" s="677"/>
      <c r="TFH72" s="677"/>
      <c r="TFI72" s="677"/>
      <c r="TFJ72" s="677"/>
      <c r="TFK72" s="677"/>
      <c r="TFL72" s="677"/>
      <c r="TFM72" s="677"/>
      <c r="TFN72" s="677"/>
      <c r="TFO72" s="677"/>
      <c r="TFP72" s="677"/>
      <c r="TFQ72" s="677"/>
      <c r="TFR72" s="677"/>
      <c r="TFS72" s="677"/>
      <c r="TFT72" s="677"/>
      <c r="TFU72" s="677"/>
      <c r="TFV72" s="677"/>
      <c r="TFW72" s="677"/>
      <c r="TFX72" s="677"/>
      <c r="TFY72" s="677"/>
      <c r="TFZ72" s="677"/>
      <c r="TGA72" s="677"/>
      <c r="TGB72" s="677"/>
      <c r="TGC72" s="677"/>
      <c r="TGD72" s="677"/>
      <c r="TGE72" s="677"/>
      <c r="TGF72" s="677"/>
      <c r="TGG72" s="677"/>
      <c r="TGH72" s="677"/>
      <c r="TGI72" s="677"/>
      <c r="TGJ72" s="677"/>
      <c r="TGK72" s="677"/>
      <c r="TGL72" s="677"/>
      <c r="TGM72" s="677"/>
      <c r="TGN72" s="677"/>
      <c r="TGO72" s="677"/>
      <c r="TGP72" s="677"/>
      <c r="TGQ72" s="677"/>
      <c r="TGR72" s="677"/>
      <c r="TGS72" s="677"/>
      <c r="TGT72" s="677"/>
      <c r="TGU72" s="677"/>
      <c r="TGV72" s="677"/>
      <c r="TGW72" s="677"/>
      <c r="TGX72" s="677"/>
      <c r="TGY72" s="677"/>
      <c r="TGZ72" s="677"/>
      <c r="THA72" s="677"/>
      <c r="THB72" s="677"/>
      <c r="THC72" s="677"/>
      <c r="THD72" s="677"/>
      <c r="THE72" s="677"/>
      <c r="THF72" s="677"/>
      <c r="THG72" s="677"/>
      <c r="THH72" s="677"/>
      <c r="THI72" s="677"/>
      <c r="THJ72" s="677"/>
      <c r="THK72" s="677"/>
      <c r="THL72" s="677"/>
      <c r="THM72" s="677"/>
      <c r="THN72" s="677"/>
      <c r="THO72" s="677"/>
      <c r="THP72" s="677"/>
      <c r="THQ72" s="677"/>
      <c r="THR72" s="677"/>
      <c r="THS72" s="677"/>
      <c r="THT72" s="677"/>
      <c r="THU72" s="677"/>
      <c r="THV72" s="677"/>
      <c r="THW72" s="677"/>
      <c r="THX72" s="677"/>
      <c r="THY72" s="677"/>
      <c r="THZ72" s="677"/>
      <c r="TIA72" s="677"/>
      <c r="TIB72" s="677"/>
      <c r="TIC72" s="677"/>
      <c r="TID72" s="677"/>
      <c r="TIE72" s="677"/>
      <c r="TIF72" s="677"/>
      <c r="TIG72" s="677"/>
      <c r="TIH72" s="677"/>
      <c r="TII72" s="677"/>
      <c r="TIJ72" s="677"/>
      <c r="TIK72" s="677"/>
      <c r="TIL72" s="677"/>
      <c r="TIM72" s="677"/>
      <c r="TIN72" s="677"/>
      <c r="TIO72" s="677"/>
      <c r="TIP72" s="677"/>
      <c r="TIQ72" s="677"/>
      <c r="TIR72" s="677"/>
      <c r="TIS72" s="677"/>
      <c r="TIT72" s="677"/>
      <c r="TIU72" s="677"/>
      <c r="TIV72" s="677"/>
      <c r="TIW72" s="677"/>
      <c r="TIX72" s="677"/>
      <c r="TIY72" s="677"/>
      <c r="TIZ72" s="677"/>
      <c r="TJA72" s="677"/>
      <c r="TJB72" s="677"/>
      <c r="TJC72" s="677"/>
      <c r="TJD72" s="677"/>
      <c r="TJE72" s="677"/>
      <c r="TJF72" s="677"/>
      <c r="TJG72" s="677"/>
      <c r="TJH72" s="677"/>
      <c r="TJI72" s="677"/>
      <c r="TJJ72" s="677"/>
      <c r="TJK72" s="677"/>
      <c r="TJL72" s="677"/>
      <c r="TJM72" s="677"/>
      <c r="TJN72" s="677"/>
      <c r="TJO72" s="677"/>
      <c r="TJP72" s="677"/>
      <c r="TJQ72" s="677"/>
      <c r="TJR72" s="677"/>
      <c r="TJS72" s="677"/>
      <c r="TJT72" s="677"/>
      <c r="TJU72" s="677"/>
      <c r="TJV72" s="677"/>
      <c r="TJW72" s="677"/>
      <c r="TJX72" s="677"/>
      <c r="TJY72" s="677"/>
      <c r="TJZ72" s="677"/>
      <c r="TKA72" s="677"/>
      <c r="TKB72" s="677"/>
      <c r="TKC72" s="677"/>
      <c r="TKD72" s="677"/>
      <c r="TKE72" s="677"/>
      <c r="TKF72" s="677"/>
      <c r="TKG72" s="677"/>
      <c r="TKH72" s="677"/>
      <c r="TKI72" s="677"/>
      <c r="TKJ72" s="677"/>
      <c r="TKK72" s="677"/>
      <c r="TKL72" s="677"/>
      <c r="TKM72" s="677"/>
      <c r="TKN72" s="677"/>
      <c r="TKO72" s="677"/>
      <c r="TKP72" s="677"/>
      <c r="TKQ72" s="677"/>
      <c r="TKR72" s="677"/>
      <c r="TKS72" s="677"/>
      <c r="TKT72" s="677"/>
      <c r="TKU72" s="677"/>
      <c r="TKV72" s="677"/>
      <c r="TKW72" s="677"/>
      <c r="TKX72" s="677"/>
      <c r="TKY72" s="677"/>
      <c r="TKZ72" s="677"/>
      <c r="TLA72" s="677"/>
      <c r="TLB72" s="677"/>
      <c r="TLC72" s="677"/>
      <c r="TLD72" s="677"/>
      <c r="TLE72" s="677"/>
      <c r="TLF72" s="677"/>
      <c r="TLG72" s="677"/>
      <c r="TLH72" s="677"/>
      <c r="TLI72" s="677"/>
      <c r="TLJ72" s="677"/>
      <c r="TLK72" s="677"/>
      <c r="TLL72" s="677"/>
      <c r="TLM72" s="677"/>
      <c r="TLN72" s="677"/>
      <c r="TLO72" s="677"/>
      <c r="TLP72" s="677"/>
      <c r="TLQ72" s="677"/>
      <c r="TLR72" s="677"/>
      <c r="TLS72" s="677"/>
      <c r="TLT72" s="677"/>
      <c r="TLU72" s="677"/>
      <c r="TLV72" s="677"/>
      <c r="TLW72" s="677"/>
      <c r="TLX72" s="677"/>
      <c r="TLY72" s="677"/>
      <c r="TLZ72" s="677"/>
      <c r="TMA72" s="677"/>
      <c r="TMB72" s="677"/>
      <c r="TMC72" s="677"/>
      <c r="TMD72" s="677"/>
      <c r="TME72" s="677"/>
      <c r="TMF72" s="677"/>
      <c r="TMG72" s="677"/>
      <c r="TMH72" s="677"/>
      <c r="TMI72" s="677"/>
      <c r="TMJ72" s="677"/>
      <c r="TMK72" s="677"/>
      <c r="TML72" s="677"/>
      <c r="TMM72" s="677"/>
      <c r="TMN72" s="677"/>
      <c r="TMO72" s="677"/>
      <c r="TMP72" s="677"/>
      <c r="TMQ72" s="677"/>
      <c r="TMR72" s="677"/>
      <c r="TMS72" s="677"/>
      <c r="TMT72" s="677"/>
      <c r="TMU72" s="677"/>
      <c r="TMV72" s="677"/>
      <c r="TMW72" s="677"/>
      <c r="TMX72" s="677"/>
      <c r="TMY72" s="677"/>
      <c r="TMZ72" s="677"/>
      <c r="TNA72" s="677"/>
      <c r="TNB72" s="677"/>
      <c r="TNC72" s="677"/>
      <c r="TND72" s="677"/>
      <c r="TNE72" s="677"/>
      <c r="TNF72" s="677"/>
      <c r="TNG72" s="677"/>
      <c r="TNH72" s="677"/>
      <c r="TNI72" s="677"/>
      <c r="TNJ72" s="677"/>
      <c r="TNK72" s="677"/>
      <c r="TNL72" s="677"/>
      <c r="TNM72" s="677"/>
      <c r="TNN72" s="677"/>
      <c r="TNO72" s="677"/>
      <c r="TNP72" s="677"/>
      <c r="TNQ72" s="677"/>
      <c r="TNR72" s="677"/>
      <c r="TNS72" s="677"/>
      <c r="TNT72" s="677"/>
      <c r="TNU72" s="677"/>
      <c r="TNV72" s="677"/>
      <c r="TNW72" s="677"/>
      <c r="TNX72" s="677"/>
      <c r="TNY72" s="677"/>
      <c r="TNZ72" s="677"/>
      <c r="TOA72" s="677"/>
      <c r="TOB72" s="677"/>
      <c r="TOC72" s="677"/>
      <c r="TOD72" s="677"/>
      <c r="TOE72" s="677"/>
      <c r="TOF72" s="677"/>
      <c r="TOG72" s="677"/>
      <c r="TOH72" s="677"/>
      <c r="TOI72" s="677"/>
      <c r="TOJ72" s="677"/>
      <c r="TOK72" s="677"/>
      <c r="TOL72" s="677"/>
      <c r="TOM72" s="677"/>
      <c r="TON72" s="677"/>
      <c r="TOO72" s="677"/>
      <c r="TOP72" s="677"/>
      <c r="TOQ72" s="677"/>
      <c r="TOR72" s="677"/>
      <c r="TOS72" s="677"/>
      <c r="TOT72" s="677"/>
      <c r="TOU72" s="677"/>
      <c r="TOV72" s="677"/>
      <c r="TOW72" s="677"/>
      <c r="TOX72" s="677"/>
      <c r="TOY72" s="677"/>
      <c r="TOZ72" s="677"/>
      <c r="TPA72" s="677"/>
      <c r="TPB72" s="677"/>
      <c r="TPC72" s="677"/>
      <c r="TPD72" s="677"/>
      <c r="TPE72" s="677"/>
      <c r="TPF72" s="677"/>
      <c r="TPG72" s="677"/>
      <c r="TPH72" s="677"/>
      <c r="TPI72" s="677"/>
      <c r="TPJ72" s="677"/>
      <c r="TPK72" s="677"/>
      <c r="TPL72" s="677"/>
      <c r="TPM72" s="677"/>
      <c r="TPN72" s="677"/>
      <c r="TPO72" s="677"/>
      <c r="TPP72" s="677"/>
      <c r="TPQ72" s="677"/>
      <c r="TPR72" s="677"/>
      <c r="TPS72" s="677"/>
      <c r="TPT72" s="677"/>
      <c r="TPU72" s="677"/>
      <c r="TPV72" s="677"/>
      <c r="TPW72" s="677"/>
      <c r="TPX72" s="677"/>
      <c r="TPY72" s="677"/>
      <c r="TPZ72" s="677"/>
      <c r="TQA72" s="677"/>
      <c r="TQB72" s="677"/>
      <c r="TQC72" s="677"/>
      <c r="TQD72" s="677"/>
      <c r="TQE72" s="677"/>
      <c r="TQF72" s="677"/>
      <c r="TQG72" s="677"/>
      <c r="TQH72" s="677"/>
      <c r="TQI72" s="677"/>
      <c r="TQJ72" s="677"/>
      <c r="TQK72" s="677"/>
      <c r="TQL72" s="677"/>
      <c r="TQM72" s="677"/>
      <c r="TQN72" s="677"/>
      <c r="TQO72" s="677"/>
      <c r="TQP72" s="677"/>
      <c r="TQQ72" s="677"/>
      <c r="TQR72" s="677"/>
      <c r="TQS72" s="677"/>
      <c r="TQT72" s="677"/>
      <c r="TQU72" s="677"/>
      <c r="TQV72" s="677"/>
      <c r="TQW72" s="677"/>
      <c r="TQX72" s="677"/>
      <c r="TQY72" s="677"/>
      <c r="TQZ72" s="677"/>
      <c r="TRA72" s="677"/>
      <c r="TRB72" s="677"/>
      <c r="TRC72" s="677"/>
      <c r="TRD72" s="677"/>
      <c r="TRE72" s="677"/>
      <c r="TRF72" s="677"/>
      <c r="TRG72" s="677"/>
      <c r="TRH72" s="677"/>
      <c r="TRI72" s="677"/>
      <c r="TRJ72" s="677"/>
      <c r="TRK72" s="677"/>
      <c r="TRL72" s="677"/>
      <c r="TRM72" s="677"/>
      <c r="TRN72" s="677"/>
      <c r="TRO72" s="677"/>
      <c r="TRP72" s="677"/>
      <c r="TRQ72" s="677"/>
      <c r="TRR72" s="677"/>
      <c r="TRS72" s="677"/>
      <c r="TRT72" s="677"/>
      <c r="TRU72" s="677"/>
      <c r="TRV72" s="677"/>
      <c r="TRW72" s="677"/>
      <c r="TRX72" s="677"/>
      <c r="TRY72" s="677"/>
      <c r="TRZ72" s="677"/>
      <c r="TSA72" s="677"/>
      <c r="TSB72" s="677"/>
      <c r="TSC72" s="677"/>
      <c r="TSD72" s="677"/>
      <c r="TSE72" s="677"/>
      <c r="TSF72" s="677"/>
      <c r="TSG72" s="677"/>
      <c r="TSH72" s="677"/>
      <c r="TSI72" s="677"/>
      <c r="TSJ72" s="677"/>
      <c r="TSK72" s="677"/>
      <c r="TSL72" s="677"/>
      <c r="TSM72" s="677"/>
      <c r="TSN72" s="677"/>
      <c r="TSO72" s="677"/>
      <c r="TSP72" s="677"/>
      <c r="TSQ72" s="677"/>
      <c r="TSR72" s="677"/>
      <c r="TSS72" s="677"/>
      <c r="TST72" s="677"/>
      <c r="TSU72" s="677"/>
      <c r="TSV72" s="677"/>
      <c r="TSW72" s="677"/>
      <c r="TSX72" s="677"/>
      <c r="TSY72" s="677"/>
      <c r="TSZ72" s="677"/>
      <c r="TTA72" s="677"/>
      <c r="TTB72" s="677"/>
      <c r="TTC72" s="677"/>
      <c r="TTD72" s="677"/>
      <c r="TTE72" s="677"/>
      <c r="TTF72" s="677"/>
      <c r="TTG72" s="677"/>
      <c r="TTH72" s="677"/>
      <c r="TTI72" s="677"/>
      <c r="TTJ72" s="677"/>
      <c r="TTK72" s="677"/>
      <c r="TTL72" s="677"/>
      <c r="TTM72" s="677"/>
      <c r="TTN72" s="677"/>
      <c r="TTO72" s="677"/>
      <c r="TTP72" s="677"/>
      <c r="TTQ72" s="677"/>
      <c r="TTR72" s="677"/>
      <c r="TTS72" s="677"/>
      <c r="TTT72" s="677"/>
      <c r="TTU72" s="677"/>
      <c r="TTV72" s="677"/>
      <c r="TTW72" s="677"/>
      <c r="TTX72" s="677"/>
      <c r="TTY72" s="677"/>
      <c r="TTZ72" s="677"/>
      <c r="TUA72" s="677"/>
      <c r="TUB72" s="677"/>
      <c r="TUC72" s="677"/>
      <c r="TUD72" s="677"/>
      <c r="TUE72" s="677"/>
      <c r="TUF72" s="677"/>
      <c r="TUG72" s="677"/>
      <c r="TUH72" s="677"/>
      <c r="TUI72" s="677"/>
      <c r="TUJ72" s="677"/>
      <c r="TUK72" s="677"/>
      <c r="TUL72" s="677"/>
      <c r="TUM72" s="677"/>
      <c r="TUN72" s="677"/>
      <c r="TUO72" s="677"/>
      <c r="TUP72" s="677"/>
      <c r="TUQ72" s="677"/>
      <c r="TUR72" s="677"/>
      <c r="TUS72" s="677"/>
      <c r="TUT72" s="677"/>
      <c r="TUU72" s="677"/>
      <c r="TUV72" s="677"/>
      <c r="TUW72" s="677"/>
      <c r="TUX72" s="677"/>
      <c r="TUY72" s="677"/>
      <c r="TUZ72" s="677"/>
      <c r="TVA72" s="677"/>
      <c r="TVB72" s="677"/>
      <c r="TVC72" s="677"/>
      <c r="TVD72" s="677"/>
      <c r="TVE72" s="677"/>
      <c r="TVF72" s="677"/>
      <c r="TVG72" s="677"/>
      <c r="TVH72" s="677"/>
      <c r="TVI72" s="677"/>
      <c r="TVJ72" s="677"/>
      <c r="TVK72" s="677"/>
      <c r="TVL72" s="677"/>
      <c r="TVM72" s="677"/>
      <c r="TVN72" s="677"/>
      <c r="TVO72" s="677"/>
      <c r="TVP72" s="677"/>
      <c r="TVQ72" s="677"/>
      <c r="TVR72" s="677"/>
      <c r="TVS72" s="677"/>
      <c r="TVT72" s="677"/>
      <c r="TVU72" s="677"/>
      <c r="TVV72" s="677"/>
      <c r="TVW72" s="677"/>
      <c r="TVX72" s="677"/>
      <c r="TVY72" s="677"/>
      <c r="TVZ72" s="677"/>
      <c r="TWA72" s="677"/>
      <c r="TWB72" s="677"/>
      <c r="TWC72" s="677"/>
      <c r="TWD72" s="677"/>
      <c r="TWE72" s="677"/>
      <c r="TWF72" s="677"/>
      <c r="TWG72" s="677"/>
      <c r="TWH72" s="677"/>
      <c r="TWI72" s="677"/>
      <c r="TWJ72" s="677"/>
      <c r="TWK72" s="677"/>
      <c r="TWL72" s="677"/>
      <c r="TWM72" s="677"/>
      <c r="TWN72" s="677"/>
      <c r="TWO72" s="677"/>
      <c r="TWP72" s="677"/>
      <c r="TWQ72" s="677"/>
      <c r="TWR72" s="677"/>
      <c r="TWS72" s="677"/>
      <c r="TWT72" s="677"/>
      <c r="TWU72" s="677"/>
      <c r="TWV72" s="677"/>
      <c r="TWW72" s="677"/>
      <c r="TWX72" s="677"/>
      <c r="TWY72" s="677"/>
      <c r="TWZ72" s="677"/>
      <c r="TXA72" s="677"/>
      <c r="TXB72" s="677"/>
      <c r="TXC72" s="677"/>
      <c r="TXD72" s="677"/>
      <c r="TXE72" s="677"/>
      <c r="TXF72" s="677"/>
      <c r="TXG72" s="677"/>
      <c r="TXH72" s="677"/>
      <c r="TXI72" s="677"/>
      <c r="TXJ72" s="677"/>
      <c r="TXK72" s="677"/>
      <c r="TXL72" s="677"/>
      <c r="TXM72" s="677"/>
      <c r="TXN72" s="677"/>
      <c r="TXO72" s="677"/>
      <c r="TXP72" s="677"/>
      <c r="TXQ72" s="677"/>
      <c r="TXR72" s="677"/>
      <c r="TXS72" s="677"/>
      <c r="TXT72" s="677"/>
      <c r="TXU72" s="677"/>
      <c r="TXV72" s="677"/>
      <c r="TXW72" s="677"/>
      <c r="TXX72" s="677"/>
      <c r="TXY72" s="677"/>
      <c r="TXZ72" s="677"/>
      <c r="TYA72" s="677"/>
      <c r="TYB72" s="677"/>
      <c r="TYC72" s="677"/>
      <c r="TYD72" s="677"/>
      <c r="TYE72" s="677"/>
      <c r="TYF72" s="677"/>
      <c r="TYG72" s="677"/>
      <c r="TYH72" s="677"/>
      <c r="TYI72" s="677"/>
      <c r="TYJ72" s="677"/>
      <c r="TYK72" s="677"/>
      <c r="TYL72" s="677"/>
      <c r="TYM72" s="677"/>
      <c r="TYN72" s="677"/>
      <c r="TYO72" s="677"/>
      <c r="TYP72" s="677"/>
      <c r="TYQ72" s="677"/>
      <c r="TYR72" s="677"/>
      <c r="TYS72" s="677"/>
      <c r="TYT72" s="677"/>
      <c r="TYU72" s="677"/>
      <c r="TYV72" s="677"/>
      <c r="TYW72" s="677"/>
      <c r="TYX72" s="677"/>
      <c r="TYY72" s="677"/>
      <c r="TYZ72" s="677"/>
      <c r="TZA72" s="677"/>
      <c r="TZB72" s="677"/>
      <c r="TZC72" s="677"/>
      <c r="TZD72" s="677"/>
      <c r="TZE72" s="677"/>
      <c r="TZF72" s="677"/>
      <c r="TZG72" s="677"/>
      <c r="TZH72" s="677"/>
      <c r="TZI72" s="677"/>
      <c r="TZJ72" s="677"/>
      <c r="TZK72" s="677"/>
      <c r="TZL72" s="677"/>
      <c r="TZM72" s="677"/>
      <c r="TZN72" s="677"/>
      <c r="TZO72" s="677"/>
      <c r="TZP72" s="677"/>
      <c r="TZQ72" s="677"/>
      <c r="TZR72" s="677"/>
      <c r="TZS72" s="677"/>
      <c r="TZT72" s="677"/>
      <c r="TZU72" s="677"/>
      <c r="TZV72" s="677"/>
      <c r="TZW72" s="677"/>
      <c r="TZX72" s="677"/>
      <c r="TZY72" s="677"/>
      <c r="TZZ72" s="677"/>
      <c r="UAA72" s="677"/>
      <c r="UAB72" s="677"/>
      <c r="UAC72" s="677"/>
      <c r="UAD72" s="677"/>
      <c r="UAE72" s="677"/>
      <c r="UAF72" s="677"/>
      <c r="UAG72" s="677"/>
      <c r="UAH72" s="677"/>
      <c r="UAI72" s="677"/>
      <c r="UAJ72" s="677"/>
      <c r="UAK72" s="677"/>
      <c r="UAL72" s="677"/>
      <c r="UAM72" s="677"/>
      <c r="UAN72" s="677"/>
      <c r="UAO72" s="677"/>
      <c r="UAP72" s="677"/>
      <c r="UAQ72" s="677"/>
      <c r="UAR72" s="677"/>
      <c r="UAS72" s="677"/>
      <c r="UAT72" s="677"/>
      <c r="UAU72" s="677"/>
      <c r="UAV72" s="677"/>
      <c r="UAW72" s="677"/>
      <c r="UAX72" s="677"/>
      <c r="UAY72" s="677"/>
      <c r="UAZ72" s="677"/>
      <c r="UBA72" s="677"/>
      <c r="UBB72" s="677"/>
      <c r="UBC72" s="677"/>
      <c r="UBD72" s="677"/>
      <c r="UBE72" s="677"/>
      <c r="UBF72" s="677"/>
      <c r="UBG72" s="677"/>
      <c r="UBH72" s="677"/>
      <c r="UBI72" s="677"/>
      <c r="UBJ72" s="677"/>
      <c r="UBK72" s="677"/>
      <c r="UBL72" s="677"/>
      <c r="UBM72" s="677"/>
      <c r="UBN72" s="677"/>
      <c r="UBO72" s="677"/>
      <c r="UBP72" s="677"/>
      <c r="UBQ72" s="677"/>
      <c r="UBR72" s="677"/>
      <c r="UBS72" s="677"/>
      <c r="UBT72" s="677"/>
      <c r="UBU72" s="677"/>
      <c r="UBV72" s="677"/>
      <c r="UBW72" s="677"/>
      <c r="UBX72" s="677"/>
      <c r="UBY72" s="677"/>
      <c r="UBZ72" s="677"/>
      <c r="UCA72" s="677"/>
      <c r="UCB72" s="677"/>
      <c r="UCC72" s="677"/>
      <c r="UCD72" s="677"/>
      <c r="UCE72" s="677"/>
      <c r="UCF72" s="677"/>
      <c r="UCG72" s="677"/>
      <c r="UCH72" s="677"/>
      <c r="UCI72" s="677"/>
      <c r="UCJ72" s="677"/>
      <c r="UCK72" s="677"/>
      <c r="UCL72" s="677"/>
      <c r="UCM72" s="677"/>
      <c r="UCN72" s="677"/>
      <c r="UCO72" s="677"/>
      <c r="UCP72" s="677"/>
      <c r="UCQ72" s="677"/>
      <c r="UCR72" s="677"/>
      <c r="UCS72" s="677"/>
      <c r="UCT72" s="677"/>
      <c r="UCU72" s="677"/>
      <c r="UCV72" s="677"/>
      <c r="UCW72" s="677"/>
      <c r="UCX72" s="677"/>
      <c r="UCY72" s="677"/>
      <c r="UCZ72" s="677"/>
      <c r="UDA72" s="677"/>
      <c r="UDB72" s="677"/>
      <c r="UDC72" s="677"/>
      <c r="UDD72" s="677"/>
      <c r="UDE72" s="677"/>
      <c r="UDF72" s="677"/>
      <c r="UDG72" s="677"/>
      <c r="UDH72" s="677"/>
      <c r="UDI72" s="677"/>
      <c r="UDJ72" s="677"/>
      <c r="UDK72" s="677"/>
      <c r="UDL72" s="677"/>
      <c r="UDM72" s="677"/>
      <c r="UDN72" s="677"/>
      <c r="UDO72" s="677"/>
      <c r="UDP72" s="677"/>
      <c r="UDQ72" s="677"/>
      <c r="UDR72" s="677"/>
      <c r="UDS72" s="677"/>
      <c r="UDT72" s="677"/>
      <c r="UDU72" s="677"/>
      <c r="UDV72" s="677"/>
      <c r="UDW72" s="677"/>
      <c r="UDX72" s="677"/>
      <c r="UDY72" s="677"/>
      <c r="UDZ72" s="677"/>
      <c r="UEA72" s="677"/>
      <c r="UEB72" s="677"/>
      <c r="UEC72" s="677"/>
      <c r="UED72" s="677"/>
      <c r="UEE72" s="677"/>
      <c r="UEF72" s="677"/>
      <c r="UEG72" s="677"/>
      <c r="UEH72" s="677"/>
      <c r="UEI72" s="677"/>
      <c r="UEJ72" s="677"/>
      <c r="UEK72" s="677"/>
      <c r="UEL72" s="677"/>
      <c r="UEM72" s="677"/>
      <c r="UEN72" s="677"/>
      <c r="UEO72" s="677"/>
      <c r="UEP72" s="677"/>
      <c r="UEQ72" s="677"/>
      <c r="UER72" s="677"/>
      <c r="UES72" s="677"/>
      <c r="UET72" s="677"/>
      <c r="UEU72" s="677"/>
      <c r="UEV72" s="677"/>
      <c r="UEW72" s="677"/>
      <c r="UEX72" s="677"/>
      <c r="UEY72" s="677"/>
      <c r="UEZ72" s="677"/>
      <c r="UFA72" s="677"/>
      <c r="UFB72" s="677"/>
      <c r="UFC72" s="677"/>
      <c r="UFD72" s="677"/>
      <c r="UFE72" s="677"/>
      <c r="UFF72" s="677"/>
      <c r="UFG72" s="677"/>
      <c r="UFH72" s="677"/>
      <c r="UFI72" s="677"/>
      <c r="UFJ72" s="677"/>
      <c r="UFK72" s="677"/>
      <c r="UFL72" s="677"/>
      <c r="UFM72" s="677"/>
      <c r="UFN72" s="677"/>
      <c r="UFO72" s="677"/>
      <c r="UFP72" s="677"/>
      <c r="UFQ72" s="677"/>
      <c r="UFR72" s="677"/>
      <c r="UFS72" s="677"/>
      <c r="UFT72" s="677"/>
      <c r="UFU72" s="677"/>
      <c r="UFV72" s="677"/>
      <c r="UFW72" s="677"/>
      <c r="UFX72" s="677"/>
      <c r="UFY72" s="677"/>
      <c r="UFZ72" s="677"/>
      <c r="UGA72" s="677"/>
      <c r="UGB72" s="677"/>
      <c r="UGC72" s="677"/>
      <c r="UGD72" s="677"/>
      <c r="UGE72" s="677"/>
      <c r="UGF72" s="677"/>
      <c r="UGG72" s="677"/>
      <c r="UGH72" s="677"/>
      <c r="UGI72" s="677"/>
      <c r="UGJ72" s="677"/>
      <c r="UGK72" s="677"/>
      <c r="UGL72" s="677"/>
      <c r="UGM72" s="677"/>
      <c r="UGN72" s="677"/>
      <c r="UGO72" s="677"/>
      <c r="UGP72" s="677"/>
      <c r="UGQ72" s="677"/>
      <c r="UGR72" s="677"/>
      <c r="UGS72" s="677"/>
      <c r="UGT72" s="677"/>
      <c r="UGU72" s="677"/>
      <c r="UGV72" s="677"/>
      <c r="UGW72" s="677"/>
      <c r="UGX72" s="677"/>
      <c r="UGY72" s="677"/>
      <c r="UGZ72" s="677"/>
      <c r="UHA72" s="677"/>
      <c r="UHB72" s="677"/>
      <c r="UHC72" s="677"/>
      <c r="UHD72" s="677"/>
      <c r="UHE72" s="677"/>
      <c r="UHF72" s="677"/>
      <c r="UHG72" s="677"/>
      <c r="UHH72" s="677"/>
      <c r="UHI72" s="677"/>
      <c r="UHJ72" s="677"/>
      <c r="UHK72" s="677"/>
      <c r="UHL72" s="677"/>
      <c r="UHM72" s="677"/>
      <c r="UHN72" s="677"/>
      <c r="UHO72" s="677"/>
      <c r="UHP72" s="677"/>
      <c r="UHQ72" s="677"/>
      <c r="UHR72" s="677"/>
      <c r="UHS72" s="677"/>
      <c r="UHT72" s="677"/>
      <c r="UHU72" s="677"/>
      <c r="UHV72" s="677"/>
      <c r="UHW72" s="677"/>
      <c r="UHX72" s="677"/>
      <c r="UHY72" s="677"/>
      <c r="UHZ72" s="677"/>
      <c r="UIA72" s="677"/>
      <c r="UIB72" s="677"/>
      <c r="UIC72" s="677"/>
      <c r="UID72" s="677"/>
      <c r="UIE72" s="677"/>
      <c r="UIF72" s="677"/>
      <c r="UIG72" s="677"/>
      <c r="UIH72" s="677"/>
      <c r="UII72" s="677"/>
      <c r="UIJ72" s="677"/>
      <c r="UIK72" s="677"/>
      <c r="UIL72" s="677"/>
      <c r="UIM72" s="677"/>
      <c r="UIN72" s="677"/>
      <c r="UIO72" s="677"/>
      <c r="UIP72" s="677"/>
      <c r="UIQ72" s="677"/>
      <c r="UIR72" s="677"/>
      <c r="UIS72" s="677"/>
      <c r="UIT72" s="677"/>
      <c r="UIU72" s="677"/>
      <c r="UIV72" s="677"/>
      <c r="UIW72" s="677"/>
      <c r="UIX72" s="677"/>
      <c r="UIY72" s="677"/>
      <c r="UIZ72" s="677"/>
      <c r="UJA72" s="677"/>
      <c r="UJB72" s="677"/>
      <c r="UJC72" s="677"/>
      <c r="UJD72" s="677"/>
      <c r="UJE72" s="677"/>
      <c r="UJF72" s="677"/>
      <c r="UJG72" s="677"/>
      <c r="UJH72" s="677"/>
      <c r="UJI72" s="677"/>
      <c r="UJJ72" s="677"/>
      <c r="UJK72" s="677"/>
      <c r="UJL72" s="677"/>
      <c r="UJM72" s="677"/>
      <c r="UJN72" s="677"/>
      <c r="UJO72" s="677"/>
      <c r="UJP72" s="677"/>
      <c r="UJQ72" s="677"/>
      <c r="UJR72" s="677"/>
      <c r="UJS72" s="677"/>
      <c r="UJT72" s="677"/>
      <c r="UJU72" s="677"/>
      <c r="UJV72" s="677"/>
      <c r="UJW72" s="677"/>
      <c r="UJX72" s="677"/>
      <c r="UJY72" s="677"/>
      <c r="UJZ72" s="677"/>
      <c r="UKA72" s="677"/>
      <c r="UKB72" s="677"/>
      <c r="UKC72" s="677"/>
      <c r="UKD72" s="677"/>
      <c r="UKE72" s="677"/>
      <c r="UKF72" s="677"/>
      <c r="UKG72" s="677"/>
      <c r="UKH72" s="677"/>
      <c r="UKI72" s="677"/>
      <c r="UKJ72" s="677"/>
      <c r="UKK72" s="677"/>
      <c r="UKL72" s="677"/>
      <c r="UKM72" s="677"/>
      <c r="UKN72" s="677"/>
      <c r="UKO72" s="677"/>
      <c r="UKP72" s="677"/>
      <c r="UKQ72" s="677"/>
      <c r="UKR72" s="677"/>
      <c r="UKS72" s="677"/>
      <c r="UKT72" s="677"/>
      <c r="UKU72" s="677"/>
      <c r="UKV72" s="677"/>
      <c r="UKW72" s="677"/>
      <c r="UKX72" s="677"/>
      <c r="UKY72" s="677"/>
      <c r="UKZ72" s="677"/>
      <c r="ULA72" s="677"/>
      <c r="ULB72" s="677"/>
      <c r="ULC72" s="677"/>
      <c r="ULD72" s="677"/>
      <c r="ULE72" s="677"/>
      <c r="ULF72" s="677"/>
      <c r="ULG72" s="677"/>
      <c r="ULH72" s="677"/>
      <c r="ULI72" s="677"/>
      <c r="ULJ72" s="677"/>
      <c r="ULK72" s="677"/>
      <c r="ULL72" s="677"/>
      <c r="ULM72" s="677"/>
      <c r="ULN72" s="677"/>
      <c r="ULO72" s="677"/>
      <c r="ULP72" s="677"/>
      <c r="ULQ72" s="677"/>
      <c r="ULR72" s="677"/>
      <c r="ULS72" s="677"/>
      <c r="ULT72" s="677"/>
      <c r="ULU72" s="677"/>
      <c r="ULV72" s="677"/>
      <c r="ULW72" s="677"/>
      <c r="ULX72" s="677"/>
      <c r="ULY72" s="677"/>
      <c r="ULZ72" s="677"/>
      <c r="UMA72" s="677"/>
      <c r="UMB72" s="677"/>
      <c r="UMC72" s="677"/>
      <c r="UMD72" s="677"/>
      <c r="UME72" s="677"/>
      <c r="UMF72" s="677"/>
      <c r="UMG72" s="677"/>
      <c r="UMH72" s="677"/>
      <c r="UMI72" s="677"/>
      <c r="UMJ72" s="677"/>
      <c r="UMK72" s="677"/>
      <c r="UML72" s="677"/>
      <c r="UMM72" s="677"/>
      <c r="UMN72" s="677"/>
      <c r="UMO72" s="677"/>
      <c r="UMP72" s="677"/>
      <c r="UMQ72" s="677"/>
      <c r="UMR72" s="677"/>
      <c r="UMS72" s="677"/>
      <c r="UMT72" s="677"/>
      <c r="UMU72" s="677"/>
      <c r="UMV72" s="677"/>
      <c r="UMW72" s="677"/>
      <c r="UMX72" s="677"/>
      <c r="UMY72" s="677"/>
      <c r="UMZ72" s="677"/>
      <c r="UNA72" s="677"/>
      <c r="UNB72" s="677"/>
      <c r="UNC72" s="677"/>
      <c r="UND72" s="677"/>
      <c r="UNE72" s="677"/>
      <c r="UNF72" s="677"/>
      <c r="UNG72" s="677"/>
      <c r="UNH72" s="677"/>
      <c r="UNI72" s="677"/>
      <c r="UNJ72" s="677"/>
      <c r="UNK72" s="677"/>
      <c r="UNL72" s="677"/>
      <c r="UNM72" s="677"/>
      <c r="UNN72" s="677"/>
      <c r="UNO72" s="677"/>
      <c r="UNP72" s="677"/>
      <c r="UNQ72" s="677"/>
      <c r="UNR72" s="677"/>
      <c r="UNS72" s="677"/>
      <c r="UNT72" s="677"/>
      <c r="UNU72" s="677"/>
      <c r="UNV72" s="677"/>
      <c r="UNW72" s="677"/>
      <c r="UNX72" s="677"/>
      <c r="UNY72" s="677"/>
      <c r="UNZ72" s="677"/>
      <c r="UOA72" s="677"/>
      <c r="UOB72" s="677"/>
      <c r="UOC72" s="677"/>
      <c r="UOD72" s="677"/>
      <c r="UOE72" s="677"/>
      <c r="UOF72" s="677"/>
      <c r="UOG72" s="677"/>
      <c r="UOH72" s="677"/>
      <c r="UOI72" s="677"/>
      <c r="UOJ72" s="677"/>
      <c r="UOK72" s="677"/>
      <c r="UOL72" s="677"/>
      <c r="UOM72" s="677"/>
      <c r="UON72" s="677"/>
      <c r="UOO72" s="677"/>
      <c r="UOP72" s="677"/>
      <c r="UOQ72" s="677"/>
      <c r="UOR72" s="677"/>
      <c r="UOS72" s="677"/>
      <c r="UOT72" s="677"/>
      <c r="UOU72" s="677"/>
      <c r="UOV72" s="677"/>
      <c r="UOW72" s="677"/>
      <c r="UOX72" s="677"/>
      <c r="UOY72" s="677"/>
      <c r="UOZ72" s="677"/>
      <c r="UPA72" s="677"/>
      <c r="UPB72" s="677"/>
      <c r="UPC72" s="677"/>
      <c r="UPD72" s="677"/>
      <c r="UPE72" s="677"/>
      <c r="UPF72" s="677"/>
      <c r="UPG72" s="677"/>
      <c r="UPH72" s="677"/>
      <c r="UPI72" s="677"/>
      <c r="UPJ72" s="677"/>
      <c r="UPK72" s="677"/>
      <c r="UPL72" s="677"/>
      <c r="UPM72" s="677"/>
      <c r="UPN72" s="677"/>
      <c r="UPO72" s="677"/>
      <c r="UPP72" s="677"/>
      <c r="UPQ72" s="677"/>
      <c r="UPR72" s="677"/>
      <c r="UPS72" s="677"/>
      <c r="UPT72" s="677"/>
      <c r="UPU72" s="677"/>
      <c r="UPV72" s="677"/>
      <c r="UPW72" s="677"/>
      <c r="UPX72" s="677"/>
      <c r="UPY72" s="677"/>
      <c r="UPZ72" s="677"/>
      <c r="UQA72" s="677"/>
      <c r="UQB72" s="677"/>
      <c r="UQC72" s="677"/>
      <c r="UQD72" s="677"/>
      <c r="UQE72" s="677"/>
      <c r="UQF72" s="677"/>
      <c r="UQG72" s="677"/>
      <c r="UQH72" s="677"/>
      <c r="UQI72" s="677"/>
      <c r="UQJ72" s="677"/>
      <c r="UQK72" s="677"/>
      <c r="UQL72" s="677"/>
      <c r="UQM72" s="677"/>
      <c r="UQN72" s="677"/>
      <c r="UQO72" s="677"/>
      <c r="UQP72" s="677"/>
      <c r="UQQ72" s="677"/>
      <c r="UQR72" s="677"/>
      <c r="UQS72" s="677"/>
      <c r="UQT72" s="677"/>
      <c r="UQU72" s="677"/>
      <c r="UQV72" s="677"/>
      <c r="UQW72" s="677"/>
      <c r="UQX72" s="677"/>
      <c r="UQY72" s="677"/>
      <c r="UQZ72" s="677"/>
      <c r="URA72" s="677"/>
      <c r="URB72" s="677"/>
      <c r="URC72" s="677"/>
      <c r="URD72" s="677"/>
      <c r="URE72" s="677"/>
      <c r="URF72" s="677"/>
      <c r="URG72" s="677"/>
      <c r="URH72" s="677"/>
      <c r="URI72" s="677"/>
      <c r="URJ72" s="677"/>
      <c r="URK72" s="677"/>
      <c r="URL72" s="677"/>
      <c r="URM72" s="677"/>
      <c r="URN72" s="677"/>
      <c r="URO72" s="677"/>
      <c r="URP72" s="677"/>
      <c r="URQ72" s="677"/>
      <c r="URR72" s="677"/>
      <c r="URS72" s="677"/>
      <c r="URT72" s="677"/>
      <c r="URU72" s="677"/>
      <c r="URV72" s="677"/>
      <c r="URW72" s="677"/>
      <c r="URX72" s="677"/>
      <c r="URY72" s="677"/>
      <c r="URZ72" s="677"/>
      <c r="USA72" s="677"/>
      <c r="USB72" s="677"/>
      <c r="USC72" s="677"/>
      <c r="USD72" s="677"/>
      <c r="USE72" s="677"/>
      <c r="USF72" s="677"/>
      <c r="USG72" s="677"/>
      <c r="USH72" s="677"/>
      <c r="USI72" s="677"/>
      <c r="USJ72" s="677"/>
      <c r="USK72" s="677"/>
      <c r="USL72" s="677"/>
      <c r="USM72" s="677"/>
      <c r="USN72" s="677"/>
      <c r="USO72" s="677"/>
      <c r="USP72" s="677"/>
      <c r="USQ72" s="677"/>
      <c r="USR72" s="677"/>
      <c r="USS72" s="677"/>
      <c r="UST72" s="677"/>
      <c r="USU72" s="677"/>
      <c r="USV72" s="677"/>
      <c r="USW72" s="677"/>
      <c r="USX72" s="677"/>
      <c r="USY72" s="677"/>
      <c r="USZ72" s="677"/>
      <c r="UTA72" s="677"/>
      <c r="UTB72" s="677"/>
      <c r="UTC72" s="677"/>
      <c r="UTD72" s="677"/>
      <c r="UTE72" s="677"/>
      <c r="UTF72" s="677"/>
      <c r="UTG72" s="677"/>
      <c r="UTH72" s="677"/>
      <c r="UTI72" s="677"/>
      <c r="UTJ72" s="677"/>
      <c r="UTK72" s="677"/>
      <c r="UTL72" s="677"/>
      <c r="UTM72" s="677"/>
      <c r="UTN72" s="677"/>
      <c r="UTO72" s="677"/>
      <c r="UTP72" s="677"/>
      <c r="UTQ72" s="677"/>
      <c r="UTR72" s="677"/>
      <c r="UTS72" s="677"/>
      <c r="UTT72" s="677"/>
      <c r="UTU72" s="677"/>
      <c r="UTV72" s="677"/>
      <c r="UTW72" s="677"/>
      <c r="UTX72" s="677"/>
      <c r="UTY72" s="677"/>
      <c r="UTZ72" s="677"/>
      <c r="UUA72" s="677"/>
      <c r="UUB72" s="677"/>
      <c r="UUC72" s="677"/>
      <c r="UUD72" s="677"/>
      <c r="UUE72" s="677"/>
      <c r="UUF72" s="677"/>
      <c r="UUG72" s="677"/>
      <c r="UUH72" s="677"/>
      <c r="UUI72" s="677"/>
      <c r="UUJ72" s="677"/>
      <c r="UUK72" s="677"/>
      <c r="UUL72" s="677"/>
      <c r="UUM72" s="677"/>
      <c r="UUN72" s="677"/>
      <c r="UUO72" s="677"/>
      <c r="UUP72" s="677"/>
      <c r="UUQ72" s="677"/>
      <c r="UUR72" s="677"/>
      <c r="UUS72" s="677"/>
      <c r="UUT72" s="677"/>
      <c r="UUU72" s="677"/>
      <c r="UUV72" s="677"/>
      <c r="UUW72" s="677"/>
      <c r="UUX72" s="677"/>
      <c r="UUY72" s="677"/>
      <c r="UUZ72" s="677"/>
      <c r="UVA72" s="677"/>
      <c r="UVB72" s="677"/>
      <c r="UVC72" s="677"/>
      <c r="UVD72" s="677"/>
      <c r="UVE72" s="677"/>
      <c r="UVF72" s="677"/>
      <c r="UVG72" s="677"/>
      <c r="UVH72" s="677"/>
      <c r="UVI72" s="677"/>
      <c r="UVJ72" s="677"/>
      <c r="UVK72" s="677"/>
      <c r="UVL72" s="677"/>
      <c r="UVM72" s="677"/>
      <c r="UVN72" s="677"/>
      <c r="UVO72" s="677"/>
      <c r="UVP72" s="677"/>
      <c r="UVQ72" s="677"/>
      <c r="UVR72" s="677"/>
      <c r="UVS72" s="677"/>
      <c r="UVT72" s="677"/>
      <c r="UVU72" s="677"/>
      <c r="UVV72" s="677"/>
      <c r="UVW72" s="677"/>
      <c r="UVX72" s="677"/>
      <c r="UVY72" s="677"/>
      <c r="UVZ72" s="677"/>
      <c r="UWA72" s="677"/>
      <c r="UWB72" s="677"/>
      <c r="UWC72" s="677"/>
      <c r="UWD72" s="677"/>
      <c r="UWE72" s="677"/>
      <c r="UWF72" s="677"/>
      <c r="UWG72" s="677"/>
      <c r="UWH72" s="677"/>
      <c r="UWI72" s="677"/>
      <c r="UWJ72" s="677"/>
      <c r="UWK72" s="677"/>
      <c r="UWL72" s="677"/>
      <c r="UWM72" s="677"/>
      <c r="UWN72" s="677"/>
      <c r="UWO72" s="677"/>
      <c r="UWP72" s="677"/>
      <c r="UWQ72" s="677"/>
      <c r="UWR72" s="677"/>
      <c r="UWS72" s="677"/>
      <c r="UWT72" s="677"/>
      <c r="UWU72" s="677"/>
      <c r="UWV72" s="677"/>
      <c r="UWW72" s="677"/>
      <c r="UWX72" s="677"/>
      <c r="UWY72" s="677"/>
      <c r="UWZ72" s="677"/>
      <c r="UXA72" s="677"/>
      <c r="UXB72" s="677"/>
      <c r="UXC72" s="677"/>
      <c r="UXD72" s="677"/>
      <c r="UXE72" s="677"/>
      <c r="UXF72" s="677"/>
      <c r="UXG72" s="677"/>
      <c r="UXH72" s="677"/>
      <c r="UXI72" s="677"/>
      <c r="UXJ72" s="677"/>
      <c r="UXK72" s="677"/>
      <c r="UXL72" s="677"/>
      <c r="UXM72" s="677"/>
      <c r="UXN72" s="677"/>
      <c r="UXO72" s="677"/>
      <c r="UXP72" s="677"/>
      <c r="UXQ72" s="677"/>
      <c r="UXR72" s="677"/>
      <c r="UXS72" s="677"/>
      <c r="UXT72" s="677"/>
      <c r="UXU72" s="677"/>
      <c r="UXV72" s="677"/>
      <c r="UXW72" s="677"/>
      <c r="UXX72" s="677"/>
      <c r="UXY72" s="677"/>
      <c r="UXZ72" s="677"/>
      <c r="UYA72" s="677"/>
      <c r="UYB72" s="677"/>
      <c r="UYC72" s="677"/>
      <c r="UYD72" s="677"/>
      <c r="UYE72" s="677"/>
      <c r="UYF72" s="677"/>
      <c r="UYG72" s="677"/>
      <c r="UYH72" s="677"/>
      <c r="UYI72" s="677"/>
      <c r="UYJ72" s="677"/>
      <c r="UYK72" s="677"/>
      <c r="UYL72" s="677"/>
      <c r="UYM72" s="677"/>
      <c r="UYN72" s="677"/>
      <c r="UYO72" s="677"/>
      <c r="UYP72" s="677"/>
      <c r="UYQ72" s="677"/>
      <c r="UYR72" s="677"/>
      <c r="UYS72" s="677"/>
      <c r="UYT72" s="677"/>
      <c r="UYU72" s="677"/>
      <c r="UYV72" s="677"/>
      <c r="UYW72" s="677"/>
      <c r="UYX72" s="677"/>
      <c r="UYY72" s="677"/>
      <c r="UYZ72" s="677"/>
      <c r="UZA72" s="677"/>
      <c r="UZB72" s="677"/>
      <c r="UZC72" s="677"/>
      <c r="UZD72" s="677"/>
      <c r="UZE72" s="677"/>
      <c r="UZF72" s="677"/>
      <c r="UZG72" s="677"/>
      <c r="UZH72" s="677"/>
      <c r="UZI72" s="677"/>
      <c r="UZJ72" s="677"/>
      <c r="UZK72" s="677"/>
      <c r="UZL72" s="677"/>
      <c r="UZM72" s="677"/>
      <c r="UZN72" s="677"/>
      <c r="UZO72" s="677"/>
      <c r="UZP72" s="677"/>
      <c r="UZQ72" s="677"/>
      <c r="UZR72" s="677"/>
      <c r="UZS72" s="677"/>
      <c r="UZT72" s="677"/>
      <c r="UZU72" s="677"/>
      <c r="UZV72" s="677"/>
      <c r="UZW72" s="677"/>
      <c r="UZX72" s="677"/>
      <c r="UZY72" s="677"/>
      <c r="UZZ72" s="677"/>
      <c r="VAA72" s="677"/>
      <c r="VAB72" s="677"/>
      <c r="VAC72" s="677"/>
      <c r="VAD72" s="677"/>
      <c r="VAE72" s="677"/>
      <c r="VAF72" s="677"/>
      <c r="VAG72" s="677"/>
      <c r="VAH72" s="677"/>
      <c r="VAI72" s="677"/>
      <c r="VAJ72" s="677"/>
      <c r="VAK72" s="677"/>
      <c r="VAL72" s="677"/>
      <c r="VAM72" s="677"/>
      <c r="VAN72" s="677"/>
      <c r="VAO72" s="677"/>
      <c r="VAP72" s="677"/>
      <c r="VAQ72" s="677"/>
      <c r="VAR72" s="677"/>
      <c r="VAS72" s="677"/>
      <c r="VAT72" s="677"/>
      <c r="VAU72" s="677"/>
      <c r="VAV72" s="677"/>
      <c r="VAW72" s="677"/>
      <c r="VAX72" s="677"/>
      <c r="VAY72" s="677"/>
      <c r="VAZ72" s="677"/>
      <c r="VBA72" s="677"/>
      <c r="VBB72" s="677"/>
      <c r="VBC72" s="677"/>
      <c r="VBD72" s="677"/>
      <c r="VBE72" s="677"/>
      <c r="VBF72" s="677"/>
      <c r="VBG72" s="677"/>
      <c r="VBH72" s="677"/>
      <c r="VBI72" s="677"/>
      <c r="VBJ72" s="677"/>
      <c r="VBK72" s="677"/>
      <c r="VBL72" s="677"/>
      <c r="VBM72" s="677"/>
      <c r="VBN72" s="677"/>
      <c r="VBO72" s="677"/>
      <c r="VBP72" s="677"/>
      <c r="VBQ72" s="677"/>
      <c r="VBR72" s="677"/>
      <c r="VBS72" s="677"/>
      <c r="VBT72" s="677"/>
      <c r="VBU72" s="677"/>
      <c r="VBV72" s="677"/>
      <c r="VBW72" s="677"/>
      <c r="VBX72" s="677"/>
      <c r="VBY72" s="677"/>
      <c r="VBZ72" s="677"/>
      <c r="VCA72" s="677"/>
      <c r="VCB72" s="677"/>
      <c r="VCC72" s="677"/>
      <c r="VCD72" s="677"/>
      <c r="VCE72" s="677"/>
      <c r="VCF72" s="677"/>
      <c r="VCG72" s="677"/>
      <c r="VCH72" s="677"/>
      <c r="VCI72" s="677"/>
      <c r="VCJ72" s="677"/>
      <c r="VCK72" s="677"/>
      <c r="VCL72" s="677"/>
      <c r="VCM72" s="677"/>
      <c r="VCN72" s="677"/>
      <c r="VCO72" s="677"/>
      <c r="VCP72" s="677"/>
      <c r="VCQ72" s="677"/>
      <c r="VCR72" s="677"/>
      <c r="VCS72" s="677"/>
      <c r="VCT72" s="677"/>
      <c r="VCU72" s="677"/>
      <c r="VCV72" s="677"/>
      <c r="VCW72" s="677"/>
      <c r="VCX72" s="677"/>
      <c r="VCY72" s="677"/>
      <c r="VCZ72" s="677"/>
      <c r="VDA72" s="677"/>
      <c r="VDB72" s="677"/>
      <c r="VDC72" s="677"/>
      <c r="VDD72" s="677"/>
      <c r="VDE72" s="677"/>
      <c r="VDF72" s="677"/>
      <c r="VDG72" s="677"/>
      <c r="VDH72" s="677"/>
      <c r="VDI72" s="677"/>
      <c r="VDJ72" s="677"/>
      <c r="VDK72" s="677"/>
      <c r="VDL72" s="677"/>
      <c r="VDM72" s="677"/>
      <c r="VDN72" s="677"/>
      <c r="VDO72" s="677"/>
      <c r="VDP72" s="677"/>
      <c r="VDQ72" s="677"/>
      <c r="VDR72" s="677"/>
      <c r="VDS72" s="677"/>
      <c r="VDT72" s="677"/>
      <c r="VDU72" s="677"/>
      <c r="VDV72" s="677"/>
      <c r="VDW72" s="677"/>
      <c r="VDX72" s="677"/>
      <c r="VDY72" s="677"/>
      <c r="VDZ72" s="677"/>
      <c r="VEA72" s="677"/>
      <c r="VEB72" s="677"/>
      <c r="VEC72" s="677"/>
      <c r="VED72" s="677"/>
      <c r="VEE72" s="677"/>
      <c r="VEF72" s="677"/>
      <c r="VEG72" s="677"/>
      <c r="VEH72" s="677"/>
      <c r="VEI72" s="677"/>
      <c r="VEJ72" s="677"/>
      <c r="VEK72" s="677"/>
      <c r="VEL72" s="677"/>
      <c r="VEM72" s="677"/>
      <c r="VEN72" s="677"/>
      <c r="VEO72" s="677"/>
      <c r="VEP72" s="677"/>
      <c r="VEQ72" s="677"/>
      <c r="VER72" s="677"/>
      <c r="VES72" s="677"/>
      <c r="VET72" s="677"/>
      <c r="VEU72" s="677"/>
      <c r="VEV72" s="677"/>
      <c r="VEW72" s="677"/>
      <c r="VEX72" s="677"/>
      <c r="VEY72" s="677"/>
      <c r="VEZ72" s="677"/>
      <c r="VFA72" s="677"/>
      <c r="VFB72" s="677"/>
      <c r="VFC72" s="677"/>
      <c r="VFD72" s="677"/>
      <c r="VFE72" s="677"/>
      <c r="VFF72" s="677"/>
      <c r="VFG72" s="677"/>
      <c r="VFH72" s="677"/>
      <c r="VFI72" s="677"/>
      <c r="VFJ72" s="677"/>
      <c r="VFK72" s="677"/>
      <c r="VFL72" s="677"/>
      <c r="VFM72" s="677"/>
      <c r="VFN72" s="677"/>
      <c r="VFO72" s="677"/>
      <c r="VFP72" s="677"/>
      <c r="VFQ72" s="677"/>
      <c r="VFR72" s="677"/>
      <c r="VFS72" s="677"/>
      <c r="VFT72" s="677"/>
      <c r="VFU72" s="677"/>
      <c r="VFV72" s="677"/>
      <c r="VFW72" s="677"/>
      <c r="VFX72" s="677"/>
      <c r="VFY72" s="677"/>
      <c r="VFZ72" s="677"/>
      <c r="VGA72" s="677"/>
      <c r="VGB72" s="677"/>
      <c r="VGC72" s="677"/>
      <c r="VGD72" s="677"/>
      <c r="VGE72" s="677"/>
      <c r="VGF72" s="677"/>
      <c r="VGG72" s="677"/>
      <c r="VGH72" s="677"/>
      <c r="VGI72" s="677"/>
      <c r="VGJ72" s="677"/>
      <c r="VGK72" s="677"/>
      <c r="VGL72" s="677"/>
      <c r="VGM72" s="677"/>
      <c r="VGN72" s="677"/>
      <c r="VGO72" s="677"/>
      <c r="VGP72" s="677"/>
      <c r="VGQ72" s="677"/>
      <c r="VGR72" s="677"/>
      <c r="VGS72" s="677"/>
      <c r="VGT72" s="677"/>
      <c r="VGU72" s="677"/>
      <c r="VGV72" s="677"/>
      <c r="VGW72" s="677"/>
      <c r="VGX72" s="677"/>
      <c r="VGY72" s="677"/>
      <c r="VGZ72" s="677"/>
      <c r="VHA72" s="677"/>
      <c r="VHB72" s="677"/>
      <c r="VHC72" s="677"/>
      <c r="VHD72" s="677"/>
      <c r="VHE72" s="677"/>
      <c r="VHF72" s="677"/>
      <c r="VHG72" s="677"/>
      <c r="VHH72" s="677"/>
      <c r="VHI72" s="677"/>
      <c r="VHJ72" s="677"/>
      <c r="VHK72" s="677"/>
      <c r="VHL72" s="677"/>
      <c r="VHM72" s="677"/>
      <c r="VHN72" s="677"/>
      <c r="VHO72" s="677"/>
      <c r="VHP72" s="677"/>
      <c r="VHQ72" s="677"/>
      <c r="VHR72" s="677"/>
      <c r="VHS72" s="677"/>
      <c r="VHT72" s="677"/>
      <c r="VHU72" s="677"/>
      <c r="VHV72" s="677"/>
      <c r="VHW72" s="677"/>
      <c r="VHX72" s="677"/>
      <c r="VHY72" s="677"/>
      <c r="VHZ72" s="677"/>
      <c r="VIA72" s="677"/>
      <c r="VIB72" s="677"/>
      <c r="VIC72" s="677"/>
      <c r="VID72" s="677"/>
      <c r="VIE72" s="677"/>
      <c r="VIF72" s="677"/>
      <c r="VIG72" s="677"/>
      <c r="VIH72" s="677"/>
      <c r="VII72" s="677"/>
      <c r="VIJ72" s="677"/>
      <c r="VIK72" s="677"/>
      <c r="VIL72" s="677"/>
      <c r="VIM72" s="677"/>
      <c r="VIN72" s="677"/>
      <c r="VIO72" s="677"/>
      <c r="VIP72" s="677"/>
      <c r="VIQ72" s="677"/>
      <c r="VIR72" s="677"/>
      <c r="VIS72" s="677"/>
      <c r="VIT72" s="677"/>
      <c r="VIU72" s="677"/>
      <c r="VIV72" s="677"/>
      <c r="VIW72" s="677"/>
      <c r="VIX72" s="677"/>
      <c r="VIY72" s="677"/>
      <c r="VIZ72" s="677"/>
      <c r="VJA72" s="677"/>
      <c r="VJB72" s="677"/>
      <c r="VJC72" s="677"/>
      <c r="VJD72" s="677"/>
      <c r="VJE72" s="677"/>
      <c r="VJF72" s="677"/>
      <c r="VJG72" s="677"/>
      <c r="VJH72" s="677"/>
      <c r="VJI72" s="677"/>
      <c r="VJJ72" s="677"/>
      <c r="VJK72" s="677"/>
      <c r="VJL72" s="677"/>
      <c r="VJM72" s="677"/>
      <c r="VJN72" s="677"/>
      <c r="VJO72" s="677"/>
      <c r="VJP72" s="677"/>
      <c r="VJQ72" s="677"/>
      <c r="VJR72" s="677"/>
      <c r="VJS72" s="677"/>
      <c r="VJT72" s="677"/>
      <c r="VJU72" s="677"/>
      <c r="VJV72" s="677"/>
      <c r="VJW72" s="677"/>
      <c r="VJX72" s="677"/>
      <c r="VJY72" s="677"/>
      <c r="VJZ72" s="677"/>
      <c r="VKA72" s="677"/>
      <c r="VKB72" s="677"/>
      <c r="VKC72" s="677"/>
      <c r="VKD72" s="677"/>
      <c r="VKE72" s="677"/>
      <c r="VKF72" s="677"/>
      <c r="VKG72" s="677"/>
      <c r="VKH72" s="677"/>
      <c r="VKI72" s="677"/>
      <c r="VKJ72" s="677"/>
      <c r="VKK72" s="677"/>
      <c r="VKL72" s="677"/>
      <c r="VKM72" s="677"/>
      <c r="VKN72" s="677"/>
      <c r="VKO72" s="677"/>
      <c r="VKP72" s="677"/>
      <c r="VKQ72" s="677"/>
      <c r="VKR72" s="677"/>
      <c r="VKS72" s="677"/>
      <c r="VKT72" s="677"/>
      <c r="VKU72" s="677"/>
      <c r="VKV72" s="677"/>
      <c r="VKW72" s="677"/>
      <c r="VKX72" s="677"/>
      <c r="VKY72" s="677"/>
      <c r="VKZ72" s="677"/>
      <c r="VLA72" s="677"/>
      <c r="VLB72" s="677"/>
      <c r="VLC72" s="677"/>
      <c r="VLD72" s="677"/>
      <c r="VLE72" s="677"/>
      <c r="VLF72" s="677"/>
      <c r="VLG72" s="677"/>
      <c r="VLH72" s="677"/>
      <c r="VLI72" s="677"/>
      <c r="VLJ72" s="677"/>
      <c r="VLK72" s="677"/>
      <c r="VLL72" s="677"/>
      <c r="VLM72" s="677"/>
      <c r="VLN72" s="677"/>
      <c r="VLO72" s="677"/>
      <c r="VLP72" s="677"/>
      <c r="VLQ72" s="677"/>
      <c r="VLR72" s="677"/>
      <c r="VLS72" s="677"/>
      <c r="VLT72" s="677"/>
      <c r="VLU72" s="677"/>
      <c r="VLV72" s="677"/>
      <c r="VLW72" s="677"/>
      <c r="VLX72" s="677"/>
      <c r="VLY72" s="677"/>
      <c r="VLZ72" s="677"/>
      <c r="VMA72" s="677"/>
      <c r="VMB72" s="677"/>
      <c r="VMC72" s="677"/>
      <c r="VMD72" s="677"/>
      <c r="VME72" s="677"/>
      <c r="VMF72" s="677"/>
      <c r="VMG72" s="677"/>
      <c r="VMH72" s="677"/>
      <c r="VMI72" s="677"/>
      <c r="VMJ72" s="677"/>
      <c r="VMK72" s="677"/>
      <c r="VML72" s="677"/>
      <c r="VMM72" s="677"/>
      <c r="VMN72" s="677"/>
      <c r="VMO72" s="677"/>
      <c r="VMP72" s="677"/>
      <c r="VMQ72" s="677"/>
      <c r="VMR72" s="677"/>
      <c r="VMS72" s="677"/>
      <c r="VMT72" s="677"/>
      <c r="VMU72" s="677"/>
      <c r="VMV72" s="677"/>
      <c r="VMW72" s="677"/>
      <c r="VMX72" s="677"/>
      <c r="VMY72" s="677"/>
      <c r="VMZ72" s="677"/>
      <c r="VNA72" s="677"/>
      <c r="VNB72" s="677"/>
      <c r="VNC72" s="677"/>
      <c r="VND72" s="677"/>
      <c r="VNE72" s="677"/>
      <c r="VNF72" s="677"/>
      <c r="VNG72" s="677"/>
      <c r="VNH72" s="677"/>
      <c r="VNI72" s="677"/>
      <c r="VNJ72" s="677"/>
      <c r="VNK72" s="677"/>
      <c r="VNL72" s="677"/>
      <c r="VNM72" s="677"/>
      <c r="VNN72" s="677"/>
      <c r="VNO72" s="677"/>
      <c r="VNP72" s="677"/>
      <c r="VNQ72" s="677"/>
      <c r="VNR72" s="677"/>
      <c r="VNS72" s="677"/>
      <c r="VNT72" s="677"/>
      <c r="VNU72" s="677"/>
      <c r="VNV72" s="677"/>
      <c r="VNW72" s="677"/>
      <c r="VNX72" s="677"/>
      <c r="VNY72" s="677"/>
      <c r="VNZ72" s="677"/>
      <c r="VOA72" s="677"/>
      <c r="VOB72" s="677"/>
      <c r="VOC72" s="677"/>
      <c r="VOD72" s="677"/>
      <c r="VOE72" s="677"/>
      <c r="VOF72" s="677"/>
      <c r="VOG72" s="677"/>
      <c r="VOH72" s="677"/>
      <c r="VOI72" s="677"/>
      <c r="VOJ72" s="677"/>
      <c r="VOK72" s="677"/>
      <c r="VOL72" s="677"/>
      <c r="VOM72" s="677"/>
      <c r="VON72" s="677"/>
      <c r="VOO72" s="677"/>
      <c r="VOP72" s="677"/>
      <c r="VOQ72" s="677"/>
      <c r="VOR72" s="677"/>
      <c r="VOS72" s="677"/>
      <c r="VOT72" s="677"/>
      <c r="VOU72" s="677"/>
      <c r="VOV72" s="677"/>
      <c r="VOW72" s="677"/>
      <c r="VOX72" s="677"/>
      <c r="VOY72" s="677"/>
      <c r="VOZ72" s="677"/>
      <c r="VPA72" s="677"/>
      <c r="VPB72" s="677"/>
      <c r="VPC72" s="677"/>
      <c r="VPD72" s="677"/>
      <c r="VPE72" s="677"/>
      <c r="VPF72" s="677"/>
      <c r="VPG72" s="677"/>
      <c r="VPH72" s="677"/>
      <c r="VPI72" s="677"/>
      <c r="VPJ72" s="677"/>
      <c r="VPK72" s="677"/>
      <c r="VPL72" s="677"/>
      <c r="VPM72" s="677"/>
      <c r="VPN72" s="677"/>
      <c r="VPO72" s="677"/>
      <c r="VPP72" s="677"/>
      <c r="VPQ72" s="677"/>
      <c r="VPR72" s="677"/>
      <c r="VPS72" s="677"/>
      <c r="VPT72" s="677"/>
      <c r="VPU72" s="677"/>
      <c r="VPV72" s="677"/>
      <c r="VPW72" s="677"/>
      <c r="VPX72" s="677"/>
      <c r="VPY72" s="677"/>
      <c r="VPZ72" s="677"/>
      <c r="VQA72" s="677"/>
      <c r="VQB72" s="677"/>
      <c r="VQC72" s="677"/>
      <c r="VQD72" s="677"/>
      <c r="VQE72" s="677"/>
      <c r="VQF72" s="677"/>
      <c r="VQG72" s="677"/>
      <c r="VQH72" s="677"/>
      <c r="VQI72" s="677"/>
      <c r="VQJ72" s="677"/>
      <c r="VQK72" s="677"/>
      <c r="VQL72" s="677"/>
      <c r="VQM72" s="677"/>
      <c r="VQN72" s="677"/>
      <c r="VQO72" s="677"/>
      <c r="VQP72" s="677"/>
      <c r="VQQ72" s="677"/>
      <c r="VQR72" s="677"/>
      <c r="VQS72" s="677"/>
      <c r="VQT72" s="677"/>
      <c r="VQU72" s="677"/>
      <c r="VQV72" s="677"/>
      <c r="VQW72" s="677"/>
      <c r="VQX72" s="677"/>
      <c r="VQY72" s="677"/>
      <c r="VQZ72" s="677"/>
      <c r="VRA72" s="677"/>
      <c r="VRB72" s="677"/>
      <c r="VRC72" s="677"/>
      <c r="VRD72" s="677"/>
      <c r="VRE72" s="677"/>
      <c r="VRF72" s="677"/>
      <c r="VRG72" s="677"/>
      <c r="VRH72" s="677"/>
      <c r="VRI72" s="677"/>
      <c r="VRJ72" s="677"/>
      <c r="VRK72" s="677"/>
      <c r="VRL72" s="677"/>
      <c r="VRM72" s="677"/>
      <c r="VRN72" s="677"/>
      <c r="VRO72" s="677"/>
      <c r="VRP72" s="677"/>
      <c r="VRQ72" s="677"/>
      <c r="VRR72" s="677"/>
      <c r="VRS72" s="677"/>
      <c r="VRT72" s="677"/>
      <c r="VRU72" s="677"/>
      <c r="VRV72" s="677"/>
      <c r="VRW72" s="677"/>
      <c r="VRX72" s="677"/>
      <c r="VRY72" s="677"/>
      <c r="VRZ72" s="677"/>
      <c r="VSA72" s="677"/>
      <c r="VSB72" s="677"/>
      <c r="VSC72" s="677"/>
      <c r="VSD72" s="677"/>
      <c r="VSE72" s="677"/>
      <c r="VSF72" s="677"/>
      <c r="VSG72" s="677"/>
      <c r="VSH72" s="677"/>
      <c r="VSI72" s="677"/>
      <c r="VSJ72" s="677"/>
      <c r="VSK72" s="677"/>
      <c r="VSL72" s="677"/>
      <c r="VSM72" s="677"/>
      <c r="VSN72" s="677"/>
      <c r="VSO72" s="677"/>
      <c r="VSP72" s="677"/>
      <c r="VSQ72" s="677"/>
      <c r="VSR72" s="677"/>
      <c r="VSS72" s="677"/>
      <c r="VST72" s="677"/>
      <c r="VSU72" s="677"/>
      <c r="VSV72" s="677"/>
      <c r="VSW72" s="677"/>
      <c r="VSX72" s="677"/>
      <c r="VSY72" s="677"/>
      <c r="VSZ72" s="677"/>
      <c r="VTA72" s="677"/>
      <c r="VTB72" s="677"/>
      <c r="VTC72" s="677"/>
      <c r="VTD72" s="677"/>
      <c r="VTE72" s="677"/>
      <c r="VTF72" s="677"/>
      <c r="VTG72" s="677"/>
      <c r="VTH72" s="677"/>
      <c r="VTI72" s="677"/>
      <c r="VTJ72" s="677"/>
      <c r="VTK72" s="677"/>
      <c r="VTL72" s="677"/>
      <c r="VTM72" s="677"/>
      <c r="VTN72" s="677"/>
      <c r="VTO72" s="677"/>
      <c r="VTP72" s="677"/>
      <c r="VTQ72" s="677"/>
      <c r="VTR72" s="677"/>
      <c r="VTS72" s="677"/>
      <c r="VTT72" s="677"/>
      <c r="VTU72" s="677"/>
      <c r="VTV72" s="677"/>
      <c r="VTW72" s="677"/>
      <c r="VTX72" s="677"/>
      <c r="VTY72" s="677"/>
      <c r="VTZ72" s="677"/>
      <c r="VUA72" s="677"/>
      <c r="VUB72" s="677"/>
      <c r="VUC72" s="677"/>
      <c r="VUD72" s="677"/>
      <c r="VUE72" s="677"/>
      <c r="VUF72" s="677"/>
      <c r="VUG72" s="677"/>
      <c r="VUH72" s="677"/>
      <c r="VUI72" s="677"/>
      <c r="VUJ72" s="677"/>
      <c r="VUK72" s="677"/>
      <c r="VUL72" s="677"/>
      <c r="VUM72" s="677"/>
      <c r="VUN72" s="677"/>
      <c r="VUO72" s="677"/>
      <c r="VUP72" s="677"/>
      <c r="VUQ72" s="677"/>
      <c r="VUR72" s="677"/>
      <c r="VUS72" s="677"/>
      <c r="VUT72" s="677"/>
      <c r="VUU72" s="677"/>
      <c r="VUV72" s="677"/>
      <c r="VUW72" s="677"/>
      <c r="VUX72" s="677"/>
      <c r="VUY72" s="677"/>
      <c r="VUZ72" s="677"/>
      <c r="VVA72" s="677"/>
      <c r="VVB72" s="677"/>
      <c r="VVC72" s="677"/>
      <c r="VVD72" s="677"/>
      <c r="VVE72" s="677"/>
      <c r="VVF72" s="677"/>
      <c r="VVG72" s="677"/>
      <c r="VVH72" s="677"/>
      <c r="VVI72" s="677"/>
      <c r="VVJ72" s="677"/>
      <c r="VVK72" s="677"/>
      <c r="VVL72" s="677"/>
      <c r="VVM72" s="677"/>
      <c r="VVN72" s="677"/>
      <c r="VVO72" s="677"/>
      <c r="VVP72" s="677"/>
      <c r="VVQ72" s="677"/>
      <c r="VVR72" s="677"/>
      <c r="VVS72" s="677"/>
      <c r="VVT72" s="677"/>
      <c r="VVU72" s="677"/>
      <c r="VVV72" s="677"/>
      <c r="VVW72" s="677"/>
      <c r="VVX72" s="677"/>
      <c r="VVY72" s="677"/>
      <c r="VVZ72" s="677"/>
      <c r="VWA72" s="677"/>
      <c r="VWB72" s="677"/>
      <c r="VWC72" s="677"/>
      <c r="VWD72" s="677"/>
      <c r="VWE72" s="677"/>
      <c r="VWF72" s="677"/>
      <c r="VWG72" s="677"/>
      <c r="VWH72" s="677"/>
      <c r="VWI72" s="677"/>
      <c r="VWJ72" s="677"/>
      <c r="VWK72" s="677"/>
      <c r="VWL72" s="677"/>
      <c r="VWM72" s="677"/>
      <c r="VWN72" s="677"/>
      <c r="VWO72" s="677"/>
      <c r="VWP72" s="677"/>
      <c r="VWQ72" s="677"/>
      <c r="VWR72" s="677"/>
      <c r="VWS72" s="677"/>
      <c r="VWT72" s="677"/>
      <c r="VWU72" s="677"/>
      <c r="VWV72" s="677"/>
      <c r="VWW72" s="677"/>
      <c r="VWX72" s="677"/>
      <c r="VWY72" s="677"/>
      <c r="VWZ72" s="677"/>
      <c r="VXA72" s="677"/>
      <c r="VXB72" s="677"/>
      <c r="VXC72" s="677"/>
      <c r="VXD72" s="677"/>
      <c r="VXE72" s="677"/>
      <c r="VXF72" s="677"/>
      <c r="VXG72" s="677"/>
      <c r="VXH72" s="677"/>
      <c r="VXI72" s="677"/>
      <c r="VXJ72" s="677"/>
      <c r="VXK72" s="677"/>
      <c r="VXL72" s="677"/>
      <c r="VXM72" s="677"/>
      <c r="VXN72" s="677"/>
      <c r="VXO72" s="677"/>
      <c r="VXP72" s="677"/>
      <c r="VXQ72" s="677"/>
      <c r="VXR72" s="677"/>
      <c r="VXS72" s="677"/>
      <c r="VXT72" s="677"/>
      <c r="VXU72" s="677"/>
      <c r="VXV72" s="677"/>
      <c r="VXW72" s="677"/>
      <c r="VXX72" s="677"/>
      <c r="VXY72" s="677"/>
      <c r="VXZ72" s="677"/>
      <c r="VYA72" s="677"/>
      <c r="VYB72" s="677"/>
      <c r="VYC72" s="677"/>
      <c r="VYD72" s="677"/>
      <c r="VYE72" s="677"/>
      <c r="VYF72" s="677"/>
      <c r="VYG72" s="677"/>
      <c r="VYH72" s="677"/>
      <c r="VYI72" s="677"/>
      <c r="VYJ72" s="677"/>
      <c r="VYK72" s="677"/>
      <c r="VYL72" s="677"/>
      <c r="VYM72" s="677"/>
      <c r="VYN72" s="677"/>
      <c r="VYO72" s="677"/>
      <c r="VYP72" s="677"/>
      <c r="VYQ72" s="677"/>
      <c r="VYR72" s="677"/>
      <c r="VYS72" s="677"/>
      <c r="VYT72" s="677"/>
      <c r="VYU72" s="677"/>
      <c r="VYV72" s="677"/>
      <c r="VYW72" s="677"/>
      <c r="VYX72" s="677"/>
      <c r="VYY72" s="677"/>
      <c r="VYZ72" s="677"/>
      <c r="VZA72" s="677"/>
      <c r="VZB72" s="677"/>
      <c r="VZC72" s="677"/>
      <c r="VZD72" s="677"/>
      <c r="VZE72" s="677"/>
      <c r="VZF72" s="677"/>
      <c r="VZG72" s="677"/>
      <c r="VZH72" s="677"/>
      <c r="VZI72" s="677"/>
      <c r="VZJ72" s="677"/>
      <c r="VZK72" s="677"/>
      <c r="VZL72" s="677"/>
      <c r="VZM72" s="677"/>
      <c r="VZN72" s="677"/>
      <c r="VZO72" s="677"/>
      <c r="VZP72" s="677"/>
      <c r="VZQ72" s="677"/>
      <c r="VZR72" s="677"/>
      <c r="VZS72" s="677"/>
      <c r="VZT72" s="677"/>
      <c r="VZU72" s="677"/>
      <c r="VZV72" s="677"/>
      <c r="VZW72" s="677"/>
      <c r="VZX72" s="677"/>
      <c r="VZY72" s="677"/>
      <c r="VZZ72" s="677"/>
      <c r="WAA72" s="677"/>
      <c r="WAB72" s="677"/>
      <c r="WAC72" s="677"/>
      <c r="WAD72" s="677"/>
      <c r="WAE72" s="677"/>
      <c r="WAF72" s="677"/>
      <c r="WAG72" s="677"/>
      <c r="WAH72" s="677"/>
      <c r="WAI72" s="677"/>
      <c r="WAJ72" s="677"/>
      <c r="WAK72" s="677"/>
      <c r="WAL72" s="677"/>
      <c r="WAM72" s="677"/>
      <c r="WAN72" s="677"/>
      <c r="WAO72" s="677"/>
      <c r="WAP72" s="677"/>
      <c r="WAQ72" s="677"/>
      <c r="WAR72" s="677"/>
      <c r="WAS72" s="677"/>
      <c r="WAT72" s="677"/>
      <c r="WAU72" s="677"/>
      <c r="WAV72" s="677"/>
      <c r="WAW72" s="677"/>
      <c r="WAX72" s="677"/>
      <c r="WAY72" s="677"/>
      <c r="WAZ72" s="677"/>
      <c r="WBA72" s="677"/>
      <c r="WBB72" s="677"/>
      <c r="WBC72" s="677"/>
      <c r="WBD72" s="677"/>
      <c r="WBE72" s="677"/>
      <c r="WBF72" s="677"/>
      <c r="WBG72" s="677"/>
      <c r="WBH72" s="677"/>
      <c r="WBI72" s="677"/>
      <c r="WBJ72" s="677"/>
      <c r="WBK72" s="677"/>
      <c r="WBL72" s="677"/>
      <c r="WBM72" s="677"/>
      <c r="WBN72" s="677"/>
      <c r="WBO72" s="677"/>
      <c r="WBP72" s="677"/>
      <c r="WBQ72" s="677"/>
      <c r="WBR72" s="677"/>
      <c r="WBS72" s="677"/>
      <c r="WBT72" s="677"/>
      <c r="WBU72" s="677"/>
      <c r="WBV72" s="677"/>
      <c r="WBW72" s="677"/>
      <c r="WBX72" s="677"/>
      <c r="WBY72" s="677"/>
      <c r="WBZ72" s="677"/>
      <c r="WCA72" s="677"/>
      <c r="WCB72" s="677"/>
      <c r="WCC72" s="677"/>
      <c r="WCD72" s="677"/>
      <c r="WCE72" s="677"/>
      <c r="WCF72" s="677"/>
      <c r="WCG72" s="677"/>
      <c r="WCH72" s="677"/>
      <c r="WCI72" s="677"/>
      <c r="WCJ72" s="677"/>
      <c r="WCK72" s="677"/>
      <c r="WCL72" s="677"/>
      <c r="WCM72" s="677"/>
      <c r="WCN72" s="677"/>
      <c r="WCO72" s="677"/>
      <c r="WCP72" s="677"/>
      <c r="WCQ72" s="677"/>
      <c r="WCR72" s="677"/>
      <c r="WCS72" s="677"/>
      <c r="WCT72" s="677"/>
      <c r="WCU72" s="677"/>
      <c r="WCV72" s="677"/>
      <c r="WCW72" s="677"/>
      <c r="WCX72" s="677"/>
      <c r="WCY72" s="677"/>
      <c r="WCZ72" s="677"/>
      <c r="WDA72" s="677"/>
      <c r="WDB72" s="677"/>
      <c r="WDC72" s="677"/>
      <c r="WDD72" s="677"/>
      <c r="WDE72" s="677"/>
      <c r="WDF72" s="677"/>
      <c r="WDG72" s="677"/>
      <c r="WDH72" s="677"/>
      <c r="WDI72" s="677"/>
      <c r="WDJ72" s="677"/>
      <c r="WDK72" s="677"/>
      <c r="WDL72" s="677"/>
      <c r="WDM72" s="677"/>
      <c r="WDN72" s="677"/>
      <c r="WDO72" s="677"/>
      <c r="WDP72" s="677"/>
      <c r="WDQ72" s="677"/>
      <c r="WDR72" s="677"/>
      <c r="WDS72" s="677"/>
      <c r="WDT72" s="677"/>
      <c r="WDU72" s="677"/>
      <c r="WDV72" s="677"/>
      <c r="WDW72" s="677"/>
      <c r="WDX72" s="677"/>
      <c r="WDY72" s="677"/>
      <c r="WDZ72" s="677"/>
      <c r="WEA72" s="677"/>
      <c r="WEB72" s="677"/>
      <c r="WEC72" s="677"/>
      <c r="WED72" s="677"/>
      <c r="WEE72" s="677"/>
      <c r="WEF72" s="677"/>
      <c r="WEG72" s="677"/>
      <c r="WEH72" s="677"/>
      <c r="WEI72" s="677"/>
      <c r="WEJ72" s="677"/>
      <c r="WEK72" s="677"/>
      <c r="WEL72" s="677"/>
      <c r="WEM72" s="677"/>
      <c r="WEN72" s="677"/>
      <c r="WEO72" s="677"/>
      <c r="WEP72" s="677"/>
      <c r="WEQ72" s="677"/>
      <c r="WER72" s="677"/>
      <c r="WES72" s="677"/>
      <c r="WET72" s="677"/>
      <c r="WEU72" s="677"/>
      <c r="WEV72" s="677"/>
      <c r="WEW72" s="677"/>
      <c r="WEX72" s="677"/>
      <c r="WEY72" s="677"/>
      <c r="WEZ72" s="677"/>
      <c r="WFA72" s="677"/>
      <c r="WFB72" s="677"/>
      <c r="WFC72" s="677"/>
      <c r="WFD72" s="677"/>
      <c r="WFE72" s="677"/>
      <c r="WFF72" s="677"/>
      <c r="WFG72" s="677"/>
      <c r="WFH72" s="677"/>
      <c r="WFI72" s="677"/>
      <c r="WFJ72" s="677"/>
      <c r="WFK72" s="677"/>
      <c r="WFL72" s="677"/>
      <c r="WFM72" s="677"/>
      <c r="WFN72" s="677"/>
      <c r="WFO72" s="677"/>
      <c r="WFP72" s="677"/>
      <c r="WFQ72" s="677"/>
      <c r="WFR72" s="677"/>
      <c r="WFS72" s="677"/>
      <c r="WFT72" s="677"/>
      <c r="WFU72" s="677"/>
      <c r="WFV72" s="677"/>
      <c r="WFW72" s="677"/>
      <c r="WFX72" s="677"/>
      <c r="WFY72" s="677"/>
      <c r="WFZ72" s="677"/>
      <c r="WGA72" s="677"/>
      <c r="WGB72" s="677"/>
      <c r="WGC72" s="677"/>
      <c r="WGD72" s="677"/>
      <c r="WGE72" s="677"/>
      <c r="WGF72" s="677"/>
      <c r="WGG72" s="677"/>
      <c r="WGH72" s="677"/>
      <c r="WGI72" s="677"/>
      <c r="WGJ72" s="677"/>
      <c r="WGK72" s="677"/>
      <c r="WGL72" s="677"/>
      <c r="WGM72" s="677"/>
      <c r="WGN72" s="677"/>
      <c r="WGO72" s="677"/>
      <c r="WGP72" s="677"/>
      <c r="WGQ72" s="677"/>
      <c r="WGR72" s="677"/>
      <c r="WGS72" s="677"/>
      <c r="WGT72" s="677"/>
      <c r="WGU72" s="677"/>
      <c r="WGV72" s="677"/>
      <c r="WGW72" s="677"/>
      <c r="WGX72" s="677"/>
      <c r="WGY72" s="677"/>
      <c r="WGZ72" s="677"/>
      <c r="WHA72" s="677"/>
      <c r="WHB72" s="677"/>
      <c r="WHC72" s="677"/>
      <c r="WHD72" s="677"/>
      <c r="WHE72" s="677"/>
      <c r="WHF72" s="677"/>
      <c r="WHG72" s="677"/>
      <c r="WHH72" s="677"/>
      <c r="WHI72" s="677"/>
      <c r="WHJ72" s="677"/>
      <c r="WHK72" s="677"/>
      <c r="WHL72" s="677"/>
      <c r="WHM72" s="677"/>
      <c r="WHN72" s="677"/>
      <c r="WHO72" s="677"/>
      <c r="WHP72" s="677"/>
      <c r="WHQ72" s="677"/>
      <c r="WHR72" s="677"/>
      <c r="WHS72" s="677"/>
      <c r="WHT72" s="677"/>
      <c r="WHU72" s="677"/>
      <c r="WHV72" s="677"/>
      <c r="WHW72" s="677"/>
      <c r="WHX72" s="677"/>
      <c r="WHY72" s="677"/>
      <c r="WHZ72" s="677"/>
      <c r="WIA72" s="677"/>
      <c r="WIB72" s="677"/>
      <c r="WIC72" s="677"/>
      <c r="WID72" s="677"/>
      <c r="WIE72" s="677"/>
      <c r="WIF72" s="677"/>
      <c r="WIG72" s="677"/>
      <c r="WIH72" s="677"/>
      <c r="WII72" s="677"/>
      <c r="WIJ72" s="677"/>
      <c r="WIK72" s="677"/>
      <c r="WIL72" s="677"/>
      <c r="WIM72" s="677"/>
      <c r="WIN72" s="677"/>
      <c r="WIO72" s="677"/>
      <c r="WIP72" s="677"/>
      <c r="WIQ72" s="677"/>
      <c r="WIR72" s="677"/>
      <c r="WIS72" s="677"/>
      <c r="WIT72" s="677"/>
      <c r="WIU72" s="677"/>
      <c r="WIV72" s="677"/>
      <c r="WIW72" s="677"/>
      <c r="WIX72" s="677"/>
      <c r="WIY72" s="677"/>
      <c r="WIZ72" s="677"/>
      <c r="WJA72" s="677"/>
      <c r="WJB72" s="677"/>
      <c r="WJC72" s="677"/>
      <c r="WJD72" s="677"/>
      <c r="WJE72" s="677"/>
      <c r="WJF72" s="677"/>
      <c r="WJG72" s="677"/>
      <c r="WJH72" s="677"/>
      <c r="WJI72" s="677"/>
      <c r="WJJ72" s="677"/>
      <c r="WJK72" s="677"/>
      <c r="WJL72" s="677"/>
      <c r="WJM72" s="677"/>
      <c r="WJN72" s="677"/>
      <c r="WJO72" s="677"/>
      <c r="WJP72" s="677"/>
      <c r="WJQ72" s="677"/>
      <c r="WJR72" s="677"/>
      <c r="WJS72" s="677"/>
      <c r="WJT72" s="677"/>
      <c r="WJU72" s="677"/>
      <c r="WJV72" s="677"/>
      <c r="WJW72" s="677"/>
      <c r="WJX72" s="677"/>
      <c r="WJY72" s="677"/>
      <c r="WJZ72" s="677"/>
      <c r="WKA72" s="677"/>
      <c r="WKB72" s="677"/>
      <c r="WKC72" s="677"/>
      <c r="WKD72" s="677"/>
      <c r="WKE72" s="677"/>
      <c r="WKF72" s="677"/>
      <c r="WKG72" s="677"/>
      <c r="WKH72" s="677"/>
      <c r="WKI72" s="677"/>
      <c r="WKJ72" s="677"/>
      <c r="WKK72" s="677"/>
      <c r="WKL72" s="677"/>
      <c r="WKM72" s="677"/>
      <c r="WKN72" s="677"/>
      <c r="WKO72" s="677"/>
      <c r="WKP72" s="677"/>
      <c r="WKQ72" s="677"/>
      <c r="WKR72" s="677"/>
      <c r="WKS72" s="677"/>
      <c r="WKT72" s="677"/>
      <c r="WKU72" s="677"/>
      <c r="WKV72" s="677"/>
      <c r="WKW72" s="677"/>
      <c r="WKX72" s="677"/>
      <c r="WKY72" s="677"/>
      <c r="WKZ72" s="677"/>
      <c r="WLA72" s="677"/>
      <c r="WLB72" s="677"/>
      <c r="WLC72" s="677"/>
      <c r="WLD72" s="677"/>
      <c r="WLE72" s="677"/>
      <c r="WLF72" s="677"/>
      <c r="WLG72" s="677"/>
      <c r="WLH72" s="677"/>
      <c r="WLI72" s="677"/>
      <c r="WLJ72" s="677"/>
      <c r="WLK72" s="677"/>
      <c r="WLL72" s="677"/>
      <c r="WLM72" s="677"/>
      <c r="WLN72" s="677"/>
      <c r="WLO72" s="677"/>
      <c r="WLP72" s="677"/>
      <c r="WLQ72" s="677"/>
      <c r="WLR72" s="677"/>
      <c r="WLS72" s="677"/>
      <c r="WLT72" s="677"/>
      <c r="WLU72" s="677"/>
      <c r="WLV72" s="677"/>
      <c r="WLW72" s="677"/>
      <c r="WLX72" s="677"/>
      <c r="WLY72" s="677"/>
      <c r="WLZ72" s="677"/>
      <c r="WMA72" s="677"/>
      <c r="WMB72" s="677"/>
      <c r="WMC72" s="677"/>
      <c r="WMD72" s="677"/>
      <c r="WME72" s="677"/>
      <c r="WMF72" s="677"/>
      <c r="WMG72" s="677"/>
      <c r="WMH72" s="677"/>
      <c r="WMI72" s="677"/>
      <c r="WMJ72" s="677"/>
      <c r="WMK72" s="677"/>
      <c r="WML72" s="677"/>
      <c r="WMM72" s="677"/>
      <c r="WMN72" s="677"/>
      <c r="WMO72" s="677"/>
      <c r="WMP72" s="677"/>
      <c r="WMQ72" s="677"/>
      <c r="WMR72" s="677"/>
      <c r="WMS72" s="677"/>
      <c r="WMT72" s="677"/>
      <c r="WMU72" s="677"/>
      <c r="WMV72" s="677"/>
      <c r="WMW72" s="677"/>
      <c r="WMX72" s="677"/>
      <c r="WMY72" s="677"/>
      <c r="WMZ72" s="677"/>
      <c r="WNA72" s="677"/>
      <c r="WNB72" s="677"/>
      <c r="WNC72" s="677"/>
      <c r="WND72" s="677"/>
      <c r="WNE72" s="677"/>
      <c r="WNF72" s="677"/>
      <c r="WNG72" s="677"/>
      <c r="WNH72" s="677"/>
      <c r="WNI72" s="677"/>
      <c r="WNJ72" s="677"/>
      <c r="WNK72" s="677"/>
      <c r="WNL72" s="677"/>
      <c r="WNM72" s="677"/>
      <c r="WNN72" s="677"/>
      <c r="WNO72" s="677"/>
      <c r="WNP72" s="677"/>
      <c r="WNQ72" s="677"/>
      <c r="WNR72" s="677"/>
      <c r="WNS72" s="677"/>
      <c r="WNT72" s="677"/>
      <c r="WNU72" s="677"/>
      <c r="WNV72" s="677"/>
      <c r="WNW72" s="677"/>
      <c r="WNX72" s="677"/>
      <c r="WNY72" s="677"/>
      <c r="WNZ72" s="677"/>
      <c r="WOA72" s="677"/>
      <c r="WOB72" s="677"/>
      <c r="WOC72" s="677"/>
      <c r="WOD72" s="677"/>
      <c r="WOE72" s="677"/>
      <c r="WOF72" s="677"/>
      <c r="WOG72" s="677"/>
      <c r="WOH72" s="677"/>
      <c r="WOI72" s="677"/>
      <c r="WOJ72" s="677"/>
      <c r="WOK72" s="677"/>
      <c r="WOL72" s="677"/>
      <c r="WOM72" s="677"/>
      <c r="WON72" s="677"/>
      <c r="WOO72" s="677"/>
      <c r="WOP72" s="677"/>
      <c r="WOQ72" s="677"/>
      <c r="WOR72" s="677"/>
      <c r="WOS72" s="677"/>
      <c r="WOT72" s="677"/>
      <c r="WOU72" s="677"/>
      <c r="WOV72" s="677"/>
      <c r="WOW72" s="677"/>
      <c r="WOX72" s="677"/>
      <c r="WOY72" s="677"/>
      <c r="WOZ72" s="677"/>
      <c r="WPA72" s="677"/>
      <c r="WPB72" s="677"/>
      <c r="WPC72" s="677"/>
      <c r="WPD72" s="677"/>
      <c r="WPE72" s="677"/>
      <c r="WPF72" s="677"/>
      <c r="WPG72" s="677"/>
      <c r="WPH72" s="677"/>
      <c r="WPI72" s="677"/>
      <c r="WPJ72" s="677"/>
      <c r="WPK72" s="677"/>
      <c r="WPL72" s="677"/>
      <c r="WPM72" s="677"/>
      <c r="WPN72" s="677"/>
      <c r="WPO72" s="677"/>
      <c r="WPP72" s="677"/>
      <c r="WPQ72" s="677"/>
      <c r="WPR72" s="677"/>
      <c r="WPS72" s="677"/>
      <c r="WPT72" s="677"/>
      <c r="WPU72" s="677"/>
      <c r="WPV72" s="677"/>
      <c r="WPW72" s="677"/>
      <c r="WPX72" s="677"/>
      <c r="WPY72" s="677"/>
      <c r="WPZ72" s="677"/>
      <c r="WQA72" s="677"/>
      <c r="WQB72" s="677"/>
      <c r="WQC72" s="677"/>
      <c r="WQD72" s="677"/>
      <c r="WQE72" s="677"/>
      <c r="WQF72" s="677"/>
      <c r="WQG72" s="677"/>
      <c r="WQH72" s="677"/>
      <c r="WQI72" s="677"/>
      <c r="WQJ72" s="677"/>
      <c r="WQK72" s="677"/>
      <c r="WQL72" s="677"/>
      <c r="WQM72" s="677"/>
      <c r="WQN72" s="677"/>
      <c r="WQO72" s="677"/>
      <c r="WQP72" s="677"/>
      <c r="WQQ72" s="677"/>
      <c r="WQR72" s="677"/>
      <c r="WQS72" s="677"/>
      <c r="WQT72" s="677"/>
      <c r="WQU72" s="677"/>
      <c r="WQV72" s="677"/>
      <c r="WQW72" s="677"/>
      <c r="WQX72" s="677"/>
      <c r="WQY72" s="677"/>
      <c r="WQZ72" s="677"/>
      <c r="WRA72" s="677"/>
      <c r="WRB72" s="677"/>
      <c r="WRC72" s="677"/>
      <c r="WRD72" s="677"/>
      <c r="WRE72" s="677"/>
      <c r="WRF72" s="677"/>
      <c r="WRG72" s="677"/>
      <c r="WRH72" s="677"/>
      <c r="WRI72" s="677"/>
      <c r="WRJ72" s="677"/>
      <c r="WRK72" s="677"/>
      <c r="WRL72" s="677"/>
      <c r="WRM72" s="677"/>
      <c r="WRN72" s="677"/>
      <c r="WRO72" s="677"/>
      <c r="WRP72" s="677"/>
      <c r="WRQ72" s="677"/>
      <c r="WRR72" s="677"/>
      <c r="WRS72" s="677"/>
      <c r="WRT72" s="677"/>
      <c r="WRU72" s="677"/>
      <c r="WRV72" s="677"/>
      <c r="WRW72" s="677"/>
      <c r="WRX72" s="677"/>
      <c r="WRY72" s="677"/>
      <c r="WRZ72" s="677"/>
      <c r="WSA72" s="677"/>
      <c r="WSB72" s="677"/>
      <c r="WSC72" s="677"/>
      <c r="WSD72" s="677"/>
      <c r="WSE72" s="677"/>
      <c r="WSF72" s="677"/>
      <c r="WSG72" s="677"/>
      <c r="WSH72" s="677"/>
      <c r="WSI72" s="677"/>
      <c r="WSJ72" s="677"/>
      <c r="WSK72" s="677"/>
      <c r="WSL72" s="677"/>
      <c r="WSM72" s="677"/>
      <c r="WSN72" s="677"/>
      <c r="WSO72" s="677"/>
      <c r="WSP72" s="677"/>
      <c r="WSQ72" s="677"/>
      <c r="WSR72" s="677"/>
      <c r="WSS72" s="677"/>
      <c r="WST72" s="677"/>
      <c r="WSU72" s="677"/>
      <c r="WSV72" s="677"/>
      <c r="WSW72" s="677"/>
      <c r="WSX72" s="677"/>
      <c r="WSY72" s="677"/>
      <c r="WSZ72" s="677"/>
      <c r="WTA72" s="677"/>
      <c r="WTB72" s="677"/>
      <c r="WTC72" s="677"/>
      <c r="WTD72" s="677"/>
      <c r="WTE72" s="677"/>
      <c r="WTF72" s="677"/>
      <c r="WTG72" s="677"/>
      <c r="WTH72" s="677"/>
      <c r="WTI72" s="677"/>
      <c r="WTJ72" s="677"/>
      <c r="WTK72" s="677"/>
      <c r="WTL72" s="677"/>
      <c r="WTM72" s="677"/>
      <c r="WTN72" s="677"/>
      <c r="WTO72" s="677"/>
      <c r="WTP72" s="677"/>
      <c r="WTQ72" s="677"/>
      <c r="WTR72" s="677"/>
      <c r="WTS72" s="677"/>
      <c r="WTT72" s="677"/>
      <c r="WTU72" s="677"/>
      <c r="WTV72" s="677"/>
      <c r="WTW72" s="677"/>
      <c r="WTX72" s="677"/>
      <c r="WTY72" s="677"/>
      <c r="WTZ72" s="677"/>
      <c r="WUA72" s="677"/>
      <c r="WUB72" s="677"/>
      <c r="WUC72" s="677"/>
      <c r="WUD72" s="677"/>
      <c r="WUE72" s="677"/>
      <c r="WUF72" s="677"/>
      <c r="WUG72" s="677"/>
      <c r="WUH72" s="677"/>
      <c r="WUI72" s="677"/>
      <c r="WUJ72" s="677"/>
      <c r="WUK72" s="677"/>
      <c r="WUL72" s="677"/>
      <c r="WUM72" s="677"/>
      <c r="WUN72" s="677"/>
      <c r="WUO72" s="677"/>
      <c r="WUP72" s="677"/>
      <c r="WUQ72" s="677"/>
      <c r="WUR72" s="677"/>
      <c r="WUS72" s="677"/>
      <c r="WUT72" s="677"/>
      <c r="WUU72" s="677"/>
      <c r="WUV72" s="677"/>
      <c r="WUW72" s="677"/>
      <c r="WUX72" s="677"/>
      <c r="WUY72" s="677"/>
      <c r="WUZ72" s="677"/>
      <c r="WVA72" s="677"/>
      <c r="WVB72" s="677"/>
      <c r="WVC72" s="677"/>
      <c r="WVD72" s="677"/>
      <c r="WVE72" s="677"/>
      <c r="WVF72" s="677"/>
      <c r="WVG72" s="677"/>
      <c r="WVH72" s="677"/>
      <c r="WVI72" s="677"/>
      <c r="WVJ72" s="677"/>
      <c r="WVK72" s="677"/>
      <c r="WVL72" s="677"/>
      <c r="WVM72" s="677"/>
      <c r="WVN72" s="677"/>
      <c r="WVO72" s="677"/>
      <c r="WVP72" s="677"/>
      <c r="WVQ72" s="677"/>
      <c r="WVR72" s="677"/>
      <c r="WVS72" s="677"/>
      <c r="WVT72" s="677"/>
      <c r="WVU72" s="677"/>
      <c r="WVV72" s="677"/>
      <c r="WVW72" s="677"/>
      <c r="WVX72" s="677"/>
      <c r="WVY72" s="677"/>
      <c r="WVZ72" s="677"/>
      <c r="WWA72" s="677"/>
      <c r="WWB72" s="677"/>
      <c r="WWC72" s="677"/>
      <c r="WWD72" s="677"/>
      <c r="WWE72" s="677"/>
      <c r="WWF72" s="677"/>
      <c r="WWG72" s="677"/>
      <c r="WWH72" s="677"/>
      <c r="WWI72" s="677"/>
      <c r="WWJ72" s="677"/>
      <c r="WWK72" s="677"/>
      <c r="WWL72" s="677"/>
      <c r="WWM72" s="677"/>
      <c r="WWN72" s="677"/>
      <c r="WWO72" s="677"/>
      <c r="WWP72" s="677"/>
      <c r="WWQ72" s="677"/>
      <c r="WWR72" s="677"/>
      <c r="WWS72" s="677"/>
      <c r="WWT72" s="677"/>
      <c r="WWU72" s="677"/>
      <c r="WWV72" s="677"/>
      <c r="WWW72" s="677"/>
      <c r="WWX72" s="677"/>
      <c r="WWY72" s="677"/>
      <c r="WWZ72" s="677"/>
      <c r="WXA72" s="677"/>
      <c r="WXB72" s="677"/>
      <c r="WXC72" s="677"/>
      <c r="WXD72" s="677"/>
      <c r="WXE72" s="677"/>
      <c r="WXF72" s="677"/>
      <c r="WXG72" s="677"/>
      <c r="WXH72" s="677"/>
      <c r="WXI72" s="677"/>
      <c r="WXJ72" s="677"/>
      <c r="WXK72" s="677"/>
      <c r="WXL72" s="677"/>
      <c r="WXM72" s="677"/>
      <c r="WXN72" s="677"/>
      <c r="WXO72" s="677"/>
      <c r="WXP72" s="677"/>
      <c r="WXQ72" s="677"/>
      <c r="WXR72" s="677"/>
      <c r="WXS72" s="677"/>
      <c r="WXT72" s="677"/>
      <c r="WXU72" s="677"/>
      <c r="WXV72" s="677"/>
      <c r="WXW72" s="677"/>
      <c r="WXX72" s="677"/>
      <c r="WXY72" s="677"/>
      <c r="WXZ72" s="677"/>
      <c r="WYA72" s="677"/>
      <c r="WYB72" s="677"/>
      <c r="WYC72" s="677"/>
      <c r="WYD72" s="677"/>
      <c r="WYE72" s="677"/>
      <c r="WYF72" s="677"/>
      <c r="WYG72" s="677"/>
      <c r="WYH72" s="677"/>
      <c r="WYI72" s="677"/>
      <c r="WYJ72" s="677"/>
      <c r="WYK72" s="677"/>
      <c r="WYL72" s="677"/>
      <c r="WYM72" s="677"/>
      <c r="WYN72" s="677"/>
      <c r="WYO72" s="677"/>
      <c r="WYP72" s="677"/>
      <c r="WYQ72" s="677"/>
      <c r="WYR72" s="677"/>
      <c r="WYS72" s="677"/>
      <c r="WYT72" s="677"/>
      <c r="WYU72" s="677"/>
      <c r="WYV72" s="677"/>
      <c r="WYW72" s="677"/>
      <c r="WYX72" s="677"/>
      <c r="WYY72" s="677"/>
      <c r="WYZ72" s="677"/>
      <c r="WZA72" s="677"/>
      <c r="WZB72" s="677"/>
      <c r="WZC72" s="677"/>
      <c r="WZD72" s="677"/>
      <c r="WZE72" s="677"/>
      <c r="WZF72" s="677"/>
      <c r="WZG72" s="677"/>
      <c r="WZH72" s="677"/>
      <c r="WZI72" s="677"/>
      <c r="WZJ72" s="677"/>
      <c r="WZK72" s="677"/>
      <c r="WZL72" s="677"/>
      <c r="WZM72" s="677"/>
      <c r="WZN72" s="677"/>
      <c r="WZO72" s="677"/>
      <c r="WZP72" s="677"/>
      <c r="WZQ72" s="677"/>
      <c r="WZR72" s="677"/>
      <c r="WZS72" s="677"/>
      <c r="WZT72" s="677"/>
      <c r="WZU72" s="677"/>
      <c r="WZV72" s="677"/>
      <c r="WZW72" s="677"/>
      <c r="WZX72" s="677"/>
      <c r="WZY72" s="677"/>
      <c r="WZZ72" s="677"/>
      <c r="XAA72" s="677"/>
      <c r="XAB72" s="677"/>
      <c r="XAC72" s="677"/>
      <c r="XAD72" s="677"/>
      <c r="XAE72" s="677"/>
      <c r="XAF72" s="677"/>
      <c r="XAG72" s="677"/>
      <c r="XAH72" s="677"/>
      <c r="XAI72" s="677"/>
      <c r="XAJ72" s="677"/>
      <c r="XAK72" s="677"/>
      <c r="XAL72" s="677"/>
      <c r="XAM72" s="677"/>
      <c r="XAN72" s="677"/>
      <c r="XAO72" s="677"/>
      <c r="XAP72" s="677"/>
      <c r="XAQ72" s="677"/>
      <c r="XAR72" s="677"/>
      <c r="XAS72" s="677"/>
      <c r="XAT72" s="677"/>
      <c r="XAU72" s="677"/>
      <c r="XAV72" s="677"/>
      <c r="XAW72" s="677"/>
      <c r="XAX72" s="677"/>
      <c r="XAY72" s="677"/>
      <c r="XAZ72" s="677"/>
      <c r="XBA72" s="677"/>
      <c r="XBB72" s="677"/>
      <c r="XBC72" s="677"/>
      <c r="XBD72" s="677"/>
      <c r="XBE72" s="677"/>
      <c r="XBF72" s="677"/>
      <c r="XBG72" s="677"/>
      <c r="XBH72" s="677"/>
      <c r="XBI72" s="677"/>
      <c r="XBJ72" s="677"/>
      <c r="XBK72" s="677"/>
      <c r="XBL72" s="677"/>
      <c r="XBM72" s="677"/>
      <c r="XBN72" s="677"/>
      <c r="XBO72" s="677"/>
      <c r="XBP72" s="677"/>
      <c r="XBQ72" s="677"/>
      <c r="XBR72" s="677"/>
      <c r="XBS72" s="677"/>
      <c r="XBT72" s="677"/>
      <c r="XBU72" s="677"/>
      <c r="XBV72" s="677"/>
      <c r="XBW72" s="677"/>
      <c r="XBX72" s="677"/>
      <c r="XBY72" s="677"/>
      <c r="XBZ72" s="677"/>
      <c r="XCA72" s="677"/>
      <c r="XCB72" s="677"/>
      <c r="XCC72" s="677"/>
      <c r="XCD72" s="677"/>
      <c r="XCE72" s="677"/>
      <c r="XCF72" s="677"/>
      <c r="XCG72" s="677"/>
      <c r="XCH72" s="677"/>
      <c r="XCI72" s="677"/>
      <c r="XCJ72" s="677"/>
      <c r="XCK72" s="677"/>
      <c r="XCL72" s="677"/>
      <c r="XCM72" s="677"/>
      <c r="XCN72" s="677"/>
      <c r="XCO72" s="677"/>
      <c r="XCP72" s="677"/>
      <c r="XCQ72" s="677"/>
      <c r="XCR72" s="677"/>
      <c r="XCS72" s="677"/>
      <c r="XCT72" s="677"/>
      <c r="XCU72" s="677"/>
      <c r="XCV72" s="677"/>
      <c r="XCW72" s="677"/>
      <c r="XCX72" s="677"/>
      <c r="XCY72" s="677"/>
      <c r="XCZ72" s="677"/>
      <c r="XDA72" s="677"/>
      <c r="XDB72" s="677"/>
      <c r="XDC72" s="677"/>
      <c r="XDD72" s="677"/>
      <c r="XDE72" s="677"/>
      <c r="XDF72" s="677"/>
      <c r="XDG72" s="677"/>
      <c r="XDH72" s="677"/>
      <c r="XDI72" s="677"/>
      <c r="XDJ72" s="677"/>
      <c r="XDK72" s="677"/>
      <c r="XDL72" s="677"/>
      <c r="XDM72" s="677"/>
      <c r="XDN72" s="677"/>
      <c r="XDO72" s="677"/>
      <c r="XDP72" s="677"/>
      <c r="XDQ72" s="677"/>
      <c r="XDR72" s="677"/>
      <c r="XDS72" s="677"/>
      <c r="XDT72" s="677"/>
      <c r="XDU72" s="677"/>
      <c r="XDV72" s="677"/>
      <c r="XDW72" s="677"/>
      <c r="XDX72" s="677"/>
      <c r="XDY72" s="677"/>
      <c r="XDZ72" s="677"/>
      <c r="XEA72" s="677"/>
      <c r="XEB72" s="677"/>
      <c r="XEC72" s="677"/>
      <c r="XED72" s="677"/>
      <c r="XEE72" s="677"/>
      <c r="XEF72" s="677"/>
      <c r="XEG72" s="677"/>
      <c r="XEH72" s="677"/>
      <c r="XEI72" s="677"/>
      <c r="XEJ72" s="677"/>
      <c r="XEK72" s="677"/>
      <c r="XEL72" s="677"/>
      <c r="XEM72" s="677"/>
      <c r="XEN72" s="677"/>
      <c r="XEO72" s="677"/>
      <c r="XEP72" s="677"/>
      <c r="XEQ72" s="677"/>
      <c r="XER72" s="677"/>
      <c r="XES72" s="677"/>
      <c r="XET72" s="677"/>
      <c r="XEU72" s="677"/>
      <c r="XEV72" s="677"/>
      <c r="XEW72" s="677"/>
      <c r="XEX72" s="677"/>
      <c r="XEY72" s="677"/>
      <c r="XEZ72" s="677"/>
      <c r="XFA72" s="677"/>
      <c r="XFB72" s="677"/>
      <c r="XFC72" s="677"/>
      <c r="XFD72" s="677"/>
    </row>
    <row r="73" spans="46:16384">
      <c r="AT73" s="282" t="s">
        <v>19</v>
      </c>
      <c r="AU73" s="355">
        <f t="shared" si="76"/>
        <v>0</v>
      </c>
      <c r="CA73" s="676" t="s">
        <v>488</v>
      </c>
      <c r="CH73" s="677"/>
      <c r="CI73" s="677"/>
      <c r="CJ73" s="677"/>
      <c r="CK73" s="677"/>
      <c r="CL73" s="677"/>
      <c r="CM73" s="677"/>
      <c r="CN73" s="677"/>
      <c r="CO73" s="677"/>
      <c r="CP73" s="677"/>
      <c r="CQ73" s="677"/>
      <c r="CR73" s="677"/>
      <c r="CS73" s="677"/>
      <c r="CT73" s="677"/>
      <c r="CU73" s="677"/>
      <c r="CV73" s="677"/>
      <c r="CW73" s="677"/>
      <c r="CX73" s="677"/>
      <c r="CY73" s="677"/>
      <c r="CZ73" s="677"/>
      <c r="DA73" s="677"/>
      <c r="DB73" s="677"/>
      <c r="DC73" s="677"/>
      <c r="DD73" s="677"/>
      <c r="DE73" s="677"/>
      <c r="DF73" s="677"/>
      <c r="DG73" s="677"/>
      <c r="DH73" s="677"/>
      <c r="DI73" s="677"/>
      <c r="DJ73" s="677"/>
      <c r="DK73" s="677"/>
      <c r="DL73" s="677"/>
      <c r="DM73" s="677"/>
      <c r="DN73" s="677"/>
      <c r="DO73" s="677"/>
      <c r="DP73" s="677"/>
      <c r="DQ73" s="677"/>
      <c r="DR73" s="677"/>
      <c r="DS73" s="677"/>
      <c r="DT73" s="677"/>
      <c r="DU73" s="677"/>
      <c r="DV73" s="677"/>
      <c r="DW73" s="677"/>
      <c r="DX73" s="677"/>
      <c r="DY73" s="677"/>
      <c r="DZ73" s="677"/>
      <c r="EA73" s="677"/>
      <c r="EB73" s="677"/>
      <c r="EC73" s="677"/>
      <c r="ED73" s="677"/>
      <c r="EE73" s="677"/>
      <c r="EF73" s="677"/>
      <c r="EG73" s="677"/>
      <c r="EH73" s="677"/>
      <c r="EI73" s="677"/>
      <c r="EJ73" s="677"/>
      <c r="EK73" s="677"/>
      <c r="EL73" s="677"/>
      <c r="EM73" s="677"/>
      <c r="EN73" s="677"/>
      <c r="EO73" s="677"/>
      <c r="EP73" s="677"/>
      <c r="EQ73" s="677"/>
      <c r="ER73" s="677"/>
      <c r="ES73" s="677"/>
      <c r="ET73" s="677"/>
      <c r="EU73" s="677"/>
      <c r="EV73" s="677"/>
      <c r="EW73" s="677"/>
      <c r="EX73" s="677"/>
      <c r="EY73" s="677"/>
      <c r="EZ73" s="677"/>
      <c r="FA73" s="677"/>
      <c r="FB73" s="677"/>
      <c r="FC73" s="677"/>
      <c r="FD73" s="677"/>
      <c r="FE73" s="677"/>
      <c r="FF73" s="677"/>
      <c r="FG73" s="677"/>
      <c r="FH73" s="677"/>
      <c r="FI73" s="677"/>
      <c r="FJ73" s="677"/>
      <c r="FK73" s="677"/>
      <c r="FL73" s="677"/>
      <c r="FM73" s="677"/>
      <c r="FN73" s="677"/>
      <c r="FO73" s="677"/>
      <c r="FP73" s="677"/>
      <c r="FQ73" s="677"/>
      <c r="FR73" s="677"/>
      <c r="FS73" s="677"/>
      <c r="FT73" s="677"/>
      <c r="FU73" s="677"/>
      <c r="FV73" s="677"/>
      <c r="FW73" s="677"/>
      <c r="FX73" s="677"/>
      <c r="FY73" s="677"/>
      <c r="FZ73" s="677"/>
      <c r="GA73" s="677"/>
      <c r="GB73" s="677"/>
      <c r="GC73" s="677"/>
      <c r="GD73" s="677"/>
      <c r="GE73" s="677"/>
      <c r="GF73" s="677"/>
      <c r="GG73" s="677"/>
      <c r="GH73" s="677"/>
      <c r="GI73" s="677"/>
      <c r="GJ73" s="677"/>
      <c r="GK73" s="677"/>
      <c r="GL73" s="677"/>
      <c r="GM73" s="677"/>
      <c r="GN73" s="677"/>
      <c r="GO73" s="677"/>
      <c r="GP73" s="677"/>
      <c r="GQ73" s="677"/>
      <c r="GR73" s="677"/>
      <c r="GS73" s="677"/>
      <c r="GT73" s="677"/>
      <c r="GU73" s="677"/>
      <c r="GV73" s="677"/>
      <c r="GW73" s="677"/>
      <c r="GX73" s="677"/>
      <c r="GY73" s="677"/>
      <c r="GZ73" s="677"/>
      <c r="HA73" s="677"/>
      <c r="HB73" s="677"/>
      <c r="HC73" s="677"/>
      <c r="HD73" s="677"/>
      <c r="HE73" s="677"/>
      <c r="HF73" s="677"/>
      <c r="HG73" s="677"/>
      <c r="HH73" s="677"/>
      <c r="HI73" s="677"/>
      <c r="HJ73" s="677"/>
      <c r="HK73" s="677"/>
      <c r="HL73" s="677"/>
      <c r="HM73" s="677"/>
      <c r="HN73" s="677"/>
      <c r="HO73" s="677"/>
      <c r="HP73" s="677"/>
      <c r="HQ73" s="677"/>
      <c r="HR73" s="677"/>
      <c r="HS73" s="677"/>
      <c r="HT73" s="677"/>
      <c r="HU73" s="677"/>
      <c r="HV73" s="677"/>
      <c r="HW73" s="677"/>
      <c r="HX73" s="677"/>
      <c r="HY73" s="677"/>
      <c r="HZ73" s="677"/>
      <c r="IA73" s="677"/>
      <c r="IB73" s="677"/>
      <c r="IC73" s="677"/>
      <c r="ID73" s="677"/>
      <c r="IE73" s="677"/>
      <c r="IF73" s="677"/>
      <c r="IG73" s="677"/>
      <c r="IH73" s="677"/>
      <c r="II73" s="677"/>
      <c r="IJ73" s="677"/>
      <c r="IK73" s="677"/>
      <c r="IL73" s="677"/>
      <c r="IM73" s="677"/>
      <c r="IN73" s="677"/>
      <c r="IO73" s="677"/>
      <c r="IP73" s="677"/>
      <c r="IQ73" s="677"/>
      <c r="IR73" s="677"/>
      <c r="IS73" s="677"/>
      <c r="IT73" s="677"/>
      <c r="IU73" s="677"/>
      <c r="IV73" s="677"/>
      <c r="IW73" s="677"/>
      <c r="IX73" s="677"/>
      <c r="IY73" s="677"/>
      <c r="IZ73" s="677"/>
      <c r="JA73" s="677"/>
      <c r="JB73" s="677"/>
      <c r="JC73" s="677"/>
      <c r="JD73" s="677"/>
      <c r="JE73" s="677"/>
      <c r="JF73" s="677"/>
      <c r="JG73" s="677"/>
      <c r="JH73" s="677"/>
      <c r="JI73" s="677"/>
      <c r="JJ73" s="677"/>
      <c r="JK73" s="677"/>
      <c r="JL73" s="677"/>
      <c r="JM73" s="677"/>
      <c r="JN73" s="677"/>
      <c r="JO73" s="677"/>
      <c r="JP73" s="677"/>
      <c r="JQ73" s="677"/>
      <c r="JR73" s="677"/>
      <c r="JS73" s="677"/>
      <c r="JT73" s="677"/>
      <c r="JU73" s="677"/>
      <c r="JV73" s="677"/>
      <c r="JW73" s="677"/>
      <c r="JX73" s="677"/>
      <c r="JY73" s="677"/>
      <c r="JZ73" s="677"/>
      <c r="KA73" s="677"/>
      <c r="KB73" s="677"/>
      <c r="KC73" s="677"/>
      <c r="KD73" s="677"/>
      <c r="KE73" s="677"/>
      <c r="KF73" s="677"/>
      <c r="KG73" s="677"/>
      <c r="KH73" s="677"/>
      <c r="KI73" s="677"/>
      <c r="KJ73" s="677"/>
      <c r="KK73" s="677"/>
      <c r="KL73" s="677"/>
      <c r="KM73" s="677"/>
      <c r="KN73" s="677"/>
      <c r="KO73" s="677"/>
      <c r="KP73" s="677"/>
      <c r="KQ73" s="677"/>
      <c r="KR73" s="677"/>
      <c r="KS73" s="677"/>
      <c r="KT73" s="677"/>
      <c r="KU73" s="677"/>
      <c r="KV73" s="677"/>
      <c r="KW73" s="677"/>
      <c r="KX73" s="677"/>
      <c r="KY73" s="677"/>
      <c r="KZ73" s="677"/>
      <c r="LA73" s="677"/>
      <c r="LB73" s="677"/>
      <c r="LC73" s="677"/>
      <c r="LD73" s="677"/>
      <c r="LE73" s="677"/>
      <c r="LF73" s="677"/>
      <c r="LG73" s="677"/>
      <c r="LH73" s="677"/>
      <c r="LI73" s="677"/>
      <c r="LJ73" s="677"/>
      <c r="LK73" s="677"/>
      <c r="LL73" s="677"/>
      <c r="LM73" s="677"/>
      <c r="LN73" s="677"/>
      <c r="LO73" s="677"/>
      <c r="LP73" s="677"/>
      <c r="LQ73" s="677"/>
      <c r="LR73" s="677"/>
      <c r="LS73" s="677"/>
      <c r="LT73" s="677"/>
      <c r="LU73" s="677"/>
      <c r="LV73" s="677"/>
      <c r="LW73" s="677"/>
      <c r="LX73" s="677"/>
      <c r="LY73" s="677"/>
      <c r="LZ73" s="677"/>
      <c r="MA73" s="677"/>
      <c r="MB73" s="677"/>
      <c r="MC73" s="677"/>
      <c r="MD73" s="677"/>
      <c r="ME73" s="677"/>
      <c r="MF73" s="677"/>
      <c r="MG73" s="677"/>
      <c r="MH73" s="677"/>
      <c r="MI73" s="677"/>
      <c r="MJ73" s="677"/>
      <c r="MK73" s="677"/>
      <c r="ML73" s="677"/>
      <c r="MM73" s="677"/>
      <c r="MN73" s="677"/>
      <c r="MO73" s="677"/>
      <c r="MP73" s="677"/>
      <c r="MQ73" s="677"/>
      <c r="MR73" s="677"/>
      <c r="MS73" s="677"/>
      <c r="MT73" s="677"/>
      <c r="MU73" s="677"/>
      <c r="MV73" s="677"/>
      <c r="MW73" s="677"/>
      <c r="MX73" s="677"/>
      <c r="MY73" s="677"/>
      <c r="MZ73" s="677"/>
      <c r="NA73" s="677"/>
      <c r="NB73" s="677"/>
      <c r="NC73" s="677"/>
      <c r="ND73" s="677"/>
      <c r="NE73" s="677"/>
      <c r="NF73" s="677"/>
      <c r="NG73" s="677"/>
      <c r="NH73" s="677"/>
      <c r="NI73" s="677"/>
      <c r="NJ73" s="677"/>
      <c r="NK73" s="677"/>
      <c r="NL73" s="677"/>
      <c r="NM73" s="677"/>
      <c r="NN73" s="677"/>
      <c r="NO73" s="677"/>
      <c r="NP73" s="677"/>
      <c r="NQ73" s="677"/>
      <c r="NR73" s="677"/>
      <c r="NS73" s="677"/>
      <c r="NT73" s="677"/>
      <c r="NU73" s="677"/>
      <c r="NV73" s="677"/>
      <c r="NW73" s="677"/>
      <c r="NX73" s="677"/>
      <c r="NY73" s="677"/>
      <c r="NZ73" s="677"/>
      <c r="OA73" s="677"/>
      <c r="OB73" s="677"/>
      <c r="OC73" s="677"/>
      <c r="OD73" s="677"/>
      <c r="OE73" s="677"/>
      <c r="OF73" s="677"/>
      <c r="OG73" s="677"/>
      <c r="OH73" s="677"/>
      <c r="OI73" s="677"/>
      <c r="OJ73" s="677"/>
      <c r="OK73" s="677"/>
      <c r="OL73" s="677"/>
      <c r="OM73" s="677"/>
      <c r="ON73" s="677"/>
      <c r="OO73" s="677"/>
      <c r="OP73" s="677"/>
      <c r="OQ73" s="677"/>
      <c r="OR73" s="677"/>
      <c r="OS73" s="677"/>
      <c r="OT73" s="677"/>
      <c r="OU73" s="677"/>
      <c r="OV73" s="677"/>
      <c r="OW73" s="677"/>
      <c r="OX73" s="677"/>
      <c r="OY73" s="677"/>
      <c r="OZ73" s="677"/>
      <c r="PA73" s="677"/>
      <c r="PB73" s="677"/>
      <c r="PC73" s="677"/>
      <c r="PD73" s="677"/>
      <c r="PE73" s="677"/>
      <c r="PF73" s="677"/>
      <c r="PG73" s="677"/>
      <c r="PH73" s="677"/>
      <c r="PI73" s="677"/>
      <c r="PJ73" s="677"/>
      <c r="PK73" s="677"/>
      <c r="PL73" s="677"/>
      <c r="PM73" s="677"/>
      <c r="PN73" s="677"/>
      <c r="PO73" s="677"/>
      <c r="PP73" s="677"/>
      <c r="PQ73" s="677"/>
      <c r="PR73" s="677"/>
      <c r="PS73" s="677"/>
      <c r="PT73" s="677"/>
      <c r="PU73" s="677"/>
      <c r="PV73" s="677"/>
      <c r="PW73" s="677"/>
      <c r="PX73" s="677"/>
      <c r="PY73" s="677"/>
      <c r="PZ73" s="677"/>
      <c r="QA73" s="677"/>
      <c r="QB73" s="677"/>
      <c r="QC73" s="677"/>
      <c r="QD73" s="677"/>
      <c r="QE73" s="677"/>
      <c r="QF73" s="677"/>
      <c r="QG73" s="677"/>
      <c r="QH73" s="677"/>
      <c r="QI73" s="677"/>
      <c r="QJ73" s="677"/>
      <c r="QK73" s="677"/>
      <c r="QL73" s="677"/>
      <c r="QM73" s="677"/>
      <c r="QN73" s="677"/>
      <c r="QO73" s="677"/>
      <c r="QP73" s="677"/>
      <c r="QQ73" s="677"/>
      <c r="QR73" s="677"/>
      <c r="QS73" s="677"/>
      <c r="QT73" s="677"/>
      <c r="QU73" s="677"/>
      <c r="QV73" s="677"/>
      <c r="QW73" s="677"/>
      <c r="QX73" s="677"/>
      <c r="QY73" s="677"/>
      <c r="QZ73" s="677"/>
      <c r="RA73" s="677"/>
      <c r="RB73" s="677"/>
      <c r="RC73" s="677"/>
      <c r="RD73" s="677"/>
      <c r="RE73" s="677"/>
      <c r="RF73" s="677"/>
      <c r="RG73" s="677"/>
      <c r="RH73" s="677"/>
      <c r="RI73" s="677"/>
      <c r="RJ73" s="677"/>
      <c r="RK73" s="677"/>
      <c r="RL73" s="677"/>
      <c r="RM73" s="677"/>
      <c r="RN73" s="677"/>
      <c r="RO73" s="677"/>
      <c r="RP73" s="677"/>
      <c r="RQ73" s="677"/>
      <c r="RR73" s="677"/>
      <c r="RS73" s="677"/>
      <c r="RT73" s="677"/>
      <c r="RU73" s="677"/>
      <c r="RV73" s="677"/>
      <c r="RW73" s="677"/>
      <c r="RX73" s="677"/>
      <c r="RY73" s="677"/>
      <c r="RZ73" s="677"/>
      <c r="SA73" s="677"/>
      <c r="SB73" s="677"/>
      <c r="SC73" s="677"/>
      <c r="SD73" s="677"/>
      <c r="SE73" s="677"/>
      <c r="SF73" s="677"/>
      <c r="SG73" s="677"/>
      <c r="SH73" s="677"/>
      <c r="SI73" s="677"/>
      <c r="SJ73" s="677"/>
      <c r="SK73" s="677"/>
      <c r="SL73" s="677"/>
      <c r="SM73" s="677"/>
      <c r="SN73" s="677"/>
      <c r="SO73" s="677"/>
      <c r="SP73" s="677"/>
      <c r="SQ73" s="677"/>
      <c r="SR73" s="677"/>
      <c r="SS73" s="677"/>
      <c r="ST73" s="677"/>
      <c r="SU73" s="677"/>
      <c r="SV73" s="677"/>
      <c r="SW73" s="677"/>
      <c r="SX73" s="677"/>
      <c r="SY73" s="677"/>
      <c r="SZ73" s="677"/>
      <c r="TA73" s="677"/>
      <c r="TB73" s="677"/>
      <c r="TC73" s="677"/>
      <c r="TD73" s="677"/>
      <c r="TE73" s="677"/>
      <c r="TF73" s="677"/>
      <c r="TG73" s="677"/>
      <c r="TH73" s="677"/>
      <c r="TI73" s="677"/>
      <c r="TJ73" s="677"/>
      <c r="TK73" s="677"/>
      <c r="TL73" s="677"/>
      <c r="TM73" s="677"/>
      <c r="TN73" s="677"/>
      <c r="TO73" s="677"/>
      <c r="TP73" s="677"/>
      <c r="TQ73" s="677"/>
      <c r="TR73" s="677"/>
      <c r="TS73" s="677"/>
      <c r="TT73" s="677"/>
      <c r="TU73" s="677"/>
      <c r="TV73" s="677"/>
      <c r="TW73" s="677"/>
      <c r="TX73" s="677"/>
      <c r="TY73" s="677"/>
      <c r="TZ73" s="677"/>
      <c r="UA73" s="677"/>
      <c r="UB73" s="677"/>
      <c r="UC73" s="677"/>
      <c r="UD73" s="677"/>
      <c r="UE73" s="677"/>
      <c r="UF73" s="677"/>
      <c r="UG73" s="677"/>
      <c r="UH73" s="677"/>
      <c r="UI73" s="677"/>
      <c r="UJ73" s="677"/>
      <c r="UK73" s="677"/>
      <c r="UL73" s="677"/>
      <c r="UM73" s="677"/>
      <c r="UN73" s="677"/>
      <c r="UO73" s="677"/>
      <c r="UP73" s="677"/>
      <c r="UQ73" s="677"/>
      <c r="UR73" s="677"/>
      <c r="US73" s="677"/>
      <c r="UT73" s="677"/>
      <c r="UU73" s="677"/>
      <c r="UV73" s="677"/>
      <c r="UW73" s="677"/>
      <c r="UX73" s="677"/>
      <c r="UY73" s="677"/>
      <c r="UZ73" s="677"/>
      <c r="VA73" s="677"/>
      <c r="VB73" s="677"/>
      <c r="VC73" s="677"/>
      <c r="VD73" s="677"/>
      <c r="VE73" s="677"/>
      <c r="VF73" s="677"/>
      <c r="VG73" s="677"/>
      <c r="VH73" s="677"/>
      <c r="VI73" s="677"/>
      <c r="VJ73" s="677"/>
      <c r="VK73" s="677"/>
      <c r="VL73" s="677"/>
      <c r="VM73" s="677"/>
      <c r="VN73" s="677"/>
      <c r="VO73" s="677"/>
      <c r="VP73" s="677"/>
      <c r="VQ73" s="677"/>
      <c r="VR73" s="677"/>
      <c r="VS73" s="677"/>
      <c r="VT73" s="677"/>
      <c r="VU73" s="677"/>
      <c r="VV73" s="677"/>
      <c r="VW73" s="677"/>
      <c r="VX73" s="677"/>
      <c r="VY73" s="677"/>
      <c r="VZ73" s="677"/>
      <c r="WA73" s="677"/>
      <c r="WB73" s="677"/>
      <c r="WC73" s="677"/>
      <c r="WD73" s="677"/>
      <c r="WE73" s="677"/>
      <c r="WF73" s="677"/>
      <c r="WG73" s="677"/>
      <c r="WH73" s="677"/>
      <c r="WI73" s="677"/>
      <c r="WJ73" s="677"/>
      <c r="WK73" s="677"/>
      <c r="WL73" s="677"/>
      <c r="WM73" s="677"/>
      <c r="WN73" s="677"/>
      <c r="WO73" s="677"/>
      <c r="WP73" s="677"/>
      <c r="WQ73" s="677"/>
      <c r="WR73" s="677"/>
      <c r="WS73" s="677"/>
      <c r="WT73" s="677"/>
      <c r="WU73" s="677"/>
      <c r="WV73" s="677"/>
      <c r="WW73" s="677"/>
      <c r="WX73" s="677"/>
      <c r="WY73" s="677"/>
      <c r="WZ73" s="677"/>
      <c r="XA73" s="677"/>
      <c r="XB73" s="677"/>
      <c r="XC73" s="677"/>
      <c r="XD73" s="677"/>
      <c r="XE73" s="677"/>
      <c r="XF73" s="677"/>
      <c r="XG73" s="677"/>
      <c r="XH73" s="677"/>
      <c r="XI73" s="677"/>
      <c r="XJ73" s="677"/>
      <c r="XK73" s="677"/>
      <c r="XL73" s="677"/>
      <c r="XM73" s="677"/>
      <c r="XN73" s="677"/>
      <c r="XO73" s="677"/>
      <c r="XP73" s="677"/>
      <c r="XQ73" s="677"/>
      <c r="XR73" s="677"/>
      <c r="XS73" s="677"/>
      <c r="XT73" s="677"/>
      <c r="XU73" s="677"/>
      <c r="XV73" s="677"/>
      <c r="XW73" s="677"/>
      <c r="XX73" s="677"/>
      <c r="XY73" s="677"/>
      <c r="XZ73" s="677"/>
      <c r="YA73" s="677"/>
      <c r="YB73" s="677"/>
      <c r="YC73" s="677"/>
      <c r="YD73" s="677"/>
      <c r="YE73" s="677"/>
      <c r="YF73" s="677"/>
      <c r="YG73" s="677"/>
      <c r="YH73" s="677"/>
      <c r="YI73" s="677"/>
      <c r="YJ73" s="677"/>
      <c r="YK73" s="677"/>
      <c r="YL73" s="677"/>
      <c r="YM73" s="677"/>
      <c r="YN73" s="677"/>
      <c r="YO73" s="677"/>
      <c r="YP73" s="677"/>
      <c r="YQ73" s="677"/>
      <c r="YR73" s="677"/>
      <c r="YS73" s="677"/>
      <c r="YT73" s="677"/>
      <c r="YU73" s="677"/>
      <c r="YV73" s="677"/>
      <c r="YW73" s="677"/>
      <c r="YX73" s="677"/>
      <c r="YY73" s="677"/>
      <c r="YZ73" s="677"/>
      <c r="ZA73" s="677"/>
      <c r="ZB73" s="677"/>
      <c r="ZC73" s="677"/>
      <c r="ZD73" s="677"/>
      <c r="ZE73" s="677"/>
      <c r="ZF73" s="677"/>
      <c r="ZG73" s="677"/>
      <c r="ZH73" s="677"/>
      <c r="ZI73" s="677"/>
      <c r="ZJ73" s="677"/>
      <c r="ZK73" s="677"/>
      <c r="ZL73" s="677"/>
      <c r="ZM73" s="677"/>
      <c r="ZN73" s="677"/>
      <c r="ZO73" s="677"/>
      <c r="ZP73" s="677"/>
      <c r="ZQ73" s="677"/>
      <c r="ZR73" s="677"/>
      <c r="ZS73" s="677"/>
      <c r="ZT73" s="677"/>
      <c r="ZU73" s="677"/>
      <c r="ZV73" s="677"/>
      <c r="ZW73" s="677"/>
      <c r="ZX73" s="677"/>
      <c r="ZY73" s="677"/>
      <c r="ZZ73" s="677"/>
      <c r="AAA73" s="677"/>
      <c r="AAB73" s="677"/>
      <c r="AAC73" s="677"/>
      <c r="AAD73" s="677"/>
      <c r="AAE73" s="677"/>
      <c r="AAF73" s="677"/>
      <c r="AAG73" s="677"/>
      <c r="AAH73" s="677"/>
      <c r="AAI73" s="677"/>
      <c r="AAJ73" s="677"/>
      <c r="AAK73" s="677"/>
      <c r="AAL73" s="677"/>
      <c r="AAM73" s="677"/>
      <c r="AAN73" s="677"/>
      <c r="AAO73" s="677"/>
      <c r="AAP73" s="677"/>
      <c r="AAQ73" s="677"/>
      <c r="AAR73" s="677"/>
      <c r="AAS73" s="677"/>
      <c r="AAT73" s="677"/>
      <c r="AAU73" s="677"/>
      <c r="AAV73" s="677"/>
      <c r="AAW73" s="677"/>
      <c r="AAX73" s="677"/>
      <c r="AAY73" s="677"/>
      <c r="AAZ73" s="677"/>
      <c r="ABA73" s="677"/>
      <c r="ABB73" s="677"/>
      <c r="ABC73" s="677"/>
      <c r="ABD73" s="677"/>
      <c r="ABE73" s="677"/>
      <c r="ABF73" s="677"/>
      <c r="ABG73" s="677"/>
      <c r="ABH73" s="677"/>
      <c r="ABI73" s="677"/>
      <c r="ABJ73" s="677"/>
      <c r="ABK73" s="677"/>
      <c r="ABL73" s="677"/>
      <c r="ABM73" s="677"/>
      <c r="ABN73" s="677"/>
      <c r="ABO73" s="677"/>
      <c r="ABP73" s="677"/>
      <c r="ABQ73" s="677"/>
      <c r="ABR73" s="677"/>
      <c r="ABS73" s="677"/>
      <c r="ABT73" s="677"/>
      <c r="ABU73" s="677"/>
      <c r="ABV73" s="677"/>
      <c r="ABW73" s="677"/>
      <c r="ABX73" s="677"/>
      <c r="ABY73" s="677"/>
      <c r="ABZ73" s="677"/>
      <c r="ACA73" s="677"/>
      <c r="ACB73" s="677"/>
      <c r="ACC73" s="677"/>
      <c r="ACD73" s="677"/>
      <c r="ACE73" s="677"/>
      <c r="ACF73" s="677"/>
      <c r="ACG73" s="677"/>
      <c r="ACH73" s="677"/>
      <c r="ACI73" s="677"/>
      <c r="ACJ73" s="677"/>
      <c r="ACK73" s="677"/>
      <c r="ACL73" s="677"/>
      <c r="ACM73" s="677"/>
      <c r="ACN73" s="677"/>
      <c r="ACO73" s="677"/>
      <c r="ACP73" s="677"/>
      <c r="ACQ73" s="677"/>
      <c r="ACR73" s="677"/>
      <c r="ACS73" s="677"/>
      <c r="ACT73" s="677"/>
      <c r="ACU73" s="677"/>
      <c r="ACV73" s="677"/>
      <c r="ACW73" s="677"/>
      <c r="ACX73" s="677"/>
      <c r="ACY73" s="677"/>
      <c r="ACZ73" s="677"/>
      <c r="ADA73" s="677"/>
      <c r="ADB73" s="677"/>
      <c r="ADC73" s="677"/>
      <c r="ADD73" s="677"/>
      <c r="ADE73" s="677"/>
      <c r="ADF73" s="677"/>
      <c r="ADG73" s="677"/>
      <c r="ADH73" s="677"/>
      <c r="ADI73" s="677"/>
      <c r="ADJ73" s="677"/>
      <c r="ADK73" s="677"/>
      <c r="ADL73" s="677"/>
      <c r="ADM73" s="677"/>
      <c r="ADN73" s="677"/>
      <c r="ADO73" s="677"/>
      <c r="ADP73" s="677"/>
      <c r="ADQ73" s="677"/>
      <c r="ADR73" s="677"/>
      <c r="ADS73" s="677"/>
      <c r="ADT73" s="677"/>
      <c r="ADU73" s="677"/>
      <c r="ADV73" s="677"/>
      <c r="ADW73" s="677"/>
      <c r="ADX73" s="677"/>
      <c r="ADY73" s="677"/>
      <c r="ADZ73" s="677"/>
      <c r="AEA73" s="677"/>
      <c r="AEB73" s="677"/>
      <c r="AEC73" s="677"/>
      <c r="AED73" s="677"/>
      <c r="AEE73" s="677"/>
      <c r="AEF73" s="677"/>
      <c r="AEG73" s="677"/>
      <c r="AEH73" s="677"/>
      <c r="AEI73" s="677"/>
      <c r="AEJ73" s="677"/>
      <c r="AEK73" s="677"/>
      <c r="AEL73" s="677"/>
      <c r="AEM73" s="677"/>
      <c r="AEN73" s="677"/>
      <c r="AEO73" s="677"/>
      <c r="AEP73" s="677"/>
      <c r="AEQ73" s="677"/>
      <c r="AER73" s="677"/>
      <c r="AES73" s="677"/>
      <c r="AET73" s="677"/>
      <c r="AEU73" s="677"/>
      <c r="AEV73" s="677"/>
      <c r="AEW73" s="677"/>
      <c r="AEX73" s="677"/>
      <c r="AEY73" s="677"/>
      <c r="AEZ73" s="677"/>
      <c r="AFA73" s="677"/>
      <c r="AFB73" s="677"/>
      <c r="AFC73" s="677"/>
      <c r="AFD73" s="677"/>
      <c r="AFE73" s="677"/>
      <c r="AFF73" s="677"/>
      <c r="AFG73" s="677"/>
      <c r="AFH73" s="677"/>
      <c r="AFI73" s="677"/>
      <c r="AFJ73" s="677"/>
      <c r="AFK73" s="677"/>
      <c r="AFL73" s="677"/>
      <c r="AFM73" s="677"/>
      <c r="AFN73" s="677"/>
      <c r="AFO73" s="677"/>
      <c r="AFP73" s="677"/>
      <c r="AFQ73" s="677"/>
      <c r="AFR73" s="677"/>
      <c r="AFS73" s="677"/>
      <c r="AFT73" s="677"/>
      <c r="AFU73" s="677"/>
      <c r="AFV73" s="677"/>
      <c r="AFW73" s="677"/>
      <c r="AFX73" s="677"/>
      <c r="AFY73" s="677"/>
      <c r="AFZ73" s="677"/>
      <c r="AGA73" s="677"/>
      <c r="AGB73" s="677"/>
      <c r="AGC73" s="677"/>
      <c r="AGD73" s="677"/>
      <c r="AGE73" s="677"/>
      <c r="AGF73" s="677"/>
      <c r="AGG73" s="677"/>
      <c r="AGH73" s="677"/>
      <c r="AGI73" s="677"/>
      <c r="AGJ73" s="677"/>
      <c r="AGK73" s="677"/>
      <c r="AGL73" s="677"/>
      <c r="AGM73" s="677"/>
      <c r="AGN73" s="677"/>
      <c r="AGO73" s="677"/>
      <c r="AGP73" s="677"/>
      <c r="AGQ73" s="677"/>
      <c r="AGR73" s="677"/>
      <c r="AGS73" s="677"/>
      <c r="AGT73" s="677"/>
      <c r="AGU73" s="677"/>
      <c r="AGV73" s="677"/>
      <c r="AGW73" s="677"/>
      <c r="AGX73" s="677"/>
      <c r="AGY73" s="677"/>
      <c r="AGZ73" s="677"/>
      <c r="AHA73" s="677"/>
      <c r="AHB73" s="677"/>
      <c r="AHC73" s="677"/>
      <c r="AHD73" s="677"/>
      <c r="AHE73" s="677"/>
      <c r="AHF73" s="677"/>
      <c r="AHG73" s="677"/>
      <c r="AHH73" s="677"/>
      <c r="AHI73" s="677"/>
      <c r="AHJ73" s="677"/>
      <c r="AHK73" s="677"/>
      <c r="AHL73" s="677"/>
      <c r="AHM73" s="677"/>
      <c r="AHN73" s="677"/>
      <c r="AHO73" s="677"/>
      <c r="AHP73" s="677"/>
      <c r="AHQ73" s="677"/>
      <c r="AHR73" s="677"/>
      <c r="AHS73" s="677"/>
      <c r="AHT73" s="677"/>
      <c r="AHU73" s="677"/>
      <c r="AHV73" s="677"/>
      <c r="AHW73" s="677"/>
      <c r="AHX73" s="677"/>
      <c r="AHY73" s="677"/>
      <c r="AHZ73" s="677"/>
      <c r="AIA73" s="677"/>
      <c r="AIB73" s="677"/>
      <c r="AIC73" s="677"/>
      <c r="AID73" s="677"/>
      <c r="AIE73" s="677"/>
      <c r="AIF73" s="677"/>
      <c r="AIG73" s="677"/>
      <c r="AIH73" s="677"/>
      <c r="AII73" s="677"/>
      <c r="AIJ73" s="677"/>
      <c r="AIK73" s="677"/>
      <c r="AIL73" s="677"/>
      <c r="AIM73" s="677"/>
      <c r="AIN73" s="677"/>
      <c r="AIO73" s="677"/>
      <c r="AIP73" s="677"/>
      <c r="AIQ73" s="677"/>
      <c r="AIR73" s="677"/>
      <c r="AIS73" s="677"/>
      <c r="AIT73" s="677"/>
      <c r="AIU73" s="677"/>
      <c r="AIV73" s="677"/>
      <c r="AIW73" s="677"/>
      <c r="AIX73" s="677"/>
      <c r="AIY73" s="677"/>
      <c r="AIZ73" s="677"/>
      <c r="AJA73" s="677"/>
      <c r="AJB73" s="677"/>
      <c r="AJC73" s="677"/>
      <c r="AJD73" s="677"/>
      <c r="AJE73" s="677"/>
      <c r="AJF73" s="677"/>
      <c r="AJG73" s="677"/>
      <c r="AJH73" s="677"/>
      <c r="AJI73" s="677"/>
      <c r="AJJ73" s="677"/>
      <c r="AJK73" s="677"/>
      <c r="AJL73" s="677"/>
      <c r="AJM73" s="677"/>
      <c r="AJN73" s="677"/>
      <c r="AJO73" s="677"/>
      <c r="AJP73" s="677"/>
      <c r="AJQ73" s="677"/>
      <c r="AJR73" s="677"/>
      <c r="AJS73" s="677"/>
      <c r="AJT73" s="677"/>
      <c r="AJU73" s="677"/>
      <c r="AJV73" s="677"/>
      <c r="AJW73" s="677"/>
      <c r="AJX73" s="677"/>
      <c r="AJY73" s="677"/>
      <c r="AJZ73" s="677"/>
      <c r="AKA73" s="677"/>
      <c r="AKB73" s="677"/>
      <c r="AKC73" s="677"/>
      <c r="AKD73" s="677"/>
      <c r="AKE73" s="677"/>
      <c r="AKF73" s="677"/>
      <c r="AKG73" s="677"/>
      <c r="AKH73" s="677"/>
      <c r="AKI73" s="677"/>
      <c r="AKJ73" s="677"/>
      <c r="AKK73" s="677"/>
      <c r="AKL73" s="677"/>
      <c r="AKM73" s="677"/>
      <c r="AKN73" s="677"/>
      <c r="AKO73" s="677"/>
      <c r="AKP73" s="677"/>
      <c r="AKQ73" s="677"/>
      <c r="AKR73" s="677"/>
      <c r="AKS73" s="677"/>
      <c r="AKT73" s="677"/>
      <c r="AKU73" s="677"/>
      <c r="AKV73" s="677"/>
      <c r="AKW73" s="677"/>
      <c r="AKX73" s="677"/>
      <c r="AKY73" s="677"/>
      <c r="AKZ73" s="677"/>
      <c r="ALA73" s="677"/>
      <c r="ALB73" s="677"/>
      <c r="ALC73" s="677"/>
      <c r="ALD73" s="677"/>
      <c r="ALE73" s="677"/>
      <c r="ALF73" s="677"/>
      <c r="ALG73" s="677"/>
      <c r="ALH73" s="677"/>
      <c r="ALI73" s="677"/>
      <c r="ALJ73" s="677"/>
      <c r="ALK73" s="677"/>
      <c r="ALL73" s="677"/>
      <c r="ALM73" s="677"/>
      <c r="ALN73" s="677"/>
      <c r="ALO73" s="677"/>
      <c r="ALP73" s="677"/>
      <c r="ALQ73" s="677"/>
      <c r="ALR73" s="677"/>
      <c r="ALS73" s="677"/>
      <c r="ALT73" s="677"/>
      <c r="ALU73" s="677"/>
      <c r="ALV73" s="677"/>
      <c r="ALW73" s="677"/>
      <c r="ALX73" s="677"/>
      <c r="ALY73" s="677"/>
      <c r="ALZ73" s="677"/>
      <c r="AMA73" s="677"/>
      <c r="AMB73" s="677"/>
      <c r="AMC73" s="677"/>
      <c r="AMD73" s="677"/>
      <c r="AME73" s="677"/>
      <c r="AMF73" s="677"/>
      <c r="AMG73" s="677"/>
      <c r="AMH73" s="677"/>
      <c r="AMI73" s="677"/>
      <c r="AMJ73" s="677"/>
      <c r="AMK73" s="677"/>
      <c r="AML73" s="677"/>
      <c r="AMM73" s="677"/>
      <c r="AMN73" s="677"/>
      <c r="AMO73" s="677"/>
      <c r="AMP73" s="677"/>
      <c r="AMQ73" s="677"/>
      <c r="AMR73" s="677"/>
      <c r="AMS73" s="677"/>
      <c r="AMT73" s="677"/>
      <c r="AMU73" s="677"/>
      <c r="AMV73" s="677"/>
      <c r="AMW73" s="677"/>
      <c r="AMX73" s="677"/>
      <c r="AMY73" s="677"/>
      <c r="AMZ73" s="677"/>
      <c r="ANA73" s="677"/>
      <c r="ANB73" s="677"/>
      <c r="ANC73" s="677"/>
      <c r="AND73" s="677"/>
      <c r="ANE73" s="677"/>
      <c r="ANF73" s="677"/>
      <c r="ANG73" s="677"/>
      <c r="ANH73" s="677"/>
      <c r="ANI73" s="677"/>
      <c r="ANJ73" s="677"/>
      <c r="ANK73" s="677"/>
      <c r="ANL73" s="677"/>
      <c r="ANM73" s="677"/>
      <c r="ANN73" s="677"/>
      <c r="ANO73" s="677"/>
      <c r="ANP73" s="677"/>
      <c r="ANQ73" s="677"/>
      <c r="ANR73" s="677"/>
      <c r="ANS73" s="677"/>
      <c r="ANT73" s="677"/>
      <c r="ANU73" s="677"/>
      <c r="ANV73" s="677"/>
      <c r="ANW73" s="677"/>
      <c r="ANX73" s="677"/>
      <c r="ANY73" s="677"/>
      <c r="ANZ73" s="677"/>
      <c r="AOA73" s="677"/>
      <c r="AOB73" s="677"/>
      <c r="AOC73" s="677"/>
      <c r="AOD73" s="677"/>
      <c r="AOE73" s="677"/>
      <c r="AOF73" s="677"/>
      <c r="AOG73" s="677"/>
      <c r="AOH73" s="677"/>
      <c r="AOI73" s="677"/>
      <c r="AOJ73" s="677"/>
      <c r="AOK73" s="677"/>
      <c r="AOL73" s="677"/>
      <c r="AOM73" s="677"/>
      <c r="AON73" s="677"/>
      <c r="AOO73" s="677"/>
      <c r="AOP73" s="677"/>
      <c r="AOQ73" s="677"/>
      <c r="AOR73" s="677"/>
      <c r="AOS73" s="677"/>
      <c r="AOT73" s="677"/>
      <c r="AOU73" s="677"/>
      <c r="AOV73" s="677"/>
      <c r="AOW73" s="677"/>
      <c r="AOX73" s="677"/>
      <c r="AOY73" s="677"/>
      <c r="AOZ73" s="677"/>
      <c r="APA73" s="677"/>
      <c r="APB73" s="677"/>
      <c r="APC73" s="677"/>
      <c r="APD73" s="677"/>
      <c r="APE73" s="677"/>
      <c r="APF73" s="677"/>
      <c r="APG73" s="677"/>
      <c r="APH73" s="677"/>
      <c r="API73" s="677"/>
      <c r="APJ73" s="677"/>
      <c r="APK73" s="677"/>
      <c r="APL73" s="677"/>
      <c r="APM73" s="677"/>
      <c r="APN73" s="677"/>
      <c r="APO73" s="677"/>
      <c r="APP73" s="677"/>
      <c r="APQ73" s="677"/>
      <c r="APR73" s="677"/>
      <c r="APS73" s="677"/>
      <c r="APT73" s="677"/>
      <c r="APU73" s="677"/>
      <c r="APV73" s="677"/>
      <c r="APW73" s="677"/>
      <c r="APX73" s="677"/>
      <c r="APY73" s="677"/>
      <c r="APZ73" s="677"/>
      <c r="AQA73" s="677"/>
      <c r="AQB73" s="677"/>
      <c r="AQC73" s="677"/>
      <c r="AQD73" s="677"/>
      <c r="AQE73" s="677"/>
      <c r="AQF73" s="677"/>
      <c r="AQG73" s="677"/>
      <c r="AQH73" s="677"/>
      <c r="AQI73" s="677"/>
      <c r="AQJ73" s="677"/>
      <c r="AQK73" s="677"/>
      <c r="AQL73" s="677"/>
      <c r="AQM73" s="677"/>
      <c r="AQN73" s="677"/>
      <c r="AQO73" s="677"/>
      <c r="AQP73" s="677"/>
      <c r="AQQ73" s="677"/>
      <c r="AQR73" s="677"/>
      <c r="AQS73" s="677"/>
      <c r="AQT73" s="677"/>
      <c r="AQU73" s="677"/>
      <c r="AQV73" s="677"/>
      <c r="AQW73" s="677"/>
      <c r="AQX73" s="677"/>
      <c r="AQY73" s="677"/>
      <c r="AQZ73" s="677"/>
      <c r="ARA73" s="677"/>
      <c r="ARB73" s="677"/>
      <c r="ARC73" s="677"/>
      <c r="ARD73" s="677"/>
      <c r="ARE73" s="677"/>
      <c r="ARF73" s="677"/>
      <c r="ARG73" s="677"/>
      <c r="ARH73" s="677"/>
      <c r="ARI73" s="677"/>
      <c r="ARJ73" s="677"/>
      <c r="ARK73" s="677"/>
      <c r="ARL73" s="677"/>
      <c r="ARM73" s="677"/>
      <c r="ARN73" s="677"/>
      <c r="ARO73" s="677"/>
      <c r="ARP73" s="677"/>
      <c r="ARQ73" s="677"/>
      <c r="ARR73" s="677"/>
      <c r="ARS73" s="677"/>
      <c r="ART73" s="677"/>
      <c r="ARU73" s="677"/>
      <c r="ARV73" s="677"/>
      <c r="ARW73" s="677"/>
      <c r="ARX73" s="677"/>
      <c r="ARY73" s="677"/>
      <c r="ARZ73" s="677"/>
      <c r="ASA73" s="677"/>
      <c r="ASB73" s="677"/>
      <c r="ASC73" s="677"/>
      <c r="ASD73" s="677"/>
      <c r="ASE73" s="677"/>
      <c r="ASF73" s="677"/>
      <c r="ASG73" s="677"/>
      <c r="ASH73" s="677"/>
      <c r="ASI73" s="677"/>
      <c r="ASJ73" s="677"/>
      <c r="ASK73" s="677"/>
      <c r="ASL73" s="677"/>
      <c r="ASM73" s="677"/>
      <c r="ASN73" s="677"/>
      <c r="ASO73" s="677"/>
      <c r="ASP73" s="677"/>
      <c r="ASQ73" s="677"/>
      <c r="ASR73" s="677"/>
      <c r="ASS73" s="677"/>
      <c r="AST73" s="677"/>
      <c r="ASU73" s="677"/>
      <c r="ASV73" s="677"/>
      <c r="ASW73" s="677"/>
      <c r="ASX73" s="677"/>
      <c r="ASY73" s="677"/>
      <c r="ASZ73" s="677"/>
      <c r="ATA73" s="677"/>
      <c r="ATB73" s="677"/>
      <c r="ATC73" s="677"/>
      <c r="ATD73" s="677"/>
      <c r="ATE73" s="677"/>
      <c r="ATF73" s="677"/>
      <c r="ATG73" s="677"/>
      <c r="ATH73" s="677"/>
      <c r="ATI73" s="677"/>
      <c r="ATJ73" s="677"/>
      <c r="ATK73" s="677"/>
      <c r="ATL73" s="677"/>
      <c r="ATM73" s="677"/>
      <c r="ATN73" s="677"/>
      <c r="ATO73" s="677"/>
      <c r="ATP73" s="677"/>
      <c r="ATQ73" s="677"/>
      <c r="ATR73" s="677"/>
      <c r="ATS73" s="677"/>
      <c r="ATT73" s="677"/>
      <c r="ATU73" s="677"/>
      <c r="ATV73" s="677"/>
      <c r="ATW73" s="677"/>
      <c r="ATX73" s="677"/>
      <c r="ATY73" s="677"/>
      <c r="ATZ73" s="677"/>
      <c r="AUA73" s="677"/>
      <c r="AUB73" s="677"/>
      <c r="AUC73" s="677"/>
      <c r="AUD73" s="677"/>
      <c r="AUE73" s="677"/>
      <c r="AUF73" s="677"/>
      <c r="AUG73" s="677"/>
      <c r="AUH73" s="677"/>
      <c r="AUI73" s="677"/>
      <c r="AUJ73" s="677"/>
      <c r="AUK73" s="677"/>
      <c r="AUL73" s="677"/>
      <c r="AUM73" s="677"/>
      <c r="AUN73" s="677"/>
      <c r="AUO73" s="677"/>
      <c r="AUP73" s="677"/>
      <c r="AUQ73" s="677"/>
      <c r="AUR73" s="677"/>
      <c r="AUS73" s="677"/>
      <c r="AUT73" s="677"/>
      <c r="AUU73" s="677"/>
      <c r="AUV73" s="677"/>
      <c r="AUW73" s="677"/>
      <c r="AUX73" s="677"/>
      <c r="AUY73" s="677"/>
      <c r="AUZ73" s="677"/>
      <c r="AVA73" s="677"/>
      <c r="AVB73" s="677"/>
      <c r="AVC73" s="677"/>
      <c r="AVD73" s="677"/>
      <c r="AVE73" s="677"/>
      <c r="AVF73" s="677"/>
      <c r="AVG73" s="677"/>
      <c r="AVH73" s="677"/>
      <c r="AVI73" s="677"/>
      <c r="AVJ73" s="677"/>
      <c r="AVK73" s="677"/>
      <c r="AVL73" s="677"/>
      <c r="AVM73" s="677"/>
      <c r="AVN73" s="677"/>
      <c r="AVO73" s="677"/>
      <c r="AVP73" s="677"/>
      <c r="AVQ73" s="677"/>
      <c r="AVR73" s="677"/>
      <c r="AVS73" s="677"/>
      <c r="AVT73" s="677"/>
      <c r="AVU73" s="677"/>
      <c r="AVV73" s="677"/>
      <c r="AVW73" s="677"/>
      <c r="AVX73" s="677"/>
      <c r="AVY73" s="677"/>
      <c r="AVZ73" s="677"/>
      <c r="AWA73" s="677"/>
      <c r="AWB73" s="677"/>
      <c r="AWC73" s="677"/>
      <c r="AWD73" s="677"/>
      <c r="AWE73" s="677"/>
      <c r="AWF73" s="677"/>
      <c r="AWG73" s="677"/>
      <c r="AWH73" s="677"/>
      <c r="AWI73" s="677"/>
      <c r="AWJ73" s="677"/>
      <c r="AWK73" s="677"/>
      <c r="AWL73" s="677"/>
      <c r="AWM73" s="677"/>
      <c r="AWN73" s="677"/>
      <c r="AWO73" s="677"/>
      <c r="AWP73" s="677"/>
      <c r="AWQ73" s="677"/>
      <c r="AWR73" s="677"/>
      <c r="AWS73" s="677"/>
      <c r="AWT73" s="677"/>
      <c r="AWU73" s="677"/>
      <c r="AWV73" s="677"/>
      <c r="AWW73" s="677"/>
      <c r="AWX73" s="677"/>
      <c r="AWY73" s="677"/>
      <c r="AWZ73" s="677"/>
      <c r="AXA73" s="677"/>
      <c r="AXB73" s="677"/>
      <c r="AXC73" s="677"/>
      <c r="AXD73" s="677"/>
      <c r="AXE73" s="677"/>
      <c r="AXF73" s="677"/>
      <c r="AXG73" s="677"/>
      <c r="AXH73" s="677"/>
      <c r="AXI73" s="677"/>
      <c r="AXJ73" s="677"/>
      <c r="AXK73" s="677"/>
      <c r="AXL73" s="677"/>
      <c r="AXM73" s="677"/>
      <c r="AXN73" s="677"/>
      <c r="AXO73" s="677"/>
      <c r="AXP73" s="677"/>
      <c r="AXQ73" s="677"/>
      <c r="AXR73" s="677"/>
      <c r="AXS73" s="677"/>
      <c r="AXT73" s="677"/>
      <c r="AXU73" s="677"/>
      <c r="AXV73" s="677"/>
      <c r="AXW73" s="677"/>
      <c r="AXX73" s="677"/>
      <c r="AXY73" s="677"/>
      <c r="AXZ73" s="677"/>
      <c r="AYA73" s="677"/>
      <c r="AYB73" s="677"/>
      <c r="AYC73" s="677"/>
      <c r="AYD73" s="677"/>
      <c r="AYE73" s="677"/>
      <c r="AYF73" s="677"/>
      <c r="AYG73" s="677"/>
      <c r="AYH73" s="677"/>
      <c r="AYI73" s="677"/>
      <c r="AYJ73" s="677"/>
      <c r="AYK73" s="677"/>
      <c r="AYL73" s="677"/>
      <c r="AYM73" s="677"/>
      <c r="AYN73" s="677"/>
      <c r="AYO73" s="677"/>
      <c r="AYP73" s="677"/>
      <c r="AYQ73" s="677"/>
      <c r="AYR73" s="677"/>
      <c r="AYS73" s="677"/>
      <c r="AYT73" s="677"/>
      <c r="AYU73" s="677"/>
      <c r="AYV73" s="677"/>
      <c r="AYW73" s="677"/>
      <c r="AYX73" s="677"/>
      <c r="AYY73" s="677"/>
      <c r="AYZ73" s="677"/>
      <c r="AZA73" s="677"/>
      <c r="AZB73" s="677"/>
      <c r="AZC73" s="677"/>
      <c r="AZD73" s="677"/>
      <c r="AZE73" s="677"/>
      <c r="AZF73" s="677"/>
      <c r="AZG73" s="677"/>
      <c r="AZH73" s="677"/>
      <c r="AZI73" s="677"/>
      <c r="AZJ73" s="677"/>
      <c r="AZK73" s="677"/>
      <c r="AZL73" s="677"/>
      <c r="AZM73" s="677"/>
      <c r="AZN73" s="677"/>
      <c r="AZO73" s="677"/>
      <c r="AZP73" s="677"/>
      <c r="AZQ73" s="677"/>
      <c r="AZR73" s="677"/>
      <c r="AZS73" s="677"/>
      <c r="AZT73" s="677"/>
      <c r="AZU73" s="677"/>
      <c r="AZV73" s="677"/>
      <c r="AZW73" s="677"/>
      <c r="AZX73" s="677"/>
      <c r="AZY73" s="677"/>
      <c r="AZZ73" s="677"/>
      <c r="BAA73" s="677"/>
      <c r="BAB73" s="677"/>
      <c r="BAC73" s="677"/>
      <c r="BAD73" s="677"/>
      <c r="BAE73" s="677"/>
      <c r="BAF73" s="677"/>
      <c r="BAG73" s="677"/>
      <c r="BAH73" s="677"/>
      <c r="BAI73" s="677"/>
      <c r="BAJ73" s="677"/>
      <c r="BAK73" s="677"/>
      <c r="BAL73" s="677"/>
      <c r="BAM73" s="677"/>
      <c r="BAN73" s="677"/>
      <c r="BAO73" s="677"/>
      <c r="BAP73" s="677"/>
      <c r="BAQ73" s="677"/>
      <c r="BAR73" s="677"/>
      <c r="BAS73" s="677"/>
      <c r="BAT73" s="677"/>
      <c r="BAU73" s="677"/>
      <c r="BAV73" s="677"/>
      <c r="BAW73" s="677"/>
      <c r="BAX73" s="677"/>
      <c r="BAY73" s="677"/>
      <c r="BAZ73" s="677"/>
      <c r="BBA73" s="677"/>
      <c r="BBB73" s="677"/>
      <c r="BBC73" s="677"/>
      <c r="BBD73" s="677"/>
      <c r="BBE73" s="677"/>
      <c r="BBF73" s="677"/>
      <c r="BBG73" s="677"/>
      <c r="BBH73" s="677"/>
      <c r="BBI73" s="677"/>
      <c r="BBJ73" s="677"/>
      <c r="BBK73" s="677"/>
      <c r="BBL73" s="677"/>
      <c r="BBM73" s="677"/>
      <c r="BBN73" s="677"/>
      <c r="BBO73" s="677"/>
      <c r="BBP73" s="677"/>
      <c r="BBQ73" s="677"/>
      <c r="BBR73" s="677"/>
      <c r="BBS73" s="677"/>
      <c r="BBT73" s="677"/>
      <c r="BBU73" s="677"/>
      <c r="BBV73" s="677"/>
      <c r="BBW73" s="677"/>
      <c r="BBX73" s="677"/>
      <c r="BBY73" s="677"/>
      <c r="BBZ73" s="677"/>
      <c r="BCA73" s="677"/>
      <c r="BCB73" s="677"/>
      <c r="BCC73" s="677"/>
      <c r="BCD73" s="677"/>
      <c r="BCE73" s="677"/>
      <c r="BCF73" s="677"/>
      <c r="BCG73" s="677"/>
      <c r="BCH73" s="677"/>
      <c r="BCI73" s="677"/>
      <c r="BCJ73" s="677"/>
      <c r="BCK73" s="677"/>
      <c r="BCL73" s="677"/>
      <c r="BCM73" s="677"/>
      <c r="BCN73" s="677"/>
      <c r="BCO73" s="677"/>
      <c r="BCP73" s="677"/>
      <c r="BCQ73" s="677"/>
      <c r="BCR73" s="677"/>
      <c r="BCS73" s="677"/>
      <c r="BCT73" s="677"/>
      <c r="BCU73" s="677"/>
      <c r="BCV73" s="677"/>
      <c r="BCW73" s="677"/>
      <c r="BCX73" s="677"/>
      <c r="BCY73" s="677"/>
      <c r="BCZ73" s="677"/>
      <c r="BDA73" s="677"/>
      <c r="BDB73" s="677"/>
      <c r="BDC73" s="677"/>
      <c r="BDD73" s="677"/>
      <c r="BDE73" s="677"/>
      <c r="BDF73" s="677"/>
      <c r="BDG73" s="677"/>
      <c r="BDH73" s="677"/>
      <c r="BDI73" s="677"/>
      <c r="BDJ73" s="677"/>
      <c r="BDK73" s="677"/>
      <c r="BDL73" s="677"/>
      <c r="BDM73" s="677"/>
      <c r="BDN73" s="677"/>
      <c r="BDO73" s="677"/>
      <c r="BDP73" s="677"/>
      <c r="BDQ73" s="677"/>
      <c r="BDR73" s="677"/>
      <c r="BDS73" s="677"/>
      <c r="BDT73" s="677"/>
      <c r="BDU73" s="677"/>
      <c r="BDV73" s="677"/>
      <c r="BDW73" s="677"/>
      <c r="BDX73" s="677"/>
      <c r="BDY73" s="677"/>
      <c r="BDZ73" s="677"/>
      <c r="BEA73" s="677"/>
      <c r="BEB73" s="677"/>
      <c r="BEC73" s="677"/>
      <c r="BED73" s="677"/>
      <c r="BEE73" s="677"/>
      <c r="BEF73" s="677"/>
      <c r="BEG73" s="677"/>
      <c r="BEH73" s="677"/>
      <c r="BEI73" s="677"/>
      <c r="BEJ73" s="677"/>
      <c r="BEK73" s="677"/>
      <c r="BEL73" s="677"/>
      <c r="BEM73" s="677"/>
      <c r="BEN73" s="677"/>
      <c r="BEO73" s="677"/>
      <c r="BEP73" s="677"/>
      <c r="BEQ73" s="677"/>
      <c r="BER73" s="677"/>
      <c r="BES73" s="677"/>
      <c r="BET73" s="677"/>
      <c r="BEU73" s="677"/>
      <c r="BEV73" s="677"/>
      <c r="BEW73" s="677"/>
      <c r="BEX73" s="677"/>
      <c r="BEY73" s="677"/>
      <c r="BEZ73" s="677"/>
      <c r="BFA73" s="677"/>
      <c r="BFB73" s="677"/>
      <c r="BFC73" s="677"/>
      <c r="BFD73" s="677"/>
      <c r="BFE73" s="677"/>
      <c r="BFF73" s="677"/>
      <c r="BFG73" s="677"/>
      <c r="BFH73" s="677"/>
      <c r="BFI73" s="677"/>
      <c r="BFJ73" s="677"/>
      <c r="BFK73" s="677"/>
      <c r="BFL73" s="677"/>
      <c r="BFM73" s="677"/>
      <c r="BFN73" s="677"/>
      <c r="BFO73" s="677"/>
      <c r="BFP73" s="677"/>
      <c r="BFQ73" s="677"/>
      <c r="BFR73" s="677"/>
      <c r="BFS73" s="677"/>
      <c r="BFT73" s="677"/>
      <c r="BFU73" s="677"/>
      <c r="BFV73" s="677"/>
      <c r="BFW73" s="677"/>
      <c r="BFX73" s="677"/>
      <c r="BFY73" s="677"/>
      <c r="BFZ73" s="677"/>
      <c r="BGA73" s="677"/>
      <c r="BGB73" s="677"/>
      <c r="BGC73" s="677"/>
      <c r="BGD73" s="677"/>
      <c r="BGE73" s="677"/>
      <c r="BGF73" s="677"/>
      <c r="BGG73" s="677"/>
      <c r="BGH73" s="677"/>
      <c r="BGI73" s="677"/>
      <c r="BGJ73" s="677"/>
      <c r="BGK73" s="677"/>
      <c r="BGL73" s="677"/>
      <c r="BGM73" s="677"/>
      <c r="BGN73" s="677"/>
      <c r="BGO73" s="677"/>
      <c r="BGP73" s="677"/>
      <c r="BGQ73" s="677"/>
      <c r="BGR73" s="677"/>
      <c r="BGS73" s="677"/>
      <c r="BGT73" s="677"/>
      <c r="BGU73" s="677"/>
      <c r="BGV73" s="677"/>
      <c r="BGW73" s="677"/>
      <c r="BGX73" s="677"/>
      <c r="BGY73" s="677"/>
      <c r="BGZ73" s="677"/>
      <c r="BHA73" s="677"/>
      <c r="BHB73" s="677"/>
      <c r="BHC73" s="677"/>
      <c r="BHD73" s="677"/>
      <c r="BHE73" s="677"/>
      <c r="BHF73" s="677"/>
      <c r="BHG73" s="677"/>
      <c r="BHH73" s="677"/>
      <c r="BHI73" s="677"/>
      <c r="BHJ73" s="677"/>
      <c r="BHK73" s="677"/>
      <c r="BHL73" s="677"/>
      <c r="BHM73" s="677"/>
      <c r="BHN73" s="677"/>
      <c r="BHO73" s="677"/>
      <c r="BHP73" s="677"/>
      <c r="BHQ73" s="677"/>
      <c r="BHR73" s="677"/>
      <c r="BHS73" s="677"/>
      <c r="BHT73" s="677"/>
      <c r="BHU73" s="677"/>
      <c r="BHV73" s="677"/>
      <c r="BHW73" s="677"/>
      <c r="BHX73" s="677"/>
      <c r="BHY73" s="677"/>
      <c r="BHZ73" s="677"/>
      <c r="BIA73" s="677"/>
      <c r="BIB73" s="677"/>
      <c r="BIC73" s="677"/>
      <c r="BID73" s="677"/>
      <c r="BIE73" s="677"/>
      <c r="BIF73" s="677"/>
      <c r="BIG73" s="677"/>
      <c r="BIH73" s="677"/>
      <c r="BII73" s="677"/>
      <c r="BIJ73" s="677"/>
      <c r="BIK73" s="677"/>
      <c r="BIL73" s="677"/>
      <c r="BIM73" s="677"/>
      <c r="BIN73" s="677"/>
      <c r="BIO73" s="677"/>
      <c r="BIP73" s="677"/>
      <c r="BIQ73" s="677"/>
      <c r="BIR73" s="677"/>
      <c r="BIS73" s="677"/>
      <c r="BIT73" s="677"/>
      <c r="BIU73" s="677"/>
      <c r="BIV73" s="677"/>
      <c r="BIW73" s="677"/>
      <c r="BIX73" s="677"/>
      <c r="BIY73" s="677"/>
      <c r="BIZ73" s="677"/>
      <c r="BJA73" s="677"/>
      <c r="BJB73" s="677"/>
      <c r="BJC73" s="677"/>
      <c r="BJD73" s="677"/>
      <c r="BJE73" s="677"/>
      <c r="BJF73" s="677"/>
      <c r="BJG73" s="677"/>
      <c r="BJH73" s="677"/>
      <c r="BJI73" s="677"/>
      <c r="BJJ73" s="677"/>
      <c r="BJK73" s="677"/>
      <c r="BJL73" s="677"/>
      <c r="BJM73" s="677"/>
      <c r="BJN73" s="677"/>
      <c r="BJO73" s="677"/>
      <c r="BJP73" s="677"/>
      <c r="BJQ73" s="677"/>
      <c r="BJR73" s="677"/>
      <c r="BJS73" s="677"/>
      <c r="BJT73" s="677"/>
      <c r="BJU73" s="677"/>
      <c r="BJV73" s="677"/>
      <c r="BJW73" s="677"/>
      <c r="BJX73" s="677"/>
      <c r="BJY73" s="677"/>
      <c r="BJZ73" s="677"/>
      <c r="BKA73" s="677"/>
      <c r="BKB73" s="677"/>
      <c r="BKC73" s="677"/>
      <c r="BKD73" s="677"/>
      <c r="BKE73" s="677"/>
      <c r="BKF73" s="677"/>
      <c r="BKG73" s="677"/>
      <c r="BKH73" s="677"/>
      <c r="BKI73" s="677"/>
      <c r="BKJ73" s="677"/>
      <c r="BKK73" s="677"/>
      <c r="BKL73" s="677"/>
      <c r="BKM73" s="677"/>
      <c r="BKN73" s="677"/>
      <c r="BKO73" s="677"/>
      <c r="BKP73" s="677"/>
      <c r="BKQ73" s="677"/>
      <c r="BKR73" s="677"/>
      <c r="BKS73" s="677"/>
      <c r="BKT73" s="677"/>
      <c r="BKU73" s="677"/>
      <c r="BKV73" s="677"/>
      <c r="BKW73" s="677"/>
      <c r="BKX73" s="677"/>
      <c r="BKY73" s="677"/>
      <c r="BKZ73" s="677"/>
      <c r="BLA73" s="677"/>
      <c r="BLB73" s="677"/>
      <c r="BLC73" s="677"/>
      <c r="BLD73" s="677"/>
      <c r="BLE73" s="677"/>
      <c r="BLF73" s="677"/>
      <c r="BLG73" s="677"/>
      <c r="BLH73" s="677"/>
      <c r="BLI73" s="677"/>
      <c r="BLJ73" s="677"/>
      <c r="BLK73" s="677"/>
      <c r="BLL73" s="677"/>
      <c r="BLM73" s="677"/>
      <c r="BLN73" s="677"/>
      <c r="BLO73" s="677"/>
      <c r="BLP73" s="677"/>
      <c r="BLQ73" s="677"/>
      <c r="BLR73" s="677"/>
      <c r="BLS73" s="677"/>
      <c r="BLT73" s="677"/>
      <c r="BLU73" s="677"/>
      <c r="BLV73" s="677"/>
      <c r="BLW73" s="677"/>
      <c r="BLX73" s="677"/>
      <c r="BLY73" s="677"/>
      <c r="BLZ73" s="677"/>
      <c r="BMA73" s="677"/>
      <c r="BMB73" s="677"/>
      <c r="BMC73" s="677"/>
      <c r="BMD73" s="677"/>
      <c r="BME73" s="677"/>
      <c r="BMF73" s="677"/>
      <c r="BMG73" s="677"/>
      <c r="BMH73" s="677"/>
      <c r="BMI73" s="677"/>
      <c r="BMJ73" s="677"/>
      <c r="BMK73" s="677"/>
      <c r="BML73" s="677"/>
      <c r="BMM73" s="677"/>
      <c r="BMN73" s="677"/>
      <c r="BMO73" s="677"/>
      <c r="BMP73" s="677"/>
      <c r="BMQ73" s="677"/>
      <c r="BMR73" s="677"/>
      <c r="BMS73" s="677"/>
      <c r="BMT73" s="677"/>
      <c r="BMU73" s="677"/>
      <c r="BMV73" s="677"/>
      <c r="BMW73" s="677"/>
      <c r="BMX73" s="677"/>
      <c r="BMY73" s="677"/>
      <c r="BMZ73" s="677"/>
      <c r="BNA73" s="677"/>
      <c r="BNB73" s="677"/>
      <c r="BNC73" s="677"/>
      <c r="BND73" s="677"/>
      <c r="BNE73" s="677"/>
      <c r="BNF73" s="677"/>
      <c r="BNG73" s="677"/>
      <c r="BNH73" s="677"/>
      <c r="BNI73" s="677"/>
      <c r="BNJ73" s="677"/>
      <c r="BNK73" s="677"/>
      <c r="BNL73" s="677"/>
      <c r="BNM73" s="677"/>
      <c r="BNN73" s="677"/>
      <c r="BNO73" s="677"/>
      <c r="BNP73" s="677"/>
      <c r="BNQ73" s="677"/>
      <c r="BNR73" s="677"/>
      <c r="BNS73" s="677"/>
      <c r="BNT73" s="677"/>
      <c r="BNU73" s="677"/>
      <c r="BNV73" s="677"/>
      <c r="BNW73" s="677"/>
      <c r="BNX73" s="677"/>
      <c r="BNY73" s="677"/>
      <c r="BNZ73" s="677"/>
      <c r="BOA73" s="677"/>
      <c r="BOB73" s="677"/>
      <c r="BOC73" s="677"/>
      <c r="BOD73" s="677"/>
      <c r="BOE73" s="677"/>
      <c r="BOF73" s="677"/>
      <c r="BOG73" s="677"/>
      <c r="BOH73" s="677"/>
      <c r="BOI73" s="677"/>
      <c r="BOJ73" s="677"/>
      <c r="BOK73" s="677"/>
      <c r="BOL73" s="677"/>
      <c r="BOM73" s="677"/>
      <c r="BON73" s="677"/>
      <c r="BOO73" s="677"/>
      <c r="BOP73" s="677"/>
      <c r="BOQ73" s="677"/>
      <c r="BOR73" s="677"/>
      <c r="BOS73" s="677"/>
      <c r="BOT73" s="677"/>
      <c r="BOU73" s="677"/>
      <c r="BOV73" s="677"/>
      <c r="BOW73" s="677"/>
      <c r="BOX73" s="677"/>
      <c r="BOY73" s="677"/>
      <c r="BOZ73" s="677"/>
      <c r="BPA73" s="677"/>
      <c r="BPB73" s="677"/>
      <c r="BPC73" s="677"/>
      <c r="BPD73" s="677"/>
      <c r="BPE73" s="677"/>
      <c r="BPF73" s="677"/>
      <c r="BPG73" s="677"/>
      <c r="BPH73" s="677"/>
      <c r="BPI73" s="677"/>
      <c r="BPJ73" s="677"/>
      <c r="BPK73" s="677"/>
      <c r="BPL73" s="677"/>
      <c r="BPM73" s="677"/>
      <c r="BPN73" s="677"/>
      <c r="BPO73" s="677"/>
      <c r="BPP73" s="677"/>
      <c r="BPQ73" s="677"/>
      <c r="BPR73" s="677"/>
      <c r="BPS73" s="677"/>
      <c r="BPT73" s="677"/>
      <c r="BPU73" s="677"/>
      <c r="BPV73" s="677"/>
      <c r="BPW73" s="677"/>
      <c r="BPX73" s="677"/>
      <c r="BPY73" s="677"/>
      <c r="BPZ73" s="677"/>
      <c r="BQA73" s="677"/>
      <c r="BQB73" s="677"/>
      <c r="BQC73" s="677"/>
      <c r="BQD73" s="677"/>
      <c r="BQE73" s="677"/>
      <c r="BQF73" s="677"/>
      <c r="BQG73" s="677"/>
      <c r="BQH73" s="677"/>
      <c r="BQI73" s="677"/>
      <c r="BQJ73" s="677"/>
      <c r="BQK73" s="677"/>
      <c r="BQL73" s="677"/>
      <c r="BQM73" s="677"/>
      <c r="BQN73" s="677"/>
      <c r="BQO73" s="677"/>
      <c r="BQP73" s="677"/>
      <c r="BQQ73" s="677"/>
      <c r="BQR73" s="677"/>
      <c r="BQS73" s="677"/>
      <c r="BQT73" s="677"/>
      <c r="BQU73" s="677"/>
      <c r="BQV73" s="677"/>
      <c r="BQW73" s="677"/>
      <c r="BQX73" s="677"/>
      <c r="BQY73" s="677"/>
      <c r="BQZ73" s="677"/>
      <c r="BRA73" s="677"/>
      <c r="BRB73" s="677"/>
      <c r="BRC73" s="677"/>
      <c r="BRD73" s="677"/>
      <c r="BRE73" s="677"/>
      <c r="BRF73" s="677"/>
      <c r="BRG73" s="677"/>
      <c r="BRH73" s="677"/>
      <c r="BRI73" s="677"/>
      <c r="BRJ73" s="677"/>
      <c r="BRK73" s="677"/>
      <c r="BRL73" s="677"/>
      <c r="BRM73" s="677"/>
      <c r="BRN73" s="677"/>
      <c r="BRO73" s="677"/>
      <c r="BRP73" s="677"/>
      <c r="BRQ73" s="677"/>
      <c r="BRR73" s="677"/>
      <c r="BRS73" s="677"/>
      <c r="BRT73" s="677"/>
      <c r="BRU73" s="677"/>
      <c r="BRV73" s="677"/>
      <c r="BRW73" s="677"/>
      <c r="BRX73" s="677"/>
      <c r="BRY73" s="677"/>
      <c r="BRZ73" s="677"/>
      <c r="BSA73" s="677"/>
      <c r="BSB73" s="677"/>
      <c r="BSC73" s="677"/>
      <c r="BSD73" s="677"/>
      <c r="BSE73" s="677"/>
      <c r="BSF73" s="677"/>
      <c r="BSG73" s="677"/>
      <c r="BSH73" s="677"/>
      <c r="BSI73" s="677"/>
      <c r="BSJ73" s="677"/>
      <c r="BSK73" s="677"/>
      <c r="BSL73" s="677"/>
      <c r="BSM73" s="677"/>
      <c r="BSN73" s="677"/>
      <c r="BSO73" s="677"/>
      <c r="BSP73" s="677"/>
      <c r="BSQ73" s="677"/>
      <c r="BSR73" s="677"/>
      <c r="BSS73" s="677"/>
      <c r="BST73" s="677"/>
      <c r="BSU73" s="677"/>
      <c r="BSV73" s="677"/>
      <c r="BSW73" s="677"/>
      <c r="BSX73" s="677"/>
      <c r="BSY73" s="677"/>
      <c r="BSZ73" s="677"/>
      <c r="BTA73" s="677"/>
      <c r="BTB73" s="677"/>
      <c r="BTC73" s="677"/>
      <c r="BTD73" s="677"/>
      <c r="BTE73" s="677"/>
      <c r="BTF73" s="677"/>
      <c r="BTG73" s="677"/>
      <c r="BTH73" s="677"/>
      <c r="BTI73" s="677"/>
      <c r="BTJ73" s="677"/>
      <c r="BTK73" s="677"/>
      <c r="BTL73" s="677"/>
      <c r="BTM73" s="677"/>
      <c r="BTN73" s="677"/>
      <c r="BTO73" s="677"/>
      <c r="BTP73" s="677"/>
      <c r="BTQ73" s="677"/>
      <c r="BTR73" s="677"/>
      <c r="BTS73" s="677"/>
      <c r="BTT73" s="677"/>
      <c r="BTU73" s="677"/>
      <c r="BTV73" s="677"/>
      <c r="BTW73" s="677"/>
      <c r="BTX73" s="677"/>
      <c r="BTY73" s="677"/>
      <c r="BTZ73" s="677"/>
      <c r="BUA73" s="677"/>
      <c r="BUB73" s="677"/>
      <c r="BUC73" s="677"/>
      <c r="BUD73" s="677"/>
      <c r="BUE73" s="677"/>
      <c r="BUF73" s="677"/>
      <c r="BUG73" s="677"/>
      <c r="BUH73" s="677"/>
      <c r="BUI73" s="677"/>
      <c r="BUJ73" s="677"/>
      <c r="BUK73" s="677"/>
      <c r="BUL73" s="677"/>
      <c r="BUM73" s="677"/>
      <c r="BUN73" s="677"/>
      <c r="BUO73" s="677"/>
      <c r="BUP73" s="677"/>
      <c r="BUQ73" s="677"/>
      <c r="BUR73" s="677"/>
      <c r="BUS73" s="677"/>
      <c r="BUT73" s="677"/>
      <c r="BUU73" s="677"/>
      <c r="BUV73" s="677"/>
      <c r="BUW73" s="677"/>
      <c r="BUX73" s="677"/>
      <c r="BUY73" s="677"/>
      <c r="BUZ73" s="677"/>
      <c r="BVA73" s="677"/>
      <c r="BVB73" s="677"/>
      <c r="BVC73" s="677"/>
      <c r="BVD73" s="677"/>
      <c r="BVE73" s="677"/>
      <c r="BVF73" s="677"/>
      <c r="BVG73" s="677"/>
      <c r="BVH73" s="677"/>
      <c r="BVI73" s="677"/>
      <c r="BVJ73" s="677"/>
      <c r="BVK73" s="677"/>
      <c r="BVL73" s="677"/>
      <c r="BVM73" s="677"/>
      <c r="BVN73" s="677"/>
      <c r="BVO73" s="677"/>
      <c r="BVP73" s="677"/>
      <c r="BVQ73" s="677"/>
      <c r="BVR73" s="677"/>
      <c r="BVS73" s="677"/>
      <c r="BVT73" s="677"/>
      <c r="BVU73" s="677"/>
      <c r="BVV73" s="677"/>
      <c r="BVW73" s="677"/>
      <c r="BVX73" s="677"/>
      <c r="BVY73" s="677"/>
      <c r="BVZ73" s="677"/>
      <c r="BWA73" s="677"/>
      <c r="BWB73" s="677"/>
      <c r="BWC73" s="677"/>
      <c r="BWD73" s="677"/>
      <c r="BWE73" s="677"/>
      <c r="BWF73" s="677"/>
      <c r="BWG73" s="677"/>
      <c r="BWH73" s="677"/>
      <c r="BWI73" s="677"/>
      <c r="BWJ73" s="677"/>
      <c r="BWK73" s="677"/>
      <c r="BWL73" s="677"/>
      <c r="BWM73" s="677"/>
      <c r="BWN73" s="677"/>
      <c r="BWO73" s="677"/>
      <c r="BWP73" s="677"/>
      <c r="BWQ73" s="677"/>
      <c r="BWR73" s="677"/>
      <c r="BWS73" s="677"/>
      <c r="BWT73" s="677"/>
      <c r="BWU73" s="677"/>
      <c r="BWV73" s="677"/>
      <c r="BWW73" s="677"/>
      <c r="BWX73" s="677"/>
      <c r="BWY73" s="677"/>
      <c r="BWZ73" s="677"/>
      <c r="BXA73" s="677"/>
      <c r="BXB73" s="677"/>
      <c r="BXC73" s="677"/>
      <c r="BXD73" s="677"/>
      <c r="BXE73" s="677"/>
      <c r="BXF73" s="677"/>
      <c r="BXG73" s="677"/>
      <c r="BXH73" s="677"/>
      <c r="BXI73" s="677"/>
      <c r="BXJ73" s="677"/>
      <c r="BXK73" s="677"/>
      <c r="BXL73" s="677"/>
      <c r="BXM73" s="677"/>
      <c r="BXN73" s="677"/>
      <c r="BXO73" s="677"/>
      <c r="BXP73" s="677"/>
      <c r="BXQ73" s="677"/>
      <c r="BXR73" s="677"/>
      <c r="BXS73" s="677"/>
      <c r="BXT73" s="677"/>
      <c r="BXU73" s="677"/>
      <c r="BXV73" s="677"/>
      <c r="BXW73" s="677"/>
      <c r="BXX73" s="677"/>
      <c r="BXY73" s="677"/>
      <c r="BXZ73" s="677"/>
      <c r="BYA73" s="677"/>
      <c r="BYB73" s="677"/>
      <c r="BYC73" s="677"/>
      <c r="BYD73" s="677"/>
      <c r="BYE73" s="677"/>
      <c r="BYF73" s="677"/>
      <c r="BYG73" s="677"/>
      <c r="BYH73" s="677"/>
      <c r="BYI73" s="677"/>
      <c r="BYJ73" s="677"/>
      <c r="BYK73" s="677"/>
      <c r="BYL73" s="677"/>
      <c r="BYM73" s="677"/>
      <c r="BYN73" s="677"/>
      <c r="BYO73" s="677"/>
      <c r="BYP73" s="677"/>
      <c r="BYQ73" s="677"/>
      <c r="BYR73" s="677"/>
      <c r="BYS73" s="677"/>
      <c r="BYT73" s="677"/>
      <c r="BYU73" s="677"/>
      <c r="BYV73" s="677"/>
      <c r="BYW73" s="677"/>
      <c r="BYX73" s="677"/>
      <c r="BYY73" s="677"/>
      <c r="BYZ73" s="677"/>
      <c r="BZA73" s="677"/>
      <c r="BZB73" s="677"/>
      <c r="BZC73" s="677"/>
      <c r="BZD73" s="677"/>
      <c r="BZE73" s="677"/>
      <c r="BZF73" s="677"/>
      <c r="BZG73" s="677"/>
      <c r="BZH73" s="677"/>
      <c r="BZI73" s="677"/>
      <c r="BZJ73" s="677"/>
      <c r="BZK73" s="677"/>
      <c r="BZL73" s="677"/>
      <c r="BZM73" s="677"/>
      <c r="BZN73" s="677"/>
      <c r="BZO73" s="677"/>
      <c r="BZP73" s="677"/>
      <c r="BZQ73" s="677"/>
      <c r="BZR73" s="677"/>
      <c r="BZS73" s="677"/>
      <c r="BZT73" s="677"/>
      <c r="BZU73" s="677"/>
      <c r="BZV73" s="677"/>
      <c r="BZW73" s="677"/>
      <c r="BZX73" s="677"/>
      <c r="BZY73" s="677"/>
      <c r="BZZ73" s="677"/>
      <c r="CAA73" s="677"/>
      <c r="CAB73" s="677"/>
      <c r="CAC73" s="677"/>
      <c r="CAD73" s="677"/>
      <c r="CAE73" s="677"/>
      <c r="CAF73" s="677"/>
      <c r="CAG73" s="677"/>
      <c r="CAH73" s="677"/>
      <c r="CAI73" s="677"/>
      <c r="CAJ73" s="677"/>
      <c r="CAK73" s="677"/>
      <c r="CAL73" s="677"/>
      <c r="CAM73" s="677"/>
      <c r="CAN73" s="677"/>
      <c r="CAO73" s="677"/>
      <c r="CAP73" s="677"/>
      <c r="CAQ73" s="677"/>
      <c r="CAR73" s="677"/>
      <c r="CAS73" s="677"/>
      <c r="CAT73" s="677"/>
      <c r="CAU73" s="677"/>
      <c r="CAV73" s="677"/>
      <c r="CAW73" s="677"/>
      <c r="CAX73" s="677"/>
      <c r="CAY73" s="677"/>
      <c r="CAZ73" s="677"/>
      <c r="CBA73" s="677"/>
      <c r="CBB73" s="677"/>
      <c r="CBC73" s="677"/>
      <c r="CBD73" s="677"/>
      <c r="CBE73" s="677"/>
      <c r="CBF73" s="677"/>
      <c r="CBG73" s="677"/>
      <c r="CBH73" s="677"/>
      <c r="CBI73" s="677"/>
      <c r="CBJ73" s="677"/>
      <c r="CBK73" s="677"/>
      <c r="CBL73" s="677"/>
      <c r="CBM73" s="677"/>
      <c r="CBN73" s="677"/>
      <c r="CBO73" s="677"/>
      <c r="CBP73" s="677"/>
      <c r="CBQ73" s="677"/>
      <c r="CBR73" s="677"/>
      <c r="CBS73" s="677"/>
      <c r="CBT73" s="677"/>
      <c r="CBU73" s="677"/>
      <c r="CBV73" s="677"/>
      <c r="CBW73" s="677"/>
      <c r="CBX73" s="677"/>
      <c r="CBY73" s="677"/>
      <c r="CBZ73" s="677"/>
      <c r="CCA73" s="677"/>
      <c r="CCB73" s="677"/>
      <c r="CCC73" s="677"/>
      <c r="CCD73" s="677"/>
      <c r="CCE73" s="677"/>
      <c r="CCF73" s="677"/>
      <c r="CCG73" s="677"/>
      <c r="CCH73" s="677"/>
      <c r="CCI73" s="677"/>
      <c r="CCJ73" s="677"/>
      <c r="CCK73" s="677"/>
      <c r="CCL73" s="677"/>
      <c r="CCM73" s="677"/>
      <c r="CCN73" s="677"/>
      <c r="CCO73" s="677"/>
      <c r="CCP73" s="677"/>
      <c r="CCQ73" s="677"/>
      <c r="CCR73" s="677"/>
      <c r="CCS73" s="677"/>
      <c r="CCT73" s="677"/>
      <c r="CCU73" s="677"/>
      <c r="CCV73" s="677"/>
      <c r="CCW73" s="677"/>
      <c r="CCX73" s="677"/>
      <c r="CCY73" s="677"/>
      <c r="CCZ73" s="677"/>
      <c r="CDA73" s="677"/>
      <c r="CDB73" s="677"/>
      <c r="CDC73" s="677"/>
      <c r="CDD73" s="677"/>
      <c r="CDE73" s="677"/>
      <c r="CDF73" s="677"/>
      <c r="CDG73" s="677"/>
      <c r="CDH73" s="677"/>
      <c r="CDI73" s="677"/>
      <c r="CDJ73" s="677"/>
      <c r="CDK73" s="677"/>
      <c r="CDL73" s="677"/>
      <c r="CDM73" s="677"/>
      <c r="CDN73" s="677"/>
      <c r="CDO73" s="677"/>
      <c r="CDP73" s="677"/>
      <c r="CDQ73" s="677"/>
      <c r="CDR73" s="677"/>
      <c r="CDS73" s="677"/>
      <c r="CDT73" s="677"/>
      <c r="CDU73" s="677"/>
      <c r="CDV73" s="677"/>
      <c r="CDW73" s="677"/>
      <c r="CDX73" s="677"/>
      <c r="CDY73" s="677"/>
      <c r="CDZ73" s="677"/>
      <c r="CEA73" s="677"/>
      <c r="CEB73" s="677"/>
      <c r="CEC73" s="677"/>
      <c r="CED73" s="677"/>
      <c r="CEE73" s="677"/>
      <c r="CEF73" s="677"/>
      <c r="CEG73" s="677"/>
      <c r="CEH73" s="677"/>
      <c r="CEI73" s="677"/>
      <c r="CEJ73" s="677"/>
      <c r="CEK73" s="677"/>
      <c r="CEL73" s="677"/>
      <c r="CEM73" s="677"/>
      <c r="CEN73" s="677"/>
      <c r="CEO73" s="677"/>
      <c r="CEP73" s="677"/>
      <c r="CEQ73" s="677"/>
      <c r="CER73" s="677"/>
      <c r="CES73" s="677"/>
      <c r="CET73" s="677"/>
      <c r="CEU73" s="677"/>
      <c r="CEV73" s="677"/>
      <c r="CEW73" s="677"/>
      <c r="CEX73" s="677"/>
      <c r="CEY73" s="677"/>
      <c r="CEZ73" s="677"/>
      <c r="CFA73" s="677"/>
      <c r="CFB73" s="677"/>
      <c r="CFC73" s="677"/>
      <c r="CFD73" s="677"/>
      <c r="CFE73" s="677"/>
      <c r="CFF73" s="677"/>
      <c r="CFG73" s="677"/>
      <c r="CFH73" s="677"/>
      <c r="CFI73" s="677"/>
      <c r="CFJ73" s="677"/>
      <c r="CFK73" s="677"/>
      <c r="CFL73" s="677"/>
      <c r="CFM73" s="677"/>
      <c r="CFN73" s="677"/>
      <c r="CFO73" s="677"/>
      <c r="CFP73" s="677"/>
      <c r="CFQ73" s="677"/>
      <c r="CFR73" s="677"/>
      <c r="CFS73" s="677"/>
      <c r="CFT73" s="677"/>
      <c r="CFU73" s="677"/>
      <c r="CFV73" s="677"/>
      <c r="CFW73" s="677"/>
      <c r="CFX73" s="677"/>
      <c r="CFY73" s="677"/>
      <c r="CFZ73" s="677"/>
      <c r="CGA73" s="677"/>
      <c r="CGB73" s="677"/>
      <c r="CGC73" s="677"/>
      <c r="CGD73" s="677"/>
      <c r="CGE73" s="677"/>
      <c r="CGF73" s="677"/>
      <c r="CGG73" s="677"/>
      <c r="CGH73" s="677"/>
      <c r="CGI73" s="677"/>
      <c r="CGJ73" s="677"/>
      <c r="CGK73" s="677"/>
      <c r="CGL73" s="677"/>
      <c r="CGM73" s="677"/>
      <c r="CGN73" s="677"/>
      <c r="CGO73" s="677"/>
      <c r="CGP73" s="677"/>
      <c r="CGQ73" s="677"/>
      <c r="CGR73" s="677"/>
      <c r="CGS73" s="677"/>
      <c r="CGT73" s="677"/>
      <c r="CGU73" s="677"/>
      <c r="CGV73" s="677"/>
      <c r="CGW73" s="677"/>
      <c r="CGX73" s="677"/>
      <c r="CGY73" s="677"/>
      <c r="CGZ73" s="677"/>
      <c r="CHA73" s="677"/>
      <c r="CHB73" s="677"/>
      <c r="CHC73" s="677"/>
      <c r="CHD73" s="677"/>
      <c r="CHE73" s="677"/>
      <c r="CHF73" s="677"/>
      <c r="CHG73" s="677"/>
      <c r="CHH73" s="677"/>
      <c r="CHI73" s="677"/>
      <c r="CHJ73" s="677"/>
      <c r="CHK73" s="677"/>
      <c r="CHL73" s="677"/>
      <c r="CHM73" s="677"/>
      <c r="CHN73" s="677"/>
      <c r="CHO73" s="677"/>
      <c r="CHP73" s="677"/>
      <c r="CHQ73" s="677"/>
      <c r="CHR73" s="677"/>
      <c r="CHS73" s="677"/>
      <c r="CHT73" s="677"/>
      <c r="CHU73" s="677"/>
      <c r="CHV73" s="677"/>
      <c r="CHW73" s="677"/>
      <c r="CHX73" s="677"/>
      <c r="CHY73" s="677"/>
      <c r="CHZ73" s="677"/>
      <c r="CIA73" s="677"/>
      <c r="CIB73" s="677"/>
      <c r="CIC73" s="677"/>
      <c r="CID73" s="677"/>
      <c r="CIE73" s="677"/>
      <c r="CIF73" s="677"/>
      <c r="CIG73" s="677"/>
      <c r="CIH73" s="677"/>
      <c r="CII73" s="677"/>
      <c r="CIJ73" s="677"/>
      <c r="CIK73" s="677"/>
      <c r="CIL73" s="677"/>
      <c r="CIM73" s="677"/>
      <c r="CIN73" s="677"/>
      <c r="CIO73" s="677"/>
      <c r="CIP73" s="677"/>
      <c r="CIQ73" s="677"/>
      <c r="CIR73" s="677"/>
      <c r="CIS73" s="677"/>
      <c r="CIT73" s="677"/>
      <c r="CIU73" s="677"/>
      <c r="CIV73" s="677"/>
      <c r="CIW73" s="677"/>
      <c r="CIX73" s="677"/>
      <c r="CIY73" s="677"/>
      <c r="CIZ73" s="677"/>
      <c r="CJA73" s="677"/>
      <c r="CJB73" s="677"/>
      <c r="CJC73" s="677"/>
      <c r="CJD73" s="677"/>
      <c r="CJE73" s="677"/>
      <c r="CJF73" s="677"/>
      <c r="CJG73" s="677"/>
      <c r="CJH73" s="677"/>
      <c r="CJI73" s="677"/>
      <c r="CJJ73" s="677"/>
      <c r="CJK73" s="677"/>
      <c r="CJL73" s="677"/>
      <c r="CJM73" s="677"/>
      <c r="CJN73" s="677"/>
      <c r="CJO73" s="677"/>
      <c r="CJP73" s="677"/>
      <c r="CJQ73" s="677"/>
      <c r="CJR73" s="677"/>
      <c r="CJS73" s="677"/>
      <c r="CJT73" s="677"/>
      <c r="CJU73" s="677"/>
      <c r="CJV73" s="677"/>
      <c r="CJW73" s="677"/>
      <c r="CJX73" s="677"/>
      <c r="CJY73" s="677"/>
      <c r="CJZ73" s="677"/>
      <c r="CKA73" s="677"/>
      <c r="CKB73" s="677"/>
      <c r="CKC73" s="677"/>
      <c r="CKD73" s="677"/>
      <c r="CKE73" s="677"/>
      <c r="CKF73" s="677"/>
      <c r="CKG73" s="677"/>
      <c r="CKH73" s="677"/>
      <c r="CKI73" s="677"/>
      <c r="CKJ73" s="677"/>
      <c r="CKK73" s="677"/>
      <c r="CKL73" s="677"/>
      <c r="CKM73" s="677"/>
      <c r="CKN73" s="677"/>
      <c r="CKO73" s="677"/>
      <c r="CKP73" s="677"/>
      <c r="CKQ73" s="677"/>
      <c r="CKR73" s="677"/>
      <c r="CKS73" s="677"/>
      <c r="CKT73" s="677"/>
      <c r="CKU73" s="677"/>
      <c r="CKV73" s="677"/>
      <c r="CKW73" s="677"/>
      <c r="CKX73" s="677"/>
      <c r="CKY73" s="677"/>
      <c r="CKZ73" s="677"/>
      <c r="CLA73" s="677"/>
      <c r="CLB73" s="677"/>
      <c r="CLC73" s="677"/>
      <c r="CLD73" s="677"/>
      <c r="CLE73" s="677"/>
      <c r="CLF73" s="677"/>
      <c r="CLG73" s="677"/>
      <c r="CLH73" s="677"/>
      <c r="CLI73" s="677"/>
      <c r="CLJ73" s="677"/>
      <c r="CLK73" s="677"/>
      <c r="CLL73" s="677"/>
      <c r="CLM73" s="677"/>
      <c r="CLN73" s="677"/>
      <c r="CLO73" s="677"/>
      <c r="CLP73" s="677"/>
      <c r="CLQ73" s="677"/>
      <c r="CLR73" s="677"/>
      <c r="CLS73" s="677"/>
      <c r="CLT73" s="677"/>
      <c r="CLU73" s="677"/>
      <c r="CLV73" s="677"/>
      <c r="CLW73" s="677"/>
      <c r="CLX73" s="677"/>
      <c r="CLY73" s="677"/>
      <c r="CLZ73" s="677"/>
      <c r="CMA73" s="677"/>
      <c r="CMB73" s="677"/>
      <c r="CMC73" s="677"/>
      <c r="CMD73" s="677"/>
      <c r="CME73" s="677"/>
      <c r="CMF73" s="677"/>
      <c r="CMG73" s="677"/>
      <c r="CMH73" s="677"/>
      <c r="CMI73" s="677"/>
      <c r="CMJ73" s="677"/>
      <c r="CMK73" s="677"/>
      <c r="CML73" s="677"/>
      <c r="CMM73" s="677"/>
      <c r="CMN73" s="677"/>
      <c r="CMO73" s="677"/>
      <c r="CMP73" s="677"/>
      <c r="CMQ73" s="677"/>
      <c r="CMR73" s="677"/>
      <c r="CMS73" s="677"/>
      <c r="CMT73" s="677"/>
      <c r="CMU73" s="677"/>
      <c r="CMV73" s="677"/>
      <c r="CMW73" s="677"/>
      <c r="CMX73" s="677"/>
      <c r="CMY73" s="677"/>
      <c r="CMZ73" s="677"/>
      <c r="CNA73" s="677"/>
      <c r="CNB73" s="677"/>
      <c r="CNC73" s="677"/>
      <c r="CND73" s="677"/>
      <c r="CNE73" s="677"/>
      <c r="CNF73" s="677"/>
      <c r="CNG73" s="677"/>
      <c r="CNH73" s="677"/>
      <c r="CNI73" s="677"/>
      <c r="CNJ73" s="677"/>
      <c r="CNK73" s="677"/>
      <c r="CNL73" s="677"/>
      <c r="CNM73" s="677"/>
      <c r="CNN73" s="677"/>
      <c r="CNO73" s="677"/>
      <c r="CNP73" s="677"/>
      <c r="CNQ73" s="677"/>
      <c r="CNR73" s="677"/>
      <c r="CNS73" s="677"/>
      <c r="CNT73" s="677"/>
      <c r="CNU73" s="677"/>
      <c r="CNV73" s="677"/>
      <c r="CNW73" s="677"/>
      <c r="CNX73" s="677"/>
      <c r="CNY73" s="677"/>
      <c r="CNZ73" s="677"/>
      <c r="COA73" s="677"/>
      <c r="COB73" s="677"/>
      <c r="COC73" s="677"/>
      <c r="COD73" s="677"/>
      <c r="COE73" s="677"/>
      <c r="COF73" s="677"/>
      <c r="COG73" s="677"/>
      <c r="COH73" s="677"/>
      <c r="COI73" s="677"/>
      <c r="COJ73" s="677"/>
      <c r="COK73" s="677"/>
      <c r="COL73" s="677"/>
      <c r="COM73" s="677"/>
      <c r="CON73" s="677"/>
      <c r="COO73" s="677"/>
      <c r="COP73" s="677"/>
      <c r="COQ73" s="677"/>
      <c r="COR73" s="677"/>
      <c r="COS73" s="677"/>
      <c r="COT73" s="677"/>
      <c r="COU73" s="677"/>
      <c r="COV73" s="677"/>
      <c r="COW73" s="677"/>
      <c r="COX73" s="677"/>
      <c r="COY73" s="677"/>
      <c r="COZ73" s="677"/>
      <c r="CPA73" s="677"/>
      <c r="CPB73" s="677"/>
      <c r="CPC73" s="677"/>
      <c r="CPD73" s="677"/>
      <c r="CPE73" s="677"/>
      <c r="CPF73" s="677"/>
      <c r="CPG73" s="677"/>
      <c r="CPH73" s="677"/>
      <c r="CPI73" s="677"/>
      <c r="CPJ73" s="677"/>
      <c r="CPK73" s="677"/>
      <c r="CPL73" s="677"/>
      <c r="CPM73" s="677"/>
      <c r="CPN73" s="677"/>
      <c r="CPO73" s="677"/>
      <c r="CPP73" s="677"/>
      <c r="CPQ73" s="677"/>
      <c r="CPR73" s="677"/>
      <c r="CPS73" s="677"/>
      <c r="CPT73" s="677"/>
      <c r="CPU73" s="677"/>
      <c r="CPV73" s="677"/>
      <c r="CPW73" s="677"/>
      <c r="CPX73" s="677"/>
      <c r="CPY73" s="677"/>
      <c r="CPZ73" s="677"/>
      <c r="CQA73" s="677"/>
      <c r="CQB73" s="677"/>
      <c r="CQC73" s="677"/>
      <c r="CQD73" s="677"/>
      <c r="CQE73" s="677"/>
      <c r="CQF73" s="677"/>
      <c r="CQG73" s="677"/>
      <c r="CQH73" s="677"/>
      <c r="CQI73" s="677"/>
      <c r="CQJ73" s="677"/>
      <c r="CQK73" s="677"/>
      <c r="CQL73" s="677"/>
      <c r="CQM73" s="677"/>
      <c r="CQN73" s="677"/>
      <c r="CQO73" s="677"/>
      <c r="CQP73" s="677"/>
      <c r="CQQ73" s="677"/>
      <c r="CQR73" s="677"/>
      <c r="CQS73" s="677"/>
      <c r="CQT73" s="677"/>
      <c r="CQU73" s="677"/>
      <c r="CQV73" s="677"/>
      <c r="CQW73" s="677"/>
      <c r="CQX73" s="677"/>
      <c r="CQY73" s="677"/>
      <c r="CQZ73" s="677"/>
      <c r="CRA73" s="677"/>
      <c r="CRB73" s="677"/>
      <c r="CRC73" s="677"/>
      <c r="CRD73" s="677"/>
      <c r="CRE73" s="677"/>
      <c r="CRF73" s="677"/>
      <c r="CRG73" s="677"/>
      <c r="CRH73" s="677"/>
      <c r="CRI73" s="677"/>
      <c r="CRJ73" s="677"/>
      <c r="CRK73" s="677"/>
      <c r="CRL73" s="677"/>
      <c r="CRM73" s="677"/>
      <c r="CRN73" s="677"/>
      <c r="CRO73" s="677"/>
      <c r="CRP73" s="677"/>
      <c r="CRQ73" s="677"/>
      <c r="CRR73" s="677"/>
      <c r="CRS73" s="677"/>
      <c r="CRT73" s="677"/>
      <c r="CRU73" s="677"/>
      <c r="CRV73" s="677"/>
      <c r="CRW73" s="677"/>
      <c r="CRX73" s="677"/>
      <c r="CRY73" s="677"/>
      <c r="CRZ73" s="677"/>
      <c r="CSA73" s="677"/>
      <c r="CSB73" s="677"/>
      <c r="CSC73" s="677"/>
      <c r="CSD73" s="677"/>
      <c r="CSE73" s="677"/>
      <c r="CSF73" s="677"/>
      <c r="CSG73" s="677"/>
      <c r="CSH73" s="677"/>
      <c r="CSI73" s="677"/>
      <c r="CSJ73" s="677"/>
      <c r="CSK73" s="677"/>
      <c r="CSL73" s="677"/>
      <c r="CSM73" s="677"/>
      <c r="CSN73" s="677"/>
      <c r="CSO73" s="677"/>
      <c r="CSP73" s="677"/>
      <c r="CSQ73" s="677"/>
      <c r="CSR73" s="677"/>
      <c r="CSS73" s="677"/>
      <c r="CST73" s="677"/>
      <c r="CSU73" s="677"/>
      <c r="CSV73" s="677"/>
      <c r="CSW73" s="677"/>
      <c r="CSX73" s="677"/>
      <c r="CSY73" s="677"/>
      <c r="CSZ73" s="677"/>
      <c r="CTA73" s="677"/>
      <c r="CTB73" s="677"/>
      <c r="CTC73" s="677"/>
      <c r="CTD73" s="677"/>
      <c r="CTE73" s="677"/>
      <c r="CTF73" s="677"/>
      <c r="CTG73" s="677"/>
      <c r="CTH73" s="677"/>
      <c r="CTI73" s="677"/>
      <c r="CTJ73" s="677"/>
      <c r="CTK73" s="677"/>
      <c r="CTL73" s="677"/>
      <c r="CTM73" s="677"/>
      <c r="CTN73" s="677"/>
      <c r="CTO73" s="677"/>
      <c r="CTP73" s="677"/>
      <c r="CTQ73" s="677"/>
      <c r="CTR73" s="677"/>
      <c r="CTS73" s="677"/>
      <c r="CTT73" s="677"/>
      <c r="CTU73" s="677"/>
      <c r="CTV73" s="677"/>
      <c r="CTW73" s="677"/>
      <c r="CTX73" s="677"/>
      <c r="CTY73" s="677"/>
      <c r="CTZ73" s="677"/>
      <c r="CUA73" s="677"/>
      <c r="CUB73" s="677"/>
      <c r="CUC73" s="677"/>
      <c r="CUD73" s="677"/>
      <c r="CUE73" s="677"/>
      <c r="CUF73" s="677"/>
      <c r="CUG73" s="677"/>
      <c r="CUH73" s="677"/>
      <c r="CUI73" s="677"/>
      <c r="CUJ73" s="677"/>
      <c r="CUK73" s="677"/>
      <c r="CUL73" s="677"/>
      <c r="CUM73" s="677"/>
      <c r="CUN73" s="677"/>
      <c r="CUO73" s="677"/>
      <c r="CUP73" s="677"/>
      <c r="CUQ73" s="677"/>
      <c r="CUR73" s="677"/>
      <c r="CUS73" s="677"/>
      <c r="CUT73" s="677"/>
      <c r="CUU73" s="677"/>
      <c r="CUV73" s="677"/>
      <c r="CUW73" s="677"/>
      <c r="CUX73" s="677"/>
      <c r="CUY73" s="677"/>
      <c r="CUZ73" s="677"/>
      <c r="CVA73" s="677"/>
      <c r="CVB73" s="677"/>
      <c r="CVC73" s="677"/>
      <c r="CVD73" s="677"/>
      <c r="CVE73" s="677"/>
      <c r="CVF73" s="677"/>
      <c r="CVG73" s="677"/>
      <c r="CVH73" s="677"/>
      <c r="CVI73" s="677"/>
      <c r="CVJ73" s="677"/>
      <c r="CVK73" s="677"/>
      <c r="CVL73" s="677"/>
      <c r="CVM73" s="677"/>
      <c r="CVN73" s="677"/>
      <c r="CVO73" s="677"/>
      <c r="CVP73" s="677"/>
      <c r="CVQ73" s="677"/>
      <c r="CVR73" s="677"/>
      <c r="CVS73" s="677"/>
      <c r="CVT73" s="677"/>
      <c r="CVU73" s="677"/>
      <c r="CVV73" s="677"/>
      <c r="CVW73" s="677"/>
      <c r="CVX73" s="677"/>
      <c r="CVY73" s="677"/>
      <c r="CVZ73" s="677"/>
      <c r="CWA73" s="677"/>
      <c r="CWB73" s="677"/>
      <c r="CWC73" s="677"/>
      <c r="CWD73" s="677"/>
      <c r="CWE73" s="677"/>
      <c r="CWF73" s="677"/>
      <c r="CWG73" s="677"/>
      <c r="CWH73" s="677"/>
      <c r="CWI73" s="677"/>
      <c r="CWJ73" s="677"/>
      <c r="CWK73" s="677"/>
      <c r="CWL73" s="677"/>
      <c r="CWM73" s="677"/>
      <c r="CWN73" s="677"/>
      <c r="CWO73" s="677"/>
      <c r="CWP73" s="677"/>
      <c r="CWQ73" s="677"/>
      <c r="CWR73" s="677"/>
      <c r="CWS73" s="677"/>
      <c r="CWT73" s="677"/>
      <c r="CWU73" s="677"/>
      <c r="CWV73" s="677"/>
      <c r="CWW73" s="677"/>
      <c r="CWX73" s="677"/>
      <c r="CWY73" s="677"/>
      <c r="CWZ73" s="677"/>
      <c r="CXA73" s="677"/>
      <c r="CXB73" s="677"/>
      <c r="CXC73" s="677"/>
      <c r="CXD73" s="677"/>
      <c r="CXE73" s="677"/>
      <c r="CXF73" s="677"/>
      <c r="CXG73" s="677"/>
      <c r="CXH73" s="677"/>
      <c r="CXI73" s="677"/>
      <c r="CXJ73" s="677"/>
      <c r="CXK73" s="677"/>
      <c r="CXL73" s="677"/>
      <c r="CXM73" s="677"/>
      <c r="CXN73" s="677"/>
      <c r="CXO73" s="677"/>
      <c r="CXP73" s="677"/>
      <c r="CXQ73" s="677"/>
      <c r="CXR73" s="677"/>
      <c r="CXS73" s="677"/>
      <c r="CXT73" s="677"/>
      <c r="CXU73" s="677"/>
      <c r="CXV73" s="677"/>
      <c r="CXW73" s="677"/>
      <c r="CXX73" s="677"/>
      <c r="CXY73" s="677"/>
      <c r="CXZ73" s="677"/>
      <c r="CYA73" s="677"/>
      <c r="CYB73" s="677"/>
      <c r="CYC73" s="677"/>
      <c r="CYD73" s="677"/>
      <c r="CYE73" s="677"/>
      <c r="CYF73" s="677"/>
      <c r="CYG73" s="677"/>
      <c r="CYH73" s="677"/>
      <c r="CYI73" s="677"/>
      <c r="CYJ73" s="677"/>
      <c r="CYK73" s="677"/>
      <c r="CYL73" s="677"/>
      <c r="CYM73" s="677"/>
      <c r="CYN73" s="677"/>
      <c r="CYO73" s="677"/>
      <c r="CYP73" s="677"/>
      <c r="CYQ73" s="677"/>
      <c r="CYR73" s="677"/>
      <c r="CYS73" s="677"/>
      <c r="CYT73" s="677"/>
      <c r="CYU73" s="677"/>
      <c r="CYV73" s="677"/>
      <c r="CYW73" s="677"/>
      <c r="CYX73" s="677"/>
      <c r="CYY73" s="677"/>
      <c r="CYZ73" s="677"/>
      <c r="CZA73" s="677"/>
      <c r="CZB73" s="677"/>
      <c r="CZC73" s="677"/>
      <c r="CZD73" s="677"/>
      <c r="CZE73" s="677"/>
      <c r="CZF73" s="677"/>
      <c r="CZG73" s="677"/>
      <c r="CZH73" s="677"/>
      <c r="CZI73" s="677"/>
      <c r="CZJ73" s="677"/>
      <c r="CZK73" s="677"/>
      <c r="CZL73" s="677"/>
      <c r="CZM73" s="677"/>
      <c r="CZN73" s="677"/>
      <c r="CZO73" s="677"/>
      <c r="CZP73" s="677"/>
      <c r="CZQ73" s="677"/>
      <c r="CZR73" s="677"/>
      <c r="CZS73" s="677"/>
      <c r="CZT73" s="677"/>
      <c r="CZU73" s="677"/>
      <c r="CZV73" s="677"/>
      <c r="CZW73" s="677"/>
      <c r="CZX73" s="677"/>
      <c r="CZY73" s="677"/>
      <c r="CZZ73" s="677"/>
      <c r="DAA73" s="677"/>
      <c r="DAB73" s="677"/>
      <c r="DAC73" s="677"/>
      <c r="DAD73" s="677"/>
      <c r="DAE73" s="677"/>
      <c r="DAF73" s="677"/>
      <c r="DAG73" s="677"/>
      <c r="DAH73" s="677"/>
      <c r="DAI73" s="677"/>
      <c r="DAJ73" s="677"/>
      <c r="DAK73" s="677"/>
      <c r="DAL73" s="677"/>
      <c r="DAM73" s="677"/>
      <c r="DAN73" s="677"/>
      <c r="DAO73" s="677"/>
      <c r="DAP73" s="677"/>
      <c r="DAQ73" s="677"/>
      <c r="DAR73" s="677"/>
      <c r="DAS73" s="677"/>
      <c r="DAT73" s="677"/>
      <c r="DAU73" s="677"/>
      <c r="DAV73" s="677"/>
      <c r="DAW73" s="677"/>
      <c r="DAX73" s="677"/>
      <c r="DAY73" s="677"/>
      <c r="DAZ73" s="677"/>
      <c r="DBA73" s="677"/>
      <c r="DBB73" s="677"/>
      <c r="DBC73" s="677"/>
      <c r="DBD73" s="677"/>
      <c r="DBE73" s="677"/>
      <c r="DBF73" s="677"/>
      <c r="DBG73" s="677"/>
      <c r="DBH73" s="677"/>
      <c r="DBI73" s="677"/>
      <c r="DBJ73" s="677"/>
      <c r="DBK73" s="677"/>
      <c r="DBL73" s="677"/>
      <c r="DBM73" s="677"/>
      <c r="DBN73" s="677"/>
      <c r="DBO73" s="677"/>
      <c r="DBP73" s="677"/>
      <c r="DBQ73" s="677"/>
      <c r="DBR73" s="677"/>
      <c r="DBS73" s="677"/>
      <c r="DBT73" s="677"/>
      <c r="DBU73" s="677"/>
      <c r="DBV73" s="677"/>
      <c r="DBW73" s="677"/>
      <c r="DBX73" s="677"/>
      <c r="DBY73" s="677"/>
      <c r="DBZ73" s="677"/>
      <c r="DCA73" s="677"/>
      <c r="DCB73" s="677"/>
      <c r="DCC73" s="677"/>
      <c r="DCD73" s="677"/>
      <c r="DCE73" s="677"/>
      <c r="DCF73" s="677"/>
      <c r="DCG73" s="677"/>
      <c r="DCH73" s="677"/>
      <c r="DCI73" s="677"/>
      <c r="DCJ73" s="677"/>
      <c r="DCK73" s="677"/>
      <c r="DCL73" s="677"/>
      <c r="DCM73" s="677"/>
      <c r="DCN73" s="677"/>
      <c r="DCO73" s="677"/>
      <c r="DCP73" s="677"/>
      <c r="DCQ73" s="677"/>
      <c r="DCR73" s="677"/>
      <c r="DCS73" s="677"/>
      <c r="DCT73" s="677"/>
      <c r="DCU73" s="677"/>
      <c r="DCV73" s="677"/>
      <c r="DCW73" s="677"/>
      <c r="DCX73" s="677"/>
      <c r="DCY73" s="677"/>
      <c r="DCZ73" s="677"/>
      <c r="DDA73" s="677"/>
      <c r="DDB73" s="677"/>
      <c r="DDC73" s="677"/>
      <c r="DDD73" s="677"/>
      <c r="DDE73" s="677"/>
      <c r="DDF73" s="677"/>
      <c r="DDG73" s="677"/>
      <c r="DDH73" s="677"/>
      <c r="DDI73" s="677"/>
      <c r="DDJ73" s="677"/>
      <c r="DDK73" s="677"/>
      <c r="DDL73" s="677"/>
      <c r="DDM73" s="677"/>
      <c r="DDN73" s="677"/>
      <c r="DDO73" s="677"/>
      <c r="DDP73" s="677"/>
      <c r="DDQ73" s="677"/>
      <c r="DDR73" s="677"/>
      <c r="DDS73" s="677"/>
      <c r="DDT73" s="677"/>
      <c r="DDU73" s="677"/>
      <c r="DDV73" s="677"/>
      <c r="DDW73" s="677"/>
      <c r="DDX73" s="677"/>
      <c r="DDY73" s="677"/>
      <c r="DDZ73" s="677"/>
      <c r="DEA73" s="677"/>
      <c r="DEB73" s="677"/>
      <c r="DEC73" s="677"/>
      <c r="DED73" s="677"/>
      <c r="DEE73" s="677"/>
      <c r="DEF73" s="677"/>
      <c r="DEG73" s="677"/>
      <c r="DEH73" s="677"/>
      <c r="DEI73" s="677"/>
      <c r="DEJ73" s="677"/>
      <c r="DEK73" s="677"/>
      <c r="DEL73" s="677"/>
      <c r="DEM73" s="677"/>
      <c r="DEN73" s="677"/>
      <c r="DEO73" s="677"/>
      <c r="DEP73" s="677"/>
      <c r="DEQ73" s="677"/>
      <c r="DER73" s="677"/>
      <c r="DES73" s="677"/>
      <c r="DET73" s="677"/>
      <c r="DEU73" s="677"/>
      <c r="DEV73" s="677"/>
      <c r="DEW73" s="677"/>
      <c r="DEX73" s="677"/>
      <c r="DEY73" s="677"/>
      <c r="DEZ73" s="677"/>
      <c r="DFA73" s="677"/>
      <c r="DFB73" s="677"/>
      <c r="DFC73" s="677"/>
      <c r="DFD73" s="677"/>
      <c r="DFE73" s="677"/>
      <c r="DFF73" s="677"/>
      <c r="DFG73" s="677"/>
      <c r="DFH73" s="677"/>
      <c r="DFI73" s="677"/>
      <c r="DFJ73" s="677"/>
      <c r="DFK73" s="677"/>
      <c r="DFL73" s="677"/>
      <c r="DFM73" s="677"/>
      <c r="DFN73" s="677"/>
      <c r="DFO73" s="677"/>
      <c r="DFP73" s="677"/>
      <c r="DFQ73" s="677"/>
      <c r="DFR73" s="677"/>
      <c r="DFS73" s="677"/>
      <c r="DFT73" s="677"/>
      <c r="DFU73" s="677"/>
      <c r="DFV73" s="677"/>
      <c r="DFW73" s="677"/>
      <c r="DFX73" s="677"/>
      <c r="DFY73" s="677"/>
      <c r="DFZ73" s="677"/>
      <c r="DGA73" s="677"/>
      <c r="DGB73" s="677"/>
      <c r="DGC73" s="677"/>
      <c r="DGD73" s="677"/>
      <c r="DGE73" s="677"/>
      <c r="DGF73" s="677"/>
      <c r="DGG73" s="677"/>
      <c r="DGH73" s="677"/>
      <c r="DGI73" s="677"/>
      <c r="DGJ73" s="677"/>
      <c r="DGK73" s="677"/>
      <c r="DGL73" s="677"/>
      <c r="DGM73" s="677"/>
      <c r="DGN73" s="677"/>
      <c r="DGO73" s="677"/>
      <c r="DGP73" s="677"/>
      <c r="DGQ73" s="677"/>
      <c r="DGR73" s="677"/>
      <c r="DGS73" s="677"/>
      <c r="DGT73" s="677"/>
      <c r="DGU73" s="677"/>
      <c r="DGV73" s="677"/>
      <c r="DGW73" s="677"/>
      <c r="DGX73" s="677"/>
      <c r="DGY73" s="677"/>
      <c r="DGZ73" s="677"/>
      <c r="DHA73" s="677"/>
      <c r="DHB73" s="677"/>
      <c r="DHC73" s="677"/>
      <c r="DHD73" s="677"/>
      <c r="DHE73" s="677"/>
      <c r="DHF73" s="677"/>
      <c r="DHG73" s="677"/>
      <c r="DHH73" s="677"/>
      <c r="DHI73" s="677"/>
      <c r="DHJ73" s="677"/>
      <c r="DHK73" s="677"/>
      <c r="DHL73" s="677"/>
      <c r="DHM73" s="677"/>
      <c r="DHN73" s="677"/>
      <c r="DHO73" s="677"/>
      <c r="DHP73" s="677"/>
      <c r="DHQ73" s="677"/>
      <c r="DHR73" s="677"/>
      <c r="DHS73" s="677"/>
      <c r="DHT73" s="677"/>
      <c r="DHU73" s="677"/>
      <c r="DHV73" s="677"/>
      <c r="DHW73" s="677"/>
      <c r="DHX73" s="677"/>
      <c r="DHY73" s="677"/>
      <c r="DHZ73" s="677"/>
      <c r="DIA73" s="677"/>
      <c r="DIB73" s="677"/>
      <c r="DIC73" s="677"/>
      <c r="DID73" s="677"/>
      <c r="DIE73" s="677"/>
      <c r="DIF73" s="677"/>
      <c r="DIG73" s="677"/>
      <c r="DIH73" s="677"/>
      <c r="DII73" s="677"/>
      <c r="DIJ73" s="677"/>
      <c r="DIK73" s="677"/>
      <c r="DIL73" s="677"/>
      <c r="DIM73" s="677"/>
      <c r="DIN73" s="677"/>
      <c r="DIO73" s="677"/>
      <c r="DIP73" s="677"/>
      <c r="DIQ73" s="677"/>
      <c r="DIR73" s="677"/>
      <c r="DIS73" s="677"/>
      <c r="DIT73" s="677"/>
      <c r="DIU73" s="677"/>
      <c r="DIV73" s="677"/>
      <c r="DIW73" s="677"/>
      <c r="DIX73" s="677"/>
      <c r="DIY73" s="677"/>
      <c r="DIZ73" s="677"/>
      <c r="DJA73" s="677"/>
      <c r="DJB73" s="677"/>
      <c r="DJC73" s="677"/>
      <c r="DJD73" s="677"/>
      <c r="DJE73" s="677"/>
      <c r="DJF73" s="677"/>
      <c r="DJG73" s="677"/>
      <c r="DJH73" s="677"/>
      <c r="DJI73" s="677"/>
      <c r="DJJ73" s="677"/>
      <c r="DJK73" s="677"/>
      <c r="DJL73" s="677"/>
      <c r="DJM73" s="677"/>
      <c r="DJN73" s="677"/>
      <c r="DJO73" s="677"/>
      <c r="DJP73" s="677"/>
      <c r="DJQ73" s="677"/>
      <c r="DJR73" s="677"/>
      <c r="DJS73" s="677"/>
      <c r="DJT73" s="677"/>
      <c r="DJU73" s="677"/>
      <c r="DJV73" s="677"/>
      <c r="DJW73" s="677"/>
      <c r="DJX73" s="677"/>
      <c r="DJY73" s="677"/>
      <c r="DJZ73" s="677"/>
      <c r="DKA73" s="677"/>
      <c r="DKB73" s="677"/>
      <c r="DKC73" s="677"/>
      <c r="DKD73" s="677"/>
      <c r="DKE73" s="677"/>
      <c r="DKF73" s="677"/>
      <c r="DKG73" s="677"/>
      <c r="DKH73" s="677"/>
      <c r="DKI73" s="677"/>
      <c r="DKJ73" s="677"/>
      <c r="DKK73" s="677"/>
      <c r="DKL73" s="677"/>
      <c r="DKM73" s="677"/>
      <c r="DKN73" s="677"/>
      <c r="DKO73" s="677"/>
      <c r="DKP73" s="677"/>
      <c r="DKQ73" s="677"/>
      <c r="DKR73" s="677"/>
      <c r="DKS73" s="677"/>
      <c r="DKT73" s="677"/>
      <c r="DKU73" s="677"/>
      <c r="DKV73" s="677"/>
      <c r="DKW73" s="677"/>
      <c r="DKX73" s="677"/>
      <c r="DKY73" s="677"/>
      <c r="DKZ73" s="677"/>
      <c r="DLA73" s="677"/>
      <c r="DLB73" s="677"/>
      <c r="DLC73" s="677"/>
      <c r="DLD73" s="677"/>
      <c r="DLE73" s="677"/>
      <c r="DLF73" s="677"/>
      <c r="DLG73" s="677"/>
      <c r="DLH73" s="677"/>
      <c r="DLI73" s="677"/>
      <c r="DLJ73" s="677"/>
      <c r="DLK73" s="677"/>
      <c r="DLL73" s="677"/>
      <c r="DLM73" s="677"/>
      <c r="DLN73" s="677"/>
      <c r="DLO73" s="677"/>
      <c r="DLP73" s="677"/>
      <c r="DLQ73" s="677"/>
      <c r="DLR73" s="677"/>
      <c r="DLS73" s="677"/>
      <c r="DLT73" s="677"/>
      <c r="DLU73" s="677"/>
      <c r="DLV73" s="677"/>
      <c r="DLW73" s="677"/>
      <c r="DLX73" s="677"/>
      <c r="DLY73" s="677"/>
      <c r="DLZ73" s="677"/>
      <c r="DMA73" s="677"/>
      <c r="DMB73" s="677"/>
      <c r="DMC73" s="677"/>
      <c r="DMD73" s="677"/>
      <c r="DME73" s="677"/>
      <c r="DMF73" s="677"/>
      <c r="DMG73" s="677"/>
      <c r="DMH73" s="677"/>
      <c r="DMI73" s="677"/>
      <c r="DMJ73" s="677"/>
      <c r="DMK73" s="677"/>
      <c r="DML73" s="677"/>
      <c r="DMM73" s="677"/>
      <c r="DMN73" s="677"/>
      <c r="DMO73" s="677"/>
      <c r="DMP73" s="677"/>
      <c r="DMQ73" s="677"/>
      <c r="DMR73" s="677"/>
      <c r="DMS73" s="677"/>
      <c r="DMT73" s="677"/>
      <c r="DMU73" s="677"/>
      <c r="DMV73" s="677"/>
      <c r="DMW73" s="677"/>
      <c r="DMX73" s="677"/>
      <c r="DMY73" s="677"/>
      <c r="DMZ73" s="677"/>
      <c r="DNA73" s="677"/>
      <c r="DNB73" s="677"/>
      <c r="DNC73" s="677"/>
      <c r="DND73" s="677"/>
      <c r="DNE73" s="677"/>
      <c r="DNF73" s="677"/>
      <c r="DNG73" s="677"/>
      <c r="DNH73" s="677"/>
      <c r="DNI73" s="677"/>
      <c r="DNJ73" s="677"/>
      <c r="DNK73" s="677"/>
      <c r="DNL73" s="677"/>
      <c r="DNM73" s="677"/>
      <c r="DNN73" s="677"/>
      <c r="DNO73" s="677"/>
      <c r="DNP73" s="677"/>
      <c r="DNQ73" s="677"/>
      <c r="DNR73" s="677"/>
      <c r="DNS73" s="677"/>
      <c r="DNT73" s="677"/>
      <c r="DNU73" s="677"/>
      <c r="DNV73" s="677"/>
      <c r="DNW73" s="677"/>
      <c r="DNX73" s="677"/>
      <c r="DNY73" s="677"/>
      <c r="DNZ73" s="677"/>
      <c r="DOA73" s="677"/>
      <c r="DOB73" s="677"/>
      <c r="DOC73" s="677"/>
      <c r="DOD73" s="677"/>
      <c r="DOE73" s="677"/>
      <c r="DOF73" s="677"/>
      <c r="DOG73" s="677"/>
      <c r="DOH73" s="677"/>
      <c r="DOI73" s="677"/>
      <c r="DOJ73" s="677"/>
      <c r="DOK73" s="677"/>
      <c r="DOL73" s="677"/>
      <c r="DOM73" s="677"/>
      <c r="DON73" s="677"/>
      <c r="DOO73" s="677"/>
      <c r="DOP73" s="677"/>
      <c r="DOQ73" s="677"/>
      <c r="DOR73" s="677"/>
      <c r="DOS73" s="677"/>
      <c r="DOT73" s="677"/>
      <c r="DOU73" s="677"/>
      <c r="DOV73" s="677"/>
      <c r="DOW73" s="677"/>
      <c r="DOX73" s="677"/>
      <c r="DOY73" s="677"/>
      <c r="DOZ73" s="677"/>
      <c r="DPA73" s="677"/>
      <c r="DPB73" s="677"/>
      <c r="DPC73" s="677"/>
      <c r="DPD73" s="677"/>
      <c r="DPE73" s="677"/>
      <c r="DPF73" s="677"/>
      <c r="DPG73" s="677"/>
      <c r="DPH73" s="677"/>
      <c r="DPI73" s="677"/>
      <c r="DPJ73" s="677"/>
      <c r="DPK73" s="677"/>
      <c r="DPL73" s="677"/>
      <c r="DPM73" s="677"/>
      <c r="DPN73" s="677"/>
      <c r="DPO73" s="677"/>
      <c r="DPP73" s="677"/>
      <c r="DPQ73" s="677"/>
      <c r="DPR73" s="677"/>
      <c r="DPS73" s="677"/>
      <c r="DPT73" s="677"/>
      <c r="DPU73" s="677"/>
      <c r="DPV73" s="677"/>
      <c r="DPW73" s="677"/>
      <c r="DPX73" s="677"/>
      <c r="DPY73" s="677"/>
      <c r="DPZ73" s="677"/>
      <c r="DQA73" s="677"/>
      <c r="DQB73" s="677"/>
      <c r="DQC73" s="677"/>
      <c r="DQD73" s="677"/>
      <c r="DQE73" s="677"/>
      <c r="DQF73" s="677"/>
      <c r="DQG73" s="677"/>
      <c r="DQH73" s="677"/>
      <c r="DQI73" s="677"/>
      <c r="DQJ73" s="677"/>
      <c r="DQK73" s="677"/>
      <c r="DQL73" s="677"/>
      <c r="DQM73" s="677"/>
      <c r="DQN73" s="677"/>
      <c r="DQO73" s="677"/>
      <c r="DQP73" s="677"/>
      <c r="DQQ73" s="677"/>
      <c r="DQR73" s="677"/>
      <c r="DQS73" s="677"/>
      <c r="DQT73" s="677"/>
      <c r="DQU73" s="677"/>
      <c r="DQV73" s="677"/>
      <c r="DQW73" s="677"/>
      <c r="DQX73" s="677"/>
      <c r="DQY73" s="677"/>
      <c r="DQZ73" s="677"/>
      <c r="DRA73" s="677"/>
      <c r="DRB73" s="677"/>
      <c r="DRC73" s="677"/>
      <c r="DRD73" s="677"/>
      <c r="DRE73" s="677"/>
      <c r="DRF73" s="677"/>
      <c r="DRG73" s="677"/>
      <c r="DRH73" s="677"/>
      <c r="DRI73" s="677"/>
      <c r="DRJ73" s="677"/>
      <c r="DRK73" s="677"/>
      <c r="DRL73" s="677"/>
      <c r="DRM73" s="677"/>
      <c r="DRN73" s="677"/>
      <c r="DRO73" s="677"/>
      <c r="DRP73" s="677"/>
      <c r="DRQ73" s="677"/>
      <c r="DRR73" s="677"/>
      <c r="DRS73" s="677"/>
      <c r="DRT73" s="677"/>
      <c r="DRU73" s="677"/>
      <c r="DRV73" s="677"/>
      <c r="DRW73" s="677"/>
      <c r="DRX73" s="677"/>
      <c r="DRY73" s="677"/>
      <c r="DRZ73" s="677"/>
      <c r="DSA73" s="677"/>
      <c r="DSB73" s="677"/>
      <c r="DSC73" s="677"/>
      <c r="DSD73" s="677"/>
      <c r="DSE73" s="677"/>
      <c r="DSF73" s="677"/>
      <c r="DSG73" s="677"/>
      <c r="DSH73" s="677"/>
      <c r="DSI73" s="677"/>
      <c r="DSJ73" s="677"/>
      <c r="DSK73" s="677"/>
      <c r="DSL73" s="677"/>
      <c r="DSM73" s="677"/>
      <c r="DSN73" s="677"/>
      <c r="DSO73" s="677"/>
      <c r="DSP73" s="677"/>
      <c r="DSQ73" s="677"/>
      <c r="DSR73" s="677"/>
      <c r="DSS73" s="677"/>
      <c r="DST73" s="677"/>
      <c r="DSU73" s="677"/>
      <c r="DSV73" s="677"/>
      <c r="DSW73" s="677"/>
      <c r="DSX73" s="677"/>
      <c r="DSY73" s="677"/>
      <c r="DSZ73" s="677"/>
      <c r="DTA73" s="677"/>
      <c r="DTB73" s="677"/>
      <c r="DTC73" s="677"/>
      <c r="DTD73" s="677"/>
      <c r="DTE73" s="677"/>
      <c r="DTF73" s="677"/>
      <c r="DTG73" s="677"/>
      <c r="DTH73" s="677"/>
      <c r="DTI73" s="677"/>
      <c r="DTJ73" s="677"/>
      <c r="DTK73" s="677"/>
      <c r="DTL73" s="677"/>
      <c r="DTM73" s="677"/>
      <c r="DTN73" s="677"/>
      <c r="DTO73" s="677"/>
      <c r="DTP73" s="677"/>
      <c r="DTQ73" s="677"/>
      <c r="DTR73" s="677"/>
      <c r="DTS73" s="677"/>
      <c r="DTT73" s="677"/>
      <c r="DTU73" s="677"/>
      <c r="DTV73" s="677"/>
      <c r="DTW73" s="677"/>
      <c r="DTX73" s="677"/>
      <c r="DTY73" s="677"/>
      <c r="DTZ73" s="677"/>
      <c r="DUA73" s="677"/>
      <c r="DUB73" s="677"/>
      <c r="DUC73" s="677"/>
      <c r="DUD73" s="677"/>
      <c r="DUE73" s="677"/>
      <c r="DUF73" s="677"/>
      <c r="DUG73" s="677"/>
      <c r="DUH73" s="677"/>
      <c r="DUI73" s="677"/>
      <c r="DUJ73" s="677"/>
      <c r="DUK73" s="677"/>
      <c r="DUL73" s="677"/>
      <c r="DUM73" s="677"/>
      <c r="DUN73" s="677"/>
      <c r="DUO73" s="677"/>
      <c r="DUP73" s="677"/>
      <c r="DUQ73" s="677"/>
      <c r="DUR73" s="677"/>
      <c r="DUS73" s="677"/>
      <c r="DUT73" s="677"/>
      <c r="DUU73" s="677"/>
      <c r="DUV73" s="677"/>
      <c r="DUW73" s="677"/>
      <c r="DUX73" s="677"/>
      <c r="DUY73" s="677"/>
      <c r="DUZ73" s="677"/>
      <c r="DVA73" s="677"/>
      <c r="DVB73" s="677"/>
      <c r="DVC73" s="677"/>
      <c r="DVD73" s="677"/>
      <c r="DVE73" s="677"/>
      <c r="DVF73" s="677"/>
      <c r="DVG73" s="677"/>
      <c r="DVH73" s="677"/>
      <c r="DVI73" s="677"/>
      <c r="DVJ73" s="677"/>
      <c r="DVK73" s="677"/>
      <c r="DVL73" s="677"/>
      <c r="DVM73" s="677"/>
      <c r="DVN73" s="677"/>
      <c r="DVO73" s="677"/>
      <c r="DVP73" s="677"/>
      <c r="DVQ73" s="677"/>
      <c r="DVR73" s="677"/>
      <c r="DVS73" s="677"/>
      <c r="DVT73" s="677"/>
      <c r="DVU73" s="677"/>
      <c r="DVV73" s="677"/>
      <c r="DVW73" s="677"/>
      <c r="DVX73" s="677"/>
      <c r="DVY73" s="677"/>
      <c r="DVZ73" s="677"/>
      <c r="DWA73" s="677"/>
      <c r="DWB73" s="677"/>
      <c r="DWC73" s="677"/>
      <c r="DWD73" s="677"/>
      <c r="DWE73" s="677"/>
      <c r="DWF73" s="677"/>
      <c r="DWG73" s="677"/>
      <c r="DWH73" s="677"/>
      <c r="DWI73" s="677"/>
      <c r="DWJ73" s="677"/>
      <c r="DWK73" s="677"/>
      <c r="DWL73" s="677"/>
      <c r="DWM73" s="677"/>
      <c r="DWN73" s="677"/>
      <c r="DWO73" s="677"/>
      <c r="DWP73" s="677"/>
      <c r="DWQ73" s="677"/>
      <c r="DWR73" s="677"/>
      <c r="DWS73" s="677"/>
      <c r="DWT73" s="677"/>
      <c r="DWU73" s="677"/>
      <c r="DWV73" s="677"/>
      <c r="DWW73" s="677"/>
      <c r="DWX73" s="677"/>
      <c r="DWY73" s="677"/>
      <c r="DWZ73" s="677"/>
      <c r="DXA73" s="677"/>
      <c r="DXB73" s="677"/>
      <c r="DXC73" s="677"/>
      <c r="DXD73" s="677"/>
      <c r="DXE73" s="677"/>
      <c r="DXF73" s="677"/>
      <c r="DXG73" s="677"/>
      <c r="DXH73" s="677"/>
      <c r="DXI73" s="677"/>
      <c r="DXJ73" s="677"/>
      <c r="DXK73" s="677"/>
      <c r="DXL73" s="677"/>
      <c r="DXM73" s="677"/>
      <c r="DXN73" s="677"/>
      <c r="DXO73" s="677"/>
      <c r="DXP73" s="677"/>
      <c r="DXQ73" s="677"/>
      <c r="DXR73" s="677"/>
      <c r="DXS73" s="677"/>
      <c r="DXT73" s="677"/>
      <c r="DXU73" s="677"/>
      <c r="DXV73" s="677"/>
      <c r="DXW73" s="677"/>
      <c r="DXX73" s="677"/>
      <c r="DXY73" s="677"/>
      <c r="DXZ73" s="677"/>
      <c r="DYA73" s="677"/>
      <c r="DYB73" s="677"/>
      <c r="DYC73" s="677"/>
      <c r="DYD73" s="677"/>
      <c r="DYE73" s="677"/>
      <c r="DYF73" s="677"/>
      <c r="DYG73" s="677"/>
      <c r="DYH73" s="677"/>
      <c r="DYI73" s="677"/>
      <c r="DYJ73" s="677"/>
      <c r="DYK73" s="677"/>
      <c r="DYL73" s="677"/>
      <c r="DYM73" s="677"/>
      <c r="DYN73" s="677"/>
      <c r="DYO73" s="677"/>
      <c r="DYP73" s="677"/>
      <c r="DYQ73" s="677"/>
      <c r="DYR73" s="677"/>
      <c r="DYS73" s="677"/>
      <c r="DYT73" s="677"/>
      <c r="DYU73" s="677"/>
      <c r="DYV73" s="677"/>
      <c r="DYW73" s="677"/>
      <c r="DYX73" s="677"/>
      <c r="DYY73" s="677"/>
      <c r="DYZ73" s="677"/>
      <c r="DZA73" s="677"/>
      <c r="DZB73" s="677"/>
      <c r="DZC73" s="677"/>
      <c r="DZD73" s="677"/>
      <c r="DZE73" s="677"/>
      <c r="DZF73" s="677"/>
      <c r="DZG73" s="677"/>
      <c r="DZH73" s="677"/>
      <c r="DZI73" s="677"/>
      <c r="DZJ73" s="677"/>
      <c r="DZK73" s="677"/>
      <c r="DZL73" s="677"/>
      <c r="DZM73" s="677"/>
      <c r="DZN73" s="677"/>
      <c r="DZO73" s="677"/>
      <c r="DZP73" s="677"/>
      <c r="DZQ73" s="677"/>
      <c r="DZR73" s="677"/>
      <c r="DZS73" s="677"/>
      <c r="DZT73" s="677"/>
      <c r="DZU73" s="677"/>
      <c r="DZV73" s="677"/>
      <c r="DZW73" s="677"/>
      <c r="DZX73" s="677"/>
      <c r="DZY73" s="677"/>
      <c r="DZZ73" s="677"/>
      <c r="EAA73" s="677"/>
      <c r="EAB73" s="677"/>
      <c r="EAC73" s="677"/>
      <c r="EAD73" s="677"/>
      <c r="EAE73" s="677"/>
      <c r="EAF73" s="677"/>
      <c r="EAG73" s="677"/>
      <c r="EAH73" s="677"/>
      <c r="EAI73" s="677"/>
      <c r="EAJ73" s="677"/>
      <c r="EAK73" s="677"/>
      <c r="EAL73" s="677"/>
      <c r="EAM73" s="677"/>
      <c r="EAN73" s="677"/>
      <c r="EAO73" s="677"/>
      <c r="EAP73" s="677"/>
      <c r="EAQ73" s="677"/>
      <c r="EAR73" s="677"/>
      <c r="EAS73" s="677"/>
      <c r="EAT73" s="677"/>
      <c r="EAU73" s="677"/>
      <c r="EAV73" s="677"/>
      <c r="EAW73" s="677"/>
      <c r="EAX73" s="677"/>
      <c r="EAY73" s="677"/>
      <c r="EAZ73" s="677"/>
      <c r="EBA73" s="677"/>
      <c r="EBB73" s="677"/>
      <c r="EBC73" s="677"/>
      <c r="EBD73" s="677"/>
      <c r="EBE73" s="677"/>
      <c r="EBF73" s="677"/>
      <c r="EBG73" s="677"/>
      <c r="EBH73" s="677"/>
      <c r="EBI73" s="677"/>
      <c r="EBJ73" s="677"/>
      <c r="EBK73" s="677"/>
      <c r="EBL73" s="677"/>
      <c r="EBM73" s="677"/>
      <c r="EBN73" s="677"/>
      <c r="EBO73" s="677"/>
      <c r="EBP73" s="677"/>
      <c r="EBQ73" s="677"/>
      <c r="EBR73" s="677"/>
      <c r="EBS73" s="677"/>
      <c r="EBT73" s="677"/>
      <c r="EBU73" s="677"/>
      <c r="EBV73" s="677"/>
      <c r="EBW73" s="677"/>
      <c r="EBX73" s="677"/>
      <c r="EBY73" s="677"/>
      <c r="EBZ73" s="677"/>
      <c r="ECA73" s="677"/>
      <c r="ECB73" s="677"/>
      <c r="ECC73" s="677"/>
      <c r="ECD73" s="677"/>
      <c r="ECE73" s="677"/>
      <c r="ECF73" s="677"/>
      <c r="ECG73" s="677"/>
      <c r="ECH73" s="677"/>
      <c r="ECI73" s="677"/>
      <c r="ECJ73" s="677"/>
      <c r="ECK73" s="677"/>
      <c r="ECL73" s="677"/>
      <c r="ECM73" s="677"/>
      <c r="ECN73" s="677"/>
      <c r="ECO73" s="677"/>
      <c r="ECP73" s="677"/>
      <c r="ECQ73" s="677"/>
      <c r="ECR73" s="677"/>
      <c r="ECS73" s="677"/>
      <c r="ECT73" s="677"/>
      <c r="ECU73" s="677"/>
      <c r="ECV73" s="677"/>
      <c r="ECW73" s="677"/>
      <c r="ECX73" s="677"/>
      <c r="ECY73" s="677"/>
      <c r="ECZ73" s="677"/>
      <c r="EDA73" s="677"/>
      <c r="EDB73" s="677"/>
      <c r="EDC73" s="677"/>
      <c r="EDD73" s="677"/>
      <c r="EDE73" s="677"/>
      <c r="EDF73" s="677"/>
      <c r="EDG73" s="677"/>
      <c r="EDH73" s="677"/>
      <c r="EDI73" s="677"/>
      <c r="EDJ73" s="677"/>
      <c r="EDK73" s="677"/>
      <c r="EDL73" s="677"/>
      <c r="EDM73" s="677"/>
      <c r="EDN73" s="677"/>
      <c r="EDO73" s="677"/>
      <c r="EDP73" s="677"/>
      <c r="EDQ73" s="677"/>
      <c r="EDR73" s="677"/>
      <c r="EDS73" s="677"/>
      <c r="EDT73" s="677"/>
      <c r="EDU73" s="677"/>
      <c r="EDV73" s="677"/>
      <c r="EDW73" s="677"/>
      <c r="EDX73" s="677"/>
      <c r="EDY73" s="677"/>
      <c r="EDZ73" s="677"/>
      <c r="EEA73" s="677"/>
      <c r="EEB73" s="677"/>
      <c r="EEC73" s="677"/>
      <c r="EED73" s="677"/>
      <c r="EEE73" s="677"/>
      <c r="EEF73" s="677"/>
      <c r="EEG73" s="677"/>
      <c r="EEH73" s="677"/>
      <c r="EEI73" s="677"/>
      <c r="EEJ73" s="677"/>
      <c r="EEK73" s="677"/>
      <c r="EEL73" s="677"/>
      <c r="EEM73" s="677"/>
      <c r="EEN73" s="677"/>
      <c r="EEO73" s="677"/>
      <c r="EEP73" s="677"/>
      <c r="EEQ73" s="677"/>
      <c r="EER73" s="677"/>
      <c r="EES73" s="677"/>
      <c r="EET73" s="677"/>
      <c r="EEU73" s="677"/>
      <c r="EEV73" s="677"/>
      <c r="EEW73" s="677"/>
      <c r="EEX73" s="677"/>
      <c r="EEY73" s="677"/>
      <c r="EEZ73" s="677"/>
      <c r="EFA73" s="677"/>
      <c r="EFB73" s="677"/>
      <c r="EFC73" s="677"/>
      <c r="EFD73" s="677"/>
      <c r="EFE73" s="677"/>
      <c r="EFF73" s="677"/>
      <c r="EFG73" s="677"/>
      <c r="EFH73" s="677"/>
      <c r="EFI73" s="677"/>
      <c r="EFJ73" s="677"/>
      <c r="EFK73" s="677"/>
      <c r="EFL73" s="677"/>
      <c r="EFM73" s="677"/>
      <c r="EFN73" s="677"/>
      <c r="EFO73" s="677"/>
      <c r="EFP73" s="677"/>
      <c r="EFQ73" s="677"/>
      <c r="EFR73" s="677"/>
      <c r="EFS73" s="677"/>
      <c r="EFT73" s="677"/>
      <c r="EFU73" s="677"/>
      <c r="EFV73" s="677"/>
      <c r="EFW73" s="677"/>
      <c r="EFX73" s="677"/>
      <c r="EFY73" s="677"/>
      <c r="EFZ73" s="677"/>
      <c r="EGA73" s="677"/>
      <c r="EGB73" s="677"/>
      <c r="EGC73" s="677"/>
      <c r="EGD73" s="677"/>
      <c r="EGE73" s="677"/>
      <c r="EGF73" s="677"/>
      <c r="EGG73" s="677"/>
      <c r="EGH73" s="677"/>
      <c r="EGI73" s="677"/>
      <c r="EGJ73" s="677"/>
      <c r="EGK73" s="677"/>
      <c r="EGL73" s="677"/>
      <c r="EGM73" s="677"/>
      <c r="EGN73" s="677"/>
      <c r="EGO73" s="677"/>
      <c r="EGP73" s="677"/>
      <c r="EGQ73" s="677"/>
      <c r="EGR73" s="677"/>
      <c r="EGS73" s="677"/>
      <c r="EGT73" s="677"/>
      <c r="EGU73" s="677"/>
      <c r="EGV73" s="677"/>
      <c r="EGW73" s="677"/>
      <c r="EGX73" s="677"/>
      <c r="EGY73" s="677"/>
      <c r="EGZ73" s="677"/>
      <c r="EHA73" s="677"/>
      <c r="EHB73" s="677"/>
      <c r="EHC73" s="677"/>
      <c r="EHD73" s="677"/>
      <c r="EHE73" s="677"/>
      <c r="EHF73" s="677"/>
      <c r="EHG73" s="677"/>
      <c r="EHH73" s="677"/>
      <c r="EHI73" s="677"/>
      <c r="EHJ73" s="677"/>
      <c r="EHK73" s="677"/>
      <c r="EHL73" s="677"/>
      <c r="EHM73" s="677"/>
      <c r="EHN73" s="677"/>
      <c r="EHO73" s="677"/>
      <c r="EHP73" s="677"/>
      <c r="EHQ73" s="677"/>
      <c r="EHR73" s="677"/>
      <c r="EHS73" s="677"/>
      <c r="EHT73" s="677"/>
      <c r="EHU73" s="677"/>
      <c r="EHV73" s="677"/>
      <c r="EHW73" s="677"/>
      <c r="EHX73" s="677"/>
      <c r="EHY73" s="677"/>
      <c r="EHZ73" s="677"/>
      <c r="EIA73" s="677"/>
      <c r="EIB73" s="677"/>
      <c r="EIC73" s="677"/>
      <c r="EID73" s="677"/>
      <c r="EIE73" s="677"/>
      <c r="EIF73" s="677"/>
      <c r="EIG73" s="677"/>
      <c r="EIH73" s="677"/>
      <c r="EII73" s="677"/>
      <c r="EIJ73" s="677"/>
      <c r="EIK73" s="677"/>
      <c r="EIL73" s="677"/>
      <c r="EIM73" s="677"/>
      <c r="EIN73" s="677"/>
      <c r="EIO73" s="677"/>
      <c r="EIP73" s="677"/>
      <c r="EIQ73" s="677"/>
      <c r="EIR73" s="677"/>
      <c r="EIS73" s="677"/>
      <c r="EIT73" s="677"/>
      <c r="EIU73" s="677"/>
      <c r="EIV73" s="677"/>
      <c r="EIW73" s="677"/>
      <c r="EIX73" s="677"/>
      <c r="EIY73" s="677"/>
      <c r="EIZ73" s="677"/>
      <c r="EJA73" s="677"/>
      <c r="EJB73" s="677"/>
      <c r="EJC73" s="677"/>
      <c r="EJD73" s="677"/>
      <c r="EJE73" s="677"/>
      <c r="EJF73" s="677"/>
      <c r="EJG73" s="677"/>
      <c r="EJH73" s="677"/>
      <c r="EJI73" s="677"/>
      <c r="EJJ73" s="677"/>
      <c r="EJK73" s="677"/>
      <c r="EJL73" s="677"/>
      <c r="EJM73" s="677"/>
      <c r="EJN73" s="677"/>
      <c r="EJO73" s="677"/>
      <c r="EJP73" s="677"/>
      <c r="EJQ73" s="677"/>
      <c r="EJR73" s="677"/>
      <c r="EJS73" s="677"/>
      <c r="EJT73" s="677"/>
      <c r="EJU73" s="677"/>
      <c r="EJV73" s="677"/>
      <c r="EJW73" s="677"/>
      <c r="EJX73" s="677"/>
      <c r="EJY73" s="677"/>
      <c r="EJZ73" s="677"/>
      <c r="EKA73" s="677"/>
      <c r="EKB73" s="677"/>
      <c r="EKC73" s="677"/>
      <c r="EKD73" s="677"/>
      <c r="EKE73" s="677"/>
      <c r="EKF73" s="677"/>
      <c r="EKG73" s="677"/>
      <c r="EKH73" s="677"/>
      <c r="EKI73" s="677"/>
      <c r="EKJ73" s="677"/>
      <c r="EKK73" s="677"/>
      <c r="EKL73" s="677"/>
      <c r="EKM73" s="677"/>
      <c r="EKN73" s="677"/>
      <c r="EKO73" s="677"/>
      <c r="EKP73" s="677"/>
      <c r="EKQ73" s="677"/>
      <c r="EKR73" s="677"/>
      <c r="EKS73" s="677"/>
      <c r="EKT73" s="677"/>
      <c r="EKU73" s="677"/>
      <c r="EKV73" s="677"/>
      <c r="EKW73" s="677"/>
      <c r="EKX73" s="677"/>
      <c r="EKY73" s="677"/>
      <c r="EKZ73" s="677"/>
      <c r="ELA73" s="677"/>
      <c r="ELB73" s="677"/>
      <c r="ELC73" s="677"/>
      <c r="ELD73" s="677"/>
      <c r="ELE73" s="677"/>
      <c r="ELF73" s="677"/>
      <c r="ELG73" s="677"/>
      <c r="ELH73" s="677"/>
      <c r="ELI73" s="677"/>
      <c r="ELJ73" s="677"/>
      <c r="ELK73" s="677"/>
      <c r="ELL73" s="677"/>
      <c r="ELM73" s="677"/>
      <c r="ELN73" s="677"/>
      <c r="ELO73" s="677"/>
      <c r="ELP73" s="677"/>
      <c r="ELQ73" s="677"/>
      <c r="ELR73" s="677"/>
      <c r="ELS73" s="677"/>
      <c r="ELT73" s="677"/>
      <c r="ELU73" s="677"/>
      <c r="ELV73" s="677"/>
      <c r="ELW73" s="677"/>
      <c r="ELX73" s="677"/>
      <c r="ELY73" s="677"/>
      <c r="ELZ73" s="677"/>
      <c r="EMA73" s="677"/>
      <c r="EMB73" s="677"/>
      <c r="EMC73" s="677"/>
      <c r="EMD73" s="677"/>
      <c r="EME73" s="677"/>
      <c r="EMF73" s="677"/>
      <c r="EMG73" s="677"/>
      <c r="EMH73" s="677"/>
      <c r="EMI73" s="677"/>
      <c r="EMJ73" s="677"/>
      <c r="EMK73" s="677"/>
      <c r="EML73" s="677"/>
      <c r="EMM73" s="677"/>
      <c r="EMN73" s="677"/>
      <c r="EMO73" s="677"/>
      <c r="EMP73" s="677"/>
      <c r="EMQ73" s="677"/>
      <c r="EMR73" s="677"/>
      <c r="EMS73" s="677"/>
      <c r="EMT73" s="677"/>
      <c r="EMU73" s="677"/>
      <c r="EMV73" s="677"/>
      <c r="EMW73" s="677"/>
      <c r="EMX73" s="677"/>
      <c r="EMY73" s="677"/>
      <c r="EMZ73" s="677"/>
      <c r="ENA73" s="677"/>
      <c r="ENB73" s="677"/>
      <c r="ENC73" s="677"/>
      <c r="END73" s="677"/>
      <c r="ENE73" s="677"/>
      <c r="ENF73" s="677"/>
      <c r="ENG73" s="677"/>
      <c r="ENH73" s="677"/>
      <c r="ENI73" s="677"/>
      <c r="ENJ73" s="677"/>
      <c r="ENK73" s="677"/>
      <c r="ENL73" s="677"/>
      <c r="ENM73" s="677"/>
      <c r="ENN73" s="677"/>
      <c r="ENO73" s="677"/>
      <c r="ENP73" s="677"/>
      <c r="ENQ73" s="677"/>
      <c r="ENR73" s="677"/>
      <c r="ENS73" s="677"/>
      <c r="ENT73" s="677"/>
      <c r="ENU73" s="677"/>
      <c r="ENV73" s="677"/>
      <c r="ENW73" s="677"/>
      <c r="ENX73" s="677"/>
      <c r="ENY73" s="677"/>
      <c r="ENZ73" s="677"/>
      <c r="EOA73" s="677"/>
      <c r="EOB73" s="677"/>
      <c r="EOC73" s="677"/>
      <c r="EOD73" s="677"/>
      <c r="EOE73" s="677"/>
      <c r="EOF73" s="677"/>
      <c r="EOG73" s="677"/>
      <c r="EOH73" s="677"/>
      <c r="EOI73" s="677"/>
      <c r="EOJ73" s="677"/>
      <c r="EOK73" s="677"/>
      <c r="EOL73" s="677"/>
      <c r="EOM73" s="677"/>
      <c r="EON73" s="677"/>
      <c r="EOO73" s="677"/>
      <c r="EOP73" s="677"/>
      <c r="EOQ73" s="677"/>
      <c r="EOR73" s="677"/>
      <c r="EOS73" s="677"/>
      <c r="EOT73" s="677"/>
      <c r="EOU73" s="677"/>
      <c r="EOV73" s="677"/>
      <c r="EOW73" s="677"/>
      <c r="EOX73" s="677"/>
      <c r="EOY73" s="677"/>
      <c r="EOZ73" s="677"/>
      <c r="EPA73" s="677"/>
      <c r="EPB73" s="677"/>
      <c r="EPC73" s="677"/>
      <c r="EPD73" s="677"/>
      <c r="EPE73" s="677"/>
      <c r="EPF73" s="677"/>
      <c r="EPG73" s="677"/>
      <c r="EPH73" s="677"/>
      <c r="EPI73" s="677"/>
      <c r="EPJ73" s="677"/>
      <c r="EPK73" s="677"/>
      <c r="EPL73" s="677"/>
      <c r="EPM73" s="677"/>
      <c r="EPN73" s="677"/>
      <c r="EPO73" s="677"/>
      <c r="EPP73" s="677"/>
      <c r="EPQ73" s="677"/>
      <c r="EPR73" s="677"/>
      <c r="EPS73" s="677"/>
      <c r="EPT73" s="677"/>
      <c r="EPU73" s="677"/>
      <c r="EPV73" s="677"/>
      <c r="EPW73" s="677"/>
      <c r="EPX73" s="677"/>
      <c r="EPY73" s="677"/>
      <c r="EPZ73" s="677"/>
      <c r="EQA73" s="677"/>
      <c r="EQB73" s="677"/>
      <c r="EQC73" s="677"/>
      <c r="EQD73" s="677"/>
      <c r="EQE73" s="677"/>
      <c r="EQF73" s="677"/>
      <c r="EQG73" s="677"/>
      <c r="EQH73" s="677"/>
      <c r="EQI73" s="677"/>
      <c r="EQJ73" s="677"/>
      <c r="EQK73" s="677"/>
      <c r="EQL73" s="677"/>
      <c r="EQM73" s="677"/>
      <c r="EQN73" s="677"/>
      <c r="EQO73" s="677"/>
      <c r="EQP73" s="677"/>
      <c r="EQQ73" s="677"/>
      <c r="EQR73" s="677"/>
      <c r="EQS73" s="677"/>
      <c r="EQT73" s="677"/>
      <c r="EQU73" s="677"/>
      <c r="EQV73" s="677"/>
      <c r="EQW73" s="677"/>
      <c r="EQX73" s="677"/>
      <c r="EQY73" s="677"/>
      <c r="EQZ73" s="677"/>
      <c r="ERA73" s="677"/>
      <c r="ERB73" s="677"/>
      <c r="ERC73" s="677"/>
      <c r="ERD73" s="677"/>
      <c r="ERE73" s="677"/>
      <c r="ERF73" s="677"/>
      <c r="ERG73" s="677"/>
      <c r="ERH73" s="677"/>
      <c r="ERI73" s="677"/>
      <c r="ERJ73" s="677"/>
      <c r="ERK73" s="677"/>
      <c r="ERL73" s="677"/>
      <c r="ERM73" s="677"/>
      <c r="ERN73" s="677"/>
      <c r="ERO73" s="677"/>
      <c r="ERP73" s="677"/>
      <c r="ERQ73" s="677"/>
      <c r="ERR73" s="677"/>
      <c r="ERS73" s="677"/>
      <c r="ERT73" s="677"/>
      <c r="ERU73" s="677"/>
      <c r="ERV73" s="677"/>
      <c r="ERW73" s="677"/>
      <c r="ERX73" s="677"/>
      <c r="ERY73" s="677"/>
      <c r="ERZ73" s="677"/>
      <c r="ESA73" s="677"/>
      <c r="ESB73" s="677"/>
      <c r="ESC73" s="677"/>
      <c r="ESD73" s="677"/>
      <c r="ESE73" s="677"/>
      <c r="ESF73" s="677"/>
      <c r="ESG73" s="677"/>
      <c r="ESH73" s="677"/>
      <c r="ESI73" s="677"/>
      <c r="ESJ73" s="677"/>
      <c r="ESK73" s="677"/>
      <c r="ESL73" s="677"/>
      <c r="ESM73" s="677"/>
      <c r="ESN73" s="677"/>
      <c r="ESO73" s="677"/>
      <c r="ESP73" s="677"/>
      <c r="ESQ73" s="677"/>
      <c r="ESR73" s="677"/>
      <c r="ESS73" s="677"/>
      <c r="EST73" s="677"/>
      <c r="ESU73" s="677"/>
      <c r="ESV73" s="677"/>
      <c r="ESW73" s="677"/>
      <c r="ESX73" s="677"/>
      <c r="ESY73" s="677"/>
      <c r="ESZ73" s="677"/>
      <c r="ETA73" s="677"/>
      <c r="ETB73" s="677"/>
      <c r="ETC73" s="677"/>
      <c r="ETD73" s="677"/>
      <c r="ETE73" s="677"/>
      <c r="ETF73" s="677"/>
      <c r="ETG73" s="677"/>
      <c r="ETH73" s="677"/>
      <c r="ETI73" s="677"/>
      <c r="ETJ73" s="677"/>
      <c r="ETK73" s="677"/>
      <c r="ETL73" s="677"/>
      <c r="ETM73" s="677"/>
      <c r="ETN73" s="677"/>
      <c r="ETO73" s="677"/>
      <c r="ETP73" s="677"/>
      <c r="ETQ73" s="677"/>
      <c r="ETR73" s="677"/>
      <c r="ETS73" s="677"/>
      <c r="ETT73" s="677"/>
      <c r="ETU73" s="677"/>
      <c r="ETV73" s="677"/>
      <c r="ETW73" s="677"/>
      <c r="ETX73" s="677"/>
      <c r="ETY73" s="677"/>
      <c r="ETZ73" s="677"/>
      <c r="EUA73" s="677"/>
      <c r="EUB73" s="677"/>
      <c r="EUC73" s="677"/>
      <c r="EUD73" s="677"/>
      <c r="EUE73" s="677"/>
      <c r="EUF73" s="677"/>
      <c r="EUG73" s="677"/>
      <c r="EUH73" s="677"/>
      <c r="EUI73" s="677"/>
      <c r="EUJ73" s="677"/>
      <c r="EUK73" s="677"/>
      <c r="EUL73" s="677"/>
      <c r="EUM73" s="677"/>
      <c r="EUN73" s="677"/>
      <c r="EUO73" s="677"/>
      <c r="EUP73" s="677"/>
      <c r="EUQ73" s="677"/>
      <c r="EUR73" s="677"/>
      <c r="EUS73" s="677"/>
      <c r="EUT73" s="677"/>
      <c r="EUU73" s="677"/>
      <c r="EUV73" s="677"/>
      <c r="EUW73" s="677"/>
      <c r="EUX73" s="677"/>
      <c r="EUY73" s="677"/>
      <c r="EUZ73" s="677"/>
      <c r="EVA73" s="677"/>
      <c r="EVB73" s="677"/>
      <c r="EVC73" s="677"/>
      <c r="EVD73" s="677"/>
      <c r="EVE73" s="677"/>
      <c r="EVF73" s="677"/>
      <c r="EVG73" s="677"/>
      <c r="EVH73" s="677"/>
      <c r="EVI73" s="677"/>
      <c r="EVJ73" s="677"/>
      <c r="EVK73" s="677"/>
      <c r="EVL73" s="677"/>
      <c r="EVM73" s="677"/>
      <c r="EVN73" s="677"/>
      <c r="EVO73" s="677"/>
      <c r="EVP73" s="677"/>
      <c r="EVQ73" s="677"/>
      <c r="EVR73" s="677"/>
      <c r="EVS73" s="677"/>
      <c r="EVT73" s="677"/>
      <c r="EVU73" s="677"/>
      <c r="EVV73" s="677"/>
      <c r="EVW73" s="677"/>
      <c r="EVX73" s="677"/>
      <c r="EVY73" s="677"/>
      <c r="EVZ73" s="677"/>
      <c r="EWA73" s="677"/>
      <c r="EWB73" s="677"/>
      <c r="EWC73" s="677"/>
      <c r="EWD73" s="677"/>
      <c r="EWE73" s="677"/>
      <c r="EWF73" s="677"/>
      <c r="EWG73" s="677"/>
      <c r="EWH73" s="677"/>
      <c r="EWI73" s="677"/>
      <c r="EWJ73" s="677"/>
      <c r="EWK73" s="677"/>
      <c r="EWL73" s="677"/>
      <c r="EWM73" s="677"/>
      <c r="EWN73" s="677"/>
      <c r="EWO73" s="677"/>
      <c r="EWP73" s="677"/>
      <c r="EWQ73" s="677"/>
      <c r="EWR73" s="677"/>
      <c r="EWS73" s="677"/>
      <c r="EWT73" s="677"/>
      <c r="EWU73" s="677"/>
      <c r="EWV73" s="677"/>
      <c r="EWW73" s="677"/>
      <c r="EWX73" s="677"/>
      <c r="EWY73" s="677"/>
      <c r="EWZ73" s="677"/>
      <c r="EXA73" s="677"/>
      <c r="EXB73" s="677"/>
      <c r="EXC73" s="677"/>
      <c r="EXD73" s="677"/>
      <c r="EXE73" s="677"/>
      <c r="EXF73" s="677"/>
      <c r="EXG73" s="677"/>
      <c r="EXH73" s="677"/>
      <c r="EXI73" s="677"/>
      <c r="EXJ73" s="677"/>
      <c r="EXK73" s="677"/>
      <c r="EXL73" s="677"/>
      <c r="EXM73" s="677"/>
      <c r="EXN73" s="677"/>
      <c r="EXO73" s="677"/>
      <c r="EXP73" s="677"/>
      <c r="EXQ73" s="677"/>
      <c r="EXR73" s="677"/>
      <c r="EXS73" s="677"/>
      <c r="EXT73" s="677"/>
      <c r="EXU73" s="677"/>
      <c r="EXV73" s="677"/>
      <c r="EXW73" s="677"/>
      <c r="EXX73" s="677"/>
      <c r="EXY73" s="677"/>
      <c r="EXZ73" s="677"/>
      <c r="EYA73" s="677"/>
      <c r="EYB73" s="677"/>
      <c r="EYC73" s="677"/>
      <c r="EYD73" s="677"/>
      <c r="EYE73" s="677"/>
      <c r="EYF73" s="677"/>
      <c r="EYG73" s="677"/>
      <c r="EYH73" s="677"/>
      <c r="EYI73" s="677"/>
      <c r="EYJ73" s="677"/>
      <c r="EYK73" s="677"/>
      <c r="EYL73" s="677"/>
      <c r="EYM73" s="677"/>
      <c r="EYN73" s="677"/>
      <c r="EYO73" s="677"/>
      <c r="EYP73" s="677"/>
      <c r="EYQ73" s="677"/>
      <c r="EYR73" s="677"/>
      <c r="EYS73" s="677"/>
      <c r="EYT73" s="677"/>
      <c r="EYU73" s="677"/>
      <c r="EYV73" s="677"/>
      <c r="EYW73" s="677"/>
      <c r="EYX73" s="677"/>
      <c r="EYY73" s="677"/>
      <c r="EYZ73" s="677"/>
      <c r="EZA73" s="677"/>
      <c r="EZB73" s="677"/>
      <c r="EZC73" s="677"/>
      <c r="EZD73" s="677"/>
      <c r="EZE73" s="677"/>
      <c r="EZF73" s="677"/>
      <c r="EZG73" s="677"/>
      <c r="EZH73" s="677"/>
      <c r="EZI73" s="677"/>
      <c r="EZJ73" s="677"/>
      <c r="EZK73" s="677"/>
      <c r="EZL73" s="677"/>
      <c r="EZM73" s="677"/>
      <c r="EZN73" s="677"/>
      <c r="EZO73" s="677"/>
      <c r="EZP73" s="677"/>
      <c r="EZQ73" s="677"/>
      <c r="EZR73" s="677"/>
      <c r="EZS73" s="677"/>
      <c r="EZT73" s="677"/>
      <c r="EZU73" s="677"/>
      <c r="EZV73" s="677"/>
      <c r="EZW73" s="677"/>
      <c r="EZX73" s="677"/>
      <c r="EZY73" s="677"/>
      <c r="EZZ73" s="677"/>
      <c r="FAA73" s="677"/>
      <c r="FAB73" s="677"/>
      <c r="FAC73" s="677"/>
      <c r="FAD73" s="677"/>
      <c r="FAE73" s="677"/>
      <c r="FAF73" s="677"/>
      <c r="FAG73" s="677"/>
      <c r="FAH73" s="677"/>
      <c r="FAI73" s="677"/>
      <c r="FAJ73" s="677"/>
      <c r="FAK73" s="677"/>
      <c r="FAL73" s="677"/>
      <c r="FAM73" s="677"/>
      <c r="FAN73" s="677"/>
      <c r="FAO73" s="677"/>
      <c r="FAP73" s="677"/>
      <c r="FAQ73" s="677"/>
      <c r="FAR73" s="677"/>
      <c r="FAS73" s="677"/>
      <c r="FAT73" s="677"/>
      <c r="FAU73" s="677"/>
      <c r="FAV73" s="677"/>
      <c r="FAW73" s="677"/>
      <c r="FAX73" s="677"/>
      <c r="FAY73" s="677"/>
      <c r="FAZ73" s="677"/>
      <c r="FBA73" s="677"/>
      <c r="FBB73" s="677"/>
      <c r="FBC73" s="677"/>
      <c r="FBD73" s="677"/>
      <c r="FBE73" s="677"/>
      <c r="FBF73" s="677"/>
      <c r="FBG73" s="677"/>
      <c r="FBH73" s="677"/>
      <c r="FBI73" s="677"/>
      <c r="FBJ73" s="677"/>
      <c r="FBK73" s="677"/>
      <c r="FBL73" s="677"/>
      <c r="FBM73" s="677"/>
      <c r="FBN73" s="677"/>
      <c r="FBO73" s="677"/>
      <c r="FBP73" s="677"/>
      <c r="FBQ73" s="677"/>
      <c r="FBR73" s="677"/>
      <c r="FBS73" s="677"/>
      <c r="FBT73" s="677"/>
      <c r="FBU73" s="677"/>
      <c r="FBV73" s="677"/>
      <c r="FBW73" s="677"/>
      <c r="FBX73" s="677"/>
      <c r="FBY73" s="677"/>
      <c r="FBZ73" s="677"/>
      <c r="FCA73" s="677"/>
      <c r="FCB73" s="677"/>
      <c r="FCC73" s="677"/>
      <c r="FCD73" s="677"/>
      <c r="FCE73" s="677"/>
      <c r="FCF73" s="677"/>
      <c r="FCG73" s="677"/>
      <c r="FCH73" s="677"/>
      <c r="FCI73" s="677"/>
      <c r="FCJ73" s="677"/>
      <c r="FCK73" s="677"/>
      <c r="FCL73" s="677"/>
      <c r="FCM73" s="677"/>
      <c r="FCN73" s="677"/>
      <c r="FCO73" s="677"/>
      <c r="FCP73" s="677"/>
      <c r="FCQ73" s="677"/>
      <c r="FCR73" s="677"/>
      <c r="FCS73" s="677"/>
      <c r="FCT73" s="677"/>
      <c r="FCU73" s="677"/>
      <c r="FCV73" s="677"/>
      <c r="FCW73" s="677"/>
      <c r="FCX73" s="677"/>
      <c r="FCY73" s="677"/>
      <c r="FCZ73" s="677"/>
      <c r="FDA73" s="677"/>
      <c r="FDB73" s="677"/>
      <c r="FDC73" s="677"/>
      <c r="FDD73" s="677"/>
      <c r="FDE73" s="677"/>
      <c r="FDF73" s="677"/>
      <c r="FDG73" s="677"/>
      <c r="FDH73" s="677"/>
      <c r="FDI73" s="677"/>
      <c r="FDJ73" s="677"/>
      <c r="FDK73" s="677"/>
      <c r="FDL73" s="677"/>
      <c r="FDM73" s="677"/>
      <c r="FDN73" s="677"/>
      <c r="FDO73" s="677"/>
      <c r="FDP73" s="677"/>
      <c r="FDQ73" s="677"/>
      <c r="FDR73" s="677"/>
      <c r="FDS73" s="677"/>
      <c r="FDT73" s="677"/>
      <c r="FDU73" s="677"/>
      <c r="FDV73" s="677"/>
      <c r="FDW73" s="677"/>
      <c r="FDX73" s="677"/>
      <c r="FDY73" s="677"/>
      <c r="FDZ73" s="677"/>
      <c r="FEA73" s="677"/>
      <c r="FEB73" s="677"/>
      <c r="FEC73" s="677"/>
      <c r="FED73" s="677"/>
      <c r="FEE73" s="677"/>
      <c r="FEF73" s="677"/>
      <c r="FEG73" s="677"/>
      <c r="FEH73" s="677"/>
      <c r="FEI73" s="677"/>
      <c r="FEJ73" s="677"/>
      <c r="FEK73" s="677"/>
      <c r="FEL73" s="677"/>
      <c r="FEM73" s="677"/>
      <c r="FEN73" s="677"/>
      <c r="FEO73" s="677"/>
      <c r="FEP73" s="677"/>
      <c r="FEQ73" s="677"/>
      <c r="FER73" s="677"/>
      <c r="FES73" s="677"/>
      <c r="FET73" s="677"/>
      <c r="FEU73" s="677"/>
      <c r="FEV73" s="677"/>
      <c r="FEW73" s="677"/>
      <c r="FEX73" s="677"/>
      <c r="FEY73" s="677"/>
      <c r="FEZ73" s="677"/>
      <c r="FFA73" s="677"/>
      <c r="FFB73" s="677"/>
      <c r="FFC73" s="677"/>
      <c r="FFD73" s="677"/>
      <c r="FFE73" s="677"/>
      <c r="FFF73" s="677"/>
      <c r="FFG73" s="677"/>
      <c r="FFH73" s="677"/>
      <c r="FFI73" s="677"/>
      <c r="FFJ73" s="677"/>
      <c r="FFK73" s="677"/>
      <c r="FFL73" s="677"/>
      <c r="FFM73" s="677"/>
      <c r="FFN73" s="677"/>
      <c r="FFO73" s="677"/>
      <c r="FFP73" s="677"/>
      <c r="FFQ73" s="677"/>
      <c r="FFR73" s="677"/>
      <c r="FFS73" s="677"/>
      <c r="FFT73" s="677"/>
      <c r="FFU73" s="677"/>
      <c r="FFV73" s="677"/>
      <c r="FFW73" s="677"/>
      <c r="FFX73" s="677"/>
      <c r="FFY73" s="677"/>
      <c r="FFZ73" s="677"/>
      <c r="FGA73" s="677"/>
      <c r="FGB73" s="677"/>
      <c r="FGC73" s="677"/>
      <c r="FGD73" s="677"/>
      <c r="FGE73" s="677"/>
      <c r="FGF73" s="677"/>
      <c r="FGG73" s="677"/>
      <c r="FGH73" s="677"/>
      <c r="FGI73" s="677"/>
      <c r="FGJ73" s="677"/>
      <c r="FGK73" s="677"/>
      <c r="FGL73" s="677"/>
      <c r="FGM73" s="677"/>
      <c r="FGN73" s="677"/>
      <c r="FGO73" s="677"/>
      <c r="FGP73" s="677"/>
      <c r="FGQ73" s="677"/>
      <c r="FGR73" s="677"/>
      <c r="FGS73" s="677"/>
      <c r="FGT73" s="677"/>
      <c r="FGU73" s="677"/>
      <c r="FGV73" s="677"/>
      <c r="FGW73" s="677"/>
      <c r="FGX73" s="677"/>
      <c r="FGY73" s="677"/>
      <c r="FGZ73" s="677"/>
      <c r="FHA73" s="677"/>
      <c r="FHB73" s="677"/>
      <c r="FHC73" s="677"/>
      <c r="FHD73" s="677"/>
      <c r="FHE73" s="677"/>
      <c r="FHF73" s="677"/>
      <c r="FHG73" s="677"/>
      <c r="FHH73" s="677"/>
      <c r="FHI73" s="677"/>
      <c r="FHJ73" s="677"/>
      <c r="FHK73" s="677"/>
      <c r="FHL73" s="677"/>
      <c r="FHM73" s="677"/>
      <c r="FHN73" s="677"/>
      <c r="FHO73" s="677"/>
      <c r="FHP73" s="677"/>
      <c r="FHQ73" s="677"/>
      <c r="FHR73" s="677"/>
      <c r="FHS73" s="677"/>
      <c r="FHT73" s="677"/>
      <c r="FHU73" s="677"/>
      <c r="FHV73" s="677"/>
      <c r="FHW73" s="677"/>
      <c r="FHX73" s="677"/>
      <c r="FHY73" s="677"/>
      <c r="FHZ73" s="677"/>
      <c r="FIA73" s="677"/>
      <c r="FIB73" s="677"/>
      <c r="FIC73" s="677"/>
      <c r="FID73" s="677"/>
      <c r="FIE73" s="677"/>
      <c r="FIF73" s="677"/>
      <c r="FIG73" s="677"/>
      <c r="FIH73" s="677"/>
      <c r="FII73" s="677"/>
      <c r="FIJ73" s="677"/>
      <c r="FIK73" s="677"/>
      <c r="FIL73" s="677"/>
      <c r="FIM73" s="677"/>
      <c r="FIN73" s="677"/>
      <c r="FIO73" s="677"/>
      <c r="FIP73" s="677"/>
      <c r="FIQ73" s="677"/>
      <c r="FIR73" s="677"/>
      <c r="FIS73" s="677"/>
      <c r="FIT73" s="677"/>
      <c r="FIU73" s="677"/>
      <c r="FIV73" s="677"/>
      <c r="FIW73" s="677"/>
      <c r="FIX73" s="677"/>
      <c r="FIY73" s="677"/>
      <c r="FIZ73" s="677"/>
      <c r="FJA73" s="677"/>
      <c r="FJB73" s="677"/>
      <c r="FJC73" s="677"/>
      <c r="FJD73" s="677"/>
      <c r="FJE73" s="677"/>
      <c r="FJF73" s="677"/>
      <c r="FJG73" s="677"/>
      <c r="FJH73" s="677"/>
      <c r="FJI73" s="677"/>
      <c r="FJJ73" s="677"/>
      <c r="FJK73" s="677"/>
      <c r="FJL73" s="677"/>
      <c r="FJM73" s="677"/>
      <c r="FJN73" s="677"/>
      <c r="FJO73" s="677"/>
      <c r="FJP73" s="677"/>
      <c r="FJQ73" s="677"/>
      <c r="FJR73" s="677"/>
      <c r="FJS73" s="677"/>
      <c r="FJT73" s="677"/>
      <c r="FJU73" s="677"/>
      <c r="FJV73" s="677"/>
      <c r="FJW73" s="677"/>
      <c r="FJX73" s="677"/>
      <c r="FJY73" s="677"/>
      <c r="FJZ73" s="677"/>
      <c r="FKA73" s="677"/>
      <c r="FKB73" s="677"/>
      <c r="FKC73" s="677"/>
      <c r="FKD73" s="677"/>
      <c r="FKE73" s="677"/>
      <c r="FKF73" s="677"/>
      <c r="FKG73" s="677"/>
      <c r="FKH73" s="677"/>
      <c r="FKI73" s="677"/>
      <c r="FKJ73" s="677"/>
      <c r="FKK73" s="677"/>
      <c r="FKL73" s="677"/>
      <c r="FKM73" s="677"/>
      <c r="FKN73" s="677"/>
      <c r="FKO73" s="677"/>
      <c r="FKP73" s="677"/>
      <c r="FKQ73" s="677"/>
      <c r="FKR73" s="677"/>
      <c r="FKS73" s="677"/>
      <c r="FKT73" s="677"/>
      <c r="FKU73" s="677"/>
      <c r="FKV73" s="677"/>
      <c r="FKW73" s="677"/>
      <c r="FKX73" s="677"/>
      <c r="FKY73" s="677"/>
      <c r="FKZ73" s="677"/>
      <c r="FLA73" s="677"/>
      <c r="FLB73" s="677"/>
      <c r="FLC73" s="677"/>
      <c r="FLD73" s="677"/>
      <c r="FLE73" s="677"/>
      <c r="FLF73" s="677"/>
      <c r="FLG73" s="677"/>
      <c r="FLH73" s="677"/>
      <c r="FLI73" s="677"/>
      <c r="FLJ73" s="677"/>
      <c r="FLK73" s="677"/>
      <c r="FLL73" s="677"/>
      <c r="FLM73" s="677"/>
      <c r="FLN73" s="677"/>
      <c r="FLO73" s="677"/>
      <c r="FLP73" s="677"/>
      <c r="FLQ73" s="677"/>
      <c r="FLR73" s="677"/>
      <c r="FLS73" s="677"/>
      <c r="FLT73" s="677"/>
      <c r="FLU73" s="677"/>
      <c r="FLV73" s="677"/>
      <c r="FLW73" s="677"/>
      <c r="FLX73" s="677"/>
      <c r="FLY73" s="677"/>
      <c r="FLZ73" s="677"/>
      <c r="FMA73" s="677"/>
      <c r="FMB73" s="677"/>
      <c r="FMC73" s="677"/>
      <c r="FMD73" s="677"/>
      <c r="FME73" s="677"/>
      <c r="FMF73" s="677"/>
      <c r="FMG73" s="677"/>
      <c r="FMH73" s="677"/>
      <c r="FMI73" s="677"/>
      <c r="FMJ73" s="677"/>
      <c r="FMK73" s="677"/>
      <c r="FML73" s="677"/>
      <c r="FMM73" s="677"/>
      <c r="FMN73" s="677"/>
      <c r="FMO73" s="677"/>
      <c r="FMP73" s="677"/>
      <c r="FMQ73" s="677"/>
      <c r="FMR73" s="677"/>
      <c r="FMS73" s="677"/>
      <c r="FMT73" s="677"/>
      <c r="FMU73" s="677"/>
      <c r="FMV73" s="677"/>
      <c r="FMW73" s="677"/>
      <c r="FMX73" s="677"/>
      <c r="FMY73" s="677"/>
      <c r="FMZ73" s="677"/>
      <c r="FNA73" s="677"/>
      <c r="FNB73" s="677"/>
      <c r="FNC73" s="677"/>
      <c r="FND73" s="677"/>
      <c r="FNE73" s="677"/>
      <c r="FNF73" s="677"/>
      <c r="FNG73" s="677"/>
      <c r="FNH73" s="677"/>
      <c r="FNI73" s="677"/>
      <c r="FNJ73" s="677"/>
      <c r="FNK73" s="677"/>
      <c r="FNL73" s="677"/>
      <c r="FNM73" s="677"/>
      <c r="FNN73" s="677"/>
      <c r="FNO73" s="677"/>
      <c r="FNP73" s="677"/>
      <c r="FNQ73" s="677"/>
      <c r="FNR73" s="677"/>
      <c r="FNS73" s="677"/>
      <c r="FNT73" s="677"/>
      <c r="FNU73" s="677"/>
      <c r="FNV73" s="677"/>
      <c r="FNW73" s="677"/>
      <c r="FNX73" s="677"/>
      <c r="FNY73" s="677"/>
      <c r="FNZ73" s="677"/>
      <c r="FOA73" s="677"/>
      <c r="FOB73" s="677"/>
      <c r="FOC73" s="677"/>
      <c r="FOD73" s="677"/>
      <c r="FOE73" s="677"/>
      <c r="FOF73" s="677"/>
      <c r="FOG73" s="677"/>
      <c r="FOH73" s="677"/>
      <c r="FOI73" s="677"/>
      <c r="FOJ73" s="677"/>
      <c r="FOK73" s="677"/>
      <c r="FOL73" s="677"/>
      <c r="FOM73" s="677"/>
      <c r="FON73" s="677"/>
      <c r="FOO73" s="677"/>
      <c r="FOP73" s="677"/>
      <c r="FOQ73" s="677"/>
      <c r="FOR73" s="677"/>
      <c r="FOS73" s="677"/>
      <c r="FOT73" s="677"/>
      <c r="FOU73" s="677"/>
      <c r="FOV73" s="677"/>
      <c r="FOW73" s="677"/>
      <c r="FOX73" s="677"/>
      <c r="FOY73" s="677"/>
      <c r="FOZ73" s="677"/>
      <c r="FPA73" s="677"/>
      <c r="FPB73" s="677"/>
      <c r="FPC73" s="677"/>
      <c r="FPD73" s="677"/>
      <c r="FPE73" s="677"/>
      <c r="FPF73" s="677"/>
      <c r="FPG73" s="677"/>
      <c r="FPH73" s="677"/>
      <c r="FPI73" s="677"/>
      <c r="FPJ73" s="677"/>
      <c r="FPK73" s="677"/>
      <c r="FPL73" s="677"/>
      <c r="FPM73" s="677"/>
      <c r="FPN73" s="677"/>
      <c r="FPO73" s="677"/>
      <c r="FPP73" s="677"/>
      <c r="FPQ73" s="677"/>
      <c r="FPR73" s="677"/>
      <c r="FPS73" s="677"/>
      <c r="FPT73" s="677"/>
      <c r="FPU73" s="677"/>
      <c r="FPV73" s="677"/>
      <c r="FPW73" s="677"/>
      <c r="FPX73" s="677"/>
      <c r="FPY73" s="677"/>
      <c r="FPZ73" s="677"/>
      <c r="FQA73" s="677"/>
      <c r="FQB73" s="677"/>
      <c r="FQC73" s="677"/>
      <c r="FQD73" s="677"/>
      <c r="FQE73" s="677"/>
      <c r="FQF73" s="677"/>
      <c r="FQG73" s="677"/>
      <c r="FQH73" s="677"/>
      <c r="FQI73" s="677"/>
      <c r="FQJ73" s="677"/>
      <c r="FQK73" s="677"/>
      <c r="FQL73" s="677"/>
      <c r="FQM73" s="677"/>
      <c r="FQN73" s="677"/>
      <c r="FQO73" s="677"/>
      <c r="FQP73" s="677"/>
      <c r="FQQ73" s="677"/>
      <c r="FQR73" s="677"/>
      <c r="FQS73" s="677"/>
      <c r="FQT73" s="677"/>
      <c r="FQU73" s="677"/>
      <c r="FQV73" s="677"/>
      <c r="FQW73" s="677"/>
      <c r="FQX73" s="677"/>
      <c r="FQY73" s="677"/>
      <c r="FQZ73" s="677"/>
      <c r="FRA73" s="677"/>
      <c r="FRB73" s="677"/>
      <c r="FRC73" s="677"/>
      <c r="FRD73" s="677"/>
      <c r="FRE73" s="677"/>
      <c r="FRF73" s="677"/>
      <c r="FRG73" s="677"/>
      <c r="FRH73" s="677"/>
      <c r="FRI73" s="677"/>
      <c r="FRJ73" s="677"/>
      <c r="FRK73" s="677"/>
      <c r="FRL73" s="677"/>
      <c r="FRM73" s="677"/>
      <c r="FRN73" s="677"/>
      <c r="FRO73" s="677"/>
      <c r="FRP73" s="677"/>
      <c r="FRQ73" s="677"/>
      <c r="FRR73" s="677"/>
      <c r="FRS73" s="677"/>
      <c r="FRT73" s="677"/>
      <c r="FRU73" s="677"/>
      <c r="FRV73" s="677"/>
      <c r="FRW73" s="677"/>
      <c r="FRX73" s="677"/>
      <c r="FRY73" s="677"/>
      <c r="FRZ73" s="677"/>
      <c r="FSA73" s="677"/>
      <c r="FSB73" s="677"/>
      <c r="FSC73" s="677"/>
      <c r="FSD73" s="677"/>
      <c r="FSE73" s="677"/>
      <c r="FSF73" s="677"/>
      <c r="FSG73" s="677"/>
      <c r="FSH73" s="677"/>
      <c r="FSI73" s="677"/>
      <c r="FSJ73" s="677"/>
      <c r="FSK73" s="677"/>
      <c r="FSL73" s="677"/>
      <c r="FSM73" s="677"/>
      <c r="FSN73" s="677"/>
      <c r="FSO73" s="677"/>
      <c r="FSP73" s="677"/>
      <c r="FSQ73" s="677"/>
      <c r="FSR73" s="677"/>
      <c r="FSS73" s="677"/>
      <c r="FST73" s="677"/>
      <c r="FSU73" s="677"/>
      <c r="FSV73" s="677"/>
      <c r="FSW73" s="677"/>
      <c r="FSX73" s="677"/>
      <c r="FSY73" s="677"/>
      <c r="FSZ73" s="677"/>
      <c r="FTA73" s="677"/>
      <c r="FTB73" s="677"/>
      <c r="FTC73" s="677"/>
      <c r="FTD73" s="677"/>
      <c r="FTE73" s="677"/>
      <c r="FTF73" s="677"/>
      <c r="FTG73" s="677"/>
      <c r="FTH73" s="677"/>
      <c r="FTI73" s="677"/>
      <c r="FTJ73" s="677"/>
      <c r="FTK73" s="677"/>
      <c r="FTL73" s="677"/>
      <c r="FTM73" s="677"/>
      <c r="FTN73" s="677"/>
      <c r="FTO73" s="677"/>
      <c r="FTP73" s="677"/>
      <c r="FTQ73" s="677"/>
      <c r="FTR73" s="677"/>
      <c r="FTS73" s="677"/>
      <c r="FTT73" s="677"/>
      <c r="FTU73" s="677"/>
      <c r="FTV73" s="677"/>
      <c r="FTW73" s="677"/>
      <c r="FTX73" s="677"/>
      <c r="FTY73" s="677"/>
      <c r="FTZ73" s="677"/>
      <c r="FUA73" s="677"/>
      <c r="FUB73" s="677"/>
      <c r="FUC73" s="677"/>
      <c r="FUD73" s="677"/>
      <c r="FUE73" s="677"/>
      <c r="FUF73" s="677"/>
      <c r="FUG73" s="677"/>
      <c r="FUH73" s="677"/>
      <c r="FUI73" s="677"/>
      <c r="FUJ73" s="677"/>
      <c r="FUK73" s="677"/>
      <c r="FUL73" s="677"/>
      <c r="FUM73" s="677"/>
      <c r="FUN73" s="677"/>
      <c r="FUO73" s="677"/>
      <c r="FUP73" s="677"/>
      <c r="FUQ73" s="677"/>
      <c r="FUR73" s="677"/>
      <c r="FUS73" s="677"/>
      <c r="FUT73" s="677"/>
      <c r="FUU73" s="677"/>
      <c r="FUV73" s="677"/>
      <c r="FUW73" s="677"/>
      <c r="FUX73" s="677"/>
      <c r="FUY73" s="677"/>
      <c r="FUZ73" s="677"/>
      <c r="FVA73" s="677"/>
      <c r="FVB73" s="677"/>
      <c r="FVC73" s="677"/>
      <c r="FVD73" s="677"/>
      <c r="FVE73" s="677"/>
      <c r="FVF73" s="677"/>
      <c r="FVG73" s="677"/>
      <c r="FVH73" s="677"/>
      <c r="FVI73" s="677"/>
      <c r="FVJ73" s="677"/>
      <c r="FVK73" s="677"/>
      <c r="FVL73" s="677"/>
      <c r="FVM73" s="677"/>
      <c r="FVN73" s="677"/>
      <c r="FVO73" s="677"/>
      <c r="FVP73" s="677"/>
      <c r="FVQ73" s="677"/>
      <c r="FVR73" s="677"/>
      <c r="FVS73" s="677"/>
      <c r="FVT73" s="677"/>
      <c r="FVU73" s="677"/>
      <c r="FVV73" s="677"/>
      <c r="FVW73" s="677"/>
      <c r="FVX73" s="677"/>
      <c r="FVY73" s="677"/>
      <c r="FVZ73" s="677"/>
      <c r="FWA73" s="677"/>
      <c r="FWB73" s="677"/>
      <c r="FWC73" s="677"/>
      <c r="FWD73" s="677"/>
      <c r="FWE73" s="677"/>
      <c r="FWF73" s="677"/>
      <c r="FWG73" s="677"/>
      <c r="FWH73" s="677"/>
      <c r="FWI73" s="677"/>
      <c r="FWJ73" s="677"/>
      <c r="FWK73" s="677"/>
      <c r="FWL73" s="677"/>
      <c r="FWM73" s="677"/>
      <c r="FWN73" s="677"/>
      <c r="FWO73" s="677"/>
      <c r="FWP73" s="677"/>
      <c r="FWQ73" s="677"/>
      <c r="FWR73" s="677"/>
      <c r="FWS73" s="677"/>
      <c r="FWT73" s="677"/>
      <c r="FWU73" s="677"/>
      <c r="FWV73" s="677"/>
      <c r="FWW73" s="677"/>
      <c r="FWX73" s="677"/>
      <c r="FWY73" s="677"/>
      <c r="FWZ73" s="677"/>
      <c r="FXA73" s="677"/>
      <c r="FXB73" s="677"/>
      <c r="FXC73" s="677"/>
      <c r="FXD73" s="677"/>
      <c r="FXE73" s="677"/>
      <c r="FXF73" s="677"/>
      <c r="FXG73" s="677"/>
      <c r="FXH73" s="677"/>
      <c r="FXI73" s="677"/>
      <c r="FXJ73" s="677"/>
      <c r="FXK73" s="677"/>
      <c r="FXL73" s="677"/>
      <c r="FXM73" s="677"/>
      <c r="FXN73" s="677"/>
      <c r="FXO73" s="677"/>
      <c r="FXP73" s="677"/>
      <c r="FXQ73" s="677"/>
      <c r="FXR73" s="677"/>
      <c r="FXS73" s="677"/>
      <c r="FXT73" s="677"/>
      <c r="FXU73" s="677"/>
      <c r="FXV73" s="677"/>
      <c r="FXW73" s="677"/>
      <c r="FXX73" s="677"/>
      <c r="FXY73" s="677"/>
      <c r="FXZ73" s="677"/>
      <c r="FYA73" s="677"/>
      <c r="FYB73" s="677"/>
      <c r="FYC73" s="677"/>
      <c r="FYD73" s="677"/>
      <c r="FYE73" s="677"/>
      <c r="FYF73" s="677"/>
      <c r="FYG73" s="677"/>
      <c r="FYH73" s="677"/>
      <c r="FYI73" s="677"/>
      <c r="FYJ73" s="677"/>
      <c r="FYK73" s="677"/>
      <c r="FYL73" s="677"/>
      <c r="FYM73" s="677"/>
      <c r="FYN73" s="677"/>
      <c r="FYO73" s="677"/>
      <c r="FYP73" s="677"/>
      <c r="FYQ73" s="677"/>
      <c r="FYR73" s="677"/>
      <c r="FYS73" s="677"/>
      <c r="FYT73" s="677"/>
      <c r="FYU73" s="677"/>
      <c r="FYV73" s="677"/>
      <c r="FYW73" s="677"/>
      <c r="FYX73" s="677"/>
      <c r="FYY73" s="677"/>
      <c r="FYZ73" s="677"/>
      <c r="FZA73" s="677"/>
      <c r="FZB73" s="677"/>
      <c r="FZC73" s="677"/>
      <c r="FZD73" s="677"/>
      <c r="FZE73" s="677"/>
      <c r="FZF73" s="677"/>
      <c r="FZG73" s="677"/>
      <c r="FZH73" s="677"/>
      <c r="FZI73" s="677"/>
      <c r="FZJ73" s="677"/>
      <c r="FZK73" s="677"/>
      <c r="FZL73" s="677"/>
      <c r="FZM73" s="677"/>
      <c r="FZN73" s="677"/>
      <c r="FZO73" s="677"/>
      <c r="FZP73" s="677"/>
      <c r="FZQ73" s="677"/>
      <c r="FZR73" s="677"/>
      <c r="FZS73" s="677"/>
      <c r="FZT73" s="677"/>
      <c r="FZU73" s="677"/>
      <c r="FZV73" s="677"/>
      <c r="FZW73" s="677"/>
      <c r="FZX73" s="677"/>
      <c r="FZY73" s="677"/>
      <c r="FZZ73" s="677"/>
      <c r="GAA73" s="677"/>
      <c r="GAB73" s="677"/>
      <c r="GAC73" s="677"/>
      <c r="GAD73" s="677"/>
      <c r="GAE73" s="677"/>
      <c r="GAF73" s="677"/>
      <c r="GAG73" s="677"/>
      <c r="GAH73" s="677"/>
      <c r="GAI73" s="677"/>
      <c r="GAJ73" s="677"/>
      <c r="GAK73" s="677"/>
      <c r="GAL73" s="677"/>
      <c r="GAM73" s="677"/>
      <c r="GAN73" s="677"/>
      <c r="GAO73" s="677"/>
      <c r="GAP73" s="677"/>
      <c r="GAQ73" s="677"/>
      <c r="GAR73" s="677"/>
      <c r="GAS73" s="677"/>
      <c r="GAT73" s="677"/>
      <c r="GAU73" s="677"/>
      <c r="GAV73" s="677"/>
      <c r="GAW73" s="677"/>
      <c r="GAX73" s="677"/>
      <c r="GAY73" s="677"/>
      <c r="GAZ73" s="677"/>
      <c r="GBA73" s="677"/>
      <c r="GBB73" s="677"/>
      <c r="GBC73" s="677"/>
      <c r="GBD73" s="677"/>
      <c r="GBE73" s="677"/>
      <c r="GBF73" s="677"/>
      <c r="GBG73" s="677"/>
      <c r="GBH73" s="677"/>
      <c r="GBI73" s="677"/>
      <c r="GBJ73" s="677"/>
      <c r="GBK73" s="677"/>
      <c r="GBL73" s="677"/>
      <c r="GBM73" s="677"/>
      <c r="GBN73" s="677"/>
      <c r="GBO73" s="677"/>
      <c r="GBP73" s="677"/>
      <c r="GBQ73" s="677"/>
      <c r="GBR73" s="677"/>
      <c r="GBS73" s="677"/>
      <c r="GBT73" s="677"/>
      <c r="GBU73" s="677"/>
      <c r="GBV73" s="677"/>
      <c r="GBW73" s="677"/>
      <c r="GBX73" s="677"/>
      <c r="GBY73" s="677"/>
      <c r="GBZ73" s="677"/>
      <c r="GCA73" s="677"/>
      <c r="GCB73" s="677"/>
      <c r="GCC73" s="677"/>
      <c r="GCD73" s="677"/>
      <c r="GCE73" s="677"/>
      <c r="GCF73" s="677"/>
      <c r="GCG73" s="677"/>
      <c r="GCH73" s="677"/>
      <c r="GCI73" s="677"/>
      <c r="GCJ73" s="677"/>
      <c r="GCK73" s="677"/>
      <c r="GCL73" s="677"/>
      <c r="GCM73" s="677"/>
      <c r="GCN73" s="677"/>
      <c r="GCO73" s="677"/>
      <c r="GCP73" s="677"/>
      <c r="GCQ73" s="677"/>
      <c r="GCR73" s="677"/>
      <c r="GCS73" s="677"/>
      <c r="GCT73" s="677"/>
      <c r="GCU73" s="677"/>
      <c r="GCV73" s="677"/>
      <c r="GCW73" s="677"/>
      <c r="GCX73" s="677"/>
      <c r="GCY73" s="677"/>
      <c r="GCZ73" s="677"/>
      <c r="GDA73" s="677"/>
      <c r="GDB73" s="677"/>
      <c r="GDC73" s="677"/>
      <c r="GDD73" s="677"/>
      <c r="GDE73" s="677"/>
      <c r="GDF73" s="677"/>
      <c r="GDG73" s="677"/>
      <c r="GDH73" s="677"/>
      <c r="GDI73" s="677"/>
      <c r="GDJ73" s="677"/>
      <c r="GDK73" s="677"/>
      <c r="GDL73" s="677"/>
      <c r="GDM73" s="677"/>
      <c r="GDN73" s="677"/>
      <c r="GDO73" s="677"/>
      <c r="GDP73" s="677"/>
      <c r="GDQ73" s="677"/>
      <c r="GDR73" s="677"/>
      <c r="GDS73" s="677"/>
      <c r="GDT73" s="677"/>
      <c r="GDU73" s="677"/>
      <c r="GDV73" s="677"/>
      <c r="GDW73" s="677"/>
      <c r="GDX73" s="677"/>
      <c r="GDY73" s="677"/>
      <c r="GDZ73" s="677"/>
      <c r="GEA73" s="677"/>
      <c r="GEB73" s="677"/>
      <c r="GEC73" s="677"/>
      <c r="GED73" s="677"/>
      <c r="GEE73" s="677"/>
      <c r="GEF73" s="677"/>
      <c r="GEG73" s="677"/>
      <c r="GEH73" s="677"/>
      <c r="GEI73" s="677"/>
      <c r="GEJ73" s="677"/>
      <c r="GEK73" s="677"/>
      <c r="GEL73" s="677"/>
      <c r="GEM73" s="677"/>
      <c r="GEN73" s="677"/>
      <c r="GEO73" s="677"/>
      <c r="GEP73" s="677"/>
      <c r="GEQ73" s="677"/>
      <c r="GER73" s="677"/>
      <c r="GES73" s="677"/>
      <c r="GET73" s="677"/>
      <c r="GEU73" s="677"/>
      <c r="GEV73" s="677"/>
      <c r="GEW73" s="677"/>
      <c r="GEX73" s="677"/>
      <c r="GEY73" s="677"/>
      <c r="GEZ73" s="677"/>
      <c r="GFA73" s="677"/>
      <c r="GFB73" s="677"/>
      <c r="GFC73" s="677"/>
      <c r="GFD73" s="677"/>
      <c r="GFE73" s="677"/>
      <c r="GFF73" s="677"/>
      <c r="GFG73" s="677"/>
      <c r="GFH73" s="677"/>
      <c r="GFI73" s="677"/>
      <c r="GFJ73" s="677"/>
      <c r="GFK73" s="677"/>
      <c r="GFL73" s="677"/>
      <c r="GFM73" s="677"/>
      <c r="GFN73" s="677"/>
      <c r="GFO73" s="677"/>
      <c r="GFP73" s="677"/>
      <c r="GFQ73" s="677"/>
      <c r="GFR73" s="677"/>
      <c r="GFS73" s="677"/>
      <c r="GFT73" s="677"/>
      <c r="GFU73" s="677"/>
      <c r="GFV73" s="677"/>
      <c r="GFW73" s="677"/>
      <c r="GFX73" s="677"/>
      <c r="GFY73" s="677"/>
      <c r="GFZ73" s="677"/>
      <c r="GGA73" s="677"/>
      <c r="GGB73" s="677"/>
      <c r="GGC73" s="677"/>
      <c r="GGD73" s="677"/>
      <c r="GGE73" s="677"/>
      <c r="GGF73" s="677"/>
      <c r="GGG73" s="677"/>
      <c r="GGH73" s="677"/>
      <c r="GGI73" s="677"/>
      <c r="GGJ73" s="677"/>
      <c r="GGK73" s="677"/>
      <c r="GGL73" s="677"/>
      <c r="GGM73" s="677"/>
      <c r="GGN73" s="677"/>
      <c r="GGO73" s="677"/>
      <c r="GGP73" s="677"/>
      <c r="GGQ73" s="677"/>
      <c r="GGR73" s="677"/>
      <c r="GGS73" s="677"/>
      <c r="GGT73" s="677"/>
      <c r="GGU73" s="677"/>
      <c r="GGV73" s="677"/>
      <c r="GGW73" s="677"/>
      <c r="GGX73" s="677"/>
      <c r="GGY73" s="677"/>
      <c r="GGZ73" s="677"/>
      <c r="GHA73" s="677"/>
      <c r="GHB73" s="677"/>
      <c r="GHC73" s="677"/>
      <c r="GHD73" s="677"/>
      <c r="GHE73" s="677"/>
      <c r="GHF73" s="677"/>
      <c r="GHG73" s="677"/>
      <c r="GHH73" s="677"/>
      <c r="GHI73" s="677"/>
      <c r="GHJ73" s="677"/>
      <c r="GHK73" s="677"/>
      <c r="GHL73" s="677"/>
      <c r="GHM73" s="677"/>
      <c r="GHN73" s="677"/>
      <c r="GHO73" s="677"/>
      <c r="GHP73" s="677"/>
      <c r="GHQ73" s="677"/>
      <c r="GHR73" s="677"/>
      <c r="GHS73" s="677"/>
      <c r="GHT73" s="677"/>
      <c r="GHU73" s="677"/>
      <c r="GHV73" s="677"/>
      <c r="GHW73" s="677"/>
      <c r="GHX73" s="677"/>
      <c r="GHY73" s="677"/>
      <c r="GHZ73" s="677"/>
      <c r="GIA73" s="677"/>
      <c r="GIB73" s="677"/>
      <c r="GIC73" s="677"/>
      <c r="GID73" s="677"/>
      <c r="GIE73" s="677"/>
      <c r="GIF73" s="677"/>
      <c r="GIG73" s="677"/>
      <c r="GIH73" s="677"/>
      <c r="GII73" s="677"/>
      <c r="GIJ73" s="677"/>
      <c r="GIK73" s="677"/>
      <c r="GIL73" s="677"/>
      <c r="GIM73" s="677"/>
      <c r="GIN73" s="677"/>
      <c r="GIO73" s="677"/>
      <c r="GIP73" s="677"/>
      <c r="GIQ73" s="677"/>
      <c r="GIR73" s="677"/>
      <c r="GIS73" s="677"/>
      <c r="GIT73" s="677"/>
      <c r="GIU73" s="677"/>
      <c r="GIV73" s="677"/>
      <c r="GIW73" s="677"/>
      <c r="GIX73" s="677"/>
      <c r="GIY73" s="677"/>
      <c r="GIZ73" s="677"/>
      <c r="GJA73" s="677"/>
      <c r="GJB73" s="677"/>
      <c r="GJC73" s="677"/>
      <c r="GJD73" s="677"/>
      <c r="GJE73" s="677"/>
      <c r="GJF73" s="677"/>
      <c r="GJG73" s="677"/>
      <c r="GJH73" s="677"/>
      <c r="GJI73" s="677"/>
      <c r="GJJ73" s="677"/>
      <c r="GJK73" s="677"/>
      <c r="GJL73" s="677"/>
      <c r="GJM73" s="677"/>
      <c r="GJN73" s="677"/>
      <c r="GJO73" s="677"/>
      <c r="GJP73" s="677"/>
      <c r="GJQ73" s="677"/>
      <c r="GJR73" s="677"/>
      <c r="GJS73" s="677"/>
      <c r="GJT73" s="677"/>
      <c r="GJU73" s="677"/>
      <c r="GJV73" s="677"/>
      <c r="GJW73" s="677"/>
      <c r="GJX73" s="677"/>
      <c r="GJY73" s="677"/>
      <c r="GJZ73" s="677"/>
      <c r="GKA73" s="677"/>
      <c r="GKB73" s="677"/>
      <c r="GKC73" s="677"/>
      <c r="GKD73" s="677"/>
      <c r="GKE73" s="677"/>
      <c r="GKF73" s="677"/>
      <c r="GKG73" s="677"/>
      <c r="GKH73" s="677"/>
      <c r="GKI73" s="677"/>
      <c r="GKJ73" s="677"/>
      <c r="GKK73" s="677"/>
      <c r="GKL73" s="677"/>
      <c r="GKM73" s="677"/>
      <c r="GKN73" s="677"/>
      <c r="GKO73" s="677"/>
      <c r="GKP73" s="677"/>
      <c r="GKQ73" s="677"/>
      <c r="GKR73" s="677"/>
      <c r="GKS73" s="677"/>
      <c r="GKT73" s="677"/>
      <c r="GKU73" s="677"/>
      <c r="GKV73" s="677"/>
      <c r="GKW73" s="677"/>
      <c r="GKX73" s="677"/>
      <c r="GKY73" s="677"/>
      <c r="GKZ73" s="677"/>
      <c r="GLA73" s="677"/>
      <c r="GLB73" s="677"/>
      <c r="GLC73" s="677"/>
      <c r="GLD73" s="677"/>
      <c r="GLE73" s="677"/>
      <c r="GLF73" s="677"/>
      <c r="GLG73" s="677"/>
      <c r="GLH73" s="677"/>
      <c r="GLI73" s="677"/>
      <c r="GLJ73" s="677"/>
      <c r="GLK73" s="677"/>
      <c r="GLL73" s="677"/>
      <c r="GLM73" s="677"/>
      <c r="GLN73" s="677"/>
      <c r="GLO73" s="677"/>
      <c r="GLP73" s="677"/>
      <c r="GLQ73" s="677"/>
      <c r="GLR73" s="677"/>
      <c r="GLS73" s="677"/>
      <c r="GLT73" s="677"/>
      <c r="GLU73" s="677"/>
      <c r="GLV73" s="677"/>
      <c r="GLW73" s="677"/>
      <c r="GLX73" s="677"/>
      <c r="GLY73" s="677"/>
      <c r="GLZ73" s="677"/>
      <c r="GMA73" s="677"/>
      <c r="GMB73" s="677"/>
      <c r="GMC73" s="677"/>
      <c r="GMD73" s="677"/>
      <c r="GME73" s="677"/>
      <c r="GMF73" s="677"/>
      <c r="GMG73" s="677"/>
      <c r="GMH73" s="677"/>
      <c r="GMI73" s="677"/>
      <c r="GMJ73" s="677"/>
      <c r="GMK73" s="677"/>
      <c r="GML73" s="677"/>
      <c r="GMM73" s="677"/>
      <c r="GMN73" s="677"/>
      <c r="GMO73" s="677"/>
      <c r="GMP73" s="677"/>
      <c r="GMQ73" s="677"/>
      <c r="GMR73" s="677"/>
      <c r="GMS73" s="677"/>
      <c r="GMT73" s="677"/>
      <c r="GMU73" s="677"/>
      <c r="GMV73" s="677"/>
      <c r="GMW73" s="677"/>
      <c r="GMX73" s="677"/>
      <c r="GMY73" s="677"/>
      <c r="GMZ73" s="677"/>
      <c r="GNA73" s="677"/>
      <c r="GNB73" s="677"/>
      <c r="GNC73" s="677"/>
      <c r="GND73" s="677"/>
      <c r="GNE73" s="677"/>
      <c r="GNF73" s="677"/>
      <c r="GNG73" s="677"/>
      <c r="GNH73" s="677"/>
      <c r="GNI73" s="677"/>
      <c r="GNJ73" s="677"/>
      <c r="GNK73" s="677"/>
      <c r="GNL73" s="677"/>
      <c r="GNM73" s="677"/>
      <c r="GNN73" s="677"/>
      <c r="GNO73" s="677"/>
      <c r="GNP73" s="677"/>
      <c r="GNQ73" s="677"/>
      <c r="GNR73" s="677"/>
      <c r="GNS73" s="677"/>
      <c r="GNT73" s="677"/>
      <c r="GNU73" s="677"/>
      <c r="GNV73" s="677"/>
      <c r="GNW73" s="677"/>
      <c r="GNX73" s="677"/>
      <c r="GNY73" s="677"/>
      <c r="GNZ73" s="677"/>
      <c r="GOA73" s="677"/>
      <c r="GOB73" s="677"/>
      <c r="GOC73" s="677"/>
      <c r="GOD73" s="677"/>
      <c r="GOE73" s="677"/>
      <c r="GOF73" s="677"/>
      <c r="GOG73" s="677"/>
      <c r="GOH73" s="677"/>
      <c r="GOI73" s="677"/>
      <c r="GOJ73" s="677"/>
      <c r="GOK73" s="677"/>
      <c r="GOL73" s="677"/>
      <c r="GOM73" s="677"/>
      <c r="GON73" s="677"/>
      <c r="GOO73" s="677"/>
      <c r="GOP73" s="677"/>
      <c r="GOQ73" s="677"/>
      <c r="GOR73" s="677"/>
      <c r="GOS73" s="677"/>
      <c r="GOT73" s="677"/>
      <c r="GOU73" s="677"/>
      <c r="GOV73" s="677"/>
      <c r="GOW73" s="677"/>
      <c r="GOX73" s="677"/>
      <c r="GOY73" s="677"/>
      <c r="GOZ73" s="677"/>
      <c r="GPA73" s="677"/>
      <c r="GPB73" s="677"/>
      <c r="GPC73" s="677"/>
      <c r="GPD73" s="677"/>
      <c r="GPE73" s="677"/>
      <c r="GPF73" s="677"/>
      <c r="GPG73" s="677"/>
      <c r="GPH73" s="677"/>
      <c r="GPI73" s="677"/>
      <c r="GPJ73" s="677"/>
      <c r="GPK73" s="677"/>
      <c r="GPL73" s="677"/>
      <c r="GPM73" s="677"/>
      <c r="GPN73" s="677"/>
      <c r="GPO73" s="677"/>
      <c r="GPP73" s="677"/>
      <c r="GPQ73" s="677"/>
      <c r="GPR73" s="677"/>
      <c r="GPS73" s="677"/>
      <c r="GPT73" s="677"/>
      <c r="GPU73" s="677"/>
      <c r="GPV73" s="677"/>
      <c r="GPW73" s="677"/>
      <c r="GPX73" s="677"/>
      <c r="GPY73" s="677"/>
      <c r="GPZ73" s="677"/>
      <c r="GQA73" s="677"/>
      <c r="GQB73" s="677"/>
      <c r="GQC73" s="677"/>
      <c r="GQD73" s="677"/>
      <c r="GQE73" s="677"/>
      <c r="GQF73" s="677"/>
      <c r="GQG73" s="677"/>
      <c r="GQH73" s="677"/>
      <c r="GQI73" s="677"/>
      <c r="GQJ73" s="677"/>
      <c r="GQK73" s="677"/>
      <c r="GQL73" s="677"/>
      <c r="GQM73" s="677"/>
      <c r="GQN73" s="677"/>
      <c r="GQO73" s="677"/>
      <c r="GQP73" s="677"/>
      <c r="GQQ73" s="677"/>
      <c r="GQR73" s="677"/>
      <c r="GQS73" s="677"/>
      <c r="GQT73" s="677"/>
      <c r="GQU73" s="677"/>
      <c r="GQV73" s="677"/>
      <c r="GQW73" s="677"/>
      <c r="GQX73" s="677"/>
      <c r="GQY73" s="677"/>
      <c r="GQZ73" s="677"/>
      <c r="GRA73" s="677"/>
      <c r="GRB73" s="677"/>
      <c r="GRC73" s="677"/>
      <c r="GRD73" s="677"/>
      <c r="GRE73" s="677"/>
      <c r="GRF73" s="677"/>
      <c r="GRG73" s="677"/>
      <c r="GRH73" s="677"/>
      <c r="GRI73" s="677"/>
      <c r="GRJ73" s="677"/>
      <c r="GRK73" s="677"/>
      <c r="GRL73" s="677"/>
      <c r="GRM73" s="677"/>
      <c r="GRN73" s="677"/>
      <c r="GRO73" s="677"/>
      <c r="GRP73" s="677"/>
      <c r="GRQ73" s="677"/>
      <c r="GRR73" s="677"/>
      <c r="GRS73" s="677"/>
      <c r="GRT73" s="677"/>
      <c r="GRU73" s="677"/>
      <c r="GRV73" s="677"/>
      <c r="GRW73" s="677"/>
      <c r="GRX73" s="677"/>
      <c r="GRY73" s="677"/>
      <c r="GRZ73" s="677"/>
      <c r="GSA73" s="677"/>
      <c r="GSB73" s="677"/>
      <c r="GSC73" s="677"/>
      <c r="GSD73" s="677"/>
      <c r="GSE73" s="677"/>
      <c r="GSF73" s="677"/>
      <c r="GSG73" s="677"/>
      <c r="GSH73" s="677"/>
      <c r="GSI73" s="677"/>
      <c r="GSJ73" s="677"/>
      <c r="GSK73" s="677"/>
      <c r="GSL73" s="677"/>
      <c r="GSM73" s="677"/>
      <c r="GSN73" s="677"/>
      <c r="GSO73" s="677"/>
      <c r="GSP73" s="677"/>
      <c r="GSQ73" s="677"/>
      <c r="GSR73" s="677"/>
      <c r="GSS73" s="677"/>
      <c r="GST73" s="677"/>
      <c r="GSU73" s="677"/>
      <c r="GSV73" s="677"/>
      <c r="GSW73" s="677"/>
      <c r="GSX73" s="677"/>
      <c r="GSY73" s="677"/>
      <c r="GSZ73" s="677"/>
      <c r="GTA73" s="677"/>
      <c r="GTB73" s="677"/>
      <c r="GTC73" s="677"/>
      <c r="GTD73" s="677"/>
      <c r="GTE73" s="677"/>
      <c r="GTF73" s="677"/>
      <c r="GTG73" s="677"/>
      <c r="GTH73" s="677"/>
      <c r="GTI73" s="677"/>
      <c r="GTJ73" s="677"/>
      <c r="GTK73" s="677"/>
      <c r="GTL73" s="677"/>
      <c r="GTM73" s="677"/>
      <c r="GTN73" s="677"/>
      <c r="GTO73" s="677"/>
      <c r="GTP73" s="677"/>
      <c r="GTQ73" s="677"/>
      <c r="GTR73" s="677"/>
      <c r="GTS73" s="677"/>
      <c r="GTT73" s="677"/>
      <c r="GTU73" s="677"/>
      <c r="GTV73" s="677"/>
      <c r="GTW73" s="677"/>
      <c r="GTX73" s="677"/>
      <c r="GTY73" s="677"/>
      <c r="GTZ73" s="677"/>
      <c r="GUA73" s="677"/>
      <c r="GUB73" s="677"/>
      <c r="GUC73" s="677"/>
      <c r="GUD73" s="677"/>
      <c r="GUE73" s="677"/>
      <c r="GUF73" s="677"/>
      <c r="GUG73" s="677"/>
      <c r="GUH73" s="677"/>
      <c r="GUI73" s="677"/>
      <c r="GUJ73" s="677"/>
      <c r="GUK73" s="677"/>
      <c r="GUL73" s="677"/>
      <c r="GUM73" s="677"/>
      <c r="GUN73" s="677"/>
      <c r="GUO73" s="677"/>
      <c r="GUP73" s="677"/>
      <c r="GUQ73" s="677"/>
      <c r="GUR73" s="677"/>
      <c r="GUS73" s="677"/>
      <c r="GUT73" s="677"/>
      <c r="GUU73" s="677"/>
      <c r="GUV73" s="677"/>
      <c r="GUW73" s="677"/>
      <c r="GUX73" s="677"/>
      <c r="GUY73" s="677"/>
      <c r="GUZ73" s="677"/>
      <c r="GVA73" s="677"/>
      <c r="GVB73" s="677"/>
      <c r="GVC73" s="677"/>
      <c r="GVD73" s="677"/>
      <c r="GVE73" s="677"/>
      <c r="GVF73" s="677"/>
      <c r="GVG73" s="677"/>
      <c r="GVH73" s="677"/>
      <c r="GVI73" s="677"/>
      <c r="GVJ73" s="677"/>
      <c r="GVK73" s="677"/>
      <c r="GVL73" s="677"/>
      <c r="GVM73" s="677"/>
      <c r="GVN73" s="677"/>
      <c r="GVO73" s="677"/>
      <c r="GVP73" s="677"/>
      <c r="GVQ73" s="677"/>
      <c r="GVR73" s="677"/>
      <c r="GVS73" s="677"/>
      <c r="GVT73" s="677"/>
      <c r="GVU73" s="677"/>
      <c r="GVV73" s="677"/>
      <c r="GVW73" s="677"/>
      <c r="GVX73" s="677"/>
      <c r="GVY73" s="677"/>
      <c r="GVZ73" s="677"/>
      <c r="GWA73" s="677"/>
      <c r="GWB73" s="677"/>
      <c r="GWC73" s="677"/>
      <c r="GWD73" s="677"/>
      <c r="GWE73" s="677"/>
      <c r="GWF73" s="677"/>
      <c r="GWG73" s="677"/>
      <c r="GWH73" s="677"/>
      <c r="GWI73" s="677"/>
      <c r="GWJ73" s="677"/>
      <c r="GWK73" s="677"/>
      <c r="GWL73" s="677"/>
      <c r="GWM73" s="677"/>
      <c r="GWN73" s="677"/>
      <c r="GWO73" s="677"/>
      <c r="GWP73" s="677"/>
      <c r="GWQ73" s="677"/>
      <c r="GWR73" s="677"/>
      <c r="GWS73" s="677"/>
      <c r="GWT73" s="677"/>
      <c r="GWU73" s="677"/>
      <c r="GWV73" s="677"/>
      <c r="GWW73" s="677"/>
      <c r="GWX73" s="677"/>
      <c r="GWY73" s="677"/>
      <c r="GWZ73" s="677"/>
      <c r="GXA73" s="677"/>
      <c r="GXB73" s="677"/>
      <c r="GXC73" s="677"/>
      <c r="GXD73" s="677"/>
      <c r="GXE73" s="677"/>
      <c r="GXF73" s="677"/>
      <c r="GXG73" s="677"/>
      <c r="GXH73" s="677"/>
      <c r="GXI73" s="677"/>
      <c r="GXJ73" s="677"/>
      <c r="GXK73" s="677"/>
      <c r="GXL73" s="677"/>
      <c r="GXM73" s="677"/>
      <c r="GXN73" s="677"/>
      <c r="GXO73" s="677"/>
      <c r="GXP73" s="677"/>
      <c r="GXQ73" s="677"/>
      <c r="GXR73" s="677"/>
      <c r="GXS73" s="677"/>
      <c r="GXT73" s="677"/>
      <c r="GXU73" s="677"/>
      <c r="GXV73" s="677"/>
      <c r="GXW73" s="677"/>
      <c r="GXX73" s="677"/>
      <c r="GXY73" s="677"/>
      <c r="GXZ73" s="677"/>
      <c r="GYA73" s="677"/>
      <c r="GYB73" s="677"/>
      <c r="GYC73" s="677"/>
      <c r="GYD73" s="677"/>
      <c r="GYE73" s="677"/>
      <c r="GYF73" s="677"/>
      <c r="GYG73" s="677"/>
      <c r="GYH73" s="677"/>
      <c r="GYI73" s="677"/>
      <c r="GYJ73" s="677"/>
      <c r="GYK73" s="677"/>
      <c r="GYL73" s="677"/>
      <c r="GYM73" s="677"/>
      <c r="GYN73" s="677"/>
      <c r="GYO73" s="677"/>
      <c r="GYP73" s="677"/>
      <c r="GYQ73" s="677"/>
      <c r="GYR73" s="677"/>
      <c r="GYS73" s="677"/>
      <c r="GYT73" s="677"/>
      <c r="GYU73" s="677"/>
      <c r="GYV73" s="677"/>
      <c r="GYW73" s="677"/>
      <c r="GYX73" s="677"/>
      <c r="GYY73" s="677"/>
      <c r="GYZ73" s="677"/>
      <c r="GZA73" s="677"/>
      <c r="GZB73" s="677"/>
      <c r="GZC73" s="677"/>
      <c r="GZD73" s="677"/>
      <c r="GZE73" s="677"/>
      <c r="GZF73" s="677"/>
      <c r="GZG73" s="677"/>
      <c r="GZH73" s="677"/>
      <c r="GZI73" s="677"/>
      <c r="GZJ73" s="677"/>
      <c r="GZK73" s="677"/>
      <c r="GZL73" s="677"/>
      <c r="GZM73" s="677"/>
      <c r="GZN73" s="677"/>
      <c r="GZO73" s="677"/>
      <c r="GZP73" s="677"/>
      <c r="GZQ73" s="677"/>
      <c r="GZR73" s="677"/>
      <c r="GZS73" s="677"/>
      <c r="GZT73" s="677"/>
      <c r="GZU73" s="677"/>
      <c r="GZV73" s="677"/>
      <c r="GZW73" s="677"/>
      <c r="GZX73" s="677"/>
      <c r="GZY73" s="677"/>
      <c r="GZZ73" s="677"/>
      <c r="HAA73" s="677"/>
      <c r="HAB73" s="677"/>
      <c r="HAC73" s="677"/>
      <c r="HAD73" s="677"/>
      <c r="HAE73" s="677"/>
      <c r="HAF73" s="677"/>
      <c r="HAG73" s="677"/>
      <c r="HAH73" s="677"/>
      <c r="HAI73" s="677"/>
      <c r="HAJ73" s="677"/>
      <c r="HAK73" s="677"/>
      <c r="HAL73" s="677"/>
      <c r="HAM73" s="677"/>
      <c r="HAN73" s="677"/>
      <c r="HAO73" s="677"/>
      <c r="HAP73" s="677"/>
      <c r="HAQ73" s="677"/>
      <c r="HAR73" s="677"/>
      <c r="HAS73" s="677"/>
      <c r="HAT73" s="677"/>
      <c r="HAU73" s="677"/>
      <c r="HAV73" s="677"/>
      <c r="HAW73" s="677"/>
      <c r="HAX73" s="677"/>
      <c r="HAY73" s="677"/>
      <c r="HAZ73" s="677"/>
      <c r="HBA73" s="677"/>
      <c r="HBB73" s="677"/>
      <c r="HBC73" s="677"/>
      <c r="HBD73" s="677"/>
      <c r="HBE73" s="677"/>
      <c r="HBF73" s="677"/>
      <c r="HBG73" s="677"/>
      <c r="HBH73" s="677"/>
      <c r="HBI73" s="677"/>
      <c r="HBJ73" s="677"/>
      <c r="HBK73" s="677"/>
      <c r="HBL73" s="677"/>
      <c r="HBM73" s="677"/>
      <c r="HBN73" s="677"/>
      <c r="HBO73" s="677"/>
      <c r="HBP73" s="677"/>
      <c r="HBQ73" s="677"/>
      <c r="HBR73" s="677"/>
      <c r="HBS73" s="677"/>
      <c r="HBT73" s="677"/>
      <c r="HBU73" s="677"/>
      <c r="HBV73" s="677"/>
      <c r="HBW73" s="677"/>
      <c r="HBX73" s="677"/>
      <c r="HBY73" s="677"/>
      <c r="HBZ73" s="677"/>
      <c r="HCA73" s="677"/>
      <c r="HCB73" s="677"/>
      <c r="HCC73" s="677"/>
      <c r="HCD73" s="677"/>
      <c r="HCE73" s="677"/>
      <c r="HCF73" s="677"/>
      <c r="HCG73" s="677"/>
      <c r="HCH73" s="677"/>
      <c r="HCI73" s="677"/>
      <c r="HCJ73" s="677"/>
      <c r="HCK73" s="677"/>
      <c r="HCL73" s="677"/>
      <c r="HCM73" s="677"/>
      <c r="HCN73" s="677"/>
      <c r="HCO73" s="677"/>
      <c r="HCP73" s="677"/>
      <c r="HCQ73" s="677"/>
      <c r="HCR73" s="677"/>
      <c r="HCS73" s="677"/>
      <c r="HCT73" s="677"/>
      <c r="HCU73" s="677"/>
      <c r="HCV73" s="677"/>
      <c r="HCW73" s="677"/>
      <c r="HCX73" s="677"/>
      <c r="HCY73" s="677"/>
      <c r="HCZ73" s="677"/>
      <c r="HDA73" s="677"/>
      <c r="HDB73" s="677"/>
      <c r="HDC73" s="677"/>
      <c r="HDD73" s="677"/>
      <c r="HDE73" s="677"/>
      <c r="HDF73" s="677"/>
      <c r="HDG73" s="677"/>
      <c r="HDH73" s="677"/>
      <c r="HDI73" s="677"/>
      <c r="HDJ73" s="677"/>
      <c r="HDK73" s="677"/>
      <c r="HDL73" s="677"/>
      <c r="HDM73" s="677"/>
      <c r="HDN73" s="677"/>
      <c r="HDO73" s="677"/>
      <c r="HDP73" s="677"/>
      <c r="HDQ73" s="677"/>
      <c r="HDR73" s="677"/>
      <c r="HDS73" s="677"/>
      <c r="HDT73" s="677"/>
      <c r="HDU73" s="677"/>
      <c r="HDV73" s="677"/>
      <c r="HDW73" s="677"/>
      <c r="HDX73" s="677"/>
      <c r="HDY73" s="677"/>
      <c r="HDZ73" s="677"/>
      <c r="HEA73" s="677"/>
      <c r="HEB73" s="677"/>
      <c r="HEC73" s="677"/>
      <c r="HED73" s="677"/>
      <c r="HEE73" s="677"/>
      <c r="HEF73" s="677"/>
      <c r="HEG73" s="677"/>
      <c r="HEH73" s="677"/>
      <c r="HEI73" s="677"/>
      <c r="HEJ73" s="677"/>
      <c r="HEK73" s="677"/>
      <c r="HEL73" s="677"/>
      <c r="HEM73" s="677"/>
      <c r="HEN73" s="677"/>
      <c r="HEO73" s="677"/>
      <c r="HEP73" s="677"/>
      <c r="HEQ73" s="677"/>
      <c r="HER73" s="677"/>
      <c r="HES73" s="677"/>
      <c r="HET73" s="677"/>
      <c r="HEU73" s="677"/>
      <c r="HEV73" s="677"/>
      <c r="HEW73" s="677"/>
      <c r="HEX73" s="677"/>
      <c r="HEY73" s="677"/>
      <c r="HEZ73" s="677"/>
      <c r="HFA73" s="677"/>
      <c r="HFB73" s="677"/>
      <c r="HFC73" s="677"/>
      <c r="HFD73" s="677"/>
      <c r="HFE73" s="677"/>
      <c r="HFF73" s="677"/>
      <c r="HFG73" s="677"/>
      <c r="HFH73" s="677"/>
      <c r="HFI73" s="677"/>
      <c r="HFJ73" s="677"/>
      <c r="HFK73" s="677"/>
      <c r="HFL73" s="677"/>
      <c r="HFM73" s="677"/>
      <c r="HFN73" s="677"/>
      <c r="HFO73" s="677"/>
      <c r="HFP73" s="677"/>
      <c r="HFQ73" s="677"/>
      <c r="HFR73" s="677"/>
      <c r="HFS73" s="677"/>
      <c r="HFT73" s="677"/>
      <c r="HFU73" s="677"/>
      <c r="HFV73" s="677"/>
      <c r="HFW73" s="677"/>
      <c r="HFX73" s="677"/>
      <c r="HFY73" s="677"/>
      <c r="HFZ73" s="677"/>
      <c r="HGA73" s="677"/>
      <c r="HGB73" s="677"/>
      <c r="HGC73" s="677"/>
      <c r="HGD73" s="677"/>
      <c r="HGE73" s="677"/>
      <c r="HGF73" s="677"/>
      <c r="HGG73" s="677"/>
      <c r="HGH73" s="677"/>
      <c r="HGI73" s="677"/>
      <c r="HGJ73" s="677"/>
      <c r="HGK73" s="677"/>
      <c r="HGL73" s="677"/>
      <c r="HGM73" s="677"/>
      <c r="HGN73" s="677"/>
      <c r="HGO73" s="677"/>
      <c r="HGP73" s="677"/>
      <c r="HGQ73" s="677"/>
      <c r="HGR73" s="677"/>
      <c r="HGS73" s="677"/>
      <c r="HGT73" s="677"/>
      <c r="HGU73" s="677"/>
      <c r="HGV73" s="677"/>
      <c r="HGW73" s="677"/>
      <c r="HGX73" s="677"/>
      <c r="HGY73" s="677"/>
      <c r="HGZ73" s="677"/>
      <c r="HHA73" s="677"/>
      <c r="HHB73" s="677"/>
      <c r="HHC73" s="677"/>
      <c r="HHD73" s="677"/>
      <c r="HHE73" s="677"/>
      <c r="HHF73" s="677"/>
      <c r="HHG73" s="677"/>
      <c r="HHH73" s="677"/>
      <c r="HHI73" s="677"/>
      <c r="HHJ73" s="677"/>
      <c r="HHK73" s="677"/>
      <c r="HHL73" s="677"/>
      <c r="HHM73" s="677"/>
      <c r="HHN73" s="677"/>
      <c r="HHO73" s="677"/>
      <c r="HHP73" s="677"/>
      <c r="HHQ73" s="677"/>
      <c r="HHR73" s="677"/>
      <c r="HHS73" s="677"/>
      <c r="HHT73" s="677"/>
      <c r="HHU73" s="677"/>
      <c r="HHV73" s="677"/>
      <c r="HHW73" s="677"/>
      <c r="HHX73" s="677"/>
      <c r="HHY73" s="677"/>
      <c r="HHZ73" s="677"/>
      <c r="HIA73" s="677"/>
      <c r="HIB73" s="677"/>
      <c r="HIC73" s="677"/>
      <c r="HID73" s="677"/>
      <c r="HIE73" s="677"/>
      <c r="HIF73" s="677"/>
      <c r="HIG73" s="677"/>
      <c r="HIH73" s="677"/>
      <c r="HII73" s="677"/>
      <c r="HIJ73" s="677"/>
      <c r="HIK73" s="677"/>
      <c r="HIL73" s="677"/>
      <c r="HIM73" s="677"/>
      <c r="HIN73" s="677"/>
      <c r="HIO73" s="677"/>
      <c r="HIP73" s="677"/>
      <c r="HIQ73" s="677"/>
      <c r="HIR73" s="677"/>
      <c r="HIS73" s="677"/>
      <c r="HIT73" s="677"/>
      <c r="HIU73" s="677"/>
      <c r="HIV73" s="677"/>
      <c r="HIW73" s="677"/>
      <c r="HIX73" s="677"/>
      <c r="HIY73" s="677"/>
      <c r="HIZ73" s="677"/>
      <c r="HJA73" s="677"/>
      <c r="HJB73" s="677"/>
      <c r="HJC73" s="677"/>
      <c r="HJD73" s="677"/>
      <c r="HJE73" s="677"/>
      <c r="HJF73" s="677"/>
      <c r="HJG73" s="677"/>
      <c r="HJH73" s="677"/>
      <c r="HJI73" s="677"/>
      <c r="HJJ73" s="677"/>
      <c r="HJK73" s="677"/>
      <c r="HJL73" s="677"/>
      <c r="HJM73" s="677"/>
      <c r="HJN73" s="677"/>
      <c r="HJO73" s="677"/>
      <c r="HJP73" s="677"/>
      <c r="HJQ73" s="677"/>
      <c r="HJR73" s="677"/>
      <c r="HJS73" s="677"/>
      <c r="HJT73" s="677"/>
      <c r="HJU73" s="677"/>
      <c r="HJV73" s="677"/>
      <c r="HJW73" s="677"/>
      <c r="HJX73" s="677"/>
      <c r="HJY73" s="677"/>
      <c r="HJZ73" s="677"/>
      <c r="HKA73" s="677"/>
      <c r="HKB73" s="677"/>
      <c r="HKC73" s="677"/>
      <c r="HKD73" s="677"/>
      <c r="HKE73" s="677"/>
      <c r="HKF73" s="677"/>
      <c r="HKG73" s="677"/>
      <c r="HKH73" s="677"/>
      <c r="HKI73" s="677"/>
      <c r="HKJ73" s="677"/>
      <c r="HKK73" s="677"/>
      <c r="HKL73" s="677"/>
      <c r="HKM73" s="677"/>
      <c r="HKN73" s="677"/>
      <c r="HKO73" s="677"/>
      <c r="HKP73" s="677"/>
      <c r="HKQ73" s="677"/>
      <c r="HKR73" s="677"/>
      <c r="HKS73" s="677"/>
      <c r="HKT73" s="677"/>
      <c r="HKU73" s="677"/>
      <c r="HKV73" s="677"/>
      <c r="HKW73" s="677"/>
      <c r="HKX73" s="677"/>
      <c r="HKY73" s="677"/>
      <c r="HKZ73" s="677"/>
      <c r="HLA73" s="677"/>
      <c r="HLB73" s="677"/>
      <c r="HLC73" s="677"/>
      <c r="HLD73" s="677"/>
      <c r="HLE73" s="677"/>
      <c r="HLF73" s="677"/>
      <c r="HLG73" s="677"/>
      <c r="HLH73" s="677"/>
      <c r="HLI73" s="677"/>
      <c r="HLJ73" s="677"/>
      <c r="HLK73" s="677"/>
      <c r="HLL73" s="677"/>
      <c r="HLM73" s="677"/>
      <c r="HLN73" s="677"/>
      <c r="HLO73" s="677"/>
      <c r="HLP73" s="677"/>
      <c r="HLQ73" s="677"/>
      <c r="HLR73" s="677"/>
      <c r="HLS73" s="677"/>
      <c r="HLT73" s="677"/>
      <c r="HLU73" s="677"/>
      <c r="HLV73" s="677"/>
      <c r="HLW73" s="677"/>
      <c r="HLX73" s="677"/>
      <c r="HLY73" s="677"/>
      <c r="HLZ73" s="677"/>
      <c r="HMA73" s="677"/>
      <c r="HMB73" s="677"/>
      <c r="HMC73" s="677"/>
      <c r="HMD73" s="677"/>
      <c r="HME73" s="677"/>
      <c r="HMF73" s="677"/>
      <c r="HMG73" s="677"/>
      <c r="HMH73" s="677"/>
      <c r="HMI73" s="677"/>
      <c r="HMJ73" s="677"/>
      <c r="HMK73" s="677"/>
      <c r="HML73" s="677"/>
      <c r="HMM73" s="677"/>
      <c r="HMN73" s="677"/>
      <c r="HMO73" s="677"/>
      <c r="HMP73" s="677"/>
      <c r="HMQ73" s="677"/>
      <c r="HMR73" s="677"/>
      <c r="HMS73" s="677"/>
      <c r="HMT73" s="677"/>
      <c r="HMU73" s="677"/>
      <c r="HMV73" s="677"/>
      <c r="HMW73" s="677"/>
      <c r="HMX73" s="677"/>
      <c r="HMY73" s="677"/>
      <c r="HMZ73" s="677"/>
      <c r="HNA73" s="677"/>
      <c r="HNB73" s="677"/>
      <c r="HNC73" s="677"/>
      <c r="HND73" s="677"/>
      <c r="HNE73" s="677"/>
      <c r="HNF73" s="677"/>
      <c r="HNG73" s="677"/>
      <c r="HNH73" s="677"/>
      <c r="HNI73" s="677"/>
      <c r="HNJ73" s="677"/>
      <c r="HNK73" s="677"/>
      <c r="HNL73" s="677"/>
      <c r="HNM73" s="677"/>
      <c r="HNN73" s="677"/>
      <c r="HNO73" s="677"/>
      <c r="HNP73" s="677"/>
      <c r="HNQ73" s="677"/>
      <c r="HNR73" s="677"/>
      <c r="HNS73" s="677"/>
      <c r="HNT73" s="677"/>
      <c r="HNU73" s="677"/>
      <c r="HNV73" s="677"/>
      <c r="HNW73" s="677"/>
      <c r="HNX73" s="677"/>
      <c r="HNY73" s="677"/>
      <c r="HNZ73" s="677"/>
      <c r="HOA73" s="677"/>
      <c r="HOB73" s="677"/>
      <c r="HOC73" s="677"/>
      <c r="HOD73" s="677"/>
      <c r="HOE73" s="677"/>
      <c r="HOF73" s="677"/>
      <c r="HOG73" s="677"/>
      <c r="HOH73" s="677"/>
      <c r="HOI73" s="677"/>
      <c r="HOJ73" s="677"/>
      <c r="HOK73" s="677"/>
      <c r="HOL73" s="677"/>
      <c r="HOM73" s="677"/>
      <c r="HON73" s="677"/>
      <c r="HOO73" s="677"/>
      <c r="HOP73" s="677"/>
      <c r="HOQ73" s="677"/>
      <c r="HOR73" s="677"/>
      <c r="HOS73" s="677"/>
      <c r="HOT73" s="677"/>
      <c r="HOU73" s="677"/>
      <c r="HOV73" s="677"/>
      <c r="HOW73" s="677"/>
      <c r="HOX73" s="677"/>
      <c r="HOY73" s="677"/>
      <c r="HOZ73" s="677"/>
      <c r="HPA73" s="677"/>
      <c r="HPB73" s="677"/>
      <c r="HPC73" s="677"/>
      <c r="HPD73" s="677"/>
      <c r="HPE73" s="677"/>
      <c r="HPF73" s="677"/>
      <c r="HPG73" s="677"/>
      <c r="HPH73" s="677"/>
      <c r="HPI73" s="677"/>
      <c r="HPJ73" s="677"/>
      <c r="HPK73" s="677"/>
      <c r="HPL73" s="677"/>
      <c r="HPM73" s="677"/>
      <c r="HPN73" s="677"/>
      <c r="HPO73" s="677"/>
      <c r="HPP73" s="677"/>
      <c r="HPQ73" s="677"/>
      <c r="HPR73" s="677"/>
      <c r="HPS73" s="677"/>
      <c r="HPT73" s="677"/>
      <c r="HPU73" s="677"/>
      <c r="HPV73" s="677"/>
      <c r="HPW73" s="677"/>
      <c r="HPX73" s="677"/>
      <c r="HPY73" s="677"/>
      <c r="HPZ73" s="677"/>
      <c r="HQA73" s="677"/>
      <c r="HQB73" s="677"/>
      <c r="HQC73" s="677"/>
      <c r="HQD73" s="677"/>
      <c r="HQE73" s="677"/>
      <c r="HQF73" s="677"/>
      <c r="HQG73" s="677"/>
      <c r="HQH73" s="677"/>
      <c r="HQI73" s="677"/>
      <c r="HQJ73" s="677"/>
      <c r="HQK73" s="677"/>
      <c r="HQL73" s="677"/>
      <c r="HQM73" s="677"/>
      <c r="HQN73" s="677"/>
      <c r="HQO73" s="677"/>
      <c r="HQP73" s="677"/>
      <c r="HQQ73" s="677"/>
      <c r="HQR73" s="677"/>
      <c r="HQS73" s="677"/>
      <c r="HQT73" s="677"/>
      <c r="HQU73" s="677"/>
      <c r="HQV73" s="677"/>
      <c r="HQW73" s="677"/>
      <c r="HQX73" s="677"/>
      <c r="HQY73" s="677"/>
      <c r="HQZ73" s="677"/>
      <c r="HRA73" s="677"/>
      <c r="HRB73" s="677"/>
      <c r="HRC73" s="677"/>
      <c r="HRD73" s="677"/>
      <c r="HRE73" s="677"/>
      <c r="HRF73" s="677"/>
      <c r="HRG73" s="677"/>
      <c r="HRH73" s="677"/>
      <c r="HRI73" s="677"/>
      <c r="HRJ73" s="677"/>
      <c r="HRK73" s="677"/>
      <c r="HRL73" s="677"/>
      <c r="HRM73" s="677"/>
      <c r="HRN73" s="677"/>
      <c r="HRO73" s="677"/>
      <c r="HRP73" s="677"/>
      <c r="HRQ73" s="677"/>
      <c r="HRR73" s="677"/>
      <c r="HRS73" s="677"/>
      <c r="HRT73" s="677"/>
      <c r="HRU73" s="677"/>
      <c r="HRV73" s="677"/>
      <c r="HRW73" s="677"/>
      <c r="HRX73" s="677"/>
      <c r="HRY73" s="677"/>
      <c r="HRZ73" s="677"/>
      <c r="HSA73" s="677"/>
      <c r="HSB73" s="677"/>
      <c r="HSC73" s="677"/>
      <c r="HSD73" s="677"/>
      <c r="HSE73" s="677"/>
      <c r="HSF73" s="677"/>
      <c r="HSG73" s="677"/>
      <c r="HSH73" s="677"/>
      <c r="HSI73" s="677"/>
      <c r="HSJ73" s="677"/>
      <c r="HSK73" s="677"/>
      <c r="HSL73" s="677"/>
      <c r="HSM73" s="677"/>
      <c r="HSN73" s="677"/>
      <c r="HSO73" s="677"/>
      <c r="HSP73" s="677"/>
      <c r="HSQ73" s="677"/>
      <c r="HSR73" s="677"/>
      <c r="HSS73" s="677"/>
      <c r="HST73" s="677"/>
      <c r="HSU73" s="677"/>
      <c r="HSV73" s="677"/>
      <c r="HSW73" s="677"/>
      <c r="HSX73" s="677"/>
      <c r="HSY73" s="677"/>
      <c r="HSZ73" s="677"/>
      <c r="HTA73" s="677"/>
      <c r="HTB73" s="677"/>
      <c r="HTC73" s="677"/>
      <c r="HTD73" s="677"/>
      <c r="HTE73" s="677"/>
      <c r="HTF73" s="677"/>
      <c r="HTG73" s="677"/>
      <c r="HTH73" s="677"/>
      <c r="HTI73" s="677"/>
      <c r="HTJ73" s="677"/>
      <c r="HTK73" s="677"/>
      <c r="HTL73" s="677"/>
      <c r="HTM73" s="677"/>
      <c r="HTN73" s="677"/>
      <c r="HTO73" s="677"/>
      <c r="HTP73" s="677"/>
      <c r="HTQ73" s="677"/>
      <c r="HTR73" s="677"/>
      <c r="HTS73" s="677"/>
      <c r="HTT73" s="677"/>
      <c r="HTU73" s="677"/>
      <c r="HTV73" s="677"/>
      <c r="HTW73" s="677"/>
      <c r="HTX73" s="677"/>
      <c r="HTY73" s="677"/>
      <c r="HTZ73" s="677"/>
      <c r="HUA73" s="677"/>
      <c r="HUB73" s="677"/>
      <c r="HUC73" s="677"/>
      <c r="HUD73" s="677"/>
      <c r="HUE73" s="677"/>
      <c r="HUF73" s="677"/>
      <c r="HUG73" s="677"/>
      <c r="HUH73" s="677"/>
      <c r="HUI73" s="677"/>
      <c r="HUJ73" s="677"/>
      <c r="HUK73" s="677"/>
      <c r="HUL73" s="677"/>
      <c r="HUM73" s="677"/>
      <c r="HUN73" s="677"/>
      <c r="HUO73" s="677"/>
      <c r="HUP73" s="677"/>
      <c r="HUQ73" s="677"/>
      <c r="HUR73" s="677"/>
      <c r="HUS73" s="677"/>
      <c r="HUT73" s="677"/>
      <c r="HUU73" s="677"/>
      <c r="HUV73" s="677"/>
      <c r="HUW73" s="677"/>
      <c r="HUX73" s="677"/>
      <c r="HUY73" s="677"/>
      <c r="HUZ73" s="677"/>
      <c r="HVA73" s="677"/>
      <c r="HVB73" s="677"/>
      <c r="HVC73" s="677"/>
      <c r="HVD73" s="677"/>
      <c r="HVE73" s="677"/>
      <c r="HVF73" s="677"/>
      <c r="HVG73" s="677"/>
      <c r="HVH73" s="677"/>
      <c r="HVI73" s="677"/>
      <c r="HVJ73" s="677"/>
      <c r="HVK73" s="677"/>
      <c r="HVL73" s="677"/>
      <c r="HVM73" s="677"/>
      <c r="HVN73" s="677"/>
      <c r="HVO73" s="677"/>
      <c r="HVP73" s="677"/>
      <c r="HVQ73" s="677"/>
      <c r="HVR73" s="677"/>
      <c r="HVS73" s="677"/>
      <c r="HVT73" s="677"/>
      <c r="HVU73" s="677"/>
      <c r="HVV73" s="677"/>
      <c r="HVW73" s="677"/>
      <c r="HVX73" s="677"/>
      <c r="HVY73" s="677"/>
      <c r="HVZ73" s="677"/>
      <c r="HWA73" s="677"/>
      <c r="HWB73" s="677"/>
      <c r="HWC73" s="677"/>
      <c r="HWD73" s="677"/>
      <c r="HWE73" s="677"/>
      <c r="HWF73" s="677"/>
      <c r="HWG73" s="677"/>
      <c r="HWH73" s="677"/>
      <c r="HWI73" s="677"/>
      <c r="HWJ73" s="677"/>
      <c r="HWK73" s="677"/>
      <c r="HWL73" s="677"/>
      <c r="HWM73" s="677"/>
      <c r="HWN73" s="677"/>
      <c r="HWO73" s="677"/>
      <c r="HWP73" s="677"/>
      <c r="HWQ73" s="677"/>
      <c r="HWR73" s="677"/>
      <c r="HWS73" s="677"/>
      <c r="HWT73" s="677"/>
      <c r="HWU73" s="677"/>
      <c r="HWV73" s="677"/>
      <c r="HWW73" s="677"/>
      <c r="HWX73" s="677"/>
      <c r="HWY73" s="677"/>
      <c r="HWZ73" s="677"/>
      <c r="HXA73" s="677"/>
      <c r="HXB73" s="677"/>
      <c r="HXC73" s="677"/>
      <c r="HXD73" s="677"/>
      <c r="HXE73" s="677"/>
      <c r="HXF73" s="677"/>
      <c r="HXG73" s="677"/>
      <c r="HXH73" s="677"/>
      <c r="HXI73" s="677"/>
      <c r="HXJ73" s="677"/>
      <c r="HXK73" s="677"/>
      <c r="HXL73" s="677"/>
      <c r="HXM73" s="677"/>
      <c r="HXN73" s="677"/>
      <c r="HXO73" s="677"/>
      <c r="HXP73" s="677"/>
      <c r="HXQ73" s="677"/>
      <c r="HXR73" s="677"/>
      <c r="HXS73" s="677"/>
      <c r="HXT73" s="677"/>
      <c r="HXU73" s="677"/>
      <c r="HXV73" s="677"/>
      <c r="HXW73" s="677"/>
      <c r="HXX73" s="677"/>
      <c r="HXY73" s="677"/>
      <c r="HXZ73" s="677"/>
      <c r="HYA73" s="677"/>
      <c r="HYB73" s="677"/>
      <c r="HYC73" s="677"/>
      <c r="HYD73" s="677"/>
      <c r="HYE73" s="677"/>
      <c r="HYF73" s="677"/>
      <c r="HYG73" s="677"/>
      <c r="HYH73" s="677"/>
      <c r="HYI73" s="677"/>
      <c r="HYJ73" s="677"/>
      <c r="HYK73" s="677"/>
      <c r="HYL73" s="677"/>
      <c r="HYM73" s="677"/>
      <c r="HYN73" s="677"/>
      <c r="HYO73" s="677"/>
      <c r="HYP73" s="677"/>
      <c r="HYQ73" s="677"/>
      <c r="HYR73" s="677"/>
      <c r="HYS73" s="677"/>
      <c r="HYT73" s="677"/>
      <c r="HYU73" s="677"/>
      <c r="HYV73" s="677"/>
      <c r="HYW73" s="677"/>
      <c r="HYX73" s="677"/>
      <c r="HYY73" s="677"/>
      <c r="HYZ73" s="677"/>
      <c r="HZA73" s="677"/>
      <c r="HZB73" s="677"/>
      <c r="HZC73" s="677"/>
      <c r="HZD73" s="677"/>
      <c r="HZE73" s="677"/>
      <c r="HZF73" s="677"/>
      <c r="HZG73" s="677"/>
      <c r="HZH73" s="677"/>
      <c r="HZI73" s="677"/>
      <c r="HZJ73" s="677"/>
      <c r="HZK73" s="677"/>
      <c r="HZL73" s="677"/>
      <c r="HZM73" s="677"/>
      <c r="HZN73" s="677"/>
      <c r="HZO73" s="677"/>
      <c r="HZP73" s="677"/>
      <c r="HZQ73" s="677"/>
      <c r="HZR73" s="677"/>
      <c r="HZS73" s="677"/>
      <c r="HZT73" s="677"/>
      <c r="HZU73" s="677"/>
      <c r="HZV73" s="677"/>
      <c r="HZW73" s="677"/>
      <c r="HZX73" s="677"/>
      <c r="HZY73" s="677"/>
      <c r="HZZ73" s="677"/>
      <c r="IAA73" s="677"/>
      <c r="IAB73" s="677"/>
      <c r="IAC73" s="677"/>
      <c r="IAD73" s="677"/>
      <c r="IAE73" s="677"/>
      <c r="IAF73" s="677"/>
      <c r="IAG73" s="677"/>
      <c r="IAH73" s="677"/>
      <c r="IAI73" s="677"/>
      <c r="IAJ73" s="677"/>
      <c r="IAK73" s="677"/>
      <c r="IAL73" s="677"/>
      <c r="IAM73" s="677"/>
      <c r="IAN73" s="677"/>
      <c r="IAO73" s="677"/>
      <c r="IAP73" s="677"/>
      <c r="IAQ73" s="677"/>
      <c r="IAR73" s="677"/>
      <c r="IAS73" s="677"/>
      <c r="IAT73" s="677"/>
      <c r="IAU73" s="677"/>
      <c r="IAV73" s="677"/>
      <c r="IAW73" s="677"/>
      <c r="IAX73" s="677"/>
      <c r="IAY73" s="677"/>
      <c r="IAZ73" s="677"/>
      <c r="IBA73" s="677"/>
      <c r="IBB73" s="677"/>
      <c r="IBC73" s="677"/>
      <c r="IBD73" s="677"/>
      <c r="IBE73" s="677"/>
      <c r="IBF73" s="677"/>
      <c r="IBG73" s="677"/>
      <c r="IBH73" s="677"/>
      <c r="IBI73" s="677"/>
      <c r="IBJ73" s="677"/>
      <c r="IBK73" s="677"/>
      <c r="IBL73" s="677"/>
      <c r="IBM73" s="677"/>
      <c r="IBN73" s="677"/>
      <c r="IBO73" s="677"/>
      <c r="IBP73" s="677"/>
      <c r="IBQ73" s="677"/>
      <c r="IBR73" s="677"/>
      <c r="IBS73" s="677"/>
      <c r="IBT73" s="677"/>
      <c r="IBU73" s="677"/>
      <c r="IBV73" s="677"/>
      <c r="IBW73" s="677"/>
      <c r="IBX73" s="677"/>
      <c r="IBY73" s="677"/>
      <c r="IBZ73" s="677"/>
      <c r="ICA73" s="677"/>
      <c r="ICB73" s="677"/>
      <c r="ICC73" s="677"/>
      <c r="ICD73" s="677"/>
      <c r="ICE73" s="677"/>
      <c r="ICF73" s="677"/>
      <c r="ICG73" s="677"/>
      <c r="ICH73" s="677"/>
      <c r="ICI73" s="677"/>
      <c r="ICJ73" s="677"/>
      <c r="ICK73" s="677"/>
      <c r="ICL73" s="677"/>
      <c r="ICM73" s="677"/>
      <c r="ICN73" s="677"/>
      <c r="ICO73" s="677"/>
      <c r="ICP73" s="677"/>
      <c r="ICQ73" s="677"/>
      <c r="ICR73" s="677"/>
      <c r="ICS73" s="677"/>
      <c r="ICT73" s="677"/>
      <c r="ICU73" s="677"/>
      <c r="ICV73" s="677"/>
      <c r="ICW73" s="677"/>
      <c r="ICX73" s="677"/>
      <c r="ICY73" s="677"/>
      <c r="ICZ73" s="677"/>
      <c r="IDA73" s="677"/>
      <c r="IDB73" s="677"/>
      <c r="IDC73" s="677"/>
      <c r="IDD73" s="677"/>
      <c r="IDE73" s="677"/>
      <c r="IDF73" s="677"/>
      <c r="IDG73" s="677"/>
      <c r="IDH73" s="677"/>
      <c r="IDI73" s="677"/>
      <c r="IDJ73" s="677"/>
      <c r="IDK73" s="677"/>
      <c r="IDL73" s="677"/>
      <c r="IDM73" s="677"/>
      <c r="IDN73" s="677"/>
      <c r="IDO73" s="677"/>
      <c r="IDP73" s="677"/>
      <c r="IDQ73" s="677"/>
      <c r="IDR73" s="677"/>
      <c r="IDS73" s="677"/>
      <c r="IDT73" s="677"/>
      <c r="IDU73" s="677"/>
      <c r="IDV73" s="677"/>
      <c r="IDW73" s="677"/>
      <c r="IDX73" s="677"/>
      <c r="IDY73" s="677"/>
      <c r="IDZ73" s="677"/>
      <c r="IEA73" s="677"/>
      <c r="IEB73" s="677"/>
      <c r="IEC73" s="677"/>
      <c r="IED73" s="677"/>
      <c r="IEE73" s="677"/>
      <c r="IEF73" s="677"/>
      <c r="IEG73" s="677"/>
      <c r="IEH73" s="677"/>
      <c r="IEI73" s="677"/>
      <c r="IEJ73" s="677"/>
      <c r="IEK73" s="677"/>
      <c r="IEL73" s="677"/>
      <c r="IEM73" s="677"/>
      <c r="IEN73" s="677"/>
      <c r="IEO73" s="677"/>
      <c r="IEP73" s="677"/>
      <c r="IEQ73" s="677"/>
      <c r="IER73" s="677"/>
      <c r="IES73" s="677"/>
      <c r="IET73" s="677"/>
      <c r="IEU73" s="677"/>
      <c r="IEV73" s="677"/>
      <c r="IEW73" s="677"/>
      <c r="IEX73" s="677"/>
      <c r="IEY73" s="677"/>
      <c r="IEZ73" s="677"/>
      <c r="IFA73" s="677"/>
      <c r="IFB73" s="677"/>
      <c r="IFC73" s="677"/>
      <c r="IFD73" s="677"/>
      <c r="IFE73" s="677"/>
      <c r="IFF73" s="677"/>
      <c r="IFG73" s="677"/>
      <c r="IFH73" s="677"/>
      <c r="IFI73" s="677"/>
      <c r="IFJ73" s="677"/>
      <c r="IFK73" s="677"/>
      <c r="IFL73" s="677"/>
      <c r="IFM73" s="677"/>
      <c r="IFN73" s="677"/>
      <c r="IFO73" s="677"/>
      <c r="IFP73" s="677"/>
      <c r="IFQ73" s="677"/>
      <c r="IFR73" s="677"/>
      <c r="IFS73" s="677"/>
      <c r="IFT73" s="677"/>
      <c r="IFU73" s="677"/>
      <c r="IFV73" s="677"/>
      <c r="IFW73" s="677"/>
      <c r="IFX73" s="677"/>
      <c r="IFY73" s="677"/>
      <c r="IFZ73" s="677"/>
      <c r="IGA73" s="677"/>
      <c r="IGB73" s="677"/>
      <c r="IGC73" s="677"/>
      <c r="IGD73" s="677"/>
      <c r="IGE73" s="677"/>
      <c r="IGF73" s="677"/>
      <c r="IGG73" s="677"/>
      <c r="IGH73" s="677"/>
      <c r="IGI73" s="677"/>
      <c r="IGJ73" s="677"/>
      <c r="IGK73" s="677"/>
      <c r="IGL73" s="677"/>
      <c r="IGM73" s="677"/>
      <c r="IGN73" s="677"/>
      <c r="IGO73" s="677"/>
      <c r="IGP73" s="677"/>
      <c r="IGQ73" s="677"/>
      <c r="IGR73" s="677"/>
      <c r="IGS73" s="677"/>
      <c r="IGT73" s="677"/>
      <c r="IGU73" s="677"/>
      <c r="IGV73" s="677"/>
      <c r="IGW73" s="677"/>
      <c r="IGX73" s="677"/>
      <c r="IGY73" s="677"/>
      <c r="IGZ73" s="677"/>
      <c r="IHA73" s="677"/>
      <c r="IHB73" s="677"/>
      <c r="IHC73" s="677"/>
      <c r="IHD73" s="677"/>
      <c r="IHE73" s="677"/>
      <c r="IHF73" s="677"/>
      <c r="IHG73" s="677"/>
      <c r="IHH73" s="677"/>
      <c r="IHI73" s="677"/>
      <c r="IHJ73" s="677"/>
      <c r="IHK73" s="677"/>
      <c r="IHL73" s="677"/>
      <c r="IHM73" s="677"/>
      <c r="IHN73" s="677"/>
      <c r="IHO73" s="677"/>
      <c r="IHP73" s="677"/>
      <c r="IHQ73" s="677"/>
      <c r="IHR73" s="677"/>
      <c r="IHS73" s="677"/>
      <c r="IHT73" s="677"/>
      <c r="IHU73" s="677"/>
      <c r="IHV73" s="677"/>
      <c r="IHW73" s="677"/>
      <c r="IHX73" s="677"/>
      <c r="IHY73" s="677"/>
      <c r="IHZ73" s="677"/>
      <c r="IIA73" s="677"/>
      <c r="IIB73" s="677"/>
      <c r="IIC73" s="677"/>
      <c r="IID73" s="677"/>
      <c r="IIE73" s="677"/>
      <c r="IIF73" s="677"/>
      <c r="IIG73" s="677"/>
      <c r="IIH73" s="677"/>
      <c r="III73" s="677"/>
      <c r="IIJ73" s="677"/>
      <c r="IIK73" s="677"/>
      <c r="IIL73" s="677"/>
      <c r="IIM73" s="677"/>
      <c r="IIN73" s="677"/>
      <c r="IIO73" s="677"/>
      <c r="IIP73" s="677"/>
      <c r="IIQ73" s="677"/>
      <c r="IIR73" s="677"/>
      <c r="IIS73" s="677"/>
      <c r="IIT73" s="677"/>
      <c r="IIU73" s="677"/>
      <c r="IIV73" s="677"/>
      <c r="IIW73" s="677"/>
      <c r="IIX73" s="677"/>
      <c r="IIY73" s="677"/>
      <c r="IIZ73" s="677"/>
      <c r="IJA73" s="677"/>
      <c r="IJB73" s="677"/>
      <c r="IJC73" s="677"/>
      <c r="IJD73" s="677"/>
      <c r="IJE73" s="677"/>
      <c r="IJF73" s="677"/>
      <c r="IJG73" s="677"/>
      <c r="IJH73" s="677"/>
      <c r="IJI73" s="677"/>
      <c r="IJJ73" s="677"/>
      <c r="IJK73" s="677"/>
      <c r="IJL73" s="677"/>
      <c r="IJM73" s="677"/>
      <c r="IJN73" s="677"/>
      <c r="IJO73" s="677"/>
      <c r="IJP73" s="677"/>
      <c r="IJQ73" s="677"/>
      <c r="IJR73" s="677"/>
      <c r="IJS73" s="677"/>
      <c r="IJT73" s="677"/>
      <c r="IJU73" s="677"/>
      <c r="IJV73" s="677"/>
      <c r="IJW73" s="677"/>
      <c r="IJX73" s="677"/>
      <c r="IJY73" s="677"/>
      <c r="IJZ73" s="677"/>
      <c r="IKA73" s="677"/>
      <c r="IKB73" s="677"/>
      <c r="IKC73" s="677"/>
      <c r="IKD73" s="677"/>
      <c r="IKE73" s="677"/>
      <c r="IKF73" s="677"/>
      <c r="IKG73" s="677"/>
      <c r="IKH73" s="677"/>
      <c r="IKI73" s="677"/>
      <c r="IKJ73" s="677"/>
      <c r="IKK73" s="677"/>
      <c r="IKL73" s="677"/>
      <c r="IKM73" s="677"/>
      <c r="IKN73" s="677"/>
      <c r="IKO73" s="677"/>
      <c r="IKP73" s="677"/>
      <c r="IKQ73" s="677"/>
      <c r="IKR73" s="677"/>
      <c r="IKS73" s="677"/>
      <c r="IKT73" s="677"/>
      <c r="IKU73" s="677"/>
      <c r="IKV73" s="677"/>
      <c r="IKW73" s="677"/>
      <c r="IKX73" s="677"/>
      <c r="IKY73" s="677"/>
      <c r="IKZ73" s="677"/>
      <c r="ILA73" s="677"/>
      <c r="ILB73" s="677"/>
      <c r="ILC73" s="677"/>
      <c r="ILD73" s="677"/>
      <c r="ILE73" s="677"/>
      <c r="ILF73" s="677"/>
      <c r="ILG73" s="677"/>
      <c r="ILH73" s="677"/>
      <c r="ILI73" s="677"/>
      <c r="ILJ73" s="677"/>
      <c r="ILK73" s="677"/>
      <c r="ILL73" s="677"/>
      <c r="ILM73" s="677"/>
      <c r="ILN73" s="677"/>
      <c r="ILO73" s="677"/>
      <c r="ILP73" s="677"/>
      <c r="ILQ73" s="677"/>
      <c r="ILR73" s="677"/>
      <c r="ILS73" s="677"/>
      <c r="ILT73" s="677"/>
      <c r="ILU73" s="677"/>
      <c r="ILV73" s="677"/>
      <c r="ILW73" s="677"/>
      <c r="ILX73" s="677"/>
      <c r="ILY73" s="677"/>
      <c r="ILZ73" s="677"/>
      <c r="IMA73" s="677"/>
      <c r="IMB73" s="677"/>
      <c r="IMC73" s="677"/>
      <c r="IMD73" s="677"/>
      <c r="IME73" s="677"/>
      <c r="IMF73" s="677"/>
      <c r="IMG73" s="677"/>
      <c r="IMH73" s="677"/>
      <c r="IMI73" s="677"/>
      <c r="IMJ73" s="677"/>
      <c r="IMK73" s="677"/>
      <c r="IML73" s="677"/>
      <c r="IMM73" s="677"/>
      <c r="IMN73" s="677"/>
      <c r="IMO73" s="677"/>
      <c r="IMP73" s="677"/>
      <c r="IMQ73" s="677"/>
      <c r="IMR73" s="677"/>
      <c r="IMS73" s="677"/>
      <c r="IMT73" s="677"/>
      <c r="IMU73" s="677"/>
      <c r="IMV73" s="677"/>
      <c r="IMW73" s="677"/>
      <c r="IMX73" s="677"/>
      <c r="IMY73" s="677"/>
      <c r="IMZ73" s="677"/>
      <c r="INA73" s="677"/>
      <c r="INB73" s="677"/>
      <c r="INC73" s="677"/>
      <c r="IND73" s="677"/>
      <c r="INE73" s="677"/>
      <c r="INF73" s="677"/>
      <c r="ING73" s="677"/>
      <c r="INH73" s="677"/>
      <c r="INI73" s="677"/>
      <c r="INJ73" s="677"/>
      <c r="INK73" s="677"/>
      <c r="INL73" s="677"/>
      <c r="INM73" s="677"/>
      <c r="INN73" s="677"/>
      <c r="INO73" s="677"/>
      <c r="INP73" s="677"/>
      <c r="INQ73" s="677"/>
      <c r="INR73" s="677"/>
      <c r="INS73" s="677"/>
      <c r="INT73" s="677"/>
      <c r="INU73" s="677"/>
      <c r="INV73" s="677"/>
      <c r="INW73" s="677"/>
      <c r="INX73" s="677"/>
      <c r="INY73" s="677"/>
      <c r="INZ73" s="677"/>
      <c r="IOA73" s="677"/>
      <c r="IOB73" s="677"/>
      <c r="IOC73" s="677"/>
      <c r="IOD73" s="677"/>
      <c r="IOE73" s="677"/>
      <c r="IOF73" s="677"/>
      <c r="IOG73" s="677"/>
      <c r="IOH73" s="677"/>
      <c r="IOI73" s="677"/>
      <c r="IOJ73" s="677"/>
      <c r="IOK73" s="677"/>
      <c r="IOL73" s="677"/>
      <c r="IOM73" s="677"/>
      <c r="ION73" s="677"/>
      <c r="IOO73" s="677"/>
      <c r="IOP73" s="677"/>
      <c r="IOQ73" s="677"/>
      <c r="IOR73" s="677"/>
      <c r="IOS73" s="677"/>
      <c r="IOT73" s="677"/>
      <c r="IOU73" s="677"/>
      <c r="IOV73" s="677"/>
      <c r="IOW73" s="677"/>
      <c r="IOX73" s="677"/>
      <c r="IOY73" s="677"/>
      <c r="IOZ73" s="677"/>
      <c r="IPA73" s="677"/>
      <c r="IPB73" s="677"/>
      <c r="IPC73" s="677"/>
      <c r="IPD73" s="677"/>
      <c r="IPE73" s="677"/>
      <c r="IPF73" s="677"/>
      <c r="IPG73" s="677"/>
      <c r="IPH73" s="677"/>
      <c r="IPI73" s="677"/>
      <c r="IPJ73" s="677"/>
      <c r="IPK73" s="677"/>
      <c r="IPL73" s="677"/>
      <c r="IPM73" s="677"/>
      <c r="IPN73" s="677"/>
      <c r="IPO73" s="677"/>
      <c r="IPP73" s="677"/>
      <c r="IPQ73" s="677"/>
      <c r="IPR73" s="677"/>
      <c r="IPS73" s="677"/>
      <c r="IPT73" s="677"/>
      <c r="IPU73" s="677"/>
      <c r="IPV73" s="677"/>
      <c r="IPW73" s="677"/>
      <c r="IPX73" s="677"/>
      <c r="IPY73" s="677"/>
      <c r="IPZ73" s="677"/>
      <c r="IQA73" s="677"/>
      <c r="IQB73" s="677"/>
      <c r="IQC73" s="677"/>
      <c r="IQD73" s="677"/>
      <c r="IQE73" s="677"/>
      <c r="IQF73" s="677"/>
      <c r="IQG73" s="677"/>
      <c r="IQH73" s="677"/>
      <c r="IQI73" s="677"/>
      <c r="IQJ73" s="677"/>
      <c r="IQK73" s="677"/>
      <c r="IQL73" s="677"/>
      <c r="IQM73" s="677"/>
      <c r="IQN73" s="677"/>
      <c r="IQO73" s="677"/>
      <c r="IQP73" s="677"/>
      <c r="IQQ73" s="677"/>
      <c r="IQR73" s="677"/>
      <c r="IQS73" s="677"/>
      <c r="IQT73" s="677"/>
      <c r="IQU73" s="677"/>
      <c r="IQV73" s="677"/>
      <c r="IQW73" s="677"/>
      <c r="IQX73" s="677"/>
      <c r="IQY73" s="677"/>
      <c r="IQZ73" s="677"/>
      <c r="IRA73" s="677"/>
      <c r="IRB73" s="677"/>
      <c r="IRC73" s="677"/>
      <c r="IRD73" s="677"/>
      <c r="IRE73" s="677"/>
      <c r="IRF73" s="677"/>
      <c r="IRG73" s="677"/>
      <c r="IRH73" s="677"/>
      <c r="IRI73" s="677"/>
      <c r="IRJ73" s="677"/>
      <c r="IRK73" s="677"/>
      <c r="IRL73" s="677"/>
      <c r="IRM73" s="677"/>
      <c r="IRN73" s="677"/>
      <c r="IRO73" s="677"/>
      <c r="IRP73" s="677"/>
      <c r="IRQ73" s="677"/>
      <c r="IRR73" s="677"/>
      <c r="IRS73" s="677"/>
      <c r="IRT73" s="677"/>
      <c r="IRU73" s="677"/>
      <c r="IRV73" s="677"/>
      <c r="IRW73" s="677"/>
      <c r="IRX73" s="677"/>
      <c r="IRY73" s="677"/>
      <c r="IRZ73" s="677"/>
      <c r="ISA73" s="677"/>
      <c r="ISB73" s="677"/>
      <c r="ISC73" s="677"/>
      <c r="ISD73" s="677"/>
      <c r="ISE73" s="677"/>
      <c r="ISF73" s="677"/>
      <c r="ISG73" s="677"/>
      <c r="ISH73" s="677"/>
      <c r="ISI73" s="677"/>
      <c r="ISJ73" s="677"/>
      <c r="ISK73" s="677"/>
      <c r="ISL73" s="677"/>
      <c r="ISM73" s="677"/>
      <c r="ISN73" s="677"/>
      <c r="ISO73" s="677"/>
      <c r="ISP73" s="677"/>
      <c r="ISQ73" s="677"/>
      <c r="ISR73" s="677"/>
      <c r="ISS73" s="677"/>
      <c r="IST73" s="677"/>
      <c r="ISU73" s="677"/>
      <c r="ISV73" s="677"/>
      <c r="ISW73" s="677"/>
      <c r="ISX73" s="677"/>
      <c r="ISY73" s="677"/>
      <c r="ISZ73" s="677"/>
      <c r="ITA73" s="677"/>
      <c r="ITB73" s="677"/>
      <c r="ITC73" s="677"/>
      <c r="ITD73" s="677"/>
      <c r="ITE73" s="677"/>
      <c r="ITF73" s="677"/>
      <c r="ITG73" s="677"/>
      <c r="ITH73" s="677"/>
      <c r="ITI73" s="677"/>
      <c r="ITJ73" s="677"/>
      <c r="ITK73" s="677"/>
      <c r="ITL73" s="677"/>
      <c r="ITM73" s="677"/>
      <c r="ITN73" s="677"/>
      <c r="ITO73" s="677"/>
      <c r="ITP73" s="677"/>
      <c r="ITQ73" s="677"/>
      <c r="ITR73" s="677"/>
      <c r="ITS73" s="677"/>
      <c r="ITT73" s="677"/>
      <c r="ITU73" s="677"/>
      <c r="ITV73" s="677"/>
      <c r="ITW73" s="677"/>
      <c r="ITX73" s="677"/>
      <c r="ITY73" s="677"/>
      <c r="ITZ73" s="677"/>
      <c r="IUA73" s="677"/>
      <c r="IUB73" s="677"/>
      <c r="IUC73" s="677"/>
      <c r="IUD73" s="677"/>
      <c r="IUE73" s="677"/>
      <c r="IUF73" s="677"/>
      <c r="IUG73" s="677"/>
      <c r="IUH73" s="677"/>
      <c r="IUI73" s="677"/>
      <c r="IUJ73" s="677"/>
      <c r="IUK73" s="677"/>
      <c r="IUL73" s="677"/>
      <c r="IUM73" s="677"/>
      <c r="IUN73" s="677"/>
      <c r="IUO73" s="677"/>
      <c r="IUP73" s="677"/>
      <c r="IUQ73" s="677"/>
      <c r="IUR73" s="677"/>
      <c r="IUS73" s="677"/>
      <c r="IUT73" s="677"/>
      <c r="IUU73" s="677"/>
      <c r="IUV73" s="677"/>
      <c r="IUW73" s="677"/>
      <c r="IUX73" s="677"/>
      <c r="IUY73" s="677"/>
      <c r="IUZ73" s="677"/>
      <c r="IVA73" s="677"/>
      <c r="IVB73" s="677"/>
      <c r="IVC73" s="677"/>
      <c r="IVD73" s="677"/>
      <c r="IVE73" s="677"/>
      <c r="IVF73" s="677"/>
      <c r="IVG73" s="677"/>
      <c r="IVH73" s="677"/>
      <c r="IVI73" s="677"/>
      <c r="IVJ73" s="677"/>
      <c r="IVK73" s="677"/>
      <c r="IVL73" s="677"/>
      <c r="IVM73" s="677"/>
      <c r="IVN73" s="677"/>
      <c r="IVO73" s="677"/>
      <c r="IVP73" s="677"/>
      <c r="IVQ73" s="677"/>
      <c r="IVR73" s="677"/>
      <c r="IVS73" s="677"/>
      <c r="IVT73" s="677"/>
      <c r="IVU73" s="677"/>
      <c r="IVV73" s="677"/>
      <c r="IVW73" s="677"/>
      <c r="IVX73" s="677"/>
      <c r="IVY73" s="677"/>
      <c r="IVZ73" s="677"/>
      <c r="IWA73" s="677"/>
      <c r="IWB73" s="677"/>
      <c r="IWC73" s="677"/>
      <c r="IWD73" s="677"/>
      <c r="IWE73" s="677"/>
      <c r="IWF73" s="677"/>
      <c r="IWG73" s="677"/>
      <c r="IWH73" s="677"/>
      <c r="IWI73" s="677"/>
      <c r="IWJ73" s="677"/>
      <c r="IWK73" s="677"/>
      <c r="IWL73" s="677"/>
      <c r="IWM73" s="677"/>
      <c r="IWN73" s="677"/>
      <c r="IWO73" s="677"/>
      <c r="IWP73" s="677"/>
      <c r="IWQ73" s="677"/>
      <c r="IWR73" s="677"/>
      <c r="IWS73" s="677"/>
      <c r="IWT73" s="677"/>
      <c r="IWU73" s="677"/>
      <c r="IWV73" s="677"/>
      <c r="IWW73" s="677"/>
      <c r="IWX73" s="677"/>
      <c r="IWY73" s="677"/>
      <c r="IWZ73" s="677"/>
      <c r="IXA73" s="677"/>
      <c r="IXB73" s="677"/>
      <c r="IXC73" s="677"/>
      <c r="IXD73" s="677"/>
      <c r="IXE73" s="677"/>
      <c r="IXF73" s="677"/>
      <c r="IXG73" s="677"/>
      <c r="IXH73" s="677"/>
      <c r="IXI73" s="677"/>
      <c r="IXJ73" s="677"/>
      <c r="IXK73" s="677"/>
      <c r="IXL73" s="677"/>
      <c r="IXM73" s="677"/>
      <c r="IXN73" s="677"/>
      <c r="IXO73" s="677"/>
      <c r="IXP73" s="677"/>
      <c r="IXQ73" s="677"/>
      <c r="IXR73" s="677"/>
      <c r="IXS73" s="677"/>
      <c r="IXT73" s="677"/>
      <c r="IXU73" s="677"/>
      <c r="IXV73" s="677"/>
      <c r="IXW73" s="677"/>
      <c r="IXX73" s="677"/>
      <c r="IXY73" s="677"/>
      <c r="IXZ73" s="677"/>
      <c r="IYA73" s="677"/>
      <c r="IYB73" s="677"/>
      <c r="IYC73" s="677"/>
      <c r="IYD73" s="677"/>
      <c r="IYE73" s="677"/>
      <c r="IYF73" s="677"/>
      <c r="IYG73" s="677"/>
      <c r="IYH73" s="677"/>
      <c r="IYI73" s="677"/>
      <c r="IYJ73" s="677"/>
      <c r="IYK73" s="677"/>
      <c r="IYL73" s="677"/>
      <c r="IYM73" s="677"/>
      <c r="IYN73" s="677"/>
      <c r="IYO73" s="677"/>
      <c r="IYP73" s="677"/>
      <c r="IYQ73" s="677"/>
      <c r="IYR73" s="677"/>
      <c r="IYS73" s="677"/>
      <c r="IYT73" s="677"/>
      <c r="IYU73" s="677"/>
      <c r="IYV73" s="677"/>
      <c r="IYW73" s="677"/>
      <c r="IYX73" s="677"/>
      <c r="IYY73" s="677"/>
      <c r="IYZ73" s="677"/>
      <c r="IZA73" s="677"/>
      <c r="IZB73" s="677"/>
      <c r="IZC73" s="677"/>
      <c r="IZD73" s="677"/>
      <c r="IZE73" s="677"/>
      <c r="IZF73" s="677"/>
      <c r="IZG73" s="677"/>
      <c r="IZH73" s="677"/>
      <c r="IZI73" s="677"/>
      <c r="IZJ73" s="677"/>
      <c r="IZK73" s="677"/>
      <c r="IZL73" s="677"/>
      <c r="IZM73" s="677"/>
      <c r="IZN73" s="677"/>
      <c r="IZO73" s="677"/>
      <c r="IZP73" s="677"/>
      <c r="IZQ73" s="677"/>
      <c r="IZR73" s="677"/>
      <c r="IZS73" s="677"/>
      <c r="IZT73" s="677"/>
      <c r="IZU73" s="677"/>
      <c r="IZV73" s="677"/>
      <c r="IZW73" s="677"/>
      <c r="IZX73" s="677"/>
      <c r="IZY73" s="677"/>
      <c r="IZZ73" s="677"/>
      <c r="JAA73" s="677"/>
      <c r="JAB73" s="677"/>
      <c r="JAC73" s="677"/>
      <c r="JAD73" s="677"/>
      <c r="JAE73" s="677"/>
      <c r="JAF73" s="677"/>
      <c r="JAG73" s="677"/>
      <c r="JAH73" s="677"/>
      <c r="JAI73" s="677"/>
      <c r="JAJ73" s="677"/>
      <c r="JAK73" s="677"/>
      <c r="JAL73" s="677"/>
      <c r="JAM73" s="677"/>
      <c r="JAN73" s="677"/>
      <c r="JAO73" s="677"/>
      <c r="JAP73" s="677"/>
      <c r="JAQ73" s="677"/>
      <c r="JAR73" s="677"/>
      <c r="JAS73" s="677"/>
      <c r="JAT73" s="677"/>
      <c r="JAU73" s="677"/>
      <c r="JAV73" s="677"/>
      <c r="JAW73" s="677"/>
      <c r="JAX73" s="677"/>
      <c r="JAY73" s="677"/>
      <c r="JAZ73" s="677"/>
      <c r="JBA73" s="677"/>
      <c r="JBB73" s="677"/>
      <c r="JBC73" s="677"/>
      <c r="JBD73" s="677"/>
      <c r="JBE73" s="677"/>
      <c r="JBF73" s="677"/>
      <c r="JBG73" s="677"/>
      <c r="JBH73" s="677"/>
      <c r="JBI73" s="677"/>
      <c r="JBJ73" s="677"/>
      <c r="JBK73" s="677"/>
      <c r="JBL73" s="677"/>
      <c r="JBM73" s="677"/>
      <c r="JBN73" s="677"/>
      <c r="JBO73" s="677"/>
      <c r="JBP73" s="677"/>
      <c r="JBQ73" s="677"/>
      <c r="JBR73" s="677"/>
      <c r="JBS73" s="677"/>
      <c r="JBT73" s="677"/>
      <c r="JBU73" s="677"/>
      <c r="JBV73" s="677"/>
      <c r="JBW73" s="677"/>
      <c r="JBX73" s="677"/>
      <c r="JBY73" s="677"/>
      <c r="JBZ73" s="677"/>
      <c r="JCA73" s="677"/>
      <c r="JCB73" s="677"/>
      <c r="JCC73" s="677"/>
      <c r="JCD73" s="677"/>
      <c r="JCE73" s="677"/>
      <c r="JCF73" s="677"/>
      <c r="JCG73" s="677"/>
      <c r="JCH73" s="677"/>
      <c r="JCI73" s="677"/>
      <c r="JCJ73" s="677"/>
      <c r="JCK73" s="677"/>
      <c r="JCL73" s="677"/>
      <c r="JCM73" s="677"/>
      <c r="JCN73" s="677"/>
      <c r="JCO73" s="677"/>
      <c r="JCP73" s="677"/>
      <c r="JCQ73" s="677"/>
      <c r="JCR73" s="677"/>
      <c r="JCS73" s="677"/>
      <c r="JCT73" s="677"/>
      <c r="JCU73" s="677"/>
      <c r="JCV73" s="677"/>
      <c r="JCW73" s="677"/>
      <c r="JCX73" s="677"/>
      <c r="JCY73" s="677"/>
      <c r="JCZ73" s="677"/>
      <c r="JDA73" s="677"/>
      <c r="JDB73" s="677"/>
      <c r="JDC73" s="677"/>
      <c r="JDD73" s="677"/>
      <c r="JDE73" s="677"/>
      <c r="JDF73" s="677"/>
      <c r="JDG73" s="677"/>
      <c r="JDH73" s="677"/>
      <c r="JDI73" s="677"/>
      <c r="JDJ73" s="677"/>
      <c r="JDK73" s="677"/>
      <c r="JDL73" s="677"/>
      <c r="JDM73" s="677"/>
      <c r="JDN73" s="677"/>
      <c r="JDO73" s="677"/>
      <c r="JDP73" s="677"/>
      <c r="JDQ73" s="677"/>
      <c r="JDR73" s="677"/>
      <c r="JDS73" s="677"/>
      <c r="JDT73" s="677"/>
      <c r="JDU73" s="677"/>
      <c r="JDV73" s="677"/>
      <c r="JDW73" s="677"/>
      <c r="JDX73" s="677"/>
      <c r="JDY73" s="677"/>
      <c r="JDZ73" s="677"/>
      <c r="JEA73" s="677"/>
      <c r="JEB73" s="677"/>
      <c r="JEC73" s="677"/>
      <c r="JED73" s="677"/>
      <c r="JEE73" s="677"/>
      <c r="JEF73" s="677"/>
      <c r="JEG73" s="677"/>
      <c r="JEH73" s="677"/>
      <c r="JEI73" s="677"/>
      <c r="JEJ73" s="677"/>
      <c r="JEK73" s="677"/>
      <c r="JEL73" s="677"/>
      <c r="JEM73" s="677"/>
      <c r="JEN73" s="677"/>
      <c r="JEO73" s="677"/>
      <c r="JEP73" s="677"/>
      <c r="JEQ73" s="677"/>
      <c r="JER73" s="677"/>
      <c r="JES73" s="677"/>
      <c r="JET73" s="677"/>
      <c r="JEU73" s="677"/>
      <c r="JEV73" s="677"/>
      <c r="JEW73" s="677"/>
      <c r="JEX73" s="677"/>
      <c r="JEY73" s="677"/>
      <c r="JEZ73" s="677"/>
      <c r="JFA73" s="677"/>
      <c r="JFB73" s="677"/>
      <c r="JFC73" s="677"/>
      <c r="JFD73" s="677"/>
      <c r="JFE73" s="677"/>
      <c r="JFF73" s="677"/>
      <c r="JFG73" s="677"/>
      <c r="JFH73" s="677"/>
      <c r="JFI73" s="677"/>
      <c r="JFJ73" s="677"/>
      <c r="JFK73" s="677"/>
      <c r="JFL73" s="677"/>
      <c r="JFM73" s="677"/>
      <c r="JFN73" s="677"/>
      <c r="JFO73" s="677"/>
      <c r="JFP73" s="677"/>
      <c r="JFQ73" s="677"/>
      <c r="JFR73" s="677"/>
      <c r="JFS73" s="677"/>
      <c r="JFT73" s="677"/>
      <c r="JFU73" s="677"/>
      <c r="JFV73" s="677"/>
      <c r="JFW73" s="677"/>
      <c r="JFX73" s="677"/>
      <c r="JFY73" s="677"/>
      <c r="JFZ73" s="677"/>
      <c r="JGA73" s="677"/>
      <c r="JGB73" s="677"/>
      <c r="JGC73" s="677"/>
      <c r="JGD73" s="677"/>
      <c r="JGE73" s="677"/>
      <c r="JGF73" s="677"/>
      <c r="JGG73" s="677"/>
      <c r="JGH73" s="677"/>
      <c r="JGI73" s="677"/>
      <c r="JGJ73" s="677"/>
      <c r="JGK73" s="677"/>
      <c r="JGL73" s="677"/>
      <c r="JGM73" s="677"/>
      <c r="JGN73" s="677"/>
      <c r="JGO73" s="677"/>
      <c r="JGP73" s="677"/>
      <c r="JGQ73" s="677"/>
      <c r="JGR73" s="677"/>
      <c r="JGS73" s="677"/>
      <c r="JGT73" s="677"/>
      <c r="JGU73" s="677"/>
      <c r="JGV73" s="677"/>
      <c r="JGW73" s="677"/>
      <c r="JGX73" s="677"/>
      <c r="JGY73" s="677"/>
      <c r="JGZ73" s="677"/>
      <c r="JHA73" s="677"/>
      <c r="JHB73" s="677"/>
      <c r="JHC73" s="677"/>
      <c r="JHD73" s="677"/>
      <c r="JHE73" s="677"/>
      <c r="JHF73" s="677"/>
      <c r="JHG73" s="677"/>
      <c r="JHH73" s="677"/>
      <c r="JHI73" s="677"/>
      <c r="JHJ73" s="677"/>
      <c r="JHK73" s="677"/>
      <c r="JHL73" s="677"/>
      <c r="JHM73" s="677"/>
      <c r="JHN73" s="677"/>
      <c r="JHO73" s="677"/>
      <c r="JHP73" s="677"/>
      <c r="JHQ73" s="677"/>
      <c r="JHR73" s="677"/>
      <c r="JHS73" s="677"/>
      <c r="JHT73" s="677"/>
      <c r="JHU73" s="677"/>
      <c r="JHV73" s="677"/>
      <c r="JHW73" s="677"/>
      <c r="JHX73" s="677"/>
      <c r="JHY73" s="677"/>
      <c r="JHZ73" s="677"/>
      <c r="JIA73" s="677"/>
      <c r="JIB73" s="677"/>
      <c r="JIC73" s="677"/>
      <c r="JID73" s="677"/>
      <c r="JIE73" s="677"/>
      <c r="JIF73" s="677"/>
      <c r="JIG73" s="677"/>
      <c r="JIH73" s="677"/>
      <c r="JII73" s="677"/>
      <c r="JIJ73" s="677"/>
      <c r="JIK73" s="677"/>
      <c r="JIL73" s="677"/>
      <c r="JIM73" s="677"/>
      <c r="JIN73" s="677"/>
      <c r="JIO73" s="677"/>
      <c r="JIP73" s="677"/>
      <c r="JIQ73" s="677"/>
      <c r="JIR73" s="677"/>
      <c r="JIS73" s="677"/>
      <c r="JIT73" s="677"/>
      <c r="JIU73" s="677"/>
      <c r="JIV73" s="677"/>
      <c r="JIW73" s="677"/>
      <c r="JIX73" s="677"/>
      <c r="JIY73" s="677"/>
      <c r="JIZ73" s="677"/>
      <c r="JJA73" s="677"/>
      <c r="JJB73" s="677"/>
      <c r="JJC73" s="677"/>
      <c r="JJD73" s="677"/>
      <c r="JJE73" s="677"/>
      <c r="JJF73" s="677"/>
      <c r="JJG73" s="677"/>
      <c r="JJH73" s="677"/>
      <c r="JJI73" s="677"/>
      <c r="JJJ73" s="677"/>
      <c r="JJK73" s="677"/>
      <c r="JJL73" s="677"/>
      <c r="JJM73" s="677"/>
      <c r="JJN73" s="677"/>
      <c r="JJO73" s="677"/>
      <c r="JJP73" s="677"/>
      <c r="JJQ73" s="677"/>
      <c r="JJR73" s="677"/>
      <c r="JJS73" s="677"/>
      <c r="JJT73" s="677"/>
      <c r="JJU73" s="677"/>
      <c r="JJV73" s="677"/>
      <c r="JJW73" s="677"/>
      <c r="JJX73" s="677"/>
      <c r="JJY73" s="677"/>
      <c r="JJZ73" s="677"/>
      <c r="JKA73" s="677"/>
      <c r="JKB73" s="677"/>
      <c r="JKC73" s="677"/>
      <c r="JKD73" s="677"/>
      <c r="JKE73" s="677"/>
      <c r="JKF73" s="677"/>
      <c r="JKG73" s="677"/>
      <c r="JKH73" s="677"/>
      <c r="JKI73" s="677"/>
      <c r="JKJ73" s="677"/>
      <c r="JKK73" s="677"/>
      <c r="JKL73" s="677"/>
      <c r="JKM73" s="677"/>
      <c r="JKN73" s="677"/>
      <c r="JKO73" s="677"/>
      <c r="JKP73" s="677"/>
      <c r="JKQ73" s="677"/>
      <c r="JKR73" s="677"/>
      <c r="JKS73" s="677"/>
      <c r="JKT73" s="677"/>
      <c r="JKU73" s="677"/>
      <c r="JKV73" s="677"/>
      <c r="JKW73" s="677"/>
      <c r="JKX73" s="677"/>
      <c r="JKY73" s="677"/>
      <c r="JKZ73" s="677"/>
      <c r="JLA73" s="677"/>
      <c r="JLB73" s="677"/>
      <c r="JLC73" s="677"/>
      <c r="JLD73" s="677"/>
      <c r="JLE73" s="677"/>
      <c r="JLF73" s="677"/>
      <c r="JLG73" s="677"/>
      <c r="JLH73" s="677"/>
      <c r="JLI73" s="677"/>
      <c r="JLJ73" s="677"/>
      <c r="JLK73" s="677"/>
      <c r="JLL73" s="677"/>
      <c r="JLM73" s="677"/>
      <c r="JLN73" s="677"/>
      <c r="JLO73" s="677"/>
      <c r="JLP73" s="677"/>
      <c r="JLQ73" s="677"/>
      <c r="JLR73" s="677"/>
      <c r="JLS73" s="677"/>
      <c r="JLT73" s="677"/>
      <c r="JLU73" s="677"/>
      <c r="JLV73" s="677"/>
      <c r="JLW73" s="677"/>
      <c r="JLX73" s="677"/>
      <c r="JLY73" s="677"/>
      <c r="JLZ73" s="677"/>
      <c r="JMA73" s="677"/>
      <c r="JMB73" s="677"/>
      <c r="JMC73" s="677"/>
      <c r="JMD73" s="677"/>
      <c r="JME73" s="677"/>
      <c r="JMF73" s="677"/>
      <c r="JMG73" s="677"/>
      <c r="JMH73" s="677"/>
      <c r="JMI73" s="677"/>
      <c r="JMJ73" s="677"/>
      <c r="JMK73" s="677"/>
      <c r="JML73" s="677"/>
      <c r="JMM73" s="677"/>
      <c r="JMN73" s="677"/>
      <c r="JMO73" s="677"/>
      <c r="JMP73" s="677"/>
      <c r="JMQ73" s="677"/>
      <c r="JMR73" s="677"/>
      <c r="JMS73" s="677"/>
      <c r="JMT73" s="677"/>
      <c r="JMU73" s="677"/>
      <c r="JMV73" s="677"/>
      <c r="JMW73" s="677"/>
      <c r="JMX73" s="677"/>
      <c r="JMY73" s="677"/>
      <c r="JMZ73" s="677"/>
      <c r="JNA73" s="677"/>
      <c r="JNB73" s="677"/>
      <c r="JNC73" s="677"/>
      <c r="JND73" s="677"/>
      <c r="JNE73" s="677"/>
      <c r="JNF73" s="677"/>
      <c r="JNG73" s="677"/>
      <c r="JNH73" s="677"/>
      <c r="JNI73" s="677"/>
      <c r="JNJ73" s="677"/>
      <c r="JNK73" s="677"/>
      <c r="JNL73" s="677"/>
      <c r="JNM73" s="677"/>
      <c r="JNN73" s="677"/>
      <c r="JNO73" s="677"/>
      <c r="JNP73" s="677"/>
      <c r="JNQ73" s="677"/>
      <c r="JNR73" s="677"/>
      <c r="JNS73" s="677"/>
      <c r="JNT73" s="677"/>
      <c r="JNU73" s="677"/>
      <c r="JNV73" s="677"/>
      <c r="JNW73" s="677"/>
      <c r="JNX73" s="677"/>
      <c r="JNY73" s="677"/>
      <c r="JNZ73" s="677"/>
      <c r="JOA73" s="677"/>
      <c r="JOB73" s="677"/>
      <c r="JOC73" s="677"/>
      <c r="JOD73" s="677"/>
      <c r="JOE73" s="677"/>
      <c r="JOF73" s="677"/>
      <c r="JOG73" s="677"/>
      <c r="JOH73" s="677"/>
      <c r="JOI73" s="677"/>
      <c r="JOJ73" s="677"/>
      <c r="JOK73" s="677"/>
      <c r="JOL73" s="677"/>
      <c r="JOM73" s="677"/>
      <c r="JON73" s="677"/>
      <c r="JOO73" s="677"/>
      <c r="JOP73" s="677"/>
      <c r="JOQ73" s="677"/>
      <c r="JOR73" s="677"/>
      <c r="JOS73" s="677"/>
      <c r="JOT73" s="677"/>
      <c r="JOU73" s="677"/>
      <c r="JOV73" s="677"/>
      <c r="JOW73" s="677"/>
      <c r="JOX73" s="677"/>
      <c r="JOY73" s="677"/>
      <c r="JOZ73" s="677"/>
      <c r="JPA73" s="677"/>
      <c r="JPB73" s="677"/>
      <c r="JPC73" s="677"/>
      <c r="JPD73" s="677"/>
      <c r="JPE73" s="677"/>
      <c r="JPF73" s="677"/>
      <c r="JPG73" s="677"/>
      <c r="JPH73" s="677"/>
      <c r="JPI73" s="677"/>
      <c r="JPJ73" s="677"/>
      <c r="JPK73" s="677"/>
      <c r="JPL73" s="677"/>
      <c r="JPM73" s="677"/>
      <c r="JPN73" s="677"/>
      <c r="JPO73" s="677"/>
      <c r="JPP73" s="677"/>
      <c r="JPQ73" s="677"/>
      <c r="JPR73" s="677"/>
      <c r="JPS73" s="677"/>
      <c r="JPT73" s="677"/>
      <c r="JPU73" s="677"/>
      <c r="JPV73" s="677"/>
      <c r="JPW73" s="677"/>
      <c r="JPX73" s="677"/>
      <c r="JPY73" s="677"/>
      <c r="JPZ73" s="677"/>
      <c r="JQA73" s="677"/>
      <c r="JQB73" s="677"/>
      <c r="JQC73" s="677"/>
      <c r="JQD73" s="677"/>
      <c r="JQE73" s="677"/>
      <c r="JQF73" s="677"/>
      <c r="JQG73" s="677"/>
      <c r="JQH73" s="677"/>
      <c r="JQI73" s="677"/>
      <c r="JQJ73" s="677"/>
      <c r="JQK73" s="677"/>
      <c r="JQL73" s="677"/>
      <c r="JQM73" s="677"/>
      <c r="JQN73" s="677"/>
      <c r="JQO73" s="677"/>
      <c r="JQP73" s="677"/>
      <c r="JQQ73" s="677"/>
      <c r="JQR73" s="677"/>
      <c r="JQS73" s="677"/>
      <c r="JQT73" s="677"/>
      <c r="JQU73" s="677"/>
      <c r="JQV73" s="677"/>
      <c r="JQW73" s="677"/>
      <c r="JQX73" s="677"/>
      <c r="JQY73" s="677"/>
      <c r="JQZ73" s="677"/>
      <c r="JRA73" s="677"/>
      <c r="JRB73" s="677"/>
      <c r="JRC73" s="677"/>
      <c r="JRD73" s="677"/>
      <c r="JRE73" s="677"/>
      <c r="JRF73" s="677"/>
      <c r="JRG73" s="677"/>
      <c r="JRH73" s="677"/>
      <c r="JRI73" s="677"/>
      <c r="JRJ73" s="677"/>
      <c r="JRK73" s="677"/>
      <c r="JRL73" s="677"/>
      <c r="JRM73" s="677"/>
      <c r="JRN73" s="677"/>
      <c r="JRO73" s="677"/>
      <c r="JRP73" s="677"/>
      <c r="JRQ73" s="677"/>
      <c r="JRR73" s="677"/>
      <c r="JRS73" s="677"/>
      <c r="JRT73" s="677"/>
      <c r="JRU73" s="677"/>
      <c r="JRV73" s="677"/>
      <c r="JRW73" s="677"/>
      <c r="JRX73" s="677"/>
      <c r="JRY73" s="677"/>
      <c r="JRZ73" s="677"/>
      <c r="JSA73" s="677"/>
      <c r="JSB73" s="677"/>
      <c r="JSC73" s="677"/>
      <c r="JSD73" s="677"/>
      <c r="JSE73" s="677"/>
      <c r="JSF73" s="677"/>
      <c r="JSG73" s="677"/>
      <c r="JSH73" s="677"/>
      <c r="JSI73" s="677"/>
      <c r="JSJ73" s="677"/>
      <c r="JSK73" s="677"/>
      <c r="JSL73" s="677"/>
      <c r="JSM73" s="677"/>
      <c r="JSN73" s="677"/>
      <c r="JSO73" s="677"/>
      <c r="JSP73" s="677"/>
      <c r="JSQ73" s="677"/>
      <c r="JSR73" s="677"/>
      <c r="JSS73" s="677"/>
      <c r="JST73" s="677"/>
      <c r="JSU73" s="677"/>
      <c r="JSV73" s="677"/>
      <c r="JSW73" s="677"/>
      <c r="JSX73" s="677"/>
      <c r="JSY73" s="677"/>
      <c r="JSZ73" s="677"/>
      <c r="JTA73" s="677"/>
      <c r="JTB73" s="677"/>
      <c r="JTC73" s="677"/>
      <c r="JTD73" s="677"/>
      <c r="JTE73" s="677"/>
      <c r="JTF73" s="677"/>
      <c r="JTG73" s="677"/>
      <c r="JTH73" s="677"/>
      <c r="JTI73" s="677"/>
      <c r="JTJ73" s="677"/>
      <c r="JTK73" s="677"/>
      <c r="JTL73" s="677"/>
      <c r="JTM73" s="677"/>
      <c r="JTN73" s="677"/>
      <c r="JTO73" s="677"/>
      <c r="JTP73" s="677"/>
      <c r="JTQ73" s="677"/>
      <c r="JTR73" s="677"/>
      <c r="JTS73" s="677"/>
      <c r="JTT73" s="677"/>
      <c r="JTU73" s="677"/>
      <c r="JTV73" s="677"/>
      <c r="JTW73" s="677"/>
      <c r="JTX73" s="677"/>
      <c r="JTY73" s="677"/>
      <c r="JTZ73" s="677"/>
      <c r="JUA73" s="677"/>
      <c r="JUB73" s="677"/>
      <c r="JUC73" s="677"/>
      <c r="JUD73" s="677"/>
      <c r="JUE73" s="677"/>
      <c r="JUF73" s="677"/>
      <c r="JUG73" s="677"/>
      <c r="JUH73" s="677"/>
      <c r="JUI73" s="677"/>
      <c r="JUJ73" s="677"/>
      <c r="JUK73" s="677"/>
      <c r="JUL73" s="677"/>
      <c r="JUM73" s="677"/>
      <c r="JUN73" s="677"/>
      <c r="JUO73" s="677"/>
      <c r="JUP73" s="677"/>
      <c r="JUQ73" s="677"/>
      <c r="JUR73" s="677"/>
      <c r="JUS73" s="677"/>
      <c r="JUT73" s="677"/>
      <c r="JUU73" s="677"/>
      <c r="JUV73" s="677"/>
      <c r="JUW73" s="677"/>
      <c r="JUX73" s="677"/>
      <c r="JUY73" s="677"/>
      <c r="JUZ73" s="677"/>
      <c r="JVA73" s="677"/>
      <c r="JVB73" s="677"/>
      <c r="JVC73" s="677"/>
      <c r="JVD73" s="677"/>
      <c r="JVE73" s="677"/>
      <c r="JVF73" s="677"/>
      <c r="JVG73" s="677"/>
      <c r="JVH73" s="677"/>
      <c r="JVI73" s="677"/>
      <c r="JVJ73" s="677"/>
      <c r="JVK73" s="677"/>
      <c r="JVL73" s="677"/>
      <c r="JVM73" s="677"/>
      <c r="JVN73" s="677"/>
      <c r="JVO73" s="677"/>
      <c r="JVP73" s="677"/>
      <c r="JVQ73" s="677"/>
      <c r="JVR73" s="677"/>
      <c r="JVS73" s="677"/>
      <c r="JVT73" s="677"/>
      <c r="JVU73" s="677"/>
      <c r="JVV73" s="677"/>
      <c r="JVW73" s="677"/>
      <c r="JVX73" s="677"/>
      <c r="JVY73" s="677"/>
      <c r="JVZ73" s="677"/>
      <c r="JWA73" s="677"/>
      <c r="JWB73" s="677"/>
      <c r="JWC73" s="677"/>
      <c r="JWD73" s="677"/>
      <c r="JWE73" s="677"/>
      <c r="JWF73" s="677"/>
      <c r="JWG73" s="677"/>
      <c r="JWH73" s="677"/>
      <c r="JWI73" s="677"/>
      <c r="JWJ73" s="677"/>
      <c r="JWK73" s="677"/>
      <c r="JWL73" s="677"/>
      <c r="JWM73" s="677"/>
      <c r="JWN73" s="677"/>
      <c r="JWO73" s="677"/>
      <c r="JWP73" s="677"/>
      <c r="JWQ73" s="677"/>
      <c r="JWR73" s="677"/>
      <c r="JWS73" s="677"/>
      <c r="JWT73" s="677"/>
      <c r="JWU73" s="677"/>
      <c r="JWV73" s="677"/>
      <c r="JWW73" s="677"/>
      <c r="JWX73" s="677"/>
      <c r="JWY73" s="677"/>
      <c r="JWZ73" s="677"/>
      <c r="JXA73" s="677"/>
      <c r="JXB73" s="677"/>
      <c r="JXC73" s="677"/>
      <c r="JXD73" s="677"/>
      <c r="JXE73" s="677"/>
      <c r="JXF73" s="677"/>
      <c r="JXG73" s="677"/>
      <c r="JXH73" s="677"/>
      <c r="JXI73" s="677"/>
      <c r="JXJ73" s="677"/>
      <c r="JXK73" s="677"/>
      <c r="JXL73" s="677"/>
      <c r="JXM73" s="677"/>
      <c r="JXN73" s="677"/>
      <c r="JXO73" s="677"/>
      <c r="JXP73" s="677"/>
      <c r="JXQ73" s="677"/>
      <c r="JXR73" s="677"/>
      <c r="JXS73" s="677"/>
      <c r="JXT73" s="677"/>
      <c r="JXU73" s="677"/>
      <c r="JXV73" s="677"/>
      <c r="JXW73" s="677"/>
      <c r="JXX73" s="677"/>
      <c r="JXY73" s="677"/>
      <c r="JXZ73" s="677"/>
      <c r="JYA73" s="677"/>
      <c r="JYB73" s="677"/>
      <c r="JYC73" s="677"/>
      <c r="JYD73" s="677"/>
      <c r="JYE73" s="677"/>
      <c r="JYF73" s="677"/>
      <c r="JYG73" s="677"/>
      <c r="JYH73" s="677"/>
      <c r="JYI73" s="677"/>
      <c r="JYJ73" s="677"/>
      <c r="JYK73" s="677"/>
      <c r="JYL73" s="677"/>
      <c r="JYM73" s="677"/>
      <c r="JYN73" s="677"/>
      <c r="JYO73" s="677"/>
      <c r="JYP73" s="677"/>
      <c r="JYQ73" s="677"/>
      <c r="JYR73" s="677"/>
      <c r="JYS73" s="677"/>
      <c r="JYT73" s="677"/>
      <c r="JYU73" s="677"/>
      <c r="JYV73" s="677"/>
      <c r="JYW73" s="677"/>
      <c r="JYX73" s="677"/>
      <c r="JYY73" s="677"/>
      <c r="JYZ73" s="677"/>
      <c r="JZA73" s="677"/>
      <c r="JZB73" s="677"/>
      <c r="JZC73" s="677"/>
      <c r="JZD73" s="677"/>
      <c r="JZE73" s="677"/>
      <c r="JZF73" s="677"/>
      <c r="JZG73" s="677"/>
      <c r="JZH73" s="677"/>
      <c r="JZI73" s="677"/>
      <c r="JZJ73" s="677"/>
      <c r="JZK73" s="677"/>
      <c r="JZL73" s="677"/>
      <c r="JZM73" s="677"/>
      <c r="JZN73" s="677"/>
      <c r="JZO73" s="677"/>
      <c r="JZP73" s="677"/>
      <c r="JZQ73" s="677"/>
      <c r="JZR73" s="677"/>
      <c r="JZS73" s="677"/>
      <c r="JZT73" s="677"/>
      <c r="JZU73" s="677"/>
      <c r="JZV73" s="677"/>
      <c r="JZW73" s="677"/>
      <c r="JZX73" s="677"/>
      <c r="JZY73" s="677"/>
      <c r="JZZ73" s="677"/>
      <c r="KAA73" s="677"/>
      <c r="KAB73" s="677"/>
      <c r="KAC73" s="677"/>
      <c r="KAD73" s="677"/>
      <c r="KAE73" s="677"/>
      <c r="KAF73" s="677"/>
      <c r="KAG73" s="677"/>
      <c r="KAH73" s="677"/>
      <c r="KAI73" s="677"/>
      <c r="KAJ73" s="677"/>
      <c r="KAK73" s="677"/>
      <c r="KAL73" s="677"/>
      <c r="KAM73" s="677"/>
      <c r="KAN73" s="677"/>
      <c r="KAO73" s="677"/>
      <c r="KAP73" s="677"/>
      <c r="KAQ73" s="677"/>
      <c r="KAR73" s="677"/>
      <c r="KAS73" s="677"/>
      <c r="KAT73" s="677"/>
      <c r="KAU73" s="677"/>
      <c r="KAV73" s="677"/>
      <c r="KAW73" s="677"/>
      <c r="KAX73" s="677"/>
      <c r="KAY73" s="677"/>
      <c r="KAZ73" s="677"/>
      <c r="KBA73" s="677"/>
      <c r="KBB73" s="677"/>
      <c r="KBC73" s="677"/>
      <c r="KBD73" s="677"/>
      <c r="KBE73" s="677"/>
      <c r="KBF73" s="677"/>
      <c r="KBG73" s="677"/>
      <c r="KBH73" s="677"/>
      <c r="KBI73" s="677"/>
      <c r="KBJ73" s="677"/>
      <c r="KBK73" s="677"/>
      <c r="KBL73" s="677"/>
      <c r="KBM73" s="677"/>
      <c r="KBN73" s="677"/>
      <c r="KBO73" s="677"/>
      <c r="KBP73" s="677"/>
      <c r="KBQ73" s="677"/>
      <c r="KBR73" s="677"/>
      <c r="KBS73" s="677"/>
      <c r="KBT73" s="677"/>
      <c r="KBU73" s="677"/>
      <c r="KBV73" s="677"/>
      <c r="KBW73" s="677"/>
      <c r="KBX73" s="677"/>
      <c r="KBY73" s="677"/>
      <c r="KBZ73" s="677"/>
      <c r="KCA73" s="677"/>
      <c r="KCB73" s="677"/>
      <c r="KCC73" s="677"/>
      <c r="KCD73" s="677"/>
      <c r="KCE73" s="677"/>
      <c r="KCF73" s="677"/>
      <c r="KCG73" s="677"/>
      <c r="KCH73" s="677"/>
      <c r="KCI73" s="677"/>
      <c r="KCJ73" s="677"/>
      <c r="KCK73" s="677"/>
      <c r="KCL73" s="677"/>
      <c r="KCM73" s="677"/>
      <c r="KCN73" s="677"/>
      <c r="KCO73" s="677"/>
      <c r="KCP73" s="677"/>
      <c r="KCQ73" s="677"/>
      <c r="KCR73" s="677"/>
      <c r="KCS73" s="677"/>
      <c r="KCT73" s="677"/>
      <c r="KCU73" s="677"/>
      <c r="KCV73" s="677"/>
      <c r="KCW73" s="677"/>
      <c r="KCX73" s="677"/>
      <c r="KCY73" s="677"/>
      <c r="KCZ73" s="677"/>
      <c r="KDA73" s="677"/>
      <c r="KDB73" s="677"/>
      <c r="KDC73" s="677"/>
      <c r="KDD73" s="677"/>
      <c r="KDE73" s="677"/>
      <c r="KDF73" s="677"/>
      <c r="KDG73" s="677"/>
      <c r="KDH73" s="677"/>
      <c r="KDI73" s="677"/>
      <c r="KDJ73" s="677"/>
      <c r="KDK73" s="677"/>
      <c r="KDL73" s="677"/>
      <c r="KDM73" s="677"/>
      <c r="KDN73" s="677"/>
      <c r="KDO73" s="677"/>
      <c r="KDP73" s="677"/>
      <c r="KDQ73" s="677"/>
      <c r="KDR73" s="677"/>
      <c r="KDS73" s="677"/>
      <c r="KDT73" s="677"/>
      <c r="KDU73" s="677"/>
      <c r="KDV73" s="677"/>
      <c r="KDW73" s="677"/>
      <c r="KDX73" s="677"/>
      <c r="KDY73" s="677"/>
      <c r="KDZ73" s="677"/>
      <c r="KEA73" s="677"/>
      <c r="KEB73" s="677"/>
      <c r="KEC73" s="677"/>
      <c r="KED73" s="677"/>
      <c r="KEE73" s="677"/>
      <c r="KEF73" s="677"/>
      <c r="KEG73" s="677"/>
      <c r="KEH73" s="677"/>
      <c r="KEI73" s="677"/>
      <c r="KEJ73" s="677"/>
      <c r="KEK73" s="677"/>
      <c r="KEL73" s="677"/>
      <c r="KEM73" s="677"/>
      <c r="KEN73" s="677"/>
      <c r="KEO73" s="677"/>
      <c r="KEP73" s="677"/>
      <c r="KEQ73" s="677"/>
      <c r="KER73" s="677"/>
      <c r="KES73" s="677"/>
      <c r="KET73" s="677"/>
      <c r="KEU73" s="677"/>
      <c r="KEV73" s="677"/>
      <c r="KEW73" s="677"/>
      <c r="KEX73" s="677"/>
      <c r="KEY73" s="677"/>
      <c r="KEZ73" s="677"/>
      <c r="KFA73" s="677"/>
      <c r="KFB73" s="677"/>
      <c r="KFC73" s="677"/>
      <c r="KFD73" s="677"/>
      <c r="KFE73" s="677"/>
      <c r="KFF73" s="677"/>
      <c r="KFG73" s="677"/>
      <c r="KFH73" s="677"/>
      <c r="KFI73" s="677"/>
      <c r="KFJ73" s="677"/>
      <c r="KFK73" s="677"/>
      <c r="KFL73" s="677"/>
      <c r="KFM73" s="677"/>
      <c r="KFN73" s="677"/>
      <c r="KFO73" s="677"/>
      <c r="KFP73" s="677"/>
      <c r="KFQ73" s="677"/>
      <c r="KFR73" s="677"/>
      <c r="KFS73" s="677"/>
      <c r="KFT73" s="677"/>
      <c r="KFU73" s="677"/>
      <c r="KFV73" s="677"/>
      <c r="KFW73" s="677"/>
      <c r="KFX73" s="677"/>
      <c r="KFY73" s="677"/>
      <c r="KFZ73" s="677"/>
      <c r="KGA73" s="677"/>
      <c r="KGB73" s="677"/>
      <c r="KGC73" s="677"/>
      <c r="KGD73" s="677"/>
      <c r="KGE73" s="677"/>
      <c r="KGF73" s="677"/>
      <c r="KGG73" s="677"/>
      <c r="KGH73" s="677"/>
      <c r="KGI73" s="677"/>
      <c r="KGJ73" s="677"/>
      <c r="KGK73" s="677"/>
      <c r="KGL73" s="677"/>
      <c r="KGM73" s="677"/>
      <c r="KGN73" s="677"/>
      <c r="KGO73" s="677"/>
      <c r="KGP73" s="677"/>
      <c r="KGQ73" s="677"/>
      <c r="KGR73" s="677"/>
      <c r="KGS73" s="677"/>
      <c r="KGT73" s="677"/>
      <c r="KGU73" s="677"/>
      <c r="KGV73" s="677"/>
      <c r="KGW73" s="677"/>
      <c r="KGX73" s="677"/>
      <c r="KGY73" s="677"/>
      <c r="KGZ73" s="677"/>
      <c r="KHA73" s="677"/>
      <c r="KHB73" s="677"/>
      <c r="KHC73" s="677"/>
      <c r="KHD73" s="677"/>
      <c r="KHE73" s="677"/>
      <c r="KHF73" s="677"/>
      <c r="KHG73" s="677"/>
      <c r="KHH73" s="677"/>
      <c r="KHI73" s="677"/>
      <c r="KHJ73" s="677"/>
      <c r="KHK73" s="677"/>
      <c r="KHL73" s="677"/>
      <c r="KHM73" s="677"/>
      <c r="KHN73" s="677"/>
      <c r="KHO73" s="677"/>
      <c r="KHP73" s="677"/>
      <c r="KHQ73" s="677"/>
      <c r="KHR73" s="677"/>
      <c r="KHS73" s="677"/>
      <c r="KHT73" s="677"/>
      <c r="KHU73" s="677"/>
      <c r="KHV73" s="677"/>
      <c r="KHW73" s="677"/>
      <c r="KHX73" s="677"/>
      <c r="KHY73" s="677"/>
      <c r="KHZ73" s="677"/>
      <c r="KIA73" s="677"/>
      <c r="KIB73" s="677"/>
      <c r="KIC73" s="677"/>
      <c r="KID73" s="677"/>
      <c r="KIE73" s="677"/>
      <c r="KIF73" s="677"/>
      <c r="KIG73" s="677"/>
      <c r="KIH73" s="677"/>
      <c r="KII73" s="677"/>
      <c r="KIJ73" s="677"/>
      <c r="KIK73" s="677"/>
      <c r="KIL73" s="677"/>
      <c r="KIM73" s="677"/>
      <c r="KIN73" s="677"/>
      <c r="KIO73" s="677"/>
      <c r="KIP73" s="677"/>
      <c r="KIQ73" s="677"/>
      <c r="KIR73" s="677"/>
      <c r="KIS73" s="677"/>
      <c r="KIT73" s="677"/>
      <c r="KIU73" s="677"/>
      <c r="KIV73" s="677"/>
      <c r="KIW73" s="677"/>
      <c r="KIX73" s="677"/>
      <c r="KIY73" s="677"/>
      <c r="KIZ73" s="677"/>
      <c r="KJA73" s="677"/>
      <c r="KJB73" s="677"/>
      <c r="KJC73" s="677"/>
      <c r="KJD73" s="677"/>
      <c r="KJE73" s="677"/>
      <c r="KJF73" s="677"/>
      <c r="KJG73" s="677"/>
      <c r="KJH73" s="677"/>
      <c r="KJI73" s="677"/>
      <c r="KJJ73" s="677"/>
      <c r="KJK73" s="677"/>
      <c r="KJL73" s="677"/>
      <c r="KJM73" s="677"/>
      <c r="KJN73" s="677"/>
      <c r="KJO73" s="677"/>
      <c r="KJP73" s="677"/>
      <c r="KJQ73" s="677"/>
      <c r="KJR73" s="677"/>
      <c r="KJS73" s="677"/>
      <c r="KJT73" s="677"/>
      <c r="KJU73" s="677"/>
      <c r="KJV73" s="677"/>
      <c r="KJW73" s="677"/>
      <c r="KJX73" s="677"/>
      <c r="KJY73" s="677"/>
      <c r="KJZ73" s="677"/>
      <c r="KKA73" s="677"/>
      <c r="KKB73" s="677"/>
      <c r="KKC73" s="677"/>
      <c r="KKD73" s="677"/>
      <c r="KKE73" s="677"/>
      <c r="KKF73" s="677"/>
      <c r="KKG73" s="677"/>
      <c r="KKH73" s="677"/>
      <c r="KKI73" s="677"/>
      <c r="KKJ73" s="677"/>
      <c r="KKK73" s="677"/>
      <c r="KKL73" s="677"/>
      <c r="KKM73" s="677"/>
      <c r="KKN73" s="677"/>
      <c r="KKO73" s="677"/>
      <c r="KKP73" s="677"/>
      <c r="KKQ73" s="677"/>
      <c r="KKR73" s="677"/>
      <c r="KKS73" s="677"/>
      <c r="KKT73" s="677"/>
      <c r="KKU73" s="677"/>
      <c r="KKV73" s="677"/>
      <c r="KKW73" s="677"/>
      <c r="KKX73" s="677"/>
      <c r="KKY73" s="677"/>
      <c r="KKZ73" s="677"/>
      <c r="KLA73" s="677"/>
      <c r="KLB73" s="677"/>
      <c r="KLC73" s="677"/>
      <c r="KLD73" s="677"/>
      <c r="KLE73" s="677"/>
      <c r="KLF73" s="677"/>
      <c r="KLG73" s="677"/>
      <c r="KLH73" s="677"/>
      <c r="KLI73" s="677"/>
      <c r="KLJ73" s="677"/>
      <c r="KLK73" s="677"/>
      <c r="KLL73" s="677"/>
      <c r="KLM73" s="677"/>
      <c r="KLN73" s="677"/>
      <c r="KLO73" s="677"/>
      <c r="KLP73" s="677"/>
      <c r="KLQ73" s="677"/>
      <c r="KLR73" s="677"/>
      <c r="KLS73" s="677"/>
      <c r="KLT73" s="677"/>
      <c r="KLU73" s="677"/>
      <c r="KLV73" s="677"/>
      <c r="KLW73" s="677"/>
      <c r="KLX73" s="677"/>
      <c r="KLY73" s="677"/>
      <c r="KLZ73" s="677"/>
      <c r="KMA73" s="677"/>
      <c r="KMB73" s="677"/>
      <c r="KMC73" s="677"/>
      <c r="KMD73" s="677"/>
      <c r="KME73" s="677"/>
      <c r="KMF73" s="677"/>
      <c r="KMG73" s="677"/>
      <c r="KMH73" s="677"/>
      <c r="KMI73" s="677"/>
      <c r="KMJ73" s="677"/>
      <c r="KMK73" s="677"/>
      <c r="KML73" s="677"/>
      <c r="KMM73" s="677"/>
      <c r="KMN73" s="677"/>
      <c r="KMO73" s="677"/>
      <c r="KMP73" s="677"/>
      <c r="KMQ73" s="677"/>
      <c r="KMR73" s="677"/>
      <c r="KMS73" s="677"/>
      <c r="KMT73" s="677"/>
      <c r="KMU73" s="677"/>
      <c r="KMV73" s="677"/>
      <c r="KMW73" s="677"/>
      <c r="KMX73" s="677"/>
      <c r="KMY73" s="677"/>
      <c r="KMZ73" s="677"/>
      <c r="KNA73" s="677"/>
      <c r="KNB73" s="677"/>
      <c r="KNC73" s="677"/>
      <c r="KND73" s="677"/>
      <c r="KNE73" s="677"/>
      <c r="KNF73" s="677"/>
      <c r="KNG73" s="677"/>
      <c r="KNH73" s="677"/>
      <c r="KNI73" s="677"/>
      <c r="KNJ73" s="677"/>
      <c r="KNK73" s="677"/>
      <c r="KNL73" s="677"/>
      <c r="KNM73" s="677"/>
      <c r="KNN73" s="677"/>
      <c r="KNO73" s="677"/>
      <c r="KNP73" s="677"/>
      <c r="KNQ73" s="677"/>
      <c r="KNR73" s="677"/>
      <c r="KNS73" s="677"/>
      <c r="KNT73" s="677"/>
      <c r="KNU73" s="677"/>
      <c r="KNV73" s="677"/>
      <c r="KNW73" s="677"/>
      <c r="KNX73" s="677"/>
      <c r="KNY73" s="677"/>
      <c r="KNZ73" s="677"/>
      <c r="KOA73" s="677"/>
      <c r="KOB73" s="677"/>
      <c r="KOC73" s="677"/>
      <c r="KOD73" s="677"/>
      <c r="KOE73" s="677"/>
      <c r="KOF73" s="677"/>
      <c r="KOG73" s="677"/>
      <c r="KOH73" s="677"/>
      <c r="KOI73" s="677"/>
      <c r="KOJ73" s="677"/>
      <c r="KOK73" s="677"/>
      <c r="KOL73" s="677"/>
      <c r="KOM73" s="677"/>
      <c r="KON73" s="677"/>
      <c r="KOO73" s="677"/>
      <c r="KOP73" s="677"/>
      <c r="KOQ73" s="677"/>
      <c r="KOR73" s="677"/>
      <c r="KOS73" s="677"/>
      <c r="KOT73" s="677"/>
      <c r="KOU73" s="677"/>
      <c r="KOV73" s="677"/>
      <c r="KOW73" s="677"/>
      <c r="KOX73" s="677"/>
      <c r="KOY73" s="677"/>
      <c r="KOZ73" s="677"/>
      <c r="KPA73" s="677"/>
      <c r="KPB73" s="677"/>
      <c r="KPC73" s="677"/>
      <c r="KPD73" s="677"/>
      <c r="KPE73" s="677"/>
      <c r="KPF73" s="677"/>
      <c r="KPG73" s="677"/>
      <c r="KPH73" s="677"/>
      <c r="KPI73" s="677"/>
      <c r="KPJ73" s="677"/>
      <c r="KPK73" s="677"/>
      <c r="KPL73" s="677"/>
      <c r="KPM73" s="677"/>
      <c r="KPN73" s="677"/>
      <c r="KPO73" s="677"/>
      <c r="KPP73" s="677"/>
      <c r="KPQ73" s="677"/>
      <c r="KPR73" s="677"/>
      <c r="KPS73" s="677"/>
      <c r="KPT73" s="677"/>
      <c r="KPU73" s="677"/>
      <c r="KPV73" s="677"/>
      <c r="KPW73" s="677"/>
      <c r="KPX73" s="677"/>
      <c r="KPY73" s="677"/>
      <c r="KPZ73" s="677"/>
      <c r="KQA73" s="677"/>
      <c r="KQB73" s="677"/>
      <c r="KQC73" s="677"/>
      <c r="KQD73" s="677"/>
      <c r="KQE73" s="677"/>
      <c r="KQF73" s="677"/>
      <c r="KQG73" s="677"/>
      <c r="KQH73" s="677"/>
      <c r="KQI73" s="677"/>
      <c r="KQJ73" s="677"/>
      <c r="KQK73" s="677"/>
      <c r="KQL73" s="677"/>
      <c r="KQM73" s="677"/>
      <c r="KQN73" s="677"/>
      <c r="KQO73" s="677"/>
      <c r="KQP73" s="677"/>
      <c r="KQQ73" s="677"/>
      <c r="KQR73" s="677"/>
      <c r="KQS73" s="677"/>
      <c r="KQT73" s="677"/>
      <c r="KQU73" s="677"/>
      <c r="KQV73" s="677"/>
      <c r="KQW73" s="677"/>
      <c r="KQX73" s="677"/>
      <c r="KQY73" s="677"/>
      <c r="KQZ73" s="677"/>
      <c r="KRA73" s="677"/>
      <c r="KRB73" s="677"/>
      <c r="KRC73" s="677"/>
      <c r="KRD73" s="677"/>
      <c r="KRE73" s="677"/>
      <c r="KRF73" s="677"/>
      <c r="KRG73" s="677"/>
      <c r="KRH73" s="677"/>
      <c r="KRI73" s="677"/>
      <c r="KRJ73" s="677"/>
      <c r="KRK73" s="677"/>
      <c r="KRL73" s="677"/>
      <c r="KRM73" s="677"/>
      <c r="KRN73" s="677"/>
      <c r="KRO73" s="677"/>
      <c r="KRP73" s="677"/>
      <c r="KRQ73" s="677"/>
      <c r="KRR73" s="677"/>
      <c r="KRS73" s="677"/>
      <c r="KRT73" s="677"/>
      <c r="KRU73" s="677"/>
      <c r="KRV73" s="677"/>
      <c r="KRW73" s="677"/>
      <c r="KRX73" s="677"/>
      <c r="KRY73" s="677"/>
      <c r="KRZ73" s="677"/>
      <c r="KSA73" s="677"/>
      <c r="KSB73" s="677"/>
      <c r="KSC73" s="677"/>
      <c r="KSD73" s="677"/>
      <c r="KSE73" s="677"/>
      <c r="KSF73" s="677"/>
      <c r="KSG73" s="677"/>
      <c r="KSH73" s="677"/>
      <c r="KSI73" s="677"/>
      <c r="KSJ73" s="677"/>
      <c r="KSK73" s="677"/>
      <c r="KSL73" s="677"/>
      <c r="KSM73" s="677"/>
      <c r="KSN73" s="677"/>
      <c r="KSO73" s="677"/>
      <c r="KSP73" s="677"/>
      <c r="KSQ73" s="677"/>
      <c r="KSR73" s="677"/>
      <c r="KSS73" s="677"/>
      <c r="KST73" s="677"/>
      <c r="KSU73" s="677"/>
      <c r="KSV73" s="677"/>
      <c r="KSW73" s="677"/>
      <c r="KSX73" s="677"/>
      <c r="KSY73" s="677"/>
      <c r="KSZ73" s="677"/>
      <c r="KTA73" s="677"/>
      <c r="KTB73" s="677"/>
      <c r="KTC73" s="677"/>
      <c r="KTD73" s="677"/>
      <c r="KTE73" s="677"/>
      <c r="KTF73" s="677"/>
      <c r="KTG73" s="677"/>
      <c r="KTH73" s="677"/>
      <c r="KTI73" s="677"/>
      <c r="KTJ73" s="677"/>
      <c r="KTK73" s="677"/>
      <c r="KTL73" s="677"/>
      <c r="KTM73" s="677"/>
      <c r="KTN73" s="677"/>
      <c r="KTO73" s="677"/>
      <c r="KTP73" s="677"/>
      <c r="KTQ73" s="677"/>
      <c r="KTR73" s="677"/>
      <c r="KTS73" s="677"/>
      <c r="KTT73" s="677"/>
      <c r="KTU73" s="677"/>
      <c r="KTV73" s="677"/>
      <c r="KTW73" s="677"/>
      <c r="KTX73" s="677"/>
      <c r="KTY73" s="677"/>
      <c r="KTZ73" s="677"/>
      <c r="KUA73" s="677"/>
      <c r="KUB73" s="677"/>
      <c r="KUC73" s="677"/>
      <c r="KUD73" s="677"/>
      <c r="KUE73" s="677"/>
      <c r="KUF73" s="677"/>
      <c r="KUG73" s="677"/>
      <c r="KUH73" s="677"/>
      <c r="KUI73" s="677"/>
      <c r="KUJ73" s="677"/>
      <c r="KUK73" s="677"/>
      <c r="KUL73" s="677"/>
      <c r="KUM73" s="677"/>
      <c r="KUN73" s="677"/>
      <c r="KUO73" s="677"/>
      <c r="KUP73" s="677"/>
      <c r="KUQ73" s="677"/>
      <c r="KUR73" s="677"/>
      <c r="KUS73" s="677"/>
      <c r="KUT73" s="677"/>
      <c r="KUU73" s="677"/>
      <c r="KUV73" s="677"/>
      <c r="KUW73" s="677"/>
      <c r="KUX73" s="677"/>
      <c r="KUY73" s="677"/>
      <c r="KUZ73" s="677"/>
      <c r="KVA73" s="677"/>
      <c r="KVB73" s="677"/>
      <c r="KVC73" s="677"/>
      <c r="KVD73" s="677"/>
      <c r="KVE73" s="677"/>
      <c r="KVF73" s="677"/>
      <c r="KVG73" s="677"/>
      <c r="KVH73" s="677"/>
      <c r="KVI73" s="677"/>
      <c r="KVJ73" s="677"/>
      <c r="KVK73" s="677"/>
      <c r="KVL73" s="677"/>
      <c r="KVM73" s="677"/>
      <c r="KVN73" s="677"/>
      <c r="KVO73" s="677"/>
      <c r="KVP73" s="677"/>
      <c r="KVQ73" s="677"/>
      <c r="KVR73" s="677"/>
      <c r="KVS73" s="677"/>
      <c r="KVT73" s="677"/>
      <c r="KVU73" s="677"/>
      <c r="KVV73" s="677"/>
      <c r="KVW73" s="677"/>
      <c r="KVX73" s="677"/>
      <c r="KVY73" s="677"/>
      <c r="KVZ73" s="677"/>
      <c r="KWA73" s="677"/>
      <c r="KWB73" s="677"/>
      <c r="KWC73" s="677"/>
      <c r="KWD73" s="677"/>
      <c r="KWE73" s="677"/>
      <c r="KWF73" s="677"/>
      <c r="KWG73" s="677"/>
      <c r="KWH73" s="677"/>
      <c r="KWI73" s="677"/>
      <c r="KWJ73" s="677"/>
      <c r="KWK73" s="677"/>
      <c r="KWL73" s="677"/>
      <c r="KWM73" s="677"/>
      <c r="KWN73" s="677"/>
      <c r="KWO73" s="677"/>
      <c r="KWP73" s="677"/>
      <c r="KWQ73" s="677"/>
      <c r="KWR73" s="677"/>
      <c r="KWS73" s="677"/>
      <c r="KWT73" s="677"/>
      <c r="KWU73" s="677"/>
      <c r="KWV73" s="677"/>
      <c r="KWW73" s="677"/>
      <c r="KWX73" s="677"/>
      <c r="KWY73" s="677"/>
      <c r="KWZ73" s="677"/>
      <c r="KXA73" s="677"/>
      <c r="KXB73" s="677"/>
      <c r="KXC73" s="677"/>
      <c r="KXD73" s="677"/>
      <c r="KXE73" s="677"/>
      <c r="KXF73" s="677"/>
      <c r="KXG73" s="677"/>
      <c r="KXH73" s="677"/>
      <c r="KXI73" s="677"/>
      <c r="KXJ73" s="677"/>
      <c r="KXK73" s="677"/>
      <c r="KXL73" s="677"/>
      <c r="KXM73" s="677"/>
      <c r="KXN73" s="677"/>
      <c r="KXO73" s="677"/>
      <c r="KXP73" s="677"/>
      <c r="KXQ73" s="677"/>
      <c r="KXR73" s="677"/>
      <c r="KXS73" s="677"/>
      <c r="KXT73" s="677"/>
      <c r="KXU73" s="677"/>
      <c r="KXV73" s="677"/>
      <c r="KXW73" s="677"/>
      <c r="KXX73" s="677"/>
      <c r="KXY73" s="677"/>
      <c r="KXZ73" s="677"/>
      <c r="KYA73" s="677"/>
      <c r="KYB73" s="677"/>
      <c r="KYC73" s="677"/>
      <c r="KYD73" s="677"/>
      <c r="KYE73" s="677"/>
      <c r="KYF73" s="677"/>
      <c r="KYG73" s="677"/>
      <c r="KYH73" s="677"/>
      <c r="KYI73" s="677"/>
      <c r="KYJ73" s="677"/>
      <c r="KYK73" s="677"/>
      <c r="KYL73" s="677"/>
      <c r="KYM73" s="677"/>
      <c r="KYN73" s="677"/>
      <c r="KYO73" s="677"/>
      <c r="KYP73" s="677"/>
      <c r="KYQ73" s="677"/>
      <c r="KYR73" s="677"/>
      <c r="KYS73" s="677"/>
      <c r="KYT73" s="677"/>
      <c r="KYU73" s="677"/>
      <c r="KYV73" s="677"/>
      <c r="KYW73" s="677"/>
      <c r="KYX73" s="677"/>
      <c r="KYY73" s="677"/>
      <c r="KYZ73" s="677"/>
      <c r="KZA73" s="677"/>
      <c r="KZB73" s="677"/>
      <c r="KZC73" s="677"/>
      <c r="KZD73" s="677"/>
      <c r="KZE73" s="677"/>
      <c r="KZF73" s="677"/>
      <c r="KZG73" s="677"/>
      <c r="KZH73" s="677"/>
      <c r="KZI73" s="677"/>
      <c r="KZJ73" s="677"/>
      <c r="KZK73" s="677"/>
      <c r="KZL73" s="677"/>
      <c r="KZM73" s="677"/>
      <c r="KZN73" s="677"/>
      <c r="KZO73" s="677"/>
      <c r="KZP73" s="677"/>
      <c r="KZQ73" s="677"/>
      <c r="KZR73" s="677"/>
      <c r="KZS73" s="677"/>
      <c r="KZT73" s="677"/>
      <c r="KZU73" s="677"/>
      <c r="KZV73" s="677"/>
      <c r="KZW73" s="677"/>
      <c r="KZX73" s="677"/>
      <c r="KZY73" s="677"/>
      <c r="KZZ73" s="677"/>
      <c r="LAA73" s="677"/>
      <c r="LAB73" s="677"/>
      <c r="LAC73" s="677"/>
      <c r="LAD73" s="677"/>
      <c r="LAE73" s="677"/>
      <c r="LAF73" s="677"/>
      <c r="LAG73" s="677"/>
      <c r="LAH73" s="677"/>
      <c r="LAI73" s="677"/>
      <c r="LAJ73" s="677"/>
      <c r="LAK73" s="677"/>
      <c r="LAL73" s="677"/>
      <c r="LAM73" s="677"/>
      <c r="LAN73" s="677"/>
      <c r="LAO73" s="677"/>
      <c r="LAP73" s="677"/>
      <c r="LAQ73" s="677"/>
      <c r="LAR73" s="677"/>
      <c r="LAS73" s="677"/>
      <c r="LAT73" s="677"/>
      <c r="LAU73" s="677"/>
      <c r="LAV73" s="677"/>
      <c r="LAW73" s="677"/>
      <c r="LAX73" s="677"/>
      <c r="LAY73" s="677"/>
      <c r="LAZ73" s="677"/>
      <c r="LBA73" s="677"/>
      <c r="LBB73" s="677"/>
      <c r="LBC73" s="677"/>
      <c r="LBD73" s="677"/>
      <c r="LBE73" s="677"/>
      <c r="LBF73" s="677"/>
      <c r="LBG73" s="677"/>
      <c r="LBH73" s="677"/>
      <c r="LBI73" s="677"/>
      <c r="LBJ73" s="677"/>
      <c r="LBK73" s="677"/>
      <c r="LBL73" s="677"/>
      <c r="LBM73" s="677"/>
      <c r="LBN73" s="677"/>
      <c r="LBO73" s="677"/>
      <c r="LBP73" s="677"/>
      <c r="LBQ73" s="677"/>
      <c r="LBR73" s="677"/>
      <c r="LBS73" s="677"/>
      <c r="LBT73" s="677"/>
      <c r="LBU73" s="677"/>
      <c r="LBV73" s="677"/>
      <c r="LBW73" s="677"/>
      <c r="LBX73" s="677"/>
      <c r="LBY73" s="677"/>
      <c r="LBZ73" s="677"/>
      <c r="LCA73" s="677"/>
      <c r="LCB73" s="677"/>
      <c r="LCC73" s="677"/>
      <c r="LCD73" s="677"/>
      <c r="LCE73" s="677"/>
      <c r="LCF73" s="677"/>
      <c r="LCG73" s="677"/>
      <c r="LCH73" s="677"/>
      <c r="LCI73" s="677"/>
      <c r="LCJ73" s="677"/>
      <c r="LCK73" s="677"/>
      <c r="LCL73" s="677"/>
      <c r="LCM73" s="677"/>
      <c r="LCN73" s="677"/>
      <c r="LCO73" s="677"/>
      <c r="LCP73" s="677"/>
      <c r="LCQ73" s="677"/>
      <c r="LCR73" s="677"/>
      <c r="LCS73" s="677"/>
      <c r="LCT73" s="677"/>
      <c r="LCU73" s="677"/>
      <c r="LCV73" s="677"/>
      <c r="LCW73" s="677"/>
      <c r="LCX73" s="677"/>
      <c r="LCY73" s="677"/>
      <c r="LCZ73" s="677"/>
      <c r="LDA73" s="677"/>
      <c r="LDB73" s="677"/>
      <c r="LDC73" s="677"/>
      <c r="LDD73" s="677"/>
      <c r="LDE73" s="677"/>
      <c r="LDF73" s="677"/>
      <c r="LDG73" s="677"/>
      <c r="LDH73" s="677"/>
      <c r="LDI73" s="677"/>
      <c r="LDJ73" s="677"/>
      <c r="LDK73" s="677"/>
      <c r="LDL73" s="677"/>
      <c r="LDM73" s="677"/>
      <c r="LDN73" s="677"/>
      <c r="LDO73" s="677"/>
      <c r="LDP73" s="677"/>
      <c r="LDQ73" s="677"/>
      <c r="LDR73" s="677"/>
      <c r="LDS73" s="677"/>
      <c r="LDT73" s="677"/>
      <c r="LDU73" s="677"/>
      <c r="LDV73" s="677"/>
      <c r="LDW73" s="677"/>
      <c r="LDX73" s="677"/>
      <c r="LDY73" s="677"/>
      <c r="LDZ73" s="677"/>
      <c r="LEA73" s="677"/>
      <c r="LEB73" s="677"/>
      <c r="LEC73" s="677"/>
      <c r="LED73" s="677"/>
      <c r="LEE73" s="677"/>
      <c r="LEF73" s="677"/>
      <c r="LEG73" s="677"/>
      <c r="LEH73" s="677"/>
      <c r="LEI73" s="677"/>
      <c r="LEJ73" s="677"/>
      <c r="LEK73" s="677"/>
      <c r="LEL73" s="677"/>
      <c r="LEM73" s="677"/>
      <c r="LEN73" s="677"/>
      <c r="LEO73" s="677"/>
      <c r="LEP73" s="677"/>
      <c r="LEQ73" s="677"/>
      <c r="LER73" s="677"/>
      <c r="LES73" s="677"/>
      <c r="LET73" s="677"/>
      <c r="LEU73" s="677"/>
      <c r="LEV73" s="677"/>
      <c r="LEW73" s="677"/>
      <c r="LEX73" s="677"/>
      <c r="LEY73" s="677"/>
      <c r="LEZ73" s="677"/>
      <c r="LFA73" s="677"/>
      <c r="LFB73" s="677"/>
      <c r="LFC73" s="677"/>
      <c r="LFD73" s="677"/>
      <c r="LFE73" s="677"/>
      <c r="LFF73" s="677"/>
      <c r="LFG73" s="677"/>
      <c r="LFH73" s="677"/>
      <c r="LFI73" s="677"/>
      <c r="LFJ73" s="677"/>
      <c r="LFK73" s="677"/>
      <c r="LFL73" s="677"/>
      <c r="LFM73" s="677"/>
      <c r="LFN73" s="677"/>
      <c r="LFO73" s="677"/>
      <c r="LFP73" s="677"/>
      <c r="LFQ73" s="677"/>
      <c r="LFR73" s="677"/>
      <c r="LFS73" s="677"/>
      <c r="LFT73" s="677"/>
      <c r="LFU73" s="677"/>
      <c r="LFV73" s="677"/>
      <c r="LFW73" s="677"/>
      <c r="LFX73" s="677"/>
      <c r="LFY73" s="677"/>
      <c r="LFZ73" s="677"/>
      <c r="LGA73" s="677"/>
      <c r="LGB73" s="677"/>
      <c r="LGC73" s="677"/>
      <c r="LGD73" s="677"/>
      <c r="LGE73" s="677"/>
      <c r="LGF73" s="677"/>
      <c r="LGG73" s="677"/>
      <c r="LGH73" s="677"/>
      <c r="LGI73" s="677"/>
      <c r="LGJ73" s="677"/>
      <c r="LGK73" s="677"/>
      <c r="LGL73" s="677"/>
      <c r="LGM73" s="677"/>
      <c r="LGN73" s="677"/>
      <c r="LGO73" s="677"/>
      <c r="LGP73" s="677"/>
      <c r="LGQ73" s="677"/>
      <c r="LGR73" s="677"/>
      <c r="LGS73" s="677"/>
      <c r="LGT73" s="677"/>
      <c r="LGU73" s="677"/>
      <c r="LGV73" s="677"/>
      <c r="LGW73" s="677"/>
      <c r="LGX73" s="677"/>
      <c r="LGY73" s="677"/>
      <c r="LGZ73" s="677"/>
      <c r="LHA73" s="677"/>
      <c r="LHB73" s="677"/>
      <c r="LHC73" s="677"/>
      <c r="LHD73" s="677"/>
      <c r="LHE73" s="677"/>
      <c r="LHF73" s="677"/>
      <c r="LHG73" s="677"/>
      <c r="LHH73" s="677"/>
      <c r="LHI73" s="677"/>
      <c r="LHJ73" s="677"/>
      <c r="LHK73" s="677"/>
      <c r="LHL73" s="677"/>
      <c r="LHM73" s="677"/>
      <c r="LHN73" s="677"/>
      <c r="LHO73" s="677"/>
      <c r="LHP73" s="677"/>
      <c r="LHQ73" s="677"/>
      <c r="LHR73" s="677"/>
      <c r="LHS73" s="677"/>
      <c r="LHT73" s="677"/>
      <c r="LHU73" s="677"/>
      <c r="LHV73" s="677"/>
      <c r="LHW73" s="677"/>
      <c r="LHX73" s="677"/>
      <c r="LHY73" s="677"/>
      <c r="LHZ73" s="677"/>
      <c r="LIA73" s="677"/>
      <c r="LIB73" s="677"/>
      <c r="LIC73" s="677"/>
      <c r="LID73" s="677"/>
      <c r="LIE73" s="677"/>
      <c r="LIF73" s="677"/>
      <c r="LIG73" s="677"/>
      <c r="LIH73" s="677"/>
      <c r="LII73" s="677"/>
      <c r="LIJ73" s="677"/>
      <c r="LIK73" s="677"/>
      <c r="LIL73" s="677"/>
      <c r="LIM73" s="677"/>
      <c r="LIN73" s="677"/>
      <c r="LIO73" s="677"/>
      <c r="LIP73" s="677"/>
      <c r="LIQ73" s="677"/>
      <c r="LIR73" s="677"/>
      <c r="LIS73" s="677"/>
      <c r="LIT73" s="677"/>
      <c r="LIU73" s="677"/>
      <c r="LIV73" s="677"/>
      <c r="LIW73" s="677"/>
      <c r="LIX73" s="677"/>
      <c r="LIY73" s="677"/>
      <c r="LIZ73" s="677"/>
      <c r="LJA73" s="677"/>
      <c r="LJB73" s="677"/>
      <c r="LJC73" s="677"/>
      <c r="LJD73" s="677"/>
      <c r="LJE73" s="677"/>
      <c r="LJF73" s="677"/>
      <c r="LJG73" s="677"/>
      <c r="LJH73" s="677"/>
      <c r="LJI73" s="677"/>
      <c r="LJJ73" s="677"/>
      <c r="LJK73" s="677"/>
      <c r="LJL73" s="677"/>
      <c r="LJM73" s="677"/>
      <c r="LJN73" s="677"/>
      <c r="LJO73" s="677"/>
      <c r="LJP73" s="677"/>
      <c r="LJQ73" s="677"/>
      <c r="LJR73" s="677"/>
      <c r="LJS73" s="677"/>
      <c r="LJT73" s="677"/>
      <c r="LJU73" s="677"/>
      <c r="LJV73" s="677"/>
      <c r="LJW73" s="677"/>
      <c r="LJX73" s="677"/>
      <c r="LJY73" s="677"/>
      <c r="LJZ73" s="677"/>
      <c r="LKA73" s="677"/>
      <c r="LKB73" s="677"/>
      <c r="LKC73" s="677"/>
      <c r="LKD73" s="677"/>
      <c r="LKE73" s="677"/>
      <c r="LKF73" s="677"/>
      <c r="LKG73" s="677"/>
      <c r="LKH73" s="677"/>
      <c r="LKI73" s="677"/>
      <c r="LKJ73" s="677"/>
      <c r="LKK73" s="677"/>
      <c r="LKL73" s="677"/>
      <c r="LKM73" s="677"/>
      <c r="LKN73" s="677"/>
      <c r="LKO73" s="677"/>
      <c r="LKP73" s="677"/>
      <c r="LKQ73" s="677"/>
      <c r="LKR73" s="677"/>
      <c r="LKS73" s="677"/>
      <c r="LKT73" s="677"/>
      <c r="LKU73" s="677"/>
      <c r="LKV73" s="677"/>
      <c r="LKW73" s="677"/>
      <c r="LKX73" s="677"/>
      <c r="LKY73" s="677"/>
      <c r="LKZ73" s="677"/>
      <c r="LLA73" s="677"/>
      <c r="LLB73" s="677"/>
      <c r="LLC73" s="677"/>
      <c r="LLD73" s="677"/>
      <c r="LLE73" s="677"/>
      <c r="LLF73" s="677"/>
      <c r="LLG73" s="677"/>
      <c r="LLH73" s="677"/>
      <c r="LLI73" s="677"/>
      <c r="LLJ73" s="677"/>
      <c r="LLK73" s="677"/>
      <c r="LLL73" s="677"/>
      <c r="LLM73" s="677"/>
      <c r="LLN73" s="677"/>
      <c r="LLO73" s="677"/>
      <c r="LLP73" s="677"/>
      <c r="LLQ73" s="677"/>
      <c r="LLR73" s="677"/>
      <c r="LLS73" s="677"/>
      <c r="LLT73" s="677"/>
      <c r="LLU73" s="677"/>
      <c r="LLV73" s="677"/>
      <c r="LLW73" s="677"/>
      <c r="LLX73" s="677"/>
      <c r="LLY73" s="677"/>
      <c r="LLZ73" s="677"/>
      <c r="LMA73" s="677"/>
      <c r="LMB73" s="677"/>
      <c r="LMC73" s="677"/>
      <c r="LMD73" s="677"/>
      <c r="LME73" s="677"/>
      <c r="LMF73" s="677"/>
      <c r="LMG73" s="677"/>
      <c r="LMH73" s="677"/>
      <c r="LMI73" s="677"/>
      <c r="LMJ73" s="677"/>
      <c r="LMK73" s="677"/>
      <c r="LML73" s="677"/>
      <c r="LMM73" s="677"/>
      <c r="LMN73" s="677"/>
      <c r="LMO73" s="677"/>
      <c r="LMP73" s="677"/>
      <c r="LMQ73" s="677"/>
      <c r="LMR73" s="677"/>
      <c r="LMS73" s="677"/>
      <c r="LMT73" s="677"/>
      <c r="LMU73" s="677"/>
      <c r="LMV73" s="677"/>
      <c r="LMW73" s="677"/>
      <c r="LMX73" s="677"/>
      <c r="LMY73" s="677"/>
      <c r="LMZ73" s="677"/>
      <c r="LNA73" s="677"/>
      <c r="LNB73" s="677"/>
      <c r="LNC73" s="677"/>
      <c r="LND73" s="677"/>
      <c r="LNE73" s="677"/>
      <c r="LNF73" s="677"/>
      <c r="LNG73" s="677"/>
      <c r="LNH73" s="677"/>
      <c r="LNI73" s="677"/>
      <c r="LNJ73" s="677"/>
      <c r="LNK73" s="677"/>
      <c r="LNL73" s="677"/>
      <c r="LNM73" s="677"/>
      <c r="LNN73" s="677"/>
      <c r="LNO73" s="677"/>
      <c r="LNP73" s="677"/>
      <c r="LNQ73" s="677"/>
      <c r="LNR73" s="677"/>
      <c r="LNS73" s="677"/>
      <c r="LNT73" s="677"/>
      <c r="LNU73" s="677"/>
      <c r="LNV73" s="677"/>
      <c r="LNW73" s="677"/>
      <c r="LNX73" s="677"/>
      <c r="LNY73" s="677"/>
      <c r="LNZ73" s="677"/>
      <c r="LOA73" s="677"/>
      <c r="LOB73" s="677"/>
      <c r="LOC73" s="677"/>
      <c r="LOD73" s="677"/>
      <c r="LOE73" s="677"/>
      <c r="LOF73" s="677"/>
      <c r="LOG73" s="677"/>
      <c r="LOH73" s="677"/>
      <c r="LOI73" s="677"/>
      <c r="LOJ73" s="677"/>
      <c r="LOK73" s="677"/>
      <c r="LOL73" s="677"/>
      <c r="LOM73" s="677"/>
      <c r="LON73" s="677"/>
      <c r="LOO73" s="677"/>
      <c r="LOP73" s="677"/>
      <c r="LOQ73" s="677"/>
      <c r="LOR73" s="677"/>
      <c r="LOS73" s="677"/>
      <c r="LOT73" s="677"/>
      <c r="LOU73" s="677"/>
      <c r="LOV73" s="677"/>
      <c r="LOW73" s="677"/>
      <c r="LOX73" s="677"/>
      <c r="LOY73" s="677"/>
      <c r="LOZ73" s="677"/>
      <c r="LPA73" s="677"/>
      <c r="LPB73" s="677"/>
      <c r="LPC73" s="677"/>
      <c r="LPD73" s="677"/>
      <c r="LPE73" s="677"/>
      <c r="LPF73" s="677"/>
      <c r="LPG73" s="677"/>
      <c r="LPH73" s="677"/>
      <c r="LPI73" s="677"/>
      <c r="LPJ73" s="677"/>
      <c r="LPK73" s="677"/>
      <c r="LPL73" s="677"/>
      <c r="LPM73" s="677"/>
      <c r="LPN73" s="677"/>
      <c r="LPO73" s="677"/>
      <c r="LPP73" s="677"/>
      <c r="LPQ73" s="677"/>
      <c r="LPR73" s="677"/>
      <c r="LPS73" s="677"/>
      <c r="LPT73" s="677"/>
      <c r="LPU73" s="677"/>
      <c r="LPV73" s="677"/>
      <c r="LPW73" s="677"/>
      <c r="LPX73" s="677"/>
      <c r="LPY73" s="677"/>
      <c r="LPZ73" s="677"/>
      <c r="LQA73" s="677"/>
      <c r="LQB73" s="677"/>
      <c r="LQC73" s="677"/>
      <c r="LQD73" s="677"/>
      <c r="LQE73" s="677"/>
      <c r="LQF73" s="677"/>
      <c r="LQG73" s="677"/>
      <c r="LQH73" s="677"/>
      <c r="LQI73" s="677"/>
      <c r="LQJ73" s="677"/>
      <c r="LQK73" s="677"/>
      <c r="LQL73" s="677"/>
      <c r="LQM73" s="677"/>
      <c r="LQN73" s="677"/>
      <c r="LQO73" s="677"/>
      <c r="LQP73" s="677"/>
      <c r="LQQ73" s="677"/>
      <c r="LQR73" s="677"/>
      <c r="LQS73" s="677"/>
      <c r="LQT73" s="677"/>
      <c r="LQU73" s="677"/>
      <c r="LQV73" s="677"/>
      <c r="LQW73" s="677"/>
      <c r="LQX73" s="677"/>
      <c r="LQY73" s="677"/>
      <c r="LQZ73" s="677"/>
      <c r="LRA73" s="677"/>
      <c r="LRB73" s="677"/>
      <c r="LRC73" s="677"/>
      <c r="LRD73" s="677"/>
      <c r="LRE73" s="677"/>
      <c r="LRF73" s="677"/>
      <c r="LRG73" s="677"/>
      <c r="LRH73" s="677"/>
      <c r="LRI73" s="677"/>
      <c r="LRJ73" s="677"/>
      <c r="LRK73" s="677"/>
      <c r="LRL73" s="677"/>
      <c r="LRM73" s="677"/>
      <c r="LRN73" s="677"/>
      <c r="LRO73" s="677"/>
      <c r="LRP73" s="677"/>
      <c r="LRQ73" s="677"/>
      <c r="LRR73" s="677"/>
      <c r="LRS73" s="677"/>
      <c r="LRT73" s="677"/>
      <c r="LRU73" s="677"/>
      <c r="LRV73" s="677"/>
      <c r="LRW73" s="677"/>
      <c r="LRX73" s="677"/>
      <c r="LRY73" s="677"/>
      <c r="LRZ73" s="677"/>
      <c r="LSA73" s="677"/>
      <c r="LSB73" s="677"/>
      <c r="LSC73" s="677"/>
      <c r="LSD73" s="677"/>
      <c r="LSE73" s="677"/>
      <c r="LSF73" s="677"/>
      <c r="LSG73" s="677"/>
      <c r="LSH73" s="677"/>
      <c r="LSI73" s="677"/>
      <c r="LSJ73" s="677"/>
      <c r="LSK73" s="677"/>
      <c r="LSL73" s="677"/>
      <c r="LSM73" s="677"/>
      <c r="LSN73" s="677"/>
      <c r="LSO73" s="677"/>
      <c r="LSP73" s="677"/>
      <c r="LSQ73" s="677"/>
      <c r="LSR73" s="677"/>
      <c r="LSS73" s="677"/>
      <c r="LST73" s="677"/>
      <c r="LSU73" s="677"/>
      <c r="LSV73" s="677"/>
      <c r="LSW73" s="677"/>
      <c r="LSX73" s="677"/>
      <c r="LSY73" s="677"/>
      <c r="LSZ73" s="677"/>
      <c r="LTA73" s="677"/>
      <c r="LTB73" s="677"/>
      <c r="LTC73" s="677"/>
      <c r="LTD73" s="677"/>
      <c r="LTE73" s="677"/>
      <c r="LTF73" s="677"/>
      <c r="LTG73" s="677"/>
      <c r="LTH73" s="677"/>
      <c r="LTI73" s="677"/>
      <c r="LTJ73" s="677"/>
      <c r="LTK73" s="677"/>
      <c r="LTL73" s="677"/>
      <c r="LTM73" s="677"/>
      <c r="LTN73" s="677"/>
      <c r="LTO73" s="677"/>
      <c r="LTP73" s="677"/>
      <c r="LTQ73" s="677"/>
      <c r="LTR73" s="677"/>
      <c r="LTS73" s="677"/>
      <c r="LTT73" s="677"/>
      <c r="LTU73" s="677"/>
      <c r="LTV73" s="677"/>
      <c r="LTW73" s="677"/>
      <c r="LTX73" s="677"/>
      <c r="LTY73" s="677"/>
      <c r="LTZ73" s="677"/>
      <c r="LUA73" s="677"/>
      <c r="LUB73" s="677"/>
      <c r="LUC73" s="677"/>
      <c r="LUD73" s="677"/>
      <c r="LUE73" s="677"/>
      <c r="LUF73" s="677"/>
      <c r="LUG73" s="677"/>
      <c r="LUH73" s="677"/>
      <c r="LUI73" s="677"/>
      <c r="LUJ73" s="677"/>
      <c r="LUK73" s="677"/>
      <c r="LUL73" s="677"/>
      <c r="LUM73" s="677"/>
      <c r="LUN73" s="677"/>
      <c r="LUO73" s="677"/>
      <c r="LUP73" s="677"/>
      <c r="LUQ73" s="677"/>
      <c r="LUR73" s="677"/>
      <c r="LUS73" s="677"/>
      <c r="LUT73" s="677"/>
      <c r="LUU73" s="677"/>
      <c r="LUV73" s="677"/>
      <c r="LUW73" s="677"/>
      <c r="LUX73" s="677"/>
      <c r="LUY73" s="677"/>
      <c r="LUZ73" s="677"/>
      <c r="LVA73" s="677"/>
      <c r="LVB73" s="677"/>
      <c r="LVC73" s="677"/>
      <c r="LVD73" s="677"/>
      <c r="LVE73" s="677"/>
      <c r="LVF73" s="677"/>
      <c r="LVG73" s="677"/>
      <c r="LVH73" s="677"/>
      <c r="LVI73" s="677"/>
      <c r="LVJ73" s="677"/>
      <c r="LVK73" s="677"/>
      <c r="LVL73" s="677"/>
      <c r="LVM73" s="677"/>
      <c r="LVN73" s="677"/>
      <c r="LVO73" s="677"/>
      <c r="LVP73" s="677"/>
      <c r="LVQ73" s="677"/>
      <c r="LVR73" s="677"/>
      <c r="LVS73" s="677"/>
      <c r="LVT73" s="677"/>
      <c r="LVU73" s="677"/>
      <c r="LVV73" s="677"/>
      <c r="LVW73" s="677"/>
      <c r="LVX73" s="677"/>
      <c r="LVY73" s="677"/>
      <c r="LVZ73" s="677"/>
      <c r="LWA73" s="677"/>
      <c r="LWB73" s="677"/>
      <c r="LWC73" s="677"/>
      <c r="LWD73" s="677"/>
      <c r="LWE73" s="677"/>
      <c r="LWF73" s="677"/>
      <c r="LWG73" s="677"/>
      <c r="LWH73" s="677"/>
      <c r="LWI73" s="677"/>
      <c r="LWJ73" s="677"/>
      <c r="LWK73" s="677"/>
      <c r="LWL73" s="677"/>
      <c r="LWM73" s="677"/>
      <c r="LWN73" s="677"/>
      <c r="LWO73" s="677"/>
      <c r="LWP73" s="677"/>
      <c r="LWQ73" s="677"/>
      <c r="LWR73" s="677"/>
      <c r="LWS73" s="677"/>
      <c r="LWT73" s="677"/>
      <c r="LWU73" s="677"/>
      <c r="LWV73" s="677"/>
      <c r="LWW73" s="677"/>
      <c r="LWX73" s="677"/>
      <c r="LWY73" s="677"/>
      <c r="LWZ73" s="677"/>
      <c r="LXA73" s="677"/>
      <c r="LXB73" s="677"/>
      <c r="LXC73" s="677"/>
      <c r="LXD73" s="677"/>
      <c r="LXE73" s="677"/>
      <c r="LXF73" s="677"/>
      <c r="LXG73" s="677"/>
      <c r="LXH73" s="677"/>
      <c r="LXI73" s="677"/>
      <c r="LXJ73" s="677"/>
      <c r="LXK73" s="677"/>
      <c r="LXL73" s="677"/>
      <c r="LXM73" s="677"/>
      <c r="LXN73" s="677"/>
      <c r="LXO73" s="677"/>
      <c r="LXP73" s="677"/>
      <c r="LXQ73" s="677"/>
      <c r="LXR73" s="677"/>
      <c r="LXS73" s="677"/>
      <c r="LXT73" s="677"/>
      <c r="LXU73" s="677"/>
      <c r="LXV73" s="677"/>
      <c r="LXW73" s="677"/>
      <c r="LXX73" s="677"/>
      <c r="LXY73" s="677"/>
      <c r="LXZ73" s="677"/>
      <c r="LYA73" s="677"/>
      <c r="LYB73" s="677"/>
      <c r="LYC73" s="677"/>
      <c r="LYD73" s="677"/>
      <c r="LYE73" s="677"/>
      <c r="LYF73" s="677"/>
      <c r="LYG73" s="677"/>
      <c r="LYH73" s="677"/>
      <c r="LYI73" s="677"/>
      <c r="LYJ73" s="677"/>
      <c r="LYK73" s="677"/>
      <c r="LYL73" s="677"/>
      <c r="LYM73" s="677"/>
      <c r="LYN73" s="677"/>
      <c r="LYO73" s="677"/>
      <c r="LYP73" s="677"/>
      <c r="LYQ73" s="677"/>
      <c r="LYR73" s="677"/>
      <c r="LYS73" s="677"/>
      <c r="LYT73" s="677"/>
      <c r="LYU73" s="677"/>
      <c r="LYV73" s="677"/>
      <c r="LYW73" s="677"/>
      <c r="LYX73" s="677"/>
      <c r="LYY73" s="677"/>
      <c r="LYZ73" s="677"/>
      <c r="LZA73" s="677"/>
      <c r="LZB73" s="677"/>
      <c r="LZC73" s="677"/>
      <c r="LZD73" s="677"/>
      <c r="LZE73" s="677"/>
      <c r="LZF73" s="677"/>
      <c r="LZG73" s="677"/>
      <c r="LZH73" s="677"/>
      <c r="LZI73" s="677"/>
      <c r="LZJ73" s="677"/>
      <c r="LZK73" s="677"/>
      <c r="LZL73" s="677"/>
      <c r="LZM73" s="677"/>
      <c r="LZN73" s="677"/>
      <c r="LZO73" s="677"/>
      <c r="LZP73" s="677"/>
      <c r="LZQ73" s="677"/>
      <c r="LZR73" s="677"/>
      <c r="LZS73" s="677"/>
      <c r="LZT73" s="677"/>
      <c r="LZU73" s="677"/>
      <c r="LZV73" s="677"/>
      <c r="LZW73" s="677"/>
      <c r="LZX73" s="677"/>
      <c r="LZY73" s="677"/>
      <c r="LZZ73" s="677"/>
      <c r="MAA73" s="677"/>
      <c r="MAB73" s="677"/>
      <c r="MAC73" s="677"/>
      <c r="MAD73" s="677"/>
      <c r="MAE73" s="677"/>
      <c r="MAF73" s="677"/>
      <c r="MAG73" s="677"/>
      <c r="MAH73" s="677"/>
      <c r="MAI73" s="677"/>
      <c r="MAJ73" s="677"/>
      <c r="MAK73" s="677"/>
      <c r="MAL73" s="677"/>
      <c r="MAM73" s="677"/>
      <c r="MAN73" s="677"/>
      <c r="MAO73" s="677"/>
      <c r="MAP73" s="677"/>
      <c r="MAQ73" s="677"/>
      <c r="MAR73" s="677"/>
      <c r="MAS73" s="677"/>
      <c r="MAT73" s="677"/>
      <c r="MAU73" s="677"/>
      <c r="MAV73" s="677"/>
      <c r="MAW73" s="677"/>
      <c r="MAX73" s="677"/>
      <c r="MAY73" s="677"/>
      <c r="MAZ73" s="677"/>
      <c r="MBA73" s="677"/>
      <c r="MBB73" s="677"/>
      <c r="MBC73" s="677"/>
      <c r="MBD73" s="677"/>
      <c r="MBE73" s="677"/>
      <c r="MBF73" s="677"/>
      <c r="MBG73" s="677"/>
      <c r="MBH73" s="677"/>
      <c r="MBI73" s="677"/>
      <c r="MBJ73" s="677"/>
      <c r="MBK73" s="677"/>
      <c r="MBL73" s="677"/>
      <c r="MBM73" s="677"/>
      <c r="MBN73" s="677"/>
      <c r="MBO73" s="677"/>
      <c r="MBP73" s="677"/>
      <c r="MBQ73" s="677"/>
      <c r="MBR73" s="677"/>
      <c r="MBS73" s="677"/>
      <c r="MBT73" s="677"/>
      <c r="MBU73" s="677"/>
      <c r="MBV73" s="677"/>
      <c r="MBW73" s="677"/>
      <c r="MBX73" s="677"/>
      <c r="MBY73" s="677"/>
      <c r="MBZ73" s="677"/>
      <c r="MCA73" s="677"/>
      <c r="MCB73" s="677"/>
      <c r="MCC73" s="677"/>
      <c r="MCD73" s="677"/>
      <c r="MCE73" s="677"/>
      <c r="MCF73" s="677"/>
      <c r="MCG73" s="677"/>
      <c r="MCH73" s="677"/>
      <c r="MCI73" s="677"/>
      <c r="MCJ73" s="677"/>
      <c r="MCK73" s="677"/>
      <c r="MCL73" s="677"/>
      <c r="MCM73" s="677"/>
      <c r="MCN73" s="677"/>
      <c r="MCO73" s="677"/>
      <c r="MCP73" s="677"/>
      <c r="MCQ73" s="677"/>
      <c r="MCR73" s="677"/>
      <c r="MCS73" s="677"/>
      <c r="MCT73" s="677"/>
      <c r="MCU73" s="677"/>
      <c r="MCV73" s="677"/>
      <c r="MCW73" s="677"/>
      <c r="MCX73" s="677"/>
      <c r="MCY73" s="677"/>
      <c r="MCZ73" s="677"/>
      <c r="MDA73" s="677"/>
      <c r="MDB73" s="677"/>
      <c r="MDC73" s="677"/>
      <c r="MDD73" s="677"/>
      <c r="MDE73" s="677"/>
      <c r="MDF73" s="677"/>
      <c r="MDG73" s="677"/>
      <c r="MDH73" s="677"/>
      <c r="MDI73" s="677"/>
      <c r="MDJ73" s="677"/>
      <c r="MDK73" s="677"/>
      <c r="MDL73" s="677"/>
      <c r="MDM73" s="677"/>
      <c r="MDN73" s="677"/>
      <c r="MDO73" s="677"/>
      <c r="MDP73" s="677"/>
      <c r="MDQ73" s="677"/>
      <c r="MDR73" s="677"/>
      <c r="MDS73" s="677"/>
      <c r="MDT73" s="677"/>
      <c r="MDU73" s="677"/>
      <c r="MDV73" s="677"/>
      <c r="MDW73" s="677"/>
      <c r="MDX73" s="677"/>
      <c r="MDY73" s="677"/>
      <c r="MDZ73" s="677"/>
      <c r="MEA73" s="677"/>
      <c r="MEB73" s="677"/>
      <c r="MEC73" s="677"/>
      <c r="MED73" s="677"/>
      <c r="MEE73" s="677"/>
      <c r="MEF73" s="677"/>
      <c r="MEG73" s="677"/>
      <c r="MEH73" s="677"/>
      <c r="MEI73" s="677"/>
      <c r="MEJ73" s="677"/>
      <c r="MEK73" s="677"/>
      <c r="MEL73" s="677"/>
      <c r="MEM73" s="677"/>
      <c r="MEN73" s="677"/>
      <c r="MEO73" s="677"/>
      <c r="MEP73" s="677"/>
      <c r="MEQ73" s="677"/>
      <c r="MER73" s="677"/>
      <c r="MES73" s="677"/>
      <c r="MET73" s="677"/>
      <c r="MEU73" s="677"/>
      <c r="MEV73" s="677"/>
      <c r="MEW73" s="677"/>
      <c r="MEX73" s="677"/>
      <c r="MEY73" s="677"/>
      <c r="MEZ73" s="677"/>
      <c r="MFA73" s="677"/>
      <c r="MFB73" s="677"/>
      <c r="MFC73" s="677"/>
      <c r="MFD73" s="677"/>
      <c r="MFE73" s="677"/>
      <c r="MFF73" s="677"/>
      <c r="MFG73" s="677"/>
      <c r="MFH73" s="677"/>
      <c r="MFI73" s="677"/>
      <c r="MFJ73" s="677"/>
      <c r="MFK73" s="677"/>
      <c r="MFL73" s="677"/>
      <c r="MFM73" s="677"/>
      <c r="MFN73" s="677"/>
      <c r="MFO73" s="677"/>
      <c r="MFP73" s="677"/>
      <c r="MFQ73" s="677"/>
      <c r="MFR73" s="677"/>
      <c r="MFS73" s="677"/>
      <c r="MFT73" s="677"/>
      <c r="MFU73" s="677"/>
      <c r="MFV73" s="677"/>
      <c r="MFW73" s="677"/>
      <c r="MFX73" s="677"/>
      <c r="MFY73" s="677"/>
      <c r="MFZ73" s="677"/>
      <c r="MGA73" s="677"/>
      <c r="MGB73" s="677"/>
      <c r="MGC73" s="677"/>
      <c r="MGD73" s="677"/>
      <c r="MGE73" s="677"/>
      <c r="MGF73" s="677"/>
      <c r="MGG73" s="677"/>
      <c r="MGH73" s="677"/>
      <c r="MGI73" s="677"/>
      <c r="MGJ73" s="677"/>
      <c r="MGK73" s="677"/>
      <c r="MGL73" s="677"/>
      <c r="MGM73" s="677"/>
      <c r="MGN73" s="677"/>
      <c r="MGO73" s="677"/>
      <c r="MGP73" s="677"/>
      <c r="MGQ73" s="677"/>
      <c r="MGR73" s="677"/>
      <c r="MGS73" s="677"/>
      <c r="MGT73" s="677"/>
      <c r="MGU73" s="677"/>
      <c r="MGV73" s="677"/>
      <c r="MGW73" s="677"/>
      <c r="MGX73" s="677"/>
      <c r="MGY73" s="677"/>
      <c r="MGZ73" s="677"/>
      <c r="MHA73" s="677"/>
      <c r="MHB73" s="677"/>
      <c r="MHC73" s="677"/>
      <c r="MHD73" s="677"/>
      <c r="MHE73" s="677"/>
      <c r="MHF73" s="677"/>
      <c r="MHG73" s="677"/>
      <c r="MHH73" s="677"/>
      <c r="MHI73" s="677"/>
      <c r="MHJ73" s="677"/>
      <c r="MHK73" s="677"/>
      <c r="MHL73" s="677"/>
      <c r="MHM73" s="677"/>
      <c r="MHN73" s="677"/>
      <c r="MHO73" s="677"/>
      <c r="MHP73" s="677"/>
      <c r="MHQ73" s="677"/>
      <c r="MHR73" s="677"/>
      <c r="MHS73" s="677"/>
      <c r="MHT73" s="677"/>
      <c r="MHU73" s="677"/>
      <c r="MHV73" s="677"/>
      <c r="MHW73" s="677"/>
      <c r="MHX73" s="677"/>
      <c r="MHY73" s="677"/>
      <c r="MHZ73" s="677"/>
      <c r="MIA73" s="677"/>
      <c r="MIB73" s="677"/>
      <c r="MIC73" s="677"/>
      <c r="MID73" s="677"/>
      <c r="MIE73" s="677"/>
      <c r="MIF73" s="677"/>
      <c r="MIG73" s="677"/>
      <c r="MIH73" s="677"/>
      <c r="MII73" s="677"/>
      <c r="MIJ73" s="677"/>
      <c r="MIK73" s="677"/>
      <c r="MIL73" s="677"/>
      <c r="MIM73" s="677"/>
      <c r="MIN73" s="677"/>
      <c r="MIO73" s="677"/>
      <c r="MIP73" s="677"/>
      <c r="MIQ73" s="677"/>
      <c r="MIR73" s="677"/>
      <c r="MIS73" s="677"/>
      <c r="MIT73" s="677"/>
      <c r="MIU73" s="677"/>
      <c r="MIV73" s="677"/>
      <c r="MIW73" s="677"/>
      <c r="MIX73" s="677"/>
      <c r="MIY73" s="677"/>
      <c r="MIZ73" s="677"/>
      <c r="MJA73" s="677"/>
      <c r="MJB73" s="677"/>
      <c r="MJC73" s="677"/>
      <c r="MJD73" s="677"/>
      <c r="MJE73" s="677"/>
      <c r="MJF73" s="677"/>
      <c r="MJG73" s="677"/>
      <c r="MJH73" s="677"/>
      <c r="MJI73" s="677"/>
      <c r="MJJ73" s="677"/>
      <c r="MJK73" s="677"/>
      <c r="MJL73" s="677"/>
      <c r="MJM73" s="677"/>
      <c r="MJN73" s="677"/>
      <c r="MJO73" s="677"/>
      <c r="MJP73" s="677"/>
      <c r="MJQ73" s="677"/>
      <c r="MJR73" s="677"/>
      <c r="MJS73" s="677"/>
      <c r="MJT73" s="677"/>
      <c r="MJU73" s="677"/>
      <c r="MJV73" s="677"/>
      <c r="MJW73" s="677"/>
      <c r="MJX73" s="677"/>
      <c r="MJY73" s="677"/>
      <c r="MJZ73" s="677"/>
      <c r="MKA73" s="677"/>
      <c r="MKB73" s="677"/>
      <c r="MKC73" s="677"/>
      <c r="MKD73" s="677"/>
      <c r="MKE73" s="677"/>
      <c r="MKF73" s="677"/>
      <c r="MKG73" s="677"/>
      <c r="MKH73" s="677"/>
      <c r="MKI73" s="677"/>
      <c r="MKJ73" s="677"/>
      <c r="MKK73" s="677"/>
      <c r="MKL73" s="677"/>
      <c r="MKM73" s="677"/>
      <c r="MKN73" s="677"/>
      <c r="MKO73" s="677"/>
      <c r="MKP73" s="677"/>
      <c r="MKQ73" s="677"/>
      <c r="MKR73" s="677"/>
      <c r="MKS73" s="677"/>
      <c r="MKT73" s="677"/>
      <c r="MKU73" s="677"/>
      <c r="MKV73" s="677"/>
      <c r="MKW73" s="677"/>
      <c r="MKX73" s="677"/>
      <c r="MKY73" s="677"/>
      <c r="MKZ73" s="677"/>
      <c r="MLA73" s="677"/>
      <c r="MLB73" s="677"/>
      <c r="MLC73" s="677"/>
      <c r="MLD73" s="677"/>
      <c r="MLE73" s="677"/>
      <c r="MLF73" s="677"/>
      <c r="MLG73" s="677"/>
      <c r="MLH73" s="677"/>
      <c r="MLI73" s="677"/>
      <c r="MLJ73" s="677"/>
      <c r="MLK73" s="677"/>
      <c r="MLL73" s="677"/>
      <c r="MLM73" s="677"/>
      <c r="MLN73" s="677"/>
      <c r="MLO73" s="677"/>
      <c r="MLP73" s="677"/>
      <c r="MLQ73" s="677"/>
      <c r="MLR73" s="677"/>
      <c r="MLS73" s="677"/>
      <c r="MLT73" s="677"/>
      <c r="MLU73" s="677"/>
      <c r="MLV73" s="677"/>
      <c r="MLW73" s="677"/>
      <c r="MLX73" s="677"/>
      <c r="MLY73" s="677"/>
      <c r="MLZ73" s="677"/>
      <c r="MMA73" s="677"/>
      <c r="MMB73" s="677"/>
      <c r="MMC73" s="677"/>
      <c r="MMD73" s="677"/>
      <c r="MME73" s="677"/>
      <c r="MMF73" s="677"/>
      <c r="MMG73" s="677"/>
      <c r="MMH73" s="677"/>
      <c r="MMI73" s="677"/>
      <c r="MMJ73" s="677"/>
      <c r="MMK73" s="677"/>
      <c r="MML73" s="677"/>
      <c r="MMM73" s="677"/>
      <c r="MMN73" s="677"/>
      <c r="MMO73" s="677"/>
      <c r="MMP73" s="677"/>
      <c r="MMQ73" s="677"/>
      <c r="MMR73" s="677"/>
      <c r="MMS73" s="677"/>
      <c r="MMT73" s="677"/>
      <c r="MMU73" s="677"/>
      <c r="MMV73" s="677"/>
      <c r="MMW73" s="677"/>
      <c r="MMX73" s="677"/>
      <c r="MMY73" s="677"/>
      <c r="MMZ73" s="677"/>
      <c r="MNA73" s="677"/>
      <c r="MNB73" s="677"/>
      <c r="MNC73" s="677"/>
      <c r="MND73" s="677"/>
      <c r="MNE73" s="677"/>
      <c r="MNF73" s="677"/>
      <c r="MNG73" s="677"/>
      <c r="MNH73" s="677"/>
      <c r="MNI73" s="677"/>
      <c r="MNJ73" s="677"/>
      <c r="MNK73" s="677"/>
      <c r="MNL73" s="677"/>
      <c r="MNM73" s="677"/>
      <c r="MNN73" s="677"/>
      <c r="MNO73" s="677"/>
      <c r="MNP73" s="677"/>
      <c r="MNQ73" s="677"/>
      <c r="MNR73" s="677"/>
      <c r="MNS73" s="677"/>
      <c r="MNT73" s="677"/>
      <c r="MNU73" s="677"/>
      <c r="MNV73" s="677"/>
      <c r="MNW73" s="677"/>
      <c r="MNX73" s="677"/>
      <c r="MNY73" s="677"/>
      <c r="MNZ73" s="677"/>
      <c r="MOA73" s="677"/>
      <c r="MOB73" s="677"/>
      <c r="MOC73" s="677"/>
      <c r="MOD73" s="677"/>
      <c r="MOE73" s="677"/>
      <c r="MOF73" s="677"/>
      <c r="MOG73" s="677"/>
      <c r="MOH73" s="677"/>
      <c r="MOI73" s="677"/>
      <c r="MOJ73" s="677"/>
      <c r="MOK73" s="677"/>
      <c r="MOL73" s="677"/>
      <c r="MOM73" s="677"/>
      <c r="MON73" s="677"/>
      <c r="MOO73" s="677"/>
      <c r="MOP73" s="677"/>
      <c r="MOQ73" s="677"/>
      <c r="MOR73" s="677"/>
      <c r="MOS73" s="677"/>
      <c r="MOT73" s="677"/>
      <c r="MOU73" s="677"/>
      <c r="MOV73" s="677"/>
      <c r="MOW73" s="677"/>
      <c r="MOX73" s="677"/>
      <c r="MOY73" s="677"/>
      <c r="MOZ73" s="677"/>
      <c r="MPA73" s="677"/>
      <c r="MPB73" s="677"/>
      <c r="MPC73" s="677"/>
      <c r="MPD73" s="677"/>
      <c r="MPE73" s="677"/>
      <c r="MPF73" s="677"/>
      <c r="MPG73" s="677"/>
      <c r="MPH73" s="677"/>
      <c r="MPI73" s="677"/>
      <c r="MPJ73" s="677"/>
      <c r="MPK73" s="677"/>
      <c r="MPL73" s="677"/>
      <c r="MPM73" s="677"/>
      <c r="MPN73" s="677"/>
      <c r="MPO73" s="677"/>
      <c r="MPP73" s="677"/>
      <c r="MPQ73" s="677"/>
      <c r="MPR73" s="677"/>
      <c r="MPS73" s="677"/>
      <c r="MPT73" s="677"/>
      <c r="MPU73" s="677"/>
      <c r="MPV73" s="677"/>
      <c r="MPW73" s="677"/>
      <c r="MPX73" s="677"/>
      <c r="MPY73" s="677"/>
      <c r="MPZ73" s="677"/>
      <c r="MQA73" s="677"/>
      <c r="MQB73" s="677"/>
      <c r="MQC73" s="677"/>
      <c r="MQD73" s="677"/>
      <c r="MQE73" s="677"/>
      <c r="MQF73" s="677"/>
      <c r="MQG73" s="677"/>
      <c r="MQH73" s="677"/>
      <c r="MQI73" s="677"/>
      <c r="MQJ73" s="677"/>
      <c r="MQK73" s="677"/>
      <c r="MQL73" s="677"/>
      <c r="MQM73" s="677"/>
      <c r="MQN73" s="677"/>
      <c r="MQO73" s="677"/>
      <c r="MQP73" s="677"/>
      <c r="MQQ73" s="677"/>
      <c r="MQR73" s="677"/>
      <c r="MQS73" s="677"/>
      <c r="MQT73" s="677"/>
      <c r="MQU73" s="677"/>
      <c r="MQV73" s="677"/>
      <c r="MQW73" s="677"/>
      <c r="MQX73" s="677"/>
      <c r="MQY73" s="677"/>
      <c r="MQZ73" s="677"/>
      <c r="MRA73" s="677"/>
      <c r="MRB73" s="677"/>
      <c r="MRC73" s="677"/>
      <c r="MRD73" s="677"/>
      <c r="MRE73" s="677"/>
      <c r="MRF73" s="677"/>
      <c r="MRG73" s="677"/>
      <c r="MRH73" s="677"/>
      <c r="MRI73" s="677"/>
      <c r="MRJ73" s="677"/>
      <c r="MRK73" s="677"/>
      <c r="MRL73" s="677"/>
      <c r="MRM73" s="677"/>
      <c r="MRN73" s="677"/>
      <c r="MRO73" s="677"/>
      <c r="MRP73" s="677"/>
      <c r="MRQ73" s="677"/>
      <c r="MRR73" s="677"/>
      <c r="MRS73" s="677"/>
      <c r="MRT73" s="677"/>
      <c r="MRU73" s="677"/>
      <c r="MRV73" s="677"/>
      <c r="MRW73" s="677"/>
      <c r="MRX73" s="677"/>
      <c r="MRY73" s="677"/>
      <c r="MRZ73" s="677"/>
      <c r="MSA73" s="677"/>
      <c r="MSB73" s="677"/>
      <c r="MSC73" s="677"/>
      <c r="MSD73" s="677"/>
      <c r="MSE73" s="677"/>
      <c r="MSF73" s="677"/>
      <c r="MSG73" s="677"/>
      <c r="MSH73" s="677"/>
      <c r="MSI73" s="677"/>
      <c r="MSJ73" s="677"/>
      <c r="MSK73" s="677"/>
      <c r="MSL73" s="677"/>
      <c r="MSM73" s="677"/>
      <c r="MSN73" s="677"/>
      <c r="MSO73" s="677"/>
      <c r="MSP73" s="677"/>
      <c r="MSQ73" s="677"/>
      <c r="MSR73" s="677"/>
      <c r="MSS73" s="677"/>
      <c r="MST73" s="677"/>
      <c r="MSU73" s="677"/>
      <c r="MSV73" s="677"/>
      <c r="MSW73" s="677"/>
      <c r="MSX73" s="677"/>
      <c r="MSY73" s="677"/>
      <c r="MSZ73" s="677"/>
      <c r="MTA73" s="677"/>
      <c r="MTB73" s="677"/>
      <c r="MTC73" s="677"/>
      <c r="MTD73" s="677"/>
      <c r="MTE73" s="677"/>
      <c r="MTF73" s="677"/>
      <c r="MTG73" s="677"/>
      <c r="MTH73" s="677"/>
      <c r="MTI73" s="677"/>
      <c r="MTJ73" s="677"/>
      <c r="MTK73" s="677"/>
      <c r="MTL73" s="677"/>
      <c r="MTM73" s="677"/>
      <c r="MTN73" s="677"/>
      <c r="MTO73" s="677"/>
      <c r="MTP73" s="677"/>
      <c r="MTQ73" s="677"/>
      <c r="MTR73" s="677"/>
      <c r="MTS73" s="677"/>
      <c r="MTT73" s="677"/>
      <c r="MTU73" s="677"/>
      <c r="MTV73" s="677"/>
      <c r="MTW73" s="677"/>
      <c r="MTX73" s="677"/>
      <c r="MTY73" s="677"/>
      <c r="MTZ73" s="677"/>
      <c r="MUA73" s="677"/>
      <c r="MUB73" s="677"/>
      <c r="MUC73" s="677"/>
      <c r="MUD73" s="677"/>
      <c r="MUE73" s="677"/>
      <c r="MUF73" s="677"/>
      <c r="MUG73" s="677"/>
      <c r="MUH73" s="677"/>
      <c r="MUI73" s="677"/>
      <c r="MUJ73" s="677"/>
      <c r="MUK73" s="677"/>
      <c r="MUL73" s="677"/>
      <c r="MUM73" s="677"/>
      <c r="MUN73" s="677"/>
      <c r="MUO73" s="677"/>
      <c r="MUP73" s="677"/>
      <c r="MUQ73" s="677"/>
      <c r="MUR73" s="677"/>
      <c r="MUS73" s="677"/>
      <c r="MUT73" s="677"/>
      <c r="MUU73" s="677"/>
      <c r="MUV73" s="677"/>
      <c r="MUW73" s="677"/>
      <c r="MUX73" s="677"/>
      <c r="MUY73" s="677"/>
      <c r="MUZ73" s="677"/>
      <c r="MVA73" s="677"/>
      <c r="MVB73" s="677"/>
      <c r="MVC73" s="677"/>
      <c r="MVD73" s="677"/>
      <c r="MVE73" s="677"/>
      <c r="MVF73" s="677"/>
      <c r="MVG73" s="677"/>
      <c r="MVH73" s="677"/>
      <c r="MVI73" s="677"/>
      <c r="MVJ73" s="677"/>
      <c r="MVK73" s="677"/>
      <c r="MVL73" s="677"/>
      <c r="MVM73" s="677"/>
      <c r="MVN73" s="677"/>
      <c r="MVO73" s="677"/>
      <c r="MVP73" s="677"/>
      <c r="MVQ73" s="677"/>
      <c r="MVR73" s="677"/>
      <c r="MVS73" s="677"/>
      <c r="MVT73" s="677"/>
      <c r="MVU73" s="677"/>
      <c r="MVV73" s="677"/>
      <c r="MVW73" s="677"/>
      <c r="MVX73" s="677"/>
      <c r="MVY73" s="677"/>
      <c r="MVZ73" s="677"/>
      <c r="MWA73" s="677"/>
      <c r="MWB73" s="677"/>
      <c r="MWC73" s="677"/>
      <c r="MWD73" s="677"/>
      <c r="MWE73" s="677"/>
      <c r="MWF73" s="677"/>
      <c r="MWG73" s="677"/>
      <c r="MWH73" s="677"/>
      <c r="MWI73" s="677"/>
      <c r="MWJ73" s="677"/>
      <c r="MWK73" s="677"/>
      <c r="MWL73" s="677"/>
      <c r="MWM73" s="677"/>
      <c r="MWN73" s="677"/>
      <c r="MWO73" s="677"/>
      <c r="MWP73" s="677"/>
      <c r="MWQ73" s="677"/>
      <c r="MWR73" s="677"/>
      <c r="MWS73" s="677"/>
      <c r="MWT73" s="677"/>
      <c r="MWU73" s="677"/>
      <c r="MWV73" s="677"/>
      <c r="MWW73" s="677"/>
      <c r="MWX73" s="677"/>
      <c r="MWY73" s="677"/>
      <c r="MWZ73" s="677"/>
      <c r="MXA73" s="677"/>
      <c r="MXB73" s="677"/>
      <c r="MXC73" s="677"/>
      <c r="MXD73" s="677"/>
      <c r="MXE73" s="677"/>
      <c r="MXF73" s="677"/>
      <c r="MXG73" s="677"/>
      <c r="MXH73" s="677"/>
      <c r="MXI73" s="677"/>
      <c r="MXJ73" s="677"/>
      <c r="MXK73" s="677"/>
      <c r="MXL73" s="677"/>
      <c r="MXM73" s="677"/>
      <c r="MXN73" s="677"/>
      <c r="MXO73" s="677"/>
      <c r="MXP73" s="677"/>
      <c r="MXQ73" s="677"/>
      <c r="MXR73" s="677"/>
      <c r="MXS73" s="677"/>
      <c r="MXT73" s="677"/>
      <c r="MXU73" s="677"/>
      <c r="MXV73" s="677"/>
      <c r="MXW73" s="677"/>
      <c r="MXX73" s="677"/>
      <c r="MXY73" s="677"/>
      <c r="MXZ73" s="677"/>
      <c r="MYA73" s="677"/>
      <c r="MYB73" s="677"/>
      <c r="MYC73" s="677"/>
      <c r="MYD73" s="677"/>
      <c r="MYE73" s="677"/>
      <c r="MYF73" s="677"/>
      <c r="MYG73" s="677"/>
      <c r="MYH73" s="677"/>
      <c r="MYI73" s="677"/>
      <c r="MYJ73" s="677"/>
      <c r="MYK73" s="677"/>
      <c r="MYL73" s="677"/>
      <c r="MYM73" s="677"/>
      <c r="MYN73" s="677"/>
      <c r="MYO73" s="677"/>
      <c r="MYP73" s="677"/>
      <c r="MYQ73" s="677"/>
      <c r="MYR73" s="677"/>
      <c r="MYS73" s="677"/>
      <c r="MYT73" s="677"/>
      <c r="MYU73" s="677"/>
      <c r="MYV73" s="677"/>
      <c r="MYW73" s="677"/>
      <c r="MYX73" s="677"/>
      <c r="MYY73" s="677"/>
      <c r="MYZ73" s="677"/>
      <c r="MZA73" s="677"/>
      <c r="MZB73" s="677"/>
      <c r="MZC73" s="677"/>
      <c r="MZD73" s="677"/>
      <c r="MZE73" s="677"/>
      <c r="MZF73" s="677"/>
      <c r="MZG73" s="677"/>
      <c r="MZH73" s="677"/>
      <c r="MZI73" s="677"/>
      <c r="MZJ73" s="677"/>
      <c r="MZK73" s="677"/>
      <c r="MZL73" s="677"/>
      <c r="MZM73" s="677"/>
      <c r="MZN73" s="677"/>
      <c r="MZO73" s="677"/>
      <c r="MZP73" s="677"/>
      <c r="MZQ73" s="677"/>
      <c r="MZR73" s="677"/>
      <c r="MZS73" s="677"/>
      <c r="MZT73" s="677"/>
      <c r="MZU73" s="677"/>
      <c r="MZV73" s="677"/>
      <c r="MZW73" s="677"/>
      <c r="MZX73" s="677"/>
      <c r="MZY73" s="677"/>
      <c r="MZZ73" s="677"/>
      <c r="NAA73" s="677"/>
      <c r="NAB73" s="677"/>
      <c r="NAC73" s="677"/>
      <c r="NAD73" s="677"/>
      <c r="NAE73" s="677"/>
      <c r="NAF73" s="677"/>
      <c r="NAG73" s="677"/>
      <c r="NAH73" s="677"/>
      <c r="NAI73" s="677"/>
      <c r="NAJ73" s="677"/>
      <c r="NAK73" s="677"/>
      <c r="NAL73" s="677"/>
      <c r="NAM73" s="677"/>
      <c r="NAN73" s="677"/>
      <c r="NAO73" s="677"/>
      <c r="NAP73" s="677"/>
      <c r="NAQ73" s="677"/>
      <c r="NAR73" s="677"/>
      <c r="NAS73" s="677"/>
      <c r="NAT73" s="677"/>
      <c r="NAU73" s="677"/>
      <c r="NAV73" s="677"/>
      <c r="NAW73" s="677"/>
      <c r="NAX73" s="677"/>
      <c r="NAY73" s="677"/>
      <c r="NAZ73" s="677"/>
      <c r="NBA73" s="677"/>
      <c r="NBB73" s="677"/>
      <c r="NBC73" s="677"/>
      <c r="NBD73" s="677"/>
      <c r="NBE73" s="677"/>
      <c r="NBF73" s="677"/>
      <c r="NBG73" s="677"/>
      <c r="NBH73" s="677"/>
      <c r="NBI73" s="677"/>
      <c r="NBJ73" s="677"/>
      <c r="NBK73" s="677"/>
      <c r="NBL73" s="677"/>
      <c r="NBM73" s="677"/>
      <c r="NBN73" s="677"/>
      <c r="NBO73" s="677"/>
      <c r="NBP73" s="677"/>
      <c r="NBQ73" s="677"/>
      <c r="NBR73" s="677"/>
      <c r="NBS73" s="677"/>
      <c r="NBT73" s="677"/>
      <c r="NBU73" s="677"/>
      <c r="NBV73" s="677"/>
      <c r="NBW73" s="677"/>
      <c r="NBX73" s="677"/>
      <c r="NBY73" s="677"/>
      <c r="NBZ73" s="677"/>
      <c r="NCA73" s="677"/>
      <c r="NCB73" s="677"/>
      <c r="NCC73" s="677"/>
      <c r="NCD73" s="677"/>
      <c r="NCE73" s="677"/>
      <c r="NCF73" s="677"/>
      <c r="NCG73" s="677"/>
      <c r="NCH73" s="677"/>
      <c r="NCI73" s="677"/>
      <c r="NCJ73" s="677"/>
      <c r="NCK73" s="677"/>
      <c r="NCL73" s="677"/>
      <c r="NCM73" s="677"/>
      <c r="NCN73" s="677"/>
      <c r="NCO73" s="677"/>
      <c r="NCP73" s="677"/>
      <c r="NCQ73" s="677"/>
      <c r="NCR73" s="677"/>
      <c r="NCS73" s="677"/>
      <c r="NCT73" s="677"/>
      <c r="NCU73" s="677"/>
      <c r="NCV73" s="677"/>
      <c r="NCW73" s="677"/>
      <c r="NCX73" s="677"/>
      <c r="NCY73" s="677"/>
      <c r="NCZ73" s="677"/>
      <c r="NDA73" s="677"/>
      <c r="NDB73" s="677"/>
      <c r="NDC73" s="677"/>
      <c r="NDD73" s="677"/>
      <c r="NDE73" s="677"/>
      <c r="NDF73" s="677"/>
      <c r="NDG73" s="677"/>
      <c r="NDH73" s="677"/>
      <c r="NDI73" s="677"/>
      <c r="NDJ73" s="677"/>
      <c r="NDK73" s="677"/>
      <c r="NDL73" s="677"/>
      <c r="NDM73" s="677"/>
      <c r="NDN73" s="677"/>
      <c r="NDO73" s="677"/>
      <c r="NDP73" s="677"/>
      <c r="NDQ73" s="677"/>
      <c r="NDR73" s="677"/>
      <c r="NDS73" s="677"/>
      <c r="NDT73" s="677"/>
      <c r="NDU73" s="677"/>
      <c r="NDV73" s="677"/>
      <c r="NDW73" s="677"/>
      <c r="NDX73" s="677"/>
      <c r="NDY73" s="677"/>
      <c r="NDZ73" s="677"/>
      <c r="NEA73" s="677"/>
      <c r="NEB73" s="677"/>
      <c r="NEC73" s="677"/>
      <c r="NED73" s="677"/>
      <c r="NEE73" s="677"/>
      <c r="NEF73" s="677"/>
      <c r="NEG73" s="677"/>
      <c r="NEH73" s="677"/>
      <c r="NEI73" s="677"/>
      <c r="NEJ73" s="677"/>
      <c r="NEK73" s="677"/>
      <c r="NEL73" s="677"/>
      <c r="NEM73" s="677"/>
      <c r="NEN73" s="677"/>
      <c r="NEO73" s="677"/>
      <c r="NEP73" s="677"/>
      <c r="NEQ73" s="677"/>
      <c r="NER73" s="677"/>
      <c r="NES73" s="677"/>
      <c r="NET73" s="677"/>
      <c r="NEU73" s="677"/>
      <c r="NEV73" s="677"/>
      <c r="NEW73" s="677"/>
      <c r="NEX73" s="677"/>
      <c r="NEY73" s="677"/>
      <c r="NEZ73" s="677"/>
      <c r="NFA73" s="677"/>
      <c r="NFB73" s="677"/>
      <c r="NFC73" s="677"/>
      <c r="NFD73" s="677"/>
      <c r="NFE73" s="677"/>
      <c r="NFF73" s="677"/>
      <c r="NFG73" s="677"/>
      <c r="NFH73" s="677"/>
      <c r="NFI73" s="677"/>
      <c r="NFJ73" s="677"/>
      <c r="NFK73" s="677"/>
      <c r="NFL73" s="677"/>
      <c r="NFM73" s="677"/>
      <c r="NFN73" s="677"/>
      <c r="NFO73" s="677"/>
      <c r="NFP73" s="677"/>
      <c r="NFQ73" s="677"/>
      <c r="NFR73" s="677"/>
      <c r="NFS73" s="677"/>
      <c r="NFT73" s="677"/>
      <c r="NFU73" s="677"/>
      <c r="NFV73" s="677"/>
      <c r="NFW73" s="677"/>
      <c r="NFX73" s="677"/>
      <c r="NFY73" s="677"/>
      <c r="NFZ73" s="677"/>
      <c r="NGA73" s="677"/>
      <c r="NGB73" s="677"/>
      <c r="NGC73" s="677"/>
      <c r="NGD73" s="677"/>
      <c r="NGE73" s="677"/>
      <c r="NGF73" s="677"/>
      <c r="NGG73" s="677"/>
      <c r="NGH73" s="677"/>
      <c r="NGI73" s="677"/>
      <c r="NGJ73" s="677"/>
      <c r="NGK73" s="677"/>
      <c r="NGL73" s="677"/>
      <c r="NGM73" s="677"/>
      <c r="NGN73" s="677"/>
      <c r="NGO73" s="677"/>
      <c r="NGP73" s="677"/>
      <c r="NGQ73" s="677"/>
      <c r="NGR73" s="677"/>
      <c r="NGS73" s="677"/>
      <c r="NGT73" s="677"/>
      <c r="NGU73" s="677"/>
      <c r="NGV73" s="677"/>
      <c r="NGW73" s="677"/>
      <c r="NGX73" s="677"/>
      <c r="NGY73" s="677"/>
      <c r="NGZ73" s="677"/>
      <c r="NHA73" s="677"/>
      <c r="NHB73" s="677"/>
      <c r="NHC73" s="677"/>
      <c r="NHD73" s="677"/>
      <c r="NHE73" s="677"/>
      <c r="NHF73" s="677"/>
      <c r="NHG73" s="677"/>
      <c r="NHH73" s="677"/>
      <c r="NHI73" s="677"/>
      <c r="NHJ73" s="677"/>
      <c r="NHK73" s="677"/>
      <c r="NHL73" s="677"/>
      <c r="NHM73" s="677"/>
      <c r="NHN73" s="677"/>
      <c r="NHO73" s="677"/>
      <c r="NHP73" s="677"/>
      <c r="NHQ73" s="677"/>
      <c r="NHR73" s="677"/>
      <c r="NHS73" s="677"/>
      <c r="NHT73" s="677"/>
      <c r="NHU73" s="677"/>
      <c r="NHV73" s="677"/>
      <c r="NHW73" s="677"/>
      <c r="NHX73" s="677"/>
      <c r="NHY73" s="677"/>
      <c r="NHZ73" s="677"/>
      <c r="NIA73" s="677"/>
      <c r="NIB73" s="677"/>
      <c r="NIC73" s="677"/>
      <c r="NID73" s="677"/>
      <c r="NIE73" s="677"/>
      <c r="NIF73" s="677"/>
      <c r="NIG73" s="677"/>
      <c r="NIH73" s="677"/>
      <c r="NII73" s="677"/>
      <c r="NIJ73" s="677"/>
      <c r="NIK73" s="677"/>
      <c r="NIL73" s="677"/>
      <c r="NIM73" s="677"/>
      <c r="NIN73" s="677"/>
      <c r="NIO73" s="677"/>
      <c r="NIP73" s="677"/>
      <c r="NIQ73" s="677"/>
      <c r="NIR73" s="677"/>
      <c r="NIS73" s="677"/>
      <c r="NIT73" s="677"/>
      <c r="NIU73" s="677"/>
      <c r="NIV73" s="677"/>
      <c r="NIW73" s="677"/>
      <c r="NIX73" s="677"/>
      <c r="NIY73" s="677"/>
      <c r="NIZ73" s="677"/>
      <c r="NJA73" s="677"/>
      <c r="NJB73" s="677"/>
      <c r="NJC73" s="677"/>
      <c r="NJD73" s="677"/>
      <c r="NJE73" s="677"/>
      <c r="NJF73" s="677"/>
      <c r="NJG73" s="677"/>
      <c r="NJH73" s="677"/>
      <c r="NJI73" s="677"/>
      <c r="NJJ73" s="677"/>
      <c r="NJK73" s="677"/>
      <c r="NJL73" s="677"/>
      <c r="NJM73" s="677"/>
      <c r="NJN73" s="677"/>
      <c r="NJO73" s="677"/>
      <c r="NJP73" s="677"/>
      <c r="NJQ73" s="677"/>
      <c r="NJR73" s="677"/>
      <c r="NJS73" s="677"/>
      <c r="NJT73" s="677"/>
      <c r="NJU73" s="677"/>
      <c r="NJV73" s="677"/>
      <c r="NJW73" s="677"/>
      <c r="NJX73" s="677"/>
      <c r="NJY73" s="677"/>
      <c r="NJZ73" s="677"/>
      <c r="NKA73" s="677"/>
      <c r="NKB73" s="677"/>
      <c r="NKC73" s="677"/>
      <c r="NKD73" s="677"/>
      <c r="NKE73" s="677"/>
      <c r="NKF73" s="677"/>
      <c r="NKG73" s="677"/>
      <c r="NKH73" s="677"/>
      <c r="NKI73" s="677"/>
      <c r="NKJ73" s="677"/>
      <c r="NKK73" s="677"/>
      <c r="NKL73" s="677"/>
      <c r="NKM73" s="677"/>
      <c r="NKN73" s="677"/>
      <c r="NKO73" s="677"/>
      <c r="NKP73" s="677"/>
      <c r="NKQ73" s="677"/>
      <c r="NKR73" s="677"/>
      <c r="NKS73" s="677"/>
      <c r="NKT73" s="677"/>
      <c r="NKU73" s="677"/>
      <c r="NKV73" s="677"/>
      <c r="NKW73" s="677"/>
      <c r="NKX73" s="677"/>
      <c r="NKY73" s="677"/>
      <c r="NKZ73" s="677"/>
      <c r="NLA73" s="677"/>
      <c r="NLB73" s="677"/>
      <c r="NLC73" s="677"/>
      <c r="NLD73" s="677"/>
      <c r="NLE73" s="677"/>
      <c r="NLF73" s="677"/>
      <c r="NLG73" s="677"/>
      <c r="NLH73" s="677"/>
      <c r="NLI73" s="677"/>
      <c r="NLJ73" s="677"/>
      <c r="NLK73" s="677"/>
      <c r="NLL73" s="677"/>
      <c r="NLM73" s="677"/>
      <c r="NLN73" s="677"/>
      <c r="NLO73" s="677"/>
      <c r="NLP73" s="677"/>
      <c r="NLQ73" s="677"/>
      <c r="NLR73" s="677"/>
      <c r="NLS73" s="677"/>
      <c r="NLT73" s="677"/>
      <c r="NLU73" s="677"/>
      <c r="NLV73" s="677"/>
      <c r="NLW73" s="677"/>
      <c r="NLX73" s="677"/>
      <c r="NLY73" s="677"/>
      <c r="NLZ73" s="677"/>
      <c r="NMA73" s="677"/>
      <c r="NMB73" s="677"/>
      <c r="NMC73" s="677"/>
      <c r="NMD73" s="677"/>
      <c r="NME73" s="677"/>
      <c r="NMF73" s="677"/>
      <c r="NMG73" s="677"/>
      <c r="NMH73" s="677"/>
      <c r="NMI73" s="677"/>
      <c r="NMJ73" s="677"/>
      <c r="NMK73" s="677"/>
      <c r="NML73" s="677"/>
      <c r="NMM73" s="677"/>
      <c r="NMN73" s="677"/>
      <c r="NMO73" s="677"/>
      <c r="NMP73" s="677"/>
      <c r="NMQ73" s="677"/>
      <c r="NMR73" s="677"/>
      <c r="NMS73" s="677"/>
      <c r="NMT73" s="677"/>
      <c r="NMU73" s="677"/>
      <c r="NMV73" s="677"/>
      <c r="NMW73" s="677"/>
      <c r="NMX73" s="677"/>
      <c r="NMY73" s="677"/>
      <c r="NMZ73" s="677"/>
      <c r="NNA73" s="677"/>
      <c r="NNB73" s="677"/>
      <c r="NNC73" s="677"/>
      <c r="NND73" s="677"/>
      <c r="NNE73" s="677"/>
      <c r="NNF73" s="677"/>
      <c r="NNG73" s="677"/>
      <c r="NNH73" s="677"/>
      <c r="NNI73" s="677"/>
      <c r="NNJ73" s="677"/>
      <c r="NNK73" s="677"/>
      <c r="NNL73" s="677"/>
      <c r="NNM73" s="677"/>
      <c r="NNN73" s="677"/>
      <c r="NNO73" s="677"/>
      <c r="NNP73" s="677"/>
      <c r="NNQ73" s="677"/>
      <c r="NNR73" s="677"/>
      <c r="NNS73" s="677"/>
      <c r="NNT73" s="677"/>
      <c r="NNU73" s="677"/>
      <c r="NNV73" s="677"/>
      <c r="NNW73" s="677"/>
      <c r="NNX73" s="677"/>
      <c r="NNY73" s="677"/>
      <c r="NNZ73" s="677"/>
      <c r="NOA73" s="677"/>
      <c r="NOB73" s="677"/>
      <c r="NOC73" s="677"/>
      <c r="NOD73" s="677"/>
      <c r="NOE73" s="677"/>
      <c r="NOF73" s="677"/>
      <c r="NOG73" s="677"/>
      <c r="NOH73" s="677"/>
      <c r="NOI73" s="677"/>
      <c r="NOJ73" s="677"/>
      <c r="NOK73" s="677"/>
      <c r="NOL73" s="677"/>
      <c r="NOM73" s="677"/>
      <c r="NON73" s="677"/>
      <c r="NOO73" s="677"/>
      <c r="NOP73" s="677"/>
      <c r="NOQ73" s="677"/>
      <c r="NOR73" s="677"/>
      <c r="NOS73" s="677"/>
      <c r="NOT73" s="677"/>
      <c r="NOU73" s="677"/>
      <c r="NOV73" s="677"/>
      <c r="NOW73" s="677"/>
      <c r="NOX73" s="677"/>
      <c r="NOY73" s="677"/>
      <c r="NOZ73" s="677"/>
      <c r="NPA73" s="677"/>
      <c r="NPB73" s="677"/>
      <c r="NPC73" s="677"/>
      <c r="NPD73" s="677"/>
      <c r="NPE73" s="677"/>
      <c r="NPF73" s="677"/>
      <c r="NPG73" s="677"/>
      <c r="NPH73" s="677"/>
      <c r="NPI73" s="677"/>
      <c r="NPJ73" s="677"/>
      <c r="NPK73" s="677"/>
      <c r="NPL73" s="677"/>
      <c r="NPM73" s="677"/>
      <c r="NPN73" s="677"/>
      <c r="NPO73" s="677"/>
      <c r="NPP73" s="677"/>
      <c r="NPQ73" s="677"/>
      <c r="NPR73" s="677"/>
      <c r="NPS73" s="677"/>
      <c r="NPT73" s="677"/>
      <c r="NPU73" s="677"/>
      <c r="NPV73" s="677"/>
      <c r="NPW73" s="677"/>
      <c r="NPX73" s="677"/>
      <c r="NPY73" s="677"/>
      <c r="NPZ73" s="677"/>
      <c r="NQA73" s="677"/>
      <c r="NQB73" s="677"/>
      <c r="NQC73" s="677"/>
      <c r="NQD73" s="677"/>
      <c r="NQE73" s="677"/>
      <c r="NQF73" s="677"/>
      <c r="NQG73" s="677"/>
      <c r="NQH73" s="677"/>
      <c r="NQI73" s="677"/>
      <c r="NQJ73" s="677"/>
      <c r="NQK73" s="677"/>
      <c r="NQL73" s="677"/>
      <c r="NQM73" s="677"/>
      <c r="NQN73" s="677"/>
      <c r="NQO73" s="677"/>
      <c r="NQP73" s="677"/>
      <c r="NQQ73" s="677"/>
      <c r="NQR73" s="677"/>
      <c r="NQS73" s="677"/>
      <c r="NQT73" s="677"/>
      <c r="NQU73" s="677"/>
      <c r="NQV73" s="677"/>
      <c r="NQW73" s="677"/>
      <c r="NQX73" s="677"/>
      <c r="NQY73" s="677"/>
      <c r="NQZ73" s="677"/>
      <c r="NRA73" s="677"/>
      <c r="NRB73" s="677"/>
      <c r="NRC73" s="677"/>
      <c r="NRD73" s="677"/>
      <c r="NRE73" s="677"/>
      <c r="NRF73" s="677"/>
      <c r="NRG73" s="677"/>
      <c r="NRH73" s="677"/>
      <c r="NRI73" s="677"/>
      <c r="NRJ73" s="677"/>
      <c r="NRK73" s="677"/>
      <c r="NRL73" s="677"/>
      <c r="NRM73" s="677"/>
      <c r="NRN73" s="677"/>
      <c r="NRO73" s="677"/>
      <c r="NRP73" s="677"/>
      <c r="NRQ73" s="677"/>
      <c r="NRR73" s="677"/>
      <c r="NRS73" s="677"/>
      <c r="NRT73" s="677"/>
      <c r="NRU73" s="677"/>
      <c r="NRV73" s="677"/>
      <c r="NRW73" s="677"/>
      <c r="NRX73" s="677"/>
      <c r="NRY73" s="677"/>
      <c r="NRZ73" s="677"/>
      <c r="NSA73" s="677"/>
      <c r="NSB73" s="677"/>
      <c r="NSC73" s="677"/>
      <c r="NSD73" s="677"/>
      <c r="NSE73" s="677"/>
      <c r="NSF73" s="677"/>
      <c r="NSG73" s="677"/>
      <c r="NSH73" s="677"/>
      <c r="NSI73" s="677"/>
      <c r="NSJ73" s="677"/>
      <c r="NSK73" s="677"/>
      <c r="NSL73" s="677"/>
      <c r="NSM73" s="677"/>
      <c r="NSN73" s="677"/>
      <c r="NSO73" s="677"/>
      <c r="NSP73" s="677"/>
      <c r="NSQ73" s="677"/>
      <c r="NSR73" s="677"/>
      <c r="NSS73" s="677"/>
      <c r="NST73" s="677"/>
      <c r="NSU73" s="677"/>
      <c r="NSV73" s="677"/>
      <c r="NSW73" s="677"/>
      <c r="NSX73" s="677"/>
      <c r="NSY73" s="677"/>
      <c r="NSZ73" s="677"/>
      <c r="NTA73" s="677"/>
      <c r="NTB73" s="677"/>
      <c r="NTC73" s="677"/>
      <c r="NTD73" s="677"/>
      <c r="NTE73" s="677"/>
      <c r="NTF73" s="677"/>
      <c r="NTG73" s="677"/>
      <c r="NTH73" s="677"/>
      <c r="NTI73" s="677"/>
      <c r="NTJ73" s="677"/>
      <c r="NTK73" s="677"/>
      <c r="NTL73" s="677"/>
      <c r="NTM73" s="677"/>
      <c r="NTN73" s="677"/>
      <c r="NTO73" s="677"/>
      <c r="NTP73" s="677"/>
      <c r="NTQ73" s="677"/>
      <c r="NTR73" s="677"/>
      <c r="NTS73" s="677"/>
      <c r="NTT73" s="677"/>
      <c r="NTU73" s="677"/>
      <c r="NTV73" s="677"/>
      <c r="NTW73" s="677"/>
      <c r="NTX73" s="677"/>
      <c r="NTY73" s="677"/>
      <c r="NTZ73" s="677"/>
      <c r="NUA73" s="677"/>
      <c r="NUB73" s="677"/>
      <c r="NUC73" s="677"/>
      <c r="NUD73" s="677"/>
      <c r="NUE73" s="677"/>
      <c r="NUF73" s="677"/>
      <c r="NUG73" s="677"/>
      <c r="NUH73" s="677"/>
      <c r="NUI73" s="677"/>
      <c r="NUJ73" s="677"/>
      <c r="NUK73" s="677"/>
      <c r="NUL73" s="677"/>
      <c r="NUM73" s="677"/>
      <c r="NUN73" s="677"/>
      <c r="NUO73" s="677"/>
      <c r="NUP73" s="677"/>
      <c r="NUQ73" s="677"/>
      <c r="NUR73" s="677"/>
      <c r="NUS73" s="677"/>
      <c r="NUT73" s="677"/>
      <c r="NUU73" s="677"/>
      <c r="NUV73" s="677"/>
      <c r="NUW73" s="677"/>
      <c r="NUX73" s="677"/>
      <c r="NUY73" s="677"/>
      <c r="NUZ73" s="677"/>
      <c r="NVA73" s="677"/>
      <c r="NVB73" s="677"/>
      <c r="NVC73" s="677"/>
      <c r="NVD73" s="677"/>
      <c r="NVE73" s="677"/>
      <c r="NVF73" s="677"/>
      <c r="NVG73" s="677"/>
      <c r="NVH73" s="677"/>
      <c r="NVI73" s="677"/>
      <c r="NVJ73" s="677"/>
      <c r="NVK73" s="677"/>
      <c r="NVL73" s="677"/>
      <c r="NVM73" s="677"/>
      <c r="NVN73" s="677"/>
      <c r="NVO73" s="677"/>
      <c r="NVP73" s="677"/>
      <c r="NVQ73" s="677"/>
      <c r="NVR73" s="677"/>
      <c r="NVS73" s="677"/>
      <c r="NVT73" s="677"/>
      <c r="NVU73" s="677"/>
      <c r="NVV73" s="677"/>
      <c r="NVW73" s="677"/>
      <c r="NVX73" s="677"/>
      <c r="NVY73" s="677"/>
      <c r="NVZ73" s="677"/>
      <c r="NWA73" s="677"/>
      <c r="NWB73" s="677"/>
      <c r="NWC73" s="677"/>
      <c r="NWD73" s="677"/>
      <c r="NWE73" s="677"/>
      <c r="NWF73" s="677"/>
      <c r="NWG73" s="677"/>
      <c r="NWH73" s="677"/>
      <c r="NWI73" s="677"/>
      <c r="NWJ73" s="677"/>
      <c r="NWK73" s="677"/>
      <c r="NWL73" s="677"/>
      <c r="NWM73" s="677"/>
      <c r="NWN73" s="677"/>
      <c r="NWO73" s="677"/>
      <c r="NWP73" s="677"/>
      <c r="NWQ73" s="677"/>
      <c r="NWR73" s="677"/>
      <c r="NWS73" s="677"/>
      <c r="NWT73" s="677"/>
      <c r="NWU73" s="677"/>
      <c r="NWV73" s="677"/>
      <c r="NWW73" s="677"/>
      <c r="NWX73" s="677"/>
      <c r="NWY73" s="677"/>
      <c r="NWZ73" s="677"/>
      <c r="NXA73" s="677"/>
      <c r="NXB73" s="677"/>
      <c r="NXC73" s="677"/>
      <c r="NXD73" s="677"/>
      <c r="NXE73" s="677"/>
      <c r="NXF73" s="677"/>
      <c r="NXG73" s="677"/>
      <c r="NXH73" s="677"/>
      <c r="NXI73" s="677"/>
      <c r="NXJ73" s="677"/>
      <c r="NXK73" s="677"/>
      <c r="NXL73" s="677"/>
      <c r="NXM73" s="677"/>
      <c r="NXN73" s="677"/>
      <c r="NXO73" s="677"/>
      <c r="NXP73" s="677"/>
      <c r="NXQ73" s="677"/>
      <c r="NXR73" s="677"/>
      <c r="NXS73" s="677"/>
      <c r="NXT73" s="677"/>
      <c r="NXU73" s="677"/>
      <c r="NXV73" s="677"/>
      <c r="NXW73" s="677"/>
      <c r="NXX73" s="677"/>
      <c r="NXY73" s="677"/>
      <c r="NXZ73" s="677"/>
      <c r="NYA73" s="677"/>
      <c r="NYB73" s="677"/>
      <c r="NYC73" s="677"/>
      <c r="NYD73" s="677"/>
      <c r="NYE73" s="677"/>
      <c r="NYF73" s="677"/>
      <c r="NYG73" s="677"/>
      <c r="NYH73" s="677"/>
      <c r="NYI73" s="677"/>
      <c r="NYJ73" s="677"/>
      <c r="NYK73" s="677"/>
      <c r="NYL73" s="677"/>
      <c r="NYM73" s="677"/>
      <c r="NYN73" s="677"/>
      <c r="NYO73" s="677"/>
      <c r="NYP73" s="677"/>
      <c r="NYQ73" s="677"/>
      <c r="NYR73" s="677"/>
      <c r="NYS73" s="677"/>
      <c r="NYT73" s="677"/>
      <c r="NYU73" s="677"/>
      <c r="NYV73" s="677"/>
      <c r="NYW73" s="677"/>
      <c r="NYX73" s="677"/>
      <c r="NYY73" s="677"/>
      <c r="NYZ73" s="677"/>
      <c r="NZA73" s="677"/>
      <c r="NZB73" s="677"/>
      <c r="NZC73" s="677"/>
      <c r="NZD73" s="677"/>
      <c r="NZE73" s="677"/>
      <c r="NZF73" s="677"/>
      <c r="NZG73" s="677"/>
      <c r="NZH73" s="677"/>
      <c r="NZI73" s="677"/>
      <c r="NZJ73" s="677"/>
      <c r="NZK73" s="677"/>
      <c r="NZL73" s="677"/>
      <c r="NZM73" s="677"/>
      <c r="NZN73" s="677"/>
      <c r="NZO73" s="677"/>
      <c r="NZP73" s="677"/>
      <c r="NZQ73" s="677"/>
      <c r="NZR73" s="677"/>
      <c r="NZS73" s="677"/>
      <c r="NZT73" s="677"/>
      <c r="NZU73" s="677"/>
      <c r="NZV73" s="677"/>
      <c r="NZW73" s="677"/>
      <c r="NZX73" s="677"/>
      <c r="NZY73" s="677"/>
      <c r="NZZ73" s="677"/>
      <c r="OAA73" s="677"/>
      <c r="OAB73" s="677"/>
      <c r="OAC73" s="677"/>
      <c r="OAD73" s="677"/>
      <c r="OAE73" s="677"/>
      <c r="OAF73" s="677"/>
      <c r="OAG73" s="677"/>
      <c r="OAH73" s="677"/>
      <c r="OAI73" s="677"/>
      <c r="OAJ73" s="677"/>
      <c r="OAK73" s="677"/>
      <c r="OAL73" s="677"/>
      <c r="OAM73" s="677"/>
      <c r="OAN73" s="677"/>
      <c r="OAO73" s="677"/>
      <c r="OAP73" s="677"/>
      <c r="OAQ73" s="677"/>
      <c r="OAR73" s="677"/>
      <c r="OAS73" s="677"/>
      <c r="OAT73" s="677"/>
      <c r="OAU73" s="677"/>
      <c r="OAV73" s="677"/>
      <c r="OAW73" s="677"/>
      <c r="OAX73" s="677"/>
      <c r="OAY73" s="677"/>
      <c r="OAZ73" s="677"/>
      <c r="OBA73" s="677"/>
      <c r="OBB73" s="677"/>
      <c r="OBC73" s="677"/>
      <c r="OBD73" s="677"/>
      <c r="OBE73" s="677"/>
      <c r="OBF73" s="677"/>
      <c r="OBG73" s="677"/>
      <c r="OBH73" s="677"/>
      <c r="OBI73" s="677"/>
      <c r="OBJ73" s="677"/>
      <c r="OBK73" s="677"/>
      <c r="OBL73" s="677"/>
      <c r="OBM73" s="677"/>
      <c r="OBN73" s="677"/>
      <c r="OBO73" s="677"/>
      <c r="OBP73" s="677"/>
      <c r="OBQ73" s="677"/>
      <c r="OBR73" s="677"/>
      <c r="OBS73" s="677"/>
      <c r="OBT73" s="677"/>
      <c r="OBU73" s="677"/>
      <c r="OBV73" s="677"/>
      <c r="OBW73" s="677"/>
      <c r="OBX73" s="677"/>
      <c r="OBY73" s="677"/>
      <c r="OBZ73" s="677"/>
      <c r="OCA73" s="677"/>
      <c r="OCB73" s="677"/>
      <c r="OCC73" s="677"/>
      <c r="OCD73" s="677"/>
      <c r="OCE73" s="677"/>
      <c r="OCF73" s="677"/>
      <c r="OCG73" s="677"/>
      <c r="OCH73" s="677"/>
      <c r="OCI73" s="677"/>
      <c r="OCJ73" s="677"/>
      <c r="OCK73" s="677"/>
      <c r="OCL73" s="677"/>
      <c r="OCM73" s="677"/>
      <c r="OCN73" s="677"/>
      <c r="OCO73" s="677"/>
      <c r="OCP73" s="677"/>
      <c r="OCQ73" s="677"/>
      <c r="OCR73" s="677"/>
      <c r="OCS73" s="677"/>
      <c r="OCT73" s="677"/>
      <c r="OCU73" s="677"/>
      <c r="OCV73" s="677"/>
      <c r="OCW73" s="677"/>
      <c r="OCX73" s="677"/>
      <c r="OCY73" s="677"/>
      <c r="OCZ73" s="677"/>
      <c r="ODA73" s="677"/>
      <c r="ODB73" s="677"/>
      <c r="ODC73" s="677"/>
      <c r="ODD73" s="677"/>
      <c r="ODE73" s="677"/>
      <c r="ODF73" s="677"/>
      <c r="ODG73" s="677"/>
      <c r="ODH73" s="677"/>
      <c r="ODI73" s="677"/>
      <c r="ODJ73" s="677"/>
      <c r="ODK73" s="677"/>
      <c r="ODL73" s="677"/>
      <c r="ODM73" s="677"/>
      <c r="ODN73" s="677"/>
      <c r="ODO73" s="677"/>
      <c r="ODP73" s="677"/>
      <c r="ODQ73" s="677"/>
      <c r="ODR73" s="677"/>
      <c r="ODS73" s="677"/>
      <c r="ODT73" s="677"/>
      <c r="ODU73" s="677"/>
      <c r="ODV73" s="677"/>
      <c r="ODW73" s="677"/>
      <c r="ODX73" s="677"/>
      <c r="ODY73" s="677"/>
      <c r="ODZ73" s="677"/>
      <c r="OEA73" s="677"/>
      <c r="OEB73" s="677"/>
      <c r="OEC73" s="677"/>
      <c r="OED73" s="677"/>
      <c r="OEE73" s="677"/>
      <c r="OEF73" s="677"/>
      <c r="OEG73" s="677"/>
      <c r="OEH73" s="677"/>
      <c r="OEI73" s="677"/>
      <c r="OEJ73" s="677"/>
      <c r="OEK73" s="677"/>
      <c r="OEL73" s="677"/>
      <c r="OEM73" s="677"/>
      <c r="OEN73" s="677"/>
      <c r="OEO73" s="677"/>
      <c r="OEP73" s="677"/>
      <c r="OEQ73" s="677"/>
      <c r="OER73" s="677"/>
      <c r="OES73" s="677"/>
      <c r="OET73" s="677"/>
      <c r="OEU73" s="677"/>
      <c r="OEV73" s="677"/>
      <c r="OEW73" s="677"/>
      <c r="OEX73" s="677"/>
      <c r="OEY73" s="677"/>
      <c r="OEZ73" s="677"/>
      <c r="OFA73" s="677"/>
      <c r="OFB73" s="677"/>
      <c r="OFC73" s="677"/>
      <c r="OFD73" s="677"/>
      <c r="OFE73" s="677"/>
      <c r="OFF73" s="677"/>
      <c r="OFG73" s="677"/>
      <c r="OFH73" s="677"/>
      <c r="OFI73" s="677"/>
      <c r="OFJ73" s="677"/>
      <c r="OFK73" s="677"/>
      <c r="OFL73" s="677"/>
      <c r="OFM73" s="677"/>
      <c r="OFN73" s="677"/>
      <c r="OFO73" s="677"/>
      <c r="OFP73" s="677"/>
      <c r="OFQ73" s="677"/>
      <c r="OFR73" s="677"/>
      <c r="OFS73" s="677"/>
      <c r="OFT73" s="677"/>
      <c r="OFU73" s="677"/>
      <c r="OFV73" s="677"/>
      <c r="OFW73" s="677"/>
      <c r="OFX73" s="677"/>
      <c r="OFY73" s="677"/>
      <c r="OFZ73" s="677"/>
      <c r="OGA73" s="677"/>
      <c r="OGB73" s="677"/>
      <c r="OGC73" s="677"/>
      <c r="OGD73" s="677"/>
      <c r="OGE73" s="677"/>
      <c r="OGF73" s="677"/>
      <c r="OGG73" s="677"/>
      <c r="OGH73" s="677"/>
      <c r="OGI73" s="677"/>
      <c r="OGJ73" s="677"/>
      <c r="OGK73" s="677"/>
      <c r="OGL73" s="677"/>
      <c r="OGM73" s="677"/>
      <c r="OGN73" s="677"/>
      <c r="OGO73" s="677"/>
      <c r="OGP73" s="677"/>
      <c r="OGQ73" s="677"/>
      <c r="OGR73" s="677"/>
      <c r="OGS73" s="677"/>
      <c r="OGT73" s="677"/>
      <c r="OGU73" s="677"/>
      <c r="OGV73" s="677"/>
      <c r="OGW73" s="677"/>
      <c r="OGX73" s="677"/>
      <c r="OGY73" s="677"/>
      <c r="OGZ73" s="677"/>
      <c r="OHA73" s="677"/>
      <c r="OHB73" s="677"/>
      <c r="OHC73" s="677"/>
      <c r="OHD73" s="677"/>
      <c r="OHE73" s="677"/>
      <c r="OHF73" s="677"/>
      <c r="OHG73" s="677"/>
      <c r="OHH73" s="677"/>
      <c r="OHI73" s="677"/>
      <c r="OHJ73" s="677"/>
      <c r="OHK73" s="677"/>
      <c r="OHL73" s="677"/>
      <c r="OHM73" s="677"/>
      <c r="OHN73" s="677"/>
      <c r="OHO73" s="677"/>
      <c r="OHP73" s="677"/>
      <c r="OHQ73" s="677"/>
      <c r="OHR73" s="677"/>
      <c r="OHS73" s="677"/>
      <c r="OHT73" s="677"/>
      <c r="OHU73" s="677"/>
      <c r="OHV73" s="677"/>
      <c r="OHW73" s="677"/>
      <c r="OHX73" s="677"/>
      <c r="OHY73" s="677"/>
      <c r="OHZ73" s="677"/>
      <c r="OIA73" s="677"/>
      <c r="OIB73" s="677"/>
      <c r="OIC73" s="677"/>
      <c r="OID73" s="677"/>
      <c r="OIE73" s="677"/>
      <c r="OIF73" s="677"/>
      <c r="OIG73" s="677"/>
      <c r="OIH73" s="677"/>
      <c r="OII73" s="677"/>
      <c r="OIJ73" s="677"/>
      <c r="OIK73" s="677"/>
      <c r="OIL73" s="677"/>
      <c r="OIM73" s="677"/>
      <c r="OIN73" s="677"/>
      <c r="OIO73" s="677"/>
      <c r="OIP73" s="677"/>
      <c r="OIQ73" s="677"/>
      <c r="OIR73" s="677"/>
      <c r="OIS73" s="677"/>
      <c r="OIT73" s="677"/>
      <c r="OIU73" s="677"/>
      <c r="OIV73" s="677"/>
      <c r="OIW73" s="677"/>
      <c r="OIX73" s="677"/>
      <c r="OIY73" s="677"/>
      <c r="OIZ73" s="677"/>
      <c r="OJA73" s="677"/>
      <c r="OJB73" s="677"/>
      <c r="OJC73" s="677"/>
      <c r="OJD73" s="677"/>
      <c r="OJE73" s="677"/>
      <c r="OJF73" s="677"/>
      <c r="OJG73" s="677"/>
      <c r="OJH73" s="677"/>
      <c r="OJI73" s="677"/>
      <c r="OJJ73" s="677"/>
      <c r="OJK73" s="677"/>
      <c r="OJL73" s="677"/>
      <c r="OJM73" s="677"/>
      <c r="OJN73" s="677"/>
      <c r="OJO73" s="677"/>
      <c r="OJP73" s="677"/>
      <c r="OJQ73" s="677"/>
      <c r="OJR73" s="677"/>
      <c r="OJS73" s="677"/>
      <c r="OJT73" s="677"/>
      <c r="OJU73" s="677"/>
      <c r="OJV73" s="677"/>
      <c r="OJW73" s="677"/>
      <c r="OJX73" s="677"/>
      <c r="OJY73" s="677"/>
      <c r="OJZ73" s="677"/>
      <c r="OKA73" s="677"/>
      <c r="OKB73" s="677"/>
      <c r="OKC73" s="677"/>
      <c r="OKD73" s="677"/>
      <c r="OKE73" s="677"/>
      <c r="OKF73" s="677"/>
      <c r="OKG73" s="677"/>
      <c r="OKH73" s="677"/>
      <c r="OKI73" s="677"/>
      <c r="OKJ73" s="677"/>
      <c r="OKK73" s="677"/>
      <c r="OKL73" s="677"/>
      <c r="OKM73" s="677"/>
      <c r="OKN73" s="677"/>
      <c r="OKO73" s="677"/>
      <c r="OKP73" s="677"/>
      <c r="OKQ73" s="677"/>
      <c r="OKR73" s="677"/>
      <c r="OKS73" s="677"/>
      <c r="OKT73" s="677"/>
      <c r="OKU73" s="677"/>
      <c r="OKV73" s="677"/>
      <c r="OKW73" s="677"/>
      <c r="OKX73" s="677"/>
      <c r="OKY73" s="677"/>
      <c r="OKZ73" s="677"/>
      <c r="OLA73" s="677"/>
      <c r="OLB73" s="677"/>
      <c r="OLC73" s="677"/>
      <c r="OLD73" s="677"/>
      <c r="OLE73" s="677"/>
      <c r="OLF73" s="677"/>
      <c r="OLG73" s="677"/>
      <c r="OLH73" s="677"/>
      <c r="OLI73" s="677"/>
      <c r="OLJ73" s="677"/>
      <c r="OLK73" s="677"/>
      <c r="OLL73" s="677"/>
      <c r="OLM73" s="677"/>
      <c r="OLN73" s="677"/>
      <c r="OLO73" s="677"/>
      <c r="OLP73" s="677"/>
      <c r="OLQ73" s="677"/>
      <c r="OLR73" s="677"/>
      <c r="OLS73" s="677"/>
      <c r="OLT73" s="677"/>
      <c r="OLU73" s="677"/>
      <c r="OLV73" s="677"/>
      <c r="OLW73" s="677"/>
      <c r="OLX73" s="677"/>
      <c r="OLY73" s="677"/>
      <c r="OLZ73" s="677"/>
      <c r="OMA73" s="677"/>
      <c r="OMB73" s="677"/>
      <c r="OMC73" s="677"/>
      <c r="OMD73" s="677"/>
      <c r="OME73" s="677"/>
      <c r="OMF73" s="677"/>
      <c r="OMG73" s="677"/>
      <c r="OMH73" s="677"/>
      <c r="OMI73" s="677"/>
      <c r="OMJ73" s="677"/>
      <c r="OMK73" s="677"/>
      <c r="OML73" s="677"/>
      <c r="OMM73" s="677"/>
      <c r="OMN73" s="677"/>
      <c r="OMO73" s="677"/>
      <c r="OMP73" s="677"/>
      <c r="OMQ73" s="677"/>
      <c r="OMR73" s="677"/>
      <c r="OMS73" s="677"/>
      <c r="OMT73" s="677"/>
      <c r="OMU73" s="677"/>
      <c r="OMV73" s="677"/>
      <c r="OMW73" s="677"/>
      <c r="OMX73" s="677"/>
      <c r="OMY73" s="677"/>
      <c r="OMZ73" s="677"/>
      <c r="ONA73" s="677"/>
      <c r="ONB73" s="677"/>
      <c r="ONC73" s="677"/>
      <c r="OND73" s="677"/>
      <c r="ONE73" s="677"/>
      <c r="ONF73" s="677"/>
      <c r="ONG73" s="677"/>
      <c r="ONH73" s="677"/>
      <c r="ONI73" s="677"/>
      <c r="ONJ73" s="677"/>
      <c r="ONK73" s="677"/>
      <c r="ONL73" s="677"/>
      <c r="ONM73" s="677"/>
      <c r="ONN73" s="677"/>
      <c r="ONO73" s="677"/>
      <c r="ONP73" s="677"/>
      <c r="ONQ73" s="677"/>
      <c r="ONR73" s="677"/>
      <c r="ONS73" s="677"/>
      <c r="ONT73" s="677"/>
      <c r="ONU73" s="677"/>
      <c r="ONV73" s="677"/>
      <c r="ONW73" s="677"/>
      <c r="ONX73" s="677"/>
      <c r="ONY73" s="677"/>
      <c r="ONZ73" s="677"/>
      <c r="OOA73" s="677"/>
      <c r="OOB73" s="677"/>
      <c r="OOC73" s="677"/>
      <c r="OOD73" s="677"/>
      <c r="OOE73" s="677"/>
      <c r="OOF73" s="677"/>
      <c r="OOG73" s="677"/>
      <c r="OOH73" s="677"/>
      <c r="OOI73" s="677"/>
      <c r="OOJ73" s="677"/>
      <c r="OOK73" s="677"/>
      <c r="OOL73" s="677"/>
      <c r="OOM73" s="677"/>
      <c r="OON73" s="677"/>
      <c r="OOO73" s="677"/>
      <c r="OOP73" s="677"/>
      <c r="OOQ73" s="677"/>
      <c r="OOR73" s="677"/>
      <c r="OOS73" s="677"/>
      <c r="OOT73" s="677"/>
      <c r="OOU73" s="677"/>
      <c r="OOV73" s="677"/>
      <c r="OOW73" s="677"/>
      <c r="OOX73" s="677"/>
      <c r="OOY73" s="677"/>
      <c r="OOZ73" s="677"/>
      <c r="OPA73" s="677"/>
      <c r="OPB73" s="677"/>
      <c r="OPC73" s="677"/>
      <c r="OPD73" s="677"/>
      <c r="OPE73" s="677"/>
      <c r="OPF73" s="677"/>
      <c r="OPG73" s="677"/>
      <c r="OPH73" s="677"/>
      <c r="OPI73" s="677"/>
      <c r="OPJ73" s="677"/>
      <c r="OPK73" s="677"/>
      <c r="OPL73" s="677"/>
      <c r="OPM73" s="677"/>
      <c r="OPN73" s="677"/>
      <c r="OPO73" s="677"/>
      <c r="OPP73" s="677"/>
      <c r="OPQ73" s="677"/>
      <c r="OPR73" s="677"/>
      <c r="OPS73" s="677"/>
      <c r="OPT73" s="677"/>
      <c r="OPU73" s="677"/>
      <c r="OPV73" s="677"/>
      <c r="OPW73" s="677"/>
      <c r="OPX73" s="677"/>
      <c r="OPY73" s="677"/>
      <c r="OPZ73" s="677"/>
      <c r="OQA73" s="677"/>
      <c r="OQB73" s="677"/>
      <c r="OQC73" s="677"/>
      <c r="OQD73" s="677"/>
      <c r="OQE73" s="677"/>
      <c r="OQF73" s="677"/>
      <c r="OQG73" s="677"/>
      <c r="OQH73" s="677"/>
      <c r="OQI73" s="677"/>
      <c r="OQJ73" s="677"/>
      <c r="OQK73" s="677"/>
      <c r="OQL73" s="677"/>
      <c r="OQM73" s="677"/>
      <c r="OQN73" s="677"/>
      <c r="OQO73" s="677"/>
      <c r="OQP73" s="677"/>
      <c r="OQQ73" s="677"/>
      <c r="OQR73" s="677"/>
      <c r="OQS73" s="677"/>
      <c r="OQT73" s="677"/>
      <c r="OQU73" s="677"/>
      <c r="OQV73" s="677"/>
      <c r="OQW73" s="677"/>
      <c r="OQX73" s="677"/>
      <c r="OQY73" s="677"/>
      <c r="OQZ73" s="677"/>
      <c r="ORA73" s="677"/>
      <c r="ORB73" s="677"/>
      <c r="ORC73" s="677"/>
      <c r="ORD73" s="677"/>
      <c r="ORE73" s="677"/>
      <c r="ORF73" s="677"/>
      <c r="ORG73" s="677"/>
      <c r="ORH73" s="677"/>
      <c r="ORI73" s="677"/>
      <c r="ORJ73" s="677"/>
      <c r="ORK73" s="677"/>
      <c r="ORL73" s="677"/>
      <c r="ORM73" s="677"/>
      <c r="ORN73" s="677"/>
      <c r="ORO73" s="677"/>
      <c r="ORP73" s="677"/>
      <c r="ORQ73" s="677"/>
      <c r="ORR73" s="677"/>
      <c r="ORS73" s="677"/>
      <c r="ORT73" s="677"/>
      <c r="ORU73" s="677"/>
      <c r="ORV73" s="677"/>
      <c r="ORW73" s="677"/>
      <c r="ORX73" s="677"/>
      <c r="ORY73" s="677"/>
      <c r="ORZ73" s="677"/>
      <c r="OSA73" s="677"/>
      <c r="OSB73" s="677"/>
      <c r="OSC73" s="677"/>
      <c r="OSD73" s="677"/>
      <c r="OSE73" s="677"/>
      <c r="OSF73" s="677"/>
      <c r="OSG73" s="677"/>
      <c r="OSH73" s="677"/>
      <c r="OSI73" s="677"/>
      <c r="OSJ73" s="677"/>
      <c r="OSK73" s="677"/>
      <c r="OSL73" s="677"/>
      <c r="OSM73" s="677"/>
      <c r="OSN73" s="677"/>
      <c r="OSO73" s="677"/>
      <c r="OSP73" s="677"/>
      <c r="OSQ73" s="677"/>
      <c r="OSR73" s="677"/>
      <c r="OSS73" s="677"/>
      <c r="OST73" s="677"/>
      <c r="OSU73" s="677"/>
      <c r="OSV73" s="677"/>
      <c r="OSW73" s="677"/>
      <c r="OSX73" s="677"/>
      <c r="OSY73" s="677"/>
      <c r="OSZ73" s="677"/>
      <c r="OTA73" s="677"/>
      <c r="OTB73" s="677"/>
      <c r="OTC73" s="677"/>
      <c r="OTD73" s="677"/>
      <c r="OTE73" s="677"/>
      <c r="OTF73" s="677"/>
      <c r="OTG73" s="677"/>
      <c r="OTH73" s="677"/>
      <c r="OTI73" s="677"/>
      <c r="OTJ73" s="677"/>
      <c r="OTK73" s="677"/>
      <c r="OTL73" s="677"/>
      <c r="OTM73" s="677"/>
      <c r="OTN73" s="677"/>
      <c r="OTO73" s="677"/>
      <c r="OTP73" s="677"/>
      <c r="OTQ73" s="677"/>
      <c r="OTR73" s="677"/>
      <c r="OTS73" s="677"/>
      <c r="OTT73" s="677"/>
      <c r="OTU73" s="677"/>
      <c r="OTV73" s="677"/>
      <c r="OTW73" s="677"/>
      <c r="OTX73" s="677"/>
      <c r="OTY73" s="677"/>
      <c r="OTZ73" s="677"/>
      <c r="OUA73" s="677"/>
      <c r="OUB73" s="677"/>
      <c r="OUC73" s="677"/>
      <c r="OUD73" s="677"/>
      <c r="OUE73" s="677"/>
      <c r="OUF73" s="677"/>
      <c r="OUG73" s="677"/>
      <c r="OUH73" s="677"/>
      <c r="OUI73" s="677"/>
      <c r="OUJ73" s="677"/>
      <c r="OUK73" s="677"/>
      <c r="OUL73" s="677"/>
      <c r="OUM73" s="677"/>
      <c r="OUN73" s="677"/>
      <c r="OUO73" s="677"/>
      <c r="OUP73" s="677"/>
      <c r="OUQ73" s="677"/>
      <c r="OUR73" s="677"/>
      <c r="OUS73" s="677"/>
      <c r="OUT73" s="677"/>
      <c r="OUU73" s="677"/>
      <c r="OUV73" s="677"/>
      <c r="OUW73" s="677"/>
      <c r="OUX73" s="677"/>
      <c r="OUY73" s="677"/>
      <c r="OUZ73" s="677"/>
      <c r="OVA73" s="677"/>
      <c r="OVB73" s="677"/>
      <c r="OVC73" s="677"/>
      <c r="OVD73" s="677"/>
      <c r="OVE73" s="677"/>
      <c r="OVF73" s="677"/>
      <c r="OVG73" s="677"/>
      <c r="OVH73" s="677"/>
      <c r="OVI73" s="677"/>
      <c r="OVJ73" s="677"/>
      <c r="OVK73" s="677"/>
      <c r="OVL73" s="677"/>
      <c r="OVM73" s="677"/>
      <c r="OVN73" s="677"/>
      <c r="OVO73" s="677"/>
      <c r="OVP73" s="677"/>
      <c r="OVQ73" s="677"/>
      <c r="OVR73" s="677"/>
      <c r="OVS73" s="677"/>
      <c r="OVT73" s="677"/>
      <c r="OVU73" s="677"/>
      <c r="OVV73" s="677"/>
      <c r="OVW73" s="677"/>
      <c r="OVX73" s="677"/>
      <c r="OVY73" s="677"/>
      <c r="OVZ73" s="677"/>
      <c r="OWA73" s="677"/>
      <c r="OWB73" s="677"/>
      <c r="OWC73" s="677"/>
      <c r="OWD73" s="677"/>
      <c r="OWE73" s="677"/>
      <c r="OWF73" s="677"/>
      <c r="OWG73" s="677"/>
      <c r="OWH73" s="677"/>
      <c r="OWI73" s="677"/>
      <c r="OWJ73" s="677"/>
      <c r="OWK73" s="677"/>
      <c r="OWL73" s="677"/>
      <c r="OWM73" s="677"/>
      <c r="OWN73" s="677"/>
      <c r="OWO73" s="677"/>
      <c r="OWP73" s="677"/>
      <c r="OWQ73" s="677"/>
      <c r="OWR73" s="677"/>
      <c r="OWS73" s="677"/>
      <c r="OWT73" s="677"/>
      <c r="OWU73" s="677"/>
      <c r="OWV73" s="677"/>
      <c r="OWW73" s="677"/>
      <c r="OWX73" s="677"/>
      <c r="OWY73" s="677"/>
      <c r="OWZ73" s="677"/>
      <c r="OXA73" s="677"/>
      <c r="OXB73" s="677"/>
      <c r="OXC73" s="677"/>
      <c r="OXD73" s="677"/>
      <c r="OXE73" s="677"/>
      <c r="OXF73" s="677"/>
      <c r="OXG73" s="677"/>
      <c r="OXH73" s="677"/>
      <c r="OXI73" s="677"/>
      <c r="OXJ73" s="677"/>
      <c r="OXK73" s="677"/>
      <c r="OXL73" s="677"/>
      <c r="OXM73" s="677"/>
      <c r="OXN73" s="677"/>
      <c r="OXO73" s="677"/>
      <c r="OXP73" s="677"/>
      <c r="OXQ73" s="677"/>
      <c r="OXR73" s="677"/>
      <c r="OXS73" s="677"/>
      <c r="OXT73" s="677"/>
      <c r="OXU73" s="677"/>
      <c r="OXV73" s="677"/>
      <c r="OXW73" s="677"/>
      <c r="OXX73" s="677"/>
      <c r="OXY73" s="677"/>
      <c r="OXZ73" s="677"/>
      <c r="OYA73" s="677"/>
      <c r="OYB73" s="677"/>
      <c r="OYC73" s="677"/>
      <c r="OYD73" s="677"/>
      <c r="OYE73" s="677"/>
      <c r="OYF73" s="677"/>
      <c r="OYG73" s="677"/>
      <c r="OYH73" s="677"/>
      <c r="OYI73" s="677"/>
      <c r="OYJ73" s="677"/>
      <c r="OYK73" s="677"/>
      <c r="OYL73" s="677"/>
      <c r="OYM73" s="677"/>
      <c r="OYN73" s="677"/>
      <c r="OYO73" s="677"/>
      <c r="OYP73" s="677"/>
      <c r="OYQ73" s="677"/>
      <c r="OYR73" s="677"/>
      <c r="OYS73" s="677"/>
      <c r="OYT73" s="677"/>
      <c r="OYU73" s="677"/>
      <c r="OYV73" s="677"/>
      <c r="OYW73" s="677"/>
      <c r="OYX73" s="677"/>
      <c r="OYY73" s="677"/>
      <c r="OYZ73" s="677"/>
      <c r="OZA73" s="677"/>
      <c r="OZB73" s="677"/>
      <c r="OZC73" s="677"/>
      <c r="OZD73" s="677"/>
      <c r="OZE73" s="677"/>
      <c r="OZF73" s="677"/>
      <c r="OZG73" s="677"/>
      <c r="OZH73" s="677"/>
      <c r="OZI73" s="677"/>
      <c r="OZJ73" s="677"/>
      <c r="OZK73" s="677"/>
      <c r="OZL73" s="677"/>
      <c r="OZM73" s="677"/>
      <c r="OZN73" s="677"/>
      <c r="OZO73" s="677"/>
      <c r="OZP73" s="677"/>
      <c r="OZQ73" s="677"/>
      <c r="OZR73" s="677"/>
      <c r="OZS73" s="677"/>
      <c r="OZT73" s="677"/>
      <c r="OZU73" s="677"/>
      <c r="OZV73" s="677"/>
      <c r="OZW73" s="677"/>
      <c r="OZX73" s="677"/>
      <c r="OZY73" s="677"/>
      <c r="OZZ73" s="677"/>
      <c r="PAA73" s="677"/>
      <c r="PAB73" s="677"/>
      <c r="PAC73" s="677"/>
      <c r="PAD73" s="677"/>
      <c r="PAE73" s="677"/>
      <c r="PAF73" s="677"/>
      <c r="PAG73" s="677"/>
      <c r="PAH73" s="677"/>
      <c r="PAI73" s="677"/>
      <c r="PAJ73" s="677"/>
      <c r="PAK73" s="677"/>
      <c r="PAL73" s="677"/>
      <c r="PAM73" s="677"/>
      <c r="PAN73" s="677"/>
      <c r="PAO73" s="677"/>
      <c r="PAP73" s="677"/>
      <c r="PAQ73" s="677"/>
      <c r="PAR73" s="677"/>
      <c r="PAS73" s="677"/>
      <c r="PAT73" s="677"/>
      <c r="PAU73" s="677"/>
      <c r="PAV73" s="677"/>
      <c r="PAW73" s="677"/>
      <c r="PAX73" s="677"/>
      <c r="PAY73" s="677"/>
      <c r="PAZ73" s="677"/>
      <c r="PBA73" s="677"/>
      <c r="PBB73" s="677"/>
      <c r="PBC73" s="677"/>
      <c r="PBD73" s="677"/>
      <c r="PBE73" s="677"/>
      <c r="PBF73" s="677"/>
      <c r="PBG73" s="677"/>
      <c r="PBH73" s="677"/>
      <c r="PBI73" s="677"/>
      <c r="PBJ73" s="677"/>
      <c r="PBK73" s="677"/>
      <c r="PBL73" s="677"/>
      <c r="PBM73" s="677"/>
      <c r="PBN73" s="677"/>
      <c r="PBO73" s="677"/>
      <c r="PBP73" s="677"/>
      <c r="PBQ73" s="677"/>
      <c r="PBR73" s="677"/>
      <c r="PBS73" s="677"/>
      <c r="PBT73" s="677"/>
      <c r="PBU73" s="677"/>
      <c r="PBV73" s="677"/>
      <c r="PBW73" s="677"/>
      <c r="PBX73" s="677"/>
      <c r="PBY73" s="677"/>
      <c r="PBZ73" s="677"/>
      <c r="PCA73" s="677"/>
      <c r="PCB73" s="677"/>
      <c r="PCC73" s="677"/>
      <c r="PCD73" s="677"/>
      <c r="PCE73" s="677"/>
      <c r="PCF73" s="677"/>
      <c r="PCG73" s="677"/>
      <c r="PCH73" s="677"/>
      <c r="PCI73" s="677"/>
      <c r="PCJ73" s="677"/>
      <c r="PCK73" s="677"/>
      <c r="PCL73" s="677"/>
      <c r="PCM73" s="677"/>
      <c r="PCN73" s="677"/>
      <c r="PCO73" s="677"/>
      <c r="PCP73" s="677"/>
      <c r="PCQ73" s="677"/>
      <c r="PCR73" s="677"/>
      <c r="PCS73" s="677"/>
      <c r="PCT73" s="677"/>
      <c r="PCU73" s="677"/>
      <c r="PCV73" s="677"/>
      <c r="PCW73" s="677"/>
      <c r="PCX73" s="677"/>
      <c r="PCY73" s="677"/>
      <c r="PCZ73" s="677"/>
      <c r="PDA73" s="677"/>
      <c r="PDB73" s="677"/>
      <c r="PDC73" s="677"/>
      <c r="PDD73" s="677"/>
      <c r="PDE73" s="677"/>
      <c r="PDF73" s="677"/>
      <c r="PDG73" s="677"/>
      <c r="PDH73" s="677"/>
      <c r="PDI73" s="677"/>
      <c r="PDJ73" s="677"/>
      <c r="PDK73" s="677"/>
      <c r="PDL73" s="677"/>
      <c r="PDM73" s="677"/>
      <c r="PDN73" s="677"/>
      <c r="PDO73" s="677"/>
      <c r="PDP73" s="677"/>
      <c r="PDQ73" s="677"/>
      <c r="PDR73" s="677"/>
      <c r="PDS73" s="677"/>
      <c r="PDT73" s="677"/>
      <c r="PDU73" s="677"/>
      <c r="PDV73" s="677"/>
      <c r="PDW73" s="677"/>
      <c r="PDX73" s="677"/>
      <c r="PDY73" s="677"/>
      <c r="PDZ73" s="677"/>
      <c r="PEA73" s="677"/>
      <c r="PEB73" s="677"/>
      <c r="PEC73" s="677"/>
      <c r="PED73" s="677"/>
      <c r="PEE73" s="677"/>
      <c r="PEF73" s="677"/>
      <c r="PEG73" s="677"/>
      <c r="PEH73" s="677"/>
      <c r="PEI73" s="677"/>
      <c r="PEJ73" s="677"/>
      <c r="PEK73" s="677"/>
      <c r="PEL73" s="677"/>
      <c r="PEM73" s="677"/>
      <c r="PEN73" s="677"/>
      <c r="PEO73" s="677"/>
      <c r="PEP73" s="677"/>
      <c r="PEQ73" s="677"/>
      <c r="PER73" s="677"/>
      <c r="PES73" s="677"/>
      <c r="PET73" s="677"/>
      <c r="PEU73" s="677"/>
      <c r="PEV73" s="677"/>
      <c r="PEW73" s="677"/>
      <c r="PEX73" s="677"/>
      <c r="PEY73" s="677"/>
      <c r="PEZ73" s="677"/>
      <c r="PFA73" s="677"/>
      <c r="PFB73" s="677"/>
      <c r="PFC73" s="677"/>
      <c r="PFD73" s="677"/>
      <c r="PFE73" s="677"/>
      <c r="PFF73" s="677"/>
      <c r="PFG73" s="677"/>
      <c r="PFH73" s="677"/>
      <c r="PFI73" s="677"/>
      <c r="PFJ73" s="677"/>
      <c r="PFK73" s="677"/>
      <c r="PFL73" s="677"/>
      <c r="PFM73" s="677"/>
      <c r="PFN73" s="677"/>
      <c r="PFO73" s="677"/>
      <c r="PFP73" s="677"/>
      <c r="PFQ73" s="677"/>
      <c r="PFR73" s="677"/>
      <c r="PFS73" s="677"/>
      <c r="PFT73" s="677"/>
      <c r="PFU73" s="677"/>
      <c r="PFV73" s="677"/>
      <c r="PFW73" s="677"/>
      <c r="PFX73" s="677"/>
      <c r="PFY73" s="677"/>
      <c r="PFZ73" s="677"/>
      <c r="PGA73" s="677"/>
      <c r="PGB73" s="677"/>
      <c r="PGC73" s="677"/>
      <c r="PGD73" s="677"/>
      <c r="PGE73" s="677"/>
      <c r="PGF73" s="677"/>
      <c r="PGG73" s="677"/>
      <c r="PGH73" s="677"/>
      <c r="PGI73" s="677"/>
      <c r="PGJ73" s="677"/>
      <c r="PGK73" s="677"/>
      <c r="PGL73" s="677"/>
      <c r="PGM73" s="677"/>
      <c r="PGN73" s="677"/>
      <c r="PGO73" s="677"/>
      <c r="PGP73" s="677"/>
      <c r="PGQ73" s="677"/>
      <c r="PGR73" s="677"/>
      <c r="PGS73" s="677"/>
      <c r="PGT73" s="677"/>
      <c r="PGU73" s="677"/>
      <c r="PGV73" s="677"/>
      <c r="PGW73" s="677"/>
      <c r="PGX73" s="677"/>
      <c r="PGY73" s="677"/>
      <c r="PGZ73" s="677"/>
      <c r="PHA73" s="677"/>
      <c r="PHB73" s="677"/>
      <c r="PHC73" s="677"/>
      <c r="PHD73" s="677"/>
      <c r="PHE73" s="677"/>
      <c r="PHF73" s="677"/>
      <c r="PHG73" s="677"/>
      <c r="PHH73" s="677"/>
      <c r="PHI73" s="677"/>
      <c r="PHJ73" s="677"/>
      <c r="PHK73" s="677"/>
      <c r="PHL73" s="677"/>
      <c r="PHM73" s="677"/>
      <c r="PHN73" s="677"/>
      <c r="PHO73" s="677"/>
      <c r="PHP73" s="677"/>
      <c r="PHQ73" s="677"/>
      <c r="PHR73" s="677"/>
      <c r="PHS73" s="677"/>
      <c r="PHT73" s="677"/>
      <c r="PHU73" s="677"/>
      <c r="PHV73" s="677"/>
      <c r="PHW73" s="677"/>
      <c r="PHX73" s="677"/>
      <c r="PHY73" s="677"/>
      <c r="PHZ73" s="677"/>
      <c r="PIA73" s="677"/>
      <c r="PIB73" s="677"/>
      <c r="PIC73" s="677"/>
      <c r="PID73" s="677"/>
      <c r="PIE73" s="677"/>
      <c r="PIF73" s="677"/>
      <c r="PIG73" s="677"/>
      <c r="PIH73" s="677"/>
      <c r="PII73" s="677"/>
      <c r="PIJ73" s="677"/>
      <c r="PIK73" s="677"/>
      <c r="PIL73" s="677"/>
      <c r="PIM73" s="677"/>
      <c r="PIN73" s="677"/>
      <c r="PIO73" s="677"/>
      <c r="PIP73" s="677"/>
      <c r="PIQ73" s="677"/>
      <c r="PIR73" s="677"/>
      <c r="PIS73" s="677"/>
      <c r="PIT73" s="677"/>
      <c r="PIU73" s="677"/>
      <c r="PIV73" s="677"/>
      <c r="PIW73" s="677"/>
      <c r="PIX73" s="677"/>
      <c r="PIY73" s="677"/>
      <c r="PIZ73" s="677"/>
      <c r="PJA73" s="677"/>
      <c r="PJB73" s="677"/>
      <c r="PJC73" s="677"/>
      <c r="PJD73" s="677"/>
      <c r="PJE73" s="677"/>
      <c r="PJF73" s="677"/>
      <c r="PJG73" s="677"/>
      <c r="PJH73" s="677"/>
      <c r="PJI73" s="677"/>
      <c r="PJJ73" s="677"/>
      <c r="PJK73" s="677"/>
      <c r="PJL73" s="677"/>
      <c r="PJM73" s="677"/>
      <c r="PJN73" s="677"/>
      <c r="PJO73" s="677"/>
      <c r="PJP73" s="677"/>
      <c r="PJQ73" s="677"/>
      <c r="PJR73" s="677"/>
      <c r="PJS73" s="677"/>
      <c r="PJT73" s="677"/>
      <c r="PJU73" s="677"/>
      <c r="PJV73" s="677"/>
      <c r="PJW73" s="677"/>
      <c r="PJX73" s="677"/>
      <c r="PJY73" s="677"/>
      <c r="PJZ73" s="677"/>
      <c r="PKA73" s="677"/>
      <c r="PKB73" s="677"/>
      <c r="PKC73" s="677"/>
      <c r="PKD73" s="677"/>
      <c r="PKE73" s="677"/>
      <c r="PKF73" s="677"/>
      <c r="PKG73" s="677"/>
      <c r="PKH73" s="677"/>
      <c r="PKI73" s="677"/>
      <c r="PKJ73" s="677"/>
      <c r="PKK73" s="677"/>
      <c r="PKL73" s="677"/>
      <c r="PKM73" s="677"/>
      <c r="PKN73" s="677"/>
      <c r="PKO73" s="677"/>
      <c r="PKP73" s="677"/>
      <c r="PKQ73" s="677"/>
      <c r="PKR73" s="677"/>
      <c r="PKS73" s="677"/>
      <c r="PKT73" s="677"/>
      <c r="PKU73" s="677"/>
      <c r="PKV73" s="677"/>
      <c r="PKW73" s="677"/>
      <c r="PKX73" s="677"/>
      <c r="PKY73" s="677"/>
      <c r="PKZ73" s="677"/>
      <c r="PLA73" s="677"/>
      <c r="PLB73" s="677"/>
      <c r="PLC73" s="677"/>
      <c r="PLD73" s="677"/>
      <c r="PLE73" s="677"/>
      <c r="PLF73" s="677"/>
      <c r="PLG73" s="677"/>
      <c r="PLH73" s="677"/>
      <c r="PLI73" s="677"/>
      <c r="PLJ73" s="677"/>
      <c r="PLK73" s="677"/>
      <c r="PLL73" s="677"/>
      <c r="PLM73" s="677"/>
      <c r="PLN73" s="677"/>
      <c r="PLO73" s="677"/>
      <c r="PLP73" s="677"/>
      <c r="PLQ73" s="677"/>
      <c r="PLR73" s="677"/>
      <c r="PLS73" s="677"/>
      <c r="PLT73" s="677"/>
      <c r="PLU73" s="677"/>
      <c r="PLV73" s="677"/>
      <c r="PLW73" s="677"/>
      <c r="PLX73" s="677"/>
      <c r="PLY73" s="677"/>
      <c r="PLZ73" s="677"/>
      <c r="PMA73" s="677"/>
      <c r="PMB73" s="677"/>
      <c r="PMC73" s="677"/>
      <c r="PMD73" s="677"/>
      <c r="PME73" s="677"/>
      <c r="PMF73" s="677"/>
      <c r="PMG73" s="677"/>
      <c r="PMH73" s="677"/>
      <c r="PMI73" s="677"/>
      <c r="PMJ73" s="677"/>
      <c r="PMK73" s="677"/>
      <c r="PML73" s="677"/>
      <c r="PMM73" s="677"/>
      <c r="PMN73" s="677"/>
      <c r="PMO73" s="677"/>
      <c r="PMP73" s="677"/>
      <c r="PMQ73" s="677"/>
      <c r="PMR73" s="677"/>
      <c r="PMS73" s="677"/>
      <c r="PMT73" s="677"/>
      <c r="PMU73" s="677"/>
      <c r="PMV73" s="677"/>
      <c r="PMW73" s="677"/>
      <c r="PMX73" s="677"/>
      <c r="PMY73" s="677"/>
      <c r="PMZ73" s="677"/>
      <c r="PNA73" s="677"/>
      <c r="PNB73" s="677"/>
      <c r="PNC73" s="677"/>
      <c r="PND73" s="677"/>
      <c r="PNE73" s="677"/>
      <c r="PNF73" s="677"/>
      <c r="PNG73" s="677"/>
      <c r="PNH73" s="677"/>
      <c r="PNI73" s="677"/>
      <c r="PNJ73" s="677"/>
      <c r="PNK73" s="677"/>
      <c r="PNL73" s="677"/>
      <c r="PNM73" s="677"/>
      <c r="PNN73" s="677"/>
      <c r="PNO73" s="677"/>
      <c r="PNP73" s="677"/>
      <c r="PNQ73" s="677"/>
      <c r="PNR73" s="677"/>
      <c r="PNS73" s="677"/>
      <c r="PNT73" s="677"/>
      <c r="PNU73" s="677"/>
      <c r="PNV73" s="677"/>
      <c r="PNW73" s="677"/>
      <c r="PNX73" s="677"/>
      <c r="PNY73" s="677"/>
      <c r="PNZ73" s="677"/>
      <c r="POA73" s="677"/>
      <c r="POB73" s="677"/>
      <c r="POC73" s="677"/>
      <c r="POD73" s="677"/>
      <c r="POE73" s="677"/>
      <c r="POF73" s="677"/>
      <c r="POG73" s="677"/>
      <c r="POH73" s="677"/>
      <c r="POI73" s="677"/>
      <c r="POJ73" s="677"/>
      <c r="POK73" s="677"/>
      <c r="POL73" s="677"/>
      <c r="POM73" s="677"/>
      <c r="PON73" s="677"/>
      <c r="POO73" s="677"/>
      <c r="POP73" s="677"/>
      <c r="POQ73" s="677"/>
      <c r="POR73" s="677"/>
      <c r="POS73" s="677"/>
      <c r="POT73" s="677"/>
      <c r="POU73" s="677"/>
      <c r="POV73" s="677"/>
      <c r="POW73" s="677"/>
      <c r="POX73" s="677"/>
      <c r="POY73" s="677"/>
      <c r="POZ73" s="677"/>
      <c r="PPA73" s="677"/>
      <c r="PPB73" s="677"/>
      <c r="PPC73" s="677"/>
      <c r="PPD73" s="677"/>
      <c r="PPE73" s="677"/>
      <c r="PPF73" s="677"/>
      <c r="PPG73" s="677"/>
      <c r="PPH73" s="677"/>
      <c r="PPI73" s="677"/>
      <c r="PPJ73" s="677"/>
      <c r="PPK73" s="677"/>
      <c r="PPL73" s="677"/>
      <c r="PPM73" s="677"/>
      <c r="PPN73" s="677"/>
      <c r="PPO73" s="677"/>
      <c r="PPP73" s="677"/>
      <c r="PPQ73" s="677"/>
      <c r="PPR73" s="677"/>
      <c r="PPS73" s="677"/>
      <c r="PPT73" s="677"/>
      <c r="PPU73" s="677"/>
      <c r="PPV73" s="677"/>
      <c r="PPW73" s="677"/>
      <c r="PPX73" s="677"/>
      <c r="PPY73" s="677"/>
      <c r="PPZ73" s="677"/>
      <c r="PQA73" s="677"/>
      <c r="PQB73" s="677"/>
      <c r="PQC73" s="677"/>
      <c r="PQD73" s="677"/>
      <c r="PQE73" s="677"/>
      <c r="PQF73" s="677"/>
      <c r="PQG73" s="677"/>
      <c r="PQH73" s="677"/>
      <c r="PQI73" s="677"/>
      <c r="PQJ73" s="677"/>
      <c r="PQK73" s="677"/>
      <c r="PQL73" s="677"/>
      <c r="PQM73" s="677"/>
      <c r="PQN73" s="677"/>
      <c r="PQO73" s="677"/>
      <c r="PQP73" s="677"/>
      <c r="PQQ73" s="677"/>
      <c r="PQR73" s="677"/>
      <c r="PQS73" s="677"/>
      <c r="PQT73" s="677"/>
      <c r="PQU73" s="677"/>
      <c r="PQV73" s="677"/>
      <c r="PQW73" s="677"/>
      <c r="PQX73" s="677"/>
      <c r="PQY73" s="677"/>
      <c r="PQZ73" s="677"/>
      <c r="PRA73" s="677"/>
      <c r="PRB73" s="677"/>
      <c r="PRC73" s="677"/>
      <c r="PRD73" s="677"/>
      <c r="PRE73" s="677"/>
      <c r="PRF73" s="677"/>
      <c r="PRG73" s="677"/>
      <c r="PRH73" s="677"/>
      <c r="PRI73" s="677"/>
      <c r="PRJ73" s="677"/>
      <c r="PRK73" s="677"/>
      <c r="PRL73" s="677"/>
      <c r="PRM73" s="677"/>
      <c r="PRN73" s="677"/>
      <c r="PRO73" s="677"/>
      <c r="PRP73" s="677"/>
      <c r="PRQ73" s="677"/>
      <c r="PRR73" s="677"/>
      <c r="PRS73" s="677"/>
      <c r="PRT73" s="677"/>
      <c r="PRU73" s="677"/>
      <c r="PRV73" s="677"/>
      <c r="PRW73" s="677"/>
      <c r="PRX73" s="677"/>
      <c r="PRY73" s="677"/>
      <c r="PRZ73" s="677"/>
      <c r="PSA73" s="677"/>
      <c r="PSB73" s="677"/>
      <c r="PSC73" s="677"/>
      <c r="PSD73" s="677"/>
      <c r="PSE73" s="677"/>
      <c r="PSF73" s="677"/>
      <c r="PSG73" s="677"/>
      <c r="PSH73" s="677"/>
      <c r="PSI73" s="677"/>
      <c r="PSJ73" s="677"/>
      <c r="PSK73" s="677"/>
      <c r="PSL73" s="677"/>
      <c r="PSM73" s="677"/>
      <c r="PSN73" s="677"/>
      <c r="PSO73" s="677"/>
      <c r="PSP73" s="677"/>
      <c r="PSQ73" s="677"/>
      <c r="PSR73" s="677"/>
      <c r="PSS73" s="677"/>
      <c r="PST73" s="677"/>
      <c r="PSU73" s="677"/>
      <c r="PSV73" s="677"/>
      <c r="PSW73" s="677"/>
      <c r="PSX73" s="677"/>
      <c r="PSY73" s="677"/>
      <c r="PSZ73" s="677"/>
      <c r="PTA73" s="677"/>
      <c r="PTB73" s="677"/>
      <c r="PTC73" s="677"/>
      <c r="PTD73" s="677"/>
      <c r="PTE73" s="677"/>
      <c r="PTF73" s="677"/>
      <c r="PTG73" s="677"/>
      <c r="PTH73" s="677"/>
      <c r="PTI73" s="677"/>
      <c r="PTJ73" s="677"/>
      <c r="PTK73" s="677"/>
      <c r="PTL73" s="677"/>
      <c r="PTM73" s="677"/>
      <c r="PTN73" s="677"/>
      <c r="PTO73" s="677"/>
      <c r="PTP73" s="677"/>
      <c r="PTQ73" s="677"/>
      <c r="PTR73" s="677"/>
      <c r="PTS73" s="677"/>
      <c r="PTT73" s="677"/>
      <c r="PTU73" s="677"/>
      <c r="PTV73" s="677"/>
      <c r="PTW73" s="677"/>
      <c r="PTX73" s="677"/>
      <c r="PTY73" s="677"/>
      <c r="PTZ73" s="677"/>
      <c r="PUA73" s="677"/>
      <c r="PUB73" s="677"/>
      <c r="PUC73" s="677"/>
      <c r="PUD73" s="677"/>
      <c r="PUE73" s="677"/>
      <c r="PUF73" s="677"/>
      <c r="PUG73" s="677"/>
      <c r="PUH73" s="677"/>
      <c r="PUI73" s="677"/>
      <c r="PUJ73" s="677"/>
      <c r="PUK73" s="677"/>
      <c r="PUL73" s="677"/>
      <c r="PUM73" s="677"/>
      <c r="PUN73" s="677"/>
      <c r="PUO73" s="677"/>
      <c r="PUP73" s="677"/>
      <c r="PUQ73" s="677"/>
      <c r="PUR73" s="677"/>
      <c r="PUS73" s="677"/>
      <c r="PUT73" s="677"/>
      <c r="PUU73" s="677"/>
      <c r="PUV73" s="677"/>
      <c r="PUW73" s="677"/>
      <c r="PUX73" s="677"/>
      <c r="PUY73" s="677"/>
      <c r="PUZ73" s="677"/>
      <c r="PVA73" s="677"/>
      <c r="PVB73" s="677"/>
      <c r="PVC73" s="677"/>
      <c r="PVD73" s="677"/>
      <c r="PVE73" s="677"/>
      <c r="PVF73" s="677"/>
      <c r="PVG73" s="677"/>
      <c r="PVH73" s="677"/>
      <c r="PVI73" s="677"/>
      <c r="PVJ73" s="677"/>
      <c r="PVK73" s="677"/>
      <c r="PVL73" s="677"/>
      <c r="PVM73" s="677"/>
      <c r="PVN73" s="677"/>
      <c r="PVO73" s="677"/>
      <c r="PVP73" s="677"/>
      <c r="PVQ73" s="677"/>
      <c r="PVR73" s="677"/>
      <c r="PVS73" s="677"/>
      <c r="PVT73" s="677"/>
      <c r="PVU73" s="677"/>
      <c r="PVV73" s="677"/>
      <c r="PVW73" s="677"/>
      <c r="PVX73" s="677"/>
      <c r="PVY73" s="677"/>
      <c r="PVZ73" s="677"/>
      <c r="PWA73" s="677"/>
      <c r="PWB73" s="677"/>
      <c r="PWC73" s="677"/>
      <c r="PWD73" s="677"/>
      <c r="PWE73" s="677"/>
      <c r="PWF73" s="677"/>
      <c r="PWG73" s="677"/>
      <c r="PWH73" s="677"/>
      <c r="PWI73" s="677"/>
      <c r="PWJ73" s="677"/>
      <c r="PWK73" s="677"/>
      <c r="PWL73" s="677"/>
      <c r="PWM73" s="677"/>
      <c r="PWN73" s="677"/>
      <c r="PWO73" s="677"/>
      <c r="PWP73" s="677"/>
      <c r="PWQ73" s="677"/>
      <c r="PWR73" s="677"/>
      <c r="PWS73" s="677"/>
      <c r="PWT73" s="677"/>
      <c r="PWU73" s="677"/>
      <c r="PWV73" s="677"/>
      <c r="PWW73" s="677"/>
      <c r="PWX73" s="677"/>
      <c r="PWY73" s="677"/>
      <c r="PWZ73" s="677"/>
      <c r="PXA73" s="677"/>
      <c r="PXB73" s="677"/>
      <c r="PXC73" s="677"/>
      <c r="PXD73" s="677"/>
      <c r="PXE73" s="677"/>
      <c r="PXF73" s="677"/>
      <c r="PXG73" s="677"/>
      <c r="PXH73" s="677"/>
      <c r="PXI73" s="677"/>
      <c r="PXJ73" s="677"/>
      <c r="PXK73" s="677"/>
      <c r="PXL73" s="677"/>
      <c r="PXM73" s="677"/>
      <c r="PXN73" s="677"/>
      <c r="PXO73" s="677"/>
      <c r="PXP73" s="677"/>
      <c r="PXQ73" s="677"/>
      <c r="PXR73" s="677"/>
      <c r="PXS73" s="677"/>
      <c r="PXT73" s="677"/>
      <c r="PXU73" s="677"/>
      <c r="PXV73" s="677"/>
      <c r="PXW73" s="677"/>
      <c r="PXX73" s="677"/>
      <c r="PXY73" s="677"/>
      <c r="PXZ73" s="677"/>
      <c r="PYA73" s="677"/>
      <c r="PYB73" s="677"/>
      <c r="PYC73" s="677"/>
      <c r="PYD73" s="677"/>
      <c r="PYE73" s="677"/>
      <c r="PYF73" s="677"/>
      <c r="PYG73" s="677"/>
      <c r="PYH73" s="677"/>
      <c r="PYI73" s="677"/>
      <c r="PYJ73" s="677"/>
      <c r="PYK73" s="677"/>
      <c r="PYL73" s="677"/>
      <c r="PYM73" s="677"/>
      <c r="PYN73" s="677"/>
      <c r="PYO73" s="677"/>
      <c r="PYP73" s="677"/>
      <c r="PYQ73" s="677"/>
      <c r="PYR73" s="677"/>
      <c r="PYS73" s="677"/>
      <c r="PYT73" s="677"/>
      <c r="PYU73" s="677"/>
      <c r="PYV73" s="677"/>
      <c r="PYW73" s="677"/>
      <c r="PYX73" s="677"/>
      <c r="PYY73" s="677"/>
      <c r="PYZ73" s="677"/>
      <c r="PZA73" s="677"/>
      <c r="PZB73" s="677"/>
      <c r="PZC73" s="677"/>
      <c r="PZD73" s="677"/>
      <c r="PZE73" s="677"/>
      <c r="PZF73" s="677"/>
      <c r="PZG73" s="677"/>
      <c r="PZH73" s="677"/>
      <c r="PZI73" s="677"/>
      <c r="PZJ73" s="677"/>
      <c r="PZK73" s="677"/>
      <c r="PZL73" s="677"/>
      <c r="PZM73" s="677"/>
      <c r="PZN73" s="677"/>
      <c r="PZO73" s="677"/>
      <c r="PZP73" s="677"/>
      <c r="PZQ73" s="677"/>
      <c r="PZR73" s="677"/>
      <c r="PZS73" s="677"/>
      <c r="PZT73" s="677"/>
      <c r="PZU73" s="677"/>
      <c r="PZV73" s="677"/>
      <c r="PZW73" s="677"/>
      <c r="PZX73" s="677"/>
      <c r="PZY73" s="677"/>
      <c r="PZZ73" s="677"/>
      <c r="QAA73" s="677"/>
      <c r="QAB73" s="677"/>
      <c r="QAC73" s="677"/>
      <c r="QAD73" s="677"/>
      <c r="QAE73" s="677"/>
      <c r="QAF73" s="677"/>
      <c r="QAG73" s="677"/>
      <c r="QAH73" s="677"/>
      <c r="QAI73" s="677"/>
      <c r="QAJ73" s="677"/>
      <c r="QAK73" s="677"/>
      <c r="QAL73" s="677"/>
      <c r="QAM73" s="677"/>
      <c r="QAN73" s="677"/>
      <c r="QAO73" s="677"/>
      <c r="QAP73" s="677"/>
      <c r="QAQ73" s="677"/>
      <c r="QAR73" s="677"/>
      <c r="QAS73" s="677"/>
      <c r="QAT73" s="677"/>
      <c r="QAU73" s="677"/>
      <c r="QAV73" s="677"/>
      <c r="QAW73" s="677"/>
      <c r="QAX73" s="677"/>
      <c r="QAY73" s="677"/>
      <c r="QAZ73" s="677"/>
      <c r="QBA73" s="677"/>
      <c r="QBB73" s="677"/>
      <c r="QBC73" s="677"/>
      <c r="QBD73" s="677"/>
      <c r="QBE73" s="677"/>
      <c r="QBF73" s="677"/>
      <c r="QBG73" s="677"/>
      <c r="QBH73" s="677"/>
      <c r="QBI73" s="677"/>
      <c r="QBJ73" s="677"/>
      <c r="QBK73" s="677"/>
      <c r="QBL73" s="677"/>
      <c r="QBM73" s="677"/>
      <c r="QBN73" s="677"/>
      <c r="QBO73" s="677"/>
      <c r="QBP73" s="677"/>
      <c r="QBQ73" s="677"/>
      <c r="QBR73" s="677"/>
      <c r="QBS73" s="677"/>
      <c r="QBT73" s="677"/>
      <c r="QBU73" s="677"/>
      <c r="QBV73" s="677"/>
      <c r="QBW73" s="677"/>
      <c r="QBX73" s="677"/>
      <c r="QBY73" s="677"/>
      <c r="QBZ73" s="677"/>
      <c r="QCA73" s="677"/>
      <c r="QCB73" s="677"/>
      <c r="QCC73" s="677"/>
      <c r="QCD73" s="677"/>
      <c r="QCE73" s="677"/>
      <c r="QCF73" s="677"/>
      <c r="QCG73" s="677"/>
      <c r="QCH73" s="677"/>
      <c r="QCI73" s="677"/>
      <c r="QCJ73" s="677"/>
      <c r="QCK73" s="677"/>
      <c r="QCL73" s="677"/>
      <c r="QCM73" s="677"/>
      <c r="QCN73" s="677"/>
      <c r="QCO73" s="677"/>
      <c r="QCP73" s="677"/>
      <c r="QCQ73" s="677"/>
      <c r="QCR73" s="677"/>
      <c r="QCS73" s="677"/>
      <c r="QCT73" s="677"/>
      <c r="QCU73" s="677"/>
      <c r="QCV73" s="677"/>
      <c r="QCW73" s="677"/>
      <c r="QCX73" s="677"/>
      <c r="QCY73" s="677"/>
      <c r="QCZ73" s="677"/>
      <c r="QDA73" s="677"/>
      <c r="QDB73" s="677"/>
      <c r="QDC73" s="677"/>
      <c r="QDD73" s="677"/>
      <c r="QDE73" s="677"/>
      <c r="QDF73" s="677"/>
      <c r="QDG73" s="677"/>
      <c r="QDH73" s="677"/>
      <c r="QDI73" s="677"/>
      <c r="QDJ73" s="677"/>
      <c r="QDK73" s="677"/>
      <c r="QDL73" s="677"/>
      <c r="QDM73" s="677"/>
      <c r="QDN73" s="677"/>
      <c r="QDO73" s="677"/>
      <c r="QDP73" s="677"/>
      <c r="QDQ73" s="677"/>
      <c r="QDR73" s="677"/>
      <c r="QDS73" s="677"/>
      <c r="QDT73" s="677"/>
      <c r="QDU73" s="677"/>
      <c r="QDV73" s="677"/>
      <c r="QDW73" s="677"/>
      <c r="QDX73" s="677"/>
      <c r="QDY73" s="677"/>
      <c r="QDZ73" s="677"/>
      <c r="QEA73" s="677"/>
      <c r="QEB73" s="677"/>
      <c r="QEC73" s="677"/>
      <c r="QED73" s="677"/>
      <c r="QEE73" s="677"/>
      <c r="QEF73" s="677"/>
      <c r="QEG73" s="677"/>
      <c r="QEH73" s="677"/>
      <c r="QEI73" s="677"/>
      <c r="QEJ73" s="677"/>
      <c r="QEK73" s="677"/>
      <c r="QEL73" s="677"/>
      <c r="QEM73" s="677"/>
      <c r="QEN73" s="677"/>
      <c r="QEO73" s="677"/>
      <c r="QEP73" s="677"/>
      <c r="QEQ73" s="677"/>
      <c r="QER73" s="677"/>
      <c r="QES73" s="677"/>
      <c r="QET73" s="677"/>
      <c r="QEU73" s="677"/>
      <c r="QEV73" s="677"/>
      <c r="QEW73" s="677"/>
      <c r="QEX73" s="677"/>
      <c r="QEY73" s="677"/>
      <c r="QEZ73" s="677"/>
      <c r="QFA73" s="677"/>
      <c r="QFB73" s="677"/>
      <c r="QFC73" s="677"/>
      <c r="QFD73" s="677"/>
      <c r="QFE73" s="677"/>
      <c r="QFF73" s="677"/>
      <c r="QFG73" s="677"/>
      <c r="QFH73" s="677"/>
      <c r="QFI73" s="677"/>
      <c r="QFJ73" s="677"/>
      <c r="QFK73" s="677"/>
      <c r="QFL73" s="677"/>
      <c r="QFM73" s="677"/>
      <c r="QFN73" s="677"/>
      <c r="QFO73" s="677"/>
      <c r="QFP73" s="677"/>
      <c r="QFQ73" s="677"/>
      <c r="QFR73" s="677"/>
      <c r="QFS73" s="677"/>
      <c r="QFT73" s="677"/>
      <c r="QFU73" s="677"/>
      <c r="QFV73" s="677"/>
      <c r="QFW73" s="677"/>
      <c r="QFX73" s="677"/>
      <c r="QFY73" s="677"/>
      <c r="QFZ73" s="677"/>
      <c r="QGA73" s="677"/>
      <c r="QGB73" s="677"/>
      <c r="QGC73" s="677"/>
      <c r="QGD73" s="677"/>
      <c r="QGE73" s="677"/>
      <c r="QGF73" s="677"/>
      <c r="QGG73" s="677"/>
      <c r="QGH73" s="677"/>
      <c r="QGI73" s="677"/>
      <c r="QGJ73" s="677"/>
      <c r="QGK73" s="677"/>
      <c r="QGL73" s="677"/>
      <c r="QGM73" s="677"/>
      <c r="QGN73" s="677"/>
      <c r="QGO73" s="677"/>
      <c r="QGP73" s="677"/>
      <c r="QGQ73" s="677"/>
      <c r="QGR73" s="677"/>
      <c r="QGS73" s="677"/>
      <c r="QGT73" s="677"/>
      <c r="QGU73" s="677"/>
      <c r="QGV73" s="677"/>
      <c r="QGW73" s="677"/>
      <c r="QGX73" s="677"/>
      <c r="QGY73" s="677"/>
      <c r="QGZ73" s="677"/>
      <c r="QHA73" s="677"/>
      <c r="QHB73" s="677"/>
      <c r="QHC73" s="677"/>
      <c r="QHD73" s="677"/>
      <c r="QHE73" s="677"/>
      <c r="QHF73" s="677"/>
      <c r="QHG73" s="677"/>
      <c r="QHH73" s="677"/>
      <c r="QHI73" s="677"/>
      <c r="QHJ73" s="677"/>
      <c r="QHK73" s="677"/>
      <c r="QHL73" s="677"/>
      <c r="QHM73" s="677"/>
      <c r="QHN73" s="677"/>
      <c r="QHO73" s="677"/>
      <c r="QHP73" s="677"/>
      <c r="QHQ73" s="677"/>
      <c r="QHR73" s="677"/>
      <c r="QHS73" s="677"/>
      <c r="QHT73" s="677"/>
      <c r="QHU73" s="677"/>
      <c r="QHV73" s="677"/>
      <c r="QHW73" s="677"/>
      <c r="QHX73" s="677"/>
      <c r="QHY73" s="677"/>
      <c r="QHZ73" s="677"/>
      <c r="QIA73" s="677"/>
      <c r="QIB73" s="677"/>
      <c r="QIC73" s="677"/>
      <c r="QID73" s="677"/>
      <c r="QIE73" s="677"/>
      <c r="QIF73" s="677"/>
      <c r="QIG73" s="677"/>
      <c r="QIH73" s="677"/>
      <c r="QII73" s="677"/>
      <c r="QIJ73" s="677"/>
      <c r="QIK73" s="677"/>
      <c r="QIL73" s="677"/>
      <c r="QIM73" s="677"/>
      <c r="QIN73" s="677"/>
      <c r="QIO73" s="677"/>
      <c r="QIP73" s="677"/>
      <c r="QIQ73" s="677"/>
      <c r="QIR73" s="677"/>
      <c r="QIS73" s="677"/>
      <c r="QIT73" s="677"/>
      <c r="QIU73" s="677"/>
      <c r="QIV73" s="677"/>
      <c r="QIW73" s="677"/>
      <c r="QIX73" s="677"/>
      <c r="QIY73" s="677"/>
      <c r="QIZ73" s="677"/>
      <c r="QJA73" s="677"/>
      <c r="QJB73" s="677"/>
      <c r="QJC73" s="677"/>
      <c r="QJD73" s="677"/>
      <c r="QJE73" s="677"/>
      <c r="QJF73" s="677"/>
      <c r="QJG73" s="677"/>
      <c r="QJH73" s="677"/>
      <c r="QJI73" s="677"/>
      <c r="QJJ73" s="677"/>
      <c r="QJK73" s="677"/>
      <c r="QJL73" s="677"/>
      <c r="QJM73" s="677"/>
      <c r="QJN73" s="677"/>
      <c r="QJO73" s="677"/>
      <c r="QJP73" s="677"/>
      <c r="QJQ73" s="677"/>
      <c r="QJR73" s="677"/>
      <c r="QJS73" s="677"/>
      <c r="QJT73" s="677"/>
      <c r="QJU73" s="677"/>
      <c r="QJV73" s="677"/>
      <c r="QJW73" s="677"/>
      <c r="QJX73" s="677"/>
      <c r="QJY73" s="677"/>
      <c r="QJZ73" s="677"/>
      <c r="QKA73" s="677"/>
      <c r="QKB73" s="677"/>
      <c r="QKC73" s="677"/>
      <c r="QKD73" s="677"/>
      <c r="QKE73" s="677"/>
      <c r="QKF73" s="677"/>
      <c r="QKG73" s="677"/>
      <c r="QKH73" s="677"/>
      <c r="QKI73" s="677"/>
      <c r="QKJ73" s="677"/>
      <c r="QKK73" s="677"/>
      <c r="QKL73" s="677"/>
      <c r="QKM73" s="677"/>
      <c r="QKN73" s="677"/>
      <c r="QKO73" s="677"/>
      <c r="QKP73" s="677"/>
      <c r="QKQ73" s="677"/>
      <c r="QKR73" s="677"/>
      <c r="QKS73" s="677"/>
      <c r="QKT73" s="677"/>
      <c r="QKU73" s="677"/>
      <c r="QKV73" s="677"/>
      <c r="QKW73" s="677"/>
      <c r="QKX73" s="677"/>
      <c r="QKY73" s="677"/>
      <c r="QKZ73" s="677"/>
      <c r="QLA73" s="677"/>
      <c r="QLB73" s="677"/>
      <c r="QLC73" s="677"/>
      <c r="QLD73" s="677"/>
      <c r="QLE73" s="677"/>
      <c r="QLF73" s="677"/>
      <c r="QLG73" s="677"/>
      <c r="QLH73" s="677"/>
      <c r="QLI73" s="677"/>
      <c r="QLJ73" s="677"/>
      <c r="QLK73" s="677"/>
      <c r="QLL73" s="677"/>
      <c r="QLM73" s="677"/>
      <c r="QLN73" s="677"/>
      <c r="QLO73" s="677"/>
      <c r="QLP73" s="677"/>
      <c r="QLQ73" s="677"/>
      <c r="QLR73" s="677"/>
      <c r="QLS73" s="677"/>
      <c r="QLT73" s="677"/>
      <c r="QLU73" s="677"/>
      <c r="QLV73" s="677"/>
      <c r="QLW73" s="677"/>
      <c r="QLX73" s="677"/>
      <c r="QLY73" s="677"/>
      <c r="QLZ73" s="677"/>
      <c r="QMA73" s="677"/>
      <c r="QMB73" s="677"/>
      <c r="QMC73" s="677"/>
      <c r="QMD73" s="677"/>
      <c r="QME73" s="677"/>
      <c r="QMF73" s="677"/>
      <c r="QMG73" s="677"/>
      <c r="QMH73" s="677"/>
      <c r="QMI73" s="677"/>
      <c r="QMJ73" s="677"/>
      <c r="QMK73" s="677"/>
      <c r="QML73" s="677"/>
      <c r="QMM73" s="677"/>
      <c r="QMN73" s="677"/>
      <c r="QMO73" s="677"/>
      <c r="QMP73" s="677"/>
      <c r="QMQ73" s="677"/>
      <c r="QMR73" s="677"/>
      <c r="QMS73" s="677"/>
      <c r="QMT73" s="677"/>
      <c r="QMU73" s="677"/>
      <c r="QMV73" s="677"/>
      <c r="QMW73" s="677"/>
      <c r="QMX73" s="677"/>
      <c r="QMY73" s="677"/>
      <c r="QMZ73" s="677"/>
      <c r="QNA73" s="677"/>
      <c r="QNB73" s="677"/>
      <c r="QNC73" s="677"/>
      <c r="QND73" s="677"/>
      <c r="QNE73" s="677"/>
      <c r="QNF73" s="677"/>
      <c r="QNG73" s="677"/>
      <c r="QNH73" s="677"/>
      <c r="QNI73" s="677"/>
      <c r="QNJ73" s="677"/>
      <c r="QNK73" s="677"/>
      <c r="QNL73" s="677"/>
      <c r="QNM73" s="677"/>
      <c r="QNN73" s="677"/>
      <c r="QNO73" s="677"/>
      <c r="QNP73" s="677"/>
      <c r="QNQ73" s="677"/>
      <c r="QNR73" s="677"/>
      <c r="QNS73" s="677"/>
      <c r="QNT73" s="677"/>
      <c r="QNU73" s="677"/>
      <c r="QNV73" s="677"/>
      <c r="QNW73" s="677"/>
      <c r="QNX73" s="677"/>
      <c r="QNY73" s="677"/>
      <c r="QNZ73" s="677"/>
      <c r="QOA73" s="677"/>
      <c r="QOB73" s="677"/>
      <c r="QOC73" s="677"/>
      <c r="QOD73" s="677"/>
      <c r="QOE73" s="677"/>
      <c r="QOF73" s="677"/>
      <c r="QOG73" s="677"/>
      <c r="QOH73" s="677"/>
      <c r="QOI73" s="677"/>
      <c r="QOJ73" s="677"/>
      <c r="QOK73" s="677"/>
      <c r="QOL73" s="677"/>
      <c r="QOM73" s="677"/>
      <c r="QON73" s="677"/>
      <c r="QOO73" s="677"/>
      <c r="QOP73" s="677"/>
      <c r="QOQ73" s="677"/>
      <c r="QOR73" s="677"/>
      <c r="QOS73" s="677"/>
      <c r="QOT73" s="677"/>
      <c r="QOU73" s="677"/>
      <c r="QOV73" s="677"/>
      <c r="QOW73" s="677"/>
      <c r="QOX73" s="677"/>
      <c r="QOY73" s="677"/>
      <c r="QOZ73" s="677"/>
      <c r="QPA73" s="677"/>
      <c r="QPB73" s="677"/>
      <c r="QPC73" s="677"/>
      <c r="QPD73" s="677"/>
      <c r="QPE73" s="677"/>
      <c r="QPF73" s="677"/>
      <c r="QPG73" s="677"/>
      <c r="QPH73" s="677"/>
      <c r="QPI73" s="677"/>
      <c r="QPJ73" s="677"/>
      <c r="QPK73" s="677"/>
      <c r="QPL73" s="677"/>
      <c r="QPM73" s="677"/>
      <c r="QPN73" s="677"/>
      <c r="QPO73" s="677"/>
      <c r="QPP73" s="677"/>
      <c r="QPQ73" s="677"/>
      <c r="QPR73" s="677"/>
      <c r="QPS73" s="677"/>
      <c r="QPT73" s="677"/>
      <c r="QPU73" s="677"/>
      <c r="QPV73" s="677"/>
      <c r="QPW73" s="677"/>
      <c r="QPX73" s="677"/>
      <c r="QPY73" s="677"/>
      <c r="QPZ73" s="677"/>
      <c r="QQA73" s="677"/>
      <c r="QQB73" s="677"/>
      <c r="QQC73" s="677"/>
      <c r="QQD73" s="677"/>
      <c r="QQE73" s="677"/>
      <c r="QQF73" s="677"/>
      <c r="QQG73" s="677"/>
      <c r="QQH73" s="677"/>
      <c r="QQI73" s="677"/>
      <c r="QQJ73" s="677"/>
      <c r="QQK73" s="677"/>
      <c r="QQL73" s="677"/>
      <c r="QQM73" s="677"/>
      <c r="QQN73" s="677"/>
      <c r="QQO73" s="677"/>
      <c r="QQP73" s="677"/>
      <c r="QQQ73" s="677"/>
      <c r="QQR73" s="677"/>
      <c r="QQS73" s="677"/>
      <c r="QQT73" s="677"/>
      <c r="QQU73" s="677"/>
      <c r="QQV73" s="677"/>
      <c r="QQW73" s="677"/>
      <c r="QQX73" s="677"/>
      <c r="QQY73" s="677"/>
      <c r="QQZ73" s="677"/>
      <c r="QRA73" s="677"/>
      <c r="QRB73" s="677"/>
      <c r="QRC73" s="677"/>
      <c r="QRD73" s="677"/>
      <c r="QRE73" s="677"/>
      <c r="QRF73" s="677"/>
      <c r="QRG73" s="677"/>
      <c r="QRH73" s="677"/>
      <c r="QRI73" s="677"/>
      <c r="QRJ73" s="677"/>
      <c r="QRK73" s="677"/>
      <c r="QRL73" s="677"/>
      <c r="QRM73" s="677"/>
      <c r="QRN73" s="677"/>
      <c r="QRO73" s="677"/>
      <c r="QRP73" s="677"/>
      <c r="QRQ73" s="677"/>
      <c r="QRR73" s="677"/>
      <c r="QRS73" s="677"/>
      <c r="QRT73" s="677"/>
      <c r="QRU73" s="677"/>
      <c r="QRV73" s="677"/>
      <c r="QRW73" s="677"/>
      <c r="QRX73" s="677"/>
      <c r="QRY73" s="677"/>
      <c r="QRZ73" s="677"/>
      <c r="QSA73" s="677"/>
      <c r="QSB73" s="677"/>
      <c r="QSC73" s="677"/>
      <c r="QSD73" s="677"/>
      <c r="QSE73" s="677"/>
      <c r="QSF73" s="677"/>
      <c r="QSG73" s="677"/>
      <c r="QSH73" s="677"/>
      <c r="QSI73" s="677"/>
      <c r="QSJ73" s="677"/>
      <c r="QSK73" s="677"/>
      <c r="QSL73" s="677"/>
      <c r="QSM73" s="677"/>
      <c r="QSN73" s="677"/>
      <c r="QSO73" s="677"/>
      <c r="QSP73" s="677"/>
      <c r="QSQ73" s="677"/>
      <c r="QSR73" s="677"/>
      <c r="QSS73" s="677"/>
      <c r="QST73" s="677"/>
      <c r="QSU73" s="677"/>
      <c r="QSV73" s="677"/>
      <c r="QSW73" s="677"/>
      <c r="QSX73" s="677"/>
      <c r="QSY73" s="677"/>
      <c r="QSZ73" s="677"/>
      <c r="QTA73" s="677"/>
      <c r="QTB73" s="677"/>
      <c r="QTC73" s="677"/>
      <c r="QTD73" s="677"/>
      <c r="QTE73" s="677"/>
      <c r="QTF73" s="677"/>
      <c r="QTG73" s="677"/>
      <c r="QTH73" s="677"/>
      <c r="QTI73" s="677"/>
      <c r="QTJ73" s="677"/>
      <c r="QTK73" s="677"/>
      <c r="QTL73" s="677"/>
      <c r="QTM73" s="677"/>
      <c r="QTN73" s="677"/>
      <c r="QTO73" s="677"/>
      <c r="QTP73" s="677"/>
      <c r="QTQ73" s="677"/>
      <c r="QTR73" s="677"/>
      <c r="QTS73" s="677"/>
      <c r="QTT73" s="677"/>
      <c r="QTU73" s="677"/>
      <c r="QTV73" s="677"/>
      <c r="QTW73" s="677"/>
      <c r="QTX73" s="677"/>
      <c r="QTY73" s="677"/>
      <c r="QTZ73" s="677"/>
      <c r="QUA73" s="677"/>
      <c r="QUB73" s="677"/>
      <c r="QUC73" s="677"/>
      <c r="QUD73" s="677"/>
      <c r="QUE73" s="677"/>
      <c r="QUF73" s="677"/>
      <c r="QUG73" s="677"/>
      <c r="QUH73" s="677"/>
      <c r="QUI73" s="677"/>
      <c r="QUJ73" s="677"/>
      <c r="QUK73" s="677"/>
      <c r="QUL73" s="677"/>
      <c r="QUM73" s="677"/>
      <c r="QUN73" s="677"/>
      <c r="QUO73" s="677"/>
      <c r="QUP73" s="677"/>
      <c r="QUQ73" s="677"/>
      <c r="QUR73" s="677"/>
      <c r="QUS73" s="677"/>
      <c r="QUT73" s="677"/>
      <c r="QUU73" s="677"/>
      <c r="QUV73" s="677"/>
      <c r="QUW73" s="677"/>
      <c r="QUX73" s="677"/>
      <c r="QUY73" s="677"/>
      <c r="QUZ73" s="677"/>
      <c r="QVA73" s="677"/>
      <c r="QVB73" s="677"/>
      <c r="QVC73" s="677"/>
      <c r="QVD73" s="677"/>
      <c r="QVE73" s="677"/>
      <c r="QVF73" s="677"/>
      <c r="QVG73" s="677"/>
      <c r="QVH73" s="677"/>
      <c r="QVI73" s="677"/>
      <c r="QVJ73" s="677"/>
      <c r="QVK73" s="677"/>
      <c r="QVL73" s="677"/>
      <c r="QVM73" s="677"/>
      <c r="QVN73" s="677"/>
      <c r="QVO73" s="677"/>
      <c r="QVP73" s="677"/>
      <c r="QVQ73" s="677"/>
      <c r="QVR73" s="677"/>
      <c r="QVS73" s="677"/>
      <c r="QVT73" s="677"/>
      <c r="QVU73" s="677"/>
      <c r="QVV73" s="677"/>
      <c r="QVW73" s="677"/>
      <c r="QVX73" s="677"/>
      <c r="QVY73" s="677"/>
      <c r="QVZ73" s="677"/>
      <c r="QWA73" s="677"/>
      <c r="QWB73" s="677"/>
      <c r="QWC73" s="677"/>
      <c r="QWD73" s="677"/>
      <c r="QWE73" s="677"/>
      <c r="QWF73" s="677"/>
      <c r="QWG73" s="677"/>
      <c r="QWH73" s="677"/>
      <c r="QWI73" s="677"/>
      <c r="QWJ73" s="677"/>
      <c r="QWK73" s="677"/>
      <c r="QWL73" s="677"/>
      <c r="QWM73" s="677"/>
      <c r="QWN73" s="677"/>
      <c r="QWO73" s="677"/>
      <c r="QWP73" s="677"/>
      <c r="QWQ73" s="677"/>
      <c r="QWR73" s="677"/>
      <c r="QWS73" s="677"/>
      <c r="QWT73" s="677"/>
      <c r="QWU73" s="677"/>
      <c r="QWV73" s="677"/>
      <c r="QWW73" s="677"/>
      <c r="QWX73" s="677"/>
      <c r="QWY73" s="677"/>
      <c r="QWZ73" s="677"/>
      <c r="QXA73" s="677"/>
      <c r="QXB73" s="677"/>
      <c r="QXC73" s="677"/>
      <c r="QXD73" s="677"/>
      <c r="QXE73" s="677"/>
      <c r="QXF73" s="677"/>
      <c r="QXG73" s="677"/>
      <c r="QXH73" s="677"/>
      <c r="QXI73" s="677"/>
      <c r="QXJ73" s="677"/>
      <c r="QXK73" s="677"/>
      <c r="QXL73" s="677"/>
      <c r="QXM73" s="677"/>
      <c r="QXN73" s="677"/>
      <c r="QXO73" s="677"/>
      <c r="QXP73" s="677"/>
      <c r="QXQ73" s="677"/>
      <c r="QXR73" s="677"/>
      <c r="QXS73" s="677"/>
      <c r="QXT73" s="677"/>
      <c r="QXU73" s="677"/>
      <c r="QXV73" s="677"/>
      <c r="QXW73" s="677"/>
      <c r="QXX73" s="677"/>
      <c r="QXY73" s="677"/>
      <c r="QXZ73" s="677"/>
      <c r="QYA73" s="677"/>
      <c r="QYB73" s="677"/>
      <c r="QYC73" s="677"/>
      <c r="QYD73" s="677"/>
      <c r="QYE73" s="677"/>
      <c r="QYF73" s="677"/>
      <c r="QYG73" s="677"/>
      <c r="QYH73" s="677"/>
      <c r="QYI73" s="677"/>
      <c r="QYJ73" s="677"/>
      <c r="QYK73" s="677"/>
      <c r="QYL73" s="677"/>
      <c r="QYM73" s="677"/>
      <c r="QYN73" s="677"/>
      <c r="QYO73" s="677"/>
      <c r="QYP73" s="677"/>
      <c r="QYQ73" s="677"/>
      <c r="QYR73" s="677"/>
      <c r="QYS73" s="677"/>
      <c r="QYT73" s="677"/>
      <c r="QYU73" s="677"/>
      <c r="QYV73" s="677"/>
      <c r="QYW73" s="677"/>
      <c r="QYX73" s="677"/>
      <c r="QYY73" s="677"/>
      <c r="QYZ73" s="677"/>
      <c r="QZA73" s="677"/>
      <c r="QZB73" s="677"/>
      <c r="QZC73" s="677"/>
      <c r="QZD73" s="677"/>
      <c r="QZE73" s="677"/>
      <c r="QZF73" s="677"/>
      <c r="QZG73" s="677"/>
      <c r="QZH73" s="677"/>
      <c r="QZI73" s="677"/>
      <c r="QZJ73" s="677"/>
      <c r="QZK73" s="677"/>
      <c r="QZL73" s="677"/>
      <c r="QZM73" s="677"/>
      <c r="QZN73" s="677"/>
      <c r="QZO73" s="677"/>
      <c r="QZP73" s="677"/>
      <c r="QZQ73" s="677"/>
      <c r="QZR73" s="677"/>
      <c r="QZS73" s="677"/>
      <c r="QZT73" s="677"/>
      <c r="QZU73" s="677"/>
      <c r="QZV73" s="677"/>
      <c r="QZW73" s="677"/>
      <c r="QZX73" s="677"/>
      <c r="QZY73" s="677"/>
      <c r="QZZ73" s="677"/>
      <c r="RAA73" s="677"/>
      <c r="RAB73" s="677"/>
      <c r="RAC73" s="677"/>
      <c r="RAD73" s="677"/>
      <c r="RAE73" s="677"/>
      <c r="RAF73" s="677"/>
      <c r="RAG73" s="677"/>
      <c r="RAH73" s="677"/>
      <c r="RAI73" s="677"/>
      <c r="RAJ73" s="677"/>
      <c r="RAK73" s="677"/>
      <c r="RAL73" s="677"/>
      <c r="RAM73" s="677"/>
      <c r="RAN73" s="677"/>
      <c r="RAO73" s="677"/>
      <c r="RAP73" s="677"/>
      <c r="RAQ73" s="677"/>
      <c r="RAR73" s="677"/>
      <c r="RAS73" s="677"/>
      <c r="RAT73" s="677"/>
      <c r="RAU73" s="677"/>
      <c r="RAV73" s="677"/>
      <c r="RAW73" s="677"/>
      <c r="RAX73" s="677"/>
      <c r="RAY73" s="677"/>
      <c r="RAZ73" s="677"/>
      <c r="RBA73" s="677"/>
      <c r="RBB73" s="677"/>
      <c r="RBC73" s="677"/>
      <c r="RBD73" s="677"/>
      <c r="RBE73" s="677"/>
      <c r="RBF73" s="677"/>
      <c r="RBG73" s="677"/>
      <c r="RBH73" s="677"/>
      <c r="RBI73" s="677"/>
      <c r="RBJ73" s="677"/>
      <c r="RBK73" s="677"/>
      <c r="RBL73" s="677"/>
      <c r="RBM73" s="677"/>
      <c r="RBN73" s="677"/>
      <c r="RBO73" s="677"/>
      <c r="RBP73" s="677"/>
      <c r="RBQ73" s="677"/>
      <c r="RBR73" s="677"/>
      <c r="RBS73" s="677"/>
      <c r="RBT73" s="677"/>
      <c r="RBU73" s="677"/>
      <c r="RBV73" s="677"/>
      <c r="RBW73" s="677"/>
      <c r="RBX73" s="677"/>
      <c r="RBY73" s="677"/>
      <c r="RBZ73" s="677"/>
      <c r="RCA73" s="677"/>
      <c r="RCB73" s="677"/>
      <c r="RCC73" s="677"/>
      <c r="RCD73" s="677"/>
      <c r="RCE73" s="677"/>
      <c r="RCF73" s="677"/>
      <c r="RCG73" s="677"/>
      <c r="RCH73" s="677"/>
      <c r="RCI73" s="677"/>
      <c r="RCJ73" s="677"/>
      <c r="RCK73" s="677"/>
      <c r="RCL73" s="677"/>
      <c r="RCM73" s="677"/>
      <c r="RCN73" s="677"/>
      <c r="RCO73" s="677"/>
      <c r="RCP73" s="677"/>
      <c r="RCQ73" s="677"/>
      <c r="RCR73" s="677"/>
      <c r="RCS73" s="677"/>
      <c r="RCT73" s="677"/>
      <c r="RCU73" s="677"/>
      <c r="RCV73" s="677"/>
      <c r="RCW73" s="677"/>
      <c r="RCX73" s="677"/>
      <c r="RCY73" s="677"/>
      <c r="RCZ73" s="677"/>
      <c r="RDA73" s="677"/>
      <c r="RDB73" s="677"/>
      <c r="RDC73" s="677"/>
      <c r="RDD73" s="677"/>
      <c r="RDE73" s="677"/>
      <c r="RDF73" s="677"/>
      <c r="RDG73" s="677"/>
      <c r="RDH73" s="677"/>
      <c r="RDI73" s="677"/>
      <c r="RDJ73" s="677"/>
      <c r="RDK73" s="677"/>
      <c r="RDL73" s="677"/>
      <c r="RDM73" s="677"/>
      <c r="RDN73" s="677"/>
      <c r="RDO73" s="677"/>
      <c r="RDP73" s="677"/>
      <c r="RDQ73" s="677"/>
      <c r="RDR73" s="677"/>
      <c r="RDS73" s="677"/>
      <c r="RDT73" s="677"/>
      <c r="RDU73" s="677"/>
      <c r="RDV73" s="677"/>
      <c r="RDW73" s="677"/>
      <c r="RDX73" s="677"/>
      <c r="RDY73" s="677"/>
      <c r="RDZ73" s="677"/>
      <c r="REA73" s="677"/>
      <c r="REB73" s="677"/>
      <c r="REC73" s="677"/>
      <c r="RED73" s="677"/>
      <c r="REE73" s="677"/>
      <c r="REF73" s="677"/>
      <c r="REG73" s="677"/>
      <c r="REH73" s="677"/>
      <c r="REI73" s="677"/>
      <c r="REJ73" s="677"/>
      <c r="REK73" s="677"/>
      <c r="REL73" s="677"/>
      <c r="REM73" s="677"/>
      <c r="REN73" s="677"/>
      <c r="REO73" s="677"/>
      <c r="REP73" s="677"/>
      <c r="REQ73" s="677"/>
      <c r="RER73" s="677"/>
      <c r="RES73" s="677"/>
      <c r="RET73" s="677"/>
      <c r="REU73" s="677"/>
      <c r="REV73" s="677"/>
      <c r="REW73" s="677"/>
      <c r="REX73" s="677"/>
      <c r="REY73" s="677"/>
      <c r="REZ73" s="677"/>
      <c r="RFA73" s="677"/>
      <c r="RFB73" s="677"/>
      <c r="RFC73" s="677"/>
      <c r="RFD73" s="677"/>
      <c r="RFE73" s="677"/>
      <c r="RFF73" s="677"/>
      <c r="RFG73" s="677"/>
      <c r="RFH73" s="677"/>
      <c r="RFI73" s="677"/>
      <c r="RFJ73" s="677"/>
      <c r="RFK73" s="677"/>
      <c r="RFL73" s="677"/>
      <c r="RFM73" s="677"/>
      <c r="RFN73" s="677"/>
      <c r="RFO73" s="677"/>
      <c r="RFP73" s="677"/>
      <c r="RFQ73" s="677"/>
      <c r="RFR73" s="677"/>
      <c r="RFS73" s="677"/>
      <c r="RFT73" s="677"/>
      <c r="RFU73" s="677"/>
      <c r="RFV73" s="677"/>
      <c r="RFW73" s="677"/>
      <c r="RFX73" s="677"/>
      <c r="RFY73" s="677"/>
      <c r="RFZ73" s="677"/>
      <c r="RGA73" s="677"/>
      <c r="RGB73" s="677"/>
      <c r="RGC73" s="677"/>
      <c r="RGD73" s="677"/>
      <c r="RGE73" s="677"/>
      <c r="RGF73" s="677"/>
      <c r="RGG73" s="677"/>
      <c r="RGH73" s="677"/>
      <c r="RGI73" s="677"/>
      <c r="RGJ73" s="677"/>
      <c r="RGK73" s="677"/>
      <c r="RGL73" s="677"/>
      <c r="RGM73" s="677"/>
      <c r="RGN73" s="677"/>
      <c r="RGO73" s="677"/>
      <c r="RGP73" s="677"/>
      <c r="RGQ73" s="677"/>
      <c r="RGR73" s="677"/>
      <c r="RGS73" s="677"/>
      <c r="RGT73" s="677"/>
      <c r="RGU73" s="677"/>
      <c r="RGV73" s="677"/>
      <c r="RGW73" s="677"/>
      <c r="RGX73" s="677"/>
      <c r="RGY73" s="677"/>
      <c r="RGZ73" s="677"/>
      <c r="RHA73" s="677"/>
      <c r="RHB73" s="677"/>
      <c r="RHC73" s="677"/>
      <c r="RHD73" s="677"/>
      <c r="RHE73" s="677"/>
      <c r="RHF73" s="677"/>
      <c r="RHG73" s="677"/>
      <c r="RHH73" s="677"/>
      <c r="RHI73" s="677"/>
      <c r="RHJ73" s="677"/>
      <c r="RHK73" s="677"/>
      <c r="RHL73" s="677"/>
      <c r="RHM73" s="677"/>
      <c r="RHN73" s="677"/>
      <c r="RHO73" s="677"/>
      <c r="RHP73" s="677"/>
      <c r="RHQ73" s="677"/>
      <c r="RHR73" s="677"/>
      <c r="RHS73" s="677"/>
      <c r="RHT73" s="677"/>
      <c r="RHU73" s="677"/>
      <c r="RHV73" s="677"/>
      <c r="RHW73" s="677"/>
      <c r="RHX73" s="677"/>
      <c r="RHY73" s="677"/>
      <c r="RHZ73" s="677"/>
      <c r="RIA73" s="677"/>
      <c r="RIB73" s="677"/>
      <c r="RIC73" s="677"/>
      <c r="RID73" s="677"/>
      <c r="RIE73" s="677"/>
      <c r="RIF73" s="677"/>
      <c r="RIG73" s="677"/>
      <c r="RIH73" s="677"/>
      <c r="RII73" s="677"/>
      <c r="RIJ73" s="677"/>
      <c r="RIK73" s="677"/>
      <c r="RIL73" s="677"/>
      <c r="RIM73" s="677"/>
      <c r="RIN73" s="677"/>
      <c r="RIO73" s="677"/>
      <c r="RIP73" s="677"/>
      <c r="RIQ73" s="677"/>
      <c r="RIR73" s="677"/>
      <c r="RIS73" s="677"/>
      <c r="RIT73" s="677"/>
      <c r="RIU73" s="677"/>
      <c r="RIV73" s="677"/>
      <c r="RIW73" s="677"/>
      <c r="RIX73" s="677"/>
      <c r="RIY73" s="677"/>
      <c r="RIZ73" s="677"/>
      <c r="RJA73" s="677"/>
      <c r="RJB73" s="677"/>
      <c r="RJC73" s="677"/>
      <c r="RJD73" s="677"/>
      <c r="RJE73" s="677"/>
      <c r="RJF73" s="677"/>
      <c r="RJG73" s="677"/>
      <c r="RJH73" s="677"/>
      <c r="RJI73" s="677"/>
      <c r="RJJ73" s="677"/>
      <c r="RJK73" s="677"/>
      <c r="RJL73" s="677"/>
      <c r="RJM73" s="677"/>
      <c r="RJN73" s="677"/>
      <c r="RJO73" s="677"/>
      <c r="RJP73" s="677"/>
      <c r="RJQ73" s="677"/>
      <c r="RJR73" s="677"/>
      <c r="RJS73" s="677"/>
      <c r="RJT73" s="677"/>
      <c r="RJU73" s="677"/>
      <c r="RJV73" s="677"/>
      <c r="RJW73" s="677"/>
      <c r="RJX73" s="677"/>
      <c r="RJY73" s="677"/>
      <c r="RJZ73" s="677"/>
      <c r="RKA73" s="677"/>
      <c r="RKB73" s="677"/>
      <c r="RKC73" s="677"/>
      <c r="RKD73" s="677"/>
      <c r="RKE73" s="677"/>
      <c r="RKF73" s="677"/>
      <c r="RKG73" s="677"/>
      <c r="RKH73" s="677"/>
      <c r="RKI73" s="677"/>
      <c r="RKJ73" s="677"/>
      <c r="RKK73" s="677"/>
      <c r="RKL73" s="677"/>
      <c r="RKM73" s="677"/>
      <c r="RKN73" s="677"/>
      <c r="RKO73" s="677"/>
      <c r="RKP73" s="677"/>
      <c r="RKQ73" s="677"/>
      <c r="RKR73" s="677"/>
      <c r="RKS73" s="677"/>
      <c r="RKT73" s="677"/>
      <c r="RKU73" s="677"/>
      <c r="RKV73" s="677"/>
      <c r="RKW73" s="677"/>
      <c r="RKX73" s="677"/>
      <c r="RKY73" s="677"/>
      <c r="RKZ73" s="677"/>
      <c r="RLA73" s="677"/>
      <c r="RLB73" s="677"/>
      <c r="RLC73" s="677"/>
      <c r="RLD73" s="677"/>
      <c r="RLE73" s="677"/>
      <c r="RLF73" s="677"/>
      <c r="RLG73" s="677"/>
      <c r="RLH73" s="677"/>
      <c r="RLI73" s="677"/>
      <c r="RLJ73" s="677"/>
      <c r="RLK73" s="677"/>
      <c r="RLL73" s="677"/>
      <c r="RLM73" s="677"/>
      <c r="RLN73" s="677"/>
      <c r="RLO73" s="677"/>
      <c r="RLP73" s="677"/>
      <c r="RLQ73" s="677"/>
      <c r="RLR73" s="677"/>
      <c r="RLS73" s="677"/>
      <c r="RLT73" s="677"/>
      <c r="RLU73" s="677"/>
      <c r="RLV73" s="677"/>
      <c r="RLW73" s="677"/>
      <c r="RLX73" s="677"/>
      <c r="RLY73" s="677"/>
      <c r="RLZ73" s="677"/>
      <c r="RMA73" s="677"/>
      <c r="RMB73" s="677"/>
      <c r="RMC73" s="677"/>
      <c r="RMD73" s="677"/>
      <c r="RME73" s="677"/>
      <c r="RMF73" s="677"/>
      <c r="RMG73" s="677"/>
      <c r="RMH73" s="677"/>
      <c r="RMI73" s="677"/>
      <c r="RMJ73" s="677"/>
      <c r="RMK73" s="677"/>
      <c r="RML73" s="677"/>
      <c r="RMM73" s="677"/>
      <c r="RMN73" s="677"/>
      <c r="RMO73" s="677"/>
      <c r="RMP73" s="677"/>
      <c r="RMQ73" s="677"/>
      <c r="RMR73" s="677"/>
      <c r="RMS73" s="677"/>
      <c r="RMT73" s="677"/>
      <c r="RMU73" s="677"/>
      <c r="RMV73" s="677"/>
      <c r="RMW73" s="677"/>
      <c r="RMX73" s="677"/>
      <c r="RMY73" s="677"/>
      <c r="RMZ73" s="677"/>
      <c r="RNA73" s="677"/>
      <c r="RNB73" s="677"/>
      <c r="RNC73" s="677"/>
      <c r="RND73" s="677"/>
      <c r="RNE73" s="677"/>
      <c r="RNF73" s="677"/>
      <c r="RNG73" s="677"/>
      <c r="RNH73" s="677"/>
      <c r="RNI73" s="677"/>
      <c r="RNJ73" s="677"/>
      <c r="RNK73" s="677"/>
      <c r="RNL73" s="677"/>
      <c r="RNM73" s="677"/>
      <c r="RNN73" s="677"/>
      <c r="RNO73" s="677"/>
      <c r="RNP73" s="677"/>
      <c r="RNQ73" s="677"/>
      <c r="RNR73" s="677"/>
      <c r="RNS73" s="677"/>
      <c r="RNT73" s="677"/>
      <c r="RNU73" s="677"/>
      <c r="RNV73" s="677"/>
      <c r="RNW73" s="677"/>
      <c r="RNX73" s="677"/>
      <c r="RNY73" s="677"/>
      <c r="RNZ73" s="677"/>
      <c r="ROA73" s="677"/>
      <c r="ROB73" s="677"/>
      <c r="ROC73" s="677"/>
      <c r="ROD73" s="677"/>
      <c r="ROE73" s="677"/>
      <c r="ROF73" s="677"/>
      <c r="ROG73" s="677"/>
      <c r="ROH73" s="677"/>
      <c r="ROI73" s="677"/>
      <c r="ROJ73" s="677"/>
      <c r="ROK73" s="677"/>
      <c r="ROL73" s="677"/>
      <c r="ROM73" s="677"/>
      <c r="RON73" s="677"/>
      <c r="ROO73" s="677"/>
      <c r="ROP73" s="677"/>
      <c r="ROQ73" s="677"/>
      <c r="ROR73" s="677"/>
      <c r="ROS73" s="677"/>
      <c r="ROT73" s="677"/>
      <c r="ROU73" s="677"/>
      <c r="ROV73" s="677"/>
      <c r="ROW73" s="677"/>
      <c r="ROX73" s="677"/>
      <c r="ROY73" s="677"/>
      <c r="ROZ73" s="677"/>
      <c r="RPA73" s="677"/>
      <c r="RPB73" s="677"/>
      <c r="RPC73" s="677"/>
      <c r="RPD73" s="677"/>
      <c r="RPE73" s="677"/>
      <c r="RPF73" s="677"/>
      <c r="RPG73" s="677"/>
      <c r="RPH73" s="677"/>
      <c r="RPI73" s="677"/>
      <c r="RPJ73" s="677"/>
      <c r="RPK73" s="677"/>
      <c r="RPL73" s="677"/>
      <c r="RPM73" s="677"/>
      <c r="RPN73" s="677"/>
      <c r="RPO73" s="677"/>
      <c r="RPP73" s="677"/>
      <c r="RPQ73" s="677"/>
      <c r="RPR73" s="677"/>
      <c r="RPS73" s="677"/>
      <c r="RPT73" s="677"/>
      <c r="RPU73" s="677"/>
      <c r="RPV73" s="677"/>
      <c r="RPW73" s="677"/>
      <c r="RPX73" s="677"/>
      <c r="RPY73" s="677"/>
      <c r="RPZ73" s="677"/>
      <c r="RQA73" s="677"/>
      <c r="RQB73" s="677"/>
      <c r="RQC73" s="677"/>
      <c r="RQD73" s="677"/>
      <c r="RQE73" s="677"/>
      <c r="RQF73" s="677"/>
      <c r="RQG73" s="677"/>
      <c r="RQH73" s="677"/>
      <c r="RQI73" s="677"/>
      <c r="RQJ73" s="677"/>
      <c r="RQK73" s="677"/>
      <c r="RQL73" s="677"/>
      <c r="RQM73" s="677"/>
      <c r="RQN73" s="677"/>
      <c r="RQO73" s="677"/>
      <c r="RQP73" s="677"/>
      <c r="RQQ73" s="677"/>
      <c r="RQR73" s="677"/>
      <c r="RQS73" s="677"/>
      <c r="RQT73" s="677"/>
      <c r="RQU73" s="677"/>
      <c r="RQV73" s="677"/>
      <c r="RQW73" s="677"/>
      <c r="RQX73" s="677"/>
      <c r="RQY73" s="677"/>
      <c r="RQZ73" s="677"/>
      <c r="RRA73" s="677"/>
      <c r="RRB73" s="677"/>
      <c r="RRC73" s="677"/>
      <c r="RRD73" s="677"/>
      <c r="RRE73" s="677"/>
      <c r="RRF73" s="677"/>
      <c r="RRG73" s="677"/>
      <c r="RRH73" s="677"/>
      <c r="RRI73" s="677"/>
      <c r="RRJ73" s="677"/>
      <c r="RRK73" s="677"/>
      <c r="RRL73" s="677"/>
      <c r="RRM73" s="677"/>
      <c r="RRN73" s="677"/>
      <c r="RRO73" s="677"/>
      <c r="RRP73" s="677"/>
      <c r="RRQ73" s="677"/>
      <c r="RRR73" s="677"/>
      <c r="RRS73" s="677"/>
      <c r="RRT73" s="677"/>
      <c r="RRU73" s="677"/>
      <c r="RRV73" s="677"/>
      <c r="RRW73" s="677"/>
      <c r="RRX73" s="677"/>
      <c r="RRY73" s="677"/>
      <c r="RRZ73" s="677"/>
      <c r="RSA73" s="677"/>
      <c r="RSB73" s="677"/>
      <c r="RSC73" s="677"/>
      <c r="RSD73" s="677"/>
      <c r="RSE73" s="677"/>
      <c r="RSF73" s="677"/>
      <c r="RSG73" s="677"/>
      <c r="RSH73" s="677"/>
      <c r="RSI73" s="677"/>
      <c r="RSJ73" s="677"/>
      <c r="RSK73" s="677"/>
      <c r="RSL73" s="677"/>
      <c r="RSM73" s="677"/>
      <c r="RSN73" s="677"/>
      <c r="RSO73" s="677"/>
      <c r="RSP73" s="677"/>
      <c r="RSQ73" s="677"/>
      <c r="RSR73" s="677"/>
      <c r="RSS73" s="677"/>
      <c r="RST73" s="677"/>
      <c r="RSU73" s="677"/>
      <c r="RSV73" s="677"/>
      <c r="RSW73" s="677"/>
      <c r="RSX73" s="677"/>
      <c r="RSY73" s="677"/>
      <c r="RSZ73" s="677"/>
      <c r="RTA73" s="677"/>
      <c r="RTB73" s="677"/>
      <c r="RTC73" s="677"/>
      <c r="RTD73" s="677"/>
      <c r="RTE73" s="677"/>
      <c r="RTF73" s="677"/>
      <c r="RTG73" s="677"/>
      <c r="RTH73" s="677"/>
      <c r="RTI73" s="677"/>
      <c r="RTJ73" s="677"/>
      <c r="RTK73" s="677"/>
      <c r="RTL73" s="677"/>
      <c r="RTM73" s="677"/>
      <c r="RTN73" s="677"/>
      <c r="RTO73" s="677"/>
      <c r="RTP73" s="677"/>
      <c r="RTQ73" s="677"/>
      <c r="RTR73" s="677"/>
      <c r="RTS73" s="677"/>
      <c r="RTT73" s="677"/>
      <c r="RTU73" s="677"/>
      <c r="RTV73" s="677"/>
      <c r="RTW73" s="677"/>
      <c r="RTX73" s="677"/>
      <c r="RTY73" s="677"/>
      <c r="RTZ73" s="677"/>
      <c r="RUA73" s="677"/>
      <c r="RUB73" s="677"/>
      <c r="RUC73" s="677"/>
      <c r="RUD73" s="677"/>
      <c r="RUE73" s="677"/>
      <c r="RUF73" s="677"/>
      <c r="RUG73" s="677"/>
      <c r="RUH73" s="677"/>
      <c r="RUI73" s="677"/>
      <c r="RUJ73" s="677"/>
      <c r="RUK73" s="677"/>
      <c r="RUL73" s="677"/>
      <c r="RUM73" s="677"/>
      <c r="RUN73" s="677"/>
      <c r="RUO73" s="677"/>
      <c r="RUP73" s="677"/>
      <c r="RUQ73" s="677"/>
      <c r="RUR73" s="677"/>
      <c r="RUS73" s="677"/>
      <c r="RUT73" s="677"/>
      <c r="RUU73" s="677"/>
      <c r="RUV73" s="677"/>
      <c r="RUW73" s="677"/>
      <c r="RUX73" s="677"/>
      <c r="RUY73" s="677"/>
      <c r="RUZ73" s="677"/>
      <c r="RVA73" s="677"/>
      <c r="RVB73" s="677"/>
      <c r="RVC73" s="677"/>
      <c r="RVD73" s="677"/>
      <c r="RVE73" s="677"/>
      <c r="RVF73" s="677"/>
      <c r="RVG73" s="677"/>
      <c r="RVH73" s="677"/>
      <c r="RVI73" s="677"/>
      <c r="RVJ73" s="677"/>
      <c r="RVK73" s="677"/>
      <c r="RVL73" s="677"/>
      <c r="RVM73" s="677"/>
      <c r="RVN73" s="677"/>
      <c r="RVO73" s="677"/>
      <c r="RVP73" s="677"/>
      <c r="RVQ73" s="677"/>
      <c r="RVR73" s="677"/>
      <c r="RVS73" s="677"/>
      <c r="RVT73" s="677"/>
      <c r="RVU73" s="677"/>
      <c r="RVV73" s="677"/>
      <c r="RVW73" s="677"/>
      <c r="RVX73" s="677"/>
      <c r="RVY73" s="677"/>
      <c r="RVZ73" s="677"/>
      <c r="RWA73" s="677"/>
      <c r="RWB73" s="677"/>
      <c r="RWC73" s="677"/>
      <c r="RWD73" s="677"/>
      <c r="RWE73" s="677"/>
      <c r="RWF73" s="677"/>
      <c r="RWG73" s="677"/>
      <c r="RWH73" s="677"/>
      <c r="RWI73" s="677"/>
      <c r="RWJ73" s="677"/>
      <c r="RWK73" s="677"/>
      <c r="RWL73" s="677"/>
      <c r="RWM73" s="677"/>
      <c r="RWN73" s="677"/>
      <c r="RWO73" s="677"/>
      <c r="RWP73" s="677"/>
      <c r="RWQ73" s="677"/>
      <c r="RWR73" s="677"/>
      <c r="RWS73" s="677"/>
      <c r="RWT73" s="677"/>
      <c r="RWU73" s="677"/>
      <c r="RWV73" s="677"/>
      <c r="RWW73" s="677"/>
      <c r="RWX73" s="677"/>
      <c r="RWY73" s="677"/>
      <c r="RWZ73" s="677"/>
      <c r="RXA73" s="677"/>
      <c r="RXB73" s="677"/>
      <c r="RXC73" s="677"/>
      <c r="RXD73" s="677"/>
      <c r="RXE73" s="677"/>
      <c r="RXF73" s="677"/>
      <c r="RXG73" s="677"/>
      <c r="RXH73" s="677"/>
      <c r="RXI73" s="677"/>
      <c r="RXJ73" s="677"/>
      <c r="RXK73" s="677"/>
      <c r="RXL73" s="677"/>
      <c r="RXM73" s="677"/>
      <c r="RXN73" s="677"/>
      <c r="RXO73" s="677"/>
      <c r="RXP73" s="677"/>
      <c r="RXQ73" s="677"/>
      <c r="RXR73" s="677"/>
      <c r="RXS73" s="677"/>
      <c r="RXT73" s="677"/>
      <c r="RXU73" s="677"/>
      <c r="RXV73" s="677"/>
      <c r="RXW73" s="677"/>
      <c r="RXX73" s="677"/>
      <c r="RXY73" s="677"/>
      <c r="RXZ73" s="677"/>
      <c r="RYA73" s="677"/>
      <c r="RYB73" s="677"/>
      <c r="RYC73" s="677"/>
      <c r="RYD73" s="677"/>
      <c r="RYE73" s="677"/>
      <c r="RYF73" s="677"/>
      <c r="RYG73" s="677"/>
      <c r="RYH73" s="677"/>
      <c r="RYI73" s="677"/>
      <c r="RYJ73" s="677"/>
      <c r="RYK73" s="677"/>
      <c r="RYL73" s="677"/>
      <c r="RYM73" s="677"/>
      <c r="RYN73" s="677"/>
      <c r="RYO73" s="677"/>
      <c r="RYP73" s="677"/>
      <c r="RYQ73" s="677"/>
      <c r="RYR73" s="677"/>
      <c r="RYS73" s="677"/>
      <c r="RYT73" s="677"/>
      <c r="RYU73" s="677"/>
      <c r="RYV73" s="677"/>
      <c r="RYW73" s="677"/>
      <c r="RYX73" s="677"/>
      <c r="RYY73" s="677"/>
      <c r="RYZ73" s="677"/>
      <c r="RZA73" s="677"/>
      <c r="RZB73" s="677"/>
      <c r="RZC73" s="677"/>
      <c r="RZD73" s="677"/>
      <c r="RZE73" s="677"/>
      <c r="RZF73" s="677"/>
      <c r="RZG73" s="677"/>
      <c r="RZH73" s="677"/>
      <c r="RZI73" s="677"/>
      <c r="RZJ73" s="677"/>
      <c r="RZK73" s="677"/>
      <c r="RZL73" s="677"/>
      <c r="RZM73" s="677"/>
      <c r="RZN73" s="677"/>
      <c r="RZO73" s="677"/>
      <c r="RZP73" s="677"/>
      <c r="RZQ73" s="677"/>
      <c r="RZR73" s="677"/>
      <c r="RZS73" s="677"/>
      <c r="RZT73" s="677"/>
      <c r="RZU73" s="677"/>
      <c r="RZV73" s="677"/>
      <c r="RZW73" s="677"/>
      <c r="RZX73" s="677"/>
      <c r="RZY73" s="677"/>
      <c r="RZZ73" s="677"/>
      <c r="SAA73" s="677"/>
      <c r="SAB73" s="677"/>
      <c r="SAC73" s="677"/>
      <c r="SAD73" s="677"/>
      <c r="SAE73" s="677"/>
      <c r="SAF73" s="677"/>
      <c r="SAG73" s="677"/>
      <c r="SAH73" s="677"/>
      <c r="SAI73" s="677"/>
      <c r="SAJ73" s="677"/>
      <c r="SAK73" s="677"/>
      <c r="SAL73" s="677"/>
      <c r="SAM73" s="677"/>
      <c r="SAN73" s="677"/>
      <c r="SAO73" s="677"/>
      <c r="SAP73" s="677"/>
      <c r="SAQ73" s="677"/>
      <c r="SAR73" s="677"/>
      <c r="SAS73" s="677"/>
      <c r="SAT73" s="677"/>
      <c r="SAU73" s="677"/>
      <c r="SAV73" s="677"/>
      <c r="SAW73" s="677"/>
      <c r="SAX73" s="677"/>
      <c r="SAY73" s="677"/>
      <c r="SAZ73" s="677"/>
      <c r="SBA73" s="677"/>
      <c r="SBB73" s="677"/>
      <c r="SBC73" s="677"/>
      <c r="SBD73" s="677"/>
      <c r="SBE73" s="677"/>
      <c r="SBF73" s="677"/>
      <c r="SBG73" s="677"/>
      <c r="SBH73" s="677"/>
      <c r="SBI73" s="677"/>
      <c r="SBJ73" s="677"/>
      <c r="SBK73" s="677"/>
      <c r="SBL73" s="677"/>
      <c r="SBM73" s="677"/>
      <c r="SBN73" s="677"/>
      <c r="SBO73" s="677"/>
      <c r="SBP73" s="677"/>
      <c r="SBQ73" s="677"/>
      <c r="SBR73" s="677"/>
      <c r="SBS73" s="677"/>
      <c r="SBT73" s="677"/>
      <c r="SBU73" s="677"/>
      <c r="SBV73" s="677"/>
      <c r="SBW73" s="677"/>
      <c r="SBX73" s="677"/>
      <c r="SBY73" s="677"/>
      <c r="SBZ73" s="677"/>
      <c r="SCA73" s="677"/>
      <c r="SCB73" s="677"/>
      <c r="SCC73" s="677"/>
      <c r="SCD73" s="677"/>
      <c r="SCE73" s="677"/>
      <c r="SCF73" s="677"/>
      <c r="SCG73" s="677"/>
      <c r="SCH73" s="677"/>
      <c r="SCI73" s="677"/>
      <c r="SCJ73" s="677"/>
      <c r="SCK73" s="677"/>
      <c r="SCL73" s="677"/>
      <c r="SCM73" s="677"/>
      <c r="SCN73" s="677"/>
      <c r="SCO73" s="677"/>
      <c r="SCP73" s="677"/>
      <c r="SCQ73" s="677"/>
      <c r="SCR73" s="677"/>
      <c r="SCS73" s="677"/>
      <c r="SCT73" s="677"/>
      <c r="SCU73" s="677"/>
      <c r="SCV73" s="677"/>
      <c r="SCW73" s="677"/>
      <c r="SCX73" s="677"/>
      <c r="SCY73" s="677"/>
      <c r="SCZ73" s="677"/>
      <c r="SDA73" s="677"/>
      <c r="SDB73" s="677"/>
      <c r="SDC73" s="677"/>
      <c r="SDD73" s="677"/>
      <c r="SDE73" s="677"/>
      <c r="SDF73" s="677"/>
      <c r="SDG73" s="677"/>
      <c r="SDH73" s="677"/>
      <c r="SDI73" s="677"/>
      <c r="SDJ73" s="677"/>
      <c r="SDK73" s="677"/>
      <c r="SDL73" s="677"/>
      <c r="SDM73" s="677"/>
      <c r="SDN73" s="677"/>
      <c r="SDO73" s="677"/>
      <c r="SDP73" s="677"/>
      <c r="SDQ73" s="677"/>
      <c r="SDR73" s="677"/>
      <c r="SDS73" s="677"/>
      <c r="SDT73" s="677"/>
      <c r="SDU73" s="677"/>
      <c r="SDV73" s="677"/>
      <c r="SDW73" s="677"/>
      <c r="SDX73" s="677"/>
      <c r="SDY73" s="677"/>
      <c r="SDZ73" s="677"/>
      <c r="SEA73" s="677"/>
      <c r="SEB73" s="677"/>
      <c r="SEC73" s="677"/>
      <c r="SED73" s="677"/>
      <c r="SEE73" s="677"/>
      <c r="SEF73" s="677"/>
      <c r="SEG73" s="677"/>
      <c r="SEH73" s="677"/>
      <c r="SEI73" s="677"/>
      <c r="SEJ73" s="677"/>
      <c r="SEK73" s="677"/>
      <c r="SEL73" s="677"/>
      <c r="SEM73" s="677"/>
      <c r="SEN73" s="677"/>
      <c r="SEO73" s="677"/>
      <c r="SEP73" s="677"/>
      <c r="SEQ73" s="677"/>
      <c r="SER73" s="677"/>
      <c r="SES73" s="677"/>
      <c r="SET73" s="677"/>
      <c r="SEU73" s="677"/>
      <c r="SEV73" s="677"/>
      <c r="SEW73" s="677"/>
      <c r="SEX73" s="677"/>
      <c r="SEY73" s="677"/>
      <c r="SEZ73" s="677"/>
      <c r="SFA73" s="677"/>
      <c r="SFB73" s="677"/>
      <c r="SFC73" s="677"/>
      <c r="SFD73" s="677"/>
      <c r="SFE73" s="677"/>
      <c r="SFF73" s="677"/>
      <c r="SFG73" s="677"/>
      <c r="SFH73" s="677"/>
      <c r="SFI73" s="677"/>
      <c r="SFJ73" s="677"/>
      <c r="SFK73" s="677"/>
      <c r="SFL73" s="677"/>
      <c r="SFM73" s="677"/>
      <c r="SFN73" s="677"/>
      <c r="SFO73" s="677"/>
      <c r="SFP73" s="677"/>
      <c r="SFQ73" s="677"/>
      <c r="SFR73" s="677"/>
      <c r="SFS73" s="677"/>
      <c r="SFT73" s="677"/>
      <c r="SFU73" s="677"/>
      <c r="SFV73" s="677"/>
      <c r="SFW73" s="677"/>
      <c r="SFX73" s="677"/>
      <c r="SFY73" s="677"/>
      <c r="SFZ73" s="677"/>
      <c r="SGA73" s="677"/>
      <c r="SGB73" s="677"/>
      <c r="SGC73" s="677"/>
      <c r="SGD73" s="677"/>
      <c r="SGE73" s="677"/>
      <c r="SGF73" s="677"/>
      <c r="SGG73" s="677"/>
      <c r="SGH73" s="677"/>
      <c r="SGI73" s="677"/>
      <c r="SGJ73" s="677"/>
      <c r="SGK73" s="677"/>
      <c r="SGL73" s="677"/>
      <c r="SGM73" s="677"/>
      <c r="SGN73" s="677"/>
      <c r="SGO73" s="677"/>
      <c r="SGP73" s="677"/>
      <c r="SGQ73" s="677"/>
      <c r="SGR73" s="677"/>
      <c r="SGS73" s="677"/>
      <c r="SGT73" s="677"/>
      <c r="SGU73" s="677"/>
      <c r="SGV73" s="677"/>
      <c r="SGW73" s="677"/>
      <c r="SGX73" s="677"/>
      <c r="SGY73" s="677"/>
      <c r="SGZ73" s="677"/>
      <c r="SHA73" s="677"/>
      <c r="SHB73" s="677"/>
      <c r="SHC73" s="677"/>
      <c r="SHD73" s="677"/>
      <c r="SHE73" s="677"/>
      <c r="SHF73" s="677"/>
      <c r="SHG73" s="677"/>
      <c r="SHH73" s="677"/>
      <c r="SHI73" s="677"/>
      <c r="SHJ73" s="677"/>
      <c r="SHK73" s="677"/>
      <c r="SHL73" s="677"/>
      <c r="SHM73" s="677"/>
      <c r="SHN73" s="677"/>
      <c r="SHO73" s="677"/>
      <c r="SHP73" s="677"/>
      <c r="SHQ73" s="677"/>
      <c r="SHR73" s="677"/>
      <c r="SHS73" s="677"/>
      <c r="SHT73" s="677"/>
      <c r="SHU73" s="677"/>
      <c r="SHV73" s="677"/>
      <c r="SHW73" s="677"/>
      <c r="SHX73" s="677"/>
      <c r="SHY73" s="677"/>
      <c r="SHZ73" s="677"/>
      <c r="SIA73" s="677"/>
      <c r="SIB73" s="677"/>
      <c r="SIC73" s="677"/>
      <c r="SID73" s="677"/>
      <c r="SIE73" s="677"/>
      <c r="SIF73" s="677"/>
      <c r="SIG73" s="677"/>
      <c r="SIH73" s="677"/>
      <c r="SII73" s="677"/>
      <c r="SIJ73" s="677"/>
      <c r="SIK73" s="677"/>
      <c r="SIL73" s="677"/>
      <c r="SIM73" s="677"/>
      <c r="SIN73" s="677"/>
      <c r="SIO73" s="677"/>
      <c r="SIP73" s="677"/>
      <c r="SIQ73" s="677"/>
      <c r="SIR73" s="677"/>
      <c r="SIS73" s="677"/>
      <c r="SIT73" s="677"/>
      <c r="SIU73" s="677"/>
      <c r="SIV73" s="677"/>
      <c r="SIW73" s="677"/>
      <c r="SIX73" s="677"/>
      <c r="SIY73" s="677"/>
      <c r="SIZ73" s="677"/>
      <c r="SJA73" s="677"/>
      <c r="SJB73" s="677"/>
      <c r="SJC73" s="677"/>
      <c r="SJD73" s="677"/>
      <c r="SJE73" s="677"/>
      <c r="SJF73" s="677"/>
      <c r="SJG73" s="677"/>
      <c r="SJH73" s="677"/>
      <c r="SJI73" s="677"/>
      <c r="SJJ73" s="677"/>
      <c r="SJK73" s="677"/>
      <c r="SJL73" s="677"/>
      <c r="SJM73" s="677"/>
      <c r="SJN73" s="677"/>
      <c r="SJO73" s="677"/>
      <c r="SJP73" s="677"/>
      <c r="SJQ73" s="677"/>
      <c r="SJR73" s="677"/>
      <c r="SJS73" s="677"/>
      <c r="SJT73" s="677"/>
      <c r="SJU73" s="677"/>
      <c r="SJV73" s="677"/>
      <c r="SJW73" s="677"/>
      <c r="SJX73" s="677"/>
      <c r="SJY73" s="677"/>
      <c r="SJZ73" s="677"/>
      <c r="SKA73" s="677"/>
      <c r="SKB73" s="677"/>
      <c r="SKC73" s="677"/>
      <c r="SKD73" s="677"/>
      <c r="SKE73" s="677"/>
      <c r="SKF73" s="677"/>
      <c r="SKG73" s="677"/>
      <c r="SKH73" s="677"/>
      <c r="SKI73" s="677"/>
      <c r="SKJ73" s="677"/>
      <c r="SKK73" s="677"/>
      <c r="SKL73" s="677"/>
      <c r="SKM73" s="677"/>
      <c r="SKN73" s="677"/>
      <c r="SKO73" s="677"/>
      <c r="SKP73" s="677"/>
      <c r="SKQ73" s="677"/>
      <c r="SKR73" s="677"/>
      <c r="SKS73" s="677"/>
      <c r="SKT73" s="677"/>
      <c r="SKU73" s="677"/>
      <c r="SKV73" s="677"/>
      <c r="SKW73" s="677"/>
      <c r="SKX73" s="677"/>
      <c r="SKY73" s="677"/>
      <c r="SKZ73" s="677"/>
      <c r="SLA73" s="677"/>
      <c r="SLB73" s="677"/>
      <c r="SLC73" s="677"/>
      <c r="SLD73" s="677"/>
      <c r="SLE73" s="677"/>
      <c r="SLF73" s="677"/>
      <c r="SLG73" s="677"/>
      <c r="SLH73" s="677"/>
      <c r="SLI73" s="677"/>
      <c r="SLJ73" s="677"/>
      <c r="SLK73" s="677"/>
      <c r="SLL73" s="677"/>
      <c r="SLM73" s="677"/>
      <c r="SLN73" s="677"/>
      <c r="SLO73" s="677"/>
      <c r="SLP73" s="677"/>
      <c r="SLQ73" s="677"/>
      <c r="SLR73" s="677"/>
      <c r="SLS73" s="677"/>
      <c r="SLT73" s="677"/>
      <c r="SLU73" s="677"/>
      <c r="SLV73" s="677"/>
      <c r="SLW73" s="677"/>
      <c r="SLX73" s="677"/>
      <c r="SLY73" s="677"/>
      <c r="SLZ73" s="677"/>
      <c r="SMA73" s="677"/>
      <c r="SMB73" s="677"/>
      <c r="SMC73" s="677"/>
      <c r="SMD73" s="677"/>
      <c r="SME73" s="677"/>
      <c r="SMF73" s="677"/>
      <c r="SMG73" s="677"/>
      <c r="SMH73" s="677"/>
      <c r="SMI73" s="677"/>
      <c r="SMJ73" s="677"/>
      <c r="SMK73" s="677"/>
      <c r="SML73" s="677"/>
      <c r="SMM73" s="677"/>
      <c r="SMN73" s="677"/>
      <c r="SMO73" s="677"/>
      <c r="SMP73" s="677"/>
      <c r="SMQ73" s="677"/>
      <c r="SMR73" s="677"/>
      <c r="SMS73" s="677"/>
      <c r="SMT73" s="677"/>
      <c r="SMU73" s="677"/>
      <c r="SMV73" s="677"/>
      <c r="SMW73" s="677"/>
      <c r="SMX73" s="677"/>
      <c r="SMY73" s="677"/>
      <c r="SMZ73" s="677"/>
      <c r="SNA73" s="677"/>
      <c r="SNB73" s="677"/>
      <c r="SNC73" s="677"/>
      <c r="SND73" s="677"/>
      <c r="SNE73" s="677"/>
      <c r="SNF73" s="677"/>
      <c r="SNG73" s="677"/>
      <c r="SNH73" s="677"/>
      <c r="SNI73" s="677"/>
      <c r="SNJ73" s="677"/>
      <c r="SNK73" s="677"/>
      <c r="SNL73" s="677"/>
      <c r="SNM73" s="677"/>
      <c r="SNN73" s="677"/>
      <c r="SNO73" s="677"/>
      <c r="SNP73" s="677"/>
      <c r="SNQ73" s="677"/>
      <c r="SNR73" s="677"/>
      <c r="SNS73" s="677"/>
      <c r="SNT73" s="677"/>
      <c r="SNU73" s="677"/>
      <c r="SNV73" s="677"/>
      <c r="SNW73" s="677"/>
      <c r="SNX73" s="677"/>
      <c r="SNY73" s="677"/>
      <c r="SNZ73" s="677"/>
      <c r="SOA73" s="677"/>
      <c r="SOB73" s="677"/>
      <c r="SOC73" s="677"/>
      <c r="SOD73" s="677"/>
      <c r="SOE73" s="677"/>
      <c r="SOF73" s="677"/>
      <c r="SOG73" s="677"/>
      <c r="SOH73" s="677"/>
      <c r="SOI73" s="677"/>
      <c r="SOJ73" s="677"/>
      <c r="SOK73" s="677"/>
      <c r="SOL73" s="677"/>
      <c r="SOM73" s="677"/>
      <c r="SON73" s="677"/>
      <c r="SOO73" s="677"/>
      <c r="SOP73" s="677"/>
      <c r="SOQ73" s="677"/>
      <c r="SOR73" s="677"/>
      <c r="SOS73" s="677"/>
      <c r="SOT73" s="677"/>
      <c r="SOU73" s="677"/>
      <c r="SOV73" s="677"/>
      <c r="SOW73" s="677"/>
      <c r="SOX73" s="677"/>
      <c r="SOY73" s="677"/>
      <c r="SOZ73" s="677"/>
      <c r="SPA73" s="677"/>
      <c r="SPB73" s="677"/>
      <c r="SPC73" s="677"/>
      <c r="SPD73" s="677"/>
      <c r="SPE73" s="677"/>
      <c r="SPF73" s="677"/>
      <c r="SPG73" s="677"/>
      <c r="SPH73" s="677"/>
      <c r="SPI73" s="677"/>
      <c r="SPJ73" s="677"/>
      <c r="SPK73" s="677"/>
      <c r="SPL73" s="677"/>
      <c r="SPM73" s="677"/>
      <c r="SPN73" s="677"/>
      <c r="SPO73" s="677"/>
      <c r="SPP73" s="677"/>
      <c r="SPQ73" s="677"/>
      <c r="SPR73" s="677"/>
      <c r="SPS73" s="677"/>
      <c r="SPT73" s="677"/>
      <c r="SPU73" s="677"/>
      <c r="SPV73" s="677"/>
      <c r="SPW73" s="677"/>
      <c r="SPX73" s="677"/>
      <c r="SPY73" s="677"/>
      <c r="SPZ73" s="677"/>
      <c r="SQA73" s="677"/>
      <c r="SQB73" s="677"/>
      <c r="SQC73" s="677"/>
      <c r="SQD73" s="677"/>
      <c r="SQE73" s="677"/>
      <c r="SQF73" s="677"/>
      <c r="SQG73" s="677"/>
      <c r="SQH73" s="677"/>
      <c r="SQI73" s="677"/>
      <c r="SQJ73" s="677"/>
      <c r="SQK73" s="677"/>
      <c r="SQL73" s="677"/>
      <c r="SQM73" s="677"/>
      <c r="SQN73" s="677"/>
      <c r="SQO73" s="677"/>
      <c r="SQP73" s="677"/>
      <c r="SQQ73" s="677"/>
      <c r="SQR73" s="677"/>
      <c r="SQS73" s="677"/>
      <c r="SQT73" s="677"/>
      <c r="SQU73" s="677"/>
      <c r="SQV73" s="677"/>
      <c r="SQW73" s="677"/>
      <c r="SQX73" s="677"/>
      <c r="SQY73" s="677"/>
      <c r="SQZ73" s="677"/>
      <c r="SRA73" s="677"/>
      <c r="SRB73" s="677"/>
      <c r="SRC73" s="677"/>
      <c r="SRD73" s="677"/>
      <c r="SRE73" s="677"/>
      <c r="SRF73" s="677"/>
      <c r="SRG73" s="677"/>
      <c r="SRH73" s="677"/>
      <c r="SRI73" s="677"/>
      <c r="SRJ73" s="677"/>
      <c r="SRK73" s="677"/>
      <c r="SRL73" s="677"/>
      <c r="SRM73" s="677"/>
      <c r="SRN73" s="677"/>
      <c r="SRO73" s="677"/>
      <c r="SRP73" s="677"/>
      <c r="SRQ73" s="677"/>
      <c r="SRR73" s="677"/>
      <c r="SRS73" s="677"/>
      <c r="SRT73" s="677"/>
      <c r="SRU73" s="677"/>
      <c r="SRV73" s="677"/>
      <c r="SRW73" s="677"/>
      <c r="SRX73" s="677"/>
      <c r="SRY73" s="677"/>
      <c r="SRZ73" s="677"/>
      <c r="SSA73" s="677"/>
      <c r="SSB73" s="677"/>
      <c r="SSC73" s="677"/>
      <c r="SSD73" s="677"/>
      <c r="SSE73" s="677"/>
      <c r="SSF73" s="677"/>
      <c r="SSG73" s="677"/>
      <c r="SSH73" s="677"/>
      <c r="SSI73" s="677"/>
      <c r="SSJ73" s="677"/>
      <c r="SSK73" s="677"/>
      <c r="SSL73" s="677"/>
      <c r="SSM73" s="677"/>
      <c r="SSN73" s="677"/>
      <c r="SSO73" s="677"/>
      <c r="SSP73" s="677"/>
      <c r="SSQ73" s="677"/>
      <c r="SSR73" s="677"/>
      <c r="SSS73" s="677"/>
      <c r="SST73" s="677"/>
      <c r="SSU73" s="677"/>
      <c r="SSV73" s="677"/>
      <c r="SSW73" s="677"/>
      <c r="SSX73" s="677"/>
      <c r="SSY73" s="677"/>
      <c r="SSZ73" s="677"/>
      <c r="STA73" s="677"/>
      <c r="STB73" s="677"/>
      <c r="STC73" s="677"/>
      <c r="STD73" s="677"/>
      <c r="STE73" s="677"/>
      <c r="STF73" s="677"/>
      <c r="STG73" s="677"/>
      <c r="STH73" s="677"/>
      <c r="STI73" s="677"/>
      <c r="STJ73" s="677"/>
      <c r="STK73" s="677"/>
      <c r="STL73" s="677"/>
      <c r="STM73" s="677"/>
      <c r="STN73" s="677"/>
      <c r="STO73" s="677"/>
      <c r="STP73" s="677"/>
      <c r="STQ73" s="677"/>
      <c r="STR73" s="677"/>
      <c r="STS73" s="677"/>
      <c r="STT73" s="677"/>
      <c r="STU73" s="677"/>
      <c r="STV73" s="677"/>
      <c r="STW73" s="677"/>
      <c r="STX73" s="677"/>
      <c r="STY73" s="677"/>
      <c r="STZ73" s="677"/>
      <c r="SUA73" s="677"/>
      <c r="SUB73" s="677"/>
      <c r="SUC73" s="677"/>
      <c r="SUD73" s="677"/>
      <c r="SUE73" s="677"/>
      <c r="SUF73" s="677"/>
      <c r="SUG73" s="677"/>
      <c r="SUH73" s="677"/>
      <c r="SUI73" s="677"/>
      <c r="SUJ73" s="677"/>
      <c r="SUK73" s="677"/>
      <c r="SUL73" s="677"/>
      <c r="SUM73" s="677"/>
      <c r="SUN73" s="677"/>
      <c r="SUO73" s="677"/>
      <c r="SUP73" s="677"/>
      <c r="SUQ73" s="677"/>
      <c r="SUR73" s="677"/>
      <c r="SUS73" s="677"/>
      <c r="SUT73" s="677"/>
      <c r="SUU73" s="677"/>
      <c r="SUV73" s="677"/>
      <c r="SUW73" s="677"/>
      <c r="SUX73" s="677"/>
      <c r="SUY73" s="677"/>
      <c r="SUZ73" s="677"/>
      <c r="SVA73" s="677"/>
      <c r="SVB73" s="677"/>
      <c r="SVC73" s="677"/>
      <c r="SVD73" s="677"/>
      <c r="SVE73" s="677"/>
      <c r="SVF73" s="677"/>
      <c r="SVG73" s="677"/>
      <c r="SVH73" s="677"/>
      <c r="SVI73" s="677"/>
      <c r="SVJ73" s="677"/>
      <c r="SVK73" s="677"/>
      <c r="SVL73" s="677"/>
      <c r="SVM73" s="677"/>
      <c r="SVN73" s="677"/>
      <c r="SVO73" s="677"/>
      <c r="SVP73" s="677"/>
      <c r="SVQ73" s="677"/>
      <c r="SVR73" s="677"/>
      <c r="SVS73" s="677"/>
      <c r="SVT73" s="677"/>
      <c r="SVU73" s="677"/>
      <c r="SVV73" s="677"/>
      <c r="SVW73" s="677"/>
      <c r="SVX73" s="677"/>
      <c r="SVY73" s="677"/>
      <c r="SVZ73" s="677"/>
      <c r="SWA73" s="677"/>
      <c r="SWB73" s="677"/>
      <c r="SWC73" s="677"/>
      <c r="SWD73" s="677"/>
      <c r="SWE73" s="677"/>
      <c r="SWF73" s="677"/>
      <c r="SWG73" s="677"/>
      <c r="SWH73" s="677"/>
      <c r="SWI73" s="677"/>
      <c r="SWJ73" s="677"/>
      <c r="SWK73" s="677"/>
      <c r="SWL73" s="677"/>
      <c r="SWM73" s="677"/>
      <c r="SWN73" s="677"/>
      <c r="SWO73" s="677"/>
      <c r="SWP73" s="677"/>
      <c r="SWQ73" s="677"/>
      <c r="SWR73" s="677"/>
      <c r="SWS73" s="677"/>
      <c r="SWT73" s="677"/>
      <c r="SWU73" s="677"/>
      <c r="SWV73" s="677"/>
      <c r="SWW73" s="677"/>
      <c r="SWX73" s="677"/>
      <c r="SWY73" s="677"/>
      <c r="SWZ73" s="677"/>
      <c r="SXA73" s="677"/>
      <c r="SXB73" s="677"/>
      <c r="SXC73" s="677"/>
      <c r="SXD73" s="677"/>
      <c r="SXE73" s="677"/>
      <c r="SXF73" s="677"/>
      <c r="SXG73" s="677"/>
      <c r="SXH73" s="677"/>
      <c r="SXI73" s="677"/>
      <c r="SXJ73" s="677"/>
      <c r="SXK73" s="677"/>
      <c r="SXL73" s="677"/>
      <c r="SXM73" s="677"/>
      <c r="SXN73" s="677"/>
      <c r="SXO73" s="677"/>
      <c r="SXP73" s="677"/>
      <c r="SXQ73" s="677"/>
      <c r="SXR73" s="677"/>
      <c r="SXS73" s="677"/>
      <c r="SXT73" s="677"/>
      <c r="SXU73" s="677"/>
      <c r="SXV73" s="677"/>
      <c r="SXW73" s="677"/>
      <c r="SXX73" s="677"/>
      <c r="SXY73" s="677"/>
      <c r="SXZ73" s="677"/>
      <c r="SYA73" s="677"/>
      <c r="SYB73" s="677"/>
      <c r="SYC73" s="677"/>
      <c r="SYD73" s="677"/>
      <c r="SYE73" s="677"/>
      <c r="SYF73" s="677"/>
      <c r="SYG73" s="677"/>
      <c r="SYH73" s="677"/>
      <c r="SYI73" s="677"/>
      <c r="SYJ73" s="677"/>
      <c r="SYK73" s="677"/>
      <c r="SYL73" s="677"/>
      <c r="SYM73" s="677"/>
      <c r="SYN73" s="677"/>
      <c r="SYO73" s="677"/>
      <c r="SYP73" s="677"/>
      <c r="SYQ73" s="677"/>
      <c r="SYR73" s="677"/>
      <c r="SYS73" s="677"/>
      <c r="SYT73" s="677"/>
      <c r="SYU73" s="677"/>
      <c r="SYV73" s="677"/>
      <c r="SYW73" s="677"/>
      <c r="SYX73" s="677"/>
      <c r="SYY73" s="677"/>
      <c r="SYZ73" s="677"/>
      <c r="SZA73" s="677"/>
      <c r="SZB73" s="677"/>
      <c r="SZC73" s="677"/>
      <c r="SZD73" s="677"/>
      <c r="SZE73" s="677"/>
      <c r="SZF73" s="677"/>
      <c r="SZG73" s="677"/>
      <c r="SZH73" s="677"/>
      <c r="SZI73" s="677"/>
      <c r="SZJ73" s="677"/>
      <c r="SZK73" s="677"/>
      <c r="SZL73" s="677"/>
      <c r="SZM73" s="677"/>
      <c r="SZN73" s="677"/>
      <c r="SZO73" s="677"/>
      <c r="SZP73" s="677"/>
      <c r="SZQ73" s="677"/>
      <c r="SZR73" s="677"/>
      <c r="SZS73" s="677"/>
      <c r="SZT73" s="677"/>
      <c r="SZU73" s="677"/>
      <c r="SZV73" s="677"/>
      <c r="SZW73" s="677"/>
      <c r="SZX73" s="677"/>
      <c r="SZY73" s="677"/>
      <c r="SZZ73" s="677"/>
      <c r="TAA73" s="677"/>
      <c r="TAB73" s="677"/>
      <c r="TAC73" s="677"/>
      <c r="TAD73" s="677"/>
      <c r="TAE73" s="677"/>
      <c r="TAF73" s="677"/>
      <c r="TAG73" s="677"/>
      <c r="TAH73" s="677"/>
      <c r="TAI73" s="677"/>
      <c r="TAJ73" s="677"/>
      <c r="TAK73" s="677"/>
      <c r="TAL73" s="677"/>
      <c r="TAM73" s="677"/>
      <c r="TAN73" s="677"/>
      <c r="TAO73" s="677"/>
      <c r="TAP73" s="677"/>
      <c r="TAQ73" s="677"/>
      <c r="TAR73" s="677"/>
      <c r="TAS73" s="677"/>
      <c r="TAT73" s="677"/>
      <c r="TAU73" s="677"/>
      <c r="TAV73" s="677"/>
      <c r="TAW73" s="677"/>
      <c r="TAX73" s="677"/>
      <c r="TAY73" s="677"/>
      <c r="TAZ73" s="677"/>
      <c r="TBA73" s="677"/>
      <c r="TBB73" s="677"/>
      <c r="TBC73" s="677"/>
      <c r="TBD73" s="677"/>
      <c r="TBE73" s="677"/>
      <c r="TBF73" s="677"/>
      <c r="TBG73" s="677"/>
      <c r="TBH73" s="677"/>
      <c r="TBI73" s="677"/>
      <c r="TBJ73" s="677"/>
      <c r="TBK73" s="677"/>
      <c r="TBL73" s="677"/>
      <c r="TBM73" s="677"/>
      <c r="TBN73" s="677"/>
      <c r="TBO73" s="677"/>
      <c r="TBP73" s="677"/>
      <c r="TBQ73" s="677"/>
      <c r="TBR73" s="677"/>
      <c r="TBS73" s="677"/>
      <c r="TBT73" s="677"/>
      <c r="TBU73" s="677"/>
      <c r="TBV73" s="677"/>
      <c r="TBW73" s="677"/>
      <c r="TBX73" s="677"/>
      <c r="TBY73" s="677"/>
      <c r="TBZ73" s="677"/>
      <c r="TCA73" s="677"/>
      <c r="TCB73" s="677"/>
      <c r="TCC73" s="677"/>
      <c r="TCD73" s="677"/>
      <c r="TCE73" s="677"/>
      <c r="TCF73" s="677"/>
      <c r="TCG73" s="677"/>
      <c r="TCH73" s="677"/>
      <c r="TCI73" s="677"/>
      <c r="TCJ73" s="677"/>
      <c r="TCK73" s="677"/>
      <c r="TCL73" s="677"/>
      <c r="TCM73" s="677"/>
      <c r="TCN73" s="677"/>
      <c r="TCO73" s="677"/>
      <c r="TCP73" s="677"/>
      <c r="TCQ73" s="677"/>
      <c r="TCR73" s="677"/>
      <c r="TCS73" s="677"/>
      <c r="TCT73" s="677"/>
      <c r="TCU73" s="677"/>
      <c r="TCV73" s="677"/>
      <c r="TCW73" s="677"/>
      <c r="TCX73" s="677"/>
      <c r="TCY73" s="677"/>
      <c r="TCZ73" s="677"/>
      <c r="TDA73" s="677"/>
      <c r="TDB73" s="677"/>
      <c r="TDC73" s="677"/>
      <c r="TDD73" s="677"/>
      <c r="TDE73" s="677"/>
      <c r="TDF73" s="677"/>
      <c r="TDG73" s="677"/>
      <c r="TDH73" s="677"/>
      <c r="TDI73" s="677"/>
      <c r="TDJ73" s="677"/>
      <c r="TDK73" s="677"/>
      <c r="TDL73" s="677"/>
      <c r="TDM73" s="677"/>
      <c r="TDN73" s="677"/>
      <c r="TDO73" s="677"/>
      <c r="TDP73" s="677"/>
      <c r="TDQ73" s="677"/>
      <c r="TDR73" s="677"/>
      <c r="TDS73" s="677"/>
      <c r="TDT73" s="677"/>
      <c r="TDU73" s="677"/>
      <c r="TDV73" s="677"/>
      <c r="TDW73" s="677"/>
      <c r="TDX73" s="677"/>
      <c r="TDY73" s="677"/>
      <c r="TDZ73" s="677"/>
      <c r="TEA73" s="677"/>
      <c r="TEB73" s="677"/>
      <c r="TEC73" s="677"/>
      <c r="TED73" s="677"/>
      <c r="TEE73" s="677"/>
      <c r="TEF73" s="677"/>
      <c r="TEG73" s="677"/>
      <c r="TEH73" s="677"/>
      <c r="TEI73" s="677"/>
      <c r="TEJ73" s="677"/>
      <c r="TEK73" s="677"/>
      <c r="TEL73" s="677"/>
      <c r="TEM73" s="677"/>
      <c r="TEN73" s="677"/>
      <c r="TEO73" s="677"/>
      <c r="TEP73" s="677"/>
      <c r="TEQ73" s="677"/>
      <c r="TER73" s="677"/>
      <c r="TES73" s="677"/>
      <c r="TET73" s="677"/>
      <c r="TEU73" s="677"/>
      <c r="TEV73" s="677"/>
      <c r="TEW73" s="677"/>
      <c r="TEX73" s="677"/>
      <c r="TEY73" s="677"/>
      <c r="TEZ73" s="677"/>
      <c r="TFA73" s="677"/>
      <c r="TFB73" s="677"/>
      <c r="TFC73" s="677"/>
      <c r="TFD73" s="677"/>
      <c r="TFE73" s="677"/>
      <c r="TFF73" s="677"/>
      <c r="TFG73" s="677"/>
      <c r="TFH73" s="677"/>
      <c r="TFI73" s="677"/>
      <c r="TFJ73" s="677"/>
      <c r="TFK73" s="677"/>
      <c r="TFL73" s="677"/>
      <c r="TFM73" s="677"/>
      <c r="TFN73" s="677"/>
      <c r="TFO73" s="677"/>
      <c r="TFP73" s="677"/>
      <c r="TFQ73" s="677"/>
      <c r="TFR73" s="677"/>
      <c r="TFS73" s="677"/>
      <c r="TFT73" s="677"/>
      <c r="TFU73" s="677"/>
      <c r="TFV73" s="677"/>
      <c r="TFW73" s="677"/>
      <c r="TFX73" s="677"/>
      <c r="TFY73" s="677"/>
      <c r="TFZ73" s="677"/>
      <c r="TGA73" s="677"/>
      <c r="TGB73" s="677"/>
      <c r="TGC73" s="677"/>
      <c r="TGD73" s="677"/>
      <c r="TGE73" s="677"/>
      <c r="TGF73" s="677"/>
      <c r="TGG73" s="677"/>
      <c r="TGH73" s="677"/>
      <c r="TGI73" s="677"/>
      <c r="TGJ73" s="677"/>
      <c r="TGK73" s="677"/>
      <c r="TGL73" s="677"/>
      <c r="TGM73" s="677"/>
      <c r="TGN73" s="677"/>
      <c r="TGO73" s="677"/>
      <c r="TGP73" s="677"/>
      <c r="TGQ73" s="677"/>
      <c r="TGR73" s="677"/>
      <c r="TGS73" s="677"/>
      <c r="TGT73" s="677"/>
      <c r="TGU73" s="677"/>
      <c r="TGV73" s="677"/>
      <c r="TGW73" s="677"/>
      <c r="TGX73" s="677"/>
      <c r="TGY73" s="677"/>
      <c r="TGZ73" s="677"/>
      <c r="THA73" s="677"/>
      <c r="THB73" s="677"/>
      <c r="THC73" s="677"/>
      <c r="THD73" s="677"/>
      <c r="THE73" s="677"/>
      <c r="THF73" s="677"/>
      <c r="THG73" s="677"/>
      <c r="THH73" s="677"/>
      <c r="THI73" s="677"/>
      <c r="THJ73" s="677"/>
      <c r="THK73" s="677"/>
      <c r="THL73" s="677"/>
      <c r="THM73" s="677"/>
      <c r="THN73" s="677"/>
      <c r="THO73" s="677"/>
      <c r="THP73" s="677"/>
      <c r="THQ73" s="677"/>
      <c r="THR73" s="677"/>
      <c r="THS73" s="677"/>
      <c r="THT73" s="677"/>
      <c r="THU73" s="677"/>
      <c r="THV73" s="677"/>
      <c r="THW73" s="677"/>
      <c r="THX73" s="677"/>
      <c r="THY73" s="677"/>
      <c r="THZ73" s="677"/>
      <c r="TIA73" s="677"/>
      <c r="TIB73" s="677"/>
      <c r="TIC73" s="677"/>
      <c r="TID73" s="677"/>
      <c r="TIE73" s="677"/>
      <c r="TIF73" s="677"/>
      <c r="TIG73" s="677"/>
      <c r="TIH73" s="677"/>
      <c r="TII73" s="677"/>
      <c r="TIJ73" s="677"/>
      <c r="TIK73" s="677"/>
      <c r="TIL73" s="677"/>
      <c r="TIM73" s="677"/>
      <c r="TIN73" s="677"/>
      <c r="TIO73" s="677"/>
      <c r="TIP73" s="677"/>
      <c r="TIQ73" s="677"/>
      <c r="TIR73" s="677"/>
      <c r="TIS73" s="677"/>
      <c r="TIT73" s="677"/>
      <c r="TIU73" s="677"/>
      <c r="TIV73" s="677"/>
      <c r="TIW73" s="677"/>
      <c r="TIX73" s="677"/>
      <c r="TIY73" s="677"/>
      <c r="TIZ73" s="677"/>
      <c r="TJA73" s="677"/>
      <c r="TJB73" s="677"/>
      <c r="TJC73" s="677"/>
      <c r="TJD73" s="677"/>
      <c r="TJE73" s="677"/>
      <c r="TJF73" s="677"/>
      <c r="TJG73" s="677"/>
      <c r="TJH73" s="677"/>
      <c r="TJI73" s="677"/>
      <c r="TJJ73" s="677"/>
      <c r="TJK73" s="677"/>
      <c r="TJL73" s="677"/>
      <c r="TJM73" s="677"/>
      <c r="TJN73" s="677"/>
      <c r="TJO73" s="677"/>
      <c r="TJP73" s="677"/>
      <c r="TJQ73" s="677"/>
      <c r="TJR73" s="677"/>
      <c r="TJS73" s="677"/>
      <c r="TJT73" s="677"/>
      <c r="TJU73" s="677"/>
      <c r="TJV73" s="677"/>
      <c r="TJW73" s="677"/>
      <c r="TJX73" s="677"/>
      <c r="TJY73" s="677"/>
      <c r="TJZ73" s="677"/>
      <c r="TKA73" s="677"/>
      <c r="TKB73" s="677"/>
      <c r="TKC73" s="677"/>
      <c r="TKD73" s="677"/>
      <c r="TKE73" s="677"/>
      <c r="TKF73" s="677"/>
      <c r="TKG73" s="677"/>
      <c r="TKH73" s="677"/>
      <c r="TKI73" s="677"/>
      <c r="TKJ73" s="677"/>
      <c r="TKK73" s="677"/>
      <c r="TKL73" s="677"/>
      <c r="TKM73" s="677"/>
      <c r="TKN73" s="677"/>
      <c r="TKO73" s="677"/>
      <c r="TKP73" s="677"/>
      <c r="TKQ73" s="677"/>
      <c r="TKR73" s="677"/>
      <c r="TKS73" s="677"/>
      <c r="TKT73" s="677"/>
      <c r="TKU73" s="677"/>
      <c r="TKV73" s="677"/>
      <c r="TKW73" s="677"/>
      <c r="TKX73" s="677"/>
      <c r="TKY73" s="677"/>
      <c r="TKZ73" s="677"/>
      <c r="TLA73" s="677"/>
      <c r="TLB73" s="677"/>
      <c r="TLC73" s="677"/>
      <c r="TLD73" s="677"/>
      <c r="TLE73" s="677"/>
      <c r="TLF73" s="677"/>
      <c r="TLG73" s="677"/>
      <c r="TLH73" s="677"/>
      <c r="TLI73" s="677"/>
      <c r="TLJ73" s="677"/>
      <c r="TLK73" s="677"/>
      <c r="TLL73" s="677"/>
      <c r="TLM73" s="677"/>
      <c r="TLN73" s="677"/>
      <c r="TLO73" s="677"/>
      <c r="TLP73" s="677"/>
      <c r="TLQ73" s="677"/>
      <c r="TLR73" s="677"/>
      <c r="TLS73" s="677"/>
      <c r="TLT73" s="677"/>
      <c r="TLU73" s="677"/>
      <c r="TLV73" s="677"/>
      <c r="TLW73" s="677"/>
      <c r="TLX73" s="677"/>
      <c r="TLY73" s="677"/>
      <c r="TLZ73" s="677"/>
      <c r="TMA73" s="677"/>
      <c r="TMB73" s="677"/>
      <c r="TMC73" s="677"/>
      <c r="TMD73" s="677"/>
      <c r="TME73" s="677"/>
      <c r="TMF73" s="677"/>
      <c r="TMG73" s="677"/>
      <c r="TMH73" s="677"/>
      <c r="TMI73" s="677"/>
      <c r="TMJ73" s="677"/>
      <c r="TMK73" s="677"/>
      <c r="TML73" s="677"/>
      <c r="TMM73" s="677"/>
      <c r="TMN73" s="677"/>
      <c r="TMO73" s="677"/>
      <c r="TMP73" s="677"/>
      <c r="TMQ73" s="677"/>
      <c r="TMR73" s="677"/>
      <c r="TMS73" s="677"/>
      <c r="TMT73" s="677"/>
      <c r="TMU73" s="677"/>
      <c r="TMV73" s="677"/>
      <c r="TMW73" s="677"/>
      <c r="TMX73" s="677"/>
      <c r="TMY73" s="677"/>
      <c r="TMZ73" s="677"/>
      <c r="TNA73" s="677"/>
      <c r="TNB73" s="677"/>
      <c r="TNC73" s="677"/>
      <c r="TND73" s="677"/>
      <c r="TNE73" s="677"/>
      <c r="TNF73" s="677"/>
      <c r="TNG73" s="677"/>
      <c r="TNH73" s="677"/>
      <c r="TNI73" s="677"/>
      <c r="TNJ73" s="677"/>
      <c r="TNK73" s="677"/>
      <c r="TNL73" s="677"/>
      <c r="TNM73" s="677"/>
      <c r="TNN73" s="677"/>
      <c r="TNO73" s="677"/>
      <c r="TNP73" s="677"/>
      <c r="TNQ73" s="677"/>
      <c r="TNR73" s="677"/>
      <c r="TNS73" s="677"/>
      <c r="TNT73" s="677"/>
      <c r="TNU73" s="677"/>
      <c r="TNV73" s="677"/>
      <c r="TNW73" s="677"/>
      <c r="TNX73" s="677"/>
      <c r="TNY73" s="677"/>
      <c r="TNZ73" s="677"/>
      <c r="TOA73" s="677"/>
      <c r="TOB73" s="677"/>
      <c r="TOC73" s="677"/>
      <c r="TOD73" s="677"/>
      <c r="TOE73" s="677"/>
      <c r="TOF73" s="677"/>
      <c r="TOG73" s="677"/>
      <c r="TOH73" s="677"/>
      <c r="TOI73" s="677"/>
      <c r="TOJ73" s="677"/>
      <c r="TOK73" s="677"/>
      <c r="TOL73" s="677"/>
      <c r="TOM73" s="677"/>
      <c r="TON73" s="677"/>
      <c r="TOO73" s="677"/>
      <c r="TOP73" s="677"/>
      <c r="TOQ73" s="677"/>
      <c r="TOR73" s="677"/>
      <c r="TOS73" s="677"/>
      <c r="TOT73" s="677"/>
      <c r="TOU73" s="677"/>
      <c r="TOV73" s="677"/>
      <c r="TOW73" s="677"/>
      <c r="TOX73" s="677"/>
      <c r="TOY73" s="677"/>
      <c r="TOZ73" s="677"/>
      <c r="TPA73" s="677"/>
      <c r="TPB73" s="677"/>
      <c r="TPC73" s="677"/>
      <c r="TPD73" s="677"/>
      <c r="TPE73" s="677"/>
      <c r="TPF73" s="677"/>
      <c r="TPG73" s="677"/>
      <c r="TPH73" s="677"/>
      <c r="TPI73" s="677"/>
      <c r="TPJ73" s="677"/>
      <c r="TPK73" s="677"/>
      <c r="TPL73" s="677"/>
      <c r="TPM73" s="677"/>
      <c r="TPN73" s="677"/>
      <c r="TPO73" s="677"/>
      <c r="TPP73" s="677"/>
      <c r="TPQ73" s="677"/>
      <c r="TPR73" s="677"/>
      <c r="TPS73" s="677"/>
      <c r="TPT73" s="677"/>
      <c r="TPU73" s="677"/>
      <c r="TPV73" s="677"/>
      <c r="TPW73" s="677"/>
      <c r="TPX73" s="677"/>
      <c r="TPY73" s="677"/>
      <c r="TPZ73" s="677"/>
      <c r="TQA73" s="677"/>
      <c r="TQB73" s="677"/>
      <c r="TQC73" s="677"/>
      <c r="TQD73" s="677"/>
      <c r="TQE73" s="677"/>
      <c r="TQF73" s="677"/>
      <c r="TQG73" s="677"/>
      <c r="TQH73" s="677"/>
      <c r="TQI73" s="677"/>
      <c r="TQJ73" s="677"/>
      <c r="TQK73" s="677"/>
      <c r="TQL73" s="677"/>
      <c r="TQM73" s="677"/>
      <c r="TQN73" s="677"/>
      <c r="TQO73" s="677"/>
      <c r="TQP73" s="677"/>
      <c r="TQQ73" s="677"/>
      <c r="TQR73" s="677"/>
      <c r="TQS73" s="677"/>
      <c r="TQT73" s="677"/>
      <c r="TQU73" s="677"/>
      <c r="TQV73" s="677"/>
      <c r="TQW73" s="677"/>
      <c r="TQX73" s="677"/>
      <c r="TQY73" s="677"/>
      <c r="TQZ73" s="677"/>
      <c r="TRA73" s="677"/>
      <c r="TRB73" s="677"/>
      <c r="TRC73" s="677"/>
      <c r="TRD73" s="677"/>
      <c r="TRE73" s="677"/>
      <c r="TRF73" s="677"/>
      <c r="TRG73" s="677"/>
      <c r="TRH73" s="677"/>
      <c r="TRI73" s="677"/>
      <c r="TRJ73" s="677"/>
      <c r="TRK73" s="677"/>
      <c r="TRL73" s="677"/>
      <c r="TRM73" s="677"/>
      <c r="TRN73" s="677"/>
      <c r="TRO73" s="677"/>
      <c r="TRP73" s="677"/>
      <c r="TRQ73" s="677"/>
      <c r="TRR73" s="677"/>
      <c r="TRS73" s="677"/>
      <c r="TRT73" s="677"/>
      <c r="TRU73" s="677"/>
      <c r="TRV73" s="677"/>
      <c r="TRW73" s="677"/>
      <c r="TRX73" s="677"/>
      <c r="TRY73" s="677"/>
      <c r="TRZ73" s="677"/>
      <c r="TSA73" s="677"/>
      <c r="TSB73" s="677"/>
      <c r="TSC73" s="677"/>
      <c r="TSD73" s="677"/>
      <c r="TSE73" s="677"/>
      <c r="TSF73" s="677"/>
      <c r="TSG73" s="677"/>
      <c r="TSH73" s="677"/>
      <c r="TSI73" s="677"/>
      <c r="TSJ73" s="677"/>
      <c r="TSK73" s="677"/>
      <c r="TSL73" s="677"/>
      <c r="TSM73" s="677"/>
      <c r="TSN73" s="677"/>
      <c r="TSO73" s="677"/>
      <c r="TSP73" s="677"/>
      <c r="TSQ73" s="677"/>
      <c r="TSR73" s="677"/>
      <c r="TSS73" s="677"/>
      <c r="TST73" s="677"/>
      <c r="TSU73" s="677"/>
      <c r="TSV73" s="677"/>
      <c r="TSW73" s="677"/>
      <c r="TSX73" s="677"/>
      <c r="TSY73" s="677"/>
      <c r="TSZ73" s="677"/>
      <c r="TTA73" s="677"/>
      <c r="TTB73" s="677"/>
      <c r="TTC73" s="677"/>
      <c r="TTD73" s="677"/>
      <c r="TTE73" s="677"/>
      <c r="TTF73" s="677"/>
      <c r="TTG73" s="677"/>
      <c r="TTH73" s="677"/>
      <c r="TTI73" s="677"/>
      <c r="TTJ73" s="677"/>
      <c r="TTK73" s="677"/>
      <c r="TTL73" s="677"/>
      <c r="TTM73" s="677"/>
      <c r="TTN73" s="677"/>
      <c r="TTO73" s="677"/>
      <c r="TTP73" s="677"/>
      <c r="TTQ73" s="677"/>
      <c r="TTR73" s="677"/>
      <c r="TTS73" s="677"/>
      <c r="TTT73" s="677"/>
      <c r="TTU73" s="677"/>
      <c r="TTV73" s="677"/>
      <c r="TTW73" s="677"/>
      <c r="TTX73" s="677"/>
      <c r="TTY73" s="677"/>
      <c r="TTZ73" s="677"/>
      <c r="TUA73" s="677"/>
      <c r="TUB73" s="677"/>
      <c r="TUC73" s="677"/>
      <c r="TUD73" s="677"/>
      <c r="TUE73" s="677"/>
      <c r="TUF73" s="677"/>
      <c r="TUG73" s="677"/>
      <c r="TUH73" s="677"/>
      <c r="TUI73" s="677"/>
      <c r="TUJ73" s="677"/>
      <c r="TUK73" s="677"/>
      <c r="TUL73" s="677"/>
      <c r="TUM73" s="677"/>
      <c r="TUN73" s="677"/>
      <c r="TUO73" s="677"/>
      <c r="TUP73" s="677"/>
      <c r="TUQ73" s="677"/>
      <c r="TUR73" s="677"/>
      <c r="TUS73" s="677"/>
      <c r="TUT73" s="677"/>
      <c r="TUU73" s="677"/>
      <c r="TUV73" s="677"/>
      <c r="TUW73" s="677"/>
      <c r="TUX73" s="677"/>
      <c r="TUY73" s="677"/>
      <c r="TUZ73" s="677"/>
      <c r="TVA73" s="677"/>
      <c r="TVB73" s="677"/>
      <c r="TVC73" s="677"/>
      <c r="TVD73" s="677"/>
      <c r="TVE73" s="677"/>
      <c r="TVF73" s="677"/>
      <c r="TVG73" s="677"/>
      <c r="TVH73" s="677"/>
      <c r="TVI73" s="677"/>
      <c r="TVJ73" s="677"/>
      <c r="TVK73" s="677"/>
      <c r="TVL73" s="677"/>
      <c r="TVM73" s="677"/>
      <c r="TVN73" s="677"/>
      <c r="TVO73" s="677"/>
      <c r="TVP73" s="677"/>
      <c r="TVQ73" s="677"/>
      <c r="TVR73" s="677"/>
      <c r="TVS73" s="677"/>
      <c r="TVT73" s="677"/>
      <c r="TVU73" s="677"/>
      <c r="TVV73" s="677"/>
      <c r="TVW73" s="677"/>
      <c r="TVX73" s="677"/>
      <c r="TVY73" s="677"/>
      <c r="TVZ73" s="677"/>
      <c r="TWA73" s="677"/>
      <c r="TWB73" s="677"/>
      <c r="TWC73" s="677"/>
      <c r="TWD73" s="677"/>
      <c r="TWE73" s="677"/>
      <c r="TWF73" s="677"/>
      <c r="TWG73" s="677"/>
      <c r="TWH73" s="677"/>
      <c r="TWI73" s="677"/>
      <c r="TWJ73" s="677"/>
      <c r="TWK73" s="677"/>
      <c r="TWL73" s="677"/>
      <c r="TWM73" s="677"/>
      <c r="TWN73" s="677"/>
      <c r="TWO73" s="677"/>
      <c r="TWP73" s="677"/>
      <c r="TWQ73" s="677"/>
      <c r="TWR73" s="677"/>
      <c r="TWS73" s="677"/>
      <c r="TWT73" s="677"/>
      <c r="TWU73" s="677"/>
      <c r="TWV73" s="677"/>
      <c r="TWW73" s="677"/>
      <c r="TWX73" s="677"/>
      <c r="TWY73" s="677"/>
      <c r="TWZ73" s="677"/>
      <c r="TXA73" s="677"/>
      <c r="TXB73" s="677"/>
      <c r="TXC73" s="677"/>
      <c r="TXD73" s="677"/>
      <c r="TXE73" s="677"/>
      <c r="TXF73" s="677"/>
      <c r="TXG73" s="677"/>
      <c r="TXH73" s="677"/>
      <c r="TXI73" s="677"/>
      <c r="TXJ73" s="677"/>
      <c r="TXK73" s="677"/>
      <c r="TXL73" s="677"/>
      <c r="TXM73" s="677"/>
      <c r="TXN73" s="677"/>
      <c r="TXO73" s="677"/>
      <c r="TXP73" s="677"/>
      <c r="TXQ73" s="677"/>
      <c r="TXR73" s="677"/>
      <c r="TXS73" s="677"/>
      <c r="TXT73" s="677"/>
      <c r="TXU73" s="677"/>
      <c r="TXV73" s="677"/>
      <c r="TXW73" s="677"/>
      <c r="TXX73" s="677"/>
      <c r="TXY73" s="677"/>
      <c r="TXZ73" s="677"/>
      <c r="TYA73" s="677"/>
      <c r="TYB73" s="677"/>
      <c r="TYC73" s="677"/>
      <c r="TYD73" s="677"/>
      <c r="TYE73" s="677"/>
      <c r="TYF73" s="677"/>
      <c r="TYG73" s="677"/>
      <c r="TYH73" s="677"/>
      <c r="TYI73" s="677"/>
      <c r="TYJ73" s="677"/>
      <c r="TYK73" s="677"/>
      <c r="TYL73" s="677"/>
      <c r="TYM73" s="677"/>
      <c r="TYN73" s="677"/>
      <c r="TYO73" s="677"/>
      <c r="TYP73" s="677"/>
      <c r="TYQ73" s="677"/>
      <c r="TYR73" s="677"/>
      <c r="TYS73" s="677"/>
      <c r="TYT73" s="677"/>
      <c r="TYU73" s="677"/>
      <c r="TYV73" s="677"/>
      <c r="TYW73" s="677"/>
      <c r="TYX73" s="677"/>
      <c r="TYY73" s="677"/>
      <c r="TYZ73" s="677"/>
      <c r="TZA73" s="677"/>
      <c r="TZB73" s="677"/>
      <c r="TZC73" s="677"/>
      <c r="TZD73" s="677"/>
      <c r="TZE73" s="677"/>
      <c r="TZF73" s="677"/>
      <c r="TZG73" s="677"/>
      <c r="TZH73" s="677"/>
      <c r="TZI73" s="677"/>
      <c r="TZJ73" s="677"/>
      <c r="TZK73" s="677"/>
      <c r="TZL73" s="677"/>
      <c r="TZM73" s="677"/>
      <c r="TZN73" s="677"/>
      <c r="TZO73" s="677"/>
      <c r="TZP73" s="677"/>
      <c r="TZQ73" s="677"/>
      <c r="TZR73" s="677"/>
      <c r="TZS73" s="677"/>
      <c r="TZT73" s="677"/>
      <c r="TZU73" s="677"/>
      <c r="TZV73" s="677"/>
      <c r="TZW73" s="677"/>
      <c r="TZX73" s="677"/>
      <c r="TZY73" s="677"/>
      <c r="TZZ73" s="677"/>
      <c r="UAA73" s="677"/>
      <c r="UAB73" s="677"/>
      <c r="UAC73" s="677"/>
      <c r="UAD73" s="677"/>
      <c r="UAE73" s="677"/>
      <c r="UAF73" s="677"/>
      <c r="UAG73" s="677"/>
      <c r="UAH73" s="677"/>
      <c r="UAI73" s="677"/>
      <c r="UAJ73" s="677"/>
      <c r="UAK73" s="677"/>
      <c r="UAL73" s="677"/>
      <c r="UAM73" s="677"/>
      <c r="UAN73" s="677"/>
      <c r="UAO73" s="677"/>
      <c r="UAP73" s="677"/>
      <c r="UAQ73" s="677"/>
      <c r="UAR73" s="677"/>
      <c r="UAS73" s="677"/>
      <c r="UAT73" s="677"/>
      <c r="UAU73" s="677"/>
      <c r="UAV73" s="677"/>
      <c r="UAW73" s="677"/>
      <c r="UAX73" s="677"/>
      <c r="UAY73" s="677"/>
      <c r="UAZ73" s="677"/>
      <c r="UBA73" s="677"/>
      <c r="UBB73" s="677"/>
      <c r="UBC73" s="677"/>
      <c r="UBD73" s="677"/>
      <c r="UBE73" s="677"/>
      <c r="UBF73" s="677"/>
      <c r="UBG73" s="677"/>
      <c r="UBH73" s="677"/>
      <c r="UBI73" s="677"/>
      <c r="UBJ73" s="677"/>
      <c r="UBK73" s="677"/>
      <c r="UBL73" s="677"/>
      <c r="UBM73" s="677"/>
      <c r="UBN73" s="677"/>
      <c r="UBO73" s="677"/>
      <c r="UBP73" s="677"/>
      <c r="UBQ73" s="677"/>
      <c r="UBR73" s="677"/>
      <c r="UBS73" s="677"/>
      <c r="UBT73" s="677"/>
      <c r="UBU73" s="677"/>
      <c r="UBV73" s="677"/>
      <c r="UBW73" s="677"/>
      <c r="UBX73" s="677"/>
      <c r="UBY73" s="677"/>
      <c r="UBZ73" s="677"/>
      <c r="UCA73" s="677"/>
      <c r="UCB73" s="677"/>
      <c r="UCC73" s="677"/>
      <c r="UCD73" s="677"/>
      <c r="UCE73" s="677"/>
      <c r="UCF73" s="677"/>
      <c r="UCG73" s="677"/>
      <c r="UCH73" s="677"/>
      <c r="UCI73" s="677"/>
      <c r="UCJ73" s="677"/>
      <c r="UCK73" s="677"/>
      <c r="UCL73" s="677"/>
      <c r="UCM73" s="677"/>
      <c r="UCN73" s="677"/>
      <c r="UCO73" s="677"/>
      <c r="UCP73" s="677"/>
      <c r="UCQ73" s="677"/>
      <c r="UCR73" s="677"/>
      <c r="UCS73" s="677"/>
      <c r="UCT73" s="677"/>
      <c r="UCU73" s="677"/>
      <c r="UCV73" s="677"/>
      <c r="UCW73" s="677"/>
      <c r="UCX73" s="677"/>
      <c r="UCY73" s="677"/>
      <c r="UCZ73" s="677"/>
      <c r="UDA73" s="677"/>
      <c r="UDB73" s="677"/>
      <c r="UDC73" s="677"/>
      <c r="UDD73" s="677"/>
      <c r="UDE73" s="677"/>
      <c r="UDF73" s="677"/>
      <c r="UDG73" s="677"/>
      <c r="UDH73" s="677"/>
      <c r="UDI73" s="677"/>
      <c r="UDJ73" s="677"/>
      <c r="UDK73" s="677"/>
      <c r="UDL73" s="677"/>
      <c r="UDM73" s="677"/>
      <c r="UDN73" s="677"/>
      <c r="UDO73" s="677"/>
      <c r="UDP73" s="677"/>
      <c r="UDQ73" s="677"/>
      <c r="UDR73" s="677"/>
      <c r="UDS73" s="677"/>
      <c r="UDT73" s="677"/>
      <c r="UDU73" s="677"/>
      <c r="UDV73" s="677"/>
      <c r="UDW73" s="677"/>
      <c r="UDX73" s="677"/>
      <c r="UDY73" s="677"/>
      <c r="UDZ73" s="677"/>
      <c r="UEA73" s="677"/>
      <c r="UEB73" s="677"/>
      <c r="UEC73" s="677"/>
      <c r="UED73" s="677"/>
      <c r="UEE73" s="677"/>
      <c r="UEF73" s="677"/>
      <c r="UEG73" s="677"/>
      <c r="UEH73" s="677"/>
      <c r="UEI73" s="677"/>
      <c r="UEJ73" s="677"/>
      <c r="UEK73" s="677"/>
      <c r="UEL73" s="677"/>
      <c r="UEM73" s="677"/>
      <c r="UEN73" s="677"/>
      <c r="UEO73" s="677"/>
      <c r="UEP73" s="677"/>
      <c r="UEQ73" s="677"/>
      <c r="UER73" s="677"/>
      <c r="UES73" s="677"/>
      <c r="UET73" s="677"/>
      <c r="UEU73" s="677"/>
      <c r="UEV73" s="677"/>
      <c r="UEW73" s="677"/>
      <c r="UEX73" s="677"/>
      <c r="UEY73" s="677"/>
      <c r="UEZ73" s="677"/>
      <c r="UFA73" s="677"/>
      <c r="UFB73" s="677"/>
      <c r="UFC73" s="677"/>
      <c r="UFD73" s="677"/>
      <c r="UFE73" s="677"/>
      <c r="UFF73" s="677"/>
      <c r="UFG73" s="677"/>
      <c r="UFH73" s="677"/>
      <c r="UFI73" s="677"/>
      <c r="UFJ73" s="677"/>
      <c r="UFK73" s="677"/>
      <c r="UFL73" s="677"/>
      <c r="UFM73" s="677"/>
      <c r="UFN73" s="677"/>
      <c r="UFO73" s="677"/>
      <c r="UFP73" s="677"/>
      <c r="UFQ73" s="677"/>
      <c r="UFR73" s="677"/>
      <c r="UFS73" s="677"/>
      <c r="UFT73" s="677"/>
      <c r="UFU73" s="677"/>
      <c r="UFV73" s="677"/>
      <c r="UFW73" s="677"/>
      <c r="UFX73" s="677"/>
      <c r="UFY73" s="677"/>
      <c r="UFZ73" s="677"/>
      <c r="UGA73" s="677"/>
      <c r="UGB73" s="677"/>
      <c r="UGC73" s="677"/>
      <c r="UGD73" s="677"/>
      <c r="UGE73" s="677"/>
      <c r="UGF73" s="677"/>
      <c r="UGG73" s="677"/>
      <c r="UGH73" s="677"/>
      <c r="UGI73" s="677"/>
      <c r="UGJ73" s="677"/>
      <c r="UGK73" s="677"/>
      <c r="UGL73" s="677"/>
      <c r="UGM73" s="677"/>
      <c r="UGN73" s="677"/>
      <c r="UGO73" s="677"/>
      <c r="UGP73" s="677"/>
      <c r="UGQ73" s="677"/>
      <c r="UGR73" s="677"/>
      <c r="UGS73" s="677"/>
      <c r="UGT73" s="677"/>
      <c r="UGU73" s="677"/>
      <c r="UGV73" s="677"/>
      <c r="UGW73" s="677"/>
      <c r="UGX73" s="677"/>
      <c r="UGY73" s="677"/>
      <c r="UGZ73" s="677"/>
      <c r="UHA73" s="677"/>
      <c r="UHB73" s="677"/>
      <c r="UHC73" s="677"/>
      <c r="UHD73" s="677"/>
      <c r="UHE73" s="677"/>
      <c r="UHF73" s="677"/>
      <c r="UHG73" s="677"/>
      <c r="UHH73" s="677"/>
      <c r="UHI73" s="677"/>
      <c r="UHJ73" s="677"/>
      <c r="UHK73" s="677"/>
      <c r="UHL73" s="677"/>
      <c r="UHM73" s="677"/>
      <c r="UHN73" s="677"/>
      <c r="UHO73" s="677"/>
      <c r="UHP73" s="677"/>
      <c r="UHQ73" s="677"/>
      <c r="UHR73" s="677"/>
      <c r="UHS73" s="677"/>
      <c r="UHT73" s="677"/>
      <c r="UHU73" s="677"/>
      <c r="UHV73" s="677"/>
      <c r="UHW73" s="677"/>
      <c r="UHX73" s="677"/>
      <c r="UHY73" s="677"/>
      <c r="UHZ73" s="677"/>
      <c r="UIA73" s="677"/>
      <c r="UIB73" s="677"/>
      <c r="UIC73" s="677"/>
      <c r="UID73" s="677"/>
      <c r="UIE73" s="677"/>
      <c r="UIF73" s="677"/>
      <c r="UIG73" s="677"/>
      <c r="UIH73" s="677"/>
      <c r="UII73" s="677"/>
      <c r="UIJ73" s="677"/>
      <c r="UIK73" s="677"/>
      <c r="UIL73" s="677"/>
      <c r="UIM73" s="677"/>
      <c r="UIN73" s="677"/>
      <c r="UIO73" s="677"/>
      <c r="UIP73" s="677"/>
      <c r="UIQ73" s="677"/>
      <c r="UIR73" s="677"/>
      <c r="UIS73" s="677"/>
      <c r="UIT73" s="677"/>
      <c r="UIU73" s="677"/>
      <c r="UIV73" s="677"/>
      <c r="UIW73" s="677"/>
      <c r="UIX73" s="677"/>
      <c r="UIY73" s="677"/>
      <c r="UIZ73" s="677"/>
      <c r="UJA73" s="677"/>
      <c r="UJB73" s="677"/>
      <c r="UJC73" s="677"/>
      <c r="UJD73" s="677"/>
      <c r="UJE73" s="677"/>
      <c r="UJF73" s="677"/>
      <c r="UJG73" s="677"/>
      <c r="UJH73" s="677"/>
      <c r="UJI73" s="677"/>
      <c r="UJJ73" s="677"/>
      <c r="UJK73" s="677"/>
      <c r="UJL73" s="677"/>
      <c r="UJM73" s="677"/>
      <c r="UJN73" s="677"/>
      <c r="UJO73" s="677"/>
      <c r="UJP73" s="677"/>
      <c r="UJQ73" s="677"/>
      <c r="UJR73" s="677"/>
      <c r="UJS73" s="677"/>
      <c r="UJT73" s="677"/>
      <c r="UJU73" s="677"/>
      <c r="UJV73" s="677"/>
      <c r="UJW73" s="677"/>
      <c r="UJX73" s="677"/>
      <c r="UJY73" s="677"/>
      <c r="UJZ73" s="677"/>
      <c r="UKA73" s="677"/>
      <c r="UKB73" s="677"/>
      <c r="UKC73" s="677"/>
      <c r="UKD73" s="677"/>
      <c r="UKE73" s="677"/>
      <c r="UKF73" s="677"/>
      <c r="UKG73" s="677"/>
      <c r="UKH73" s="677"/>
      <c r="UKI73" s="677"/>
      <c r="UKJ73" s="677"/>
      <c r="UKK73" s="677"/>
      <c r="UKL73" s="677"/>
      <c r="UKM73" s="677"/>
      <c r="UKN73" s="677"/>
      <c r="UKO73" s="677"/>
      <c r="UKP73" s="677"/>
      <c r="UKQ73" s="677"/>
      <c r="UKR73" s="677"/>
      <c r="UKS73" s="677"/>
      <c r="UKT73" s="677"/>
      <c r="UKU73" s="677"/>
      <c r="UKV73" s="677"/>
      <c r="UKW73" s="677"/>
      <c r="UKX73" s="677"/>
      <c r="UKY73" s="677"/>
      <c r="UKZ73" s="677"/>
      <c r="ULA73" s="677"/>
      <c r="ULB73" s="677"/>
      <c r="ULC73" s="677"/>
      <c r="ULD73" s="677"/>
      <c r="ULE73" s="677"/>
      <c r="ULF73" s="677"/>
      <c r="ULG73" s="677"/>
      <c r="ULH73" s="677"/>
      <c r="ULI73" s="677"/>
      <c r="ULJ73" s="677"/>
      <c r="ULK73" s="677"/>
      <c r="ULL73" s="677"/>
      <c r="ULM73" s="677"/>
      <c r="ULN73" s="677"/>
      <c r="ULO73" s="677"/>
      <c r="ULP73" s="677"/>
      <c r="ULQ73" s="677"/>
      <c r="ULR73" s="677"/>
      <c r="ULS73" s="677"/>
      <c r="ULT73" s="677"/>
      <c r="ULU73" s="677"/>
      <c r="ULV73" s="677"/>
      <c r="ULW73" s="677"/>
      <c r="ULX73" s="677"/>
      <c r="ULY73" s="677"/>
      <c r="ULZ73" s="677"/>
      <c r="UMA73" s="677"/>
      <c r="UMB73" s="677"/>
      <c r="UMC73" s="677"/>
      <c r="UMD73" s="677"/>
      <c r="UME73" s="677"/>
      <c r="UMF73" s="677"/>
      <c r="UMG73" s="677"/>
      <c r="UMH73" s="677"/>
      <c r="UMI73" s="677"/>
      <c r="UMJ73" s="677"/>
      <c r="UMK73" s="677"/>
      <c r="UML73" s="677"/>
      <c r="UMM73" s="677"/>
      <c r="UMN73" s="677"/>
      <c r="UMO73" s="677"/>
      <c r="UMP73" s="677"/>
      <c r="UMQ73" s="677"/>
      <c r="UMR73" s="677"/>
      <c r="UMS73" s="677"/>
      <c r="UMT73" s="677"/>
      <c r="UMU73" s="677"/>
      <c r="UMV73" s="677"/>
      <c r="UMW73" s="677"/>
      <c r="UMX73" s="677"/>
      <c r="UMY73" s="677"/>
      <c r="UMZ73" s="677"/>
      <c r="UNA73" s="677"/>
      <c r="UNB73" s="677"/>
      <c r="UNC73" s="677"/>
      <c r="UND73" s="677"/>
      <c r="UNE73" s="677"/>
      <c r="UNF73" s="677"/>
      <c r="UNG73" s="677"/>
      <c r="UNH73" s="677"/>
      <c r="UNI73" s="677"/>
      <c r="UNJ73" s="677"/>
      <c r="UNK73" s="677"/>
      <c r="UNL73" s="677"/>
      <c r="UNM73" s="677"/>
      <c r="UNN73" s="677"/>
      <c r="UNO73" s="677"/>
      <c r="UNP73" s="677"/>
      <c r="UNQ73" s="677"/>
      <c r="UNR73" s="677"/>
      <c r="UNS73" s="677"/>
      <c r="UNT73" s="677"/>
      <c r="UNU73" s="677"/>
      <c r="UNV73" s="677"/>
      <c r="UNW73" s="677"/>
      <c r="UNX73" s="677"/>
      <c r="UNY73" s="677"/>
      <c r="UNZ73" s="677"/>
      <c r="UOA73" s="677"/>
      <c r="UOB73" s="677"/>
      <c r="UOC73" s="677"/>
      <c r="UOD73" s="677"/>
      <c r="UOE73" s="677"/>
      <c r="UOF73" s="677"/>
      <c r="UOG73" s="677"/>
      <c r="UOH73" s="677"/>
      <c r="UOI73" s="677"/>
      <c r="UOJ73" s="677"/>
      <c r="UOK73" s="677"/>
      <c r="UOL73" s="677"/>
      <c r="UOM73" s="677"/>
      <c r="UON73" s="677"/>
      <c r="UOO73" s="677"/>
      <c r="UOP73" s="677"/>
      <c r="UOQ73" s="677"/>
      <c r="UOR73" s="677"/>
      <c r="UOS73" s="677"/>
      <c r="UOT73" s="677"/>
      <c r="UOU73" s="677"/>
      <c r="UOV73" s="677"/>
      <c r="UOW73" s="677"/>
      <c r="UOX73" s="677"/>
      <c r="UOY73" s="677"/>
      <c r="UOZ73" s="677"/>
      <c r="UPA73" s="677"/>
      <c r="UPB73" s="677"/>
      <c r="UPC73" s="677"/>
      <c r="UPD73" s="677"/>
      <c r="UPE73" s="677"/>
      <c r="UPF73" s="677"/>
      <c r="UPG73" s="677"/>
      <c r="UPH73" s="677"/>
      <c r="UPI73" s="677"/>
      <c r="UPJ73" s="677"/>
      <c r="UPK73" s="677"/>
      <c r="UPL73" s="677"/>
      <c r="UPM73" s="677"/>
      <c r="UPN73" s="677"/>
      <c r="UPO73" s="677"/>
      <c r="UPP73" s="677"/>
      <c r="UPQ73" s="677"/>
      <c r="UPR73" s="677"/>
      <c r="UPS73" s="677"/>
      <c r="UPT73" s="677"/>
      <c r="UPU73" s="677"/>
      <c r="UPV73" s="677"/>
      <c r="UPW73" s="677"/>
      <c r="UPX73" s="677"/>
      <c r="UPY73" s="677"/>
      <c r="UPZ73" s="677"/>
      <c r="UQA73" s="677"/>
      <c r="UQB73" s="677"/>
      <c r="UQC73" s="677"/>
      <c r="UQD73" s="677"/>
      <c r="UQE73" s="677"/>
      <c r="UQF73" s="677"/>
      <c r="UQG73" s="677"/>
      <c r="UQH73" s="677"/>
      <c r="UQI73" s="677"/>
      <c r="UQJ73" s="677"/>
      <c r="UQK73" s="677"/>
      <c r="UQL73" s="677"/>
      <c r="UQM73" s="677"/>
      <c r="UQN73" s="677"/>
      <c r="UQO73" s="677"/>
      <c r="UQP73" s="677"/>
      <c r="UQQ73" s="677"/>
      <c r="UQR73" s="677"/>
      <c r="UQS73" s="677"/>
      <c r="UQT73" s="677"/>
      <c r="UQU73" s="677"/>
      <c r="UQV73" s="677"/>
      <c r="UQW73" s="677"/>
      <c r="UQX73" s="677"/>
      <c r="UQY73" s="677"/>
      <c r="UQZ73" s="677"/>
      <c r="URA73" s="677"/>
      <c r="URB73" s="677"/>
      <c r="URC73" s="677"/>
      <c r="URD73" s="677"/>
      <c r="URE73" s="677"/>
      <c r="URF73" s="677"/>
      <c r="URG73" s="677"/>
      <c r="URH73" s="677"/>
      <c r="URI73" s="677"/>
      <c r="URJ73" s="677"/>
      <c r="URK73" s="677"/>
      <c r="URL73" s="677"/>
      <c r="URM73" s="677"/>
      <c r="URN73" s="677"/>
      <c r="URO73" s="677"/>
      <c r="URP73" s="677"/>
      <c r="URQ73" s="677"/>
      <c r="URR73" s="677"/>
      <c r="URS73" s="677"/>
      <c r="URT73" s="677"/>
      <c r="URU73" s="677"/>
      <c r="URV73" s="677"/>
      <c r="URW73" s="677"/>
      <c r="URX73" s="677"/>
      <c r="URY73" s="677"/>
      <c r="URZ73" s="677"/>
      <c r="USA73" s="677"/>
      <c r="USB73" s="677"/>
      <c r="USC73" s="677"/>
      <c r="USD73" s="677"/>
      <c r="USE73" s="677"/>
      <c r="USF73" s="677"/>
      <c r="USG73" s="677"/>
      <c r="USH73" s="677"/>
      <c r="USI73" s="677"/>
      <c r="USJ73" s="677"/>
      <c r="USK73" s="677"/>
      <c r="USL73" s="677"/>
      <c r="USM73" s="677"/>
      <c r="USN73" s="677"/>
      <c r="USO73" s="677"/>
      <c r="USP73" s="677"/>
      <c r="USQ73" s="677"/>
      <c r="USR73" s="677"/>
      <c r="USS73" s="677"/>
      <c r="UST73" s="677"/>
      <c r="USU73" s="677"/>
      <c r="USV73" s="677"/>
      <c r="USW73" s="677"/>
      <c r="USX73" s="677"/>
      <c r="USY73" s="677"/>
      <c r="USZ73" s="677"/>
      <c r="UTA73" s="677"/>
      <c r="UTB73" s="677"/>
      <c r="UTC73" s="677"/>
      <c r="UTD73" s="677"/>
      <c r="UTE73" s="677"/>
      <c r="UTF73" s="677"/>
      <c r="UTG73" s="677"/>
      <c r="UTH73" s="677"/>
      <c r="UTI73" s="677"/>
      <c r="UTJ73" s="677"/>
      <c r="UTK73" s="677"/>
      <c r="UTL73" s="677"/>
      <c r="UTM73" s="677"/>
      <c r="UTN73" s="677"/>
      <c r="UTO73" s="677"/>
      <c r="UTP73" s="677"/>
      <c r="UTQ73" s="677"/>
      <c r="UTR73" s="677"/>
      <c r="UTS73" s="677"/>
      <c r="UTT73" s="677"/>
      <c r="UTU73" s="677"/>
      <c r="UTV73" s="677"/>
      <c r="UTW73" s="677"/>
      <c r="UTX73" s="677"/>
      <c r="UTY73" s="677"/>
      <c r="UTZ73" s="677"/>
      <c r="UUA73" s="677"/>
      <c r="UUB73" s="677"/>
      <c r="UUC73" s="677"/>
      <c r="UUD73" s="677"/>
      <c r="UUE73" s="677"/>
      <c r="UUF73" s="677"/>
      <c r="UUG73" s="677"/>
      <c r="UUH73" s="677"/>
      <c r="UUI73" s="677"/>
      <c r="UUJ73" s="677"/>
      <c r="UUK73" s="677"/>
      <c r="UUL73" s="677"/>
      <c r="UUM73" s="677"/>
      <c r="UUN73" s="677"/>
      <c r="UUO73" s="677"/>
      <c r="UUP73" s="677"/>
      <c r="UUQ73" s="677"/>
      <c r="UUR73" s="677"/>
      <c r="UUS73" s="677"/>
      <c r="UUT73" s="677"/>
      <c r="UUU73" s="677"/>
      <c r="UUV73" s="677"/>
      <c r="UUW73" s="677"/>
      <c r="UUX73" s="677"/>
      <c r="UUY73" s="677"/>
      <c r="UUZ73" s="677"/>
      <c r="UVA73" s="677"/>
      <c r="UVB73" s="677"/>
      <c r="UVC73" s="677"/>
      <c r="UVD73" s="677"/>
      <c r="UVE73" s="677"/>
      <c r="UVF73" s="677"/>
      <c r="UVG73" s="677"/>
      <c r="UVH73" s="677"/>
      <c r="UVI73" s="677"/>
      <c r="UVJ73" s="677"/>
      <c r="UVK73" s="677"/>
      <c r="UVL73" s="677"/>
      <c r="UVM73" s="677"/>
      <c r="UVN73" s="677"/>
      <c r="UVO73" s="677"/>
      <c r="UVP73" s="677"/>
      <c r="UVQ73" s="677"/>
      <c r="UVR73" s="677"/>
      <c r="UVS73" s="677"/>
      <c r="UVT73" s="677"/>
      <c r="UVU73" s="677"/>
      <c r="UVV73" s="677"/>
      <c r="UVW73" s="677"/>
      <c r="UVX73" s="677"/>
      <c r="UVY73" s="677"/>
      <c r="UVZ73" s="677"/>
      <c r="UWA73" s="677"/>
      <c r="UWB73" s="677"/>
      <c r="UWC73" s="677"/>
      <c r="UWD73" s="677"/>
      <c r="UWE73" s="677"/>
      <c r="UWF73" s="677"/>
      <c r="UWG73" s="677"/>
      <c r="UWH73" s="677"/>
      <c r="UWI73" s="677"/>
      <c r="UWJ73" s="677"/>
      <c r="UWK73" s="677"/>
      <c r="UWL73" s="677"/>
      <c r="UWM73" s="677"/>
      <c r="UWN73" s="677"/>
      <c r="UWO73" s="677"/>
      <c r="UWP73" s="677"/>
      <c r="UWQ73" s="677"/>
      <c r="UWR73" s="677"/>
      <c r="UWS73" s="677"/>
      <c r="UWT73" s="677"/>
      <c r="UWU73" s="677"/>
      <c r="UWV73" s="677"/>
      <c r="UWW73" s="677"/>
      <c r="UWX73" s="677"/>
      <c r="UWY73" s="677"/>
      <c r="UWZ73" s="677"/>
      <c r="UXA73" s="677"/>
      <c r="UXB73" s="677"/>
      <c r="UXC73" s="677"/>
      <c r="UXD73" s="677"/>
      <c r="UXE73" s="677"/>
      <c r="UXF73" s="677"/>
      <c r="UXG73" s="677"/>
      <c r="UXH73" s="677"/>
      <c r="UXI73" s="677"/>
      <c r="UXJ73" s="677"/>
      <c r="UXK73" s="677"/>
      <c r="UXL73" s="677"/>
      <c r="UXM73" s="677"/>
      <c r="UXN73" s="677"/>
      <c r="UXO73" s="677"/>
      <c r="UXP73" s="677"/>
      <c r="UXQ73" s="677"/>
      <c r="UXR73" s="677"/>
      <c r="UXS73" s="677"/>
      <c r="UXT73" s="677"/>
      <c r="UXU73" s="677"/>
      <c r="UXV73" s="677"/>
      <c r="UXW73" s="677"/>
      <c r="UXX73" s="677"/>
      <c r="UXY73" s="677"/>
      <c r="UXZ73" s="677"/>
      <c r="UYA73" s="677"/>
      <c r="UYB73" s="677"/>
      <c r="UYC73" s="677"/>
      <c r="UYD73" s="677"/>
      <c r="UYE73" s="677"/>
      <c r="UYF73" s="677"/>
      <c r="UYG73" s="677"/>
      <c r="UYH73" s="677"/>
      <c r="UYI73" s="677"/>
      <c r="UYJ73" s="677"/>
      <c r="UYK73" s="677"/>
      <c r="UYL73" s="677"/>
      <c r="UYM73" s="677"/>
      <c r="UYN73" s="677"/>
      <c r="UYO73" s="677"/>
      <c r="UYP73" s="677"/>
      <c r="UYQ73" s="677"/>
      <c r="UYR73" s="677"/>
      <c r="UYS73" s="677"/>
      <c r="UYT73" s="677"/>
      <c r="UYU73" s="677"/>
      <c r="UYV73" s="677"/>
      <c r="UYW73" s="677"/>
      <c r="UYX73" s="677"/>
      <c r="UYY73" s="677"/>
      <c r="UYZ73" s="677"/>
      <c r="UZA73" s="677"/>
      <c r="UZB73" s="677"/>
      <c r="UZC73" s="677"/>
      <c r="UZD73" s="677"/>
      <c r="UZE73" s="677"/>
      <c r="UZF73" s="677"/>
      <c r="UZG73" s="677"/>
      <c r="UZH73" s="677"/>
      <c r="UZI73" s="677"/>
      <c r="UZJ73" s="677"/>
      <c r="UZK73" s="677"/>
      <c r="UZL73" s="677"/>
      <c r="UZM73" s="677"/>
      <c r="UZN73" s="677"/>
      <c r="UZO73" s="677"/>
      <c r="UZP73" s="677"/>
      <c r="UZQ73" s="677"/>
      <c r="UZR73" s="677"/>
      <c r="UZS73" s="677"/>
      <c r="UZT73" s="677"/>
      <c r="UZU73" s="677"/>
      <c r="UZV73" s="677"/>
      <c r="UZW73" s="677"/>
      <c r="UZX73" s="677"/>
      <c r="UZY73" s="677"/>
      <c r="UZZ73" s="677"/>
      <c r="VAA73" s="677"/>
      <c r="VAB73" s="677"/>
      <c r="VAC73" s="677"/>
      <c r="VAD73" s="677"/>
      <c r="VAE73" s="677"/>
      <c r="VAF73" s="677"/>
      <c r="VAG73" s="677"/>
      <c r="VAH73" s="677"/>
      <c r="VAI73" s="677"/>
      <c r="VAJ73" s="677"/>
      <c r="VAK73" s="677"/>
      <c r="VAL73" s="677"/>
      <c r="VAM73" s="677"/>
      <c r="VAN73" s="677"/>
      <c r="VAO73" s="677"/>
      <c r="VAP73" s="677"/>
      <c r="VAQ73" s="677"/>
      <c r="VAR73" s="677"/>
      <c r="VAS73" s="677"/>
      <c r="VAT73" s="677"/>
      <c r="VAU73" s="677"/>
      <c r="VAV73" s="677"/>
      <c r="VAW73" s="677"/>
      <c r="VAX73" s="677"/>
      <c r="VAY73" s="677"/>
      <c r="VAZ73" s="677"/>
      <c r="VBA73" s="677"/>
      <c r="VBB73" s="677"/>
      <c r="VBC73" s="677"/>
      <c r="VBD73" s="677"/>
      <c r="VBE73" s="677"/>
      <c r="VBF73" s="677"/>
      <c r="VBG73" s="677"/>
      <c r="VBH73" s="677"/>
      <c r="VBI73" s="677"/>
      <c r="VBJ73" s="677"/>
      <c r="VBK73" s="677"/>
      <c r="VBL73" s="677"/>
      <c r="VBM73" s="677"/>
      <c r="VBN73" s="677"/>
      <c r="VBO73" s="677"/>
      <c r="VBP73" s="677"/>
      <c r="VBQ73" s="677"/>
      <c r="VBR73" s="677"/>
      <c r="VBS73" s="677"/>
      <c r="VBT73" s="677"/>
      <c r="VBU73" s="677"/>
      <c r="VBV73" s="677"/>
      <c r="VBW73" s="677"/>
      <c r="VBX73" s="677"/>
      <c r="VBY73" s="677"/>
      <c r="VBZ73" s="677"/>
      <c r="VCA73" s="677"/>
      <c r="VCB73" s="677"/>
      <c r="VCC73" s="677"/>
      <c r="VCD73" s="677"/>
      <c r="VCE73" s="677"/>
      <c r="VCF73" s="677"/>
      <c r="VCG73" s="677"/>
      <c r="VCH73" s="677"/>
      <c r="VCI73" s="677"/>
      <c r="VCJ73" s="677"/>
      <c r="VCK73" s="677"/>
      <c r="VCL73" s="677"/>
      <c r="VCM73" s="677"/>
      <c r="VCN73" s="677"/>
      <c r="VCO73" s="677"/>
      <c r="VCP73" s="677"/>
      <c r="VCQ73" s="677"/>
      <c r="VCR73" s="677"/>
      <c r="VCS73" s="677"/>
      <c r="VCT73" s="677"/>
      <c r="VCU73" s="677"/>
      <c r="VCV73" s="677"/>
      <c r="VCW73" s="677"/>
      <c r="VCX73" s="677"/>
      <c r="VCY73" s="677"/>
      <c r="VCZ73" s="677"/>
      <c r="VDA73" s="677"/>
      <c r="VDB73" s="677"/>
      <c r="VDC73" s="677"/>
      <c r="VDD73" s="677"/>
      <c r="VDE73" s="677"/>
      <c r="VDF73" s="677"/>
      <c r="VDG73" s="677"/>
      <c r="VDH73" s="677"/>
      <c r="VDI73" s="677"/>
      <c r="VDJ73" s="677"/>
      <c r="VDK73" s="677"/>
      <c r="VDL73" s="677"/>
      <c r="VDM73" s="677"/>
      <c r="VDN73" s="677"/>
      <c r="VDO73" s="677"/>
      <c r="VDP73" s="677"/>
      <c r="VDQ73" s="677"/>
      <c r="VDR73" s="677"/>
      <c r="VDS73" s="677"/>
      <c r="VDT73" s="677"/>
      <c r="VDU73" s="677"/>
      <c r="VDV73" s="677"/>
      <c r="VDW73" s="677"/>
      <c r="VDX73" s="677"/>
      <c r="VDY73" s="677"/>
      <c r="VDZ73" s="677"/>
      <c r="VEA73" s="677"/>
      <c r="VEB73" s="677"/>
      <c r="VEC73" s="677"/>
      <c r="VED73" s="677"/>
      <c r="VEE73" s="677"/>
      <c r="VEF73" s="677"/>
      <c r="VEG73" s="677"/>
      <c r="VEH73" s="677"/>
      <c r="VEI73" s="677"/>
      <c r="VEJ73" s="677"/>
      <c r="VEK73" s="677"/>
      <c r="VEL73" s="677"/>
      <c r="VEM73" s="677"/>
      <c r="VEN73" s="677"/>
      <c r="VEO73" s="677"/>
      <c r="VEP73" s="677"/>
      <c r="VEQ73" s="677"/>
      <c r="VER73" s="677"/>
      <c r="VES73" s="677"/>
      <c r="VET73" s="677"/>
      <c r="VEU73" s="677"/>
      <c r="VEV73" s="677"/>
      <c r="VEW73" s="677"/>
      <c r="VEX73" s="677"/>
      <c r="VEY73" s="677"/>
      <c r="VEZ73" s="677"/>
      <c r="VFA73" s="677"/>
      <c r="VFB73" s="677"/>
      <c r="VFC73" s="677"/>
      <c r="VFD73" s="677"/>
      <c r="VFE73" s="677"/>
      <c r="VFF73" s="677"/>
      <c r="VFG73" s="677"/>
      <c r="VFH73" s="677"/>
      <c r="VFI73" s="677"/>
      <c r="VFJ73" s="677"/>
      <c r="VFK73" s="677"/>
      <c r="VFL73" s="677"/>
      <c r="VFM73" s="677"/>
      <c r="VFN73" s="677"/>
      <c r="VFO73" s="677"/>
      <c r="VFP73" s="677"/>
      <c r="VFQ73" s="677"/>
      <c r="VFR73" s="677"/>
      <c r="VFS73" s="677"/>
      <c r="VFT73" s="677"/>
      <c r="VFU73" s="677"/>
      <c r="VFV73" s="677"/>
      <c r="VFW73" s="677"/>
      <c r="VFX73" s="677"/>
      <c r="VFY73" s="677"/>
      <c r="VFZ73" s="677"/>
      <c r="VGA73" s="677"/>
      <c r="VGB73" s="677"/>
      <c r="VGC73" s="677"/>
      <c r="VGD73" s="677"/>
      <c r="VGE73" s="677"/>
      <c r="VGF73" s="677"/>
      <c r="VGG73" s="677"/>
      <c r="VGH73" s="677"/>
      <c r="VGI73" s="677"/>
      <c r="VGJ73" s="677"/>
      <c r="VGK73" s="677"/>
      <c r="VGL73" s="677"/>
      <c r="VGM73" s="677"/>
      <c r="VGN73" s="677"/>
      <c r="VGO73" s="677"/>
      <c r="VGP73" s="677"/>
      <c r="VGQ73" s="677"/>
      <c r="VGR73" s="677"/>
      <c r="VGS73" s="677"/>
      <c r="VGT73" s="677"/>
      <c r="VGU73" s="677"/>
      <c r="VGV73" s="677"/>
      <c r="VGW73" s="677"/>
      <c r="VGX73" s="677"/>
      <c r="VGY73" s="677"/>
      <c r="VGZ73" s="677"/>
      <c r="VHA73" s="677"/>
      <c r="VHB73" s="677"/>
      <c r="VHC73" s="677"/>
      <c r="VHD73" s="677"/>
      <c r="VHE73" s="677"/>
      <c r="VHF73" s="677"/>
      <c r="VHG73" s="677"/>
      <c r="VHH73" s="677"/>
      <c r="VHI73" s="677"/>
      <c r="VHJ73" s="677"/>
      <c r="VHK73" s="677"/>
      <c r="VHL73" s="677"/>
      <c r="VHM73" s="677"/>
      <c r="VHN73" s="677"/>
      <c r="VHO73" s="677"/>
      <c r="VHP73" s="677"/>
      <c r="VHQ73" s="677"/>
      <c r="VHR73" s="677"/>
      <c r="VHS73" s="677"/>
      <c r="VHT73" s="677"/>
      <c r="VHU73" s="677"/>
      <c r="VHV73" s="677"/>
      <c r="VHW73" s="677"/>
      <c r="VHX73" s="677"/>
      <c r="VHY73" s="677"/>
      <c r="VHZ73" s="677"/>
      <c r="VIA73" s="677"/>
      <c r="VIB73" s="677"/>
      <c r="VIC73" s="677"/>
      <c r="VID73" s="677"/>
      <c r="VIE73" s="677"/>
      <c r="VIF73" s="677"/>
      <c r="VIG73" s="677"/>
      <c r="VIH73" s="677"/>
      <c r="VII73" s="677"/>
      <c r="VIJ73" s="677"/>
      <c r="VIK73" s="677"/>
      <c r="VIL73" s="677"/>
      <c r="VIM73" s="677"/>
      <c r="VIN73" s="677"/>
      <c r="VIO73" s="677"/>
      <c r="VIP73" s="677"/>
      <c r="VIQ73" s="677"/>
      <c r="VIR73" s="677"/>
      <c r="VIS73" s="677"/>
      <c r="VIT73" s="677"/>
      <c r="VIU73" s="677"/>
      <c r="VIV73" s="677"/>
      <c r="VIW73" s="677"/>
      <c r="VIX73" s="677"/>
      <c r="VIY73" s="677"/>
      <c r="VIZ73" s="677"/>
      <c r="VJA73" s="677"/>
      <c r="VJB73" s="677"/>
      <c r="VJC73" s="677"/>
      <c r="VJD73" s="677"/>
      <c r="VJE73" s="677"/>
      <c r="VJF73" s="677"/>
      <c r="VJG73" s="677"/>
      <c r="VJH73" s="677"/>
      <c r="VJI73" s="677"/>
      <c r="VJJ73" s="677"/>
      <c r="VJK73" s="677"/>
      <c r="VJL73" s="677"/>
      <c r="VJM73" s="677"/>
      <c r="VJN73" s="677"/>
      <c r="VJO73" s="677"/>
      <c r="VJP73" s="677"/>
      <c r="VJQ73" s="677"/>
      <c r="VJR73" s="677"/>
      <c r="VJS73" s="677"/>
      <c r="VJT73" s="677"/>
      <c r="VJU73" s="677"/>
      <c r="VJV73" s="677"/>
      <c r="VJW73" s="677"/>
      <c r="VJX73" s="677"/>
      <c r="VJY73" s="677"/>
      <c r="VJZ73" s="677"/>
      <c r="VKA73" s="677"/>
      <c r="VKB73" s="677"/>
      <c r="VKC73" s="677"/>
      <c r="VKD73" s="677"/>
      <c r="VKE73" s="677"/>
      <c r="VKF73" s="677"/>
      <c r="VKG73" s="677"/>
      <c r="VKH73" s="677"/>
      <c r="VKI73" s="677"/>
      <c r="VKJ73" s="677"/>
      <c r="VKK73" s="677"/>
      <c r="VKL73" s="677"/>
      <c r="VKM73" s="677"/>
      <c r="VKN73" s="677"/>
      <c r="VKO73" s="677"/>
      <c r="VKP73" s="677"/>
      <c r="VKQ73" s="677"/>
      <c r="VKR73" s="677"/>
      <c r="VKS73" s="677"/>
      <c r="VKT73" s="677"/>
      <c r="VKU73" s="677"/>
      <c r="VKV73" s="677"/>
      <c r="VKW73" s="677"/>
      <c r="VKX73" s="677"/>
      <c r="VKY73" s="677"/>
      <c r="VKZ73" s="677"/>
      <c r="VLA73" s="677"/>
      <c r="VLB73" s="677"/>
      <c r="VLC73" s="677"/>
      <c r="VLD73" s="677"/>
      <c r="VLE73" s="677"/>
      <c r="VLF73" s="677"/>
      <c r="VLG73" s="677"/>
      <c r="VLH73" s="677"/>
      <c r="VLI73" s="677"/>
      <c r="VLJ73" s="677"/>
      <c r="VLK73" s="677"/>
      <c r="VLL73" s="677"/>
      <c r="VLM73" s="677"/>
      <c r="VLN73" s="677"/>
      <c r="VLO73" s="677"/>
      <c r="VLP73" s="677"/>
      <c r="VLQ73" s="677"/>
      <c r="VLR73" s="677"/>
      <c r="VLS73" s="677"/>
      <c r="VLT73" s="677"/>
      <c r="VLU73" s="677"/>
      <c r="VLV73" s="677"/>
      <c r="VLW73" s="677"/>
      <c r="VLX73" s="677"/>
      <c r="VLY73" s="677"/>
      <c r="VLZ73" s="677"/>
      <c r="VMA73" s="677"/>
      <c r="VMB73" s="677"/>
      <c r="VMC73" s="677"/>
      <c r="VMD73" s="677"/>
      <c r="VME73" s="677"/>
      <c r="VMF73" s="677"/>
      <c r="VMG73" s="677"/>
      <c r="VMH73" s="677"/>
      <c r="VMI73" s="677"/>
      <c r="VMJ73" s="677"/>
      <c r="VMK73" s="677"/>
      <c r="VML73" s="677"/>
      <c r="VMM73" s="677"/>
      <c r="VMN73" s="677"/>
      <c r="VMO73" s="677"/>
      <c r="VMP73" s="677"/>
      <c r="VMQ73" s="677"/>
      <c r="VMR73" s="677"/>
      <c r="VMS73" s="677"/>
      <c r="VMT73" s="677"/>
      <c r="VMU73" s="677"/>
      <c r="VMV73" s="677"/>
      <c r="VMW73" s="677"/>
      <c r="VMX73" s="677"/>
      <c r="VMY73" s="677"/>
      <c r="VMZ73" s="677"/>
      <c r="VNA73" s="677"/>
      <c r="VNB73" s="677"/>
      <c r="VNC73" s="677"/>
      <c r="VND73" s="677"/>
      <c r="VNE73" s="677"/>
      <c r="VNF73" s="677"/>
      <c r="VNG73" s="677"/>
      <c r="VNH73" s="677"/>
      <c r="VNI73" s="677"/>
      <c r="VNJ73" s="677"/>
      <c r="VNK73" s="677"/>
      <c r="VNL73" s="677"/>
      <c r="VNM73" s="677"/>
      <c r="VNN73" s="677"/>
      <c r="VNO73" s="677"/>
      <c r="VNP73" s="677"/>
      <c r="VNQ73" s="677"/>
      <c r="VNR73" s="677"/>
      <c r="VNS73" s="677"/>
      <c r="VNT73" s="677"/>
      <c r="VNU73" s="677"/>
      <c r="VNV73" s="677"/>
      <c r="VNW73" s="677"/>
      <c r="VNX73" s="677"/>
      <c r="VNY73" s="677"/>
      <c r="VNZ73" s="677"/>
      <c r="VOA73" s="677"/>
      <c r="VOB73" s="677"/>
      <c r="VOC73" s="677"/>
      <c r="VOD73" s="677"/>
      <c r="VOE73" s="677"/>
      <c r="VOF73" s="677"/>
      <c r="VOG73" s="677"/>
      <c r="VOH73" s="677"/>
      <c r="VOI73" s="677"/>
      <c r="VOJ73" s="677"/>
      <c r="VOK73" s="677"/>
      <c r="VOL73" s="677"/>
      <c r="VOM73" s="677"/>
      <c r="VON73" s="677"/>
      <c r="VOO73" s="677"/>
      <c r="VOP73" s="677"/>
      <c r="VOQ73" s="677"/>
      <c r="VOR73" s="677"/>
      <c r="VOS73" s="677"/>
      <c r="VOT73" s="677"/>
      <c r="VOU73" s="677"/>
      <c r="VOV73" s="677"/>
      <c r="VOW73" s="677"/>
      <c r="VOX73" s="677"/>
      <c r="VOY73" s="677"/>
      <c r="VOZ73" s="677"/>
      <c r="VPA73" s="677"/>
      <c r="VPB73" s="677"/>
      <c r="VPC73" s="677"/>
      <c r="VPD73" s="677"/>
      <c r="VPE73" s="677"/>
      <c r="VPF73" s="677"/>
      <c r="VPG73" s="677"/>
      <c r="VPH73" s="677"/>
      <c r="VPI73" s="677"/>
      <c r="VPJ73" s="677"/>
      <c r="VPK73" s="677"/>
      <c r="VPL73" s="677"/>
      <c r="VPM73" s="677"/>
      <c r="VPN73" s="677"/>
      <c r="VPO73" s="677"/>
      <c r="VPP73" s="677"/>
      <c r="VPQ73" s="677"/>
      <c r="VPR73" s="677"/>
      <c r="VPS73" s="677"/>
      <c r="VPT73" s="677"/>
      <c r="VPU73" s="677"/>
      <c r="VPV73" s="677"/>
      <c r="VPW73" s="677"/>
      <c r="VPX73" s="677"/>
      <c r="VPY73" s="677"/>
      <c r="VPZ73" s="677"/>
      <c r="VQA73" s="677"/>
      <c r="VQB73" s="677"/>
      <c r="VQC73" s="677"/>
      <c r="VQD73" s="677"/>
      <c r="VQE73" s="677"/>
      <c r="VQF73" s="677"/>
      <c r="VQG73" s="677"/>
      <c r="VQH73" s="677"/>
      <c r="VQI73" s="677"/>
      <c r="VQJ73" s="677"/>
      <c r="VQK73" s="677"/>
      <c r="VQL73" s="677"/>
      <c r="VQM73" s="677"/>
      <c r="VQN73" s="677"/>
      <c r="VQO73" s="677"/>
      <c r="VQP73" s="677"/>
      <c r="VQQ73" s="677"/>
      <c r="VQR73" s="677"/>
      <c r="VQS73" s="677"/>
      <c r="VQT73" s="677"/>
      <c r="VQU73" s="677"/>
      <c r="VQV73" s="677"/>
      <c r="VQW73" s="677"/>
      <c r="VQX73" s="677"/>
      <c r="VQY73" s="677"/>
      <c r="VQZ73" s="677"/>
      <c r="VRA73" s="677"/>
      <c r="VRB73" s="677"/>
      <c r="VRC73" s="677"/>
      <c r="VRD73" s="677"/>
      <c r="VRE73" s="677"/>
      <c r="VRF73" s="677"/>
      <c r="VRG73" s="677"/>
      <c r="VRH73" s="677"/>
      <c r="VRI73" s="677"/>
      <c r="VRJ73" s="677"/>
      <c r="VRK73" s="677"/>
      <c r="VRL73" s="677"/>
      <c r="VRM73" s="677"/>
      <c r="VRN73" s="677"/>
      <c r="VRO73" s="677"/>
      <c r="VRP73" s="677"/>
      <c r="VRQ73" s="677"/>
      <c r="VRR73" s="677"/>
      <c r="VRS73" s="677"/>
      <c r="VRT73" s="677"/>
      <c r="VRU73" s="677"/>
      <c r="VRV73" s="677"/>
      <c r="VRW73" s="677"/>
      <c r="VRX73" s="677"/>
      <c r="VRY73" s="677"/>
      <c r="VRZ73" s="677"/>
      <c r="VSA73" s="677"/>
      <c r="VSB73" s="677"/>
      <c r="VSC73" s="677"/>
      <c r="VSD73" s="677"/>
      <c r="VSE73" s="677"/>
      <c r="VSF73" s="677"/>
      <c r="VSG73" s="677"/>
      <c r="VSH73" s="677"/>
      <c r="VSI73" s="677"/>
      <c r="VSJ73" s="677"/>
      <c r="VSK73" s="677"/>
      <c r="VSL73" s="677"/>
      <c r="VSM73" s="677"/>
      <c r="VSN73" s="677"/>
      <c r="VSO73" s="677"/>
      <c r="VSP73" s="677"/>
      <c r="VSQ73" s="677"/>
      <c r="VSR73" s="677"/>
      <c r="VSS73" s="677"/>
      <c r="VST73" s="677"/>
      <c r="VSU73" s="677"/>
      <c r="VSV73" s="677"/>
      <c r="VSW73" s="677"/>
      <c r="VSX73" s="677"/>
      <c r="VSY73" s="677"/>
      <c r="VSZ73" s="677"/>
      <c r="VTA73" s="677"/>
      <c r="VTB73" s="677"/>
      <c r="VTC73" s="677"/>
      <c r="VTD73" s="677"/>
      <c r="VTE73" s="677"/>
      <c r="VTF73" s="677"/>
      <c r="VTG73" s="677"/>
      <c r="VTH73" s="677"/>
      <c r="VTI73" s="677"/>
      <c r="VTJ73" s="677"/>
      <c r="VTK73" s="677"/>
      <c r="VTL73" s="677"/>
      <c r="VTM73" s="677"/>
      <c r="VTN73" s="677"/>
      <c r="VTO73" s="677"/>
      <c r="VTP73" s="677"/>
      <c r="VTQ73" s="677"/>
      <c r="VTR73" s="677"/>
      <c r="VTS73" s="677"/>
      <c r="VTT73" s="677"/>
      <c r="VTU73" s="677"/>
      <c r="VTV73" s="677"/>
      <c r="VTW73" s="677"/>
      <c r="VTX73" s="677"/>
      <c r="VTY73" s="677"/>
      <c r="VTZ73" s="677"/>
      <c r="VUA73" s="677"/>
      <c r="VUB73" s="677"/>
      <c r="VUC73" s="677"/>
      <c r="VUD73" s="677"/>
      <c r="VUE73" s="677"/>
      <c r="VUF73" s="677"/>
      <c r="VUG73" s="677"/>
      <c r="VUH73" s="677"/>
      <c r="VUI73" s="677"/>
      <c r="VUJ73" s="677"/>
      <c r="VUK73" s="677"/>
      <c r="VUL73" s="677"/>
      <c r="VUM73" s="677"/>
      <c r="VUN73" s="677"/>
      <c r="VUO73" s="677"/>
      <c r="VUP73" s="677"/>
      <c r="VUQ73" s="677"/>
      <c r="VUR73" s="677"/>
      <c r="VUS73" s="677"/>
      <c r="VUT73" s="677"/>
      <c r="VUU73" s="677"/>
      <c r="VUV73" s="677"/>
      <c r="VUW73" s="677"/>
      <c r="VUX73" s="677"/>
      <c r="VUY73" s="677"/>
      <c r="VUZ73" s="677"/>
      <c r="VVA73" s="677"/>
      <c r="VVB73" s="677"/>
      <c r="VVC73" s="677"/>
      <c r="VVD73" s="677"/>
      <c r="VVE73" s="677"/>
      <c r="VVF73" s="677"/>
      <c r="VVG73" s="677"/>
      <c r="VVH73" s="677"/>
      <c r="VVI73" s="677"/>
      <c r="VVJ73" s="677"/>
      <c r="VVK73" s="677"/>
      <c r="VVL73" s="677"/>
      <c r="VVM73" s="677"/>
      <c r="VVN73" s="677"/>
      <c r="VVO73" s="677"/>
      <c r="VVP73" s="677"/>
      <c r="VVQ73" s="677"/>
      <c r="VVR73" s="677"/>
      <c r="VVS73" s="677"/>
      <c r="VVT73" s="677"/>
      <c r="VVU73" s="677"/>
      <c r="VVV73" s="677"/>
      <c r="VVW73" s="677"/>
      <c r="VVX73" s="677"/>
      <c r="VVY73" s="677"/>
      <c r="VVZ73" s="677"/>
      <c r="VWA73" s="677"/>
      <c r="VWB73" s="677"/>
      <c r="VWC73" s="677"/>
      <c r="VWD73" s="677"/>
      <c r="VWE73" s="677"/>
      <c r="VWF73" s="677"/>
      <c r="VWG73" s="677"/>
      <c r="VWH73" s="677"/>
      <c r="VWI73" s="677"/>
      <c r="VWJ73" s="677"/>
      <c r="VWK73" s="677"/>
      <c r="VWL73" s="677"/>
      <c r="VWM73" s="677"/>
      <c r="VWN73" s="677"/>
      <c r="VWO73" s="677"/>
      <c r="VWP73" s="677"/>
      <c r="VWQ73" s="677"/>
      <c r="VWR73" s="677"/>
      <c r="VWS73" s="677"/>
      <c r="VWT73" s="677"/>
      <c r="VWU73" s="677"/>
      <c r="VWV73" s="677"/>
      <c r="VWW73" s="677"/>
      <c r="VWX73" s="677"/>
      <c r="VWY73" s="677"/>
      <c r="VWZ73" s="677"/>
      <c r="VXA73" s="677"/>
      <c r="VXB73" s="677"/>
      <c r="VXC73" s="677"/>
      <c r="VXD73" s="677"/>
      <c r="VXE73" s="677"/>
      <c r="VXF73" s="677"/>
      <c r="VXG73" s="677"/>
      <c r="VXH73" s="677"/>
      <c r="VXI73" s="677"/>
      <c r="VXJ73" s="677"/>
      <c r="VXK73" s="677"/>
      <c r="VXL73" s="677"/>
      <c r="VXM73" s="677"/>
      <c r="VXN73" s="677"/>
      <c r="VXO73" s="677"/>
      <c r="VXP73" s="677"/>
      <c r="VXQ73" s="677"/>
      <c r="VXR73" s="677"/>
      <c r="VXS73" s="677"/>
      <c r="VXT73" s="677"/>
      <c r="VXU73" s="677"/>
      <c r="VXV73" s="677"/>
      <c r="VXW73" s="677"/>
      <c r="VXX73" s="677"/>
      <c r="VXY73" s="677"/>
      <c r="VXZ73" s="677"/>
      <c r="VYA73" s="677"/>
      <c r="VYB73" s="677"/>
      <c r="VYC73" s="677"/>
      <c r="VYD73" s="677"/>
      <c r="VYE73" s="677"/>
      <c r="VYF73" s="677"/>
      <c r="VYG73" s="677"/>
      <c r="VYH73" s="677"/>
      <c r="VYI73" s="677"/>
      <c r="VYJ73" s="677"/>
      <c r="VYK73" s="677"/>
      <c r="VYL73" s="677"/>
      <c r="VYM73" s="677"/>
      <c r="VYN73" s="677"/>
      <c r="VYO73" s="677"/>
      <c r="VYP73" s="677"/>
      <c r="VYQ73" s="677"/>
      <c r="VYR73" s="677"/>
      <c r="VYS73" s="677"/>
      <c r="VYT73" s="677"/>
      <c r="VYU73" s="677"/>
      <c r="VYV73" s="677"/>
      <c r="VYW73" s="677"/>
      <c r="VYX73" s="677"/>
      <c r="VYY73" s="677"/>
      <c r="VYZ73" s="677"/>
      <c r="VZA73" s="677"/>
      <c r="VZB73" s="677"/>
      <c r="VZC73" s="677"/>
      <c r="VZD73" s="677"/>
      <c r="VZE73" s="677"/>
      <c r="VZF73" s="677"/>
      <c r="VZG73" s="677"/>
      <c r="VZH73" s="677"/>
      <c r="VZI73" s="677"/>
      <c r="VZJ73" s="677"/>
      <c r="VZK73" s="677"/>
      <c r="VZL73" s="677"/>
      <c r="VZM73" s="677"/>
      <c r="VZN73" s="677"/>
      <c r="VZO73" s="677"/>
      <c r="VZP73" s="677"/>
      <c r="VZQ73" s="677"/>
      <c r="VZR73" s="677"/>
      <c r="VZS73" s="677"/>
      <c r="VZT73" s="677"/>
      <c r="VZU73" s="677"/>
      <c r="VZV73" s="677"/>
      <c r="VZW73" s="677"/>
      <c r="VZX73" s="677"/>
      <c r="VZY73" s="677"/>
      <c r="VZZ73" s="677"/>
      <c r="WAA73" s="677"/>
      <c r="WAB73" s="677"/>
      <c r="WAC73" s="677"/>
      <c r="WAD73" s="677"/>
      <c r="WAE73" s="677"/>
      <c r="WAF73" s="677"/>
      <c r="WAG73" s="677"/>
      <c r="WAH73" s="677"/>
      <c r="WAI73" s="677"/>
      <c r="WAJ73" s="677"/>
      <c r="WAK73" s="677"/>
      <c r="WAL73" s="677"/>
      <c r="WAM73" s="677"/>
      <c r="WAN73" s="677"/>
      <c r="WAO73" s="677"/>
      <c r="WAP73" s="677"/>
      <c r="WAQ73" s="677"/>
      <c r="WAR73" s="677"/>
      <c r="WAS73" s="677"/>
      <c r="WAT73" s="677"/>
      <c r="WAU73" s="677"/>
      <c r="WAV73" s="677"/>
      <c r="WAW73" s="677"/>
      <c r="WAX73" s="677"/>
      <c r="WAY73" s="677"/>
      <c r="WAZ73" s="677"/>
      <c r="WBA73" s="677"/>
      <c r="WBB73" s="677"/>
      <c r="WBC73" s="677"/>
      <c r="WBD73" s="677"/>
      <c r="WBE73" s="677"/>
      <c r="WBF73" s="677"/>
      <c r="WBG73" s="677"/>
      <c r="WBH73" s="677"/>
      <c r="WBI73" s="677"/>
      <c r="WBJ73" s="677"/>
      <c r="WBK73" s="677"/>
      <c r="WBL73" s="677"/>
      <c r="WBM73" s="677"/>
      <c r="WBN73" s="677"/>
      <c r="WBO73" s="677"/>
      <c r="WBP73" s="677"/>
      <c r="WBQ73" s="677"/>
      <c r="WBR73" s="677"/>
      <c r="WBS73" s="677"/>
      <c r="WBT73" s="677"/>
      <c r="WBU73" s="677"/>
      <c r="WBV73" s="677"/>
      <c r="WBW73" s="677"/>
      <c r="WBX73" s="677"/>
      <c r="WBY73" s="677"/>
      <c r="WBZ73" s="677"/>
      <c r="WCA73" s="677"/>
      <c r="WCB73" s="677"/>
      <c r="WCC73" s="677"/>
      <c r="WCD73" s="677"/>
      <c r="WCE73" s="677"/>
      <c r="WCF73" s="677"/>
      <c r="WCG73" s="677"/>
      <c r="WCH73" s="677"/>
      <c r="WCI73" s="677"/>
      <c r="WCJ73" s="677"/>
      <c r="WCK73" s="677"/>
      <c r="WCL73" s="677"/>
      <c r="WCM73" s="677"/>
      <c r="WCN73" s="677"/>
      <c r="WCO73" s="677"/>
      <c r="WCP73" s="677"/>
      <c r="WCQ73" s="677"/>
      <c r="WCR73" s="677"/>
      <c r="WCS73" s="677"/>
      <c r="WCT73" s="677"/>
      <c r="WCU73" s="677"/>
      <c r="WCV73" s="677"/>
      <c r="WCW73" s="677"/>
      <c r="WCX73" s="677"/>
      <c r="WCY73" s="677"/>
      <c r="WCZ73" s="677"/>
      <c r="WDA73" s="677"/>
      <c r="WDB73" s="677"/>
      <c r="WDC73" s="677"/>
      <c r="WDD73" s="677"/>
      <c r="WDE73" s="677"/>
      <c r="WDF73" s="677"/>
      <c r="WDG73" s="677"/>
      <c r="WDH73" s="677"/>
      <c r="WDI73" s="677"/>
      <c r="WDJ73" s="677"/>
      <c r="WDK73" s="677"/>
      <c r="WDL73" s="677"/>
      <c r="WDM73" s="677"/>
      <c r="WDN73" s="677"/>
      <c r="WDO73" s="677"/>
      <c r="WDP73" s="677"/>
      <c r="WDQ73" s="677"/>
      <c r="WDR73" s="677"/>
      <c r="WDS73" s="677"/>
      <c r="WDT73" s="677"/>
      <c r="WDU73" s="677"/>
      <c r="WDV73" s="677"/>
      <c r="WDW73" s="677"/>
      <c r="WDX73" s="677"/>
      <c r="WDY73" s="677"/>
      <c r="WDZ73" s="677"/>
      <c r="WEA73" s="677"/>
      <c r="WEB73" s="677"/>
      <c r="WEC73" s="677"/>
      <c r="WED73" s="677"/>
      <c r="WEE73" s="677"/>
      <c r="WEF73" s="677"/>
      <c r="WEG73" s="677"/>
      <c r="WEH73" s="677"/>
      <c r="WEI73" s="677"/>
      <c r="WEJ73" s="677"/>
      <c r="WEK73" s="677"/>
      <c r="WEL73" s="677"/>
      <c r="WEM73" s="677"/>
      <c r="WEN73" s="677"/>
      <c r="WEO73" s="677"/>
      <c r="WEP73" s="677"/>
      <c r="WEQ73" s="677"/>
      <c r="WER73" s="677"/>
      <c r="WES73" s="677"/>
      <c r="WET73" s="677"/>
      <c r="WEU73" s="677"/>
      <c r="WEV73" s="677"/>
      <c r="WEW73" s="677"/>
      <c r="WEX73" s="677"/>
      <c r="WEY73" s="677"/>
      <c r="WEZ73" s="677"/>
      <c r="WFA73" s="677"/>
      <c r="WFB73" s="677"/>
      <c r="WFC73" s="677"/>
      <c r="WFD73" s="677"/>
      <c r="WFE73" s="677"/>
      <c r="WFF73" s="677"/>
      <c r="WFG73" s="677"/>
      <c r="WFH73" s="677"/>
      <c r="WFI73" s="677"/>
      <c r="WFJ73" s="677"/>
      <c r="WFK73" s="677"/>
      <c r="WFL73" s="677"/>
      <c r="WFM73" s="677"/>
      <c r="WFN73" s="677"/>
      <c r="WFO73" s="677"/>
      <c r="WFP73" s="677"/>
      <c r="WFQ73" s="677"/>
      <c r="WFR73" s="677"/>
      <c r="WFS73" s="677"/>
      <c r="WFT73" s="677"/>
      <c r="WFU73" s="677"/>
      <c r="WFV73" s="677"/>
      <c r="WFW73" s="677"/>
      <c r="WFX73" s="677"/>
      <c r="WFY73" s="677"/>
      <c r="WFZ73" s="677"/>
      <c r="WGA73" s="677"/>
      <c r="WGB73" s="677"/>
      <c r="WGC73" s="677"/>
      <c r="WGD73" s="677"/>
      <c r="WGE73" s="677"/>
      <c r="WGF73" s="677"/>
      <c r="WGG73" s="677"/>
      <c r="WGH73" s="677"/>
      <c r="WGI73" s="677"/>
      <c r="WGJ73" s="677"/>
      <c r="WGK73" s="677"/>
      <c r="WGL73" s="677"/>
      <c r="WGM73" s="677"/>
      <c r="WGN73" s="677"/>
      <c r="WGO73" s="677"/>
      <c r="WGP73" s="677"/>
      <c r="WGQ73" s="677"/>
      <c r="WGR73" s="677"/>
      <c r="WGS73" s="677"/>
      <c r="WGT73" s="677"/>
      <c r="WGU73" s="677"/>
      <c r="WGV73" s="677"/>
      <c r="WGW73" s="677"/>
      <c r="WGX73" s="677"/>
      <c r="WGY73" s="677"/>
      <c r="WGZ73" s="677"/>
      <c r="WHA73" s="677"/>
      <c r="WHB73" s="677"/>
      <c r="WHC73" s="677"/>
      <c r="WHD73" s="677"/>
      <c r="WHE73" s="677"/>
      <c r="WHF73" s="677"/>
      <c r="WHG73" s="677"/>
      <c r="WHH73" s="677"/>
      <c r="WHI73" s="677"/>
      <c r="WHJ73" s="677"/>
      <c r="WHK73" s="677"/>
      <c r="WHL73" s="677"/>
      <c r="WHM73" s="677"/>
      <c r="WHN73" s="677"/>
      <c r="WHO73" s="677"/>
      <c r="WHP73" s="677"/>
      <c r="WHQ73" s="677"/>
      <c r="WHR73" s="677"/>
      <c r="WHS73" s="677"/>
      <c r="WHT73" s="677"/>
      <c r="WHU73" s="677"/>
      <c r="WHV73" s="677"/>
      <c r="WHW73" s="677"/>
      <c r="WHX73" s="677"/>
      <c r="WHY73" s="677"/>
      <c r="WHZ73" s="677"/>
      <c r="WIA73" s="677"/>
      <c r="WIB73" s="677"/>
      <c r="WIC73" s="677"/>
      <c r="WID73" s="677"/>
      <c r="WIE73" s="677"/>
      <c r="WIF73" s="677"/>
      <c r="WIG73" s="677"/>
      <c r="WIH73" s="677"/>
      <c r="WII73" s="677"/>
      <c r="WIJ73" s="677"/>
      <c r="WIK73" s="677"/>
      <c r="WIL73" s="677"/>
      <c r="WIM73" s="677"/>
      <c r="WIN73" s="677"/>
      <c r="WIO73" s="677"/>
      <c r="WIP73" s="677"/>
      <c r="WIQ73" s="677"/>
      <c r="WIR73" s="677"/>
      <c r="WIS73" s="677"/>
      <c r="WIT73" s="677"/>
      <c r="WIU73" s="677"/>
      <c r="WIV73" s="677"/>
      <c r="WIW73" s="677"/>
      <c r="WIX73" s="677"/>
      <c r="WIY73" s="677"/>
      <c r="WIZ73" s="677"/>
      <c r="WJA73" s="677"/>
      <c r="WJB73" s="677"/>
      <c r="WJC73" s="677"/>
      <c r="WJD73" s="677"/>
      <c r="WJE73" s="677"/>
      <c r="WJF73" s="677"/>
      <c r="WJG73" s="677"/>
      <c r="WJH73" s="677"/>
      <c r="WJI73" s="677"/>
      <c r="WJJ73" s="677"/>
      <c r="WJK73" s="677"/>
      <c r="WJL73" s="677"/>
      <c r="WJM73" s="677"/>
      <c r="WJN73" s="677"/>
      <c r="WJO73" s="677"/>
      <c r="WJP73" s="677"/>
      <c r="WJQ73" s="677"/>
      <c r="WJR73" s="677"/>
      <c r="WJS73" s="677"/>
      <c r="WJT73" s="677"/>
      <c r="WJU73" s="677"/>
      <c r="WJV73" s="677"/>
      <c r="WJW73" s="677"/>
      <c r="WJX73" s="677"/>
      <c r="WJY73" s="677"/>
      <c r="WJZ73" s="677"/>
      <c r="WKA73" s="677"/>
      <c r="WKB73" s="677"/>
      <c r="WKC73" s="677"/>
      <c r="WKD73" s="677"/>
      <c r="WKE73" s="677"/>
      <c r="WKF73" s="677"/>
      <c r="WKG73" s="677"/>
      <c r="WKH73" s="677"/>
      <c r="WKI73" s="677"/>
      <c r="WKJ73" s="677"/>
      <c r="WKK73" s="677"/>
      <c r="WKL73" s="677"/>
      <c r="WKM73" s="677"/>
      <c r="WKN73" s="677"/>
      <c r="WKO73" s="677"/>
      <c r="WKP73" s="677"/>
      <c r="WKQ73" s="677"/>
      <c r="WKR73" s="677"/>
      <c r="WKS73" s="677"/>
      <c r="WKT73" s="677"/>
      <c r="WKU73" s="677"/>
      <c r="WKV73" s="677"/>
      <c r="WKW73" s="677"/>
      <c r="WKX73" s="677"/>
      <c r="WKY73" s="677"/>
      <c r="WKZ73" s="677"/>
      <c r="WLA73" s="677"/>
      <c r="WLB73" s="677"/>
      <c r="WLC73" s="677"/>
      <c r="WLD73" s="677"/>
      <c r="WLE73" s="677"/>
      <c r="WLF73" s="677"/>
      <c r="WLG73" s="677"/>
      <c r="WLH73" s="677"/>
      <c r="WLI73" s="677"/>
      <c r="WLJ73" s="677"/>
      <c r="WLK73" s="677"/>
      <c r="WLL73" s="677"/>
      <c r="WLM73" s="677"/>
      <c r="WLN73" s="677"/>
      <c r="WLO73" s="677"/>
      <c r="WLP73" s="677"/>
      <c r="WLQ73" s="677"/>
      <c r="WLR73" s="677"/>
      <c r="WLS73" s="677"/>
      <c r="WLT73" s="677"/>
      <c r="WLU73" s="677"/>
      <c r="WLV73" s="677"/>
      <c r="WLW73" s="677"/>
      <c r="WLX73" s="677"/>
      <c r="WLY73" s="677"/>
      <c r="WLZ73" s="677"/>
      <c r="WMA73" s="677"/>
      <c r="WMB73" s="677"/>
      <c r="WMC73" s="677"/>
      <c r="WMD73" s="677"/>
      <c r="WME73" s="677"/>
      <c r="WMF73" s="677"/>
      <c r="WMG73" s="677"/>
      <c r="WMH73" s="677"/>
      <c r="WMI73" s="677"/>
      <c r="WMJ73" s="677"/>
      <c r="WMK73" s="677"/>
      <c r="WML73" s="677"/>
      <c r="WMM73" s="677"/>
      <c r="WMN73" s="677"/>
      <c r="WMO73" s="677"/>
      <c r="WMP73" s="677"/>
      <c r="WMQ73" s="677"/>
      <c r="WMR73" s="677"/>
      <c r="WMS73" s="677"/>
      <c r="WMT73" s="677"/>
      <c r="WMU73" s="677"/>
      <c r="WMV73" s="677"/>
      <c r="WMW73" s="677"/>
      <c r="WMX73" s="677"/>
      <c r="WMY73" s="677"/>
      <c r="WMZ73" s="677"/>
      <c r="WNA73" s="677"/>
      <c r="WNB73" s="677"/>
      <c r="WNC73" s="677"/>
      <c r="WND73" s="677"/>
      <c r="WNE73" s="677"/>
      <c r="WNF73" s="677"/>
      <c r="WNG73" s="677"/>
      <c r="WNH73" s="677"/>
      <c r="WNI73" s="677"/>
      <c r="WNJ73" s="677"/>
      <c r="WNK73" s="677"/>
      <c r="WNL73" s="677"/>
      <c r="WNM73" s="677"/>
      <c r="WNN73" s="677"/>
      <c r="WNO73" s="677"/>
      <c r="WNP73" s="677"/>
      <c r="WNQ73" s="677"/>
      <c r="WNR73" s="677"/>
      <c r="WNS73" s="677"/>
      <c r="WNT73" s="677"/>
      <c r="WNU73" s="677"/>
      <c r="WNV73" s="677"/>
      <c r="WNW73" s="677"/>
      <c r="WNX73" s="677"/>
      <c r="WNY73" s="677"/>
      <c r="WNZ73" s="677"/>
      <c r="WOA73" s="677"/>
      <c r="WOB73" s="677"/>
      <c r="WOC73" s="677"/>
      <c r="WOD73" s="677"/>
      <c r="WOE73" s="677"/>
      <c r="WOF73" s="677"/>
      <c r="WOG73" s="677"/>
      <c r="WOH73" s="677"/>
      <c r="WOI73" s="677"/>
      <c r="WOJ73" s="677"/>
      <c r="WOK73" s="677"/>
      <c r="WOL73" s="677"/>
      <c r="WOM73" s="677"/>
      <c r="WON73" s="677"/>
      <c r="WOO73" s="677"/>
      <c r="WOP73" s="677"/>
      <c r="WOQ73" s="677"/>
      <c r="WOR73" s="677"/>
      <c r="WOS73" s="677"/>
      <c r="WOT73" s="677"/>
      <c r="WOU73" s="677"/>
      <c r="WOV73" s="677"/>
      <c r="WOW73" s="677"/>
      <c r="WOX73" s="677"/>
      <c r="WOY73" s="677"/>
      <c r="WOZ73" s="677"/>
      <c r="WPA73" s="677"/>
      <c r="WPB73" s="677"/>
      <c r="WPC73" s="677"/>
      <c r="WPD73" s="677"/>
      <c r="WPE73" s="677"/>
      <c r="WPF73" s="677"/>
      <c r="WPG73" s="677"/>
      <c r="WPH73" s="677"/>
      <c r="WPI73" s="677"/>
      <c r="WPJ73" s="677"/>
      <c r="WPK73" s="677"/>
      <c r="WPL73" s="677"/>
      <c r="WPM73" s="677"/>
      <c r="WPN73" s="677"/>
      <c r="WPO73" s="677"/>
      <c r="WPP73" s="677"/>
      <c r="WPQ73" s="677"/>
      <c r="WPR73" s="677"/>
      <c r="WPS73" s="677"/>
      <c r="WPT73" s="677"/>
      <c r="WPU73" s="677"/>
      <c r="WPV73" s="677"/>
      <c r="WPW73" s="677"/>
      <c r="WPX73" s="677"/>
      <c r="WPY73" s="677"/>
      <c r="WPZ73" s="677"/>
      <c r="WQA73" s="677"/>
      <c r="WQB73" s="677"/>
      <c r="WQC73" s="677"/>
      <c r="WQD73" s="677"/>
      <c r="WQE73" s="677"/>
      <c r="WQF73" s="677"/>
      <c r="WQG73" s="677"/>
      <c r="WQH73" s="677"/>
      <c r="WQI73" s="677"/>
      <c r="WQJ73" s="677"/>
      <c r="WQK73" s="677"/>
      <c r="WQL73" s="677"/>
      <c r="WQM73" s="677"/>
      <c r="WQN73" s="677"/>
      <c r="WQO73" s="677"/>
      <c r="WQP73" s="677"/>
      <c r="WQQ73" s="677"/>
      <c r="WQR73" s="677"/>
      <c r="WQS73" s="677"/>
      <c r="WQT73" s="677"/>
      <c r="WQU73" s="677"/>
      <c r="WQV73" s="677"/>
      <c r="WQW73" s="677"/>
      <c r="WQX73" s="677"/>
      <c r="WQY73" s="677"/>
      <c r="WQZ73" s="677"/>
      <c r="WRA73" s="677"/>
      <c r="WRB73" s="677"/>
      <c r="WRC73" s="677"/>
      <c r="WRD73" s="677"/>
      <c r="WRE73" s="677"/>
      <c r="WRF73" s="677"/>
      <c r="WRG73" s="677"/>
      <c r="WRH73" s="677"/>
      <c r="WRI73" s="677"/>
      <c r="WRJ73" s="677"/>
      <c r="WRK73" s="677"/>
      <c r="WRL73" s="677"/>
      <c r="WRM73" s="677"/>
      <c r="WRN73" s="677"/>
      <c r="WRO73" s="677"/>
      <c r="WRP73" s="677"/>
      <c r="WRQ73" s="677"/>
      <c r="WRR73" s="677"/>
      <c r="WRS73" s="677"/>
      <c r="WRT73" s="677"/>
      <c r="WRU73" s="677"/>
      <c r="WRV73" s="677"/>
      <c r="WRW73" s="677"/>
      <c r="WRX73" s="677"/>
      <c r="WRY73" s="677"/>
      <c r="WRZ73" s="677"/>
      <c r="WSA73" s="677"/>
      <c r="WSB73" s="677"/>
      <c r="WSC73" s="677"/>
      <c r="WSD73" s="677"/>
      <c r="WSE73" s="677"/>
      <c r="WSF73" s="677"/>
      <c r="WSG73" s="677"/>
      <c r="WSH73" s="677"/>
      <c r="WSI73" s="677"/>
      <c r="WSJ73" s="677"/>
      <c r="WSK73" s="677"/>
      <c r="WSL73" s="677"/>
      <c r="WSM73" s="677"/>
      <c r="WSN73" s="677"/>
      <c r="WSO73" s="677"/>
      <c r="WSP73" s="677"/>
      <c r="WSQ73" s="677"/>
      <c r="WSR73" s="677"/>
      <c r="WSS73" s="677"/>
      <c r="WST73" s="677"/>
      <c r="WSU73" s="677"/>
      <c r="WSV73" s="677"/>
      <c r="WSW73" s="677"/>
      <c r="WSX73" s="677"/>
      <c r="WSY73" s="677"/>
      <c r="WSZ73" s="677"/>
      <c r="WTA73" s="677"/>
      <c r="WTB73" s="677"/>
      <c r="WTC73" s="677"/>
      <c r="WTD73" s="677"/>
      <c r="WTE73" s="677"/>
      <c r="WTF73" s="677"/>
      <c r="WTG73" s="677"/>
      <c r="WTH73" s="677"/>
      <c r="WTI73" s="677"/>
      <c r="WTJ73" s="677"/>
      <c r="WTK73" s="677"/>
      <c r="WTL73" s="677"/>
      <c r="WTM73" s="677"/>
      <c r="WTN73" s="677"/>
      <c r="WTO73" s="677"/>
      <c r="WTP73" s="677"/>
      <c r="WTQ73" s="677"/>
      <c r="WTR73" s="677"/>
      <c r="WTS73" s="677"/>
      <c r="WTT73" s="677"/>
      <c r="WTU73" s="677"/>
      <c r="WTV73" s="677"/>
      <c r="WTW73" s="677"/>
      <c r="WTX73" s="677"/>
      <c r="WTY73" s="677"/>
      <c r="WTZ73" s="677"/>
      <c r="WUA73" s="677"/>
      <c r="WUB73" s="677"/>
      <c r="WUC73" s="677"/>
      <c r="WUD73" s="677"/>
      <c r="WUE73" s="677"/>
      <c r="WUF73" s="677"/>
      <c r="WUG73" s="677"/>
      <c r="WUH73" s="677"/>
      <c r="WUI73" s="677"/>
      <c r="WUJ73" s="677"/>
      <c r="WUK73" s="677"/>
      <c r="WUL73" s="677"/>
      <c r="WUM73" s="677"/>
      <c r="WUN73" s="677"/>
      <c r="WUO73" s="677"/>
      <c r="WUP73" s="677"/>
      <c r="WUQ73" s="677"/>
      <c r="WUR73" s="677"/>
      <c r="WUS73" s="677"/>
      <c r="WUT73" s="677"/>
      <c r="WUU73" s="677"/>
      <c r="WUV73" s="677"/>
      <c r="WUW73" s="677"/>
      <c r="WUX73" s="677"/>
      <c r="WUY73" s="677"/>
      <c r="WUZ73" s="677"/>
      <c r="WVA73" s="677"/>
      <c r="WVB73" s="677"/>
      <c r="WVC73" s="677"/>
      <c r="WVD73" s="677"/>
      <c r="WVE73" s="677"/>
      <c r="WVF73" s="677"/>
      <c r="WVG73" s="677"/>
      <c r="WVH73" s="677"/>
      <c r="WVI73" s="677"/>
      <c r="WVJ73" s="677"/>
      <c r="WVK73" s="677"/>
      <c r="WVL73" s="677"/>
      <c r="WVM73" s="677"/>
      <c r="WVN73" s="677"/>
      <c r="WVO73" s="677"/>
      <c r="WVP73" s="677"/>
      <c r="WVQ73" s="677"/>
      <c r="WVR73" s="677"/>
      <c r="WVS73" s="677"/>
      <c r="WVT73" s="677"/>
      <c r="WVU73" s="677"/>
      <c r="WVV73" s="677"/>
      <c r="WVW73" s="677"/>
      <c r="WVX73" s="677"/>
      <c r="WVY73" s="677"/>
      <c r="WVZ73" s="677"/>
      <c r="WWA73" s="677"/>
      <c r="WWB73" s="677"/>
      <c r="WWC73" s="677"/>
      <c r="WWD73" s="677"/>
      <c r="WWE73" s="677"/>
      <c r="WWF73" s="677"/>
      <c r="WWG73" s="677"/>
      <c r="WWH73" s="677"/>
      <c r="WWI73" s="677"/>
      <c r="WWJ73" s="677"/>
      <c r="WWK73" s="677"/>
      <c r="WWL73" s="677"/>
      <c r="WWM73" s="677"/>
      <c r="WWN73" s="677"/>
      <c r="WWO73" s="677"/>
      <c r="WWP73" s="677"/>
      <c r="WWQ73" s="677"/>
      <c r="WWR73" s="677"/>
      <c r="WWS73" s="677"/>
      <c r="WWT73" s="677"/>
      <c r="WWU73" s="677"/>
      <c r="WWV73" s="677"/>
      <c r="WWW73" s="677"/>
      <c r="WWX73" s="677"/>
      <c r="WWY73" s="677"/>
      <c r="WWZ73" s="677"/>
      <c r="WXA73" s="677"/>
      <c r="WXB73" s="677"/>
      <c r="WXC73" s="677"/>
      <c r="WXD73" s="677"/>
      <c r="WXE73" s="677"/>
      <c r="WXF73" s="677"/>
      <c r="WXG73" s="677"/>
      <c r="WXH73" s="677"/>
      <c r="WXI73" s="677"/>
      <c r="WXJ73" s="677"/>
      <c r="WXK73" s="677"/>
      <c r="WXL73" s="677"/>
      <c r="WXM73" s="677"/>
      <c r="WXN73" s="677"/>
      <c r="WXO73" s="677"/>
      <c r="WXP73" s="677"/>
      <c r="WXQ73" s="677"/>
      <c r="WXR73" s="677"/>
      <c r="WXS73" s="677"/>
      <c r="WXT73" s="677"/>
      <c r="WXU73" s="677"/>
      <c r="WXV73" s="677"/>
      <c r="WXW73" s="677"/>
      <c r="WXX73" s="677"/>
      <c r="WXY73" s="677"/>
      <c r="WXZ73" s="677"/>
      <c r="WYA73" s="677"/>
      <c r="WYB73" s="677"/>
      <c r="WYC73" s="677"/>
      <c r="WYD73" s="677"/>
      <c r="WYE73" s="677"/>
      <c r="WYF73" s="677"/>
      <c r="WYG73" s="677"/>
      <c r="WYH73" s="677"/>
      <c r="WYI73" s="677"/>
      <c r="WYJ73" s="677"/>
      <c r="WYK73" s="677"/>
      <c r="WYL73" s="677"/>
      <c r="WYM73" s="677"/>
      <c r="WYN73" s="677"/>
      <c r="WYO73" s="677"/>
      <c r="WYP73" s="677"/>
      <c r="WYQ73" s="677"/>
      <c r="WYR73" s="677"/>
      <c r="WYS73" s="677"/>
      <c r="WYT73" s="677"/>
      <c r="WYU73" s="677"/>
      <c r="WYV73" s="677"/>
      <c r="WYW73" s="677"/>
      <c r="WYX73" s="677"/>
      <c r="WYY73" s="677"/>
      <c r="WYZ73" s="677"/>
      <c r="WZA73" s="677"/>
      <c r="WZB73" s="677"/>
      <c r="WZC73" s="677"/>
      <c r="WZD73" s="677"/>
      <c r="WZE73" s="677"/>
      <c r="WZF73" s="677"/>
      <c r="WZG73" s="677"/>
      <c r="WZH73" s="677"/>
      <c r="WZI73" s="677"/>
      <c r="WZJ73" s="677"/>
      <c r="WZK73" s="677"/>
      <c r="WZL73" s="677"/>
      <c r="WZM73" s="677"/>
      <c r="WZN73" s="677"/>
      <c r="WZO73" s="677"/>
      <c r="WZP73" s="677"/>
      <c r="WZQ73" s="677"/>
      <c r="WZR73" s="677"/>
      <c r="WZS73" s="677"/>
      <c r="WZT73" s="677"/>
      <c r="WZU73" s="677"/>
      <c r="WZV73" s="677"/>
      <c r="WZW73" s="677"/>
      <c r="WZX73" s="677"/>
      <c r="WZY73" s="677"/>
      <c r="WZZ73" s="677"/>
      <c r="XAA73" s="677"/>
      <c r="XAB73" s="677"/>
      <c r="XAC73" s="677"/>
      <c r="XAD73" s="677"/>
      <c r="XAE73" s="677"/>
      <c r="XAF73" s="677"/>
      <c r="XAG73" s="677"/>
      <c r="XAH73" s="677"/>
      <c r="XAI73" s="677"/>
      <c r="XAJ73" s="677"/>
      <c r="XAK73" s="677"/>
      <c r="XAL73" s="677"/>
      <c r="XAM73" s="677"/>
      <c r="XAN73" s="677"/>
      <c r="XAO73" s="677"/>
      <c r="XAP73" s="677"/>
      <c r="XAQ73" s="677"/>
      <c r="XAR73" s="677"/>
      <c r="XAS73" s="677"/>
      <c r="XAT73" s="677"/>
      <c r="XAU73" s="677"/>
      <c r="XAV73" s="677"/>
      <c r="XAW73" s="677"/>
      <c r="XAX73" s="677"/>
      <c r="XAY73" s="677"/>
      <c r="XAZ73" s="677"/>
      <c r="XBA73" s="677"/>
      <c r="XBB73" s="677"/>
      <c r="XBC73" s="677"/>
      <c r="XBD73" s="677"/>
      <c r="XBE73" s="677"/>
      <c r="XBF73" s="677"/>
      <c r="XBG73" s="677"/>
      <c r="XBH73" s="677"/>
      <c r="XBI73" s="677"/>
      <c r="XBJ73" s="677"/>
      <c r="XBK73" s="677"/>
      <c r="XBL73" s="677"/>
      <c r="XBM73" s="677"/>
      <c r="XBN73" s="677"/>
      <c r="XBO73" s="677"/>
      <c r="XBP73" s="677"/>
      <c r="XBQ73" s="677"/>
      <c r="XBR73" s="677"/>
      <c r="XBS73" s="677"/>
      <c r="XBT73" s="677"/>
      <c r="XBU73" s="677"/>
      <c r="XBV73" s="677"/>
      <c r="XBW73" s="677"/>
      <c r="XBX73" s="677"/>
      <c r="XBY73" s="677"/>
      <c r="XBZ73" s="677"/>
      <c r="XCA73" s="677"/>
      <c r="XCB73" s="677"/>
      <c r="XCC73" s="677"/>
      <c r="XCD73" s="677"/>
      <c r="XCE73" s="677"/>
      <c r="XCF73" s="677"/>
      <c r="XCG73" s="677"/>
      <c r="XCH73" s="677"/>
      <c r="XCI73" s="677"/>
      <c r="XCJ73" s="677"/>
      <c r="XCK73" s="677"/>
      <c r="XCL73" s="677"/>
      <c r="XCM73" s="677"/>
      <c r="XCN73" s="677"/>
      <c r="XCO73" s="677"/>
      <c r="XCP73" s="677"/>
      <c r="XCQ73" s="677"/>
      <c r="XCR73" s="677"/>
      <c r="XCS73" s="677"/>
      <c r="XCT73" s="677"/>
      <c r="XCU73" s="677"/>
      <c r="XCV73" s="677"/>
      <c r="XCW73" s="677"/>
      <c r="XCX73" s="677"/>
      <c r="XCY73" s="677"/>
      <c r="XCZ73" s="677"/>
      <c r="XDA73" s="677"/>
      <c r="XDB73" s="677"/>
      <c r="XDC73" s="677"/>
      <c r="XDD73" s="677"/>
      <c r="XDE73" s="677"/>
      <c r="XDF73" s="677"/>
      <c r="XDG73" s="677"/>
      <c r="XDH73" s="677"/>
      <c r="XDI73" s="677"/>
      <c r="XDJ73" s="677"/>
      <c r="XDK73" s="677"/>
      <c r="XDL73" s="677"/>
      <c r="XDM73" s="677"/>
      <c r="XDN73" s="677"/>
      <c r="XDO73" s="677"/>
      <c r="XDP73" s="677"/>
      <c r="XDQ73" s="677"/>
      <c r="XDR73" s="677"/>
      <c r="XDS73" s="677"/>
      <c r="XDT73" s="677"/>
      <c r="XDU73" s="677"/>
      <c r="XDV73" s="677"/>
      <c r="XDW73" s="677"/>
      <c r="XDX73" s="677"/>
      <c r="XDY73" s="677"/>
      <c r="XDZ73" s="677"/>
      <c r="XEA73" s="677"/>
      <c r="XEB73" s="677"/>
      <c r="XEC73" s="677"/>
      <c r="XED73" s="677"/>
      <c r="XEE73" s="677"/>
      <c r="XEF73" s="677"/>
      <c r="XEG73" s="677"/>
      <c r="XEH73" s="677"/>
      <c r="XEI73" s="677"/>
      <c r="XEJ73" s="677"/>
      <c r="XEK73" s="677"/>
      <c r="XEL73" s="677"/>
      <c r="XEM73" s="677"/>
      <c r="XEN73" s="677"/>
      <c r="XEO73" s="677"/>
      <c r="XEP73" s="677"/>
      <c r="XEQ73" s="677"/>
      <c r="XER73" s="677"/>
      <c r="XES73" s="677"/>
      <c r="XET73" s="677"/>
      <c r="XEU73" s="677"/>
      <c r="XEV73" s="677"/>
      <c r="XEW73" s="677"/>
      <c r="XEX73" s="677"/>
      <c r="XEY73" s="677"/>
      <c r="XEZ73" s="677"/>
      <c r="XFA73" s="677"/>
      <c r="XFB73" s="677"/>
      <c r="XFC73" s="677"/>
      <c r="XFD73" s="677"/>
    </row>
    <row r="74" spans="46:16384">
      <c r="AT74" s="281" t="s">
        <v>101</v>
      </c>
      <c r="AU74" s="355">
        <f t="shared" ca="1" si="76"/>
        <v>9.8558631896972573E-5</v>
      </c>
      <c r="CA74" s="676" t="s">
        <v>489</v>
      </c>
      <c r="CH74" s="677"/>
      <c r="CI74" s="677"/>
      <c r="CJ74" s="677"/>
      <c r="CK74" s="677"/>
      <c r="CL74" s="677"/>
      <c r="CM74" s="677"/>
      <c r="CN74" s="677"/>
      <c r="CO74" s="677"/>
      <c r="CP74" s="677"/>
      <c r="CQ74" s="677"/>
      <c r="CR74" s="677"/>
      <c r="CS74" s="677"/>
      <c r="CT74" s="677"/>
      <c r="CU74" s="677"/>
      <c r="CV74" s="677"/>
      <c r="CW74" s="677"/>
      <c r="CX74" s="677"/>
      <c r="CY74" s="677"/>
      <c r="CZ74" s="677"/>
      <c r="DA74" s="677"/>
      <c r="DB74" s="677"/>
      <c r="DC74" s="677"/>
      <c r="DD74" s="677"/>
      <c r="DE74" s="677"/>
      <c r="DF74" s="677"/>
      <c r="DG74" s="677"/>
      <c r="DH74" s="677"/>
      <c r="DI74" s="677"/>
      <c r="DJ74" s="677"/>
      <c r="DK74" s="677"/>
      <c r="DL74" s="677"/>
      <c r="DM74" s="677"/>
      <c r="DN74" s="677"/>
      <c r="DO74" s="677"/>
      <c r="DP74" s="677"/>
      <c r="DQ74" s="677"/>
      <c r="DR74" s="677"/>
      <c r="DS74" s="677"/>
      <c r="DT74" s="677"/>
      <c r="DU74" s="677"/>
      <c r="DV74" s="677"/>
      <c r="DW74" s="677"/>
      <c r="DX74" s="677"/>
      <c r="DY74" s="677"/>
      <c r="DZ74" s="677"/>
      <c r="EA74" s="677"/>
      <c r="EB74" s="677"/>
      <c r="EC74" s="677"/>
      <c r="ED74" s="677"/>
      <c r="EE74" s="677"/>
      <c r="EF74" s="677"/>
      <c r="EG74" s="677"/>
      <c r="EH74" s="677"/>
      <c r="EI74" s="677"/>
      <c r="EJ74" s="677"/>
      <c r="EK74" s="677"/>
      <c r="EL74" s="677"/>
      <c r="EM74" s="677"/>
      <c r="EN74" s="677"/>
      <c r="EO74" s="677"/>
      <c r="EP74" s="677"/>
      <c r="EQ74" s="677"/>
      <c r="ER74" s="677"/>
      <c r="ES74" s="677"/>
      <c r="ET74" s="677"/>
      <c r="EU74" s="677"/>
      <c r="EV74" s="677"/>
      <c r="EW74" s="677"/>
      <c r="EX74" s="677"/>
      <c r="EY74" s="677"/>
      <c r="EZ74" s="677"/>
      <c r="FA74" s="677"/>
      <c r="FB74" s="677"/>
      <c r="FC74" s="677"/>
      <c r="FD74" s="677"/>
      <c r="FE74" s="677"/>
      <c r="FF74" s="677"/>
      <c r="FG74" s="677"/>
      <c r="FH74" s="677"/>
      <c r="FI74" s="677"/>
      <c r="FJ74" s="677"/>
      <c r="FK74" s="677"/>
      <c r="FL74" s="677"/>
      <c r="FM74" s="677"/>
      <c r="FN74" s="677"/>
      <c r="FO74" s="677"/>
      <c r="FP74" s="677"/>
      <c r="FQ74" s="677"/>
      <c r="FR74" s="677"/>
      <c r="FS74" s="677"/>
      <c r="FT74" s="677"/>
      <c r="FU74" s="677"/>
      <c r="FV74" s="677"/>
      <c r="FW74" s="677"/>
      <c r="FX74" s="677"/>
      <c r="FY74" s="677"/>
      <c r="FZ74" s="677"/>
      <c r="GA74" s="677"/>
      <c r="GB74" s="677"/>
      <c r="GC74" s="677"/>
      <c r="GD74" s="677"/>
      <c r="GE74" s="677"/>
      <c r="GF74" s="677"/>
      <c r="GG74" s="677"/>
      <c r="GH74" s="677"/>
      <c r="GI74" s="677"/>
      <c r="GJ74" s="677"/>
      <c r="GK74" s="677"/>
      <c r="GL74" s="677"/>
      <c r="GM74" s="677"/>
      <c r="GN74" s="677"/>
      <c r="GO74" s="677"/>
      <c r="GP74" s="677"/>
      <c r="GQ74" s="677"/>
      <c r="GR74" s="677"/>
      <c r="GS74" s="677"/>
      <c r="GT74" s="677"/>
      <c r="GU74" s="677"/>
      <c r="GV74" s="677"/>
      <c r="GW74" s="677"/>
      <c r="GX74" s="677"/>
      <c r="GY74" s="677"/>
      <c r="GZ74" s="677"/>
      <c r="HA74" s="677"/>
      <c r="HB74" s="677"/>
      <c r="HC74" s="677"/>
      <c r="HD74" s="677"/>
      <c r="HE74" s="677"/>
      <c r="HF74" s="677"/>
      <c r="HG74" s="677"/>
      <c r="HH74" s="677"/>
      <c r="HI74" s="677"/>
      <c r="HJ74" s="677"/>
      <c r="HK74" s="677"/>
      <c r="HL74" s="677"/>
      <c r="HM74" s="677"/>
      <c r="HN74" s="677"/>
      <c r="HO74" s="677"/>
      <c r="HP74" s="677"/>
      <c r="HQ74" s="677"/>
      <c r="HR74" s="677"/>
      <c r="HS74" s="677"/>
      <c r="HT74" s="677"/>
      <c r="HU74" s="677"/>
      <c r="HV74" s="677"/>
      <c r="HW74" s="677"/>
      <c r="HX74" s="677"/>
      <c r="HY74" s="677"/>
      <c r="HZ74" s="677"/>
      <c r="IA74" s="677"/>
      <c r="IB74" s="677"/>
      <c r="IC74" s="677"/>
      <c r="ID74" s="677"/>
      <c r="IE74" s="677"/>
      <c r="IF74" s="677"/>
      <c r="IG74" s="677"/>
      <c r="IH74" s="677"/>
      <c r="II74" s="677"/>
      <c r="IJ74" s="677"/>
      <c r="IK74" s="677"/>
      <c r="IL74" s="677"/>
      <c r="IM74" s="677"/>
      <c r="IN74" s="677"/>
      <c r="IO74" s="677"/>
      <c r="IP74" s="677"/>
      <c r="IQ74" s="677"/>
      <c r="IR74" s="677"/>
      <c r="IS74" s="677"/>
      <c r="IT74" s="677"/>
      <c r="IU74" s="677"/>
      <c r="IV74" s="677"/>
      <c r="IW74" s="677"/>
      <c r="IX74" s="677"/>
      <c r="IY74" s="677"/>
      <c r="IZ74" s="677"/>
      <c r="JA74" s="677"/>
      <c r="JB74" s="677"/>
      <c r="JC74" s="677"/>
      <c r="JD74" s="677"/>
      <c r="JE74" s="677"/>
      <c r="JF74" s="677"/>
      <c r="JG74" s="677"/>
      <c r="JH74" s="677"/>
      <c r="JI74" s="677"/>
      <c r="JJ74" s="677"/>
      <c r="JK74" s="677"/>
      <c r="JL74" s="677"/>
      <c r="JM74" s="677"/>
      <c r="JN74" s="677"/>
      <c r="JO74" s="677"/>
      <c r="JP74" s="677"/>
      <c r="JQ74" s="677"/>
      <c r="JR74" s="677"/>
      <c r="JS74" s="677"/>
      <c r="JT74" s="677"/>
      <c r="JU74" s="677"/>
      <c r="JV74" s="677"/>
      <c r="JW74" s="677"/>
      <c r="JX74" s="677"/>
      <c r="JY74" s="677"/>
      <c r="JZ74" s="677"/>
      <c r="KA74" s="677"/>
      <c r="KB74" s="677"/>
      <c r="KC74" s="677"/>
      <c r="KD74" s="677"/>
      <c r="KE74" s="677"/>
      <c r="KF74" s="677"/>
      <c r="KG74" s="677"/>
      <c r="KH74" s="677"/>
      <c r="KI74" s="677"/>
      <c r="KJ74" s="677"/>
      <c r="KK74" s="677"/>
      <c r="KL74" s="677"/>
      <c r="KM74" s="677"/>
      <c r="KN74" s="677"/>
      <c r="KO74" s="677"/>
      <c r="KP74" s="677"/>
      <c r="KQ74" s="677"/>
      <c r="KR74" s="677"/>
      <c r="KS74" s="677"/>
      <c r="KT74" s="677"/>
      <c r="KU74" s="677"/>
      <c r="KV74" s="677"/>
      <c r="KW74" s="677"/>
      <c r="KX74" s="677"/>
      <c r="KY74" s="677"/>
      <c r="KZ74" s="677"/>
      <c r="LA74" s="677"/>
      <c r="LB74" s="677"/>
      <c r="LC74" s="677"/>
      <c r="LD74" s="677"/>
      <c r="LE74" s="677"/>
      <c r="LF74" s="677"/>
      <c r="LG74" s="677"/>
      <c r="LH74" s="677"/>
      <c r="LI74" s="677"/>
      <c r="LJ74" s="677"/>
      <c r="LK74" s="677"/>
      <c r="LL74" s="677"/>
      <c r="LM74" s="677"/>
      <c r="LN74" s="677"/>
      <c r="LO74" s="677"/>
      <c r="LP74" s="677"/>
      <c r="LQ74" s="677"/>
      <c r="LR74" s="677"/>
      <c r="LS74" s="677"/>
      <c r="LT74" s="677"/>
      <c r="LU74" s="677"/>
      <c r="LV74" s="677"/>
      <c r="LW74" s="677"/>
      <c r="LX74" s="677"/>
      <c r="LY74" s="677"/>
      <c r="LZ74" s="677"/>
      <c r="MA74" s="677"/>
      <c r="MB74" s="677"/>
      <c r="MC74" s="677"/>
      <c r="MD74" s="677"/>
      <c r="ME74" s="677"/>
      <c r="MF74" s="677"/>
      <c r="MG74" s="677"/>
      <c r="MH74" s="677"/>
      <c r="MI74" s="677"/>
      <c r="MJ74" s="677"/>
      <c r="MK74" s="677"/>
      <c r="ML74" s="677"/>
      <c r="MM74" s="677"/>
      <c r="MN74" s="677"/>
      <c r="MO74" s="677"/>
      <c r="MP74" s="677"/>
      <c r="MQ74" s="677"/>
      <c r="MR74" s="677"/>
      <c r="MS74" s="677"/>
      <c r="MT74" s="677"/>
      <c r="MU74" s="677"/>
      <c r="MV74" s="677"/>
      <c r="MW74" s="677"/>
      <c r="MX74" s="677"/>
      <c r="MY74" s="677"/>
      <c r="MZ74" s="677"/>
      <c r="NA74" s="677"/>
      <c r="NB74" s="677"/>
      <c r="NC74" s="677"/>
      <c r="ND74" s="677"/>
      <c r="NE74" s="677"/>
      <c r="NF74" s="677"/>
      <c r="NG74" s="677"/>
      <c r="NH74" s="677"/>
      <c r="NI74" s="677"/>
      <c r="NJ74" s="677"/>
      <c r="NK74" s="677"/>
      <c r="NL74" s="677"/>
      <c r="NM74" s="677"/>
      <c r="NN74" s="677"/>
      <c r="NO74" s="677"/>
      <c r="NP74" s="677"/>
      <c r="NQ74" s="677"/>
      <c r="NR74" s="677"/>
      <c r="NS74" s="677"/>
      <c r="NT74" s="677"/>
      <c r="NU74" s="677"/>
      <c r="NV74" s="677"/>
      <c r="NW74" s="677"/>
      <c r="NX74" s="677"/>
      <c r="NY74" s="677"/>
      <c r="NZ74" s="677"/>
      <c r="OA74" s="677"/>
      <c r="OB74" s="677"/>
      <c r="OC74" s="677"/>
      <c r="OD74" s="677"/>
      <c r="OE74" s="677"/>
      <c r="OF74" s="677"/>
      <c r="OG74" s="677"/>
      <c r="OH74" s="677"/>
      <c r="OI74" s="677"/>
      <c r="OJ74" s="677"/>
      <c r="OK74" s="677"/>
      <c r="OL74" s="677"/>
      <c r="OM74" s="677"/>
      <c r="ON74" s="677"/>
      <c r="OO74" s="677"/>
      <c r="OP74" s="677"/>
      <c r="OQ74" s="677"/>
      <c r="OR74" s="677"/>
      <c r="OS74" s="677"/>
      <c r="OT74" s="677"/>
      <c r="OU74" s="677"/>
      <c r="OV74" s="677"/>
      <c r="OW74" s="677"/>
      <c r="OX74" s="677"/>
      <c r="OY74" s="677"/>
      <c r="OZ74" s="677"/>
      <c r="PA74" s="677"/>
      <c r="PB74" s="677"/>
      <c r="PC74" s="677"/>
      <c r="PD74" s="677"/>
      <c r="PE74" s="677"/>
      <c r="PF74" s="677"/>
      <c r="PG74" s="677"/>
      <c r="PH74" s="677"/>
      <c r="PI74" s="677"/>
      <c r="PJ74" s="677"/>
      <c r="PK74" s="677"/>
      <c r="PL74" s="677"/>
      <c r="PM74" s="677"/>
      <c r="PN74" s="677"/>
      <c r="PO74" s="677"/>
      <c r="PP74" s="677"/>
      <c r="PQ74" s="677"/>
      <c r="PR74" s="677"/>
      <c r="PS74" s="677"/>
      <c r="PT74" s="677"/>
      <c r="PU74" s="677"/>
      <c r="PV74" s="677"/>
      <c r="PW74" s="677"/>
      <c r="PX74" s="677"/>
      <c r="PY74" s="677"/>
      <c r="PZ74" s="677"/>
      <c r="QA74" s="677"/>
      <c r="QB74" s="677"/>
      <c r="QC74" s="677"/>
      <c r="QD74" s="677"/>
      <c r="QE74" s="677"/>
      <c r="QF74" s="677"/>
      <c r="QG74" s="677"/>
      <c r="QH74" s="677"/>
      <c r="QI74" s="677"/>
      <c r="QJ74" s="677"/>
      <c r="QK74" s="677"/>
      <c r="QL74" s="677"/>
      <c r="QM74" s="677"/>
      <c r="QN74" s="677"/>
      <c r="QO74" s="677"/>
      <c r="QP74" s="677"/>
      <c r="QQ74" s="677"/>
      <c r="QR74" s="677"/>
      <c r="QS74" s="677"/>
      <c r="QT74" s="677"/>
      <c r="QU74" s="677"/>
      <c r="QV74" s="677"/>
      <c r="QW74" s="677"/>
      <c r="QX74" s="677"/>
      <c r="QY74" s="677"/>
      <c r="QZ74" s="677"/>
      <c r="RA74" s="677"/>
      <c r="RB74" s="677"/>
      <c r="RC74" s="677"/>
      <c r="RD74" s="677"/>
      <c r="RE74" s="677"/>
      <c r="RF74" s="677"/>
      <c r="RG74" s="677"/>
      <c r="RH74" s="677"/>
      <c r="RI74" s="677"/>
      <c r="RJ74" s="677"/>
      <c r="RK74" s="677"/>
      <c r="RL74" s="677"/>
      <c r="RM74" s="677"/>
      <c r="RN74" s="677"/>
      <c r="RO74" s="677"/>
      <c r="RP74" s="677"/>
      <c r="RQ74" s="677"/>
      <c r="RR74" s="677"/>
      <c r="RS74" s="677"/>
      <c r="RT74" s="677"/>
      <c r="RU74" s="677"/>
      <c r="RV74" s="677"/>
      <c r="RW74" s="677"/>
      <c r="RX74" s="677"/>
      <c r="RY74" s="677"/>
      <c r="RZ74" s="677"/>
      <c r="SA74" s="677"/>
      <c r="SB74" s="677"/>
      <c r="SC74" s="677"/>
      <c r="SD74" s="677"/>
      <c r="SE74" s="677"/>
      <c r="SF74" s="677"/>
      <c r="SG74" s="677"/>
      <c r="SH74" s="677"/>
      <c r="SI74" s="677"/>
      <c r="SJ74" s="677"/>
      <c r="SK74" s="677"/>
      <c r="SL74" s="677"/>
      <c r="SM74" s="677"/>
      <c r="SN74" s="677"/>
      <c r="SO74" s="677"/>
      <c r="SP74" s="677"/>
      <c r="SQ74" s="677"/>
      <c r="SR74" s="677"/>
      <c r="SS74" s="677"/>
      <c r="ST74" s="677"/>
      <c r="SU74" s="677"/>
      <c r="SV74" s="677"/>
      <c r="SW74" s="677"/>
      <c r="SX74" s="677"/>
      <c r="SY74" s="677"/>
      <c r="SZ74" s="677"/>
      <c r="TA74" s="677"/>
      <c r="TB74" s="677"/>
      <c r="TC74" s="677"/>
      <c r="TD74" s="677"/>
      <c r="TE74" s="677"/>
      <c r="TF74" s="677"/>
      <c r="TG74" s="677"/>
      <c r="TH74" s="677"/>
      <c r="TI74" s="677"/>
      <c r="TJ74" s="677"/>
      <c r="TK74" s="677"/>
      <c r="TL74" s="677"/>
      <c r="TM74" s="677"/>
      <c r="TN74" s="677"/>
      <c r="TO74" s="677"/>
      <c r="TP74" s="677"/>
      <c r="TQ74" s="677"/>
      <c r="TR74" s="677"/>
      <c r="TS74" s="677"/>
      <c r="TT74" s="677"/>
      <c r="TU74" s="677"/>
      <c r="TV74" s="677"/>
      <c r="TW74" s="677"/>
      <c r="TX74" s="677"/>
      <c r="TY74" s="677"/>
      <c r="TZ74" s="677"/>
      <c r="UA74" s="677"/>
      <c r="UB74" s="677"/>
      <c r="UC74" s="677"/>
      <c r="UD74" s="677"/>
      <c r="UE74" s="677"/>
      <c r="UF74" s="677"/>
      <c r="UG74" s="677"/>
      <c r="UH74" s="677"/>
      <c r="UI74" s="677"/>
      <c r="UJ74" s="677"/>
      <c r="UK74" s="677"/>
      <c r="UL74" s="677"/>
      <c r="UM74" s="677"/>
      <c r="UN74" s="677"/>
      <c r="UO74" s="677"/>
      <c r="UP74" s="677"/>
      <c r="UQ74" s="677"/>
      <c r="UR74" s="677"/>
      <c r="US74" s="677"/>
      <c r="UT74" s="677"/>
      <c r="UU74" s="677"/>
      <c r="UV74" s="677"/>
      <c r="UW74" s="677"/>
      <c r="UX74" s="677"/>
      <c r="UY74" s="677"/>
      <c r="UZ74" s="677"/>
      <c r="VA74" s="677"/>
      <c r="VB74" s="677"/>
      <c r="VC74" s="677"/>
      <c r="VD74" s="677"/>
      <c r="VE74" s="677"/>
      <c r="VF74" s="677"/>
      <c r="VG74" s="677"/>
      <c r="VH74" s="677"/>
      <c r="VI74" s="677"/>
      <c r="VJ74" s="677"/>
      <c r="VK74" s="677"/>
      <c r="VL74" s="677"/>
      <c r="VM74" s="677"/>
      <c r="VN74" s="677"/>
      <c r="VO74" s="677"/>
      <c r="VP74" s="677"/>
      <c r="VQ74" s="677"/>
      <c r="VR74" s="677"/>
      <c r="VS74" s="677"/>
      <c r="VT74" s="677"/>
      <c r="VU74" s="677"/>
      <c r="VV74" s="677"/>
      <c r="VW74" s="677"/>
      <c r="VX74" s="677"/>
      <c r="VY74" s="677"/>
      <c r="VZ74" s="677"/>
      <c r="WA74" s="677"/>
      <c r="WB74" s="677"/>
      <c r="WC74" s="677"/>
      <c r="WD74" s="677"/>
      <c r="WE74" s="677"/>
      <c r="WF74" s="677"/>
      <c r="WG74" s="677"/>
      <c r="WH74" s="677"/>
      <c r="WI74" s="677"/>
      <c r="WJ74" s="677"/>
      <c r="WK74" s="677"/>
      <c r="WL74" s="677"/>
      <c r="WM74" s="677"/>
      <c r="WN74" s="677"/>
      <c r="WO74" s="677"/>
      <c r="WP74" s="677"/>
      <c r="WQ74" s="677"/>
      <c r="WR74" s="677"/>
      <c r="WS74" s="677"/>
      <c r="WT74" s="677"/>
      <c r="WU74" s="677"/>
      <c r="WV74" s="677"/>
      <c r="WW74" s="677"/>
      <c r="WX74" s="677"/>
      <c r="WY74" s="677"/>
      <c r="WZ74" s="677"/>
      <c r="XA74" s="677"/>
      <c r="XB74" s="677"/>
      <c r="XC74" s="677"/>
      <c r="XD74" s="677"/>
      <c r="XE74" s="677"/>
      <c r="XF74" s="677"/>
      <c r="XG74" s="677"/>
      <c r="XH74" s="677"/>
      <c r="XI74" s="677"/>
      <c r="XJ74" s="677"/>
      <c r="XK74" s="677"/>
      <c r="XL74" s="677"/>
      <c r="XM74" s="677"/>
      <c r="XN74" s="677"/>
      <c r="XO74" s="677"/>
      <c r="XP74" s="677"/>
      <c r="XQ74" s="677"/>
      <c r="XR74" s="677"/>
      <c r="XS74" s="677"/>
      <c r="XT74" s="677"/>
      <c r="XU74" s="677"/>
      <c r="XV74" s="677"/>
      <c r="XW74" s="677"/>
      <c r="XX74" s="677"/>
      <c r="XY74" s="677"/>
      <c r="XZ74" s="677"/>
      <c r="YA74" s="677"/>
      <c r="YB74" s="677"/>
      <c r="YC74" s="677"/>
      <c r="YD74" s="677"/>
      <c r="YE74" s="677"/>
      <c r="YF74" s="677"/>
      <c r="YG74" s="677"/>
      <c r="YH74" s="677"/>
      <c r="YI74" s="677"/>
      <c r="YJ74" s="677"/>
      <c r="YK74" s="677"/>
      <c r="YL74" s="677"/>
      <c r="YM74" s="677"/>
      <c r="YN74" s="677"/>
      <c r="YO74" s="677"/>
      <c r="YP74" s="677"/>
      <c r="YQ74" s="677"/>
      <c r="YR74" s="677"/>
      <c r="YS74" s="677"/>
      <c r="YT74" s="677"/>
      <c r="YU74" s="677"/>
      <c r="YV74" s="677"/>
      <c r="YW74" s="677"/>
      <c r="YX74" s="677"/>
      <c r="YY74" s="677"/>
      <c r="YZ74" s="677"/>
      <c r="ZA74" s="677"/>
      <c r="ZB74" s="677"/>
      <c r="ZC74" s="677"/>
      <c r="ZD74" s="677"/>
      <c r="ZE74" s="677"/>
      <c r="ZF74" s="677"/>
      <c r="ZG74" s="677"/>
      <c r="ZH74" s="677"/>
      <c r="ZI74" s="677"/>
      <c r="ZJ74" s="677"/>
      <c r="ZK74" s="677"/>
      <c r="ZL74" s="677"/>
      <c r="ZM74" s="677"/>
      <c r="ZN74" s="677"/>
      <c r="ZO74" s="677"/>
      <c r="ZP74" s="677"/>
      <c r="ZQ74" s="677"/>
      <c r="ZR74" s="677"/>
      <c r="ZS74" s="677"/>
      <c r="ZT74" s="677"/>
      <c r="ZU74" s="677"/>
      <c r="ZV74" s="677"/>
      <c r="ZW74" s="677"/>
      <c r="ZX74" s="677"/>
      <c r="ZY74" s="677"/>
      <c r="ZZ74" s="677"/>
      <c r="AAA74" s="677"/>
      <c r="AAB74" s="677"/>
      <c r="AAC74" s="677"/>
      <c r="AAD74" s="677"/>
      <c r="AAE74" s="677"/>
      <c r="AAF74" s="677"/>
      <c r="AAG74" s="677"/>
      <c r="AAH74" s="677"/>
      <c r="AAI74" s="677"/>
      <c r="AAJ74" s="677"/>
      <c r="AAK74" s="677"/>
      <c r="AAL74" s="677"/>
      <c r="AAM74" s="677"/>
      <c r="AAN74" s="677"/>
      <c r="AAO74" s="677"/>
      <c r="AAP74" s="677"/>
      <c r="AAQ74" s="677"/>
      <c r="AAR74" s="677"/>
      <c r="AAS74" s="677"/>
      <c r="AAT74" s="677"/>
      <c r="AAU74" s="677"/>
      <c r="AAV74" s="677"/>
      <c r="AAW74" s="677"/>
      <c r="AAX74" s="677"/>
      <c r="AAY74" s="677"/>
      <c r="AAZ74" s="677"/>
      <c r="ABA74" s="677"/>
      <c r="ABB74" s="677"/>
      <c r="ABC74" s="677"/>
      <c r="ABD74" s="677"/>
      <c r="ABE74" s="677"/>
      <c r="ABF74" s="677"/>
      <c r="ABG74" s="677"/>
      <c r="ABH74" s="677"/>
      <c r="ABI74" s="677"/>
      <c r="ABJ74" s="677"/>
      <c r="ABK74" s="677"/>
      <c r="ABL74" s="677"/>
      <c r="ABM74" s="677"/>
      <c r="ABN74" s="677"/>
      <c r="ABO74" s="677"/>
      <c r="ABP74" s="677"/>
      <c r="ABQ74" s="677"/>
      <c r="ABR74" s="677"/>
      <c r="ABS74" s="677"/>
      <c r="ABT74" s="677"/>
      <c r="ABU74" s="677"/>
      <c r="ABV74" s="677"/>
      <c r="ABW74" s="677"/>
      <c r="ABX74" s="677"/>
      <c r="ABY74" s="677"/>
      <c r="ABZ74" s="677"/>
      <c r="ACA74" s="677"/>
      <c r="ACB74" s="677"/>
      <c r="ACC74" s="677"/>
      <c r="ACD74" s="677"/>
      <c r="ACE74" s="677"/>
      <c r="ACF74" s="677"/>
      <c r="ACG74" s="677"/>
      <c r="ACH74" s="677"/>
      <c r="ACI74" s="677"/>
      <c r="ACJ74" s="677"/>
      <c r="ACK74" s="677"/>
      <c r="ACL74" s="677"/>
      <c r="ACM74" s="677"/>
      <c r="ACN74" s="677"/>
      <c r="ACO74" s="677"/>
      <c r="ACP74" s="677"/>
      <c r="ACQ74" s="677"/>
      <c r="ACR74" s="677"/>
      <c r="ACS74" s="677"/>
      <c r="ACT74" s="677"/>
      <c r="ACU74" s="677"/>
      <c r="ACV74" s="677"/>
      <c r="ACW74" s="677"/>
      <c r="ACX74" s="677"/>
      <c r="ACY74" s="677"/>
      <c r="ACZ74" s="677"/>
      <c r="ADA74" s="677"/>
      <c r="ADB74" s="677"/>
      <c r="ADC74" s="677"/>
      <c r="ADD74" s="677"/>
      <c r="ADE74" s="677"/>
      <c r="ADF74" s="677"/>
      <c r="ADG74" s="677"/>
      <c r="ADH74" s="677"/>
      <c r="ADI74" s="677"/>
      <c r="ADJ74" s="677"/>
      <c r="ADK74" s="677"/>
      <c r="ADL74" s="677"/>
      <c r="ADM74" s="677"/>
      <c r="ADN74" s="677"/>
      <c r="ADO74" s="677"/>
      <c r="ADP74" s="677"/>
      <c r="ADQ74" s="677"/>
      <c r="ADR74" s="677"/>
      <c r="ADS74" s="677"/>
      <c r="ADT74" s="677"/>
      <c r="ADU74" s="677"/>
      <c r="ADV74" s="677"/>
      <c r="ADW74" s="677"/>
      <c r="ADX74" s="677"/>
      <c r="ADY74" s="677"/>
      <c r="ADZ74" s="677"/>
      <c r="AEA74" s="677"/>
      <c r="AEB74" s="677"/>
      <c r="AEC74" s="677"/>
      <c r="AED74" s="677"/>
      <c r="AEE74" s="677"/>
      <c r="AEF74" s="677"/>
      <c r="AEG74" s="677"/>
      <c r="AEH74" s="677"/>
      <c r="AEI74" s="677"/>
      <c r="AEJ74" s="677"/>
      <c r="AEK74" s="677"/>
      <c r="AEL74" s="677"/>
      <c r="AEM74" s="677"/>
      <c r="AEN74" s="677"/>
      <c r="AEO74" s="677"/>
      <c r="AEP74" s="677"/>
      <c r="AEQ74" s="677"/>
      <c r="AER74" s="677"/>
      <c r="AES74" s="677"/>
      <c r="AET74" s="677"/>
      <c r="AEU74" s="677"/>
      <c r="AEV74" s="677"/>
      <c r="AEW74" s="677"/>
      <c r="AEX74" s="677"/>
      <c r="AEY74" s="677"/>
      <c r="AEZ74" s="677"/>
      <c r="AFA74" s="677"/>
      <c r="AFB74" s="677"/>
      <c r="AFC74" s="677"/>
      <c r="AFD74" s="677"/>
      <c r="AFE74" s="677"/>
      <c r="AFF74" s="677"/>
      <c r="AFG74" s="677"/>
      <c r="AFH74" s="677"/>
      <c r="AFI74" s="677"/>
      <c r="AFJ74" s="677"/>
      <c r="AFK74" s="677"/>
      <c r="AFL74" s="677"/>
      <c r="AFM74" s="677"/>
      <c r="AFN74" s="677"/>
      <c r="AFO74" s="677"/>
      <c r="AFP74" s="677"/>
      <c r="AFQ74" s="677"/>
      <c r="AFR74" s="677"/>
      <c r="AFS74" s="677"/>
      <c r="AFT74" s="677"/>
      <c r="AFU74" s="677"/>
      <c r="AFV74" s="677"/>
      <c r="AFW74" s="677"/>
      <c r="AFX74" s="677"/>
      <c r="AFY74" s="677"/>
      <c r="AFZ74" s="677"/>
      <c r="AGA74" s="677"/>
      <c r="AGB74" s="677"/>
      <c r="AGC74" s="677"/>
      <c r="AGD74" s="677"/>
      <c r="AGE74" s="677"/>
      <c r="AGF74" s="677"/>
      <c r="AGG74" s="677"/>
      <c r="AGH74" s="677"/>
      <c r="AGI74" s="677"/>
      <c r="AGJ74" s="677"/>
      <c r="AGK74" s="677"/>
      <c r="AGL74" s="677"/>
      <c r="AGM74" s="677"/>
      <c r="AGN74" s="677"/>
      <c r="AGO74" s="677"/>
      <c r="AGP74" s="677"/>
      <c r="AGQ74" s="677"/>
      <c r="AGR74" s="677"/>
      <c r="AGS74" s="677"/>
      <c r="AGT74" s="677"/>
      <c r="AGU74" s="677"/>
      <c r="AGV74" s="677"/>
      <c r="AGW74" s="677"/>
      <c r="AGX74" s="677"/>
      <c r="AGY74" s="677"/>
      <c r="AGZ74" s="677"/>
      <c r="AHA74" s="677"/>
      <c r="AHB74" s="677"/>
      <c r="AHC74" s="677"/>
      <c r="AHD74" s="677"/>
      <c r="AHE74" s="677"/>
      <c r="AHF74" s="677"/>
      <c r="AHG74" s="677"/>
      <c r="AHH74" s="677"/>
      <c r="AHI74" s="677"/>
      <c r="AHJ74" s="677"/>
      <c r="AHK74" s="677"/>
      <c r="AHL74" s="677"/>
      <c r="AHM74" s="677"/>
      <c r="AHN74" s="677"/>
      <c r="AHO74" s="677"/>
      <c r="AHP74" s="677"/>
      <c r="AHQ74" s="677"/>
      <c r="AHR74" s="677"/>
      <c r="AHS74" s="677"/>
      <c r="AHT74" s="677"/>
      <c r="AHU74" s="677"/>
      <c r="AHV74" s="677"/>
      <c r="AHW74" s="677"/>
      <c r="AHX74" s="677"/>
      <c r="AHY74" s="677"/>
      <c r="AHZ74" s="677"/>
      <c r="AIA74" s="677"/>
      <c r="AIB74" s="677"/>
      <c r="AIC74" s="677"/>
      <c r="AID74" s="677"/>
      <c r="AIE74" s="677"/>
      <c r="AIF74" s="677"/>
      <c r="AIG74" s="677"/>
      <c r="AIH74" s="677"/>
      <c r="AII74" s="677"/>
      <c r="AIJ74" s="677"/>
      <c r="AIK74" s="677"/>
      <c r="AIL74" s="677"/>
      <c r="AIM74" s="677"/>
      <c r="AIN74" s="677"/>
      <c r="AIO74" s="677"/>
      <c r="AIP74" s="677"/>
      <c r="AIQ74" s="677"/>
      <c r="AIR74" s="677"/>
      <c r="AIS74" s="677"/>
      <c r="AIT74" s="677"/>
      <c r="AIU74" s="677"/>
      <c r="AIV74" s="677"/>
      <c r="AIW74" s="677"/>
      <c r="AIX74" s="677"/>
      <c r="AIY74" s="677"/>
      <c r="AIZ74" s="677"/>
      <c r="AJA74" s="677"/>
      <c r="AJB74" s="677"/>
      <c r="AJC74" s="677"/>
      <c r="AJD74" s="677"/>
      <c r="AJE74" s="677"/>
      <c r="AJF74" s="677"/>
      <c r="AJG74" s="677"/>
      <c r="AJH74" s="677"/>
      <c r="AJI74" s="677"/>
      <c r="AJJ74" s="677"/>
      <c r="AJK74" s="677"/>
      <c r="AJL74" s="677"/>
      <c r="AJM74" s="677"/>
      <c r="AJN74" s="677"/>
      <c r="AJO74" s="677"/>
      <c r="AJP74" s="677"/>
      <c r="AJQ74" s="677"/>
      <c r="AJR74" s="677"/>
      <c r="AJS74" s="677"/>
      <c r="AJT74" s="677"/>
      <c r="AJU74" s="677"/>
      <c r="AJV74" s="677"/>
      <c r="AJW74" s="677"/>
      <c r="AJX74" s="677"/>
      <c r="AJY74" s="677"/>
      <c r="AJZ74" s="677"/>
      <c r="AKA74" s="677"/>
      <c r="AKB74" s="677"/>
      <c r="AKC74" s="677"/>
      <c r="AKD74" s="677"/>
      <c r="AKE74" s="677"/>
      <c r="AKF74" s="677"/>
      <c r="AKG74" s="677"/>
      <c r="AKH74" s="677"/>
      <c r="AKI74" s="677"/>
      <c r="AKJ74" s="677"/>
      <c r="AKK74" s="677"/>
      <c r="AKL74" s="677"/>
      <c r="AKM74" s="677"/>
      <c r="AKN74" s="677"/>
      <c r="AKO74" s="677"/>
      <c r="AKP74" s="677"/>
      <c r="AKQ74" s="677"/>
      <c r="AKR74" s="677"/>
      <c r="AKS74" s="677"/>
      <c r="AKT74" s="677"/>
      <c r="AKU74" s="677"/>
      <c r="AKV74" s="677"/>
      <c r="AKW74" s="677"/>
      <c r="AKX74" s="677"/>
      <c r="AKY74" s="677"/>
      <c r="AKZ74" s="677"/>
      <c r="ALA74" s="677"/>
      <c r="ALB74" s="677"/>
      <c r="ALC74" s="677"/>
      <c r="ALD74" s="677"/>
      <c r="ALE74" s="677"/>
      <c r="ALF74" s="677"/>
      <c r="ALG74" s="677"/>
      <c r="ALH74" s="677"/>
      <c r="ALI74" s="677"/>
      <c r="ALJ74" s="677"/>
      <c r="ALK74" s="677"/>
      <c r="ALL74" s="677"/>
      <c r="ALM74" s="677"/>
      <c r="ALN74" s="677"/>
      <c r="ALO74" s="677"/>
      <c r="ALP74" s="677"/>
      <c r="ALQ74" s="677"/>
      <c r="ALR74" s="677"/>
      <c r="ALS74" s="677"/>
      <c r="ALT74" s="677"/>
      <c r="ALU74" s="677"/>
      <c r="ALV74" s="677"/>
      <c r="ALW74" s="677"/>
      <c r="ALX74" s="677"/>
      <c r="ALY74" s="677"/>
      <c r="ALZ74" s="677"/>
      <c r="AMA74" s="677"/>
      <c r="AMB74" s="677"/>
      <c r="AMC74" s="677"/>
      <c r="AMD74" s="677"/>
      <c r="AME74" s="677"/>
      <c r="AMF74" s="677"/>
      <c r="AMG74" s="677"/>
      <c r="AMH74" s="677"/>
      <c r="AMI74" s="677"/>
      <c r="AMJ74" s="677"/>
      <c r="AMK74" s="677"/>
      <c r="AML74" s="677"/>
      <c r="AMM74" s="677"/>
      <c r="AMN74" s="677"/>
      <c r="AMO74" s="677"/>
      <c r="AMP74" s="677"/>
      <c r="AMQ74" s="677"/>
      <c r="AMR74" s="677"/>
      <c r="AMS74" s="677"/>
      <c r="AMT74" s="677"/>
      <c r="AMU74" s="677"/>
      <c r="AMV74" s="677"/>
      <c r="AMW74" s="677"/>
      <c r="AMX74" s="677"/>
      <c r="AMY74" s="677"/>
      <c r="AMZ74" s="677"/>
      <c r="ANA74" s="677"/>
      <c r="ANB74" s="677"/>
      <c r="ANC74" s="677"/>
      <c r="AND74" s="677"/>
      <c r="ANE74" s="677"/>
      <c r="ANF74" s="677"/>
      <c r="ANG74" s="677"/>
      <c r="ANH74" s="677"/>
      <c r="ANI74" s="677"/>
      <c r="ANJ74" s="677"/>
      <c r="ANK74" s="677"/>
      <c r="ANL74" s="677"/>
      <c r="ANM74" s="677"/>
      <c r="ANN74" s="677"/>
      <c r="ANO74" s="677"/>
      <c r="ANP74" s="677"/>
      <c r="ANQ74" s="677"/>
      <c r="ANR74" s="677"/>
      <c r="ANS74" s="677"/>
      <c r="ANT74" s="677"/>
      <c r="ANU74" s="677"/>
      <c r="ANV74" s="677"/>
      <c r="ANW74" s="677"/>
      <c r="ANX74" s="677"/>
      <c r="ANY74" s="677"/>
      <c r="ANZ74" s="677"/>
      <c r="AOA74" s="677"/>
      <c r="AOB74" s="677"/>
      <c r="AOC74" s="677"/>
      <c r="AOD74" s="677"/>
      <c r="AOE74" s="677"/>
      <c r="AOF74" s="677"/>
      <c r="AOG74" s="677"/>
      <c r="AOH74" s="677"/>
      <c r="AOI74" s="677"/>
      <c r="AOJ74" s="677"/>
      <c r="AOK74" s="677"/>
      <c r="AOL74" s="677"/>
      <c r="AOM74" s="677"/>
      <c r="AON74" s="677"/>
      <c r="AOO74" s="677"/>
      <c r="AOP74" s="677"/>
      <c r="AOQ74" s="677"/>
      <c r="AOR74" s="677"/>
      <c r="AOS74" s="677"/>
      <c r="AOT74" s="677"/>
      <c r="AOU74" s="677"/>
      <c r="AOV74" s="677"/>
      <c r="AOW74" s="677"/>
      <c r="AOX74" s="677"/>
      <c r="AOY74" s="677"/>
      <c r="AOZ74" s="677"/>
      <c r="APA74" s="677"/>
      <c r="APB74" s="677"/>
      <c r="APC74" s="677"/>
      <c r="APD74" s="677"/>
      <c r="APE74" s="677"/>
      <c r="APF74" s="677"/>
      <c r="APG74" s="677"/>
      <c r="APH74" s="677"/>
      <c r="API74" s="677"/>
      <c r="APJ74" s="677"/>
      <c r="APK74" s="677"/>
      <c r="APL74" s="677"/>
      <c r="APM74" s="677"/>
      <c r="APN74" s="677"/>
      <c r="APO74" s="677"/>
      <c r="APP74" s="677"/>
      <c r="APQ74" s="677"/>
      <c r="APR74" s="677"/>
      <c r="APS74" s="677"/>
      <c r="APT74" s="677"/>
      <c r="APU74" s="677"/>
      <c r="APV74" s="677"/>
      <c r="APW74" s="677"/>
      <c r="APX74" s="677"/>
      <c r="APY74" s="677"/>
      <c r="APZ74" s="677"/>
      <c r="AQA74" s="677"/>
      <c r="AQB74" s="677"/>
      <c r="AQC74" s="677"/>
      <c r="AQD74" s="677"/>
      <c r="AQE74" s="677"/>
      <c r="AQF74" s="677"/>
      <c r="AQG74" s="677"/>
      <c r="AQH74" s="677"/>
      <c r="AQI74" s="677"/>
      <c r="AQJ74" s="677"/>
      <c r="AQK74" s="677"/>
      <c r="AQL74" s="677"/>
      <c r="AQM74" s="677"/>
      <c r="AQN74" s="677"/>
      <c r="AQO74" s="677"/>
      <c r="AQP74" s="677"/>
      <c r="AQQ74" s="677"/>
      <c r="AQR74" s="677"/>
      <c r="AQS74" s="677"/>
      <c r="AQT74" s="677"/>
      <c r="AQU74" s="677"/>
      <c r="AQV74" s="677"/>
      <c r="AQW74" s="677"/>
      <c r="AQX74" s="677"/>
      <c r="AQY74" s="677"/>
      <c r="AQZ74" s="677"/>
      <c r="ARA74" s="677"/>
      <c r="ARB74" s="677"/>
      <c r="ARC74" s="677"/>
      <c r="ARD74" s="677"/>
      <c r="ARE74" s="677"/>
      <c r="ARF74" s="677"/>
      <c r="ARG74" s="677"/>
      <c r="ARH74" s="677"/>
      <c r="ARI74" s="677"/>
      <c r="ARJ74" s="677"/>
      <c r="ARK74" s="677"/>
      <c r="ARL74" s="677"/>
      <c r="ARM74" s="677"/>
      <c r="ARN74" s="677"/>
      <c r="ARO74" s="677"/>
      <c r="ARP74" s="677"/>
      <c r="ARQ74" s="677"/>
      <c r="ARR74" s="677"/>
      <c r="ARS74" s="677"/>
      <c r="ART74" s="677"/>
      <c r="ARU74" s="677"/>
      <c r="ARV74" s="677"/>
      <c r="ARW74" s="677"/>
      <c r="ARX74" s="677"/>
      <c r="ARY74" s="677"/>
      <c r="ARZ74" s="677"/>
      <c r="ASA74" s="677"/>
      <c r="ASB74" s="677"/>
      <c r="ASC74" s="677"/>
      <c r="ASD74" s="677"/>
      <c r="ASE74" s="677"/>
      <c r="ASF74" s="677"/>
      <c r="ASG74" s="677"/>
      <c r="ASH74" s="677"/>
      <c r="ASI74" s="677"/>
      <c r="ASJ74" s="677"/>
      <c r="ASK74" s="677"/>
      <c r="ASL74" s="677"/>
      <c r="ASM74" s="677"/>
      <c r="ASN74" s="677"/>
      <c r="ASO74" s="677"/>
      <c r="ASP74" s="677"/>
      <c r="ASQ74" s="677"/>
      <c r="ASR74" s="677"/>
      <c r="ASS74" s="677"/>
      <c r="AST74" s="677"/>
      <c r="ASU74" s="677"/>
      <c r="ASV74" s="677"/>
      <c r="ASW74" s="677"/>
      <c r="ASX74" s="677"/>
      <c r="ASY74" s="677"/>
      <c r="ASZ74" s="677"/>
      <c r="ATA74" s="677"/>
      <c r="ATB74" s="677"/>
      <c r="ATC74" s="677"/>
      <c r="ATD74" s="677"/>
      <c r="ATE74" s="677"/>
      <c r="ATF74" s="677"/>
      <c r="ATG74" s="677"/>
      <c r="ATH74" s="677"/>
      <c r="ATI74" s="677"/>
      <c r="ATJ74" s="677"/>
      <c r="ATK74" s="677"/>
      <c r="ATL74" s="677"/>
      <c r="ATM74" s="677"/>
      <c r="ATN74" s="677"/>
      <c r="ATO74" s="677"/>
      <c r="ATP74" s="677"/>
      <c r="ATQ74" s="677"/>
      <c r="ATR74" s="677"/>
      <c r="ATS74" s="677"/>
      <c r="ATT74" s="677"/>
      <c r="ATU74" s="677"/>
      <c r="ATV74" s="677"/>
      <c r="ATW74" s="677"/>
      <c r="ATX74" s="677"/>
      <c r="ATY74" s="677"/>
      <c r="ATZ74" s="677"/>
      <c r="AUA74" s="677"/>
      <c r="AUB74" s="677"/>
      <c r="AUC74" s="677"/>
      <c r="AUD74" s="677"/>
      <c r="AUE74" s="677"/>
      <c r="AUF74" s="677"/>
      <c r="AUG74" s="677"/>
      <c r="AUH74" s="677"/>
      <c r="AUI74" s="677"/>
      <c r="AUJ74" s="677"/>
      <c r="AUK74" s="677"/>
      <c r="AUL74" s="677"/>
      <c r="AUM74" s="677"/>
      <c r="AUN74" s="677"/>
      <c r="AUO74" s="677"/>
      <c r="AUP74" s="677"/>
      <c r="AUQ74" s="677"/>
      <c r="AUR74" s="677"/>
      <c r="AUS74" s="677"/>
      <c r="AUT74" s="677"/>
      <c r="AUU74" s="677"/>
      <c r="AUV74" s="677"/>
      <c r="AUW74" s="677"/>
      <c r="AUX74" s="677"/>
      <c r="AUY74" s="677"/>
      <c r="AUZ74" s="677"/>
      <c r="AVA74" s="677"/>
      <c r="AVB74" s="677"/>
      <c r="AVC74" s="677"/>
      <c r="AVD74" s="677"/>
      <c r="AVE74" s="677"/>
      <c r="AVF74" s="677"/>
      <c r="AVG74" s="677"/>
      <c r="AVH74" s="677"/>
      <c r="AVI74" s="677"/>
      <c r="AVJ74" s="677"/>
      <c r="AVK74" s="677"/>
      <c r="AVL74" s="677"/>
      <c r="AVM74" s="677"/>
      <c r="AVN74" s="677"/>
      <c r="AVO74" s="677"/>
      <c r="AVP74" s="677"/>
      <c r="AVQ74" s="677"/>
      <c r="AVR74" s="677"/>
      <c r="AVS74" s="677"/>
      <c r="AVT74" s="677"/>
      <c r="AVU74" s="677"/>
      <c r="AVV74" s="677"/>
      <c r="AVW74" s="677"/>
      <c r="AVX74" s="677"/>
      <c r="AVY74" s="677"/>
      <c r="AVZ74" s="677"/>
      <c r="AWA74" s="677"/>
      <c r="AWB74" s="677"/>
      <c r="AWC74" s="677"/>
      <c r="AWD74" s="677"/>
      <c r="AWE74" s="677"/>
      <c r="AWF74" s="677"/>
      <c r="AWG74" s="677"/>
      <c r="AWH74" s="677"/>
      <c r="AWI74" s="677"/>
      <c r="AWJ74" s="677"/>
      <c r="AWK74" s="677"/>
      <c r="AWL74" s="677"/>
      <c r="AWM74" s="677"/>
      <c r="AWN74" s="677"/>
      <c r="AWO74" s="677"/>
      <c r="AWP74" s="677"/>
      <c r="AWQ74" s="677"/>
      <c r="AWR74" s="677"/>
      <c r="AWS74" s="677"/>
      <c r="AWT74" s="677"/>
      <c r="AWU74" s="677"/>
      <c r="AWV74" s="677"/>
      <c r="AWW74" s="677"/>
      <c r="AWX74" s="677"/>
      <c r="AWY74" s="677"/>
      <c r="AWZ74" s="677"/>
      <c r="AXA74" s="677"/>
      <c r="AXB74" s="677"/>
      <c r="AXC74" s="677"/>
      <c r="AXD74" s="677"/>
      <c r="AXE74" s="677"/>
      <c r="AXF74" s="677"/>
      <c r="AXG74" s="677"/>
      <c r="AXH74" s="677"/>
      <c r="AXI74" s="677"/>
      <c r="AXJ74" s="677"/>
      <c r="AXK74" s="677"/>
      <c r="AXL74" s="677"/>
      <c r="AXM74" s="677"/>
      <c r="AXN74" s="677"/>
      <c r="AXO74" s="677"/>
      <c r="AXP74" s="677"/>
      <c r="AXQ74" s="677"/>
      <c r="AXR74" s="677"/>
      <c r="AXS74" s="677"/>
      <c r="AXT74" s="677"/>
      <c r="AXU74" s="677"/>
      <c r="AXV74" s="677"/>
      <c r="AXW74" s="677"/>
      <c r="AXX74" s="677"/>
      <c r="AXY74" s="677"/>
      <c r="AXZ74" s="677"/>
      <c r="AYA74" s="677"/>
      <c r="AYB74" s="677"/>
      <c r="AYC74" s="677"/>
      <c r="AYD74" s="677"/>
      <c r="AYE74" s="677"/>
      <c r="AYF74" s="677"/>
      <c r="AYG74" s="677"/>
      <c r="AYH74" s="677"/>
      <c r="AYI74" s="677"/>
      <c r="AYJ74" s="677"/>
      <c r="AYK74" s="677"/>
      <c r="AYL74" s="677"/>
      <c r="AYM74" s="677"/>
      <c r="AYN74" s="677"/>
      <c r="AYO74" s="677"/>
      <c r="AYP74" s="677"/>
      <c r="AYQ74" s="677"/>
      <c r="AYR74" s="677"/>
      <c r="AYS74" s="677"/>
      <c r="AYT74" s="677"/>
      <c r="AYU74" s="677"/>
      <c r="AYV74" s="677"/>
      <c r="AYW74" s="677"/>
      <c r="AYX74" s="677"/>
      <c r="AYY74" s="677"/>
      <c r="AYZ74" s="677"/>
      <c r="AZA74" s="677"/>
      <c r="AZB74" s="677"/>
      <c r="AZC74" s="677"/>
      <c r="AZD74" s="677"/>
      <c r="AZE74" s="677"/>
      <c r="AZF74" s="677"/>
      <c r="AZG74" s="677"/>
      <c r="AZH74" s="677"/>
      <c r="AZI74" s="677"/>
      <c r="AZJ74" s="677"/>
      <c r="AZK74" s="677"/>
      <c r="AZL74" s="677"/>
      <c r="AZM74" s="677"/>
      <c r="AZN74" s="677"/>
      <c r="AZO74" s="677"/>
      <c r="AZP74" s="677"/>
      <c r="AZQ74" s="677"/>
      <c r="AZR74" s="677"/>
      <c r="AZS74" s="677"/>
      <c r="AZT74" s="677"/>
      <c r="AZU74" s="677"/>
      <c r="AZV74" s="677"/>
      <c r="AZW74" s="677"/>
      <c r="AZX74" s="677"/>
      <c r="AZY74" s="677"/>
      <c r="AZZ74" s="677"/>
      <c r="BAA74" s="677"/>
      <c r="BAB74" s="677"/>
      <c r="BAC74" s="677"/>
      <c r="BAD74" s="677"/>
      <c r="BAE74" s="677"/>
      <c r="BAF74" s="677"/>
      <c r="BAG74" s="677"/>
      <c r="BAH74" s="677"/>
      <c r="BAI74" s="677"/>
      <c r="BAJ74" s="677"/>
      <c r="BAK74" s="677"/>
      <c r="BAL74" s="677"/>
      <c r="BAM74" s="677"/>
      <c r="BAN74" s="677"/>
      <c r="BAO74" s="677"/>
      <c r="BAP74" s="677"/>
      <c r="BAQ74" s="677"/>
      <c r="BAR74" s="677"/>
      <c r="BAS74" s="677"/>
      <c r="BAT74" s="677"/>
      <c r="BAU74" s="677"/>
      <c r="BAV74" s="677"/>
      <c r="BAW74" s="677"/>
      <c r="BAX74" s="677"/>
      <c r="BAY74" s="677"/>
      <c r="BAZ74" s="677"/>
      <c r="BBA74" s="677"/>
      <c r="BBB74" s="677"/>
      <c r="BBC74" s="677"/>
      <c r="BBD74" s="677"/>
      <c r="BBE74" s="677"/>
      <c r="BBF74" s="677"/>
      <c r="BBG74" s="677"/>
      <c r="BBH74" s="677"/>
      <c r="BBI74" s="677"/>
      <c r="BBJ74" s="677"/>
      <c r="BBK74" s="677"/>
      <c r="BBL74" s="677"/>
      <c r="BBM74" s="677"/>
      <c r="BBN74" s="677"/>
      <c r="BBO74" s="677"/>
      <c r="BBP74" s="677"/>
      <c r="BBQ74" s="677"/>
      <c r="BBR74" s="677"/>
      <c r="BBS74" s="677"/>
      <c r="BBT74" s="677"/>
      <c r="BBU74" s="677"/>
      <c r="BBV74" s="677"/>
      <c r="BBW74" s="677"/>
      <c r="BBX74" s="677"/>
      <c r="BBY74" s="677"/>
      <c r="BBZ74" s="677"/>
      <c r="BCA74" s="677"/>
      <c r="BCB74" s="677"/>
      <c r="BCC74" s="677"/>
      <c r="BCD74" s="677"/>
      <c r="BCE74" s="677"/>
      <c r="BCF74" s="677"/>
      <c r="BCG74" s="677"/>
      <c r="BCH74" s="677"/>
      <c r="BCI74" s="677"/>
      <c r="BCJ74" s="677"/>
      <c r="BCK74" s="677"/>
      <c r="BCL74" s="677"/>
      <c r="BCM74" s="677"/>
      <c r="BCN74" s="677"/>
      <c r="BCO74" s="677"/>
      <c r="BCP74" s="677"/>
      <c r="BCQ74" s="677"/>
      <c r="BCR74" s="677"/>
      <c r="BCS74" s="677"/>
      <c r="BCT74" s="677"/>
      <c r="BCU74" s="677"/>
      <c r="BCV74" s="677"/>
      <c r="BCW74" s="677"/>
      <c r="BCX74" s="677"/>
      <c r="BCY74" s="677"/>
      <c r="BCZ74" s="677"/>
      <c r="BDA74" s="677"/>
      <c r="BDB74" s="677"/>
      <c r="BDC74" s="677"/>
      <c r="BDD74" s="677"/>
      <c r="BDE74" s="677"/>
      <c r="BDF74" s="677"/>
      <c r="BDG74" s="677"/>
      <c r="BDH74" s="677"/>
      <c r="BDI74" s="677"/>
      <c r="BDJ74" s="677"/>
      <c r="BDK74" s="677"/>
      <c r="BDL74" s="677"/>
      <c r="BDM74" s="677"/>
      <c r="BDN74" s="677"/>
      <c r="BDO74" s="677"/>
      <c r="BDP74" s="677"/>
      <c r="BDQ74" s="677"/>
      <c r="BDR74" s="677"/>
      <c r="BDS74" s="677"/>
      <c r="BDT74" s="677"/>
      <c r="BDU74" s="677"/>
      <c r="BDV74" s="677"/>
      <c r="BDW74" s="677"/>
      <c r="BDX74" s="677"/>
      <c r="BDY74" s="677"/>
      <c r="BDZ74" s="677"/>
      <c r="BEA74" s="677"/>
      <c r="BEB74" s="677"/>
      <c r="BEC74" s="677"/>
      <c r="BED74" s="677"/>
      <c r="BEE74" s="677"/>
      <c r="BEF74" s="677"/>
      <c r="BEG74" s="677"/>
      <c r="BEH74" s="677"/>
      <c r="BEI74" s="677"/>
      <c r="BEJ74" s="677"/>
      <c r="BEK74" s="677"/>
      <c r="BEL74" s="677"/>
      <c r="BEM74" s="677"/>
      <c r="BEN74" s="677"/>
      <c r="BEO74" s="677"/>
      <c r="BEP74" s="677"/>
      <c r="BEQ74" s="677"/>
      <c r="BER74" s="677"/>
      <c r="BES74" s="677"/>
      <c r="BET74" s="677"/>
      <c r="BEU74" s="677"/>
      <c r="BEV74" s="677"/>
      <c r="BEW74" s="677"/>
      <c r="BEX74" s="677"/>
      <c r="BEY74" s="677"/>
      <c r="BEZ74" s="677"/>
      <c r="BFA74" s="677"/>
      <c r="BFB74" s="677"/>
      <c r="BFC74" s="677"/>
      <c r="BFD74" s="677"/>
      <c r="BFE74" s="677"/>
      <c r="BFF74" s="677"/>
      <c r="BFG74" s="677"/>
      <c r="BFH74" s="677"/>
      <c r="BFI74" s="677"/>
      <c r="BFJ74" s="677"/>
      <c r="BFK74" s="677"/>
      <c r="BFL74" s="677"/>
      <c r="BFM74" s="677"/>
      <c r="BFN74" s="677"/>
      <c r="BFO74" s="677"/>
      <c r="BFP74" s="677"/>
      <c r="BFQ74" s="677"/>
      <c r="BFR74" s="677"/>
      <c r="BFS74" s="677"/>
      <c r="BFT74" s="677"/>
      <c r="BFU74" s="677"/>
      <c r="BFV74" s="677"/>
      <c r="BFW74" s="677"/>
      <c r="BFX74" s="677"/>
      <c r="BFY74" s="677"/>
      <c r="BFZ74" s="677"/>
      <c r="BGA74" s="677"/>
      <c r="BGB74" s="677"/>
      <c r="BGC74" s="677"/>
      <c r="BGD74" s="677"/>
      <c r="BGE74" s="677"/>
      <c r="BGF74" s="677"/>
      <c r="BGG74" s="677"/>
      <c r="BGH74" s="677"/>
      <c r="BGI74" s="677"/>
      <c r="BGJ74" s="677"/>
      <c r="BGK74" s="677"/>
      <c r="BGL74" s="677"/>
      <c r="BGM74" s="677"/>
      <c r="BGN74" s="677"/>
      <c r="BGO74" s="677"/>
      <c r="BGP74" s="677"/>
      <c r="BGQ74" s="677"/>
      <c r="BGR74" s="677"/>
      <c r="BGS74" s="677"/>
      <c r="BGT74" s="677"/>
      <c r="BGU74" s="677"/>
      <c r="BGV74" s="677"/>
      <c r="BGW74" s="677"/>
      <c r="BGX74" s="677"/>
      <c r="BGY74" s="677"/>
      <c r="BGZ74" s="677"/>
      <c r="BHA74" s="677"/>
      <c r="BHB74" s="677"/>
      <c r="BHC74" s="677"/>
      <c r="BHD74" s="677"/>
      <c r="BHE74" s="677"/>
      <c r="BHF74" s="677"/>
      <c r="BHG74" s="677"/>
      <c r="BHH74" s="677"/>
      <c r="BHI74" s="677"/>
      <c r="BHJ74" s="677"/>
      <c r="BHK74" s="677"/>
      <c r="BHL74" s="677"/>
      <c r="BHM74" s="677"/>
      <c r="BHN74" s="677"/>
      <c r="BHO74" s="677"/>
      <c r="BHP74" s="677"/>
      <c r="BHQ74" s="677"/>
      <c r="BHR74" s="677"/>
      <c r="BHS74" s="677"/>
      <c r="BHT74" s="677"/>
      <c r="BHU74" s="677"/>
      <c r="BHV74" s="677"/>
      <c r="BHW74" s="677"/>
      <c r="BHX74" s="677"/>
      <c r="BHY74" s="677"/>
      <c r="BHZ74" s="677"/>
      <c r="BIA74" s="677"/>
      <c r="BIB74" s="677"/>
      <c r="BIC74" s="677"/>
      <c r="BID74" s="677"/>
      <c r="BIE74" s="677"/>
      <c r="BIF74" s="677"/>
      <c r="BIG74" s="677"/>
      <c r="BIH74" s="677"/>
      <c r="BII74" s="677"/>
      <c r="BIJ74" s="677"/>
      <c r="BIK74" s="677"/>
      <c r="BIL74" s="677"/>
      <c r="BIM74" s="677"/>
      <c r="BIN74" s="677"/>
      <c r="BIO74" s="677"/>
      <c r="BIP74" s="677"/>
      <c r="BIQ74" s="677"/>
      <c r="BIR74" s="677"/>
      <c r="BIS74" s="677"/>
      <c r="BIT74" s="677"/>
      <c r="BIU74" s="677"/>
      <c r="BIV74" s="677"/>
      <c r="BIW74" s="677"/>
      <c r="BIX74" s="677"/>
      <c r="BIY74" s="677"/>
      <c r="BIZ74" s="677"/>
      <c r="BJA74" s="677"/>
      <c r="BJB74" s="677"/>
      <c r="BJC74" s="677"/>
      <c r="BJD74" s="677"/>
      <c r="BJE74" s="677"/>
      <c r="BJF74" s="677"/>
      <c r="BJG74" s="677"/>
      <c r="BJH74" s="677"/>
      <c r="BJI74" s="677"/>
      <c r="BJJ74" s="677"/>
      <c r="BJK74" s="677"/>
      <c r="BJL74" s="677"/>
      <c r="BJM74" s="677"/>
      <c r="BJN74" s="677"/>
      <c r="BJO74" s="677"/>
      <c r="BJP74" s="677"/>
      <c r="BJQ74" s="677"/>
      <c r="BJR74" s="677"/>
      <c r="BJS74" s="677"/>
      <c r="BJT74" s="677"/>
      <c r="BJU74" s="677"/>
      <c r="BJV74" s="677"/>
      <c r="BJW74" s="677"/>
      <c r="BJX74" s="677"/>
      <c r="BJY74" s="677"/>
      <c r="BJZ74" s="677"/>
      <c r="BKA74" s="677"/>
      <c r="BKB74" s="677"/>
      <c r="BKC74" s="677"/>
      <c r="BKD74" s="677"/>
      <c r="BKE74" s="677"/>
      <c r="BKF74" s="677"/>
      <c r="BKG74" s="677"/>
      <c r="BKH74" s="677"/>
      <c r="BKI74" s="677"/>
      <c r="BKJ74" s="677"/>
      <c r="BKK74" s="677"/>
      <c r="BKL74" s="677"/>
      <c r="BKM74" s="677"/>
      <c r="BKN74" s="677"/>
      <c r="BKO74" s="677"/>
      <c r="BKP74" s="677"/>
      <c r="BKQ74" s="677"/>
      <c r="BKR74" s="677"/>
      <c r="BKS74" s="677"/>
      <c r="BKT74" s="677"/>
      <c r="BKU74" s="677"/>
      <c r="BKV74" s="677"/>
      <c r="BKW74" s="677"/>
      <c r="BKX74" s="677"/>
      <c r="BKY74" s="677"/>
      <c r="BKZ74" s="677"/>
      <c r="BLA74" s="677"/>
      <c r="BLB74" s="677"/>
      <c r="BLC74" s="677"/>
      <c r="BLD74" s="677"/>
      <c r="BLE74" s="677"/>
      <c r="BLF74" s="677"/>
      <c r="BLG74" s="677"/>
      <c r="BLH74" s="677"/>
      <c r="BLI74" s="677"/>
      <c r="BLJ74" s="677"/>
      <c r="BLK74" s="677"/>
      <c r="BLL74" s="677"/>
      <c r="BLM74" s="677"/>
      <c r="BLN74" s="677"/>
      <c r="BLO74" s="677"/>
      <c r="BLP74" s="677"/>
      <c r="BLQ74" s="677"/>
      <c r="BLR74" s="677"/>
      <c r="BLS74" s="677"/>
      <c r="BLT74" s="677"/>
      <c r="BLU74" s="677"/>
      <c r="BLV74" s="677"/>
      <c r="BLW74" s="677"/>
      <c r="BLX74" s="677"/>
      <c r="BLY74" s="677"/>
      <c r="BLZ74" s="677"/>
      <c r="BMA74" s="677"/>
      <c r="BMB74" s="677"/>
      <c r="BMC74" s="677"/>
      <c r="BMD74" s="677"/>
      <c r="BME74" s="677"/>
      <c r="BMF74" s="677"/>
      <c r="BMG74" s="677"/>
      <c r="BMH74" s="677"/>
      <c r="BMI74" s="677"/>
      <c r="BMJ74" s="677"/>
      <c r="BMK74" s="677"/>
      <c r="BML74" s="677"/>
      <c r="BMM74" s="677"/>
      <c r="BMN74" s="677"/>
      <c r="BMO74" s="677"/>
      <c r="BMP74" s="677"/>
      <c r="BMQ74" s="677"/>
      <c r="BMR74" s="677"/>
      <c r="BMS74" s="677"/>
      <c r="BMT74" s="677"/>
      <c r="BMU74" s="677"/>
      <c r="BMV74" s="677"/>
      <c r="BMW74" s="677"/>
      <c r="BMX74" s="677"/>
      <c r="BMY74" s="677"/>
      <c r="BMZ74" s="677"/>
      <c r="BNA74" s="677"/>
      <c r="BNB74" s="677"/>
      <c r="BNC74" s="677"/>
      <c r="BND74" s="677"/>
      <c r="BNE74" s="677"/>
      <c r="BNF74" s="677"/>
      <c r="BNG74" s="677"/>
      <c r="BNH74" s="677"/>
      <c r="BNI74" s="677"/>
      <c r="BNJ74" s="677"/>
      <c r="BNK74" s="677"/>
      <c r="BNL74" s="677"/>
      <c r="BNM74" s="677"/>
      <c r="BNN74" s="677"/>
      <c r="BNO74" s="677"/>
      <c r="BNP74" s="677"/>
      <c r="BNQ74" s="677"/>
      <c r="BNR74" s="677"/>
      <c r="BNS74" s="677"/>
      <c r="BNT74" s="677"/>
      <c r="BNU74" s="677"/>
      <c r="BNV74" s="677"/>
      <c r="BNW74" s="677"/>
      <c r="BNX74" s="677"/>
      <c r="BNY74" s="677"/>
      <c r="BNZ74" s="677"/>
      <c r="BOA74" s="677"/>
      <c r="BOB74" s="677"/>
      <c r="BOC74" s="677"/>
      <c r="BOD74" s="677"/>
      <c r="BOE74" s="677"/>
      <c r="BOF74" s="677"/>
      <c r="BOG74" s="677"/>
      <c r="BOH74" s="677"/>
      <c r="BOI74" s="677"/>
      <c r="BOJ74" s="677"/>
      <c r="BOK74" s="677"/>
      <c r="BOL74" s="677"/>
      <c r="BOM74" s="677"/>
      <c r="BON74" s="677"/>
      <c r="BOO74" s="677"/>
      <c r="BOP74" s="677"/>
      <c r="BOQ74" s="677"/>
      <c r="BOR74" s="677"/>
      <c r="BOS74" s="677"/>
      <c r="BOT74" s="677"/>
      <c r="BOU74" s="677"/>
      <c r="BOV74" s="677"/>
      <c r="BOW74" s="677"/>
      <c r="BOX74" s="677"/>
      <c r="BOY74" s="677"/>
      <c r="BOZ74" s="677"/>
      <c r="BPA74" s="677"/>
      <c r="BPB74" s="677"/>
      <c r="BPC74" s="677"/>
      <c r="BPD74" s="677"/>
      <c r="BPE74" s="677"/>
      <c r="BPF74" s="677"/>
      <c r="BPG74" s="677"/>
      <c r="BPH74" s="677"/>
      <c r="BPI74" s="677"/>
      <c r="BPJ74" s="677"/>
      <c r="BPK74" s="677"/>
      <c r="BPL74" s="677"/>
      <c r="BPM74" s="677"/>
      <c r="BPN74" s="677"/>
      <c r="BPO74" s="677"/>
      <c r="BPP74" s="677"/>
      <c r="BPQ74" s="677"/>
      <c r="BPR74" s="677"/>
      <c r="BPS74" s="677"/>
      <c r="BPT74" s="677"/>
      <c r="BPU74" s="677"/>
      <c r="BPV74" s="677"/>
      <c r="BPW74" s="677"/>
      <c r="BPX74" s="677"/>
      <c r="BPY74" s="677"/>
      <c r="BPZ74" s="677"/>
      <c r="BQA74" s="677"/>
      <c r="BQB74" s="677"/>
      <c r="BQC74" s="677"/>
      <c r="BQD74" s="677"/>
      <c r="BQE74" s="677"/>
      <c r="BQF74" s="677"/>
      <c r="BQG74" s="677"/>
      <c r="BQH74" s="677"/>
      <c r="BQI74" s="677"/>
      <c r="BQJ74" s="677"/>
      <c r="BQK74" s="677"/>
      <c r="BQL74" s="677"/>
      <c r="BQM74" s="677"/>
      <c r="BQN74" s="677"/>
      <c r="BQO74" s="677"/>
      <c r="BQP74" s="677"/>
      <c r="BQQ74" s="677"/>
      <c r="BQR74" s="677"/>
      <c r="BQS74" s="677"/>
      <c r="BQT74" s="677"/>
      <c r="BQU74" s="677"/>
      <c r="BQV74" s="677"/>
      <c r="BQW74" s="677"/>
      <c r="BQX74" s="677"/>
      <c r="BQY74" s="677"/>
      <c r="BQZ74" s="677"/>
      <c r="BRA74" s="677"/>
      <c r="BRB74" s="677"/>
      <c r="BRC74" s="677"/>
      <c r="BRD74" s="677"/>
      <c r="BRE74" s="677"/>
      <c r="BRF74" s="677"/>
      <c r="BRG74" s="677"/>
      <c r="BRH74" s="677"/>
      <c r="BRI74" s="677"/>
      <c r="BRJ74" s="677"/>
      <c r="BRK74" s="677"/>
      <c r="BRL74" s="677"/>
      <c r="BRM74" s="677"/>
      <c r="BRN74" s="677"/>
      <c r="BRO74" s="677"/>
      <c r="BRP74" s="677"/>
      <c r="BRQ74" s="677"/>
      <c r="BRR74" s="677"/>
      <c r="BRS74" s="677"/>
      <c r="BRT74" s="677"/>
      <c r="BRU74" s="677"/>
      <c r="BRV74" s="677"/>
      <c r="BRW74" s="677"/>
      <c r="BRX74" s="677"/>
      <c r="BRY74" s="677"/>
      <c r="BRZ74" s="677"/>
      <c r="BSA74" s="677"/>
      <c r="BSB74" s="677"/>
      <c r="BSC74" s="677"/>
      <c r="BSD74" s="677"/>
      <c r="BSE74" s="677"/>
      <c r="BSF74" s="677"/>
      <c r="BSG74" s="677"/>
      <c r="BSH74" s="677"/>
      <c r="BSI74" s="677"/>
      <c r="BSJ74" s="677"/>
      <c r="BSK74" s="677"/>
      <c r="BSL74" s="677"/>
      <c r="BSM74" s="677"/>
      <c r="BSN74" s="677"/>
      <c r="BSO74" s="677"/>
      <c r="BSP74" s="677"/>
      <c r="BSQ74" s="677"/>
      <c r="BSR74" s="677"/>
      <c r="BSS74" s="677"/>
      <c r="BST74" s="677"/>
      <c r="BSU74" s="677"/>
      <c r="BSV74" s="677"/>
      <c r="BSW74" s="677"/>
      <c r="BSX74" s="677"/>
      <c r="BSY74" s="677"/>
      <c r="BSZ74" s="677"/>
      <c r="BTA74" s="677"/>
      <c r="BTB74" s="677"/>
      <c r="BTC74" s="677"/>
      <c r="BTD74" s="677"/>
      <c r="BTE74" s="677"/>
      <c r="BTF74" s="677"/>
      <c r="BTG74" s="677"/>
      <c r="BTH74" s="677"/>
      <c r="BTI74" s="677"/>
      <c r="BTJ74" s="677"/>
      <c r="BTK74" s="677"/>
      <c r="BTL74" s="677"/>
      <c r="BTM74" s="677"/>
      <c r="BTN74" s="677"/>
      <c r="BTO74" s="677"/>
      <c r="BTP74" s="677"/>
      <c r="BTQ74" s="677"/>
      <c r="BTR74" s="677"/>
      <c r="BTS74" s="677"/>
      <c r="BTT74" s="677"/>
      <c r="BTU74" s="677"/>
      <c r="BTV74" s="677"/>
      <c r="BTW74" s="677"/>
      <c r="BTX74" s="677"/>
      <c r="BTY74" s="677"/>
      <c r="BTZ74" s="677"/>
      <c r="BUA74" s="677"/>
      <c r="BUB74" s="677"/>
      <c r="BUC74" s="677"/>
      <c r="BUD74" s="677"/>
      <c r="BUE74" s="677"/>
      <c r="BUF74" s="677"/>
      <c r="BUG74" s="677"/>
      <c r="BUH74" s="677"/>
      <c r="BUI74" s="677"/>
      <c r="BUJ74" s="677"/>
      <c r="BUK74" s="677"/>
      <c r="BUL74" s="677"/>
      <c r="BUM74" s="677"/>
      <c r="BUN74" s="677"/>
      <c r="BUO74" s="677"/>
      <c r="BUP74" s="677"/>
      <c r="BUQ74" s="677"/>
      <c r="BUR74" s="677"/>
      <c r="BUS74" s="677"/>
      <c r="BUT74" s="677"/>
      <c r="BUU74" s="677"/>
      <c r="BUV74" s="677"/>
      <c r="BUW74" s="677"/>
      <c r="BUX74" s="677"/>
      <c r="BUY74" s="677"/>
      <c r="BUZ74" s="677"/>
      <c r="BVA74" s="677"/>
      <c r="BVB74" s="677"/>
      <c r="BVC74" s="677"/>
      <c r="BVD74" s="677"/>
      <c r="BVE74" s="677"/>
      <c r="BVF74" s="677"/>
      <c r="BVG74" s="677"/>
      <c r="BVH74" s="677"/>
      <c r="BVI74" s="677"/>
      <c r="BVJ74" s="677"/>
      <c r="BVK74" s="677"/>
      <c r="BVL74" s="677"/>
      <c r="BVM74" s="677"/>
      <c r="BVN74" s="677"/>
      <c r="BVO74" s="677"/>
      <c r="BVP74" s="677"/>
      <c r="BVQ74" s="677"/>
      <c r="BVR74" s="677"/>
      <c r="BVS74" s="677"/>
      <c r="BVT74" s="677"/>
      <c r="BVU74" s="677"/>
      <c r="BVV74" s="677"/>
      <c r="BVW74" s="677"/>
      <c r="BVX74" s="677"/>
      <c r="BVY74" s="677"/>
      <c r="BVZ74" s="677"/>
      <c r="BWA74" s="677"/>
      <c r="BWB74" s="677"/>
      <c r="BWC74" s="677"/>
      <c r="BWD74" s="677"/>
      <c r="BWE74" s="677"/>
      <c r="BWF74" s="677"/>
      <c r="BWG74" s="677"/>
      <c r="BWH74" s="677"/>
      <c r="BWI74" s="677"/>
      <c r="BWJ74" s="677"/>
      <c r="BWK74" s="677"/>
      <c r="BWL74" s="677"/>
      <c r="BWM74" s="677"/>
      <c r="BWN74" s="677"/>
      <c r="BWO74" s="677"/>
      <c r="BWP74" s="677"/>
      <c r="BWQ74" s="677"/>
      <c r="BWR74" s="677"/>
      <c r="BWS74" s="677"/>
      <c r="BWT74" s="677"/>
      <c r="BWU74" s="677"/>
      <c r="BWV74" s="677"/>
      <c r="BWW74" s="677"/>
      <c r="BWX74" s="677"/>
      <c r="BWY74" s="677"/>
      <c r="BWZ74" s="677"/>
      <c r="BXA74" s="677"/>
      <c r="BXB74" s="677"/>
      <c r="BXC74" s="677"/>
      <c r="BXD74" s="677"/>
      <c r="BXE74" s="677"/>
      <c r="BXF74" s="677"/>
      <c r="BXG74" s="677"/>
      <c r="BXH74" s="677"/>
      <c r="BXI74" s="677"/>
      <c r="BXJ74" s="677"/>
      <c r="BXK74" s="677"/>
      <c r="BXL74" s="677"/>
      <c r="BXM74" s="677"/>
      <c r="BXN74" s="677"/>
      <c r="BXO74" s="677"/>
      <c r="BXP74" s="677"/>
      <c r="BXQ74" s="677"/>
      <c r="BXR74" s="677"/>
      <c r="BXS74" s="677"/>
      <c r="BXT74" s="677"/>
      <c r="BXU74" s="677"/>
      <c r="BXV74" s="677"/>
      <c r="BXW74" s="677"/>
      <c r="BXX74" s="677"/>
      <c r="BXY74" s="677"/>
      <c r="BXZ74" s="677"/>
      <c r="BYA74" s="677"/>
      <c r="BYB74" s="677"/>
      <c r="BYC74" s="677"/>
      <c r="BYD74" s="677"/>
      <c r="BYE74" s="677"/>
      <c r="BYF74" s="677"/>
      <c r="BYG74" s="677"/>
      <c r="BYH74" s="677"/>
      <c r="BYI74" s="677"/>
      <c r="BYJ74" s="677"/>
      <c r="BYK74" s="677"/>
      <c r="BYL74" s="677"/>
      <c r="BYM74" s="677"/>
      <c r="BYN74" s="677"/>
      <c r="BYO74" s="677"/>
      <c r="BYP74" s="677"/>
      <c r="BYQ74" s="677"/>
      <c r="BYR74" s="677"/>
      <c r="BYS74" s="677"/>
      <c r="BYT74" s="677"/>
      <c r="BYU74" s="677"/>
      <c r="BYV74" s="677"/>
      <c r="BYW74" s="677"/>
      <c r="BYX74" s="677"/>
      <c r="BYY74" s="677"/>
      <c r="BYZ74" s="677"/>
      <c r="BZA74" s="677"/>
      <c r="BZB74" s="677"/>
      <c r="BZC74" s="677"/>
      <c r="BZD74" s="677"/>
      <c r="BZE74" s="677"/>
      <c r="BZF74" s="677"/>
      <c r="BZG74" s="677"/>
      <c r="BZH74" s="677"/>
      <c r="BZI74" s="677"/>
      <c r="BZJ74" s="677"/>
      <c r="BZK74" s="677"/>
      <c r="BZL74" s="677"/>
      <c r="BZM74" s="677"/>
      <c r="BZN74" s="677"/>
      <c r="BZO74" s="677"/>
      <c r="BZP74" s="677"/>
      <c r="BZQ74" s="677"/>
      <c r="BZR74" s="677"/>
      <c r="BZS74" s="677"/>
      <c r="BZT74" s="677"/>
      <c r="BZU74" s="677"/>
      <c r="BZV74" s="677"/>
      <c r="BZW74" s="677"/>
      <c r="BZX74" s="677"/>
      <c r="BZY74" s="677"/>
      <c r="BZZ74" s="677"/>
      <c r="CAA74" s="677"/>
      <c r="CAB74" s="677"/>
      <c r="CAC74" s="677"/>
      <c r="CAD74" s="677"/>
      <c r="CAE74" s="677"/>
      <c r="CAF74" s="677"/>
      <c r="CAG74" s="677"/>
      <c r="CAH74" s="677"/>
      <c r="CAI74" s="677"/>
      <c r="CAJ74" s="677"/>
      <c r="CAK74" s="677"/>
      <c r="CAL74" s="677"/>
      <c r="CAM74" s="677"/>
      <c r="CAN74" s="677"/>
      <c r="CAO74" s="677"/>
      <c r="CAP74" s="677"/>
      <c r="CAQ74" s="677"/>
      <c r="CAR74" s="677"/>
      <c r="CAS74" s="677"/>
      <c r="CAT74" s="677"/>
      <c r="CAU74" s="677"/>
      <c r="CAV74" s="677"/>
      <c r="CAW74" s="677"/>
      <c r="CAX74" s="677"/>
      <c r="CAY74" s="677"/>
      <c r="CAZ74" s="677"/>
      <c r="CBA74" s="677"/>
      <c r="CBB74" s="677"/>
      <c r="CBC74" s="677"/>
      <c r="CBD74" s="677"/>
      <c r="CBE74" s="677"/>
      <c r="CBF74" s="677"/>
      <c r="CBG74" s="677"/>
      <c r="CBH74" s="677"/>
      <c r="CBI74" s="677"/>
      <c r="CBJ74" s="677"/>
      <c r="CBK74" s="677"/>
      <c r="CBL74" s="677"/>
      <c r="CBM74" s="677"/>
      <c r="CBN74" s="677"/>
      <c r="CBO74" s="677"/>
      <c r="CBP74" s="677"/>
      <c r="CBQ74" s="677"/>
      <c r="CBR74" s="677"/>
      <c r="CBS74" s="677"/>
      <c r="CBT74" s="677"/>
      <c r="CBU74" s="677"/>
      <c r="CBV74" s="677"/>
      <c r="CBW74" s="677"/>
      <c r="CBX74" s="677"/>
      <c r="CBY74" s="677"/>
      <c r="CBZ74" s="677"/>
      <c r="CCA74" s="677"/>
      <c r="CCB74" s="677"/>
      <c r="CCC74" s="677"/>
      <c r="CCD74" s="677"/>
      <c r="CCE74" s="677"/>
      <c r="CCF74" s="677"/>
      <c r="CCG74" s="677"/>
      <c r="CCH74" s="677"/>
      <c r="CCI74" s="677"/>
      <c r="CCJ74" s="677"/>
      <c r="CCK74" s="677"/>
      <c r="CCL74" s="677"/>
      <c r="CCM74" s="677"/>
      <c r="CCN74" s="677"/>
      <c r="CCO74" s="677"/>
      <c r="CCP74" s="677"/>
      <c r="CCQ74" s="677"/>
      <c r="CCR74" s="677"/>
      <c r="CCS74" s="677"/>
      <c r="CCT74" s="677"/>
      <c r="CCU74" s="677"/>
      <c r="CCV74" s="677"/>
      <c r="CCW74" s="677"/>
      <c r="CCX74" s="677"/>
      <c r="CCY74" s="677"/>
      <c r="CCZ74" s="677"/>
      <c r="CDA74" s="677"/>
      <c r="CDB74" s="677"/>
      <c r="CDC74" s="677"/>
      <c r="CDD74" s="677"/>
      <c r="CDE74" s="677"/>
      <c r="CDF74" s="677"/>
      <c r="CDG74" s="677"/>
      <c r="CDH74" s="677"/>
      <c r="CDI74" s="677"/>
      <c r="CDJ74" s="677"/>
      <c r="CDK74" s="677"/>
      <c r="CDL74" s="677"/>
      <c r="CDM74" s="677"/>
      <c r="CDN74" s="677"/>
      <c r="CDO74" s="677"/>
      <c r="CDP74" s="677"/>
      <c r="CDQ74" s="677"/>
      <c r="CDR74" s="677"/>
      <c r="CDS74" s="677"/>
      <c r="CDT74" s="677"/>
      <c r="CDU74" s="677"/>
      <c r="CDV74" s="677"/>
      <c r="CDW74" s="677"/>
      <c r="CDX74" s="677"/>
      <c r="CDY74" s="677"/>
      <c r="CDZ74" s="677"/>
      <c r="CEA74" s="677"/>
      <c r="CEB74" s="677"/>
      <c r="CEC74" s="677"/>
      <c r="CED74" s="677"/>
      <c r="CEE74" s="677"/>
      <c r="CEF74" s="677"/>
      <c r="CEG74" s="677"/>
      <c r="CEH74" s="677"/>
      <c r="CEI74" s="677"/>
      <c r="CEJ74" s="677"/>
      <c r="CEK74" s="677"/>
      <c r="CEL74" s="677"/>
      <c r="CEM74" s="677"/>
      <c r="CEN74" s="677"/>
      <c r="CEO74" s="677"/>
      <c r="CEP74" s="677"/>
      <c r="CEQ74" s="677"/>
      <c r="CER74" s="677"/>
      <c r="CES74" s="677"/>
      <c r="CET74" s="677"/>
      <c r="CEU74" s="677"/>
      <c r="CEV74" s="677"/>
      <c r="CEW74" s="677"/>
      <c r="CEX74" s="677"/>
      <c r="CEY74" s="677"/>
      <c r="CEZ74" s="677"/>
      <c r="CFA74" s="677"/>
      <c r="CFB74" s="677"/>
      <c r="CFC74" s="677"/>
      <c r="CFD74" s="677"/>
      <c r="CFE74" s="677"/>
      <c r="CFF74" s="677"/>
      <c r="CFG74" s="677"/>
      <c r="CFH74" s="677"/>
      <c r="CFI74" s="677"/>
      <c r="CFJ74" s="677"/>
      <c r="CFK74" s="677"/>
      <c r="CFL74" s="677"/>
      <c r="CFM74" s="677"/>
      <c r="CFN74" s="677"/>
      <c r="CFO74" s="677"/>
      <c r="CFP74" s="677"/>
      <c r="CFQ74" s="677"/>
      <c r="CFR74" s="677"/>
      <c r="CFS74" s="677"/>
      <c r="CFT74" s="677"/>
      <c r="CFU74" s="677"/>
      <c r="CFV74" s="677"/>
      <c r="CFW74" s="677"/>
      <c r="CFX74" s="677"/>
      <c r="CFY74" s="677"/>
      <c r="CFZ74" s="677"/>
      <c r="CGA74" s="677"/>
      <c r="CGB74" s="677"/>
      <c r="CGC74" s="677"/>
      <c r="CGD74" s="677"/>
      <c r="CGE74" s="677"/>
      <c r="CGF74" s="677"/>
      <c r="CGG74" s="677"/>
      <c r="CGH74" s="677"/>
      <c r="CGI74" s="677"/>
      <c r="CGJ74" s="677"/>
      <c r="CGK74" s="677"/>
      <c r="CGL74" s="677"/>
      <c r="CGM74" s="677"/>
      <c r="CGN74" s="677"/>
      <c r="CGO74" s="677"/>
      <c r="CGP74" s="677"/>
      <c r="CGQ74" s="677"/>
      <c r="CGR74" s="677"/>
      <c r="CGS74" s="677"/>
      <c r="CGT74" s="677"/>
      <c r="CGU74" s="677"/>
      <c r="CGV74" s="677"/>
      <c r="CGW74" s="677"/>
      <c r="CGX74" s="677"/>
      <c r="CGY74" s="677"/>
      <c r="CGZ74" s="677"/>
      <c r="CHA74" s="677"/>
      <c r="CHB74" s="677"/>
      <c r="CHC74" s="677"/>
      <c r="CHD74" s="677"/>
      <c r="CHE74" s="677"/>
      <c r="CHF74" s="677"/>
      <c r="CHG74" s="677"/>
      <c r="CHH74" s="677"/>
      <c r="CHI74" s="677"/>
      <c r="CHJ74" s="677"/>
      <c r="CHK74" s="677"/>
      <c r="CHL74" s="677"/>
      <c r="CHM74" s="677"/>
      <c r="CHN74" s="677"/>
      <c r="CHO74" s="677"/>
      <c r="CHP74" s="677"/>
      <c r="CHQ74" s="677"/>
      <c r="CHR74" s="677"/>
      <c r="CHS74" s="677"/>
      <c r="CHT74" s="677"/>
      <c r="CHU74" s="677"/>
      <c r="CHV74" s="677"/>
      <c r="CHW74" s="677"/>
      <c r="CHX74" s="677"/>
      <c r="CHY74" s="677"/>
      <c r="CHZ74" s="677"/>
      <c r="CIA74" s="677"/>
      <c r="CIB74" s="677"/>
      <c r="CIC74" s="677"/>
      <c r="CID74" s="677"/>
      <c r="CIE74" s="677"/>
      <c r="CIF74" s="677"/>
      <c r="CIG74" s="677"/>
      <c r="CIH74" s="677"/>
      <c r="CII74" s="677"/>
      <c r="CIJ74" s="677"/>
      <c r="CIK74" s="677"/>
      <c r="CIL74" s="677"/>
      <c r="CIM74" s="677"/>
      <c r="CIN74" s="677"/>
      <c r="CIO74" s="677"/>
      <c r="CIP74" s="677"/>
      <c r="CIQ74" s="677"/>
      <c r="CIR74" s="677"/>
      <c r="CIS74" s="677"/>
      <c r="CIT74" s="677"/>
      <c r="CIU74" s="677"/>
      <c r="CIV74" s="677"/>
      <c r="CIW74" s="677"/>
      <c r="CIX74" s="677"/>
      <c r="CIY74" s="677"/>
      <c r="CIZ74" s="677"/>
      <c r="CJA74" s="677"/>
      <c r="CJB74" s="677"/>
      <c r="CJC74" s="677"/>
      <c r="CJD74" s="677"/>
      <c r="CJE74" s="677"/>
      <c r="CJF74" s="677"/>
      <c r="CJG74" s="677"/>
      <c r="CJH74" s="677"/>
      <c r="CJI74" s="677"/>
      <c r="CJJ74" s="677"/>
      <c r="CJK74" s="677"/>
      <c r="CJL74" s="677"/>
      <c r="CJM74" s="677"/>
      <c r="CJN74" s="677"/>
      <c r="CJO74" s="677"/>
      <c r="CJP74" s="677"/>
      <c r="CJQ74" s="677"/>
      <c r="CJR74" s="677"/>
      <c r="CJS74" s="677"/>
      <c r="CJT74" s="677"/>
      <c r="CJU74" s="677"/>
      <c r="CJV74" s="677"/>
      <c r="CJW74" s="677"/>
      <c r="CJX74" s="677"/>
      <c r="CJY74" s="677"/>
      <c r="CJZ74" s="677"/>
      <c r="CKA74" s="677"/>
      <c r="CKB74" s="677"/>
      <c r="CKC74" s="677"/>
      <c r="CKD74" s="677"/>
      <c r="CKE74" s="677"/>
      <c r="CKF74" s="677"/>
      <c r="CKG74" s="677"/>
      <c r="CKH74" s="677"/>
      <c r="CKI74" s="677"/>
      <c r="CKJ74" s="677"/>
      <c r="CKK74" s="677"/>
      <c r="CKL74" s="677"/>
      <c r="CKM74" s="677"/>
      <c r="CKN74" s="677"/>
      <c r="CKO74" s="677"/>
      <c r="CKP74" s="677"/>
      <c r="CKQ74" s="677"/>
      <c r="CKR74" s="677"/>
      <c r="CKS74" s="677"/>
      <c r="CKT74" s="677"/>
      <c r="CKU74" s="677"/>
      <c r="CKV74" s="677"/>
      <c r="CKW74" s="677"/>
      <c r="CKX74" s="677"/>
      <c r="CKY74" s="677"/>
      <c r="CKZ74" s="677"/>
      <c r="CLA74" s="677"/>
      <c r="CLB74" s="677"/>
      <c r="CLC74" s="677"/>
      <c r="CLD74" s="677"/>
      <c r="CLE74" s="677"/>
      <c r="CLF74" s="677"/>
      <c r="CLG74" s="677"/>
      <c r="CLH74" s="677"/>
      <c r="CLI74" s="677"/>
      <c r="CLJ74" s="677"/>
      <c r="CLK74" s="677"/>
      <c r="CLL74" s="677"/>
      <c r="CLM74" s="677"/>
      <c r="CLN74" s="677"/>
      <c r="CLO74" s="677"/>
      <c r="CLP74" s="677"/>
      <c r="CLQ74" s="677"/>
      <c r="CLR74" s="677"/>
      <c r="CLS74" s="677"/>
      <c r="CLT74" s="677"/>
      <c r="CLU74" s="677"/>
      <c r="CLV74" s="677"/>
      <c r="CLW74" s="677"/>
      <c r="CLX74" s="677"/>
      <c r="CLY74" s="677"/>
      <c r="CLZ74" s="677"/>
      <c r="CMA74" s="677"/>
      <c r="CMB74" s="677"/>
      <c r="CMC74" s="677"/>
      <c r="CMD74" s="677"/>
      <c r="CME74" s="677"/>
      <c r="CMF74" s="677"/>
      <c r="CMG74" s="677"/>
      <c r="CMH74" s="677"/>
      <c r="CMI74" s="677"/>
      <c r="CMJ74" s="677"/>
      <c r="CMK74" s="677"/>
      <c r="CML74" s="677"/>
      <c r="CMM74" s="677"/>
      <c r="CMN74" s="677"/>
      <c r="CMO74" s="677"/>
      <c r="CMP74" s="677"/>
      <c r="CMQ74" s="677"/>
      <c r="CMR74" s="677"/>
      <c r="CMS74" s="677"/>
      <c r="CMT74" s="677"/>
      <c r="CMU74" s="677"/>
      <c r="CMV74" s="677"/>
      <c r="CMW74" s="677"/>
      <c r="CMX74" s="677"/>
      <c r="CMY74" s="677"/>
      <c r="CMZ74" s="677"/>
      <c r="CNA74" s="677"/>
      <c r="CNB74" s="677"/>
      <c r="CNC74" s="677"/>
      <c r="CND74" s="677"/>
      <c r="CNE74" s="677"/>
      <c r="CNF74" s="677"/>
      <c r="CNG74" s="677"/>
      <c r="CNH74" s="677"/>
      <c r="CNI74" s="677"/>
      <c r="CNJ74" s="677"/>
      <c r="CNK74" s="677"/>
      <c r="CNL74" s="677"/>
      <c r="CNM74" s="677"/>
      <c r="CNN74" s="677"/>
      <c r="CNO74" s="677"/>
      <c r="CNP74" s="677"/>
      <c r="CNQ74" s="677"/>
      <c r="CNR74" s="677"/>
      <c r="CNS74" s="677"/>
      <c r="CNT74" s="677"/>
      <c r="CNU74" s="677"/>
      <c r="CNV74" s="677"/>
      <c r="CNW74" s="677"/>
      <c r="CNX74" s="677"/>
      <c r="CNY74" s="677"/>
      <c r="CNZ74" s="677"/>
      <c r="COA74" s="677"/>
      <c r="COB74" s="677"/>
      <c r="COC74" s="677"/>
      <c r="COD74" s="677"/>
      <c r="COE74" s="677"/>
      <c r="COF74" s="677"/>
      <c r="COG74" s="677"/>
      <c r="COH74" s="677"/>
      <c r="COI74" s="677"/>
      <c r="COJ74" s="677"/>
      <c r="COK74" s="677"/>
      <c r="COL74" s="677"/>
      <c r="COM74" s="677"/>
      <c r="CON74" s="677"/>
      <c r="COO74" s="677"/>
      <c r="COP74" s="677"/>
      <c r="COQ74" s="677"/>
      <c r="COR74" s="677"/>
      <c r="COS74" s="677"/>
      <c r="COT74" s="677"/>
      <c r="COU74" s="677"/>
      <c r="COV74" s="677"/>
      <c r="COW74" s="677"/>
      <c r="COX74" s="677"/>
      <c r="COY74" s="677"/>
      <c r="COZ74" s="677"/>
      <c r="CPA74" s="677"/>
      <c r="CPB74" s="677"/>
      <c r="CPC74" s="677"/>
      <c r="CPD74" s="677"/>
      <c r="CPE74" s="677"/>
      <c r="CPF74" s="677"/>
      <c r="CPG74" s="677"/>
      <c r="CPH74" s="677"/>
      <c r="CPI74" s="677"/>
      <c r="CPJ74" s="677"/>
      <c r="CPK74" s="677"/>
      <c r="CPL74" s="677"/>
      <c r="CPM74" s="677"/>
      <c r="CPN74" s="677"/>
      <c r="CPO74" s="677"/>
      <c r="CPP74" s="677"/>
      <c r="CPQ74" s="677"/>
      <c r="CPR74" s="677"/>
      <c r="CPS74" s="677"/>
      <c r="CPT74" s="677"/>
      <c r="CPU74" s="677"/>
      <c r="CPV74" s="677"/>
      <c r="CPW74" s="677"/>
      <c r="CPX74" s="677"/>
      <c r="CPY74" s="677"/>
      <c r="CPZ74" s="677"/>
      <c r="CQA74" s="677"/>
      <c r="CQB74" s="677"/>
      <c r="CQC74" s="677"/>
      <c r="CQD74" s="677"/>
      <c r="CQE74" s="677"/>
      <c r="CQF74" s="677"/>
      <c r="CQG74" s="677"/>
      <c r="CQH74" s="677"/>
      <c r="CQI74" s="677"/>
      <c r="CQJ74" s="677"/>
      <c r="CQK74" s="677"/>
      <c r="CQL74" s="677"/>
      <c r="CQM74" s="677"/>
      <c r="CQN74" s="677"/>
      <c r="CQO74" s="677"/>
      <c r="CQP74" s="677"/>
      <c r="CQQ74" s="677"/>
      <c r="CQR74" s="677"/>
      <c r="CQS74" s="677"/>
      <c r="CQT74" s="677"/>
      <c r="CQU74" s="677"/>
      <c r="CQV74" s="677"/>
      <c r="CQW74" s="677"/>
      <c r="CQX74" s="677"/>
      <c r="CQY74" s="677"/>
      <c r="CQZ74" s="677"/>
      <c r="CRA74" s="677"/>
      <c r="CRB74" s="677"/>
      <c r="CRC74" s="677"/>
      <c r="CRD74" s="677"/>
      <c r="CRE74" s="677"/>
      <c r="CRF74" s="677"/>
      <c r="CRG74" s="677"/>
      <c r="CRH74" s="677"/>
      <c r="CRI74" s="677"/>
      <c r="CRJ74" s="677"/>
      <c r="CRK74" s="677"/>
      <c r="CRL74" s="677"/>
      <c r="CRM74" s="677"/>
      <c r="CRN74" s="677"/>
      <c r="CRO74" s="677"/>
      <c r="CRP74" s="677"/>
      <c r="CRQ74" s="677"/>
      <c r="CRR74" s="677"/>
      <c r="CRS74" s="677"/>
      <c r="CRT74" s="677"/>
      <c r="CRU74" s="677"/>
      <c r="CRV74" s="677"/>
      <c r="CRW74" s="677"/>
      <c r="CRX74" s="677"/>
      <c r="CRY74" s="677"/>
      <c r="CRZ74" s="677"/>
      <c r="CSA74" s="677"/>
      <c r="CSB74" s="677"/>
      <c r="CSC74" s="677"/>
      <c r="CSD74" s="677"/>
      <c r="CSE74" s="677"/>
      <c r="CSF74" s="677"/>
      <c r="CSG74" s="677"/>
      <c r="CSH74" s="677"/>
      <c r="CSI74" s="677"/>
      <c r="CSJ74" s="677"/>
      <c r="CSK74" s="677"/>
      <c r="CSL74" s="677"/>
      <c r="CSM74" s="677"/>
      <c r="CSN74" s="677"/>
      <c r="CSO74" s="677"/>
      <c r="CSP74" s="677"/>
      <c r="CSQ74" s="677"/>
      <c r="CSR74" s="677"/>
      <c r="CSS74" s="677"/>
      <c r="CST74" s="677"/>
      <c r="CSU74" s="677"/>
      <c r="CSV74" s="677"/>
      <c r="CSW74" s="677"/>
      <c r="CSX74" s="677"/>
      <c r="CSY74" s="677"/>
      <c r="CSZ74" s="677"/>
      <c r="CTA74" s="677"/>
      <c r="CTB74" s="677"/>
      <c r="CTC74" s="677"/>
      <c r="CTD74" s="677"/>
      <c r="CTE74" s="677"/>
      <c r="CTF74" s="677"/>
      <c r="CTG74" s="677"/>
      <c r="CTH74" s="677"/>
      <c r="CTI74" s="677"/>
      <c r="CTJ74" s="677"/>
      <c r="CTK74" s="677"/>
      <c r="CTL74" s="677"/>
      <c r="CTM74" s="677"/>
      <c r="CTN74" s="677"/>
      <c r="CTO74" s="677"/>
      <c r="CTP74" s="677"/>
      <c r="CTQ74" s="677"/>
      <c r="CTR74" s="677"/>
      <c r="CTS74" s="677"/>
      <c r="CTT74" s="677"/>
      <c r="CTU74" s="677"/>
      <c r="CTV74" s="677"/>
      <c r="CTW74" s="677"/>
      <c r="CTX74" s="677"/>
      <c r="CTY74" s="677"/>
      <c r="CTZ74" s="677"/>
      <c r="CUA74" s="677"/>
      <c r="CUB74" s="677"/>
      <c r="CUC74" s="677"/>
      <c r="CUD74" s="677"/>
      <c r="CUE74" s="677"/>
      <c r="CUF74" s="677"/>
      <c r="CUG74" s="677"/>
      <c r="CUH74" s="677"/>
      <c r="CUI74" s="677"/>
      <c r="CUJ74" s="677"/>
      <c r="CUK74" s="677"/>
      <c r="CUL74" s="677"/>
      <c r="CUM74" s="677"/>
      <c r="CUN74" s="677"/>
      <c r="CUO74" s="677"/>
      <c r="CUP74" s="677"/>
      <c r="CUQ74" s="677"/>
      <c r="CUR74" s="677"/>
      <c r="CUS74" s="677"/>
      <c r="CUT74" s="677"/>
      <c r="CUU74" s="677"/>
      <c r="CUV74" s="677"/>
      <c r="CUW74" s="677"/>
      <c r="CUX74" s="677"/>
      <c r="CUY74" s="677"/>
      <c r="CUZ74" s="677"/>
      <c r="CVA74" s="677"/>
      <c r="CVB74" s="677"/>
      <c r="CVC74" s="677"/>
      <c r="CVD74" s="677"/>
      <c r="CVE74" s="677"/>
      <c r="CVF74" s="677"/>
      <c r="CVG74" s="677"/>
      <c r="CVH74" s="677"/>
      <c r="CVI74" s="677"/>
      <c r="CVJ74" s="677"/>
      <c r="CVK74" s="677"/>
      <c r="CVL74" s="677"/>
      <c r="CVM74" s="677"/>
      <c r="CVN74" s="677"/>
      <c r="CVO74" s="677"/>
      <c r="CVP74" s="677"/>
      <c r="CVQ74" s="677"/>
      <c r="CVR74" s="677"/>
      <c r="CVS74" s="677"/>
      <c r="CVT74" s="677"/>
      <c r="CVU74" s="677"/>
      <c r="CVV74" s="677"/>
      <c r="CVW74" s="677"/>
      <c r="CVX74" s="677"/>
      <c r="CVY74" s="677"/>
      <c r="CVZ74" s="677"/>
      <c r="CWA74" s="677"/>
      <c r="CWB74" s="677"/>
      <c r="CWC74" s="677"/>
      <c r="CWD74" s="677"/>
      <c r="CWE74" s="677"/>
      <c r="CWF74" s="677"/>
      <c r="CWG74" s="677"/>
      <c r="CWH74" s="677"/>
      <c r="CWI74" s="677"/>
      <c r="CWJ74" s="677"/>
      <c r="CWK74" s="677"/>
      <c r="CWL74" s="677"/>
      <c r="CWM74" s="677"/>
      <c r="CWN74" s="677"/>
      <c r="CWO74" s="677"/>
      <c r="CWP74" s="677"/>
      <c r="CWQ74" s="677"/>
      <c r="CWR74" s="677"/>
      <c r="CWS74" s="677"/>
      <c r="CWT74" s="677"/>
      <c r="CWU74" s="677"/>
      <c r="CWV74" s="677"/>
      <c r="CWW74" s="677"/>
      <c r="CWX74" s="677"/>
      <c r="CWY74" s="677"/>
      <c r="CWZ74" s="677"/>
      <c r="CXA74" s="677"/>
      <c r="CXB74" s="677"/>
      <c r="CXC74" s="677"/>
      <c r="CXD74" s="677"/>
      <c r="CXE74" s="677"/>
      <c r="CXF74" s="677"/>
      <c r="CXG74" s="677"/>
      <c r="CXH74" s="677"/>
      <c r="CXI74" s="677"/>
      <c r="CXJ74" s="677"/>
      <c r="CXK74" s="677"/>
      <c r="CXL74" s="677"/>
      <c r="CXM74" s="677"/>
      <c r="CXN74" s="677"/>
      <c r="CXO74" s="677"/>
      <c r="CXP74" s="677"/>
      <c r="CXQ74" s="677"/>
      <c r="CXR74" s="677"/>
      <c r="CXS74" s="677"/>
      <c r="CXT74" s="677"/>
      <c r="CXU74" s="677"/>
      <c r="CXV74" s="677"/>
      <c r="CXW74" s="677"/>
      <c r="CXX74" s="677"/>
      <c r="CXY74" s="677"/>
      <c r="CXZ74" s="677"/>
      <c r="CYA74" s="677"/>
      <c r="CYB74" s="677"/>
      <c r="CYC74" s="677"/>
      <c r="CYD74" s="677"/>
      <c r="CYE74" s="677"/>
      <c r="CYF74" s="677"/>
      <c r="CYG74" s="677"/>
      <c r="CYH74" s="677"/>
      <c r="CYI74" s="677"/>
      <c r="CYJ74" s="677"/>
      <c r="CYK74" s="677"/>
      <c r="CYL74" s="677"/>
      <c r="CYM74" s="677"/>
      <c r="CYN74" s="677"/>
      <c r="CYO74" s="677"/>
      <c r="CYP74" s="677"/>
      <c r="CYQ74" s="677"/>
      <c r="CYR74" s="677"/>
      <c r="CYS74" s="677"/>
      <c r="CYT74" s="677"/>
      <c r="CYU74" s="677"/>
      <c r="CYV74" s="677"/>
      <c r="CYW74" s="677"/>
      <c r="CYX74" s="677"/>
      <c r="CYY74" s="677"/>
      <c r="CYZ74" s="677"/>
      <c r="CZA74" s="677"/>
      <c r="CZB74" s="677"/>
      <c r="CZC74" s="677"/>
      <c r="CZD74" s="677"/>
      <c r="CZE74" s="677"/>
      <c r="CZF74" s="677"/>
      <c r="CZG74" s="677"/>
      <c r="CZH74" s="677"/>
      <c r="CZI74" s="677"/>
      <c r="CZJ74" s="677"/>
      <c r="CZK74" s="677"/>
      <c r="CZL74" s="677"/>
      <c r="CZM74" s="677"/>
      <c r="CZN74" s="677"/>
      <c r="CZO74" s="677"/>
      <c r="CZP74" s="677"/>
      <c r="CZQ74" s="677"/>
      <c r="CZR74" s="677"/>
      <c r="CZS74" s="677"/>
      <c r="CZT74" s="677"/>
      <c r="CZU74" s="677"/>
      <c r="CZV74" s="677"/>
      <c r="CZW74" s="677"/>
      <c r="CZX74" s="677"/>
      <c r="CZY74" s="677"/>
      <c r="CZZ74" s="677"/>
      <c r="DAA74" s="677"/>
      <c r="DAB74" s="677"/>
      <c r="DAC74" s="677"/>
      <c r="DAD74" s="677"/>
      <c r="DAE74" s="677"/>
      <c r="DAF74" s="677"/>
      <c r="DAG74" s="677"/>
      <c r="DAH74" s="677"/>
      <c r="DAI74" s="677"/>
      <c r="DAJ74" s="677"/>
      <c r="DAK74" s="677"/>
      <c r="DAL74" s="677"/>
      <c r="DAM74" s="677"/>
      <c r="DAN74" s="677"/>
      <c r="DAO74" s="677"/>
      <c r="DAP74" s="677"/>
      <c r="DAQ74" s="677"/>
      <c r="DAR74" s="677"/>
      <c r="DAS74" s="677"/>
      <c r="DAT74" s="677"/>
      <c r="DAU74" s="677"/>
      <c r="DAV74" s="677"/>
      <c r="DAW74" s="677"/>
      <c r="DAX74" s="677"/>
      <c r="DAY74" s="677"/>
      <c r="DAZ74" s="677"/>
      <c r="DBA74" s="677"/>
      <c r="DBB74" s="677"/>
      <c r="DBC74" s="677"/>
      <c r="DBD74" s="677"/>
      <c r="DBE74" s="677"/>
      <c r="DBF74" s="677"/>
      <c r="DBG74" s="677"/>
      <c r="DBH74" s="677"/>
      <c r="DBI74" s="677"/>
      <c r="DBJ74" s="677"/>
      <c r="DBK74" s="677"/>
      <c r="DBL74" s="677"/>
      <c r="DBM74" s="677"/>
      <c r="DBN74" s="677"/>
      <c r="DBO74" s="677"/>
      <c r="DBP74" s="677"/>
      <c r="DBQ74" s="677"/>
      <c r="DBR74" s="677"/>
      <c r="DBS74" s="677"/>
      <c r="DBT74" s="677"/>
      <c r="DBU74" s="677"/>
      <c r="DBV74" s="677"/>
      <c r="DBW74" s="677"/>
      <c r="DBX74" s="677"/>
      <c r="DBY74" s="677"/>
      <c r="DBZ74" s="677"/>
      <c r="DCA74" s="677"/>
      <c r="DCB74" s="677"/>
      <c r="DCC74" s="677"/>
      <c r="DCD74" s="677"/>
      <c r="DCE74" s="677"/>
      <c r="DCF74" s="677"/>
      <c r="DCG74" s="677"/>
      <c r="DCH74" s="677"/>
      <c r="DCI74" s="677"/>
      <c r="DCJ74" s="677"/>
      <c r="DCK74" s="677"/>
      <c r="DCL74" s="677"/>
      <c r="DCM74" s="677"/>
      <c r="DCN74" s="677"/>
      <c r="DCO74" s="677"/>
      <c r="DCP74" s="677"/>
      <c r="DCQ74" s="677"/>
      <c r="DCR74" s="677"/>
      <c r="DCS74" s="677"/>
      <c r="DCT74" s="677"/>
      <c r="DCU74" s="677"/>
      <c r="DCV74" s="677"/>
      <c r="DCW74" s="677"/>
      <c r="DCX74" s="677"/>
      <c r="DCY74" s="677"/>
      <c r="DCZ74" s="677"/>
      <c r="DDA74" s="677"/>
      <c r="DDB74" s="677"/>
      <c r="DDC74" s="677"/>
      <c r="DDD74" s="677"/>
      <c r="DDE74" s="677"/>
      <c r="DDF74" s="677"/>
      <c r="DDG74" s="677"/>
      <c r="DDH74" s="677"/>
      <c r="DDI74" s="677"/>
      <c r="DDJ74" s="677"/>
      <c r="DDK74" s="677"/>
      <c r="DDL74" s="677"/>
      <c r="DDM74" s="677"/>
      <c r="DDN74" s="677"/>
      <c r="DDO74" s="677"/>
      <c r="DDP74" s="677"/>
      <c r="DDQ74" s="677"/>
      <c r="DDR74" s="677"/>
      <c r="DDS74" s="677"/>
      <c r="DDT74" s="677"/>
      <c r="DDU74" s="677"/>
      <c r="DDV74" s="677"/>
      <c r="DDW74" s="677"/>
      <c r="DDX74" s="677"/>
      <c r="DDY74" s="677"/>
      <c r="DDZ74" s="677"/>
      <c r="DEA74" s="677"/>
      <c r="DEB74" s="677"/>
      <c r="DEC74" s="677"/>
      <c r="DED74" s="677"/>
      <c r="DEE74" s="677"/>
      <c r="DEF74" s="677"/>
      <c r="DEG74" s="677"/>
      <c r="DEH74" s="677"/>
      <c r="DEI74" s="677"/>
      <c r="DEJ74" s="677"/>
      <c r="DEK74" s="677"/>
      <c r="DEL74" s="677"/>
      <c r="DEM74" s="677"/>
      <c r="DEN74" s="677"/>
      <c r="DEO74" s="677"/>
      <c r="DEP74" s="677"/>
      <c r="DEQ74" s="677"/>
      <c r="DER74" s="677"/>
      <c r="DES74" s="677"/>
      <c r="DET74" s="677"/>
      <c r="DEU74" s="677"/>
      <c r="DEV74" s="677"/>
      <c r="DEW74" s="677"/>
      <c r="DEX74" s="677"/>
      <c r="DEY74" s="677"/>
      <c r="DEZ74" s="677"/>
      <c r="DFA74" s="677"/>
      <c r="DFB74" s="677"/>
      <c r="DFC74" s="677"/>
      <c r="DFD74" s="677"/>
      <c r="DFE74" s="677"/>
      <c r="DFF74" s="677"/>
      <c r="DFG74" s="677"/>
      <c r="DFH74" s="677"/>
      <c r="DFI74" s="677"/>
      <c r="DFJ74" s="677"/>
      <c r="DFK74" s="677"/>
      <c r="DFL74" s="677"/>
      <c r="DFM74" s="677"/>
      <c r="DFN74" s="677"/>
      <c r="DFO74" s="677"/>
      <c r="DFP74" s="677"/>
      <c r="DFQ74" s="677"/>
      <c r="DFR74" s="677"/>
      <c r="DFS74" s="677"/>
      <c r="DFT74" s="677"/>
      <c r="DFU74" s="677"/>
      <c r="DFV74" s="677"/>
      <c r="DFW74" s="677"/>
      <c r="DFX74" s="677"/>
      <c r="DFY74" s="677"/>
      <c r="DFZ74" s="677"/>
      <c r="DGA74" s="677"/>
      <c r="DGB74" s="677"/>
      <c r="DGC74" s="677"/>
      <c r="DGD74" s="677"/>
      <c r="DGE74" s="677"/>
      <c r="DGF74" s="677"/>
      <c r="DGG74" s="677"/>
      <c r="DGH74" s="677"/>
      <c r="DGI74" s="677"/>
      <c r="DGJ74" s="677"/>
      <c r="DGK74" s="677"/>
      <c r="DGL74" s="677"/>
      <c r="DGM74" s="677"/>
      <c r="DGN74" s="677"/>
      <c r="DGO74" s="677"/>
      <c r="DGP74" s="677"/>
      <c r="DGQ74" s="677"/>
      <c r="DGR74" s="677"/>
      <c r="DGS74" s="677"/>
      <c r="DGT74" s="677"/>
      <c r="DGU74" s="677"/>
      <c r="DGV74" s="677"/>
      <c r="DGW74" s="677"/>
      <c r="DGX74" s="677"/>
      <c r="DGY74" s="677"/>
      <c r="DGZ74" s="677"/>
      <c r="DHA74" s="677"/>
      <c r="DHB74" s="677"/>
      <c r="DHC74" s="677"/>
      <c r="DHD74" s="677"/>
      <c r="DHE74" s="677"/>
      <c r="DHF74" s="677"/>
      <c r="DHG74" s="677"/>
      <c r="DHH74" s="677"/>
      <c r="DHI74" s="677"/>
      <c r="DHJ74" s="677"/>
      <c r="DHK74" s="677"/>
      <c r="DHL74" s="677"/>
      <c r="DHM74" s="677"/>
      <c r="DHN74" s="677"/>
      <c r="DHO74" s="677"/>
      <c r="DHP74" s="677"/>
      <c r="DHQ74" s="677"/>
      <c r="DHR74" s="677"/>
      <c r="DHS74" s="677"/>
      <c r="DHT74" s="677"/>
      <c r="DHU74" s="677"/>
      <c r="DHV74" s="677"/>
      <c r="DHW74" s="677"/>
      <c r="DHX74" s="677"/>
      <c r="DHY74" s="677"/>
      <c r="DHZ74" s="677"/>
      <c r="DIA74" s="677"/>
      <c r="DIB74" s="677"/>
      <c r="DIC74" s="677"/>
      <c r="DID74" s="677"/>
      <c r="DIE74" s="677"/>
      <c r="DIF74" s="677"/>
      <c r="DIG74" s="677"/>
      <c r="DIH74" s="677"/>
      <c r="DII74" s="677"/>
      <c r="DIJ74" s="677"/>
      <c r="DIK74" s="677"/>
      <c r="DIL74" s="677"/>
      <c r="DIM74" s="677"/>
      <c r="DIN74" s="677"/>
      <c r="DIO74" s="677"/>
      <c r="DIP74" s="677"/>
      <c r="DIQ74" s="677"/>
      <c r="DIR74" s="677"/>
      <c r="DIS74" s="677"/>
      <c r="DIT74" s="677"/>
      <c r="DIU74" s="677"/>
      <c r="DIV74" s="677"/>
      <c r="DIW74" s="677"/>
      <c r="DIX74" s="677"/>
      <c r="DIY74" s="677"/>
      <c r="DIZ74" s="677"/>
      <c r="DJA74" s="677"/>
      <c r="DJB74" s="677"/>
      <c r="DJC74" s="677"/>
      <c r="DJD74" s="677"/>
      <c r="DJE74" s="677"/>
      <c r="DJF74" s="677"/>
      <c r="DJG74" s="677"/>
      <c r="DJH74" s="677"/>
      <c r="DJI74" s="677"/>
      <c r="DJJ74" s="677"/>
      <c r="DJK74" s="677"/>
      <c r="DJL74" s="677"/>
      <c r="DJM74" s="677"/>
      <c r="DJN74" s="677"/>
      <c r="DJO74" s="677"/>
      <c r="DJP74" s="677"/>
      <c r="DJQ74" s="677"/>
      <c r="DJR74" s="677"/>
      <c r="DJS74" s="677"/>
      <c r="DJT74" s="677"/>
      <c r="DJU74" s="677"/>
      <c r="DJV74" s="677"/>
      <c r="DJW74" s="677"/>
      <c r="DJX74" s="677"/>
      <c r="DJY74" s="677"/>
      <c r="DJZ74" s="677"/>
      <c r="DKA74" s="677"/>
      <c r="DKB74" s="677"/>
      <c r="DKC74" s="677"/>
      <c r="DKD74" s="677"/>
      <c r="DKE74" s="677"/>
      <c r="DKF74" s="677"/>
      <c r="DKG74" s="677"/>
      <c r="DKH74" s="677"/>
      <c r="DKI74" s="677"/>
      <c r="DKJ74" s="677"/>
      <c r="DKK74" s="677"/>
      <c r="DKL74" s="677"/>
      <c r="DKM74" s="677"/>
      <c r="DKN74" s="677"/>
      <c r="DKO74" s="677"/>
      <c r="DKP74" s="677"/>
      <c r="DKQ74" s="677"/>
      <c r="DKR74" s="677"/>
      <c r="DKS74" s="677"/>
      <c r="DKT74" s="677"/>
      <c r="DKU74" s="677"/>
      <c r="DKV74" s="677"/>
      <c r="DKW74" s="677"/>
      <c r="DKX74" s="677"/>
      <c r="DKY74" s="677"/>
      <c r="DKZ74" s="677"/>
      <c r="DLA74" s="677"/>
      <c r="DLB74" s="677"/>
      <c r="DLC74" s="677"/>
      <c r="DLD74" s="677"/>
      <c r="DLE74" s="677"/>
      <c r="DLF74" s="677"/>
      <c r="DLG74" s="677"/>
      <c r="DLH74" s="677"/>
      <c r="DLI74" s="677"/>
      <c r="DLJ74" s="677"/>
      <c r="DLK74" s="677"/>
      <c r="DLL74" s="677"/>
      <c r="DLM74" s="677"/>
      <c r="DLN74" s="677"/>
      <c r="DLO74" s="677"/>
      <c r="DLP74" s="677"/>
      <c r="DLQ74" s="677"/>
      <c r="DLR74" s="677"/>
      <c r="DLS74" s="677"/>
      <c r="DLT74" s="677"/>
      <c r="DLU74" s="677"/>
      <c r="DLV74" s="677"/>
      <c r="DLW74" s="677"/>
      <c r="DLX74" s="677"/>
      <c r="DLY74" s="677"/>
      <c r="DLZ74" s="677"/>
      <c r="DMA74" s="677"/>
      <c r="DMB74" s="677"/>
      <c r="DMC74" s="677"/>
      <c r="DMD74" s="677"/>
      <c r="DME74" s="677"/>
      <c r="DMF74" s="677"/>
      <c r="DMG74" s="677"/>
      <c r="DMH74" s="677"/>
      <c r="DMI74" s="677"/>
      <c r="DMJ74" s="677"/>
      <c r="DMK74" s="677"/>
      <c r="DML74" s="677"/>
      <c r="DMM74" s="677"/>
      <c r="DMN74" s="677"/>
      <c r="DMO74" s="677"/>
      <c r="DMP74" s="677"/>
      <c r="DMQ74" s="677"/>
      <c r="DMR74" s="677"/>
      <c r="DMS74" s="677"/>
      <c r="DMT74" s="677"/>
      <c r="DMU74" s="677"/>
      <c r="DMV74" s="677"/>
      <c r="DMW74" s="677"/>
      <c r="DMX74" s="677"/>
      <c r="DMY74" s="677"/>
      <c r="DMZ74" s="677"/>
      <c r="DNA74" s="677"/>
      <c r="DNB74" s="677"/>
      <c r="DNC74" s="677"/>
      <c r="DND74" s="677"/>
      <c r="DNE74" s="677"/>
      <c r="DNF74" s="677"/>
      <c r="DNG74" s="677"/>
      <c r="DNH74" s="677"/>
      <c r="DNI74" s="677"/>
      <c r="DNJ74" s="677"/>
      <c r="DNK74" s="677"/>
      <c r="DNL74" s="677"/>
      <c r="DNM74" s="677"/>
      <c r="DNN74" s="677"/>
      <c r="DNO74" s="677"/>
      <c r="DNP74" s="677"/>
      <c r="DNQ74" s="677"/>
      <c r="DNR74" s="677"/>
      <c r="DNS74" s="677"/>
      <c r="DNT74" s="677"/>
      <c r="DNU74" s="677"/>
      <c r="DNV74" s="677"/>
      <c r="DNW74" s="677"/>
      <c r="DNX74" s="677"/>
      <c r="DNY74" s="677"/>
      <c r="DNZ74" s="677"/>
      <c r="DOA74" s="677"/>
      <c r="DOB74" s="677"/>
      <c r="DOC74" s="677"/>
      <c r="DOD74" s="677"/>
      <c r="DOE74" s="677"/>
      <c r="DOF74" s="677"/>
      <c r="DOG74" s="677"/>
      <c r="DOH74" s="677"/>
      <c r="DOI74" s="677"/>
      <c r="DOJ74" s="677"/>
      <c r="DOK74" s="677"/>
      <c r="DOL74" s="677"/>
      <c r="DOM74" s="677"/>
      <c r="DON74" s="677"/>
      <c r="DOO74" s="677"/>
      <c r="DOP74" s="677"/>
      <c r="DOQ74" s="677"/>
      <c r="DOR74" s="677"/>
      <c r="DOS74" s="677"/>
      <c r="DOT74" s="677"/>
      <c r="DOU74" s="677"/>
      <c r="DOV74" s="677"/>
      <c r="DOW74" s="677"/>
      <c r="DOX74" s="677"/>
      <c r="DOY74" s="677"/>
      <c r="DOZ74" s="677"/>
      <c r="DPA74" s="677"/>
      <c r="DPB74" s="677"/>
      <c r="DPC74" s="677"/>
      <c r="DPD74" s="677"/>
      <c r="DPE74" s="677"/>
      <c r="DPF74" s="677"/>
      <c r="DPG74" s="677"/>
      <c r="DPH74" s="677"/>
      <c r="DPI74" s="677"/>
      <c r="DPJ74" s="677"/>
      <c r="DPK74" s="677"/>
      <c r="DPL74" s="677"/>
      <c r="DPM74" s="677"/>
      <c r="DPN74" s="677"/>
      <c r="DPO74" s="677"/>
      <c r="DPP74" s="677"/>
      <c r="DPQ74" s="677"/>
      <c r="DPR74" s="677"/>
      <c r="DPS74" s="677"/>
      <c r="DPT74" s="677"/>
      <c r="DPU74" s="677"/>
      <c r="DPV74" s="677"/>
      <c r="DPW74" s="677"/>
      <c r="DPX74" s="677"/>
      <c r="DPY74" s="677"/>
      <c r="DPZ74" s="677"/>
      <c r="DQA74" s="677"/>
      <c r="DQB74" s="677"/>
      <c r="DQC74" s="677"/>
      <c r="DQD74" s="677"/>
      <c r="DQE74" s="677"/>
      <c r="DQF74" s="677"/>
      <c r="DQG74" s="677"/>
      <c r="DQH74" s="677"/>
      <c r="DQI74" s="677"/>
      <c r="DQJ74" s="677"/>
      <c r="DQK74" s="677"/>
      <c r="DQL74" s="677"/>
      <c r="DQM74" s="677"/>
      <c r="DQN74" s="677"/>
      <c r="DQO74" s="677"/>
      <c r="DQP74" s="677"/>
      <c r="DQQ74" s="677"/>
      <c r="DQR74" s="677"/>
      <c r="DQS74" s="677"/>
      <c r="DQT74" s="677"/>
      <c r="DQU74" s="677"/>
      <c r="DQV74" s="677"/>
      <c r="DQW74" s="677"/>
      <c r="DQX74" s="677"/>
      <c r="DQY74" s="677"/>
      <c r="DQZ74" s="677"/>
      <c r="DRA74" s="677"/>
      <c r="DRB74" s="677"/>
      <c r="DRC74" s="677"/>
      <c r="DRD74" s="677"/>
      <c r="DRE74" s="677"/>
      <c r="DRF74" s="677"/>
      <c r="DRG74" s="677"/>
      <c r="DRH74" s="677"/>
      <c r="DRI74" s="677"/>
      <c r="DRJ74" s="677"/>
      <c r="DRK74" s="677"/>
      <c r="DRL74" s="677"/>
      <c r="DRM74" s="677"/>
      <c r="DRN74" s="677"/>
      <c r="DRO74" s="677"/>
      <c r="DRP74" s="677"/>
      <c r="DRQ74" s="677"/>
      <c r="DRR74" s="677"/>
      <c r="DRS74" s="677"/>
      <c r="DRT74" s="677"/>
      <c r="DRU74" s="677"/>
      <c r="DRV74" s="677"/>
      <c r="DRW74" s="677"/>
      <c r="DRX74" s="677"/>
      <c r="DRY74" s="677"/>
      <c r="DRZ74" s="677"/>
      <c r="DSA74" s="677"/>
      <c r="DSB74" s="677"/>
      <c r="DSC74" s="677"/>
      <c r="DSD74" s="677"/>
      <c r="DSE74" s="677"/>
      <c r="DSF74" s="677"/>
      <c r="DSG74" s="677"/>
      <c r="DSH74" s="677"/>
      <c r="DSI74" s="677"/>
      <c r="DSJ74" s="677"/>
      <c r="DSK74" s="677"/>
      <c r="DSL74" s="677"/>
      <c r="DSM74" s="677"/>
      <c r="DSN74" s="677"/>
      <c r="DSO74" s="677"/>
      <c r="DSP74" s="677"/>
      <c r="DSQ74" s="677"/>
      <c r="DSR74" s="677"/>
      <c r="DSS74" s="677"/>
      <c r="DST74" s="677"/>
      <c r="DSU74" s="677"/>
      <c r="DSV74" s="677"/>
      <c r="DSW74" s="677"/>
      <c r="DSX74" s="677"/>
      <c r="DSY74" s="677"/>
      <c r="DSZ74" s="677"/>
      <c r="DTA74" s="677"/>
      <c r="DTB74" s="677"/>
      <c r="DTC74" s="677"/>
      <c r="DTD74" s="677"/>
      <c r="DTE74" s="677"/>
      <c r="DTF74" s="677"/>
      <c r="DTG74" s="677"/>
      <c r="DTH74" s="677"/>
      <c r="DTI74" s="677"/>
      <c r="DTJ74" s="677"/>
      <c r="DTK74" s="677"/>
      <c r="DTL74" s="677"/>
      <c r="DTM74" s="677"/>
      <c r="DTN74" s="677"/>
      <c r="DTO74" s="677"/>
      <c r="DTP74" s="677"/>
      <c r="DTQ74" s="677"/>
      <c r="DTR74" s="677"/>
      <c r="DTS74" s="677"/>
      <c r="DTT74" s="677"/>
      <c r="DTU74" s="677"/>
      <c r="DTV74" s="677"/>
      <c r="DTW74" s="677"/>
      <c r="DTX74" s="677"/>
      <c r="DTY74" s="677"/>
      <c r="DTZ74" s="677"/>
      <c r="DUA74" s="677"/>
      <c r="DUB74" s="677"/>
      <c r="DUC74" s="677"/>
      <c r="DUD74" s="677"/>
      <c r="DUE74" s="677"/>
      <c r="DUF74" s="677"/>
      <c r="DUG74" s="677"/>
      <c r="DUH74" s="677"/>
      <c r="DUI74" s="677"/>
      <c r="DUJ74" s="677"/>
      <c r="DUK74" s="677"/>
      <c r="DUL74" s="677"/>
      <c r="DUM74" s="677"/>
      <c r="DUN74" s="677"/>
      <c r="DUO74" s="677"/>
      <c r="DUP74" s="677"/>
      <c r="DUQ74" s="677"/>
      <c r="DUR74" s="677"/>
      <c r="DUS74" s="677"/>
      <c r="DUT74" s="677"/>
      <c r="DUU74" s="677"/>
      <c r="DUV74" s="677"/>
      <c r="DUW74" s="677"/>
      <c r="DUX74" s="677"/>
      <c r="DUY74" s="677"/>
      <c r="DUZ74" s="677"/>
      <c r="DVA74" s="677"/>
      <c r="DVB74" s="677"/>
      <c r="DVC74" s="677"/>
      <c r="DVD74" s="677"/>
      <c r="DVE74" s="677"/>
      <c r="DVF74" s="677"/>
      <c r="DVG74" s="677"/>
      <c r="DVH74" s="677"/>
      <c r="DVI74" s="677"/>
      <c r="DVJ74" s="677"/>
      <c r="DVK74" s="677"/>
      <c r="DVL74" s="677"/>
      <c r="DVM74" s="677"/>
      <c r="DVN74" s="677"/>
      <c r="DVO74" s="677"/>
      <c r="DVP74" s="677"/>
      <c r="DVQ74" s="677"/>
      <c r="DVR74" s="677"/>
      <c r="DVS74" s="677"/>
      <c r="DVT74" s="677"/>
      <c r="DVU74" s="677"/>
      <c r="DVV74" s="677"/>
      <c r="DVW74" s="677"/>
      <c r="DVX74" s="677"/>
      <c r="DVY74" s="677"/>
      <c r="DVZ74" s="677"/>
      <c r="DWA74" s="677"/>
      <c r="DWB74" s="677"/>
      <c r="DWC74" s="677"/>
      <c r="DWD74" s="677"/>
      <c r="DWE74" s="677"/>
      <c r="DWF74" s="677"/>
      <c r="DWG74" s="677"/>
      <c r="DWH74" s="677"/>
      <c r="DWI74" s="677"/>
      <c r="DWJ74" s="677"/>
      <c r="DWK74" s="677"/>
      <c r="DWL74" s="677"/>
      <c r="DWM74" s="677"/>
      <c r="DWN74" s="677"/>
      <c r="DWO74" s="677"/>
      <c r="DWP74" s="677"/>
      <c r="DWQ74" s="677"/>
      <c r="DWR74" s="677"/>
      <c r="DWS74" s="677"/>
      <c r="DWT74" s="677"/>
      <c r="DWU74" s="677"/>
      <c r="DWV74" s="677"/>
      <c r="DWW74" s="677"/>
      <c r="DWX74" s="677"/>
      <c r="DWY74" s="677"/>
      <c r="DWZ74" s="677"/>
      <c r="DXA74" s="677"/>
      <c r="DXB74" s="677"/>
      <c r="DXC74" s="677"/>
      <c r="DXD74" s="677"/>
      <c r="DXE74" s="677"/>
      <c r="DXF74" s="677"/>
      <c r="DXG74" s="677"/>
      <c r="DXH74" s="677"/>
      <c r="DXI74" s="677"/>
      <c r="DXJ74" s="677"/>
      <c r="DXK74" s="677"/>
      <c r="DXL74" s="677"/>
      <c r="DXM74" s="677"/>
      <c r="DXN74" s="677"/>
      <c r="DXO74" s="677"/>
      <c r="DXP74" s="677"/>
      <c r="DXQ74" s="677"/>
      <c r="DXR74" s="677"/>
      <c r="DXS74" s="677"/>
      <c r="DXT74" s="677"/>
      <c r="DXU74" s="677"/>
      <c r="DXV74" s="677"/>
      <c r="DXW74" s="677"/>
      <c r="DXX74" s="677"/>
      <c r="DXY74" s="677"/>
      <c r="DXZ74" s="677"/>
      <c r="DYA74" s="677"/>
      <c r="DYB74" s="677"/>
      <c r="DYC74" s="677"/>
      <c r="DYD74" s="677"/>
      <c r="DYE74" s="677"/>
      <c r="DYF74" s="677"/>
      <c r="DYG74" s="677"/>
      <c r="DYH74" s="677"/>
      <c r="DYI74" s="677"/>
      <c r="DYJ74" s="677"/>
      <c r="DYK74" s="677"/>
      <c r="DYL74" s="677"/>
      <c r="DYM74" s="677"/>
      <c r="DYN74" s="677"/>
      <c r="DYO74" s="677"/>
      <c r="DYP74" s="677"/>
      <c r="DYQ74" s="677"/>
      <c r="DYR74" s="677"/>
      <c r="DYS74" s="677"/>
      <c r="DYT74" s="677"/>
      <c r="DYU74" s="677"/>
      <c r="DYV74" s="677"/>
      <c r="DYW74" s="677"/>
      <c r="DYX74" s="677"/>
      <c r="DYY74" s="677"/>
      <c r="DYZ74" s="677"/>
      <c r="DZA74" s="677"/>
      <c r="DZB74" s="677"/>
      <c r="DZC74" s="677"/>
      <c r="DZD74" s="677"/>
      <c r="DZE74" s="677"/>
      <c r="DZF74" s="677"/>
      <c r="DZG74" s="677"/>
      <c r="DZH74" s="677"/>
      <c r="DZI74" s="677"/>
      <c r="DZJ74" s="677"/>
      <c r="DZK74" s="677"/>
      <c r="DZL74" s="677"/>
      <c r="DZM74" s="677"/>
      <c r="DZN74" s="677"/>
      <c r="DZO74" s="677"/>
      <c r="DZP74" s="677"/>
      <c r="DZQ74" s="677"/>
      <c r="DZR74" s="677"/>
      <c r="DZS74" s="677"/>
      <c r="DZT74" s="677"/>
      <c r="DZU74" s="677"/>
      <c r="DZV74" s="677"/>
      <c r="DZW74" s="677"/>
      <c r="DZX74" s="677"/>
      <c r="DZY74" s="677"/>
      <c r="DZZ74" s="677"/>
      <c r="EAA74" s="677"/>
      <c r="EAB74" s="677"/>
      <c r="EAC74" s="677"/>
      <c r="EAD74" s="677"/>
      <c r="EAE74" s="677"/>
      <c r="EAF74" s="677"/>
      <c r="EAG74" s="677"/>
      <c r="EAH74" s="677"/>
      <c r="EAI74" s="677"/>
      <c r="EAJ74" s="677"/>
      <c r="EAK74" s="677"/>
      <c r="EAL74" s="677"/>
      <c r="EAM74" s="677"/>
      <c r="EAN74" s="677"/>
      <c r="EAO74" s="677"/>
      <c r="EAP74" s="677"/>
      <c r="EAQ74" s="677"/>
      <c r="EAR74" s="677"/>
      <c r="EAS74" s="677"/>
      <c r="EAT74" s="677"/>
      <c r="EAU74" s="677"/>
      <c r="EAV74" s="677"/>
      <c r="EAW74" s="677"/>
      <c r="EAX74" s="677"/>
      <c r="EAY74" s="677"/>
      <c r="EAZ74" s="677"/>
      <c r="EBA74" s="677"/>
      <c r="EBB74" s="677"/>
      <c r="EBC74" s="677"/>
      <c r="EBD74" s="677"/>
      <c r="EBE74" s="677"/>
      <c r="EBF74" s="677"/>
      <c r="EBG74" s="677"/>
      <c r="EBH74" s="677"/>
      <c r="EBI74" s="677"/>
      <c r="EBJ74" s="677"/>
      <c r="EBK74" s="677"/>
      <c r="EBL74" s="677"/>
      <c r="EBM74" s="677"/>
      <c r="EBN74" s="677"/>
      <c r="EBO74" s="677"/>
      <c r="EBP74" s="677"/>
      <c r="EBQ74" s="677"/>
      <c r="EBR74" s="677"/>
      <c r="EBS74" s="677"/>
      <c r="EBT74" s="677"/>
      <c r="EBU74" s="677"/>
      <c r="EBV74" s="677"/>
      <c r="EBW74" s="677"/>
      <c r="EBX74" s="677"/>
      <c r="EBY74" s="677"/>
      <c r="EBZ74" s="677"/>
      <c r="ECA74" s="677"/>
      <c r="ECB74" s="677"/>
      <c r="ECC74" s="677"/>
      <c r="ECD74" s="677"/>
      <c r="ECE74" s="677"/>
      <c r="ECF74" s="677"/>
      <c r="ECG74" s="677"/>
      <c r="ECH74" s="677"/>
      <c r="ECI74" s="677"/>
      <c r="ECJ74" s="677"/>
      <c r="ECK74" s="677"/>
      <c r="ECL74" s="677"/>
      <c r="ECM74" s="677"/>
      <c r="ECN74" s="677"/>
      <c r="ECO74" s="677"/>
      <c r="ECP74" s="677"/>
      <c r="ECQ74" s="677"/>
      <c r="ECR74" s="677"/>
      <c r="ECS74" s="677"/>
      <c r="ECT74" s="677"/>
      <c r="ECU74" s="677"/>
      <c r="ECV74" s="677"/>
      <c r="ECW74" s="677"/>
      <c r="ECX74" s="677"/>
      <c r="ECY74" s="677"/>
      <c r="ECZ74" s="677"/>
      <c r="EDA74" s="677"/>
      <c r="EDB74" s="677"/>
      <c r="EDC74" s="677"/>
      <c r="EDD74" s="677"/>
      <c r="EDE74" s="677"/>
      <c r="EDF74" s="677"/>
      <c r="EDG74" s="677"/>
      <c r="EDH74" s="677"/>
      <c r="EDI74" s="677"/>
      <c r="EDJ74" s="677"/>
      <c r="EDK74" s="677"/>
      <c r="EDL74" s="677"/>
      <c r="EDM74" s="677"/>
      <c r="EDN74" s="677"/>
      <c r="EDO74" s="677"/>
      <c r="EDP74" s="677"/>
      <c r="EDQ74" s="677"/>
      <c r="EDR74" s="677"/>
      <c r="EDS74" s="677"/>
      <c r="EDT74" s="677"/>
      <c r="EDU74" s="677"/>
      <c r="EDV74" s="677"/>
      <c r="EDW74" s="677"/>
      <c r="EDX74" s="677"/>
      <c r="EDY74" s="677"/>
      <c r="EDZ74" s="677"/>
      <c r="EEA74" s="677"/>
      <c r="EEB74" s="677"/>
      <c r="EEC74" s="677"/>
      <c r="EED74" s="677"/>
      <c r="EEE74" s="677"/>
      <c r="EEF74" s="677"/>
      <c r="EEG74" s="677"/>
      <c r="EEH74" s="677"/>
      <c r="EEI74" s="677"/>
      <c r="EEJ74" s="677"/>
      <c r="EEK74" s="677"/>
      <c r="EEL74" s="677"/>
      <c r="EEM74" s="677"/>
      <c r="EEN74" s="677"/>
      <c r="EEO74" s="677"/>
      <c r="EEP74" s="677"/>
      <c r="EEQ74" s="677"/>
      <c r="EER74" s="677"/>
      <c r="EES74" s="677"/>
      <c r="EET74" s="677"/>
      <c r="EEU74" s="677"/>
      <c r="EEV74" s="677"/>
      <c r="EEW74" s="677"/>
      <c r="EEX74" s="677"/>
      <c r="EEY74" s="677"/>
      <c r="EEZ74" s="677"/>
      <c r="EFA74" s="677"/>
      <c r="EFB74" s="677"/>
      <c r="EFC74" s="677"/>
      <c r="EFD74" s="677"/>
      <c r="EFE74" s="677"/>
      <c r="EFF74" s="677"/>
      <c r="EFG74" s="677"/>
      <c r="EFH74" s="677"/>
      <c r="EFI74" s="677"/>
      <c r="EFJ74" s="677"/>
      <c r="EFK74" s="677"/>
      <c r="EFL74" s="677"/>
      <c r="EFM74" s="677"/>
      <c r="EFN74" s="677"/>
      <c r="EFO74" s="677"/>
      <c r="EFP74" s="677"/>
      <c r="EFQ74" s="677"/>
      <c r="EFR74" s="677"/>
      <c r="EFS74" s="677"/>
      <c r="EFT74" s="677"/>
      <c r="EFU74" s="677"/>
      <c r="EFV74" s="677"/>
      <c r="EFW74" s="677"/>
      <c r="EFX74" s="677"/>
      <c r="EFY74" s="677"/>
      <c r="EFZ74" s="677"/>
      <c r="EGA74" s="677"/>
      <c r="EGB74" s="677"/>
      <c r="EGC74" s="677"/>
      <c r="EGD74" s="677"/>
      <c r="EGE74" s="677"/>
      <c r="EGF74" s="677"/>
      <c r="EGG74" s="677"/>
      <c r="EGH74" s="677"/>
      <c r="EGI74" s="677"/>
      <c r="EGJ74" s="677"/>
      <c r="EGK74" s="677"/>
      <c r="EGL74" s="677"/>
      <c r="EGM74" s="677"/>
      <c r="EGN74" s="677"/>
      <c r="EGO74" s="677"/>
      <c r="EGP74" s="677"/>
      <c r="EGQ74" s="677"/>
      <c r="EGR74" s="677"/>
      <c r="EGS74" s="677"/>
      <c r="EGT74" s="677"/>
      <c r="EGU74" s="677"/>
      <c r="EGV74" s="677"/>
      <c r="EGW74" s="677"/>
      <c r="EGX74" s="677"/>
      <c r="EGY74" s="677"/>
      <c r="EGZ74" s="677"/>
      <c r="EHA74" s="677"/>
      <c r="EHB74" s="677"/>
      <c r="EHC74" s="677"/>
      <c r="EHD74" s="677"/>
      <c r="EHE74" s="677"/>
      <c r="EHF74" s="677"/>
      <c r="EHG74" s="677"/>
      <c r="EHH74" s="677"/>
      <c r="EHI74" s="677"/>
      <c r="EHJ74" s="677"/>
      <c r="EHK74" s="677"/>
      <c r="EHL74" s="677"/>
      <c r="EHM74" s="677"/>
      <c r="EHN74" s="677"/>
      <c r="EHO74" s="677"/>
      <c r="EHP74" s="677"/>
      <c r="EHQ74" s="677"/>
      <c r="EHR74" s="677"/>
      <c r="EHS74" s="677"/>
      <c r="EHT74" s="677"/>
      <c r="EHU74" s="677"/>
      <c r="EHV74" s="677"/>
      <c r="EHW74" s="677"/>
      <c r="EHX74" s="677"/>
      <c r="EHY74" s="677"/>
      <c r="EHZ74" s="677"/>
      <c r="EIA74" s="677"/>
      <c r="EIB74" s="677"/>
      <c r="EIC74" s="677"/>
      <c r="EID74" s="677"/>
      <c r="EIE74" s="677"/>
      <c r="EIF74" s="677"/>
      <c r="EIG74" s="677"/>
      <c r="EIH74" s="677"/>
      <c r="EII74" s="677"/>
      <c r="EIJ74" s="677"/>
      <c r="EIK74" s="677"/>
      <c r="EIL74" s="677"/>
      <c r="EIM74" s="677"/>
      <c r="EIN74" s="677"/>
      <c r="EIO74" s="677"/>
      <c r="EIP74" s="677"/>
      <c r="EIQ74" s="677"/>
      <c r="EIR74" s="677"/>
      <c r="EIS74" s="677"/>
      <c r="EIT74" s="677"/>
      <c r="EIU74" s="677"/>
      <c r="EIV74" s="677"/>
      <c r="EIW74" s="677"/>
      <c r="EIX74" s="677"/>
      <c r="EIY74" s="677"/>
      <c r="EIZ74" s="677"/>
      <c r="EJA74" s="677"/>
      <c r="EJB74" s="677"/>
      <c r="EJC74" s="677"/>
      <c r="EJD74" s="677"/>
      <c r="EJE74" s="677"/>
      <c r="EJF74" s="677"/>
      <c r="EJG74" s="677"/>
      <c r="EJH74" s="677"/>
      <c r="EJI74" s="677"/>
      <c r="EJJ74" s="677"/>
      <c r="EJK74" s="677"/>
      <c r="EJL74" s="677"/>
      <c r="EJM74" s="677"/>
      <c r="EJN74" s="677"/>
      <c r="EJO74" s="677"/>
      <c r="EJP74" s="677"/>
      <c r="EJQ74" s="677"/>
      <c r="EJR74" s="677"/>
      <c r="EJS74" s="677"/>
      <c r="EJT74" s="677"/>
      <c r="EJU74" s="677"/>
      <c r="EJV74" s="677"/>
      <c r="EJW74" s="677"/>
      <c r="EJX74" s="677"/>
      <c r="EJY74" s="677"/>
      <c r="EJZ74" s="677"/>
      <c r="EKA74" s="677"/>
      <c r="EKB74" s="677"/>
      <c r="EKC74" s="677"/>
      <c r="EKD74" s="677"/>
      <c r="EKE74" s="677"/>
      <c r="EKF74" s="677"/>
      <c r="EKG74" s="677"/>
      <c r="EKH74" s="677"/>
      <c r="EKI74" s="677"/>
      <c r="EKJ74" s="677"/>
      <c r="EKK74" s="677"/>
      <c r="EKL74" s="677"/>
      <c r="EKM74" s="677"/>
      <c r="EKN74" s="677"/>
      <c r="EKO74" s="677"/>
      <c r="EKP74" s="677"/>
      <c r="EKQ74" s="677"/>
      <c r="EKR74" s="677"/>
      <c r="EKS74" s="677"/>
      <c r="EKT74" s="677"/>
      <c r="EKU74" s="677"/>
      <c r="EKV74" s="677"/>
      <c r="EKW74" s="677"/>
      <c r="EKX74" s="677"/>
      <c r="EKY74" s="677"/>
      <c r="EKZ74" s="677"/>
      <c r="ELA74" s="677"/>
      <c r="ELB74" s="677"/>
      <c r="ELC74" s="677"/>
      <c r="ELD74" s="677"/>
      <c r="ELE74" s="677"/>
      <c r="ELF74" s="677"/>
      <c r="ELG74" s="677"/>
      <c r="ELH74" s="677"/>
      <c r="ELI74" s="677"/>
      <c r="ELJ74" s="677"/>
      <c r="ELK74" s="677"/>
      <c r="ELL74" s="677"/>
      <c r="ELM74" s="677"/>
      <c r="ELN74" s="677"/>
      <c r="ELO74" s="677"/>
      <c r="ELP74" s="677"/>
      <c r="ELQ74" s="677"/>
      <c r="ELR74" s="677"/>
      <c r="ELS74" s="677"/>
      <c r="ELT74" s="677"/>
      <c r="ELU74" s="677"/>
      <c r="ELV74" s="677"/>
      <c r="ELW74" s="677"/>
      <c r="ELX74" s="677"/>
      <c r="ELY74" s="677"/>
      <c r="ELZ74" s="677"/>
      <c r="EMA74" s="677"/>
      <c r="EMB74" s="677"/>
      <c r="EMC74" s="677"/>
      <c r="EMD74" s="677"/>
      <c r="EME74" s="677"/>
      <c r="EMF74" s="677"/>
      <c r="EMG74" s="677"/>
      <c r="EMH74" s="677"/>
      <c r="EMI74" s="677"/>
      <c r="EMJ74" s="677"/>
      <c r="EMK74" s="677"/>
      <c r="EML74" s="677"/>
      <c r="EMM74" s="677"/>
      <c r="EMN74" s="677"/>
      <c r="EMO74" s="677"/>
      <c r="EMP74" s="677"/>
      <c r="EMQ74" s="677"/>
      <c r="EMR74" s="677"/>
      <c r="EMS74" s="677"/>
      <c r="EMT74" s="677"/>
      <c r="EMU74" s="677"/>
      <c r="EMV74" s="677"/>
      <c r="EMW74" s="677"/>
      <c r="EMX74" s="677"/>
      <c r="EMY74" s="677"/>
      <c r="EMZ74" s="677"/>
      <c r="ENA74" s="677"/>
      <c r="ENB74" s="677"/>
      <c r="ENC74" s="677"/>
      <c r="END74" s="677"/>
      <c r="ENE74" s="677"/>
      <c r="ENF74" s="677"/>
      <c r="ENG74" s="677"/>
      <c r="ENH74" s="677"/>
      <c r="ENI74" s="677"/>
      <c r="ENJ74" s="677"/>
      <c r="ENK74" s="677"/>
      <c r="ENL74" s="677"/>
      <c r="ENM74" s="677"/>
      <c r="ENN74" s="677"/>
      <c r="ENO74" s="677"/>
      <c r="ENP74" s="677"/>
      <c r="ENQ74" s="677"/>
      <c r="ENR74" s="677"/>
      <c r="ENS74" s="677"/>
      <c r="ENT74" s="677"/>
      <c r="ENU74" s="677"/>
      <c r="ENV74" s="677"/>
      <c r="ENW74" s="677"/>
      <c r="ENX74" s="677"/>
      <c r="ENY74" s="677"/>
      <c r="ENZ74" s="677"/>
      <c r="EOA74" s="677"/>
      <c r="EOB74" s="677"/>
      <c r="EOC74" s="677"/>
      <c r="EOD74" s="677"/>
      <c r="EOE74" s="677"/>
      <c r="EOF74" s="677"/>
      <c r="EOG74" s="677"/>
      <c r="EOH74" s="677"/>
      <c r="EOI74" s="677"/>
      <c r="EOJ74" s="677"/>
      <c r="EOK74" s="677"/>
      <c r="EOL74" s="677"/>
      <c r="EOM74" s="677"/>
      <c r="EON74" s="677"/>
      <c r="EOO74" s="677"/>
      <c r="EOP74" s="677"/>
      <c r="EOQ74" s="677"/>
      <c r="EOR74" s="677"/>
      <c r="EOS74" s="677"/>
      <c r="EOT74" s="677"/>
      <c r="EOU74" s="677"/>
      <c r="EOV74" s="677"/>
      <c r="EOW74" s="677"/>
      <c r="EOX74" s="677"/>
      <c r="EOY74" s="677"/>
      <c r="EOZ74" s="677"/>
      <c r="EPA74" s="677"/>
      <c r="EPB74" s="677"/>
      <c r="EPC74" s="677"/>
      <c r="EPD74" s="677"/>
      <c r="EPE74" s="677"/>
      <c r="EPF74" s="677"/>
      <c r="EPG74" s="677"/>
      <c r="EPH74" s="677"/>
      <c r="EPI74" s="677"/>
      <c r="EPJ74" s="677"/>
      <c r="EPK74" s="677"/>
      <c r="EPL74" s="677"/>
      <c r="EPM74" s="677"/>
      <c r="EPN74" s="677"/>
      <c r="EPO74" s="677"/>
      <c r="EPP74" s="677"/>
      <c r="EPQ74" s="677"/>
      <c r="EPR74" s="677"/>
      <c r="EPS74" s="677"/>
      <c r="EPT74" s="677"/>
      <c r="EPU74" s="677"/>
      <c r="EPV74" s="677"/>
      <c r="EPW74" s="677"/>
      <c r="EPX74" s="677"/>
      <c r="EPY74" s="677"/>
      <c r="EPZ74" s="677"/>
      <c r="EQA74" s="677"/>
      <c r="EQB74" s="677"/>
      <c r="EQC74" s="677"/>
      <c r="EQD74" s="677"/>
      <c r="EQE74" s="677"/>
      <c r="EQF74" s="677"/>
      <c r="EQG74" s="677"/>
      <c r="EQH74" s="677"/>
      <c r="EQI74" s="677"/>
      <c r="EQJ74" s="677"/>
      <c r="EQK74" s="677"/>
      <c r="EQL74" s="677"/>
      <c r="EQM74" s="677"/>
      <c r="EQN74" s="677"/>
      <c r="EQO74" s="677"/>
      <c r="EQP74" s="677"/>
      <c r="EQQ74" s="677"/>
      <c r="EQR74" s="677"/>
      <c r="EQS74" s="677"/>
      <c r="EQT74" s="677"/>
      <c r="EQU74" s="677"/>
      <c r="EQV74" s="677"/>
      <c r="EQW74" s="677"/>
      <c r="EQX74" s="677"/>
      <c r="EQY74" s="677"/>
      <c r="EQZ74" s="677"/>
      <c r="ERA74" s="677"/>
      <c r="ERB74" s="677"/>
      <c r="ERC74" s="677"/>
      <c r="ERD74" s="677"/>
      <c r="ERE74" s="677"/>
      <c r="ERF74" s="677"/>
      <c r="ERG74" s="677"/>
      <c r="ERH74" s="677"/>
      <c r="ERI74" s="677"/>
      <c r="ERJ74" s="677"/>
      <c r="ERK74" s="677"/>
      <c r="ERL74" s="677"/>
      <c r="ERM74" s="677"/>
      <c r="ERN74" s="677"/>
      <c r="ERO74" s="677"/>
      <c r="ERP74" s="677"/>
      <c r="ERQ74" s="677"/>
      <c r="ERR74" s="677"/>
      <c r="ERS74" s="677"/>
      <c r="ERT74" s="677"/>
      <c r="ERU74" s="677"/>
      <c r="ERV74" s="677"/>
      <c r="ERW74" s="677"/>
      <c r="ERX74" s="677"/>
      <c r="ERY74" s="677"/>
      <c r="ERZ74" s="677"/>
      <c r="ESA74" s="677"/>
      <c r="ESB74" s="677"/>
      <c r="ESC74" s="677"/>
      <c r="ESD74" s="677"/>
      <c r="ESE74" s="677"/>
      <c r="ESF74" s="677"/>
      <c r="ESG74" s="677"/>
      <c r="ESH74" s="677"/>
      <c r="ESI74" s="677"/>
      <c r="ESJ74" s="677"/>
      <c r="ESK74" s="677"/>
      <c r="ESL74" s="677"/>
      <c r="ESM74" s="677"/>
      <c r="ESN74" s="677"/>
      <c r="ESO74" s="677"/>
      <c r="ESP74" s="677"/>
      <c r="ESQ74" s="677"/>
      <c r="ESR74" s="677"/>
      <c r="ESS74" s="677"/>
      <c r="EST74" s="677"/>
      <c r="ESU74" s="677"/>
      <c r="ESV74" s="677"/>
      <c r="ESW74" s="677"/>
      <c r="ESX74" s="677"/>
      <c r="ESY74" s="677"/>
      <c r="ESZ74" s="677"/>
      <c r="ETA74" s="677"/>
      <c r="ETB74" s="677"/>
      <c r="ETC74" s="677"/>
      <c r="ETD74" s="677"/>
      <c r="ETE74" s="677"/>
      <c r="ETF74" s="677"/>
      <c r="ETG74" s="677"/>
      <c r="ETH74" s="677"/>
      <c r="ETI74" s="677"/>
      <c r="ETJ74" s="677"/>
      <c r="ETK74" s="677"/>
      <c r="ETL74" s="677"/>
      <c r="ETM74" s="677"/>
      <c r="ETN74" s="677"/>
      <c r="ETO74" s="677"/>
      <c r="ETP74" s="677"/>
      <c r="ETQ74" s="677"/>
      <c r="ETR74" s="677"/>
      <c r="ETS74" s="677"/>
      <c r="ETT74" s="677"/>
      <c r="ETU74" s="677"/>
      <c r="ETV74" s="677"/>
      <c r="ETW74" s="677"/>
      <c r="ETX74" s="677"/>
      <c r="ETY74" s="677"/>
      <c r="ETZ74" s="677"/>
      <c r="EUA74" s="677"/>
      <c r="EUB74" s="677"/>
      <c r="EUC74" s="677"/>
      <c r="EUD74" s="677"/>
      <c r="EUE74" s="677"/>
      <c r="EUF74" s="677"/>
      <c r="EUG74" s="677"/>
      <c r="EUH74" s="677"/>
      <c r="EUI74" s="677"/>
      <c r="EUJ74" s="677"/>
      <c r="EUK74" s="677"/>
      <c r="EUL74" s="677"/>
      <c r="EUM74" s="677"/>
      <c r="EUN74" s="677"/>
      <c r="EUO74" s="677"/>
      <c r="EUP74" s="677"/>
      <c r="EUQ74" s="677"/>
      <c r="EUR74" s="677"/>
      <c r="EUS74" s="677"/>
      <c r="EUT74" s="677"/>
      <c r="EUU74" s="677"/>
      <c r="EUV74" s="677"/>
      <c r="EUW74" s="677"/>
      <c r="EUX74" s="677"/>
      <c r="EUY74" s="677"/>
      <c r="EUZ74" s="677"/>
      <c r="EVA74" s="677"/>
      <c r="EVB74" s="677"/>
      <c r="EVC74" s="677"/>
      <c r="EVD74" s="677"/>
      <c r="EVE74" s="677"/>
      <c r="EVF74" s="677"/>
      <c r="EVG74" s="677"/>
      <c r="EVH74" s="677"/>
      <c r="EVI74" s="677"/>
      <c r="EVJ74" s="677"/>
      <c r="EVK74" s="677"/>
      <c r="EVL74" s="677"/>
      <c r="EVM74" s="677"/>
      <c r="EVN74" s="677"/>
      <c r="EVO74" s="677"/>
      <c r="EVP74" s="677"/>
      <c r="EVQ74" s="677"/>
      <c r="EVR74" s="677"/>
      <c r="EVS74" s="677"/>
      <c r="EVT74" s="677"/>
      <c r="EVU74" s="677"/>
      <c r="EVV74" s="677"/>
      <c r="EVW74" s="677"/>
      <c r="EVX74" s="677"/>
      <c r="EVY74" s="677"/>
      <c r="EVZ74" s="677"/>
      <c r="EWA74" s="677"/>
      <c r="EWB74" s="677"/>
      <c r="EWC74" s="677"/>
      <c r="EWD74" s="677"/>
      <c r="EWE74" s="677"/>
      <c r="EWF74" s="677"/>
      <c r="EWG74" s="677"/>
      <c r="EWH74" s="677"/>
      <c r="EWI74" s="677"/>
      <c r="EWJ74" s="677"/>
      <c r="EWK74" s="677"/>
      <c r="EWL74" s="677"/>
      <c r="EWM74" s="677"/>
      <c r="EWN74" s="677"/>
      <c r="EWO74" s="677"/>
      <c r="EWP74" s="677"/>
      <c r="EWQ74" s="677"/>
      <c r="EWR74" s="677"/>
      <c r="EWS74" s="677"/>
      <c r="EWT74" s="677"/>
      <c r="EWU74" s="677"/>
      <c r="EWV74" s="677"/>
      <c r="EWW74" s="677"/>
      <c r="EWX74" s="677"/>
      <c r="EWY74" s="677"/>
      <c r="EWZ74" s="677"/>
      <c r="EXA74" s="677"/>
      <c r="EXB74" s="677"/>
      <c r="EXC74" s="677"/>
      <c r="EXD74" s="677"/>
      <c r="EXE74" s="677"/>
      <c r="EXF74" s="677"/>
      <c r="EXG74" s="677"/>
      <c r="EXH74" s="677"/>
      <c r="EXI74" s="677"/>
      <c r="EXJ74" s="677"/>
      <c r="EXK74" s="677"/>
      <c r="EXL74" s="677"/>
      <c r="EXM74" s="677"/>
      <c r="EXN74" s="677"/>
      <c r="EXO74" s="677"/>
      <c r="EXP74" s="677"/>
      <c r="EXQ74" s="677"/>
      <c r="EXR74" s="677"/>
      <c r="EXS74" s="677"/>
      <c r="EXT74" s="677"/>
      <c r="EXU74" s="677"/>
      <c r="EXV74" s="677"/>
      <c r="EXW74" s="677"/>
      <c r="EXX74" s="677"/>
      <c r="EXY74" s="677"/>
      <c r="EXZ74" s="677"/>
      <c r="EYA74" s="677"/>
      <c r="EYB74" s="677"/>
      <c r="EYC74" s="677"/>
      <c r="EYD74" s="677"/>
      <c r="EYE74" s="677"/>
      <c r="EYF74" s="677"/>
      <c r="EYG74" s="677"/>
      <c r="EYH74" s="677"/>
      <c r="EYI74" s="677"/>
      <c r="EYJ74" s="677"/>
      <c r="EYK74" s="677"/>
      <c r="EYL74" s="677"/>
      <c r="EYM74" s="677"/>
      <c r="EYN74" s="677"/>
      <c r="EYO74" s="677"/>
      <c r="EYP74" s="677"/>
      <c r="EYQ74" s="677"/>
      <c r="EYR74" s="677"/>
      <c r="EYS74" s="677"/>
      <c r="EYT74" s="677"/>
      <c r="EYU74" s="677"/>
      <c r="EYV74" s="677"/>
      <c r="EYW74" s="677"/>
      <c r="EYX74" s="677"/>
      <c r="EYY74" s="677"/>
      <c r="EYZ74" s="677"/>
      <c r="EZA74" s="677"/>
      <c r="EZB74" s="677"/>
      <c r="EZC74" s="677"/>
      <c r="EZD74" s="677"/>
      <c r="EZE74" s="677"/>
      <c r="EZF74" s="677"/>
      <c r="EZG74" s="677"/>
      <c r="EZH74" s="677"/>
      <c r="EZI74" s="677"/>
      <c r="EZJ74" s="677"/>
      <c r="EZK74" s="677"/>
      <c r="EZL74" s="677"/>
      <c r="EZM74" s="677"/>
      <c r="EZN74" s="677"/>
      <c r="EZO74" s="677"/>
      <c r="EZP74" s="677"/>
      <c r="EZQ74" s="677"/>
      <c r="EZR74" s="677"/>
      <c r="EZS74" s="677"/>
      <c r="EZT74" s="677"/>
      <c r="EZU74" s="677"/>
      <c r="EZV74" s="677"/>
      <c r="EZW74" s="677"/>
      <c r="EZX74" s="677"/>
      <c r="EZY74" s="677"/>
      <c r="EZZ74" s="677"/>
      <c r="FAA74" s="677"/>
      <c r="FAB74" s="677"/>
      <c r="FAC74" s="677"/>
      <c r="FAD74" s="677"/>
      <c r="FAE74" s="677"/>
      <c r="FAF74" s="677"/>
      <c r="FAG74" s="677"/>
      <c r="FAH74" s="677"/>
      <c r="FAI74" s="677"/>
      <c r="FAJ74" s="677"/>
      <c r="FAK74" s="677"/>
      <c r="FAL74" s="677"/>
      <c r="FAM74" s="677"/>
      <c r="FAN74" s="677"/>
      <c r="FAO74" s="677"/>
      <c r="FAP74" s="677"/>
      <c r="FAQ74" s="677"/>
      <c r="FAR74" s="677"/>
      <c r="FAS74" s="677"/>
      <c r="FAT74" s="677"/>
      <c r="FAU74" s="677"/>
      <c r="FAV74" s="677"/>
      <c r="FAW74" s="677"/>
      <c r="FAX74" s="677"/>
      <c r="FAY74" s="677"/>
      <c r="FAZ74" s="677"/>
      <c r="FBA74" s="677"/>
      <c r="FBB74" s="677"/>
      <c r="FBC74" s="677"/>
      <c r="FBD74" s="677"/>
      <c r="FBE74" s="677"/>
      <c r="FBF74" s="677"/>
      <c r="FBG74" s="677"/>
      <c r="FBH74" s="677"/>
      <c r="FBI74" s="677"/>
      <c r="FBJ74" s="677"/>
      <c r="FBK74" s="677"/>
      <c r="FBL74" s="677"/>
      <c r="FBM74" s="677"/>
      <c r="FBN74" s="677"/>
      <c r="FBO74" s="677"/>
      <c r="FBP74" s="677"/>
      <c r="FBQ74" s="677"/>
      <c r="FBR74" s="677"/>
      <c r="FBS74" s="677"/>
      <c r="FBT74" s="677"/>
      <c r="FBU74" s="677"/>
      <c r="FBV74" s="677"/>
      <c r="FBW74" s="677"/>
      <c r="FBX74" s="677"/>
      <c r="FBY74" s="677"/>
      <c r="FBZ74" s="677"/>
      <c r="FCA74" s="677"/>
      <c r="FCB74" s="677"/>
      <c r="FCC74" s="677"/>
      <c r="FCD74" s="677"/>
      <c r="FCE74" s="677"/>
      <c r="FCF74" s="677"/>
      <c r="FCG74" s="677"/>
      <c r="FCH74" s="677"/>
      <c r="FCI74" s="677"/>
      <c r="FCJ74" s="677"/>
      <c r="FCK74" s="677"/>
      <c r="FCL74" s="677"/>
      <c r="FCM74" s="677"/>
      <c r="FCN74" s="677"/>
      <c r="FCO74" s="677"/>
      <c r="FCP74" s="677"/>
      <c r="FCQ74" s="677"/>
      <c r="FCR74" s="677"/>
      <c r="FCS74" s="677"/>
      <c r="FCT74" s="677"/>
      <c r="FCU74" s="677"/>
      <c r="FCV74" s="677"/>
      <c r="FCW74" s="677"/>
      <c r="FCX74" s="677"/>
      <c r="FCY74" s="677"/>
      <c r="FCZ74" s="677"/>
      <c r="FDA74" s="677"/>
      <c r="FDB74" s="677"/>
      <c r="FDC74" s="677"/>
      <c r="FDD74" s="677"/>
      <c r="FDE74" s="677"/>
      <c r="FDF74" s="677"/>
      <c r="FDG74" s="677"/>
      <c r="FDH74" s="677"/>
      <c r="FDI74" s="677"/>
      <c r="FDJ74" s="677"/>
      <c r="FDK74" s="677"/>
      <c r="FDL74" s="677"/>
      <c r="FDM74" s="677"/>
      <c r="FDN74" s="677"/>
      <c r="FDO74" s="677"/>
      <c r="FDP74" s="677"/>
      <c r="FDQ74" s="677"/>
      <c r="FDR74" s="677"/>
      <c r="FDS74" s="677"/>
      <c r="FDT74" s="677"/>
      <c r="FDU74" s="677"/>
      <c r="FDV74" s="677"/>
      <c r="FDW74" s="677"/>
      <c r="FDX74" s="677"/>
      <c r="FDY74" s="677"/>
      <c r="FDZ74" s="677"/>
      <c r="FEA74" s="677"/>
      <c r="FEB74" s="677"/>
      <c r="FEC74" s="677"/>
      <c r="FED74" s="677"/>
      <c r="FEE74" s="677"/>
      <c r="FEF74" s="677"/>
      <c r="FEG74" s="677"/>
      <c r="FEH74" s="677"/>
      <c r="FEI74" s="677"/>
      <c r="FEJ74" s="677"/>
      <c r="FEK74" s="677"/>
      <c r="FEL74" s="677"/>
      <c r="FEM74" s="677"/>
      <c r="FEN74" s="677"/>
      <c r="FEO74" s="677"/>
      <c r="FEP74" s="677"/>
      <c r="FEQ74" s="677"/>
      <c r="FER74" s="677"/>
      <c r="FES74" s="677"/>
      <c r="FET74" s="677"/>
      <c r="FEU74" s="677"/>
      <c r="FEV74" s="677"/>
      <c r="FEW74" s="677"/>
      <c r="FEX74" s="677"/>
      <c r="FEY74" s="677"/>
      <c r="FEZ74" s="677"/>
      <c r="FFA74" s="677"/>
      <c r="FFB74" s="677"/>
      <c r="FFC74" s="677"/>
      <c r="FFD74" s="677"/>
      <c r="FFE74" s="677"/>
      <c r="FFF74" s="677"/>
      <c r="FFG74" s="677"/>
      <c r="FFH74" s="677"/>
      <c r="FFI74" s="677"/>
      <c r="FFJ74" s="677"/>
      <c r="FFK74" s="677"/>
      <c r="FFL74" s="677"/>
      <c r="FFM74" s="677"/>
      <c r="FFN74" s="677"/>
      <c r="FFO74" s="677"/>
      <c r="FFP74" s="677"/>
      <c r="FFQ74" s="677"/>
      <c r="FFR74" s="677"/>
      <c r="FFS74" s="677"/>
      <c r="FFT74" s="677"/>
      <c r="FFU74" s="677"/>
      <c r="FFV74" s="677"/>
      <c r="FFW74" s="677"/>
      <c r="FFX74" s="677"/>
      <c r="FFY74" s="677"/>
      <c r="FFZ74" s="677"/>
      <c r="FGA74" s="677"/>
      <c r="FGB74" s="677"/>
      <c r="FGC74" s="677"/>
      <c r="FGD74" s="677"/>
      <c r="FGE74" s="677"/>
      <c r="FGF74" s="677"/>
      <c r="FGG74" s="677"/>
      <c r="FGH74" s="677"/>
      <c r="FGI74" s="677"/>
      <c r="FGJ74" s="677"/>
      <c r="FGK74" s="677"/>
      <c r="FGL74" s="677"/>
      <c r="FGM74" s="677"/>
      <c r="FGN74" s="677"/>
      <c r="FGO74" s="677"/>
      <c r="FGP74" s="677"/>
      <c r="FGQ74" s="677"/>
      <c r="FGR74" s="677"/>
      <c r="FGS74" s="677"/>
      <c r="FGT74" s="677"/>
      <c r="FGU74" s="677"/>
      <c r="FGV74" s="677"/>
      <c r="FGW74" s="677"/>
      <c r="FGX74" s="677"/>
      <c r="FGY74" s="677"/>
      <c r="FGZ74" s="677"/>
      <c r="FHA74" s="677"/>
      <c r="FHB74" s="677"/>
      <c r="FHC74" s="677"/>
      <c r="FHD74" s="677"/>
      <c r="FHE74" s="677"/>
      <c r="FHF74" s="677"/>
      <c r="FHG74" s="677"/>
      <c r="FHH74" s="677"/>
      <c r="FHI74" s="677"/>
      <c r="FHJ74" s="677"/>
      <c r="FHK74" s="677"/>
      <c r="FHL74" s="677"/>
      <c r="FHM74" s="677"/>
      <c r="FHN74" s="677"/>
      <c r="FHO74" s="677"/>
      <c r="FHP74" s="677"/>
      <c r="FHQ74" s="677"/>
      <c r="FHR74" s="677"/>
      <c r="FHS74" s="677"/>
      <c r="FHT74" s="677"/>
      <c r="FHU74" s="677"/>
      <c r="FHV74" s="677"/>
      <c r="FHW74" s="677"/>
      <c r="FHX74" s="677"/>
      <c r="FHY74" s="677"/>
      <c r="FHZ74" s="677"/>
      <c r="FIA74" s="677"/>
      <c r="FIB74" s="677"/>
      <c r="FIC74" s="677"/>
      <c r="FID74" s="677"/>
      <c r="FIE74" s="677"/>
      <c r="FIF74" s="677"/>
      <c r="FIG74" s="677"/>
      <c r="FIH74" s="677"/>
      <c r="FII74" s="677"/>
      <c r="FIJ74" s="677"/>
      <c r="FIK74" s="677"/>
      <c r="FIL74" s="677"/>
      <c r="FIM74" s="677"/>
      <c r="FIN74" s="677"/>
      <c r="FIO74" s="677"/>
      <c r="FIP74" s="677"/>
      <c r="FIQ74" s="677"/>
      <c r="FIR74" s="677"/>
      <c r="FIS74" s="677"/>
      <c r="FIT74" s="677"/>
      <c r="FIU74" s="677"/>
      <c r="FIV74" s="677"/>
      <c r="FIW74" s="677"/>
      <c r="FIX74" s="677"/>
      <c r="FIY74" s="677"/>
      <c r="FIZ74" s="677"/>
      <c r="FJA74" s="677"/>
      <c r="FJB74" s="677"/>
      <c r="FJC74" s="677"/>
      <c r="FJD74" s="677"/>
      <c r="FJE74" s="677"/>
      <c r="FJF74" s="677"/>
      <c r="FJG74" s="677"/>
      <c r="FJH74" s="677"/>
      <c r="FJI74" s="677"/>
      <c r="FJJ74" s="677"/>
      <c r="FJK74" s="677"/>
      <c r="FJL74" s="677"/>
      <c r="FJM74" s="677"/>
      <c r="FJN74" s="677"/>
      <c r="FJO74" s="677"/>
      <c r="FJP74" s="677"/>
      <c r="FJQ74" s="677"/>
      <c r="FJR74" s="677"/>
      <c r="FJS74" s="677"/>
      <c r="FJT74" s="677"/>
      <c r="FJU74" s="677"/>
      <c r="FJV74" s="677"/>
      <c r="FJW74" s="677"/>
      <c r="FJX74" s="677"/>
      <c r="FJY74" s="677"/>
      <c r="FJZ74" s="677"/>
      <c r="FKA74" s="677"/>
      <c r="FKB74" s="677"/>
      <c r="FKC74" s="677"/>
      <c r="FKD74" s="677"/>
      <c r="FKE74" s="677"/>
      <c r="FKF74" s="677"/>
      <c r="FKG74" s="677"/>
      <c r="FKH74" s="677"/>
      <c r="FKI74" s="677"/>
      <c r="FKJ74" s="677"/>
      <c r="FKK74" s="677"/>
      <c r="FKL74" s="677"/>
      <c r="FKM74" s="677"/>
      <c r="FKN74" s="677"/>
      <c r="FKO74" s="677"/>
      <c r="FKP74" s="677"/>
      <c r="FKQ74" s="677"/>
      <c r="FKR74" s="677"/>
      <c r="FKS74" s="677"/>
      <c r="FKT74" s="677"/>
      <c r="FKU74" s="677"/>
      <c r="FKV74" s="677"/>
      <c r="FKW74" s="677"/>
      <c r="FKX74" s="677"/>
      <c r="FKY74" s="677"/>
      <c r="FKZ74" s="677"/>
      <c r="FLA74" s="677"/>
      <c r="FLB74" s="677"/>
      <c r="FLC74" s="677"/>
      <c r="FLD74" s="677"/>
      <c r="FLE74" s="677"/>
      <c r="FLF74" s="677"/>
      <c r="FLG74" s="677"/>
      <c r="FLH74" s="677"/>
      <c r="FLI74" s="677"/>
      <c r="FLJ74" s="677"/>
      <c r="FLK74" s="677"/>
      <c r="FLL74" s="677"/>
      <c r="FLM74" s="677"/>
      <c r="FLN74" s="677"/>
      <c r="FLO74" s="677"/>
      <c r="FLP74" s="677"/>
      <c r="FLQ74" s="677"/>
      <c r="FLR74" s="677"/>
      <c r="FLS74" s="677"/>
      <c r="FLT74" s="677"/>
      <c r="FLU74" s="677"/>
      <c r="FLV74" s="677"/>
      <c r="FLW74" s="677"/>
      <c r="FLX74" s="677"/>
      <c r="FLY74" s="677"/>
      <c r="FLZ74" s="677"/>
      <c r="FMA74" s="677"/>
      <c r="FMB74" s="677"/>
      <c r="FMC74" s="677"/>
      <c r="FMD74" s="677"/>
      <c r="FME74" s="677"/>
      <c r="FMF74" s="677"/>
      <c r="FMG74" s="677"/>
      <c r="FMH74" s="677"/>
      <c r="FMI74" s="677"/>
      <c r="FMJ74" s="677"/>
      <c r="FMK74" s="677"/>
      <c r="FML74" s="677"/>
      <c r="FMM74" s="677"/>
      <c r="FMN74" s="677"/>
      <c r="FMO74" s="677"/>
      <c r="FMP74" s="677"/>
      <c r="FMQ74" s="677"/>
      <c r="FMR74" s="677"/>
      <c r="FMS74" s="677"/>
      <c r="FMT74" s="677"/>
      <c r="FMU74" s="677"/>
      <c r="FMV74" s="677"/>
      <c r="FMW74" s="677"/>
      <c r="FMX74" s="677"/>
      <c r="FMY74" s="677"/>
      <c r="FMZ74" s="677"/>
      <c r="FNA74" s="677"/>
      <c r="FNB74" s="677"/>
      <c r="FNC74" s="677"/>
      <c r="FND74" s="677"/>
      <c r="FNE74" s="677"/>
      <c r="FNF74" s="677"/>
      <c r="FNG74" s="677"/>
      <c r="FNH74" s="677"/>
      <c r="FNI74" s="677"/>
      <c r="FNJ74" s="677"/>
      <c r="FNK74" s="677"/>
      <c r="FNL74" s="677"/>
      <c r="FNM74" s="677"/>
      <c r="FNN74" s="677"/>
      <c r="FNO74" s="677"/>
      <c r="FNP74" s="677"/>
      <c r="FNQ74" s="677"/>
      <c r="FNR74" s="677"/>
      <c r="FNS74" s="677"/>
      <c r="FNT74" s="677"/>
      <c r="FNU74" s="677"/>
      <c r="FNV74" s="677"/>
      <c r="FNW74" s="677"/>
      <c r="FNX74" s="677"/>
      <c r="FNY74" s="677"/>
      <c r="FNZ74" s="677"/>
      <c r="FOA74" s="677"/>
      <c r="FOB74" s="677"/>
      <c r="FOC74" s="677"/>
      <c r="FOD74" s="677"/>
      <c r="FOE74" s="677"/>
      <c r="FOF74" s="677"/>
      <c r="FOG74" s="677"/>
      <c r="FOH74" s="677"/>
      <c r="FOI74" s="677"/>
      <c r="FOJ74" s="677"/>
      <c r="FOK74" s="677"/>
      <c r="FOL74" s="677"/>
      <c r="FOM74" s="677"/>
      <c r="FON74" s="677"/>
      <c r="FOO74" s="677"/>
      <c r="FOP74" s="677"/>
      <c r="FOQ74" s="677"/>
      <c r="FOR74" s="677"/>
      <c r="FOS74" s="677"/>
      <c r="FOT74" s="677"/>
      <c r="FOU74" s="677"/>
      <c r="FOV74" s="677"/>
      <c r="FOW74" s="677"/>
      <c r="FOX74" s="677"/>
      <c r="FOY74" s="677"/>
      <c r="FOZ74" s="677"/>
      <c r="FPA74" s="677"/>
      <c r="FPB74" s="677"/>
      <c r="FPC74" s="677"/>
      <c r="FPD74" s="677"/>
      <c r="FPE74" s="677"/>
      <c r="FPF74" s="677"/>
      <c r="FPG74" s="677"/>
      <c r="FPH74" s="677"/>
      <c r="FPI74" s="677"/>
      <c r="FPJ74" s="677"/>
      <c r="FPK74" s="677"/>
      <c r="FPL74" s="677"/>
      <c r="FPM74" s="677"/>
      <c r="FPN74" s="677"/>
      <c r="FPO74" s="677"/>
      <c r="FPP74" s="677"/>
      <c r="FPQ74" s="677"/>
      <c r="FPR74" s="677"/>
      <c r="FPS74" s="677"/>
      <c r="FPT74" s="677"/>
      <c r="FPU74" s="677"/>
      <c r="FPV74" s="677"/>
      <c r="FPW74" s="677"/>
      <c r="FPX74" s="677"/>
      <c r="FPY74" s="677"/>
      <c r="FPZ74" s="677"/>
      <c r="FQA74" s="677"/>
      <c r="FQB74" s="677"/>
      <c r="FQC74" s="677"/>
      <c r="FQD74" s="677"/>
      <c r="FQE74" s="677"/>
      <c r="FQF74" s="677"/>
      <c r="FQG74" s="677"/>
      <c r="FQH74" s="677"/>
      <c r="FQI74" s="677"/>
      <c r="FQJ74" s="677"/>
      <c r="FQK74" s="677"/>
      <c r="FQL74" s="677"/>
      <c r="FQM74" s="677"/>
      <c r="FQN74" s="677"/>
      <c r="FQO74" s="677"/>
      <c r="FQP74" s="677"/>
      <c r="FQQ74" s="677"/>
      <c r="FQR74" s="677"/>
      <c r="FQS74" s="677"/>
      <c r="FQT74" s="677"/>
      <c r="FQU74" s="677"/>
      <c r="FQV74" s="677"/>
      <c r="FQW74" s="677"/>
      <c r="FQX74" s="677"/>
      <c r="FQY74" s="677"/>
      <c r="FQZ74" s="677"/>
      <c r="FRA74" s="677"/>
      <c r="FRB74" s="677"/>
      <c r="FRC74" s="677"/>
      <c r="FRD74" s="677"/>
      <c r="FRE74" s="677"/>
      <c r="FRF74" s="677"/>
      <c r="FRG74" s="677"/>
      <c r="FRH74" s="677"/>
      <c r="FRI74" s="677"/>
      <c r="FRJ74" s="677"/>
      <c r="FRK74" s="677"/>
      <c r="FRL74" s="677"/>
      <c r="FRM74" s="677"/>
      <c r="FRN74" s="677"/>
      <c r="FRO74" s="677"/>
      <c r="FRP74" s="677"/>
      <c r="FRQ74" s="677"/>
      <c r="FRR74" s="677"/>
      <c r="FRS74" s="677"/>
      <c r="FRT74" s="677"/>
      <c r="FRU74" s="677"/>
      <c r="FRV74" s="677"/>
      <c r="FRW74" s="677"/>
      <c r="FRX74" s="677"/>
      <c r="FRY74" s="677"/>
      <c r="FRZ74" s="677"/>
      <c r="FSA74" s="677"/>
      <c r="FSB74" s="677"/>
      <c r="FSC74" s="677"/>
      <c r="FSD74" s="677"/>
      <c r="FSE74" s="677"/>
      <c r="FSF74" s="677"/>
      <c r="FSG74" s="677"/>
      <c r="FSH74" s="677"/>
      <c r="FSI74" s="677"/>
      <c r="FSJ74" s="677"/>
      <c r="FSK74" s="677"/>
      <c r="FSL74" s="677"/>
      <c r="FSM74" s="677"/>
      <c r="FSN74" s="677"/>
      <c r="FSO74" s="677"/>
      <c r="FSP74" s="677"/>
      <c r="FSQ74" s="677"/>
      <c r="FSR74" s="677"/>
      <c r="FSS74" s="677"/>
      <c r="FST74" s="677"/>
      <c r="FSU74" s="677"/>
      <c r="FSV74" s="677"/>
      <c r="FSW74" s="677"/>
      <c r="FSX74" s="677"/>
      <c r="FSY74" s="677"/>
      <c r="FSZ74" s="677"/>
      <c r="FTA74" s="677"/>
      <c r="FTB74" s="677"/>
      <c r="FTC74" s="677"/>
      <c r="FTD74" s="677"/>
      <c r="FTE74" s="677"/>
      <c r="FTF74" s="677"/>
      <c r="FTG74" s="677"/>
      <c r="FTH74" s="677"/>
      <c r="FTI74" s="677"/>
      <c r="FTJ74" s="677"/>
      <c r="FTK74" s="677"/>
      <c r="FTL74" s="677"/>
      <c r="FTM74" s="677"/>
      <c r="FTN74" s="677"/>
      <c r="FTO74" s="677"/>
      <c r="FTP74" s="677"/>
      <c r="FTQ74" s="677"/>
      <c r="FTR74" s="677"/>
      <c r="FTS74" s="677"/>
      <c r="FTT74" s="677"/>
      <c r="FTU74" s="677"/>
      <c r="FTV74" s="677"/>
      <c r="FTW74" s="677"/>
      <c r="FTX74" s="677"/>
      <c r="FTY74" s="677"/>
      <c r="FTZ74" s="677"/>
      <c r="FUA74" s="677"/>
      <c r="FUB74" s="677"/>
      <c r="FUC74" s="677"/>
      <c r="FUD74" s="677"/>
      <c r="FUE74" s="677"/>
      <c r="FUF74" s="677"/>
      <c r="FUG74" s="677"/>
      <c r="FUH74" s="677"/>
      <c r="FUI74" s="677"/>
      <c r="FUJ74" s="677"/>
      <c r="FUK74" s="677"/>
      <c r="FUL74" s="677"/>
      <c r="FUM74" s="677"/>
      <c r="FUN74" s="677"/>
      <c r="FUO74" s="677"/>
      <c r="FUP74" s="677"/>
      <c r="FUQ74" s="677"/>
      <c r="FUR74" s="677"/>
      <c r="FUS74" s="677"/>
      <c r="FUT74" s="677"/>
      <c r="FUU74" s="677"/>
      <c r="FUV74" s="677"/>
      <c r="FUW74" s="677"/>
      <c r="FUX74" s="677"/>
      <c r="FUY74" s="677"/>
      <c r="FUZ74" s="677"/>
      <c r="FVA74" s="677"/>
      <c r="FVB74" s="677"/>
      <c r="FVC74" s="677"/>
      <c r="FVD74" s="677"/>
      <c r="FVE74" s="677"/>
      <c r="FVF74" s="677"/>
      <c r="FVG74" s="677"/>
      <c r="FVH74" s="677"/>
      <c r="FVI74" s="677"/>
      <c r="FVJ74" s="677"/>
      <c r="FVK74" s="677"/>
      <c r="FVL74" s="677"/>
      <c r="FVM74" s="677"/>
      <c r="FVN74" s="677"/>
      <c r="FVO74" s="677"/>
      <c r="FVP74" s="677"/>
      <c r="FVQ74" s="677"/>
      <c r="FVR74" s="677"/>
      <c r="FVS74" s="677"/>
      <c r="FVT74" s="677"/>
      <c r="FVU74" s="677"/>
      <c r="FVV74" s="677"/>
      <c r="FVW74" s="677"/>
      <c r="FVX74" s="677"/>
      <c r="FVY74" s="677"/>
      <c r="FVZ74" s="677"/>
      <c r="FWA74" s="677"/>
      <c r="FWB74" s="677"/>
      <c r="FWC74" s="677"/>
      <c r="FWD74" s="677"/>
      <c r="FWE74" s="677"/>
      <c r="FWF74" s="677"/>
      <c r="FWG74" s="677"/>
      <c r="FWH74" s="677"/>
      <c r="FWI74" s="677"/>
      <c r="FWJ74" s="677"/>
      <c r="FWK74" s="677"/>
      <c r="FWL74" s="677"/>
      <c r="FWM74" s="677"/>
      <c r="FWN74" s="677"/>
      <c r="FWO74" s="677"/>
      <c r="FWP74" s="677"/>
      <c r="FWQ74" s="677"/>
      <c r="FWR74" s="677"/>
      <c r="FWS74" s="677"/>
      <c r="FWT74" s="677"/>
      <c r="FWU74" s="677"/>
      <c r="FWV74" s="677"/>
      <c r="FWW74" s="677"/>
      <c r="FWX74" s="677"/>
      <c r="FWY74" s="677"/>
      <c r="FWZ74" s="677"/>
      <c r="FXA74" s="677"/>
      <c r="FXB74" s="677"/>
      <c r="FXC74" s="677"/>
      <c r="FXD74" s="677"/>
      <c r="FXE74" s="677"/>
      <c r="FXF74" s="677"/>
      <c r="FXG74" s="677"/>
      <c r="FXH74" s="677"/>
      <c r="FXI74" s="677"/>
      <c r="FXJ74" s="677"/>
      <c r="FXK74" s="677"/>
      <c r="FXL74" s="677"/>
      <c r="FXM74" s="677"/>
      <c r="FXN74" s="677"/>
      <c r="FXO74" s="677"/>
      <c r="FXP74" s="677"/>
      <c r="FXQ74" s="677"/>
      <c r="FXR74" s="677"/>
      <c r="FXS74" s="677"/>
      <c r="FXT74" s="677"/>
      <c r="FXU74" s="677"/>
      <c r="FXV74" s="677"/>
      <c r="FXW74" s="677"/>
      <c r="FXX74" s="677"/>
      <c r="FXY74" s="677"/>
      <c r="FXZ74" s="677"/>
      <c r="FYA74" s="677"/>
      <c r="FYB74" s="677"/>
      <c r="FYC74" s="677"/>
      <c r="FYD74" s="677"/>
      <c r="FYE74" s="677"/>
      <c r="FYF74" s="677"/>
      <c r="FYG74" s="677"/>
      <c r="FYH74" s="677"/>
      <c r="FYI74" s="677"/>
      <c r="FYJ74" s="677"/>
      <c r="FYK74" s="677"/>
      <c r="FYL74" s="677"/>
      <c r="FYM74" s="677"/>
      <c r="FYN74" s="677"/>
      <c r="FYO74" s="677"/>
      <c r="FYP74" s="677"/>
      <c r="FYQ74" s="677"/>
      <c r="FYR74" s="677"/>
      <c r="FYS74" s="677"/>
      <c r="FYT74" s="677"/>
      <c r="FYU74" s="677"/>
      <c r="FYV74" s="677"/>
      <c r="FYW74" s="677"/>
      <c r="FYX74" s="677"/>
      <c r="FYY74" s="677"/>
      <c r="FYZ74" s="677"/>
      <c r="FZA74" s="677"/>
      <c r="FZB74" s="677"/>
      <c r="FZC74" s="677"/>
      <c r="FZD74" s="677"/>
      <c r="FZE74" s="677"/>
      <c r="FZF74" s="677"/>
      <c r="FZG74" s="677"/>
      <c r="FZH74" s="677"/>
      <c r="FZI74" s="677"/>
      <c r="FZJ74" s="677"/>
      <c r="FZK74" s="677"/>
      <c r="FZL74" s="677"/>
      <c r="FZM74" s="677"/>
      <c r="FZN74" s="677"/>
      <c r="FZO74" s="677"/>
      <c r="FZP74" s="677"/>
      <c r="FZQ74" s="677"/>
      <c r="FZR74" s="677"/>
      <c r="FZS74" s="677"/>
      <c r="FZT74" s="677"/>
      <c r="FZU74" s="677"/>
      <c r="FZV74" s="677"/>
      <c r="FZW74" s="677"/>
      <c r="FZX74" s="677"/>
      <c r="FZY74" s="677"/>
      <c r="FZZ74" s="677"/>
      <c r="GAA74" s="677"/>
      <c r="GAB74" s="677"/>
      <c r="GAC74" s="677"/>
      <c r="GAD74" s="677"/>
      <c r="GAE74" s="677"/>
      <c r="GAF74" s="677"/>
      <c r="GAG74" s="677"/>
      <c r="GAH74" s="677"/>
      <c r="GAI74" s="677"/>
      <c r="GAJ74" s="677"/>
      <c r="GAK74" s="677"/>
      <c r="GAL74" s="677"/>
      <c r="GAM74" s="677"/>
      <c r="GAN74" s="677"/>
      <c r="GAO74" s="677"/>
      <c r="GAP74" s="677"/>
      <c r="GAQ74" s="677"/>
      <c r="GAR74" s="677"/>
      <c r="GAS74" s="677"/>
      <c r="GAT74" s="677"/>
      <c r="GAU74" s="677"/>
      <c r="GAV74" s="677"/>
      <c r="GAW74" s="677"/>
      <c r="GAX74" s="677"/>
      <c r="GAY74" s="677"/>
      <c r="GAZ74" s="677"/>
      <c r="GBA74" s="677"/>
      <c r="GBB74" s="677"/>
      <c r="GBC74" s="677"/>
      <c r="GBD74" s="677"/>
      <c r="GBE74" s="677"/>
      <c r="GBF74" s="677"/>
      <c r="GBG74" s="677"/>
      <c r="GBH74" s="677"/>
      <c r="GBI74" s="677"/>
      <c r="GBJ74" s="677"/>
      <c r="GBK74" s="677"/>
      <c r="GBL74" s="677"/>
      <c r="GBM74" s="677"/>
      <c r="GBN74" s="677"/>
      <c r="GBO74" s="677"/>
      <c r="GBP74" s="677"/>
      <c r="GBQ74" s="677"/>
      <c r="GBR74" s="677"/>
      <c r="GBS74" s="677"/>
      <c r="GBT74" s="677"/>
      <c r="GBU74" s="677"/>
      <c r="GBV74" s="677"/>
      <c r="GBW74" s="677"/>
      <c r="GBX74" s="677"/>
      <c r="GBY74" s="677"/>
      <c r="GBZ74" s="677"/>
      <c r="GCA74" s="677"/>
      <c r="GCB74" s="677"/>
      <c r="GCC74" s="677"/>
      <c r="GCD74" s="677"/>
      <c r="GCE74" s="677"/>
      <c r="GCF74" s="677"/>
      <c r="GCG74" s="677"/>
      <c r="GCH74" s="677"/>
      <c r="GCI74" s="677"/>
      <c r="GCJ74" s="677"/>
      <c r="GCK74" s="677"/>
      <c r="GCL74" s="677"/>
      <c r="GCM74" s="677"/>
      <c r="GCN74" s="677"/>
      <c r="GCO74" s="677"/>
      <c r="GCP74" s="677"/>
      <c r="GCQ74" s="677"/>
      <c r="GCR74" s="677"/>
      <c r="GCS74" s="677"/>
      <c r="GCT74" s="677"/>
      <c r="GCU74" s="677"/>
      <c r="GCV74" s="677"/>
      <c r="GCW74" s="677"/>
      <c r="GCX74" s="677"/>
      <c r="GCY74" s="677"/>
      <c r="GCZ74" s="677"/>
      <c r="GDA74" s="677"/>
      <c r="GDB74" s="677"/>
      <c r="GDC74" s="677"/>
      <c r="GDD74" s="677"/>
      <c r="GDE74" s="677"/>
      <c r="GDF74" s="677"/>
      <c r="GDG74" s="677"/>
      <c r="GDH74" s="677"/>
      <c r="GDI74" s="677"/>
      <c r="GDJ74" s="677"/>
      <c r="GDK74" s="677"/>
      <c r="GDL74" s="677"/>
      <c r="GDM74" s="677"/>
      <c r="GDN74" s="677"/>
      <c r="GDO74" s="677"/>
      <c r="GDP74" s="677"/>
      <c r="GDQ74" s="677"/>
      <c r="GDR74" s="677"/>
      <c r="GDS74" s="677"/>
      <c r="GDT74" s="677"/>
      <c r="GDU74" s="677"/>
      <c r="GDV74" s="677"/>
      <c r="GDW74" s="677"/>
      <c r="GDX74" s="677"/>
      <c r="GDY74" s="677"/>
      <c r="GDZ74" s="677"/>
      <c r="GEA74" s="677"/>
      <c r="GEB74" s="677"/>
      <c r="GEC74" s="677"/>
      <c r="GED74" s="677"/>
      <c r="GEE74" s="677"/>
      <c r="GEF74" s="677"/>
      <c r="GEG74" s="677"/>
      <c r="GEH74" s="677"/>
      <c r="GEI74" s="677"/>
      <c r="GEJ74" s="677"/>
      <c r="GEK74" s="677"/>
      <c r="GEL74" s="677"/>
      <c r="GEM74" s="677"/>
      <c r="GEN74" s="677"/>
      <c r="GEO74" s="677"/>
      <c r="GEP74" s="677"/>
      <c r="GEQ74" s="677"/>
      <c r="GER74" s="677"/>
      <c r="GES74" s="677"/>
      <c r="GET74" s="677"/>
      <c r="GEU74" s="677"/>
      <c r="GEV74" s="677"/>
      <c r="GEW74" s="677"/>
      <c r="GEX74" s="677"/>
      <c r="GEY74" s="677"/>
      <c r="GEZ74" s="677"/>
      <c r="GFA74" s="677"/>
      <c r="GFB74" s="677"/>
      <c r="GFC74" s="677"/>
      <c r="GFD74" s="677"/>
      <c r="GFE74" s="677"/>
      <c r="GFF74" s="677"/>
      <c r="GFG74" s="677"/>
      <c r="GFH74" s="677"/>
      <c r="GFI74" s="677"/>
      <c r="GFJ74" s="677"/>
      <c r="GFK74" s="677"/>
      <c r="GFL74" s="677"/>
      <c r="GFM74" s="677"/>
      <c r="GFN74" s="677"/>
      <c r="GFO74" s="677"/>
      <c r="GFP74" s="677"/>
      <c r="GFQ74" s="677"/>
      <c r="GFR74" s="677"/>
      <c r="GFS74" s="677"/>
      <c r="GFT74" s="677"/>
      <c r="GFU74" s="677"/>
      <c r="GFV74" s="677"/>
      <c r="GFW74" s="677"/>
      <c r="GFX74" s="677"/>
      <c r="GFY74" s="677"/>
      <c r="GFZ74" s="677"/>
      <c r="GGA74" s="677"/>
      <c r="GGB74" s="677"/>
      <c r="GGC74" s="677"/>
      <c r="GGD74" s="677"/>
      <c r="GGE74" s="677"/>
      <c r="GGF74" s="677"/>
      <c r="GGG74" s="677"/>
      <c r="GGH74" s="677"/>
      <c r="GGI74" s="677"/>
      <c r="GGJ74" s="677"/>
      <c r="GGK74" s="677"/>
      <c r="GGL74" s="677"/>
      <c r="GGM74" s="677"/>
      <c r="GGN74" s="677"/>
      <c r="GGO74" s="677"/>
      <c r="GGP74" s="677"/>
      <c r="GGQ74" s="677"/>
      <c r="GGR74" s="677"/>
      <c r="GGS74" s="677"/>
      <c r="GGT74" s="677"/>
      <c r="GGU74" s="677"/>
      <c r="GGV74" s="677"/>
      <c r="GGW74" s="677"/>
      <c r="GGX74" s="677"/>
      <c r="GGY74" s="677"/>
      <c r="GGZ74" s="677"/>
      <c r="GHA74" s="677"/>
      <c r="GHB74" s="677"/>
      <c r="GHC74" s="677"/>
      <c r="GHD74" s="677"/>
      <c r="GHE74" s="677"/>
      <c r="GHF74" s="677"/>
      <c r="GHG74" s="677"/>
      <c r="GHH74" s="677"/>
      <c r="GHI74" s="677"/>
      <c r="GHJ74" s="677"/>
      <c r="GHK74" s="677"/>
      <c r="GHL74" s="677"/>
      <c r="GHM74" s="677"/>
      <c r="GHN74" s="677"/>
      <c r="GHO74" s="677"/>
      <c r="GHP74" s="677"/>
      <c r="GHQ74" s="677"/>
      <c r="GHR74" s="677"/>
      <c r="GHS74" s="677"/>
      <c r="GHT74" s="677"/>
      <c r="GHU74" s="677"/>
      <c r="GHV74" s="677"/>
      <c r="GHW74" s="677"/>
      <c r="GHX74" s="677"/>
      <c r="GHY74" s="677"/>
      <c r="GHZ74" s="677"/>
      <c r="GIA74" s="677"/>
      <c r="GIB74" s="677"/>
      <c r="GIC74" s="677"/>
      <c r="GID74" s="677"/>
      <c r="GIE74" s="677"/>
      <c r="GIF74" s="677"/>
      <c r="GIG74" s="677"/>
      <c r="GIH74" s="677"/>
      <c r="GII74" s="677"/>
      <c r="GIJ74" s="677"/>
      <c r="GIK74" s="677"/>
      <c r="GIL74" s="677"/>
      <c r="GIM74" s="677"/>
      <c r="GIN74" s="677"/>
      <c r="GIO74" s="677"/>
      <c r="GIP74" s="677"/>
      <c r="GIQ74" s="677"/>
      <c r="GIR74" s="677"/>
      <c r="GIS74" s="677"/>
      <c r="GIT74" s="677"/>
      <c r="GIU74" s="677"/>
      <c r="GIV74" s="677"/>
      <c r="GIW74" s="677"/>
      <c r="GIX74" s="677"/>
      <c r="GIY74" s="677"/>
      <c r="GIZ74" s="677"/>
      <c r="GJA74" s="677"/>
      <c r="GJB74" s="677"/>
      <c r="GJC74" s="677"/>
      <c r="GJD74" s="677"/>
      <c r="GJE74" s="677"/>
      <c r="GJF74" s="677"/>
      <c r="GJG74" s="677"/>
      <c r="GJH74" s="677"/>
      <c r="GJI74" s="677"/>
      <c r="GJJ74" s="677"/>
      <c r="GJK74" s="677"/>
      <c r="GJL74" s="677"/>
      <c r="GJM74" s="677"/>
      <c r="GJN74" s="677"/>
      <c r="GJO74" s="677"/>
      <c r="GJP74" s="677"/>
      <c r="GJQ74" s="677"/>
      <c r="GJR74" s="677"/>
      <c r="GJS74" s="677"/>
      <c r="GJT74" s="677"/>
      <c r="GJU74" s="677"/>
      <c r="GJV74" s="677"/>
      <c r="GJW74" s="677"/>
      <c r="GJX74" s="677"/>
      <c r="GJY74" s="677"/>
      <c r="GJZ74" s="677"/>
      <c r="GKA74" s="677"/>
      <c r="GKB74" s="677"/>
      <c r="GKC74" s="677"/>
      <c r="GKD74" s="677"/>
      <c r="GKE74" s="677"/>
      <c r="GKF74" s="677"/>
      <c r="GKG74" s="677"/>
      <c r="GKH74" s="677"/>
      <c r="GKI74" s="677"/>
      <c r="GKJ74" s="677"/>
      <c r="GKK74" s="677"/>
      <c r="GKL74" s="677"/>
      <c r="GKM74" s="677"/>
      <c r="GKN74" s="677"/>
      <c r="GKO74" s="677"/>
      <c r="GKP74" s="677"/>
      <c r="GKQ74" s="677"/>
      <c r="GKR74" s="677"/>
      <c r="GKS74" s="677"/>
      <c r="GKT74" s="677"/>
      <c r="GKU74" s="677"/>
      <c r="GKV74" s="677"/>
      <c r="GKW74" s="677"/>
      <c r="GKX74" s="677"/>
      <c r="GKY74" s="677"/>
      <c r="GKZ74" s="677"/>
      <c r="GLA74" s="677"/>
      <c r="GLB74" s="677"/>
      <c r="GLC74" s="677"/>
      <c r="GLD74" s="677"/>
      <c r="GLE74" s="677"/>
      <c r="GLF74" s="677"/>
      <c r="GLG74" s="677"/>
      <c r="GLH74" s="677"/>
      <c r="GLI74" s="677"/>
      <c r="GLJ74" s="677"/>
      <c r="GLK74" s="677"/>
      <c r="GLL74" s="677"/>
      <c r="GLM74" s="677"/>
      <c r="GLN74" s="677"/>
      <c r="GLO74" s="677"/>
      <c r="GLP74" s="677"/>
      <c r="GLQ74" s="677"/>
      <c r="GLR74" s="677"/>
      <c r="GLS74" s="677"/>
      <c r="GLT74" s="677"/>
      <c r="GLU74" s="677"/>
      <c r="GLV74" s="677"/>
      <c r="GLW74" s="677"/>
      <c r="GLX74" s="677"/>
      <c r="GLY74" s="677"/>
      <c r="GLZ74" s="677"/>
      <c r="GMA74" s="677"/>
      <c r="GMB74" s="677"/>
      <c r="GMC74" s="677"/>
      <c r="GMD74" s="677"/>
      <c r="GME74" s="677"/>
      <c r="GMF74" s="677"/>
      <c r="GMG74" s="677"/>
      <c r="GMH74" s="677"/>
      <c r="GMI74" s="677"/>
      <c r="GMJ74" s="677"/>
      <c r="GMK74" s="677"/>
      <c r="GML74" s="677"/>
      <c r="GMM74" s="677"/>
      <c r="GMN74" s="677"/>
      <c r="GMO74" s="677"/>
      <c r="GMP74" s="677"/>
      <c r="GMQ74" s="677"/>
      <c r="GMR74" s="677"/>
      <c r="GMS74" s="677"/>
      <c r="GMT74" s="677"/>
      <c r="GMU74" s="677"/>
      <c r="GMV74" s="677"/>
      <c r="GMW74" s="677"/>
      <c r="GMX74" s="677"/>
      <c r="GMY74" s="677"/>
      <c r="GMZ74" s="677"/>
      <c r="GNA74" s="677"/>
      <c r="GNB74" s="677"/>
      <c r="GNC74" s="677"/>
      <c r="GND74" s="677"/>
      <c r="GNE74" s="677"/>
      <c r="GNF74" s="677"/>
      <c r="GNG74" s="677"/>
      <c r="GNH74" s="677"/>
      <c r="GNI74" s="677"/>
      <c r="GNJ74" s="677"/>
      <c r="GNK74" s="677"/>
      <c r="GNL74" s="677"/>
      <c r="GNM74" s="677"/>
      <c r="GNN74" s="677"/>
      <c r="GNO74" s="677"/>
      <c r="GNP74" s="677"/>
      <c r="GNQ74" s="677"/>
      <c r="GNR74" s="677"/>
      <c r="GNS74" s="677"/>
      <c r="GNT74" s="677"/>
      <c r="GNU74" s="677"/>
      <c r="GNV74" s="677"/>
      <c r="GNW74" s="677"/>
      <c r="GNX74" s="677"/>
      <c r="GNY74" s="677"/>
      <c r="GNZ74" s="677"/>
      <c r="GOA74" s="677"/>
      <c r="GOB74" s="677"/>
      <c r="GOC74" s="677"/>
      <c r="GOD74" s="677"/>
      <c r="GOE74" s="677"/>
      <c r="GOF74" s="677"/>
      <c r="GOG74" s="677"/>
      <c r="GOH74" s="677"/>
      <c r="GOI74" s="677"/>
      <c r="GOJ74" s="677"/>
      <c r="GOK74" s="677"/>
      <c r="GOL74" s="677"/>
      <c r="GOM74" s="677"/>
      <c r="GON74" s="677"/>
      <c r="GOO74" s="677"/>
      <c r="GOP74" s="677"/>
      <c r="GOQ74" s="677"/>
      <c r="GOR74" s="677"/>
      <c r="GOS74" s="677"/>
      <c r="GOT74" s="677"/>
      <c r="GOU74" s="677"/>
      <c r="GOV74" s="677"/>
      <c r="GOW74" s="677"/>
      <c r="GOX74" s="677"/>
      <c r="GOY74" s="677"/>
      <c r="GOZ74" s="677"/>
      <c r="GPA74" s="677"/>
      <c r="GPB74" s="677"/>
      <c r="GPC74" s="677"/>
      <c r="GPD74" s="677"/>
      <c r="GPE74" s="677"/>
      <c r="GPF74" s="677"/>
      <c r="GPG74" s="677"/>
      <c r="GPH74" s="677"/>
      <c r="GPI74" s="677"/>
      <c r="GPJ74" s="677"/>
      <c r="GPK74" s="677"/>
      <c r="GPL74" s="677"/>
      <c r="GPM74" s="677"/>
      <c r="GPN74" s="677"/>
      <c r="GPO74" s="677"/>
      <c r="GPP74" s="677"/>
      <c r="GPQ74" s="677"/>
      <c r="GPR74" s="677"/>
      <c r="GPS74" s="677"/>
      <c r="GPT74" s="677"/>
      <c r="GPU74" s="677"/>
      <c r="GPV74" s="677"/>
      <c r="GPW74" s="677"/>
      <c r="GPX74" s="677"/>
      <c r="GPY74" s="677"/>
      <c r="GPZ74" s="677"/>
      <c r="GQA74" s="677"/>
      <c r="GQB74" s="677"/>
      <c r="GQC74" s="677"/>
      <c r="GQD74" s="677"/>
      <c r="GQE74" s="677"/>
      <c r="GQF74" s="677"/>
      <c r="GQG74" s="677"/>
      <c r="GQH74" s="677"/>
      <c r="GQI74" s="677"/>
      <c r="GQJ74" s="677"/>
      <c r="GQK74" s="677"/>
      <c r="GQL74" s="677"/>
      <c r="GQM74" s="677"/>
      <c r="GQN74" s="677"/>
      <c r="GQO74" s="677"/>
      <c r="GQP74" s="677"/>
      <c r="GQQ74" s="677"/>
      <c r="GQR74" s="677"/>
      <c r="GQS74" s="677"/>
      <c r="GQT74" s="677"/>
      <c r="GQU74" s="677"/>
      <c r="GQV74" s="677"/>
      <c r="GQW74" s="677"/>
      <c r="GQX74" s="677"/>
      <c r="GQY74" s="677"/>
      <c r="GQZ74" s="677"/>
      <c r="GRA74" s="677"/>
      <c r="GRB74" s="677"/>
      <c r="GRC74" s="677"/>
      <c r="GRD74" s="677"/>
      <c r="GRE74" s="677"/>
      <c r="GRF74" s="677"/>
      <c r="GRG74" s="677"/>
      <c r="GRH74" s="677"/>
      <c r="GRI74" s="677"/>
      <c r="GRJ74" s="677"/>
      <c r="GRK74" s="677"/>
      <c r="GRL74" s="677"/>
      <c r="GRM74" s="677"/>
      <c r="GRN74" s="677"/>
      <c r="GRO74" s="677"/>
      <c r="GRP74" s="677"/>
      <c r="GRQ74" s="677"/>
      <c r="GRR74" s="677"/>
      <c r="GRS74" s="677"/>
      <c r="GRT74" s="677"/>
      <c r="GRU74" s="677"/>
      <c r="GRV74" s="677"/>
      <c r="GRW74" s="677"/>
      <c r="GRX74" s="677"/>
      <c r="GRY74" s="677"/>
      <c r="GRZ74" s="677"/>
      <c r="GSA74" s="677"/>
      <c r="GSB74" s="677"/>
      <c r="GSC74" s="677"/>
      <c r="GSD74" s="677"/>
      <c r="GSE74" s="677"/>
      <c r="GSF74" s="677"/>
      <c r="GSG74" s="677"/>
      <c r="GSH74" s="677"/>
      <c r="GSI74" s="677"/>
      <c r="GSJ74" s="677"/>
      <c r="GSK74" s="677"/>
      <c r="GSL74" s="677"/>
      <c r="GSM74" s="677"/>
      <c r="GSN74" s="677"/>
      <c r="GSO74" s="677"/>
      <c r="GSP74" s="677"/>
      <c r="GSQ74" s="677"/>
      <c r="GSR74" s="677"/>
      <c r="GSS74" s="677"/>
      <c r="GST74" s="677"/>
      <c r="GSU74" s="677"/>
      <c r="GSV74" s="677"/>
      <c r="GSW74" s="677"/>
      <c r="GSX74" s="677"/>
      <c r="GSY74" s="677"/>
      <c r="GSZ74" s="677"/>
      <c r="GTA74" s="677"/>
      <c r="GTB74" s="677"/>
      <c r="GTC74" s="677"/>
      <c r="GTD74" s="677"/>
      <c r="GTE74" s="677"/>
      <c r="GTF74" s="677"/>
      <c r="GTG74" s="677"/>
      <c r="GTH74" s="677"/>
      <c r="GTI74" s="677"/>
      <c r="GTJ74" s="677"/>
      <c r="GTK74" s="677"/>
      <c r="GTL74" s="677"/>
      <c r="GTM74" s="677"/>
      <c r="GTN74" s="677"/>
      <c r="GTO74" s="677"/>
      <c r="GTP74" s="677"/>
      <c r="GTQ74" s="677"/>
      <c r="GTR74" s="677"/>
      <c r="GTS74" s="677"/>
      <c r="GTT74" s="677"/>
      <c r="GTU74" s="677"/>
      <c r="GTV74" s="677"/>
      <c r="GTW74" s="677"/>
      <c r="GTX74" s="677"/>
      <c r="GTY74" s="677"/>
      <c r="GTZ74" s="677"/>
      <c r="GUA74" s="677"/>
      <c r="GUB74" s="677"/>
      <c r="GUC74" s="677"/>
      <c r="GUD74" s="677"/>
      <c r="GUE74" s="677"/>
      <c r="GUF74" s="677"/>
      <c r="GUG74" s="677"/>
      <c r="GUH74" s="677"/>
      <c r="GUI74" s="677"/>
      <c r="GUJ74" s="677"/>
      <c r="GUK74" s="677"/>
      <c r="GUL74" s="677"/>
      <c r="GUM74" s="677"/>
      <c r="GUN74" s="677"/>
      <c r="GUO74" s="677"/>
      <c r="GUP74" s="677"/>
      <c r="GUQ74" s="677"/>
      <c r="GUR74" s="677"/>
      <c r="GUS74" s="677"/>
      <c r="GUT74" s="677"/>
      <c r="GUU74" s="677"/>
      <c r="GUV74" s="677"/>
      <c r="GUW74" s="677"/>
      <c r="GUX74" s="677"/>
      <c r="GUY74" s="677"/>
      <c r="GUZ74" s="677"/>
      <c r="GVA74" s="677"/>
      <c r="GVB74" s="677"/>
      <c r="GVC74" s="677"/>
      <c r="GVD74" s="677"/>
      <c r="GVE74" s="677"/>
      <c r="GVF74" s="677"/>
      <c r="GVG74" s="677"/>
      <c r="GVH74" s="677"/>
      <c r="GVI74" s="677"/>
      <c r="GVJ74" s="677"/>
      <c r="GVK74" s="677"/>
      <c r="GVL74" s="677"/>
      <c r="GVM74" s="677"/>
      <c r="GVN74" s="677"/>
      <c r="GVO74" s="677"/>
      <c r="GVP74" s="677"/>
      <c r="GVQ74" s="677"/>
      <c r="GVR74" s="677"/>
      <c r="GVS74" s="677"/>
      <c r="GVT74" s="677"/>
      <c r="GVU74" s="677"/>
      <c r="GVV74" s="677"/>
      <c r="GVW74" s="677"/>
      <c r="GVX74" s="677"/>
      <c r="GVY74" s="677"/>
      <c r="GVZ74" s="677"/>
      <c r="GWA74" s="677"/>
      <c r="GWB74" s="677"/>
      <c r="GWC74" s="677"/>
      <c r="GWD74" s="677"/>
      <c r="GWE74" s="677"/>
      <c r="GWF74" s="677"/>
      <c r="GWG74" s="677"/>
      <c r="GWH74" s="677"/>
      <c r="GWI74" s="677"/>
      <c r="GWJ74" s="677"/>
      <c r="GWK74" s="677"/>
      <c r="GWL74" s="677"/>
      <c r="GWM74" s="677"/>
      <c r="GWN74" s="677"/>
      <c r="GWO74" s="677"/>
      <c r="GWP74" s="677"/>
      <c r="GWQ74" s="677"/>
      <c r="GWR74" s="677"/>
      <c r="GWS74" s="677"/>
      <c r="GWT74" s="677"/>
      <c r="GWU74" s="677"/>
      <c r="GWV74" s="677"/>
      <c r="GWW74" s="677"/>
      <c r="GWX74" s="677"/>
      <c r="GWY74" s="677"/>
      <c r="GWZ74" s="677"/>
      <c r="GXA74" s="677"/>
      <c r="GXB74" s="677"/>
      <c r="GXC74" s="677"/>
      <c r="GXD74" s="677"/>
      <c r="GXE74" s="677"/>
      <c r="GXF74" s="677"/>
      <c r="GXG74" s="677"/>
      <c r="GXH74" s="677"/>
      <c r="GXI74" s="677"/>
      <c r="GXJ74" s="677"/>
      <c r="GXK74" s="677"/>
      <c r="GXL74" s="677"/>
      <c r="GXM74" s="677"/>
      <c r="GXN74" s="677"/>
      <c r="GXO74" s="677"/>
      <c r="GXP74" s="677"/>
      <c r="GXQ74" s="677"/>
      <c r="GXR74" s="677"/>
      <c r="GXS74" s="677"/>
      <c r="GXT74" s="677"/>
      <c r="GXU74" s="677"/>
      <c r="GXV74" s="677"/>
      <c r="GXW74" s="677"/>
      <c r="GXX74" s="677"/>
      <c r="GXY74" s="677"/>
      <c r="GXZ74" s="677"/>
      <c r="GYA74" s="677"/>
      <c r="GYB74" s="677"/>
      <c r="GYC74" s="677"/>
      <c r="GYD74" s="677"/>
      <c r="GYE74" s="677"/>
      <c r="GYF74" s="677"/>
      <c r="GYG74" s="677"/>
      <c r="GYH74" s="677"/>
      <c r="GYI74" s="677"/>
      <c r="GYJ74" s="677"/>
      <c r="GYK74" s="677"/>
      <c r="GYL74" s="677"/>
      <c r="GYM74" s="677"/>
      <c r="GYN74" s="677"/>
      <c r="GYO74" s="677"/>
      <c r="GYP74" s="677"/>
      <c r="GYQ74" s="677"/>
      <c r="GYR74" s="677"/>
      <c r="GYS74" s="677"/>
      <c r="GYT74" s="677"/>
      <c r="GYU74" s="677"/>
      <c r="GYV74" s="677"/>
      <c r="GYW74" s="677"/>
      <c r="GYX74" s="677"/>
      <c r="GYY74" s="677"/>
      <c r="GYZ74" s="677"/>
      <c r="GZA74" s="677"/>
      <c r="GZB74" s="677"/>
      <c r="GZC74" s="677"/>
      <c r="GZD74" s="677"/>
      <c r="GZE74" s="677"/>
      <c r="GZF74" s="677"/>
      <c r="GZG74" s="677"/>
      <c r="GZH74" s="677"/>
      <c r="GZI74" s="677"/>
      <c r="GZJ74" s="677"/>
      <c r="GZK74" s="677"/>
      <c r="GZL74" s="677"/>
      <c r="GZM74" s="677"/>
      <c r="GZN74" s="677"/>
      <c r="GZO74" s="677"/>
      <c r="GZP74" s="677"/>
      <c r="GZQ74" s="677"/>
      <c r="GZR74" s="677"/>
      <c r="GZS74" s="677"/>
      <c r="GZT74" s="677"/>
      <c r="GZU74" s="677"/>
      <c r="GZV74" s="677"/>
      <c r="GZW74" s="677"/>
      <c r="GZX74" s="677"/>
      <c r="GZY74" s="677"/>
      <c r="GZZ74" s="677"/>
      <c r="HAA74" s="677"/>
      <c r="HAB74" s="677"/>
      <c r="HAC74" s="677"/>
      <c r="HAD74" s="677"/>
      <c r="HAE74" s="677"/>
      <c r="HAF74" s="677"/>
      <c r="HAG74" s="677"/>
      <c r="HAH74" s="677"/>
      <c r="HAI74" s="677"/>
      <c r="HAJ74" s="677"/>
      <c r="HAK74" s="677"/>
      <c r="HAL74" s="677"/>
      <c r="HAM74" s="677"/>
      <c r="HAN74" s="677"/>
      <c r="HAO74" s="677"/>
      <c r="HAP74" s="677"/>
      <c r="HAQ74" s="677"/>
      <c r="HAR74" s="677"/>
      <c r="HAS74" s="677"/>
      <c r="HAT74" s="677"/>
      <c r="HAU74" s="677"/>
      <c r="HAV74" s="677"/>
      <c r="HAW74" s="677"/>
      <c r="HAX74" s="677"/>
      <c r="HAY74" s="677"/>
      <c r="HAZ74" s="677"/>
      <c r="HBA74" s="677"/>
      <c r="HBB74" s="677"/>
      <c r="HBC74" s="677"/>
      <c r="HBD74" s="677"/>
      <c r="HBE74" s="677"/>
      <c r="HBF74" s="677"/>
      <c r="HBG74" s="677"/>
      <c r="HBH74" s="677"/>
      <c r="HBI74" s="677"/>
      <c r="HBJ74" s="677"/>
      <c r="HBK74" s="677"/>
      <c r="HBL74" s="677"/>
      <c r="HBM74" s="677"/>
      <c r="HBN74" s="677"/>
      <c r="HBO74" s="677"/>
      <c r="HBP74" s="677"/>
      <c r="HBQ74" s="677"/>
      <c r="HBR74" s="677"/>
      <c r="HBS74" s="677"/>
      <c r="HBT74" s="677"/>
      <c r="HBU74" s="677"/>
      <c r="HBV74" s="677"/>
      <c r="HBW74" s="677"/>
      <c r="HBX74" s="677"/>
      <c r="HBY74" s="677"/>
      <c r="HBZ74" s="677"/>
      <c r="HCA74" s="677"/>
      <c r="HCB74" s="677"/>
      <c r="HCC74" s="677"/>
      <c r="HCD74" s="677"/>
      <c r="HCE74" s="677"/>
      <c r="HCF74" s="677"/>
      <c r="HCG74" s="677"/>
      <c r="HCH74" s="677"/>
      <c r="HCI74" s="677"/>
      <c r="HCJ74" s="677"/>
      <c r="HCK74" s="677"/>
      <c r="HCL74" s="677"/>
      <c r="HCM74" s="677"/>
      <c r="HCN74" s="677"/>
      <c r="HCO74" s="677"/>
      <c r="HCP74" s="677"/>
      <c r="HCQ74" s="677"/>
      <c r="HCR74" s="677"/>
      <c r="HCS74" s="677"/>
      <c r="HCT74" s="677"/>
      <c r="HCU74" s="677"/>
      <c r="HCV74" s="677"/>
      <c r="HCW74" s="677"/>
      <c r="HCX74" s="677"/>
      <c r="HCY74" s="677"/>
      <c r="HCZ74" s="677"/>
      <c r="HDA74" s="677"/>
      <c r="HDB74" s="677"/>
      <c r="HDC74" s="677"/>
      <c r="HDD74" s="677"/>
      <c r="HDE74" s="677"/>
      <c r="HDF74" s="677"/>
      <c r="HDG74" s="677"/>
      <c r="HDH74" s="677"/>
      <c r="HDI74" s="677"/>
      <c r="HDJ74" s="677"/>
      <c r="HDK74" s="677"/>
      <c r="HDL74" s="677"/>
      <c r="HDM74" s="677"/>
      <c r="HDN74" s="677"/>
      <c r="HDO74" s="677"/>
      <c r="HDP74" s="677"/>
      <c r="HDQ74" s="677"/>
      <c r="HDR74" s="677"/>
      <c r="HDS74" s="677"/>
      <c r="HDT74" s="677"/>
      <c r="HDU74" s="677"/>
      <c r="HDV74" s="677"/>
      <c r="HDW74" s="677"/>
      <c r="HDX74" s="677"/>
      <c r="HDY74" s="677"/>
      <c r="HDZ74" s="677"/>
      <c r="HEA74" s="677"/>
      <c r="HEB74" s="677"/>
      <c r="HEC74" s="677"/>
      <c r="HED74" s="677"/>
      <c r="HEE74" s="677"/>
      <c r="HEF74" s="677"/>
      <c r="HEG74" s="677"/>
      <c r="HEH74" s="677"/>
      <c r="HEI74" s="677"/>
      <c r="HEJ74" s="677"/>
      <c r="HEK74" s="677"/>
      <c r="HEL74" s="677"/>
      <c r="HEM74" s="677"/>
      <c r="HEN74" s="677"/>
      <c r="HEO74" s="677"/>
      <c r="HEP74" s="677"/>
      <c r="HEQ74" s="677"/>
      <c r="HER74" s="677"/>
      <c r="HES74" s="677"/>
      <c r="HET74" s="677"/>
      <c r="HEU74" s="677"/>
      <c r="HEV74" s="677"/>
      <c r="HEW74" s="677"/>
      <c r="HEX74" s="677"/>
      <c r="HEY74" s="677"/>
      <c r="HEZ74" s="677"/>
      <c r="HFA74" s="677"/>
      <c r="HFB74" s="677"/>
      <c r="HFC74" s="677"/>
      <c r="HFD74" s="677"/>
      <c r="HFE74" s="677"/>
      <c r="HFF74" s="677"/>
      <c r="HFG74" s="677"/>
      <c r="HFH74" s="677"/>
      <c r="HFI74" s="677"/>
      <c r="HFJ74" s="677"/>
      <c r="HFK74" s="677"/>
      <c r="HFL74" s="677"/>
      <c r="HFM74" s="677"/>
      <c r="HFN74" s="677"/>
      <c r="HFO74" s="677"/>
      <c r="HFP74" s="677"/>
      <c r="HFQ74" s="677"/>
      <c r="HFR74" s="677"/>
      <c r="HFS74" s="677"/>
      <c r="HFT74" s="677"/>
      <c r="HFU74" s="677"/>
      <c r="HFV74" s="677"/>
      <c r="HFW74" s="677"/>
      <c r="HFX74" s="677"/>
      <c r="HFY74" s="677"/>
      <c r="HFZ74" s="677"/>
      <c r="HGA74" s="677"/>
      <c r="HGB74" s="677"/>
      <c r="HGC74" s="677"/>
      <c r="HGD74" s="677"/>
      <c r="HGE74" s="677"/>
      <c r="HGF74" s="677"/>
      <c r="HGG74" s="677"/>
      <c r="HGH74" s="677"/>
      <c r="HGI74" s="677"/>
      <c r="HGJ74" s="677"/>
      <c r="HGK74" s="677"/>
      <c r="HGL74" s="677"/>
      <c r="HGM74" s="677"/>
      <c r="HGN74" s="677"/>
      <c r="HGO74" s="677"/>
      <c r="HGP74" s="677"/>
      <c r="HGQ74" s="677"/>
      <c r="HGR74" s="677"/>
      <c r="HGS74" s="677"/>
      <c r="HGT74" s="677"/>
      <c r="HGU74" s="677"/>
      <c r="HGV74" s="677"/>
      <c r="HGW74" s="677"/>
      <c r="HGX74" s="677"/>
      <c r="HGY74" s="677"/>
      <c r="HGZ74" s="677"/>
      <c r="HHA74" s="677"/>
      <c r="HHB74" s="677"/>
      <c r="HHC74" s="677"/>
      <c r="HHD74" s="677"/>
      <c r="HHE74" s="677"/>
      <c r="HHF74" s="677"/>
      <c r="HHG74" s="677"/>
      <c r="HHH74" s="677"/>
      <c r="HHI74" s="677"/>
      <c r="HHJ74" s="677"/>
      <c r="HHK74" s="677"/>
      <c r="HHL74" s="677"/>
      <c r="HHM74" s="677"/>
      <c r="HHN74" s="677"/>
      <c r="HHO74" s="677"/>
      <c r="HHP74" s="677"/>
      <c r="HHQ74" s="677"/>
      <c r="HHR74" s="677"/>
      <c r="HHS74" s="677"/>
      <c r="HHT74" s="677"/>
      <c r="HHU74" s="677"/>
      <c r="HHV74" s="677"/>
      <c r="HHW74" s="677"/>
      <c r="HHX74" s="677"/>
      <c r="HHY74" s="677"/>
      <c r="HHZ74" s="677"/>
      <c r="HIA74" s="677"/>
      <c r="HIB74" s="677"/>
      <c r="HIC74" s="677"/>
      <c r="HID74" s="677"/>
      <c r="HIE74" s="677"/>
      <c r="HIF74" s="677"/>
      <c r="HIG74" s="677"/>
      <c r="HIH74" s="677"/>
      <c r="HII74" s="677"/>
      <c r="HIJ74" s="677"/>
      <c r="HIK74" s="677"/>
      <c r="HIL74" s="677"/>
      <c r="HIM74" s="677"/>
      <c r="HIN74" s="677"/>
      <c r="HIO74" s="677"/>
      <c r="HIP74" s="677"/>
      <c r="HIQ74" s="677"/>
      <c r="HIR74" s="677"/>
      <c r="HIS74" s="677"/>
      <c r="HIT74" s="677"/>
      <c r="HIU74" s="677"/>
      <c r="HIV74" s="677"/>
      <c r="HIW74" s="677"/>
      <c r="HIX74" s="677"/>
      <c r="HIY74" s="677"/>
      <c r="HIZ74" s="677"/>
      <c r="HJA74" s="677"/>
      <c r="HJB74" s="677"/>
      <c r="HJC74" s="677"/>
      <c r="HJD74" s="677"/>
      <c r="HJE74" s="677"/>
      <c r="HJF74" s="677"/>
      <c r="HJG74" s="677"/>
      <c r="HJH74" s="677"/>
      <c r="HJI74" s="677"/>
      <c r="HJJ74" s="677"/>
      <c r="HJK74" s="677"/>
      <c r="HJL74" s="677"/>
      <c r="HJM74" s="677"/>
      <c r="HJN74" s="677"/>
      <c r="HJO74" s="677"/>
      <c r="HJP74" s="677"/>
      <c r="HJQ74" s="677"/>
      <c r="HJR74" s="677"/>
      <c r="HJS74" s="677"/>
      <c r="HJT74" s="677"/>
      <c r="HJU74" s="677"/>
      <c r="HJV74" s="677"/>
      <c r="HJW74" s="677"/>
      <c r="HJX74" s="677"/>
      <c r="HJY74" s="677"/>
      <c r="HJZ74" s="677"/>
      <c r="HKA74" s="677"/>
      <c r="HKB74" s="677"/>
      <c r="HKC74" s="677"/>
      <c r="HKD74" s="677"/>
      <c r="HKE74" s="677"/>
      <c r="HKF74" s="677"/>
      <c r="HKG74" s="677"/>
      <c r="HKH74" s="677"/>
      <c r="HKI74" s="677"/>
      <c r="HKJ74" s="677"/>
      <c r="HKK74" s="677"/>
      <c r="HKL74" s="677"/>
      <c r="HKM74" s="677"/>
      <c r="HKN74" s="677"/>
      <c r="HKO74" s="677"/>
      <c r="HKP74" s="677"/>
      <c r="HKQ74" s="677"/>
      <c r="HKR74" s="677"/>
      <c r="HKS74" s="677"/>
      <c r="HKT74" s="677"/>
      <c r="HKU74" s="677"/>
      <c r="HKV74" s="677"/>
      <c r="HKW74" s="677"/>
      <c r="HKX74" s="677"/>
      <c r="HKY74" s="677"/>
      <c r="HKZ74" s="677"/>
      <c r="HLA74" s="677"/>
      <c r="HLB74" s="677"/>
      <c r="HLC74" s="677"/>
      <c r="HLD74" s="677"/>
      <c r="HLE74" s="677"/>
      <c r="HLF74" s="677"/>
      <c r="HLG74" s="677"/>
      <c r="HLH74" s="677"/>
      <c r="HLI74" s="677"/>
      <c r="HLJ74" s="677"/>
      <c r="HLK74" s="677"/>
      <c r="HLL74" s="677"/>
      <c r="HLM74" s="677"/>
      <c r="HLN74" s="677"/>
      <c r="HLO74" s="677"/>
      <c r="HLP74" s="677"/>
      <c r="HLQ74" s="677"/>
      <c r="HLR74" s="677"/>
      <c r="HLS74" s="677"/>
      <c r="HLT74" s="677"/>
      <c r="HLU74" s="677"/>
      <c r="HLV74" s="677"/>
      <c r="HLW74" s="677"/>
      <c r="HLX74" s="677"/>
      <c r="HLY74" s="677"/>
      <c r="HLZ74" s="677"/>
      <c r="HMA74" s="677"/>
      <c r="HMB74" s="677"/>
      <c r="HMC74" s="677"/>
      <c r="HMD74" s="677"/>
      <c r="HME74" s="677"/>
      <c r="HMF74" s="677"/>
      <c r="HMG74" s="677"/>
      <c r="HMH74" s="677"/>
      <c r="HMI74" s="677"/>
      <c r="HMJ74" s="677"/>
      <c r="HMK74" s="677"/>
      <c r="HML74" s="677"/>
      <c r="HMM74" s="677"/>
      <c r="HMN74" s="677"/>
      <c r="HMO74" s="677"/>
      <c r="HMP74" s="677"/>
      <c r="HMQ74" s="677"/>
      <c r="HMR74" s="677"/>
      <c r="HMS74" s="677"/>
      <c r="HMT74" s="677"/>
      <c r="HMU74" s="677"/>
      <c r="HMV74" s="677"/>
      <c r="HMW74" s="677"/>
      <c r="HMX74" s="677"/>
      <c r="HMY74" s="677"/>
      <c r="HMZ74" s="677"/>
      <c r="HNA74" s="677"/>
      <c r="HNB74" s="677"/>
      <c r="HNC74" s="677"/>
      <c r="HND74" s="677"/>
      <c r="HNE74" s="677"/>
      <c r="HNF74" s="677"/>
      <c r="HNG74" s="677"/>
      <c r="HNH74" s="677"/>
      <c r="HNI74" s="677"/>
      <c r="HNJ74" s="677"/>
      <c r="HNK74" s="677"/>
      <c r="HNL74" s="677"/>
      <c r="HNM74" s="677"/>
      <c r="HNN74" s="677"/>
      <c r="HNO74" s="677"/>
      <c r="HNP74" s="677"/>
      <c r="HNQ74" s="677"/>
      <c r="HNR74" s="677"/>
      <c r="HNS74" s="677"/>
      <c r="HNT74" s="677"/>
      <c r="HNU74" s="677"/>
      <c r="HNV74" s="677"/>
      <c r="HNW74" s="677"/>
      <c r="HNX74" s="677"/>
      <c r="HNY74" s="677"/>
      <c r="HNZ74" s="677"/>
      <c r="HOA74" s="677"/>
      <c r="HOB74" s="677"/>
      <c r="HOC74" s="677"/>
      <c r="HOD74" s="677"/>
      <c r="HOE74" s="677"/>
      <c r="HOF74" s="677"/>
      <c r="HOG74" s="677"/>
      <c r="HOH74" s="677"/>
      <c r="HOI74" s="677"/>
      <c r="HOJ74" s="677"/>
      <c r="HOK74" s="677"/>
      <c r="HOL74" s="677"/>
      <c r="HOM74" s="677"/>
      <c r="HON74" s="677"/>
      <c r="HOO74" s="677"/>
      <c r="HOP74" s="677"/>
      <c r="HOQ74" s="677"/>
      <c r="HOR74" s="677"/>
      <c r="HOS74" s="677"/>
      <c r="HOT74" s="677"/>
      <c r="HOU74" s="677"/>
      <c r="HOV74" s="677"/>
      <c r="HOW74" s="677"/>
      <c r="HOX74" s="677"/>
      <c r="HOY74" s="677"/>
      <c r="HOZ74" s="677"/>
      <c r="HPA74" s="677"/>
      <c r="HPB74" s="677"/>
      <c r="HPC74" s="677"/>
      <c r="HPD74" s="677"/>
      <c r="HPE74" s="677"/>
      <c r="HPF74" s="677"/>
      <c r="HPG74" s="677"/>
      <c r="HPH74" s="677"/>
      <c r="HPI74" s="677"/>
      <c r="HPJ74" s="677"/>
      <c r="HPK74" s="677"/>
      <c r="HPL74" s="677"/>
      <c r="HPM74" s="677"/>
      <c r="HPN74" s="677"/>
      <c r="HPO74" s="677"/>
      <c r="HPP74" s="677"/>
      <c r="HPQ74" s="677"/>
      <c r="HPR74" s="677"/>
      <c r="HPS74" s="677"/>
      <c r="HPT74" s="677"/>
      <c r="HPU74" s="677"/>
      <c r="HPV74" s="677"/>
      <c r="HPW74" s="677"/>
      <c r="HPX74" s="677"/>
      <c r="HPY74" s="677"/>
      <c r="HPZ74" s="677"/>
      <c r="HQA74" s="677"/>
      <c r="HQB74" s="677"/>
      <c r="HQC74" s="677"/>
      <c r="HQD74" s="677"/>
      <c r="HQE74" s="677"/>
      <c r="HQF74" s="677"/>
      <c r="HQG74" s="677"/>
      <c r="HQH74" s="677"/>
      <c r="HQI74" s="677"/>
      <c r="HQJ74" s="677"/>
      <c r="HQK74" s="677"/>
      <c r="HQL74" s="677"/>
      <c r="HQM74" s="677"/>
      <c r="HQN74" s="677"/>
      <c r="HQO74" s="677"/>
      <c r="HQP74" s="677"/>
      <c r="HQQ74" s="677"/>
      <c r="HQR74" s="677"/>
      <c r="HQS74" s="677"/>
      <c r="HQT74" s="677"/>
      <c r="HQU74" s="677"/>
      <c r="HQV74" s="677"/>
      <c r="HQW74" s="677"/>
      <c r="HQX74" s="677"/>
      <c r="HQY74" s="677"/>
      <c r="HQZ74" s="677"/>
      <c r="HRA74" s="677"/>
      <c r="HRB74" s="677"/>
      <c r="HRC74" s="677"/>
      <c r="HRD74" s="677"/>
      <c r="HRE74" s="677"/>
      <c r="HRF74" s="677"/>
      <c r="HRG74" s="677"/>
      <c r="HRH74" s="677"/>
      <c r="HRI74" s="677"/>
      <c r="HRJ74" s="677"/>
      <c r="HRK74" s="677"/>
      <c r="HRL74" s="677"/>
      <c r="HRM74" s="677"/>
      <c r="HRN74" s="677"/>
      <c r="HRO74" s="677"/>
      <c r="HRP74" s="677"/>
      <c r="HRQ74" s="677"/>
      <c r="HRR74" s="677"/>
      <c r="HRS74" s="677"/>
      <c r="HRT74" s="677"/>
      <c r="HRU74" s="677"/>
      <c r="HRV74" s="677"/>
      <c r="HRW74" s="677"/>
      <c r="HRX74" s="677"/>
      <c r="HRY74" s="677"/>
      <c r="HRZ74" s="677"/>
      <c r="HSA74" s="677"/>
      <c r="HSB74" s="677"/>
      <c r="HSC74" s="677"/>
      <c r="HSD74" s="677"/>
      <c r="HSE74" s="677"/>
      <c r="HSF74" s="677"/>
      <c r="HSG74" s="677"/>
      <c r="HSH74" s="677"/>
      <c r="HSI74" s="677"/>
      <c r="HSJ74" s="677"/>
      <c r="HSK74" s="677"/>
      <c r="HSL74" s="677"/>
      <c r="HSM74" s="677"/>
      <c r="HSN74" s="677"/>
      <c r="HSO74" s="677"/>
      <c r="HSP74" s="677"/>
      <c r="HSQ74" s="677"/>
      <c r="HSR74" s="677"/>
      <c r="HSS74" s="677"/>
      <c r="HST74" s="677"/>
      <c r="HSU74" s="677"/>
      <c r="HSV74" s="677"/>
      <c r="HSW74" s="677"/>
      <c r="HSX74" s="677"/>
      <c r="HSY74" s="677"/>
      <c r="HSZ74" s="677"/>
      <c r="HTA74" s="677"/>
      <c r="HTB74" s="677"/>
      <c r="HTC74" s="677"/>
      <c r="HTD74" s="677"/>
      <c r="HTE74" s="677"/>
      <c r="HTF74" s="677"/>
      <c r="HTG74" s="677"/>
      <c r="HTH74" s="677"/>
      <c r="HTI74" s="677"/>
      <c r="HTJ74" s="677"/>
      <c r="HTK74" s="677"/>
      <c r="HTL74" s="677"/>
      <c r="HTM74" s="677"/>
      <c r="HTN74" s="677"/>
      <c r="HTO74" s="677"/>
      <c r="HTP74" s="677"/>
      <c r="HTQ74" s="677"/>
      <c r="HTR74" s="677"/>
      <c r="HTS74" s="677"/>
      <c r="HTT74" s="677"/>
      <c r="HTU74" s="677"/>
      <c r="HTV74" s="677"/>
      <c r="HTW74" s="677"/>
      <c r="HTX74" s="677"/>
      <c r="HTY74" s="677"/>
      <c r="HTZ74" s="677"/>
      <c r="HUA74" s="677"/>
      <c r="HUB74" s="677"/>
      <c r="HUC74" s="677"/>
      <c r="HUD74" s="677"/>
      <c r="HUE74" s="677"/>
      <c r="HUF74" s="677"/>
      <c r="HUG74" s="677"/>
      <c r="HUH74" s="677"/>
      <c r="HUI74" s="677"/>
      <c r="HUJ74" s="677"/>
      <c r="HUK74" s="677"/>
      <c r="HUL74" s="677"/>
      <c r="HUM74" s="677"/>
      <c r="HUN74" s="677"/>
      <c r="HUO74" s="677"/>
      <c r="HUP74" s="677"/>
      <c r="HUQ74" s="677"/>
      <c r="HUR74" s="677"/>
      <c r="HUS74" s="677"/>
      <c r="HUT74" s="677"/>
      <c r="HUU74" s="677"/>
      <c r="HUV74" s="677"/>
      <c r="HUW74" s="677"/>
      <c r="HUX74" s="677"/>
      <c r="HUY74" s="677"/>
      <c r="HUZ74" s="677"/>
      <c r="HVA74" s="677"/>
      <c r="HVB74" s="677"/>
      <c r="HVC74" s="677"/>
      <c r="HVD74" s="677"/>
      <c r="HVE74" s="677"/>
      <c r="HVF74" s="677"/>
      <c r="HVG74" s="677"/>
      <c r="HVH74" s="677"/>
      <c r="HVI74" s="677"/>
      <c r="HVJ74" s="677"/>
      <c r="HVK74" s="677"/>
      <c r="HVL74" s="677"/>
      <c r="HVM74" s="677"/>
      <c r="HVN74" s="677"/>
      <c r="HVO74" s="677"/>
      <c r="HVP74" s="677"/>
      <c r="HVQ74" s="677"/>
      <c r="HVR74" s="677"/>
      <c r="HVS74" s="677"/>
      <c r="HVT74" s="677"/>
      <c r="HVU74" s="677"/>
      <c r="HVV74" s="677"/>
      <c r="HVW74" s="677"/>
      <c r="HVX74" s="677"/>
      <c r="HVY74" s="677"/>
      <c r="HVZ74" s="677"/>
      <c r="HWA74" s="677"/>
      <c r="HWB74" s="677"/>
      <c r="HWC74" s="677"/>
      <c r="HWD74" s="677"/>
      <c r="HWE74" s="677"/>
      <c r="HWF74" s="677"/>
      <c r="HWG74" s="677"/>
      <c r="HWH74" s="677"/>
      <c r="HWI74" s="677"/>
      <c r="HWJ74" s="677"/>
      <c r="HWK74" s="677"/>
      <c r="HWL74" s="677"/>
      <c r="HWM74" s="677"/>
      <c r="HWN74" s="677"/>
      <c r="HWO74" s="677"/>
      <c r="HWP74" s="677"/>
      <c r="HWQ74" s="677"/>
      <c r="HWR74" s="677"/>
      <c r="HWS74" s="677"/>
      <c r="HWT74" s="677"/>
      <c r="HWU74" s="677"/>
      <c r="HWV74" s="677"/>
      <c r="HWW74" s="677"/>
      <c r="HWX74" s="677"/>
      <c r="HWY74" s="677"/>
      <c r="HWZ74" s="677"/>
      <c r="HXA74" s="677"/>
      <c r="HXB74" s="677"/>
      <c r="HXC74" s="677"/>
      <c r="HXD74" s="677"/>
      <c r="HXE74" s="677"/>
      <c r="HXF74" s="677"/>
      <c r="HXG74" s="677"/>
      <c r="HXH74" s="677"/>
      <c r="HXI74" s="677"/>
      <c r="HXJ74" s="677"/>
      <c r="HXK74" s="677"/>
      <c r="HXL74" s="677"/>
      <c r="HXM74" s="677"/>
      <c r="HXN74" s="677"/>
      <c r="HXO74" s="677"/>
      <c r="HXP74" s="677"/>
      <c r="HXQ74" s="677"/>
      <c r="HXR74" s="677"/>
      <c r="HXS74" s="677"/>
      <c r="HXT74" s="677"/>
      <c r="HXU74" s="677"/>
      <c r="HXV74" s="677"/>
      <c r="HXW74" s="677"/>
      <c r="HXX74" s="677"/>
      <c r="HXY74" s="677"/>
      <c r="HXZ74" s="677"/>
      <c r="HYA74" s="677"/>
      <c r="HYB74" s="677"/>
      <c r="HYC74" s="677"/>
      <c r="HYD74" s="677"/>
      <c r="HYE74" s="677"/>
      <c r="HYF74" s="677"/>
      <c r="HYG74" s="677"/>
      <c r="HYH74" s="677"/>
      <c r="HYI74" s="677"/>
      <c r="HYJ74" s="677"/>
      <c r="HYK74" s="677"/>
      <c r="HYL74" s="677"/>
      <c r="HYM74" s="677"/>
      <c r="HYN74" s="677"/>
      <c r="HYO74" s="677"/>
      <c r="HYP74" s="677"/>
      <c r="HYQ74" s="677"/>
      <c r="HYR74" s="677"/>
      <c r="HYS74" s="677"/>
      <c r="HYT74" s="677"/>
      <c r="HYU74" s="677"/>
      <c r="HYV74" s="677"/>
      <c r="HYW74" s="677"/>
      <c r="HYX74" s="677"/>
      <c r="HYY74" s="677"/>
      <c r="HYZ74" s="677"/>
      <c r="HZA74" s="677"/>
      <c r="HZB74" s="677"/>
      <c r="HZC74" s="677"/>
      <c r="HZD74" s="677"/>
      <c r="HZE74" s="677"/>
      <c r="HZF74" s="677"/>
      <c r="HZG74" s="677"/>
      <c r="HZH74" s="677"/>
      <c r="HZI74" s="677"/>
      <c r="HZJ74" s="677"/>
      <c r="HZK74" s="677"/>
      <c r="HZL74" s="677"/>
      <c r="HZM74" s="677"/>
      <c r="HZN74" s="677"/>
      <c r="HZO74" s="677"/>
      <c r="HZP74" s="677"/>
      <c r="HZQ74" s="677"/>
      <c r="HZR74" s="677"/>
      <c r="HZS74" s="677"/>
      <c r="HZT74" s="677"/>
      <c r="HZU74" s="677"/>
      <c r="HZV74" s="677"/>
      <c r="HZW74" s="677"/>
      <c r="HZX74" s="677"/>
      <c r="HZY74" s="677"/>
      <c r="HZZ74" s="677"/>
      <c r="IAA74" s="677"/>
      <c r="IAB74" s="677"/>
      <c r="IAC74" s="677"/>
      <c r="IAD74" s="677"/>
      <c r="IAE74" s="677"/>
      <c r="IAF74" s="677"/>
      <c r="IAG74" s="677"/>
      <c r="IAH74" s="677"/>
      <c r="IAI74" s="677"/>
      <c r="IAJ74" s="677"/>
      <c r="IAK74" s="677"/>
      <c r="IAL74" s="677"/>
      <c r="IAM74" s="677"/>
      <c r="IAN74" s="677"/>
      <c r="IAO74" s="677"/>
      <c r="IAP74" s="677"/>
      <c r="IAQ74" s="677"/>
      <c r="IAR74" s="677"/>
      <c r="IAS74" s="677"/>
      <c r="IAT74" s="677"/>
      <c r="IAU74" s="677"/>
      <c r="IAV74" s="677"/>
      <c r="IAW74" s="677"/>
      <c r="IAX74" s="677"/>
      <c r="IAY74" s="677"/>
      <c r="IAZ74" s="677"/>
      <c r="IBA74" s="677"/>
      <c r="IBB74" s="677"/>
      <c r="IBC74" s="677"/>
      <c r="IBD74" s="677"/>
      <c r="IBE74" s="677"/>
      <c r="IBF74" s="677"/>
      <c r="IBG74" s="677"/>
      <c r="IBH74" s="677"/>
      <c r="IBI74" s="677"/>
      <c r="IBJ74" s="677"/>
      <c r="IBK74" s="677"/>
      <c r="IBL74" s="677"/>
      <c r="IBM74" s="677"/>
      <c r="IBN74" s="677"/>
      <c r="IBO74" s="677"/>
      <c r="IBP74" s="677"/>
      <c r="IBQ74" s="677"/>
      <c r="IBR74" s="677"/>
      <c r="IBS74" s="677"/>
      <c r="IBT74" s="677"/>
      <c r="IBU74" s="677"/>
      <c r="IBV74" s="677"/>
      <c r="IBW74" s="677"/>
      <c r="IBX74" s="677"/>
      <c r="IBY74" s="677"/>
      <c r="IBZ74" s="677"/>
      <c r="ICA74" s="677"/>
      <c r="ICB74" s="677"/>
      <c r="ICC74" s="677"/>
      <c r="ICD74" s="677"/>
      <c r="ICE74" s="677"/>
      <c r="ICF74" s="677"/>
      <c r="ICG74" s="677"/>
      <c r="ICH74" s="677"/>
      <c r="ICI74" s="677"/>
      <c r="ICJ74" s="677"/>
      <c r="ICK74" s="677"/>
      <c r="ICL74" s="677"/>
      <c r="ICM74" s="677"/>
      <c r="ICN74" s="677"/>
      <c r="ICO74" s="677"/>
      <c r="ICP74" s="677"/>
      <c r="ICQ74" s="677"/>
      <c r="ICR74" s="677"/>
      <c r="ICS74" s="677"/>
      <c r="ICT74" s="677"/>
      <c r="ICU74" s="677"/>
      <c r="ICV74" s="677"/>
      <c r="ICW74" s="677"/>
      <c r="ICX74" s="677"/>
      <c r="ICY74" s="677"/>
      <c r="ICZ74" s="677"/>
      <c r="IDA74" s="677"/>
      <c r="IDB74" s="677"/>
      <c r="IDC74" s="677"/>
      <c r="IDD74" s="677"/>
      <c r="IDE74" s="677"/>
      <c r="IDF74" s="677"/>
      <c r="IDG74" s="677"/>
      <c r="IDH74" s="677"/>
      <c r="IDI74" s="677"/>
      <c r="IDJ74" s="677"/>
      <c r="IDK74" s="677"/>
      <c r="IDL74" s="677"/>
      <c r="IDM74" s="677"/>
      <c r="IDN74" s="677"/>
      <c r="IDO74" s="677"/>
      <c r="IDP74" s="677"/>
      <c r="IDQ74" s="677"/>
      <c r="IDR74" s="677"/>
      <c r="IDS74" s="677"/>
      <c r="IDT74" s="677"/>
      <c r="IDU74" s="677"/>
      <c r="IDV74" s="677"/>
      <c r="IDW74" s="677"/>
      <c r="IDX74" s="677"/>
      <c r="IDY74" s="677"/>
      <c r="IDZ74" s="677"/>
      <c r="IEA74" s="677"/>
      <c r="IEB74" s="677"/>
      <c r="IEC74" s="677"/>
      <c r="IED74" s="677"/>
      <c r="IEE74" s="677"/>
      <c r="IEF74" s="677"/>
      <c r="IEG74" s="677"/>
      <c r="IEH74" s="677"/>
      <c r="IEI74" s="677"/>
      <c r="IEJ74" s="677"/>
      <c r="IEK74" s="677"/>
      <c r="IEL74" s="677"/>
      <c r="IEM74" s="677"/>
      <c r="IEN74" s="677"/>
      <c r="IEO74" s="677"/>
      <c r="IEP74" s="677"/>
      <c r="IEQ74" s="677"/>
      <c r="IER74" s="677"/>
      <c r="IES74" s="677"/>
      <c r="IET74" s="677"/>
      <c r="IEU74" s="677"/>
      <c r="IEV74" s="677"/>
      <c r="IEW74" s="677"/>
      <c r="IEX74" s="677"/>
      <c r="IEY74" s="677"/>
      <c r="IEZ74" s="677"/>
      <c r="IFA74" s="677"/>
      <c r="IFB74" s="677"/>
      <c r="IFC74" s="677"/>
      <c r="IFD74" s="677"/>
      <c r="IFE74" s="677"/>
      <c r="IFF74" s="677"/>
      <c r="IFG74" s="677"/>
      <c r="IFH74" s="677"/>
      <c r="IFI74" s="677"/>
      <c r="IFJ74" s="677"/>
      <c r="IFK74" s="677"/>
      <c r="IFL74" s="677"/>
      <c r="IFM74" s="677"/>
      <c r="IFN74" s="677"/>
      <c r="IFO74" s="677"/>
      <c r="IFP74" s="677"/>
      <c r="IFQ74" s="677"/>
      <c r="IFR74" s="677"/>
      <c r="IFS74" s="677"/>
      <c r="IFT74" s="677"/>
      <c r="IFU74" s="677"/>
      <c r="IFV74" s="677"/>
      <c r="IFW74" s="677"/>
      <c r="IFX74" s="677"/>
      <c r="IFY74" s="677"/>
      <c r="IFZ74" s="677"/>
      <c r="IGA74" s="677"/>
      <c r="IGB74" s="677"/>
      <c r="IGC74" s="677"/>
      <c r="IGD74" s="677"/>
      <c r="IGE74" s="677"/>
      <c r="IGF74" s="677"/>
      <c r="IGG74" s="677"/>
      <c r="IGH74" s="677"/>
      <c r="IGI74" s="677"/>
      <c r="IGJ74" s="677"/>
      <c r="IGK74" s="677"/>
      <c r="IGL74" s="677"/>
      <c r="IGM74" s="677"/>
      <c r="IGN74" s="677"/>
      <c r="IGO74" s="677"/>
      <c r="IGP74" s="677"/>
      <c r="IGQ74" s="677"/>
      <c r="IGR74" s="677"/>
      <c r="IGS74" s="677"/>
      <c r="IGT74" s="677"/>
      <c r="IGU74" s="677"/>
      <c r="IGV74" s="677"/>
      <c r="IGW74" s="677"/>
      <c r="IGX74" s="677"/>
      <c r="IGY74" s="677"/>
      <c r="IGZ74" s="677"/>
      <c r="IHA74" s="677"/>
      <c r="IHB74" s="677"/>
      <c r="IHC74" s="677"/>
      <c r="IHD74" s="677"/>
      <c r="IHE74" s="677"/>
      <c r="IHF74" s="677"/>
      <c r="IHG74" s="677"/>
      <c r="IHH74" s="677"/>
      <c r="IHI74" s="677"/>
      <c r="IHJ74" s="677"/>
      <c r="IHK74" s="677"/>
      <c r="IHL74" s="677"/>
      <c r="IHM74" s="677"/>
      <c r="IHN74" s="677"/>
      <c r="IHO74" s="677"/>
      <c r="IHP74" s="677"/>
      <c r="IHQ74" s="677"/>
      <c r="IHR74" s="677"/>
      <c r="IHS74" s="677"/>
      <c r="IHT74" s="677"/>
      <c r="IHU74" s="677"/>
      <c r="IHV74" s="677"/>
      <c r="IHW74" s="677"/>
      <c r="IHX74" s="677"/>
      <c r="IHY74" s="677"/>
      <c r="IHZ74" s="677"/>
      <c r="IIA74" s="677"/>
      <c r="IIB74" s="677"/>
      <c r="IIC74" s="677"/>
      <c r="IID74" s="677"/>
      <c r="IIE74" s="677"/>
      <c r="IIF74" s="677"/>
      <c r="IIG74" s="677"/>
      <c r="IIH74" s="677"/>
      <c r="III74" s="677"/>
      <c r="IIJ74" s="677"/>
      <c r="IIK74" s="677"/>
      <c r="IIL74" s="677"/>
      <c r="IIM74" s="677"/>
      <c r="IIN74" s="677"/>
      <c r="IIO74" s="677"/>
      <c r="IIP74" s="677"/>
      <c r="IIQ74" s="677"/>
      <c r="IIR74" s="677"/>
      <c r="IIS74" s="677"/>
      <c r="IIT74" s="677"/>
      <c r="IIU74" s="677"/>
      <c r="IIV74" s="677"/>
      <c r="IIW74" s="677"/>
      <c r="IIX74" s="677"/>
      <c r="IIY74" s="677"/>
      <c r="IIZ74" s="677"/>
      <c r="IJA74" s="677"/>
      <c r="IJB74" s="677"/>
      <c r="IJC74" s="677"/>
      <c r="IJD74" s="677"/>
      <c r="IJE74" s="677"/>
      <c r="IJF74" s="677"/>
      <c r="IJG74" s="677"/>
      <c r="IJH74" s="677"/>
      <c r="IJI74" s="677"/>
      <c r="IJJ74" s="677"/>
      <c r="IJK74" s="677"/>
      <c r="IJL74" s="677"/>
      <c r="IJM74" s="677"/>
      <c r="IJN74" s="677"/>
      <c r="IJO74" s="677"/>
      <c r="IJP74" s="677"/>
      <c r="IJQ74" s="677"/>
      <c r="IJR74" s="677"/>
      <c r="IJS74" s="677"/>
      <c r="IJT74" s="677"/>
      <c r="IJU74" s="677"/>
      <c r="IJV74" s="677"/>
      <c r="IJW74" s="677"/>
      <c r="IJX74" s="677"/>
      <c r="IJY74" s="677"/>
      <c r="IJZ74" s="677"/>
      <c r="IKA74" s="677"/>
      <c r="IKB74" s="677"/>
      <c r="IKC74" s="677"/>
      <c r="IKD74" s="677"/>
      <c r="IKE74" s="677"/>
      <c r="IKF74" s="677"/>
      <c r="IKG74" s="677"/>
      <c r="IKH74" s="677"/>
      <c r="IKI74" s="677"/>
      <c r="IKJ74" s="677"/>
      <c r="IKK74" s="677"/>
      <c r="IKL74" s="677"/>
      <c r="IKM74" s="677"/>
      <c r="IKN74" s="677"/>
      <c r="IKO74" s="677"/>
      <c r="IKP74" s="677"/>
      <c r="IKQ74" s="677"/>
      <c r="IKR74" s="677"/>
      <c r="IKS74" s="677"/>
      <c r="IKT74" s="677"/>
      <c r="IKU74" s="677"/>
      <c r="IKV74" s="677"/>
      <c r="IKW74" s="677"/>
      <c r="IKX74" s="677"/>
      <c r="IKY74" s="677"/>
      <c r="IKZ74" s="677"/>
      <c r="ILA74" s="677"/>
      <c r="ILB74" s="677"/>
      <c r="ILC74" s="677"/>
      <c r="ILD74" s="677"/>
      <c r="ILE74" s="677"/>
      <c r="ILF74" s="677"/>
      <c r="ILG74" s="677"/>
      <c r="ILH74" s="677"/>
      <c r="ILI74" s="677"/>
      <c r="ILJ74" s="677"/>
      <c r="ILK74" s="677"/>
      <c r="ILL74" s="677"/>
      <c r="ILM74" s="677"/>
      <c r="ILN74" s="677"/>
      <c r="ILO74" s="677"/>
      <c r="ILP74" s="677"/>
      <c r="ILQ74" s="677"/>
      <c r="ILR74" s="677"/>
      <c r="ILS74" s="677"/>
      <c r="ILT74" s="677"/>
      <c r="ILU74" s="677"/>
      <c r="ILV74" s="677"/>
      <c r="ILW74" s="677"/>
      <c r="ILX74" s="677"/>
      <c r="ILY74" s="677"/>
      <c r="ILZ74" s="677"/>
      <c r="IMA74" s="677"/>
      <c r="IMB74" s="677"/>
      <c r="IMC74" s="677"/>
      <c r="IMD74" s="677"/>
      <c r="IME74" s="677"/>
      <c r="IMF74" s="677"/>
      <c r="IMG74" s="677"/>
      <c r="IMH74" s="677"/>
      <c r="IMI74" s="677"/>
      <c r="IMJ74" s="677"/>
      <c r="IMK74" s="677"/>
      <c r="IML74" s="677"/>
      <c r="IMM74" s="677"/>
      <c r="IMN74" s="677"/>
      <c r="IMO74" s="677"/>
      <c r="IMP74" s="677"/>
      <c r="IMQ74" s="677"/>
      <c r="IMR74" s="677"/>
      <c r="IMS74" s="677"/>
      <c r="IMT74" s="677"/>
      <c r="IMU74" s="677"/>
      <c r="IMV74" s="677"/>
      <c r="IMW74" s="677"/>
      <c r="IMX74" s="677"/>
      <c r="IMY74" s="677"/>
      <c r="IMZ74" s="677"/>
      <c r="INA74" s="677"/>
      <c r="INB74" s="677"/>
      <c r="INC74" s="677"/>
      <c r="IND74" s="677"/>
      <c r="INE74" s="677"/>
      <c r="INF74" s="677"/>
      <c r="ING74" s="677"/>
      <c r="INH74" s="677"/>
      <c r="INI74" s="677"/>
      <c r="INJ74" s="677"/>
      <c r="INK74" s="677"/>
      <c r="INL74" s="677"/>
      <c r="INM74" s="677"/>
      <c r="INN74" s="677"/>
      <c r="INO74" s="677"/>
      <c r="INP74" s="677"/>
      <c r="INQ74" s="677"/>
      <c r="INR74" s="677"/>
      <c r="INS74" s="677"/>
      <c r="INT74" s="677"/>
      <c r="INU74" s="677"/>
      <c r="INV74" s="677"/>
      <c r="INW74" s="677"/>
      <c r="INX74" s="677"/>
      <c r="INY74" s="677"/>
      <c r="INZ74" s="677"/>
      <c r="IOA74" s="677"/>
      <c r="IOB74" s="677"/>
      <c r="IOC74" s="677"/>
      <c r="IOD74" s="677"/>
      <c r="IOE74" s="677"/>
      <c r="IOF74" s="677"/>
      <c r="IOG74" s="677"/>
      <c r="IOH74" s="677"/>
      <c r="IOI74" s="677"/>
      <c r="IOJ74" s="677"/>
      <c r="IOK74" s="677"/>
      <c r="IOL74" s="677"/>
      <c r="IOM74" s="677"/>
      <c r="ION74" s="677"/>
      <c r="IOO74" s="677"/>
      <c r="IOP74" s="677"/>
      <c r="IOQ74" s="677"/>
      <c r="IOR74" s="677"/>
      <c r="IOS74" s="677"/>
      <c r="IOT74" s="677"/>
      <c r="IOU74" s="677"/>
      <c r="IOV74" s="677"/>
      <c r="IOW74" s="677"/>
      <c r="IOX74" s="677"/>
      <c r="IOY74" s="677"/>
      <c r="IOZ74" s="677"/>
      <c r="IPA74" s="677"/>
      <c r="IPB74" s="677"/>
      <c r="IPC74" s="677"/>
      <c r="IPD74" s="677"/>
      <c r="IPE74" s="677"/>
      <c r="IPF74" s="677"/>
      <c r="IPG74" s="677"/>
      <c r="IPH74" s="677"/>
      <c r="IPI74" s="677"/>
      <c r="IPJ74" s="677"/>
      <c r="IPK74" s="677"/>
      <c r="IPL74" s="677"/>
      <c r="IPM74" s="677"/>
      <c r="IPN74" s="677"/>
      <c r="IPO74" s="677"/>
      <c r="IPP74" s="677"/>
      <c r="IPQ74" s="677"/>
      <c r="IPR74" s="677"/>
      <c r="IPS74" s="677"/>
      <c r="IPT74" s="677"/>
      <c r="IPU74" s="677"/>
      <c r="IPV74" s="677"/>
      <c r="IPW74" s="677"/>
      <c r="IPX74" s="677"/>
      <c r="IPY74" s="677"/>
      <c r="IPZ74" s="677"/>
      <c r="IQA74" s="677"/>
      <c r="IQB74" s="677"/>
      <c r="IQC74" s="677"/>
      <c r="IQD74" s="677"/>
      <c r="IQE74" s="677"/>
      <c r="IQF74" s="677"/>
      <c r="IQG74" s="677"/>
      <c r="IQH74" s="677"/>
      <c r="IQI74" s="677"/>
      <c r="IQJ74" s="677"/>
      <c r="IQK74" s="677"/>
      <c r="IQL74" s="677"/>
      <c r="IQM74" s="677"/>
      <c r="IQN74" s="677"/>
      <c r="IQO74" s="677"/>
      <c r="IQP74" s="677"/>
      <c r="IQQ74" s="677"/>
      <c r="IQR74" s="677"/>
      <c r="IQS74" s="677"/>
      <c r="IQT74" s="677"/>
      <c r="IQU74" s="677"/>
      <c r="IQV74" s="677"/>
      <c r="IQW74" s="677"/>
      <c r="IQX74" s="677"/>
      <c r="IQY74" s="677"/>
      <c r="IQZ74" s="677"/>
      <c r="IRA74" s="677"/>
      <c r="IRB74" s="677"/>
      <c r="IRC74" s="677"/>
      <c r="IRD74" s="677"/>
      <c r="IRE74" s="677"/>
      <c r="IRF74" s="677"/>
      <c r="IRG74" s="677"/>
      <c r="IRH74" s="677"/>
      <c r="IRI74" s="677"/>
      <c r="IRJ74" s="677"/>
      <c r="IRK74" s="677"/>
      <c r="IRL74" s="677"/>
      <c r="IRM74" s="677"/>
      <c r="IRN74" s="677"/>
      <c r="IRO74" s="677"/>
      <c r="IRP74" s="677"/>
      <c r="IRQ74" s="677"/>
      <c r="IRR74" s="677"/>
      <c r="IRS74" s="677"/>
      <c r="IRT74" s="677"/>
      <c r="IRU74" s="677"/>
      <c r="IRV74" s="677"/>
      <c r="IRW74" s="677"/>
      <c r="IRX74" s="677"/>
      <c r="IRY74" s="677"/>
      <c r="IRZ74" s="677"/>
      <c r="ISA74" s="677"/>
      <c r="ISB74" s="677"/>
      <c r="ISC74" s="677"/>
      <c r="ISD74" s="677"/>
      <c r="ISE74" s="677"/>
      <c r="ISF74" s="677"/>
      <c r="ISG74" s="677"/>
      <c r="ISH74" s="677"/>
      <c r="ISI74" s="677"/>
      <c r="ISJ74" s="677"/>
      <c r="ISK74" s="677"/>
      <c r="ISL74" s="677"/>
      <c r="ISM74" s="677"/>
      <c r="ISN74" s="677"/>
      <c r="ISO74" s="677"/>
      <c r="ISP74" s="677"/>
      <c r="ISQ74" s="677"/>
      <c r="ISR74" s="677"/>
      <c r="ISS74" s="677"/>
      <c r="IST74" s="677"/>
      <c r="ISU74" s="677"/>
      <c r="ISV74" s="677"/>
      <c r="ISW74" s="677"/>
      <c r="ISX74" s="677"/>
      <c r="ISY74" s="677"/>
      <c r="ISZ74" s="677"/>
      <c r="ITA74" s="677"/>
      <c r="ITB74" s="677"/>
      <c r="ITC74" s="677"/>
      <c r="ITD74" s="677"/>
      <c r="ITE74" s="677"/>
      <c r="ITF74" s="677"/>
      <c r="ITG74" s="677"/>
      <c r="ITH74" s="677"/>
      <c r="ITI74" s="677"/>
      <c r="ITJ74" s="677"/>
      <c r="ITK74" s="677"/>
      <c r="ITL74" s="677"/>
      <c r="ITM74" s="677"/>
      <c r="ITN74" s="677"/>
      <c r="ITO74" s="677"/>
      <c r="ITP74" s="677"/>
      <c r="ITQ74" s="677"/>
      <c r="ITR74" s="677"/>
      <c r="ITS74" s="677"/>
      <c r="ITT74" s="677"/>
      <c r="ITU74" s="677"/>
      <c r="ITV74" s="677"/>
      <c r="ITW74" s="677"/>
      <c r="ITX74" s="677"/>
      <c r="ITY74" s="677"/>
      <c r="ITZ74" s="677"/>
      <c r="IUA74" s="677"/>
      <c r="IUB74" s="677"/>
      <c r="IUC74" s="677"/>
      <c r="IUD74" s="677"/>
      <c r="IUE74" s="677"/>
      <c r="IUF74" s="677"/>
      <c r="IUG74" s="677"/>
      <c r="IUH74" s="677"/>
      <c r="IUI74" s="677"/>
      <c r="IUJ74" s="677"/>
      <c r="IUK74" s="677"/>
      <c r="IUL74" s="677"/>
      <c r="IUM74" s="677"/>
      <c r="IUN74" s="677"/>
      <c r="IUO74" s="677"/>
      <c r="IUP74" s="677"/>
      <c r="IUQ74" s="677"/>
      <c r="IUR74" s="677"/>
      <c r="IUS74" s="677"/>
      <c r="IUT74" s="677"/>
      <c r="IUU74" s="677"/>
      <c r="IUV74" s="677"/>
      <c r="IUW74" s="677"/>
      <c r="IUX74" s="677"/>
      <c r="IUY74" s="677"/>
      <c r="IUZ74" s="677"/>
      <c r="IVA74" s="677"/>
      <c r="IVB74" s="677"/>
      <c r="IVC74" s="677"/>
      <c r="IVD74" s="677"/>
      <c r="IVE74" s="677"/>
      <c r="IVF74" s="677"/>
      <c r="IVG74" s="677"/>
      <c r="IVH74" s="677"/>
      <c r="IVI74" s="677"/>
      <c r="IVJ74" s="677"/>
      <c r="IVK74" s="677"/>
      <c r="IVL74" s="677"/>
      <c r="IVM74" s="677"/>
      <c r="IVN74" s="677"/>
      <c r="IVO74" s="677"/>
      <c r="IVP74" s="677"/>
      <c r="IVQ74" s="677"/>
      <c r="IVR74" s="677"/>
      <c r="IVS74" s="677"/>
      <c r="IVT74" s="677"/>
      <c r="IVU74" s="677"/>
      <c r="IVV74" s="677"/>
      <c r="IVW74" s="677"/>
      <c r="IVX74" s="677"/>
      <c r="IVY74" s="677"/>
      <c r="IVZ74" s="677"/>
      <c r="IWA74" s="677"/>
      <c r="IWB74" s="677"/>
      <c r="IWC74" s="677"/>
      <c r="IWD74" s="677"/>
      <c r="IWE74" s="677"/>
      <c r="IWF74" s="677"/>
      <c r="IWG74" s="677"/>
      <c r="IWH74" s="677"/>
      <c r="IWI74" s="677"/>
      <c r="IWJ74" s="677"/>
      <c r="IWK74" s="677"/>
      <c r="IWL74" s="677"/>
      <c r="IWM74" s="677"/>
      <c r="IWN74" s="677"/>
      <c r="IWO74" s="677"/>
      <c r="IWP74" s="677"/>
      <c r="IWQ74" s="677"/>
      <c r="IWR74" s="677"/>
      <c r="IWS74" s="677"/>
      <c r="IWT74" s="677"/>
      <c r="IWU74" s="677"/>
      <c r="IWV74" s="677"/>
      <c r="IWW74" s="677"/>
      <c r="IWX74" s="677"/>
      <c r="IWY74" s="677"/>
      <c r="IWZ74" s="677"/>
      <c r="IXA74" s="677"/>
      <c r="IXB74" s="677"/>
      <c r="IXC74" s="677"/>
      <c r="IXD74" s="677"/>
      <c r="IXE74" s="677"/>
      <c r="IXF74" s="677"/>
      <c r="IXG74" s="677"/>
      <c r="IXH74" s="677"/>
      <c r="IXI74" s="677"/>
      <c r="IXJ74" s="677"/>
      <c r="IXK74" s="677"/>
      <c r="IXL74" s="677"/>
      <c r="IXM74" s="677"/>
      <c r="IXN74" s="677"/>
      <c r="IXO74" s="677"/>
      <c r="IXP74" s="677"/>
      <c r="IXQ74" s="677"/>
      <c r="IXR74" s="677"/>
      <c r="IXS74" s="677"/>
      <c r="IXT74" s="677"/>
      <c r="IXU74" s="677"/>
      <c r="IXV74" s="677"/>
      <c r="IXW74" s="677"/>
      <c r="IXX74" s="677"/>
      <c r="IXY74" s="677"/>
      <c r="IXZ74" s="677"/>
      <c r="IYA74" s="677"/>
      <c r="IYB74" s="677"/>
      <c r="IYC74" s="677"/>
      <c r="IYD74" s="677"/>
      <c r="IYE74" s="677"/>
      <c r="IYF74" s="677"/>
      <c r="IYG74" s="677"/>
      <c r="IYH74" s="677"/>
      <c r="IYI74" s="677"/>
      <c r="IYJ74" s="677"/>
      <c r="IYK74" s="677"/>
      <c r="IYL74" s="677"/>
      <c r="IYM74" s="677"/>
      <c r="IYN74" s="677"/>
      <c r="IYO74" s="677"/>
      <c r="IYP74" s="677"/>
      <c r="IYQ74" s="677"/>
      <c r="IYR74" s="677"/>
      <c r="IYS74" s="677"/>
      <c r="IYT74" s="677"/>
      <c r="IYU74" s="677"/>
      <c r="IYV74" s="677"/>
      <c r="IYW74" s="677"/>
      <c r="IYX74" s="677"/>
      <c r="IYY74" s="677"/>
      <c r="IYZ74" s="677"/>
      <c r="IZA74" s="677"/>
      <c r="IZB74" s="677"/>
      <c r="IZC74" s="677"/>
      <c r="IZD74" s="677"/>
      <c r="IZE74" s="677"/>
      <c r="IZF74" s="677"/>
      <c r="IZG74" s="677"/>
      <c r="IZH74" s="677"/>
      <c r="IZI74" s="677"/>
      <c r="IZJ74" s="677"/>
      <c r="IZK74" s="677"/>
      <c r="IZL74" s="677"/>
      <c r="IZM74" s="677"/>
      <c r="IZN74" s="677"/>
      <c r="IZO74" s="677"/>
      <c r="IZP74" s="677"/>
      <c r="IZQ74" s="677"/>
      <c r="IZR74" s="677"/>
      <c r="IZS74" s="677"/>
      <c r="IZT74" s="677"/>
      <c r="IZU74" s="677"/>
      <c r="IZV74" s="677"/>
      <c r="IZW74" s="677"/>
      <c r="IZX74" s="677"/>
      <c r="IZY74" s="677"/>
      <c r="IZZ74" s="677"/>
      <c r="JAA74" s="677"/>
      <c r="JAB74" s="677"/>
      <c r="JAC74" s="677"/>
      <c r="JAD74" s="677"/>
      <c r="JAE74" s="677"/>
      <c r="JAF74" s="677"/>
      <c r="JAG74" s="677"/>
      <c r="JAH74" s="677"/>
      <c r="JAI74" s="677"/>
      <c r="JAJ74" s="677"/>
      <c r="JAK74" s="677"/>
      <c r="JAL74" s="677"/>
      <c r="JAM74" s="677"/>
      <c r="JAN74" s="677"/>
      <c r="JAO74" s="677"/>
      <c r="JAP74" s="677"/>
      <c r="JAQ74" s="677"/>
      <c r="JAR74" s="677"/>
      <c r="JAS74" s="677"/>
      <c r="JAT74" s="677"/>
      <c r="JAU74" s="677"/>
      <c r="JAV74" s="677"/>
      <c r="JAW74" s="677"/>
      <c r="JAX74" s="677"/>
      <c r="JAY74" s="677"/>
      <c r="JAZ74" s="677"/>
      <c r="JBA74" s="677"/>
      <c r="JBB74" s="677"/>
      <c r="JBC74" s="677"/>
      <c r="JBD74" s="677"/>
      <c r="JBE74" s="677"/>
      <c r="JBF74" s="677"/>
      <c r="JBG74" s="677"/>
      <c r="JBH74" s="677"/>
      <c r="JBI74" s="677"/>
      <c r="JBJ74" s="677"/>
      <c r="JBK74" s="677"/>
      <c r="JBL74" s="677"/>
      <c r="JBM74" s="677"/>
      <c r="JBN74" s="677"/>
      <c r="JBO74" s="677"/>
      <c r="JBP74" s="677"/>
      <c r="JBQ74" s="677"/>
      <c r="JBR74" s="677"/>
      <c r="JBS74" s="677"/>
      <c r="JBT74" s="677"/>
      <c r="JBU74" s="677"/>
      <c r="JBV74" s="677"/>
      <c r="JBW74" s="677"/>
      <c r="JBX74" s="677"/>
      <c r="JBY74" s="677"/>
      <c r="JBZ74" s="677"/>
      <c r="JCA74" s="677"/>
      <c r="JCB74" s="677"/>
      <c r="JCC74" s="677"/>
      <c r="JCD74" s="677"/>
      <c r="JCE74" s="677"/>
      <c r="JCF74" s="677"/>
      <c r="JCG74" s="677"/>
      <c r="JCH74" s="677"/>
      <c r="JCI74" s="677"/>
      <c r="JCJ74" s="677"/>
      <c r="JCK74" s="677"/>
      <c r="JCL74" s="677"/>
      <c r="JCM74" s="677"/>
      <c r="JCN74" s="677"/>
      <c r="JCO74" s="677"/>
      <c r="JCP74" s="677"/>
      <c r="JCQ74" s="677"/>
      <c r="JCR74" s="677"/>
      <c r="JCS74" s="677"/>
      <c r="JCT74" s="677"/>
      <c r="JCU74" s="677"/>
      <c r="JCV74" s="677"/>
      <c r="JCW74" s="677"/>
      <c r="JCX74" s="677"/>
      <c r="JCY74" s="677"/>
      <c r="JCZ74" s="677"/>
      <c r="JDA74" s="677"/>
      <c r="JDB74" s="677"/>
      <c r="JDC74" s="677"/>
      <c r="JDD74" s="677"/>
      <c r="JDE74" s="677"/>
      <c r="JDF74" s="677"/>
      <c r="JDG74" s="677"/>
      <c r="JDH74" s="677"/>
      <c r="JDI74" s="677"/>
      <c r="JDJ74" s="677"/>
      <c r="JDK74" s="677"/>
      <c r="JDL74" s="677"/>
      <c r="JDM74" s="677"/>
      <c r="JDN74" s="677"/>
      <c r="JDO74" s="677"/>
      <c r="JDP74" s="677"/>
      <c r="JDQ74" s="677"/>
      <c r="JDR74" s="677"/>
      <c r="JDS74" s="677"/>
      <c r="JDT74" s="677"/>
      <c r="JDU74" s="677"/>
      <c r="JDV74" s="677"/>
      <c r="JDW74" s="677"/>
      <c r="JDX74" s="677"/>
      <c r="JDY74" s="677"/>
      <c r="JDZ74" s="677"/>
      <c r="JEA74" s="677"/>
      <c r="JEB74" s="677"/>
      <c r="JEC74" s="677"/>
      <c r="JED74" s="677"/>
      <c r="JEE74" s="677"/>
      <c r="JEF74" s="677"/>
      <c r="JEG74" s="677"/>
      <c r="JEH74" s="677"/>
      <c r="JEI74" s="677"/>
      <c r="JEJ74" s="677"/>
      <c r="JEK74" s="677"/>
      <c r="JEL74" s="677"/>
      <c r="JEM74" s="677"/>
      <c r="JEN74" s="677"/>
      <c r="JEO74" s="677"/>
      <c r="JEP74" s="677"/>
      <c r="JEQ74" s="677"/>
      <c r="JER74" s="677"/>
      <c r="JES74" s="677"/>
      <c r="JET74" s="677"/>
      <c r="JEU74" s="677"/>
      <c r="JEV74" s="677"/>
      <c r="JEW74" s="677"/>
      <c r="JEX74" s="677"/>
      <c r="JEY74" s="677"/>
      <c r="JEZ74" s="677"/>
      <c r="JFA74" s="677"/>
      <c r="JFB74" s="677"/>
      <c r="JFC74" s="677"/>
      <c r="JFD74" s="677"/>
      <c r="JFE74" s="677"/>
      <c r="JFF74" s="677"/>
      <c r="JFG74" s="677"/>
      <c r="JFH74" s="677"/>
      <c r="JFI74" s="677"/>
      <c r="JFJ74" s="677"/>
      <c r="JFK74" s="677"/>
      <c r="JFL74" s="677"/>
      <c r="JFM74" s="677"/>
      <c r="JFN74" s="677"/>
      <c r="JFO74" s="677"/>
      <c r="JFP74" s="677"/>
      <c r="JFQ74" s="677"/>
      <c r="JFR74" s="677"/>
      <c r="JFS74" s="677"/>
      <c r="JFT74" s="677"/>
      <c r="JFU74" s="677"/>
      <c r="JFV74" s="677"/>
      <c r="JFW74" s="677"/>
      <c r="JFX74" s="677"/>
      <c r="JFY74" s="677"/>
      <c r="JFZ74" s="677"/>
      <c r="JGA74" s="677"/>
      <c r="JGB74" s="677"/>
      <c r="JGC74" s="677"/>
      <c r="JGD74" s="677"/>
      <c r="JGE74" s="677"/>
      <c r="JGF74" s="677"/>
      <c r="JGG74" s="677"/>
      <c r="JGH74" s="677"/>
      <c r="JGI74" s="677"/>
      <c r="JGJ74" s="677"/>
      <c r="JGK74" s="677"/>
      <c r="JGL74" s="677"/>
      <c r="JGM74" s="677"/>
      <c r="JGN74" s="677"/>
      <c r="JGO74" s="677"/>
      <c r="JGP74" s="677"/>
      <c r="JGQ74" s="677"/>
      <c r="JGR74" s="677"/>
      <c r="JGS74" s="677"/>
      <c r="JGT74" s="677"/>
      <c r="JGU74" s="677"/>
      <c r="JGV74" s="677"/>
      <c r="JGW74" s="677"/>
      <c r="JGX74" s="677"/>
      <c r="JGY74" s="677"/>
      <c r="JGZ74" s="677"/>
      <c r="JHA74" s="677"/>
      <c r="JHB74" s="677"/>
      <c r="JHC74" s="677"/>
      <c r="JHD74" s="677"/>
      <c r="JHE74" s="677"/>
      <c r="JHF74" s="677"/>
      <c r="JHG74" s="677"/>
      <c r="JHH74" s="677"/>
      <c r="JHI74" s="677"/>
      <c r="JHJ74" s="677"/>
      <c r="JHK74" s="677"/>
      <c r="JHL74" s="677"/>
      <c r="JHM74" s="677"/>
      <c r="JHN74" s="677"/>
      <c r="JHO74" s="677"/>
      <c r="JHP74" s="677"/>
      <c r="JHQ74" s="677"/>
      <c r="JHR74" s="677"/>
      <c r="JHS74" s="677"/>
      <c r="JHT74" s="677"/>
      <c r="JHU74" s="677"/>
      <c r="JHV74" s="677"/>
      <c r="JHW74" s="677"/>
      <c r="JHX74" s="677"/>
      <c r="JHY74" s="677"/>
      <c r="JHZ74" s="677"/>
      <c r="JIA74" s="677"/>
      <c r="JIB74" s="677"/>
      <c r="JIC74" s="677"/>
      <c r="JID74" s="677"/>
      <c r="JIE74" s="677"/>
      <c r="JIF74" s="677"/>
      <c r="JIG74" s="677"/>
      <c r="JIH74" s="677"/>
      <c r="JII74" s="677"/>
      <c r="JIJ74" s="677"/>
      <c r="JIK74" s="677"/>
      <c r="JIL74" s="677"/>
      <c r="JIM74" s="677"/>
      <c r="JIN74" s="677"/>
      <c r="JIO74" s="677"/>
      <c r="JIP74" s="677"/>
      <c r="JIQ74" s="677"/>
      <c r="JIR74" s="677"/>
      <c r="JIS74" s="677"/>
      <c r="JIT74" s="677"/>
      <c r="JIU74" s="677"/>
      <c r="JIV74" s="677"/>
      <c r="JIW74" s="677"/>
      <c r="JIX74" s="677"/>
      <c r="JIY74" s="677"/>
      <c r="JIZ74" s="677"/>
      <c r="JJA74" s="677"/>
      <c r="JJB74" s="677"/>
      <c r="JJC74" s="677"/>
      <c r="JJD74" s="677"/>
      <c r="JJE74" s="677"/>
      <c r="JJF74" s="677"/>
      <c r="JJG74" s="677"/>
      <c r="JJH74" s="677"/>
      <c r="JJI74" s="677"/>
      <c r="JJJ74" s="677"/>
      <c r="JJK74" s="677"/>
      <c r="JJL74" s="677"/>
      <c r="JJM74" s="677"/>
      <c r="JJN74" s="677"/>
      <c r="JJO74" s="677"/>
      <c r="JJP74" s="677"/>
      <c r="JJQ74" s="677"/>
      <c r="JJR74" s="677"/>
      <c r="JJS74" s="677"/>
      <c r="JJT74" s="677"/>
      <c r="JJU74" s="677"/>
      <c r="JJV74" s="677"/>
      <c r="JJW74" s="677"/>
      <c r="JJX74" s="677"/>
      <c r="JJY74" s="677"/>
      <c r="JJZ74" s="677"/>
      <c r="JKA74" s="677"/>
      <c r="JKB74" s="677"/>
      <c r="JKC74" s="677"/>
      <c r="JKD74" s="677"/>
      <c r="JKE74" s="677"/>
      <c r="JKF74" s="677"/>
      <c r="JKG74" s="677"/>
      <c r="JKH74" s="677"/>
      <c r="JKI74" s="677"/>
      <c r="JKJ74" s="677"/>
      <c r="JKK74" s="677"/>
      <c r="JKL74" s="677"/>
      <c r="JKM74" s="677"/>
      <c r="JKN74" s="677"/>
      <c r="JKO74" s="677"/>
      <c r="JKP74" s="677"/>
      <c r="JKQ74" s="677"/>
      <c r="JKR74" s="677"/>
      <c r="JKS74" s="677"/>
      <c r="JKT74" s="677"/>
      <c r="JKU74" s="677"/>
      <c r="JKV74" s="677"/>
      <c r="JKW74" s="677"/>
      <c r="JKX74" s="677"/>
      <c r="JKY74" s="677"/>
      <c r="JKZ74" s="677"/>
      <c r="JLA74" s="677"/>
      <c r="JLB74" s="677"/>
      <c r="JLC74" s="677"/>
      <c r="JLD74" s="677"/>
      <c r="JLE74" s="677"/>
      <c r="JLF74" s="677"/>
      <c r="JLG74" s="677"/>
      <c r="JLH74" s="677"/>
      <c r="JLI74" s="677"/>
      <c r="JLJ74" s="677"/>
      <c r="JLK74" s="677"/>
      <c r="JLL74" s="677"/>
      <c r="JLM74" s="677"/>
      <c r="JLN74" s="677"/>
      <c r="JLO74" s="677"/>
      <c r="JLP74" s="677"/>
      <c r="JLQ74" s="677"/>
      <c r="JLR74" s="677"/>
      <c r="JLS74" s="677"/>
      <c r="JLT74" s="677"/>
      <c r="JLU74" s="677"/>
      <c r="JLV74" s="677"/>
      <c r="JLW74" s="677"/>
      <c r="JLX74" s="677"/>
      <c r="JLY74" s="677"/>
      <c r="JLZ74" s="677"/>
      <c r="JMA74" s="677"/>
      <c r="JMB74" s="677"/>
      <c r="JMC74" s="677"/>
      <c r="JMD74" s="677"/>
      <c r="JME74" s="677"/>
      <c r="JMF74" s="677"/>
      <c r="JMG74" s="677"/>
      <c r="JMH74" s="677"/>
      <c r="JMI74" s="677"/>
      <c r="JMJ74" s="677"/>
      <c r="JMK74" s="677"/>
      <c r="JML74" s="677"/>
      <c r="JMM74" s="677"/>
      <c r="JMN74" s="677"/>
      <c r="JMO74" s="677"/>
      <c r="JMP74" s="677"/>
      <c r="JMQ74" s="677"/>
      <c r="JMR74" s="677"/>
      <c r="JMS74" s="677"/>
      <c r="JMT74" s="677"/>
      <c r="JMU74" s="677"/>
      <c r="JMV74" s="677"/>
      <c r="JMW74" s="677"/>
      <c r="JMX74" s="677"/>
      <c r="JMY74" s="677"/>
      <c r="JMZ74" s="677"/>
      <c r="JNA74" s="677"/>
      <c r="JNB74" s="677"/>
      <c r="JNC74" s="677"/>
      <c r="JND74" s="677"/>
      <c r="JNE74" s="677"/>
      <c r="JNF74" s="677"/>
      <c r="JNG74" s="677"/>
      <c r="JNH74" s="677"/>
      <c r="JNI74" s="677"/>
      <c r="JNJ74" s="677"/>
      <c r="JNK74" s="677"/>
      <c r="JNL74" s="677"/>
      <c r="JNM74" s="677"/>
      <c r="JNN74" s="677"/>
      <c r="JNO74" s="677"/>
      <c r="JNP74" s="677"/>
      <c r="JNQ74" s="677"/>
      <c r="JNR74" s="677"/>
      <c r="JNS74" s="677"/>
      <c r="JNT74" s="677"/>
      <c r="JNU74" s="677"/>
      <c r="JNV74" s="677"/>
      <c r="JNW74" s="677"/>
      <c r="JNX74" s="677"/>
      <c r="JNY74" s="677"/>
      <c r="JNZ74" s="677"/>
      <c r="JOA74" s="677"/>
      <c r="JOB74" s="677"/>
      <c r="JOC74" s="677"/>
      <c r="JOD74" s="677"/>
      <c r="JOE74" s="677"/>
      <c r="JOF74" s="677"/>
      <c r="JOG74" s="677"/>
      <c r="JOH74" s="677"/>
      <c r="JOI74" s="677"/>
      <c r="JOJ74" s="677"/>
      <c r="JOK74" s="677"/>
      <c r="JOL74" s="677"/>
      <c r="JOM74" s="677"/>
      <c r="JON74" s="677"/>
      <c r="JOO74" s="677"/>
      <c r="JOP74" s="677"/>
      <c r="JOQ74" s="677"/>
      <c r="JOR74" s="677"/>
      <c r="JOS74" s="677"/>
      <c r="JOT74" s="677"/>
      <c r="JOU74" s="677"/>
      <c r="JOV74" s="677"/>
      <c r="JOW74" s="677"/>
      <c r="JOX74" s="677"/>
      <c r="JOY74" s="677"/>
      <c r="JOZ74" s="677"/>
      <c r="JPA74" s="677"/>
      <c r="JPB74" s="677"/>
      <c r="JPC74" s="677"/>
      <c r="JPD74" s="677"/>
      <c r="JPE74" s="677"/>
      <c r="JPF74" s="677"/>
      <c r="JPG74" s="677"/>
      <c r="JPH74" s="677"/>
      <c r="JPI74" s="677"/>
      <c r="JPJ74" s="677"/>
      <c r="JPK74" s="677"/>
      <c r="JPL74" s="677"/>
      <c r="JPM74" s="677"/>
      <c r="JPN74" s="677"/>
      <c r="JPO74" s="677"/>
      <c r="JPP74" s="677"/>
      <c r="JPQ74" s="677"/>
      <c r="JPR74" s="677"/>
      <c r="JPS74" s="677"/>
      <c r="JPT74" s="677"/>
      <c r="JPU74" s="677"/>
      <c r="JPV74" s="677"/>
      <c r="JPW74" s="677"/>
      <c r="JPX74" s="677"/>
      <c r="JPY74" s="677"/>
      <c r="JPZ74" s="677"/>
      <c r="JQA74" s="677"/>
      <c r="JQB74" s="677"/>
      <c r="JQC74" s="677"/>
      <c r="JQD74" s="677"/>
      <c r="JQE74" s="677"/>
      <c r="JQF74" s="677"/>
      <c r="JQG74" s="677"/>
      <c r="JQH74" s="677"/>
      <c r="JQI74" s="677"/>
      <c r="JQJ74" s="677"/>
      <c r="JQK74" s="677"/>
      <c r="JQL74" s="677"/>
      <c r="JQM74" s="677"/>
      <c r="JQN74" s="677"/>
      <c r="JQO74" s="677"/>
      <c r="JQP74" s="677"/>
      <c r="JQQ74" s="677"/>
      <c r="JQR74" s="677"/>
      <c r="JQS74" s="677"/>
      <c r="JQT74" s="677"/>
      <c r="JQU74" s="677"/>
      <c r="JQV74" s="677"/>
      <c r="JQW74" s="677"/>
      <c r="JQX74" s="677"/>
      <c r="JQY74" s="677"/>
      <c r="JQZ74" s="677"/>
      <c r="JRA74" s="677"/>
      <c r="JRB74" s="677"/>
      <c r="JRC74" s="677"/>
      <c r="JRD74" s="677"/>
      <c r="JRE74" s="677"/>
      <c r="JRF74" s="677"/>
      <c r="JRG74" s="677"/>
      <c r="JRH74" s="677"/>
      <c r="JRI74" s="677"/>
      <c r="JRJ74" s="677"/>
      <c r="JRK74" s="677"/>
      <c r="JRL74" s="677"/>
      <c r="JRM74" s="677"/>
      <c r="JRN74" s="677"/>
      <c r="JRO74" s="677"/>
      <c r="JRP74" s="677"/>
      <c r="JRQ74" s="677"/>
      <c r="JRR74" s="677"/>
      <c r="JRS74" s="677"/>
      <c r="JRT74" s="677"/>
      <c r="JRU74" s="677"/>
      <c r="JRV74" s="677"/>
      <c r="JRW74" s="677"/>
      <c r="JRX74" s="677"/>
      <c r="JRY74" s="677"/>
      <c r="JRZ74" s="677"/>
      <c r="JSA74" s="677"/>
      <c r="JSB74" s="677"/>
      <c r="JSC74" s="677"/>
      <c r="JSD74" s="677"/>
      <c r="JSE74" s="677"/>
      <c r="JSF74" s="677"/>
      <c r="JSG74" s="677"/>
      <c r="JSH74" s="677"/>
      <c r="JSI74" s="677"/>
      <c r="JSJ74" s="677"/>
      <c r="JSK74" s="677"/>
      <c r="JSL74" s="677"/>
      <c r="JSM74" s="677"/>
      <c r="JSN74" s="677"/>
      <c r="JSO74" s="677"/>
      <c r="JSP74" s="677"/>
      <c r="JSQ74" s="677"/>
      <c r="JSR74" s="677"/>
      <c r="JSS74" s="677"/>
      <c r="JST74" s="677"/>
      <c r="JSU74" s="677"/>
      <c r="JSV74" s="677"/>
      <c r="JSW74" s="677"/>
      <c r="JSX74" s="677"/>
      <c r="JSY74" s="677"/>
      <c r="JSZ74" s="677"/>
      <c r="JTA74" s="677"/>
      <c r="JTB74" s="677"/>
      <c r="JTC74" s="677"/>
      <c r="JTD74" s="677"/>
      <c r="JTE74" s="677"/>
      <c r="JTF74" s="677"/>
      <c r="JTG74" s="677"/>
      <c r="JTH74" s="677"/>
      <c r="JTI74" s="677"/>
      <c r="JTJ74" s="677"/>
      <c r="JTK74" s="677"/>
      <c r="JTL74" s="677"/>
      <c r="JTM74" s="677"/>
      <c r="JTN74" s="677"/>
      <c r="JTO74" s="677"/>
      <c r="JTP74" s="677"/>
      <c r="JTQ74" s="677"/>
      <c r="JTR74" s="677"/>
      <c r="JTS74" s="677"/>
      <c r="JTT74" s="677"/>
      <c r="JTU74" s="677"/>
      <c r="JTV74" s="677"/>
      <c r="JTW74" s="677"/>
      <c r="JTX74" s="677"/>
      <c r="JTY74" s="677"/>
      <c r="JTZ74" s="677"/>
      <c r="JUA74" s="677"/>
      <c r="JUB74" s="677"/>
      <c r="JUC74" s="677"/>
      <c r="JUD74" s="677"/>
      <c r="JUE74" s="677"/>
      <c r="JUF74" s="677"/>
      <c r="JUG74" s="677"/>
      <c r="JUH74" s="677"/>
      <c r="JUI74" s="677"/>
      <c r="JUJ74" s="677"/>
      <c r="JUK74" s="677"/>
      <c r="JUL74" s="677"/>
      <c r="JUM74" s="677"/>
      <c r="JUN74" s="677"/>
      <c r="JUO74" s="677"/>
      <c r="JUP74" s="677"/>
      <c r="JUQ74" s="677"/>
      <c r="JUR74" s="677"/>
      <c r="JUS74" s="677"/>
      <c r="JUT74" s="677"/>
      <c r="JUU74" s="677"/>
      <c r="JUV74" s="677"/>
      <c r="JUW74" s="677"/>
      <c r="JUX74" s="677"/>
      <c r="JUY74" s="677"/>
      <c r="JUZ74" s="677"/>
      <c r="JVA74" s="677"/>
      <c r="JVB74" s="677"/>
      <c r="JVC74" s="677"/>
      <c r="JVD74" s="677"/>
      <c r="JVE74" s="677"/>
      <c r="JVF74" s="677"/>
      <c r="JVG74" s="677"/>
      <c r="JVH74" s="677"/>
      <c r="JVI74" s="677"/>
      <c r="JVJ74" s="677"/>
      <c r="JVK74" s="677"/>
      <c r="JVL74" s="677"/>
      <c r="JVM74" s="677"/>
      <c r="JVN74" s="677"/>
      <c r="JVO74" s="677"/>
      <c r="JVP74" s="677"/>
      <c r="JVQ74" s="677"/>
      <c r="JVR74" s="677"/>
      <c r="JVS74" s="677"/>
      <c r="JVT74" s="677"/>
      <c r="JVU74" s="677"/>
      <c r="JVV74" s="677"/>
      <c r="JVW74" s="677"/>
      <c r="JVX74" s="677"/>
      <c r="JVY74" s="677"/>
      <c r="JVZ74" s="677"/>
      <c r="JWA74" s="677"/>
      <c r="JWB74" s="677"/>
      <c r="JWC74" s="677"/>
      <c r="JWD74" s="677"/>
      <c r="JWE74" s="677"/>
      <c r="JWF74" s="677"/>
      <c r="JWG74" s="677"/>
      <c r="JWH74" s="677"/>
      <c r="JWI74" s="677"/>
      <c r="JWJ74" s="677"/>
      <c r="JWK74" s="677"/>
      <c r="JWL74" s="677"/>
      <c r="JWM74" s="677"/>
      <c r="JWN74" s="677"/>
      <c r="JWO74" s="677"/>
      <c r="JWP74" s="677"/>
      <c r="JWQ74" s="677"/>
      <c r="JWR74" s="677"/>
      <c r="JWS74" s="677"/>
      <c r="JWT74" s="677"/>
      <c r="JWU74" s="677"/>
      <c r="JWV74" s="677"/>
      <c r="JWW74" s="677"/>
      <c r="JWX74" s="677"/>
      <c r="JWY74" s="677"/>
      <c r="JWZ74" s="677"/>
      <c r="JXA74" s="677"/>
      <c r="JXB74" s="677"/>
      <c r="JXC74" s="677"/>
      <c r="JXD74" s="677"/>
      <c r="JXE74" s="677"/>
      <c r="JXF74" s="677"/>
      <c r="JXG74" s="677"/>
      <c r="JXH74" s="677"/>
      <c r="JXI74" s="677"/>
      <c r="JXJ74" s="677"/>
      <c r="JXK74" s="677"/>
      <c r="JXL74" s="677"/>
      <c r="JXM74" s="677"/>
      <c r="JXN74" s="677"/>
      <c r="JXO74" s="677"/>
      <c r="JXP74" s="677"/>
      <c r="JXQ74" s="677"/>
      <c r="JXR74" s="677"/>
      <c r="JXS74" s="677"/>
      <c r="JXT74" s="677"/>
      <c r="JXU74" s="677"/>
      <c r="JXV74" s="677"/>
      <c r="JXW74" s="677"/>
      <c r="JXX74" s="677"/>
      <c r="JXY74" s="677"/>
      <c r="JXZ74" s="677"/>
      <c r="JYA74" s="677"/>
      <c r="JYB74" s="677"/>
      <c r="JYC74" s="677"/>
      <c r="JYD74" s="677"/>
      <c r="JYE74" s="677"/>
      <c r="JYF74" s="677"/>
      <c r="JYG74" s="677"/>
      <c r="JYH74" s="677"/>
      <c r="JYI74" s="677"/>
      <c r="JYJ74" s="677"/>
      <c r="JYK74" s="677"/>
      <c r="JYL74" s="677"/>
      <c r="JYM74" s="677"/>
      <c r="JYN74" s="677"/>
      <c r="JYO74" s="677"/>
      <c r="JYP74" s="677"/>
      <c r="JYQ74" s="677"/>
      <c r="JYR74" s="677"/>
      <c r="JYS74" s="677"/>
      <c r="JYT74" s="677"/>
      <c r="JYU74" s="677"/>
      <c r="JYV74" s="677"/>
      <c r="JYW74" s="677"/>
      <c r="JYX74" s="677"/>
      <c r="JYY74" s="677"/>
      <c r="JYZ74" s="677"/>
      <c r="JZA74" s="677"/>
      <c r="JZB74" s="677"/>
      <c r="JZC74" s="677"/>
      <c r="JZD74" s="677"/>
      <c r="JZE74" s="677"/>
      <c r="JZF74" s="677"/>
      <c r="JZG74" s="677"/>
      <c r="JZH74" s="677"/>
      <c r="JZI74" s="677"/>
      <c r="JZJ74" s="677"/>
      <c r="JZK74" s="677"/>
      <c r="JZL74" s="677"/>
      <c r="JZM74" s="677"/>
      <c r="JZN74" s="677"/>
      <c r="JZO74" s="677"/>
      <c r="JZP74" s="677"/>
      <c r="JZQ74" s="677"/>
      <c r="JZR74" s="677"/>
      <c r="JZS74" s="677"/>
      <c r="JZT74" s="677"/>
      <c r="JZU74" s="677"/>
      <c r="JZV74" s="677"/>
      <c r="JZW74" s="677"/>
      <c r="JZX74" s="677"/>
      <c r="JZY74" s="677"/>
      <c r="JZZ74" s="677"/>
      <c r="KAA74" s="677"/>
      <c r="KAB74" s="677"/>
      <c r="KAC74" s="677"/>
      <c r="KAD74" s="677"/>
      <c r="KAE74" s="677"/>
      <c r="KAF74" s="677"/>
      <c r="KAG74" s="677"/>
      <c r="KAH74" s="677"/>
      <c r="KAI74" s="677"/>
      <c r="KAJ74" s="677"/>
      <c r="KAK74" s="677"/>
      <c r="KAL74" s="677"/>
      <c r="KAM74" s="677"/>
      <c r="KAN74" s="677"/>
      <c r="KAO74" s="677"/>
      <c r="KAP74" s="677"/>
      <c r="KAQ74" s="677"/>
      <c r="KAR74" s="677"/>
      <c r="KAS74" s="677"/>
      <c r="KAT74" s="677"/>
      <c r="KAU74" s="677"/>
      <c r="KAV74" s="677"/>
      <c r="KAW74" s="677"/>
      <c r="KAX74" s="677"/>
      <c r="KAY74" s="677"/>
      <c r="KAZ74" s="677"/>
      <c r="KBA74" s="677"/>
      <c r="KBB74" s="677"/>
      <c r="KBC74" s="677"/>
      <c r="KBD74" s="677"/>
      <c r="KBE74" s="677"/>
      <c r="KBF74" s="677"/>
      <c r="KBG74" s="677"/>
      <c r="KBH74" s="677"/>
      <c r="KBI74" s="677"/>
      <c r="KBJ74" s="677"/>
      <c r="KBK74" s="677"/>
      <c r="KBL74" s="677"/>
      <c r="KBM74" s="677"/>
      <c r="KBN74" s="677"/>
      <c r="KBO74" s="677"/>
      <c r="KBP74" s="677"/>
      <c r="KBQ74" s="677"/>
      <c r="KBR74" s="677"/>
      <c r="KBS74" s="677"/>
      <c r="KBT74" s="677"/>
      <c r="KBU74" s="677"/>
      <c r="KBV74" s="677"/>
      <c r="KBW74" s="677"/>
      <c r="KBX74" s="677"/>
      <c r="KBY74" s="677"/>
      <c r="KBZ74" s="677"/>
      <c r="KCA74" s="677"/>
      <c r="KCB74" s="677"/>
      <c r="KCC74" s="677"/>
      <c r="KCD74" s="677"/>
      <c r="KCE74" s="677"/>
      <c r="KCF74" s="677"/>
      <c r="KCG74" s="677"/>
      <c r="KCH74" s="677"/>
      <c r="KCI74" s="677"/>
      <c r="KCJ74" s="677"/>
      <c r="KCK74" s="677"/>
      <c r="KCL74" s="677"/>
      <c r="KCM74" s="677"/>
      <c r="KCN74" s="677"/>
      <c r="KCO74" s="677"/>
      <c r="KCP74" s="677"/>
      <c r="KCQ74" s="677"/>
      <c r="KCR74" s="677"/>
      <c r="KCS74" s="677"/>
      <c r="KCT74" s="677"/>
      <c r="KCU74" s="677"/>
      <c r="KCV74" s="677"/>
      <c r="KCW74" s="677"/>
      <c r="KCX74" s="677"/>
      <c r="KCY74" s="677"/>
      <c r="KCZ74" s="677"/>
      <c r="KDA74" s="677"/>
      <c r="KDB74" s="677"/>
      <c r="KDC74" s="677"/>
      <c r="KDD74" s="677"/>
      <c r="KDE74" s="677"/>
      <c r="KDF74" s="677"/>
      <c r="KDG74" s="677"/>
      <c r="KDH74" s="677"/>
      <c r="KDI74" s="677"/>
      <c r="KDJ74" s="677"/>
      <c r="KDK74" s="677"/>
      <c r="KDL74" s="677"/>
      <c r="KDM74" s="677"/>
      <c r="KDN74" s="677"/>
      <c r="KDO74" s="677"/>
      <c r="KDP74" s="677"/>
      <c r="KDQ74" s="677"/>
      <c r="KDR74" s="677"/>
      <c r="KDS74" s="677"/>
      <c r="KDT74" s="677"/>
      <c r="KDU74" s="677"/>
      <c r="KDV74" s="677"/>
      <c r="KDW74" s="677"/>
      <c r="KDX74" s="677"/>
      <c r="KDY74" s="677"/>
      <c r="KDZ74" s="677"/>
      <c r="KEA74" s="677"/>
      <c r="KEB74" s="677"/>
      <c r="KEC74" s="677"/>
      <c r="KED74" s="677"/>
      <c r="KEE74" s="677"/>
      <c r="KEF74" s="677"/>
      <c r="KEG74" s="677"/>
      <c r="KEH74" s="677"/>
      <c r="KEI74" s="677"/>
      <c r="KEJ74" s="677"/>
      <c r="KEK74" s="677"/>
      <c r="KEL74" s="677"/>
      <c r="KEM74" s="677"/>
      <c r="KEN74" s="677"/>
      <c r="KEO74" s="677"/>
      <c r="KEP74" s="677"/>
      <c r="KEQ74" s="677"/>
      <c r="KER74" s="677"/>
      <c r="KES74" s="677"/>
      <c r="KET74" s="677"/>
      <c r="KEU74" s="677"/>
      <c r="KEV74" s="677"/>
      <c r="KEW74" s="677"/>
      <c r="KEX74" s="677"/>
      <c r="KEY74" s="677"/>
      <c r="KEZ74" s="677"/>
      <c r="KFA74" s="677"/>
      <c r="KFB74" s="677"/>
      <c r="KFC74" s="677"/>
      <c r="KFD74" s="677"/>
      <c r="KFE74" s="677"/>
      <c r="KFF74" s="677"/>
      <c r="KFG74" s="677"/>
      <c r="KFH74" s="677"/>
      <c r="KFI74" s="677"/>
      <c r="KFJ74" s="677"/>
      <c r="KFK74" s="677"/>
      <c r="KFL74" s="677"/>
      <c r="KFM74" s="677"/>
      <c r="KFN74" s="677"/>
      <c r="KFO74" s="677"/>
      <c r="KFP74" s="677"/>
      <c r="KFQ74" s="677"/>
      <c r="KFR74" s="677"/>
      <c r="KFS74" s="677"/>
      <c r="KFT74" s="677"/>
      <c r="KFU74" s="677"/>
      <c r="KFV74" s="677"/>
      <c r="KFW74" s="677"/>
      <c r="KFX74" s="677"/>
      <c r="KFY74" s="677"/>
      <c r="KFZ74" s="677"/>
      <c r="KGA74" s="677"/>
      <c r="KGB74" s="677"/>
      <c r="KGC74" s="677"/>
      <c r="KGD74" s="677"/>
      <c r="KGE74" s="677"/>
      <c r="KGF74" s="677"/>
      <c r="KGG74" s="677"/>
      <c r="KGH74" s="677"/>
      <c r="KGI74" s="677"/>
      <c r="KGJ74" s="677"/>
      <c r="KGK74" s="677"/>
      <c r="KGL74" s="677"/>
      <c r="KGM74" s="677"/>
      <c r="KGN74" s="677"/>
      <c r="KGO74" s="677"/>
      <c r="KGP74" s="677"/>
      <c r="KGQ74" s="677"/>
      <c r="KGR74" s="677"/>
      <c r="KGS74" s="677"/>
      <c r="KGT74" s="677"/>
      <c r="KGU74" s="677"/>
      <c r="KGV74" s="677"/>
      <c r="KGW74" s="677"/>
      <c r="KGX74" s="677"/>
      <c r="KGY74" s="677"/>
      <c r="KGZ74" s="677"/>
      <c r="KHA74" s="677"/>
      <c r="KHB74" s="677"/>
      <c r="KHC74" s="677"/>
      <c r="KHD74" s="677"/>
      <c r="KHE74" s="677"/>
      <c r="KHF74" s="677"/>
      <c r="KHG74" s="677"/>
      <c r="KHH74" s="677"/>
      <c r="KHI74" s="677"/>
      <c r="KHJ74" s="677"/>
      <c r="KHK74" s="677"/>
      <c r="KHL74" s="677"/>
      <c r="KHM74" s="677"/>
      <c r="KHN74" s="677"/>
      <c r="KHO74" s="677"/>
      <c r="KHP74" s="677"/>
      <c r="KHQ74" s="677"/>
      <c r="KHR74" s="677"/>
      <c r="KHS74" s="677"/>
      <c r="KHT74" s="677"/>
      <c r="KHU74" s="677"/>
      <c r="KHV74" s="677"/>
      <c r="KHW74" s="677"/>
      <c r="KHX74" s="677"/>
      <c r="KHY74" s="677"/>
      <c r="KHZ74" s="677"/>
      <c r="KIA74" s="677"/>
      <c r="KIB74" s="677"/>
      <c r="KIC74" s="677"/>
      <c r="KID74" s="677"/>
      <c r="KIE74" s="677"/>
      <c r="KIF74" s="677"/>
      <c r="KIG74" s="677"/>
      <c r="KIH74" s="677"/>
      <c r="KII74" s="677"/>
      <c r="KIJ74" s="677"/>
      <c r="KIK74" s="677"/>
      <c r="KIL74" s="677"/>
      <c r="KIM74" s="677"/>
      <c r="KIN74" s="677"/>
      <c r="KIO74" s="677"/>
      <c r="KIP74" s="677"/>
      <c r="KIQ74" s="677"/>
      <c r="KIR74" s="677"/>
      <c r="KIS74" s="677"/>
      <c r="KIT74" s="677"/>
      <c r="KIU74" s="677"/>
      <c r="KIV74" s="677"/>
      <c r="KIW74" s="677"/>
      <c r="KIX74" s="677"/>
      <c r="KIY74" s="677"/>
      <c r="KIZ74" s="677"/>
      <c r="KJA74" s="677"/>
      <c r="KJB74" s="677"/>
      <c r="KJC74" s="677"/>
      <c r="KJD74" s="677"/>
      <c r="KJE74" s="677"/>
      <c r="KJF74" s="677"/>
      <c r="KJG74" s="677"/>
      <c r="KJH74" s="677"/>
      <c r="KJI74" s="677"/>
      <c r="KJJ74" s="677"/>
      <c r="KJK74" s="677"/>
      <c r="KJL74" s="677"/>
      <c r="KJM74" s="677"/>
      <c r="KJN74" s="677"/>
      <c r="KJO74" s="677"/>
      <c r="KJP74" s="677"/>
      <c r="KJQ74" s="677"/>
      <c r="KJR74" s="677"/>
      <c r="KJS74" s="677"/>
      <c r="KJT74" s="677"/>
      <c r="KJU74" s="677"/>
      <c r="KJV74" s="677"/>
      <c r="KJW74" s="677"/>
      <c r="KJX74" s="677"/>
      <c r="KJY74" s="677"/>
      <c r="KJZ74" s="677"/>
      <c r="KKA74" s="677"/>
      <c r="KKB74" s="677"/>
      <c r="KKC74" s="677"/>
      <c r="KKD74" s="677"/>
      <c r="KKE74" s="677"/>
      <c r="KKF74" s="677"/>
      <c r="KKG74" s="677"/>
      <c r="KKH74" s="677"/>
      <c r="KKI74" s="677"/>
      <c r="KKJ74" s="677"/>
      <c r="KKK74" s="677"/>
      <c r="KKL74" s="677"/>
      <c r="KKM74" s="677"/>
      <c r="KKN74" s="677"/>
      <c r="KKO74" s="677"/>
      <c r="KKP74" s="677"/>
      <c r="KKQ74" s="677"/>
      <c r="KKR74" s="677"/>
      <c r="KKS74" s="677"/>
      <c r="KKT74" s="677"/>
      <c r="KKU74" s="677"/>
      <c r="KKV74" s="677"/>
      <c r="KKW74" s="677"/>
      <c r="KKX74" s="677"/>
      <c r="KKY74" s="677"/>
      <c r="KKZ74" s="677"/>
      <c r="KLA74" s="677"/>
      <c r="KLB74" s="677"/>
      <c r="KLC74" s="677"/>
      <c r="KLD74" s="677"/>
      <c r="KLE74" s="677"/>
      <c r="KLF74" s="677"/>
      <c r="KLG74" s="677"/>
      <c r="KLH74" s="677"/>
      <c r="KLI74" s="677"/>
      <c r="KLJ74" s="677"/>
      <c r="KLK74" s="677"/>
      <c r="KLL74" s="677"/>
      <c r="KLM74" s="677"/>
      <c r="KLN74" s="677"/>
      <c r="KLO74" s="677"/>
      <c r="KLP74" s="677"/>
      <c r="KLQ74" s="677"/>
      <c r="KLR74" s="677"/>
      <c r="KLS74" s="677"/>
      <c r="KLT74" s="677"/>
      <c r="KLU74" s="677"/>
      <c r="KLV74" s="677"/>
      <c r="KLW74" s="677"/>
      <c r="KLX74" s="677"/>
      <c r="KLY74" s="677"/>
      <c r="KLZ74" s="677"/>
      <c r="KMA74" s="677"/>
      <c r="KMB74" s="677"/>
      <c r="KMC74" s="677"/>
      <c r="KMD74" s="677"/>
      <c r="KME74" s="677"/>
      <c r="KMF74" s="677"/>
      <c r="KMG74" s="677"/>
      <c r="KMH74" s="677"/>
      <c r="KMI74" s="677"/>
      <c r="KMJ74" s="677"/>
      <c r="KMK74" s="677"/>
      <c r="KML74" s="677"/>
      <c r="KMM74" s="677"/>
      <c r="KMN74" s="677"/>
      <c r="KMO74" s="677"/>
      <c r="KMP74" s="677"/>
      <c r="KMQ74" s="677"/>
      <c r="KMR74" s="677"/>
      <c r="KMS74" s="677"/>
      <c r="KMT74" s="677"/>
      <c r="KMU74" s="677"/>
      <c r="KMV74" s="677"/>
      <c r="KMW74" s="677"/>
      <c r="KMX74" s="677"/>
      <c r="KMY74" s="677"/>
      <c r="KMZ74" s="677"/>
      <c r="KNA74" s="677"/>
      <c r="KNB74" s="677"/>
      <c r="KNC74" s="677"/>
      <c r="KND74" s="677"/>
      <c r="KNE74" s="677"/>
      <c r="KNF74" s="677"/>
      <c r="KNG74" s="677"/>
      <c r="KNH74" s="677"/>
      <c r="KNI74" s="677"/>
      <c r="KNJ74" s="677"/>
      <c r="KNK74" s="677"/>
      <c r="KNL74" s="677"/>
      <c r="KNM74" s="677"/>
      <c r="KNN74" s="677"/>
      <c r="KNO74" s="677"/>
      <c r="KNP74" s="677"/>
      <c r="KNQ74" s="677"/>
      <c r="KNR74" s="677"/>
      <c r="KNS74" s="677"/>
      <c r="KNT74" s="677"/>
      <c r="KNU74" s="677"/>
      <c r="KNV74" s="677"/>
      <c r="KNW74" s="677"/>
      <c r="KNX74" s="677"/>
      <c r="KNY74" s="677"/>
      <c r="KNZ74" s="677"/>
      <c r="KOA74" s="677"/>
      <c r="KOB74" s="677"/>
      <c r="KOC74" s="677"/>
      <c r="KOD74" s="677"/>
      <c r="KOE74" s="677"/>
      <c r="KOF74" s="677"/>
      <c r="KOG74" s="677"/>
      <c r="KOH74" s="677"/>
      <c r="KOI74" s="677"/>
      <c r="KOJ74" s="677"/>
      <c r="KOK74" s="677"/>
      <c r="KOL74" s="677"/>
      <c r="KOM74" s="677"/>
      <c r="KON74" s="677"/>
      <c r="KOO74" s="677"/>
      <c r="KOP74" s="677"/>
      <c r="KOQ74" s="677"/>
      <c r="KOR74" s="677"/>
      <c r="KOS74" s="677"/>
      <c r="KOT74" s="677"/>
      <c r="KOU74" s="677"/>
      <c r="KOV74" s="677"/>
      <c r="KOW74" s="677"/>
      <c r="KOX74" s="677"/>
      <c r="KOY74" s="677"/>
      <c r="KOZ74" s="677"/>
      <c r="KPA74" s="677"/>
      <c r="KPB74" s="677"/>
      <c r="KPC74" s="677"/>
      <c r="KPD74" s="677"/>
      <c r="KPE74" s="677"/>
      <c r="KPF74" s="677"/>
      <c r="KPG74" s="677"/>
      <c r="KPH74" s="677"/>
      <c r="KPI74" s="677"/>
      <c r="KPJ74" s="677"/>
      <c r="KPK74" s="677"/>
      <c r="KPL74" s="677"/>
      <c r="KPM74" s="677"/>
      <c r="KPN74" s="677"/>
      <c r="KPO74" s="677"/>
      <c r="KPP74" s="677"/>
      <c r="KPQ74" s="677"/>
      <c r="KPR74" s="677"/>
      <c r="KPS74" s="677"/>
      <c r="KPT74" s="677"/>
      <c r="KPU74" s="677"/>
      <c r="KPV74" s="677"/>
      <c r="KPW74" s="677"/>
      <c r="KPX74" s="677"/>
      <c r="KPY74" s="677"/>
      <c r="KPZ74" s="677"/>
      <c r="KQA74" s="677"/>
      <c r="KQB74" s="677"/>
      <c r="KQC74" s="677"/>
      <c r="KQD74" s="677"/>
      <c r="KQE74" s="677"/>
      <c r="KQF74" s="677"/>
      <c r="KQG74" s="677"/>
      <c r="KQH74" s="677"/>
      <c r="KQI74" s="677"/>
      <c r="KQJ74" s="677"/>
      <c r="KQK74" s="677"/>
      <c r="KQL74" s="677"/>
      <c r="KQM74" s="677"/>
      <c r="KQN74" s="677"/>
      <c r="KQO74" s="677"/>
      <c r="KQP74" s="677"/>
      <c r="KQQ74" s="677"/>
      <c r="KQR74" s="677"/>
      <c r="KQS74" s="677"/>
      <c r="KQT74" s="677"/>
      <c r="KQU74" s="677"/>
      <c r="KQV74" s="677"/>
      <c r="KQW74" s="677"/>
      <c r="KQX74" s="677"/>
      <c r="KQY74" s="677"/>
      <c r="KQZ74" s="677"/>
      <c r="KRA74" s="677"/>
      <c r="KRB74" s="677"/>
      <c r="KRC74" s="677"/>
      <c r="KRD74" s="677"/>
      <c r="KRE74" s="677"/>
      <c r="KRF74" s="677"/>
      <c r="KRG74" s="677"/>
      <c r="KRH74" s="677"/>
      <c r="KRI74" s="677"/>
      <c r="KRJ74" s="677"/>
      <c r="KRK74" s="677"/>
      <c r="KRL74" s="677"/>
      <c r="KRM74" s="677"/>
      <c r="KRN74" s="677"/>
      <c r="KRO74" s="677"/>
      <c r="KRP74" s="677"/>
      <c r="KRQ74" s="677"/>
      <c r="KRR74" s="677"/>
      <c r="KRS74" s="677"/>
      <c r="KRT74" s="677"/>
      <c r="KRU74" s="677"/>
      <c r="KRV74" s="677"/>
      <c r="KRW74" s="677"/>
      <c r="KRX74" s="677"/>
      <c r="KRY74" s="677"/>
      <c r="KRZ74" s="677"/>
      <c r="KSA74" s="677"/>
      <c r="KSB74" s="677"/>
      <c r="KSC74" s="677"/>
      <c r="KSD74" s="677"/>
      <c r="KSE74" s="677"/>
      <c r="KSF74" s="677"/>
      <c r="KSG74" s="677"/>
      <c r="KSH74" s="677"/>
      <c r="KSI74" s="677"/>
      <c r="KSJ74" s="677"/>
      <c r="KSK74" s="677"/>
      <c r="KSL74" s="677"/>
      <c r="KSM74" s="677"/>
      <c r="KSN74" s="677"/>
      <c r="KSO74" s="677"/>
      <c r="KSP74" s="677"/>
      <c r="KSQ74" s="677"/>
      <c r="KSR74" s="677"/>
      <c r="KSS74" s="677"/>
      <c r="KST74" s="677"/>
      <c r="KSU74" s="677"/>
      <c r="KSV74" s="677"/>
      <c r="KSW74" s="677"/>
      <c r="KSX74" s="677"/>
      <c r="KSY74" s="677"/>
      <c r="KSZ74" s="677"/>
      <c r="KTA74" s="677"/>
      <c r="KTB74" s="677"/>
      <c r="KTC74" s="677"/>
      <c r="KTD74" s="677"/>
      <c r="KTE74" s="677"/>
      <c r="KTF74" s="677"/>
      <c r="KTG74" s="677"/>
      <c r="KTH74" s="677"/>
      <c r="KTI74" s="677"/>
      <c r="KTJ74" s="677"/>
      <c r="KTK74" s="677"/>
      <c r="KTL74" s="677"/>
      <c r="KTM74" s="677"/>
      <c r="KTN74" s="677"/>
      <c r="KTO74" s="677"/>
      <c r="KTP74" s="677"/>
      <c r="KTQ74" s="677"/>
      <c r="KTR74" s="677"/>
      <c r="KTS74" s="677"/>
      <c r="KTT74" s="677"/>
      <c r="KTU74" s="677"/>
      <c r="KTV74" s="677"/>
      <c r="KTW74" s="677"/>
      <c r="KTX74" s="677"/>
      <c r="KTY74" s="677"/>
      <c r="KTZ74" s="677"/>
      <c r="KUA74" s="677"/>
      <c r="KUB74" s="677"/>
      <c r="KUC74" s="677"/>
      <c r="KUD74" s="677"/>
      <c r="KUE74" s="677"/>
      <c r="KUF74" s="677"/>
      <c r="KUG74" s="677"/>
      <c r="KUH74" s="677"/>
      <c r="KUI74" s="677"/>
      <c r="KUJ74" s="677"/>
      <c r="KUK74" s="677"/>
      <c r="KUL74" s="677"/>
      <c r="KUM74" s="677"/>
      <c r="KUN74" s="677"/>
      <c r="KUO74" s="677"/>
      <c r="KUP74" s="677"/>
      <c r="KUQ74" s="677"/>
      <c r="KUR74" s="677"/>
      <c r="KUS74" s="677"/>
      <c r="KUT74" s="677"/>
      <c r="KUU74" s="677"/>
      <c r="KUV74" s="677"/>
      <c r="KUW74" s="677"/>
      <c r="KUX74" s="677"/>
      <c r="KUY74" s="677"/>
      <c r="KUZ74" s="677"/>
      <c r="KVA74" s="677"/>
      <c r="KVB74" s="677"/>
      <c r="KVC74" s="677"/>
      <c r="KVD74" s="677"/>
      <c r="KVE74" s="677"/>
      <c r="KVF74" s="677"/>
      <c r="KVG74" s="677"/>
      <c r="KVH74" s="677"/>
      <c r="KVI74" s="677"/>
      <c r="KVJ74" s="677"/>
      <c r="KVK74" s="677"/>
      <c r="KVL74" s="677"/>
      <c r="KVM74" s="677"/>
      <c r="KVN74" s="677"/>
      <c r="KVO74" s="677"/>
      <c r="KVP74" s="677"/>
      <c r="KVQ74" s="677"/>
      <c r="KVR74" s="677"/>
      <c r="KVS74" s="677"/>
      <c r="KVT74" s="677"/>
      <c r="KVU74" s="677"/>
      <c r="KVV74" s="677"/>
      <c r="KVW74" s="677"/>
      <c r="KVX74" s="677"/>
      <c r="KVY74" s="677"/>
      <c r="KVZ74" s="677"/>
      <c r="KWA74" s="677"/>
      <c r="KWB74" s="677"/>
      <c r="KWC74" s="677"/>
      <c r="KWD74" s="677"/>
      <c r="KWE74" s="677"/>
      <c r="KWF74" s="677"/>
      <c r="KWG74" s="677"/>
      <c r="KWH74" s="677"/>
      <c r="KWI74" s="677"/>
      <c r="KWJ74" s="677"/>
      <c r="KWK74" s="677"/>
      <c r="KWL74" s="677"/>
      <c r="KWM74" s="677"/>
      <c r="KWN74" s="677"/>
      <c r="KWO74" s="677"/>
      <c r="KWP74" s="677"/>
      <c r="KWQ74" s="677"/>
      <c r="KWR74" s="677"/>
      <c r="KWS74" s="677"/>
      <c r="KWT74" s="677"/>
      <c r="KWU74" s="677"/>
      <c r="KWV74" s="677"/>
      <c r="KWW74" s="677"/>
      <c r="KWX74" s="677"/>
      <c r="KWY74" s="677"/>
      <c r="KWZ74" s="677"/>
      <c r="KXA74" s="677"/>
      <c r="KXB74" s="677"/>
      <c r="KXC74" s="677"/>
      <c r="KXD74" s="677"/>
      <c r="KXE74" s="677"/>
      <c r="KXF74" s="677"/>
      <c r="KXG74" s="677"/>
      <c r="KXH74" s="677"/>
      <c r="KXI74" s="677"/>
      <c r="KXJ74" s="677"/>
      <c r="KXK74" s="677"/>
      <c r="KXL74" s="677"/>
      <c r="KXM74" s="677"/>
      <c r="KXN74" s="677"/>
      <c r="KXO74" s="677"/>
      <c r="KXP74" s="677"/>
      <c r="KXQ74" s="677"/>
      <c r="KXR74" s="677"/>
      <c r="KXS74" s="677"/>
      <c r="KXT74" s="677"/>
      <c r="KXU74" s="677"/>
      <c r="KXV74" s="677"/>
      <c r="KXW74" s="677"/>
      <c r="KXX74" s="677"/>
      <c r="KXY74" s="677"/>
      <c r="KXZ74" s="677"/>
      <c r="KYA74" s="677"/>
      <c r="KYB74" s="677"/>
      <c r="KYC74" s="677"/>
      <c r="KYD74" s="677"/>
      <c r="KYE74" s="677"/>
      <c r="KYF74" s="677"/>
      <c r="KYG74" s="677"/>
      <c r="KYH74" s="677"/>
      <c r="KYI74" s="677"/>
      <c r="KYJ74" s="677"/>
      <c r="KYK74" s="677"/>
      <c r="KYL74" s="677"/>
      <c r="KYM74" s="677"/>
      <c r="KYN74" s="677"/>
      <c r="KYO74" s="677"/>
      <c r="KYP74" s="677"/>
      <c r="KYQ74" s="677"/>
      <c r="KYR74" s="677"/>
      <c r="KYS74" s="677"/>
      <c r="KYT74" s="677"/>
      <c r="KYU74" s="677"/>
      <c r="KYV74" s="677"/>
      <c r="KYW74" s="677"/>
      <c r="KYX74" s="677"/>
      <c r="KYY74" s="677"/>
      <c r="KYZ74" s="677"/>
      <c r="KZA74" s="677"/>
      <c r="KZB74" s="677"/>
      <c r="KZC74" s="677"/>
      <c r="KZD74" s="677"/>
      <c r="KZE74" s="677"/>
      <c r="KZF74" s="677"/>
      <c r="KZG74" s="677"/>
      <c r="KZH74" s="677"/>
      <c r="KZI74" s="677"/>
      <c r="KZJ74" s="677"/>
      <c r="KZK74" s="677"/>
      <c r="KZL74" s="677"/>
      <c r="KZM74" s="677"/>
      <c r="KZN74" s="677"/>
      <c r="KZO74" s="677"/>
      <c r="KZP74" s="677"/>
      <c r="KZQ74" s="677"/>
      <c r="KZR74" s="677"/>
      <c r="KZS74" s="677"/>
      <c r="KZT74" s="677"/>
      <c r="KZU74" s="677"/>
      <c r="KZV74" s="677"/>
      <c r="KZW74" s="677"/>
      <c r="KZX74" s="677"/>
      <c r="KZY74" s="677"/>
      <c r="KZZ74" s="677"/>
      <c r="LAA74" s="677"/>
      <c r="LAB74" s="677"/>
      <c r="LAC74" s="677"/>
      <c r="LAD74" s="677"/>
      <c r="LAE74" s="677"/>
      <c r="LAF74" s="677"/>
      <c r="LAG74" s="677"/>
      <c r="LAH74" s="677"/>
      <c r="LAI74" s="677"/>
      <c r="LAJ74" s="677"/>
      <c r="LAK74" s="677"/>
      <c r="LAL74" s="677"/>
      <c r="LAM74" s="677"/>
      <c r="LAN74" s="677"/>
      <c r="LAO74" s="677"/>
      <c r="LAP74" s="677"/>
      <c r="LAQ74" s="677"/>
      <c r="LAR74" s="677"/>
      <c r="LAS74" s="677"/>
      <c r="LAT74" s="677"/>
      <c r="LAU74" s="677"/>
      <c r="LAV74" s="677"/>
      <c r="LAW74" s="677"/>
      <c r="LAX74" s="677"/>
      <c r="LAY74" s="677"/>
      <c r="LAZ74" s="677"/>
      <c r="LBA74" s="677"/>
      <c r="LBB74" s="677"/>
      <c r="LBC74" s="677"/>
      <c r="LBD74" s="677"/>
      <c r="LBE74" s="677"/>
      <c r="LBF74" s="677"/>
      <c r="LBG74" s="677"/>
      <c r="LBH74" s="677"/>
      <c r="LBI74" s="677"/>
      <c r="LBJ74" s="677"/>
      <c r="LBK74" s="677"/>
      <c r="LBL74" s="677"/>
      <c r="LBM74" s="677"/>
      <c r="LBN74" s="677"/>
      <c r="LBO74" s="677"/>
      <c r="LBP74" s="677"/>
      <c r="LBQ74" s="677"/>
      <c r="LBR74" s="677"/>
      <c r="LBS74" s="677"/>
      <c r="LBT74" s="677"/>
      <c r="LBU74" s="677"/>
      <c r="LBV74" s="677"/>
      <c r="LBW74" s="677"/>
      <c r="LBX74" s="677"/>
      <c r="LBY74" s="677"/>
      <c r="LBZ74" s="677"/>
      <c r="LCA74" s="677"/>
      <c r="LCB74" s="677"/>
      <c r="LCC74" s="677"/>
      <c r="LCD74" s="677"/>
      <c r="LCE74" s="677"/>
      <c r="LCF74" s="677"/>
      <c r="LCG74" s="677"/>
      <c r="LCH74" s="677"/>
      <c r="LCI74" s="677"/>
      <c r="LCJ74" s="677"/>
      <c r="LCK74" s="677"/>
      <c r="LCL74" s="677"/>
      <c r="LCM74" s="677"/>
      <c r="LCN74" s="677"/>
      <c r="LCO74" s="677"/>
      <c r="LCP74" s="677"/>
      <c r="LCQ74" s="677"/>
      <c r="LCR74" s="677"/>
      <c r="LCS74" s="677"/>
      <c r="LCT74" s="677"/>
      <c r="LCU74" s="677"/>
      <c r="LCV74" s="677"/>
      <c r="LCW74" s="677"/>
      <c r="LCX74" s="677"/>
      <c r="LCY74" s="677"/>
      <c r="LCZ74" s="677"/>
      <c r="LDA74" s="677"/>
      <c r="LDB74" s="677"/>
      <c r="LDC74" s="677"/>
      <c r="LDD74" s="677"/>
      <c r="LDE74" s="677"/>
      <c r="LDF74" s="677"/>
      <c r="LDG74" s="677"/>
      <c r="LDH74" s="677"/>
      <c r="LDI74" s="677"/>
      <c r="LDJ74" s="677"/>
      <c r="LDK74" s="677"/>
      <c r="LDL74" s="677"/>
      <c r="LDM74" s="677"/>
      <c r="LDN74" s="677"/>
      <c r="LDO74" s="677"/>
      <c r="LDP74" s="677"/>
      <c r="LDQ74" s="677"/>
      <c r="LDR74" s="677"/>
      <c r="LDS74" s="677"/>
      <c r="LDT74" s="677"/>
      <c r="LDU74" s="677"/>
      <c r="LDV74" s="677"/>
      <c r="LDW74" s="677"/>
      <c r="LDX74" s="677"/>
      <c r="LDY74" s="677"/>
      <c r="LDZ74" s="677"/>
      <c r="LEA74" s="677"/>
      <c r="LEB74" s="677"/>
      <c r="LEC74" s="677"/>
      <c r="LED74" s="677"/>
      <c r="LEE74" s="677"/>
      <c r="LEF74" s="677"/>
      <c r="LEG74" s="677"/>
      <c r="LEH74" s="677"/>
      <c r="LEI74" s="677"/>
      <c r="LEJ74" s="677"/>
      <c r="LEK74" s="677"/>
      <c r="LEL74" s="677"/>
      <c r="LEM74" s="677"/>
      <c r="LEN74" s="677"/>
      <c r="LEO74" s="677"/>
      <c r="LEP74" s="677"/>
      <c r="LEQ74" s="677"/>
      <c r="LER74" s="677"/>
      <c r="LES74" s="677"/>
      <c r="LET74" s="677"/>
      <c r="LEU74" s="677"/>
      <c r="LEV74" s="677"/>
      <c r="LEW74" s="677"/>
      <c r="LEX74" s="677"/>
      <c r="LEY74" s="677"/>
      <c r="LEZ74" s="677"/>
      <c r="LFA74" s="677"/>
      <c r="LFB74" s="677"/>
      <c r="LFC74" s="677"/>
      <c r="LFD74" s="677"/>
      <c r="LFE74" s="677"/>
      <c r="LFF74" s="677"/>
      <c r="LFG74" s="677"/>
      <c r="LFH74" s="677"/>
      <c r="LFI74" s="677"/>
      <c r="LFJ74" s="677"/>
      <c r="LFK74" s="677"/>
      <c r="LFL74" s="677"/>
      <c r="LFM74" s="677"/>
      <c r="LFN74" s="677"/>
      <c r="LFO74" s="677"/>
      <c r="LFP74" s="677"/>
      <c r="LFQ74" s="677"/>
      <c r="LFR74" s="677"/>
      <c r="LFS74" s="677"/>
      <c r="LFT74" s="677"/>
      <c r="LFU74" s="677"/>
      <c r="LFV74" s="677"/>
      <c r="LFW74" s="677"/>
      <c r="LFX74" s="677"/>
      <c r="LFY74" s="677"/>
      <c r="LFZ74" s="677"/>
      <c r="LGA74" s="677"/>
      <c r="LGB74" s="677"/>
      <c r="LGC74" s="677"/>
      <c r="LGD74" s="677"/>
      <c r="LGE74" s="677"/>
      <c r="LGF74" s="677"/>
      <c r="LGG74" s="677"/>
      <c r="LGH74" s="677"/>
      <c r="LGI74" s="677"/>
      <c r="LGJ74" s="677"/>
      <c r="LGK74" s="677"/>
      <c r="LGL74" s="677"/>
      <c r="LGM74" s="677"/>
      <c r="LGN74" s="677"/>
      <c r="LGO74" s="677"/>
      <c r="LGP74" s="677"/>
      <c r="LGQ74" s="677"/>
      <c r="LGR74" s="677"/>
      <c r="LGS74" s="677"/>
      <c r="LGT74" s="677"/>
      <c r="LGU74" s="677"/>
      <c r="LGV74" s="677"/>
      <c r="LGW74" s="677"/>
      <c r="LGX74" s="677"/>
      <c r="LGY74" s="677"/>
      <c r="LGZ74" s="677"/>
      <c r="LHA74" s="677"/>
      <c r="LHB74" s="677"/>
      <c r="LHC74" s="677"/>
      <c r="LHD74" s="677"/>
      <c r="LHE74" s="677"/>
      <c r="LHF74" s="677"/>
      <c r="LHG74" s="677"/>
      <c r="LHH74" s="677"/>
      <c r="LHI74" s="677"/>
      <c r="LHJ74" s="677"/>
      <c r="LHK74" s="677"/>
      <c r="LHL74" s="677"/>
      <c r="LHM74" s="677"/>
      <c r="LHN74" s="677"/>
      <c r="LHO74" s="677"/>
      <c r="LHP74" s="677"/>
      <c r="LHQ74" s="677"/>
      <c r="LHR74" s="677"/>
      <c r="LHS74" s="677"/>
      <c r="LHT74" s="677"/>
      <c r="LHU74" s="677"/>
      <c r="LHV74" s="677"/>
      <c r="LHW74" s="677"/>
      <c r="LHX74" s="677"/>
      <c r="LHY74" s="677"/>
      <c r="LHZ74" s="677"/>
      <c r="LIA74" s="677"/>
      <c r="LIB74" s="677"/>
      <c r="LIC74" s="677"/>
      <c r="LID74" s="677"/>
      <c r="LIE74" s="677"/>
      <c r="LIF74" s="677"/>
      <c r="LIG74" s="677"/>
      <c r="LIH74" s="677"/>
      <c r="LII74" s="677"/>
      <c r="LIJ74" s="677"/>
      <c r="LIK74" s="677"/>
      <c r="LIL74" s="677"/>
      <c r="LIM74" s="677"/>
      <c r="LIN74" s="677"/>
      <c r="LIO74" s="677"/>
      <c r="LIP74" s="677"/>
      <c r="LIQ74" s="677"/>
      <c r="LIR74" s="677"/>
      <c r="LIS74" s="677"/>
      <c r="LIT74" s="677"/>
      <c r="LIU74" s="677"/>
      <c r="LIV74" s="677"/>
      <c r="LIW74" s="677"/>
      <c r="LIX74" s="677"/>
      <c r="LIY74" s="677"/>
      <c r="LIZ74" s="677"/>
      <c r="LJA74" s="677"/>
      <c r="LJB74" s="677"/>
      <c r="LJC74" s="677"/>
      <c r="LJD74" s="677"/>
      <c r="LJE74" s="677"/>
      <c r="LJF74" s="677"/>
      <c r="LJG74" s="677"/>
      <c r="LJH74" s="677"/>
      <c r="LJI74" s="677"/>
      <c r="LJJ74" s="677"/>
      <c r="LJK74" s="677"/>
      <c r="LJL74" s="677"/>
      <c r="LJM74" s="677"/>
      <c r="LJN74" s="677"/>
      <c r="LJO74" s="677"/>
      <c r="LJP74" s="677"/>
      <c r="LJQ74" s="677"/>
      <c r="LJR74" s="677"/>
      <c r="LJS74" s="677"/>
      <c r="LJT74" s="677"/>
      <c r="LJU74" s="677"/>
      <c r="LJV74" s="677"/>
      <c r="LJW74" s="677"/>
      <c r="LJX74" s="677"/>
      <c r="LJY74" s="677"/>
      <c r="LJZ74" s="677"/>
      <c r="LKA74" s="677"/>
      <c r="LKB74" s="677"/>
      <c r="LKC74" s="677"/>
      <c r="LKD74" s="677"/>
      <c r="LKE74" s="677"/>
      <c r="LKF74" s="677"/>
      <c r="LKG74" s="677"/>
      <c r="LKH74" s="677"/>
      <c r="LKI74" s="677"/>
      <c r="LKJ74" s="677"/>
      <c r="LKK74" s="677"/>
      <c r="LKL74" s="677"/>
      <c r="LKM74" s="677"/>
      <c r="LKN74" s="677"/>
      <c r="LKO74" s="677"/>
      <c r="LKP74" s="677"/>
      <c r="LKQ74" s="677"/>
      <c r="LKR74" s="677"/>
      <c r="LKS74" s="677"/>
      <c r="LKT74" s="677"/>
      <c r="LKU74" s="677"/>
      <c r="LKV74" s="677"/>
      <c r="LKW74" s="677"/>
      <c r="LKX74" s="677"/>
      <c r="LKY74" s="677"/>
      <c r="LKZ74" s="677"/>
      <c r="LLA74" s="677"/>
      <c r="LLB74" s="677"/>
      <c r="LLC74" s="677"/>
      <c r="LLD74" s="677"/>
      <c r="LLE74" s="677"/>
      <c r="LLF74" s="677"/>
      <c r="LLG74" s="677"/>
      <c r="LLH74" s="677"/>
      <c r="LLI74" s="677"/>
      <c r="LLJ74" s="677"/>
      <c r="LLK74" s="677"/>
      <c r="LLL74" s="677"/>
      <c r="LLM74" s="677"/>
      <c r="LLN74" s="677"/>
      <c r="LLO74" s="677"/>
      <c r="LLP74" s="677"/>
      <c r="LLQ74" s="677"/>
      <c r="LLR74" s="677"/>
      <c r="LLS74" s="677"/>
      <c r="LLT74" s="677"/>
      <c r="LLU74" s="677"/>
      <c r="LLV74" s="677"/>
      <c r="LLW74" s="677"/>
      <c r="LLX74" s="677"/>
      <c r="LLY74" s="677"/>
      <c r="LLZ74" s="677"/>
      <c r="LMA74" s="677"/>
      <c r="LMB74" s="677"/>
      <c r="LMC74" s="677"/>
      <c r="LMD74" s="677"/>
      <c r="LME74" s="677"/>
      <c r="LMF74" s="677"/>
      <c r="LMG74" s="677"/>
      <c r="LMH74" s="677"/>
      <c r="LMI74" s="677"/>
      <c r="LMJ74" s="677"/>
      <c r="LMK74" s="677"/>
      <c r="LML74" s="677"/>
      <c r="LMM74" s="677"/>
      <c r="LMN74" s="677"/>
      <c r="LMO74" s="677"/>
      <c r="LMP74" s="677"/>
      <c r="LMQ74" s="677"/>
      <c r="LMR74" s="677"/>
      <c r="LMS74" s="677"/>
      <c r="LMT74" s="677"/>
      <c r="LMU74" s="677"/>
      <c r="LMV74" s="677"/>
      <c r="LMW74" s="677"/>
      <c r="LMX74" s="677"/>
      <c r="LMY74" s="677"/>
      <c r="LMZ74" s="677"/>
      <c r="LNA74" s="677"/>
      <c r="LNB74" s="677"/>
      <c r="LNC74" s="677"/>
      <c r="LND74" s="677"/>
      <c r="LNE74" s="677"/>
      <c r="LNF74" s="677"/>
      <c r="LNG74" s="677"/>
      <c r="LNH74" s="677"/>
      <c r="LNI74" s="677"/>
      <c r="LNJ74" s="677"/>
      <c r="LNK74" s="677"/>
      <c r="LNL74" s="677"/>
      <c r="LNM74" s="677"/>
      <c r="LNN74" s="677"/>
      <c r="LNO74" s="677"/>
      <c r="LNP74" s="677"/>
      <c r="LNQ74" s="677"/>
      <c r="LNR74" s="677"/>
      <c r="LNS74" s="677"/>
      <c r="LNT74" s="677"/>
      <c r="LNU74" s="677"/>
      <c r="LNV74" s="677"/>
      <c r="LNW74" s="677"/>
      <c r="LNX74" s="677"/>
      <c r="LNY74" s="677"/>
      <c r="LNZ74" s="677"/>
      <c r="LOA74" s="677"/>
      <c r="LOB74" s="677"/>
      <c r="LOC74" s="677"/>
      <c r="LOD74" s="677"/>
      <c r="LOE74" s="677"/>
      <c r="LOF74" s="677"/>
      <c r="LOG74" s="677"/>
      <c r="LOH74" s="677"/>
      <c r="LOI74" s="677"/>
      <c r="LOJ74" s="677"/>
      <c r="LOK74" s="677"/>
      <c r="LOL74" s="677"/>
      <c r="LOM74" s="677"/>
      <c r="LON74" s="677"/>
      <c r="LOO74" s="677"/>
      <c r="LOP74" s="677"/>
      <c r="LOQ74" s="677"/>
      <c r="LOR74" s="677"/>
      <c r="LOS74" s="677"/>
      <c r="LOT74" s="677"/>
      <c r="LOU74" s="677"/>
      <c r="LOV74" s="677"/>
      <c r="LOW74" s="677"/>
      <c r="LOX74" s="677"/>
      <c r="LOY74" s="677"/>
      <c r="LOZ74" s="677"/>
      <c r="LPA74" s="677"/>
      <c r="LPB74" s="677"/>
      <c r="LPC74" s="677"/>
      <c r="LPD74" s="677"/>
      <c r="LPE74" s="677"/>
      <c r="LPF74" s="677"/>
      <c r="LPG74" s="677"/>
      <c r="LPH74" s="677"/>
      <c r="LPI74" s="677"/>
      <c r="LPJ74" s="677"/>
      <c r="LPK74" s="677"/>
      <c r="LPL74" s="677"/>
      <c r="LPM74" s="677"/>
      <c r="LPN74" s="677"/>
      <c r="LPO74" s="677"/>
      <c r="LPP74" s="677"/>
      <c r="LPQ74" s="677"/>
      <c r="LPR74" s="677"/>
      <c r="LPS74" s="677"/>
      <c r="LPT74" s="677"/>
      <c r="LPU74" s="677"/>
      <c r="LPV74" s="677"/>
      <c r="LPW74" s="677"/>
      <c r="LPX74" s="677"/>
      <c r="LPY74" s="677"/>
      <c r="LPZ74" s="677"/>
      <c r="LQA74" s="677"/>
      <c r="LQB74" s="677"/>
      <c r="LQC74" s="677"/>
      <c r="LQD74" s="677"/>
      <c r="LQE74" s="677"/>
      <c r="LQF74" s="677"/>
      <c r="LQG74" s="677"/>
      <c r="LQH74" s="677"/>
      <c r="LQI74" s="677"/>
      <c r="LQJ74" s="677"/>
      <c r="LQK74" s="677"/>
      <c r="LQL74" s="677"/>
      <c r="LQM74" s="677"/>
      <c r="LQN74" s="677"/>
      <c r="LQO74" s="677"/>
      <c r="LQP74" s="677"/>
      <c r="LQQ74" s="677"/>
      <c r="LQR74" s="677"/>
      <c r="LQS74" s="677"/>
      <c r="LQT74" s="677"/>
      <c r="LQU74" s="677"/>
      <c r="LQV74" s="677"/>
      <c r="LQW74" s="677"/>
      <c r="LQX74" s="677"/>
      <c r="LQY74" s="677"/>
      <c r="LQZ74" s="677"/>
      <c r="LRA74" s="677"/>
      <c r="LRB74" s="677"/>
      <c r="LRC74" s="677"/>
      <c r="LRD74" s="677"/>
      <c r="LRE74" s="677"/>
      <c r="LRF74" s="677"/>
      <c r="LRG74" s="677"/>
      <c r="LRH74" s="677"/>
      <c r="LRI74" s="677"/>
      <c r="LRJ74" s="677"/>
      <c r="LRK74" s="677"/>
      <c r="LRL74" s="677"/>
      <c r="LRM74" s="677"/>
      <c r="LRN74" s="677"/>
      <c r="LRO74" s="677"/>
      <c r="LRP74" s="677"/>
      <c r="LRQ74" s="677"/>
      <c r="LRR74" s="677"/>
      <c r="LRS74" s="677"/>
      <c r="LRT74" s="677"/>
      <c r="LRU74" s="677"/>
      <c r="LRV74" s="677"/>
      <c r="LRW74" s="677"/>
      <c r="LRX74" s="677"/>
      <c r="LRY74" s="677"/>
      <c r="LRZ74" s="677"/>
      <c r="LSA74" s="677"/>
      <c r="LSB74" s="677"/>
      <c r="LSC74" s="677"/>
      <c r="LSD74" s="677"/>
      <c r="LSE74" s="677"/>
      <c r="LSF74" s="677"/>
      <c r="LSG74" s="677"/>
      <c r="LSH74" s="677"/>
      <c r="LSI74" s="677"/>
      <c r="LSJ74" s="677"/>
      <c r="LSK74" s="677"/>
      <c r="LSL74" s="677"/>
      <c r="LSM74" s="677"/>
      <c r="LSN74" s="677"/>
      <c r="LSO74" s="677"/>
      <c r="LSP74" s="677"/>
      <c r="LSQ74" s="677"/>
      <c r="LSR74" s="677"/>
      <c r="LSS74" s="677"/>
      <c r="LST74" s="677"/>
      <c r="LSU74" s="677"/>
      <c r="LSV74" s="677"/>
      <c r="LSW74" s="677"/>
      <c r="LSX74" s="677"/>
      <c r="LSY74" s="677"/>
      <c r="LSZ74" s="677"/>
      <c r="LTA74" s="677"/>
      <c r="LTB74" s="677"/>
      <c r="LTC74" s="677"/>
      <c r="LTD74" s="677"/>
      <c r="LTE74" s="677"/>
      <c r="LTF74" s="677"/>
      <c r="LTG74" s="677"/>
      <c r="LTH74" s="677"/>
      <c r="LTI74" s="677"/>
      <c r="LTJ74" s="677"/>
      <c r="LTK74" s="677"/>
      <c r="LTL74" s="677"/>
      <c r="LTM74" s="677"/>
      <c r="LTN74" s="677"/>
      <c r="LTO74" s="677"/>
      <c r="LTP74" s="677"/>
      <c r="LTQ74" s="677"/>
      <c r="LTR74" s="677"/>
      <c r="LTS74" s="677"/>
      <c r="LTT74" s="677"/>
      <c r="LTU74" s="677"/>
      <c r="LTV74" s="677"/>
      <c r="LTW74" s="677"/>
      <c r="LTX74" s="677"/>
      <c r="LTY74" s="677"/>
      <c r="LTZ74" s="677"/>
      <c r="LUA74" s="677"/>
      <c r="LUB74" s="677"/>
      <c r="LUC74" s="677"/>
      <c r="LUD74" s="677"/>
      <c r="LUE74" s="677"/>
      <c r="LUF74" s="677"/>
      <c r="LUG74" s="677"/>
      <c r="LUH74" s="677"/>
      <c r="LUI74" s="677"/>
      <c r="LUJ74" s="677"/>
      <c r="LUK74" s="677"/>
      <c r="LUL74" s="677"/>
      <c r="LUM74" s="677"/>
      <c r="LUN74" s="677"/>
      <c r="LUO74" s="677"/>
      <c r="LUP74" s="677"/>
      <c r="LUQ74" s="677"/>
      <c r="LUR74" s="677"/>
      <c r="LUS74" s="677"/>
      <c r="LUT74" s="677"/>
      <c r="LUU74" s="677"/>
      <c r="LUV74" s="677"/>
      <c r="LUW74" s="677"/>
      <c r="LUX74" s="677"/>
      <c r="LUY74" s="677"/>
      <c r="LUZ74" s="677"/>
      <c r="LVA74" s="677"/>
      <c r="LVB74" s="677"/>
      <c r="LVC74" s="677"/>
      <c r="LVD74" s="677"/>
      <c r="LVE74" s="677"/>
      <c r="LVF74" s="677"/>
      <c r="LVG74" s="677"/>
      <c r="LVH74" s="677"/>
      <c r="LVI74" s="677"/>
      <c r="LVJ74" s="677"/>
      <c r="LVK74" s="677"/>
      <c r="LVL74" s="677"/>
      <c r="LVM74" s="677"/>
      <c r="LVN74" s="677"/>
      <c r="LVO74" s="677"/>
      <c r="LVP74" s="677"/>
      <c r="LVQ74" s="677"/>
      <c r="LVR74" s="677"/>
      <c r="LVS74" s="677"/>
      <c r="LVT74" s="677"/>
      <c r="LVU74" s="677"/>
      <c r="LVV74" s="677"/>
      <c r="LVW74" s="677"/>
      <c r="LVX74" s="677"/>
      <c r="LVY74" s="677"/>
      <c r="LVZ74" s="677"/>
      <c r="LWA74" s="677"/>
      <c r="LWB74" s="677"/>
      <c r="LWC74" s="677"/>
      <c r="LWD74" s="677"/>
      <c r="LWE74" s="677"/>
      <c r="LWF74" s="677"/>
      <c r="LWG74" s="677"/>
      <c r="LWH74" s="677"/>
      <c r="LWI74" s="677"/>
      <c r="LWJ74" s="677"/>
      <c r="LWK74" s="677"/>
      <c r="LWL74" s="677"/>
      <c r="LWM74" s="677"/>
      <c r="LWN74" s="677"/>
      <c r="LWO74" s="677"/>
      <c r="LWP74" s="677"/>
      <c r="LWQ74" s="677"/>
      <c r="LWR74" s="677"/>
      <c r="LWS74" s="677"/>
      <c r="LWT74" s="677"/>
      <c r="LWU74" s="677"/>
      <c r="LWV74" s="677"/>
      <c r="LWW74" s="677"/>
      <c r="LWX74" s="677"/>
      <c r="LWY74" s="677"/>
      <c r="LWZ74" s="677"/>
      <c r="LXA74" s="677"/>
      <c r="LXB74" s="677"/>
      <c r="LXC74" s="677"/>
      <c r="LXD74" s="677"/>
      <c r="LXE74" s="677"/>
      <c r="LXF74" s="677"/>
      <c r="LXG74" s="677"/>
      <c r="LXH74" s="677"/>
      <c r="LXI74" s="677"/>
      <c r="LXJ74" s="677"/>
      <c r="LXK74" s="677"/>
      <c r="LXL74" s="677"/>
      <c r="LXM74" s="677"/>
      <c r="LXN74" s="677"/>
      <c r="LXO74" s="677"/>
      <c r="LXP74" s="677"/>
      <c r="LXQ74" s="677"/>
      <c r="LXR74" s="677"/>
      <c r="LXS74" s="677"/>
      <c r="LXT74" s="677"/>
      <c r="LXU74" s="677"/>
      <c r="LXV74" s="677"/>
      <c r="LXW74" s="677"/>
      <c r="LXX74" s="677"/>
      <c r="LXY74" s="677"/>
      <c r="LXZ74" s="677"/>
      <c r="LYA74" s="677"/>
      <c r="LYB74" s="677"/>
      <c r="LYC74" s="677"/>
      <c r="LYD74" s="677"/>
      <c r="LYE74" s="677"/>
      <c r="LYF74" s="677"/>
      <c r="LYG74" s="677"/>
      <c r="LYH74" s="677"/>
      <c r="LYI74" s="677"/>
      <c r="LYJ74" s="677"/>
      <c r="LYK74" s="677"/>
      <c r="LYL74" s="677"/>
      <c r="LYM74" s="677"/>
      <c r="LYN74" s="677"/>
      <c r="LYO74" s="677"/>
      <c r="LYP74" s="677"/>
      <c r="LYQ74" s="677"/>
      <c r="LYR74" s="677"/>
      <c r="LYS74" s="677"/>
      <c r="LYT74" s="677"/>
      <c r="LYU74" s="677"/>
      <c r="LYV74" s="677"/>
      <c r="LYW74" s="677"/>
      <c r="LYX74" s="677"/>
      <c r="LYY74" s="677"/>
      <c r="LYZ74" s="677"/>
      <c r="LZA74" s="677"/>
      <c r="LZB74" s="677"/>
      <c r="LZC74" s="677"/>
      <c r="LZD74" s="677"/>
      <c r="LZE74" s="677"/>
      <c r="LZF74" s="677"/>
      <c r="LZG74" s="677"/>
      <c r="LZH74" s="677"/>
      <c r="LZI74" s="677"/>
      <c r="LZJ74" s="677"/>
      <c r="LZK74" s="677"/>
      <c r="LZL74" s="677"/>
      <c r="LZM74" s="677"/>
      <c r="LZN74" s="677"/>
      <c r="LZO74" s="677"/>
      <c r="LZP74" s="677"/>
      <c r="LZQ74" s="677"/>
      <c r="LZR74" s="677"/>
      <c r="LZS74" s="677"/>
      <c r="LZT74" s="677"/>
      <c r="LZU74" s="677"/>
      <c r="LZV74" s="677"/>
      <c r="LZW74" s="677"/>
      <c r="LZX74" s="677"/>
      <c r="LZY74" s="677"/>
      <c r="LZZ74" s="677"/>
      <c r="MAA74" s="677"/>
      <c r="MAB74" s="677"/>
      <c r="MAC74" s="677"/>
      <c r="MAD74" s="677"/>
      <c r="MAE74" s="677"/>
      <c r="MAF74" s="677"/>
      <c r="MAG74" s="677"/>
      <c r="MAH74" s="677"/>
      <c r="MAI74" s="677"/>
      <c r="MAJ74" s="677"/>
      <c r="MAK74" s="677"/>
      <c r="MAL74" s="677"/>
      <c r="MAM74" s="677"/>
      <c r="MAN74" s="677"/>
      <c r="MAO74" s="677"/>
      <c r="MAP74" s="677"/>
      <c r="MAQ74" s="677"/>
      <c r="MAR74" s="677"/>
      <c r="MAS74" s="677"/>
      <c r="MAT74" s="677"/>
      <c r="MAU74" s="677"/>
      <c r="MAV74" s="677"/>
      <c r="MAW74" s="677"/>
      <c r="MAX74" s="677"/>
      <c r="MAY74" s="677"/>
      <c r="MAZ74" s="677"/>
      <c r="MBA74" s="677"/>
      <c r="MBB74" s="677"/>
      <c r="MBC74" s="677"/>
      <c r="MBD74" s="677"/>
      <c r="MBE74" s="677"/>
      <c r="MBF74" s="677"/>
      <c r="MBG74" s="677"/>
      <c r="MBH74" s="677"/>
      <c r="MBI74" s="677"/>
      <c r="MBJ74" s="677"/>
      <c r="MBK74" s="677"/>
      <c r="MBL74" s="677"/>
      <c r="MBM74" s="677"/>
      <c r="MBN74" s="677"/>
      <c r="MBO74" s="677"/>
      <c r="MBP74" s="677"/>
      <c r="MBQ74" s="677"/>
      <c r="MBR74" s="677"/>
      <c r="MBS74" s="677"/>
      <c r="MBT74" s="677"/>
      <c r="MBU74" s="677"/>
      <c r="MBV74" s="677"/>
      <c r="MBW74" s="677"/>
      <c r="MBX74" s="677"/>
      <c r="MBY74" s="677"/>
      <c r="MBZ74" s="677"/>
      <c r="MCA74" s="677"/>
      <c r="MCB74" s="677"/>
      <c r="MCC74" s="677"/>
      <c r="MCD74" s="677"/>
      <c r="MCE74" s="677"/>
      <c r="MCF74" s="677"/>
      <c r="MCG74" s="677"/>
      <c r="MCH74" s="677"/>
      <c r="MCI74" s="677"/>
      <c r="MCJ74" s="677"/>
      <c r="MCK74" s="677"/>
      <c r="MCL74" s="677"/>
      <c r="MCM74" s="677"/>
      <c r="MCN74" s="677"/>
      <c r="MCO74" s="677"/>
      <c r="MCP74" s="677"/>
      <c r="MCQ74" s="677"/>
      <c r="MCR74" s="677"/>
      <c r="MCS74" s="677"/>
      <c r="MCT74" s="677"/>
      <c r="MCU74" s="677"/>
      <c r="MCV74" s="677"/>
      <c r="MCW74" s="677"/>
      <c r="MCX74" s="677"/>
      <c r="MCY74" s="677"/>
      <c r="MCZ74" s="677"/>
      <c r="MDA74" s="677"/>
      <c r="MDB74" s="677"/>
      <c r="MDC74" s="677"/>
      <c r="MDD74" s="677"/>
      <c r="MDE74" s="677"/>
      <c r="MDF74" s="677"/>
      <c r="MDG74" s="677"/>
      <c r="MDH74" s="677"/>
      <c r="MDI74" s="677"/>
      <c r="MDJ74" s="677"/>
      <c r="MDK74" s="677"/>
      <c r="MDL74" s="677"/>
      <c r="MDM74" s="677"/>
      <c r="MDN74" s="677"/>
      <c r="MDO74" s="677"/>
      <c r="MDP74" s="677"/>
      <c r="MDQ74" s="677"/>
      <c r="MDR74" s="677"/>
      <c r="MDS74" s="677"/>
      <c r="MDT74" s="677"/>
      <c r="MDU74" s="677"/>
      <c r="MDV74" s="677"/>
      <c r="MDW74" s="677"/>
      <c r="MDX74" s="677"/>
      <c r="MDY74" s="677"/>
      <c r="MDZ74" s="677"/>
      <c r="MEA74" s="677"/>
      <c r="MEB74" s="677"/>
      <c r="MEC74" s="677"/>
      <c r="MED74" s="677"/>
      <c r="MEE74" s="677"/>
      <c r="MEF74" s="677"/>
      <c r="MEG74" s="677"/>
      <c r="MEH74" s="677"/>
      <c r="MEI74" s="677"/>
      <c r="MEJ74" s="677"/>
      <c r="MEK74" s="677"/>
      <c r="MEL74" s="677"/>
      <c r="MEM74" s="677"/>
      <c r="MEN74" s="677"/>
      <c r="MEO74" s="677"/>
      <c r="MEP74" s="677"/>
      <c r="MEQ74" s="677"/>
      <c r="MER74" s="677"/>
      <c r="MES74" s="677"/>
      <c r="MET74" s="677"/>
      <c r="MEU74" s="677"/>
      <c r="MEV74" s="677"/>
      <c r="MEW74" s="677"/>
      <c r="MEX74" s="677"/>
      <c r="MEY74" s="677"/>
      <c r="MEZ74" s="677"/>
      <c r="MFA74" s="677"/>
      <c r="MFB74" s="677"/>
      <c r="MFC74" s="677"/>
      <c r="MFD74" s="677"/>
      <c r="MFE74" s="677"/>
      <c r="MFF74" s="677"/>
      <c r="MFG74" s="677"/>
      <c r="MFH74" s="677"/>
      <c r="MFI74" s="677"/>
      <c r="MFJ74" s="677"/>
      <c r="MFK74" s="677"/>
      <c r="MFL74" s="677"/>
      <c r="MFM74" s="677"/>
      <c r="MFN74" s="677"/>
      <c r="MFO74" s="677"/>
      <c r="MFP74" s="677"/>
      <c r="MFQ74" s="677"/>
      <c r="MFR74" s="677"/>
      <c r="MFS74" s="677"/>
      <c r="MFT74" s="677"/>
      <c r="MFU74" s="677"/>
      <c r="MFV74" s="677"/>
      <c r="MFW74" s="677"/>
      <c r="MFX74" s="677"/>
      <c r="MFY74" s="677"/>
      <c r="MFZ74" s="677"/>
      <c r="MGA74" s="677"/>
      <c r="MGB74" s="677"/>
      <c r="MGC74" s="677"/>
      <c r="MGD74" s="677"/>
      <c r="MGE74" s="677"/>
      <c r="MGF74" s="677"/>
      <c r="MGG74" s="677"/>
      <c r="MGH74" s="677"/>
      <c r="MGI74" s="677"/>
      <c r="MGJ74" s="677"/>
      <c r="MGK74" s="677"/>
      <c r="MGL74" s="677"/>
      <c r="MGM74" s="677"/>
      <c r="MGN74" s="677"/>
      <c r="MGO74" s="677"/>
      <c r="MGP74" s="677"/>
      <c r="MGQ74" s="677"/>
      <c r="MGR74" s="677"/>
      <c r="MGS74" s="677"/>
      <c r="MGT74" s="677"/>
      <c r="MGU74" s="677"/>
      <c r="MGV74" s="677"/>
      <c r="MGW74" s="677"/>
      <c r="MGX74" s="677"/>
      <c r="MGY74" s="677"/>
      <c r="MGZ74" s="677"/>
      <c r="MHA74" s="677"/>
      <c r="MHB74" s="677"/>
      <c r="MHC74" s="677"/>
      <c r="MHD74" s="677"/>
      <c r="MHE74" s="677"/>
      <c r="MHF74" s="677"/>
      <c r="MHG74" s="677"/>
      <c r="MHH74" s="677"/>
      <c r="MHI74" s="677"/>
      <c r="MHJ74" s="677"/>
      <c r="MHK74" s="677"/>
      <c r="MHL74" s="677"/>
      <c r="MHM74" s="677"/>
      <c r="MHN74" s="677"/>
      <c r="MHO74" s="677"/>
      <c r="MHP74" s="677"/>
      <c r="MHQ74" s="677"/>
      <c r="MHR74" s="677"/>
      <c r="MHS74" s="677"/>
      <c r="MHT74" s="677"/>
      <c r="MHU74" s="677"/>
      <c r="MHV74" s="677"/>
      <c r="MHW74" s="677"/>
      <c r="MHX74" s="677"/>
      <c r="MHY74" s="677"/>
      <c r="MHZ74" s="677"/>
      <c r="MIA74" s="677"/>
      <c r="MIB74" s="677"/>
      <c r="MIC74" s="677"/>
      <c r="MID74" s="677"/>
      <c r="MIE74" s="677"/>
      <c r="MIF74" s="677"/>
      <c r="MIG74" s="677"/>
      <c r="MIH74" s="677"/>
      <c r="MII74" s="677"/>
      <c r="MIJ74" s="677"/>
      <c r="MIK74" s="677"/>
      <c r="MIL74" s="677"/>
      <c r="MIM74" s="677"/>
      <c r="MIN74" s="677"/>
      <c r="MIO74" s="677"/>
      <c r="MIP74" s="677"/>
      <c r="MIQ74" s="677"/>
      <c r="MIR74" s="677"/>
      <c r="MIS74" s="677"/>
      <c r="MIT74" s="677"/>
      <c r="MIU74" s="677"/>
      <c r="MIV74" s="677"/>
      <c r="MIW74" s="677"/>
      <c r="MIX74" s="677"/>
      <c r="MIY74" s="677"/>
      <c r="MIZ74" s="677"/>
      <c r="MJA74" s="677"/>
      <c r="MJB74" s="677"/>
      <c r="MJC74" s="677"/>
      <c r="MJD74" s="677"/>
      <c r="MJE74" s="677"/>
      <c r="MJF74" s="677"/>
      <c r="MJG74" s="677"/>
      <c r="MJH74" s="677"/>
      <c r="MJI74" s="677"/>
      <c r="MJJ74" s="677"/>
      <c r="MJK74" s="677"/>
      <c r="MJL74" s="677"/>
      <c r="MJM74" s="677"/>
      <c r="MJN74" s="677"/>
      <c r="MJO74" s="677"/>
      <c r="MJP74" s="677"/>
      <c r="MJQ74" s="677"/>
      <c r="MJR74" s="677"/>
      <c r="MJS74" s="677"/>
      <c r="MJT74" s="677"/>
      <c r="MJU74" s="677"/>
      <c r="MJV74" s="677"/>
      <c r="MJW74" s="677"/>
      <c r="MJX74" s="677"/>
      <c r="MJY74" s="677"/>
      <c r="MJZ74" s="677"/>
      <c r="MKA74" s="677"/>
      <c r="MKB74" s="677"/>
      <c r="MKC74" s="677"/>
      <c r="MKD74" s="677"/>
      <c r="MKE74" s="677"/>
      <c r="MKF74" s="677"/>
      <c r="MKG74" s="677"/>
      <c r="MKH74" s="677"/>
      <c r="MKI74" s="677"/>
      <c r="MKJ74" s="677"/>
      <c r="MKK74" s="677"/>
      <c r="MKL74" s="677"/>
      <c r="MKM74" s="677"/>
      <c r="MKN74" s="677"/>
      <c r="MKO74" s="677"/>
      <c r="MKP74" s="677"/>
      <c r="MKQ74" s="677"/>
      <c r="MKR74" s="677"/>
      <c r="MKS74" s="677"/>
      <c r="MKT74" s="677"/>
      <c r="MKU74" s="677"/>
      <c r="MKV74" s="677"/>
      <c r="MKW74" s="677"/>
      <c r="MKX74" s="677"/>
      <c r="MKY74" s="677"/>
      <c r="MKZ74" s="677"/>
      <c r="MLA74" s="677"/>
      <c r="MLB74" s="677"/>
      <c r="MLC74" s="677"/>
      <c r="MLD74" s="677"/>
      <c r="MLE74" s="677"/>
      <c r="MLF74" s="677"/>
      <c r="MLG74" s="677"/>
      <c r="MLH74" s="677"/>
      <c r="MLI74" s="677"/>
      <c r="MLJ74" s="677"/>
      <c r="MLK74" s="677"/>
      <c r="MLL74" s="677"/>
      <c r="MLM74" s="677"/>
      <c r="MLN74" s="677"/>
      <c r="MLO74" s="677"/>
      <c r="MLP74" s="677"/>
      <c r="MLQ74" s="677"/>
      <c r="MLR74" s="677"/>
      <c r="MLS74" s="677"/>
      <c r="MLT74" s="677"/>
      <c r="MLU74" s="677"/>
      <c r="MLV74" s="677"/>
      <c r="MLW74" s="677"/>
      <c r="MLX74" s="677"/>
      <c r="MLY74" s="677"/>
      <c r="MLZ74" s="677"/>
      <c r="MMA74" s="677"/>
      <c r="MMB74" s="677"/>
      <c r="MMC74" s="677"/>
      <c r="MMD74" s="677"/>
      <c r="MME74" s="677"/>
      <c r="MMF74" s="677"/>
      <c r="MMG74" s="677"/>
      <c r="MMH74" s="677"/>
      <c r="MMI74" s="677"/>
      <c r="MMJ74" s="677"/>
      <c r="MMK74" s="677"/>
      <c r="MML74" s="677"/>
      <c r="MMM74" s="677"/>
      <c r="MMN74" s="677"/>
      <c r="MMO74" s="677"/>
      <c r="MMP74" s="677"/>
      <c r="MMQ74" s="677"/>
      <c r="MMR74" s="677"/>
      <c r="MMS74" s="677"/>
      <c r="MMT74" s="677"/>
      <c r="MMU74" s="677"/>
      <c r="MMV74" s="677"/>
      <c r="MMW74" s="677"/>
      <c r="MMX74" s="677"/>
      <c r="MMY74" s="677"/>
      <c r="MMZ74" s="677"/>
      <c r="MNA74" s="677"/>
      <c r="MNB74" s="677"/>
      <c r="MNC74" s="677"/>
      <c r="MND74" s="677"/>
      <c r="MNE74" s="677"/>
      <c r="MNF74" s="677"/>
      <c r="MNG74" s="677"/>
      <c r="MNH74" s="677"/>
      <c r="MNI74" s="677"/>
      <c r="MNJ74" s="677"/>
      <c r="MNK74" s="677"/>
      <c r="MNL74" s="677"/>
      <c r="MNM74" s="677"/>
      <c r="MNN74" s="677"/>
      <c r="MNO74" s="677"/>
      <c r="MNP74" s="677"/>
      <c r="MNQ74" s="677"/>
      <c r="MNR74" s="677"/>
      <c r="MNS74" s="677"/>
      <c r="MNT74" s="677"/>
      <c r="MNU74" s="677"/>
      <c r="MNV74" s="677"/>
      <c r="MNW74" s="677"/>
      <c r="MNX74" s="677"/>
      <c r="MNY74" s="677"/>
      <c r="MNZ74" s="677"/>
      <c r="MOA74" s="677"/>
      <c r="MOB74" s="677"/>
      <c r="MOC74" s="677"/>
      <c r="MOD74" s="677"/>
      <c r="MOE74" s="677"/>
      <c r="MOF74" s="677"/>
      <c r="MOG74" s="677"/>
      <c r="MOH74" s="677"/>
      <c r="MOI74" s="677"/>
      <c r="MOJ74" s="677"/>
      <c r="MOK74" s="677"/>
      <c r="MOL74" s="677"/>
      <c r="MOM74" s="677"/>
      <c r="MON74" s="677"/>
      <c r="MOO74" s="677"/>
      <c r="MOP74" s="677"/>
      <c r="MOQ74" s="677"/>
      <c r="MOR74" s="677"/>
      <c r="MOS74" s="677"/>
      <c r="MOT74" s="677"/>
      <c r="MOU74" s="677"/>
      <c r="MOV74" s="677"/>
      <c r="MOW74" s="677"/>
      <c r="MOX74" s="677"/>
      <c r="MOY74" s="677"/>
      <c r="MOZ74" s="677"/>
      <c r="MPA74" s="677"/>
      <c r="MPB74" s="677"/>
      <c r="MPC74" s="677"/>
      <c r="MPD74" s="677"/>
      <c r="MPE74" s="677"/>
      <c r="MPF74" s="677"/>
      <c r="MPG74" s="677"/>
      <c r="MPH74" s="677"/>
      <c r="MPI74" s="677"/>
      <c r="MPJ74" s="677"/>
      <c r="MPK74" s="677"/>
      <c r="MPL74" s="677"/>
      <c r="MPM74" s="677"/>
      <c r="MPN74" s="677"/>
      <c r="MPO74" s="677"/>
      <c r="MPP74" s="677"/>
      <c r="MPQ74" s="677"/>
      <c r="MPR74" s="677"/>
      <c r="MPS74" s="677"/>
      <c r="MPT74" s="677"/>
      <c r="MPU74" s="677"/>
      <c r="MPV74" s="677"/>
      <c r="MPW74" s="677"/>
      <c r="MPX74" s="677"/>
      <c r="MPY74" s="677"/>
      <c r="MPZ74" s="677"/>
      <c r="MQA74" s="677"/>
      <c r="MQB74" s="677"/>
      <c r="MQC74" s="677"/>
      <c r="MQD74" s="677"/>
      <c r="MQE74" s="677"/>
      <c r="MQF74" s="677"/>
      <c r="MQG74" s="677"/>
      <c r="MQH74" s="677"/>
      <c r="MQI74" s="677"/>
      <c r="MQJ74" s="677"/>
      <c r="MQK74" s="677"/>
      <c r="MQL74" s="677"/>
      <c r="MQM74" s="677"/>
      <c r="MQN74" s="677"/>
      <c r="MQO74" s="677"/>
      <c r="MQP74" s="677"/>
      <c r="MQQ74" s="677"/>
      <c r="MQR74" s="677"/>
      <c r="MQS74" s="677"/>
      <c r="MQT74" s="677"/>
      <c r="MQU74" s="677"/>
      <c r="MQV74" s="677"/>
      <c r="MQW74" s="677"/>
      <c r="MQX74" s="677"/>
      <c r="MQY74" s="677"/>
      <c r="MQZ74" s="677"/>
      <c r="MRA74" s="677"/>
      <c r="MRB74" s="677"/>
      <c r="MRC74" s="677"/>
      <c r="MRD74" s="677"/>
      <c r="MRE74" s="677"/>
      <c r="MRF74" s="677"/>
      <c r="MRG74" s="677"/>
      <c r="MRH74" s="677"/>
      <c r="MRI74" s="677"/>
      <c r="MRJ74" s="677"/>
      <c r="MRK74" s="677"/>
      <c r="MRL74" s="677"/>
      <c r="MRM74" s="677"/>
      <c r="MRN74" s="677"/>
      <c r="MRO74" s="677"/>
      <c r="MRP74" s="677"/>
      <c r="MRQ74" s="677"/>
      <c r="MRR74" s="677"/>
      <c r="MRS74" s="677"/>
      <c r="MRT74" s="677"/>
      <c r="MRU74" s="677"/>
      <c r="MRV74" s="677"/>
      <c r="MRW74" s="677"/>
      <c r="MRX74" s="677"/>
      <c r="MRY74" s="677"/>
      <c r="MRZ74" s="677"/>
      <c r="MSA74" s="677"/>
      <c r="MSB74" s="677"/>
      <c r="MSC74" s="677"/>
      <c r="MSD74" s="677"/>
      <c r="MSE74" s="677"/>
      <c r="MSF74" s="677"/>
      <c r="MSG74" s="677"/>
      <c r="MSH74" s="677"/>
      <c r="MSI74" s="677"/>
      <c r="MSJ74" s="677"/>
      <c r="MSK74" s="677"/>
      <c r="MSL74" s="677"/>
      <c r="MSM74" s="677"/>
      <c r="MSN74" s="677"/>
      <c r="MSO74" s="677"/>
      <c r="MSP74" s="677"/>
      <c r="MSQ74" s="677"/>
      <c r="MSR74" s="677"/>
      <c r="MSS74" s="677"/>
      <c r="MST74" s="677"/>
      <c r="MSU74" s="677"/>
      <c r="MSV74" s="677"/>
      <c r="MSW74" s="677"/>
      <c r="MSX74" s="677"/>
      <c r="MSY74" s="677"/>
      <c r="MSZ74" s="677"/>
      <c r="MTA74" s="677"/>
      <c r="MTB74" s="677"/>
      <c r="MTC74" s="677"/>
      <c r="MTD74" s="677"/>
      <c r="MTE74" s="677"/>
      <c r="MTF74" s="677"/>
      <c r="MTG74" s="677"/>
      <c r="MTH74" s="677"/>
      <c r="MTI74" s="677"/>
      <c r="MTJ74" s="677"/>
      <c r="MTK74" s="677"/>
      <c r="MTL74" s="677"/>
      <c r="MTM74" s="677"/>
      <c r="MTN74" s="677"/>
      <c r="MTO74" s="677"/>
      <c r="MTP74" s="677"/>
      <c r="MTQ74" s="677"/>
      <c r="MTR74" s="677"/>
      <c r="MTS74" s="677"/>
      <c r="MTT74" s="677"/>
      <c r="MTU74" s="677"/>
      <c r="MTV74" s="677"/>
      <c r="MTW74" s="677"/>
      <c r="MTX74" s="677"/>
      <c r="MTY74" s="677"/>
      <c r="MTZ74" s="677"/>
      <c r="MUA74" s="677"/>
      <c r="MUB74" s="677"/>
      <c r="MUC74" s="677"/>
      <c r="MUD74" s="677"/>
      <c r="MUE74" s="677"/>
      <c r="MUF74" s="677"/>
      <c r="MUG74" s="677"/>
      <c r="MUH74" s="677"/>
      <c r="MUI74" s="677"/>
      <c r="MUJ74" s="677"/>
      <c r="MUK74" s="677"/>
      <c r="MUL74" s="677"/>
      <c r="MUM74" s="677"/>
      <c r="MUN74" s="677"/>
      <c r="MUO74" s="677"/>
      <c r="MUP74" s="677"/>
      <c r="MUQ74" s="677"/>
      <c r="MUR74" s="677"/>
      <c r="MUS74" s="677"/>
      <c r="MUT74" s="677"/>
      <c r="MUU74" s="677"/>
      <c r="MUV74" s="677"/>
      <c r="MUW74" s="677"/>
      <c r="MUX74" s="677"/>
      <c r="MUY74" s="677"/>
      <c r="MUZ74" s="677"/>
      <c r="MVA74" s="677"/>
      <c r="MVB74" s="677"/>
      <c r="MVC74" s="677"/>
      <c r="MVD74" s="677"/>
      <c r="MVE74" s="677"/>
      <c r="MVF74" s="677"/>
      <c r="MVG74" s="677"/>
      <c r="MVH74" s="677"/>
      <c r="MVI74" s="677"/>
      <c r="MVJ74" s="677"/>
      <c r="MVK74" s="677"/>
      <c r="MVL74" s="677"/>
      <c r="MVM74" s="677"/>
      <c r="MVN74" s="677"/>
      <c r="MVO74" s="677"/>
      <c r="MVP74" s="677"/>
      <c r="MVQ74" s="677"/>
      <c r="MVR74" s="677"/>
      <c r="MVS74" s="677"/>
      <c r="MVT74" s="677"/>
      <c r="MVU74" s="677"/>
      <c r="MVV74" s="677"/>
      <c r="MVW74" s="677"/>
      <c r="MVX74" s="677"/>
      <c r="MVY74" s="677"/>
      <c r="MVZ74" s="677"/>
      <c r="MWA74" s="677"/>
      <c r="MWB74" s="677"/>
      <c r="MWC74" s="677"/>
      <c r="MWD74" s="677"/>
      <c r="MWE74" s="677"/>
      <c r="MWF74" s="677"/>
      <c r="MWG74" s="677"/>
      <c r="MWH74" s="677"/>
      <c r="MWI74" s="677"/>
      <c r="MWJ74" s="677"/>
      <c r="MWK74" s="677"/>
      <c r="MWL74" s="677"/>
      <c r="MWM74" s="677"/>
      <c r="MWN74" s="677"/>
      <c r="MWO74" s="677"/>
      <c r="MWP74" s="677"/>
      <c r="MWQ74" s="677"/>
      <c r="MWR74" s="677"/>
      <c r="MWS74" s="677"/>
      <c r="MWT74" s="677"/>
      <c r="MWU74" s="677"/>
      <c r="MWV74" s="677"/>
      <c r="MWW74" s="677"/>
      <c r="MWX74" s="677"/>
      <c r="MWY74" s="677"/>
      <c r="MWZ74" s="677"/>
      <c r="MXA74" s="677"/>
      <c r="MXB74" s="677"/>
      <c r="MXC74" s="677"/>
      <c r="MXD74" s="677"/>
      <c r="MXE74" s="677"/>
      <c r="MXF74" s="677"/>
      <c r="MXG74" s="677"/>
      <c r="MXH74" s="677"/>
      <c r="MXI74" s="677"/>
      <c r="MXJ74" s="677"/>
      <c r="MXK74" s="677"/>
      <c r="MXL74" s="677"/>
      <c r="MXM74" s="677"/>
      <c r="MXN74" s="677"/>
      <c r="MXO74" s="677"/>
      <c r="MXP74" s="677"/>
      <c r="MXQ74" s="677"/>
      <c r="MXR74" s="677"/>
      <c r="MXS74" s="677"/>
      <c r="MXT74" s="677"/>
      <c r="MXU74" s="677"/>
      <c r="MXV74" s="677"/>
      <c r="MXW74" s="677"/>
      <c r="MXX74" s="677"/>
      <c r="MXY74" s="677"/>
      <c r="MXZ74" s="677"/>
      <c r="MYA74" s="677"/>
      <c r="MYB74" s="677"/>
      <c r="MYC74" s="677"/>
      <c r="MYD74" s="677"/>
      <c r="MYE74" s="677"/>
      <c r="MYF74" s="677"/>
      <c r="MYG74" s="677"/>
      <c r="MYH74" s="677"/>
      <c r="MYI74" s="677"/>
      <c r="MYJ74" s="677"/>
      <c r="MYK74" s="677"/>
      <c r="MYL74" s="677"/>
      <c r="MYM74" s="677"/>
      <c r="MYN74" s="677"/>
      <c r="MYO74" s="677"/>
      <c r="MYP74" s="677"/>
      <c r="MYQ74" s="677"/>
      <c r="MYR74" s="677"/>
      <c r="MYS74" s="677"/>
      <c r="MYT74" s="677"/>
      <c r="MYU74" s="677"/>
      <c r="MYV74" s="677"/>
      <c r="MYW74" s="677"/>
      <c r="MYX74" s="677"/>
      <c r="MYY74" s="677"/>
      <c r="MYZ74" s="677"/>
      <c r="MZA74" s="677"/>
      <c r="MZB74" s="677"/>
      <c r="MZC74" s="677"/>
      <c r="MZD74" s="677"/>
      <c r="MZE74" s="677"/>
      <c r="MZF74" s="677"/>
      <c r="MZG74" s="677"/>
      <c r="MZH74" s="677"/>
      <c r="MZI74" s="677"/>
      <c r="MZJ74" s="677"/>
      <c r="MZK74" s="677"/>
      <c r="MZL74" s="677"/>
      <c r="MZM74" s="677"/>
      <c r="MZN74" s="677"/>
      <c r="MZO74" s="677"/>
      <c r="MZP74" s="677"/>
      <c r="MZQ74" s="677"/>
      <c r="MZR74" s="677"/>
      <c r="MZS74" s="677"/>
      <c r="MZT74" s="677"/>
      <c r="MZU74" s="677"/>
      <c r="MZV74" s="677"/>
      <c r="MZW74" s="677"/>
      <c r="MZX74" s="677"/>
      <c r="MZY74" s="677"/>
      <c r="MZZ74" s="677"/>
      <c r="NAA74" s="677"/>
      <c r="NAB74" s="677"/>
      <c r="NAC74" s="677"/>
      <c r="NAD74" s="677"/>
      <c r="NAE74" s="677"/>
      <c r="NAF74" s="677"/>
      <c r="NAG74" s="677"/>
      <c r="NAH74" s="677"/>
      <c r="NAI74" s="677"/>
      <c r="NAJ74" s="677"/>
      <c r="NAK74" s="677"/>
      <c r="NAL74" s="677"/>
      <c r="NAM74" s="677"/>
      <c r="NAN74" s="677"/>
      <c r="NAO74" s="677"/>
      <c r="NAP74" s="677"/>
      <c r="NAQ74" s="677"/>
      <c r="NAR74" s="677"/>
      <c r="NAS74" s="677"/>
      <c r="NAT74" s="677"/>
      <c r="NAU74" s="677"/>
      <c r="NAV74" s="677"/>
      <c r="NAW74" s="677"/>
      <c r="NAX74" s="677"/>
      <c r="NAY74" s="677"/>
      <c r="NAZ74" s="677"/>
      <c r="NBA74" s="677"/>
      <c r="NBB74" s="677"/>
      <c r="NBC74" s="677"/>
      <c r="NBD74" s="677"/>
      <c r="NBE74" s="677"/>
      <c r="NBF74" s="677"/>
      <c r="NBG74" s="677"/>
      <c r="NBH74" s="677"/>
      <c r="NBI74" s="677"/>
      <c r="NBJ74" s="677"/>
      <c r="NBK74" s="677"/>
      <c r="NBL74" s="677"/>
      <c r="NBM74" s="677"/>
      <c r="NBN74" s="677"/>
      <c r="NBO74" s="677"/>
      <c r="NBP74" s="677"/>
      <c r="NBQ74" s="677"/>
      <c r="NBR74" s="677"/>
      <c r="NBS74" s="677"/>
      <c r="NBT74" s="677"/>
      <c r="NBU74" s="677"/>
      <c r="NBV74" s="677"/>
      <c r="NBW74" s="677"/>
      <c r="NBX74" s="677"/>
      <c r="NBY74" s="677"/>
      <c r="NBZ74" s="677"/>
      <c r="NCA74" s="677"/>
      <c r="NCB74" s="677"/>
      <c r="NCC74" s="677"/>
      <c r="NCD74" s="677"/>
      <c r="NCE74" s="677"/>
      <c r="NCF74" s="677"/>
      <c r="NCG74" s="677"/>
      <c r="NCH74" s="677"/>
      <c r="NCI74" s="677"/>
      <c r="NCJ74" s="677"/>
      <c r="NCK74" s="677"/>
      <c r="NCL74" s="677"/>
      <c r="NCM74" s="677"/>
      <c r="NCN74" s="677"/>
      <c r="NCO74" s="677"/>
      <c r="NCP74" s="677"/>
      <c r="NCQ74" s="677"/>
      <c r="NCR74" s="677"/>
      <c r="NCS74" s="677"/>
      <c r="NCT74" s="677"/>
      <c r="NCU74" s="677"/>
      <c r="NCV74" s="677"/>
      <c r="NCW74" s="677"/>
      <c r="NCX74" s="677"/>
      <c r="NCY74" s="677"/>
      <c r="NCZ74" s="677"/>
      <c r="NDA74" s="677"/>
      <c r="NDB74" s="677"/>
      <c r="NDC74" s="677"/>
      <c r="NDD74" s="677"/>
      <c r="NDE74" s="677"/>
      <c r="NDF74" s="677"/>
      <c r="NDG74" s="677"/>
      <c r="NDH74" s="677"/>
      <c r="NDI74" s="677"/>
      <c r="NDJ74" s="677"/>
      <c r="NDK74" s="677"/>
      <c r="NDL74" s="677"/>
      <c r="NDM74" s="677"/>
      <c r="NDN74" s="677"/>
      <c r="NDO74" s="677"/>
      <c r="NDP74" s="677"/>
      <c r="NDQ74" s="677"/>
      <c r="NDR74" s="677"/>
      <c r="NDS74" s="677"/>
      <c r="NDT74" s="677"/>
      <c r="NDU74" s="677"/>
      <c r="NDV74" s="677"/>
      <c r="NDW74" s="677"/>
      <c r="NDX74" s="677"/>
      <c r="NDY74" s="677"/>
      <c r="NDZ74" s="677"/>
      <c r="NEA74" s="677"/>
      <c r="NEB74" s="677"/>
      <c r="NEC74" s="677"/>
      <c r="NED74" s="677"/>
      <c r="NEE74" s="677"/>
      <c r="NEF74" s="677"/>
      <c r="NEG74" s="677"/>
      <c r="NEH74" s="677"/>
      <c r="NEI74" s="677"/>
      <c r="NEJ74" s="677"/>
      <c r="NEK74" s="677"/>
      <c r="NEL74" s="677"/>
      <c r="NEM74" s="677"/>
      <c r="NEN74" s="677"/>
      <c r="NEO74" s="677"/>
      <c r="NEP74" s="677"/>
      <c r="NEQ74" s="677"/>
      <c r="NER74" s="677"/>
      <c r="NES74" s="677"/>
      <c r="NET74" s="677"/>
      <c r="NEU74" s="677"/>
      <c r="NEV74" s="677"/>
      <c r="NEW74" s="677"/>
      <c r="NEX74" s="677"/>
      <c r="NEY74" s="677"/>
      <c r="NEZ74" s="677"/>
      <c r="NFA74" s="677"/>
      <c r="NFB74" s="677"/>
      <c r="NFC74" s="677"/>
      <c r="NFD74" s="677"/>
      <c r="NFE74" s="677"/>
      <c r="NFF74" s="677"/>
      <c r="NFG74" s="677"/>
      <c r="NFH74" s="677"/>
      <c r="NFI74" s="677"/>
      <c r="NFJ74" s="677"/>
      <c r="NFK74" s="677"/>
      <c r="NFL74" s="677"/>
      <c r="NFM74" s="677"/>
      <c r="NFN74" s="677"/>
      <c r="NFO74" s="677"/>
      <c r="NFP74" s="677"/>
      <c r="NFQ74" s="677"/>
      <c r="NFR74" s="677"/>
      <c r="NFS74" s="677"/>
      <c r="NFT74" s="677"/>
      <c r="NFU74" s="677"/>
      <c r="NFV74" s="677"/>
      <c r="NFW74" s="677"/>
      <c r="NFX74" s="677"/>
      <c r="NFY74" s="677"/>
      <c r="NFZ74" s="677"/>
      <c r="NGA74" s="677"/>
      <c r="NGB74" s="677"/>
      <c r="NGC74" s="677"/>
      <c r="NGD74" s="677"/>
      <c r="NGE74" s="677"/>
      <c r="NGF74" s="677"/>
      <c r="NGG74" s="677"/>
      <c r="NGH74" s="677"/>
      <c r="NGI74" s="677"/>
      <c r="NGJ74" s="677"/>
      <c r="NGK74" s="677"/>
      <c r="NGL74" s="677"/>
      <c r="NGM74" s="677"/>
      <c r="NGN74" s="677"/>
      <c r="NGO74" s="677"/>
      <c r="NGP74" s="677"/>
      <c r="NGQ74" s="677"/>
      <c r="NGR74" s="677"/>
      <c r="NGS74" s="677"/>
      <c r="NGT74" s="677"/>
      <c r="NGU74" s="677"/>
      <c r="NGV74" s="677"/>
      <c r="NGW74" s="677"/>
      <c r="NGX74" s="677"/>
      <c r="NGY74" s="677"/>
      <c r="NGZ74" s="677"/>
      <c r="NHA74" s="677"/>
      <c r="NHB74" s="677"/>
      <c r="NHC74" s="677"/>
      <c r="NHD74" s="677"/>
      <c r="NHE74" s="677"/>
      <c r="NHF74" s="677"/>
      <c r="NHG74" s="677"/>
      <c r="NHH74" s="677"/>
      <c r="NHI74" s="677"/>
      <c r="NHJ74" s="677"/>
      <c r="NHK74" s="677"/>
      <c r="NHL74" s="677"/>
      <c r="NHM74" s="677"/>
      <c r="NHN74" s="677"/>
      <c r="NHO74" s="677"/>
      <c r="NHP74" s="677"/>
      <c r="NHQ74" s="677"/>
      <c r="NHR74" s="677"/>
      <c r="NHS74" s="677"/>
      <c r="NHT74" s="677"/>
      <c r="NHU74" s="677"/>
      <c r="NHV74" s="677"/>
      <c r="NHW74" s="677"/>
      <c r="NHX74" s="677"/>
      <c r="NHY74" s="677"/>
      <c r="NHZ74" s="677"/>
      <c r="NIA74" s="677"/>
      <c r="NIB74" s="677"/>
      <c r="NIC74" s="677"/>
      <c r="NID74" s="677"/>
      <c r="NIE74" s="677"/>
      <c r="NIF74" s="677"/>
      <c r="NIG74" s="677"/>
      <c r="NIH74" s="677"/>
      <c r="NII74" s="677"/>
      <c r="NIJ74" s="677"/>
      <c r="NIK74" s="677"/>
      <c r="NIL74" s="677"/>
      <c r="NIM74" s="677"/>
      <c r="NIN74" s="677"/>
      <c r="NIO74" s="677"/>
      <c r="NIP74" s="677"/>
      <c r="NIQ74" s="677"/>
      <c r="NIR74" s="677"/>
      <c r="NIS74" s="677"/>
      <c r="NIT74" s="677"/>
      <c r="NIU74" s="677"/>
      <c r="NIV74" s="677"/>
      <c r="NIW74" s="677"/>
      <c r="NIX74" s="677"/>
      <c r="NIY74" s="677"/>
      <c r="NIZ74" s="677"/>
      <c r="NJA74" s="677"/>
      <c r="NJB74" s="677"/>
      <c r="NJC74" s="677"/>
      <c r="NJD74" s="677"/>
      <c r="NJE74" s="677"/>
      <c r="NJF74" s="677"/>
      <c r="NJG74" s="677"/>
      <c r="NJH74" s="677"/>
      <c r="NJI74" s="677"/>
      <c r="NJJ74" s="677"/>
      <c r="NJK74" s="677"/>
      <c r="NJL74" s="677"/>
      <c r="NJM74" s="677"/>
      <c r="NJN74" s="677"/>
      <c r="NJO74" s="677"/>
      <c r="NJP74" s="677"/>
      <c r="NJQ74" s="677"/>
      <c r="NJR74" s="677"/>
      <c r="NJS74" s="677"/>
      <c r="NJT74" s="677"/>
      <c r="NJU74" s="677"/>
      <c r="NJV74" s="677"/>
      <c r="NJW74" s="677"/>
      <c r="NJX74" s="677"/>
      <c r="NJY74" s="677"/>
      <c r="NJZ74" s="677"/>
      <c r="NKA74" s="677"/>
      <c r="NKB74" s="677"/>
      <c r="NKC74" s="677"/>
      <c r="NKD74" s="677"/>
      <c r="NKE74" s="677"/>
      <c r="NKF74" s="677"/>
      <c r="NKG74" s="677"/>
      <c r="NKH74" s="677"/>
      <c r="NKI74" s="677"/>
      <c r="NKJ74" s="677"/>
      <c r="NKK74" s="677"/>
      <c r="NKL74" s="677"/>
      <c r="NKM74" s="677"/>
      <c r="NKN74" s="677"/>
      <c r="NKO74" s="677"/>
      <c r="NKP74" s="677"/>
      <c r="NKQ74" s="677"/>
      <c r="NKR74" s="677"/>
      <c r="NKS74" s="677"/>
      <c r="NKT74" s="677"/>
      <c r="NKU74" s="677"/>
      <c r="NKV74" s="677"/>
      <c r="NKW74" s="677"/>
      <c r="NKX74" s="677"/>
      <c r="NKY74" s="677"/>
      <c r="NKZ74" s="677"/>
      <c r="NLA74" s="677"/>
      <c r="NLB74" s="677"/>
      <c r="NLC74" s="677"/>
      <c r="NLD74" s="677"/>
      <c r="NLE74" s="677"/>
      <c r="NLF74" s="677"/>
      <c r="NLG74" s="677"/>
      <c r="NLH74" s="677"/>
      <c r="NLI74" s="677"/>
      <c r="NLJ74" s="677"/>
      <c r="NLK74" s="677"/>
      <c r="NLL74" s="677"/>
      <c r="NLM74" s="677"/>
      <c r="NLN74" s="677"/>
      <c r="NLO74" s="677"/>
      <c r="NLP74" s="677"/>
      <c r="NLQ74" s="677"/>
      <c r="NLR74" s="677"/>
      <c r="NLS74" s="677"/>
      <c r="NLT74" s="677"/>
      <c r="NLU74" s="677"/>
      <c r="NLV74" s="677"/>
      <c r="NLW74" s="677"/>
      <c r="NLX74" s="677"/>
      <c r="NLY74" s="677"/>
      <c r="NLZ74" s="677"/>
      <c r="NMA74" s="677"/>
      <c r="NMB74" s="677"/>
      <c r="NMC74" s="677"/>
      <c r="NMD74" s="677"/>
      <c r="NME74" s="677"/>
      <c r="NMF74" s="677"/>
      <c r="NMG74" s="677"/>
      <c r="NMH74" s="677"/>
      <c r="NMI74" s="677"/>
      <c r="NMJ74" s="677"/>
      <c r="NMK74" s="677"/>
      <c r="NML74" s="677"/>
      <c r="NMM74" s="677"/>
      <c r="NMN74" s="677"/>
      <c r="NMO74" s="677"/>
      <c r="NMP74" s="677"/>
      <c r="NMQ74" s="677"/>
      <c r="NMR74" s="677"/>
      <c r="NMS74" s="677"/>
      <c r="NMT74" s="677"/>
      <c r="NMU74" s="677"/>
      <c r="NMV74" s="677"/>
      <c r="NMW74" s="677"/>
      <c r="NMX74" s="677"/>
      <c r="NMY74" s="677"/>
      <c r="NMZ74" s="677"/>
      <c r="NNA74" s="677"/>
      <c r="NNB74" s="677"/>
      <c r="NNC74" s="677"/>
      <c r="NND74" s="677"/>
      <c r="NNE74" s="677"/>
      <c r="NNF74" s="677"/>
      <c r="NNG74" s="677"/>
      <c r="NNH74" s="677"/>
      <c r="NNI74" s="677"/>
      <c r="NNJ74" s="677"/>
      <c r="NNK74" s="677"/>
      <c r="NNL74" s="677"/>
      <c r="NNM74" s="677"/>
      <c r="NNN74" s="677"/>
      <c r="NNO74" s="677"/>
      <c r="NNP74" s="677"/>
      <c r="NNQ74" s="677"/>
      <c r="NNR74" s="677"/>
      <c r="NNS74" s="677"/>
      <c r="NNT74" s="677"/>
      <c r="NNU74" s="677"/>
      <c r="NNV74" s="677"/>
      <c r="NNW74" s="677"/>
      <c r="NNX74" s="677"/>
      <c r="NNY74" s="677"/>
      <c r="NNZ74" s="677"/>
      <c r="NOA74" s="677"/>
      <c r="NOB74" s="677"/>
      <c r="NOC74" s="677"/>
      <c r="NOD74" s="677"/>
      <c r="NOE74" s="677"/>
      <c r="NOF74" s="677"/>
      <c r="NOG74" s="677"/>
      <c r="NOH74" s="677"/>
      <c r="NOI74" s="677"/>
      <c r="NOJ74" s="677"/>
      <c r="NOK74" s="677"/>
      <c r="NOL74" s="677"/>
      <c r="NOM74" s="677"/>
      <c r="NON74" s="677"/>
      <c r="NOO74" s="677"/>
      <c r="NOP74" s="677"/>
      <c r="NOQ74" s="677"/>
      <c r="NOR74" s="677"/>
      <c r="NOS74" s="677"/>
      <c r="NOT74" s="677"/>
      <c r="NOU74" s="677"/>
      <c r="NOV74" s="677"/>
      <c r="NOW74" s="677"/>
      <c r="NOX74" s="677"/>
      <c r="NOY74" s="677"/>
      <c r="NOZ74" s="677"/>
      <c r="NPA74" s="677"/>
      <c r="NPB74" s="677"/>
      <c r="NPC74" s="677"/>
      <c r="NPD74" s="677"/>
      <c r="NPE74" s="677"/>
      <c r="NPF74" s="677"/>
      <c r="NPG74" s="677"/>
      <c r="NPH74" s="677"/>
      <c r="NPI74" s="677"/>
      <c r="NPJ74" s="677"/>
      <c r="NPK74" s="677"/>
      <c r="NPL74" s="677"/>
      <c r="NPM74" s="677"/>
      <c r="NPN74" s="677"/>
      <c r="NPO74" s="677"/>
      <c r="NPP74" s="677"/>
      <c r="NPQ74" s="677"/>
      <c r="NPR74" s="677"/>
      <c r="NPS74" s="677"/>
      <c r="NPT74" s="677"/>
      <c r="NPU74" s="677"/>
      <c r="NPV74" s="677"/>
      <c r="NPW74" s="677"/>
      <c r="NPX74" s="677"/>
      <c r="NPY74" s="677"/>
      <c r="NPZ74" s="677"/>
      <c r="NQA74" s="677"/>
      <c r="NQB74" s="677"/>
      <c r="NQC74" s="677"/>
      <c r="NQD74" s="677"/>
      <c r="NQE74" s="677"/>
      <c r="NQF74" s="677"/>
      <c r="NQG74" s="677"/>
      <c r="NQH74" s="677"/>
      <c r="NQI74" s="677"/>
      <c r="NQJ74" s="677"/>
      <c r="NQK74" s="677"/>
      <c r="NQL74" s="677"/>
      <c r="NQM74" s="677"/>
      <c r="NQN74" s="677"/>
      <c r="NQO74" s="677"/>
      <c r="NQP74" s="677"/>
      <c r="NQQ74" s="677"/>
      <c r="NQR74" s="677"/>
      <c r="NQS74" s="677"/>
      <c r="NQT74" s="677"/>
      <c r="NQU74" s="677"/>
      <c r="NQV74" s="677"/>
      <c r="NQW74" s="677"/>
      <c r="NQX74" s="677"/>
      <c r="NQY74" s="677"/>
      <c r="NQZ74" s="677"/>
      <c r="NRA74" s="677"/>
      <c r="NRB74" s="677"/>
      <c r="NRC74" s="677"/>
      <c r="NRD74" s="677"/>
      <c r="NRE74" s="677"/>
      <c r="NRF74" s="677"/>
      <c r="NRG74" s="677"/>
      <c r="NRH74" s="677"/>
      <c r="NRI74" s="677"/>
      <c r="NRJ74" s="677"/>
      <c r="NRK74" s="677"/>
      <c r="NRL74" s="677"/>
      <c r="NRM74" s="677"/>
      <c r="NRN74" s="677"/>
      <c r="NRO74" s="677"/>
      <c r="NRP74" s="677"/>
      <c r="NRQ74" s="677"/>
      <c r="NRR74" s="677"/>
      <c r="NRS74" s="677"/>
      <c r="NRT74" s="677"/>
      <c r="NRU74" s="677"/>
      <c r="NRV74" s="677"/>
      <c r="NRW74" s="677"/>
      <c r="NRX74" s="677"/>
      <c r="NRY74" s="677"/>
      <c r="NRZ74" s="677"/>
      <c r="NSA74" s="677"/>
      <c r="NSB74" s="677"/>
      <c r="NSC74" s="677"/>
      <c r="NSD74" s="677"/>
      <c r="NSE74" s="677"/>
      <c r="NSF74" s="677"/>
      <c r="NSG74" s="677"/>
      <c r="NSH74" s="677"/>
      <c r="NSI74" s="677"/>
      <c r="NSJ74" s="677"/>
      <c r="NSK74" s="677"/>
      <c r="NSL74" s="677"/>
      <c r="NSM74" s="677"/>
      <c r="NSN74" s="677"/>
      <c r="NSO74" s="677"/>
      <c r="NSP74" s="677"/>
      <c r="NSQ74" s="677"/>
      <c r="NSR74" s="677"/>
      <c r="NSS74" s="677"/>
      <c r="NST74" s="677"/>
      <c r="NSU74" s="677"/>
      <c r="NSV74" s="677"/>
      <c r="NSW74" s="677"/>
      <c r="NSX74" s="677"/>
      <c r="NSY74" s="677"/>
      <c r="NSZ74" s="677"/>
      <c r="NTA74" s="677"/>
      <c r="NTB74" s="677"/>
      <c r="NTC74" s="677"/>
      <c r="NTD74" s="677"/>
      <c r="NTE74" s="677"/>
      <c r="NTF74" s="677"/>
      <c r="NTG74" s="677"/>
      <c r="NTH74" s="677"/>
      <c r="NTI74" s="677"/>
      <c r="NTJ74" s="677"/>
      <c r="NTK74" s="677"/>
      <c r="NTL74" s="677"/>
      <c r="NTM74" s="677"/>
      <c r="NTN74" s="677"/>
      <c r="NTO74" s="677"/>
      <c r="NTP74" s="677"/>
      <c r="NTQ74" s="677"/>
      <c r="NTR74" s="677"/>
      <c r="NTS74" s="677"/>
      <c r="NTT74" s="677"/>
      <c r="NTU74" s="677"/>
      <c r="NTV74" s="677"/>
      <c r="NTW74" s="677"/>
      <c r="NTX74" s="677"/>
      <c r="NTY74" s="677"/>
      <c r="NTZ74" s="677"/>
      <c r="NUA74" s="677"/>
      <c r="NUB74" s="677"/>
      <c r="NUC74" s="677"/>
      <c r="NUD74" s="677"/>
      <c r="NUE74" s="677"/>
      <c r="NUF74" s="677"/>
      <c r="NUG74" s="677"/>
      <c r="NUH74" s="677"/>
      <c r="NUI74" s="677"/>
      <c r="NUJ74" s="677"/>
      <c r="NUK74" s="677"/>
      <c r="NUL74" s="677"/>
      <c r="NUM74" s="677"/>
      <c r="NUN74" s="677"/>
      <c r="NUO74" s="677"/>
      <c r="NUP74" s="677"/>
      <c r="NUQ74" s="677"/>
      <c r="NUR74" s="677"/>
      <c r="NUS74" s="677"/>
      <c r="NUT74" s="677"/>
      <c r="NUU74" s="677"/>
      <c r="NUV74" s="677"/>
      <c r="NUW74" s="677"/>
      <c r="NUX74" s="677"/>
      <c r="NUY74" s="677"/>
      <c r="NUZ74" s="677"/>
      <c r="NVA74" s="677"/>
      <c r="NVB74" s="677"/>
      <c r="NVC74" s="677"/>
      <c r="NVD74" s="677"/>
      <c r="NVE74" s="677"/>
      <c r="NVF74" s="677"/>
      <c r="NVG74" s="677"/>
      <c r="NVH74" s="677"/>
      <c r="NVI74" s="677"/>
      <c r="NVJ74" s="677"/>
      <c r="NVK74" s="677"/>
      <c r="NVL74" s="677"/>
      <c r="NVM74" s="677"/>
      <c r="NVN74" s="677"/>
      <c r="NVO74" s="677"/>
      <c r="NVP74" s="677"/>
      <c r="NVQ74" s="677"/>
      <c r="NVR74" s="677"/>
      <c r="NVS74" s="677"/>
      <c r="NVT74" s="677"/>
      <c r="NVU74" s="677"/>
      <c r="NVV74" s="677"/>
      <c r="NVW74" s="677"/>
      <c r="NVX74" s="677"/>
      <c r="NVY74" s="677"/>
      <c r="NVZ74" s="677"/>
      <c r="NWA74" s="677"/>
      <c r="NWB74" s="677"/>
      <c r="NWC74" s="677"/>
      <c r="NWD74" s="677"/>
      <c r="NWE74" s="677"/>
      <c r="NWF74" s="677"/>
      <c r="NWG74" s="677"/>
      <c r="NWH74" s="677"/>
      <c r="NWI74" s="677"/>
      <c r="NWJ74" s="677"/>
      <c r="NWK74" s="677"/>
      <c r="NWL74" s="677"/>
      <c r="NWM74" s="677"/>
      <c r="NWN74" s="677"/>
      <c r="NWO74" s="677"/>
      <c r="NWP74" s="677"/>
      <c r="NWQ74" s="677"/>
      <c r="NWR74" s="677"/>
      <c r="NWS74" s="677"/>
      <c r="NWT74" s="677"/>
      <c r="NWU74" s="677"/>
      <c r="NWV74" s="677"/>
      <c r="NWW74" s="677"/>
      <c r="NWX74" s="677"/>
      <c r="NWY74" s="677"/>
      <c r="NWZ74" s="677"/>
      <c r="NXA74" s="677"/>
      <c r="NXB74" s="677"/>
      <c r="NXC74" s="677"/>
      <c r="NXD74" s="677"/>
      <c r="NXE74" s="677"/>
      <c r="NXF74" s="677"/>
      <c r="NXG74" s="677"/>
      <c r="NXH74" s="677"/>
      <c r="NXI74" s="677"/>
      <c r="NXJ74" s="677"/>
      <c r="NXK74" s="677"/>
      <c r="NXL74" s="677"/>
      <c r="NXM74" s="677"/>
      <c r="NXN74" s="677"/>
      <c r="NXO74" s="677"/>
      <c r="NXP74" s="677"/>
      <c r="NXQ74" s="677"/>
      <c r="NXR74" s="677"/>
      <c r="NXS74" s="677"/>
      <c r="NXT74" s="677"/>
      <c r="NXU74" s="677"/>
      <c r="NXV74" s="677"/>
      <c r="NXW74" s="677"/>
      <c r="NXX74" s="677"/>
      <c r="NXY74" s="677"/>
      <c r="NXZ74" s="677"/>
      <c r="NYA74" s="677"/>
      <c r="NYB74" s="677"/>
      <c r="NYC74" s="677"/>
      <c r="NYD74" s="677"/>
      <c r="NYE74" s="677"/>
      <c r="NYF74" s="677"/>
      <c r="NYG74" s="677"/>
      <c r="NYH74" s="677"/>
      <c r="NYI74" s="677"/>
      <c r="NYJ74" s="677"/>
      <c r="NYK74" s="677"/>
      <c r="NYL74" s="677"/>
      <c r="NYM74" s="677"/>
      <c r="NYN74" s="677"/>
      <c r="NYO74" s="677"/>
      <c r="NYP74" s="677"/>
      <c r="NYQ74" s="677"/>
      <c r="NYR74" s="677"/>
      <c r="NYS74" s="677"/>
      <c r="NYT74" s="677"/>
      <c r="NYU74" s="677"/>
      <c r="NYV74" s="677"/>
      <c r="NYW74" s="677"/>
      <c r="NYX74" s="677"/>
      <c r="NYY74" s="677"/>
      <c r="NYZ74" s="677"/>
      <c r="NZA74" s="677"/>
      <c r="NZB74" s="677"/>
      <c r="NZC74" s="677"/>
      <c r="NZD74" s="677"/>
      <c r="NZE74" s="677"/>
      <c r="NZF74" s="677"/>
      <c r="NZG74" s="677"/>
      <c r="NZH74" s="677"/>
      <c r="NZI74" s="677"/>
      <c r="NZJ74" s="677"/>
      <c r="NZK74" s="677"/>
      <c r="NZL74" s="677"/>
      <c r="NZM74" s="677"/>
      <c r="NZN74" s="677"/>
      <c r="NZO74" s="677"/>
      <c r="NZP74" s="677"/>
      <c r="NZQ74" s="677"/>
      <c r="NZR74" s="677"/>
      <c r="NZS74" s="677"/>
      <c r="NZT74" s="677"/>
      <c r="NZU74" s="677"/>
      <c r="NZV74" s="677"/>
      <c r="NZW74" s="677"/>
      <c r="NZX74" s="677"/>
      <c r="NZY74" s="677"/>
      <c r="NZZ74" s="677"/>
      <c r="OAA74" s="677"/>
      <c r="OAB74" s="677"/>
      <c r="OAC74" s="677"/>
      <c r="OAD74" s="677"/>
      <c r="OAE74" s="677"/>
      <c r="OAF74" s="677"/>
      <c r="OAG74" s="677"/>
      <c r="OAH74" s="677"/>
      <c r="OAI74" s="677"/>
      <c r="OAJ74" s="677"/>
      <c r="OAK74" s="677"/>
      <c r="OAL74" s="677"/>
      <c r="OAM74" s="677"/>
      <c r="OAN74" s="677"/>
      <c r="OAO74" s="677"/>
      <c r="OAP74" s="677"/>
      <c r="OAQ74" s="677"/>
      <c r="OAR74" s="677"/>
      <c r="OAS74" s="677"/>
      <c r="OAT74" s="677"/>
      <c r="OAU74" s="677"/>
      <c r="OAV74" s="677"/>
      <c r="OAW74" s="677"/>
      <c r="OAX74" s="677"/>
      <c r="OAY74" s="677"/>
      <c r="OAZ74" s="677"/>
      <c r="OBA74" s="677"/>
      <c r="OBB74" s="677"/>
      <c r="OBC74" s="677"/>
      <c r="OBD74" s="677"/>
      <c r="OBE74" s="677"/>
      <c r="OBF74" s="677"/>
      <c r="OBG74" s="677"/>
      <c r="OBH74" s="677"/>
      <c r="OBI74" s="677"/>
      <c r="OBJ74" s="677"/>
      <c r="OBK74" s="677"/>
      <c r="OBL74" s="677"/>
      <c r="OBM74" s="677"/>
      <c r="OBN74" s="677"/>
      <c r="OBO74" s="677"/>
      <c r="OBP74" s="677"/>
      <c r="OBQ74" s="677"/>
      <c r="OBR74" s="677"/>
      <c r="OBS74" s="677"/>
      <c r="OBT74" s="677"/>
      <c r="OBU74" s="677"/>
      <c r="OBV74" s="677"/>
      <c r="OBW74" s="677"/>
      <c r="OBX74" s="677"/>
      <c r="OBY74" s="677"/>
      <c r="OBZ74" s="677"/>
      <c r="OCA74" s="677"/>
      <c r="OCB74" s="677"/>
      <c r="OCC74" s="677"/>
      <c r="OCD74" s="677"/>
      <c r="OCE74" s="677"/>
      <c r="OCF74" s="677"/>
      <c r="OCG74" s="677"/>
      <c r="OCH74" s="677"/>
      <c r="OCI74" s="677"/>
      <c r="OCJ74" s="677"/>
      <c r="OCK74" s="677"/>
      <c r="OCL74" s="677"/>
      <c r="OCM74" s="677"/>
      <c r="OCN74" s="677"/>
      <c r="OCO74" s="677"/>
      <c r="OCP74" s="677"/>
      <c r="OCQ74" s="677"/>
      <c r="OCR74" s="677"/>
      <c r="OCS74" s="677"/>
      <c r="OCT74" s="677"/>
      <c r="OCU74" s="677"/>
      <c r="OCV74" s="677"/>
      <c r="OCW74" s="677"/>
      <c r="OCX74" s="677"/>
      <c r="OCY74" s="677"/>
      <c r="OCZ74" s="677"/>
      <c r="ODA74" s="677"/>
      <c r="ODB74" s="677"/>
      <c r="ODC74" s="677"/>
      <c r="ODD74" s="677"/>
      <c r="ODE74" s="677"/>
      <c r="ODF74" s="677"/>
      <c r="ODG74" s="677"/>
      <c r="ODH74" s="677"/>
      <c r="ODI74" s="677"/>
      <c r="ODJ74" s="677"/>
      <c r="ODK74" s="677"/>
      <c r="ODL74" s="677"/>
      <c r="ODM74" s="677"/>
      <c r="ODN74" s="677"/>
      <c r="ODO74" s="677"/>
      <c r="ODP74" s="677"/>
      <c r="ODQ74" s="677"/>
      <c r="ODR74" s="677"/>
      <c r="ODS74" s="677"/>
      <c r="ODT74" s="677"/>
      <c r="ODU74" s="677"/>
      <c r="ODV74" s="677"/>
      <c r="ODW74" s="677"/>
      <c r="ODX74" s="677"/>
      <c r="ODY74" s="677"/>
      <c r="ODZ74" s="677"/>
      <c r="OEA74" s="677"/>
      <c r="OEB74" s="677"/>
      <c r="OEC74" s="677"/>
      <c r="OED74" s="677"/>
      <c r="OEE74" s="677"/>
      <c r="OEF74" s="677"/>
      <c r="OEG74" s="677"/>
      <c r="OEH74" s="677"/>
      <c r="OEI74" s="677"/>
      <c r="OEJ74" s="677"/>
      <c r="OEK74" s="677"/>
      <c r="OEL74" s="677"/>
      <c r="OEM74" s="677"/>
      <c r="OEN74" s="677"/>
      <c r="OEO74" s="677"/>
      <c r="OEP74" s="677"/>
      <c r="OEQ74" s="677"/>
      <c r="OER74" s="677"/>
      <c r="OES74" s="677"/>
      <c r="OET74" s="677"/>
      <c r="OEU74" s="677"/>
      <c r="OEV74" s="677"/>
      <c r="OEW74" s="677"/>
      <c r="OEX74" s="677"/>
      <c r="OEY74" s="677"/>
      <c r="OEZ74" s="677"/>
      <c r="OFA74" s="677"/>
      <c r="OFB74" s="677"/>
      <c r="OFC74" s="677"/>
      <c r="OFD74" s="677"/>
      <c r="OFE74" s="677"/>
      <c r="OFF74" s="677"/>
      <c r="OFG74" s="677"/>
      <c r="OFH74" s="677"/>
      <c r="OFI74" s="677"/>
      <c r="OFJ74" s="677"/>
      <c r="OFK74" s="677"/>
      <c r="OFL74" s="677"/>
      <c r="OFM74" s="677"/>
      <c r="OFN74" s="677"/>
      <c r="OFO74" s="677"/>
      <c r="OFP74" s="677"/>
      <c r="OFQ74" s="677"/>
      <c r="OFR74" s="677"/>
      <c r="OFS74" s="677"/>
      <c r="OFT74" s="677"/>
      <c r="OFU74" s="677"/>
      <c r="OFV74" s="677"/>
      <c r="OFW74" s="677"/>
      <c r="OFX74" s="677"/>
      <c r="OFY74" s="677"/>
      <c r="OFZ74" s="677"/>
      <c r="OGA74" s="677"/>
      <c r="OGB74" s="677"/>
      <c r="OGC74" s="677"/>
      <c r="OGD74" s="677"/>
      <c r="OGE74" s="677"/>
      <c r="OGF74" s="677"/>
      <c r="OGG74" s="677"/>
      <c r="OGH74" s="677"/>
      <c r="OGI74" s="677"/>
      <c r="OGJ74" s="677"/>
      <c r="OGK74" s="677"/>
      <c r="OGL74" s="677"/>
      <c r="OGM74" s="677"/>
      <c r="OGN74" s="677"/>
      <c r="OGO74" s="677"/>
      <c r="OGP74" s="677"/>
      <c r="OGQ74" s="677"/>
      <c r="OGR74" s="677"/>
      <c r="OGS74" s="677"/>
      <c r="OGT74" s="677"/>
      <c r="OGU74" s="677"/>
      <c r="OGV74" s="677"/>
      <c r="OGW74" s="677"/>
      <c r="OGX74" s="677"/>
      <c r="OGY74" s="677"/>
      <c r="OGZ74" s="677"/>
      <c r="OHA74" s="677"/>
      <c r="OHB74" s="677"/>
      <c r="OHC74" s="677"/>
      <c r="OHD74" s="677"/>
      <c r="OHE74" s="677"/>
      <c r="OHF74" s="677"/>
      <c r="OHG74" s="677"/>
      <c r="OHH74" s="677"/>
      <c r="OHI74" s="677"/>
      <c r="OHJ74" s="677"/>
      <c r="OHK74" s="677"/>
      <c r="OHL74" s="677"/>
      <c r="OHM74" s="677"/>
      <c r="OHN74" s="677"/>
      <c r="OHO74" s="677"/>
      <c r="OHP74" s="677"/>
      <c r="OHQ74" s="677"/>
      <c r="OHR74" s="677"/>
      <c r="OHS74" s="677"/>
      <c r="OHT74" s="677"/>
      <c r="OHU74" s="677"/>
      <c r="OHV74" s="677"/>
      <c r="OHW74" s="677"/>
      <c r="OHX74" s="677"/>
      <c r="OHY74" s="677"/>
      <c r="OHZ74" s="677"/>
      <c r="OIA74" s="677"/>
      <c r="OIB74" s="677"/>
      <c r="OIC74" s="677"/>
      <c r="OID74" s="677"/>
      <c r="OIE74" s="677"/>
      <c r="OIF74" s="677"/>
      <c r="OIG74" s="677"/>
      <c r="OIH74" s="677"/>
      <c r="OII74" s="677"/>
      <c r="OIJ74" s="677"/>
      <c r="OIK74" s="677"/>
      <c r="OIL74" s="677"/>
      <c r="OIM74" s="677"/>
      <c r="OIN74" s="677"/>
      <c r="OIO74" s="677"/>
      <c r="OIP74" s="677"/>
      <c r="OIQ74" s="677"/>
      <c r="OIR74" s="677"/>
      <c r="OIS74" s="677"/>
      <c r="OIT74" s="677"/>
      <c r="OIU74" s="677"/>
      <c r="OIV74" s="677"/>
      <c r="OIW74" s="677"/>
      <c r="OIX74" s="677"/>
      <c r="OIY74" s="677"/>
      <c r="OIZ74" s="677"/>
      <c r="OJA74" s="677"/>
      <c r="OJB74" s="677"/>
      <c r="OJC74" s="677"/>
      <c r="OJD74" s="677"/>
      <c r="OJE74" s="677"/>
      <c r="OJF74" s="677"/>
      <c r="OJG74" s="677"/>
      <c r="OJH74" s="677"/>
      <c r="OJI74" s="677"/>
      <c r="OJJ74" s="677"/>
      <c r="OJK74" s="677"/>
      <c r="OJL74" s="677"/>
      <c r="OJM74" s="677"/>
      <c r="OJN74" s="677"/>
      <c r="OJO74" s="677"/>
      <c r="OJP74" s="677"/>
      <c r="OJQ74" s="677"/>
      <c r="OJR74" s="677"/>
      <c r="OJS74" s="677"/>
      <c r="OJT74" s="677"/>
      <c r="OJU74" s="677"/>
      <c r="OJV74" s="677"/>
      <c r="OJW74" s="677"/>
      <c r="OJX74" s="677"/>
      <c r="OJY74" s="677"/>
      <c r="OJZ74" s="677"/>
      <c r="OKA74" s="677"/>
      <c r="OKB74" s="677"/>
      <c r="OKC74" s="677"/>
      <c r="OKD74" s="677"/>
      <c r="OKE74" s="677"/>
      <c r="OKF74" s="677"/>
      <c r="OKG74" s="677"/>
      <c r="OKH74" s="677"/>
      <c r="OKI74" s="677"/>
      <c r="OKJ74" s="677"/>
      <c r="OKK74" s="677"/>
      <c r="OKL74" s="677"/>
      <c r="OKM74" s="677"/>
      <c r="OKN74" s="677"/>
      <c r="OKO74" s="677"/>
      <c r="OKP74" s="677"/>
      <c r="OKQ74" s="677"/>
      <c r="OKR74" s="677"/>
      <c r="OKS74" s="677"/>
      <c r="OKT74" s="677"/>
      <c r="OKU74" s="677"/>
      <c r="OKV74" s="677"/>
      <c r="OKW74" s="677"/>
      <c r="OKX74" s="677"/>
      <c r="OKY74" s="677"/>
      <c r="OKZ74" s="677"/>
      <c r="OLA74" s="677"/>
      <c r="OLB74" s="677"/>
      <c r="OLC74" s="677"/>
      <c r="OLD74" s="677"/>
      <c r="OLE74" s="677"/>
      <c r="OLF74" s="677"/>
      <c r="OLG74" s="677"/>
      <c r="OLH74" s="677"/>
      <c r="OLI74" s="677"/>
      <c r="OLJ74" s="677"/>
      <c r="OLK74" s="677"/>
      <c r="OLL74" s="677"/>
      <c r="OLM74" s="677"/>
      <c r="OLN74" s="677"/>
      <c r="OLO74" s="677"/>
      <c r="OLP74" s="677"/>
      <c r="OLQ74" s="677"/>
      <c r="OLR74" s="677"/>
      <c r="OLS74" s="677"/>
      <c r="OLT74" s="677"/>
      <c r="OLU74" s="677"/>
      <c r="OLV74" s="677"/>
      <c r="OLW74" s="677"/>
      <c r="OLX74" s="677"/>
      <c r="OLY74" s="677"/>
      <c r="OLZ74" s="677"/>
      <c r="OMA74" s="677"/>
      <c r="OMB74" s="677"/>
      <c r="OMC74" s="677"/>
      <c r="OMD74" s="677"/>
      <c r="OME74" s="677"/>
      <c r="OMF74" s="677"/>
      <c r="OMG74" s="677"/>
      <c r="OMH74" s="677"/>
      <c r="OMI74" s="677"/>
      <c r="OMJ74" s="677"/>
      <c r="OMK74" s="677"/>
      <c r="OML74" s="677"/>
      <c r="OMM74" s="677"/>
      <c r="OMN74" s="677"/>
      <c r="OMO74" s="677"/>
      <c r="OMP74" s="677"/>
      <c r="OMQ74" s="677"/>
      <c r="OMR74" s="677"/>
      <c r="OMS74" s="677"/>
      <c r="OMT74" s="677"/>
      <c r="OMU74" s="677"/>
      <c r="OMV74" s="677"/>
      <c r="OMW74" s="677"/>
      <c r="OMX74" s="677"/>
      <c r="OMY74" s="677"/>
      <c r="OMZ74" s="677"/>
      <c r="ONA74" s="677"/>
      <c r="ONB74" s="677"/>
      <c r="ONC74" s="677"/>
      <c r="OND74" s="677"/>
      <c r="ONE74" s="677"/>
      <c r="ONF74" s="677"/>
      <c r="ONG74" s="677"/>
      <c r="ONH74" s="677"/>
      <c r="ONI74" s="677"/>
      <c r="ONJ74" s="677"/>
      <c r="ONK74" s="677"/>
      <c r="ONL74" s="677"/>
      <c r="ONM74" s="677"/>
      <c r="ONN74" s="677"/>
      <c r="ONO74" s="677"/>
      <c r="ONP74" s="677"/>
      <c r="ONQ74" s="677"/>
      <c r="ONR74" s="677"/>
      <c r="ONS74" s="677"/>
      <c r="ONT74" s="677"/>
      <c r="ONU74" s="677"/>
      <c r="ONV74" s="677"/>
      <c r="ONW74" s="677"/>
      <c r="ONX74" s="677"/>
      <c r="ONY74" s="677"/>
      <c r="ONZ74" s="677"/>
      <c r="OOA74" s="677"/>
      <c r="OOB74" s="677"/>
      <c r="OOC74" s="677"/>
      <c r="OOD74" s="677"/>
      <c r="OOE74" s="677"/>
      <c r="OOF74" s="677"/>
      <c r="OOG74" s="677"/>
      <c r="OOH74" s="677"/>
      <c r="OOI74" s="677"/>
      <c r="OOJ74" s="677"/>
      <c r="OOK74" s="677"/>
      <c r="OOL74" s="677"/>
      <c r="OOM74" s="677"/>
      <c r="OON74" s="677"/>
      <c r="OOO74" s="677"/>
      <c r="OOP74" s="677"/>
      <c r="OOQ74" s="677"/>
      <c r="OOR74" s="677"/>
      <c r="OOS74" s="677"/>
      <c r="OOT74" s="677"/>
      <c r="OOU74" s="677"/>
      <c r="OOV74" s="677"/>
      <c r="OOW74" s="677"/>
      <c r="OOX74" s="677"/>
      <c r="OOY74" s="677"/>
      <c r="OOZ74" s="677"/>
      <c r="OPA74" s="677"/>
      <c r="OPB74" s="677"/>
      <c r="OPC74" s="677"/>
      <c r="OPD74" s="677"/>
      <c r="OPE74" s="677"/>
      <c r="OPF74" s="677"/>
      <c r="OPG74" s="677"/>
      <c r="OPH74" s="677"/>
      <c r="OPI74" s="677"/>
      <c r="OPJ74" s="677"/>
      <c r="OPK74" s="677"/>
      <c r="OPL74" s="677"/>
      <c r="OPM74" s="677"/>
      <c r="OPN74" s="677"/>
      <c r="OPO74" s="677"/>
      <c r="OPP74" s="677"/>
      <c r="OPQ74" s="677"/>
      <c r="OPR74" s="677"/>
      <c r="OPS74" s="677"/>
      <c r="OPT74" s="677"/>
      <c r="OPU74" s="677"/>
      <c r="OPV74" s="677"/>
      <c r="OPW74" s="677"/>
      <c r="OPX74" s="677"/>
      <c r="OPY74" s="677"/>
      <c r="OPZ74" s="677"/>
      <c r="OQA74" s="677"/>
      <c r="OQB74" s="677"/>
      <c r="OQC74" s="677"/>
      <c r="OQD74" s="677"/>
      <c r="OQE74" s="677"/>
      <c r="OQF74" s="677"/>
      <c r="OQG74" s="677"/>
      <c r="OQH74" s="677"/>
      <c r="OQI74" s="677"/>
      <c r="OQJ74" s="677"/>
      <c r="OQK74" s="677"/>
      <c r="OQL74" s="677"/>
      <c r="OQM74" s="677"/>
      <c r="OQN74" s="677"/>
      <c r="OQO74" s="677"/>
      <c r="OQP74" s="677"/>
      <c r="OQQ74" s="677"/>
      <c r="OQR74" s="677"/>
      <c r="OQS74" s="677"/>
      <c r="OQT74" s="677"/>
      <c r="OQU74" s="677"/>
      <c r="OQV74" s="677"/>
      <c r="OQW74" s="677"/>
      <c r="OQX74" s="677"/>
      <c r="OQY74" s="677"/>
      <c r="OQZ74" s="677"/>
      <c r="ORA74" s="677"/>
      <c r="ORB74" s="677"/>
      <c r="ORC74" s="677"/>
      <c r="ORD74" s="677"/>
      <c r="ORE74" s="677"/>
      <c r="ORF74" s="677"/>
      <c r="ORG74" s="677"/>
      <c r="ORH74" s="677"/>
      <c r="ORI74" s="677"/>
      <c r="ORJ74" s="677"/>
      <c r="ORK74" s="677"/>
      <c r="ORL74" s="677"/>
      <c r="ORM74" s="677"/>
      <c r="ORN74" s="677"/>
      <c r="ORO74" s="677"/>
      <c r="ORP74" s="677"/>
      <c r="ORQ74" s="677"/>
      <c r="ORR74" s="677"/>
      <c r="ORS74" s="677"/>
      <c r="ORT74" s="677"/>
      <c r="ORU74" s="677"/>
      <c r="ORV74" s="677"/>
      <c r="ORW74" s="677"/>
      <c r="ORX74" s="677"/>
      <c r="ORY74" s="677"/>
      <c r="ORZ74" s="677"/>
      <c r="OSA74" s="677"/>
      <c r="OSB74" s="677"/>
      <c r="OSC74" s="677"/>
      <c r="OSD74" s="677"/>
      <c r="OSE74" s="677"/>
      <c r="OSF74" s="677"/>
      <c r="OSG74" s="677"/>
      <c r="OSH74" s="677"/>
      <c r="OSI74" s="677"/>
      <c r="OSJ74" s="677"/>
      <c r="OSK74" s="677"/>
      <c r="OSL74" s="677"/>
      <c r="OSM74" s="677"/>
      <c r="OSN74" s="677"/>
      <c r="OSO74" s="677"/>
      <c r="OSP74" s="677"/>
      <c r="OSQ74" s="677"/>
      <c r="OSR74" s="677"/>
      <c r="OSS74" s="677"/>
      <c r="OST74" s="677"/>
      <c r="OSU74" s="677"/>
      <c r="OSV74" s="677"/>
      <c r="OSW74" s="677"/>
      <c r="OSX74" s="677"/>
      <c r="OSY74" s="677"/>
      <c r="OSZ74" s="677"/>
      <c r="OTA74" s="677"/>
      <c r="OTB74" s="677"/>
      <c r="OTC74" s="677"/>
      <c r="OTD74" s="677"/>
      <c r="OTE74" s="677"/>
      <c r="OTF74" s="677"/>
      <c r="OTG74" s="677"/>
      <c r="OTH74" s="677"/>
      <c r="OTI74" s="677"/>
      <c r="OTJ74" s="677"/>
      <c r="OTK74" s="677"/>
      <c r="OTL74" s="677"/>
      <c r="OTM74" s="677"/>
      <c r="OTN74" s="677"/>
      <c r="OTO74" s="677"/>
      <c r="OTP74" s="677"/>
      <c r="OTQ74" s="677"/>
      <c r="OTR74" s="677"/>
      <c r="OTS74" s="677"/>
      <c r="OTT74" s="677"/>
      <c r="OTU74" s="677"/>
      <c r="OTV74" s="677"/>
      <c r="OTW74" s="677"/>
      <c r="OTX74" s="677"/>
      <c r="OTY74" s="677"/>
      <c r="OTZ74" s="677"/>
      <c r="OUA74" s="677"/>
      <c r="OUB74" s="677"/>
      <c r="OUC74" s="677"/>
      <c r="OUD74" s="677"/>
      <c r="OUE74" s="677"/>
      <c r="OUF74" s="677"/>
      <c r="OUG74" s="677"/>
      <c r="OUH74" s="677"/>
      <c r="OUI74" s="677"/>
      <c r="OUJ74" s="677"/>
      <c r="OUK74" s="677"/>
      <c r="OUL74" s="677"/>
      <c r="OUM74" s="677"/>
      <c r="OUN74" s="677"/>
      <c r="OUO74" s="677"/>
      <c r="OUP74" s="677"/>
      <c r="OUQ74" s="677"/>
      <c r="OUR74" s="677"/>
      <c r="OUS74" s="677"/>
      <c r="OUT74" s="677"/>
      <c r="OUU74" s="677"/>
      <c r="OUV74" s="677"/>
      <c r="OUW74" s="677"/>
      <c r="OUX74" s="677"/>
      <c r="OUY74" s="677"/>
      <c r="OUZ74" s="677"/>
      <c r="OVA74" s="677"/>
      <c r="OVB74" s="677"/>
      <c r="OVC74" s="677"/>
      <c r="OVD74" s="677"/>
      <c r="OVE74" s="677"/>
      <c r="OVF74" s="677"/>
      <c r="OVG74" s="677"/>
      <c r="OVH74" s="677"/>
      <c r="OVI74" s="677"/>
      <c r="OVJ74" s="677"/>
      <c r="OVK74" s="677"/>
      <c r="OVL74" s="677"/>
      <c r="OVM74" s="677"/>
      <c r="OVN74" s="677"/>
      <c r="OVO74" s="677"/>
      <c r="OVP74" s="677"/>
      <c r="OVQ74" s="677"/>
      <c r="OVR74" s="677"/>
      <c r="OVS74" s="677"/>
      <c r="OVT74" s="677"/>
      <c r="OVU74" s="677"/>
      <c r="OVV74" s="677"/>
      <c r="OVW74" s="677"/>
      <c r="OVX74" s="677"/>
      <c r="OVY74" s="677"/>
      <c r="OVZ74" s="677"/>
      <c r="OWA74" s="677"/>
      <c r="OWB74" s="677"/>
      <c r="OWC74" s="677"/>
      <c r="OWD74" s="677"/>
      <c r="OWE74" s="677"/>
      <c r="OWF74" s="677"/>
      <c r="OWG74" s="677"/>
      <c r="OWH74" s="677"/>
      <c r="OWI74" s="677"/>
      <c r="OWJ74" s="677"/>
      <c r="OWK74" s="677"/>
      <c r="OWL74" s="677"/>
      <c r="OWM74" s="677"/>
      <c r="OWN74" s="677"/>
      <c r="OWO74" s="677"/>
      <c r="OWP74" s="677"/>
      <c r="OWQ74" s="677"/>
      <c r="OWR74" s="677"/>
      <c r="OWS74" s="677"/>
      <c r="OWT74" s="677"/>
      <c r="OWU74" s="677"/>
      <c r="OWV74" s="677"/>
      <c r="OWW74" s="677"/>
      <c r="OWX74" s="677"/>
      <c r="OWY74" s="677"/>
      <c r="OWZ74" s="677"/>
      <c r="OXA74" s="677"/>
      <c r="OXB74" s="677"/>
      <c r="OXC74" s="677"/>
      <c r="OXD74" s="677"/>
      <c r="OXE74" s="677"/>
      <c r="OXF74" s="677"/>
      <c r="OXG74" s="677"/>
      <c r="OXH74" s="677"/>
      <c r="OXI74" s="677"/>
      <c r="OXJ74" s="677"/>
      <c r="OXK74" s="677"/>
      <c r="OXL74" s="677"/>
      <c r="OXM74" s="677"/>
      <c r="OXN74" s="677"/>
      <c r="OXO74" s="677"/>
      <c r="OXP74" s="677"/>
      <c r="OXQ74" s="677"/>
      <c r="OXR74" s="677"/>
      <c r="OXS74" s="677"/>
      <c r="OXT74" s="677"/>
      <c r="OXU74" s="677"/>
      <c r="OXV74" s="677"/>
      <c r="OXW74" s="677"/>
      <c r="OXX74" s="677"/>
      <c r="OXY74" s="677"/>
      <c r="OXZ74" s="677"/>
      <c r="OYA74" s="677"/>
      <c r="OYB74" s="677"/>
      <c r="OYC74" s="677"/>
      <c r="OYD74" s="677"/>
      <c r="OYE74" s="677"/>
      <c r="OYF74" s="677"/>
      <c r="OYG74" s="677"/>
      <c r="OYH74" s="677"/>
      <c r="OYI74" s="677"/>
      <c r="OYJ74" s="677"/>
      <c r="OYK74" s="677"/>
      <c r="OYL74" s="677"/>
      <c r="OYM74" s="677"/>
      <c r="OYN74" s="677"/>
      <c r="OYO74" s="677"/>
      <c r="OYP74" s="677"/>
      <c r="OYQ74" s="677"/>
      <c r="OYR74" s="677"/>
      <c r="OYS74" s="677"/>
      <c r="OYT74" s="677"/>
      <c r="OYU74" s="677"/>
      <c r="OYV74" s="677"/>
      <c r="OYW74" s="677"/>
      <c r="OYX74" s="677"/>
      <c r="OYY74" s="677"/>
      <c r="OYZ74" s="677"/>
      <c r="OZA74" s="677"/>
      <c r="OZB74" s="677"/>
      <c r="OZC74" s="677"/>
      <c r="OZD74" s="677"/>
      <c r="OZE74" s="677"/>
      <c r="OZF74" s="677"/>
      <c r="OZG74" s="677"/>
      <c r="OZH74" s="677"/>
      <c r="OZI74" s="677"/>
      <c r="OZJ74" s="677"/>
      <c r="OZK74" s="677"/>
      <c r="OZL74" s="677"/>
      <c r="OZM74" s="677"/>
      <c r="OZN74" s="677"/>
      <c r="OZO74" s="677"/>
      <c r="OZP74" s="677"/>
      <c r="OZQ74" s="677"/>
      <c r="OZR74" s="677"/>
      <c r="OZS74" s="677"/>
      <c r="OZT74" s="677"/>
      <c r="OZU74" s="677"/>
      <c r="OZV74" s="677"/>
      <c r="OZW74" s="677"/>
      <c r="OZX74" s="677"/>
      <c r="OZY74" s="677"/>
      <c r="OZZ74" s="677"/>
      <c r="PAA74" s="677"/>
      <c r="PAB74" s="677"/>
      <c r="PAC74" s="677"/>
      <c r="PAD74" s="677"/>
      <c r="PAE74" s="677"/>
      <c r="PAF74" s="677"/>
      <c r="PAG74" s="677"/>
      <c r="PAH74" s="677"/>
      <c r="PAI74" s="677"/>
      <c r="PAJ74" s="677"/>
      <c r="PAK74" s="677"/>
      <c r="PAL74" s="677"/>
      <c r="PAM74" s="677"/>
      <c r="PAN74" s="677"/>
      <c r="PAO74" s="677"/>
      <c r="PAP74" s="677"/>
      <c r="PAQ74" s="677"/>
      <c r="PAR74" s="677"/>
      <c r="PAS74" s="677"/>
      <c r="PAT74" s="677"/>
      <c r="PAU74" s="677"/>
      <c r="PAV74" s="677"/>
      <c r="PAW74" s="677"/>
      <c r="PAX74" s="677"/>
      <c r="PAY74" s="677"/>
      <c r="PAZ74" s="677"/>
      <c r="PBA74" s="677"/>
      <c r="PBB74" s="677"/>
      <c r="PBC74" s="677"/>
      <c r="PBD74" s="677"/>
      <c r="PBE74" s="677"/>
      <c r="PBF74" s="677"/>
      <c r="PBG74" s="677"/>
      <c r="PBH74" s="677"/>
      <c r="PBI74" s="677"/>
      <c r="PBJ74" s="677"/>
      <c r="PBK74" s="677"/>
      <c r="PBL74" s="677"/>
      <c r="PBM74" s="677"/>
      <c r="PBN74" s="677"/>
      <c r="PBO74" s="677"/>
      <c r="PBP74" s="677"/>
      <c r="PBQ74" s="677"/>
      <c r="PBR74" s="677"/>
      <c r="PBS74" s="677"/>
      <c r="PBT74" s="677"/>
      <c r="PBU74" s="677"/>
      <c r="PBV74" s="677"/>
      <c r="PBW74" s="677"/>
      <c r="PBX74" s="677"/>
      <c r="PBY74" s="677"/>
      <c r="PBZ74" s="677"/>
      <c r="PCA74" s="677"/>
      <c r="PCB74" s="677"/>
      <c r="PCC74" s="677"/>
      <c r="PCD74" s="677"/>
      <c r="PCE74" s="677"/>
      <c r="PCF74" s="677"/>
      <c r="PCG74" s="677"/>
      <c r="PCH74" s="677"/>
      <c r="PCI74" s="677"/>
      <c r="PCJ74" s="677"/>
      <c r="PCK74" s="677"/>
      <c r="PCL74" s="677"/>
      <c r="PCM74" s="677"/>
      <c r="PCN74" s="677"/>
      <c r="PCO74" s="677"/>
      <c r="PCP74" s="677"/>
      <c r="PCQ74" s="677"/>
      <c r="PCR74" s="677"/>
      <c r="PCS74" s="677"/>
      <c r="PCT74" s="677"/>
      <c r="PCU74" s="677"/>
      <c r="PCV74" s="677"/>
      <c r="PCW74" s="677"/>
      <c r="PCX74" s="677"/>
      <c r="PCY74" s="677"/>
      <c r="PCZ74" s="677"/>
      <c r="PDA74" s="677"/>
      <c r="PDB74" s="677"/>
      <c r="PDC74" s="677"/>
      <c r="PDD74" s="677"/>
      <c r="PDE74" s="677"/>
      <c r="PDF74" s="677"/>
      <c r="PDG74" s="677"/>
      <c r="PDH74" s="677"/>
      <c r="PDI74" s="677"/>
      <c r="PDJ74" s="677"/>
      <c r="PDK74" s="677"/>
      <c r="PDL74" s="677"/>
      <c r="PDM74" s="677"/>
      <c r="PDN74" s="677"/>
      <c r="PDO74" s="677"/>
      <c r="PDP74" s="677"/>
      <c r="PDQ74" s="677"/>
      <c r="PDR74" s="677"/>
      <c r="PDS74" s="677"/>
      <c r="PDT74" s="677"/>
      <c r="PDU74" s="677"/>
      <c r="PDV74" s="677"/>
      <c r="PDW74" s="677"/>
      <c r="PDX74" s="677"/>
      <c r="PDY74" s="677"/>
      <c r="PDZ74" s="677"/>
      <c r="PEA74" s="677"/>
      <c r="PEB74" s="677"/>
      <c r="PEC74" s="677"/>
      <c r="PED74" s="677"/>
      <c r="PEE74" s="677"/>
      <c r="PEF74" s="677"/>
      <c r="PEG74" s="677"/>
      <c r="PEH74" s="677"/>
      <c r="PEI74" s="677"/>
      <c r="PEJ74" s="677"/>
      <c r="PEK74" s="677"/>
      <c r="PEL74" s="677"/>
      <c r="PEM74" s="677"/>
      <c r="PEN74" s="677"/>
      <c r="PEO74" s="677"/>
      <c r="PEP74" s="677"/>
      <c r="PEQ74" s="677"/>
      <c r="PER74" s="677"/>
      <c r="PES74" s="677"/>
      <c r="PET74" s="677"/>
      <c r="PEU74" s="677"/>
      <c r="PEV74" s="677"/>
      <c r="PEW74" s="677"/>
      <c r="PEX74" s="677"/>
      <c r="PEY74" s="677"/>
      <c r="PEZ74" s="677"/>
      <c r="PFA74" s="677"/>
      <c r="PFB74" s="677"/>
      <c r="PFC74" s="677"/>
      <c r="PFD74" s="677"/>
      <c r="PFE74" s="677"/>
      <c r="PFF74" s="677"/>
      <c r="PFG74" s="677"/>
      <c r="PFH74" s="677"/>
      <c r="PFI74" s="677"/>
      <c r="PFJ74" s="677"/>
      <c r="PFK74" s="677"/>
      <c r="PFL74" s="677"/>
      <c r="PFM74" s="677"/>
      <c r="PFN74" s="677"/>
      <c r="PFO74" s="677"/>
      <c r="PFP74" s="677"/>
      <c r="PFQ74" s="677"/>
      <c r="PFR74" s="677"/>
      <c r="PFS74" s="677"/>
      <c r="PFT74" s="677"/>
      <c r="PFU74" s="677"/>
      <c r="PFV74" s="677"/>
      <c r="PFW74" s="677"/>
      <c r="PFX74" s="677"/>
      <c r="PFY74" s="677"/>
      <c r="PFZ74" s="677"/>
      <c r="PGA74" s="677"/>
      <c r="PGB74" s="677"/>
      <c r="PGC74" s="677"/>
      <c r="PGD74" s="677"/>
      <c r="PGE74" s="677"/>
      <c r="PGF74" s="677"/>
      <c r="PGG74" s="677"/>
      <c r="PGH74" s="677"/>
      <c r="PGI74" s="677"/>
      <c r="PGJ74" s="677"/>
      <c r="PGK74" s="677"/>
      <c r="PGL74" s="677"/>
      <c r="PGM74" s="677"/>
      <c r="PGN74" s="677"/>
      <c r="PGO74" s="677"/>
      <c r="PGP74" s="677"/>
      <c r="PGQ74" s="677"/>
      <c r="PGR74" s="677"/>
      <c r="PGS74" s="677"/>
      <c r="PGT74" s="677"/>
      <c r="PGU74" s="677"/>
      <c r="PGV74" s="677"/>
      <c r="PGW74" s="677"/>
      <c r="PGX74" s="677"/>
      <c r="PGY74" s="677"/>
      <c r="PGZ74" s="677"/>
      <c r="PHA74" s="677"/>
      <c r="PHB74" s="677"/>
      <c r="PHC74" s="677"/>
      <c r="PHD74" s="677"/>
      <c r="PHE74" s="677"/>
      <c r="PHF74" s="677"/>
      <c r="PHG74" s="677"/>
      <c r="PHH74" s="677"/>
      <c r="PHI74" s="677"/>
      <c r="PHJ74" s="677"/>
      <c r="PHK74" s="677"/>
      <c r="PHL74" s="677"/>
      <c r="PHM74" s="677"/>
      <c r="PHN74" s="677"/>
      <c r="PHO74" s="677"/>
      <c r="PHP74" s="677"/>
      <c r="PHQ74" s="677"/>
      <c r="PHR74" s="677"/>
      <c r="PHS74" s="677"/>
      <c r="PHT74" s="677"/>
      <c r="PHU74" s="677"/>
      <c r="PHV74" s="677"/>
      <c r="PHW74" s="677"/>
      <c r="PHX74" s="677"/>
      <c r="PHY74" s="677"/>
      <c r="PHZ74" s="677"/>
      <c r="PIA74" s="677"/>
      <c r="PIB74" s="677"/>
      <c r="PIC74" s="677"/>
      <c r="PID74" s="677"/>
      <c r="PIE74" s="677"/>
      <c r="PIF74" s="677"/>
      <c r="PIG74" s="677"/>
      <c r="PIH74" s="677"/>
      <c r="PII74" s="677"/>
      <c r="PIJ74" s="677"/>
      <c r="PIK74" s="677"/>
      <c r="PIL74" s="677"/>
      <c r="PIM74" s="677"/>
      <c r="PIN74" s="677"/>
      <c r="PIO74" s="677"/>
      <c r="PIP74" s="677"/>
      <c r="PIQ74" s="677"/>
      <c r="PIR74" s="677"/>
      <c r="PIS74" s="677"/>
      <c r="PIT74" s="677"/>
      <c r="PIU74" s="677"/>
      <c r="PIV74" s="677"/>
      <c r="PIW74" s="677"/>
      <c r="PIX74" s="677"/>
      <c r="PIY74" s="677"/>
      <c r="PIZ74" s="677"/>
      <c r="PJA74" s="677"/>
      <c r="PJB74" s="677"/>
      <c r="PJC74" s="677"/>
      <c r="PJD74" s="677"/>
      <c r="PJE74" s="677"/>
      <c r="PJF74" s="677"/>
      <c r="PJG74" s="677"/>
      <c r="PJH74" s="677"/>
      <c r="PJI74" s="677"/>
      <c r="PJJ74" s="677"/>
      <c r="PJK74" s="677"/>
      <c r="PJL74" s="677"/>
      <c r="PJM74" s="677"/>
      <c r="PJN74" s="677"/>
      <c r="PJO74" s="677"/>
      <c r="PJP74" s="677"/>
      <c r="PJQ74" s="677"/>
      <c r="PJR74" s="677"/>
      <c r="PJS74" s="677"/>
      <c r="PJT74" s="677"/>
      <c r="PJU74" s="677"/>
      <c r="PJV74" s="677"/>
      <c r="PJW74" s="677"/>
      <c r="PJX74" s="677"/>
      <c r="PJY74" s="677"/>
      <c r="PJZ74" s="677"/>
      <c r="PKA74" s="677"/>
      <c r="PKB74" s="677"/>
      <c r="PKC74" s="677"/>
      <c r="PKD74" s="677"/>
      <c r="PKE74" s="677"/>
      <c r="PKF74" s="677"/>
      <c r="PKG74" s="677"/>
      <c r="PKH74" s="677"/>
      <c r="PKI74" s="677"/>
      <c r="PKJ74" s="677"/>
      <c r="PKK74" s="677"/>
      <c r="PKL74" s="677"/>
      <c r="PKM74" s="677"/>
      <c r="PKN74" s="677"/>
      <c r="PKO74" s="677"/>
      <c r="PKP74" s="677"/>
      <c r="PKQ74" s="677"/>
      <c r="PKR74" s="677"/>
      <c r="PKS74" s="677"/>
      <c r="PKT74" s="677"/>
      <c r="PKU74" s="677"/>
      <c r="PKV74" s="677"/>
      <c r="PKW74" s="677"/>
      <c r="PKX74" s="677"/>
      <c r="PKY74" s="677"/>
      <c r="PKZ74" s="677"/>
      <c r="PLA74" s="677"/>
      <c r="PLB74" s="677"/>
      <c r="PLC74" s="677"/>
      <c r="PLD74" s="677"/>
      <c r="PLE74" s="677"/>
      <c r="PLF74" s="677"/>
      <c r="PLG74" s="677"/>
      <c r="PLH74" s="677"/>
      <c r="PLI74" s="677"/>
      <c r="PLJ74" s="677"/>
      <c r="PLK74" s="677"/>
      <c r="PLL74" s="677"/>
      <c r="PLM74" s="677"/>
      <c r="PLN74" s="677"/>
      <c r="PLO74" s="677"/>
      <c r="PLP74" s="677"/>
      <c r="PLQ74" s="677"/>
      <c r="PLR74" s="677"/>
      <c r="PLS74" s="677"/>
      <c r="PLT74" s="677"/>
      <c r="PLU74" s="677"/>
      <c r="PLV74" s="677"/>
      <c r="PLW74" s="677"/>
      <c r="PLX74" s="677"/>
      <c r="PLY74" s="677"/>
      <c r="PLZ74" s="677"/>
      <c r="PMA74" s="677"/>
      <c r="PMB74" s="677"/>
      <c r="PMC74" s="677"/>
      <c r="PMD74" s="677"/>
      <c r="PME74" s="677"/>
      <c r="PMF74" s="677"/>
      <c r="PMG74" s="677"/>
      <c r="PMH74" s="677"/>
      <c r="PMI74" s="677"/>
      <c r="PMJ74" s="677"/>
      <c r="PMK74" s="677"/>
      <c r="PML74" s="677"/>
      <c r="PMM74" s="677"/>
      <c r="PMN74" s="677"/>
      <c r="PMO74" s="677"/>
      <c r="PMP74" s="677"/>
      <c r="PMQ74" s="677"/>
      <c r="PMR74" s="677"/>
      <c r="PMS74" s="677"/>
      <c r="PMT74" s="677"/>
      <c r="PMU74" s="677"/>
      <c r="PMV74" s="677"/>
      <c r="PMW74" s="677"/>
      <c r="PMX74" s="677"/>
      <c r="PMY74" s="677"/>
      <c r="PMZ74" s="677"/>
      <c r="PNA74" s="677"/>
      <c r="PNB74" s="677"/>
      <c r="PNC74" s="677"/>
      <c r="PND74" s="677"/>
      <c r="PNE74" s="677"/>
      <c r="PNF74" s="677"/>
      <c r="PNG74" s="677"/>
      <c r="PNH74" s="677"/>
      <c r="PNI74" s="677"/>
      <c r="PNJ74" s="677"/>
      <c r="PNK74" s="677"/>
      <c r="PNL74" s="677"/>
      <c r="PNM74" s="677"/>
      <c r="PNN74" s="677"/>
      <c r="PNO74" s="677"/>
      <c r="PNP74" s="677"/>
      <c r="PNQ74" s="677"/>
      <c r="PNR74" s="677"/>
      <c r="PNS74" s="677"/>
      <c r="PNT74" s="677"/>
      <c r="PNU74" s="677"/>
      <c r="PNV74" s="677"/>
      <c r="PNW74" s="677"/>
      <c r="PNX74" s="677"/>
      <c r="PNY74" s="677"/>
      <c r="PNZ74" s="677"/>
      <c r="POA74" s="677"/>
      <c r="POB74" s="677"/>
      <c r="POC74" s="677"/>
      <c r="POD74" s="677"/>
      <c r="POE74" s="677"/>
      <c r="POF74" s="677"/>
      <c r="POG74" s="677"/>
      <c r="POH74" s="677"/>
      <c r="POI74" s="677"/>
      <c r="POJ74" s="677"/>
      <c r="POK74" s="677"/>
      <c r="POL74" s="677"/>
      <c r="POM74" s="677"/>
      <c r="PON74" s="677"/>
      <c r="POO74" s="677"/>
      <c r="POP74" s="677"/>
      <c r="POQ74" s="677"/>
      <c r="POR74" s="677"/>
      <c r="POS74" s="677"/>
      <c r="POT74" s="677"/>
      <c r="POU74" s="677"/>
      <c r="POV74" s="677"/>
      <c r="POW74" s="677"/>
      <c r="POX74" s="677"/>
      <c r="POY74" s="677"/>
      <c r="POZ74" s="677"/>
      <c r="PPA74" s="677"/>
      <c r="PPB74" s="677"/>
      <c r="PPC74" s="677"/>
      <c r="PPD74" s="677"/>
      <c r="PPE74" s="677"/>
      <c r="PPF74" s="677"/>
      <c r="PPG74" s="677"/>
      <c r="PPH74" s="677"/>
      <c r="PPI74" s="677"/>
      <c r="PPJ74" s="677"/>
      <c r="PPK74" s="677"/>
      <c r="PPL74" s="677"/>
      <c r="PPM74" s="677"/>
      <c r="PPN74" s="677"/>
      <c r="PPO74" s="677"/>
      <c r="PPP74" s="677"/>
      <c r="PPQ74" s="677"/>
      <c r="PPR74" s="677"/>
      <c r="PPS74" s="677"/>
      <c r="PPT74" s="677"/>
      <c r="PPU74" s="677"/>
      <c r="PPV74" s="677"/>
      <c r="PPW74" s="677"/>
      <c r="PPX74" s="677"/>
      <c r="PPY74" s="677"/>
      <c r="PPZ74" s="677"/>
      <c r="PQA74" s="677"/>
      <c r="PQB74" s="677"/>
      <c r="PQC74" s="677"/>
      <c r="PQD74" s="677"/>
      <c r="PQE74" s="677"/>
      <c r="PQF74" s="677"/>
      <c r="PQG74" s="677"/>
      <c r="PQH74" s="677"/>
      <c r="PQI74" s="677"/>
      <c r="PQJ74" s="677"/>
      <c r="PQK74" s="677"/>
      <c r="PQL74" s="677"/>
      <c r="PQM74" s="677"/>
      <c r="PQN74" s="677"/>
      <c r="PQO74" s="677"/>
      <c r="PQP74" s="677"/>
      <c r="PQQ74" s="677"/>
      <c r="PQR74" s="677"/>
      <c r="PQS74" s="677"/>
      <c r="PQT74" s="677"/>
      <c r="PQU74" s="677"/>
      <c r="PQV74" s="677"/>
      <c r="PQW74" s="677"/>
      <c r="PQX74" s="677"/>
      <c r="PQY74" s="677"/>
      <c r="PQZ74" s="677"/>
      <c r="PRA74" s="677"/>
      <c r="PRB74" s="677"/>
      <c r="PRC74" s="677"/>
      <c r="PRD74" s="677"/>
      <c r="PRE74" s="677"/>
      <c r="PRF74" s="677"/>
      <c r="PRG74" s="677"/>
      <c r="PRH74" s="677"/>
      <c r="PRI74" s="677"/>
      <c r="PRJ74" s="677"/>
      <c r="PRK74" s="677"/>
      <c r="PRL74" s="677"/>
      <c r="PRM74" s="677"/>
      <c r="PRN74" s="677"/>
      <c r="PRO74" s="677"/>
      <c r="PRP74" s="677"/>
      <c r="PRQ74" s="677"/>
      <c r="PRR74" s="677"/>
      <c r="PRS74" s="677"/>
      <c r="PRT74" s="677"/>
      <c r="PRU74" s="677"/>
      <c r="PRV74" s="677"/>
      <c r="PRW74" s="677"/>
      <c r="PRX74" s="677"/>
      <c r="PRY74" s="677"/>
      <c r="PRZ74" s="677"/>
      <c r="PSA74" s="677"/>
      <c r="PSB74" s="677"/>
      <c r="PSC74" s="677"/>
      <c r="PSD74" s="677"/>
      <c r="PSE74" s="677"/>
      <c r="PSF74" s="677"/>
      <c r="PSG74" s="677"/>
      <c r="PSH74" s="677"/>
      <c r="PSI74" s="677"/>
      <c r="PSJ74" s="677"/>
      <c r="PSK74" s="677"/>
      <c r="PSL74" s="677"/>
      <c r="PSM74" s="677"/>
      <c r="PSN74" s="677"/>
      <c r="PSO74" s="677"/>
      <c r="PSP74" s="677"/>
      <c r="PSQ74" s="677"/>
      <c r="PSR74" s="677"/>
      <c r="PSS74" s="677"/>
      <c r="PST74" s="677"/>
      <c r="PSU74" s="677"/>
      <c r="PSV74" s="677"/>
      <c r="PSW74" s="677"/>
      <c r="PSX74" s="677"/>
      <c r="PSY74" s="677"/>
      <c r="PSZ74" s="677"/>
      <c r="PTA74" s="677"/>
      <c r="PTB74" s="677"/>
      <c r="PTC74" s="677"/>
      <c r="PTD74" s="677"/>
      <c r="PTE74" s="677"/>
      <c r="PTF74" s="677"/>
      <c r="PTG74" s="677"/>
      <c r="PTH74" s="677"/>
      <c r="PTI74" s="677"/>
      <c r="PTJ74" s="677"/>
      <c r="PTK74" s="677"/>
      <c r="PTL74" s="677"/>
      <c r="PTM74" s="677"/>
      <c r="PTN74" s="677"/>
      <c r="PTO74" s="677"/>
      <c r="PTP74" s="677"/>
      <c r="PTQ74" s="677"/>
      <c r="PTR74" s="677"/>
      <c r="PTS74" s="677"/>
      <c r="PTT74" s="677"/>
      <c r="PTU74" s="677"/>
      <c r="PTV74" s="677"/>
      <c r="PTW74" s="677"/>
      <c r="PTX74" s="677"/>
      <c r="PTY74" s="677"/>
      <c r="PTZ74" s="677"/>
      <c r="PUA74" s="677"/>
      <c r="PUB74" s="677"/>
      <c r="PUC74" s="677"/>
      <c r="PUD74" s="677"/>
      <c r="PUE74" s="677"/>
      <c r="PUF74" s="677"/>
      <c r="PUG74" s="677"/>
      <c r="PUH74" s="677"/>
      <c r="PUI74" s="677"/>
      <c r="PUJ74" s="677"/>
      <c r="PUK74" s="677"/>
      <c r="PUL74" s="677"/>
      <c r="PUM74" s="677"/>
      <c r="PUN74" s="677"/>
      <c r="PUO74" s="677"/>
      <c r="PUP74" s="677"/>
      <c r="PUQ74" s="677"/>
      <c r="PUR74" s="677"/>
      <c r="PUS74" s="677"/>
      <c r="PUT74" s="677"/>
      <c r="PUU74" s="677"/>
      <c r="PUV74" s="677"/>
      <c r="PUW74" s="677"/>
      <c r="PUX74" s="677"/>
      <c r="PUY74" s="677"/>
      <c r="PUZ74" s="677"/>
      <c r="PVA74" s="677"/>
      <c r="PVB74" s="677"/>
      <c r="PVC74" s="677"/>
      <c r="PVD74" s="677"/>
      <c r="PVE74" s="677"/>
      <c r="PVF74" s="677"/>
      <c r="PVG74" s="677"/>
      <c r="PVH74" s="677"/>
      <c r="PVI74" s="677"/>
      <c r="PVJ74" s="677"/>
      <c r="PVK74" s="677"/>
      <c r="PVL74" s="677"/>
      <c r="PVM74" s="677"/>
      <c r="PVN74" s="677"/>
      <c r="PVO74" s="677"/>
      <c r="PVP74" s="677"/>
      <c r="PVQ74" s="677"/>
      <c r="PVR74" s="677"/>
      <c r="PVS74" s="677"/>
      <c r="PVT74" s="677"/>
      <c r="PVU74" s="677"/>
      <c r="PVV74" s="677"/>
      <c r="PVW74" s="677"/>
      <c r="PVX74" s="677"/>
      <c r="PVY74" s="677"/>
      <c r="PVZ74" s="677"/>
      <c r="PWA74" s="677"/>
      <c r="PWB74" s="677"/>
      <c r="PWC74" s="677"/>
      <c r="PWD74" s="677"/>
      <c r="PWE74" s="677"/>
      <c r="PWF74" s="677"/>
      <c r="PWG74" s="677"/>
      <c r="PWH74" s="677"/>
      <c r="PWI74" s="677"/>
      <c r="PWJ74" s="677"/>
      <c r="PWK74" s="677"/>
      <c r="PWL74" s="677"/>
      <c r="PWM74" s="677"/>
      <c r="PWN74" s="677"/>
      <c r="PWO74" s="677"/>
      <c r="PWP74" s="677"/>
      <c r="PWQ74" s="677"/>
      <c r="PWR74" s="677"/>
      <c r="PWS74" s="677"/>
      <c r="PWT74" s="677"/>
      <c r="PWU74" s="677"/>
      <c r="PWV74" s="677"/>
      <c r="PWW74" s="677"/>
      <c r="PWX74" s="677"/>
      <c r="PWY74" s="677"/>
      <c r="PWZ74" s="677"/>
      <c r="PXA74" s="677"/>
      <c r="PXB74" s="677"/>
      <c r="PXC74" s="677"/>
      <c r="PXD74" s="677"/>
      <c r="PXE74" s="677"/>
      <c r="PXF74" s="677"/>
      <c r="PXG74" s="677"/>
      <c r="PXH74" s="677"/>
      <c r="PXI74" s="677"/>
      <c r="PXJ74" s="677"/>
      <c r="PXK74" s="677"/>
      <c r="PXL74" s="677"/>
      <c r="PXM74" s="677"/>
      <c r="PXN74" s="677"/>
      <c r="PXO74" s="677"/>
      <c r="PXP74" s="677"/>
      <c r="PXQ74" s="677"/>
      <c r="PXR74" s="677"/>
      <c r="PXS74" s="677"/>
      <c r="PXT74" s="677"/>
      <c r="PXU74" s="677"/>
      <c r="PXV74" s="677"/>
      <c r="PXW74" s="677"/>
      <c r="PXX74" s="677"/>
      <c r="PXY74" s="677"/>
      <c r="PXZ74" s="677"/>
      <c r="PYA74" s="677"/>
      <c r="PYB74" s="677"/>
      <c r="PYC74" s="677"/>
      <c r="PYD74" s="677"/>
      <c r="PYE74" s="677"/>
      <c r="PYF74" s="677"/>
      <c r="PYG74" s="677"/>
      <c r="PYH74" s="677"/>
      <c r="PYI74" s="677"/>
      <c r="PYJ74" s="677"/>
      <c r="PYK74" s="677"/>
      <c r="PYL74" s="677"/>
      <c r="PYM74" s="677"/>
      <c r="PYN74" s="677"/>
      <c r="PYO74" s="677"/>
      <c r="PYP74" s="677"/>
      <c r="PYQ74" s="677"/>
      <c r="PYR74" s="677"/>
      <c r="PYS74" s="677"/>
      <c r="PYT74" s="677"/>
      <c r="PYU74" s="677"/>
      <c r="PYV74" s="677"/>
      <c r="PYW74" s="677"/>
      <c r="PYX74" s="677"/>
      <c r="PYY74" s="677"/>
      <c r="PYZ74" s="677"/>
      <c r="PZA74" s="677"/>
      <c r="PZB74" s="677"/>
      <c r="PZC74" s="677"/>
      <c r="PZD74" s="677"/>
      <c r="PZE74" s="677"/>
      <c r="PZF74" s="677"/>
      <c r="PZG74" s="677"/>
      <c r="PZH74" s="677"/>
      <c r="PZI74" s="677"/>
      <c r="PZJ74" s="677"/>
      <c r="PZK74" s="677"/>
      <c r="PZL74" s="677"/>
      <c r="PZM74" s="677"/>
      <c r="PZN74" s="677"/>
      <c r="PZO74" s="677"/>
      <c r="PZP74" s="677"/>
      <c r="PZQ74" s="677"/>
      <c r="PZR74" s="677"/>
      <c r="PZS74" s="677"/>
      <c r="PZT74" s="677"/>
      <c r="PZU74" s="677"/>
      <c r="PZV74" s="677"/>
      <c r="PZW74" s="677"/>
      <c r="PZX74" s="677"/>
      <c r="PZY74" s="677"/>
      <c r="PZZ74" s="677"/>
      <c r="QAA74" s="677"/>
      <c r="QAB74" s="677"/>
      <c r="QAC74" s="677"/>
      <c r="QAD74" s="677"/>
      <c r="QAE74" s="677"/>
      <c r="QAF74" s="677"/>
      <c r="QAG74" s="677"/>
      <c r="QAH74" s="677"/>
      <c r="QAI74" s="677"/>
      <c r="QAJ74" s="677"/>
      <c r="QAK74" s="677"/>
      <c r="QAL74" s="677"/>
      <c r="QAM74" s="677"/>
      <c r="QAN74" s="677"/>
      <c r="QAO74" s="677"/>
      <c r="QAP74" s="677"/>
      <c r="QAQ74" s="677"/>
      <c r="QAR74" s="677"/>
      <c r="QAS74" s="677"/>
      <c r="QAT74" s="677"/>
      <c r="QAU74" s="677"/>
      <c r="QAV74" s="677"/>
      <c r="QAW74" s="677"/>
      <c r="QAX74" s="677"/>
      <c r="QAY74" s="677"/>
      <c r="QAZ74" s="677"/>
      <c r="QBA74" s="677"/>
      <c r="QBB74" s="677"/>
      <c r="QBC74" s="677"/>
      <c r="QBD74" s="677"/>
      <c r="QBE74" s="677"/>
      <c r="QBF74" s="677"/>
      <c r="QBG74" s="677"/>
      <c r="QBH74" s="677"/>
      <c r="QBI74" s="677"/>
      <c r="QBJ74" s="677"/>
      <c r="QBK74" s="677"/>
      <c r="QBL74" s="677"/>
      <c r="QBM74" s="677"/>
      <c r="QBN74" s="677"/>
      <c r="QBO74" s="677"/>
      <c r="QBP74" s="677"/>
      <c r="QBQ74" s="677"/>
      <c r="QBR74" s="677"/>
      <c r="QBS74" s="677"/>
      <c r="QBT74" s="677"/>
      <c r="QBU74" s="677"/>
      <c r="QBV74" s="677"/>
      <c r="QBW74" s="677"/>
      <c r="QBX74" s="677"/>
      <c r="QBY74" s="677"/>
      <c r="QBZ74" s="677"/>
      <c r="QCA74" s="677"/>
      <c r="QCB74" s="677"/>
      <c r="QCC74" s="677"/>
      <c r="QCD74" s="677"/>
      <c r="QCE74" s="677"/>
      <c r="QCF74" s="677"/>
      <c r="QCG74" s="677"/>
      <c r="QCH74" s="677"/>
      <c r="QCI74" s="677"/>
      <c r="QCJ74" s="677"/>
      <c r="QCK74" s="677"/>
      <c r="QCL74" s="677"/>
      <c r="QCM74" s="677"/>
      <c r="QCN74" s="677"/>
      <c r="QCO74" s="677"/>
      <c r="QCP74" s="677"/>
      <c r="QCQ74" s="677"/>
      <c r="QCR74" s="677"/>
      <c r="QCS74" s="677"/>
      <c r="QCT74" s="677"/>
      <c r="QCU74" s="677"/>
      <c r="QCV74" s="677"/>
      <c r="QCW74" s="677"/>
      <c r="QCX74" s="677"/>
      <c r="QCY74" s="677"/>
      <c r="QCZ74" s="677"/>
      <c r="QDA74" s="677"/>
      <c r="QDB74" s="677"/>
      <c r="QDC74" s="677"/>
      <c r="QDD74" s="677"/>
      <c r="QDE74" s="677"/>
      <c r="QDF74" s="677"/>
      <c r="QDG74" s="677"/>
      <c r="QDH74" s="677"/>
      <c r="QDI74" s="677"/>
      <c r="QDJ74" s="677"/>
      <c r="QDK74" s="677"/>
      <c r="QDL74" s="677"/>
      <c r="QDM74" s="677"/>
      <c r="QDN74" s="677"/>
      <c r="QDO74" s="677"/>
      <c r="QDP74" s="677"/>
      <c r="QDQ74" s="677"/>
      <c r="QDR74" s="677"/>
      <c r="QDS74" s="677"/>
      <c r="QDT74" s="677"/>
      <c r="QDU74" s="677"/>
      <c r="QDV74" s="677"/>
      <c r="QDW74" s="677"/>
      <c r="QDX74" s="677"/>
      <c r="QDY74" s="677"/>
      <c r="QDZ74" s="677"/>
      <c r="QEA74" s="677"/>
      <c r="QEB74" s="677"/>
      <c r="QEC74" s="677"/>
      <c r="QED74" s="677"/>
      <c r="QEE74" s="677"/>
      <c r="QEF74" s="677"/>
      <c r="QEG74" s="677"/>
      <c r="QEH74" s="677"/>
      <c r="QEI74" s="677"/>
      <c r="QEJ74" s="677"/>
      <c r="QEK74" s="677"/>
      <c r="QEL74" s="677"/>
      <c r="QEM74" s="677"/>
      <c r="QEN74" s="677"/>
      <c r="QEO74" s="677"/>
      <c r="QEP74" s="677"/>
      <c r="QEQ74" s="677"/>
      <c r="QER74" s="677"/>
      <c r="QES74" s="677"/>
      <c r="QET74" s="677"/>
      <c r="QEU74" s="677"/>
      <c r="QEV74" s="677"/>
      <c r="QEW74" s="677"/>
      <c r="QEX74" s="677"/>
      <c r="QEY74" s="677"/>
      <c r="QEZ74" s="677"/>
      <c r="QFA74" s="677"/>
      <c r="QFB74" s="677"/>
      <c r="QFC74" s="677"/>
      <c r="QFD74" s="677"/>
      <c r="QFE74" s="677"/>
      <c r="QFF74" s="677"/>
      <c r="QFG74" s="677"/>
      <c r="QFH74" s="677"/>
      <c r="QFI74" s="677"/>
      <c r="QFJ74" s="677"/>
      <c r="QFK74" s="677"/>
      <c r="QFL74" s="677"/>
      <c r="QFM74" s="677"/>
      <c r="QFN74" s="677"/>
      <c r="QFO74" s="677"/>
      <c r="QFP74" s="677"/>
      <c r="QFQ74" s="677"/>
      <c r="QFR74" s="677"/>
      <c r="QFS74" s="677"/>
      <c r="QFT74" s="677"/>
      <c r="QFU74" s="677"/>
      <c r="QFV74" s="677"/>
      <c r="QFW74" s="677"/>
      <c r="QFX74" s="677"/>
      <c r="QFY74" s="677"/>
      <c r="QFZ74" s="677"/>
      <c r="QGA74" s="677"/>
      <c r="QGB74" s="677"/>
      <c r="QGC74" s="677"/>
      <c r="QGD74" s="677"/>
      <c r="QGE74" s="677"/>
      <c r="QGF74" s="677"/>
      <c r="QGG74" s="677"/>
      <c r="QGH74" s="677"/>
      <c r="QGI74" s="677"/>
      <c r="QGJ74" s="677"/>
      <c r="QGK74" s="677"/>
      <c r="QGL74" s="677"/>
      <c r="QGM74" s="677"/>
      <c r="QGN74" s="677"/>
      <c r="QGO74" s="677"/>
      <c r="QGP74" s="677"/>
      <c r="QGQ74" s="677"/>
      <c r="QGR74" s="677"/>
      <c r="QGS74" s="677"/>
      <c r="QGT74" s="677"/>
      <c r="QGU74" s="677"/>
      <c r="QGV74" s="677"/>
      <c r="QGW74" s="677"/>
      <c r="QGX74" s="677"/>
      <c r="QGY74" s="677"/>
      <c r="QGZ74" s="677"/>
      <c r="QHA74" s="677"/>
      <c r="QHB74" s="677"/>
      <c r="QHC74" s="677"/>
      <c r="QHD74" s="677"/>
      <c r="QHE74" s="677"/>
      <c r="QHF74" s="677"/>
      <c r="QHG74" s="677"/>
      <c r="QHH74" s="677"/>
      <c r="QHI74" s="677"/>
      <c r="QHJ74" s="677"/>
      <c r="QHK74" s="677"/>
      <c r="QHL74" s="677"/>
      <c r="QHM74" s="677"/>
      <c r="QHN74" s="677"/>
      <c r="QHO74" s="677"/>
      <c r="QHP74" s="677"/>
      <c r="QHQ74" s="677"/>
      <c r="QHR74" s="677"/>
      <c r="QHS74" s="677"/>
      <c r="QHT74" s="677"/>
      <c r="QHU74" s="677"/>
      <c r="QHV74" s="677"/>
      <c r="QHW74" s="677"/>
      <c r="QHX74" s="677"/>
      <c r="QHY74" s="677"/>
      <c r="QHZ74" s="677"/>
      <c r="QIA74" s="677"/>
      <c r="QIB74" s="677"/>
      <c r="QIC74" s="677"/>
      <c r="QID74" s="677"/>
      <c r="QIE74" s="677"/>
      <c r="QIF74" s="677"/>
      <c r="QIG74" s="677"/>
      <c r="QIH74" s="677"/>
      <c r="QII74" s="677"/>
      <c r="QIJ74" s="677"/>
      <c r="QIK74" s="677"/>
      <c r="QIL74" s="677"/>
      <c r="QIM74" s="677"/>
      <c r="QIN74" s="677"/>
      <c r="QIO74" s="677"/>
      <c r="QIP74" s="677"/>
      <c r="QIQ74" s="677"/>
      <c r="QIR74" s="677"/>
      <c r="QIS74" s="677"/>
      <c r="QIT74" s="677"/>
      <c r="QIU74" s="677"/>
      <c r="QIV74" s="677"/>
      <c r="QIW74" s="677"/>
      <c r="QIX74" s="677"/>
      <c r="QIY74" s="677"/>
      <c r="QIZ74" s="677"/>
      <c r="QJA74" s="677"/>
      <c r="QJB74" s="677"/>
      <c r="QJC74" s="677"/>
      <c r="QJD74" s="677"/>
      <c r="QJE74" s="677"/>
      <c r="QJF74" s="677"/>
      <c r="QJG74" s="677"/>
      <c r="QJH74" s="677"/>
      <c r="QJI74" s="677"/>
      <c r="QJJ74" s="677"/>
      <c r="QJK74" s="677"/>
      <c r="QJL74" s="677"/>
      <c r="QJM74" s="677"/>
      <c r="QJN74" s="677"/>
      <c r="QJO74" s="677"/>
      <c r="QJP74" s="677"/>
      <c r="QJQ74" s="677"/>
      <c r="QJR74" s="677"/>
      <c r="QJS74" s="677"/>
      <c r="QJT74" s="677"/>
      <c r="QJU74" s="677"/>
      <c r="QJV74" s="677"/>
      <c r="QJW74" s="677"/>
      <c r="QJX74" s="677"/>
      <c r="QJY74" s="677"/>
      <c r="QJZ74" s="677"/>
      <c r="QKA74" s="677"/>
      <c r="QKB74" s="677"/>
      <c r="QKC74" s="677"/>
      <c r="QKD74" s="677"/>
      <c r="QKE74" s="677"/>
      <c r="QKF74" s="677"/>
      <c r="QKG74" s="677"/>
      <c r="QKH74" s="677"/>
      <c r="QKI74" s="677"/>
      <c r="QKJ74" s="677"/>
      <c r="QKK74" s="677"/>
      <c r="QKL74" s="677"/>
      <c r="QKM74" s="677"/>
      <c r="QKN74" s="677"/>
      <c r="QKO74" s="677"/>
      <c r="QKP74" s="677"/>
      <c r="QKQ74" s="677"/>
      <c r="QKR74" s="677"/>
      <c r="QKS74" s="677"/>
      <c r="QKT74" s="677"/>
      <c r="QKU74" s="677"/>
      <c r="QKV74" s="677"/>
      <c r="QKW74" s="677"/>
      <c r="QKX74" s="677"/>
      <c r="QKY74" s="677"/>
      <c r="QKZ74" s="677"/>
      <c r="QLA74" s="677"/>
      <c r="QLB74" s="677"/>
      <c r="QLC74" s="677"/>
      <c r="QLD74" s="677"/>
      <c r="QLE74" s="677"/>
      <c r="QLF74" s="677"/>
      <c r="QLG74" s="677"/>
      <c r="QLH74" s="677"/>
      <c r="QLI74" s="677"/>
      <c r="QLJ74" s="677"/>
      <c r="QLK74" s="677"/>
      <c r="QLL74" s="677"/>
      <c r="QLM74" s="677"/>
      <c r="QLN74" s="677"/>
      <c r="QLO74" s="677"/>
      <c r="QLP74" s="677"/>
      <c r="QLQ74" s="677"/>
      <c r="QLR74" s="677"/>
      <c r="QLS74" s="677"/>
      <c r="QLT74" s="677"/>
      <c r="QLU74" s="677"/>
      <c r="QLV74" s="677"/>
      <c r="QLW74" s="677"/>
      <c r="QLX74" s="677"/>
      <c r="QLY74" s="677"/>
      <c r="QLZ74" s="677"/>
      <c r="QMA74" s="677"/>
      <c r="QMB74" s="677"/>
      <c r="QMC74" s="677"/>
      <c r="QMD74" s="677"/>
      <c r="QME74" s="677"/>
      <c r="QMF74" s="677"/>
      <c r="QMG74" s="677"/>
      <c r="QMH74" s="677"/>
      <c r="QMI74" s="677"/>
      <c r="QMJ74" s="677"/>
      <c r="QMK74" s="677"/>
      <c r="QML74" s="677"/>
      <c r="QMM74" s="677"/>
      <c r="QMN74" s="677"/>
      <c r="QMO74" s="677"/>
      <c r="QMP74" s="677"/>
      <c r="QMQ74" s="677"/>
      <c r="QMR74" s="677"/>
      <c r="QMS74" s="677"/>
      <c r="QMT74" s="677"/>
      <c r="QMU74" s="677"/>
      <c r="QMV74" s="677"/>
      <c r="QMW74" s="677"/>
      <c r="QMX74" s="677"/>
      <c r="QMY74" s="677"/>
      <c r="QMZ74" s="677"/>
      <c r="QNA74" s="677"/>
      <c r="QNB74" s="677"/>
      <c r="QNC74" s="677"/>
      <c r="QND74" s="677"/>
      <c r="QNE74" s="677"/>
      <c r="QNF74" s="677"/>
      <c r="QNG74" s="677"/>
      <c r="QNH74" s="677"/>
      <c r="QNI74" s="677"/>
      <c r="QNJ74" s="677"/>
      <c r="QNK74" s="677"/>
      <c r="QNL74" s="677"/>
      <c r="QNM74" s="677"/>
      <c r="QNN74" s="677"/>
      <c r="QNO74" s="677"/>
      <c r="QNP74" s="677"/>
      <c r="QNQ74" s="677"/>
      <c r="QNR74" s="677"/>
      <c r="QNS74" s="677"/>
      <c r="QNT74" s="677"/>
      <c r="QNU74" s="677"/>
      <c r="QNV74" s="677"/>
      <c r="QNW74" s="677"/>
      <c r="QNX74" s="677"/>
      <c r="QNY74" s="677"/>
      <c r="QNZ74" s="677"/>
      <c r="QOA74" s="677"/>
      <c r="QOB74" s="677"/>
      <c r="QOC74" s="677"/>
      <c r="QOD74" s="677"/>
      <c r="QOE74" s="677"/>
      <c r="QOF74" s="677"/>
      <c r="QOG74" s="677"/>
      <c r="QOH74" s="677"/>
      <c r="QOI74" s="677"/>
      <c r="QOJ74" s="677"/>
      <c r="QOK74" s="677"/>
      <c r="QOL74" s="677"/>
      <c r="QOM74" s="677"/>
      <c r="QON74" s="677"/>
      <c r="QOO74" s="677"/>
      <c r="QOP74" s="677"/>
      <c r="QOQ74" s="677"/>
      <c r="QOR74" s="677"/>
      <c r="QOS74" s="677"/>
      <c r="QOT74" s="677"/>
      <c r="QOU74" s="677"/>
      <c r="QOV74" s="677"/>
      <c r="QOW74" s="677"/>
      <c r="QOX74" s="677"/>
      <c r="QOY74" s="677"/>
      <c r="QOZ74" s="677"/>
      <c r="QPA74" s="677"/>
      <c r="QPB74" s="677"/>
      <c r="QPC74" s="677"/>
      <c r="QPD74" s="677"/>
      <c r="QPE74" s="677"/>
      <c r="QPF74" s="677"/>
      <c r="QPG74" s="677"/>
      <c r="QPH74" s="677"/>
      <c r="QPI74" s="677"/>
      <c r="QPJ74" s="677"/>
      <c r="QPK74" s="677"/>
      <c r="QPL74" s="677"/>
      <c r="QPM74" s="677"/>
      <c r="QPN74" s="677"/>
      <c r="QPO74" s="677"/>
      <c r="QPP74" s="677"/>
      <c r="QPQ74" s="677"/>
      <c r="QPR74" s="677"/>
      <c r="QPS74" s="677"/>
      <c r="QPT74" s="677"/>
      <c r="QPU74" s="677"/>
      <c r="QPV74" s="677"/>
      <c r="QPW74" s="677"/>
      <c r="QPX74" s="677"/>
      <c r="QPY74" s="677"/>
      <c r="QPZ74" s="677"/>
      <c r="QQA74" s="677"/>
      <c r="QQB74" s="677"/>
      <c r="QQC74" s="677"/>
      <c r="QQD74" s="677"/>
      <c r="QQE74" s="677"/>
      <c r="QQF74" s="677"/>
      <c r="QQG74" s="677"/>
      <c r="QQH74" s="677"/>
      <c r="QQI74" s="677"/>
      <c r="QQJ74" s="677"/>
      <c r="QQK74" s="677"/>
      <c r="QQL74" s="677"/>
      <c r="QQM74" s="677"/>
      <c r="QQN74" s="677"/>
      <c r="QQO74" s="677"/>
      <c r="QQP74" s="677"/>
      <c r="QQQ74" s="677"/>
      <c r="QQR74" s="677"/>
      <c r="QQS74" s="677"/>
      <c r="QQT74" s="677"/>
      <c r="QQU74" s="677"/>
      <c r="QQV74" s="677"/>
      <c r="QQW74" s="677"/>
      <c r="QQX74" s="677"/>
      <c r="QQY74" s="677"/>
      <c r="QQZ74" s="677"/>
      <c r="QRA74" s="677"/>
      <c r="QRB74" s="677"/>
      <c r="QRC74" s="677"/>
      <c r="QRD74" s="677"/>
      <c r="QRE74" s="677"/>
      <c r="QRF74" s="677"/>
      <c r="QRG74" s="677"/>
      <c r="QRH74" s="677"/>
      <c r="QRI74" s="677"/>
      <c r="QRJ74" s="677"/>
      <c r="QRK74" s="677"/>
      <c r="QRL74" s="677"/>
      <c r="QRM74" s="677"/>
      <c r="QRN74" s="677"/>
      <c r="QRO74" s="677"/>
      <c r="QRP74" s="677"/>
      <c r="QRQ74" s="677"/>
      <c r="QRR74" s="677"/>
      <c r="QRS74" s="677"/>
      <c r="QRT74" s="677"/>
      <c r="QRU74" s="677"/>
      <c r="QRV74" s="677"/>
      <c r="QRW74" s="677"/>
      <c r="QRX74" s="677"/>
      <c r="QRY74" s="677"/>
      <c r="QRZ74" s="677"/>
      <c r="QSA74" s="677"/>
      <c r="QSB74" s="677"/>
      <c r="QSC74" s="677"/>
      <c r="QSD74" s="677"/>
      <c r="QSE74" s="677"/>
      <c r="QSF74" s="677"/>
      <c r="QSG74" s="677"/>
      <c r="QSH74" s="677"/>
      <c r="QSI74" s="677"/>
      <c r="QSJ74" s="677"/>
      <c r="QSK74" s="677"/>
      <c r="QSL74" s="677"/>
      <c r="QSM74" s="677"/>
      <c r="QSN74" s="677"/>
      <c r="QSO74" s="677"/>
      <c r="QSP74" s="677"/>
      <c r="QSQ74" s="677"/>
      <c r="QSR74" s="677"/>
      <c r="QSS74" s="677"/>
      <c r="QST74" s="677"/>
      <c r="QSU74" s="677"/>
      <c r="QSV74" s="677"/>
      <c r="QSW74" s="677"/>
      <c r="QSX74" s="677"/>
      <c r="QSY74" s="677"/>
      <c r="QSZ74" s="677"/>
      <c r="QTA74" s="677"/>
      <c r="QTB74" s="677"/>
      <c r="QTC74" s="677"/>
      <c r="QTD74" s="677"/>
      <c r="QTE74" s="677"/>
      <c r="QTF74" s="677"/>
      <c r="QTG74" s="677"/>
      <c r="QTH74" s="677"/>
      <c r="QTI74" s="677"/>
      <c r="QTJ74" s="677"/>
      <c r="QTK74" s="677"/>
      <c r="QTL74" s="677"/>
      <c r="QTM74" s="677"/>
      <c r="QTN74" s="677"/>
      <c r="QTO74" s="677"/>
      <c r="QTP74" s="677"/>
      <c r="QTQ74" s="677"/>
      <c r="QTR74" s="677"/>
      <c r="QTS74" s="677"/>
      <c r="QTT74" s="677"/>
      <c r="QTU74" s="677"/>
      <c r="QTV74" s="677"/>
      <c r="QTW74" s="677"/>
      <c r="QTX74" s="677"/>
      <c r="QTY74" s="677"/>
      <c r="QTZ74" s="677"/>
      <c r="QUA74" s="677"/>
      <c r="QUB74" s="677"/>
      <c r="QUC74" s="677"/>
      <c r="QUD74" s="677"/>
      <c r="QUE74" s="677"/>
      <c r="QUF74" s="677"/>
      <c r="QUG74" s="677"/>
      <c r="QUH74" s="677"/>
      <c r="QUI74" s="677"/>
      <c r="QUJ74" s="677"/>
      <c r="QUK74" s="677"/>
      <c r="QUL74" s="677"/>
      <c r="QUM74" s="677"/>
      <c r="QUN74" s="677"/>
      <c r="QUO74" s="677"/>
      <c r="QUP74" s="677"/>
      <c r="QUQ74" s="677"/>
      <c r="QUR74" s="677"/>
      <c r="QUS74" s="677"/>
      <c r="QUT74" s="677"/>
      <c r="QUU74" s="677"/>
      <c r="QUV74" s="677"/>
      <c r="QUW74" s="677"/>
      <c r="QUX74" s="677"/>
      <c r="QUY74" s="677"/>
      <c r="QUZ74" s="677"/>
      <c r="QVA74" s="677"/>
      <c r="QVB74" s="677"/>
      <c r="QVC74" s="677"/>
      <c r="QVD74" s="677"/>
      <c r="QVE74" s="677"/>
      <c r="QVF74" s="677"/>
      <c r="QVG74" s="677"/>
      <c r="QVH74" s="677"/>
      <c r="QVI74" s="677"/>
      <c r="QVJ74" s="677"/>
      <c r="QVK74" s="677"/>
      <c r="QVL74" s="677"/>
      <c r="QVM74" s="677"/>
      <c r="QVN74" s="677"/>
      <c r="QVO74" s="677"/>
      <c r="QVP74" s="677"/>
      <c r="QVQ74" s="677"/>
      <c r="QVR74" s="677"/>
      <c r="QVS74" s="677"/>
      <c r="QVT74" s="677"/>
      <c r="QVU74" s="677"/>
      <c r="QVV74" s="677"/>
      <c r="QVW74" s="677"/>
      <c r="QVX74" s="677"/>
      <c r="QVY74" s="677"/>
      <c r="QVZ74" s="677"/>
      <c r="QWA74" s="677"/>
      <c r="QWB74" s="677"/>
      <c r="QWC74" s="677"/>
      <c r="QWD74" s="677"/>
      <c r="QWE74" s="677"/>
      <c r="QWF74" s="677"/>
      <c r="QWG74" s="677"/>
      <c r="QWH74" s="677"/>
      <c r="QWI74" s="677"/>
      <c r="QWJ74" s="677"/>
      <c r="QWK74" s="677"/>
      <c r="QWL74" s="677"/>
      <c r="QWM74" s="677"/>
      <c r="QWN74" s="677"/>
      <c r="QWO74" s="677"/>
      <c r="QWP74" s="677"/>
      <c r="QWQ74" s="677"/>
      <c r="QWR74" s="677"/>
      <c r="QWS74" s="677"/>
      <c r="QWT74" s="677"/>
      <c r="QWU74" s="677"/>
      <c r="QWV74" s="677"/>
      <c r="QWW74" s="677"/>
      <c r="QWX74" s="677"/>
      <c r="QWY74" s="677"/>
      <c r="QWZ74" s="677"/>
      <c r="QXA74" s="677"/>
      <c r="QXB74" s="677"/>
      <c r="QXC74" s="677"/>
      <c r="QXD74" s="677"/>
      <c r="QXE74" s="677"/>
      <c r="QXF74" s="677"/>
      <c r="QXG74" s="677"/>
      <c r="QXH74" s="677"/>
      <c r="QXI74" s="677"/>
      <c r="QXJ74" s="677"/>
      <c r="QXK74" s="677"/>
      <c r="QXL74" s="677"/>
      <c r="QXM74" s="677"/>
      <c r="QXN74" s="677"/>
      <c r="QXO74" s="677"/>
      <c r="QXP74" s="677"/>
      <c r="QXQ74" s="677"/>
      <c r="QXR74" s="677"/>
      <c r="QXS74" s="677"/>
      <c r="QXT74" s="677"/>
      <c r="QXU74" s="677"/>
      <c r="QXV74" s="677"/>
      <c r="QXW74" s="677"/>
      <c r="QXX74" s="677"/>
      <c r="QXY74" s="677"/>
      <c r="QXZ74" s="677"/>
      <c r="QYA74" s="677"/>
      <c r="QYB74" s="677"/>
      <c r="QYC74" s="677"/>
      <c r="QYD74" s="677"/>
      <c r="QYE74" s="677"/>
      <c r="QYF74" s="677"/>
      <c r="QYG74" s="677"/>
      <c r="QYH74" s="677"/>
      <c r="QYI74" s="677"/>
      <c r="QYJ74" s="677"/>
      <c r="QYK74" s="677"/>
      <c r="QYL74" s="677"/>
      <c r="QYM74" s="677"/>
      <c r="QYN74" s="677"/>
      <c r="QYO74" s="677"/>
      <c r="QYP74" s="677"/>
      <c r="QYQ74" s="677"/>
      <c r="QYR74" s="677"/>
      <c r="QYS74" s="677"/>
      <c r="QYT74" s="677"/>
      <c r="QYU74" s="677"/>
      <c r="QYV74" s="677"/>
      <c r="QYW74" s="677"/>
      <c r="QYX74" s="677"/>
      <c r="QYY74" s="677"/>
      <c r="QYZ74" s="677"/>
      <c r="QZA74" s="677"/>
      <c r="QZB74" s="677"/>
      <c r="QZC74" s="677"/>
      <c r="QZD74" s="677"/>
      <c r="QZE74" s="677"/>
      <c r="QZF74" s="677"/>
      <c r="QZG74" s="677"/>
      <c r="QZH74" s="677"/>
      <c r="QZI74" s="677"/>
      <c r="QZJ74" s="677"/>
      <c r="QZK74" s="677"/>
      <c r="QZL74" s="677"/>
      <c r="QZM74" s="677"/>
      <c r="QZN74" s="677"/>
      <c r="QZO74" s="677"/>
      <c r="QZP74" s="677"/>
      <c r="QZQ74" s="677"/>
      <c r="QZR74" s="677"/>
      <c r="QZS74" s="677"/>
      <c r="QZT74" s="677"/>
      <c r="QZU74" s="677"/>
      <c r="QZV74" s="677"/>
      <c r="QZW74" s="677"/>
      <c r="QZX74" s="677"/>
      <c r="QZY74" s="677"/>
      <c r="QZZ74" s="677"/>
      <c r="RAA74" s="677"/>
      <c r="RAB74" s="677"/>
      <c r="RAC74" s="677"/>
      <c r="RAD74" s="677"/>
      <c r="RAE74" s="677"/>
      <c r="RAF74" s="677"/>
      <c r="RAG74" s="677"/>
      <c r="RAH74" s="677"/>
      <c r="RAI74" s="677"/>
      <c r="RAJ74" s="677"/>
      <c r="RAK74" s="677"/>
      <c r="RAL74" s="677"/>
      <c r="RAM74" s="677"/>
      <c r="RAN74" s="677"/>
      <c r="RAO74" s="677"/>
      <c r="RAP74" s="677"/>
      <c r="RAQ74" s="677"/>
      <c r="RAR74" s="677"/>
      <c r="RAS74" s="677"/>
      <c r="RAT74" s="677"/>
      <c r="RAU74" s="677"/>
      <c r="RAV74" s="677"/>
      <c r="RAW74" s="677"/>
      <c r="RAX74" s="677"/>
      <c r="RAY74" s="677"/>
      <c r="RAZ74" s="677"/>
      <c r="RBA74" s="677"/>
      <c r="RBB74" s="677"/>
      <c r="RBC74" s="677"/>
      <c r="RBD74" s="677"/>
      <c r="RBE74" s="677"/>
      <c r="RBF74" s="677"/>
      <c r="RBG74" s="677"/>
      <c r="RBH74" s="677"/>
      <c r="RBI74" s="677"/>
      <c r="RBJ74" s="677"/>
      <c r="RBK74" s="677"/>
      <c r="RBL74" s="677"/>
      <c r="RBM74" s="677"/>
      <c r="RBN74" s="677"/>
      <c r="RBO74" s="677"/>
      <c r="RBP74" s="677"/>
      <c r="RBQ74" s="677"/>
      <c r="RBR74" s="677"/>
      <c r="RBS74" s="677"/>
      <c r="RBT74" s="677"/>
      <c r="RBU74" s="677"/>
      <c r="RBV74" s="677"/>
      <c r="RBW74" s="677"/>
      <c r="RBX74" s="677"/>
      <c r="RBY74" s="677"/>
      <c r="RBZ74" s="677"/>
      <c r="RCA74" s="677"/>
      <c r="RCB74" s="677"/>
      <c r="RCC74" s="677"/>
      <c r="RCD74" s="677"/>
      <c r="RCE74" s="677"/>
      <c r="RCF74" s="677"/>
      <c r="RCG74" s="677"/>
      <c r="RCH74" s="677"/>
      <c r="RCI74" s="677"/>
      <c r="RCJ74" s="677"/>
      <c r="RCK74" s="677"/>
      <c r="RCL74" s="677"/>
      <c r="RCM74" s="677"/>
      <c r="RCN74" s="677"/>
      <c r="RCO74" s="677"/>
      <c r="RCP74" s="677"/>
      <c r="RCQ74" s="677"/>
      <c r="RCR74" s="677"/>
      <c r="RCS74" s="677"/>
      <c r="RCT74" s="677"/>
      <c r="RCU74" s="677"/>
      <c r="RCV74" s="677"/>
      <c r="RCW74" s="677"/>
      <c r="RCX74" s="677"/>
      <c r="RCY74" s="677"/>
      <c r="RCZ74" s="677"/>
      <c r="RDA74" s="677"/>
      <c r="RDB74" s="677"/>
      <c r="RDC74" s="677"/>
      <c r="RDD74" s="677"/>
      <c r="RDE74" s="677"/>
      <c r="RDF74" s="677"/>
      <c r="RDG74" s="677"/>
      <c r="RDH74" s="677"/>
      <c r="RDI74" s="677"/>
      <c r="RDJ74" s="677"/>
      <c r="RDK74" s="677"/>
      <c r="RDL74" s="677"/>
      <c r="RDM74" s="677"/>
      <c r="RDN74" s="677"/>
      <c r="RDO74" s="677"/>
      <c r="RDP74" s="677"/>
      <c r="RDQ74" s="677"/>
      <c r="RDR74" s="677"/>
      <c r="RDS74" s="677"/>
      <c r="RDT74" s="677"/>
      <c r="RDU74" s="677"/>
      <c r="RDV74" s="677"/>
      <c r="RDW74" s="677"/>
      <c r="RDX74" s="677"/>
      <c r="RDY74" s="677"/>
      <c r="RDZ74" s="677"/>
      <c r="REA74" s="677"/>
      <c r="REB74" s="677"/>
      <c r="REC74" s="677"/>
      <c r="RED74" s="677"/>
      <c r="REE74" s="677"/>
      <c r="REF74" s="677"/>
      <c r="REG74" s="677"/>
      <c r="REH74" s="677"/>
      <c r="REI74" s="677"/>
      <c r="REJ74" s="677"/>
      <c r="REK74" s="677"/>
      <c r="REL74" s="677"/>
      <c r="REM74" s="677"/>
      <c r="REN74" s="677"/>
      <c r="REO74" s="677"/>
      <c r="REP74" s="677"/>
      <c r="REQ74" s="677"/>
      <c r="RER74" s="677"/>
      <c r="RES74" s="677"/>
      <c r="RET74" s="677"/>
      <c r="REU74" s="677"/>
      <c r="REV74" s="677"/>
      <c r="REW74" s="677"/>
      <c r="REX74" s="677"/>
      <c r="REY74" s="677"/>
      <c r="REZ74" s="677"/>
      <c r="RFA74" s="677"/>
      <c r="RFB74" s="677"/>
      <c r="RFC74" s="677"/>
      <c r="RFD74" s="677"/>
      <c r="RFE74" s="677"/>
      <c r="RFF74" s="677"/>
      <c r="RFG74" s="677"/>
      <c r="RFH74" s="677"/>
      <c r="RFI74" s="677"/>
      <c r="RFJ74" s="677"/>
      <c r="RFK74" s="677"/>
      <c r="RFL74" s="677"/>
      <c r="RFM74" s="677"/>
      <c r="RFN74" s="677"/>
      <c r="RFO74" s="677"/>
      <c r="RFP74" s="677"/>
      <c r="RFQ74" s="677"/>
      <c r="RFR74" s="677"/>
      <c r="RFS74" s="677"/>
      <c r="RFT74" s="677"/>
      <c r="RFU74" s="677"/>
      <c r="RFV74" s="677"/>
      <c r="RFW74" s="677"/>
      <c r="RFX74" s="677"/>
      <c r="RFY74" s="677"/>
      <c r="RFZ74" s="677"/>
      <c r="RGA74" s="677"/>
      <c r="RGB74" s="677"/>
      <c r="RGC74" s="677"/>
      <c r="RGD74" s="677"/>
      <c r="RGE74" s="677"/>
      <c r="RGF74" s="677"/>
      <c r="RGG74" s="677"/>
      <c r="RGH74" s="677"/>
      <c r="RGI74" s="677"/>
      <c r="RGJ74" s="677"/>
      <c r="RGK74" s="677"/>
      <c r="RGL74" s="677"/>
      <c r="RGM74" s="677"/>
      <c r="RGN74" s="677"/>
      <c r="RGO74" s="677"/>
      <c r="RGP74" s="677"/>
      <c r="RGQ74" s="677"/>
      <c r="RGR74" s="677"/>
      <c r="RGS74" s="677"/>
      <c r="RGT74" s="677"/>
      <c r="RGU74" s="677"/>
      <c r="RGV74" s="677"/>
      <c r="RGW74" s="677"/>
      <c r="RGX74" s="677"/>
      <c r="RGY74" s="677"/>
      <c r="RGZ74" s="677"/>
      <c r="RHA74" s="677"/>
      <c r="RHB74" s="677"/>
      <c r="RHC74" s="677"/>
      <c r="RHD74" s="677"/>
      <c r="RHE74" s="677"/>
      <c r="RHF74" s="677"/>
      <c r="RHG74" s="677"/>
      <c r="RHH74" s="677"/>
      <c r="RHI74" s="677"/>
      <c r="RHJ74" s="677"/>
      <c r="RHK74" s="677"/>
      <c r="RHL74" s="677"/>
      <c r="RHM74" s="677"/>
      <c r="RHN74" s="677"/>
      <c r="RHO74" s="677"/>
      <c r="RHP74" s="677"/>
      <c r="RHQ74" s="677"/>
      <c r="RHR74" s="677"/>
      <c r="RHS74" s="677"/>
      <c r="RHT74" s="677"/>
      <c r="RHU74" s="677"/>
      <c r="RHV74" s="677"/>
      <c r="RHW74" s="677"/>
      <c r="RHX74" s="677"/>
      <c r="RHY74" s="677"/>
      <c r="RHZ74" s="677"/>
      <c r="RIA74" s="677"/>
      <c r="RIB74" s="677"/>
      <c r="RIC74" s="677"/>
      <c r="RID74" s="677"/>
      <c r="RIE74" s="677"/>
      <c r="RIF74" s="677"/>
      <c r="RIG74" s="677"/>
      <c r="RIH74" s="677"/>
      <c r="RII74" s="677"/>
      <c r="RIJ74" s="677"/>
      <c r="RIK74" s="677"/>
      <c r="RIL74" s="677"/>
      <c r="RIM74" s="677"/>
      <c r="RIN74" s="677"/>
      <c r="RIO74" s="677"/>
      <c r="RIP74" s="677"/>
      <c r="RIQ74" s="677"/>
      <c r="RIR74" s="677"/>
      <c r="RIS74" s="677"/>
      <c r="RIT74" s="677"/>
      <c r="RIU74" s="677"/>
      <c r="RIV74" s="677"/>
      <c r="RIW74" s="677"/>
      <c r="RIX74" s="677"/>
      <c r="RIY74" s="677"/>
      <c r="RIZ74" s="677"/>
      <c r="RJA74" s="677"/>
      <c r="RJB74" s="677"/>
      <c r="RJC74" s="677"/>
      <c r="RJD74" s="677"/>
      <c r="RJE74" s="677"/>
      <c r="RJF74" s="677"/>
      <c r="RJG74" s="677"/>
      <c r="RJH74" s="677"/>
      <c r="RJI74" s="677"/>
      <c r="RJJ74" s="677"/>
      <c r="RJK74" s="677"/>
      <c r="RJL74" s="677"/>
      <c r="RJM74" s="677"/>
      <c r="RJN74" s="677"/>
      <c r="RJO74" s="677"/>
      <c r="RJP74" s="677"/>
      <c r="RJQ74" s="677"/>
      <c r="RJR74" s="677"/>
      <c r="RJS74" s="677"/>
      <c r="RJT74" s="677"/>
      <c r="RJU74" s="677"/>
      <c r="RJV74" s="677"/>
      <c r="RJW74" s="677"/>
      <c r="RJX74" s="677"/>
      <c r="RJY74" s="677"/>
      <c r="RJZ74" s="677"/>
      <c r="RKA74" s="677"/>
      <c r="RKB74" s="677"/>
      <c r="RKC74" s="677"/>
      <c r="RKD74" s="677"/>
      <c r="RKE74" s="677"/>
      <c r="RKF74" s="677"/>
      <c r="RKG74" s="677"/>
      <c r="RKH74" s="677"/>
      <c r="RKI74" s="677"/>
      <c r="RKJ74" s="677"/>
      <c r="RKK74" s="677"/>
      <c r="RKL74" s="677"/>
      <c r="RKM74" s="677"/>
      <c r="RKN74" s="677"/>
      <c r="RKO74" s="677"/>
      <c r="RKP74" s="677"/>
      <c r="RKQ74" s="677"/>
      <c r="RKR74" s="677"/>
      <c r="RKS74" s="677"/>
      <c r="RKT74" s="677"/>
      <c r="RKU74" s="677"/>
      <c r="RKV74" s="677"/>
      <c r="RKW74" s="677"/>
      <c r="RKX74" s="677"/>
      <c r="RKY74" s="677"/>
      <c r="RKZ74" s="677"/>
      <c r="RLA74" s="677"/>
      <c r="RLB74" s="677"/>
      <c r="RLC74" s="677"/>
      <c r="RLD74" s="677"/>
      <c r="RLE74" s="677"/>
      <c r="RLF74" s="677"/>
      <c r="RLG74" s="677"/>
      <c r="RLH74" s="677"/>
      <c r="RLI74" s="677"/>
      <c r="RLJ74" s="677"/>
      <c r="RLK74" s="677"/>
      <c r="RLL74" s="677"/>
      <c r="RLM74" s="677"/>
      <c r="RLN74" s="677"/>
      <c r="RLO74" s="677"/>
      <c r="RLP74" s="677"/>
      <c r="RLQ74" s="677"/>
      <c r="RLR74" s="677"/>
      <c r="RLS74" s="677"/>
      <c r="RLT74" s="677"/>
      <c r="RLU74" s="677"/>
      <c r="RLV74" s="677"/>
      <c r="RLW74" s="677"/>
      <c r="RLX74" s="677"/>
      <c r="RLY74" s="677"/>
      <c r="RLZ74" s="677"/>
      <c r="RMA74" s="677"/>
      <c r="RMB74" s="677"/>
      <c r="RMC74" s="677"/>
      <c r="RMD74" s="677"/>
      <c r="RME74" s="677"/>
      <c r="RMF74" s="677"/>
      <c r="RMG74" s="677"/>
      <c r="RMH74" s="677"/>
      <c r="RMI74" s="677"/>
      <c r="RMJ74" s="677"/>
      <c r="RMK74" s="677"/>
      <c r="RML74" s="677"/>
      <c r="RMM74" s="677"/>
      <c r="RMN74" s="677"/>
      <c r="RMO74" s="677"/>
      <c r="RMP74" s="677"/>
      <c r="RMQ74" s="677"/>
      <c r="RMR74" s="677"/>
      <c r="RMS74" s="677"/>
      <c r="RMT74" s="677"/>
      <c r="RMU74" s="677"/>
      <c r="RMV74" s="677"/>
      <c r="RMW74" s="677"/>
      <c r="RMX74" s="677"/>
      <c r="RMY74" s="677"/>
      <c r="RMZ74" s="677"/>
      <c r="RNA74" s="677"/>
      <c r="RNB74" s="677"/>
      <c r="RNC74" s="677"/>
      <c r="RND74" s="677"/>
      <c r="RNE74" s="677"/>
      <c r="RNF74" s="677"/>
      <c r="RNG74" s="677"/>
      <c r="RNH74" s="677"/>
      <c r="RNI74" s="677"/>
      <c r="RNJ74" s="677"/>
      <c r="RNK74" s="677"/>
      <c r="RNL74" s="677"/>
      <c r="RNM74" s="677"/>
      <c r="RNN74" s="677"/>
      <c r="RNO74" s="677"/>
      <c r="RNP74" s="677"/>
      <c r="RNQ74" s="677"/>
      <c r="RNR74" s="677"/>
      <c r="RNS74" s="677"/>
      <c r="RNT74" s="677"/>
      <c r="RNU74" s="677"/>
      <c r="RNV74" s="677"/>
      <c r="RNW74" s="677"/>
      <c r="RNX74" s="677"/>
      <c r="RNY74" s="677"/>
      <c r="RNZ74" s="677"/>
      <c r="ROA74" s="677"/>
      <c r="ROB74" s="677"/>
      <c r="ROC74" s="677"/>
      <c r="ROD74" s="677"/>
      <c r="ROE74" s="677"/>
      <c r="ROF74" s="677"/>
      <c r="ROG74" s="677"/>
      <c r="ROH74" s="677"/>
      <c r="ROI74" s="677"/>
      <c r="ROJ74" s="677"/>
      <c r="ROK74" s="677"/>
      <c r="ROL74" s="677"/>
      <c r="ROM74" s="677"/>
      <c r="RON74" s="677"/>
      <c r="ROO74" s="677"/>
      <c r="ROP74" s="677"/>
      <c r="ROQ74" s="677"/>
      <c r="ROR74" s="677"/>
      <c r="ROS74" s="677"/>
      <c r="ROT74" s="677"/>
      <c r="ROU74" s="677"/>
      <c r="ROV74" s="677"/>
      <c r="ROW74" s="677"/>
      <c r="ROX74" s="677"/>
      <c r="ROY74" s="677"/>
      <c r="ROZ74" s="677"/>
      <c r="RPA74" s="677"/>
      <c r="RPB74" s="677"/>
      <c r="RPC74" s="677"/>
      <c r="RPD74" s="677"/>
      <c r="RPE74" s="677"/>
      <c r="RPF74" s="677"/>
      <c r="RPG74" s="677"/>
      <c r="RPH74" s="677"/>
      <c r="RPI74" s="677"/>
      <c r="RPJ74" s="677"/>
      <c r="RPK74" s="677"/>
      <c r="RPL74" s="677"/>
      <c r="RPM74" s="677"/>
      <c r="RPN74" s="677"/>
      <c r="RPO74" s="677"/>
      <c r="RPP74" s="677"/>
      <c r="RPQ74" s="677"/>
      <c r="RPR74" s="677"/>
      <c r="RPS74" s="677"/>
      <c r="RPT74" s="677"/>
      <c r="RPU74" s="677"/>
      <c r="RPV74" s="677"/>
      <c r="RPW74" s="677"/>
      <c r="RPX74" s="677"/>
      <c r="RPY74" s="677"/>
      <c r="RPZ74" s="677"/>
      <c r="RQA74" s="677"/>
      <c r="RQB74" s="677"/>
      <c r="RQC74" s="677"/>
      <c r="RQD74" s="677"/>
      <c r="RQE74" s="677"/>
      <c r="RQF74" s="677"/>
      <c r="RQG74" s="677"/>
      <c r="RQH74" s="677"/>
      <c r="RQI74" s="677"/>
      <c r="RQJ74" s="677"/>
      <c r="RQK74" s="677"/>
      <c r="RQL74" s="677"/>
      <c r="RQM74" s="677"/>
      <c r="RQN74" s="677"/>
      <c r="RQO74" s="677"/>
      <c r="RQP74" s="677"/>
      <c r="RQQ74" s="677"/>
      <c r="RQR74" s="677"/>
      <c r="RQS74" s="677"/>
      <c r="RQT74" s="677"/>
      <c r="RQU74" s="677"/>
      <c r="RQV74" s="677"/>
      <c r="RQW74" s="677"/>
      <c r="RQX74" s="677"/>
      <c r="RQY74" s="677"/>
      <c r="RQZ74" s="677"/>
      <c r="RRA74" s="677"/>
      <c r="RRB74" s="677"/>
      <c r="RRC74" s="677"/>
      <c r="RRD74" s="677"/>
      <c r="RRE74" s="677"/>
      <c r="RRF74" s="677"/>
      <c r="RRG74" s="677"/>
      <c r="RRH74" s="677"/>
      <c r="RRI74" s="677"/>
      <c r="RRJ74" s="677"/>
      <c r="RRK74" s="677"/>
      <c r="RRL74" s="677"/>
      <c r="RRM74" s="677"/>
      <c r="RRN74" s="677"/>
      <c r="RRO74" s="677"/>
      <c r="RRP74" s="677"/>
      <c r="RRQ74" s="677"/>
      <c r="RRR74" s="677"/>
      <c r="RRS74" s="677"/>
      <c r="RRT74" s="677"/>
      <c r="RRU74" s="677"/>
      <c r="RRV74" s="677"/>
      <c r="RRW74" s="677"/>
      <c r="RRX74" s="677"/>
      <c r="RRY74" s="677"/>
      <c r="RRZ74" s="677"/>
      <c r="RSA74" s="677"/>
      <c r="RSB74" s="677"/>
      <c r="RSC74" s="677"/>
      <c r="RSD74" s="677"/>
      <c r="RSE74" s="677"/>
      <c r="RSF74" s="677"/>
      <c r="RSG74" s="677"/>
      <c r="RSH74" s="677"/>
      <c r="RSI74" s="677"/>
      <c r="RSJ74" s="677"/>
      <c r="RSK74" s="677"/>
      <c r="RSL74" s="677"/>
      <c r="RSM74" s="677"/>
      <c r="RSN74" s="677"/>
      <c r="RSO74" s="677"/>
      <c r="RSP74" s="677"/>
      <c r="RSQ74" s="677"/>
      <c r="RSR74" s="677"/>
      <c r="RSS74" s="677"/>
      <c r="RST74" s="677"/>
      <c r="RSU74" s="677"/>
      <c r="RSV74" s="677"/>
      <c r="RSW74" s="677"/>
      <c r="RSX74" s="677"/>
      <c r="RSY74" s="677"/>
      <c r="RSZ74" s="677"/>
      <c r="RTA74" s="677"/>
      <c r="RTB74" s="677"/>
      <c r="RTC74" s="677"/>
      <c r="RTD74" s="677"/>
      <c r="RTE74" s="677"/>
      <c r="RTF74" s="677"/>
      <c r="RTG74" s="677"/>
      <c r="RTH74" s="677"/>
      <c r="RTI74" s="677"/>
      <c r="RTJ74" s="677"/>
      <c r="RTK74" s="677"/>
      <c r="RTL74" s="677"/>
      <c r="RTM74" s="677"/>
      <c r="RTN74" s="677"/>
      <c r="RTO74" s="677"/>
      <c r="RTP74" s="677"/>
      <c r="RTQ74" s="677"/>
      <c r="RTR74" s="677"/>
      <c r="RTS74" s="677"/>
      <c r="RTT74" s="677"/>
      <c r="RTU74" s="677"/>
      <c r="RTV74" s="677"/>
      <c r="RTW74" s="677"/>
      <c r="RTX74" s="677"/>
      <c r="RTY74" s="677"/>
      <c r="RTZ74" s="677"/>
      <c r="RUA74" s="677"/>
      <c r="RUB74" s="677"/>
      <c r="RUC74" s="677"/>
      <c r="RUD74" s="677"/>
      <c r="RUE74" s="677"/>
      <c r="RUF74" s="677"/>
      <c r="RUG74" s="677"/>
      <c r="RUH74" s="677"/>
      <c r="RUI74" s="677"/>
      <c r="RUJ74" s="677"/>
      <c r="RUK74" s="677"/>
      <c r="RUL74" s="677"/>
      <c r="RUM74" s="677"/>
      <c r="RUN74" s="677"/>
      <c r="RUO74" s="677"/>
      <c r="RUP74" s="677"/>
      <c r="RUQ74" s="677"/>
      <c r="RUR74" s="677"/>
      <c r="RUS74" s="677"/>
      <c r="RUT74" s="677"/>
      <c r="RUU74" s="677"/>
      <c r="RUV74" s="677"/>
      <c r="RUW74" s="677"/>
      <c r="RUX74" s="677"/>
      <c r="RUY74" s="677"/>
      <c r="RUZ74" s="677"/>
      <c r="RVA74" s="677"/>
      <c r="RVB74" s="677"/>
      <c r="RVC74" s="677"/>
      <c r="RVD74" s="677"/>
      <c r="RVE74" s="677"/>
      <c r="RVF74" s="677"/>
      <c r="RVG74" s="677"/>
      <c r="RVH74" s="677"/>
      <c r="RVI74" s="677"/>
      <c r="RVJ74" s="677"/>
      <c r="RVK74" s="677"/>
      <c r="RVL74" s="677"/>
      <c r="RVM74" s="677"/>
      <c r="RVN74" s="677"/>
      <c r="RVO74" s="677"/>
      <c r="RVP74" s="677"/>
      <c r="RVQ74" s="677"/>
      <c r="RVR74" s="677"/>
      <c r="RVS74" s="677"/>
      <c r="RVT74" s="677"/>
      <c r="RVU74" s="677"/>
      <c r="RVV74" s="677"/>
      <c r="RVW74" s="677"/>
      <c r="RVX74" s="677"/>
      <c r="RVY74" s="677"/>
      <c r="RVZ74" s="677"/>
      <c r="RWA74" s="677"/>
      <c r="RWB74" s="677"/>
      <c r="RWC74" s="677"/>
      <c r="RWD74" s="677"/>
      <c r="RWE74" s="677"/>
      <c r="RWF74" s="677"/>
      <c r="RWG74" s="677"/>
      <c r="RWH74" s="677"/>
      <c r="RWI74" s="677"/>
      <c r="RWJ74" s="677"/>
      <c r="RWK74" s="677"/>
      <c r="RWL74" s="677"/>
      <c r="RWM74" s="677"/>
      <c r="RWN74" s="677"/>
      <c r="RWO74" s="677"/>
      <c r="RWP74" s="677"/>
      <c r="RWQ74" s="677"/>
      <c r="RWR74" s="677"/>
      <c r="RWS74" s="677"/>
      <c r="RWT74" s="677"/>
      <c r="RWU74" s="677"/>
      <c r="RWV74" s="677"/>
      <c r="RWW74" s="677"/>
      <c r="RWX74" s="677"/>
      <c r="RWY74" s="677"/>
      <c r="RWZ74" s="677"/>
      <c r="RXA74" s="677"/>
      <c r="RXB74" s="677"/>
      <c r="RXC74" s="677"/>
      <c r="RXD74" s="677"/>
      <c r="RXE74" s="677"/>
      <c r="RXF74" s="677"/>
      <c r="RXG74" s="677"/>
      <c r="RXH74" s="677"/>
      <c r="RXI74" s="677"/>
      <c r="RXJ74" s="677"/>
      <c r="RXK74" s="677"/>
      <c r="RXL74" s="677"/>
      <c r="RXM74" s="677"/>
      <c r="RXN74" s="677"/>
      <c r="RXO74" s="677"/>
      <c r="RXP74" s="677"/>
      <c r="RXQ74" s="677"/>
      <c r="RXR74" s="677"/>
      <c r="RXS74" s="677"/>
      <c r="RXT74" s="677"/>
      <c r="RXU74" s="677"/>
      <c r="RXV74" s="677"/>
      <c r="RXW74" s="677"/>
      <c r="RXX74" s="677"/>
      <c r="RXY74" s="677"/>
      <c r="RXZ74" s="677"/>
      <c r="RYA74" s="677"/>
      <c r="RYB74" s="677"/>
      <c r="RYC74" s="677"/>
      <c r="RYD74" s="677"/>
      <c r="RYE74" s="677"/>
      <c r="RYF74" s="677"/>
      <c r="RYG74" s="677"/>
      <c r="RYH74" s="677"/>
      <c r="RYI74" s="677"/>
      <c r="RYJ74" s="677"/>
      <c r="RYK74" s="677"/>
      <c r="RYL74" s="677"/>
      <c r="RYM74" s="677"/>
      <c r="RYN74" s="677"/>
      <c r="RYO74" s="677"/>
      <c r="RYP74" s="677"/>
      <c r="RYQ74" s="677"/>
      <c r="RYR74" s="677"/>
      <c r="RYS74" s="677"/>
      <c r="RYT74" s="677"/>
      <c r="RYU74" s="677"/>
      <c r="RYV74" s="677"/>
      <c r="RYW74" s="677"/>
      <c r="RYX74" s="677"/>
      <c r="RYY74" s="677"/>
      <c r="RYZ74" s="677"/>
      <c r="RZA74" s="677"/>
      <c r="RZB74" s="677"/>
      <c r="RZC74" s="677"/>
      <c r="RZD74" s="677"/>
      <c r="RZE74" s="677"/>
      <c r="RZF74" s="677"/>
      <c r="RZG74" s="677"/>
      <c r="RZH74" s="677"/>
      <c r="RZI74" s="677"/>
      <c r="RZJ74" s="677"/>
      <c r="RZK74" s="677"/>
      <c r="RZL74" s="677"/>
      <c r="RZM74" s="677"/>
      <c r="RZN74" s="677"/>
      <c r="RZO74" s="677"/>
      <c r="RZP74" s="677"/>
      <c r="RZQ74" s="677"/>
      <c r="RZR74" s="677"/>
      <c r="RZS74" s="677"/>
      <c r="RZT74" s="677"/>
      <c r="RZU74" s="677"/>
      <c r="RZV74" s="677"/>
      <c r="RZW74" s="677"/>
      <c r="RZX74" s="677"/>
      <c r="RZY74" s="677"/>
      <c r="RZZ74" s="677"/>
      <c r="SAA74" s="677"/>
      <c r="SAB74" s="677"/>
      <c r="SAC74" s="677"/>
      <c r="SAD74" s="677"/>
      <c r="SAE74" s="677"/>
      <c r="SAF74" s="677"/>
      <c r="SAG74" s="677"/>
      <c r="SAH74" s="677"/>
      <c r="SAI74" s="677"/>
      <c r="SAJ74" s="677"/>
      <c r="SAK74" s="677"/>
      <c r="SAL74" s="677"/>
      <c r="SAM74" s="677"/>
      <c r="SAN74" s="677"/>
      <c r="SAO74" s="677"/>
      <c r="SAP74" s="677"/>
      <c r="SAQ74" s="677"/>
      <c r="SAR74" s="677"/>
      <c r="SAS74" s="677"/>
      <c r="SAT74" s="677"/>
      <c r="SAU74" s="677"/>
      <c r="SAV74" s="677"/>
      <c r="SAW74" s="677"/>
      <c r="SAX74" s="677"/>
      <c r="SAY74" s="677"/>
      <c r="SAZ74" s="677"/>
      <c r="SBA74" s="677"/>
      <c r="SBB74" s="677"/>
      <c r="SBC74" s="677"/>
      <c r="SBD74" s="677"/>
      <c r="SBE74" s="677"/>
      <c r="SBF74" s="677"/>
      <c r="SBG74" s="677"/>
      <c r="SBH74" s="677"/>
      <c r="SBI74" s="677"/>
      <c r="SBJ74" s="677"/>
      <c r="SBK74" s="677"/>
      <c r="SBL74" s="677"/>
      <c r="SBM74" s="677"/>
      <c r="SBN74" s="677"/>
      <c r="SBO74" s="677"/>
      <c r="SBP74" s="677"/>
      <c r="SBQ74" s="677"/>
      <c r="SBR74" s="677"/>
      <c r="SBS74" s="677"/>
      <c r="SBT74" s="677"/>
      <c r="SBU74" s="677"/>
      <c r="SBV74" s="677"/>
      <c r="SBW74" s="677"/>
      <c r="SBX74" s="677"/>
      <c r="SBY74" s="677"/>
      <c r="SBZ74" s="677"/>
      <c r="SCA74" s="677"/>
      <c r="SCB74" s="677"/>
      <c r="SCC74" s="677"/>
      <c r="SCD74" s="677"/>
      <c r="SCE74" s="677"/>
      <c r="SCF74" s="677"/>
      <c r="SCG74" s="677"/>
      <c r="SCH74" s="677"/>
      <c r="SCI74" s="677"/>
      <c r="SCJ74" s="677"/>
      <c r="SCK74" s="677"/>
      <c r="SCL74" s="677"/>
      <c r="SCM74" s="677"/>
      <c r="SCN74" s="677"/>
      <c r="SCO74" s="677"/>
      <c r="SCP74" s="677"/>
      <c r="SCQ74" s="677"/>
      <c r="SCR74" s="677"/>
      <c r="SCS74" s="677"/>
      <c r="SCT74" s="677"/>
      <c r="SCU74" s="677"/>
      <c r="SCV74" s="677"/>
      <c r="SCW74" s="677"/>
      <c r="SCX74" s="677"/>
      <c r="SCY74" s="677"/>
      <c r="SCZ74" s="677"/>
      <c r="SDA74" s="677"/>
      <c r="SDB74" s="677"/>
      <c r="SDC74" s="677"/>
      <c r="SDD74" s="677"/>
      <c r="SDE74" s="677"/>
      <c r="SDF74" s="677"/>
      <c r="SDG74" s="677"/>
      <c r="SDH74" s="677"/>
      <c r="SDI74" s="677"/>
      <c r="SDJ74" s="677"/>
      <c r="SDK74" s="677"/>
      <c r="SDL74" s="677"/>
      <c r="SDM74" s="677"/>
      <c r="SDN74" s="677"/>
      <c r="SDO74" s="677"/>
      <c r="SDP74" s="677"/>
      <c r="SDQ74" s="677"/>
      <c r="SDR74" s="677"/>
      <c r="SDS74" s="677"/>
      <c r="SDT74" s="677"/>
      <c r="SDU74" s="677"/>
      <c r="SDV74" s="677"/>
      <c r="SDW74" s="677"/>
      <c r="SDX74" s="677"/>
      <c r="SDY74" s="677"/>
      <c r="SDZ74" s="677"/>
      <c r="SEA74" s="677"/>
      <c r="SEB74" s="677"/>
      <c r="SEC74" s="677"/>
      <c r="SED74" s="677"/>
      <c r="SEE74" s="677"/>
      <c r="SEF74" s="677"/>
      <c r="SEG74" s="677"/>
      <c r="SEH74" s="677"/>
      <c r="SEI74" s="677"/>
      <c r="SEJ74" s="677"/>
      <c r="SEK74" s="677"/>
      <c r="SEL74" s="677"/>
      <c r="SEM74" s="677"/>
      <c r="SEN74" s="677"/>
      <c r="SEO74" s="677"/>
      <c r="SEP74" s="677"/>
      <c r="SEQ74" s="677"/>
      <c r="SER74" s="677"/>
      <c r="SES74" s="677"/>
      <c r="SET74" s="677"/>
      <c r="SEU74" s="677"/>
      <c r="SEV74" s="677"/>
      <c r="SEW74" s="677"/>
      <c r="SEX74" s="677"/>
      <c r="SEY74" s="677"/>
      <c r="SEZ74" s="677"/>
      <c r="SFA74" s="677"/>
      <c r="SFB74" s="677"/>
      <c r="SFC74" s="677"/>
      <c r="SFD74" s="677"/>
      <c r="SFE74" s="677"/>
      <c r="SFF74" s="677"/>
      <c r="SFG74" s="677"/>
      <c r="SFH74" s="677"/>
      <c r="SFI74" s="677"/>
      <c r="SFJ74" s="677"/>
      <c r="SFK74" s="677"/>
      <c r="SFL74" s="677"/>
      <c r="SFM74" s="677"/>
      <c r="SFN74" s="677"/>
      <c r="SFO74" s="677"/>
      <c r="SFP74" s="677"/>
      <c r="SFQ74" s="677"/>
      <c r="SFR74" s="677"/>
      <c r="SFS74" s="677"/>
      <c r="SFT74" s="677"/>
      <c r="SFU74" s="677"/>
      <c r="SFV74" s="677"/>
      <c r="SFW74" s="677"/>
      <c r="SFX74" s="677"/>
      <c r="SFY74" s="677"/>
      <c r="SFZ74" s="677"/>
      <c r="SGA74" s="677"/>
      <c r="SGB74" s="677"/>
      <c r="SGC74" s="677"/>
      <c r="SGD74" s="677"/>
      <c r="SGE74" s="677"/>
      <c r="SGF74" s="677"/>
      <c r="SGG74" s="677"/>
      <c r="SGH74" s="677"/>
      <c r="SGI74" s="677"/>
      <c r="SGJ74" s="677"/>
      <c r="SGK74" s="677"/>
      <c r="SGL74" s="677"/>
      <c r="SGM74" s="677"/>
      <c r="SGN74" s="677"/>
      <c r="SGO74" s="677"/>
      <c r="SGP74" s="677"/>
      <c r="SGQ74" s="677"/>
      <c r="SGR74" s="677"/>
      <c r="SGS74" s="677"/>
      <c r="SGT74" s="677"/>
      <c r="SGU74" s="677"/>
      <c r="SGV74" s="677"/>
      <c r="SGW74" s="677"/>
      <c r="SGX74" s="677"/>
      <c r="SGY74" s="677"/>
      <c r="SGZ74" s="677"/>
      <c r="SHA74" s="677"/>
      <c r="SHB74" s="677"/>
      <c r="SHC74" s="677"/>
      <c r="SHD74" s="677"/>
      <c r="SHE74" s="677"/>
      <c r="SHF74" s="677"/>
      <c r="SHG74" s="677"/>
      <c r="SHH74" s="677"/>
      <c r="SHI74" s="677"/>
      <c r="SHJ74" s="677"/>
      <c r="SHK74" s="677"/>
      <c r="SHL74" s="677"/>
      <c r="SHM74" s="677"/>
      <c r="SHN74" s="677"/>
      <c r="SHO74" s="677"/>
      <c r="SHP74" s="677"/>
      <c r="SHQ74" s="677"/>
      <c r="SHR74" s="677"/>
      <c r="SHS74" s="677"/>
      <c r="SHT74" s="677"/>
      <c r="SHU74" s="677"/>
      <c r="SHV74" s="677"/>
      <c r="SHW74" s="677"/>
      <c r="SHX74" s="677"/>
      <c r="SHY74" s="677"/>
      <c r="SHZ74" s="677"/>
      <c r="SIA74" s="677"/>
      <c r="SIB74" s="677"/>
      <c r="SIC74" s="677"/>
      <c r="SID74" s="677"/>
      <c r="SIE74" s="677"/>
      <c r="SIF74" s="677"/>
      <c r="SIG74" s="677"/>
      <c r="SIH74" s="677"/>
      <c r="SII74" s="677"/>
      <c r="SIJ74" s="677"/>
      <c r="SIK74" s="677"/>
      <c r="SIL74" s="677"/>
      <c r="SIM74" s="677"/>
      <c r="SIN74" s="677"/>
      <c r="SIO74" s="677"/>
      <c r="SIP74" s="677"/>
      <c r="SIQ74" s="677"/>
      <c r="SIR74" s="677"/>
      <c r="SIS74" s="677"/>
      <c r="SIT74" s="677"/>
      <c r="SIU74" s="677"/>
      <c r="SIV74" s="677"/>
      <c r="SIW74" s="677"/>
      <c r="SIX74" s="677"/>
      <c r="SIY74" s="677"/>
      <c r="SIZ74" s="677"/>
      <c r="SJA74" s="677"/>
      <c r="SJB74" s="677"/>
      <c r="SJC74" s="677"/>
      <c r="SJD74" s="677"/>
      <c r="SJE74" s="677"/>
      <c r="SJF74" s="677"/>
      <c r="SJG74" s="677"/>
      <c r="SJH74" s="677"/>
      <c r="SJI74" s="677"/>
      <c r="SJJ74" s="677"/>
      <c r="SJK74" s="677"/>
      <c r="SJL74" s="677"/>
      <c r="SJM74" s="677"/>
      <c r="SJN74" s="677"/>
      <c r="SJO74" s="677"/>
      <c r="SJP74" s="677"/>
      <c r="SJQ74" s="677"/>
      <c r="SJR74" s="677"/>
      <c r="SJS74" s="677"/>
      <c r="SJT74" s="677"/>
      <c r="SJU74" s="677"/>
      <c r="SJV74" s="677"/>
      <c r="SJW74" s="677"/>
      <c r="SJX74" s="677"/>
      <c r="SJY74" s="677"/>
      <c r="SJZ74" s="677"/>
      <c r="SKA74" s="677"/>
      <c r="SKB74" s="677"/>
      <c r="SKC74" s="677"/>
      <c r="SKD74" s="677"/>
      <c r="SKE74" s="677"/>
      <c r="SKF74" s="677"/>
      <c r="SKG74" s="677"/>
      <c r="SKH74" s="677"/>
      <c r="SKI74" s="677"/>
      <c r="SKJ74" s="677"/>
      <c r="SKK74" s="677"/>
      <c r="SKL74" s="677"/>
      <c r="SKM74" s="677"/>
      <c r="SKN74" s="677"/>
      <c r="SKO74" s="677"/>
      <c r="SKP74" s="677"/>
      <c r="SKQ74" s="677"/>
      <c r="SKR74" s="677"/>
      <c r="SKS74" s="677"/>
      <c r="SKT74" s="677"/>
      <c r="SKU74" s="677"/>
      <c r="SKV74" s="677"/>
      <c r="SKW74" s="677"/>
      <c r="SKX74" s="677"/>
      <c r="SKY74" s="677"/>
      <c r="SKZ74" s="677"/>
      <c r="SLA74" s="677"/>
      <c r="SLB74" s="677"/>
      <c r="SLC74" s="677"/>
      <c r="SLD74" s="677"/>
      <c r="SLE74" s="677"/>
      <c r="SLF74" s="677"/>
      <c r="SLG74" s="677"/>
      <c r="SLH74" s="677"/>
      <c r="SLI74" s="677"/>
      <c r="SLJ74" s="677"/>
      <c r="SLK74" s="677"/>
      <c r="SLL74" s="677"/>
      <c r="SLM74" s="677"/>
      <c r="SLN74" s="677"/>
      <c r="SLO74" s="677"/>
      <c r="SLP74" s="677"/>
      <c r="SLQ74" s="677"/>
      <c r="SLR74" s="677"/>
      <c r="SLS74" s="677"/>
      <c r="SLT74" s="677"/>
      <c r="SLU74" s="677"/>
      <c r="SLV74" s="677"/>
      <c r="SLW74" s="677"/>
      <c r="SLX74" s="677"/>
      <c r="SLY74" s="677"/>
      <c r="SLZ74" s="677"/>
      <c r="SMA74" s="677"/>
      <c r="SMB74" s="677"/>
      <c r="SMC74" s="677"/>
      <c r="SMD74" s="677"/>
      <c r="SME74" s="677"/>
      <c r="SMF74" s="677"/>
      <c r="SMG74" s="677"/>
      <c r="SMH74" s="677"/>
      <c r="SMI74" s="677"/>
      <c r="SMJ74" s="677"/>
      <c r="SMK74" s="677"/>
      <c r="SML74" s="677"/>
      <c r="SMM74" s="677"/>
      <c r="SMN74" s="677"/>
      <c r="SMO74" s="677"/>
      <c r="SMP74" s="677"/>
      <c r="SMQ74" s="677"/>
      <c r="SMR74" s="677"/>
      <c r="SMS74" s="677"/>
      <c r="SMT74" s="677"/>
      <c r="SMU74" s="677"/>
      <c r="SMV74" s="677"/>
      <c r="SMW74" s="677"/>
      <c r="SMX74" s="677"/>
      <c r="SMY74" s="677"/>
      <c r="SMZ74" s="677"/>
      <c r="SNA74" s="677"/>
      <c r="SNB74" s="677"/>
      <c r="SNC74" s="677"/>
      <c r="SND74" s="677"/>
      <c r="SNE74" s="677"/>
      <c r="SNF74" s="677"/>
      <c r="SNG74" s="677"/>
      <c r="SNH74" s="677"/>
      <c r="SNI74" s="677"/>
      <c r="SNJ74" s="677"/>
      <c r="SNK74" s="677"/>
      <c r="SNL74" s="677"/>
      <c r="SNM74" s="677"/>
      <c r="SNN74" s="677"/>
      <c r="SNO74" s="677"/>
      <c r="SNP74" s="677"/>
      <c r="SNQ74" s="677"/>
      <c r="SNR74" s="677"/>
      <c r="SNS74" s="677"/>
      <c r="SNT74" s="677"/>
      <c r="SNU74" s="677"/>
      <c r="SNV74" s="677"/>
      <c r="SNW74" s="677"/>
      <c r="SNX74" s="677"/>
      <c r="SNY74" s="677"/>
      <c r="SNZ74" s="677"/>
      <c r="SOA74" s="677"/>
      <c r="SOB74" s="677"/>
      <c r="SOC74" s="677"/>
      <c r="SOD74" s="677"/>
      <c r="SOE74" s="677"/>
      <c r="SOF74" s="677"/>
      <c r="SOG74" s="677"/>
      <c r="SOH74" s="677"/>
      <c r="SOI74" s="677"/>
      <c r="SOJ74" s="677"/>
      <c r="SOK74" s="677"/>
      <c r="SOL74" s="677"/>
      <c r="SOM74" s="677"/>
      <c r="SON74" s="677"/>
      <c r="SOO74" s="677"/>
      <c r="SOP74" s="677"/>
      <c r="SOQ74" s="677"/>
      <c r="SOR74" s="677"/>
      <c r="SOS74" s="677"/>
      <c r="SOT74" s="677"/>
      <c r="SOU74" s="677"/>
      <c r="SOV74" s="677"/>
      <c r="SOW74" s="677"/>
      <c r="SOX74" s="677"/>
      <c r="SOY74" s="677"/>
      <c r="SOZ74" s="677"/>
      <c r="SPA74" s="677"/>
      <c r="SPB74" s="677"/>
      <c r="SPC74" s="677"/>
      <c r="SPD74" s="677"/>
      <c r="SPE74" s="677"/>
      <c r="SPF74" s="677"/>
      <c r="SPG74" s="677"/>
      <c r="SPH74" s="677"/>
      <c r="SPI74" s="677"/>
      <c r="SPJ74" s="677"/>
      <c r="SPK74" s="677"/>
      <c r="SPL74" s="677"/>
      <c r="SPM74" s="677"/>
      <c r="SPN74" s="677"/>
      <c r="SPO74" s="677"/>
      <c r="SPP74" s="677"/>
      <c r="SPQ74" s="677"/>
      <c r="SPR74" s="677"/>
      <c r="SPS74" s="677"/>
      <c r="SPT74" s="677"/>
      <c r="SPU74" s="677"/>
      <c r="SPV74" s="677"/>
      <c r="SPW74" s="677"/>
      <c r="SPX74" s="677"/>
      <c r="SPY74" s="677"/>
      <c r="SPZ74" s="677"/>
      <c r="SQA74" s="677"/>
      <c r="SQB74" s="677"/>
      <c r="SQC74" s="677"/>
      <c r="SQD74" s="677"/>
      <c r="SQE74" s="677"/>
      <c r="SQF74" s="677"/>
      <c r="SQG74" s="677"/>
      <c r="SQH74" s="677"/>
      <c r="SQI74" s="677"/>
      <c r="SQJ74" s="677"/>
      <c r="SQK74" s="677"/>
      <c r="SQL74" s="677"/>
      <c r="SQM74" s="677"/>
      <c r="SQN74" s="677"/>
      <c r="SQO74" s="677"/>
      <c r="SQP74" s="677"/>
      <c r="SQQ74" s="677"/>
      <c r="SQR74" s="677"/>
      <c r="SQS74" s="677"/>
      <c r="SQT74" s="677"/>
      <c r="SQU74" s="677"/>
      <c r="SQV74" s="677"/>
      <c r="SQW74" s="677"/>
      <c r="SQX74" s="677"/>
      <c r="SQY74" s="677"/>
      <c r="SQZ74" s="677"/>
      <c r="SRA74" s="677"/>
      <c r="SRB74" s="677"/>
      <c r="SRC74" s="677"/>
      <c r="SRD74" s="677"/>
      <c r="SRE74" s="677"/>
      <c r="SRF74" s="677"/>
      <c r="SRG74" s="677"/>
      <c r="SRH74" s="677"/>
      <c r="SRI74" s="677"/>
      <c r="SRJ74" s="677"/>
      <c r="SRK74" s="677"/>
      <c r="SRL74" s="677"/>
      <c r="SRM74" s="677"/>
      <c r="SRN74" s="677"/>
      <c r="SRO74" s="677"/>
      <c r="SRP74" s="677"/>
      <c r="SRQ74" s="677"/>
      <c r="SRR74" s="677"/>
      <c r="SRS74" s="677"/>
      <c r="SRT74" s="677"/>
      <c r="SRU74" s="677"/>
      <c r="SRV74" s="677"/>
      <c r="SRW74" s="677"/>
      <c r="SRX74" s="677"/>
      <c r="SRY74" s="677"/>
      <c r="SRZ74" s="677"/>
      <c r="SSA74" s="677"/>
      <c r="SSB74" s="677"/>
      <c r="SSC74" s="677"/>
      <c r="SSD74" s="677"/>
      <c r="SSE74" s="677"/>
      <c r="SSF74" s="677"/>
      <c r="SSG74" s="677"/>
      <c r="SSH74" s="677"/>
      <c r="SSI74" s="677"/>
      <c r="SSJ74" s="677"/>
      <c r="SSK74" s="677"/>
      <c r="SSL74" s="677"/>
      <c r="SSM74" s="677"/>
      <c r="SSN74" s="677"/>
      <c r="SSO74" s="677"/>
      <c r="SSP74" s="677"/>
      <c r="SSQ74" s="677"/>
      <c r="SSR74" s="677"/>
      <c r="SSS74" s="677"/>
      <c r="SST74" s="677"/>
      <c r="SSU74" s="677"/>
      <c r="SSV74" s="677"/>
      <c r="SSW74" s="677"/>
      <c r="SSX74" s="677"/>
      <c r="SSY74" s="677"/>
      <c r="SSZ74" s="677"/>
      <c r="STA74" s="677"/>
      <c r="STB74" s="677"/>
      <c r="STC74" s="677"/>
      <c r="STD74" s="677"/>
      <c r="STE74" s="677"/>
      <c r="STF74" s="677"/>
      <c r="STG74" s="677"/>
      <c r="STH74" s="677"/>
      <c r="STI74" s="677"/>
      <c r="STJ74" s="677"/>
      <c r="STK74" s="677"/>
      <c r="STL74" s="677"/>
      <c r="STM74" s="677"/>
      <c r="STN74" s="677"/>
      <c r="STO74" s="677"/>
      <c r="STP74" s="677"/>
      <c r="STQ74" s="677"/>
      <c r="STR74" s="677"/>
      <c r="STS74" s="677"/>
      <c r="STT74" s="677"/>
      <c r="STU74" s="677"/>
      <c r="STV74" s="677"/>
      <c r="STW74" s="677"/>
      <c r="STX74" s="677"/>
      <c r="STY74" s="677"/>
      <c r="STZ74" s="677"/>
      <c r="SUA74" s="677"/>
      <c r="SUB74" s="677"/>
      <c r="SUC74" s="677"/>
      <c r="SUD74" s="677"/>
      <c r="SUE74" s="677"/>
      <c r="SUF74" s="677"/>
      <c r="SUG74" s="677"/>
      <c r="SUH74" s="677"/>
      <c r="SUI74" s="677"/>
      <c r="SUJ74" s="677"/>
      <c r="SUK74" s="677"/>
      <c r="SUL74" s="677"/>
      <c r="SUM74" s="677"/>
      <c r="SUN74" s="677"/>
      <c r="SUO74" s="677"/>
      <c r="SUP74" s="677"/>
      <c r="SUQ74" s="677"/>
      <c r="SUR74" s="677"/>
      <c r="SUS74" s="677"/>
      <c r="SUT74" s="677"/>
      <c r="SUU74" s="677"/>
      <c r="SUV74" s="677"/>
      <c r="SUW74" s="677"/>
      <c r="SUX74" s="677"/>
      <c r="SUY74" s="677"/>
      <c r="SUZ74" s="677"/>
      <c r="SVA74" s="677"/>
      <c r="SVB74" s="677"/>
      <c r="SVC74" s="677"/>
      <c r="SVD74" s="677"/>
      <c r="SVE74" s="677"/>
      <c r="SVF74" s="677"/>
      <c r="SVG74" s="677"/>
      <c r="SVH74" s="677"/>
      <c r="SVI74" s="677"/>
      <c r="SVJ74" s="677"/>
      <c r="SVK74" s="677"/>
      <c r="SVL74" s="677"/>
      <c r="SVM74" s="677"/>
      <c r="SVN74" s="677"/>
      <c r="SVO74" s="677"/>
      <c r="SVP74" s="677"/>
      <c r="SVQ74" s="677"/>
      <c r="SVR74" s="677"/>
      <c r="SVS74" s="677"/>
      <c r="SVT74" s="677"/>
      <c r="SVU74" s="677"/>
      <c r="SVV74" s="677"/>
      <c r="SVW74" s="677"/>
      <c r="SVX74" s="677"/>
      <c r="SVY74" s="677"/>
      <c r="SVZ74" s="677"/>
      <c r="SWA74" s="677"/>
      <c r="SWB74" s="677"/>
      <c r="SWC74" s="677"/>
      <c r="SWD74" s="677"/>
      <c r="SWE74" s="677"/>
      <c r="SWF74" s="677"/>
      <c r="SWG74" s="677"/>
      <c r="SWH74" s="677"/>
      <c r="SWI74" s="677"/>
      <c r="SWJ74" s="677"/>
      <c r="SWK74" s="677"/>
      <c r="SWL74" s="677"/>
      <c r="SWM74" s="677"/>
      <c r="SWN74" s="677"/>
      <c r="SWO74" s="677"/>
      <c r="SWP74" s="677"/>
      <c r="SWQ74" s="677"/>
      <c r="SWR74" s="677"/>
      <c r="SWS74" s="677"/>
      <c r="SWT74" s="677"/>
      <c r="SWU74" s="677"/>
      <c r="SWV74" s="677"/>
      <c r="SWW74" s="677"/>
      <c r="SWX74" s="677"/>
      <c r="SWY74" s="677"/>
      <c r="SWZ74" s="677"/>
      <c r="SXA74" s="677"/>
      <c r="SXB74" s="677"/>
      <c r="SXC74" s="677"/>
      <c r="SXD74" s="677"/>
      <c r="SXE74" s="677"/>
      <c r="SXF74" s="677"/>
      <c r="SXG74" s="677"/>
      <c r="SXH74" s="677"/>
      <c r="SXI74" s="677"/>
      <c r="SXJ74" s="677"/>
      <c r="SXK74" s="677"/>
      <c r="SXL74" s="677"/>
      <c r="SXM74" s="677"/>
      <c r="SXN74" s="677"/>
      <c r="SXO74" s="677"/>
      <c r="SXP74" s="677"/>
      <c r="SXQ74" s="677"/>
      <c r="SXR74" s="677"/>
      <c r="SXS74" s="677"/>
      <c r="SXT74" s="677"/>
      <c r="SXU74" s="677"/>
      <c r="SXV74" s="677"/>
      <c r="SXW74" s="677"/>
      <c r="SXX74" s="677"/>
      <c r="SXY74" s="677"/>
      <c r="SXZ74" s="677"/>
      <c r="SYA74" s="677"/>
      <c r="SYB74" s="677"/>
      <c r="SYC74" s="677"/>
      <c r="SYD74" s="677"/>
      <c r="SYE74" s="677"/>
      <c r="SYF74" s="677"/>
      <c r="SYG74" s="677"/>
      <c r="SYH74" s="677"/>
      <c r="SYI74" s="677"/>
      <c r="SYJ74" s="677"/>
      <c r="SYK74" s="677"/>
      <c r="SYL74" s="677"/>
      <c r="SYM74" s="677"/>
      <c r="SYN74" s="677"/>
      <c r="SYO74" s="677"/>
      <c r="SYP74" s="677"/>
      <c r="SYQ74" s="677"/>
      <c r="SYR74" s="677"/>
      <c r="SYS74" s="677"/>
      <c r="SYT74" s="677"/>
      <c r="SYU74" s="677"/>
      <c r="SYV74" s="677"/>
      <c r="SYW74" s="677"/>
      <c r="SYX74" s="677"/>
      <c r="SYY74" s="677"/>
      <c r="SYZ74" s="677"/>
      <c r="SZA74" s="677"/>
      <c r="SZB74" s="677"/>
      <c r="SZC74" s="677"/>
      <c r="SZD74" s="677"/>
      <c r="SZE74" s="677"/>
      <c r="SZF74" s="677"/>
      <c r="SZG74" s="677"/>
      <c r="SZH74" s="677"/>
      <c r="SZI74" s="677"/>
      <c r="SZJ74" s="677"/>
      <c r="SZK74" s="677"/>
      <c r="SZL74" s="677"/>
      <c r="SZM74" s="677"/>
      <c r="SZN74" s="677"/>
      <c r="SZO74" s="677"/>
      <c r="SZP74" s="677"/>
      <c r="SZQ74" s="677"/>
      <c r="SZR74" s="677"/>
      <c r="SZS74" s="677"/>
      <c r="SZT74" s="677"/>
      <c r="SZU74" s="677"/>
      <c r="SZV74" s="677"/>
      <c r="SZW74" s="677"/>
      <c r="SZX74" s="677"/>
      <c r="SZY74" s="677"/>
      <c r="SZZ74" s="677"/>
      <c r="TAA74" s="677"/>
      <c r="TAB74" s="677"/>
      <c r="TAC74" s="677"/>
      <c r="TAD74" s="677"/>
      <c r="TAE74" s="677"/>
      <c r="TAF74" s="677"/>
      <c r="TAG74" s="677"/>
      <c r="TAH74" s="677"/>
      <c r="TAI74" s="677"/>
      <c r="TAJ74" s="677"/>
      <c r="TAK74" s="677"/>
      <c r="TAL74" s="677"/>
      <c r="TAM74" s="677"/>
      <c r="TAN74" s="677"/>
      <c r="TAO74" s="677"/>
      <c r="TAP74" s="677"/>
      <c r="TAQ74" s="677"/>
      <c r="TAR74" s="677"/>
      <c r="TAS74" s="677"/>
      <c r="TAT74" s="677"/>
      <c r="TAU74" s="677"/>
      <c r="TAV74" s="677"/>
      <c r="TAW74" s="677"/>
      <c r="TAX74" s="677"/>
      <c r="TAY74" s="677"/>
      <c r="TAZ74" s="677"/>
      <c r="TBA74" s="677"/>
      <c r="TBB74" s="677"/>
      <c r="TBC74" s="677"/>
      <c r="TBD74" s="677"/>
      <c r="TBE74" s="677"/>
      <c r="TBF74" s="677"/>
      <c r="TBG74" s="677"/>
      <c r="TBH74" s="677"/>
      <c r="TBI74" s="677"/>
      <c r="TBJ74" s="677"/>
      <c r="TBK74" s="677"/>
      <c r="TBL74" s="677"/>
      <c r="TBM74" s="677"/>
      <c r="TBN74" s="677"/>
      <c r="TBO74" s="677"/>
      <c r="TBP74" s="677"/>
      <c r="TBQ74" s="677"/>
      <c r="TBR74" s="677"/>
      <c r="TBS74" s="677"/>
      <c r="TBT74" s="677"/>
      <c r="TBU74" s="677"/>
      <c r="TBV74" s="677"/>
      <c r="TBW74" s="677"/>
      <c r="TBX74" s="677"/>
      <c r="TBY74" s="677"/>
      <c r="TBZ74" s="677"/>
      <c r="TCA74" s="677"/>
      <c r="TCB74" s="677"/>
      <c r="TCC74" s="677"/>
      <c r="TCD74" s="677"/>
      <c r="TCE74" s="677"/>
      <c r="TCF74" s="677"/>
      <c r="TCG74" s="677"/>
      <c r="TCH74" s="677"/>
      <c r="TCI74" s="677"/>
      <c r="TCJ74" s="677"/>
      <c r="TCK74" s="677"/>
      <c r="TCL74" s="677"/>
      <c r="TCM74" s="677"/>
      <c r="TCN74" s="677"/>
      <c r="TCO74" s="677"/>
      <c r="TCP74" s="677"/>
      <c r="TCQ74" s="677"/>
      <c r="TCR74" s="677"/>
      <c r="TCS74" s="677"/>
      <c r="TCT74" s="677"/>
      <c r="TCU74" s="677"/>
      <c r="TCV74" s="677"/>
      <c r="TCW74" s="677"/>
      <c r="TCX74" s="677"/>
      <c r="TCY74" s="677"/>
      <c r="TCZ74" s="677"/>
      <c r="TDA74" s="677"/>
      <c r="TDB74" s="677"/>
      <c r="TDC74" s="677"/>
      <c r="TDD74" s="677"/>
      <c r="TDE74" s="677"/>
      <c r="TDF74" s="677"/>
      <c r="TDG74" s="677"/>
      <c r="TDH74" s="677"/>
      <c r="TDI74" s="677"/>
      <c r="TDJ74" s="677"/>
      <c r="TDK74" s="677"/>
      <c r="TDL74" s="677"/>
      <c r="TDM74" s="677"/>
      <c r="TDN74" s="677"/>
      <c r="TDO74" s="677"/>
      <c r="TDP74" s="677"/>
      <c r="TDQ74" s="677"/>
      <c r="TDR74" s="677"/>
      <c r="TDS74" s="677"/>
      <c r="TDT74" s="677"/>
      <c r="TDU74" s="677"/>
      <c r="TDV74" s="677"/>
      <c r="TDW74" s="677"/>
      <c r="TDX74" s="677"/>
      <c r="TDY74" s="677"/>
      <c r="TDZ74" s="677"/>
      <c r="TEA74" s="677"/>
      <c r="TEB74" s="677"/>
      <c r="TEC74" s="677"/>
      <c r="TED74" s="677"/>
      <c r="TEE74" s="677"/>
      <c r="TEF74" s="677"/>
      <c r="TEG74" s="677"/>
      <c r="TEH74" s="677"/>
      <c r="TEI74" s="677"/>
      <c r="TEJ74" s="677"/>
      <c r="TEK74" s="677"/>
      <c r="TEL74" s="677"/>
      <c r="TEM74" s="677"/>
      <c r="TEN74" s="677"/>
      <c r="TEO74" s="677"/>
      <c r="TEP74" s="677"/>
      <c r="TEQ74" s="677"/>
      <c r="TER74" s="677"/>
      <c r="TES74" s="677"/>
      <c r="TET74" s="677"/>
      <c r="TEU74" s="677"/>
      <c r="TEV74" s="677"/>
      <c r="TEW74" s="677"/>
      <c r="TEX74" s="677"/>
      <c r="TEY74" s="677"/>
      <c r="TEZ74" s="677"/>
      <c r="TFA74" s="677"/>
      <c r="TFB74" s="677"/>
      <c r="TFC74" s="677"/>
      <c r="TFD74" s="677"/>
      <c r="TFE74" s="677"/>
      <c r="TFF74" s="677"/>
      <c r="TFG74" s="677"/>
      <c r="TFH74" s="677"/>
      <c r="TFI74" s="677"/>
      <c r="TFJ74" s="677"/>
      <c r="TFK74" s="677"/>
      <c r="TFL74" s="677"/>
      <c r="TFM74" s="677"/>
      <c r="TFN74" s="677"/>
      <c r="TFO74" s="677"/>
      <c r="TFP74" s="677"/>
      <c r="TFQ74" s="677"/>
      <c r="TFR74" s="677"/>
      <c r="TFS74" s="677"/>
      <c r="TFT74" s="677"/>
      <c r="TFU74" s="677"/>
      <c r="TFV74" s="677"/>
      <c r="TFW74" s="677"/>
      <c r="TFX74" s="677"/>
      <c r="TFY74" s="677"/>
      <c r="TFZ74" s="677"/>
      <c r="TGA74" s="677"/>
      <c r="TGB74" s="677"/>
      <c r="TGC74" s="677"/>
      <c r="TGD74" s="677"/>
      <c r="TGE74" s="677"/>
      <c r="TGF74" s="677"/>
      <c r="TGG74" s="677"/>
      <c r="TGH74" s="677"/>
      <c r="TGI74" s="677"/>
      <c r="TGJ74" s="677"/>
      <c r="TGK74" s="677"/>
      <c r="TGL74" s="677"/>
      <c r="TGM74" s="677"/>
      <c r="TGN74" s="677"/>
      <c r="TGO74" s="677"/>
      <c r="TGP74" s="677"/>
      <c r="TGQ74" s="677"/>
      <c r="TGR74" s="677"/>
      <c r="TGS74" s="677"/>
      <c r="TGT74" s="677"/>
      <c r="TGU74" s="677"/>
      <c r="TGV74" s="677"/>
      <c r="TGW74" s="677"/>
      <c r="TGX74" s="677"/>
      <c r="TGY74" s="677"/>
      <c r="TGZ74" s="677"/>
      <c r="THA74" s="677"/>
      <c r="THB74" s="677"/>
      <c r="THC74" s="677"/>
      <c r="THD74" s="677"/>
      <c r="THE74" s="677"/>
      <c r="THF74" s="677"/>
      <c r="THG74" s="677"/>
      <c r="THH74" s="677"/>
      <c r="THI74" s="677"/>
      <c r="THJ74" s="677"/>
      <c r="THK74" s="677"/>
      <c r="THL74" s="677"/>
      <c r="THM74" s="677"/>
      <c r="THN74" s="677"/>
      <c r="THO74" s="677"/>
      <c r="THP74" s="677"/>
      <c r="THQ74" s="677"/>
      <c r="THR74" s="677"/>
      <c r="THS74" s="677"/>
      <c r="THT74" s="677"/>
      <c r="THU74" s="677"/>
      <c r="THV74" s="677"/>
      <c r="THW74" s="677"/>
      <c r="THX74" s="677"/>
      <c r="THY74" s="677"/>
      <c r="THZ74" s="677"/>
      <c r="TIA74" s="677"/>
      <c r="TIB74" s="677"/>
      <c r="TIC74" s="677"/>
      <c r="TID74" s="677"/>
      <c r="TIE74" s="677"/>
      <c r="TIF74" s="677"/>
      <c r="TIG74" s="677"/>
      <c r="TIH74" s="677"/>
      <c r="TII74" s="677"/>
      <c r="TIJ74" s="677"/>
      <c r="TIK74" s="677"/>
      <c r="TIL74" s="677"/>
      <c r="TIM74" s="677"/>
      <c r="TIN74" s="677"/>
      <c r="TIO74" s="677"/>
      <c r="TIP74" s="677"/>
      <c r="TIQ74" s="677"/>
      <c r="TIR74" s="677"/>
      <c r="TIS74" s="677"/>
      <c r="TIT74" s="677"/>
      <c r="TIU74" s="677"/>
      <c r="TIV74" s="677"/>
      <c r="TIW74" s="677"/>
      <c r="TIX74" s="677"/>
      <c r="TIY74" s="677"/>
      <c r="TIZ74" s="677"/>
      <c r="TJA74" s="677"/>
      <c r="TJB74" s="677"/>
      <c r="TJC74" s="677"/>
      <c r="TJD74" s="677"/>
      <c r="TJE74" s="677"/>
      <c r="TJF74" s="677"/>
      <c r="TJG74" s="677"/>
      <c r="TJH74" s="677"/>
      <c r="TJI74" s="677"/>
      <c r="TJJ74" s="677"/>
      <c r="TJK74" s="677"/>
      <c r="TJL74" s="677"/>
      <c r="TJM74" s="677"/>
      <c r="TJN74" s="677"/>
      <c r="TJO74" s="677"/>
      <c r="TJP74" s="677"/>
      <c r="TJQ74" s="677"/>
      <c r="TJR74" s="677"/>
      <c r="TJS74" s="677"/>
      <c r="TJT74" s="677"/>
      <c r="TJU74" s="677"/>
      <c r="TJV74" s="677"/>
      <c r="TJW74" s="677"/>
      <c r="TJX74" s="677"/>
      <c r="TJY74" s="677"/>
      <c r="TJZ74" s="677"/>
      <c r="TKA74" s="677"/>
      <c r="TKB74" s="677"/>
      <c r="TKC74" s="677"/>
      <c r="TKD74" s="677"/>
      <c r="TKE74" s="677"/>
      <c r="TKF74" s="677"/>
      <c r="TKG74" s="677"/>
      <c r="TKH74" s="677"/>
      <c r="TKI74" s="677"/>
      <c r="TKJ74" s="677"/>
      <c r="TKK74" s="677"/>
      <c r="TKL74" s="677"/>
      <c r="TKM74" s="677"/>
      <c r="TKN74" s="677"/>
      <c r="TKO74" s="677"/>
      <c r="TKP74" s="677"/>
      <c r="TKQ74" s="677"/>
      <c r="TKR74" s="677"/>
      <c r="TKS74" s="677"/>
      <c r="TKT74" s="677"/>
      <c r="TKU74" s="677"/>
      <c r="TKV74" s="677"/>
      <c r="TKW74" s="677"/>
      <c r="TKX74" s="677"/>
      <c r="TKY74" s="677"/>
      <c r="TKZ74" s="677"/>
      <c r="TLA74" s="677"/>
      <c r="TLB74" s="677"/>
      <c r="TLC74" s="677"/>
      <c r="TLD74" s="677"/>
      <c r="TLE74" s="677"/>
      <c r="TLF74" s="677"/>
      <c r="TLG74" s="677"/>
      <c r="TLH74" s="677"/>
      <c r="TLI74" s="677"/>
      <c r="TLJ74" s="677"/>
      <c r="TLK74" s="677"/>
      <c r="TLL74" s="677"/>
      <c r="TLM74" s="677"/>
      <c r="TLN74" s="677"/>
      <c r="TLO74" s="677"/>
      <c r="TLP74" s="677"/>
      <c r="TLQ74" s="677"/>
      <c r="TLR74" s="677"/>
      <c r="TLS74" s="677"/>
      <c r="TLT74" s="677"/>
      <c r="TLU74" s="677"/>
      <c r="TLV74" s="677"/>
      <c r="TLW74" s="677"/>
      <c r="TLX74" s="677"/>
      <c r="TLY74" s="677"/>
      <c r="TLZ74" s="677"/>
      <c r="TMA74" s="677"/>
      <c r="TMB74" s="677"/>
      <c r="TMC74" s="677"/>
      <c r="TMD74" s="677"/>
      <c r="TME74" s="677"/>
      <c r="TMF74" s="677"/>
      <c r="TMG74" s="677"/>
      <c r="TMH74" s="677"/>
      <c r="TMI74" s="677"/>
      <c r="TMJ74" s="677"/>
      <c r="TMK74" s="677"/>
      <c r="TML74" s="677"/>
      <c r="TMM74" s="677"/>
      <c r="TMN74" s="677"/>
      <c r="TMO74" s="677"/>
      <c r="TMP74" s="677"/>
      <c r="TMQ74" s="677"/>
      <c r="TMR74" s="677"/>
      <c r="TMS74" s="677"/>
      <c r="TMT74" s="677"/>
      <c r="TMU74" s="677"/>
      <c r="TMV74" s="677"/>
      <c r="TMW74" s="677"/>
      <c r="TMX74" s="677"/>
      <c r="TMY74" s="677"/>
      <c r="TMZ74" s="677"/>
      <c r="TNA74" s="677"/>
      <c r="TNB74" s="677"/>
      <c r="TNC74" s="677"/>
      <c r="TND74" s="677"/>
      <c r="TNE74" s="677"/>
      <c r="TNF74" s="677"/>
      <c r="TNG74" s="677"/>
      <c r="TNH74" s="677"/>
      <c r="TNI74" s="677"/>
      <c r="TNJ74" s="677"/>
      <c r="TNK74" s="677"/>
      <c r="TNL74" s="677"/>
      <c r="TNM74" s="677"/>
      <c r="TNN74" s="677"/>
      <c r="TNO74" s="677"/>
      <c r="TNP74" s="677"/>
      <c r="TNQ74" s="677"/>
      <c r="TNR74" s="677"/>
      <c r="TNS74" s="677"/>
      <c r="TNT74" s="677"/>
      <c r="TNU74" s="677"/>
      <c r="TNV74" s="677"/>
      <c r="TNW74" s="677"/>
      <c r="TNX74" s="677"/>
      <c r="TNY74" s="677"/>
      <c r="TNZ74" s="677"/>
      <c r="TOA74" s="677"/>
      <c r="TOB74" s="677"/>
      <c r="TOC74" s="677"/>
      <c r="TOD74" s="677"/>
      <c r="TOE74" s="677"/>
      <c r="TOF74" s="677"/>
      <c r="TOG74" s="677"/>
      <c r="TOH74" s="677"/>
      <c r="TOI74" s="677"/>
      <c r="TOJ74" s="677"/>
      <c r="TOK74" s="677"/>
      <c r="TOL74" s="677"/>
      <c r="TOM74" s="677"/>
      <c r="TON74" s="677"/>
      <c r="TOO74" s="677"/>
      <c r="TOP74" s="677"/>
      <c r="TOQ74" s="677"/>
      <c r="TOR74" s="677"/>
      <c r="TOS74" s="677"/>
      <c r="TOT74" s="677"/>
      <c r="TOU74" s="677"/>
      <c r="TOV74" s="677"/>
      <c r="TOW74" s="677"/>
      <c r="TOX74" s="677"/>
      <c r="TOY74" s="677"/>
      <c r="TOZ74" s="677"/>
      <c r="TPA74" s="677"/>
      <c r="TPB74" s="677"/>
      <c r="TPC74" s="677"/>
      <c r="TPD74" s="677"/>
      <c r="TPE74" s="677"/>
      <c r="TPF74" s="677"/>
      <c r="TPG74" s="677"/>
      <c r="TPH74" s="677"/>
      <c r="TPI74" s="677"/>
      <c r="TPJ74" s="677"/>
      <c r="TPK74" s="677"/>
      <c r="TPL74" s="677"/>
      <c r="TPM74" s="677"/>
      <c r="TPN74" s="677"/>
      <c r="TPO74" s="677"/>
      <c r="TPP74" s="677"/>
      <c r="TPQ74" s="677"/>
      <c r="TPR74" s="677"/>
      <c r="TPS74" s="677"/>
      <c r="TPT74" s="677"/>
      <c r="TPU74" s="677"/>
      <c r="TPV74" s="677"/>
      <c r="TPW74" s="677"/>
      <c r="TPX74" s="677"/>
      <c r="TPY74" s="677"/>
      <c r="TPZ74" s="677"/>
      <c r="TQA74" s="677"/>
      <c r="TQB74" s="677"/>
      <c r="TQC74" s="677"/>
      <c r="TQD74" s="677"/>
      <c r="TQE74" s="677"/>
      <c r="TQF74" s="677"/>
      <c r="TQG74" s="677"/>
      <c r="TQH74" s="677"/>
      <c r="TQI74" s="677"/>
      <c r="TQJ74" s="677"/>
      <c r="TQK74" s="677"/>
      <c r="TQL74" s="677"/>
      <c r="TQM74" s="677"/>
      <c r="TQN74" s="677"/>
      <c r="TQO74" s="677"/>
      <c r="TQP74" s="677"/>
      <c r="TQQ74" s="677"/>
      <c r="TQR74" s="677"/>
      <c r="TQS74" s="677"/>
      <c r="TQT74" s="677"/>
      <c r="TQU74" s="677"/>
      <c r="TQV74" s="677"/>
      <c r="TQW74" s="677"/>
      <c r="TQX74" s="677"/>
      <c r="TQY74" s="677"/>
      <c r="TQZ74" s="677"/>
      <c r="TRA74" s="677"/>
      <c r="TRB74" s="677"/>
      <c r="TRC74" s="677"/>
      <c r="TRD74" s="677"/>
      <c r="TRE74" s="677"/>
      <c r="TRF74" s="677"/>
      <c r="TRG74" s="677"/>
      <c r="TRH74" s="677"/>
      <c r="TRI74" s="677"/>
      <c r="TRJ74" s="677"/>
      <c r="TRK74" s="677"/>
      <c r="TRL74" s="677"/>
      <c r="TRM74" s="677"/>
      <c r="TRN74" s="677"/>
      <c r="TRO74" s="677"/>
      <c r="TRP74" s="677"/>
      <c r="TRQ74" s="677"/>
      <c r="TRR74" s="677"/>
      <c r="TRS74" s="677"/>
      <c r="TRT74" s="677"/>
      <c r="TRU74" s="677"/>
      <c r="TRV74" s="677"/>
      <c r="TRW74" s="677"/>
      <c r="TRX74" s="677"/>
      <c r="TRY74" s="677"/>
      <c r="TRZ74" s="677"/>
      <c r="TSA74" s="677"/>
      <c r="TSB74" s="677"/>
      <c r="TSC74" s="677"/>
      <c r="TSD74" s="677"/>
      <c r="TSE74" s="677"/>
      <c r="TSF74" s="677"/>
      <c r="TSG74" s="677"/>
      <c r="TSH74" s="677"/>
      <c r="TSI74" s="677"/>
      <c r="TSJ74" s="677"/>
      <c r="TSK74" s="677"/>
      <c r="TSL74" s="677"/>
      <c r="TSM74" s="677"/>
      <c r="TSN74" s="677"/>
      <c r="TSO74" s="677"/>
      <c r="TSP74" s="677"/>
      <c r="TSQ74" s="677"/>
      <c r="TSR74" s="677"/>
      <c r="TSS74" s="677"/>
      <c r="TST74" s="677"/>
      <c r="TSU74" s="677"/>
      <c r="TSV74" s="677"/>
      <c r="TSW74" s="677"/>
      <c r="TSX74" s="677"/>
      <c r="TSY74" s="677"/>
      <c r="TSZ74" s="677"/>
      <c r="TTA74" s="677"/>
      <c r="TTB74" s="677"/>
      <c r="TTC74" s="677"/>
      <c r="TTD74" s="677"/>
      <c r="TTE74" s="677"/>
      <c r="TTF74" s="677"/>
      <c r="TTG74" s="677"/>
      <c r="TTH74" s="677"/>
      <c r="TTI74" s="677"/>
      <c r="TTJ74" s="677"/>
      <c r="TTK74" s="677"/>
      <c r="TTL74" s="677"/>
      <c r="TTM74" s="677"/>
      <c r="TTN74" s="677"/>
      <c r="TTO74" s="677"/>
      <c r="TTP74" s="677"/>
      <c r="TTQ74" s="677"/>
      <c r="TTR74" s="677"/>
      <c r="TTS74" s="677"/>
      <c r="TTT74" s="677"/>
      <c r="TTU74" s="677"/>
      <c r="TTV74" s="677"/>
      <c r="TTW74" s="677"/>
      <c r="TTX74" s="677"/>
      <c r="TTY74" s="677"/>
      <c r="TTZ74" s="677"/>
      <c r="TUA74" s="677"/>
      <c r="TUB74" s="677"/>
      <c r="TUC74" s="677"/>
      <c r="TUD74" s="677"/>
      <c r="TUE74" s="677"/>
      <c r="TUF74" s="677"/>
      <c r="TUG74" s="677"/>
      <c r="TUH74" s="677"/>
      <c r="TUI74" s="677"/>
      <c r="TUJ74" s="677"/>
      <c r="TUK74" s="677"/>
      <c r="TUL74" s="677"/>
      <c r="TUM74" s="677"/>
      <c r="TUN74" s="677"/>
      <c r="TUO74" s="677"/>
      <c r="TUP74" s="677"/>
      <c r="TUQ74" s="677"/>
      <c r="TUR74" s="677"/>
      <c r="TUS74" s="677"/>
      <c r="TUT74" s="677"/>
      <c r="TUU74" s="677"/>
      <c r="TUV74" s="677"/>
      <c r="TUW74" s="677"/>
      <c r="TUX74" s="677"/>
      <c r="TUY74" s="677"/>
      <c r="TUZ74" s="677"/>
      <c r="TVA74" s="677"/>
      <c r="TVB74" s="677"/>
      <c r="TVC74" s="677"/>
      <c r="TVD74" s="677"/>
      <c r="TVE74" s="677"/>
      <c r="TVF74" s="677"/>
      <c r="TVG74" s="677"/>
      <c r="TVH74" s="677"/>
      <c r="TVI74" s="677"/>
      <c r="TVJ74" s="677"/>
      <c r="TVK74" s="677"/>
      <c r="TVL74" s="677"/>
      <c r="TVM74" s="677"/>
      <c r="TVN74" s="677"/>
      <c r="TVO74" s="677"/>
      <c r="TVP74" s="677"/>
      <c r="TVQ74" s="677"/>
      <c r="TVR74" s="677"/>
      <c r="TVS74" s="677"/>
      <c r="TVT74" s="677"/>
      <c r="TVU74" s="677"/>
      <c r="TVV74" s="677"/>
      <c r="TVW74" s="677"/>
      <c r="TVX74" s="677"/>
      <c r="TVY74" s="677"/>
      <c r="TVZ74" s="677"/>
      <c r="TWA74" s="677"/>
      <c r="TWB74" s="677"/>
      <c r="TWC74" s="677"/>
      <c r="TWD74" s="677"/>
      <c r="TWE74" s="677"/>
      <c r="TWF74" s="677"/>
      <c r="TWG74" s="677"/>
      <c r="TWH74" s="677"/>
      <c r="TWI74" s="677"/>
      <c r="TWJ74" s="677"/>
      <c r="TWK74" s="677"/>
      <c r="TWL74" s="677"/>
      <c r="TWM74" s="677"/>
      <c r="TWN74" s="677"/>
      <c r="TWO74" s="677"/>
      <c r="TWP74" s="677"/>
      <c r="TWQ74" s="677"/>
      <c r="TWR74" s="677"/>
      <c r="TWS74" s="677"/>
      <c r="TWT74" s="677"/>
      <c r="TWU74" s="677"/>
      <c r="TWV74" s="677"/>
      <c r="TWW74" s="677"/>
      <c r="TWX74" s="677"/>
      <c r="TWY74" s="677"/>
      <c r="TWZ74" s="677"/>
      <c r="TXA74" s="677"/>
      <c r="TXB74" s="677"/>
      <c r="TXC74" s="677"/>
      <c r="TXD74" s="677"/>
      <c r="TXE74" s="677"/>
      <c r="TXF74" s="677"/>
      <c r="TXG74" s="677"/>
      <c r="TXH74" s="677"/>
      <c r="TXI74" s="677"/>
      <c r="TXJ74" s="677"/>
      <c r="TXK74" s="677"/>
      <c r="TXL74" s="677"/>
      <c r="TXM74" s="677"/>
      <c r="TXN74" s="677"/>
      <c r="TXO74" s="677"/>
      <c r="TXP74" s="677"/>
      <c r="TXQ74" s="677"/>
      <c r="TXR74" s="677"/>
      <c r="TXS74" s="677"/>
      <c r="TXT74" s="677"/>
      <c r="TXU74" s="677"/>
      <c r="TXV74" s="677"/>
      <c r="TXW74" s="677"/>
      <c r="TXX74" s="677"/>
      <c r="TXY74" s="677"/>
      <c r="TXZ74" s="677"/>
      <c r="TYA74" s="677"/>
      <c r="TYB74" s="677"/>
      <c r="TYC74" s="677"/>
      <c r="TYD74" s="677"/>
      <c r="TYE74" s="677"/>
      <c r="TYF74" s="677"/>
      <c r="TYG74" s="677"/>
      <c r="TYH74" s="677"/>
      <c r="TYI74" s="677"/>
      <c r="TYJ74" s="677"/>
      <c r="TYK74" s="677"/>
      <c r="TYL74" s="677"/>
      <c r="TYM74" s="677"/>
      <c r="TYN74" s="677"/>
      <c r="TYO74" s="677"/>
      <c r="TYP74" s="677"/>
      <c r="TYQ74" s="677"/>
      <c r="TYR74" s="677"/>
      <c r="TYS74" s="677"/>
      <c r="TYT74" s="677"/>
      <c r="TYU74" s="677"/>
      <c r="TYV74" s="677"/>
      <c r="TYW74" s="677"/>
      <c r="TYX74" s="677"/>
      <c r="TYY74" s="677"/>
      <c r="TYZ74" s="677"/>
      <c r="TZA74" s="677"/>
      <c r="TZB74" s="677"/>
      <c r="TZC74" s="677"/>
      <c r="TZD74" s="677"/>
      <c r="TZE74" s="677"/>
      <c r="TZF74" s="677"/>
      <c r="TZG74" s="677"/>
      <c r="TZH74" s="677"/>
      <c r="TZI74" s="677"/>
      <c r="TZJ74" s="677"/>
      <c r="TZK74" s="677"/>
      <c r="TZL74" s="677"/>
      <c r="TZM74" s="677"/>
      <c r="TZN74" s="677"/>
      <c r="TZO74" s="677"/>
      <c r="TZP74" s="677"/>
      <c r="TZQ74" s="677"/>
      <c r="TZR74" s="677"/>
      <c r="TZS74" s="677"/>
      <c r="TZT74" s="677"/>
      <c r="TZU74" s="677"/>
      <c r="TZV74" s="677"/>
      <c r="TZW74" s="677"/>
      <c r="TZX74" s="677"/>
      <c r="TZY74" s="677"/>
      <c r="TZZ74" s="677"/>
      <c r="UAA74" s="677"/>
      <c r="UAB74" s="677"/>
      <c r="UAC74" s="677"/>
      <c r="UAD74" s="677"/>
      <c r="UAE74" s="677"/>
      <c r="UAF74" s="677"/>
      <c r="UAG74" s="677"/>
      <c r="UAH74" s="677"/>
      <c r="UAI74" s="677"/>
      <c r="UAJ74" s="677"/>
      <c r="UAK74" s="677"/>
      <c r="UAL74" s="677"/>
      <c r="UAM74" s="677"/>
      <c r="UAN74" s="677"/>
      <c r="UAO74" s="677"/>
      <c r="UAP74" s="677"/>
      <c r="UAQ74" s="677"/>
      <c r="UAR74" s="677"/>
      <c r="UAS74" s="677"/>
      <c r="UAT74" s="677"/>
      <c r="UAU74" s="677"/>
      <c r="UAV74" s="677"/>
      <c r="UAW74" s="677"/>
      <c r="UAX74" s="677"/>
      <c r="UAY74" s="677"/>
      <c r="UAZ74" s="677"/>
      <c r="UBA74" s="677"/>
      <c r="UBB74" s="677"/>
      <c r="UBC74" s="677"/>
      <c r="UBD74" s="677"/>
      <c r="UBE74" s="677"/>
      <c r="UBF74" s="677"/>
      <c r="UBG74" s="677"/>
      <c r="UBH74" s="677"/>
      <c r="UBI74" s="677"/>
      <c r="UBJ74" s="677"/>
      <c r="UBK74" s="677"/>
      <c r="UBL74" s="677"/>
      <c r="UBM74" s="677"/>
      <c r="UBN74" s="677"/>
      <c r="UBO74" s="677"/>
      <c r="UBP74" s="677"/>
      <c r="UBQ74" s="677"/>
      <c r="UBR74" s="677"/>
      <c r="UBS74" s="677"/>
      <c r="UBT74" s="677"/>
      <c r="UBU74" s="677"/>
      <c r="UBV74" s="677"/>
      <c r="UBW74" s="677"/>
      <c r="UBX74" s="677"/>
      <c r="UBY74" s="677"/>
      <c r="UBZ74" s="677"/>
      <c r="UCA74" s="677"/>
      <c r="UCB74" s="677"/>
      <c r="UCC74" s="677"/>
      <c r="UCD74" s="677"/>
      <c r="UCE74" s="677"/>
      <c r="UCF74" s="677"/>
      <c r="UCG74" s="677"/>
      <c r="UCH74" s="677"/>
      <c r="UCI74" s="677"/>
      <c r="UCJ74" s="677"/>
      <c r="UCK74" s="677"/>
      <c r="UCL74" s="677"/>
      <c r="UCM74" s="677"/>
      <c r="UCN74" s="677"/>
      <c r="UCO74" s="677"/>
      <c r="UCP74" s="677"/>
      <c r="UCQ74" s="677"/>
      <c r="UCR74" s="677"/>
      <c r="UCS74" s="677"/>
      <c r="UCT74" s="677"/>
      <c r="UCU74" s="677"/>
      <c r="UCV74" s="677"/>
      <c r="UCW74" s="677"/>
      <c r="UCX74" s="677"/>
      <c r="UCY74" s="677"/>
      <c r="UCZ74" s="677"/>
      <c r="UDA74" s="677"/>
      <c r="UDB74" s="677"/>
      <c r="UDC74" s="677"/>
      <c r="UDD74" s="677"/>
      <c r="UDE74" s="677"/>
      <c r="UDF74" s="677"/>
      <c r="UDG74" s="677"/>
      <c r="UDH74" s="677"/>
      <c r="UDI74" s="677"/>
      <c r="UDJ74" s="677"/>
      <c r="UDK74" s="677"/>
      <c r="UDL74" s="677"/>
      <c r="UDM74" s="677"/>
      <c r="UDN74" s="677"/>
      <c r="UDO74" s="677"/>
      <c r="UDP74" s="677"/>
      <c r="UDQ74" s="677"/>
      <c r="UDR74" s="677"/>
      <c r="UDS74" s="677"/>
      <c r="UDT74" s="677"/>
      <c r="UDU74" s="677"/>
      <c r="UDV74" s="677"/>
      <c r="UDW74" s="677"/>
      <c r="UDX74" s="677"/>
      <c r="UDY74" s="677"/>
      <c r="UDZ74" s="677"/>
      <c r="UEA74" s="677"/>
      <c r="UEB74" s="677"/>
      <c r="UEC74" s="677"/>
      <c r="UED74" s="677"/>
      <c r="UEE74" s="677"/>
      <c r="UEF74" s="677"/>
      <c r="UEG74" s="677"/>
      <c r="UEH74" s="677"/>
      <c r="UEI74" s="677"/>
      <c r="UEJ74" s="677"/>
      <c r="UEK74" s="677"/>
      <c r="UEL74" s="677"/>
      <c r="UEM74" s="677"/>
      <c r="UEN74" s="677"/>
      <c r="UEO74" s="677"/>
      <c r="UEP74" s="677"/>
      <c r="UEQ74" s="677"/>
      <c r="UER74" s="677"/>
      <c r="UES74" s="677"/>
      <c r="UET74" s="677"/>
      <c r="UEU74" s="677"/>
      <c r="UEV74" s="677"/>
      <c r="UEW74" s="677"/>
      <c r="UEX74" s="677"/>
      <c r="UEY74" s="677"/>
      <c r="UEZ74" s="677"/>
      <c r="UFA74" s="677"/>
      <c r="UFB74" s="677"/>
      <c r="UFC74" s="677"/>
      <c r="UFD74" s="677"/>
      <c r="UFE74" s="677"/>
      <c r="UFF74" s="677"/>
      <c r="UFG74" s="677"/>
      <c r="UFH74" s="677"/>
      <c r="UFI74" s="677"/>
      <c r="UFJ74" s="677"/>
      <c r="UFK74" s="677"/>
      <c r="UFL74" s="677"/>
      <c r="UFM74" s="677"/>
      <c r="UFN74" s="677"/>
      <c r="UFO74" s="677"/>
      <c r="UFP74" s="677"/>
      <c r="UFQ74" s="677"/>
      <c r="UFR74" s="677"/>
      <c r="UFS74" s="677"/>
      <c r="UFT74" s="677"/>
      <c r="UFU74" s="677"/>
      <c r="UFV74" s="677"/>
      <c r="UFW74" s="677"/>
      <c r="UFX74" s="677"/>
      <c r="UFY74" s="677"/>
      <c r="UFZ74" s="677"/>
      <c r="UGA74" s="677"/>
      <c r="UGB74" s="677"/>
      <c r="UGC74" s="677"/>
      <c r="UGD74" s="677"/>
      <c r="UGE74" s="677"/>
      <c r="UGF74" s="677"/>
      <c r="UGG74" s="677"/>
      <c r="UGH74" s="677"/>
      <c r="UGI74" s="677"/>
      <c r="UGJ74" s="677"/>
      <c r="UGK74" s="677"/>
      <c r="UGL74" s="677"/>
      <c r="UGM74" s="677"/>
      <c r="UGN74" s="677"/>
      <c r="UGO74" s="677"/>
      <c r="UGP74" s="677"/>
      <c r="UGQ74" s="677"/>
      <c r="UGR74" s="677"/>
      <c r="UGS74" s="677"/>
      <c r="UGT74" s="677"/>
      <c r="UGU74" s="677"/>
      <c r="UGV74" s="677"/>
      <c r="UGW74" s="677"/>
      <c r="UGX74" s="677"/>
      <c r="UGY74" s="677"/>
      <c r="UGZ74" s="677"/>
      <c r="UHA74" s="677"/>
      <c r="UHB74" s="677"/>
      <c r="UHC74" s="677"/>
      <c r="UHD74" s="677"/>
      <c r="UHE74" s="677"/>
      <c r="UHF74" s="677"/>
      <c r="UHG74" s="677"/>
      <c r="UHH74" s="677"/>
      <c r="UHI74" s="677"/>
      <c r="UHJ74" s="677"/>
      <c r="UHK74" s="677"/>
      <c r="UHL74" s="677"/>
      <c r="UHM74" s="677"/>
      <c r="UHN74" s="677"/>
      <c r="UHO74" s="677"/>
      <c r="UHP74" s="677"/>
      <c r="UHQ74" s="677"/>
      <c r="UHR74" s="677"/>
      <c r="UHS74" s="677"/>
      <c r="UHT74" s="677"/>
      <c r="UHU74" s="677"/>
      <c r="UHV74" s="677"/>
      <c r="UHW74" s="677"/>
      <c r="UHX74" s="677"/>
      <c r="UHY74" s="677"/>
      <c r="UHZ74" s="677"/>
      <c r="UIA74" s="677"/>
      <c r="UIB74" s="677"/>
      <c r="UIC74" s="677"/>
      <c r="UID74" s="677"/>
      <c r="UIE74" s="677"/>
      <c r="UIF74" s="677"/>
      <c r="UIG74" s="677"/>
      <c r="UIH74" s="677"/>
      <c r="UII74" s="677"/>
      <c r="UIJ74" s="677"/>
      <c r="UIK74" s="677"/>
      <c r="UIL74" s="677"/>
      <c r="UIM74" s="677"/>
      <c r="UIN74" s="677"/>
      <c r="UIO74" s="677"/>
      <c r="UIP74" s="677"/>
      <c r="UIQ74" s="677"/>
      <c r="UIR74" s="677"/>
      <c r="UIS74" s="677"/>
      <c r="UIT74" s="677"/>
      <c r="UIU74" s="677"/>
      <c r="UIV74" s="677"/>
      <c r="UIW74" s="677"/>
      <c r="UIX74" s="677"/>
      <c r="UIY74" s="677"/>
      <c r="UIZ74" s="677"/>
      <c r="UJA74" s="677"/>
      <c r="UJB74" s="677"/>
      <c r="UJC74" s="677"/>
      <c r="UJD74" s="677"/>
      <c r="UJE74" s="677"/>
      <c r="UJF74" s="677"/>
      <c r="UJG74" s="677"/>
      <c r="UJH74" s="677"/>
      <c r="UJI74" s="677"/>
      <c r="UJJ74" s="677"/>
      <c r="UJK74" s="677"/>
      <c r="UJL74" s="677"/>
      <c r="UJM74" s="677"/>
      <c r="UJN74" s="677"/>
      <c r="UJO74" s="677"/>
      <c r="UJP74" s="677"/>
      <c r="UJQ74" s="677"/>
      <c r="UJR74" s="677"/>
      <c r="UJS74" s="677"/>
      <c r="UJT74" s="677"/>
      <c r="UJU74" s="677"/>
      <c r="UJV74" s="677"/>
      <c r="UJW74" s="677"/>
      <c r="UJX74" s="677"/>
      <c r="UJY74" s="677"/>
      <c r="UJZ74" s="677"/>
      <c r="UKA74" s="677"/>
      <c r="UKB74" s="677"/>
      <c r="UKC74" s="677"/>
      <c r="UKD74" s="677"/>
      <c r="UKE74" s="677"/>
      <c r="UKF74" s="677"/>
      <c r="UKG74" s="677"/>
      <c r="UKH74" s="677"/>
      <c r="UKI74" s="677"/>
      <c r="UKJ74" s="677"/>
      <c r="UKK74" s="677"/>
      <c r="UKL74" s="677"/>
      <c r="UKM74" s="677"/>
      <c r="UKN74" s="677"/>
      <c r="UKO74" s="677"/>
      <c r="UKP74" s="677"/>
      <c r="UKQ74" s="677"/>
      <c r="UKR74" s="677"/>
      <c r="UKS74" s="677"/>
      <c r="UKT74" s="677"/>
      <c r="UKU74" s="677"/>
      <c r="UKV74" s="677"/>
      <c r="UKW74" s="677"/>
      <c r="UKX74" s="677"/>
      <c r="UKY74" s="677"/>
      <c r="UKZ74" s="677"/>
      <c r="ULA74" s="677"/>
      <c r="ULB74" s="677"/>
      <c r="ULC74" s="677"/>
      <c r="ULD74" s="677"/>
      <c r="ULE74" s="677"/>
      <c r="ULF74" s="677"/>
      <c r="ULG74" s="677"/>
      <c r="ULH74" s="677"/>
      <c r="ULI74" s="677"/>
      <c r="ULJ74" s="677"/>
      <c r="ULK74" s="677"/>
      <c r="ULL74" s="677"/>
      <c r="ULM74" s="677"/>
      <c r="ULN74" s="677"/>
      <c r="ULO74" s="677"/>
      <c r="ULP74" s="677"/>
      <c r="ULQ74" s="677"/>
      <c r="ULR74" s="677"/>
      <c r="ULS74" s="677"/>
      <c r="ULT74" s="677"/>
      <c r="ULU74" s="677"/>
      <c r="ULV74" s="677"/>
      <c r="ULW74" s="677"/>
      <c r="ULX74" s="677"/>
      <c r="ULY74" s="677"/>
      <c r="ULZ74" s="677"/>
      <c r="UMA74" s="677"/>
      <c r="UMB74" s="677"/>
      <c r="UMC74" s="677"/>
      <c r="UMD74" s="677"/>
      <c r="UME74" s="677"/>
      <c r="UMF74" s="677"/>
      <c r="UMG74" s="677"/>
      <c r="UMH74" s="677"/>
      <c r="UMI74" s="677"/>
      <c r="UMJ74" s="677"/>
      <c r="UMK74" s="677"/>
      <c r="UML74" s="677"/>
      <c r="UMM74" s="677"/>
      <c r="UMN74" s="677"/>
      <c r="UMO74" s="677"/>
      <c r="UMP74" s="677"/>
      <c r="UMQ74" s="677"/>
      <c r="UMR74" s="677"/>
      <c r="UMS74" s="677"/>
      <c r="UMT74" s="677"/>
      <c r="UMU74" s="677"/>
      <c r="UMV74" s="677"/>
      <c r="UMW74" s="677"/>
      <c r="UMX74" s="677"/>
      <c r="UMY74" s="677"/>
      <c r="UMZ74" s="677"/>
      <c r="UNA74" s="677"/>
      <c r="UNB74" s="677"/>
      <c r="UNC74" s="677"/>
      <c r="UND74" s="677"/>
      <c r="UNE74" s="677"/>
      <c r="UNF74" s="677"/>
      <c r="UNG74" s="677"/>
      <c r="UNH74" s="677"/>
      <c r="UNI74" s="677"/>
      <c r="UNJ74" s="677"/>
      <c r="UNK74" s="677"/>
      <c r="UNL74" s="677"/>
      <c r="UNM74" s="677"/>
      <c r="UNN74" s="677"/>
      <c r="UNO74" s="677"/>
      <c r="UNP74" s="677"/>
      <c r="UNQ74" s="677"/>
      <c r="UNR74" s="677"/>
      <c r="UNS74" s="677"/>
      <c r="UNT74" s="677"/>
      <c r="UNU74" s="677"/>
      <c r="UNV74" s="677"/>
      <c r="UNW74" s="677"/>
      <c r="UNX74" s="677"/>
      <c r="UNY74" s="677"/>
      <c r="UNZ74" s="677"/>
      <c r="UOA74" s="677"/>
      <c r="UOB74" s="677"/>
      <c r="UOC74" s="677"/>
      <c r="UOD74" s="677"/>
      <c r="UOE74" s="677"/>
      <c r="UOF74" s="677"/>
      <c r="UOG74" s="677"/>
      <c r="UOH74" s="677"/>
      <c r="UOI74" s="677"/>
      <c r="UOJ74" s="677"/>
      <c r="UOK74" s="677"/>
      <c r="UOL74" s="677"/>
      <c r="UOM74" s="677"/>
      <c r="UON74" s="677"/>
      <c r="UOO74" s="677"/>
      <c r="UOP74" s="677"/>
      <c r="UOQ74" s="677"/>
      <c r="UOR74" s="677"/>
      <c r="UOS74" s="677"/>
      <c r="UOT74" s="677"/>
      <c r="UOU74" s="677"/>
      <c r="UOV74" s="677"/>
      <c r="UOW74" s="677"/>
      <c r="UOX74" s="677"/>
      <c r="UOY74" s="677"/>
      <c r="UOZ74" s="677"/>
      <c r="UPA74" s="677"/>
      <c r="UPB74" s="677"/>
      <c r="UPC74" s="677"/>
      <c r="UPD74" s="677"/>
      <c r="UPE74" s="677"/>
      <c r="UPF74" s="677"/>
      <c r="UPG74" s="677"/>
      <c r="UPH74" s="677"/>
      <c r="UPI74" s="677"/>
      <c r="UPJ74" s="677"/>
      <c r="UPK74" s="677"/>
      <c r="UPL74" s="677"/>
      <c r="UPM74" s="677"/>
      <c r="UPN74" s="677"/>
      <c r="UPO74" s="677"/>
      <c r="UPP74" s="677"/>
      <c r="UPQ74" s="677"/>
      <c r="UPR74" s="677"/>
      <c r="UPS74" s="677"/>
      <c r="UPT74" s="677"/>
      <c r="UPU74" s="677"/>
      <c r="UPV74" s="677"/>
      <c r="UPW74" s="677"/>
      <c r="UPX74" s="677"/>
      <c r="UPY74" s="677"/>
      <c r="UPZ74" s="677"/>
      <c r="UQA74" s="677"/>
      <c r="UQB74" s="677"/>
      <c r="UQC74" s="677"/>
      <c r="UQD74" s="677"/>
      <c r="UQE74" s="677"/>
      <c r="UQF74" s="677"/>
      <c r="UQG74" s="677"/>
      <c r="UQH74" s="677"/>
      <c r="UQI74" s="677"/>
      <c r="UQJ74" s="677"/>
      <c r="UQK74" s="677"/>
      <c r="UQL74" s="677"/>
      <c r="UQM74" s="677"/>
      <c r="UQN74" s="677"/>
      <c r="UQO74" s="677"/>
      <c r="UQP74" s="677"/>
      <c r="UQQ74" s="677"/>
      <c r="UQR74" s="677"/>
      <c r="UQS74" s="677"/>
      <c r="UQT74" s="677"/>
      <c r="UQU74" s="677"/>
      <c r="UQV74" s="677"/>
      <c r="UQW74" s="677"/>
      <c r="UQX74" s="677"/>
      <c r="UQY74" s="677"/>
      <c r="UQZ74" s="677"/>
      <c r="URA74" s="677"/>
      <c r="URB74" s="677"/>
      <c r="URC74" s="677"/>
      <c r="URD74" s="677"/>
      <c r="URE74" s="677"/>
      <c r="URF74" s="677"/>
      <c r="URG74" s="677"/>
      <c r="URH74" s="677"/>
      <c r="URI74" s="677"/>
      <c r="URJ74" s="677"/>
      <c r="URK74" s="677"/>
      <c r="URL74" s="677"/>
      <c r="URM74" s="677"/>
      <c r="URN74" s="677"/>
      <c r="URO74" s="677"/>
      <c r="URP74" s="677"/>
      <c r="URQ74" s="677"/>
      <c r="URR74" s="677"/>
      <c r="URS74" s="677"/>
      <c r="URT74" s="677"/>
      <c r="URU74" s="677"/>
      <c r="URV74" s="677"/>
      <c r="URW74" s="677"/>
      <c r="URX74" s="677"/>
      <c r="URY74" s="677"/>
      <c r="URZ74" s="677"/>
      <c r="USA74" s="677"/>
      <c r="USB74" s="677"/>
      <c r="USC74" s="677"/>
      <c r="USD74" s="677"/>
      <c r="USE74" s="677"/>
      <c r="USF74" s="677"/>
      <c r="USG74" s="677"/>
      <c r="USH74" s="677"/>
      <c r="USI74" s="677"/>
      <c r="USJ74" s="677"/>
      <c r="USK74" s="677"/>
      <c r="USL74" s="677"/>
      <c r="USM74" s="677"/>
      <c r="USN74" s="677"/>
      <c r="USO74" s="677"/>
      <c r="USP74" s="677"/>
      <c r="USQ74" s="677"/>
      <c r="USR74" s="677"/>
      <c r="USS74" s="677"/>
      <c r="UST74" s="677"/>
      <c r="USU74" s="677"/>
      <c r="USV74" s="677"/>
      <c r="USW74" s="677"/>
      <c r="USX74" s="677"/>
      <c r="USY74" s="677"/>
      <c r="USZ74" s="677"/>
      <c r="UTA74" s="677"/>
      <c r="UTB74" s="677"/>
      <c r="UTC74" s="677"/>
      <c r="UTD74" s="677"/>
      <c r="UTE74" s="677"/>
      <c r="UTF74" s="677"/>
      <c r="UTG74" s="677"/>
      <c r="UTH74" s="677"/>
      <c r="UTI74" s="677"/>
      <c r="UTJ74" s="677"/>
      <c r="UTK74" s="677"/>
      <c r="UTL74" s="677"/>
      <c r="UTM74" s="677"/>
      <c r="UTN74" s="677"/>
      <c r="UTO74" s="677"/>
      <c r="UTP74" s="677"/>
      <c r="UTQ74" s="677"/>
      <c r="UTR74" s="677"/>
      <c r="UTS74" s="677"/>
      <c r="UTT74" s="677"/>
      <c r="UTU74" s="677"/>
      <c r="UTV74" s="677"/>
      <c r="UTW74" s="677"/>
      <c r="UTX74" s="677"/>
      <c r="UTY74" s="677"/>
      <c r="UTZ74" s="677"/>
      <c r="UUA74" s="677"/>
      <c r="UUB74" s="677"/>
      <c r="UUC74" s="677"/>
      <c r="UUD74" s="677"/>
      <c r="UUE74" s="677"/>
      <c r="UUF74" s="677"/>
      <c r="UUG74" s="677"/>
      <c r="UUH74" s="677"/>
      <c r="UUI74" s="677"/>
      <c r="UUJ74" s="677"/>
      <c r="UUK74" s="677"/>
      <c r="UUL74" s="677"/>
      <c r="UUM74" s="677"/>
      <c r="UUN74" s="677"/>
      <c r="UUO74" s="677"/>
      <c r="UUP74" s="677"/>
      <c r="UUQ74" s="677"/>
      <c r="UUR74" s="677"/>
      <c r="UUS74" s="677"/>
      <c r="UUT74" s="677"/>
      <c r="UUU74" s="677"/>
      <c r="UUV74" s="677"/>
      <c r="UUW74" s="677"/>
      <c r="UUX74" s="677"/>
      <c r="UUY74" s="677"/>
      <c r="UUZ74" s="677"/>
      <c r="UVA74" s="677"/>
      <c r="UVB74" s="677"/>
      <c r="UVC74" s="677"/>
      <c r="UVD74" s="677"/>
      <c r="UVE74" s="677"/>
      <c r="UVF74" s="677"/>
      <c r="UVG74" s="677"/>
      <c r="UVH74" s="677"/>
      <c r="UVI74" s="677"/>
      <c r="UVJ74" s="677"/>
      <c r="UVK74" s="677"/>
      <c r="UVL74" s="677"/>
      <c r="UVM74" s="677"/>
      <c r="UVN74" s="677"/>
      <c r="UVO74" s="677"/>
      <c r="UVP74" s="677"/>
      <c r="UVQ74" s="677"/>
      <c r="UVR74" s="677"/>
      <c r="UVS74" s="677"/>
      <c r="UVT74" s="677"/>
      <c r="UVU74" s="677"/>
      <c r="UVV74" s="677"/>
      <c r="UVW74" s="677"/>
      <c r="UVX74" s="677"/>
      <c r="UVY74" s="677"/>
      <c r="UVZ74" s="677"/>
      <c r="UWA74" s="677"/>
      <c r="UWB74" s="677"/>
      <c r="UWC74" s="677"/>
      <c r="UWD74" s="677"/>
      <c r="UWE74" s="677"/>
      <c r="UWF74" s="677"/>
      <c r="UWG74" s="677"/>
      <c r="UWH74" s="677"/>
      <c r="UWI74" s="677"/>
      <c r="UWJ74" s="677"/>
      <c r="UWK74" s="677"/>
      <c r="UWL74" s="677"/>
      <c r="UWM74" s="677"/>
      <c r="UWN74" s="677"/>
      <c r="UWO74" s="677"/>
      <c r="UWP74" s="677"/>
      <c r="UWQ74" s="677"/>
      <c r="UWR74" s="677"/>
      <c r="UWS74" s="677"/>
      <c r="UWT74" s="677"/>
      <c r="UWU74" s="677"/>
      <c r="UWV74" s="677"/>
      <c r="UWW74" s="677"/>
      <c r="UWX74" s="677"/>
      <c r="UWY74" s="677"/>
      <c r="UWZ74" s="677"/>
      <c r="UXA74" s="677"/>
      <c r="UXB74" s="677"/>
      <c r="UXC74" s="677"/>
      <c r="UXD74" s="677"/>
      <c r="UXE74" s="677"/>
      <c r="UXF74" s="677"/>
      <c r="UXG74" s="677"/>
      <c r="UXH74" s="677"/>
      <c r="UXI74" s="677"/>
      <c r="UXJ74" s="677"/>
      <c r="UXK74" s="677"/>
      <c r="UXL74" s="677"/>
      <c r="UXM74" s="677"/>
      <c r="UXN74" s="677"/>
      <c r="UXO74" s="677"/>
      <c r="UXP74" s="677"/>
      <c r="UXQ74" s="677"/>
      <c r="UXR74" s="677"/>
      <c r="UXS74" s="677"/>
      <c r="UXT74" s="677"/>
      <c r="UXU74" s="677"/>
      <c r="UXV74" s="677"/>
      <c r="UXW74" s="677"/>
      <c r="UXX74" s="677"/>
      <c r="UXY74" s="677"/>
      <c r="UXZ74" s="677"/>
      <c r="UYA74" s="677"/>
      <c r="UYB74" s="677"/>
      <c r="UYC74" s="677"/>
      <c r="UYD74" s="677"/>
      <c r="UYE74" s="677"/>
      <c r="UYF74" s="677"/>
      <c r="UYG74" s="677"/>
      <c r="UYH74" s="677"/>
      <c r="UYI74" s="677"/>
      <c r="UYJ74" s="677"/>
      <c r="UYK74" s="677"/>
      <c r="UYL74" s="677"/>
      <c r="UYM74" s="677"/>
      <c r="UYN74" s="677"/>
      <c r="UYO74" s="677"/>
      <c r="UYP74" s="677"/>
      <c r="UYQ74" s="677"/>
      <c r="UYR74" s="677"/>
      <c r="UYS74" s="677"/>
      <c r="UYT74" s="677"/>
      <c r="UYU74" s="677"/>
      <c r="UYV74" s="677"/>
      <c r="UYW74" s="677"/>
      <c r="UYX74" s="677"/>
      <c r="UYY74" s="677"/>
      <c r="UYZ74" s="677"/>
      <c r="UZA74" s="677"/>
      <c r="UZB74" s="677"/>
      <c r="UZC74" s="677"/>
      <c r="UZD74" s="677"/>
      <c r="UZE74" s="677"/>
      <c r="UZF74" s="677"/>
      <c r="UZG74" s="677"/>
      <c r="UZH74" s="677"/>
      <c r="UZI74" s="677"/>
      <c r="UZJ74" s="677"/>
      <c r="UZK74" s="677"/>
      <c r="UZL74" s="677"/>
      <c r="UZM74" s="677"/>
      <c r="UZN74" s="677"/>
      <c r="UZO74" s="677"/>
      <c r="UZP74" s="677"/>
      <c r="UZQ74" s="677"/>
      <c r="UZR74" s="677"/>
      <c r="UZS74" s="677"/>
      <c r="UZT74" s="677"/>
      <c r="UZU74" s="677"/>
      <c r="UZV74" s="677"/>
      <c r="UZW74" s="677"/>
      <c r="UZX74" s="677"/>
      <c r="UZY74" s="677"/>
      <c r="UZZ74" s="677"/>
      <c r="VAA74" s="677"/>
      <c r="VAB74" s="677"/>
      <c r="VAC74" s="677"/>
      <c r="VAD74" s="677"/>
      <c r="VAE74" s="677"/>
      <c r="VAF74" s="677"/>
      <c r="VAG74" s="677"/>
      <c r="VAH74" s="677"/>
      <c r="VAI74" s="677"/>
      <c r="VAJ74" s="677"/>
      <c r="VAK74" s="677"/>
      <c r="VAL74" s="677"/>
      <c r="VAM74" s="677"/>
      <c r="VAN74" s="677"/>
      <c r="VAO74" s="677"/>
      <c r="VAP74" s="677"/>
      <c r="VAQ74" s="677"/>
      <c r="VAR74" s="677"/>
      <c r="VAS74" s="677"/>
      <c r="VAT74" s="677"/>
      <c r="VAU74" s="677"/>
      <c r="VAV74" s="677"/>
      <c r="VAW74" s="677"/>
      <c r="VAX74" s="677"/>
      <c r="VAY74" s="677"/>
      <c r="VAZ74" s="677"/>
      <c r="VBA74" s="677"/>
      <c r="VBB74" s="677"/>
      <c r="VBC74" s="677"/>
      <c r="VBD74" s="677"/>
      <c r="VBE74" s="677"/>
      <c r="VBF74" s="677"/>
      <c r="VBG74" s="677"/>
      <c r="VBH74" s="677"/>
      <c r="VBI74" s="677"/>
      <c r="VBJ74" s="677"/>
      <c r="VBK74" s="677"/>
      <c r="VBL74" s="677"/>
      <c r="VBM74" s="677"/>
      <c r="VBN74" s="677"/>
      <c r="VBO74" s="677"/>
      <c r="VBP74" s="677"/>
      <c r="VBQ74" s="677"/>
      <c r="VBR74" s="677"/>
      <c r="VBS74" s="677"/>
      <c r="VBT74" s="677"/>
      <c r="VBU74" s="677"/>
      <c r="VBV74" s="677"/>
      <c r="VBW74" s="677"/>
      <c r="VBX74" s="677"/>
      <c r="VBY74" s="677"/>
      <c r="VBZ74" s="677"/>
      <c r="VCA74" s="677"/>
      <c r="VCB74" s="677"/>
      <c r="VCC74" s="677"/>
      <c r="VCD74" s="677"/>
      <c r="VCE74" s="677"/>
      <c r="VCF74" s="677"/>
      <c r="VCG74" s="677"/>
      <c r="VCH74" s="677"/>
      <c r="VCI74" s="677"/>
      <c r="VCJ74" s="677"/>
      <c r="VCK74" s="677"/>
      <c r="VCL74" s="677"/>
      <c r="VCM74" s="677"/>
      <c r="VCN74" s="677"/>
      <c r="VCO74" s="677"/>
      <c r="VCP74" s="677"/>
      <c r="VCQ74" s="677"/>
      <c r="VCR74" s="677"/>
      <c r="VCS74" s="677"/>
      <c r="VCT74" s="677"/>
      <c r="VCU74" s="677"/>
      <c r="VCV74" s="677"/>
      <c r="VCW74" s="677"/>
      <c r="VCX74" s="677"/>
      <c r="VCY74" s="677"/>
      <c r="VCZ74" s="677"/>
      <c r="VDA74" s="677"/>
      <c r="VDB74" s="677"/>
      <c r="VDC74" s="677"/>
      <c r="VDD74" s="677"/>
      <c r="VDE74" s="677"/>
      <c r="VDF74" s="677"/>
      <c r="VDG74" s="677"/>
      <c r="VDH74" s="677"/>
      <c r="VDI74" s="677"/>
      <c r="VDJ74" s="677"/>
      <c r="VDK74" s="677"/>
      <c r="VDL74" s="677"/>
      <c r="VDM74" s="677"/>
      <c r="VDN74" s="677"/>
      <c r="VDO74" s="677"/>
      <c r="VDP74" s="677"/>
      <c r="VDQ74" s="677"/>
      <c r="VDR74" s="677"/>
      <c r="VDS74" s="677"/>
      <c r="VDT74" s="677"/>
      <c r="VDU74" s="677"/>
      <c r="VDV74" s="677"/>
      <c r="VDW74" s="677"/>
      <c r="VDX74" s="677"/>
      <c r="VDY74" s="677"/>
      <c r="VDZ74" s="677"/>
      <c r="VEA74" s="677"/>
      <c r="VEB74" s="677"/>
      <c r="VEC74" s="677"/>
      <c r="VED74" s="677"/>
      <c r="VEE74" s="677"/>
      <c r="VEF74" s="677"/>
      <c r="VEG74" s="677"/>
      <c r="VEH74" s="677"/>
      <c r="VEI74" s="677"/>
      <c r="VEJ74" s="677"/>
      <c r="VEK74" s="677"/>
      <c r="VEL74" s="677"/>
      <c r="VEM74" s="677"/>
      <c r="VEN74" s="677"/>
      <c r="VEO74" s="677"/>
      <c r="VEP74" s="677"/>
      <c r="VEQ74" s="677"/>
      <c r="VER74" s="677"/>
      <c r="VES74" s="677"/>
      <c r="VET74" s="677"/>
      <c r="VEU74" s="677"/>
      <c r="VEV74" s="677"/>
      <c r="VEW74" s="677"/>
      <c r="VEX74" s="677"/>
      <c r="VEY74" s="677"/>
      <c r="VEZ74" s="677"/>
      <c r="VFA74" s="677"/>
      <c r="VFB74" s="677"/>
      <c r="VFC74" s="677"/>
      <c r="VFD74" s="677"/>
      <c r="VFE74" s="677"/>
      <c r="VFF74" s="677"/>
      <c r="VFG74" s="677"/>
      <c r="VFH74" s="677"/>
      <c r="VFI74" s="677"/>
      <c r="VFJ74" s="677"/>
      <c r="VFK74" s="677"/>
      <c r="VFL74" s="677"/>
      <c r="VFM74" s="677"/>
      <c r="VFN74" s="677"/>
      <c r="VFO74" s="677"/>
      <c r="VFP74" s="677"/>
      <c r="VFQ74" s="677"/>
      <c r="VFR74" s="677"/>
      <c r="VFS74" s="677"/>
      <c r="VFT74" s="677"/>
      <c r="VFU74" s="677"/>
      <c r="VFV74" s="677"/>
      <c r="VFW74" s="677"/>
      <c r="VFX74" s="677"/>
      <c r="VFY74" s="677"/>
      <c r="VFZ74" s="677"/>
      <c r="VGA74" s="677"/>
      <c r="VGB74" s="677"/>
      <c r="VGC74" s="677"/>
      <c r="VGD74" s="677"/>
      <c r="VGE74" s="677"/>
      <c r="VGF74" s="677"/>
      <c r="VGG74" s="677"/>
      <c r="VGH74" s="677"/>
      <c r="VGI74" s="677"/>
      <c r="VGJ74" s="677"/>
      <c r="VGK74" s="677"/>
      <c r="VGL74" s="677"/>
      <c r="VGM74" s="677"/>
      <c r="VGN74" s="677"/>
      <c r="VGO74" s="677"/>
      <c r="VGP74" s="677"/>
      <c r="VGQ74" s="677"/>
      <c r="VGR74" s="677"/>
      <c r="VGS74" s="677"/>
      <c r="VGT74" s="677"/>
      <c r="VGU74" s="677"/>
      <c r="VGV74" s="677"/>
      <c r="VGW74" s="677"/>
      <c r="VGX74" s="677"/>
      <c r="VGY74" s="677"/>
      <c r="VGZ74" s="677"/>
      <c r="VHA74" s="677"/>
      <c r="VHB74" s="677"/>
      <c r="VHC74" s="677"/>
      <c r="VHD74" s="677"/>
      <c r="VHE74" s="677"/>
      <c r="VHF74" s="677"/>
      <c r="VHG74" s="677"/>
      <c r="VHH74" s="677"/>
      <c r="VHI74" s="677"/>
      <c r="VHJ74" s="677"/>
      <c r="VHK74" s="677"/>
      <c r="VHL74" s="677"/>
      <c r="VHM74" s="677"/>
      <c r="VHN74" s="677"/>
      <c r="VHO74" s="677"/>
      <c r="VHP74" s="677"/>
      <c r="VHQ74" s="677"/>
      <c r="VHR74" s="677"/>
      <c r="VHS74" s="677"/>
      <c r="VHT74" s="677"/>
      <c r="VHU74" s="677"/>
      <c r="VHV74" s="677"/>
      <c r="VHW74" s="677"/>
      <c r="VHX74" s="677"/>
      <c r="VHY74" s="677"/>
      <c r="VHZ74" s="677"/>
      <c r="VIA74" s="677"/>
      <c r="VIB74" s="677"/>
      <c r="VIC74" s="677"/>
      <c r="VID74" s="677"/>
      <c r="VIE74" s="677"/>
      <c r="VIF74" s="677"/>
      <c r="VIG74" s="677"/>
      <c r="VIH74" s="677"/>
      <c r="VII74" s="677"/>
      <c r="VIJ74" s="677"/>
      <c r="VIK74" s="677"/>
      <c r="VIL74" s="677"/>
      <c r="VIM74" s="677"/>
      <c r="VIN74" s="677"/>
      <c r="VIO74" s="677"/>
      <c r="VIP74" s="677"/>
      <c r="VIQ74" s="677"/>
      <c r="VIR74" s="677"/>
      <c r="VIS74" s="677"/>
      <c r="VIT74" s="677"/>
      <c r="VIU74" s="677"/>
      <c r="VIV74" s="677"/>
      <c r="VIW74" s="677"/>
      <c r="VIX74" s="677"/>
      <c r="VIY74" s="677"/>
      <c r="VIZ74" s="677"/>
      <c r="VJA74" s="677"/>
      <c r="VJB74" s="677"/>
      <c r="VJC74" s="677"/>
      <c r="VJD74" s="677"/>
      <c r="VJE74" s="677"/>
      <c r="VJF74" s="677"/>
      <c r="VJG74" s="677"/>
      <c r="VJH74" s="677"/>
      <c r="VJI74" s="677"/>
      <c r="VJJ74" s="677"/>
      <c r="VJK74" s="677"/>
      <c r="VJL74" s="677"/>
      <c r="VJM74" s="677"/>
      <c r="VJN74" s="677"/>
      <c r="VJO74" s="677"/>
      <c r="VJP74" s="677"/>
      <c r="VJQ74" s="677"/>
      <c r="VJR74" s="677"/>
      <c r="VJS74" s="677"/>
      <c r="VJT74" s="677"/>
      <c r="VJU74" s="677"/>
      <c r="VJV74" s="677"/>
      <c r="VJW74" s="677"/>
      <c r="VJX74" s="677"/>
      <c r="VJY74" s="677"/>
      <c r="VJZ74" s="677"/>
      <c r="VKA74" s="677"/>
      <c r="VKB74" s="677"/>
      <c r="VKC74" s="677"/>
      <c r="VKD74" s="677"/>
      <c r="VKE74" s="677"/>
      <c r="VKF74" s="677"/>
      <c r="VKG74" s="677"/>
      <c r="VKH74" s="677"/>
      <c r="VKI74" s="677"/>
      <c r="VKJ74" s="677"/>
      <c r="VKK74" s="677"/>
      <c r="VKL74" s="677"/>
      <c r="VKM74" s="677"/>
      <c r="VKN74" s="677"/>
      <c r="VKO74" s="677"/>
      <c r="VKP74" s="677"/>
      <c r="VKQ74" s="677"/>
      <c r="VKR74" s="677"/>
      <c r="VKS74" s="677"/>
      <c r="VKT74" s="677"/>
      <c r="VKU74" s="677"/>
      <c r="VKV74" s="677"/>
      <c r="VKW74" s="677"/>
      <c r="VKX74" s="677"/>
      <c r="VKY74" s="677"/>
      <c r="VKZ74" s="677"/>
      <c r="VLA74" s="677"/>
      <c r="VLB74" s="677"/>
      <c r="VLC74" s="677"/>
      <c r="VLD74" s="677"/>
      <c r="VLE74" s="677"/>
      <c r="VLF74" s="677"/>
      <c r="VLG74" s="677"/>
      <c r="VLH74" s="677"/>
      <c r="VLI74" s="677"/>
      <c r="VLJ74" s="677"/>
      <c r="VLK74" s="677"/>
      <c r="VLL74" s="677"/>
      <c r="VLM74" s="677"/>
      <c r="VLN74" s="677"/>
      <c r="VLO74" s="677"/>
      <c r="VLP74" s="677"/>
      <c r="VLQ74" s="677"/>
      <c r="VLR74" s="677"/>
      <c r="VLS74" s="677"/>
      <c r="VLT74" s="677"/>
      <c r="VLU74" s="677"/>
      <c r="VLV74" s="677"/>
      <c r="VLW74" s="677"/>
      <c r="VLX74" s="677"/>
      <c r="VLY74" s="677"/>
      <c r="VLZ74" s="677"/>
      <c r="VMA74" s="677"/>
      <c r="VMB74" s="677"/>
      <c r="VMC74" s="677"/>
      <c r="VMD74" s="677"/>
      <c r="VME74" s="677"/>
      <c r="VMF74" s="677"/>
      <c r="VMG74" s="677"/>
      <c r="VMH74" s="677"/>
      <c r="VMI74" s="677"/>
      <c r="VMJ74" s="677"/>
      <c r="VMK74" s="677"/>
      <c r="VML74" s="677"/>
      <c r="VMM74" s="677"/>
      <c r="VMN74" s="677"/>
      <c r="VMO74" s="677"/>
      <c r="VMP74" s="677"/>
      <c r="VMQ74" s="677"/>
      <c r="VMR74" s="677"/>
      <c r="VMS74" s="677"/>
      <c r="VMT74" s="677"/>
      <c r="VMU74" s="677"/>
      <c r="VMV74" s="677"/>
      <c r="VMW74" s="677"/>
      <c r="VMX74" s="677"/>
      <c r="VMY74" s="677"/>
      <c r="VMZ74" s="677"/>
      <c r="VNA74" s="677"/>
      <c r="VNB74" s="677"/>
      <c r="VNC74" s="677"/>
      <c r="VND74" s="677"/>
      <c r="VNE74" s="677"/>
      <c r="VNF74" s="677"/>
      <c r="VNG74" s="677"/>
      <c r="VNH74" s="677"/>
      <c r="VNI74" s="677"/>
      <c r="VNJ74" s="677"/>
      <c r="VNK74" s="677"/>
      <c r="VNL74" s="677"/>
      <c r="VNM74" s="677"/>
      <c r="VNN74" s="677"/>
      <c r="VNO74" s="677"/>
      <c r="VNP74" s="677"/>
      <c r="VNQ74" s="677"/>
      <c r="VNR74" s="677"/>
      <c r="VNS74" s="677"/>
      <c r="VNT74" s="677"/>
      <c r="VNU74" s="677"/>
      <c r="VNV74" s="677"/>
      <c r="VNW74" s="677"/>
      <c r="VNX74" s="677"/>
      <c r="VNY74" s="677"/>
      <c r="VNZ74" s="677"/>
      <c r="VOA74" s="677"/>
      <c r="VOB74" s="677"/>
      <c r="VOC74" s="677"/>
      <c r="VOD74" s="677"/>
      <c r="VOE74" s="677"/>
      <c r="VOF74" s="677"/>
      <c r="VOG74" s="677"/>
      <c r="VOH74" s="677"/>
      <c r="VOI74" s="677"/>
      <c r="VOJ74" s="677"/>
      <c r="VOK74" s="677"/>
      <c r="VOL74" s="677"/>
      <c r="VOM74" s="677"/>
      <c r="VON74" s="677"/>
      <c r="VOO74" s="677"/>
      <c r="VOP74" s="677"/>
      <c r="VOQ74" s="677"/>
      <c r="VOR74" s="677"/>
      <c r="VOS74" s="677"/>
      <c r="VOT74" s="677"/>
      <c r="VOU74" s="677"/>
      <c r="VOV74" s="677"/>
      <c r="VOW74" s="677"/>
      <c r="VOX74" s="677"/>
      <c r="VOY74" s="677"/>
      <c r="VOZ74" s="677"/>
      <c r="VPA74" s="677"/>
      <c r="VPB74" s="677"/>
      <c r="VPC74" s="677"/>
      <c r="VPD74" s="677"/>
      <c r="VPE74" s="677"/>
      <c r="VPF74" s="677"/>
      <c r="VPG74" s="677"/>
      <c r="VPH74" s="677"/>
      <c r="VPI74" s="677"/>
      <c r="VPJ74" s="677"/>
      <c r="VPK74" s="677"/>
      <c r="VPL74" s="677"/>
      <c r="VPM74" s="677"/>
      <c r="VPN74" s="677"/>
      <c r="VPO74" s="677"/>
      <c r="VPP74" s="677"/>
      <c r="VPQ74" s="677"/>
      <c r="VPR74" s="677"/>
      <c r="VPS74" s="677"/>
      <c r="VPT74" s="677"/>
      <c r="VPU74" s="677"/>
      <c r="VPV74" s="677"/>
      <c r="VPW74" s="677"/>
      <c r="VPX74" s="677"/>
      <c r="VPY74" s="677"/>
      <c r="VPZ74" s="677"/>
      <c r="VQA74" s="677"/>
      <c r="VQB74" s="677"/>
      <c r="VQC74" s="677"/>
      <c r="VQD74" s="677"/>
      <c r="VQE74" s="677"/>
      <c r="VQF74" s="677"/>
      <c r="VQG74" s="677"/>
      <c r="VQH74" s="677"/>
      <c r="VQI74" s="677"/>
      <c r="VQJ74" s="677"/>
      <c r="VQK74" s="677"/>
      <c r="VQL74" s="677"/>
      <c r="VQM74" s="677"/>
      <c r="VQN74" s="677"/>
      <c r="VQO74" s="677"/>
      <c r="VQP74" s="677"/>
      <c r="VQQ74" s="677"/>
      <c r="VQR74" s="677"/>
      <c r="VQS74" s="677"/>
      <c r="VQT74" s="677"/>
      <c r="VQU74" s="677"/>
      <c r="VQV74" s="677"/>
      <c r="VQW74" s="677"/>
      <c r="VQX74" s="677"/>
      <c r="VQY74" s="677"/>
      <c r="VQZ74" s="677"/>
      <c r="VRA74" s="677"/>
      <c r="VRB74" s="677"/>
      <c r="VRC74" s="677"/>
      <c r="VRD74" s="677"/>
      <c r="VRE74" s="677"/>
      <c r="VRF74" s="677"/>
      <c r="VRG74" s="677"/>
      <c r="VRH74" s="677"/>
      <c r="VRI74" s="677"/>
      <c r="VRJ74" s="677"/>
      <c r="VRK74" s="677"/>
      <c r="VRL74" s="677"/>
      <c r="VRM74" s="677"/>
      <c r="VRN74" s="677"/>
      <c r="VRO74" s="677"/>
      <c r="VRP74" s="677"/>
      <c r="VRQ74" s="677"/>
      <c r="VRR74" s="677"/>
      <c r="VRS74" s="677"/>
      <c r="VRT74" s="677"/>
      <c r="VRU74" s="677"/>
      <c r="VRV74" s="677"/>
      <c r="VRW74" s="677"/>
      <c r="VRX74" s="677"/>
      <c r="VRY74" s="677"/>
      <c r="VRZ74" s="677"/>
      <c r="VSA74" s="677"/>
      <c r="VSB74" s="677"/>
      <c r="VSC74" s="677"/>
      <c r="VSD74" s="677"/>
      <c r="VSE74" s="677"/>
      <c r="VSF74" s="677"/>
      <c r="VSG74" s="677"/>
      <c r="VSH74" s="677"/>
      <c r="VSI74" s="677"/>
      <c r="VSJ74" s="677"/>
      <c r="VSK74" s="677"/>
      <c r="VSL74" s="677"/>
      <c r="VSM74" s="677"/>
      <c r="VSN74" s="677"/>
      <c r="VSO74" s="677"/>
      <c r="VSP74" s="677"/>
      <c r="VSQ74" s="677"/>
      <c r="VSR74" s="677"/>
      <c r="VSS74" s="677"/>
      <c r="VST74" s="677"/>
      <c r="VSU74" s="677"/>
      <c r="VSV74" s="677"/>
      <c r="VSW74" s="677"/>
      <c r="VSX74" s="677"/>
      <c r="VSY74" s="677"/>
      <c r="VSZ74" s="677"/>
      <c r="VTA74" s="677"/>
      <c r="VTB74" s="677"/>
      <c r="VTC74" s="677"/>
      <c r="VTD74" s="677"/>
      <c r="VTE74" s="677"/>
      <c r="VTF74" s="677"/>
      <c r="VTG74" s="677"/>
      <c r="VTH74" s="677"/>
      <c r="VTI74" s="677"/>
      <c r="VTJ74" s="677"/>
      <c r="VTK74" s="677"/>
      <c r="VTL74" s="677"/>
      <c r="VTM74" s="677"/>
      <c r="VTN74" s="677"/>
      <c r="VTO74" s="677"/>
      <c r="VTP74" s="677"/>
      <c r="VTQ74" s="677"/>
      <c r="VTR74" s="677"/>
      <c r="VTS74" s="677"/>
      <c r="VTT74" s="677"/>
      <c r="VTU74" s="677"/>
      <c r="VTV74" s="677"/>
      <c r="VTW74" s="677"/>
      <c r="VTX74" s="677"/>
      <c r="VTY74" s="677"/>
      <c r="VTZ74" s="677"/>
      <c r="VUA74" s="677"/>
      <c r="VUB74" s="677"/>
      <c r="VUC74" s="677"/>
      <c r="VUD74" s="677"/>
      <c r="VUE74" s="677"/>
      <c r="VUF74" s="677"/>
      <c r="VUG74" s="677"/>
      <c r="VUH74" s="677"/>
      <c r="VUI74" s="677"/>
      <c r="VUJ74" s="677"/>
      <c r="VUK74" s="677"/>
      <c r="VUL74" s="677"/>
      <c r="VUM74" s="677"/>
      <c r="VUN74" s="677"/>
      <c r="VUO74" s="677"/>
      <c r="VUP74" s="677"/>
      <c r="VUQ74" s="677"/>
      <c r="VUR74" s="677"/>
      <c r="VUS74" s="677"/>
      <c r="VUT74" s="677"/>
      <c r="VUU74" s="677"/>
      <c r="VUV74" s="677"/>
      <c r="VUW74" s="677"/>
      <c r="VUX74" s="677"/>
      <c r="VUY74" s="677"/>
      <c r="VUZ74" s="677"/>
      <c r="VVA74" s="677"/>
      <c r="VVB74" s="677"/>
      <c r="VVC74" s="677"/>
      <c r="VVD74" s="677"/>
      <c r="VVE74" s="677"/>
      <c r="VVF74" s="677"/>
      <c r="VVG74" s="677"/>
      <c r="VVH74" s="677"/>
      <c r="VVI74" s="677"/>
      <c r="VVJ74" s="677"/>
      <c r="VVK74" s="677"/>
      <c r="VVL74" s="677"/>
      <c r="VVM74" s="677"/>
      <c r="VVN74" s="677"/>
      <c r="VVO74" s="677"/>
      <c r="VVP74" s="677"/>
      <c r="VVQ74" s="677"/>
      <c r="VVR74" s="677"/>
      <c r="VVS74" s="677"/>
      <c r="VVT74" s="677"/>
      <c r="VVU74" s="677"/>
      <c r="VVV74" s="677"/>
      <c r="VVW74" s="677"/>
      <c r="VVX74" s="677"/>
      <c r="VVY74" s="677"/>
      <c r="VVZ74" s="677"/>
      <c r="VWA74" s="677"/>
      <c r="VWB74" s="677"/>
      <c r="VWC74" s="677"/>
      <c r="VWD74" s="677"/>
      <c r="VWE74" s="677"/>
      <c r="VWF74" s="677"/>
      <c r="VWG74" s="677"/>
      <c r="VWH74" s="677"/>
      <c r="VWI74" s="677"/>
      <c r="VWJ74" s="677"/>
      <c r="VWK74" s="677"/>
      <c r="VWL74" s="677"/>
      <c r="VWM74" s="677"/>
      <c r="VWN74" s="677"/>
      <c r="VWO74" s="677"/>
      <c r="VWP74" s="677"/>
      <c r="VWQ74" s="677"/>
      <c r="VWR74" s="677"/>
      <c r="VWS74" s="677"/>
      <c r="VWT74" s="677"/>
      <c r="VWU74" s="677"/>
      <c r="VWV74" s="677"/>
      <c r="VWW74" s="677"/>
      <c r="VWX74" s="677"/>
      <c r="VWY74" s="677"/>
      <c r="VWZ74" s="677"/>
      <c r="VXA74" s="677"/>
      <c r="VXB74" s="677"/>
      <c r="VXC74" s="677"/>
      <c r="VXD74" s="677"/>
      <c r="VXE74" s="677"/>
      <c r="VXF74" s="677"/>
      <c r="VXG74" s="677"/>
      <c r="VXH74" s="677"/>
      <c r="VXI74" s="677"/>
      <c r="VXJ74" s="677"/>
      <c r="VXK74" s="677"/>
      <c r="VXL74" s="677"/>
      <c r="VXM74" s="677"/>
      <c r="VXN74" s="677"/>
      <c r="VXO74" s="677"/>
      <c r="VXP74" s="677"/>
      <c r="VXQ74" s="677"/>
      <c r="VXR74" s="677"/>
      <c r="VXS74" s="677"/>
      <c r="VXT74" s="677"/>
      <c r="VXU74" s="677"/>
      <c r="VXV74" s="677"/>
      <c r="VXW74" s="677"/>
      <c r="VXX74" s="677"/>
      <c r="VXY74" s="677"/>
      <c r="VXZ74" s="677"/>
      <c r="VYA74" s="677"/>
      <c r="VYB74" s="677"/>
      <c r="VYC74" s="677"/>
      <c r="VYD74" s="677"/>
      <c r="VYE74" s="677"/>
      <c r="VYF74" s="677"/>
      <c r="VYG74" s="677"/>
      <c r="VYH74" s="677"/>
      <c r="VYI74" s="677"/>
      <c r="VYJ74" s="677"/>
      <c r="VYK74" s="677"/>
      <c r="VYL74" s="677"/>
      <c r="VYM74" s="677"/>
      <c r="VYN74" s="677"/>
      <c r="VYO74" s="677"/>
      <c r="VYP74" s="677"/>
      <c r="VYQ74" s="677"/>
      <c r="VYR74" s="677"/>
      <c r="VYS74" s="677"/>
      <c r="VYT74" s="677"/>
      <c r="VYU74" s="677"/>
      <c r="VYV74" s="677"/>
      <c r="VYW74" s="677"/>
      <c r="VYX74" s="677"/>
      <c r="VYY74" s="677"/>
      <c r="VYZ74" s="677"/>
      <c r="VZA74" s="677"/>
      <c r="VZB74" s="677"/>
      <c r="VZC74" s="677"/>
      <c r="VZD74" s="677"/>
      <c r="VZE74" s="677"/>
      <c r="VZF74" s="677"/>
      <c r="VZG74" s="677"/>
      <c r="VZH74" s="677"/>
      <c r="VZI74" s="677"/>
      <c r="VZJ74" s="677"/>
      <c r="VZK74" s="677"/>
      <c r="VZL74" s="677"/>
      <c r="VZM74" s="677"/>
      <c r="VZN74" s="677"/>
      <c r="VZO74" s="677"/>
      <c r="VZP74" s="677"/>
      <c r="VZQ74" s="677"/>
      <c r="VZR74" s="677"/>
      <c r="VZS74" s="677"/>
      <c r="VZT74" s="677"/>
      <c r="VZU74" s="677"/>
      <c r="VZV74" s="677"/>
      <c r="VZW74" s="677"/>
      <c r="VZX74" s="677"/>
      <c r="VZY74" s="677"/>
      <c r="VZZ74" s="677"/>
      <c r="WAA74" s="677"/>
      <c r="WAB74" s="677"/>
      <c r="WAC74" s="677"/>
      <c r="WAD74" s="677"/>
      <c r="WAE74" s="677"/>
      <c r="WAF74" s="677"/>
      <c r="WAG74" s="677"/>
      <c r="WAH74" s="677"/>
      <c r="WAI74" s="677"/>
      <c r="WAJ74" s="677"/>
      <c r="WAK74" s="677"/>
      <c r="WAL74" s="677"/>
      <c r="WAM74" s="677"/>
      <c r="WAN74" s="677"/>
      <c r="WAO74" s="677"/>
      <c r="WAP74" s="677"/>
      <c r="WAQ74" s="677"/>
      <c r="WAR74" s="677"/>
      <c r="WAS74" s="677"/>
      <c r="WAT74" s="677"/>
      <c r="WAU74" s="677"/>
      <c r="WAV74" s="677"/>
      <c r="WAW74" s="677"/>
      <c r="WAX74" s="677"/>
      <c r="WAY74" s="677"/>
      <c r="WAZ74" s="677"/>
      <c r="WBA74" s="677"/>
      <c r="WBB74" s="677"/>
      <c r="WBC74" s="677"/>
      <c r="WBD74" s="677"/>
      <c r="WBE74" s="677"/>
      <c r="WBF74" s="677"/>
      <c r="WBG74" s="677"/>
      <c r="WBH74" s="677"/>
      <c r="WBI74" s="677"/>
      <c r="WBJ74" s="677"/>
      <c r="WBK74" s="677"/>
      <c r="WBL74" s="677"/>
      <c r="WBM74" s="677"/>
      <c r="WBN74" s="677"/>
      <c r="WBO74" s="677"/>
      <c r="WBP74" s="677"/>
      <c r="WBQ74" s="677"/>
      <c r="WBR74" s="677"/>
      <c r="WBS74" s="677"/>
      <c r="WBT74" s="677"/>
      <c r="WBU74" s="677"/>
      <c r="WBV74" s="677"/>
      <c r="WBW74" s="677"/>
      <c r="WBX74" s="677"/>
      <c r="WBY74" s="677"/>
      <c r="WBZ74" s="677"/>
      <c r="WCA74" s="677"/>
      <c r="WCB74" s="677"/>
      <c r="WCC74" s="677"/>
      <c r="WCD74" s="677"/>
      <c r="WCE74" s="677"/>
      <c r="WCF74" s="677"/>
      <c r="WCG74" s="677"/>
      <c r="WCH74" s="677"/>
      <c r="WCI74" s="677"/>
      <c r="WCJ74" s="677"/>
      <c r="WCK74" s="677"/>
      <c r="WCL74" s="677"/>
      <c r="WCM74" s="677"/>
      <c r="WCN74" s="677"/>
      <c r="WCO74" s="677"/>
      <c r="WCP74" s="677"/>
      <c r="WCQ74" s="677"/>
      <c r="WCR74" s="677"/>
      <c r="WCS74" s="677"/>
      <c r="WCT74" s="677"/>
      <c r="WCU74" s="677"/>
      <c r="WCV74" s="677"/>
      <c r="WCW74" s="677"/>
      <c r="WCX74" s="677"/>
      <c r="WCY74" s="677"/>
      <c r="WCZ74" s="677"/>
      <c r="WDA74" s="677"/>
      <c r="WDB74" s="677"/>
      <c r="WDC74" s="677"/>
      <c r="WDD74" s="677"/>
      <c r="WDE74" s="677"/>
      <c r="WDF74" s="677"/>
      <c r="WDG74" s="677"/>
      <c r="WDH74" s="677"/>
      <c r="WDI74" s="677"/>
      <c r="WDJ74" s="677"/>
      <c r="WDK74" s="677"/>
      <c r="WDL74" s="677"/>
      <c r="WDM74" s="677"/>
      <c r="WDN74" s="677"/>
      <c r="WDO74" s="677"/>
      <c r="WDP74" s="677"/>
      <c r="WDQ74" s="677"/>
      <c r="WDR74" s="677"/>
      <c r="WDS74" s="677"/>
      <c r="WDT74" s="677"/>
      <c r="WDU74" s="677"/>
      <c r="WDV74" s="677"/>
      <c r="WDW74" s="677"/>
      <c r="WDX74" s="677"/>
      <c r="WDY74" s="677"/>
      <c r="WDZ74" s="677"/>
      <c r="WEA74" s="677"/>
      <c r="WEB74" s="677"/>
      <c r="WEC74" s="677"/>
      <c r="WED74" s="677"/>
      <c r="WEE74" s="677"/>
      <c r="WEF74" s="677"/>
      <c r="WEG74" s="677"/>
      <c r="WEH74" s="677"/>
      <c r="WEI74" s="677"/>
      <c r="WEJ74" s="677"/>
      <c r="WEK74" s="677"/>
      <c r="WEL74" s="677"/>
      <c r="WEM74" s="677"/>
      <c r="WEN74" s="677"/>
      <c r="WEO74" s="677"/>
      <c r="WEP74" s="677"/>
      <c r="WEQ74" s="677"/>
      <c r="WER74" s="677"/>
      <c r="WES74" s="677"/>
      <c r="WET74" s="677"/>
      <c r="WEU74" s="677"/>
      <c r="WEV74" s="677"/>
      <c r="WEW74" s="677"/>
      <c r="WEX74" s="677"/>
      <c r="WEY74" s="677"/>
      <c r="WEZ74" s="677"/>
      <c r="WFA74" s="677"/>
      <c r="WFB74" s="677"/>
      <c r="WFC74" s="677"/>
      <c r="WFD74" s="677"/>
      <c r="WFE74" s="677"/>
      <c r="WFF74" s="677"/>
      <c r="WFG74" s="677"/>
      <c r="WFH74" s="677"/>
      <c r="WFI74" s="677"/>
      <c r="WFJ74" s="677"/>
      <c r="WFK74" s="677"/>
      <c r="WFL74" s="677"/>
      <c r="WFM74" s="677"/>
      <c r="WFN74" s="677"/>
      <c r="WFO74" s="677"/>
      <c r="WFP74" s="677"/>
      <c r="WFQ74" s="677"/>
      <c r="WFR74" s="677"/>
      <c r="WFS74" s="677"/>
      <c r="WFT74" s="677"/>
      <c r="WFU74" s="677"/>
      <c r="WFV74" s="677"/>
      <c r="WFW74" s="677"/>
      <c r="WFX74" s="677"/>
      <c r="WFY74" s="677"/>
      <c r="WFZ74" s="677"/>
      <c r="WGA74" s="677"/>
      <c r="WGB74" s="677"/>
      <c r="WGC74" s="677"/>
      <c r="WGD74" s="677"/>
      <c r="WGE74" s="677"/>
      <c r="WGF74" s="677"/>
      <c r="WGG74" s="677"/>
      <c r="WGH74" s="677"/>
      <c r="WGI74" s="677"/>
      <c r="WGJ74" s="677"/>
      <c r="WGK74" s="677"/>
      <c r="WGL74" s="677"/>
      <c r="WGM74" s="677"/>
      <c r="WGN74" s="677"/>
      <c r="WGO74" s="677"/>
      <c r="WGP74" s="677"/>
      <c r="WGQ74" s="677"/>
      <c r="WGR74" s="677"/>
      <c r="WGS74" s="677"/>
      <c r="WGT74" s="677"/>
      <c r="WGU74" s="677"/>
      <c r="WGV74" s="677"/>
      <c r="WGW74" s="677"/>
      <c r="WGX74" s="677"/>
      <c r="WGY74" s="677"/>
      <c r="WGZ74" s="677"/>
      <c r="WHA74" s="677"/>
      <c r="WHB74" s="677"/>
      <c r="WHC74" s="677"/>
      <c r="WHD74" s="677"/>
      <c r="WHE74" s="677"/>
      <c r="WHF74" s="677"/>
      <c r="WHG74" s="677"/>
      <c r="WHH74" s="677"/>
      <c r="WHI74" s="677"/>
      <c r="WHJ74" s="677"/>
      <c r="WHK74" s="677"/>
      <c r="WHL74" s="677"/>
      <c r="WHM74" s="677"/>
      <c r="WHN74" s="677"/>
      <c r="WHO74" s="677"/>
      <c r="WHP74" s="677"/>
      <c r="WHQ74" s="677"/>
      <c r="WHR74" s="677"/>
      <c r="WHS74" s="677"/>
      <c r="WHT74" s="677"/>
      <c r="WHU74" s="677"/>
      <c r="WHV74" s="677"/>
      <c r="WHW74" s="677"/>
      <c r="WHX74" s="677"/>
      <c r="WHY74" s="677"/>
      <c r="WHZ74" s="677"/>
      <c r="WIA74" s="677"/>
      <c r="WIB74" s="677"/>
      <c r="WIC74" s="677"/>
      <c r="WID74" s="677"/>
      <c r="WIE74" s="677"/>
      <c r="WIF74" s="677"/>
      <c r="WIG74" s="677"/>
      <c r="WIH74" s="677"/>
      <c r="WII74" s="677"/>
      <c r="WIJ74" s="677"/>
      <c r="WIK74" s="677"/>
      <c r="WIL74" s="677"/>
      <c r="WIM74" s="677"/>
      <c r="WIN74" s="677"/>
      <c r="WIO74" s="677"/>
      <c r="WIP74" s="677"/>
      <c r="WIQ74" s="677"/>
      <c r="WIR74" s="677"/>
      <c r="WIS74" s="677"/>
      <c r="WIT74" s="677"/>
      <c r="WIU74" s="677"/>
      <c r="WIV74" s="677"/>
      <c r="WIW74" s="677"/>
      <c r="WIX74" s="677"/>
      <c r="WIY74" s="677"/>
      <c r="WIZ74" s="677"/>
      <c r="WJA74" s="677"/>
      <c r="WJB74" s="677"/>
      <c r="WJC74" s="677"/>
      <c r="WJD74" s="677"/>
      <c r="WJE74" s="677"/>
      <c r="WJF74" s="677"/>
      <c r="WJG74" s="677"/>
      <c r="WJH74" s="677"/>
      <c r="WJI74" s="677"/>
      <c r="WJJ74" s="677"/>
      <c r="WJK74" s="677"/>
      <c r="WJL74" s="677"/>
      <c r="WJM74" s="677"/>
      <c r="WJN74" s="677"/>
      <c r="WJO74" s="677"/>
      <c r="WJP74" s="677"/>
      <c r="WJQ74" s="677"/>
      <c r="WJR74" s="677"/>
      <c r="WJS74" s="677"/>
      <c r="WJT74" s="677"/>
      <c r="WJU74" s="677"/>
      <c r="WJV74" s="677"/>
      <c r="WJW74" s="677"/>
      <c r="WJX74" s="677"/>
      <c r="WJY74" s="677"/>
      <c r="WJZ74" s="677"/>
      <c r="WKA74" s="677"/>
      <c r="WKB74" s="677"/>
      <c r="WKC74" s="677"/>
      <c r="WKD74" s="677"/>
      <c r="WKE74" s="677"/>
      <c r="WKF74" s="677"/>
      <c r="WKG74" s="677"/>
      <c r="WKH74" s="677"/>
      <c r="WKI74" s="677"/>
      <c r="WKJ74" s="677"/>
      <c r="WKK74" s="677"/>
      <c r="WKL74" s="677"/>
      <c r="WKM74" s="677"/>
      <c r="WKN74" s="677"/>
      <c r="WKO74" s="677"/>
      <c r="WKP74" s="677"/>
      <c r="WKQ74" s="677"/>
      <c r="WKR74" s="677"/>
      <c r="WKS74" s="677"/>
      <c r="WKT74" s="677"/>
      <c r="WKU74" s="677"/>
      <c r="WKV74" s="677"/>
      <c r="WKW74" s="677"/>
      <c r="WKX74" s="677"/>
      <c r="WKY74" s="677"/>
      <c r="WKZ74" s="677"/>
      <c r="WLA74" s="677"/>
      <c r="WLB74" s="677"/>
      <c r="WLC74" s="677"/>
      <c r="WLD74" s="677"/>
      <c r="WLE74" s="677"/>
      <c r="WLF74" s="677"/>
      <c r="WLG74" s="677"/>
      <c r="WLH74" s="677"/>
      <c r="WLI74" s="677"/>
      <c r="WLJ74" s="677"/>
      <c r="WLK74" s="677"/>
      <c r="WLL74" s="677"/>
      <c r="WLM74" s="677"/>
      <c r="WLN74" s="677"/>
      <c r="WLO74" s="677"/>
      <c r="WLP74" s="677"/>
      <c r="WLQ74" s="677"/>
      <c r="WLR74" s="677"/>
      <c r="WLS74" s="677"/>
      <c r="WLT74" s="677"/>
      <c r="WLU74" s="677"/>
      <c r="WLV74" s="677"/>
      <c r="WLW74" s="677"/>
      <c r="WLX74" s="677"/>
      <c r="WLY74" s="677"/>
      <c r="WLZ74" s="677"/>
      <c r="WMA74" s="677"/>
      <c r="WMB74" s="677"/>
      <c r="WMC74" s="677"/>
      <c r="WMD74" s="677"/>
      <c r="WME74" s="677"/>
      <c r="WMF74" s="677"/>
      <c r="WMG74" s="677"/>
      <c r="WMH74" s="677"/>
      <c r="WMI74" s="677"/>
      <c r="WMJ74" s="677"/>
      <c r="WMK74" s="677"/>
      <c r="WML74" s="677"/>
      <c r="WMM74" s="677"/>
      <c r="WMN74" s="677"/>
      <c r="WMO74" s="677"/>
      <c r="WMP74" s="677"/>
      <c r="WMQ74" s="677"/>
      <c r="WMR74" s="677"/>
      <c r="WMS74" s="677"/>
      <c r="WMT74" s="677"/>
      <c r="WMU74" s="677"/>
      <c r="WMV74" s="677"/>
      <c r="WMW74" s="677"/>
      <c r="WMX74" s="677"/>
      <c r="WMY74" s="677"/>
      <c r="WMZ74" s="677"/>
      <c r="WNA74" s="677"/>
      <c r="WNB74" s="677"/>
      <c r="WNC74" s="677"/>
      <c r="WND74" s="677"/>
      <c r="WNE74" s="677"/>
      <c r="WNF74" s="677"/>
      <c r="WNG74" s="677"/>
      <c r="WNH74" s="677"/>
      <c r="WNI74" s="677"/>
      <c r="WNJ74" s="677"/>
      <c r="WNK74" s="677"/>
      <c r="WNL74" s="677"/>
      <c r="WNM74" s="677"/>
      <c r="WNN74" s="677"/>
      <c r="WNO74" s="677"/>
      <c r="WNP74" s="677"/>
      <c r="WNQ74" s="677"/>
      <c r="WNR74" s="677"/>
      <c r="WNS74" s="677"/>
      <c r="WNT74" s="677"/>
      <c r="WNU74" s="677"/>
      <c r="WNV74" s="677"/>
      <c r="WNW74" s="677"/>
      <c r="WNX74" s="677"/>
      <c r="WNY74" s="677"/>
      <c r="WNZ74" s="677"/>
      <c r="WOA74" s="677"/>
      <c r="WOB74" s="677"/>
      <c r="WOC74" s="677"/>
      <c r="WOD74" s="677"/>
      <c r="WOE74" s="677"/>
      <c r="WOF74" s="677"/>
      <c r="WOG74" s="677"/>
      <c r="WOH74" s="677"/>
      <c r="WOI74" s="677"/>
      <c r="WOJ74" s="677"/>
      <c r="WOK74" s="677"/>
      <c r="WOL74" s="677"/>
      <c r="WOM74" s="677"/>
      <c r="WON74" s="677"/>
      <c r="WOO74" s="677"/>
      <c r="WOP74" s="677"/>
      <c r="WOQ74" s="677"/>
      <c r="WOR74" s="677"/>
      <c r="WOS74" s="677"/>
      <c r="WOT74" s="677"/>
      <c r="WOU74" s="677"/>
      <c r="WOV74" s="677"/>
      <c r="WOW74" s="677"/>
      <c r="WOX74" s="677"/>
      <c r="WOY74" s="677"/>
      <c r="WOZ74" s="677"/>
      <c r="WPA74" s="677"/>
      <c r="WPB74" s="677"/>
      <c r="WPC74" s="677"/>
      <c r="WPD74" s="677"/>
      <c r="WPE74" s="677"/>
      <c r="WPF74" s="677"/>
      <c r="WPG74" s="677"/>
      <c r="WPH74" s="677"/>
      <c r="WPI74" s="677"/>
      <c r="WPJ74" s="677"/>
      <c r="WPK74" s="677"/>
      <c r="WPL74" s="677"/>
      <c r="WPM74" s="677"/>
      <c r="WPN74" s="677"/>
      <c r="WPO74" s="677"/>
      <c r="WPP74" s="677"/>
      <c r="WPQ74" s="677"/>
      <c r="WPR74" s="677"/>
      <c r="WPS74" s="677"/>
      <c r="WPT74" s="677"/>
      <c r="WPU74" s="677"/>
      <c r="WPV74" s="677"/>
      <c r="WPW74" s="677"/>
      <c r="WPX74" s="677"/>
      <c r="WPY74" s="677"/>
      <c r="WPZ74" s="677"/>
      <c r="WQA74" s="677"/>
      <c r="WQB74" s="677"/>
      <c r="WQC74" s="677"/>
      <c r="WQD74" s="677"/>
      <c r="WQE74" s="677"/>
      <c r="WQF74" s="677"/>
      <c r="WQG74" s="677"/>
      <c r="WQH74" s="677"/>
      <c r="WQI74" s="677"/>
      <c r="WQJ74" s="677"/>
      <c r="WQK74" s="677"/>
      <c r="WQL74" s="677"/>
      <c r="WQM74" s="677"/>
      <c r="WQN74" s="677"/>
      <c r="WQO74" s="677"/>
      <c r="WQP74" s="677"/>
      <c r="WQQ74" s="677"/>
      <c r="WQR74" s="677"/>
      <c r="WQS74" s="677"/>
      <c r="WQT74" s="677"/>
      <c r="WQU74" s="677"/>
      <c r="WQV74" s="677"/>
      <c r="WQW74" s="677"/>
      <c r="WQX74" s="677"/>
      <c r="WQY74" s="677"/>
      <c r="WQZ74" s="677"/>
      <c r="WRA74" s="677"/>
      <c r="WRB74" s="677"/>
      <c r="WRC74" s="677"/>
      <c r="WRD74" s="677"/>
      <c r="WRE74" s="677"/>
      <c r="WRF74" s="677"/>
      <c r="WRG74" s="677"/>
      <c r="WRH74" s="677"/>
      <c r="WRI74" s="677"/>
      <c r="WRJ74" s="677"/>
      <c r="WRK74" s="677"/>
      <c r="WRL74" s="677"/>
      <c r="WRM74" s="677"/>
      <c r="WRN74" s="677"/>
      <c r="WRO74" s="677"/>
      <c r="WRP74" s="677"/>
      <c r="WRQ74" s="677"/>
      <c r="WRR74" s="677"/>
      <c r="WRS74" s="677"/>
      <c r="WRT74" s="677"/>
      <c r="WRU74" s="677"/>
      <c r="WRV74" s="677"/>
      <c r="WRW74" s="677"/>
      <c r="WRX74" s="677"/>
      <c r="WRY74" s="677"/>
      <c r="WRZ74" s="677"/>
      <c r="WSA74" s="677"/>
      <c r="WSB74" s="677"/>
      <c r="WSC74" s="677"/>
      <c r="WSD74" s="677"/>
      <c r="WSE74" s="677"/>
      <c r="WSF74" s="677"/>
      <c r="WSG74" s="677"/>
      <c r="WSH74" s="677"/>
      <c r="WSI74" s="677"/>
      <c r="WSJ74" s="677"/>
      <c r="WSK74" s="677"/>
      <c r="WSL74" s="677"/>
      <c r="WSM74" s="677"/>
      <c r="WSN74" s="677"/>
      <c r="WSO74" s="677"/>
      <c r="WSP74" s="677"/>
      <c r="WSQ74" s="677"/>
      <c r="WSR74" s="677"/>
      <c r="WSS74" s="677"/>
      <c r="WST74" s="677"/>
      <c r="WSU74" s="677"/>
      <c r="WSV74" s="677"/>
      <c r="WSW74" s="677"/>
      <c r="WSX74" s="677"/>
      <c r="WSY74" s="677"/>
      <c r="WSZ74" s="677"/>
      <c r="WTA74" s="677"/>
      <c r="WTB74" s="677"/>
      <c r="WTC74" s="677"/>
      <c r="WTD74" s="677"/>
      <c r="WTE74" s="677"/>
      <c r="WTF74" s="677"/>
      <c r="WTG74" s="677"/>
      <c r="WTH74" s="677"/>
      <c r="WTI74" s="677"/>
      <c r="WTJ74" s="677"/>
      <c r="WTK74" s="677"/>
      <c r="WTL74" s="677"/>
      <c r="WTM74" s="677"/>
      <c r="WTN74" s="677"/>
      <c r="WTO74" s="677"/>
      <c r="WTP74" s="677"/>
      <c r="WTQ74" s="677"/>
      <c r="WTR74" s="677"/>
      <c r="WTS74" s="677"/>
      <c r="WTT74" s="677"/>
      <c r="WTU74" s="677"/>
      <c r="WTV74" s="677"/>
      <c r="WTW74" s="677"/>
      <c r="WTX74" s="677"/>
      <c r="WTY74" s="677"/>
      <c r="WTZ74" s="677"/>
      <c r="WUA74" s="677"/>
      <c r="WUB74" s="677"/>
      <c r="WUC74" s="677"/>
      <c r="WUD74" s="677"/>
      <c r="WUE74" s="677"/>
      <c r="WUF74" s="677"/>
      <c r="WUG74" s="677"/>
      <c r="WUH74" s="677"/>
      <c r="WUI74" s="677"/>
      <c r="WUJ74" s="677"/>
      <c r="WUK74" s="677"/>
      <c r="WUL74" s="677"/>
      <c r="WUM74" s="677"/>
      <c r="WUN74" s="677"/>
      <c r="WUO74" s="677"/>
      <c r="WUP74" s="677"/>
      <c r="WUQ74" s="677"/>
      <c r="WUR74" s="677"/>
      <c r="WUS74" s="677"/>
      <c r="WUT74" s="677"/>
      <c r="WUU74" s="677"/>
      <c r="WUV74" s="677"/>
      <c r="WUW74" s="677"/>
      <c r="WUX74" s="677"/>
      <c r="WUY74" s="677"/>
      <c r="WUZ74" s="677"/>
      <c r="WVA74" s="677"/>
      <c r="WVB74" s="677"/>
      <c r="WVC74" s="677"/>
      <c r="WVD74" s="677"/>
      <c r="WVE74" s="677"/>
      <c r="WVF74" s="677"/>
      <c r="WVG74" s="677"/>
      <c r="WVH74" s="677"/>
      <c r="WVI74" s="677"/>
      <c r="WVJ74" s="677"/>
      <c r="WVK74" s="677"/>
      <c r="WVL74" s="677"/>
      <c r="WVM74" s="677"/>
      <c r="WVN74" s="677"/>
      <c r="WVO74" s="677"/>
      <c r="WVP74" s="677"/>
      <c r="WVQ74" s="677"/>
      <c r="WVR74" s="677"/>
      <c r="WVS74" s="677"/>
      <c r="WVT74" s="677"/>
      <c r="WVU74" s="677"/>
      <c r="WVV74" s="677"/>
      <c r="WVW74" s="677"/>
      <c r="WVX74" s="677"/>
      <c r="WVY74" s="677"/>
      <c r="WVZ74" s="677"/>
      <c r="WWA74" s="677"/>
      <c r="WWB74" s="677"/>
      <c r="WWC74" s="677"/>
      <c r="WWD74" s="677"/>
      <c r="WWE74" s="677"/>
      <c r="WWF74" s="677"/>
      <c r="WWG74" s="677"/>
      <c r="WWH74" s="677"/>
      <c r="WWI74" s="677"/>
      <c r="WWJ74" s="677"/>
      <c r="WWK74" s="677"/>
      <c r="WWL74" s="677"/>
      <c r="WWM74" s="677"/>
      <c r="WWN74" s="677"/>
      <c r="WWO74" s="677"/>
      <c r="WWP74" s="677"/>
      <c r="WWQ74" s="677"/>
      <c r="WWR74" s="677"/>
      <c r="WWS74" s="677"/>
      <c r="WWT74" s="677"/>
      <c r="WWU74" s="677"/>
      <c r="WWV74" s="677"/>
      <c r="WWW74" s="677"/>
      <c r="WWX74" s="677"/>
      <c r="WWY74" s="677"/>
      <c r="WWZ74" s="677"/>
      <c r="WXA74" s="677"/>
      <c r="WXB74" s="677"/>
      <c r="WXC74" s="677"/>
      <c r="WXD74" s="677"/>
      <c r="WXE74" s="677"/>
      <c r="WXF74" s="677"/>
      <c r="WXG74" s="677"/>
      <c r="WXH74" s="677"/>
      <c r="WXI74" s="677"/>
      <c r="WXJ74" s="677"/>
      <c r="WXK74" s="677"/>
      <c r="WXL74" s="677"/>
      <c r="WXM74" s="677"/>
      <c r="WXN74" s="677"/>
      <c r="WXO74" s="677"/>
      <c r="WXP74" s="677"/>
      <c r="WXQ74" s="677"/>
      <c r="WXR74" s="677"/>
      <c r="WXS74" s="677"/>
      <c r="WXT74" s="677"/>
      <c r="WXU74" s="677"/>
      <c r="WXV74" s="677"/>
      <c r="WXW74" s="677"/>
      <c r="WXX74" s="677"/>
      <c r="WXY74" s="677"/>
      <c r="WXZ74" s="677"/>
      <c r="WYA74" s="677"/>
      <c r="WYB74" s="677"/>
      <c r="WYC74" s="677"/>
      <c r="WYD74" s="677"/>
      <c r="WYE74" s="677"/>
      <c r="WYF74" s="677"/>
      <c r="WYG74" s="677"/>
      <c r="WYH74" s="677"/>
      <c r="WYI74" s="677"/>
      <c r="WYJ74" s="677"/>
      <c r="WYK74" s="677"/>
      <c r="WYL74" s="677"/>
      <c r="WYM74" s="677"/>
      <c r="WYN74" s="677"/>
      <c r="WYO74" s="677"/>
      <c r="WYP74" s="677"/>
      <c r="WYQ74" s="677"/>
      <c r="WYR74" s="677"/>
      <c r="WYS74" s="677"/>
      <c r="WYT74" s="677"/>
      <c r="WYU74" s="677"/>
      <c r="WYV74" s="677"/>
      <c r="WYW74" s="677"/>
      <c r="WYX74" s="677"/>
      <c r="WYY74" s="677"/>
      <c r="WYZ74" s="677"/>
      <c r="WZA74" s="677"/>
      <c r="WZB74" s="677"/>
      <c r="WZC74" s="677"/>
      <c r="WZD74" s="677"/>
      <c r="WZE74" s="677"/>
      <c r="WZF74" s="677"/>
      <c r="WZG74" s="677"/>
      <c r="WZH74" s="677"/>
      <c r="WZI74" s="677"/>
      <c r="WZJ74" s="677"/>
      <c r="WZK74" s="677"/>
      <c r="WZL74" s="677"/>
      <c r="WZM74" s="677"/>
      <c r="WZN74" s="677"/>
      <c r="WZO74" s="677"/>
      <c r="WZP74" s="677"/>
      <c r="WZQ74" s="677"/>
      <c r="WZR74" s="677"/>
      <c r="WZS74" s="677"/>
      <c r="WZT74" s="677"/>
      <c r="WZU74" s="677"/>
      <c r="WZV74" s="677"/>
      <c r="WZW74" s="677"/>
      <c r="WZX74" s="677"/>
      <c r="WZY74" s="677"/>
      <c r="WZZ74" s="677"/>
      <c r="XAA74" s="677"/>
      <c r="XAB74" s="677"/>
      <c r="XAC74" s="677"/>
      <c r="XAD74" s="677"/>
      <c r="XAE74" s="677"/>
      <c r="XAF74" s="677"/>
      <c r="XAG74" s="677"/>
      <c r="XAH74" s="677"/>
      <c r="XAI74" s="677"/>
      <c r="XAJ74" s="677"/>
      <c r="XAK74" s="677"/>
      <c r="XAL74" s="677"/>
      <c r="XAM74" s="677"/>
      <c r="XAN74" s="677"/>
      <c r="XAO74" s="677"/>
      <c r="XAP74" s="677"/>
      <c r="XAQ74" s="677"/>
      <c r="XAR74" s="677"/>
      <c r="XAS74" s="677"/>
      <c r="XAT74" s="677"/>
      <c r="XAU74" s="677"/>
      <c r="XAV74" s="677"/>
      <c r="XAW74" s="677"/>
      <c r="XAX74" s="677"/>
      <c r="XAY74" s="677"/>
      <c r="XAZ74" s="677"/>
      <c r="XBA74" s="677"/>
      <c r="XBB74" s="677"/>
      <c r="XBC74" s="677"/>
      <c r="XBD74" s="677"/>
      <c r="XBE74" s="677"/>
      <c r="XBF74" s="677"/>
      <c r="XBG74" s="677"/>
      <c r="XBH74" s="677"/>
      <c r="XBI74" s="677"/>
      <c r="XBJ74" s="677"/>
      <c r="XBK74" s="677"/>
      <c r="XBL74" s="677"/>
      <c r="XBM74" s="677"/>
      <c r="XBN74" s="677"/>
      <c r="XBO74" s="677"/>
      <c r="XBP74" s="677"/>
      <c r="XBQ74" s="677"/>
      <c r="XBR74" s="677"/>
      <c r="XBS74" s="677"/>
      <c r="XBT74" s="677"/>
      <c r="XBU74" s="677"/>
      <c r="XBV74" s="677"/>
      <c r="XBW74" s="677"/>
      <c r="XBX74" s="677"/>
      <c r="XBY74" s="677"/>
      <c r="XBZ74" s="677"/>
      <c r="XCA74" s="677"/>
      <c r="XCB74" s="677"/>
      <c r="XCC74" s="677"/>
      <c r="XCD74" s="677"/>
      <c r="XCE74" s="677"/>
      <c r="XCF74" s="677"/>
      <c r="XCG74" s="677"/>
      <c r="XCH74" s="677"/>
      <c r="XCI74" s="677"/>
      <c r="XCJ74" s="677"/>
      <c r="XCK74" s="677"/>
      <c r="XCL74" s="677"/>
      <c r="XCM74" s="677"/>
      <c r="XCN74" s="677"/>
      <c r="XCO74" s="677"/>
      <c r="XCP74" s="677"/>
      <c r="XCQ74" s="677"/>
      <c r="XCR74" s="677"/>
      <c r="XCS74" s="677"/>
      <c r="XCT74" s="677"/>
      <c r="XCU74" s="677"/>
      <c r="XCV74" s="677"/>
      <c r="XCW74" s="677"/>
      <c r="XCX74" s="677"/>
      <c r="XCY74" s="677"/>
      <c r="XCZ74" s="677"/>
      <c r="XDA74" s="677"/>
      <c r="XDB74" s="677"/>
      <c r="XDC74" s="677"/>
      <c r="XDD74" s="677"/>
      <c r="XDE74" s="677"/>
      <c r="XDF74" s="677"/>
      <c r="XDG74" s="677"/>
      <c r="XDH74" s="677"/>
      <c r="XDI74" s="677"/>
      <c r="XDJ74" s="677"/>
      <c r="XDK74" s="677"/>
      <c r="XDL74" s="677"/>
      <c r="XDM74" s="677"/>
      <c r="XDN74" s="677"/>
      <c r="XDO74" s="677"/>
      <c r="XDP74" s="677"/>
      <c r="XDQ74" s="677"/>
      <c r="XDR74" s="677"/>
      <c r="XDS74" s="677"/>
      <c r="XDT74" s="677"/>
      <c r="XDU74" s="677"/>
      <c r="XDV74" s="677"/>
      <c r="XDW74" s="677"/>
      <c r="XDX74" s="677"/>
      <c r="XDY74" s="677"/>
      <c r="XDZ74" s="677"/>
      <c r="XEA74" s="677"/>
      <c r="XEB74" s="677"/>
      <c r="XEC74" s="677"/>
      <c r="XED74" s="677"/>
      <c r="XEE74" s="677"/>
      <c r="XEF74" s="677"/>
      <c r="XEG74" s="677"/>
      <c r="XEH74" s="677"/>
      <c r="XEI74" s="677"/>
      <c r="XEJ74" s="677"/>
      <c r="XEK74" s="677"/>
      <c r="XEL74" s="677"/>
      <c r="XEM74" s="677"/>
      <c r="XEN74" s="677"/>
      <c r="XEO74" s="677"/>
      <c r="XEP74" s="677"/>
      <c r="XEQ74" s="677"/>
      <c r="XER74" s="677"/>
      <c r="XES74" s="677"/>
      <c r="XET74" s="677"/>
      <c r="XEU74" s="677"/>
      <c r="XEV74" s="677"/>
      <c r="XEW74" s="677"/>
      <c r="XEX74" s="677"/>
      <c r="XEY74" s="677"/>
      <c r="XEZ74" s="677"/>
      <c r="XFA74" s="677"/>
      <c r="XFB74" s="677"/>
      <c r="XFC74" s="677"/>
      <c r="XFD74" s="677"/>
    </row>
    <row r="75" spans="46:16384">
      <c r="AT75" s="22" t="s">
        <v>381</v>
      </c>
      <c r="AU75" s="355">
        <f t="shared" ca="1" si="76"/>
        <v>4.947700863698129E-2</v>
      </c>
      <c r="CA75" s="676" t="s">
        <v>244</v>
      </c>
      <c r="CH75" s="677"/>
      <c r="CI75" s="677"/>
      <c r="CJ75" s="677"/>
      <c r="CK75" s="677"/>
      <c r="CL75" s="677"/>
      <c r="CM75" s="677"/>
      <c r="CN75" s="677"/>
      <c r="CO75" s="677"/>
      <c r="CP75" s="677"/>
      <c r="CQ75" s="677"/>
      <c r="CR75" s="677"/>
      <c r="CS75" s="677"/>
      <c r="CT75" s="677"/>
      <c r="CU75" s="677"/>
      <c r="CV75" s="677"/>
      <c r="CW75" s="677"/>
      <c r="CX75" s="677"/>
      <c r="CY75" s="677"/>
      <c r="CZ75" s="677"/>
      <c r="DA75" s="677"/>
      <c r="DB75" s="677"/>
      <c r="DC75" s="677"/>
      <c r="DD75" s="677"/>
      <c r="DE75" s="677"/>
      <c r="DF75" s="677"/>
      <c r="DG75" s="677"/>
      <c r="DH75" s="677"/>
      <c r="DI75" s="677"/>
      <c r="DJ75" s="677"/>
      <c r="DK75" s="677"/>
      <c r="DL75" s="677"/>
      <c r="DM75" s="677"/>
      <c r="DN75" s="677"/>
      <c r="DO75" s="677"/>
      <c r="DP75" s="677"/>
      <c r="DQ75" s="677"/>
      <c r="DR75" s="677"/>
      <c r="DS75" s="677"/>
      <c r="DT75" s="677"/>
      <c r="DU75" s="677"/>
      <c r="DV75" s="677"/>
      <c r="DW75" s="677"/>
      <c r="DX75" s="677"/>
      <c r="DY75" s="677"/>
      <c r="DZ75" s="677"/>
      <c r="EA75" s="677"/>
      <c r="EB75" s="677"/>
      <c r="EC75" s="677"/>
      <c r="ED75" s="677"/>
      <c r="EE75" s="677"/>
      <c r="EF75" s="677"/>
      <c r="EG75" s="677"/>
      <c r="EH75" s="677"/>
      <c r="EI75" s="677"/>
      <c r="EJ75" s="677"/>
      <c r="EK75" s="677"/>
      <c r="EL75" s="677"/>
      <c r="EM75" s="677"/>
      <c r="EN75" s="677"/>
      <c r="EO75" s="677"/>
      <c r="EP75" s="677"/>
      <c r="EQ75" s="677"/>
      <c r="ER75" s="677"/>
      <c r="ES75" s="677"/>
      <c r="ET75" s="677"/>
      <c r="EU75" s="677"/>
      <c r="EV75" s="677"/>
      <c r="EW75" s="677"/>
      <c r="EX75" s="677"/>
      <c r="EY75" s="677"/>
      <c r="EZ75" s="677"/>
      <c r="FA75" s="677"/>
      <c r="FB75" s="677"/>
      <c r="FC75" s="677"/>
      <c r="FD75" s="677"/>
      <c r="FE75" s="677"/>
      <c r="FF75" s="677"/>
      <c r="FG75" s="677"/>
      <c r="FH75" s="677"/>
      <c r="FI75" s="677"/>
      <c r="FJ75" s="677"/>
      <c r="FK75" s="677"/>
      <c r="FL75" s="677"/>
      <c r="FM75" s="677"/>
      <c r="FN75" s="677"/>
      <c r="FO75" s="677"/>
      <c r="FP75" s="677"/>
      <c r="FQ75" s="677"/>
      <c r="FR75" s="677"/>
      <c r="FS75" s="677"/>
      <c r="FT75" s="677"/>
      <c r="FU75" s="677"/>
      <c r="FV75" s="677"/>
      <c r="FW75" s="677"/>
      <c r="FX75" s="677"/>
      <c r="FY75" s="677"/>
      <c r="FZ75" s="677"/>
      <c r="GA75" s="677"/>
      <c r="GB75" s="677"/>
      <c r="GC75" s="677"/>
      <c r="GD75" s="677"/>
      <c r="GE75" s="677"/>
      <c r="GF75" s="677"/>
      <c r="GG75" s="677"/>
      <c r="GH75" s="677"/>
      <c r="GI75" s="677"/>
      <c r="GJ75" s="677"/>
      <c r="GK75" s="677"/>
      <c r="GL75" s="677"/>
      <c r="GM75" s="677"/>
      <c r="GN75" s="677"/>
      <c r="GO75" s="677"/>
      <c r="GP75" s="677"/>
      <c r="GQ75" s="677"/>
      <c r="GR75" s="677"/>
      <c r="GS75" s="677"/>
      <c r="GT75" s="677"/>
      <c r="GU75" s="677"/>
      <c r="GV75" s="677"/>
      <c r="GW75" s="677"/>
      <c r="GX75" s="677"/>
      <c r="GY75" s="677"/>
      <c r="GZ75" s="677"/>
      <c r="HA75" s="677"/>
      <c r="HB75" s="677"/>
      <c r="HC75" s="677"/>
      <c r="HD75" s="677"/>
      <c r="HE75" s="677"/>
      <c r="HF75" s="677"/>
      <c r="HG75" s="677"/>
      <c r="HH75" s="677"/>
      <c r="HI75" s="677"/>
      <c r="HJ75" s="677"/>
      <c r="HK75" s="677"/>
      <c r="HL75" s="677"/>
      <c r="HM75" s="677"/>
      <c r="HN75" s="677"/>
      <c r="HO75" s="677"/>
      <c r="HP75" s="677"/>
      <c r="HQ75" s="677"/>
      <c r="HR75" s="677"/>
      <c r="HS75" s="677"/>
      <c r="HT75" s="677"/>
      <c r="HU75" s="677"/>
      <c r="HV75" s="677"/>
      <c r="HW75" s="677"/>
      <c r="HX75" s="677"/>
      <c r="HY75" s="677"/>
      <c r="HZ75" s="677"/>
      <c r="IA75" s="677"/>
      <c r="IB75" s="677"/>
      <c r="IC75" s="677"/>
      <c r="ID75" s="677"/>
      <c r="IE75" s="677"/>
      <c r="IF75" s="677"/>
      <c r="IG75" s="677"/>
      <c r="IH75" s="677"/>
      <c r="II75" s="677"/>
      <c r="IJ75" s="677"/>
      <c r="IK75" s="677"/>
      <c r="IL75" s="677"/>
      <c r="IM75" s="677"/>
      <c r="IN75" s="677"/>
      <c r="IO75" s="677"/>
      <c r="IP75" s="677"/>
      <c r="IQ75" s="677"/>
      <c r="IR75" s="677"/>
      <c r="IS75" s="677"/>
      <c r="IT75" s="677"/>
      <c r="IU75" s="677"/>
      <c r="IV75" s="677"/>
      <c r="IW75" s="677"/>
      <c r="IX75" s="677"/>
      <c r="IY75" s="677"/>
      <c r="IZ75" s="677"/>
      <c r="JA75" s="677"/>
      <c r="JB75" s="677"/>
      <c r="JC75" s="677"/>
      <c r="JD75" s="677"/>
      <c r="JE75" s="677"/>
      <c r="JF75" s="677"/>
      <c r="JG75" s="677"/>
      <c r="JH75" s="677"/>
      <c r="JI75" s="677"/>
      <c r="JJ75" s="677"/>
      <c r="JK75" s="677"/>
      <c r="JL75" s="677"/>
      <c r="JM75" s="677"/>
      <c r="JN75" s="677"/>
      <c r="JO75" s="677"/>
      <c r="JP75" s="677"/>
      <c r="JQ75" s="677"/>
      <c r="JR75" s="677"/>
      <c r="JS75" s="677"/>
      <c r="JT75" s="677"/>
      <c r="JU75" s="677"/>
      <c r="JV75" s="677"/>
      <c r="JW75" s="677"/>
      <c r="JX75" s="677"/>
      <c r="JY75" s="677"/>
      <c r="JZ75" s="677"/>
      <c r="KA75" s="677"/>
      <c r="KB75" s="677"/>
      <c r="KC75" s="677"/>
      <c r="KD75" s="677"/>
      <c r="KE75" s="677"/>
      <c r="KF75" s="677"/>
      <c r="KG75" s="677"/>
      <c r="KH75" s="677"/>
      <c r="KI75" s="677"/>
      <c r="KJ75" s="677"/>
      <c r="KK75" s="677"/>
      <c r="KL75" s="677"/>
      <c r="KM75" s="677"/>
      <c r="KN75" s="677"/>
      <c r="KO75" s="677"/>
      <c r="KP75" s="677"/>
      <c r="KQ75" s="677"/>
      <c r="KR75" s="677"/>
      <c r="KS75" s="677"/>
      <c r="KT75" s="677"/>
      <c r="KU75" s="677"/>
      <c r="KV75" s="677"/>
      <c r="KW75" s="677"/>
      <c r="KX75" s="677"/>
      <c r="KY75" s="677"/>
      <c r="KZ75" s="677"/>
      <c r="LA75" s="677"/>
      <c r="LB75" s="677"/>
      <c r="LC75" s="677"/>
      <c r="LD75" s="677"/>
      <c r="LE75" s="677"/>
      <c r="LF75" s="677"/>
      <c r="LG75" s="677"/>
      <c r="LH75" s="677"/>
      <c r="LI75" s="677"/>
      <c r="LJ75" s="677"/>
      <c r="LK75" s="677"/>
      <c r="LL75" s="677"/>
      <c r="LM75" s="677"/>
      <c r="LN75" s="677"/>
      <c r="LO75" s="677"/>
      <c r="LP75" s="677"/>
      <c r="LQ75" s="677"/>
      <c r="LR75" s="677"/>
      <c r="LS75" s="677"/>
      <c r="LT75" s="677"/>
      <c r="LU75" s="677"/>
      <c r="LV75" s="677"/>
      <c r="LW75" s="677"/>
      <c r="LX75" s="677"/>
      <c r="LY75" s="677"/>
      <c r="LZ75" s="677"/>
      <c r="MA75" s="677"/>
      <c r="MB75" s="677"/>
      <c r="MC75" s="677"/>
      <c r="MD75" s="677"/>
      <c r="ME75" s="677"/>
      <c r="MF75" s="677"/>
      <c r="MG75" s="677"/>
      <c r="MH75" s="677"/>
      <c r="MI75" s="677"/>
      <c r="MJ75" s="677"/>
      <c r="MK75" s="677"/>
      <c r="ML75" s="677"/>
      <c r="MM75" s="677"/>
      <c r="MN75" s="677"/>
      <c r="MO75" s="677"/>
      <c r="MP75" s="677"/>
      <c r="MQ75" s="677"/>
      <c r="MR75" s="677"/>
      <c r="MS75" s="677"/>
      <c r="MT75" s="677"/>
      <c r="MU75" s="677"/>
      <c r="MV75" s="677"/>
      <c r="MW75" s="677"/>
      <c r="MX75" s="677"/>
      <c r="MY75" s="677"/>
      <c r="MZ75" s="677"/>
      <c r="NA75" s="677"/>
      <c r="NB75" s="677"/>
      <c r="NC75" s="677"/>
      <c r="ND75" s="677"/>
      <c r="NE75" s="677"/>
      <c r="NF75" s="677"/>
      <c r="NG75" s="677"/>
      <c r="NH75" s="677"/>
      <c r="NI75" s="677"/>
      <c r="NJ75" s="677"/>
      <c r="NK75" s="677"/>
      <c r="NL75" s="677"/>
      <c r="NM75" s="677"/>
      <c r="NN75" s="677"/>
      <c r="NO75" s="677"/>
      <c r="NP75" s="677"/>
      <c r="NQ75" s="677"/>
      <c r="NR75" s="677"/>
      <c r="NS75" s="677"/>
      <c r="NT75" s="677"/>
      <c r="NU75" s="677"/>
      <c r="NV75" s="677"/>
      <c r="NW75" s="677"/>
      <c r="NX75" s="677"/>
      <c r="NY75" s="677"/>
      <c r="NZ75" s="677"/>
      <c r="OA75" s="677"/>
      <c r="OB75" s="677"/>
      <c r="OC75" s="677"/>
      <c r="OD75" s="677"/>
      <c r="OE75" s="677"/>
      <c r="OF75" s="677"/>
      <c r="OG75" s="677"/>
      <c r="OH75" s="677"/>
      <c r="OI75" s="677"/>
      <c r="OJ75" s="677"/>
      <c r="OK75" s="677"/>
      <c r="OL75" s="677"/>
      <c r="OM75" s="677"/>
      <c r="ON75" s="677"/>
      <c r="OO75" s="677"/>
      <c r="OP75" s="677"/>
      <c r="OQ75" s="677"/>
      <c r="OR75" s="677"/>
      <c r="OS75" s="677"/>
      <c r="OT75" s="677"/>
      <c r="OU75" s="677"/>
      <c r="OV75" s="677"/>
      <c r="OW75" s="677"/>
      <c r="OX75" s="677"/>
      <c r="OY75" s="677"/>
      <c r="OZ75" s="677"/>
      <c r="PA75" s="677"/>
      <c r="PB75" s="677"/>
      <c r="PC75" s="677"/>
      <c r="PD75" s="677"/>
      <c r="PE75" s="677"/>
      <c r="PF75" s="677"/>
      <c r="PG75" s="677"/>
      <c r="PH75" s="677"/>
      <c r="PI75" s="677"/>
      <c r="PJ75" s="677"/>
      <c r="PK75" s="677"/>
      <c r="PL75" s="677"/>
      <c r="PM75" s="677"/>
      <c r="PN75" s="677"/>
      <c r="PO75" s="677"/>
      <c r="PP75" s="677"/>
      <c r="PQ75" s="677"/>
      <c r="PR75" s="677"/>
      <c r="PS75" s="677"/>
      <c r="PT75" s="677"/>
      <c r="PU75" s="677"/>
      <c r="PV75" s="677"/>
      <c r="PW75" s="677"/>
      <c r="PX75" s="677"/>
      <c r="PY75" s="677"/>
      <c r="PZ75" s="677"/>
      <c r="QA75" s="677"/>
      <c r="QB75" s="677"/>
      <c r="QC75" s="677"/>
      <c r="QD75" s="677"/>
      <c r="QE75" s="677"/>
      <c r="QF75" s="677"/>
      <c r="QG75" s="677"/>
      <c r="QH75" s="677"/>
      <c r="QI75" s="677"/>
      <c r="QJ75" s="677"/>
      <c r="QK75" s="677"/>
      <c r="QL75" s="677"/>
      <c r="QM75" s="677"/>
      <c r="QN75" s="677"/>
      <c r="QO75" s="677"/>
      <c r="QP75" s="677"/>
      <c r="QQ75" s="677"/>
      <c r="QR75" s="677"/>
      <c r="QS75" s="677"/>
      <c r="QT75" s="677"/>
      <c r="QU75" s="677"/>
      <c r="QV75" s="677"/>
      <c r="QW75" s="677"/>
      <c r="QX75" s="677"/>
      <c r="QY75" s="677"/>
      <c r="QZ75" s="677"/>
      <c r="RA75" s="677"/>
      <c r="RB75" s="677"/>
      <c r="RC75" s="677"/>
      <c r="RD75" s="677"/>
      <c r="RE75" s="677"/>
      <c r="RF75" s="677"/>
      <c r="RG75" s="677"/>
      <c r="RH75" s="677"/>
      <c r="RI75" s="677"/>
      <c r="RJ75" s="677"/>
      <c r="RK75" s="677"/>
      <c r="RL75" s="677"/>
      <c r="RM75" s="677"/>
      <c r="RN75" s="677"/>
      <c r="RO75" s="677"/>
      <c r="RP75" s="677"/>
      <c r="RQ75" s="677"/>
      <c r="RR75" s="677"/>
      <c r="RS75" s="677"/>
      <c r="RT75" s="677"/>
      <c r="RU75" s="677"/>
      <c r="RV75" s="677"/>
      <c r="RW75" s="677"/>
      <c r="RX75" s="677"/>
      <c r="RY75" s="677"/>
      <c r="RZ75" s="677"/>
      <c r="SA75" s="677"/>
      <c r="SB75" s="677"/>
      <c r="SC75" s="677"/>
      <c r="SD75" s="677"/>
      <c r="SE75" s="677"/>
      <c r="SF75" s="677"/>
      <c r="SG75" s="677"/>
      <c r="SH75" s="677"/>
      <c r="SI75" s="677"/>
      <c r="SJ75" s="677"/>
      <c r="SK75" s="677"/>
      <c r="SL75" s="677"/>
      <c r="SM75" s="677"/>
      <c r="SN75" s="677"/>
      <c r="SO75" s="677"/>
      <c r="SP75" s="677"/>
      <c r="SQ75" s="677"/>
      <c r="SR75" s="677"/>
      <c r="SS75" s="677"/>
      <c r="ST75" s="677"/>
      <c r="SU75" s="677"/>
      <c r="SV75" s="677"/>
      <c r="SW75" s="677"/>
      <c r="SX75" s="677"/>
      <c r="SY75" s="677"/>
      <c r="SZ75" s="677"/>
      <c r="TA75" s="677"/>
      <c r="TB75" s="677"/>
      <c r="TC75" s="677"/>
      <c r="TD75" s="677"/>
      <c r="TE75" s="677"/>
      <c r="TF75" s="677"/>
      <c r="TG75" s="677"/>
      <c r="TH75" s="677"/>
      <c r="TI75" s="677"/>
      <c r="TJ75" s="677"/>
      <c r="TK75" s="677"/>
      <c r="TL75" s="677"/>
      <c r="TM75" s="677"/>
      <c r="TN75" s="677"/>
      <c r="TO75" s="677"/>
      <c r="TP75" s="677"/>
      <c r="TQ75" s="677"/>
      <c r="TR75" s="677"/>
      <c r="TS75" s="677"/>
      <c r="TT75" s="677"/>
      <c r="TU75" s="677"/>
      <c r="TV75" s="677"/>
      <c r="TW75" s="677"/>
      <c r="TX75" s="677"/>
      <c r="TY75" s="677"/>
      <c r="TZ75" s="677"/>
      <c r="UA75" s="677"/>
      <c r="UB75" s="677"/>
      <c r="UC75" s="677"/>
      <c r="UD75" s="677"/>
      <c r="UE75" s="677"/>
      <c r="UF75" s="677"/>
      <c r="UG75" s="677"/>
      <c r="UH75" s="677"/>
      <c r="UI75" s="677"/>
      <c r="UJ75" s="677"/>
      <c r="UK75" s="677"/>
      <c r="UL75" s="677"/>
      <c r="UM75" s="677"/>
      <c r="UN75" s="677"/>
      <c r="UO75" s="677"/>
      <c r="UP75" s="677"/>
      <c r="UQ75" s="677"/>
      <c r="UR75" s="677"/>
      <c r="US75" s="677"/>
      <c r="UT75" s="677"/>
      <c r="UU75" s="677"/>
      <c r="UV75" s="677"/>
      <c r="UW75" s="677"/>
      <c r="UX75" s="677"/>
      <c r="UY75" s="677"/>
      <c r="UZ75" s="677"/>
      <c r="VA75" s="677"/>
      <c r="VB75" s="677"/>
      <c r="VC75" s="677"/>
      <c r="VD75" s="677"/>
      <c r="VE75" s="677"/>
      <c r="VF75" s="677"/>
      <c r="VG75" s="677"/>
      <c r="VH75" s="677"/>
      <c r="VI75" s="677"/>
      <c r="VJ75" s="677"/>
      <c r="VK75" s="677"/>
      <c r="VL75" s="677"/>
      <c r="VM75" s="677"/>
      <c r="VN75" s="677"/>
      <c r="VO75" s="677"/>
      <c r="VP75" s="677"/>
      <c r="VQ75" s="677"/>
      <c r="VR75" s="677"/>
      <c r="VS75" s="677"/>
      <c r="VT75" s="677"/>
      <c r="VU75" s="677"/>
      <c r="VV75" s="677"/>
      <c r="VW75" s="677"/>
      <c r="VX75" s="677"/>
      <c r="VY75" s="677"/>
      <c r="VZ75" s="677"/>
      <c r="WA75" s="677"/>
      <c r="WB75" s="677"/>
      <c r="WC75" s="677"/>
      <c r="WD75" s="677"/>
      <c r="WE75" s="677"/>
      <c r="WF75" s="677"/>
      <c r="WG75" s="677"/>
      <c r="WH75" s="677"/>
      <c r="WI75" s="677"/>
      <c r="WJ75" s="677"/>
      <c r="WK75" s="677"/>
      <c r="WL75" s="677"/>
      <c r="WM75" s="677"/>
      <c r="WN75" s="677"/>
      <c r="WO75" s="677"/>
      <c r="WP75" s="677"/>
      <c r="WQ75" s="677"/>
      <c r="WR75" s="677"/>
      <c r="WS75" s="677"/>
      <c r="WT75" s="677"/>
      <c r="WU75" s="677"/>
      <c r="WV75" s="677"/>
      <c r="WW75" s="677"/>
      <c r="WX75" s="677"/>
      <c r="WY75" s="677"/>
      <c r="WZ75" s="677"/>
      <c r="XA75" s="677"/>
      <c r="XB75" s="677"/>
      <c r="XC75" s="677"/>
      <c r="XD75" s="677"/>
      <c r="XE75" s="677"/>
      <c r="XF75" s="677"/>
      <c r="XG75" s="677"/>
      <c r="XH75" s="677"/>
      <c r="XI75" s="677"/>
      <c r="XJ75" s="677"/>
      <c r="XK75" s="677"/>
      <c r="XL75" s="677"/>
      <c r="XM75" s="677"/>
      <c r="XN75" s="677"/>
      <c r="XO75" s="677"/>
      <c r="XP75" s="677"/>
      <c r="XQ75" s="677"/>
      <c r="XR75" s="677"/>
      <c r="XS75" s="677"/>
      <c r="XT75" s="677"/>
      <c r="XU75" s="677"/>
      <c r="XV75" s="677"/>
      <c r="XW75" s="677"/>
      <c r="XX75" s="677"/>
      <c r="XY75" s="677"/>
      <c r="XZ75" s="677"/>
      <c r="YA75" s="677"/>
      <c r="YB75" s="677"/>
      <c r="YC75" s="677"/>
      <c r="YD75" s="677"/>
      <c r="YE75" s="677"/>
      <c r="YF75" s="677"/>
      <c r="YG75" s="677"/>
      <c r="YH75" s="677"/>
      <c r="YI75" s="677"/>
      <c r="YJ75" s="677"/>
      <c r="YK75" s="677"/>
      <c r="YL75" s="677"/>
      <c r="YM75" s="677"/>
      <c r="YN75" s="677"/>
      <c r="YO75" s="677"/>
      <c r="YP75" s="677"/>
      <c r="YQ75" s="677"/>
      <c r="YR75" s="677"/>
      <c r="YS75" s="677"/>
      <c r="YT75" s="677"/>
      <c r="YU75" s="677"/>
      <c r="YV75" s="677"/>
      <c r="YW75" s="677"/>
      <c r="YX75" s="677"/>
      <c r="YY75" s="677"/>
      <c r="YZ75" s="677"/>
      <c r="ZA75" s="677"/>
      <c r="ZB75" s="677"/>
      <c r="ZC75" s="677"/>
      <c r="ZD75" s="677"/>
      <c r="ZE75" s="677"/>
      <c r="ZF75" s="677"/>
      <c r="ZG75" s="677"/>
      <c r="ZH75" s="677"/>
      <c r="ZI75" s="677"/>
      <c r="ZJ75" s="677"/>
      <c r="ZK75" s="677"/>
      <c r="ZL75" s="677"/>
      <c r="ZM75" s="677"/>
      <c r="ZN75" s="677"/>
      <c r="ZO75" s="677"/>
      <c r="ZP75" s="677"/>
      <c r="ZQ75" s="677"/>
      <c r="ZR75" s="677"/>
      <c r="ZS75" s="677"/>
      <c r="ZT75" s="677"/>
      <c r="ZU75" s="677"/>
      <c r="ZV75" s="677"/>
      <c r="ZW75" s="677"/>
      <c r="ZX75" s="677"/>
      <c r="ZY75" s="677"/>
      <c r="ZZ75" s="677"/>
      <c r="AAA75" s="677"/>
      <c r="AAB75" s="677"/>
      <c r="AAC75" s="677"/>
      <c r="AAD75" s="677"/>
      <c r="AAE75" s="677"/>
      <c r="AAF75" s="677"/>
      <c r="AAG75" s="677"/>
      <c r="AAH75" s="677"/>
      <c r="AAI75" s="677"/>
      <c r="AAJ75" s="677"/>
      <c r="AAK75" s="677"/>
      <c r="AAL75" s="677"/>
      <c r="AAM75" s="677"/>
      <c r="AAN75" s="677"/>
      <c r="AAO75" s="677"/>
      <c r="AAP75" s="677"/>
      <c r="AAQ75" s="677"/>
      <c r="AAR75" s="677"/>
      <c r="AAS75" s="677"/>
      <c r="AAT75" s="677"/>
      <c r="AAU75" s="677"/>
      <c r="AAV75" s="677"/>
      <c r="AAW75" s="677"/>
      <c r="AAX75" s="677"/>
      <c r="AAY75" s="677"/>
      <c r="AAZ75" s="677"/>
      <c r="ABA75" s="677"/>
      <c r="ABB75" s="677"/>
      <c r="ABC75" s="677"/>
      <c r="ABD75" s="677"/>
      <c r="ABE75" s="677"/>
      <c r="ABF75" s="677"/>
      <c r="ABG75" s="677"/>
      <c r="ABH75" s="677"/>
      <c r="ABI75" s="677"/>
      <c r="ABJ75" s="677"/>
      <c r="ABK75" s="677"/>
      <c r="ABL75" s="677"/>
      <c r="ABM75" s="677"/>
      <c r="ABN75" s="677"/>
      <c r="ABO75" s="677"/>
      <c r="ABP75" s="677"/>
      <c r="ABQ75" s="677"/>
      <c r="ABR75" s="677"/>
      <c r="ABS75" s="677"/>
      <c r="ABT75" s="677"/>
      <c r="ABU75" s="677"/>
      <c r="ABV75" s="677"/>
      <c r="ABW75" s="677"/>
      <c r="ABX75" s="677"/>
      <c r="ABY75" s="677"/>
      <c r="ABZ75" s="677"/>
      <c r="ACA75" s="677"/>
      <c r="ACB75" s="677"/>
      <c r="ACC75" s="677"/>
      <c r="ACD75" s="677"/>
      <c r="ACE75" s="677"/>
      <c r="ACF75" s="677"/>
      <c r="ACG75" s="677"/>
      <c r="ACH75" s="677"/>
      <c r="ACI75" s="677"/>
      <c r="ACJ75" s="677"/>
      <c r="ACK75" s="677"/>
      <c r="ACL75" s="677"/>
      <c r="ACM75" s="677"/>
      <c r="ACN75" s="677"/>
      <c r="ACO75" s="677"/>
      <c r="ACP75" s="677"/>
      <c r="ACQ75" s="677"/>
      <c r="ACR75" s="677"/>
      <c r="ACS75" s="677"/>
      <c r="ACT75" s="677"/>
      <c r="ACU75" s="677"/>
      <c r="ACV75" s="677"/>
      <c r="ACW75" s="677"/>
      <c r="ACX75" s="677"/>
      <c r="ACY75" s="677"/>
      <c r="ACZ75" s="677"/>
      <c r="ADA75" s="677"/>
      <c r="ADB75" s="677"/>
      <c r="ADC75" s="677"/>
      <c r="ADD75" s="677"/>
      <c r="ADE75" s="677"/>
      <c r="ADF75" s="677"/>
      <c r="ADG75" s="677"/>
      <c r="ADH75" s="677"/>
      <c r="ADI75" s="677"/>
      <c r="ADJ75" s="677"/>
      <c r="ADK75" s="677"/>
      <c r="ADL75" s="677"/>
      <c r="ADM75" s="677"/>
      <c r="ADN75" s="677"/>
      <c r="ADO75" s="677"/>
      <c r="ADP75" s="677"/>
      <c r="ADQ75" s="677"/>
      <c r="ADR75" s="677"/>
      <c r="ADS75" s="677"/>
      <c r="ADT75" s="677"/>
      <c r="ADU75" s="677"/>
      <c r="ADV75" s="677"/>
      <c r="ADW75" s="677"/>
      <c r="ADX75" s="677"/>
      <c r="ADY75" s="677"/>
      <c r="ADZ75" s="677"/>
      <c r="AEA75" s="677"/>
      <c r="AEB75" s="677"/>
      <c r="AEC75" s="677"/>
      <c r="AED75" s="677"/>
      <c r="AEE75" s="677"/>
      <c r="AEF75" s="677"/>
      <c r="AEG75" s="677"/>
      <c r="AEH75" s="677"/>
      <c r="AEI75" s="677"/>
      <c r="AEJ75" s="677"/>
      <c r="AEK75" s="677"/>
      <c r="AEL75" s="677"/>
      <c r="AEM75" s="677"/>
      <c r="AEN75" s="677"/>
      <c r="AEO75" s="677"/>
      <c r="AEP75" s="677"/>
      <c r="AEQ75" s="677"/>
      <c r="AER75" s="677"/>
      <c r="AES75" s="677"/>
      <c r="AET75" s="677"/>
      <c r="AEU75" s="677"/>
      <c r="AEV75" s="677"/>
      <c r="AEW75" s="677"/>
      <c r="AEX75" s="677"/>
      <c r="AEY75" s="677"/>
      <c r="AEZ75" s="677"/>
      <c r="AFA75" s="677"/>
      <c r="AFB75" s="677"/>
      <c r="AFC75" s="677"/>
      <c r="AFD75" s="677"/>
      <c r="AFE75" s="677"/>
      <c r="AFF75" s="677"/>
      <c r="AFG75" s="677"/>
      <c r="AFH75" s="677"/>
      <c r="AFI75" s="677"/>
      <c r="AFJ75" s="677"/>
      <c r="AFK75" s="677"/>
      <c r="AFL75" s="677"/>
      <c r="AFM75" s="677"/>
      <c r="AFN75" s="677"/>
      <c r="AFO75" s="677"/>
      <c r="AFP75" s="677"/>
      <c r="AFQ75" s="677"/>
      <c r="AFR75" s="677"/>
      <c r="AFS75" s="677"/>
      <c r="AFT75" s="677"/>
      <c r="AFU75" s="677"/>
      <c r="AFV75" s="677"/>
      <c r="AFW75" s="677"/>
      <c r="AFX75" s="677"/>
      <c r="AFY75" s="677"/>
      <c r="AFZ75" s="677"/>
      <c r="AGA75" s="677"/>
      <c r="AGB75" s="677"/>
      <c r="AGC75" s="677"/>
      <c r="AGD75" s="677"/>
      <c r="AGE75" s="677"/>
      <c r="AGF75" s="677"/>
      <c r="AGG75" s="677"/>
      <c r="AGH75" s="677"/>
      <c r="AGI75" s="677"/>
      <c r="AGJ75" s="677"/>
      <c r="AGK75" s="677"/>
      <c r="AGL75" s="677"/>
      <c r="AGM75" s="677"/>
      <c r="AGN75" s="677"/>
      <c r="AGO75" s="677"/>
      <c r="AGP75" s="677"/>
      <c r="AGQ75" s="677"/>
      <c r="AGR75" s="677"/>
      <c r="AGS75" s="677"/>
      <c r="AGT75" s="677"/>
      <c r="AGU75" s="677"/>
      <c r="AGV75" s="677"/>
      <c r="AGW75" s="677"/>
      <c r="AGX75" s="677"/>
      <c r="AGY75" s="677"/>
      <c r="AGZ75" s="677"/>
      <c r="AHA75" s="677"/>
      <c r="AHB75" s="677"/>
      <c r="AHC75" s="677"/>
      <c r="AHD75" s="677"/>
      <c r="AHE75" s="677"/>
      <c r="AHF75" s="677"/>
      <c r="AHG75" s="677"/>
      <c r="AHH75" s="677"/>
      <c r="AHI75" s="677"/>
      <c r="AHJ75" s="677"/>
      <c r="AHK75" s="677"/>
      <c r="AHL75" s="677"/>
      <c r="AHM75" s="677"/>
      <c r="AHN75" s="677"/>
      <c r="AHO75" s="677"/>
      <c r="AHP75" s="677"/>
      <c r="AHQ75" s="677"/>
      <c r="AHR75" s="677"/>
      <c r="AHS75" s="677"/>
      <c r="AHT75" s="677"/>
      <c r="AHU75" s="677"/>
      <c r="AHV75" s="677"/>
      <c r="AHW75" s="677"/>
      <c r="AHX75" s="677"/>
      <c r="AHY75" s="677"/>
      <c r="AHZ75" s="677"/>
      <c r="AIA75" s="677"/>
      <c r="AIB75" s="677"/>
      <c r="AIC75" s="677"/>
      <c r="AID75" s="677"/>
      <c r="AIE75" s="677"/>
      <c r="AIF75" s="677"/>
      <c r="AIG75" s="677"/>
      <c r="AIH75" s="677"/>
      <c r="AII75" s="677"/>
      <c r="AIJ75" s="677"/>
      <c r="AIK75" s="677"/>
      <c r="AIL75" s="677"/>
      <c r="AIM75" s="677"/>
      <c r="AIN75" s="677"/>
      <c r="AIO75" s="677"/>
      <c r="AIP75" s="677"/>
      <c r="AIQ75" s="677"/>
      <c r="AIR75" s="677"/>
      <c r="AIS75" s="677"/>
      <c r="AIT75" s="677"/>
      <c r="AIU75" s="677"/>
      <c r="AIV75" s="677"/>
      <c r="AIW75" s="677"/>
      <c r="AIX75" s="677"/>
      <c r="AIY75" s="677"/>
      <c r="AIZ75" s="677"/>
      <c r="AJA75" s="677"/>
      <c r="AJB75" s="677"/>
      <c r="AJC75" s="677"/>
      <c r="AJD75" s="677"/>
      <c r="AJE75" s="677"/>
      <c r="AJF75" s="677"/>
      <c r="AJG75" s="677"/>
      <c r="AJH75" s="677"/>
      <c r="AJI75" s="677"/>
      <c r="AJJ75" s="677"/>
      <c r="AJK75" s="677"/>
      <c r="AJL75" s="677"/>
      <c r="AJM75" s="677"/>
      <c r="AJN75" s="677"/>
      <c r="AJO75" s="677"/>
      <c r="AJP75" s="677"/>
      <c r="AJQ75" s="677"/>
      <c r="AJR75" s="677"/>
      <c r="AJS75" s="677"/>
      <c r="AJT75" s="677"/>
      <c r="AJU75" s="677"/>
      <c r="AJV75" s="677"/>
      <c r="AJW75" s="677"/>
      <c r="AJX75" s="677"/>
      <c r="AJY75" s="677"/>
      <c r="AJZ75" s="677"/>
      <c r="AKA75" s="677"/>
      <c r="AKB75" s="677"/>
      <c r="AKC75" s="677"/>
      <c r="AKD75" s="677"/>
      <c r="AKE75" s="677"/>
      <c r="AKF75" s="677"/>
      <c r="AKG75" s="677"/>
      <c r="AKH75" s="677"/>
      <c r="AKI75" s="677"/>
      <c r="AKJ75" s="677"/>
      <c r="AKK75" s="677"/>
      <c r="AKL75" s="677"/>
      <c r="AKM75" s="677"/>
      <c r="AKN75" s="677"/>
      <c r="AKO75" s="677"/>
      <c r="AKP75" s="677"/>
      <c r="AKQ75" s="677"/>
      <c r="AKR75" s="677"/>
      <c r="AKS75" s="677"/>
      <c r="AKT75" s="677"/>
      <c r="AKU75" s="677"/>
      <c r="AKV75" s="677"/>
      <c r="AKW75" s="677"/>
      <c r="AKX75" s="677"/>
      <c r="AKY75" s="677"/>
      <c r="AKZ75" s="677"/>
      <c r="ALA75" s="677"/>
      <c r="ALB75" s="677"/>
      <c r="ALC75" s="677"/>
      <c r="ALD75" s="677"/>
      <c r="ALE75" s="677"/>
      <c r="ALF75" s="677"/>
      <c r="ALG75" s="677"/>
      <c r="ALH75" s="677"/>
      <c r="ALI75" s="677"/>
      <c r="ALJ75" s="677"/>
      <c r="ALK75" s="677"/>
      <c r="ALL75" s="677"/>
      <c r="ALM75" s="677"/>
      <c r="ALN75" s="677"/>
      <c r="ALO75" s="677"/>
      <c r="ALP75" s="677"/>
      <c r="ALQ75" s="677"/>
      <c r="ALR75" s="677"/>
      <c r="ALS75" s="677"/>
      <c r="ALT75" s="677"/>
      <c r="ALU75" s="677"/>
      <c r="ALV75" s="677"/>
      <c r="ALW75" s="677"/>
      <c r="ALX75" s="677"/>
      <c r="ALY75" s="677"/>
      <c r="ALZ75" s="677"/>
      <c r="AMA75" s="677"/>
      <c r="AMB75" s="677"/>
      <c r="AMC75" s="677"/>
      <c r="AMD75" s="677"/>
      <c r="AME75" s="677"/>
      <c r="AMF75" s="677"/>
      <c r="AMG75" s="677"/>
      <c r="AMH75" s="677"/>
      <c r="AMI75" s="677"/>
      <c r="AMJ75" s="677"/>
      <c r="AMK75" s="677"/>
      <c r="AML75" s="677"/>
      <c r="AMM75" s="677"/>
      <c r="AMN75" s="677"/>
      <c r="AMO75" s="677"/>
      <c r="AMP75" s="677"/>
      <c r="AMQ75" s="677"/>
      <c r="AMR75" s="677"/>
      <c r="AMS75" s="677"/>
      <c r="AMT75" s="677"/>
      <c r="AMU75" s="677"/>
      <c r="AMV75" s="677"/>
      <c r="AMW75" s="677"/>
      <c r="AMX75" s="677"/>
      <c r="AMY75" s="677"/>
      <c r="AMZ75" s="677"/>
      <c r="ANA75" s="677"/>
      <c r="ANB75" s="677"/>
      <c r="ANC75" s="677"/>
      <c r="AND75" s="677"/>
      <c r="ANE75" s="677"/>
      <c r="ANF75" s="677"/>
      <c r="ANG75" s="677"/>
      <c r="ANH75" s="677"/>
      <c r="ANI75" s="677"/>
      <c r="ANJ75" s="677"/>
      <c r="ANK75" s="677"/>
      <c r="ANL75" s="677"/>
      <c r="ANM75" s="677"/>
      <c r="ANN75" s="677"/>
      <c r="ANO75" s="677"/>
      <c r="ANP75" s="677"/>
      <c r="ANQ75" s="677"/>
      <c r="ANR75" s="677"/>
      <c r="ANS75" s="677"/>
      <c r="ANT75" s="677"/>
      <c r="ANU75" s="677"/>
      <c r="ANV75" s="677"/>
      <c r="ANW75" s="677"/>
      <c r="ANX75" s="677"/>
      <c r="ANY75" s="677"/>
      <c r="ANZ75" s="677"/>
      <c r="AOA75" s="677"/>
      <c r="AOB75" s="677"/>
      <c r="AOC75" s="677"/>
      <c r="AOD75" s="677"/>
      <c r="AOE75" s="677"/>
      <c r="AOF75" s="677"/>
      <c r="AOG75" s="677"/>
      <c r="AOH75" s="677"/>
      <c r="AOI75" s="677"/>
      <c r="AOJ75" s="677"/>
      <c r="AOK75" s="677"/>
      <c r="AOL75" s="677"/>
      <c r="AOM75" s="677"/>
      <c r="AON75" s="677"/>
      <c r="AOO75" s="677"/>
      <c r="AOP75" s="677"/>
      <c r="AOQ75" s="677"/>
      <c r="AOR75" s="677"/>
      <c r="AOS75" s="677"/>
      <c r="AOT75" s="677"/>
      <c r="AOU75" s="677"/>
      <c r="AOV75" s="677"/>
      <c r="AOW75" s="677"/>
      <c r="AOX75" s="677"/>
      <c r="AOY75" s="677"/>
      <c r="AOZ75" s="677"/>
      <c r="APA75" s="677"/>
      <c r="APB75" s="677"/>
      <c r="APC75" s="677"/>
      <c r="APD75" s="677"/>
      <c r="APE75" s="677"/>
      <c r="APF75" s="677"/>
      <c r="APG75" s="677"/>
      <c r="APH75" s="677"/>
      <c r="API75" s="677"/>
      <c r="APJ75" s="677"/>
      <c r="APK75" s="677"/>
      <c r="APL75" s="677"/>
      <c r="APM75" s="677"/>
      <c r="APN75" s="677"/>
      <c r="APO75" s="677"/>
      <c r="APP75" s="677"/>
      <c r="APQ75" s="677"/>
      <c r="APR75" s="677"/>
      <c r="APS75" s="677"/>
      <c r="APT75" s="677"/>
      <c r="APU75" s="677"/>
      <c r="APV75" s="677"/>
      <c r="APW75" s="677"/>
      <c r="APX75" s="677"/>
      <c r="APY75" s="677"/>
      <c r="APZ75" s="677"/>
      <c r="AQA75" s="677"/>
      <c r="AQB75" s="677"/>
      <c r="AQC75" s="677"/>
      <c r="AQD75" s="677"/>
      <c r="AQE75" s="677"/>
      <c r="AQF75" s="677"/>
      <c r="AQG75" s="677"/>
      <c r="AQH75" s="677"/>
      <c r="AQI75" s="677"/>
      <c r="AQJ75" s="677"/>
      <c r="AQK75" s="677"/>
      <c r="AQL75" s="677"/>
      <c r="AQM75" s="677"/>
      <c r="AQN75" s="677"/>
      <c r="AQO75" s="677"/>
      <c r="AQP75" s="677"/>
      <c r="AQQ75" s="677"/>
      <c r="AQR75" s="677"/>
      <c r="AQS75" s="677"/>
      <c r="AQT75" s="677"/>
      <c r="AQU75" s="677"/>
      <c r="AQV75" s="677"/>
      <c r="AQW75" s="677"/>
      <c r="AQX75" s="677"/>
      <c r="AQY75" s="677"/>
      <c r="AQZ75" s="677"/>
      <c r="ARA75" s="677"/>
      <c r="ARB75" s="677"/>
      <c r="ARC75" s="677"/>
      <c r="ARD75" s="677"/>
      <c r="ARE75" s="677"/>
      <c r="ARF75" s="677"/>
      <c r="ARG75" s="677"/>
      <c r="ARH75" s="677"/>
      <c r="ARI75" s="677"/>
      <c r="ARJ75" s="677"/>
      <c r="ARK75" s="677"/>
      <c r="ARL75" s="677"/>
      <c r="ARM75" s="677"/>
      <c r="ARN75" s="677"/>
      <c r="ARO75" s="677"/>
      <c r="ARP75" s="677"/>
      <c r="ARQ75" s="677"/>
      <c r="ARR75" s="677"/>
      <c r="ARS75" s="677"/>
      <c r="ART75" s="677"/>
      <c r="ARU75" s="677"/>
      <c r="ARV75" s="677"/>
      <c r="ARW75" s="677"/>
      <c r="ARX75" s="677"/>
      <c r="ARY75" s="677"/>
      <c r="ARZ75" s="677"/>
      <c r="ASA75" s="677"/>
      <c r="ASB75" s="677"/>
      <c r="ASC75" s="677"/>
      <c r="ASD75" s="677"/>
      <c r="ASE75" s="677"/>
      <c r="ASF75" s="677"/>
      <c r="ASG75" s="677"/>
      <c r="ASH75" s="677"/>
      <c r="ASI75" s="677"/>
      <c r="ASJ75" s="677"/>
      <c r="ASK75" s="677"/>
      <c r="ASL75" s="677"/>
      <c r="ASM75" s="677"/>
      <c r="ASN75" s="677"/>
      <c r="ASO75" s="677"/>
      <c r="ASP75" s="677"/>
      <c r="ASQ75" s="677"/>
      <c r="ASR75" s="677"/>
      <c r="ASS75" s="677"/>
      <c r="AST75" s="677"/>
      <c r="ASU75" s="677"/>
      <c r="ASV75" s="677"/>
      <c r="ASW75" s="677"/>
      <c r="ASX75" s="677"/>
      <c r="ASY75" s="677"/>
      <c r="ASZ75" s="677"/>
      <c r="ATA75" s="677"/>
      <c r="ATB75" s="677"/>
      <c r="ATC75" s="677"/>
      <c r="ATD75" s="677"/>
      <c r="ATE75" s="677"/>
      <c r="ATF75" s="677"/>
      <c r="ATG75" s="677"/>
      <c r="ATH75" s="677"/>
      <c r="ATI75" s="677"/>
      <c r="ATJ75" s="677"/>
      <c r="ATK75" s="677"/>
      <c r="ATL75" s="677"/>
      <c r="ATM75" s="677"/>
      <c r="ATN75" s="677"/>
      <c r="ATO75" s="677"/>
      <c r="ATP75" s="677"/>
      <c r="ATQ75" s="677"/>
      <c r="ATR75" s="677"/>
      <c r="ATS75" s="677"/>
      <c r="ATT75" s="677"/>
      <c r="ATU75" s="677"/>
      <c r="ATV75" s="677"/>
      <c r="ATW75" s="677"/>
      <c r="ATX75" s="677"/>
      <c r="ATY75" s="677"/>
      <c r="ATZ75" s="677"/>
      <c r="AUA75" s="677"/>
      <c r="AUB75" s="677"/>
      <c r="AUC75" s="677"/>
      <c r="AUD75" s="677"/>
      <c r="AUE75" s="677"/>
      <c r="AUF75" s="677"/>
      <c r="AUG75" s="677"/>
      <c r="AUH75" s="677"/>
      <c r="AUI75" s="677"/>
      <c r="AUJ75" s="677"/>
      <c r="AUK75" s="677"/>
      <c r="AUL75" s="677"/>
      <c r="AUM75" s="677"/>
      <c r="AUN75" s="677"/>
      <c r="AUO75" s="677"/>
      <c r="AUP75" s="677"/>
      <c r="AUQ75" s="677"/>
      <c r="AUR75" s="677"/>
      <c r="AUS75" s="677"/>
      <c r="AUT75" s="677"/>
      <c r="AUU75" s="677"/>
      <c r="AUV75" s="677"/>
      <c r="AUW75" s="677"/>
      <c r="AUX75" s="677"/>
      <c r="AUY75" s="677"/>
      <c r="AUZ75" s="677"/>
      <c r="AVA75" s="677"/>
      <c r="AVB75" s="677"/>
      <c r="AVC75" s="677"/>
      <c r="AVD75" s="677"/>
      <c r="AVE75" s="677"/>
      <c r="AVF75" s="677"/>
      <c r="AVG75" s="677"/>
      <c r="AVH75" s="677"/>
      <c r="AVI75" s="677"/>
      <c r="AVJ75" s="677"/>
      <c r="AVK75" s="677"/>
      <c r="AVL75" s="677"/>
      <c r="AVM75" s="677"/>
      <c r="AVN75" s="677"/>
      <c r="AVO75" s="677"/>
      <c r="AVP75" s="677"/>
      <c r="AVQ75" s="677"/>
      <c r="AVR75" s="677"/>
      <c r="AVS75" s="677"/>
      <c r="AVT75" s="677"/>
      <c r="AVU75" s="677"/>
      <c r="AVV75" s="677"/>
      <c r="AVW75" s="677"/>
      <c r="AVX75" s="677"/>
      <c r="AVY75" s="677"/>
      <c r="AVZ75" s="677"/>
      <c r="AWA75" s="677"/>
      <c r="AWB75" s="677"/>
      <c r="AWC75" s="677"/>
      <c r="AWD75" s="677"/>
      <c r="AWE75" s="677"/>
      <c r="AWF75" s="677"/>
      <c r="AWG75" s="677"/>
      <c r="AWH75" s="677"/>
      <c r="AWI75" s="677"/>
      <c r="AWJ75" s="677"/>
      <c r="AWK75" s="677"/>
      <c r="AWL75" s="677"/>
      <c r="AWM75" s="677"/>
      <c r="AWN75" s="677"/>
      <c r="AWO75" s="677"/>
      <c r="AWP75" s="677"/>
      <c r="AWQ75" s="677"/>
      <c r="AWR75" s="677"/>
      <c r="AWS75" s="677"/>
      <c r="AWT75" s="677"/>
      <c r="AWU75" s="677"/>
      <c r="AWV75" s="677"/>
      <c r="AWW75" s="677"/>
      <c r="AWX75" s="677"/>
      <c r="AWY75" s="677"/>
      <c r="AWZ75" s="677"/>
      <c r="AXA75" s="677"/>
      <c r="AXB75" s="677"/>
      <c r="AXC75" s="677"/>
      <c r="AXD75" s="677"/>
      <c r="AXE75" s="677"/>
      <c r="AXF75" s="677"/>
      <c r="AXG75" s="677"/>
      <c r="AXH75" s="677"/>
      <c r="AXI75" s="677"/>
      <c r="AXJ75" s="677"/>
      <c r="AXK75" s="677"/>
      <c r="AXL75" s="677"/>
      <c r="AXM75" s="677"/>
      <c r="AXN75" s="677"/>
      <c r="AXO75" s="677"/>
      <c r="AXP75" s="677"/>
      <c r="AXQ75" s="677"/>
      <c r="AXR75" s="677"/>
      <c r="AXS75" s="677"/>
      <c r="AXT75" s="677"/>
      <c r="AXU75" s="677"/>
      <c r="AXV75" s="677"/>
      <c r="AXW75" s="677"/>
      <c r="AXX75" s="677"/>
      <c r="AXY75" s="677"/>
      <c r="AXZ75" s="677"/>
      <c r="AYA75" s="677"/>
      <c r="AYB75" s="677"/>
      <c r="AYC75" s="677"/>
      <c r="AYD75" s="677"/>
      <c r="AYE75" s="677"/>
      <c r="AYF75" s="677"/>
      <c r="AYG75" s="677"/>
      <c r="AYH75" s="677"/>
      <c r="AYI75" s="677"/>
      <c r="AYJ75" s="677"/>
      <c r="AYK75" s="677"/>
      <c r="AYL75" s="677"/>
      <c r="AYM75" s="677"/>
      <c r="AYN75" s="677"/>
      <c r="AYO75" s="677"/>
      <c r="AYP75" s="677"/>
      <c r="AYQ75" s="677"/>
      <c r="AYR75" s="677"/>
      <c r="AYS75" s="677"/>
      <c r="AYT75" s="677"/>
      <c r="AYU75" s="677"/>
      <c r="AYV75" s="677"/>
      <c r="AYW75" s="677"/>
      <c r="AYX75" s="677"/>
      <c r="AYY75" s="677"/>
      <c r="AYZ75" s="677"/>
      <c r="AZA75" s="677"/>
      <c r="AZB75" s="677"/>
      <c r="AZC75" s="677"/>
      <c r="AZD75" s="677"/>
      <c r="AZE75" s="677"/>
      <c r="AZF75" s="677"/>
      <c r="AZG75" s="677"/>
      <c r="AZH75" s="677"/>
      <c r="AZI75" s="677"/>
      <c r="AZJ75" s="677"/>
      <c r="AZK75" s="677"/>
      <c r="AZL75" s="677"/>
      <c r="AZM75" s="677"/>
      <c r="AZN75" s="677"/>
      <c r="AZO75" s="677"/>
      <c r="AZP75" s="677"/>
      <c r="AZQ75" s="677"/>
      <c r="AZR75" s="677"/>
      <c r="AZS75" s="677"/>
      <c r="AZT75" s="677"/>
      <c r="AZU75" s="677"/>
      <c r="AZV75" s="677"/>
      <c r="AZW75" s="677"/>
      <c r="AZX75" s="677"/>
      <c r="AZY75" s="677"/>
      <c r="AZZ75" s="677"/>
      <c r="BAA75" s="677"/>
      <c r="BAB75" s="677"/>
      <c r="BAC75" s="677"/>
      <c r="BAD75" s="677"/>
      <c r="BAE75" s="677"/>
      <c r="BAF75" s="677"/>
      <c r="BAG75" s="677"/>
      <c r="BAH75" s="677"/>
      <c r="BAI75" s="677"/>
      <c r="BAJ75" s="677"/>
      <c r="BAK75" s="677"/>
      <c r="BAL75" s="677"/>
      <c r="BAM75" s="677"/>
      <c r="BAN75" s="677"/>
      <c r="BAO75" s="677"/>
      <c r="BAP75" s="677"/>
      <c r="BAQ75" s="677"/>
      <c r="BAR75" s="677"/>
      <c r="BAS75" s="677"/>
      <c r="BAT75" s="677"/>
      <c r="BAU75" s="677"/>
      <c r="BAV75" s="677"/>
      <c r="BAW75" s="677"/>
      <c r="BAX75" s="677"/>
      <c r="BAY75" s="677"/>
      <c r="BAZ75" s="677"/>
      <c r="BBA75" s="677"/>
      <c r="BBB75" s="677"/>
      <c r="BBC75" s="677"/>
      <c r="BBD75" s="677"/>
      <c r="BBE75" s="677"/>
      <c r="BBF75" s="677"/>
      <c r="BBG75" s="677"/>
      <c r="BBH75" s="677"/>
      <c r="BBI75" s="677"/>
      <c r="BBJ75" s="677"/>
      <c r="BBK75" s="677"/>
      <c r="BBL75" s="677"/>
      <c r="BBM75" s="677"/>
      <c r="BBN75" s="677"/>
      <c r="BBO75" s="677"/>
      <c r="BBP75" s="677"/>
      <c r="BBQ75" s="677"/>
      <c r="BBR75" s="677"/>
      <c r="BBS75" s="677"/>
      <c r="BBT75" s="677"/>
      <c r="BBU75" s="677"/>
      <c r="BBV75" s="677"/>
      <c r="BBW75" s="677"/>
      <c r="BBX75" s="677"/>
      <c r="BBY75" s="677"/>
      <c r="BBZ75" s="677"/>
      <c r="BCA75" s="677"/>
      <c r="BCB75" s="677"/>
      <c r="BCC75" s="677"/>
      <c r="BCD75" s="677"/>
      <c r="BCE75" s="677"/>
      <c r="BCF75" s="677"/>
      <c r="BCG75" s="677"/>
      <c r="BCH75" s="677"/>
      <c r="BCI75" s="677"/>
      <c r="BCJ75" s="677"/>
      <c r="BCK75" s="677"/>
      <c r="BCL75" s="677"/>
      <c r="BCM75" s="677"/>
      <c r="BCN75" s="677"/>
      <c r="BCO75" s="677"/>
      <c r="BCP75" s="677"/>
      <c r="BCQ75" s="677"/>
      <c r="BCR75" s="677"/>
      <c r="BCS75" s="677"/>
      <c r="BCT75" s="677"/>
      <c r="BCU75" s="677"/>
      <c r="BCV75" s="677"/>
      <c r="BCW75" s="677"/>
      <c r="BCX75" s="677"/>
      <c r="BCY75" s="677"/>
      <c r="BCZ75" s="677"/>
      <c r="BDA75" s="677"/>
      <c r="BDB75" s="677"/>
      <c r="BDC75" s="677"/>
      <c r="BDD75" s="677"/>
      <c r="BDE75" s="677"/>
      <c r="BDF75" s="677"/>
      <c r="BDG75" s="677"/>
      <c r="BDH75" s="677"/>
      <c r="BDI75" s="677"/>
      <c r="BDJ75" s="677"/>
      <c r="BDK75" s="677"/>
      <c r="BDL75" s="677"/>
      <c r="BDM75" s="677"/>
      <c r="BDN75" s="677"/>
      <c r="BDO75" s="677"/>
      <c r="BDP75" s="677"/>
      <c r="BDQ75" s="677"/>
      <c r="BDR75" s="677"/>
      <c r="BDS75" s="677"/>
      <c r="BDT75" s="677"/>
      <c r="BDU75" s="677"/>
      <c r="BDV75" s="677"/>
      <c r="BDW75" s="677"/>
      <c r="BDX75" s="677"/>
      <c r="BDY75" s="677"/>
      <c r="BDZ75" s="677"/>
      <c r="BEA75" s="677"/>
      <c r="BEB75" s="677"/>
      <c r="BEC75" s="677"/>
      <c r="BED75" s="677"/>
      <c r="BEE75" s="677"/>
      <c r="BEF75" s="677"/>
      <c r="BEG75" s="677"/>
      <c r="BEH75" s="677"/>
      <c r="BEI75" s="677"/>
      <c r="BEJ75" s="677"/>
      <c r="BEK75" s="677"/>
      <c r="BEL75" s="677"/>
      <c r="BEM75" s="677"/>
      <c r="BEN75" s="677"/>
      <c r="BEO75" s="677"/>
      <c r="BEP75" s="677"/>
      <c r="BEQ75" s="677"/>
      <c r="BER75" s="677"/>
      <c r="BES75" s="677"/>
      <c r="BET75" s="677"/>
      <c r="BEU75" s="677"/>
      <c r="BEV75" s="677"/>
      <c r="BEW75" s="677"/>
      <c r="BEX75" s="677"/>
      <c r="BEY75" s="677"/>
      <c r="BEZ75" s="677"/>
      <c r="BFA75" s="677"/>
      <c r="BFB75" s="677"/>
      <c r="BFC75" s="677"/>
      <c r="BFD75" s="677"/>
      <c r="BFE75" s="677"/>
      <c r="BFF75" s="677"/>
      <c r="BFG75" s="677"/>
      <c r="BFH75" s="677"/>
      <c r="BFI75" s="677"/>
      <c r="BFJ75" s="677"/>
      <c r="BFK75" s="677"/>
      <c r="BFL75" s="677"/>
      <c r="BFM75" s="677"/>
      <c r="BFN75" s="677"/>
      <c r="BFO75" s="677"/>
      <c r="BFP75" s="677"/>
      <c r="BFQ75" s="677"/>
      <c r="BFR75" s="677"/>
      <c r="BFS75" s="677"/>
      <c r="BFT75" s="677"/>
      <c r="BFU75" s="677"/>
      <c r="BFV75" s="677"/>
      <c r="BFW75" s="677"/>
      <c r="BFX75" s="677"/>
      <c r="BFY75" s="677"/>
      <c r="BFZ75" s="677"/>
      <c r="BGA75" s="677"/>
      <c r="BGB75" s="677"/>
      <c r="BGC75" s="677"/>
      <c r="BGD75" s="677"/>
      <c r="BGE75" s="677"/>
      <c r="BGF75" s="677"/>
      <c r="BGG75" s="677"/>
      <c r="BGH75" s="677"/>
      <c r="BGI75" s="677"/>
      <c r="BGJ75" s="677"/>
      <c r="BGK75" s="677"/>
      <c r="BGL75" s="677"/>
      <c r="BGM75" s="677"/>
      <c r="BGN75" s="677"/>
      <c r="BGO75" s="677"/>
      <c r="BGP75" s="677"/>
      <c r="BGQ75" s="677"/>
      <c r="BGR75" s="677"/>
      <c r="BGS75" s="677"/>
      <c r="BGT75" s="677"/>
      <c r="BGU75" s="677"/>
      <c r="BGV75" s="677"/>
      <c r="BGW75" s="677"/>
      <c r="BGX75" s="677"/>
      <c r="BGY75" s="677"/>
      <c r="BGZ75" s="677"/>
      <c r="BHA75" s="677"/>
      <c r="BHB75" s="677"/>
      <c r="BHC75" s="677"/>
      <c r="BHD75" s="677"/>
      <c r="BHE75" s="677"/>
      <c r="BHF75" s="677"/>
      <c r="BHG75" s="677"/>
      <c r="BHH75" s="677"/>
      <c r="BHI75" s="677"/>
      <c r="BHJ75" s="677"/>
      <c r="BHK75" s="677"/>
      <c r="BHL75" s="677"/>
      <c r="BHM75" s="677"/>
      <c r="BHN75" s="677"/>
      <c r="BHO75" s="677"/>
      <c r="BHP75" s="677"/>
      <c r="BHQ75" s="677"/>
      <c r="BHR75" s="677"/>
      <c r="BHS75" s="677"/>
      <c r="BHT75" s="677"/>
      <c r="BHU75" s="677"/>
      <c r="BHV75" s="677"/>
      <c r="BHW75" s="677"/>
      <c r="BHX75" s="677"/>
      <c r="BHY75" s="677"/>
      <c r="BHZ75" s="677"/>
      <c r="BIA75" s="677"/>
      <c r="BIB75" s="677"/>
      <c r="BIC75" s="677"/>
      <c r="BID75" s="677"/>
      <c r="BIE75" s="677"/>
      <c r="BIF75" s="677"/>
      <c r="BIG75" s="677"/>
      <c r="BIH75" s="677"/>
      <c r="BII75" s="677"/>
      <c r="BIJ75" s="677"/>
      <c r="BIK75" s="677"/>
      <c r="BIL75" s="677"/>
      <c r="BIM75" s="677"/>
      <c r="BIN75" s="677"/>
      <c r="BIO75" s="677"/>
      <c r="BIP75" s="677"/>
      <c r="BIQ75" s="677"/>
      <c r="BIR75" s="677"/>
      <c r="BIS75" s="677"/>
      <c r="BIT75" s="677"/>
      <c r="BIU75" s="677"/>
      <c r="BIV75" s="677"/>
      <c r="BIW75" s="677"/>
      <c r="BIX75" s="677"/>
      <c r="BIY75" s="677"/>
      <c r="BIZ75" s="677"/>
      <c r="BJA75" s="677"/>
      <c r="BJB75" s="677"/>
      <c r="BJC75" s="677"/>
      <c r="BJD75" s="677"/>
      <c r="BJE75" s="677"/>
      <c r="BJF75" s="677"/>
      <c r="BJG75" s="677"/>
      <c r="BJH75" s="677"/>
      <c r="BJI75" s="677"/>
      <c r="BJJ75" s="677"/>
      <c r="BJK75" s="677"/>
      <c r="BJL75" s="677"/>
      <c r="BJM75" s="677"/>
      <c r="BJN75" s="677"/>
      <c r="BJO75" s="677"/>
      <c r="BJP75" s="677"/>
      <c r="BJQ75" s="677"/>
      <c r="BJR75" s="677"/>
      <c r="BJS75" s="677"/>
      <c r="BJT75" s="677"/>
      <c r="BJU75" s="677"/>
      <c r="BJV75" s="677"/>
      <c r="BJW75" s="677"/>
      <c r="BJX75" s="677"/>
      <c r="BJY75" s="677"/>
      <c r="BJZ75" s="677"/>
      <c r="BKA75" s="677"/>
      <c r="BKB75" s="677"/>
      <c r="BKC75" s="677"/>
      <c r="BKD75" s="677"/>
      <c r="BKE75" s="677"/>
      <c r="BKF75" s="677"/>
      <c r="BKG75" s="677"/>
      <c r="BKH75" s="677"/>
      <c r="BKI75" s="677"/>
      <c r="BKJ75" s="677"/>
      <c r="BKK75" s="677"/>
      <c r="BKL75" s="677"/>
      <c r="BKM75" s="677"/>
      <c r="BKN75" s="677"/>
      <c r="BKO75" s="677"/>
      <c r="BKP75" s="677"/>
      <c r="BKQ75" s="677"/>
      <c r="BKR75" s="677"/>
      <c r="BKS75" s="677"/>
      <c r="BKT75" s="677"/>
      <c r="BKU75" s="677"/>
      <c r="BKV75" s="677"/>
      <c r="BKW75" s="677"/>
      <c r="BKX75" s="677"/>
      <c r="BKY75" s="677"/>
      <c r="BKZ75" s="677"/>
      <c r="BLA75" s="677"/>
      <c r="BLB75" s="677"/>
      <c r="BLC75" s="677"/>
      <c r="BLD75" s="677"/>
      <c r="BLE75" s="677"/>
      <c r="BLF75" s="677"/>
      <c r="BLG75" s="677"/>
      <c r="BLH75" s="677"/>
      <c r="BLI75" s="677"/>
      <c r="BLJ75" s="677"/>
      <c r="BLK75" s="677"/>
      <c r="BLL75" s="677"/>
      <c r="BLM75" s="677"/>
      <c r="BLN75" s="677"/>
      <c r="BLO75" s="677"/>
      <c r="BLP75" s="677"/>
      <c r="BLQ75" s="677"/>
      <c r="BLR75" s="677"/>
      <c r="BLS75" s="677"/>
      <c r="BLT75" s="677"/>
      <c r="BLU75" s="677"/>
      <c r="BLV75" s="677"/>
      <c r="BLW75" s="677"/>
      <c r="BLX75" s="677"/>
      <c r="BLY75" s="677"/>
      <c r="BLZ75" s="677"/>
      <c r="BMA75" s="677"/>
      <c r="BMB75" s="677"/>
      <c r="BMC75" s="677"/>
      <c r="BMD75" s="677"/>
      <c r="BME75" s="677"/>
      <c r="BMF75" s="677"/>
      <c r="BMG75" s="677"/>
      <c r="BMH75" s="677"/>
      <c r="BMI75" s="677"/>
      <c r="BMJ75" s="677"/>
      <c r="BMK75" s="677"/>
      <c r="BML75" s="677"/>
      <c r="BMM75" s="677"/>
      <c r="BMN75" s="677"/>
      <c r="BMO75" s="677"/>
      <c r="BMP75" s="677"/>
      <c r="BMQ75" s="677"/>
      <c r="BMR75" s="677"/>
      <c r="BMS75" s="677"/>
      <c r="BMT75" s="677"/>
      <c r="BMU75" s="677"/>
      <c r="BMV75" s="677"/>
      <c r="BMW75" s="677"/>
      <c r="BMX75" s="677"/>
      <c r="BMY75" s="677"/>
      <c r="BMZ75" s="677"/>
      <c r="BNA75" s="677"/>
      <c r="BNB75" s="677"/>
      <c r="BNC75" s="677"/>
      <c r="BND75" s="677"/>
      <c r="BNE75" s="677"/>
      <c r="BNF75" s="677"/>
      <c r="BNG75" s="677"/>
      <c r="BNH75" s="677"/>
      <c r="BNI75" s="677"/>
      <c r="BNJ75" s="677"/>
      <c r="BNK75" s="677"/>
      <c r="BNL75" s="677"/>
      <c r="BNM75" s="677"/>
      <c r="BNN75" s="677"/>
      <c r="BNO75" s="677"/>
      <c r="BNP75" s="677"/>
      <c r="BNQ75" s="677"/>
      <c r="BNR75" s="677"/>
      <c r="BNS75" s="677"/>
      <c r="BNT75" s="677"/>
      <c r="BNU75" s="677"/>
      <c r="BNV75" s="677"/>
      <c r="BNW75" s="677"/>
      <c r="BNX75" s="677"/>
      <c r="BNY75" s="677"/>
      <c r="BNZ75" s="677"/>
      <c r="BOA75" s="677"/>
      <c r="BOB75" s="677"/>
      <c r="BOC75" s="677"/>
      <c r="BOD75" s="677"/>
      <c r="BOE75" s="677"/>
      <c r="BOF75" s="677"/>
      <c r="BOG75" s="677"/>
      <c r="BOH75" s="677"/>
      <c r="BOI75" s="677"/>
      <c r="BOJ75" s="677"/>
      <c r="BOK75" s="677"/>
      <c r="BOL75" s="677"/>
      <c r="BOM75" s="677"/>
      <c r="BON75" s="677"/>
      <c r="BOO75" s="677"/>
      <c r="BOP75" s="677"/>
      <c r="BOQ75" s="677"/>
      <c r="BOR75" s="677"/>
      <c r="BOS75" s="677"/>
      <c r="BOT75" s="677"/>
      <c r="BOU75" s="677"/>
      <c r="BOV75" s="677"/>
      <c r="BOW75" s="677"/>
      <c r="BOX75" s="677"/>
      <c r="BOY75" s="677"/>
      <c r="BOZ75" s="677"/>
      <c r="BPA75" s="677"/>
      <c r="BPB75" s="677"/>
      <c r="BPC75" s="677"/>
      <c r="BPD75" s="677"/>
      <c r="BPE75" s="677"/>
      <c r="BPF75" s="677"/>
      <c r="BPG75" s="677"/>
      <c r="BPH75" s="677"/>
      <c r="BPI75" s="677"/>
      <c r="BPJ75" s="677"/>
      <c r="BPK75" s="677"/>
      <c r="BPL75" s="677"/>
      <c r="BPM75" s="677"/>
      <c r="BPN75" s="677"/>
      <c r="BPO75" s="677"/>
      <c r="BPP75" s="677"/>
      <c r="BPQ75" s="677"/>
      <c r="BPR75" s="677"/>
      <c r="BPS75" s="677"/>
      <c r="BPT75" s="677"/>
      <c r="BPU75" s="677"/>
      <c r="BPV75" s="677"/>
      <c r="BPW75" s="677"/>
      <c r="BPX75" s="677"/>
      <c r="BPY75" s="677"/>
      <c r="BPZ75" s="677"/>
      <c r="BQA75" s="677"/>
      <c r="BQB75" s="677"/>
      <c r="BQC75" s="677"/>
      <c r="BQD75" s="677"/>
      <c r="BQE75" s="677"/>
      <c r="BQF75" s="677"/>
      <c r="BQG75" s="677"/>
      <c r="BQH75" s="677"/>
      <c r="BQI75" s="677"/>
      <c r="BQJ75" s="677"/>
      <c r="BQK75" s="677"/>
      <c r="BQL75" s="677"/>
      <c r="BQM75" s="677"/>
      <c r="BQN75" s="677"/>
      <c r="BQO75" s="677"/>
      <c r="BQP75" s="677"/>
      <c r="BQQ75" s="677"/>
      <c r="BQR75" s="677"/>
      <c r="BQS75" s="677"/>
      <c r="BQT75" s="677"/>
      <c r="BQU75" s="677"/>
      <c r="BQV75" s="677"/>
      <c r="BQW75" s="677"/>
      <c r="BQX75" s="677"/>
      <c r="BQY75" s="677"/>
      <c r="BQZ75" s="677"/>
      <c r="BRA75" s="677"/>
      <c r="BRB75" s="677"/>
      <c r="BRC75" s="677"/>
      <c r="BRD75" s="677"/>
      <c r="BRE75" s="677"/>
      <c r="BRF75" s="677"/>
      <c r="BRG75" s="677"/>
      <c r="BRH75" s="677"/>
      <c r="BRI75" s="677"/>
      <c r="BRJ75" s="677"/>
      <c r="BRK75" s="677"/>
      <c r="BRL75" s="677"/>
      <c r="BRM75" s="677"/>
      <c r="BRN75" s="677"/>
      <c r="BRO75" s="677"/>
      <c r="BRP75" s="677"/>
      <c r="BRQ75" s="677"/>
      <c r="BRR75" s="677"/>
      <c r="BRS75" s="677"/>
      <c r="BRT75" s="677"/>
      <c r="BRU75" s="677"/>
      <c r="BRV75" s="677"/>
      <c r="BRW75" s="677"/>
      <c r="BRX75" s="677"/>
      <c r="BRY75" s="677"/>
      <c r="BRZ75" s="677"/>
      <c r="BSA75" s="677"/>
      <c r="BSB75" s="677"/>
      <c r="BSC75" s="677"/>
      <c r="BSD75" s="677"/>
      <c r="BSE75" s="677"/>
      <c r="BSF75" s="677"/>
      <c r="BSG75" s="677"/>
      <c r="BSH75" s="677"/>
      <c r="BSI75" s="677"/>
      <c r="BSJ75" s="677"/>
      <c r="BSK75" s="677"/>
      <c r="BSL75" s="677"/>
      <c r="BSM75" s="677"/>
      <c r="BSN75" s="677"/>
      <c r="BSO75" s="677"/>
      <c r="BSP75" s="677"/>
      <c r="BSQ75" s="677"/>
      <c r="BSR75" s="677"/>
      <c r="BSS75" s="677"/>
      <c r="BST75" s="677"/>
      <c r="BSU75" s="677"/>
      <c r="BSV75" s="677"/>
      <c r="BSW75" s="677"/>
      <c r="BSX75" s="677"/>
      <c r="BSY75" s="677"/>
      <c r="BSZ75" s="677"/>
      <c r="BTA75" s="677"/>
      <c r="BTB75" s="677"/>
      <c r="BTC75" s="677"/>
      <c r="BTD75" s="677"/>
      <c r="BTE75" s="677"/>
      <c r="BTF75" s="677"/>
      <c r="BTG75" s="677"/>
      <c r="BTH75" s="677"/>
      <c r="BTI75" s="677"/>
      <c r="BTJ75" s="677"/>
      <c r="BTK75" s="677"/>
      <c r="BTL75" s="677"/>
      <c r="BTM75" s="677"/>
      <c r="BTN75" s="677"/>
      <c r="BTO75" s="677"/>
      <c r="BTP75" s="677"/>
      <c r="BTQ75" s="677"/>
      <c r="BTR75" s="677"/>
      <c r="BTS75" s="677"/>
      <c r="BTT75" s="677"/>
      <c r="BTU75" s="677"/>
      <c r="BTV75" s="677"/>
      <c r="BTW75" s="677"/>
      <c r="BTX75" s="677"/>
      <c r="BTY75" s="677"/>
      <c r="BTZ75" s="677"/>
      <c r="BUA75" s="677"/>
      <c r="BUB75" s="677"/>
      <c r="BUC75" s="677"/>
      <c r="BUD75" s="677"/>
      <c r="BUE75" s="677"/>
      <c r="BUF75" s="677"/>
      <c r="BUG75" s="677"/>
      <c r="BUH75" s="677"/>
      <c r="BUI75" s="677"/>
      <c r="BUJ75" s="677"/>
      <c r="BUK75" s="677"/>
      <c r="BUL75" s="677"/>
      <c r="BUM75" s="677"/>
      <c r="BUN75" s="677"/>
      <c r="BUO75" s="677"/>
      <c r="BUP75" s="677"/>
      <c r="BUQ75" s="677"/>
      <c r="BUR75" s="677"/>
      <c r="BUS75" s="677"/>
      <c r="BUT75" s="677"/>
      <c r="BUU75" s="677"/>
      <c r="BUV75" s="677"/>
      <c r="BUW75" s="677"/>
      <c r="BUX75" s="677"/>
      <c r="BUY75" s="677"/>
      <c r="BUZ75" s="677"/>
      <c r="BVA75" s="677"/>
      <c r="BVB75" s="677"/>
      <c r="BVC75" s="677"/>
      <c r="BVD75" s="677"/>
      <c r="BVE75" s="677"/>
      <c r="BVF75" s="677"/>
      <c r="BVG75" s="677"/>
      <c r="BVH75" s="677"/>
      <c r="BVI75" s="677"/>
      <c r="BVJ75" s="677"/>
      <c r="BVK75" s="677"/>
      <c r="BVL75" s="677"/>
      <c r="BVM75" s="677"/>
      <c r="BVN75" s="677"/>
      <c r="BVO75" s="677"/>
      <c r="BVP75" s="677"/>
      <c r="BVQ75" s="677"/>
      <c r="BVR75" s="677"/>
      <c r="BVS75" s="677"/>
      <c r="BVT75" s="677"/>
      <c r="BVU75" s="677"/>
      <c r="BVV75" s="677"/>
      <c r="BVW75" s="677"/>
      <c r="BVX75" s="677"/>
      <c r="BVY75" s="677"/>
      <c r="BVZ75" s="677"/>
      <c r="BWA75" s="677"/>
      <c r="BWB75" s="677"/>
      <c r="BWC75" s="677"/>
      <c r="BWD75" s="677"/>
      <c r="BWE75" s="677"/>
      <c r="BWF75" s="677"/>
      <c r="BWG75" s="677"/>
      <c r="BWH75" s="677"/>
      <c r="BWI75" s="677"/>
      <c r="BWJ75" s="677"/>
      <c r="BWK75" s="677"/>
      <c r="BWL75" s="677"/>
      <c r="BWM75" s="677"/>
      <c r="BWN75" s="677"/>
      <c r="BWO75" s="677"/>
      <c r="BWP75" s="677"/>
      <c r="BWQ75" s="677"/>
      <c r="BWR75" s="677"/>
      <c r="BWS75" s="677"/>
      <c r="BWT75" s="677"/>
      <c r="BWU75" s="677"/>
      <c r="BWV75" s="677"/>
      <c r="BWW75" s="677"/>
      <c r="BWX75" s="677"/>
      <c r="BWY75" s="677"/>
      <c r="BWZ75" s="677"/>
      <c r="BXA75" s="677"/>
      <c r="BXB75" s="677"/>
      <c r="BXC75" s="677"/>
      <c r="BXD75" s="677"/>
      <c r="BXE75" s="677"/>
      <c r="BXF75" s="677"/>
      <c r="BXG75" s="677"/>
      <c r="BXH75" s="677"/>
      <c r="BXI75" s="677"/>
      <c r="BXJ75" s="677"/>
      <c r="BXK75" s="677"/>
      <c r="BXL75" s="677"/>
      <c r="BXM75" s="677"/>
      <c r="BXN75" s="677"/>
      <c r="BXO75" s="677"/>
      <c r="BXP75" s="677"/>
      <c r="BXQ75" s="677"/>
      <c r="BXR75" s="677"/>
      <c r="BXS75" s="677"/>
      <c r="BXT75" s="677"/>
      <c r="BXU75" s="677"/>
      <c r="BXV75" s="677"/>
      <c r="BXW75" s="677"/>
      <c r="BXX75" s="677"/>
      <c r="BXY75" s="677"/>
      <c r="BXZ75" s="677"/>
      <c r="BYA75" s="677"/>
      <c r="BYB75" s="677"/>
      <c r="BYC75" s="677"/>
      <c r="BYD75" s="677"/>
      <c r="BYE75" s="677"/>
      <c r="BYF75" s="677"/>
      <c r="BYG75" s="677"/>
      <c r="BYH75" s="677"/>
      <c r="BYI75" s="677"/>
      <c r="BYJ75" s="677"/>
      <c r="BYK75" s="677"/>
      <c r="BYL75" s="677"/>
      <c r="BYM75" s="677"/>
      <c r="BYN75" s="677"/>
      <c r="BYO75" s="677"/>
      <c r="BYP75" s="677"/>
      <c r="BYQ75" s="677"/>
      <c r="BYR75" s="677"/>
      <c r="BYS75" s="677"/>
      <c r="BYT75" s="677"/>
      <c r="BYU75" s="677"/>
      <c r="BYV75" s="677"/>
      <c r="BYW75" s="677"/>
      <c r="BYX75" s="677"/>
      <c r="BYY75" s="677"/>
      <c r="BYZ75" s="677"/>
      <c r="BZA75" s="677"/>
      <c r="BZB75" s="677"/>
      <c r="BZC75" s="677"/>
      <c r="BZD75" s="677"/>
      <c r="BZE75" s="677"/>
      <c r="BZF75" s="677"/>
      <c r="BZG75" s="677"/>
      <c r="BZH75" s="677"/>
      <c r="BZI75" s="677"/>
      <c r="BZJ75" s="677"/>
      <c r="BZK75" s="677"/>
      <c r="BZL75" s="677"/>
      <c r="BZM75" s="677"/>
      <c r="BZN75" s="677"/>
      <c r="BZO75" s="677"/>
      <c r="BZP75" s="677"/>
      <c r="BZQ75" s="677"/>
      <c r="BZR75" s="677"/>
      <c r="BZS75" s="677"/>
      <c r="BZT75" s="677"/>
      <c r="BZU75" s="677"/>
      <c r="BZV75" s="677"/>
      <c r="BZW75" s="677"/>
      <c r="BZX75" s="677"/>
      <c r="BZY75" s="677"/>
      <c r="BZZ75" s="677"/>
      <c r="CAA75" s="677"/>
      <c r="CAB75" s="677"/>
      <c r="CAC75" s="677"/>
      <c r="CAD75" s="677"/>
      <c r="CAE75" s="677"/>
      <c r="CAF75" s="677"/>
      <c r="CAG75" s="677"/>
      <c r="CAH75" s="677"/>
      <c r="CAI75" s="677"/>
      <c r="CAJ75" s="677"/>
      <c r="CAK75" s="677"/>
      <c r="CAL75" s="677"/>
      <c r="CAM75" s="677"/>
      <c r="CAN75" s="677"/>
      <c r="CAO75" s="677"/>
      <c r="CAP75" s="677"/>
      <c r="CAQ75" s="677"/>
      <c r="CAR75" s="677"/>
      <c r="CAS75" s="677"/>
      <c r="CAT75" s="677"/>
      <c r="CAU75" s="677"/>
      <c r="CAV75" s="677"/>
      <c r="CAW75" s="677"/>
      <c r="CAX75" s="677"/>
      <c r="CAY75" s="677"/>
      <c r="CAZ75" s="677"/>
      <c r="CBA75" s="677"/>
      <c r="CBB75" s="677"/>
      <c r="CBC75" s="677"/>
      <c r="CBD75" s="677"/>
      <c r="CBE75" s="677"/>
      <c r="CBF75" s="677"/>
      <c r="CBG75" s="677"/>
      <c r="CBH75" s="677"/>
      <c r="CBI75" s="677"/>
      <c r="CBJ75" s="677"/>
      <c r="CBK75" s="677"/>
      <c r="CBL75" s="677"/>
      <c r="CBM75" s="677"/>
      <c r="CBN75" s="677"/>
      <c r="CBO75" s="677"/>
      <c r="CBP75" s="677"/>
      <c r="CBQ75" s="677"/>
      <c r="CBR75" s="677"/>
      <c r="CBS75" s="677"/>
      <c r="CBT75" s="677"/>
      <c r="CBU75" s="677"/>
      <c r="CBV75" s="677"/>
      <c r="CBW75" s="677"/>
      <c r="CBX75" s="677"/>
      <c r="CBY75" s="677"/>
      <c r="CBZ75" s="677"/>
      <c r="CCA75" s="677"/>
      <c r="CCB75" s="677"/>
      <c r="CCC75" s="677"/>
      <c r="CCD75" s="677"/>
      <c r="CCE75" s="677"/>
      <c r="CCF75" s="677"/>
      <c r="CCG75" s="677"/>
      <c r="CCH75" s="677"/>
      <c r="CCI75" s="677"/>
      <c r="CCJ75" s="677"/>
      <c r="CCK75" s="677"/>
      <c r="CCL75" s="677"/>
      <c r="CCM75" s="677"/>
      <c r="CCN75" s="677"/>
      <c r="CCO75" s="677"/>
      <c r="CCP75" s="677"/>
      <c r="CCQ75" s="677"/>
      <c r="CCR75" s="677"/>
      <c r="CCS75" s="677"/>
      <c r="CCT75" s="677"/>
      <c r="CCU75" s="677"/>
      <c r="CCV75" s="677"/>
      <c r="CCW75" s="677"/>
      <c r="CCX75" s="677"/>
      <c r="CCY75" s="677"/>
      <c r="CCZ75" s="677"/>
      <c r="CDA75" s="677"/>
      <c r="CDB75" s="677"/>
      <c r="CDC75" s="677"/>
      <c r="CDD75" s="677"/>
      <c r="CDE75" s="677"/>
      <c r="CDF75" s="677"/>
      <c r="CDG75" s="677"/>
      <c r="CDH75" s="677"/>
      <c r="CDI75" s="677"/>
      <c r="CDJ75" s="677"/>
      <c r="CDK75" s="677"/>
      <c r="CDL75" s="677"/>
      <c r="CDM75" s="677"/>
      <c r="CDN75" s="677"/>
      <c r="CDO75" s="677"/>
      <c r="CDP75" s="677"/>
      <c r="CDQ75" s="677"/>
      <c r="CDR75" s="677"/>
      <c r="CDS75" s="677"/>
      <c r="CDT75" s="677"/>
      <c r="CDU75" s="677"/>
      <c r="CDV75" s="677"/>
      <c r="CDW75" s="677"/>
      <c r="CDX75" s="677"/>
      <c r="CDY75" s="677"/>
      <c r="CDZ75" s="677"/>
      <c r="CEA75" s="677"/>
      <c r="CEB75" s="677"/>
      <c r="CEC75" s="677"/>
      <c r="CED75" s="677"/>
      <c r="CEE75" s="677"/>
      <c r="CEF75" s="677"/>
      <c r="CEG75" s="677"/>
      <c r="CEH75" s="677"/>
      <c r="CEI75" s="677"/>
      <c r="CEJ75" s="677"/>
      <c r="CEK75" s="677"/>
      <c r="CEL75" s="677"/>
      <c r="CEM75" s="677"/>
      <c r="CEN75" s="677"/>
      <c r="CEO75" s="677"/>
      <c r="CEP75" s="677"/>
      <c r="CEQ75" s="677"/>
      <c r="CER75" s="677"/>
      <c r="CES75" s="677"/>
      <c r="CET75" s="677"/>
      <c r="CEU75" s="677"/>
      <c r="CEV75" s="677"/>
      <c r="CEW75" s="677"/>
      <c r="CEX75" s="677"/>
      <c r="CEY75" s="677"/>
      <c r="CEZ75" s="677"/>
      <c r="CFA75" s="677"/>
      <c r="CFB75" s="677"/>
      <c r="CFC75" s="677"/>
      <c r="CFD75" s="677"/>
      <c r="CFE75" s="677"/>
      <c r="CFF75" s="677"/>
      <c r="CFG75" s="677"/>
      <c r="CFH75" s="677"/>
      <c r="CFI75" s="677"/>
      <c r="CFJ75" s="677"/>
      <c r="CFK75" s="677"/>
      <c r="CFL75" s="677"/>
      <c r="CFM75" s="677"/>
      <c r="CFN75" s="677"/>
      <c r="CFO75" s="677"/>
      <c r="CFP75" s="677"/>
      <c r="CFQ75" s="677"/>
      <c r="CFR75" s="677"/>
      <c r="CFS75" s="677"/>
      <c r="CFT75" s="677"/>
      <c r="CFU75" s="677"/>
      <c r="CFV75" s="677"/>
      <c r="CFW75" s="677"/>
      <c r="CFX75" s="677"/>
      <c r="CFY75" s="677"/>
      <c r="CFZ75" s="677"/>
      <c r="CGA75" s="677"/>
      <c r="CGB75" s="677"/>
      <c r="CGC75" s="677"/>
      <c r="CGD75" s="677"/>
      <c r="CGE75" s="677"/>
      <c r="CGF75" s="677"/>
      <c r="CGG75" s="677"/>
      <c r="CGH75" s="677"/>
      <c r="CGI75" s="677"/>
      <c r="CGJ75" s="677"/>
      <c r="CGK75" s="677"/>
      <c r="CGL75" s="677"/>
      <c r="CGM75" s="677"/>
      <c r="CGN75" s="677"/>
      <c r="CGO75" s="677"/>
      <c r="CGP75" s="677"/>
      <c r="CGQ75" s="677"/>
      <c r="CGR75" s="677"/>
      <c r="CGS75" s="677"/>
      <c r="CGT75" s="677"/>
      <c r="CGU75" s="677"/>
      <c r="CGV75" s="677"/>
      <c r="CGW75" s="677"/>
      <c r="CGX75" s="677"/>
      <c r="CGY75" s="677"/>
      <c r="CGZ75" s="677"/>
      <c r="CHA75" s="677"/>
      <c r="CHB75" s="677"/>
      <c r="CHC75" s="677"/>
      <c r="CHD75" s="677"/>
      <c r="CHE75" s="677"/>
      <c r="CHF75" s="677"/>
      <c r="CHG75" s="677"/>
      <c r="CHH75" s="677"/>
      <c r="CHI75" s="677"/>
      <c r="CHJ75" s="677"/>
      <c r="CHK75" s="677"/>
      <c r="CHL75" s="677"/>
      <c r="CHM75" s="677"/>
      <c r="CHN75" s="677"/>
      <c r="CHO75" s="677"/>
      <c r="CHP75" s="677"/>
      <c r="CHQ75" s="677"/>
      <c r="CHR75" s="677"/>
      <c r="CHS75" s="677"/>
      <c r="CHT75" s="677"/>
      <c r="CHU75" s="677"/>
      <c r="CHV75" s="677"/>
      <c r="CHW75" s="677"/>
      <c r="CHX75" s="677"/>
      <c r="CHY75" s="677"/>
      <c r="CHZ75" s="677"/>
      <c r="CIA75" s="677"/>
      <c r="CIB75" s="677"/>
      <c r="CIC75" s="677"/>
      <c r="CID75" s="677"/>
      <c r="CIE75" s="677"/>
      <c r="CIF75" s="677"/>
      <c r="CIG75" s="677"/>
      <c r="CIH75" s="677"/>
      <c r="CII75" s="677"/>
      <c r="CIJ75" s="677"/>
      <c r="CIK75" s="677"/>
      <c r="CIL75" s="677"/>
      <c r="CIM75" s="677"/>
      <c r="CIN75" s="677"/>
      <c r="CIO75" s="677"/>
      <c r="CIP75" s="677"/>
      <c r="CIQ75" s="677"/>
      <c r="CIR75" s="677"/>
      <c r="CIS75" s="677"/>
      <c r="CIT75" s="677"/>
      <c r="CIU75" s="677"/>
      <c r="CIV75" s="677"/>
      <c r="CIW75" s="677"/>
      <c r="CIX75" s="677"/>
      <c r="CIY75" s="677"/>
      <c r="CIZ75" s="677"/>
      <c r="CJA75" s="677"/>
      <c r="CJB75" s="677"/>
      <c r="CJC75" s="677"/>
      <c r="CJD75" s="677"/>
      <c r="CJE75" s="677"/>
      <c r="CJF75" s="677"/>
      <c r="CJG75" s="677"/>
      <c r="CJH75" s="677"/>
      <c r="CJI75" s="677"/>
      <c r="CJJ75" s="677"/>
      <c r="CJK75" s="677"/>
      <c r="CJL75" s="677"/>
      <c r="CJM75" s="677"/>
      <c r="CJN75" s="677"/>
      <c r="CJO75" s="677"/>
      <c r="CJP75" s="677"/>
      <c r="CJQ75" s="677"/>
      <c r="CJR75" s="677"/>
      <c r="CJS75" s="677"/>
      <c r="CJT75" s="677"/>
      <c r="CJU75" s="677"/>
      <c r="CJV75" s="677"/>
      <c r="CJW75" s="677"/>
      <c r="CJX75" s="677"/>
      <c r="CJY75" s="677"/>
      <c r="CJZ75" s="677"/>
      <c r="CKA75" s="677"/>
      <c r="CKB75" s="677"/>
      <c r="CKC75" s="677"/>
      <c r="CKD75" s="677"/>
      <c r="CKE75" s="677"/>
      <c r="CKF75" s="677"/>
      <c r="CKG75" s="677"/>
      <c r="CKH75" s="677"/>
      <c r="CKI75" s="677"/>
      <c r="CKJ75" s="677"/>
      <c r="CKK75" s="677"/>
      <c r="CKL75" s="677"/>
      <c r="CKM75" s="677"/>
      <c r="CKN75" s="677"/>
      <c r="CKO75" s="677"/>
      <c r="CKP75" s="677"/>
      <c r="CKQ75" s="677"/>
      <c r="CKR75" s="677"/>
      <c r="CKS75" s="677"/>
      <c r="CKT75" s="677"/>
      <c r="CKU75" s="677"/>
      <c r="CKV75" s="677"/>
      <c r="CKW75" s="677"/>
      <c r="CKX75" s="677"/>
      <c r="CKY75" s="677"/>
      <c r="CKZ75" s="677"/>
      <c r="CLA75" s="677"/>
      <c r="CLB75" s="677"/>
      <c r="CLC75" s="677"/>
      <c r="CLD75" s="677"/>
      <c r="CLE75" s="677"/>
      <c r="CLF75" s="677"/>
      <c r="CLG75" s="677"/>
      <c r="CLH75" s="677"/>
      <c r="CLI75" s="677"/>
      <c r="CLJ75" s="677"/>
      <c r="CLK75" s="677"/>
      <c r="CLL75" s="677"/>
      <c r="CLM75" s="677"/>
      <c r="CLN75" s="677"/>
      <c r="CLO75" s="677"/>
      <c r="CLP75" s="677"/>
      <c r="CLQ75" s="677"/>
      <c r="CLR75" s="677"/>
      <c r="CLS75" s="677"/>
      <c r="CLT75" s="677"/>
      <c r="CLU75" s="677"/>
      <c r="CLV75" s="677"/>
      <c r="CLW75" s="677"/>
      <c r="CLX75" s="677"/>
      <c r="CLY75" s="677"/>
      <c r="CLZ75" s="677"/>
      <c r="CMA75" s="677"/>
      <c r="CMB75" s="677"/>
      <c r="CMC75" s="677"/>
      <c r="CMD75" s="677"/>
      <c r="CME75" s="677"/>
      <c r="CMF75" s="677"/>
      <c r="CMG75" s="677"/>
      <c r="CMH75" s="677"/>
      <c r="CMI75" s="677"/>
      <c r="CMJ75" s="677"/>
      <c r="CMK75" s="677"/>
      <c r="CML75" s="677"/>
      <c r="CMM75" s="677"/>
      <c r="CMN75" s="677"/>
      <c r="CMO75" s="677"/>
      <c r="CMP75" s="677"/>
      <c r="CMQ75" s="677"/>
      <c r="CMR75" s="677"/>
      <c r="CMS75" s="677"/>
      <c r="CMT75" s="677"/>
      <c r="CMU75" s="677"/>
      <c r="CMV75" s="677"/>
      <c r="CMW75" s="677"/>
      <c r="CMX75" s="677"/>
      <c r="CMY75" s="677"/>
      <c r="CMZ75" s="677"/>
      <c r="CNA75" s="677"/>
      <c r="CNB75" s="677"/>
      <c r="CNC75" s="677"/>
      <c r="CND75" s="677"/>
      <c r="CNE75" s="677"/>
      <c r="CNF75" s="677"/>
      <c r="CNG75" s="677"/>
      <c r="CNH75" s="677"/>
      <c r="CNI75" s="677"/>
      <c r="CNJ75" s="677"/>
      <c r="CNK75" s="677"/>
      <c r="CNL75" s="677"/>
      <c r="CNM75" s="677"/>
      <c r="CNN75" s="677"/>
      <c r="CNO75" s="677"/>
      <c r="CNP75" s="677"/>
      <c r="CNQ75" s="677"/>
      <c r="CNR75" s="677"/>
      <c r="CNS75" s="677"/>
      <c r="CNT75" s="677"/>
      <c r="CNU75" s="677"/>
      <c r="CNV75" s="677"/>
      <c r="CNW75" s="677"/>
      <c r="CNX75" s="677"/>
      <c r="CNY75" s="677"/>
      <c r="CNZ75" s="677"/>
      <c r="COA75" s="677"/>
      <c r="COB75" s="677"/>
      <c r="COC75" s="677"/>
      <c r="COD75" s="677"/>
      <c r="COE75" s="677"/>
      <c r="COF75" s="677"/>
      <c r="COG75" s="677"/>
      <c r="COH75" s="677"/>
      <c r="COI75" s="677"/>
      <c r="COJ75" s="677"/>
      <c r="COK75" s="677"/>
      <c r="COL75" s="677"/>
      <c r="COM75" s="677"/>
      <c r="CON75" s="677"/>
      <c r="COO75" s="677"/>
      <c r="COP75" s="677"/>
      <c r="COQ75" s="677"/>
      <c r="COR75" s="677"/>
      <c r="COS75" s="677"/>
      <c r="COT75" s="677"/>
      <c r="COU75" s="677"/>
      <c r="COV75" s="677"/>
      <c r="COW75" s="677"/>
      <c r="COX75" s="677"/>
      <c r="COY75" s="677"/>
      <c r="COZ75" s="677"/>
      <c r="CPA75" s="677"/>
      <c r="CPB75" s="677"/>
      <c r="CPC75" s="677"/>
      <c r="CPD75" s="677"/>
      <c r="CPE75" s="677"/>
      <c r="CPF75" s="677"/>
      <c r="CPG75" s="677"/>
      <c r="CPH75" s="677"/>
      <c r="CPI75" s="677"/>
      <c r="CPJ75" s="677"/>
      <c r="CPK75" s="677"/>
      <c r="CPL75" s="677"/>
      <c r="CPM75" s="677"/>
      <c r="CPN75" s="677"/>
      <c r="CPO75" s="677"/>
      <c r="CPP75" s="677"/>
      <c r="CPQ75" s="677"/>
      <c r="CPR75" s="677"/>
      <c r="CPS75" s="677"/>
      <c r="CPT75" s="677"/>
      <c r="CPU75" s="677"/>
      <c r="CPV75" s="677"/>
      <c r="CPW75" s="677"/>
      <c r="CPX75" s="677"/>
      <c r="CPY75" s="677"/>
      <c r="CPZ75" s="677"/>
      <c r="CQA75" s="677"/>
      <c r="CQB75" s="677"/>
      <c r="CQC75" s="677"/>
      <c r="CQD75" s="677"/>
      <c r="CQE75" s="677"/>
      <c r="CQF75" s="677"/>
      <c r="CQG75" s="677"/>
      <c r="CQH75" s="677"/>
      <c r="CQI75" s="677"/>
      <c r="CQJ75" s="677"/>
      <c r="CQK75" s="677"/>
      <c r="CQL75" s="677"/>
      <c r="CQM75" s="677"/>
      <c r="CQN75" s="677"/>
      <c r="CQO75" s="677"/>
      <c r="CQP75" s="677"/>
      <c r="CQQ75" s="677"/>
      <c r="CQR75" s="677"/>
      <c r="CQS75" s="677"/>
      <c r="CQT75" s="677"/>
      <c r="CQU75" s="677"/>
      <c r="CQV75" s="677"/>
      <c r="CQW75" s="677"/>
      <c r="CQX75" s="677"/>
      <c r="CQY75" s="677"/>
      <c r="CQZ75" s="677"/>
      <c r="CRA75" s="677"/>
      <c r="CRB75" s="677"/>
      <c r="CRC75" s="677"/>
      <c r="CRD75" s="677"/>
      <c r="CRE75" s="677"/>
      <c r="CRF75" s="677"/>
      <c r="CRG75" s="677"/>
      <c r="CRH75" s="677"/>
      <c r="CRI75" s="677"/>
      <c r="CRJ75" s="677"/>
      <c r="CRK75" s="677"/>
      <c r="CRL75" s="677"/>
      <c r="CRM75" s="677"/>
      <c r="CRN75" s="677"/>
      <c r="CRO75" s="677"/>
      <c r="CRP75" s="677"/>
      <c r="CRQ75" s="677"/>
      <c r="CRR75" s="677"/>
      <c r="CRS75" s="677"/>
      <c r="CRT75" s="677"/>
      <c r="CRU75" s="677"/>
      <c r="CRV75" s="677"/>
      <c r="CRW75" s="677"/>
      <c r="CRX75" s="677"/>
      <c r="CRY75" s="677"/>
      <c r="CRZ75" s="677"/>
      <c r="CSA75" s="677"/>
      <c r="CSB75" s="677"/>
      <c r="CSC75" s="677"/>
      <c r="CSD75" s="677"/>
      <c r="CSE75" s="677"/>
      <c r="CSF75" s="677"/>
      <c r="CSG75" s="677"/>
      <c r="CSH75" s="677"/>
      <c r="CSI75" s="677"/>
      <c r="CSJ75" s="677"/>
      <c r="CSK75" s="677"/>
      <c r="CSL75" s="677"/>
      <c r="CSM75" s="677"/>
      <c r="CSN75" s="677"/>
      <c r="CSO75" s="677"/>
      <c r="CSP75" s="677"/>
      <c r="CSQ75" s="677"/>
      <c r="CSR75" s="677"/>
      <c r="CSS75" s="677"/>
      <c r="CST75" s="677"/>
      <c r="CSU75" s="677"/>
      <c r="CSV75" s="677"/>
      <c r="CSW75" s="677"/>
      <c r="CSX75" s="677"/>
      <c r="CSY75" s="677"/>
      <c r="CSZ75" s="677"/>
      <c r="CTA75" s="677"/>
      <c r="CTB75" s="677"/>
      <c r="CTC75" s="677"/>
      <c r="CTD75" s="677"/>
      <c r="CTE75" s="677"/>
      <c r="CTF75" s="677"/>
      <c r="CTG75" s="677"/>
      <c r="CTH75" s="677"/>
      <c r="CTI75" s="677"/>
      <c r="CTJ75" s="677"/>
      <c r="CTK75" s="677"/>
      <c r="CTL75" s="677"/>
      <c r="CTM75" s="677"/>
      <c r="CTN75" s="677"/>
      <c r="CTO75" s="677"/>
      <c r="CTP75" s="677"/>
      <c r="CTQ75" s="677"/>
      <c r="CTR75" s="677"/>
      <c r="CTS75" s="677"/>
      <c r="CTT75" s="677"/>
      <c r="CTU75" s="677"/>
      <c r="CTV75" s="677"/>
      <c r="CTW75" s="677"/>
      <c r="CTX75" s="677"/>
      <c r="CTY75" s="677"/>
      <c r="CTZ75" s="677"/>
      <c r="CUA75" s="677"/>
      <c r="CUB75" s="677"/>
      <c r="CUC75" s="677"/>
      <c r="CUD75" s="677"/>
      <c r="CUE75" s="677"/>
      <c r="CUF75" s="677"/>
      <c r="CUG75" s="677"/>
      <c r="CUH75" s="677"/>
      <c r="CUI75" s="677"/>
      <c r="CUJ75" s="677"/>
      <c r="CUK75" s="677"/>
      <c r="CUL75" s="677"/>
      <c r="CUM75" s="677"/>
      <c r="CUN75" s="677"/>
      <c r="CUO75" s="677"/>
      <c r="CUP75" s="677"/>
      <c r="CUQ75" s="677"/>
      <c r="CUR75" s="677"/>
      <c r="CUS75" s="677"/>
      <c r="CUT75" s="677"/>
      <c r="CUU75" s="677"/>
      <c r="CUV75" s="677"/>
      <c r="CUW75" s="677"/>
      <c r="CUX75" s="677"/>
      <c r="CUY75" s="677"/>
      <c r="CUZ75" s="677"/>
      <c r="CVA75" s="677"/>
      <c r="CVB75" s="677"/>
      <c r="CVC75" s="677"/>
      <c r="CVD75" s="677"/>
      <c r="CVE75" s="677"/>
      <c r="CVF75" s="677"/>
      <c r="CVG75" s="677"/>
      <c r="CVH75" s="677"/>
      <c r="CVI75" s="677"/>
      <c r="CVJ75" s="677"/>
      <c r="CVK75" s="677"/>
      <c r="CVL75" s="677"/>
      <c r="CVM75" s="677"/>
      <c r="CVN75" s="677"/>
      <c r="CVO75" s="677"/>
      <c r="CVP75" s="677"/>
      <c r="CVQ75" s="677"/>
      <c r="CVR75" s="677"/>
      <c r="CVS75" s="677"/>
      <c r="CVT75" s="677"/>
      <c r="CVU75" s="677"/>
      <c r="CVV75" s="677"/>
      <c r="CVW75" s="677"/>
      <c r="CVX75" s="677"/>
      <c r="CVY75" s="677"/>
      <c r="CVZ75" s="677"/>
      <c r="CWA75" s="677"/>
      <c r="CWB75" s="677"/>
      <c r="CWC75" s="677"/>
      <c r="CWD75" s="677"/>
      <c r="CWE75" s="677"/>
      <c r="CWF75" s="677"/>
      <c r="CWG75" s="677"/>
      <c r="CWH75" s="677"/>
      <c r="CWI75" s="677"/>
      <c r="CWJ75" s="677"/>
      <c r="CWK75" s="677"/>
      <c r="CWL75" s="677"/>
      <c r="CWM75" s="677"/>
      <c r="CWN75" s="677"/>
      <c r="CWO75" s="677"/>
      <c r="CWP75" s="677"/>
      <c r="CWQ75" s="677"/>
      <c r="CWR75" s="677"/>
      <c r="CWS75" s="677"/>
      <c r="CWT75" s="677"/>
      <c r="CWU75" s="677"/>
      <c r="CWV75" s="677"/>
      <c r="CWW75" s="677"/>
      <c r="CWX75" s="677"/>
      <c r="CWY75" s="677"/>
      <c r="CWZ75" s="677"/>
      <c r="CXA75" s="677"/>
      <c r="CXB75" s="677"/>
      <c r="CXC75" s="677"/>
      <c r="CXD75" s="677"/>
      <c r="CXE75" s="677"/>
      <c r="CXF75" s="677"/>
      <c r="CXG75" s="677"/>
      <c r="CXH75" s="677"/>
      <c r="CXI75" s="677"/>
      <c r="CXJ75" s="677"/>
      <c r="CXK75" s="677"/>
      <c r="CXL75" s="677"/>
      <c r="CXM75" s="677"/>
      <c r="CXN75" s="677"/>
      <c r="CXO75" s="677"/>
      <c r="CXP75" s="677"/>
      <c r="CXQ75" s="677"/>
      <c r="CXR75" s="677"/>
      <c r="CXS75" s="677"/>
      <c r="CXT75" s="677"/>
      <c r="CXU75" s="677"/>
      <c r="CXV75" s="677"/>
      <c r="CXW75" s="677"/>
      <c r="CXX75" s="677"/>
      <c r="CXY75" s="677"/>
      <c r="CXZ75" s="677"/>
      <c r="CYA75" s="677"/>
      <c r="CYB75" s="677"/>
      <c r="CYC75" s="677"/>
      <c r="CYD75" s="677"/>
      <c r="CYE75" s="677"/>
      <c r="CYF75" s="677"/>
      <c r="CYG75" s="677"/>
      <c r="CYH75" s="677"/>
      <c r="CYI75" s="677"/>
      <c r="CYJ75" s="677"/>
      <c r="CYK75" s="677"/>
      <c r="CYL75" s="677"/>
      <c r="CYM75" s="677"/>
      <c r="CYN75" s="677"/>
      <c r="CYO75" s="677"/>
      <c r="CYP75" s="677"/>
      <c r="CYQ75" s="677"/>
      <c r="CYR75" s="677"/>
      <c r="CYS75" s="677"/>
      <c r="CYT75" s="677"/>
      <c r="CYU75" s="677"/>
      <c r="CYV75" s="677"/>
      <c r="CYW75" s="677"/>
      <c r="CYX75" s="677"/>
      <c r="CYY75" s="677"/>
      <c r="CYZ75" s="677"/>
      <c r="CZA75" s="677"/>
      <c r="CZB75" s="677"/>
      <c r="CZC75" s="677"/>
      <c r="CZD75" s="677"/>
      <c r="CZE75" s="677"/>
      <c r="CZF75" s="677"/>
      <c r="CZG75" s="677"/>
      <c r="CZH75" s="677"/>
      <c r="CZI75" s="677"/>
      <c r="CZJ75" s="677"/>
      <c r="CZK75" s="677"/>
      <c r="CZL75" s="677"/>
      <c r="CZM75" s="677"/>
      <c r="CZN75" s="677"/>
      <c r="CZO75" s="677"/>
      <c r="CZP75" s="677"/>
      <c r="CZQ75" s="677"/>
      <c r="CZR75" s="677"/>
      <c r="CZS75" s="677"/>
      <c r="CZT75" s="677"/>
      <c r="CZU75" s="677"/>
      <c r="CZV75" s="677"/>
      <c r="CZW75" s="677"/>
      <c r="CZX75" s="677"/>
      <c r="CZY75" s="677"/>
      <c r="CZZ75" s="677"/>
      <c r="DAA75" s="677"/>
      <c r="DAB75" s="677"/>
      <c r="DAC75" s="677"/>
      <c r="DAD75" s="677"/>
      <c r="DAE75" s="677"/>
      <c r="DAF75" s="677"/>
      <c r="DAG75" s="677"/>
      <c r="DAH75" s="677"/>
      <c r="DAI75" s="677"/>
      <c r="DAJ75" s="677"/>
      <c r="DAK75" s="677"/>
      <c r="DAL75" s="677"/>
      <c r="DAM75" s="677"/>
      <c r="DAN75" s="677"/>
      <c r="DAO75" s="677"/>
      <c r="DAP75" s="677"/>
      <c r="DAQ75" s="677"/>
      <c r="DAR75" s="677"/>
      <c r="DAS75" s="677"/>
      <c r="DAT75" s="677"/>
      <c r="DAU75" s="677"/>
      <c r="DAV75" s="677"/>
      <c r="DAW75" s="677"/>
      <c r="DAX75" s="677"/>
      <c r="DAY75" s="677"/>
      <c r="DAZ75" s="677"/>
      <c r="DBA75" s="677"/>
      <c r="DBB75" s="677"/>
      <c r="DBC75" s="677"/>
      <c r="DBD75" s="677"/>
      <c r="DBE75" s="677"/>
      <c r="DBF75" s="677"/>
      <c r="DBG75" s="677"/>
      <c r="DBH75" s="677"/>
      <c r="DBI75" s="677"/>
      <c r="DBJ75" s="677"/>
      <c r="DBK75" s="677"/>
      <c r="DBL75" s="677"/>
      <c r="DBM75" s="677"/>
      <c r="DBN75" s="677"/>
      <c r="DBO75" s="677"/>
      <c r="DBP75" s="677"/>
      <c r="DBQ75" s="677"/>
      <c r="DBR75" s="677"/>
      <c r="DBS75" s="677"/>
      <c r="DBT75" s="677"/>
      <c r="DBU75" s="677"/>
      <c r="DBV75" s="677"/>
      <c r="DBW75" s="677"/>
      <c r="DBX75" s="677"/>
      <c r="DBY75" s="677"/>
      <c r="DBZ75" s="677"/>
      <c r="DCA75" s="677"/>
      <c r="DCB75" s="677"/>
      <c r="DCC75" s="677"/>
      <c r="DCD75" s="677"/>
      <c r="DCE75" s="677"/>
      <c r="DCF75" s="677"/>
      <c r="DCG75" s="677"/>
      <c r="DCH75" s="677"/>
      <c r="DCI75" s="677"/>
      <c r="DCJ75" s="677"/>
      <c r="DCK75" s="677"/>
      <c r="DCL75" s="677"/>
      <c r="DCM75" s="677"/>
      <c r="DCN75" s="677"/>
      <c r="DCO75" s="677"/>
      <c r="DCP75" s="677"/>
      <c r="DCQ75" s="677"/>
      <c r="DCR75" s="677"/>
      <c r="DCS75" s="677"/>
      <c r="DCT75" s="677"/>
      <c r="DCU75" s="677"/>
      <c r="DCV75" s="677"/>
      <c r="DCW75" s="677"/>
      <c r="DCX75" s="677"/>
      <c r="DCY75" s="677"/>
      <c r="DCZ75" s="677"/>
      <c r="DDA75" s="677"/>
      <c r="DDB75" s="677"/>
      <c r="DDC75" s="677"/>
      <c r="DDD75" s="677"/>
      <c r="DDE75" s="677"/>
      <c r="DDF75" s="677"/>
      <c r="DDG75" s="677"/>
      <c r="DDH75" s="677"/>
      <c r="DDI75" s="677"/>
      <c r="DDJ75" s="677"/>
      <c r="DDK75" s="677"/>
      <c r="DDL75" s="677"/>
      <c r="DDM75" s="677"/>
      <c r="DDN75" s="677"/>
      <c r="DDO75" s="677"/>
      <c r="DDP75" s="677"/>
      <c r="DDQ75" s="677"/>
      <c r="DDR75" s="677"/>
      <c r="DDS75" s="677"/>
      <c r="DDT75" s="677"/>
      <c r="DDU75" s="677"/>
      <c r="DDV75" s="677"/>
      <c r="DDW75" s="677"/>
      <c r="DDX75" s="677"/>
      <c r="DDY75" s="677"/>
      <c r="DDZ75" s="677"/>
      <c r="DEA75" s="677"/>
      <c r="DEB75" s="677"/>
      <c r="DEC75" s="677"/>
      <c r="DED75" s="677"/>
      <c r="DEE75" s="677"/>
      <c r="DEF75" s="677"/>
      <c r="DEG75" s="677"/>
      <c r="DEH75" s="677"/>
      <c r="DEI75" s="677"/>
      <c r="DEJ75" s="677"/>
      <c r="DEK75" s="677"/>
      <c r="DEL75" s="677"/>
      <c r="DEM75" s="677"/>
      <c r="DEN75" s="677"/>
      <c r="DEO75" s="677"/>
      <c r="DEP75" s="677"/>
      <c r="DEQ75" s="677"/>
      <c r="DER75" s="677"/>
      <c r="DES75" s="677"/>
      <c r="DET75" s="677"/>
      <c r="DEU75" s="677"/>
      <c r="DEV75" s="677"/>
      <c r="DEW75" s="677"/>
      <c r="DEX75" s="677"/>
      <c r="DEY75" s="677"/>
      <c r="DEZ75" s="677"/>
      <c r="DFA75" s="677"/>
      <c r="DFB75" s="677"/>
      <c r="DFC75" s="677"/>
      <c r="DFD75" s="677"/>
      <c r="DFE75" s="677"/>
      <c r="DFF75" s="677"/>
      <c r="DFG75" s="677"/>
      <c r="DFH75" s="677"/>
      <c r="DFI75" s="677"/>
      <c r="DFJ75" s="677"/>
      <c r="DFK75" s="677"/>
      <c r="DFL75" s="677"/>
      <c r="DFM75" s="677"/>
      <c r="DFN75" s="677"/>
      <c r="DFO75" s="677"/>
      <c r="DFP75" s="677"/>
      <c r="DFQ75" s="677"/>
      <c r="DFR75" s="677"/>
      <c r="DFS75" s="677"/>
      <c r="DFT75" s="677"/>
      <c r="DFU75" s="677"/>
      <c r="DFV75" s="677"/>
      <c r="DFW75" s="677"/>
      <c r="DFX75" s="677"/>
      <c r="DFY75" s="677"/>
      <c r="DFZ75" s="677"/>
      <c r="DGA75" s="677"/>
      <c r="DGB75" s="677"/>
      <c r="DGC75" s="677"/>
      <c r="DGD75" s="677"/>
      <c r="DGE75" s="677"/>
      <c r="DGF75" s="677"/>
      <c r="DGG75" s="677"/>
      <c r="DGH75" s="677"/>
      <c r="DGI75" s="677"/>
      <c r="DGJ75" s="677"/>
      <c r="DGK75" s="677"/>
      <c r="DGL75" s="677"/>
      <c r="DGM75" s="677"/>
      <c r="DGN75" s="677"/>
      <c r="DGO75" s="677"/>
      <c r="DGP75" s="677"/>
      <c r="DGQ75" s="677"/>
      <c r="DGR75" s="677"/>
      <c r="DGS75" s="677"/>
      <c r="DGT75" s="677"/>
      <c r="DGU75" s="677"/>
      <c r="DGV75" s="677"/>
      <c r="DGW75" s="677"/>
      <c r="DGX75" s="677"/>
      <c r="DGY75" s="677"/>
      <c r="DGZ75" s="677"/>
      <c r="DHA75" s="677"/>
      <c r="DHB75" s="677"/>
      <c r="DHC75" s="677"/>
      <c r="DHD75" s="677"/>
      <c r="DHE75" s="677"/>
      <c r="DHF75" s="677"/>
      <c r="DHG75" s="677"/>
      <c r="DHH75" s="677"/>
      <c r="DHI75" s="677"/>
      <c r="DHJ75" s="677"/>
      <c r="DHK75" s="677"/>
      <c r="DHL75" s="677"/>
      <c r="DHM75" s="677"/>
      <c r="DHN75" s="677"/>
      <c r="DHO75" s="677"/>
      <c r="DHP75" s="677"/>
      <c r="DHQ75" s="677"/>
      <c r="DHR75" s="677"/>
      <c r="DHS75" s="677"/>
      <c r="DHT75" s="677"/>
      <c r="DHU75" s="677"/>
      <c r="DHV75" s="677"/>
      <c r="DHW75" s="677"/>
      <c r="DHX75" s="677"/>
      <c r="DHY75" s="677"/>
      <c r="DHZ75" s="677"/>
      <c r="DIA75" s="677"/>
      <c r="DIB75" s="677"/>
      <c r="DIC75" s="677"/>
      <c r="DID75" s="677"/>
      <c r="DIE75" s="677"/>
      <c r="DIF75" s="677"/>
      <c r="DIG75" s="677"/>
      <c r="DIH75" s="677"/>
      <c r="DII75" s="677"/>
      <c r="DIJ75" s="677"/>
      <c r="DIK75" s="677"/>
      <c r="DIL75" s="677"/>
      <c r="DIM75" s="677"/>
      <c r="DIN75" s="677"/>
      <c r="DIO75" s="677"/>
      <c r="DIP75" s="677"/>
      <c r="DIQ75" s="677"/>
      <c r="DIR75" s="677"/>
      <c r="DIS75" s="677"/>
      <c r="DIT75" s="677"/>
      <c r="DIU75" s="677"/>
      <c r="DIV75" s="677"/>
      <c r="DIW75" s="677"/>
      <c r="DIX75" s="677"/>
      <c r="DIY75" s="677"/>
      <c r="DIZ75" s="677"/>
      <c r="DJA75" s="677"/>
      <c r="DJB75" s="677"/>
      <c r="DJC75" s="677"/>
      <c r="DJD75" s="677"/>
      <c r="DJE75" s="677"/>
      <c r="DJF75" s="677"/>
      <c r="DJG75" s="677"/>
      <c r="DJH75" s="677"/>
      <c r="DJI75" s="677"/>
      <c r="DJJ75" s="677"/>
      <c r="DJK75" s="677"/>
      <c r="DJL75" s="677"/>
      <c r="DJM75" s="677"/>
      <c r="DJN75" s="677"/>
      <c r="DJO75" s="677"/>
      <c r="DJP75" s="677"/>
      <c r="DJQ75" s="677"/>
      <c r="DJR75" s="677"/>
      <c r="DJS75" s="677"/>
      <c r="DJT75" s="677"/>
      <c r="DJU75" s="677"/>
      <c r="DJV75" s="677"/>
      <c r="DJW75" s="677"/>
      <c r="DJX75" s="677"/>
      <c r="DJY75" s="677"/>
      <c r="DJZ75" s="677"/>
      <c r="DKA75" s="677"/>
      <c r="DKB75" s="677"/>
      <c r="DKC75" s="677"/>
      <c r="DKD75" s="677"/>
      <c r="DKE75" s="677"/>
      <c r="DKF75" s="677"/>
      <c r="DKG75" s="677"/>
      <c r="DKH75" s="677"/>
      <c r="DKI75" s="677"/>
      <c r="DKJ75" s="677"/>
      <c r="DKK75" s="677"/>
      <c r="DKL75" s="677"/>
      <c r="DKM75" s="677"/>
      <c r="DKN75" s="677"/>
      <c r="DKO75" s="677"/>
      <c r="DKP75" s="677"/>
      <c r="DKQ75" s="677"/>
      <c r="DKR75" s="677"/>
      <c r="DKS75" s="677"/>
      <c r="DKT75" s="677"/>
      <c r="DKU75" s="677"/>
      <c r="DKV75" s="677"/>
      <c r="DKW75" s="677"/>
      <c r="DKX75" s="677"/>
      <c r="DKY75" s="677"/>
      <c r="DKZ75" s="677"/>
      <c r="DLA75" s="677"/>
      <c r="DLB75" s="677"/>
      <c r="DLC75" s="677"/>
      <c r="DLD75" s="677"/>
      <c r="DLE75" s="677"/>
      <c r="DLF75" s="677"/>
      <c r="DLG75" s="677"/>
      <c r="DLH75" s="677"/>
      <c r="DLI75" s="677"/>
      <c r="DLJ75" s="677"/>
      <c r="DLK75" s="677"/>
      <c r="DLL75" s="677"/>
      <c r="DLM75" s="677"/>
      <c r="DLN75" s="677"/>
      <c r="DLO75" s="677"/>
      <c r="DLP75" s="677"/>
      <c r="DLQ75" s="677"/>
      <c r="DLR75" s="677"/>
      <c r="DLS75" s="677"/>
      <c r="DLT75" s="677"/>
      <c r="DLU75" s="677"/>
      <c r="DLV75" s="677"/>
      <c r="DLW75" s="677"/>
      <c r="DLX75" s="677"/>
      <c r="DLY75" s="677"/>
      <c r="DLZ75" s="677"/>
      <c r="DMA75" s="677"/>
      <c r="DMB75" s="677"/>
      <c r="DMC75" s="677"/>
      <c r="DMD75" s="677"/>
      <c r="DME75" s="677"/>
      <c r="DMF75" s="677"/>
      <c r="DMG75" s="677"/>
      <c r="DMH75" s="677"/>
      <c r="DMI75" s="677"/>
      <c r="DMJ75" s="677"/>
      <c r="DMK75" s="677"/>
      <c r="DML75" s="677"/>
      <c r="DMM75" s="677"/>
      <c r="DMN75" s="677"/>
      <c r="DMO75" s="677"/>
      <c r="DMP75" s="677"/>
      <c r="DMQ75" s="677"/>
      <c r="DMR75" s="677"/>
      <c r="DMS75" s="677"/>
      <c r="DMT75" s="677"/>
      <c r="DMU75" s="677"/>
      <c r="DMV75" s="677"/>
      <c r="DMW75" s="677"/>
      <c r="DMX75" s="677"/>
      <c r="DMY75" s="677"/>
      <c r="DMZ75" s="677"/>
      <c r="DNA75" s="677"/>
      <c r="DNB75" s="677"/>
      <c r="DNC75" s="677"/>
      <c r="DND75" s="677"/>
      <c r="DNE75" s="677"/>
      <c r="DNF75" s="677"/>
      <c r="DNG75" s="677"/>
      <c r="DNH75" s="677"/>
      <c r="DNI75" s="677"/>
      <c r="DNJ75" s="677"/>
      <c r="DNK75" s="677"/>
      <c r="DNL75" s="677"/>
      <c r="DNM75" s="677"/>
      <c r="DNN75" s="677"/>
      <c r="DNO75" s="677"/>
      <c r="DNP75" s="677"/>
      <c r="DNQ75" s="677"/>
      <c r="DNR75" s="677"/>
      <c r="DNS75" s="677"/>
      <c r="DNT75" s="677"/>
      <c r="DNU75" s="677"/>
      <c r="DNV75" s="677"/>
      <c r="DNW75" s="677"/>
      <c r="DNX75" s="677"/>
      <c r="DNY75" s="677"/>
      <c r="DNZ75" s="677"/>
      <c r="DOA75" s="677"/>
      <c r="DOB75" s="677"/>
      <c r="DOC75" s="677"/>
      <c r="DOD75" s="677"/>
      <c r="DOE75" s="677"/>
      <c r="DOF75" s="677"/>
      <c r="DOG75" s="677"/>
      <c r="DOH75" s="677"/>
      <c r="DOI75" s="677"/>
      <c r="DOJ75" s="677"/>
      <c r="DOK75" s="677"/>
      <c r="DOL75" s="677"/>
      <c r="DOM75" s="677"/>
      <c r="DON75" s="677"/>
      <c r="DOO75" s="677"/>
      <c r="DOP75" s="677"/>
      <c r="DOQ75" s="677"/>
      <c r="DOR75" s="677"/>
      <c r="DOS75" s="677"/>
      <c r="DOT75" s="677"/>
      <c r="DOU75" s="677"/>
      <c r="DOV75" s="677"/>
      <c r="DOW75" s="677"/>
      <c r="DOX75" s="677"/>
      <c r="DOY75" s="677"/>
      <c r="DOZ75" s="677"/>
      <c r="DPA75" s="677"/>
      <c r="DPB75" s="677"/>
      <c r="DPC75" s="677"/>
      <c r="DPD75" s="677"/>
      <c r="DPE75" s="677"/>
      <c r="DPF75" s="677"/>
      <c r="DPG75" s="677"/>
      <c r="DPH75" s="677"/>
      <c r="DPI75" s="677"/>
      <c r="DPJ75" s="677"/>
      <c r="DPK75" s="677"/>
      <c r="DPL75" s="677"/>
      <c r="DPM75" s="677"/>
      <c r="DPN75" s="677"/>
      <c r="DPO75" s="677"/>
      <c r="DPP75" s="677"/>
      <c r="DPQ75" s="677"/>
      <c r="DPR75" s="677"/>
      <c r="DPS75" s="677"/>
      <c r="DPT75" s="677"/>
      <c r="DPU75" s="677"/>
      <c r="DPV75" s="677"/>
      <c r="DPW75" s="677"/>
      <c r="DPX75" s="677"/>
      <c r="DPY75" s="677"/>
      <c r="DPZ75" s="677"/>
      <c r="DQA75" s="677"/>
      <c r="DQB75" s="677"/>
      <c r="DQC75" s="677"/>
      <c r="DQD75" s="677"/>
      <c r="DQE75" s="677"/>
      <c r="DQF75" s="677"/>
      <c r="DQG75" s="677"/>
      <c r="DQH75" s="677"/>
      <c r="DQI75" s="677"/>
      <c r="DQJ75" s="677"/>
      <c r="DQK75" s="677"/>
      <c r="DQL75" s="677"/>
      <c r="DQM75" s="677"/>
      <c r="DQN75" s="677"/>
      <c r="DQO75" s="677"/>
      <c r="DQP75" s="677"/>
      <c r="DQQ75" s="677"/>
      <c r="DQR75" s="677"/>
      <c r="DQS75" s="677"/>
      <c r="DQT75" s="677"/>
      <c r="DQU75" s="677"/>
      <c r="DQV75" s="677"/>
      <c r="DQW75" s="677"/>
      <c r="DQX75" s="677"/>
      <c r="DQY75" s="677"/>
      <c r="DQZ75" s="677"/>
      <c r="DRA75" s="677"/>
      <c r="DRB75" s="677"/>
      <c r="DRC75" s="677"/>
      <c r="DRD75" s="677"/>
      <c r="DRE75" s="677"/>
      <c r="DRF75" s="677"/>
      <c r="DRG75" s="677"/>
      <c r="DRH75" s="677"/>
      <c r="DRI75" s="677"/>
      <c r="DRJ75" s="677"/>
      <c r="DRK75" s="677"/>
      <c r="DRL75" s="677"/>
      <c r="DRM75" s="677"/>
      <c r="DRN75" s="677"/>
      <c r="DRO75" s="677"/>
      <c r="DRP75" s="677"/>
      <c r="DRQ75" s="677"/>
      <c r="DRR75" s="677"/>
      <c r="DRS75" s="677"/>
      <c r="DRT75" s="677"/>
      <c r="DRU75" s="677"/>
      <c r="DRV75" s="677"/>
      <c r="DRW75" s="677"/>
      <c r="DRX75" s="677"/>
      <c r="DRY75" s="677"/>
      <c r="DRZ75" s="677"/>
      <c r="DSA75" s="677"/>
      <c r="DSB75" s="677"/>
      <c r="DSC75" s="677"/>
      <c r="DSD75" s="677"/>
      <c r="DSE75" s="677"/>
      <c r="DSF75" s="677"/>
      <c r="DSG75" s="677"/>
      <c r="DSH75" s="677"/>
      <c r="DSI75" s="677"/>
      <c r="DSJ75" s="677"/>
      <c r="DSK75" s="677"/>
      <c r="DSL75" s="677"/>
      <c r="DSM75" s="677"/>
      <c r="DSN75" s="677"/>
      <c r="DSO75" s="677"/>
      <c r="DSP75" s="677"/>
      <c r="DSQ75" s="677"/>
      <c r="DSR75" s="677"/>
      <c r="DSS75" s="677"/>
      <c r="DST75" s="677"/>
      <c r="DSU75" s="677"/>
      <c r="DSV75" s="677"/>
      <c r="DSW75" s="677"/>
      <c r="DSX75" s="677"/>
      <c r="DSY75" s="677"/>
      <c r="DSZ75" s="677"/>
      <c r="DTA75" s="677"/>
      <c r="DTB75" s="677"/>
      <c r="DTC75" s="677"/>
      <c r="DTD75" s="677"/>
      <c r="DTE75" s="677"/>
      <c r="DTF75" s="677"/>
      <c r="DTG75" s="677"/>
      <c r="DTH75" s="677"/>
      <c r="DTI75" s="677"/>
      <c r="DTJ75" s="677"/>
      <c r="DTK75" s="677"/>
      <c r="DTL75" s="677"/>
      <c r="DTM75" s="677"/>
      <c r="DTN75" s="677"/>
      <c r="DTO75" s="677"/>
      <c r="DTP75" s="677"/>
      <c r="DTQ75" s="677"/>
      <c r="DTR75" s="677"/>
      <c r="DTS75" s="677"/>
      <c r="DTT75" s="677"/>
      <c r="DTU75" s="677"/>
      <c r="DTV75" s="677"/>
      <c r="DTW75" s="677"/>
      <c r="DTX75" s="677"/>
      <c r="DTY75" s="677"/>
      <c r="DTZ75" s="677"/>
      <c r="DUA75" s="677"/>
      <c r="DUB75" s="677"/>
      <c r="DUC75" s="677"/>
      <c r="DUD75" s="677"/>
      <c r="DUE75" s="677"/>
      <c r="DUF75" s="677"/>
      <c r="DUG75" s="677"/>
      <c r="DUH75" s="677"/>
      <c r="DUI75" s="677"/>
      <c r="DUJ75" s="677"/>
      <c r="DUK75" s="677"/>
      <c r="DUL75" s="677"/>
      <c r="DUM75" s="677"/>
      <c r="DUN75" s="677"/>
      <c r="DUO75" s="677"/>
      <c r="DUP75" s="677"/>
      <c r="DUQ75" s="677"/>
      <c r="DUR75" s="677"/>
      <c r="DUS75" s="677"/>
      <c r="DUT75" s="677"/>
      <c r="DUU75" s="677"/>
      <c r="DUV75" s="677"/>
      <c r="DUW75" s="677"/>
      <c r="DUX75" s="677"/>
      <c r="DUY75" s="677"/>
      <c r="DUZ75" s="677"/>
      <c r="DVA75" s="677"/>
      <c r="DVB75" s="677"/>
      <c r="DVC75" s="677"/>
      <c r="DVD75" s="677"/>
      <c r="DVE75" s="677"/>
      <c r="DVF75" s="677"/>
      <c r="DVG75" s="677"/>
      <c r="DVH75" s="677"/>
      <c r="DVI75" s="677"/>
      <c r="DVJ75" s="677"/>
      <c r="DVK75" s="677"/>
      <c r="DVL75" s="677"/>
      <c r="DVM75" s="677"/>
      <c r="DVN75" s="677"/>
      <c r="DVO75" s="677"/>
      <c r="DVP75" s="677"/>
      <c r="DVQ75" s="677"/>
      <c r="DVR75" s="677"/>
      <c r="DVS75" s="677"/>
      <c r="DVT75" s="677"/>
      <c r="DVU75" s="677"/>
      <c r="DVV75" s="677"/>
      <c r="DVW75" s="677"/>
      <c r="DVX75" s="677"/>
      <c r="DVY75" s="677"/>
      <c r="DVZ75" s="677"/>
      <c r="DWA75" s="677"/>
      <c r="DWB75" s="677"/>
      <c r="DWC75" s="677"/>
      <c r="DWD75" s="677"/>
      <c r="DWE75" s="677"/>
      <c r="DWF75" s="677"/>
      <c r="DWG75" s="677"/>
      <c r="DWH75" s="677"/>
      <c r="DWI75" s="677"/>
      <c r="DWJ75" s="677"/>
      <c r="DWK75" s="677"/>
      <c r="DWL75" s="677"/>
      <c r="DWM75" s="677"/>
      <c r="DWN75" s="677"/>
      <c r="DWO75" s="677"/>
      <c r="DWP75" s="677"/>
      <c r="DWQ75" s="677"/>
      <c r="DWR75" s="677"/>
      <c r="DWS75" s="677"/>
      <c r="DWT75" s="677"/>
      <c r="DWU75" s="677"/>
      <c r="DWV75" s="677"/>
      <c r="DWW75" s="677"/>
      <c r="DWX75" s="677"/>
      <c r="DWY75" s="677"/>
      <c r="DWZ75" s="677"/>
      <c r="DXA75" s="677"/>
      <c r="DXB75" s="677"/>
      <c r="DXC75" s="677"/>
      <c r="DXD75" s="677"/>
      <c r="DXE75" s="677"/>
      <c r="DXF75" s="677"/>
      <c r="DXG75" s="677"/>
      <c r="DXH75" s="677"/>
      <c r="DXI75" s="677"/>
      <c r="DXJ75" s="677"/>
      <c r="DXK75" s="677"/>
      <c r="DXL75" s="677"/>
      <c r="DXM75" s="677"/>
      <c r="DXN75" s="677"/>
      <c r="DXO75" s="677"/>
      <c r="DXP75" s="677"/>
      <c r="DXQ75" s="677"/>
      <c r="DXR75" s="677"/>
      <c r="DXS75" s="677"/>
      <c r="DXT75" s="677"/>
      <c r="DXU75" s="677"/>
      <c r="DXV75" s="677"/>
      <c r="DXW75" s="677"/>
      <c r="DXX75" s="677"/>
      <c r="DXY75" s="677"/>
      <c r="DXZ75" s="677"/>
      <c r="DYA75" s="677"/>
      <c r="DYB75" s="677"/>
      <c r="DYC75" s="677"/>
      <c r="DYD75" s="677"/>
      <c r="DYE75" s="677"/>
      <c r="DYF75" s="677"/>
      <c r="DYG75" s="677"/>
      <c r="DYH75" s="677"/>
      <c r="DYI75" s="677"/>
      <c r="DYJ75" s="677"/>
      <c r="DYK75" s="677"/>
      <c r="DYL75" s="677"/>
      <c r="DYM75" s="677"/>
      <c r="DYN75" s="677"/>
      <c r="DYO75" s="677"/>
      <c r="DYP75" s="677"/>
      <c r="DYQ75" s="677"/>
      <c r="DYR75" s="677"/>
      <c r="DYS75" s="677"/>
      <c r="DYT75" s="677"/>
      <c r="DYU75" s="677"/>
      <c r="DYV75" s="677"/>
      <c r="DYW75" s="677"/>
      <c r="DYX75" s="677"/>
      <c r="DYY75" s="677"/>
      <c r="DYZ75" s="677"/>
      <c r="DZA75" s="677"/>
      <c r="DZB75" s="677"/>
      <c r="DZC75" s="677"/>
      <c r="DZD75" s="677"/>
      <c r="DZE75" s="677"/>
      <c r="DZF75" s="677"/>
      <c r="DZG75" s="677"/>
      <c r="DZH75" s="677"/>
      <c r="DZI75" s="677"/>
      <c r="DZJ75" s="677"/>
      <c r="DZK75" s="677"/>
      <c r="DZL75" s="677"/>
      <c r="DZM75" s="677"/>
      <c r="DZN75" s="677"/>
      <c r="DZO75" s="677"/>
      <c r="DZP75" s="677"/>
      <c r="DZQ75" s="677"/>
      <c r="DZR75" s="677"/>
      <c r="DZS75" s="677"/>
      <c r="DZT75" s="677"/>
      <c r="DZU75" s="677"/>
      <c r="DZV75" s="677"/>
      <c r="DZW75" s="677"/>
      <c r="DZX75" s="677"/>
      <c r="DZY75" s="677"/>
      <c r="DZZ75" s="677"/>
      <c r="EAA75" s="677"/>
      <c r="EAB75" s="677"/>
      <c r="EAC75" s="677"/>
      <c r="EAD75" s="677"/>
      <c r="EAE75" s="677"/>
      <c r="EAF75" s="677"/>
      <c r="EAG75" s="677"/>
      <c r="EAH75" s="677"/>
      <c r="EAI75" s="677"/>
      <c r="EAJ75" s="677"/>
      <c r="EAK75" s="677"/>
      <c r="EAL75" s="677"/>
      <c r="EAM75" s="677"/>
      <c r="EAN75" s="677"/>
      <c r="EAO75" s="677"/>
      <c r="EAP75" s="677"/>
      <c r="EAQ75" s="677"/>
      <c r="EAR75" s="677"/>
      <c r="EAS75" s="677"/>
      <c r="EAT75" s="677"/>
      <c r="EAU75" s="677"/>
      <c r="EAV75" s="677"/>
      <c r="EAW75" s="677"/>
      <c r="EAX75" s="677"/>
      <c r="EAY75" s="677"/>
      <c r="EAZ75" s="677"/>
      <c r="EBA75" s="677"/>
      <c r="EBB75" s="677"/>
      <c r="EBC75" s="677"/>
      <c r="EBD75" s="677"/>
      <c r="EBE75" s="677"/>
      <c r="EBF75" s="677"/>
      <c r="EBG75" s="677"/>
      <c r="EBH75" s="677"/>
      <c r="EBI75" s="677"/>
      <c r="EBJ75" s="677"/>
      <c r="EBK75" s="677"/>
      <c r="EBL75" s="677"/>
      <c r="EBM75" s="677"/>
      <c r="EBN75" s="677"/>
      <c r="EBO75" s="677"/>
      <c r="EBP75" s="677"/>
      <c r="EBQ75" s="677"/>
      <c r="EBR75" s="677"/>
      <c r="EBS75" s="677"/>
      <c r="EBT75" s="677"/>
      <c r="EBU75" s="677"/>
      <c r="EBV75" s="677"/>
      <c r="EBW75" s="677"/>
      <c r="EBX75" s="677"/>
      <c r="EBY75" s="677"/>
      <c r="EBZ75" s="677"/>
      <c r="ECA75" s="677"/>
      <c r="ECB75" s="677"/>
      <c r="ECC75" s="677"/>
      <c r="ECD75" s="677"/>
      <c r="ECE75" s="677"/>
      <c r="ECF75" s="677"/>
      <c r="ECG75" s="677"/>
      <c r="ECH75" s="677"/>
      <c r="ECI75" s="677"/>
      <c r="ECJ75" s="677"/>
      <c r="ECK75" s="677"/>
      <c r="ECL75" s="677"/>
      <c r="ECM75" s="677"/>
      <c r="ECN75" s="677"/>
      <c r="ECO75" s="677"/>
      <c r="ECP75" s="677"/>
      <c r="ECQ75" s="677"/>
      <c r="ECR75" s="677"/>
      <c r="ECS75" s="677"/>
      <c r="ECT75" s="677"/>
      <c r="ECU75" s="677"/>
      <c r="ECV75" s="677"/>
      <c r="ECW75" s="677"/>
      <c r="ECX75" s="677"/>
      <c r="ECY75" s="677"/>
      <c r="ECZ75" s="677"/>
      <c r="EDA75" s="677"/>
      <c r="EDB75" s="677"/>
      <c r="EDC75" s="677"/>
      <c r="EDD75" s="677"/>
      <c r="EDE75" s="677"/>
      <c r="EDF75" s="677"/>
      <c r="EDG75" s="677"/>
      <c r="EDH75" s="677"/>
      <c r="EDI75" s="677"/>
      <c r="EDJ75" s="677"/>
      <c r="EDK75" s="677"/>
      <c r="EDL75" s="677"/>
      <c r="EDM75" s="677"/>
      <c r="EDN75" s="677"/>
      <c r="EDO75" s="677"/>
      <c r="EDP75" s="677"/>
      <c r="EDQ75" s="677"/>
      <c r="EDR75" s="677"/>
      <c r="EDS75" s="677"/>
      <c r="EDT75" s="677"/>
      <c r="EDU75" s="677"/>
      <c r="EDV75" s="677"/>
      <c r="EDW75" s="677"/>
      <c r="EDX75" s="677"/>
      <c r="EDY75" s="677"/>
      <c r="EDZ75" s="677"/>
      <c r="EEA75" s="677"/>
      <c r="EEB75" s="677"/>
      <c r="EEC75" s="677"/>
      <c r="EED75" s="677"/>
      <c r="EEE75" s="677"/>
      <c r="EEF75" s="677"/>
      <c r="EEG75" s="677"/>
      <c r="EEH75" s="677"/>
      <c r="EEI75" s="677"/>
      <c r="EEJ75" s="677"/>
      <c r="EEK75" s="677"/>
      <c r="EEL75" s="677"/>
      <c r="EEM75" s="677"/>
      <c r="EEN75" s="677"/>
      <c r="EEO75" s="677"/>
      <c r="EEP75" s="677"/>
      <c r="EEQ75" s="677"/>
      <c r="EER75" s="677"/>
      <c r="EES75" s="677"/>
      <c r="EET75" s="677"/>
      <c r="EEU75" s="677"/>
      <c r="EEV75" s="677"/>
      <c r="EEW75" s="677"/>
      <c r="EEX75" s="677"/>
      <c r="EEY75" s="677"/>
      <c r="EEZ75" s="677"/>
      <c r="EFA75" s="677"/>
      <c r="EFB75" s="677"/>
      <c r="EFC75" s="677"/>
      <c r="EFD75" s="677"/>
      <c r="EFE75" s="677"/>
      <c r="EFF75" s="677"/>
      <c r="EFG75" s="677"/>
      <c r="EFH75" s="677"/>
      <c r="EFI75" s="677"/>
      <c r="EFJ75" s="677"/>
      <c r="EFK75" s="677"/>
      <c r="EFL75" s="677"/>
      <c r="EFM75" s="677"/>
      <c r="EFN75" s="677"/>
      <c r="EFO75" s="677"/>
      <c r="EFP75" s="677"/>
      <c r="EFQ75" s="677"/>
      <c r="EFR75" s="677"/>
      <c r="EFS75" s="677"/>
      <c r="EFT75" s="677"/>
      <c r="EFU75" s="677"/>
      <c r="EFV75" s="677"/>
      <c r="EFW75" s="677"/>
      <c r="EFX75" s="677"/>
      <c r="EFY75" s="677"/>
      <c r="EFZ75" s="677"/>
      <c r="EGA75" s="677"/>
      <c r="EGB75" s="677"/>
      <c r="EGC75" s="677"/>
      <c r="EGD75" s="677"/>
      <c r="EGE75" s="677"/>
      <c r="EGF75" s="677"/>
      <c r="EGG75" s="677"/>
      <c r="EGH75" s="677"/>
      <c r="EGI75" s="677"/>
      <c r="EGJ75" s="677"/>
      <c r="EGK75" s="677"/>
      <c r="EGL75" s="677"/>
      <c r="EGM75" s="677"/>
      <c r="EGN75" s="677"/>
      <c r="EGO75" s="677"/>
      <c r="EGP75" s="677"/>
      <c r="EGQ75" s="677"/>
      <c r="EGR75" s="677"/>
      <c r="EGS75" s="677"/>
      <c r="EGT75" s="677"/>
      <c r="EGU75" s="677"/>
      <c r="EGV75" s="677"/>
      <c r="EGW75" s="677"/>
      <c r="EGX75" s="677"/>
      <c r="EGY75" s="677"/>
      <c r="EGZ75" s="677"/>
      <c r="EHA75" s="677"/>
      <c r="EHB75" s="677"/>
      <c r="EHC75" s="677"/>
      <c r="EHD75" s="677"/>
      <c r="EHE75" s="677"/>
      <c r="EHF75" s="677"/>
      <c r="EHG75" s="677"/>
      <c r="EHH75" s="677"/>
      <c r="EHI75" s="677"/>
      <c r="EHJ75" s="677"/>
      <c r="EHK75" s="677"/>
      <c r="EHL75" s="677"/>
      <c r="EHM75" s="677"/>
      <c r="EHN75" s="677"/>
      <c r="EHO75" s="677"/>
      <c r="EHP75" s="677"/>
      <c r="EHQ75" s="677"/>
      <c r="EHR75" s="677"/>
      <c r="EHS75" s="677"/>
      <c r="EHT75" s="677"/>
      <c r="EHU75" s="677"/>
      <c r="EHV75" s="677"/>
      <c r="EHW75" s="677"/>
      <c r="EHX75" s="677"/>
      <c r="EHY75" s="677"/>
      <c r="EHZ75" s="677"/>
      <c r="EIA75" s="677"/>
      <c r="EIB75" s="677"/>
      <c r="EIC75" s="677"/>
      <c r="EID75" s="677"/>
      <c r="EIE75" s="677"/>
      <c r="EIF75" s="677"/>
      <c r="EIG75" s="677"/>
      <c r="EIH75" s="677"/>
      <c r="EII75" s="677"/>
      <c r="EIJ75" s="677"/>
      <c r="EIK75" s="677"/>
      <c r="EIL75" s="677"/>
      <c r="EIM75" s="677"/>
      <c r="EIN75" s="677"/>
      <c r="EIO75" s="677"/>
      <c r="EIP75" s="677"/>
      <c r="EIQ75" s="677"/>
      <c r="EIR75" s="677"/>
      <c r="EIS75" s="677"/>
      <c r="EIT75" s="677"/>
      <c r="EIU75" s="677"/>
      <c r="EIV75" s="677"/>
      <c r="EIW75" s="677"/>
      <c r="EIX75" s="677"/>
      <c r="EIY75" s="677"/>
      <c r="EIZ75" s="677"/>
      <c r="EJA75" s="677"/>
      <c r="EJB75" s="677"/>
      <c r="EJC75" s="677"/>
      <c r="EJD75" s="677"/>
      <c r="EJE75" s="677"/>
      <c r="EJF75" s="677"/>
      <c r="EJG75" s="677"/>
      <c r="EJH75" s="677"/>
      <c r="EJI75" s="677"/>
      <c r="EJJ75" s="677"/>
      <c r="EJK75" s="677"/>
      <c r="EJL75" s="677"/>
      <c r="EJM75" s="677"/>
      <c r="EJN75" s="677"/>
      <c r="EJO75" s="677"/>
      <c r="EJP75" s="677"/>
      <c r="EJQ75" s="677"/>
      <c r="EJR75" s="677"/>
      <c r="EJS75" s="677"/>
      <c r="EJT75" s="677"/>
      <c r="EJU75" s="677"/>
      <c r="EJV75" s="677"/>
      <c r="EJW75" s="677"/>
      <c r="EJX75" s="677"/>
      <c r="EJY75" s="677"/>
      <c r="EJZ75" s="677"/>
      <c r="EKA75" s="677"/>
      <c r="EKB75" s="677"/>
      <c r="EKC75" s="677"/>
      <c r="EKD75" s="677"/>
      <c r="EKE75" s="677"/>
      <c r="EKF75" s="677"/>
      <c r="EKG75" s="677"/>
      <c r="EKH75" s="677"/>
      <c r="EKI75" s="677"/>
      <c r="EKJ75" s="677"/>
      <c r="EKK75" s="677"/>
      <c r="EKL75" s="677"/>
      <c r="EKM75" s="677"/>
      <c r="EKN75" s="677"/>
      <c r="EKO75" s="677"/>
      <c r="EKP75" s="677"/>
      <c r="EKQ75" s="677"/>
      <c r="EKR75" s="677"/>
      <c r="EKS75" s="677"/>
      <c r="EKT75" s="677"/>
      <c r="EKU75" s="677"/>
      <c r="EKV75" s="677"/>
      <c r="EKW75" s="677"/>
      <c r="EKX75" s="677"/>
      <c r="EKY75" s="677"/>
      <c r="EKZ75" s="677"/>
      <c r="ELA75" s="677"/>
      <c r="ELB75" s="677"/>
      <c r="ELC75" s="677"/>
      <c r="ELD75" s="677"/>
      <c r="ELE75" s="677"/>
      <c r="ELF75" s="677"/>
      <c r="ELG75" s="677"/>
      <c r="ELH75" s="677"/>
      <c r="ELI75" s="677"/>
      <c r="ELJ75" s="677"/>
      <c r="ELK75" s="677"/>
      <c r="ELL75" s="677"/>
      <c r="ELM75" s="677"/>
      <c r="ELN75" s="677"/>
      <c r="ELO75" s="677"/>
      <c r="ELP75" s="677"/>
      <c r="ELQ75" s="677"/>
      <c r="ELR75" s="677"/>
      <c r="ELS75" s="677"/>
      <c r="ELT75" s="677"/>
      <c r="ELU75" s="677"/>
      <c r="ELV75" s="677"/>
      <c r="ELW75" s="677"/>
      <c r="ELX75" s="677"/>
      <c r="ELY75" s="677"/>
      <c r="ELZ75" s="677"/>
      <c r="EMA75" s="677"/>
      <c r="EMB75" s="677"/>
      <c r="EMC75" s="677"/>
      <c r="EMD75" s="677"/>
      <c r="EME75" s="677"/>
      <c r="EMF75" s="677"/>
      <c r="EMG75" s="677"/>
      <c r="EMH75" s="677"/>
      <c r="EMI75" s="677"/>
      <c r="EMJ75" s="677"/>
      <c r="EMK75" s="677"/>
      <c r="EML75" s="677"/>
      <c r="EMM75" s="677"/>
      <c r="EMN75" s="677"/>
      <c r="EMO75" s="677"/>
      <c r="EMP75" s="677"/>
      <c r="EMQ75" s="677"/>
      <c r="EMR75" s="677"/>
      <c r="EMS75" s="677"/>
      <c r="EMT75" s="677"/>
      <c r="EMU75" s="677"/>
      <c r="EMV75" s="677"/>
      <c r="EMW75" s="677"/>
      <c r="EMX75" s="677"/>
      <c r="EMY75" s="677"/>
      <c r="EMZ75" s="677"/>
      <c r="ENA75" s="677"/>
      <c r="ENB75" s="677"/>
      <c r="ENC75" s="677"/>
      <c r="END75" s="677"/>
      <c r="ENE75" s="677"/>
      <c r="ENF75" s="677"/>
      <c r="ENG75" s="677"/>
      <c r="ENH75" s="677"/>
      <c r="ENI75" s="677"/>
      <c r="ENJ75" s="677"/>
      <c r="ENK75" s="677"/>
      <c r="ENL75" s="677"/>
      <c r="ENM75" s="677"/>
      <c r="ENN75" s="677"/>
      <c r="ENO75" s="677"/>
      <c r="ENP75" s="677"/>
      <c r="ENQ75" s="677"/>
      <c r="ENR75" s="677"/>
      <c r="ENS75" s="677"/>
      <c r="ENT75" s="677"/>
      <c r="ENU75" s="677"/>
      <c r="ENV75" s="677"/>
      <c r="ENW75" s="677"/>
      <c r="ENX75" s="677"/>
      <c r="ENY75" s="677"/>
      <c r="ENZ75" s="677"/>
      <c r="EOA75" s="677"/>
      <c r="EOB75" s="677"/>
      <c r="EOC75" s="677"/>
      <c r="EOD75" s="677"/>
      <c r="EOE75" s="677"/>
      <c r="EOF75" s="677"/>
      <c r="EOG75" s="677"/>
      <c r="EOH75" s="677"/>
      <c r="EOI75" s="677"/>
      <c r="EOJ75" s="677"/>
      <c r="EOK75" s="677"/>
      <c r="EOL75" s="677"/>
      <c r="EOM75" s="677"/>
      <c r="EON75" s="677"/>
      <c r="EOO75" s="677"/>
      <c r="EOP75" s="677"/>
      <c r="EOQ75" s="677"/>
      <c r="EOR75" s="677"/>
      <c r="EOS75" s="677"/>
      <c r="EOT75" s="677"/>
      <c r="EOU75" s="677"/>
      <c r="EOV75" s="677"/>
      <c r="EOW75" s="677"/>
      <c r="EOX75" s="677"/>
      <c r="EOY75" s="677"/>
      <c r="EOZ75" s="677"/>
      <c r="EPA75" s="677"/>
      <c r="EPB75" s="677"/>
      <c r="EPC75" s="677"/>
      <c r="EPD75" s="677"/>
      <c r="EPE75" s="677"/>
      <c r="EPF75" s="677"/>
      <c r="EPG75" s="677"/>
      <c r="EPH75" s="677"/>
      <c r="EPI75" s="677"/>
      <c r="EPJ75" s="677"/>
      <c r="EPK75" s="677"/>
      <c r="EPL75" s="677"/>
      <c r="EPM75" s="677"/>
      <c r="EPN75" s="677"/>
      <c r="EPO75" s="677"/>
      <c r="EPP75" s="677"/>
      <c r="EPQ75" s="677"/>
      <c r="EPR75" s="677"/>
      <c r="EPS75" s="677"/>
      <c r="EPT75" s="677"/>
      <c r="EPU75" s="677"/>
      <c r="EPV75" s="677"/>
      <c r="EPW75" s="677"/>
      <c r="EPX75" s="677"/>
      <c r="EPY75" s="677"/>
      <c r="EPZ75" s="677"/>
      <c r="EQA75" s="677"/>
      <c r="EQB75" s="677"/>
      <c r="EQC75" s="677"/>
      <c r="EQD75" s="677"/>
      <c r="EQE75" s="677"/>
      <c r="EQF75" s="677"/>
      <c r="EQG75" s="677"/>
      <c r="EQH75" s="677"/>
      <c r="EQI75" s="677"/>
      <c r="EQJ75" s="677"/>
      <c r="EQK75" s="677"/>
      <c r="EQL75" s="677"/>
      <c r="EQM75" s="677"/>
      <c r="EQN75" s="677"/>
      <c r="EQO75" s="677"/>
      <c r="EQP75" s="677"/>
      <c r="EQQ75" s="677"/>
      <c r="EQR75" s="677"/>
      <c r="EQS75" s="677"/>
      <c r="EQT75" s="677"/>
      <c r="EQU75" s="677"/>
      <c r="EQV75" s="677"/>
      <c r="EQW75" s="677"/>
      <c r="EQX75" s="677"/>
      <c r="EQY75" s="677"/>
      <c r="EQZ75" s="677"/>
      <c r="ERA75" s="677"/>
      <c r="ERB75" s="677"/>
      <c r="ERC75" s="677"/>
      <c r="ERD75" s="677"/>
      <c r="ERE75" s="677"/>
      <c r="ERF75" s="677"/>
      <c r="ERG75" s="677"/>
      <c r="ERH75" s="677"/>
      <c r="ERI75" s="677"/>
      <c r="ERJ75" s="677"/>
      <c r="ERK75" s="677"/>
      <c r="ERL75" s="677"/>
      <c r="ERM75" s="677"/>
      <c r="ERN75" s="677"/>
      <c r="ERO75" s="677"/>
      <c r="ERP75" s="677"/>
      <c r="ERQ75" s="677"/>
      <c r="ERR75" s="677"/>
      <c r="ERS75" s="677"/>
      <c r="ERT75" s="677"/>
      <c r="ERU75" s="677"/>
      <c r="ERV75" s="677"/>
      <c r="ERW75" s="677"/>
      <c r="ERX75" s="677"/>
      <c r="ERY75" s="677"/>
      <c r="ERZ75" s="677"/>
      <c r="ESA75" s="677"/>
      <c r="ESB75" s="677"/>
      <c r="ESC75" s="677"/>
      <c r="ESD75" s="677"/>
      <c r="ESE75" s="677"/>
      <c r="ESF75" s="677"/>
      <c r="ESG75" s="677"/>
      <c r="ESH75" s="677"/>
      <c r="ESI75" s="677"/>
      <c r="ESJ75" s="677"/>
      <c r="ESK75" s="677"/>
      <c r="ESL75" s="677"/>
      <c r="ESM75" s="677"/>
      <c r="ESN75" s="677"/>
      <c r="ESO75" s="677"/>
      <c r="ESP75" s="677"/>
      <c r="ESQ75" s="677"/>
      <c r="ESR75" s="677"/>
      <c r="ESS75" s="677"/>
      <c r="EST75" s="677"/>
      <c r="ESU75" s="677"/>
      <c r="ESV75" s="677"/>
      <c r="ESW75" s="677"/>
      <c r="ESX75" s="677"/>
      <c r="ESY75" s="677"/>
      <c r="ESZ75" s="677"/>
      <c r="ETA75" s="677"/>
      <c r="ETB75" s="677"/>
      <c r="ETC75" s="677"/>
      <c r="ETD75" s="677"/>
      <c r="ETE75" s="677"/>
      <c r="ETF75" s="677"/>
      <c r="ETG75" s="677"/>
      <c r="ETH75" s="677"/>
      <c r="ETI75" s="677"/>
      <c r="ETJ75" s="677"/>
      <c r="ETK75" s="677"/>
      <c r="ETL75" s="677"/>
      <c r="ETM75" s="677"/>
      <c r="ETN75" s="677"/>
      <c r="ETO75" s="677"/>
      <c r="ETP75" s="677"/>
      <c r="ETQ75" s="677"/>
      <c r="ETR75" s="677"/>
      <c r="ETS75" s="677"/>
      <c r="ETT75" s="677"/>
      <c r="ETU75" s="677"/>
      <c r="ETV75" s="677"/>
      <c r="ETW75" s="677"/>
      <c r="ETX75" s="677"/>
      <c r="ETY75" s="677"/>
      <c r="ETZ75" s="677"/>
      <c r="EUA75" s="677"/>
      <c r="EUB75" s="677"/>
      <c r="EUC75" s="677"/>
      <c r="EUD75" s="677"/>
      <c r="EUE75" s="677"/>
      <c r="EUF75" s="677"/>
      <c r="EUG75" s="677"/>
      <c r="EUH75" s="677"/>
      <c r="EUI75" s="677"/>
      <c r="EUJ75" s="677"/>
      <c r="EUK75" s="677"/>
      <c r="EUL75" s="677"/>
      <c r="EUM75" s="677"/>
      <c r="EUN75" s="677"/>
      <c r="EUO75" s="677"/>
      <c r="EUP75" s="677"/>
      <c r="EUQ75" s="677"/>
      <c r="EUR75" s="677"/>
      <c r="EUS75" s="677"/>
      <c r="EUT75" s="677"/>
      <c r="EUU75" s="677"/>
      <c r="EUV75" s="677"/>
      <c r="EUW75" s="677"/>
      <c r="EUX75" s="677"/>
      <c r="EUY75" s="677"/>
      <c r="EUZ75" s="677"/>
      <c r="EVA75" s="677"/>
      <c r="EVB75" s="677"/>
      <c r="EVC75" s="677"/>
      <c r="EVD75" s="677"/>
      <c r="EVE75" s="677"/>
      <c r="EVF75" s="677"/>
      <c r="EVG75" s="677"/>
      <c r="EVH75" s="677"/>
      <c r="EVI75" s="677"/>
      <c r="EVJ75" s="677"/>
      <c r="EVK75" s="677"/>
      <c r="EVL75" s="677"/>
      <c r="EVM75" s="677"/>
      <c r="EVN75" s="677"/>
      <c r="EVO75" s="677"/>
      <c r="EVP75" s="677"/>
      <c r="EVQ75" s="677"/>
      <c r="EVR75" s="677"/>
      <c r="EVS75" s="677"/>
      <c r="EVT75" s="677"/>
      <c r="EVU75" s="677"/>
      <c r="EVV75" s="677"/>
      <c r="EVW75" s="677"/>
      <c r="EVX75" s="677"/>
      <c r="EVY75" s="677"/>
      <c r="EVZ75" s="677"/>
      <c r="EWA75" s="677"/>
      <c r="EWB75" s="677"/>
      <c r="EWC75" s="677"/>
      <c r="EWD75" s="677"/>
      <c r="EWE75" s="677"/>
      <c r="EWF75" s="677"/>
      <c r="EWG75" s="677"/>
      <c r="EWH75" s="677"/>
      <c r="EWI75" s="677"/>
      <c r="EWJ75" s="677"/>
      <c r="EWK75" s="677"/>
      <c r="EWL75" s="677"/>
      <c r="EWM75" s="677"/>
      <c r="EWN75" s="677"/>
      <c r="EWO75" s="677"/>
      <c r="EWP75" s="677"/>
      <c r="EWQ75" s="677"/>
      <c r="EWR75" s="677"/>
      <c r="EWS75" s="677"/>
      <c r="EWT75" s="677"/>
      <c r="EWU75" s="677"/>
      <c r="EWV75" s="677"/>
      <c r="EWW75" s="677"/>
      <c r="EWX75" s="677"/>
      <c r="EWY75" s="677"/>
      <c r="EWZ75" s="677"/>
      <c r="EXA75" s="677"/>
      <c r="EXB75" s="677"/>
      <c r="EXC75" s="677"/>
      <c r="EXD75" s="677"/>
      <c r="EXE75" s="677"/>
      <c r="EXF75" s="677"/>
      <c r="EXG75" s="677"/>
      <c r="EXH75" s="677"/>
      <c r="EXI75" s="677"/>
      <c r="EXJ75" s="677"/>
      <c r="EXK75" s="677"/>
      <c r="EXL75" s="677"/>
      <c r="EXM75" s="677"/>
      <c r="EXN75" s="677"/>
      <c r="EXO75" s="677"/>
      <c r="EXP75" s="677"/>
      <c r="EXQ75" s="677"/>
      <c r="EXR75" s="677"/>
      <c r="EXS75" s="677"/>
      <c r="EXT75" s="677"/>
      <c r="EXU75" s="677"/>
      <c r="EXV75" s="677"/>
      <c r="EXW75" s="677"/>
      <c r="EXX75" s="677"/>
      <c r="EXY75" s="677"/>
      <c r="EXZ75" s="677"/>
      <c r="EYA75" s="677"/>
      <c r="EYB75" s="677"/>
      <c r="EYC75" s="677"/>
      <c r="EYD75" s="677"/>
      <c r="EYE75" s="677"/>
      <c r="EYF75" s="677"/>
      <c r="EYG75" s="677"/>
      <c r="EYH75" s="677"/>
      <c r="EYI75" s="677"/>
      <c r="EYJ75" s="677"/>
      <c r="EYK75" s="677"/>
      <c r="EYL75" s="677"/>
      <c r="EYM75" s="677"/>
      <c r="EYN75" s="677"/>
      <c r="EYO75" s="677"/>
      <c r="EYP75" s="677"/>
      <c r="EYQ75" s="677"/>
      <c r="EYR75" s="677"/>
      <c r="EYS75" s="677"/>
      <c r="EYT75" s="677"/>
      <c r="EYU75" s="677"/>
      <c r="EYV75" s="677"/>
      <c r="EYW75" s="677"/>
      <c r="EYX75" s="677"/>
      <c r="EYY75" s="677"/>
      <c r="EYZ75" s="677"/>
      <c r="EZA75" s="677"/>
      <c r="EZB75" s="677"/>
      <c r="EZC75" s="677"/>
      <c r="EZD75" s="677"/>
      <c r="EZE75" s="677"/>
      <c r="EZF75" s="677"/>
      <c r="EZG75" s="677"/>
      <c r="EZH75" s="677"/>
      <c r="EZI75" s="677"/>
      <c r="EZJ75" s="677"/>
      <c r="EZK75" s="677"/>
      <c r="EZL75" s="677"/>
      <c r="EZM75" s="677"/>
      <c r="EZN75" s="677"/>
      <c r="EZO75" s="677"/>
      <c r="EZP75" s="677"/>
      <c r="EZQ75" s="677"/>
      <c r="EZR75" s="677"/>
      <c r="EZS75" s="677"/>
      <c r="EZT75" s="677"/>
      <c r="EZU75" s="677"/>
      <c r="EZV75" s="677"/>
      <c r="EZW75" s="677"/>
      <c r="EZX75" s="677"/>
      <c r="EZY75" s="677"/>
      <c r="EZZ75" s="677"/>
      <c r="FAA75" s="677"/>
      <c r="FAB75" s="677"/>
      <c r="FAC75" s="677"/>
      <c r="FAD75" s="677"/>
      <c r="FAE75" s="677"/>
      <c r="FAF75" s="677"/>
      <c r="FAG75" s="677"/>
      <c r="FAH75" s="677"/>
      <c r="FAI75" s="677"/>
      <c r="FAJ75" s="677"/>
      <c r="FAK75" s="677"/>
      <c r="FAL75" s="677"/>
      <c r="FAM75" s="677"/>
      <c r="FAN75" s="677"/>
      <c r="FAO75" s="677"/>
      <c r="FAP75" s="677"/>
      <c r="FAQ75" s="677"/>
      <c r="FAR75" s="677"/>
      <c r="FAS75" s="677"/>
      <c r="FAT75" s="677"/>
      <c r="FAU75" s="677"/>
      <c r="FAV75" s="677"/>
      <c r="FAW75" s="677"/>
      <c r="FAX75" s="677"/>
      <c r="FAY75" s="677"/>
      <c r="FAZ75" s="677"/>
      <c r="FBA75" s="677"/>
      <c r="FBB75" s="677"/>
      <c r="FBC75" s="677"/>
      <c r="FBD75" s="677"/>
      <c r="FBE75" s="677"/>
      <c r="FBF75" s="677"/>
      <c r="FBG75" s="677"/>
      <c r="FBH75" s="677"/>
      <c r="FBI75" s="677"/>
      <c r="FBJ75" s="677"/>
      <c r="FBK75" s="677"/>
      <c r="FBL75" s="677"/>
      <c r="FBM75" s="677"/>
      <c r="FBN75" s="677"/>
      <c r="FBO75" s="677"/>
      <c r="FBP75" s="677"/>
      <c r="FBQ75" s="677"/>
      <c r="FBR75" s="677"/>
      <c r="FBS75" s="677"/>
      <c r="FBT75" s="677"/>
      <c r="FBU75" s="677"/>
      <c r="FBV75" s="677"/>
      <c r="FBW75" s="677"/>
      <c r="FBX75" s="677"/>
      <c r="FBY75" s="677"/>
      <c r="FBZ75" s="677"/>
      <c r="FCA75" s="677"/>
      <c r="FCB75" s="677"/>
      <c r="FCC75" s="677"/>
      <c r="FCD75" s="677"/>
      <c r="FCE75" s="677"/>
      <c r="FCF75" s="677"/>
      <c r="FCG75" s="677"/>
      <c r="FCH75" s="677"/>
      <c r="FCI75" s="677"/>
      <c r="FCJ75" s="677"/>
      <c r="FCK75" s="677"/>
      <c r="FCL75" s="677"/>
      <c r="FCM75" s="677"/>
      <c r="FCN75" s="677"/>
      <c r="FCO75" s="677"/>
      <c r="FCP75" s="677"/>
      <c r="FCQ75" s="677"/>
      <c r="FCR75" s="677"/>
      <c r="FCS75" s="677"/>
      <c r="FCT75" s="677"/>
      <c r="FCU75" s="677"/>
      <c r="FCV75" s="677"/>
      <c r="FCW75" s="677"/>
      <c r="FCX75" s="677"/>
      <c r="FCY75" s="677"/>
      <c r="FCZ75" s="677"/>
      <c r="FDA75" s="677"/>
      <c r="FDB75" s="677"/>
      <c r="FDC75" s="677"/>
      <c r="FDD75" s="677"/>
      <c r="FDE75" s="677"/>
      <c r="FDF75" s="677"/>
      <c r="FDG75" s="677"/>
      <c r="FDH75" s="677"/>
      <c r="FDI75" s="677"/>
      <c r="FDJ75" s="677"/>
      <c r="FDK75" s="677"/>
      <c r="FDL75" s="677"/>
      <c r="FDM75" s="677"/>
      <c r="FDN75" s="677"/>
      <c r="FDO75" s="677"/>
      <c r="FDP75" s="677"/>
      <c r="FDQ75" s="677"/>
      <c r="FDR75" s="677"/>
      <c r="FDS75" s="677"/>
      <c r="FDT75" s="677"/>
      <c r="FDU75" s="677"/>
      <c r="FDV75" s="677"/>
      <c r="FDW75" s="677"/>
      <c r="FDX75" s="677"/>
      <c r="FDY75" s="677"/>
      <c r="FDZ75" s="677"/>
      <c r="FEA75" s="677"/>
      <c r="FEB75" s="677"/>
      <c r="FEC75" s="677"/>
      <c r="FED75" s="677"/>
      <c r="FEE75" s="677"/>
      <c r="FEF75" s="677"/>
      <c r="FEG75" s="677"/>
      <c r="FEH75" s="677"/>
      <c r="FEI75" s="677"/>
      <c r="FEJ75" s="677"/>
      <c r="FEK75" s="677"/>
      <c r="FEL75" s="677"/>
      <c r="FEM75" s="677"/>
      <c r="FEN75" s="677"/>
      <c r="FEO75" s="677"/>
      <c r="FEP75" s="677"/>
      <c r="FEQ75" s="677"/>
      <c r="FER75" s="677"/>
      <c r="FES75" s="677"/>
      <c r="FET75" s="677"/>
      <c r="FEU75" s="677"/>
      <c r="FEV75" s="677"/>
      <c r="FEW75" s="677"/>
      <c r="FEX75" s="677"/>
      <c r="FEY75" s="677"/>
      <c r="FEZ75" s="677"/>
      <c r="FFA75" s="677"/>
      <c r="FFB75" s="677"/>
      <c r="FFC75" s="677"/>
      <c r="FFD75" s="677"/>
      <c r="FFE75" s="677"/>
      <c r="FFF75" s="677"/>
      <c r="FFG75" s="677"/>
      <c r="FFH75" s="677"/>
      <c r="FFI75" s="677"/>
      <c r="FFJ75" s="677"/>
      <c r="FFK75" s="677"/>
      <c r="FFL75" s="677"/>
      <c r="FFM75" s="677"/>
      <c r="FFN75" s="677"/>
      <c r="FFO75" s="677"/>
      <c r="FFP75" s="677"/>
      <c r="FFQ75" s="677"/>
      <c r="FFR75" s="677"/>
      <c r="FFS75" s="677"/>
      <c r="FFT75" s="677"/>
      <c r="FFU75" s="677"/>
      <c r="FFV75" s="677"/>
      <c r="FFW75" s="677"/>
      <c r="FFX75" s="677"/>
      <c r="FFY75" s="677"/>
      <c r="FFZ75" s="677"/>
      <c r="FGA75" s="677"/>
      <c r="FGB75" s="677"/>
      <c r="FGC75" s="677"/>
      <c r="FGD75" s="677"/>
      <c r="FGE75" s="677"/>
      <c r="FGF75" s="677"/>
      <c r="FGG75" s="677"/>
      <c r="FGH75" s="677"/>
      <c r="FGI75" s="677"/>
      <c r="FGJ75" s="677"/>
      <c r="FGK75" s="677"/>
      <c r="FGL75" s="677"/>
      <c r="FGM75" s="677"/>
      <c r="FGN75" s="677"/>
      <c r="FGO75" s="677"/>
      <c r="FGP75" s="677"/>
      <c r="FGQ75" s="677"/>
      <c r="FGR75" s="677"/>
      <c r="FGS75" s="677"/>
      <c r="FGT75" s="677"/>
      <c r="FGU75" s="677"/>
      <c r="FGV75" s="677"/>
      <c r="FGW75" s="677"/>
      <c r="FGX75" s="677"/>
      <c r="FGY75" s="677"/>
      <c r="FGZ75" s="677"/>
      <c r="FHA75" s="677"/>
      <c r="FHB75" s="677"/>
      <c r="FHC75" s="677"/>
      <c r="FHD75" s="677"/>
      <c r="FHE75" s="677"/>
      <c r="FHF75" s="677"/>
      <c r="FHG75" s="677"/>
      <c r="FHH75" s="677"/>
      <c r="FHI75" s="677"/>
      <c r="FHJ75" s="677"/>
      <c r="FHK75" s="677"/>
      <c r="FHL75" s="677"/>
      <c r="FHM75" s="677"/>
      <c r="FHN75" s="677"/>
      <c r="FHO75" s="677"/>
      <c r="FHP75" s="677"/>
      <c r="FHQ75" s="677"/>
      <c r="FHR75" s="677"/>
      <c r="FHS75" s="677"/>
      <c r="FHT75" s="677"/>
      <c r="FHU75" s="677"/>
      <c r="FHV75" s="677"/>
      <c r="FHW75" s="677"/>
      <c r="FHX75" s="677"/>
      <c r="FHY75" s="677"/>
      <c r="FHZ75" s="677"/>
      <c r="FIA75" s="677"/>
      <c r="FIB75" s="677"/>
      <c r="FIC75" s="677"/>
      <c r="FID75" s="677"/>
      <c r="FIE75" s="677"/>
      <c r="FIF75" s="677"/>
      <c r="FIG75" s="677"/>
      <c r="FIH75" s="677"/>
      <c r="FII75" s="677"/>
      <c r="FIJ75" s="677"/>
      <c r="FIK75" s="677"/>
      <c r="FIL75" s="677"/>
      <c r="FIM75" s="677"/>
      <c r="FIN75" s="677"/>
      <c r="FIO75" s="677"/>
      <c r="FIP75" s="677"/>
      <c r="FIQ75" s="677"/>
      <c r="FIR75" s="677"/>
      <c r="FIS75" s="677"/>
      <c r="FIT75" s="677"/>
      <c r="FIU75" s="677"/>
      <c r="FIV75" s="677"/>
      <c r="FIW75" s="677"/>
      <c r="FIX75" s="677"/>
      <c r="FIY75" s="677"/>
      <c r="FIZ75" s="677"/>
      <c r="FJA75" s="677"/>
      <c r="FJB75" s="677"/>
      <c r="FJC75" s="677"/>
      <c r="FJD75" s="677"/>
      <c r="FJE75" s="677"/>
      <c r="FJF75" s="677"/>
      <c r="FJG75" s="677"/>
      <c r="FJH75" s="677"/>
      <c r="FJI75" s="677"/>
      <c r="FJJ75" s="677"/>
      <c r="FJK75" s="677"/>
      <c r="FJL75" s="677"/>
      <c r="FJM75" s="677"/>
      <c r="FJN75" s="677"/>
      <c r="FJO75" s="677"/>
      <c r="FJP75" s="677"/>
      <c r="FJQ75" s="677"/>
      <c r="FJR75" s="677"/>
      <c r="FJS75" s="677"/>
      <c r="FJT75" s="677"/>
      <c r="FJU75" s="677"/>
      <c r="FJV75" s="677"/>
      <c r="FJW75" s="677"/>
      <c r="FJX75" s="677"/>
      <c r="FJY75" s="677"/>
      <c r="FJZ75" s="677"/>
      <c r="FKA75" s="677"/>
      <c r="FKB75" s="677"/>
      <c r="FKC75" s="677"/>
      <c r="FKD75" s="677"/>
      <c r="FKE75" s="677"/>
      <c r="FKF75" s="677"/>
      <c r="FKG75" s="677"/>
      <c r="FKH75" s="677"/>
      <c r="FKI75" s="677"/>
      <c r="FKJ75" s="677"/>
      <c r="FKK75" s="677"/>
      <c r="FKL75" s="677"/>
      <c r="FKM75" s="677"/>
      <c r="FKN75" s="677"/>
      <c r="FKO75" s="677"/>
      <c r="FKP75" s="677"/>
      <c r="FKQ75" s="677"/>
      <c r="FKR75" s="677"/>
      <c r="FKS75" s="677"/>
      <c r="FKT75" s="677"/>
      <c r="FKU75" s="677"/>
      <c r="FKV75" s="677"/>
      <c r="FKW75" s="677"/>
      <c r="FKX75" s="677"/>
      <c r="FKY75" s="677"/>
      <c r="FKZ75" s="677"/>
      <c r="FLA75" s="677"/>
      <c r="FLB75" s="677"/>
      <c r="FLC75" s="677"/>
      <c r="FLD75" s="677"/>
      <c r="FLE75" s="677"/>
      <c r="FLF75" s="677"/>
      <c r="FLG75" s="677"/>
      <c r="FLH75" s="677"/>
      <c r="FLI75" s="677"/>
      <c r="FLJ75" s="677"/>
      <c r="FLK75" s="677"/>
      <c r="FLL75" s="677"/>
      <c r="FLM75" s="677"/>
      <c r="FLN75" s="677"/>
      <c r="FLO75" s="677"/>
      <c r="FLP75" s="677"/>
      <c r="FLQ75" s="677"/>
      <c r="FLR75" s="677"/>
      <c r="FLS75" s="677"/>
      <c r="FLT75" s="677"/>
      <c r="FLU75" s="677"/>
      <c r="FLV75" s="677"/>
      <c r="FLW75" s="677"/>
      <c r="FLX75" s="677"/>
      <c r="FLY75" s="677"/>
      <c r="FLZ75" s="677"/>
      <c r="FMA75" s="677"/>
      <c r="FMB75" s="677"/>
      <c r="FMC75" s="677"/>
      <c r="FMD75" s="677"/>
      <c r="FME75" s="677"/>
      <c r="FMF75" s="677"/>
      <c r="FMG75" s="677"/>
      <c r="FMH75" s="677"/>
      <c r="FMI75" s="677"/>
      <c r="FMJ75" s="677"/>
      <c r="FMK75" s="677"/>
      <c r="FML75" s="677"/>
      <c r="FMM75" s="677"/>
      <c r="FMN75" s="677"/>
      <c r="FMO75" s="677"/>
      <c r="FMP75" s="677"/>
      <c r="FMQ75" s="677"/>
      <c r="FMR75" s="677"/>
      <c r="FMS75" s="677"/>
      <c r="FMT75" s="677"/>
      <c r="FMU75" s="677"/>
      <c r="FMV75" s="677"/>
      <c r="FMW75" s="677"/>
      <c r="FMX75" s="677"/>
      <c r="FMY75" s="677"/>
      <c r="FMZ75" s="677"/>
      <c r="FNA75" s="677"/>
      <c r="FNB75" s="677"/>
      <c r="FNC75" s="677"/>
      <c r="FND75" s="677"/>
      <c r="FNE75" s="677"/>
      <c r="FNF75" s="677"/>
      <c r="FNG75" s="677"/>
      <c r="FNH75" s="677"/>
      <c r="FNI75" s="677"/>
      <c r="FNJ75" s="677"/>
      <c r="FNK75" s="677"/>
      <c r="FNL75" s="677"/>
      <c r="FNM75" s="677"/>
      <c r="FNN75" s="677"/>
      <c r="FNO75" s="677"/>
      <c r="FNP75" s="677"/>
      <c r="FNQ75" s="677"/>
      <c r="FNR75" s="677"/>
      <c r="FNS75" s="677"/>
      <c r="FNT75" s="677"/>
      <c r="FNU75" s="677"/>
      <c r="FNV75" s="677"/>
      <c r="FNW75" s="677"/>
      <c r="FNX75" s="677"/>
      <c r="FNY75" s="677"/>
      <c r="FNZ75" s="677"/>
      <c r="FOA75" s="677"/>
      <c r="FOB75" s="677"/>
      <c r="FOC75" s="677"/>
      <c r="FOD75" s="677"/>
      <c r="FOE75" s="677"/>
      <c r="FOF75" s="677"/>
      <c r="FOG75" s="677"/>
      <c r="FOH75" s="677"/>
      <c r="FOI75" s="677"/>
      <c r="FOJ75" s="677"/>
      <c r="FOK75" s="677"/>
      <c r="FOL75" s="677"/>
      <c r="FOM75" s="677"/>
      <c r="FON75" s="677"/>
      <c r="FOO75" s="677"/>
      <c r="FOP75" s="677"/>
      <c r="FOQ75" s="677"/>
      <c r="FOR75" s="677"/>
      <c r="FOS75" s="677"/>
      <c r="FOT75" s="677"/>
      <c r="FOU75" s="677"/>
      <c r="FOV75" s="677"/>
      <c r="FOW75" s="677"/>
      <c r="FOX75" s="677"/>
      <c r="FOY75" s="677"/>
      <c r="FOZ75" s="677"/>
      <c r="FPA75" s="677"/>
      <c r="FPB75" s="677"/>
      <c r="FPC75" s="677"/>
      <c r="FPD75" s="677"/>
      <c r="FPE75" s="677"/>
      <c r="FPF75" s="677"/>
      <c r="FPG75" s="677"/>
      <c r="FPH75" s="677"/>
      <c r="FPI75" s="677"/>
      <c r="FPJ75" s="677"/>
      <c r="FPK75" s="677"/>
      <c r="FPL75" s="677"/>
      <c r="FPM75" s="677"/>
      <c r="FPN75" s="677"/>
      <c r="FPO75" s="677"/>
      <c r="FPP75" s="677"/>
      <c r="FPQ75" s="677"/>
      <c r="FPR75" s="677"/>
      <c r="FPS75" s="677"/>
      <c r="FPT75" s="677"/>
      <c r="FPU75" s="677"/>
      <c r="FPV75" s="677"/>
      <c r="FPW75" s="677"/>
      <c r="FPX75" s="677"/>
      <c r="FPY75" s="677"/>
      <c r="FPZ75" s="677"/>
      <c r="FQA75" s="677"/>
      <c r="FQB75" s="677"/>
      <c r="FQC75" s="677"/>
      <c r="FQD75" s="677"/>
      <c r="FQE75" s="677"/>
      <c r="FQF75" s="677"/>
      <c r="FQG75" s="677"/>
      <c r="FQH75" s="677"/>
      <c r="FQI75" s="677"/>
      <c r="FQJ75" s="677"/>
      <c r="FQK75" s="677"/>
      <c r="FQL75" s="677"/>
      <c r="FQM75" s="677"/>
      <c r="FQN75" s="677"/>
      <c r="FQO75" s="677"/>
      <c r="FQP75" s="677"/>
      <c r="FQQ75" s="677"/>
      <c r="FQR75" s="677"/>
      <c r="FQS75" s="677"/>
      <c r="FQT75" s="677"/>
      <c r="FQU75" s="677"/>
      <c r="FQV75" s="677"/>
      <c r="FQW75" s="677"/>
      <c r="FQX75" s="677"/>
      <c r="FQY75" s="677"/>
      <c r="FQZ75" s="677"/>
      <c r="FRA75" s="677"/>
      <c r="FRB75" s="677"/>
      <c r="FRC75" s="677"/>
      <c r="FRD75" s="677"/>
      <c r="FRE75" s="677"/>
      <c r="FRF75" s="677"/>
      <c r="FRG75" s="677"/>
      <c r="FRH75" s="677"/>
      <c r="FRI75" s="677"/>
      <c r="FRJ75" s="677"/>
      <c r="FRK75" s="677"/>
      <c r="FRL75" s="677"/>
      <c r="FRM75" s="677"/>
      <c r="FRN75" s="677"/>
      <c r="FRO75" s="677"/>
      <c r="FRP75" s="677"/>
      <c r="FRQ75" s="677"/>
      <c r="FRR75" s="677"/>
      <c r="FRS75" s="677"/>
      <c r="FRT75" s="677"/>
      <c r="FRU75" s="677"/>
      <c r="FRV75" s="677"/>
      <c r="FRW75" s="677"/>
      <c r="FRX75" s="677"/>
      <c r="FRY75" s="677"/>
      <c r="FRZ75" s="677"/>
      <c r="FSA75" s="677"/>
      <c r="FSB75" s="677"/>
      <c r="FSC75" s="677"/>
      <c r="FSD75" s="677"/>
      <c r="FSE75" s="677"/>
      <c r="FSF75" s="677"/>
      <c r="FSG75" s="677"/>
      <c r="FSH75" s="677"/>
      <c r="FSI75" s="677"/>
      <c r="FSJ75" s="677"/>
      <c r="FSK75" s="677"/>
      <c r="FSL75" s="677"/>
      <c r="FSM75" s="677"/>
      <c r="FSN75" s="677"/>
      <c r="FSO75" s="677"/>
      <c r="FSP75" s="677"/>
      <c r="FSQ75" s="677"/>
      <c r="FSR75" s="677"/>
      <c r="FSS75" s="677"/>
      <c r="FST75" s="677"/>
      <c r="FSU75" s="677"/>
      <c r="FSV75" s="677"/>
      <c r="FSW75" s="677"/>
      <c r="FSX75" s="677"/>
      <c r="FSY75" s="677"/>
      <c r="FSZ75" s="677"/>
      <c r="FTA75" s="677"/>
      <c r="FTB75" s="677"/>
      <c r="FTC75" s="677"/>
      <c r="FTD75" s="677"/>
      <c r="FTE75" s="677"/>
      <c r="FTF75" s="677"/>
      <c r="FTG75" s="677"/>
      <c r="FTH75" s="677"/>
      <c r="FTI75" s="677"/>
      <c r="FTJ75" s="677"/>
      <c r="FTK75" s="677"/>
      <c r="FTL75" s="677"/>
      <c r="FTM75" s="677"/>
      <c r="FTN75" s="677"/>
      <c r="FTO75" s="677"/>
      <c r="FTP75" s="677"/>
      <c r="FTQ75" s="677"/>
      <c r="FTR75" s="677"/>
      <c r="FTS75" s="677"/>
      <c r="FTT75" s="677"/>
      <c r="FTU75" s="677"/>
      <c r="FTV75" s="677"/>
      <c r="FTW75" s="677"/>
      <c r="FTX75" s="677"/>
      <c r="FTY75" s="677"/>
      <c r="FTZ75" s="677"/>
      <c r="FUA75" s="677"/>
      <c r="FUB75" s="677"/>
      <c r="FUC75" s="677"/>
      <c r="FUD75" s="677"/>
      <c r="FUE75" s="677"/>
      <c r="FUF75" s="677"/>
      <c r="FUG75" s="677"/>
      <c r="FUH75" s="677"/>
      <c r="FUI75" s="677"/>
      <c r="FUJ75" s="677"/>
      <c r="FUK75" s="677"/>
      <c r="FUL75" s="677"/>
      <c r="FUM75" s="677"/>
      <c r="FUN75" s="677"/>
      <c r="FUO75" s="677"/>
      <c r="FUP75" s="677"/>
      <c r="FUQ75" s="677"/>
      <c r="FUR75" s="677"/>
      <c r="FUS75" s="677"/>
      <c r="FUT75" s="677"/>
      <c r="FUU75" s="677"/>
      <c r="FUV75" s="677"/>
      <c r="FUW75" s="677"/>
      <c r="FUX75" s="677"/>
      <c r="FUY75" s="677"/>
      <c r="FUZ75" s="677"/>
      <c r="FVA75" s="677"/>
      <c r="FVB75" s="677"/>
      <c r="FVC75" s="677"/>
      <c r="FVD75" s="677"/>
      <c r="FVE75" s="677"/>
      <c r="FVF75" s="677"/>
      <c r="FVG75" s="677"/>
      <c r="FVH75" s="677"/>
      <c r="FVI75" s="677"/>
      <c r="FVJ75" s="677"/>
      <c r="FVK75" s="677"/>
      <c r="FVL75" s="677"/>
      <c r="FVM75" s="677"/>
      <c r="FVN75" s="677"/>
      <c r="FVO75" s="677"/>
      <c r="FVP75" s="677"/>
      <c r="FVQ75" s="677"/>
      <c r="FVR75" s="677"/>
      <c r="FVS75" s="677"/>
      <c r="FVT75" s="677"/>
      <c r="FVU75" s="677"/>
      <c r="FVV75" s="677"/>
      <c r="FVW75" s="677"/>
      <c r="FVX75" s="677"/>
      <c r="FVY75" s="677"/>
      <c r="FVZ75" s="677"/>
      <c r="FWA75" s="677"/>
      <c r="FWB75" s="677"/>
      <c r="FWC75" s="677"/>
      <c r="FWD75" s="677"/>
      <c r="FWE75" s="677"/>
      <c r="FWF75" s="677"/>
      <c r="FWG75" s="677"/>
      <c r="FWH75" s="677"/>
      <c r="FWI75" s="677"/>
      <c r="FWJ75" s="677"/>
      <c r="FWK75" s="677"/>
      <c r="FWL75" s="677"/>
      <c r="FWM75" s="677"/>
      <c r="FWN75" s="677"/>
      <c r="FWO75" s="677"/>
      <c r="FWP75" s="677"/>
      <c r="FWQ75" s="677"/>
      <c r="FWR75" s="677"/>
      <c r="FWS75" s="677"/>
      <c r="FWT75" s="677"/>
      <c r="FWU75" s="677"/>
      <c r="FWV75" s="677"/>
      <c r="FWW75" s="677"/>
      <c r="FWX75" s="677"/>
      <c r="FWY75" s="677"/>
      <c r="FWZ75" s="677"/>
      <c r="FXA75" s="677"/>
      <c r="FXB75" s="677"/>
      <c r="FXC75" s="677"/>
      <c r="FXD75" s="677"/>
      <c r="FXE75" s="677"/>
      <c r="FXF75" s="677"/>
      <c r="FXG75" s="677"/>
      <c r="FXH75" s="677"/>
      <c r="FXI75" s="677"/>
      <c r="FXJ75" s="677"/>
      <c r="FXK75" s="677"/>
      <c r="FXL75" s="677"/>
      <c r="FXM75" s="677"/>
      <c r="FXN75" s="677"/>
      <c r="FXO75" s="677"/>
      <c r="FXP75" s="677"/>
      <c r="FXQ75" s="677"/>
      <c r="FXR75" s="677"/>
      <c r="FXS75" s="677"/>
      <c r="FXT75" s="677"/>
      <c r="FXU75" s="677"/>
      <c r="FXV75" s="677"/>
      <c r="FXW75" s="677"/>
      <c r="FXX75" s="677"/>
      <c r="FXY75" s="677"/>
      <c r="FXZ75" s="677"/>
      <c r="FYA75" s="677"/>
      <c r="FYB75" s="677"/>
      <c r="FYC75" s="677"/>
      <c r="FYD75" s="677"/>
      <c r="FYE75" s="677"/>
      <c r="FYF75" s="677"/>
      <c r="FYG75" s="677"/>
      <c r="FYH75" s="677"/>
      <c r="FYI75" s="677"/>
      <c r="FYJ75" s="677"/>
      <c r="FYK75" s="677"/>
      <c r="FYL75" s="677"/>
      <c r="FYM75" s="677"/>
      <c r="FYN75" s="677"/>
      <c r="FYO75" s="677"/>
      <c r="FYP75" s="677"/>
      <c r="FYQ75" s="677"/>
      <c r="FYR75" s="677"/>
      <c r="FYS75" s="677"/>
      <c r="FYT75" s="677"/>
      <c r="FYU75" s="677"/>
      <c r="FYV75" s="677"/>
      <c r="FYW75" s="677"/>
      <c r="FYX75" s="677"/>
      <c r="FYY75" s="677"/>
      <c r="FYZ75" s="677"/>
      <c r="FZA75" s="677"/>
      <c r="FZB75" s="677"/>
      <c r="FZC75" s="677"/>
      <c r="FZD75" s="677"/>
      <c r="FZE75" s="677"/>
      <c r="FZF75" s="677"/>
      <c r="FZG75" s="677"/>
      <c r="FZH75" s="677"/>
      <c r="FZI75" s="677"/>
      <c r="FZJ75" s="677"/>
      <c r="FZK75" s="677"/>
      <c r="FZL75" s="677"/>
      <c r="FZM75" s="677"/>
      <c r="FZN75" s="677"/>
      <c r="FZO75" s="677"/>
      <c r="FZP75" s="677"/>
      <c r="FZQ75" s="677"/>
      <c r="FZR75" s="677"/>
      <c r="FZS75" s="677"/>
      <c r="FZT75" s="677"/>
      <c r="FZU75" s="677"/>
      <c r="FZV75" s="677"/>
      <c r="FZW75" s="677"/>
      <c r="FZX75" s="677"/>
      <c r="FZY75" s="677"/>
      <c r="FZZ75" s="677"/>
      <c r="GAA75" s="677"/>
      <c r="GAB75" s="677"/>
      <c r="GAC75" s="677"/>
      <c r="GAD75" s="677"/>
      <c r="GAE75" s="677"/>
      <c r="GAF75" s="677"/>
      <c r="GAG75" s="677"/>
      <c r="GAH75" s="677"/>
      <c r="GAI75" s="677"/>
      <c r="GAJ75" s="677"/>
      <c r="GAK75" s="677"/>
      <c r="GAL75" s="677"/>
      <c r="GAM75" s="677"/>
      <c r="GAN75" s="677"/>
      <c r="GAO75" s="677"/>
      <c r="GAP75" s="677"/>
      <c r="GAQ75" s="677"/>
      <c r="GAR75" s="677"/>
      <c r="GAS75" s="677"/>
      <c r="GAT75" s="677"/>
      <c r="GAU75" s="677"/>
      <c r="GAV75" s="677"/>
      <c r="GAW75" s="677"/>
      <c r="GAX75" s="677"/>
      <c r="GAY75" s="677"/>
      <c r="GAZ75" s="677"/>
      <c r="GBA75" s="677"/>
      <c r="GBB75" s="677"/>
      <c r="GBC75" s="677"/>
      <c r="GBD75" s="677"/>
      <c r="GBE75" s="677"/>
      <c r="GBF75" s="677"/>
      <c r="GBG75" s="677"/>
      <c r="GBH75" s="677"/>
      <c r="GBI75" s="677"/>
      <c r="GBJ75" s="677"/>
      <c r="GBK75" s="677"/>
      <c r="GBL75" s="677"/>
      <c r="GBM75" s="677"/>
      <c r="GBN75" s="677"/>
      <c r="GBO75" s="677"/>
      <c r="GBP75" s="677"/>
      <c r="GBQ75" s="677"/>
      <c r="GBR75" s="677"/>
      <c r="GBS75" s="677"/>
      <c r="GBT75" s="677"/>
      <c r="GBU75" s="677"/>
      <c r="GBV75" s="677"/>
      <c r="GBW75" s="677"/>
      <c r="GBX75" s="677"/>
      <c r="GBY75" s="677"/>
      <c r="GBZ75" s="677"/>
      <c r="GCA75" s="677"/>
      <c r="GCB75" s="677"/>
      <c r="GCC75" s="677"/>
      <c r="GCD75" s="677"/>
      <c r="GCE75" s="677"/>
      <c r="GCF75" s="677"/>
      <c r="GCG75" s="677"/>
      <c r="GCH75" s="677"/>
      <c r="GCI75" s="677"/>
      <c r="GCJ75" s="677"/>
      <c r="GCK75" s="677"/>
      <c r="GCL75" s="677"/>
      <c r="GCM75" s="677"/>
      <c r="GCN75" s="677"/>
      <c r="GCO75" s="677"/>
      <c r="GCP75" s="677"/>
      <c r="GCQ75" s="677"/>
      <c r="GCR75" s="677"/>
      <c r="GCS75" s="677"/>
      <c r="GCT75" s="677"/>
      <c r="GCU75" s="677"/>
      <c r="GCV75" s="677"/>
      <c r="GCW75" s="677"/>
      <c r="GCX75" s="677"/>
      <c r="GCY75" s="677"/>
      <c r="GCZ75" s="677"/>
      <c r="GDA75" s="677"/>
      <c r="GDB75" s="677"/>
      <c r="GDC75" s="677"/>
      <c r="GDD75" s="677"/>
      <c r="GDE75" s="677"/>
      <c r="GDF75" s="677"/>
      <c r="GDG75" s="677"/>
      <c r="GDH75" s="677"/>
      <c r="GDI75" s="677"/>
      <c r="GDJ75" s="677"/>
      <c r="GDK75" s="677"/>
      <c r="GDL75" s="677"/>
      <c r="GDM75" s="677"/>
      <c r="GDN75" s="677"/>
      <c r="GDO75" s="677"/>
      <c r="GDP75" s="677"/>
      <c r="GDQ75" s="677"/>
      <c r="GDR75" s="677"/>
      <c r="GDS75" s="677"/>
      <c r="GDT75" s="677"/>
      <c r="GDU75" s="677"/>
      <c r="GDV75" s="677"/>
      <c r="GDW75" s="677"/>
      <c r="GDX75" s="677"/>
      <c r="GDY75" s="677"/>
      <c r="GDZ75" s="677"/>
      <c r="GEA75" s="677"/>
      <c r="GEB75" s="677"/>
      <c r="GEC75" s="677"/>
      <c r="GED75" s="677"/>
      <c r="GEE75" s="677"/>
      <c r="GEF75" s="677"/>
      <c r="GEG75" s="677"/>
      <c r="GEH75" s="677"/>
      <c r="GEI75" s="677"/>
      <c r="GEJ75" s="677"/>
      <c r="GEK75" s="677"/>
      <c r="GEL75" s="677"/>
      <c r="GEM75" s="677"/>
      <c r="GEN75" s="677"/>
      <c r="GEO75" s="677"/>
      <c r="GEP75" s="677"/>
      <c r="GEQ75" s="677"/>
      <c r="GER75" s="677"/>
      <c r="GES75" s="677"/>
      <c r="GET75" s="677"/>
      <c r="GEU75" s="677"/>
      <c r="GEV75" s="677"/>
      <c r="GEW75" s="677"/>
      <c r="GEX75" s="677"/>
      <c r="GEY75" s="677"/>
      <c r="GEZ75" s="677"/>
      <c r="GFA75" s="677"/>
      <c r="GFB75" s="677"/>
      <c r="GFC75" s="677"/>
      <c r="GFD75" s="677"/>
      <c r="GFE75" s="677"/>
      <c r="GFF75" s="677"/>
      <c r="GFG75" s="677"/>
      <c r="GFH75" s="677"/>
      <c r="GFI75" s="677"/>
      <c r="GFJ75" s="677"/>
      <c r="GFK75" s="677"/>
      <c r="GFL75" s="677"/>
      <c r="GFM75" s="677"/>
      <c r="GFN75" s="677"/>
      <c r="GFO75" s="677"/>
      <c r="GFP75" s="677"/>
      <c r="GFQ75" s="677"/>
      <c r="GFR75" s="677"/>
      <c r="GFS75" s="677"/>
      <c r="GFT75" s="677"/>
      <c r="GFU75" s="677"/>
      <c r="GFV75" s="677"/>
      <c r="GFW75" s="677"/>
      <c r="GFX75" s="677"/>
      <c r="GFY75" s="677"/>
      <c r="GFZ75" s="677"/>
      <c r="GGA75" s="677"/>
      <c r="GGB75" s="677"/>
      <c r="GGC75" s="677"/>
      <c r="GGD75" s="677"/>
      <c r="GGE75" s="677"/>
      <c r="GGF75" s="677"/>
      <c r="GGG75" s="677"/>
      <c r="GGH75" s="677"/>
      <c r="GGI75" s="677"/>
      <c r="GGJ75" s="677"/>
      <c r="GGK75" s="677"/>
      <c r="GGL75" s="677"/>
      <c r="GGM75" s="677"/>
      <c r="GGN75" s="677"/>
      <c r="GGO75" s="677"/>
      <c r="GGP75" s="677"/>
      <c r="GGQ75" s="677"/>
      <c r="GGR75" s="677"/>
      <c r="GGS75" s="677"/>
      <c r="GGT75" s="677"/>
      <c r="GGU75" s="677"/>
      <c r="GGV75" s="677"/>
      <c r="GGW75" s="677"/>
      <c r="GGX75" s="677"/>
      <c r="GGY75" s="677"/>
      <c r="GGZ75" s="677"/>
      <c r="GHA75" s="677"/>
      <c r="GHB75" s="677"/>
      <c r="GHC75" s="677"/>
      <c r="GHD75" s="677"/>
      <c r="GHE75" s="677"/>
      <c r="GHF75" s="677"/>
      <c r="GHG75" s="677"/>
      <c r="GHH75" s="677"/>
      <c r="GHI75" s="677"/>
      <c r="GHJ75" s="677"/>
      <c r="GHK75" s="677"/>
      <c r="GHL75" s="677"/>
      <c r="GHM75" s="677"/>
      <c r="GHN75" s="677"/>
      <c r="GHO75" s="677"/>
      <c r="GHP75" s="677"/>
      <c r="GHQ75" s="677"/>
      <c r="GHR75" s="677"/>
      <c r="GHS75" s="677"/>
      <c r="GHT75" s="677"/>
      <c r="GHU75" s="677"/>
      <c r="GHV75" s="677"/>
      <c r="GHW75" s="677"/>
      <c r="GHX75" s="677"/>
      <c r="GHY75" s="677"/>
      <c r="GHZ75" s="677"/>
      <c r="GIA75" s="677"/>
      <c r="GIB75" s="677"/>
      <c r="GIC75" s="677"/>
      <c r="GID75" s="677"/>
      <c r="GIE75" s="677"/>
      <c r="GIF75" s="677"/>
      <c r="GIG75" s="677"/>
      <c r="GIH75" s="677"/>
      <c r="GII75" s="677"/>
      <c r="GIJ75" s="677"/>
      <c r="GIK75" s="677"/>
      <c r="GIL75" s="677"/>
      <c r="GIM75" s="677"/>
      <c r="GIN75" s="677"/>
      <c r="GIO75" s="677"/>
      <c r="GIP75" s="677"/>
      <c r="GIQ75" s="677"/>
      <c r="GIR75" s="677"/>
      <c r="GIS75" s="677"/>
      <c r="GIT75" s="677"/>
      <c r="GIU75" s="677"/>
      <c r="GIV75" s="677"/>
      <c r="GIW75" s="677"/>
      <c r="GIX75" s="677"/>
      <c r="GIY75" s="677"/>
      <c r="GIZ75" s="677"/>
      <c r="GJA75" s="677"/>
      <c r="GJB75" s="677"/>
      <c r="GJC75" s="677"/>
      <c r="GJD75" s="677"/>
      <c r="GJE75" s="677"/>
      <c r="GJF75" s="677"/>
      <c r="GJG75" s="677"/>
      <c r="GJH75" s="677"/>
      <c r="GJI75" s="677"/>
      <c r="GJJ75" s="677"/>
      <c r="GJK75" s="677"/>
      <c r="GJL75" s="677"/>
      <c r="GJM75" s="677"/>
      <c r="GJN75" s="677"/>
      <c r="GJO75" s="677"/>
      <c r="GJP75" s="677"/>
      <c r="GJQ75" s="677"/>
      <c r="GJR75" s="677"/>
      <c r="GJS75" s="677"/>
      <c r="GJT75" s="677"/>
      <c r="GJU75" s="677"/>
      <c r="GJV75" s="677"/>
      <c r="GJW75" s="677"/>
      <c r="GJX75" s="677"/>
      <c r="GJY75" s="677"/>
      <c r="GJZ75" s="677"/>
      <c r="GKA75" s="677"/>
      <c r="GKB75" s="677"/>
      <c r="GKC75" s="677"/>
      <c r="GKD75" s="677"/>
      <c r="GKE75" s="677"/>
      <c r="GKF75" s="677"/>
      <c r="GKG75" s="677"/>
      <c r="GKH75" s="677"/>
      <c r="GKI75" s="677"/>
      <c r="GKJ75" s="677"/>
      <c r="GKK75" s="677"/>
      <c r="GKL75" s="677"/>
      <c r="GKM75" s="677"/>
      <c r="GKN75" s="677"/>
      <c r="GKO75" s="677"/>
      <c r="GKP75" s="677"/>
      <c r="GKQ75" s="677"/>
      <c r="GKR75" s="677"/>
      <c r="GKS75" s="677"/>
      <c r="GKT75" s="677"/>
      <c r="GKU75" s="677"/>
      <c r="GKV75" s="677"/>
      <c r="GKW75" s="677"/>
      <c r="GKX75" s="677"/>
      <c r="GKY75" s="677"/>
      <c r="GKZ75" s="677"/>
      <c r="GLA75" s="677"/>
      <c r="GLB75" s="677"/>
      <c r="GLC75" s="677"/>
      <c r="GLD75" s="677"/>
      <c r="GLE75" s="677"/>
      <c r="GLF75" s="677"/>
      <c r="GLG75" s="677"/>
      <c r="GLH75" s="677"/>
      <c r="GLI75" s="677"/>
      <c r="GLJ75" s="677"/>
      <c r="GLK75" s="677"/>
      <c r="GLL75" s="677"/>
      <c r="GLM75" s="677"/>
      <c r="GLN75" s="677"/>
      <c r="GLO75" s="677"/>
      <c r="GLP75" s="677"/>
      <c r="GLQ75" s="677"/>
      <c r="GLR75" s="677"/>
      <c r="GLS75" s="677"/>
      <c r="GLT75" s="677"/>
      <c r="GLU75" s="677"/>
      <c r="GLV75" s="677"/>
      <c r="GLW75" s="677"/>
      <c r="GLX75" s="677"/>
      <c r="GLY75" s="677"/>
      <c r="GLZ75" s="677"/>
      <c r="GMA75" s="677"/>
      <c r="GMB75" s="677"/>
      <c r="GMC75" s="677"/>
      <c r="GMD75" s="677"/>
      <c r="GME75" s="677"/>
      <c r="GMF75" s="677"/>
      <c r="GMG75" s="677"/>
      <c r="GMH75" s="677"/>
      <c r="GMI75" s="677"/>
      <c r="GMJ75" s="677"/>
      <c r="GMK75" s="677"/>
      <c r="GML75" s="677"/>
      <c r="GMM75" s="677"/>
      <c r="GMN75" s="677"/>
      <c r="GMO75" s="677"/>
      <c r="GMP75" s="677"/>
      <c r="GMQ75" s="677"/>
      <c r="GMR75" s="677"/>
      <c r="GMS75" s="677"/>
      <c r="GMT75" s="677"/>
      <c r="GMU75" s="677"/>
      <c r="GMV75" s="677"/>
      <c r="GMW75" s="677"/>
      <c r="GMX75" s="677"/>
      <c r="GMY75" s="677"/>
      <c r="GMZ75" s="677"/>
      <c r="GNA75" s="677"/>
      <c r="GNB75" s="677"/>
      <c r="GNC75" s="677"/>
      <c r="GND75" s="677"/>
      <c r="GNE75" s="677"/>
      <c r="GNF75" s="677"/>
      <c r="GNG75" s="677"/>
      <c r="GNH75" s="677"/>
      <c r="GNI75" s="677"/>
      <c r="GNJ75" s="677"/>
      <c r="GNK75" s="677"/>
      <c r="GNL75" s="677"/>
      <c r="GNM75" s="677"/>
      <c r="GNN75" s="677"/>
      <c r="GNO75" s="677"/>
      <c r="GNP75" s="677"/>
      <c r="GNQ75" s="677"/>
      <c r="GNR75" s="677"/>
      <c r="GNS75" s="677"/>
      <c r="GNT75" s="677"/>
      <c r="GNU75" s="677"/>
      <c r="GNV75" s="677"/>
      <c r="GNW75" s="677"/>
      <c r="GNX75" s="677"/>
      <c r="GNY75" s="677"/>
      <c r="GNZ75" s="677"/>
      <c r="GOA75" s="677"/>
      <c r="GOB75" s="677"/>
      <c r="GOC75" s="677"/>
      <c r="GOD75" s="677"/>
      <c r="GOE75" s="677"/>
      <c r="GOF75" s="677"/>
      <c r="GOG75" s="677"/>
      <c r="GOH75" s="677"/>
      <c r="GOI75" s="677"/>
      <c r="GOJ75" s="677"/>
      <c r="GOK75" s="677"/>
      <c r="GOL75" s="677"/>
      <c r="GOM75" s="677"/>
      <c r="GON75" s="677"/>
      <c r="GOO75" s="677"/>
      <c r="GOP75" s="677"/>
      <c r="GOQ75" s="677"/>
      <c r="GOR75" s="677"/>
      <c r="GOS75" s="677"/>
      <c r="GOT75" s="677"/>
      <c r="GOU75" s="677"/>
      <c r="GOV75" s="677"/>
      <c r="GOW75" s="677"/>
      <c r="GOX75" s="677"/>
      <c r="GOY75" s="677"/>
      <c r="GOZ75" s="677"/>
      <c r="GPA75" s="677"/>
      <c r="GPB75" s="677"/>
      <c r="GPC75" s="677"/>
      <c r="GPD75" s="677"/>
      <c r="GPE75" s="677"/>
      <c r="GPF75" s="677"/>
      <c r="GPG75" s="677"/>
      <c r="GPH75" s="677"/>
      <c r="GPI75" s="677"/>
      <c r="GPJ75" s="677"/>
      <c r="GPK75" s="677"/>
      <c r="GPL75" s="677"/>
      <c r="GPM75" s="677"/>
      <c r="GPN75" s="677"/>
      <c r="GPO75" s="677"/>
      <c r="GPP75" s="677"/>
      <c r="GPQ75" s="677"/>
      <c r="GPR75" s="677"/>
      <c r="GPS75" s="677"/>
      <c r="GPT75" s="677"/>
      <c r="GPU75" s="677"/>
      <c r="GPV75" s="677"/>
      <c r="GPW75" s="677"/>
      <c r="GPX75" s="677"/>
      <c r="GPY75" s="677"/>
      <c r="GPZ75" s="677"/>
      <c r="GQA75" s="677"/>
      <c r="GQB75" s="677"/>
      <c r="GQC75" s="677"/>
      <c r="GQD75" s="677"/>
      <c r="GQE75" s="677"/>
      <c r="GQF75" s="677"/>
      <c r="GQG75" s="677"/>
      <c r="GQH75" s="677"/>
      <c r="GQI75" s="677"/>
      <c r="GQJ75" s="677"/>
      <c r="GQK75" s="677"/>
      <c r="GQL75" s="677"/>
      <c r="GQM75" s="677"/>
      <c r="GQN75" s="677"/>
      <c r="GQO75" s="677"/>
      <c r="GQP75" s="677"/>
      <c r="GQQ75" s="677"/>
      <c r="GQR75" s="677"/>
      <c r="GQS75" s="677"/>
      <c r="GQT75" s="677"/>
      <c r="GQU75" s="677"/>
      <c r="GQV75" s="677"/>
      <c r="GQW75" s="677"/>
      <c r="GQX75" s="677"/>
      <c r="GQY75" s="677"/>
      <c r="GQZ75" s="677"/>
      <c r="GRA75" s="677"/>
      <c r="GRB75" s="677"/>
      <c r="GRC75" s="677"/>
      <c r="GRD75" s="677"/>
      <c r="GRE75" s="677"/>
      <c r="GRF75" s="677"/>
      <c r="GRG75" s="677"/>
      <c r="GRH75" s="677"/>
      <c r="GRI75" s="677"/>
      <c r="GRJ75" s="677"/>
      <c r="GRK75" s="677"/>
      <c r="GRL75" s="677"/>
      <c r="GRM75" s="677"/>
      <c r="GRN75" s="677"/>
      <c r="GRO75" s="677"/>
      <c r="GRP75" s="677"/>
      <c r="GRQ75" s="677"/>
      <c r="GRR75" s="677"/>
      <c r="GRS75" s="677"/>
      <c r="GRT75" s="677"/>
      <c r="GRU75" s="677"/>
      <c r="GRV75" s="677"/>
      <c r="GRW75" s="677"/>
      <c r="GRX75" s="677"/>
      <c r="GRY75" s="677"/>
      <c r="GRZ75" s="677"/>
      <c r="GSA75" s="677"/>
      <c r="GSB75" s="677"/>
      <c r="GSC75" s="677"/>
      <c r="GSD75" s="677"/>
      <c r="GSE75" s="677"/>
      <c r="GSF75" s="677"/>
      <c r="GSG75" s="677"/>
      <c r="GSH75" s="677"/>
      <c r="GSI75" s="677"/>
      <c r="GSJ75" s="677"/>
      <c r="GSK75" s="677"/>
      <c r="GSL75" s="677"/>
      <c r="GSM75" s="677"/>
      <c r="GSN75" s="677"/>
      <c r="GSO75" s="677"/>
      <c r="GSP75" s="677"/>
      <c r="GSQ75" s="677"/>
      <c r="GSR75" s="677"/>
      <c r="GSS75" s="677"/>
      <c r="GST75" s="677"/>
      <c r="GSU75" s="677"/>
      <c r="GSV75" s="677"/>
      <c r="GSW75" s="677"/>
      <c r="GSX75" s="677"/>
      <c r="GSY75" s="677"/>
      <c r="GSZ75" s="677"/>
      <c r="GTA75" s="677"/>
      <c r="GTB75" s="677"/>
      <c r="GTC75" s="677"/>
      <c r="GTD75" s="677"/>
      <c r="GTE75" s="677"/>
      <c r="GTF75" s="677"/>
      <c r="GTG75" s="677"/>
      <c r="GTH75" s="677"/>
      <c r="GTI75" s="677"/>
      <c r="GTJ75" s="677"/>
      <c r="GTK75" s="677"/>
      <c r="GTL75" s="677"/>
      <c r="GTM75" s="677"/>
      <c r="GTN75" s="677"/>
      <c r="GTO75" s="677"/>
      <c r="GTP75" s="677"/>
      <c r="GTQ75" s="677"/>
      <c r="GTR75" s="677"/>
      <c r="GTS75" s="677"/>
      <c r="GTT75" s="677"/>
      <c r="GTU75" s="677"/>
      <c r="GTV75" s="677"/>
      <c r="GTW75" s="677"/>
      <c r="GTX75" s="677"/>
      <c r="GTY75" s="677"/>
      <c r="GTZ75" s="677"/>
      <c r="GUA75" s="677"/>
      <c r="GUB75" s="677"/>
      <c r="GUC75" s="677"/>
      <c r="GUD75" s="677"/>
      <c r="GUE75" s="677"/>
      <c r="GUF75" s="677"/>
      <c r="GUG75" s="677"/>
      <c r="GUH75" s="677"/>
      <c r="GUI75" s="677"/>
      <c r="GUJ75" s="677"/>
      <c r="GUK75" s="677"/>
      <c r="GUL75" s="677"/>
      <c r="GUM75" s="677"/>
      <c r="GUN75" s="677"/>
      <c r="GUO75" s="677"/>
      <c r="GUP75" s="677"/>
      <c r="GUQ75" s="677"/>
      <c r="GUR75" s="677"/>
      <c r="GUS75" s="677"/>
      <c r="GUT75" s="677"/>
      <c r="GUU75" s="677"/>
      <c r="GUV75" s="677"/>
      <c r="GUW75" s="677"/>
      <c r="GUX75" s="677"/>
      <c r="GUY75" s="677"/>
      <c r="GUZ75" s="677"/>
      <c r="GVA75" s="677"/>
      <c r="GVB75" s="677"/>
      <c r="GVC75" s="677"/>
      <c r="GVD75" s="677"/>
      <c r="GVE75" s="677"/>
      <c r="GVF75" s="677"/>
      <c r="GVG75" s="677"/>
      <c r="GVH75" s="677"/>
      <c r="GVI75" s="677"/>
      <c r="GVJ75" s="677"/>
      <c r="GVK75" s="677"/>
      <c r="GVL75" s="677"/>
      <c r="GVM75" s="677"/>
      <c r="GVN75" s="677"/>
      <c r="GVO75" s="677"/>
      <c r="GVP75" s="677"/>
      <c r="GVQ75" s="677"/>
      <c r="GVR75" s="677"/>
      <c r="GVS75" s="677"/>
      <c r="GVT75" s="677"/>
      <c r="GVU75" s="677"/>
      <c r="GVV75" s="677"/>
      <c r="GVW75" s="677"/>
      <c r="GVX75" s="677"/>
      <c r="GVY75" s="677"/>
      <c r="GVZ75" s="677"/>
      <c r="GWA75" s="677"/>
      <c r="GWB75" s="677"/>
      <c r="GWC75" s="677"/>
      <c r="GWD75" s="677"/>
      <c r="GWE75" s="677"/>
      <c r="GWF75" s="677"/>
      <c r="GWG75" s="677"/>
      <c r="GWH75" s="677"/>
      <c r="GWI75" s="677"/>
      <c r="GWJ75" s="677"/>
      <c r="GWK75" s="677"/>
      <c r="GWL75" s="677"/>
      <c r="GWM75" s="677"/>
      <c r="GWN75" s="677"/>
      <c r="GWO75" s="677"/>
      <c r="GWP75" s="677"/>
      <c r="GWQ75" s="677"/>
      <c r="GWR75" s="677"/>
      <c r="GWS75" s="677"/>
      <c r="GWT75" s="677"/>
      <c r="GWU75" s="677"/>
      <c r="GWV75" s="677"/>
      <c r="GWW75" s="677"/>
      <c r="GWX75" s="677"/>
      <c r="GWY75" s="677"/>
      <c r="GWZ75" s="677"/>
      <c r="GXA75" s="677"/>
      <c r="GXB75" s="677"/>
      <c r="GXC75" s="677"/>
      <c r="GXD75" s="677"/>
      <c r="GXE75" s="677"/>
      <c r="GXF75" s="677"/>
      <c r="GXG75" s="677"/>
      <c r="GXH75" s="677"/>
      <c r="GXI75" s="677"/>
      <c r="GXJ75" s="677"/>
      <c r="GXK75" s="677"/>
      <c r="GXL75" s="677"/>
      <c r="GXM75" s="677"/>
      <c r="GXN75" s="677"/>
      <c r="GXO75" s="677"/>
      <c r="GXP75" s="677"/>
      <c r="GXQ75" s="677"/>
      <c r="GXR75" s="677"/>
      <c r="GXS75" s="677"/>
      <c r="GXT75" s="677"/>
      <c r="GXU75" s="677"/>
      <c r="GXV75" s="677"/>
      <c r="GXW75" s="677"/>
      <c r="GXX75" s="677"/>
      <c r="GXY75" s="677"/>
      <c r="GXZ75" s="677"/>
      <c r="GYA75" s="677"/>
      <c r="GYB75" s="677"/>
      <c r="GYC75" s="677"/>
      <c r="GYD75" s="677"/>
      <c r="GYE75" s="677"/>
      <c r="GYF75" s="677"/>
      <c r="GYG75" s="677"/>
      <c r="GYH75" s="677"/>
      <c r="GYI75" s="677"/>
      <c r="GYJ75" s="677"/>
      <c r="GYK75" s="677"/>
      <c r="GYL75" s="677"/>
      <c r="GYM75" s="677"/>
      <c r="GYN75" s="677"/>
      <c r="GYO75" s="677"/>
      <c r="GYP75" s="677"/>
      <c r="GYQ75" s="677"/>
      <c r="GYR75" s="677"/>
      <c r="GYS75" s="677"/>
      <c r="GYT75" s="677"/>
      <c r="GYU75" s="677"/>
      <c r="GYV75" s="677"/>
      <c r="GYW75" s="677"/>
      <c r="GYX75" s="677"/>
      <c r="GYY75" s="677"/>
      <c r="GYZ75" s="677"/>
      <c r="GZA75" s="677"/>
      <c r="GZB75" s="677"/>
      <c r="GZC75" s="677"/>
      <c r="GZD75" s="677"/>
      <c r="GZE75" s="677"/>
      <c r="GZF75" s="677"/>
      <c r="GZG75" s="677"/>
      <c r="GZH75" s="677"/>
      <c r="GZI75" s="677"/>
      <c r="GZJ75" s="677"/>
      <c r="GZK75" s="677"/>
      <c r="GZL75" s="677"/>
      <c r="GZM75" s="677"/>
      <c r="GZN75" s="677"/>
      <c r="GZO75" s="677"/>
      <c r="GZP75" s="677"/>
      <c r="GZQ75" s="677"/>
      <c r="GZR75" s="677"/>
      <c r="GZS75" s="677"/>
      <c r="GZT75" s="677"/>
      <c r="GZU75" s="677"/>
      <c r="GZV75" s="677"/>
      <c r="GZW75" s="677"/>
      <c r="GZX75" s="677"/>
      <c r="GZY75" s="677"/>
      <c r="GZZ75" s="677"/>
      <c r="HAA75" s="677"/>
      <c r="HAB75" s="677"/>
      <c r="HAC75" s="677"/>
      <c r="HAD75" s="677"/>
      <c r="HAE75" s="677"/>
      <c r="HAF75" s="677"/>
      <c r="HAG75" s="677"/>
      <c r="HAH75" s="677"/>
      <c r="HAI75" s="677"/>
      <c r="HAJ75" s="677"/>
      <c r="HAK75" s="677"/>
      <c r="HAL75" s="677"/>
      <c r="HAM75" s="677"/>
      <c r="HAN75" s="677"/>
      <c r="HAO75" s="677"/>
      <c r="HAP75" s="677"/>
      <c r="HAQ75" s="677"/>
      <c r="HAR75" s="677"/>
      <c r="HAS75" s="677"/>
      <c r="HAT75" s="677"/>
      <c r="HAU75" s="677"/>
      <c r="HAV75" s="677"/>
      <c r="HAW75" s="677"/>
      <c r="HAX75" s="677"/>
      <c r="HAY75" s="677"/>
      <c r="HAZ75" s="677"/>
      <c r="HBA75" s="677"/>
      <c r="HBB75" s="677"/>
      <c r="HBC75" s="677"/>
      <c r="HBD75" s="677"/>
      <c r="HBE75" s="677"/>
      <c r="HBF75" s="677"/>
      <c r="HBG75" s="677"/>
      <c r="HBH75" s="677"/>
      <c r="HBI75" s="677"/>
      <c r="HBJ75" s="677"/>
      <c r="HBK75" s="677"/>
      <c r="HBL75" s="677"/>
      <c r="HBM75" s="677"/>
      <c r="HBN75" s="677"/>
      <c r="HBO75" s="677"/>
      <c r="HBP75" s="677"/>
      <c r="HBQ75" s="677"/>
      <c r="HBR75" s="677"/>
      <c r="HBS75" s="677"/>
      <c r="HBT75" s="677"/>
      <c r="HBU75" s="677"/>
      <c r="HBV75" s="677"/>
      <c r="HBW75" s="677"/>
      <c r="HBX75" s="677"/>
      <c r="HBY75" s="677"/>
      <c r="HBZ75" s="677"/>
      <c r="HCA75" s="677"/>
      <c r="HCB75" s="677"/>
      <c r="HCC75" s="677"/>
      <c r="HCD75" s="677"/>
      <c r="HCE75" s="677"/>
      <c r="HCF75" s="677"/>
      <c r="HCG75" s="677"/>
      <c r="HCH75" s="677"/>
      <c r="HCI75" s="677"/>
      <c r="HCJ75" s="677"/>
      <c r="HCK75" s="677"/>
      <c r="HCL75" s="677"/>
      <c r="HCM75" s="677"/>
      <c r="HCN75" s="677"/>
      <c r="HCO75" s="677"/>
      <c r="HCP75" s="677"/>
      <c r="HCQ75" s="677"/>
      <c r="HCR75" s="677"/>
      <c r="HCS75" s="677"/>
      <c r="HCT75" s="677"/>
      <c r="HCU75" s="677"/>
      <c r="HCV75" s="677"/>
      <c r="HCW75" s="677"/>
      <c r="HCX75" s="677"/>
      <c r="HCY75" s="677"/>
      <c r="HCZ75" s="677"/>
      <c r="HDA75" s="677"/>
      <c r="HDB75" s="677"/>
      <c r="HDC75" s="677"/>
      <c r="HDD75" s="677"/>
      <c r="HDE75" s="677"/>
      <c r="HDF75" s="677"/>
      <c r="HDG75" s="677"/>
      <c r="HDH75" s="677"/>
      <c r="HDI75" s="677"/>
      <c r="HDJ75" s="677"/>
      <c r="HDK75" s="677"/>
      <c r="HDL75" s="677"/>
      <c r="HDM75" s="677"/>
      <c r="HDN75" s="677"/>
      <c r="HDO75" s="677"/>
      <c r="HDP75" s="677"/>
      <c r="HDQ75" s="677"/>
      <c r="HDR75" s="677"/>
      <c r="HDS75" s="677"/>
      <c r="HDT75" s="677"/>
      <c r="HDU75" s="677"/>
      <c r="HDV75" s="677"/>
      <c r="HDW75" s="677"/>
      <c r="HDX75" s="677"/>
      <c r="HDY75" s="677"/>
      <c r="HDZ75" s="677"/>
      <c r="HEA75" s="677"/>
      <c r="HEB75" s="677"/>
      <c r="HEC75" s="677"/>
      <c r="HED75" s="677"/>
      <c r="HEE75" s="677"/>
      <c r="HEF75" s="677"/>
      <c r="HEG75" s="677"/>
      <c r="HEH75" s="677"/>
      <c r="HEI75" s="677"/>
      <c r="HEJ75" s="677"/>
      <c r="HEK75" s="677"/>
      <c r="HEL75" s="677"/>
      <c r="HEM75" s="677"/>
      <c r="HEN75" s="677"/>
      <c r="HEO75" s="677"/>
      <c r="HEP75" s="677"/>
      <c r="HEQ75" s="677"/>
      <c r="HER75" s="677"/>
      <c r="HES75" s="677"/>
      <c r="HET75" s="677"/>
      <c r="HEU75" s="677"/>
      <c r="HEV75" s="677"/>
      <c r="HEW75" s="677"/>
      <c r="HEX75" s="677"/>
      <c r="HEY75" s="677"/>
      <c r="HEZ75" s="677"/>
      <c r="HFA75" s="677"/>
      <c r="HFB75" s="677"/>
      <c r="HFC75" s="677"/>
      <c r="HFD75" s="677"/>
      <c r="HFE75" s="677"/>
      <c r="HFF75" s="677"/>
      <c r="HFG75" s="677"/>
      <c r="HFH75" s="677"/>
      <c r="HFI75" s="677"/>
      <c r="HFJ75" s="677"/>
      <c r="HFK75" s="677"/>
      <c r="HFL75" s="677"/>
      <c r="HFM75" s="677"/>
      <c r="HFN75" s="677"/>
      <c r="HFO75" s="677"/>
      <c r="HFP75" s="677"/>
      <c r="HFQ75" s="677"/>
      <c r="HFR75" s="677"/>
      <c r="HFS75" s="677"/>
      <c r="HFT75" s="677"/>
      <c r="HFU75" s="677"/>
      <c r="HFV75" s="677"/>
      <c r="HFW75" s="677"/>
      <c r="HFX75" s="677"/>
      <c r="HFY75" s="677"/>
      <c r="HFZ75" s="677"/>
      <c r="HGA75" s="677"/>
      <c r="HGB75" s="677"/>
      <c r="HGC75" s="677"/>
      <c r="HGD75" s="677"/>
      <c r="HGE75" s="677"/>
      <c r="HGF75" s="677"/>
      <c r="HGG75" s="677"/>
      <c r="HGH75" s="677"/>
      <c r="HGI75" s="677"/>
      <c r="HGJ75" s="677"/>
      <c r="HGK75" s="677"/>
      <c r="HGL75" s="677"/>
      <c r="HGM75" s="677"/>
      <c r="HGN75" s="677"/>
      <c r="HGO75" s="677"/>
      <c r="HGP75" s="677"/>
      <c r="HGQ75" s="677"/>
      <c r="HGR75" s="677"/>
      <c r="HGS75" s="677"/>
      <c r="HGT75" s="677"/>
      <c r="HGU75" s="677"/>
      <c r="HGV75" s="677"/>
      <c r="HGW75" s="677"/>
      <c r="HGX75" s="677"/>
      <c r="HGY75" s="677"/>
      <c r="HGZ75" s="677"/>
      <c r="HHA75" s="677"/>
      <c r="HHB75" s="677"/>
      <c r="HHC75" s="677"/>
      <c r="HHD75" s="677"/>
      <c r="HHE75" s="677"/>
      <c r="HHF75" s="677"/>
      <c r="HHG75" s="677"/>
      <c r="HHH75" s="677"/>
      <c r="HHI75" s="677"/>
      <c r="HHJ75" s="677"/>
      <c r="HHK75" s="677"/>
      <c r="HHL75" s="677"/>
      <c r="HHM75" s="677"/>
      <c r="HHN75" s="677"/>
      <c r="HHO75" s="677"/>
      <c r="HHP75" s="677"/>
      <c r="HHQ75" s="677"/>
      <c r="HHR75" s="677"/>
      <c r="HHS75" s="677"/>
      <c r="HHT75" s="677"/>
      <c r="HHU75" s="677"/>
      <c r="HHV75" s="677"/>
      <c r="HHW75" s="677"/>
      <c r="HHX75" s="677"/>
      <c r="HHY75" s="677"/>
      <c r="HHZ75" s="677"/>
      <c r="HIA75" s="677"/>
      <c r="HIB75" s="677"/>
      <c r="HIC75" s="677"/>
      <c r="HID75" s="677"/>
      <c r="HIE75" s="677"/>
      <c r="HIF75" s="677"/>
      <c r="HIG75" s="677"/>
      <c r="HIH75" s="677"/>
      <c r="HII75" s="677"/>
      <c r="HIJ75" s="677"/>
      <c r="HIK75" s="677"/>
      <c r="HIL75" s="677"/>
      <c r="HIM75" s="677"/>
      <c r="HIN75" s="677"/>
      <c r="HIO75" s="677"/>
      <c r="HIP75" s="677"/>
      <c r="HIQ75" s="677"/>
      <c r="HIR75" s="677"/>
      <c r="HIS75" s="677"/>
      <c r="HIT75" s="677"/>
      <c r="HIU75" s="677"/>
      <c r="HIV75" s="677"/>
      <c r="HIW75" s="677"/>
      <c r="HIX75" s="677"/>
      <c r="HIY75" s="677"/>
      <c r="HIZ75" s="677"/>
      <c r="HJA75" s="677"/>
      <c r="HJB75" s="677"/>
      <c r="HJC75" s="677"/>
      <c r="HJD75" s="677"/>
      <c r="HJE75" s="677"/>
      <c r="HJF75" s="677"/>
      <c r="HJG75" s="677"/>
      <c r="HJH75" s="677"/>
      <c r="HJI75" s="677"/>
      <c r="HJJ75" s="677"/>
      <c r="HJK75" s="677"/>
      <c r="HJL75" s="677"/>
      <c r="HJM75" s="677"/>
      <c r="HJN75" s="677"/>
      <c r="HJO75" s="677"/>
      <c r="HJP75" s="677"/>
      <c r="HJQ75" s="677"/>
      <c r="HJR75" s="677"/>
      <c r="HJS75" s="677"/>
      <c r="HJT75" s="677"/>
      <c r="HJU75" s="677"/>
      <c r="HJV75" s="677"/>
      <c r="HJW75" s="677"/>
      <c r="HJX75" s="677"/>
      <c r="HJY75" s="677"/>
      <c r="HJZ75" s="677"/>
      <c r="HKA75" s="677"/>
      <c r="HKB75" s="677"/>
      <c r="HKC75" s="677"/>
      <c r="HKD75" s="677"/>
      <c r="HKE75" s="677"/>
      <c r="HKF75" s="677"/>
      <c r="HKG75" s="677"/>
      <c r="HKH75" s="677"/>
      <c r="HKI75" s="677"/>
      <c r="HKJ75" s="677"/>
      <c r="HKK75" s="677"/>
      <c r="HKL75" s="677"/>
      <c r="HKM75" s="677"/>
      <c r="HKN75" s="677"/>
      <c r="HKO75" s="677"/>
      <c r="HKP75" s="677"/>
      <c r="HKQ75" s="677"/>
      <c r="HKR75" s="677"/>
      <c r="HKS75" s="677"/>
      <c r="HKT75" s="677"/>
      <c r="HKU75" s="677"/>
      <c r="HKV75" s="677"/>
      <c r="HKW75" s="677"/>
      <c r="HKX75" s="677"/>
      <c r="HKY75" s="677"/>
      <c r="HKZ75" s="677"/>
      <c r="HLA75" s="677"/>
      <c r="HLB75" s="677"/>
      <c r="HLC75" s="677"/>
      <c r="HLD75" s="677"/>
      <c r="HLE75" s="677"/>
      <c r="HLF75" s="677"/>
      <c r="HLG75" s="677"/>
      <c r="HLH75" s="677"/>
      <c r="HLI75" s="677"/>
      <c r="HLJ75" s="677"/>
      <c r="HLK75" s="677"/>
      <c r="HLL75" s="677"/>
      <c r="HLM75" s="677"/>
      <c r="HLN75" s="677"/>
      <c r="HLO75" s="677"/>
      <c r="HLP75" s="677"/>
      <c r="HLQ75" s="677"/>
      <c r="HLR75" s="677"/>
      <c r="HLS75" s="677"/>
      <c r="HLT75" s="677"/>
      <c r="HLU75" s="677"/>
      <c r="HLV75" s="677"/>
      <c r="HLW75" s="677"/>
      <c r="HLX75" s="677"/>
      <c r="HLY75" s="677"/>
      <c r="HLZ75" s="677"/>
      <c r="HMA75" s="677"/>
      <c r="HMB75" s="677"/>
      <c r="HMC75" s="677"/>
      <c r="HMD75" s="677"/>
      <c r="HME75" s="677"/>
      <c r="HMF75" s="677"/>
      <c r="HMG75" s="677"/>
      <c r="HMH75" s="677"/>
      <c r="HMI75" s="677"/>
      <c r="HMJ75" s="677"/>
      <c r="HMK75" s="677"/>
      <c r="HML75" s="677"/>
      <c r="HMM75" s="677"/>
      <c r="HMN75" s="677"/>
      <c r="HMO75" s="677"/>
      <c r="HMP75" s="677"/>
      <c r="HMQ75" s="677"/>
      <c r="HMR75" s="677"/>
      <c r="HMS75" s="677"/>
      <c r="HMT75" s="677"/>
      <c r="HMU75" s="677"/>
      <c r="HMV75" s="677"/>
      <c r="HMW75" s="677"/>
      <c r="HMX75" s="677"/>
      <c r="HMY75" s="677"/>
      <c r="HMZ75" s="677"/>
      <c r="HNA75" s="677"/>
      <c r="HNB75" s="677"/>
      <c r="HNC75" s="677"/>
      <c r="HND75" s="677"/>
      <c r="HNE75" s="677"/>
      <c r="HNF75" s="677"/>
      <c r="HNG75" s="677"/>
      <c r="HNH75" s="677"/>
      <c r="HNI75" s="677"/>
      <c r="HNJ75" s="677"/>
      <c r="HNK75" s="677"/>
      <c r="HNL75" s="677"/>
      <c r="HNM75" s="677"/>
      <c r="HNN75" s="677"/>
      <c r="HNO75" s="677"/>
      <c r="HNP75" s="677"/>
      <c r="HNQ75" s="677"/>
      <c r="HNR75" s="677"/>
      <c r="HNS75" s="677"/>
      <c r="HNT75" s="677"/>
      <c r="HNU75" s="677"/>
      <c r="HNV75" s="677"/>
      <c r="HNW75" s="677"/>
      <c r="HNX75" s="677"/>
      <c r="HNY75" s="677"/>
      <c r="HNZ75" s="677"/>
      <c r="HOA75" s="677"/>
      <c r="HOB75" s="677"/>
      <c r="HOC75" s="677"/>
      <c r="HOD75" s="677"/>
      <c r="HOE75" s="677"/>
      <c r="HOF75" s="677"/>
      <c r="HOG75" s="677"/>
      <c r="HOH75" s="677"/>
      <c r="HOI75" s="677"/>
      <c r="HOJ75" s="677"/>
      <c r="HOK75" s="677"/>
      <c r="HOL75" s="677"/>
      <c r="HOM75" s="677"/>
      <c r="HON75" s="677"/>
      <c r="HOO75" s="677"/>
      <c r="HOP75" s="677"/>
      <c r="HOQ75" s="677"/>
      <c r="HOR75" s="677"/>
      <c r="HOS75" s="677"/>
      <c r="HOT75" s="677"/>
      <c r="HOU75" s="677"/>
      <c r="HOV75" s="677"/>
      <c r="HOW75" s="677"/>
      <c r="HOX75" s="677"/>
      <c r="HOY75" s="677"/>
      <c r="HOZ75" s="677"/>
      <c r="HPA75" s="677"/>
      <c r="HPB75" s="677"/>
      <c r="HPC75" s="677"/>
      <c r="HPD75" s="677"/>
      <c r="HPE75" s="677"/>
      <c r="HPF75" s="677"/>
      <c r="HPG75" s="677"/>
      <c r="HPH75" s="677"/>
      <c r="HPI75" s="677"/>
      <c r="HPJ75" s="677"/>
      <c r="HPK75" s="677"/>
      <c r="HPL75" s="677"/>
      <c r="HPM75" s="677"/>
      <c r="HPN75" s="677"/>
      <c r="HPO75" s="677"/>
      <c r="HPP75" s="677"/>
      <c r="HPQ75" s="677"/>
      <c r="HPR75" s="677"/>
      <c r="HPS75" s="677"/>
      <c r="HPT75" s="677"/>
      <c r="HPU75" s="677"/>
      <c r="HPV75" s="677"/>
      <c r="HPW75" s="677"/>
      <c r="HPX75" s="677"/>
      <c r="HPY75" s="677"/>
      <c r="HPZ75" s="677"/>
      <c r="HQA75" s="677"/>
      <c r="HQB75" s="677"/>
      <c r="HQC75" s="677"/>
      <c r="HQD75" s="677"/>
      <c r="HQE75" s="677"/>
      <c r="HQF75" s="677"/>
      <c r="HQG75" s="677"/>
      <c r="HQH75" s="677"/>
      <c r="HQI75" s="677"/>
      <c r="HQJ75" s="677"/>
      <c r="HQK75" s="677"/>
      <c r="HQL75" s="677"/>
      <c r="HQM75" s="677"/>
      <c r="HQN75" s="677"/>
      <c r="HQO75" s="677"/>
      <c r="HQP75" s="677"/>
      <c r="HQQ75" s="677"/>
      <c r="HQR75" s="677"/>
      <c r="HQS75" s="677"/>
      <c r="HQT75" s="677"/>
      <c r="HQU75" s="677"/>
      <c r="HQV75" s="677"/>
      <c r="HQW75" s="677"/>
      <c r="HQX75" s="677"/>
      <c r="HQY75" s="677"/>
      <c r="HQZ75" s="677"/>
      <c r="HRA75" s="677"/>
      <c r="HRB75" s="677"/>
      <c r="HRC75" s="677"/>
      <c r="HRD75" s="677"/>
      <c r="HRE75" s="677"/>
      <c r="HRF75" s="677"/>
      <c r="HRG75" s="677"/>
      <c r="HRH75" s="677"/>
      <c r="HRI75" s="677"/>
      <c r="HRJ75" s="677"/>
      <c r="HRK75" s="677"/>
      <c r="HRL75" s="677"/>
      <c r="HRM75" s="677"/>
      <c r="HRN75" s="677"/>
      <c r="HRO75" s="677"/>
      <c r="HRP75" s="677"/>
      <c r="HRQ75" s="677"/>
      <c r="HRR75" s="677"/>
      <c r="HRS75" s="677"/>
      <c r="HRT75" s="677"/>
      <c r="HRU75" s="677"/>
      <c r="HRV75" s="677"/>
      <c r="HRW75" s="677"/>
      <c r="HRX75" s="677"/>
      <c r="HRY75" s="677"/>
      <c r="HRZ75" s="677"/>
      <c r="HSA75" s="677"/>
      <c r="HSB75" s="677"/>
      <c r="HSC75" s="677"/>
      <c r="HSD75" s="677"/>
      <c r="HSE75" s="677"/>
      <c r="HSF75" s="677"/>
      <c r="HSG75" s="677"/>
      <c r="HSH75" s="677"/>
      <c r="HSI75" s="677"/>
      <c r="HSJ75" s="677"/>
      <c r="HSK75" s="677"/>
      <c r="HSL75" s="677"/>
      <c r="HSM75" s="677"/>
      <c r="HSN75" s="677"/>
      <c r="HSO75" s="677"/>
      <c r="HSP75" s="677"/>
      <c r="HSQ75" s="677"/>
      <c r="HSR75" s="677"/>
      <c r="HSS75" s="677"/>
      <c r="HST75" s="677"/>
      <c r="HSU75" s="677"/>
      <c r="HSV75" s="677"/>
      <c r="HSW75" s="677"/>
      <c r="HSX75" s="677"/>
      <c r="HSY75" s="677"/>
      <c r="HSZ75" s="677"/>
      <c r="HTA75" s="677"/>
      <c r="HTB75" s="677"/>
      <c r="HTC75" s="677"/>
      <c r="HTD75" s="677"/>
      <c r="HTE75" s="677"/>
      <c r="HTF75" s="677"/>
      <c r="HTG75" s="677"/>
      <c r="HTH75" s="677"/>
      <c r="HTI75" s="677"/>
      <c r="HTJ75" s="677"/>
      <c r="HTK75" s="677"/>
      <c r="HTL75" s="677"/>
      <c r="HTM75" s="677"/>
      <c r="HTN75" s="677"/>
      <c r="HTO75" s="677"/>
      <c r="HTP75" s="677"/>
      <c r="HTQ75" s="677"/>
      <c r="HTR75" s="677"/>
      <c r="HTS75" s="677"/>
      <c r="HTT75" s="677"/>
      <c r="HTU75" s="677"/>
      <c r="HTV75" s="677"/>
      <c r="HTW75" s="677"/>
      <c r="HTX75" s="677"/>
      <c r="HTY75" s="677"/>
      <c r="HTZ75" s="677"/>
      <c r="HUA75" s="677"/>
      <c r="HUB75" s="677"/>
      <c r="HUC75" s="677"/>
      <c r="HUD75" s="677"/>
      <c r="HUE75" s="677"/>
      <c r="HUF75" s="677"/>
      <c r="HUG75" s="677"/>
      <c r="HUH75" s="677"/>
      <c r="HUI75" s="677"/>
      <c r="HUJ75" s="677"/>
      <c r="HUK75" s="677"/>
      <c r="HUL75" s="677"/>
      <c r="HUM75" s="677"/>
      <c r="HUN75" s="677"/>
      <c r="HUO75" s="677"/>
      <c r="HUP75" s="677"/>
      <c r="HUQ75" s="677"/>
      <c r="HUR75" s="677"/>
      <c r="HUS75" s="677"/>
      <c r="HUT75" s="677"/>
      <c r="HUU75" s="677"/>
      <c r="HUV75" s="677"/>
      <c r="HUW75" s="677"/>
      <c r="HUX75" s="677"/>
      <c r="HUY75" s="677"/>
      <c r="HUZ75" s="677"/>
      <c r="HVA75" s="677"/>
      <c r="HVB75" s="677"/>
      <c r="HVC75" s="677"/>
      <c r="HVD75" s="677"/>
      <c r="HVE75" s="677"/>
      <c r="HVF75" s="677"/>
      <c r="HVG75" s="677"/>
      <c r="HVH75" s="677"/>
      <c r="HVI75" s="677"/>
      <c r="HVJ75" s="677"/>
      <c r="HVK75" s="677"/>
      <c r="HVL75" s="677"/>
      <c r="HVM75" s="677"/>
      <c r="HVN75" s="677"/>
      <c r="HVO75" s="677"/>
      <c r="HVP75" s="677"/>
      <c r="HVQ75" s="677"/>
      <c r="HVR75" s="677"/>
      <c r="HVS75" s="677"/>
      <c r="HVT75" s="677"/>
      <c r="HVU75" s="677"/>
      <c r="HVV75" s="677"/>
      <c r="HVW75" s="677"/>
      <c r="HVX75" s="677"/>
      <c r="HVY75" s="677"/>
      <c r="HVZ75" s="677"/>
      <c r="HWA75" s="677"/>
      <c r="HWB75" s="677"/>
      <c r="HWC75" s="677"/>
      <c r="HWD75" s="677"/>
      <c r="HWE75" s="677"/>
      <c r="HWF75" s="677"/>
      <c r="HWG75" s="677"/>
      <c r="HWH75" s="677"/>
      <c r="HWI75" s="677"/>
      <c r="HWJ75" s="677"/>
      <c r="HWK75" s="677"/>
      <c r="HWL75" s="677"/>
      <c r="HWM75" s="677"/>
      <c r="HWN75" s="677"/>
      <c r="HWO75" s="677"/>
      <c r="HWP75" s="677"/>
      <c r="HWQ75" s="677"/>
      <c r="HWR75" s="677"/>
      <c r="HWS75" s="677"/>
      <c r="HWT75" s="677"/>
      <c r="HWU75" s="677"/>
      <c r="HWV75" s="677"/>
      <c r="HWW75" s="677"/>
      <c r="HWX75" s="677"/>
      <c r="HWY75" s="677"/>
      <c r="HWZ75" s="677"/>
      <c r="HXA75" s="677"/>
      <c r="HXB75" s="677"/>
      <c r="HXC75" s="677"/>
      <c r="HXD75" s="677"/>
      <c r="HXE75" s="677"/>
      <c r="HXF75" s="677"/>
      <c r="HXG75" s="677"/>
      <c r="HXH75" s="677"/>
      <c r="HXI75" s="677"/>
      <c r="HXJ75" s="677"/>
      <c r="HXK75" s="677"/>
      <c r="HXL75" s="677"/>
      <c r="HXM75" s="677"/>
      <c r="HXN75" s="677"/>
      <c r="HXO75" s="677"/>
      <c r="HXP75" s="677"/>
      <c r="HXQ75" s="677"/>
      <c r="HXR75" s="677"/>
      <c r="HXS75" s="677"/>
      <c r="HXT75" s="677"/>
      <c r="HXU75" s="677"/>
      <c r="HXV75" s="677"/>
      <c r="HXW75" s="677"/>
      <c r="HXX75" s="677"/>
      <c r="HXY75" s="677"/>
      <c r="HXZ75" s="677"/>
      <c r="HYA75" s="677"/>
      <c r="HYB75" s="677"/>
      <c r="HYC75" s="677"/>
      <c r="HYD75" s="677"/>
      <c r="HYE75" s="677"/>
      <c r="HYF75" s="677"/>
      <c r="HYG75" s="677"/>
      <c r="HYH75" s="677"/>
      <c r="HYI75" s="677"/>
      <c r="HYJ75" s="677"/>
      <c r="HYK75" s="677"/>
      <c r="HYL75" s="677"/>
      <c r="HYM75" s="677"/>
      <c r="HYN75" s="677"/>
      <c r="HYO75" s="677"/>
      <c r="HYP75" s="677"/>
      <c r="HYQ75" s="677"/>
      <c r="HYR75" s="677"/>
      <c r="HYS75" s="677"/>
      <c r="HYT75" s="677"/>
      <c r="HYU75" s="677"/>
      <c r="HYV75" s="677"/>
      <c r="HYW75" s="677"/>
      <c r="HYX75" s="677"/>
      <c r="HYY75" s="677"/>
      <c r="HYZ75" s="677"/>
      <c r="HZA75" s="677"/>
      <c r="HZB75" s="677"/>
      <c r="HZC75" s="677"/>
      <c r="HZD75" s="677"/>
      <c r="HZE75" s="677"/>
      <c r="HZF75" s="677"/>
      <c r="HZG75" s="677"/>
      <c r="HZH75" s="677"/>
      <c r="HZI75" s="677"/>
      <c r="HZJ75" s="677"/>
      <c r="HZK75" s="677"/>
      <c r="HZL75" s="677"/>
      <c r="HZM75" s="677"/>
      <c r="HZN75" s="677"/>
      <c r="HZO75" s="677"/>
      <c r="HZP75" s="677"/>
      <c r="HZQ75" s="677"/>
      <c r="HZR75" s="677"/>
      <c r="HZS75" s="677"/>
      <c r="HZT75" s="677"/>
      <c r="HZU75" s="677"/>
      <c r="HZV75" s="677"/>
      <c r="HZW75" s="677"/>
      <c r="HZX75" s="677"/>
      <c r="HZY75" s="677"/>
      <c r="HZZ75" s="677"/>
      <c r="IAA75" s="677"/>
      <c r="IAB75" s="677"/>
      <c r="IAC75" s="677"/>
      <c r="IAD75" s="677"/>
      <c r="IAE75" s="677"/>
      <c r="IAF75" s="677"/>
      <c r="IAG75" s="677"/>
      <c r="IAH75" s="677"/>
      <c r="IAI75" s="677"/>
      <c r="IAJ75" s="677"/>
      <c r="IAK75" s="677"/>
      <c r="IAL75" s="677"/>
      <c r="IAM75" s="677"/>
      <c r="IAN75" s="677"/>
      <c r="IAO75" s="677"/>
      <c r="IAP75" s="677"/>
      <c r="IAQ75" s="677"/>
      <c r="IAR75" s="677"/>
      <c r="IAS75" s="677"/>
      <c r="IAT75" s="677"/>
      <c r="IAU75" s="677"/>
      <c r="IAV75" s="677"/>
      <c r="IAW75" s="677"/>
      <c r="IAX75" s="677"/>
      <c r="IAY75" s="677"/>
      <c r="IAZ75" s="677"/>
      <c r="IBA75" s="677"/>
      <c r="IBB75" s="677"/>
      <c r="IBC75" s="677"/>
      <c r="IBD75" s="677"/>
      <c r="IBE75" s="677"/>
      <c r="IBF75" s="677"/>
      <c r="IBG75" s="677"/>
      <c r="IBH75" s="677"/>
      <c r="IBI75" s="677"/>
      <c r="IBJ75" s="677"/>
      <c r="IBK75" s="677"/>
      <c r="IBL75" s="677"/>
      <c r="IBM75" s="677"/>
      <c r="IBN75" s="677"/>
      <c r="IBO75" s="677"/>
      <c r="IBP75" s="677"/>
      <c r="IBQ75" s="677"/>
      <c r="IBR75" s="677"/>
      <c r="IBS75" s="677"/>
      <c r="IBT75" s="677"/>
      <c r="IBU75" s="677"/>
      <c r="IBV75" s="677"/>
      <c r="IBW75" s="677"/>
      <c r="IBX75" s="677"/>
      <c r="IBY75" s="677"/>
      <c r="IBZ75" s="677"/>
      <c r="ICA75" s="677"/>
      <c r="ICB75" s="677"/>
      <c r="ICC75" s="677"/>
      <c r="ICD75" s="677"/>
      <c r="ICE75" s="677"/>
      <c r="ICF75" s="677"/>
      <c r="ICG75" s="677"/>
      <c r="ICH75" s="677"/>
      <c r="ICI75" s="677"/>
      <c r="ICJ75" s="677"/>
      <c r="ICK75" s="677"/>
      <c r="ICL75" s="677"/>
      <c r="ICM75" s="677"/>
      <c r="ICN75" s="677"/>
      <c r="ICO75" s="677"/>
      <c r="ICP75" s="677"/>
      <c r="ICQ75" s="677"/>
      <c r="ICR75" s="677"/>
      <c r="ICS75" s="677"/>
      <c r="ICT75" s="677"/>
      <c r="ICU75" s="677"/>
      <c r="ICV75" s="677"/>
      <c r="ICW75" s="677"/>
      <c r="ICX75" s="677"/>
      <c r="ICY75" s="677"/>
      <c r="ICZ75" s="677"/>
      <c r="IDA75" s="677"/>
      <c r="IDB75" s="677"/>
      <c r="IDC75" s="677"/>
      <c r="IDD75" s="677"/>
      <c r="IDE75" s="677"/>
      <c r="IDF75" s="677"/>
      <c r="IDG75" s="677"/>
      <c r="IDH75" s="677"/>
      <c r="IDI75" s="677"/>
      <c r="IDJ75" s="677"/>
      <c r="IDK75" s="677"/>
      <c r="IDL75" s="677"/>
      <c r="IDM75" s="677"/>
      <c r="IDN75" s="677"/>
      <c r="IDO75" s="677"/>
      <c r="IDP75" s="677"/>
      <c r="IDQ75" s="677"/>
      <c r="IDR75" s="677"/>
      <c r="IDS75" s="677"/>
      <c r="IDT75" s="677"/>
      <c r="IDU75" s="677"/>
      <c r="IDV75" s="677"/>
      <c r="IDW75" s="677"/>
      <c r="IDX75" s="677"/>
      <c r="IDY75" s="677"/>
      <c r="IDZ75" s="677"/>
      <c r="IEA75" s="677"/>
      <c r="IEB75" s="677"/>
      <c r="IEC75" s="677"/>
      <c r="IED75" s="677"/>
      <c r="IEE75" s="677"/>
      <c r="IEF75" s="677"/>
      <c r="IEG75" s="677"/>
      <c r="IEH75" s="677"/>
      <c r="IEI75" s="677"/>
      <c r="IEJ75" s="677"/>
      <c r="IEK75" s="677"/>
      <c r="IEL75" s="677"/>
      <c r="IEM75" s="677"/>
      <c r="IEN75" s="677"/>
      <c r="IEO75" s="677"/>
      <c r="IEP75" s="677"/>
      <c r="IEQ75" s="677"/>
      <c r="IER75" s="677"/>
      <c r="IES75" s="677"/>
      <c r="IET75" s="677"/>
      <c r="IEU75" s="677"/>
      <c r="IEV75" s="677"/>
      <c r="IEW75" s="677"/>
      <c r="IEX75" s="677"/>
      <c r="IEY75" s="677"/>
      <c r="IEZ75" s="677"/>
      <c r="IFA75" s="677"/>
      <c r="IFB75" s="677"/>
      <c r="IFC75" s="677"/>
      <c r="IFD75" s="677"/>
      <c r="IFE75" s="677"/>
      <c r="IFF75" s="677"/>
      <c r="IFG75" s="677"/>
      <c r="IFH75" s="677"/>
      <c r="IFI75" s="677"/>
      <c r="IFJ75" s="677"/>
      <c r="IFK75" s="677"/>
      <c r="IFL75" s="677"/>
      <c r="IFM75" s="677"/>
      <c r="IFN75" s="677"/>
      <c r="IFO75" s="677"/>
      <c r="IFP75" s="677"/>
      <c r="IFQ75" s="677"/>
      <c r="IFR75" s="677"/>
      <c r="IFS75" s="677"/>
      <c r="IFT75" s="677"/>
      <c r="IFU75" s="677"/>
      <c r="IFV75" s="677"/>
      <c r="IFW75" s="677"/>
      <c r="IFX75" s="677"/>
      <c r="IFY75" s="677"/>
      <c r="IFZ75" s="677"/>
      <c r="IGA75" s="677"/>
      <c r="IGB75" s="677"/>
      <c r="IGC75" s="677"/>
      <c r="IGD75" s="677"/>
      <c r="IGE75" s="677"/>
      <c r="IGF75" s="677"/>
      <c r="IGG75" s="677"/>
      <c r="IGH75" s="677"/>
      <c r="IGI75" s="677"/>
      <c r="IGJ75" s="677"/>
      <c r="IGK75" s="677"/>
      <c r="IGL75" s="677"/>
      <c r="IGM75" s="677"/>
      <c r="IGN75" s="677"/>
      <c r="IGO75" s="677"/>
      <c r="IGP75" s="677"/>
      <c r="IGQ75" s="677"/>
      <c r="IGR75" s="677"/>
      <c r="IGS75" s="677"/>
      <c r="IGT75" s="677"/>
      <c r="IGU75" s="677"/>
      <c r="IGV75" s="677"/>
      <c r="IGW75" s="677"/>
      <c r="IGX75" s="677"/>
      <c r="IGY75" s="677"/>
      <c r="IGZ75" s="677"/>
      <c r="IHA75" s="677"/>
      <c r="IHB75" s="677"/>
      <c r="IHC75" s="677"/>
      <c r="IHD75" s="677"/>
      <c r="IHE75" s="677"/>
      <c r="IHF75" s="677"/>
      <c r="IHG75" s="677"/>
      <c r="IHH75" s="677"/>
      <c r="IHI75" s="677"/>
      <c r="IHJ75" s="677"/>
      <c r="IHK75" s="677"/>
      <c r="IHL75" s="677"/>
      <c r="IHM75" s="677"/>
      <c r="IHN75" s="677"/>
      <c r="IHO75" s="677"/>
      <c r="IHP75" s="677"/>
      <c r="IHQ75" s="677"/>
      <c r="IHR75" s="677"/>
      <c r="IHS75" s="677"/>
      <c r="IHT75" s="677"/>
      <c r="IHU75" s="677"/>
      <c r="IHV75" s="677"/>
      <c r="IHW75" s="677"/>
      <c r="IHX75" s="677"/>
      <c r="IHY75" s="677"/>
      <c r="IHZ75" s="677"/>
      <c r="IIA75" s="677"/>
      <c r="IIB75" s="677"/>
      <c r="IIC75" s="677"/>
      <c r="IID75" s="677"/>
      <c r="IIE75" s="677"/>
      <c r="IIF75" s="677"/>
      <c r="IIG75" s="677"/>
      <c r="IIH75" s="677"/>
      <c r="III75" s="677"/>
      <c r="IIJ75" s="677"/>
      <c r="IIK75" s="677"/>
      <c r="IIL75" s="677"/>
      <c r="IIM75" s="677"/>
      <c r="IIN75" s="677"/>
      <c r="IIO75" s="677"/>
      <c r="IIP75" s="677"/>
      <c r="IIQ75" s="677"/>
      <c r="IIR75" s="677"/>
      <c r="IIS75" s="677"/>
      <c r="IIT75" s="677"/>
      <c r="IIU75" s="677"/>
      <c r="IIV75" s="677"/>
      <c r="IIW75" s="677"/>
      <c r="IIX75" s="677"/>
      <c r="IIY75" s="677"/>
      <c r="IIZ75" s="677"/>
      <c r="IJA75" s="677"/>
      <c r="IJB75" s="677"/>
      <c r="IJC75" s="677"/>
      <c r="IJD75" s="677"/>
      <c r="IJE75" s="677"/>
      <c r="IJF75" s="677"/>
      <c r="IJG75" s="677"/>
      <c r="IJH75" s="677"/>
      <c r="IJI75" s="677"/>
      <c r="IJJ75" s="677"/>
      <c r="IJK75" s="677"/>
      <c r="IJL75" s="677"/>
      <c r="IJM75" s="677"/>
      <c r="IJN75" s="677"/>
      <c r="IJO75" s="677"/>
      <c r="IJP75" s="677"/>
      <c r="IJQ75" s="677"/>
      <c r="IJR75" s="677"/>
      <c r="IJS75" s="677"/>
      <c r="IJT75" s="677"/>
      <c r="IJU75" s="677"/>
      <c r="IJV75" s="677"/>
      <c r="IJW75" s="677"/>
      <c r="IJX75" s="677"/>
      <c r="IJY75" s="677"/>
      <c r="IJZ75" s="677"/>
      <c r="IKA75" s="677"/>
      <c r="IKB75" s="677"/>
      <c r="IKC75" s="677"/>
      <c r="IKD75" s="677"/>
      <c r="IKE75" s="677"/>
      <c r="IKF75" s="677"/>
      <c r="IKG75" s="677"/>
      <c r="IKH75" s="677"/>
      <c r="IKI75" s="677"/>
      <c r="IKJ75" s="677"/>
      <c r="IKK75" s="677"/>
      <c r="IKL75" s="677"/>
      <c r="IKM75" s="677"/>
      <c r="IKN75" s="677"/>
      <c r="IKO75" s="677"/>
      <c r="IKP75" s="677"/>
      <c r="IKQ75" s="677"/>
      <c r="IKR75" s="677"/>
      <c r="IKS75" s="677"/>
      <c r="IKT75" s="677"/>
      <c r="IKU75" s="677"/>
      <c r="IKV75" s="677"/>
      <c r="IKW75" s="677"/>
      <c r="IKX75" s="677"/>
      <c r="IKY75" s="677"/>
      <c r="IKZ75" s="677"/>
      <c r="ILA75" s="677"/>
      <c r="ILB75" s="677"/>
      <c r="ILC75" s="677"/>
      <c r="ILD75" s="677"/>
      <c r="ILE75" s="677"/>
      <c r="ILF75" s="677"/>
      <c r="ILG75" s="677"/>
      <c r="ILH75" s="677"/>
      <c r="ILI75" s="677"/>
      <c r="ILJ75" s="677"/>
      <c r="ILK75" s="677"/>
      <c r="ILL75" s="677"/>
      <c r="ILM75" s="677"/>
      <c r="ILN75" s="677"/>
      <c r="ILO75" s="677"/>
      <c r="ILP75" s="677"/>
      <c r="ILQ75" s="677"/>
      <c r="ILR75" s="677"/>
      <c r="ILS75" s="677"/>
      <c r="ILT75" s="677"/>
      <c r="ILU75" s="677"/>
      <c r="ILV75" s="677"/>
      <c r="ILW75" s="677"/>
      <c r="ILX75" s="677"/>
      <c r="ILY75" s="677"/>
      <c r="ILZ75" s="677"/>
      <c r="IMA75" s="677"/>
      <c r="IMB75" s="677"/>
      <c r="IMC75" s="677"/>
      <c r="IMD75" s="677"/>
      <c r="IME75" s="677"/>
      <c r="IMF75" s="677"/>
      <c r="IMG75" s="677"/>
      <c r="IMH75" s="677"/>
      <c r="IMI75" s="677"/>
      <c r="IMJ75" s="677"/>
      <c r="IMK75" s="677"/>
      <c r="IML75" s="677"/>
      <c r="IMM75" s="677"/>
      <c r="IMN75" s="677"/>
      <c r="IMO75" s="677"/>
      <c r="IMP75" s="677"/>
      <c r="IMQ75" s="677"/>
      <c r="IMR75" s="677"/>
      <c r="IMS75" s="677"/>
      <c r="IMT75" s="677"/>
      <c r="IMU75" s="677"/>
      <c r="IMV75" s="677"/>
      <c r="IMW75" s="677"/>
      <c r="IMX75" s="677"/>
      <c r="IMY75" s="677"/>
      <c r="IMZ75" s="677"/>
      <c r="INA75" s="677"/>
      <c r="INB75" s="677"/>
      <c r="INC75" s="677"/>
      <c r="IND75" s="677"/>
      <c r="INE75" s="677"/>
      <c r="INF75" s="677"/>
      <c r="ING75" s="677"/>
      <c r="INH75" s="677"/>
      <c r="INI75" s="677"/>
      <c r="INJ75" s="677"/>
      <c r="INK75" s="677"/>
      <c r="INL75" s="677"/>
      <c r="INM75" s="677"/>
      <c r="INN75" s="677"/>
      <c r="INO75" s="677"/>
      <c r="INP75" s="677"/>
      <c r="INQ75" s="677"/>
      <c r="INR75" s="677"/>
      <c r="INS75" s="677"/>
      <c r="INT75" s="677"/>
      <c r="INU75" s="677"/>
      <c r="INV75" s="677"/>
      <c r="INW75" s="677"/>
      <c r="INX75" s="677"/>
      <c r="INY75" s="677"/>
      <c r="INZ75" s="677"/>
      <c r="IOA75" s="677"/>
      <c r="IOB75" s="677"/>
      <c r="IOC75" s="677"/>
      <c r="IOD75" s="677"/>
      <c r="IOE75" s="677"/>
      <c r="IOF75" s="677"/>
      <c r="IOG75" s="677"/>
      <c r="IOH75" s="677"/>
      <c r="IOI75" s="677"/>
      <c r="IOJ75" s="677"/>
      <c r="IOK75" s="677"/>
      <c r="IOL75" s="677"/>
      <c r="IOM75" s="677"/>
      <c r="ION75" s="677"/>
      <c r="IOO75" s="677"/>
      <c r="IOP75" s="677"/>
      <c r="IOQ75" s="677"/>
      <c r="IOR75" s="677"/>
      <c r="IOS75" s="677"/>
      <c r="IOT75" s="677"/>
      <c r="IOU75" s="677"/>
      <c r="IOV75" s="677"/>
      <c r="IOW75" s="677"/>
      <c r="IOX75" s="677"/>
      <c r="IOY75" s="677"/>
      <c r="IOZ75" s="677"/>
      <c r="IPA75" s="677"/>
      <c r="IPB75" s="677"/>
      <c r="IPC75" s="677"/>
      <c r="IPD75" s="677"/>
      <c r="IPE75" s="677"/>
      <c r="IPF75" s="677"/>
      <c r="IPG75" s="677"/>
      <c r="IPH75" s="677"/>
      <c r="IPI75" s="677"/>
      <c r="IPJ75" s="677"/>
      <c r="IPK75" s="677"/>
      <c r="IPL75" s="677"/>
      <c r="IPM75" s="677"/>
      <c r="IPN75" s="677"/>
      <c r="IPO75" s="677"/>
      <c r="IPP75" s="677"/>
      <c r="IPQ75" s="677"/>
      <c r="IPR75" s="677"/>
      <c r="IPS75" s="677"/>
      <c r="IPT75" s="677"/>
      <c r="IPU75" s="677"/>
      <c r="IPV75" s="677"/>
      <c r="IPW75" s="677"/>
      <c r="IPX75" s="677"/>
      <c r="IPY75" s="677"/>
      <c r="IPZ75" s="677"/>
      <c r="IQA75" s="677"/>
      <c r="IQB75" s="677"/>
      <c r="IQC75" s="677"/>
      <c r="IQD75" s="677"/>
      <c r="IQE75" s="677"/>
      <c r="IQF75" s="677"/>
      <c r="IQG75" s="677"/>
      <c r="IQH75" s="677"/>
      <c r="IQI75" s="677"/>
      <c r="IQJ75" s="677"/>
      <c r="IQK75" s="677"/>
      <c r="IQL75" s="677"/>
      <c r="IQM75" s="677"/>
      <c r="IQN75" s="677"/>
      <c r="IQO75" s="677"/>
      <c r="IQP75" s="677"/>
      <c r="IQQ75" s="677"/>
      <c r="IQR75" s="677"/>
      <c r="IQS75" s="677"/>
      <c r="IQT75" s="677"/>
      <c r="IQU75" s="677"/>
      <c r="IQV75" s="677"/>
      <c r="IQW75" s="677"/>
      <c r="IQX75" s="677"/>
      <c r="IQY75" s="677"/>
      <c r="IQZ75" s="677"/>
      <c r="IRA75" s="677"/>
      <c r="IRB75" s="677"/>
      <c r="IRC75" s="677"/>
      <c r="IRD75" s="677"/>
      <c r="IRE75" s="677"/>
      <c r="IRF75" s="677"/>
      <c r="IRG75" s="677"/>
      <c r="IRH75" s="677"/>
      <c r="IRI75" s="677"/>
      <c r="IRJ75" s="677"/>
      <c r="IRK75" s="677"/>
      <c r="IRL75" s="677"/>
      <c r="IRM75" s="677"/>
      <c r="IRN75" s="677"/>
      <c r="IRO75" s="677"/>
      <c r="IRP75" s="677"/>
      <c r="IRQ75" s="677"/>
      <c r="IRR75" s="677"/>
      <c r="IRS75" s="677"/>
      <c r="IRT75" s="677"/>
      <c r="IRU75" s="677"/>
      <c r="IRV75" s="677"/>
      <c r="IRW75" s="677"/>
      <c r="IRX75" s="677"/>
      <c r="IRY75" s="677"/>
      <c r="IRZ75" s="677"/>
      <c r="ISA75" s="677"/>
      <c r="ISB75" s="677"/>
      <c r="ISC75" s="677"/>
      <c r="ISD75" s="677"/>
      <c r="ISE75" s="677"/>
      <c r="ISF75" s="677"/>
      <c r="ISG75" s="677"/>
      <c r="ISH75" s="677"/>
      <c r="ISI75" s="677"/>
      <c r="ISJ75" s="677"/>
      <c r="ISK75" s="677"/>
      <c r="ISL75" s="677"/>
      <c r="ISM75" s="677"/>
      <c r="ISN75" s="677"/>
      <c r="ISO75" s="677"/>
      <c r="ISP75" s="677"/>
      <c r="ISQ75" s="677"/>
      <c r="ISR75" s="677"/>
      <c r="ISS75" s="677"/>
      <c r="IST75" s="677"/>
      <c r="ISU75" s="677"/>
      <c r="ISV75" s="677"/>
      <c r="ISW75" s="677"/>
      <c r="ISX75" s="677"/>
      <c r="ISY75" s="677"/>
      <c r="ISZ75" s="677"/>
      <c r="ITA75" s="677"/>
      <c r="ITB75" s="677"/>
      <c r="ITC75" s="677"/>
      <c r="ITD75" s="677"/>
      <c r="ITE75" s="677"/>
      <c r="ITF75" s="677"/>
      <c r="ITG75" s="677"/>
      <c r="ITH75" s="677"/>
      <c r="ITI75" s="677"/>
      <c r="ITJ75" s="677"/>
      <c r="ITK75" s="677"/>
      <c r="ITL75" s="677"/>
      <c r="ITM75" s="677"/>
      <c r="ITN75" s="677"/>
      <c r="ITO75" s="677"/>
      <c r="ITP75" s="677"/>
      <c r="ITQ75" s="677"/>
      <c r="ITR75" s="677"/>
      <c r="ITS75" s="677"/>
      <c r="ITT75" s="677"/>
      <c r="ITU75" s="677"/>
      <c r="ITV75" s="677"/>
      <c r="ITW75" s="677"/>
      <c r="ITX75" s="677"/>
      <c r="ITY75" s="677"/>
      <c r="ITZ75" s="677"/>
      <c r="IUA75" s="677"/>
      <c r="IUB75" s="677"/>
      <c r="IUC75" s="677"/>
      <c r="IUD75" s="677"/>
      <c r="IUE75" s="677"/>
      <c r="IUF75" s="677"/>
      <c r="IUG75" s="677"/>
      <c r="IUH75" s="677"/>
      <c r="IUI75" s="677"/>
      <c r="IUJ75" s="677"/>
      <c r="IUK75" s="677"/>
      <c r="IUL75" s="677"/>
      <c r="IUM75" s="677"/>
      <c r="IUN75" s="677"/>
      <c r="IUO75" s="677"/>
      <c r="IUP75" s="677"/>
      <c r="IUQ75" s="677"/>
      <c r="IUR75" s="677"/>
      <c r="IUS75" s="677"/>
      <c r="IUT75" s="677"/>
      <c r="IUU75" s="677"/>
      <c r="IUV75" s="677"/>
      <c r="IUW75" s="677"/>
      <c r="IUX75" s="677"/>
      <c r="IUY75" s="677"/>
      <c r="IUZ75" s="677"/>
      <c r="IVA75" s="677"/>
      <c r="IVB75" s="677"/>
      <c r="IVC75" s="677"/>
      <c r="IVD75" s="677"/>
      <c r="IVE75" s="677"/>
      <c r="IVF75" s="677"/>
      <c r="IVG75" s="677"/>
      <c r="IVH75" s="677"/>
      <c r="IVI75" s="677"/>
      <c r="IVJ75" s="677"/>
      <c r="IVK75" s="677"/>
      <c r="IVL75" s="677"/>
      <c r="IVM75" s="677"/>
      <c r="IVN75" s="677"/>
      <c r="IVO75" s="677"/>
      <c r="IVP75" s="677"/>
      <c r="IVQ75" s="677"/>
      <c r="IVR75" s="677"/>
      <c r="IVS75" s="677"/>
      <c r="IVT75" s="677"/>
      <c r="IVU75" s="677"/>
      <c r="IVV75" s="677"/>
      <c r="IVW75" s="677"/>
      <c r="IVX75" s="677"/>
      <c r="IVY75" s="677"/>
      <c r="IVZ75" s="677"/>
      <c r="IWA75" s="677"/>
      <c r="IWB75" s="677"/>
      <c r="IWC75" s="677"/>
      <c r="IWD75" s="677"/>
      <c r="IWE75" s="677"/>
      <c r="IWF75" s="677"/>
      <c r="IWG75" s="677"/>
      <c r="IWH75" s="677"/>
      <c r="IWI75" s="677"/>
      <c r="IWJ75" s="677"/>
      <c r="IWK75" s="677"/>
      <c r="IWL75" s="677"/>
      <c r="IWM75" s="677"/>
      <c r="IWN75" s="677"/>
      <c r="IWO75" s="677"/>
      <c r="IWP75" s="677"/>
      <c r="IWQ75" s="677"/>
      <c r="IWR75" s="677"/>
      <c r="IWS75" s="677"/>
      <c r="IWT75" s="677"/>
      <c r="IWU75" s="677"/>
      <c r="IWV75" s="677"/>
      <c r="IWW75" s="677"/>
      <c r="IWX75" s="677"/>
      <c r="IWY75" s="677"/>
      <c r="IWZ75" s="677"/>
      <c r="IXA75" s="677"/>
      <c r="IXB75" s="677"/>
      <c r="IXC75" s="677"/>
      <c r="IXD75" s="677"/>
      <c r="IXE75" s="677"/>
      <c r="IXF75" s="677"/>
      <c r="IXG75" s="677"/>
      <c r="IXH75" s="677"/>
      <c r="IXI75" s="677"/>
      <c r="IXJ75" s="677"/>
      <c r="IXK75" s="677"/>
      <c r="IXL75" s="677"/>
      <c r="IXM75" s="677"/>
      <c r="IXN75" s="677"/>
      <c r="IXO75" s="677"/>
      <c r="IXP75" s="677"/>
      <c r="IXQ75" s="677"/>
      <c r="IXR75" s="677"/>
      <c r="IXS75" s="677"/>
      <c r="IXT75" s="677"/>
      <c r="IXU75" s="677"/>
      <c r="IXV75" s="677"/>
      <c r="IXW75" s="677"/>
      <c r="IXX75" s="677"/>
      <c r="IXY75" s="677"/>
      <c r="IXZ75" s="677"/>
      <c r="IYA75" s="677"/>
      <c r="IYB75" s="677"/>
      <c r="IYC75" s="677"/>
      <c r="IYD75" s="677"/>
      <c r="IYE75" s="677"/>
      <c r="IYF75" s="677"/>
      <c r="IYG75" s="677"/>
      <c r="IYH75" s="677"/>
      <c r="IYI75" s="677"/>
      <c r="IYJ75" s="677"/>
      <c r="IYK75" s="677"/>
      <c r="IYL75" s="677"/>
      <c r="IYM75" s="677"/>
      <c r="IYN75" s="677"/>
      <c r="IYO75" s="677"/>
      <c r="IYP75" s="677"/>
      <c r="IYQ75" s="677"/>
      <c r="IYR75" s="677"/>
      <c r="IYS75" s="677"/>
      <c r="IYT75" s="677"/>
      <c r="IYU75" s="677"/>
      <c r="IYV75" s="677"/>
      <c r="IYW75" s="677"/>
      <c r="IYX75" s="677"/>
      <c r="IYY75" s="677"/>
      <c r="IYZ75" s="677"/>
      <c r="IZA75" s="677"/>
      <c r="IZB75" s="677"/>
      <c r="IZC75" s="677"/>
      <c r="IZD75" s="677"/>
      <c r="IZE75" s="677"/>
      <c r="IZF75" s="677"/>
      <c r="IZG75" s="677"/>
      <c r="IZH75" s="677"/>
      <c r="IZI75" s="677"/>
      <c r="IZJ75" s="677"/>
      <c r="IZK75" s="677"/>
      <c r="IZL75" s="677"/>
      <c r="IZM75" s="677"/>
      <c r="IZN75" s="677"/>
      <c r="IZO75" s="677"/>
      <c r="IZP75" s="677"/>
      <c r="IZQ75" s="677"/>
      <c r="IZR75" s="677"/>
      <c r="IZS75" s="677"/>
      <c r="IZT75" s="677"/>
      <c r="IZU75" s="677"/>
      <c r="IZV75" s="677"/>
      <c r="IZW75" s="677"/>
      <c r="IZX75" s="677"/>
      <c r="IZY75" s="677"/>
      <c r="IZZ75" s="677"/>
      <c r="JAA75" s="677"/>
      <c r="JAB75" s="677"/>
      <c r="JAC75" s="677"/>
      <c r="JAD75" s="677"/>
      <c r="JAE75" s="677"/>
      <c r="JAF75" s="677"/>
      <c r="JAG75" s="677"/>
      <c r="JAH75" s="677"/>
      <c r="JAI75" s="677"/>
      <c r="JAJ75" s="677"/>
      <c r="JAK75" s="677"/>
      <c r="JAL75" s="677"/>
      <c r="JAM75" s="677"/>
      <c r="JAN75" s="677"/>
      <c r="JAO75" s="677"/>
      <c r="JAP75" s="677"/>
      <c r="JAQ75" s="677"/>
      <c r="JAR75" s="677"/>
      <c r="JAS75" s="677"/>
      <c r="JAT75" s="677"/>
      <c r="JAU75" s="677"/>
      <c r="JAV75" s="677"/>
      <c r="JAW75" s="677"/>
      <c r="JAX75" s="677"/>
      <c r="JAY75" s="677"/>
      <c r="JAZ75" s="677"/>
      <c r="JBA75" s="677"/>
      <c r="JBB75" s="677"/>
      <c r="JBC75" s="677"/>
      <c r="JBD75" s="677"/>
      <c r="JBE75" s="677"/>
      <c r="JBF75" s="677"/>
      <c r="JBG75" s="677"/>
      <c r="JBH75" s="677"/>
      <c r="JBI75" s="677"/>
      <c r="JBJ75" s="677"/>
      <c r="JBK75" s="677"/>
      <c r="JBL75" s="677"/>
      <c r="JBM75" s="677"/>
      <c r="JBN75" s="677"/>
      <c r="JBO75" s="677"/>
      <c r="JBP75" s="677"/>
      <c r="JBQ75" s="677"/>
      <c r="JBR75" s="677"/>
      <c r="JBS75" s="677"/>
      <c r="JBT75" s="677"/>
      <c r="JBU75" s="677"/>
      <c r="JBV75" s="677"/>
      <c r="JBW75" s="677"/>
      <c r="JBX75" s="677"/>
      <c r="JBY75" s="677"/>
      <c r="JBZ75" s="677"/>
      <c r="JCA75" s="677"/>
      <c r="JCB75" s="677"/>
      <c r="JCC75" s="677"/>
      <c r="JCD75" s="677"/>
      <c r="JCE75" s="677"/>
      <c r="JCF75" s="677"/>
      <c r="JCG75" s="677"/>
      <c r="JCH75" s="677"/>
      <c r="JCI75" s="677"/>
      <c r="JCJ75" s="677"/>
      <c r="JCK75" s="677"/>
      <c r="JCL75" s="677"/>
      <c r="JCM75" s="677"/>
      <c r="JCN75" s="677"/>
      <c r="JCO75" s="677"/>
      <c r="JCP75" s="677"/>
      <c r="JCQ75" s="677"/>
      <c r="JCR75" s="677"/>
      <c r="JCS75" s="677"/>
      <c r="JCT75" s="677"/>
      <c r="JCU75" s="677"/>
      <c r="JCV75" s="677"/>
      <c r="JCW75" s="677"/>
      <c r="JCX75" s="677"/>
      <c r="JCY75" s="677"/>
      <c r="JCZ75" s="677"/>
      <c r="JDA75" s="677"/>
      <c r="JDB75" s="677"/>
      <c r="JDC75" s="677"/>
      <c r="JDD75" s="677"/>
      <c r="JDE75" s="677"/>
      <c r="JDF75" s="677"/>
      <c r="JDG75" s="677"/>
      <c r="JDH75" s="677"/>
      <c r="JDI75" s="677"/>
      <c r="JDJ75" s="677"/>
      <c r="JDK75" s="677"/>
      <c r="JDL75" s="677"/>
      <c r="JDM75" s="677"/>
      <c r="JDN75" s="677"/>
      <c r="JDO75" s="677"/>
      <c r="JDP75" s="677"/>
      <c r="JDQ75" s="677"/>
      <c r="JDR75" s="677"/>
      <c r="JDS75" s="677"/>
      <c r="JDT75" s="677"/>
      <c r="JDU75" s="677"/>
      <c r="JDV75" s="677"/>
      <c r="JDW75" s="677"/>
      <c r="JDX75" s="677"/>
      <c r="JDY75" s="677"/>
      <c r="JDZ75" s="677"/>
      <c r="JEA75" s="677"/>
      <c r="JEB75" s="677"/>
      <c r="JEC75" s="677"/>
      <c r="JED75" s="677"/>
      <c r="JEE75" s="677"/>
      <c r="JEF75" s="677"/>
      <c r="JEG75" s="677"/>
      <c r="JEH75" s="677"/>
      <c r="JEI75" s="677"/>
      <c r="JEJ75" s="677"/>
      <c r="JEK75" s="677"/>
      <c r="JEL75" s="677"/>
      <c r="JEM75" s="677"/>
      <c r="JEN75" s="677"/>
      <c r="JEO75" s="677"/>
      <c r="JEP75" s="677"/>
      <c r="JEQ75" s="677"/>
      <c r="JER75" s="677"/>
      <c r="JES75" s="677"/>
      <c r="JET75" s="677"/>
      <c r="JEU75" s="677"/>
      <c r="JEV75" s="677"/>
      <c r="JEW75" s="677"/>
      <c r="JEX75" s="677"/>
      <c r="JEY75" s="677"/>
      <c r="JEZ75" s="677"/>
      <c r="JFA75" s="677"/>
      <c r="JFB75" s="677"/>
      <c r="JFC75" s="677"/>
      <c r="JFD75" s="677"/>
      <c r="JFE75" s="677"/>
      <c r="JFF75" s="677"/>
      <c r="JFG75" s="677"/>
      <c r="JFH75" s="677"/>
      <c r="JFI75" s="677"/>
      <c r="JFJ75" s="677"/>
      <c r="JFK75" s="677"/>
      <c r="JFL75" s="677"/>
      <c r="JFM75" s="677"/>
      <c r="JFN75" s="677"/>
      <c r="JFO75" s="677"/>
      <c r="JFP75" s="677"/>
      <c r="JFQ75" s="677"/>
      <c r="JFR75" s="677"/>
      <c r="JFS75" s="677"/>
      <c r="JFT75" s="677"/>
      <c r="JFU75" s="677"/>
      <c r="JFV75" s="677"/>
      <c r="JFW75" s="677"/>
      <c r="JFX75" s="677"/>
      <c r="JFY75" s="677"/>
      <c r="JFZ75" s="677"/>
      <c r="JGA75" s="677"/>
      <c r="JGB75" s="677"/>
      <c r="JGC75" s="677"/>
      <c r="JGD75" s="677"/>
      <c r="JGE75" s="677"/>
      <c r="JGF75" s="677"/>
      <c r="JGG75" s="677"/>
      <c r="JGH75" s="677"/>
      <c r="JGI75" s="677"/>
      <c r="JGJ75" s="677"/>
      <c r="JGK75" s="677"/>
      <c r="JGL75" s="677"/>
      <c r="JGM75" s="677"/>
      <c r="JGN75" s="677"/>
      <c r="JGO75" s="677"/>
      <c r="JGP75" s="677"/>
      <c r="JGQ75" s="677"/>
      <c r="JGR75" s="677"/>
      <c r="JGS75" s="677"/>
      <c r="JGT75" s="677"/>
      <c r="JGU75" s="677"/>
      <c r="JGV75" s="677"/>
      <c r="JGW75" s="677"/>
      <c r="JGX75" s="677"/>
      <c r="JGY75" s="677"/>
      <c r="JGZ75" s="677"/>
      <c r="JHA75" s="677"/>
      <c r="JHB75" s="677"/>
      <c r="JHC75" s="677"/>
      <c r="JHD75" s="677"/>
      <c r="JHE75" s="677"/>
      <c r="JHF75" s="677"/>
      <c r="JHG75" s="677"/>
      <c r="JHH75" s="677"/>
      <c r="JHI75" s="677"/>
      <c r="JHJ75" s="677"/>
      <c r="JHK75" s="677"/>
      <c r="JHL75" s="677"/>
      <c r="JHM75" s="677"/>
      <c r="JHN75" s="677"/>
      <c r="JHO75" s="677"/>
      <c r="JHP75" s="677"/>
      <c r="JHQ75" s="677"/>
      <c r="JHR75" s="677"/>
      <c r="JHS75" s="677"/>
      <c r="JHT75" s="677"/>
      <c r="JHU75" s="677"/>
      <c r="JHV75" s="677"/>
      <c r="JHW75" s="677"/>
      <c r="JHX75" s="677"/>
      <c r="JHY75" s="677"/>
      <c r="JHZ75" s="677"/>
      <c r="JIA75" s="677"/>
      <c r="JIB75" s="677"/>
      <c r="JIC75" s="677"/>
      <c r="JID75" s="677"/>
      <c r="JIE75" s="677"/>
      <c r="JIF75" s="677"/>
      <c r="JIG75" s="677"/>
      <c r="JIH75" s="677"/>
      <c r="JII75" s="677"/>
      <c r="JIJ75" s="677"/>
      <c r="JIK75" s="677"/>
      <c r="JIL75" s="677"/>
      <c r="JIM75" s="677"/>
      <c r="JIN75" s="677"/>
      <c r="JIO75" s="677"/>
      <c r="JIP75" s="677"/>
      <c r="JIQ75" s="677"/>
      <c r="JIR75" s="677"/>
      <c r="JIS75" s="677"/>
      <c r="JIT75" s="677"/>
      <c r="JIU75" s="677"/>
      <c r="JIV75" s="677"/>
      <c r="JIW75" s="677"/>
      <c r="JIX75" s="677"/>
      <c r="JIY75" s="677"/>
      <c r="JIZ75" s="677"/>
      <c r="JJA75" s="677"/>
      <c r="JJB75" s="677"/>
      <c r="JJC75" s="677"/>
      <c r="JJD75" s="677"/>
      <c r="JJE75" s="677"/>
      <c r="JJF75" s="677"/>
      <c r="JJG75" s="677"/>
      <c r="JJH75" s="677"/>
      <c r="JJI75" s="677"/>
      <c r="JJJ75" s="677"/>
      <c r="JJK75" s="677"/>
      <c r="JJL75" s="677"/>
      <c r="JJM75" s="677"/>
      <c r="JJN75" s="677"/>
      <c r="JJO75" s="677"/>
      <c r="JJP75" s="677"/>
      <c r="JJQ75" s="677"/>
      <c r="JJR75" s="677"/>
      <c r="JJS75" s="677"/>
      <c r="JJT75" s="677"/>
      <c r="JJU75" s="677"/>
      <c r="JJV75" s="677"/>
      <c r="JJW75" s="677"/>
      <c r="JJX75" s="677"/>
      <c r="JJY75" s="677"/>
      <c r="JJZ75" s="677"/>
      <c r="JKA75" s="677"/>
      <c r="JKB75" s="677"/>
      <c r="JKC75" s="677"/>
      <c r="JKD75" s="677"/>
      <c r="JKE75" s="677"/>
      <c r="JKF75" s="677"/>
      <c r="JKG75" s="677"/>
      <c r="JKH75" s="677"/>
      <c r="JKI75" s="677"/>
      <c r="JKJ75" s="677"/>
      <c r="JKK75" s="677"/>
      <c r="JKL75" s="677"/>
      <c r="JKM75" s="677"/>
      <c r="JKN75" s="677"/>
      <c r="JKO75" s="677"/>
      <c r="JKP75" s="677"/>
      <c r="JKQ75" s="677"/>
      <c r="JKR75" s="677"/>
      <c r="JKS75" s="677"/>
      <c r="JKT75" s="677"/>
      <c r="JKU75" s="677"/>
      <c r="JKV75" s="677"/>
      <c r="JKW75" s="677"/>
      <c r="JKX75" s="677"/>
      <c r="JKY75" s="677"/>
      <c r="JKZ75" s="677"/>
      <c r="JLA75" s="677"/>
      <c r="JLB75" s="677"/>
      <c r="JLC75" s="677"/>
      <c r="JLD75" s="677"/>
      <c r="JLE75" s="677"/>
      <c r="JLF75" s="677"/>
      <c r="JLG75" s="677"/>
      <c r="JLH75" s="677"/>
      <c r="JLI75" s="677"/>
      <c r="JLJ75" s="677"/>
      <c r="JLK75" s="677"/>
      <c r="JLL75" s="677"/>
      <c r="JLM75" s="677"/>
      <c r="JLN75" s="677"/>
      <c r="JLO75" s="677"/>
      <c r="JLP75" s="677"/>
      <c r="JLQ75" s="677"/>
      <c r="JLR75" s="677"/>
      <c r="JLS75" s="677"/>
      <c r="JLT75" s="677"/>
      <c r="JLU75" s="677"/>
      <c r="JLV75" s="677"/>
      <c r="JLW75" s="677"/>
      <c r="JLX75" s="677"/>
      <c r="JLY75" s="677"/>
      <c r="JLZ75" s="677"/>
      <c r="JMA75" s="677"/>
      <c r="JMB75" s="677"/>
      <c r="JMC75" s="677"/>
      <c r="JMD75" s="677"/>
      <c r="JME75" s="677"/>
      <c r="JMF75" s="677"/>
      <c r="JMG75" s="677"/>
      <c r="JMH75" s="677"/>
      <c r="JMI75" s="677"/>
      <c r="JMJ75" s="677"/>
      <c r="JMK75" s="677"/>
      <c r="JML75" s="677"/>
      <c r="JMM75" s="677"/>
      <c r="JMN75" s="677"/>
      <c r="JMO75" s="677"/>
      <c r="JMP75" s="677"/>
      <c r="JMQ75" s="677"/>
      <c r="JMR75" s="677"/>
      <c r="JMS75" s="677"/>
      <c r="JMT75" s="677"/>
      <c r="JMU75" s="677"/>
      <c r="JMV75" s="677"/>
      <c r="JMW75" s="677"/>
      <c r="JMX75" s="677"/>
      <c r="JMY75" s="677"/>
      <c r="JMZ75" s="677"/>
      <c r="JNA75" s="677"/>
      <c r="JNB75" s="677"/>
      <c r="JNC75" s="677"/>
      <c r="JND75" s="677"/>
      <c r="JNE75" s="677"/>
      <c r="JNF75" s="677"/>
      <c r="JNG75" s="677"/>
      <c r="JNH75" s="677"/>
      <c r="JNI75" s="677"/>
      <c r="JNJ75" s="677"/>
      <c r="JNK75" s="677"/>
      <c r="JNL75" s="677"/>
      <c r="JNM75" s="677"/>
      <c r="JNN75" s="677"/>
      <c r="JNO75" s="677"/>
      <c r="JNP75" s="677"/>
      <c r="JNQ75" s="677"/>
      <c r="JNR75" s="677"/>
      <c r="JNS75" s="677"/>
      <c r="JNT75" s="677"/>
      <c r="JNU75" s="677"/>
      <c r="JNV75" s="677"/>
      <c r="JNW75" s="677"/>
      <c r="JNX75" s="677"/>
      <c r="JNY75" s="677"/>
      <c r="JNZ75" s="677"/>
      <c r="JOA75" s="677"/>
      <c r="JOB75" s="677"/>
      <c r="JOC75" s="677"/>
      <c r="JOD75" s="677"/>
      <c r="JOE75" s="677"/>
      <c r="JOF75" s="677"/>
      <c r="JOG75" s="677"/>
      <c r="JOH75" s="677"/>
      <c r="JOI75" s="677"/>
      <c r="JOJ75" s="677"/>
      <c r="JOK75" s="677"/>
      <c r="JOL75" s="677"/>
      <c r="JOM75" s="677"/>
      <c r="JON75" s="677"/>
      <c r="JOO75" s="677"/>
      <c r="JOP75" s="677"/>
      <c r="JOQ75" s="677"/>
      <c r="JOR75" s="677"/>
      <c r="JOS75" s="677"/>
      <c r="JOT75" s="677"/>
      <c r="JOU75" s="677"/>
      <c r="JOV75" s="677"/>
      <c r="JOW75" s="677"/>
      <c r="JOX75" s="677"/>
      <c r="JOY75" s="677"/>
      <c r="JOZ75" s="677"/>
      <c r="JPA75" s="677"/>
      <c r="JPB75" s="677"/>
      <c r="JPC75" s="677"/>
      <c r="JPD75" s="677"/>
      <c r="JPE75" s="677"/>
      <c r="JPF75" s="677"/>
      <c r="JPG75" s="677"/>
      <c r="JPH75" s="677"/>
      <c r="JPI75" s="677"/>
      <c r="JPJ75" s="677"/>
      <c r="JPK75" s="677"/>
      <c r="JPL75" s="677"/>
      <c r="JPM75" s="677"/>
      <c r="JPN75" s="677"/>
      <c r="JPO75" s="677"/>
      <c r="JPP75" s="677"/>
      <c r="JPQ75" s="677"/>
      <c r="JPR75" s="677"/>
      <c r="JPS75" s="677"/>
      <c r="JPT75" s="677"/>
      <c r="JPU75" s="677"/>
      <c r="JPV75" s="677"/>
      <c r="JPW75" s="677"/>
      <c r="JPX75" s="677"/>
      <c r="JPY75" s="677"/>
      <c r="JPZ75" s="677"/>
      <c r="JQA75" s="677"/>
      <c r="JQB75" s="677"/>
      <c r="JQC75" s="677"/>
      <c r="JQD75" s="677"/>
      <c r="JQE75" s="677"/>
      <c r="JQF75" s="677"/>
      <c r="JQG75" s="677"/>
      <c r="JQH75" s="677"/>
      <c r="JQI75" s="677"/>
      <c r="JQJ75" s="677"/>
      <c r="JQK75" s="677"/>
      <c r="JQL75" s="677"/>
      <c r="JQM75" s="677"/>
      <c r="JQN75" s="677"/>
      <c r="JQO75" s="677"/>
      <c r="JQP75" s="677"/>
      <c r="JQQ75" s="677"/>
      <c r="JQR75" s="677"/>
      <c r="JQS75" s="677"/>
      <c r="JQT75" s="677"/>
      <c r="JQU75" s="677"/>
      <c r="JQV75" s="677"/>
      <c r="JQW75" s="677"/>
      <c r="JQX75" s="677"/>
      <c r="JQY75" s="677"/>
      <c r="JQZ75" s="677"/>
      <c r="JRA75" s="677"/>
      <c r="JRB75" s="677"/>
      <c r="JRC75" s="677"/>
      <c r="JRD75" s="677"/>
      <c r="JRE75" s="677"/>
      <c r="JRF75" s="677"/>
      <c r="JRG75" s="677"/>
      <c r="JRH75" s="677"/>
      <c r="JRI75" s="677"/>
      <c r="JRJ75" s="677"/>
      <c r="JRK75" s="677"/>
      <c r="JRL75" s="677"/>
      <c r="JRM75" s="677"/>
      <c r="JRN75" s="677"/>
      <c r="JRO75" s="677"/>
      <c r="JRP75" s="677"/>
      <c r="JRQ75" s="677"/>
      <c r="JRR75" s="677"/>
      <c r="JRS75" s="677"/>
      <c r="JRT75" s="677"/>
      <c r="JRU75" s="677"/>
      <c r="JRV75" s="677"/>
      <c r="JRW75" s="677"/>
      <c r="JRX75" s="677"/>
      <c r="JRY75" s="677"/>
      <c r="JRZ75" s="677"/>
      <c r="JSA75" s="677"/>
      <c r="JSB75" s="677"/>
      <c r="JSC75" s="677"/>
      <c r="JSD75" s="677"/>
      <c r="JSE75" s="677"/>
      <c r="JSF75" s="677"/>
      <c r="JSG75" s="677"/>
      <c r="JSH75" s="677"/>
      <c r="JSI75" s="677"/>
      <c r="JSJ75" s="677"/>
      <c r="JSK75" s="677"/>
      <c r="JSL75" s="677"/>
      <c r="JSM75" s="677"/>
      <c r="JSN75" s="677"/>
      <c r="JSO75" s="677"/>
      <c r="JSP75" s="677"/>
      <c r="JSQ75" s="677"/>
      <c r="JSR75" s="677"/>
      <c r="JSS75" s="677"/>
      <c r="JST75" s="677"/>
      <c r="JSU75" s="677"/>
      <c r="JSV75" s="677"/>
      <c r="JSW75" s="677"/>
      <c r="JSX75" s="677"/>
      <c r="JSY75" s="677"/>
      <c r="JSZ75" s="677"/>
      <c r="JTA75" s="677"/>
      <c r="JTB75" s="677"/>
      <c r="JTC75" s="677"/>
      <c r="JTD75" s="677"/>
      <c r="JTE75" s="677"/>
      <c r="JTF75" s="677"/>
      <c r="JTG75" s="677"/>
      <c r="JTH75" s="677"/>
      <c r="JTI75" s="677"/>
      <c r="JTJ75" s="677"/>
      <c r="JTK75" s="677"/>
      <c r="JTL75" s="677"/>
      <c r="JTM75" s="677"/>
      <c r="JTN75" s="677"/>
      <c r="JTO75" s="677"/>
      <c r="JTP75" s="677"/>
      <c r="JTQ75" s="677"/>
      <c r="JTR75" s="677"/>
      <c r="JTS75" s="677"/>
      <c r="JTT75" s="677"/>
      <c r="JTU75" s="677"/>
      <c r="JTV75" s="677"/>
      <c r="JTW75" s="677"/>
      <c r="JTX75" s="677"/>
      <c r="JTY75" s="677"/>
      <c r="JTZ75" s="677"/>
      <c r="JUA75" s="677"/>
      <c r="JUB75" s="677"/>
      <c r="JUC75" s="677"/>
      <c r="JUD75" s="677"/>
      <c r="JUE75" s="677"/>
      <c r="JUF75" s="677"/>
      <c r="JUG75" s="677"/>
      <c r="JUH75" s="677"/>
      <c r="JUI75" s="677"/>
      <c r="JUJ75" s="677"/>
      <c r="JUK75" s="677"/>
      <c r="JUL75" s="677"/>
      <c r="JUM75" s="677"/>
      <c r="JUN75" s="677"/>
      <c r="JUO75" s="677"/>
      <c r="JUP75" s="677"/>
      <c r="JUQ75" s="677"/>
      <c r="JUR75" s="677"/>
      <c r="JUS75" s="677"/>
      <c r="JUT75" s="677"/>
      <c r="JUU75" s="677"/>
      <c r="JUV75" s="677"/>
      <c r="JUW75" s="677"/>
      <c r="JUX75" s="677"/>
      <c r="JUY75" s="677"/>
      <c r="JUZ75" s="677"/>
      <c r="JVA75" s="677"/>
      <c r="JVB75" s="677"/>
      <c r="JVC75" s="677"/>
      <c r="JVD75" s="677"/>
      <c r="JVE75" s="677"/>
      <c r="JVF75" s="677"/>
      <c r="JVG75" s="677"/>
      <c r="JVH75" s="677"/>
      <c r="JVI75" s="677"/>
      <c r="JVJ75" s="677"/>
      <c r="JVK75" s="677"/>
      <c r="JVL75" s="677"/>
      <c r="JVM75" s="677"/>
      <c r="JVN75" s="677"/>
      <c r="JVO75" s="677"/>
      <c r="JVP75" s="677"/>
      <c r="JVQ75" s="677"/>
      <c r="JVR75" s="677"/>
      <c r="JVS75" s="677"/>
      <c r="JVT75" s="677"/>
      <c r="JVU75" s="677"/>
      <c r="JVV75" s="677"/>
      <c r="JVW75" s="677"/>
      <c r="JVX75" s="677"/>
      <c r="JVY75" s="677"/>
      <c r="JVZ75" s="677"/>
      <c r="JWA75" s="677"/>
      <c r="JWB75" s="677"/>
      <c r="JWC75" s="677"/>
      <c r="JWD75" s="677"/>
      <c r="JWE75" s="677"/>
      <c r="JWF75" s="677"/>
      <c r="JWG75" s="677"/>
      <c r="JWH75" s="677"/>
      <c r="JWI75" s="677"/>
      <c r="JWJ75" s="677"/>
      <c r="JWK75" s="677"/>
      <c r="JWL75" s="677"/>
      <c r="JWM75" s="677"/>
      <c r="JWN75" s="677"/>
      <c r="JWO75" s="677"/>
      <c r="JWP75" s="677"/>
      <c r="JWQ75" s="677"/>
      <c r="JWR75" s="677"/>
      <c r="JWS75" s="677"/>
      <c r="JWT75" s="677"/>
      <c r="JWU75" s="677"/>
      <c r="JWV75" s="677"/>
      <c r="JWW75" s="677"/>
      <c r="JWX75" s="677"/>
      <c r="JWY75" s="677"/>
      <c r="JWZ75" s="677"/>
      <c r="JXA75" s="677"/>
      <c r="JXB75" s="677"/>
      <c r="JXC75" s="677"/>
      <c r="JXD75" s="677"/>
      <c r="JXE75" s="677"/>
      <c r="JXF75" s="677"/>
      <c r="JXG75" s="677"/>
      <c r="JXH75" s="677"/>
      <c r="JXI75" s="677"/>
      <c r="JXJ75" s="677"/>
      <c r="JXK75" s="677"/>
      <c r="JXL75" s="677"/>
      <c r="JXM75" s="677"/>
      <c r="JXN75" s="677"/>
      <c r="JXO75" s="677"/>
      <c r="JXP75" s="677"/>
      <c r="JXQ75" s="677"/>
      <c r="JXR75" s="677"/>
      <c r="JXS75" s="677"/>
      <c r="JXT75" s="677"/>
      <c r="JXU75" s="677"/>
      <c r="JXV75" s="677"/>
      <c r="JXW75" s="677"/>
      <c r="JXX75" s="677"/>
      <c r="JXY75" s="677"/>
      <c r="JXZ75" s="677"/>
      <c r="JYA75" s="677"/>
      <c r="JYB75" s="677"/>
      <c r="JYC75" s="677"/>
      <c r="JYD75" s="677"/>
      <c r="JYE75" s="677"/>
      <c r="JYF75" s="677"/>
      <c r="JYG75" s="677"/>
      <c r="JYH75" s="677"/>
      <c r="JYI75" s="677"/>
      <c r="JYJ75" s="677"/>
      <c r="JYK75" s="677"/>
      <c r="JYL75" s="677"/>
      <c r="JYM75" s="677"/>
      <c r="JYN75" s="677"/>
      <c r="JYO75" s="677"/>
      <c r="JYP75" s="677"/>
      <c r="JYQ75" s="677"/>
      <c r="JYR75" s="677"/>
      <c r="JYS75" s="677"/>
      <c r="JYT75" s="677"/>
      <c r="JYU75" s="677"/>
      <c r="JYV75" s="677"/>
      <c r="JYW75" s="677"/>
      <c r="JYX75" s="677"/>
      <c r="JYY75" s="677"/>
      <c r="JYZ75" s="677"/>
      <c r="JZA75" s="677"/>
      <c r="JZB75" s="677"/>
      <c r="JZC75" s="677"/>
      <c r="JZD75" s="677"/>
      <c r="JZE75" s="677"/>
      <c r="JZF75" s="677"/>
      <c r="JZG75" s="677"/>
      <c r="JZH75" s="677"/>
      <c r="JZI75" s="677"/>
      <c r="JZJ75" s="677"/>
      <c r="JZK75" s="677"/>
      <c r="JZL75" s="677"/>
      <c r="JZM75" s="677"/>
      <c r="JZN75" s="677"/>
      <c r="JZO75" s="677"/>
      <c r="JZP75" s="677"/>
      <c r="JZQ75" s="677"/>
      <c r="JZR75" s="677"/>
      <c r="JZS75" s="677"/>
      <c r="JZT75" s="677"/>
      <c r="JZU75" s="677"/>
      <c r="JZV75" s="677"/>
      <c r="JZW75" s="677"/>
      <c r="JZX75" s="677"/>
      <c r="JZY75" s="677"/>
      <c r="JZZ75" s="677"/>
      <c r="KAA75" s="677"/>
      <c r="KAB75" s="677"/>
      <c r="KAC75" s="677"/>
      <c r="KAD75" s="677"/>
      <c r="KAE75" s="677"/>
      <c r="KAF75" s="677"/>
      <c r="KAG75" s="677"/>
      <c r="KAH75" s="677"/>
      <c r="KAI75" s="677"/>
      <c r="KAJ75" s="677"/>
      <c r="KAK75" s="677"/>
      <c r="KAL75" s="677"/>
      <c r="KAM75" s="677"/>
      <c r="KAN75" s="677"/>
      <c r="KAO75" s="677"/>
      <c r="KAP75" s="677"/>
      <c r="KAQ75" s="677"/>
      <c r="KAR75" s="677"/>
      <c r="KAS75" s="677"/>
      <c r="KAT75" s="677"/>
      <c r="KAU75" s="677"/>
      <c r="KAV75" s="677"/>
      <c r="KAW75" s="677"/>
      <c r="KAX75" s="677"/>
      <c r="KAY75" s="677"/>
      <c r="KAZ75" s="677"/>
      <c r="KBA75" s="677"/>
      <c r="KBB75" s="677"/>
      <c r="KBC75" s="677"/>
      <c r="KBD75" s="677"/>
      <c r="KBE75" s="677"/>
      <c r="KBF75" s="677"/>
      <c r="KBG75" s="677"/>
      <c r="KBH75" s="677"/>
      <c r="KBI75" s="677"/>
      <c r="KBJ75" s="677"/>
      <c r="KBK75" s="677"/>
      <c r="KBL75" s="677"/>
      <c r="KBM75" s="677"/>
      <c r="KBN75" s="677"/>
      <c r="KBO75" s="677"/>
      <c r="KBP75" s="677"/>
      <c r="KBQ75" s="677"/>
      <c r="KBR75" s="677"/>
      <c r="KBS75" s="677"/>
      <c r="KBT75" s="677"/>
      <c r="KBU75" s="677"/>
      <c r="KBV75" s="677"/>
      <c r="KBW75" s="677"/>
      <c r="KBX75" s="677"/>
      <c r="KBY75" s="677"/>
      <c r="KBZ75" s="677"/>
      <c r="KCA75" s="677"/>
      <c r="KCB75" s="677"/>
      <c r="KCC75" s="677"/>
      <c r="KCD75" s="677"/>
      <c r="KCE75" s="677"/>
      <c r="KCF75" s="677"/>
      <c r="KCG75" s="677"/>
      <c r="KCH75" s="677"/>
      <c r="KCI75" s="677"/>
      <c r="KCJ75" s="677"/>
      <c r="KCK75" s="677"/>
      <c r="KCL75" s="677"/>
      <c r="KCM75" s="677"/>
      <c r="KCN75" s="677"/>
      <c r="KCO75" s="677"/>
      <c r="KCP75" s="677"/>
      <c r="KCQ75" s="677"/>
      <c r="KCR75" s="677"/>
      <c r="KCS75" s="677"/>
      <c r="KCT75" s="677"/>
      <c r="KCU75" s="677"/>
      <c r="KCV75" s="677"/>
      <c r="KCW75" s="677"/>
      <c r="KCX75" s="677"/>
      <c r="KCY75" s="677"/>
      <c r="KCZ75" s="677"/>
      <c r="KDA75" s="677"/>
      <c r="KDB75" s="677"/>
      <c r="KDC75" s="677"/>
      <c r="KDD75" s="677"/>
      <c r="KDE75" s="677"/>
      <c r="KDF75" s="677"/>
      <c r="KDG75" s="677"/>
      <c r="KDH75" s="677"/>
      <c r="KDI75" s="677"/>
      <c r="KDJ75" s="677"/>
      <c r="KDK75" s="677"/>
      <c r="KDL75" s="677"/>
      <c r="KDM75" s="677"/>
      <c r="KDN75" s="677"/>
      <c r="KDO75" s="677"/>
      <c r="KDP75" s="677"/>
      <c r="KDQ75" s="677"/>
      <c r="KDR75" s="677"/>
      <c r="KDS75" s="677"/>
      <c r="KDT75" s="677"/>
      <c r="KDU75" s="677"/>
      <c r="KDV75" s="677"/>
      <c r="KDW75" s="677"/>
      <c r="KDX75" s="677"/>
      <c r="KDY75" s="677"/>
      <c r="KDZ75" s="677"/>
      <c r="KEA75" s="677"/>
      <c r="KEB75" s="677"/>
      <c r="KEC75" s="677"/>
      <c r="KED75" s="677"/>
      <c r="KEE75" s="677"/>
      <c r="KEF75" s="677"/>
      <c r="KEG75" s="677"/>
      <c r="KEH75" s="677"/>
      <c r="KEI75" s="677"/>
      <c r="KEJ75" s="677"/>
      <c r="KEK75" s="677"/>
      <c r="KEL75" s="677"/>
      <c r="KEM75" s="677"/>
      <c r="KEN75" s="677"/>
      <c r="KEO75" s="677"/>
      <c r="KEP75" s="677"/>
      <c r="KEQ75" s="677"/>
      <c r="KER75" s="677"/>
      <c r="KES75" s="677"/>
      <c r="KET75" s="677"/>
      <c r="KEU75" s="677"/>
      <c r="KEV75" s="677"/>
      <c r="KEW75" s="677"/>
      <c r="KEX75" s="677"/>
      <c r="KEY75" s="677"/>
      <c r="KEZ75" s="677"/>
      <c r="KFA75" s="677"/>
      <c r="KFB75" s="677"/>
      <c r="KFC75" s="677"/>
      <c r="KFD75" s="677"/>
      <c r="KFE75" s="677"/>
      <c r="KFF75" s="677"/>
      <c r="KFG75" s="677"/>
      <c r="KFH75" s="677"/>
      <c r="KFI75" s="677"/>
      <c r="KFJ75" s="677"/>
      <c r="KFK75" s="677"/>
      <c r="KFL75" s="677"/>
      <c r="KFM75" s="677"/>
      <c r="KFN75" s="677"/>
      <c r="KFO75" s="677"/>
      <c r="KFP75" s="677"/>
      <c r="KFQ75" s="677"/>
      <c r="KFR75" s="677"/>
      <c r="KFS75" s="677"/>
      <c r="KFT75" s="677"/>
      <c r="KFU75" s="677"/>
      <c r="KFV75" s="677"/>
      <c r="KFW75" s="677"/>
      <c r="KFX75" s="677"/>
      <c r="KFY75" s="677"/>
      <c r="KFZ75" s="677"/>
      <c r="KGA75" s="677"/>
      <c r="KGB75" s="677"/>
      <c r="KGC75" s="677"/>
      <c r="KGD75" s="677"/>
      <c r="KGE75" s="677"/>
      <c r="KGF75" s="677"/>
      <c r="KGG75" s="677"/>
      <c r="KGH75" s="677"/>
      <c r="KGI75" s="677"/>
      <c r="KGJ75" s="677"/>
      <c r="KGK75" s="677"/>
      <c r="KGL75" s="677"/>
      <c r="KGM75" s="677"/>
      <c r="KGN75" s="677"/>
      <c r="KGO75" s="677"/>
      <c r="KGP75" s="677"/>
      <c r="KGQ75" s="677"/>
      <c r="KGR75" s="677"/>
      <c r="KGS75" s="677"/>
      <c r="KGT75" s="677"/>
      <c r="KGU75" s="677"/>
      <c r="KGV75" s="677"/>
      <c r="KGW75" s="677"/>
      <c r="KGX75" s="677"/>
      <c r="KGY75" s="677"/>
      <c r="KGZ75" s="677"/>
      <c r="KHA75" s="677"/>
      <c r="KHB75" s="677"/>
      <c r="KHC75" s="677"/>
      <c r="KHD75" s="677"/>
      <c r="KHE75" s="677"/>
      <c r="KHF75" s="677"/>
      <c r="KHG75" s="677"/>
      <c r="KHH75" s="677"/>
      <c r="KHI75" s="677"/>
      <c r="KHJ75" s="677"/>
      <c r="KHK75" s="677"/>
      <c r="KHL75" s="677"/>
      <c r="KHM75" s="677"/>
      <c r="KHN75" s="677"/>
      <c r="KHO75" s="677"/>
      <c r="KHP75" s="677"/>
      <c r="KHQ75" s="677"/>
      <c r="KHR75" s="677"/>
      <c r="KHS75" s="677"/>
      <c r="KHT75" s="677"/>
      <c r="KHU75" s="677"/>
      <c r="KHV75" s="677"/>
      <c r="KHW75" s="677"/>
      <c r="KHX75" s="677"/>
      <c r="KHY75" s="677"/>
      <c r="KHZ75" s="677"/>
      <c r="KIA75" s="677"/>
      <c r="KIB75" s="677"/>
      <c r="KIC75" s="677"/>
      <c r="KID75" s="677"/>
      <c r="KIE75" s="677"/>
      <c r="KIF75" s="677"/>
      <c r="KIG75" s="677"/>
      <c r="KIH75" s="677"/>
      <c r="KII75" s="677"/>
      <c r="KIJ75" s="677"/>
      <c r="KIK75" s="677"/>
      <c r="KIL75" s="677"/>
      <c r="KIM75" s="677"/>
      <c r="KIN75" s="677"/>
      <c r="KIO75" s="677"/>
      <c r="KIP75" s="677"/>
      <c r="KIQ75" s="677"/>
      <c r="KIR75" s="677"/>
      <c r="KIS75" s="677"/>
      <c r="KIT75" s="677"/>
      <c r="KIU75" s="677"/>
      <c r="KIV75" s="677"/>
      <c r="KIW75" s="677"/>
      <c r="KIX75" s="677"/>
      <c r="KIY75" s="677"/>
      <c r="KIZ75" s="677"/>
      <c r="KJA75" s="677"/>
      <c r="KJB75" s="677"/>
      <c r="KJC75" s="677"/>
      <c r="KJD75" s="677"/>
      <c r="KJE75" s="677"/>
      <c r="KJF75" s="677"/>
      <c r="KJG75" s="677"/>
      <c r="KJH75" s="677"/>
      <c r="KJI75" s="677"/>
      <c r="KJJ75" s="677"/>
      <c r="KJK75" s="677"/>
      <c r="KJL75" s="677"/>
      <c r="KJM75" s="677"/>
      <c r="KJN75" s="677"/>
      <c r="KJO75" s="677"/>
      <c r="KJP75" s="677"/>
      <c r="KJQ75" s="677"/>
      <c r="KJR75" s="677"/>
      <c r="KJS75" s="677"/>
      <c r="KJT75" s="677"/>
      <c r="KJU75" s="677"/>
      <c r="KJV75" s="677"/>
      <c r="KJW75" s="677"/>
      <c r="KJX75" s="677"/>
      <c r="KJY75" s="677"/>
      <c r="KJZ75" s="677"/>
      <c r="KKA75" s="677"/>
      <c r="KKB75" s="677"/>
      <c r="KKC75" s="677"/>
      <c r="KKD75" s="677"/>
      <c r="KKE75" s="677"/>
      <c r="KKF75" s="677"/>
      <c r="KKG75" s="677"/>
      <c r="KKH75" s="677"/>
      <c r="KKI75" s="677"/>
      <c r="KKJ75" s="677"/>
      <c r="KKK75" s="677"/>
      <c r="KKL75" s="677"/>
      <c r="KKM75" s="677"/>
      <c r="KKN75" s="677"/>
      <c r="KKO75" s="677"/>
      <c r="KKP75" s="677"/>
      <c r="KKQ75" s="677"/>
      <c r="KKR75" s="677"/>
      <c r="KKS75" s="677"/>
      <c r="KKT75" s="677"/>
      <c r="KKU75" s="677"/>
      <c r="KKV75" s="677"/>
      <c r="KKW75" s="677"/>
      <c r="KKX75" s="677"/>
      <c r="KKY75" s="677"/>
      <c r="KKZ75" s="677"/>
      <c r="KLA75" s="677"/>
      <c r="KLB75" s="677"/>
      <c r="KLC75" s="677"/>
      <c r="KLD75" s="677"/>
      <c r="KLE75" s="677"/>
      <c r="KLF75" s="677"/>
      <c r="KLG75" s="677"/>
      <c r="KLH75" s="677"/>
      <c r="KLI75" s="677"/>
      <c r="KLJ75" s="677"/>
      <c r="KLK75" s="677"/>
      <c r="KLL75" s="677"/>
      <c r="KLM75" s="677"/>
      <c r="KLN75" s="677"/>
      <c r="KLO75" s="677"/>
      <c r="KLP75" s="677"/>
      <c r="KLQ75" s="677"/>
      <c r="KLR75" s="677"/>
      <c r="KLS75" s="677"/>
      <c r="KLT75" s="677"/>
      <c r="KLU75" s="677"/>
      <c r="KLV75" s="677"/>
      <c r="KLW75" s="677"/>
      <c r="KLX75" s="677"/>
      <c r="KLY75" s="677"/>
      <c r="KLZ75" s="677"/>
      <c r="KMA75" s="677"/>
      <c r="KMB75" s="677"/>
      <c r="KMC75" s="677"/>
      <c r="KMD75" s="677"/>
      <c r="KME75" s="677"/>
      <c r="KMF75" s="677"/>
      <c r="KMG75" s="677"/>
      <c r="KMH75" s="677"/>
      <c r="KMI75" s="677"/>
      <c r="KMJ75" s="677"/>
      <c r="KMK75" s="677"/>
      <c r="KML75" s="677"/>
      <c r="KMM75" s="677"/>
      <c r="KMN75" s="677"/>
      <c r="KMO75" s="677"/>
      <c r="KMP75" s="677"/>
      <c r="KMQ75" s="677"/>
      <c r="KMR75" s="677"/>
      <c r="KMS75" s="677"/>
      <c r="KMT75" s="677"/>
      <c r="KMU75" s="677"/>
      <c r="KMV75" s="677"/>
      <c r="KMW75" s="677"/>
      <c r="KMX75" s="677"/>
      <c r="KMY75" s="677"/>
      <c r="KMZ75" s="677"/>
      <c r="KNA75" s="677"/>
      <c r="KNB75" s="677"/>
      <c r="KNC75" s="677"/>
      <c r="KND75" s="677"/>
      <c r="KNE75" s="677"/>
      <c r="KNF75" s="677"/>
      <c r="KNG75" s="677"/>
      <c r="KNH75" s="677"/>
      <c r="KNI75" s="677"/>
      <c r="KNJ75" s="677"/>
      <c r="KNK75" s="677"/>
      <c r="KNL75" s="677"/>
      <c r="KNM75" s="677"/>
      <c r="KNN75" s="677"/>
      <c r="KNO75" s="677"/>
      <c r="KNP75" s="677"/>
      <c r="KNQ75" s="677"/>
      <c r="KNR75" s="677"/>
      <c r="KNS75" s="677"/>
      <c r="KNT75" s="677"/>
      <c r="KNU75" s="677"/>
      <c r="KNV75" s="677"/>
      <c r="KNW75" s="677"/>
      <c r="KNX75" s="677"/>
      <c r="KNY75" s="677"/>
      <c r="KNZ75" s="677"/>
      <c r="KOA75" s="677"/>
      <c r="KOB75" s="677"/>
      <c r="KOC75" s="677"/>
      <c r="KOD75" s="677"/>
      <c r="KOE75" s="677"/>
      <c r="KOF75" s="677"/>
      <c r="KOG75" s="677"/>
      <c r="KOH75" s="677"/>
      <c r="KOI75" s="677"/>
      <c r="KOJ75" s="677"/>
      <c r="KOK75" s="677"/>
      <c r="KOL75" s="677"/>
      <c r="KOM75" s="677"/>
      <c r="KON75" s="677"/>
      <c r="KOO75" s="677"/>
      <c r="KOP75" s="677"/>
      <c r="KOQ75" s="677"/>
      <c r="KOR75" s="677"/>
      <c r="KOS75" s="677"/>
      <c r="KOT75" s="677"/>
      <c r="KOU75" s="677"/>
      <c r="KOV75" s="677"/>
      <c r="KOW75" s="677"/>
      <c r="KOX75" s="677"/>
      <c r="KOY75" s="677"/>
      <c r="KOZ75" s="677"/>
      <c r="KPA75" s="677"/>
      <c r="KPB75" s="677"/>
      <c r="KPC75" s="677"/>
      <c r="KPD75" s="677"/>
      <c r="KPE75" s="677"/>
      <c r="KPF75" s="677"/>
      <c r="KPG75" s="677"/>
      <c r="KPH75" s="677"/>
      <c r="KPI75" s="677"/>
      <c r="KPJ75" s="677"/>
      <c r="KPK75" s="677"/>
      <c r="KPL75" s="677"/>
      <c r="KPM75" s="677"/>
      <c r="KPN75" s="677"/>
      <c r="KPO75" s="677"/>
      <c r="KPP75" s="677"/>
      <c r="KPQ75" s="677"/>
      <c r="KPR75" s="677"/>
      <c r="KPS75" s="677"/>
      <c r="KPT75" s="677"/>
      <c r="KPU75" s="677"/>
      <c r="KPV75" s="677"/>
      <c r="KPW75" s="677"/>
      <c r="KPX75" s="677"/>
      <c r="KPY75" s="677"/>
      <c r="KPZ75" s="677"/>
      <c r="KQA75" s="677"/>
      <c r="KQB75" s="677"/>
      <c r="KQC75" s="677"/>
      <c r="KQD75" s="677"/>
      <c r="KQE75" s="677"/>
      <c r="KQF75" s="677"/>
      <c r="KQG75" s="677"/>
      <c r="KQH75" s="677"/>
      <c r="KQI75" s="677"/>
      <c r="KQJ75" s="677"/>
      <c r="KQK75" s="677"/>
      <c r="KQL75" s="677"/>
      <c r="KQM75" s="677"/>
      <c r="KQN75" s="677"/>
      <c r="KQO75" s="677"/>
      <c r="KQP75" s="677"/>
      <c r="KQQ75" s="677"/>
      <c r="KQR75" s="677"/>
      <c r="KQS75" s="677"/>
      <c r="KQT75" s="677"/>
      <c r="KQU75" s="677"/>
      <c r="KQV75" s="677"/>
      <c r="KQW75" s="677"/>
      <c r="KQX75" s="677"/>
      <c r="KQY75" s="677"/>
      <c r="KQZ75" s="677"/>
      <c r="KRA75" s="677"/>
      <c r="KRB75" s="677"/>
      <c r="KRC75" s="677"/>
      <c r="KRD75" s="677"/>
      <c r="KRE75" s="677"/>
      <c r="KRF75" s="677"/>
      <c r="KRG75" s="677"/>
      <c r="KRH75" s="677"/>
      <c r="KRI75" s="677"/>
      <c r="KRJ75" s="677"/>
      <c r="KRK75" s="677"/>
      <c r="KRL75" s="677"/>
      <c r="KRM75" s="677"/>
      <c r="KRN75" s="677"/>
      <c r="KRO75" s="677"/>
      <c r="KRP75" s="677"/>
      <c r="KRQ75" s="677"/>
      <c r="KRR75" s="677"/>
      <c r="KRS75" s="677"/>
      <c r="KRT75" s="677"/>
      <c r="KRU75" s="677"/>
      <c r="KRV75" s="677"/>
      <c r="KRW75" s="677"/>
      <c r="KRX75" s="677"/>
      <c r="KRY75" s="677"/>
      <c r="KRZ75" s="677"/>
      <c r="KSA75" s="677"/>
      <c r="KSB75" s="677"/>
      <c r="KSC75" s="677"/>
      <c r="KSD75" s="677"/>
      <c r="KSE75" s="677"/>
      <c r="KSF75" s="677"/>
      <c r="KSG75" s="677"/>
      <c r="KSH75" s="677"/>
      <c r="KSI75" s="677"/>
      <c r="KSJ75" s="677"/>
      <c r="KSK75" s="677"/>
      <c r="KSL75" s="677"/>
      <c r="KSM75" s="677"/>
      <c r="KSN75" s="677"/>
      <c r="KSO75" s="677"/>
      <c r="KSP75" s="677"/>
      <c r="KSQ75" s="677"/>
      <c r="KSR75" s="677"/>
      <c r="KSS75" s="677"/>
      <c r="KST75" s="677"/>
      <c r="KSU75" s="677"/>
      <c r="KSV75" s="677"/>
      <c r="KSW75" s="677"/>
      <c r="KSX75" s="677"/>
      <c r="KSY75" s="677"/>
      <c r="KSZ75" s="677"/>
      <c r="KTA75" s="677"/>
      <c r="KTB75" s="677"/>
      <c r="KTC75" s="677"/>
      <c r="KTD75" s="677"/>
      <c r="KTE75" s="677"/>
      <c r="KTF75" s="677"/>
      <c r="KTG75" s="677"/>
      <c r="KTH75" s="677"/>
      <c r="KTI75" s="677"/>
      <c r="KTJ75" s="677"/>
      <c r="KTK75" s="677"/>
      <c r="KTL75" s="677"/>
      <c r="KTM75" s="677"/>
      <c r="KTN75" s="677"/>
      <c r="KTO75" s="677"/>
      <c r="KTP75" s="677"/>
      <c r="KTQ75" s="677"/>
      <c r="KTR75" s="677"/>
      <c r="KTS75" s="677"/>
      <c r="KTT75" s="677"/>
      <c r="KTU75" s="677"/>
      <c r="KTV75" s="677"/>
      <c r="KTW75" s="677"/>
      <c r="KTX75" s="677"/>
      <c r="KTY75" s="677"/>
      <c r="KTZ75" s="677"/>
      <c r="KUA75" s="677"/>
      <c r="KUB75" s="677"/>
      <c r="KUC75" s="677"/>
      <c r="KUD75" s="677"/>
      <c r="KUE75" s="677"/>
      <c r="KUF75" s="677"/>
      <c r="KUG75" s="677"/>
      <c r="KUH75" s="677"/>
      <c r="KUI75" s="677"/>
      <c r="KUJ75" s="677"/>
      <c r="KUK75" s="677"/>
      <c r="KUL75" s="677"/>
      <c r="KUM75" s="677"/>
      <c r="KUN75" s="677"/>
      <c r="KUO75" s="677"/>
      <c r="KUP75" s="677"/>
      <c r="KUQ75" s="677"/>
      <c r="KUR75" s="677"/>
      <c r="KUS75" s="677"/>
      <c r="KUT75" s="677"/>
      <c r="KUU75" s="677"/>
      <c r="KUV75" s="677"/>
      <c r="KUW75" s="677"/>
      <c r="KUX75" s="677"/>
      <c r="KUY75" s="677"/>
      <c r="KUZ75" s="677"/>
      <c r="KVA75" s="677"/>
      <c r="KVB75" s="677"/>
      <c r="KVC75" s="677"/>
      <c r="KVD75" s="677"/>
      <c r="KVE75" s="677"/>
      <c r="KVF75" s="677"/>
      <c r="KVG75" s="677"/>
      <c r="KVH75" s="677"/>
      <c r="KVI75" s="677"/>
      <c r="KVJ75" s="677"/>
      <c r="KVK75" s="677"/>
      <c r="KVL75" s="677"/>
      <c r="KVM75" s="677"/>
      <c r="KVN75" s="677"/>
      <c r="KVO75" s="677"/>
      <c r="KVP75" s="677"/>
      <c r="KVQ75" s="677"/>
      <c r="KVR75" s="677"/>
      <c r="KVS75" s="677"/>
      <c r="KVT75" s="677"/>
      <c r="KVU75" s="677"/>
      <c r="KVV75" s="677"/>
      <c r="KVW75" s="677"/>
      <c r="KVX75" s="677"/>
      <c r="KVY75" s="677"/>
      <c r="KVZ75" s="677"/>
      <c r="KWA75" s="677"/>
      <c r="KWB75" s="677"/>
      <c r="KWC75" s="677"/>
      <c r="KWD75" s="677"/>
      <c r="KWE75" s="677"/>
      <c r="KWF75" s="677"/>
      <c r="KWG75" s="677"/>
      <c r="KWH75" s="677"/>
      <c r="KWI75" s="677"/>
      <c r="KWJ75" s="677"/>
      <c r="KWK75" s="677"/>
      <c r="KWL75" s="677"/>
      <c r="KWM75" s="677"/>
      <c r="KWN75" s="677"/>
      <c r="KWO75" s="677"/>
      <c r="KWP75" s="677"/>
      <c r="KWQ75" s="677"/>
      <c r="KWR75" s="677"/>
      <c r="KWS75" s="677"/>
      <c r="KWT75" s="677"/>
      <c r="KWU75" s="677"/>
      <c r="KWV75" s="677"/>
      <c r="KWW75" s="677"/>
      <c r="KWX75" s="677"/>
      <c r="KWY75" s="677"/>
      <c r="KWZ75" s="677"/>
      <c r="KXA75" s="677"/>
      <c r="KXB75" s="677"/>
      <c r="KXC75" s="677"/>
      <c r="KXD75" s="677"/>
      <c r="KXE75" s="677"/>
      <c r="KXF75" s="677"/>
      <c r="KXG75" s="677"/>
      <c r="KXH75" s="677"/>
      <c r="KXI75" s="677"/>
      <c r="KXJ75" s="677"/>
      <c r="KXK75" s="677"/>
      <c r="KXL75" s="677"/>
      <c r="KXM75" s="677"/>
      <c r="KXN75" s="677"/>
      <c r="KXO75" s="677"/>
      <c r="KXP75" s="677"/>
      <c r="KXQ75" s="677"/>
      <c r="KXR75" s="677"/>
      <c r="KXS75" s="677"/>
      <c r="KXT75" s="677"/>
      <c r="KXU75" s="677"/>
      <c r="KXV75" s="677"/>
      <c r="KXW75" s="677"/>
      <c r="KXX75" s="677"/>
      <c r="KXY75" s="677"/>
      <c r="KXZ75" s="677"/>
      <c r="KYA75" s="677"/>
      <c r="KYB75" s="677"/>
      <c r="KYC75" s="677"/>
      <c r="KYD75" s="677"/>
      <c r="KYE75" s="677"/>
      <c r="KYF75" s="677"/>
      <c r="KYG75" s="677"/>
      <c r="KYH75" s="677"/>
      <c r="KYI75" s="677"/>
      <c r="KYJ75" s="677"/>
      <c r="KYK75" s="677"/>
      <c r="KYL75" s="677"/>
      <c r="KYM75" s="677"/>
      <c r="KYN75" s="677"/>
      <c r="KYO75" s="677"/>
      <c r="KYP75" s="677"/>
      <c r="KYQ75" s="677"/>
      <c r="KYR75" s="677"/>
      <c r="KYS75" s="677"/>
      <c r="KYT75" s="677"/>
      <c r="KYU75" s="677"/>
      <c r="KYV75" s="677"/>
      <c r="KYW75" s="677"/>
      <c r="KYX75" s="677"/>
      <c r="KYY75" s="677"/>
      <c r="KYZ75" s="677"/>
      <c r="KZA75" s="677"/>
      <c r="KZB75" s="677"/>
      <c r="KZC75" s="677"/>
      <c r="KZD75" s="677"/>
      <c r="KZE75" s="677"/>
      <c r="KZF75" s="677"/>
      <c r="KZG75" s="677"/>
      <c r="KZH75" s="677"/>
      <c r="KZI75" s="677"/>
      <c r="KZJ75" s="677"/>
      <c r="KZK75" s="677"/>
      <c r="KZL75" s="677"/>
      <c r="KZM75" s="677"/>
      <c r="KZN75" s="677"/>
      <c r="KZO75" s="677"/>
      <c r="KZP75" s="677"/>
      <c r="KZQ75" s="677"/>
      <c r="KZR75" s="677"/>
      <c r="KZS75" s="677"/>
      <c r="KZT75" s="677"/>
      <c r="KZU75" s="677"/>
      <c r="KZV75" s="677"/>
      <c r="KZW75" s="677"/>
      <c r="KZX75" s="677"/>
      <c r="KZY75" s="677"/>
      <c r="KZZ75" s="677"/>
      <c r="LAA75" s="677"/>
      <c r="LAB75" s="677"/>
      <c r="LAC75" s="677"/>
      <c r="LAD75" s="677"/>
      <c r="LAE75" s="677"/>
      <c r="LAF75" s="677"/>
      <c r="LAG75" s="677"/>
      <c r="LAH75" s="677"/>
      <c r="LAI75" s="677"/>
      <c r="LAJ75" s="677"/>
      <c r="LAK75" s="677"/>
      <c r="LAL75" s="677"/>
      <c r="LAM75" s="677"/>
      <c r="LAN75" s="677"/>
      <c r="LAO75" s="677"/>
      <c r="LAP75" s="677"/>
      <c r="LAQ75" s="677"/>
      <c r="LAR75" s="677"/>
      <c r="LAS75" s="677"/>
      <c r="LAT75" s="677"/>
      <c r="LAU75" s="677"/>
      <c r="LAV75" s="677"/>
      <c r="LAW75" s="677"/>
      <c r="LAX75" s="677"/>
      <c r="LAY75" s="677"/>
      <c r="LAZ75" s="677"/>
      <c r="LBA75" s="677"/>
      <c r="LBB75" s="677"/>
      <c r="LBC75" s="677"/>
      <c r="LBD75" s="677"/>
      <c r="LBE75" s="677"/>
      <c r="LBF75" s="677"/>
      <c r="LBG75" s="677"/>
      <c r="LBH75" s="677"/>
      <c r="LBI75" s="677"/>
      <c r="LBJ75" s="677"/>
      <c r="LBK75" s="677"/>
      <c r="LBL75" s="677"/>
      <c r="LBM75" s="677"/>
      <c r="LBN75" s="677"/>
      <c r="LBO75" s="677"/>
      <c r="LBP75" s="677"/>
      <c r="LBQ75" s="677"/>
      <c r="LBR75" s="677"/>
      <c r="LBS75" s="677"/>
      <c r="LBT75" s="677"/>
      <c r="LBU75" s="677"/>
      <c r="LBV75" s="677"/>
      <c r="LBW75" s="677"/>
      <c r="LBX75" s="677"/>
      <c r="LBY75" s="677"/>
      <c r="LBZ75" s="677"/>
      <c r="LCA75" s="677"/>
      <c r="LCB75" s="677"/>
      <c r="LCC75" s="677"/>
      <c r="LCD75" s="677"/>
      <c r="LCE75" s="677"/>
      <c r="LCF75" s="677"/>
      <c r="LCG75" s="677"/>
      <c r="LCH75" s="677"/>
      <c r="LCI75" s="677"/>
      <c r="LCJ75" s="677"/>
      <c r="LCK75" s="677"/>
      <c r="LCL75" s="677"/>
      <c r="LCM75" s="677"/>
      <c r="LCN75" s="677"/>
      <c r="LCO75" s="677"/>
      <c r="LCP75" s="677"/>
      <c r="LCQ75" s="677"/>
      <c r="LCR75" s="677"/>
      <c r="LCS75" s="677"/>
      <c r="LCT75" s="677"/>
      <c r="LCU75" s="677"/>
      <c r="LCV75" s="677"/>
      <c r="LCW75" s="677"/>
      <c r="LCX75" s="677"/>
      <c r="LCY75" s="677"/>
      <c r="LCZ75" s="677"/>
      <c r="LDA75" s="677"/>
      <c r="LDB75" s="677"/>
      <c r="LDC75" s="677"/>
      <c r="LDD75" s="677"/>
      <c r="LDE75" s="677"/>
      <c r="LDF75" s="677"/>
      <c r="LDG75" s="677"/>
      <c r="LDH75" s="677"/>
      <c r="LDI75" s="677"/>
      <c r="LDJ75" s="677"/>
      <c r="LDK75" s="677"/>
      <c r="LDL75" s="677"/>
      <c r="LDM75" s="677"/>
      <c r="LDN75" s="677"/>
      <c r="LDO75" s="677"/>
      <c r="LDP75" s="677"/>
      <c r="LDQ75" s="677"/>
      <c r="LDR75" s="677"/>
      <c r="LDS75" s="677"/>
      <c r="LDT75" s="677"/>
      <c r="LDU75" s="677"/>
      <c r="LDV75" s="677"/>
      <c r="LDW75" s="677"/>
      <c r="LDX75" s="677"/>
      <c r="LDY75" s="677"/>
      <c r="LDZ75" s="677"/>
      <c r="LEA75" s="677"/>
      <c r="LEB75" s="677"/>
      <c r="LEC75" s="677"/>
      <c r="LED75" s="677"/>
      <c r="LEE75" s="677"/>
      <c r="LEF75" s="677"/>
      <c r="LEG75" s="677"/>
      <c r="LEH75" s="677"/>
      <c r="LEI75" s="677"/>
      <c r="LEJ75" s="677"/>
      <c r="LEK75" s="677"/>
      <c r="LEL75" s="677"/>
      <c r="LEM75" s="677"/>
      <c r="LEN75" s="677"/>
      <c r="LEO75" s="677"/>
      <c r="LEP75" s="677"/>
      <c r="LEQ75" s="677"/>
      <c r="LER75" s="677"/>
      <c r="LES75" s="677"/>
      <c r="LET75" s="677"/>
      <c r="LEU75" s="677"/>
      <c r="LEV75" s="677"/>
      <c r="LEW75" s="677"/>
      <c r="LEX75" s="677"/>
      <c r="LEY75" s="677"/>
      <c r="LEZ75" s="677"/>
      <c r="LFA75" s="677"/>
      <c r="LFB75" s="677"/>
      <c r="LFC75" s="677"/>
      <c r="LFD75" s="677"/>
      <c r="LFE75" s="677"/>
      <c r="LFF75" s="677"/>
      <c r="LFG75" s="677"/>
      <c r="LFH75" s="677"/>
      <c r="LFI75" s="677"/>
      <c r="LFJ75" s="677"/>
      <c r="LFK75" s="677"/>
      <c r="LFL75" s="677"/>
      <c r="LFM75" s="677"/>
      <c r="LFN75" s="677"/>
      <c r="LFO75" s="677"/>
      <c r="LFP75" s="677"/>
      <c r="LFQ75" s="677"/>
      <c r="LFR75" s="677"/>
      <c r="LFS75" s="677"/>
      <c r="LFT75" s="677"/>
      <c r="LFU75" s="677"/>
      <c r="LFV75" s="677"/>
      <c r="LFW75" s="677"/>
      <c r="LFX75" s="677"/>
      <c r="LFY75" s="677"/>
      <c r="LFZ75" s="677"/>
      <c r="LGA75" s="677"/>
      <c r="LGB75" s="677"/>
      <c r="LGC75" s="677"/>
      <c r="LGD75" s="677"/>
      <c r="LGE75" s="677"/>
      <c r="LGF75" s="677"/>
      <c r="LGG75" s="677"/>
      <c r="LGH75" s="677"/>
      <c r="LGI75" s="677"/>
      <c r="LGJ75" s="677"/>
      <c r="LGK75" s="677"/>
      <c r="LGL75" s="677"/>
      <c r="LGM75" s="677"/>
      <c r="LGN75" s="677"/>
      <c r="LGO75" s="677"/>
      <c r="LGP75" s="677"/>
      <c r="LGQ75" s="677"/>
      <c r="LGR75" s="677"/>
      <c r="LGS75" s="677"/>
      <c r="LGT75" s="677"/>
      <c r="LGU75" s="677"/>
      <c r="LGV75" s="677"/>
      <c r="LGW75" s="677"/>
      <c r="LGX75" s="677"/>
      <c r="LGY75" s="677"/>
      <c r="LGZ75" s="677"/>
      <c r="LHA75" s="677"/>
      <c r="LHB75" s="677"/>
      <c r="LHC75" s="677"/>
      <c r="LHD75" s="677"/>
      <c r="LHE75" s="677"/>
      <c r="LHF75" s="677"/>
      <c r="LHG75" s="677"/>
      <c r="LHH75" s="677"/>
      <c r="LHI75" s="677"/>
      <c r="LHJ75" s="677"/>
      <c r="LHK75" s="677"/>
      <c r="LHL75" s="677"/>
      <c r="LHM75" s="677"/>
      <c r="LHN75" s="677"/>
      <c r="LHO75" s="677"/>
      <c r="LHP75" s="677"/>
      <c r="LHQ75" s="677"/>
      <c r="LHR75" s="677"/>
      <c r="LHS75" s="677"/>
      <c r="LHT75" s="677"/>
      <c r="LHU75" s="677"/>
      <c r="LHV75" s="677"/>
      <c r="LHW75" s="677"/>
      <c r="LHX75" s="677"/>
      <c r="LHY75" s="677"/>
      <c r="LHZ75" s="677"/>
      <c r="LIA75" s="677"/>
      <c r="LIB75" s="677"/>
      <c r="LIC75" s="677"/>
      <c r="LID75" s="677"/>
      <c r="LIE75" s="677"/>
      <c r="LIF75" s="677"/>
      <c r="LIG75" s="677"/>
      <c r="LIH75" s="677"/>
      <c r="LII75" s="677"/>
      <c r="LIJ75" s="677"/>
      <c r="LIK75" s="677"/>
      <c r="LIL75" s="677"/>
      <c r="LIM75" s="677"/>
      <c r="LIN75" s="677"/>
      <c r="LIO75" s="677"/>
      <c r="LIP75" s="677"/>
      <c r="LIQ75" s="677"/>
      <c r="LIR75" s="677"/>
      <c r="LIS75" s="677"/>
      <c r="LIT75" s="677"/>
      <c r="LIU75" s="677"/>
      <c r="LIV75" s="677"/>
      <c r="LIW75" s="677"/>
      <c r="LIX75" s="677"/>
      <c r="LIY75" s="677"/>
      <c r="LIZ75" s="677"/>
      <c r="LJA75" s="677"/>
      <c r="LJB75" s="677"/>
      <c r="LJC75" s="677"/>
      <c r="LJD75" s="677"/>
      <c r="LJE75" s="677"/>
      <c r="LJF75" s="677"/>
      <c r="LJG75" s="677"/>
      <c r="LJH75" s="677"/>
      <c r="LJI75" s="677"/>
      <c r="LJJ75" s="677"/>
      <c r="LJK75" s="677"/>
      <c r="LJL75" s="677"/>
      <c r="LJM75" s="677"/>
      <c r="LJN75" s="677"/>
      <c r="LJO75" s="677"/>
      <c r="LJP75" s="677"/>
      <c r="LJQ75" s="677"/>
      <c r="LJR75" s="677"/>
      <c r="LJS75" s="677"/>
      <c r="LJT75" s="677"/>
      <c r="LJU75" s="677"/>
      <c r="LJV75" s="677"/>
      <c r="LJW75" s="677"/>
      <c r="LJX75" s="677"/>
      <c r="LJY75" s="677"/>
      <c r="LJZ75" s="677"/>
      <c r="LKA75" s="677"/>
      <c r="LKB75" s="677"/>
      <c r="LKC75" s="677"/>
      <c r="LKD75" s="677"/>
      <c r="LKE75" s="677"/>
      <c r="LKF75" s="677"/>
      <c r="LKG75" s="677"/>
      <c r="LKH75" s="677"/>
      <c r="LKI75" s="677"/>
      <c r="LKJ75" s="677"/>
      <c r="LKK75" s="677"/>
      <c r="LKL75" s="677"/>
      <c r="LKM75" s="677"/>
      <c r="LKN75" s="677"/>
      <c r="LKO75" s="677"/>
      <c r="LKP75" s="677"/>
      <c r="LKQ75" s="677"/>
      <c r="LKR75" s="677"/>
      <c r="LKS75" s="677"/>
      <c r="LKT75" s="677"/>
      <c r="LKU75" s="677"/>
      <c r="LKV75" s="677"/>
      <c r="LKW75" s="677"/>
      <c r="LKX75" s="677"/>
      <c r="LKY75" s="677"/>
      <c r="LKZ75" s="677"/>
      <c r="LLA75" s="677"/>
      <c r="LLB75" s="677"/>
      <c r="LLC75" s="677"/>
      <c r="LLD75" s="677"/>
      <c r="LLE75" s="677"/>
      <c r="LLF75" s="677"/>
      <c r="LLG75" s="677"/>
      <c r="LLH75" s="677"/>
      <c r="LLI75" s="677"/>
      <c r="LLJ75" s="677"/>
      <c r="LLK75" s="677"/>
      <c r="LLL75" s="677"/>
      <c r="LLM75" s="677"/>
      <c r="LLN75" s="677"/>
      <c r="LLO75" s="677"/>
      <c r="LLP75" s="677"/>
      <c r="LLQ75" s="677"/>
      <c r="LLR75" s="677"/>
      <c r="LLS75" s="677"/>
      <c r="LLT75" s="677"/>
      <c r="LLU75" s="677"/>
      <c r="LLV75" s="677"/>
      <c r="LLW75" s="677"/>
      <c r="LLX75" s="677"/>
      <c r="LLY75" s="677"/>
      <c r="LLZ75" s="677"/>
      <c r="LMA75" s="677"/>
      <c r="LMB75" s="677"/>
      <c r="LMC75" s="677"/>
      <c r="LMD75" s="677"/>
      <c r="LME75" s="677"/>
      <c r="LMF75" s="677"/>
      <c r="LMG75" s="677"/>
      <c r="LMH75" s="677"/>
      <c r="LMI75" s="677"/>
      <c r="LMJ75" s="677"/>
      <c r="LMK75" s="677"/>
      <c r="LML75" s="677"/>
      <c r="LMM75" s="677"/>
      <c r="LMN75" s="677"/>
      <c r="LMO75" s="677"/>
      <c r="LMP75" s="677"/>
      <c r="LMQ75" s="677"/>
      <c r="LMR75" s="677"/>
      <c r="LMS75" s="677"/>
      <c r="LMT75" s="677"/>
      <c r="LMU75" s="677"/>
      <c r="LMV75" s="677"/>
      <c r="LMW75" s="677"/>
      <c r="LMX75" s="677"/>
      <c r="LMY75" s="677"/>
      <c r="LMZ75" s="677"/>
      <c r="LNA75" s="677"/>
      <c r="LNB75" s="677"/>
      <c r="LNC75" s="677"/>
      <c r="LND75" s="677"/>
      <c r="LNE75" s="677"/>
      <c r="LNF75" s="677"/>
      <c r="LNG75" s="677"/>
      <c r="LNH75" s="677"/>
      <c r="LNI75" s="677"/>
      <c r="LNJ75" s="677"/>
      <c r="LNK75" s="677"/>
      <c r="LNL75" s="677"/>
      <c r="LNM75" s="677"/>
      <c r="LNN75" s="677"/>
      <c r="LNO75" s="677"/>
      <c r="LNP75" s="677"/>
      <c r="LNQ75" s="677"/>
      <c r="LNR75" s="677"/>
      <c r="LNS75" s="677"/>
      <c r="LNT75" s="677"/>
      <c r="LNU75" s="677"/>
      <c r="LNV75" s="677"/>
      <c r="LNW75" s="677"/>
      <c r="LNX75" s="677"/>
      <c r="LNY75" s="677"/>
      <c r="LNZ75" s="677"/>
      <c r="LOA75" s="677"/>
      <c r="LOB75" s="677"/>
      <c r="LOC75" s="677"/>
      <c r="LOD75" s="677"/>
      <c r="LOE75" s="677"/>
      <c r="LOF75" s="677"/>
      <c r="LOG75" s="677"/>
      <c r="LOH75" s="677"/>
      <c r="LOI75" s="677"/>
      <c r="LOJ75" s="677"/>
      <c r="LOK75" s="677"/>
      <c r="LOL75" s="677"/>
      <c r="LOM75" s="677"/>
      <c r="LON75" s="677"/>
      <c r="LOO75" s="677"/>
      <c r="LOP75" s="677"/>
      <c r="LOQ75" s="677"/>
      <c r="LOR75" s="677"/>
      <c r="LOS75" s="677"/>
      <c r="LOT75" s="677"/>
      <c r="LOU75" s="677"/>
      <c r="LOV75" s="677"/>
      <c r="LOW75" s="677"/>
      <c r="LOX75" s="677"/>
      <c r="LOY75" s="677"/>
      <c r="LOZ75" s="677"/>
      <c r="LPA75" s="677"/>
      <c r="LPB75" s="677"/>
      <c r="LPC75" s="677"/>
      <c r="LPD75" s="677"/>
      <c r="LPE75" s="677"/>
      <c r="LPF75" s="677"/>
      <c r="LPG75" s="677"/>
      <c r="LPH75" s="677"/>
      <c r="LPI75" s="677"/>
      <c r="LPJ75" s="677"/>
      <c r="LPK75" s="677"/>
      <c r="LPL75" s="677"/>
      <c r="LPM75" s="677"/>
      <c r="LPN75" s="677"/>
      <c r="LPO75" s="677"/>
      <c r="LPP75" s="677"/>
      <c r="LPQ75" s="677"/>
      <c r="LPR75" s="677"/>
      <c r="LPS75" s="677"/>
      <c r="LPT75" s="677"/>
      <c r="LPU75" s="677"/>
      <c r="LPV75" s="677"/>
      <c r="LPW75" s="677"/>
      <c r="LPX75" s="677"/>
      <c r="LPY75" s="677"/>
      <c r="LPZ75" s="677"/>
      <c r="LQA75" s="677"/>
      <c r="LQB75" s="677"/>
      <c r="LQC75" s="677"/>
      <c r="LQD75" s="677"/>
      <c r="LQE75" s="677"/>
      <c r="LQF75" s="677"/>
      <c r="LQG75" s="677"/>
      <c r="LQH75" s="677"/>
      <c r="LQI75" s="677"/>
      <c r="LQJ75" s="677"/>
      <c r="LQK75" s="677"/>
      <c r="LQL75" s="677"/>
      <c r="LQM75" s="677"/>
      <c r="LQN75" s="677"/>
      <c r="LQO75" s="677"/>
      <c r="LQP75" s="677"/>
      <c r="LQQ75" s="677"/>
      <c r="LQR75" s="677"/>
      <c r="LQS75" s="677"/>
      <c r="LQT75" s="677"/>
      <c r="LQU75" s="677"/>
      <c r="LQV75" s="677"/>
      <c r="LQW75" s="677"/>
      <c r="LQX75" s="677"/>
      <c r="LQY75" s="677"/>
      <c r="LQZ75" s="677"/>
      <c r="LRA75" s="677"/>
      <c r="LRB75" s="677"/>
      <c r="LRC75" s="677"/>
      <c r="LRD75" s="677"/>
      <c r="LRE75" s="677"/>
      <c r="LRF75" s="677"/>
      <c r="LRG75" s="677"/>
      <c r="LRH75" s="677"/>
      <c r="LRI75" s="677"/>
      <c r="LRJ75" s="677"/>
      <c r="LRK75" s="677"/>
      <c r="LRL75" s="677"/>
      <c r="LRM75" s="677"/>
      <c r="LRN75" s="677"/>
      <c r="LRO75" s="677"/>
      <c r="LRP75" s="677"/>
      <c r="LRQ75" s="677"/>
      <c r="LRR75" s="677"/>
      <c r="LRS75" s="677"/>
      <c r="LRT75" s="677"/>
      <c r="LRU75" s="677"/>
      <c r="LRV75" s="677"/>
      <c r="LRW75" s="677"/>
      <c r="LRX75" s="677"/>
      <c r="LRY75" s="677"/>
      <c r="LRZ75" s="677"/>
      <c r="LSA75" s="677"/>
      <c r="LSB75" s="677"/>
      <c r="LSC75" s="677"/>
      <c r="LSD75" s="677"/>
      <c r="LSE75" s="677"/>
      <c r="LSF75" s="677"/>
      <c r="LSG75" s="677"/>
      <c r="LSH75" s="677"/>
      <c r="LSI75" s="677"/>
      <c r="LSJ75" s="677"/>
      <c r="LSK75" s="677"/>
      <c r="LSL75" s="677"/>
      <c r="LSM75" s="677"/>
      <c r="LSN75" s="677"/>
      <c r="LSO75" s="677"/>
      <c r="LSP75" s="677"/>
      <c r="LSQ75" s="677"/>
      <c r="LSR75" s="677"/>
      <c r="LSS75" s="677"/>
      <c r="LST75" s="677"/>
      <c r="LSU75" s="677"/>
      <c r="LSV75" s="677"/>
      <c r="LSW75" s="677"/>
      <c r="LSX75" s="677"/>
      <c r="LSY75" s="677"/>
      <c r="LSZ75" s="677"/>
      <c r="LTA75" s="677"/>
      <c r="LTB75" s="677"/>
      <c r="LTC75" s="677"/>
      <c r="LTD75" s="677"/>
      <c r="LTE75" s="677"/>
      <c r="LTF75" s="677"/>
      <c r="LTG75" s="677"/>
      <c r="LTH75" s="677"/>
      <c r="LTI75" s="677"/>
      <c r="LTJ75" s="677"/>
      <c r="LTK75" s="677"/>
      <c r="LTL75" s="677"/>
      <c r="LTM75" s="677"/>
      <c r="LTN75" s="677"/>
      <c r="LTO75" s="677"/>
      <c r="LTP75" s="677"/>
      <c r="LTQ75" s="677"/>
      <c r="LTR75" s="677"/>
      <c r="LTS75" s="677"/>
      <c r="LTT75" s="677"/>
      <c r="LTU75" s="677"/>
      <c r="LTV75" s="677"/>
      <c r="LTW75" s="677"/>
      <c r="LTX75" s="677"/>
      <c r="LTY75" s="677"/>
      <c r="LTZ75" s="677"/>
      <c r="LUA75" s="677"/>
      <c r="LUB75" s="677"/>
      <c r="LUC75" s="677"/>
      <c r="LUD75" s="677"/>
      <c r="LUE75" s="677"/>
      <c r="LUF75" s="677"/>
      <c r="LUG75" s="677"/>
      <c r="LUH75" s="677"/>
      <c r="LUI75" s="677"/>
      <c r="LUJ75" s="677"/>
      <c r="LUK75" s="677"/>
      <c r="LUL75" s="677"/>
      <c r="LUM75" s="677"/>
      <c r="LUN75" s="677"/>
      <c r="LUO75" s="677"/>
      <c r="LUP75" s="677"/>
      <c r="LUQ75" s="677"/>
      <c r="LUR75" s="677"/>
      <c r="LUS75" s="677"/>
      <c r="LUT75" s="677"/>
      <c r="LUU75" s="677"/>
      <c r="LUV75" s="677"/>
      <c r="LUW75" s="677"/>
      <c r="LUX75" s="677"/>
      <c r="LUY75" s="677"/>
      <c r="LUZ75" s="677"/>
      <c r="LVA75" s="677"/>
      <c r="LVB75" s="677"/>
      <c r="LVC75" s="677"/>
      <c r="LVD75" s="677"/>
      <c r="LVE75" s="677"/>
      <c r="LVF75" s="677"/>
      <c r="LVG75" s="677"/>
      <c r="LVH75" s="677"/>
      <c r="LVI75" s="677"/>
      <c r="LVJ75" s="677"/>
      <c r="LVK75" s="677"/>
      <c r="LVL75" s="677"/>
      <c r="LVM75" s="677"/>
      <c r="LVN75" s="677"/>
      <c r="LVO75" s="677"/>
      <c r="LVP75" s="677"/>
      <c r="LVQ75" s="677"/>
      <c r="LVR75" s="677"/>
      <c r="LVS75" s="677"/>
      <c r="LVT75" s="677"/>
      <c r="LVU75" s="677"/>
      <c r="LVV75" s="677"/>
      <c r="LVW75" s="677"/>
      <c r="LVX75" s="677"/>
      <c r="LVY75" s="677"/>
      <c r="LVZ75" s="677"/>
      <c r="LWA75" s="677"/>
      <c r="LWB75" s="677"/>
      <c r="LWC75" s="677"/>
      <c r="LWD75" s="677"/>
      <c r="LWE75" s="677"/>
      <c r="LWF75" s="677"/>
      <c r="LWG75" s="677"/>
      <c r="LWH75" s="677"/>
      <c r="LWI75" s="677"/>
      <c r="LWJ75" s="677"/>
      <c r="LWK75" s="677"/>
      <c r="LWL75" s="677"/>
      <c r="LWM75" s="677"/>
      <c r="LWN75" s="677"/>
      <c r="LWO75" s="677"/>
      <c r="LWP75" s="677"/>
      <c r="LWQ75" s="677"/>
      <c r="LWR75" s="677"/>
      <c r="LWS75" s="677"/>
      <c r="LWT75" s="677"/>
      <c r="LWU75" s="677"/>
      <c r="LWV75" s="677"/>
      <c r="LWW75" s="677"/>
      <c r="LWX75" s="677"/>
      <c r="LWY75" s="677"/>
      <c r="LWZ75" s="677"/>
      <c r="LXA75" s="677"/>
      <c r="LXB75" s="677"/>
      <c r="LXC75" s="677"/>
      <c r="LXD75" s="677"/>
      <c r="LXE75" s="677"/>
      <c r="LXF75" s="677"/>
      <c r="LXG75" s="677"/>
      <c r="LXH75" s="677"/>
      <c r="LXI75" s="677"/>
      <c r="LXJ75" s="677"/>
      <c r="LXK75" s="677"/>
      <c r="LXL75" s="677"/>
      <c r="LXM75" s="677"/>
      <c r="LXN75" s="677"/>
      <c r="LXO75" s="677"/>
      <c r="LXP75" s="677"/>
      <c r="LXQ75" s="677"/>
      <c r="LXR75" s="677"/>
      <c r="LXS75" s="677"/>
      <c r="LXT75" s="677"/>
      <c r="LXU75" s="677"/>
      <c r="LXV75" s="677"/>
      <c r="LXW75" s="677"/>
      <c r="LXX75" s="677"/>
      <c r="LXY75" s="677"/>
      <c r="LXZ75" s="677"/>
      <c r="LYA75" s="677"/>
      <c r="LYB75" s="677"/>
      <c r="LYC75" s="677"/>
      <c r="LYD75" s="677"/>
      <c r="LYE75" s="677"/>
      <c r="LYF75" s="677"/>
      <c r="LYG75" s="677"/>
      <c r="LYH75" s="677"/>
      <c r="LYI75" s="677"/>
      <c r="LYJ75" s="677"/>
      <c r="LYK75" s="677"/>
      <c r="LYL75" s="677"/>
      <c r="LYM75" s="677"/>
      <c r="LYN75" s="677"/>
      <c r="LYO75" s="677"/>
      <c r="LYP75" s="677"/>
      <c r="LYQ75" s="677"/>
      <c r="LYR75" s="677"/>
      <c r="LYS75" s="677"/>
      <c r="LYT75" s="677"/>
      <c r="LYU75" s="677"/>
      <c r="LYV75" s="677"/>
      <c r="LYW75" s="677"/>
      <c r="LYX75" s="677"/>
      <c r="LYY75" s="677"/>
      <c r="LYZ75" s="677"/>
      <c r="LZA75" s="677"/>
      <c r="LZB75" s="677"/>
      <c r="LZC75" s="677"/>
      <c r="LZD75" s="677"/>
      <c r="LZE75" s="677"/>
      <c r="LZF75" s="677"/>
      <c r="LZG75" s="677"/>
      <c r="LZH75" s="677"/>
      <c r="LZI75" s="677"/>
      <c r="LZJ75" s="677"/>
      <c r="LZK75" s="677"/>
      <c r="LZL75" s="677"/>
      <c r="LZM75" s="677"/>
      <c r="LZN75" s="677"/>
      <c r="LZO75" s="677"/>
      <c r="LZP75" s="677"/>
      <c r="LZQ75" s="677"/>
      <c r="LZR75" s="677"/>
      <c r="LZS75" s="677"/>
      <c r="LZT75" s="677"/>
      <c r="LZU75" s="677"/>
      <c r="LZV75" s="677"/>
      <c r="LZW75" s="677"/>
      <c r="LZX75" s="677"/>
      <c r="LZY75" s="677"/>
      <c r="LZZ75" s="677"/>
      <c r="MAA75" s="677"/>
      <c r="MAB75" s="677"/>
      <c r="MAC75" s="677"/>
      <c r="MAD75" s="677"/>
      <c r="MAE75" s="677"/>
      <c r="MAF75" s="677"/>
      <c r="MAG75" s="677"/>
      <c r="MAH75" s="677"/>
      <c r="MAI75" s="677"/>
      <c r="MAJ75" s="677"/>
      <c r="MAK75" s="677"/>
      <c r="MAL75" s="677"/>
      <c r="MAM75" s="677"/>
      <c r="MAN75" s="677"/>
      <c r="MAO75" s="677"/>
      <c r="MAP75" s="677"/>
      <c r="MAQ75" s="677"/>
      <c r="MAR75" s="677"/>
      <c r="MAS75" s="677"/>
      <c r="MAT75" s="677"/>
      <c r="MAU75" s="677"/>
      <c r="MAV75" s="677"/>
      <c r="MAW75" s="677"/>
      <c r="MAX75" s="677"/>
      <c r="MAY75" s="677"/>
      <c r="MAZ75" s="677"/>
      <c r="MBA75" s="677"/>
      <c r="MBB75" s="677"/>
      <c r="MBC75" s="677"/>
      <c r="MBD75" s="677"/>
      <c r="MBE75" s="677"/>
      <c r="MBF75" s="677"/>
      <c r="MBG75" s="677"/>
      <c r="MBH75" s="677"/>
      <c r="MBI75" s="677"/>
      <c r="MBJ75" s="677"/>
      <c r="MBK75" s="677"/>
      <c r="MBL75" s="677"/>
      <c r="MBM75" s="677"/>
      <c r="MBN75" s="677"/>
      <c r="MBO75" s="677"/>
      <c r="MBP75" s="677"/>
      <c r="MBQ75" s="677"/>
      <c r="MBR75" s="677"/>
      <c r="MBS75" s="677"/>
      <c r="MBT75" s="677"/>
      <c r="MBU75" s="677"/>
      <c r="MBV75" s="677"/>
      <c r="MBW75" s="677"/>
      <c r="MBX75" s="677"/>
      <c r="MBY75" s="677"/>
      <c r="MBZ75" s="677"/>
      <c r="MCA75" s="677"/>
      <c r="MCB75" s="677"/>
      <c r="MCC75" s="677"/>
      <c r="MCD75" s="677"/>
      <c r="MCE75" s="677"/>
      <c r="MCF75" s="677"/>
      <c r="MCG75" s="677"/>
      <c r="MCH75" s="677"/>
      <c r="MCI75" s="677"/>
      <c r="MCJ75" s="677"/>
      <c r="MCK75" s="677"/>
      <c r="MCL75" s="677"/>
      <c r="MCM75" s="677"/>
      <c r="MCN75" s="677"/>
      <c r="MCO75" s="677"/>
      <c r="MCP75" s="677"/>
      <c r="MCQ75" s="677"/>
      <c r="MCR75" s="677"/>
      <c r="MCS75" s="677"/>
      <c r="MCT75" s="677"/>
      <c r="MCU75" s="677"/>
      <c r="MCV75" s="677"/>
      <c r="MCW75" s="677"/>
      <c r="MCX75" s="677"/>
      <c r="MCY75" s="677"/>
      <c r="MCZ75" s="677"/>
      <c r="MDA75" s="677"/>
      <c r="MDB75" s="677"/>
      <c r="MDC75" s="677"/>
      <c r="MDD75" s="677"/>
      <c r="MDE75" s="677"/>
      <c r="MDF75" s="677"/>
      <c r="MDG75" s="677"/>
      <c r="MDH75" s="677"/>
      <c r="MDI75" s="677"/>
      <c r="MDJ75" s="677"/>
      <c r="MDK75" s="677"/>
      <c r="MDL75" s="677"/>
      <c r="MDM75" s="677"/>
      <c r="MDN75" s="677"/>
      <c r="MDO75" s="677"/>
      <c r="MDP75" s="677"/>
      <c r="MDQ75" s="677"/>
      <c r="MDR75" s="677"/>
      <c r="MDS75" s="677"/>
      <c r="MDT75" s="677"/>
      <c r="MDU75" s="677"/>
      <c r="MDV75" s="677"/>
      <c r="MDW75" s="677"/>
      <c r="MDX75" s="677"/>
      <c r="MDY75" s="677"/>
      <c r="MDZ75" s="677"/>
      <c r="MEA75" s="677"/>
      <c r="MEB75" s="677"/>
      <c r="MEC75" s="677"/>
      <c r="MED75" s="677"/>
      <c r="MEE75" s="677"/>
      <c r="MEF75" s="677"/>
      <c r="MEG75" s="677"/>
      <c r="MEH75" s="677"/>
      <c r="MEI75" s="677"/>
      <c r="MEJ75" s="677"/>
      <c r="MEK75" s="677"/>
      <c r="MEL75" s="677"/>
      <c r="MEM75" s="677"/>
      <c r="MEN75" s="677"/>
      <c r="MEO75" s="677"/>
      <c r="MEP75" s="677"/>
      <c r="MEQ75" s="677"/>
      <c r="MER75" s="677"/>
      <c r="MES75" s="677"/>
      <c r="MET75" s="677"/>
      <c r="MEU75" s="677"/>
      <c r="MEV75" s="677"/>
      <c r="MEW75" s="677"/>
      <c r="MEX75" s="677"/>
      <c r="MEY75" s="677"/>
      <c r="MEZ75" s="677"/>
      <c r="MFA75" s="677"/>
      <c r="MFB75" s="677"/>
      <c r="MFC75" s="677"/>
      <c r="MFD75" s="677"/>
      <c r="MFE75" s="677"/>
      <c r="MFF75" s="677"/>
      <c r="MFG75" s="677"/>
      <c r="MFH75" s="677"/>
      <c r="MFI75" s="677"/>
      <c r="MFJ75" s="677"/>
      <c r="MFK75" s="677"/>
      <c r="MFL75" s="677"/>
      <c r="MFM75" s="677"/>
      <c r="MFN75" s="677"/>
      <c r="MFO75" s="677"/>
      <c r="MFP75" s="677"/>
      <c r="MFQ75" s="677"/>
      <c r="MFR75" s="677"/>
      <c r="MFS75" s="677"/>
      <c r="MFT75" s="677"/>
      <c r="MFU75" s="677"/>
      <c r="MFV75" s="677"/>
      <c r="MFW75" s="677"/>
      <c r="MFX75" s="677"/>
      <c r="MFY75" s="677"/>
      <c r="MFZ75" s="677"/>
      <c r="MGA75" s="677"/>
      <c r="MGB75" s="677"/>
      <c r="MGC75" s="677"/>
      <c r="MGD75" s="677"/>
      <c r="MGE75" s="677"/>
      <c r="MGF75" s="677"/>
      <c r="MGG75" s="677"/>
      <c r="MGH75" s="677"/>
      <c r="MGI75" s="677"/>
      <c r="MGJ75" s="677"/>
      <c r="MGK75" s="677"/>
      <c r="MGL75" s="677"/>
      <c r="MGM75" s="677"/>
      <c r="MGN75" s="677"/>
      <c r="MGO75" s="677"/>
      <c r="MGP75" s="677"/>
      <c r="MGQ75" s="677"/>
      <c r="MGR75" s="677"/>
      <c r="MGS75" s="677"/>
      <c r="MGT75" s="677"/>
      <c r="MGU75" s="677"/>
      <c r="MGV75" s="677"/>
      <c r="MGW75" s="677"/>
      <c r="MGX75" s="677"/>
      <c r="MGY75" s="677"/>
      <c r="MGZ75" s="677"/>
      <c r="MHA75" s="677"/>
      <c r="MHB75" s="677"/>
      <c r="MHC75" s="677"/>
      <c r="MHD75" s="677"/>
      <c r="MHE75" s="677"/>
      <c r="MHF75" s="677"/>
      <c r="MHG75" s="677"/>
      <c r="MHH75" s="677"/>
      <c r="MHI75" s="677"/>
      <c r="MHJ75" s="677"/>
      <c r="MHK75" s="677"/>
      <c r="MHL75" s="677"/>
      <c r="MHM75" s="677"/>
      <c r="MHN75" s="677"/>
      <c r="MHO75" s="677"/>
      <c r="MHP75" s="677"/>
      <c r="MHQ75" s="677"/>
      <c r="MHR75" s="677"/>
      <c r="MHS75" s="677"/>
      <c r="MHT75" s="677"/>
      <c r="MHU75" s="677"/>
      <c r="MHV75" s="677"/>
      <c r="MHW75" s="677"/>
      <c r="MHX75" s="677"/>
      <c r="MHY75" s="677"/>
      <c r="MHZ75" s="677"/>
      <c r="MIA75" s="677"/>
      <c r="MIB75" s="677"/>
      <c r="MIC75" s="677"/>
      <c r="MID75" s="677"/>
      <c r="MIE75" s="677"/>
      <c r="MIF75" s="677"/>
      <c r="MIG75" s="677"/>
      <c r="MIH75" s="677"/>
      <c r="MII75" s="677"/>
      <c r="MIJ75" s="677"/>
      <c r="MIK75" s="677"/>
      <c r="MIL75" s="677"/>
      <c r="MIM75" s="677"/>
      <c r="MIN75" s="677"/>
      <c r="MIO75" s="677"/>
      <c r="MIP75" s="677"/>
      <c r="MIQ75" s="677"/>
      <c r="MIR75" s="677"/>
      <c r="MIS75" s="677"/>
      <c r="MIT75" s="677"/>
      <c r="MIU75" s="677"/>
      <c r="MIV75" s="677"/>
      <c r="MIW75" s="677"/>
      <c r="MIX75" s="677"/>
      <c r="MIY75" s="677"/>
      <c r="MIZ75" s="677"/>
      <c r="MJA75" s="677"/>
      <c r="MJB75" s="677"/>
      <c r="MJC75" s="677"/>
      <c r="MJD75" s="677"/>
      <c r="MJE75" s="677"/>
      <c r="MJF75" s="677"/>
      <c r="MJG75" s="677"/>
      <c r="MJH75" s="677"/>
      <c r="MJI75" s="677"/>
      <c r="MJJ75" s="677"/>
      <c r="MJK75" s="677"/>
      <c r="MJL75" s="677"/>
      <c r="MJM75" s="677"/>
      <c r="MJN75" s="677"/>
      <c r="MJO75" s="677"/>
      <c r="MJP75" s="677"/>
      <c r="MJQ75" s="677"/>
      <c r="MJR75" s="677"/>
      <c r="MJS75" s="677"/>
      <c r="MJT75" s="677"/>
      <c r="MJU75" s="677"/>
      <c r="MJV75" s="677"/>
      <c r="MJW75" s="677"/>
      <c r="MJX75" s="677"/>
      <c r="MJY75" s="677"/>
      <c r="MJZ75" s="677"/>
      <c r="MKA75" s="677"/>
      <c r="MKB75" s="677"/>
      <c r="MKC75" s="677"/>
      <c r="MKD75" s="677"/>
      <c r="MKE75" s="677"/>
      <c r="MKF75" s="677"/>
      <c r="MKG75" s="677"/>
      <c r="MKH75" s="677"/>
      <c r="MKI75" s="677"/>
      <c r="MKJ75" s="677"/>
      <c r="MKK75" s="677"/>
      <c r="MKL75" s="677"/>
      <c r="MKM75" s="677"/>
      <c r="MKN75" s="677"/>
      <c r="MKO75" s="677"/>
      <c r="MKP75" s="677"/>
      <c r="MKQ75" s="677"/>
      <c r="MKR75" s="677"/>
      <c r="MKS75" s="677"/>
      <c r="MKT75" s="677"/>
      <c r="MKU75" s="677"/>
      <c r="MKV75" s="677"/>
      <c r="MKW75" s="677"/>
      <c r="MKX75" s="677"/>
      <c r="MKY75" s="677"/>
      <c r="MKZ75" s="677"/>
      <c r="MLA75" s="677"/>
      <c r="MLB75" s="677"/>
      <c r="MLC75" s="677"/>
      <c r="MLD75" s="677"/>
      <c r="MLE75" s="677"/>
      <c r="MLF75" s="677"/>
      <c r="MLG75" s="677"/>
      <c r="MLH75" s="677"/>
      <c r="MLI75" s="677"/>
      <c r="MLJ75" s="677"/>
      <c r="MLK75" s="677"/>
      <c r="MLL75" s="677"/>
      <c r="MLM75" s="677"/>
      <c r="MLN75" s="677"/>
      <c r="MLO75" s="677"/>
      <c r="MLP75" s="677"/>
      <c r="MLQ75" s="677"/>
      <c r="MLR75" s="677"/>
      <c r="MLS75" s="677"/>
      <c r="MLT75" s="677"/>
      <c r="MLU75" s="677"/>
      <c r="MLV75" s="677"/>
      <c r="MLW75" s="677"/>
      <c r="MLX75" s="677"/>
      <c r="MLY75" s="677"/>
      <c r="MLZ75" s="677"/>
      <c r="MMA75" s="677"/>
      <c r="MMB75" s="677"/>
      <c r="MMC75" s="677"/>
      <c r="MMD75" s="677"/>
      <c r="MME75" s="677"/>
      <c r="MMF75" s="677"/>
      <c r="MMG75" s="677"/>
      <c r="MMH75" s="677"/>
      <c r="MMI75" s="677"/>
      <c r="MMJ75" s="677"/>
      <c r="MMK75" s="677"/>
      <c r="MML75" s="677"/>
      <c r="MMM75" s="677"/>
      <c r="MMN75" s="677"/>
      <c r="MMO75" s="677"/>
      <c r="MMP75" s="677"/>
      <c r="MMQ75" s="677"/>
      <c r="MMR75" s="677"/>
      <c r="MMS75" s="677"/>
      <c r="MMT75" s="677"/>
      <c r="MMU75" s="677"/>
      <c r="MMV75" s="677"/>
      <c r="MMW75" s="677"/>
      <c r="MMX75" s="677"/>
      <c r="MMY75" s="677"/>
      <c r="MMZ75" s="677"/>
      <c r="MNA75" s="677"/>
      <c r="MNB75" s="677"/>
      <c r="MNC75" s="677"/>
      <c r="MND75" s="677"/>
      <c r="MNE75" s="677"/>
      <c r="MNF75" s="677"/>
      <c r="MNG75" s="677"/>
      <c r="MNH75" s="677"/>
      <c r="MNI75" s="677"/>
      <c r="MNJ75" s="677"/>
      <c r="MNK75" s="677"/>
      <c r="MNL75" s="677"/>
      <c r="MNM75" s="677"/>
      <c r="MNN75" s="677"/>
      <c r="MNO75" s="677"/>
      <c r="MNP75" s="677"/>
      <c r="MNQ75" s="677"/>
      <c r="MNR75" s="677"/>
      <c r="MNS75" s="677"/>
      <c r="MNT75" s="677"/>
      <c r="MNU75" s="677"/>
      <c r="MNV75" s="677"/>
      <c r="MNW75" s="677"/>
      <c r="MNX75" s="677"/>
      <c r="MNY75" s="677"/>
      <c r="MNZ75" s="677"/>
      <c r="MOA75" s="677"/>
      <c r="MOB75" s="677"/>
      <c r="MOC75" s="677"/>
      <c r="MOD75" s="677"/>
      <c r="MOE75" s="677"/>
      <c r="MOF75" s="677"/>
      <c r="MOG75" s="677"/>
      <c r="MOH75" s="677"/>
      <c r="MOI75" s="677"/>
      <c r="MOJ75" s="677"/>
      <c r="MOK75" s="677"/>
      <c r="MOL75" s="677"/>
      <c r="MOM75" s="677"/>
      <c r="MON75" s="677"/>
      <c r="MOO75" s="677"/>
      <c r="MOP75" s="677"/>
      <c r="MOQ75" s="677"/>
      <c r="MOR75" s="677"/>
      <c r="MOS75" s="677"/>
      <c r="MOT75" s="677"/>
      <c r="MOU75" s="677"/>
      <c r="MOV75" s="677"/>
      <c r="MOW75" s="677"/>
      <c r="MOX75" s="677"/>
      <c r="MOY75" s="677"/>
      <c r="MOZ75" s="677"/>
      <c r="MPA75" s="677"/>
      <c r="MPB75" s="677"/>
      <c r="MPC75" s="677"/>
      <c r="MPD75" s="677"/>
      <c r="MPE75" s="677"/>
      <c r="MPF75" s="677"/>
      <c r="MPG75" s="677"/>
      <c r="MPH75" s="677"/>
      <c r="MPI75" s="677"/>
      <c r="MPJ75" s="677"/>
      <c r="MPK75" s="677"/>
      <c r="MPL75" s="677"/>
      <c r="MPM75" s="677"/>
      <c r="MPN75" s="677"/>
      <c r="MPO75" s="677"/>
      <c r="MPP75" s="677"/>
      <c r="MPQ75" s="677"/>
      <c r="MPR75" s="677"/>
      <c r="MPS75" s="677"/>
      <c r="MPT75" s="677"/>
      <c r="MPU75" s="677"/>
      <c r="MPV75" s="677"/>
      <c r="MPW75" s="677"/>
      <c r="MPX75" s="677"/>
      <c r="MPY75" s="677"/>
      <c r="MPZ75" s="677"/>
      <c r="MQA75" s="677"/>
      <c r="MQB75" s="677"/>
      <c r="MQC75" s="677"/>
      <c r="MQD75" s="677"/>
      <c r="MQE75" s="677"/>
      <c r="MQF75" s="677"/>
      <c r="MQG75" s="677"/>
      <c r="MQH75" s="677"/>
      <c r="MQI75" s="677"/>
      <c r="MQJ75" s="677"/>
      <c r="MQK75" s="677"/>
      <c r="MQL75" s="677"/>
      <c r="MQM75" s="677"/>
      <c r="MQN75" s="677"/>
      <c r="MQO75" s="677"/>
      <c r="MQP75" s="677"/>
      <c r="MQQ75" s="677"/>
      <c r="MQR75" s="677"/>
      <c r="MQS75" s="677"/>
      <c r="MQT75" s="677"/>
      <c r="MQU75" s="677"/>
      <c r="MQV75" s="677"/>
      <c r="MQW75" s="677"/>
      <c r="MQX75" s="677"/>
      <c r="MQY75" s="677"/>
      <c r="MQZ75" s="677"/>
      <c r="MRA75" s="677"/>
      <c r="MRB75" s="677"/>
      <c r="MRC75" s="677"/>
      <c r="MRD75" s="677"/>
      <c r="MRE75" s="677"/>
      <c r="MRF75" s="677"/>
      <c r="MRG75" s="677"/>
      <c r="MRH75" s="677"/>
      <c r="MRI75" s="677"/>
      <c r="MRJ75" s="677"/>
      <c r="MRK75" s="677"/>
      <c r="MRL75" s="677"/>
      <c r="MRM75" s="677"/>
      <c r="MRN75" s="677"/>
      <c r="MRO75" s="677"/>
      <c r="MRP75" s="677"/>
      <c r="MRQ75" s="677"/>
      <c r="MRR75" s="677"/>
      <c r="MRS75" s="677"/>
      <c r="MRT75" s="677"/>
      <c r="MRU75" s="677"/>
      <c r="MRV75" s="677"/>
      <c r="MRW75" s="677"/>
      <c r="MRX75" s="677"/>
      <c r="MRY75" s="677"/>
      <c r="MRZ75" s="677"/>
      <c r="MSA75" s="677"/>
      <c r="MSB75" s="677"/>
      <c r="MSC75" s="677"/>
      <c r="MSD75" s="677"/>
      <c r="MSE75" s="677"/>
      <c r="MSF75" s="677"/>
      <c r="MSG75" s="677"/>
      <c r="MSH75" s="677"/>
      <c r="MSI75" s="677"/>
      <c r="MSJ75" s="677"/>
      <c r="MSK75" s="677"/>
      <c r="MSL75" s="677"/>
      <c r="MSM75" s="677"/>
      <c r="MSN75" s="677"/>
      <c r="MSO75" s="677"/>
      <c r="MSP75" s="677"/>
      <c r="MSQ75" s="677"/>
      <c r="MSR75" s="677"/>
      <c r="MSS75" s="677"/>
      <c r="MST75" s="677"/>
      <c r="MSU75" s="677"/>
      <c r="MSV75" s="677"/>
      <c r="MSW75" s="677"/>
      <c r="MSX75" s="677"/>
      <c r="MSY75" s="677"/>
      <c r="MSZ75" s="677"/>
      <c r="MTA75" s="677"/>
      <c r="MTB75" s="677"/>
      <c r="MTC75" s="677"/>
      <c r="MTD75" s="677"/>
      <c r="MTE75" s="677"/>
      <c r="MTF75" s="677"/>
      <c r="MTG75" s="677"/>
      <c r="MTH75" s="677"/>
      <c r="MTI75" s="677"/>
      <c r="MTJ75" s="677"/>
      <c r="MTK75" s="677"/>
      <c r="MTL75" s="677"/>
      <c r="MTM75" s="677"/>
      <c r="MTN75" s="677"/>
      <c r="MTO75" s="677"/>
      <c r="MTP75" s="677"/>
      <c r="MTQ75" s="677"/>
      <c r="MTR75" s="677"/>
      <c r="MTS75" s="677"/>
      <c r="MTT75" s="677"/>
      <c r="MTU75" s="677"/>
      <c r="MTV75" s="677"/>
      <c r="MTW75" s="677"/>
      <c r="MTX75" s="677"/>
      <c r="MTY75" s="677"/>
      <c r="MTZ75" s="677"/>
      <c r="MUA75" s="677"/>
      <c r="MUB75" s="677"/>
      <c r="MUC75" s="677"/>
      <c r="MUD75" s="677"/>
      <c r="MUE75" s="677"/>
      <c r="MUF75" s="677"/>
      <c r="MUG75" s="677"/>
      <c r="MUH75" s="677"/>
      <c r="MUI75" s="677"/>
      <c r="MUJ75" s="677"/>
      <c r="MUK75" s="677"/>
      <c r="MUL75" s="677"/>
      <c r="MUM75" s="677"/>
      <c r="MUN75" s="677"/>
      <c r="MUO75" s="677"/>
      <c r="MUP75" s="677"/>
      <c r="MUQ75" s="677"/>
      <c r="MUR75" s="677"/>
      <c r="MUS75" s="677"/>
      <c r="MUT75" s="677"/>
      <c r="MUU75" s="677"/>
      <c r="MUV75" s="677"/>
      <c r="MUW75" s="677"/>
      <c r="MUX75" s="677"/>
      <c r="MUY75" s="677"/>
      <c r="MUZ75" s="677"/>
      <c r="MVA75" s="677"/>
      <c r="MVB75" s="677"/>
      <c r="MVC75" s="677"/>
      <c r="MVD75" s="677"/>
      <c r="MVE75" s="677"/>
      <c r="MVF75" s="677"/>
      <c r="MVG75" s="677"/>
      <c r="MVH75" s="677"/>
      <c r="MVI75" s="677"/>
      <c r="MVJ75" s="677"/>
      <c r="MVK75" s="677"/>
      <c r="MVL75" s="677"/>
      <c r="MVM75" s="677"/>
      <c r="MVN75" s="677"/>
      <c r="MVO75" s="677"/>
      <c r="MVP75" s="677"/>
      <c r="MVQ75" s="677"/>
      <c r="MVR75" s="677"/>
      <c r="MVS75" s="677"/>
      <c r="MVT75" s="677"/>
      <c r="MVU75" s="677"/>
      <c r="MVV75" s="677"/>
      <c r="MVW75" s="677"/>
      <c r="MVX75" s="677"/>
      <c r="MVY75" s="677"/>
      <c r="MVZ75" s="677"/>
      <c r="MWA75" s="677"/>
      <c r="MWB75" s="677"/>
      <c r="MWC75" s="677"/>
      <c r="MWD75" s="677"/>
      <c r="MWE75" s="677"/>
      <c r="MWF75" s="677"/>
      <c r="MWG75" s="677"/>
      <c r="MWH75" s="677"/>
      <c r="MWI75" s="677"/>
      <c r="MWJ75" s="677"/>
      <c r="MWK75" s="677"/>
      <c r="MWL75" s="677"/>
      <c r="MWM75" s="677"/>
      <c r="MWN75" s="677"/>
      <c r="MWO75" s="677"/>
      <c r="MWP75" s="677"/>
      <c r="MWQ75" s="677"/>
      <c r="MWR75" s="677"/>
      <c r="MWS75" s="677"/>
      <c r="MWT75" s="677"/>
      <c r="MWU75" s="677"/>
      <c r="MWV75" s="677"/>
      <c r="MWW75" s="677"/>
      <c r="MWX75" s="677"/>
      <c r="MWY75" s="677"/>
      <c r="MWZ75" s="677"/>
      <c r="MXA75" s="677"/>
      <c r="MXB75" s="677"/>
      <c r="MXC75" s="677"/>
      <c r="MXD75" s="677"/>
      <c r="MXE75" s="677"/>
      <c r="MXF75" s="677"/>
      <c r="MXG75" s="677"/>
      <c r="MXH75" s="677"/>
      <c r="MXI75" s="677"/>
      <c r="MXJ75" s="677"/>
      <c r="MXK75" s="677"/>
      <c r="MXL75" s="677"/>
      <c r="MXM75" s="677"/>
      <c r="MXN75" s="677"/>
      <c r="MXO75" s="677"/>
      <c r="MXP75" s="677"/>
      <c r="MXQ75" s="677"/>
      <c r="MXR75" s="677"/>
      <c r="MXS75" s="677"/>
      <c r="MXT75" s="677"/>
      <c r="MXU75" s="677"/>
      <c r="MXV75" s="677"/>
      <c r="MXW75" s="677"/>
      <c r="MXX75" s="677"/>
      <c r="MXY75" s="677"/>
      <c r="MXZ75" s="677"/>
      <c r="MYA75" s="677"/>
      <c r="MYB75" s="677"/>
      <c r="MYC75" s="677"/>
      <c r="MYD75" s="677"/>
      <c r="MYE75" s="677"/>
      <c r="MYF75" s="677"/>
      <c r="MYG75" s="677"/>
      <c r="MYH75" s="677"/>
      <c r="MYI75" s="677"/>
      <c r="MYJ75" s="677"/>
      <c r="MYK75" s="677"/>
      <c r="MYL75" s="677"/>
      <c r="MYM75" s="677"/>
      <c r="MYN75" s="677"/>
      <c r="MYO75" s="677"/>
      <c r="MYP75" s="677"/>
      <c r="MYQ75" s="677"/>
      <c r="MYR75" s="677"/>
      <c r="MYS75" s="677"/>
      <c r="MYT75" s="677"/>
      <c r="MYU75" s="677"/>
      <c r="MYV75" s="677"/>
      <c r="MYW75" s="677"/>
      <c r="MYX75" s="677"/>
      <c r="MYY75" s="677"/>
      <c r="MYZ75" s="677"/>
      <c r="MZA75" s="677"/>
      <c r="MZB75" s="677"/>
      <c r="MZC75" s="677"/>
      <c r="MZD75" s="677"/>
      <c r="MZE75" s="677"/>
      <c r="MZF75" s="677"/>
      <c r="MZG75" s="677"/>
      <c r="MZH75" s="677"/>
      <c r="MZI75" s="677"/>
      <c r="MZJ75" s="677"/>
      <c r="MZK75" s="677"/>
      <c r="MZL75" s="677"/>
      <c r="MZM75" s="677"/>
      <c r="MZN75" s="677"/>
      <c r="MZO75" s="677"/>
      <c r="MZP75" s="677"/>
      <c r="MZQ75" s="677"/>
      <c r="MZR75" s="677"/>
      <c r="MZS75" s="677"/>
      <c r="MZT75" s="677"/>
      <c r="MZU75" s="677"/>
      <c r="MZV75" s="677"/>
      <c r="MZW75" s="677"/>
      <c r="MZX75" s="677"/>
      <c r="MZY75" s="677"/>
      <c r="MZZ75" s="677"/>
      <c r="NAA75" s="677"/>
      <c r="NAB75" s="677"/>
      <c r="NAC75" s="677"/>
      <c r="NAD75" s="677"/>
      <c r="NAE75" s="677"/>
      <c r="NAF75" s="677"/>
      <c r="NAG75" s="677"/>
      <c r="NAH75" s="677"/>
      <c r="NAI75" s="677"/>
      <c r="NAJ75" s="677"/>
      <c r="NAK75" s="677"/>
      <c r="NAL75" s="677"/>
      <c r="NAM75" s="677"/>
      <c r="NAN75" s="677"/>
      <c r="NAO75" s="677"/>
      <c r="NAP75" s="677"/>
      <c r="NAQ75" s="677"/>
      <c r="NAR75" s="677"/>
      <c r="NAS75" s="677"/>
      <c r="NAT75" s="677"/>
      <c r="NAU75" s="677"/>
      <c r="NAV75" s="677"/>
      <c r="NAW75" s="677"/>
      <c r="NAX75" s="677"/>
      <c r="NAY75" s="677"/>
      <c r="NAZ75" s="677"/>
      <c r="NBA75" s="677"/>
      <c r="NBB75" s="677"/>
      <c r="NBC75" s="677"/>
      <c r="NBD75" s="677"/>
      <c r="NBE75" s="677"/>
      <c r="NBF75" s="677"/>
      <c r="NBG75" s="677"/>
      <c r="NBH75" s="677"/>
      <c r="NBI75" s="677"/>
      <c r="NBJ75" s="677"/>
      <c r="NBK75" s="677"/>
      <c r="NBL75" s="677"/>
      <c r="NBM75" s="677"/>
      <c r="NBN75" s="677"/>
      <c r="NBO75" s="677"/>
      <c r="NBP75" s="677"/>
      <c r="NBQ75" s="677"/>
      <c r="NBR75" s="677"/>
      <c r="NBS75" s="677"/>
      <c r="NBT75" s="677"/>
      <c r="NBU75" s="677"/>
      <c r="NBV75" s="677"/>
      <c r="NBW75" s="677"/>
      <c r="NBX75" s="677"/>
      <c r="NBY75" s="677"/>
      <c r="NBZ75" s="677"/>
      <c r="NCA75" s="677"/>
      <c r="NCB75" s="677"/>
      <c r="NCC75" s="677"/>
      <c r="NCD75" s="677"/>
      <c r="NCE75" s="677"/>
      <c r="NCF75" s="677"/>
      <c r="NCG75" s="677"/>
      <c r="NCH75" s="677"/>
      <c r="NCI75" s="677"/>
      <c r="NCJ75" s="677"/>
      <c r="NCK75" s="677"/>
      <c r="NCL75" s="677"/>
      <c r="NCM75" s="677"/>
      <c r="NCN75" s="677"/>
      <c r="NCO75" s="677"/>
      <c r="NCP75" s="677"/>
      <c r="NCQ75" s="677"/>
      <c r="NCR75" s="677"/>
      <c r="NCS75" s="677"/>
      <c r="NCT75" s="677"/>
      <c r="NCU75" s="677"/>
      <c r="NCV75" s="677"/>
      <c r="NCW75" s="677"/>
      <c r="NCX75" s="677"/>
      <c r="NCY75" s="677"/>
      <c r="NCZ75" s="677"/>
      <c r="NDA75" s="677"/>
      <c r="NDB75" s="677"/>
      <c r="NDC75" s="677"/>
      <c r="NDD75" s="677"/>
      <c r="NDE75" s="677"/>
      <c r="NDF75" s="677"/>
      <c r="NDG75" s="677"/>
      <c r="NDH75" s="677"/>
      <c r="NDI75" s="677"/>
      <c r="NDJ75" s="677"/>
      <c r="NDK75" s="677"/>
      <c r="NDL75" s="677"/>
      <c r="NDM75" s="677"/>
      <c r="NDN75" s="677"/>
      <c r="NDO75" s="677"/>
      <c r="NDP75" s="677"/>
      <c r="NDQ75" s="677"/>
      <c r="NDR75" s="677"/>
      <c r="NDS75" s="677"/>
      <c r="NDT75" s="677"/>
      <c r="NDU75" s="677"/>
      <c r="NDV75" s="677"/>
      <c r="NDW75" s="677"/>
      <c r="NDX75" s="677"/>
      <c r="NDY75" s="677"/>
      <c r="NDZ75" s="677"/>
      <c r="NEA75" s="677"/>
      <c r="NEB75" s="677"/>
      <c r="NEC75" s="677"/>
      <c r="NED75" s="677"/>
      <c r="NEE75" s="677"/>
      <c r="NEF75" s="677"/>
      <c r="NEG75" s="677"/>
      <c r="NEH75" s="677"/>
      <c r="NEI75" s="677"/>
      <c r="NEJ75" s="677"/>
      <c r="NEK75" s="677"/>
      <c r="NEL75" s="677"/>
      <c r="NEM75" s="677"/>
      <c r="NEN75" s="677"/>
      <c r="NEO75" s="677"/>
      <c r="NEP75" s="677"/>
      <c r="NEQ75" s="677"/>
      <c r="NER75" s="677"/>
      <c r="NES75" s="677"/>
      <c r="NET75" s="677"/>
      <c r="NEU75" s="677"/>
      <c r="NEV75" s="677"/>
      <c r="NEW75" s="677"/>
      <c r="NEX75" s="677"/>
      <c r="NEY75" s="677"/>
      <c r="NEZ75" s="677"/>
      <c r="NFA75" s="677"/>
      <c r="NFB75" s="677"/>
      <c r="NFC75" s="677"/>
      <c r="NFD75" s="677"/>
      <c r="NFE75" s="677"/>
      <c r="NFF75" s="677"/>
      <c r="NFG75" s="677"/>
      <c r="NFH75" s="677"/>
      <c r="NFI75" s="677"/>
      <c r="NFJ75" s="677"/>
      <c r="NFK75" s="677"/>
      <c r="NFL75" s="677"/>
      <c r="NFM75" s="677"/>
      <c r="NFN75" s="677"/>
      <c r="NFO75" s="677"/>
      <c r="NFP75" s="677"/>
      <c r="NFQ75" s="677"/>
      <c r="NFR75" s="677"/>
      <c r="NFS75" s="677"/>
      <c r="NFT75" s="677"/>
      <c r="NFU75" s="677"/>
      <c r="NFV75" s="677"/>
      <c r="NFW75" s="677"/>
      <c r="NFX75" s="677"/>
      <c r="NFY75" s="677"/>
      <c r="NFZ75" s="677"/>
      <c r="NGA75" s="677"/>
      <c r="NGB75" s="677"/>
      <c r="NGC75" s="677"/>
      <c r="NGD75" s="677"/>
      <c r="NGE75" s="677"/>
      <c r="NGF75" s="677"/>
      <c r="NGG75" s="677"/>
      <c r="NGH75" s="677"/>
      <c r="NGI75" s="677"/>
      <c r="NGJ75" s="677"/>
      <c r="NGK75" s="677"/>
      <c r="NGL75" s="677"/>
      <c r="NGM75" s="677"/>
      <c r="NGN75" s="677"/>
      <c r="NGO75" s="677"/>
      <c r="NGP75" s="677"/>
      <c r="NGQ75" s="677"/>
      <c r="NGR75" s="677"/>
      <c r="NGS75" s="677"/>
      <c r="NGT75" s="677"/>
      <c r="NGU75" s="677"/>
      <c r="NGV75" s="677"/>
      <c r="NGW75" s="677"/>
      <c r="NGX75" s="677"/>
      <c r="NGY75" s="677"/>
      <c r="NGZ75" s="677"/>
      <c r="NHA75" s="677"/>
      <c r="NHB75" s="677"/>
      <c r="NHC75" s="677"/>
      <c r="NHD75" s="677"/>
      <c r="NHE75" s="677"/>
      <c r="NHF75" s="677"/>
      <c r="NHG75" s="677"/>
      <c r="NHH75" s="677"/>
      <c r="NHI75" s="677"/>
      <c r="NHJ75" s="677"/>
      <c r="NHK75" s="677"/>
      <c r="NHL75" s="677"/>
      <c r="NHM75" s="677"/>
      <c r="NHN75" s="677"/>
      <c r="NHO75" s="677"/>
      <c r="NHP75" s="677"/>
      <c r="NHQ75" s="677"/>
      <c r="NHR75" s="677"/>
      <c r="NHS75" s="677"/>
      <c r="NHT75" s="677"/>
      <c r="NHU75" s="677"/>
      <c r="NHV75" s="677"/>
      <c r="NHW75" s="677"/>
      <c r="NHX75" s="677"/>
      <c r="NHY75" s="677"/>
      <c r="NHZ75" s="677"/>
      <c r="NIA75" s="677"/>
      <c r="NIB75" s="677"/>
      <c r="NIC75" s="677"/>
      <c r="NID75" s="677"/>
      <c r="NIE75" s="677"/>
      <c r="NIF75" s="677"/>
      <c r="NIG75" s="677"/>
      <c r="NIH75" s="677"/>
      <c r="NII75" s="677"/>
      <c r="NIJ75" s="677"/>
      <c r="NIK75" s="677"/>
      <c r="NIL75" s="677"/>
      <c r="NIM75" s="677"/>
      <c r="NIN75" s="677"/>
      <c r="NIO75" s="677"/>
      <c r="NIP75" s="677"/>
      <c r="NIQ75" s="677"/>
      <c r="NIR75" s="677"/>
      <c r="NIS75" s="677"/>
      <c r="NIT75" s="677"/>
      <c r="NIU75" s="677"/>
      <c r="NIV75" s="677"/>
      <c r="NIW75" s="677"/>
      <c r="NIX75" s="677"/>
      <c r="NIY75" s="677"/>
      <c r="NIZ75" s="677"/>
      <c r="NJA75" s="677"/>
      <c r="NJB75" s="677"/>
      <c r="NJC75" s="677"/>
      <c r="NJD75" s="677"/>
      <c r="NJE75" s="677"/>
      <c r="NJF75" s="677"/>
      <c r="NJG75" s="677"/>
      <c r="NJH75" s="677"/>
      <c r="NJI75" s="677"/>
      <c r="NJJ75" s="677"/>
      <c r="NJK75" s="677"/>
      <c r="NJL75" s="677"/>
      <c r="NJM75" s="677"/>
      <c r="NJN75" s="677"/>
      <c r="NJO75" s="677"/>
      <c r="NJP75" s="677"/>
      <c r="NJQ75" s="677"/>
      <c r="NJR75" s="677"/>
      <c r="NJS75" s="677"/>
      <c r="NJT75" s="677"/>
      <c r="NJU75" s="677"/>
      <c r="NJV75" s="677"/>
      <c r="NJW75" s="677"/>
      <c r="NJX75" s="677"/>
      <c r="NJY75" s="677"/>
      <c r="NJZ75" s="677"/>
      <c r="NKA75" s="677"/>
      <c r="NKB75" s="677"/>
      <c r="NKC75" s="677"/>
      <c r="NKD75" s="677"/>
      <c r="NKE75" s="677"/>
      <c r="NKF75" s="677"/>
      <c r="NKG75" s="677"/>
      <c r="NKH75" s="677"/>
      <c r="NKI75" s="677"/>
      <c r="NKJ75" s="677"/>
      <c r="NKK75" s="677"/>
      <c r="NKL75" s="677"/>
      <c r="NKM75" s="677"/>
      <c r="NKN75" s="677"/>
      <c r="NKO75" s="677"/>
      <c r="NKP75" s="677"/>
      <c r="NKQ75" s="677"/>
      <c r="NKR75" s="677"/>
      <c r="NKS75" s="677"/>
      <c r="NKT75" s="677"/>
      <c r="NKU75" s="677"/>
      <c r="NKV75" s="677"/>
      <c r="NKW75" s="677"/>
      <c r="NKX75" s="677"/>
      <c r="NKY75" s="677"/>
      <c r="NKZ75" s="677"/>
      <c r="NLA75" s="677"/>
      <c r="NLB75" s="677"/>
      <c r="NLC75" s="677"/>
      <c r="NLD75" s="677"/>
      <c r="NLE75" s="677"/>
      <c r="NLF75" s="677"/>
      <c r="NLG75" s="677"/>
      <c r="NLH75" s="677"/>
      <c r="NLI75" s="677"/>
      <c r="NLJ75" s="677"/>
      <c r="NLK75" s="677"/>
      <c r="NLL75" s="677"/>
      <c r="NLM75" s="677"/>
      <c r="NLN75" s="677"/>
      <c r="NLO75" s="677"/>
      <c r="NLP75" s="677"/>
      <c r="NLQ75" s="677"/>
      <c r="NLR75" s="677"/>
      <c r="NLS75" s="677"/>
      <c r="NLT75" s="677"/>
      <c r="NLU75" s="677"/>
      <c r="NLV75" s="677"/>
      <c r="NLW75" s="677"/>
      <c r="NLX75" s="677"/>
      <c r="NLY75" s="677"/>
      <c r="NLZ75" s="677"/>
      <c r="NMA75" s="677"/>
      <c r="NMB75" s="677"/>
      <c r="NMC75" s="677"/>
      <c r="NMD75" s="677"/>
      <c r="NME75" s="677"/>
      <c r="NMF75" s="677"/>
      <c r="NMG75" s="677"/>
      <c r="NMH75" s="677"/>
      <c r="NMI75" s="677"/>
      <c r="NMJ75" s="677"/>
      <c r="NMK75" s="677"/>
      <c r="NML75" s="677"/>
      <c r="NMM75" s="677"/>
      <c r="NMN75" s="677"/>
      <c r="NMO75" s="677"/>
      <c r="NMP75" s="677"/>
      <c r="NMQ75" s="677"/>
      <c r="NMR75" s="677"/>
      <c r="NMS75" s="677"/>
      <c r="NMT75" s="677"/>
      <c r="NMU75" s="677"/>
      <c r="NMV75" s="677"/>
      <c r="NMW75" s="677"/>
      <c r="NMX75" s="677"/>
      <c r="NMY75" s="677"/>
      <c r="NMZ75" s="677"/>
      <c r="NNA75" s="677"/>
      <c r="NNB75" s="677"/>
      <c r="NNC75" s="677"/>
      <c r="NND75" s="677"/>
      <c r="NNE75" s="677"/>
      <c r="NNF75" s="677"/>
      <c r="NNG75" s="677"/>
      <c r="NNH75" s="677"/>
      <c r="NNI75" s="677"/>
      <c r="NNJ75" s="677"/>
      <c r="NNK75" s="677"/>
      <c r="NNL75" s="677"/>
      <c r="NNM75" s="677"/>
      <c r="NNN75" s="677"/>
      <c r="NNO75" s="677"/>
      <c r="NNP75" s="677"/>
      <c r="NNQ75" s="677"/>
      <c r="NNR75" s="677"/>
      <c r="NNS75" s="677"/>
      <c r="NNT75" s="677"/>
      <c r="NNU75" s="677"/>
      <c r="NNV75" s="677"/>
      <c r="NNW75" s="677"/>
      <c r="NNX75" s="677"/>
      <c r="NNY75" s="677"/>
      <c r="NNZ75" s="677"/>
      <c r="NOA75" s="677"/>
      <c r="NOB75" s="677"/>
      <c r="NOC75" s="677"/>
      <c r="NOD75" s="677"/>
      <c r="NOE75" s="677"/>
      <c r="NOF75" s="677"/>
      <c r="NOG75" s="677"/>
      <c r="NOH75" s="677"/>
      <c r="NOI75" s="677"/>
      <c r="NOJ75" s="677"/>
      <c r="NOK75" s="677"/>
      <c r="NOL75" s="677"/>
      <c r="NOM75" s="677"/>
      <c r="NON75" s="677"/>
      <c r="NOO75" s="677"/>
      <c r="NOP75" s="677"/>
      <c r="NOQ75" s="677"/>
      <c r="NOR75" s="677"/>
      <c r="NOS75" s="677"/>
      <c r="NOT75" s="677"/>
      <c r="NOU75" s="677"/>
      <c r="NOV75" s="677"/>
      <c r="NOW75" s="677"/>
      <c r="NOX75" s="677"/>
      <c r="NOY75" s="677"/>
      <c r="NOZ75" s="677"/>
      <c r="NPA75" s="677"/>
      <c r="NPB75" s="677"/>
      <c r="NPC75" s="677"/>
      <c r="NPD75" s="677"/>
      <c r="NPE75" s="677"/>
      <c r="NPF75" s="677"/>
      <c r="NPG75" s="677"/>
      <c r="NPH75" s="677"/>
      <c r="NPI75" s="677"/>
      <c r="NPJ75" s="677"/>
      <c r="NPK75" s="677"/>
      <c r="NPL75" s="677"/>
      <c r="NPM75" s="677"/>
      <c r="NPN75" s="677"/>
      <c r="NPO75" s="677"/>
      <c r="NPP75" s="677"/>
      <c r="NPQ75" s="677"/>
      <c r="NPR75" s="677"/>
      <c r="NPS75" s="677"/>
      <c r="NPT75" s="677"/>
      <c r="NPU75" s="677"/>
      <c r="NPV75" s="677"/>
      <c r="NPW75" s="677"/>
      <c r="NPX75" s="677"/>
      <c r="NPY75" s="677"/>
      <c r="NPZ75" s="677"/>
      <c r="NQA75" s="677"/>
      <c r="NQB75" s="677"/>
      <c r="NQC75" s="677"/>
      <c r="NQD75" s="677"/>
      <c r="NQE75" s="677"/>
      <c r="NQF75" s="677"/>
      <c r="NQG75" s="677"/>
      <c r="NQH75" s="677"/>
      <c r="NQI75" s="677"/>
      <c r="NQJ75" s="677"/>
      <c r="NQK75" s="677"/>
      <c r="NQL75" s="677"/>
      <c r="NQM75" s="677"/>
      <c r="NQN75" s="677"/>
      <c r="NQO75" s="677"/>
      <c r="NQP75" s="677"/>
      <c r="NQQ75" s="677"/>
      <c r="NQR75" s="677"/>
      <c r="NQS75" s="677"/>
      <c r="NQT75" s="677"/>
      <c r="NQU75" s="677"/>
      <c r="NQV75" s="677"/>
      <c r="NQW75" s="677"/>
      <c r="NQX75" s="677"/>
      <c r="NQY75" s="677"/>
      <c r="NQZ75" s="677"/>
      <c r="NRA75" s="677"/>
      <c r="NRB75" s="677"/>
      <c r="NRC75" s="677"/>
      <c r="NRD75" s="677"/>
      <c r="NRE75" s="677"/>
      <c r="NRF75" s="677"/>
      <c r="NRG75" s="677"/>
      <c r="NRH75" s="677"/>
      <c r="NRI75" s="677"/>
      <c r="NRJ75" s="677"/>
      <c r="NRK75" s="677"/>
      <c r="NRL75" s="677"/>
      <c r="NRM75" s="677"/>
      <c r="NRN75" s="677"/>
      <c r="NRO75" s="677"/>
      <c r="NRP75" s="677"/>
      <c r="NRQ75" s="677"/>
      <c r="NRR75" s="677"/>
      <c r="NRS75" s="677"/>
      <c r="NRT75" s="677"/>
      <c r="NRU75" s="677"/>
      <c r="NRV75" s="677"/>
      <c r="NRW75" s="677"/>
      <c r="NRX75" s="677"/>
      <c r="NRY75" s="677"/>
      <c r="NRZ75" s="677"/>
      <c r="NSA75" s="677"/>
      <c r="NSB75" s="677"/>
      <c r="NSC75" s="677"/>
      <c r="NSD75" s="677"/>
      <c r="NSE75" s="677"/>
      <c r="NSF75" s="677"/>
      <c r="NSG75" s="677"/>
      <c r="NSH75" s="677"/>
      <c r="NSI75" s="677"/>
      <c r="NSJ75" s="677"/>
      <c r="NSK75" s="677"/>
      <c r="NSL75" s="677"/>
      <c r="NSM75" s="677"/>
      <c r="NSN75" s="677"/>
      <c r="NSO75" s="677"/>
      <c r="NSP75" s="677"/>
      <c r="NSQ75" s="677"/>
      <c r="NSR75" s="677"/>
      <c r="NSS75" s="677"/>
      <c r="NST75" s="677"/>
      <c r="NSU75" s="677"/>
      <c r="NSV75" s="677"/>
      <c r="NSW75" s="677"/>
      <c r="NSX75" s="677"/>
      <c r="NSY75" s="677"/>
      <c r="NSZ75" s="677"/>
      <c r="NTA75" s="677"/>
      <c r="NTB75" s="677"/>
      <c r="NTC75" s="677"/>
      <c r="NTD75" s="677"/>
      <c r="NTE75" s="677"/>
      <c r="NTF75" s="677"/>
      <c r="NTG75" s="677"/>
      <c r="NTH75" s="677"/>
      <c r="NTI75" s="677"/>
      <c r="NTJ75" s="677"/>
      <c r="NTK75" s="677"/>
      <c r="NTL75" s="677"/>
      <c r="NTM75" s="677"/>
      <c r="NTN75" s="677"/>
      <c r="NTO75" s="677"/>
      <c r="NTP75" s="677"/>
      <c r="NTQ75" s="677"/>
      <c r="NTR75" s="677"/>
      <c r="NTS75" s="677"/>
      <c r="NTT75" s="677"/>
      <c r="NTU75" s="677"/>
      <c r="NTV75" s="677"/>
      <c r="NTW75" s="677"/>
      <c r="NTX75" s="677"/>
      <c r="NTY75" s="677"/>
      <c r="NTZ75" s="677"/>
      <c r="NUA75" s="677"/>
      <c r="NUB75" s="677"/>
      <c r="NUC75" s="677"/>
      <c r="NUD75" s="677"/>
      <c r="NUE75" s="677"/>
      <c r="NUF75" s="677"/>
      <c r="NUG75" s="677"/>
      <c r="NUH75" s="677"/>
      <c r="NUI75" s="677"/>
      <c r="NUJ75" s="677"/>
      <c r="NUK75" s="677"/>
      <c r="NUL75" s="677"/>
      <c r="NUM75" s="677"/>
      <c r="NUN75" s="677"/>
      <c r="NUO75" s="677"/>
      <c r="NUP75" s="677"/>
      <c r="NUQ75" s="677"/>
      <c r="NUR75" s="677"/>
      <c r="NUS75" s="677"/>
      <c r="NUT75" s="677"/>
      <c r="NUU75" s="677"/>
      <c r="NUV75" s="677"/>
      <c r="NUW75" s="677"/>
      <c r="NUX75" s="677"/>
      <c r="NUY75" s="677"/>
      <c r="NUZ75" s="677"/>
      <c r="NVA75" s="677"/>
      <c r="NVB75" s="677"/>
      <c r="NVC75" s="677"/>
      <c r="NVD75" s="677"/>
      <c r="NVE75" s="677"/>
      <c r="NVF75" s="677"/>
      <c r="NVG75" s="677"/>
      <c r="NVH75" s="677"/>
      <c r="NVI75" s="677"/>
      <c r="NVJ75" s="677"/>
      <c r="NVK75" s="677"/>
      <c r="NVL75" s="677"/>
      <c r="NVM75" s="677"/>
      <c r="NVN75" s="677"/>
      <c r="NVO75" s="677"/>
      <c r="NVP75" s="677"/>
      <c r="NVQ75" s="677"/>
      <c r="NVR75" s="677"/>
      <c r="NVS75" s="677"/>
      <c r="NVT75" s="677"/>
      <c r="NVU75" s="677"/>
      <c r="NVV75" s="677"/>
      <c r="NVW75" s="677"/>
      <c r="NVX75" s="677"/>
      <c r="NVY75" s="677"/>
      <c r="NVZ75" s="677"/>
      <c r="NWA75" s="677"/>
      <c r="NWB75" s="677"/>
      <c r="NWC75" s="677"/>
      <c r="NWD75" s="677"/>
      <c r="NWE75" s="677"/>
      <c r="NWF75" s="677"/>
      <c r="NWG75" s="677"/>
      <c r="NWH75" s="677"/>
      <c r="NWI75" s="677"/>
      <c r="NWJ75" s="677"/>
      <c r="NWK75" s="677"/>
      <c r="NWL75" s="677"/>
      <c r="NWM75" s="677"/>
      <c r="NWN75" s="677"/>
      <c r="NWO75" s="677"/>
      <c r="NWP75" s="677"/>
      <c r="NWQ75" s="677"/>
      <c r="NWR75" s="677"/>
      <c r="NWS75" s="677"/>
      <c r="NWT75" s="677"/>
      <c r="NWU75" s="677"/>
      <c r="NWV75" s="677"/>
      <c r="NWW75" s="677"/>
      <c r="NWX75" s="677"/>
      <c r="NWY75" s="677"/>
      <c r="NWZ75" s="677"/>
      <c r="NXA75" s="677"/>
      <c r="NXB75" s="677"/>
      <c r="NXC75" s="677"/>
      <c r="NXD75" s="677"/>
      <c r="NXE75" s="677"/>
      <c r="NXF75" s="677"/>
      <c r="NXG75" s="677"/>
      <c r="NXH75" s="677"/>
      <c r="NXI75" s="677"/>
      <c r="NXJ75" s="677"/>
      <c r="NXK75" s="677"/>
      <c r="NXL75" s="677"/>
      <c r="NXM75" s="677"/>
      <c r="NXN75" s="677"/>
      <c r="NXO75" s="677"/>
      <c r="NXP75" s="677"/>
      <c r="NXQ75" s="677"/>
      <c r="NXR75" s="677"/>
      <c r="NXS75" s="677"/>
      <c r="NXT75" s="677"/>
      <c r="NXU75" s="677"/>
      <c r="NXV75" s="677"/>
      <c r="NXW75" s="677"/>
      <c r="NXX75" s="677"/>
      <c r="NXY75" s="677"/>
      <c r="NXZ75" s="677"/>
      <c r="NYA75" s="677"/>
      <c r="NYB75" s="677"/>
      <c r="NYC75" s="677"/>
      <c r="NYD75" s="677"/>
      <c r="NYE75" s="677"/>
      <c r="NYF75" s="677"/>
      <c r="NYG75" s="677"/>
      <c r="NYH75" s="677"/>
      <c r="NYI75" s="677"/>
      <c r="NYJ75" s="677"/>
      <c r="NYK75" s="677"/>
      <c r="NYL75" s="677"/>
      <c r="NYM75" s="677"/>
      <c r="NYN75" s="677"/>
      <c r="NYO75" s="677"/>
      <c r="NYP75" s="677"/>
      <c r="NYQ75" s="677"/>
      <c r="NYR75" s="677"/>
      <c r="NYS75" s="677"/>
      <c r="NYT75" s="677"/>
      <c r="NYU75" s="677"/>
      <c r="NYV75" s="677"/>
      <c r="NYW75" s="677"/>
      <c r="NYX75" s="677"/>
      <c r="NYY75" s="677"/>
      <c r="NYZ75" s="677"/>
      <c r="NZA75" s="677"/>
      <c r="NZB75" s="677"/>
      <c r="NZC75" s="677"/>
      <c r="NZD75" s="677"/>
      <c r="NZE75" s="677"/>
      <c r="NZF75" s="677"/>
      <c r="NZG75" s="677"/>
      <c r="NZH75" s="677"/>
      <c r="NZI75" s="677"/>
      <c r="NZJ75" s="677"/>
      <c r="NZK75" s="677"/>
      <c r="NZL75" s="677"/>
      <c r="NZM75" s="677"/>
      <c r="NZN75" s="677"/>
      <c r="NZO75" s="677"/>
      <c r="NZP75" s="677"/>
      <c r="NZQ75" s="677"/>
      <c r="NZR75" s="677"/>
      <c r="NZS75" s="677"/>
      <c r="NZT75" s="677"/>
      <c r="NZU75" s="677"/>
      <c r="NZV75" s="677"/>
      <c r="NZW75" s="677"/>
      <c r="NZX75" s="677"/>
      <c r="NZY75" s="677"/>
      <c r="NZZ75" s="677"/>
      <c r="OAA75" s="677"/>
      <c r="OAB75" s="677"/>
      <c r="OAC75" s="677"/>
      <c r="OAD75" s="677"/>
      <c r="OAE75" s="677"/>
      <c r="OAF75" s="677"/>
      <c r="OAG75" s="677"/>
      <c r="OAH75" s="677"/>
      <c r="OAI75" s="677"/>
      <c r="OAJ75" s="677"/>
      <c r="OAK75" s="677"/>
      <c r="OAL75" s="677"/>
      <c r="OAM75" s="677"/>
      <c r="OAN75" s="677"/>
      <c r="OAO75" s="677"/>
      <c r="OAP75" s="677"/>
      <c r="OAQ75" s="677"/>
      <c r="OAR75" s="677"/>
      <c r="OAS75" s="677"/>
      <c r="OAT75" s="677"/>
      <c r="OAU75" s="677"/>
      <c r="OAV75" s="677"/>
      <c r="OAW75" s="677"/>
      <c r="OAX75" s="677"/>
      <c r="OAY75" s="677"/>
      <c r="OAZ75" s="677"/>
      <c r="OBA75" s="677"/>
      <c r="OBB75" s="677"/>
      <c r="OBC75" s="677"/>
      <c r="OBD75" s="677"/>
      <c r="OBE75" s="677"/>
      <c r="OBF75" s="677"/>
      <c r="OBG75" s="677"/>
      <c r="OBH75" s="677"/>
      <c r="OBI75" s="677"/>
      <c r="OBJ75" s="677"/>
      <c r="OBK75" s="677"/>
      <c r="OBL75" s="677"/>
      <c r="OBM75" s="677"/>
      <c r="OBN75" s="677"/>
      <c r="OBO75" s="677"/>
      <c r="OBP75" s="677"/>
      <c r="OBQ75" s="677"/>
      <c r="OBR75" s="677"/>
      <c r="OBS75" s="677"/>
      <c r="OBT75" s="677"/>
      <c r="OBU75" s="677"/>
      <c r="OBV75" s="677"/>
      <c r="OBW75" s="677"/>
      <c r="OBX75" s="677"/>
      <c r="OBY75" s="677"/>
      <c r="OBZ75" s="677"/>
      <c r="OCA75" s="677"/>
      <c r="OCB75" s="677"/>
      <c r="OCC75" s="677"/>
      <c r="OCD75" s="677"/>
      <c r="OCE75" s="677"/>
      <c r="OCF75" s="677"/>
      <c r="OCG75" s="677"/>
      <c r="OCH75" s="677"/>
      <c r="OCI75" s="677"/>
      <c r="OCJ75" s="677"/>
      <c r="OCK75" s="677"/>
      <c r="OCL75" s="677"/>
      <c r="OCM75" s="677"/>
      <c r="OCN75" s="677"/>
      <c r="OCO75" s="677"/>
      <c r="OCP75" s="677"/>
      <c r="OCQ75" s="677"/>
      <c r="OCR75" s="677"/>
      <c r="OCS75" s="677"/>
      <c r="OCT75" s="677"/>
      <c r="OCU75" s="677"/>
      <c r="OCV75" s="677"/>
      <c r="OCW75" s="677"/>
      <c r="OCX75" s="677"/>
      <c r="OCY75" s="677"/>
      <c r="OCZ75" s="677"/>
      <c r="ODA75" s="677"/>
      <c r="ODB75" s="677"/>
      <c r="ODC75" s="677"/>
      <c r="ODD75" s="677"/>
      <c r="ODE75" s="677"/>
      <c r="ODF75" s="677"/>
      <c r="ODG75" s="677"/>
      <c r="ODH75" s="677"/>
      <c r="ODI75" s="677"/>
      <c r="ODJ75" s="677"/>
      <c r="ODK75" s="677"/>
      <c r="ODL75" s="677"/>
      <c r="ODM75" s="677"/>
      <c r="ODN75" s="677"/>
      <c r="ODO75" s="677"/>
      <c r="ODP75" s="677"/>
      <c r="ODQ75" s="677"/>
      <c r="ODR75" s="677"/>
      <c r="ODS75" s="677"/>
      <c r="ODT75" s="677"/>
      <c r="ODU75" s="677"/>
      <c r="ODV75" s="677"/>
      <c r="ODW75" s="677"/>
      <c r="ODX75" s="677"/>
      <c r="ODY75" s="677"/>
      <c r="ODZ75" s="677"/>
      <c r="OEA75" s="677"/>
      <c r="OEB75" s="677"/>
      <c r="OEC75" s="677"/>
      <c r="OED75" s="677"/>
      <c r="OEE75" s="677"/>
      <c r="OEF75" s="677"/>
      <c r="OEG75" s="677"/>
      <c r="OEH75" s="677"/>
      <c r="OEI75" s="677"/>
      <c r="OEJ75" s="677"/>
      <c r="OEK75" s="677"/>
      <c r="OEL75" s="677"/>
      <c r="OEM75" s="677"/>
      <c r="OEN75" s="677"/>
      <c r="OEO75" s="677"/>
      <c r="OEP75" s="677"/>
      <c r="OEQ75" s="677"/>
      <c r="OER75" s="677"/>
      <c r="OES75" s="677"/>
      <c r="OET75" s="677"/>
      <c r="OEU75" s="677"/>
      <c r="OEV75" s="677"/>
      <c r="OEW75" s="677"/>
      <c r="OEX75" s="677"/>
      <c r="OEY75" s="677"/>
      <c r="OEZ75" s="677"/>
      <c r="OFA75" s="677"/>
      <c r="OFB75" s="677"/>
      <c r="OFC75" s="677"/>
      <c r="OFD75" s="677"/>
      <c r="OFE75" s="677"/>
      <c r="OFF75" s="677"/>
      <c r="OFG75" s="677"/>
      <c r="OFH75" s="677"/>
      <c r="OFI75" s="677"/>
      <c r="OFJ75" s="677"/>
      <c r="OFK75" s="677"/>
      <c r="OFL75" s="677"/>
      <c r="OFM75" s="677"/>
      <c r="OFN75" s="677"/>
      <c r="OFO75" s="677"/>
      <c r="OFP75" s="677"/>
      <c r="OFQ75" s="677"/>
      <c r="OFR75" s="677"/>
      <c r="OFS75" s="677"/>
      <c r="OFT75" s="677"/>
      <c r="OFU75" s="677"/>
      <c r="OFV75" s="677"/>
      <c r="OFW75" s="677"/>
      <c r="OFX75" s="677"/>
      <c r="OFY75" s="677"/>
      <c r="OFZ75" s="677"/>
      <c r="OGA75" s="677"/>
      <c r="OGB75" s="677"/>
      <c r="OGC75" s="677"/>
      <c r="OGD75" s="677"/>
      <c r="OGE75" s="677"/>
      <c r="OGF75" s="677"/>
      <c r="OGG75" s="677"/>
      <c r="OGH75" s="677"/>
      <c r="OGI75" s="677"/>
      <c r="OGJ75" s="677"/>
      <c r="OGK75" s="677"/>
      <c r="OGL75" s="677"/>
      <c r="OGM75" s="677"/>
      <c r="OGN75" s="677"/>
      <c r="OGO75" s="677"/>
      <c r="OGP75" s="677"/>
      <c r="OGQ75" s="677"/>
      <c r="OGR75" s="677"/>
      <c r="OGS75" s="677"/>
      <c r="OGT75" s="677"/>
      <c r="OGU75" s="677"/>
      <c r="OGV75" s="677"/>
      <c r="OGW75" s="677"/>
      <c r="OGX75" s="677"/>
      <c r="OGY75" s="677"/>
      <c r="OGZ75" s="677"/>
      <c r="OHA75" s="677"/>
      <c r="OHB75" s="677"/>
      <c r="OHC75" s="677"/>
      <c r="OHD75" s="677"/>
      <c r="OHE75" s="677"/>
      <c r="OHF75" s="677"/>
      <c r="OHG75" s="677"/>
      <c r="OHH75" s="677"/>
      <c r="OHI75" s="677"/>
      <c r="OHJ75" s="677"/>
      <c r="OHK75" s="677"/>
      <c r="OHL75" s="677"/>
      <c r="OHM75" s="677"/>
      <c r="OHN75" s="677"/>
      <c r="OHO75" s="677"/>
      <c r="OHP75" s="677"/>
      <c r="OHQ75" s="677"/>
      <c r="OHR75" s="677"/>
      <c r="OHS75" s="677"/>
      <c r="OHT75" s="677"/>
      <c r="OHU75" s="677"/>
      <c r="OHV75" s="677"/>
      <c r="OHW75" s="677"/>
      <c r="OHX75" s="677"/>
      <c r="OHY75" s="677"/>
      <c r="OHZ75" s="677"/>
      <c r="OIA75" s="677"/>
      <c r="OIB75" s="677"/>
      <c r="OIC75" s="677"/>
      <c r="OID75" s="677"/>
      <c r="OIE75" s="677"/>
      <c r="OIF75" s="677"/>
      <c r="OIG75" s="677"/>
      <c r="OIH75" s="677"/>
      <c r="OII75" s="677"/>
      <c r="OIJ75" s="677"/>
      <c r="OIK75" s="677"/>
      <c r="OIL75" s="677"/>
      <c r="OIM75" s="677"/>
      <c r="OIN75" s="677"/>
      <c r="OIO75" s="677"/>
      <c r="OIP75" s="677"/>
      <c r="OIQ75" s="677"/>
      <c r="OIR75" s="677"/>
      <c r="OIS75" s="677"/>
      <c r="OIT75" s="677"/>
      <c r="OIU75" s="677"/>
      <c r="OIV75" s="677"/>
      <c r="OIW75" s="677"/>
      <c r="OIX75" s="677"/>
      <c r="OIY75" s="677"/>
      <c r="OIZ75" s="677"/>
      <c r="OJA75" s="677"/>
      <c r="OJB75" s="677"/>
      <c r="OJC75" s="677"/>
      <c r="OJD75" s="677"/>
      <c r="OJE75" s="677"/>
      <c r="OJF75" s="677"/>
      <c r="OJG75" s="677"/>
      <c r="OJH75" s="677"/>
      <c r="OJI75" s="677"/>
      <c r="OJJ75" s="677"/>
      <c r="OJK75" s="677"/>
      <c r="OJL75" s="677"/>
      <c r="OJM75" s="677"/>
      <c r="OJN75" s="677"/>
      <c r="OJO75" s="677"/>
      <c r="OJP75" s="677"/>
      <c r="OJQ75" s="677"/>
      <c r="OJR75" s="677"/>
      <c r="OJS75" s="677"/>
      <c r="OJT75" s="677"/>
      <c r="OJU75" s="677"/>
      <c r="OJV75" s="677"/>
      <c r="OJW75" s="677"/>
      <c r="OJX75" s="677"/>
      <c r="OJY75" s="677"/>
      <c r="OJZ75" s="677"/>
      <c r="OKA75" s="677"/>
      <c r="OKB75" s="677"/>
      <c r="OKC75" s="677"/>
      <c r="OKD75" s="677"/>
      <c r="OKE75" s="677"/>
      <c r="OKF75" s="677"/>
      <c r="OKG75" s="677"/>
      <c r="OKH75" s="677"/>
      <c r="OKI75" s="677"/>
      <c r="OKJ75" s="677"/>
      <c r="OKK75" s="677"/>
      <c r="OKL75" s="677"/>
      <c r="OKM75" s="677"/>
      <c r="OKN75" s="677"/>
      <c r="OKO75" s="677"/>
      <c r="OKP75" s="677"/>
      <c r="OKQ75" s="677"/>
      <c r="OKR75" s="677"/>
      <c r="OKS75" s="677"/>
      <c r="OKT75" s="677"/>
      <c r="OKU75" s="677"/>
      <c r="OKV75" s="677"/>
      <c r="OKW75" s="677"/>
      <c r="OKX75" s="677"/>
      <c r="OKY75" s="677"/>
      <c r="OKZ75" s="677"/>
      <c r="OLA75" s="677"/>
      <c r="OLB75" s="677"/>
      <c r="OLC75" s="677"/>
      <c r="OLD75" s="677"/>
      <c r="OLE75" s="677"/>
      <c r="OLF75" s="677"/>
      <c r="OLG75" s="677"/>
      <c r="OLH75" s="677"/>
      <c r="OLI75" s="677"/>
      <c r="OLJ75" s="677"/>
      <c r="OLK75" s="677"/>
      <c r="OLL75" s="677"/>
      <c r="OLM75" s="677"/>
      <c r="OLN75" s="677"/>
      <c r="OLO75" s="677"/>
      <c r="OLP75" s="677"/>
      <c r="OLQ75" s="677"/>
      <c r="OLR75" s="677"/>
      <c r="OLS75" s="677"/>
      <c r="OLT75" s="677"/>
      <c r="OLU75" s="677"/>
      <c r="OLV75" s="677"/>
      <c r="OLW75" s="677"/>
      <c r="OLX75" s="677"/>
      <c r="OLY75" s="677"/>
      <c r="OLZ75" s="677"/>
      <c r="OMA75" s="677"/>
      <c r="OMB75" s="677"/>
      <c r="OMC75" s="677"/>
      <c r="OMD75" s="677"/>
      <c r="OME75" s="677"/>
      <c r="OMF75" s="677"/>
      <c r="OMG75" s="677"/>
      <c r="OMH75" s="677"/>
      <c r="OMI75" s="677"/>
      <c r="OMJ75" s="677"/>
      <c r="OMK75" s="677"/>
      <c r="OML75" s="677"/>
      <c r="OMM75" s="677"/>
      <c r="OMN75" s="677"/>
      <c r="OMO75" s="677"/>
      <c r="OMP75" s="677"/>
      <c r="OMQ75" s="677"/>
      <c r="OMR75" s="677"/>
      <c r="OMS75" s="677"/>
      <c r="OMT75" s="677"/>
      <c r="OMU75" s="677"/>
      <c r="OMV75" s="677"/>
      <c r="OMW75" s="677"/>
      <c r="OMX75" s="677"/>
      <c r="OMY75" s="677"/>
      <c r="OMZ75" s="677"/>
      <c r="ONA75" s="677"/>
      <c r="ONB75" s="677"/>
      <c r="ONC75" s="677"/>
      <c r="OND75" s="677"/>
      <c r="ONE75" s="677"/>
      <c r="ONF75" s="677"/>
      <c r="ONG75" s="677"/>
      <c r="ONH75" s="677"/>
      <c r="ONI75" s="677"/>
      <c r="ONJ75" s="677"/>
      <c r="ONK75" s="677"/>
      <c r="ONL75" s="677"/>
      <c r="ONM75" s="677"/>
      <c r="ONN75" s="677"/>
      <c r="ONO75" s="677"/>
      <c r="ONP75" s="677"/>
      <c r="ONQ75" s="677"/>
      <c r="ONR75" s="677"/>
      <c r="ONS75" s="677"/>
      <c r="ONT75" s="677"/>
      <c r="ONU75" s="677"/>
      <c r="ONV75" s="677"/>
      <c r="ONW75" s="677"/>
      <c r="ONX75" s="677"/>
      <c r="ONY75" s="677"/>
      <c r="ONZ75" s="677"/>
      <c r="OOA75" s="677"/>
      <c r="OOB75" s="677"/>
      <c r="OOC75" s="677"/>
      <c r="OOD75" s="677"/>
      <c r="OOE75" s="677"/>
      <c r="OOF75" s="677"/>
      <c r="OOG75" s="677"/>
      <c r="OOH75" s="677"/>
      <c r="OOI75" s="677"/>
      <c r="OOJ75" s="677"/>
      <c r="OOK75" s="677"/>
      <c r="OOL75" s="677"/>
      <c r="OOM75" s="677"/>
      <c r="OON75" s="677"/>
      <c r="OOO75" s="677"/>
      <c r="OOP75" s="677"/>
      <c r="OOQ75" s="677"/>
      <c r="OOR75" s="677"/>
      <c r="OOS75" s="677"/>
      <c r="OOT75" s="677"/>
      <c r="OOU75" s="677"/>
      <c r="OOV75" s="677"/>
      <c r="OOW75" s="677"/>
      <c r="OOX75" s="677"/>
      <c r="OOY75" s="677"/>
      <c r="OOZ75" s="677"/>
      <c r="OPA75" s="677"/>
      <c r="OPB75" s="677"/>
      <c r="OPC75" s="677"/>
      <c r="OPD75" s="677"/>
      <c r="OPE75" s="677"/>
      <c r="OPF75" s="677"/>
      <c r="OPG75" s="677"/>
      <c r="OPH75" s="677"/>
      <c r="OPI75" s="677"/>
      <c r="OPJ75" s="677"/>
      <c r="OPK75" s="677"/>
      <c r="OPL75" s="677"/>
      <c r="OPM75" s="677"/>
      <c r="OPN75" s="677"/>
      <c r="OPO75" s="677"/>
      <c r="OPP75" s="677"/>
      <c r="OPQ75" s="677"/>
      <c r="OPR75" s="677"/>
      <c r="OPS75" s="677"/>
      <c r="OPT75" s="677"/>
      <c r="OPU75" s="677"/>
      <c r="OPV75" s="677"/>
      <c r="OPW75" s="677"/>
      <c r="OPX75" s="677"/>
      <c r="OPY75" s="677"/>
      <c r="OPZ75" s="677"/>
      <c r="OQA75" s="677"/>
      <c r="OQB75" s="677"/>
      <c r="OQC75" s="677"/>
      <c r="OQD75" s="677"/>
      <c r="OQE75" s="677"/>
      <c r="OQF75" s="677"/>
      <c r="OQG75" s="677"/>
      <c r="OQH75" s="677"/>
      <c r="OQI75" s="677"/>
      <c r="OQJ75" s="677"/>
      <c r="OQK75" s="677"/>
      <c r="OQL75" s="677"/>
      <c r="OQM75" s="677"/>
      <c r="OQN75" s="677"/>
      <c r="OQO75" s="677"/>
      <c r="OQP75" s="677"/>
      <c r="OQQ75" s="677"/>
      <c r="OQR75" s="677"/>
      <c r="OQS75" s="677"/>
      <c r="OQT75" s="677"/>
      <c r="OQU75" s="677"/>
      <c r="OQV75" s="677"/>
      <c r="OQW75" s="677"/>
      <c r="OQX75" s="677"/>
      <c r="OQY75" s="677"/>
      <c r="OQZ75" s="677"/>
      <c r="ORA75" s="677"/>
      <c r="ORB75" s="677"/>
      <c r="ORC75" s="677"/>
      <c r="ORD75" s="677"/>
      <c r="ORE75" s="677"/>
      <c r="ORF75" s="677"/>
      <c r="ORG75" s="677"/>
      <c r="ORH75" s="677"/>
      <c r="ORI75" s="677"/>
      <c r="ORJ75" s="677"/>
      <c r="ORK75" s="677"/>
      <c r="ORL75" s="677"/>
      <c r="ORM75" s="677"/>
      <c r="ORN75" s="677"/>
      <c r="ORO75" s="677"/>
      <c r="ORP75" s="677"/>
      <c r="ORQ75" s="677"/>
      <c r="ORR75" s="677"/>
      <c r="ORS75" s="677"/>
      <c r="ORT75" s="677"/>
      <c r="ORU75" s="677"/>
      <c r="ORV75" s="677"/>
      <c r="ORW75" s="677"/>
      <c r="ORX75" s="677"/>
      <c r="ORY75" s="677"/>
      <c r="ORZ75" s="677"/>
      <c r="OSA75" s="677"/>
      <c r="OSB75" s="677"/>
      <c r="OSC75" s="677"/>
      <c r="OSD75" s="677"/>
      <c r="OSE75" s="677"/>
      <c r="OSF75" s="677"/>
      <c r="OSG75" s="677"/>
      <c r="OSH75" s="677"/>
      <c r="OSI75" s="677"/>
      <c r="OSJ75" s="677"/>
      <c r="OSK75" s="677"/>
      <c r="OSL75" s="677"/>
      <c r="OSM75" s="677"/>
      <c r="OSN75" s="677"/>
      <c r="OSO75" s="677"/>
      <c r="OSP75" s="677"/>
      <c r="OSQ75" s="677"/>
      <c r="OSR75" s="677"/>
      <c r="OSS75" s="677"/>
      <c r="OST75" s="677"/>
      <c r="OSU75" s="677"/>
      <c r="OSV75" s="677"/>
      <c r="OSW75" s="677"/>
      <c r="OSX75" s="677"/>
      <c r="OSY75" s="677"/>
      <c r="OSZ75" s="677"/>
      <c r="OTA75" s="677"/>
      <c r="OTB75" s="677"/>
      <c r="OTC75" s="677"/>
      <c r="OTD75" s="677"/>
      <c r="OTE75" s="677"/>
      <c r="OTF75" s="677"/>
      <c r="OTG75" s="677"/>
      <c r="OTH75" s="677"/>
      <c r="OTI75" s="677"/>
      <c r="OTJ75" s="677"/>
      <c r="OTK75" s="677"/>
      <c r="OTL75" s="677"/>
      <c r="OTM75" s="677"/>
      <c r="OTN75" s="677"/>
      <c r="OTO75" s="677"/>
      <c r="OTP75" s="677"/>
      <c r="OTQ75" s="677"/>
      <c r="OTR75" s="677"/>
      <c r="OTS75" s="677"/>
      <c r="OTT75" s="677"/>
      <c r="OTU75" s="677"/>
      <c r="OTV75" s="677"/>
      <c r="OTW75" s="677"/>
      <c r="OTX75" s="677"/>
      <c r="OTY75" s="677"/>
      <c r="OTZ75" s="677"/>
      <c r="OUA75" s="677"/>
      <c r="OUB75" s="677"/>
      <c r="OUC75" s="677"/>
      <c r="OUD75" s="677"/>
      <c r="OUE75" s="677"/>
      <c r="OUF75" s="677"/>
      <c r="OUG75" s="677"/>
      <c r="OUH75" s="677"/>
      <c r="OUI75" s="677"/>
      <c r="OUJ75" s="677"/>
      <c r="OUK75" s="677"/>
      <c r="OUL75" s="677"/>
      <c r="OUM75" s="677"/>
      <c r="OUN75" s="677"/>
      <c r="OUO75" s="677"/>
      <c r="OUP75" s="677"/>
      <c r="OUQ75" s="677"/>
      <c r="OUR75" s="677"/>
      <c r="OUS75" s="677"/>
      <c r="OUT75" s="677"/>
      <c r="OUU75" s="677"/>
      <c r="OUV75" s="677"/>
      <c r="OUW75" s="677"/>
      <c r="OUX75" s="677"/>
      <c r="OUY75" s="677"/>
      <c r="OUZ75" s="677"/>
      <c r="OVA75" s="677"/>
      <c r="OVB75" s="677"/>
      <c r="OVC75" s="677"/>
      <c r="OVD75" s="677"/>
      <c r="OVE75" s="677"/>
      <c r="OVF75" s="677"/>
      <c r="OVG75" s="677"/>
      <c r="OVH75" s="677"/>
      <c r="OVI75" s="677"/>
      <c r="OVJ75" s="677"/>
      <c r="OVK75" s="677"/>
      <c r="OVL75" s="677"/>
      <c r="OVM75" s="677"/>
      <c r="OVN75" s="677"/>
      <c r="OVO75" s="677"/>
      <c r="OVP75" s="677"/>
      <c r="OVQ75" s="677"/>
      <c r="OVR75" s="677"/>
      <c r="OVS75" s="677"/>
      <c r="OVT75" s="677"/>
      <c r="OVU75" s="677"/>
      <c r="OVV75" s="677"/>
      <c r="OVW75" s="677"/>
      <c r="OVX75" s="677"/>
      <c r="OVY75" s="677"/>
      <c r="OVZ75" s="677"/>
      <c r="OWA75" s="677"/>
      <c r="OWB75" s="677"/>
      <c r="OWC75" s="677"/>
      <c r="OWD75" s="677"/>
      <c r="OWE75" s="677"/>
      <c r="OWF75" s="677"/>
      <c r="OWG75" s="677"/>
      <c r="OWH75" s="677"/>
      <c r="OWI75" s="677"/>
      <c r="OWJ75" s="677"/>
      <c r="OWK75" s="677"/>
      <c r="OWL75" s="677"/>
      <c r="OWM75" s="677"/>
      <c r="OWN75" s="677"/>
      <c r="OWO75" s="677"/>
      <c r="OWP75" s="677"/>
      <c r="OWQ75" s="677"/>
      <c r="OWR75" s="677"/>
      <c r="OWS75" s="677"/>
      <c r="OWT75" s="677"/>
      <c r="OWU75" s="677"/>
      <c r="OWV75" s="677"/>
      <c r="OWW75" s="677"/>
      <c r="OWX75" s="677"/>
      <c r="OWY75" s="677"/>
      <c r="OWZ75" s="677"/>
      <c r="OXA75" s="677"/>
      <c r="OXB75" s="677"/>
      <c r="OXC75" s="677"/>
      <c r="OXD75" s="677"/>
      <c r="OXE75" s="677"/>
      <c r="OXF75" s="677"/>
      <c r="OXG75" s="677"/>
      <c r="OXH75" s="677"/>
      <c r="OXI75" s="677"/>
      <c r="OXJ75" s="677"/>
      <c r="OXK75" s="677"/>
      <c r="OXL75" s="677"/>
      <c r="OXM75" s="677"/>
      <c r="OXN75" s="677"/>
      <c r="OXO75" s="677"/>
      <c r="OXP75" s="677"/>
      <c r="OXQ75" s="677"/>
      <c r="OXR75" s="677"/>
      <c r="OXS75" s="677"/>
      <c r="OXT75" s="677"/>
      <c r="OXU75" s="677"/>
      <c r="OXV75" s="677"/>
      <c r="OXW75" s="677"/>
      <c r="OXX75" s="677"/>
      <c r="OXY75" s="677"/>
      <c r="OXZ75" s="677"/>
      <c r="OYA75" s="677"/>
      <c r="OYB75" s="677"/>
      <c r="OYC75" s="677"/>
      <c r="OYD75" s="677"/>
      <c r="OYE75" s="677"/>
      <c r="OYF75" s="677"/>
      <c r="OYG75" s="677"/>
      <c r="OYH75" s="677"/>
      <c r="OYI75" s="677"/>
      <c r="OYJ75" s="677"/>
      <c r="OYK75" s="677"/>
      <c r="OYL75" s="677"/>
      <c r="OYM75" s="677"/>
      <c r="OYN75" s="677"/>
      <c r="OYO75" s="677"/>
      <c r="OYP75" s="677"/>
      <c r="OYQ75" s="677"/>
      <c r="OYR75" s="677"/>
      <c r="OYS75" s="677"/>
      <c r="OYT75" s="677"/>
      <c r="OYU75" s="677"/>
      <c r="OYV75" s="677"/>
      <c r="OYW75" s="677"/>
      <c r="OYX75" s="677"/>
      <c r="OYY75" s="677"/>
      <c r="OYZ75" s="677"/>
      <c r="OZA75" s="677"/>
      <c r="OZB75" s="677"/>
      <c r="OZC75" s="677"/>
      <c r="OZD75" s="677"/>
      <c r="OZE75" s="677"/>
      <c r="OZF75" s="677"/>
      <c r="OZG75" s="677"/>
      <c r="OZH75" s="677"/>
      <c r="OZI75" s="677"/>
      <c r="OZJ75" s="677"/>
      <c r="OZK75" s="677"/>
      <c r="OZL75" s="677"/>
      <c r="OZM75" s="677"/>
      <c r="OZN75" s="677"/>
      <c r="OZO75" s="677"/>
      <c r="OZP75" s="677"/>
      <c r="OZQ75" s="677"/>
      <c r="OZR75" s="677"/>
      <c r="OZS75" s="677"/>
      <c r="OZT75" s="677"/>
      <c r="OZU75" s="677"/>
      <c r="OZV75" s="677"/>
      <c r="OZW75" s="677"/>
      <c r="OZX75" s="677"/>
      <c r="OZY75" s="677"/>
      <c r="OZZ75" s="677"/>
      <c r="PAA75" s="677"/>
      <c r="PAB75" s="677"/>
      <c r="PAC75" s="677"/>
      <c r="PAD75" s="677"/>
      <c r="PAE75" s="677"/>
      <c r="PAF75" s="677"/>
      <c r="PAG75" s="677"/>
      <c r="PAH75" s="677"/>
      <c r="PAI75" s="677"/>
      <c r="PAJ75" s="677"/>
      <c r="PAK75" s="677"/>
      <c r="PAL75" s="677"/>
      <c r="PAM75" s="677"/>
      <c r="PAN75" s="677"/>
      <c r="PAO75" s="677"/>
      <c r="PAP75" s="677"/>
      <c r="PAQ75" s="677"/>
      <c r="PAR75" s="677"/>
      <c r="PAS75" s="677"/>
      <c r="PAT75" s="677"/>
      <c r="PAU75" s="677"/>
      <c r="PAV75" s="677"/>
      <c r="PAW75" s="677"/>
      <c r="PAX75" s="677"/>
      <c r="PAY75" s="677"/>
      <c r="PAZ75" s="677"/>
      <c r="PBA75" s="677"/>
      <c r="PBB75" s="677"/>
      <c r="PBC75" s="677"/>
      <c r="PBD75" s="677"/>
      <c r="PBE75" s="677"/>
      <c r="PBF75" s="677"/>
      <c r="PBG75" s="677"/>
      <c r="PBH75" s="677"/>
      <c r="PBI75" s="677"/>
      <c r="PBJ75" s="677"/>
      <c r="PBK75" s="677"/>
      <c r="PBL75" s="677"/>
      <c r="PBM75" s="677"/>
      <c r="PBN75" s="677"/>
      <c r="PBO75" s="677"/>
      <c r="PBP75" s="677"/>
      <c r="PBQ75" s="677"/>
      <c r="PBR75" s="677"/>
      <c r="PBS75" s="677"/>
      <c r="PBT75" s="677"/>
      <c r="PBU75" s="677"/>
      <c r="PBV75" s="677"/>
      <c r="PBW75" s="677"/>
      <c r="PBX75" s="677"/>
      <c r="PBY75" s="677"/>
      <c r="PBZ75" s="677"/>
      <c r="PCA75" s="677"/>
      <c r="PCB75" s="677"/>
      <c r="PCC75" s="677"/>
      <c r="PCD75" s="677"/>
      <c r="PCE75" s="677"/>
      <c r="PCF75" s="677"/>
      <c r="PCG75" s="677"/>
      <c r="PCH75" s="677"/>
      <c r="PCI75" s="677"/>
      <c r="PCJ75" s="677"/>
      <c r="PCK75" s="677"/>
      <c r="PCL75" s="677"/>
      <c r="PCM75" s="677"/>
      <c r="PCN75" s="677"/>
      <c r="PCO75" s="677"/>
      <c r="PCP75" s="677"/>
      <c r="PCQ75" s="677"/>
      <c r="PCR75" s="677"/>
      <c r="PCS75" s="677"/>
      <c r="PCT75" s="677"/>
      <c r="PCU75" s="677"/>
      <c r="PCV75" s="677"/>
      <c r="PCW75" s="677"/>
      <c r="PCX75" s="677"/>
      <c r="PCY75" s="677"/>
      <c r="PCZ75" s="677"/>
      <c r="PDA75" s="677"/>
      <c r="PDB75" s="677"/>
      <c r="PDC75" s="677"/>
      <c r="PDD75" s="677"/>
      <c r="PDE75" s="677"/>
      <c r="PDF75" s="677"/>
      <c r="PDG75" s="677"/>
      <c r="PDH75" s="677"/>
      <c r="PDI75" s="677"/>
      <c r="PDJ75" s="677"/>
      <c r="PDK75" s="677"/>
      <c r="PDL75" s="677"/>
      <c r="PDM75" s="677"/>
      <c r="PDN75" s="677"/>
      <c r="PDO75" s="677"/>
      <c r="PDP75" s="677"/>
      <c r="PDQ75" s="677"/>
      <c r="PDR75" s="677"/>
      <c r="PDS75" s="677"/>
      <c r="PDT75" s="677"/>
      <c r="PDU75" s="677"/>
      <c r="PDV75" s="677"/>
      <c r="PDW75" s="677"/>
      <c r="PDX75" s="677"/>
      <c r="PDY75" s="677"/>
      <c r="PDZ75" s="677"/>
      <c r="PEA75" s="677"/>
      <c r="PEB75" s="677"/>
      <c r="PEC75" s="677"/>
      <c r="PED75" s="677"/>
      <c r="PEE75" s="677"/>
      <c r="PEF75" s="677"/>
      <c r="PEG75" s="677"/>
      <c r="PEH75" s="677"/>
      <c r="PEI75" s="677"/>
      <c r="PEJ75" s="677"/>
      <c r="PEK75" s="677"/>
      <c r="PEL75" s="677"/>
      <c r="PEM75" s="677"/>
      <c r="PEN75" s="677"/>
      <c r="PEO75" s="677"/>
      <c r="PEP75" s="677"/>
      <c r="PEQ75" s="677"/>
      <c r="PER75" s="677"/>
      <c r="PES75" s="677"/>
      <c r="PET75" s="677"/>
      <c r="PEU75" s="677"/>
      <c r="PEV75" s="677"/>
      <c r="PEW75" s="677"/>
      <c r="PEX75" s="677"/>
      <c r="PEY75" s="677"/>
      <c r="PEZ75" s="677"/>
      <c r="PFA75" s="677"/>
      <c r="PFB75" s="677"/>
      <c r="PFC75" s="677"/>
      <c r="PFD75" s="677"/>
      <c r="PFE75" s="677"/>
      <c r="PFF75" s="677"/>
      <c r="PFG75" s="677"/>
      <c r="PFH75" s="677"/>
      <c r="PFI75" s="677"/>
      <c r="PFJ75" s="677"/>
      <c r="PFK75" s="677"/>
      <c r="PFL75" s="677"/>
      <c r="PFM75" s="677"/>
      <c r="PFN75" s="677"/>
      <c r="PFO75" s="677"/>
      <c r="PFP75" s="677"/>
      <c r="PFQ75" s="677"/>
      <c r="PFR75" s="677"/>
      <c r="PFS75" s="677"/>
      <c r="PFT75" s="677"/>
      <c r="PFU75" s="677"/>
      <c r="PFV75" s="677"/>
      <c r="PFW75" s="677"/>
      <c r="PFX75" s="677"/>
      <c r="PFY75" s="677"/>
      <c r="PFZ75" s="677"/>
      <c r="PGA75" s="677"/>
      <c r="PGB75" s="677"/>
      <c r="PGC75" s="677"/>
      <c r="PGD75" s="677"/>
      <c r="PGE75" s="677"/>
      <c r="PGF75" s="677"/>
      <c r="PGG75" s="677"/>
      <c r="PGH75" s="677"/>
      <c r="PGI75" s="677"/>
      <c r="PGJ75" s="677"/>
      <c r="PGK75" s="677"/>
      <c r="PGL75" s="677"/>
      <c r="PGM75" s="677"/>
      <c r="PGN75" s="677"/>
      <c r="PGO75" s="677"/>
      <c r="PGP75" s="677"/>
      <c r="PGQ75" s="677"/>
      <c r="PGR75" s="677"/>
      <c r="PGS75" s="677"/>
      <c r="PGT75" s="677"/>
      <c r="PGU75" s="677"/>
      <c r="PGV75" s="677"/>
      <c r="PGW75" s="677"/>
      <c r="PGX75" s="677"/>
      <c r="PGY75" s="677"/>
      <c r="PGZ75" s="677"/>
      <c r="PHA75" s="677"/>
      <c r="PHB75" s="677"/>
      <c r="PHC75" s="677"/>
      <c r="PHD75" s="677"/>
      <c r="PHE75" s="677"/>
      <c r="PHF75" s="677"/>
      <c r="PHG75" s="677"/>
      <c r="PHH75" s="677"/>
      <c r="PHI75" s="677"/>
      <c r="PHJ75" s="677"/>
      <c r="PHK75" s="677"/>
      <c r="PHL75" s="677"/>
      <c r="PHM75" s="677"/>
      <c r="PHN75" s="677"/>
      <c r="PHO75" s="677"/>
      <c r="PHP75" s="677"/>
      <c r="PHQ75" s="677"/>
      <c r="PHR75" s="677"/>
      <c r="PHS75" s="677"/>
      <c r="PHT75" s="677"/>
      <c r="PHU75" s="677"/>
      <c r="PHV75" s="677"/>
      <c r="PHW75" s="677"/>
      <c r="PHX75" s="677"/>
      <c r="PHY75" s="677"/>
      <c r="PHZ75" s="677"/>
      <c r="PIA75" s="677"/>
      <c r="PIB75" s="677"/>
      <c r="PIC75" s="677"/>
      <c r="PID75" s="677"/>
      <c r="PIE75" s="677"/>
      <c r="PIF75" s="677"/>
      <c r="PIG75" s="677"/>
      <c r="PIH75" s="677"/>
      <c r="PII75" s="677"/>
      <c r="PIJ75" s="677"/>
      <c r="PIK75" s="677"/>
      <c r="PIL75" s="677"/>
      <c r="PIM75" s="677"/>
      <c r="PIN75" s="677"/>
      <c r="PIO75" s="677"/>
      <c r="PIP75" s="677"/>
      <c r="PIQ75" s="677"/>
      <c r="PIR75" s="677"/>
      <c r="PIS75" s="677"/>
      <c r="PIT75" s="677"/>
      <c r="PIU75" s="677"/>
      <c r="PIV75" s="677"/>
      <c r="PIW75" s="677"/>
      <c r="PIX75" s="677"/>
      <c r="PIY75" s="677"/>
      <c r="PIZ75" s="677"/>
      <c r="PJA75" s="677"/>
      <c r="PJB75" s="677"/>
      <c r="PJC75" s="677"/>
      <c r="PJD75" s="677"/>
      <c r="PJE75" s="677"/>
      <c r="PJF75" s="677"/>
      <c r="PJG75" s="677"/>
      <c r="PJH75" s="677"/>
      <c r="PJI75" s="677"/>
      <c r="PJJ75" s="677"/>
      <c r="PJK75" s="677"/>
      <c r="PJL75" s="677"/>
      <c r="PJM75" s="677"/>
      <c r="PJN75" s="677"/>
      <c r="PJO75" s="677"/>
      <c r="PJP75" s="677"/>
      <c r="PJQ75" s="677"/>
      <c r="PJR75" s="677"/>
      <c r="PJS75" s="677"/>
      <c r="PJT75" s="677"/>
      <c r="PJU75" s="677"/>
      <c r="PJV75" s="677"/>
      <c r="PJW75" s="677"/>
      <c r="PJX75" s="677"/>
      <c r="PJY75" s="677"/>
      <c r="PJZ75" s="677"/>
      <c r="PKA75" s="677"/>
      <c r="PKB75" s="677"/>
      <c r="PKC75" s="677"/>
      <c r="PKD75" s="677"/>
      <c r="PKE75" s="677"/>
      <c r="PKF75" s="677"/>
      <c r="PKG75" s="677"/>
      <c r="PKH75" s="677"/>
      <c r="PKI75" s="677"/>
      <c r="PKJ75" s="677"/>
      <c r="PKK75" s="677"/>
      <c r="PKL75" s="677"/>
      <c r="PKM75" s="677"/>
      <c r="PKN75" s="677"/>
      <c r="PKO75" s="677"/>
      <c r="PKP75" s="677"/>
      <c r="PKQ75" s="677"/>
      <c r="PKR75" s="677"/>
      <c r="PKS75" s="677"/>
      <c r="PKT75" s="677"/>
      <c r="PKU75" s="677"/>
      <c r="PKV75" s="677"/>
      <c r="PKW75" s="677"/>
      <c r="PKX75" s="677"/>
      <c r="PKY75" s="677"/>
      <c r="PKZ75" s="677"/>
      <c r="PLA75" s="677"/>
      <c r="PLB75" s="677"/>
      <c r="PLC75" s="677"/>
      <c r="PLD75" s="677"/>
      <c r="PLE75" s="677"/>
      <c r="PLF75" s="677"/>
      <c r="PLG75" s="677"/>
      <c r="PLH75" s="677"/>
      <c r="PLI75" s="677"/>
      <c r="PLJ75" s="677"/>
      <c r="PLK75" s="677"/>
      <c r="PLL75" s="677"/>
      <c r="PLM75" s="677"/>
      <c r="PLN75" s="677"/>
      <c r="PLO75" s="677"/>
      <c r="PLP75" s="677"/>
      <c r="PLQ75" s="677"/>
      <c r="PLR75" s="677"/>
      <c r="PLS75" s="677"/>
      <c r="PLT75" s="677"/>
      <c r="PLU75" s="677"/>
      <c r="PLV75" s="677"/>
      <c r="PLW75" s="677"/>
      <c r="PLX75" s="677"/>
      <c r="PLY75" s="677"/>
      <c r="PLZ75" s="677"/>
      <c r="PMA75" s="677"/>
      <c r="PMB75" s="677"/>
      <c r="PMC75" s="677"/>
      <c r="PMD75" s="677"/>
      <c r="PME75" s="677"/>
      <c r="PMF75" s="677"/>
      <c r="PMG75" s="677"/>
      <c r="PMH75" s="677"/>
      <c r="PMI75" s="677"/>
      <c r="PMJ75" s="677"/>
      <c r="PMK75" s="677"/>
      <c r="PML75" s="677"/>
      <c r="PMM75" s="677"/>
      <c r="PMN75" s="677"/>
      <c r="PMO75" s="677"/>
      <c r="PMP75" s="677"/>
      <c r="PMQ75" s="677"/>
      <c r="PMR75" s="677"/>
      <c r="PMS75" s="677"/>
      <c r="PMT75" s="677"/>
      <c r="PMU75" s="677"/>
      <c r="PMV75" s="677"/>
      <c r="PMW75" s="677"/>
      <c r="PMX75" s="677"/>
      <c r="PMY75" s="677"/>
      <c r="PMZ75" s="677"/>
      <c r="PNA75" s="677"/>
      <c r="PNB75" s="677"/>
      <c r="PNC75" s="677"/>
      <c r="PND75" s="677"/>
      <c r="PNE75" s="677"/>
      <c r="PNF75" s="677"/>
      <c r="PNG75" s="677"/>
      <c r="PNH75" s="677"/>
      <c r="PNI75" s="677"/>
      <c r="PNJ75" s="677"/>
      <c r="PNK75" s="677"/>
      <c r="PNL75" s="677"/>
      <c r="PNM75" s="677"/>
      <c r="PNN75" s="677"/>
      <c r="PNO75" s="677"/>
      <c r="PNP75" s="677"/>
      <c r="PNQ75" s="677"/>
      <c r="PNR75" s="677"/>
      <c r="PNS75" s="677"/>
      <c r="PNT75" s="677"/>
      <c r="PNU75" s="677"/>
      <c r="PNV75" s="677"/>
      <c r="PNW75" s="677"/>
      <c r="PNX75" s="677"/>
      <c r="PNY75" s="677"/>
      <c r="PNZ75" s="677"/>
      <c r="POA75" s="677"/>
      <c r="POB75" s="677"/>
      <c r="POC75" s="677"/>
      <c r="POD75" s="677"/>
      <c r="POE75" s="677"/>
      <c r="POF75" s="677"/>
      <c r="POG75" s="677"/>
      <c r="POH75" s="677"/>
      <c r="POI75" s="677"/>
      <c r="POJ75" s="677"/>
      <c r="POK75" s="677"/>
      <c r="POL75" s="677"/>
      <c r="POM75" s="677"/>
      <c r="PON75" s="677"/>
      <c r="POO75" s="677"/>
      <c r="POP75" s="677"/>
      <c r="POQ75" s="677"/>
      <c r="POR75" s="677"/>
      <c r="POS75" s="677"/>
      <c r="POT75" s="677"/>
      <c r="POU75" s="677"/>
      <c r="POV75" s="677"/>
      <c r="POW75" s="677"/>
      <c r="POX75" s="677"/>
      <c r="POY75" s="677"/>
      <c r="POZ75" s="677"/>
      <c r="PPA75" s="677"/>
      <c r="PPB75" s="677"/>
      <c r="PPC75" s="677"/>
      <c r="PPD75" s="677"/>
      <c r="PPE75" s="677"/>
      <c r="PPF75" s="677"/>
      <c r="PPG75" s="677"/>
      <c r="PPH75" s="677"/>
      <c r="PPI75" s="677"/>
      <c r="PPJ75" s="677"/>
      <c r="PPK75" s="677"/>
      <c r="PPL75" s="677"/>
      <c r="PPM75" s="677"/>
      <c r="PPN75" s="677"/>
      <c r="PPO75" s="677"/>
      <c r="PPP75" s="677"/>
      <c r="PPQ75" s="677"/>
      <c r="PPR75" s="677"/>
      <c r="PPS75" s="677"/>
      <c r="PPT75" s="677"/>
      <c r="PPU75" s="677"/>
      <c r="PPV75" s="677"/>
      <c r="PPW75" s="677"/>
      <c r="PPX75" s="677"/>
      <c r="PPY75" s="677"/>
      <c r="PPZ75" s="677"/>
      <c r="PQA75" s="677"/>
      <c r="PQB75" s="677"/>
      <c r="PQC75" s="677"/>
      <c r="PQD75" s="677"/>
      <c r="PQE75" s="677"/>
      <c r="PQF75" s="677"/>
      <c r="PQG75" s="677"/>
      <c r="PQH75" s="677"/>
      <c r="PQI75" s="677"/>
      <c r="PQJ75" s="677"/>
      <c r="PQK75" s="677"/>
      <c r="PQL75" s="677"/>
      <c r="PQM75" s="677"/>
      <c r="PQN75" s="677"/>
      <c r="PQO75" s="677"/>
      <c r="PQP75" s="677"/>
      <c r="PQQ75" s="677"/>
      <c r="PQR75" s="677"/>
      <c r="PQS75" s="677"/>
      <c r="PQT75" s="677"/>
      <c r="PQU75" s="677"/>
      <c r="PQV75" s="677"/>
      <c r="PQW75" s="677"/>
      <c r="PQX75" s="677"/>
      <c r="PQY75" s="677"/>
      <c r="PQZ75" s="677"/>
      <c r="PRA75" s="677"/>
      <c r="PRB75" s="677"/>
      <c r="PRC75" s="677"/>
      <c r="PRD75" s="677"/>
      <c r="PRE75" s="677"/>
      <c r="PRF75" s="677"/>
      <c r="PRG75" s="677"/>
      <c r="PRH75" s="677"/>
      <c r="PRI75" s="677"/>
      <c r="PRJ75" s="677"/>
      <c r="PRK75" s="677"/>
      <c r="PRL75" s="677"/>
      <c r="PRM75" s="677"/>
      <c r="PRN75" s="677"/>
      <c r="PRO75" s="677"/>
      <c r="PRP75" s="677"/>
      <c r="PRQ75" s="677"/>
      <c r="PRR75" s="677"/>
      <c r="PRS75" s="677"/>
      <c r="PRT75" s="677"/>
      <c r="PRU75" s="677"/>
      <c r="PRV75" s="677"/>
      <c r="PRW75" s="677"/>
      <c r="PRX75" s="677"/>
      <c r="PRY75" s="677"/>
      <c r="PRZ75" s="677"/>
      <c r="PSA75" s="677"/>
      <c r="PSB75" s="677"/>
      <c r="PSC75" s="677"/>
      <c r="PSD75" s="677"/>
      <c r="PSE75" s="677"/>
      <c r="PSF75" s="677"/>
      <c r="PSG75" s="677"/>
      <c r="PSH75" s="677"/>
      <c r="PSI75" s="677"/>
      <c r="PSJ75" s="677"/>
      <c r="PSK75" s="677"/>
      <c r="PSL75" s="677"/>
      <c r="PSM75" s="677"/>
      <c r="PSN75" s="677"/>
      <c r="PSO75" s="677"/>
      <c r="PSP75" s="677"/>
      <c r="PSQ75" s="677"/>
      <c r="PSR75" s="677"/>
      <c r="PSS75" s="677"/>
      <c r="PST75" s="677"/>
      <c r="PSU75" s="677"/>
      <c r="PSV75" s="677"/>
      <c r="PSW75" s="677"/>
      <c r="PSX75" s="677"/>
      <c r="PSY75" s="677"/>
      <c r="PSZ75" s="677"/>
      <c r="PTA75" s="677"/>
      <c r="PTB75" s="677"/>
      <c r="PTC75" s="677"/>
      <c r="PTD75" s="677"/>
      <c r="PTE75" s="677"/>
      <c r="PTF75" s="677"/>
      <c r="PTG75" s="677"/>
      <c r="PTH75" s="677"/>
      <c r="PTI75" s="677"/>
      <c r="PTJ75" s="677"/>
      <c r="PTK75" s="677"/>
      <c r="PTL75" s="677"/>
      <c r="PTM75" s="677"/>
      <c r="PTN75" s="677"/>
      <c r="PTO75" s="677"/>
      <c r="PTP75" s="677"/>
      <c r="PTQ75" s="677"/>
      <c r="PTR75" s="677"/>
      <c r="PTS75" s="677"/>
      <c r="PTT75" s="677"/>
      <c r="PTU75" s="677"/>
      <c r="PTV75" s="677"/>
      <c r="PTW75" s="677"/>
      <c r="PTX75" s="677"/>
      <c r="PTY75" s="677"/>
      <c r="PTZ75" s="677"/>
      <c r="PUA75" s="677"/>
      <c r="PUB75" s="677"/>
      <c r="PUC75" s="677"/>
      <c r="PUD75" s="677"/>
      <c r="PUE75" s="677"/>
      <c r="PUF75" s="677"/>
      <c r="PUG75" s="677"/>
      <c r="PUH75" s="677"/>
      <c r="PUI75" s="677"/>
      <c r="PUJ75" s="677"/>
      <c r="PUK75" s="677"/>
      <c r="PUL75" s="677"/>
      <c r="PUM75" s="677"/>
      <c r="PUN75" s="677"/>
      <c r="PUO75" s="677"/>
      <c r="PUP75" s="677"/>
      <c r="PUQ75" s="677"/>
      <c r="PUR75" s="677"/>
      <c r="PUS75" s="677"/>
      <c r="PUT75" s="677"/>
      <c r="PUU75" s="677"/>
      <c r="PUV75" s="677"/>
      <c r="PUW75" s="677"/>
      <c r="PUX75" s="677"/>
      <c r="PUY75" s="677"/>
      <c r="PUZ75" s="677"/>
      <c r="PVA75" s="677"/>
      <c r="PVB75" s="677"/>
      <c r="PVC75" s="677"/>
      <c r="PVD75" s="677"/>
      <c r="PVE75" s="677"/>
      <c r="PVF75" s="677"/>
      <c r="PVG75" s="677"/>
      <c r="PVH75" s="677"/>
      <c r="PVI75" s="677"/>
      <c r="PVJ75" s="677"/>
      <c r="PVK75" s="677"/>
      <c r="PVL75" s="677"/>
      <c r="PVM75" s="677"/>
      <c r="PVN75" s="677"/>
      <c r="PVO75" s="677"/>
      <c r="PVP75" s="677"/>
      <c r="PVQ75" s="677"/>
      <c r="PVR75" s="677"/>
      <c r="PVS75" s="677"/>
      <c r="PVT75" s="677"/>
      <c r="PVU75" s="677"/>
      <c r="PVV75" s="677"/>
      <c r="PVW75" s="677"/>
      <c r="PVX75" s="677"/>
      <c r="PVY75" s="677"/>
      <c r="PVZ75" s="677"/>
      <c r="PWA75" s="677"/>
      <c r="PWB75" s="677"/>
      <c r="PWC75" s="677"/>
      <c r="PWD75" s="677"/>
      <c r="PWE75" s="677"/>
      <c r="PWF75" s="677"/>
      <c r="PWG75" s="677"/>
      <c r="PWH75" s="677"/>
      <c r="PWI75" s="677"/>
      <c r="PWJ75" s="677"/>
      <c r="PWK75" s="677"/>
      <c r="PWL75" s="677"/>
      <c r="PWM75" s="677"/>
      <c r="PWN75" s="677"/>
      <c r="PWO75" s="677"/>
      <c r="PWP75" s="677"/>
      <c r="PWQ75" s="677"/>
      <c r="PWR75" s="677"/>
      <c r="PWS75" s="677"/>
      <c r="PWT75" s="677"/>
      <c r="PWU75" s="677"/>
      <c r="PWV75" s="677"/>
      <c r="PWW75" s="677"/>
      <c r="PWX75" s="677"/>
      <c r="PWY75" s="677"/>
      <c r="PWZ75" s="677"/>
      <c r="PXA75" s="677"/>
      <c r="PXB75" s="677"/>
      <c r="PXC75" s="677"/>
      <c r="PXD75" s="677"/>
      <c r="PXE75" s="677"/>
      <c r="PXF75" s="677"/>
      <c r="PXG75" s="677"/>
      <c r="PXH75" s="677"/>
      <c r="PXI75" s="677"/>
      <c r="PXJ75" s="677"/>
      <c r="PXK75" s="677"/>
      <c r="PXL75" s="677"/>
      <c r="PXM75" s="677"/>
      <c r="PXN75" s="677"/>
      <c r="PXO75" s="677"/>
      <c r="PXP75" s="677"/>
      <c r="PXQ75" s="677"/>
      <c r="PXR75" s="677"/>
      <c r="PXS75" s="677"/>
      <c r="PXT75" s="677"/>
      <c r="PXU75" s="677"/>
      <c r="PXV75" s="677"/>
      <c r="PXW75" s="677"/>
      <c r="PXX75" s="677"/>
      <c r="PXY75" s="677"/>
      <c r="PXZ75" s="677"/>
      <c r="PYA75" s="677"/>
      <c r="PYB75" s="677"/>
      <c r="PYC75" s="677"/>
      <c r="PYD75" s="677"/>
      <c r="PYE75" s="677"/>
      <c r="PYF75" s="677"/>
      <c r="PYG75" s="677"/>
      <c r="PYH75" s="677"/>
      <c r="PYI75" s="677"/>
      <c r="PYJ75" s="677"/>
      <c r="PYK75" s="677"/>
      <c r="PYL75" s="677"/>
      <c r="PYM75" s="677"/>
      <c r="PYN75" s="677"/>
      <c r="PYO75" s="677"/>
      <c r="PYP75" s="677"/>
      <c r="PYQ75" s="677"/>
      <c r="PYR75" s="677"/>
      <c r="PYS75" s="677"/>
      <c r="PYT75" s="677"/>
      <c r="PYU75" s="677"/>
      <c r="PYV75" s="677"/>
      <c r="PYW75" s="677"/>
      <c r="PYX75" s="677"/>
      <c r="PYY75" s="677"/>
      <c r="PYZ75" s="677"/>
      <c r="PZA75" s="677"/>
      <c r="PZB75" s="677"/>
      <c r="PZC75" s="677"/>
      <c r="PZD75" s="677"/>
      <c r="PZE75" s="677"/>
      <c r="PZF75" s="677"/>
      <c r="PZG75" s="677"/>
      <c r="PZH75" s="677"/>
      <c r="PZI75" s="677"/>
      <c r="PZJ75" s="677"/>
      <c r="PZK75" s="677"/>
      <c r="PZL75" s="677"/>
      <c r="PZM75" s="677"/>
      <c r="PZN75" s="677"/>
      <c r="PZO75" s="677"/>
      <c r="PZP75" s="677"/>
      <c r="PZQ75" s="677"/>
      <c r="PZR75" s="677"/>
      <c r="PZS75" s="677"/>
      <c r="PZT75" s="677"/>
      <c r="PZU75" s="677"/>
      <c r="PZV75" s="677"/>
      <c r="PZW75" s="677"/>
      <c r="PZX75" s="677"/>
      <c r="PZY75" s="677"/>
      <c r="PZZ75" s="677"/>
      <c r="QAA75" s="677"/>
      <c r="QAB75" s="677"/>
      <c r="QAC75" s="677"/>
      <c r="QAD75" s="677"/>
      <c r="QAE75" s="677"/>
      <c r="QAF75" s="677"/>
      <c r="QAG75" s="677"/>
      <c r="QAH75" s="677"/>
      <c r="QAI75" s="677"/>
      <c r="QAJ75" s="677"/>
      <c r="QAK75" s="677"/>
      <c r="QAL75" s="677"/>
      <c r="QAM75" s="677"/>
      <c r="QAN75" s="677"/>
      <c r="QAO75" s="677"/>
      <c r="QAP75" s="677"/>
      <c r="QAQ75" s="677"/>
      <c r="QAR75" s="677"/>
      <c r="QAS75" s="677"/>
      <c r="QAT75" s="677"/>
      <c r="QAU75" s="677"/>
      <c r="QAV75" s="677"/>
      <c r="QAW75" s="677"/>
      <c r="QAX75" s="677"/>
      <c r="QAY75" s="677"/>
      <c r="QAZ75" s="677"/>
      <c r="QBA75" s="677"/>
      <c r="QBB75" s="677"/>
      <c r="QBC75" s="677"/>
      <c r="QBD75" s="677"/>
      <c r="QBE75" s="677"/>
      <c r="QBF75" s="677"/>
      <c r="QBG75" s="677"/>
      <c r="QBH75" s="677"/>
      <c r="QBI75" s="677"/>
      <c r="QBJ75" s="677"/>
      <c r="QBK75" s="677"/>
      <c r="QBL75" s="677"/>
      <c r="QBM75" s="677"/>
      <c r="QBN75" s="677"/>
      <c r="QBO75" s="677"/>
      <c r="QBP75" s="677"/>
      <c r="QBQ75" s="677"/>
      <c r="QBR75" s="677"/>
      <c r="QBS75" s="677"/>
      <c r="QBT75" s="677"/>
      <c r="QBU75" s="677"/>
      <c r="QBV75" s="677"/>
      <c r="QBW75" s="677"/>
      <c r="QBX75" s="677"/>
      <c r="QBY75" s="677"/>
      <c r="QBZ75" s="677"/>
      <c r="QCA75" s="677"/>
      <c r="QCB75" s="677"/>
      <c r="QCC75" s="677"/>
      <c r="QCD75" s="677"/>
      <c r="QCE75" s="677"/>
      <c r="QCF75" s="677"/>
      <c r="QCG75" s="677"/>
      <c r="QCH75" s="677"/>
      <c r="QCI75" s="677"/>
      <c r="QCJ75" s="677"/>
      <c r="QCK75" s="677"/>
      <c r="QCL75" s="677"/>
      <c r="QCM75" s="677"/>
      <c r="QCN75" s="677"/>
      <c r="QCO75" s="677"/>
      <c r="QCP75" s="677"/>
      <c r="QCQ75" s="677"/>
      <c r="QCR75" s="677"/>
      <c r="QCS75" s="677"/>
      <c r="QCT75" s="677"/>
      <c r="QCU75" s="677"/>
      <c r="QCV75" s="677"/>
      <c r="QCW75" s="677"/>
      <c r="QCX75" s="677"/>
      <c r="QCY75" s="677"/>
      <c r="QCZ75" s="677"/>
      <c r="QDA75" s="677"/>
      <c r="QDB75" s="677"/>
      <c r="QDC75" s="677"/>
      <c r="QDD75" s="677"/>
      <c r="QDE75" s="677"/>
      <c r="QDF75" s="677"/>
      <c r="QDG75" s="677"/>
      <c r="QDH75" s="677"/>
      <c r="QDI75" s="677"/>
      <c r="QDJ75" s="677"/>
      <c r="QDK75" s="677"/>
      <c r="QDL75" s="677"/>
      <c r="QDM75" s="677"/>
      <c r="QDN75" s="677"/>
      <c r="QDO75" s="677"/>
      <c r="QDP75" s="677"/>
      <c r="QDQ75" s="677"/>
      <c r="QDR75" s="677"/>
      <c r="QDS75" s="677"/>
      <c r="QDT75" s="677"/>
      <c r="QDU75" s="677"/>
      <c r="QDV75" s="677"/>
      <c r="QDW75" s="677"/>
      <c r="QDX75" s="677"/>
      <c r="QDY75" s="677"/>
      <c r="QDZ75" s="677"/>
      <c r="QEA75" s="677"/>
      <c r="QEB75" s="677"/>
      <c r="QEC75" s="677"/>
      <c r="QED75" s="677"/>
      <c r="QEE75" s="677"/>
      <c r="QEF75" s="677"/>
      <c r="QEG75" s="677"/>
      <c r="QEH75" s="677"/>
      <c r="QEI75" s="677"/>
      <c r="QEJ75" s="677"/>
      <c r="QEK75" s="677"/>
      <c r="QEL75" s="677"/>
      <c r="QEM75" s="677"/>
      <c r="QEN75" s="677"/>
      <c r="QEO75" s="677"/>
      <c r="QEP75" s="677"/>
      <c r="QEQ75" s="677"/>
      <c r="QER75" s="677"/>
      <c r="QES75" s="677"/>
      <c r="QET75" s="677"/>
      <c r="QEU75" s="677"/>
      <c r="QEV75" s="677"/>
      <c r="QEW75" s="677"/>
      <c r="QEX75" s="677"/>
      <c r="QEY75" s="677"/>
      <c r="QEZ75" s="677"/>
      <c r="QFA75" s="677"/>
      <c r="QFB75" s="677"/>
      <c r="QFC75" s="677"/>
      <c r="QFD75" s="677"/>
      <c r="QFE75" s="677"/>
      <c r="QFF75" s="677"/>
      <c r="QFG75" s="677"/>
      <c r="QFH75" s="677"/>
      <c r="QFI75" s="677"/>
      <c r="QFJ75" s="677"/>
      <c r="QFK75" s="677"/>
      <c r="QFL75" s="677"/>
      <c r="QFM75" s="677"/>
      <c r="QFN75" s="677"/>
      <c r="QFO75" s="677"/>
      <c r="QFP75" s="677"/>
      <c r="QFQ75" s="677"/>
      <c r="QFR75" s="677"/>
      <c r="QFS75" s="677"/>
      <c r="QFT75" s="677"/>
      <c r="QFU75" s="677"/>
      <c r="QFV75" s="677"/>
      <c r="QFW75" s="677"/>
      <c r="QFX75" s="677"/>
      <c r="QFY75" s="677"/>
      <c r="QFZ75" s="677"/>
      <c r="QGA75" s="677"/>
      <c r="QGB75" s="677"/>
      <c r="QGC75" s="677"/>
      <c r="QGD75" s="677"/>
      <c r="QGE75" s="677"/>
      <c r="QGF75" s="677"/>
      <c r="QGG75" s="677"/>
      <c r="QGH75" s="677"/>
      <c r="QGI75" s="677"/>
      <c r="QGJ75" s="677"/>
      <c r="QGK75" s="677"/>
      <c r="QGL75" s="677"/>
      <c r="QGM75" s="677"/>
      <c r="QGN75" s="677"/>
      <c r="QGO75" s="677"/>
      <c r="QGP75" s="677"/>
      <c r="QGQ75" s="677"/>
      <c r="QGR75" s="677"/>
      <c r="QGS75" s="677"/>
      <c r="QGT75" s="677"/>
      <c r="QGU75" s="677"/>
      <c r="QGV75" s="677"/>
      <c r="QGW75" s="677"/>
      <c r="QGX75" s="677"/>
      <c r="QGY75" s="677"/>
      <c r="QGZ75" s="677"/>
      <c r="QHA75" s="677"/>
      <c r="QHB75" s="677"/>
      <c r="QHC75" s="677"/>
      <c r="QHD75" s="677"/>
      <c r="QHE75" s="677"/>
      <c r="QHF75" s="677"/>
      <c r="QHG75" s="677"/>
      <c r="QHH75" s="677"/>
      <c r="QHI75" s="677"/>
      <c r="QHJ75" s="677"/>
      <c r="QHK75" s="677"/>
      <c r="QHL75" s="677"/>
      <c r="QHM75" s="677"/>
      <c r="QHN75" s="677"/>
      <c r="QHO75" s="677"/>
      <c r="QHP75" s="677"/>
      <c r="QHQ75" s="677"/>
      <c r="QHR75" s="677"/>
      <c r="QHS75" s="677"/>
      <c r="QHT75" s="677"/>
      <c r="QHU75" s="677"/>
      <c r="QHV75" s="677"/>
      <c r="QHW75" s="677"/>
      <c r="QHX75" s="677"/>
      <c r="QHY75" s="677"/>
      <c r="QHZ75" s="677"/>
      <c r="QIA75" s="677"/>
      <c r="QIB75" s="677"/>
      <c r="QIC75" s="677"/>
      <c r="QID75" s="677"/>
      <c r="QIE75" s="677"/>
      <c r="QIF75" s="677"/>
      <c r="QIG75" s="677"/>
      <c r="QIH75" s="677"/>
      <c r="QII75" s="677"/>
      <c r="QIJ75" s="677"/>
      <c r="QIK75" s="677"/>
      <c r="QIL75" s="677"/>
      <c r="QIM75" s="677"/>
      <c r="QIN75" s="677"/>
      <c r="QIO75" s="677"/>
      <c r="QIP75" s="677"/>
      <c r="QIQ75" s="677"/>
      <c r="QIR75" s="677"/>
      <c r="QIS75" s="677"/>
      <c r="QIT75" s="677"/>
      <c r="QIU75" s="677"/>
      <c r="QIV75" s="677"/>
      <c r="QIW75" s="677"/>
      <c r="QIX75" s="677"/>
      <c r="QIY75" s="677"/>
      <c r="QIZ75" s="677"/>
      <c r="QJA75" s="677"/>
      <c r="QJB75" s="677"/>
      <c r="QJC75" s="677"/>
      <c r="QJD75" s="677"/>
      <c r="QJE75" s="677"/>
      <c r="QJF75" s="677"/>
      <c r="QJG75" s="677"/>
      <c r="QJH75" s="677"/>
      <c r="QJI75" s="677"/>
      <c r="QJJ75" s="677"/>
      <c r="QJK75" s="677"/>
      <c r="QJL75" s="677"/>
      <c r="QJM75" s="677"/>
      <c r="QJN75" s="677"/>
      <c r="QJO75" s="677"/>
      <c r="QJP75" s="677"/>
      <c r="QJQ75" s="677"/>
      <c r="QJR75" s="677"/>
      <c r="QJS75" s="677"/>
      <c r="QJT75" s="677"/>
      <c r="QJU75" s="677"/>
      <c r="QJV75" s="677"/>
      <c r="QJW75" s="677"/>
      <c r="QJX75" s="677"/>
      <c r="QJY75" s="677"/>
      <c r="QJZ75" s="677"/>
      <c r="QKA75" s="677"/>
      <c r="QKB75" s="677"/>
      <c r="QKC75" s="677"/>
      <c r="QKD75" s="677"/>
      <c r="QKE75" s="677"/>
      <c r="QKF75" s="677"/>
      <c r="QKG75" s="677"/>
      <c r="QKH75" s="677"/>
      <c r="QKI75" s="677"/>
      <c r="QKJ75" s="677"/>
      <c r="QKK75" s="677"/>
      <c r="QKL75" s="677"/>
      <c r="QKM75" s="677"/>
      <c r="QKN75" s="677"/>
      <c r="QKO75" s="677"/>
      <c r="QKP75" s="677"/>
      <c r="QKQ75" s="677"/>
      <c r="QKR75" s="677"/>
      <c r="QKS75" s="677"/>
      <c r="QKT75" s="677"/>
      <c r="QKU75" s="677"/>
      <c r="QKV75" s="677"/>
      <c r="QKW75" s="677"/>
      <c r="QKX75" s="677"/>
      <c r="QKY75" s="677"/>
      <c r="QKZ75" s="677"/>
      <c r="QLA75" s="677"/>
      <c r="QLB75" s="677"/>
      <c r="QLC75" s="677"/>
      <c r="QLD75" s="677"/>
      <c r="QLE75" s="677"/>
      <c r="QLF75" s="677"/>
      <c r="QLG75" s="677"/>
      <c r="QLH75" s="677"/>
      <c r="QLI75" s="677"/>
      <c r="QLJ75" s="677"/>
      <c r="QLK75" s="677"/>
      <c r="QLL75" s="677"/>
      <c r="QLM75" s="677"/>
      <c r="QLN75" s="677"/>
      <c r="QLO75" s="677"/>
      <c r="QLP75" s="677"/>
      <c r="QLQ75" s="677"/>
      <c r="QLR75" s="677"/>
      <c r="QLS75" s="677"/>
      <c r="QLT75" s="677"/>
      <c r="QLU75" s="677"/>
      <c r="QLV75" s="677"/>
      <c r="QLW75" s="677"/>
      <c r="QLX75" s="677"/>
      <c r="QLY75" s="677"/>
      <c r="QLZ75" s="677"/>
      <c r="QMA75" s="677"/>
      <c r="QMB75" s="677"/>
      <c r="QMC75" s="677"/>
      <c r="QMD75" s="677"/>
      <c r="QME75" s="677"/>
      <c r="QMF75" s="677"/>
      <c r="QMG75" s="677"/>
      <c r="QMH75" s="677"/>
      <c r="QMI75" s="677"/>
      <c r="QMJ75" s="677"/>
      <c r="QMK75" s="677"/>
      <c r="QML75" s="677"/>
      <c r="QMM75" s="677"/>
      <c r="QMN75" s="677"/>
      <c r="QMO75" s="677"/>
      <c r="QMP75" s="677"/>
      <c r="QMQ75" s="677"/>
      <c r="QMR75" s="677"/>
      <c r="QMS75" s="677"/>
      <c r="QMT75" s="677"/>
      <c r="QMU75" s="677"/>
      <c r="QMV75" s="677"/>
      <c r="QMW75" s="677"/>
      <c r="QMX75" s="677"/>
      <c r="QMY75" s="677"/>
      <c r="QMZ75" s="677"/>
      <c r="QNA75" s="677"/>
      <c r="QNB75" s="677"/>
      <c r="QNC75" s="677"/>
      <c r="QND75" s="677"/>
      <c r="QNE75" s="677"/>
      <c r="QNF75" s="677"/>
      <c r="QNG75" s="677"/>
      <c r="QNH75" s="677"/>
      <c r="QNI75" s="677"/>
      <c r="QNJ75" s="677"/>
      <c r="QNK75" s="677"/>
      <c r="QNL75" s="677"/>
      <c r="QNM75" s="677"/>
      <c r="QNN75" s="677"/>
      <c r="QNO75" s="677"/>
      <c r="QNP75" s="677"/>
      <c r="QNQ75" s="677"/>
      <c r="QNR75" s="677"/>
      <c r="QNS75" s="677"/>
      <c r="QNT75" s="677"/>
      <c r="QNU75" s="677"/>
      <c r="QNV75" s="677"/>
      <c r="QNW75" s="677"/>
      <c r="QNX75" s="677"/>
      <c r="QNY75" s="677"/>
      <c r="QNZ75" s="677"/>
      <c r="QOA75" s="677"/>
      <c r="QOB75" s="677"/>
      <c r="QOC75" s="677"/>
      <c r="QOD75" s="677"/>
      <c r="QOE75" s="677"/>
      <c r="QOF75" s="677"/>
      <c r="QOG75" s="677"/>
      <c r="QOH75" s="677"/>
      <c r="QOI75" s="677"/>
      <c r="QOJ75" s="677"/>
      <c r="QOK75" s="677"/>
      <c r="QOL75" s="677"/>
      <c r="QOM75" s="677"/>
      <c r="QON75" s="677"/>
      <c r="QOO75" s="677"/>
      <c r="QOP75" s="677"/>
      <c r="QOQ75" s="677"/>
      <c r="QOR75" s="677"/>
      <c r="QOS75" s="677"/>
      <c r="QOT75" s="677"/>
      <c r="QOU75" s="677"/>
      <c r="QOV75" s="677"/>
      <c r="QOW75" s="677"/>
      <c r="QOX75" s="677"/>
      <c r="QOY75" s="677"/>
      <c r="QOZ75" s="677"/>
      <c r="QPA75" s="677"/>
      <c r="QPB75" s="677"/>
      <c r="QPC75" s="677"/>
      <c r="QPD75" s="677"/>
      <c r="QPE75" s="677"/>
      <c r="QPF75" s="677"/>
      <c r="QPG75" s="677"/>
      <c r="QPH75" s="677"/>
      <c r="QPI75" s="677"/>
      <c r="QPJ75" s="677"/>
      <c r="QPK75" s="677"/>
      <c r="QPL75" s="677"/>
      <c r="QPM75" s="677"/>
      <c r="QPN75" s="677"/>
      <c r="QPO75" s="677"/>
      <c r="QPP75" s="677"/>
      <c r="QPQ75" s="677"/>
      <c r="QPR75" s="677"/>
      <c r="QPS75" s="677"/>
      <c r="QPT75" s="677"/>
      <c r="QPU75" s="677"/>
      <c r="QPV75" s="677"/>
      <c r="QPW75" s="677"/>
      <c r="QPX75" s="677"/>
      <c r="QPY75" s="677"/>
      <c r="QPZ75" s="677"/>
      <c r="QQA75" s="677"/>
      <c r="QQB75" s="677"/>
      <c r="QQC75" s="677"/>
      <c r="QQD75" s="677"/>
      <c r="QQE75" s="677"/>
      <c r="QQF75" s="677"/>
      <c r="QQG75" s="677"/>
      <c r="QQH75" s="677"/>
      <c r="QQI75" s="677"/>
      <c r="QQJ75" s="677"/>
      <c r="QQK75" s="677"/>
      <c r="QQL75" s="677"/>
      <c r="QQM75" s="677"/>
      <c r="QQN75" s="677"/>
      <c r="QQO75" s="677"/>
      <c r="QQP75" s="677"/>
      <c r="QQQ75" s="677"/>
      <c r="QQR75" s="677"/>
      <c r="QQS75" s="677"/>
      <c r="QQT75" s="677"/>
      <c r="QQU75" s="677"/>
      <c r="QQV75" s="677"/>
      <c r="QQW75" s="677"/>
      <c r="QQX75" s="677"/>
      <c r="QQY75" s="677"/>
      <c r="QQZ75" s="677"/>
      <c r="QRA75" s="677"/>
      <c r="QRB75" s="677"/>
      <c r="QRC75" s="677"/>
      <c r="QRD75" s="677"/>
      <c r="QRE75" s="677"/>
      <c r="QRF75" s="677"/>
      <c r="QRG75" s="677"/>
      <c r="QRH75" s="677"/>
      <c r="QRI75" s="677"/>
      <c r="QRJ75" s="677"/>
      <c r="QRK75" s="677"/>
      <c r="QRL75" s="677"/>
      <c r="QRM75" s="677"/>
      <c r="QRN75" s="677"/>
      <c r="QRO75" s="677"/>
      <c r="QRP75" s="677"/>
      <c r="QRQ75" s="677"/>
      <c r="QRR75" s="677"/>
      <c r="QRS75" s="677"/>
      <c r="QRT75" s="677"/>
      <c r="QRU75" s="677"/>
      <c r="QRV75" s="677"/>
      <c r="QRW75" s="677"/>
      <c r="QRX75" s="677"/>
      <c r="QRY75" s="677"/>
      <c r="QRZ75" s="677"/>
      <c r="QSA75" s="677"/>
      <c r="QSB75" s="677"/>
      <c r="QSC75" s="677"/>
      <c r="QSD75" s="677"/>
      <c r="QSE75" s="677"/>
      <c r="QSF75" s="677"/>
      <c r="QSG75" s="677"/>
      <c r="QSH75" s="677"/>
      <c r="QSI75" s="677"/>
      <c r="QSJ75" s="677"/>
      <c r="QSK75" s="677"/>
      <c r="QSL75" s="677"/>
      <c r="QSM75" s="677"/>
      <c r="QSN75" s="677"/>
      <c r="QSO75" s="677"/>
      <c r="QSP75" s="677"/>
      <c r="QSQ75" s="677"/>
      <c r="QSR75" s="677"/>
      <c r="QSS75" s="677"/>
      <c r="QST75" s="677"/>
      <c r="QSU75" s="677"/>
      <c r="QSV75" s="677"/>
      <c r="QSW75" s="677"/>
      <c r="QSX75" s="677"/>
      <c r="QSY75" s="677"/>
      <c r="QSZ75" s="677"/>
      <c r="QTA75" s="677"/>
      <c r="QTB75" s="677"/>
      <c r="QTC75" s="677"/>
      <c r="QTD75" s="677"/>
      <c r="QTE75" s="677"/>
      <c r="QTF75" s="677"/>
      <c r="QTG75" s="677"/>
      <c r="QTH75" s="677"/>
      <c r="QTI75" s="677"/>
      <c r="QTJ75" s="677"/>
      <c r="QTK75" s="677"/>
      <c r="QTL75" s="677"/>
      <c r="QTM75" s="677"/>
      <c r="QTN75" s="677"/>
      <c r="QTO75" s="677"/>
      <c r="QTP75" s="677"/>
      <c r="QTQ75" s="677"/>
      <c r="QTR75" s="677"/>
      <c r="QTS75" s="677"/>
      <c r="QTT75" s="677"/>
      <c r="QTU75" s="677"/>
      <c r="QTV75" s="677"/>
      <c r="QTW75" s="677"/>
      <c r="QTX75" s="677"/>
      <c r="QTY75" s="677"/>
      <c r="QTZ75" s="677"/>
      <c r="QUA75" s="677"/>
      <c r="QUB75" s="677"/>
      <c r="QUC75" s="677"/>
      <c r="QUD75" s="677"/>
      <c r="QUE75" s="677"/>
      <c r="QUF75" s="677"/>
      <c r="QUG75" s="677"/>
      <c r="QUH75" s="677"/>
      <c r="QUI75" s="677"/>
      <c r="QUJ75" s="677"/>
      <c r="QUK75" s="677"/>
      <c r="QUL75" s="677"/>
      <c r="QUM75" s="677"/>
      <c r="QUN75" s="677"/>
      <c r="QUO75" s="677"/>
      <c r="QUP75" s="677"/>
      <c r="QUQ75" s="677"/>
      <c r="QUR75" s="677"/>
      <c r="QUS75" s="677"/>
      <c r="QUT75" s="677"/>
      <c r="QUU75" s="677"/>
      <c r="QUV75" s="677"/>
      <c r="QUW75" s="677"/>
      <c r="QUX75" s="677"/>
      <c r="QUY75" s="677"/>
      <c r="QUZ75" s="677"/>
      <c r="QVA75" s="677"/>
      <c r="QVB75" s="677"/>
      <c r="QVC75" s="677"/>
      <c r="QVD75" s="677"/>
      <c r="QVE75" s="677"/>
      <c r="QVF75" s="677"/>
      <c r="QVG75" s="677"/>
      <c r="QVH75" s="677"/>
      <c r="QVI75" s="677"/>
      <c r="QVJ75" s="677"/>
      <c r="QVK75" s="677"/>
      <c r="QVL75" s="677"/>
      <c r="QVM75" s="677"/>
      <c r="QVN75" s="677"/>
      <c r="QVO75" s="677"/>
      <c r="QVP75" s="677"/>
      <c r="QVQ75" s="677"/>
      <c r="QVR75" s="677"/>
      <c r="QVS75" s="677"/>
      <c r="QVT75" s="677"/>
      <c r="QVU75" s="677"/>
      <c r="QVV75" s="677"/>
      <c r="QVW75" s="677"/>
      <c r="QVX75" s="677"/>
      <c r="QVY75" s="677"/>
      <c r="QVZ75" s="677"/>
      <c r="QWA75" s="677"/>
      <c r="QWB75" s="677"/>
      <c r="QWC75" s="677"/>
      <c r="QWD75" s="677"/>
      <c r="QWE75" s="677"/>
      <c r="QWF75" s="677"/>
      <c r="QWG75" s="677"/>
      <c r="QWH75" s="677"/>
      <c r="QWI75" s="677"/>
      <c r="QWJ75" s="677"/>
      <c r="QWK75" s="677"/>
      <c r="QWL75" s="677"/>
      <c r="QWM75" s="677"/>
      <c r="QWN75" s="677"/>
      <c r="QWO75" s="677"/>
      <c r="QWP75" s="677"/>
      <c r="QWQ75" s="677"/>
      <c r="QWR75" s="677"/>
      <c r="QWS75" s="677"/>
      <c r="QWT75" s="677"/>
      <c r="QWU75" s="677"/>
      <c r="QWV75" s="677"/>
      <c r="QWW75" s="677"/>
      <c r="QWX75" s="677"/>
      <c r="QWY75" s="677"/>
      <c r="QWZ75" s="677"/>
      <c r="QXA75" s="677"/>
      <c r="QXB75" s="677"/>
      <c r="QXC75" s="677"/>
      <c r="QXD75" s="677"/>
      <c r="QXE75" s="677"/>
      <c r="QXF75" s="677"/>
      <c r="QXG75" s="677"/>
      <c r="QXH75" s="677"/>
      <c r="QXI75" s="677"/>
      <c r="QXJ75" s="677"/>
      <c r="QXK75" s="677"/>
      <c r="QXL75" s="677"/>
      <c r="QXM75" s="677"/>
      <c r="QXN75" s="677"/>
      <c r="QXO75" s="677"/>
      <c r="QXP75" s="677"/>
      <c r="QXQ75" s="677"/>
      <c r="QXR75" s="677"/>
      <c r="QXS75" s="677"/>
      <c r="QXT75" s="677"/>
      <c r="QXU75" s="677"/>
      <c r="QXV75" s="677"/>
      <c r="QXW75" s="677"/>
      <c r="QXX75" s="677"/>
      <c r="QXY75" s="677"/>
      <c r="QXZ75" s="677"/>
      <c r="QYA75" s="677"/>
      <c r="QYB75" s="677"/>
      <c r="QYC75" s="677"/>
      <c r="QYD75" s="677"/>
      <c r="QYE75" s="677"/>
      <c r="QYF75" s="677"/>
      <c r="QYG75" s="677"/>
      <c r="QYH75" s="677"/>
      <c r="QYI75" s="677"/>
      <c r="QYJ75" s="677"/>
      <c r="QYK75" s="677"/>
      <c r="QYL75" s="677"/>
      <c r="QYM75" s="677"/>
      <c r="QYN75" s="677"/>
      <c r="QYO75" s="677"/>
      <c r="QYP75" s="677"/>
      <c r="QYQ75" s="677"/>
      <c r="QYR75" s="677"/>
      <c r="QYS75" s="677"/>
      <c r="QYT75" s="677"/>
      <c r="QYU75" s="677"/>
      <c r="QYV75" s="677"/>
      <c r="QYW75" s="677"/>
      <c r="QYX75" s="677"/>
      <c r="QYY75" s="677"/>
      <c r="QYZ75" s="677"/>
      <c r="QZA75" s="677"/>
      <c r="QZB75" s="677"/>
      <c r="QZC75" s="677"/>
      <c r="QZD75" s="677"/>
      <c r="QZE75" s="677"/>
      <c r="QZF75" s="677"/>
      <c r="QZG75" s="677"/>
      <c r="QZH75" s="677"/>
      <c r="QZI75" s="677"/>
      <c r="QZJ75" s="677"/>
      <c r="QZK75" s="677"/>
      <c r="QZL75" s="677"/>
      <c r="QZM75" s="677"/>
      <c r="QZN75" s="677"/>
      <c r="QZO75" s="677"/>
      <c r="QZP75" s="677"/>
      <c r="QZQ75" s="677"/>
      <c r="QZR75" s="677"/>
      <c r="QZS75" s="677"/>
      <c r="QZT75" s="677"/>
      <c r="QZU75" s="677"/>
      <c r="QZV75" s="677"/>
      <c r="QZW75" s="677"/>
      <c r="QZX75" s="677"/>
      <c r="QZY75" s="677"/>
      <c r="QZZ75" s="677"/>
      <c r="RAA75" s="677"/>
      <c r="RAB75" s="677"/>
      <c r="RAC75" s="677"/>
      <c r="RAD75" s="677"/>
      <c r="RAE75" s="677"/>
      <c r="RAF75" s="677"/>
      <c r="RAG75" s="677"/>
      <c r="RAH75" s="677"/>
      <c r="RAI75" s="677"/>
      <c r="RAJ75" s="677"/>
      <c r="RAK75" s="677"/>
      <c r="RAL75" s="677"/>
      <c r="RAM75" s="677"/>
      <c r="RAN75" s="677"/>
      <c r="RAO75" s="677"/>
      <c r="RAP75" s="677"/>
      <c r="RAQ75" s="677"/>
      <c r="RAR75" s="677"/>
      <c r="RAS75" s="677"/>
      <c r="RAT75" s="677"/>
      <c r="RAU75" s="677"/>
      <c r="RAV75" s="677"/>
      <c r="RAW75" s="677"/>
      <c r="RAX75" s="677"/>
      <c r="RAY75" s="677"/>
      <c r="RAZ75" s="677"/>
      <c r="RBA75" s="677"/>
      <c r="RBB75" s="677"/>
      <c r="RBC75" s="677"/>
      <c r="RBD75" s="677"/>
      <c r="RBE75" s="677"/>
      <c r="RBF75" s="677"/>
      <c r="RBG75" s="677"/>
      <c r="RBH75" s="677"/>
      <c r="RBI75" s="677"/>
      <c r="RBJ75" s="677"/>
      <c r="RBK75" s="677"/>
      <c r="RBL75" s="677"/>
      <c r="RBM75" s="677"/>
      <c r="RBN75" s="677"/>
      <c r="RBO75" s="677"/>
      <c r="RBP75" s="677"/>
      <c r="RBQ75" s="677"/>
      <c r="RBR75" s="677"/>
      <c r="RBS75" s="677"/>
      <c r="RBT75" s="677"/>
      <c r="RBU75" s="677"/>
      <c r="RBV75" s="677"/>
      <c r="RBW75" s="677"/>
      <c r="RBX75" s="677"/>
      <c r="RBY75" s="677"/>
      <c r="RBZ75" s="677"/>
      <c r="RCA75" s="677"/>
      <c r="RCB75" s="677"/>
      <c r="RCC75" s="677"/>
      <c r="RCD75" s="677"/>
      <c r="RCE75" s="677"/>
      <c r="RCF75" s="677"/>
      <c r="RCG75" s="677"/>
      <c r="RCH75" s="677"/>
      <c r="RCI75" s="677"/>
      <c r="RCJ75" s="677"/>
      <c r="RCK75" s="677"/>
      <c r="RCL75" s="677"/>
      <c r="RCM75" s="677"/>
      <c r="RCN75" s="677"/>
      <c r="RCO75" s="677"/>
      <c r="RCP75" s="677"/>
      <c r="RCQ75" s="677"/>
      <c r="RCR75" s="677"/>
      <c r="RCS75" s="677"/>
      <c r="RCT75" s="677"/>
      <c r="RCU75" s="677"/>
      <c r="RCV75" s="677"/>
      <c r="RCW75" s="677"/>
      <c r="RCX75" s="677"/>
      <c r="RCY75" s="677"/>
      <c r="RCZ75" s="677"/>
      <c r="RDA75" s="677"/>
      <c r="RDB75" s="677"/>
      <c r="RDC75" s="677"/>
      <c r="RDD75" s="677"/>
      <c r="RDE75" s="677"/>
      <c r="RDF75" s="677"/>
      <c r="RDG75" s="677"/>
      <c r="RDH75" s="677"/>
      <c r="RDI75" s="677"/>
      <c r="RDJ75" s="677"/>
      <c r="RDK75" s="677"/>
      <c r="RDL75" s="677"/>
      <c r="RDM75" s="677"/>
      <c r="RDN75" s="677"/>
      <c r="RDO75" s="677"/>
      <c r="RDP75" s="677"/>
      <c r="RDQ75" s="677"/>
      <c r="RDR75" s="677"/>
      <c r="RDS75" s="677"/>
      <c r="RDT75" s="677"/>
      <c r="RDU75" s="677"/>
      <c r="RDV75" s="677"/>
      <c r="RDW75" s="677"/>
      <c r="RDX75" s="677"/>
      <c r="RDY75" s="677"/>
      <c r="RDZ75" s="677"/>
      <c r="REA75" s="677"/>
      <c r="REB75" s="677"/>
      <c r="REC75" s="677"/>
      <c r="RED75" s="677"/>
      <c r="REE75" s="677"/>
      <c r="REF75" s="677"/>
      <c r="REG75" s="677"/>
      <c r="REH75" s="677"/>
      <c r="REI75" s="677"/>
      <c r="REJ75" s="677"/>
      <c r="REK75" s="677"/>
      <c r="REL75" s="677"/>
      <c r="REM75" s="677"/>
      <c r="REN75" s="677"/>
      <c r="REO75" s="677"/>
      <c r="REP75" s="677"/>
      <c r="REQ75" s="677"/>
      <c r="RER75" s="677"/>
      <c r="RES75" s="677"/>
      <c r="RET75" s="677"/>
      <c r="REU75" s="677"/>
      <c r="REV75" s="677"/>
      <c r="REW75" s="677"/>
      <c r="REX75" s="677"/>
      <c r="REY75" s="677"/>
      <c r="REZ75" s="677"/>
      <c r="RFA75" s="677"/>
      <c r="RFB75" s="677"/>
      <c r="RFC75" s="677"/>
      <c r="RFD75" s="677"/>
      <c r="RFE75" s="677"/>
      <c r="RFF75" s="677"/>
      <c r="RFG75" s="677"/>
      <c r="RFH75" s="677"/>
      <c r="RFI75" s="677"/>
      <c r="RFJ75" s="677"/>
      <c r="RFK75" s="677"/>
      <c r="RFL75" s="677"/>
      <c r="RFM75" s="677"/>
      <c r="RFN75" s="677"/>
      <c r="RFO75" s="677"/>
      <c r="RFP75" s="677"/>
      <c r="RFQ75" s="677"/>
      <c r="RFR75" s="677"/>
      <c r="RFS75" s="677"/>
      <c r="RFT75" s="677"/>
      <c r="RFU75" s="677"/>
      <c r="RFV75" s="677"/>
      <c r="RFW75" s="677"/>
      <c r="RFX75" s="677"/>
      <c r="RFY75" s="677"/>
      <c r="RFZ75" s="677"/>
      <c r="RGA75" s="677"/>
      <c r="RGB75" s="677"/>
      <c r="RGC75" s="677"/>
      <c r="RGD75" s="677"/>
      <c r="RGE75" s="677"/>
      <c r="RGF75" s="677"/>
      <c r="RGG75" s="677"/>
      <c r="RGH75" s="677"/>
      <c r="RGI75" s="677"/>
      <c r="RGJ75" s="677"/>
      <c r="RGK75" s="677"/>
      <c r="RGL75" s="677"/>
      <c r="RGM75" s="677"/>
      <c r="RGN75" s="677"/>
      <c r="RGO75" s="677"/>
      <c r="RGP75" s="677"/>
      <c r="RGQ75" s="677"/>
      <c r="RGR75" s="677"/>
      <c r="RGS75" s="677"/>
      <c r="RGT75" s="677"/>
      <c r="RGU75" s="677"/>
      <c r="RGV75" s="677"/>
      <c r="RGW75" s="677"/>
      <c r="RGX75" s="677"/>
      <c r="RGY75" s="677"/>
      <c r="RGZ75" s="677"/>
      <c r="RHA75" s="677"/>
      <c r="RHB75" s="677"/>
      <c r="RHC75" s="677"/>
      <c r="RHD75" s="677"/>
      <c r="RHE75" s="677"/>
      <c r="RHF75" s="677"/>
      <c r="RHG75" s="677"/>
      <c r="RHH75" s="677"/>
      <c r="RHI75" s="677"/>
      <c r="RHJ75" s="677"/>
      <c r="RHK75" s="677"/>
      <c r="RHL75" s="677"/>
      <c r="RHM75" s="677"/>
      <c r="RHN75" s="677"/>
      <c r="RHO75" s="677"/>
      <c r="RHP75" s="677"/>
      <c r="RHQ75" s="677"/>
      <c r="RHR75" s="677"/>
      <c r="RHS75" s="677"/>
      <c r="RHT75" s="677"/>
      <c r="RHU75" s="677"/>
      <c r="RHV75" s="677"/>
      <c r="RHW75" s="677"/>
      <c r="RHX75" s="677"/>
      <c r="RHY75" s="677"/>
      <c r="RHZ75" s="677"/>
      <c r="RIA75" s="677"/>
      <c r="RIB75" s="677"/>
      <c r="RIC75" s="677"/>
      <c r="RID75" s="677"/>
      <c r="RIE75" s="677"/>
      <c r="RIF75" s="677"/>
      <c r="RIG75" s="677"/>
      <c r="RIH75" s="677"/>
      <c r="RII75" s="677"/>
      <c r="RIJ75" s="677"/>
      <c r="RIK75" s="677"/>
      <c r="RIL75" s="677"/>
      <c r="RIM75" s="677"/>
      <c r="RIN75" s="677"/>
      <c r="RIO75" s="677"/>
      <c r="RIP75" s="677"/>
      <c r="RIQ75" s="677"/>
      <c r="RIR75" s="677"/>
      <c r="RIS75" s="677"/>
      <c r="RIT75" s="677"/>
      <c r="RIU75" s="677"/>
      <c r="RIV75" s="677"/>
      <c r="RIW75" s="677"/>
      <c r="RIX75" s="677"/>
      <c r="RIY75" s="677"/>
      <c r="RIZ75" s="677"/>
      <c r="RJA75" s="677"/>
      <c r="RJB75" s="677"/>
      <c r="RJC75" s="677"/>
      <c r="RJD75" s="677"/>
      <c r="RJE75" s="677"/>
      <c r="RJF75" s="677"/>
      <c r="RJG75" s="677"/>
      <c r="RJH75" s="677"/>
      <c r="RJI75" s="677"/>
      <c r="RJJ75" s="677"/>
      <c r="RJK75" s="677"/>
      <c r="RJL75" s="677"/>
      <c r="RJM75" s="677"/>
      <c r="RJN75" s="677"/>
      <c r="RJO75" s="677"/>
      <c r="RJP75" s="677"/>
      <c r="RJQ75" s="677"/>
      <c r="RJR75" s="677"/>
      <c r="RJS75" s="677"/>
      <c r="RJT75" s="677"/>
      <c r="RJU75" s="677"/>
      <c r="RJV75" s="677"/>
      <c r="RJW75" s="677"/>
      <c r="RJX75" s="677"/>
      <c r="RJY75" s="677"/>
      <c r="RJZ75" s="677"/>
      <c r="RKA75" s="677"/>
      <c r="RKB75" s="677"/>
      <c r="RKC75" s="677"/>
      <c r="RKD75" s="677"/>
      <c r="RKE75" s="677"/>
      <c r="RKF75" s="677"/>
      <c r="RKG75" s="677"/>
      <c r="RKH75" s="677"/>
      <c r="RKI75" s="677"/>
      <c r="RKJ75" s="677"/>
      <c r="RKK75" s="677"/>
      <c r="RKL75" s="677"/>
      <c r="RKM75" s="677"/>
      <c r="RKN75" s="677"/>
      <c r="RKO75" s="677"/>
      <c r="RKP75" s="677"/>
      <c r="RKQ75" s="677"/>
      <c r="RKR75" s="677"/>
      <c r="RKS75" s="677"/>
      <c r="RKT75" s="677"/>
      <c r="RKU75" s="677"/>
      <c r="RKV75" s="677"/>
      <c r="RKW75" s="677"/>
      <c r="RKX75" s="677"/>
      <c r="RKY75" s="677"/>
      <c r="RKZ75" s="677"/>
      <c r="RLA75" s="677"/>
      <c r="RLB75" s="677"/>
      <c r="RLC75" s="677"/>
      <c r="RLD75" s="677"/>
      <c r="RLE75" s="677"/>
      <c r="RLF75" s="677"/>
      <c r="RLG75" s="677"/>
      <c r="RLH75" s="677"/>
      <c r="RLI75" s="677"/>
      <c r="RLJ75" s="677"/>
      <c r="RLK75" s="677"/>
      <c r="RLL75" s="677"/>
      <c r="RLM75" s="677"/>
      <c r="RLN75" s="677"/>
      <c r="RLO75" s="677"/>
      <c r="RLP75" s="677"/>
      <c r="RLQ75" s="677"/>
      <c r="RLR75" s="677"/>
      <c r="RLS75" s="677"/>
      <c r="RLT75" s="677"/>
      <c r="RLU75" s="677"/>
      <c r="RLV75" s="677"/>
      <c r="RLW75" s="677"/>
      <c r="RLX75" s="677"/>
      <c r="RLY75" s="677"/>
      <c r="RLZ75" s="677"/>
      <c r="RMA75" s="677"/>
      <c r="RMB75" s="677"/>
      <c r="RMC75" s="677"/>
      <c r="RMD75" s="677"/>
      <c r="RME75" s="677"/>
      <c r="RMF75" s="677"/>
      <c r="RMG75" s="677"/>
      <c r="RMH75" s="677"/>
      <c r="RMI75" s="677"/>
      <c r="RMJ75" s="677"/>
      <c r="RMK75" s="677"/>
      <c r="RML75" s="677"/>
      <c r="RMM75" s="677"/>
      <c r="RMN75" s="677"/>
      <c r="RMO75" s="677"/>
      <c r="RMP75" s="677"/>
      <c r="RMQ75" s="677"/>
      <c r="RMR75" s="677"/>
      <c r="RMS75" s="677"/>
      <c r="RMT75" s="677"/>
      <c r="RMU75" s="677"/>
      <c r="RMV75" s="677"/>
      <c r="RMW75" s="677"/>
      <c r="RMX75" s="677"/>
      <c r="RMY75" s="677"/>
      <c r="RMZ75" s="677"/>
      <c r="RNA75" s="677"/>
      <c r="RNB75" s="677"/>
      <c r="RNC75" s="677"/>
      <c r="RND75" s="677"/>
      <c r="RNE75" s="677"/>
      <c r="RNF75" s="677"/>
      <c r="RNG75" s="677"/>
      <c r="RNH75" s="677"/>
      <c r="RNI75" s="677"/>
      <c r="RNJ75" s="677"/>
      <c r="RNK75" s="677"/>
      <c r="RNL75" s="677"/>
      <c r="RNM75" s="677"/>
      <c r="RNN75" s="677"/>
      <c r="RNO75" s="677"/>
      <c r="RNP75" s="677"/>
      <c r="RNQ75" s="677"/>
      <c r="RNR75" s="677"/>
      <c r="RNS75" s="677"/>
      <c r="RNT75" s="677"/>
      <c r="RNU75" s="677"/>
      <c r="RNV75" s="677"/>
      <c r="RNW75" s="677"/>
      <c r="RNX75" s="677"/>
      <c r="RNY75" s="677"/>
      <c r="RNZ75" s="677"/>
      <c r="ROA75" s="677"/>
      <c r="ROB75" s="677"/>
      <c r="ROC75" s="677"/>
      <c r="ROD75" s="677"/>
      <c r="ROE75" s="677"/>
      <c r="ROF75" s="677"/>
      <c r="ROG75" s="677"/>
      <c r="ROH75" s="677"/>
      <c r="ROI75" s="677"/>
      <c r="ROJ75" s="677"/>
      <c r="ROK75" s="677"/>
      <c r="ROL75" s="677"/>
      <c r="ROM75" s="677"/>
      <c r="RON75" s="677"/>
      <c r="ROO75" s="677"/>
      <c r="ROP75" s="677"/>
      <c r="ROQ75" s="677"/>
      <c r="ROR75" s="677"/>
      <c r="ROS75" s="677"/>
      <c r="ROT75" s="677"/>
      <c r="ROU75" s="677"/>
      <c r="ROV75" s="677"/>
      <c r="ROW75" s="677"/>
      <c r="ROX75" s="677"/>
      <c r="ROY75" s="677"/>
      <c r="ROZ75" s="677"/>
      <c r="RPA75" s="677"/>
      <c r="RPB75" s="677"/>
      <c r="RPC75" s="677"/>
      <c r="RPD75" s="677"/>
      <c r="RPE75" s="677"/>
      <c r="RPF75" s="677"/>
      <c r="RPG75" s="677"/>
      <c r="RPH75" s="677"/>
      <c r="RPI75" s="677"/>
      <c r="RPJ75" s="677"/>
      <c r="RPK75" s="677"/>
      <c r="RPL75" s="677"/>
      <c r="RPM75" s="677"/>
      <c r="RPN75" s="677"/>
      <c r="RPO75" s="677"/>
      <c r="RPP75" s="677"/>
      <c r="RPQ75" s="677"/>
      <c r="RPR75" s="677"/>
      <c r="RPS75" s="677"/>
      <c r="RPT75" s="677"/>
      <c r="RPU75" s="677"/>
      <c r="RPV75" s="677"/>
      <c r="RPW75" s="677"/>
      <c r="RPX75" s="677"/>
      <c r="RPY75" s="677"/>
      <c r="RPZ75" s="677"/>
      <c r="RQA75" s="677"/>
      <c r="RQB75" s="677"/>
      <c r="RQC75" s="677"/>
      <c r="RQD75" s="677"/>
      <c r="RQE75" s="677"/>
      <c r="RQF75" s="677"/>
      <c r="RQG75" s="677"/>
      <c r="RQH75" s="677"/>
      <c r="RQI75" s="677"/>
      <c r="RQJ75" s="677"/>
      <c r="RQK75" s="677"/>
      <c r="RQL75" s="677"/>
      <c r="RQM75" s="677"/>
      <c r="RQN75" s="677"/>
      <c r="RQO75" s="677"/>
      <c r="RQP75" s="677"/>
      <c r="RQQ75" s="677"/>
      <c r="RQR75" s="677"/>
      <c r="RQS75" s="677"/>
      <c r="RQT75" s="677"/>
      <c r="RQU75" s="677"/>
      <c r="RQV75" s="677"/>
      <c r="RQW75" s="677"/>
      <c r="RQX75" s="677"/>
      <c r="RQY75" s="677"/>
      <c r="RQZ75" s="677"/>
      <c r="RRA75" s="677"/>
      <c r="RRB75" s="677"/>
      <c r="RRC75" s="677"/>
      <c r="RRD75" s="677"/>
      <c r="RRE75" s="677"/>
      <c r="RRF75" s="677"/>
      <c r="RRG75" s="677"/>
      <c r="RRH75" s="677"/>
      <c r="RRI75" s="677"/>
      <c r="RRJ75" s="677"/>
      <c r="RRK75" s="677"/>
      <c r="RRL75" s="677"/>
      <c r="RRM75" s="677"/>
      <c r="RRN75" s="677"/>
      <c r="RRO75" s="677"/>
      <c r="RRP75" s="677"/>
      <c r="RRQ75" s="677"/>
      <c r="RRR75" s="677"/>
      <c r="RRS75" s="677"/>
      <c r="RRT75" s="677"/>
      <c r="RRU75" s="677"/>
      <c r="RRV75" s="677"/>
      <c r="RRW75" s="677"/>
      <c r="RRX75" s="677"/>
      <c r="RRY75" s="677"/>
      <c r="RRZ75" s="677"/>
      <c r="RSA75" s="677"/>
      <c r="RSB75" s="677"/>
      <c r="RSC75" s="677"/>
      <c r="RSD75" s="677"/>
      <c r="RSE75" s="677"/>
      <c r="RSF75" s="677"/>
      <c r="RSG75" s="677"/>
      <c r="RSH75" s="677"/>
      <c r="RSI75" s="677"/>
      <c r="RSJ75" s="677"/>
      <c r="RSK75" s="677"/>
      <c r="RSL75" s="677"/>
      <c r="RSM75" s="677"/>
      <c r="RSN75" s="677"/>
      <c r="RSO75" s="677"/>
      <c r="RSP75" s="677"/>
      <c r="RSQ75" s="677"/>
      <c r="RSR75" s="677"/>
      <c r="RSS75" s="677"/>
      <c r="RST75" s="677"/>
      <c r="RSU75" s="677"/>
      <c r="RSV75" s="677"/>
      <c r="RSW75" s="677"/>
      <c r="RSX75" s="677"/>
      <c r="RSY75" s="677"/>
      <c r="RSZ75" s="677"/>
      <c r="RTA75" s="677"/>
      <c r="RTB75" s="677"/>
      <c r="RTC75" s="677"/>
      <c r="RTD75" s="677"/>
      <c r="RTE75" s="677"/>
      <c r="RTF75" s="677"/>
      <c r="RTG75" s="677"/>
      <c r="RTH75" s="677"/>
      <c r="RTI75" s="677"/>
      <c r="RTJ75" s="677"/>
      <c r="RTK75" s="677"/>
      <c r="RTL75" s="677"/>
      <c r="RTM75" s="677"/>
      <c r="RTN75" s="677"/>
      <c r="RTO75" s="677"/>
      <c r="RTP75" s="677"/>
      <c r="RTQ75" s="677"/>
      <c r="RTR75" s="677"/>
      <c r="RTS75" s="677"/>
      <c r="RTT75" s="677"/>
      <c r="RTU75" s="677"/>
      <c r="RTV75" s="677"/>
      <c r="RTW75" s="677"/>
      <c r="RTX75" s="677"/>
      <c r="RTY75" s="677"/>
      <c r="RTZ75" s="677"/>
      <c r="RUA75" s="677"/>
      <c r="RUB75" s="677"/>
      <c r="RUC75" s="677"/>
      <c r="RUD75" s="677"/>
      <c r="RUE75" s="677"/>
      <c r="RUF75" s="677"/>
      <c r="RUG75" s="677"/>
      <c r="RUH75" s="677"/>
      <c r="RUI75" s="677"/>
      <c r="RUJ75" s="677"/>
      <c r="RUK75" s="677"/>
      <c r="RUL75" s="677"/>
      <c r="RUM75" s="677"/>
      <c r="RUN75" s="677"/>
      <c r="RUO75" s="677"/>
      <c r="RUP75" s="677"/>
      <c r="RUQ75" s="677"/>
      <c r="RUR75" s="677"/>
      <c r="RUS75" s="677"/>
      <c r="RUT75" s="677"/>
      <c r="RUU75" s="677"/>
      <c r="RUV75" s="677"/>
      <c r="RUW75" s="677"/>
      <c r="RUX75" s="677"/>
      <c r="RUY75" s="677"/>
      <c r="RUZ75" s="677"/>
      <c r="RVA75" s="677"/>
      <c r="RVB75" s="677"/>
      <c r="RVC75" s="677"/>
      <c r="RVD75" s="677"/>
      <c r="RVE75" s="677"/>
      <c r="RVF75" s="677"/>
      <c r="RVG75" s="677"/>
      <c r="RVH75" s="677"/>
      <c r="RVI75" s="677"/>
      <c r="RVJ75" s="677"/>
      <c r="RVK75" s="677"/>
      <c r="RVL75" s="677"/>
      <c r="RVM75" s="677"/>
      <c r="RVN75" s="677"/>
      <c r="RVO75" s="677"/>
      <c r="RVP75" s="677"/>
      <c r="RVQ75" s="677"/>
      <c r="RVR75" s="677"/>
      <c r="RVS75" s="677"/>
      <c r="RVT75" s="677"/>
      <c r="RVU75" s="677"/>
      <c r="RVV75" s="677"/>
      <c r="RVW75" s="677"/>
      <c r="RVX75" s="677"/>
      <c r="RVY75" s="677"/>
      <c r="RVZ75" s="677"/>
      <c r="RWA75" s="677"/>
      <c r="RWB75" s="677"/>
      <c r="RWC75" s="677"/>
      <c r="RWD75" s="677"/>
      <c r="RWE75" s="677"/>
      <c r="RWF75" s="677"/>
      <c r="RWG75" s="677"/>
      <c r="RWH75" s="677"/>
      <c r="RWI75" s="677"/>
      <c r="RWJ75" s="677"/>
      <c r="RWK75" s="677"/>
      <c r="RWL75" s="677"/>
      <c r="RWM75" s="677"/>
      <c r="RWN75" s="677"/>
      <c r="RWO75" s="677"/>
      <c r="RWP75" s="677"/>
      <c r="RWQ75" s="677"/>
      <c r="RWR75" s="677"/>
      <c r="RWS75" s="677"/>
      <c r="RWT75" s="677"/>
      <c r="RWU75" s="677"/>
      <c r="RWV75" s="677"/>
      <c r="RWW75" s="677"/>
      <c r="RWX75" s="677"/>
      <c r="RWY75" s="677"/>
      <c r="RWZ75" s="677"/>
      <c r="RXA75" s="677"/>
      <c r="RXB75" s="677"/>
      <c r="RXC75" s="677"/>
      <c r="RXD75" s="677"/>
      <c r="RXE75" s="677"/>
      <c r="RXF75" s="677"/>
      <c r="RXG75" s="677"/>
      <c r="RXH75" s="677"/>
      <c r="RXI75" s="677"/>
      <c r="RXJ75" s="677"/>
      <c r="RXK75" s="677"/>
      <c r="RXL75" s="677"/>
      <c r="RXM75" s="677"/>
      <c r="RXN75" s="677"/>
      <c r="RXO75" s="677"/>
      <c r="RXP75" s="677"/>
      <c r="RXQ75" s="677"/>
      <c r="RXR75" s="677"/>
      <c r="RXS75" s="677"/>
      <c r="RXT75" s="677"/>
      <c r="RXU75" s="677"/>
      <c r="RXV75" s="677"/>
      <c r="RXW75" s="677"/>
      <c r="RXX75" s="677"/>
      <c r="RXY75" s="677"/>
      <c r="RXZ75" s="677"/>
      <c r="RYA75" s="677"/>
      <c r="RYB75" s="677"/>
      <c r="RYC75" s="677"/>
      <c r="RYD75" s="677"/>
      <c r="RYE75" s="677"/>
      <c r="RYF75" s="677"/>
      <c r="RYG75" s="677"/>
      <c r="RYH75" s="677"/>
      <c r="RYI75" s="677"/>
      <c r="RYJ75" s="677"/>
      <c r="RYK75" s="677"/>
      <c r="RYL75" s="677"/>
      <c r="RYM75" s="677"/>
      <c r="RYN75" s="677"/>
      <c r="RYO75" s="677"/>
      <c r="RYP75" s="677"/>
      <c r="RYQ75" s="677"/>
      <c r="RYR75" s="677"/>
      <c r="RYS75" s="677"/>
      <c r="RYT75" s="677"/>
      <c r="RYU75" s="677"/>
      <c r="RYV75" s="677"/>
      <c r="RYW75" s="677"/>
      <c r="RYX75" s="677"/>
      <c r="RYY75" s="677"/>
      <c r="RYZ75" s="677"/>
      <c r="RZA75" s="677"/>
      <c r="RZB75" s="677"/>
      <c r="RZC75" s="677"/>
      <c r="RZD75" s="677"/>
      <c r="RZE75" s="677"/>
      <c r="RZF75" s="677"/>
      <c r="RZG75" s="677"/>
      <c r="RZH75" s="677"/>
      <c r="RZI75" s="677"/>
      <c r="RZJ75" s="677"/>
      <c r="RZK75" s="677"/>
      <c r="RZL75" s="677"/>
      <c r="RZM75" s="677"/>
      <c r="RZN75" s="677"/>
      <c r="RZO75" s="677"/>
      <c r="RZP75" s="677"/>
      <c r="RZQ75" s="677"/>
      <c r="RZR75" s="677"/>
      <c r="RZS75" s="677"/>
      <c r="RZT75" s="677"/>
      <c r="RZU75" s="677"/>
      <c r="RZV75" s="677"/>
      <c r="RZW75" s="677"/>
      <c r="RZX75" s="677"/>
      <c r="RZY75" s="677"/>
      <c r="RZZ75" s="677"/>
      <c r="SAA75" s="677"/>
      <c r="SAB75" s="677"/>
      <c r="SAC75" s="677"/>
      <c r="SAD75" s="677"/>
      <c r="SAE75" s="677"/>
      <c r="SAF75" s="677"/>
      <c r="SAG75" s="677"/>
      <c r="SAH75" s="677"/>
      <c r="SAI75" s="677"/>
      <c r="SAJ75" s="677"/>
      <c r="SAK75" s="677"/>
      <c r="SAL75" s="677"/>
      <c r="SAM75" s="677"/>
      <c r="SAN75" s="677"/>
      <c r="SAO75" s="677"/>
      <c r="SAP75" s="677"/>
      <c r="SAQ75" s="677"/>
      <c r="SAR75" s="677"/>
      <c r="SAS75" s="677"/>
      <c r="SAT75" s="677"/>
      <c r="SAU75" s="677"/>
      <c r="SAV75" s="677"/>
      <c r="SAW75" s="677"/>
      <c r="SAX75" s="677"/>
      <c r="SAY75" s="677"/>
      <c r="SAZ75" s="677"/>
      <c r="SBA75" s="677"/>
      <c r="SBB75" s="677"/>
      <c r="SBC75" s="677"/>
      <c r="SBD75" s="677"/>
      <c r="SBE75" s="677"/>
      <c r="SBF75" s="677"/>
      <c r="SBG75" s="677"/>
      <c r="SBH75" s="677"/>
      <c r="SBI75" s="677"/>
      <c r="SBJ75" s="677"/>
      <c r="SBK75" s="677"/>
      <c r="SBL75" s="677"/>
      <c r="SBM75" s="677"/>
      <c r="SBN75" s="677"/>
      <c r="SBO75" s="677"/>
      <c r="SBP75" s="677"/>
      <c r="SBQ75" s="677"/>
      <c r="SBR75" s="677"/>
      <c r="SBS75" s="677"/>
      <c r="SBT75" s="677"/>
      <c r="SBU75" s="677"/>
      <c r="SBV75" s="677"/>
      <c r="SBW75" s="677"/>
      <c r="SBX75" s="677"/>
      <c r="SBY75" s="677"/>
      <c r="SBZ75" s="677"/>
      <c r="SCA75" s="677"/>
      <c r="SCB75" s="677"/>
      <c r="SCC75" s="677"/>
      <c r="SCD75" s="677"/>
      <c r="SCE75" s="677"/>
      <c r="SCF75" s="677"/>
      <c r="SCG75" s="677"/>
      <c r="SCH75" s="677"/>
      <c r="SCI75" s="677"/>
      <c r="SCJ75" s="677"/>
      <c r="SCK75" s="677"/>
      <c r="SCL75" s="677"/>
      <c r="SCM75" s="677"/>
      <c r="SCN75" s="677"/>
      <c r="SCO75" s="677"/>
      <c r="SCP75" s="677"/>
      <c r="SCQ75" s="677"/>
      <c r="SCR75" s="677"/>
      <c r="SCS75" s="677"/>
      <c r="SCT75" s="677"/>
      <c r="SCU75" s="677"/>
      <c r="SCV75" s="677"/>
      <c r="SCW75" s="677"/>
      <c r="SCX75" s="677"/>
      <c r="SCY75" s="677"/>
      <c r="SCZ75" s="677"/>
      <c r="SDA75" s="677"/>
      <c r="SDB75" s="677"/>
      <c r="SDC75" s="677"/>
      <c r="SDD75" s="677"/>
      <c r="SDE75" s="677"/>
      <c r="SDF75" s="677"/>
      <c r="SDG75" s="677"/>
      <c r="SDH75" s="677"/>
      <c r="SDI75" s="677"/>
      <c r="SDJ75" s="677"/>
      <c r="SDK75" s="677"/>
      <c r="SDL75" s="677"/>
      <c r="SDM75" s="677"/>
      <c r="SDN75" s="677"/>
      <c r="SDO75" s="677"/>
      <c r="SDP75" s="677"/>
      <c r="SDQ75" s="677"/>
      <c r="SDR75" s="677"/>
      <c r="SDS75" s="677"/>
      <c r="SDT75" s="677"/>
      <c r="SDU75" s="677"/>
      <c r="SDV75" s="677"/>
      <c r="SDW75" s="677"/>
      <c r="SDX75" s="677"/>
      <c r="SDY75" s="677"/>
      <c r="SDZ75" s="677"/>
      <c r="SEA75" s="677"/>
      <c r="SEB75" s="677"/>
      <c r="SEC75" s="677"/>
      <c r="SED75" s="677"/>
      <c r="SEE75" s="677"/>
      <c r="SEF75" s="677"/>
      <c r="SEG75" s="677"/>
      <c r="SEH75" s="677"/>
      <c r="SEI75" s="677"/>
      <c r="SEJ75" s="677"/>
      <c r="SEK75" s="677"/>
      <c r="SEL75" s="677"/>
      <c r="SEM75" s="677"/>
      <c r="SEN75" s="677"/>
      <c r="SEO75" s="677"/>
      <c r="SEP75" s="677"/>
      <c r="SEQ75" s="677"/>
      <c r="SER75" s="677"/>
      <c r="SES75" s="677"/>
      <c r="SET75" s="677"/>
      <c r="SEU75" s="677"/>
      <c r="SEV75" s="677"/>
      <c r="SEW75" s="677"/>
      <c r="SEX75" s="677"/>
      <c r="SEY75" s="677"/>
      <c r="SEZ75" s="677"/>
      <c r="SFA75" s="677"/>
      <c r="SFB75" s="677"/>
      <c r="SFC75" s="677"/>
      <c r="SFD75" s="677"/>
      <c r="SFE75" s="677"/>
      <c r="SFF75" s="677"/>
      <c r="SFG75" s="677"/>
      <c r="SFH75" s="677"/>
      <c r="SFI75" s="677"/>
      <c r="SFJ75" s="677"/>
      <c r="SFK75" s="677"/>
      <c r="SFL75" s="677"/>
      <c r="SFM75" s="677"/>
      <c r="SFN75" s="677"/>
      <c r="SFO75" s="677"/>
      <c r="SFP75" s="677"/>
      <c r="SFQ75" s="677"/>
      <c r="SFR75" s="677"/>
      <c r="SFS75" s="677"/>
      <c r="SFT75" s="677"/>
      <c r="SFU75" s="677"/>
      <c r="SFV75" s="677"/>
      <c r="SFW75" s="677"/>
      <c r="SFX75" s="677"/>
      <c r="SFY75" s="677"/>
      <c r="SFZ75" s="677"/>
      <c r="SGA75" s="677"/>
      <c r="SGB75" s="677"/>
      <c r="SGC75" s="677"/>
      <c r="SGD75" s="677"/>
      <c r="SGE75" s="677"/>
      <c r="SGF75" s="677"/>
      <c r="SGG75" s="677"/>
      <c r="SGH75" s="677"/>
      <c r="SGI75" s="677"/>
      <c r="SGJ75" s="677"/>
      <c r="SGK75" s="677"/>
      <c r="SGL75" s="677"/>
      <c r="SGM75" s="677"/>
      <c r="SGN75" s="677"/>
      <c r="SGO75" s="677"/>
      <c r="SGP75" s="677"/>
      <c r="SGQ75" s="677"/>
      <c r="SGR75" s="677"/>
      <c r="SGS75" s="677"/>
      <c r="SGT75" s="677"/>
      <c r="SGU75" s="677"/>
      <c r="SGV75" s="677"/>
      <c r="SGW75" s="677"/>
      <c r="SGX75" s="677"/>
      <c r="SGY75" s="677"/>
      <c r="SGZ75" s="677"/>
      <c r="SHA75" s="677"/>
      <c r="SHB75" s="677"/>
      <c r="SHC75" s="677"/>
      <c r="SHD75" s="677"/>
      <c r="SHE75" s="677"/>
      <c r="SHF75" s="677"/>
      <c r="SHG75" s="677"/>
      <c r="SHH75" s="677"/>
      <c r="SHI75" s="677"/>
      <c r="SHJ75" s="677"/>
      <c r="SHK75" s="677"/>
      <c r="SHL75" s="677"/>
      <c r="SHM75" s="677"/>
      <c r="SHN75" s="677"/>
      <c r="SHO75" s="677"/>
      <c r="SHP75" s="677"/>
      <c r="SHQ75" s="677"/>
      <c r="SHR75" s="677"/>
      <c r="SHS75" s="677"/>
      <c r="SHT75" s="677"/>
      <c r="SHU75" s="677"/>
      <c r="SHV75" s="677"/>
      <c r="SHW75" s="677"/>
      <c r="SHX75" s="677"/>
      <c r="SHY75" s="677"/>
      <c r="SHZ75" s="677"/>
      <c r="SIA75" s="677"/>
      <c r="SIB75" s="677"/>
      <c r="SIC75" s="677"/>
      <c r="SID75" s="677"/>
      <c r="SIE75" s="677"/>
      <c r="SIF75" s="677"/>
      <c r="SIG75" s="677"/>
      <c r="SIH75" s="677"/>
      <c r="SII75" s="677"/>
      <c r="SIJ75" s="677"/>
      <c r="SIK75" s="677"/>
      <c r="SIL75" s="677"/>
      <c r="SIM75" s="677"/>
      <c r="SIN75" s="677"/>
      <c r="SIO75" s="677"/>
      <c r="SIP75" s="677"/>
      <c r="SIQ75" s="677"/>
      <c r="SIR75" s="677"/>
      <c r="SIS75" s="677"/>
      <c r="SIT75" s="677"/>
      <c r="SIU75" s="677"/>
      <c r="SIV75" s="677"/>
      <c r="SIW75" s="677"/>
      <c r="SIX75" s="677"/>
      <c r="SIY75" s="677"/>
      <c r="SIZ75" s="677"/>
      <c r="SJA75" s="677"/>
      <c r="SJB75" s="677"/>
      <c r="SJC75" s="677"/>
      <c r="SJD75" s="677"/>
      <c r="SJE75" s="677"/>
      <c r="SJF75" s="677"/>
      <c r="SJG75" s="677"/>
      <c r="SJH75" s="677"/>
      <c r="SJI75" s="677"/>
      <c r="SJJ75" s="677"/>
      <c r="SJK75" s="677"/>
      <c r="SJL75" s="677"/>
      <c r="SJM75" s="677"/>
      <c r="SJN75" s="677"/>
      <c r="SJO75" s="677"/>
      <c r="SJP75" s="677"/>
      <c r="SJQ75" s="677"/>
      <c r="SJR75" s="677"/>
      <c r="SJS75" s="677"/>
      <c r="SJT75" s="677"/>
      <c r="SJU75" s="677"/>
      <c r="SJV75" s="677"/>
      <c r="SJW75" s="677"/>
      <c r="SJX75" s="677"/>
      <c r="SJY75" s="677"/>
      <c r="SJZ75" s="677"/>
      <c r="SKA75" s="677"/>
      <c r="SKB75" s="677"/>
      <c r="SKC75" s="677"/>
      <c r="SKD75" s="677"/>
      <c r="SKE75" s="677"/>
      <c r="SKF75" s="677"/>
      <c r="SKG75" s="677"/>
      <c r="SKH75" s="677"/>
      <c r="SKI75" s="677"/>
      <c r="SKJ75" s="677"/>
      <c r="SKK75" s="677"/>
      <c r="SKL75" s="677"/>
      <c r="SKM75" s="677"/>
      <c r="SKN75" s="677"/>
      <c r="SKO75" s="677"/>
      <c r="SKP75" s="677"/>
      <c r="SKQ75" s="677"/>
      <c r="SKR75" s="677"/>
      <c r="SKS75" s="677"/>
      <c r="SKT75" s="677"/>
      <c r="SKU75" s="677"/>
      <c r="SKV75" s="677"/>
      <c r="SKW75" s="677"/>
      <c r="SKX75" s="677"/>
      <c r="SKY75" s="677"/>
      <c r="SKZ75" s="677"/>
      <c r="SLA75" s="677"/>
      <c r="SLB75" s="677"/>
      <c r="SLC75" s="677"/>
      <c r="SLD75" s="677"/>
      <c r="SLE75" s="677"/>
      <c r="SLF75" s="677"/>
      <c r="SLG75" s="677"/>
      <c r="SLH75" s="677"/>
      <c r="SLI75" s="677"/>
      <c r="SLJ75" s="677"/>
      <c r="SLK75" s="677"/>
      <c r="SLL75" s="677"/>
      <c r="SLM75" s="677"/>
      <c r="SLN75" s="677"/>
      <c r="SLO75" s="677"/>
      <c r="SLP75" s="677"/>
      <c r="SLQ75" s="677"/>
      <c r="SLR75" s="677"/>
      <c r="SLS75" s="677"/>
      <c r="SLT75" s="677"/>
      <c r="SLU75" s="677"/>
      <c r="SLV75" s="677"/>
      <c r="SLW75" s="677"/>
      <c r="SLX75" s="677"/>
      <c r="SLY75" s="677"/>
      <c r="SLZ75" s="677"/>
      <c r="SMA75" s="677"/>
      <c r="SMB75" s="677"/>
      <c r="SMC75" s="677"/>
      <c r="SMD75" s="677"/>
      <c r="SME75" s="677"/>
      <c r="SMF75" s="677"/>
      <c r="SMG75" s="677"/>
      <c r="SMH75" s="677"/>
      <c r="SMI75" s="677"/>
      <c r="SMJ75" s="677"/>
      <c r="SMK75" s="677"/>
      <c r="SML75" s="677"/>
      <c r="SMM75" s="677"/>
      <c r="SMN75" s="677"/>
      <c r="SMO75" s="677"/>
      <c r="SMP75" s="677"/>
      <c r="SMQ75" s="677"/>
      <c r="SMR75" s="677"/>
      <c r="SMS75" s="677"/>
      <c r="SMT75" s="677"/>
      <c r="SMU75" s="677"/>
      <c r="SMV75" s="677"/>
      <c r="SMW75" s="677"/>
      <c r="SMX75" s="677"/>
      <c r="SMY75" s="677"/>
      <c r="SMZ75" s="677"/>
      <c r="SNA75" s="677"/>
      <c r="SNB75" s="677"/>
      <c r="SNC75" s="677"/>
      <c r="SND75" s="677"/>
      <c r="SNE75" s="677"/>
      <c r="SNF75" s="677"/>
      <c r="SNG75" s="677"/>
      <c r="SNH75" s="677"/>
      <c r="SNI75" s="677"/>
      <c r="SNJ75" s="677"/>
      <c r="SNK75" s="677"/>
      <c r="SNL75" s="677"/>
      <c r="SNM75" s="677"/>
      <c r="SNN75" s="677"/>
      <c r="SNO75" s="677"/>
      <c r="SNP75" s="677"/>
      <c r="SNQ75" s="677"/>
      <c r="SNR75" s="677"/>
      <c r="SNS75" s="677"/>
      <c r="SNT75" s="677"/>
      <c r="SNU75" s="677"/>
      <c r="SNV75" s="677"/>
      <c r="SNW75" s="677"/>
      <c r="SNX75" s="677"/>
      <c r="SNY75" s="677"/>
      <c r="SNZ75" s="677"/>
      <c r="SOA75" s="677"/>
      <c r="SOB75" s="677"/>
      <c r="SOC75" s="677"/>
      <c r="SOD75" s="677"/>
      <c r="SOE75" s="677"/>
      <c r="SOF75" s="677"/>
      <c r="SOG75" s="677"/>
      <c r="SOH75" s="677"/>
      <c r="SOI75" s="677"/>
      <c r="SOJ75" s="677"/>
      <c r="SOK75" s="677"/>
      <c r="SOL75" s="677"/>
      <c r="SOM75" s="677"/>
      <c r="SON75" s="677"/>
      <c r="SOO75" s="677"/>
      <c r="SOP75" s="677"/>
      <c r="SOQ75" s="677"/>
      <c r="SOR75" s="677"/>
      <c r="SOS75" s="677"/>
      <c r="SOT75" s="677"/>
      <c r="SOU75" s="677"/>
      <c r="SOV75" s="677"/>
      <c r="SOW75" s="677"/>
      <c r="SOX75" s="677"/>
      <c r="SOY75" s="677"/>
      <c r="SOZ75" s="677"/>
      <c r="SPA75" s="677"/>
      <c r="SPB75" s="677"/>
      <c r="SPC75" s="677"/>
      <c r="SPD75" s="677"/>
      <c r="SPE75" s="677"/>
      <c r="SPF75" s="677"/>
      <c r="SPG75" s="677"/>
      <c r="SPH75" s="677"/>
      <c r="SPI75" s="677"/>
      <c r="SPJ75" s="677"/>
      <c r="SPK75" s="677"/>
      <c r="SPL75" s="677"/>
      <c r="SPM75" s="677"/>
      <c r="SPN75" s="677"/>
      <c r="SPO75" s="677"/>
      <c r="SPP75" s="677"/>
      <c r="SPQ75" s="677"/>
      <c r="SPR75" s="677"/>
      <c r="SPS75" s="677"/>
      <c r="SPT75" s="677"/>
      <c r="SPU75" s="677"/>
      <c r="SPV75" s="677"/>
      <c r="SPW75" s="677"/>
      <c r="SPX75" s="677"/>
      <c r="SPY75" s="677"/>
      <c r="SPZ75" s="677"/>
      <c r="SQA75" s="677"/>
      <c r="SQB75" s="677"/>
      <c r="SQC75" s="677"/>
      <c r="SQD75" s="677"/>
      <c r="SQE75" s="677"/>
      <c r="SQF75" s="677"/>
      <c r="SQG75" s="677"/>
      <c r="SQH75" s="677"/>
      <c r="SQI75" s="677"/>
      <c r="SQJ75" s="677"/>
      <c r="SQK75" s="677"/>
      <c r="SQL75" s="677"/>
      <c r="SQM75" s="677"/>
      <c r="SQN75" s="677"/>
      <c r="SQO75" s="677"/>
      <c r="SQP75" s="677"/>
      <c r="SQQ75" s="677"/>
      <c r="SQR75" s="677"/>
      <c r="SQS75" s="677"/>
      <c r="SQT75" s="677"/>
      <c r="SQU75" s="677"/>
      <c r="SQV75" s="677"/>
      <c r="SQW75" s="677"/>
      <c r="SQX75" s="677"/>
      <c r="SQY75" s="677"/>
      <c r="SQZ75" s="677"/>
      <c r="SRA75" s="677"/>
      <c r="SRB75" s="677"/>
      <c r="SRC75" s="677"/>
      <c r="SRD75" s="677"/>
      <c r="SRE75" s="677"/>
      <c r="SRF75" s="677"/>
      <c r="SRG75" s="677"/>
      <c r="SRH75" s="677"/>
      <c r="SRI75" s="677"/>
      <c r="SRJ75" s="677"/>
      <c r="SRK75" s="677"/>
      <c r="SRL75" s="677"/>
      <c r="SRM75" s="677"/>
      <c r="SRN75" s="677"/>
      <c r="SRO75" s="677"/>
      <c r="SRP75" s="677"/>
      <c r="SRQ75" s="677"/>
      <c r="SRR75" s="677"/>
      <c r="SRS75" s="677"/>
      <c r="SRT75" s="677"/>
      <c r="SRU75" s="677"/>
      <c r="SRV75" s="677"/>
      <c r="SRW75" s="677"/>
      <c r="SRX75" s="677"/>
      <c r="SRY75" s="677"/>
      <c r="SRZ75" s="677"/>
      <c r="SSA75" s="677"/>
      <c r="SSB75" s="677"/>
      <c r="SSC75" s="677"/>
      <c r="SSD75" s="677"/>
      <c r="SSE75" s="677"/>
      <c r="SSF75" s="677"/>
      <c r="SSG75" s="677"/>
      <c r="SSH75" s="677"/>
      <c r="SSI75" s="677"/>
      <c r="SSJ75" s="677"/>
      <c r="SSK75" s="677"/>
      <c r="SSL75" s="677"/>
      <c r="SSM75" s="677"/>
      <c r="SSN75" s="677"/>
      <c r="SSO75" s="677"/>
      <c r="SSP75" s="677"/>
      <c r="SSQ75" s="677"/>
      <c r="SSR75" s="677"/>
      <c r="SSS75" s="677"/>
      <c r="SST75" s="677"/>
      <c r="SSU75" s="677"/>
      <c r="SSV75" s="677"/>
      <c r="SSW75" s="677"/>
      <c r="SSX75" s="677"/>
      <c r="SSY75" s="677"/>
      <c r="SSZ75" s="677"/>
      <c r="STA75" s="677"/>
      <c r="STB75" s="677"/>
      <c r="STC75" s="677"/>
      <c r="STD75" s="677"/>
      <c r="STE75" s="677"/>
      <c r="STF75" s="677"/>
      <c r="STG75" s="677"/>
      <c r="STH75" s="677"/>
      <c r="STI75" s="677"/>
      <c r="STJ75" s="677"/>
      <c r="STK75" s="677"/>
      <c r="STL75" s="677"/>
      <c r="STM75" s="677"/>
      <c r="STN75" s="677"/>
      <c r="STO75" s="677"/>
      <c r="STP75" s="677"/>
      <c r="STQ75" s="677"/>
      <c r="STR75" s="677"/>
      <c r="STS75" s="677"/>
      <c r="STT75" s="677"/>
      <c r="STU75" s="677"/>
      <c r="STV75" s="677"/>
      <c r="STW75" s="677"/>
      <c r="STX75" s="677"/>
      <c r="STY75" s="677"/>
      <c r="STZ75" s="677"/>
      <c r="SUA75" s="677"/>
      <c r="SUB75" s="677"/>
      <c r="SUC75" s="677"/>
      <c r="SUD75" s="677"/>
      <c r="SUE75" s="677"/>
      <c r="SUF75" s="677"/>
      <c r="SUG75" s="677"/>
      <c r="SUH75" s="677"/>
      <c r="SUI75" s="677"/>
      <c r="SUJ75" s="677"/>
      <c r="SUK75" s="677"/>
      <c r="SUL75" s="677"/>
      <c r="SUM75" s="677"/>
      <c r="SUN75" s="677"/>
      <c r="SUO75" s="677"/>
      <c r="SUP75" s="677"/>
      <c r="SUQ75" s="677"/>
      <c r="SUR75" s="677"/>
      <c r="SUS75" s="677"/>
      <c r="SUT75" s="677"/>
      <c r="SUU75" s="677"/>
      <c r="SUV75" s="677"/>
      <c r="SUW75" s="677"/>
      <c r="SUX75" s="677"/>
      <c r="SUY75" s="677"/>
      <c r="SUZ75" s="677"/>
      <c r="SVA75" s="677"/>
      <c r="SVB75" s="677"/>
      <c r="SVC75" s="677"/>
      <c r="SVD75" s="677"/>
      <c r="SVE75" s="677"/>
      <c r="SVF75" s="677"/>
      <c r="SVG75" s="677"/>
      <c r="SVH75" s="677"/>
      <c r="SVI75" s="677"/>
      <c r="SVJ75" s="677"/>
      <c r="SVK75" s="677"/>
      <c r="SVL75" s="677"/>
      <c r="SVM75" s="677"/>
      <c r="SVN75" s="677"/>
      <c r="SVO75" s="677"/>
      <c r="SVP75" s="677"/>
      <c r="SVQ75" s="677"/>
      <c r="SVR75" s="677"/>
      <c r="SVS75" s="677"/>
      <c r="SVT75" s="677"/>
      <c r="SVU75" s="677"/>
      <c r="SVV75" s="677"/>
      <c r="SVW75" s="677"/>
      <c r="SVX75" s="677"/>
      <c r="SVY75" s="677"/>
      <c r="SVZ75" s="677"/>
      <c r="SWA75" s="677"/>
      <c r="SWB75" s="677"/>
      <c r="SWC75" s="677"/>
      <c r="SWD75" s="677"/>
      <c r="SWE75" s="677"/>
      <c r="SWF75" s="677"/>
      <c r="SWG75" s="677"/>
      <c r="SWH75" s="677"/>
      <c r="SWI75" s="677"/>
      <c r="SWJ75" s="677"/>
      <c r="SWK75" s="677"/>
      <c r="SWL75" s="677"/>
      <c r="SWM75" s="677"/>
      <c r="SWN75" s="677"/>
      <c r="SWO75" s="677"/>
      <c r="SWP75" s="677"/>
      <c r="SWQ75" s="677"/>
      <c r="SWR75" s="677"/>
      <c r="SWS75" s="677"/>
      <c r="SWT75" s="677"/>
      <c r="SWU75" s="677"/>
      <c r="SWV75" s="677"/>
      <c r="SWW75" s="677"/>
      <c r="SWX75" s="677"/>
      <c r="SWY75" s="677"/>
      <c r="SWZ75" s="677"/>
      <c r="SXA75" s="677"/>
      <c r="SXB75" s="677"/>
      <c r="SXC75" s="677"/>
      <c r="SXD75" s="677"/>
      <c r="SXE75" s="677"/>
      <c r="SXF75" s="677"/>
      <c r="SXG75" s="677"/>
      <c r="SXH75" s="677"/>
      <c r="SXI75" s="677"/>
      <c r="SXJ75" s="677"/>
      <c r="SXK75" s="677"/>
      <c r="SXL75" s="677"/>
      <c r="SXM75" s="677"/>
      <c r="SXN75" s="677"/>
      <c r="SXO75" s="677"/>
      <c r="SXP75" s="677"/>
      <c r="SXQ75" s="677"/>
      <c r="SXR75" s="677"/>
      <c r="SXS75" s="677"/>
      <c r="SXT75" s="677"/>
      <c r="SXU75" s="677"/>
      <c r="SXV75" s="677"/>
      <c r="SXW75" s="677"/>
      <c r="SXX75" s="677"/>
      <c r="SXY75" s="677"/>
      <c r="SXZ75" s="677"/>
      <c r="SYA75" s="677"/>
      <c r="SYB75" s="677"/>
      <c r="SYC75" s="677"/>
      <c r="SYD75" s="677"/>
      <c r="SYE75" s="677"/>
      <c r="SYF75" s="677"/>
      <c r="SYG75" s="677"/>
      <c r="SYH75" s="677"/>
      <c r="SYI75" s="677"/>
      <c r="SYJ75" s="677"/>
      <c r="SYK75" s="677"/>
      <c r="SYL75" s="677"/>
      <c r="SYM75" s="677"/>
      <c r="SYN75" s="677"/>
      <c r="SYO75" s="677"/>
      <c r="SYP75" s="677"/>
      <c r="SYQ75" s="677"/>
      <c r="SYR75" s="677"/>
      <c r="SYS75" s="677"/>
      <c r="SYT75" s="677"/>
      <c r="SYU75" s="677"/>
      <c r="SYV75" s="677"/>
      <c r="SYW75" s="677"/>
      <c r="SYX75" s="677"/>
      <c r="SYY75" s="677"/>
      <c r="SYZ75" s="677"/>
      <c r="SZA75" s="677"/>
      <c r="SZB75" s="677"/>
      <c r="SZC75" s="677"/>
      <c r="SZD75" s="677"/>
      <c r="SZE75" s="677"/>
      <c r="SZF75" s="677"/>
      <c r="SZG75" s="677"/>
      <c r="SZH75" s="677"/>
      <c r="SZI75" s="677"/>
      <c r="SZJ75" s="677"/>
      <c r="SZK75" s="677"/>
      <c r="SZL75" s="677"/>
      <c r="SZM75" s="677"/>
      <c r="SZN75" s="677"/>
      <c r="SZO75" s="677"/>
      <c r="SZP75" s="677"/>
      <c r="SZQ75" s="677"/>
      <c r="SZR75" s="677"/>
      <c r="SZS75" s="677"/>
      <c r="SZT75" s="677"/>
      <c r="SZU75" s="677"/>
      <c r="SZV75" s="677"/>
      <c r="SZW75" s="677"/>
      <c r="SZX75" s="677"/>
      <c r="SZY75" s="677"/>
      <c r="SZZ75" s="677"/>
      <c r="TAA75" s="677"/>
      <c r="TAB75" s="677"/>
      <c r="TAC75" s="677"/>
      <c r="TAD75" s="677"/>
      <c r="TAE75" s="677"/>
      <c r="TAF75" s="677"/>
      <c r="TAG75" s="677"/>
      <c r="TAH75" s="677"/>
      <c r="TAI75" s="677"/>
      <c r="TAJ75" s="677"/>
      <c r="TAK75" s="677"/>
      <c r="TAL75" s="677"/>
      <c r="TAM75" s="677"/>
      <c r="TAN75" s="677"/>
      <c r="TAO75" s="677"/>
      <c r="TAP75" s="677"/>
      <c r="TAQ75" s="677"/>
      <c r="TAR75" s="677"/>
      <c r="TAS75" s="677"/>
      <c r="TAT75" s="677"/>
      <c r="TAU75" s="677"/>
      <c r="TAV75" s="677"/>
      <c r="TAW75" s="677"/>
      <c r="TAX75" s="677"/>
      <c r="TAY75" s="677"/>
      <c r="TAZ75" s="677"/>
      <c r="TBA75" s="677"/>
      <c r="TBB75" s="677"/>
      <c r="TBC75" s="677"/>
      <c r="TBD75" s="677"/>
      <c r="TBE75" s="677"/>
      <c r="TBF75" s="677"/>
      <c r="TBG75" s="677"/>
      <c r="TBH75" s="677"/>
      <c r="TBI75" s="677"/>
      <c r="TBJ75" s="677"/>
      <c r="TBK75" s="677"/>
      <c r="TBL75" s="677"/>
      <c r="TBM75" s="677"/>
      <c r="TBN75" s="677"/>
      <c r="TBO75" s="677"/>
      <c r="TBP75" s="677"/>
      <c r="TBQ75" s="677"/>
      <c r="TBR75" s="677"/>
      <c r="TBS75" s="677"/>
      <c r="TBT75" s="677"/>
      <c r="TBU75" s="677"/>
      <c r="TBV75" s="677"/>
      <c r="TBW75" s="677"/>
      <c r="TBX75" s="677"/>
      <c r="TBY75" s="677"/>
      <c r="TBZ75" s="677"/>
      <c r="TCA75" s="677"/>
      <c r="TCB75" s="677"/>
      <c r="TCC75" s="677"/>
      <c r="TCD75" s="677"/>
      <c r="TCE75" s="677"/>
      <c r="TCF75" s="677"/>
      <c r="TCG75" s="677"/>
      <c r="TCH75" s="677"/>
      <c r="TCI75" s="677"/>
      <c r="TCJ75" s="677"/>
      <c r="TCK75" s="677"/>
      <c r="TCL75" s="677"/>
      <c r="TCM75" s="677"/>
      <c r="TCN75" s="677"/>
      <c r="TCO75" s="677"/>
      <c r="TCP75" s="677"/>
      <c r="TCQ75" s="677"/>
      <c r="TCR75" s="677"/>
      <c r="TCS75" s="677"/>
      <c r="TCT75" s="677"/>
      <c r="TCU75" s="677"/>
      <c r="TCV75" s="677"/>
      <c r="TCW75" s="677"/>
      <c r="TCX75" s="677"/>
      <c r="TCY75" s="677"/>
      <c r="TCZ75" s="677"/>
      <c r="TDA75" s="677"/>
      <c r="TDB75" s="677"/>
      <c r="TDC75" s="677"/>
      <c r="TDD75" s="677"/>
      <c r="TDE75" s="677"/>
      <c r="TDF75" s="677"/>
      <c r="TDG75" s="677"/>
      <c r="TDH75" s="677"/>
      <c r="TDI75" s="677"/>
      <c r="TDJ75" s="677"/>
      <c r="TDK75" s="677"/>
      <c r="TDL75" s="677"/>
      <c r="TDM75" s="677"/>
      <c r="TDN75" s="677"/>
      <c r="TDO75" s="677"/>
      <c r="TDP75" s="677"/>
      <c r="TDQ75" s="677"/>
      <c r="TDR75" s="677"/>
      <c r="TDS75" s="677"/>
      <c r="TDT75" s="677"/>
      <c r="TDU75" s="677"/>
      <c r="TDV75" s="677"/>
      <c r="TDW75" s="677"/>
      <c r="TDX75" s="677"/>
      <c r="TDY75" s="677"/>
      <c r="TDZ75" s="677"/>
      <c r="TEA75" s="677"/>
      <c r="TEB75" s="677"/>
      <c r="TEC75" s="677"/>
      <c r="TED75" s="677"/>
      <c r="TEE75" s="677"/>
      <c r="TEF75" s="677"/>
      <c r="TEG75" s="677"/>
      <c r="TEH75" s="677"/>
      <c r="TEI75" s="677"/>
      <c r="TEJ75" s="677"/>
      <c r="TEK75" s="677"/>
      <c r="TEL75" s="677"/>
      <c r="TEM75" s="677"/>
      <c r="TEN75" s="677"/>
      <c r="TEO75" s="677"/>
      <c r="TEP75" s="677"/>
      <c r="TEQ75" s="677"/>
      <c r="TER75" s="677"/>
      <c r="TES75" s="677"/>
      <c r="TET75" s="677"/>
      <c r="TEU75" s="677"/>
      <c r="TEV75" s="677"/>
      <c r="TEW75" s="677"/>
      <c r="TEX75" s="677"/>
      <c r="TEY75" s="677"/>
      <c r="TEZ75" s="677"/>
      <c r="TFA75" s="677"/>
      <c r="TFB75" s="677"/>
      <c r="TFC75" s="677"/>
      <c r="TFD75" s="677"/>
      <c r="TFE75" s="677"/>
      <c r="TFF75" s="677"/>
      <c r="TFG75" s="677"/>
      <c r="TFH75" s="677"/>
      <c r="TFI75" s="677"/>
      <c r="TFJ75" s="677"/>
      <c r="TFK75" s="677"/>
      <c r="TFL75" s="677"/>
      <c r="TFM75" s="677"/>
      <c r="TFN75" s="677"/>
      <c r="TFO75" s="677"/>
      <c r="TFP75" s="677"/>
      <c r="TFQ75" s="677"/>
      <c r="TFR75" s="677"/>
      <c r="TFS75" s="677"/>
      <c r="TFT75" s="677"/>
      <c r="TFU75" s="677"/>
      <c r="TFV75" s="677"/>
      <c r="TFW75" s="677"/>
      <c r="TFX75" s="677"/>
      <c r="TFY75" s="677"/>
      <c r="TFZ75" s="677"/>
      <c r="TGA75" s="677"/>
      <c r="TGB75" s="677"/>
      <c r="TGC75" s="677"/>
      <c r="TGD75" s="677"/>
      <c r="TGE75" s="677"/>
      <c r="TGF75" s="677"/>
      <c r="TGG75" s="677"/>
      <c r="TGH75" s="677"/>
      <c r="TGI75" s="677"/>
      <c r="TGJ75" s="677"/>
      <c r="TGK75" s="677"/>
      <c r="TGL75" s="677"/>
      <c r="TGM75" s="677"/>
      <c r="TGN75" s="677"/>
      <c r="TGO75" s="677"/>
      <c r="TGP75" s="677"/>
      <c r="TGQ75" s="677"/>
      <c r="TGR75" s="677"/>
      <c r="TGS75" s="677"/>
      <c r="TGT75" s="677"/>
      <c r="TGU75" s="677"/>
      <c r="TGV75" s="677"/>
      <c r="TGW75" s="677"/>
      <c r="TGX75" s="677"/>
      <c r="TGY75" s="677"/>
      <c r="TGZ75" s="677"/>
      <c r="THA75" s="677"/>
      <c r="THB75" s="677"/>
      <c r="THC75" s="677"/>
      <c r="THD75" s="677"/>
      <c r="THE75" s="677"/>
      <c r="THF75" s="677"/>
      <c r="THG75" s="677"/>
      <c r="THH75" s="677"/>
      <c r="THI75" s="677"/>
      <c r="THJ75" s="677"/>
      <c r="THK75" s="677"/>
      <c r="THL75" s="677"/>
      <c r="THM75" s="677"/>
      <c r="THN75" s="677"/>
      <c r="THO75" s="677"/>
      <c r="THP75" s="677"/>
      <c r="THQ75" s="677"/>
      <c r="THR75" s="677"/>
      <c r="THS75" s="677"/>
      <c r="THT75" s="677"/>
      <c r="THU75" s="677"/>
      <c r="THV75" s="677"/>
      <c r="THW75" s="677"/>
      <c r="THX75" s="677"/>
      <c r="THY75" s="677"/>
      <c r="THZ75" s="677"/>
      <c r="TIA75" s="677"/>
      <c r="TIB75" s="677"/>
      <c r="TIC75" s="677"/>
      <c r="TID75" s="677"/>
      <c r="TIE75" s="677"/>
      <c r="TIF75" s="677"/>
      <c r="TIG75" s="677"/>
      <c r="TIH75" s="677"/>
      <c r="TII75" s="677"/>
      <c r="TIJ75" s="677"/>
      <c r="TIK75" s="677"/>
      <c r="TIL75" s="677"/>
      <c r="TIM75" s="677"/>
      <c r="TIN75" s="677"/>
      <c r="TIO75" s="677"/>
      <c r="TIP75" s="677"/>
      <c r="TIQ75" s="677"/>
      <c r="TIR75" s="677"/>
      <c r="TIS75" s="677"/>
      <c r="TIT75" s="677"/>
      <c r="TIU75" s="677"/>
      <c r="TIV75" s="677"/>
      <c r="TIW75" s="677"/>
      <c r="TIX75" s="677"/>
      <c r="TIY75" s="677"/>
      <c r="TIZ75" s="677"/>
      <c r="TJA75" s="677"/>
      <c r="TJB75" s="677"/>
      <c r="TJC75" s="677"/>
      <c r="TJD75" s="677"/>
      <c r="TJE75" s="677"/>
      <c r="TJF75" s="677"/>
      <c r="TJG75" s="677"/>
      <c r="TJH75" s="677"/>
      <c r="TJI75" s="677"/>
      <c r="TJJ75" s="677"/>
      <c r="TJK75" s="677"/>
      <c r="TJL75" s="677"/>
      <c r="TJM75" s="677"/>
      <c r="TJN75" s="677"/>
      <c r="TJO75" s="677"/>
      <c r="TJP75" s="677"/>
      <c r="TJQ75" s="677"/>
      <c r="TJR75" s="677"/>
      <c r="TJS75" s="677"/>
      <c r="TJT75" s="677"/>
      <c r="TJU75" s="677"/>
      <c r="TJV75" s="677"/>
      <c r="TJW75" s="677"/>
      <c r="TJX75" s="677"/>
      <c r="TJY75" s="677"/>
      <c r="TJZ75" s="677"/>
      <c r="TKA75" s="677"/>
      <c r="TKB75" s="677"/>
      <c r="TKC75" s="677"/>
      <c r="TKD75" s="677"/>
      <c r="TKE75" s="677"/>
      <c r="TKF75" s="677"/>
      <c r="TKG75" s="677"/>
      <c r="TKH75" s="677"/>
      <c r="TKI75" s="677"/>
      <c r="TKJ75" s="677"/>
      <c r="TKK75" s="677"/>
      <c r="TKL75" s="677"/>
      <c r="TKM75" s="677"/>
      <c r="TKN75" s="677"/>
      <c r="TKO75" s="677"/>
      <c r="TKP75" s="677"/>
      <c r="TKQ75" s="677"/>
      <c r="TKR75" s="677"/>
      <c r="TKS75" s="677"/>
      <c r="TKT75" s="677"/>
      <c r="TKU75" s="677"/>
      <c r="TKV75" s="677"/>
      <c r="TKW75" s="677"/>
      <c r="TKX75" s="677"/>
      <c r="TKY75" s="677"/>
      <c r="TKZ75" s="677"/>
      <c r="TLA75" s="677"/>
      <c r="TLB75" s="677"/>
      <c r="TLC75" s="677"/>
      <c r="TLD75" s="677"/>
      <c r="TLE75" s="677"/>
      <c r="TLF75" s="677"/>
      <c r="TLG75" s="677"/>
      <c r="TLH75" s="677"/>
      <c r="TLI75" s="677"/>
      <c r="TLJ75" s="677"/>
      <c r="TLK75" s="677"/>
      <c r="TLL75" s="677"/>
      <c r="TLM75" s="677"/>
      <c r="TLN75" s="677"/>
      <c r="TLO75" s="677"/>
      <c r="TLP75" s="677"/>
      <c r="TLQ75" s="677"/>
      <c r="TLR75" s="677"/>
      <c r="TLS75" s="677"/>
      <c r="TLT75" s="677"/>
      <c r="TLU75" s="677"/>
      <c r="TLV75" s="677"/>
      <c r="TLW75" s="677"/>
      <c r="TLX75" s="677"/>
      <c r="TLY75" s="677"/>
      <c r="TLZ75" s="677"/>
      <c r="TMA75" s="677"/>
      <c r="TMB75" s="677"/>
      <c r="TMC75" s="677"/>
      <c r="TMD75" s="677"/>
      <c r="TME75" s="677"/>
      <c r="TMF75" s="677"/>
      <c r="TMG75" s="677"/>
      <c r="TMH75" s="677"/>
      <c r="TMI75" s="677"/>
      <c r="TMJ75" s="677"/>
      <c r="TMK75" s="677"/>
      <c r="TML75" s="677"/>
      <c r="TMM75" s="677"/>
      <c r="TMN75" s="677"/>
      <c r="TMO75" s="677"/>
      <c r="TMP75" s="677"/>
      <c r="TMQ75" s="677"/>
      <c r="TMR75" s="677"/>
      <c r="TMS75" s="677"/>
      <c r="TMT75" s="677"/>
      <c r="TMU75" s="677"/>
      <c r="TMV75" s="677"/>
      <c r="TMW75" s="677"/>
      <c r="TMX75" s="677"/>
      <c r="TMY75" s="677"/>
      <c r="TMZ75" s="677"/>
      <c r="TNA75" s="677"/>
      <c r="TNB75" s="677"/>
      <c r="TNC75" s="677"/>
      <c r="TND75" s="677"/>
      <c r="TNE75" s="677"/>
      <c r="TNF75" s="677"/>
      <c r="TNG75" s="677"/>
      <c r="TNH75" s="677"/>
      <c r="TNI75" s="677"/>
      <c r="TNJ75" s="677"/>
      <c r="TNK75" s="677"/>
      <c r="TNL75" s="677"/>
      <c r="TNM75" s="677"/>
      <c r="TNN75" s="677"/>
      <c r="TNO75" s="677"/>
      <c r="TNP75" s="677"/>
      <c r="TNQ75" s="677"/>
      <c r="TNR75" s="677"/>
      <c r="TNS75" s="677"/>
      <c r="TNT75" s="677"/>
      <c r="TNU75" s="677"/>
      <c r="TNV75" s="677"/>
      <c r="TNW75" s="677"/>
      <c r="TNX75" s="677"/>
      <c r="TNY75" s="677"/>
      <c r="TNZ75" s="677"/>
      <c r="TOA75" s="677"/>
      <c r="TOB75" s="677"/>
      <c r="TOC75" s="677"/>
      <c r="TOD75" s="677"/>
      <c r="TOE75" s="677"/>
      <c r="TOF75" s="677"/>
      <c r="TOG75" s="677"/>
      <c r="TOH75" s="677"/>
      <c r="TOI75" s="677"/>
      <c r="TOJ75" s="677"/>
      <c r="TOK75" s="677"/>
      <c r="TOL75" s="677"/>
      <c r="TOM75" s="677"/>
      <c r="TON75" s="677"/>
      <c r="TOO75" s="677"/>
      <c r="TOP75" s="677"/>
      <c r="TOQ75" s="677"/>
      <c r="TOR75" s="677"/>
      <c r="TOS75" s="677"/>
      <c r="TOT75" s="677"/>
      <c r="TOU75" s="677"/>
      <c r="TOV75" s="677"/>
      <c r="TOW75" s="677"/>
      <c r="TOX75" s="677"/>
      <c r="TOY75" s="677"/>
      <c r="TOZ75" s="677"/>
      <c r="TPA75" s="677"/>
      <c r="TPB75" s="677"/>
      <c r="TPC75" s="677"/>
      <c r="TPD75" s="677"/>
      <c r="TPE75" s="677"/>
      <c r="TPF75" s="677"/>
      <c r="TPG75" s="677"/>
      <c r="TPH75" s="677"/>
      <c r="TPI75" s="677"/>
      <c r="TPJ75" s="677"/>
      <c r="TPK75" s="677"/>
      <c r="TPL75" s="677"/>
      <c r="TPM75" s="677"/>
      <c r="TPN75" s="677"/>
      <c r="TPO75" s="677"/>
      <c r="TPP75" s="677"/>
      <c r="TPQ75" s="677"/>
      <c r="TPR75" s="677"/>
      <c r="TPS75" s="677"/>
      <c r="TPT75" s="677"/>
      <c r="TPU75" s="677"/>
      <c r="TPV75" s="677"/>
      <c r="TPW75" s="677"/>
      <c r="TPX75" s="677"/>
      <c r="TPY75" s="677"/>
      <c r="TPZ75" s="677"/>
      <c r="TQA75" s="677"/>
      <c r="TQB75" s="677"/>
      <c r="TQC75" s="677"/>
      <c r="TQD75" s="677"/>
      <c r="TQE75" s="677"/>
      <c r="TQF75" s="677"/>
      <c r="TQG75" s="677"/>
      <c r="TQH75" s="677"/>
      <c r="TQI75" s="677"/>
      <c r="TQJ75" s="677"/>
      <c r="TQK75" s="677"/>
      <c r="TQL75" s="677"/>
      <c r="TQM75" s="677"/>
      <c r="TQN75" s="677"/>
      <c r="TQO75" s="677"/>
      <c r="TQP75" s="677"/>
      <c r="TQQ75" s="677"/>
      <c r="TQR75" s="677"/>
      <c r="TQS75" s="677"/>
      <c r="TQT75" s="677"/>
      <c r="TQU75" s="677"/>
      <c r="TQV75" s="677"/>
      <c r="TQW75" s="677"/>
      <c r="TQX75" s="677"/>
      <c r="TQY75" s="677"/>
      <c r="TQZ75" s="677"/>
      <c r="TRA75" s="677"/>
      <c r="TRB75" s="677"/>
      <c r="TRC75" s="677"/>
      <c r="TRD75" s="677"/>
      <c r="TRE75" s="677"/>
      <c r="TRF75" s="677"/>
      <c r="TRG75" s="677"/>
      <c r="TRH75" s="677"/>
      <c r="TRI75" s="677"/>
      <c r="TRJ75" s="677"/>
      <c r="TRK75" s="677"/>
      <c r="TRL75" s="677"/>
      <c r="TRM75" s="677"/>
      <c r="TRN75" s="677"/>
      <c r="TRO75" s="677"/>
      <c r="TRP75" s="677"/>
      <c r="TRQ75" s="677"/>
      <c r="TRR75" s="677"/>
      <c r="TRS75" s="677"/>
      <c r="TRT75" s="677"/>
      <c r="TRU75" s="677"/>
      <c r="TRV75" s="677"/>
      <c r="TRW75" s="677"/>
      <c r="TRX75" s="677"/>
      <c r="TRY75" s="677"/>
      <c r="TRZ75" s="677"/>
      <c r="TSA75" s="677"/>
      <c r="TSB75" s="677"/>
      <c r="TSC75" s="677"/>
      <c r="TSD75" s="677"/>
      <c r="TSE75" s="677"/>
      <c r="TSF75" s="677"/>
      <c r="TSG75" s="677"/>
      <c r="TSH75" s="677"/>
      <c r="TSI75" s="677"/>
      <c r="TSJ75" s="677"/>
      <c r="TSK75" s="677"/>
      <c r="TSL75" s="677"/>
      <c r="TSM75" s="677"/>
      <c r="TSN75" s="677"/>
      <c r="TSO75" s="677"/>
      <c r="TSP75" s="677"/>
      <c r="TSQ75" s="677"/>
      <c r="TSR75" s="677"/>
      <c r="TSS75" s="677"/>
      <c r="TST75" s="677"/>
      <c r="TSU75" s="677"/>
      <c r="TSV75" s="677"/>
      <c r="TSW75" s="677"/>
      <c r="TSX75" s="677"/>
      <c r="TSY75" s="677"/>
      <c r="TSZ75" s="677"/>
      <c r="TTA75" s="677"/>
      <c r="TTB75" s="677"/>
      <c r="TTC75" s="677"/>
      <c r="TTD75" s="677"/>
      <c r="TTE75" s="677"/>
      <c r="TTF75" s="677"/>
      <c r="TTG75" s="677"/>
      <c r="TTH75" s="677"/>
      <c r="TTI75" s="677"/>
      <c r="TTJ75" s="677"/>
      <c r="TTK75" s="677"/>
      <c r="TTL75" s="677"/>
      <c r="TTM75" s="677"/>
      <c r="TTN75" s="677"/>
      <c r="TTO75" s="677"/>
      <c r="TTP75" s="677"/>
      <c r="TTQ75" s="677"/>
      <c r="TTR75" s="677"/>
      <c r="TTS75" s="677"/>
      <c r="TTT75" s="677"/>
      <c r="TTU75" s="677"/>
      <c r="TTV75" s="677"/>
      <c r="TTW75" s="677"/>
      <c r="TTX75" s="677"/>
      <c r="TTY75" s="677"/>
      <c r="TTZ75" s="677"/>
      <c r="TUA75" s="677"/>
      <c r="TUB75" s="677"/>
      <c r="TUC75" s="677"/>
      <c r="TUD75" s="677"/>
      <c r="TUE75" s="677"/>
      <c r="TUF75" s="677"/>
      <c r="TUG75" s="677"/>
      <c r="TUH75" s="677"/>
      <c r="TUI75" s="677"/>
      <c r="TUJ75" s="677"/>
      <c r="TUK75" s="677"/>
      <c r="TUL75" s="677"/>
      <c r="TUM75" s="677"/>
      <c r="TUN75" s="677"/>
      <c r="TUO75" s="677"/>
      <c r="TUP75" s="677"/>
      <c r="TUQ75" s="677"/>
      <c r="TUR75" s="677"/>
      <c r="TUS75" s="677"/>
      <c r="TUT75" s="677"/>
      <c r="TUU75" s="677"/>
      <c r="TUV75" s="677"/>
      <c r="TUW75" s="677"/>
      <c r="TUX75" s="677"/>
      <c r="TUY75" s="677"/>
      <c r="TUZ75" s="677"/>
      <c r="TVA75" s="677"/>
      <c r="TVB75" s="677"/>
      <c r="TVC75" s="677"/>
      <c r="TVD75" s="677"/>
      <c r="TVE75" s="677"/>
      <c r="TVF75" s="677"/>
      <c r="TVG75" s="677"/>
      <c r="TVH75" s="677"/>
      <c r="TVI75" s="677"/>
      <c r="TVJ75" s="677"/>
      <c r="TVK75" s="677"/>
      <c r="TVL75" s="677"/>
      <c r="TVM75" s="677"/>
      <c r="TVN75" s="677"/>
      <c r="TVO75" s="677"/>
      <c r="TVP75" s="677"/>
      <c r="TVQ75" s="677"/>
      <c r="TVR75" s="677"/>
      <c r="TVS75" s="677"/>
      <c r="TVT75" s="677"/>
      <c r="TVU75" s="677"/>
      <c r="TVV75" s="677"/>
      <c r="TVW75" s="677"/>
      <c r="TVX75" s="677"/>
      <c r="TVY75" s="677"/>
      <c r="TVZ75" s="677"/>
      <c r="TWA75" s="677"/>
      <c r="TWB75" s="677"/>
      <c r="TWC75" s="677"/>
      <c r="TWD75" s="677"/>
      <c r="TWE75" s="677"/>
      <c r="TWF75" s="677"/>
      <c r="TWG75" s="677"/>
      <c r="TWH75" s="677"/>
      <c r="TWI75" s="677"/>
      <c r="TWJ75" s="677"/>
      <c r="TWK75" s="677"/>
      <c r="TWL75" s="677"/>
      <c r="TWM75" s="677"/>
      <c r="TWN75" s="677"/>
      <c r="TWO75" s="677"/>
      <c r="TWP75" s="677"/>
      <c r="TWQ75" s="677"/>
      <c r="TWR75" s="677"/>
      <c r="TWS75" s="677"/>
      <c r="TWT75" s="677"/>
      <c r="TWU75" s="677"/>
      <c r="TWV75" s="677"/>
      <c r="TWW75" s="677"/>
      <c r="TWX75" s="677"/>
      <c r="TWY75" s="677"/>
      <c r="TWZ75" s="677"/>
      <c r="TXA75" s="677"/>
      <c r="TXB75" s="677"/>
      <c r="TXC75" s="677"/>
      <c r="TXD75" s="677"/>
      <c r="TXE75" s="677"/>
      <c r="TXF75" s="677"/>
      <c r="TXG75" s="677"/>
      <c r="TXH75" s="677"/>
      <c r="TXI75" s="677"/>
      <c r="TXJ75" s="677"/>
      <c r="TXK75" s="677"/>
      <c r="TXL75" s="677"/>
      <c r="TXM75" s="677"/>
      <c r="TXN75" s="677"/>
      <c r="TXO75" s="677"/>
      <c r="TXP75" s="677"/>
      <c r="TXQ75" s="677"/>
      <c r="TXR75" s="677"/>
      <c r="TXS75" s="677"/>
      <c r="TXT75" s="677"/>
      <c r="TXU75" s="677"/>
      <c r="TXV75" s="677"/>
      <c r="TXW75" s="677"/>
      <c r="TXX75" s="677"/>
      <c r="TXY75" s="677"/>
      <c r="TXZ75" s="677"/>
      <c r="TYA75" s="677"/>
      <c r="TYB75" s="677"/>
      <c r="TYC75" s="677"/>
      <c r="TYD75" s="677"/>
      <c r="TYE75" s="677"/>
      <c r="TYF75" s="677"/>
      <c r="TYG75" s="677"/>
      <c r="TYH75" s="677"/>
      <c r="TYI75" s="677"/>
      <c r="TYJ75" s="677"/>
      <c r="TYK75" s="677"/>
      <c r="TYL75" s="677"/>
      <c r="TYM75" s="677"/>
      <c r="TYN75" s="677"/>
      <c r="TYO75" s="677"/>
      <c r="TYP75" s="677"/>
      <c r="TYQ75" s="677"/>
      <c r="TYR75" s="677"/>
      <c r="TYS75" s="677"/>
      <c r="TYT75" s="677"/>
      <c r="TYU75" s="677"/>
      <c r="TYV75" s="677"/>
      <c r="TYW75" s="677"/>
      <c r="TYX75" s="677"/>
      <c r="TYY75" s="677"/>
      <c r="TYZ75" s="677"/>
      <c r="TZA75" s="677"/>
      <c r="TZB75" s="677"/>
      <c r="TZC75" s="677"/>
      <c r="TZD75" s="677"/>
      <c r="TZE75" s="677"/>
      <c r="TZF75" s="677"/>
      <c r="TZG75" s="677"/>
      <c r="TZH75" s="677"/>
      <c r="TZI75" s="677"/>
      <c r="TZJ75" s="677"/>
      <c r="TZK75" s="677"/>
      <c r="TZL75" s="677"/>
      <c r="TZM75" s="677"/>
      <c r="TZN75" s="677"/>
      <c r="TZO75" s="677"/>
      <c r="TZP75" s="677"/>
      <c r="TZQ75" s="677"/>
      <c r="TZR75" s="677"/>
      <c r="TZS75" s="677"/>
      <c r="TZT75" s="677"/>
      <c r="TZU75" s="677"/>
      <c r="TZV75" s="677"/>
      <c r="TZW75" s="677"/>
      <c r="TZX75" s="677"/>
      <c r="TZY75" s="677"/>
      <c r="TZZ75" s="677"/>
      <c r="UAA75" s="677"/>
      <c r="UAB75" s="677"/>
      <c r="UAC75" s="677"/>
      <c r="UAD75" s="677"/>
      <c r="UAE75" s="677"/>
      <c r="UAF75" s="677"/>
      <c r="UAG75" s="677"/>
      <c r="UAH75" s="677"/>
      <c r="UAI75" s="677"/>
      <c r="UAJ75" s="677"/>
      <c r="UAK75" s="677"/>
      <c r="UAL75" s="677"/>
      <c r="UAM75" s="677"/>
      <c r="UAN75" s="677"/>
      <c r="UAO75" s="677"/>
      <c r="UAP75" s="677"/>
      <c r="UAQ75" s="677"/>
      <c r="UAR75" s="677"/>
      <c r="UAS75" s="677"/>
      <c r="UAT75" s="677"/>
      <c r="UAU75" s="677"/>
      <c r="UAV75" s="677"/>
      <c r="UAW75" s="677"/>
      <c r="UAX75" s="677"/>
      <c r="UAY75" s="677"/>
      <c r="UAZ75" s="677"/>
      <c r="UBA75" s="677"/>
      <c r="UBB75" s="677"/>
      <c r="UBC75" s="677"/>
      <c r="UBD75" s="677"/>
      <c r="UBE75" s="677"/>
      <c r="UBF75" s="677"/>
      <c r="UBG75" s="677"/>
      <c r="UBH75" s="677"/>
      <c r="UBI75" s="677"/>
      <c r="UBJ75" s="677"/>
      <c r="UBK75" s="677"/>
      <c r="UBL75" s="677"/>
      <c r="UBM75" s="677"/>
      <c r="UBN75" s="677"/>
      <c r="UBO75" s="677"/>
      <c r="UBP75" s="677"/>
      <c r="UBQ75" s="677"/>
      <c r="UBR75" s="677"/>
      <c r="UBS75" s="677"/>
      <c r="UBT75" s="677"/>
      <c r="UBU75" s="677"/>
      <c r="UBV75" s="677"/>
      <c r="UBW75" s="677"/>
      <c r="UBX75" s="677"/>
      <c r="UBY75" s="677"/>
      <c r="UBZ75" s="677"/>
      <c r="UCA75" s="677"/>
      <c r="UCB75" s="677"/>
      <c r="UCC75" s="677"/>
      <c r="UCD75" s="677"/>
      <c r="UCE75" s="677"/>
      <c r="UCF75" s="677"/>
      <c r="UCG75" s="677"/>
      <c r="UCH75" s="677"/>
      <c r="UCI75" s="677"/>
      <c r="UCJ75" s="677"/>
      <c r="UCK75" s="677"/>
      <c r="UCL75" s="677"/>
      <c r="UCM75" s="677"/>
      <c r="UCN75" s="677"/>
      <c r="UCO75" s="677"/>
      <c r="UCP75" s="677"/>
      <c r="UCQ75" s="677"/>
      <c r="UCR75" s="677"/>
      <c r="UCS75" s="677"/>
      <c r="UCT75" s="677"/>
      <c r="UCU75" s="677"/>
      <c r="UCV75" s="677"/>
      <c r="UCW75" s="677"/>
      <c r="UCX75" s="677"/>
      <c r="UCY75" s="677"/>
      <c r="UCZ75" s="677"/>
      <c r="UDA75" s="677"/>
      <c r="UDB75" s="677"/>
      <c r="UDC75" s="677"/>
      <c r="UDD75" s="677"/>
      <c r="UDE75" s="677"/>
      <c r="UDF75" s="677"/>
      <c r="UDG75" s="677"/>
      <c r="UDH75" s="677"/>
      <c r="UDI75" s="677"/>
      <c r="UDJ75" s="677"/>
      <c r="UDK75" s="677"/>
      <c r="UDL75" s="677"/>
      <c r="UDM75" s="677"/>
      <c r="UDN75" s="677"/>
      <c r="UDO75" s="677"/>
      <c r="UDP75" s="677"/>
      <c r="UDQ75" s="677"/>
      <c r="UDR75" s="677"/>
      <c r="UDS75" s="677"/>
      <c r="UDT75" s="677"/>
      <c r="UDU75" s="677"/>
      <c r="UDV75" s="677"/>
      <c r="UDW75" s="677"/>
      <c r="UDX75" s="677"/>
      <c r="UDY75" s="677"/>
      <c r="UDZ75" s="677"/>
      <c r="UEA75" s="677"/>
      <c r="UEB75" s="677"/>
      <c r="UEC75" s="677"/>
      <c r="UED75" s="677"/>
      <c r="UEE75" s="677"/>
      <c r="UEF75" s="677"/>
      <c r="UEG75" s="677"/>
      <c r="UEH75" s="677"/>
      <c r="UEI75" s="677"/>
      <c r="UEJ75" s="677"/>
      <c r="UEK75" s="677"/>
      <c r="UEL75" s="677"/>
      <c r="UEM75" s="677"/>
      <c r="UEN75" s="677"/>
      <c r="UEO75" s="677"/>
      <c r="UEP75" s="677"/>
      <c r="UEQ75" s="677"/>
      <c r="UER75" s="677"/>
      <c r="UES75" s="677"/>
      <c r="UET75" s="677"/>
      <c r="UEU75" s="677"/>
      <c r="UEV75" s="677"/>
      <c r="UEW75" s="677"/>
      <c r="UEX75" s="677"/>
      <c r="UEY75" s="677"/>
      <c r="UEZ75" s="677"/>
      <c r="UFA75" s="677"/>
      <c r="UFB75" s="677"/>
      <c r="UFC75" s="677"/>
      <c r="UFD75" s="677"/>
      <c r="UFE75" s="677"/>
      <c r="UFF75" s="677"/>
      <c r="UFG75" s="677"/>
      <c r="UFH75" s="677"/>
      <c r="UFI75" s="677"/>
      <c r="UFJ75" s="677"/>
      <c r="UFK75" s="677"/>
      <c r="UFL75" s="677"/>
      <c r="UFM75" s="677"/>
      <c r="UFN75" s="677"/>
      <c r="UFO75" s="677"/>
      <c r="UFP75" s="677"/>
      <c r="UFQ75" s="677"/>
      <c r="UFR75" s="677"/>
      <c r="UFS75" s="677"/>
      <c r="UFT75" s="677"/>
      <c r="UFU75" s="677"/>
      <c r="UFV75" s="677"/>
      <c r="UFW75" s="677"/>
      <c r="UFX75" s="677"/>
      <c r="UFY75" s="677"/>
      <c r="UFZ75" s="677"/>
      <c r="UGA75" s="677"/>
      <c r="UGB75" s="677"/>
      <c r="UGC75" s="677"/>
      <c r="UGD75" s="677"/>
      <c r="UGE75" s="677"/>
      <c r="UGF75" s="677"/>
      <c r="UGG75" s="677"/>
      <c r="UGH75" s="677"/>
      <c r="UGI75" s="677"/>
      <c r="UGJ75" s="677"/>
      <c r="UGK75" s="677"/>
      <c r="UGL75" s="677"/>
      <c r="UGM75" s="677"/>
      <c r="UGN75" s="677"/>
      <c r="UGO75" s="677"/>
      <c r="UGP75" s="677"/>
      <c r="UGQ75" s="677"/>
      <c r="UGR75" s="677"/>
      <c r="UGS75" s="677"/>
      <c r="UGT75" s="677"/>
      <c r="UGU75" s="677"/>
      <c r="UGV75" s="677"/>
      <c r="UGW75" s="677"/>
      <c r="UGX75" s="677"/>
      <c r="UGY75" s="677"/>
      <c r="UGZ75" s="677"/>
      <c r="UHA75" s="677"/>
      <c r="UHB75" s="677"/>
      <c r="UHC75" s="677"/>
      <c r="UHD75" s="677"/>
      <c r="UHE75" s="677"/>
      <c r="UHF75" s="677"/>
      <c r="UHG75" s="677"/>
      <c r="UHH75" s="677"/>
      <c r="UHI75" s="677"/>
      <c r="UHJ75" s="677"/>
      <c r="UHK75" s="677"/>
      <c r="UHL75" s="677"/>
      <c r="UHM75" s="677"/>
      <c r="UHN75" s="677"/>
      <c r="UHO75" s="677"/>
      <c r="UHP75" s="677"/>
      <c r="UHQ75" s="677"/>
      <c r="UHR75" s="677"/>
      <c r="UHS75" s="677"/>
      <c r="UHT75" s="677"/>
      <c r="UHU75" s="677"/>
      <c r="UHV75" s="677"/>
      <c r="UHW75" s="677"/>
      <c r="UHX75" s="677"/>
      <c r="UHY75" s="677"/>
      <c r="UHZ75" s="677"/>
      <c r="UIA75" s="677"/>
      <c r="UIB75" s="677"/>
      <c r="UIC75" s="677"/>
      <c r="UID75" s="677"/>
      <c r="UIE75" s="677"/>
      <c r="UIF75" s="677"/>
      <c r="UIG75" s="677"/>
      <c r="UIH75" s="677"/>
      <c r="UII75" s="677"/>
      <c r="UIJ75" s="677"/>
      <c r="UIK75" s="677"/>
      <c r="UIL75" s="677"/>
      <c r="UIM75" s="677"/>
      <c r="UIN75" s="677"/>
      <c r="UIO75" s="677"/>
      <c r="UIP75" s="677"/>
      <c r="UIQ75" s="677"/>
      <c r="UIR75" s="677"/>
      <c r="UIS75" s="677"/>
      <c r="UIT75" s="677"/>
      <c r="UIU75" s="677"/>
      <c r="UIV75" s="677"/>
      <c r="UIW75" s="677"/>
      <c r="UIX75" s="677"/>
      <c r="UIY75" s="677"/>
      <c r="UIZ75" s="677"/>
      <c r="UJA75" s="677"/>
      <c r="UJB75" s="677"/>
      <c r="UJC75" s="677"/>
      <c r="UJD75" s="677"/>
      <c r="UJE75" s="677"/>
      <c r="UJF75" s="677"/>
      <c r="UJG75" s="677"/>
      <c r="UJH75" s="677"/>
      <c r="UJI75" s="677"/>
      <c r="UJJ75" s="677"/>
      <c r="UJK75" s="677"/>
      <c r="UJL75" s="677"/>
      <c r="UJM75" s="677"/>
      <c r="UJN75" s="677"/>
      <c r="UJO75" s="677"/>
      <c r="UJP75" s="677"/>
      <c r="UJQ75" s="677"/>
      <c r="UJR75" s="677"/>
      <c r="UJS75" s="677"/>
      <c r="UJT75" s="677"/>
      <c r="UJU75" s="677"/>
      <c r="UJV75" s="677"/>
      <c r="UJW75" s="677"/>
      <c r="UJX75" s="677"/>
      <c r="UJY75" s="677"/>
      <c r="UJZ75" s="677"/>
      <c r="UKA75" s="677"/>
      <c r="UKB75" s="677"/>
      <c r="UKC75" s="677"/>
      <c r="UKD75" s="677"/>
      <c r="UKE75" s="677"/>
      <c r="UKF75" s="677"/>
      <c r="UKG75" s="677"/>
      <c r="UKH75" s="677"/>
      <c r="UKI75" s="677"/>
      <c r="UKJ75" s="677"/>
      <c r="UKK75" s="677"/>
      <c r="UKL75" s="677"/>
      <c r="UKM75" s="677"/>
      <c r="UKN75" s="677"/>
      <c r="UKO75" s="677"/>
      <c r="UKP75" s="677"/>
      <c r="UKQ75" s="677"/>
      <c r="UKR75" s="677"/>
      <c r="UKS75" s="677"/>
      <c r="UKT75" s="677"/>
      <c r="UKU75" s="677"/>
      <c r="UKV75" s="677"/>
      <c r="UKW75" s="677"/>
      <c r="UKX75" s="677"/>
      <c r="UKY75" s="677"/>
      <c r="UKZ75" s="677"/>
      <c r="ULA75" s="677"/>
      <c r="ULB75" s="677"/>
      <c r="ULC75" s="677"/>
      <c r="ULD75" s="677"/>
      <c r="ULE75" s="677"/>
      <c r="ULF75" s="677"/>
      <c r="ULG75" s="677"/>
      <c r="ULH75" s="677"/>
      <c r="ULI75" s="677"/>
      <c r="ULJ75" s="677"/>
      <c r="ULK75" s="677"/>
      <c r="ULL75" s="677"/>
      <c r="ULM75" s="677"/>
      <c r="ULN75" s="677"/>
      <c r="ULO75" s="677"/>
      <c r="ULP75" s="677"/>
      <c r="ULQ75" s="677"/>
      <c r="ULR75" s="677"/>
      <c r="ULS75" s="677"/>
      <c r="ULT75" s="677"/>
      <c r="ULU75" s="677"/>
      <c r="ULV75" s="677"/>
      <c r="ULW75" s="677"/>
      <c r="ULX75" s="677"/>
      <c r="ULY75" s="677"/>
      <c r="ULZ75" s="677"/>
      <c r="UMA75" s="677"/>
      <c r="UMB75" s="677"/>
      <c r="UMC75" s="677"/>
      <c r="UMD75" s="677"/>
      <c r="UME75" s="677"/>
      <c r="UMF75" s="677"/>
      <c r="UMG75" s="677"/>
      <c r="UMH75" s="677"/>
      <c r="UMI75" s="677"/>
      <c r="UMJ75" s="677"/>
      <c r="UMK75" s="677"/>
      <c r="UML75" s="677"/>
      <c r="UMM75" s="677"/>
      <c r="UMN75" s="677"/>
      <c r="UMO75" s="677"/>
      <c r="UMP75" s="677"/>
      <c r="UMQ75" s="677"/>
      <c r="UMR75" s="677"/>
      <c r="UMS75" s="677"/>
      <c r="UMT75" s="677"/>
      <c r="UMU75" s="677"/>
      <c r="UMV75" s="677"/>
      <c r="UMW75" s="677"/>
      <c r="UMX75" s="677"/>
      <c r="UMY75" s="677"/>
      <c r="UMZ75" s="677"/>
      <c r="UNA75" s="677"/>
      <c r="UNB75" s="677"/>
      <c r="UNC75" s="677"/>
      <c r="UND75" s="677"/>
      <c r="UNE75" s="677"/>
      <c r="UNF75" s="677"/>
      <c r="UNG75" s="677"/>
      <c r="UNH75" s="677"/>
      <c r="UNI75" s="677"/>
      <c r="UNJ75" s="677"/>
      <c r="UNK75" s="677"/>
      <c r="UNL75" s="677"/>
      <c r="UNM75" s="677"/>
      <c r="UNN75" s="677"/>
      <c r="UNO75" s="677"/>
      <c r="UNP75" s="677"/>
      <c r="UNQ75" s="677"/>
      <c r="UNR75" s="677"/>
      <c r="UNS75" s="677"/>
      <c r="UNT75" s="677"/>
      <c r="UNU75" s="677"/>
      <c r="UNV75" s="677"/>
      <c r="UNW75" s="677"/>
      <c r="UNX75" s="677"/>
      <c r="UNY75" s="677"/>
      <c r="UNZ75" s="677"/>
      <c r="UOA75" s="677"/>
      <c r="UOB75" s="677"/>
      <c r="UOC75" s="677"/>
      <c r="UOD75" s="677"/>
      <c r="UOE75" s="677"/>
      <c r="UOF75" s="677"/>
      <c r="UOG75" s="677"/>
      <c r="UOH75" s="677"/>
      <c r="UOI75" s="677"/>
      <c r="UOJ75" s="677"/>
      <c r="UOK75" s="677"/>
      <c r="UOL75" s="677"/>
      <c r="UOM75" s="677"/>
      <c r="UON75" s="677"/>
      <c r="UOO75" s="677"/>
      <c r="UOP75" s="677"/>
      <c r="UOQ75" s="677"/>
      <c r="UOR75" s="677"/>
      <c r="UOS75" s="677"/>
      <c r="UOT75" s="677"/>
      <c r="UOU75" s="677"/>
      <c r="UOV75" s="677"/>
      <c r="UOW75" s="677"/>
      <c r="UOX75" s="677"/>
      <c r="UOY75" s="677"/>
      <c r="UOZ75" s="677"/>
      <c r="UPA75" s="677"/>
      <c r="UPB75" s="677"/>
      <c r="UPC75" s="677"/>
      <c r="UPD75" s="677"/>
      <c r="UPE75" s="677"/>
      <c r="UPF75" s="677"/>
      <c r="UPG75" s="677"/>
      <c r="UPH75" s="677"/>
      <c r="UPI75" s="677"/>
      <c r="UPJ75" s="677"/>
      <c r="UPK75" s="677"/>
      <c r="UPL75" s="677"/>
      <c r="UPM75" s="677"/>
      <c r="UPN75" s="677"/>
      <c r="UPO75" s="677"/>
      <c r="UPP75" s="677"/>
      <c r="UPQ75" s="677"/>
      <c r="UPR75" s="677"/>
      <c r="UPS75" s="677"/>
      <c r="UPT75" s="677"/>
      <c r="UPU75" s="677"/>
      <c r="UPV75" s="677"/>
      <c r="UPW75" s="677"/>
      <c r="UPX75" s="677"/>
      <c r="UPY75" s="677"/>
      <c r="UPZ75" s="677"/>
      <c r="UQA75" s="677"/>
      <c r="UQB75" s="677"/>
      <c r="UQC75" s="677"/>
      <c r="UQD75" s="677"/>
      <c r="UQE75" s="677"/>
      <c r="UQF75" s="677"/>
      <c r="UQG75" s="677"/>
      <c r="UQH75" s="677"/>
      <c r="UQI75" s="677"/>
      <c r="UQJ75" s="677"/>
      <c r="UQK75" s="677"/>
      <c r="UQL75" s="677"/>
      <c r="UQM75" s="677"/>
      <c r="UQN75" s="677"/>
      <c r="UQO75" s="677"/>
      <c r="UQP75" s="677"/>
      <c r="UQQ75" s="677"/>
      <c r="UQR75" s="677"/>
      <c r="UQS75" s="677"/>
      <c r="UQT75" s="677"/>
      <c r="UQU75" s="677"/>
      <c r="UQV75" s="677"/>
      <c r="UQW75" s="677"/>
      <c r="UQX75" s="677"/>
      <c r="UQY75" s="677"/>
      <c r="UQZ75" s="677"/>
      <c r="URA75" s="677"/>
      <c r="URB75" s="677"/>
      <c r="URC75" s="677"/>
      <c r="URD75" s="677"/>
      <c r="URE75" s="677"/>
      <c r="URF75" s="677"/>
      <c r="URG75" s="677"/>
      <c r="URH75" s="677"/>
      <c r="URI75" s="677"/>
      <c r="URJ75" s="677"/>
      <c r="URK75" s="677"/>
      <c r="URL75" s="677"/>
      <c r="URM75" s="677"/>
      <c r="URN75" s="677"/>
      <c r="URO75" s="677"/>
      <c r="URP75" s="677"/>
      <c r="URQ75" s="677"/>
      <c r="URR75" s="677"/>
      <c r="URS75" s="677"/>
      <c r="URT75" s="677"/>
      <c r="URU75" s="677"/>
      <c r="URV75" s="677"/>
      <c r="URW75" s="677"/>
      <c r="URX75" s="677"/>
      <c r="URY75" s="677"/>
      <c r="URZ75" s="677"/>
      <c r="USA75" s="677"/>
      <c r="USB75" s="677"/>
      <c r="USC75" s="677"/>
      <c r="USD75" s="677"/>
      <c r="USE75" s="677"/>
      <c r="USF75" s="677"/>
      <c r="USG75" s="677"/>
      <c r="USH75" s="677"/>
      <c r="USI75" s="677"/>
      <c r="USJ75" s="677"/>
      <c r="USK75" s="677"/>
      <c r="USL75" s="677"/>
      <c r="USM75" s="677"/>
      <c r="USN75" s="677"/>
      <c r="USO75" s="677"/>
      <c r="USP75" s="677"/>
      <c r="USQ75" s="677"/>
      <c r="USR75" s="677"/>
      <c r="USS75" s="677"/>
      <c r="UST75" s="677"/>
      <c r="USU75" s="677"/>
      <c r="USV75" s="677"/>
      <c r="USW75" s="677"/>
      <c r="USX75" s="677"/>
      <c r="USY75" s="677"/>
      <c r="USZ75" s="677"/>
      <c r="UTA75" s="677"/>
      <c r="UTB75" s="677"/>
      <c r="UTC75" s="677"/>
      <c r="UTD75" s="677"/>
      <c r="UTE75" s="677"/>
      <c r="UTF75" s="677"/>
      <c r="UTG75" s="677"/>
      <c r="UTH75" s="677"/>
      <c r="UTI75" s="677"/>
      <c r="UTJ75" s="677"/>
      <c r="UTK75" s="677"/>
      <c r="UTL75" s="677"/>
      <c r="UTM75" s="677"/>
      <c r="UTN75" s="677"/>
      <c r="UTO75" s="677"/>
      <c r="UTP75" s="677"/>
      <c r="UTQ75" s="677"/>
      <c r="UTR75" s="677"/>
      <c r="UTS75" s="677"/>
      <c r="UTT75" s="677"/>
      <c r="UTU75" s="677"/>
      <c r="UTV75" s="677"/>
      <c r="UTW75" s="677"/>
      <c r="UTX75" s="677"/>
      <c r="UTY75" s="677"/>
      <c r="UTZ75" s="677"/>
      <c r="UUA75" s="677"/>
      <c r="UUB75" s="677"/>
      <c r="UUC75" s="677"/>
      <c r="UUD75" s="677"/>
      <c r="UUE75" s="677"/>
      <c r="UUF75" s="677"/>
      <c r="UUG75" s="677"/>
      <c r="UUH75" s="677"/>
      <c r="UUI75" s="677"/>
      <c r="UUJ75" s="677"/>
      <c r="UUK75" s="677"/>
      <c r="UUL75" s="677"/>
      <c r="UUM75" s="677"/>
      <c r="UUN75" s="677"/>
      <c r="UUO75" s="677"/>
      <c r="UUP75" s="677"/>
      <c r="UUQ75" s="677"/>
      <c r="UUR75" s="677"/>
      <c r="UUS75" s="677"/>
      <c r="UUT75" s="677"/>
      <c r="UUU75" s="677"/>
      <c r="UUV75" s="677"/>
      <c r="UUW75" s="677"/>
      <c r="UUX75" s="677"/>
      <c r="UUY75" s="677"/>
      <c r="UUZ75" s="677"/>
      <c r="UVA75" s="677"/>
      <c r="UVB75" s="677"/>
      <c r="UVC75" s="677"/>
      <c r="UVD75" s="677"/>
      <c r="UVE75" s="677"/>
      <c r="UVF75" s="677"/>
      <c r="UVG75" s="677"/>
      <c r="UVH75" s="677"/>
      <c r="UVI75" s="677"/>
      <c r="UVJ75" s="677"/>
      <c r="UVK75" s="677"/>
      <c r="UVL75" s="677"/>
      <c r="UVM75" s="677"/>
      <c r="UVN75" s="677"/>
      <c r="UVO75" s="677"/>
      <c r="UVP75" s="677"/>
      <c r="UVQ75" s="677"/>
      <c r="UVR75" s="677"/>
      <c r="UVS75" s="677"/>
      <c r="UVT75" s="677"/>
      <c r="UVU75" s="677"/>
      <c r="UVV75" s="677"/>
      <c r="UVW75" s="677"/>
      <c r="UVX75" s="677"/>
      <c r="UVY75" s="677"/>
      <c r="UVZ75" s="677"/>
      <c r="UWA75" s="677"/>
      <c r="UWB75" s="677"/>
      <c r="UWC75" s="677"/>
      <c r="UWD75" s="677"/>
      <c r="UWE75" s="677"/>
      <c r="UWF75" s="677"/>
      <c r="UWG75" s="677"/>
      <c r="UWH75" s="677"/>
      <c r="UWI75" s="677"/>
      <c r="UWJ75" s="677"/>
      <c r="UWK75" s="677"/>
      <c r="UWL75" s="677"/>
      <c r="UWM75" s="677"/>
      <c r="UWN75" s="677"/>
      <c r="UWO75" s="677"/>
      <c r="UWP75" s="677"/>
      <c r="UWQ75" s="677"/>
      <c r="UWR75" s="677"/>
      <c r="UWS75" s="677"/>
      <c r="UWT75" s="677"/>
      <c r="UWU75" s="677"/>
      <c r="UWV75" s="677"/>
      <c r="UWW75" s="677"/>
      <c r="UWX75" s="677"/>
      <c r="UWY75" s="677"/>
      <c r="UWZ75" s="677"/>
      <c r="UXA75" s="677"/>
      <c r="UXB75" s="677"/>
      <c r="UXC75" s="677"/>
      <c r="UXD75" s="677"/>
      <c r="UXE75" s="677"/>
      <c r="UXF75" s="677"/>
      <c r="UXG75" s="677"/>
      <c r="UXH75" s="677"/>
      <c r="UXI75" s="677"/>
      <c r="UXJ75" s="677"/>
      <c r="UXK75" s="677"/>
      <c r="UXL75" s="677"/>
      <c r="UXM75" s="677"/>
      <c r="UXN75" s="677"/>
      <c r="UXO75" s="677"/>
      <c r="UXP75" s="677"/>
      <c r="UXQ75" s="677"/>
      <c r="UXR75" s="677"/>
      <c r="UXS75" s="677"/>
      <c r="UXT75" s="677"/>
      <c r="UXU75" s="677"/>
      <c r="UXV75" s="677"/>
      <c r="UXW75" s="677"/>
      <c r="UXX75" s="677"/>
      <c r="UXY75" s="677"/>
      <c r="UXZ75" s="677"/>
      <c r="UYA75" s="677"/>
      <c r="UYB75" s="677"/>
      <c r="UYC75" s="677"/>
      <c r="UYD75" s="677"/>
      <c r="UYE75" s="677"/>
      <c r="UYF75" s="677"/>
      <c r="UYG75" s="677"/>
      <c r="UYH75" s="677"/>
      <c r="UYI75" s="677"/>
      <c r="UYJ75" s="677"/>
      <c r="UYK75" s="677"/>
      <c r="UYL75" s="677"/>
      <c r="UYM75" s="677"/>
      <c r="UYN75" s="677"/>
      <c r="UYO75" s="677"/>
      <c r="UYP75" s="677"/>
      <c r="UYQ75" s="677"/>
      <c r="UYR75" s="677"/>
      <c r="UYS75" s="677"/>
      <c r="UYT75" s="677"/>
      <c r="UYU75" s="677"/>
      <c r="UYV75" s="677"/>
      <c r="UYW75" s="677"/>
      <c r="UYX75" s="677"/>
      <c r="UYY75" s="677"/>
      <c r="UYZ75" s="677"/>
      <c r="UZA75" s="677"/>
      <c r="UZB75" s="677"/>
      <c r="UZC75" s="677"/>
      <c r="UZD75" s="677"/>
      <c r="UZE75" s="677"/>
      <c r="UZF75" s="677"/>
      <c r="UZG75" s="677"/>
      <c r="UZH75" s="677"/>
      <c r="UZI75" s="677"/>
      <c r="UZJ75" s="677"/>
      <c r="UZK75" s="677"/>
      <c r="UZL75" s="677"/>
      <c r="UZM75" s="677"/>
      <c r="UZN75" s="677"/>
      <c r="UZO75" s="677"/>
      <c r="UZP75" s="677"/>
      <c r="UZQ75" s="677"/>
      <c r="UZR75" s="677"/>
      <c r="UZS75" s="677"/>
      <c r="UZT75" s="677"/>
      <c r="UZU75" s="677"/>
      <c r="UZV75" s="677"/>
      <c r="UZW75" s="677"/>
      <c r="UZX75" s="677"/>
      <c r="UZY75" s="677"/>
      <c r="UZZ75" s="677"/>
      <c r="VAA75" s="677"/>
      <c r="VAB75" s="677"/>
      <c r="VAC75" s="677"/>
      <c r="VAD75" s="677"/>
      <c r="VAE75" s="677"/>
      <c r="VAF75" s="677"/>
      <c r="VAG75" s="677"/>
      <c r="VAH75" s="677"/>
      <c r="VAI75" s="677"/>
      <c r="VAJ75" s="677"/>
      <c r="VAK75" s="677"/>
      <c r="VAL75" s="677"/>
      <c r="VAM75" s="677"/>
      <c r="VAN75" s="677"/>
      <c r="VAO75" s="677"/>
      <c r="VAP75" s="677"/>
      <c r="VAQ75" s="677"/>
      <c r="VAR75" s="677"/>
      <c r="VAS75" s="677"/>
      <c r="VAT75" s="677"/>
      <c r="VAU75" s="677"/>
      <c r="VAV75" s="677"/>
      <c r="VAW75" s="677"/>
      <c r="VAX75" s="677"/>
      <c r="VAY75" s="677"/>
      <c r="VAZ75" s="677"/>
      <c r="VBA75" s="677"/>
      <c r="VBB75" s="677"/>
      <c r="VBC75" s="677"/>
      <c r="VBD75" s="677"/>
      <c r="VBE75" s="677"/>
      <c r="VBF75" s="677"/>
      <c r="VBG75" s="677"/>
      <c r="VBH75" s="677"/>
      <c r="VBI75" s="677"/>
      <c r="VBJ75" s="677"/>
      <c r="VBK75" s="677"/>
      <c r="VBL75" s="677"/>
      <c r="VBM75" s="677"/>
      <c r="VBN75" s="677"/>
      <c r="VBO75" s="677"/>
      <c r="VBP75" s="677"/>
      <c r="VBQ75" s="677"/>
      <c r="VBR75" s="677"/>
      <c r="VBS75" s="677"/>
      <c r="VBT75" s="677"/>
      <c r="VBU75" s="677"/>
      <c r="VBV75" s="677"/>
      <c r="VBW75" s="677"/>
      <c r="VBX75" s="677"/>
      <c r="VBY75" s="677"/>
      <c r="VBZ75" s="677"/>
      <c r="VCA75" s="677"/>
      <c r="VCB75" s="677"/>
      <c r="VCC75" s="677"/>
      <c r="VCD75" s="677"/>
      <c r="VCE75" s="677"/>
      <c r="VCF75" s="677"/>
      <c r="VCG75" s="677"/>
      <c r="VCH75" s="677"/>
      <c r="VCI75" s="677"/>
      <c r="VCJ75" s="677"/>
      <c r="VCK75" s="677"/>
      <c r="VCL75" s="677"/>
      <c r="VCM75" s="677"/>
      <c r="VCN75" s="677"/>
      <c r="VCO75" s="677"/>
      <c r="VCP75" s="677"/>
      <c r="VCQ75" s="677"/>
      <c r="VCR75" s="677"/>
      <c r="VCS75" s="677"/>
      <c r="VCT75" s="677"/>
      <c r="VCU75" s="677"/>
      <c r="VCV75" s="677"/>
      <c r="VCW75" s="677"/>
      <c r="VCX75" s="677"/>
      <c r="VCY75" s="677"/>
      <c r="VCZ75" s="677"/>
      <c r="VDA75" s="677"/>
      <c r="VDB75" s="677"/>
      <c r="VDC75" s="677"/>
      <c r="VDD75" s="677"/>
      <c r="VDE75" s="677"/>
      <c r="VDF75" s="677"/>
      <c r="VDG75" s="677"/>
      <c r="VDH75" s="677"/>
      <c r="VDI75" s="677"/>
      <c r="VDJ75" s="677"/>
      <c r="VDK75" s="677"/>
      <c r="VDL75" s="677"/>
      <c r="VDM75" s="677"/>
      <c r="VDN75" s="677"/>
      <c r="VDO75" s="677"/>
      <c r="VDP75" s="677"/>
      <c r="VDQ75" s="677"/>
      <c r="VDR75" s="677"/>
      <c r="VDS75" s="677"/>
      <c r="VDT75" s="677"/>
      <c r="VDU75" s="677"/>
      <c r="VDV75" s="677"/>
      <c r="VDW75" s="677"/>
      <c r="VDX75" s="677"/>
      <c r="VDY75" s="677"/>
      <c r="VDZ75" s="677"/>
      <c r="VEA75" s="677"/>
      <c r="VEB75" s="677"/>
      <c r="VEC75" s="677"/>
      <c r="VED75" s="677"/>
      <c r="VEE75" s="677"/>
      <c r="VEF75" s="677"/>
      <c r="VEG75" s="677"/>
      <c r="VEH75" s="677"/>
      <c r="VEI75" s="677"/>
      <c r="VEJ75" s="677"/>
      <c r="VEK75" s="677"/>
      <c r="VEL75" s="677"/>
      <c r="VEM75" s="677"/>
      <c r="VEN75" s="677"/>
      <c r="VEO75" s="677"/>
      <c r="VEP75" s="677"/>
      <c r="VEQ75" s="677"/>
      <c r="VER75" s="677"/>
      <c r="VES75" s="677"/>
      <c r="VET75" s="677"/>
      <c r="VEU75" s="677"/>
      <c r="VEV75" s="677"/>
      <c r="VEW75" s="677"/>
      <c r="VEX75" s="677"/>
      <c r="VEY75" s="677"/>
      <c r="VEZ75" s="677"/>
      <c r="VFA75" s="677"/>
      <c r="VFB75" s="677"/>
      <c r="VFC75" s="677"/>
      <c r="VFD75" s="677"/>
      <c r="VFE75" s="677"/>
      <c r="VFF75" s="677"/>
      <c r="VFG75" s="677"/>
      <c r="VFH75" s="677"/>
      <c r="VFI75" s="677"/>
      <c r="VFJ75" s="677"/>
      <c r="VFK75" s="677"/>
      <c r="VFL75" s="677"/>
      <c r="VFM75" s="677"/>
      <c r="VFN75" s="677"/>
      <c r="VFO75" s="677"/>
      <c r="VFP75" s="677"/>
      <c r="VFQ75" s="677"/>
      <c r="VFR75" s="677"/>
      <c r="VFS75" s="677"/>
      <c r="VFT75" s="677"/>
      <c r="VFU75" s="677"/>
      <c r="VFV75" s="677"/>
      <c r="VFW75" s="677"/>
      <c r="VFX75" s="677"/>
      <c r="VFY75" s="677"/>
      <c r="VFZ75" s="677"/>
      <c r="VGA75" s="677"/>
      <c r="VGB75" s="677"/>
      <c r="VGC75" s="677"/>
      <c r="VGD75" s="677"/>
      <c r="VGE75" s="677"/>
      <c r="VGF75" s="677"/>
      <c r="VGG75" s="677"/>
      <c r="VGH75" s="677"/>
      <c r="VGI75" s="677"/>
      <c r="VGJ75" s="677"/>
      <c r="VGK75" s="677"/>
      <c r="VGL75" s="677"/>
      <c r="VGM75" s="677"/>
      <c r="VGN75" s="677"/>
      <c r="VGO75" s="677"/>
      <c r="VGP75" s="677"/>
      <c r="VGQ75" s="677"/>
      <c r="VGR75" s="677"/>
      <c r="VGS75" s="677"/>
      <c r="VGT75" s="677"/>
      <c r="VGU75" s="677"/>
      <c r="VGV75" s="677"/>
      <c r="VGW75" s="677"/>
      <c r="VGX75" s="677"/>
      <c r="VGY75" s="677"/>
      <c r="VGZ75" s="677"/>
      <c r="VHA75" s="677"/>
      <c r="VHB75" s="677"/>
      <c r="VHC75" s="677"/>
      <c r="VHD75" s="677"/>
      <c r="VHE75" s="677"/>
      <c r="VHF75" s="677"/>
      <c r="VHG75" s="677"/>
      <c r="VHH75" s="677"/>
      <c r="VHI75" s="677"/>
      <c r="VHJ75" s="677"/>
      <c r="VHK75" s="677"/>
      <c r="VHL75" s="677"/>
      <c r="VHM75" s="677"/>
      <c r="VHN75" s="677"/>
      <c r="VHO75" s="677"/>
      <c r="VHP75" s="677"/>
      <c r="VHQ75" s="677"/>
      <c r="VHR75" s="677"/>
      <c r="VHS75" s="677"/>
      <c r="VHT75" s="677"/>
      <c r="VHU75" s="677"/>
      <c r="VHV75" s="677"/>
      <c r="VHW75" s="677"/>
      <c r="VHX75" s="677"/>
      <c r="VHY75" s="677"/>
      <c r="VHZ75" s="677"/>
      <c r="VIA75" s="677"/>
      <c r="VIB75" s="677"/>
      <c r="VIC75" s="677"/>
      <c r="VID75" s="677"/>
      <c r="VIE75" s="677"/>
      <c r="VIF75" s="677"/>
      <c r="VIG75" s="677"/>
      <c r="VIH75" s="677"/>
      <c r="VII75" s="677"/>
      <c r="VIJ75" s="677"/>
      <c r="VIK75" s="677"/>
      <c r="VIL75" s="677"/>
      <c r="VIM75" s="677"/>
      <c r="VIN75" s="677"/>
      <c r="VIO75" s="677"/>
      <c r="VIP75" s="677"/>
      <c r="VIQ75" s="677"/>
      <c r="VIR75" s="677"/>
      <c r="VIS75" s="677"/>
      <c r="VIT75" s="677"/>
      <c r="VIU75" s="677"/>
      <c r="VIV75" s="677"/>
      <c r="VIW75" s="677"/>
      <c r="VIX75" s="677"/>
      <c r="VIY75" s="677"/>
      <c r="VIZ75" s="677"/>
      <c r="VJA75" s="677"/>
      <c r="VJB75" s="677"/>
      <c r="VJC75" s="677"/>
      <c r="VJD75" s="677"/>
      <c r="VJE75" s="677"/>
      <c r="VJF75" s="677"/>
      <c r="VJG75" s="677"/>
      <c r="VJH75" s="677"/>
      <c r="VJI75" s="677"/>
      <c r="VJJ75" s="677"/>
      <c r="VJK75" s="677"/>
      <c r="VJL75" s="677"/>
      <c r="VJM75" s="677"/>
      <c r="VJN75" s="677"/>
      <c r="VJO75" s="677"/>
      <c r="VJP75" s="677"/>
      <c r="VJQ75" s="677"/>
      <c r="VJR75" s="677"/>
      <c r="VJS75" s="677"/>
      <c r="VJT75" s="677"/>
      <c r="VJU75" s="677"/>
      <c r="VJV75" s="677"/>
      <c r="VJW75" s="677"/>
      <c r="VJX75" s="677"/>
      <c r="VJY75" s="677"/>
      <c r="VJZ75" s="677"/>
      <c r="VKA75" s="677"/>
      <c r="VKB75" s="677"/>
      <c r="VKC75" s="677"/>
      <c r="VKD75" s="677"/>
      <c r="VKE75" s="677"/>
      <c r="VKF75" s="677"/>
      <c r="VKG75" s="677"/>
      <c r="VKH75" s="677"/>
      <c r="VKI75" s="677"/>
      <c r="VKJ75" s="677"/>
      <c r="VKK75" s="677"/>
      <c r="VKL75" s="677"/>
      <c r="VKM75" s="677"/>
      <c r="VKN75" s="677"/>
      <c r="VKO75" s="677"/>
      <c r="VKP75" s="677"/>
      <c r="VKQ75" s="677"/>
      <c r="VKR75" s="677"/>
      <c r="VKS75" s="677"/>
      <c r="VKT75" s="677"/>
      <c r="VKU75" s="677"/>
      <c r="VKV75" s="677"/>
      <c r="VKW75" s="677"/>
      <c r="VKX75" s="677"/>
      <c r="VKY75" s="677"/>
      <c r="VKZ75" s="677"/>
      <c r="VLA75" s="677"/>
      <c r="VLB75" s="677"/>
      <c r="VLC75" s="677"/>
      <c r="VLD75" s="677"/>
      <c r="VLE75" s="677"/>
      <c r="VLF75" s="677"/>
      <c r="VLG75" s="677"/>
      <c r="VLH75" s="677"/>
      <c r="VLI75" s="677"/>
      <c r="VLJ75" s="677"/>
      <c r="VLK75" s="677"/>
      <c r="VLL75" s="677"/>
      <c r="VLM75" s="677"/>
      <c r="VLN75" s="677"/>
      <c r="VLO75" s="677"/>
      <c r="VLP75" s="677"/>
      <c r="VLQ75" s="677"/>
      <c r="VLR75" s="677"/>
      <c r="VLS75" s="677"/>
      <c r="VLT75" s="677"/>
      <c r="VLU75" s="677"/>
      <c r="VLV75" s="677"/>
      <c r="VLW75" s="677"/>
      <c r="VLX75" s="677"/>
      <c r="VLY75" s="677"/>
      <c r="VLZ75" s="677"/>
      <c r="VMA75" s="677"/>
      <c r="VMB75" s="677"/>
      <c r="VMC75" s="677"/>
      <c r="VMD75" s="677"/>
      <c r="VME75" s="677"/>
      <c r="VMF75" s="677"/>
      <c r="VMG75" s="677"/>
      <c r="VMH75" s="677"/>
      <c r="VMI75" s="677"/>
      <c r="VMJ75" s="677"/>
      <c r="VMK75" s="677"/>
      <c r="VML75" s="677"/>
      <c r="VMM75" s="677"/>
      <c r="VMN75" s="677"/>
      <c r="VMO75" s="677"/>
      <c r="VMP75" s="677"/>
      <c r="VMQ75" s="677"/>
      <c r="VMR75" s="677"/>
      <c r="VMS75" s="677"/>
      <c r="VMT75" s="677"/>
      <c r="VMU75" s="677"/>
      <c r="VMV75" s="677"/>
      <c r="VMW75" s="677"/>
      <c r="VMX75" s="677"/>
      <c r="VMY75" s="677"/>
      <c r="VMZ75" s="677"/>
      <c r="VNA75" s="677"/>
      <c r="VNB75" s="677"/>
      <c r="VNC75" s="677"/>
      <c r="VND75" s="677"/>
      <c r="VNE75" s="677"/>
      <c r="VNF75" s="677"/>
      <c r="VNG75" s="677"/>
      <c r="VNH75" s="677"/>
      <c r="VNI75" s="677"/>
      <c r="VNJ75" s="677"/>
      <c r="VNK75" s="677"/>
      <c r="VNL75" s="677"/>
      <c r="VNM75" s="677"/>
      <c r="VNN75" s="677"/>
      <c r="VNO75" s="677"/>
      <c r="VNP75" s="677"/>
      <c r="VNQ75" s="677"/>
      <c r="VNR75" s="677"/>
      <c r="VNS75" s="677"/>
      <c r="VNT75" s="677"/>
      <c r="VNU75" s="677"/>
      <c r="VNV75" s="677"/>
      <c r="VNW75" s="677"/>
      <c r="VNX75" s="677"/>
      <c r="VNY75" s="677"/>
      <c r="VNZ75" s="677"/>
      <c r="VOA75" s="677"/>
      <c r="VOB75" s="677"/>
      <c r="VOC75" s="677"/>
      <c r="VOD75" s="677"/>
      <c r="VOE75" s="677"/>
      <c r="VOF75" s="677"/>
      <c r="VOG75" s="677"/>
      <c r="VOH75" s="677"/>
      <c r="VOI75" s="677"/>
      <c r="VOJ75" s="677"/>
      <c r="VOK75" s="677"/>
      <c r="VOL75" s="677"/>
      <c r="VOM75" s="677"/>
      <c r="VON75" s="677"/>
      <c r="VOO75" s="677"/>
      <c r="VOP75" s="677"/>
      <c r="VOQ75" s="677"/>
      <c r="VOR75" s="677"/>
      <c r="VOS75" s="677"/>
      <c r="VOT75" s="677"/>
      <c r="VOU75" s="677"/>
      <c r="VOV75" s="677"/>
      <c r="VOW75" s="677"/>
      <c r="VOX75" s="677"/>
      <c r="VOY75" s="677"/>
      <c r="VOZ75" s="677"/>
      <c r="VPA75" s="677"/>
      <c r="VPB75" s="677"/>
      <c r="VPC75" s="677"/>
      <c r="VPD75" s="677"/>
      <c r="VPE75" s="677"/>
      <c r="VPF75" s="677"/>
      <c r="VPG75" s="677"/>
      <c r="VPH75" s="677"/>
      <c r="VPI75" s="677"/>
      <c r="VPJ75" s="677"/>
      <c r="VPK75" s="677"/>
      <c r="VPL75" s="677"/>
      <c r="VPM75" s="677"/>
      <c r="VPN75" s="677"/>
      <c r="VPO75" s="677"/>
      <c r="VPP75" s="677"/>
      <c r="VPQ75" s="677"/>
      <c r="VPR75" s="677"/>
      <c r="VPS75" s="677"/>
      <c r="VPT75" s="677"/>
      <c r="VPU75" s="677"/>
      <c r="VPV75" s="677"/>
      <c r="VPW75" s="677"/>
      <c r="VPX75" s="677"/>
      <c r="VPY75" s="677"/>
      <c r="VPZ75" s="677"/>
      <c r="VQA75" s="677"/>
      <c r="VQB75" s="677"/>
      <c r="VQC75" s="677"/>
      <c r="VQD75" s="677"/>
      <c r="VQE75" s="677"/>
      <c r="VQF75" s="677"/>
      <c r="VQG75" s="677"/>
      <c r="VQH75" s="677"/>
      <c r="VQI75" s="677"/>
      <c r="VQJ75" s="677"/>
      <c r="VQK75" s="677"/>
      <c r="VQL75" s="677"/>
      <c r="VQM75" s="677"/>
      <c r="VQN75" s="677"/>
      <c r="VQO75" s="677"/>
      <c r="VQP75" s="677"/>
      <c r="VQQ75" s="677"/>
      <c r="VQR75" s="677"/>
      <c r="VQS75" s="677"/>
      <c r="VQT75" s="677"/>
      <c r="VQU75" s="677"/>
      <c r="VQV75" s="677"/>
      <c r="VQW75" s="677"/>
      <c r="VQX75" s="677"/>
      <c r="VQY75" s="677"/>
      <c r="VQZ75" s="677"/>
      <c r="VRA75" s="677"/>
      <c r="VRB75" s="677"/>
      <c r="VRC75" s="677"/>
      <c r="VRD75" s="677"/>
      <c r="VRE75" s="677"/>
      <c r="VRF75" s="677"/>
      <c r="VRG75" s="677"/>
      <c r="VRH75" s="677"/>
      <c r="VRI75" s="677"/>
      <c r="VRJ75" s="677"/>
      <c r="VRK75" s="677"/>
      <c r="VRL75" s="677"/>
      <c r="VRM75" s="677"/>
      <c r="VRN75" s="677"/>
      <c r="VRO75" s="677"/>
      <c r="VRP75" s="677"/>
      <c r="VRQ75" s="677"/>
      <c r="VRR75" s="677"/>
      <c r="VRS75" s="677"/>
      <c r="VRT75" s="677"/>
      <c r="VRU75" s="677"/>
      <c r="VRV75" s="677"/>
      <c r="VRW75" s="677"/>
      <c r="VRX75" s="677"/>
      <c r="VRY75" s="677"/>
      <c r="VRZ75" s="677"/>
      <c r="VSA75" s="677"/>
      <c r="VSB75" s="677"/>
      <c r="VSC75" s="677"/>
      <c r="VSD75" s="677"/>
      <c r="VSE75" s="677"/>
      <c r="VSF75" s="677"/>
      <c r="VSG75" s="677"/>
      <c r="VSH75" s="677"/>
      <c r="VSI75" s="677"/>
      <c r="VSJ75" s="677"/>
      <c r="VSK75" s="677"/>
      <c r="VSL75" s="677"/>
      <c r="VSM75" s="677"/>
      <c r="VSN75" s="677"/>
      <c r="VSO75" s="677"/>
      <c r="VSP75" s="677"/>
      <c r="VSQ75" s="677"/>
      <c r="VSR75" s="677"/>
      <c r="VSS75" s="677"/>
      <c r="VST75" s="677"/>
      <c r="VSU75" s="677"/>
      <c r="VSV75" s="677"/>
      <c r="VSW75" s="677"/>
      <c r="VSX75" s="677"/>
      <c r="VSY75" s="677"/>
      <c r="VSZ75" s="677"/>
      <c r="VTA75" s="677"/>
      <c r="VTB75" s="677"/>
      <c r="VTC75" s="677"/>
      <c r="VTD75" s="677"/>
      <c r="VTE75" s="677"/>
      <c r="VTF75" s="677"/>
      <c r="VTG75" s="677"/>
      <c r="VTH75" s="677"/>
      <c r="VTI75" s="677"/>
      <c r="VTJ75" s="677"/>
      <c r="VTK75" s="677"/>
      <c r="VTL75" s="677"/>
      <c r="VTM75" s="677"/>
      <c r="VTN75" s="677"/>
      <c r="VTO75" s="677"/>
      <c r="VTP75" s="677"/>
      <c r="VTQ75" s="677"/>
      <c r="VTR75" s="677"/>
      <c r="VTS75" s="677"/>
      <c r="VTT75" s="677"/>
      <c r="VTU75" s="677"/>
      <c r="VTV75" s="677"/>
      <c r="VTW75" s="677"/>
      <c r="VTX75" s="677"/>
      <c r="VTY75" s="677"/>
      <c r="VTZ75" s="677"/>
      <c r="VUA75" s="677"/>
      <c r="VUB75" s="677"/>
      <c r="VUC75" s="677"/>
      <c r="VUD75" s="677"/>
      <c r="VUE75" s="677"/>
      <c r="VUF75" s="677"/>
      <c r="VUG75" s="677"/>
      <c r="VUH75" s="677"/>
      <c r="VUI75" s="677"/>
      <c r="VUJ75" s="677"/>
      <c r="VUK75" s="677"/>
      <c r="VUL75" s="677"/>
      <c r="VUM75" s="677"/>
      <c r="VUN75" s="677"/>
      <c r="VUO75" s="677"/>
      <c r="VUP75" s="677"/>
      <c r="VUQ75" s="677"/>
      <c r="VUR75" s="677"/>
      <c r="VUS75" s="677"/>
      <c r="VUT75" s="677"/>
      <c r="VUU75" s="677"/>
      <c r="VUV75" s="677"/>
      <c r="VUW75" s="677"/>
      <c r="VUX75" s="677"/>
      <c r="VUY75" s="677"/>
      <c r="VUZ75" s="677"/>
      <c r="VVA75" s="677"/>
      <c r="VVB75" s="677"/>
      <c r="VVC75" s="677"/>
      <c r="VVD75" s="677"/>
      <c r="VVE75" s="677"/>
      <c r="VVF75" s="677"/>
      <c r="VVG75" s="677"/>
      <c r="VVH75" s="677"/>
      <c r="VVI75" s="677"/>
      <c r="VVJ75" s="677"/>
      <c r="VVK75" s="677"/>
      <c r="VVL75" s="677"/>
      <c r="VVM75" s="677"/>
      <c r="VVN75" s="677"/>
      <c r="VVO75" s="677"/>
      <c r="VVP75" s="677"/>
      <c r="VVQ75" s="677"/>
      <c r="VVR75" s="677"/>
      <c r="VVS75" s="677"/>
      <c r="VVT75" s="677"/>
      <c r="VVU75" s="677"/>
      <c r="VVV75" s="677"/>
      <c r="VVW75" s="677"/>
      <c r="VVX75" s="677"/>
      <c r="VVY75" s="677"/>
      <c r="VVZ75" s="677"/>
      <c r="VWA75" s="677"/>
      <c r="VWB75" s="677"/>
      <c r="VWC75" s="677"/>
      <c r="VWD75" s="677"/>
      <c r="VWE75" s="677"/>
      <c r="VWF75" s="677"/>
      <c r="VWG75" s="677"/>
      <c r="VWH75" s="677"/>
      <c r="VWI75" s="677"/>
      <c r="VWJ75" s="677"/>
      <c r="VWK75" s="677"/>
      <c r="VWL75" s="677"/>
      <c r="VWM75" s="677"/>
      <c r="VWN75" s="677"/>
      <c r="VWO75" s="677"/>
      <c r="VWP75" s="677"/>
      <c r="VWQ75" s="677"/>
      <c r="VWR75" s="677"/>
      <c r="VWS75" s="677"/>
      <c r="VWT75" s="677"/>
      <c r="VWU75" s="677"/>
      <c r="VWV75" s="677"/>
      <c r="VWW75" s="677"/>
      <c r="VWX75" s="677"/>
      <c r="VWY75" s="677"/>
      <c r="VWZ75" s="677"/>
      <c r="VXA75" s="677"/>
      <c r="VXB75" s="677"/>
      <c r="VXC75" s="677"/>
      <c r="VXD75" s="677"/>
      <c r="VXE75" s="677"/>
      <c r="VXF75" s="677"/>
      <c r="VXG75" s="677"/>
      <c r="VXH75" s="677"/>
      <c r="VXI75" s="677"/>
      <c r="VXJ75" s="677"/>
      <c r="VXK75" s="677"/>
      <c r="VXL75" s="677"/>
      <c r="VXM75" s="677"/>
      <c r="VXN75" s="677"/>
      <c r="VXO75" s="677"/>
      <c r="VXP75" s="677"/>
      <c r="VXQ75" s="677"/>
      <c r="VXR75" s="677"/>
      <c r="VXS75" s="677"/>
      <c r="VXT75" s="677"/>
      <c r="VXU75" s="677"/>
      <c r="VXV75" s="677"/>
      <c r="VXW75" s="677"/>
      <c r="VXX75" s="677"/>
      <c r="VXY75" s="677"/>
      <c r="VXZ75" s="677"/>
      <c r="VYA75" s="677"/>
      <c r="VYB75" s="677"/>
      <c r="VYC75" s="677"/>
      <c r="VYD75" s="677"/>
      <c r="VYE75" s="677"/>
      <c r="VYF75" s="677"/>
      <c r="VYG75" s="677"/>
      <c r="VYH75" s="677"/>
      <c r="VYI75" s="677"/>
      <c r="VYJ75" s="677"/>
      <c r="VYK75" s="677"/>
      <c r="VYL75" s="677"/>
      <c r="VYM75" s="677"/>
      <c r="VYN75" s="677"/>
      <c r="VYO75" s="677"/>
      <c r="VYP75" s="677"/>
      <c r="VYQ75" s="677"/>
      <c r="VYR75" s="677"/>
      <c r="VYS75" s="677"/>
      <c r="VYT75" s="677"/>
      <c r="VYU75" s="677"/>
      <c r="VYV75" s="677"/>
      <c r="VYW75" s="677"/>
      <c r="VYX75" s="677"/>
      <c r="VYY75" s="677"/>
      <c r="VYZ75" s="677"/>
      <c r="VZA75" s="677"/>
      <c r="VZB75" s="677"/>
      <c r="VZC75" s="677"/>
      <c r="VZD75" s="677"/>
      <c r="VZE75" s="677"/>
      <c r="VZF75" s="677"/>
      <c r="VZG75" s="677"/>
      <c r="VZH75" s="677"/>
      <c r="VZI75" s="677"/>
      <c r="VZJ75" s="677"/>
      <c r="VZK75" s="677"/>
      <c r="VZL75" s="677"/>
      <c r="VZM75" s="677"/>
      <c r="VZN75" s="677"/>
      <c r="VZO75" s="677"/>
      <c r="VZP75" s="677"/>
      <c r="VZQ75" s="677"/>
      <c r="VZR75" s="677"/>
      <c r="VZS75" s="677"/>
      <c r="VZT75" s="677"/>
      <c r="VZU75" s="677"/>
      <c r="VZV75" s="677"/>
      <c r="VZW75" s="677"/>
      <c r="VZX75" s="677"/>
      <c r="VZY75" s="677"/>
      <c r="VZZ75" s="677"/>
      <c r="WAA75" s="677"/>
      <c r="WAB75" s="677"/>
      <c r="WAC75" s="677"/>
      <c r="WAD75" s="677"/>
      <c r="WAE75" s="677"/>
      <c r="WAF75" s="677"/>
      <c r="WAG75" s="677"/>
      <c r="WAH75" s="677"/>
      <c r="WAI75" s="677"/>
      <c r="WAJ75" s="677"/>
      <c r="WAK75" s="677"/>
      <c r="WAL75" s="677"/>
      <c r="WAM75" s="677"/>
      <c r="WAN75" s="677"/>
      <c r="WAO75" s="677"/>
      <c r="WAP75" s="677"/>
      <c r="WAQ75" s="677"/>
      <c r="WAR75" s="677"/>
      <c r="WAS75" s="677"/>
      <c r="WAT75" s="677"/>
      <c r="WAU75" s="677"/>
      <c r="WAV75" s="677"/>
      <c r="WAW75" s="677"/>
      <c r="WAX75" s="677"/>
      <c r="WAY75" s="677"/>
      <c r="WAZ75" s="677"/>
      <c r="WBA75" s="677"/>
      <c r="WBB75" s="677"/>
      <c r="WBC75" s="677"/>
      <c r="WBD75" s="677"/>
      <c r="WBE75" s="677"/>
      <c r="WBF75" s="677"/>
      <c r="WBG75" s="677"/>
      <c r="WBH75" s="677"/>
      <c r="WBI75" s="677"/>
      <c r="WBJ75" s="677"/>
      <c r="WBK75" s="677"/>
      <c r="WBL75" s="677"/>
      <c r="WBM75" s="677"/>
      <c r="WBN75" s="677"/>
      <c r="WBO75" s="677"/>
      <c r="WBP75" s="677"/>
      <c r="WBQ75" s="677"/>
      <c r="WBR75" s="677"/>
      <c r="WBS75" s="677"/>
      <c r="WBT75" s="677"/>
      <c r="WBU75" s="677"/>
      <c r="WBV75" s="677"/>
      <c r="WBW75" s="677"/>
      <c r="WBX75" s="677"/>
      <c r="WBY75" s="677"/>
      <c r="WBZ75" s="677"/>
      <c r="WCA75" s="677"/>
      <c r="WCB75" s="677"/>
      <c r="WCC75" s="677"/>
      <c r="WCD75" s="677"/>
      <c r="WCE75" s="677"/>
      <c r="WCF75" s="677"/>
      <c r="WCG75" s="677"/>
      <c r="WCH75" s="677"/>
      <c r="WCI75" s="677"/>
      <c r="WCJ75" s="677"/>
      <c r="WCK75" s="677"/>
      <c r="WCL75" s="677"/>
      <c r="WCM75" s="677"/>
      <c r="WCN75" s="677"/>
      <c r="WCO75" s="677"/>
      <c r="WCP75" s="677"/>
      <c r="WCQ75" s="677"/>
      <c r="WCR75" s="677"/>
      <c r="WCS75" s="677"/>
      <c r="WCT75" s="677"/>
      <c r="WCU75" s="677"/>
      <c r="WCV75" s="677"/>
      <c r="WCW75" s="677"/>
      <c r="WCX75" s="677"/>
      <c r="WCY75" s="677"/>
      <c r="WCZ75" s="677"/>
      <c r="WDA75" s="677"/>
      <c r="WDB75" s="677"/>
      <c r="WDC75" s="677"/>
      <c r="WDD75" s="677"/>
      <c r="WDE75" s="677"/>
      <c r="WDF75" s="677"/>
      <c r="WDG75" s="677"/>
      <c r="WDH75" s="677"/>
      <c r="WDI75" s="677"/>
      <c r="WDJ75" s="677"/>
      <c r="WDK75" s="677"/>
      <c r="WDL75" s="677"/>
      <c r="WDM75" s="677"/>
      <c r="WDN75" s="677"/>
      <c r="WDO75" s="677"/>
      <c r="WDP75" s="677"/>
      <c r="WDQ75" s="677"/>
      <c r="WDR75" s="677"/>
      <c r="WDS75" s="677"/>
      <c r="WDT75" s="677"/>
      <c r="WDU75" s="677"/>
      <c r="WDV75" s="677"/>
      <c r="WDW75" s="677"/>
      <c r="WDX75" s="677"/>
      <c r="WDY75" s="677"/>
      <c r="WDZ75" s="677"/>
      <c r="WEA75" s="677"/>
      <c r="WEB75" s="677"/>
      <c r="WEC75" s="677"/>
      <c r="WED75" s="677"/>
      <c r="WEE75" s="677"/>
      <c r="WEF75" s="677"/>
      <c r="WEG75" s="677"/>
      <c r="WEH75" s="677"/>
      <c r="WEI75" s="677"/>
      <c r="WEJ75" s="677"/>
      <c r="WEK75" s="677"/>
      <c r="WEL75" s="677"/>
      <c r="WEM75" s="677"/>
      <c r="WEN75" s="677"/>
      <c r="WEO75" s="677"/>
      <c r="WEP75" s="677"/>
      <c r="WEQ75" s="677"/>
      <c r="WER75" s="677"/>
      <c r="WES75" s="677"/>
      <c r="WET75" s="677"/>
      <c r="WEU75" s="677"/>
      <c r="WEV75" s="677"/>
      <c r="WEW75" s="677"/>
      <c r="WEX75" s="677"/>
      <c r="WEY75" s="677"/>
      <c r="WEZ75" s="677"/>
      <c r="WFA75" s="677"/>
      <c r="WFB75" s="677"/>
      <c r="WFC75" s="677"/>
      <c r="WFD75" s="677"/>
      <c r="WFE75" s="677"/>
      <c r="WFF75" s="677"/>
      <c r="WFG75" s="677"/>
      <c r="WFH75" s="677"/>
      <c r="WFI75" s="677"/>
      <c r="WFJ75" s="677"/>
      <c r="WFK75" s="677"/>
      <c r="WFL75" s="677"/>
      <c r="WFM75" s="677"/>
      <c r="WFN75" s="677"/>
      <c r="WFO75" s="677"/>
      <c r="WFP75" s="677"/>
      <c r="WFQ75" s="677"/>
      <c r="WFR75" s="677"/>
      <c r="WFS75" s="677"/>
      <c r="WFT75" s="677"/>
      <c r="WFU75" s="677"/>
      <c r="WFV75" s="677"/>
      <c r="WFW75" s="677"/>
      <c r="WFX75" s="677"/>
      <c r="WFY75" s="677"/>
      <c r="WFZ75" s="677"/>
      <c r="WGA75" s="677"/>
      <c r="WGB75" s="677"/>
      <c r="WGC75" s="677"/>
      <c r="WGD75" s="677"/>
      <c r="WGE75" s="677"/>
      <c r="WGF75" s="677"/>
      <c r="WGG75" s="677"/>
      <c r="WGH75" s="677"/>
      <c r="WGI75" s="677"/>
      <c r="WGJ75" s="677"/>
      <c r="WGK75" s="677"/>
      <c r="WGL75" s="677"/>
      <c r="WGM75" s="677"/>
      <c r="WGN75" s="677"/>
      <c r="WGO75" s="677"/>
      <c r="WGP75" s="677"/>
      <c r="WGQ75" s="677"/>
      <c r="WGR75" s="677"/>
      <c r="WGS75" s="677"/>
      <c r="WGT75" s="677"/>
      <c r="WGU75" s="677"/>
      <c r="WGV75" s="677"/>
      <c r="WGW75" s="677"/>
      <c r="WGX75" s="677"/>
      <c r="WGY75" s="677"/>
      <c r="WGZ75" s="677"/>
      <c r="WHA75" s="677"/>
      <c r="WHB75" s="677"/>
      <c r="WHC75" s="677"/>
      <c r="WHD75" s="677"/>
      <c r="WHE75" s="677"/>
      <c r="WHF75" s="677"/>
      <c r="WHG75" s="677"/>
      <c r="WHH75" s="677"/>
      <c r="WHI75" s="677"/>
      <c r="WHJ75" s="677"/>
      <c r="WHK75" s="677"/>
      <c r="WHL75" s="677"/>
      <c r="WHM75" s="677"/>
      <c r="WHN75" s="677"/>
      <c r="WHO75" s="677"/>
      <c r="WHP75" s="677"/>
      <c r="WHQ75" s="677"/>
      <c r="WHR75" s="677"/>
      <c r="WHS75" s="677"/>
      <c r="WHT75" s="677"/>
      <c r="WHU75" s="677"/>
      <c r="WHV75" s="677"/>
      <c r="WHW75" s="677"/>
      <c r="WHX75" s="677"/>
      <c r="WHY75" s="677"/>
      <c r="WHZ75" s="677"/>
      <c r="WIA75" s="677"/>
      <c r="WIB75" s="677"/>
      <c r="WIC75" s="677"/>
      <c r="WID75" s="677"/>
      <c r="WIE75" s="677"/>
      <c r="WIF75" s="677"/>
      <c r="WIG75" s="677"/>
      <c r="WIH75" s="677"/>
      <c r="WII75" s="677"/>
      <c r="WIJ75" s="677"/>
      <c r="WIK75" s="677"/>
      <c r="WIL75" s="677"/>
      <c r="WIM75" s="677"/>
      <c r="WIN75" s="677"/>
      <c r="WIO75" s="677"/>
      <c r="WIP75" s="677"/>
      <c r="WIQ75" s="677"/>
      <c r="WIR75" s="677"/>
      <c r="WIS75" s="677"/>
      <c r="WIT75" s="677"/>
      <c r="WIU75" s="677"/>
      <c r="WIV75" s="677"/>
      <c r="WIW75" s="677"/>
      <c r="WIX75" s="677"/>
      <c r="WIY75" s="677"/>
      <c r="WIZ75" s="677"/>
      <c r="WJA75" s="677"/>
      <c r="WJB75" s="677"/>
      <c r="WJC75" s="677"/>
      <c r="WJD75" s="677"/>
      <c r="WJE75" s="677"/>
      <c r="WJF75" s="677"/>
      <c r="WJG75" s="677"/>
      <c r="WJH75" s="677"/>
      <c r="WJI75" s="677"/>
      <c r="WJJ75" s="677"/>
      <c r="WJK75" s="677"/>
      <c r="WJL75" s="677"/>
      <c r="WJM75" s="677"/>
      <c r="WJN75" s="677"/>
      <c r="WJO75" s="677"/>
      <c r="WJP75" s="677"/>
      <c r="WJQ75" s="677"/>
      <c r="WJR75" s="677"/>
      <c r="WJS75" s="677"/>
      <c r="WJT75" s="677"/>
      <c r="WJU75" s="677"/>
      <c r="WJV75" s="677"/>
      <c r="WJW75" s="677"/>
      <c r="WJX75" s="677"/>
      <c r="WJY75" s="677"/>
      <c r="WJZ75" s="677"/>
      <c r="WKA75" s="677"/>
      <c r="WKB75" s="677"/>
      <c r="WKC75" s="677"/>
      <c r="WKD75" s="677"/>
      <c r="WKE75" s="677"/>
      <c r="WKF75" s="677"/>
      <c r="WKG75" s="677"/>
      <c r="WKH75" s="677"/>
      <c r="WKI75" s="677"/>
      <c r="WKJ75" s="677"/>
      <c r="WKK75" s="677"/>
      <c r="WKL75" s="677"/>
      <c r="WKM75" s="677"/>
      <c r="WKN75" s="677"/>
      <c r="WKO75" s="677"/>
      <c r="WKP75" s="677"/>
      <c r="WKQ75" s="677"/>
      <c r="WKR75" s="677"/>
      <c r="WKS75" s="677"/>
      <c r="WKT75" s="677"/>
      <c r="WKU75" s="677"/>
      <c r="WKV75" s="677"/>
      <c r="WKW75" s="677"/>
      <c r="WKX75" s="677"/>
      <c r="WKY75" s="677"/>
      <c r="WKZ75" s="677"/>
      <c r="WLA75" s="677"/>
      <c r="WLB75" s="677"/>
      <c r="WLC75" s="677"/>
      <c r="WLD75" s="677"/>
      <c r="WLE75" s="677"/>
      <c r="WLF75" s="677"/>
      <c r="WLG75" s="677"/>
      <c r="WLH75" s="677"/>
      <c r="WLI75" s="677"/>
      <c r="WLJ75" s="677"/>
      <c r="WLK75" s="677"/>
      <c r="WLL75" s="677"/>
      <c r="WLM75" s="677"/>
      <c r="WLN75" s="677"/>
      <c r="WLO75" s="677"/>
      <c r="WLP75" s="677"/>
      <c r="WLQ75" s="677"/>
      <c r="WLR75" s="677"/>
      <c r="WLS75" s="677"/>
      <c r="WLT75" s="677"/>
      <c r="WLU75" s="677"/>
      <c r="WLV75" s="677"/>
      <c r="WLW75" s="677"/>
      <c r="WLX75" s="677"/>
      <c r="WLY75" s="677"/>
      <c r="WLZ75" s="677"/>
      <c r="WMA75" s="677"/>
      <c r="WMB75" s="677"/>
      <c r="WMC75" s="677"/>
      <c r="WMD75" s="677"/>
      <c r="WME75" s="677"/>
      <c r="WMF75" s="677"/>
      <c r="WMG75" s="677"/>
      <c r="WMH75" s="677"/>
      <c r="WMI75" s="677"/>
      <c r="WMJ75" s="677"/>
      <c r="WMK75" s="677"/>
      <c r="WML75" s="677"/>
      <c r="WMM75" s="677"/>
      <c r="WMN75" s="677"/>
      <c r="WMO75" s="677"/>
      <c r="WMP75" s="677"/>
      <c r="WMQ75" s="677"/>
      <c r="WMR75" s="677"/>
      <c r="WMS75" s="677"/>
      <c r="WMT75" s="677"/>
      <c r="WMU75" s="677"/>
      <c r="WMV75" s="677"/>
      <c r="WMW75" s="677"/>
      <c r="WMX75" s="677"/>
      <c r="WMY75" s="677"/>
      <c r="WMZ75" s="677"/>
      <c r="WNA75" s="677"/>
      <c r="WNB75" s="677"/>
      <c r="WNC75" s="677"/>
      <c r="WND75" s="677"/>
      <c r="WNE75" s="677"/>
      <c r="WNF75" s="677"/>
      <c r="WNG75" s="677"/>
      <c r="WNH75" s="677"/>
      <c r="WNI75" s="677"/>
      <c r="WNJ75" s="677"/>
      <c r="WNK75" s="677"/>
      <c r="WNL75" s="677"/>
      <c r="WNM75" s="677"/>
      <c r="WNN75" s="677"/>
      <c r="WNO75" s="677"/>
      <c r="WNP75" s="677"/>
      <c r="WNQ75" s="677"/>
      <c r="WNR75" s="677"/>
      <c r="WNS75" s="677"/>
      <c r="WNT75" s="677"/>
      <c r="WNU75" s="677"/>
      <c r="WNV75" s="677"/>
      <c r="WNW75" s="677"/>
      <c r="WNX75" s="677"/>
      <c r="WNY75" s="677"/>
      <c r="WNZ75" s="677"/>
      <c r="WOA75" s="677"/>
      <c r="WOB75" s="677"/>
      <c r="WOC75" s="677"/>
      <c r="WOD75" s="677"/>
      <c r="WOE75" s="677"/>
      <c r="WOF75" s="677"/>
      <c r="WOG75" s="677"/>
      <c r="WOH75" s="677"/>
      <c r="WOI75" s="677"/>
      <c r="WOJ75" s="677"/>
      <c r="WOK75" s="677"/>
      <c r="WOL75" s="677"/>
      <c r="WOM75" s="677"/>
      <c r="WON75" s="677"/>
      <c r="WOO75" s="677"/>
      <c r="WOP75" s="677"/>
      <c r="WOQ75" s="677"/>
      <c r="WOR75" s="677"/>
      <c r="WOS75" s="677"/>
      <c r="WOT75" s="677"/>
      <c r="WOU75" s="677"/>
      <c r="WOV75" s="677"/>
      <c r="WOW75" s="677"/>
      <c r="WOX75" s="677"/>
      <c r="WOY75" s="677"/>
      <c r="WOZ75" s="677"/>
      <c r="WPA75" s="677"/>
      <c r="WPB75" s="677"/>
      <c r="WPC75" s="677"/>
      <c r="WPD75" s="677"/>
      <c r="WPE75" s="677"/>
      <c r="WPF75" s="677"/>
      <c r="WPG75" s="677"/>
      <c r="WPH75" s="677"/>
      <c r="WPI75" s="677"/>
      <c r="WPJ75" s="677"/>
      <c r="WPK75" s="677"/>
      <c r="WPL75" s="677"/>
      <c r="WPM75" s="677"/>
      <c r="WPN75" s="677"/>
      <c r="WPO75" s="677"/>
      <c r="WPP75" s="677"/>
      <c r="WPQ75" s="677"/>
      <c r="WPR75" s="677"/>
      <c r="WPS75" s="677"/>
      <c r="WPT75" s="677"/>
      <c r="WPU75" s="677"/>
      <c r="WPV75" s="677"/>
      <c r="WPW75" s="677"/>
      <c r="WPX75" s="677"/>
      <c r="WPY75" s="677"/>
      <c r="WPZ75" s="677"/>
      <c r="WQA75" s="677"/>
      <c r="WQB75" s="677"/>
      <c r="WQC75" s="677"/>
      <c r="WQD75" s="677"/>
      <c r="WQE75" s="677"/>
      <c r="WQF75" s="677"/>
      <c r="WQG75" s="677"/>
      <c r="WQH75" s="677"/>
      <c r="WQI75" s="677"/>
      <c r="WQJ75" s="677"/>
      <c r="WQK75" s="677"/>
      <c r="WQL75" s="677"/>
      <c r="WQM75" s="677"/>
      <c r="WQN75" s="677"/>
      <c r="WQO75" s="677"/>
      <c r="WQP75" s="677"/>
      <c r="WQQ75" s="677"/>
      <c r="WQR75" s="677"/>
      <c r="WQS75" s="677"/>
      <c r="WQT75" s="677"/>
      <c r="WQU75" s="677"/>
      <c r="WQV75" s="677"/>
      <c r="WQW75" s="677"/>
      <c r="WQX75" s="677"/>
      <c r="WQY75" s="677"/>
      <c r="WQZ75" s="677"/>
      <c r="WRA75" s="677"/>
      <c r="WRB75" s="677"/>
      <c r="WRC75" s="677"/>
      <c r="WRD75" s="677"/>
      <c r="WRE75" s="677"/>
      <c r="WRF75" s="677"/>
      <c r="WRG75" s="677"/>
      <c r="WRH75" s="677"/>
      <c r="WRI75" s="677"/>
      <c r="WRJ75" s="677"/>
      <c r="WRK75" s="677"/>
      <c r="WRL75" s="677"/>
      <c r="WRM75" s="677"/>
      <c r="WRN75" s="677"/>
      <c r="WRO75" s="677"/>
      <c r="WRP75" s="677"/>
      <c r="WRQ75" s="677"/>
      <c r="WRR75" s="677"/>
      <c r="WRS75" s="677"/>
      <c r="WRT75" s="677"/>
      <c r="WRU75" s="677"/>
      <c r="WRV75" s="677"/>
      <c r="WRW75" s="677"/>
      <c r="WRX75" s="677"/>
      <c r="WRY75" s="677"/>
      <c r="WRZ75" s="677"/>
      <c r="WSA75" s="677"/>
      <c r="WSB75" s="677"/>
      <c r="WSC75" s="677"/>
      <c r="WSD75" s="677"/>
      <c r="WSE75" s="677"/>
      <c r="WSF75" s="677"/>
      <c r="WSG75" s="677"/>
      <c r="WSH75" s="677"/>
      <c r="WSI75" s="677"/>
      <c r="WSJ75" s="677"/>
      <c r="WSK75" s="677"/>
      <c r="WSL75" s="677"/>
      <c r="WSM75" s="677"/>
      <c r="WSN75" s="677"/>
      <c r="WSO75" s="677"/>
      <c r="WSP75" s="677"/>
      <c r="WSQ75" s="677"/>
      <c r="WSR75" s="677"/>
      <c r="WSS75" s="677"/>
      <c r="WST75" s="677"/>
      <c r="WSU75" s="677"/>
      <c r="WSV75" s="677"/>
      <c r="WSW75" s="677"/>
      <c r="WSX75" s="677"/>
      <c r="WSY75" s="677"/>
      <c r="WSZ75" s="677"/>
      <c r="WTA75" s="677"/>
      <c r="WTB75" s="677"/>
      <c r="WTC75" s="677"/>
      <c r="WTD75" s="677"/>
      <c r="WTE75" s="677"/>
      <c r="WTF75" s="677"/>
      <c r="WTG75" s="677"/>
      <c r="WTH75" s="677"/>
      <c r="WTI75" s="677"/>
      <c r="WTJ75" s="677"/>
      <c r="WTK75" s="677"/>
      <c r="WTL75" s="677"/>
      <c r="WTM75" s="677"/>
      <c r="WTN75" s="677"/>
      <c r="WTO75" s="677"/>
      <c r="WTP75" s="677"/>
      <c r="WTQ75" s="677"/>
      <c r="WTR75" s="677"/>
      <c r="WTS75" s="677"/>
      <c r="WTT75" s="677"/>
      <c r="WTU75" s="677"/>
      <c r="WTV75" s="677"/>
      <c r="WTW75" s="677"/>
      <c r="WTX75" s="677"/>
      <c r="WTY75" s="677"/>
      <c r="WTZ75" s="677"/>
      <c r="WUA75" s="677"/>
      <c r="WUB75" s="677"/>
      <c r="WUC75" s="677"/>
      <c r="WUD75" s="677"/>
      <c r="WUE75" s="677"/>
      <c r="WUF75" s="677"/>
      <c r="WUG75" s="677"/>
      <c r="WUH75" s="677"/>
      <c r="WUI75" s="677"/>
      <c r="WUJ75" s="677"/>
      <c r="WUK75" s="677"/>
      <c r="WUL75" s="677"/>
      <c r="WUM75" s="677"/>
      <c r="WUN75" s="677"/>
      <c r="WUO75" s="677"/>
      <c r="WUP75" s="677"/>
      <c r="WUQ75" s="677"/>
      <c r="WUR75" s="677"/>
      <c r="WUS75" s="677"/>
      <c r="WUT75" s="677"/>
      <c r="WUU75" s="677"/>
      <c r="WUV75" s="677"/>
      <c r="WUW75" s="677"/>
      <c r="WUX75" s="677"/>
      <c r="WUY75" s="677"/>
      <c r="WUZ75" s="677"/>
      <c r="WVA75" s="677"/>
      <c r="WVB75" s="677"/>
      <c r="WVC75" s="677"/>
      <c r="WVD75" s="677"/>
      <c r="WVE75" s="677"/>
      <c r="WVF75" s="677"/>
      <c r="WVG75" s="677"/>
      <c r="WVH75" s="677"/>
      <c r="WVI75" s="677"/>
      <c r="WVJ75" s="677"/>
      <c r="WVK75" s="677"/>
      <c r="WVL75" s="677"/>
      <c r="WVM75" s="677"/>
      <c r="WVN75" s="677"/>
      <c r="WVO75" s="677"/>
      <c r="WVP75" s="677"/>
      <c r="WVQ75" s="677"/>
      <c r="WVR75" s="677"/>
      <c r="WVS75" s="677"/>
      <c r="WVT75" s="677"/>
      <c r="WVU75" s="677"/>
      <c r="WVV75" s="677"/>
      <c r="WVW75" s="677"/>
      <c r="WVX75" s="677"/>
      <c r="WVY75" s="677"/>
      <c r="WVZ75" s="677"/>
      <c r="WWA75" s="677"/>
      <c r="WWB75" s="677"/>
      <c r="WWC75" s="677"/>
      <c r="WWD75" s="677"/>
      <c r="WWE75" s="677"/>
      <c r="WWF75" s="677"/>
      <c r="WWG75" s="677"/>
      <c r="WWH75" s="677"/>
      <c r="WWI75" s="677"/>
      <c r="WWJ75" s="677"/>
      <c r="WWK75" s="677"/>
      <c r="WWL75" s="677"/>
      <c r="WWM75" s="677"/>
      <c r="WWN75" s="677"/>
      <c r="WWO75" s="677"/>
      <c r="WWP75" s="677"/>
      <c r="WWQ75" s="677"/>
      <c r="WWR75" s="677"/>
      <c r="WWS75" s="677"/>
      <c r="WWT75" s="677"/>
      <c r="WWU75" s="677"/>
      <c r="WWV75" s="677"/>
      <c r="WWW75" s="677"/>
      <c r="WWX75" s="677"/>
      <c r="WWY75" s="677"/>
      <c r="WWZ75" s="677"/>
      <c r="WXA75" s="677"/>
      <c r="WXB75" s="677"/>
      <c r="WXC75" s="677"/>
      <c r="WXD75" s="677"/>
      <c r="WXE75" s="677"/>
      <c r="WXF75" s="677"/>
      <c r="WXG75" s="677"/>
      <c r="WXH75" s="677"/>
      <c r="WXI75" s="677"/>
      <c r="WXJ75" s="677"/>
      <c r="WXK75" s="677"/>
      <c r="WXL75" s="677"/>
      <c r="WXM75" s="677"/>
      <c r="WXN75" s="677"/>
      <c r="WXO75" s="677"/>
      <c r="WXP75" s="677"/>
      <c r="WXQ75" s="677"/>
      <c r="WXR75" s="677"/>
      <c r="WXS75" s="677"/>
      <c r="WXT75" s="677"/>
      <c r="WXU75" s="677"/>
      <c r="WXV75" s="677"/>
      <c r="WXW75" s="677"/>
      <c r="WXX75" s="677"/>
      <c r="WXY75" s="677"/>
      <c r="WXZ75" s="677"/>
      <c r="WYA75" s="677"/>
      <c r="WYB75" s="677"/>
      <c r="WYC75" s="677"/>
      <c r="WYD75" s="677"/>
      <c r="WYE75" s="677"/>
      <c r="WYF75" s="677"/>
      <c r="WYG75" s="677"/>
      <c r="WYH75" s="677"/>
      <c r="WYI75" s="677"/>
      <c r="WYJ75" s="677"/>
      <c r="WYK75" s="677"/>
      <c r="WYL75" s="677"/>
      <c r="WYM75" s="677"/>
      <c r="WYN75" s="677"/>
      <c r="WYO75" s="677"/>
      <c r="WYP75" s="677"/>
      <c r="WYQ75" s="677"/>
      <c r="WYR75" s="677"/>
      <c r="WYS75" s="677"/>
      <c r="WYT75" s="677"/>
      <c r="WYU75" s="677"/>
      <c r="WYV75" s="677"/>
      <c r="WYW75" s="677"/>
      <c r="WYX75" s="677"/>
      <c r="WYY75" s="677"/>
      <c r="WYZ75" s="677"/>
      <c r="WZA75" s="677"/>
      <c r="WZB75" s="677"/>
      <c r="WZC75" s="677"/>
      <c r="WZD75" s="677"/>
      <c r="WZE75" s="677"/>
      <c r="WZF75" s="677"/>
      <c r="WZG75" s="677"/>
      <c r="WZH75" s="677"/>
      <c r="WZI75" s="677"/>
      <c r="WZJ75" s="677"/>
      <c r="WZK75" s="677"/>
      <c r="WZL75" s="677"/>
      <c r="WZM75" s="677"/>
      <c r="WZN75" s="677"/>
      <c r="WZO75" s="677"/>
      <c r="WZP75" s="677"/>
      <c r="WZQ75" s="677"/>
      <c r="WZR75" s="677"/>
      <c r="WZS75" s="677"/>
      <c r="WZT75" s="677"/>
      <c r="WZU75" s="677"/>
      <c r="WZV75" s="677"/>
      <c r="WZW75" s="677"/>
      <c r="WZX75" s="677"/>
      <c r="WZY75" s="677"/>
      <c r="WZZ75" s="677"/>
      <c r="XAA75" s="677"/>
      <c r="XAB75" s="677"/>
      <c r="XAC75" s="677"/>
      <c r="XAD75" s="677"/>
      <c r="XAE75" s="677"/>
      <c r="XAF75" s="677"/>
      <c r="XAG75" s="677"/>
      <c r="XAH75" s="677"/>
      <c r="XAI75" s="677"/>
      <c r="XAJ75" s="677"/>
      <c r="XAK75" s="677"/>
      <c r="XAL75" s="677"/>
      <c r="XAM75" s="677"/>
      <c r="XAN75" s="677"/>
      <c r="XAO75" s="677"/>
      <c r="XAP75" s="677"/>
      <c r="XAQ75" s="677"/>
      <c r="XAR75" s="677"/>
      <c r="XAS75" s="677"/>
      <c r="XAT75" s="677"/>
      <c r="XAU75" s="677"/>
      <c r="XAV75" s="677"/>
      <c r="XAW75" s="677"/>
      <c r="XAX75" s="677"/>
      <c r="XAY75" s="677"/>
      <c r="XAZ75" s="677"/>
      <c r="XBA75" s="677"/>
      <c r="XBB75" s="677"/>
      <c r="XBC75" s="677"/>
      <c r="XBD75" s="677"/>
      <c r="XBE75" s="677"/>
      <c r="XBF75" s="677"/>
      <c r="XBG75" s="677"/>
      <c r="XBH75" s="677"/>
      <c r="XBI75" s="677"/>
      <c r="XBJ75" s="677"/>
      <c r="XBK75" s="677"/>
      <c r="XBL75" s="677"/>
      <c r="XBM75" s="677"/>
      <c r="XBN75" s="677"/>
      <c r="XBO75" s="677"/>
      <c r="XBP75" s="677"/>
      <c r="XBQ75" s="677"/>
      <c r="XBR75" s="677"/>
      <c r="XBS75" s="677"/>
      <c r="XBT75" s="677"/>
      <c r="XBU75" s="677"/>
      <c r="XBV75" s="677"/>
      <c r="XBW75" s="677"/>
      <c r="XBX75" s="677"/>
      <c r="XBY75" s="677"/>
      <c r="XBZ75" s="677"/>
      <c r="XCA75" s="677"/>
      <c r="XCB75" s="677"/>
      <c r="XCC75" s="677"/>
      <c r="XCD75" s="677"/>
      <c r="XCE75" s="677"/>
      <c r="XCF75" s="677"/>
      <c r="XCG75" s="677"/>
      <c r="XCH75" s="677"/>
      <c r="XCI75" s="677"/>
      <c r="XCJ75" s="677"/>
      <c r="XCK75" s="677"/>
      <c r="XCL75" s="677"/>
      <c r="XCM75" s="677"/>
      <c r="XCN75" s="677"/>
      <c r="XCO75" s="677"/>
      <c r="XCP75" s="677"/>
      <c r="XCQ75" s="677"/>
      <c r="XCR75" s="677"/>
      <c r="XCS75" s="677"/>
      <c r="XCT75" s="677"/>
      <c r="XCU75" s="677"/>
      <c r="XCV75" s="677"/>
      <c r="XCW75" s="677"/>
      <c r="XCX75" s="677"/>
      <c r="XCY75" s="677"/>
      <c r="XCZ75" s="677"/>
      <c r="XDA75" s="677"/>
      <c r="XDB75" s="677"/>
      <c r="XDC75" s="677"/>
      <c r="XDD75" s="677"/>
      <c r="XDE75" s="677"/>
      <c r="XDF75" s="677"/>
      <c r="XDG75" s="677"/>
      <c r="XDH75" s="677"/>
      <c r="XDI75" s="677"/>
      <c r="XDJ75" s="677"/>
      <c r="XDK75" s="677"/>
      <c r="XDL75" s="677"/>
      <c r="XDM75" s="677"/>
      <c r="XDN75" s="677"/>
      <c r="XDO75" s="677"/>
      <c r="XDP75" s="677"/>
      <c r="XDQ75" s="677"/>
      <c r="XDR75" s="677"/>
      <c r="XDS75" s="677"/>
      <c r="XDT75" s="677"/>
      <c r="XDU75" s="677"/>
      <c r="XDV75" s="677"/>
      <c r="XDW75" s="677"/>
      <c r="XDX75" s="677"/>
      <c r="XDY75" s="677"/>
      <c r="XDZ75" s="677"/>
      <c r="XEA75" s="677"/>
      <c r="XEB75" s="677"/>
      <c r="XEC75" s="677"/>
      <c r="XED75" s="677"/>
      <c r="XEE75" s="677"/>
      <c r="XEF75" s="677"/>
      <c r="XEG75" s="677"/>
      <c r="XEH75" s="677"/>
      <c r="XEI75" s="677"/>
      <c r="XEJ75" s="677"/>
      <c r="XEK75" s="677"/>
      <c r="XEL75" s="677"/>
      <c r="XEM75" s="677"/>
      <c r="XEN75" s="677"/>
      <c r="XEO75" s="677"/>
      <c r="XEP75" s="677"/>
      <c r="XEQ75" s="677"/>
      <c r="XER75" s="677"/>
      <c r="XES75" s="677"/>
      <c r="XET75" s="677"/>
      <c r="XEU75" s="677"/>
      <c r="XEV75" s="677"/>
      <c r="XEW75" s="677"/>
      <c r="XEX75" s="677"/>
      <c r="XEY75" s="677"/>
      <c r="XEZ75" s="677"/>
      <c r="XFA75" s="677"/>
      <c r="XFB75" s="677"/>
      <c r="XFC75" s="677"/>
      <c r="XFD75" s="677"/>
    </row>
    <row r="76" spans="46:16384">
      <c r="AT76" s="22" t="s">
        <v>103</v>
      </c>
      <c r="AU76" s="355">
        <f t="shared" ca="1" si="76"/>
        <v>0</v>
      </c>
      <c r="CA76" s="676" t="s">
        <v>245</v>
      </c>
      <c r="CH76" s="677"/>
      <c r="CI76" s="677"/>
      <c r="CJ76" s="677"/>
      <c r="CK76" s="677"/>
      <c r="CL76" s="677"/>
      <c r="CM76" s="677"/>
      <c r="CN76" s="677"/>
      <c r="CO76" s="677"/>
      <c r="CP76" s="677"/>
      <c r="CQ76" s="677"/>
      <c r="CR76" s="677"/>
      <c r="CS76" s="677"/>
      <c r="CT76" s="677"/>
      <c r="CU76" s="677"/>
      <c r="CV76" s="677"/>
      <c r="CW76" s="677"/>
      <c r="CX76" s="677"/>
      <c r="CY76" s="677"/>
      <c r="CZ76" s="677"/>
      <c r="DA76" s="677"/>
      <c r="DB76" s="677"/>
      <c r="DC76" s="677"/>
      <c r="DD76" s="677"/>
      <c r="DE76" s="677"/>
      <c r="DF76" s="677"/>
      <c r="DG76" s="677"/>
      <c r="DH76" s="677"/>
      <c r="DI76" s="677"/>
      <c r="DJ76" s="677"/>
      <c r="DK76" s="677"/>
      <c r="DL76" s="677"/>
      <c r="DM76" s="677"/>
      <c r="DN76" s="677"/>
      <c r="DO76" s="677"/>
      <c r="DP76" s="677"/>
      <c r="DQ76" s="677"/>
      <c r="DR76" s="677"/>
      <c r="DS76" s="677"/>
      <c r="DT76" s="677"/>
      <c r="DU76" s="677"/>
      <c r="DV76" s="677"/>
      <c r="DW76" s="677"/>
      <c r="DX76" s="677"/>
      <c r="DY76" s="677"/>
      <c r="DZ76" s="677"/>
      <c r="EA76" s="677"/>
      <c r="EB76" s="677"/>
      <c r="EC76" s="677"/>
      <c r="ED76" s="677"/>
      <c r="EE76" s="677"/>
      <c r="EF76" s="677"/>
      <c r="EG76" s="677"/>
      <c r="EH76" s="677"/>
      <c r="EI76" s="677"/>
      <c r="EJ76" s="677"/>
      <c r="EK76" s="677"/>
      <c r="EL76" s="677"/>
      <c r="EM76" s="677"/>
      <c r="EN76" s="677"/>
      <c r="EO76" s="677"/>
      <c r="EP76" s="677"/>
      <c r="EQ76" s="677"/>
      <c r="ER76" s="677"/>
      <c r="ES76" s="677"/>
      <c r="ET76" s="677"/>
      <c r="EU76" s="677"/>
      <c r="EV76" s="677"/>
      <c r="EW76" s="677"/>
      <c r="EX76" s="677"/>
      <c r="EY76" s="677"/>
      <c r="EZ76" s="677"/>
      <c r="FA76" s="677"/>
      <c r="FB76" s="677"/>
      <c r="FC76" s="677"/>
      <c r="FD76" s="677"/>
      <c r="FE76" s="677"/>
      <c r="FF76" s="677"/>
      <c r="FG76" s="677"/>
      <c r="FH76" s="677"/>
      <c r="FI76" s="677"/>
      <c r="FJ76" s="677"/>
      <c r="FK76" s="677"/>
      <c r="FL76" s="677"/>
      <c r="FM76" s="677"/>
      <c r="FN76" s="677"/>
      <c r="FO76" s="677"/>
      <c r="FP76" s="677"/>
      <c r="FQ76" s="677"/>
      <c r="FR76" s="677"/>
      <c r="FS76" s="677"/>
      <c r="FT76" s="677"/>
      <c r="FU76" s="677"/>
      <c r="FV76" s="677"/>
      <c r="FW76" s="677"/>
      <c r="FX76" s="677"/>
      <c r="FY76" s="677"/>
      <c r="FZ76" s="677"/>
      <c r="GA76" s="677"/>
      <c r="GB76" s="677"/>
      <c r="GC76" s="677"/>
      <c r="GD76" s="677"/>
      <c r="GE76" s="677"/>
      <c r="GF76" s="677"/>
      <c r="GG76" s="677"/>
      <c r="GH76" s="677"/>
      <c r="GI76" s="677"/>
      <c r="GJ76" s="677"/>
      <c r="GK76" s="677"/>
      <c r="GL76" s="677"/>
      <c r="GM76" s="677"/>
      <c r="GN76" s="677"/>
      <c r="GO76" s="677"/>
      <c r="GP76" s="677"/>
      <c r="GQ76" s="677"/>
      <c r="GR76" s="677"/>
      <c r="GS76" s="677"/>
      <c r="GT76" s="677"/>
      <c r="GU76" s="677"/>
      <c r="GV76" s="677"/>
      <c r="GW76" s="677"/>
      <c r="GX76" s="677"/>
      <c r="GY76" s="677"/>
      <c r="GZ76" s="677"/>
      <c r="HA76" s="677"/>
      <c r="HB76" s="677"/>
      <c r="HC76" s="677"/>
      <c r="HD76" s="677"/>
      <c r="HE76" s="677"/>
      <c r="HF76" s="677"/>
      <c r="HG76" s="677"/>
      <c r="HH76" s="677"/>
      <c r="HI76" s="677"/>
      <c r="HJ76" s="677"/>
      <c r="HK76" s="677"/>
      <c r="HL76" s="677"/>
      <c r="HM76" s="677"/>
      <c r="HN76" s="677"/>
      <c r="HO76" s="677"/>
      <c r="HP76" s="677"/>
      <c r="HQ76" s="677"/>
      <c r="HR76" s="677"/>
      <c r="HS76" s="677"/>
      <c r="HT76" s="677"/>
      <c r="HU76" s="677"/>
      <c r="HV76" s="677"/>
      <c r="HW76" s="677"/>
      <c r="HX76" s="677"/>
      <c r="HY76" s="677"/>
      <c r="HZ76" s="677"/>
      <c r="IA76" s="677"/>
      <c r="IB76" s="677"/>
      <c r="IC76" s="677"/>
      <c r="ID76" s="677"/>
      <c r="IE76" s="677"/>
      <c r="IF76" s="677"/>
      <c r="IG76" s="677"/>
      <c r="IH76" s="677"/>
      <c r="II76" s="677"/>
      <c r="IJ76" s="677"/>
      <c r="IK76" s="677"/>
      <c r="IL76" s="677"/>
      <c r="IM76" s="677"/>
      <c r="IN76" s="677"/>
      <c r="IO76" s="677"/>
      <c r="IP76" s="677"/>
      <c r="IQ76" s="677"/>
      <c r="IR76" s="677"/>
      <c r="IS76" s="677"/>
      <c r="IT76" s="677"/>
      <c r="IU76" s="677"/>
      <c r="IV76" s="677"/>
      <c r="IW76" s="677"/>
      <c r="IX76" s="677"/>
      <c r="IY76" s="677"/>
      <c r="IZ76" s="677"/>
      <c r="JA76" s="677"/>
      <c r="JB76" s="677"/>
      <c r="JC76" s="677"/>
      <c r="JD76" s="677"/>
      <c r="JE76" s="677"/>
      <c r="JF76" s="677"/>
      <c r="JG76" s="677"/>
      <c r="JH76" s="677"/>
      <c r="JI76" s="677"/>
      <c r="JJ76" s="677"/>
      <c r="JK76" s="677"/>
      <c r="JL76" s="677"/>
      <c r="JM76" s="677"/>
      <c r="JN76" s="677"/>
      <c r="JO76" s="677"/>
      <c r="JP76" s="677"/>
      <c r="JQ76" s="677"/>
      <c r="JR76" s="677"/>
      <c r="JS76" s="677"/>
      <c r="JT76" s="677"/>
      <c r="JU76" s="677"/>
      <c r="JV76" s="677"/>
      <c r="JW76" s="677"/>
      <c r="JX76" s="677"/>
      <c r="JY76" s="677"/>
      <c r="JZ76" s="677"/>
      <c r="KA76" s="677"/>
      <c r="KB76" s="677"/>
      <c r="KC76" s="677"/>
      <c r="KD76" s="677"/>
      <c r="KE76" s="677"/>
      <c r="KF76" s="677"/>
      <c r="KG76" s="677"/>
      <c r="KH76" s="677"/>
      <c r="KI76" s="677"/>
      <c r="KJ76" s="677"/>
      <c r="KK76" s="677"/>
      <c r="KL76" s="677"/>
      <c r="KM76" s="677"/>
      <c r="KN76" s="677"/>
      <c r="KO76" s="677"/>
      <c r="KP76" s="677"/>
      <c r="KQ76" s="677"/>
      <c r="KR76" s="677"/>
      <c r="KS76" s="677"/>
      <c r="KT76" s="677"/>
      <c r="KU76" s="677"/>
      <c r="KV76" s="677"/>
      <c r="KW76" s="677"/>
      <c r="KX76" s="677"/>
      <c r="KY76" s="677"/>
      <c r="KZ76" s="677"/>
      <c r="LA76" s="677"/>
      <c r="LB76" s="677"/>
      <c r="LC76" s="677"/>
      <c r="LD76" s="677"/>
      <c r="LE76" s="677"/>
      <c r="LF76" s="677"/>
      <c r="LG76" s="677"/>
      <c r="LH76" s="677"/>
      <c r="LI76" s="677"/>
      <c r="LJ76" s="677"/>
      <c r="LK76" s="677"/>
      <c r="LL76" s="677"/>
      <c r="LM76" s="677"/>
      <c r="LN76" s="677"/>
      <c r="LO76" s="677"/>
      <c r="LP76" s="677"/>
      <c r="LQ76" s="677"/>
      <c r="LR76" s="677"/>
      <c r="LS76" s="677"/>
      <c r="LT76" s="677"/>
      <c r="LU76" s="677"/>
      <c r="LV76" s="677"/>
      <c r="LW76" s="677"/>
      <c r="LX76" s="677"/>
      <c r="LY76" s="677"/>
      <c r="LZ76" s="677"/>
      <c r="MA76" s="677"/>
      <c r="MB76" s="677"/>
      <c r="MC76" s="677"/>
      <c r="MD76" s="677"/>
      <c r="ME76" s="677"/>
      <c r="MF76" s="677"/>
      <c r="MG76" s="677"/>
      <c r="MH76" s="677"/>
      <c r="MI76" s="677"/>
      <c r="MJ76" s="677"/>
      <c r="MK76" s="677"/>
      <c r="ML76" s="677"/>
      <c r="MM76" s="677"/>
      <c r="MN76" s="677"/>
      <c r="MO76" s="677"/>
      <c r="MP76" s="677"/>
      <c r="MQ76" s="677"/>
      <c r="MR76" s="677"/>
      <c r="MS76" s="677"/>
      <c r="MT76" s="677"/>
      <c r="MU76" s="677"/>
      <c r="MV76" s="677"/>
      <c r="MW76" s="677"/>
      <c r="MX76" s="677"/>
      <c r="MY76" s="677"/>
      <c r="MZ76" s="677"/>
      <c r="NA76" s="677"/>
      <c r="NB76" s="677"/>
      <c r="NC76" s="677"/>
      <c r="ND76" s="677"/>
      <c r="NE76" s="677"/>
      <c r="NF76" s="677"/>
      <c r="NG76" s="677"/>
      <c r="NH76" s="677"/>
      <c r="NI76" s="677"/>
      <c r="NJ76" s="677"/>
      <c r="NK76" s="677"/>
      <c r="NL76" s="677"/>
      <c r="NM76" s="677"/>
      <c r="NN76" s="677"/>
      <c r="NO76" s="677"/>
      <c r="NP76" s="677"/>
      <c r="NQ76" s="677"/>
      <c r="NR76" s="677"/>
      <c r="NS76" s="677"/>
      <c r="NT76" s="677"/>
      <c r="NU76" s="677"/>
      <c r="NV76" s="677"/>
      <c r="NW76" s="677"/>
      <c r="NX76" s="677"/>
      <c r="NY76" s="677"/>
      <c r="NZ76" s="677"/>
      <c r="OA76" s="677"/>
      <c r="OB76" s="677"/>
      <c r="OC76" s="677"/>
      <c r="OD76" s="677"/>
      <c r="OE76" s="677"/>
      <c r="OF76" s="677"/>
      <c r="OG76" s="677"/>
      <c r="OH76" s="677"/>
      <c r="OI76" s="677"/>
      <c r="OJ76" s="677"/>
      <c r="OK76" s="677"/>
      <c r="OL76" s="677"/>
      <c r="OM76" s="677"/>
      <c r="ON76" s="677"/>
      <c r="OO76" s="677"/>
      <c r="OP76" s="677"/>
      <c r="OQ76" s="677"/>
      <c r="OR76" s="677"/>
      <c r="OS76" s="677"/>
      <c r="OT76" s="677"/>
      <c r="OU76" s="677"/>
      <c r="OV76" s="677"/>
      <c r="OW76" s="677"/>
      <c r="OX76" s="677"/>
      <c r="OY76" s="677"/>
      <c r="OZ76" s="677"/>
      <c r="PA76" s="677"/>
      <c r="PB76" s="677"/>
      <c r="PC76" s="677"/>
      <c r="PD76" s="677"/>
      <c r="PE76" s="677"/>
      <c r="PF76" s="677"/>
      <c r="PG76" s="677"/>
      <c r="PH76" s="677"/>
      <c r="PI76" s="677"/>
      <c r="PJ76" s="677"/>
      <c r="PK76" s="677"/>
      <c r="PL76" s="677"/>
      <c r="PM76" s="677"/>
      <c r="PN76" s="677"/>
      <c r="PO76" s="677"/>
      <c r="PP76" s="677"/>
      <c r="PQ76" s="677"/>
      <c r="PR76" s="677"/>
      <c r="PS76" s="677"/>
      <c r="PT76" s="677"/>
      <c r="PU76" s="677"/>
      <c r="PV76" s="677"/>
      <c r="PW76" s="677"/>
      <c r="PX76" s="677"/>
      <c r="PY76" s="677"/>
      <c r="PZ76" s="677"/>
      <c r="QA76" s="677"/>
      <c r="QB76" s="677"/>
      <c r="QC76" s="677"/>
      <c r="QD76" s="677"/>
      <c r="QE76" s="677"/>
      <c r="QF76" s="677"/>
      <c r="QG76" s="677"/>
      <c r="QH76" s="677"/>
      <c r="QI76" s="677"/>
      <c r="QJ76" s="677"/>
      <c r="QK76" s="677"/>
      <c r="QL76" s="677"/>
      <c r="QM76" s="677"/>
      <c r="QN76" s="677"/>
      <c r="QO76" s="677"/>
      <c r="QP76" s="677"/>
      <c r="QQ76" s="677"/>
      <c r="QR76" s="677"/>
      <c r="QS76" s="677"/>
      <c r="QT76" s="677"/>
      <c r="QU76" s="677"/>
      <c r="QV76" s="677"/>
      <c r="QW76" s="677"/>
      <c r="QX76" s="677"/>
      <c r="QY76" s="677"/>
      <c r="QZ76" s="677"/>
      <c r="RA76" s="677"/>
      <c r="RB76" s="677"/>
      <c r="RC76" s="677"/>
      <c r="RD76" s="677"/>
      <c r="RE76" s="677"/>
      <c r="RF76" s="677"/>
      <c r="RG76" s="677"/>
      <c r="RH76" s="677"/>
      <c r="RI76" s="677"/>
      <c r="RJ76" s="677"/>
      <c r="RK76" s="677"/>
      <c r="RL76" s="677"/>
      <c r="RM76" s="677"/>
      <c r="RN76" s="677"/>
      <c r="RO76" s="677"/>
      <c r="RP76" s="677"/>
      <c r="RQ76" s="677"/>
      <c r="RR76" s="677"/>
      <c r="RS76" s="677"/>
      <c r="RT76" s="677"/>
      <c r="RU76" s="677"/>
      <c r="RV76" s="677"/>
      <c r="RW76" s="677"/>
      <c r="RX76" s="677"/>
      <c r="RY76" s="677"/>
      <c r="RZ76" s="677"/>
      <c r="SA76" s="677"/>
      <c r="SB76" s="677"/>
      <c r="SC76" s="677"/>
      <c r="SD76" s="677"/>
      <c r="SE76" s="677"/>
      <c r="SF76" s="677"/>
      <c r="SG76" s="677"/>
      <c r="SH76" s="677"/>
      <c r="SI76" s="677"/>
      <c r="SJ76" s="677"/>
      <c r="SK76" s="677"/>
      <c r="SL76" s="677"/>
      <c r="SM76" s="677"/>
      <c r="SN76" s="677"/>
      <c r="SO76" s="677"/>
      <c r="SP76" s="677"/>
      <c r="SQ76" s="677"/>
      <c r="SR76" s="677"/>
      <c r="SS76" s="677"/>
      <c r="ST76" s="677"/>
      <c r="SU76" s="677"/>
      <c r="SV76" s="677"/>
      <c r="SW76" s="677"/>
      <c r="SX76" s="677"/>
      <c r="SY76" s="677"/>
      <c r="SZ76" s="677"/>
      <c r="TA76" s="677"/>
      <c r="TB76" s="677"/>
      <c r="TC76" s="677"/>
      <c r="TD76" s="677"/>
      <c r="TE76" s="677"/>
      <c r="TF76" s="677"/>
      <c r="TG76" s="677"/>
      <c r="TH76" s="677"/>
      <c r="TI76" s="677"/>
      <c r="TJ76" s="677"/>
      <c r="TK76" s="677"/>
      <c r="TL76" s="677"/>
      <c r="TM76" s="677"/>
      <c r="TN76" s="677"/>
      <c r="TO76" s="677"/>
      <c r="TP76" s="677"/>
      <c r="TQ76" s="677"/>
      <c r="TR76" s="677"/>
      <c r="TS76" s="677"/>
      <c r="TT76" s="677"/>
      <c r="TU76" s="677"/>
      <c r="TV76" s="677"/>
      <c r="TW76" s="677"/>
      <c r="TX76" s="677"/>
      <c r="TY76" s="677"/>
      <c r="TZ76" s="677"/>
      <c r="UA76" s="677"/>
      <c r="UB76" s="677"/>
      <c r="UC76" s="677"/>
      <c r="UD76" s="677"/>
      <c r="UE76" s="677"/>
      <c r="UF76" s="677"/>
      <c r="UG76" s="677"/>
      <c r="UH76" s="677"/>
      <c r="UI76" s="677"/>
      <c r="UJ76" s="677"/>
      <c r="UK76" s="677"/>
      <c r="UL76" s="677"/>
      <c r="UM76" s="677"/>
      <c r="UN76" s="677"/>
      <c r="UO76" s="677"/>
      <c r="UP76" s="677"/>
      <c r="UQ76" s="677"/>
      <c r="UR76" s="677"/>
      <c r="US76" s="677"/>
      <c r="UT76" s="677"/>
      <c r="UU76" s="677"/>
      <c r="UV76" s="677"/>
      <c r="UW76" s="677"/>
      <c r="UX76" s="677"/>
      <c r="UY76" s="677"/>
      <c r="UZ76" s="677"/>
      <c r="VA76" s="677"/>
      <c r="VB76" s="677"/>
      <c r="VC76" s="677"/>
      <c r="VD76" s="677"/>
      <c r="VE76" s="677"/>
      <c r="VF76" s="677"/>
      <c r="VG76" s="677"/>
      <c r="VH76" s="677"/>
      <c r="VI76" s="677"/>
      <c r="VJ76" s="677"/>
      <c r="VK76" s="677"/>
      <c r="VL76" s="677"/>
      <c r="VM76" s="677"/>
      <c r="VN76" s="677"/>
      <c r="VO76" s="677"/>
      <c r="VP76" s="677"/>
      <c r="VQ76" s="677"/>
      <c r="VR76" s="677"/>
      <c r="VS76" s="677"/>
      <c r="VT76" s="677"/>
      <c r="VU76" s="677"/>
      <c r="VV76" s="677"/>
      <c r="VW76" s="677"/>
      <c r="VX76" s="677"/>
      <c r="VY76" s="677"/>
      <c r="VZ76" s="677"/>
      <c r="WA76" s="677"/>
      <c r="WB76" s="677"/>
      <c r="WC76" s="677"/>
      <c r="WD76" s="677"/>
      <c r="WE76" s="677"/>
      <c r="WF76" s="677"/>
      <c r="WG76" s="677"/>
      <c r="WH76" s="677"/>
      <c r="WI76" s="677"/>
      <c r="WJ76" s="677"/>
      <c r="WK76" s="677"/>
      <c r="WL76" s="677"/>
      <c r="WM76" s="677"/>
      <c r="WN76" s="677"/>
      <c r="WO76" s="677"/>
      <c r="WP76" s="677"/>
      <c r="WQ76" s="677"/>
      <c r="WR76" s="677"/>
      <c r="WS76" s="677"/>
      <c r="WT76" s="677"/>
      <c r="WU76" s="677"/>
      <c r="WV76" s="677"/>
      <c r="WW76" s="677"/>
      <c r="WX76" s="677"/>
      <c r="WY76" s="677"/>
      <c r="WZ76" s="677"/>
      <c r="XA76" s="677"/>
      <c r="XB76" s="677"/>
      <c r="XC76" s="677"/>
      <c r="XD76" s="677"/>
      <c r="XE76" s="677"/>
      <c r="XF76" s="677"/>
      <c r="XG76" s="677"/>
      <c r="XH76" s="677"/>
      <c r="XI76" s="677"/>
      <c r="XJ76" s="677"/>
      <c r="XK76" s="677"/>
      <c r="XL76" s="677"/>
      <c r="XM76" s="677"/>
      <c r="XN76" s="677"/>
      <c r="XO76" s="677"/>
      <c r="XP76" s="677"/>
      <c r="XQ76" s="677"/>
      <c r="XR76" s="677"/>
      <c r="XS76" s="677"/>
      <c r="XT76" s="677"/>
      <c r="XU76" s="677"/>
      <c r="XV76" s="677"/>
      <c r="XW76" s="677"/>
      <c r="XX76" s="677"/>
      <c r="XY76" s="677"/>
      <c r="XZ76" s="677"/>
      <c r="YA76" s="677"/>
      <c r="YB76" s="677"/>
      <c r="YC76" s="677"/>
      <c r="YD76" s="677"/>
      <c r="YE76" s="677"/>
      <c r="YF76" s="677"/>
      <c r="YG76" s="677"/>
      <c r="YH76" s="677"/>
      <c r="YI76" s="677"/>
      <c r="YJ76" s="677"/>
      <c r="YK76" s="677"/>
      <c r="YL76" s="677"/>
      <c r="YM76" s="677"/>
      <c r="YN76" s="677"/>
      <c r="YO76" s="677"/>
      <c r="YP76" s="677"/>
      <c r="YQ76" s="677"/>
      <c r="YR76" s="677"/>
      <c r="YS76" s="677"/>
      <c r="YT76" s="677"/>
      <c r="YU76" s="677"/>
      <c r="YV76" s="677"/>
      <c r="YW76" s="677"/>
      <c r="YX76" s="677"/>
      <c r="YY76" s="677"/>
      <c r="YZ76" s="677"/>
      <c r="ZA76" s="677"/>
      <c r="ZB76" s="677"/>
      <c r="ZC76" s="677"/>
      <c r="ZD76" s="677"/>
      <c r="ZE76" s="677"/>
      <c r="ZF76" s="677"/>
      <c r="ZG76" s="677"/>
      <c r="ZH76" s="677"/>
      <c r="ZI76" s="677"/>
      <c r="ZJ76" s="677"/>
      <c r="ZK76" s="677"/>
      <c r="ZL76" s="677"/>
      <c r="ZM76" s="677"/>
      <c r="ZN76" s="677"/>
      <c r="ZO76" s="677"/>
      <c r="ZP76" s="677"/>
      <c r="ZQ76" s="677"/>
      <c r="ZR76" s="677"/>
      <c r="ZS76" s="677"/>
      <c r="ZT76" s="677"/>
      <c r="ZU76" s="677"/>
      <c r="ZV76" s="677"/>
      <c r="ZW76" s="677"/>
      <c r="ZX76" s="677"/>
      <c r="ZY76" s="677"/>
      <c r="ZZ76" s="677"/>
      <c r="AAA76" s="677"/>
      <c r="AAB76" s="677"/>
      <c r="AAC76" s="677"/>
      <c r="AAD76" s="677"/>
      <c r="AAE76" s="677"/>
      <c r="AAF76" s="677"/>
      <c r="AAG76" s="677"/>
      <c r="AAH76" s="677"/>
      <c r="AAI76" s="677"/>
      <c r="AAJ76" s="677"/>
      <c r="AAK76" s="677"/>
      <c r="AAL76" s="677"/>
      <c r="AAM76" s="677"/>
      <c r="AAN76" s="677"/>
      <c r="AAO76" s="677"/>
      <c r="AAP76" s="677"/>
      <c r="AAQ76" s="677"/>
      <c r="AAR76" s="677"/>
      <c r="AAS76" s="677"/>
      <c r="AAT76" s="677"/>
      <c r="AAU76" s="677"/>
      <c r="AAV76" s="677"/>
      <c r="AAW76" s="677"/>
      <c r="AAX76" s="677"/>
      <c r="AAY76" s="677"/>
      <c r="AAZ76" s="677"/>
      <c r="ABA76" s="677"/>
      <c r="ABB76" s="677"/>
      <c r="ABC76" s="677"/>
      <c r="ABD76" s="677"/>
      <c r="ABE76" s="677"/>
      <c r="ABF76" s="677"/>
      <c r="ABG76" s="677"/>
      <c r="ABH76" s="677"/>
      <c r="ABI76" s="677"/>
      <c r="ABJ76" s="677"/>
      <c r="ABK76" s="677"/>
      <c r="ABL76" s="677"/>
      <c r="ABM76" s="677"/>
      <c r="ABN76" s="677"/>
      <c r="ABO76" s="677"/>
      <c r="ABP76" s="677"/>
      <c r="ABQ76" s="677"/>
      <c r="ABR76" s="677"/>
      <c r="ABS76" s="677"/>
      <c r="ABT76" s="677"/>
      <c r="ABU76" s="677"/>
      <c r="ABV76" s="677"/>
      <c r="ABW76" s="677"/>
      <c r="ABX76" s="677"/>
      <c r="ABY76" s="677"/>
      <c r="ABZ76" s="677"/>
      <c r="ACA76" s="677"/>
      <c r="ACB76" s="677"/>
      <c r="ACC76" s="677"/>
      <c r="ACD76" s="677"/>
      <c r="ACE76" s="677"/>
      <c r="ACF76" s="677"/>
      <c r="ACG76" s="677"/>
      <c r="ACH76" s="677"/>
      <c r="ACI76" s="677"/>
      <c r="ACJ76" s="677"/>
      <c r="ACK76" s="677"/>
      <c r="ACL76" s="677"/>
      <c r="ACM76" s="677"/>
      <c r="ACN76" s="677"/>
      <c r="ACO76" s="677"/>
      <c r="ACP76" s="677"/>
      <c r="ACQ76" s="677"/>
      <c r="ACR76" s="677"/>
      <c r="ACS76" s="677"/>
      <c r="ACT76" s="677"/>
      <c r="ACU76" s="677"/>
      <c r="ACV76" s="677"/>
      <c r="ACW76" s="677"/>
      <c r="ACX76" s="677"/>
      <c r="ACY76" s="677"/>
      <c r="ACZ76" s="677"/>
      <c r="ADA76" s="677"/>
      <c r="ADB76" s="677"/>
      <c r="ADC76" s="677"/>
      <c r="ADD76" s="677"/>
      <c r="ADE76" s="677"/>
      <c r="ADF76" s="677"/>
      <c r="ADG76" s="677"/>
      <c r="ADH76" s="677"/>
      <c r="ADI76" s="677"/>
      <c r="ADJ76" s="677"/>
      <c r="ADK76" s="677"/>
      <c r="ADL76" s="677"/>
      <c r="ADM76" s="677"/>
      <c r="ADN76" s="677"/>
      <c r="ADO76" s="677"/>
      <c r="ADP76" s="677"/>
      <c r="ADQ76" s="677"/>
      <c r="ADR76" s="677"/>
      <c r="ADS76" s="677"/>
      <c r="ADT76" s="677"/>
      <c r="ADU76" s="677"/>
      <c r="ADV76" s="677"/>
      <c r="ADW76" s="677"/>
      <c r="ADX76" s="677"/>
      <c r="ADY76" s="677"/>
      <c r="ADZ76" s="677"/>
      <c r="AEA76" s="677"/>
      <c r="AEB76" s="677"/>
      <c r="AEC76" s="677"/>
      <c r="AED76" s="677"/>
      <c r="AEE76" s="677"/>
      <c r="AEF76" s="677"/>
      <c r="AEG76" s="677"/>
      <c r="AEH76" s="677"/>
      <c r="AEI76" s="677"/>
      <c r="AEJ76" s="677"/>
      <c r="AEK76" s="677"/>
      <c r="AEL76" s="677"/>
      <c r="AEM76" s="677"/>
      <c r="AEN76" s="677"/>
      <c r="AEO76" s="677"/>
      <c r="AEP76" s="677"/>
      <c r="AEQ76" s="677"/>
      <c r="AER76" s="677"/>
      <c r="AES76" s="677"/>
      <c r="AET76" s="677"/>
      <c r="AEU76" s="677"/>
      <c r="AEV76" s="677"/>
      <c r="AEW76" s="677"/>
      <c r="AEX76" s="677"/>
      <c r="AEY76" s="677"/>
      <c r="AEZ76" s="677"/>
      <c r="AFA76" s="677"/>
      <c r="AFB76" s="677"/>
      <c r="AFC76" s="677"/>
      <c r="AFD76" s="677"/>
      <c r="AFE76" s="677"/>
      <c r="AFF76" s="677"/>
      <c r="AFG76" s="677"/>
      <c r="AFH76" s="677"/>
      <c r="AFI76" s="677"/>
      <c r="AFJ76" s="677"/>
      <c r="AFK76" s="677"/>
      <c r="AFL76" s="677"/>
      <c r="AFM76" s="677"/>
      <c r="AFN76" s="677"/>
      <c r="AFO76" s="677"/>
      <c r="AFP76" s="677"/>
      <c r="AFQ76" s="677"/>
      <c r="AFR76" s="677"/>
      <c r="AFS76" s="677"/>
      <c r="AFT76" s="677"/>
      <c r="AFU76" s="677"/>
      <c r="AFV76" s="677"/>
      <c r="AFW76" s="677"/>
      <c r="AFX76" s="677"/>
      <c r="AFY76" s="677"/>
      <c r="AFZ76" s="677"/>
      <c r="AGA76" s="677"/>
      <c r="AGB76" s="677"/>
      <c r="AGC76" s="677"/>
      <c r="AGD76" s="677"/>
      <c r="AGE76" s="677"/>
      <c r="AGF76" s="677"/>
      <c r="AGG76" s="677"/>
      <c r="AGH76" s="677"/>
      <c r="AGI76" s="677"/>
      <c r="AGJ76" s="677"/>
      <c r="AGK76" s="677"/>
      <c r="AGL76" s="677"/>
      <c r="AGM76" s="677"/>
      <c r="AGN76" s="677"/>
      <c r="AGO76" s="677"/>
      <c r="AGP76" s="677"/>
      <c r="AGQ76" s="677"/>
      <c r="AGR76" s="677"/>
      <c r="AGS76" s="677"/>
      <c r="AGT76" s="677"/>
      <c r="AGU76" s="677"/>
      <c r="AGV76" s="677"/>
      <c r="AGW76" s="677"/>
      <c r="AGX76" s="677"/>
      <c r="AGY76" s="677"/>
      <c r="AGZ76" s="677"/>
      <c r="AHA76" s="677"/>
      <c r="AHB76" s="677"/>
      <c r="AHC76" s="677"/>
      <c r="AHD76" s="677"/>
      <c r="AHE76" s="677"/>
      <c r="AHF76" s="677"/>
      <c r="AHG76" s="677"/>
      <c r="AHH76" s="677"/>
      <c r="AHI76" s="677"/>
      <c r="AHJ76" s="677"/>
      <c r="AHK76" s="677"/>
      <c r="AHL76" s="677"/>
      <c r="AHM76" s="677"/>
      <c r="AHN76" s="677"/>
      <c r="AHO76" s="677"/>
      <c r="AHP76" s="677"/>
      <c r="AHQ76" s="677"/>
      <c r="AHR76" s="677"/>
      <c r="AHS76" s="677"/>
      <c r="AHT76" s="677"/>
      <c r="AHU76" s="677"/>
      <c r="AHV76" s="677"/>
      <c r="AHW76" s="677"/>
      <c r="AHX76" s="677"/>
      <c r="AHY76" s="677"/>
      <c r="AHZ76" s="677"/>
      <c r="AIA76" s="677"/>
      <c r="AIB76" s="677"/>
      <c r="AIC76" s="677"/>
      <c r="AID76" s="677"/>
      <c r="AIE76" s="677"/>
      <c r="AIF76" s="677"/>
      <c r="AIG76" s="677"/>
      <c r="AIH76" s="677"/>
      <c r="AII76" s="677"/>
      <c r="AIJ76" s="677"/>
      <c r="AIK76" s="677"/>
      <c r="AIL76" s="677"/>
      <c r="AIM76" s="677"/>
      <c r="AIN76" s="677"/>
      <c r="AIO76" s="677"/>
      <c r="AIP76" s="677"/>
      <c r="AIQ76" s="677"/>
      <c r="AIR76" s="677"/>
      <c r="AIS76" s="677"/>
      <c r="AIT76" s="677"/>
      <c r="AIU76" s="677"/>
      <c r="AIV76" s="677"/>
      <c r="AIW76" s="677"/>
      <c r="AIX76" s="677"/>
      <c r="AIY76" s="677"/>
      <c r="AIZ76" s="677"/>
      <c r="AJA76" s="677"/>
      <c r="AJB76" s="677"/>
      <c r="AJC76" s="677"/>
      <c r="AJD76" s="677"/>
      <c r="AJE76" s="677"/>
      <c r="AJF76" s="677"/>
      <c r="AJG76" s="677"/>
      <c r="AJH76" s="677"/>
      <c r="AJI76" s="677"/>
      <c r="AJJ76" s="677"/>
      <c r="AJK76" s="677"/>
      <c r="AJL76" s="677"/>
      <c r="AJM76" s="677"/>
      <c r="AJN76" s="677"/>
      <c r="AJO76" s="677"/>
      <c r="AJP76" s="677"/>
      <c r="AJQ76" s="677"/>
      <c r="AJR76" s="677"/>
      <c r="AJS76" s="677"/>
      <c r="AJT76" s="677"/>
      <c r="AJU76" s="677"/>
      <c r="AJV76" s="677"/>
      <c r="AJW76" s="677"/>
      <c r="AJX76" s="677"/>
      <c r="AJY76" s="677"/>
      <c r="AJZ76" s="677"/>
      <c r="AKA76" s="677"/>
      <c r="AKB76" s="677"/>
      <c r="AKC76" s="677"/>
      <c r="AKD76" s="677"/>
      <c r="AKE76" s="677"/>
      <c r="AKF76" s="677"/>
      <c r="AKG76" s="677"/>
      <c r="AKH76" s="677"/>
      <c r="AKI76" s="677"/>
      <c r="AKJ76" s="677"/>
      <c r="AKK76" s="677"/>
      <c r="AKL76" s="677"/>
      <c r="AKM76" s="677"/>
      <c r="AKN76" s="677"/>
      <c r="AKO76" s="677"/>
      <c r="AKP76" s="677"/>
      <c r="AKQ76" s="677"/>
      <c r="AKR76" s="677"/>
      <c r="AKS76" s="677"/>
      <c r="AKT76" s="677"/>
      <c r="AKU76" s="677"/>
      <c r="AKV76" s="677"/>
      <c r="AKW76" s="677"/>
      <c r="AKX76" s="677"/>
      <c r="AKY76" s="677"/>
      <c r="AKZ76" s="677"/>
      <c r="ALA76" s="677"/>
      <c r="ALB76" s="677"/>
      <c r="ALC76" s="677"/>
      <c r="ALD76" s="677"/>
      <c r="ALE76" s="677"/>
      <c r="ALF76" s="677"/>
      <c r="ALG76" s="677"/>
      <c r="ALH76" s="677"/>
      <c r="ALI76" s="677"/>
      <c r="ALJ76" s="677"/>
      <c r="ALK76" s="677"/>
      <c r="ALL76" s="677"/>
      <c r="ALM76" s="677"/>
      <c r="ALN76" s="677"/>
      <c r="ALO76" s="677"/>
      <c r="ALP76" s="677"/>
      <c r="ALQ76" s="677"/>
      <c r="ALR76" s="677"/>
      <c r="ALS76" s="677"/>
      <c r="ALT76" s="677"/>
      <c r="ALU76" s="677"/>
      <c r="ALV76" s="677"/>
      <c r="ALW76" s="677"/>
      <c r="ALX76" s="677"/>
      <c r="ALY76" s="677"/>
      <c r="ALZ76" s="677"/>
      <c r="AMA76" s="677"/>
      <c r="AMB76" s="677"/>
      <c r="AMC76" s="677"/>
      <c r="AMD76" s="677"/>
      <c r="AME76" s="677"/>
      <c r="AMF76" s="677"/>
      <c r="AMG76" s="677"/>
      <c r="AMH76" s="677"/>
      <c r="AMI76" s="677"/>
      <c r="AMJ76" s="677"/>
      <c r="AMK76" s="677"/>
      <c r="AML76" s="677"/>
      <c r="AMM76" s="677"/>
      <c r="AMN76" s="677"/>
      <c r="AMO76" s="677"/>
      <c r="AMP76" s="677"/>
      <c r="AMQ76" s="677"/>
      <c r="AMR76" s="677"/>
      <c r="AMS76" s="677"/>
      <c r="AMT76" s="677"/>
      <c r="AMU76" s="677"/>
      <c r="AMV76" s="677"/>
      <c r="AMW76" s="677"/>
      <c r="AMX76" s="677"/>
      <c r="AMY76" s="677"/>
      <c r="AMZ76" s="677"/>
      <c r="ANA76" s="677"/>
      <c r="ANB76" s="677"/>
      <c r="ANC76" s="677"/>
      <c r="AND76" s="677"/>
      <c r="ANE76" s="677"/>
      <c r="ANF76" s="677"/>
      <c r="ANG76" s="677"/>
      <c r="ANH76" s="677"/>
      <c r="ANI76" s="677"/>
      <c r="ANJ76" s="677"/>
      <c r="ANK76" s="677"/>
      <c r="ANL76" s="677"/>
      <c r="ANM76" s="677"/>
      <c r="ANN76" s="677"/>
      <c r="ANO76" s="677"/>
      <c r="ANP76" s="677"/>
      <c r="ANQ76" s="677"/>
      <c r="ANR76" s="677"/>
      <c r="ANS76" s="677"/>
      <c r="ANT76" s="677"/>
      <c r="ANU76" s="677"/>
      <c r="ANV76" s="677"/>
      <c r="ANW76" s="677"/>
      <c r="ANX76" s="677"/>
      <c r="ANY76" s="677"/>
      <c r="ANZ76" s="677"/>
      <c r="AOA76" s="677"/>
      <c r="AOB76" s="677"/>
      <c r="AOC76" s="677"/>
      <c r="AOD76" s="677"/>
      <c r="AOE76" s="677"/>
      <c r="AOF76" s="677"/>
      <c r="AOG76" s="677"/>
      <c r="AOH76" s="677"/>
      <c r="AOI76" s="677"/>
      <c r="AOJ76" s="677"/>
      <c r="AOK76" s="677"/>
      <c r="AOL76" s="677"/>
      <c r="AOM76" s="677"/>
      <c r="AON76" s="677"/>
      <c r="AOO76" s="677"/>
      <c r="AOP76" s="677"/>
      <c r="AOQ76" s="677"/>
      <c r="AOR76" s="677"/>
      <c r="AOS76" s="677"/>
      <c r="AOT76" s="677"/>
      <c r="AOU76" s="677"/>
      <c r="AOV76" s="677"/>
      <c r="AOW76" s="677"/>
      <c r="AOX76" s="677"/>
      <c r="AOY76" s="677"/>
      <c r="AOZ76" s="677"/>
      <c r="APA76" s="677"/>
      <c r="APB76" s="677"/>
      <c r="APC76" s="677"/>
      <c r="APD76" s="677"/>
      <c r="APE76" s="677"/>
      <c r="APF76" s="677"/>
      <c r="APG76" s="677"/>
      <c r="APH76" s="677"/>
      <c r="API76" s="677"/>
      <c r="APJ76" s="677"/>
      <c r="APK76" s="677"/>
      <c r="APL76" s="677"/>
      <c r="APM76" s="677"/>
      <c r="APN76" s="677"/>
      <c r="APO76" s="677"/>
      <c r="APP76" s="677"/>
      <c r="APQ76" s="677"/>
      <c r="APR76" s="677"/>
      <c r="APS76" s="677"/>
      <c r="APT76" s="677"/>
      <c r="APU76" s="677"/>
      <c r="APV76" s="677"/>
      <c r="APW76" s="677"/>
      <c r="APX76" s="677"/>
      <c r="APY76" s="677"/>
      <c r="APZ76" s="677"/>
      <c r="AQA76" s="677"/>
      <c r="AQB76" s="677"/>
      <c r="AQC76" s="677"/>
      <c r="AQD76" s="677"/>
      <c r="AQE76" s="677"/>
      <c r="AQF76" s="677"/>
      <c r="AQG76" s="677"/>
      <c r="AQH76" s="677"/>
      <c r="AQI76" s="677"/>
      <c r="AQJ76" s="677"/>
      <c r="AQK76" s="677"/>
      <c r="AQL76" s="677"/>
      <c r="AQM76" s="677"/>
      <c r="AQN76" s="677"/>
      <c r="AQO76" s="677"/>
      <c r="AQP76" s="677"/>
      <c r="AQQ76" s="677"/>
      <c r="AQR76" s="677"/>
      <c r="AQS76" s="677"/>
      <c r="AQT76" s="677"/>
      <c r="AQU76" s="677"/>
      <c r="AQV76" s="677"/>
      <c r="AQW76" s="677"/>
      <c r="AQX76" s="677"/>
      <c r="AQY76" s="677"/>
      <c r="AQZ76" s="677"/>
      <c r="ARA76" s="677"/>
      <c r="ARB76" s="677"/>
      <c r="ARC76" s="677"/>
      <c r="ARD76" s="677"/>
      <c r="ARE76" s="677"/>
      <c r="ARF76" s="677"/>
      <c r="ARG76" s="677"/>
      <c r="ARH76" s="677"/>
      <c r="ARI76" s="677"/>
      <c r="ARJ76" s="677"/>
      <c r="ARK76" s="677"/>
      <c r="ARL76" s="677"/>
      <c r="ARM76" s="677"/>
      <c r="ARN76" s="677"/>
      <c r="ARO76" s="677"/>
      <c r="ARP76" s="677"/>
      <c r="ARQ76" s="677"/>
      <c r="ARR76" s="677"/>
      <c r="ARS76" s="677"/>
      <c r="ART76" s="677"/>
      <c r="ARU76" s="677"/>
      <c r="ARV76" s="677"/>
      <c r="ARW76" s="677"/>
      <c r="ARX76" s="677"/>
      <c r="ARY76" s="677"/>
      <c r="ARZ76" s="677"/>
      <c r="ASA76" s="677"/>
      <c r="ASB76" s="677"/>
      <c r="ASC76" s="677"/>
      <c r="ASD76" s="677"/>
      <c r="ASE76" s="677"/>
      <c r="ASF76" s="677"/>
      <c r="ASG76" s="677"/>
      <c r="ASH76" s="677"/>
      <c r="ASI76" s="677"/>
      <c r="ASJ76" s="677"/>
      <c r="ASK76" s="677"/>
      <c r="ASL76" s="677"/>
      <c r="ASM76" s="677"/>
      <c r="ASN76" s="677"/>
      <c r="ASO76" s="677"/>
      <c r="ASP76" s="677"/>
      <c r="ASQ76" s="677"/>
      <c r="ASR76" s="677"/>
      <c r="ASS76" s="677"/>
      <c r="AST76" s="677"/>
      <c r="ASU76" s="677"/>
      <c r="ASV76" s="677"/>
      <c r="ASW76" s="677"/>
      <c r="ASX76" s="677"/>
      <c r="ASY76" s="677"/>
      <c r="ASZ76" s="677"/>
      <c r="ATA76" s="677"/>
      <c r="ATB76" s="677"/>
      <c r="ATC76" s="677"/>
      <c r="ATD76" s="677"/>
      <c r="ATE76" s="677"/>
      <c r="ATF76" s="677"/>
      <c r="ATG76" s="677"/>
      <c r="ATH76" s="677"/>
      <c r="ATI76" s="677"/>
      <c r="ATJ76" s="677"/>
      <c r="ATK76" s="677"/>
      <c r="ATL76" s="677"/>
      <c r="ATM76" s="677"/>
      <c r="ATN76" s="677"/>
      <c r="ATO76" s="677"/>
      <c r="ATP76" s="677"/>
      <c r="ATQ76" s="677"/>
      <c r="ATR76" s="677"/>
      <c r="ATS76" s="677"/>
      <c r="ATT76" s="677"/>
      <c r="ATU76" s="677"/>
      <c r="ATV76" s="677"/>
      <c r="ATW76" s="677"/>
      <c r="ATX76" s="677"/>
      <c r="ATY76" s="677"/>
      <c r="ATZ76" s="677"/>
      <c r="AUA76" s="677"/>
      <c r="AUB76" s="677"/>
      <c r="AUC76" s="677"/>
      <c r="AUD76" s="677"/>
      <c r="AUE76" s="677"/>
      <c r="AUF76" s="677"/>
      <c r="AUG76" s="677"/>
      <c r="AUH76" s="677"/>
      <c r="AUI76" s="677"/>
      <c r="AUJ76" s="677"/>
      <c r="AUK76" s="677"/>
      <c r="AUL76" s="677"/>
      <c r="AUM76" s="677"/>
      <c r="AUN76" s="677"/>
      <c r="AUO76" s="677"/>
      <c r="AUP76" s="677"/>
      <c r="AUQ76" s="677"/>
      <c r="AUR76" s="677"/>
      <c r="AUS76" s="677"/>
      <c r="AUT76" s="677"/>
      <c r="AUU76" s="677"/>
      <c r="AUV76" s="677"/>
      <c r="AUW76" s="677"/>
      <c r="AUX76" s="677"/>
      <c r="AUY76" s="677"/>
      <c r="AUZ76" s="677"/>
      <c r="AVA76" s="677"/>
      <c r="AVB76" s="677"/>
      <c r="AVC76" s="677"/>
      <c r="AVD76" s="677"/>
      <c r="AVE76" s="677"/>
      <c r="AVF76" s="677"/>
      <c r="AVG76" s="677"/>
      <c r="AVH76" s="677"/>
      <c r="AVI76" s="677"/>
      <c r="AVJ76" s="677"/>
      <c r="AVK76" s="677"/>
      <c r="AVL76" s="677"/>
      <c r="AVM76" s="677"/>
      <c r="AVN76" s="677"/>
      <c r="AVO76" s="677"/>
      <c r="AVP76" s="677"/>
      <c r="AVQ76" s="677"/>
      <c r="AVR76" s="677"/>
      <c r="AVS76" s="677"/>
      <c r="AVT76" s="677"/>
      <c r="AVU76" s="677"/>
      <c r="AVV76" s="677"/>
      <c r="AVW76" s="677"/>
      <c r="AVX76" s="677"/>
      <c r="AVY76" s="677"/>
      <c r="AVZ76" s="677"/>
      <c r="AWA76" s="677"/>
      <c r="AWB76" s="677"/>
      <c r="AWC76" s="677"/>
      <c r="AWD76" s="677"/>
      <c r="AWE76" s="677"/>
      <c r="AWF76" s="677"/>
      <c r="AWG76" s="677"/>
      <c r="AWH76" s="677"/>
      <c r="AWI76" s="677"/>
      <c r="AWJ76" s="677"/>
      <c r="AWK76" s="677"/>
      <c r="AWL76" s="677"/>
      <c r="AWM76" s="677"/>
      <c r="AWN76" s="677"/>
      <c r="AWO76" s="677"/>
      <c r="AWP76" s="677"/>
      <c r="AWQ76" s="677"/>
      <c r="AWR76" s="677"/>
      <c r="AWS76" s="677"/>
      <c r="AWT76" s="677"/>
      <c r="AWU76" s="677"/>
      <c r="AWV76" s="677"/>
      <c r="AWW76" s="677"/>
      <c r="AWX76" s="677"/>
      <c r="AWY76" s="677"/>
      <c r="AWZ76" s="677"/>
      <c r="AXA76" s="677"/>
      <c r="AXB76" s="677"/>
      <c r="AXC76" s="677"/>
      <c r="AXD76" s="677"/>
      <c r="AXE76" s="677"/>
      <c r="AXF76" s="677"/>
      <c r="AXG76" s="677"/>
      <c r="AXH76" s="677"/>
      <c r="AXI76" s="677"/>
      <c r="AXJ76" s="677"/>
      <c r="AXK76" s="677"/>
      <c r="AXL76" s="677"/>
      <c r="AXM76" s="677"/>
      <c r="AXN76" s="677"/>
      <c r="AXO76" s="677"/>
      <c r="AXP76" s="677"/>
      <c r="AXQ76" s="677"/>
      <c r="AXR76" s="677"/>
      <c r="AXS76" s="677"/>
      <c r="AXT76" s="677"/>
      <c r="AXU76" s="677"/>
      <c r="AXV76" s="677"/>
      <c r="AXW76" s="677"/>
      <c r="AXX76" s="677"/>
      <c r="AXY76" s="677"/>
      <c r="AXZ76" s="677"/>
      <c r="AYA76" s="677"/>
      <c r="AYB76" s="677"/>
      <c r="AYC76" s="677"/>
      <c r="AYD76" s="677"/>
      <c r="AYE76" s="677"/>
      <c r="AYF76" s="677"/>
      <c r="AYG76" s="677"/>
      <c r="AYH76" s="677"/>
      <c r="AYI76" s="677"/>
      <c r="AYJ76" s="677"/>
      <c r="AYK76" s="677"/>
      <c r="AYL76" s="677"/>
      <c r="AYM76" s="677"/>
      <c r="AYN76" s="677"/>
      <c r="AYO76" s="677"/>
      <c r="AYP76" s="677"/>
      <c r="AYQ76" s="677"/>
      <c r="AYR76" s="677"/>
      <c r="AYS76" s="677"/>
      <c r="AYT76" s="677"/>
      <c r="AYU76" s="677"/>
      <c r="AYV76" s="677"/>
      <c r="AYW76" s="677"/>
      <c r="AYX76" s="677"/>
      <c r="AYY76" s="677"/>
      <c r="AYZ76" s="677"/>
      <c r="AZA76" s="677"/>
      <c r="AZB76" s="677"/>
      <c r="AZC76" s="677"/>
      <c r="AZD76" s="677"/>
      <c r="AZE76" s="677"/>
      <c r="AZF76" s="677"/>
      <c r="AZG76" s="677"/>
      <c r="AZH76" s="677"/>
      <c r="AZI76" s="677"/>
      <c r="AZJ76" s="677"/>
      <c r="AZK76" s="677"/>
      <c r="AZL76" s="677"/>
      <c r="AZM76" s="677"/>
      <c r="AZN76" s="677"/>
      <c r="AZO76" s="677"/>
      <c r="AZP76" s="677"/>
      <c r="AZQ76" s="677"/>
      <c r="AZR76" s="677"/>
      <c r="AZS76" s="677"/>
      <c r="AZT76" s="677"/>
      <c r="AZU76" s="677"/>
      <c r="AZV76" s="677"/>
      <c r="AZW76" s="677"/>
      <c r="AZX76" s="677"/>
      <c r="AZY76" s="677"/>
      <c r="AZZ76" s="677"/>
      <c r="BAA76" s="677"/>
      <c r="BAB76" s="677"/>
      <c r="BAC76" s="677"/>
      <c r="BAD76" s="677"/>
      <c r="BAE76" s="677"/>
      <c r="BAF76" s="677"/>
      <c r="BAG76" s="677"/>
      <c r="BAH76" s="677"/>
      <c r="BAI76" s="677"/>
      <c r="BAJ76" s="677"/>
      <c r="BAK76" s="677"/>
      <c r="BAL76" s="677"/>
      <c r="BAM76" s="677"/>
      <c r="BAN76" s="677"/>
      <c r="BAO76" s="677"/>
      <c r="BAP76" s="677"/>
      <c r="BAQ76" s="677"/>
      <c r="BAR76" s="677"/>
      <c r="BAS76" s="677"/>
      <c r="BAT76" s="677"/>
      <c r="BAU76" s="677"/>
      <c r="BAV76" s="677"/>
      <c r="BAW76" s="677"/>
      <c r="BAX76" s="677"/>
      <c r="BAY76" s="677"/>
      <c r="BAZ76" s="677"/>
      <c r="BBA76" s="677"/>
      <c r="BBB76" s="677"/>
      <c r="BBC76" s="677"/>
      <c r="BBD76" s="677"/>
      <c r="BBE76" s="677"/>
      <c r="BBF76" s="677"/>
      <c r="BBG76" s="677"/>
      <c r="BBH76" s="677"/>
      <c r="BBI76" s="677"/>
      <c r="BBJ76" s="677"/>
      <c r="BBK76" s="677"/>
      <c r="BBL76" s="677"/>
      <c r="BBM76" s="677"/>
      <c r="BBN76" s="677"/>
      <c r="BBO76" s="677"/>
      <c r="BBP76" s="677"/>
      <c r="BBQ76" s="677"/>
      <c r="BBR76" s="677"/>
      <c r="BBS76" s="677"/>
      <c r="BBT76" s="677"/>
      <c r="BBU76" s="677"/>
      <c r="BBV76" s="677"/>
      <c r="BBW76" s="677"/>
      <c r="BBX76" s="677"/>
      <c r="BBY76" s="677"/>
      <c r="BBZ76" s="677"/>
      <c r="BCA76" s="677"/>
      <c r="BCB76" s="677"/>
      <c r="BCC76" s="677"/>
      <c r="BCD76" s="677"/>
      <c r="BCE76" s="677"/>
      <c r="BCF76" s="677"/>
      <c r="BCG76" s="677"/>
      <c r="BCH76" s="677"/>
      <c r="BCI76" s="677"/>
      <c r="BCJ76" s="677"/>
      <c r="BCK76" s="677"/>
      <c r="BCL76" s="677"/>
      <c r="BCM76" s="677"/>
      <c r="BCN76" s="677"/>
      <c r="BCO76" s="677"/>
      <c r="BCP76" s="677"/>
      <c r="BCQ76" s="677"/>
      <c r="BCR76" s="677"/>
      <c r="BCS76" s="677"/>
      <c r="BCT76" s="677"/>
      <c r="BCU76" s="677"/>
      <c r="BCV76" s="677"/>
      <c r="BCW76" s="677"/>
      <c r="BCX76" s="677"/>
      <c r="BCY76" s="677"/>
      <c r="BCZ76" s="677"/>
      <c r="BDA76" s="677"/>
      <c r="BDB76" s="677"/>
      <c r="BDC76" s="677"/>
      <c r="BDD76" s="677"/>
      <c r="BDE76" s="677"/>
      <c r="BDF76" s="677"/>
      <c r="BDG76" s="677"/>
      <c r="BDH76" s="677"/>
      <c r="BDI76" s="677"/>
      <c r="BDJ76" s="677"/>
      <c r="BDK76" s="677"/>
      <c r="BDL76" s="677"/>
      <c r="BDM76" s="677"/>
      <c r="BDN76" s="677"/>
      <c r="BDO76" s="677"/>
      <c r="BDP76" s="677"/>
      <c r="BDQ76" s="677"/>
      <c r="BDR76" s="677"/>
      <c r="BDS76" s="677"/>
      <c r="BDT76" s="677"/>
      <c r="BDU76" s="677"/>
      <c r="BDV76" s="677"/>
      <c r="BDW76" s="677"/>
      <c r="BDX76" s="677"/>
      <c r="BDY76" s="677"/>
      <c r="BDZ76" s="677"/>
      <c r="BEA76" s="677"/>
      <c r="BEB76" s="677"/>
      <c r="BEC76" s="677"/>
      <c r="BED76" s="677"/>
      <c r="BEE76" s="677"/>
      <c r="BEF76" s="677"/>
      <c r="BEG76" s="677"/>
      <c r="BEH76" s="677"/>
      <c r="BEI76" s="677"/>
      <c r="BEJ76" s="677"/>
      <c r="BEK76" s="677"/>
      <c r="BEL76" s="677"/>
      <c r="BEM76" s="677"/>
      <c r="BEN76" s="677"/>
      <c r="BEO76" s="677"/>
      <c r="BEP76" s="677"/>
      <c r="BEQ76" s="677"/>
      <c r="BER76" s="677"/>
      <c r="BES76" s="677"/>
      <c r="BET76" s="677"/>
      <c r="BEU76" s="677"/>
      <c r="BEV76" s="677"/>
      <c r="BEW76" s="677"/>
      <c r="BEX76" s="677"/>
      <c r="BEY76" s="677"/>
      <c r="BEZ76" s="677"/>
      <c r="BFA76" s="677"/>
      <c r="BFB76" s="677"/>
      <c r="BFC76" s="677"/>
      <c r="BFD76" s="677"/>
      <c r="BFE76" s="677"/>
      <c r="BFF76" s="677"/>
      <c r="BFG76" s="677"/>
      <c r="BFH76" s="677"/>
      <c r="BFI76" s="677"/>
      <c r="BFJ76" s="677"/>
      <c r="BFK76" s="677"/>
      <c r="BFL76" s="677"/>
      <c r="BFM76" s="677"/>
      <c r="BFN76" s="677"/>
      <c r="BFO76" s="677"/>
      <c r="BFP76" s="677"/>
      <c r="BFQ76" s="677"/>
      <c r="BFR76" s="677"/>
      <c r="BFS76" s="677"/>
      <c r="BFT76" s="677"/>
      <c r="BFU76" s="677"/>
      <c r="BFV76" s="677"/>
      <c r="BFW76" s="677"/>
      <c r="BFX76" s="677"/>
      <c r="BFY76" s="677"/>
      <c r="BFZ76" s="677"/>
      <c r="BGA76" s="677"/>
      <c r="BGB76" s="677"/>
      <c r="BGC76" s="677"/>
      <c r="BGD76" s="677"/>
      <c r="BGE76" s="677"/>
      <c r="BGF76" s="677"/>
      <c r="BGG76" s="677"/>
      <c r="BGH76" s="677"/>
      <c r="BGI76" s="677"/>
      <c r="BGJ76" s="677"/>
      <c r="BGK76" s="677"/>
      <c r="BGL76" s="677"/>
      <c r="BGM76" s="677"/>
      <c r="BGN76" s="677"/>
      <c r="BGO76" s="677"/>
      <c r="BGP76" s="677"/>
      <c r="BGQ76" s="677"/>
      <c r="BGR76" s="677"/>
      <c r="BGS76" s="677"/>
      <c r="BGT76" s="677"/>
      <c r="BGU76" s="677"/>
      <c r="BGV76" s="677"/>
      <c r="BGW76" s="677"/>
      <c r="BGX76" s="677"/>
      <c r="BGY76" s="677"/>
      <c r="BGZ76" s="677"/>
      <c r="BHA76" s="677"/>
      <c r="BHB76" s="677"/>
      <c r="BHC76" s="677"/>
      <c r="BHD76" s="677"/>
      <c r="BHE76" s="677"/>
      <c r="BHF76" s="677"/>
      <c r="BHG76" s="677"/>
      <c r="BHH76" s="677"/>
      <c r="BHI76" s="677"/>
      <c r="BHJ76" s="677"/>
      <c r="BHK76" s="677"/>
      <c r="BHL76" s="677"/>
      <c r="BHM76" s="677"/>
      <c r="BHN76" s="677"/>
      <c r="BHO76" s="677"/>
      <c r="BHP76" s="677"/>
      <c r="BHQ76" s="677"/>
      <c r="BHR76" s="677"/>
      <c r="BHS76" s="677"/>
      <c r="BHT76" s="677"/>
      <c r="BHU76" s="677"/>
      <c r="BHV76" s="677"/>
      <c r="BHW76" s="677"/>
      <c r="BHX76" s="677"/>
      <c r="BHY76" s="677"/>
      <c r="BHZ76" s="677"/>
      <c r="BIA76" s="677"/>
      <c r="BIB76" s="677"/>
      <c r="BIC76" s="677"/>
      <c r="BID76" s="677"/>
      <c r="BIE76" s="677"/>
      <c r="BIF76" s="677"/>
      <c r="BIG76" s="677"/>
      <c r="BIH76" s="677"/>
      <c r="BII76" s="677"/>
      <c r="BIJ76" s="677"/>
      <c r="BIK76" s="677"/>
      <c r="BIL76" s="677"/>
      <c r="BIM76" s="677"/>
      <c r="BIN76" s="677"/>
      <c r="BIO76" s="677"/>
      <c r="BIP76" s="677"/>
      <c r="BIQ76" s="677"/>
      <c r="BIR76" s="677"/>
      <c r="BIS76" s="677"/>
      <c r="BIT76" s="677"/>
      <c r="BIU76" s="677"/>
      <c r="BIV76" s="677"/>
      <c r="BIW76" s="677"/>
      <c r="BIX76" s="677"/>
      <c r="BIY76" s="677"/>
      <c r="BIZ76" s="677"/>
      <c r="BJA76" s="677"/>
      <c r="BJB76" s="677"/>
      <c r="BJC76" s="677"/>
      <c r="BJD76" s="677"/>
      <c r="BJE76" s="677"/>
      <c r="BJF76" s="677"/>
      <c r="BJG76" s="677"/>
      <c r="BJH76" s="677"/>
      <c r="BJI76" s="677"/>
      <c r="BJJ76" s="677"/>
      <c r="BJK76" s="677"/>
      <c r="BJL76" s="677"/>
      <c r="BJM76" s="677"/>
      <c r="BJN76" s="677"/>
      <c r="BJO76" s="677"/>
      <c r="BJP76" s="677"/>
      <c r="BJQ76" s="677"/>
      <c r="BJR76" s="677"/>
      <c r="BJS76" s="677"/>
      <c r="BJT76" s="677"/>
      <c r="BJU76" s="677"/>
      <c r="BJV76" s="677"/>
      <c r="BJW76" s="677"/>
      <c r="BJX76" s="677"/>
      <c r="BJY76" s="677"/>
      <c r="BJZ76" s="677"/>
      <c r="BKA76" s="677"/>
      <c r="BKB76" s="677"/>
      <c r="BKC76" s="677"/>
      <c r="BKD76" s="677"/>
      <c r="BKE76" s="677"/>
      <c r="BKF76" s="677"/>
      <c r="BKG76" s="677"/>
      <c r="BKH76" s="677"/>
      <c r="BKI76" s="677"/>
      <c r="BKJ76" s="677"/>
      <c r="BKK76" s="677"/>
      <c r="BKL76" s="677"/>
      <c r="BKM76" s="677"/>
      <c r="BKN76" s="677"/>
      <c r="BKO76" s="677"/>
      <c r="BKP76" s="677"/>
      <c r="BKQ76" s="677"/>
      <c r="BKR76" s="677"/>
      <c r="BKS76" s="677"/>
      <c r="BKT76" s="677"/>
      <c r="BKU76" s="677"/>
      <c r="BKV76" s="677"/>
      <c r="BKW76" s="677"/>
      <c r="BKX76" s="677"/>
      <c r="BKY76" s="677"/>
      <c r="BKZ76" s="677"/>
      <c r="BLA76" s="677"/>
      <c r="BLB76" s="677"/>
      <c r="BLC76" s="677"/>
      <c r="BLD76" s="677"/>
      <c r="BLE76" s="677"/>
      <c r="BLF76" s="677"/>
      <c r="BLG76" s="677"/>
      <c r="BLH76" s="677"/>
      <c r="BLI76" s="677"/>
      <c r="BLJ76" s="677"/>
      <c r="BLK76" s="677"/>
      <c r="BLL76" s="677"/>
      <c r="BLM76" s="677"/>
      <c r="BLN76" s="677"/>
      <c r="BLO76" s="677"/>
      <c r="BLP76" s="677"/>
      <c r="BLQ76" s="677"/>
      <c r="BLR76" s="677"/>
      <c r="BLS76" s="677"/>
      <c r="BLT76" s="677"/>
      <c r="BLU76" s="677"/>
      <c r="BLV76" s="677"/>
      <c r="BLW76" s="677"/>
      <c r="BLX76" s="677"/>
      <c r="BLY76" s="677"/>
      <c r="BLZ76" s="677"/>
      <c r="BMA76" s="677"/>
      <c r="BMB76" s="677"/>
      <c r="BMC76" s="677"/>
      <c r="BMD76" s="677"/>
      <c r="BME76" s="677"/>
      <c r="BMF76" s="677"/>
      <c r="BMG76" s="677"/>
      <c r="BMH76" s="677"/>
      <c r="BMI76" s="677"/>
      <c r="BMJ76" s="677"/>
      <c r="BMK76" s="677"/>
      <c r="BML76" s="677"/>
      <c r="BMM76" s="677"/>
      <c r="BMN76" s="677"/>
      <c r="BMO76" s="677"/>
      <c r="BMP76" s="677"/>
      <c r="BMQ76" s="677"/>
      <c r="BMR76" s="677"/>
      <c r="BMS76" s="677"/>
      <c r="BMT76" s="677"/>
      <c r="BMU76" s="677"/>
      <c r="BMV76" s="677"/>
      <c r="BMW76" s="677"/>
      <c r="BMX76" s="677"/>
      <c r="BMY76" s="677"/>
      <c r="BMZ76" s="677"/>
      <c r="BNA76" s="677"/>
      <c r="BNB76" s="677"/>
      <c r="BNC76" s="677"/>
      <c r="BND76" s="677"/>
      <c r="BNE76" s="677"/>
      <c r="BNF76" s="677"/>
      <c r="BNG76" s="677"/>
      <c r="BNH76" s="677"/>
      <c r="BNI76" s="677"/>
      <c r="BNJ76" s="677"/>
      <c r="BNK76" s="677"/>
      <c r="BNL76" s="677"/>
      <c r="BNM76" s="677"/>
      <c r="BNN76" s="677"/>
      <c r="BNO76" s="677"/>
      <c r="BNP76" s="677"/>
      <c r="BNQ76" s="677"/>
      <c r="BNR76" s="677"/>
      <c r="BNS76" s="677"/>
      <c r="BNT76" s="677"/>
      <c r="BNU76" s="677"/>
      <c r="BNV76" s="677"/>
      <c r="BNW76" s="677"/>
      <c r="BNX76" s="677"/>
      <c r="BNY76" s="677"/>
      <c r="BNZ76" s="677"/>
      <c r="BOA76" s="677"/>
      <c r="BOB76" s="677"/>
      <c r="BOC76" s="677"/>
      <c r="BOD76" s="677"/>
      <c r="BOE76" s="677"/>
      <c r="BOF76" s="677"/>
      <c r="BOG76" s="677"/>
      <c r="BOH76" s="677"/>
      <c r="BOI76" s="677"/>
      <c r="BOJ76" s="677"/>
      <c r="BOK76" s="677"/>
      <c r="BOL76" s="677"/>
      <c r="BOM76" s="677"/>
      <c r="BON76" s="677"/>
      <c r="BOO76" s="677"/>
      <c r="BOP76" s="677"/>
      <c r="BOQ76" s="677"/>
      <c r="BOR76" s="677"/>
      <c r="BOS76" s="677"/>
      <c r="BOT76" s="677"/>
      <c r="BOU76" s="677"/>
      <c r="BOV76" s="677"/>
      <c r="BOW76" s="677"/>
      <c r="BOX76" s="677"/>
      <c r="BOY76" s="677"/>
      <c r="BOZ76" s="677"/>
      <c r="BPA76" s="677"/>
      <c r="BPB76" s="677"/>
      <c r="BPC76" s="677"/>
      <c r="BPD76" s="677"/>
      <c r="BPE76" s="677"/>
      <c r="BPF76" s="677"/>
      <c r="BPG76" s="677"/>
      <c r="BPH76" s="677"/>
      <c r="BPI76" s="677"/>
      <c r="BPJ76" s="677"/>
      <c r="BPK76" s="677"/>
      <c r="BPL76" s="677"/>
      <c r="BPM76" s="677"/>
      <c r="BPN76" s="677"/>
      <c r="BPO76" s="677"/>
      <c r="BPP76" s="677"/>
      <c r="BPQ76" s="677"/>
      <c r="BPR76" s="677"/>
      <c r="BPS76" s="677"/>
      <c r="BPT76" s="677"/>
      <c r="BPU76" s="677"/>
      <c r="BPV76" s="677"/>
      <c r="BPW76" s="677"/>
      <c r="BPX76" s="677"/>
      <c r="BPY76" s="677"/>
      <c r="BPZ76" s="677"/>
      <c r="BQA76" s="677"/>
      <c r="BQB76" s="677"/>
      <c r="BQC76" s="677"/>
      <c r="BQD76" s="677"/>
      <c r="BQE76" s="677"/>
      <c r="BQF76" s="677"/>
      <c r="BQG76" s="677"/>
      <c r="BQH76" s="677"/>
      <c r="BQI76" s="677"/>
      <c r="BQJ76" s="677"/>
      <c r="BQK76" s="677"/>
      <c r="BQL76" s="677"/>
      <c r="BQM76" s="677"/>
      <c r="BQN76" s="677"/>
      <c r="BQO76" s="677"/>
      <c r="BQP76" s="677"/>
      <c r="BQQ76" s="677"/>
      <c r="BQR76" s="677"/>
      <c r="BQS76" s="677"/>
      <c r="BQT76" s="677"/>
      <c r="BQU76" s="677"/>
      <c r="BQV76" s="677"/>
      <c r="BQW76" s="677"/>
      <c r="BQX76" s="677"/>
      <c r="BQY76" s="677"/>
      <c r="BQZ76" s="677"/>
      <c r="BRA76" s="677"/>
      <c r="BRB76" s="677"/>
      <c r="BRC76" s="677"/>
      <c r="BRD76" s="677"/>
      <c r="BRE76" s="677"/>
      <c r="BRF76" s="677"/>
      <c r="BRG76" s="677"/>
      <c r="BRH76" s="677"/>
      <c r="BRI76" s="677"/>
      <c r="BRJ76" s="677"/>
      <c r="BRK76" s="677"/>
      <c r="BRL76" s="677"/>
      <c r="BRM76" s="677"/>
      <c r="BRN76" s="677"/>
      <c r="BRO76" s="677"/>
      <c r="BRP76" s="677"/>
      <c r="BRQ76" s="677"/>
      <c r="BRR76" s="677"/>
      <c r="BRS76" s="677"/>
      <c r="BRT76" s="677"/>
      <c r="BRU76" s="677"/>
      <c r="BRV76" s="677"/>
      <c r="BRW76" s="677"/>
      <c r="BRX76" s="677"/>
      <c r="BRY76" s="677"/>
      <c r="BRZ76" s="677"/>
      <c r="BSA76" s="677"/>
      <c r="BSB76" s="677"/>
      <c r="BSC76" s="677"/>
      <c r="BSD76" s="677"/>
      <c r="BSE76" s="677"/>
      <c r="BSF76" s="677"/>
      <c r="BSG76" s="677"/>
      <c r="BSH76" s="677"/>
      <c r="BSI76" s="677"/>
      <c r="BSJ76" s="677"/>
      <c r="BSK76" s="677"/>
      <c r="BSL76" s="677"/>
      <c r="BSM76" s="677"/>
      <c r="BSN76" s="677"/>
      <c r="BSO76" s="677"/>
      <c r="BSP76" s="677"/>
      <c r="BSQ76" s="677"/>
      <c r="BSR76" s="677"/>
      <c r="BSS76" s="677"/>
      <c r="BST76" s="677"/>
      <c r="BSU76" s="677"/>
      <c r="BSV76" s="677"/>
      <c r="BSW76" s="677"/>
      <c r="BSX76" s="677"/>
      <c r="BSY76" s="677"/>
      <c r="BSZ76" s="677"/>
      <c r="BTA76" s="677"/>
      <c r="BTB76" s="677"/>
      <c r="BTC76" s="677"/>
      <c r="BTD76" s="677"/>
      <c r="BTE76" s="677"/>
      <c r="BTF76" s="677"/>
      <c r="BTG76" s="677"/>
      <c r="BTH76" s="677"/>
      <c r="BTI76" s="677"/>
      <c r="BTJ76" s="677"/>
      <c r="BTK76" s="677"/>
      <c r="BTL76" s="677"/>
      <c r="BTM76" s="677"/>
      <c r="BTN76" s="677"/>
      <c r="BTO76" s="677"/>
      <c r="BTP76" s="677"/>
      <c r="BTQ76" s="677"/>
      <c r="BTR76" s="677"/>
      <c r="BTS76" s="677"/>
      <c r="BTT76" s="677"/>
      <c r="BTU76" s="677"/>
      <c r="BTV76" s="677"/>
      <c r="BTW76" s="677"/>
      <c r="BTX76" s="677"/>
      <c r="BTY76" s="677"/>
      <c r="BTZ76" s="677"/>
      <c r="BUA76" s="677"/>
      <c r="BUB76" s="677"/>
      <c r="BUC76" s="677"/>
      <c r="BUD76" s="677"/>
      <c r="BUE76" s="677"/>
      <c r="BUF76" s="677"/>
      <c r="BUG76" s="677"/>
      <c r="BUH76" s="677"/>
      <c r="BUI76" s="677"/>
      <c r="BUJ76" s="677"/>
      <c r="BUK76" s="677"/>
      <c r="BUL76" s="677"/>
      <c r="BUM76" s="677"/>
      <c r="BUN76" s="677"/>
      <c r="BUO76" s="677"/>
      <c r="BUP76" s="677"/>
      <c r="BUQ76" s="677"/>
      <c r="BUR76" s="677"/>
      <c r="BUS76" s="677"/>
      <c r="BUT76" s="677"/>
      <c r="BUU76" s="677"/>
      <c r="BUV76" s="677"/>
      <c r="BUW76" s="677"/>
      <c r="BUX76" s="677"/>
      <c r="BUY76" s="677"/>
      <c r="BUZ76" s="677"/>
      <c r="BVA76" s="677"/>
      <c r="BVB76" s="677"/>
      <c r="BVC76" s="677"/>
      <c r="BVD76" s="677"/>
      <c r="BVE76" s="677"/>
      <c r="BVF76" s="677"/>
      <c r="BVG76" s="677"/>
      <c r="BVH76" s="677"/>
      <c r="BVI76" s="677"/>
      <c r="BVJ76" s="677"/>
      <c r="BVK76" s="677"/>
      <c r="BVL76" s="677"/>
      <c r="BVM76" s="677"/>
      <c r="BVN76" s="677"/>
      <c r="BVO76" s="677"/>
      <c r="BVP76" s="677"/>
      <c r="BVQ76" s="677"/>
      <c r="BVR76" s="677"/>
      <c r="BVS76" s="677"/>
      <c r="BVT76" s="677"/>
      <c r="BVU76" s="677"/>
      <c r="BVV76" s="677"/>
      <c r="BVW76" s="677"/>
      <c r="BVX76" s="677"/>
      <c r="BVY76" s="677"/>
      <c r="BVZ76" s="677"/>
      <c r="BWA76" s="677"/>
      <c r="BWB76" s="677"/>
      <c r="BWC76" s="677"/>
      <c r="BWD76" s="677"/>
      <c r="BWE76" s="677"/>
      <c r="BWF76" s="677"/>
      <c r="BWG76" s="677"/>
      <c r="BWH76" s="677"/>
      <c r="BWI76" s="677"/>
      <c r="BWJ76" s="677"/>
      <c r="BWK76" s="677"/>
      <c r="BWL76" s="677"/>
      <c r="BWM76" s="677"/>
      <c r="BWN76" s="677"/>
      <c r="BWO76" s="677"/>
      <c r="BWP76" s="677"/>
      <c r="BWQ76" s="677"/>
      <c r="BWR76" s="677"/>
      <c r="BWS76" s="677"/>
      <c r="BWT76" s="677"/>
      <c r="BWU76" s="677"/>
      <c r="BWV76" s="677"/>
      <c r="BWW76" s="677"/>
      <c r="BWX76" s="677"/>
      <c r="BWY76" s="677"/>
      <c r="BWZ76" s="677"/>
      <c r="BXA76" s="677"/>
      <c r="BXB76" s="677"/>
      <c r="BXC76" s="677"/>
      <c r="BXD76" s="677"/>
      <c r="BXE76" s="677"/>
      <c r="BXF76" s="677"/>
      <c r="BXG76" s="677"/>
      <c r="BXH76" s="677"/>
      <c r="BXI76" s="677"/>
      <c r="BXJ76" s="677"/>
      <c r="BXK76" s="677"/>
      <c r="BXL76" s="677"/>
      <c r="BXM76" s="677"/>
      <c r="BXN76" s="677"/>
      <c r="BXO76" s="677"/>
      <c r="BXP76" s="677"/>
      <c r="BXQ76" s="677"/>
      <c r="BXR76" s="677"/>
      <c r="BXS76" s="677"/>
      <c r="BXT76" s="677"/>
      <c r="BXU76" s="677"/>
      <c r="BXV76" s="677"/>
      <c r="BXW76" s="677"/>
      <c r="BXX76" s="677"/>
      <c r="BXY76" s="677"/>
      <c r="BXZ76" s="677"/>
      <c r="BYA76" s="677"/>
      <c r="BYB76" s="677"/>
      <c r="BYC76" s="677"/>
      <c r="BYD76" s="677"/>
      <c r="BYE76" s="677"/>
      <c r="BYF76" s="677"/>
      <c r="BYG76" s="677"/>
      <c r="BYH76" s="677"/>
      <c r="BYI76" s="677"/>
      <c r="BYJ76" s="677"/>
      <c r="BYK76" s="677"/>
      <c r="BYL76" s="677"/>
      <c r="BYM76" s="677"/>
      <c r="BYN76" s="677"/>
      <c r="BYO76" s="677"/>
      <c r="BYP76" s="677"/>
      <c r="BYQ76" s="677"/>
      <c r="BYR76" s="677"/>
      <c r="BYS76" s="677"/>
      <c r="BYT76" s="677"/>
      <c r="BYU76" s="677"/>
      <c r="BYV76" s="677"/>
      <c r="BYW76" s="677"/>
      <c r="BYX76" s="677"/>
      <c r="BYY76" s="677"/>
      <c r="BYZ76" s="677"/>
      <c r="BZA76" s="677"/>
      <c r="BZB76" s="677"/>
      <c r="BZC76" s="677"/>
      <c r="BZD76" s="677"/>
      <c r="BZE76" s="677"/>
      <c r="BZF76" s="677"/>
      <c r="BZG76" s="677"/>
      <c r="BZH76" s="677"/>
      <c r="BZI76" s="677"/>
      <c r="BZJ76" s="677"/>
      <c r="BZK76" s="677"/>
      <c r="BZL76" s="677"/>
      <c r="BZM76" s="677"/>
      <c r="BZN76" s="677"/>
      <c r="BZO76" s="677"/>
      <c r="BZP76" s="677"/>
      <c r="BZQ76" s="677"/>
      <c r="BZR76" s="677"/>
      <c r="BZS76" s="677"/>
      <c r="BZT76" s="677"/>
      <c r="BZU76" s="677"/>
      <c r="BZV76" s="677"/>
      <c r="BZW76" s="677"/>
      <c r="BZX76" s="677"/>
      <c r="BZY76" s="677"/>
      <c r="BZZ76" s="677"/>
      <c r="CAA76" s="677"/>
      <c r="CAB76" s="677"/>
      <c r="CAC76" s="677"/>
      <c r="CAD76" s="677"/>
      <c r="CAE76" s="677"/>
      <c r="CAF76" s="677"/>
      <c r="CAG76" s="677"/>
      <c r="CAH76" s="677"/>
      <c r="CAI76" s="677"/>
      <c r="CAJ76" s="677"/>
      <c r="CAK76" s="677"/>
      <c r="CAL76" s="677"/>
      <c r="CAM76" s="677"/>
      <c r="CAN76" s="677"/>
      <c r="CAO76" s="677"/>
      <c r="CAP76" s="677"/>
      <c r="CAQ76" s="677"/>
      <c r="CAR76" s="677"/>
      <c r="CAS76" s="677"/>
      <c r="CAT76" s="677"/>
      <c r="CAU76" s="677"/>
      <c r="CAV76" s="677"/>
      <c r="CAW76" s="677"/>
      <c r="CAX76" s="677"/>
      <c r="CAY76" s="677"/>
      <c r="CAZ76" s="677"/>
      <c r="CBA76" s="677"/>
      <c r="CBB76" s="677"/>
      <c r="CBC76" s="677"/>
      <c r="CBD76" s="677"/>
      <c r="CBE76" s="677"/>
      <c r="CBF76" s="677"/>
      <c r="CBG76" s="677"/>
      <c r="CBH76" s="677"/>
      <c r="CBI76" s="677"/>
      <c r="CBJ76" s="677"/>
      <c r="CBK76" s="677"/>
      <c r="CBL76" s="677"/>
      <c r="CBM76" s="677"/>
      <c r="CBN76" s="677"/>
      <c r="CBO76" s="677"/>
      <c r="CBP76" s="677"/>
      <c r="CBQ76" s="677"/>
      <c r="CBR76" s="677"/>
      <c r="CBS76" s="677"/>
      <c r="CBT76" s="677"/>
      <c r="CBU76" s="677"/>
      <c r="CBV76" s="677"/>
      <c r="CBW76" s="677"/>
      <c r="CBX76" s="677"/>
      <c r="CBY76" s="677"/>
      <c r="CBZ76" s="677"/>
      <c r="CCA76" s="677"/>
      <c r="CCB76" s="677"/>
      <c r="CCC76" s="677"/>
      <c r="CCD76" s="677"/>
      <c r="CCE76" s="677"/>
      <c r="CCF76" s="677"/>
      <c r="CCG76" s="677"/>
      <c r="CCH76" s="677"/>
      <c r="CCI76" s="677"/>
      <c r="CCJ76" s="677"/>
      <c r="CCK76" s="677"/>
      <c r="CCL76" s="677"/>
      <c r="CCM76" s="677"/>
      <c r="CCN76" s="677"/>
      <c r="CCO76" s="677"/>
      <c r="CCP76" s="677"/>
      <c r="CCQ76" s="677"/>
      <c r="CCR76" s="677"/>
      <c r="CCS76" s="677"/>
      <c r="CCT76" s="677"/>
      <c r="CCU76" s="677"/>
      <c r="CCV76" s="677"/>
      <c r="CCW76" s="677"/>
      <c r="CCX76" s="677"/>
      <c r="CCY76" s="677"/>
      <c r="CCZ76" s="677"/>
      <c r="CDA76" s="677"/>
      <c r="CDB76" s="677"/>
      <c r="CDC76" s="677"/>
      <c r="CDD76" s="677"/>
      <c r="CDE76" s="677"/>
      <c r="CDF76" s="677"/>
      <c r="CDG76" s="677"/>
      <c r="CDH76" s="677"/>
      <c r="CDI76" s="677"/>
      <c r="CDJ76" s="677"/>
      <c r="CDK76" s="677"/>
      <c r="CDL76" s="677"/>
      <c r="CDM76" s="677"/>
      <c r="CDN76" s="677"/>
      <c r="CDO76" s="677"/>
      <c r="CDP76" s="677"/>
      <c r="CDQ76" s="677"/>
      <c r="CDR76" s="677"/>
      <c r="CDS76" s="677"/>
      <c r="CDT76" s="677"/>
      <c r="CDU76" s="677"/>
      <c r="CDV76" s="677"/>
      <c r="CDW76" s="677"/>
      <c r="CDX76" s="677"/>
      <c r="CDY76" s="677"/>
      <c r="CDZ76" s="677"/>
      <c r="CEA76" s="677"/>
      <c r="CEB76" s="677"/>
      <c r="CEC76" s="677"/>
      <c r="CED76" s="677"/>
      <c r="CEE76" s="677"/>
      <c r="CEF76" s="677"/>
      <c r="CEG76" s="677"/>
      <c r="CEH76" s="677"/>
      <c r="CEI76" s="677"/>
      <c r="CEJ76" s="677"/>
      <c r="CEK76" s="677"/>
      <c r="CEL76" s="677"/>
      <c r="CEM76" s="677"/>
      <c r="CEN76" s="677"/>
      <c r="CEO76" s="677"/>
      <c r="CEP76" s="677"/>
      <c r="CEQ76" s="677"/>
      <c r="CER76" s="677"/>
      <c r="CES76" s="677"/>
      <c r="CET76" s="677"/>
      <c r="CEU76" s="677"/>
      <c r="CEV76" s="677"/>
      <c r="CEW76" s="677"/>
      <c r="CEX76" s="677"/>
      <c r="CEY76" s="677"/>
      <c r="CEZ76" s="677"/>
      <c r="CFA76" s="677"/>
      <c r="CFB76" s="677"/>
      <c r="CFC76" s="677"/>
      <c r="CFD76" s="677"/>
      <c r="CFE76" s="677"/>
      <c r="CFF76" s="677"/>
      <c r="CFG76" s="677"/>
      <c r="CFH76" s="677"/>
      <c r="CFI76" s="677"/>
      <c r="CFJ76" s="677"/>
      <c r="CFK76" s="677"/>
      <c r="CFL76" s="677"/>
      <c r="CFM76" s="677"/>
      <c r="CFN76" s="677"/>
      <c r="CFO76" s="677"/>
      <c r="CFP76" s="677"/>
      <c r="CFQ76" s="677"/>
      <c r="CFR76" s="677"/>
      <c r="CFS76" s="677"/>
      <c r="CFT76" s="677"/>
      <c r="CFU76" s="677"/>
      <c r="CFV76" s="677"/>
      <c r="CFW76" s="677"/>
      <c r="CFX76" s="677"/>
      <c r="CFY76" s="677"/>
      <c r="CFZ76" s="677"/>
      <c r="CGA76" s="677"/>
      <c r="CGB76" s="677"/>
      <c r="CGC76" s="677"/>
      <c r="CGD76" s="677"/>
      <c r="CGE76" s="677"/>
      <c r="CGF76" s="677"/>
      <c r="CGG76" s="677"/>
      <c r="CGH76" s="677"/>
      <c r="CGI76" s="677"/>
      <c r="CGJ76" s="677"/>
      <c r="CGK76" s="677"/>
      <c r="CGL76" s="677"/>
      <c r="CGM76" s="677"/>
      <c r="CGN76" s="677"/>
      <c r="CGO76" s="677"/>
      <c r="CGP76" s="677"/>
      <c r="CGQ76" s="677"/>
      <c r="CGR76" s="677"/>
      <c r="CGS76" s="677"/>
      <c r="CGT76" s="677"/>
      <c r="CGU76" s="677"/>
      <c r="CGV76" s="677"/>
      <c r="CGW76" s="677"/>
      <c r="CGX76" s="677"/>
      <c r="CGY76" s="677"/>
      <c r="CGZ76" s="677"/>
      <c r="CHA76" s="677"/>
      <c r="CHB76" s="677"/>
      <c r="CHC76" s="677"/>
      <c r="CHD76" s="677"/>
      <c r="CHE76" s="677"/>
      <c r="CHF76" s="677"/>
      <c r="CHG76" s="677"/>
      <c r="CHH76" s="677"/>
      <c r="CHI76" s="677"/>
      <c r="CHJ76" s="677"/>
      <c r="CHK76" s="677"/>
      <c r="CHL76" s="677"/>
      <c r="CHM76" s="677"/>
      <c r="CHN76" s="677"/>
      <c r="CHO76" s="677"/>
      <c r="CHP76" s="677"/>
      <c r="CHQ76" s="677"/>
      <c r="CHR76" s="677"/>
      <c r="CHS76" s="677"/>
      <c r="CHT76" s="677"/>
      <c r="CHU76" s="677"/>
      <c r="CHV76" s="677"/>
      <c r="CHW76" s="677"/>
      <c r="CHX76" s="677"/>
      <c r="CHY76" s="677"/>
      <c r="CHZ76" s="677"/>
      <c r="CIA76" s="677"/>
      <c r="CIB76" s="677"/>
      <c r="CIC76" s="677"/>
      <c r="CID76" s="677"/>
      <c r="CIE76" s="677"/>
      <c r="CIF76" s="677"/>
      <c r="CIG76" s="677"/>
      <c r="CIH76" s="677"/>
      <c r="CII76" s="677"/>
      <c r="CIJ76" s="677"/>
      <c r="CIK76" s="677"/>
      <c r="CIL76" s="677"/>
      <c r="CIM76" s="677"/>
      <c r="CIN76" s="677"/>
      <c r="CIO76" s="677"/>
      <c r="CIP76" s="677"/>
      <c r="CIQ76" s="677"/>
      <c r="CIR76" s="677"/>
      <c r="CIS76" s="677"/>
      <c r="CIT76" s="677"/>
      <c r="CIU76" s="677"/>
      <c r="CIV76" s="677"/>
      <c r="CIW76" s="677"/>
      <c r="CIX76" s="677"/>
      <c r="CIY76" s="677"/>
      <c r="CIZ76" s="677"/>
      <c r="CJA76" s="677"/>
      <c r="CJB76" s="677"/>
      <c r="CJC76" s="677"/>
      <c r="CJD76" s="677"/>
      <c r="CJE76" s="677"/>
      <c r="CJF76" s="677"/>
      <c r="CJG76" s="677"/>
      <c r="CJH76" s="677"/>
      <c r="CJI76" s="677"/>
      <c r="CJJ76" s="677"/>
      <c r="CJK76" s="677"/>
      <c r="CJL76" s="677"/>
      <c r="CJM76" s="677"/>
      <c r="CJN76" s="677"/>
      <c r="CJO76" s="677"/>
      <c r="CJP76" s="677"/>
      <c r="CJQ76" s="677"/>
      <c r="CJR76" s="677"/>
      <c r="CJS76" s="677"/>
      <c r="CJT76" s="677"/>
      <c r="CJU76" s="677"/>
      <c r="CJV76" s="677"/>
      <c r="CJW76" s="677"/>
      <c r="CJX76" s="677"/>
      <c r="CJY76" s="677"/>
      <c r="CJZ76" s="677"/>
      <c r="CKA76" s="677"/>
      <c r="CKB76" s="677"/>
      <c r="CKC76" s="677"/>
      <c r="CKD76" s="677"/>
      <c r="CKE76" s="677"/>
      <c r="CKF76" s="677"/>
      <c r="CKG76" s="677"/>
      <c r="CKH76" s="677"/>
      <c r="CKI76" s="677"/>
      <c r="CKJ76" s="677"/>
      <c r="CKK76" s="677"/>
      <c r="CKL76" s="677"/>
      <c r="CKM76" s="677"/>
      <c r="CKN76" s="677"/>
      <c r="CKO76" s="677"/>
      <c r="CKP76" s="677"/>
      <c r="CKQ76" s="677"/>
      <c r="CKR76" s="677"/>
      <c r="CKS76" s="677"/>
      <c r="CKT76" s="677"/>
      <c r="CKU76" s="677"/>
      <c r="CKV76" s="677"/>
      <c r="CKW76" s="677"/>
      <c r="CKX76" s="677"/>
      <c r="CKY76" s="677"/>
      <c r="CKZ76" s="677"/>
      <c r="CLA76" s="677"/>
      <c r="CLB76" s="677"/>
      <c r="CLC76" s="677"/>
      <c r="CLD76" s="677"/>
      <c r="CLE76" s="677"/>
      <c r="CLF76" s="677"/>
      <c r="CLG76" s="677"/>
      <c r="CLH76" s="677"/>
      <c r="CLI76" s="677"/>
      <c r="CLJ76" s="677"/>
      <c r="CLK76" s="677"/>
      <c r="CLL76" s="677"/>
      <c r="CLM76" s="677"/>
      <c r="CLN76" s="677"/>
      <c r="CLO76" s="677"/>
      <c r="CLP76" s="677"/>
      <c r="CLQ76" s="677"/>
      <c r="CLR76" s="677"/>
      <c r="CLS76" s="677"/>
      <c r="CLT76" s="677"/>
      <c r="CLU76" s="677"/>
      <c r="CLV76" s="677"/>
      <c r="CLW76" s="677"/>
      <c r="CLX76" s="677"/>
      <c r="CLY76" s="677"/>
      <c r="CLZ76" s="677"/>
      <c r="CMA76" s="677"/>
      <c r="CMB76" s="677"/>
      <c r="CMC76" s="677"/>
      <c r="CMD76" s="677"/>
      <c r="CME76" s="677"/>
      <c r="CMF76" s="677"/>
      <c r="CMG76" s="677"/>
      <c r="CMH76" s="677"/>
      <c r="CMI76" s="677"/>
      <c r="CMJ76" s="677"/>
      <c r="CMK76" s="677"/>
      <c r="CML76" s="677"/>
      <c r="CMM76" s="677"/>
      <c r="CMN76" s="677"/>
      <c r="CMO76" s="677"/>
      <c r="CMP76" s="677"/>
      <c r="CMQ76" s="677"/>
      <c r="CMR76" s="677"/>
      <c r="CMS76" s="677"/>
      <c r="CMT76" s="677"/>
      <c r="CMU76" s="677"/>
      <c r="CMV76" s="677"/>
      <c r="CMW76" s="677"/>
      <c r="CMX76" s="677"/>
      <c r="CMY76" s="677"/>
      <c r="CMZ76" s="677"/>
      <c r="CNA76" s="677"/>
      <c r="CNB76" s="677"/>
      <c r="CNC76" s="677"/>
      <c r="CND76" s="677"/>
      <c r="CNE76" s="677"/>
      <c r="CNF76" s="677"/>
      <c r="CNG76" s="677"/>
      <c r="CNH76" s="677"/>
      <c r="CNI76" s="677"/>
      <c r="CNJ76" s="677"/>
      <c r="CNK76" s="677"/>
      <c r="CNL76" s="677"/>
      <c r="CNM76" s="677"/>
      <c r="CNN76" s="677"/>
      <c r="CNO76" s="677"/>
      <c r="CNP76" s="677"/>
      <c r="CNQ76" s="677"/>
      <c r="CNR76" s="677"/>
      <c r="CNS76" s="677"/>
      <c r="CNT76" s="677"/>
      <c r="CNU76" s="677"/>
      <c r="CNV76" s="677"/>
      <c r="CNW76" s="677"/>
      <c r="CNX76" s="677"/>
      <c r="CNY76" s="677"/>
      <c r="CNZ76" s="677"/>
      <c r="COA76" s="677"/>
      <c r="COB76" s="677"/>
      <c r="COC76" s="677"/>
      <c r="COD76" s="677"/>
      <c r="COE76" s="677"/>
      <c r="COF76" s="677"/>
      <c r="COG76" s="677"/>
      <c r="COH76" s="677"/>
      <c r="COI76" s="677"/>
      <c r="COJ76" s="677"/>
      <c r="COK76" s="677"/>
      <c r="COL76" s="677"/>
      <c r="COM76" s="677"/>
      <c r="CON76" s="677"/>
      <c r="COO76" s="677"/>
      <c r="COP76" s="677"/>
      <c r="COQ76" s="677"/>
      <c r="COR76" s="677"/>
      <c r="COS76" s="677"/>
      <c r="COT76" s="677"/>
      <c r="COU76" s="677"/>
      <c r="COV76" s="677"/>
      <c r="COW76" s="677"/>
      <c r="COX76" s="677"/>
      <c r="COY76" s="677"/>
      <c r="COZ76" s="677"/>
      <c r="CPA76" s="677"/>
      <c r="CPB76" s="677"/>
      <c r="CPC76" s="677"/>
      <c r="CPD76" s="677"/>
      <c r="CPE76" s="677"/>
      <c r="CPF76" s="677"/>
      <c r="CPG76" s="677"/>
      <c r="CPH76" s="677"/>
      <c r="CPI76" s="677"/>
      <c r="CPJ76" s="677"/>
      <c r="CPK76" s="677"/>
      <c r="CPL76" s="677"/>
      <c r="CPM76" s="677"/>
      <c r="CPN76" s="677"/>
      <c r="CPO76" s="677"/>
      <c r="CPP76" s="677"/>
      <c r="CPQ76" s="677"/>
      <c r="CPR76" s="677"/>
      <c r="CPS76" s="677"/>
      <c r="CPT76" s="677"/>
      <c r="CPU76" s="677"/>
      <c r="CPV76" s="677"/>
      <c r="CPW76" s="677"/>
      <c r="CPX76" s="677"/>
      <c r="CPY76" s="677"/>
      <c r="CPZ76" s="677"/>
      <c r="CQA76" s="677"/>
      <c r="CQB76" s="677"/>
      <c r="CQC76" s="677"/>
      <c r="CQD76" s="677"/>
      <c r="CQE76" s="677"/>
      <c r="CQF76" s="677"/>
      <c r="CQG76" s="677"/>
      <c r="CQH76" s="677"/>
      <c r="CQI76" s="677"/>
      <c r="CQJ76" s="677"/>
      <c r="CQK76" s="677"/>
      <c r="CQL76" s="677"/>
      <c r="CQM76" s="677"/>
      <c r="CQN76" s="677"/>
      <c r="CQO76" s="677"/>
      <c r="CQP76" s="677"/>
      <c r="CQQ76" s="677"/>
      <c r="CQR76" s="677"/>
      <c r="CQS76" s="677"/>
      <c r="CQT76" s="677"/>
      <c r="CQU76" s="677"/>
      <c r="CQV76" s="677"/>
      <c r="CQW76" s="677"/>
      <c r="CQX76" s="677"/>
      <c r="CQY76" s="677"/>
      <c r="CQZ76" s="677"/>
      <c r="CRA76" s="677"/>
      <c r="CRB76" s="677"/>
      <c r="CRC76" s="677"/>
      <c r="CRD76" s="677"/>
      <c r="CRE76" s="677"/>
      <c r="CRF76" s="677"/>
      <c r="CRG76" s="677"/>
      <c r="CRH76" s="677"/>
      <c r="CRI76" s="677"/>
      <c r="CRJ76" s="677"/>
      <c r="CRK76" s="677"/>
      <c r="CRL76" s="677"/>
      <c r="CRM76" s="677"/>
      <c r="CRN76" s="677"/>
      <c r="CRO76" s="677"/>
      <c r="CRP76" s="677"/>
      <c r="CRQ76" s="677"/>
      <c r="CRR76" s="677"/>
      <c r="CRS76" s="677"/>
      <c r="CRT76" s="677"/>
      <c r="CRU76" s="677"/>
      <c r="CRV76" s="677"/>
      <c r="CRW76" s="677"/>
      <c r="CRX76" s="677"/>
      <c r="CRY76" s="677"/>
      <c r="CRZ76" s="677"/>
      <c r="CSA76" s="677"/>
      <c r="CSB76" s="677"/>
      <c r="CSC76" s="677"/>
      <c r="CSD76" s="677"/>
      <c r="CSE76" s="677"/>
      <c r="CSF76" s="677"/>
      <c r="CSG76" s="677"/>
      <c r="CSH76" s="677"/>
      <c r="CSI76" s="677"/>
      <c r="CSJ76" s="677"/>
      <c r="CSK76" s="677"/>
      <c r="CSL76" s="677"/>
      <c r="CSM76" s="677"/>
      <c r="CSN76" s="677"/>
      <c r="CSO76" s="677"/>
      <c r="CSP76" s="677"/>
      <c r="CSQ76" s="677"/>
      <c r="CSR76" s="677"/>
      <c r="CSS76" s="677"/>
      <c r="CST76" s="677"/>
      <c r="CSU76" s="677"/>
      <c r="CSV76" s="677"/>
      <c r="CSW76" s="677"/>
      <c r="CSX76" s="677"/>
      <c r="CSY76" s="677"/>
      <c r="CSZ76" s="677"/>
      <c r="CTA76" s="677"/>
      <c r="CTB76" s="677"/>
      <c r="CTC76" s="677"/>
      <c r="CTD76" s="677"/>
      <c r="CTE76" s="677"/>
      <c r="CTF76" s="677"/>
      <c r="CTG76" s="677"/>
      <c r="CTH76" s="677"/>
      <c r="CTI76" s="677"/>
      <c r="CTJ76" s="677"/>
      <c r="CTK76" s="677"/>
      <c r="CTL76" s="677"/>
      <c r="CTM76" s="677"/>
      <c r="CTN76" s="677"/>
      <c r="CTO76" s="677"/>
      <c r="CTP76" s="677"/>
      <c r="CTQ76" s="677"/>
      <c r="CTR76" s="677"/>
      <c r="CTS76" s="677"/>
      <c r="CTT76" s="677"/>
      <c r="CTU76" s="677"/>
      <c r="CTV76" s="677"/>
      <c r="CTW76" s="677"/>
      <c r="CTX76" s="677"/>
      <c r="CTY76" s="677"/>
      <c r="CTZ76" s="677"/>
      <c r="CUA76" s="677"/>
      <c r="CUB76" s="677"/>
      <c r="CUC76" s="677"/>
      <c r="CUD76" s="677"/>
      <c r="CUE76" s="677"/>
      <c r="CUF76" s="677"/>
      <c r="CUG76" s="677"/>
      <c r="CUH76" s="677"/>
      <c r="CUI76" s="677"/>
      <c r="CUJ76" s="677"/>
      <c r="CUK76" s="677"/>
      <c r="CUL76" s="677"/>
      <c r="CUM76" s="677"/>
      <c r="CUN76" s="677"/>
      <c r="CUO76" s="677"/>
      <c r="CUP76" s="677"/>
      <c r="CUQ76" s="677"/>
      <c r="CUR76" s="677"/>
      <c r="CUS76" s="677"/>
      <c r="CUT76" s="677"/>
      <c r="CUU76" s="677"/>
      <c r="CUV76" s="677"/>
      <c r="CUW76" s="677"/>
      <c r="CUX76" s="677"/>
      <c r="CUY76" s="677"/>
      <c r="CUZ76" s="677"/>
      <c r="CVA76" s="677"/>
      <c r="CVB76" s="677"/>
      <c r="CVC76" s="677"/>
      <c r="CVD76" s="677"/>
      <c r="CVE76" s="677"/>
      <c r="CVF76" s="677"/>
      <c r="CVG76" s="677"/>
      <c r="CVH76" s="677"/>
      <c r="CVI76" s="677"/>
      <c r="CVJ76" s="677"/>
      <c r="CVK76" s="677"/>
      <c r="CVL76" s="677"/>
      <c r="CVM76" s="677"/>
      <c r="CVN76" s="677"/>
      <c r="CVO76" s="677"/>
      <c r="CVP76" s="677"/>
      <c r="CVQ76" s="677"/>
      <c r="CVR76" s="677"/>
      <c r="CVS76" s="677"/>
      <c r="CVT76" s="677"/>
      <c r="CVU76" s="677"/>
      <c r="CVV76" s="677"/>
      <c r="CVW76" s="677"/>
      <c r="CVX76" s="677"/>
      <c r="CVY76" s="677"/>
      <c r="CVZ76" s="677"/>
      <c r="CWA76" s="677"/>
      <c r="CWB76" s="677"/>
      <c r="CWC76" s="677"/>
      <c r="CWD76" s="677"/>
      <c r="CWE76" s="677"/>
      <c r="CWF76" s="677"/>
      <c r="CWG76" s="677"/>
      <c r="CWH76" s="677"/>
      <c r="CWI76" s="677"/>
      <c r="CWJ76" s="677"/>
      <c r="CWK76" s="677"/>
      <c r="CWL76" s="677"/>
      <c r="CWM76" s="677"/>
      <c r="CWN76" s="677"/>
      <c r="CWO76" s="677"/>
      <c r="CWP76" s="677"/>
      <c r="CWQ76" s="677"/>
      <c r="CWR76" s="677"/>
      <c r="CWS76" s="677"/>
      <c r="CWT76" s="677"/>
      <c r="CWU76" s="677"/>
      <c r="CWV76" s="677"/>
      <c r="CWW76" s="677"/>
      <c r="CWX76" s="677"/>
      <c r="CWY76" s="677"/>
      <c r="CWZ76" s="677"/>
      <c r="CXA76" s="677"/>
      <c r="CXB76" s="677"/>
      <c r="CXC76" s="677"/>
      <c r="CXD76" s="677"/>
      <c r="CXE76" s="677"/>
      <c r="CXF76" s="677"/>
      <c r="CXG76" s="677"/>
      <c r="CXH76" s="677"/>
      <c r="CXI76" s="677"/>
      <c r="CXJ76" s="677"/>
      <c r="CXK76" s="677"/>
      <c r="CXL76" s="677"/>
      <c r="CXM76" s="677"/>
      <c r="CXN76" s="677"/>
      <c r="CXO76" s="677"/>
      <c r="CXP76" s="677"/>
      <c r="CXQ76" s="677"/>
      <c r="CXR76" s="677"/>
      <c r="CXS76" s="677"/>
      <c r="CXT76" s="677"/>
      <c r="CXU76" s="677"/>
      <c r="CXV76" s="677"/>
      <c r="CXW76" s="677"/>
      <c r="CXX76" s="677"/>
      <c r="CXY76" s="677"/>
      <c r="CXZ76" s="677"/>
      <c r="CYA76" s="677"/>
      <c r="CYB76" s="677"/>
      <c r="CYC76" s="677"/>
      <c r="CYD76" s="677"/>
      <c r="CYE76" s="677"/>
      <c r="CYF76" s="677"/>
      <c r="CYG76" s="677"/>
      <c r="CYH76" s="677"/>
      <c r="CYI76" s="677"/>
      <c r="CYJ76" s="677"/>
      <c r="CYK76" s="677"/>
      <c r="CYL76" s="677"/>
      <c r="CYM76" s="677"/>
      <c r="CYN76" s="677"/>
      <c r="CYO76" s="677"/>
      <c r="CYP76" s="677"/>
      <c r="CYQ76" s="677"/>
      <c r="CYR76" s="677"/>
      <c r="CYS76" s="677"/>
      <c r="CYT76" s="677"/>
      <c r="CYU76" s="677"/>
      <c r="CYV76" s="677"/>
      <c r="CYW76" s="677"/>
      <c r="CYX76" s="677"/>
      <c r="CYY76" s="677"/>
      <c r="CYZ76" s="677"/>
      <c r="CZA76" s="677"/>
      <c r="CZB76" s="677"/>
      <c r="CZC76" s="677"/>
      <c r="CZD76" s="677"/>
      <c r="CZE76" s="677"/>
      <c r="CZF76" s="677"/>
      <c r="CZG76" s="677"/>
      <c r="CZH76" s="677"/>
      <c r="CZI76" s="677"/>
      <c r="CZJ76" s="677"/>
      <c r="CZK76" s="677"/>
      <c r="CZL76" s="677"/>
      <c r="CZM76" s="677"/>
      <c r="CZN76" s="677"/>
      <c r="CZO76" s="677"/>
      <c r="CZP76" s="677"/>
      <c r="CZQ76" s="677"/>
      <c r="CZR76" s="677"/>
      <c r="CZS76" s="677"/>
      <c r="CZT76" s="677"/>
      <c r="CZU76" s="677"/>
      <c r="CZV76" s="677"/>
      <c r="CZW76" s="677"/>
      <c r="CZX76" s="677"/>
      <c r="CZY76" s="677"/>
      <c r="CZZ76" s="677"/>
      <c r="DAA76" s="677"/>
      <c r="DAB76" s="677"/>
      <c r="DAC76" s="677"/>
      <c r="DAD76" s="677"/>
      <c r="DAE76" s="677"/>
      <c r="DAF76" s="677"/>
      <c r="DAG76" s="677"/>
      <c r="DAH76" s="677"/>
      <c r="DAI76" s="677"/>
      <c r="DAJ76" s="677"/>
      <c r="DAK76" s="677"/>
      <c r="DAL76" s="677"/>
      <c r="DAM76" s="677"/>
      <c r="DAN76" s="677"/>
      <c r="DAO76" s="677"/>
      <c r="DAP76" s="677"/>
      <c r="DAQ76" s="677"/>
      <c r="DAR76" s="677"/>
      <c r="DAS76" s="677"/>
      <c r="DAT76" s="677"/>
      <c r="DAU76" s="677"/>
      <c r="DAV76" s="677"/>
      <c r="DAW76" s="677"/>
      <c r="DAX76" s="677"/>
      <c r="DAY76" s="677"/>
      <c r="DAZ76" s="677"/>
      <c r="DBA76" s="677"/>
      <c r="DBB76" s="677"/>
      <c r="DBC76" s="677"/>
      <c r="DBD76" s="677"/>
      <c r="DBE76" s="677"/>
      <c r="DBF76" s="677"/>
      <c r="DBG76" s="677"/>
      <c r="DBH76" s="677"/>
      <c r="DBI76" s="677"/>
      <c r="DBJ76" s="677"/>
      <c r="DBK76" s="677"/>
      <c r="DBL76" s="677"/>
      <c r="DBM76" s="677"/>
      <c r="DBN76" s="677"/>
      <c r="DBO76" s="677"/>
      <c r="DBP76" s="677"/>
      <c r="DBQ76" s="677"/>
      <c r="DBR76" s="677"/>
      <c r="DBS76" s="677"/>
      <c r="DBT76" s="677"/>
      <c r="DBU76" s="677"/>
      <c r="DBV76" s="677"/>
      <c r="DBW76" s="677"/>
      <c r="DBX76" s="677"/>
      <c r="DBY76" s="677"/>
      <c r="DBZ76" s="677"/>
      <c r="DCA76" s="677"/>
      <c r="DCB76" s="677"/>
      <c r="DCC76" s="677"/>
      <c r="DCD76" s="677"/>
      <c r="DCE76" s="677"/>
      <c r="DCF76" s="677"/>
      <c r="DCG76" s="677"/>
      <c r="DCH76" s="677"/>
      <c r="DCI76" s="677"/>
      <c r="DCJ76" s="677"/>
      <c r="DCK76" s="677"/>
      <c r="DCL76" s="677"/>
      <c r="DCM76" s="677"/>
      <c r="DCN76" s="677"/>
      <c r="DCO76" s="677"/>
      <c r="DCP76" s="677"/>
      <c r="DCQ76" s="677"/>
      <c r="DCR76" s="677"/>
      <c r="DCS76" s="677"/>
      <c r="DCT76" s="677"/>
      <c r="DCU76" s="677"/>
      <c r="DCV76" s="677"/>
      <c r="DCW76" s="677"/>
      <c r="DCX76" s="677"/>
      <c r="DCY76" s="677"/>
      <c r="DCZ76" s="677"/>
      <c r="DDA76" s="677"/>
      <c r="DDB76" s="677"/>
      <c r="DDC76" s="677"/>
      <c r="DDD76" s="677"/>
      <c r="DDE76" s="677"/>
      <c r="DDF76" s="677"/>
      <c r="DDG76" s="677"/>
      <c r="DDH76" s="677"/>
      <c r="DDI76" s="677"/>
      <c r="DDJ76" s="677"/>
      <c r="DDK76" s="677"/>
      <c r="DDL76" s="677"/>
      <c r="DDM76" s="677"/>
      <c r="DDN76" s="677"/>
      <c r="DDO76" s="677"/>
      <c r="DDP76" s="677"/>
      <c r="DDQ76" s="677"/>
      <c r="DDR76" s="677"/>
      <c r="DDS76" s="677"/>
      <c r="DDT76" s="677"/>
      <c r="DDU76" s="677"/>
      <c r="DDV76" s="677"/>
      <c r="DDW76" s="677"/>
      <c r="DDX76" s="677"/>
      <c r="DDY76" s="677"/>
      <c r="DDZ76" s="677"/>
      <c r="DEA76" s="677"/>
      <c r="DEB76" s="677"/>
      <c r="DEC76" s="677"/>
      <c r="DED76" s="677"/>
      <c r="DEE76" s="677"/>
      <c r="DEF76" s="677"/>
      <c r="DEG76" s="677"/>
      <c r="DEH76" s="677"/>
      <c r="DEI76" s="677"/>
      <c r="DEJ76" s="677"/>
      <c r="DEK76" s="677"/>
      <c r="DEL76" s="677"/>
      <c r="DEM76" s="677"/>
      <c r="DEN76" s="677"/>
      <c r="DEO76" s="677"/>
      <c r="DEP76" s="677"/>
      <c r="DEQ76" s="677"/>
      <c r="DER76" s="677"/>
      <c r="DES76" s="677"/>
      <c r="DET76" s="677"/>
      <c r="DEU76" s="677"/>
      <c r="DEV76" s="677"/>
      <c r="DEW76" s="677"/>
      <c r="DEX76" s="677"/>
      <c r="DEY76" s="677"/>
      <c r="DEZ76" s="677"/>
      <c r="DFA76" s="677"/>
      <c r="DFB76" s="677"/>
      <c r="DFC76" s="677"/>
      <c r="DFD76" s="677"/>
      <c r="DFE76" s="677"/>
      <c r="DFF76" s="677"/>
      <c r="DFG76" s="677"/>
      <c r="DFH76" s="677"/>
      <c r="DFI76" s="677"/>
      <c r="DFJ76" s="677"/>
      <c r="DFK76" s="677"/>
      <c r="DFL76" s="677"/>
      <c r="DFM76" s="677"/>
      <c r="DFN76" s="677"/>
      <c r="DFO76" s="677"/>
      <c r="DFP76" s="677"/>
      <c r="DFQ76" s="677"/>
      <c r="DFR76" s="677"/>
      <c r="DFS76" s="677"/>
      <c r="DFT76" s="677"/>
      <c r="DFU76" s="677"/>
      <c r="DFV76" s="677"/>
      <c r="DFW76" s="677"/>
      <c r="DFX76" s="677"/>
      <c r="DFY76" s="677"/>
      <c r="DFZ76" s="677"/>
      <c r="DGA76" s="677"/>
      <c r="DGB76" s="677"/>
      <c r="DGC76" s="677"/>
      <c r="DGD76" s="677"/>
      <c r="DGE76" s="677"/>
      <c r="DGF76" s="677"/>
      <c r="DGG76" s="677"/>
      <c r="DGH76" s="677"/>
      <c r="DGI76" s="677"/>
      <c r="DGJ76" s="677"/>
      <c r="DGK76" s="677"/>
      <c r="DGL76" s="677"/>
      <c r="DGM76" s="677"/>
      <c r="DGN76" s="677"/>
      <c r="DGO76" s="677"/>
      <c r="DGP76" s="677"/>
      <c r="DGQ76" s="677"/>
      <c r="DGR76" s="677"/>
      <c r="DGS76" s="677"/>
      <c r="DGT76" s="677"/>
      <c r="DGU76" s="677"/>
      <c r="DGV76" s="677"/>
      <c r="DGW76" s="677"/>
      <c r="DGX76" s="677"/>
      <c r="DGY76" s="677"/>
      <c r="DGZ76" s="677"/>
      <c r="DHA76" s="677"/>
      <c r="DHB76" s="677"/>
      <c r="DHC76" s="677"/>
      <c r="DHD76" s="677"/>
      <c r="DHE76" s="677"/>
      <c r="DHF76" s="677"/>
      <c r="DHG76" s="677"/>
      <c r="DHH76" s="677"/>
      <c r="DHI76" s="677"/>
      <c r="DHJ76" s="677"/>
      <c r="DHK76" s="677"/>
      <c r="DHL76" s="677"/>
      <c r="DHM76" s="677"/>
      <c r="DHN76" s="677"/>
      <c r="DHO76" s="677"/>
      <c r="DHP76" s="677"/>
      <c r="DHQ76" s="677"/>
      <c r="DHR76" s="677"/>
      <c r="DHS76" s="677"/>
      <c r="DHT76" s="677"/>
      <c r="DHU76" s="677"/>
      <c r="DHV76" s="677"/>
      <c r="DHW76" s="677"/>
      <c r="DHX76" s="677"/>
      <c r="DHY76" s="677"/>
      <c r="DHZ76" s="677"/>
      <c r="DIA76" s="677"/>
      <c r="DIB76" s="677"/>
      <c r="DIC76" s="677"/>
      <c r="DID76" s="677"/>
      <c r="DIE76" s="677"/>
      <c r="DIF76" s="677"/>
      <c r="DIG76" s="677"/>
      <c r="DIH76" s="677"/>
      <c r="DII76" s="677"/>
      <c r="DIJ76" s="677"/>
      <c r="DIK76" s="677"/>
      <c r="DIL76" s="677"/>
      <c r="DIM76" s="677"/>
      <c r="DIN76" s="677"/>
      <c r="DIO76" s="677"/>
      <c r="DIP76" s="677"/>
      <c r="DIQ76" s="677"/>
      <c r="DIR76" s="677"/>
      <c r="DIS76" s="677"/>
      <c r="DIT76" s="677"/>
      <c r="DIU76" s="677"/>
      <c r="DIV76" s="677"/>
      <c r="DIW76" s="677"/>
      <c r="DIX76" s="677"/>
      <c r="DIY76" s="677"/>
      <c r="DIZ76" s="677"/>
      <c r="DJA76" s="677"/>
      <c r="DJB76" s="677"/>
      <c r="DJC76" s="677"/>
      <c r="DJD76" s="677"/>
      <c r="DJE76" s="677"/>
      <c r="DJF76" s="677"/>
      <c r="DJG76" s="677"/>
      <c r="DJH76" s="677"/>
      <c r="DJI76" s="677"/>
      <c r="DJJ76" s="677"/>
      <c r="DJK76" s="677"/>
      <c r="DJL76" s="677"/>
      <c r="DJM76" s="677"/>
      <c r="DJN76" s="677"/>
      <c r="DJO76" s="677"/>
      <c r="DJP76" s="677"/>
      <c r="DJQ76" s="677"/>
      <c r="DJR76" s="677"/>
      <c r="DJS76" s="677"/>
      <c r="DJT76" s="677"/>
      <c r="DJU76" s="677"/>
      <c r="DJV76" s="677"/>
      <c r="DJW76" s="677"/>
      <c r="DJX76" s="677"/>
      <c r="DJY76" s="677"/>
      <c r="DJZ76" s="677"/>
      <c r="DKA76" s="677"/>
      <c r="DKB76" s="677"/>
      <c r="DKC76" s="677"/>
      <c r="DKD76" s="677"/>
      <c r="DKE76" s="677"/>
      <c r="DKF76" s="677"/>
      <c r="DKG76" s="677"/>
      <c r="DKH76" s="677"/>
      <c r="DKI76" s="677"/>
      <c r="DKJ76" s="677"/>
      <c r="DKK76" s="677"/>
      <c r="DKL76" s="677"/>
      <c r="DKM76" s="677"/>
      <c r="DKN76" s="677"/>
      <c r="DKO76" s="677"/>
      <c r="DKP76" s="677"/>
      <c r="DKQ76" s="677"/>
      <c r="DKR76" s="677"/>
      <c r="DKS76" s="677"/>
      <c r="DKT76" s="677"/>
      <c r="DKU76" s="677"/>
      <c r="DKV76" s="677"/>
      <c r="DKW76" s="677"/>
      <c r="DKX76" s="677"/>
      <c r="DKY76" s="677"/>
      <c r="DKZ76" s="677"/>
      <c r="DLA76" s="677"/>
      <c r="DLB76" s="677"/>
      <c r="DLC76" s="677"/>
      <c r="DLD76" s="677"/>
      <c r="DLE76" s="677"/>
      <c r="DLF76" s="677"/>
      <c r="DLG76" s="677"/>
      <c r="DLH76" s="677"/>
      <c r="DLI76" s="677"/>
      <c r="DLJ76" s="677"/>
      <c r="DLK76" s="677"/>
      <c r="DLL76" s="677"/>
      <c r="DLM76" s="677"/>
      <c r="DLN76" s="677"/>
      <c r="DLO76" s="677"/>
      <c r="DLP76" s="677"/>
      <c r="DLQ76" s="677"/>
      <c r="DLR76" s="677"/>
      <c r="DLS76" s="677"/>
      <c r="DLT76" s="677"/>
      <c r="DLU76" s="677"/>
      <c r="DLV76" s="677"/>
      <c r="DLW76" s="677"/>
      <c r="DLX76" s="677"/>
      <c r="DLY76" s="677"/>
      <c r="DLZ76" s="677"/>
      <c r="DMA76" s="677"/>
      <c r="DMB76" s="677"/>
      <c r="DMC76" s="677"/>
      <c r="DMD76" s="677"/>
      <c r="DME76" s="677"/>
      <c r="DMF76" s="677"/>
      <c r="DMG76" s="677"/>
      <c r="DMH76" s="677"/>
      <c r="DMI76" s="677"/>
      <c r="DMJ76" s="677"/>
      <c r="DMK76" s="677"/>
      <c r="DML76" s="677"/>
      <c r="DMM76" s="677"/>
      <c r="DMN76" s="677"/>
      <c r="DMO76" s="677"/>
      <c r="DMP76" s="677"/>
      <c r="DMQ76" s="677"/>
      <c r="DMR76" s="677"/>
      <c r="DMS76" s="677"/>
      <c r="DMT76" s="677"/>
      <c r="DMU76" s="677"/>
      <c r="DMV76" s="677"/>
      <c r="DMW76" s="677"/>
      <c r="DMX76" s="677"/>
      <c r="DMY76" s="677"/>
      <c r="DMZ76" s="677"/>
      <c r="DNA76" s="677"/>
      <c r="DNB76" s="677"/>
      <c r="DNC76" s="677"/>
      <c r="DND76" s="677"/>
      <c r="DNE76" s="677"/>
      <c r="DNF76" s="677"/>
      <c r="DNG76" s="677"/>
      <c r="DNH76" s="677"/>
      <c r="DNI76" s="677"/>
      <c r="DNJ76" s="677"/>
      <c r="DNK76" s="677"/>
      <c r="DNL76" s="677"/>
      <c r="DNM76" s="677"/>
      <c r="DNN76" s="677"/>
      <c r="DNO76" s="677"/>
      <c r="DNP76" s="677"/>
      <c r="DNQ76" s="677"/>
      <c r="DNR76" s="677"/>
      <c r="DNS76" s="677"/>
      <c r="DNT76" s="677"/>
      <c r="DNU76" s="677"/>
      <c r="DNV76" s="677"/>
      <c r="DNW76" s="677"/>
      <c r="DNX76" s="677"/>
      <c r="DNY76" s="677"/>
      <c r="DNZ76" s="677"/>
      <c r="DOA76" s="677"/>
      <c r="DOB76" s="677"/>
      <c r="DOC76" s="677"/>
      <c r="DOD76" s="677"/>
      <c r="DOE76" s="677"/>
      <c r="DOF76" s="677"/>
      <c r="DOG76" s="677"/>
      <c r="DOH76" s="677"/>
      <c r="DOI76" s="677"/>
      <c r="DOJ76" s="677"/>
      <c r="DOK76" s="677"/>
      <c r="DOL76" s="677"/>
      <c r="DOM76" s="677"/>
      <c r="DON76" s="677"/>
      <c r="DOO76" s="677"/>
      <c r="DOP76" s="677"/>
      <c r="DOQ76" s="677"/>
      <c r="DOR76" s="677"/>
      <c r="DOS76" s="677"/>
      <c r="DOT76" s="677"/>
      <c r="DOU76" s="677"/>
      <c r="DOV76" s="677"/>
      <c r="DOW76" s="677"/>
      <c r="DOX76" s="677"/>
      <c r="DOY76" s="677"/>
      <c r="DOZ76" s="677"/>
      <c r="DPA76" s="677"/>
      <c r="DPB76" s="677"/>
      <c r="DPC76" s="677"/>
      <c r="DPD76" s="677"/>
      <c r="DPE76" s="677"/>
      <c r="DPF76" s="677"/>
      <c r="DPG76" s="677"/>
      <c r="DPH76" s="677"/>
      <c r="DPI76" s="677"/>
      <c r="DPJ76" s="677"/>
      <c r="DPK76" s="677"/>
      <c r="DPL76" s="677"/>
      <c r="DPM76" s="677"/>
      <c r="DPN76" s="677"/>
      <c r="DPO76" s="677"/>
      <c r="DPP76" s="677"/>
      <c r="DPQ76" s="677"/>
      <c r="DPR76" s="677"/>
      <c r="DPS76" s="677"/>
      <c r="DPT76" s="677"/>
      <c r="DPU76" s="677"/>
      <c r="DPV76" s="677"/>
      <c r="DPW76" s="677"/>
      <c r="DPX76" s="677"/>
      <c r="DPY76" s="677"/>
      <c r="DPZ76" s="677"/>
      <c r="DQA76" s="677"/>
      <c r="DQB76" s="677"/>
      <c r="DQC76" s="677"/>
      <c r="DQD76" s="677"/>
      <c r="DQE76" s="677"/>
      <c r="DQF76" s="677"/>
      <c r="DQG76" s="677"/>
      <c r="DQH76" s="677"/>
      <c r="DQI76" s="677"/>
      <c r="DQJ76" s="677"/>
      <c r="DQK76" s="677"/>
      <c r="DQL76" s="677"/>
      <c r="DQM76" s="677"/>
      <c r="DQN76" s="677"/>
      <c r="DQO76" s="677"/>
      <c r="DQP76" s="677"/>
      <c r="DQQ76" s="677"/>
      <c r="DQR76" s="677"/>
      <c r="DQS76" s="677"/>
      <c r="DQT76" s="677"/>
      <c r="DQU76" s="677"/>
      <c r="DQV76" s="677"/>
      <c r="DQW76" s="677"/>
      <c r="DQX76" s="677"/>
      <c r="DQY76" s="677"/>
      <c r="DQZ76" s="677"/>
      <c r="DRA76" s="677"/>
      <c r="DRB76" s="677"/>
      <c r="DRC76" s="677"/>
      <c r="DRD76" s="677"/>
      <c r="DRE76" s="677"/>
      <c r="DRF76" s="677"/>
      <c r="DRG76" s="677"/>
      <c r="DRH76" s="677"/>
      <c r="DRI76" s="677"/>
      <c r="DRJ76" s="677"/>
      <c r="DRK76" s="677"/>
      <c r="DRL76" s="677"/>
      <c r="DRM76" s="677"/>
      <c r="DRN76" s="677"/>
      <c r="DRO76" s="677"/>
      <c r="DRP76" s="677"/>
      <c r="DRQ76" s="677"/>
      <c r="DRR76" s="677"/>
      <c r="DRS76" s="677"/>
      <c r="DRT76" s="677"/>
      <c r="DRU76" s="677"/>
      <c r="DRV76" s="677"/>
      <c r="DRW76" s="677"/>
      <c r="DRX76" s="677"/>
      <c r="DRY76" s="677"/>
      <c r="DRZ76" s="677"/>
      <c r="DSA76" s="677"/>
      <c r="DSB76" s="677"/>
      <c r="DSC76" s="677"/>
      <c r="DSD76" s="677"/>
      <c r="DSE76" s="677"/>
      <c r="DSF76" s="677"/>
      <c r="DSG76" s="677"/>
      <c r="DSH76" s="677"/>
      <c r="DSI76" s="677"/>
      <c r="DSJ76" s="677"/>
      <c r="DSK76" s="677"/>
      <c r="DSL76" s="677"/>
      <c r="DSM76" s="677"/>
      <c r="DSN76" s="677"/>
      <c r="DSO76" s="677"/>
      <c r="DSP76" s="677"/>
      <c r="DSQ76" s="677"/>
      <c r="DSR76" s="677"/>
      <c r="DSS76" s="677"/>
      <c r="DST76" s="677"/>
      <c r="DSU76" s="677"/>
      <c r="DSV76" s="677"/>
      <c r="DSW76" s="677"/>
      <c r="DSX76" s="677"/>
      <c r="DSY76" s="677"/>
      <c r="DSZ76" s="677"/>
      <c r="DTA76" s="677"/>
      <c r="DTB76" s="677"/>
      <c r="DTC76" s="677"/>
      <c r="DTD76" s="677"/>
      <c r="DTE76" s="677"/>
      <c r="DTF76" s="677"/>
      <c r="DTG76" s="677"/>
      <c r="DTH76" s="677"/>
      <c r="DTI76" s="677"/>
      <c r="DTJ76" s="677"/>
      <c r="DTK76" s="677"/>
      <c r="DTL76" s="677"/>
      <c r="DTM76" s="677"/>
      <c r="DTN76" s="677"/>
      <c r="DTO76" s="677"/>
      <c r="DTP76" s="677"/>
      <c r="DTQ76" s="677"/>
      <c r="DTR76" s="677"/>
      <c r="DTS76" s="677"/>
      <c r="DTT76" s="677"/>
      <c r="DTU76" s="677"/>
      <c r="DTV76" s="677"/>
      <c r="DTW76" s="677"/>
      <c r="DTX76" s="677"/>
      <c r="DTY76" s="677"/>
      <c r="DTZ76" s="677"/>
      <c r="DUA76" s="677"/>
      <c r="DUB76" s="677"/>
      <c r="DUC76" s="677"/>
      <c r="DUD76" s="677"/>
      <c r="DUE76" s="677"/>
      <c r="DUF76" s="677"/>
      <c r="DUG76" s="677"/>
      <c r="DUH76" s="677"/>
      <c r="DUI76" s="677"/>
      <c r="DUJ76" s="677"/>
      <c r="DUK76" s="677"/>
      <c r="DUL76" s="677"/>
      <c r="DUM76" s="677"/>
      <c r="DUN76" s="677"/>
      <c r="DUO76" s="677"/>
      <c r="DUP76" s="677"/>
      <c r="DUQ76" s="677"/>
      <c r="DUR76" s="677"/>
      <c r="DUS76" s="677"/>
      <c r="DUT76" s="677"/>
      <c r="DUU76" s="677"/>
      <c r="DUV76" s="677"/>
      <c r="DUW76" s="677"/>
      <c r="DUX76" s="677"/>
      <c r="DUY76" s="677"/>
      <c r="DUZ76" s="677"/>
      <c r="DVA76" s="677"/>
      <c r="DVB76" s="677"/>
      <c r="DVC76" s="677"/>
      <c r="DVD76" s="677"/>
      <c r="DVE76" s="677"/>
      <c r="DVF76" s="677"/>
      <c r="DVG76" s="677"/>
      <c r="DVH76" s="677"/>
      <c r="DVI76" s="677"/>
      <c r="DVJ76" s="677"/>
      <c r="DVK76" s="677"/>
      <c r="DVL76" s="677"/>
      <c r="DVM76" s="677"/>
      <c r="DVN76" s="677"/>
      <c r="DVO76" s="677"/>
      <c r="DVP76" s="677"/>
      <c r="DVQ76" s="677"/>
      <c r="DVR76" s="677"/>
      <c r="DVS76" s="677"/>
      <c r="DVT76" s="677"/>
      <c r="DVU76" s="677"/>
      <c r="DVV76" s="677"/>
      <c r="DVW76" s="677"/>
      <c r="DVX76" s="677"/>
      <c r="DVY76" s="677"/>
      <c r="DVZ76" s="677"/>
      <c r="DWA76" s="677"/>
      <c r="DWB76" s="677"/>
      <c r="DWC76" s="677"/>
      <c r="DWD76" s="677"/>
      <c r="DWE76" s="677"/>
      <c r="DWF76" s="677"/>
      <c r="DWG76" s="677"/>
      <c r="DWH76" s="677"/>
      <c r="DWI76" s="677"/>
      <c r="DWJ76" s="677"/>
      <c r="DWK76" s="677"/>
      <c r="DWL76" s="677"/>
      <c r="DWM76" s="677"/>
      <c r="DWN76" s="677"/>
      <c r="DWO76" s="677"/>
      <c r="DWP76" s="677"/>
      <c r="DWQ76" s="677"/>
      <c r="DWR76" s="677"/>
      <c r="DWS76" s="677"/>
      <c r="DWT76" s="677"/>
      <c r="DWU76" s="677"/>
      <c r="DWV76" s="677"/>
      <c r="DWW76" s="677"/>
      <c r="DWX76" s="677"/>
      <c r="DWY76" s="677"/>
      <c r="DWZ76" s="677"/>
      <c r="DXA76" s="677"/>
      <c r="DXB76" s="677"/>
      <c r="DXC76" s="677"/>
      <c r="DXD76" s="677"/>
      <c r="DXE76" s="677"/>
      <c r="DXF76" s="677"/>
      <c r="DXG76" s="677"/>
      <c r="DXH76" s="677"/>
      <c r="DXI76" s="677"/>
      <c r="DXJ76" s="677"/>
      <c r="DXK76" s="677"/>
      <c r="DXL76" s="677"/>
      <c r="DXM76" s="677"/>
      <c r="DXN76" s="677"/>
      <c r="DXO76" s="677"/>
      <c r="DXP76" s="677"/>
      <c r="DXQ76" s="677"/>
      <c r="DXR76" s="677"/>
      <c r="DXS76" s="677"/>
      <c r="DXT76" s="677"/>
      <c r="DXU76" s="677"/>
      <c r="DXV76" s="677"/>
      <c r="DXW76" s="677"/>
      <c r="DXX76" s="677"/>
      <c r="DXY76" s="677"/>
      <c r="DXZ76" s="677"/>
      <c r="DYA76" s="677"/>
      <c r="DYB76" s="677"/>
      <c r="DYC76" s="677"/>
      <c r="DYD76" s="677"/>
      <c r="DYE76" s="677"/>
      <c r="DYF76" s="677"/>
      <c r="DYG76" s="677"/>
      <c r="DYH76" s="677"/>
      <c r="DYI76" s="677"/>
      <c r="DYJ76" s="677"/>
      <c r="DYK76" s="677"/>
      <c r="DYL76" s="677"/>
      <c r="DYM76" s="677"/>
      <c r="DYN76" s="677"/>
      <c r="DYO76" s="677"/>
      <c r="DYP76" s="677"/>
      <c r="DYQ76" s="677"/>
      <c r="DYR76" s="677"/>
      <c r="DYS76" s="677"/>
      <c r="DYT76" s="677"/>
      <c r="DYU76" s="677"/>
      <c r="DYV76" s="677"/>
      <c r="DYW76" s="677"/>
      <c r="DYX76" s="677"/>
      <c r="DYY76" s="677"/>
      <c r="DYZ76" s="677"/>
      <c r="DZA76" s="677"/>
      <c r="DZB76" s="677"/>
      <c r="DZC76" s="677"/>
      <c r="DZD76" s="677"/>
      <c r="DZE76" s="677"/>
      <c r="DZF76" s="677"/>
      <c r="DZG76" s="677"/>
      <c r="DZH76" s="677"/>
      <c r="DZI76" s="677"/>
      <c r="DZJ76" s="677"/>
      <c r="DZK76" s="677"/>
      <c r="DZL76" s="677"/>
      <c r="DZM76" s="677"/>
      <c r="DZN76" s="677"/>
      <c r="DZO76" s="677"/>
      <c r="DZP76" s="677"/>
      <c r="DZQ76" s="677"/>
      <c r="DZR76" s="677"/>
      <c r="DZS76" s="677"/>
      <c r="DZT76" s="677"/>
      <c r="DZU76" s="677"/>
      <c r="DZV76" s="677"/>
      <c r="DZW76" s="677"/>
      <c r="DZX76" s="677"/>
      <c r="DZY76" s="677"/>
      <c r="DZZ76" s="677"/>
      <c r="EAA76" s="677"/>
      <c r="EAB76" s="677"/>
      <c r="EAC76" s="677"/>
      <c r="EAD76" s="677"/>
      <c r="EAE76" s="677"/>
      <c r="EAF76" s="677"/>
      <c r="EAG76" s="677"/>
      <c r="EAH76" s="677"/>
      <c r="EAI76" s="677"/>
      <c r="EAJ76" s="677"/>
      <c r="EAK76" s="677"/>
      <c r="EAL76" s="677"/>
      <c r="EAM76" s="677"/>
      <c r="EAN76" s="677"/>
      <c r="EAO76" s="677"/>
      <c r="EAP76" s="677"/>
      <c r="EAQ76" s="677"/>
      <c r="EAR76" s="677"/>
      <c r="EAS76" s="677"/>
      <c r="EAT76" s="677"/>
      <c r="EAU76" s="677"/>
      <c r="EAV76" s="677"/>
      <c r="EAW76" s="677"/>
      <c r="EAX76" s="677"/>
      <c r="EAY76" s="677"/>
      <c r="EAZ76" s="677"/>
      <c r="EBA76" s="677"/>
      <c r="EBB76" s="677"/>
      <c r="EBC76" s="677"/>
      <c r="EBD76" s="677"/>
      <c r="EBE76" s="677"/>
      <c r="EBF76" s="677"/>
      <c r="EBG76" s="677"/>
      <c r="EBH76" s="677"/>
      <c r="EBI76" s="677"/>
      <c r="EBJ76" s="677"/>
      <c r="EBK76" s="677"/>
      <c r="EBL76" s="677"/>
      <c r="EBM76" s="677"/>
      <c r="EBN76" s="677"/>
      <c r="EBO76" s="677"/>
      <c r="EBP76" s="677"/>
      <c r="EBQ76" s="677"/>
      <c r="EBR76" s="677"/>
      <c r="EBS76" s="677"/>
      <c r="EBT76" s="677"/>
      <c r="EBU76" s="677"/>
      <c r="EBV76" s="677"/>
      <c r="EBW76" s="677"/>
      <c r="EBX76" s="677"/>
      <c r="EBY76" s="677"/>
      <c r="EBZ76" s="677"/>
      <c r="ECA76" s="677"/>
      <c r="ECB76" s="677"/>
      <c r="ECC76" s="677"/>
      <c r="ECD76" s="677"/>
      <c r="ECE76" s="677"/>
      <c r="ECF76" s="677"/>
      <c r="ECG76" s="677"/>
      <c r="ECH76" s="677"/>
      <c r="ECI76" s="677"/>
      <c r="ECJ76" s="677"/>
      <c r="ECK76" s="677"/>
      <c r="ECL76" s="677"/>
      <c r="ECM76" s="677"/>
      <c r="ECN76" s="677"/>
      <c r="ECO76" s="677"/>
      <c r="ECP76" s="677"/>
      <c r="ECQ76" s="677"/>
      <c r="ECR76" s="677"/>
      <c r="ECS76" s="677"/>
      <c r="ECT76" s="677"/>
      <c r="ECU76" s="677"/>
      <c r="ECV76" s="677"/>
      <c r="ECW76" s="677"/>
      <c r="ECX76" s="677"/>
      <c r="ECY76" s="677"/>
      <c r="ECZ76" s="677"/>
      <c r="EDA76" s="677"/>
      <c r="EDB76" s="677"/>
      <c r="EDC76" s="677"/>
      <c r="EDD76" s="677"/>
      <c r="EDE76" s="677"/>
      <c r="EDF76" s="677"/>
      <c r="EDG76" s="677"/>
      <c r="EDH76" s="677"/>
      <c r="EDI76" s="677"/>
      <c r="EDJ76" s="677"/>
      <c r="EDK76" s="677"/>
      <c r="EDL76" s="677"/>
      <c r="EDM76" s="677"/>
      <c r="EDN76" s="677"/>
      <c r="EDO76" s="677"/>
      <c r="EDP76" s="677"/>
      <c r="EDQ76" s="677"/>
      <c r="EDR76" s="677"/>
      <c r="EDS76" s="677"/>
      <c r="EDT76" s="677"/>
      <c r="EDU76" s="677"/>
      <c r="EDV76" s="677"/>
      <c r="EDW76" s="677"/>
      <c r="EDX76" s="677"/>
      <c r="EDY76" s="677"/>
      <c r="EDZ76" s="677"/>
      <c r="EEA76" s="677"/>
      <c r="EEB76" s="677"/>
      <c r="EEC76" s="677"/>
      <c r="EED76" s="677"/>
      <c r="EEE76" s="677"/>
      <c r="EEF76" s="677"/>
      <c r="EEG76" s="677"/>
      <c r="EEH76" s="677"/>
      <c r="EEI76" s="677"/>
      <c r="EEJ76" s="677"/>
      <c r="EEK76" s="677"/>
      <c r="EEL76" s="677"/>
      <c r="EEM76" s="677"/>
      <c r="EEN76" s="677"/>
      <c r="EEO76" s="677"/>
      <c r="EEP76" s="677"/>
      <c r="EEQ76" s="677"/>
      <c r="EER76" s="677"/>
      <c r="EES76" s="677"/>
      <c r="EET76" s="677"/>
      <c r="EEU76" s="677"/>
      <c r="EEV76" s="677"/>
      <c r="EEW76" s="677"/>
      <c r="EEX76" s="677"/>
      <c r="EEY76" s="677"/>
      <c r="EEZ76" s="677"/>
      <c r="EFA76" s="677"/>
      <c r="EFB76" s="677"/>
      <c r="EFC76" s="677"/>
      <c r="EFD76" s="677"/>
      <c r="EFE76" s="677"/>
      <c r="EFF76" s="677"/>
      <c r="EFG76" s="677"/>
      <c r="EFH76" s="677"/>
      <c r="EFI76" s="677"/>
      <c r="EFJ76" s="677"/>
      <c r="EFK76" s="677"/>
      <c r="EFL76" s="677"/>
      <c r="EFM76" s="677"/>
      <c r="EFN76" s="677"/>
      <c r="EFO76" s="677"/>
      <c r="EFP76" s="677"/>
      <c r="EFQ76" s="677"/>
      <c r="EFR76" s="677"/>
      <c r="EFS76" s="677"/>
      <c r="EFT76" s="677"/>
      <c r="EFU76" s="677"/>
      <c r="EFV76" s="677"/>
      <c r="EFW76" s="677"/>
      <c r="EFX76" s="677"/>
      <c r="EFY76" s="677"/>
      <c r="EFZ76" s="677"/>
      <c r="EGA76" s="677"/>
      <c r="EGB76" s="677"/>
      <c r="EGC76" s="677"/>
      <c r="EGD76" s="677"/>
      <c r="EGE76" s="677"/>
      <c r="EGF76" s="677"/>
      <c r="EGG76" s="677"/>
      <c r="EGH76" s="677"/>
      <c r="EGI76" s="677"/>
      <c r="EGJ76" s="677"/>
      <c r="EGK76" s="677"/>
      <c r="EGL76" s="677"/>
      <c r="EGM76" s="677"/>
      <c r="EGN76" s="677"/>
      <c r="EGO76" s="677"/>
      <c r="EGP76" s="677"/>
      <c r="EGQ76" s="677"/>
      <c r="EGR76" s="677"/>
      <c r="EGS76" s="677"/>
      <c r="EGT76" s="677"/>
      <c r="EGU76" s="677"/>
      <c r="EGV76" s="677"/>
      <c r="EGW76" s="677"/>
      <c r="EGX76" s="677"/>
      <c r="EGY76" s="677"/>
      <c r="EGZ76" s="677"/>
      <c r="EHA76" s="677"/>
      <c r="EHB76" s="677"/>
      <c r="EHC76" s="677"/>
      <c r="EHD76" s="677"/>
      <c r="EHE76" s="677"/>
      <c r="EHF76" s="677"/>
      <c r="EHG76" s="677"/>
      <c r="EHH76" s="677"/>
      <c r="EHI76" s="677"/>
      <c r="EHJ76" s="677"/>
      <c r="EHK76" s="677"/>
      <c r="EHL76" s="677"/>
      <c r="EHM76" s="677"/>
      <c r="EHN76" s="677"/>
      <c r="EHO76" s="677"/>
      <c r="EHP76" s="677"/>
      <c r="EHQ76" s="677"/>
      <c r="EHR76" s="677"/>
      <c r="EHS76" s="677"/>
      <c r="EHT76" s="677"/>
      <c r="EHU76" s="677"/>
      <c r="EHV76" s="677"/>
      <c r="EHW76" s="677"/>
      <c r="EHX76" s="677"/>
      <c r="EHY76" s="677"/>
      <c r="EHZ76" s="677"/>
      <c r="EIA76" s="677"/>
      <c r="EIB76" s="677"/>
      <c r="EIC76" s="677"/>
      <c r="EID76" s="677"/>
      <c r="EIE76" s="677"/>
      <c r="EIF76" s="677"/>
      <c r="EIG76" s="677"/>
      <c r="EIH76" s="677"/>
      <c r="EII76" s="677"/>
      <c r="EIJ76" s="677"/>
      <c r="EIK76" s="677"/>
      <c r="EIL76" s="677"/>
      <c r="EIM76" s="677"/>
      <c r="EIN76" s="677"/>
      <c r="EIO76" s="677"/>
      <c r="EIP76" s="677"/>
      <c r="EIQ76" s="677"/>
      <c r="EIR76" s="677"/>
      <c r="EIS76" s="677"/>
      <c r="EIT76" s="677"/>
      <c r="EIU76" s="677"/>
      <c r="EIV76" s="677"/>
      <c r="EIW76" s="677"/>
      <c r="EIX76" s="677"/>
      <c r="EIY76" s="677"/>
      <c r="EIZ76" s="677"/>
      <c r="EJA76" s="677"/>
      <c r="EJB76" s="677"/>
      <c r="EJC76" s="677"/>
      <c r="EJD76" s="677"/>
      <c r="EJE76" s="677"/>
      <c r="EJF76" s="677"/>
      <c r="EJG76" s="677"/>
      <c r="EJH76" s="677"/>
      <c r="EJI76" s="677"/>
      <c r="EJJ76" s="677"/>
      <c r="EJK76" s="677"/>
      <c r="EJL76" s="677"/>
      <c r="EJM76" s="677"/>
      <c r="EJN76" s="677"/>
      <c r="EJO76" s="677"/>
      <c r="EJP76" s="677"/>
      <c r="EJQ76" s="677"/>
      <c r="EJR76" s="677"/>
      <c r="EJS76" s="677"/>
      <c r="EJT76" s="677"/>
      <c r="EJU76" s="677"/>
      <c r="EJV76" s="677"/>
      <c r="EJW76" s="677"/>
      <c r="EJX76" s="677"/>
      <c r="EJY76" s="677"/>
      <c r="EJZ76" s="677"/>
      <c r="EKA76" s="677"/>
      <c r="EKB76" s="677"/>
      <c r="EKC76" s="677"/>
      <c r="EKD76" s="677"/>
      <c r="EKE76" s="677"/>
      <c r="EKF76" s="677"/>
      <c r="EKG76" s="677"/>
      <c r="EKH76" s="677"/>
      <c r="EKI76" s="677"/>
      <c r="EKJ76" s="677"/>
      <c r="EKK76" s="677"/>
      <c r="EKL76" s="677"/>
      <c r="EKM76" s="677"/>
      <c r="EKN76" s="677"/>
      <c r="EKO76" s="677"/>
      <c r="EKP76" s="677"/>
      <c r="EKQ76" s="677"/>
      <c r="EKR76" s="677"/>
      <c r="EKS76" s="677"/>
      <c r="EKT76" s="677"/>
      <c r="EKU76" s="677"/>
      <c r="EKV76" s="677"/>
      <c r="EKW76" s="677"/>
      <c r="EKX76" s="677"/>
      <c r="EKY76" s="677"/>
      <c r="EKZ76" s="677"/>
      <c r="ELA76" s="677"/>
      <c r="ELB76" s="677"/>
      <c r="ELC76" s="677"/>
      <c r="ELD76" s="677"/>
      <c r="ELE76" s="677"/>
      <c r="ELF76" s="677"/>
      <c r="ELG76" s="677"/>
      <c r="ELH76" s="677"/>
      <c r="ELI76" s="677"/>
      <c r="ELJ76" s="677"/>
      <c r="ELK76" s="677"/>
      <c r="ELL76" s="677"/>
      <c r="ELM76" s="677"/>
      <c r="ELN76" s="677"/>
      <c r="ELO76" s="677"/>
      <c r="ELP76" s="677"/>
      <c r="ELQ76" s="677"/>
      <c r="ELR76" s="677"/>
      <c r="ELS76" s="677"/>
      <c r="ELT76" s="677"/>
      <c r="ELU76" s="677"/>
      <c r="ELV76" s="677"/>
      <c r="ELW76" s="677"/>
      <c r="ELX76" s="677"/>
      <c r="ELY76" s="677"/>
      <c r="ELZ76" s="677"/>
      <c r="EMA76" s="677"/>
      <c r="EMB76" s="677"/>
      <c r="EMC76" s="677"/>
      <c r="EMD76" s="677"/>
      <c r="EME76" s="677"/>
      <c r="EMF76" s="677"/>
      <c r="EMG76" s="677"/>
      <c r="EMH76" s="677"/>
      <c r="EMI76" s="677"/>
      <c r="EMJ76" s="677"/>
      <c r="EMK76" s="677"/>
      <c r="EML76" s="677"/>
      <c r="EMM76" s="677"/>
      <c r="EMN76" s="677"/>
      <c r="EMO76" s="677"/>
      <c r="EMP76" s="677"/>
      <c r="EMQ76" s="677"/>
      <c r="EMR76" s="677"/>
      <c r="EMS76" s="677"/>
      <c r="EMT76" s="677"/>
      <c r="EMU76" s="677"/>
      <c r="EMV76" s="677"/>
      <c r="EMW76" s="677"/>
      <c r="EMX76" s="677"/>
      <c r="EMY76" s="677"/>
      <c r="EMZ76" s="677"/>
      <c r="ENA76" s="677"/>
      <c r="ENB76" s="677"/>
      <c r="ENC76" s="677"/>
      <c r="END76" s="677"/>
      <c r="ENE76" s="677"/>
      <c r="ENF76" s="677"/>
      <c r="ENG76" s="677"/>
      <c r="ENH76" s="677"/>
      <c r="ENI76" s="677"/>
      <c r="ENJ76" s="677"/>
      <c r="ENK76" s="677"/>
      <c r="ENL76" s="677"/>
      <c r="ENM76" s="677"/>
      <c r="ENN76" s="677"/>
      <c r="ENO76" s="677"/>
      <c r="ENP76" s="677"/>
      <c r="ENQ76" s="677"/>
      <c r="ENR76" s="677"/>
      <c r="ENS76" s="677"/>
      <c r="ENT76" s="677"/>
      <c r="ENU76" s="677"/>
      <c r="ENV76" s="677"/>
      <c r="ENW76" s="677"/>
      <c r="ENX76" s="677"/>
      <c r="ENY76" s="677"/>
      <c r="ENZ76" s="677"/>
      <c r="EOA76" s="677"/>
      <c r="EOB76" s="677"/>
      <c r="EOC76" s="677"/>
      <c r="EOD76" s="677"/>
      <c r="EOE76" s="677"/>
      <c r="EOF76" s="677"/>
      <c r="EOG76" s="677"/>
      <c r="EOH76" s="677"/>
      <c r="EOI76" s="677"/>
      <c r="EOJ76" s="677"/>
      <c r="EOK76" s="677"/>
      <c r="EOL76" s="677"/>
      <c r="EOM76" s="677"/>
      <c r="EON76" s="677"/>
      <c r="EOO76" s="677"/>
      <c r="EOP76" s="677"/>
      <c r="EOQ76" s="677"/>
      <c r="EOR76" s="677"/>
      <c r="EOS76" s="677"/>
      <c r="EOT76" s="677"/>
      <c r="EOU76" s="677"/>
      <c r="EOV76" s="677"/>
      <c r="EOW76" s="677"/>
      <c r="EOX76" s="677"/>
      <c r="EOY76" s="677"/>
      <c r="EOZ76" s="677"/>
      <c r="EPA76" s="677"/>
      <c r="EPB76" s="677"/>
      <c r="EPC76" s="677"/>
      <c r="EPD76" s="677"/>
      <c r="EPE76" s="677"/>
      <c r="EPF76" s="677"/>
      <c r="EPG76" s="677"/>
      <c r="EPH76" s="677"/>
      <c r="EPI76" s="677"/>
      <c r="EPJ76" s="677"/>
      <c r="EPK76" s="677"/>
      <c r="EPL76" s="677"/>
      <c r="EPM76" s="677"/>
      <c r="EPN76" s="677"/>
      <c r="EPO76" s="677"/>
      <c r="EPP76" s="677"/>
      <c r="EPQ76" s="677"/>
      <c r="EPR76" s="677"/>
      <c r="EPS76" s="677"/>
      <c r="EPT76" s="677"/>
      <c r="EPU76" s="677"/>
      <c r="EPV76" s="677"/>
      <c r="EPW76" s="677"/>
      <c r="EPX76" s="677"/>
      <c r="EPY76" s="677"/>
      <c r="EPZ76" s="677"/>
      <c r="EQA76" s="677"/>
      <c r="EQB76" s="677"/>
      <c r="EQC76" s="677"/>
      <c r="EQD76" s="677"/>
      <c r="EQE76" s="677"/>
      <c r="EQF76" s="677"/>
      <c r="EQG76" s="677"/>
      <c r="EQH76" s="677"/>
      <c r="EQI76" s="677"/>
      <c r="EQJ76" s="677"/>
      <c r="EQK76" s="677"/>
      <c r="EQL76" s="677"/>
      <c r="EQM76" s="677"/>
      <c r="EQN76" s="677"/>
      <c r="EQO76" s="677"/>
      <c r="EQP76" s="677"/>
      <c r="EQQ76" s="677"/>
      <c r="EQR76" s="677"/>
      <c r="EQS76" s="677"/>
      <c r="EQT76" s="677"/>
      <c r="EQU76" s="677"/>
      <c r="EQV76" s="677"/>
      <c r="EQW76" s="677"/>
      <c r="EQX76" s="677"/>
      <c r="EQY76" s="677"/>
      <c r="EQZ76" s="677"/>
      <c r="ERA76" s="677"/>
      <c r="ERB76" s="677"/>
      <c r="ERC76" s="677"/>
      <c r="ERD76" s="677"/>
      <c r="ERE76" s="677"/>
      <c r="ERF76" s="677"/>
      <c r="ERG76" s="677"/>
      <c r="ERH76" s="677"/>
      <c r="ERI76" s="677"/>
      <c r="ERJ76" s="677"/>
      <c r="ERK76" s="677"/>
      <c r="ERL76" s="677"/>
      <c r="ERM76" s="677"/>
      <c r="ERN76" s="677"/>
      <c r="ERO76" s="677"/>
      <c r="ERP76" s="677"/>
      <c r="ERQ76" s="677"/>
      <c r="ERR76" s="677"/>
      <c r="ERS76" s="677"/>
      <c r="ERT76" s="677"/>
      <c r="ERU76" s="677"/>
      <c r="ERV76" s="677"/>
      <c r="ERW76" s="677"/>
      <c r="ERX76" s="677"/>
      <c r="ERY76" s="677"/>
      <c r="ERZ76" s="677"/>
      <c r="ESA76" s="677"/>
      <c r="ESB76" s="677"/>
      <c r="ESC76" s="677"/>
      <c r="ESD76" s="677"/>
      <c r="ESE76" s="677"/>
      <c r="ESF76" s="677"/>
      <c r="ESG76" s="677"/>
      <c r="ESH76" s="677"/>
      <c r="ESI76" s="677"/>
      <c r="ESJ76" s="677"/>
      <c r="ESK76" s="677"/>
      <c r="ESL76" s="677"/>
      <c r="ESM76" s="677"/>
      <c r="ESN76" s="677"/>
      <c r="ESO76" s="677"/>
      <c r="ESP76" s="677"/>
      <c r="ESQ76" s="677"/>
      <c r="ESR76" s="677"/>
      <c r="ESS76" s="677"/>
      <c r="EST76" s="677"/>
      <c r="ESU76" s="677"/>
      <c r="ESV76" s="677"/>
      <c r="ESW76" s="677"/>
      <c r="ESX76" s="677"/>
      <c r="ESY76" s="677"/>
      <c r="ESZ76" s="677"/>
      <c r="ETA76" s="677"/>
      <c r="ETB76" s="677"/>
      <c r="ETC76" s="677"/>
      <c r="ETD76" s="677"/>
      <c r="ETE76" s="677"/>
      <c r="ETF76" s="677"/>
      <c r="ETG76" s="677"/>
      <c r="ETH76" s="677"/>
      <c r="ETI76" s="677"/>
      <c r="ETJ76" s="677"/>
      <c r="ETK76" s="677"/>
      <c r="ETL76" s="677"/>
      <c r="ETM76" s="677"/>
      <c r="ETN76" s="677"/>
      <c r="ETO76" s="677"/>
      <c r="ETP76" s="677"/>
      <c r="ETQ76" s="677"/>
      <c r="ETR76" s="677"/>
      <c r="ETS76" s="677"/>
      <c r="ETT76" s="677"/>
      <c r="ETU76" s="677"/>
      <c r="ETV76" s="677"/>
      <c r="ETW76" s="677"/>
      <c r="ETX76" s="677"/>
      <c r="ETY76" s="677"/>
      <c r="ETZ76" s="677"/>
      <c r="EUA76" s="677"/>
      <c r="EUB76" s="677"/>
      <c r="EUC76" s="677"/>
      <c r="EUD76" s="677"/>
      <c r="EUE76" s="677"/>
      <c r="EUF76" s="677"/>
      <c r="EUG76" s="677"/>
      <c r="EUH76" s="677"/>
      <c r="EUI76" s="677"/>
      <c r="EUJ76" s="677"/>
      <c r="EUK76" s="677"/>
      <c r="EUL76" s="677"/>
      <c r="EUM76" s="677"/>
      <c r="EUN76" s="677"/>
      <c r="EUO76" s="677"/>
      <c r="EUP76" s="677"/>
      <c r="EUQ76" s="677"/>
      <c r="EUR76" s="677"/>
      <c r="EUS76" s="677"/>
      <c r="EUT76" s="677"/>
      <c r="EUU76" s="677"/>
      <c r="EUV76" s="677"/>
      <c r="EUW76" s="677"/>
      <c r="EUX76" s="677"/>
      <c r="EUY76" s="677"/>
      <c r="EUZ76" s="677"/>
      <c r="EVA76" s="677"/>
      <c r="EVB76" s="677"/>
      <c r="EVC76" s="677"/>
      <c r="EVD76" s="677"/>
      <c r="EVE76" s="677"/>
      <c r="EVF76" s="677"/>
      <c r="EVG76" s="677"/>
      <c r="EVH76" s="677"/>
      <c r="EVI76" s="677"/>
      <c r="EVJ76" s="677"/>
      <c r="EVK76" s="677"/>
      <c r="EVL76" s="677"/>
      <c r="EVM76" s="677"/>
      <c r="EVN76" s="677"/>
      <c r="EVO76" s="677"/>
      <c r="EVP76" s="677"/>
      <c r="EVQ76" s="677"/>
      <c r="EVR76" s="677"/>
      <c r="EVS76" s="677"/>
      <c r="EVT76" s="677"/>
      <c r="EVU76" s="677"/>
      <c r="EVV76" s="677"/>
      <c r="EVW76" s="677"/>
      <c r="EVX76" s="677"/>
      <c r="EVY76" s="677"/>
      <c r="EVZ76" s="677"/>
      <c r="EWA76" s="677"/>
      <c r="EWB76" s="677"/>
      <c r="EWC76" s="677"/>
      <c r="EWD76" s="677"/>
      <c r="EWE76" s="677"/>
      <c r="EWF76" s="677"/>
      <c r="EWG76" s="677"/>
      <c r="EWH76" s="677"/>
      <c r="EWI76" s="677"/>
      <c r="EWJ76" s="677"/>
      <c r="EWK76" s="677"/>
      <c r="EWL76" s="677"/>
      <c r="EWM76" s="677"/>
      <c r="EWN76" s="677"/>
      <c r="EWO76" s="677"/>
      <c r="EWP76" s="677"/>
      <c r="EWQ76" s="677"/>
      <c r="EWR76" s="677"/>
      <c r="EWS76" s="677"/>
      <c r="EWT76" s="677"/>
      <c r="EWU76" s="677"/>
      <c r="EWV76" s="677"/>
      <c r="EWW76" s="677"/>
      <c r="EWX76" s="677"/>
      <c r="EWY76" s="677"/>
      <c r="EWZ76" s="677"/>
      <c r="EXA76" s="677"/>
      <c r="EXB76" s="677"/>
      <c r="EXC76" s="677"/>
      <c r="EXD76" s="677"/>
      <c r="EXE76" s="677"/>
      <c r="EXF76" s="677"/>
      <c r="EXG76" s="677"/>
      <c r="EXH76" s="677"/>
      <c r="EXI76" s="677"/>
      <c r="EXJ76" s="677"/>
      <c r="EXK76" s="677"/>
      <c r="EXL76" s="677"/>
      <c r="EXM76" s="677"/>
      <c r="EXN76" s="677"/>
      <c r="EXO76" s="677"/>
      <c r="EXP76" s="677"/>
      <c r="EXQ76" s="677"/>
      <c r="EXR76" s="677"/>
      <c r="EXS76" s="677"/>
      <c r="EXT76" s="677"/>
      <c r="EXU76" s="677"/>
      <c r="EXV76" s="677"/>
      <c r="EXW76" s="677"/>
      <c r="EXX76" s="677"/>
      <c r="EXY76" s="677"/>
      <c r="EXZ76" s="677"/>
      <c r="EYA76" s="677"/>
      <c r="EYB76" s="677"/>
      <c r="EYC76" s="677"/>
      <c r="EYD76" s="677"/>
      <c r="EYE76" s="677"/>
      <c r="EYF76" s="677"/>
      <c r="EYG76" s="677"/>
      <c r="EYH76" s="677"/>
      <c r="EYI76" s="677"/>
      <c r="EYJ76" s="677"/>
      <c r="EYK76" s="677"/>
      <c r="EYL76" s="677"/>
      <c r="EYM76" s="677"/>
      <c r="EYN76" s="677"/>
      <c r="EYO76" s="677"/>
      <c r="EYP76" s="677"/>
      <c r="EYQ76" s="677"/>
      <c r="EYR76" s="677"/>
      <c r="EYS76" s="677"/>
      <c r="EYT76" s="677"/>
      <c r="EYU76" s="677"/>
      <c r="EYV76" s="677"/>
      <c r="EYW76" s="677"/>
      <c r="EYX76" s="677"/>
      <c r="EYY76" s="677"/>
      <c r="EYZ76" s="677"/>
      <c r="EZA76" s="677"/>
      <c r="EZB76" s="677"/>
      <c r="EZC76" s="677"/>
      <c r="EZD76" s="677"/>
      <c r="EZE76" s="677"/>
      <c r="EZF76" s="677"/>
      <c r="EZG76" s="677"/>
      <c r="EZH76" s="677"/>
      <c r="EZI76" s="677"/>
      <c r="EZJ76" s="677"/>
      <c r="EZK76" s="677"/>
      <c r="EZL76" s="677"/>
      <c r="EZM76" s="677"/>
      <c r="EZN76" s="677"/>
      <c r="EZO76" s="677"/>
      <c r="EZP76" s="677"/>
      <c r="EZQ76" s="677"/>
      <c r="EZR76" s="677"/>
      <c r="EZS76" s="677"/>
      <c r="EZT76" s="677"/>
      <c r="EZU76" s="677"/>
      <c r="EZV76" s="677"/>
      <c r="EZW76" s="677"/>
      <c r="EZX76" s="677"/>
      <c r="EZY76" s="677"/>
      <c r="EZZ76" s="677"/>
      <c r="FAA76" s="677"/>
      <c r="FAB76" s="677"/>
      <c r="FAC76" s="677"/>
      <c r="FAD76" s="677"/>
      <c r="FAE76" s="677"/>
      <c r="FAF76" s="677"/>
      <c r="FAG76" s="677"/>
      <c r="FAH76" s="677"/>
      <c r="FAI76" s="677"/>
      <c r="FAJ76" s="677"/>
      <c r="FAK76" s="677"/>
      <c r="FAL76" s="677"/>
      <c r="FAM76" s="677"/>
      <c r="FAN76" s="677"/>
      <c r="FAO76" s="677"/>
      <c r="FAP76" s="677"/>
      <c r="FAQ76" s="677"/>
      <c r="FAR76" s="677"/>
      <c r="FAS76" s="677"/>
      <c r="FAT76" s="677"/>
      <c r="FAU76" s="677"/>
      <c r="FAV76" s="677"/>
      <c r="FAW76" s="677"/>
      <c r="FAX76" s="677"/>
      <c r="FAY76" s="677"/>
      <c r="FAZ76" s="677"/>
      <c r="FBA76" s="677"/>
      <c r="FBB76" s="677"/>
      <c r="FBC76" s="677"/>
      <c r="FBD76" s="677"/>
      <c r="FBE76" s="677"/>
      <c r="FBF76" s="677"/>
      <c r="FBG76" s="677"/>
      <c r="FBH76" s="677"/>
      <c r="FBI76" s="677"/>
      <c r="FBJ76" s="677"/>
      <c r="FBK76" s="677"/>
      <c r="FBL76" s="677"/>
      <c r="FBM76" s="677"/>
      <c r="FBN76" s="677"/>
      <c r="FBO76" s="677"/>
      <c r="FBP76" s="677"/>
      <c r="FBQ76" s="677"/>
      <c r="FBR76" s="677"/>
      <c r="FBS76" s="677"/>
      <c r="FBT76" s="677"/>
      <c r="FBU76" s="677"/>
      <c r="FBV76" s="677"/>
      <c r="FBW76" s="677"/>
      <c r="FBX76" s="677"/>
      <c r="FBY76" s="677"/>
      <c r="FBZ76" s="677"/>
      <c r="FCA76" s="677"/>
      <c r="FCB76" s="677"/>
      <c r="FCC76" s="677"/>
      <c r="FCD76" s="677"/>
      <c r="FCE76" s="677"/>
      <c r="FCF76" s="677"/>
      <c r="FCG76" s="677"/>
      <c r="FCH76" s="677"/>
      <c r="FCI76" s="677"/>
      <c r="FCJ76" s="677"/>
      <c r="FCK76" s="677"/>
      <c r="FCL76" s="677"/>
      <c r="FCM76" s="677"/>
      <c r="FCN76" s="677"/>
      <c r="FCO76" s="677"/>
      <c r="FCP76" s="677"/>
      <c r="FCQ76" s="677"/>
      <c r="FCR76" s="677"/>
      <c r="FCS76" s="677"/>
      <c r="FCT76" s="677"/>
      <c r="FCU76" s="677"/>
      <c r="FCV76" s="677"/>
      <c r="FCW76" s="677"/>
      <c r="FCX76" s="677"/>
      <c r="FCY76" s="677"/>
      <c r="FCZ76" s="677"/>
      <c r="FDA76" s="677"/>
      <c r="FDB76" s="677"/>
      <c r="FDC76" s="677"/>
      <c r="FDD76" s="677"/>
      <c r="FDE76" s="677"/>
      <c r="FDF76" s="677"/>
      <c r="FDG76" s="677"/>
      <c r="FDH76" s="677"/>
      <c r="FDI76" s="677"/>
      <c r="FDJ76" s="677"/>
      <c r="FDK76" s="677"/>
      <c r="FDL76" s="677"/>
      <c r="FDM76" s="677"/>
      <c r="FDN76" s="677"/>
      <c r="FDO76" s="677"/>
      <c r="FDP76" s="677"/>
      <c r="FDQ76" s="677"/>
      <c r="FDR76" s="677"/>
      <c r="FDS76" s="677"/>
      <c r="FDT76" s="677"/>
      <c r="FDU76" s="677"/>
      <c r="FDV76" s="677"/>
      <c r="FDW76" s="677"/>
      <c r="FDX76" s="677"/>
      <c r="FDY76" s="677"/>
      <c r="FDZ76" s="677"/>
      <c r="FEA76" s="677"/>
      <c r="FEB76" s="677"/>
      <c r="FEC76" s="677"/>
      <c r="FED76" s="677"/>
      <c r="FEE76" s="677"/>
      <c r="FEF76" s="677"/>
      <c r="FEG76" s="677"/>
      <c r="FEH76" s="677"/>
      <c r="FEI76" s="677"/>
      <c r="FEJ76" s="677"/>
      <c r="FEK76" s="677"/>
      <c r="FEL76" s="677"/>
      <c r="FEM76" s="677"/>
      <c r="FEN76" s="677"/>
      <c r="FEO76" s="677"/>
      <c r="FEP76" s="677"/>
      <c r="FEQ76" s="677"/>
      <c r="FER76" s="677"/>
      <c r="FES76" s="677"/>
      <c r="FET76" s="677"/>
      <c r="FEU76" s="677"/>
      <c r="FEV76" s="677"/>
      <c r="FEW76" s="677"/>
      <c r="FEX76" s="677"/>
      <c r="FEY76" s="677"/>
      <c r="FEZ76" s="677"/>
      <c r="FFA76" s="677"/>
      <c r="FFB76" s="677"/>
      <c r="FFC76" s="677"/>
      <c r="FFD76" s="677"/>
      <c r="FFE76" s="677"/>
      <c r="FFF76" s="677"/>
      <c r="FFG76" s="677"/>
      <c r="FFH76" s="677"/>
      <c r="FFI76" s="677"/>
      <c r="FFJ76" s="677"/>
      <c r="FFK76" s="677"/>
      <c r="FFL76" s="677"/>
      <c r="FFM76" s="677"/>
      <c r="FFN76" s="677"/>
      <c r="FFO76" s="677"/>
      <c r="FFP76" s="677"/>
      <c r="FFQ76" s="677"/>
      <c r="FFR76" s="677"/>
      <c r="FFS76" s="677"/>
      <c r="FFT76" s="677"/>
      <c r="FFU76" s="677"/>
      <c r="FFV76" s="677"/>
      <c r="FFW76" s="677"/>
      <c r="FFX76" s="677"/>
      <c r="FFY76" s="677"/>
      <c r="FFZ76" s="677"/>
      <c r="FGA76" s="677"/>
      <c r="FGB76" s="677"/>
      <c r="FGC76" s="677"/>
      <c r="FGD76" s="677"/>
      <c r="FGE76" s="677"/>
      <c r="FGF76" s="677"/>
      <c r="FGG76" s="677"/>
      <c r="FGH76" s="677"/>
      <c r="FGI76" s="677"/>
      <c r="FGJ76" s="677"/>
      <c r="FGK76" s="677"/>
      <c r="FGL76" s="677"/>
      <c r="FGM76" s="677"/>
      <c r="FGN76" s="677"/>
      <c r="FGO76" s="677"/>
      <c r="FGP76" s="677"/>
      <c r="FGQ76" s="677"/>
      <c r="FGR76" s="677"/>
      <c r="FGS76" s="677"/>
      <c r="FGT76" s="677"/>
      <c r="FGU76" s="677"/>
      <c r="FGV76" s="677"/>
      <c r="FGW76" s="677"/>
      <c r="FGX76" s="677"/>
      <c r="FGY76" s="677"/>
      <c r="FGZ76" s="677"/>
      <c r="FHA76" s="677"/>
      <c r="FHB76" s="677"/>
      <c r="FHC76" s="677"/>
      <c r="FHD76" s="677"/>
      <c r="FHE76" s="677"/>
      <c r="FHF76" s="677"/>
      <c r="FHG76" s="677"/>
      <c r="FHH76" s="677"/>
      <c r="FHI76" s="677"/>
      <c r="FHJ76" s="677"/>
      <c r="FHK76" s="677"/>
      <c r="FHL76" s="677"/>
      <c r="FHM76" s="677"/>
      <c r="FHN76" s="677"/>
      <c r="FHO76" s="677"/>
      <c r="FHP76" s="677"/>
      <c r="FHQ76" s="677"/>
      <c r="FHR76" s="677"/>
      <c r="FHS76" s="677"/>
      <c r="FHT76" s="677"/>
      <c r="FHU76" s="677"/>
      <c r="FHV76" s="677"/>
      <c r="FHW76" s="677"/>
      <c r="FHX76" s="677"/>
      <c r="FHY76" s="677"/>
      <c r="FHZ76" s="677"/>
      <c r="FIA76" s="677"/>
      <c r="FIB76" s="677"/>
      <c r="FIC76" s="677"/>
      <c r="FID76" s="677"/>
      <c r="FIE76" s="677"/>
      <c r="FIF76" s="677"/>
      <c r="FIG76" s="677"/>
      <c r="FIH76" s="677"/>
      <c r="FII76" s="677"/>
      <c r="FIJ76" s="677"/>
      <c r="FIK76" s="677"/>
      <c r="FIL76" s="677"/>
      <c r="FIM76" s="677"/>
      <c r="FIN76" s="677"/>
      <c r="FIO76" s="677"/>
      <c r="FIP76" s="677"/>
      <c r="FIQ76" s="677"/>
      <c r="FIR76" s="677"/>
      <c r="FIS76" s="677"/>
      <c r="FIT76" s="677"/>
      <c r="FIU76" s="677"/>
      <c r="FIV76" s="677"/>
      <c r="FIW76" s="677"/>
      <c r="FIX76" s="677"/>
      <c r="FIY76" s="677"/>
      <c r="FIZ76" s="677"/>
      <c r="FJA76" s="677"/>
      <c r="FJB76" s="677"/>
      <c r="FJC76" s="677"/>
      <c r="FJD76" s="677"/>
      <c r="FJE76" s="677"/>
      <c r="FJF76" s="677"/>
      <c r="FJG76" s="677"/>
      <c r="FJH76" s="677"/>
      <c r="FJI76" s="677"/>
      <c r="FJJ76" s="677"/>
      <c r="FJK76" s="677"/>
      <c r="FJL76" s="677"/>
      <c r="FJM76" s="677"/>
      <c r="FJN76" s="677"/>
      <c r="FJO76" s="677"/>
      <c r="FJP76" s="677"/>
      <c r="FJQ76" s="677"/>
      <c r="FJR76" s="677"/>
      <c r="FJS76" s="677"/>
      <c r="FJT76" s="677"/>
      <c r="FJU76" s="677"/>
      <c r="FJV76" s="677"/>
      <c r="FJW76" s="677"/>
      <c r="FJX76" s="677"/>
      <c r="FJY76" s="677"/>
      <c r="FJZ76" s="677"/>
      <c r="FKA76" s="677"/>
      <c r="FKB76" s="677"/>
      <c r="FKC76" s="677"/>
      <c r="FKD76" s="677"/>
      <c r="FKE76" s="677"/>
      <c r="FKF76" s="677"/>
      <c r="FKG76" s="677"/>
      <c r="FKH76" s="677"/>
      <c r="FKI76" s="677"/>
      <c r="FKJ76" s="677"/>
      <c r="FKK76" s="677"/>
      <c r="FKL76" s="677"/>
      <c r="FKM76" s="677"/>
      <c r="FKN76" s="677"/>
      <c r="FKO76" s="677"/>
      <c r="FKP76" s="677"/>
      <c r="FKQ76" s="677"/>
      <c r="FKR76" s="677"/>
      <c r="FKS76" s="677"/>
      <c r="FKT76" s="677"/>
      <c r="FKU76" s="677"/>
      <c r="FKV76" s="677"/>
      <c r="FKW76" s="677"/>
      <c r="FKX76" s="677"/>
      <c r="FKY76" s="677"/>
      <c r="FKZ76" s="677"/>
      <c r="FLA76" s="677"/>
      <c r="FLB76" s="677"/>
      <c r="FLC76" s="677"/>
      <c r="FLD76" s="677"/>
      <c r="FLE76" s="677"/>
      <c r="FLF76" s="677"/>
      <c r="FLG76" s="677"/>
      <c r="FLH76" s="677"/>
      <c r="FLI76" s="677"/>
      <c r="FLJ76" s="677"/>
      <c r="FLK76" s="677"/>
      <c r="FLL76" s="677"/>
      <c r="FLM76" s="677"/>
      <c r="FLN76" s="677"/>
      <c r="FLO76" s="677"/>
      <c r="FLP76" s="677"/>
      <c r="FLQ76" s="677"/>
      <c r="FLR76" s="677"/>
      <c r="FLS76" s="677"/>
      <c r="FLT76" s="677"/>
      <c r="FLU76" s="677"/>
      <c r="FLV76" s="677"/>
      <c r="FLW76" s="677"/>
      <c r="FLX76" s="677"/>
      <c r="FLY76" s="677"/>
      <c r="FLZ76" s="677"/>
      <c r="FMA76" s="677"/>
      <c r="FMB76" s="677"/>
      <c r="FMC76" s="677"/>
      <c r="FMD76" s="677"/>
      <c r="FME76" s="677"/>
      <c r="FMF76" s="677"/>
      <c r="FMG76" s="677"/>
      <c r="FMH76" s="677"/>
      <c r="FMI76" s="677"/>
      <c r="FMJ76" s="677"/>
      <c r="FMK76" s="677"/>
      <c r="FML76" s="677"/>
      <c r="FMM76" s="677"/>
      <c r="FMN76" s="677"/>
      <c r="FMO76" s="677"/>
      <c r="FMP76" s="677"/>
      <c r="FMQ76" s="677"/>
      <c r="FMR76" s="677"/>
      <c r="FMS76" s="677"/>
      <c r="FMT76" s="677"/>
      <c r="FMU76" s="677"/>
      <c r="FMV76" s="677"/>
      <c r="FMW76" s="677"/>
      <c r="FMX76" s="677"/>
      <c r="FMY76" s="677"/>
      <c r="FMZ76" s="677"/>
      <c r="FNA76" s="677"/>
      <c r="FNB76" s="677"/>
      <c r="FNC76" s="677"/>
      <c r="FND76" s="677"/>
      <c r="FNE76" s="677"/>
      <c r="FNF76" s="677"/>
      <c r="FNG76" s="677"/>
      <c r="FNH76" s="677"/>
      <c r="FNI76" s="677"/>
      <c r="FNJ76" s="677"/>
      <c r="FNK76" s="677"/>
      <c r="FNL76" s="677"/>
      <c r="FNM76" s="677"/>
      <c r="FNN76" s="677"/>
      <c r="FNO76" s="677"/>
      <c r="FNP76" s="677"/>
      <c r="FNQ76" s="677"/>
      <c r="FNR76" s="677"/>
      <c r="FNS76" s="677"/>
      <c r="FNT76" s="677"/>
      <c r="FNU76" s="677"/>
      <c r="FNV76" s="677"/>
      <c r="FNW76" s="677"/>
      <c r="FNX76" s="677"/>
      <c r="FNY76" s="677"/>
      <c r="FNZ76" s="677"/>
      <c r="FOA76" s="677"/>
      <c r="FOB76" s="677"/>
      <c r="FOC76" s="677"/>
      <c r="FOD76" s="677"/>
      <c r="FOE76" s="677"/>
      <c r="FOF76" s="677"/>
      <c r="FOG76" s="677"/>
      <c r="FOH76" s="677"/>
      <c r="FOI76" s="677"/>
      <c r="FOJ76" s="677"/>
      <c r="FOK76" s="677"/>
      <c r="FOL76" s="677"/>
      <c r="FOM76" s="677"/>
      <c r="FON76" s="677"/>
      <c r="FOO76" s="677"/>
      <c r="FOP76" s="677"/>
      <c r="FOQ76" s="677"/>
      <c r="FOR76" s="677"/>
      <c r="FOS76" s="677"/>
      <c r="FOT76" s="677"/>
      <c r="FOU76" s="677"/>
      <c r="FOV76" s="677"/>
      <c r="FOW76" s="677"/>
      <c r="FOX76" s="677"/>
      <c r="FOY76" s="677"/>
      <c r="FOZ76" s="677"/>
      <c r="FPA76" s="677"/>
      <c r="FPB76" s="677"/>
      <c r="FPC76" s="677"/>
      <c r="FPD76" s="677"/>
      <c r="FPE76" s="677"/>
      <c r="FPF76" s="677"/>
      <c r="FPG76" s="677"/>
      <c r="FPH76" s="677"/>
      <c r="FPI76" s="677"/>
      <c r="FPJ76" s="677"/>
      <c r="FPK76" s="677"/>
      <c r="FPL76" s="677"/>
      <c r="FPM76" s="677"/>
      <c r="FPN76" s="677"/>
      <c r="FPO76" s="677"/>
      <c r="FPP76" s="677"/>
      <c r="FPQ76" s="677"/>
      <c r="FPR76" s="677"/>
      <c r="FPS76" s="677"/>
      <c r="FPT76" s="677"/>
      <c r="FPU76" s="677"/>
      <c r="FPV76" s="677"/>
      <c r="FPW76" s="677"/>
      <c r="FPX76" s="677"/>
      <c r="FPY76" s="677"/>
      <c r="FPZ76" s="677"/>
      <c r="FQA76" s="677"/>
      <c r="FQB76" s="677"/>
      <c r="FQC76" s="677"/>
      <c r="FQD76" s="677"/>
      <c r="FQE76" s="677"/>
      <c r="FQF76" s="677"/>
      <c r="FQG76" s="677"/>
      <c r="FQH76" s="677"/>
      <c r="FQI76" s="677"/>
      <c r="FQJ76" s="677"/>
      <c r="FQK76" s="677"/>
      <c r="FQL76" s="677"/>
      <c r="FQM76" s="677"/>
      <c r="FQN76" s="677"/>
      <c r="FQO76" s="677"/>
      <c r="FQP76" s="677"/>
      <c r="FQQ76" s="677"/>
      <c r="FQR76" s="677"/>
      <c r="FQS76" s="677"/>
      <c r="FQT76" s="677"/>
      <c r="FQU76" s="677"/>
      <c r="FQV76" s="677"/>
      <c r="FQW76" s="677"/>
      <c r="FQX76" s="677"/>
      <c r="FQY76" s="677"/>
      <c r="FQZ76" s="677"/>
      <c r="FRA76" s="677"/>
      <c r="FRB76" s="677"/>
      <c r="FRC76" s="677"/>
      <c r="FRD76" s="677"/>
      <c r="FRE76" s="677"/>
      <c r="FRF76" s="677"/>
      <c r="FRG76" s="677"/>
      <c r="FRH76" s="677"/>
      <c r="FRI76" s="677"/>
      <c r="FRJ76" s="677"/>
      <c r="FRK76" s="677"/>
      <c r="FRL76" s="677"/>
      <c r="FRM76" s="677"/>
      <c r="FRN76" s="677"/>
      <c r="FRO76" s="677"/>
      <c r="FRP76" s="677"/>
      <c r="FRQ76" s="677"/>
      <c r="FRR76" s="677"/>
      <c r="FRS76" s="677"/>
      <c r="FRT76" s="677"/>
      <c r="FRU76" s="677"/>
      <c r="FRV76" s="677"/>
      <c r="FRW76" s="677"/>
      <c r="FRX76" s="677"/>
      <c r="FRY76" s="677"/>
      <c r="FRZ76" s="677"/>
      <c r="FSA76" s="677"/>
      <c r="FSB76" s="677"/>
      <c r="FSC76" s="677"/>
      <c r="FSD76" s="677"/>
      <c r="FSE76" s="677"/>
      <c r="FSF76" s="677"/>
      <c r="FSG76" s="677"/>
      <c r="FSH76" s="677"/>
      <c r="FSI76" s="677"/>
      <c r="FSJ76" s="677"/>
      <c r="FSK76" s="677"/>
      <c r="FSL76" s="677"/>
      <c r="FSM76" s="677"/>
      <c r="FSN76" s="677"/>
      <c r="FSO76" s="677"/>
      <c r="FSP76" s="677"/>
      <c r="FSQ76" s="677"/>
      <c r="FSR76" s="677"/>
      <c r="FSS76" s="677"/>
      <c r="FST76" s="677"/>
      <c r="FSU76" s="677"/>
      <c r="FSV76" s="677"/>
      <c r="FSW76" s="677"/>
      <c r="FSX76" s="677"/>
      <c r="FSY76" s="677"/>
      <c r="FSZ76" s="677"/>
      <c r="FTA76" s="677"/>
      <c r="FTB76" s="677"/>
      <c r="FTC76" s="677"/>
      <c r="FTD76" s="677"/>
      <c r="FTE76" s="677"/>
      <c r="FTF76" s="677"/>
      <c r="FTG76" s="677"/>
      <c r="FTH76" s="677"/>
      <c r="FTI76" s="677"/>
      <c r="FTJ76" s="677"/>
      <c r="FTK76" s="677"/>
      <c r="FTL76" s="677"/>
      <c r="FTM76" s="677"/>
      <c r="FTN76" s="677"/>
      <c r="FTO76" s="677"/>
      <c r="FTP76" s="677"/>
      <c r="FTQ76" s="677"/>
      <c r="FTR76" s="677"/>
      <c r="FTS76" s="677"/>
      <c r="FTT76" s="677"/>
      <c r="FTU76" s="677"/>
      <c r="FTV76" s="677"/>
      <c r="FTW76" s="677"/>
      <c r="FTX76" s="677"/>
      <c r="FTY76" s="677"/>
      <c r="FTZ76" s="677"/>
      <c r="FUA76" s="677"/>
      <c r="FUB76" s="677"/>
      <c r="FUC76" s="677"/>
      <c r="FUD76" s="677"/>
      <c r="FUE76" s="677"/>
      <c r="FUF76" s="677"/>
      <c r="FUG76" s="677"/>
      <c r="FUH76" s="677"/>
      <c r="FUI76" s="677"/>
      <c r="FUJ76" s="677"/>
      <c r="FUK76" s="677"/>
      <c r="FUL76" s="677"/>
      <c r="FUM76" s="677"/>
      <c r="FUN76" s="677"/>
      <c r="FUO76" s="677"/>
      <c r="FUP76" s="677"/>
      <c r="FUQ76" s="677"/>
      <c r="FUR76" s="677"/>
      <c r="FUS76" s="677"/>
      <c r="FUT76" s="677"/>
      <c r="FUU76" s="677"/>
      <c r="FUV76" s="677"/>
      <c r="FUW76" s="677"/>
      <c r="FUX76" s="677"/>
      <c r="FUY76" s="677"/>
      <c r="FUZ76" s="677"/>
      <c r="FVA76" s="677"/>
      <c r="FVB76" s="677"/>
      <c r="FVC76" s="677"/>
      <c r="FVD76" s="677"/>
      <c r="FVE76" s="677"/>
      <c r="FVF76" s="677"/>
      <c r="FVG76" s="677"/>
      <c r="FVH76" s="677"/>
      <c r="FVI76" s="677"/>
      <c r="FVJ76" s="677"/>
      <c r="FVK76" s="677"/>
      <c r="FVL76" s="677"/>
      <c r="FVM76" s="677"/>
      <c r="FVN76" s="677"/>
      <c r="FVO76" s="677"/>
      <c r="FVP76" s="677"/>
      <c r="FVQ76" s="677"/>
      <c r="FVR76" s="677"/>
      <c r="FVS76" s="677"/>
      <c r="FVT76" s="677"/>
      <c r="FVU76" s="677"/>
      <c r="FVV76" s="677"/>
      <c r="FVW76" s="677"/>
      <c r="FVX76" s="677"/>
      <c r="FVY76" s="677"/>
      <c r="FVZ76" s="677"/>
      <c r="FWA76" s="677"/>
      <c r="FWB76" s="677"/>
      <c r="FWC76" s="677"/>
      <c r="FWD76" s="677"/>
      <c r="FWE76" s="677"/>
      <c r="FWF76" s="677"/>
      <c r="FWG76" s="677"/>
      <c r="FWH76" s="677"/>
      <c r="FWI76" s="677"/>
      <c r="FWJ76" s="677"/>
      <c r="FWK76" s="677"/>
      <c r="FWL76" s="677"/>
      <c r="FWM76" s="677"/>
      <c r="FWN76" s="677"/>
      <c r="FWO76" s="677"/>
      <c r="FWP76" s="677"/>
      <c r="FWQ76" s="677"/>
      <c r="FWR76" s="677"/>
      <c r="FWS76" s="677"/>
      <c r="FWT76" s="677"/>
      <c r="FWU76" s="677"/>
      <c r="FWV76" s="677"/>
      <c r="FWW76" s="677"/>
      <c r="FWX76" s="677"/>
      <c r="FWY76" s="677"/>
      <c r="FWZ76" s="677"/>
      <c r="FXA76" s="677"/>
      <c r="FXB76" s="677"/>
      <c r="FXC76" s="677"/>
      <c r="FXD76" s="677"/>
      <c r="FXE76" s="677"/>
      <c r="FXF76" s="677"/>
      <c r="FXG76" s="677"/>
      <c r="FXH76" s="677"/>
      <c r="FXI76" s="677"/>
      <c r="FXJ76" s="677"/>
      <c r="FXK76" s="677"/>
      <c r="FXL76" s="677"/>
      <c r="FXM76" s="677"/>
      <c r="FXN76" s="677"/>
      <c r="FXO76" s="677"/>
      <c r="FXP76" s="677"/>
      <c r="FXQ76" s="677"/>
      <c r="FXR76" s="677"/>
      <c r="FXS76" s="677"/>
      <c r="FXT76" s="677"/>
      <c r="FXU76" s="677"/>
      <c r="FXV76" s="677"/>
      <c r="FXW76" s="677"/>
      <c r="FXX76" s="677"/>
      <c r="FXY76" s="677"/>
      <c r="FXZ76" s="677"/>
      <c r="FYA76" s="677"/>
      <c r="FYB76" s="677"/>
      <c r="FYC76" s="677"/>
      <c r="FYD76" s="677"/>
      <c r="FYE76" s="677"/>
      <c r="FYF76" s="677"/>
      <c r="FYG76" s="677"/>
      <c r="FYH76" s="677"/>
      <c r="FYI76" s="677"/>
      <c r="FYJ76" s="677"/>
      <c r="FYK76" s="677"/>
      <c r="FYL76" s="677"/>
      <c r="FYM76" s="677"/>
      <c r="FYN76" s="677"/>
      <c r="FYO76" s="677"/>
      <c r="FYP76" s="677"/>
      <c r="FYQ76" s="677"/>
      <c r="FYR76" s="677"/>
      <c r="FYS76" s="677"/>
      <c r="FYT76" s="677"/>
      <c r="FYU76" s="677"/>
      <c r="FYV76" s="677"/>
      <c r="FYW76" s="677"/>
      <c r="FYX76" s="677"/>
      <c r="FYY76" s="677"/>
      <c r="FYZ76" s="677"/>
      <c r="FZA76" s="677"/>
      <c r="FZB76" s="677"/>
      <c r="FZC76" s="677"/>
      <c r="FZD76" s="677"/>
      <c r="FZE76" s="677"/>
      <c r="FZF76" s="677"/>
      <c r="FZG76" s="677"/>
      <c r="FZH76" s="677"/>
      <c r="FZI76" s="677"/>
      <c r="FZJ76" s="677"/>
      <c r="FZK76" s="677"/>
      <c r="FZL76" s="677"/>
      <c r="FZM76" s="677"/>
      <c r="FZN76" s="677"/>
      <c r="FZO76" s="677"/>
      <c r="FZP76" s="677"/>
      <c r="FZQ76" s="677"/>
      <c r="FZR76" s="677"/>
      <c r="FZS76" s="677"/>
      <c r="FZT76" s="677"/>
      <c r="FZU76" s="677"/>
      <c r="FZV76" s="677"/>
      <c r="FZW76" s="677"/>
      <c r="FZX76" s="677"/>
      <c r="FZY76" s="677"/>
      <c r="FZZ76" s="677"/>
      <c r="GAA76" s="677"/>
      <c r="GAB76" s="677"/>
      <c r="GAC76" s="677"/>
      <c r="GAD76" s="677"/>
      <c r="GAE76" s="677"/>
      <c r="GAF76" s="677"/>
      <c r="GAG76" s="677"/>
      <c r="GAH76" s="677"/>
      <c r="GAI76" s="677"/>
      <c r="GAJ76" s="677"/>
      <c r="GAK76" s="677"/>
      <c r="GAL76" s="677"/>
      <c r="GAM76" s="677"/>
      <c r="GAN76" s="677"/>
      <c r="GAO76" s="677"/>
      <c r="GAP76" s="677"/>
      <c r="GAQ76" s="677"/>
      <c r="GAR76" s="677"/>
      <c r="GAS76" s="677"/>
      <c r="GAT76" s="677"/>
      <c r="GAU76" s="677"/>
      <c r="GAV76" s="677"/>
      <c r="GAW76" s="677"/>
      <c r="GAX76" s="677"/>
      <c r="GAY76" s="677"/>
      <c r="GAZ76" s="677"/>
      <c r="GBA76" s="677"/>
      <c r="GBB76" s="677"/>
      <c r="GBC76" s="677"/>
      <c r="GBD76" s="677"/>
      <c r="GBE76" s="677"/>
      <c r="GBF76" s="677"/>
      <c r="GBG76" s="677"/>
      <c r="GBH76" s="677"/>
      <c r="GBI76" s="677"/>
      <c r="GBJ76" s="677"/>
      <c r="GBK76" s="677"/>
      <c r="GBL76" s="677"/>
      <c r="GBM76" s="677"/>
      <c r="GBN76" s="677"/>
      <c r="GBO76" s="677"/>
      <c r="GBP76" s="677"/>
      <c r="GBQ76" s="677"/>
      <c r="GBR76" s="677"/>
      <c r="GBS76" s="677"/>
      <c r="GBT76" s="677"/>
      <c r="GBU76" s="677"/>
      <c r="GBV76" s="677"/>
      <c r="GBW76" s="677"/>
      <c r="GBX76" s="677"/>
      <c r="GBY76" s="677"/>
      <c r="GBZ76" s="677"/>
      <c r="GCA76" s="677"/>
      <c r="GCB76" s="677"/>
      <c r="GCC76" s="677"/>
      <c r="GCD76" s="677"/>
      <c r="GCE76" s="677"/>
      <c r="GCF76" s="677"/>
      <c r="GCG76" s="677"/>
      <c r="GCH76" s="677"/>
      <c r="GCI76" s="677"/>
      <c r="GCJ76" s="677"/>
      <c r="GCK76" s="677"/>
      <c r="GCL76" s="677"/>
      <c r="GCM76" s="677"/>
      <c r="GCN76" s="677"/>
      <c r="GCO76" s="677"/>
      <c r="GCP76" s="677"/>
      <c r="GCQ76" s="677"/>
      <c r="GCR76" s="677"/>
      <c r="GCS76" s="677"/>
      <c r="GCT76" s="677"/>
      <c r="GCU76" s="677"/>
      <c r="GCV76" s="677"/>
      <c r="GCW76" s="677"/>
      <c r="GCX76" s="677"/>
      <c r="GCY76" s="677"/>
      <c r="GCZ76" s="677"/>
      <c r="GDA76" s="677"/>
      <c r="GDB76" s="677"/>
      <c r="GDC76" s="677"/>
      <c r="GDD76" s="677"/>
      <c r="GDE76" s="677"/>
      <c r="GDF76" s="677"/>
      <c r="GDG76" s="677"/>
      <c r="GDH76" s="677"/>
      <c r="GDI76" s="677"/>
      <c r="GDJ76" s="677"/>
      <c r="GDK76" s="677"/>
      <c r="GDL76" s="677"/>
      <c r="GDM76" s="677"/>
      <c r="GDN76" s="677"/>
      <c r="GDO76" s="677"/>
      <c r="GDP76" s="677"/>
      <c r="GDQ76" s="677"/>
      <c r="GDR76" s="677"/>
      <c r="GDS76" s="677"/>
      <c r="GDT76" s="677"/>
      <c r="GDU76" s="677"/>
      <c r="GDV76" s="677"/>
      <c r="GDW76" s="677"/>
      <c r="GDX76" s="677"/>
      <c r="GDY76" s="677"/>
      <c r="GDZ76" s="677"/>
      <c r="GEA76" s="677"/>
      <c r="GEB76" s="677"/>
      <c r="GEC76" s="677"/>
      <c r="GED76" s="677"/>
      <c r="GEE76" s="677"/>
      <c r="GEF76" s="677"/>
      <c r="GEG76" s="677"/>
      <c r="GEH76" s="677"/>
      <c r="GEI76" s="677"/>
      <c r="GEJ76" s="677"/>
      <c r="GEK76" s="677"/>
      <c r="GEL76" s="677"/>
      <c r="GEM76" s="677"/>
      <c r="GEN76" s="677"/>
      <c r="GEO76" s="677"/>
      <c r="GEP76" s="677"/>
      <c r="GEQ76" s="677"/>
      <c r="GER76" s="677"/>
      <c r="GES76" s="677"/>
      <c r="GET76" s="677"/>
      <c r="GEU76" s="677"/>
      <c r="GEV76" s="677"/>
      <c r="GEW76" s="677"/>
      <c r="GEX76" s="677"/>
      <c r="GEY76" s="677"/>
      <c r="GEZ76" s="677"/>
      <c r="GFA76" s="677"/>
      <c r="GFB76" s="677"/>
      <c r="GFC76" s="677"/>
      <c r="GFD76" s="677"/>
      <c r="GFE76" s="677"/>
      <c r="GFF76" s="677"/>
      <c r="GFG76" s="677"/>
      <c r="GFH76" s="677"/>
      <c r="GFI76" s="677"/>
      <c r="GFJ76" s="677"/>
      <c r="GFK76" s="677"/>
      <c r="GFL76" s="677"/>
      <c r="GFM76" s="677"/>
      <c r="GFN76" s="677"/>
      <c r="GFO76" s="677"/>
      <c r="GFP76" s="677"/>
      <c r="GFQ76" s="677"/>
      <c r="GFR76" s="677"/>
      <c r="GFS76" s="677"/>
      <c r="GFT76" s="677"/>
      <c r="GFU76" s="677"/>
      <c r="GFV76" s="677"/>
      <c r="GFW76" s="677"/>
      <c r="GFX76" s="677"/>
      <c r="GFY76" s="677"/>
      <c r="GFZ76" s="677"/>
      <c r="GGA76" s="677"/>
      <c r="GGB76" s="677"/>
      <c r="GGC76" s="677"/>
      <c r="GGD76" s="677"/>
      <c r="GGE76" s="677"/>
      <c r="GGF76" s="677"/>
      <c r="GGG76" s="677"/>
      <c r="GGH76" s="677"/>
      <c r="GGI76" s="677"/>
      <c r="GGJ76" s="677"/>
      <c r="GGK76" s="677"/>
      <c r="GGL76" s="677"/>
      <c r="GGM76" s="677"/>
      <c r="GGN76" s="677"/>
      <c r="GGO76" s="677"/>
      <c r="GGP76" s="677"/>
      <c r="GGQ76" s="677"/>
      <c r="GGR76" s="677"/>
      <c r="GGS76" s="677"/>
      <c r="GGT76" s="677"/>
      <c r="GGU76" s="677"/>
      <c r="GGV76" s="677"/>
      <c r="GGW76" s="677"/>
      <c r="GGX76" s="677"/>
      <c r="GGY76" s="677"/>
      <c r="GGZ76" s="677"/>
      <c r="GHA76" s="677"/>
      <c r="GHB76" s="677"/>
      <c r="GHC76" s="677"/>
      <c r="GHD76" s="677"/>
      <c r="GHE76" s="677"/>
      <c r="GHF76" s="677"/>
      <c r="GHG76" s="677"/>
      <c r="GHH76" s="677"/>
      <c r="GHI76" s="677"/>
      <c r="GHJ76" s="677"/>
      <c r="GHK76" s="677"/>
      <c r="GHL76" s="677"/>
      <c r="GHM76" s="677"/>
      <c r="GHN76" s="677"/>
      <c r="GHO76" s="677"/>
      <c r="GHP76" s="677"/>
      <c r="GHQ76" s="677"/>
      <c r="GHR76" s="677"/>
      <c r="GHS76" s="677"/>
      <c r="GHT76" s="677"/>
      <c r="GHU76" s="677"/>
      <c r="GHV76" s="677"/>
      <c r="GHW76" s="677"/>
      <c r="GHX76" s="677"/>
      <c r="GHY76" s="677"/>
      <c r="GHZ76" s="677"/>
      <c r="GIA76" s="677"/>
      <c r="GIB76" s="677"/>
      <c r="GIC76" s="677"/>
      <c r="GID76" s="677"/>
      <c r="GIE76" s="677"/>
      <c r="GIF76" s="677"/>
      <c r="GIG76" s="677"/>
      <c r="GIH76" s="677"/>
      <c r="GII76" s="677"/>
      <c r="GIJ76" s="677"/>
      <c r="GIK76" s="677"/>
      <c r="GIL76" s="677"/>
      <c r="GIM76" s="677"/>
      <c r="GIN76" s="677"/>
      <c r="GIO76" s="677"/>
      <c r="GIP76" s="677"/>
      <c r="GIQ76" s="677"/>
      <c r="GIR76" s="677"/>
      <c r="GIS76" s="677"/>
      <c r="GIT76" s="677"/>
      <c r="GIU76" s="677"/>
      <c r="GIV76" s="677"/>
      <c r="GIW76" s="677"/>
      <c r="GIX76" s="677"/>
      <c r="GIY76" s="677"/>
      <c r="GIZ76" s="677"/>
      <c r="GJA76" s="677"/>
      <c r="GJB76" s="677"/>
      <c r="GJC76" s="677"/>
      <c r="GJD76" s="677"/>
      <c r="GJE76" s="677"/>
      <c r="GJF76" s="677"/>
      <c r="GJG76" s="677"/>
      <c r="GJH76" s="677"/>
      <c r="GJI76" s="677"/>
      <c r="GJJ76" s="677"/>
      <c r="GJK76" s="677"/>
      <c r="GJL76" s="677"/>
      <c r="GJM76" s="677"/>
      <c r="GJN76" s="677"/>
      <c r="GJO76" s="677"/>
      <c r="GJP76" s="677"/>
      <c r="GJQ76" s="677"/>
      <c r="GJR76" s="677"/>
      <c r="GJS76" s="677"/>
      <c r="GJT76" s="677"/>
      <c r="GJU76" s="677"/>
      <c r="GJV76" s="677"/>
      <c r="GJW76" s="677"/>
      <c r="GJX76" s="677"/>
      <c r="GJY76" s="677"/>
      <c r="GJZ76" s="677"/>
      <c r="GKA76" s="677"/>
      <c r="GKB76" s="677"/>
      <c r="GKC76" s="677"/>
      <c r="GKD76" s="677"/>
      <c r="GKE76" s="677"/>
      <c r="GKF76" s="677"/>
      <c r="GKG76" s="677"/>
      <c r="GKH76" s="677"/>
      <c r="GKI76" s="677"/>
      <c r="GKJ76" s="677"/>
      <c r="GKK76" s="677"/>
      <c r="GKL76" s="677"/>
      <c r="GKM76" s="677"/>
      <c r="GKN76" s="677"/>
      <c r="GKO76" s="677"/>
      <c r="GKP76" s="677"/>
      <c r="GKQ76" s="677"/>
      <c r="GKR76" s="677"/>
      <c r="GKS76" s="677"/>
      <c r="GKT76" s="677"/>
      <c r="GKU76" s="677"/>
      <c r="GKV76" s="677"/>
      <c r="GKW76" s="677"/>
      <c r="GKX76" s="677"/>
      <c r="GKY76" s="677"/>
      <c r="GKZ76" s="677"/>
      <c r="GLA76" s="677"/>
      <c r="GLB76" s="677"/>
      <c r="GLC76" s="677"/>
      <c r="GLD76" s="677"/>
      <c r="GLE76" s="677"/>
      <c r="GLF76" s="677"/>
      <c r="GLG76" s="677"/>
      <c r="GLH76" s="677"/>
      <c r="GLI76" s="677"/>
      <c r="GLJ76" s="677"/>
      <c r="GLK76" s="677"/>
      <c r="GLL76" s="677"/>
      <c r="GLM76" s="677"/>
      <c r="GLN76" s="677"/>
      <c r="GLO76" s="677"/>
      <c r="GLP76" s="677"/>
      <c r="GLQ76" s="677"/>
      <c r="GLR76" s="677"/>
      <c r="GLS76" s="677"/>
      <c r="GLT76" s="677"/>
      <c r="GLU76" s="677"/>
      <c r="GLV76" s="677"/>
      <c r="GLW76" s="677"/>
      <c r="GLX76" s="677"/>
      <c r="GLY76" s="677"/>
      <c r="GLZ76" s="677"/>
      <c r="GMA76" s="677"/>
      <c r="GMB76" s="677"/>
      <c r="GMC76" s="677"/>
      <c r="GMD76" s="677"/>
      <c r="GME76" s="677"/>
      <c r="GMF76" s="677"/>
      <c r="GMG76" s="677"/>
      <c r="GMH76" s="677"/>
      <c r="GMI76" s="677"/>
      <c r="GMJ76" s="677"/>
      <c r="GMK76" s="677"/>
      <c r="GML76" s="677"/>
      <c r="GMM76" s="677"/>
      <c r="GMN76" s="677"/>
      <c r="GMO76" s="677"/>
      <c r="GMP76" s="677"/>
      <c r="GMQ76" s="677"/>
      <c r="GMR76" s="677"/>
      <c r="GMS76" s="677"/>
      <c r="GMT76" s="677"/>
      <c r="GMU76" s="677"/>
      <c r="GMV76" s="677"/>
      <c r="GMW76" s="677"/>
      <c r="GMX76" s="677"/>
      <c r="GMY76" s="677"/>
      <c r="GMZ76" s="677"/>
      <c r="GNA76" s="677"/>
      <c r="GNB76" s="677"/>
      <c r="GNC76" s="677"/>
      <c r="GND76" s="677"/>
      <c r="GNE76" s="677"/>
      <c r="GNF76" s="677"/>
      <c r="GNG76" s="677"/>
      <c r="GNH76" s="677"/>
      <c r="GNI76" s="677"/>
      <c r="GNJ76" s="677"/>
      <c r="GNK76" s="677"/>
      <c r="GNL76" s="677"/>
      <c r="GNM76" s="677"/>
      <c r="GNN76" s="677"/>
      <c r="GNO76" s="677"/>
      <c r="GNP76" s="677"/>
      <c r="GNQ76" s="677"/>
      <c r="GNR76" s="677"/>
      <c r="GNS76" s="677"/>
      <c r="GNT76" s="677"/>
      <c r="GNU76" s="677"/>
      <c r="GNV76" s="677"/>
      <c r="GNW76" s="677"/>
      <c r="GNX76" s="677"/>
      <c r="GNY76" s="677"/>
      <c r="GNZ76" s="677"/>
      <c r="GOA76" s="677"/>
      <c r="GOB76" s="677"/>
      <c r="GOC76" s="677"/>
      <c r="GOD76" s="677"/>
      <c r="GOE76" s="677"/>
      <c r="GOF76" s="677"/>
      <c r="GOG76" s="677"/>
      <c r="GOH76" s="677"/>
      <c r="GOI76" s="677"/>
      <c r="GOJ76" s="677"/>
      <c r="GOK76" s="677"/>
      <c r="GOL76" s="677"/>
      <c r="GOM76" s="677"/>
      <c r="GON76" s="677"/>
      <c r="GOO76" s="677"/>
      <c r="GOP76" s="677"/>
      <c r="GOQ76" s="677"/>
      <c r="GOR76" s="677"/>
      <c r="GOS76" s="677"/>
      <c r="GOT76" s="677"/>
      <c r="GOU76" s="677"/>
      <c r="GOV76" s="677"/>
      <c r="GOW76" s="677"/>
      <c r="GOX76" s="677"/>
      <c r="GOY76" s="677"/>
      <c r="GOZ76" s="677"/>
      <c r="GPA76" s="677"/>
      <c r="GPB76" s="677"/>
      <c r="GPC76" s="677"/>
      <c r="GPD76" s="677"/>
      <c r="GPE76" s="677"/>
      <c r="GPF76" s="677"/>
      <c r="GPG76" s="677"/>
      <c r="GPH76" s="677"/>
      <c r="GPI76" s="677"/>
      <c r="GPJ76" s="677"/>
      <c r="GPK76" s="677"/>
      <c r="GPL76" s="677"/>
      <c r="GPM76" s="677"/>
      <c r="GPN76" s="677"/>
      <c r="GPO76" s="677"/>
      <c r="GPP76" s="677"/>
      <c r="GPQ76" s="677"/>
      <c r="GPR76" s="677"/>
      <c r="GPS76" s="677"/>
      <c r="GPT76" s="677"/>
      <c r="GPU76" s="677"/>
      <c r="GPV76" s="677"/>
      <c r="GPW76" s="677"/>
      <c r="GPX76" s="677"/>
      <c r="GPY76" s="677"/>
      <c r="GPZ76" s="677"/>
      <c r="GQA76" s="677"/>
      <c r="GQB76" s="677"/>
      <c r="GQC76" s="677"/>
      <c r="GQD76" s="677"/>
      <c r="GQE76" s="677"/>
      <c r="GQF76" s="677"/>
      <c r="GQG76" s="677"/>
      <c r="GQH76" s="677"/>
      <c r="GQI76" s="677"/>
      <c r="GQJ76" s="677"/>
      <c r="GQK76" s="677"/>
      <c r="GQL76" s="677"/>
      <c r="GQM76" s="677"/>
      <c r="GQN76" s="677"/>
      <c r="GQO76" s="677"/>
      <c r="GQP76" s="677"/>
      <c r="GQQ76" s="677"/>
      <c r="GQR76" s="677"/>
      <c r="GQS76" s="677"/>
      <c r="GQT76" s="677"/>
      <c r="GQU76" s="677"/>
      <c r="GQV76" s="677"/>
      <c r="GQW76" s="677"/>
      <c r="GQX76" s="677"/>
      <c r="GQY76" s="677"/>
      <c r="GQZ76" s="677"/>
      <c r="GRA76" s="677"/>
      <c r="GRB76" s="677"/>
      <c r="GRC76" s="677"/>
      <c r="GRD76" s="677"/>
      <c r="GRE76" s="677"/>
      <c r="GRF76" s="677"/>
      <c r="GRG76" s="677"/>
      <c r="GRH76" s="677"/>
      <c r="GRI76" s="677"/>
      <c r="GRJ76" s="677"/>
      <c r="GRK76" s="677"/>
      <c r="GRL76" s="677"/>
      <c r="GRM76" s="677"/>
      <c r="GRN76" s="677"/>
      <c r="GRO76" s="677"/>
      <c r="GRP76" s="677"/>
      <c r="GRQ76" s="677"/>
      <c r="GRR76" s="677"/>
      <c r="GRS76" s="677"/>
      <c r="GRT76" s="677"/>
      <c r="GRU76" s="677"/>
      <c r="GRV76" s="677"/>
      <c r="GRW76" s="677"/>
      <c r="GRX76" s="677"/>
      <c r="GRY76" s="677"/>
      <c r="GRZ76" s="677"/>
      <c r="GSA76" s="677"/>
      <c r="GSB76" s="677"/>
      <c r="GSC76" s="677"/>
      <c r="GSD76" s="677"/>
      <c r="GSE76" s="677"/>
      <c r="GSF76" s="677"/>
      <c r="GSG76" s="677"/>
      <c r="GSH76" s="677"/>
      <c r="GSI76" s="677"/>
      <c r="GSJ76" s="677"/>
      <c r="GSK76" s="677"/>
      <c r="GSL76" s="677"/>
      <c r="GSM76" s="677"/>
      <c r="GSN76" s="677"/>
      <c r="GSO76" s="677"/>
      <c r="GSP76" s="677"/>
      <c r="GSQ76" s="677"/>
      <c r="GSR76" s="677"/>
      <c r="GSS76" s="677"/>
      <c r="GST76" s="677"/>
      <c r="GSU76" s="677"/>
      <c r="GSV76" s="677"/>
      <c r="GSW76" s="677"/>
      <c r="GSX76" s="677"/>
      <c r="GSY76" s="677"/>
      <c r="GSZ76" s="677"/>
      <c r="GTA76" s="677"/>
      <c r="GTB76" s="677"/>
      <c r="GTC76" s="677"/>
      <c r="GTD76" s="677"/>
      <c r="GTE76" s="677"/>
      <c r="GTF76" s="677"/>
      <c r="GTG76" s="677"/>
      <c r="GTH76" s="677"/>
      <c r="GTI76" s="677"/>
      <c r="GTJ76" s="677"/>
      <c r="GTK76" s="677"/>
      <c r="GTL76" s="677"/>
      <c r="GTM76" s="677"/>
      <c r="GTN76" s="677"/>
      <c r="GTO76" s="677"/>
      <c r="GTP76" s="677"/>
      <c r="GTQ76" s="677"/>
      <c r="GTR76" s="677"/>
      <c r="GTS76" s="677"/>
      <c r="GTT76" s="677"/>
      <c r="GTU76" s="677"/>
      <c r="GTV76" s="677"/>
      <c r="GTW76" s="677"/>
      <c r="GTX76" s="677"/>
      <c r="GTY76" s="677"/>
      <c r="GTZ76" s="677"/>
      <c r="GUA76" s="677"/>
      <c r="GUB76" s="677"/>
      <c r="GUC76" s="677"/>
      <c r="GUD76" s="677"/>
      <c r="GUE76" s="677"/>
      <c r="GUF76" s="677"/>
      <c r="GUG76" s="677"/>
      <c r="GUH76" s="677"/>
      <c r="GUI76" s="677"/>
      <c r="GUJ76" s="677"/>
      <c r="GUK76" s="677"/>
      <c r="GUL76" s="677"/>
      <c r="GUM76" s="677"/>
      <c r="GUN76" s="677"/>
      <c r="GUO76" s="677"/>
      <c r="GUP76" s="677"/>
      <c r="GUQ76" s="677"/>
      <c r="GUR76" s="677"/>
      <c r="GUS76" s="677"/>
      <c r="GUT76" s="677"/>
      <c r="GUU76" s="677"/>
      <c r="GUV76" s="677"/>
      <c r="GUW76" s="677"/>
      <c r="GUX76" s="677"/>
      <c r="GUY76" s="677"/>
      <c r="GUZ76" s="677"/>
      <c r="GVA76" s="677"/>
      <c r="GVB76" s="677"/>
      <c r="GVC76" s="677"/>
      <c r="GVD76" s="677"/>
      <c r="GVE76" s="677"/>
      <c r="GVF76" s="677"/>
      <c r="GVG76" s="677"/>
      <c r="GVH76" s="677"/>
      <c r="GVI76" s="677"/>
      <c r="GVJ76" s="677"/>
      <c r="GVK76" s="677"/>
      <c r="GVL76" s="677"/>
      <c r="GVM76" s="677"/>
      <c r="GVN76" s="677"/>
      <c r="GVO76" s="677"/>
      <c r="GVP76" s="677"/>
      <c r="GVQ76" s="677"/>
      <c r="GVR76" s="677"/>
      <c r="GVS76" s="677"/>
      <c r="GVT76" s="677"/>
      <c r="GVU76" s="677"/>
      <c r="GVV76" s="677"/>
      <c r="GVW76" s="677"/>
      <c r="GVX76" s="677"/>
      <c r="GVY76" s="677"/>
      <c r="GVZ76" s="677"/>
      <c r="GWA76" s="677"/>
      <c r="GWB76" s="677"/>
      <c r="GWC76" s="677"/>
      <c r="GWD76" s="677"/>
      <c r="GWE76" s="677"/>
      <c r="GWF76" s="677"/>
      <c r="GWG76" s="677"/>
      <c r="GWH76" s="677"/>
      <c r="GWI76" s="677"/>
      <c r="GWJ76" s="677"/>
      <c r="GWK76" s="677"/>
      <c r="GWL76" s="677"/>
      <c r="GWM76" s="677"/>
      <c r="GWN76" s="677"/>
      <c r="GWO76" s="677"/>
      <c r="GWP76" s="677"/>
      <c r="GWQ76" s="677"/>
      <c r="GWR76" s="677"/>
      <c r="GWS76" s="677"/>
      <c r="GWT76" s="677"/>
      <c r="GWU76" s="677"/>
      <c r="GWV76" s="677"/>
      <c r="GWW76" s="677"/>
      <c r="GWX76" s="677"/>
      <c r="GWY76" s="677"/>
      <c r="GWZ76" s="677"/>
      <c r="GXA76" s="677"/>
      <c r="GXB76" s="677"/>
      <c r="GXC76" s="677"/>
      <c r="GXD76" s="677"/>
      <c r="GXE76" s="677"/>
      <c r="GXF76" s="677"/>
      <c r="GXG76" s="677"/>
      <c r="GXH76" s="677"/>
      <c r="GXI76" s="677"/>
      <c r="GXJ76" s="677"/>
      <c r="GXK76" s="677"/>
      <c r="GXL76" s="677"/>
      <c r="GXM76" s="677"/>
      <c r="GXN76" s="677"/>
      <c r="GXO76" s="677"/>
      <c r="GXP76" s="677"/>
      <c r="GXQ76" s="677"/>
      <c r="GXR76" s="677"/>
      <c r="GXS76" s="677"/>
      <c r="GXT76" s="677"/>
      <c r="GXU76" s="677"/>
      <c r="GXV76" s="677"/>
      <c r="GXW76" s="677"/>
      <c r="GXX76" s="677"/>
      <c r="GXY76" s="677"/>
      <c r="GXZ76" s="677"/>
      <c r="GYA76" s="677"/>
      <c r="GYB76" s="677"/>
      <c r="GYC76" s="677"/>
      <c r="GYD76" s="677"/>
      <c r="GYE76" s="677"/>
      <c r="GYF76" s="677"/>
      <c r="GYG76" s="677"/>
      <c r="GYH76" s="677"/>
      <c r="GYI76" s="677"/>
      <c r="GYJ76" s="677"/>
      <c r="GYK76" s="677"/>
      <c r="GYL76" s="677"/>
      <c r="GYM76" s="677"/>
      <c r="GYN76" s="677"/>
      <c r="GYO76" s="677"/>
      <c r="GYP76" s="677"/>
      <c r="GYQ76" s="677"/>
      <c r="GYR76" s="677"/>
      <c r="GYS76" s="677"/>
      <c r="GYT76" s="677"/>
      <c r="GYU76" s="677"/>
      <c r="GYV76" s="677"/>
      <c r="GYW76" s="677"/>
      <c r="GYX76" s="677"/>
      <c r="GYY76" s="677"/>
      <c r="GYZ76" s="677"/>
      <c r="GZA76" s="677"/>
      <c r="GZB76" s="677"/>
      <c r="GZC76" s="677"/>
      <c r="GZD76" s="677"/>
      <c r="GZE76" s="677"/>
      <c r="GZF76" s="677"/>
      <c r="GZG76" s="677"/>
      <c r="GZH76" s="677"/>
      <c r="GZI76" s="677"/>
      <c r="GZJ76" s="677"/>
      <c r="GZK76" s="677"/>
      <c r="GZL76" s="677"/>
      <c r="GZM76" s="677"/>
      <c r="GZN76" s="677"/>
      <c r="GZO76" s="677"/>
      <c r="GZP76" s="677"/>
      <c r="GZQ76" s="677"/>
      <c r="GZR76" s="677"/>
      <c r="GZS76" s="677"/>
      <c r="GZT76" s="677"/>
      <c r="GZU76" s="677"/>
      <c r="GZV76" s="677"/>
      <c r="GZW76" s="677"/>
      <c r="GZX76" s="677"/>
      <c r="GZY76" s="677"/>
      <c r="GZZ76" s="677"/>
      <c r="HAA76" s="677"/>
      <c r="HAB76" s="677"/>
      <c r="HAC76" s="677"/>
      <c r="HAD76" s="677"/>
      <c r="HAE76" s="677"/>
      <c r="HAF76" s="677"/>
      <c r="HAG76" s="677"/>
      <c r="HAH76" s="677"/>
      <c r="HAI76" s="677"/>
      <c r="HAJ76" s="677"/>
      <c r="HAK76" s="677"/>
      <c r="HAL76" s="677"/>
      <c r="HAM76" s="677"/>
      <c r="HAN76" s="677"/>
      <c r="HAO76" s="677"/>
      <c r="HAP76" s="677"/>
      <c r="HAQ76" s="677"/>
      <c r="HAR76" s="677"/>
      <c r="HAS76" s="677"/>
      <c r="HAT76" s="677"/>
      <c r="HAU76" s="677"/>
      <c r="HAV76" s="677"/>
      <c r="HAW76" s="677"/>
      <c r="HAX76" s="677"/>
      <c r="HAY76" s="677"/>
      <c r="HAZ76" s="677"/>
      <c r="HBA76" s="677"/>
      <c r="HBB76" s="677"/>
      <c r="HBC76" s="677"/>
      <c r="HBD76" s="677"/>
      <c r="HBE76" s="677"/>
      <c r="HBF76" s="677"/>
      <c r="HBG76" s="677"/>
      <c r="HBH76" s="677"/>
      <c r="HBI76" s="677"/>
      <c r="HBJ76" s="677"/>
      <c r="HBK76" s="677"/>
      <c r="HBL76" s="677"/>
      <c r="HBM76" s="677"/>
      <c r="HBN76" s="677"/>
      <c r="HBO76" s="677"/>
      <c r="HBP76" s="677"/>
      <c r="HBQ76" s="677"/>
      <c r="HBR76" s="677"/>
      <c r="HBS76" s="677"/>
      <c r="HBT76" s="677"/>
      <c r="HBU76" s="677"/>
      <c r="HBV76" s="677"/>
      <c r="HBW76" s="677"/>
      <c r="HBX76" s="677"/>
      <c r="HBY76" s="677"/>
      <c r="HBZ76" s="677"/>
      <c r="HCA76" s="677"/>
      <c r="HCB76" s="677"/>
      <c r="HCC76" s="677"/>
      <c r="HCD76" s="677"/>
      <c r="HCE76" s="677"/>
      <c r="HCF76" s="677"/>
      <c r="HCG76" s="677"/>
      <c r="HCH76" s="677"/>
      <c r="HCI76" s="677"/>
      <c r="HCJ76" s="677"/>
      <c r="HCK76" s="677"/>
      <c r="HCL76" s="677"/>
      <c r="HCM76" s="677"/>
      <c r="HCN76" s="677"/>
      <c r="HCO76" s="677"/>
      <c r="HCP76" s="677"/>
      <c r="HCQ76" s="677"/>
      <c r="HCR76" s="677"/>
      <c r="HCS76" s="677"/>
      <c r="HCT76" s="677"/>
      <c r="HCU76" s="677"/>
      <c r="HCV76" s="677"/>
      <c r="HCW76" s="677"/>
      <c r="HCX76" s="677"/>
      <c r="HCY76" s="677"/>
      <c r="HCZ76" s="677"/>
      <c r="HDA76" s="677"/>
      <c r="HDB76" s="677"/>
      <c r="HDC76" s="677"/>
      <c r="HDD76" s="677"/>
      <c r="HDE76" s="677"/>
      <c r="HDF76" s="677"/>
      <c r="HDG76" s="677"/>
      <c r="HDH76" s="677"/>
      <c r="HDI76" s="677"/>
      <c r="HDJ76" s="677"/>
      <c r="HDK76" s="677"/>
      <c r="HDL76" s="677"/>
      <c r="HDM76" s="677"/>
      <c r="HDN76" s="677"/>
      <c r="HDO76" s="677"/>
      <c r="HDP76" s="677"/>
      <c r="HDQ76" s="677"/>
      <c r="HDR76" s="677"/>
      <c r="HDS76" s="677"/>
      <c r="HDT76" s="677"/>
      <c r="HDU76" s="677"/>
      <c r="HDV76" s="677"/>
      <c r="HDW76" s="677"/>
      <c r="HDX76" s="677"/>
      <c r="HDY76" s="677"/>
      <c r="HDZ76" s="677"/>
      <c r="HEA76" s="677"/>
      <c r="HEB76" s="677"/>
      <c r="HEC76" s="677"/>
      <c r="HED76" s="677"/>
      <c r="HEE76" s="677"/>
      <c r="HEF76" s="677"/>
      <c r="HEG76" s="677"/>
      <c r="HEH76" s="677"/>
      <c r="HEI76" s="677"/>
      <c r="HEJ76" s="677"/>
      <c r="HEK76" s="677"/>
      <c r="HEL76" s="677"/>
      <c r="HEM76" s="677"/>
      <c r="HEN76" s="677"/>
      <c r="HEO76" s="677"/>
      <c r="HEP76" s="677"/>
      <c r="HEQ76" s="677"/>
      <c r="HER76" s="677"/>
      <c r="HES76" s="677"/>
      <c r="HET76" s="677"/>
      <c r="HEU76" s="677"/>
      <c r="HEV76" s="677"/>
      <c r="HEW76" s="677"/>
      <c r="HEX76" s="677"/>
      <c r="HEY76" s="677"/>
      <c r="HEZ76" s="677"/>
      <c r="HFA76" s="677"/>
      <c r="HFB76" s="677"/>
      <c r="HFC76" s="677"/>
      <c r="HFD76" s="677"/>
      <c r="HFE76" s="677"/>
      <c r="HFF76" s="677"/>
      <c r="HFG76" s="677"/>
      <c r="HFH76" s="677"/>
      <c r="HFI76" s="677"/>
      <c r="HFJ76" s="677"/>
      <c r="HFK76" s="677"/>
      <c r="HFL76" s="677"/>
      <c r="HFM76" s="677"/>
      <c r="HFN76" s="677"/>
      <c r="HFO76" s="677"/>
      <c r="HFP76" s="677"/>
      <c r="HFQ76" s="677"/>
      <c r="HFR76" s="677"/>
      <c r="HFS76" s="677"/>
      <c r="HFT76" s="677"/>
      <c r="HFU76" s="677"/>
      <c r="HFV76" s="677"/>
      <c r="HFW76" s="677"/>
      <c r="HFX76" s="677"/>
      <c r="HFY76" s="677"/>
      <c r="HFZ76" s="677"/>
      <c r="HGA76" s="677"/>
      <c r="HGB76" s="677"/>
      <c r="HGC76" s="677"/>
      <c r="HGD76" s="677"/>
      <c r="HGE76" s="677"/>
      <c r="HGF76" s="677"/>
      <c r="HGG76" s="677"/>
      <c r="HGH76" s="677"/>
      <c r="HGI76" s="677"/>
      <c r="HGJ76" s="677"/>
      <c r="HGK76" s="677"/>
      <c r="HGL76" s="677"/>
      <c r="HGM76" s="677"/>
      <c r="HGN76" s="677"/>
      <c r="HGO76" s="677"/>
      <c r="HGP76" s="677"/>
      <c r="HGQ76" s="677"/>
      <c r="HGR76" s="677"/>
      <c r="HGS76" s="677"/>
      <c r="HGT76" s="677"/>
      <c r="HGU76" s="677"/>
      <c r="HGV76" s="677"/>
      <c r="HGW76" s="677"/>
      <c r="HGX76" s="677"/>
      <c r="HGY76" s="677"/>
      <c r="HGZ76" s="677"/>
      <c r="HHA76" s="677"/>
      <c r="HHB76" s="677"/>
      <c r="HHC76" s="677"/>
      <c r="HHD76" s="677"/>
      <c r="HHE76" s="677"/>
      <c r="HHF76" s="677"/>
      <c r="HHG76" s="677"/>
      <c r="HHH76" s="677"/>
      <c r="HHI76" s="677"/>
      <c r="HHJ76" s="677"/>
      <c r="HHK76" s="677"/>
      <c r="HHL76" s="677"/>
      <c r="HHM76" s="677"/>
      <c r="HHN76" s="677"/>
      <c r="HHO76" s="677"/>
      <c r="HHP76" s="677"/>
      <c r="HHQ76" s="677"/>
      <c r="HHR76" s="677"/>
      <c r="HHS76" s="677"/>
      <c r="HHT76" s="677"/>
      <c r="HHU76" s="677"/>
      <c r="HHV76" s="677"/>
      <c r="HHW76" s="677"/>
      <c r="HHX76" s="677"/>
      <c r="HHY76" s="677"/>
      <c r="HHZ76" s="677"/>
      <c r="HIA76" s="677"/>
      <c r="HIB76" s="677"/>
      <c r="HIC76" s="677"/>
      <c r="HID76" s="677"/>
      <c r="HIE76" s="677"/>
      <c r="HIF76" s="677"/>
      <c r="HIG76" s="677"/>
      <c r="HIH76" s="677"/>
      <c r="HII76" s="677"/>
      <c r="HIJ76" s="677"/>
      <c r="HIK76" s="677"/>
      <c r="HIL76" s="677"/>
      <c r="HIM76" s="677"/>
      <c r="HIN76" s="677"/>
      <c r="HIO76" s="677"/>
      <c r="HIP76" s="677"/>
      <c r="HIQ76" s="677"/>
      <c r="HIR76" s="677"/>
      <c r="HIS76" s="677"/>
      <c r="HIT76" s="677"/>
      <c r="HIU76" s="677"/>
      <c r="HIV76" s="677"/>
      <c r="HIW76" s="677"/>
      <c r="HIX76" s="677"/>
      <c r="HIY76" s="677"/>
      <c r="HIZ76" s="677"/>
      <c r="HJA76" s="677"/>
      <c r="HJB76" s="677"/>
      <c r="HJC76" s="677"/>
      <c r="HJD76" s="677"/>
      <c r="HJE76" s="677"/>
      <c r="HJF76" s="677"/>
      <c r="HJG76" s="677"/>
      <c r="HJH76" s="677"/>
      <c r="HJI76" s="677"/>
      <c r="HJJ76" s="677"/>
      <c r="HJK76" s="677"/>
      <c r="HJL76" s="677"/>
      <c r="HJM76" s="677"/>
      <c r="HJN76" s="677"/>
      <c r="HJO76" s="677"/>
      <c r="HJP76" s="677"/>
      <c r="HJQ76" s="677"/>
      <c r="HJR76" s="677"/>
      <c r="HJS76" s="677"/>
      <c r="HJT76" s="677"/>
      <c r="HJU76" s="677"/>
      <c r="HJV76" s="677"/>
      <c r="HJW76" s="677"/>
      <c r="HJX76" s="677"/>
      <c r="HJY76" s="677"/>
      <c r="HJZ76" s="677"/>
      <c r="HKA76" s="677"/>
      <c r="HKB76" s="677"/>
      <c r="HKC76" s="677"/>
      <c r="HKD76" s="677"/>
      <c r="HKE76" s="677"/>
      <c r="HKF76" s="677"/>
      <c r="HKG76" s="677"/>
      <c r="HKH76" s="677"/>
      <c r="HKI76" s="677"/>
      <c r="HKJ76" s="677"/>
      <c r="HKK76" s="677"/>
      <c r="HKL76" s="677"/>
      <c r="HKM76" s="677"/>
      <c r="HKN76" s="677"/>
      <c r="HKO76" s="677"/>
      <c r="HKP76" s="677"/>
      <c r="HKQ76" s="677"/>
      <c r="HKR76" s="677"/>
      <c r="HKS76" s="677"/>
      <c r="HKT76" s="677"/>
      <c r="HKU76" s="677"/>
      <c r="HKV76" s="677"/>
      <c r="HKW76" s="677"/>
      <c r="HKX76" s="677"/>
      <c r="HKY76" s="677"/>
      <c r="HKZ76" s="677"/>
      <c r="HLA76" s="677"/>
      <c r="HLB76" s="677"/>
      <c r="HLC76" s="677"/>
      <c r="HLD76" s="677"/>
      <c r="HLE76" s="677"/>
      <c r="HLF76" s="677"/>
      <c r="HLG76" s="677"/>
      <c r="HLH76" s="677"/>
      <c r="HLI76" s="677"/>
      <c r="HLJ76" s="677"/>
      <c r="HLK76" s="677"/>
      <c r="HLL76" s="677"/>
      <c r="HLM76" s="677"/>
      <c r="HLN76" s="677"/>
      <c r="HLO76" s="677"/>
      <c r="HLP76" s="677"/>
      <c r="HLQ76" s="677"/>
      <c r="HLR76" s="677"/>
      <c r="HLS76" s="677"/>
      <c r="HLT76" s="677"/>
      <c r="HLU76" s="677"/>
      <c r="HLV76" s="677"/>
      <c r="HLW76" s="677"/>
      <c r="HLX76" s="677"/>
      <c r="HLY76" s="677"/>
      <c r="HLZ76" s="677"/>
      <c r="HMA76" s="677"/>
      <c r="HMB76" s="677"/>
      <c r="HMC76" s="677"/>
      <c r="HMD76" s="677"/>
      <c r="HME76" s="677"/>
      <c r="HMF76" s="677"/>
      <c r="HMG76" s="677"/>
      <c r="HMH76" s="677"/>
      <c r="HMI76" s="677"/>
      <c r="HMJ76" s="677"/>
      <c r="HMK76" s="677"/>
      <c r="HML76" s="677"/>
      <c r="HMM76" s="677"/>
      <c r="HMN76" s="677"/>
      <c r="HMO76" s="677"/>
      <c r="HMP76" s="677"/>
      <c r="HMQ76" s="677"/>
      <c r="HMR76" s="677"/>
      <c r="HMS76" s="677"/>
      <c r="HMT76" s="677"/>
      <c r="HMU76" s="677"/>
      <c r="HMV76" s="677"/>
      <c r="HMW76" s="677"/>
      <c r="HMX76" s="677"/>
      <c r="HMY76" s="677"/>
      <c r="HMZ76" s="677"/>
      <c r="HNA76" s="677"/>
      <c r="HNB76" s="677"/>
      <c r="HNC76" s="677"/>
      <c r="HND76" s="677"/>
      <c r="HNE76" s="677"/>
      <c r="HNF76" s="677"/>
      <c r="HNG76" s="677"/>
      <c r="HNH76" s="677"/>
      <c r="HNI76" s="677"/>
      <c r="HNJ76" s="677"/>
      <c r="HNK76" s="677"/>
      <c r="HNL76" s="677"/>
      <c r="HNM76" s="677"/>
      <c r="HNN76" s="677"/>
      <c r="HNO76" s="677"/>
      <c r="HNP76" s="677"/>
      <c r="HNQ76" s="677"/>
      <c r="HNR76" s="677"/>
      <c r="HNS76" s="677"/>
      <c r="HNT76" s="677"/>
      <c r="HNU76" s="677"/>
      <c r="HNV76" s="677"/>
      <c r="HNW76" s="677"/>
      <c r="HNX76" s="677"/>
      <c r="HNY76" s="677"/>
      <c r="HNZ76" s="677"/>
      <c r="HOA76" s="677"/>
      <c r="HOB76" s="677"/>
      <c r="HOC76" s="677"/>
      <c r="HOD76" s="677"/>
      <c r="HOE76" s="677"/>
      <c r="HOF76" s="677"/>
      <c r="HOG76" s="677"/>
      <c r="HOH76" s="677"/>
      <c r="HOI76" s="677"/>
      <c r="HOJ76" s="677"/>
      <c r="HOK76" s="677"/>
      <c r="HOL76" s="677"/>
      <c r="HOM76" s="677"/>
      <c r="HON76" s="677"/>
      <c r="HOO76" s="677"/>
      <c r="HOP76" s="677"/>
      <c r="HOQ76" s="677"/>
      <c r="HOR76" s="677"/>
      <c r="HOS76" s="677"/>
      <c r="HOT76" s="677"/>
      <c r="HOU76" s="677"/>
      <c r="HOV76" s="677"/>
      <c r="HOW76" s="677"/>
      <c r="HOX76" s="677"/>
      <c r="HOY76" s="677"/>
      <c r="HOZ76" s="677"/>
      <c r="HPA76" s="677"/>
      <c r="HPB76" s="677"/>
      <c r="HPC76" s="677"/>
      <c r="HPD76" s="677"/>
      <c r="HPE76" s="677"/>
      <c r="HPF76" s="677"/>
      <c r="HPG76" s="677"/>
      <c r="HPH76" s="677"/>
      <c r="HPI76" s="677"/>
      <c r="HPJ76" s="677"/>
      <c r="HPK76" s="677"/>
      <c r="HPL76" s="677"/>
      <c r="HPM76" s="677"/>
      <c r="HPN76" s="677"/>
      <c r="HPO76" s="677"/>
      <c r="HPP76" s="677"/>
      <c r="HPQ76" s="677"/>
      <c r="HPR76" s="677"/>
      <c r="HPS76" s="677"/>
      <c r="HPT76" s="677"/>
      <c r="HPU76" s="677"/>
      <c r="HPV76" s="677"/>
      <c r="HPW76" s="677"/>
      <c r="HPX76" s="677"/>
      <c r="HPY76" s="677"/>
      <c r="HPZ76" s="677"/>
      <c r="HQA76" s="677"/>
      <c r="HQB76" s="677"/>
      <c r="HQC76" s="677"/>
      <c r="HQD76" s="677"/>
      <c r="HQE76" s="677"/>
      <c r="HQF76" s="677"/>
      <c r="HQG76" s="677"/>
      <c r="HQH76" s="677"/>
      <c r="HQI76" s="677"/>
      <c r="HQJ76" s="677"/>
      <c r="HQK76" s="677"/>
      <c r="HQL76" s="677"/>
      <c r="HQM76" s="677"/>
      <c r="HQN76" s="677"/>
      <c r="HQO76" s="677"/>
      <c r="HQP76" s="677"/>
      <c r="HQQ76" s="677"/>
      <c r="HQR76" s="677"/>
      <c r="HQS76" s="677"/>
      <c r="HQT76" s="677"/>
      <c r="HQU76" s="677"/>
      <c r="HQV76" s="677"/>
      <c r="HQW76" s="677"/>
      <c r="HQX76" s="677"/>
      <c r="HQY76" s="677"/>
      <c r="HQZ76" s="677"/>
      <c r="HRA76" s="677"/>
      <c r="HRB76" s="677"/>
      <c r="HRC76" s="677"/>
      <c r="HRD76" s="677"/>
      <c r="HRE76" s="677"/>
      <c r="HRF76" s="677"/>
      <c r="HRG76" s="677"/>
      <c r="HRH76" s="677"/>
      <c r="HRI76" s="677"/>
      <c r="HRJ76" s="677"/>
      <c r="HRK76" s="677"/>
      <c r="HRL76" s="677"/>
      <c r="HRM76" s="677"/>
      <c r="HRN76" s="677"/>
      <c r="HRO76" s="677"/>
      <c r="HRP76" s="677"/>
      <c r="HRQ76" s="677"/>
      <c r="HRR76" s="677"/>
      <c r="HRS76" s="677"/>
      <c r="HRT76" s="677"/>
      <c r="HRU76" s="677"/>
      <c r="HRV76" s="677"/>
      <c r="HRW76" s="677"/>
      <c r="HRX76" s="677"/>
      <c r="HRY76" s="677"/>
      <c r="HRZ76" s="677"/>
      <c r="HSA76" s="677"/>
      <c r="HSB76" s="677"/>
      <c r="HSC76" s="677"/>
      <c r="HSD76" s="677"/>
      <c r="HSE76" s="677"/>
      <c r="HSF76" s="677"/>
      <c r="HSG76" s="677"/>
      <c r="HSH76" s="677"/>
      <c r="HSI76" s="677"/>
      <c r="HSJ76" s="677"/>
      <c r="HSK76" s="677"/>
      <c r="HSL76" s="677"/>
      <c r="HSM76" s="677"/>
      <c r="HSN76" s="677"/>
      <c r="HSO76" s="677"/>
      <c r="HSP76" s="677"/>
      <c r="HSQ76" s="677"/>
      <c r="HSR76" s="677"/>
      <c r="HSS76" s="677"/>
      <c r="HST76" s="677"/>
      <c r="HSU76" s="677"/>
      <c r="HSV76" s="677"/>
      <c r="HSW76" s="677"/>
      <c r="HSX76" s="677"/>
      <c r="HSY76" s="677"/>
      <c r="HSZ76" s="677"/>
      <c r="HTA76" s="677"/>
      <c r="HTB76" s="677"/>
      <c r="HTC76" s="677"/>
      <c r="HTD76" s="677"/>
      <c r="HTE76" s="677"/>
      <c r="HTF76" s="677"/>
      <c r="HTG76" s="677"/>
      <c r="HTH76" s="677"/>
      <c r="HTI76" s="677"/>
      <c r="HTJ76" s="677"/>
      <c r="HTK76" s="677"/>
      <c r="HTL76" s="677"/>
      <c r="HTM76" s="677"/>
      <c r="HTN76" s="677"/>
      <c r="HTO76" s="677"/>
      <c r="HTP76" s="677"/>
      <c r="HTQ76" s="677"/>
      <c r="HTR76" s="677"/>
      <c r="HTS76" s="677"/>
      <c r="HTT76" s="677"/>
      <c r="HTU76" s="677"/>
      <c r="HTV76" s="677"/>
      <c r="HTW76" s="677"/>
      <c r="HTX76" s="677"/>
      <c r="HTY76" s="677"/>
      <c r="HTZ76" s="677"/>
      <c r="HUA76" s="677"/>
      <c r="HUB76" s="677"/>
      <c r="HUC76" s="677"/>
      <c r="HUD76" s="677"/>
      <c r="HUE76" s="677"/>
      <c r="HUF76" s="677"/>
      <c r="HUG76" s="677"/>
      <c r="HUH76" s="677"/>
      <c r="HUI76" s="677"/>
      <c r="HUJ76" s="677"/>
      <c r="HUK76" s="677"/>
      <c r="HUL76" s="677"/>
      <c r="HUM76" s="677"/>
      <c r="HUN76" s="677"/>
      <c r="HUO76" s="677"/>
      <c r="HUP76" s="677"/>
      <c r="HUQ76" s="677"/>
      <c r="HUR76" s="677"/>
      <c r="HUS76" s="677"/>
      <c r="HUT76" s="677"/>
      <c r="HUU76" s="677"/>
      <c r="HUV76" s="677"/>
      <c r="HUW76" s="677"/>
      <c r="HUX76" s="677"/>
      <c r="HUY76" s="677"/>
      <c r="HUZ76" s="677"/>
      <c r="HVA76" s="677"/>
      <c r="HVB76" s="677"/>
      <c r="HVC76" s="677"/>
      <c r="HVD76" s="677"/>
      <c r="HVE76" s="677"/>
      <c r="HVF76" s="677"/>
      <c r="HVG76" s="677"/>
      <c r="HVH76" s="677"/>
      <c r="HVI76" s="677"/>
      <c r="HVJ76" s="677"/>
      <c r="HVK76" s="677"/>
      <c r="HVL76" s="677"/>
      <c r="HVM76" s="677"/>
      <c r="HVN76" s="677"/>
      <c r="HVO76" s="677"/>
      <c r="HVP76" s="677"/>
      <c r="HVQ76" s="677"/>
      <c r="HVR76" s="677"/>
      <c r="HVS76" s="677"/>
      <c r="HVT76" s="677"/>
      <c r="HVU76" s="677"/>
      <c r="HVV76" s="677"/>
      <c r="HVW76" s="677"/>
      <c r="HVX76" s="677"/>
      <c r="HVY76" s="677"/>
      <c r="HVZ76" s="677"/>
      <c r="HWA76" s="677"/>
      <c r="HWB76" s="677"/>
      <c r="HWC76" s="677"/>
      <c r="HWD76" s="677"/>
      <c r="HWE76" s="677"/>
      <c r="HWF76" s="677"/>
      <c r="HWG76" s="677"/>
      <c r="HWH76" s="677"/>
      <c r="HWI76" s="677"/>
      <c r="HWJ76" s="677"/>
      <c r="HWK76" s="677"/>
      <c r="HWL76" s="677"/>
      <c r="HWM76" s="677"/>
      <c r="HWN76" s="677"/>
      <c r="HWO76" s="677"/>
      <c r="HWP76" s="677"/>
      <c r="HWQ76" s="677"/>
      <c r="HWR76" s="677"/>
      <c r="HWS76" s="677"/>
      <c r="HWT76" s="677"/>
      <c r="HWU76" s="677"/>
      <c r="HWV76" s="677"/>
      <c r="HWW76" s="677"/>
      <c r="HWX76" s="677"/>
      <c r="HWY76" s="677"/>
      <c r="HWZ76" s="677"/>
      <c r="HXA76" s="677"/>
      <c r="HXB76" s="677"/>
      <c r="HXC76" s="677"/>
      <c r="HXD76" s="677"/>
      <c r="HXE76" s="677"/>
      <c r="HXF76" s="677"/>
      <c r="HXG76" s="677"/>
      <c r="HXH76" s="677"/>
      <c r="HXI76" s="677"/>
      <c r="HXJ76" s="677"/>
      <c r="HXK76" s="677"/>
      <c r="HXL76" s="677"/>
      <c r="HXM76" s="677"/>
      <c r="HXN76" s="677"/>
      <c r="HXO76" s="677"/>
      <c r="HXP76" s="677"/>
      <c r="HXQ76" s="677"/>
      <c r="HXR76" s="677"/>
      <c r="HXS76" s="677"/>
      <c r="HXT76" s="677"/>
      <c r="HXU76" s="677"/>
      <c r="HXV76" s="677"/>
      <c r="HXW76" s="677"/>
      <c r="HXX76" s="677"/>
      <c r="HXY76" s="677"/>
      <c r="HXZ76" s="677"/>
      <c r="HYA76" s="677"/>
      <c r="HYB76" s="677"/>
      <c r="HYC76" s="677"/>
      <c r="HYD76" s="677"/>
      <c r="HYE76" s="677"/>
      <c r="HYF76" s="677"/>
      <c r="HYG76" s="677"/>
      <c r="HYH76" s="677"/>
      <c r="HYI76" s="677"/>
      <c r="HYJ76" s="677"/>
      <c r="HYK76" s="677"/>
      <c r="HYL76" s="677"/>
      <c r="HYM76" s="677"/>
      <c r="HYN76" s="677"/>
      <c r="HYO76" s="677"/>
      <c r="HYP76" s="677"/>
      <c r="HYQ76" s="677"/>
      <c r="HYR76" s="677"/>
      <c r="HYS76" s="677"/>
      <c r="HYT76" s="677"/>
      <c r="HYU76" s="677"/>
      <c r="HYV76" s="677"/>
      <c r="HYW76" s="677"/>
      <c r="HYX76" s="677"/>
      <c r="HYY76" s="677"/>
      <c r="HYZ76" s="677"/>
      <c r="HZA76" s="677"/>
      <c r="HZB76" s="677"/>
      <c r="HZC76" s="677"/>
      <c r="HZD76" s="677"/>
      <c r="HZE76" s="677"/>
      <c r="HZF76" s="677"/>
      <c r="HZG76" s="677"/>
      <c r="HZH76" s="677"/>
      <c r="HZI76" s="677"/>
      <c r="HZJ76" s="677"/>
      <c r="HZK76" s="677"/>
      <c r="HZL76" s="677"/>
      <c r="HZM76" s="677"/>
      <c r="HZN76" s="677"/>
      <c r="HZO76" s="677"/>
      <c r="HZP76" s="677"/>
      <c r="HZQ76" s="677"/>
      <c r="HZR76" s="677"/>
      <c r="HZS76" s="677"/>
      <c r="HZT76" s="677"/>
      <c r="HZU76" s="677"/>
      <c r="HZV76" s="677"/>
      <c r="HZW76" s="677"/>
      <c r="HZX76" s="677"/>
      <c r="HZY76" s="677"/>
      <c r="HZZ76" s="677"/>
      <c r="IAA76" s="677"/>
      <c r="IAB76" s="677"/>
      <c r="IAC76" s="677"/>
      <c r="IAD76" s="677"/>
      <c r="IAE76" s="677"/>
      <c r="IAF76" s="677"/>
      <c r="IAG76" s="677"/>
      <c r="IAH76" s="677"/>
      <c r="IAI76" s="677"/>
      <c r="IAJ76" s="677"/>
      <c r="IAK76" s="677"/>
      <c r="IAL76" s="677"/>
      <c r="IAM76" s="677"/>
      <c r="IAN76" s="677"/>
      <c r="IAO76" s="677"/>
      <c r="IAP76" s="677"/>
      <c r="IAQ76" s="677"/>
      <c r="IAR76" s="677"/>
      <c r="IAS76" s="677"/>
      <c r="IAT76" s="677"/>
      <c r="IAU76" s="677"/>
      <c r="IAV76" s="677"/>
      <c r="IAW76" s="677"/>
      <c r="IAX76" s="677"/>
      <c r="IAY76" s="677"/>
      <c r="IAZ76" s="677"/>
      <c r="IBA76" s="677"/>
      <c r="IBB76" s="677"/>
      <c r="IBC76" s="677"/>
      <c r="IBD76" s="677"/>
      <c r="IBE76" s="677"/>
      <c r="IBF76" s="677"/>
      <c r="IBG76" s="677"/>
      <c r="IBH76" s="677"/>
      <c r="IBI76" s="677"/>
      <c r="IBJ76" s="677"/>
      <c r="IBK76" s="677"/>
      <c r="IBL76" s="677"/>
      <c r="IBM76" s="677"/>
      <c r="IBN76" s="677"/>
      <c r="IBO76" s="677"/>
      <c r="IBP76" s="677"/>
      <c r="IBQ76" s="677"/>
      <c r="IBR76" s="677"/>
      <c r="IBS76" s="677"/>
      <c r="IBT76" s="677"/>
      <c r="IBU76" s="677"/>
      <c r="IBV76" s="677"/>
      <c r="IBW76" s="677"/>
      <c r="IBX76" s="677"/>
      <c r="IBY76" s="677"/>
      <c r="IBZ76" s="677"/>
      <c r="ICA76" s="677"/>
      <c r="ICB76" s="677"/>
      <c r="ICC76" s="677"/>
      <c r="ICD76" s="677"/>
      <c r="ICE76" s="677"/>
      <c r="ICF76" s="677"/>
      <c r="ICG76" s="677"/>
      <c r="ICH76" s="677"/>
      <c r="ICI76" s="677"/>
      <c r="ICJ76" s="677"/>
      <c r="ICK76" s="677"/>
      <c r="ICL76" s="677"/>
      <c r="ICM76" s="677"/>
      <c r="ICN76" s="677"/>
      <c r="ICO76" s="677"/>
      <c r="ICP76" s="677"/>
      <c r="ICQ76" s="677"/>
      <c r="ICR76" s="677"/>
      <c r="ICS76" s="677"/>
      <c r="ICT76" s="677"/>
      <c r="ICU76" s="677"/>
      <c r="ICV76" s="677"/>
      <c r="ICW76" s="677"/>
      <c r="ICX76" s="677"/>
      <c r="ICY76" s="677"/>
      <c r="ICZ76" s="677"/>
      <c r="IDA76" s="677"/>
      <c r="IDB76" s="677"/>
      <c r="IDC76" s="677"/>
      <c r="IDD76" s="677"/>
      <c r="IDE76" s="677"/>
      <c r="IDF76" s="677"/>
      <c r="IDG76" s="677"/>
      <c r="IDH76" s="677"/>
      <c r="IDI76" s="677"/>
      <c r="IDJ76" s="677"/>
      <c r="IDK76" s="677"/>
      <c r="IDL76" s="677"/>
      <c r="IDM76" s="677"/>
      <c r="IDN76" s="677"/>
      <c r="IDO76" s="677"/>
      <c r="IDP76" s="677"/>
      <c r="IDQ76" s="677"/>
      <c r="IDR76" s="677"/>
      <c r="IDS76" s="677"/>
      <c r="IDT76" s="677"/>
      <c r="IDU76" s="677"/>
      <c r="IDV76" s="677"/>
      <c r="IDW76" s="677"/>
      <c r="IDX76" s="677"/>
      <c r="IDY76" s="677"/>
      <c r="IDZ76" s="677"/>
      <c r="IEA76" s="677"/>
      <c r="IEB76" s="677"/>
      <c r="IEC76" s="677"/>
      <c r="IED76" s="677"/>
      <c r="IEE76" s="677"/>
      <c r="IEF76" s="677"/>
      <c r="IEG76" s="677"/>
      <c r="IEH76" s="677"/>
      <c r="IEI76" s="677"/>
      <c r="IEJ76" s="677"/>
      <c r="IEK76" s="677"/>
      <c r="IEL76" s="677"/>
      <c r="IEM76" s="677"/>
      <c r="IEN76" s="677"/>
      <c r="IEO76" s="677"/>
      <c r="IEP76" s="677"/>
      <c r="IEQ76" s="677"/>
      <c r="IER76" s="677"/>
      <c r="IES76" s="677"/>
      <c r="IET76" s="677"/>
      <c r="IEU76" s="677"/>
      <c r="IEV76" s="677"/>
      <c r="IEW76" s="677"/>
      <c r="IEX76" s="677"/>
      <c r="IEY76" s="677"/>
      <c r="IEZ76" s="677"/>
      <c r="IFA76" s="677"/>
      <c r="IFB76" s="677"/>
      <c r="IFC76" s="677"/>
      <c r="IFD76" s="677"/>
      <c r="IFE76" s="677"/>
      <c r="IFF76" s="677"/>
      <c r="IFG76" s="677"/>
      <c r="IFH76" s="677"/>
      <c r="IFI76" s="677"/>
      <c r="IFJ76" s="677"/>
      <c r="IFK76" s="677"/>
      <c r="IFL76" s="677"/>
      <c r="IFM76" s="677"/>
      <c r="IFN76" s="677"/>
      <c r="IFO76" s="677"/>
      <c r="IFP76" s="677"/>
      <c r="IFQ76" s="677"/>
      <c r="IFR76" s="677"/>
      <c r="IFS76" s="677"/>
      <c r="IFT76" s="677"/>
      <c r="IFU76" s="677"/>
      <c r="IFV76" s="677"/>
      <c r="IFW76" s="677"/>
      <c r="IFX76" s="677"/>
      <c r="IFY76" s="677"/>
      <c r="IFZ76" s="677"/>
      <c r="IGA76" s="677"/>
      <c r="IGB76" s="677"/>
      <c r="IGC76" s="677"/>
      <c r="IGD76" s="677"/>
      <c r="IGE76" s="677"/>
      <c r="IGF76" s="677"/>
      <c r="IGG76" s="677"/>
      <c r="IGH76" s="677"/>
      <c r="IGI76" s="677"/>
      <c r="IGJ76" s="677"/>
      <c r="IGK76" s="677"/>
      <c r="IGL76" s="677"/>
      <c r="IGM76" s="677"/>
      <c r="IGN76" s="677"/>
      <c r="IGO76" s="677"/>
      <c r="IGP76" s="677"/>
      <c r="IGQ76" s="677"/>
      <c r="IGR76" s="677"/>
      <c r="IGS76" s="677"/>
      <c r="IGT76" s="677"/>
      <c r="IGU76" s="677"/>
      <c r="IGV76" s="677"/>
      <c r="IGW76" s="677"/>
      <c r="IGX76" s="677"/>
      <c r="IGY76" s="677"/>
      <c r="IGZ76" s="677"/>
      <c r="IHA76" s="677"/>
      <c r="IHB76" s="677"/>
      <c r="IHC76" s="677"/>
      <c r="IHD76" s="677"/>
      <c r="IHE76" s="677"/>
      <c r="IHF76" s="677"/>
      <c r="IHG76" s="677"/>
      <c r="IHH76" s="677"/>
      <c r="IHI76" s="677"/>
      <c r="IHJ76" s="677"/>
      <c r="IHK76" s="677"/>
      <c r="IHL76" s="677"/>
      <c r="IHM76" s="677"/>
      <c r="IHN76" s="677"/>
      <c r="IHO76" s="677"/>
      <c r="IHP76" s="677"/>
      <c r="IHQ76" s="677"/>
      <c r="IHR76" s="677"/>
      <c r="IHS76" s="677"/>
      <c r="IHT76" s="677"/>
      <c r="IHU76" s="677"/>
      <c r="IHV76" s="677"/>
      <c r="IHW76" s="677"/>
      <c r="IHX76" s="677"/>
      <c r="IHY76" s="677"/>
      <c r="IHZ76" s="677"/>
      <c r="IIA76" s="677"/>
      <c r="IIB76" s="677"/>
      <c r="IIC76" s="677"/>
      <c r="IID76" s="677"/>
      <c r="IIE76" s="677"/>
      <c r="IIF76" s="677"/>
      <c r="IIG76" s="677"/>
      <c r="IIH76" s="677"/>
      <c r="III76" s="677"/>
      <c r="IIJ76" s="677"/>
      <c r="IIK76" s="677"/>
      <c r="IIL76" s="677"/>
      <c r="IIM76" s="677"/>
      <c r="IIN76" s="677"/>
      <c r="IIO76" s="677"/>
      <c r="IIP76" s="677"/>
      <c r="IIQ76" s="677"/>
      <c r="IIR76" s="677"/>
      <c r="IIS76" s="677"/>
      <c r="IIT76" s="677"/>
      <c r="IIU76" s="677"/>
      <c r="IIV76" s="677"/>
      <c r="IIW76" s="677"/>
      <c r="IIX76" s="677"/>
      <c r="IIY76" s="677"/>
      <c r="IIZ76" s="677"/>
      <c r="IJA76" s="677"/>
      <c r="IJB76" s="677"/>
      <c r="IJC76" s="677"/>
      <c r="IJD76" s="677"/>
      <c r="IJE76" s="677"/>
      <c r="IJF76" s="677"/>
      <c r="IJG76" s="677"/>
      <c r="IJH76" s="677"/>
      <c r="IJI76" s="677"/>
      <c r="IJJ76" s="677"/>
      <c r="IJK76" s="677"/>
      <c r="IJL76" s="677"/>
      <c r="IJM76" s="677"/>
      <c r="IJN76" s="677"/>
      <c r="IJO76" s="677"/>
      <c r="IJP76" s="677"/>
      <c r="IJQ76" s="677"/>
      <c r="IJR76" s="677"/>
      <c r="IJS76" s="677"/>
      <c r="IJT76" s="677"/>
      <c r="IJU76" s="677"/>
      <c r="IJV76" s="677"/>
      <c r="IJW76" s="677"/>
      <c r="IJX76" s="677"/>
      <c r="IJY76" s="677"/>
      <c r="IJZ76" s="677"/>
      <c r="IKA76" s="677"/>
      <c r="IKB76" s="677"/>
      <c r="IKC76" s="677"/>
      <c r="IKD76" s="677"/>
      <c r="IKE76" s="677"/>
      <c r="IKF76" s="677"/>
      <c r="IKG76" s="677"/>
      <c r="IKH76" s="677"/>
      <c r="IKI76" s="677"/>
      <c r="IKJ76" s="677"/>
      <c r="IKK76" s="677"/>
      <c r="IKL76" s="677"/>
      <c r="IKM76" s="677"/>
      <c r="IKN76" s="677"/>
      <c r="IKO76" s="677"/>
      <c r="IKP76" s="677"/>
      <c r="IKQ76" s="677"/>
      <c r="IKR76" s="677"/>
      <c r="IKS76" s="677"/>
      <c r="IKT76" s="677"/>
      <c r="IKU76" s="677"/>
      <c r="IKV76" s="677"/>
      <c r="IKW76" s="677"/>
      <c r="IKX76" s="677"/>
      <c r="IKY76" s="677"/>
      <c r="IKZ76" s="677"/>
      <c r="ILA76" s="677"/>
      <c r="ILB76" s="677"/>
      <c r="ILC76" s="677"/>
      <c r="ILD76" s="677"/>
      <c r="ILE76" s="677"/>
      <c r="ILF76" s="677"/>
      <c r="ILG76" s="677"/>
      <c r="ILH76" s="677"/>
      <c r="ILI76" s="677"/>
      <c r="ILJ76" s="677"/>
      <c r="ILK76" s="677"/>
      <c r="ILL76" s="677"/>
      <c r="ILM76" s="677"/>
      <c r="ILN76" s="677"/>
      <c r="ILO76" s="677"/>
      <c r="ILP76" s="677"/>
      <c r="ILQ76" s="677"/>
      <c r="ILR76" s="677"/>
      <c r="ILS76" s="677"/>
      <c r="ILT76" s="677"/>
      <c r="ILU76" s="677"/>
      <c r="ILV76" s="677"/>
      <c r="ILW76" s="677"/>
      <c r="ILX76" s="677"/>
      <c r="ILY76" s="677"/>
      <c r="ILZ76" s="677"/>
      <c r="IMA76" s="677"/>
      <c r="IMB76" s="677"/>
      <c r="IMC76" s="677"/>
      <c r="IMD76" s="677"/>
      <c r="IME76" s="677"/>
      <c r="IMF76" s="677"/>
      <c r="IMG76" s="677"/>
      <c r="IMH76" s="677"/>
      <c r="IMI76" s="677"/>
      <c r="IMJ76" s="677"/>
      <c r="IMK76" s="677"/>
      <c r="IML76" s="677"/>
      <c r="IMM76" s="677"/>
      <c r="IMN76" s="677"/>
      <c r="IMO76" s="677"/>
      <c r="IMP76" s="677"/>
      <c r="IMQ76" s="677"/>
      <c r="IMR76" s="677"/>
      <c r="IMS76" s="677"/>
      <c r="IMT76" s="677"/>
      <c r="IMU76" s="677"/>
      <c r="IMV76" s="677"/>
      <c r="IMW76" s="677"/>
      <c r="IMX76" s="677"/>
      <c r="IMY76" s="677"/>
      <c r="IMZ76" s="677"/>
      <c r="INA76" s="677"/>
      <c r="INB76" s="677"/>
      <c r="INC76" s="677"/>
      <c r="IND76" s="677"/>
      <c r="INE76" s="677"/>
      <c r="INF76" s="677"/>
      <c r="ING76" s="677"/>
      <c r="INH76" s="677"/>
      <c r="INI76" s="677"/>
      <c r="INJ76" s="677"/>
      <c r="INK76" s="677"/>
      <c r="INL76" s="677"/>
      <c r="INM76" s="677"/>
      <c r="INN76" s="677"/>
      <c r="INO76" s="677"/>
      <c r="INP76" s="677"/>
      <c r="INQ76" s="677"/>
      <c r="INR76" s="677"/>
      <c r="INS76" s="677"/>
      <c r="INT76" s="677"/>
      <c r="INU76" s="677"/>
      <c r="INV76" s="677"/>
      <c r="INW76" s="677"/>
      <c r="INX76" s="677"/>
      <c r="INY76" s="677"/>
      <c r="INZ76" s="677"/>
      <c r="IOA76" s="677"/>
      <c r="IOB76" s="677"/>
      <c r="IOC76" s="677"/>
      <c r="IOD76" s="677"/>
      <c r="IOE76" s="677"/>
      <c r="IOF76" s="677"/>
      <c r="IOG76" s="677"/>
      <c r="IOH76" s="677"/>
      <c r="IOI76" s="677"/>
      <c r="IOJ76" s="677"/>
      <c r="IOK76" s="677"/>
      <c r="IOL76" s="677"/>
      <c r="IOM76" s="677"/>
      <c r="ION76" s="677"/>
      <c r="IOO76" s="677"/>
      <c r="IOP76" s="677"/>
      <c r="IOQ76" s="677"/>
      <c r="IOR76" s="677"/>
      <c r="IOS76" s="677"/>
      <c r="IOT76" s="677"/>
      <c r="IOU76" s="677"/>
      <c r="IOV76" s="677"/>
      <c r="IOW76" s="677"/>
      <c r="IOX76" s="677"/>
      <c r="IOY76" s="677"/>
      <c r="IOZ76" s="677"/>
      <c r="IPA76" s="677"/>
      <c r="IPB76" s="677"/>
      <c r="IPC76" s="677"/>
      <c r="IPD76" s="677"/>
      <c r="IPE76" s="677"/>
      <c r="IPF76" s="677"/>
      <c r="IPG76" s="677"/>
      <c r="IPH76" s="677"/>
      <c r="IPI76" s="677"/>
      <c r="IPJ76" s="677"/>
      <c r="IPK76" s="677"/>
      <c r="IPL76" s="677"/>
      <c r="IPM76" s="677"/>
      <c r="IPN76" s="677"/>
      <c r="IPO76" s="677"/>
      <c r="IPP76" s="677"/>
      <c r="IPQ76" s="677"/>
      <c r="IPR76" s="677"/>
      <c r="IPS76" s="677"/>
      <c r="IPT76" s="677"/>
      <c r="IPU76" s="677"/>
      <c r="IPV76" s="677"/>
      <c r="IPW76" s="677"/>
      <c r="IPX76" s="677"/>
      <c r="IPY76" s="677"/>
      <c r="IPZ76" s="677"/>
      <c r="IQA76" s="677"/>
      <c r="IQB76" s="677"/>
      <c r="IQC76" s="677"/>
      <c r="IQD76" s="677"/>
      <c r="IQE76" s="677"/>
      <c r="IQF76" s="677"/>
      <c r="IQG76" s="677"/>
      <c r="IQH76" s="677"/>
      <c r="IQI76" s="677"/>
      <c r="IQJ76" s="677"/>
      <c r="IQK76" s="677"/>
      <c r="IQL76" s="677"/>
      <c r="IQM76" s="677"/>
      <c r="IQN76" s="677"/>
      <c r="IQO76" s="677"/>
      <c r="IQP76" s="677"/>
      <c r="IQQ76" s="677"/>
      <c r="IQR76" s="677"/>
      <c r="IQS76" s="677"/>
      <c r="IQT76" s="677"/>
      <c r="IQU76" s="677"/>
      <c r="IQV76" s="677"/>
      <c r="IQW76" s="677"/>
      <c r="IQX76" s="677"/>
      <c r="IQY76" s="677"/>
      <c r="IQZ76" s="677"/>
      <c r="IRA76" s="677"/>
      <c r="IRB76" s="677"/>
      <c r="IRC76" s="677"/>
      <c r="IRD76" s="677"/>
      <c r="IRE76" s="677"/>
      <c r="IRF76" s="677"/>
      <c r="IRG76" s="677"/>
      <c r="IRH76" s="677"/>
      <c r="IRI76" s="677"/>
      <c r="IRJ76" s="677"/>
      <c r="IRK76" s="677"/>
      <c r="IRL76" s="677"/>
      <c r="IRM76" s="677"/>
      <c r="IRN76" s="677"/>
      <c r="IRO76" s="677"/>
      <c r="IRP76" s="677"/>
      <c r="IRQ76" s="677"/>
      <c r="IRR76" s="677"/>
      <c r="IRS76" s="677"/>
      <c r="IRT76" s="677"/>
      <c r="IRU76" s="677"/>
      <c r="IRV76" s="677"/>
      <c r="IRW76" s="677"/>
      <c r="IRX76" s="677"/>
      <c r="IRY76" s="677"/>
      <c r="IRZ76" s="677"/>
      <c r="ISA76" s="677"/>
      <c r="ISB76" s="677"/>
      <c r="ISC76" s="677"/>
      <c r="ISD76" s="677"/>
      <c r="ISE76" s="677"/>
      <c r="ISF76" s="677"/>
      <c r="ISG76" s="677"/>
      <c r="ISH76" s="677"/>
      <c r="ISI76" s="677"/>
      <c r="ISJ76" s="677"/>
      <c r="ISK76" s="677"/>
      <c r="ISL76" s="677"/>
      <c r="ISM76" s="677"/>
      <c r="ISN76" s="677"/>
      <c r="ISO76" s="677"/>
      <c r="ISP76" s="677"/>
      <c r="ISQ76" s="677"/>
      <c r="ISR76" s="677"/>
      <c r="ISS76" s="677"/>
      <c r="IST76" s="677"/>
      <c r="ISU76" s="677"/>
      <c r="ISV76" s="677"/>
      <c r="ISW76" s="677"/>
      <c r="ISX76" s="677"/>
      <c r="ISY76" s="677"/>
      <c r="ISZ76" s="677"/>
      <c r="ITA76" s="677"/>
      <c r="ITB76" s="677"/>
      <c r="ITC76" s="677"/>
      <c r="ITD76" s="677"/>
      <c r="ITE76" s="677"/>
      <c r="ITF76" s="677"/>
      <c r="ITG76" s="677"/>
      <c r="ITH76" s="677"/>
      <c r="ITI76" s="677"/>
      <c r="ITJ76" s="677"/>
      <c r="ITK76" s="677"/>
      <c r="ITL76" s="677"/>
      <c r="ITM76" s="677"/>
      <c r="ITN76" s="677"/>
      <c r="ITO76" s="677"/>
      <c r="ITP76" s="677"/>
      <c r="ITQ76" s="677"/>
      <c r="ITR76" s="677"/>
      <c r="ITS76" s="677"/>
      <c r="ITT76" s="677"/>
      <c r="ITU76" s="677"/>
      <c r="ITV76" s="677"/>
      <c r="ITW76" s="677"/>
      <c r="ITX76" s="677"/>
      <c r="ITY76" s="677"/>
      <c r="ITZ76" s="677"/>
      <c r="IUA76" s="677"/>
      <c r="IUB76" s="677"/>
      <c r="IUC76" s="677"/>
      <c r="IUD76" s="677"/>
      <c r="IUE76" s="677"/>
      <c r="IUF76" s="677"/>
      <c r="IUG76" s="677"/>
      <c r="IUH76" s="677"/>
      <c r="IUI76" s="677"/>
      <c r="IUJ76" s="677"/>
      <c r="IUK76" s="677"/>
      <c r="IUL76" s="677"/>
      <c r="IUM76" s="677"/>
      <c r="IUN76" s="677"/>
      <c r="IUO76" s="677"/>
      <c r="IUP76" s="677"/>
      <c r="IUQ76" s="677"/>
      <c r="IUR76" s="677"/>
      <c r="IUS76" s="677"/>
      <c r="IUT76" s="677"/>
      <c r="IUU76" s="677"/>
      <c r="IUV76" s="677"/>
      <c r="IUW76" s="677"/>
      <c r="IUX76" s="677"/>
      <c r="IUY76" s="677"/>
      <c r="IUZ76" s="677"/>
      <c r="IVA76" s="677"/>
      <c r="IVB76" s="677"/>
      <c r="IVC76" s="677"/>
      <c r="IVD76" s="677"/>
      <c r="IVE76" s="677"/>
      <c r="IVF76" s="677"/>
      <c r="IVG76" s="677"/>
      <c r="IVH76" s="677"/>
      <c r="IVI76" s="677"/>
      <c r="IVJ76" s="677"/>
      <c r="IVK76" s="677"/>
      <c r="IVL76" s="677"/>
      <c r="IVM76" s="677"/>
      <c r="IVN76" s="677"/>
      <c r="IVO76" s="677"/>
      <c r="IVP76" s="677"/>
      <c r="IVQ76" s="677"/>
      <c r="IVR76" s="677"/>
      <c r="IVS76" s="677"/>
      <c r="IVT76" s="677"/>
      <c r="IVU76" s="677"/>
      <c r="IVV76" s="677"/>
      <c r="IVW76" s="677"/>
      <c r="IVX76" s="677"/>
      <c r="IVY76" s="677"/>
      <c r="IVZ76" s="677"/>
      <c r="IWA76" s="677"/>
      <c r="IWB76" s="677"/>
      <c r="IWC76" s="677"/>
      <c r="IWD76" s="677"/>
      <c r="IWE76" s="677"/>
      <c r="IWF76" s="677"/>
      <c r="IWG76" s="677"/>
      <c r="IWH76" s="677"/>
      <c r="IWI76" s="677"/>
      <c r="IWJ76" s="677"/>
      <c r="IWK76" s="677"/>
      <c r="IWL76" s="677"/>
      <c r="IWM76" s="677"/>
      <c r="IWN76" s="677"/>
      <c r="IWO76" s="677"/>
      <c r="IWP76" s="677"/>
      <c r="IWQ76" s="677"/>
      <c r="IWR76" s="677"/>
      <c r="IWS76" s="677"/>
      <c r="IWT76" s="677"/>
      <c r="IWU76" s="677"/>
      <c r="IWV76" s="677"/>
      <c r="IWW76" s="677"/>
      <c r="IWX76" s="677"/>
      <c r="IWY76" s="677"/>
      <c r="IWZ76" s="677"/>
      <c r="IXA76" s="677"/>
      <c r="IXB76" s="677"/>
      <c r="IXC76" s="677"/>
      <c r="IXD76" s="677"/>
      <c r="IXE76" s="677"/>
      <c r="IXF76" s="677"/>
      <c r="IXG76" s="677"/>
      <c r="IXH76" s="677"/>
      <c r="IXI76" s="677"/>
      <c r="IXJ76" s="677"/>
      <c r="IXK76" s="677"/>
      <c r="IXL76" s="677"/>
      <c r="IXM76" s="677"/>
      <c r="IXN76" s="677"/>
      <c r="IXO76" s="677"/>
      <c r="IXP76" s="677"/>
      <c r="IXQ76" s="677"/>
      <c r="IXR76" s="677"/>
      <c r="IXS76" s="677"/>
      <c r="IXT76" s="677"/>
      <c r="IXU76" s="677"/>
      <c r="IXV76" s="677"/>
      <c r="IXW76" s="677"/>
      <c r="IXX76" s="677"/>
      <c r="IXY76" s="677"/>
      <c r="IXZ76" s="677"/>
      <c r="IYA76" s="677"/>
      <c r="IYB76" s="677"/>
      <c r="IYC76" s="677"/>
      <c r="IYD76" s="677"/>
      <c r="IYE76" s="677"/>
      <c r="IYF76" s="677"/>
      <c r="IYG76" s="677"/>
      <c r="IYH76" s="677"/>
      <c r="IYI76" s="677"/>
      <c r="IYJ76" s="677"/>
      <c r="IYK76" s="677"/>
      <c r="IYL76" s="677"/>
      <c r="IYM76" s="677"/>
      <c r="IYN76" s="677"/>
      <c r="IYO76" s="677"/>
      <c r="IYP76" s="677"/>
      <c r="IYQ76" s="677"/>
      <c r="IYR76" s="677"/>
      <c r="IYS76" s="677"/>
      <c r="IYT76" s="677"/>
      <c r="IYU76" s="677"/>
      <c r="IYV76" s="677"/>
      <c r="IYW76" s="677"/>
      <c r="IYX76" s="677"/>
      <c r="IYY76" s="677"/>
      <c r="IYZ76" s="677"/>
      <c r="IZA76" s="677"/>
      <c r="IZB76" s="677"/>
      <c r="IZC76" s="677"/>
      <c r="IZD76" s="677"/>
      <c r="IZE76" s="677"/>
      <c r="IZF76" s="677"/>
      <c r="IZG76" s="677"/>
      <c r="IZH76" s="677"/>
      <c r="IZI76" s="677"/>
      <c r="IZJ76" s="677"/>
      <c r="IZK76" s="677"/>
      <c r="IZL76" s="677"/>
      <c r="IZM76" s="677"/>
      <c r="IZN76" s="677"/>
      <c r="IZO76" s="677"/>
      <c r="IZP76" s="677"/>
      <c r="IZQ76" s="677"/>
      <c r="IZR76" s="677"/>
      <c r="IZS76" s="677"/>
      <c r="IZT76" s="677"/>
      <c r="IZU76" s="677"/>
      <c r="IZV76" s="677"/>
      <c r="IZW76" s="677"/>
      <c r="IZX76" s="677"/>
      <c r="IZY76" s="677"/>
      <c r="IZZ76" s="677"/>
      <c r="JAA76" s="677"/>
      <c r="JAB76" s="677"/>
      <c r="JAC76" s="677"/>
      <c r="JAD76" s="677"/>
      <c r="JAE76" s="677"/>
      <c r="JAF76" s="677"/>
      <c r="JAG76" s="677"/>
      <c r="JAH76" s="677"/>
      <c r="JAI76" s="677"/>
      <c r="JAJ76" s="677"/>
      <c r="JAK76" s="677"/>
      <c r="JAL76" s="677"/>
      <c r="JAM76" s="677"/>
      <c r="JAN76" s="677"/>
      <c r="JAO76" s="677"/>
      <c r="JAP76" s="677"/>
      <c r="JAQ76" s="677"/>
      <c r="JAR76" s="677"/>
      <c r="JAS76" s="677"/>
      <c r="JAT76" s="677"/>
      <c r="JAU76" s="677"/>
      <c r="JAV76" s="677"/>
      <c r="JAW76" s="677"/>
      <c r="JAX76" s="677"/>
      <c r="JAY76" s="677"/>
      <c r="JAZ76" s="677"/>
      <c r="JBA76" s="677"/>
      <c r="JBB76" s="677"/>
      <c r="JBC76" s="677"/>
      <c r="JBD76" s="677"/>
      <c r="JBE76" s="677"/>
      <c r="JBF76" s="677"/>
      <c r="JBG76" s="677"/>
      <c r="JBH76" s="677"/>
      <c r="JBI76" s="677"/>
      <c r="JBJ76" s="677"/>
      <c r="JBK76" s="677"/>
      <c r="JBL76" s="677"/>
      <c r="JBM76" s="677"/>
      <c r="JBN76" s="677"/>
      <c r="JBO76" s="677"/>
      <c r="JBP76" s="677"/>
      <c r="JBQ76" s="677"/>
      <c r="JBR76" s="677"/>
      <c r="JBS76" s="677"/>
      <c r="JBT76" s="677"/>
      <c r="JBU76" s="677"/>
      <c r="JBV76" s="677"/>
      <c r="JBW76" s="677"/>
      <c r="JBX76" s="677"/>
      <c r="JBY76" s="677"/>
      <c r="JBZ76" s="677"/>
      <c r="JCA76" s="677"/>
      <c r="JCB76" s="677"/>
      <c r="JCC76" s="677"/>
      <c r="JCD76" s="677"/>
      <c r="JCE76" s="677"/>
      <c r="JCF76" s="677"/>
      <c r="JCG76" s="677"/>
      <c r="JCH76" s="677"/>
      <c r="JCI76" s="677"/>
      <c r="JCJ76" s="677"/>
      <c r="JCK76" s="677"/>
      <c r="JCL76" s="677"/>
      <c r="JCM76" s="677"/>
      <c r="JCN76" s="677"/>
      <c r="JCO76" s="677"/>
      <c r="JCP76" s="677"/>
      <c r="JCQ76" s="677"/>
      <c r="JCR76" s="677"/>
      <c r="JCS76" s="677"/>
      <c r="JCT76" s="677"/>
      <c r="JCU76" s="677"/>
      <c r="JCV76" s="677"/>
      <c r="JCW76" s="677"/>
      <c r="JCX76" s="677"/>
      <c r="JCY76" s="677"/>
      <c r="JCZ76" s="677"/>
      <c r="JDA76" s="677"/>
      <c r="JDB76" s="677"/>
      <c r="JDC76" s="677"/>
      <c r="JDD76" s="677"/>
      <c r="JDE76" s="677"/>
      <c r="JDF76" s="677"/>
      <c r="JDG76" s="677"/>
      <c r="JDH76" s="677"/>
      <c r="JDI76" s="677"/>
      <c r="JDJ76" s="677"/>
      <c r="JDK76" s="677"/>
      <c r="JDL76" s="677"/>
      <c r="JDM76" s="677"/>
      <c r="JDN76" s="677"/>
      <c r="JDO76" s="677"/>
      <c r="JDP76" s="677"/>
      <c r="JDQ76" s="677"/>
      <c r="JDR76" s="677"/>
      <c r="JDS76" s="677"/>
      <c r="JDT76" s="677"/>
      <c r="JDU76" s="677"/>
      <c r="JDV76" s="677"/>
      <c r="JDW76" s="677"/>
      <c r="JDX76" s="677"/>
      <c r="JDY76" s="677"/>
      <c r="JDZ76" s="677"/>
      <c r="JEA76" s="677"/>
      <c r="JEB76" s="677"/>
      <c r="JEC76" s="677"/>
      <c r="JED76" s="677"/>
      <c r="JEE76" s="677"/>
      <c r="JEF76" s="677"/>
      <c r="JEG76" s="677"/>
      <c r="JEH76" s="677"/>
      <c r="JEI76" s="677"/>
      <c r="JEJ76" s="677"/>
      <c r="JEK76" s="677"/>
      <c r="JEL76" s="677"/>
      <c r="JEM76" s="677"/>
      <c r="JEN76" s="677"/>
      <c r="JEO76" s="677"/>
      <c r="JEP76" s="677"/>
      <c r="JEQ76" s="677"/>
      <c r="JER76" s="677"/>
      <c r="JES76" s="677"/>
      <c r="JET76" s="677"/>
      <c r="JEU76" s="677"/>
      <c r="JEV76" s="677"/>
      <c r="JEW76" s="677"/>
      <c r="JEX76" s="677"/>
      <c r="JEY76" s="677"/>
      <c r="JEZ76" s="677"/>
      <c r="JFA76" s="677"/>
      <c r="JFB76" s="677"/>
      <c r="JFC76" s="677"/>
      <c r="JFD76" s="677"/>
      <c r="JFE76" s="677"/>
      <c r="JFF76" s="677"/>
      <c r="JFG76" s="677"/>
      <c r="JFH76" s="677"/>
      <c r="JFI76" s="677"/>
      <c r="JFJ76" s="677"/>
      <c r="JFK76" s="677"/>
      <c r="JFL76" s="677"/>
      <c r="JFM76" s="677"/>
      <c r="JFN76" s="677"/>
      <c r="JFO76" s="677"/>
      <c r="JFP76" s="677"/>
      <c r="JFQ76" s="677"/>
      <c r="JFR76" s="677"/>
      <c r="JFS76" s="677"/>
      <c r="JFT76" s="677"/>
      <c r="JFU76" s="677"/>
      <c r="JFV76" s="677"/>
      <c r="JFW76" s="677"/>
      <c r="JFX76" s="677"/>
      <c r="JFY76" s="677"/>
      <c r="JFZ76" s="677"/>
      <c r="JGA76" s="677"/>
      <c r="JGB76" s="677"/>
      <c r="JGC76" s="677"/>
      <c r="JGD76" s="677"/>
      <c r="JGE76" s="677"/>
      <c r="JGF76" s="677"/>
      <c r="JGG76" s="677"/>
      <c r="JGH76" s="677"/>
      <c r="JGI76" s="677"/>
      <c r="JGJ76" s="677"/>
      <c r="JGK76" s="677"/>
      <c r="JGL76" s="677"/>
      <c r="JGM76" s="677"/>
      <c r="JGN76" s="677"/>
      <c r="JGO76" s="677"/>
      <c r="JGP76" s="677"/>
      <c r="JGQ76" s="677"/>
      <c r="JGR76" s="677"/>
      <c r="JGS76" s="677"/>
      <c r="JGT76" s="677"/>
      <c r="JGU76" s="677"/>
      <c r="JGV76" s="677"/>
      <c r="JGW76" s="677"/>
      <c r="JGX76" s="677"/>
      <c r="JGY76" s="677"/>
      <c r="JGZ76" s="677"/>
      <c r="JHA76" s="677"/>
      <c r="JHB76" s="677"/>
      <c r="JHC76" s="677"/>
      <c r="JHD76" s="677"/>
      <c r="JHE76" s="677"/>
      <c r="JHF76" s="677"/>
      <c r="JHG76" s="677"/>
      <c r="JHH76" s="677"/>
      <c r="JHI76" s="677"/>
      <c r="JHJ76" s="677"/>
      <c r="JHK76" s="677"/>
      <c r="JHL76" s="677"/>
      <c r="JHM76" s="677"/>
      <c r="JHN76" s="677"/>
      <c r="JHO76" s="677"/>
      <c r="JHP76" s="677"/>
      <c r="JHQ76" s="677"/>
      <c r="JHR76" s="677"/>
      <c r="JHS76" s="677"/>
      <c r="JHT76" s="677"/>
      <c r="JHU76" s="677"/>
      <c r="JHV76" s="677"/>
      <c r="JHW76" s="677"/>
      <c r="JHX76" s="677"/>
      <c r="JHY76" s="677"/>
      <c r="JHZ76" s="677"/>
      <c r="JIA76" s="677"/>
      <c r="JIB76" s="677"/>
      <c r="JIC76" s="677"/>
      <c r="JID76" s="677"/>
      <c r="JIE76" s="677"/>
      <c r="JIF76" s="677"/>
      <c r="JIG76" s="677"/>
      <c r="JIH76" s="677"/>
      <c r="JII76" s="677"/>
      <c r="JIJ76" s="677"/>
      <c r="JIK76" s="677"/>
      <c r="JIL76" s="677"/>
      <c r="JIM76" s="677"/>
      <c r="JIN76" s="677"/>
      <c r="JIO76" s="677"/>
      <c r="JIP76" s="677"/>
      <c r="JIQ76" s="677"/>
      <c r="JIR76" s="677"/>
      <c r="JIS76" s="677"/>
      <c r="JIT76" s="677"/>
      <c r="JIU76" s="677"/>
      <c r="JIV76" s="677"/>
      <c r="JIW76" s="677"/>
      <c r="JIX76" s="677"/>
      <c r="JIY76" s="677"/>
      <c r="JIZ76" s="677"/>
      <c r="JJA76" s="677"/>
      <c r="JJB76" s="677"/>
      <c r="JJC76" s="677"/>
      <c r="JJD76" s="677"/>
      <c r="JJE76" s="677"/>
      <c r="JJF76" s="677"/>
      <c r="JJG76" s="677"/>
      <c r="JJH76" s="677"/>
      <c r="JJI76" s="677"/>
      <c r="JJJ76" s="677"/>
      <c r="JJK76" s="677"/>
      <c r="JJL76" s="677"/>
      <c r="JJM76" s="677"/>
      <c r="JJN76" s="677"/>
      <c r="JJO76" s="677"/>
      <c r="JJP76" s="677"/>
      <c r="JJQ76" s="677"/>
      <c r="JJR76" s="677"/>
      <c r="JJS76" s="677"/>
      <c r="JJT76" s="677"/>
      <c r="JJU76" s="677"/>
      <c r="JJV76" s="677"/>
      <c r="JJW76" s="677"/>
      <c r="JJX76" s="677"/>
      <c r="JJY76" s="677"/>
      <c r="JJZ76" s="677"/>
      <c r="JKA76" s="677"/>
      <c r="JKB76" s="677"/>
      <c r="JKC76" s="677"/>
      <c r="JKD76" s="677"/>
      <c r="JKE76" s="677"/>
      <c r="JKF76" s="677"/>
      <c r="JKG76" s="677"/>
      <c r="JKH76" s="677"/>
      <c r="JKI76" s="677"/>
      <c r="JKJ76" s="677"/>
      <c r="JKK76" s="677"/>
      <c r="JKL76" s="677"/>
      <c r="JKM76" s="677"/>
      <c r="JKN76" s="677"/>
      <c r="JKO76" s="677"/>
      <c r="JKP76" s="677"/>
      <c r="JKQ76" s="677"/>
      <c r="JKR76" s="677"/>
      <c r="JKS76" s="677"/>
      <c r="JKT76" s="677"/>
      <c r="JKU76" s="677"/>
      <c r="JKV76" s="677"/>
      <c r="JKW76" s="677"/>
      <c r="JKX76" s="677"/>
      <c r="JKY76" s="677"/>
      <c r="JKZ76" s="677"/>
      <c r="JLA76" s="677"/>
      <c r="JLB76" s="677"/>
      <c r="JLC76" s="677"/>
      <c r="JLD76" s="677"/>
      <c r="JLE76" s="677"/>
      <c r="JLF76" s="677"/>
      <c r="JLG76" s="677"/>
      <c r="JLH76" s="677"/>
      <c r="JLI76" s="677"/>
      <c r="JLJ76" s="677"/>
      <c r="JLK76" s="677"/>
      <c r="JLL76" s="677"/>
      <c r="JLM76" s="677"/>
      <c r="JLN76" s="677"/>
      <c r="JLO76" s="677"/>
      <c r="JLP76" s="677"/>
      <c r="JLQ76" s="677"/>
      <c r="JLR76" s="677"/>
      <c r="JLS76" s="677"/>
      <c r="JLT76" s="677"/>
      <c r="JLU76" s="677"/>
      <c r="JLV76" s="677"/>
      <c r="JLW76" s="677"/>
      <c r="JLX76" s="677"/>
      <c r="JLY76" s="677"/>
      <c r="JLZ76" s="677"/>
      <c r="JMA76" s="677"/>
      <c r="JMB76" s="677"/>
      <c r="JMC76" s="677"/>
      <c r="JMD76" s="677"/>
      <c r="JME76" s="677"/>
      <c r="JMF76" s="677"/>
      <c r="JMG76" s="677"/>
      <c r="JMH76" s="677"/>
      <c r="JMI76" s="677"/>
      <c r="JMJ76" s="677"/>
      <c r="JMK76" s="677"/>
      <c r="JML76" s="677"/>
      <c r="JMM76" s="677"/>
      <c r="JMN76" s="677"/>
      <c r="JMO76" s="677"/>
      <c r="JMP76" s="677"/>
      <c r="JMQ76" s="677"/>
      <c r="JMR76" s="677"/>
      <c r="JMS76" s="677"/>
      <c r="JMT76" s="677"/>
      <c r="JMU76" s="677"/>
      <c r="JMV76" s="677"/>
      <c r="JMW76" s="677"/>
      <c r="JMX76" s="677"/>
      <c r="JMY76" s="677"/>
      <c r="JMZ76" s="677"/>
      <c r="JNA76" s="677"/>
      <c r="JNB76" s="677"/>
      <c r="JNC76" s="677"/>
      <c r="JND76" s="677"/>
      <c r="JNE76" s="677"/>
      <c r="JNF76" s="677"/>
      <c r="JNG76" s="677"/>
      <c r="JNH76" s="677"/>
      <c r="JNI76" s="677"/>
      <c r="JNJ76" s="677"/>
      <c r="JNK76" s="677"/>
      <c r="JNL76" s="677"/>
      <c r="JNM76" s="677"/>
      <c r="JNN76" s="677"/>
      <c r="JNO76" s="677"/>
      <c r="JNP76" s="677"/>
      <c r="JNQ76" s="677"/>
      <c r="JNR76" s="677"/>
      <c r="JNS76" s="677"/>
      <c r="JNT76" s="677"/>
      <c r="JNU76" s="677"/>
      <c r="JNV76" s="677"/>
      <c r="JNW76" s="677"/>
      <c r="JNX76" s="677"/>
      <c r="JNY76" s="677"/>
      <c r="JNZ76" s="677"/>
      <c r="JOA76" s="677"/>
      <c r="JOB76" s="677"/>
      <c r="JOC76" s="677"/>
      <c r="JOD76" s="677"/>
      <c r="JOE76" s="677"/>
      <c r="JOF76" s="677"/>
      <c r="JOG76" s="677"/>
      <c r="JOH76" s="677"/>
      <c r="JOI76" s="677"/>
      <c r="JOJ76" s="677"/>
      <c r="JOK76" s="677"/>
      <c r="JOL76" s="677"/>
      <c r="JOM76" s="677"/>
      <c r="JON76" s="677"/>
      <c r="JOO76" s="677"/>
      <c r="JOP76" s="677"/>
      <c r="JOQ76" s="677"/>
      <c r="JOR76" s="677"/>
      <c r="JOS76" s="677"/>
      <c r="JOT76" s="677"/>
      <c r="JOU76" s="677"/>
      <c r="JOV76" s="677"/>
      <c r="JOW76" s="677"/>
      <c r="JOX76" s="677"/>
      <c r="JOY76" s="677"/>
      <c r="JOZ76" s="677"/>
      <c r="JPA76" s="677"/>
      <c r="JPB76" s="677"/>
      <c r="JPC76" s="677"/>
      <c r="JPD76" s="677"/>
      <c r="JPE76" s="677"/>
      <c r="JPF76" s="677"/>
      <c r="JPG76" s="677"/>
      <c r="JPH76" s="677"/>
      <c r="JPI76" s="677"/>
      <c r="JPJ76" s="677"/>
      <c r="JPK76" s="677"/>
      <c r="JPL76" s="677"/>
      <c r="JPM76" s="677"/>
      <c r="JPN76" s="677"/>
      <c r="JPO76" s="677"/>
      <c r="JPP76" s="677"/>
      <c r="JPQ76" s="677"/>
      <c r="JPR76" s="677"/>
      <c r="JPS76" s="677"/>
      <c r="JPT76" s="677"/>
      <c r="JPU76" s="677"/>
      <c r="JPV76" s="677"/>
      <c r="JPW76" s="677"/>
      <c r="JPX76" s="677"/>
      <c r="JPY76" s="677"/>
      <c r="JPZ76" s="677"/>
      <c r="JQA76" s="677"/>
      <c r="JQB76" s="677"/>
      <c r="JQC76" s="677"/>
      <c r="JQD76" s="677"/>
      <c r="JQE76" s="677"/>
      <c r="JQF76" s="677"/>
      <c r="JQG76" s="677"/>
      <c r="JQH76" s="677"/>
      <c r="JQI76" s="677"/>
      <c r="JQJ76" s="677"/>
      <c r="JQK76" s="677"/>
      <c r="JQL76" s="677"/>
      <c r="JQM76" s="677"/>
      <c r="JQN76" s="677"/>
      <c r="JQO76" s="677"/>
      <c r="JQP76" s="677"/>
      <c r="JQQ76" s="677"/>
      <c r="JQR76" s="677"/>
      <c r="JQS76" s="677"/>
      <c r="JQT76" s="677"/>
      <c r="JQU76" s="677"/>
      <c r="JQV76" s="677"/>
      <c r="JQW76" s="677"/>
      <c r="JQX76" s="677"/>
      <c r="JQY76" s="677"/>
      <c r="JQZ76" s="677"/>
      <c r="JRA76" s="677"/>
      <c r="JRB76" s="677"/>
      <c r="JRC76" s="677"/>
      <c r="JRD76" s="677"/>
      <c r="JRE76" s="677"/>
      <c r="JRF76" s="677"/>
      <c r="JRG76" s="677"/>
      <c r="JRH76" s="677"/>
      <c r="JRI76" s="677"/>
      <c r="JRJ76" s="677"/>
      <c r="JRK76" s="677"/>
      <c r="JRL76" s="677"/>
      <c r="JRM76" s="677"/>
      <c r="JRN76" s="677"/>
      <c r="JRO76" s="677"/>
      <c r="JRP76" s="677"/>
      <c r="JRQ76" s="677"/>
      <c r="JRR76" s="677"/>
      <c r="JRS76" s="677"/>
      <c r="JRT76" s="677"/>
      <c r="JRU76" s="677"/>
      <c r="JRV76" s="677"/>
      <c r="JRW76" s="677"/>
      <c r="JRX76" s="677"/>
      <c r="JRY76" s="677"/>
      <c r="JRZ76" s="677"/>
      <c r="JSA76" s="677"/>
      <c r="JSB76" s="677"/>
      <c r="JSC76" s="677"/>
      <c r="JSD76" s="677"/>
      <c r="JSE76" s="677"/>
      <c r="JSF76" s="677"/>
      <c r="JSG76" s="677"/>
      <c r="JSH76" s="677"/>
      <c r="JSI76" s="677"/>
      <c r="JSJ76" s="677"/>
      <c r="JSK76" s="677"/>
      <c r="JSL76" s="677"/>
      <c r="JSM76" s="677"/>
      <c r="JSN76" s="677"/>
      <c r="JSO76" s="677"/>
      <c r="JSP76" s="677"/>
      <c r="JSQ76" s="677"/>
      <c r="JSR76" s="677"/>
      <c r="JSS76" s="677"/>
      <c r="JST76" s="677"/>
      <c r="JSU76" s="677"/>
      <c r="JSV76" s="677"/>
      <c r="JSW76" s="677"/>
      <c r="JSX76" s="677"/>
      <c r="JSY76" s="677"/>
      <c r="JSZ76" s="677"/>
      <c r="JTA76" s="677"/>
      <c r="JTB76" s="677"/>
      <c r="JTC76" s="677"/>
      <c r="JTD76" s="677"/>
      <c r="JTE76" s="677"/>
      <c r="JTF76" s="677"/>
      <c r="JTG76" s="677"/>
      <c r="JTH76" s="677"/>
      <c r="JTI76" s="677"/>
      <c r="JTJ76" s="677"/>
      <c r="JTK76" s="677"/>
      <c r="JTL76" s="677"/>
      <c r="JTM76" s="677"/>
      <c r="JTN76" s="677"/>
      <c r="JTO76" s="677"/>
      <c r="JTP76" s="677"/>
      <c r="JTQ76" s="677"/>
      <c r="JTR76" s="677"/>
      <c r="JTS76" s="677"/>
      <c r="JTT76" s="677"/>
      <c r="JTU76" s="677"/>
      <c r="JTV76" s="677"/>
      <c r="JTW76" s="677"/>
      <c r="JTX76" s="677"/>
      <c r="JTY76" s="677"/>
      <c r="JTZ76" s="677"/>
      <c r="JUA76" s="677"/>
      <c r="JUB76" s="677"/>
      <c r="JUC76" s="677"/>
      <c r="JUD76" s="677"/>
      <c r="JUE76" s="677"/>
      <c r="JUF76" s="677"/>
      <c r="JUG76" s="677"/>
      <c r="JUH76" s="677"/>
      <c r="JUI76" s="677"/>
      <c r="JUJ76" s="677"/>
      <c r="JUK76" s="677"/>
      <c r="JUL76" s="677"/>
      <c r="JUM76" s="677"/>
      <c r="JUN76" s="677"/>
      <c r="JUO76" s="677"/>
      <c r="JUP76" s="677"/>
      <c r="JUQ76" s="677"/>
      <c r="JUR76" s="677"/>
      <c r="JUS76" s="677"/>
      <c r="JUT76" s="677"/>
      <c r="JUU76" s="677"/>
      <c r="JUV76" s="677"/>
      <c r="JUW76" s="677"/>
      <c r="JUX76" s="677"/>
      <c r="JUY76" s="677"/>
      <c r="JUZ76" s="677"/>
      <c r="JVA76" s="677"/>
      <c r="JVB76" s="677"/>
      <c r="JVC76" s="677"/>
      <c r="JVD76" s="677"/>
      <c r="JVE76" s="677"/>
      <c r="JVF76" s="677"/>
      <c r="JVG76" s="677"/>
      <c r="JVH76" s="677"/>
      <c r="JVI76" s="677"/>
      <c r="JVJ76" s="677"/>
      <c r="JVK76" s="677"/>
      <c r="JVL76" s="677"/>
      <c r="JVM76" s="677"/>
      <c r="JVN76" s="677"/>
      <c r="JVO76" s="677"/>
      <c r="JVP76" s="677"/>
      <c r="JVQ76" s="677"/>
      <c r="JVR76" s="677"/>
      <c r="JVS76" s="677"/>
      <c r="JVT76" s="677"/>
      <c r="JVU76" s="677"/>
      <c r="JVV76" s="677"/>
      <c r="JVW76" s="677"/>
      <c r="JVX76" s="677"/>
      <c r="JVY76" s="677"/>
      <c r="JVZ76" s="677"/>
      <c r="JWA76" s="677"/>
      <c r="JWB76" s="677"/>
      <c r="JWC76" s="677"/>
      <c r="JWD76" s="677"/>
      <c r="JWE76" s="677"/>
      <c r="JWF76" s="677"/>
      <c r="JWG76" s="677"/>
      <c r="JWH76" s="677"/>
      <c r="JWI76" s="677"/>
      <c r="JWJ76" s="677"/>
      <c r="JWK76" s="677"/>
      <c r="JWL76" s="677"/>
      <c r="JWM76" s="677"/>
      <c r="JWN76" s="677"/>
      <c r="JWO76" s="677"/>
      <c r="JWP76" s="677"/>
      <c r="JWQ76" s="677"/>
      <c r="JWR76" s="677"/>
      <c r="JWS76" s="677"/>
      <c r="JWT76" s="677"/>
      <c r="JWU76" s="677"/>
      <c r="JWV76" s="677"/>
      <c r="JWW76" s="677"/>
      <c r="JWX76" s="677"/>
      <c r="JWY76" s="677"/>
      <c r="JWZ76" s="677"/>
      <c r="JXA76" s="677"/>
      <c r="JXB76" s="677"/>
      <c r="JXC76" s="677"/>
      <c r="JXD76" s="677"/>
      <c r="JXE76" s="677"/>
      <c r="JXF76" s="677"/>
      <c r="JXG76" s="677"/>
      <c r="JXH76" s="677"/>
      <c r="JXI76" s="677"/>
      <c r="JXJ76" s="677"/>
      <c r="JXK76" s="677"/>
      <c r="JXL76" s="677"/>
      <c r="JXM76" s="677"/>
      <c r="JXN76" s="677"/>
      <c r="JXO76" s="677"/>
      <c r="JXP76" s="677"/>
      <c r="JXQ76" s="677"/>
      <c r="JXR76" s="677"/>
      <c r="JXS76" s="677"/>
      <c r="JXT76" s="677"/>
      <c r="JXU76" s="677"/>
      <c r="JXV76" s="677"/>
      <c r="JXW76" s="677"/>
      <c r="JXX76" s="677"/>
      <c r="JXY76" s="677"/>
      <c r="JXZ76" s="677"/>
      <c r="JYA76" s="677"/>
      <c r="JYB76" s="677"/>
      <c r="JYC76" s="677"/>
      <c r="JYD76" s="677"/>
      <c r="JYE76" s="677"/>
      <c r="JYF76" s="677"/>
      <c r="JYG76" s="677"/>
      <c r="JYH76" s="677"/>
      <c r="JYI76" s="677"/>
      <c r="JYJ76" s="677"/>
      <c r="JYK76" s="677"/>
      <c r="JYL76" s="677"/>
      <c r="JYM76" s="677"/>
      <c r="JYN76" s="677"/>
      <c r="JYO76" s="677"/>
      <c r="JYP76" s="677"/>
      <c r="JYQ76" s="677"/>
      <c r="JYR76" s="677"/>
      <c r="JYS76" s="677"/>
      <c r="JYT76" s="677"/>
      <c r="JYU76" s="677"/>
      <c r="JYV76" s="677"/>
      <c r="JYW76" s="677"/>
      <c r="JYX76" s="677"/>
      <c r="JYY76" s="677"/>
      <c r="JYZ76" s="677"/>
      <c r="JZA76" s="677"/>
      <c r="JZB76" s="677"/>
      <c r="JZC76" s="677"/>
      <c r="JZD76" s="677"/>
      <c r="JZE76" s="677"/>
      <c r="JZF76" s="677"/>
      <c r="JZG76" s="677"/>
      <c r="JZH76" s="677"/>
      <c r="JZI76" s="677"/>
      <c r="JZJ76" s="677"/>
      <c r="JZK76" s="677"/>
      <c r="JZL76" s="677"/>
      <c r="JZM76" s="677"/>
      <c r="JZN76" s="677"/>
      <c r="JZO76" s="677"/>
      <c r="JZP76" s="677"/>
      <c r="JZQ76" s="677"/>
      <c r="JZR76" s="677"/>
      <c r="JZS76" s="677"/>
      <c r="JZT76" s="677"/>
      <c r="JZU76" s="677"/>
      <c r="JZV76" s="677"/>
      <c r="JZW76" s="677"/>
      <c r="JZX76" s="677"/>
      <c r="JZY76" s="677"/>
      <c r="JZZ76" s="677"/>
      <c r="KAA76" s="677"/>
      <c r="KAB76" s="677"/>
      <c r="KAC76" s="677"/>
      <c r="KAD76" s="677"/>
      <c r="KAE76" s="677"/>
      <c r="KAF76" s="677"/>
      <c r="KAG76" s="677"/>
      <c r="KAH76" s="677"/>
      <c r="KAI76" s="677"/>
      <c r="KAJ76" s="677"/>
      <c r="KAK76" s="677"/>
      <c r="KAL76" s="677"/>
      <c r="KAM76" s="677"/>
      <c r="KAN76" s="677"/>
      <c r="KAO76" s="677"/>
      <c r="KAP76" s="677"/>
      <c r="KAQ76" s="677"/>
      <c r="KAR76" s="677"/>
      <c r="KAS76" s="677"/>
      <c r="KAT76" s="677"/>
      <c r="KAU76" s="677"/>
      <c r="KAV76" s="677"/>
      <c r="KAW76" s="677"/>
      <c r="KAX76" s="677"/>
      <c r="KAY76" s="677"/>
      <c r="KAZ76" s="677"/>
      <c r="KBA76" s="677"/>
      <c r="KBB76" s="677"/>
      <c r="KBC76" s="677"/>
      <c r="KBD76" s="677"/>
      <c r="KBE76" s="677"/>
      <c r="KBF76" s="677"/>
      <c r="KBG76" s="677"/>
      <c r="KBH76" s="677"/>
      <c r="KBI76" s="677"/>
      <c r="KBJ76" s="677"/>
      <c r="KBK76" s="677"/>
      <c r="KBL76" s="677"/>
      <c r="KBM76" s="677"/>
      <c r="KBN76" s="677"/>
      <c r="KBO76" s="677"/>
      <c r="KBP76" s="677"/>
      <c r="KBQ76" s="677"/>
      <c r="KBR76" s="677"/>
      <c r="KBS76" s="677"/>
      <c r="KBT76" s="677"/>
      <c r="KBU76" s="677"/>
      <c r="KBV76" s="677"/>
      <c r="KBW76" s="677"/>
      <c r="KBX76" s="677"/>
      <c r="KBY76" s="677"/>
      <c r="KBZ76" s="677"/>
      <c r="KCA76" s="677"/>
      <c r="KCB76" s="677"/>
      <c r="KCC76" s="677"/>
      <c r="KCD76" s="677"/>
      <c r="KCE76" s="677"/>
      <c r="KCF76" s="677"/>
      <c r="KCG76" s="677"/>
      <c r="KCH76" s="677"/>
      <c r="KCI76" s="677"/>
      <c r="KCJ76" s="677"/>
      <c r="KCK76" s="677"/>
      <c r="KCL76" s="677"/>
      <c r="KCM76" s="677"/>
      <c r="KCN76" s="677"/>
      <c r="KCO76" s="677"/>
      <c r="KCP76" s="677"/>
      <c r="KCQ76" s="677"/>
      <c r="KCR76" s="677"/>
      <c r="KCS76" s="677"/>
      <c r="KCT76" s="677"/>
      <c r="KCU76" s="677"/>
      <c r="KCV76" s="677"/>
      <c r="KCW76" s="677"/>
      <c r="KCX76" s="677"/>
      <c r="KCY76" s="677"/>
      <c r="KCZ76" s="677"/>
      <c r="KDA76" s="677"/>
      <c r="KDB76" s="677"/>
      <c r="KDC76" s="677"/>
      <c r="KDD76" s="677"/>
      <c r="KDE76" s="677"/>
      <c r="KDF76" s="677"/>
      <c r="KDG76" s="677"/>
      <c r="KDH76" s="677"/>
      <c r="KDI76" s="677"/>
      <c r="KDJ76" s="677"/>
      <c r="KDK76" s="677"/>
      <c r="KDL76" s="677"/>
      <c r="KDM76" s="677"/>
      <c r="KDN76" s="677"/>
      <c r="KDO76" s="677"/>
      <c r="KDP76" s="677"/>
      <c r="KDQ76" s="677"/>
      <c r="KDR76" s="677"/>
      <c r="KDS76" s="677"/>
      <c r="KDT76" s="677"/>
      <c r="KDU76" s="677"/>
      <c r="KDV76" s="677"/>
      <c r="KDW76" s="677"/>
      <c r="KDX76" s="677"/>
      <c r="KDY76" s="677"/>
      <c r="KDZ76" s="677"/>
      <c r="KEA76" s="677"/>
      <c r="KEB76" s="677"/>
      <c r="KEC76" s="677"/>
      <c r="KED76" s="677"/>
      <c r="KEE76" s="677"/>
      <c r="KEF76" s="677"/>
      <c r="KEG76" s="677"/>
      <c r="KEH76" s="677"/>
      <c r="KEI76" s="677"/>
      <c r="KEJ76" s="677"/>
      <c r="KEK76" s="677"/>
      <c r="KEL76" s="677"/>
      <c r="KEM76" s="677"/>
      <c r="KEN76" s="677"/>
      <c r="KEO76" s="677"/>
      <c r="KEP76" s="677"/>
      <c r="KEQ76" s="677"/>
      <c r="KER76" s="677"/>
      <c r="KES76" s="677"/>
      <c r="KET76" s="677"/>
      <c r="KEU76" s="677"/>
      <c r="KEV76" s="677"/>
      <c r="KEW76" s="677"/>
      <c r="KEX76" s="677"/>
      <c r="KEY76" s="677"/>
      <c r="KEZ76" s="677"/>
      <c r="KFA76" s="677"/>
      <c r="KFB76" s="677"/>
      <c r="KFC76" s="677"/>
      <c r="KFD76" s="677"/>
      <c r="KFE76" s="677"/>
      <c r="KFF76" s="677"/>
      <c r="KFG76" s="677"/>
      <c r="KFH76" s="677"/>
      <c r="KFI76" s="677"/>
      <c r="KFJ76" s="677"/>
      <c r="KFK76" s="677"/>
      <c r="KFL76" s="677"/>
      <c r="KFM76" s="677"/>
      <c r="KFN76" s="677"/>
      <c r="KFO76" s="677"/>
      <c r="KFP76" s="677"/>
      <c r="KFQ76" s="677"/>
      <c r="KFR76" s="677"/>
      <c r="KFS76" s="677"/>
      <c r="KFT76" s="677"/>
      <c r="KFU76" s="677"/>
      <c r="KFV76" s="677"/>
      <c r="KFW76" s="677"/>
      <c r="KFX76" s="677"/>
      <c r="KFY76" s="677"/>
      <c r="KFZ76" s="677"/>
      <c r="KGA76" s="677"/>
      <c r="KGB76" s="677"/>
      <c r="KGC76" s="677"/>
      <c r="KGD76" s="677"/>
      <c r="KGE76" s="677"/>
      <c r="KGF76" s="677"/>
      <c r="KGG76" s="677"/>
      <c r="KGH76" s="677"/>
      <c r="KGI76" s="677"/>
      <c r="KGJ76" s="677"/>
      <c r="KGK76" s="677"/>
      <c r="KGL76" s="677"/>
      <c r="KGM76" s="677"/>
      <c r="KGN76" s="677"/>
      <c r="KGO76" s="677"/>
      <c r="KGP76" s="677"/>
      <c r="KGQ76" s="677"/>
      <c r="KGR76" s="677"/>
      <c r="KGS76" s="677"/>
      <c r="KGT76" s="677"/>
      <c r="KGU76" s="677"/>
      <c r="KGV76" s="677"/>
      <c r="KGW76" s="677"/>
      <c r="KGX76" s="677"/>
      <c r="KGY76" s="677"/>
      <c r="KGZ76" s="677"/>
      <c r="KHA76" s="677"/>
      <c r="KHB76" s="677"/>
      <c r="KHC76" s="677"/>
      <c r="KHD76" s="677"/>
      <c r="KHE76" s="677"/>
      <c r="KHF76" s="677"/>
      <c r="KHG76" s="677"/>
      <c r="KHH76" s="677"/>
      <c r="KHI76" s="677"/>
      <c r="KHJ76" s="677"/>
      <c r="KHK76" s="677"/>
      <c r="KHL76" s="677"/>
      <c r="KHM76" s="677"/>
      <c r="KHN76" s="677"/>
      <c r="KHO76" s="677"/>
      <c r="KHP76" s="677"/>
      <c r="KHQ76" s="677"/>
      <c r="KHR76" s="677"/>
      <c r="KHS76" s="677"/>
      <c r="KHT76" s="677"/>
      <c r="KHU76" s="677"/>
      <c r="KHV76" s="677"/>
      <c r="KHW76" s="677"/>
      <c r="KHX76" s="677"/>
      <c r="KHY76" s="677"/>
      <c r="KHZ76" s="677"/>
      <c r="KIA76" s="677"/>
      <c r="KIB76" s="677"/>
      <c r="KIC76" s="677"/>
      <c r="KID76" s="677"/>
      <c r="KIE76" s="677"/>
      <c r="KIF76" s="677"/>
      <c r="KIG76" s="677"/>
      <c r="KIH76" s="677"/>
      <c r="KII76" s="677"/>
      <c r="KIJ76" s="677"/>
      <c r="KIK76" s="677"/>
      <c r="KIL76" s="677"/>
      <c r="KIM76" s="677"/>
      <c r="KIN76" s="677"/>
      <c r="KIO76" s="677"/>
      <c r="KIP76" s="677"/>
      <c r="KIQ76" s="677"/>
      <c r="KIR76" s="677"/>
      <c r="KIS76" s="677"/>
      <c r="KIT76" s="677"/>
      <c r="KIU76" s="677"/>
      <c r="KIV76" s="677"/>
      <c r="KIW76" s="677"/>
      <c r="KIX76" s="677"/>
      <c r="KIY76" s="677"/>
      <c r="KIZ76" s="677"/>
      <c r="KJA76" s="677"/>
      <c r="KJB76" s="677"/>
      <c r="KJC76" s="677"/>
      <c r="KJD76" s="677"/>
      <c r="KJE76" s="677"/>
      <c r="KJF76" s="677"/>
      <c r="KJG76" s="677"/>
      <c r="KJH76" s="677"/>
      <c r="KJI76" s="677"/>
      <c r="KJJ76" s="677"/>
      <c r="KJK76" s="677"/>
      <c r="KJL76" s="677"/>
      <c r="KJM76" s="677"/>
      <c r="KJN76" s="677"/>
      <c r="KJO76" s="677"/>
      <c r="KJP76" s="677"/>
      <c r="KJQ76" s="677"/>
      <c r="KJR76" s="677"/>
      <c r="KJS76" s="677"/>
      <c r="KJT76" s="677"/>
      <c r="KJU76" s="677"/>
      <c r="KJV76" s="677"/>
      <c r="KJW76" s="677"/>
      <c r="KJX76" s="677"/>
      <c r="KJY76" s="677"/>
      <c r="KJZ76" s="677"/>
      <c r="KKA76" s="677"/>
      <c r="KKB76" s="677"/>
      <c r="KKC76" s="677"/>
      <c r="KKD76" s="677"/>
      <c r="KKE76" s="677"/>
      <c r="KKF76" s="677"/>
      <c r="KKG76" s="677"/>
      <c r="KKH76" s="677"/>
      <c r="KKI76" s="677"/>
      <c r="KKJ76" s="677"/>
      <c r="KKK76" s="677"/>
      <c r="KKL76" s="677"/>
      <c r="KKM76" s="677"/>
      <c r="KKN76" s="677"/>
      <c r="KKO76" s="677"/>
      <c r="KKP76" s="677"/>
      <c r="KKQ76" s="677"/>
      <c r="KKR76" s="677"/>
      <c r="KKS76" s="677"/>
      <c r="KKT76" s="677"/>
      <c r="KKU76" s="677"/>
      <c r="KKV76" s="677"/>
      <c r="KKW76" s="677"/>
      <c r="KKX76" s="677"/>
      <c r="KKY76" s="677"/>
      <c r="KKZ76" s="677"/>
      <c r="KLA76" s="677"/>
      <c r="KLB76" s="677"/>
      <c r="KLC76" s="677"/>
      <c r="KLD76" s="677"/>
      <c r="KLE76" s="677"/>
      <c r="KLF76" s="677"/>
      <c r="KLG76" s="677"/>
      <c r="KLH76" s="677"/>
      <c r="KLI76" s="677"/>
      <c r="KLJ76" s="677"/>
      <c r="KLK76" s="677"/>
      <c r="KLL76" s="677"/>
      <c r="KLM76" s="677"/>
      <c r="KLN76" s="677"/>
      <c r="KLO76" s="677"/>
      <c r="KLP76" s="677"/>
      <c r="KLQ76" s="677"/>
      <c r="KLR76" s="677"/>
      <c r="KLS76" s="677"/>
      <c r="KLT76" s="677"/>
      <c r="KLU76" s="677"/>
      <c r="KLV76" s="677"/>
      <c r="KLW76" s="677"/>
      <c r="KLX76" s="677"/>
      <c r="KLY76" s="677"/>
      <c r="KLZ76" s="677"/>
      <c r="KMA76" s="677"/>
      <c r="KMB76" s="677"/>
      <c r="KMC76" s="677"/>
      <c r="KMD76" s="677"/>
      <c r="KME76" s="677"/>
      <c r="KMF76" s="677"/>
      <c r="KMG76" s="677"/>
      <c r="KMH76" s="677"/>
      <c r="KMI76" s="677"/>
      <c r="KMJ76" s="677"/>
      <c r="KMK76" s="677"/>
      <c r="KML76" s="677"/>
      <c r="KMM76" s="677"/>
      <c r="KMN76" s="677"/>
      <c r="KMO76" s="677"/>
      <c r="KMP76" s="677"/>
      <c r="KMQ76" s="677"/>
      <c r="KMR76" s="677"/>
      <c r="KMS76" s="677"/>
      <c r="KMT76" s="677"/>
      <c r="KMU76" s="677"/>
      <c r="KMV76" s="677"/>
      <c r="KMW76" s="677"/>
      <c r="KMX76" s="677"/>
      <c r="KMY76" s="677"/>
      <c r="KMZ76" s="677"/>
      <c r="KNA76" s="677"/>
      <c r="KNB76" s="677"/>
      <c r="KNC76" s="677"/>
      <c r="KND76" s="677"/>
      <c r="KNE76" s="677"/>
      <c r="KNF76" s="677"/>
      <c r="KNG76" s="677"/>
      <c r="KNH76" s="677"/>
      <c r="KNI76" s="677"/>
      <c r="KNJ76" s="677"/>
      <c r="KNK76" s="677"/>
      <c r="KNL76" s="677"/>
      <c r="KNM76" s="677"/>
      <c r="KNN76" s="677"/>
      <c r="KNO76" s="677"/>
      <c r="KNP76" s="677"/>
      <c r="KNQ76" s="677"/>
      <c r="KNR76" s="677"/>
      <c r="KNS76" s="677"/>
      <c r="KNT76" s="677"/>
      <c r="KNU76" s="677"/>
      <c r="KNV76" s="677"/>
      <c r="KNW76" s="677"/>
      <c r="KNX76" s="677"/>
      <c r="KNY76" s="677"/>
      <c r="KNZ76" s="677"/>
      <c r="KOA76" s="677"/>
      <c r="KOB76" s="677"/>
      <c r="KOC76" s="677"/>
      <c r="KOD76" s="677"/>
      <c r="KOE76" s="677"/>
      <c r="KOF76" s="677"/>
      <c r="KOG76" s="677"/>
      <c r="KOH76" s="677"/>
      <c r="KOI76" s="677"/>
      <c r="KOJ76" s="677"/>
      <c r="KOK76" s="677"/>
      <c r="KOL76" s="677"/>
      <c r="KOM76" s="677"/>
      <c r="KON76" s="677"/>
      <c r="KOO76" s="677"/>
      <c r="KOP76" s="677"/>
      <c r="KOQ76" s="677"/>
      <c r="KOR76" s="677"/>
      <c r="KOS76" s="677"/>
      <c r="KOT76" s="677"/>
      <c r="KOU76" s="677"/>
      <c r="KOV76" s="677"/>
      <c r="KOW76" s="677"/>
      <c r="KOX76" s="677"/>
      <c r="KOY76" s="677"/>
      <c r="KOZ76" s="677"/>
      <c r="KPA76" s="677"/>
      <c r="KPB76" s="677"/>
      <c r="KPC76" s="677"/>
      <c r="KPD76" s="677"/>
      <c r="KPE76" s="677"/>
      <c r="KPF76" s="677"/>
      <c r="KPG76" s="677"/>
      <c r="KPH76" s="677"/>
      <c r="KPI76" s="677"/>
      <c r="KPJ76" s="677"/>
      <c r="KPK76" s="677"/>
      <c r="KPL76" s="677"/>
      <c r="KPM76" s="677"/>
      <c r="KPN76" s="677"/>
      <c r="KPO76" s="677"/>
      <c r="KPP76" s="677"/>
      <c r="KPQ76" s="677"/>
      <c r="KPR76" s="677"/>
      <c r="KPS76" s="677"/>
      <c r="KPT76" s="677"/>
      <c r="KPU76" s="677"/>
      <c r="KPV76" s="677"/>
      <c r="KPW76" s="677"/>
      <c r="KPX76" s="677"/>
      <c r="KPY76" s="677"/>
      <c r="KPZ76" s="677"/>
      <c r="KQA76" s="677"/>
      <c r="KQB76" s="677"/>
      <c r="KQC76" s="677"/>
      <c r="KQD76" s="677"/>
      <c r="KQE76" s="677"/>
      <c r="KQF76" s="677"/>
      <c r="KQG76" s="677"/>
      <c r="KQH76" s="677"/>
      <c r="KQI76" s="677"/>
      <c r="KQJ76" s="677"/>
      <c r="KQK76" s="677"/>
      <c r="KQL76" s="677"/>
      <c r="KQM76" s="677"/>
      <c r="KQN76" s="677"/>
      <c r="KQO76" s="677"/>
      <c r="KQP76" s="677"/>
      <c r="KQQ76" s="677"/>
      <c r="KQR76" s="677"/>
      <c r="KQS76" s="677"/>
      <c r="KQT76" s="677"/>
      <c r="KQU76" s="677"/>
      <c r="KQV76" s="677"/>
      <c r="KQW76" s="677"/>
      <c r="KQX76" s="677"/>
      <c r="KQY76" s="677"/>
      <c r="KQZ76" s="677"/>
      <c r="KRA76" s="677"/>
      <c r="KRB76" s="677"/>
      <c r="KRC76" s="677"/>
      <c r="KRD76" s="677"/>
      <c r="KRE76" s="677"/>
      <c r="KRF76" s="677"/>
      <c r="KRG76" s="677"/>
      <c r="KRH76" s="677"/>
      <c r="KRI76" s="677"/>
      <c r="KRJ76" s="677"/>
      <c r="KRK76" s="677"/>
      <c r="KRL76" s="677"/>
      <c r="KRM76" s="677"/>
      <c r="KRN76" s="677"/>
      <c r="KRO76" s="677"/>
      <c r="KRP76" s="677"/>
      <c r="KRQ76" s="677"/>
      <c r="KRR76" s="677"/>
      <c r="KRS76" s="677"/>
      <c r="KRT76" s="677"/>
      <c r="KRU76" s="677"/>
      <c r="KRV76" s="677"/>
      <c r="KRW76" s="677"/>
      <c r="KRX76" s="677"/>
      <c r="KRY76" s="677"/>
      <c r="KRZ76" s="677"/>
      <c r="KSA76" s="677"/>
      <c r="KSB76" s="677"/>
      <c r="KSC76" s="677"/>
      <c r="KSD76" s="677"/>
      <c r="KSE76" s="677"/>
      <c r="KSF76" s="677"/>
      <c r="KSG76" s="677"/>
      <c r="KSH76" s="677"/>
      <c r="KSI76" s="677"/>
      <c r="KSJ76" s="677"/>
      <c r="KSK76" s="677"/>
      <c r="KSL76" s="677"/>
      <c r="KSM76" s="677"/>
      <c r="KSN76" s="677"/>
      <c r="KSO76" s="677"/>
      <c r="KSP76" s="677"/>
      <c r="KSQ76" s="677"/>
      <c r="KSR76" s="677"/>
      <c r="KSS76" s="677"/>
      <c r="KST76" s="677"/>
      <c r="KSU76" s="677"/>
      <c r="KSV76" s="677"/>
      <c r="KSW76" s="677"/>
      <c r="KSX76" s="677"/>
      <c r="KSY76" s="677"/>
      <c r="KSZ76" s="677"/>
      <c r="KTA76" s="677"/>
      <c r="KTB76" s="677"/>
      <c r="KTC76" s="677"/>
      <c r="KTD76" s="677"/>
      <c r="KTE76" s="677"/>
      <c r="KTF76" s="677"/>
      <c r="KTG76" s="677"/>
      <c r="KTH76" s="677"/>
      <c r="KTI76" s="677"/>
      <c r="KTJ76" s="677"/>
      <c r="KTK76" s="677"/>
      <c r="KTL76" s="677"/>
      <c r="KTM76" s="677"/>
      <c r="KTN76" s="677"/>
      <c r="KTO76" s="677"/>
      <c r="KTP76" s="677"/>
      <c r="KTQ76" s="677"/>
      <c r="KTR76" s="677"/>
      <c r="KTS76" s="677"/>
      <c r="KTT76" s="677"/>
      <c r="KTU76" s="677"/>
      <c r="KTV76" s="677"/>
      <c r="KTW76" s="677"/>
      <c r="KTX76" s="677"/>
      <c r="KTY76" s="677"/>
      <c r="KTZ76" s="677"/>
      <c r="KUA76" s="677"/>
      <c r="KUB76" s="677"/>
      <c r="KUC76" s="677"/>
      <c r="KUD76" s="677"/>
      <c r="KUE76" s="677"/>
      <c r="KUF76" s="677"/>
      <c r="KUG76" s="677"/>
      <c r="KUH76" s="677"/>
      <c r="KUI76" s="677"/>
      <c r="KUJ76" s="677"/>
      <c r="KUK76" s="677"/>
      <c r="KUL76" s="677"/>
      <c r="KUM76" s="677"/>
      <c r="KUN76" s="677"/>
      <c r="KUO76" s="677"/>
      <c r="KUP76" s="677"/>
      <c r="KUQ76" s="677"/>
      <c r="KUR76" s="677"/>
      <c r="KUS76" s="677"/>
      <c r="KUT76" s="677"/>
      <c r="KUU76" s="677"/>
      <c r="KUV76" s="677"/>
      <c r="KUW76" s="677"/>
      <c r="KUX76" s="677"/>
      <c r="KUY76" s="677"/>
      <c r="KUZ76" s="677"/>
      <c r="KVA76" s="677"/>
      <c r="KVB76" s="677"/>
      <c r="KVC76" s="677"/>
      <c r="KVD76" s="677"/>
      <c r="KVE76" s="677"/>
      <c r="KVF76" s="677"/>
      <c r="KVG76" s="677"/>
      <c r="KVH76" s="677"/>
      <c r="KVI76" s="677"/>
      <c r="KVJ76" s="677"/>
      <c r="KVK76" s="677"/>
      <c r="KVL76" s="677"/>
      <c r="KVM76" s="677"/>
      <c r="KVN76" s="677"/>
      <c r="KVO76" s="677"/>
      <c r="KVP76" s="677"/>
      <c r="KVQ76" s="677"/>
      <c r="KVR76" s="677"/>
      <c r="KVS76" s="677"/>
      <c r="KVT76" s="677"/>
      <c r="KVU76" s="677"/>
      <c r="KVV76" s="677"/>
      <c r="KVW76" s="677"/>
      <c r="KVX76" s="677"/>
      <c r="KVY76" s="677"/>
      <c r="KVZ76" s="677"/>
      <c r="KWA76" s="677"/>
      <c r="KWB76" s="677"/>
      <c r="KWC76" s="677"/>
      <c r="KWD76" s="677"/>
      <c r="KWE76" s="677"/>
      <c r="KWF76" s="677"/>
      <c r="KWG76" s="677"/>
      <c r="KWH76" s="677"/>
      <c r="KWI76" s="677"/>
      <c r="KWJ76" s="677"/>
      <c r="KWK76" s="677"/>
      <c r="KWL76" s="677"/>
      <c r="KWM76" s="677"/>
      <c r="KWN76" s="677"/>
      <c r="KWO76" s="677"/>
      <c r="KWP76" s="677"/>
      <c r="KWQ76" s="677"/>
      <c r="KWR76" s="677"/>
      <c r="KWS76" s="677"/>
      <c r="KWT76" s="677"/>
      <c r="KWU76" s="677"/>
      <c r="KWV76" s="677"/>
      <c r="KWW76" s="677"/>
      <c r="KWX76" s="677"/>
      <c r="KWY76" s="677"/>
      <c r="KWZ76" s="677"/>
      <c r="KXA76" s="677"/>
      <c r="KXB76" s="677"/>
      <c r="KXC76" s="677"/>
      <c r="KXD76" s="677"/>
      <c r="KXE76" s="677"/>
      <c r="KXF76" s="677"/>
      <c r="KXG76" s="677"/>
      <c r="KXH76" s="677"/>
      <c r="KXI76" s="677"/>
      <c r="KXJ76" s="677"/>
      <c r="KXK76" s="677"/>
      <c r="KXL76" s="677"/>
      <c r="KXM76" s="677"/>
      <c r="KXN76" s="677"/>
      <c r="KXO76" s="677"/>
      <c r="KXP76" s="677"/>
      <c r="KXQ76" s="677"/>
      <c r="KXR76" s="677"/>
      <c r="KXS76" s="677"/>
      <c r="KXT76" s="677"/>
      <c r="KXU76" s="677"/>
      <c r="KXV76" s="677"/>
      <c r="KXW76" s="677"/>
      <c r="KXX76" s="677"/>
      <c r="KXY76" s="677"/>
      <c r="KXZ76" s="677"/>
      <c r="KYA76" s="677"/>
      <c r="KYB76" s="677"/>
      <c r="KYC76" s="677"/>
      <c r="KYD76" s="677"/>
      <c r="KYE76" s="677"/>
      <c r="KYF76" s="677"/>
      <c r="KYG76" s="677"/>
      <c r="KYH76" s="677"/>
      <c r="KYI76" s="677"/>
      <c r="KYJ76" s="677"/>
      <c r="KYK76" s="677"/>
      <c r="KYL76" s="677"/>
      <c r="KYM76" s="677"/>
      <c r="KYN76" s="677"/>
      <c r="KYO76" s="677"/>
      <c r="KYP76" s="677"/>
      <c r="KYQ76" s="677"/>
      <c r="KYR76" s="677"/>
      <c r="KYS76" s="677"/>
      <c r="KYT76" s="677"/>
      <c r="KYU76" s="677"/>
      <c r="KYV76" s="677"/>
      <c r="KYW76" s="677"/>
      <c r="KYX76" s="677"/>
      <c r="KYY76" s="677"/>
      <c r="KYZ76" s="677"/>
      <c r="KZA76" s="677"/>
      <c r="KZB76" s="677"/>
      <c r="KZC76" s="677"/>
      <c r="KZD76" s="677"/>
      <c r="KZE76" s="677"/>
      <c r="KZF76" s="677"/>
      <c r="KZG76" s="677"/>
      <c r="KZH76" s="677"/>
      <c r="KZI76" s="677"/>
      <c r="KZJ76" s="677"/>
      <c r="KZK76" s="677"/>
      <c r="KZL76" s="677"/>
      <c r="KZM76" s="677"/>
      <c r="KZN76" s="677"/>
      <c r="KZO76" s="677"/>
      <c r="KZP76" s="677"/>
      <c r="KZQ76" s="677"/>
      <c r="KZR76" s="677"/>
      <c r="KZS76" s="677"/>
      <c r="KZT76" s="677"/>
      <c r="KZU76" s="677"/>
      <c r="KZV76" s="677"/>
      <c r="KZW76" s="677"/>
      <c r="KZX76" s="677"/>
      <c r="KZY76" s="677"/>
      <c r="KZZ76" s="677"/>
      <c r="LAA76" s="677"/>
      <c r="LAB76" s="677"/>
      <c r="LAC76" s="677"/>
      <c r="LAD76" s="677"/>
      <c r="LAE76" s="677"/>
      <c r="LAF76" s="677"/>
      <c r="LAG76" s="677"/>
      <c r="LAH76" s="677"/>
      <c r="LAI76" s="677"/>
      <c r="LAJ76" s="677"/>
      <c r="LAK76" s="677"/>
      <c r="LAL76" s="677"/>
      <c r="LAM76" s="677"/>
      <c r="LAN76" s="677"/>
      <c r="LAO76" s="677"/>
      <c r="LAP76" s="677"/>
      <c r="LAQ76" s="677"/>
      <c r="LAR76" s="677"/>
      <c r="LAS76" s="677"/>
      <c r="LAT76" s="677"/>
      <c r="LAU76" s="677"/>
      <c r="LAV76" s="677"/>
      <c r="LAW76" s="677"/>
      <c r="LAX76" s="677"/>
      <c r="LAY76" s="677"/>
      <c r="LAZ76" s="677"/>
      <c r="LBA76" s="677"/>
      <c r="LBB76" s="677"/>
      <c r="LBC76" s="677"/>
      <c r="LBD76" s="677"/>
      <c r="LBE76" s="677"/>
      <c r="LBF76" s="677"/>
      <c r="LBG76" s="677"/>
      <c r="LBH76" s="677"/>
      <c r="LBI76" s="677"/>
      <c r="LBJ76" s="677"/>
      <c r="LBK76" s="677"/>
      <c r="LBL76" s="677"/>
      <c r="LBM76" s="677"/>
      <c r="LBN76" s="677"/>
      <c r="LBO76" s="677"/>
      <c r="LBP76" s="677"/>
      <c r="LBQ76" s="677"/>
      <c r="LBR76" s="677"/>
      <c r="LBS76" s="677"/>
      <c r="LBT76" s="677"/>
      <c r="LBU76" s="677"/>
      <c r="LBV76" s="677"/>
      <c r="LBW76" s="677"/>
      <c r="LBX76" s="677"/>
      <c r="LBY76" s="677"/>
      <c r="LBZ76" s="677"/>
      <c r="LCA76" s="677"/>
      <c r="LCB76" s="677"/>
      <c r="LCC76" s="677"/>
      <c r="LCD76" s="677"/>
      <c r="LCE76" s="677"/>
      <c r="LCF76" s="677"/>
      <c r="LCG76" s="677"/>
      <c r="LCH76" s="677"/>
      <c r="LCI76" s="677"/>
      <c r="LCJ76" s="677"/>
      <c r="LCK76" s="677"/>
      <c r="LCL76" s="677"/>
      <c r="LCM76" s="677"/>
      <c r="LCN76" s="677"/>
      <c r="LCO76" s="677"/>
      <c r="LCP76" s="677"/>
      <c r="LCQ76" s="677"/>
      <c r="LCR76" s="677"/>
      <c r="LCS76" s="677"/>
      <c r="LCT76" s="677"/>
      <c r="LCU76" s="677"/>
      <c r="LCV76" s="677"/>
      <c r="LCW76" s="677"/>
      <c r="LCX76" s="677"/>
      <c r="LCY76" s="677"/>
      <c r="LCZ76" s="677"/>
      <c r="LDA76" s="677"/>
      <c r="LDB76" s="677"/>
      <c r="LDC76" s="677"/>
      <c r="LDD76" s="677"/>
      <c r="LDE76" s="677"/>
      <c r="LDF76" s="677"/>
      <c r="LDG76" s="677"/>
      <c r="LDH76" s="677"/>
      <c r="LDI76" s="677"/>
      <c r="LDJ76" s="677"/>
      <c r="LDK76" s="677"/>
      <c r="LDL76" s="677"/>
      <c r="LDM76" s="677"/>
      <c r="LDN76" s="677"/>
      <c r="LDO76" s="677"/>
      <c r="LDP76" s="677"/>
      <c r="LDQ76" s="677"/>
      <c r="LDR76" s="677"/>
      <c r="LDS76" s="677"/>
      <c r="LDT76" s="677"/>
      <c r="LDU76" s="677"/>
      <c r="LDV76" s="677"/>
      <c r="LDW76" s="677"/>
      <c r="LDX76" s="677"/>
      <c r="LDY76" s="677"/>
      <c r="LDZ76" s="677"/>
      <c r="LEA76" s="677"/>
      <c r="LEB76" s="677"/>
      <c r="LEC76" s="677"/>
      <c r="LED76" s="677"/>
      <c r="LEE76" s="677"/>
      <c r="LEF76" s="677"/>
      <c r="LEG76" s="677"/>
      <c r="LEH76" s="677"/>
      <c r="LEI76" s="677"/>
      <c r="LEJ76" s="677"/>
      <c r="LEK76" s="677"/>
      <c r="LEL76" s="677"/>
      <c r="LEM76" s="677"/>
      <c r="LEN76" s="677"/>
      <c r="LEO76" s="677"/>
      <c r="LEP76" s="677"/>
      <c r="LEQ76" s="677"/>
      <c r="LER76" s="677"/>
      <c r="LES76" s="677"/>
      <c r="LET76" s="677"/>
      <c r="LEU76" s="677"/>
      <c r="LEV76" s="677"/>
      <c r="LEW76" s="677"/>
      <c r="LEX76" s="677"/>
      <c r="LEY76" s="677"/>
      <c r="LEZ76" s="677"/>
      <c r="LFA76" s="677"/>
      <c r="LFB76" s="677"/>
      <c r="LFC76" s="677"/>
      <c r="LFD76" s="677"/>
      <c r="LFE76" s="677"/>
      <c r="LFF76" s="677"/>
      <c r="LFG76" s="677"/>
      <c r="LFH76" s="677"/>
      <c r="LFI76" s="677"/>
      <c r="LFJ76" s="677"/>
      <c r="LFK76" s="677"/>
      <c r="LFL76" s="677"/>
      <c r="LFM76" s="677"/>
      <c r="LFN76" s="677"/>
      <c r="LFO76" s="677"/>
      <c r="LFP76" s="677"/>
      <c r="LFQ76" s="677"/>
      <c r="LFR76" s="677"/>
      <c r="LFS76" s="677"/>
      <c r="LFT76" s="677"/>
      <c r="LFU76" s="677"/>
      <c r="LFV76" s="677"/>
      <c r="LFW76" s="677"/>
      <c r="LFX76" s="677"/>
      <c r="LFY76" s="677"/>
      <c r="LFZ76" s="677"/>
      <c r="LGA76" s="677"/>
      <c r="LGB76" s="677"/>
      <c r="LGC76" s="677"/>
      <c r="LGD76" s="677"/>
      <c r="LGE76" s="677"/>
      <c r="LGF76" s="677"/>
      <c r="LGG76" s="677"/>
      <c r="LGH76" s="677"/>
      <c r="LGI76" s="677"/>
      <c r="LGJ76" s="677"/>
      <c r="LGK76" s="677"/>
      <c r="LGL76" s="677"/>
      <c r="LGM76" s="677"/>
      <c r="LGN76" s="677"/>
      <c r="LGO76" s="677"/>
      <c r="LGP76" s="677"/>
      <c r="LGQ76" s="677"/>
      <c r="LGR76" s="677"/>
      <c r="LGS76" s="677"/>
      <c r="LGT76" s="677"/>
      <c r="LGU76" s="677"/>
      <c r="LGV76" s="677"/>
      <c r="LGW76" s="677"/>
      <c r="LGX76" s="677"/>
      <c r="LGY76" s="677"/>
      <c r="LGZ76" s="677"/>
      <c r="LHA76" s="677"/>
      <c r="LHB76" s="677"/>
      <c r="LHC76" s="677"/>
      <c r="LHD76" s="677"/>
      <c r="LHE76" s="677"/>
      <c r="LHF76" s="677"/>
      <c r="LHG76" s="677"/>
      <c r="LHH76" s="677"/>
      <c r="LHI76" s="677"/>
      <c r="LHJ76" s="677"/>
      <c r="LHK76" s="677"/>
      <c r="LHL76" s="677"/>
      <c r="LHM76" s="677"/>
      <c r="LHN76" s="677"/>
      <c r="LHO76" s="677"/>
      <c r="LHP76" s="677"/>
      <c r="LHQ76" s="677"/>
      <c r="LHR76" s="677"/>
      <c r="LHS76" s="677"/>
      <c r="LHT76" s="677"/>
      <c r="LHU76" s="677"/>
      <c r="LHV76" s="677"/>
      <c r="LHW76" s="677"/>
      <c r="LHX76" s="677"/>
      <c r="LHY76" s="677"/>
      <c r="LHZ76" s="677"/>
      <c r="LIA76" s="677"/>
      <c r="LIB76" s="677"/>
      <c r="LIC76" s="677"/>
      <c r="LID76" s="677"/>
      <c r="LIE76" s="677"/>
      <c r="LIF76" s="677"/>
      <c r="LIG76" s="677"/>
      <c r="LIH76" s="677"/>
      <c r="LII76" s="677"/>
      <c r="LIJ76" s="677"/>
      <c r="LIK76" s="677"/>
      <c r="LIL76" s="677"/>
      <c r="LIM76" s="677"/>
      <c r="LIN76" s="677"/>
      <c r="LIO76" s="677"/>
      <c r="LIP76" s="677"/>
      <c r="LIQ76" s="677"/>
      <c r="LIR76" s="677"/>
      <c r="LIS76" s="677"/>
      <c r="LIT76" s="677"/>
      <c r="LIU76" s="677"/>
      <c r="LIV76" s="677"/>
      <c r="LIW76" s="677"/>
      <c r="LIX76" s="677"/>
      <c r="LIY76" s="677"/>
      <c r="LIZ76" s="677"/>
      <c r="LJA76" s="677"/>
      <c r="LJB76" s="677"/>
      <c r="LJC76" s="677"/>
      <c r="LJD76" s="677"/>
      <c r="LJE76" s="677"/>
      <c r="LJF76" s="677"/>
      <c r="LJG76" s="677"/>
      <c r="LJH76" s="677"/>
      <c r="LJI76" s="677"/>
      <c r="LJJ76" s="677"/>
      <c r="LJK76" s="677"/>
      <c r="LJL76" s="677"/>
      <c r="LJM76" s="677"/>
      <c r="LJN76" s="677"/>
      <c r="LJO76" s="677"/>
      <c r="LJP76" s="677"/>
      <c r="LJQ76" s="677"/>
      <c r="LJR76" s="677"/>
      <c r="LJS76" s="677"/>
      <c r="LJT76" s="677"/>
      <c r="LJU76" s="677"/>
      <c r="LJV76" s="677"/>
      <c r="LJW76" s="677"/>
      <c r="LJX76" s="677"/>
      <c r="LJY76" s="677"/>
      <c r="LJZ76" s="677"/>
      <c r="LKA76" s="677"/>
      <c r="LKB76" s="677"/>
      <c r="LKC76" s="677"/>
      <c r="LKD76" s="677"/>
      <c r="LKE76" s="677"/>
      <c r="LKF76" s="677"/>
      <c r="LKG76" s="677"/>
      <c r="LKH76" s="677"/>
      <c r="LKI76" s="677"/>
      <c r="LKJ76" s="677"/>
      <c r="LKK76" s="677"/>
      <c r="LKL76" s="677"/>
      <c r="LKM76" s="677"/>
      <c r="LKN76" s="677"/>
      <c r="LKO76" s="677"/>
      <c r="LKP76" s="677"/>
      <c r="LKQ76" s="677"/>
      <c r="LKR76" s="677"/>
      <c r="LKS76" s="677"/>
      <c r="LKT76" s="677"/>
      <c r="LKU76" s="677"/>
      <c r="LKV76" s="677"/>
      <c r="LKW76" s="677"/>
      <c r="LKX76" s="677"/>
      <c r="LKY76" s="677"/>
      <c r="LKZ76" s="677"/>
      <c r="LLA76" s="677"/>
      <c r="LLB76" s="677"/>
      <c r="LLC76" s="677"/>
      <c r="LLD76" s="677"/>
      <c r="LLE76" s="677"/>
      <c r="LLF76" s="677"/>
      <c r="LLG76" s="677"/>
      <c r="LLH76" s="677"/>
      <c r="LLI76" s="677"/>
      <c r="LLJ76" s="677"/>
      <c r="LLK76" s="677"/>
      <c r="LLL76" s="677"/>
      <c r="LLM76" s="677"/>
      <c r="LLN76" s="677"/>
      <c r="LLO76" s="677"/>
      <c r="LLP76" s="677"/>
      <c r="LLQ76" s="677"/>
      <c r="LLR76" s="677"/>
      <c r="LLS76" s="677"/>
      <c r="LLT76" s="677"/>
      <c r="LLU76" s="677"/>
      <c r="LLV76" s="677"/>
      <c r="LLW76" s="677"/>
      <c r="LLX76" s="677"/>
      <c r="LLY76" s="677"/>
      <c r="LLZ76" s="677"/>
      <c r="LMA76" s="677"/>
      <c r="LMB76" s="677"/>
      <c r="LMC76" s="677"/>
      <c r="LMD76" s="677"/>
      <c r="LME76" s="677"/>
      <c r="LMF76" s="677"/>
      <c r="LMG76" s="677"/>
      <c r="LMH76" s="677"/>
      <c r="LMI76" s="677"/>
      <c r="LMJ76" s="677"/>
      <c r="LMK76" s="677"/>
      <c r="LML76" s="677"/>
      <c r="LMM76" s="677"/>
      <c r="LMN76" s="677"/>
      <c r="LMO76" s="677"/>
      <c r="LMP76" s="677"/>
      <c r="LMQ76" s="677"/>
      <c r="LMR76" s="677"/>
      <c r="LMS76" s="677"/>
      <c r="LMT76" s="677"/>
      <c r="LMU76" s="677"/>
      <c r="LMV76" s="677"/>
      <c r="LMW76" s="677"/>
      <c r="LMX76" s="677"/>
      <c r="LMY76" s="677"/>
      <c r="LMZ76" s="677"/>
      <c r="LNA76" s="677"/>
      <c r="LNB76" s="677"/>
      <c r="LNC76" s="677"/>
      <c r="LND76" s="677"/>
      <c r="LNE76" s="677"/>
      <c r="LNF76" s="677"/>
      <c r="LNG76" s="677"/>
      <c r="LNH76" s="677"/>
      <c r="LNI76" s="677"/>
      <c r="LNJ76" s="677"/>
      <c r="LNK76" s="677"/>
      <c r="LNL76" s="677"/>
      <c r="LNM76" s="677"/>
      <c r="LNN76" s="677"/>
      <c r="LNO76" s="677"/>
      <c r="LNP76" s="677"/>
      <c r="LNQ76" s="677"/>
      <c r="LNR76" s="677"/>
      <c r="LNS76" s="677"/>
      <c r="LNT76" s="677"/>
      <c r="LNU76" s="677"/>
      <c r="LNV76" s="677"/>
      <c r="LNW76" s="677"/>
      <c r="LNX76" s="677"/>
      <c r="LNY76" s="677"/>
      <c r="LNZ76" s="677"/>
      <c r="LOA76" s="677"/>
      <c r="LOB76" s="677"/>
      <c r="LOC76" s="677"/>
      <c r="LOD76" s="677"/>
      <c r="LOE76" s="677"/>
      <c r="LOF76" s="677"/>
      <c r="LOG76" s="677"/>
      <c r="LOH76" s="677"/>
      <c r="LOI76" s="677"/>
      <c r="LOJ76" s="677"/>
      <c r="LOK76" s="677"/>
      <c r="LOL76" s="677"/>
      <c r="LOM76" s="677"/>
      <c r="LON76" s="677"/>
      <c r="LOO76" s="677"/>
      <c r="LOP76" s="677"/>
      <c r="LOQ76" s="677"/>
      <c r="LOR76" s="677"/>
      <c r="LOS76" s="677"/>
      <c r="LOT76" s="677"/>
      <c r="LOU76" s="677"/>
      <c r="LOV76" s="677"/>
      <c r="LOW76" s="677"/>
      <c r="LOX76" s="677"/>
      <c r="LOY76" s="677"/>
      <c r="LOZ76" s="677"/>
      <c r="LPA76" s="677"/>
      <c r="LPB76" s="677"/>
      <c r="LPC76" s="677"/>
      <c r="LPD76" s="677"/>
      <c r="LPE76" s="677"/>
      <c r="LPF76" s="677"/>
      <c r="LPG76" s="677"/>
      <c r="LPH76" s="677"/>
      <c r="LPI76" s="677"/>
      <c r="LPJ76" s="677"/>
      <c r="LPK76" s="677"/>
      <c r="LPL76" s="677"/>
      <c r="LPM76" s="677"/>
      <c r="LPN76" s="677"/>
      <c r="LPO76" s="677"/>
      <c r="LPP76" s="677"/>
      <c r="LPQ76" s="677"/>
      <c r="LPR76" s="677"/>
      <c r="LPS76" s="677"/>
      <c r="LPT76" s="677"/>
      <c r="LPU76" s="677"/>
      <c r="LPV76" s="677"/>
      <c r="LPW76" s="677"/>
      <c r="LPX76" s="677"/>
      <c r="LPY76" s="677"/>
      <c r="LPZ76" s="677"/>
      <c r="LQA76" s="677"/>
      <c r="LQB76" s="677"/>
      <c r="LQC76" s="677"/>
      <c r="LQD76" s="677"/>
      <c r="LQE76" s="677"/>
      <c r="LQF76" s="677"/>
      <c r="LQG76" s="677"/>
      <c r="LQH76" s="677"/>
      <c r="LQI76" s="677"/>
      <c r="LQJ76" s="677"/>
      <c r="LQK76" s="677"/>
      <c r="LQL76" s="677"/>
      <c r="LQM76" s="677"/>
      <c r="LQN76" s="677"/>
      <c r="LQO76" s="677"/>
      <c r="LQP76" s="677"/>
      <c r="LQQ76" s="677"/>
      <c r="LQR76" s="677"/>
      <c r="LQS76" s="677"/>
      <c r="LQT76" s="677"/>
      <c r="LQU76" s="677"/>
      <c r="LQV76" s="677"/>
      <c r="LQW76" s="677"/>
      <c r="LQX76" s="677"/>
      <c r="LQY76" s="677"/>
      <c r="LQZ76" s="677"/>
      <c r="LRA76" s="677"/>
      <c r="LRB76" s="677"/>
      <c r="LRC76" s="677"/>
      <c r="LRD76" s="677"/>
      <c r="LRE76" s="677"/>
      <c r="LRF76" s="677"/>
      <c r="LRG76" s="677"/>
      <c r="LRH76" s="677"/>
      <c r="LRI76" s="677"/>
      <c r="LRJ76" s="677"/>
      <c r="LRK76" s="677"/>
      <c r="LRL76" s="677"/>
      <c r="LRM76" s="677"/>
      <c r="LRN76" s="677"/>
      <c r="LRO76" s="677"/>
      <c r="LRP76" s="677"/>
      <c r="LRQ76" s="677"/>
      <c r="LRR76" s="677"/>
      <c r="LRS76" s="677"/>
      <c r="LRT76" s="677"/>
      <c r="LRU76" s="677"/>
      <c r="LRV76" s="677"/>
      <c r="LRW76" s="677"/>
      <c r="LRX76" s="677"/>
      <c r="LRY76" s="677"/>
      <c r="LRZ76" s="677"/>
      <c r="LSA76" s="677"/>
      <c r="LSB76" s="677"/>
      <c r="LSC76" s="677"/>
      <c r="LSD76" s="677"/>
      <c r="LSE76" s="677"/>
      <c r="LSF76" s="677"/>
      <c r="LSG76" s="677"/>
      <c r="LSH76" s="677"/>
      <c r="LSI76" s="677"/>
      <c r="LSJ76" s="677"/>
      <c r="LSK76" s="677"/>
      <c r="LSL76" s="677"/>
      <c r="LSM76" s="677"/>
      <c r="LSN76" s="677"/>
      <c r="LSO76" s="677"/>
      <c r="LSP76" s="677"/>
      <c r="LSQ76" s="677"/>
      <c r="LSR76" s="677"/>
      <c r="LSS76" s="677"/>
      <c r="LST76" s="677"/>
      <c r="LSU76" s="677"/>
      <c r="LSV76" s="677"/>
      <c r="LSW76" s="677"/>
      <c r="LSX76" s="677"/>
      <c r="LSY76" s="677"/>
      <c r="LSZ76" s="677"/>
      <c r="LTA76" s="677"/>
      <c r="LTB76" s="677"/>
      <c r="LTC76" s="677"/>
      <c r="LTD76" s="677"/>
      <c r="LTE76" s="677"/>
      <c r="LTF76" s="677"/>
      <c r="LTG76" s="677"/>
      <c r="LTH76" s="677"/>
      <c r="LTI76" s="677"/>
      <c r="LTJ76" s="677"/>
      <c r="LTK76" s="677"/>
      <c r="LTL76" s="677"/>
      <c r="LTM76" s="677"/>
      <c r="LTN76" s="677"/>
      <c r="LTO76" s="677"/>
      <c r="LTP76" s="677"/>
      <c r="LTQ76" s="677"/>
      <c r="LTR76" s="677"/>
      <c r="LTS76" s="677"/>
      <c r="LTT76" s="677"/>
      <c r="LTU76" s="677"/>
      <c r="LTV76" s="677"/>
      <c r="LTW76" s="677"/>
      <c r="LTX76" s="677"/>
      <c r="LTY76" s="677"/>
      <c r="LTZ76" s="677"/>
      <c r="LUA76" s="677"/>
      <c r="LUB76" s="677"/>
      <c r="LUC76" s="677"/>
      <c r="LUD76" s="677"/>
      <c r="LUE76" s="677"/>
      <c r="LUF76" s="677"/>
      <c r="LUG76" s="677"/>
      <c r="LUH76" s="677"/>
      <c r="LUI76" s="677"/>
      <c r="LUJ76" s="677"/>
      <c r="LUK76" s="677"/>
      <c r="LUL76" s="677"/>
      <c r="LUM76" s="677"/>
      <c r="LUN76" s="677"/>
      <c r="LUO76" s="677"/>
      <c r="LUP76" s="677"/>
      <c r="LUQ76" s="677"/>
      <c r="LUR76" s="677"/>
      <c r="LUS76" s="677"/>
      <c r="LUT76" s="677"/>
      <c r="LUU76" s="677"/>
      <c r="LUV76" s="677"/>
      <c r="LUW76" s="677"/>
      <c r="LUX76" s="677"/>
      <c r="LUY76" s="677"/>
      <c r="LUZ76" s="677"/>
      <c r="LVA76" s="677"/>
      <c r="LVB76" s="677"/>
      <c r="LVC76" s="677"/>
      <c r="LVD76" s="677"/>
      <c r="LVE76" s="677"/>
      <c r="LVF76" s="677"/>
      <c r="LVG76" s="677"/>
      <c r="LVH76" s="677"/>
      <c r="LVI76" s="677"/>
      <c r="LVJ76" s="677"/>
      <c r="LVK76" s="677"/>
      <c r="LVL76" s="677"/>
      <c r="LVM76" s="677"/>
      <c r="LVN76" s="677"/>
      <c r="LVO76" s="677"/>
      <c r="LVP76" s="677"/>
      <c r="LVQ76" s="677"/>
      <c r="LVR76" s="677"/>
      <c r="LVS76" s="677"/>
      <c r="LVT76" s="677"/>
      <c r="LVU76" s="677"/>
      <c r="LVV76" s="677"/>
      <c r="LVW76" s="677"/>
      <c r="LVX76" s="677"/>
      <c r="LVY76" s="677"/>
      <c r="LVZ76" s="677"/>
      <c r="LWA76" s="677"/>
      <c r="LWB76" s="677"/>
      <c r="LWC76" s="677"/>
      <c r="LWD76" s="677"/>
      <c r="LWE76" s="677"/>
      <c r="LWF76" s="677"/>
      <c r="LWG76" s="677"/>
      <c r="LWH76" s="677"/>
      <c r="LWI76" s="677"/>
      <c r="LWJ76" s="677"/>
      <c r="LWK76" s="677"/>
      <c r="LWL76" s="677"/>
      <c r="LWM76" s="677"/>
      <c r="LWN76" s="677"/>
      <c r="LWO76" s="677"/>
      <c r="LWP76" s="677"/>
      <c r="LWQ76" s="677"/>
      <c r="LWR76" s="677"/>
      <c r="LWS76" s="677"/>
      <c r="LWT76" s="677"/>
      <c r="LWU76" s="677"/>
      <c r="LWV76" s="677"/>
      <c r="LWW76" s="677"/>
      <c r="LWX76" s="677"/>
      <c r="LWY76" s="677"/>
      <c r="LWZ76" s="677"/>
      <c r="LXA76" s="677"/>
      <c r="LXB76" s="677"/>
      <c r="LXC76" s="677"/>
      <c r="LXD76" s="677"/>
      <c r="LXE76" s="677"/>
      <c r="LXF76" s="677"/>
      <c r="LXG76" s="677"/>
      <c r="LXH76" s="677"/>
      <c r="LXI76" s="677"/>
      <c r="LXJ76" s="677"/>
      <c r="LXK76" s="677"/>
      <c r="LXL76" s="677"/>
      <c r="LXM76" s="677"/>
      <c r="LXN76" s="677"/>
      <c r="LXO76" s="677"/>
      <c r="LXP76" s="677"/>
      <c r="LXQ76" s="677"/>
      <c r="LXR76" s="677"/>
      <c r="LXS76" s="677"/>
      <c r="LXT76" s="677"/>
      <c r="LXU76" s="677"/>
      <c r="LXV76" s="677"/>
      <c r="LXW76" s="677"/>
      <c r="LXX76" s="677"/>
      <c r="LXY76" s="677"/>
      <c r="LXZ76" s="677"/>
      <c r="LYA76" s="677"/>
      <c r="LYB76" s="677"/>
      <c r="LYC76" s="677"/>
      <c r="LYD76" s="677"/>
      <c r="LYE76" s="677"/>
      <c r="LYF76" s="677"/>
      <c r="LYG76" s="677"/>
      <c r="LYH76" s="677"/>
      <c r="LYI76" s="677"/>
      <c r="LYJ76" s="677"/>
      <c r="LYK76" s="677"/>
      <c r="LYL76" s="677"/>
      <c r="LYM76" s="677"/>
      <c r="LYN76" s="677"/>
      <c r="LYO76" s="677"/>
      <c r="LYP76" s="677"/>
      <c r="LYQ76" s="677"/>
      <c r="LYR76" s="677"/>
      <c r="LYS76" s="677"/>
      <c r="LYT76" s="677"/>
      <c r="LYU76" s="677"/>
      <c r="LYV76" s="677"/>
      <c r="LYW76" s="677"/>
      <c r="LYX76" s="677"/>
      <c r="LYY76" s="677"/>
      <c r="LYZ76" s="677"/>
      <c r="LZA76" s="677"/>
      <c r="LZB76" s="677"/>
      <c r="LZC76" s="677"/>
      <c r="LZD76" s="677"/>
      <c r="LZE76" s="677"/>
      <c r="LZF76" s="677"/>
      <c r="LZG76" s="677"/>
      <c r="LZH76" s="677"/>
      <c r="LZI76" s="677"/>
      <c r="LZJ76" s="677"/>
      <c r="LZK76" s="677"/>
      <c r="LZL76" s="677"/>
      <c r="LZM76" s="677"/>
      <c r="LZN76" s="677"/>
      <c r="LZO76" s="677"/>
      <c r="LZP76" s="677"/>
      <c r="LZQ76" s="677"/>
      <c r="LZR76" s="677"/>
      <c r="LZS76" s="677"/>
      <c r="LZT76" s="677"/>
      <c r="LZU76" s="677"/>
      <c r="LZV76" s="677"/>
      <c r="LZW76" s="677"/>
      <c r="LZX76" s="677"/>
      <c r="LZY76" s="677"/>
      <c r="LZZ76" s="677"/>
      <c r="MAA76" s="677"/>
      <c r="MAB76" s="677"/>
      <c r="MAC76" s="677"/>
      <c r="MAD76" s="677"/>
      <c r="MAE76" s="677"/>
      <c r="MAF76" s="677"/>
      <c r="MAG76" s="677"/>
      <c r="MAH76" s="677"/>
      <c r="MAI76" s="677"/>
      <c r="MAJ76" s="677"/>
      <c r="MAK76" s="677"/>
      <c r="MAL76" s="677"/>
      <c r="MAM76" s="677"/>
      <c r="MAN76" s="677"/>
      <c r="MAO76" s="677"/>
      <c r="MAP76" s="677"/>
      <c r="MAQ76" s="677"/>
      <c r="MAR76" s="677"/>
      <c r="MAS76" s="677"/>
      <c r="MAT76" s="677"/>
      <c r="MAU76" s="677"/>
      <c r="MAV76" s="677"/>
      <c r="MAW76" s="677"/>
      <c r="MAX76" s="677"/>
      <c r="MAY76" s="677"/>
      <c r="MAZ76" s="677"/>
      <c r="MBA76" s="677"/>
      <c r="MBB76" s="677"/>
      <c r="MBC76" s="677"/>
      <c r="MBD76" s="677"/>
      <c r="MBE76" s="677"/>
      <c r="MBF76" s="677"/>
      <c r="MBG76" s="677"/>
      <c r="MBH76" s="677"/>
      <c r="MBI76" s="677"/>
      <c r="MBJ76" s="677"/>
      <c r="MBK76" s="677"/>
      <c r="MBL76" s="677"/>
      <c r="MBM76" s="677"/>
      <c r="MBN76" s="677"/>
      <c r="MBO76" s="677"/>
      <c r="MBP76" s="677"/>
      <c r="MBQ76" s="677"/>
      <c r="MBR76" s="677"/>
      <c r="MBS76" s="677"/>
      <c r="MBT76" s="677"/>
      <c r="MBU76" s="677"/>
      <c r="MBV76" s="677"/>
      <c r="MBW76" s="677"/>
      <c r="MBX76" s="677"/>
      <c r="MBY76" s="677"/>
      <c r="MBZ76" s="677"/>
      <c r="MCA76" s="677"/>
      <c r="MCB76" s="677"/>
      <c r="MCC76" s="677"/>
      <c r="MCD76" s="677"/>
      <c r="MCE76" s="677"/>
      <c r="MCF76" s="677"/>
      <c r="MCG76" s="677"/>
      <c r="MCH76" s="677"/>
      <c r="MCI76" s="677"/>
      <c r="MCJ76" s="677"/>
      <c r="MCK76" s="677"/>
      <c r="MCL76" s="677"/>
      <c r="MCM76" s="677"/>
      <c r="MCN76" s="677"/>
      <c r="MCO76" s="677"/>
      <c r="MCP76" s="677"/>
      <c r="MCQ76" s="677"/>
      <c r="MCR76" s="677"/>
      <c r="MCS76" s="677"/>
      <c r="MCT76" s="677"/>
      <c r="MCU76" s="677"/>
      <c r="MCV76" s="677"/>
      <c r="MCW76" s="677"/>
      <c r="MCX76" s="677"/>
      <c r="MCY76" s="677"/>
      <c r="MCZ76" s="677"/>
      <c r="MDA76" s="677"/>
      <c r="MDB76" s="677"/>
      <c r="MDC76" s="677"/>
      <c r="MDD76" s="677"/>
      <c r="MDE76" s="677"/>
      <c r="MDF76" s="677"/>
      <c r="MDG76" s="677"/>
      <c r="MDH76" s="677"/>
      <c r="MDI76" s="677"/>
      <c r="MDJ76" s="677"/>
      <c r="MDK76" s="677"/>
      <c r="MDL76" s="677"/>
      <c r="MDM76" s="677"/>
      <c r="MDN76" s="677"/>
      <c r="MDO76" s="677"/>
      <c r="MDP76" s="677"/>
      <c r="MDQ76" s="677"/>
      <c r="MDR76" s="677"/>
      <c r="MDS76" s="677"/>
      <c r="MDT76" s="677"/>
      <c r="MDU76" s="677"/>
      <c r="MDV76" s="677"/>
      <c r="MDW76" s="677"/>
      <c r="MDX76" s="677"/>
      <c r="MDY76" s="677"/>
      <c r="MDZ76" s="677"/>
      <c r="MEA76" s="677"/>
      <c r="MEB76" s="677"/>
      <c r="MEC76" s="677"/>
      <c r="MED76" s="677"/>
      <c r="MEE76" s="677"/>
      <c r="MEF76" s="677"/>
      <c r="MEG76" s="677"/>
      <c r="MEH76" s="677"/>
      <c r="MEI76" s="677"/>
      <c r="MEJ76" s="677"/>
      <c r="MEK76" s="677"/>
      <c r="MEL76" s="677"/>
      <c r="MEM76" s="677"/>
      <c r="MEN76" s="677"/>
      <c r="MEO76" s="677"/>
      <c r="MEP76" s="677"/>
      <c r="MEQ76" s="677"/>
      <c r="MER76" s="677"/>
      <c r="MES76" s="677"/>
      <c r="MET76" s="677"/>
      <c r="MEU76" s="677"/>
      <c r="MEV76" s="677"/>
      <c r="MEW76" s="677"/>
      <c r="MEX76" s="677"/>
      <c r="MEY76" s="677"/>
      <c r="MEZ76" s="677"/>
      <c r="MFA76" s="677"/>
      <c r="MFB76" s="677"/>
      <c r="MFC76" s="677"/>
      <c r="MFD76" s="677"/>
      <c r="MFE76" s="677"/>
      <c r="MFF76" s="677"/>
      <c r="MFG76" s="677"/>
      <c r="MFH76" s="677"/>
      <c r="MFI76" s="677"/>
      <c r="MFJ76" s="677"/>
      <c r="MFK76" s="677"/>
      <c r="MFL76" s="677"/>
      <c r="MFM76" s="677"/>
      <c r="MFN76" s="677"/>
      <c r="MFO76" s="677"/>
      <c r="MFP76" s="677"/>
      <c r="MFQ76" s="677"/>
      <c r="MFR76" s="677"/>
      <c r="MFS76" s="677"/>
      <c r="MFT76" s="677"/>
      <c r="MFU76" s="677"/>
      <c r="MFV76" s="677"/>
      <c r="MFW76" s="677"/>
      <c r="MFX76" s="677"/>
      <c r="MFY76" s="677"/>
      <c r="MFZ76" s="677"/>
      <c r="MGA76" s="677"/>
      <c r="MGB76" s="677"/>
      <c r="MGC76" s="677"/>
      <c r="MGD76" s="677"/>
      <c r="MGE76" s="677"/>
      <c r="MGF76" s="677"/>
      <c r="MGG76" s="677"/>
      <c r="MGH76" s="677"/>
      <c r="MGI76" s="677"/>
      <c r="MGJ76" s="677"/>
      <c r="MGK76" s="677"/>
      <c r="MGL76" s="677"/>
      <c r="MGM76" s="677"/>
      <c r="MGN76" s="677"/>
      <c r="MGO76" s="677"/>
      <c r="MGP76" s="677"/>
      <c r="MGQ76" s="677"/>
      <c r="MGR76" s="677"/>
      <c r="MGS76" s="677"/>
      <c r="MGT76" s="677"/>
      <c r="MGU76" s="677"/>
      <c r="MGV76" s="677"/>
      <c r="MGW76" s="677"/>
      <c r="MGX76" s="677"/>
      <c r="MGY76" s="677"/>
      <c r="MGZ76" s="677"/>
      <c r="MHA76" s="677"/>
      <c r="MHB76" s="677"/>
      <c r="MHC76" s="677"/>
      <c r="MHD76" s="677"/>
      <c r="MHE76" s="677"/>
      <c r="MHF76" s="677"/>
      <c r="MHG76" s="677"/>
      <c r="MHH76" s="677"/>
      <c r="MHI76" s="677"/>
      <c r="MHJ76" s="677"/>
      <c r="MHK76" s="677"/>
      <c r="MHL76" s="677"/>
      <c r="MHM76" s="677"/>
      <c r="MHN76" s="677"/>
      <c r="MHO76" s="677"/>
      <c r="MHP76" s="677"/>
      <c r="MHQ76" s="677"/>
      <c r="MHR76" s="677"/>
      <c r="MHS76" s="677"/>
      <c r="MHT76" s="677"/>
      <c r="MHU76" s="677"/>
      <c r="MHV76" s="677"/>
      <c r="MHW76" s="677"/>
      <c r="MHX76" s="677"/>
      <c r="MHY76" s="677"/>
      <c r="MHZ76" s="677"/>
      <c r="MIA76" s="677"/>
      <c r="MIB76" s="677"/>
      <c r="MIC76" s="677"/>
      <c r="MID76" s="677"/>
      <c r="MIE76" s="677"/>
      <c r="MIF76" s="677"/>
      <c r="MIG76" s="677"/>
      <c r="MIH76" s="677"/>
      <c r="MII76" s="677"/>
      <c r="MIJ76" s="677"/>
      <c r="MIK76" s="677"/>
      <c r="MIL76" s="677"/>
      <c r="MIM76" s="677"/>
      <c r="MIN76" s="677"/>
      <c r="MIO76" s="677"/>
      <c r="MIP76" s="677"/>
      <c r="MIQ76" s="677"/>
      <c r="MIR76" s="677"/>
      <c r="MIS76" s="677"/>
      <c r="MIT76" s="677"/>
      <c r="MIU76" s="677"/>
      <c r="MIV76" s="677"/>
      <c r="MIW76" s="677"/>
      <c r="MIX76" s="677"/>
      <c r="MIY76" s="677"/>
      <c r="MIZ76" s="677"/>
      <c r="MJA76" s="677"/>
      <c r="MJB76" s="677"/>
      <c r="MJC76" s="677"/>
      <c r="MJD76" s="677"/>
      <c r="MJE76" s="677"/>
      <c r="MJF76" s="677"/>
      <c r="MJG76" s="677"/>
      <c r="MJH76" s="677"/>
      <c r="MJI76" s="677"/>
      <c r="MJJ76" s="677"/>
      <c r="MJK76" s="677"/>
      <c r="MJL76" s="677"/>
      <c r="MJM76" s="677"/>
      <c r="MJN76" s="677"/>
      <c r="MJO76" s="677"/>
      <c r="MJP76" s="677"/>
      <c r="MJQ76" s="677"/>
      <c r="MJR76" s="677"/>
      <c r="MJS76" s="677"/>
      <c r="MJT76" s="677"/>
      <c r="MJU76" s="677"/>
      <c r="MJV76" s="677"/>
      <c r="MJW76" s="677"/>
      <c r="MJX76" s="677"/>
      <c r="MJY76" s="677"/>
      <c r="MJZ76" s="677"/>
      <c r="MKA76" s="677"/>
      <c r="MKB76" s="677"/>
      <c r="MKC76" s="677"/>
      <c r="MKD76" s="677"/>
      <c r="MKE76" s="677"/>
      <c r="MKF76" s="677"/>
      <c r="MKG76" s="677"/>
      <c r="MKH76" s="677"/>
      <c r="MKI76" s="677"/>
      <c r="MKJ76" s="677"/>
      <c r="MKK76" s="677"/>
      <c r="MKL76" s="677"/>
      <c r="MKM76" s="677"/>
      <c r="MKN76" s="677"/>
      <c r="MKO76" s="677"/>
      <c r="MKP76" s="677"/>
      <c r="MKQ76" s="677"/>
      <c r="MKR76" s="677"/>
      <c r="MKS76" s="677"/>
      <c r="MKT76" s="677"/>
      <c r="MKU76" s="677"/>
      <c r="MKV76" s="677"/>
      <c r="MKW76" s="677"/>
      <c r="MKX76" s="677"/>
      <c r="MKY76" s="677"/>
      <c r="MKZ76" s="677"/>
      <c r="MLA76" s="677"/>
      <c r="MLB76" s="677"/>
      <c r="MLC76" s="677"/>
      <c r="MLD76" s="677"/>
      <c r="MLE76" s="677"/>
      <c r="MLF76" s="677"/>
      <c r="MLG76" s="677"/>
      <c r="MLH76" s="677"/>
      <c r="MLI76" s="677"/>
      <c r="MLJ76" s="677"/>
      <c r="MLK76" s="677"/>
      <c r="MLL76" s="677"/>
      <c r="MLM76" s="677"/>
      <c r="MLN76" s="677"/>
      <c r="MLO76" s="677"/>
      <c r="MLP76" s="677"/>
      <c r="MLQ76" s="677"/>
      <c r="MLR76" s="677"/>
      <c r="MLS76" s="677"/>
      <c r="MLT76" s="677"/>
      <c r="MLU76" s="677"/>
      <c r="MLV76" s="677"/>
      <c r="MLW76" s="677"/>
      <c r="MLX76" s="677"/>
      <c r="MLY76" s="677"/>
      <c r="MLZ76" s="677"/>
      <c r="MMA76" s="677"/>
      <c r="MMB76" s="677"/>
      <c r="MMC76" s="677"/>
      <c r="MMD76" s="677"/>
      <c r="MME76" s="677"/>
      <c r="MMF76" s="677"/>
      <c r="MMG76" s="677"/>
      <c r="MMH76" s="677"/>
      <c r="MMI76" s="677"/>
      <c r="MMJ76" s="677"/>
      <c r="MMK76" s="677"/>
      <c r="MML76" s="677"/>
      <c r="MMM76" s="677"/>
      <c r="MMN76" s="677"/>
      <c r="MMO76" s="677"/>
      <c r="MMP76" s="677"/>
      <c r="MMQ76" s="677"/>
      <c r="MMR76" s="677"/>
      <c r="MMS76" s="677"/>
      <c r="MMT76" s="677"/>
      <c r="MMU76" s="677"/>
      <c r="MMV76" s="677"/>
      <c r="MMW76" s="677"/>
      <c r="MMX76" s="677"/>
      <c r="MMY76" s="677"/>
      <c r="MMZ76" s="677"/>
      <c r="MNA76" s="677"/>
      <c r="MNB76" s="677"/>
      <c r="MNC76" s="677"/>
      <c r="MND76" s="677"/>
      <c r="MNE76" s="677"/>
      <c r="MNF76" s="677"/>
      <c r="MNG76" s="677"/>
      <c r="MNH76" s="677"/>
      <c r="MNI76" s="677"/>
      <c r="MNJ76" s="677"/>
      <c r="MNK76" s="677"/>
      <c r="MNL76" s="677"/>
      <c r="MNM76" s="677"/>
      <c r="MNN76" s="677"/>
      <c r="MNO76" s="677"/>
      <c r="MNP76" s="677"/>
      <c r="MNQ76" s="677"/>
      <c r="MNR76" s="677"/>
      <c r="MNS76" s="677"/>
      <c r="MNT76" s="677"/>
      <c r="MNU76" s="677"/>
      <c r="MNV76" s="677"/>
      <c r="MNW76" s="677"/>
      <c r="MNX76" s="677"/>
      <c r="MNY76" s="677"/>
      <c r="MNZ76" s="677"/>
      <c r="MOA76" s="677"/>
      <c r="MOB76" s="677"/>
      <c r="MOC76" s="677"/>
      <c r="MOD76" s="677"/>
      <c r="MOE76" s="677"/>
      <c r="MOF76" s="677"/>
      <c r="MOG76" s="677"/>
      <c r="MOH76" s="677"/>
      <c r="MOI76" s="677"/>
      <c r="MOJ76" s="677"/>
      <c r="MOK76" s="677"/>
      <c r="MOL76" s="677"/>
      <c r="MOM76" s="677"/>
      <c r="MON76" s="677"/>
      <c r="MOO76" s="677"/>
      <c r="MOP76" s="677"/>
      <c r="MOQ76" s="677"/>
      <c r="MOR76" s="677"/>
      <c r="MOS76" s="677"/>
      <c r="MOT76" s="677"/>
      <c r="MOU76" s="677"/>
      <c r="MOV76" s="677"/>
      <c r="MOW76" s="677"/>
      <c r="MOX76" s="677"/>
      <c r="MOY76" s="677"/>
      <c r="MOZ76" s="677"/>
      <c r="MPA76" s="677"/>
      <c r="MPB76" s="677"/>
      <c r="MPC76" s="677"/>
      <c r="MPD76" s="677"/>
      <c r="MPE76" s="677"/>
      <c r="MPF76" s="677"/>
      <c r="MPG76" s="677"/>
      <c r="MPH76" s="677"/>
      <c r="MPI76" s="677"/>
      <c r="MPJ76" s="677"/>
      <c r="MPK76" s="677"/>
      <c r="MPL76" s="677"/>
      <c r="MPM76" s="677"/>
      <c r="MPN76" s="677"/>
      <c r="MPO76" s="677"/>
      <c r="MPP76" s="677"/>
      <c r="MPQ76" s="677"/>
      <c r="MPR76" s="677"/>
      <c r="MPS76" s="677"/>
      <c r="MPT76" s="677"/>
      <c r="MPU76" s="677"/>
      <c r="MPV76" s="677"/>
      <c r="MPW76" s="677"/>
      <c r="MPX76" s="677"/>
      <c r="MPY76" s="677"/>
      <c r="MPZ76" s="677"/>
      <c r="MQA76" s="677"/>
      <c r="MQB76" s="677"/>
      <c r="MQC76" s="677"/>
      <c r="MQD76" s="677"/>
      <c r="MQE76" s="677"/>
      <c r="MQF76" s="677"/>
      <c r="MQG76" s="677"/>
      <c r="MQH76" s="677"/>
      <c r="MQI76" s="677"/>
      <c r="MQJ76" s="677"/>
      <c r="MQK76" s="677"/>
      <c r="MQL76" s="677"/>
      <c r="MQM76" s="677"/>
      <c r="MQN76" s="677"/>
      <c r="MQO76" s="677"/>
      <c r="MQP76" s="677"/>
      <c r="MQQ76" s="677"/>
      <c r="MQR76" s="677"/>
      <c r="MQS76" s="677"/>
      <c r="MQT76" s="677"/>
      <c r="MQU76" s="677"/>
      <c r="MQV76" s="677"/>
      <c r="MQW76" s="677"/>
      <c r="MQX76" s="677"/>
      <c r="MQY76" s="677"/>
      <c r="MQZ76" s="677"/>
      <c r="MRA76" s="677"/>
      <c r="MRB76" s="677"/>
      <c r="MRC76" s="677"/>
      <c r="MRD76" s="677"/>
      <c r="MRE76" s="677"/>
      <c r="MRF76" s="677"/>
      <c r="MRG76" s="677"/>
      <c r="MRH76" s="677"/>
      <c r="MRI76" s="677"/>
      <c r="MRJ76" s="677"/>
      <c r="MRK76" s="677"/>
      <c r="MRL76" s="677"/>
      <c r="MRM76" s="677"/>
      <c r="MRN76" s="677"/>
      <c r="MRO76" s="677"/>
      <c r="MRP76" s="677"/>
      <c r="MRQ76" s="677"/>
      <c r="MRR76" s="677"/>
      <c r="MRS76" s="677"/>
      <c r="MRT76" s="677"/>
      <c r="MRU76" s="677"/>
      <c r="MRV76" s="677"/>
      <c r="MRW76" s="677"/>
      <c r="MRX76" s="677"/>
      <c r="MRY76" s="677"/>
      <c r="MRZ76" s="677"/>
      <c r="MSA76" s="677"/>
      <c r="MSB76" s="677"/>
      <c r="MSC76" s="677"/>
      <c r="MSD76" s="677"/>
      <c r="MSE76" s="677"/>
      <c r="MSF76" s="677"/>
      <c r="MSG76" s="677"/>
      <c r="MSH76" s="677"/>
      <c r="MSI76" s="677"/>
      <c r="MSJ76" s="677"/>
      <c r="MSK76" s="677"/>
      <c r="MSL76" s="677"/>
      <c r="MSM76" s="677"/>
      <c r="MSN76" s="677"/>
      <c r="MSO76" s="677"/>
      <c r="MSP76" s="677"/>
      <c r="MSQ76" s="677"/>
      <c r="MSR76" s="677"/>
      <c r="MSS76" s="677"/>
      <c r="MST76" s="677"/>
      <c r="MSU76" s="677"/>
      <c r="MSV76" s="677"/>
      <c r="MSW76" s="677"/>
      <c r="MSX76" s="677"/>
      <c r="MSY76" s="677"/>
      <c r="MSZ76" s="677"/>
      <c r="MTA76" s="677"/>
      <c r="MTB76" s="677"/>
      <c r="MTC76" s="677"/>
      <c r="MTD76" s="677"/>
      <c r="MTE76" s="677"/>
      <c r="MTF76" s="677"/>
      <c r="MTG76" s="677"/>
      <c r="MTH76" s="677"/>
      <c r="MTI76" s="677"/>
      <c r="MTJ76" s="677"/>
      <c r="MTK76" s="677"/>
      <c r="MTL76" s="677"/>
      <c r="MTM76" s="677"/>
      <c r="MTN76" s="677"/>
      <c r="MTO76" s="677"/>
      <c r="MTP76" s="677"/>
      <c r="MTQ76" s="677"/>
      <c r="MTR76" s="677"/>
      <c r="MTS76" s="677"/>
      <c r="MTT76" s="677"/>
      <c r="MTU76" s="677"/>
      <c r="MTV76" s="677"/>
      <c r="MTW76" s="677"/>
      <c r="MTX76" s="677"/>
      <c r="MTY76" s="677"/>
      <c r="MTZ76" s="677"/>
      <c r="MUA76" s="677"/>
      <c r="MUB76" s="677"/>
      <c r="MUC76" s="677"/>
      <c r="MUD76" s="677"/>
      <c r="MUE76" s="677"/>
      <c r="MUF76" s="677"/>
      <c r="MUG76" s="677"/>
      <c r="MUH76" s="677"/>
      <c r="MUI76" s="677"/>
      <c r="MUJ76" s="677"/>
      <c r="MUK76" s="677"/>
      <c r="MUL76" s="677"/>
      <c r="MUM76" s="677"/>
      <c r="MUN76" s="677"/>
      <c r="MUO76" s="677"/>
      <c r="MUP76" s="677"/>
      <c r="MUQ76" s="677"/>
      <c r="MUR76" s="677"/>
      <c r="MUS76" s="677"/>
      <c r="MUT76" s="677"/>
      <c r="MUU76" s="677"/>
      <c r="MUV76" s="677"/>
      <c r="MUW76" s="677"/>
      <c r="MUX76" s="677"/>
      <c r="MUY76" s="677"/>
      <c r="MUZ76" s="677"/>
      <c r="MVA76" s="677"/>
      <c r="MVB76" s="677"/>
      <c r="MVC76" s="677"/>
      <c r="MVD76" s="677"/>
      <c r="MVE76" s="677"/>
      <c r="MVF76" s="677"/>
      <c r="MVG76" s="677"/>
      <c r="MVH76" s="677"/>
      <c r="MVI76" s="677"/>
      <c r="MVJ76" s="677"/>
      <c r="MVK76" s="677"/>
      <c r="MVL76" s="677"/>
      <c r="MVM76" s="677"/>
      <c r="MVN76" s="677"/>
      <c r="MVO76" s="677"/>
      <c r="MVP76" s="677"/>
      <c r="MVQ76" s="677"/>
      <c r="MVR76" s="677"/>
      <c r="MVS76" s="677"/>
      <c r="MVT76" s="677"/>
      <c r="MVU76" s="677"/>
      <c r="MVV76" s="677"/>
      <c r="MVW76" s="677"/>
      <c r="MVX76" s="677"/>
      <c r="MVY76" s="677"/>
      <c r="MVZ76" s="677"/>
      <c r="MWA76" s="677"/>
      <c r="MWB76" s="677"/>
      <c r="MWC76" s="677"/>
      <c r="MWD76" s="677"/>
      <c r="MWE76" s="677"/>
      <c r="MWF76" s="677"/>
      <c r="MWG76" s="677"/>
      <c r="MWH76" s="677"/>
      <c r="MWI76" s="677"/>
      <c r="MWJ76" s="677"/>
      <c r="MWK76" s="677"/>
      <c r="MWL76" s="677"/>
      <c r="MWM76" s="677"/>
      <c r="MWN76" s="677"/>
      <c r="MWO76" s="677"/>
      <c r="MWP76" s="677"/>
      <c r="MWQ76" s="677"/>
      <c r="MWR76" s="677"/>
      <c r="MWS76" s="677"/>
      <c r="MWT76" s="677"/>
      <c r="MWU76" s="677"/>
      <c r="MWV76" s="677"/>
      <c r="MWW76" s="677"/>
      <c r="MWX76" s="677"/>
      <c r="MWY76" s="677"/>
      <c r="MWZ76" s="677"/>
      <c r="MXA76" s="677"/>
      <c r="MXB76" s="677"/>
      <c r="MXC76" s="677"/>
      <c r="MXD76" s="677"/>
      <c r="MXE76" s="677"/>
      <c r="MXF76" s="677"/>
      <c r="MXG76" s="677"/>
      <c r="MXH76" s="677"/>
      <c r="MXI76" s="677"/>
      <c r="MXJ76" s="677"/>
      <c r="MXK76" s="677"/>
      <c r="MXL76" s="677"/>
      <c r="MXM76" s="677"/>
      <c r="MXN76" s="677"/>
      <c r="MXO76" s="677"/>
      <c r="MXP76" s="677"/>
      <c r="MXQ76" s="677"/>
      <c r="MXR76" s="677"/>
      <c r="MXS76" s="677"/>
      <c r="MXT76" s="677"/>
      <c r="MXU76" s="677"/>
      <c r="MXV76" s="677"/>
      <c r="MXW76" s="677"/>
      <c r="MXX76" s="677"/>
      <c r="MXY76" s="677"/>
      <c r="MXZ76" s="677"/>
      <c r="MYA76" s="677"/>
      <c r="MYB76" s="677"/>
      <c r="MYC76" s="677"/>
      <c r="MYD76" s="677"/>
      <c r="MYE76" s="677"/>
      <c r="MYF76" s="677"/>
      <c r="MYG76" s="677"/>
      <c r="MYH76" s="677"/>
      <c r="MYI76" s="677"/>
      <c r="MYJ76" s="677"/>
      <c r="MYK76" s="677"/>
      <c r="MYL76" s="677"/>
      <c r="MYM76" s="677"/>
      <c r="MYN76" s="677"/>
      <c r="MYO76" s="677"/>
      <c r="MYP76" s="677"/>
      <c r="MYQ76" s="677"/>
      <c r="MYR76" s="677"/>
      <c r="MYS76" s="677"/>
      <c r="MYT76" s="677"/>
      <c r="MYU76" s="677"/>
      <c r="MYV76" s="677"/>
      <c r="MYW76" s="677"/>
      <c r="MYX76" s="677"/>
      <c r="MYY76" s="677"/>
      <c r="MYZ76" s="677"/>
      <c r="MZA76" s="677"/>
      <c r="MZB76" s="677"/>
      <c r="MZC76" s="677"/>
      <c r="MZD76" s="677"/>
      <c r="MZE76" s="677"/>
      <c r="MZF76" s="677"/>
      <c r="MZG76" s="677"/>
      <c r="MZH76" s="677"/>
      <c r="MZI76" s="677"/>
      <c r="MZJ76" s="677"/>
      <c r="MZK76" s="677"/>
      <c r="MZL76" s="677"/>
      <c r="MZM76" s="677"/>
      <c r="MZN76" s="677"/>
      <c r="MZO76" s="677"/>
      <c r="MZP76" s="677"/>
      <c r="MZQ76" s="677"/>
      <c r="MZR76" s="677"/>
      <c r="MZS76" s="677"/>
      <c r="MZT76" s="677"/>
      <c r="MZU76" s="677"/>
      <c r="MZV76" s="677"/>
      <c r="MZW76" s="677"/>
      <c r="MZX76" s="677"/>
      <c r="MZY76" s="677"/>
      <c r="MZZ76" s="677"/>
      <c r="NAA76" s="677"/>
      <c r="NAB76" s="677"/>
      <c r="NAC76" s="677"/>
      <c r="NAD76" s="677"/>
      <c r="NAE76" s="677"/>
      <c r="NAF76" s="677"/>
      <c r="NAG76" s="677"/>
      <c r="NAH76" s="677"/>
      <c r="NAI76" s="677"/>
      <c r="NAJ76" s="677"/>
      <c r="NAK76" s="677"/>
      <c r="NAL76" s="677"/>
      <c r="NAM76" s="677"/>
      <c r="NAN76" s="677"/>
      <c r="NAO76" s="677"/>
      <c r="NAP76" s="677"/>
      <c r="NAQ76" s="677"/>
      <c r="NAR76" s="677"/>
      <c r="NAS76" s="677"/>
      <c r="NAT76" s="677"/>
      <c r="NAU76" s="677"/>
      <c r="NAV76" s="677"/>
      <c r="NAW76" s="677"/>
      <c r="NAX76" s="677"/>
      <c r="NAY76" s="677"/>
      <c r="NAZ76" s="677"/>
      <c r="NBA76" s="677"/>
      <c r="NBB76" s="677"/>
      <c r="NBC76" s="677"/>
      <c r="NBD76" s="677"/>
      <c r="NBE76" s="677"/>
      <c r="NBF76" s="677"/>
      <c r="NBG76" s="677"/>
      <c r="NBH76" s="677"/>
      <c r="NBI76" s="677"/>
      <c r="NBJ76" s="677"/>
      <c r="NBK76" s="677"/>
      <c r="NBL76" s="677"/>
      <c r="NBM76" s="677"/>
      <c r="NBN76" s="677"/>
      <c r="NBO76" s="677"/>
      <c r="NBP76" s="677"/>
      <c r="NBQ76" s="677"/>
      <c r="NBR76" s="677"/>
      <c r="NBS76" s="677"/>
      <c r="NBT76" s="677"/>
      <c r="NBU76" s="677"/>
      <c r="NBV76" s="677"/>
      <c r="NBW76" s="677"/>
      <c r="NBX76" s="677"/>
      <c r="NBY76" s="677"/>
      <c r="NBZ76" s="677"/>
      <c r="NCA76" s="677"/>
      <c r="NCB76" s="677"/>
      <c r="NCC76" s="677"/>
      <c r="NCD76" s="677"/>
      <c r="NCE76" s="677"/>
      <c r="NCF76" s="677"/>
      <c r="NCG76" s="677"/>
      <c r="NCH76" s="677"/>
      <c r="NCI76" s="677"/>
      <c r="NCJ76" s="677"/>
      <c r="NCK76" s="677"/>
      <c r="NCL76" s="677"/>
      <c r="NCM76" s="677"/>
      <c r="NCN76" s="677"/>
      <c r="NCO76" s="677"/>
      <c r="NCP76" s="677"/>
      <c r="NCQ76" s="677"/>
      <c r="NCR76" s="677"/>
      <c r="NCS76" s="677"/>
      <c r="NCT76" s="677"/>
      <c r="NCU76" s="677"/>
      <c r="NCV76" s="677"/>
      <c r="NCW76" s="677"/>
      <c r="NCX76" s="677"/>
      <c r="NCY76" s="677"/>
      <c r="NCZ76" s="677"/>
      <c r="NDA76" s="677"/>
      <c r="NDB76" s="677"/>
      <c r="NDC76" s="677"/>
      <c r="NDD76" s="677"/>
      <c r="NDE76" s="677"/>
      <c r="NDF76" s="677"/>
      <c r="NDG76" s="677"/>
      <c r="NDH76" s="677"/>
      <c r="NDI76" s="677"/>
      <c r="NDJ76" s="677"/>
      <c r="NDK76" s="677"/>
      <c r="NDL76" s="677"/>
      <c r="NDM76" s="677"/>
      <c r="NDN76" s="677"/>
      <c r="NDO76" s="677"/>
      <c r="NDP76" s="677"/>
      <c r="NDQ76" s="677"/>
      <c r="NDR76" s="677"/>
      <c r="NDS76" s="677"/>
      <c r="NDT76" s="677"/>
      <c r="NDU76" s="677"/>
      <c r="NDV76" s="677"/>
      <c r="NDW76" s="677"/>
      <c r="NDX76" s="677"/>
      <c r="NDY76" s="677"/>
      <c r="NDZ76" s="677"/>
      <c r="NEA76" s="677"/>
      <c r="NEB76" s="677"/>
      <c r="NEC76" s="677"/>
      <c r="NED76" s="677"/>
      <c r="NEE76" s="677"/>
      <c r="NEF76" s="677"/>
      <c r="NEG76" s="677"/>
      <c r="NEH76" s="677"/>
      <c r="NEI76" s="677"/>
      <c r="NEJ76" s="677"/>
      <c r="NEK76" s="677"/>
      <c r="NEL76" s="677"/>
      <c r="NEM76" s="677"/>
      <c r="NEN76" s="677"/>
      <c r="NEO76" s="677"/>
      <c r="NEP76" s="677"/>
      <c r="NEQ76" s="677"/>
      <c r="NER76" s="677"/>
      <c r="NES76" s="677"/>
      <c r="NET76" s="677"/>
      <c r="NEU76" s="677"/>
      <c r="NEV76" s="677"/>
      <c r="NEW76" s="677"/>
      <c r="NEX76" s="677"/>
      <c r="NEY76" s="677"/>
      <c r="NEZ76" s="677"/>
      <c r="NFA76" s="677"/>
      <c r="NFB76" s="677"/>
      <c r="NFC76" s="677"/>
      <c r="NFD76" s="677"/>
      <c r="NFE76" s="677"/>
      <c r="NFF76" s="677"/>
      <c r="NFG76" s="677"/>
      <c r="NFH76" s="677"/>
      <c r="NFI76" s="677"/>
      <c r="NFJ76" s="677"/>
      <c r="NFK76" s="677"/>
      <c r="NFL76" s="677"/>
      <c r="NFM76" s="677"/>
      <c r="NFN76" s="677"/>
      <c r="NFO76" s="677"/>
      <c r="NFP76" s="677"/>
      <c r="NFQ76" s="677"/>
      <c r="NFR76" s="677"/>
      <c r="NFS76" s="677"/>
      <c r="NFT76" s="677"/>
      <c r="NFU76" s="677"/>
      <c r="NFV76" s="677"/>
      <c r="NFW76" s="677"/>
      <c r="NFX76" s="677"/>
      <c r="NFY76" s="677"/>
      <c r="NFZ76" s="677"/>
      <c r="NGA76" s="677"/>
      <c r="NGB76" s="677"/>
      <c r="NGC76" s="677"/>
      <c r="NGD76" s="677"/>
      <c r="NGE76" s="677"/>
      <c r="NGF76" s="677"/>
      <c r="NGG76" s="677"/>
      <c r="NGH76" s="677"/>
      <c r="NGI76" s="677"/>
      <c r="NGJ76" s="677"/>
      <c r="NGK76" s="677"/>
      <c r="NGL76" s="677"/>
      <c r="NGM76" s="677"/>
      <c r="NGN76" s="677"/>
      <c r="NGO76" s="677"/>
      <c r="NGP76" s="677"/>
      <c r="NGQ76" s="677"/>
      <c r="NGR76" s="677"/>
      <c r="NGS76" s="677"/>
      <c r="NGT76" s="677"/>
      <c r="NGU76" s="677"/>
      <c r="NGV76" s="677"/>
      <c r="NGW76" s="677"/>
      <c r="NGX76" s="677"/>
      <c r="NGY76" s="677"/>
      <c r="NGZ76" s="677"/>
      <c r="NHA76" s="677"/>
      <c r="NHB76" s="677"/>
      <c r="NHC76" s="677"/>
      <c r="NHD76" s="677"/>
      <c r="NHE76" s="677"/>
      <c r="NHF76" s="677"/>
      <c r="NHG76" s="677"/>
      <c r="NHH76" s="677"/>
      <c r="NHI76" s="677"/>
      <c r="NHJ76" s="677"/>
      <c r="NHK76" s="677"/>
      <c r="NHL76" s="677"/>
      <c r="NHM76" s="677"/>
      <c r="NHN76" s="677"/>
      <c r="NHO76" s="677"/>
      <c r="NHP76" s="677"/>
      <c r="NHQ76" s="677"/>
      <c r="NHR76" s="677"/>
      <c r="NHS76" s="677"/>
      <c r="NHT76" s="677"/>
      <c r="NHU76" s="677"/>
      <c r="NHV76" s="677"/>
      <c r="NHW76" s="677"/>
      <c r="NHX76" s="677"/>
      <c r="NHY76" s="677"/>
      <c r="NHZ76" s="677"/>
      <c r="NIA76" s="677"/>
      <c r="NIB76" s="677"/>
      <c r="NIC76" s="677"/>
      <c r="NID76" s="677"/>
      <c r="NIE76" s="677"/>
      <c r="NIF76" s="677"/>
      <c r="NIG76" s="677"/>
      <c r="NIH76" s="677"/>
      <c r="NII76" s="677"/>
      <c r="NIJ76" s="677"/>
      <c r="NIK76" s="677"/>
      <c r="NIL76" s="677"/>
      <c r="NIM76" s="677"/>
      <c r="NIN76" s="677"/>
      <c r="NIO76" s="677"/>
      <c r="NIP76" s="677"/>
      <c r="NIQ76" s="677"/>
      <c r="NIR76" s="677"/>
      <c r="NIS76" s="677"/>
      <c r="NIT76" s="677"/>
      <c r="NIU76" s="677"/>
      <c r="NIV76" s="677"/>
      <c r="NIW76" s="677"/>
      <c r="NIX76" s="677"/>
      <c r="NIY76" s="677"/>
      <c r="NIZ76" s="677"/>
      <c r="NJA76" s="677"/>
      <c r="NJB76" s="677"/>
      <c r="NJC76" s="677"/>
      <c r="NJD76" s="677"/>
      <c r="NJE76" s="677"/>
      <c r="NJF76" s="677"/>
      <c r="NJG76" s="677"/>
      <c r="NJH76" s="677"/>
      <c r="NJI76" s="677"/>
      <c r="NJJ76" s="677"/>
      <c r="NJK76" s="677"/>
      <c r="NJL76" s="677"/>
      <c r="NJM76" s="677"/>
      <c r="NJN76" s="677"/>
      <c r="NJO76" s="677"/>
      <c r="NJP76" s="677"/>
      <c r="NJQ76" s="677"/>
      <c r="NJR76" s="677"/>
      <c r="NJS76" s="677"/>
      <c r="NJT76" s="677"/>
      <c r="NJU76" s="677"/>
      <c r="NJV76" s="677"/>
      <c r="NJW76" s="677"/>
      <c r="NJX76" s="677"/>
      <c r="NJY76" s="677"/>
      <c r="NJZ76" s="677"/>
      <c r="NKA76" s="677"/>
      <c r="NKB76" s="677"/>
      <c r="NKC76" s="677"/>
      <c r="NKD76" s="677"/>
      <c r="NKE76" s="677"/>
      <c r="NKF76" s="677"/>
      <c r="NKG76" s="677"/>
      <c r="NKH76" s="677"/>
      <c r="NKI76" s="677"/>
      <c r="NKJ76" s="677"/>
      <c r="NKK76" s="677"/>
      <c r="NKL76" s="677"/>
      <c r="NKM76" s="677"/>
      <c r="NKN76" s="677"/>
      <c r="NKO76" s="677"/>
      <c r="NKP76" s="677"/>
      <c r="NKQ76" s="677"/>
      <c r="NKR76" s="677"/>
      <c r="NKS76" s="677"/>
      <c r="NKT76" s="677"/>
      <c r="NKU76" s="677"/>
      <c r="NKV76" s="677"/>
      <c r="NKW76" s="677"/>
      <c r="NKX76" s="677"/>
      <c r="NKY76" s="677"/>
      <c r="NKZ76" s="677"/>
      <c r="NLA76" s="677"/>
      <c r="NLB76" s="677"/>
      <c r="NLC76" s="677"/>
      <c r="NLD76" s="677"/>
      <c r="NLE76" s="677"/>
      <c r="NLF76" s="677"/>
      <c r="NLG76" s="677"/>
      <c r="NLH76" s="677"/>
      <c r="NLI76" s="677"/>
      <c r="NLJ76" s="677"/>
      <c r="NLK76" s="677"/>
      <c r="NLL76" s="677"/>
      <c r="NLM76" s="677"/>
      <c r="NLN76" s="677"/>
      <c r="NLO76" s="677"/>
      <c r="NLP76" s="677"/>
      <c r="NLQ76" s="677"/>
      <c r="NLR76" s="677"/>
      <c r="NLS76" s="677"/>
      <c r="NLT76" s="677"/>
      <c r="NLU76" s="677"/>
      <c r="NLV76" s="677"/>
      <c r="NLW76" s="677"/>
      <c r="NLX76" s="677"/>
      <c r="NLY76" s="677"/>
      <c r="NLZ76" s="677"/>
      <c r="NMA76" s="677"/>
      <c r="NMB76" s="677"/>
      <c r="NMC76" s="677"/>
      <c r="NMD76" s="677"/>
      <c r="NME76" s="677"/>
      <c r="NMF76" s="677"/>
      <c r="NMG76" s="677"/>
      <c r="NMH76" s="677"/>
      <c r="NMI76" s="677"/>
      <c r="NMJ76" s="677"/>
      <c r="NMK76" s="677"/>
      <c r="NML76" s="677"/>
      <c r="NMM76" s="677"/>
      <c r="NMN76" s="677"/>
      <c r="NMO76" s="677"/>
      <c r="NMP76" s="677"/>
      <c r="NMQ76" s="677"/>
      <c r="NMR76" s="677"/>
      <c r="NMS76" s="677"/>
      <c r="NMT76" s="677"/>
      <c r="NMU76" s="677"/>
      <c r="NMV76" s="677"/>
      <c r="NMW76" s="677"/>
      <c r="NMX76" s="677"/>
      <c r="NMY76" s="677"/>
      <c r="NMZ76" s="677"/>
      <c r="NNA76" s="677"/>
      <c r="NNB76" s="677"/>
      <c r="NNC76" s="677"/>
      <c r="NND76" s="677"/>
      <c r="NNE76" s="677"/>
      <c r="NNF76" s="677"/>
      <c r="NNG76" s="677"/>
      <c r="NNH76" s="677"/>
      <c r="NNI76" s="677"/>
      <c r="NNJ76" s="677"/>
      <c r="NNK76" s="677"/>
      <c r="NNL76" s="677"/>
      <c r="NNM76" s="677"/>
      <c r="NNN76" s="677"/>
      <c r="NNO76" s="677"/>
      <c r="NNP76" s="677"/>
      <c r="NNQ76" s="677"/>
      <c r="NNR76" s="677"/>
      <c r="NNS76" s="677"/>
      <c r="NNT76" s="677"/>
      <c r="NNU76" s="677"/>
      <c r="NNV76" s="677"/>
      <c r="NNW76" s="677"/>
      <c r="NNX76" s="677"/>
      <c r="NNY76" s="677"/>
      <c r="NNZ76" s="677"/>
      <c r="NOA76" s="677"/>
      <c r="NOB76" s="677"/>
      <c r="NOC76" s="677"/>
      <c r="NOD76" s="677"/>
      <c r="NOE76" s="677"/>
      <c r="NOF76" s="677"/>
      <c r="NOG76" s="677"/>
      <c r="NOH76" s="677"/>
      <c r="NOI76" s="677"/>
      <c r="NOJ76" s="677"/>
      <c r="NOK76" s="677"/>
      <c r="NOL76" s="677"/>
      <c r="NOM76" s="677"/>
      <c r="NON76" s="677"/>
      <c r="NOO76" s="677"/>
      <c r="NOP76" s="677"/>
      <c r="NOQ76" s="677"/>
      <c r="NOR76" s="677"/>
      <c r="NOS76" s="677"/>
      <c r="NOT76" s="677"/>
      <c r="NOU76" s="677"/>
      <c r="NOV76" s="677"/>
      <c r="NOW76" s="677"/>
      <c r="NOX76" s="677"/>
      <c r="NOY76" s="677"/>
      <c r="NOZ76" s="677"/>
      <c r="NPA76" s="677"/>
      <c r="NPB76" s="677"/>
      <c r="NPC76" s="677"/>
      <c r="NPD76" s="677"/>
      <c r="NPE76" s="677"/>
      <c r="NPF76" s="677"/>
      <c r="NPG76" s="677"/>
      <c r="NPH76" s="677"/>
      <c r="NPI76" s="677"/>
      <c r="NPJ76" s="677"/>
      <c r="NPK76" s="677"/>
      <c r="NPL76" s="677"/>
      <c r="NPM76" s="677"/>
      <c r="NPN76" s="677"/>
      <c r="NPO76" s="677"/>
      <c r="NPP76" s="677"/>
      <c r="NPQ76" s="677"/>
      <c r="NPR76" s="677"/>
      <c r="NPS76" s="677"/>
      <c r="NPT76" s="677"/>
      <c r="NPU76" s="677"/>
      <c r="NPV76" s="677"/>
      <c r="NPW76" s="677"/>
      <c r="NPX76" s="677"/>
      <c r="NPY76" s="677"/>
      <c r="NPZ76" s="677"/>
      <c r="NQA76" s="677"/>
      <c r="NQB76" s="677"/>
      <c r="NQC76" s="677"/>
      <c r="NQD76" s="677"/>
      <c r="NQE76" s="677"/>
      <c r="NQF76" s="677"/>
      <c r="NQG76" s="677"/>
      <c r="NQH76" s="677"/>
      <c r="NQI76" s="677"/>
      <c r="NQJ76" s="677"/>
      <c r="NQK76" s="677"/>
      <c r="NQL76" s="677"/>
      <c r="NQM76" s="677"/>
      <c r="NQN76" s="677"/>
      <c r="NQO76" s="677"/>
      <c r="NQP76" s="677"/>
      <c r="NQQ76" s="677"/>
      <c r="NQR76" s="677"/>
      <c r="NQS76" s="677"/>
      <c r="NQT76" s="677"/>
      <c r="NQU76" s="677"/>
      <c r="NQV76" s="677"/>
      <c r="NQW76" s="677"/>
      <c r="NQX76" s="677"/>
      <c r="NQY76" s="677"/>
      <c r="NQZ76" s="677"/>
      <c r="NRA76" s="677"/>
      <c r="NRB76" s="677"/>
      <c r="NRC76" s="677"/>
      <c r="NRD76" s="677"/>
      <c r="NRE76" s="677"/>
      <c r="NRF76" s="677"/>
      <c r="NRG76" s="677"/>
      <c r="NRH76" s="677"/>
      <c r="NRI76" s="677"/>
      <c r="NRJ76" s="677"/>
      <c r="NRK76" s="677"/>
      <c r="NRL76" s="677"/>
      <c r="NRM76" s="677"/>
      <c r="NRN76" s="677"/>
      <c r="NRO76" s="677"/>
      <c r="NRP76" s="677"/>
      <c r="NRQ76" s="677"/>
      <c r="NRR76" s="677"/>
      <c r="NRS76" s="677"/>
      <c r="NRT76" s="677"/>
      <c r="NRU76" s="677"/>
      <c r="NRV76" s="677"/>
      <c r="NRW76" s="677"/>
      <c r="NRX76" s="677"/>
      <c r="NRY76" s="677"/>
      <c r="NRZ76" s="677"/>
      <c r="NSA76" s="677"/>
      <c r="NSB76" s="677"/>
      <c r="NSC76" s="677"/>
      <c r="NSD76" s="677"/>
      <c r="NSE76" s="677"/>
      <c r="NSF76" s="677"/>
      <c r="NSG76" s="677"/>
      <c r="NSH76" s="677"/>
      <c r="NSI76" s="677"/>
      <c r="NSJ76" s="677"/>
      <c r="NSK76" s="677"/>
      <c r="NSL76" s="677"/>
      <c r="NSM76" s="677"/>
      <c r="NSN76" s="677"/>
      <c r="NSO76" s="677"/>
      <c r="NSP76" s="677"/>
      <c r="NSQ76" s="677"/>
      <c r="NSR76" s="677"/>
      <c r="NSS76" s="677"/>
      <c r="NST76" s="677"/>
      <c r="NSU76" s="677"/>
      <c r="NSV76" s="677"/>
      <c r="NSW76" s="677"/>
      <c r="NSX76" s="677"/>
      <c r="NSY76" s="677"/>
      <c r="NSZ76" s="677"/>
      <c r="NTA76" s="677"/>
      <c r="NTB76" s="677"/>
      <c r="NTC76" s="677"/>
      <c r="NTD76" s="677"/>
      <c r="NTE76" s="677"/>
      <c r="NTF76" s="677"/>
      <c r="NTG76" s="677"/>
      <c r="NTH76" s="677"/>
      <c r="NTI76" s="677"/>
      <c r="NTJ76" s="677"/>
      <c r="NTK76" s="677"/>
      <c r="NTL76" s="677"/>
      <c r="NTM76" s="677"/>
      <c r="NTN76" s="677"/>
      <c r="NTO76" s="677"/>
      <c r="NTP76" s="677"/>
      <c r="NTQ76" s="677"/>
      <c r="NTR76" s="677"/>
      <c r="NTS76" s="677"/>
      <c r="NTT76" s="677"/>
      <c r="NTU76" s="677"/>
      <c r="NTV76" s="677"/>
      <c r="NTW76" s="677"/>
      <c r="NTX76" s="677"/>
      <c r="NTY76" s="677"/>
      <c r="NTZ76" s="677"/>
      <c r="NUA76" s="677"/>
      <c r="NUB76" s="677"/>
      <c r="NUC76" s="677"/>
      <c r="NUD76" s="677"/>
      <c r="NUE76" s="677"/>
      <c r="NUF76" s="677"/>
      <c r="NUG76" s="677"/>
      <c r="NUH76" s="677"/>
      <c r="NUI76" s="677"/>
      <c r="NUJ76" s="677"/>
      <c r="NUK76" s="677"/>
      <c r="NUL76" s="677"/>
      <c r="NUM76" s="677"/>
      <c r="NUN76" s="677"/>
      <c r="NUO76" s="677"/>
      <c r="NUP76" s="677"/>
      <c r="NUQ76" s="677"/>
      <c r="NUR76" s="677"/>
      <c r="NUS76" s="677"/>
      <c r="NUT76" s="677"/>
      <c r="NUU76" s="677"/>
      <c r="NUV76" s="677"/>
      <c r="NUW76" s="677"/>
      <c r="NUX76" s="677"/>
      <c r="NUY76" s="677"/>
      <c r="NUZ76" s="677"/>
      <c r="NVA76" s="677"/>
      <c r="NVB76" s="677"/>
      <c r="NVC76" s="677"/>
      <c r="NVD76" s="677"/>
      <c r="NVE76" s="677"/>
      <c r="NVF76" s="677"/>
      <c r="NVG76" s="677"/>
      <c r="NVH76" s="677"/>
      <c r="NVI76" s="677"/>
      <c r="NVJ76" s="677"/>
      <c r="NVK76" s="677"/>
      <c r="NVL76" s="677"/>
      <c r="NVM76" s="677"/>
      <c r="NVN76" s="677"/>
      <c r="NVO76" s="677"/>
      <c r="NVP76" s="677"/>
      <c r="NVQ76" s="677"/>
      <c r="NVR76" s="677"/>
      <c r="NVS76" s="677"/>
      <c r="NVT76" s="677"/>
      <c r="NVU76" s="677"/>
      <c r="NVV76" s="677"/>
      <c r="NVW76" s="677"/>
      <c r="NVX76" s="677"/>
      <c r="NVY76" s="677"/>
      <c r="NVZ76" s="677"/>
      <c r="NWA76" s="677"/>
      <c r="NWB76" s="677"/>
      <c r="NWC76" s="677"/>
      <c r="NWD76" s="677"/>
      <c r="NWE76" s="677"/>
      <c r="NWF76" s="677"/>
      <c r="NWG76" s="677"/>
      <c r="NWH76" s="677"/>
      <c r="NWI76" s="677"/>
      <c r="NWJ76" s="677"/>
      <c r="NWK76" s="677"/>
      <c r="NWL76" s="677"/>
      <c r="NWM76" s="677"/>
      <c r="NWN76" s="677"/>
      <c r="NWO76" s="677"/>
      <c r="NWP76" s="677"/>
      <c r="NWQ76" s="677"/>
      <c r="NWR76" s="677"/>
      <c r="NWS76" s="677"/>
      <c r="NWT76" s="677"/>
      <c r="NWU76" s="677"/>
      <c r="NWV76" s="677"/>
      <c r="NWW76" s="677"/>
      <c r="NWX76" s="677"/>
      <c r="NWY76" s="677"/>
      <c r="NWZ76" s="677"/>
      <c r="NXA76" s="677"/>
      <c r="NXB76" s="677"/>
      <c r="NXC76" s="677"/>
      <c r="NXD76" s="677"/>
      <c r="NXE76" s="677"/>
      <c r="NXF76" s="677"/>
      <c r="NXG76" s="677"/>
      <c r="NXH76" s="677"/>
      <c r="NXI76" s="677"/>
      <c r="NXJ76" s="677"/>
      <c r="NXK76" s="677"/>
      <c r="NXL76" s="677"/>
      <c r="NXM76" s="677"/>
      <c r="NXN76" s="677"/>
      <c r="NXO76" s="677"/>
      <c r="NXP76" s="677"/>
      <c r="NXQ76" s="677"/>
      <c r="NXR76" s="677"/>
      <c r="NXS76" s="677"/>
      <c r="NXT76" s="677"/>
      <c r="NXU76" s="677"/>
      <c r="NXV76" s="677"/>
      <c r="NXW76" s="677"/>
      <c r="NXX76" s="677"/>
      <c r="NXY76" s="677"/>
      <c r="NXZ76" s="677"/>
      <c r="NYA76" s="677"/>
      <c r="NYB76" s="677"/>
      <c r="NYC76" s="677"/>
      <c r="NYD76" s="677"/>
      <c r="NYE76" s="677"/>
      <c r="NYF76" s="677"/>
      <c r="NYG76" s="677"/>
      <c r="NYH76" s="677"/>
      <c r="NYI76" s="677"/>
      <c r="NYJ76" s="677"/>
      <c r="NYK76" s="677"/>
      <c r="NYL76" s="677"/>
      <c r="NYM76" s="677"/>
      <c r="NYN76" s="677"/>
      <c r="NYO76" s="677"/>
      <c r="NYP76" s="677"/>
      <c r="NYQ76" s="677"/>
      <c r="NYR76" s="677"/>
      <c r="NYS76" s="677"/>
      <c r="NYT76" s="677"/>
      <c r="NYU76" s="677"/>
      <c r="NYV76" s="677"/>
      <c r="NYW76" s="677"/>
      <c r="NYX76" s="677"/>
      <c r="NYY76" s="677"/>
      <c r="NYZ76" s="677"/>
      <c r="NZA76" s="677"/>
      <c r="NZB76" s="677"/>
      <c r="NZC76" s="677"/>
      <c r="NZD76" s="677"/>
      <c r="NZE76" s="677"/>
      <c r="NZF76" s="677"/>
      <c r="NZG76" s="677"/>
      <c r="NZH76" s="677"/>
      <c r="NZI76" s="677"/>
      <c r="NZJ76" s="677"/>
      <c r="NZK76" s="677"/>
      <c r="NZL76" s="677"/>
      <c r="NZM76" s="677"/>
      <c r="NZN76" s="677"/>
      <c r="NZO76" s="677"/>
      <c r="NZP76" s="677"/>
      <c r="NZQ76" s="677"/>
      <c r="NZR76" s="677"/>
      <c r="NZS76" s="677"/>
      <c r="NZT76" s="677"/>
      <c r="NZU76" s="677"/>
      <c r="NZV76" s="677"/>
      <c r="NZW76" s="677"/>
      <c r="NZX76" s="677"/>
      <c r="NZY76" s="677"/>
      <c r="NZZ76" s="677"/>
      <c r="OAA76" s="677"/>
      <c r="OAB76" s="677"/>
      <c r="OAC76" s="677"/>
      <c r="OAD76" s="677"/>
      <c r="OAE76" s="677"/>
      <c r="OAF76" s="677"/>
      <c r="OAG76" s="677"/>
      <c r="OAH76" s="677"/>
      <c r="OAI76" s="677"/>
      <c r="OAJ76" s="677"/>
      <c r="OAK76" s="677"/>
      <c r="OAL76" s="677"/>
      <c r="OAM76" s="677"/>
      <c r="OAN76" s="677"/>
      <c r="OAO76" s="677"/>
      <c r="OAP76" s="677"/>
      <c r="OAQ76" s="677"/>
      <c r="OAR76" s="677"/>
      <c r="OAS76" s="677"/>
      <c r="OAT76" s="677"/>
      <c r="OAU76" s="677"/>
      <c r="OAV76" s="677"/>
      <c r="OAW76" s="677"/>
      <c r="OAX76" s="677"/>
      <c r="OAY76" s="677"/>
      <c r="OAZ76" s="677"/>
      <c r="OBA76" s="677"/>
      <c r="OBB76" s="677"/>
      <c r="OBC76" s="677"/>
      <c r="OBD76" s="677"/>
      <c r="OBE76" s="677"/>
      <c r="OBF76" s="677"/>
      <c r="OBG76" s="677"/>
      <c r="OBH76" s="677"/>
      <c r="OBI76" s="677"/>
      <c r="OBJ76" s="677"/>
      <c r="OBK76" s="677"/>
      <c r="OBL76" s="677"/>
      <c r="OBM76" s="677"/>
      <c r="OBN76" s="677"/>
      <c r="OBO76" s="677"/>
      <c r="OBP76" s="677"/>
      <c r="OBQ76" s="677"/>
      <c r="OBR76" s="677"/>
      <c r="OBS76" s="677"/>
      <c r="OBT76" s="677"/>
      <c r="OBU76" s="677"/>
      <c r="OBV76" s="677"/>
      <c r="OBW76" s="677"/>
      <c r="OBX76" s="677"/>
      <c r="OBY76" s="677"/>
      <c r="OBZ76" s="677"/>
      <c r="OCA76" s="677"/>
      <c r="OCB76" s="677"/>
      <c r="OCC76" s="677"/>
      <c r="OCD76" s="677"/>
      <c r="OCE76" s="677"/>
      <c r="OCF76" s="677"/>
      <c r="OCG76" s="677"/>
      <c r="OCH76" s="677"/>
      <c r="OCI76" s="677"/>
      <c r="OCJ76" s="677"/>
      <c r="OCK76" s="677"/>
      <c r="OCL76" s="677"/>
      <c r="OCM76" s="677"/>
      <c r="OCN76" s="677"/>
      <c r="OCO76" s="677"/>
      <c r="OCP76" s="677"/>
      <c r="OCQ76" s="677"/>
      <c r="OCR76" s="677"/>
      <c r="OCS76" s="677"/>
      <c r="OCT76" s="677"/>
      <c r="OCU76" s="677"/>
      <c r="OCV76" s="677"/>
      <c r="OCW76" s="677"/>
      <c r="OCX76" s="677"/>
      <c r="OCY76" s="677"/>
      <c r="OCZ76" s="677"/>
      <c r="ODA76" s="677"/>
      <c r="ODB76" s="677"/>
      <c r="ODC76" s="677"/>
      <c r="ODD76" s="677"/>
      <c r="ODE76" s="677"/>
      <c r="ODF76" s="677"/>
      <c r="ODG76" s="677"/>
      <c r="ODH76" s="677"/>
      <c r="ODI76" s="677"/>
      <c r="ODJ76" s="677"/>
      <c r="ODK76" s="677"/>
      <c r="ODL76" s="677"/>
      <c r="ODM76" s="677"/>
      <c r="ODN76" s="677"/>
      <c r="ODO76" s="677"/>
      <c r="ODP76" s="677"/>
      <c r="ODQ76" s="677"/>
      <c r="ODR76" s="677"/>
      <c r="ODS76" s="677"/>
      <c r="ODT76" s="677"/>
      <c r="ODU76" s="677"/>
      <c r="ODV76" s="677"/>
      <c r="ODW76" s="677"/>
      <c r="ODX76" s="677"/>
      <c r="ODY76" s="677"/>
      <c r="ODZ76" s="677"/>
      <c r="OEA76" s="677"/>
      <c r="OEB76" s="677"/>
      <c r="OEC76" s="677"/>
      <c r="OED76" s="677"/>
      <c r="OEE76" s="677"/>
      <c r="OEF76" s="677"/>
      <c r="OEG76" s="677"/>
      <c r="OEH76" s="677"/>
      <c r="OEI76" s="677"/>
      <c r="OEJ76" s="677"/>
      <c r="OEK76" s="677"/>
      <c r="OEL76" s="677"/>
      <c r="OEM76" s="677"/>
      <c r="OEN76" s="677"/>
      <c r="OEO76" s="677"/>
      <c r="OEP76" s="677"/>
      <c r="OEQ76" s="677"/>
      <c r="OER76" s="677"/>
      <c r="OES76" s="677"/>
      <c r="OET76" s="677"/>
      <c r="OEU76" s="677"/>
      <c r="OEV76" s="677"/>
      <c r="OEW76" s="677"/>
      <c r="OEX76" s="677"/>
      <c r="OEY76" s="677"/>
      <c r="OEZ76" s="677"/>
      <c r="OFA76" s="677"/>
      <c r="OFB76" s="677"/>
      <c r="OFC76" s="677"/>
      <c r="OFD76" s="677"/>
      <c r="OFE76" s="677"/>
      <c r="OFF76" s="677"/>
      <c r="OFG76" s="677"/>
      <c r="OFH76" s="677"/>
      <c r="OFI76" s="677"/>
      <c r="OFJ76" s="677"/>
      <c r="OFK76" s="677"/>
      <c r="OFL76" s="677"/>
      <c r="OFM76" s="677"/>
      <c r="OFN76" s="677"/>
      <c r="OFO76" s="677"/>
      <c r="OFP76" s="677"/>
      <c r="OFQ76" s="677"/>
      <c r="OFR76" s="677"/>
      <c r="OFS76" s="677"/>
      <c r="OFT76" s="677"/>
      <c r="OFU76" s="677"/>
      <c r="OFV76" s="677"/>
      <c r="OFW76" s="677"/>
      <c r="OFX76" s="677"/>
      <c r="OFY76" s="677"/>
      <c r="OFZ76" s="677"/>
      <c r="OGA76" s="677"/>
      <c r="OGB76" s="677"/>
      <c r="OGC76" s="677"/>
      <c r="OGD76" s="677"/>
      <c r="OGE76" s="677"/>
      <c r="OGF76" s="677"/>
      <c r="OGG76" s="677"/>
      <c r="OGH76" s="677"/>
      <c r="OGI76" s="677"/>
      <c r="OGJ76" s="677"/>
      <c r="OGK76" s="677"/>
      <c r="OGL76" s="677"/>
      <c r="OGM76" s="677"/>
      <c r="OGN76" s="677"/>
      <c r="OGO76" s="677"/>
      <c r="OGP76" s="677"/>
      <c r="OGQ76" s="677"/>
      <c r="OGR76" s="677"/>
      <c r="OGS76" s="677"/>
      <c r="OGT76" s="677"/>
      <c r="OGU76" s="677"/>
      <c r="OGV76" s="677"/>
      <c r="OGW76" s="677"/>
      <c r="OGX76" s="677"/>
      <c r="OGY76" s="677"/>
      <c r="OGZ76" s="677"/>
      <c r="OHA76" s="677"/>
      <c r="OHB76" s="677"/>
      <c r="OHC76" s="677"/>
      <c r="OHD76" s="677"/>
      <c r="OHE76" s="677"/>
      <c r="OHF76" s="677"/>
      <c r="OHG76" s="677"/>
      <c r="OHH76" s="677"/>
      <c r="OHI76" s="677"/>
      <c r="OHJ76" s="677"/>
      <c r="OHK76" s="677"/>
      <c r="OHL76" s="677"/>
      <c r="OHM76" s="677"/>
      <c r="OHN76" s="677"/>
      <c r="OHO76" s="677"/>
      <c r="OHP76" s="677"/>
      <c r="OHQ76" s="677"/>
      <c r="OHR76" s="677"/>
      <c r="OHS76" s="677"/>
      <c r="OHT76" s="677"/>
      <c r="OHU76" s="677"/>
      <c r="OHV76" s="677"/>
      <c r="OHW76" s="677"/>
      <c r="OHX76" s="677"/>
      <c r="OHY76" s="677"/>
      <c r="OHZ76" s="677"/>
      <c r="OIA76" s="677"/>
      <c r="OIB76" s="677"/>
      <c r="OIC76" s="677"/>
      <c r="OID76" s="677"/>
      <c r="OIE76" s="677"/>
      <c r="OIF76" s="677"/>
      <c r="OIG76" s="677"/>
      <c r="OIH76" s="677"/>
      <c r="OII76" s="677"/>
      <c r="OIJ76" s="677"/>
      <c r="OIK76" s="677"/>
      <c r="OIL76" s="677"/>
      <c r="OIM76" s="677"/>
      <c r="OIN76" s="677"/>
      <c r="OIO76" s="677"/>
      <c r="OIP76" s="677"/>
      <c r="OIQ76" s="677"/>
      <c r="OIR76" s="677"/>
      <c r="OIS76" s="677"/>
      <c r="OIT76" s="677"/>
      <c r="OIU76" s="677"/>
      <c r="OIV76" s="677"/>
      <c r="OIW76" s="677"/>
      <c r="OIX76" s="677"/>
      <c r="OIY76" s="677"/>
      <c r="OIZ76" s="677"/>
      <c r="OJA76" s="677"/>
      <c r="OJB76" s="677"/>
      <c r="OJC76" s="677"/>
      <c r="OJD76" s="677"/>
      <c r="OJE76" s="677"/>
      <c r="OJF76" s="677"/>
      <c r="OJG76" s="677"/>
      <c r="OJH76" s="677"/>
      <c r="OJI76" s="677"/>
      <c r="OJJ76" s="677"/>
      <c r="OJK76" s="677"/>
      <c r="OJL76" s="677"/>
      <c r="OJM76" s="677"/>
      <c r="OJN76" s="677"/>
      <c r="OJO76" s="677"/>
      <c r="OJP76" s="677"/>
      <c r="OJQ76" s="677"/>
      <c r="OJR76" s="677"/>
      <c r="OJS76" s="677"/>
      <c r="OJT76" s="677"/>
      <c r="OJU76" s="677"/>
      <c r="OJV76" s="677"/>
      <c r="OJW76" s="677"/>
      <c r="OJX76" s="677"/>
      <c r="OJY76" s="677"/>
      <c r="OJZ76" s="677"/>
      <c r="OKA76" s="677"/>
      <c r="OKB76" s="677"/>
      <c r="OKC76" s="677"/>
      <c r="OKD76" s="677"/>
      <c r="OKE76" s="677"/>
      <c r="OKF76" s="677"/>
      <c r="OKG76" s="677"/>
      <c r="OKH76" s="677"/>
      <c r="OKI76" s="677"/>
      <c r="OKJ76" s="677"/>
      <c r="OKK76" s="677"/>
      <c r="OKL76" s="677"/>
      <c r="OKM76" s="677"/>
      <c r="OKN76" s="677"/>
      <c r="OKO76" s="677"/>
      <c r="OKP76" s="677"/>
      <c r="OKQ76" s="677"/>
      <c r="OKR76" s="677"/>
      <c r="OKS76" s="677"/>
      <c r="OKT76" s="677"/>
      <c r="OKU76" s="677"/>
      <c r="OKV76" s="677"/>
      <c r="OKW76" s="677"/>
      <c r="OKX76" s="677"/>
      <c r="OKY76" s="677"/>
      <c r="OKZ76" s="677"/>
      <c r="OLA76" s="677"/>
      <c r="OLB76" s="677"/>
      <c r="OLC76" s="677"/>
      <c r="OLD76" s="677"/>
      <c r="OLE76" s="677"/>
      <c r="OLF76" s="677"/>
      <c r="OLG76" s="677"/>
      <c r="OLH76" s="677"/>
      <c r="OLI76" s="677"/>
      <c r="OLJ76" s="677"/>
      <c r="OLK76" s="677"/>
      <c r="OLL76" s="677"/>
      <c r="OLM76" s="677"/>
      <c r="OLN76" s="677"/>
      <c r="OLO76" s="677"/>
      <c r="OLP76" s="677"/>
      <c r="OLQ76" s="677"/>
      <c r="OLR76" s="677"/>
      <c r="OLS76" s="677"/>
      <c r="OLT76" s="677"/>
      <c r="OLU76" s="677"/>
      <c r="OLV76" s="677"/>
      <c r="OLW76" s="677"/>
      <c r="OLX76" s="677"/>
      <c r="OLY76" s="677"/>
      <c r="OLZ76" s="677"/>
      <c r="OMA76" s="677"/>
      <c r="OMB76" s="677"/>
      <c r="OMC76" s="677"/>
      <c r="OMD76" s="677"/>
      <c r="OME76" s="677"/>
      <c r="OMF76" s="677"/>
      <c r="OMG76" s="677"/>
      <c r="OMH76" s="677"/>
      <c r="OMI76" s="677"/>
      <c r="OMJ76" s="677"/>
      <c r="OMK76" s="677"/>
      <c r="OML76" s="677"/>
      <c r="OMM76" s="677"/>
      <c r="OMN76" s="677"/>
      <c r="OMO76" s="677"/>
      <c r="OMP76" s="677"/>
      <c r="OMQ76" s="677"/>
      <c r="OMR76" s="677"/>
      <c r="OMS76" s="677"/>
      <c r="OMT76" s="677"/>
      <c r="OMU76" s="677"/>
      <c r="OMV76" s="677"/>
      <c r="OMW76" s="677"/>
      <c r="OMX76" s="677"/>
      <c r="OMY76" s="677"/>
      <c r="OMZ76" s="677"/>
      <c r="ONA76" s="677"/>
      <c r="ONB76" s="677"/>
      <c r="ONC76" s="677"/>
      <c r="OND76" s="677"/>
      <c r="ONE76" s="677"/>
      <c r="ONF76" s="677"/>
      <c r="ONG76" s="677"/>
      <c r="ONH76" s="677"/>
      <c r="ONI76" s="677"/>
      <c r="ONJ76" s="677"/>
      <c r="ONK76" s="677"/>
      <c r="ONL76" s="677"/>
      <c r="ONM76" s="677"/>
      <c r="ONN76" s="677"/>
      <c r="ONO76" s="677"/>
      <c r="ONP76" s="677"/>
      <c r="ONQ76" s="677"/>
      <c r="ONR76" s="677"/>
      <c r="ONS76" s="677"/>
      <c r="ONT76" s="677"/>
      <c r="ONU76" s="677"/>
      <c r="ONV76" s="677"/>
      <c r="ONW76" s="677"/>
      <c r="ONX76" s="677"/>
      <c r="ONY76" s="677"/>
      <c r="ONZ76" s="677"/>
      <c r="OOA76" s="677"/>
      <c r="OOB76" s="677"/>
      <c r="OOC76" s="677"/>
      <c r="OOD76" s="677"/>
      <c r="OOE76" s="677"/>
      <c r="OOF76" s="677"/>
      <c r="OOG76" s="677"/>
      <c r="OOH76" s="677"/>
      <c r="OOI76" s="677"/>
      <c r="OOJ76" s="677"/>
      <c r="OOK76" s="677"/>
      <c r="OOL76" s="677"/>
      <c r="OOM76" s="677"/>
      <c r="OON76" s="677"/>
      <c r="OOO76" s="677"/>
      <c r="OOP76" s="677"/>
      <c r="OOQ76" s="677"/>
      <c r="OOR76" s="677"/>
      <c r="OOS76" s="677"/>
      <c r="OOT76" s="677"/>
      <c r="OOU76" s="677"/>
      <c r="OOV76" s="677"/>
      <c r="OOW76" s="677"/>
      <c r="OOX76" s="677"/>
      <c r="OOY76" s="677"/>
      <c r="OOZ76" s="677"/>
      <c r="OPA76" s="677"/>
      <c r="OPB76" s="677"/>
      <c r="OPC76" s="677"/>
      <c r="OPD76" s="677"/>
      <c r="OPE76" s="677"/>
      <c r="OPF76" s="677"/>
      <c r="OPG76" s="677"/>
      <c r="OPH76" s="677"/>
      <c r="OPI76" s="677"/>
      <c r="OPJ76" s="677"/>
      <c r="OPK76" s="677"/>
      <c r="OPL76" s="677"/>
      <c r="OPM76" s="677"/>
      <c r="OPN76" s="677"/>
      <c r="OPO76" s="677"/>
      <c r="OPP76" s="677"/>
      <c r="OPQ76" s="677"/>
      <c r="OPR76" s="677"/>
      <c r="OPS76" s="677"/>
      <c r="OPT76" s="677"/>
      <c r="OPU76" s="677"/>
      <c r="OPV76" s="677"/>
      <c r="OPW76" s="677"/>
      <c r="OPX76" s="677"/>
      <c r="OPY76" s="677"/>
      <c r="OPZ76" s="677"/>
      <c r="OQA76" s="677"/>
      <c r="OQB76" s="677"/>
      <c r="OQC76" s="677"/>
      <c r="OQD76" s="677"/>
      <c r="OQE76" s="677"/>
      <c r="OQF76" s="677"/>
      <c r="OQG76" s="677"/>
      <c r="OQH76" s="677"/>
      <c r="OQI76" s="677"/>
      <c r="OQJ76" s="677"/>
      <c r="OQK76" s="677"/>
      <c r="OQL76" s="677"/>
      <c r="OQM76" s="677"/>
      <c r="OQN76" s="677"/>
      <c r="OQO76" s="677"/>
      <c r="OQP76" s="677"/>
      <c r="OQQ76" s="677"/>
      <c r="OQR76" s="677"/>
      <c r="OQS76" s="677"/>
      <c r="OQT76" s="677"/>
      <c r="OQU76" s="677"/>
      <c r="OQV76" s="677"/>
      <c r="OQW76" s="677"/>
      <c r="OQX76" s="677"/>
      <c r="OQY76" s="677"/>
      <c r="OQZ76" s="677"/>
      <c r="ORA76" s="677"/>
      <c r="ORB76" s="677"/>
      <c r="ORC76" s="677"/>
      <c r="ORD76" s="677"/>
      <c r="ORE76" s="677"/>
      <c r="ORF76" s="677"/>
      <c r="ORG76" s="677"/>
      <c r="ORH76" s="677"/>
      <c r="ORI76" s="677"/>
      <c r="ORJ76" s="677"/>
      <c r="ORK76" s="677"/>
      <c r="ORL76" s="677"/>
      <c r="ORM76" s="677"/>
      <c r="ORN76" s="677"/>
      <c r="ORO76" s="677"/>
      <c r="ORP76" s="677"/>
      <c r="ORQ76" s="677"/>
      <c r="ORR76" s="677"/>
      <c r="ORS76" s="677"/>
      <c r="ORT76" s="677"/>
      <c r="ORU76" s="677"/>
      <c r="ORV76" s="677"/>
      <c r="ORW76" s="677"/>
      <c r="ORX76" s="677"/>
      <c r="ORY76" s="677"/>
      <c r="ORZ76" s="677"/>
      <c r="OSA76" s="677"/>
      <c r="OSB76" s="677"/>
      <c r="OSC76" s="677"/>
      <c r="OSD76" s="677"/>
      <c r="OSE76" s="677"/>
      <c r="OSF76" s="677"/>
      <c r="OSG76" s="677"/>
      <c r="OSH76" s="677"/>
      <c r="OSI76" s="677"/>
      <c r="OSJ76" s="677"/>
      <c r="OSK76" s="677"/>
      <c r="OSL76" s="677"/>
      <c r="OSM76" s="677"/>
      <c r="OSN76" s="677"/>
      <c r="OSO76" s="677"/>
      <c r="OSP76" s="677"/>
      <c r="OSQ76" s="677"/>
      <c r="OSR76" s="677"/>
      <c r="OSS76" s="677"/>
      <c r="OST76" s="677"/>
      <c r="OSU76" s="677"/>
      <c r="OSV76" s="677"/>
      <c r="OSW76" s="677"/>
      <c r="OSX76" s="677"/>
      <c r="OSY76" s="677"/>
      <c r="OSZ76" s="677"/>
      <c r="OTA76" s="677"/>
      <c r="OTB76" s="677"/>
      <c r="OTC76" s="677"/>
      <c r="OTD76" s="677"/>
      <c r="OTE76" s="677"/>
      <c r="OTF76" s="677"/>
      <c r="OTG76" s="677"/>
      <c r="OTH76" s="677"/>
      <c r="OTI76" s="677"/>
      <c r="OTJ76" s="677"/>
      <c r="OTK76" s="677"/>
      <c r="OTL76" s="677"/>
      <c r="OTM76" s="677"/>
      <c r="OTN76" s="677"/>
      <c r="OTO76" s="677"/>
      <c r="OTP76" s="677"/>
      <c r="OTQ76" s="677"/>
      <c r="OTR76" s="677"/>
      <c r="OTS76" s="677"/>
      <c r="OTT76" s="677"/>
      <c r="OTU76" s="677"/>
      <c r="OTV76" s="677"/>
      <c r="OTW76" s="677"/>
      <c r="OTX76" s="677"/>
      <c r="OTY76" s="677"/>
      <c r="OTZ76" s="677"/>
      <c r="OUA76" s="677"/>
      <c r="OUB76" s="677"/>
      <c r="OUC76" s="677"/>
      <c r="OUD76" s="677"/>
      <c r="OUE76" s="677"/>
      <c r="OUF76" s="677"/>
      <c r="OUG76" s="677"/>
      <c r="OUH76" s="677"/>
      <c r="OUI76" s="677"/>
      <c r="OUJ76" s="677"/>
      <c r="OUK76" s="677"/>
      <c r="OUL76" s="677"/>
      <c r="OUM76" s="677"/>
      <c r="OUN76" s="677"/>
      <c r="OUO76" s="677"/>
      <c r="OUP76" s="677"/>
      <c r="OUQ76" s="677"/>
      <c r="OUR76" s="677"/>
      <c r="OUS76" s="677"/>
      <c r="OUT76" s="677"/>
      <c r="OUU76" s="677"/>
      <c r="OUV76" s="677"/>
      <c r="OUW76" s="677"/>
      <c r="OUX76" s="677"/>
      <c r="OUY76" s="677"/>
      <c r="OUZ76" s="677"/>
      <c r="OVA76" s="677"/>
      <c r="OVB76" s="677"/>
      <c r="OVC76" s="677"/>
      <c r="OVD76" s="677"/>
      <c r="OVE76" s="677"/>
      <c r="OVF76" s="677"/>
      <c r="OVG76" s="677"/>
      <c r="OVH76" s="677"/>
      <c r="OVI76" s="677"/>
      <c r="OVJ76" s="677"/>
      <c r="OVK76" s="677"/>
      <c r="OVL76" s="677"/>
      <c r="OVM76" s="677"/>
      <c r="OVN76" s="677"/>
      <c r="OVO76" s="677"/>
      <c r="OVP76" s="677"/>
      <c r="OVQ76" s="677"/>
      <c r="OVR76" s="677"/>
      <c r="OVS76" s="677"/>
      <c r="OVT76" s="677"/>
      <c r="OVU76" s="677"/>
      <c r="OVV76" s="677"/>
      <c r="OVW76" s="677"/>
      <c r="OVX76" s="677"/>
      <c r="OVY76" s="677"/>
      <c r="OVZ76" s="677"/>
      <c r="OWA76" s="677"/>
      <c r="OWB76" s="677"/>
      <c r="OWC76" s="677"/>
      <c r="OWD76" s="677"/>
      <c r="OWE76" s="677"/>
      <c r="OWF76" s="677"/>
      <c r="OWG76" s="677"/>
      <c r="OWH76" s="677"/>
      <c r="OWI76" s="677"/>
      <c r="OWJ76" s="677"/>
      <c r="OWK76" s="677"/>
      <c r="OWL76" s="677"/>
      <c r="OWM76" s="677"/>
      <c r="OWN76" s="677"/>
      <c r="OWO76" s="677"/>
      <c r="OWP76" s="677"/>
      <c r="OWQ76" s="677"/>
      <c r="OWR76" s="677"/>
      <c r="OWS76" s="677"/>
      <c r="OWT76" s="677"/>
      <c r="OWU76" s="677"/>
      <c r="OWV76" s="677"/>
      <c r="OWW76" s="677"/>
      <c r="OWX76" s="677"/>
      <c r="OWY76" s="677"/>
      <c r="OWZ76" s="677"/>
      <c r="OXA76" s="677"/>
      <c r="OXB76" s="677"/>
      <c r="OXC76" s="677"/>
      <c r="OXD76" s="677"/>
      <c r="OXE76" s="677"/>
      <c r="OXF76" s="677"/>
      <c r="OXG76" s="677"/>
      <c r="OXH76" s="677"/>
      <c r="OXI76" s="677"/>
      <c r="OXJ76" s="677"/>
      <c r="OXK76" s="677"/>
      <c r="OXL76" s="677"/>
      <c r="OXM76" s="677"/>
      <c r="OXN76" s="677"/>
      <c r="OXO76" s="677"/>
      <c r="OXP76" s="677"/>
      <c r="OXQ76" s="677"/>
      <c r="OXR76" s="677"/>
      <c r="OXS76" s="677"/>
      <c r="OXT76" s="677"/>
      <c r="OXU76" s="677"/>
      <c r="OXV76" s="677"/>
      <c r="OXW76" s="677"/>
      <c r="OXX76" s="677"/>
      <c r="OXY76" s="677"/>
      <c r="OXZ76" s="677"/>
      <c r="OYA76" s="677"/>
      <c r="OYB76" s="677"/>
      <c r="OYC76" s="677"/>
      <c r="OYD76" s="677"/>
      <c r="OYE76" s="677"/>
      <c r="OYF76" s="677"/>
      <c r="OYG76" s="677"/>
      <c r="OYH76" s="677"/>
      <c r="OYI76" s="677"/>
      <c r="OYJ76" s="677"/>
      <c r="OYK76" s="677"/>
      <c r="OYL76" s="677"/>
      <c r="OYM76" s="677"/>
      <c r="OYN76" s="677"/>
      <c r="OYO76" s="677"/>
      <c r="OYP76" s="677"/>
      <c r="OYQ76" s="677"/>
      <c r="OYR76" s="677"/>
      <c r="OYS76" s="677"/>
      <c r="OYT76" s="677"/>
      <c r="OYU76" s="677"/>
      <c r="OYV76" s="677"/>
      <c r="OYW76" s="677"/>
      <c r="OYX76" s="677"/>
      <c r="OYY76" s="677"/>
      <c r="OYZ76" s="677"/>
      <c r="OZA76" s="677"/>
      <c r="OZB76" s="677"/>
      <c r="OZC76" s="677"/>
      <c r="OZD76" s="677"/>
      <c r="OZE76" s="677"/>
      <c r="OZF76" s="677"/>
      <c r="OZG76" s="677"/>
      <c r="OZH76" s="677"/>
      <c r="OZI76" s="677"/>
      <c r="OZJ76" s="677"/>
      <c r="OZK76" s="677"/>
      <c r="OZL76" s="677"/>
      <c r="OZM76" s="677"/>
      <c r="OZN76" s="677"/>
      <c r="OZO76" s="677"/>
      <c r="OZP76" s="677"/>
      <c r="OZQ76" s="677"/>
      <c r="OZR76" s="677"/>
      <c r="OZS76" s="677"/>
      <c r="OZT76" s="677"/>
      <c r="OZU76" s="677"/>
      <c r="OZV76" s="677"/>
      <c r="OZW76" s="677"/>
      <c r="OZX76" s="677"/>
      <c r="OZY76" s="677"/>
      <c r="OZZ76" s="677"/>
      <c r="PAA76" s="677"/>
      <c r="PAB76" s="677"/>
      <c r="PAC76" s="677"/>
      <c r="PAD76" s="677"/>
      <c r="PAE76" s="677"/>
      <c r="PAF76" s="677"/>
      <c r="PAG76" s="677"/>
      <c r="PAH76" s="677"/>
      <c r="PAI76" s="677"/>
      <c r="PAJ76" s="677"/>
      <c r="PAK76" s="677"/>
      <c r="PAL76" s="677"/>
      <c r="PAM76" s="677"/>
      <c r="PAN76" s="677"/>
      <c r="PAO76" s="677"/>
      <c r="PAP76" s="677"/>
      <c r="PAQ76" s="677"/>
      <c r="PAR76" s="677"/>
      <c r="PAS76" s="677"/>
      <c r="PAT76" s="677"/>
      <c r="PAU76" s="677"/>
      <c r="PAV76" s="677"/>
      <c r="PAW76" s="677"/>
      <c r="PAX76" s="677"/>
      <c r="PAY76" s="677"/>
      <c r="PAZ76" s="677"/>
      <c r="PBA76" s="677"/>
      <c r="PBB76" s="677"/>
      <c r="PBC76" s="677"/>
      <c r="PBD76" s="677"/>
      <c r="PBE76" s="677"/>
      <c r="PBF76" s="677"/>
      <c r="PBG76" s="677"/>
      <c r="PBH76" s="677"/>
      <c r="PBI76" s="677"/>
      <c r="PBJ76" s="677"/>
      <c r="PBK76" s="677"/>
      <c r="PBL76" s="677"/>
      <c r="PBM76" s="677"/>
      <c r="PBN76" s="677"/>
      <c r="PBO76" s="677"/>
      <c r="PBP76" s="677"/>
      <c r="PBQ76" s="677"/>
      <c r="PBR76" s="677"/>
      <c r="PBS76" s="677"/>
      <c r="PBT76" s="677"/>
      <c r="PBU76" s="677"/>
      <c r="PBV76" s="677"/>
      <c r="PBW76" s="677"/>
      <c r="PBX76" s="677"/>
      <c r="PBY76" s="677"/>
      <c r="PBZ76" s="677"/>
      <c r="PCA76" s="677"/>
      <c r="PCB76" s="677"/>
      <c r="PCC76" s="677"/>
      <c r="PCD76" s="677"/>
      <c r="PCE76" s="677"/>
      <c r="PCF76" s="677"/>
      <c r="PCG76" s="677"/>
      <c r="PCH76" s="677"/>
      <c r="PCI76" s="677"/>
      <c r="PCJ76" s="677"/>
      <c r="PCK76" s="677"/>
      <c r="PCL76" s="677"/>
      <c r="PCM76" s="677"/>
      <c r="PCN76" s="677"/>
      <c r="PCO76" s="677"/>
      <c r="PCP76" s="677"/>
      <c r="PCQ76" s="677"/>
      <c r="PCR76" s="677"/>
      <c r="PCS76" s="677"/>
      <c r="PCT76" s="677"/>
      <c r="PCU76" s="677"/>
      <c r="PCV76" s="677"/>
      <c r="PCW76" s="677"/>
      <c r="PCX76" s="677"/>
      <c r="PCY76" s="677"/>
      <c r="PCZ76" s="677"/>
      <c r="PDA76" s="677"/>
      <c r="PDB76" s="677"/>
      <c r="PDC76" s="677"/>
      <c r="PDD76" s="677"/>
      <c r="PDE76" s="677"/>
      <c r="PDF76" s="677"/>
      <c r="PDG76" s="677"/>
      <c r="PDH76" s="677"/>
      <c r="PDI76" s="677"/>
      <c r="PDJ76" s="677"/>
      <c r="PDK76" s="677"/>
      <c r="PDL76" s="677"/>
      <c r="PDM76" s="677"/>
      <c r="PDN76" s="677"/>
      <c r="PDO76" s="677"/>
      <c r="PDP76" s="677"/>
      <c r="PDQ76" s="677"/>
      <c r="PDR76" s="677"/>
      <c r="PDS76" s="677"/>
      <c r="PDT76" s="677"/>
      <c r="PDU76" s="677"/>
      <c r="PDV76" s="677"/>
      <c r="PDW76" s="677"/>
      <c r="PDX76" s="677"/>
      <c r="PDY76" s="677"/>
      <c r="PDZ76" s="677"/>
      <c r="PEA76" s="677"/>
      <c r="PEB76" s="677"/>
      <c r="PEC76" s="677"/>
      <c r="PED76" s="677"/>
      <c r="PEE76" s="677"/>
      <c r="PEF76" s="677"/>
      <c r="PEG76" s="677"/>
      <c r="PEH76" s="677"/>
      <c r="PEI76" s="677"/>
      <c r="PEJ76" s="677"/>
      <c r="PEK76" s="677"/>
      <c r="PEL76" s="677"/>
      <c r="PEM76" s="677"/>
      <c r="PEN76" s="677"/>
      <c r="PEO76" s="677"/>
      <c r="PEP76" s="677"/>
      <c r="PEQ76" s="677"/>
      <c r="PER76" s="677"/>
      <c r="PES76" s="677"/>
      <c r="PET76" s="677"/>
      <c r="PEU76" s="677"/>
      <c r="PEV76" s="677"/>
      <c r="PEW76" s="677"/>
      <c r="PEX76" s="677"/>
      <c r="PEY76" s="677"/>
      <c r="PEZ76" s="677"/>
      <c r="PFA76" s="677"/>
      <c r="PFB76" s="677"/>
      <c r="PFC76" s="677"/>
      <c r="PFD76" s="677"/>
      <c r="PFE76" s="677"/>
      <c r="PFF76" s="677"/>
      <c r="PFG76" s="677"/>
      <c r="PFH76" s="677"/>
      <c r="PFI76" s="677"/>
      <c r="PFJ76" s="677"/>
      <c r="PFK76" s="677"/>
      <c r="PFL76" s="677"/>
      <c r="PFM76" s="677"/>
      <c r="PFN76" s="677"/>
      <c r="PFO76" s="677"/>
      <c r="PFP76" s="677"/>
      <c r="PFQ76" s="677"/>
      <c r="PFR76" s="677"/>
      <c r="PFS76" s="677"/>
      <c r="PFT76" s="677"/>
      <c r="PFU76" s="677"/>
      <c r="PFV76" s="677"/>
      <c r="PFW76" s="677"/>
      <c r="PFX76" s="677"/>
      <c r="PFY76" s="677"/>
      <c r="PFZ76" s="677"/>
      <c r="PGA76" s="677"/>
      <c r="PGB76" s="677"/>
      <c r="PGC76" s="677"/>
      <c r="PGD76" s="677"/>
      <c r="PGE76" s="677"/>
      <c r="PGF76" s="677"/>
      <c r="PGG76" s="677"/>
      <c r="PGH76" s="677"/>
      <c r="PGI76" s="677"/>
      <c r="PGJ76" s="677"/>
      <c r="PGK76" s="677"/>
      <c r="PGL76" s="677"/>
      <c r="PGM76" s="677"/>
      <c r="PGN76" s="677"/>
      <c r="PGO76" s="677"/>
      <c r="PGP76" s="677"/>
      <c r="PGQ76" s="677"/>
      <c r="PGR76" s="677"/>
      <c r="PGS76" s="677"/>
      <c r="PGT76" s="677"/>
      <c r="PGU76" s="677"/>
      <c r="PGV76" s="677"/>
      <c r="PGW76" s="677"/>
      <c r="PGX76" s="677"/>
      <c r="PGY76" s="677"/>
      <c r="PGZ76" s="677"/>
      <c r="PHA76" s="677"/>
      <c r="PHB76" s="677"/>
      <c r="PHC76" s="677"/>
      <c r="PHD76" s="677"/>
      <c r="PHE76" s="677"/>
      <c r="PHF76" s="677"/>
      <c r="PHG76" s="677"/>
      <c r="PHH76" s="677"/>
      <c r="PHI76" s="677"/>
      <c r="PHJ76" s="677"/>
      <c r="PHK76" s="677"/>
      <c r="PHL76" s="677"/>
      <c r="PHM76" s="677"/>
      <c r="PHN76" s="677"/>
      <c r="PHO76" s="677"/>
      <c r="PHP76" s="677"/>
      <c r="PHQ76" s="677"/>
      <c r="PHR76" s="677"/>
      <c r="PHS76" s="677"/>
      <c r="PHT76" s="677"/>
      <c r="PHU76" s="677"/>
      <c r="PHV76" s="677"/>
      <c r="PHW76" s="677"/>
      <c r="PHX76" s="677"/>
      <c r="PHY76" s="677"/>
      <c r="PHZ76" s="677"/>
      <c r="PIA76" s="677"/>
      <c r="PIB76" s="677"/>
      <c r="PIC76" s="677"/>
      <c r="PID76" s="677"/>
      <c r="PIE76" s="677"/>
      <c r="PIF76" s="677"/>
      <c r="PIG76" s="677"/>
      <c r="PIH76" s="677"/>
      <c r="PII76" s="677"/>
      <c r="PIJ76" s="677"/>
      <c r="PIK76" s="677"/>
      <c r="PIL76" s="677"/>
      <c r="PIM76" s="677"/>
      <c r="PIN76" s="677"/>
      <c r="PIO76" s="677"/>
      <c r="PIP76" s="677"/>
      <c r="PIQ76" s="677"/>
      <c r="PIR76" s="677"/>
      <c r="PIS76" s="677"/>
      <c r="PIT76" s="677"/>
      <c r="PIU76" s="677"/>
      <c r="PIV76" s="677"/>
      <c r="PIW76" s="677"/>
      <c r="PIX76" s="677"/>
      <c r="PIY76" s="677"/>
      <c r="PIZ76" s="677"/>
      <c r="PJA76" s="677"/>
      <c r="PJB76" s="677"/>
      <c r="PJC76" s="677"/>
      <c r="PJD76" s="677"/>
      <c r="PJE76" s="677"/>
      <c r="PJF76" s="677"/>
      <c r="PJG76" s="677"/>
      <c r="PJH76" s="677"/>
      <c r="PJI76" s="677"/>
      <c r="PJJ76" s="677"/>
      <c r="PJK76" s="677"/>
      <c r="PJL76" s="677"/>
      <c r="PJM76" s="677"/>
      <c r="PJN76" s="677"/>
      <c r="PJO76" s="677"/>
      <c r="PJP76" s="677"/>
      <c r="PJQ76" s="677"/>
      <c r="PJR76" s="677"/>
      <c r="PJS76" s="677"/>
      <c r="PJT76" s="677"/>
      <c r="PJU76" s="677"/>
      <c r="PJV76" s="677"/>
      <c r="PJW76" s="677"/>
      <c r="PJX76" s="677"/>
      <c r="PJY76" s="677"/>
      <c r="PJZ76" s="677"/>
      <c r="PKA76" s="677"/>
      <c r="PKB76" s="677"/>
      <c r="PKC76" s="677"/>
      <c r="PKD76" s="677"/>
      <c r="PKE76" s="677"/>
      <c r="PKF76" s="677"/>
      <c r="PKG76" s="677"/>
      <c r="PKH76" s="677"/>
      <c r="PKI76" s="677"/>
      <c r="PKJ76" s="677"/>
      <c r="PKK76" s="677"/>
      <c r="PKL76" s="677"/>
      <c r="PKM76" s="677"/>
      <c r="PKN76" s="677"/>
      <c r="PKO76" s="677"/>
      <c r="PKP76" s="677"/>
      <c r="PKQ76" s="677"/>
      <c r="PKR76" s="677"/>
      <c r="PKS76" s="677"/>
      <c r="PKT76" s="677"/>
      <c r="PKU76" s="677"/>
      <c r="PKV76" s="677"/>
      <c r="PKW76" s="677"/>
      <c r="PKX76" s="677"/>
      <c r="PKY76" s="677"/>
      <c r="PKZ76" s="677"/>
      <c r="PLA76" s="677"/>
      <c r="PLB76" s="677"/>
      <c r="PLC76" s="677"/>
      <c r="PLD76" s="677"/>
      <c r="PLE76" s="677"/>
      <c r="PLF76" s="677"/>
      <c r="PLG76" s="677"/>
      <c r="PLH76" s="677"/>
      <c r="PLI76" s="677"/>
      <c r="PLJ76" s="677"/>
      <c r="PLK76" s="677"/>
      <c r="PLL76" s="677"/>
      <c r="PLM76" s="677"/>
      <c r="PLN76" s="677"/>
      <c r="PLO76" s="677"/>
      <c r="PLP76" s="677"/>
      <c r="PLQ76" s="677"/>
      <c r="PLR76" s="677"/>
      <c r="PLS76" s="677"/>
      <c r="PLT76" s="677"/>
      <c r="PLU76" s="677"/>
      <c r="PLV76" s="677"/>
      <c r="PLW76" s="677"/>
      <c r="PLX76" s="677"/>
      <c r="PLY76" s="677"/>
      <c r="PLZ76" s="677"/>
      <c r="PMA76" s="677"/>
      <c r="PMB76" s="677"/>
      <c r="PMC76" s="677"/>
      <c r="PMD76" s="677"/>
      <c r="PME76" s="677"/>
      <c r="PMF76" s="677"/>
      <c r="PMG76" s="677"/>
      <c r="PMH76" s="677"/>
      <c r="PMI76" s="677"/>
      <c r="PMJ76" s="677"/>
      <c r="PMK76" s="677"/>
      <c r="PML76" s="677"/>
      <c r="PMM76" s="677"/>
      <c r="PMN76" s="677"/>
      <c r="PMO76" s="677"/>
      <c r="PMP76" s="677"/>
      <c r="PMQ76" s="677"/>
      <c r="PMR76" s="677"/>
      <c r="PMS76" s="677"/>
      <c r="PMT76" s="677"/>
      <c r="PMU76" s="677"/>
      <c r="PMV76" s="677"/>
      <c r="PMW76" s="677"/>
      <c r="PMX76" s="677"/>
      <c r="PMY76" s="677"/>
      <c r="PMZ76" s="677"/>
      <c r="PNA76" s="677"/>
      <c r="PNB76" s="677"/>
      <c r="PNC76" s="677"/>
      <c r="PND76" s="677"/>
      <c r="PNE76" s="677"/>
      <c r="PNF76" s="677"/>
      <c r="PNG76" s="677"/>
      <c r="PNH76" s="677"/>
      <c r="PNI76" s="677"/>
      <c r="PNJ76" s="677"/>
      <c r="PNK76" s="677"/>
      <c r="PNL76" s="677"/>
      <c r="PNM76" s="677"/>
      <c r="PNN76" s="677"/>
      <c r="PNO76" s="677"/>
      <c r="PNP76" s="677"/>
      <c r="PNQ76" s="677"/>
      <c r="PNR76" s="677"/>
      <c r="PNS76" s="677"/>
      <c r="PNT76" s="677"/>
      <c r="PNU76" s="677"/>
      <c r="PNV76" s="677"/>
      <c r="PNW76" s="677"/>
      <c r="PNX76" s="677"/>
      <c r="PNY76" s="677"/>
      <c r="PNZ76" s="677"/>
      <c r="POA76" s="677"/>
      <c r="POB76" s="677"/>
      <c r="POC76" s="677"/>
      <c r="POD76" s="677"/>
      <c r="POE76" s="677"/>
      <c r="POF76" s="677"/>
      <c r="POG76" s="677"/>
      <c r="POH76" s="677"/>
      <c r="POI76" s="677"/>
      <c r="POJ76" s="677"/>
      <c r="POK76" s="677"/>
      <c r="POL76" s="677"/>
      <c r="POM76" s="677"/>
      <c r="PON76" s="677"/>
      <c r="POO76" s="677"/>
      <c r="POP76" s="677"/>
      <c r="POQ76" s="677"/>
      <c r="POR76" s="677"/>
      <c r="POS76" s="677"/>
      <c r="POT76" s="677"/>
      <c r="POU76" s="677"/>
      <c r="POV76" s="677"/>
      <c r="POW76" s="677"/>
      <c r="POX76" s="677"/>
      <c r="POY76" s="677"/>
      <c r="POZ76" s="677"/>
      <c r="PPA76" s="677"/>
      <c r="PPB76" s="677"/>
      <c r="PPC76" s="677"/>
      <c r="PPD76" s="677"/>
      <c r="PPE76" s="677"/>
      <c r="PPF76" s="677"/>
      <c r="PPG76" s="677"/>
      <c r="PPH76" s="677"/>
      <c r="PPI76" s="677"/>
      <c r="PPJ76" s="677"/>
      <c r="PPK76" s="677"/>
      <c r="PPL76" s="677"/>
      <c r="PPM76" s="677"/>
      <c r="PPN76" s="677"/>
      <c r="PPO76" s="677"/>
      <c r="PPP76" s="677"/>
      <c r="PPQ76" s="677"/>
      <c r="PPR76" s="677"/>
      <c r="PPS76" s="677"/>
      <c r="PPT76" s="677"/>
      <c r="PPU76" s="677"/>
      <c r="PPV76" s="677"/>
      <c r="PPW76" s="677"/>
      <c r="PPX76" s="677"/>
      <c r="PPY76" s="677"/>
      <c r="PPZ76" s="677"/>
      <c r="PQA76" s="677"/>
      <c r="PQB76" s="677"/>
      <c r="PQC76" s="677"/>
      <c r="PQD76" s="677"/>
      <c r="PQE76" s="677"/>
      <c r="PQF76" s="677"/>
      <c r="PQG76" s="677"/>
      <c r="PQH76" s="677"/>
      <c r="PQI76" s="677"/>
      <c r="PQJ76" s="677"/>
      <c r="PQK76" s="677"/>
      <c r="PQL76" s="677"/>
      <c r="PQM76" s="677"/>
      <c r="PQN76" s="677"/>
      <c r="PQO76" s="677"/>
      <c r="PQP76" s="677"/>
      <c r="PQQ76" s="677"/>
      <c r="PQR76" s="677"/>
      <c r="PQS76" s="677"/>
      <c r="PQT76" s="677"/>
      <c r="PQU76" s="677"/>
      <c r="PQV76" s="677"/>
      <c r="PQW76" s="677"/>
      <c r="PQX76" s="677"/>
      <c r="PQY76" s="677"/>
      <c r="PQZ76" s="677"/>
      <c r="PRA76" s="677"/>
      <c r="PRB76" s="677"/>
      <c r="PRC76" s="677"/>
      <c r="PRD76" s="677"/>
      <c r="PRE76" s="677"/>
      <c r="PRF76" s="677"/>
      <c r="PRG76" s="677"/>
      <c r="PRH76" s="677"/>
      <c r="PRI76" s="677"/>
      <c r="PRJ76" s="677"/>
      <c r="PRK76" s="677"/>
      <c r="PRL76" s="677"/>
      <c r="PRM76" s="677"/>
      <c r="PRN76" s="677"/>
      <c r="PRO76" s="677"/>
      <c r="PRP76" s="677"/>
      <c r="PRQ76" s="677"/>
      <c r="PRR76" s="677"/>
      <c r="PRS76" s="677"/>
      <c r="PRT76" s="677"/>
      <c r="PRU76" s="677"/>
      <c r="PRV76" s="677"/>
      <c r="PRW76" s="677"/>
      <c r="PRX76" s="677"/>
      <c r="PRY76" s="677"/>
      <c r="PRZ76" s="677"/>
      <c r="PSA76" s="677"/>
      <c r="PSB76" s="677"/>
      <c r="PSC76" s="677"/>
      <c r="PSD76" s="677"/>
      <c r="PSE76" s="677"/>
      <c r="PSF76" s="677"/>
      <c r="PSG76" s="677"/>
      <c r="PSH76" s="677"/>
      <c r="PSI76" s="677"/>
      <c r="PSJ76" s="677"/>
      <c r="PSK76" s="677"/>
      <c r="PSL76" s="677"/>
      <c r="PSM76" s="677"/>
      <c r="PSN76" s="677"/>
      <c r="PSO76" s="677"/>
      <c r="PSP76" s="677"/>
      <c r="PSQ76" s="677"/>
      <c r="PSR76" s="677"/>
      <c r="PSS76" s="677"/>
      <c r="PST76" s="677"/>
      <c r="PSU76" s="677"/>
      <c r="PSV76" s="677"/>
      <c r="PSW76" s="677"/>
      <c r="PSX76" s="677"/>
      <c r="PSY76" s="677"/>
      <c r="PSZ76" s="677"/>
      <c r="PTA76" s="677"/>
      <c r="PTB76" s="677"/>
      <c r="PTC76" s="677"/>
      <c r="PTD76" s="677"/>
      <c r="PTE76" s="677"/>
      <c r="PTF76" s="677"/>
      <c r="PTG76" s="677"/>
      <c r="PTH76" s="677"/>
      <c r="PTI76" s="677"/>
      <c r="PTJ76" s="677"/>
      <c r="PTK76" s="677"/>
      <c r="PTL76" s="677"/>
      <c r="PTM76" s="677"/>
      <c r="PTN76" s="677"/>
      <c r="PTO76" s="677"/>
      <c r="PTP76" s="677"/>
      <c r="PTQ76" s="677"/>
      <c r="PTR76" s="677"/>
      <c r="PTS76" s="677"/>
      <c r="PTT76" s="677"/>
      <c r="PTU76" s="677"/>
      <c r="PTV76" s="677"/>
      <c r="PTW76" s="677"/>
      <c r="PTX76" s="677"/>
      <c r="PTY76" s="677"/>
      <c r="PTZ76" s="677"/>
      <c r="PUA76" s="677"/>
      <c r="PUB76" s="677"/>
      <c r="PUC76" s="677"/>
      <c r="PUD76" s="677"/>
      <c r="PUE76" s="677"/>
      <c r="PUF76" s="677"/>
      <c r="PUG76" s="677"/>
      <c r="PUH76" s="677"/>
      <c r="PUI76" s="677"/>
      <c r="PUJ76" s="677"/>
      <c r="PUK76" s="677"/>
      <c r="PUL76" s="677"/>
      <c r="PUM76" s="677"/>
      <c r="PUN76" s="677"/>
      <c r="PUO76" s="677"/>
      <c r="PUP76" s="677"/>
      <c r="PUQ76" s="677"/>
      <c r="PUR76" s="677"/>
      <c r="PUS76" s="677"/>
      <c r="PUT76" s="677"/>
      <c r="PUU76" s="677"/>
      <c r="PUV76" s="677"/>
      <c r="PUW76" s="677"/>
      <c r="PUX76" s="677"/>
      <c r="PUY76" s="677"/>
      <c r="PUZ76" s="677"/>
      <c r="PVA76" s="677"/>
      <c r="PVB76" s="677"/>
      <c r="PVC76" s="677"/>
      <c r="PVD76" s="677"/>
      <c r="PVE76" s="677"/>
      <c r="PVF76" s="677"/>
      <c r="PVG76" s="677"/>
      <c r="PVH76" s="677"/>
      <c r="PVI76" s="677"/>
      <c r="PVJ76" s="677"/>
      <c r="PVK76" s="677"/>
      <c r="PVL76" s="677"/>
      <c r="PVM76" s="677"/>
      <c r="PVN76" s="677"/>
      <c r="PVO76" s="677"/>
      <c r="PVP76" s="677"/>
      <c r="PVQ76" s="677"/>
      <c r="PVR76" s="677"/>
      <c r="PVS76" s="677"/>
      <c r="PVT76" s="677"/>
      <c r="PVU76" s="677"/>
      <c r="PVV76" s="677"/>
      <c r="PVW76" s="677"/>
      <c r="PVX76" s="677"/>
      <c r="PVY76" s="677"/>
      <c r="PVZ76" s="677"/>
      <c r="PWA76" s="677"/>
      <c r="PWB76" s="677"/>
      <c r="PWC76" s="677"/>
      <c r="PWD76" s="677"/>
      <c r="PWE76" s="677"/>
      <c r="PWF76" s="677"/>
      <c r="PWG76" s="677"/>
      <c r="PWH76" s="677"/>
      <c r="PWI76" s="677"/>
      <c r="PWJ76" s="677"/>
      <c r="PWK76" s="677"/>
      <c r="PWL76" s="677"/>
      <c r="PWM76" s="677"/>
      <c r="PWN76" s="677"/>
      <c r="PWO76" s="677"/>
      <c r="PWP76" s="677"/>
      <c r="PWQ76" s="677"/>
      <c r="PWR76" s="677"/>
      <c r="PWS76" s="677"/>
      <c r="PWT76" s="677"/>
      <c r="PWU76" s="677"/>
      <c r="PWV76" s="677"/>
      <c r="PWW76" s="677"/>
      <c r="PWX76" s="677"/>
      <c r="PWY76" s="677"/>
      <c r="PWZ76" s="677"/>
      <c r="PXA76" s="677"/>
      <c r="PXB76" s="677"/>
      <c r="PXC76" s="677"/>
      <c r="PXD76" s="677"/>
      <c r="PXE76" s="677"/>
      <c r="PXF76" s="677"/>
      <c r="PXG76" s="677"/>
      <c r="PXH76" s="677"/>
      <c r="PXI76" s="677"/>
      <c r="PXJ76" s="677"/>
      <c r="PXK76" s="677"/>
      <c r="PXL76" s="677"/>
      <c r="PXM76" s="677"/>
      <c r="PXN76" s="677"/>
      <c r="PXO76" s="677"/>
      <c r="PXP76" s="677"/>
      <c r="PXQ76" s="677"/>
      <c r="PXR76" s="677"/>
      <c r="PXS76" s="677"/>
      <c r="PXT76" s="677"/>
      <c r="PXU76" s="677"/>
      <c r="PXV76" s="677"/>
      <c r="PXW76" s="677"/>
      <c r="PXX76" s="677"/>
      <c r="PXY76" s="677"/>
      <c r="PXZ76" s="677"/>
      <c r="PYA76" s="677"/>
      <c r="PYB76" s="677"/>
      <c r="PYC76" s="677"/>
      <c r="PYD76" s="677"/>
      <c r="PYE76" s="677"/>
      <c r="PYF76" s="677"/>
      <c r="PYG76" s="677"/>
      <c r="PYH76" s="677"/>
      <c r="PYI76" s="677"/>
      <c r="PYJ76" s="677"/>
      <c r="PYK76" s="677"/>
      <c r="PYL76" s="677"/>
      <c r="PYM76" s="677"/>
      <c r="PYN76" s="677"/>
      <c r="PYO76" s="677"/>
      <c r="PYP76" s="677"/>
      <c r="PYQ76" s="677"/>
      <c r="PYR76" s="677"/>
      <c r="PYS76" s="677"/>
      <c r="PYT76" s="677"/>
      <c r="PYU76" s="677"/>
      <c r="PYV76" s="677"/>
      <c r="PYW76" s="677"/>
      <c r="PYX76" s="677"/>
      <c r="PYY76" s="677"/>
      <c r="PYZ76" s="677"/>
      <c r="PZA76" s="677"/>
      <c r="PZB76" s="677"/>
      <c r="PZC76" s="677"/>
      <c r="PZD76" s="677"/>
      <c r="PZE76" s="677"/>
      <c r="PZF76" s="677"/>
      <c r="PZG76" s="677"/>
      <c r="PZH76" s="677"/>
      <c r="PZI76" s="677"/>
      <c r="PZJ76" s="677"/>
      <c r="PZK76" s="677"/>
      <c r="PZL76" s="677"/>
      <c r="PZM76" s="677"/>
      <c r="PZN76" s="677"/>
      <c r="PZO76" s="677"/>
      <c r="PZP76" s="677"/>
      <c r="PZQ76" s="677"/>
      <c r="PZR76" s="677"/>
      <c r="PZS76" s="677"/>
      <c r="PZT76" s="677"/>
      <c r="PZU76" s="677"/>
      <c r="PZV76" s="677"/>
      <c r="PZW76" s="677"/>
      <c r="PZX76" s="677"/>
      <c r="PZY76" s="677"/>
      <c r="PZZ76" s="677"/>
      <c r="QAA76" s="677"/>
      <c r="QAB76" s="677"/>
      <c r="QAC76" s="677"/>
      <c r="QAD76" s="677"/>
      <c r="QAE76" s="677"/>
      <c r="QAF76" s="677"/>
      <c r="QAG76" s="677"/>
      <c r="QAH76" s="677"/>
      <c r="QAI76" s="677"/>
      <c r="QAJ76" s="677"/>
      <c r="QAK76" s="677"/>
      <c r="QAL76" s="677"/>
      <c r="QAM76" s="677"/>
      <c r="QAN76" s="677"/>
      <c r="QAO76" s="677"/>
      <c r="QAP76" s="677"/>
      <c r="QAQ76" s="677"/>
      <c r="QAR76" s="677"/>
      <c r="QAS76" s="677"/>
      <c r="QAT76" s="677"/>
      <c r="QAU76" s="677"/>
      <c r="QAV76" s="677"/>
      <c r="QAW76" s="677"/>
      <c r="QAX76" s="677"/>
      <c r="QAY76" s="677"/>
      <c r="QAZ76" s="677"/>
      <c r="QBA76" s="677"/>
      <c r="QBB76" s="677"/>
      <c r="QBC76" s="677"/>
      <c r="QBD76" s="677"/>
      <c r="QBE76" s="677"/>
      <c r="QBF76" s="677"/>
      <c r="QBG76" s="677"/>
      <c r="QBH76" s="677"/>
      <c r="QBI76" s="677"/>
      <c r="QBJ76" s="677"/>
      <c r="QBK76" s="677"/>
      <c r="QBL76" s="677"/>
      <c r="QBM76" s="677"/>
      <c r="QBN76" s="677"/>
      <c r="QBO76" s="677"/>
      <c r="QBP76" s="677"/>
      <c r="QBQ76" s="677"/>
      <c r="QBR76" s="677"/>
      <c r="QBS76" s="677"/>
      <c r="QBT76" s="677"/>
      <c r="QBU76" s="677"/>
      <c r="QBV76" s="677"/>
      <c r="QBW76" s="677"/>
      <c r="QBX76" s="677"/>
      <c r="QBY76" s="677"/>
      <c r="QBZ76" s="677"/>
      <c r="QCA76" s="677"/>
      <c r="QCB76" s="677"/>
      <c r="QCC76" s="677"/>
      <c r="QCD76" s="677"/>
      <c r="QCE76" s="677"/>
      <c r="QCF76" s="677"/>
      <c r="QCG76" s="677"/>
      <c r="QCH76" s="677"/>
      <c r="QCI76" s="677"/>
      <c r="QCJ76" s="677"/>
      <c r="QCK76" s="677"/>
      <c r="QCL76" s="677"/>
      <c r="QCM76" s="677"/>
      <c r="QCN76" s="677"/>
      <c r="QCO76" s="677"/>
      <c r="QCP76" s="677"/>
      <c r="QCQ76" s="677"/>
      <c r="QCR76" s="677"/>
      <c r="QCS76" s="677"/>
      <c r="QCT76" s="677"/>
      <c r="QCU76" s="677"/>
      <c r="QCV76" s="677"/>
      <c r="QCW76" s="677"/>
      <c r="QCX76" s="677"/>
      <c r="QCY76" s="677"/>
      <c r="QCZ76" s="677"/>
      <c r="QDA76" s="677"/>
      <c r="QDB76" s="677"/>
      <c r="QDC76" s="677"/>
      <c r="QDD76" s="677"/>
      <c r="QDE76" s="677"/>
      <c r="QDF76" s="677"/>
      <c r="QDG76" s="677"/>
      <c r="QDH76" s="677"/>
      <c r="QDI76" s="677"/>
      <c r="QDJ76" s="677"/>
      <c r="QDK76" s="677"/>
      <c r="QDL76" s="677"/>
      <c r="QDM76" s="677"/>
      <c r="QDN76" s="677"/>
      <c r="QDO76" s="677"/>
      <c r="QDP76" s="677"/>
      <c r="QDQ76" s="677"/>
      <c r="QDR76" s="677"/>
      <c r="QDS76" s="677"/>
      <c r="QDT76" s="677"/>
      <c r="QDU76" s="677"/>
      <c r="QDV76" s="677"/>
      <c r="QDW76" s="677"/>
      <c r="QDX76" s="677"/>
      <c r="QDY76" s="677"/>
      <c r="QDZ76" s="677"/>
      <c r="QEA76" s="677"/>
      <c r="QEB76" s="677"/>
      <c r="QEC76" s="677"/>
      <c r="QED76" s="677"/>
      <c r="QEE76" s="677"/>
      <c r="QEF76" s="677"/>
      <c r="QEG76" s="677"/>
      <c r="QEH76" s="677"/>
      <c r="QEI76" s="677"/>
      <c r="QEJ76" s="677"/>
      <c r="QEK76" s="677"/>
      <c r="QEL76" s="677"/>
      <c r="QEM76" s="677"/>
      <c r="QEN76" s="677"/>
      <c r="QEO76" s="677"/>
      <c r="QEP76" s="677"/>
      <c r="QEQ76" s="677"/>
      <c r="QER76" s="677"/>
      <c r="QES76" s="677"/>
      <c r="QET76" s="677"/>
      <c r="QEU76" s="677"/>
      <c r="QEV76" s="677"/>
      <c r="QEW76" s="677"/>
      <c r="QEX76" s="677"/>
      <c r="QEY76" s="677"/>
      <c r="QEZ76" s="677"/>
      <c r="QFA76" s="677"/>
      <c r="QFB76" s="677"/>
      <c r="QFC76" s="677"/>
      <c r="QFD76" s="677"/>
      <c r="QFE76" s="677"/>
      <c r="QFF76" s="677"/>
      <c r="QFG76" s="677"/>
      <c r="QFH76" s="677"/>
      <c r="QFI76" s="677"/>
      <c r="QFJ76" s="677"/>
      <c r="QFK76" s="677"/>
      <c r="QFL76" s="677"/>
      <c r="QFM76" s="677"/>
      <c r="QFN76" s="677"/>
      <c r="QFO76" s="677"/>
      <c r="QFP76" s="677"/>
      <c r="QFQ76" s="677"/>
      <c r="QFR76" s="677"/>
      <c r="QFS76" s="677"/>
      <c r="QFT76" s="677"/>
      <c r="QFU76" s="677"/>
      <c r="QFV76" s="677"/>
      <c r="QFW76" s="677"/>
      <c r="QFX76" s="677"/>
      <c r="QFY76" s="677"/>
      <c r="QFZ76" s="677"/>
      <c r="QGA76" s="677"/>
      <c r="QGB76" s="677"/>
      <c r="QGC76" s="677"/>
      <c r="QGD76" s="677"/>
      <c r="QGE76" s="677"/>
      <c r="QGF76" s="677"/>
      <c r="QGG76" s="677"/>
      <c r="QGH76" s="677"/>
      <c r="QGI76" s="677"/>
      <c r="QGJ76" s="677"/>
      <c r="QGK76" s="677"/>
      <c r="QGL76" s="677"/>
      <c r="QGM76" s="677"/>
      <c r="QGN76" s="677"/>
      <c r="QGO76" s="677"/>
      <c r="QGP76" s="677"/>
      <c r="QGQ76" s="677"/>
      <c r="QGR76" s="677"/>
      <c r="QGS76" s="677"/>
      <c r="QGT76" s="677"/>
      <c r="QGU76" s="677"/>
      <c r="QGV76" s="677"/>
      <c r="QGW76" s="677"/>
      <c r="QGX76" s="677"/>
      <c r="QGY76" s="677"/>
      <c r="QGZ76" s="677"/>
      <c r="QHA76" s="677"/>
      <c r="QHB76" s="677"/>
      <c r="QHC76" s="677"/>
      <c r="QHD76" s="677"/>
      <c r="QHE76" s="677"/>
      <c r="QHF76" s="677"/>
      <c r="QHG76" s="677"/>
      <c r="QHH76" s="677"/>
      <c r="QHI76" s="677"/>
      <c r="QHJ76" s="677"/>
      <c r="QHK76" s="677"/>
      <c r="QHL76" s="677"/>
      <c r="QHM76" s="677"/>
      <c r="QHN76" s="677"/>
      <c r="QHO76" s="677"/>
      <c r="QHP76" s="677"/>
      <c r="QHQ76" s="677"/>
      <c r="QHR76" s="677"/>
      <c r="QHS76" s="677"/>
      <c r="QHT76" s="677"/>
      <c r="QHU76" s="677"/>
      <c r="QHV76" s="677"/>
      <c r="QHW76" s="677"/>
      <c r="QHX76" s="677"/>
      <c r="QHY76" s="677"/>
      <c r="QHZ76" s="677"/>
      <c r="QIA76" s="677"/>
      <c r="QIB76" s="677"/>
      <c r="QIC76" s="677"/>
      <c r="QID76" s="677"/>
      <c r="QIE76" s="677"/>
      <c r="QIF76" s="677"/>
      <c r="QIG76" s="677"/>
      <c r="QIH76" s="677"/>
      <c r="QII76" s="677"/>
      <c r="QIJ76" s="677"/>
      <c r="QIK76" s="677"/>
      <c r="QIL76" s="677"/>
      <c r="QIM76" s="677"/>
      <c r="QIN76" s="677"/>
      <c r="QIO76" s="677"/>
      <c r="QIP76" s="677"/>
      <c r="QIQ76" s="677"/>
      <c r="QIR76" s="677"/>
      <c r="QIS76" s="677"/>
      <c r="QIT76" s="677"/>
      <c r="QIU76" s="677"/>
      <c r="QIV76" s="677"/>
      <c r="QIW76" s="677"/>
      <c r="QIX76" s="677"/>
      <c r="QIY76" s="677"/>
      <c r="QIZ76" s="677"/>
      <c r="QJA76" s="677"/>
      <c r="QJB76" s="677"/>
      <c r="QJC76" s="677"/>
      <c r="QJD76" s="677"/>
      <c r="QJE76" s="677"/>
      <c r="QJF76" s="677"/>
      <c r="QJG76" s="677"/>
      <c r="QJH76" s="677"/>
      <c r="QJI76" s="677"/>
      <c r="QJJ76" s="677"/>
      <c r="QJK76" s="677"/>
      <c r="QJL76" s="677"/>
      <c r="QJM76" s="677"/>
      <c r="QJN76" s="677"/>
      <c r="QJO76" s="677"/>
      <c r="QJP76" s="677"/>
      <c r="QJQ76" s="677"/>
      <c r="QJR76" s="677"/>
      <c r="QJS76" s="677"/>
      <c r="QJT76" s="677"/>
      <c r="QJU76" s="677"/>
      <c r="QJV76" s="677"/>
      <c r="QJW76" s="677"/>
      <c r="QJX76" s="677"/>
      <c r="QJY76" s="677"/>
      <c r="QJZ76" s="677"/>
      <c r="QKA76" s="677"/>
      <c r="QKB76" s="677"/>
      <c r="QKC76" s="677"/>
      <c r="QKD76" s="677"/>
      <c r="QKE76" s="677"/>
      <c r="QKF76" s="677"/>
      <c r="QKG76" s="677"/>
      <c r="QKH76" s="677"/>
      <c r="QKI76" s="677"/>
      <c r="QKJ76" s="677"/>
      <c r="QKK76" s="677"/>
      <c r="QKL76" s="677"/>
      <c r="QKM76" s="677"/>
      <c r="QKN76" s="677"/>
      <c r="QKO76" s="677"/>
      <c r="QKP76" s="677"/>
      <c r="QKQ76" s="677"/>
      <c r="QKR76" s="677"/>
      <c r="QKS76" s="677"/>
      <c r="QKT76" s="677"/>
      <c r="QKU76" s="677"/>
      <c r="QKV76" s="677"/>
      <c r="QKW76" s="677"/>
      <c r="QKX76" s="677"/>
      <c r="QKY76" s="677"/>
      <c r="QKZ76" s="677"/>
      <c r="QLA76" s="677"/>
      <c r="QLB76" s="677"/>
      <c r="QLC76" s="677"/>
      <c r="QLD76" s="677"/>
      <c r="QLE76" s="677"/>
      <c r="QLF76" s="677"/>
      <c r="QLG76" s="677"/>
      <c r="QLH76" s="677"/>
      <c r="QLI76" s="677"/>
      <c r="QLJ76" s="677"/>
      <c r="QLK76" s="677"/>
      <c r="QLL76" s="677"/>
      <c r="QLM76" s="677"/>
      <c r="QLN76" s="677"/>
      <c r="QLO76" s="677"/>
      <c r="QLP76" s="677"/>
      <c r="QLQ76" s="677"/>
      <c r="QLR76" s="677"/>
      <c r="QLS76" s="677"/>
      <c r="QLT76" s="677"/>
      <c r="QLU76" s="677"/>
      <c r="QLV76" s="677"/>
      <c r="QLW76" s="677"/>
      <c r="QLX76" s="677"/>
      <c r="QLY76" s="677"/>
      <c r="QLZ76" s="677"/>
      <c r="QMA76" s="677"/>
      <c r="QMB76" s="677"/>
      <c r="QMC76" s="677"/>
      <c r="QMD76" s="677"/>
      <c r="QME76" s="677"/>
      <c r="QMF76" s="677"/>
      <c r="QMG76" s="677"/>
      <c r="QMH76" s="677"/>
      <c r="QMI76" s="677"/>
      <c r="QMJ76" s="677"/>
      <c r="QMK76" s="677"/>
      <c r="QML76" s="677"/>
      <c r="QMM76" s="677"/>
      <c r="QMN76" s="677"/>
      <c r="QMO76" s="677"/>
      <c r="QMP76" s="677"/>
      <c r="QMQ76" s="677"/>
      <c r="QMR76" s="677"/>
      <c r="QMS76" s="677"/>
      <c r="QMT76" s="677"/>
      <c r="QMU76" s="677"/>
      <c r="QMV76" s="677"/>
      <c r="QMW76" s="677"/>
      <c r="QMX76" s="677"/>
      <c r="QMY76" s="677"/>
      <c r="QMZ76" s="677"/>
      <c r="QNA76" s="677"/>
      <c r="QNB76" s="677"/>
      <c r="QNC76" s="677"/>
      <c r="QND76" s="677"/>
      <c r="QNE76" s="677"/>
      <c r="QNF76" s="677"/>
      <c r="QNG76" s="677"/>
      <c r="QNH76" s="677"/>
      <c r="QNI76" s="677"/>
      <c r="QNJ76" s="677"/>
      <c r="QNK76" s="677"/>
      <c r="QNL76" s="677"/>
      <c r="QNM76" s="677"/>
      <c r="QNN76" s="677"/>
      <c r="QNO76" s="677"/>
      <c r="QNP76" s="677"/>
      <c r="QNQ76" s="677"/>
      <c r="QNR76" s="677"/>
      <c r="QNS76" s="677"/>
      <c r="QNT76" s="677"/>
      <c r="QNU76" s="677"/>
      <c r="QNV76" s="677"/>
      <c r="QNW76" s="677"/>
      <c r="QNX76" s="677"/>
      <c r="QNY76" s="677"/>
      <c r="QNZ76" s="677"/>
      <c r="QOA76" s="677"/>
      <c r="QOB76" s="677"/>
      <c r="QOC76" s="677"/>
      <c r="QOD76" s="677"/>
      <c r="QOE76" s="677"/>
      <c r="QOF76" s="677"/>
      <c r="QOG76" s="677"/>
      <c r="QOH76" s="677"/>
      <c r="QOI76" s="677"/>
      <c r="QOJ76" s="677"/>
      <c r="QOK76" s="677"/>
      <c r="QOL76" s="677"/>
      <c r="QOM76" s="677"/>
      <c r="QON76" s="677"/>
      <c r="QOO76" s="677"/>
      <c r="QOP76" s="677"/>
      <c r="QOQ76" s="677"/>
      <c r="QOR76" s="677"/>
      <c r="QOS76" s="677"/>
      <c r="QOT76" s="677"/>
      <c r="QOU76" s="677"/>
      <c r="QOV76" s="677"/>
      <c r="QOW76" s="677"/>
      <c r="QOX76" s="677"/>
      <c r="QOY76" s="677"/>
      <c r="QOZ76" s="677"/>
      <c r="QPA76" s="677"/>
      <c r="QPB76" s="677"/>
      <c r="QPC76" s="677"/>
      <c r="QPD76" s="677"/>
      <c r="QPE76" s="677"/>
      <c r="QPF76" s="677"/>
      <c r="QPG76" s="677"/>
      <c r="QPH76" s="677"/>
      <c r="QPI76" s="677"/>
      <c r="QPJ76" s="677"/>
      <c r="QPK76" s="677"/>
      <c r="QPL76" s="677"/>
      <c r="QPM76" s="677"/>
      <c r="QPN76" s="677"/>
      <c r="QPO76" s="677"/>
      <c r="QPP76" s="677"/>
      <c r="QPQ76" s="677"/>
      <c r="QPR76" s="677"/>
      <c r="QPS76" s="677"/>
      <c r="QPT76" s="677"/>
      <c r="QPU76" s="677"/>
      <c r="QPV76" s="677"/>
      <c r="QPW76" s="677"/>
      <c r="QPX76" s="677"/>
      <c r="QPY76" s="677"/>
      <c r="QPZ76" s="677"/>
      <c r="QQA76" s="677"/>
      <c r="QQB76" s="677"/>
      <c r="QQC76" s="677"/>
      <c r="QQD76" s="677"/>
      <c r="QQE76" s="677"/>
      <c r="QQF76" s="677"/>
      <c r="QQG76" s="677"/>
      <c r="QQH76" s="677"/>
      <c r="QQI76" s="677"/>
      <c r="QQJ76" s="677"/>
      <c r="QQK76" s="677"/>
      <c r="QQL76" s="677"/>
      <c r="QQM76" s="677"/>
      <c r="QQN76" s="677"/>
      <c r="QQO76" s="677"/>
      <c r="QQP76" s="677"/>
      <c r="QQQ76" s="677"/>
      <c r="QQR76" s="677"/>
      <c r="QQS76" s="677"/>
      <c r="QQT76" s="677"/>
      <c r="QQU76" s="677"/>
      <c r="QQV76" s="677"/>
      <c r="QQW76" s="677"/>
      <c r="QQX76" s="677"/>
      <c r="QQY76" s="677"/>
      <c r="QQZ76" s="677"/>
      <c r="QRA76" s="677"/>
      <c r="QRB76" s="677"/>
      <c r="QRC76" s="677"/>
      <c r="QRD76" s="677"/>
      <c r="QRE76" s="677"/>
      <c r="QRF76" s="677"/>
      <c r="QRG76" s="677"/>
      <c r="QRH76" s="677"/>
      <c r="QRI76" s="677"/>
      <c r="QRJ76" s="677"/>
      <c r="QRK76" s="677"/>
      <c r="QRL76" s="677"/>
      <c r="QRM76" s="677"/>
      <c r="QRN76" s="677"/>
      <c r="QRO76" s="677"/>
      <c r="QRP76" s="677"/>
      <c r="QRQ76" s="677"/>
      <c r="QRR76" s="677"/>
      <c r="QRS76" s="677"/>
      <c r="QRT76" s="677"/>
      <c r="QRU76" s="677"/>
      <c r="QRV76" s="677"/>
      <c r="QRW76" s="677"/>
      <c r="QRX76" s="677"/>
      <c r="QRY76" s="677"/>
      <c r="QRZ76" s="677"/>
      <c r="QSA76" s="677"/>
      <c r="QSB76" s="677"/>
      <c r="QSC76" s="677"/>
      <c r="QSD76" s="677"/>
      <c r="QSE76" s="677"/>
      <c r="QSF76" s="677"/>
      <c r="QSG76" s="677"/>
      <c r="QSH76" s="677"/>
      <c r="QSI76" s="677"/>
      <c r="QSJ76" s="677"/>
      <c r="QSK76" s="677"/>
      <c r="QSL76" s="677"/>
      <c r="QSM76" s="677"/>
      <c r="QSN76" s="677"/>
      <c r="QSO76" s="677"/>
      <c r="QSP76" s="677"/>
      <c r="QSQ76" s="677"/>
      <c r="QSR76" s="677"/>
      <c r="QSS76" s="677"/>
      <c r="QST76" s="677"/>
      <c r="QSU76" s="677"/>
      <c r="QSV76" s="677"/>
      <c r="QSW76" s="677"/>
      <c r="QSX76" s="677"/>
      <c r="QSY76" s="677"/>
      <c r="QSZ76" s="677"/>
      <c r="QTA76" s="677"/>
      <c r="QTB76" s="677"/>
      <c r="QTC76" s="677"/>
      <c r="QTD76" s="677"/>
      <c r="QTE76" s="677"/>
      <c r="QTF76" s="677"/>
      <c r="QTG76" s="677"/>
      <c r="QTH76" s="677"/>
      <c r="QTI76" s="677"/>
      <c r="QTJ76" s="677"/>
      <c r="QTK76" s="677"/>
      <c r="QTL76" s="677"/>
      <c r="QTM76" s="677"/>
      <c r="QTN76" s="677"/>
      <c r="QTO76" s="677"/>
      <c r="QTP76" s="677"/>
      <c r="QTQ76" s="677"/>
      <c r="QTR76" s="677"/>
      <c r="QTS76" s="677"/>
      <c r="QTT76" s="677"/>
      <c r="QTU76" s="677"/>
      <c r="QTV76" s="677"/>
      <c r="QTW76" s="677"/>
      <c r="QTX76" s="677"/>
      <c r="QTY76" s="677"/>
      <c r="QTZ76" s="677"/>
      <c r="QUA76" s="677"/>
      <c r="QUB76" s="677"/>
      <c r="QUC76" s="677"/>
      <c r="QUD76" s="677"/>
      <c r="QUE76" s="677"/>
      <c r="QUF76" s="677"/>
      <c r="QUG76" s="677"/>
      <c r="QUH76" s="677"/>
      <c r="QUI76" s="677"/>
      <c r="QUJ76" s="677"/>
      <c r="QUK76" s="677"/>
      <c r="QUL76" s="677"/>
      <c r="QUM76" s="677"/>
      <c r="QUN76" s="677"/>
      <c r="QUO76" s="677"/>
      <c r="QUP76" s="677"/>
      <c r="QUQ76" s="677"/>
      <c r="QUR76" s="677"/>
      <c r="QUS76" s="677"/>
      <c r="QUT76" s="677"/>
      <c r="QUU76" s="677"/>
      <c r="QUV76" s="677"/>
      <c r="QUW76" s="677"/>
      <c r="QUX76" s="677"/>
      <c r="QUY76" s="677"/>
      <c r="QUZ76" s="677"/>
      <c r="QVA76" s="677"/>
      <c r="QVB76" s="677"/>
      <c r="QVC76" s="677"/>
      <c r="QVD76" s="677"/>
      <c r="QVE76" s="677"/>
      <c r="QVF76" s="677"/>
      <c r="QVG76" s="677"/>
      <c r="QVH76" s="677"/>
      <c r="QVI76" s="677"/>
      <c r="QVJ76" s="677"/>
      <c r="QVK76" s="677"/>
      <c r="QVL76" s="677"/>
      <c r="QVM76" s="677"/>
      <c r="QVN76" s="677"/>
      <c r="QVO76" s="677"/>
      <c r="QVP76" s="677"/>
      <c r="QVQ76" s="677"/>
      <c r="QVR76" s="677"/>
      <c r="QVS76" s="677"/>
      <c r="QVT76" s="677"/>
      <c r="QVU76" s="677"/>
      <c r="QVV76" s="677"/>
      <c r="QVW76" s="677"/>
      <c r="QVX76" s="677"/>
      <c r="QVY76" s="677"/>
      <c r="QVZ76" s="677"/>
      <c r="QWA76" s="677"/>
      <c r="QWB76" s="677"/>
      <c r="QWC76" s="677"/>
      <c r="QWD76" s="677"/>
      <c r="QWE76" s="677"/>
      <c r="QWF76" s="677"/>
      <c r="QWG76" s="677"/>
      <c r="QWH76" s="677"/>
      <c r="QWI76" s="677"/>
      <c r="QWJ76" s="677"/>
      <c r="QWK76" s="677"/>
      <c r="QWL76" s="677"/>
      <c r="QWM76" s="677"/>
      <c r="QWN76" s="677"/>
      <c r="QWO76" s="677"/>
      <c r="QWP76" s="677"/>
      <c r="QWQ76" s="677"/>
      <c r="QWR76" s="677"/>
      <c r="QWS76" s="677"/>
      <c r="QWT76" s="677"/>
      <c r="QWU76" s="677"/>
      <c r="QWV76" s="677"/>
      <c r="QWW76" s="677"/>
      <c r="QWX76" s="677"/>
      <c r="QWY76" s="677"/>
      <c r="QWZ76" s="677"/>
      <c r="QXA76" s="677"/>
      <c r="QXB76" s="677"/>
      <c r="QXC76" s="677"/>
      <c r="QXD76" s="677"/>
      <c r="QXE76" s="677"/>
      <c r="QXF76" s="677"/>
      <c r="QXG76" s="677"/>
      <c r="QXH76" s="677"/>
      <c r="QXI76" s="677"/>
      <c r="QXJ76" s="677"/>
      <c r="QXK76" s="677"/>
      <c r="QXL76" s="677"/>
      <c r="QXM76" s="677"/>
      <c r="QXN76" s="677"/>
      <c r="QXO76" s="677"/>
      <c r="QXP76" s="677"/>
      <c r="QXQ76" s="677"/>
      <c r="QXR76" s="677"/>
      <c r="QXS76" s="677"/>
      <c r="QXT76" s="677"/>
      <c r="QXU76" s="677"/>
      <c r="QXV76" s="677"/>
      <c r="QXW76" s="677"/>
      <c r="QXX76" s="677"/>
      <c r="QXY76" s="677"/>
      <c r="QXZ76" s="677"/>
      <c r="QYA76" s="677"/>
      <c r="QYB76" s="677"/>
      <c r="QYC76" s="677"/>
      <c r="QYD76" s="677"/>
      <c r="QYE76" s="677"/>
      <c r="QYF76" s="677"/>
      <c r="QYG76" s="677"/>
      <c r="QYH76" s="677"/>
      <c r="QYI76" s="677"/>
      <c r="QYJ76" s="677"/>
      <c r="QYK76" s="677"/>
      <c r="QYL76" s="677"/>
      <c r="QYM76" s="677"/>
      <c r="QYN76" s="677"/>
      <c r="QYO76" s="677"/>
      <c r="QYP76" s="677"/>
      <c r="QYQ76" s="677"/>
      <c r="QYR76" s="677"/>
      <c r="QYS76" s="677"/>
      <c r="QYT76" s="677"/>
      <c r="QYU76" s="677"/>
      <c r="QYV76" s="677"/>
      <c r="QYW76" s="677"/>
      <c r="QYX76" s="677"/>
      <c r="QYY76" s="677"/>
      <c r="QYZ76" s="677"/>
      <c r="QZA76" s="677"/>
      <c r="QZB76" s="677"/>
      <c r="QZC76" s="677"/>
      <c r="QZD76" s="677"/>
      <c r="QZE76" s="677"/>
      <c r="QZF76" s="677"/>
      <c r="QZG76" s="677"/>
      <c r="QZH76" s="677"/>
      <c r="QZI76" s="677"/>
      <c r="QZJ76" s="677"/>
      <c r="QZK76" s="677"/>
      <c r="QZL76" s="677"/>
      <c r="QZM76" s="677"/>
      <c r="QZN76" s="677"/>
      <c r="QZO76" s="677"/>
      <c r="QZP76" s="677"/>
      <c r="QZQ76" s="677"/>
      <c r="QZR76" s="677"/>
      <c r="QZS76" s="677"/>
      <c r="QZT76" s="677"/>
      <c r="QZU76" s="677"/>
      <c r="QZV76" s="677"/>
      <c r="QZW76" s="677"/>
      <c r="QZX76" s="677"/>
      <c r="QZY76" s="677"/>
      <c r="QZZ76" s="677"/>
      <c r="RAA76" s="677"/>
      <c r="RAB76" s="677"/>
      <c r="RAC76" s="677"/>
      <c r="RAD76" s="677"/>
      <c r="RAE76" s="677"/>
      <c r="RAF76" s="677"/>
      <c r="RAG76" s="677"/>
      <c r="RAH76" s="677"/>
      <c r="RAI76" s="677"/>
      <c r="RAJ76" s="677"/>
      <c r="RAK76" s="677"/>
      <c r="RAL76" s="677"/>
      <c r="RAM76" s="677"/>
      <c r="RAN76" s="677"/>
      <c r="RAO76" s="677"/>
      <c r="RAP76" s="677"/>
      <c r="RAQ76" s="677"/>
      <c r="RAR76" s="677"/>
      <c r="RAS76" s="677"/>
      <c r="RAT76" s="677"/>
      <c r="RAU76" s="677"/>
      <c r="RAV76" s="677"/>
      <c r="RAW76" s="677"/>
      <c r="RAX76" s="677"/>
      <c r="RAY76" s="677"/>
      <c r="RAZ76" s="677"/>
      <c r="RBA76" s="677"/>
      <c r="RBB76" s="677"/>
      <c r="RBC76" s="677"/>
      <c r="RBD76" s="677"/>
      <c r="RBE76" s="677"/>
      <c r="RBF76" s="677"/>
      <c r="RBG76" s="677"/>
      <c r="RBH76" s="677"/>
      <c r="RBI76" s="677"/>
      <c r="RBJ76" s="677"/>
      <c r="RBK76" s="677"/>
      <c r="RBL76" s="677"/>
      <c r="RBM76" s="677"/>
      <c r="RBN76" s="677"/>
      <c r="RBO76" s="677"/>
      <c r="RBP76" s="677"/>
      <c r="RBQ76" s="677"/>
      <c r="RBR76" s="677"/>
      <c r="RBS76" s="677"/>
      <c r="RBT76" s="677"/>
      <c r="RBU76" s="677"/>
      <c r="RBV76" s="677"/>
      <c r="RBW76" s="677"/>
      <c r="RBX76" s="677"/>
      <c r="RBY76" s="677"/>
      <c r="RBZ76" s="677"/>
      <c r="RCA76" s="677"/>
      <c r="RCB76" s="677"/>
      <c r="RCC76" s="677"/>
      <c r="RCD76" s="677"/>
      <c r="RCE76" s="677"/>
      <c r="RCF76" s="677"/>
      <c r="RCG76" s="677"/>
      <c r="RCH76" s="677"/>
      <c r="RCI76" s="677"/>
      <c r="RCJ76" s="677"/>
      <c r="RCK76" s="677"/>
      <c r="RCL76" s="677"/>
      <c r="RCM76" s="677"/>
      <c r="RCN76" s="677"/>
      <c r="RCO76" s="677"/>
      <c r="RCP76" s="677"/>
      <c r="RCQ76" s="677"/>
      <c r="RCR76" s="677"/>
      <c r="RCS76" s="677"/>
      <c r="RCT76" s="677"/>
      <c r="RCU76" s="677"/>
      <c r="RCV76" s="677"/>
      <c r="RCW76" s="677"/>
      <c r="RCX76" s="677"/>
      <c r="RCY76" s="677"/>
      <c r="RCZ76" s="677"/>
      <c r="RDA76" s="677"/>
      <c r="RDB76" s="677"/>
      <c r="RDC76" s="677"/>
      <c r="RDD76" s="677"/>
      <c r="RDE76" s="677"/>
      <c r="RDF76" s="677"/>
      <c r="RDG76" s="677"/>
      <c r="RDH76" s="677"/>
      <c r="RDI76" s="677"/>
      <c r="RDJ76" s="677"/>
      <c r="RDK76" s="677"/>
      <c r="RDL76" s="677"/>
      <c r="RDM76" s="677"/>
      <c r="RDN76" s="677"/>
      <c r="RDO76" s="677"/>
      <c r="RDP76" s="677"/>
      <c r="RDQ76" s="677"/>
      <c r="RDR76" s="677"/>
      <c r="RDS76" s="677"/>
      <c r="RDT76" s="677"/>
      <c r="RDU76" s="677"/>
      <c r="RDV76" s="677"/>
      <c r="RDW76" s="677"/>
      <c r="RDX76" s="677"/>
      <c r="RDY76" s="677"/>
      <c r="RDZ76" s="677"/>
      <c r="REA76" s="677"/>
      <c r="REB76" s="677"/>
      <c r="REC76" s="677"/>
      <c r="RED76" s="677"/>
      <c r="REE76" s="677"/>
      <c r="REF76" s="677"/>
      <c r="REG76" s="677"/>
      <c r="REH76" s="677"/>
      <c r="REI76" s="677"/>
      <c r="REJ76" s="677"/>
      <c r="REK76" s="677"/>
      <c r="REL76" s="677"/>
      <c r="REM76" s="677"/>
      <c r="REN76" s="677"/>
      <c r="REO76" s="677"/>
      <c r="REP76" s="677"/>
      <c r="REQ76" s="677"/>
      <c r="RER76" s="677"/>
      <c r="RES76" s="677"/>
      <c r="RET76" s="677"/>
      <c r="REU76" s="677"/>
      <c r="REV76" s="677"/>
      <c r="REW76" s="677"/>
      <c r="REX76" s="677"/>
      <c r="REY76" s="677"/>
      <c r="REZ76" s="677"/>
      <c r="RFA76" s="677"/>
      <c r="RFB76" s="677"/>
      <c r="RFC76" s="677"/>
      <c r="RFD76" s="677"/>
      <c r="RFE76" s="677"/>
      <c r="RFF76" s="677"/>
      <c r="RFG76" s="677"/>
      <c r="RFH76" s="677"/>
      <c r="RFI76" s="677"/>
      <c r="RFJ76" s="677"/>
      <c r="RFK76" s="677"/>
      <c r="RFL76" s="677"/>
      <c r="RFM76" s="677"/>
      <c r="RFN76" s="677"/>
      <c r="RFO76" s="677"/>
      <c r="RFP76" s="677"/>
      <c r="RFQ76" s="677"/>
      <c r="RFR76" s="677"/>
      <c r="RFS76" s="677"/>
      <c r="RFT76" s="677"/>
      <c r="RFU76" s="677"/>
      <c r="RFV76" s="677"/>
      <c r="RFW76" s="677"/>
      <c r="RFX76" s="677"/>
      <c r="RFY76" s="677"/>
      <c r="RFZ76" s="677"/>
      <c r="RGA76" s="677"/>
      <c r="RGB76" s="677"/>
      <c r="RGC76" s="677"/>
      <c r="RGD76" s="677"/>
      <c r="RGE76" s="677"/>
      <c r="RGF76" s="677"/>
      <c r="RGG76" s="677"/>
      <c r="RGH76" s="677"/>
      <c r="RGI76" s="677"/>
      <c r="RGJ76" s="677"/>
      <c r="RGK76" s="677"/>
      <c r="RGL76" s="677"/>
      <c r="RGM76" s="677"/>
      <c r="RGN76" s="677"/>
      <c r="RGO76" s="677"/>
      <c r="RGP76" s="677"/>
      <c r="RGQ76" s="677"/>
      <c r="RGR76" s="677"/>
      <c r="RGS76" s="677"/>
      <c r="RGT76" s="677"/>
      <c r="RGU76" s="677"/>
      <c r="RGV76" s="677"/>
      <c r="RGW76" s="677"/>
      <c r="RGX76" s="677"/>
      <c r="RGY76" s="677"/>
      <c r="RGZ76" s="677"/>
      <c r="RHA76" s="677"/>
      <c r="RHB76" s="677"/>
      <c r="RHC76" s="677"/>
      <c r="RHD76" s="677"/>
      <c r="RHE76" s="677"/>
      <c r="RHF76" s="677"/>
      <c r="RHG76" s="677"/>
      <c r="RHH76" s="677"/>
      <c r="RHI76" s="677"/>
      <c r="RHJ76" s="677"/>
      <c r="RHK76" s="677"/>
      <c r="RHL76" s="677"/>
      <c r="RHM76" s="677"/>
      <c r="RHN76" s="677"/>
      <c r="RHO76" s="677"/>
      <c r="RHP76" s="677"/>
      <c r="RHQ76" s="677"/>
      <c r="RHR76" s="677"/>
      <c r="RHS76" s="677"/>
      <c r="RHT76" s="677"/>
      <c r="RHU76" s="677"/>
      <c r="RHV76" s="677"/>
      <c r="RHW76" s="677"/>
      <c r="RHX76" s="677"/>
      <c r="RHY76" s="677"/>
      <c r="RHZ76" s="677"/>
      <c r="RIA76" s="677"/>
      <c r="RIB76" s="677"/>
      <c r="RIC76" s="677"/>
      <c r="RID76" s="677"/>
      <c r="RIE76" s="677"/>
      <c r="RIF76" s="677"/>
      <c r="RIG76" s="677"/>
      <c r="RIH76" s="677"/>
      <c r="RII76" s="677"/>
      <c r="RIJ76" s="677"/>
      <c r="RIK76" s="677"/>
      <c r="RIL76" s="677"/>
      <c r="RIM76" s="677"/>
      <c r="RIN76" s="677"/>
      <c r="RIO76" s="677"/>
      <c r="RIP76" s="677"/>
      <c r="RIQ76" s="677"/>
      <c r="RIR76" s="677"/>
      <c r="RIS76" s="677"/>
      <c r="RIT76" s="677"/>
      <c r="RIU76" s="677"/>
      <c r="RIV76" s="677"/>
      <c r="RIW76" s="677"/>
      <c r="RIX76" s="677"/>
      <c r="RIY76" s="677"/>
      <c r="RIZ76" s="677"/>
      <c r="RJA76" s="677"/>
      <c r="RJB76" s="677"/>
      <c r="RJC76" s="677"/>
      <c r="RJD76" s="677"/>
      <c r="RJE76" s="677"/>
      <c r="RJF76" s="677"/>
      <c r="RJG76" s="677"/>
      <c r="RJH76" s="677"/>
      <c r="RJI76" s="677"/>
      <c r="RJJ76" s="677"/>
      <c r="RJK76" s="677"/>
      <c r="RJL76" s="677"/>
      <c r="RJM76" s="677"/>
      <c r="RJN76" s="677"/>
      <c r="RJO76" s="677"/>
      <c r="RJP76" s="677"/>
      <c r="RJQ76" s="677"/>
      <c r="RJR76" s="677"/>
      <c r="RJS76" s="677"/>
      <c r="RJT76" s="677"/>
      <c r="RJU76" s="677"/>
      <c r="RJV76" s="677"/>
      <c r="RJW76" s="677"/>
      <c r="RJX76" s="677"/>
      <c r="RJY76" s="677"/>
      <c r="RJZ76" s="677"/>
      <c r="RKA76" s="677"/>
      <c r="RKB76" s="677"/>
      <c r="RKC76" s="677"/>
      <c r="RKD76" s="677"/>
      <c r="RKE76" s="677"/>
      <c r="RKF76" s="677"/>
      <c r="RKG76" s="677"/>
      <c r="RKH76" s="677"/>
      <c r="RKI76" s="677"/>
      <c r="RKJ76" s="677"/>
      <c r="RKK76" s="677"/>
      <c r="RKL76" s="677"/>
      <c r="RKM76" s="677"/>
      <c r="RKN76" s="677"/>
      <c r="RKO76" s="677"/>
      <c r="RKP76" s="677"/>
      <c r="RKQ76" s="677"/>
      <c r="RKR76" s="677"/>
      <c r="RKS76" s="677"/>
      <c r="RKT76" s="677"/>
      <c r="RKU76" s="677"/>
      <c r="RKV76" s="677"/>
      <c r="RKW76" s="677"/>
      <c r="RKX76" s="677"/>
      <c r="RKY76" s="677"/>
      <c r="RKZ76" s="677"/>
      <c r="RLA76" s="677"/>
      <c r="RLB76" s="677"/>
      <c r="RLC76" s="677"/>
      <c r="RLD76" s="677"/>
      <c r="RLE76" s="677"/>
      <c r="RLF76" s="677"/>
      <c r="RLG76" s="677"/>
      <c r="RLH76" s="677"/>
      <c r="RLI76" s="677"/>
      <c r="RLJ76" s="677"/>
      <c r="RLK76" s="677"/>
      <c r="RLL76" s="677"/>
      <c r="RLM76" s="677"/>
      <c r="RLN76" s="677"/>
      <c r="RLO76" s="677"/>
      <c r="RLP76" s="677"/>
      <c r="RLQ76" s="677"/>
      <c r="RLR76" s="677"/>
      <c r="RLS76" s="677"/>
      <c r="RLT76" s="677"/>
      <c r="RLU76" s="677"/>
      <c r="RLV76" s="677"/>
      <c r="RLW76" s="677"/>
      <c r="RLX76" s="677"/>
      <c r="RLY76" s="677"/>
      <c r="RLZ76" s="677"/>
      <c r="RMA76" s="677"/>
      <c r="RMB76" s="677"/>
      <c r="RMC76" s="677"/>
      <c r="RMD76" s="677"/>
      <c r="RME76" s="677"/>
      <c r="RMF76" s="677"/>
      <c r="RMG76" s="677"/>
      <c r="RMH76" s="677"/>
      <c r="RMI76" s="677"/>
      <c r="RMJ76" s="677"/>
      <c r="RMK76" s="677"/>
      <c r="RML76" s="677"/>
      <c r="RMM76" s="677"/>
      <c r="RMN76" s="677"/>
      <c r="RMO76" s="677"/>
      <c r="RMP76" s="677"/>
      <c r="RMQ76" s="677"/>
      <c r="RMR76" s="677"/>
      <c r="RMS76" s="677"/>
      <c r="RMT76" s="677"/>
      <c r="RMU76" s="677"/>
      <c r="RMV76" s="677"/>
      <c r="RMW76" s="677"/>
      <c r="RMX76" s="677"/>
      <c r="RMY76" s="677"/>
      <c r="RMZ76" s="677"/>
      <c r="RNA76" s="677"/>
      <c r="RNB76" s="677"/>
      <c r="RNC76" s="677"/>
      <c r="RND76" s="677"/>
      <c r="RNE76" s="677"/>
      <c r="RNF76" s="677"/>
      <c r="RNG76" s="677"/>
      <c r="RNH76" s="677"/>
      <c r="RNI76" s="677"/>
      <c r="RNJ76" s="677"/>
      <c r="RNK76" s="677"/>
      <c r="RNL76" s="677"/>
      <c r="RNM76" s="677"/>
      <c r="RNN76" s="677"/>
      <c r="RNO76" s="677"/>
      <c r="RNP76" s="677"/>
      <c r="RNQ76" s="677"/>
      <c r="RNR76" s="677"/>
      <c r="RNS76" s="677"/>
      <c r="RNT76" s="677"/>
      <c r="RNU76" s="677"/>
      <c r="RNV76" s="677"/>
      <c r="RNW76" s="677"/>
      <c r="RNX76" s="677"/>
      <c r="RNY76" s="677"/>
      <c r="RNZ76" s="677"/>
      <c r="ROA76" s="677"/>
      <c r="ROB76" s="677"/>
      <c r="ROC76" s="677"/>
      <c r="ROD76" s="677"/>
      <c r="ROE76" s="677"/>
      <c r="ROF76" s="677"/>
      <c r="ROG76" s="677"/>
      <c r="ROH76" s="677"/>
      <c r="ROI76" s="677"/>
      <c r="ROJ76" s="677"/>
      <c r="ROK76" s="677"/>
      <c r="ROL76" s="677"/>
      <c r="ROM76" s="677"/>
      <c r="RON76" s="677"/>
      <c r="ROO76" s="677"/>
      <c r="ROP76" s="677"/>
      <c r="ROQ76" s="677"/>
      <c r="ROR76" s="677"/>
      <c r="ROS76" s="677"/>
      <c r="ROT76" s="677"/>
      <c r="ROU76" s="677"/>
      <c r="ROV76" s="677"/>
      <c r="ROW76" s="677"/>
      <c r="ROX76" s="677"/>
      <c r="ROY76" s="677"/>
      <c r="ROZ76" s="677"/>
      <c r="RPA76" s="677"/>
      <c r="RPB76" s="677"/>
      <c r="RPC76" s="677"/>
      <c r="RPD76" s="677"/>
      <c r="RPE76" s="677"/>
      <c r="RPF76" s="677"/>
      <c r="RPG76" s="677"/>
      <c r="RPH76" s="677"/>
      <c r="RPI76" s="677"/>
      <c r="RPJ76" s="677"/>
      <c r="RPK76" s="677"/>
      <c r="RPL76" s="677"/>
      <c r="RPM76" s="677"/>
      <c r="RPN76" s="677"/>
      <c r="RPO76" s="677"/>
      <c r="RPP76" s="677"/>
      <c r="RPQ76" s="677"/>
      <c r="RPR76" s="677"/>
      <c r="RPS76" s="677"/>
      <c r="RPT76" s="677"/>
      <c r="RPU76" s="677"/>
      <c r="RPV76" s="677"/>
      <c r="RPW76" s="677"/>
      <c r="RPX76" s="677"/>
      <c r="RPY76" s="677"/>
      <c r="RPZ76" s="677"/>
      <c r="RQA76" s="677"/>
      <c r="RQB76" s="677"/>
      <c r="RQC76" s="677"/>
      <c r="RQD76" s="677"/>
      <c r="RQE76" s="677"/>
      <c r="RQF76" s="677"/>
      <c r="RQG76" s="677"/>
      <c r="RQH76" s="677"/>
      <c r="RQI76" s="677"/>
      <c r="RQJ76" s="677"/>
      <c r="RQK76" s="677"/>
      <c r="RQL76" s="677"/>
      <c r="RQM76" s="677"/>
      <c r="RQN76" s="677"/>
      <c r="RQO76" s="677"/>
      <c r="RQP76" s="677"/>
      <c r="RQQ76" s="677"/>
      <c r="RQR76" s="677"/>
      <c r="RQS76" s="677"/>
      <c r="RQT76" s="677"/>
      <c r="RQU76" s="677"/>
      <c r="RQV76" s="677"/>
      <c r="RQW76" s="677"/>
      <c r="RQX76" s="677"/>
      <c r="RQY76" s="677"/>
      <c r="RQZ76" s="677"/>
      <c r="RRA76" s="677"/>
      <c r="RRB76" s="677"/>
      <c r="RRC76" s="677"/>
      <c r="RRD76" s="677"/>
      <c r="RRE76" s="677"/>
      <c r="RRF76" s="677"/>
      <c r="RRG76" s="677"/>
      <c r="RRH76" s="677"/>
      <c r="RRI76" s="677"/>
      <c r="RRJ76" s="677"/>
      <c r="RRK76" s="677"/>
      <c r="RRL76" s="677"/>
      <c r="RRM76" s="677"/>
      <c r="RRN76" s="677"/>
      <c r="RRO76" s="677"/>
      <c r="RRP76" s="677"/>
      <c r="RRQ76" s="677"/>
      <c r="RRR76" s="677"/>
      <c r="RRS76" s="677"/>
      <c r="RRT76" s="677"/>
      <c r="RRU76" s="677"/>
      <c r="RRV76" s="677"/>
      <c r="RRW76" s="677"/>
      <c r="RRX76" s="677"/>
      <c r="RRY76" s="677"/>
      <c r="RRZ76" s="677"/>
      <c r="RSA76" s="677"/>
      <c r="RSB76" s="677"/>
      <c r="RSC76" s="677"/>
      <c r="RSD76" s="677"/>
      <c r="RSE76" s="677"/>
      <c r="RSF76" s="677"/>
      <c r="RSG76" s="677"/>
      <c r="RSH76" s="677"/>
      <c r="RSI76" s="677"/>
      <c r="RSJ76" s="677"/>
      <c r="RSK76" s="677"/>
      <c r="RSL76" s="677"/>
      <c r="RSM76" s="677"/>
      <c r="RSN76" s="677"/>
      <c r="RSO76" s="677"/>
      <c r="RSP76" s="677"/>
      <c r="RSQ76" s="677"/>
      <c r="RSR76" s="677"/>
      <c r="RSS76" s="677"/>
      <c r="RST76" s="677"/>
      <c r="RSU76" s="677"/>
      <c r="RSV76" s="677"/>
      <c r="RSW76" s="677"/>
      <c r="RSX76" s="677"/>
      <c r="RSY76" s="677"/>
      <c r="RSZ76" s="677"/>
      <c r="RTA76" s="677"/>
      <c r="RTB76" s="677"/>
      <c r="RTC76" s="677"/>
      <c r="RTD76" s="677"/>
      <c r="RTE76" s="677"/>
      <c r="RTF76" s="677"/>
      <c r="RTG76" s="677"/>
      <c r="RTH76" s="677"/>
      <c r="RTI76" s="677"/>
      <c r="RTJ76" s="677"/>
      <c r="RTK76" s="677"/>
      <c r="RTL76" s="677"/>
      <c r="RTM76" s="677"/>
      <c r="RTN76" s="677"/>
      <c r="RTO76" s="677"/>
      <c r="RTP76" s="677"/>
      <c r="RTQ76" s="677"/>
      <c r="RTR76" s="677"/>
      <c r="RTS76" s="677"/>
      <c r="RTT76" s="677"/>
      <c r="RTU76" s="677"/>
      <c r="RTV76" s="677"/>
      <c r="RTW76" s="677"/>
      <c r="RTX76" s="677"/>
      <c r="RTY76" s="677"/>
      <c r="RTZ76" s="677"/>
      <c r="RUA76" s="677"/>
      <c r="RUB76" s="677"/>
      <c r="RUC76" s="677"/>
      <c r="RUD76" s="677"/>
      <c r="RUE76" s="677"/>
      <c r="RUF76" s="677"/>
      <c r="RUG76" s="677"/>
      <c r="RUH76" s="677"/>
      <c r="RUI76" s="677"/>
      <c r="RUJ76" s="677"/>
      <c r="RUK76" s="677"/>
      <c r="RUL76" s="677"/>
      <c r="RUM76" s="677"/>
      <c r="RUN76" s="677"/>
      <c r="RUO76" s="677"/>
      <c r="RUP76" s="677"/>
      <c r="RUQ76" s="677"/>
      <c r="RUR76" s="677"/>
      <c r="RUS76" s="677"/>
      <c r="RUT76" s="677"/>
      <c r="RUU76" s="677"/>
      <c r="RUV76" s="677"/>
      <c r="RUW76" s="677"/>
      <c r="RUX76" s="677"/>
      <c r="RUY76" s="677"/>
      <c r="RUZ76" s="677"/>
      <c r="RVA76" s="677"/>
      <c r="RVB76" s="677"/>
      <c r="RVC76" s="677"/>
      <c r="RVD76" s="677"/>
      <c r="RVE76" s="677"/>
      <c r="RVF76" s="677"/>
      <c r="RVG76" s="677"/>
      <c r="RVH76" s="677"/>
      <c r="RVI76" s="677"/>
      <c r="RVJ76" s="677"/>
      <c r="RVK76" s="677"/>
      <c r="RVL76" s="677"/>
      <c r="RVM76" s="677"/>
      <c r="RVN76" s="677"/>
      <c r="RVO76" s="677"/>
      <c r="RVP76" s="677"/>
      <c r="RVQ76" s="677"/>
      <c r="RVR76" s="677"/>
      <c r="RVS76" s="677"/>
      <c r="RVT76" s="677"/>
      <c r="RVU76" s="677"/>
      <c r="RVV76" s="677"/>
      <c r="RVW76" s="677"/>
      <c r="RVX76" s="677"/>
      <c r="RVY76" s="677"/>
      <c r="RVZ76" s="677"/>
      <c r="RWA76" s="677"/>
      <c r="RWB76" s="677"/>
      <c r="RWC76" s="677"/>
      <c r="RWD76" s="677"/>
      <c r="RWE76" s="677"/>
      <c r="RWF76" s="677"/>
      <c r="RWG76" s="677"/>
      <c r="RWH76" s="677"/>
      <c r="RWI76" s="677"/>
      <c r="RWJ76" s="677"/>
      <c r="RWK76" s="677"/>
      <c r="RWL76" s="677"/>
      <c r="RWM76" s="677"/>
      <c r="RWN76" s="677"/>
      <c r="RWO76" s="677"/>
      <c r="RWP76" s="677"/>
      <c r="RWQ76" s="677"/>
      <c r="RWR76" s="677"/>
      <c r="RWS76" s="677"/>
      <c r="RWT76" s="677"/>
      <c r="RWU76" s="677"/>
      <c r="RWV76" s="677"/>
      <c r="RWW76" s="677"/>
      <c r="RWX76" s="677"/>
      <c r="RWY76" s="677"/>
      <c r="RWZ76" s="677"/>
      <c r="RXA76" s="677"/>
      <c r="RXB76" s="677"/>
      <c r="RXC76" s="677"/>
      <c r="RXD76" s="677"/>
      <c r="RXE76" s="677"/>
      <c r="RXF76" s="677"/>
      <c r="RXG76" s="677"/>
      <c r="RXH76" s="677"/>
      <c r="RXI76" s="677"/>
      <c r="RXJ76" s="677"/>
      <c r="RXK76" s="677"/>
      <c r="RXL76" s="677"/>
      <c r="RXM76" s="677"/>
      <c r="RXN76" s="677"/>
      <c r="RXO76" s="677"/>
      <c r="RXP76" s="677"/>
      <c r="RXQ76" s="677"/>
      <c r="RXR76" s="677"/>
      <c r="RXS76" s="677"/>
      <c r="RXT76" s="677"/>
      <c r="RXU76" s="677"/>
      <c r="RXV76" s="677"/>
      <c r="RXW76" s="677"/>
      <c r="RXX76" s="677"/>
      <c r="RXY76" s="677"/>
      <c r="RXZ76" s="677"/>
      <c r="RYA76" s="677"/>
      <c r="RYB76" s="677"/>
      <c r="RYC76" s="677"/>
      <c r="RYD76" s="677"/>
      <c r="RYE76" s="677"/>
      <c r="RYF76" s="677"/>
      <c r="RYG76" s="677"/>
      <c r="RYH76" s="677"/>
      <c r="RYI76" s="677"/>
      <c r="RYJ76" s="677"/>
      <c r="RYK76" s="677"/>
      <c r="RYL76" s="677"/>
      <c r="RYM76" s="677"/>
      <c r="RYN76" s="677"/>
      <c r="RYO76" s="677"/>
      <c r="RYP76" s="677"/>
      <c r="RYQ76" s="677"/>
      <c r="RYR76" s="677"/>
      <c r="RYS76" s="677"/>
      <c r="RYT76" s="677"/>
      <c r="RYU76" s="677"/>
      <c r="RYV76" s="677"/>
      <c r="RYW76" s="677"/>
      <c r="RYX76" s="677"/>
      <c r="RYY76" s="677"/>
      <c r="RYZ76" s="677"/>
      <c r="RZA76" s="677"/>
      <c r="RZB76" s="677"/>
      <c r="RZC76" s="677"/>
      <c r="RZD76" s="677"/>
      <c r="RZE76" s="677"/>
      <c r="RZF76" s="677"/>
      <c r="RZG76" s="677"/>
      <c r="RZH76" s="677"/>
      <c r="RZI76" s="677"/>
      <c r="RZJ76" s="677"/>
      <c r="RZK76" s="677"/>
      <c r="RZL76" s="677"/>
      <c r="RZM76" s="677"/>
      <c r="RZN76" s="677"/>
      <c r="RZO76" s="677"/>
      <c r="RZP76" s="677"/>
      <c r="RZQ76" s="677"/>
      <c r="RZR76" s="677"/>
      <c r="RZS76" s="677"/>
      <c r="RZT76" s="677"/>
      <c r="RZU76" s="677"/>
      <c r="RZV76" s="677"/>
      <c r="RZW76" s="677"/>
      <c r="RZX76" s="677"/>
      <c r="RZY76" s="677"/>
      <c r="RZZ76" s="677"/>
      <c r="SAA76" s="677"/>
      <c r="SAB76" s="677"/>
      <c r="SAC76" s="677"/>
      <c r="SAD76" s="677"/>
      <c r="SAE76" s="677"/>
      <c r="SAF76" s="677"/>
      <c r="SAG76" s="677"/>
      <c r="SAH76" s="677"/>
      <c r="SAI76" s="677"/>
      <c r="SAJ76" s="677"/>
      <c r="SAK76" s="677"/>
      <c r="SAL76" s="677"/>
      <c r="SAM76" s="677"/>
      <c r="SAN76" s="677"/>
      <c r="SAO76" s="677"/>
      <c r="SAP76" s="677"/>
      <c r="SAQ76" s="677"/>
      <c r="SAR76" s="677"/>
      <c r="SAS76" s="677"/>
      <c r="SAT76" s="677"/>
      <c r="SAU76" s="677"/>
      <c r="SAV76" s="677"/>
      <c r="SAW76" s="677"/>
      <c r="SAX76" s="677"/>
      <c r="SAY76" s="677"/>
      <c r="SAZ76" s="677"/>
      <c r="SBA76" s="677"/>
      <c r="SBB76" s="677"/>
      <c r="SBC76" s="677"/>
      <c r="SBD76" s="677"/>
      <c r="SBE76" s="677"/>
      <c r="SBF76" s="677"/>
      <c r="SBG76" s="677"/>
      <c r="SBH76" s="677"/>
      <c r="SBI76" s="677"/>
      <c r="SBJ76" s="677"/>
      <c r="SBK76" s="677"/>
      <c r="SBL76" s="677"/>
      <c r="SBM76" s="677"/>
      <c r="SBN76" s="677"/>
      <c r="SBO76" s="677"/>
      <c r="SBP76" s="677"/>
      <c r="SBQ76" s="677"/>
      <c r="SBR76" s="677"/>
      <c r="SBS76" s="677"/>
      <c r="SBT76" s="677"/>
      <c r="SBU76" s="677"/>
      <c r="SBV76" s="677"/>
      <c r="SBW76" s="677"/>
      <c r="SBX76" s="677"/>
      <c r="SBY76" s="677"/>
      <c r="SBZ76" s="677"/>
      <c r="SCA76" s="677"/>
      <c r="SCB76" s="677"/>
      <c r="SCC76" s="677"/>
      <c r="SCD76" s="677"/>
      <c r="SCE76" s="677"/>
      <c r="SCF76" s="677"/>
      <c r="SCG76" s="677"/>
      <c r="SCH76" s="677"/>
      <c r="SCI76" s="677"/>
      <c r="SCJ76" s="677"/>
      <c r="SCK76" s="677"/>
      <c r="SCL76" s="677"/>
      <c r="SCM76" s="677"/>
      <c r="SCN76" s="677"/>
      <c r="SCO76" s="677"/>
      <c r="SCP76" s="677"/>
      <c r="SCQ76" s="677"/>
      <c r="SCR76" s="677"/>
      <c r="SCS76" s="677"/>
      <c r="SCT76" s="677"/>
      <c r="SCU76" s="677"/>
      <c r="SCV76" s="677"/>
      <c r="SCW76" s="677"/>
      <c r="SCX76" s="677"/>
      <c r="SCY76" s="677"/>
      <c r="SCZ76" s="677"/>
      <c r="SDA76" s="677"/>
      <c r="SDB76" s="677"/>
      <c r="SDC76" s="677"/>
      <c r="SDD76" s="677"/>
      <c r="SDE76" s="677"/>
      <c r="SDF76" s="677"/>
      <c r="SDG76" s="677"/>
      <c r="SDH76" s="677"/>
      <c r="SDI76" s="677"/>
      <c r="SDJ76" s="677"/>
      <c r="SDK76" s="677"/>
      <c r="SDL76" s="677"/>
      <c r="SDM76" s="677"/>
      <c r="SDN76" s="677"/>
      <c r="SDO76" s="677"/>
      <c r="SDP76" s="677"/>
      <c r="SDQ76" s="677"/>
      <c r="SDR76" s="677"/>
      <c r="SDS76" s="677"/>
      <c r="SDT76" s="677"/>
      <c r="SDU76" s="677"/>
      <c r="SDV76" s="677"/>
      <c r="SDW76" s="677"/>
      <c r="SDX76" s="677"/>
      <c r="SDY76" s="677"/>
      <c r="SDZ76" s="677"/>
      <c r="SEA76" s="677"/>
      <c r="SEB76" s="677"/>
      <c r="SEC76" s="677"/>
      <c r="SED76" s="677"/>
      <c r="SEE76" s="677"/>
      <c r="SEF76" s="677"/>
      <c r="SEG76" s="677"/>
      <c r="SEH76" s="677"/>
      <c r="SEI76" s="677"/>
      <c r="SEJ76" s="677"/>
      <c r="SEK76" s="677"/>
      <c r="SEL76" s="677"/>
      <c r="SEM76" s="677"/>
      <c r="SEN76" s="677"/>
      <c r="SEO76" s="677"/>
      <c r="SEP76" s="677"/>
      <c r="SEQ76" s="677"/>
      <c r="SER76" s="677"/>
      <c r="SES76" s="677"/>
      <c r="SET76" s="677"/>
      <c r="SEU76" s="677"/>
      <c r="SEV76" s="677"/>
      <c r="SEW76" s="677"/>
      <c r="SEX76" s="677"/>
      <c r="SEY76" s="677"/>
      <c r="SEZ76" s="677"/>
      <c r="SFA76" s="677"/>
      <c r="SFB76" s="677"/>
      <c r="SFC76" s="677"/>
      <c r="SFD76" s="677"/>
      <c r="SFE76" s="677"/>
      <c r="SFF76" s="677"/>
      <c r="SFG76" s="677"/>
      <c r="SFH76" s="677"/>
      <c r="SFI76" s="677"/>
      <c r="SFJ76" s="677"/>
      <c r="SFK76" s="677"/>
      <c r="SFL76" s="677"/>
      <c r="SFM76" s="677"/>
      <c r="SFN76" s="677"/>
      <c r="SFO76" s="677"/>
      <c r="SFP76" s="677"/>
      <c r="SFQ76" s="677"/>
      <c r="SFR76" s="677"/>
      <c r="SFS76" s="677"/>
      <c r="SFT76" s="677"/>
      <c r="SFU76" s="677"/>
      <c r="SFV76" s="677"/>
      <c r="SFW76" s="677"/>
      <c r="SFX76" s="677"/>
      <c r="SFY76" s="677"/>
      <c r="SFZ76" s="677"/>
      <c r="SGA76" s="677"/>
      <c r="SGB76" s="677"/>
      <c r="SGC76" s="677"/>
      <c r="SGD76" s="677"/>
      <c r="SGE76" s="677"/>
      <c r="SGF76" s="677"/>
      <c r="SGG76" s="677"/>
      <c r="SGH76" s="677"/>
      <c r="SGI76" s="677"/>
      <c r="SGJ76" s="677"/>
      <c r="SGK76" s="677"/>
      <c r="SGL76" s="677"/>
      <c r="SGM76" s="677"/>
      <c r="SGN76" s="677"/>
      <c r="SGO76" s="677"/>
      <c r="SGP76" s="677"/>
      <c r="SGQ76" s="677"/>
      <c r="SGR76" s="677"/>
      <c r="SGS76" s="677"/>
      <c r="SGT76" s="677"/>
      <c r="SGU76" s="677"/>
      <c r="SGV76" s="677"/>
      <c r="SGW76" s="677"/>
      <c r="SGX76" s="677"/>
      <c r="SGY76" s="677"/>
      <c r="SGZ76" s="677"/>
      <c r="SHA76" s="677"/>
      <c r="SHB76" s="677"/>
      <c r="SHC76" s="677"/>
      <c r="SHD76" s="677"/>
      <c r="SHE76" s="677"/>
      <c r="SHF76" s="677"/>
      <c r="SHG76" s="677"/>
      <c r="SHH76" s="677"/>
      <c r="SHI76" s="677"/>
      <c r="SHJ76" s="677"/>
      <c r="SHK76" s="677"/>
      <c r="SHL76" s="677"/>
      <c r="SHM76" s="677"/>
      <c r="SHN76" s="677"/>
      <c r="SHO76" s="677"/>
      <c r="SHP76" s="677"/>
      <c r="SHQ76" s="677"/>
      <c r="SHR76" s="677"/>
      <c r="SHS76" s="677"/>
      <c r="SHT76" s="677"/>
      <c r="SHU76" s="677"/>
      <c r="SHV76" s="677"/>
      <c r="SHW76" s="677"/>
      <c r="SHX76" s="677"/>
      <c r="SHY76" s="677"/>
      <c r="SHZ76" s="677"/>
      <c r="SIA76" s="677"/>
      <c r="SIB76" s="677"/>
      <c r="SIC76" s="677"/>
      <c r="SID76" s="677"/>
      <c r="SIE76" s="677"/>
      <c r="SIF76" s="677"/>
      <c r="SIG76" s="677"/>
      <c r="SIH76" s="677"/>
      <c r="SII76" s="677"/>
      <c r="SIJ76" s="677"/>
      <c r="SIK76" s="677"/>
      <c r="SIL76" s="677"/>
      <c r="SIM76" s="677"/>
      <c r="SIN76" s="677"/>
      <c r="SIO76" s="677"/>
      <c r="SIP76" s="677"/>
      <c r="SIQ76" s="677"/>
      <c r="SIR76" s="677"/>
      <c r="SIS76" s="677"/>
      <c r="SIT76" s="677"/>
      <c r="SIU76" s="677"/>
      <c r="SIV76" s="677"/>
      <c r="SIW76" s="677"/>
      <c r="SIX76" s="677"/>
      <c r="SIY76" s="677"/>
      <c r="SIZ76" s="677"/>
      <c r="SJA76" s="677"/>
      <c r="SJB76" s="677"/>
      <c r="SJC76" s="677"/>
      <c r="SJD76" s="677"/>
      <c r="SJE76" s="677"/>
      <c r="SJF76" s="677"/>
      <c r="SJG76" s="677"/>
      <c r="SJH76" s="677"/>
      <c r="SJI76" s="677"/>
      <c r="SJJ76" s="677"/>
      <c r="SJK76" s="677"/>
      <c r="SJL76" s="677"/>
      <c r="SJM76" s="677"/>
      <c r="SJN76" s="677"/>
      <c r="SJO76" s="677"/>
      <c r="SJP76" s="677"/>
      <c r="SJQ76" s="677"/>
      <c r="SJR76" s="677"/>
      <c r="SJS76" s="677"/>
      <c r="SJT76" s="677"/>
      <c r="SJU76" s="677"/>
      <c r="SJV76" s="677"/>
      <c r="SJW76" s="677"/>
      <c r="SJX76" s="677"/>
      <c r="SJY76" s="677"/>
      <c r="SJZ76" s="677"/>
      <c r="SKA76" s="677"/>
      <c r="SKB76" s="677"/>
      <c r="SKC76" s="677"/>
      <c r="SKD76" s="677"/>
      <c r="SKE76" s="677"/>
      <c r="SKF76" s="677"/>
      <c r="SKG76" s="677"/>
      <c r="SKH76" s="677"/>
      <c r="SKI76" s="677"/>
      <c r="SKJ76" s="677"/>
      <c r="SKK76" s="677"/>
      <c r="SKL76" s="677"/>
      <c r="SKM76" s="677"/>
      <c r="SKN76" s="677"/>
      <c r="SKO76" s="677"/>
      <c r="SKP76" s="677"/>
      <c r="SKQ76" s="677"/>
      <c r="SKR76" s="677"/>
      <c r="SKS76" s="677"/>
      <c r="SKT76" s="677"/>
      <c r="SKU76" s="677"/>
      <c r="SKV76" s="677"/>
      <c r="SKW76" s="677"/>
      <c r="SKX76" s="677"/>
      <c r="SKY76" s="677"/>
      <c r="SKZ76" s="677"/>
      <c r="SLA76" s="677"/>
      <c r="SLB76" s="677"/>
      <c r="SLC76" s="677"/>
      <c r="SLD76" s="677"/>
      <c r="SLE76" s="677"/>
      <c r="SLF76" s="677"/>
      <c r="SLG76" s="677"/>
      <c r="SLH76" s="677"/>
      <c r="SLI76" s="677"/>
      <c r="SLJ76" s="677"/>
      <c r="SLK76" s="677"/>
      <c r="SLL76" s="677"/>
      <c r="SLM76" s="677"/>
      <c r="SLN76" s="677"/>
      <c r="SLO76" s="677"/>
      <c r="SLP76" s="677"/>
      <c r="SLQ76" s="677"/>
      <c r="SLR76" s="677"/>
      <c r="SLS76" s="677"/>
      <c r="SLT76" s="677"/>
      <c r="SLU76" s="677"/>
      <c r="SLV76" s="677"/>
      <c r="SLW76" s="677"/>
      <c r="SLX76" s="677"/>
      <c r="SLY76" s="677"/>
      <c r="SLZ76" s="677"/>
      <c r="SMA76" s="677"/>
      <c r="SMB76" s="677"/>
      <c r="SMC76" s="677"/>
      <c r="SMD76" s="677"/>
      <c r="SME76" s="677"/>
      <c r="SMF76" s="677"/>
      <c r="SMG76" s="677"/>
      <c r="SMH76" s="677"/>
      <c r="SMI76" s="677"/>
      <c r="SMJ76" s="677"/>
      <c r="SMK76" s="677"/>
      <c r="SML76" s="677"/>
      <c r="SMM76" s="677"/>
      <c r="SMN76" s="677"/>
      <c r="SMO76" s="677"/>
      <c r="SMP76" s="677"/>
      <c r="SMQ76" s="677"/>
      <c r="SMR76" s="677"/>
      <c r="SMS76" s="677"/>
      <c r="SMT76" s="677"/>
      <c r="SMU76" s="677"/>
      <c r="SMV76" s="677"/>
      <c r="SMW76" s="677"/>
      <c r="SMX76" s="677"/>
      <c r="SMY76" s="677"/>
      <c r="SMZ76" s="677"/>
      <c r="SNA76" s="677"/>
      <c r="SNB76" s="677"/>
      <c r="SNC76" s="677"/>
      <c r="SND76" s="677"/>
      <c r="SNE76" s="677"/>
      <c r="SNF76" s="677"/>
      <c r="SNG76" s="677"/>
      <c r="SNH76" s="677"/>
      <c r="SNI76" s="677"/>
      <c r="SNJ76" s="677"/>
      <c r="SNK76" s="677"/>
      <c r="SNL76" s="677"/>
      <c r="SNM76" s="677"/>
      <c r="SNN76" s="677"/>
      <c r="SNO76" s="677"/>
      <c r="SNP76" s="677"/>
      <c r="SNQ76" s="677"/>
      <c r="SNR76" s="677"/>
      <c r="SNS76" s="677"/>
      <c r="SNT76" s="677"/>
      <c r="SNU76" s="677"/>
      <c r="SNV76" s="677"/>
      <c r="SNW76" s="677"/>
      <c r="SNX76" s="677"/>
      <c r="SNY76" s="677"/>
      <c r="SNZ76" s="677"/>
      <c r="SOA76" s="677"/>
      <c r="SOB76" s="677"/>
      <c r="SOC76" s="677"/>
      <c r="SOD76" s="677"/>
      <c r="SOE76" s="677"/>
      <c r="SOF76" s="677"/>
      <c r="SOG76" s="677"/>
      <c r="SOH76" s="677"/>
      <c r="SOI76" s="677"/>
      <c r="SOJ76" s="677"/>
      <c r="SOK76" s="677"/>
      <c r="SOL76" s="677"/>
      <c r="SOM76" s="677"/>
      <c r="SON76" s="677"/>
      <c r="SOO76" s="677"/>
      <c r="SOP76" s="677"/>
      <c r="SOQ76" s="677"/>
      <c r="SOR76" s="677"/>
      <c r="SOS76" s="677"/>
      <c r="SOT76" s="677"/>
      <c r="SOU76" s="677"/>
      <c r="SOV76" s="677"/>
      <c r="SOW76" s="677"/>
      <c r="SOX76" s="677"/>
      <c r="SOY76" s="677"/>
      <c r="SOZ76" s="677"/>
      <c r="SPA76" s="677"/>
      <c r="SPB76" s="677"/>
      <c r="SPC76" s="677"/>
      <c r="SPD76" s="677"/>
      <c r="SPE76" s="677"/>
      <c r="SPF76" s="677"/>
      <c r="SPG76" s="677"/>
      <c r="SPH76" s="677"/>
      <c r="SPI76" s="677"/>
      <c r="SPJ76" s="677"/>
      <c r="SPK76" s="677"/>
      <c r="SPL76" s="677"/>
      <c r="SPM76" s="677"/>
      <c r="SPN76" s="677"/>
      <c r="SPO76" s="677"/>
      <c r="SPP76" s="677"/>
      <c r="SPQ76" s="677"/>
      <c r="SPR76" s="677"/>
      <c r="SPS76" s="677"/>
      <c r="SPT76" s="677"/>
      <c r="SPU76" s="677"/>
      <c r="SPV76" s="677"/>
      <c r="SPW76" s="677"/>
      <c r="SPX76" s="677"/>
      <c r="SPY76" s="677"/>
      <c r="SPZ76" s="677"/>
      <c r="SQA76" s="677"/>
      <c r="SQB76" s="677"/>
      <c r="SQC76" s="677"/>
      <c r="SQD76" s="677"/>
      <c r="SQE76" s="677"/>
      <c r="SQF76" s="677"/>
      <c r="SQG76" s="677"/>
      <c r="SQH76" s="677"/>
      <c r="SQI76" s="677"/>
      <c r="SQJ76" s="677"/>
      <c r="SQK76" s="677"/>
      <c r="SQL76" s="677"/>
      <c r="SQM76" s="677"/>
      <c r="SQN76" s="677"/>
      <c r="SQO76" s="677"/>
      <c r="SQP76" s="677"/>
      <c r="SQQ76" s="677"/>
      <c r="SQR76" s="677"/>
      <c r="SQS76" s="677"/>
      <c r="SQT76" s="677"/>
      <c r="SQU76" s="677"/>
      <c r="SQV76" s="677"/>
      <c r="SQW76" s="677"/>
      <c r="SQX76" s="677"/>
      <c r="SQY76" s="677"/>
      <c r="SQZ76" s="677"/>
      <c r="SRA76" s="677"/>
      <c r="SRB76" s="677"/>
      <c r="SRC76" s="677"/>
      <c r="SRD76" s="677"/>
      <c r="SRE76" s="677"/>
      <c r="SRF76" s="677"/>
      <c r="SRG76" s="677"/>
      <c r="SRH76" s="677"/>
      <c r="SRI76" s="677"/>
      <c r="SRJ76" s="677"/>
      <c r="SRK76" s="677"/>
      <c r="SRL76" s="677"/>
      <c r="SRM76" s="677"/>
      <c r="SRN76" s="677"/>
      <c r="SRO76" s="677"/>
      <c r="SRP76" s="677"/>
      <c r="SRQ76" s="677"/>
      <c r="SRR76" s="677"/>
      <c r="SRS76" s="677"/>
      <c r="SRT76" s="677"/>
      <c r="SRU76" s="677"/>
      <c r="SRV76" s="677"/>
      <c r="SRW76" s="677"/>
      <c r="SRX76" s="677"/>
      <c r="SRY76" s="677"/>
      <c r="SRZ76" s="677"/>
      <c r="SSA76" s="677"/>
      <c r="SSB76" s="677"/>
      <c r="SSC76" s="677"/>
      <c r="SSD76" s="677"/>
      <c r="SSE76" s="677"/>
      <c r="SSF76" s="677"/>
      <c r="SSG76" s="677"/>
      <c r="SSH76" s="677"/>
      <c r="SSI76" s="677"/>
      <c r="SSJ76" s="677"/>
      <c r="SSK76" s="677"/>
      <c r="SSL76" s="677"/>
      <c r="SSM76" s="677"/>
      <c r="SSN76" s="677"/>
      <c r="SSO76" s="677"/>
      <c r="SSP76" s="677"/>
      <c r="SSQ76" s="677"/>
      <c r="SSR76" s="677"/>
      <c r="SSS76" s="677"/>
      <c r="SST76" s="677"/>
      <c r="SSU76" s="677"/>
      <c r="SSV76" s="677"/>
      <c r="SSW76" s="677"/>
      <c r="SSX76" s="677"/>
      <c r="SSY76" s="677"/>
      <c r="SSZ76" s="677"/>
      <c r="STA76" s="677"/>
      <c r="STB76" s="677"/>
      <c r="STC76" s="677"/>
      <c r="STD76" s="677"/>
      <c r="STE76" s="677"/>
      <c r="STF76" s="677"/>
      <c r="STG76" s="677"/>
      <c r="STH76" s="677"/>
      <c r="STI76" s="677"/>
      <c r="STJ76" s="677"/>
      <c r="STK76" s="677"/>
      <c r="STL76" s="677"/>
      <c r="STM76" s="677"/>
      <c r="STN76" s="677"/>
      <c r="STO76" s="677"/>
      <c r="STP76" s="677"/>
      <c r="STQ76" s="677"/>
      <c r="STR76" s="677"/>
      <c r="STS76" s="677"/>
      <c r="STT76" s="677"/>
      <c r="STU76" s="677"/>
      <c r="STV76" s="677"/>
      <c r="STW76" s="677"/>
      <c r="STX76" s="677"/>
      <c r="STY76" s="677"/>
      <c r="STZ76" s="677"/>
      <c r="SUA76" s="677"/>
      <c r="SUB76" s="677"/>
      <c r="SUC76" s="677"/>
      <c r="SUD76" s="677"/>
      <c r="SUE76" s="677"/>
      <c r="SUF76" s="677"/>
      <c r="SUG76" s="677"/>
      <c r="SUH76" s="677"/>
      <c r="SUI76" s="677"/>
      <c r="SUJ76" s="677"/>
      <c r="SUK76" s="677"/>
      <c r="SUL76" s="677"/>
      <c r="SUM76" s="677"/>
      <c r="SUN76" s="677"/>
      <c r="SUO76" s="677"/>
      <c r="SUP76" s="677"/>
      <c r="SUQ76" s="677"/>
      <c r="SUR76" s="677"/>
      <c r="SUS76" s="677"/>
      <c r="SUT76" s="677"/>
      <c r="SUU76" s="677"/>
      <c r="SUV76" s="677"/>
      <c r="SUW76" s="677"/>
      <c r="SUX76" s="677"/>
      <c r="SUY76" s="677"/>
      <c r="SUZ76" s="677"/>
      <c r="SVA76" s="677"/>
      <c r="SVB76" s="677"/>
      <c r="SVC76" s="677"/>
      <c r="SVD76" s="677"/>
      <c r="SVE76" s="677"/>
      <c r="SVF76" s="677"/>
      <c r="SVG76" s="677"/>
      <c r="SVH76" s="677"/>
      <c r="SVI76" s="677"/>
      <c r="SVJ76" s="677"/>
      <c r="SVK76" s="677"/>
      <c r="SVL76" s="677"/>
      <c r="SVM76" s="677"/>
      <c r="SVN76" s="677"/>
      <c r="SVO76" s="677"/>
      <c r="SVP76" s="677"/>
      <c r="SVQ76" s="677"/>
      <c r="SVR76" s="677"/>
      <c r="SVS76" s="677"/>
      <c r="SVT76" s="677"/>
      <c r="SVU76" s="677"/>
      <c r="SVV76" s="677"/>
      <c r="SVW76" s="677"/>
      <c r="SVX76" s="677"/>
      <c r="SVY76" s="677"/>
      <c r="SVZ76" s="677"/>
      <c r="SWA76" s="677"/>
      <c r="SWB76" s="677"/>
      <c r="SWC76" s="677"/>
      <c r="SWD76" s="677"/>
      <c r="SWE76" s="677"/>
      <c r="SWF76" s="677"/>
      <c r="SWG76" s="677"/>
      <c r="SWH76" s="677"/>
      <c r="SWI76" s="677"/>
      <c r="SWJ76" s="677"/>
      <c r="SWK76" s="677"/>
      <c r="SWL76" s="677"/>
      <c r="SWM76" s="677"/>
      <c r="SWN76" s="677"/>
      <c r="SWO76" s="677"/>
      <c r="SWP76" s="677"/>
      <c r="SWQ76" s="677"/>
      <c r="SWR76" s="677"/>
      <c r="SWS76" s="677"/>
      <c r="SWT76" s="677"/>
      <c r="SWU76" s="677"/>
      <c r="SWV76" s="677"/>
      <c r="SWW76" s="677"/>
      <c r="SWX76" s="677"/>
      <c r="SWY76" s="677"/>
      <c r="SWZ76" s="677"/>
      <c r="SXA76" s="677"/>
      <c r="SXB76" s="677"/>
      <c r="SXC76" s="677"/>
      <c r="SXD76" s="677"/>
      <c r="SXE76" s="677"/>
      <c r="SXF76" s="677"/>
      <c r="SXG76" s="677"/>
      <c r="SXH76" s="677"/>
      <c r="SXI76" s="677"/>
      <c r="SXJ76" s="677"/>
      <c r="SXK76" s="677"/>
      <c r="SXL76" s="677"/>
      <c r="SXM76" s="677"/>
      <c r="SXN76" s="677"/>
      <c r="SXO76" s="677"/>
      <c r="SXP76" s="677"/>
      <c r="SXQ76" s="677"/>
      <c r="SXR76" s="677"/>
      <c r="SXS76" s="677"/>
      <c r="SXT76" s="677"/>
      <c r="SXU76" s="677"/>
      <c r="SXV76" s="677"/>
      <c r="SXW76" s="677"/>
      <c r="SXX76" s="677"/>
      <c r="SXY76" s="677"/>
      <c r="SXZ76" s="677"/>
      <c r="SYA76" s="677"/>
      <c r="SYB76" s="677"/>
      <c r="SYC76" s="677"/>
      <c r="SYD76" s="677"/>
      <c r="SYE76" s="677"/>
      <c r="SYF76" s="677"/>
      <c r="SYG76" s="677"/>
      <c r="SYH76" s="677"/>
      <c r="SYI76" s="677"/>
      <c r="SYJ76" s="677"/>
      <c r="SYK76" s="677"/>
      <c r="SYL76" s="677"/>
      <c r="SYM76" s="677"/>
      <c r="SYN76" s="677"/>
      <c r="SYO76" s="677"/>
      <c r="SYP76" s="677"/>
      <c r="SYQ76" s="677"/>
      <c r="SYR76" s="677"/>
      <c r="SYS76" s="677"/>
      <c r="SYT76" s="677"/>
      <c r="SYU76" s="677"/>
      <c r="SYV76" s="677"/>
      <c r="SYW76" s="677"/>
      <c r="SYX76" s="677"/>
      <c r="SYY76" s="677"/>
      <c r="SYZ76" s="677"/>
      <c r="SZA76" s="677"/>
      <c r="SZB76" s="677"/>
      <c r="SZC76" s="677"/>
      <c r="SZD76" s="677"/>
      <c r="SZE76" s="677"/>
      <c r="SZF76" s="677"/>
      <c r="SZG76" s="677"/>
      <c r="SZH76" s="677"/>
      <c r="SZI76" s="677"/>
      <c r="SZJ76" s="677"/>
      <c r="SZK76" s="677"/>
      <c r="SZL76" s="677"/>
      <c r="SZM76" s="677"/>
      <c r="SZN76" s="677"/>
      <c r="SZO76" s="677"/>
      <c r="SZP76" s="677"/>
      <c r="SZQ76" s="677"/>
      <c r="SZR76" s="677"/>
      <c r="SZS76" s="677"/>
      <c r="SZT76" s="677"/>
      <c r="SZU76" s="677"/>
      <c r="SZV76" s="677"/>
      <c r="SZW76" s="677"/>
      <c r="SZX76" s="677"/>
      <c r="SZY76" s="677"/>
      <c r="SZZ76" s="677"/>
      <c r="TAA76" s="677"/>
      <c r="TAB76" s="677"/>
      <c r="TAC76" s="677"/>
      <c r="TAD76" s="677"/>
      <c r="TAE76" s="677"/>
      <c r="TAF76" s="677"/>
      <c r="TAG76" s="677"/>
      <c r="TAH76" s="677"/>
      <c r="TAI76" s="677"/>
      <c r="TAJ76" s="677"/>
      <c r="TAK76" s="677"/>
      <c r="TAL76" s="677"/>
      <c r="TAM76" s="677"/>
      <c r="TAN76" s="677"/>
      <c r="TAO76" s="677"/>
      <c r="TAP76" s="677"/>
      <c r="TAQ76" s="677"/>
      <c r="TAR76" s="677"/>
      <c r="TAS76" s="677"/>
      <c r="TAT76" s="677"/>
      <c r="TAU76" s="677"/>
      <c r="TAV76" s="677"/>
      <c r="TAW76" s="677"/>
      <c r="TAX76" s="677"/>
      <c r="TAY76" s="677"/>
      <c r="TAZ76" s="677"/>
      <c r="TBA76" s="677"/>
      <c r="TBB76" s="677"/>
      <c r="TBC76" s="677"/>
      <c r="TBD76" s="677"/>
      <c r="TBE76" s="677"/>
      <c r="TBF76" s="677"/>
      <c r="TBG76" s="677"/>
      <c r="TBH76" s="677"/>
      <c r="TBI76" s="677"/>
      <c r="TBJ76" s="677"/>
      <c r="TBK76" s="677"/>
      <c r="TBL76" s="677"/>
      <c r="TBM76" s="677"/>
      <c r="TBN76" s="677"/>
      <c r="TBO76" s="677"/>
      <c r="TBP76" s="677"/>
      <c r="TBQ76" s="677"/>
      <c r="TBR76" s="677"/>
      <c r="TBS76" s="677"/>
      <c r="TBT76" s="677"/>
      <c r="TBU76" s="677"/>
      <c r="TBV76" s="677"/>
      <c r="TBW76" s="677"/>
      <c r="TBX76" s="677"/>
      <c r="TBY76" s="677"/>
      <c r="TBZ76" s="677"/>
      <c r="TCA76" s="677"/>
      <c r="TCB76" s="677"/>
      <c r="TCC76" s="677"/>
      <c r="TCD76" s="677"/>
      <c r="TCE76" s="677"/>
      <c r="TCF76" s="677"/>
      <c r="TCG76" s="677"/>
      <c r="TCH76" s="677"/>
      <c r="TCI76" s="677"/>
      <c r="TCJ76" s="677"/>
      <c r="TCK76" s="677"/>
      <c r="TCL76" s="677"/>
      <c r="TCM76" s="677"/>
      <c r="TCN76" s="677"/>
      <c r="TCO76" s="677"/>
      <c r="TCP76" s="677"/>
      <c r="TCQ76" s="677"/>
      <c r="TCR76" s="677"/>
      <c r="TCS76" s="677"/>
      <c r="TCT76" s="677"/>
      <c r="TCU76" s="677"/>
      <c r="TCV76" s="677"/>
      <c r="TCW76" s="677"/>
      <c r="TCX76" s="677"/>
      <c r="TCY76" s="677"/>
      <c r="TCZ76" s="677"/>
      <c r="TDA76" s="677"/>
      <c r="TDB76" s="677"/>
      <c r="TDC76" s="677"/>
      <c r="TDD76" s="677"/>
      <c r="TDE76" s="677"/>
      <c r="TDF76" s="677"/>
      <c r="TDG76" s="677"/>
      <c r="TDH76" s="677"/>
      <c r="TDI76" s="677"/>
      <c r="TDJ76" s="677"/>
      <c r="TDK76" s="677"/>
      <c r="TDL76" s="677"/>
      <c r="TDM76" s="677"/>
      <c r="TDN76" s="677"/>
      <c r="TDO76" s="677"/>
      <c r="TDP76" s="677"/>
      <c r="TDQ76" s="677"/>
      <c r="TDR76" s="677"/>
      <c r="TDS76" s="677"/>
      <c r="TDT76" s="677"/>
      <c r="TDU76" s="677"/>
      <c r="TDV76" s="677"/>
      <c r="TDW76" s="677"/>
      <c r="TDX76" s="677"/>
      <c r="TDY76" s="677"/>
      <c r="TDZ76" s="677"/>
      <c r="TEA76" s="677"/>
      <c r="TEB76" s="677"/>
      <c r="TEC76" s="677"/>
      <c r="TED76" s="677"/>
      <c r="TEE76" s="677"/>
      <c r="TEF76" s="677"/>
      <c r="TEG76" s="677"/>
      <c r="TEH76" s="677"/>
      <c r="TEI76" s="677"/>
      <c r="TEJ76" s="677"/>
      <c r="TEK76" s="677"/>
      <c r="TEL76" s="677"/>
      <c r="TEM76" s="677"/>
      <c r="TEN76" s="677"/>
      <c r="TEO76" s="677"/>
      <c r="TEP76" s="677"/>
      <c r="TEQ76" s="677"/>
      <c r="TER76" s="677"/>
      <c r="TES76" s="677"/>
      <c r="TET76" s="677"/>
      <c r="TEU76" s="677"/>
      <c r="TEV76" s="677"/>
      <c r="TEW76" s="677"/>
      <c r="TEX76" s="677"/>
      <c r="TEY76" s="677"/>
      <c r="TEZ76" s="677"/>
      <c r="TFA76" s="677"/>
      <c r="TFB76" s="677"/>
      <c r="TFC76" s="677"/>
      <c r="TFD76" s="677"/>
      <c r="TFE76" s="677"/>
      <c r="TFF76" s="677"/>
      <c r="TFG76" s="677"/>
      <c r="TFH76" s="677"/>
      <c r="TFI76" s="677"/>
      <c r="TFJ76" s="677"/>
      <c r="TFK76" s="677"/>
      <c r="TFL76" s="677"/>
      <c r="TFM76" s="677"/>
      <c r="TFN76" s="677"/>
      <c r="TFO76" s="677"/>
      <c r="TFP76" s="677"/>
      <c r="TFQ76" s="677"/>
      <c r="TFR76" s="677"/>
      <c r="TFS76" s="677"/>
      <c r="TFT76" s="677"/>
      <c r="TFU76" s="677"/>
      <c r="TFV76" s="677"/>
      <c r="TFW76" s="677"/>
      <c r="TFX76" s="677"/>
      <c r="TFY76" s="677"/>
      <c r="TFZ76" s="677"/>
      <c r="TGA76" s="677"/>
      <c r="TGB76" s="677"/>
      <c r="TGC76" s="677"/>
      <c r="TGD76" s="677"/>
      <c r="TGE76" s="677"/>
      <c r="TGF76" s="677"/>
      <c r="TGG76" s="677"/>
      <c r="TGH76" s="677"/>
      <c r="TGI76" s="677"/>
      <c r="TGJ76" s="677"/>
      <c r="TGK76" s="677"/>
      <c r="TGL76" s="677"/>
      <c r="TGM76" s="677"/>
      <c r="TGN76" s="677"/>
      <c r="TGO76" s="677"/>
      <c r="TGP76" s="677"/>
      <c r="TGQ76" s="677"/>
      <c r="TGR76" s="677"/>
      <c r="TGS76" s="677"/>
      <c r="TGT76" s="677"/>
      <c r="TGU76" s="677"/>
      <c r="TGV76" s="677"/>
      <c r="TGW76" s="677"/>
      <c r="TGX76" s="677"/>
      <c r="TGY76" s="677"/>
      <c r="TGZ76" s="677"/>
      <c r="THA76" s="677"/>
      <c r="THB76" s="677"/>
      <c r="THC76" s="677"/>
      <c r="THD76" s="677"/>
      <c r="THE76" s="677"/>
      <c r="THF76" s="677"/>
      <c r="THG76" s="677"/>
      <c r="THH76" s="677"/>
      <c r="THI76" s="677"/>
      <c r="THJ76" s="677"/>
      <c r="THK76" s="677"/>
      <c r="THL76" s="677"/>
      <c r="THM76" s="677"/>
      <c r="THN76" s="677"/>
      <c r="THO76" s="677"/>
      <c r="THP76" s="677"/>
      <c r="THQ76" s="677"/>
      <c r="THR76" s="677"/>
      <c r="THS76" s="677"/>
      <c r="THT76" s="677"/>
      <c r="THU76" s="677"/>
      <c r="THV76" s="677"/>
      <c r="THW76" s="677"/>
      <c r="THX76" s="677"/>
      <c r="THY76" s="677"/>
      <c r="THZ76" s="677"/>
      <c r="TIA76" s="677"/>
      <c r="TIB76" s="677"/>
      <c r="TIC76" s="677"/>
      <c r="TID76" s="677"/>
      <c r="TIE76" s="677"/>
      <c r="TIF76" s="677"/>
      <c r="TIG76" s="677"/>
      <c r="TIH76" s="677"/>
      <c r="TII76" s="677"/>
      <c r="TIJ76" s="677"/>
      <c r="TIK76" s="677"/>
      <c r="TIL76" s="677"/>
      <c r="TIM76" s="677"/>
      <c r="TIN76" s="677"/>
      <c r="TIO76" s="677"/>
      <c r="TIP76" s="677"/>
      <c r="TIQ76" s="677"/>
      <c r="TIR76" s="677"/>
      <c r="TIS76" s="677"/>
      <c r="TIT76" s="677"/>
      <c r="TIU76" s="677"/>
      <c r="TIV76" s="677"/>
      <c r="TIW76" s="677"/>
      <c r="TIX76" s="677"/>
      <c r="TIY76" s="677"/>
      <c r="TIZ76" s="677"/>
      <c r="TJA76" s="677"/>
      <c r="TJB76" s="677"/>
      <c r="TJC76" s="677"/>
      <c r="TJD76" s="677"/>
      <c r="TJE76" s="677"/>
      <c r="TJF76" s="677"/>
      <c r="TJG76" s="677"/>
      <c r="TJH76" s="677"/>
      <c r="TJI76" s="677"/>
      <c r="TJJ76" s="677"/>
      <c r="TJK76" s="677"/>
      <c r="TJL76" s="677"/>
      <c r="TJM76" s="677"/>
      <c r="TJN76" s="677"/>
      <c r="TJO76" s="677"/>
      <c r="TJP76" s="677"/>
      <c r="TJQ76" s="677"/>
      <c r="TJR76" s="677"/>
      <c r="TJS76" s="677"/>
      <c r="TJT76" s="677"/>
      <c r="TJU76" s="677"/>
      <c r="TJV76" s="677"/>
      <c r="TJW76" s="677"/>
      <c r="TJX76" s="677"/>
      <c r="TJY76" s="677"/>
      <c r="TJZ76" s="677"/>
      <c r="TKA76" s="677"/>
      <c r="TKB76" s="677"/>
      <c r="TKC76" s="677"/>
      <c r="TKD76" s="677"/>
      <c r="TKE76" s="677"/>
      <c r="TKF76" s="677"/>
      <c r="TKG76" s="677"/>
      <c r="TKH76" s="677"/>
      <c r="TKI76" s="677"/>
      <c r="TKJ76" s="677"/>
      <c r="TKK76" s="677"/>
      <c r="TKL76" s="677"/>
      <c r="TKM76" s="677"/>
      <c r="TKN76" s="677"/>
      <c r="TKO76" s="677"/>
      <c r="TKP76" s="677"/>
      <c r="TKQ76" s="677"/>
      <c r="TKR76" s="677"/>
      <c r="TKS76" s="677"/>
      <c r="TKT76" s="677"/>
      <c r="TKU76" s="677"/>
      <c r="TKV76" s="677"/>
      <c r="TKW76" s="677"/>
      <c r="TKX76" s="677"/>
      <c r="TKY76" s="677"/>
      <c r="TKZ76" s="677"/>
      <c r="TLA76" s="677"/>
      <c r="TLB76" s="677"/>
      <c r="TLC76" s="677"/>
      <c r="TLD76" s="677"/>
      <c r="TLE76" s="677"/>
      <c r="TLF76" s="677"/>
      <c r="TLG76" s="677"/>
      <c r="TLH76" s="677"/>
      <c r="TLI76" s="677"/>
      <c r="TLJ76" s="677"/>
      <c r="TLK76" s="677"/>
      <c r="TLL76" s="677"/>
      <c r="TLM76" s="677"/>
      <c r="TLN76" s="677"/>
      <c r="TLO76" s="677"/>
      <c r="TLP76" s="677"/>
      <c r="TLQ76" s="677"/>
      <c r="TLR76" s="677"/>
      <c r="TLS76" s="677"/>
      <c r="TLT76" s="677"/>
      <c r="TLU76" s="677"/>
      <c r="TLV76" s="677"/>
      <c r="TLW76" s="677"/>
      <c r="TLX76" s="677"/>
      <c r="TLY76" s="677"/>
      <c r="TLZ76" s="677"/>
      <c r="TMA76" s="677"/>
      <c r="TMB76" s="677"/>
      <c r="TMC76" s="677"/>
      <c r="TMD76" s="677"/>
      <c r="TME76" s="677"/>
      <c r="TMF76" s="677"/>
      <c r="TMG76" s="677"/>
      <c r="TMH76" s="677"/>
      <c r="TMI76" s="677"/>
      <c r="TMJ76" s="677"/>
      <c r="TMK76" s="677"/>
      <c r="TML76" s="677"/>
      <c r="TMM76" s="677"/>
      <c r="TMN76" s="677"/>
      <c r="TMO76" s="677"/>
      <c r="TMP76" s="677"/>
      <c r="TMQ76" s="677"/>
      <c r="TMR76" s="677"/>
      <c r="TMS76" s="677"/>
      <c r="TMT76" s="677"/>
      <c r="TMU76" s="677"/>
      <c r="TMV76" s="677"/>
      <c r="TMW76" s="677"/>
      <c r="TMX76" s="677"/>
      <c r="TMY76" s="677"/>
      <c r="TMZ76" s="677"/>
      <c r="TNA76" s="677"/>
      <c r="TNB76" s="677"/>
      <c r="TNC76" s="677"/>
      <c r="TND76" s="677"/>
      <c r="TNE76" s="677"/>
      <c r="TNF76" s="677"/>
      <c r="TNG76" s="677"/>
      <c r="TNH76" s="677"/>
      <c r="TNI76" s="677"/>
      <c r="TNJ76" s="677"/>
      <c r="TNK76" s="677"/>
      <c r="TNL76" s="677"/>
      <c r="TNM76" s="677"/>
      <c r="TNN76" s="677"/>
      <c r="TNO76" s="677"/>
      <c r="TNP76" s="677"/>
      <c r="TNQ76" s="677"/>
      <c r="TNR76" s="677"/>
      <c r="TNS76" s="677"/>
      <c r="TNT76" s="677"/>
      <c r="TNU76" s="677"/>
      <c r="TNV76" s="677"/>
      <c r="TNW76" s="677"/>
      <c r="TNX76" s="677"/>
      <c r="TNY76" s="677"/>
      <c r="TNZ76" s="677"/>
      <c r="TOA76" s="677"/>
      <c r="TOB76" s="677"/>
      <c r="TOC76" s="677"/>
      <c r="TOD76" s="677"/>
      <c r="TOE76" s="677"/>
      <c r="TOF76" s="677"/>
      <c r="TOG76" s="677"/>
      <c r="TOH76" s="677"/>
      <c r="TOI76" s="677"/>
      <c r="TOJ76" s="677"/>
      <c r="TOK76" s="677"/>
      <c r="TOL76" s="677"/>
      <c r="TOM76" s="677"/>
      <c r="TON76" s="677"/>
      <c r="TOO76" s="677"/>
      <c r="TOP76" s="677"/>
      <c r="TOQ76" s="677"/>
      <c r="TOR76" s="677"/>
      <c r="TOS76" s="677"/>
      <c r="TOT76" s="677"/>
      <c r="TOU76" s="677"/>
      <c r="TOV76" s="677"/>
      <c r="TOW76" s="677"/>
      <c r="TOX76" s="677"/>
      <c r="TOY76" s="677"/>
      <c r="TOZ76" s="677"/>
      <c r="TPA76" s="677"/>
      <c r="TPB76" s="677"/>
      <c r="TPC76" s="677"/>
      <c r="TPD76" s="677"/>
      <c r="TPE76" s="677"/>
      <c r="TPF76" s="677"/>
      <c r="TPG76" s="677"/>
      <c r="TPH76" s="677"/>
      <c r="TPI76" s="677"/>
      <c r="TPJ76" s="677"/>
      <c r="TPK76" s="677"/>
      <c r="TPL76" s="677"/>
      <c r="TPM76" s="677"/>
      <c r="TPN76" s="677"/>
      <c r="TPO76" s="677"/>
      <c r="TPP76" s="677"/>
      <c r="TPQ76" s="677"/>
      <c r="TPR76" s="677"/>
      <c r="TPS76" s="677"/>
      <c r="TPT76" s="677"/>
      <c r="TPU76" s="677"/>
      <c r="TPV76" s="677"/>
      <c r="TPW76" s="677"/>
      <c r="TPX76" s="677"/>
      <c r="TPY76" s="677"/>
      <c r="TPZ76" s="677"/>
      <c r="TQA76" s="677"/>
      <c r="TQB76" s="677"/>
      <c r="TQC76" s="677"/>
      <c r="TQD76" s="677"/>
      <c r="TQE76" s="677"/>
      <c r="TQF76" s="677"/>
      <c r="TQG76" s="677"/>
      <c r="TQH76" s="677"/>
      <c r="TQI76" s="677"/>
      <c r="TQJ76" s="677"/>
      <c r="TQK76" s="677"/>
      <c r="TQL76" s="677"/>
      <c r="TQM76" s="677"/>
      <c r="TQN76" s="677"/>
      <c r="TQO76" s="677"/>
      <c r="TQP76" s="677"/>
      <c r="TQQ76" s="677"/>
      <c r="TQR76" s="677"/>
      <c r="TQS76" s="677"/>
      <c r="TQT76" s="677"/>
      <c r="TQU76" s="677"/>
      <c r="TQV76" s="677"/>
      <c r="TQW76" s="677"/>
      <c r="TQX76" s="677"/>
      <c r="TQY76" s="677"/>
      <c r="TQZ76" s="677"/>
      <c r="TRA76" s="677"/>
      <c r="TRB76" s="677"/>
      <c r="TRC76" s="677"/>
      <c r="TRD76" s="677"/>
      <c r="TRE76" s="677"/>
      <c r="TRF76" s="677"/>
      <c r="TRG76" s="677"/>
      <c r="TRH76" s="677"/>
      <c r="TRI76" s="677"/>
      <c r="TRJ76" s="677"/>
      <c r="TRK76" s="677"/>
      <c r="TRL76" s="677"/>
      <c r="TRM76" s="677"/>
      <c r="TRN76" s="677"/>
      <c r="TRO76" s="677"/>
      <c r="TRP76" s="677"/>
      <c r="TRQ76" s="677"/>
      <c r="TRR76" s="677"/>
      <c r="TRS76" s="677"/>
      <c r="TRT76" s="677"/>
      <c r="TRU76" s="677"/>
      <c r="TRV76" s="677"/>
      <c r="TRW76" s="677"/>
      <c r="TRX76" s="677"/>
      <c r="TRY76" s="677"/>
      <c r="TRZ76" s="677"/>
      <c r="TSA76" s="677"/>
      <c r="TSB76" s="677"/>
      <c r="TSC76" s="677"/>
      <c r="TSD76" s="677"/>
      <c r="TSE76" s="677"/>
      <c r="TSF76" s="677"/>
      <c r="TSG76" s="677"/>
      <c r="TSH76" s="677"/>
      <c r="TSI76" s="677"/>
      <c r="TSJ76" s="677"/>
      <c r="TSK76" s="677"/>
      <c r="TSL76" s="677"/>
      <c r="TSM76" s="677"/>
      <c r="TSN76" s="677"/>
      <c r="TSO76" s="677"/>
      <c r="TSP76" s="677"/>
      <c r="TSQ76" s="677"/>
      <c r="TSR76" s="677"/>
      <c r="TSS76" s="677"/>
      <c r="TST76" s="677"/>
      <c r="TSU76" s="677"/>
      <c r="TSV76" s="677"/>
      <c r="TSW76" s="677"/>
      <c r="TSX76" s="677"/>
      <c r="TSY76" s="677"/>
      <c r="TSZ76" s="677"/>
      <c r="TTA76" s="677"/>
      <c r="TTB76" s="677"/>
      <c r="TTC76" s="677"/>
      <c r="TTD76" s="677"/>
      <c r="TTE76" s="677"/>
      <c r="TTF76" s="677"/>
      <c r="TTG76" s="677"/>
      <c r="TTH76" s="677"/>
      <c r="TTI76" s="677"/>
      <c r="TTJ76" s="677"/>
      <c r="TTK76" s="677"/>
      <c r="TTL76" s="677"/>
      <c r="TTM76" s="677"/>
      <c r="TTN76" s="677"/>
      <c r="TTO76" s="677"/>
      <c r="TTP76" s="677"/>
      <c r="TTQ76" s="677"/>
      <c r="TTR76" s="677"/>
      <c r="TTS76" s="677"/>
      <c r="TTT76" s="677"/>
      <c r="TTU76" s="677"/>
      <c r="TTV76" s="677"/>
      <c r="TTW76" s="677"/>
      <c r="TTX76" s="677"/>
      <c r="TTY76" s="677"/>
      <c r="TTZ76" s="677"/>
      <c r="TUA76" s="677"/>
      <c r="TUB76" s="677"/>
      <c r="TUC76" s="677"/>
      <c r="TUD76" s="677"/>
      <c r="TUE76" s="677"/>
      <c r="TUF76" s="677"/>
      <c r="TUG76" s="677"/>
      <c r="TUH76" s="677"/>
      <c r="TUI76" s="677"/>
      <c r="TUJ76" s="677"/>
      <c r="TUK76" s="677"/>
      <c r="TUL76" s="677"/>
      <c r="TUM76" s="677"/>
      <c r="TUN76" s="677"/>
      <c r="TUO76" s="677"/>
      <c r="TUP76" s="677"/>
      <c r="TUQ76" s="677"/>
      <c r="TUR76" s="677"/>
      <c r="TUS76" s="677"/>
      <c r="TUT76" s="677"/>
      <c r="TUU76" s="677"/>
      <c r="TUV76" s="677"/>
      <c r="TUW76" s="677"/>
      <c r="TUX76" s="677"/>
      <c r="TUY76" s="677"/>
      <c r="TUZ76" s="677"/>
      <c r="TVA76" s="677"/>
      <c r="TVB76" s="677"/>
      <c r="TVC76" s="677"/>
      <c r="TVD76" s="677"/>
      <c r="TVE76" s="677"/>
      <c r="TVF76" s="677"/>
      <c r="TVG76" s="677"/>
      <c r="TVH76" s="677"/>
      <c r="TVI76" s="677"/>
      <c r="TVJ76" s="677"/>
      <c r="TVK76" s="677"/>
      <c r="TVL76" s="677"/>
      <c r="TVM76" s="677"/>
      <c r="TVN76" s="677"/>
      <c r="TVO76" s="677"/>
      <c r="TVP76" s="677"/>
      <c r="TVQ76" s="677"/>
      <c r="TVR76" s="677"/>
      <c r="TVS76" s="677"/>
      <c r="TVT76" s="677"/>
      <c r="TVU76" s="677"/>
      <c r="TVV76" s="677"/>
      <c r="TVW76" s="677"/>
      <c r="TVX76" s="677"/>
      <c r="TVY76" s="677"/>
      <c r="TVZ76" s="677"/>
      <c r="TWA76" s="677"/>
      <c r="TWB76" s="677"/>
      <c r="TWC76" s="677"/>
      <c r="TWD76" s="677"/>
      <c r="TWE76" s="677"/>
      <c r="TWF76" s="677"/>
      <c r="TWG76" s="677"/>
      <c r="TWH76" s="677"/>
      <c r="TWI76" s="677"/>
      <c r="TWJ76" s="677"/>
      <c r="TWK76" s="677"/>
      <c r="TWL76" s="677"/>
      <c r="TWM76" s="677"/>
      <c r="TWN76" s="677"/>
      <c r="TWO76" s="677"/>
      <c r="TWP76" s="677"/>
      <c r="TWQ76" s="677"/>
      <c r="TWR76" s="677"/>
      <c r="TWS76" s="677"/>
      <c r="TWT76" s="677"/>
      <c r="TWU76" s="677"/>
      <c r="TWV76" s="677"/>
      <c r="TWW76" s="677"/>
      <c r="TWX76" s="677"/>
      <c r="TWY76" s="677"/>
      <c r="TWZ76" s="677"/>
      <c r="TXA76" s="677"/>
      <c r="TXB76" s="677"/>
      <c r="TXC76" s="677"/>
      <c r="TXD76" s="677"/>
      <c r="TXE76" s="677"/>
      <c r="TXF76" s="677"/>
      <c r="TXG76" s="677"/>
      <c r="TXH76" s="677"/>
      <c r="TXI76" s="677"/>
      <c r="TXJ76" s="677"/>
      <c r="TXK76" s="677"/>
      <c r="TXL76" s="677"/>
      <c r="TXM76" s="677"/>
      <c r="TXN76" s="677"/>
      <c r="TXO76" s="677"/>
      <c r="TXP76" s="677"/>
      <c r="TXQ76" s="677"/>
      <c r="TXR76" s="677"/>
      <c r="TXS76" s="677"/>
      <c r="TXT76" s="677"/>
      <c r="TXU76" s="677"/>
      <c r="TXV76" s="677"/>
      <c r="TXW76" s="677"/>
      <c r="TXX76" s="677"/>
      <c r="TXY76" s="677"/>
      <c r="TXZ76" s="677"/>
      <c r="TYA76" s="677"/>
      <c r="TYB76" s="677"/>
      <c r="TYC76" s="677"/>
      <c r="TYD76" s="677"/>
      <c r="TYE76" s="677"/>
      <c r="TYF76" s="677"/>
      <c r="TYG76" s="677"/>
      <c r="TYH76" s="677"/>
      <c r="TYI76" s="677"/>
      <c r="TYJ76" s="677"/>
      <c r="TYK76" s="677"/>
      <c r="TYL76" s="677"/>
      <c r="TYM76" s="677"/>
      <c r="TYN76" s="677"/>
      <c r="TYO76" s="677"/>
      <c r="TYP76" s="677"/>
      <c r="TYQ76" s="677"/>
      <c r="TYR76" s="677"/>
      <c r="TYS76" s="677"/>
      <c r="TYT76" s="677"/>
      <c r="TYU76" s="677"/>
      <c r="TYV76" s="677"/>
      <c r="TYW76" s="677"/>
      <c r="TYX76" s="677"/>
      <c r="TYY76" s="677"/>
      <c r="TYZ76" s="677"/>
      <c r="TZA76" s="677"/>
      <c r="TZB76" s="677"/>
      <c r="TZC76" s="677"/>
      <c r="TZD76" s="677"/>
      <c r="TZE76" s="677"/>
      <c r="TZF76" s="677"/>
      <c r="TZG76" s="677"/>
      <c r="TZH76" s="677"/>
      <c r="TZI76" s="677"/>
      <c r="TZJ76" s="677"/>
      <c r="TZK76" s="677"/>
      <c r="TZL76" s="677"/>
      <c r="TZM76" s="677"/>
      <c r="TZN76" s="677"/>
      <c r="TZO76" s="677"/>
      <c r="TZP76" s="677"/>
      <c r="TZQ76" s="677"/>
      <c r="TZR76" s="677"/>
      <c r="TZS76" s="677"/>
      <c r="TZT76" s="677"/>
      <c r="TZU76" s="677"/>
      <c r="TZV76" s="677"/>
      <c r="TZW76" s="677"/>
      <c r="TZX76" s="677"/>
      <c r="TZY76" s="677"/>
      <c r="TZZ76" s="677"/>
      <c r="UAA76" s="677"/>
      <c r="UAB76" s="677"/>
      <c r="UAC76" s="677"/>
      <c r="UAD76" s="677"/>
      <c r="UAE76" s="677"/>
      <c r="UAF76" s="677"/>
      <c r="UAG76" s="677"/>
      <c r="UAH76" s="677"/>
      <c r="UAI76" s="677"/>
      <c r="UAJ76" s="677"/>
      <c r="UAK76" s="677"/>
      <c r="UAL76" s="677"/>
      <c r="UAM76" s="677"/>
      <c r="UAN76" s="677"/>
      <c r="UAO76" s="677"/>
      <c r="UAP76" s="677"/>
      <c r="UAQ76" s="677"/>
      <c r="UAR76" s="677"/>
      <c r="UAS76" s="677"/>
      <c r="UAT76" s="677"/>
      <c r="UAU76" s="677"/>
      <c r="UAV76" s="677"/>
      <c r="UAW76" s="677"/>
      <c r="UAX76" s="677"/>
      <c r="UAY76" s="677"/>
      <c r="UAZ76" s="677"/>
      <c r="UBA76" s="677"/>
      <c r="UBB76" s="677"/>
      <c r="UBC76" s="677"/>
      <c r="UBD76" s="677"/>
      <c r="UBE76" s="677"/>
      <c r="UBF76" s="677"/>
      <c r="UBG76" s="677"/>
      <c r="UBH76" s="677"/>
      <c r="UBI76" s="677"/>
      <c r="UBJ76" s="677"/>
      <c r="UBK76" s="677"/>
      <c r="UBL76" s="677"/>
      <c r="UBM76" s="677"/>
      <c r="UBN76" s="677"/>
      <c r="UBO76" s="677"/>
      <c r="UBP76" s="677"/>
      <c r="UBQ76" s="677"/>
      <c r="UBR76" s="677"/>
      <c r="UBS76" s="677"/>
      <c r="UBT76" s="677"/>
      <c r="UBU76" s="677"/>
      <c r="UBV76" s="677"/>
      <c r="UBW76" s="677"/>
      <c r="UBX76" s="677"/>
      <c r="UBY76" s="677"/>
      <c r="UBZ76" s="677"/>
      <c r="UCA76" s="677"/>
      <c r="UCB76" s="677"/>
      <c r="UCC76" s="677"/>
      <c r="UCD76" s="677"/>
      <c r="UCE76" s="677"/>
      <c r="UCF76" s="677"/>
      <c r="UCG76" s="677"/>
      <c r="UCH76" s="677"/>
      <c r="UCI76" s="677"/>
      <c r="UCJ76" s="677"/>
      <c r="UCK76" s="677"/>
      <c r="UCL76" s="677"/>
      <c r="UCM76" s="677"/>
      <c r="UCN76" s="677"/>
      <c r="UCO76" s="677"/>
      <c r="UCP76" s="677"/>
      <c r="UCQ76" s="677"/>
      <c r="UCR76" s="677"/>
      <c r="UCS76" s="677"/>
      <c r="UCT76" s="677"/>
      <c r="UCU76" s="677"/>
      <c r="UCV76" s="677"/>
      <c r="UCW76" s="677"/>
      <c r="UCX76" s="677"/>
      <c r="UCY76" s="677"/>
      <c r="UCZ76" s="677"/>
      <c r="UDA76" s="677"/>
      <c r="UDB76" s="677"/>
      <c r="UDC76" s="677"/>
      <c r="UDD76" s="677"/>
      <c r="UDE76" s="677"/>
      <c r="UDF76" s="677"/>
      <c r="UDG76" s="677"/>
      <c r="UDH76" s="677"/>
      <c r="UDI76" s="677"/>
      <c r="UDJ76" s="677"/>
      <c r="UDK76" s="677"/>
      <c r="UDL76" s="677"/>
      <c r="UDM76" s="677"/>
      <c r="UDN76" s="677"/>
      <c r="UDO76" s="677"/>
      <c r="UDP76" s="677"/>
      <c r="UDQ76" s="677"/>
      <c r="UDR76" s="677"/>
      <c r="UDS76" s="677"/>
      <c r="UDT76" s="677"/>
      <c r="UDU76" s="677"/>
      <c r="UDV76" s="677"/>
      <c r="UDW76" s="677"/>
      <c r="UDX76" s="677"/>
      <c r="UDY76" s="677"/>
      <c r="UDZ76" s="677"/>
      <c r="UEA76" s="677"/>
      <c r="UEB76" s="677"/>
      <c r="UEC76" s="677"/>
      <c r="UED76" s="677"/>
      <c r="UEE76" s="677"/>
      <c r="UEF76" s="677"/>
      <c r="UEG76" s="677"/>
      <c r="UEH76" s="677"/>
      <c r="UEI76" s="677"/>
      <c r="UEJ76" s="677"/>
      <c r="UEK76" s="677"/>
      <c r="UEL76" s="677"/>
      <c r="UEM76" s="677"/>
      <c r="UEN76" s="677"/>
      <c r="UEO76" s="677"/>
      <c r="UEP76" s="677"/>
      <c r="UEQ76" s="677"/>
      <c r="UER76" s="677"/>
      <c r="UES76" s="677"/>
      <c r="UET76" s="677"/>
      <c r="UEU76" s="677"/>
      <c r="UEV76" s="677"/>
      <c r="UEW76" s="677"/>
      <c r="UEX76" s="677"/>
      <c r="UEY76" s="677"/>
      <c r="UEZ76" s="677"/>
      <c r="UFA76" s="677"/>
      <c r="UFB76" s="677"/>
      <c r="UFC76" s="677"/>
      <c r="UFD76" s="677"/>
      <c r="UFE76" s="677"/>
      <c r="UFF76" s="677"/>
      <c r="UFG76" s="677"/>
      <c r="UFH76" s="677"/>
      <c r="UFI76" s="677"/>
      <c r="UFJ76" s="677"/>
      <c r="UFK76" s="677"/>
      <c r="UFL76" s="677"/>
      <c r="UFM76" s="677"/>
      <c r="UFN76" s="677"/>
      <c r="UFO76" s="677"/>
      <c r="UFP76" s="677"/>
      <c r="UFQ76" s="677"/>
      <c r="UFR76" s="677"/>
      <c r="UFS76" s="677"/>
      <c r="UFT76" s="677"/>
      <c r="UFU76" s="677"/>
      <c r="UFV76" s="677"/>
      <c r="UFW76" s="677"/>
      <c r="UFX76" s="677"/>
      <c r="UFY76" s="677"/>
      <c r="UFZ76" s="677"/>
      <c r="UGA76" s="677"/>
      <c r="UGB76" s="677"/>
      <c r="UGC76" s="677"/>
      <c r="UGD76" s="677"/>
      <c r="UGE76" s="677"/>
      <c r="UGF76" s="677"/>
      <c r="UGG76" s="677"/>
      <c r="UGH76" s="677"/>
      <c r="UGI76" s="677"/>
      <c r="UGJ76" s="677"/>
      <c r="UGK76" s="677"/>
      <c r="UGL76" s="677"/>
      <c r="UGM76" s="677"/>
      <c r="UGN76" s="677"/>
      <c r="UGO76" s="677"/>
      <c r="UGP76" s="677"/>
      <c r="UGQ76" s="677"/>
      <c r="UGR76" s="677"/>
      <c r="UGS76" s="677"/>
      <c r="UGT76" s="677"/>
      <c r="UGU76" s="677"/>
      <c r="UGV76" s="677"/>
      <c r="UGW76" s="677"/>
      <c r="UGX76" s="677"/>
      <c r="UGY76" s="677"/>
      <c r="UGZ76" s="677"/>
      <c r="UHA76" s="677"/>
      <c r="UHB76" s="677"/>
      <c r="UHC76" s="677"/>
      <c r="UHD76" s="677"/>
      <c r="UHE76" s="677"/>
      <c r="UHF76" s="677"/>
      <c r="UHG76" s="677"/>
      <c r="UHH76" s="677"/>
      <c r="UHI76" s="677"/>
      <c r="UHJ76" s="677"/>
      <c r="UHK76" s="677"/>
      <c r="UHL76" s="677"/>
      <c r="UHM76" s="677"/>
      <c r="UHN76" s="677"/>
      <c r="UHO76" s="677"/>
      <c r="UHP76" s="677"/>
      <c r="UHQ76" s="677"/>
      <c r="UHR76" s="677"/>
      <c r="UHS76" s="677"/>
      <c r="UHT76" s="677"/>
      <c r="UHU76" s="677"/>
      <c r="UHV76" s="677"/>
      <c r="UHW76" s="677"/>
      <c r="UHX76" s="677"/>
      <c r="UHY76" s="677"/>
      <c r="UHZ76" s="677"/>
      <c r="UIA76" s="677"/>
      <c r="UIB76" s="677"/>
      <c r="UIC76" s="677"/>
      <c r="UID76" s="677"/>
      <c r="UIE76" s="677"/>
      <c r="UIF76" s="677"/>
      <c r="UIG76" s="677"/>
      <c r="UIH76" s="677"/>
      <c r="UII76" s="677"/>
      <c r="UIJ76" s="677"/>
      <c r="UIK76" s="677"/>
      <c r="UIL76" s="677"/>
      <c r="UIM76" s="677"/>
      <c r="UIN76" s="677"/>
      <c r="UIO76" s="677"/>
      <c r="UIP76" s="677"/>
      <c r="UIQ76" s="677"/>
      <c r="UIR76" s="677"/>
      <c r="UIS76" s="677"/>
      <c r="UIT76" s="677"/>
      <c r="UIU76" s="677"/>
      <c r="UIV76" s="677"/>
      <c r="UIW76" s="677"/>
      <c r="UIX76" s="677"/>
      <c r="UIY76" s="677"/>
      <c r="UIZ76" s="677"/>
      <c r="UJA76" s="677"/>
      <c r="UJB76" s="677"/>
      <c r="UJC76" s="677"/>
      <c r="UJD76" s="677"/>
      <c r="UJE76" s="677"/>
      <c r="UJF76" s="677"/>
      <c r="UJG76" s="677"/>
      <c r="UJH76" s="677"/>
      <c r="UJI76" s="677"/>
      <c r="UJJ76" s="677"/>
      <c r="UJK76" s="677"/>
      <c r="UJL76" s="677"/>
      <c r="UJM76" s="677"/>
      <c r="UJN76" s="677"/>
      <c r="UJO76" s="677"/>
      <c r="UJP76" s="677"/>
      <c r="UJQ76" s="677"/>
      <c r="UJR76" s="677"/>
      <c r="UJS76" s="677"/>
      <c r="UJT76" s="677"/>
      <c r="UJU76" s="677"/>
      <c r="UJV76" s="677"/>
      <c r="UJW76" s="677"/>
      <c r="UJX76" s="677"/>
      <c r="UJY76" s="677"/>
      <c r="UJZ76" s="677"/>
      <c r="UKA76" s="677"/>
      <c r="UKB76" s="677"/>
      <c r="UKC76" s="677"/>
      <c r="UKD76" s="677"/>
      <c r="UKE76" s="677"/>
      <c r="UKF76" s="677"/>
      <c r="UKG76" s="677"/>
      <c r="UKH76" s="677"/>
      <c r="UKI76" s="677"/>
      <c r="UKJ76" s="677"/>
      <c r="UKK76" s="677"/>
      <c r="UKL76" s="677"/>
      <c r="UKM76" s="677"/>
      <c r="UKN76" s="677"/>
      <c r="UKO76" s="677"/>
      <c r="UKP76" s="677"/>
      <c r="UKQ76" s="677"/>
      <c r="UKR76" s="677"/>
      <c r="UKS76" s="677"/>
      <c r="UKT76" s="677"/>
      <c r="UKU76" s="677"/>
      <c r="UKV76" s="677"/>
      <c r="UKW76" s="677"/>
      <c r="UKX76" s="677"/>
      <c r="UKY76" s="677"/>
      <c r="UKZ76" s="677"/>
      <c r="ULA76" s="677"/>
      <c r="ULB76" s="677"/>
      <c r="ULC76" s="677"/>
      <c r="ULD76" s="677"/>
      <c r="ULE76" s="677"/>
      <c r="ULF76" s="677"/>
      <c r="ULG76" s="677"/>
      <c r="ULH76" s="677"/>
      <c r="ULI76" s="677"/>
      <c r="ULJ76" s="677"/>
      <c r="ULK76" s="677"/>
      <c r="ULL76" s="677"/>
      <c r="ULM76" s="677"/>
      <c r="ULN76" s="677"/>
      <c r="ULO76" s="677"/>
      <c r="ULP76" s="677"/>
      <c r="ULQ76" s="677"/>
      <c r="ULR76" s="677"/>
      <c r="ULS76" s="677"/>
      <c r="ULT76" s="677"/>
      <c r="ULU76" s="677"/>
      <c r="ULV76" s="677"/>
      <c r="ULW76" s="677"/>
      <c r="ULX76" s="677"/>
      <c r="ULY76" s="677"/>
      <c r="ULZ76" s="677"/>
      <c r="UMA76" s="677"/>
      <c r="UMB76" s="677"/>
      <c r="UMC76" s="677"/>
      <c r="UMD76" s="677"/>
      <c r="UME76" s="677"/>
      <c r="UMF76" s="677"/>
      <c r="UMG76" s="677"/>
      <c r="UMH76" s="677"/>
      <c r="UMI76" s="677"/>
      <c r="UMJ76" s="677"/>
      <c r="UMK76" s="677"/>
      <c r="UML76" s="677"/>
      <c r="UMM76" s="677"/>
      <c r="UMN76" s="677"/>
      <c r="UMO76" s="677"/>
      <c r="UMP76" s="677"/>
      <c r="UMQ76" s="677"/>
      <c r="UMR76" s="677"/>
      <c r="UMS76" s="677"/>
      <c r="UMT76" s="677"/>
      <c r="UMU76" s="677"/>
      <c r="UMV76" s="677"/>
      <c r="UMW76" s="677"/>
      <c r="UMX76" s="677"/>
      <c r="UMY76" s="677"/>
      <c r="UMZ76" s="677"/>
      <c r="UNA76" s="677"/>
      <c r="UNB76" s="677"/>
      <c r="UNC76" s="677"/>
      <c r="UND76" s="677"/>
      <c r="UNE76" s="677"/>
      <c r="UNF76" s="677"/>
      <c r="UNG76" s="677"/>
      <c r="UNH76" s="677"/>
      <c r="UNI76" s="677"/>
      <c r="UNJ76" s="677"/>
      <c r="UNK76" s="677"/>
      <c r="UNL76" s="677"/>
      <c r="UNM76" s="677"/>
      <c r="UNN76" s="677"/>
      <c r="UNO76" s="677"/>
      <c r="UNP76" s="677"/>
      <c r="UNQ76" s="677"/>
      <c r="UNR76" s="677"/>
      <c r="UNS76" s="677"/>
      <c r="UNT76" s="677"/>
      <c r="UNU76" s="677"/>
      <c r="UNV76" s="677"/>
      <c r="UNW76" s="677"/>
      <c r="UNX76" s="677"/>
      <c r="UNY76" s="677"/>
      <c r="UNZ76" s="677"/>
      <c r="UOA76" s="677"/>
      <c r="UOB76" s="677"/>
      <c r="UOC76" s="677"/>
      <c r="UOD76" s="677"/>
      <c r="UOE76" s="677"/>
      <c r="UOF76" s="677"/>
      <c r="UOG76" s="677"/>
      <c r="UOH76" s="677"/>
      <c r="UOI76" s="677"/>
      <c r="UOJ76" s="677"/>
      <c r="UOK76" s="677"/>
      <c r="UOL76" s="677"/>
      <c r="UOM76" s="677"/>
      <c r="UON76" s="677"/>
      <c r="UOO76" s="677"/>
      <c r="UOP76" s="677"/>
      <c r="UOQ76" s="677"/>
      <c r="UOR76" s="677"/>
      <c r="UOS76" s="677"/>
      <c r="UOT76" s="677"/>
      <c r="UOU76" s="677"/>
      <c r="UOV76" s="677"/>
      <c r="UOW76" s="677"/>
      <c r="UOX76" s="677"/>
      <c r="UOY76" s="677"/>
      <c r="UOZ76" s="677"/>
      <c r="UPA76" s="677"/>
      <c r="UPB76" s="677"/>
      <c r="UPC76" s="677"/>
      <c r="UPD76" s="677"/>
      <c r="UPE76" s="677"/>
      <c r="UPF76" s="677"/>
      <c r="UPG76" s="677"/>
      <c r="UPH76" s="677"/>
      <c r="UPI76" s="677"/>
      <c r="UPJ76" s="677"/>
      <c r="UPK76" s="677"/>
      <c r="UPL76" s="677"/>
      <c r="UPM76" s="677"/>
      <c r="UPN76" s="677"/>
      <c r="UPO76" s="677"/>
      <c r="UPP76" s="677"/>
      <c r="UPQ76" s="677"/>
      <c r="UPR76" s="677"/>
      <c r="UPS76" s="677"/>
      <c r="UPT76" s="677"/>
      <c r="UPU76" s="677"/>
      <c r="UPV76" s="677"/>
      <c r="UPW76" s="677"/>
      <c r="UPX76" s="677"/>
      <c r="UPY76" s="677"/>
      <c r="UPZ76" s="677"/>
      <c r="UQA76" s="677"/>
      <c r="UQB76" s="677"/>
      <c r="UQC76" s="677"/>
      <c r="UQD76" s="677"/>
      <c r="UQE76" s="677"/>
      <c r="UQF76" s="677"/>
      <c r="UQG76" s="677"/>
      <c r="UQH76" s="677"/>
      <c r="UQI76" s="677"/>
      <c r="UQJ76" s="677"/>
      <c r="UQK76" s="677"/>
      <c r="UQL76" s="677"/>
      <c r="UQM76" s="677"/>
      <c r="UQN76" s="677"/>
      <c r="UQO76" s="677"/>
      <c r="UQP76" s="677"/>
      <c r="UQQ76" s="677"/>
      <c r="UQR76" s="677"/>
      <c r="UQS76" s="677"/>
      <c r="UQT76" s="677"/>
      <c r="UQU76" s="677"/>
      <c r="UQV76" s="677"/>
      <c r="UQW76" s="677"/>
      <c r="UQX76" s="677"/>
      <c r="UQY76" s="677"/>
      <c r="UQZ76" s="677"/>
      <c r="URA76" s="677"/>
      <c r="URB76" s="677"/>
      <c r="URC76" s="677"/>
      <c r="URD76" s="677"/>
      <c r="URE76" s="677"/>
      <c r="URF76" s="677"/>
      <c r="URG76" s="677"/>
      <c r="URH76" s="677"/>
      <c r="URI76" s="677"/>
      <c r="URJ76" s="677"/>
      <c r="URK76" s="677"/>
      <c r="URL76" s="677"/>
      <c r="URM76" s="677"/>
      <c r="URN76" s="677"/>
      <c r="URO76" s="677"/>
      <c r="URP76" s="677"/>
      <c r="URQ76" s="677"/>
      <c r="URR76" s="677"/>
      <c r="URS76" s="677"/>
      <c r="URT76" s="677"/>
      <c r="URU76" s="677"/>
      <c r="URV76" s="677"/>
      <c r="URW76" s="677"/>
      <c r="URX76" s="677"/>
      <c r="URY76" s="677"/>
      <c r="URZ76" s="677"/>
      <c r="USA76" s="677"/>
      <c r="USB76" s="677"/>
      <c r="USC76" s="677"/>
      <c r="USD76" s="677"/>
      <c r="USE76" s="677"/>
      <c r="USF76" s="677"/>
      <c r="USG76" s="677"/>
      <c r="USH76" s="677"/>
      <c r="USI76" s="677"/>
      <c r="USJ76" s="677"/>
      <c r="USK76" s="677"/>
      <c r="USL76" s="677"/>
      <c r="USM76" s="677"/>
      <c r="USN76" s="677"/>
      <c r="USO76" s="677"/>
      <c r="USP76" s="677"/>
      <c r="USQ76" s="677"/>
      <c r="USR76" s="677"/>
      <c r="USS76" s="677"/>
      <c r="UST76" s="677"/>
      <c r="USU76" s="677"/>
      <c r="USV76" s="677"/>
      <c r="USW76" s="677"/>
      <c r="USX76" s="677"/>
      <c r="USY76" s="677"/>
      <c r="USZ76" s="677"/>
      <c r="UTA76" s="677"/>
      <c r="UTB76" s="677"/>
      <c r="UTC76" s="677"/>
      <c r="UTD76" s="677"/>
      <c r="UTE76" s="677"/>
      <c r="UTF76" s="677"/>
      <c r="UTG76" s="677"/>
      <c r="UTH76" s="677"/>
      <c r="UTI76" s="677"/>
      <c r="UTJ76" s="677"/>
      <c r="UTK76" s="677"/>
      <c r="UTL76" s="677"/>
      <c r="UTM76" s="677"/>
      <c r="UTN76" s="677"/>
      <c r="UTO76" s="677"/>
      <c r="UTP76" s="677"/>
      <c r="UTQ76" s="677"/>
      <c r="UTR76" s="677"/>
      <c r="UTS76" s="677"/>
      <c r="UTT76" s="677"/>
      <c r="UTU76" s="677"/>
      <c r="UTV76" s="677"/>
      <c r="UTW76" s="677"/>
      <c r="UTX76" s="677"/>
      <c r="UTY76" s="677"/>
      <c r="UTZ76" s="677"/>
      <c r="UUA76" s="677"/>
      <c r="UUB76" s="677"/>
      <c r="UUC76" s="677"/>
      <c r="UUD76" s="677"/>
      <c r="UUE76" s="677"/>
      <c r="UUF76" s="677"/>
      <c r="UUG76" s="677"/>
      <c r="UUH76" s="677"/>
      <c r="UUI76" s="677"/>
      <c r="UUJ76" s="677"/>
      <c r="UUK76" s="677"/>
      <c r="UUL76" s="677"/>
      <c r="UUM76" s="677"/>
      <c r="UUN76" s="677"/>
      <c r="UUO76" s="677"/>
      <c r="UUP76" s="677"/>
      <c r="UUQ76" s="677"/>
      <c r="UUR76" s="677"/>
      <c r="UUS76" s="677"/>
      <c r="UUT76" s="677"/>
      <c r="UUU76" s="677"/>
      <c r="UUV76" s="677"/>
      <c r="UUW76" s="677"/>
      <c r="UUX76" s="677"/>
      <c r="UUY76" s="677"/>
      <c r="UUZ76" s="677"/>
      <c r="UVA76" s="677"/>
      <c r="UVB76" s="677"/>
      <c r="UVC76" s="677"/>
      <c r="UVD76" s="677"/>
      <c r="UVE76" s="677"/>
      <c r="UVF76" s="677"/>
      <c r="UVG76" s="677"/>
      <c r="UVH76" s="677"/>
      <c r="UVI76" s="677"/>
      <c r="UVJ76" s="677"/>
      <c r="UVK76" s="677"/>
      <c r="UVL76" s="677"/>
      <c r="UVM76" s="677"/>
      <c r="UVN76" s="677"/>
      <c r="UVO76" s="677"/>
      <c r="UVP76" s="677"/>
      <c r="UVQ76" s="677"/>
      <c r="UVR76" s="677"/>
      <c r="UVS76" s="677"/>
      <c r="UVT76" s="677"/>
      <c r="UVU76" s="677"/>
      <c r="UVV76" s="677"/>
      <c r="UVW76" s="677"/>
      <c r="UVX76" s="677"/>
      <c r="UVY76" s="677"/>
      <c r="UVZ76" s="677"/>
      <c r="UWA76" s="677"/>
      <c r="UWB76" s="677"/>
      <c r="UWC76" s="677"/>
      <c r="UWD76" s="677"/>
      <c r="UWE76" s="677"/>
      <c r="UWF76" s="677"/>
      <c r="UWG76" s="677"/>
      <c r="UWH76" s="677"/>
      <c r="UWI76" s="677"/>
      <c r="UWJ76" s="677"/>
      <c r="UWK76" s="677"/>
      <c r="UWL76" s="677"/>
      <c r="UWM76" s="677"/>
      <c r="UWN76" s="677"/>
      <c r="UWO76" s="677"/>
      <c r="UWP76" s="677"/>
      <c r="UWQ76" s="677"/>
      <c r="UWR76" s="677"/>
      <c r="UWS76" s="677"/>
      <c r="UWT76" s="677"/>
      <c r="UWU76" s="677"/>
      <c r="UWV76" s="677"/>
      <c r="UWW76" s="677"/>
      <c r="UWX76" s="677"/>
      <c r="UWY76" s="677"/>
      <c r="UWZ76" s="677"/>
      <c r="UXA76" s="677"/>
      <c r="UXB76" s="677"/>
      <c r="UXC76" s="677"/>
      <c r="UXD76" s="677"/>
      <c r="UXE76" s="677"/>
      <c r="UXF76" s="677"/>
      <c r="UXG76" s="677"/>
      <c r="UXH76" s="677"/>
      <c r="UXI76" s="677"/>
      <c r="UXJ76" s="677"/>
      <c r="UXK76" s="677"/>
      <c r="UXL76" s="677"/>
      <c r="UXM76" s="677"/>
      <c r="UXN76" s="677"/>
      <c r="UXO76" s="677"/>
      <c r="UXP76" s="677"/>
      <c r="UXQ76" s="677"/>
      <c r="UXR76" s="677"/>
      <c r="UXS76" s="677"/>
      <c r="UXT76" s="677"/>
      <c r="UXU76" s="677"/>
      <c r="UXV76" s="677"/>
      <c r="UXW76" s="677"/>
      <c r="UXX76" s="677"/>
      <c r="UXY76" s="677"/>
      <c r="UXZ76" s="677"/>
      <c r="UYA76" s="677"/>
      <c r="UYB76" s="677"/>
      <c r="UYC76" s="677"/>
      <c r="UYD76" s="677"/>
      <c r="UYE76" s="677"/>
      <c r="UYF76" s="677"/>
      <c r="UYG76" s="677"/>
      <c r="UYH76" s="677"/>
      <c r="UYI76" s="677"/>
      <c r="UYJ76" s="677"/>
      <c r="UYK76" s="677"/>
      <c r="UYL76" s="677"/>
      <c r="UYM76" s="677"/>
      <c r="UYN76" s="677"/>
      <c r="UYO76" s="677"/>
      <c r="UYP76" s="677"/>
      <c r="UYQ76" s="677"/>
      <c r="UYR76" s="677"/>
      <c r="UYS76" s="677"/>
      <c r="UYT76" s="677"/>
      <c r="UYU76" s="677"/>
      <c r="UYV76" s="677"/>
      <c r="UYW76" s="677"/>
      <c r="UYX76" s="677"/>
      <c r="UYY76" s="677"/>
      <c r="UYZ76" s="677"/>
      <c r="UZA76" s="677"/>
      <c r="UZB76" s="677"/>
      <c r="UZC76" s="677"/>
      <c r="UZD76" s="677"/>
      <c r="UZE76" s="677"/>
      <c r="UZF76" s="677"/>
      <c r="UZG76" s="677"/>
      <c r="UZH76" s="677"/>
      <c r="UZI76" s="677"/>
      <c r="UZJ76" s="677"/>
      <c r="UZK76" s="677"/>
      <c r="UZL76" s="677"/>
      <c r="UZM76" s="677"/>
      <c r="UZN76" s="677"/>
      <c r="UZO76" s="677"/>
      <c r="UZP76" s="677"/>
      <c r="UZQ76" s="677"/>
      <c r="UZR76" s="677"/>
      <c r="UZS76" s="677"/>
      <c r="UZT76" s="677"/>
      <c r="UZU76" s="677"/>
      <c r="UZV76" s="677"/>
      <c r="UZW76" s="677"/>
      <c r="UZX76" s="677"/>
      <c r="UZY76" s="677"/>
      <c r="UZZ76" s="677"/>
      <c r="VAA76" s="677"/>
      <c r="VAB76" s="677"/>
      <c r="VAC76" s="677"/>
      <c r="VAD76" s="677"/>
      <c r="VAE76" s="677"/>
      <c r="VAF76" s="677"/>
      <c r="VAG76" s="677"/>
      <c r="VAH76" s="677"/>
      <c r="VAI76" s="677"/>
      <c r="VAJ76" s="677"/>
      <c r="VAK76" s="677"/>
      <c r="VAL76" s="677"/>
      <c r="VAM76" s="677"/>
      <c r="VAN76" s="677"/>
      <c r="VAO76" s="677"/>
      <c r="VAP76" s="677"/>
      <c r="VAQ76" s="677"/>
      <c r="VAR76" s="677"/>
      <c r="VAS76" s="677"/>
      <c r="VAT76" s="677"/>
      <c r="VAU76" s="677"/>
      <c r="VAV76" s="677"/>
      <c r="VAW76" s="677"/>
      <c r="VAX76" s="677"/>
      <c r="VAY76" s="677"/>
      <c r="VAZ76" s="677"/>
      <c r="VBA76" s="677"/>
      <c r="VBB76" s="677"/>
      <c r="VBC76" s="677"/>
      <c r="VBD76" s="677"/>
      <c r="VBE76" s="677"/>
      <c r="VBF76" s="677"/>
      <c r="VBG76" s="677"/>
      <c r="VBH76" s="677"/>
      <c r="VBI76" s="677"/>
      <c r="VBJ76" s="677"/>
      <c r="VBK76" s="677"/>
      <c r="VBL76" s="677"/>
      <c r="VBM76" s="677"/>
      <c r="VBN76" s="677"/>
      <c r="VBO76" s="677"/>
      <c r="VBP76" s="677"/>
      <c r="VBQ76" s="677"/>
      <c r="VBR76" s="677"/>
      <c r="VBS76" s="677"/>
      <c r="VBT76" s="677"/>
      <c r="VBU76" s="677"/>
      <c r="VBV76" s="677"/>
      <c r="VBW76" s="677"/>
      <c r="VBX76" s="677"/>
      <c r="VBY76" s="677"/>
      <c r="VBZ76" s="677"/>
      <c r="VCA76" s="677"/>
      <c r="VCB76" s="677"/>
      <c r="VCC76" s="677"/>
      <c r="VCD76" s="677"/>
      <c r="VCE76" s="677"/>
      <c r="VCF76" s="677"/>
      <c r="VCG76" s="677"/>
      <c r="VCH76" s="677"/>
      <c r="VCI76" s="677"/>
      <c r="VCJ76" s="677"/>
      <c r="VCK76" s="677"/>
      <c r="VCL76" s="677"/>
      <c r="VCM76" s="677"/>
      <c r="VCN76" s="677"/>
      <c r="VCO76" s="677"/>
      <c r="VCP76" s="677"/>
      <c r="VCQ76" s="677"/>
      <c r="VCR76" s="677"/>
      <c r="VCS76" s="677"/>
      <c r="VCT76" s="677"/>
      <c r="VCU76" s="677"/>
      <c r="VCV76" s="677"/>
      <c r="VCW76" s="677"/>
      <c r="VCX76" s="677"/>
      <c r="VCY76" s="677"/>
      <c r="VCZ76" s="677"/>
      <c r="VDA76" s="677"/>
      <c r="VDB76" s="677"/>
      <c r="VDC76" s="677"/>
      <c r="VDD76" s="677"/>
      <c r="VDE76" s="677"/>
      <c r="VDF76" s="677"/>
      <c r="VDG76" s="677"/>
      <c r="VDH76" s="677"/>
      <c r="VDI76" s="677"/>
      <c r="VDJ76" s="677"/>
      <c r="VDK76" s="677"/>
      <c r="VDL76" s="677"/>
      <c r="VDM76" s="677"/>
      <c r="VDN76" s="677"/>
      <c r="VDO76" s="677"/>
      <c r="VDP76" s="677"/>
      <c r="VDQ76" s="677"/>
      <c r="VDR76" s="677"/>
      <c r="VDS76" s="677"/>
      <c r="VDT76" s="677"/>
      <c r="VDU76" s="677"/>
      <c r="VDV76" s="677"/>
      <c r="VDW76" s="677"/>
      <c r="VDX76" s="677"/>
      <c r="VDY76" s="677"/>
      <c r="VDZ76" s="677"/>
      <c r="VEA76" s="677"/>
      <c r="VEB76" s="677"/>
      <c r="VEC76" s="677"/>
      <c r="VED76" s="677"/>
      <c r="VEE76" s="677"/>
      <c r="VEF76" s="677"/>
      <c r="VEG76" s="677"/>
      <c r="VEH76" s="677"/>
      <c r="VEI76" s="677"/>
      <c r="VEJ76" s="677"/>
      <c r="VEK76" s="677"/>
      <c r="VEL76" s="677"/>
      <c r="VEM76" s="677"/>
      <c r="VEN76" s="677"/>
      <c r="VEO76" s="677"/>
      <c r="VEP76" s="677"/>
      <c r="VEQ76" s="677"/>
      <c r="VER76" s="677"/>
      <c r="VES76" s="677"/>
      <c r="VET76" s="677"/>
      <c r="VEU76" s="677"/>
      <c r="VEV76" s="677"/>
      <c r="VEW76" s="677"/>
      <c r="VEX76" s="677"/>
      <c r="VEY76" s="677"/>
      <c r="VEZ76" s="677"/>
      <c r="VFA76" s="677"/>
      <c r="VFB76" s="677"/>
      <c r="VFC76" s="677"/>
      <c r="VFD76" s="677"/>
      <c r="VFE76" s="677"/>
      <c r="VFF76" s="677"/>
      <c r="VFG76" s="677"/>
      <c r="VFH76" s="677"/>
      <c r="VFI76" s="677"/>
      <c r="VFJ76" s="677"/>
      <c r="VFK76" s="677"/>
      <c r="VFL76" s="677"/>
      <c r="VFM76" s="677"/>
      <c r="VFN76" s="677"/>
      <c r="VFO76" s="677"/>
      <c r="VFP76" s="677"/>
      <c r="VFQ76" s="677"/>
      <c r="VFR76" s="677"/>
      <c r="VFS76" s="677"/>
      <c r="VFT76" s="677"/>
      <c r="VFU76" s="677"/>
      <c r="VFV76" s="677"/>
      <c r="VFW76" s="677"/>
      <c r="VFX76" s="677"/>
      <c r="VFY76" s="677"/>
      <c r="VFZ76" s="677"/>
      <c r="VGA76" s="677"/>
      <c r="VGB76" s="677"/>
      <c r="VGC76" s="677"/>
      <c r="VGD76" s="677"/>
      <c r="VGE76" s="677"/>
      <c r="VGF76" s="677"/>
      <c r="VGG76" s="677"/>
      <c r="VGH76" s="677"/>
      <c r="VGI76" s="677"/>
      <c r="VGJ76" s="677"/>
      <c r="VGK76" s="677"/>
      <c r="VGL76" s="677"/>
      <c r="VGM76" s="677"/>
      <c r="VGN76" s="677"/>
      <c r="VGO76" s="677"/>
      <c r="VGP76" s="677"/>
      <c r="VGQ76" s="677"/>
      <c r="VGR76" s="677"/>
      <c r="VGS76" s="677"/>
      <c r="VGT76" s="677"/>
      <c r="VGU76" s="677"/>
      <c r="VGV76" s="677"/>
      <c r="VGW76" s="677"/>
      <c r="VGX76" s="677"/>
      <c r="VGY76" s="677"/>
      <c r="VGZ76" s="677"/>
      <c r="VHA76" s="677"/>
      <c r="VHB76" s="677"/>
      <c r="VHC76" s="677"/>
      <c r="VHD76" s="677"/>
      <c r="VHE76" s="677"/>
      <c r="VHF76" s="677"/>
      <c r="VHG76" s="677"/>
      <c r="VHH76" s="677"/>
      <c r="VHI76" s="677"/>
      <c r="VHJ76" s="677"/>
      <c r="VHK76" s="677"/>
      <c r="VHL76" s="677"/>
      <c r="VHM76" s="677"/>
      <c r="VHN76" s="677"/>
      <c r="VHO76" s="677"/>
      <c r="VHP76" s="677"/>
      <c r="VHQ76" s="677"/>
      <c r="VHR76" s="677"/>
      <c r="VHS76" s="677"/>
      <c r="VHT76" s="677"/>
      <c r="VHU76" s="677"/>
      <c r="VHV76" s="677"/>
      <c r="VHW76" s="677"/>
      <c r="VHX76" s="677"/>
      <c r="VHY76" s="677"/>
      <c r="VHZ76" s="677"/>
      <c r="VIA76" s="677"/>
      <c r="VIB76" s="677"/>
      <c r="VIC76" s="677"/>
      <c r="VID76" s="677"/>
      <c r="VIE76" s="677"/>
      <c r="VIF76" s="677"/>
      <c r="VIG76" s="677"/>
      <c r="VIH76" s="677"/>
      <c r="VII76" s="677"/>
      <c r="VIJ76" s="677"/>
      <c r="VIK76" s="677"/>
      <c r="VIL76" s="677"/>
      <c r="VIM76" s="677"/>
      <c r="VIN76" s="677"/>
      <c r="VIO76" s="677"/>
      <c r="VIP76" s="677"/>
      <c r="VIQ76" s="677"/>
      <c r="VIR76" s="677"/>
      <c r="VIS76" s="677"/>
      <c r="VIT76" s="677"/>
      <c r="VIU76" s="677"/>
      <c r="VIV76" s="677"/>
      <c r="VIW76" s="677"/>
      <c r="VIX76" s="677"/>
      <c r="VIY76" s="677"/>
      <c r="VIZ76" s="677"/>
      <c r="VJA76" s="677"/>
      <c r="VJB76" s="677"/>
      <c r="VJC76" s="677"/>
      <c r="VJD76" s="677"/>
      <c r="VJE76" s="677"/>
      <c r="VJF76" s="677"/>
      <c r="VJG76" s="677"/>
      <c r="VJH76" s="677"/>
      <c r="VJI76" s="677"/>
      <c r="VJJ76" s="677"/>
      <c r="VJK76" s="677"/>
      <c r="VJL76" s="677"/>
      <c r="VJM76" s="677"/>
      <c r="VJN76" s="677"/>
      <c r="VJO76" s="677"/>
      <c r="VJP76" s="677"/>
      <c r="VJQ76" s="677"/>
      <c r="VJR76" s="677"/>
      <c r="VJS76" s="677"/>
      <c r="VJT76" s="677"/>
      <c r="VJU76" s="677"/>
      <c r="VJV76" s="677"/>
      <c r="VJW76" s="677"/>
      <c r="VJX76" s="677"/>
      <c r="VJY76" s="677"/>
      <c r="VJZ76" s="677"/>
      <c r="VKA76" s="677"/>
      <c r="VKB76" s="677"/>
      <c r="VKC76" s="677"/>
      <c r="VKD76" s="677"/>
      <c r="VKE76" s="677"/>
      <c r="VKF76" s="677"/>
      <c r="VKG76" s="677"/>
      <c r="VKH76" s="677"/>
      <c r="VKI76" s="677"/>
      <c r="VKJ76" s="677"/>
      <c r="VKK76" s="677"/>
      <c r="VKL76" s="677"/>
      <c r="VKM76" s="677"/>
      <c r="VKN76" s="677"/>
      <c r="VKO76" s="677"/>
      <c r="VKP76" s="677"/>
      <c r="VKQ76" s="677"/>
      <c r="VKR76" s="677"/>
      <c r="VKS76" s="677"/>
      <c r="VKT76" s="677"/>
      <c r="VKU76" s="677"/>
      <c r="VKV76" s="677"/>
      <c r="VKW76" s="677"/>
      <c r="VKX76" s="677"/>
      <c r="VKY76" s="677"/>
      <c r="VKZ76" s="677"/>
      <c r="VLA76" s="677"/>
      <c r="VLB76" s="677"/>
      <c r="VLC76" s="677"/>
      <c r="VLD76" s="677"/>
      <c r="VLE76" s="677"/>
      <c r="VLF76" s="677"/>
      <c r="VLG76" s="677"/>
      <c r="VLH76" s="677"/>
      <c r="VLI76" s="677"/>
      <c r="VLJ76" s="677"/>
      <c r="VLK76" s="677"/>
      <c r="VLL76" s="677"/>
      <c r="VLM76" s="677"/>
      <c r="VLN76" s="677"/>
      <c r="VLO76" s="677"/>
      <c r="VLP76" s="677"/>
      <c r="VLQ76" s="677"/>
      <c r="VLR76" s="677"/>
      <c r="VLS76" s="677"/>
      <c r="VLT76" s="677"/>
      <c r="VLU76" s="677"/>
      <c r="VLV76" s="677"/>
      <c r="VLW76" s="677"/>
      <c r="VLX76" s="677"/>
      <c r="VLY76" s="677"/>
      <c r="VLZ76" s="677"/>
      <c r="VMA76" s="677"/>
      <c r="VMB76" s="677"/>
      <c r="VMC76" s="677"/>
      <c r="VMD76" s="677"/>
      <c r="VME76" s="677"/>
      <c r="VMF76" s="677"/>
      <c r="VMG76" s="677"/>
      <c r="VMH76" s="677"/>
      <c r="VMI76" s="677"/>
      <c r="VMJ76" s="677"/>
      <c r="VMK76" s="677"/>
      <c r="VML76" s="677"/>
      <c r="VMM76" s="677"/>
      <c r="VMN76" s="677"/>
      <c r="VMO76" s="677"/>
      <c r="VMP76" s="677"/>
      <c r="VMQ76" s="677"/>
      <c r="VMR76" s="677"/>
      <c r="VMS76" s="677"/>
      <c r="VMT76" s="677"/>
      <c r="VMU76" s="677"/>
      <c r="VMV76" s="677"/>
      <c r="VMW76" s="677"/>
      <c r="VMX76" s="677"/>
      <c r="VMY76" s="677"/>
      <c r="VMZ76" s="677"/>
      <c r="VNA76" s="677"/>
      <c r="VNB76" s="677"/>
      <c r="VNC76" s="677"/>
      <c r="VND76" s="677"/>
      <c r="VNE76" s="677"/>
      <c r="VNF76" s="677"/>
      <c r="VNG76" s="677"/>
      <c r="VNH76" s="677"/>
      <c r="VNI76" s="677"/>
      <c r="VNJ76" s="677"/>
      <c r="VNK76" s="677"/>
      <c r="VNL76" s="677"/>
      <c r="VNM76" s="677"/>
      <c r="VNN76" s="677"/>
      <c r="VNO76" s="677"/>
      <c r="VNP76" s="677"/>
      <c r="VNQ76" s="677"/>
      <c r="VNR76" s="677"/>
      <c r="VNS76" s="677"/>
      <c r="VNT76" s="677"/>
      <c r="VNU76" s="677"/>
      <c r="VNV76" s="677"/>
      <c r="VNW76" s="677"/>
      <c r="VNX76" s="677"/>
      <c r="VNY76" s="677"/>
      <c r="VNZ76" s="677"/>
      <c r="VOA76" s="677"/>
      <c r="VOB76" s="677"/>
      <c r="VOC76" s="677"/>
      <c r="VOD76" s="677"/>
      <c r="VOE76" s="677"/>
      <c r="VOF76" s="677"/>
      <c r="VOG76" s="677"/>
      <c r="VOH76" s="677"/>
      <c r="VOI76" s="677"/>
      <c r="VOJ76" s="677"/>
      <c r="VOK76" s="677"/>
      <c r="VOL76" s="677"/>
      <c r="VOM76" s="677"/>
      <c r="VON76" s="677"/>
      <c r="VOO76" s="677"/>
      <c r="VOP76" s="677"/>
      <c r="VOQ76" s="677"/>
      <c r="VOR76" s="677"/>
      <c r="VOS76" s="677"/>
      <c r="VOT76" s="677"/>
      <c r="VOU76" s="677"/>
      <c r="VOV76" s="677"/>
      <c r="VOW76" s="677"/>
      <c r="VOX76" s="677"/>
      <c r="VOY76" s="677"/>
      <c r="VOZ76" s="677"/>
      <c r="VPA76" s="677"/>
      <c r="VPB76" s="677"/>
      <c r="VPC76" s="677"/>
      <c r="VPD76" s="677"/>
      <c r="VPE76" s="677"/>
      <c r="VPF76" s="677"/>
      <c r="VPG76" s="677"/>
      <c r="VPH76" s="677"/>
      <c r="VPI76" s="677"/>
      <c r="VPJ76" s="677"/>
      <c r="VPK76" s="677"/>
      <c r="VPL76" s="677"/>
      <c r="VPM76" s="677"/>
      <c r="VPN76" s="677"/>
      <c r="VPO76" s="677"/>
      <c r="VPP76" s="677"/>
      <c r="VPQ76" s="677"/>
      <c r="VPR76" s="677"/>
      <c r="VPS76" s="677"/>
      <c r="VPT76" s="677"/>
      <c r="VPU76" s="677"/>
      <c r="VPV76" s="677"/>
      <c r="VPW76" s="677"/>
      <c r="VPX76" s="677"/>
      <c r="VPY76" s="677"/>
      <c r="VPZ76" s="677"/>
      <c r="VQA76" s="677"/>
      <c r="VQB76" s="677"/>
      <c r="VQC76" s="677"/>
      <c r="VQD76" s="677"/>
      <c r="VQE76" s="677"/>
      <c r="VQF76" s="677"/>
      <c r="VQG76" s="677"/>
      <c r="VQH76" s="677"/>
      <c r="VQI76" s="677"/>
      <c r="VQJ76" s="677"/>
      <c r="VQK76" s="677"/>
      <c r="VQL76" s="677"/>
      <c r="VQM76" s="677"/>
      <c r="VQN76" s="677"/>
      <c r="VQO76" s="677"/>
      <c r="VQP76" s="677"/>
      <c r="VQQ76" s="677"/>
      <c r="VQR76" s="677"/>
      <c r="VQS76" s="677"/>
      <c r="VQT76" s="677"/>
      <c r="VQU76" s="677"/>
      <c r="VQV76" s="677"/>
      <c r="VQW76" s="677"/>
      <c r="VQX76" s="677"/>
      <c r="VQY76" s="677"/>
      <c r="VQZ76" s="677"/>
      <c r="VRA76" s="677"/>
      <c r="VRB76" s="677"/>
      <c r="VRC76" s="677"/>
      <c r="VRD76" s="677"/>
      <c r="VRE76" s="677"/>
      <c r="VRF76" s="677"/>
      <c r="VRG76" s="677"/>
      <c r="VRH76" s="677"/>
      <c r="VRI76" s="677"/>
      <c r="VRJ76" s="677"/>
      <c r="VRK76" s="677"/>
      <c r="VRL76" s="677"/>
      <c r="VRM76" s="677"/>
      <c r="VRN76" s="677"/>
      <c r="VRO76" s="677"/>
      <c r="VRP76" s="677"/>
      <c r="VRQ76" s="677"/>
      <c r="VRR76" s="677"/>
      <c r="VRS76" s="677"/>
      <c r="VRT76" s="677"/>
      <c r="VRU76" s="677"/>
      <c r="VRV76" s="677"/>
      <c r="VRW76" s="677"/>
      <c r="VRX76" s="677"/>
      <c r="VRY76" s="677"/>
      <c r="VRZ76" s="677"/>
      <c r="VSA76" s="677"/>
      <c r="VSB76" s="677"/>
      <c r="VSC76" s="677"/>
      <c r="VSD76" s="677"/>
      <c r="VSE76" s="677"/>
      <c r="VSF76" s="677"/>
      <c r="VSG76" s="677"/>
      <c r="VSH76" s="677"/>
      <c r="VSI76" s="677"/>
      <c r="VSJ76" s="677"/>
      <c r="VSK76" s="677"/>
      <c r="VSL76" s="677"/>
      <c r="VSM76" s="677"/>
      <c r="VSN76" s="677"/>
      <c r="VSO76" s="677"/>
      <c r="VSP76" s="677"/>
      <c r="VSQ76" s="677"/>
      <c r="VSR76" s="677"/>
      <c r="VSS76" s="677"/>
      <c r="VST76" s="677"/>
      <c r="VSU76" s="677"/>
      <c r="VSV76" s="677"/>
      <c r="VSW76" s="677"/>
      <c r="VSX76" s="677"/>
      <c r="VSY76" s="677"/>
      <c r="VSZ76" s="677"/>
      <c r="VTA76" s="677"/>
      <c r="VTB76" s="677"/>
      <c r="VTC76" s="677"/>
      <c r="VTD76" s="677"/>
      <c r="VTE76" s="677"/>
      <c r="VTF76" s="677"/>
      <c r="VTG76" s="677"/>
      <c r="VTH76" s="677"/>
      <c r="VTI76" s="677"/>
      <c r="VTJ76" s="677"/>
      <c r="VTK76" s="677"/>
      <c r="VTL76" s="677"/>
      <c r="VTM76" s="677"/>
      <c r="VTN76" s="677"/>
      <c r="VTO76" s="677"/>
      <c r="VTP76" s="677"/>
      <c r="VTQ76" s="677"/>
      <c r="VTR76" s="677"/>
      <c r="VTS76" s="677"/>
      <c r="VTT76" s="677"/>
      <c r="VTU76" s="677"/>
      <c r="VTV76" s="677"/>
      <c r="VTW76" s="677"/>
      <c r="VTX76" s="677"/>
      <c r="VTY76" s="677"/>
      <c r="VTZ76" s="677"/>
      <c r="VUA76" s="677"/>
      <c r="VUB76" s="677"/>
      <c r="VUC76" s="677"/>
      <c r="VUD76" s="677"/>
      <c r="VUE76" s="677"/>
      <c r="VUF76" s="677"/>
      <c r="VUG76" s="677"/>
      <c r="VUH76" s="677"/>
      <c r="VUI76" s="677"/>
      <c r="VUJ76" s="677"/>
      <c r="VUK76" s="677"/>
      <c r="VUL76" s="677"/>
      <c r="VUM76" s="677"/>
      <c r="VUN76" s="677"/>
      <c r="VUO76" s="677"/>
      <c r="VUP76" s="677"/>
      <c r="VUQ76" s="677"/>
      <c r="VUR76" s="677"/>
      <c r="VUS76" s="677"/>
      <c r="VUT76" s="677"/>
      <c r="VUU76" s="677"/>
      <c r="VUV76" s="677"/>
      <c r="VUW76" s="677"/>
      <c r="VUX76" s="677"/>
      <c r="VUY76" s="677"/>
      <c r="VUZ76" s="677"/>
      <c r="VVA76" s="677"/>
      <c r="VVB76" s="677"/>
      <c r="VVC76" s="677"/>
      <c r="VVD76" s="677"/>
      <c r="VVE76" s="677"/>
      <c r="VVF76" s="677"/>
      <c r="VVG76" s="677"/>
      <c r="VVH76" s="677"/>
      <c r="VVI76" s="677"/>
      <c r="VVJ76" s="677"/>
      <c r="VVK76" s="677"/>
      <c r="VVL76" s="677"/>
      <c r="VVM76" s="677"/>
      <c r="VVN76" s="677"/>
      <c r="VVO76" s="677"/>
      <c r="VVP76" s="677"/>
      <c r="VVQ76" s="677"/>
      <c r="VVR76" s="677"/>
      <c r="VVS76" s="677"/>
      <c r="VVT76" s="677"/>
      <c r="VVU76" s="677"/>
      <c r="VVV76" s="677"/>
      <c r="VVW76" s="677"/>
      <c r="VVX76" s="677"/>
      <c r="VVY76" s="677"/>
      <c r="VVZ76" s="677"/>
      <c r="VWA76" s="677"/>
      <c r="VWB76" s="677"/>
      <c r="VWC76" s="677"/>
      <c r="VWD76" s="677"/>
      <c r="VWE76" s="677"/>
      <c r="VWF76" s="677"/>
      <c r="VWG76" s="677"/>
      <c r="VWH76" s="677"/>
      <c r="VWI76" s="677"/>
      <c r="VWJ76" s="677"/>
      <c r="VWK76" s="677"/>
      <c r="VWL76" s="677"/>
      <c r="VWM76" s="677"/>
      <c r="VWN76" s="677"/>
      <c r="VWO76" s="677"/>
      <c r="VWP76" s="677"/>
      <c r="VWQ76" s="677"/>
      <c r="VWR76" s="677"/>
      <c r="VWS76" s="677"/>
      <c r="VWT76" s="677"/>
      <c r="VWU76" s="677"/>
      <c r="VWV76" s="677"/>
      <c r="VWW76" s="677"/>
      <c r="VWX76" s="677"/>
      <c r="VWY76" s="677"/>
      <c r="VWZ76" s="677"/>
      <c r="VXA76" s="677"/>
      <c r="VXB76" s="677"/>
      <c r="VXC76" s="677"/>
      <c r="VXD76" s="677"/>
      <c r="VXE76" s="677"/>
      <c r="VXF76" s="677"/>
      <c r="VXG76" s="677"/>
      <c r="VXH76" s="677"/>
      <c r="VXI76" s="677"/>
      <c r="VXJ76" s="677"/>
      <c r="VXK76" s="677"/>
      <c r="VXL76" s="677"/>
      <c r="VXM76" s="677"/>
      <c r="VXN76" s="677"/>
      <c r="VXO76" s="677"/>
      <c r="VXP76" s="677"/>
      <c r="VXQ76" s="677"/>
      <c r="VXR76" s="677"/>
      <c r="VXS76" s="677"/>
      <c r="VXT76" s="677"/>
      <c r="VXU76" s="677"/>
      <c r="VXV76" s="677"/>
      <c r="VXW76" s="677"/>
      <c r="VXX76" s="677"/>
      <c r="VXY76" s="677"/>
      <c r="VXZ76" s="677"/>
      <c r="VYA76" s="677"/>
      <c r="VYB76" s="677"/>
      <c r="VYC76" s="677"/>
      <c r="VYD76" s="677"/>
      <c r="VYE76" s="677"/>
      <c r="VYF76" s="677"/>
      <c r="VYG76" s="677"/>
      <c r="VYH76" s="677"/>
      <c r="VYI76" s="677"/>
      <c r="VYJ76" s="677"/>
      <c r="VYK76" s="677"/>
      <c r="VYL76" s="677"/>
      <c r="VYM76" s="677"/>
      <c r="VYN76" s="677"/>
      <c r="VYO76" s="677"/>
      <c r="VYP76" s="677"/>
      <c r="VYQ76" s="677"/>
      <c r="VYR76" s="677"/>
      <c r="VYS76" s="677"/>
      <c r="VYT76" s="677"/>
      <c r="VYU76" s="677"/>
      <c r="VYV76" s="677"/>
      <c r="VYW76" s="677"/>
      <c r="VYX76" s="677"/>
      <c r="VYY76" s="677"/>
      <c r="VYZ76" s="677"/>
      <c r="VZA76" s="677"/>
      <c r="VZB76" s="677"/>
      <c r="VZC76" s="677"/>
      <c r="VZD76" s="677"/>
      <c r="VZE76" s="677"/>
      <c r="VZF76" s="677"/>
      <c r="VZG76" s="677"/>
      <c r="VZH76" s="677"/>
      <c r="VZI76" s="677"/>
      <c r="VZJ76" s="677"/>
      <c r="VZK76" s="677"/>
      <c r="VZL76" s="677"/>
      <c r="VZM76" s="677"/>
      <c r="VZN76" s="677"/>
      <c r="VZO76" s="677"/>
      <c r="VZP76" s="677"/>
      <c r="VZQ76" s="677"/>
      <c r="VZR76" s="677"/>
      <c r="VZS76" s="677"/>
      <c r="VZT76" s="677"/>
      <c r="VZU76" s="677"/>
      <c r="VZV76" s="677"/>
      <c r="VZW76" s="677"/>
      <c r="VZX76" s="677"/>
      <c r="VZY76" s="677"/>
      <c r="VZZ76" s="677"/>
      <c r="WAA76" s="677"/>
      <c r="WAB76" s="677"/>
      <c r="WAC76" s="677"/>
      <c r="WAD76" s="677"/>
      <c r="WAE76" s="677"/>
      <c r="WAF76" s="677"/>
      <c r="WAG76" s="677"/>
      <c r="WAH76" s="677"/>
      <c r="WAI76" s="677"/>
      <c r="WAJ76" s="677"/>
      <c r="WAK76" s="677"/>
      <c r="WAL76" s="677"/>
      <c r="WAM76" s="677"/>
      <c r="WAN76" s="677"/>
      <c r="WAO76" s="677"/>
      <c r="WAP76" s="677"/>
      <c r="WAQ76" s="677"/>
      <c r="WAR76" s="677"/>
      <c r="WAS76" s="677"/>
      <c r="WAT76" s="677"/>
      <c r="WAU76" s="677"/>
      <c r="WAV76" s="677"/>
      <c r="WAW76" s="677"/>
      <c r="WAX76" s="677"/>
      <c r="WAY76" s="677"/>
      <c r="WAZ76" s="677"/>
      <c r="WBA76" s="677"/>
      <c r="WBB76" s="677"/>
      <c r="WBC76" s="677"/>
      <c r="WBD76" s="677"/>
      <c r="WBE76" s="677"/>
      <c r="WBF76" s="677"/>
      <c r="WBG76" s="677"/>
      <c r="WBH76" s="677"/>
      <c r="WBI76" s="677"/>
      <c r="WBJ76" s="677"/>
      <c r="WBK76" s="677"/>
      <c r="WBL76" s="677"/>
      <c r="WBM76" s="677"/>
      <c r="WBN76" s="677"/>
      <c r="WBO76" s="677"/>
      <c r="WBP76" s="677"/>
      <c r="WBQ76" s="677"/>
      <c r="WBR76" s="677"/>
      <c r="WBS76" s="677"/>
      <c r="WBT76" s="677"/>
      <c r="WBU76" s="677"/>
      <c r="WBV76" s="677"/>
      <c r="WBW76" s="677"/>
      <c r="WBX76" s="677"/>
      <c r="WBY76" s="677"/>
      <c r="WBZ76" s="677"/>
      <c r="WCA76" s="677"/>
      <c r="WCB76" s="677"/>
      <c r="WCC76" s="677"/>
      <c r="WCD76" s="677"/>
      <c r="WCE76" s="677"/>
      <c r="WCF76" s="677"/>
      <c r="WCG76" s="677"/>
      <c r="WCH76" s="677"/>
      <c r="WCI76" s="677"/>
      <c r="WCJ76" s="677"/>
      <c r="WCK76" s="677"/>
      <c r="WCL76" s="677"/>
      <c r="WCM76" s="677"/>
      <c r="WCN76" s="677"/>
      <c r="WCO76" s="677"/>
      <c r="WCP76" s="677"/>
      <c r="WCQ76" s="677"/>
      <c r="WCR76" s="677"/>
      <c r="WCS76" s="677"/>
      <c r="WCT76" s="677"/>
      <c r="WCU76" s="677"/>
      <c r="WCV76" s="677"/>
      <c r="WCW76" s="677"/>
      <c r="WCX76" s="677"/>
      <c r="WCY76" s="677"/>
      <c r="WCZ76" s="677"/>
      <c r="WDA76" s="677"/>
      <c r="WDB76" s="677"/>
      <c r="WDC76" s="677"/>
      <c r="WDD76" s="677"/>
      <c r="WDE76" s="677"/>
      <c r="WDF76" s="677"/>
      <c r="WDG76" s="677"/>
      <c r="WDH76" s="677"/>
      <c r="WDI76" s="677"/>
      <c r="WDJ76" s="677"/>
      <c r="WDK76" s="677"/>
      <c r="WDL76" s="677"/>
      <c r="WDM76" s="677"/>
      <c r="WDN76" s="677"/>
      <c r="WDO76" s="677"/>
      <c r="WDP76" s="677"/>
      <c r="WDQ76" s="677"/>
      <c r="WDR76" s="677"/>
      <c r="WDS76" s="677"/>
      <c r="WDT76" s="677"/>
      <c r="WDU76" s="677"/>
      <c r="WDV76" s="677"/>
      <c r="WDW76" s="677"/>
      <c r="WDX76" s="677"/>
      <c r="WDY76" s="677"/>
      <c r="WDZ76" s="677"/>
      <c r="WEA76" s="677"/>
      <c r="WEB76" s="677"/>
      <c r="WEC76" s="677"/>
      <c r="WED76" s="677"/>
      <c r="WEE76" s="677"/>
      <c r="WEF76" s="677"/>
      <c r="WEG76" s="677"/>
      <c r="WEH76" s="677"/>
      <c r="WEI76" s="677"/>
      <c r="WEJ76" s="677"/>
      <c r="WEK76" s="677"/>
      <c r="WEL76" s="677"/>
      <c r="WEM76" s="677"/>
      <c r="WEN76" s="677"/>
      <c r="WEO76" s="677"/>
      <c r="WEP76" s="677"/>
      <c r="WEQ76" s="677"/>
      <c r="WER76" s="677"/>
      <c r="WES76" s="677"/>
      <c r="WET76" s="677"/>
      <c r="WEU76" s="677"/>
      <c r="WEV76" s="677"/>
      <c r="WEW76" s="677"/>
      <c r="WEX76" s="677"/>
      <c r="WEY76" s="677"/>
      <c r="WEZ76" s="677"/>
      <c r="WFA76" s="677"/>
      <c r="WFB76" s="677"/>
      <c r="WFC76" s="677"/>
      <c r="WFD76" s="677"/>
      <c r="WFE76" s="677"/>
      <c r="WFF76" s="677"/>
      <c r="WFG76" s="677"/>
      <c r="WFH76" s="677"/>
      <c r="WFI76" s="677"/>
      <c r="WFJ76" s="677"/>
      <c r="WFK76" s="677"/>
      <c r="WFL76" s="677"/>
      <c r="WFM76" s="677"/>
      <c r="WFN76" s="677"/>
      <c r="WFO76" s="677"/>
      <c r="WFP76" s="677"/>
      <c r="WFQ76" s="677"/>
      <c r="WFR76" s="677"/>
      <c r="WFS76" s="677"/>
      <c r="WFT76" s="677"/>
      <c r="WFU76" s="677"/>
      <c r="WFV76" s="677"/>
      <c r="WFW76" s="677"/>
      <c r="WFX76" s="677"/>
      <c r="WFY76" s="677"/>
      <c r="WFZ76" s="677"/>
      <c r="WGA76" s="677"/>
      <c r="WGB76" s="677"/>
      <c r="WGC76" s="677"/>
      <c r="WGD76" s="677"/>
      <c r="WGE76" s="677"/>
      <c r="WGF76" s="677"/>
      <c r="WGG76" s="677"/>
      <c r="WGH76" s="677"/>
      <c r="WGI76" s="677"/>
      <c r="WGJ76" s="677"/>
      <c r="WGK76" s="677"/>
      <c r="WGL76" s="677"/>
      <c r="WGM76" s="677"/>
      <c r="WGN76" s="677"/>
      <c r="WGO76" s="677"/>
      <c r="WGP76" s="677"/>
      <c r="WGQ76" s="677"/>
      <c r="WGR76" s="677"/>
      <c r="WGS76" s="677"/>
      <c r="WGT76" s="677"/>
      <c r="WGU76" s="677"/>
      <c r="WGV76" s="677"/>
      <c r="WGW76" s="677"/>
      <c r="WGX76" s="677"/>
      <c r="WGY76" s="677"/>
      <c r="WGZ76" s="677"/>
      <c r="WHA76" s="677"/>
      <c r="WHB76" s="677"/>
      <c r="WHC76" s="677"/>
      <c r="WHD76" s="677"/>
      <c r="WHE76" s="677"/>
      <c r="WHF76" s="677"/>
      <c r="WHG76" s="677"/>
      <c r="WHH76" s="677"/>
      <c r="WHI76" s="677"/>
      <c r="WHJ76" s="677"/>
      <c r="WHK76" s="677"/>
      <c r="WHL76" s="677"/>
      <c r="WHM76" s="677"/>
      <c r="WHN76" s="677"/>
      <c r="WHO76" s="677"/>
      <c r="WHP76" s="677"/>
      <c r="WHQ76" s="677"/>
      <c r="WHR76" s="677"/>
      <c r="WHS76" s="677"/>
      <c r="WHT76" s="677"/>
      <c r="WHU76" s="677"/>
      <c r="WHV76" s="677"/>
      <c r="WHW76" s="677"/>
      <c r="WHX76" s="677"/>
      <c r="WHY76" s="677"/>
      <c r="WHZ76" s="677"/>
      <c r="WIA76" s="677"/>
      <c r="WIB76" s="677"/>
      <c r="WIC76" s="677"/>
      <c r="WID76" s="677"/>
      <c r="WIE76" s="677"/>
      <c r="WIF76" s="677"/>
      <c r="WIG76" s="677"/>
      <c r="WIH76" s="677"/>
      <c r="WII76" s="677"/>
      <c r="WIJ76" s="677"/>
      <c r="WIK76" s="677"/>
      <c r="WIL76" s="677"/>
      <c r="WIM76" s="677"/>
      <c r="WIN76" s="677"/>
      <c r="WIO76" s="677"/>
      <c r="WIP76" s="677"/>
      <c r="WIQ76" s="677"/>
      <c r="WIR76" s="677"/>
      <c r="WIS76" s="677"/>
      <c r="WIT76" s="677"/>
      <c r="WIU76" s="677"/>
      <c r="WIV76" s="677"/>
      <c r="WIW76" s="677"/>
      <c r="WIX76" s="677"/>
      <c r="WIY76" s="677"/>
      <c r="WIZ76" s="677"/>
      <c r="WJA76" s="677"/>
      <c r="WJB76" s="677"/>
      <c r="WJC76" s="677"/>
      <c r="WJD76" s="677"/>
      <c r="WJE76" s="677"/>
      <c r="WJF76" s="677"/>
      <c r="WJG76" s="677"/>
      <c r="WJH76" s="677"/>
      <c r="WJI76" s="677"/>
      <c r="WJJ76" s="677"/>
      <c r="WJK76" s="677"/>
      <c r="WJL76" s="677"/>
      <c r="WJM76" s="677"/>
      <c r="WJN76" s="677"/>
      <c r="WJO76" s="677"/>
      <c r="WJP76" s="677"/>
      <c r="WJQ76" s="677"/>
      <c r="WJR76" s="677"/>
      <c r="WJS76" s="677"/>
      <c r="WJT76" s="677"/>
      <c r="WJU76" s="677"/>
      <c r="WJV76" s="677"/>
      <c r="WJW76" s="677"/>
      <c r="WJX76" s="677"/>
      <c r="WJY76" s="677"/>
      <c r="WJZ76" s="677"/>
      <c r="WKA76" s="677"/>
      <c r="WKB76" s="677"/>
      <c r="WKC76" s="677"/>
      <c r="WKD76" s="677"/>
      <c r="WKE76" s="677"/>
      <c r="WKF76" s="677"/>
      <c r="WKG76" s="677"/>
      <c r="WKH76" s="677"/>
      <c r="WKI76" s="677"/>
      <c r="WKJ76" s="677"/>
      <c r="WKK76" s="677"/>
      <c r="WKL76" s="677"/>
      <c r="WKM76" s="677"/>
      <c r="WKN76" s="677"/>
      <c r="WKO76" s="677"/>
      <c r="WKP76" s="677"/>
      <c r="WKQ76" s="677"/>
      <c r="WKR76" s="677"/>
      <c r="WKS76" s="677"/>
      <c r="WKT76" s="677"/>
      <c r="WKU76" s="677"/>
      <c r="WKV76" s="677"/>
      <c r="WKW76" s="677"/>
      <c r="WKX76" s="677"/>
      <c r="WKY76" s="677"/>
      <c r="WKZ76" s="677"/>
      <c r="WLA76" s="677"/>
      <c r="WLB76" s="677"/>
      <c r="WLC76" s="677"/>
      <c r="WLD76" s="677"/>
      <c r="WLE76" s="677"/>
      <c r="WLF76" s="677"/>
      <c r="WLG76" s="677"/>
      <c r="WLH76" s="677"/>
      <c r="WLI76" s="677"/>
      <c r="WLJ76" s="677"/>
      <c r="WLK76" s="677"/>
      <c r="WLL76" s="677"/>
      <c r="WLM76" s="677"/>
      <c r="WLN76" s="677"/>
      <c r="WLO76" s="677"/>
      <c r="WLP76" s="677"/>
      <c r="WLQ76" s="677"/>
      <c r="WLR76" s="677"/>
      <c r="WLS76" s="677"/>
      <c r="WLT76" s="677"/>
      <c r="WLU76" s="677"/>
      <c r="WLV76" s="677"/>
      <c r="WLW76" s="677"/>
      <c r="WLX76" s="677"/>
      <c r="WLY76" s="677"/>
      <c r="WLZ76" s="677"/>
      <c r="WMA76" s="677"/>
      <c r="WMB76" s="677"/>
      <c r="WMC76" s="677"/>
      <c r="WMD76" s="677"/>
      <c r="WME76" s="677"/>
      <c r="WMF76" s="677"/>
      <c r="WMG76" s="677"/>
      <c r="WMH76" s="677"/>
      <c r="WMI76" s="677"/>
      <c r="WMJ76" s="677"/>
      <c r="WMK76" s="677"/>
      <c r="WML76" s="677"/>
      <c r="WMM76" s="677"/>
      <c r="WMN76" s="677"/>
      <c r="WMO76" s="677"/>
      <c r="WMP76" s="677"/>
      <c r="WMQ76" s="677"/>
      <c r="WMR76" s="677"/>
      <c r="WMS76" s="677"/>
      <c r="WMT76" s="677"/>
      <c r="WMU76" s="677"/>
      <c r="WMV76" s="677"/>
      <c r="WMW76" s="677"/>
      <c r="WMX76" s="677"/>
      <c r="WMY76" s="677"/>
      <c r="WMZ76" s="677"/>
      <c r="WNA76" s="677"/>
      <c r="WNB76" s="677"/>
      <c r="WNC76" s="677"/>
      <c r="WND76" s="677"/>
      <c r="WNE76" s="677"/>
      <c r="WNF76" s="677"/>
      <c r="WNG76" s="677"/>
      <c r="WNH76" s="677"/>
      <c r="WNI76" s="677"/>
      <c r="WNJ76" s="677"/>
      <c r="WNK76" s="677"/>
      <c r="WNL76" s="677"/>
      <c r="WNM76" s="677"/>
      <c r="WNN76" s="677"/>
      <c r="WNO76" s="677"/>
      <c r="WNP76" s="677"/>
      <c r="WNQ76" s="677"/>
      <c r="WNR76" s="677"/>
      <c r="WNS76" s="677"/>
      <c r="WNT76" s="677"/>
      <c r="WNU76" s="677"/>
      <c r="WNV76" s="677"/>
      <c r="WNW76" s="677"/>
      <c r="WNX76" s="677"/>
      <c r="WNY76" s="677"/>
      <c r="WNZ76" s="677"/>
      <c r="WOA76" s="677"/>
      <c r="WOB76" s="677"/>
      <c r="WOC76" s="677"/>
      <c r="WOD76" s="677"/>
      <c r="WOE76" s="677"/>
      <c r="WOF76" s="677"/>
      <c r="WOG76" s="677"/>
      <c r="WOH76" s="677"/>
      <c r="WOI76" s="677"/>
      <c r="WOJ76" s="677"/>
      <c r="WOK76" s="677"/>
      <c r="WOL76" s="677"/>
      <c r="WOM76" s="677"/>
      <c r="WON76" s="677"/>
      <c r="WOO76" s="677"/>
      <c r="WOP76" s="677"/>
      <c r="WOQ76" s="677"/>
      <c r="WOR76" s="677"/>
      <c r="WOS76" s="677"/>
      <c r="WOT76" s="677"/>
      <c r="WOU76" s="677"/>
      <c r="WOV76" s="677"/>
      <c r="WOW76" s="677"/>
      <c r="WOX76" s="677"/>
      <c r="WOY76" s="677"/>
      <c r="WOZ76" s="677"/>
      <c r="WPA76" s="677"/>
      <c r="WPB76" s="677"/>
      <c r="WPC76" s="677"/>
      <c r="WPD76" s="677"/>
      <c r="WPE76" s="677"/>
      <c r="WPF76" s="677"/>
      <c r="WPG76" s="677"/>
      <c r="WPH76" s="677"/>
      <c r="WPI76" s="677"/>
      <c r="WPJ76" s="677"/>
      <c r="WPK76" s="677"/>
      <c r="WPL76" s="677"/>
      <c r="WPM76" s="677"/>
      <c r="WPN76" s="677"/>
      <c r="WPO76" s="677"/>
      <c r="WPP76" s="677"/>
      <c r="WPQ76" s="677"/>
      <c r="WPR76" s="677"/>
      <c r="WPS76" s="677"/>
      <c r="WPT76" s="677"/>
      <c r="WPU76" s="677"/>
      <c r="WPV76" s="677"/>
      <c r="WPW76" s="677"/>
      <c r="WPX76" s="677"/>
      <c r="WPY76" s="677"/>
      <c r="WPZ76" s="677"/>
      <c r="WQA76" s="677"/>
      <c r="WQB76" s="677"/>
      <c r="WQC76" s="677"/>
      <c r="WQD76" s="677"/>
      <c r="WQE76" s="677"/>
      <c r="WQF76" s="677"/>
      <c r="WQG76" s="677"/>
      <c r="WQH76" s="677"/>
      <c r="WQI76" s="677"/>
      <c r="WQJ76" s="677"/>
      <c r="WQK76" s="677"/>
      <c r="WQL76" s="677"/>
      <c r="WQM76" s="677"/>
      <c r="WQN76" s="677"/>
      <c r="WQO76" s="677"/>
      <c r="WQP76" s="677"/>
      <c r="WQQ76" s="677"/>
      <c r="WQR76" s="677"/>
      <c r="WQS76" s="677"/>
      <c r="WQT76" s="677"/>
      <c r="WQU76" s="677"/>
      <c r="WQV76" s="677"/>
      <c r="WQW76" s="677"/>
      <c r="WQX76" s="677"/>
      <c r="WQY76" s="677"/>
      <c r="WQZ76" s="677"/>
      <c r="WRA76" s="677"/>
      <c r="WRB76" s="677"/>
      <c r="WRC76" s="677"/>
      <c r="WRD76" s="677"/>
      <c r="WRE76" s="677"/>
      <c r="WRF76" s="677"/>
      <c r="WRG76" s="677"/>
      <c r="WRH76" s="677"/>
      <c r="WRI76" s="677"/>
      <c r="WRJ76" s="677"/>
      <c r="WRK76" s="677"/>
      <c r="WRL76" s="677"/>
      <c r="WRM76" s="677"/>
      <c r="WRN76" s="677"/>
      <c r="WRO76" s="677"/>
      <c r="WRP76" s="677"/>
      <c r="WRQ76" s="677"/>
      <c r="WRR76" s="677"/>
      <c r="WRS76" s="677"/>
      <c r="WRT76" s="677"/>
      <c r="WRU76" s="677"/>
      <c r="WRV76" s="677"/>
      <c r="WRW76" s="677"/>
      <c r="WRX76" s="677"/>
      <c r="WRY76" s="677"/>
      <c r="WRZ76" s="677"/>
      <c r="WSA76" s="677"/>
      <c r="WSB76" s="677"/>
      <c r="WSC76" s="677"/>
      <c r="WSD76" s="677"/>
      <c r="WSE76" s="677"/>
      <c r="WSF76" s="677"/>
      <c r="WSG76" s="677"/>
      <c r="WSH76" s="677"/>
      <c r="WSI76" s="677"/>
      <c r="WSJ76" s="677"/>
      <c r="WSK76" s="677"/>
      <c r="WSL76" s="677"/>
      <c r="WSM76" s="677"/>
      <c r="WSN76" s="677"/>
      <c r="WSO76" s="677"/>
      <c r="WSP76" s="677"/>
      <c r="WSQ76" s="677"/>
      <c r="WSR76" s="677"/>
      <c r="WSS76" s="677"/>
      <c r="WST76" s="677"/>
      <c r="WSU76" s="677"/>
      <c r="WSV76" s="677"/>
      <c r="WSW76" s="677"/>
      <c r="WSX76" s="677"/>
      <c r="WSY76" s="677"/>
      <c r="WSZ76" s="677"/>
      <c r="WTA76" s="677"/>
      <c r="WTB76" s="677"/>
      <c r="WTC76" s="677"/>
      <c r="WTD76" s="677"/>
      <c r="WTE76" s="677"/>
      <c r="WTF76" s="677"/>
      <c r="WTG76" s="677"/>
      <c r="WTH76" s="677"/>
      <c r="WTI76" s="677"/>
      <c r="WTJ76" s="677"/>
      <c r="WTK76" s="677"/>
      <c r="WTL76" s="677"/>
      <c r="WTM76" s="677"/>
      <c r="WTN76" s="677"/>
      <c r="WTO76" s="677"/>
      <c r="WTP76" s="677"/>
      <c r="WTQ76" s="677"/>
      <c r="WTR76" s="677"/>
      <c r="WTS76" s="677"/>
      <c r="WTT76" s="677"/>
      <c r="WTU76" s="677"/>
      <c r="WTV76" s="677"/>
      <c r="WTW76" s="677"/>
      <c r="WTX76" s="677"/>
      <c r="WTY76" s="677"/>
      <c r="WTZ76" s="677"/>
      <c r="WUA76" s="677"/>
      <c r="WUB76" s="677"/>
      <c r="WUC76" s="677"/>
      <c r="WUD76" s="677"/>
      <c r="WUE76" s="677"/>
      <c r="WUF76" s="677"/>
      <c r="WUG76" s="677"/>
      <c r="WUH76" s="677"/>
      <c r="WUI76" s="677"/>
      <c r="WUJ76" s="677"/>
      <c r="WUK76" s="677"/>
      <c r="WUL76" s="677"/>
      <c r="WUM76" s="677"/>
      <c r="WUN76" s="677"/>
      <c r="WUO76" s="677"/>
      <c r="WUP76" s="677"/>
      <c r="WUQ76" s="677"/>
      <c r="WUR76" s="677"/>
      <c r="WUS76" s="677"/>
      <c r="WUT76" s="677"/>
      <c r="WUU76" s="677"/>
      <c r="WUV76" s="677"/>
      <c r="WUW76" s="677"/>
      <c r="WUX76" s="677"/>
      <c r="WUY76" s="677"/>
      <c r="WUZ76" s="677"/>
      <c r="WVA76" s="677"/>
      <c r="WVB76" s="677"/>
      <c r="WVC76" s="677"/>
      <c r="WVD76" s="677"/>
      <c r="WVE76" s="677"/>
      <c r="WVF76" s="677"/>
      <c r="WVG76" s="677"/>
      <c r="WVH76" s="677"/>
      <c r="WVI76" s="677"/>
      <c r="WVJ76" s="677"/>
      <c r="WVK76" s="677"/>
      <c r="WVL76" s="677"/>
      <c r="WVM76" s="677"/>
      <c r="WVN76" s="677"/>
      <c r="WVO76" s="677"/>
      <c r="WVP76" s="677"/>
      <c r="WVQ76" s="677"/>
      <c r="WVR76" s="677"/>
      <c r="WVS76" s="677"/>
      <c r="WVT76" s="677"/>
      <c r="WVU76" s="677"/>
      <c r="WVV76" s="677"/>
      <c r="WVW76" s="677"/>
      <c r="WVX76" s="677"/>
      <c r="WVY76" s="677"/>
      <c r="WVZ76" s="677"/>
      <c r="WWA76" s="677"/>
      <c r="WWB76" s="677"/>
      <c r="WWC76" s="677"/>
      <c r="WWD76" s="677"/>
      <c r="WWE76" s="677"/>
      <c r="WWF76" s="677"/>
      <c r="WWG76" s="677"/>
      <c r="WWH76" s="677"/>
      <c r="WWI76" s="677"/>
      <c r="WWJ76" s="677"/>
      <c r="WWK76" s="677"/>
      <c r="WWL76" s="677"/>
      <c r="WWM76" s="677"/>
      <c r="WWN76" s="677"/>
      <c r="WWO76" s="677"/>
      <c r="WWP76" s="677"/>
      <c r="WWQ76" s="677"/>
      <c r="WWR76" s="677"/>
      <c r="WWS76" s="677"/>
      <c r="WWT76" s="677"/>
      <c r="WWU76" s="677"/>
      <c r="WWV76" s="677"/>
      <c r="WWW76" s="677"/>
      <c r="WWX76" s="677"/>
      <c r="WWY76" s="677"/>
      <c r="WWZ76" s="677"/>
      <c r="WXA76" s="677"/>
      <c r="WXB76" s="677"/>
      <c r="WXC76" s="677"/>
      <c r="WXD76" s="677"/>
      <c r="WXE76" s="677"/>
      <c r="WXF76" s="677"/>
      <c r="WXG76" s="677"/>
      <c r="WXH76" s="677"/>
      <c r="WXI76" s="677"/>
      <c r="WXJ76" s="677"/>
      <c r="WXK76" s="677"/>
      <c r="WXL76" s="677"/>
      <c r="WXM76" s="677"/>
      <c r="WXN76" s="677"/>
      <c r="WXO76" s="677"/>
      <c r="WXP76" s="677"/>
      <c r="WXQ76" s="677"/>
      <c r="WXR76" s="677"/>
      <c r="WXS76" s="677"/>
      <c r="WXT76" s="677"/>
      <c r="WXU76" s="677"/>
      <c r="WXV76" s="677"/>
      <c r="WXW76" s="677"/>
      <c r="WXX76" s="677"/>
      <c r="WXY76" s="677"/>
      <c r="WXZ76" s="677"/>
      <c r="WYA76" s="677"/>
      <c r="WYB76" s="677"/>
      <c r="WYC76" s="677"/>
      <c r="WYD76" s="677"/>
      <c r="WYE76" s="677"/>
      <c r="WYF76" s="677"/>
      <c r="WYG76" s="677"/>
      <c r="WYH76" s="677"/>
      <c r="WYI76" s="677"/>
      <c r="WYJ76" s="677"/>
      <c r="WYK76" s="677"/>
      <c r="WYL76" s="677"/>
      <c r="WYM76" s="677"/>
      <c r="WYN76" s="677"/>
      <c r="WYO76" s="677"/>
      <c r="WYP76" s="677"/>
      <c r="WYQ76" s="677"/>
      <c r="WYR76" s="677"/>
      <c r="WYS76" s="677"/>
      <c r="WYT76" s="677"/>
      <c r="WYU76" s="677"/>
      <c r="WYV76" s="677"/>
      <c r="WYW76" s="677"/>
      <c r="WYX76" s="677"/>
      <c r="WYY76" s="677"/>
      <c r="WYZ76" s="677"/>
      <c r="WZA76" s="677"/>
      <c r="WZB76" s="677"/>
      <c r="WZC76" s="677"/>
      <c r="WZD76" s="677"/>
      <c r="WZE76" s="677"/>
      <c r="WZF76" s="677"/>
      <c r="WZG76" s="677"/>
      <c r="WZH76" s="677"/>
      <c r="WZI76" s="677"/>
      <c r="WZJ76" s="677"/>
      <c r="WZK76" s="677"/>
      <c r="WZL76" s="677"/>
      <c r="WZM76" s="677"/>
      <c r="WZN76" s="677"/>
      <c r="WZO76" s="677"/>
      <c r="WZP76" s="677"/>
      <c r="WZQ76" s="677"/>
      <c r="WZR76" s="677"/>
      <c r="WZS76" s="677"/>
      <c r="WZT76" s="677"/>
      <c r="WZU76" s="677"/>
      <c r="WZV76" s="677"/>
      <c r="WZW76" s="677"/>
      <c r="WZX76" s="677"/>
      <c r="WZY76" s="677"/>
      <c r="WZZ76" s="677"/>
      <c r="XAA76" s="677"/>
      <c r="XAB76" s="677"/>
      <c r="XAC76" s="677"/>
      <c r="XAD76" s="677"/>
      <c r="XAE76" s="677"/>
      <c r="XAF76" s="677"/>
      <c r="XAG76" s="677"/>
      <c r="XAH76" s="677"/>
      <c r="XAI76" s="677"/>
      <c r="XAJ76" s="677"/>
      <c r="XAK76" s="677"/>
      <c r="XAL76" s="677"/>
      <c r="XAM76" s="677"/>
      <c r="XAN76" s="677"/>
      <c r="XAO76" s="677"/>
      <c r="XAP76" s="677"/>
      <c r="XAQ76" s="677"/>
      <c r="XAR76" s="677"/>
      <c r="XAS76" s="677"/>
      <c r="XAT76" s="677"/>
      <c r="XAU76" s="677"/>
      <c r="XAV76" s="677"/>
      <c r="XAW76" s="677"/>
      <c r="XAX76" s="677"/>
      <c r="XAY76" s="677"/>
      <c r="XAZ76" s="677"/>
      <c r="XBA76" s="677"/>
      <c r="XBB76" s="677"/>
      <c r="XBC76" s="677"/>
      <c r="XBD76" s="677"/>
      <c r="XBE76" s="677"/>
      <c r="XBF76" s="677"/>
      <c r="XBG76" s="677"/>
      <c r="XBH76" s="677"/>
      <c r="XBI76" s="677"/>
      <c r="XBJ76" s="677"/>
      <c r="XBK76" s="677"/>
      <c r="XBL76" s="677"/>
      <c r="XBM76" s="677"/>
      <c r="XBN76" s="677"/>
      <c r="XBO76" s="677"/>
      <c r="XBP76" s="677"/>
      <c r="XBQ76" s="677"/>
      <c r="XBR76" s="677"/>
      <c r="XBS76" s="677"/>
      <c r="XBT76" s="677"/>
      <c r="XBU76" s="677"/>
      <c r="XBV76" s="677"/>
      <c r="XBW76" s="677"/>
      <c r="XBX76" s="677"/>
      <c r="XBY76" s="677"/>
      <c r="XBZ76" s="677"/>
      <c r="XCA76" s="677"/>
      <c r="XCB76" s="677"/>
      <c r="XCC76" s="677"/>
      <c r="XCD76" s="677"/>
      <c r="XCE76" s="677"/>
      <c r="XCF76" s="677"/>
      <c r="XCG76" s="677"/>
      <c r="XCH76" s="677"/>
      <c r="XCI76" s="677"/>
      <c r="XCJ76" s="677"/>
      <c r="XCK76" s="677"/>
      <c r="XCL76" s="677"/>
      <c r="XCM76" s="677"/>
      <c r="XCN76" s="677"/>
      <c r="XCO76" s="677"/>
      <c r="XCP76" s="677"/>
      <c r="XCQ76" s="677"/>
      <c r="XCR76" s="677"/>
      <c r="XCS76" s="677"/>
      <c r="XCT76" s="677"/>
      <c r="XCU76" s="677"/>
      <c r="XCV76" s="677"/>
      <c r="XCW76" s="677"/>
      <c r="XCX76" s="677"/>
      <c r="XCY76" s="677"/>
      <c r="XCZ76" s="677"/>
      <c r="XDA76" s="677"/>
      <c r="XDB76" s="677"/>
      <c r="XDC76" s="677"/>
      <c r="XDD76" s="677"/>
      <c r="XDE76" s="677"/>
      <c r="XDF76" s="677"/>
      <c r="XDG76" s="677"/>
      <c r="XDH76" s="677"/>
      <c r="XDI76" s="677"/>
      <c r="XDJ76" s="677"/>
      <c r="XDK76" s="677"/>
      <c r="XDL76" s="677"/>
      <c r="XDM76" s="677"/>
      <c r="XDN76" s="677"/>
      <c r="XDO76" s="677"/>
      <c r="XDP76" s="677"/>
      <c r="XDQ76" s="677"/>
      <c r="XDR76" s="677"/>
      <c r="XDS76" s="677"/>
      <c r="XDT76" s="677"/>
      <c r="XDU76" s="677"/>
      <c r="XDV76" s="677"/>
      <c r="XDW76" s="677"/>
      <c r="XDX76" s="677"/>
      <c r="XDY76" s="677"/>
      <c r="XDZ76" s="677"/>
      <c r="XEA76" s="677"/>
      <c r="XEB76" s="677"/>
      <c r="XEC76" s="677"/>
      <c r="XED76" s="677"/>
      <c r="XEE76" s="677"/>
      <c r="XEF76" s="677"/>
      <c r="XEG76" s="677"/>
      <c r="XEH76" s="677"/>
      <c r="XEI76" s="677"/>
      <c r="XEJ76" s="677"/>
      <c r="XEK76" s="677"/>
      <c r="XEL76" s="677"/>
      <c r="XEM76" s="677"/>
      <c r="XEN76" s="677"/>
      <c r="XEO76" s="677"/>
      <c r="XEP76" s="677"/>
      <c r="XEQ76" s="677"/>
      <c r="XER76" s="677"/>
      <c r="XES76" s="677"/>
      <c r="XET76" s="677"/>
      <c r="XEU76" s="677"/>
      <c r="XEV76" s="677"/>
      <c r="XEW76" s="677"/>
      <c r="XEX76" s="677"/>
      <c r="XEY76" s="677"/>
      <c r="XEZ76" s="677"/>
      <c r="XFA76" s="677"/>
      <c r="XFB76" s="677"/>
      <c r="XFC76" s="677"/>
      <c r="XFD76" s="677"/>
    </row>
    <row r="77" spans="46:16384">
      <c r="AT77" s="282" t="s">
        <v>102</v>
      </c>
      <c r="AU77" s="355">
        <f t="shared" ca="1" si="76"/>
        <v>0</v>
      </c>
      <c r="CA77" s="676" t="s">
        <v>88</v>
      </c>
      <c r="CH77" s="677"/>
      <c r="CI77" s="677"/>
      <c r="CJ77" s="677"/>
      <c r="CK77" s="677"/>
      <c r="CL77" s="677"/>
      <c r="CM77" s="677"/>
      <c r="CN77" s="677"/>
      <c r="CO77" s="677"/>
      <c r="CP77" s="677"/>
      <c r="CQ77" s="677"/>
      <c r="CR77" s="677"/>
      <c r="CS77" s="677"/>
      <c r="CT77" s="677"/>
      <c r="CU77" s="677"/>
      <c r="CV77" s="677"/>
      <c r="CW77" s="677"/>
      <c r="CX77" s="677"/>
      <c r="CY77" s="677"/>
      <c r="CZ77" s="677"/>
      <c r="DA77" s="677"/>
      <c r="DB77" s="677"/>
      <c r="DC77" s="677"/>
      <c r="DD77" s="677"/>
      <c r="DE77" s="677"/>
      <c r="DF77" s="677"/>
      <c r="DG77" s="677"/>
      <c r="DH77" s="677"/>
      <c r="DI77" s="677"/>
      <c r="DJ77" s="677"/>
      <c r="DK77" s="677"/>
      <c r="DL77" s="677"/>
      <c r="DM77" s="677"/>
      <c r="DN77" s="677"/>
      <c r="DO77" s="677"/>
      <c r="DP77" s="677"/>
      <c r="DQ77" s="677"/>
      <c r="DR77" s="677"/>
      <c r="DS77" s="677"/>
      <c r="DT77" s="677"/>
      <c r="DU77" s="677"/>
      <c r="DV77" s="677"/>
      <c r="DW77" s="677"/>
      <c r="DX77" s="677"/>
      <c r="DY77" s="677"/>
      <c r="DZ77" s="677"/>
      <c r="EA77" s="677"/>
      <c r="EB77" s="677"/>
      <c r="EC77" s="677"/>
      <c r="ED77" s="677"/>
      <c r="EE77" s="677"/>
      <c r="EF77" s="677"/>
      <c r="EG77" s="677"/>
      <c r="EH77" s="677"/>
      <c r="EI77" s="677"/>
      <c r="EJ77" s="677"/>
      <c r="EK77" s="677"/>
      <c r="EL77" s="677"/>
      <c r="EM77" s="677"/>
      <c r="EN77" s="677"/>
      <c r="EO77" s="677"/>
      <c r="EP77" s="677"/>
      <c r="EQ77" s="677"/>
      <c r="ER77" s="677"/>
      <c r="ES77" s="677"/>
      <c r="ET77" s="677"/>
      <c r="EU77" s="677"/>
      <c r="EV77" s="677"/>
      <c r="EW77" s="677"/>
      <c r="EX77" s="677"/>
      <c r="EY77" s="677"/>
      <c r="EZ77" s="677"/>
      <c r="FA77" s="677"/>
      <c r="FB77" s="677"/>
      <c r="FC77" s="677"/>
      <c r="FD77" s="677"/>
      <c r="FE77" s="677"/>
      <c r="FF77" s="677"/>
      <c r="FG77" s="677"/>
      <c r="FH77" s="677"/>
      <c r="FI77" s="677"/>
      <c r="FJ77" s="677"/>
      <c r="FK77" s="677"/>
      <c r="FL77" s="677"/>
      <c r="FM77" s="677"/>
      <c r="FN77" s="677"/>
      <c r="FO77" s="677"/>
      <c r="FP77" s="677"/>
      <c r="FQ77" s="677"/>
      <c r="FR77" s="677"/>
      <c r="FS77" s="677"/>
      <c r="FT77" s="677"/>
      <c r="FU77" s="677"/>
      <c r="FV77" s="677"/>
      <c r="FW77" s="677"/>
      <c r="FX77" s="677"/>
      <c r="FY77" s="677"/>
      <c r="FZ77" s="677"/>
      <c r="GA77" s="677"/>
      <c r="GB77" s="677"/>
      <c r="GC77" s="677"/>
      <c r="GD77" s="677"/>
      <c r="GE77" s="677"/>
      <c r="GF77" s="677"/>
      <c r="GG77" s="677"/>
      <c r="GH77" s="677"/>
      <c r="GI77" s="677"/>
      <c r="GJ77" s="677"/>
      <c r="GK77" s="677"/>
      <c r="GL77" s="677"/>
      <c r="GM77" s="677"/>
      <c r="GN77" s="677"/>
      <c r="GO77" s="677"/>
      <c r="GP77" s="677"/>
      <c r="GQ77" s="677"/>
      <c r="GR77" s="677"/>
      <c r="GS77" s="677"/>
      <c r="GT77" s="677"/>
      <c r="GU77" s="677"/>
      <c r="GV77" s="677"/>
      <c r="GW77" s="677"/>
      <c r="GX77" s="677"/>
      <c r="GY77" s="677"/>
      <c r="GZ77" s="677"/>
      <c r="HA77" s="677"/>
      <c r="HB77" s="677"/>
      <c r="HC77" s="677"/>
      <c r="HD77" s="677"/>
      <c r="HE77" s="677"/>
      <c r="HF77" s="677"/>
      <c r="HG77" s="677"/>
      <c r="HH77" s="677"/>
      <c r="HI77" s="677"/>
      <c r="HJ77" s="677"/>
      <c r="HK77" s="677"/>
      <c r="HL77" s="677"/>
      <c r="HM77" s="677"/>
      <c r="HN77" s="677"/>
      <c r="HO77" s="677"/>
      <c r="HP77" s="677"/>
      <c r="HQ77" s="677"/>
      <c r="HR77" s="677"/>
      <c r="HS77" s="677"/>
      <c r="HT77" s="677"/>
      <c r="HU77" s="677"/>
      <c r="HV77" s="677"/>
      <c r="HW77" s="677"/>
      <c r="HX77" s="677"/>
      <c r="HY77" s="677"/>
      <c r="HZ77" s="677"/>
      <c r="IA77" s="677"/>
      <c r="IB77" s="677"/>
      <c r="IC77" s="677"/>
      <c r="ID77" s="677"/>
      <c r="IE77" s="677"/>
      <c r="IF77" s="677"/>
      <c r="IG77" s="677"/>
      <c r="IH77" s="677"/>
      <c r="II77" s="677"/>
      <c r="IJ77" s="677"/>
      <c r="IK77" s="677"/>
      <c r="IL77" s="677"/>
      <c r="IM77" s="677"/>
      <c r="IN77" s="677"/>
      <c r="IO77" s="677"/>
      <c r="IP77" s="677"/>
      <c r="IQ77" s="677"/>
      <c r="IR77" s="677"/>
      <c r="IS77" s="677"/>
      <c r="IT77" s="677"/>
      <c r="IU77" s="677"/>
      <c r="IV77" s="677"/>
      <c r="IW77" s="677"/>
      <c r="IX77" s="677"/>
      <c r="IY77" s="677"/>
      <c r="IZ77" s="677"/>
      <c r="JA77" s="677"/>
      <c r="JB77" s="677"/>
      <c r="JC77" s="677"/>
      <c r="JD77" s="677"/>
      <c r="JE77" s="677"/>
      <c r="JF77" s="677"/>
      <c r="JG77" s="677"/>
      <c r="JH77" s="677"/>
      <c r="JI77" s="677"/>
      <c r="JJ77" s="677"/>
      <c r="JK77" s="677"/>
      <c r="JL77" s="677"/>
      <c r="JM77" s="677"/>
      <c r="JN77" s="677"/>
      <c r="JO77" s="677"/>
      <c r="JP77" s="677"/>
      <c r="JQ77" s="677"/>
      <c r="JR77" s="677"/>
      <c r="JS77" s="677"/>
      <c r="JT77" s="677"/>
      <c r="JU77" s="677"/>
      <c r="JV77" s="677"/>
      <c r="JW77" s="677"/>
      <c r="JX77" s="677"/>
      <c r="JY77" s="677"/>
      <c r="JZ77" s="677"/>
      <c r="KA77" s="677"/>
      <c r="KB77" s="677"/>
      <c r="KC77" s="677"/>
      <c r="KD77" s="677"/>
      <c r="KE77" s="677"/>
      <c r="KF77" s="677"/>
      <c r="KG77" s="677"/>
      <c r="KH77" s="677"/>
      <c r="KI77" s="677"/>
      <c r="KJ77" s="677"/>
      <c r="KK77" s="677"/>
      <c r="KL77" s="677"/>
      <c r="KM77" s="677"/>
      <c r="KN77" s="677"/>
      <c r="KO77" s="677"/>
      <c r="KP77" s="677"/>
      <c r="KQ77" s="677"/>
      <c r="KR77" s="677"/>
      <c r="KS77" s="677"/>
      <c r="KT77" s="677"/>
      <c r="KU77" s="677"/>
      <c r="KV77" s="677"/>
      <c r="KW77" s="677"/>
      <c r="KX77" s="677"/>
      <c r="KY77" s="677"/>
      <c r="KZ77" s="677"/>
      <c r="LA77" s="677"/>
      <c r="LB77" s="677"/>
      <c r="LC77" s="677"/>
      <c r="LD77" s="677"/>
      <c r="LE77" s="677"/>
      <c r="LF77" s="677"/>
      <c r="LG77" s="677"/>
      <c r="LH77" s="677"/>
      <c r="LI77" s="677"/>
      <c r="LJ77" s="677"/>
      <c r="LK77" s="677"/>
      <c r="LL77" s="677"/>
      <c r="LM77" s="677"/>
      <c r="LN77" s="677"/>
      <c r="LO77" s="677"/>
      <c r="LP77" s="677"/>
      <c r="LQ77" s="677"/>
      <c r="LR77" s="677"/>
      <c r="LS77" s="677"/>
      <c r="LT77" s="677"/>
      <c r="LU77" s="677"/>
      <c r="LV77" s="677"/>
      <c r="LW77" s="677"/>
      <c r="LX77" s="677"/>
      <c r="LY77" s="677"/>
      <c r="LZ77" s="677"/>
      <c r="MA77" s="677"/>
      <c r="MB77" s="677"/>
      <c r="MC77" s="677"/>
      <c r="MD77" s="677"/>
      <c r="ME77" s="677"/>
      <c r="MF77" s="677"/>
      <c r="MG77" s="677"/>
      <c r="MH77" s="677"/>
      <c r="MI77" s="677"/>
      <c r="MJ77" s="677"/>
      <c r="MK77" s="677"/>
      <c r="ML77" s="677"/>
      <c r="MM77" s="677"/>
      <c r="MN77" s="677"/>
      <c r="MO77" s="677"/>
      <c r="MP77" s="677"/>
      <c r="MQ77" s="677"/>
      <c r="MR77" s="677"/>
      <c r="MS77" s="677"/>
      <c r="MT77" s="677"/>
      <c r="MU77" s="677"/>
      <c r="MV77" s="677"/>
      <c r="MW77" s="677"/>
      <c r="MX77" s="677"/>
      <c r="MY77" s="677"/>
      <c r="MZ77" s="677"/>
      <c r="NA77" s="677"/>
      <c r="NB77" s="677"/>
      <c r="NC77" s="677"/>
      <c r="ND77" s="677"/>
      <c r="NE77" s="677"/>
      <c r="NF77" s="677"/>
      <c r="NG77" s="677"/>
      <c r="NH77" s="677"/>
      <c r="NI77" s="677"/>
      <c r="NJ77" s="677"/>
      <c r="NK77" s="677"/>
      <c r="NL77" s="677"/>
      <c r="NM77" s="677"/>
      <c r="NN77" s="677"/>
      <c r="NO77" s="677"/>
      <c r="NP77" s="677"/>
      <c r="NQ77" s="677"/>
      <c r="NR77" s="677"/>
      <c r="NS77" s="677"/>
      <c r="NT77" s="677"/>
      <c r="NU77" s="677"/>
      <c r="NV77" s="677"/>
      <c r="NW77" s="677"/>
      <c r="NX77" s="677"/>
      <c r="NY77" s="677"/>
      <c r="NZ77" s="677"/>
      <c r="OA77" s="677"/>
      <c r="OB77" s="677"/>
      <c r="OC77" s="677"/>
      <c r="OD77" s="677"/>
      <c r="OE77" s="677"/>
      <c r="OF77" s="677"/>
      <c r="OG77" s="677"/>
      <c r="OH77" s="677"/>
      <c r="OI77" s="677"/>
      <c r="OJ77" s="677"/>
      <c r="OK77" s="677"/>
      <c r="OL77" s="677"/>
      <c r="OM77" s="677"/>
      <c r="ON77" s="677"/>
      <c r="OO77" s="677"/>
      <c r="OP77" s="677"/>
      <c r="OQ77" s="677"/>
      <c r="OR77" s="677"/>
      <c r="OS77" s="677"/>
      <c r="OT77" s="677"/>
      <c r="OU77" s="677"/>
      <c r="OV77" s="677"/>
      <c r="OW77" s="677"/>
      <c r="OX77" s="677"/>
      <c r="OY77" s="677"/>
      <c r="OZ77" s="677"/>
      <c r="PA77" s="677"/>
      <c r="PB77" s="677"/>
      <c r="PC77" s="677"/>
      <c r="PD77" s="677"/>
      <c r="PE77" s="677"/>
      <c r="PF77" s="677"/>
      <c r="PG77" s="677"/>
      <c r="PH77" s="677"/>
      <c r="PI77" s="677"/>
      <c r="PJ77" s="677"/>
      <c r="PK77" s="677"/>
      <c r="PL77" s="677"/>
      <c r="PM77" s="677"/>
      <c r="PN77" s="677"/>
      <c r="PO77" s="677"/>
      <c r="PP77" s="677"/>
      <c r="PQ77" s="677"/>
      <c r="PR77" s="677"/>
      <c r="PS77" s="677"/>
      <c r="PT77" s="677"/>
      <c r="PU77" s="677"/>
      <c r="PV77" s="677"/>
      <c r="PW77" s="677"/>
      <c r="PX77" s="677"/>
      <c r="PY77" s="677"/>
      <c r="PZ77" s="677"/>
      <c r="QA77" s="677"/>
      <c r="QB77" s="677"/>
      <c r="QC77" s="677"/>
      <c r="QD77" s="677"/>
      <c r="QE77" s="677"/>
      <c r="QF77" s="677"/>
      <c r="QG77" s="677"/>
      <c r="QH77" s="677"/>
      <c r="QI77" s="677"/>
      <c r="QJ77" s="677"/>
      <c r="QK77" s="677"/>
      <c r="QL77" s="677"/>
      <c r="QM77" s="677"/>
      <c r="QN77" s="677"/>
      <c r="QO77" s="677"/>
      <c r="QP77" s="677"/>
      <c r="QQ77" s="677"/>
      <c r="QR77" s="677"/>
      <c r="QS77" s="677"/>
      <c r="QT77" s="677"/>
      <c r="QU77" s="677"/>
      <c r="QV77" s="677"/>
      <c r="QW77" s="677"/>
      <c r="QX77" s="677"/>
      <c r="QY77" s="677"/>
      <c r="QZ77" s="677"/>
      <c r="RA77" s="677"/>
      <c r="RB77" s="677"/>
      <c r="RC77" s="677"/>
      <c r="RD77" s="677"/>
      <c r="RE77" s="677"/>
      <c r="RF77" s="677"/>
      <c r="RG77" s="677"/>
      <c r="RH77" s="677"/>
      <c r="RI77" s="677"/>
      <c r="RJ77" s="677"/>
      <c r="RK77" s="677"/>
      <c r="RL77" s="677"/>
      <c r="RM77" s="677"/>
      <c r="RN77" s="677"/>
      <c r="RO77" s="677"/>
      <c r="RP77" s="677"/>
      <c r="RQ77" s="677"/>
      <c r="RR77" s="677"/>
      <c r="RS77" s="677"/>
      <c r="RT77" s="677"/>
      <c r="RU77" s="677"/>
      <c r="RV77" s="677"/>
      <c r="RW77" s="677"/>
      <c r="RX77" s="677"/>
      <c r="RY77" s="677"/>
      <c r="RZ77" s="677"/>
      <c r="SA77" s="677"/>
      <c r="SB77" s="677"/>
      <c r="SC77" s="677"/>
      <c r="SD77" s="677"/>
      <c r="SE77" s="677"/>
      <c r="SF77" s="677"/>
      <c r="SG77" s="677"/>
      <c r="SH77" s="677"/>
      <c r="SI77" s="677"/>
      <c r="SJ77" s="677"/>
      <c r="SK77" s="677"/>
      <c r="SL77" s="677"/>
      <c r="SM77" s="677"/>
      <c r="SN77" s="677"/>
      <c r="SO77" s="677"/>
      <c r="SP77" s="677"/>
      <c r="SQ77" s="677"/>
      <c r="SR77" s="677"/>
      <c r="SS77" s="677"/>
      <c r="ST77" s="677"/>
      <c r="SU77" s="677"/>
      <c r="SV77" s="677"/>
      <c r="SW77" s="677"/>
      <c r="SX77" s="677"/>
      <c r="SY77" s="677"/>
      <c r="SZ77" s="677"/>
      <c r="TA77" s="677"/>
      <c r="TB77" s="677"/>
      <c r="TC77" s="677"/>
      <c r="TD77" s="677"/>
      <c r="TE77" s="677"/>
      <c r="TF77" s="677"/>
      <c r="TG77" s="677"/>
      <c r="TH77" s="677"/>
      <c r="TI77" s="677"/>
      <c r="TJ77" s="677"/>
      <c r="TK77" s="677"/>
      <c r="TL77" s="677"/>
      <c r="TM77" s="677"/>
      <c r="TN77" s="677"/>
      <c r="TO77" s="677"/>
      <c r="TP77" s="677"/>
      <c r="TQ77" s="677"/>
      <c r="TR77" s="677"/>
      <c r="TS77" s="677"/>
      <c r="TT77" s="677"/>
      <c r="TU77" s="677"/>
      <c r="TV77" s="677"/>
      <c r="TW77" s="677"/>
      <c r="TX77" s="677"/>
      <c r="TY77" s="677"/>
      <c r="TZ77" s="677"/>
      <c r="UA77" s="677"/>
      <c r="UB77" s="677"/>
      <c r="UC77" s="677"/>
      <c r="UD77" s="677"/>
      <c r="UE77" s="677"/>
      <c r="UF77" s="677"/>
      <c r="UG77" s="677"/>
      <c r="UH77" s="677"/>
      <c r="UI77" s="677"/>
      <c r="UJ77" s="677"/>
      <c r="UK77" s="677"/>
      <c r="UL77" s="677"/>
      <c r="UM77" s="677"/>
      <c r="UN77" s="677"/>
      <c r="UO77" s="677"/>
      <c r="UP77" s="677"/>
      <c r="UQ77" s="677"/>
      <c r="UR77" s="677"/>
      <c r="US77" s="677"/>
      <c r="UT77" s="677"/>
      <c r="UU77" s="677"/>
      <c r="UV77" s="677"/>
      <c r="UW77" s="677"/>
      <c r="UX77" s="677"/>
      <c r="UY77" s="677"/>
      <c r="UZ77" s="677"/>
      <c r="VA77" s="677"/>
      <c r="VB77" s="677"/>
      <c r="VC77" s="677"/>
      <c r="VD77" s="677"/>
      <c r="VE77" s="677"/>
      <c r="VF77" s="677"/>
      <c r="VG77" s="677"/>
      <c r="VH77" s="677"/>
      <c r="VI77" s="677"/>
      <c r="VJ77" s="677"/>
      <c r="VK77" s="677"/>
      <c r="VL77" s="677"/>
      <c r="VM77" s="677"/>
      <c r="VN77" s="677"/>
      <c r="VO77" s="677"/>
      <c r="VP77" s="677"/>
      <c r="VQ77" s="677"/>
      <c r="VR77" s="677"/>
      <c r="VS77" s="677"/>
      <c r="VT77" s="677"/>
      <c r="VU77" s="677"/>
      <c r="VV77" s="677"/>
      <c r="VW77" s="677"/>
      <c r="VX77" s="677"/>
      <c r="VY77" s="677"/>
      <c r="VZ77" s="677"/>
      <c r="WA77" s="677"/>
      <c r="WB77" s="677"/>
      <c r="WC77" s="677"/>
      <c r="WD77" s="677"/>
      <c r="WE77" s="677"/>
      <c r="WF77" s="677"/>
      <c r="WG77" s="677"/>
      <c r="WH77" s="677"/>
      <c r="WI77" s="677"/>
      <c r="WJ77" s="677"/>
      <c r="WK77" s="677"/>
      <c r="WL77" s="677"/>
      <c r="WM77" s="677"/>
      <c r="WN77" s="677"/>
      <c r="WO77" s="677"/>
      <c r="WP77" s="677"/>
      <c r="WQ77" s="677"/>
      <c r="WR77" s="677"/>
      <c r="WS77" s="677"/>
      <c r="WT77" s="677"/>
      <c r="WU77" s="677"/>
      <c r="WV77" s="677"/>
      <c r="WW77" s="677"/>
      <c r="WX77" s="677"/>
      <c r="WY77" s="677"/>
      <c r="WZ77" s="677"/>
      <c r="XA77" s="677"/>
      <c r="XB77" s="677"/>
      <c r="XC77" s="677"/>
      <c r="XD77" s="677"/>
      <c r="XE77" s="677"/>
      <c r="XF77" s="677"/>
      <c r="XG77" s="677"/>
      <c r="XH77" s="677"/>
      <c r="XI77" s="677"/>
      <c r="XJ77" s="677"/>
      <c r="XK77" s="677"/>
      <c r="XL77" s="677"/>
      <c r="XM77" s="677"/>
      <c r="XN77" s="677"/>
      <c r="XO77" s="677"/>
      <c r="XP77" s="677"/>
      <c r="XQ77" s="677"/>
      <c r="XR77" s="677"/>
      <c r="XS77" s="677"/>
      <c r="XT77" s="677"/>
      <c r="XU77" s="677"/>
      <c r="XV77" s="677"/>
      <c r="XW77" s="677"/>
      <c r="XX77" s="677"/>
      <c r="XY77" s="677"/>
      <c r="XZ77" s="677"/>
      <c r="YA77" s="677"/>
      <c r="YB77" s="677"/>
      <c r="YC77" s="677"/>
      <c r="YD77" s="677"/>
      <c r="YE77" s="677"/>
      <c r="YF77" s="677"/>
      <c r="YG77" s="677"/>
      <c r="YH77" s="677"/>
      <c r="YI77" s="677"/>
      <c r="YJ77" s="677"/>
      <c r="YK77" s="677"/>
      <c r="YL77" s="677"/>
      <c r="YM77" s="677"/>
      <c r="YN77" s="677"/>
      <c r="YO77" s="677"/>
      <c r="YP77" s="677"/>
      <c r="YQ77" s="677"/>
      <c r="YR77" s="677"/>
      <c r="YS77" s="677"/>
      <c r="YT77" s="677"/>
      <c r="YU77" s="677"/>
      <c r="YV77" s="677"/>
      <c r="YW77" s="677"/>
      <c r="YX77" s="677"/>
      <c r="YY77" s="677"/>
      <c r="YZ77" s="677"/>
      <c r="ZA77" s="677"/>
      <c r="ZB77" s="677"/>
      <c r="ZC77" s="677"/>
      <c r="ZD77" s="677"/>
      <c r="ZE77" s="677"/>
      <c r="ZF77" s="677"/>
      <c r="ZG77" s="677"/>
      <c r="ZH77" s="677"/>
      <c r="ZI77" s="677"/>
      <c r="ZJ77" s="677"/>
      <c r="ZK77" s="677"/>
      <c r="ZL77" s="677"/>
      <c r="ZM77" s="677"/>
      <c r="ZN77" s="677"/>
      <c r="ZO77" s="677"/>
      <c r="ZP77" s="677"/>
      <c r="ZQ77" s="677"/>
      <c r="ZR77" s="677"/>
      <c r="ZS77" s="677"/>
      <c r="ZT77" s="677"/>
      <c r="ZU77" s="677"/>
      <c r="ZV77" s="677"/>
      <c r="ZW77" s="677"/>
      <c r="ZX77" s="677"/>
      <c r="ZY77" s="677"/>
      <c r="ZZ77" s="677"/>
      <c r="AAA77" s="677"/>
      <c r="AAB77" s="677"/>
      <c r="AAC77" s="677"/>
      <c r="AAD77" s="677"/>
      <c r="AAE77" s="677"/>
      <c r="AAF77" s="677"/>
      <c r="AAG77" s="677"/>
      <c r="AAH77" s="677"/>
      <c r="AAI77" s="677"/>
      <c r="AAJ77" s="677"/>
      <c r="AAK77" s="677"/>
      <c r="AAL77" s="677"/>
      <c r="AAM77" s="677"/>
      <c r="AAN77" s="677"/>
      <c r="AAO77" s="677"/>
      <c r="AAP77" s="677"/>
      <c r="AAQ77" s="677"/>
      <c r="AAR77" s="677"/>
      <c r="AAS77" s="677"/>
      <c r="AAT77" s="677"/>
      <c r="AAU77" s="677"/>
      <c r="AAV77" s="677"/>
      <c r="AAW77" s="677"/>
      <c r="AAX77" s="677"/>
      <c r="AAY77" s="677"/>
      <c r="AAZ77" s="677"/>
      <c r="ABA77" s="677"/>
      <c r="ABB77" s="677"/>
      <c r="ABC77" s="677"/>
      <c r="ABD77" s="677"/>
      <c r="ABE77" s="677"/>
      <c r="ABF77" s="677"/>
      <c r="ABG77" s="677"/>
      <c r="ABH77" s="677"/>
      <c r="ABI77" s="677"/>
      <c r="ABJ77" s="677"/>
      <c r="ABK77" s="677"/>
      <c r="ABL77" s="677"/>
      <c r="ABM77" s="677"/>
      <c r="ABN77" s="677"/>
      <c r="ABO77" s="677"/>
      <c r="ABP77" s="677"/>
      <c r="ABQ77" s="677"/>
      <c r="ABR77" s="677"/>
      <c r="ABS77" s="677"/>
      <c r="ABT77" s="677"/>
      <c r="ABU77" s="677"/>
      <c r="ABV77" s="677"/>
      <c r="ABW77" s="677"/>
      <c r="ABX77" s="677"/>
      <c r="ABY77" s="677"/>
      <c r="ABZ77" s="677"/>
      <c r="ACA77" s="677"/>
      <c r="ACB77" s="677"/>
      <c r="ACC77" s="677"/>
      <c r="ACD77" s="677"/>
      <c r="ACE77" s="677"/>
      <c r="ACF77" s="677"/>
      <c r="ACG77" s="677"/>
      <c r="ACH77" s="677"/>
      <c r="ACI77" s="677"/>
      <c r="ACJ77" s="677"/>
      <c r="ACK77" s="677"/>
      <c r="ACL77" s="677"/>
      <c r="ACM77" s="677"/>
      <c r="ACN77" s="677"/>
      <c r="ACO77" s="677"/>
      <c r="ACP77" s="677"/>
      <c r="ACQ77" s="677"/>
      <c r="ACR77" s="677"/>
      <c r="ACS77" s="677"/>
      <c r="ACT77" s="677"/>
      <c r="ACU77" s="677"/>
      <c r="ACV77" s="677"/>
      <c r="ACW77" s="677"/>
      <c r="ACX77" s="677"/>
      <c r="ACY77" s="677"/>
      <c r="ACZ77" s="677"/>
      <c r="ADA77" s="677"/>
      <c r="ADB77" s="677"/>
      <c r="ADC77" s="677"/>
      <c r="ADD77" s="677"/>
      <c r="ADE77" s="677"/>
      <c r="ADF77" s="677"/>
      <c r="ADG77" s="677"/>
      <c r="ADH77" s="677"/>
      <c r="ADI77" s="677"/>
      <c r="ADJ77" s="677"/>
      <c r="ADK77" s="677"/>
      <c r="ADL77" s="677"/>
      <c r="ADM77" s="677"/>
      <c r="ADN77" s="677"/>
      <c r="ADO77" s="677"/>
      <c r="ADP77" s="677"/>
      <c r="ADQ77" s="677"/>
      <c r="ADR77" s="677"/>
      <c r="ADS77" s="677"/>
      <c r="ADT77" s="677"/>
      <c r="ADU77" s="677"/>
      <c r="ADV77" s="677"/>
      <c r="ADW77" s="677"/>
      <c r="ADX77" s="677"/>
      <c r="ADY77" s="677"/>
      <c r="ADZ77" s="677"/>
      <c r="AEA77" s="677"/>
      <c r="AEB77" s="677"/>
      <c r="AEC77" s="677"/>
      <c r="AED77" s="677"/>
      <c r="AEE77" s="677"/>
      <c r="AEF77" s="677"/>
      <c r="AEG77" s="677"/>
      <c r="AEH77" s="677"/>
      <c r="AEI77" s="677"/>
      <c r="AEJ77" s="677"/>
      <c r="AEK77" s="677"/>
      <c r="AEL77" s="677"/>
      <c r="AEM77" s="677"/>
      <c r="AEN77" s="677"/>
      <c r="AEO77" s="677"/>
      <c r="AEP77" s="677"/>
      <c r="AEQ77" s="677"/>
      <c r="AER77" s="677"/>
      <c r="AES77" s="677"/>
      <c r="AET77" s="677"/>
      <c r="AEU77" s="677"/>
      <c r="AEV77" s="677"/>
      <c r="AEW77" s="677"/>
      <c r="AEX77" s="677"/>
      <c r="AEY77" s="677"/>
      <c r="AEZ77" s="677"/>
      <c r="AFA77" s="677"/>
      <c r="AFB77" s="677"/>
      <c r="AFC77" s="677"/>
      <c r="AFD77" s="677"/>
      <c r="AFE77" s="677"/>
      <c r="AFF77" s="677"/>
      <c r="AFG77" s="677"/>
      <c r="AFH77" s="677"/>
      <c r="AFI77" s="677"/>
      <c r="AFJ77" s="677"/>
      <c r="AFK77" s="677"/>
      <c r="AFL77" s="677"/>
      <c r="AFM77" s="677"/>
      <c r="AFN77" s="677"/>
      <c r="AFO77" s="677"/>
      <c r="AFP77" s="677"/>
      <c r="AFQ77" s="677"/>
      <c r="AFR77" s="677"/>
      <c r="AFS77" s="677"/>
      <c r="AFT77" s="677"/>
      <c r="AFU77" s="677"/>
      <c r="AFV77" s="677"/>
      <c r="AFW77" s="677"/>
      <c r="AFX77" s="677"/>
      <c r="AFY77" s="677"/>
      <c r="AFZ77" s="677"/>
      <c r="AGA77" s="677"/>
      <c r="AGB77" s="677"/>
      <c r="AGC77" s="677"/>
      <c r="AGD77" s="677"/>
      <c r="AGE77" s="677"/>
      <c r="AGF77" s="677"/>
      <c r="AGG77" s="677"/>
      <c r="AGH77" s="677"/>
      <c r="AGI77" s="677"/>
      <c r="AGJ77" s="677"/>
      <c r="AGK77" s="677"/>
      <c r="AGL77" s="677"/>
      <c r="AGM77" s="677"/>
      <c r="AGN77" s="677"/>
      <c r="AGO77" s="677"/>
      <c r="AGP77" s="677"/>
      <c r="AGQ77" s="677"/>
      <c r="AGR77" s="677"/>
      <c r="AGS77" s="677"/>
      <c r="AGT77" s="677"/>
      <c r="AGU77" s="677"/>
      <c r="AGV77" s="677"/>
      <c r="AGW77" s="677"/>
      <c r="AGX77" s="677"/>
      <c r="AGY77" s="677"/>
      <c r="AGZ77" s="677"/>
      <c r="AHA77" s="677"/>
      <c r="AHB77" s="677"/>
      <c r="AHC77" s="677"/>
      <c r="AHD77" s="677"/>
      <c r="AHE77" s="677"/>
      <c r="AHF77" s="677"/>
      <c r="AHG77" s="677"/>
      <c r="AHH77" s="677"/>
      <c r="AHI77" s="677"/>
      <c r="AHJ77" s="677"/>
      <c r="AHK77" s="677"/>
      <c r="AHL77" s="677"/>
      <c r="AHM77" s="677"/>
      <c r="AHN77" s="677"/>
      <c r="AHO77" s="677"/>
      <c r="AHP77" s="677"/>
      <c r="AHQ77" s="677"/>
      <c r="AHR77" s="677"/>
      <c r="AHS77" s="677"/>
      <c r="AHT77" s="677"/>
      <c r="AHU77" s="677"/>
      <c r="AHV77" s="677"/>
      <c r="AHW77" s="677"/>
      <c r="AHX77" s="677"/>
      <c r="AHY77" s="677"/>
      <c r="AHZ77" s="677"/>
      <c r="AIA77" s="677"/>
      <c r="AIB77" s="677"/>
      <c r="AIC77" s="677"/>
      <c r="AID77" s="677"/>
      <c r="AIE77" s="677"/>
      <c r="AIF77" s="677"/>
      <c r="AIG77" s="677"/>
      <c r="AIH77" s="677"/>
      <c r="AII77" s="677"/>
      <c r="AIJ77" s="677"/>
      <c r="AIK77" s="677"/>
      <c r="AIL77" s="677"/>
      <c r="AIM77" s="677"/>
      <c r="AIN77" s="677"/>
      <c r="AIO77" s="677"/>
      <c r="AIP77" s="677"/>
      <c r="AIQ77" s="677"/>
      <c r="AIR77" s="677"/>
      <c r="AIS77" s="677"/>
      <c r="AIT77" s="677"/>
      <c r="AIU77" s="677"/>
      <c r="AIV77" s="677"/>
      <c r="AIW77" s="677"/>
      <c r="AIX77" s="677"/>
      <c r="AIY77" s="677"/>
      <c r="AIZ77" s="677"/>
      <c r="AJA77" s="677"/>
      <c r="AJB77" s="677"/>
      <c r="AJC77" s="677"/>
      <c r="AJD77" s="677"/>
      <c r="AJE77" s="677"/>
      <c r="AJF77" s="677"/>
      <c r="AJG77" s="677"/>
      <c r="AJH77" s="677"/>
      <c r="AJI77" s="677"/>
      <c r="AJJ77" s="677"/>
      <c r="AJK77" s="677"/>
      <c r="AJL77" s="677"/>
      <c r="AJM77" s="677"/>
      <c r="AJN77" s="677"/>
      <c r="AJO77" s="677"/>
      <c r="AJP77" s="677"/>
      <c r="AJQ77" s="677"/>
      <c r="AJR77" s="677"/>
      <c r="AJS77" s="677"/>
      <c r="AJT77" s="677"/>
      <c r="AJU77" s="677"/>
      <c r="AJV77" s="677"/>
      <c r="AJW77" s="677"/>
      <c r="AJX77" s="677"/>
      <c r="AJY77" s="677"/>
      <c r="AJZ77" s="677"/>
      <c r="AKA77" s="677"/>
      <c r="AKB77" s="677"/>
      <c r="AKC77" s="677"/>
      <c r="AKD77" s="677"/>
      <c r="AKE77" s="677"/>
      <c r="AKF77" s="677"/>
      <c r="AKG77" s="677"/>
      <c r="AKH77" s="677"/>
      <c r="AKI77" s="677"/>
      <c r="AKJ77" s="677"/>
      <c r="AKK77" s="677"/>
      <c r="AKL77" s="677"/>
      <c r="AKM77" s="677"/>
      <c r="AKN77" s="677"/>
      <c r="AKO77" s="677"/>
      <c r="AKP77" s="677"/>
      <c r="AKQ77" s="677"/>
      <c r="AKR77" s="677"/>
      <c r="AKS77" s="677"/>
      <c r="AKT77" s="677"/>
      <c r="AKU77" s="677"/>
      <c r="AKV77" s="677"/>
      <c r="AKW77" s="677"/>
      <c r="AKX77" s="677"/>
      <c r="AKY77" s="677"/>
      <c r="AKZ77" s="677"/>
      <c r="ALA77" s="677"/>
      <c r="ALB77" s="677"/>
      <c r="ALC77" s="677"/>
      <c r="ALD77" s="677"/>
      <c r="ALE77" s="677"/>
      <c r="ALF77" s="677"/>
      <c r="ALG77" s="677"/>
      <c r="ALH77" s="677"/>
      <c r="ALI77" s="677"/>
      <c r="ALJ77" s="677"/>
      <c r="ALK77" s="677"/>
      <c r="ALL77" s="677"/>
      <c r="ALM77" s="677"/>
      <c r="ALN77" s="677"/>
      <c r="ALO77" s="677"/>
      <c r="ALP77" s="677"/>
      <c r="ALQ77" s="677"/>
      <c r="ALR77" s="677"/>
      <c r="ALS77" s="677"/>
      <c r="ALT77" s="677"/>
      <c r="ALU77" s="677"/>
      <c r="ALV77" s="677"/>
      <c r="ALW77" s="677"/>
      <c r="ALX77" s="677"/>
      <c r="ALY77" s="677"/>
      <c r="ALZ77" s="677"/>
      <c r="AMA77" s="677"/>
      <c r="AMB77" s="677"/>
      <c r="AMC77" s="677"/>
      <c r="AMD77" s="677"/>
      <c r="AME77" s="677"/>
      <c r="AMF77" s="677"/>
      <c r="AMG77" s="677"/>
      <c r="AMH77" s="677"/>
      <c r="AMI77" s="677"/>
      <c r="AMJ77" s="677"/>
      <c r="AMK77" s="677"/>
      <c r="AML77" s="677"/>
      <c r="AMM77" s="677"/>
      <c r="AMN77" s="677"/>
      <c r="AMO77" s="677"/>
      <c r="AMP77" s="677"/>
      <c r="AMQ77" s="677"/>
      <c r="AMR77" s="677"/>
      <c r="AMS77" s="677"/>
      <c r="AMT77" s="677"/>
      <c r="AMU77" s="677"/>
      <c r="AMV77" s="677"/>
      <c r="AMW77" s="677"/>
      <c r="AMX77" s="677"/>
      <c r="AMY77" s="677"/>
      <c r="AMZ77" s="677"/>
      <c r="ANA77" s="677"/>
      <c r="ANB77" s="677"/>
      <c r="ANC77" s="677"/>
      <c r="AND77" s="677"/>
      <c r="ANE77" s="677"/>
      <c r="ANF77" s="677"/>
      <c r="ANG77" s="677"/>
      <c r="ANH77" s="677"/>
      <c r="ANI77" s="677"/>
      <c r="ANJ77" s="677"/>
      <c r="ANK77" s="677"/>
      <c r="ANL77" s="677"/>
      <c r="ANM77" s="677"/>
      <c r="ANN77" s="677"/>
      <c r="ANO77" s="677"/>
      <c r="ANP77" s="677"/>
      <c r="ANQ77" s="677"/>
      <c r="ANR77" s="677"/>
      <c r="ANS77" s="677"/>
      <c r="ANT77" s="677"/>
      <c r="ANU77" s="677"/>
      <c r="ANV77" s="677"/>
      <c r="ANW77" s="677"/>
      <c r="ANX77" s="677"/>
      <c r="ANY77" s="677"/>
      <c r="ANZ77" s="677"/>
      <c r="AOA77" s="677"/>
      <c r="AOB77" s="677"/>
      <c r="AOC77" s="677"/>
      <c r="AOD77" s="677"/>
      <c r="AOE77" s="677"/>
      <c r="AOF77" s="677"/>
      <c r="AOG77" s="677"/>
      <c r="AOH77" s="677"/>
      <c r="AOI77" s="677"/>
      <c r="AOJ77" s="677"/>
      <c r="AOK77" s="677"/>
      <c r="AOL77" s="677"/>
      <c r="AOM77" s="677"/>
      <c r="AON77" s="677"/>
      <c r="AOO77" s="677"/>
      <c r="AOP77" s="677"/>
      <c r="AOQ77" s="677"/>
      <c r="AOR77" s="677"/>
      <c r="AOS77" s="677"/>
      <c r="AOT77" s="677"/>
      <c r="AOU77" s="677"/>
      <c r="AOV77" s="677"/>
      <c r="AOW77" s="677"/>
      <c r="AOX77" s="677"/>
      <c r="AOY77" s="677"/>
      <c r="AOZ77" s="677"/>
      <c r="APA77" s="677"/>
      <c r="APB77" s="677"/>
      <c r="APC77" s="677"/>
      <c r="APD77" s="677"/>
      <c r="APE77" s="677"/>
      <c r="APF77" s="677"/>
      <c r="APG77" s="677"/>
      <c r="APH77" s="677"/>
      <c r="API77" s="677"/>
      <c r="APJ77" s="677"/>
      <c r="APK77" s="677"/>
      <c r="APL77" s="677"/>
      <c r="APM77" s="677"/>
      <c r="APN77" s="677"/>
      <c r="APO77" s="677"/>
      <c r="APP77" s="677"/>
      <c r="APQ77" s="677"/>
      <c r="APR77" s="677"/>
      <c r="APS77" s="677"/>
      <c r="APT77" s="677"/>
      <c r="APU77" s="677"/>
      <c r="APV77" s="677"/>
      <c r="APW77" s="677"/>
      <c r="APX77" s="677"/>
      <c r="APY77" s="677"/>
      <c r="APZ77" s="677"/>
      <c r="AQA77" s="677"/>
      <c r="AQB77" s="677"/>
      <c r="AQC77" s="677"/>
      <c r="AQD77" s="677"/>
      <c r="AQE77" s="677"/>
      <c r="AQF77" s="677"/>
      <c r="AQG77" s="677"/>
      <c r="AQH77" s="677"/>
      <c r="AQI77" s="677"/>
      <c r="AQJ77" s="677"/>
      <c r="AQK77" s="677"/>
      <c r="AQL77" s="677"/>
      <c r="AQM77" s="677"/>
      <c r="AQN77" s="677"/>
      <c r="AQO77" s="677"/>
      <c r="AQP77" s="677"/>
      <c r="AQQ77" s="677"/>
      <c r="AQR77" s="677"/>
      <c r="AQS77" s="677"/>
      <c r="AQT77" s="677"/>
      <c r="AQU77" s="677"/>
      <c r="AQV77" s="677"/>
      <c r="AQW77" s="677"/>
      <c r="AQX77" s="677"/>
      <c r="AQY77" s="677"/>
      <c r="AQZ77" s="677"/>
      <c r="ARA77" s="677"/>
      <c r="ARB77" s="677"/>
      <c r="ARC77" s="677"/>
      <c r="ARD77" s="677"/>
      <c r="ARE77" s="677"/>
      <c r="ARF77" s="677"/>
      <c r="ARG77" s="677"/>
      <c r="ARH77" s="677"/>
      <c r="ARI77" s="677"/>
      <c r="ARJ77" s="677"/>
      <c r="ARK77" s="677"/>
      <c r="ARL77" s="677"/>
      <c r="ARM77" s="677"/>
      <c r="ARN77" s="677"/>
      <c r="ARO77" s="677"/>
      <c r="ARP77" s="677"/>
      <c r="ARQ77" s="677"/>
      <c r="ARR77" s="677"/>
      <c r="ARS77" s="677"/>
      <c r="ART77" s="677"/>
      <c r="ARU77" s="677"/>
      <c r="ARV77" s="677"/>
      <c r="ARW77" s="677"/>
      <c r="ARX77" s="677"/>
      <c r="ARY77" s="677"/>
      <c r="ARZ77" s="677"/>
      <c r="ASA77" s="677"/>
      <c r="ASB77" s="677"/>
      <c r="ASC77" s="677"/>
      <c r="ASD77" s="677"/>
      <c r="ASE77" s="677"/>
      <c r="ASF77" s="677"/>
      <c r="ASG77" s="677"/>
      <c r="ASH77" s="677"/>
      <c r="ASI77" s="677"/>
      <c r="ASJ77" s="677"/>
      <c r="ASK77" s="677"/>
      <c r="ASL77" s="677"/>
      <c r="ASM77" s="677"/>
      <c r="ASN77" s="677"/>
      <c r="ASO77" s="677"/>
      <c r="ASP77" s="677"/>
      <c r="ASQ77" s="677"/>
      <c r="ASR77" s="677"/>
      <c r="ASS77" s="677"/>
      <c r="AST77" s="677"/>
      <c r="ASU77" s="677"/>
      <c r="ASV77" s="677"/>
      <c r="ASW77" s="677"/>
      <c r="ASX77" s="677"/>
      <c r="ASY77" s="677"/>
      <c r="ASZ77" s="677"/>
      <c r="ATA77" s="677"/>
      <c r="ATB77" s="677"/>
      <c r="ATC77" s="677"/>
      <c r="ATD77" s="677"/>
      <c r="ATE77" s="677"/>
      <c r="ATF77" s="677"/>
      <c r="ATG77" s="677"/>
      <c r="ATH77" s="677"/>
      <c r="ATI77" s="677"/>
      <c r="ATJ77" s="677"/>
      <c r="ATK77" s="677"/>
      <c r="ATL77" s="677"/>
      <c r="ATM77" s="677"/>
      <c r="ATN77" s="677"/>
      <c r="ATO77" s="677"/>
      <c r="ATP77" s="677"/>
      <c r="ATQ77" s="677"/>
      <c r="ATR77" s="677"/>
      <c r="ATS77" s="677"/>
      <c r="ATT77" s="677"/>
      <c r="ATU77" s="677"/>
      <c r="ATV77" s="677"/>
      <c r="ATW77" s="677"/>
      <c r="ATX77" s="677"/>
      <c r="ATY77" s="677"/>
      <c r="ATZ77" s="677"/>
      <c r="AUA77" s="677"/>
      <c r="AUB77" s="677"/>
      <c r="AUC77" s="677"/>
      <c r="AUD77" s="677"/>
      <c r="AUE77" s="677"/>
      <c r="AUF77" s="677"/>
      <c r="AUG77" s="677"/>
      <c r="AUH77" s="677"/>
      <c r="AUI77" s="677"/>
      <c r="AUJ77" s="677"/>
      <c r="AUK77" s="677"/>
      <c r="AUL77" s="677"/>
      <c r="AUM77" s="677"/>
      <c r="AUN77" s="677"/>
      <c r="AUO77" s="677"/>
      <c r="AUP77" s="677"/>
      <c r="AUQ77" s="677"/>
      <c r="AUR77" s="677"/>
      <c r="AUS77" s="677"/>
      <c r="AUT77" s="677"/>
      <c r="AUU77" s="677"/>
      <c r="AUV77" s="677"/>
      <c r="AUW77" s="677"/>
      <c r="AUX77" s="677"/>
      <c r="AUY77" s="677"/>
      <c r="AUZ77" s="677"/>
      <c r="AVA77" s="677"/>
      <c r="AVB77" s="677"/>
      <c r="AVC77" s="677"/>
      <c r="AVD77" s="677"/>
      <c r="AVE77" s="677"/>
      <c r="AVF77" s="677"/>
      <c r="AVG77" s="677"/>
      <c r="AVH77" s="677"/>
      <c r="AVI77" s="677"/>
      <c r="AVJ77" s="677"/>
      <c r="AVK77" s="677"/>
      <c r="AVL77" s="677"/>
      <c r="AVM77" s="677"/>
      <c r="AVN77" s="677"/>
      <c r="AVO77" s="677"/>
      <c r="AVP77" s="677"/>
      <c r="AVQ77" s="677"/>
      <c r="AVR77" s="677"/>
      <c r="AVS77" s="677"/>
      <c r="AVT77" s="677"/>
      <c r="AVU77" s="677"/>
      <c r="AVV77" s="677"/>
      <c r="AVW77" s="677"/>
      <c r="AVX77" s="677"/>
      <c r="AVY77" s="677"/>
      <c r="AVZ77" s="677"/>
      <c r="AWA77" s="677"/>
      <c r="AWB77" s="677"/>
      <c r="AWC77" s="677"/>
      <c r="AWD77" s="677"/>
      <c r="AWE77" s="677"/>
      <c r="AWF77" s="677"/>
      <c r="AWG77" s="677"/>
      <c r="AWH77" s="677"/>
      <c r="AWI77" s="677"/>
      <c r="AWJ77" s="677"/>
      <c r="AWK77" s="677"/>
      <c r="AWL77" s="677"/>
      <c r="AWM77" s="677"/>
      <c r="AWN77" s="677"/>
      <c r="AWO77" s="677"/>
      <c r="AWP77" s="677"/>
      <c r="AWQ77" s="677"/>
      <c r="AWR77" s="677"/>
      <c r="AWS77" s="677"/>
      <c r="AWT77" s="677"/>
      <c r="AWU77" s="677"/>
      <c r="AWV77" s="677"/>
      <c r="AWW77" s="677"/>
      <c r="AWX77" s="677"/>
      <c r="AWY77" s="677"/>
      <c r="AWZ77" s="677"/>
      <c r="AXA77" s="677"/>
      <c r="AXB77" s="677"/>
      <c r="AXC77" s="677"/>
      <c r="AXD77" s="677"/>
      <c r="AXE77" s="677"/>
      <c r="AXF77" s="677"/>
      <c r="AXG77" s="677"/>
      <c r="AXH77" s="677"/>
      <c r="AXI77" s="677"/>
      <c r="AXJ77" s="677"/>
      <c r="AXK77" s="677"/>
      <c r="AXL77" s="677"/>
      <c r="AXM77" s="677"/>
      <c r="AXN77" s="677"/>
      <c r="AXO77" s="677"/>
      <c r="AXP77" s="677"/>
      <c r="AXQ77" s="677"/>
      <c r="AXR77" s="677"/>
      <c r="AXS77" s="677"/>
      <c r="AXT77" s="677"/>
      <c r="AXU77" s="677"/>
      <c r="AXV77" s="677"/>
      <c r="AXW77" s="677"/>
      <c r="AXX77" s="677"/>
      <c r="AXY77" s="677"/>
      <c r="AXZ77" s="677"/>
      <c r="AYA77" s="677"/>
      <c r="AYB77" s="677"/>
      <c r="AYC77" s="677"/>
      <c r="AYD77" s="677"/>
      <c r="AYE77" s="677"/>
      <c r="AYF77" s="677"/>
      <c r="AYG77" s="677"/>
      <c r="AYH77" s="677"/>
      <c r="AYI77" s="677"/>
      <c r="AYJ77" s="677"/>
      <c r="AYK77" s="677"/>
      <c r="AYL77" s="677"/>
      <c r="AYM77" s="677"/>
      <c r="AYN77" s="677"/>
      <c r="AYO77" s="677"/>
      <c r="AYP77" s="677"/>
      <c r="AYQ77" s="677"/>
      <c r="AYR77" s="677"/>
      <c r="AYS77" s="677"/>
      <c r="AYT77" s="677"/>
      <c r="AYU77" s="677"/>
      <c r="AYV77" s="677"/>
      <c r="AYW77" s="677"/>
      <c r="AYX77" s="677"/>
      <c r="AYY77" s="677"/>
      <c r="AYZ77" s="677"/>
      <c r="AZA77" s="677"/>
      <c r="AZB77" s="677"/>
      <c r="AZC77" s="677"/>
      <c r="AZD77" s="677"/>
      <c r="AZE77" s="677"/>
      <c r="AZF77" s="677"/>
      <c r="AZG77" s="677"/>
      <c r="AZH77" s="677"/>
      <c r="AZI77" s="677"/>
      <c r="AZJ77" s="677"/>
      <c r="AZK77" s="677"/>
      <c r="AZL77" s="677"/>
      <c r="AZM77" s="677"/>
      <c r="AZN77" s="677"/>
      <c r="AZO77" s="677"/>
      <c r="AZP77" s="677"/>
      <c r="AZQ77" s="677"/>
      <c r="AZR77" s="677"/>
      <c r="AZS77" s="677"/>
      <c r="AZT77" s="677"/>
      <c r="AZU77" s="677"/>
      <c r="AZV77" s="677"/>
      <c r="AZW77" s="677"/>
      <c r="AZX77" s="677"/>
      <c r="AZY77" s="677"/>
      <c r="AZZ77" s="677"/>
      <c r="BAA77" s="677"/>
      <c r="BAB77" s="677"/>
      <c r="BAC77" s="677"/>
      <c r="BAD77" s="677"/>
      <c r="BAE77" s="677"/>
      <c r="BAF77" s="677"/>
      <c r="BAG77" s="677"/>
      <c r="BAH77" s="677"/>
      <c r="BAI77" s="677"/>
      <c r="BAJ77" s="677"/>
      <c r="BAK77" s="677"/>
      <c r="BAL77" s="677"/>
      <c r="BAM77" s="677"/>
      <c r="BAN77" s="677"/>
      <c r="BAO77" s="677"/>
      <c r="BAP77" s="677"/>
      <c r="BAQ77" s="677"/>
      <c r="BAR77" s="677"/>
      <c r="BAS77" s="677"/>
      <c r="BAT77" s="677"/>
      <c r="BAU77" s="677"/>
      <c r="BAV77" s="677"/>
      <c r="BAW77" s="677"/>
      <c r="BAX77" s="677"/>
      <c r="BAY77" s="677"/>
      <c r="BAZ77" s="677"/>
      <c r="BBA77" s="677"/>
      <c r="BBB77" s="677"/>
      <c r="BBC77" s="677"/>
      <c r="BBD77" s="677"/>
      <c r="BBE77" s="677"/>
      <c r="BBF77" s="677"/>
      <c r="BBG77" s="677"/>
      <c r="BBH77" s="677"/>
      <c r="BBI77" s="677"/>
      <c r="BBJ77" s="677"/>
      <c r="BBK77" s="677"/>
      <c r="BBL77" s="677"/>
      <c r="BBM77" s="677"/>
      <c r="BBN77" s="677"/>
      <c r="BBO77" s="677"/>
      <c r="BBP77" s="677"/>
      <c r="BBQ77" s="677"/>
      <c r="BBR77" s="677"/>
      <c r="BBS77" s="677"/>
      <c r="BBT77" s="677"/>
      <c r="BBU77" s="677"/>
      <c r="BBV77" s="677"/>
      <c r="BBW77" s="677"/>
      <c r="BBX77" s="677"/>
      <c r="BBY77" s="677"/>
      <c r="BBZ77" s="677"/>
      <c r="BCA77" s="677"/>
      <c r="BCB77" s="677"/>
      <c r="BCC77" s="677"/>
      <c r="BCD77" s="677"/>
      <c r="BCE77" s="677"/>
      <c r="BCF77" s="677"/>
      <c r="BCG77" s="677"/>
      <c r="BCH77" s="677"/>
      <c r="BCI77" s="677"/>
      <c r="BCJ77" s="677"/>
      <c r="BCK77" s="677"/>
      <c r="BCL77" s="677"/>
      <c r="BCM77" s="677"/>
      <c r="BCN77" s="677"/>
      <c r="BCO77" s="677"/>
      <c r="BCP77" s="677"/>
      <c r="BCQ77" s="677"/>
      <c r="BCR77" s="677"/>
      <c r="BCS77" s="677"/>
      <c r="BCT77" s="677"/>
      <c r="BCU77" s="677"/>
      <c r="BCV77" s="677"/>
      <c r="BCW77" s="677"/>
      <c r="BCX77" s="677"/>
      <c r="BCY77" s="677"/>
      <c r="BCZ77" s="677"/>
      <c r="BDA77" s="677"/>
      <c r="BDB77" s="677"/>
      <c r="BDC77" s="677"/>
      <c r="BDD77" s="677"/>
      <c r="BDE77" s="677"/>
      <c r="BDF77" s="677"/>
      <c r="BDG77" s="677"/>
      <c r="BDH77" s="677"/>
      <c r="BDI77" s="677"/>
      <c r="BDJ77" s="677"/>
      <c r="BDK77" s="677"/>
      <c r="BDL77" s="677"/>
      <c r="BDM77" s="677"/>
      <c r="BDN77" s="677"/>
      <c r="BDO77" s="677"/>
      <c r="BDP77" s="677"/>
      <c r="BDQ77" s="677"/>
      <c r="BDR77" s="677"/>
      <c r="BDS77" s="677"/>
      <c r="BDT77" s="677"/>
      <c r="BDU77" s="677"/>
      <c r="BDV77" s="677"/>
      <c r="BDW77" s="677"/>
      <c r="BDX77" s="677"/>
      <c r="BDY77" s="677"/>
      <c r="BDZ77" s="677"/>
      <c r="BEA77" s="677"/>
      <c r="BEB77" s="677"/>
      <c r="BEC77" s="677"/>
      <c r="BED77" s="677"/>
      <c r="BEE77" s="677"/>
      <c r="BEF77" s="677"/>
      <c r="BEG77" s="677"/>
      <c r="BEH77" s="677"/>
      <c r="BEI77" s="677"/>
      <c r="BEJ77" s="677"/>
      <c r="BEK77" s="677"/>
      <c r="BEL77" s="677"/>
      <c r="BEM77" s="677"/>
      <c r="BEN77" s="677"/>
      <c r="BEO77" s="677"/>
      <c r="BEP77" s="677"/>
      <c r="BEQ77" s="677"/>
      <c r="BER77" s="677"/>
      <c r="BES77" s="677"/>
      <c r="BET77" s="677"/>
      <c r="BEU77" s="677"/>
      <c r="BEV77" s="677"/>
      <c r="BEW77" s="677"/>
      <c r="BEX77" s="677"/>
      <c r="BEY77" s="677"/>
      <c r="BEZ77" s="677"/>
      <c r="BFA77" s="677"/>
      <c r="BFB77" s="677"/>
      <c r="BFC77" s="677"/>
      <c r="BFD77" s="677"/>
      <c r="BFE77" s="677"/>
      <c r="BFF77" s="677"/>
      <c r="BFG77" s="677"/>
      <c r="BFH77" s="677"/>
      <c r="BFI77" s="677"/>
      <c r="BFJ77" s="677"/>
      <c r="BFK77" s="677"/>
      <c r="BFL77" s="677"/>
      <c r="BFM77" s="677"/>
      <c r="BFN77" s="677"/>
      <c r="BFO77" s="677"/>
      <c r="BFP77" s="677"/>
      <c r="BFQ77" s="677"/>
      <c r="BFR77" s="677"/>
      <c r="BFS77" s="677"/>
      <c r="BFT77" s="677"/>
      <c r="BFU77" s="677"/>
      <c r="BFV77" s="677"/>
      <c r="BFW77" s="677"/>
      <c r="BFX77" s="677"/>
      <c r="BFY77" s="677"/>
      <c r="BFZ77" s="677"/>
      <c r="BGA77" s="677"/>
      <c r="BGB77" s="677"/>
      <c r="BGC77" s="677"/>
      <c r="BGD77" s="677"/>
      <c r="BGE77" s="677"/>
      <c r="BGF77" s="677"/>
      <c r="BGG77" s="677"/>
      <c r="BGH77" s="677"/>
      <c r="BGI77" s="677"/>
      <c r="BGJ77" s="677"/>
      <c r="BGK77" s="677"/>
      <c r="BGL77" s="677"/>
      <c r="BGM77" s="677"/>
      <c r="BGN77" s="677"/>
      <c r="BGO77" s="677"/>
      <c r="BGP77" s="677"/>
      <c r="BGQ77" s="677"/>
      <c r="BGR77" s="677"/>
      <c r="BGS77" s="677"/>
      <c r="BGT77" s="677"/>
      <c r="BGU77" s="677"/>
      <c r="BGV77" s="677"/>
      <c r="BGW77" s="677"/>
      <c r="BGX77" s="677"/>
      <c r="BGY77" s="677"/>
      <c r="BGZ77" s="677"/>
      <c r="BHA77" s="677"/>
      <c r="BHB77" s="677"/>
      <c r="BHC77" s="677"/>
      <c r="BHD77" s="677"/>
      <c r="BHE77" s="677"/>
      <c r="BHF77" s="677"/>
      <c r="BHG77" s="677"/>
      <c r="BHH77" s="677"/>
      <c r="BHI77" s="677"/>
      <c r="BHJ77" s="677"/>
      <c r="BHK77" s="677"/>
      <c r="BHL77" s="677"/>
      <c r="BHM77" s="677"/>
      <c r="BHN77" s="677"/>
      <c r="BHO77" s="677"/>
      <c r="BHP77" s="677"/>
      <c r="BHQ77" s="677"/>
      <c r="BHR77" s="677"/>
      <c r="BHS77" s="677"/>
      <c r="BHT77" s="677"/>
      <c r="BHU77" s="677"/>
      <c r="BHV77" s="677"/>
      <c r="BHW77" s="677"/>
      <c r="BHX77" s="677"/>
      <c r="BHY77" s="677"/>
      <c r="BHZ77" s="677"/>
      <c r="BIA77" s="677"/>
      <c r="BIB77" s="677"/>
      <c r="BIC77" s="677"/>
      <c r="BID77" s="677"/>
      <c r="BIE77" s="677"/>
      <c r="BIF77" s="677"/>
      <c r="BIG77" s="677"/>
      <c r="BIH77" s="677"/>
      <c r="BII77" s="677"/>
      <c r="BIJ77" s="677"/>
      <c r="BIK77" s="677"/>
      <c r="BIL77" s="677"/>
      <c r="BIM77" s="677"/>
      <c r="BIN77" s="677"/>
      <c r="BIO77" s="677"/>
      <c r="BIP77" s="677"/>
      <c r="BIQ77" s="677"/>
      <c r="BIR77" s="677"/>
      <c r="BIS77" s="677"/>
      <c r="BIT77" s="677"/>
      <c r="BIU77" s="677"/>
      <c r="BIV77" s="677"/>
      <c r="BIW77" s="677"/>
      <c r="BIX77" s="677"/>
      <c r="BIY77" s="677"/>
      <c r="BIZ77" s="677"/>
      <c r="BJA77" s="677"/>
      <c r="BJB77" s="677"/>
      <c r="BJC77" s="677"/>
      <c r="BJD77" s="677"/>
      <c r="BJE77" s="677"/>
      <c r="BJF77" s="677"/>
      <c r="BJG77" s="677"/>
      <c r="BJH77" s="677"/>
      <c r="BJI77" s="677"/>
      <c r="BJJ77" s="677"/>
      <c r="BJK77" s="677"/>
      <c r="BJL77" s="677"/>
      <c r="BJM77" s="677"/>
      <c r="BJN77" s="677"/>
      <c r="BJO77" s="677"/>
      <c r="BJP77" s="677"/>
      <c r="BJQ77" s="677"/>
      <c r="BJR77" s="677"/>
      <c r="BJS77" s="677"/>
      <c r="BJT77" s="677"/>
      <c r="BJU77" s="677"/>
      <c r="BJV77" s="677"/>
      <c r="BJW77" s="677"/>
      <c r="BJX77" s="677"/>
      <c r="BJY77" s="677"/>
      <c r="BJZ77" s="677"/>
      <c r="BKA77" s="677"/>
      <c r="BKB77" s="677"/>
      <c r="BKC77" s="677"/>
      <c r="BKD77" s="677"/>
      <c r="BKE77" s="677"/>
      <c r="BKF77" s="677"/>
      <c r="BKG77" s="677"/>
      <c r="BKH77" s="677"/>
      <c r="BKI77" s="677"/>
      <c r="BKJ77" s="677"/>
      <c r="BKK77" s="677"/>
      <c r="BKL77" s="677"/>
      <c r="BKM77" s="677"/>
      <c r="BKN77" s="677"/>
      <c r="BKO77" s="677"/>
      <c r="BKP77" s="677"/>
      <c r="BKQ77" s="677"/>
      <c r="BKR77" s="677"/>
      <c r="BKS77" s="677"/>
      <c r="BKT77" s="677"/>
      <c r="BKU77" s="677"/>
      <c r="BKV77" s="677"/>
      <c r="BKW77" s="677"/>
      <c r="BKX77" s="677"/>
      <c r="BKY77" s="677"/>
      <c r="BKZ77" s="677"/>
      <c r="BLA77" s="677"/>
      <c r="BLB77" s="677"/>
      <c r="BLC77" s="677"/>
      <c r="BLD77" s="677"/>
      <c r="BLE77" s="677"/>
      <c r="BLF77" s="677"/>
      <c r="BLG77" s="677"/>
      <c r="BLH77" s="677"/>
      <c r="BLI77" s="677"/>
      <c r="BLJ77" s="677"/>
      <c r="BLK77" s="677"/>
      <c r="BLL77" s="677"/>
      <c r="BLM77" s="677"/>
      <c r="BLN77" s="677"/>
      <c r="BLO77" s="677"/>
      <c r="BLP77" s="677"/>
      <c r="BLQ77" s="677"/>
      <c r="BLR77" s="677"/>
      <c r="BLS77" s="677"/>
      <c r="BLT77" s="677"/>
      <c r="BLU77" s="677"/>
      <c r="BLV77" s="677"/>
      <c r="BLW77" s="677"/>
      <c r="BLX77" s="677"/>
      <c r="BLY77" s="677"/>
      <c r="BLZ77" s="677"/>
      <c r="BMA77" s="677"/>
      <c r="BMB77" s="677"/>
      <c r="BMC77" s="677"/>
      <c r="BMD77" s="677"/>
      <c r="BME77" s="677"/>
      <c r="BMF77" s="677"/>
      <c r="BMG77" s="677"/>
      <c r="BMH77" s="677"/>
      <c r="BMI77" s="677"/>
      <c r="BMJ77" s="677"/>
      <c r="BMK77" s="677"/>
      <c r="BML77" s="677"/>
      <c r="BMM77" s="677"/>
      <c r="BMN77" s="677"/>
      <c r="BMO77" s="677"/>
      <c r="BMP77" s="677"/>
      <c r="BMQ77" s="677"/>
      <c r="BMR77" s="677"/>
      <c r="BMS77" s="677"/>
      <c r="BMT77" s="677"/>
      <c r="BMU77" s="677"/>
      <c r="BMV77" s="677"/>
      <c r="BMW77" s="677"/>
      <c r="BMX77" s="677"/>
      <c r="BMY77" s="677"/>
      <c r="BMZ77" s="677"/>
      <c r="BNA77" s="677"/>
      <c r="BNB77" s="677"/>
      <c r="BNC77" s="677"/>
      <c r="BND77" s="677"/>
      <c r="BNE77" s="677"/>
      <c r="BNF77" s="677"/>
      <c r="BNG77" s="677"/>
      <c r="BNH77" s="677"/>
      <c r="BNI77" s="677"/>
      <c r="BNJ77" s="677"/>
      <c r="BNK77" s="677"/>
      <c r="BNL77" s="677"/>
      <c r="BNM77" s="677"/>
      <c r="BNN77" s="677"/>
      <c r="BNO77" s="677"/>
      <c r="BNP77" s="677"/>
      <c r="BNQ77" s="677"/>
      <c r="BNR77" s="677"/>
      <c r="BNS77" s="677"/>
      <c r="BNT77" s="677"/>
      <c r="BNU77" s="677"/>
      <c r="BNV77" s="677"/>
      <c r="BNW77" s="677"/>
      <c r="BNX77" s="677"/>
      <c r="BNY77" s="677"/>
      <c r="BNZ77" s="677"/>
      <c r="BOA77" s="677"/>
      <c r="BOB77" s="677"/>
      <c r="BOC77" s="677"/>
      <c r="BOD77" s="677"/>
      <c r="BOE77" s="677"/>
      <c r="BOF77" s="677"/>
      <c r="BOG77" s="677"/>
      <c r="BOH77" s="677"/>
      <c r="BOI77" s="677"/>
      <c r="BOJ77" s="677"/>
      <c r="BOK77" s="677"/>
      <c r="BOL77" s="677"/>
      <c r="BOM77" s="677"/>
      <c r="BON77" s="677"/>
      <c r="BOO77" s="677"/>
      <c r="BOP77" s="677"/>
      <c r="BOQ77" s="677"/>
      <c r="BOR77" s="677"/>
      <c r="BOS77" s="677"/>
      <c r="BOT77" s="677"/>
      <c r="BOU77" s="677"/>
      <c r="BOV77" s="677"/>
      <c r="BOW77" s="677"/>
      <c r="BOX77" s="677"/>
      <c r="BOY77" s="677"/>
      <c r="BOZ77" s="677"/>
      <c r="BPA77" s="677"/>
      <c r="BPB77" s="677"/>
      <c r="BPC77" s="677"/>
      <c r="BPD77" s="677"/>
      <c r="BPE77" s="677"/>
      <c r="BPF77" s="677"/>
      <c r="BPG77" s="677"/>
      <c r="BPH77" s="677"/>
      <c r="BPI77" s="677"/>
      <c r="BPJ77" s="677"/>
      <c r="BPK77" s="677"/>
      <c r="BPL77" s="677"/>
      <c r="BPM77" s="677"/>
      <c r="BPN77" s="677"/>
      <c r="BPO77" s="677"/>
      <c r="BPP77" s="677"/>
      <c r="BPQ77" s="677"/>
      <c r="BPR77" s="677"/>
      <c r="BPS77" s="677"/>
      <c r="BPT77" s="677"/>
      <c r="BPU77" s="677"/>
      <c r="BPV77" s="677"/>
      <c r="BPW77" s="677"/>
      <c r="BPX77" s="677"/>
      <c r="BPY77" s="677"/>
      <c r="BPZ77" s="677"/>
      <c r="BQA77" s="677"/>
      <c r="BQB77" s="677"/>
      <c r="BQC77" s="677"/>
      <c r="BQD77" s="677"/>
      <c r="BQE77" s="677"/>
      <c r="BQF77" s="677"/>
      <c r="BQG77" s="677"/>
      <c r="BQH77" s="677"/>
      <c r="BQI77" s="677"/>
      <c r="BQJ77" s="677"/>
      <c r="BQK77" s="677"/>
      <c r="BQL77" s="677"/>
      <c r="BQM77" s="677"/>
      <c r="BQN77" s="677"/>
      <c r="BQO77" s="677"/>
      <c r="BQP77" s="677"/>
      <c r="BQQ77" s="677"/>
      <c r="BQR77" s="677"/>
      <c r="BQS77" s="677"/>
      <c r="BQT77" s="677"/>
      <c r="BQU77" s="677"/>
      <c r="BQV77" s="677"/>
      <c r="BQW77" s="677"/>
      <c r="BQX77" s="677"/>
      <c r="BQY77" s="677"/>
      <c r="BQZ77" s="677"/>
      <c r="BRA77" s="677"/>
      <c r="BRB77" s="677"/>
      <c r="BRC77" s="677"/>
      <c r="BRD77" s="677"/>
      <c r="BRE77" s="677"/>
      <c r="BRF77" s="677"/>
      <c r="BRG77" s="677"/>
      <c r="BRH77" s="677"/>
      <c r="BRI77" s="677"/>
      <c r="BRJ77" s="677"/>
      <c r="BRK77" s="677"/>
      <c r="BRL77" s="677"/>
      <c r="BRM77" s="677"/>
      <c r="BRN77" s="677"/>
      <c r="BRO77" s="677"/>
      <c r="BRP77" s="677"/>
      <c r="BRQ77" s="677"/>
      <c r="BRR77" s="677"/>
      <c r="BRS77" s="677"/>
      <c r="BRT77" s="677"/>
      <c r="BRU77" s="677"/>
      <c r="BRV77" s="677"/>
      <c r="BRW77" s="677"/>
      <c r="BRX77" s="677"/>
      <c r="BRY77" s="677"/>
      <c r="BRZ77" s="677"/>
      <c r="BSA77" s="677"/>
      <c r="BSB77" s="677"/>
      <c r="BSC77" s="677"/>
      <c r="BSD77" s="677"/>
      <c r="BSE77" s="677"/>
      <c r="BSF77" s="677"/>
      <c r="BSG77" s="677"/>
      <c r="BSH77" s="677"/>
      <c r="BSI77" s="677"/>
      <c r="BSJ77" s="677"/>
      <c r="BSK77" s="677"/>
      <c r="BSL77" s="677"/>
      <c r="BSM77" s="677"/>
      <c r="BSN77" s="677"/>
      <c r="BSO77" s="677"/>
      <c r="BSP77" s="677"/>
      <c r="BSQ77" s="677"/>
      <c r="BSR77" s="677"/>
      <c r="BSS77" s="677"/>
      <c r="BST77" s="677"/>
      <c r="BSU77" s="677"/>
      <c r="BSV77" s="677"/>
      <c r="BSW77" s="677"/>
      <c r="BSX77" s="677"/>
      <c r="BSY77" s="677"/>
      <c r="BSZ77" s="677"/>
      <c r="BTA77" s="677"/>
      <c r="BTB77" s="677"/>
      <c r="BTC77" s="677"/>
      <c r="BTD77" s="677"/>
      <c r="BTE77" s="677"/>
      <c r="BTF77" s="677"/>
      <c r="BTG77" s="677"/>
      <c r="BTH77" s="677"/>
      <c r="BTI77" s="677"/>
      <c r="BTJ77" s="677"/>
      <c r="BTK77" s="677"/>
      <c r="BTL77" s="677"/>
      <c r="BTM77" s="677"/>
      <c r="BTN77" s="677"/>
      <c r="BTO77" s="677"/>
      <c r="BTP77" s="677"/>
      <c r="BTQ77" s="677"/>
      <c r="BTR77" s="677"/>
      <c r="BTS77" s="677"/>
      <c r="BTT77" s="677"/>
      <c r="BTU77" s="677"/>
      <c r="BTV77" s="677"/>
      <c r="BTW77" s="677"/>
      <c r="BTX77" s="677"/>
      <c r="BTY77" s="677"/>
      <c r="BTZ77" s="677"/>
      <c r="BUA77" s="677"/>
      <c r="BUB77" s="677"/>
      <c r="BUC77" s="677"/>
      <c r="BUD77" s="677"/>
      <c r="BUE77" s="677"/>
      <c r="BUF77" s="677"/>
      <c r="BUG77" s="677"/>
      <c r="BUH77" s="677"/>
      <c r="BUI77" s="677"/>
      <c r="BUJ77" s="677"/>
      <c r="BUK77" s="677"/>
      <c r="BUL77" s="677"/>
      <c r="BUM77" s="677"/>
      <c r="BUN77" s="677"/>
      <c r="BUO77" s="677"/>
      <c r="BUP77" s="677"/>
      <c r="BUQ77" s="677"/>
      <c r="BUR77" s="677"/>
      <c r="BUS77" s="677"/>
      <c r="BUT77" s="677"/>
      <c r="BUU77" s="677"/>
      <c r="BUV77" s="677"/>
      <c r="BUW77" s="677"/>
      <c r="BUX77" s="677"/>
      <c r="BUY77" s="677"/>
      <c r="BUZ77" s="677"/>
      <c r="BVA77" s="677"/>
      <c r="BVB77" s="677"/>
      <c r="BVC77" s="677"/>
      <c r="BVD77" s="677"/>
      <c r="BVE77" s="677"/>
      <c r="BVF77" s="677"/>
      <c r="BVG77" s="677"/>
      <c r="BVH77" s="677"/>
      <c r="BVI77" s="677"/>
      <c r="BVJ77" s="677"/>
      <c r="BVK77" s="677"/>
      <c r="BVL77" s="677"/>
      <c r="BVM77" s="677"/>
      <c r="BVN77" s="677"/>
      <c r="BVO77" s="677"/>
      <c r="BVP77" s="677"/>
      <c r="BVQ77" s="677"/>
      <c r="BVR77" s="677"/>
      <c r="BVS77" s="677"/>
      <c r="BVT77" s="677"/>
      <c r="BVU77" s="677"/>
      <c r="BVV77" s="677"/>
      <c r="BVW77" s="677"/>
      <c r="BVX77" s="677"/>
      <c r="BVY77" s="677"/>
      <c r="BVZ77" s="677"/>
      <c r="BWA77" s="677"/>
      <c r="BWB77" s="677"/>
      <c r="BWC77" s="677"/>
      <c r="BWD77" s="677"/>
      <c r="BWE77" s="677"/>
      <c r="BWF77" s="677"/>
      <c r="BWG77" s="677"/>
      <c r="BWH77" s="677"/>
      <c r="BWI77" s="677"/>
      <c r="BWJ77" s="677"/>
      <c r="BWK77" s="677"/>
      <c r="BWL77" s="677"/>
      <c r="BWM77" s="677"/>
      <c r="BWN77" s="677"/>
      <c r="BWO77" s="677"/>
      <c r="BWP77" s="677"/>
      <c r="BWQ77" s="677"/>
      <c r="BWR77" s="677"/>
      <c r="BWS77" s="677"/>
      <c r="BWT77" s="677"/>
      <c r="BWU77" s="677"/>
      <c r="BWV77" s="677"/>
      <c r="BWW77" s="677"/>
      <c r="BWX77" s="677"/>
      <c r="BWY77" s="677"/>
      <c r="BWZ77" s="677"/>
      <c r="BXA77" s="677"/>
      <c r="BXB77" s="677"/>
      <c r="BXC77" s="677"/>
      <c r="BXD77" s="677"/>
      <c r="BXE77" s="677"/>
      <c r="BXF77" s="677"/>
      <c r="BXG77" s="677"/>
      <c r="BXH77" s="677"/>
      <c r="BXI77" s="677"/>
      <c r="BXJ77" s="677"/>
      <c r="BXK77" s="677"/>
      <c r="BXL77" s="677"/>
      <c r="BXM77" s="677"/>
      <c r="BXN77" s="677"/>
      <c r="BXO77" s="677"/>
      <c r="BXP77" s="677"/>
      <c r="BXQ77" s="677"/>
      <c r="BXR77" s="677"/>
      <c r="BXS77" s="677"/>
      <c r="BXT77" s="677"/>
      <c r="BXU77" s="677"/>
      <c r="BXV77" s="677"/>
      <c r="BXW77" s="677"/>
      <c r="BXX77" s="677"/>
      <c r="BXY77" s="677"/>
      <c r="BXZ77" s="677"/>
      <c r="BYA77" s="677"/>
      <c r="BYB77" s="677"/>
      <c r="BYC77" s="677"/>
      <c r="BYD77" s="677"/>
      <c r="BYE77" s="677"/>
      <c r="BYF77" s="677"/>
      <c r="BYG77" s="677"/>
      <c r="BYH77" s="677"/>
      <c r="BYI77" s="677"/>
      <c r="BYJ77" s="677"/>
      <c r="BYK77" s="677"/>
      <c r="BYL77" s="677"/>
      <c r="BYM77" s="677"/>
      <c r="BYN77" s="677"/>
      <c r="BYO77" s="677"/>
      <c r="BYP77" s="677"/>
      <c r="BYQ77" s="677"/>
      <c r="BYR77" s="677"/>
      <c r="BYS77" s="677"/>
      <c r="BYT77" s="677"/>
      <c r="BYU77" s="677"/>
      <c r="BYV77" s="677"/>
      <c r="BYW77" s="677"/>
      <c r="BYX77" s="677"/>
      <c r="BYY77" s="677"/>
      <c r="BYZ77" s="677"/>
      <c r="BZA77" s="677"/>
      <c r="BZB77" s="677"/>
      <c r="BZC77" s="677"/>
      <c r="BZD77" s="677"/>
      <c r="BZE77" s="677"/>
      <c r="BZF77" s="677"/>
      <c r="BZG77" s="677"/>
      <c r="BZH77" s="677"/>
      <c r="BZI77" s="677"/>
      <c r="BZJ77" s="677"/>
      <c r="BZK77" s="677"/>
      <c r="BZL77" s="677"/>
      <c r="BZM77" s="677"/>
      <c r="BZN77" s="677"/>
      <c r="BZO77" s="677"/>
      <c r="BZP77" s="677"/>
      <c r="BZQ77" s="677"/>
      <c r="BZR77" s="677"/>
      <c r="BZS77" s="677"/>
      <c r="BZT77" s="677"/>
      <c r="BZU77" s="677"/>
      <c r="BZV77" s="677"/>
      <c r="BZW77" s="677"/>
      <c r="BZX77" s="677"/>
      <c r="BZY77" s="677"/>
      <c r="BZZ77" s="677"/>
      <c r="CAA77" s="677"/>
      <c r="CAB77" s="677"/>
      <c r="CAC77" s="677"/>
      <c r="CAD77" s="677"/>
      <c r="CAE77" s="677"/>
      <c r="CAF77" s="677"/>
      <c r="CAG77" s="677"/>
      <c r="CAH77" s="677"/>
      <c r="CAI77" s="677"/>
      <c r="CAJ77" s="677"/>
      <c r="CAK77" s="677"/>
      <c r="CAL77" s="677"/>
      <c r="CAM77" s="677"/>
      <c r="CAN77" s="677"/>
      <c r="CAO77" s="677"/>
      <c r="CAP77" s="677"/>
      <c r="CAQ77" s="677"/>
      <c r="CAR77" s="677"/>
      <c r="CAS77" s="677"/>
      <c r="CAT77" s="677"/>
      <c r="CAU77" s="677"/>
      <c r="CAV77" s="677"/>
      <c r="CAW77" s="677"/>
      <c r="CAX77" s="677"/>
      <c r="CAY77" s="677"/>
      <c r="CAZ77" s="677"/>
      <c r="CBA77" s="677"/>
      <c r="CBB77" s="677"/>
      <c r="CBC77" s="677"/>
      <c r="CBD77" s="677"/>
      <c r="CBE77" s="677"/>
      <c r="CBF77" s="677"/>
      <c r="CBG77" s="677"/>
      <c r="CBH77" s="677"/>
      <c r="CBI77" s="677"/>
      <c r="CBJ77" s="677"/>
      <c r="CBK77" s="677"/>
      <c r="CBL77" s="677"/>
      <c r="CBM77" s="677"/>
      <c r="CBN77" s="677"/>
      <c r="CBO77" s="677"/>
      <c r="CBP77" s="677"/>
      <c r="CBQ77" s="677"/>
      <c r="CBR77" s="677"/>
      <c r="CBS77" s="677"/>
      <c r="CBT77" s="677"/>
      <c r="CBU77" s="677"/>
      <c r="CBV77" s="677"/>
      <c r="CBW77" s="677"/>
      <c r="CBX77" s="677"/>
      <c r="CBY77" s="677"/>
      <c r="CBZ77" s="677"/>
      <c r="CCA77" s="677"/>
      <c r="CCB77" s="677"/>
      <c r="CCC77" s="677"/>
      <c r="CCD77" s="677"/>
      <c r="CCE77" s="677"/>
      <c r="CCF77" s="677"/>
      <c r="CCG77" s="677"/>
      <c r="CCH77" s="677"/>
      <c r="CCI77" s="677"/>
      <c r="CCJ77" s="677"/>
      <c r="CCK77" s="677"/>
      <c r="CCL77" s="677"/>
      <c r="CCM77" s="677"/>
      <c r="CCN77" s="677"/>
      <c r="CCO77" s="677"/>
      <c r="CCP77" s="677"/>
      <c r="CCQ77" s="677"/>
      <c r="CCR77" s="677"/>
      <c r="CCS77" s="677"/>
      <c r="CCT77" s="677"/>
      <c r="CCU77" s="677"/>
      <c r="CCV77" s="677"/>
      <c r="CCW77" s="677"/>
      <c r="CCX77" s="677"/>
      <c r="CCY77" s="677"/>
      <c r="CCZ77" s="677"/>
      <c r="CDA77" s="677"/>
      <c r="CDB77" s="677"/>
      <c r="CDC77" s="677"/>
      <c r="CDD77" s="677"/>
      <c r="CDE77" s="677"/>
      <c r="CDF77" s="677"/>
      <c r="CDG77" s="677"/>
      <c r="CDH77" s="677"/>
      <c r="CDI77" s="677"/>
      <c r="CDJ77" s="677"/>
      <c r="CDK77" s="677"/>
      <c r="CDL77" s="677"/>
      <c r="CDM77" s="677"/>
      <c r="CDN77" s="677"/>
      <c r="CDO77" s="677"/>
      <c r="CDP77" s="677"/>
      <c r="CDQ77" s="677"/>
      <c r="CDR77" s="677"/>
      <c r="CDS77" s="677"/>
      <c r="CDT77" s="677"/>
      <c r="CDU77" s="677"/>
      <c r="CDV77" s="677"/>
      <c r="CDW77" s="677"/>
      <c r="CDX77" s="677"/>
      <c r="CDY77" s="677"/>
      <c r="CDZ77" s="677"/>
      <c r="CEA77" s="677"/>
      <c r="CEB77" s="677"/>
      <c r="CEC77" s="677"/>
      <c r="CED77" s="677"/>
      <c r="CEE77" s="677"/>
      <c r="CEF77" s="677"/>
      <c r="CEG77" s="677"/>
      <c r="CEH77" s="677"/>
      <c r="CEI77" s="677"/>
      <c r="CEJ77" s="677"/>
      <c r="CEK77" s="677"/>
      <c r="CEL77" s="677"/>
      <c r="CEM77" s="677"/>
      <c r="CEN77" s="677"/>
      <c r="CEO77" s="677"/>
      <c r="CEP77" s="677"/>
      <c r="CEQ77" s="677"/>
      <c r="CER77" s="677"/>
      <c r="CES77" s="677"/>
      <c r="CET77" s="677"/>
      <c r="CEU77" s="677"/>
      <c r="CEV77" s="677"/>
      <c r="CEW77" s="677"/>
      <c r="CEX77" s="677"/>
      <c r="CEY77" s="677"/>
      <c r="CEZ77" s="677"/>
      <c r="CFA77" s="677"/>
      <c r="CFB77" s="677"/>
      <c r="CFC77" s="677"/>
      <c r="CFD77" s="677"/>
      <c r="CFE77" s="677"/>
      <c r="CFF77" s="677"/>
      <c r="CFG77" s="677"/>
      <c r="CFH77" s="677"/>
      <c r="CFI77" s="677"/>
      <c r="CFJ77" s="677"/>
      <c r="CFK77" s="677"/>
      <c r="CFL77" s="677"/>
      <c r="CFM77" s="677"/>
      <c r="CFN77" s="677"/>
      <c r="CFO77" s="677"/>
      <c r="CFP77" s="677"/>
      <c r="CFQ77" s="677"/>
      <c r="CFR77" s="677"/>
      <c r="CFS77" s="677"/>
      <c r="CFT77" s="677"/>
      <c r="CFU77" s="677"/>
      <c r="CFV77" s="677"/>
      <c r="CFW77" s="677"/>
      <c r="CFX77" s="677"/>
      <c r="CFY77" s="677"/>
      <c r="CFZ77" s="677"/>
      <c r="CGA77" s="677"/>
      <c r="CGB77" s="677"/>
      <c r="CGC77" s="677"/>
      <c r="CGD77" s="677"/>
      <c r="CGE77" s="677"/>
      <c r="CGF77" s="677"/>
      <c r="CGG77" s="677"/>
      <c r="CGH77" s="677"/>
      <c r="CGI77" s="677"/>
      <c r="CGJ77" s="677"/>
      <c r="CGK77" s="677"/>
      <c r="CGL77" s="677"/>
      <c r="CGM77" s="677"/>
      <c r="CGN77" s="677"/>
      <c r="CGO77" s="677"/>
      <c r="CGP77" s="677"/>
      <c r="CGQ77" s="677"/>
      <c r="CGR77" s="677"/>
      <c r="CGS77" s="677"/>
      <c r="CGT77" s="677"/>
      <c r="CGU77" s="677"/>
      <c r="CGV77" s="677"/>
      <c r="CGW77" s="677"/>
      <c r="CGX77" s="677"/>
      <c r="CGY77" s="677"/>
      <c r="CGZ77" s="677"/>
      <c r="CHA77" s="677"/>
      <c r="CHB77" s="677"/>
      <c r="CHC77" s="677"/>
      <c r="CHD77" s="677"/>
      <c r="CHE77" s="677"/>
      <c r="CHF77" s="677"/>
      <c r="CHG77" s="677"/>
      <c r="CHH77" s="677"/>
      <c r="CHI77" s="677"/>
      <c r="CHJ77" s="677"/>
      <c r="CHK77" s="677"/>
      <c r="CHL77" s="677"/>
      <c r="CHM77" s="677"/>
      <c r="CHN77" s="677"/>
      <c r="CHO77" s="677"/>
      <c r="CHP77" s="677"/>
      <c r="CHQ77" s="677"/>
      <c r="CHR77" s="677"/>
      <c r="CHS77" s="677"/>
      <c r="CHT77" s="677"/>
      <c r="CHU77" s="677"/>
      <c r="CHV77" s="677"/>
      <c r="CHW77" s="677"/>
      <c r="CHX77" s="677"/>
      <c r="CHY77" s="677"/>
      <c r="CHZ77" s="677"/>
      <c r="CIA77" s="677"/>
      <c r="CIB77" s="677"/>
      <c r="CIC77" s="677"/>
      <c r="CID77" s="677"/>
      <c r="CIE77" s="677"/>
      <c r="CIF77" s="677"/>
      <c r="CIG77" s="677"/>
      <c r="CIH77" s="677"/>
      <c r="CII77" s="677"/>
      <c r="CIJ77" s="677"/>
      <c r="CIK77" s="677"/>
      <c r="CIL77" s="677"/>
      <c r="CIM77" s="677"/>
      <c r="CIN77" s="677"/>
      <c r="CIO77" s="677"/>
      <c r="CIP77" s="677"/>
      <c r="CIQ77" s="677"/>
      <c r="CIR77" s="677"/>
      <c r="CIS77" s="677"/>
      <c r="CIT77" s="677"/>
      <c r="CIU77" s="677"/>
      <c r="CIV77" s="677"/>
      <c r="CIW77" s="677"/>
      <c r="CIX77" s="677"/>
      <c r="CIY77" s="677"/>
      <c r="CIZ77" s="677"/>
      <c r="CJA77" s="677"/>
      <c r="CJB77" s="677"/>
      <c r="CJC77" s="677"/>
      <c r="CJD77" s="677"/>
      <c r="CJE77" s="677"/>
      <c r="CJF77" s="677"/>
      <c r="CJG77" s="677"/>
      <c r="CJH77" s="677"/>
      <c r="CJI77" s="677"/>
      <c r="CJJ77" s="677"/>
      <c r="CJK77" s="677"/>
      <c r="CJL77" s="677"/>
      <c r="CJM77" s="677"/>
      <c r="CJN77" s="677"/>
      <c r="CJO77" s="677"/>
      <c r="CJP77" s="677"/>
      <c r="CJQ77" s="677"/>
      <c r="CJR77" s="677"/>
      <c r="CJS77" s="677"/>
      <c r="CJT77" s="677"/>
      <c r="CJU77" s="677"/>
      <c r="CJV77" s="677"/>
      <c r="CJW77" s="677"/>
      <c r="CJX77" s="677"/>
      <c r="CJY77" s="677"/>
      <c r="CJZ77" s="677"/>
      <c r="CKA77" s="677"/>
      <c r="CKB77" s="677"/>
      <c r="CKC77" s="677"/>
      <c r="CKD77" s="677"/>
      <c r="CKE77" s="677"/>
      <c r="CKF77" s="677"/>
      <c r="CKG77" s="677"/>
      <c r="CKH77" s="677"/>
      <c r="CKI77" s="677"/>
      <c r="CKJ77" s="677"/>
      <c r="CKK77" s="677"/>
      <c r="CKL77" s="677"/>
      <c r="CKM77" s="677"/>
      <c r="CKN77" s="677"/>
      <c r="CKO77" s="677"/>
      <c r="CKP77" s="677"/>
      <c r="CKQ77" s="677"/>
      <c r="CKR77" s="677"/>
      <c r="CKS77" s="677"/>
      <c r="CKT77" s="677"/>
      <c r="CKU77" s="677"/>
      <c r="CKV77" s="677"/>
      <c r="CKW77" s="677"/>
      <c r="CKX77" s="677"/>
      <c r="CKY77" s="677"/>
      <c r="CKZ77" s="677"/>
      <c r="CLA77" s="677"/>
      <c r="CLB77" s="677"/>
      <c r="CLC77" s="677"/>
      <c r="CLD77" s="677"/>
      <c r="CLE77" s="677"/>
      <c r="CLF77" s="677"/>
      <c r="CLG77" s="677"/>
      <c r="CLH77" s="677"/>
      <c r="CLI77" s="677"/>
      <c r="CLJ77" s="677"/>
      <c r="CLK77" s="677"/>
      <c r="CLL77" s="677"/>
      <c r="CLM77" s="677"/>
      <c r="CLN77" s="677"/>
      <c r="CLO77" s="677"/>
      <c r="CLP77" s="677"/>
      <c r="CLQ77" s="677"/>
      <c r="CLR77" s="677"/>
      <c r="CLS77" s="677"/>
      <c r="CLT77" s="677"/>
      <c r="CLU77" s="677"/>
      <c r="CLV77" s="677"/>
      <c r="CLW77" s="677"/>
      <c r="CLX77" s="677"/>
      <c r="CLY77" s="677"/>
      <c r="CLZ77" s="677"/>
      <c r="CMA77" s="677"/>
      <c r="CMB77" s="677"/>
      <c r="CMC77" s="677"/>
      <c r="CMD77" s="677"/>
      <c r="CME77" s="677"/>
      <c r="CMF77" s="677"/>
      <c r="CMG77" s="677"/>
      <c r="CMH77" s="677"/>
      <c r="CMI77" s="677"/>
      <c r="CMJ77" s="677"/>
      <c r="CMK77" s="677"/>
      <c r="CML77" s="677"/>
      <c r="CMM77" s="677"/>
      <c r="CMN77" s="677"/>
      <c r="CMO77" s="677"/>
      <c r="CMP77" s="677"/>
      <c r="CMQ77" s="677"/>
      <c r="CMR77" s="677"/>
      <c r="CMS77" s="677"/>
      <c r="CMT77" s="677"/>
      <c r="CMU77" s="677"/>
      <c r="CMV77" s="677"/>
      <c r="CMW77" s="677"/>
      <c r="CMX77" s="677"/>
      <c r="CMY77" s="677"/>
      <c r="CMZ77" s="677"/>
      <c r="CNA77" s="677"/>
      <c r="CNB77" s="677"/>
      <c r="CNC77" s="677"/>
      <c r="CND77" s="677"/>
      <c r="CNE77" s="677"/>
      <c r="CNF77" s="677"/>
      <c r="CNG77" s="677"/>
      <c r="CNH77" s="677"/>
      <c r="CNI77" s="677"/>
      <c r="CNJ77" s="677"/>
      <c r="CNK77" s="677"/>
      <c r="CNL77" s="677"/>
      <c r="CNM77" s="677"/>
      <c r="CNN77" s="677"/>
      <c r="CNO77" s="677"/>
      <c r="CNP77" s="677"/>
      <c r="CNQ77" s="677"/>
      <c r="CNR77" s="677"/>
      <c r="CNS77" s="677"/>
      <c r="CNT77" s="677"/>
      <c r="CNU77" s="677"/>
      <c r="CNV77" s="677"/>
      <c r="CNW77" s="677"/>
      <c r="CNX77" s="677"/>
      <c r="CNY77" s="677"/>
      <c r="CNZ77" s="677"/>
      <c r="COA77" s="677"/>
      <c r="COB77" s="677"/>
      <c r="COC77" s="677"/>
      <c r="COD77" s="677"/>
      <c r="COE77" s="677"/>
      <c r="COF77" s="677"/>
      <c r="COG77" s="677"/>
      <c r="COH77" s="677"/>
      <c r="COI77" s="677"/>
      <c r="COJ77" s="677"/>
      <c r="COK77" s="677"/>
      <c r="COL77" s="677"/>
      <c r="COM77" s="677"/>
      <c r="CON77" s="677"/>
      <c r="COO77" s="677"/>
      <c r="COP77" s="677"/>
      <c r="COQ77" s="677"/>
      <c r="COR77" s="677"/>
      <c r="COS77" s="677"/>
      <c r="COT77" s="677"/>
      <c r="COU77" s="677"/>
      <c r="COV77" s="677"/>
      <c r="COW77" s="677"/>
      <c r="COX77" s="677"/>
      <c r="COY77" s="677"/>
      <c r="COZ77" s="677"/>
      <c r="CPA77" s="677"/>
      <c r="CPB77" s="677"/>
      <c r="CPC77" s="677"/>
      <c r="CPD77" s="677"/>
      <c r="CPE77" s="677"/>
      <c r="CPF77" s="677"/>
      <c r="CPG77" s="677"/>
      <c r="CPH77" s="677"/>
      <c r="CPI77" s="677"/>
      <c r="CPJ77" s="677"/>
      <c r="CPK77" s="677"/>
      <c r="CPL77" s="677"/>
      <c r="CPM77" s="677"/>
      <c r="CPN77" s="677"/>
      <c r="CPO77" s="677"/>
      <c r="CPP77" s="677"/>
      <c r="CPQ77" s="677"/>
      <c r="CPR77" s="677"/>
      <c r="CPS77" s="677"/>
      <c r="CPT77" s="677"/>
      <c r="CPU77" s="677"/>
      <c r="CPV77" s="677"/>
      <c r="CPW77" s="677"/>
      <c r="CPX77" s="677"/>
      <c r="CPY77" s="677"/>
      <c r="CPZ77" s="677"/>
      <c r="CQA77" s="677"/>
      <c r="CQB77" s="677"/>
      <c r="CQC77" s="677"/>
      <c r="CQD77" s="677"/>
      <c r="CQE77" s="677"/>
      <c r="CQF77" s="677"/>
      <c r="CQG77" s="677"/>
      <c r="CQH77" s="677"/>
      <c r="CQI77" s="677"/>
      <c r="CQJ77" s="677"/>
      <c r="CQK77" s="677"/>
      <c r="CQL77" s="677"/>
      <c r="CQM77" s="677"/>
      <c r="CQN77" s="677"/>
      <c r="CQO77" s="677"/>
      <c r="CQP77" s="677"/>
      <c r="CQQ77" s="677"/>
      <c r="CQR77" s="677"/>
      <c r="CQS77" s="677"/>
      <c r="CQT77" s="677"/>
      <c r="CQU77" s="677"/>
      <c r="CQV77" s="677"/>
      <c r="CQW77" s="677"/>
      <c r="CQX77" s="677"/>
      <c r="CQY77" s="677"/>
      <c r="CQZ77" s="677"/>
      <c r="CRA77" s="677"/>
      <c r="CRB77" s="677"/>
      <c r="CRC77" s="677"/>
      <c r="CRD77" s="677"/>
      <c r="CRE77" s="677"/>
      <c r="CRF77" s="677"/>
      <c r="CRG77" s="677"/>
      <c r="CRH77" s="677"/>
      <c r="CRI77" s="677"/>
      <c r="CRJ77" s="677"/>
      <c r="CRK77" s="677"/>
      <c r="CRL77" s="677"/>
      <c r="CRM77" s="677"/>
      <c r="CRN77" s="677"/>
      <c r="CRO77" s="677"/>
      <c r="CRP77" s="677"/>
      <c r="CRQ77" s="677"/>
      <c r="CRR77" s="677"/>
      <c r="CRS77" s="677"/>
      <c r="CRT77" s="677"/>
      <c r="CRU77" s="677"/>
      <c r="CRV77" s="677"/>
      <c r="CRW77" s="677"/>
      <c r="CRX77" s="677"/>
      <c r="CRY77" s="677"/>
      <c r="CRZ77" s="677"/>
      <c r="CSA77" s="677"/>
      <c r="CSB77" s="677"/>
      <c r="CSC77" s="677"/>
      <c r="CSD77" s="677"/>
      <c r="CSE77" s="677"/>
      <c r="CSF77" s="677"/>
      <c r="CSG77" s="677"/>
      <c r="CSH77" s="677"/>
      <c r="CSI77" s="677"/>
      <c r="CSJ77" s="677"/>
      <c r="CSK77" s="677"/>
      <c r="CSL77" s="677"/>
      <c r="CSM77" s="677"/>
      <c r="CSN77" s="677"/>
      <c r="CSO77" s="677"/>
      <c r="CSP77" s="677"/>
      <c r="CSQ77" s="677"/>
      <c r="CSR77" s="677"/>
      <c r="CSS77" s="677"/>
      <c r="CST77" s="677"/>
      <c r="CSU77" s="677"/>
      <c r="CSV77" s="677"/>
      <c r="CSW77" s="677"/>
      <c r="CSX77" s="677"/>
      <c r="CSY77" s="677"/>
      <c r="CSZ77" s="677"/>
      <c r="CTA77" s="677"/>
      <c r="CTB77" s="677"/>
      <c r="CTC77" s="677"/>
      <c r="CTD77" s="677"/>
      <c r="CTE77" s="677"/>
      <c r="CTF77" s="677"/>
      <c r="CTG77" s="677"/>
      <c r="CTH77" s="677"/>
      <c r="CTI77" s="677"/>
      <c r="CTJ77" s="677"/>
      <c r="CTK77" s="677"/>
      <c r="CTL77" s="677"/>
      <c r="CTM77" s="677"/>
      <c r="CTN77" s="677"/>
      <c r="CTO77" s="677"/>
      <c r="CTP77" s="677"/>
      <c r="CTQ77" s="677"/>
      <c r="CTR77" s="677"/>
      <c r="CTS77" s="677"/>
      <c r="CTT77" s="677"/>
      <c r="CTU77" s="677"/>
      <c r="CTV77" s="677"/>
      <c r="CTW77" s="677"/>
      <c r="CTX77" s="677"/>
      <c r="CTY77" s="677"/>
      <c r="CTZ77" s="677"/>
      <c r="CUA77" s="677"/>
      <c r="CUB77" s="677"/>
      <c r="CUC77" s="677"/>
      <c r="CUD77" s="677"/>
      <c r="CUE77" s="677"/>
      <c r="CUF77" s="677"/>
      <c r="CUG77" s="677"/>
      <c r="CUH77" s="677"/>
      <c r="CUI77" s="677"/>
      <c r="CUJ77" s="677"/>
      <c r="CUK77" s="677"/>
      <c r="CUL77" s="677"/>
      <c r="CUM77" s="677"/>
      <c r="CUN77" s="677"/>
      <c r="CUO77" s="677"/>
      <c r="CUP77" s="677"/>
      <c r="CUQ77" s="677"/>
      <c r="CUR77" s="677"/>
      <c r="CUS77" s="677"/>
      <c r="CUT77" s="677"/>
      <c r="CUU77" s="677"/>
      <c r="CUV77" s="677"/>
      <c r="CUW77" s="677"/>
      <c r="CUX77" s="677"/>
      <c r="CUY77" s="677"/>
      <c r="CUZ77" s="677"/>
      <c r="CVA77" s="677"/>
      <c r="CVB77" s="677"/>
      <c r="CVC77" s="677"/>
      <c r="CVD77" s="677"/>
      <c r="CVE77" s="677"/>
      <c r="CVF77" s="677"/>
      <c r="CVG77" s="677"/>
      <c r="CVH77" s="677"/>
      <c r="CVI77" s="677"/>
      <c r="CVJ77" s="677"/>
      <c r="CVK77" s="677"/>
      <c r="CVL77" s="677"/>
      <c r="CVM77" s="677"/>
      <c r="CVN77" s="677"/>
      <c r="CVO77" s="677"/>
      <c r="CVP77" s="677"/>
      <c r="CVQ77" s="677"/>
      <c r="CVR77" s="677"/>
      <c r="CVS77" s="677"/>
      <c r="CVT77" s="677"/>
      <c r="CVU77" s="677"/>
      <c r="CVV77" s="677"/>
      <c r="CVW77" s="677"/>
      <c r="CVX77" s="677"/>
      <c r="CVY77" s="677"/>
      <c r="CVZ77" s="677"/>
      <c r="CWA77" s="677"/>
      <c r="CWB77" s="677"/>
      <c r="CWC77" s="677"/>
      <c r="CWD77" s="677"/>
      <c r="CWE77" s="677"/>
      <c r="CWF77" s="677"/>
      <c r="CWG77" s="677"/>
      <c r="CWH77" s="677"/>
      <c r="CWI77" s="677"/>
      <c r="CWJ77" s="677"/>
      <c r="CWK77" s="677"/>
      <c r="CWL77" s="677"/>
      <c r="CWM77" s="677"/>
      <c r="CWN77" s="677"/>
      <c r="CWO77" s="677"/>
      <c r="CWP77" s="677"/>
      <c r="CWQ77" s="677"/>
      <c r="CWR77" s="677"/>
      <c r="CWS77" s="677"/>
      <c r="CWT77" s="677"/>
      <c r="CWU77" s="677"/>
      <c r="CWV77" s="677"/>
      <c r="CWW77" s="677"/>
      <c r="CWX77" s="677"/>
      <c r="CWY77" s="677"/>
      <c r="CWZ77" s="677"/>
      <c r="CXA77" s="677"/>
      <c r="CXB77" s="677"/>
      <c r="CXC77" s="677"/>
      <c r="CXD77" s="677"/>
      <c r="CXE77" s="677"/>
      <c r="CXF77" s="677"/>
      <c r="CXG77" s="677"/>
      <c r="CXH77" s="677"/>
      <c r="CXI77" s="677"/>
      <c r="CXJ77" s="677"/>
      <c r="CXK77" s="677"/>
      <c r="CXL77" s="677"/>
      <c r="CXM77" s="677"/>
      <c r="CXN77" s="677"/>
      <c r="CXO77" s="677"/>
      <c r="CXP77" s="677"/>
      <c r="CXQ77" s="677"/>
      <c r="CXR77" s="677"/>
      <c r="CXS77" s="677"/>
      <c r="CXT77" s="677"/>
      <c r="CXU77" s="677"/>
      <c r="CXV77" s="677"/>
      <c r="CXW77" s="677"/>
      <c r="CXX77" s="677"/>
      <c r="CXY77" s="677"/>
      <c r="CXZ77" s="677"/>
      <c r="CYA77" s="677"/>
      <c r="CYB77" s="677"/>
      <c r="CYC77" s="677"/>
      <c r="CYD77" s="677"/>
      <c r="CYE77" s="677"/>
      <c r="CYF77" s="677"/>
      <c r="CYG77" s="677"/>
      <c r="CYH77" s="677"/>
      <c r="CYI77" s="677"/>
      <c r="CYJ77" s="677"/>
      <c r="CYK77" s="677"/>
      <c r="CYL77" s="677"/>
      <c r="CYM77" s="677"/>
      <c r="CYN77" s="677"/>
      <c r="CYO77" s="677"/>
      <c r="CYP77" s="677"/>
      <c r="CYQ77" s="677"/>
      <c r="CYR77" s="677"/>
      <c r="CYS77" s="677"/>
      <c r="CYT77" s="677"/>
      <c r="CYU77" s="677"/>
      <c r="CYV77" s="677"/>
      <c r="CYW77" s="677"/>
      <c r="CYX77" s="677"/>
      <c r="CYY77" s="677"/>
      <c r="CYZ77" s="677"/>
      <c r="CZA77" s="677"/>
      <c r="CZB77" s="677"/>
      <c r="CZC77" s="677"/>
      <c r="CZD77" s="677"/>
      <c r="CZE77" s="677"/>
      <c r="CZF77" s="677"/>
      <c r="CZG77" s="677"/>
      <c r="CZH77" s="677"/>
      <c r="CZI77" s="677"/>
      <c r="CZJ77" s="677"/>
      <c r="CZK77" s="677"/>
      <c r="CZL77" s="677"/>
      <c r="CZM77" s="677"/>
      <c r="CZN77" s="677"/>
      <c r="CZO77" s="677"/>
      <c r="CZP77" s="677"/>
      <c r="CZQ77" s="677"/>
      <c r="CZR77" s="677"/>
      <c r="CZS77" s="677"/>
      <c r="CZT77" s="677"/>
      <c r="CZU77" s="677"/>
      <c r="CZV77" s="677"/>
      <c r="CZW77" s="677"/>
      <c r="CZX77" s="677"/>
      <c r="CZY77" s="677"/>
      <c r="CZZ77" s="677"/>
      <c r="DAA77" s="677"/>
      <c r="DAB77" s="677"/>
      <c r="DAC77" s="677"/>
      <c r="DAD77" s="677"/>
      <c r="DAE77" s="677"/>
      <c r="DAF77" s="677"/>
      <c r="DAG77" s="677"/>
      <c r="DAH77" s="677"/>
      <c r="DAI77" s="677"/>
      <c r="DAJ77" s="677"/>
      <c r="DAK77" s="677"/>
      <c r="DAL77" s="677"/>
      <c r="DAM77" s="677"/>
      <c r="DAN77" s="677"/>
      <c r="DAO77" s="677"/>
      <c r="DAP77" s="677"/>
      <c r="DAQ77" s="677"/>
      <c r="DAR77" s="677"/>
      <c r="DAS77" s="677"/>
      <c r="DAT77" s="677"/>
      <c r="DAU77" s="677"/>
      <c r="DAV77" s="677"/>
      <c r="DAW77" s="677"/>
      <c r="DAX77" s="677"/>
      <c r="DAY77" s="677"/>
      <c r="DAZ77" s="677"/>
      <c r="DBA77" s="677"/>
      <c r="DBB77" s="677"/>
      <c r="DBC77" s="677"/>
      <c r="DBD77" s="677"/>
      <c r="DBE77" s="677"/>
      <c r="DBF77" s="677"/>
      <c r="DBG77" s="677"/>
      <c r="DBH77" s="677"/>
      <c r="DBI77" s="677"/>
      <c r="DBJ77" s="677"/>
      <c r="DBK77" s="677"/>
      <c r="DBL77" s="677"/>
      <c r="DBM77" s="677"/>
      <c r="DBN77" s="677"/>
      <c r="DBO77" s="677"/>
      <c r="DBP77" s="677"/>
      <c r="DBQ77" s="677"/>
      <c r="DBR77" s="677"/>
      <c r="DBS77" s="677"/>
      <c r="DBT77" s="677"/>
      <c r="DBU77" s="677"/>
      <c r="DBV77" s="677"/>
      <c r="DBW77" s="677"/>
      <c r="DBX77" s="677"/>
      <c r="DBY77" s="677"/>
      <c r="DBZ77" s="677"/>
      <c r="DCA77" s="677"/>
      <c r="DCB77" s="677"/>
      <c r="DCC77" s="677"/>
      <c r="DCD77" s="677"/>
      <c r="DCE77" s="677"/>
      <c r="DCF77" s="677"/>
      <c r="DCG77" s="677"/>
      <c r="DCH77" s="677"/>
      <c r="DCI77" s="677"/>
      <c r="DCJ77" s="677"/>
      <c r="DCK77" s="677"/>
      <c r="DCL77" s="677"/>
      <c r="DCM77" s="677"/>
      <c r="DCN77" s="677"/>
      <c r="DCO77" s="677"/>
      <c r="DCP77" s="677"/>
      <c r="DCQ77" s="677"/>
      <c r="DCR77" s="677"/>
      <c r="DCS77" s="677"/>
      <c r="DCT77" s="677"/>
      <c r="DCU77" s="677"/>
      <c r="DCV77" s="677"/>
      <c r="DCW77" s="677"/>
      <c r="DCX77" s="677"/>
      <c r="DCY77" s="677"/>
      <c r="DCZ77" s="677"/>
      <c r="DDA77" s="677"/>
      <c r="DDB77" s="677"/>
      <c r="DDC77" s="677"/>
      <c r="DDD77" s="677"/>
      <c r="DDE77" s="677"/>
      <c r="DDF77" s="677"/>
      <c r="DDG77" s="677"/>
      <c r="DDH77" s="677"/>
      <c r="DDI77" s="677"/>
      <c r="DDJ77" s="677"/>
      <c r="DDK77" s="677"/>
      <c r="DDL77" s="677"/>
      <c r="DDM77" s="677"/>
      <c r="DDN77" s="677"/>
      <c r="DDO77" s="677"/>
      <c r="DDP77" s="677"/>
      <c r="DDQ77" s="677"/>
      <c r="DDR77" s="677"/>
      <c r="DDS77" s="677"/>
      <c r="DDT77" s="677"/>
      <c r="DDU77" s="677"/>
      <c r="DDV77" s="677"/>
      <c r="DDW77" s="677"/>
      <c r="DDX77" s="677"/>
      <c r="DDY77" s="677"/>
      <c r="DDZ77" s="677"/>
      <c r="DEA77" s="677"/>
      <c r="DEB77" s="677"/>
      <c r="DEC77" s="677"/>
      <c r="DED77" s="677"/>
      <c r="DEE77" s="677"/>
      <c r="DEF77" s="677"/>
      <c r="DEG77" s="677"/>
      <c r="DEH77" s="677"/>
      <c r="DEI77" s="677"/>
      <c r="DEJ77" s="677"/>
      <c r="DEK77" s="677"/>
      <c r="DEL77" s="677"/>
      <c r="DEM77" s="677"/>
      <c r="DEN77" s="677"/>
      <c r="DEO77" s="677"/>
      <c r="DEP77" s="677"/>
      <c r="DEQ77" s="677"/>
      <c r="DER77" s="677"/>
      <c r="DES77" s="677"/>
      <c r="DET77" s="677"/>
      <c r="DEU77" s="677"/>
      <c r="DEV77" s="677"/>
      <c r="DEW77" s="677"/>
      <c r="DEX77" s="677"/>
      <c r="DEY77" s="677"/>
      <c r="DEZ77" s="677"/>
      <c r="DFA77" s="677"/>
      <c r="DFB77" s="677"/>
      <c r="DFC77" s="677"/>
      <c r="DFD77" s="677"/>
      <c r="DFE77" s="677"/>
      <c r="DFF77" s="677"/>
      <c r="DFG77" s="677"/>
      <c r="DFH77" s="677"/>
      <c r="DFI77" s="677"/>
      <c r="DFJ77" s="677"/>
      <c r="DFK77" s="677"/>
      <c r="DFL77" s="677"/>
      <c r="DFM77" s="677"/>
      <c r="DFN77" s="677"/>
      <c r="DFO77" s="677"/>
      <c r="DFP77" s="677"/>
      <c r="DFQ77" s="677"/>
      <c r="DFR77" s="677"/>
      <c r="DFS77" s="677"/>
      <c r="DFT77" s="677"/>
      <c r="DFU77" s="677"/>
      <c r="DFV77" s="677"/>
      <c r="DFW77" s="677"/>
      <c r="DFX77" s="677"/>
      <c r="DFY77" s="677"/>
      <c r="DFZ77" s="677"/>
      <c r="DGA77" s="677"/>
      <c r="DGB77" s="677"/>
      <c r="DGC77" s="677"/>
      <c r="DGD77" s="677"/>
      <c r="DGE77" s="677"/>
      <c r="DGF77" s="677"/>
      <c r="DGG77" s="677"/>
      <c r="DGH77" s="677"/>
      <c r="DGI77" s="677"/>
      <c r="DGJ77" s="677"/>
      <c r="DGK77" s="677"/>
      <c r="DGL77" s="677"/>
      <c r="DGM77" s="677"/>
      <c r="DGN77" s="677"/>
      <c r="DGO77" s="677"/>
      <c r="DGP77" s="677"/>
      <c r="DGQ77" s="677"/>
      <c r="DGR77" s="677"/>
      <c r="DGS77" s="677"/>
      <c r="DGT77" s="677"/>
      <c r="DGU77" s="677"/>
      <c r="DGV77" s="677"/>
      <c r="DGW77" s="677"/>
      <c r="DGX77" s="677"/>
      <c r="DGY77" s="677"/>
      <c r="DGZ77" s="677"/>
      <c r="DHA77" s="677"/>
      <c r="DHB77" s="677"/>
      <c r="DHC77" s="677"/>
      <c r="DHD77" s="677"/>
      <c r="DHE77" s="677"/>
      <c r="DHF77" s="677"/>
      <c r="DHG77" s="677"/>
      <c r="DHH77" s="677"/>
      <c r="DHI77" s="677"/>
      <c r="DHJ77" s="677"/>
      <c r="DHK77" s="677"/>
      <c r="DHL77" s="677"/>
      <c r="DHM77" s="677"/>
      <c r="DHN77" s="677"/>
      <c r="DHO77" s="677"/>
      <c r="DHP77" s="677"/>
      <c r="DHQ77" s="677"/>
      <c r="DHR77" s="677"/>
      <c r="DHS77" s="677"/>
      <c r="DHT77" s="677"/>
      <c r="DHU77" s="677"/>
      <c r="DHV77" s="677"/>
      <c r="DHW77" s="677"/>
      <c r="DHX77" s="677"/>
      <c r="DHY77" s="677"/>
      <c r="DHZ77" s="677"/>
      <c r="DIA77" s="677"/>
      <c r="DIB77" s="677"/>
      <c r="DIC77" s="677"/>
      <c r="DID77" s="677"/>
      <c r="DIE77" s="677"/>
      <c r="DIF77" s="677"/>
      <c r="DIG77" s="677"/>
      <c r="DIH77" s="677"/>
      <c r="DII77" s="677"/>
      <c r="DIJ77" s="677"/>
      <c r="DIK77" s="677"/>
      <c r="DIL77" s="677"/>
      <c r="DIM77" s="677"/>
      <c r="DIN77" s="677"/>
      <c r="DIO77" s="677"/>
      <c r="DIP77" s="677"/>
      <c r="DIQ77" s="677"/>
      <c r="DIR77" s="677"/>
      <c r="DIS77" s="677"/>
      <c r="DIT77" s="677"/>
      <c r="DIU77" s="677"/>
      <c r="DIV77" s="677"/>
      <c r="DIW77" s="677"/>
      <c r="DIX77" s="677"/>
      <c r="DIY77" s="677"/>
      <c r="DIZ77" s="677"/>
      <c r="DJA77" s="677"/>
      <c r="DJB77" s="677"/>
      <c r="DJC77" s="677"/>
      <c r="DJD77" s="677"/>
      <c r="DJE77" s="677"/>
      <c r="DJF77" s="677"/>
      <c r="DJG77" s="677"/>
      <c r="DJH77" s="677"/>
      <c r="DJI77" s="677"/>
      <c r="DJJ77" s="677"/>
      <c r="DJK77" s="677"/>
      <c r="DJL77" s="677"/>
      <c r="DJM77" s="677"/>
      <c r="DJN77" s="677"/>
      <c r="DJO77" s="677"/>
      <c r="DJP77" s="677"/>
      <c r="DJQ77" s="677"/>
      <c r="DJR77" s="677"/>
      <c r="DJS77" s="677"/>
      <c r="DJT77" s="677"/>
      <c r="DJU77" s="677"/>
      <c r="DJV77" s="677"/>
      <c r="DJW77" s="677"/>
      <c r="DJX77" s="677"/>
      <c r="DJY77" s="677"/>
      <c r="DJZ77" s="677"/>
      <c r="DKA77" s="677"/>
      <c r="DKB77" s="677"/>
      <c r="DKC77" s="677"/>
      <c r="DKD77" s="677"/>
      <c r="DKE77" s="677"/>
      <c r="DKF77" s="677"/>
      <c r="DKG77" s="677"/>
      <c r="DKH77" s="677"/>
      <c r="DKI77" s="677"/>
      <c r="DKJ77" s="677"/>
      <c r="DKK77" s="677"/>
      <c r="DKL77" s="677"/>
      <c r="DKM77" s="677"/>
      <c r="DKN77" s="677"/>
      <c r="DKO77" s="677"/>
      <c r="DKP77" s="677"/>
      <c r="DKQ77" s="677"/>
      <c r="DKR77" s="677"/>
      <c r="DKS77" s="677"/>
      <c r="DKT77" s="677"/>
      <c r="DKU77" s="677"/>
      <c r="DKV77" s="677"/>
      <c r="DKW77" s="677"/>
      <c r="DKX77" s="677"/>
      <c r="DKY77" s="677"/>
      <c r="DKZ77" s="677"/>
      <c r="DLA77" s="677"/>
      <c r="DLB77" s="677"/>
      <c r="DLC77" s="677"/>
      <c r="DLD77" s="677"/>
      <c r="DLE77" s="677"/>
      <c r="DLF77" s="677"/>
      <c r="DLG77" s="677"/>
      <c r="DLH77" s="677"/>
      <c r="DLI77" s="677"/>
      <c r="DLJ77" s="677"/>
      <c r="DLK77" s="677"/>
      <c r="DLL77" s="677"/>
      <c r="DLM77" s="677"/>
      <c r="DLN77" s="677"/>
      <c r="DLO77" s="677"/>
      <c r="DLP77" s="677"/>
      <c r="DLQ77" s="677"/>
      <c r="DLR77" s="677"/>
      <c r="DLS77" s="677"/>
      <c r="DLT77" s="677"/>
      <c r="DLU77" s="677"/>
      <c r="DLV77" s="677"/>
      <c r="DLW77" s="677"/>
      <c r="DLX77" s="677"/>
      <c r="DLY77" s="677"/>
      <c r="DLZ77" s="677"/>
      <c r="DMA77" s="677"/>
      <c r="DMB77" s="677"/>
      <c r="DMC77" s="677"/>
      <c r="DMD77" s="677"/>
      <c r="DME77" s="677"/>
      <c r="DMF77" s="677"/>
      <c r="DMG77" s="677"/>
      <c r="DMH77" s="677"/>
      <c r="DMI77" s="677"/>
      <c r="DMJ77" s="677"/>
      <c r="DMK77" s="677"/>
      <c r="DML77" s="677"/>
      <c r="DMM77" s="677"/>
      <c r="DMN77" s="677"/>
      <c r="DMO77" s="677"/>
      <c r="DMP77" s="677"/>
      <c r="DMQ77" s="677"/>
      <c r="DMR77" s="677"/>
      <c r="DMS77" s="677"/>
      <c r="DMT77" s="677"/>
      <c r="DMU77" s="677"/>
      <c r="DMV77" s="677"/>
      <c r="DMW77" s="677"/>
      <c r="DMX77" s="677"/>
      <c r="DMY77" s="677"/>
      <c r="DMZ77" s="677"/>
      <c r="DNA77" s="677"/>
      <c r="DNB77" s="677"/>
      <c r="DNC77" s="677"/>
      <c r="DND77" s="677"/>
      <c r="DNE77" s="677"/>
      <c r="DNF77" s="677"/>
      <c r="DNG77" s="677"/>
      <c r="DNH77" s="677"/>
      <c r="DNI77" s="677"/>
      <c r="DNJ77" s="677"/>
      <c r="DNK77" s="677"/>
      <c r="DNL77" s="677"/>
      <c r="DNM77" s="677"/>
      <c r="DNN77" s="677"/>
      <c r="DNO77" s="677"/>
      <c r="DNP77" s="677"/>
      <c r="DNQ77" s="677"/>
      <c r="DNR77" s="677"/>
      <c r="DNS77" s="677"/>
      <c r="DNT77" s="677"/>
      <c r="DNU77" s="677"/>
      <c r="DNV77" s="677"/>
      <c r="DNW77" s="677"/>
      <c r="DNX77" s="677"/>
      <c r="DNY77" s="677"/>
      <c r="DNZ77" s="677"/>
      <c r="DOA77" s="677"/>
      <c r="DOB77" s="677"/>
      <c r="DOC77" s="677"/>
      <c r="DOD77" s="677"/>
      <c r="DOE77" s="677"/>
      <c r="DOF77" s="677"/>
      <c r="DOG77" s="677"/>
      <c r="DOH77" s="677"/>
      <c r="DOI77" s="677"/>
      <c r="DOJ77" s="677"/>
      <c r="DOK77" s="677"/>
      <c r="DOL77" s="677"/>
      <c r="DOM77" s="677"/>
      <c r="DON77" s="677"/>
      <c r="DOO77" s="677"/>
      <c r="DOP77" s="677"/>
      <c r="DOQ77" s="677"/>
      <c r="DOR77" s="677"/>
      <c r="DOS77" s="677"/>
      <c r="DOT77" s="677"/>
      <c r="DOU77" s="677"/>
      <c r="DOV77" s="677"/>
      <c r="DOW77" s="677"/>
      <c r="DOX77" s="677"/>
      <c r="DOY77" s="677"/>
      <c r="DOZ77" s="677"/>
      <c r="DPA77" s="677"/>
      <c r="DPB77" s="677"/>
      <c r="DPC77" s="677"/>
      <c r="DPD77" s="677"/>
      <c r="DPE77" s="677"/>
      <c r="DPF77" s="677"/>
      <c r="DPG77" s="677"/>
      <c r="DPH77" s="677"/>
      <c r="DPI77" s="677"/>
      <c r="DPJ77" s="677"/>
      <c r="DPK77" s="677"/>
      <c r="DPL77" s="677"/>
      <c r="DPM77" s="677"/>
      <c r="DPN77" s="677"/>
      <c r="DPO77" s="677"/>
      <c r="DPP77" s="677"/>
      <c r="DPQ77" s="677"/>
      <c r="DPR77" s="677"/>
      <c r="DPS77" s="677"/>
      <c r="DPT77" s="677"/>
      <c r="DPU77" s="677"/>
      <c r="DPV77" s="677"/>
      <c r="DPW77" s="677"/>
      <c r="DPX77" s="677"/>
      <c r="DPY77" s="677"/>
      <c r="DPZ77" s="677"/>
      <c r="DQA77" s="677"/>
      <c r="DQB77" s="677"/>
      <c r="DQC77" s="677"/>
      <c r="DQD77" s="677"/>
      <c r="DQE77" s="677"/>
      <c r="DQF77" s="677"/>
      <c r="DQG77" s="677"/>
      <c r="DQH77" s="677"/>
      <c r="DQI77" s="677"/>
      <c r="DQJ77" s="677"/>
      <c r="DQK77" s="677"/>
      <c r="DQL77" s="677"/>
      <c r="DQM77" s="677"/>
      <c r="DQN77" s="677"/>
      <c r="DQO77" s="677"/>
      <c r="DQP77" s="677"/>
      <c r="DQQ77" s="677"/>
      <c r="DQR77" s="677"/>
      <c r="DQS77" s="677"/>
      <c r="DQT77" s="677"/>
      <c r="DQU77" s="677"/>
      <c r="DQV77" s="677"/>
      <c r="DQW77" s="677"/>
      <c r="DQX77" s="677"/>
      <c r="DQY77" s="677"/>
      <c r="DQZ77" s="677"/>
      <c r="DRA77" s="677"/>
      <c r="DRB77" s="677"/>
      <c r="DRC77" s="677"/>
      <c r="DRD77" s="677"/>
      <c r="DRE77" s="677"/>
      <c r="DRF77" s="677"/>
      <c r="DRG77" s="677"/>
      <c r="DRH77" s="677"/>
      <c r="DRI77" s="677"/>
      <c r="DRJ77" s="677"/>
      <c r="DRK77" s="677"/>
      <c r="DRL77" s="677"/>
      <c r="DRM77" s="677"/>
      <c r="DRN77" s="677"/>
      <c r="DRO77" s="677"/>
      <c r="DRP77" s="677"/>
      <c r="DRQ77" s="677"/>
      <c r="DRR77" s="677"/>
      <c r="DRS77" s="677"/>
      <c r="DRT77" s="677"/>
      <c r="DRU77" s="677"/>
      <c r="DRV77" s="677"/>
      <c r="DRW77" s="677"/>
      <c r="DRX77" s="677"/>
      <c r="DRY77" s="677"/>
      <c r="DRZ77" s="677"/>
      <c r="DSA77" s="677"/>
      <c r="DSB77" s="677"/>
      <c r="DSC77" s="677"/>
      <c r="DSD77" s="677"/>
      <c r="DSE77" s="677"/>
      <c r="DSF77" s="677"/>
      <c r="DSG77" s="677"/>
      <c r="DSH77" s="677"/>
      <c r="DSI77" s="677"/>
      <c r="DSJ77" s="677"/>
      <c r="DSK77" s="677"/>
      <c r="DSL77" s="677"/>
      <c r="DSM77" s="677"/>
      <c r="DSN77" s="677"/>
      <c r="DSO77" s="677"/>
      <c r="DSP77" s="677"/>
      <c r="DSQ77" s="677"/>
      <c r="DSR77" s="677"/>
      <c r="DSS77" s="677"/>
      <c r="DST77" s="677"/>
      <c r="DSU77" s="677"/>
      <c r="DSV77" s="677"/>
      <c r="DSW77" s="677"/>
      <c r="DSX77" s="677"/>
      <c r="DSY77" s="677"/>
      <c r="DSZ77" s="677"/>
      <c r="DTA77" s="677"/>
      <c r="DTB77" s="677"/>
      <c r="DTC77" s="677"/>
      <c r="DTD77" s="677"/>
      <c r="DTE77" s="677"/>
      <c r="DTF77" s="677"/>
      <c r="DTG77" s="677"/>
      <c r="DTH77" s="677"/>
      <c r="DTI77" s="677"/>
      <c r="DTJ77" s="677"/>
      <c r="DTK77" s="677"/>
      <c r="DTL77" s="677"/>
      <c r="DTM77" s="677"/>
      <c r="DTN77" s="677"/>
      <c r="DTO77" s="677"/>
      <c r="DTP77" s="677"/>
      <c r="DTQ77" s="677"/>
      <c r="DTR77" s="677"/>
      <c r="DTS77" s="677"/>
      <c r="DTT77" s="677"/>
      <c r="DTU77" s="677"/>
      <c r="DTV77" s="677"/>
      <c r="DTW77" s="677"/>
      <c r="DTX77" s="677"/>
      <c r="DTY77" s="677"/>
      <c r="DTZ77" s="677"/>
      <c r="DUA77" s="677"/>
      <c r="DUB77" s="677"/>
      <c r="DUC77" s="677"/>
      <c r="DUD77" s="677"/>
      <c r="DUE77" s="677"/>
      <c r="DUF77" s="677"/>
      <c r="DUG77" s="677"/>
      <c r="DUH77" s="677"/>
      <c r="DUI77" s="677"/>
      <c r="DUJ77" s="677"/>
      <c r="DUK77" s="677"/>
      <c r="DUL77" s="677"/>
      <c r="DUM77" s="677"/>
      <c r="DUN77" s="677"/>
      <c r="DUO77" s="677"/>
      <c r="DUP77" s="677"/>
      <c r="DUQ77" s="677"/>
      <c r="DUR77" s="677"/>
      <c r="DUS77" s="677"/>
      <c r="DUT77" s="677"/>
      <c r="DUU77" s="677"/>
      <c r="DUV77" s="677"/>
      <c r="DUW77" s="677"/>
      <c r="DUX77" s="677"/>
      <c r="DUY77" s="677"/>
      <c r="DUZ77" s="677"/>
      <c r="DVA77" s="677"/>
      <c r="DVB77" s="677"/>
      <c r="DVC77" s="677"/>
      <c r="DVD77" s="677"/>
      <c r="DVE77" s="677"/>
      <c r="DVF77" s="677"/>
      <c r="DVG77" s="677"/>
      <c r="DVH77" s="677"/>
      <c r="DVI77" s="677"/>
      <c r="DVJ77" s="677"/>
      <c r="DVK77" s="677"/>
      <c r="DVL77" s="677"/>
      <c r="DVM77" s="677"/>
      <c r="DVN77" s="677"/>
      <c r="DVO77" s="677"/>
      <c r="DVP77" s="677"/>
      <c r="DVQ77" s="677"/>
      <c r="DVR77" s="677"/>
      <c r="DVS77" s="677"/>
      <c r="DVT77" s="677"/>
      <c r="DVU77" s="677"/>
      <c r="DVV77" s="677"/>
      <c r="DVW77" s="677"/>
      <c r="DVX77" s="677"/>
      <c r="DVY77" s="677"/>
      <c r="DVZ77" s="677"/>
      <c r="DWA77" s="677"/>
      <c r="DWB77" s="677"/>
      <c r="DWC77" s="677"/>
      <c r="DWD77" s="677"/>
      <c r="DWE77" s="677"/>
      <c r="DWF77" s="677"/>
      <c r="DWG77" s="677"/>
      <c r="DWH77" s="677"/>
      <c r="DWI77" s="677"/>
      <c r="DWJ77" s="677"/>
      <c r="DWK77" s="677"/>
      <c r="DWL77" s="677"/>
      <c r="DWM77" s="677"/>
      <c r="DWN77" s="677"/>
      <c r="DWO77" s="677"/>
      <c r="DWP77" s="677"/>
      <c r="DWQ77" s="677"/>
      <c r="DWR77" s="677"/>
      <c r="DWS77" s="677"/>
      <c r="DWT77" s="677"/>
      <c r="DWU77" s="677"/>
      <c r="DWV77" s="677"/>
      <c r="DWW77" s="677"/>
      <c r="DWX77" s="677"/>
      <c r="DWY77" s="677"/>
      <c r="DWZ77" s="677"/>
      <c r="DXA77" s="677"/>
      <c r="DXB77" s="677"/>
      <c r="DXC77" s="677"/>
      <c r="DXD77" s="677"/>
      <c r="DXE77" s="677"/>
      <c r="DXF77" s="677"/>
      <c r="DXG77" s="677"/>
      <c r="DXH77" s="677"/>
      <c r="DXI77" s="677"/>
      <c r="DXJ77" s="677"/>
      <c r="DXK77" s="677"/>
      <c r="DXL77" s="677"/>
      <c r="DXM77" s="677"/>
      <c r="DXN77" s="677"/>
      <c r="DXO77" s="677"/>
      <c r="DXP77" s="677"/>
      <c r="DXQ77" s="677"/>
      <c r="DXR77" s="677"/>
      <c r="DXS77" s="677"/>
      <c r="DXT77" s="677"/>
      <c r="DXU77" s="677"/>
      <c r="DXV77" s="677"/>
      <c r="DXW77" s="677"/>
      <c r="DXX77" s="677"/>
      <c r="DXY77" s="677"/>
      <c r="DXZ77" s="677"/>
      <c r="DYA77" s="677"/>
      <c r="DYB77" s="677"/>
      <c r="DYC77" s="677"/>
      <c r="DYD77" s="677"/>
      <c r="DYE77" s="677"/>
      <c r="DYF77" s="677"/>
      <c r="DYG77" s="677"/>
      <c r="DYH77" s="677"/>
      <c r="DYI77" s="677"/>
      <c r="DYJ77" s="677"/>
      <c r="DYK77" s="677"/>
      <c r="DYL77" s="677"/>
      <c r="DYM77" s="677"/>
      <c r="DYN77" s="677"/>
      <c r="DYO77" s="677"/>
      <c r="DYP77" s="677"/>
      <c r="DYQ77" s="677"/>
      <c r="DYR77" s="677"/>
      <c r="DYS77" s="677"/>
      <c r="DYT77" s="677"/>
      <c r="DYU77" s="677"/>
      <c r="DYV77" s="677"/>
      <c r="DYW77" s="677"/>
      <c r="DYX77" s="677"/>
      <c r="DYY77" s="677"/>
      <c r="DYZ77" s="677"/>
      <c r="DZA77" s="677"/>
      <c r="DZB77" s="677"/>
      <c r="DZC77" s="677"/>
      <c r="DZD77" s="677"/>
      <c r="DZE77" s="677"/>
      <c r="DZF77" s="677"/>
      <c r="DZG77" s="677"/>
      <c r="DZH77" s="677"/>
      <c r="DZI77" s="677"/>
      <c r="DZJ77" s="677"/>
      <c r="DZK77" s="677"/>
      <c r="DZL77" s="677"/>
      <c r="DZM77" s="677"/>
      <c r="DZN77" s="677"/>
      <c r="DZO77" s="677"/>
      <c r="DZP77" s="677"/>
      <c r="DZQ77" s="677"/>
      <c r="DZR77" s="677"/>
      <c r="DZS77" s="677"/>
      <c r="DZT77" s="677"/>
      <c r="DZU77" s="677"/>
      <c r="DZV77" s="677"/>
      <c r="DZW77" s="677"/>
      <c r="DZX77" s="677"/>
      <c r="DZY77" s="677"/>
      <c r="DZZ77" s="677"/>
      <c r="EAA77" s="677"/>
      <c r="EAB77" s="677"/>
      <c r="EAC77" s="677"/>
      <c r="EAD77" s="677"/>
      <c r="EAE77" s="677"/>
      <c r="EAF77" s="677"/>
      <c r="EAG77" s="677"/>
      <c r="EAH77" s="677"/>
      <c r="EAI77" s="677"/>
      <c r="EAJ77" s="677"/>
      <c r="EAK77" s="677"/>
      <c r="EAL77" s="677"/>
      <c r="EAM77" s="677"/>
      <c r="EAN77" s="677"/>
      <c r="EAO77" s="677"/>
      <c r="EAP77" s="677"/>
      <c r="EAQ77" s="677"/>
      <c r="EAR77" s="677"/>
      <c r="EAS77" s="677"/>
      <c r="EAT77" s="677"/>
      <c r="EAU77" s="677"/>
      <c r="EAV77" s="677"/>
      <c r="EAW77" s="677"/>
      <c r="EAX77" s="677"/>
      <c r="EAY77" s="677"/>
      <c r="EAZ77" s="677"/>
      <c r="EBA77" s="677"/>
      <c r="EBB77" s="677"/>
      <c r="EBC77" s="677"/>
      <c r="EBD77" s="677"/>
      <c r="EBE77" s="677"/>
      <c r="EBF77" s="677"/>
      <c r="EBG77" s="677"/>
      <c r="EBH77" s="677"/>
      <c r="EBI77" s="677"/>
      <c r="EBJ77" s="677"/>
      <c r="EBK77" s="677"/>
      <c r="EBL77" s="677"/>
      <c r="EBM77" s="677"/>
      <c r="EBN77" s="677"/>
      <c r="EBO77" s="677"/>
      <c r="EBP77" s="677"/>
      <c r="EBQ77" s="677"/>
      <c r="EBR77" s="677"/>
      <c r="EBS77" s="677"/>
      <c r="EBT77" s="677"/>
      <c r="EBU77" s="677"/>
      <c r="EBV77" s="677"/>
      <c r="EBW77" s="677"/>
      <c r="EBX77" s="677"/>
      <c r="EBY77" s="677"/>
      <c r="EBZ77" s="677"/>
      <c r="ECA77" s="677"/>
      <c r="ECB77" s="677"/>
      <c r="ECC77" s="677"/>
      <c r="ECD77" s="677"/>
      <c r="ECE77" s="677"/>
      <c r="ECF77" s="677"/>
      <c r="ECG77" s="677"/>
      <c r="ECH77" s="677"/>
      <c r="ECI77" s="677"/>
      <c r="ECJ77" s="677"/>
      <c r="ECK77" s="677"/>
      <c r="ECL77" s="677"/>
      <c r="ECM77" s="677"/>
      <c r="ECN77" s="677"/>
      <c r="ECO77" s="677"/>
      <c r="ECP77" s="677"/>
      <c r="ECQ77" s="677"/>
      <c r="ECR77" s="677"/>
      <c r="ECS77" s="677"/>
      <c r="ECT77" s="677"/>
      <c r="ECU77" s="677"/>
      <c r="ECV77" s="677"/>
      <c r="ECW77" s="677"/>
      <c r="ECX77" s="677"/>
      <c r="ECY77" s="677"/>
      <c r="ECZ77" s="677"/>
      <c r="EDA77" s="677"/>
      <c r="EDB77" s="677"/>
      <c r="EDC77" s="677"/>
      <c r="EDD77" s="677"/>
      <c r="EDE77" s="677"/>
      <c r="EDF77" s="677"/>
      <c r="EDG77" s="677"/>
      <c r="EDH77" s="677"/>
      <c r="EDI77" s="677"/>
      <c r="EDJ77" s="677"/>
      <c r="EDK77" s="677"/>
      <c r="EDL77" s="677"/>
      <c r="EDM77" s="677"/>
      <c r="EDN77" s="677"/>
      <c r="EDO77" s="677"/>
      <c r="EDP77" s="677"/>
      <c r="EDQ77" s="677"/>
      <c r="EDR77" s="677"/>
      <c r="EDS77" s="677"/>
      <c r="EDT77" s="677"/>
      <c r="EDU77" s="677"/>
      <c r="EDV77" s="677"/>
      <c r="EDW77" s="677"/>
      <c r="EDX77" s="677"/>
      <c r="EDY77" s="677"/>
      <c r="EDZ77" s="677"/>
      <c r="EEA77" s="677"/>
      <c r="EEB77" s="677"/>
      <c r="EEC77" s="677"/>
      <c r="EED77" s="677"/>
      <c r="EEE77" s="677"/>
      <c r="EEF77" s="677"/>
      <c r="EEG77" s="677"/>
      <c r="EEH77" s="677"/>
      <c r="EEI77" s="677"/>
      <c r="EEJ77" s="677"/>
      <c r="EEK77" s="677"/>
      <c r="EEL77" s="677"/>
      <c r="EEM77" s="677"/>
      <c r="EEN77" s="677"/>
      <c r="EEO77" s="677"/>
      <c r="EEP77" s="677"/>
      <c r="EEQ77" s="677"/>
      <c r="EER77" s="677"/>
      <c r="EES77" s="677"/>
      <c r="EET77" s="677"/>
      <c r="EEU77" s="677"/>
      <c r="EEV77" s="677"/>
      <c r="EEW77" s="677"/>
      <c r="EEX77" s="677"/>
      <c r="EEY77" s="677"/>
      <c r="EEZ77" s="677"/>
      <c r="EFA77" s="677"/>
      <c r="EFB77" s="677"/>
      <c r="EFC77" s="677"/>
      <c r="EFD77" s="677"/>
      <c r="EFE77" s="677"/>
      <c r="EFF77" s="677"/>
      <c r="EFG77" s="677"/>
      <c r="EFH77" s="677"/>
      <c r="EFI77" s="677"/>
      <c r="EFJ77" s="677"/>
      <c r="EFK77" s="677"/>
      <c r="EFL77" s="677"/>
      <c r="EFM77" s="677"/>
      <c r="EFN77" s="677"/>
      <c r="EFO77" s="677"/>
      <c r="EFP77" s="677"/>
      <c r="EFQ77" s="677"/>
      <c r="EFR77" s="677"/>
      <c r="EFS77" s="677"/>
      <c r="EFT77" s="677"/>
      <c r="EFU77" s="677"/>
      <c r="EFV77" s="677"/>
      <c r="EFW77" s="677"/>
      <c r="EFX77" s="677"/>
      <c r="EFY77" s="677"/>
      <c r="EFZ77" s="677"/>
      <c r="EGA77" s="677"/>
      <c r="EGB77" s="677"/>
      <c r="EGC77" s="677"/>
      <c r="EGD77" s="677"/>
      <c r="EGE77" s="677"/>
      <c r="EGF77" s="677"/>
      <c r="EGG77" s="677"/>
      <c r="EGH77" s="677"/>
      <c r="EGI77" s="677"/>
      <c r="EGJ77" s="677"/>
      <c r="EGK77" s="677"/>
      <c r="EGL77" s="677"/>
      <c r="EGM77" s="677"/>
      <c r="EGN77" s="677"/>
      <c r="EGO77" s="677"/>
      <c r="EGP77" s="677"/>
      <c r="EGQ77" s="677"/>
      <c r="EGR77" s="677"/>
      <c r="EGS77" s="677"/>
      <c r="EGT77" s="677"/>
      <c r="EGU77" s="677"/>
      <c r="EGV77" s="677"/>
      <c r="EGW77" s="677"/>
      <c r="EGX77" s="677"/>
      <c r="EGY77" s="677"/>
      <c r="EGZ77" s="677"/>
      <c r="EHA77" s="677"/>
      <c r="EHB77" s="677"/>
      <c r="EHC77" s="677"/>
      <c r="EHD77" s="677"/>
      <c r="EHE77" s="677"/>
      <c r="EHF77" s="677"/>
      <c r="EHG77" s="677"/>
      <c r="EHH77" s="677"/>
      <c r="EHI77" s="677"/>
      <c r="EHJ77" s="677"/>
      <c r="EHK77" s="677"/>
      <c r="EHL77" s="677"/>
      <c r="EHM77" s="677"/>
      <c r="EHN77" s="677"/>
      <c r="EHO77" s="677"/>
      <c r="EHP77" s="677"/>
      <c r="EHQ77" s="677"/>
      <c r="EHR77" s="677"/>
      <c r="EHS77" s="677"/>
      <c r="EHT77" s="677"/>
      <c r="EHU77" s="677"/>
      <c r="EHV77" s="677"/>
      <c r="EHW77" s="677"/>
      <c r="EHX77" s="677"/>
      <c r="EHY77" s="677"/>
      <c r="EHZ77" s="677"/>
      <c r="EIA77" s="677"/>
      <c r="EIB77" s="677"/>
      <c r="EIC77" s="677"/>
      <c r="EID77" s="677"/>
      <c r="EIE77" s="677"/>
      <c r="EIF77" s="677"/>
      <c r="EIG77" s="677"/>
      <c r="EIH77" s="677"/>
      <c r="EII77" s="677"/>
      <c r="EIJ77" s="677"/>
      <c r="EIK77" s="677"/>
      <c r="EIL77" s="677"/>
      <c r="EIM77" s="677"/>
      <c r="EIN77" s="677"/>
      <c r="EIO77" s="677"/>
      <c r="EIP77" s="677"/>
      <c r="EIQ77" s="677"/>
      <c r="EIR77" s="677"/>
      <c r="EIS77" s="677"/>
      <c r="EIT77" s="677"/>
      <c r="EIU77" s="677"/>
      <c r="EIV77" s="677"/>
      <c r="EIW77" s="677"/>
      <c r="EIX77" s="677"/>
      <c r="EIY77" s="677"/>
      <c r="EIZ77" s="677"/>
      <c r="EJA77" s="677"/>
      <c r="EJB77" s="677"/>
      <c r="EJC77" s="677"/>
      <c r="EJD77" s="677"/>
      <c r="EJE77" s="677"/>
      <c r="EJF77" s="677"/>
      <c r="EJG77" s="677"/>
      <c r="EJH77" s="677"/>
      <c r="EJI77" s="677"/>
      <c r="EJJ77" s="677"/>
      <c r="EJK77" s="677"/>
      <c r="EJL77" s="677"/>
      <c r="EJM77" s="677"/>
      <c r="EJN77" s="677"/>
      <c r="EJO77" s="677"/>
      <c r="EJP77" s="677"/>
      <c r="EJQ77" s="677"/>
      <c r="EJR77" s="677"/>
      <c r="EJS77" s="677"/>
      <c r="EJT77" s="677"/>
      <c r="EJU77" s="677"/>
      <c r="EJV77" s="677"/>
      <c r="EJW77" s="677"/>
      <c r="EJX77" s="677"/>
      <c r="EJY77" s="677"/>
      <c r="EJZ77" s="677"/>
      <c r="EKA77" s="677"/>
      <c r="EKB77" s="677"/>
      <c r="EKC77" s="677"/>
      <c r="EKD77" s="677"/>
      <c r="EKE77" s="677"/>
      <c r="EKF77" s="677"/>
      <c r="EKG77" s="677"/>
      <c r="EKH77" s="677"/>
      <c r="EKI77" s="677"/>
      <c r="EKJ77" s="677"/>
      <c r="EKK77" s="677"/>
      <c r="EKL77" s="677"/>
      <c r="EKM77" s="677"/>
      <c r="EKN77" s="677"/>
      <c r="EKO77" s="677"/>
      <c r="EKP77" s="677"/>
      <c r="EKQ77" s="677"/>
      <c r="EKR77" s="677"/>
      <c r="EKS77" s="677"/>
      <c r="EKT77" s="677"/>
      <c r="EKU77" s="677"/>
      <c r="EKV77" s="677"/>
      <c r="EKW77" s="677"/>
      <c r="EKX77" s="677"/>
      <c r="EKY77" s="677"/>
      <c r="EKZ77" s="677"/>
      <c r="ELA77" s="677"/>
      <c r="ELB77" s="677"/>
      <c r="ELC77" s="677"/>
      <c r="ELD77" s="677"/>
      <c r="ELE77" s="677"/>
      <c r="ELF77" s="677"/>
      <c r="ELG77" s="677"/>
      <c r="ELH77" s="677"/>
      <c r="ELI77" s="677"/>
      <c r="ELJ77" s="677"/>
      <c r="ELK77" s="677"/>
      <c r="ELL77" s="677"/>
      <c r="ELM77" s="677"/>
      <c r="ELN77" s="677"/>
      <c r="ELO77" s="677"/>
      <c r="ELP77" s="677"/>
      <c r="ELQ77" s="677"/>
      <c r="ELR77" s="677"/>
      <c r="ELS77" s="677"/>
      <c r="ELT77" s="677"/>
      <c r="ELU77" s="677"/>
      <c r="ELV77" s="677"/>
      <c r="ELW77" s="677"/>
      <c r="ELX77" s="677"/>
      <c r="ELY77" s="677"/>
      <c r="ELZ77" s="677"/>
      <c r="EMA77" s="677"/>
      <c r="EMB77" s="677"/>
      <c r="EMC77" s="677"/>
      <c r="EMD77" s="677"/>
      <c r="EME77" s="677"/>
      <c r="EMF77" s="677"/>
      <c r="EMG77" s="677"/>
      <c r="EMH77" s="677"/>
      <c r="EMI77" s="677"/>
      <c r="EMJ77" s="677"/>
      <c r="EMK77" s="677"/>
      <c r="EML77" s="677"/>
      <c r="EMM77" s="677"/>
      <c r="EMN77" s="677"/>
      <c r="EMO77" s="677"/>
      <c r="EMP77" s="677"/>
      <c r="EMQ77" s="677"/>
      <c r="EMR77" s="677"/>
      <c r="EMS77" s="677"/>
      <c r="EMT77" s="677"/>
      <c r="EMU77" s="677"/>
      <c r="EMV77" s="677"/>
      <c r="EMW77" s="677"/>
      <c r="EMX77" s="677"/>
      <c r="EMY77" s="677"/>
      <c r="EMZ77" s="677"/>
      <c r="ENA77" s="677"/>
      <c r="ENB77" s="677"/>
      <c r="ENC77" s="677"/>
      <c r="END77" s="677"/>
      <c r="ENE77" s="677"/>
      <c r="ENF77" s="677"/>
      <c r="ENG77" s="677"/>
      <c r="ENH77" s="677"/>
      <c r="ENI77" s="677"/>
      <c r="ENJ77" s="677"/>
      <c r="ENK77" s="677"/>
      <c r="ENL77" s="677"/>
      <c r="ENM77" s="677"/>
      <c r="ENN77" s="677"/>
      <c r="ENO77" s="677"/>
      <c r="ENP77" s="677"/>
      <c r="ENQ77" s="677"/>
      <c r="ENR77" s="677"/>
      <c r="ENS77" s="677"/>
      <c r="ENT77" s="677"/>
      <c r="ENU77" s="677"/>
      <c r="ENV77" s="677"/>
      <c r="ENW77" s="677"/>
      <c r="ENX77" s="677"/>
      <c r="ENY77" s="677"/>
      <c r="ENZ77" s="677"/>
      <c r="EOA77" s="677"/>
      <c r="EOB77" s="677"/>
      <c r="EOC77" s="677"/>
      <c r="EOD77" s="677"/>
      <c r="EOE77" s="677"/>
      <c r="EOF77" s="677"/>
      <c r="EOG77" s="677"/>
      <c r="EOH77" s="677"/>
      <c r="EOI77" s="677"/>
      <c r="EOJ77" s="677"/>
      <c r="EOK77" s="677"/>
      <c r="EOL77" s="677"/>
      <c r="EOM77" s="677"/>
      <c r="EON77" s="677"/>
      <c r="EOO77" s="677"/>
      <c r="EOP77" s="677"/>
      <c r="EOQ77" s="677"/>
      <c r="EOR77" s="677"/>
      <c r="EOS77" s="677"/>
      <c r="EOT77" s="677"/>
      <c r="EOU77" s="677"/>
      <c r="EOV77" s="677"/>
      <c r="EOW77" s="677"/>
      <c r="EOX77" s="677"/>
      <c r="EOY77" s="677"/>
      <c r="EOZ77" s="677"/>
      <c r="EPA77" s="677"/>
      <c r="EPB77" s="677"/>
      <c r="EPC77" s="677"/>
      <c r="EPD77" s="677"/>
      <c r="EPE77" s="677"/>
      <c r="EPF77" s="677"/>
      <c r="EPG77" s="677"/>
      <c r="EPH77" s="677"/>
      <c r="EPI77" s="677"/>
      <c r="EPJ77" s="677"/>
      <c r="EPK77" s="677"/>
      <c r="EPL77" s="677"/>
      <c r="EPM77" s="677"/>
      <c r="EPN77" s="677"/>
      <c r="EPO77" s="677"/>
      <c r="EPP77" s="677"/>
      <c r="EPQ77" s="677"/>
      <c r="EPR77" s="677"/>
      <c r="EPS77" s="677"/>
      <c r="EPT77" s="677"/>
      <c r="EPU77" s="677"/>
      <c r="EPV77" s="677"/>
      <c r="EPW77" s="677"/>
      <c r="EPX77" s="677"/>
      <c r="EPY77" s="677"/>
      <c r="EPZ77" s="677"/>
      <c r="EQA77" s="677"/>
      <c r="EQB77" s="677"/>
      <c r="EQC77" s="677"/>
      <c r="EQD77" s="677"/>
      <c r="EQE77" s="677"/>
      <c r="EQF77" s="677"/>
      <c r="EQG77" s="677"/>
      <c r="EQH77" s="677"/>
      <c r="EQI77" s="677"/>
      <c r="EQJ77" s="677"/>
      <c r="EQK77" s="677"/>
      <c r="EQL77" s="677"/>
      <c r="EQM77" s="677"/>
      <c r="EQN77" s="677"/>
      <c r="EQO77" s="677"/>
      <c r="EQP77" s="677"/>
      <c r="EQQ77" s="677"/>
      <c r="EQR77" s="677"/>
      <c r="EQS77" s="677"/>
      <c r="EQT77" s="677"/>
      <c r="EQU77" s="677"/>
      <c r="EQV77" s="677"/>
      <c r="EQW77" s="677"/>
      <c r="EQX77" s="677"/>
      <c r="EQY77" s="677"/>
      <c r="EQZ77" s="677"/>
      <c r="ERA77" s="677"/>
      <c r="ERB77" s="677"/>
      <c r="ERC77" s="677"/>
      <c r="ERD77" s="677"/>
      <c r="ERE77" s="677"/>
      <c r="ERF77" s="677"/>
      <c r="ERG77" s="677"/>
      <c r="ERH77" s="677"/>
      <c r="ERI77" s="677"/>
      <c r="ERJ77" s="677"/>
      <c r="ERK77" s="677"/>
      <c r="ERL77" s="677"/>
      <c r="ERM77" s="677"/>
      <c r="ERN77" s="677"/>
      <c r="ERO77" s="677"/>
      <c r="ERP77" s="677"/>
      <c r="ERQ77" s="677"/>
      <c r="ERR77" s="677"/>
      <c r="ERS77" s="677"/>
      <c r="ERT77" s="677"/>
      <c r="ERU77" s="677"/>
      <c r="ERV77" s="677"/>
      <c r="ERW77" s="677"/>
      <c r="ERX77" s="677"/>
      <c r="ERY77" s="677"/>
      <c r="ERZ77" s="677"/>
      <c r="ESA77" s="677"/>
      <c r="ESB77" s="677"/>
      <c r="ESC77" s="677"/>
      <c r="ESD77" s="677"/>
      <c r="ESE77" s="677"/>
      <c r="ESF77" s="677"/>
      <c r="ESG77" s="677"/>
      <c r="ESH77" s="677"/>
      <c r="ESI77" s="677"/>
      <c r="ESJ77" s="677"/>
      <c r="ESK77" s="677"/>
      <c r="ESL77" s="677"/>
      <c r="ESM77" s="677"/>
      <c r="ESN77" s="677"/>
      <c r="ESO77" s="677"/>
      <c r="ESP77" s="677"/>
      <c r="ESQ77" s="677"/>
      <c r="ESR77" s="677"/>
      <c r="ESS77" s="677"/>
      <c r="EST77" s="677"/>
      <c r="ESU77" s="677"/>
      <c r="ESV77" s="677"/>
      <c r="ESW77" s="677"/>
      <c r="ESX77" s="677"/>
      <c r="ESY77" s="677"/>
      <c r="ESZ77" s="677"/>
      <c r="ETA77" s="677"/>
      <c r="ETB77" s="677"/>
      <c r="ETC77" s="677"/>
      <c r="ETD77" s="677"/>
      <c r="ETE77" s="677"/>
      <c r="ETF77" s="677"/>
      <c r="ETG77" s="677"/>
      <c r="ETH77" s="677"/>
      <c r="ETI77" s="677"/>
      <c r="ETJ77" s="677"/>
      <c r="ETK77" s="677"/>
      <c r="ETL77" s="677"/>
      <c r="ETM77" s="677"/>
      <c r="ETN77" s="677"/>
      <c r="ETO77" s="677"/>
      <c r="ETP77" s="677"/>
      <c r="ETQ77" s="677"/>
      <c r="ETR77" s="677"/>
      <c r="ETS77" s="677"/>
      <c r="ETT77" s="677"/>
      <c r="ETU77" s="677"/>
      <c r="ETV77" s="677"/>
      <c r="ETW77" s="677"/>
      <c r="ETX77" s="677"/>
      <c r="ETY77" s="677"/>
      <c r="ETZ77" s="677"/>
      <c r="EUA77" s="677"/>
      <c r="EUB77" s="677"/>
      <c r="EUC77" s="677"/>
      <c r="EUD77" s="677"/>
      <c r="EUE77" s="677"/>
      <c r="EUF77" s="677"/>
      <c r="EUG77" s="677"/>
      <c r="EUH77" s="677"/>
      <c r="EUI77" s="677"/>
      <c r="EUJ77" s="677"/>
      <c r="EUK77" s="677"/>
      <c r="EUL77" s="677"/>
      <c r="EUM77" s="677"/>
      <c r="EUN77" s="677"/>
      <c r="EUO77" s="677"/>
      <c r="EUP77" s="677"/>
      <c r="EUQ77" s="677"/>
      <c r="EUR77" s="677"/>
      <c r="EUS77" s="677"/>
      <c r="EUT77" s="677"/>
      <c r="EUU77" s="677"/>
      <c r="EUV77" s="677"/>
      <c r="EUW77" s="677"/>
      <c r="EUX77" s="677"/>
      <c r="EUY77" s="677"/>
      <c r="EUZ77" s="677"/>
      <c r="EVA77" s="677"/>
      <c r="EVB77" s="677"/>
      <c r="EVC77" s="677"/>
      <c r="EVD77" s="677"/>
      <c r="EVE77" s="677"/>
      <c r="EVF77" s="677"/>
      <c r="EVG77" s="677"/>
      <c r="EVH77" s="677"/>
      <c r="EVI77" s="677"/>
      <c r="EVJ77" s="677"/>
      <c r="EVK77" s="677"/>
      <c r="EVL77" s="677"/>
      <c r="EVM77" s="677"/>
      <c r="EVN77" s="677"/>
      <c r="EVO77" s="677"/>
      <c r="EVP77" s="677"/>
      <c r="EVQ77" s="677"/>
      <c r="EVR77" s="677"/>
      <c r="EVS77" s="677"/>
      <c r="EVT77" s="677"/>
      <c r="EVU77" s="677"/>
      <c r="EVV77" s="677"/>
      <c r="EVW77" s="677"/>
      <c r="EVX77" s="677"/>
      <c r="EVY77" s="677"/>
      <c r="EVZ77" s="677"/>
      <c r="EWA77" s="677"/>
      <c r="EWB77" s="677"/>
      <c r="EWC77" s="677"/>
      <c r="EWD77" s="677"/>
      <c r="EWE77" s="677"/>
      <c r="EWF77" s="677"/>
      <c r="EWG77" s="677"/>
      <c r="EWH77" s="677"/>
      <c r="EWI77" s="677"/>
      <c r="EWJ77" s="677"/>
      <c r="EWK77" s="677"/>
      <c r="EWL77" s="677"/>
      <c r="EWM77" s="677"/>
      <c r="EWN77" s="677"/>
      <c r="EWO77" s="677"/>
      <c r="EWP77" s="677"/>
      <c r="EWQ77" s="677"/>
      <c r="EWR77" s="677"/>
      <c r="EWS77" s="677"/>
      <c r="EWT77" s="677"/>
      <c r="EWU77" s="677"/>
      <c r="EWV77" s="677"/>
      <c r="EWW77" s="677"/>
      <c r="EWX77" s="677"/>
      <c r="EWY77" s="677"/>
      <c r="EWZ77" s="677"/>
      <c r="EXA77" s="677"/>
      <c r="EXB77" s="677"/>
      <c r="EXC77" s="677"/>
      <c r="EXD77" s="677"/>
      <c r="EXE77" s="677"/>
      <c r="EXF77" s="677"/>
      <c r="EXG77" s="677"/>
      <c r="EXH77" s="677"/>
      <c r="EXI77" s="677"/>
      <c r="EXJ77" s="677"/>
      <c r="EXK77" s="677"/>
      <c r="EXL77" s="677"/>
      <c r="EXM77" s="677"/>
      <c r="EXN77" s="677"/>
      <c r="EXO77" s="677"/>
      <c r="EXP77" s="677"/>
      <c r="EXQ77" s="677"/>
      <c r="EXR77" s="677"/>
      <c r="EXS77" s="677"/>
      <c r="EXT77" s="677"/>
      <c r="EXU77" s="677"/>
      <c r="EXV77" s="677"/>
      <c r="EXW77" s="677"/>
      <c r="EXX77" s="677"/>
      <c r="EXY77" s="677"/>
      <c r="EXZ77" s="677"/>
      <c r="EYA77" s="677"/>
      <c r="EYB77" s="677"/>
      <c r="EYC77" s="677"/>
      <c r="EYD77" s="677"/>
      <c r="EYE77" s="677"/>
      <c r="EYF77" s="677"/>
      <c r="EYG77" s="677"/>
      <c r="EYH77" s="677"/>
      <c r="EYI77" s="677"/>
      <c r="EYJ77" s="677"/>
      <c r="EYK77" s="677"/>
      <c r="EYL77" s="677"/>
      <c r="EYM77" s="677"/>
      <c r="EYN77" s="677"/>
      <c r="EYO77" s="677"/>
      <c r="EYP77" s="677"/>
      <c r="EYQ77" s="677"/>
      <c r="EYR77" s="677"/>
      <c r="EYS77" s="677"/>
      <c r="EYT77" s="677"/>
      <c r="EYU77" s="677"/>
      <c r="EYV77" s="677"/>
      <c r="EYW77" s="677"/>
      <c r="EYX77" s="677"/>
      <c r="EYY77" s="677"/>
      <c r="EYZ77" s="677"/>
      <c r="EZA77" s="677"/>
      <c r="EZB77" s="677"/>
      <c r="EZC77" s="677"/>
      <c r="EZD77" s="677"/>
      <c r="EZE77" s="677"/>
      <c r="EZF77" s="677"/>
      <c r="EZG77" s="677"/>
      <c r="EZH77" s="677"/>
      <c r="EZI77" s="677"/>
      <c r="EZJ77" s="677"/>
      <c r="EZK77" s="677"/>
      <c r="EZL77" s="677"/>
      <c r="EZM77" s="677"/>
      <c r="EZN77" s="677"/>
      <c r="EZO77" s="677"/>
      <c r="EZP77" s="677"/>
      <c r="EZQ77" s="677"/>
      <c r="EZR77" s="677"/>
      <c r="EZS77" s="677"/>
      <c r="EZT77" s="677"/>
      <c r="EZU77" s="677"/>
      <c r="EZV77" s="677"/>
      <c r="EZW77" s="677"/>
      <c r="EZX77" s="677"/>
      <c r="EZY77" s="677"/>
      <c r="EZZ77" s="677"/>
      <c r="FAA77" s="677"/>
      <c r="FAB77" s="677"/>
      <c r="FAC77" s="677"/>
      <c r="FAD77" s="677"/>
      <c r="FAE77" s="677"/>
      <c r="FAF77" s="677"/>
      <c r="FAG77" s="677"/>
      <c r="FAH77" s="677"/>
      <c r="FAI77" s="677"/>
      <c r="FAJ77" s="677"/>
      <c r="FAK77" s="677"/>
      <c r="FAL77" s="677"/>
      <c r="FAM77" s="677"/>
      <c r="FAN77" s="677"/>
      <c r="FAO77" s="677"/>
      <c r="FAP77" s="677"/>
      <c r="FAQ77" s="677"/>
      <c r="FAR77" s="677"/>
      <c r="FAS77" s="677"/>
      <c r="FAT77" s="677"/>
      <c r="FAU77" s="677"/>
      <c r="FAV77" s="677"/>
      <c r="FAW77" s="677"/>
      <c r="FAX77" s="677"/>
      <c r="FAY77" s="677"/>
      <c r="FAZ77" s="677"/>
      <c r="FBA77" s="677"/>
      <c r="FBB77" s="677"/>
      <c r="FBC77" s="677"/>
      <c r="FBD77" s="677"/>
      <c r="FBE77" s="677"/>
      <c r="FBF77" s="677"/>
      <c r="FBG77" s="677"/>
      <c r="FBH77" s="677"/>
      <c r="FBI77" s="677"/>
      <c r="FBJ77" s="677"/>
      <c r="FBK77" s="677"/>
      <c r="FBL77" s="677"/>
      <c r="FBM77" s="677"/>
      <c r="FBN77" s="677"/>
      <c r="FBO77" s="677"/>
      <c r="FBP77" s="677"/>
      <c r="FBQ77" s="677"/>
      <c r="FBR77" s="677"/>
      <c r="FBS77" s="677"/>
      <c r="FBT77" s="677"/>
      <c r="FBU77" s="677"/>
      <c r="FBV77" s="677"/>
      <c r="FBW77" s="677"/>
      <c r="FBX77" s="677"/>
      <c r="FBY77" s="677"/>
      <c r="FBZ77" s="677"/>
      <c r="FCA77" s="677"/>
      <c r="FCB77" s="677"/>
      <c r="FCC77" s="677"/>
      <c r="FCD77" s="677"/>
      <c r="FCE77" s="677"/>
      <c r="FCF77" s="677"/>
      <c r="FCG77" s="677"/>
      <c r="FCH77" s="677"/>
      <c r="FCI77" s="677"/>
      <c r="FCJ77" s="677"/>
      <c r="FCK77" s="677"/>
      <c r="FCL77" s="677"/>
      <c r="FCM77" s="677"/>
      <c r="FCN77" s="677"/>
      <c r="FCO77" s="677"/>
      <c r="FCP77" s="677"/>
      <c r="FCQ77" s="677"/>
      <c r="FCR77" s="677"/>
      <c r="FCS77" s="677"/>
      <c r="FCT77" s="677"/>
      <c r="FCU77" s="677"/>
      <c r="FCV77" s="677"/>
      <c r="FCW77" s="677"/>
      <c r="FCX77" s="677"/>
      <c r="FCY77" s="677"/>
      <c r="FCZ77" s="677"/>
      <c r="FDA77" s="677"/>
      <c r="FDB77" s="677"/>
      <c r="FDC77" s="677"/>
      <c r="FDD77" s="677"/>
      <c r="FDE77" s="677"/>
      <c r="FDF77" s="677"/>
      <c r="FDG77" s="677"/>
      <c r="FDH77" s="677"/>
      <c r="FDI77" s="677"/>
      <c r="FDJ77" s="677"/>
      <c r="FDK77" s="677"/>
      <c r="FDL77" s="677"/>
      <c r="FDM77" s="677"/>
      <c r="FDN77" s="677"/>
      <c r="FDO77" s="677"/>
      <c r="FDP77" s="677"/>
      <c r="FDQ77" s="677"/>
      <c r="FDR77" s="677"/>
      <c r="FDS77" s="677"/>
      <c r="FDT77" s="677"/>
      <c r="FDU77" s="677"/>
      <c r="FDV77" s="677"/>
      <c r="FDW77" s="677"/>
      <c r="FDX77" s="677"/>
      <c r="FDY77" s="677"/>
      <c r="FDZ77" s="677"/>
      <c r="FEA77" s="677"/>
      <c r="FEB77" s="677"/>
      <c r="FEC77" s="677"/>
      <c r="FED77" s="677"/>
      <c r="FEE77" s="677"/>
      <c r="FEF77" s="677"/>
      <c r="FEG77" s="677"/>
      <c r="FEH77" s="677"/>
      <c r="FEI77" s="677"/>
      <c r="FEJ77" s="677"/>
      <c r="FEK77" s="677"/>
      <c r="FEL77" s="677"/>
      <c r="FEM77" s="677"/>
      <c r="FEN77" s="677"/>
      <c r="FEO77" s="677"/>
      <c r="FEP77" s="677"/>
      <c r="FEQ77" s="677"/>
      <c r="FER77" s="677"/>
      <c r="FES77" s="677"/>
      <c r="FET77" s="677"/>
      <c r="FEU77" s="677"/>
      <c r="FEV77" s="677"/>
      <c r="FEW77" s="677"/>
      <c r="FEX77" s="677"/>
      <c r="FEY77" s="677"/>
      <c r="FEZ77" s="677"/>
      <c r="FFA77" s="677"/>
      <c r="FFB77" s="677"/>
      <c r="FFC77" s="677"/>
      <c r="FFD77" s="677"/>
      <c r="FFE77" s="677"/>
      <c r="FFF77" s="677"/>
      <c r="FFG77" s="677"/>
      <c r="FFH77" s="677"/>
      <c r="FFI77" s="677"/>
      <c r="FFJ77" s="677"/>
      <c r="FFK77" s="677"/>
      <c r="FFL77" s="677"/>
      <c r="FFM77" s="677"/>
      <c r="FFN77" s="677"/>
      <c r="FFO77" s="677"/>
      <c r="FFP77" s="677"/>
      <c r="FFQ77" s="677"/>
      <c r="FFR77" s="677"/>
      <c r="FFS77" s="677"/>
      <c r="FFT77" s="677"/>
      <c r="FFU77" s="677"/>
      <c r="FFV77" s="677"/>
      <c r="FFW77" s="677"/>
      <c r="FFX77" s="677"/>
      <c r="FFY77" s="677"/>
      <c r="FFZ77" s="677"/>
      <c r="FGA77" s="677"/>
      <c r="FGB77" s="677"/>
      <c r="FGC77" s="677"/>
      <c r="FGD77" s="677"/>
      <c r="FGE77" s="677"/>
      <c r="FGF77" s="677"/>
      <c r="FGG77" s="677"/>
      <c r="FGH77" s="677"/>
      <c r="FGI77" s="677"/>
      <c r="FGJ77" s="677"/>
      <c r="FGK77" s="677"/>
      <c r="FGL77" s="677"/>
      <c r="FGM77" s="677"/>
      <c r="FGN77" s="677"/>
      <c r="FGO77" s="677"/>
      <c r="FGP77" s="677"/>
      <c r="FGQ77" s="677"/>
      <c r="FGR77" s="677"/>
      <c r="FGS77" s="677"/>
      <c r="FGT77" s="677"/>
      <c r="FGU77" s="677"/>
      <c r="FGV77" s="677"/>
      <c r="FGW77" s="677"/>
      <c r="FGX77" s="677"/>
      <c r="FGY77" s="677"/>
      <c r="FGZ77" s="677"/>
      <c r="FHA77" s="677"/>
      <c r="FHB77" s="677"/>
      <c r="FHC77" s="677"/>
      <c r="FHD77" s="677"/>
      <c r="FHE77" s="677"/>
      <c r="FHF77" s="677"/>
      <c r="FHG77" s="677"/>
      <c r="FHH77" s="677"/>
      <c r="FHI77" s="677"/>
      <c r="FHJ77" s="677"/>
      <c r="FHK77" s="677"/>
      <c r="FHL77" s="677"/>
      <c r="FHM77" s="677"/>
      <c r="FHN77" s="677"/>
      <c r="FHO77" s="677"/>
      <c r="FHP77" s="677"/>
      <c r="FHQ77" s="677"/>
      <c r="FHR77" s="677"/>
      <c r="FHS77" s="677"/>
      <c r="FHT77" s="677"/>
      <c r="FHU77" s="677"/>
      <c r="FHV77" s="677"/>
      <c r="FHW77" s="677"/>
      <c r="FHX77" s="677"/>
      <c r="FHY77" s="677"/>
      <c r="FHZ77" s="677"/>
      <c r="FIA77" s="677"/>
      <c r="FIB77" s="677"/>
      <c r="FIC77" s="677"/>
      <c r="FID77" s="677"/>
      <c r="FIE77" s="677"/>
      <c r="FIF77" s="677"/>
      <c r="FIG77" s="677"/>
      <c r="FIH77" s="677"/>
      <c r="FII77" s="677"/>
      <c r="FIJ77" s="677"/>
      <c r="FIK77" s="677"/>
      <c r="FIL77" s="677"/>
      <c r="FIM77" s="677"/>
      <c r="FIN77" s="677"/>
      <c r="FIO77" s="677"/>
      <c r="FIP77" s="677"/>
      <c r="FIQ77" s="677"/>
      <c r="FIR77" s="677"/>
      <c r="FIS77" s="677"/>
      <c r="FIT77" s="677"/>
      <c r="FIU77" s="677"/>
      <c r="FIV77" s="677"/>
      <c r="FIW77" s="677"/>
      <c r="FIX77" s="677"/>
      <c r="FIY77" s="677"/>
      <c r="FIZ77" s="677"/>
      <c r="FJA77" s="677"/>
      <c r="FJB77" s="677"/>
      <c r="FJC77" s="677"/>
      <c r="FJD77" s="677"/>
      <c r="FJE77" s="677"/>
      <c r="FJF77" s="677"/>
      <c r="FJG77" s="677"/>
      <c r="FJH77" s="677"/>
      <c r="FJI77" s="677"/>
      <c r="FJJ77" s="677"/>
      <c r="FJK77" s="677"/>
      <c r="FJL77" s="677"/>
      <c r="FJM77" s="677"/>
      <c r="FJN77" s="677"/>
      <c r="FJO77" s="677"/>
      <c r="FJP77" s="677"/>
      <c r="FJQ77" s="677"/>
      <c r="FJR77" s="677"/>
      <c r="FJS77" s="677"/>
      <c r="FJT77" s="677"/>
      <c r="FJU77" s="677"/>
      <c r="FJV77" s="677"/>
      <c r="FJW77" s="677"/>
      <c r="FJX77" s="677"/>
      <c r="FJY77" s="677"/>
      <c r="FJZ77" s="677"/>
      <c r="FKA77" s="677"/>
      <c r="FKB77" s="677"/>
      <c r="FKC77" s="677"/>
      <c r="FKD77" s="677"/>
      <c r="FKE77" s="677"/>
      <c r="FKF77" s="677"/>
      <c r="FKG77" s="677"/>
      <c r="FKH77" s="677"/>
      <c r="FKI77" s="677"/>
      <c r="FKJ77" s="677"/>
      <c r="FKK77" s="677"/>
      <c r="FKL77" s="677"/>
      <c r="FKM77" s="677"/>
      <c r="FKN77" s="677"/>
      <c r="FKO77" s="677"/>
      <c r="FKP77" s="677"/>
      <c r="FKQ77" s="677"/>
      <c r="FKR77" s="677"/>
      <c r="FKS77" s="677"/>
      <c r="FKT77" s="677"/>
      <c r="FKU77" s="677"/>
      <c r="FKV77" s="677"/>
      <c r="FKW77" s="677"/>
      <c r="FKX77" s="677"/>
      <c r="FKY77" s="677"/>
      <c r="FKZ77" s="677"/>
      <c r="FLA77" s="677"/>
      <c r="FLB77" s="677"/>
      <c r="FLC77" s="677"/>
      <c r="FLD77" s="677"/>
      <c r="FLE77" s="677"/>
      <c r="FLF77" s="677"/>
      <c r="FLG77" s="677"/>
      <c r="FLH77" s="677"/>
      <c r="FLI77" s="677"/>
      <c r="FLJ77" s="677"/>
      <c r="FLK77" s="677"/>
      <c r="FLL77" s="677"/>
      <c r="FLM77" s="677"/>
      <c r="FLN77" s="677"/>
      <c r="FLO77" s="677"/>
      <c r="FLP77" s="677"/>
      <c r="FLQ77" s="677"/>
      <c r="FLR77" s="677"/>
      <c r="FLS77" s="677"/>
      <c r="FLT77" s="677"/>
      <c r="FLU77" s="677"/>
      <c r="FLV77" s="677"/>
      <c r="FLW77" s="677"/>
      <c r="FLX77" s="677"/>
      <c r="FLY77" s="677"/>
      <c r="FLZ77" s="677"/>
      <c r="FMA77" s="677"/>
      <c r="FMB77" s="677"/>
      <c r="FMC77" s="677"/>
      <c r="FMD77" s="677"/>
      <c r="FME77" s="677"/>
      <c r="FMF77" s="677"/>
      <c r="FMG77" s="677"/>
      <c r="FMH77" s="677"/>
      <c r="FMI77" s="677"/>
      <c r="FMJ77" s="677"/>
      <c r="FMK77" s="677"/>
      <c r="FML77" s="677"/>
      <c r="FMM77" s="677"/>
      <c r="FMN77" s="677"/>
      <c r="FMO77" s="677"/>
      <c r="FMP77" s="677"/>
      <c r="FMQ77" s="677"/>
      <c r="FMR77" s="677"/>
      <c r="FMS77" s="677"/>
      <c r="FMT77" s="677"/>
      <c r="FMU77" s="677"/>
      <c r="FMV77" s="677"/>
      <c r="FMW77" s="677"/>
      <c r="FMX77" s="677"/>
      <c r="FMY77" s="677"/>
      <c r="FMZ77" s="677"/>
      <c r="FNA77" s="677"/>
      <c r="FNB77" s="677"/>
      <c r="FNC77" s="677"/>
      <c r="FND77" s="677"/>
      <c r="FNE77" s="677"/>
      <c r="FNF77" s="677"/>
      <c r="FNG77" s="677"/>
      <c r="FNH77" s="677"/>
      <c r="FNI77" s="677"/>
      <c r="FNJ77" s="677"/>
      <c r="FNK77" s="677"/>
      <c r="FNL77" s="677"/>
      <c r="FNM77" s="677"/>
      <c r="FNN77" s="677"/>
      <c r="FNO77" s="677"/>
      <c r="FNP77" s="677"/>
      <c r="FNQ77" s="677"/>
      <c r="FNR77" s="677"/>
      <c r="FNS77" s="677"/>
      <c r="FNT77" s="677"/>
      <c r="FNU77" s="677"/>
      <c r="FNV77" s="677"/>
      <c r="FNW77" s="677"/>
      <c r="FNX77" s="677"/>
      <c r="FNY77" s="677"/>
      <c r="FNZ77" s="677"/>
      <c r="FOA77" s="677"/>
      <c r="FOB77" s="677"/>
      <c r="FOC77" s="677"/>
      <c r="FOD77" s="677"/>
      <c r="FOE77" s="677"/>
      <c r="FOF77" s="677"/>
      <c r="FOG77" s="677"/>
      <c r="FOH77" s="677"/>
      <c r="FOI77" s="677"/>
      <c r="FOJ77" s="677"/>
      <c r="FOK77" s="677"/>
      <c r="FOL77" s="677"/>
      <c r="FOM77" s="677"/>
      <c r="FON77" s="677"/>
      <c r="FOO77" s="677"/>
      <c r="FOP77" s="677"/>
      <c r="FOQ77" s="677"/>
      <c r="FOR77" s="677"/>
      <c r="FOS77" s="677"/>
      <c r="FOT77" s="677"/>
      <c r="FOU77" s="677"/>
      <c r="FOV77" s="677"/>
      <c r="FOW77" s="677"/>
      <c r="FOX77" s="677"/>
      <c r="FOY77" s="677"/>
      <c r="FOZ77" s="677"/>
      <c r="FPA77" s="677"/>
      <c r="FPB77" s="677"/>
      <c r="FPC77" s="677"/>
      <c r="FPD77" s="677"/>
      <c r="FPE77" s="677"/>
      <c r="FPF77" s="677"/>
      <c r="FPG77" s="677"/>
      <c r="FPH77" s="677"/>
      <c r="FPI77" s="677"/>
      <c r="FPJ77" s="677"/>
      <c r="FPK77" s="677"/>
      <c r="FPL77" s="677"/>
      <c r="FPM77" s="677"/>
      <c r="FPN77" s="677"/>
      <c r="FPO77" s="677"/>
      <c r="FPP77" s="677"/>
      <c r="FPQ77" s="677"/>
      <c r="FPR77" s="677"/>
      <c r="FPS77" s="677"/>
      <c r="FPT77" s="677"/>
      <c r="FPU77" s="677"/>
      <c r="FPV77" s="677"/>
      <c r="FPW77" s="677"/>
      <c r="FPX77" s="677"/>
      <c r="FPY77" s="677"/>
      <c r="FPZ77" s="677"/>
      <c r="FQA77" s="677"/>
      <c r="FQB77" s="677"/>
      <c r="FQC77" s="677"/>
      <c r="FQD77" s="677"/>
      <c r="FQE77" s="677"/>
      <c r="FQF77" s="677"/>
      <c r="FQG77" s="677"/>
      <c r="FQH77" s="677"/>
      <c r="FQI77" s="677"/>
      <c r="FQJ77" s="677"/>
      <c r="FQK77" s="677"/>
      <c r="FQL77" s="677"/>
      <c r="FQM77" s="677"/>
      <c r="FQN77" s="677"/>
      <c r="FQO77" s="677"/>
      <c r="FQP77" s="677"/>
      <c r="FQQ77" s="677"/>
      <c r="FQR77" s="677"/>
      <c r="FQS77" s="677"/>
      <c r="FQT77" s="677"/>
      <c r="FQU77" s="677"/>
      <c r="FQV77" s="677"/>
      <c r="FQW77" s="677"/>
      <c r="FQX77" s="677"/>
      <c r="FQY77" s="677"/>
      <c r="FQZ77" s="677"/>
      <c r="FRA77" s="677"/>
      <c r="FRB77" s="677"/>
      <c r="FRC77" s="677"/>
      <c r="FRD77" s="677"/>
      <c r="FRE77" s="677"/>
      <c r="FRF77" s="677"/>
      <c r="FRG77" s="677"/>
      <c r="FRH77" s="677"/>
      <c r="FRI77" s="677"/>
      <c r="FRJ77" s="677"/>
      <c r="FRK77" s="677"/>
      <c r="FRL77" s="677"/>
      <c r="FRM77" s="677"/>
      <c r="FRN77" s="677"/>
      <c r="FRO77" s="677"/>
      <c r="FRP77" s="677"/>
      <c r="FRQ77" s="677"/>
      <c r="FRR77" s="677"/>
      <c r="FRS77" s="677"/>
      <c r="FRT77" s="677"/>
      <c r="FRU77" s="677"/>
      <c r="FRV77" s="677"/>
      <c r="FRW77" s="677"/>
      <c r="FRX77" s="677"/>
      <c r="FRY77" s="677"/>
      <c r="FRZ77" s="677"/>
      <c r="FSA77" s="677"/>
      <c r="FSB77" s="677"/>
      <c r="FSC77" s="677"/>
      <c r="FSD77" s="677"/>
      <c r="FSE77" s="677"/>
      <c r="FSF77" s="677"/>
      <c r="FSG77" s="677"/>
      <c r="FSH77" s="677"/>
      <c r="FSI77" s="677"/>
      <c r="FSJ77" s="677"/>
      <c r="FSK77" s="677"/>
      <c r="FSL77" s="677"/>
      <c r="FSM77" s="677"/>
      <c r="FSN77" s="677"/>
      <c r="FSO77" s="677"/>
      <c r="FSP77" s="677"/>
      <c r="FSQ77" s="677"/>
      <c r="FSR77" s="677"/>
      <c r="FSS77" s="677"/>
      <c r="FST77" s="677"/>
      <c r="FSU77" s="677"/>
      <c r="FSV77" s="677"/>
      <c r="FSW77" s="677"/>
      <c r="FSX77" s="677"/>
      <c r="FSY77" s="677"/>
      <c r="FSZ77" s="677"/>
      <c r="FTA77" s="677"/>
      <c r="FTB77" s="677"/>
      <c r="FTC77" s="677"/>
      <c r="FTD77" s="677"/>
      <c r="FTE77" s="677"/>
      <c r="FTF77" s="677"/>
      <c r="FTG77" s="677"/>
      <c r="FTH77" s="677"/>
      <c r="FTI77" s="677"/>
      <c r="FTJ77" s="677"/>
      <c r="FTK77" s="677"/>
      <c r="FTL77" s="677"/>
      <c r="FTM77" s="677"/>
      <c r="FTN77" s="677"/>
      <c r="FTO77" s="677"/>
      <c r="FTP77" s="677"/>
      <c r="FTQ77" s="677"/>
      <c r="FTR77" s="677"/>
      <c r="FTS77" s="677"/>
      <c r="FTT77" s="677"/>
      <c r="FTU77" s="677"/>
      <c r="FTV77" s="677"/>
      <c r="FTW77" s="677"/>
      <c r="FTX77" s="677"/>
      <c r="FTY77" s="677"/>
      <c r="FTZ77" s="677"/>
      <c r="FUA77" s="677"/>
      <c r="FUB77" s="677"/>
      <c r="FUC77" s="677"/>
      <c r="FUD77" s="677"/>
      <c r="FUE77" s="677"/>
      <c r="FUF77" s="677"/>
      <c r="FUG77" s="677"/>
      <c r="FUH77" s="677"/>
      <c r="FUI77" s="677"/>
      <c r="FUJ77" s="677"/>
      <c r="FUK77" s="677"/>
      <c r="FUL77" s="677"/>
      <c r="FUM77" s="677"/>
      <c r="FUN77" s="677"/>
      <c r="FUO77" s="677"/>
      <c r="FUP77" s="677"/>
      <c r="FUQ77" s="677"/>
      <c r="FUR77" s="677"/>
      <c r="FUS77" s="677"/>
      <c r="FUT77" s="677"/>
      <c r="FUU77" s="677"/>
      <c r="FUV77" s="677"/>
      <c r="FUW77" s="677"/>
      <c r="FUX77" s="677"/>
      <c r="FUY77" s="677"/>
      <c r="FUZ77" s="677"/>
      <c r="FVA77" s="677"/>
      <c r="FVB77" s="677"/>
      <c r="FVC77" s="677"/>
      <c r="FVD77" s="677"/>
      <c r="FVE77" s="677"/>
      <c r="FVF77" s="677"/>
      <c r="FVG77" s="677"/>
      <c r="FVH77" s="677"/>
      <c r="FVI77" s="677"/>
      <c r="FVJ77" s="677"/>
      <c r="FVK77" s="677"/>
      <c r="FVL77" s="677"/>
      <c r="FVM77" s="677"/>
      <c r="FVN77" s="677"/>
      <c r="FVO77" s="677"/>
      <c r="FVP77" s="677"/>
      <c r="FVQ77" s="677"/>
      <c r="FVR77" s="677"/>
      <c r="FVS77" s="677"/>
      <c r="FVT77" s="677"/>
      <c r="FVU77" s="677"/>
      <c r="FVV77" s="677"/>
      <c r="FVW77" s="677"/>
      <c r="FVX77" s="677"/>
      <c r="FVY77" s="677"/>
      <c r="FVZ77" s="677"/>
      <c r="FWA77" s="677"/>
      <c r="FWB77" s="677"/>
      <c r="FWC77" s="677"/>
      <c r="FWD77" s="677"/>
      <c r="FWE77" s="677"/>
      <c r="FWF77" s="677"/>
      <c r="FWG77" s="677"/>
      <c r="FWH77" s="677"/>
      <c r="FWI77" s="677"/>
      <c r="FWJ77" s="677"/>
      <c r="FWK77" s="677"/>
      <c r="FWL77" s="677"/>
      <c r="FWM77" s="677"/>
      <c r="FWN77" s="677"/>
      <c r="FWO77" s="677"/>
      <c r="FWP77" s="677"/>
      <c r="FWQ77" s="677"/>
      <c r="FWR77" s="677"/>
      <c r="FWS77" s="677"/>
      <c r="FWT77" s="677"/>
      <c r="FWU77" s="677"/>
      <c r="FWV77" s="677"/>
      <c r="FWW77" s="677"/>
      <c r="FWX77" s="677"/>
      <c r="FWY77" s="677"/>
      <c r="FWZ77" s="677"/>
      <c r="FXA77" s="677"/>
      <c r="FXB77" s="677"/>
      <c r="FXC77" s="677"/>
      <c r="FXD77" s="677"/>
      <c r="FXE77" s="677"/>
      <c r="FXF77" s="677"/>
      <c r="FXG77" s="677"/>
      <c r="FXH77" s="677"/>
      <c r="FXI77" s="677"/>
      <c r="FXJ77" s="677"/>
      <c r="FXK77" s="677"/>
      <c r="FXL77" s="677"/>
      <c r="FXM77" s="677"/>
      <c r="FXN77" s="677"/>
      <c r="FXO77" s="677"/>
      <c r="FXP77" s="677"/>
      <c r="FXQ77" s="677"/>
      <c r="FXR77" s="677"/>
      <c r="FXS77" s="677"/>
      <c r="FXT77" s="677"/>
      <c r="FXU77" s="677"/>
      <c r="FXV77" s="677"/>
      <c r="FXW77" s="677"/>
      <c r="FXX77" s="677"/>
      <c r="FXY77" s="677"/>
      <c r="FXZ77" s="677"/>
      <c r="FYA77" s="677"/>
      <c r="FYB77" s="677"/>
      <c r="FYC77" s="677"/>
      <c r="FYD77" s="677"/>
      <c r="FYE77" s="677"/>
      <c r="FYF77" s="677"/>
      <c r="FYG77" s="677"/>
      <c r="FYH77" s="677"/>
      <c r="FYI77" s="677"/>
      <c r="FYJ77" s="677"/>
      <c r="FYK77" s="677"/>
      <c r="FYL77" s="677"/>
      <c r="FYM77" s="677"/>
      <c r="FYN77" s="677"/>
      <c r="FYO77" s="677"/>
      <c r="FYP77" s="677"/>
      <c r="FYQ77" s="677"/>
      <c r="FYR77" s="677"/>
      <c r="FYS77" s="677"/>
      <c r="FYT77" s="677"/>
      <c r="FYU77" s="677"/>
      <c r="FYV77" s="677"/>
      <c r="FYW77" s="677"/>
      <c r="FYX77" s="677"/>
      <c r="FYY77" s="677"/>
      <c r="FYZ77" s="677"/>
      <c r="FZA77" s="677"/>
      <c r="FZB77" s="677"/>
      <c r="FZC77" s="677"/>
      <c r="FZD77" s="677"/>
      <c r="FZE77" s="677"/>
      <c r="FZF77" s="677"/>
      <c r="FZG77" s="677"/>
      <c r="FZH77" s="677"/>
      <c r="FZI77" s="677"/>
      <c r="FZJ77" s="677"/>
      <c r="FZK77" s="677"/>
      <c r="FZL77" s="677"/>
      <c r="FZM77" s="677"/>
      <c r="FZN77" s="677"/>
      <c r="FZO77" s="677"/>
      <c r="FZP77" s="677"/>
      <c r="FZQ77" s="677"/>
      <c r="FZR77" s="677"/>
      <c r="FZS77" s="677"/>
      <c r="FZT77" s="677"/>
      <c r="FZU77" s="677"/>
      <c r="FZV77" s="677"/>
      <c r="FZW77" s="677"/>
      <c r="FZX77" s="677"/>
      <c r="FZY77" s="677"/>
      <c r="FZZ77" s="677"/>
      <c r="GAA77" s="677"/>
      <c r="GAB77" s="677"/>
      <c r="GAC77" s="677"/>
      <c r="GAD77" s="677"/>
      <c r="GAE77" s="677"/>
      <c r="GAF77" s="677"/>
      <c r="GAG77" s="677"/>
      <c r="GAH77" s="677"/>
      <c r="GAI77" s="677"/>
      <c r="GAJ77" s="677"/>
      <c r="GAK77" s="677"/>
      <c r="GAL77" s="677"/>
      <c r="GAM77" s="677"/>
      <c r="GAN77" s="677"/>
      <c r="GAO77" s="677"/>
      <c r="GAP77" s="677"/>
      <c r="GAQ77" s="677"/>
      <c r="GAR77" s="677"/>
      <c r="GAS77" s="677"/>
      <c r="GAT77" s="677"/>
      <c r="GAU77" s="677"/>
      <c r="GAV77" s="677"/>
      <c r="GAW77" s="677"/>
      <c r="GAX77" s="677"/>
      <c r="GAY77" s="677"/>
      <c r="GAZ77" s="677"/>
      <c r="GBA77" s="677"/>
      <c r="GBB77" s="677"/>
      <c r="GBC77" s="677"/>
      <c r="GBD77" s="677"/>
      <c r="GBE77" s="677"/>
      <c r="GBF77" s="677"/>
      <c r="GBG77" s="677"/>
      <c r="GBH77" s="677"/>
      <c r="GBI77" s="677"/>
      <c r="GBJ77" s="677"/>
      <c r="GBK77" s="677"/>
      <c r="GBL77" s="677"/>
      <c r="GBM77" s="677"/>
      <c r="GBN77" s="677"/>
      <c r="GBO77" s="677"/>
      <c r="GBP77" s="677"/>
      <c r="GBQ77" s="677"/>
      <c r="GBR77" s="677"/>
      <c r="GBS77" s="677"/>
      <c r="GBT77" s="677"/>
      <c r="GBU77" s="677"/>
      <c r="GBV77" s="677"/>
      <c r="GBW77" s="677"/>
      <c r="GBX77" s="677"/>
      <c r="GBY77" s="677"/>
      <c r="GBZ77" s="677"/>
      <c r="GCA77" s="677"/>
      <c r="GCB77" s="677"/>
      <c r="GCC77" s="677"/>
      <c r="GCD77" s="677"/>
      <c r="GCE77" s="677"/>
      <c r="GCF77" s="677"/>
      <c r="GCG77" s="677"/>
      <c r="GCH77" s="677"/>
      <c r="GCI77" s="677"/>
      <c r="GCJ77" s="677"/>
      <c r="GCK77" s="677"/>
      <c r="GCL77" s="677"/>
      <c r="GCM77" s="677"/>
      <c r="GCN77" s="677"/>
      <c r="GCO77" s="677"/>
      <c r="GCP77" s="677"/>
      <c r="GCQ77" s="677"/>
      <c r="GCR77" s="677"/>
      <c r="GCS77" s="677"/>
      <c r="GCT77" s="677"/>
      <c r="GCU77" s="677"/>
      <c r="GCV77" s="677"/>
      <c r="GCW77" s="677"/>
      <c r="GCX77" s="677"/>
      <c r="GCY77" s="677"/>
      <c r="GCZ77" s="677"/>
      <c r="GDA77" s="677"/>
      <c r="GDB77" s="677"/>
      <c r="GDC77" s="677"/>
      <c r="GDD77" s="677"/>
      <c r="GDE77" s="677"/>
      <c r="GDF77" s="677"/>
      <c r="GDG77" s="677"/>
      <c r="GDH77" s="677"/>
      <c r="GDI77" s="677"/>
      <c r="GDJ77" s="677"/>
      <c r="GDK77" s="677"/>
      <c r="GDL77" s="677"/>
      <c r="GDM77" s="677"/>
      <c r="GDN77" s="677"/>
      <c r="GDO77" s="677"/>
      <c r="GDP77" s="677"/>
      <c r="GDQ77" s="677"/>
      <c r="GDR77" s="677"/>
      <c r="GDS77" s="677"/>
      <c r="GDT77" s="677"/>
      <c r="GDU77" s="677"/>
      <c r="GDV77" s="677"/>
      <c r="GDW77" s="677"/>
      <c r="GDX77" s="677"/>
      <c r="GDY77" s="677"/>
      <c r="GDZ77" s="677"/>
      <c r="GEA77" s="677"/>
      <c r="GEB77" s="677"/>
      <c r="GEC77" s="677"/>
      <c r="GED77" s="677"/>
      <c r="GEE77" s="677"/>
      <c r="GEF77" s="677"/>
      <c r="GEG77" s="677"/>
      <c r="GEH77" s="677"/>
      <c r="GEI77" s="677"/>
      <c r="GEJ77" s="677"/>
      <c r="GEK77" s="677"/>
      <c r="GEL77" s="677"/>
      <c r="GEM77" s="677"/>
      <c r="GEN77" s="677"/>
      <c r="GEO77" s="677"/>
      <c r="GEP77" s="677"/>
      <c r="GEQ77" s="677"/>
      <c r="GER77" s="677"/>
      <c r="GES77" s="677"/>
      <c r="GET77" s="677"/>
      <c r="GEU77" s="677"/>
      <c r="GEV77" s="677"/>
      <c r="GEW77" s="677"/>
      <c r="GEX77" s="677"/>
      <c r="GEY77" s="677"/>
      <c r="GEZ77" s="677"/>
      <c r="GFA77" s="677"/>
      <c r="GFB77" s="677"/>
      <c r="GFC77" s="677"/>
      <c r="GFD77" s="677"/>
      <c r="GFE77" s="677"/>
      <c r="GFF77" s="677"/>
      <c r="GFG77" s="677"/>
      <c r="GFH77" s="677"/>
      <c r="GFI77" s="677"/>
      <c r="GFJ77" s="677"/>
      <c r="GFK77" s="677"/>
      <c r="GFL77" s="677"/>
      <c r="GFM77" s="677"/>
      <c r="GFN77" s="677"/>
      <c r="GFO77" s="677"/>
      <c r="GFP77" s="677"/>
      <c r="GFQ77" s="677"/>
      <c r="GFR77" s="677"/>
      <c r="GFS77" s="677"/>
      <c r="GFT77" s="677"/>
      <c r="GFU77" s="677"/>
      <c r="GFV77" s="677"/>
      <c r="GFW77" s="677"/>
      <c r="GFX77" s="677"/>
      <c r="GFY77" s="677"/>
      <c r="GFZ77" s="677"/>
      <c r="GGA77" s="677"/>
      <c r="GGB77" s="677"/>
      <c r="GGC77" s="677"/>
      <c r="GGD77" s="677"/>
      <c r="GGE77" s="677"/>
      <c r="GGF77" s="677"/>
      <c r="GGG77" s="677"/>
      <c r="GGH77" s="677"/>
      <c r="GGI77" s="677"/>
      <c r="GGJ77" s="677"/>
      <c r="GGK77" s="677"/>
      <c r="GGL77" s="677"/>
      <c r="GGM77" s="677"/>
      <c r="GGN77" s="677"/>
      <c r="GGO77" s="677"/>
      <c r="GGP77" s="677"/>
      <c r="GGQ77" s="677"/>
      <c r="GGR77" s="677"/>
      <c r="GGS77" s="677"/>
      <c r="GGT77" s="677"/>
      <c r="GGU77" s="677"/>
      <c r="GGV77" s="677"/>
      <c r="GGW77" s="677"/>
      <c r="GGX77" s="677"/>
      <c r="GGY77" s="677"/>
      <c r="GGZ77" s="677"/>
      <c r="GHA77" s="677"/>
      <c r="GHB77" s="677"/>
      <c r="GHC77" s="677"/>
      <c r="GHD77" s="677"/>
      <c r="GHE77" s="677"/>
      <c r="GHF77" s="677"/>
      <c r="GHG77" s="677"/>
      <c r="GHH77" s="677"/>
      <c r="GHI77" s="677"/>
      <c r="GHJ77" s="677"/>
      <c r="GHK77" s="677"/>
      <c r="GHL77" s="677"/>
      <c r="GHM77" s="677"/>
      <c r="GHN77" s="677"/>
      <c r="GHO77" s="677"/>
      <c r="GHP77" s="677"/>
      <c r="GHQ77" s="677"/>
      <c r="GHR77" s="677"/>
      <c r="GHS77" s="677"/>
      <c r="GHT77" s="677"/>
      <c r="GHU77" s="677"/>
      <c r="GHV77" s="677"/>
      <c r="GHW77" s="677"/>
      <c r="GHX77" s="677"/>
      <c r="GHY77" s="677"/>
      <c r="GHZ77" s="677"/>
      <c r="GIA77" s="677"/>
      <c r="GIB77" s="677"/>
      <c r="GIC77" s="677"/>
      <c r="GID77" s="677"/>
      <c r="GIE77" s="677"/>
      <c r="GIF77" s="677"/>
      <c r="GIG77" s="677"/>
      <c r="GIH77" s="677"/>
      <c r="GII77" s="677"/>
      <c r="GIJ77" s="677"/>
      <c r="GIK77" s="677"/>
      <c r="GIL77" s="677"/>
      <c r="GIM77" s="677"/>
      <c r="GIN77" s="677"/>
      <c r="GIO77" s="677"/>
      <c r="GIP77" s="677"/>
      <c r="GIQ77" s="677"/>
      <c r="GIR77" s="677"/>
      <c r="GIS77" s="677"/>
      <c r="GIT77" s="677"/>
      <c r="GIU77" s="677"/>
      <c r="GIV77" s="677"/>
      <c r="GIW77" s="677"/>
      <c r="GIX77" s="677"/>
      <c r="GIY77" s="677"/>
      <c r="GIZ77" s="677"/>
      <c r="GJA77" s="677"/>
      <c r="GJB77" s="677"/>
      <c r="GJC77" s="677"/>
      <c r="GJD77" s="677"/>
      <c r="GJE77" s="677"/>
      <c r="GJF77" s="677"/>
      <c r="GJG77" s="677"/>
      <c r="GJH77" s="677"/>
      <c r="GJI77" s="677"/>
      <c r="GJJ77" s="677"/>
      <c r="GJK77" s="677"/>
      <c r="GJL77" s="677"/>
      <c r="GJM77" s="677"/>
      <c r="GJN77" s="677"/>
      <c r="GJO77" s="677"/>
      <c r="GJP77" s="677"/>
      <c r="GJQ77" s="677"/>
      <c r="GJR77" s="677"/>
      <c r="GJS77" s="677"/>
      <c r="GJT77" s="677"/>
      <c r="GJU77" s="677"/>
      <c r="GJV77" s="677"/>
      <c r="GJW77" s="677"/>
      <c r="GJX77" s="677"/>
      <c r="GJY77" s="677"/>
      <c r="GJZ77" s="677"/>
      <c r="GKA77" s="677"/>
      <c r="GKB77" s="677"/>
      <c r="GKC77" s="677"/>
      <c r="GKD77" s="677"/>
      <c r="GKE77" s="677"/>
      <c r="GKF77" s="677"/>
      <c r="GKG77" s="677"/>
      <c r="GKH77" s="677"/>
      <c r="GKI77" s="677"/>
      <c r="GKJ77" s="677"/>
      <c r="GKK77" s="677"/>
      <c r="GKL77" s="677"/>
      <c r="GKM77" s="677"/>
      <c r="GKN77" s="677"/>
      <c r="GKO77" s="677"/>
      <c r="GKP77" s="677"/>
      <c r="GKQ77" s="677"/>
      <c r="GKR77" s="677"/>
      <c r="GKS77" s="677"/>
      <c r="GKT77" s="677"/>
      <c r="GKU77" s="677"/>
      <c r="GKV77" s="677"/>
      <c r="GKW77" s="677"/>
      <c r="GKX77" s="677"/>
      <c r="GKY77" s="677"/>
      <c r="GKZ77" s="677"/>
      <c r="GLA77" s="677"/>
      <c r="GLB77" s="677"/>
      <c r="GLC77" s="677"/>
      <c r="GLD77" s="677"/>
      <c r="GLE77" s="677"/>
      <c r="GLF77" s="677"/>
      <c r="GLG77" s="677"/>
      <c r="GLH77" s="677"/>
      <c r="GLI77" s="677"/>
      <c r="GLJ77" s="677"/>
      <c r="GLK77" s="677"/>
      <c r="GLL77" s="677"/>
      <c r="GLM77" s="677"/>
      <c r="GLN77" s="677"/>
      <c r="GLO77" s="677"/>
      <c r="GLP77" s="677"/>
      <c r="GLQ77" s="677"/>
      <c r="GLR77" s="677"/>
      <c r="GLS77" s="677"/>
      <c r="GLT77" s="677"/>
      <c r="GLU77" s="677"/>
      <c r="GLV77" s="677"/>
      <c r="GLW77" s="677"/>
      <c r="GLX77" s="677"/>
      <c r="GLY77" s="677"/>
      <c r="GLZ77" s="677"/>
      <c r="GMA77" s="677"/>
      <c r="GMB77" s="677"/>
      <c r="GMC77" s="677"/>
      <c r="GMD77" s="677"/>
      <c r="GME77" s="677"/>
      <c r="GMF77" s="677"/>
      <c r="GMG77" s="677"/>
      <c r="GMH77" s="677"/>
      <c r="GMI77" s="677"/>
      <c r="GMJ77" s="677"/>
      <c r="GMK77" s="677"/>
      <c r="GML77" s="677"/>
      <c r="GMM77" s="677"/>
      <c r="GMN77" s="677"/>
      <c r="GMO77" s="677"/>
      <c r="GMP77" s="677"/>
      <c r="GMQ77" s="677"/>
      <c r="GMR77" s="677"/>
      <c r="GMS77" s="677"/>
      <c r="GMT77" s="677"/>
      <c r="GMU77" s="677"/>
      <c r="GMV77" s="677"/>
      <c r="GMW77" s="677"/>
      <c r="GMX77" s="677"/>
      <c r="GMY77" s="677"/>
      <c r="GMZ77" s="677"/>
      <c r="GNA77" s="677"/>
      <c r="GNB77" s="677"/>
      <c r="GNC77" s="677"/>
      <c r="GND77" s="677"/>
      <c r="GNE77" s="677"/>
      <c r="GNF77" s="677"/>
      <c r="GNG77" s="677"/>
      <c r="GNH77" s="677"/>
      <c r="GNI77" s="677"/>
      <c r="GNJ77" s="677"/>
      <c r="GNK77" s="677"/>
      <c r="GNL77" s="677"/>
      <c r="GNM77" s="677"/>
      <c r="GNN77" s="677"/>
      <c r="GNO77" s="677"/>
      <c r="GNP77" s="677"/>
      <c r="GNQ77" s="677"/>
      <c r="GNR77" s="677"/>
      <c r="GNS77" s="677"/>
      <c r="GNT77" s="677"/>
      <c r="GNU77" s="677"/>
      <c r="GNV77" s="677"/>
      <c r="GNW77" s="677"/>
      <c r="GNX77" s="677"/>
      <c r="GNY77" s="677"/>
      <c r="GNZ77" s="677"/>
      <c r="GOA77" s="677"/>
      <c r="GOB77" s="677"/>
      <c r="GOC77" s="677"/>
      <c r="GOD77" s="677"/>
      <c r="GOE77" s="677"/>
      <c r="GOF77" s="677"/>
      <c r="GOG77" s="677"/>
      <c r="GOH77" s="677"/>
      <c r="GOI77" s="677"/>
      <c r="GOJ77" s="677"/>
      <c r="GOK77" s="677"/>
      <c r="GOL77" s="677"/>
      <c r="GOM77" s="677"/>
      <c r="GON77" s="677"/>
      <c r="GOO77" s="677"/>
      <c r="GOP77" s="677"/>
      <c r="GOQ77" s="677"/>
      <c r="GOR77" s="677"/>
      <c r="GOS77" s="677"/>
      <c r="GOT77" s="677"/>
      <c r="GOU77" s="677"/>
      <c r="GOV77" s="677"/>
      <c r="GOW77" s="677"/>
      <c r="GOX77" s="677"/>
      <c r="GOY77" s="677"/>
      <c r="GOZ77" s="677"/>
      <c r="GPA77" s="677"/>
      <c r="GPB77" s="677"/>
      <c r="GPC77" s="677"/>
      <c r="GPD77" s="677"/>
      <c r="GPE77" s="677"/>
      <c r="GPF77" s="677"/>
      <c r="GPG77" s="677"/>
      <c r="GPH77" s="677"/>
      <c r="GPI77" s="677"/>
      <c r="GPJ77" s="677"/>
      <c r="GPK77" s="677"/>
      <c r="GPL77" s="677"/>
      <c r="GPM77" s="677"/>
      <c r="GPN77" s="677"/>
      <c r="GPO77" s="677"/>
      <c r="GPP77" s="677"/>
      <c r="GPQ77" s="677"/>
      <c r="GPR77" s="677"/>
      <c r="GPS77" s="677"/>
      <c r="GPT77" s="677"/>
      <c r="GPU77" s="677"/>
      <c r="GPV77" s="677"/>
      <c r="GPW77" s="677"/>
      <c r="GPX77" s="677"/>
      <c r="GPY77" s="677"/>
      <c r="GPZ77" s="677"/>
      <c r="GQA77" s="677"/>
      <c r="GQB77" s="677"/>
      <c r="GQC77" s="677"/>
      <c r="GQD77" s="677"/>
      <c r="GQE77" s="677"/>
      <c r="GQF77" s="677"/>
      <c r="GQG77" s="677"/>
      <c r="GQH77" s="677"/>
      <c r="GQI77" s="677"/>
      <c r="GQJ77" s="677"/>
      <c r="GQK77" s="677"/>
      <c r="GQL77" s="677"/>
      <c r="GQM77" s="677"/>
      <c r="GQN77" s="677"/>
      <c r="GQO77" s="677"/>
      <c r="GQP77" s="677"/>
      <c r="GQQ77" s="677"/>
      <c r="GQR77" s="677"/>
      <c r="GQS77" s="677"/>
      <c r="GQT77" s="677"/>
      <c r="GQU77" s="677"/>
      <c r="GQV77" s="677"/>
      <c r="GQW77" s="677"/>
      <c r="GQX77" s="677"/>
      <c r="GQY77" s="677"/>
      <c r="GQZ77" s="677"/>
      <c r="GRA77" s="677"/>
      <c r="GRB77" s="677"/>
      <c r="GRC77" s="677"/>
      <c r="GRD77" s="677"/>
      <c r="GRE77" s="677"/>
      <c r="GRF77" s="677"/>
      <c r="GRG77" s="677"/>
      <c r="GRH77" s="677"/>
      <c r="GRI77" s="677"/>
      <c r="GRJ77" s="677"/>
      <c r="GRK77" s="677"/>
      <c r="GRL77" s="677"/>
      <c r="GRM77" s="677"/>
      <c r="GRN77" s="677"/>
      <c r="GRO77" s="677"/>
      <c r="GRP77" s="677"/>
      <c r="GRQ77" s="677"/>
      <c r="GRR77" s="677"/>
      <c r="GRS77" s="677"/>
      <c r="GRT77" s="677"/>
      <c r="GRU77" s="677"/>
      <c r="GRV77" s="677"/>
      <c r="GRW77" s="677"/>
      <c r="GRX77" s="677"/>
      <c r="GRY77" s="677"/>
      <c r="GRZ77" s="677"/>
      <c r="GSA77" s="677"/>
      <c r="GSB77" s="677"/>
      <c r="GSC77" s="677"/>
      <c r="GSD77" s="677"/>
      <c r="GSE77" s="677"/>
      <c r="GSF77" s="677"/>
      <c r="GSG77" s="677"/>
      <c r="GSH77" s="677"/>
      <c r="GSI77" s="677"/>
      <c r="GSJ77" s="677"/>
      <c r="GSK77" s="677"/>
      <c r="GSL77" s="677"/>
      <c r="GSM77" s="677"/>
      <c r="GSN77" s="677"/>
      <c r="GSO77" s="677"/>
      <c r="GSP77" s="677"/>
      <c r="GSQ77" s="677"/>
      <c r="GSR77" s="677"/>
      <c r="GSS77" s="677"/>
      <c r="GST77" s="677"/>
      <c r="GSU77" s="677"/>
      <c r="GSV77" s="677"/>
      <c r="GSW77" s="677"/>
      <c r="GSX77" s="677"/>
      <c r="GSY77" s="677"/>
      <c r="GSZ77" s="677"/>
      <c r="GTA77" s="677"/>
      <c r="GTB77" s="677"/>
      <c r="GTC77" s="677"/>
      <c r="GTD77" s="677"/>
      <c r="GTE77" s="677"/>
      <c r="GTF77" s="677"/>
      <c r="GTG77" s="677"/>
      <c r="GTH77" s="677"/>
      <c r="GTI77" s="677"/>
      <c r="GTJ77" s="677"/>
      <c r="GTK77" s="677"/>
      <c r="GTL77" s="677"/>
      <c r="GTM77" s="677"/>
      <c r="GTN77" s="677"/>
      <c r="GTO77" s="677"/>
      <c r="GTP77" s="677"/>
      <c r="GTQ77" s="677"/>
      <c r="GTR77" s="677"/>
      <c r="GTS77" s="677"/>
      <c r="GTT77" s="677"/>
      <c r="GTU77" s="677"/>
      <c r="GTV77" s="677"/>
      <c r="GTW77" s="677"/>
      <c r="GTX77" s="677"/>
      <c r="GTY77" s="677"/>
      <c r="GTZ77" s="677"/>
      <c r="GUA77" s="677"/>
      <c r="GUB77" s="677"/>
      <c r="GUC77" s="677"/>
      <c r="GUD77" s="677"/>
      <c r="GUE77" s="677"/>
      <c r="GUF77" s="677"/>
      <c r="GUG77" s="677"/>
      <c r="GUH77" s="677"/>
      <c r="GUI77" s="677"/>
      <c r="GUJ77" s="677"/>
      <c r="GUK77" s="677"/>
      <c r="GUL77" s="677"/>
      <c r="GUM77" s="677"/>
      <c r="GUN77" s="677"/>
      <c r="GUO77" s="677"/>
      <c r="GUP77" s="677"/>
      <c r="GUQ77" s="677"/>
      <c r="GUR77" s="677"/>
      <c r="GUS77" s="677"/>
      <c r="GUT77" s="677"/>
      <c r="GUU77" s="677"/>
      <c r="GUV77" s="677"/>
      <c r="GUW77" s="677"/>
      <c r="GUX77" s="677"/>
      <c r="GUY77" s="677"/>
      <c r="GUZ77" s="677"/>
      <c r="GVA77" s="677"/>
      <c r="GVB77" s="677"/>
      <c r="GVC77" s="677"/>
      <c r="GVD77" s="677"/>
      <c r="GVE77" s="677"/>
      <c r="GVF77" s="677"/>
      <c r="GVG77" s="677"/>
      <c r="GVH77" s="677"/>
      <c r="GVI77" s="677"/>
      <c r="GVJ77" s="677"/>
      <c r="GVK77" s="677"/>
      <c r="GVL77" s="677"/>
      <c r="GVM77" s="677"/>
      <c r="GVN77" s="677"/>
      <c r="GVO77" s="677"/>
      <c r="GVP77" s="677"/>
      <c r="GVQ77" s="677"/>
      <c r="GVR77" s="677"/>
      <c r="GVS77" s="677"/>
      <c r="GVT77" s="677"/>
      <c r="GVU77" s="677"/>
      <c r="GVV77" s="677"/>
      <c r="GVW77" s="677"/>
      <c r="GVX77" s="677"/>
      <c r="GVY77" s="677"/>
      <c r="GVZ77" s="677"/>
      <c r="GWA77" s="677"/>
      <c r="GWB77" s="677"/>
      <c r="GWC77" s="677"/>
      <c r="GWD77" s="677"/>
      <c r="GWE77" s="677"/>
      <c r="GWF77" s="677"/>
      <c r="GWG77" s="677"/>
      <c r="GWH77" s="677"/>
      <c r="GWI77" s="677"/>
      <c r="GWJ77" s="677"/>
      <c r="GWK77" s="677"/>
      <c r="GWL77" s="677"/>
      <c r="GWM77" s="677"/>
      <c r="GWN77" s="677"/>
      <c r="GWO77" s="677"/>
      <c r="GWP77" s="677"/>
      <c r="GWQ77" s="677"/>
      <c r="GWR77" s="677"/>
      <c r="GWS77" s="677"/>
      <c r="GWT77" s="677"/>
      <c r="GWU77" s="677"/>
      <c r="GWV77" s="677"/>
      <c r="GWW77" s="677"/>
      <c r="GWX77" s="677"/>
      <c r="GWY77" s="677"/>
      <c r="GWZ77" s="677"/>
      <c r="GXA77" s="677"/>
      <c r="GXB77" s="677"/>
      <c r="GXC77" s="677"/>
      <c r="GXD77" s="677"/>
      <c r="GXE77" s="677"/>
      <c r="GXF77" s="677"/>
      <c r="GXG77" s="677"/>
      <c r="GXH77" s="677"/>
      <c r="GXI77" s="677"/>
      <c r="GXJ77" s="677"/>
      <c r="GXK77" s="677"/>
      <c r="GXL77" s="677"/>
      <c r="GXM77" s="677"/>
      <c r="GXN77" s="677"/>
      <c r="GXO77" s="677"/>
      <c r="GXP77" s="677"/>
      <c r="GXQ77" s="677"/>
      <c r="GXR77" s="677"/>
      <c r="GXS77" s="677"/>
      <c r="GXT77" s="677"/>
      <c r="GXU77" s="677"/>
      <c r="GXV77" s="677"/>
      <c r="GXW77" s="677"/>
      <c r="GXX77" s="677"/>
      <c r="GXY77" s="677"/>
      <c r="GXZ77" s="677"/>
      <c r="GYA77" s="677"/>
      <c r="GYB77" s="677"/>
      <c r="GYC77" s="677"/>
      <c r="GYD77" s="677"/>
      <c r="GYE77" s="677"/>
      <c r="GYF77" s="677"/>
      <c r="GYG77" s="677"/>
      <c r="GYH77" s="677"/>
      <c r="GYI77" s="677"/>
      <c r="GYJ77" s="677"/>
      <c r="GYK77" s="677"/>
      <c r="GYL77" s="677"/>
      <c r="GYM77" s="677"/>
      <c r="GYN77" s="677"/>
      <c r="GYO77" s="677"/>
      <c r="GYP77" s="677"/>
      <c r="GYQ77" s="677"/>
      <c r="GYR77" s="677"/>
      <c r="GYS77" s="677"/>
      <c r="GYT77" s="677"/>
      <c r="GYU77" s="677"/>
      <c r="GYV77" s="677"/>
      <c r="GYW77" s="677"/>
      <c r="GYX77" s="677"/>
      <c r="GYY77" s="677"/>
      <c r="GYZ77" s="677"/>
      <c r="GZA77" s="677"/>
      <c r="GZB77" s="677"/>
      <c r="GZC77" s="677"/>
      <c r="GZD77" s="677"/>
      <c r="GZE77" s="677"/>
      <c r="GZF77" s="677"/>
      <c r="GZG77" s="677"/>
      <c r="GZH77" s="677"/>
      <c r="GZI77" s="677"/>
      <c r="GZJ77" s="677"/>
      <c r="GZK77" s="677"/>
      <c r="GZL77" s="677"/>
      <c r="GZM77" s="677"/>
      <c r="GZN77" s="677"/>
      <c r="GZO77" s="677"/>
      <c r="GZP77" s="677"/>
      <c r="GZQ77" s="677"/>
      <c r="GZR77" s="677"/>
      <c r="GZS77" s="677"/>
      <c r="GZT77" s="677"/>
      <c r="GZU77" s="677"/>
      <c r="GZV77" s="677"/>
      <c r="GZW77" s="677"/>
      <c r="GZX77" s="677"/>
      <c r="GZY77" s="677"/>
      <c r="GZZ77" s="677"/>
      <c r="HAA77" s="677"/>
      <c r="HAB77" s="677"/>
      <c r="HAC77" s="677"/>
      <c r="HAD77" s="677"/>
      <c r="HAE77" s="677"/>
      <c r="HAF77" s="677"/>
      <c r="HAG77" s="677"/>
      <c r="HAH77" s="677"/>
      <c r="HAI77" s="677"/>
      <c r="HAJ77" s="677"/>
      <c r="HAK77" s="677"/>
      <c r="HAL77" s="677"/>
      <c r="HAM77" s="677"/>
      <c r="HAN77" s="677"/>
      <c r="HAO77" s="677"/>
      <c r="HAP77" s="677"/>
      <c r="HAQ77" s="677"/>
      <c r="HAR77" s="677"/>
      <c r="HAS77" s="677"/>
      <c r="HAT77" s="677"/>
      <c r="HAU77" s="677"/>
      <c r="HAV77" s="677"/>
      <c r="HAW77" s="677"/>
      <c r="HAX77" s="677"/>
      <c r="HAY77" s="677"/>
      <c r="HAZ77" s="677"/>
      <c r="HBA77" s="677"/>
      <c r="HBB77" s="677"/>
      <c r="HBC77" s="677"/>
      <c r="HBD77" s="677"/>
      <c r="HBE77" s="677"/>
      <c r="HBF77" s="677"/>
      <c r="HBG77" s="677"/>
      <c r="HBH77" s="677"/>
      <c r="HBI77" s="677"/>
      <c r="HBJ77" s="677"/>
      <c r="HBK77" s="677"/>
      <c r="HBL77" s="677"/>
      <c r="HBM77" s="677"/>
      <c r="HBN77" s="677"/>
      <c r="HBO77" s="677"/>
      <c r="HBP77" s="677"/>
      <c r="HBQ77" s="677"/>
      <c r="HBR77" s="677"/>
      <c r="HBS77" s="677"/>
      <c r="HBT77" s="677"/>
      <c r="HBU77" s="677"/>
      <c r="HBV77" s="677"/>
      <c r="HBW77" s="677"/>
      <c r="HBX77" s="677"/>
      <c r="HBY77" s="677"/>
      <c r="HBZ77" s="677"/>
      <c r="HCA77" s="677"/>
      <c r="HCB77" s="677"/>
      <c r="HCC77" s="677"/>
      <c r="HCD77" s="677"/>
      <c r="HCE77" s="677"/>
      <c r="HCF77" s="677"/>
      <c r="HCG77" s="677"/>
      <c r="HCH77" s="677"/>
      <c r="HCI77" s="677"/>
      <c r="HCJ77" s="677"/>
      <c r="HCK77" s="677"/>
      <c r="HCL77" s="677"/>
      <c r="HCM77" s="677"/>
      <c r="HCN77" s="677"/>
      <c r="HCO77" s="677"/>
      <c r="HCP77" s="677"/>
      <c r="HCQ77" s="677"/>
      <c r="HCR77" s="677"/>
      <c r="HCS77" s="677"/>
      <c r="HCT77" s="677"/>
      <c r="HCU77" s="677"/>
      <c r="HCV77" s="677"/>
      <c r="HCW77" s="677"/>
      <c r="HCX77" s="677"/>
      <c r="HCY77" s="677"/>
      <c r="HCZ77" s="677"/>
      <c r="HDA77" s="677"/>
      <c r="HDB77" s="677"/>
      <c r="HDC77" s="677"/>
      <c r="HDD77" s="677"/>
      <c r="HDE77" s="677"/>
      <c r="HDF77" s="677"/>
      <c r="HDG77" s="677"/>
      <c r="HDH77" s="677"/>
      <c r="HDI77" s="677"/>
      <c r="HDJ77" s="677"/>
      <c r="HDK77" s="677"/>
      <c r="HDL77" s="677"/>
      <c r="HDM77" s="677"/>
      <c r="HDN77" s="677"/>
      <c r="HDO77" s="677"/>
      <c r="HDP77" s="677"/>
      <c r="HDQ77" s="677"/>
      <c r="HDR77" s="677"/>
      <c r="HDS77" s="677"/>
      <c r="HDT77" s="677"/>
      <c r="HDU77" s="677"/>
      <c r="HDV77" s="677"/>
      <c r="HDW77" s="677"/>
      <c r="HDX77" s="677"/>
      <c r="HDY77" s="677"/>
      <c r="HDZ77" s="677"/>
      <c r="HEA77" s="677"/>
      <c r="HEB77" s="677"/>
      <c r="HEC77" s="677"/>
      <c r="HED77" s="677"/>
      <c r="HEE77" s="677"/>
      <c r="HEF77" s="677"/>
      <c r="HEG77" s="677"/>
      <c r="HEH77" s="677"/>
      <c r="HEI77" s="677"/>
      <c r="HEJ77" s="677"/>
      <c r="HEK77" s="677"/>
      <c r="HEL77" s="677"/>
      <c r="HEM77" s="677"/>
      <c r="HEN77" s="677"/>
      <c r="HEO77" s="677"/>
      <c r="HEP77" s="677"/>
      <c r="HEQ77" s="677"/>
      <c r="HER77" s="677"/>
      <c r="HES77" s="677"/>
      <c r="HET77" s="677"/>
      <c r="HEU77" s="677"/>
      <c r="HEV77" s="677"/>
      <c r="HEW77" s="677"/>
      <c r="HEX77" s="677"/>
      <c r="HEY77" s="677"/>
      <c r="HEZ77" s="677"/>
      <c r="HFA77" s="677"/>
      <c r="HFB77" s="677"/>
      <c r="HFC77" s="677"/>
      <c r="HFD77" s="677"/>
      <c r="HFE77" s="677"/>
      <c r="HFF77" s="677"/>
      <c r="HFG77" s="677"/>
      <c r="HFH77" s="677"/>
      <c r="HFI77" s="677"/>
      <c r="HFJ77" s="677"/>
      <c r="HFK77" s="677"/>
      <c r="HFL77" s="677"/>
      <c r="HFM77" s="677"/>
      <c r="HFN77" s="677"/>
      <c r="HFO77" s="677"/>
      <c r="HFP77" s="677"/>
      <c r="HFQ77" s="677"/>
      <c r="HFR77" s="677"/>
      <c r="HFS77" s="677"/>
      <c r="HFT77" s="677"/>
      <c r="HFU77" s="677"/>
      <c r="HFV77" s="677"/>
      <c r="HFW77" s="677"/>
      <c r="HFX77" s="677"/>
      <c r="HFY77" s="677"/>
      <c r="HFZ77" s="677"/>
      <c r="HGA77" s="677"/>
      <c r="HGB77" s="677"/>
      <c r="HGC77" s="677"/>
      <c r="HGD77" s="677"/>
      <c r="HGE77" s="677"/>
      <c r="HGF77" s="677"/>
      <c r="HGG77" s="677"/>
      <c r="HGH77" s="677"/>
      <c r="HGI77" s="677"/>
      <c r="HGJ77" s="677"/>
      <c r="HGK77" s="677"/>
      <c r="HGL77" s="677"/>
      <c r="HGM77" s="677"/>
      <c r="HGN77" s="677"/>
      <c r="HGO77" s="677"/>
      <c r="HGP77" s="677"/>
      <c r="HGQ77" s="677"/>
      <c r="HGR77" s="677"/>
      <c r="HGS77" s="677"/>
      <c r="HGT77" s="677"/>
      <c r="HGU77" s="677"/>
      <c r="HGV77" s="677"/>
      <c r="HGW77" s="677"/>
      <c r="HGX77" s="677"/>
      <c r="HGY77" s="677"/>
      <c r="HGZ77" s="677"/>
      <c r="HHA77" s="677"/>
      <c r="HHB77" s="677"/>
      <c r="HHC77" s="677"/>
      <c r="HHD77" s="677"/>
      <c r="HHE77" s="677"/>
      <c r="HHF77" s="677"/>
      <c r="HHG77" s="677"/>
      <c r="HHH77" s="677"/>
      <c r="HHI77" s="677"/>
      <c r="HHJ77" s="677"/>
      <c r="HHK77" s="677"/>
      <c r="HHL77" s="677"/>
      <c r="HHM77" s="677"/>
      <c r="HHN77" s="677"/>
      <c r="HHO77" s="677"/>
      <c r="HHP77" s="677"/>
      <c r="HHQ77" s="677"/>
      <c r="HHR77" s="677"/>
      <c r="HHS77" s="677"/>
      <c r="HHT77" s="677"/>
      <c r="HHU77" s="677"/>
      <c r="HHV77" s="677"/>
      <c r="HHW77" s="677"/>
      <c r="HHX77" s="677"/>
      <c r="HHY77" s="677"/>
      <c r="HHZ77" s="677"/>
      <c r="HIA77" s="677"/>
      <c r="HIB77" s="677"/>
      <c r="HIC77" s="677"/>
      <c r="HID77" s="677"/>
      <c r="HIE77" s="677"/>
      <c r="HIF77" s="677"/>
      <c r="HIG77" s="677"/>
      <c r="HIH77" s="677"/>
      <c r="HII77" s="677"/>
      <c r="HIJ77" s="677"/>
      <c r="HIK77" s="677"/>
      <c r="HIL77" s="677"/>
      <c r="HIM77" s="677"/>
      <c r="HIN77" s="677"/>
      <c r="HIO77" s="677"/>
      <c r="HIP77" s="677"/>
      <c r="HIQ77" s="677"/>
      <c r="HIR77" s="677"/>
      <c r="HIS77" s="677"/>
      <c r="HIT77" s="677"/>
      <c r="HIU77" s="677"/>
      <c r="HIV77" s="677"/>
      <c r="HIW77" s="677"/>
      <c r="HIX77" s="677"/>
      <c r="HIY77" s="677"/>
      <c r="HIZ77" s="677"/>
      <c r="HJA77" s="677"/>
      <c r="HJB77" s="677"/>
      <c r="HJC77" s="677"/>
      <c r="HJD77" s="677"/>
      <c r="HJE77" s="677"/>
      <c r="HJF77" s="677"/>
      <c r="HJG77" s="677"/>
      <c r="HJH77" s="677"/>
      <c r="HJI77" s="677"/>
      <c r="HJJ77" s="677"/>
      <c r="HJK77" s="677"/>
      <c r="HJL77" s="677"/>
      <c r="HJM77" s="677"/>
      <c r="HJN77" s="677"/>
      <c r="HJO77" s="677"/>
      <c r="HJP77" s="677"/>
      <c r="HJQ77" s="677"/>
      <c r="HJR77" s="677"/>
      <c r="HJS77" s="677"/>
      <c r="HJT77" s="677"/>
      <c r="HJU77" s="677"/>
      <c r="HJV77" s="677"/>
      <c r="HJW77" s="677"/>
      <c r="HJX77" s="677"/>
      <c r="HJY77" s="677"/>
      <c r="HJZ77" s="677"/>
      <c r="HKA77" s="677"/>
      <c r="HKB77" s="677"/>
      <c r="HKC77" s="677"/>
      <c r="HKD77" s="677"/>
      <c r="HKE77" s="677"/>
      <c r="HKF77" s="677"/>
      <c r="HKG77" s="677"/>
      <c r="HKH77" s="677"/>
      <c r="HKI77" s="677"/>
      <c r="HKJ77" s="677"/>
      <c r="HKK77" s="677"/>
      <c r="HKL77" s="677"/>
      <c r="HKM77" s="677"/>
      <c r="HKN77" s="677"/>
      <c r="HKO77" s="677"/>
      <c r="HKP77" s="677"/>
      <c r="HKQ77" s="677"/>
      <c r="HKR77" s="677"/>
      <c r="HKS77" s="677"/>
      <c r="HKT77" s="677"/>
      <c r="HKU77" s="677"/>
      <c r="HKV77" s="677"/>
      <c r="HKW77" s="677"/>
      <c r="HKX77" s="677"/>
      <c r="HKY77" s="677"/>
      <c r="HKZ77" s="677"/>
      <c r="HLA77" s="677"/>
      <c r="HLB77" s="677"/>
      <c r="HLC77" s="677"/>
      <c r="HLD77" s="677"/>
      <c r="HLE77" s="677"/>
      <c r="HLF77" s="677"/>
      <c r="HLG77" s="677"/>
      <c r="HLH77" s="677"/>
      <c r="HLI77" s="677"/>
      <c r="HLJ77" s="677"/>
      <c r="HLK77" s="677"/>
      <c r="HLL77" s="677"/>
      <c r="HLM77" s="677"/>
      <c r="HLN77" s="677"/>
      <c r="HLO77" s="677"/>
      <c r="HLP77" s="677"/>
      <c r="HLQ77" s="677"/>
      <c r="HLR77" s="677"/>
      <c r="HLS77" s="677"/>
      <c r="HLT77" s="677"/>
      <c r="HLU77" s="677"/>
      <c r="HLV77" s="677"/>
      <c r="HLW77" s="677"/>
      <c r="HLX77" s="677"/>
      <c r="HLY77" s="677"/>
      <c r="HLZ77" s="677"/>
      <c r="HMA77" s="677"/>
      <c r="HMB77" s="677"/>
      <c r="HMC77" s="677"/>
      <c r="HMD77" s="677"/>
      <c r="HME77" s="677"/>
      <c r="HMF77" s="677"/>
      <c r="HMG77" s="677"/>
      <c r="HMH77" s="677"/>
      <c r="HMI77" s="677"/>
      <c r="HMJ77" s="677"/>
      <c r="HMK77" s="677"/>
      <c r="HML77" s="677"/>
      <c r="HMM77" s="677"/>
      <c r="HMN77" s="677"/>
      <c r="HMO77" s="677"/>
      <c r="HMP77" s="677"/>
      <c r="HMQ77" s="677"/>
      <c r="HMR77" s="677"/>
      <c r="HMS77" s="677"/>
      <c r="HMT77" s="677"/>
      <c r="HMU77" s="677"/>
      <c r="HMV77" s="677"/>
      <c r="HMW77" s="677"/>
      <c r="HMX77" s="677"/>
      <c r="HMY77" s="677"/>
      <c r="HMZ77" s="677"/>
      <c r="HNA77" s="677"/>
      <c r="HNB77" s="677"/>
      <c r="HNC77" s="677"/>
      <c r="HND77" s="677"/>
      <c r="HNE77" s="677"/>
      <c r="HNF77" s="677"/>
      <c r="HNG77" s="677"/>
      <c r="HNH77" s="677"/>
      <c r="HNI77" s="677"/>
      <c r="HNJ77" s="677"/>
      <c r="HNK77" s="677"/>
      <c r="HNL77" s="677"/>
      <c r="HNM77" s="677"/>
      <c r="HNN77" s="677"/>
      <c r="HNO77" s="677"/>
      <c r="HNP77" s="677"/>
      <c r="HNQ77" s="677"/>
      <c r="HNR77" s="677"/>
      <c r="HNS77" s="677"/>
      <c r="HNT77" s="677"/>
      <c r="HNU77" s="677"/>
      <c r="HNV77" s="677"/>
      <c r="HNW77" s="677"/>
      <c r="HNX77" s="677"/>
      <c r="HNY77" s="677"/>
      <c r="HNZ77" s="677"/>
      <c r="HOA77" s="677"/>
      <c r="HOB77" s="677"/>
      <c r="HOC77" s="677"/>
      <c r="HOD77" s="677"/>
      <c r="HOE77" s="677"/>
      <c r="HOF77" s="677"/>
      <c r="HOG77" s="677"/>
      <c r="HOH77" s="677"/>
      <c r="HOI77" s="677"/>
      <c r="HOJ77" s="677"/>
      <c r="HOK77" s="677"/>
      <c r="HOL77" s="677"/>
      <c r="HOM77" s="677"/>
      <c r="HON77" s="677"/>
      <c r="HOO77" s="677"/>
      <c r="HOP77" s="677"/>
      <c r="HOQ77" s="677"/>
      <c r="HOR77" s="677"/>
      <c r="HOS77" s="677"/>
      <c r="HOT77" s="677"/>
      <c r="HOU77" s="677"/>
      <c r="HOV77" s="677"/>
      <c r="HOW77" s="677"/>
      <c r="HOX77" s="677"/>
      <c r="HOY77" s="677"/>
      <c r="HOZ77" s="677"/>
      <c r="HPA77" s="677"/>
      <c r="HPB77" s="677"/>
      <c r="HPC77" s="677"/>
      <c r="HPD77" s="677"/>
      <c r="HPE77" s="677"/>
      <c r="HPF77" s="677"/>
      <c r="HPG77" s="677"/>
      <c r="HPH77" s="677"/>
      <c r="HPI77" s="677"/>
      <c r="HPJ77" s="677"/>
      <c r="HPK77" s="677"/>
      <c r="HPL77" s="677"/>
      <c r="HPM77" s="677"/>
      <c r="HPN77" s="677"/>
      <c r="HPO77" s="677"/>
      <c r="HPP77" s="677"/>
      <c r="HPQ77" s="677"/>
      <c r="HPR77" s="677"/>
      <c r="HPS77" s="677"/>
      <c r="HPT77" s="677"/>
      <c r="HPU77" s="677"/>
      <c r="HPV77" s="677"/>
      <c r="HPW77" s="677"/>
      <c r="HPX77" s="677"/>
      <c r="HPY77" s="677"/>
      <c r="HPZ77" s="677"/>
      <c r="HQA77" s="677"/>
      <c r="HQB77" s="677"/>
      <c r="HQC77" s="677"/>
      <c r="HQD77" s="677"/>
      <c r="HQE77" s="677"/>
      <c r="HQF77" s="677"/>
      <c r="HQG77" s="677"/>
      <c r="HQH77" s="677"/>
      <c r="HQI77" s="677"/>
      <c r="HQJ77" s="677"/>
      <c r="HQK77" s="677"/>
      <c r="HQL77" s="677"/>
      <c r="HQM77" s="677"/>
      <c r="HQN77" s="677"/>
      <c r="HQO77" s="677"/>
      <c r="HQP77" s="677"/>
      <c r="HQQ77" s="677"/>
      <c r="HQR77" s="677"/>
      <c r="HQS77" s="677"/>
      <c r="HQT77" s="677"/>
      <c r="HQU77" s="677"/>
      <c r="HQV77" s="677"/>
      <c r="HQW77" s="677"/>
      <c r="HQX77" s="677"/>
      <c r="HQY77" s="677"/>
      <c r="HQZ77" s="677"/>
      <c r="HRA77" s="677"/>
      <c r="HRB77" s="677"/>
      <c r="HRC77" s="677"/>
      <c r="HRD77" s="677"/>
      <c r="HRE77" s="677"/>
      <c r="HRF77" s="677"/>
      <c r="HRG77" s="677"/>
      <c r="HRH77" s="677"/>
      <c r="HRI77" s="677"/>
      <c r="HRJ77" s="677"/>
      <c r="HRK77" s="677"/>
      <c r="HRL77" s="677"/>
      <c r="HRM77" s="677"/>
      <c r="HRN77" s="677"/>
      <c r="HRO77" s="677"/>
      <c r="HRP77" s="677"/>
      <c r="HRQ77" s="677"/>
      <c r="HRR77" s="677"/>
      <c r="HRS77" s="677"/>
      <c r="HRT77" s="677"/>
      <c r="HRU77" s="677"/>
      <c r="HRV77" s="677"/>
      <c r="HRW77" s="677"/>
      <c r="HRX77" s="677"/>
      <c r="HRY77" s="677"/>
      <c r="HRZ77" s="677"/>
      <c r="HSA77" s="677"/>
      <c r="HSB77" s="677"/>
      <c r="HSC77" s="677"/>
      <c r="HSD77" s="677"/>
      <c r="HSE77" s="677"/>
      <c r="HSF77" s="677"/>
      <c r="HSG77" s="677"/>
      <c r="HSH77" s="677"/>
      <c r="HSI77" s="677"/>
      <c r="HSJ77" s="677"/>
      <c r="HSK77" s="677"/>
      <c r="HSL77" s="677"/>
      <c r="HSM77" s="677"/>
      <c r="HSN77" s="677"/>
      <c r="HSO77" s="677"/>
      <c r="HSP77" s="677"/>
      <c r="HSQ77" s="677"/>
      <c r="HSR77" s="677"/>
      <c r="HSS77" s="677"/>
      <c r="HST77" s="677"/>
      <c r="HSU77" s="677"/>
      <c r="HSV77" s="677"/>
      <c r="HSW77" s="677"/>
      <c r="HSX77" s="677"/>
      <c r="HSY77" s="677"/>
      <c r="HSZ77" s="677"/>
      <c r="HTA77" s="677"/>
      <c r="HTB77" s="677"/>
      <c r="HTC77" s="677"/>
      <c r="HTD77" s="677"/>
      <c r="HTE77" s="677"/>
      <c r="HTF77" s="677"/>
      <c r="HTG77" s="677"/>
      <c r="HTH77" s="677"/>
      <c r="HTI77" s="677"/>
      <c r="HTJ77" s="677"/>
      <c r="HTK77" s="677"/>
      <c r="HTL77" s="677"/>
      <c r="HTM77" s="677"/>
      <c r="HTN77" s="677"/>
      <c r="HTO77" s="677"/>
      <c r="HTP77" s="677"/>
      <c r="HTQ77" s="677"/>
      <c r="HTR77" s="677"/>
      <c r="HTS77" s="677"/>
      <c r="HTT77" s="677"/>
      <c r="HTU77" s="677"/>
      <c r="HTV77" s="677"/>
      <c r="HTW77" s="677"/>
      <c r="HTX77" s="677"/>
      <c r="HTY77" s="677"/>
      <c r="HTZ77" s="677"/>
      <c r="HUA77" s="677"/>
      <c r="HUB77" s="677"/>
      <c r="HUC77" s="677"/>
      <c r="HUD77" s="677"/>
      <c r="HUE77" s="677"/>
      <c r="HUF77" s="677"/>
      <c r="HUG77" s="677"/>
      <c r="HUH77" s="677"/>
      <c r="HUI77" s="677"/>
      <c r="HUJ77" s="677"/>
      <c r="HUK77" s="677"/>
      <c r="HUL77" s="677"/>
      <c r="HUM77" s="677"/>
      <c r="HUN77" s="677"/>
      <c r="HUO77" s="677"/>
      <c r="HUP77" s="677"/>
      <c r="HUQ77" s="677"/>
      <c r="HUR77" s="677"/>
      <c r="HUS77" s="677"/>
      <c r="HUT77" s="677"/>
      <c r="HUU77" s="677"/>
      <c r="HUV77" s="677"/>
      <c r="HUW77" s="677"/>
      <c r="HUX77" s="677"/>
      <c r="HUY77" s="677"/>
      <c r="HUZ77" s="677"/>
      <c r="HVA77" s="677"/>
      <c r="HVB77" s="677"/>
      <c r="HVC77" s="677"/>
      <c r="HVD77" s="677"/>
      <c r="HVE77" s="677"/>
      <c r="HVF77" s="677"/>
      <c r="HVG77" s="677"/>
      <c r="HVH77" s="677"/>
      <c r="HVI77" s="677"/>
      <c r="HVJ77" s="677"/>
      <c r="HVK77" s="677"/>
      <c r="HVL77" s="677"/>
      <c r="HVM77" s="677"/>
      <c r="HVN77" s="677"/>
      <c r="HVO77" s="677"/>
      <c r="HVP77" s="677"/>
      <c r="HVQ77" s="677"/>
      <c r="HVR77" s="677"/>
      <c r="HVS77" s="677"/>
      <c r="HVT77" s="677"/>
      <c r="HVU77" s="677"/>
      <c r="HVV77" s="677"/>
      <c r="HVW77" s="677"/>
      <c r="HVX77" s="677"/>
      <c r="HVY77" s="677"/>
      <c r="HVZ77" s="677"/>
      <c r="HWA77" s="677"/>
      <c r="HWB77" s="677"/>
      <c r="HWC77" s="677"/>
      <c r="HWD77" s="677"/>
      <c r="HWE77" s="677"/>
      <c r="HWF77" s="677"/>
      <c r="HWG77" s="677"/>
      <c r="HWH77" s="677"/>
      <c r="HWI77" s="677"/>
      <c r="HWJ77" s="677"/>
      <c r="HWK77" s="677"/>
      <c r="HWL77" s="677"/>
      <c r="HWM77" s="677"/>
      <c r="HWN77" s="677"/>
      <c r="HWO77" s="677"/>
      <c r="HWP77" s="677"/>
      <c r="HWQ77" s="677"/>
      <c r="HWR77" s="677"/>
      <c r="HWS77" s="677"/>
      <c r="HWT77" s="677"/>
      <c r="HWU77" s="677"/>
      <c r="HWV77" s="677"/>
      <c r="HWW77" s="677"/>
      <c r="HWX77" s="677"/>
      <c r="HWY77" s="677"/>
      <c r="HWZ77" s="677"/>
      <c r="HXA77" s="677"/>
      <c r="HXB77" s="677"/>
      <c r="HXC77" s="677"/>
      <c r="HXD77" s="677"/>
      <c r="HXE77" s="677"/>
      <c r="HXF77" s="677"/>
      <c r="HXG77" s="677"/>
      <c r="HXH77" s="677"/>
      <c r="HXI77" s="677"/>
      <c r="HXJ77" s="677"/>
      <c r="HXK77" s="677"/>
      <c r="HXL77" s="677"/>
      <c r="HXM77" s="677"/>
      <c r="HXN77" s="677"/>
      <c r="HXO77" s="677"/>
      <c r="HXP77" s="677"/>
      <c r="HXQ77" s="677"/>
      <c r="HXR77" s="677"/>
      <c r="HXS77" s="677"/>
      <c r="HXT77" s="677"/>
      <c r="HXU77" s="677"/>
      <c r="HXV77" s="677"/>
      <c r="HXW77" s="677"/>
      <c r="HXX77" s="677"/>
      <c r="HXY77" s="677"/>
      <c r="HXZ77" s="677"/>
      <c r="HYA77" s="677"/>
      <c r="HYB77" s="677"/>
      <c r="HYC77" s="677"/>
      <c r="HYD77" s="677"/>
      <c r="HYE77" s="677"/>
      <c r="HYF77" s="677"/>
      <c r="HYG77" s="677"/>
      <c r="HYH77" s="677"/>
      <c r="HYI77" s="677"/>
      <c r="HYJ77" s="677"/>
      <c r="HYK77" s="677"/>
      <c r="HYL77" s="677"/>
      <c r="HYM77" s="677"/>
      <c r="HYN77" s="677"/>
      <c r="HYO77" s="677"/>
      <c r="HYP77" s="677"/>
      <c r="HYQ77" s="677"/>
      <c r="HYR77" s="677"/>
      <c r="HYS77" s="677"/>
      <c r="HYT77" s="677"/>
      <c r="HYU77" s="677"/>
      <c r="HYV77" s="677"/>
      <c r="HYW77" s="677"/>
      <c r="HYX77" s="677"/>
      <c r="HYY77" s="677"/>
      <c r="HYZ77" s="677"/>
      <c r="HZA77" s="677"/>
      <c r="HZB77" s="677"/>
      <c r="HZC77" s="677"/>
      <c r="HZD77" s="677"/>
      <c r="HZE77" s="677"/>
      <c r="HZF77" s="677"/>
      <c r="HZG77" s="677"/>
      <c r="HZH77" s="677"/>
      <c r="HZI77" s="677"/>
      <c r="HZJ77" s="677"/>
      <c r="HZK77" s="677"/>
      <c r="HZL77" s="677"/>
      <c r="HZM77" s="677"/>
      <c r="HZN77" s="677"/>
      <c r="HZO77" s="677"/>
      <c r="HZP77" s="677"/>
      <c r="HZQ77" s="677"/>
      <c r="HZR77" s="677"/>
      <c r="HZS77" s="677"/>
      <c r="HZT77" s="677"/>
      <c r="HZU77" s="677"/>
      <c r="HZV77" s="677"/>
      <c r="HZW77" s="677"/>
      <c r="HZX77" s="677"/>
      <c r="HZY77" s="677"/>
      <c r="HZZ77" s="677"/>
      <c r="IAA77" s="677"/>
      <c r="IAB77" s="677"/>
      <c r="IAC77" s="677"/>
      <c r="IAD77" s="677"/>
      <c r="IAE77" s="677"/>
      <c r="IAF77" s="677"/>
      <c r="IAG77" s="677"/>
      <c r="IAH77" s="677"/>
      <c r="IAI77" s="677"/>
      <c r="IAJ77" s="677"/>
      <c r="IAK77" s="677"/>
      <c r="IAL77" s="677"/>
      <c r="IAM77" s="677"/>
      <c r="IAN77" s="677"/>
      <c r="IAO77" s="677"/>
      <c r="IAP77" s="677"/>
      <c r="IAQ77" s="677"/>
      <c r="IAR77" s="677"/>
      <c r="IAS77" s="677"/>
      <c r="IAT77" s="677"/>
      <c r="IAU77" s="677"/>
      <c r="IAV77" s="677"/>
      <c r="IAW77" s="677"/>
      <c r="IAX77" s="677"/>
      <c r="IAY77" s="677"/>
      <c r="IAZ77" s="677"/>
      <c r="IBA77" s="677"/>
      <c r="IBB77" s="677"/>
      <c r="IBC77" s="677"/>
      <c r="IBD77" s="677"/>
      <c r="IBE77" s="677"/>
      <c r="IBF77" s="677"/>
      <c r="IBG77" s="677"/>
      <c r="IBH77" s="677"/>
      <c r="IBI77" s="677"/>
      <c r="IBJ77" s="677"/>
      <c r="IBK77" s="677"/>
      <c r="IBL77" s="677"/>
      <c r="IBM77" s="677"/>
      <c r="IBN77" s="677"/>
      <c r="IBO77" s="677"/>
      <c r="IBP77" s="677"/>
      <c r="IBQ77" s="677"/>
      <c r="IBR77" s="677"/>
      <c r="IBS77" s="677"/>
      <c r="IBT77" s="677"/>
      <c r="IBU77" s="677"/>
      <c r="IBV77" s="677"/>
      <c r="IBW77" s="677"/>
      <c r="IBX77" s="677"/>
      <c r="IBY77" s="677"/>
      <c r="IBZ77" s="677"/>
      <c r="ICA77" s="677"/>
      <c r="ICB77" s="677"/>
      <c r="ICC77" s="677"/>
      <c r="ICD77" s="677"/>
      <c r="ICE77" s="677"/>
      <c r="ICF77" s="677"/>
      <c r="ICG77" s="677"/>
      <c r="ICH77" s="677"/>
      <c r="ICI77" s="677"/>
      <c r="ICJ77" s="677"/>
      <c r="ICK77" s="677"/>
      <c r="ICL77" s="677"/>
      <c r="ICM77" s="677"/>
      <c r="ICN77" s="677"/>
      <c r="ICO77" s="677"/>
      <c r="ICP77" s="677"/>
      <c r="ICQ77" s="677"/>
      <c r="ICR77" s="677"/>
      <c r="ICS77" s="677"/>
      <c r="ICT77" s="677"/>
      <c r="ICU77" s="677"/>
      <c r="ICV77" s="677"/>
      <c r="ICW77" s="677"/>
      <c r="ICX77" s="677"/>
      <c r="ICY77" s="677"/>
      <c r="ICZ77" s="677"/>
      <c r="IDA77" s="677"/>
      <c r="IDB77" s="677"/>
      <c r="IDC77" s="677"/>
      <c r="IDD77" s="677"/>
      <c r="IDE77" s="677"/>
      <c r="IDF77" s="677"/>
      <c r="IDG77" s="677"/>
      <c r="IDH77" s="677"/>
      <c r="IDI77" s="677"/>
      <c r="IDJ77" s="677"/>
      <c r="IDK77" s="677"/>
      <c r="IDL77" s="677"/>
      <c r="IDM77" s="677"/>
      <c r="IDN77" s="677"/>
      <c r="IDO77" s="677"/>
      <c r="IDP77" s="677"/>
      <c r="IDQ77" s="677"/>
      <c r="IDR77" s="677"/>
      <c r="IDS77" s="677"/>
      <c r="IDT77" s="677"/>
      <c r="IDU77" s="677"/>
      <c r="IDV77" s="677"/>
      <c r="IDW77" s="677"/>
      <c r="IDX77" s="677"/>
      <c r="IDY77" s="677"/>
      <c r="IDZ77" s="677"/>
      <c r="IEA77" s="677"/>
      <c r="IEB77" s="677"/>
      <c r="IEC77" s="677"/>
      <c r="IED77" s="677"/>
      <c r="IEE77" s="677"/>
      <c r="IEF77" s="677"/>
      <c r="IEG77" s="677"/>
      <c r="IEH77" s="677"/>
      <c r="IEI77" s="677"/>
      <c r="IEJ77" s="677"/>
      <c r="IEK77" s="677"/>
      <c r="IEL77" s="677"/>
      <c r="IEM77" s="677"/>
      <c r="IEN77" s="677"/>
      <c r="IEO77" s="677"/>
      <c r="IEP77" s="677"/>
      <c r="IEQ77" s="677"/>
      <c r="IER77" s="677"/>
      <c r="IES77" s="677"/>
      <c r="IET77" s="677"/>
      <c r="IEU77" s="677"/>
      <c r="IEV77" s="677"/>
      <c r="IEW77" s="677"/>
      <c r="IEX77" s="677"/>
      <c r="IEY77" s="677"/>
      <c r="IEZ77" s="677"/>
      <c r="IFA77" s="677"/>
      <c r="IFB77" s="677"/>
      <c r="IFC77" s="677"/>
      <c r="IFD77" s="677"/>
      <c r="IFE77" s="677"/>
      <c r="IFF77" s="677"/>
      <c r="IFG77" s="677"/>
      <c r="IFH77" s="677"/>
      <c r="IFI77" s="677"/>
      <c r="IFJ77" s="677"/>
      <c r="IFK77" s="677"/>
      <c r="IFL77" s="677"/>
      <c r="IFM77" s="677"/>
      <c r="IFN77" s="677"/>
      <c r="IFO77" s="677"/>
      <c r="IFP77" s="677"/>
      <c r="IFQ77" s="677"/>
      <c r="IFR77" s="677"/>
      <c r="IFS77" s="677"/>
      <c r="IFT77" s="677"/>
      <c r="IFU77" s="677"/>
      <c r="IFV77" s="677"/>
      <c r="IFW77" s="677"/>
      <c r="IFX77" s="677"/>
      <c r="IFY77" s="677"/>
      <c r="IFZ77" s="677"/>
      <c r="IGA77" s="677"/>
      <c r="IGB77" s="677"/>
      <c r="IGC77" s="677"/>
      <c r="IGD77" s="677"/>
      <c r="IGE77" s="677"/>
      <c r="IGF77" s="677"/>
      <c r="IGG77" s="677"/>
      <c r="IGH77" s="677"/>
      <c r="IGI77" s="677"/>
      <c r="IGJ77" s="677"/>
      <c r="IGK77" s="677"/>
      <c r="IGL77" s="677"/>
      <c r="IGM77" s="677"/>
      <c r="IGN77" s="677"/>
      <c r="IGO77" s="677"/>
      <c r="IGP77" s="677"/>
      <c r="IGQ77" s="677"/>
      <c r="IGR77" s="677"/>
      <c r="IGS77" s="677"/>
      <c r="IGT77" s="677"/>
      <c r="IGU77" s="677"/>
      <c r="IGV77" s="677"/>
      <c r="IGW77" s="677"/>
      <c r="IGX77" s="677"/>
      <c r="IGY77" s="677"/>
      <c r="IGZ77" s="677"/>
      <c r="IHA77" s="677"/>
      <c r="IHB77" s="677"/>
      <c r="IHC77" s="677"/>
      <c r="IHD77" s="677"/>
      <c r="IHE77" s="677"/>
      <c r="IHF77" s="677"/>
      <c r="IHG77" s="677"/>
      <c r="IHH77" s="677"/>
      <c r="IHI77" s="677"/>
      <c r="IHJ77" s="677"/>
      <c r="IHK77" s="677"/>
      <c r="IHL77" s="677"/>
      <c r="IHM77" s="677"/>
      <c r="IHN77" s="677"/>
      <c r="IHO77" s="677"/>
      <c r="IHP77" s="677"/>
      <c r="IHQ77" s="677"/>
      <c r="IHR77" s="677"/>
      <c r="IHS77" s="677"/>
      <c r="IHT77" s="677"/>
      <c r="IHU77" s="677"/>
      <c r="IHV77" s="677"/>
      <c r="IHW77" s="677"/>
      <c r="IHX77" s="677"/>
      <c r="IHY77" s="677"/>
      <c r="IHZ77" s="677"/>
      <c r="IIA77" s="677"/>
      <c r="IIB77" s="677"/>
      <c r="IIC77" s="677"/>
      <c r="IID77" s="677"/>
      <c r="IIE77" s="677"/>
      <c r="IIF77" s="677"/>
      <c r="IIG77" s="677"/>
      <c r="IIH77" s="677"/>
      <c r="III77" s="677"/>
      <c r="IIJ77" s="677"/>
      <c r="IIK77" s="677"/>
      <c r="IIL77" s="677"/>
      <c r="IIM77" s="677"/>
      <c r="IIN77" s="677"/>
      <c r="IIO77" s="677"/>
      <c r="IIP77" s="677"/>
      <c r="IIQ77" s="677"/>
      <c r="IIR77" s="677"/>
      <c r="IIS77" s="677"/>
      <c r="IIT77" s="677"/>
      <c r="IIU77" s="677"/>
      <c r="IIV77" s="677"/>
      <c r="IIW77" s="677"/>
      <c r="IIX77" s="677"/>
      <c r="IIY77" s="677"/>
      <c r="IIZ77" s="677"/>
      <c r="IJA77" s="677"/>
      <c r="IJB77" s="677"/>
      <c r="IJC77" s="677"/>
      <c r="IJD77" s="677"/>
      <c r="IJE77" s="677"/>
      <c r="IJF77" s="677"/>
      <c r="IJG77" s="677"/>
      <c r="IJH77" s="677"/>
      <c r="IJI77" s="677"/>
      <c r="IJJ77" s="677"/>
      <c r="IJK77" s="677"/>
      <c r="IJL77" s="677"/>
      <c r="IJM77" s="677"/>
      <c r="IJN77" s="677"/>
      <c r="IJO77" s="677"/>
      <c r="IJP77" s="677"/>
      <c r="IJQ77" s="677"/>
      <c r="IJR77" s="677"/>
      <c r="IJS77" s="677"/>
      <c r="IJT77" s="677"/>
      <c r="IJU77" s="677"/>
      <c r="IJV77" s="677"/>
      <c r="IJW77" s="677"/>
      <c r="IJX77" s="677"/>
      <c r="IJY77" s="677"/>
      <c r="IJZ77" s="677"/>
      <c r="IKA77" s="677"/>
      <c r="IKB77" s="677"/>
      <c r="IKC77" s="677"/>
      <c r="IKD77" s="677"/>
      <c r="IKE77" s="677"/>
      <c r="IKF77" s="677"/>
      <c r="IKG77" s="677"/>
      <c r="IKH77" s="677"/>
      <c r="IKI77" s="677"/>
      <c r="IKJ77" s="677"/>
      <c r="IKK77" s="677"/>
      <c r="IKL77" s="677"/>
      <c r="IKM77" s="677"/>
      <c r="IKN77" s="677"/>
      <c r="IKO77" s="677"/>
      <c r="IKP77" s="677"/>
      <c r="IKQ77" s="677"/>
      <c r="IKR77" s="677"/>
      <c r="IKS77" s="677"/>
      <c r="IKT77" s="677"/>
      <c r="IKU77" s="677"/>
      <c r="IKV77" s="677"/>
      <c r="IKW77" s="677"/>
      <c r="IKX77" s="677"/>
      <c r="IKY77" s="677"/>
      <c r="IKZ77" s="677"/>
      <c r="ILA77" s="677"/>
      <c r="ILB77" s="677"/>
      <c r="ILC77" s="677"/>
      <c r="ILD77" s="677"/>
      <c r="ILE77" s="677"/>
      <c r="ILF77" s="677"/>
      <c r="ILG77" s="677"/>
      <c r="ILH77" s="677"/>
      <c r="ILI77" s="677"/>
      <c r="ILJ77" s="677"/>
      <c r="ILK77" s="677"/>
      <c r="ILL77" s="677"/>
      <c r="ILM77" s="677"/>
      <c r="ILN77" s="677"/>
      <c r="ILO77" s="677"/>
      <c r="ILP77" s="677"/>
      <c r="ILQ77" s="677"/>
      <c r="ILR77" s="677"/>
      <c r="ILS77" s="677"/>
      <c r="ILT77" s="677"/>
      <c r="ILU77" s="677"/>
      <c r="ILV77" s="677"/>
      <c r="ILW77" s="677"/>
      <c r="ILX77" s="677"/>
      <c r="ILY77" s="677"/>
      <c r="ILZ77" s="677"/>
      <c r="IMA77" s="677"/>
      <c r="IMB77" s="677"/>
      <c r="IMC77" s="677"/>
      <c r="IMD77" s="677"/>
      <c r="IME77" s="677"/>
      <c r="IMF77" s="677"/>
      <c r="IMG77" s="677"/>
      <c r="IMH77" s="677"/>
      <c r="IMI77" s="677"/>
      <c r="IMJ77" s="677"/>
      <c r="IMK77" s="677"/>
      <c r="IML77" s="677"/>
      <c r="IMM77" s="677"/>
      <c r="IMN77" s="677"/>
      <c r="IMO77" s="677"/>
      <c r="IMP77" s="677"/>
      <c r="IMQ77" s="677"/>
      <c r="IMR77" s="677"/>
      <c r="IMS77" s="677"/>
      <c r="IMT77" s="677"/>
      <c r="IMU77" s="677"/>
      <c r="IMV77" s="677"/>
      <c r="IMW77" s="677"/>
      <c r="IMX77" s="677"/>
      <c r="IMY77" s="677"/>
      <c r="IMZ77" s="677"/>
      <c r="INA77" s="677"/>
      <c r="INB77" s="677"/>
      <c r="INC77" s="677"/>
      <c r="IND77" s="677"/>
      <c r="INE77" s="677"/>
      <c r="INF77" s="677"/>
      <c r="ING77" s="677"/>
      <c r="INH77" s="677"/>
      <c r="INI77" s="677"/>
      <c r="INJ77" s="677"/>
      <c r="INK77" s="677"/>
      <c r="INL77" s="677"/>
      <c r="INM77" s="677"/>
      <c r="INN77" s="677"/>
      <c r="INO77" s="677"/>
      <c r="INP77" s="677"/>
      <c r="INQ77" s="677"/>
      <c r="INR77" s="677"/>
      <c r="INS77" s="677"/>
      <c r="INT77" s="677"/>
      <c r="INU77" s="677"/>
      <c r="INV77" s="677"/>
      <c r="INW77" s="677"/>
      <c r="INX77" s="677"/>
      <c r="INY77" s="677"/>
      <c r="INZ77" s="677"/>
      <c r="IOA77" s="677"/>
      <c r="IOB77" s="677"/>
      <c r="IOC77" s="677"/>
      <c r="IOD77" s="677"/>
      <c r="IOE77" s="677"/>
      <c r="IOF77" s="677"/>
      <c r="IOG77" s="677"/>
      <c r="IOH77" s="677"/>
      <c r="IOI77" s="677"/>
      <c r="IOJ77" s="677"/>
      <c r="IOK77" s="677"/>
      <c r="IOL77" s="677"/>
      <c r="IOM77" s="677"/>
      <c r="ION77" s="677"/>
      <c r="IOO77" s="677"/>
      <c r="IOP77" s="677"/>
      <c r="IOQ77" s="677"/>
      <c r="IOR77" s="677"/>
      <c r="IOS77" s="677"/>
      <c r="IOT77" s="677"/>
      <c r="IOU77" s="677"/>
      <c r="IOV77" s="677"/>
      <c r="IOW77" s="677"/>
      <c r="IOX77" s="677"/>
      <c r="IOY77" s="677"/>
      <c r="IOZ77" s="677"/>
      <c r="IPA77" s="677"/>
      <c r="IPB77" s="677"/>
      <c r="IPC77" s="677"/>
      <c r="IPD77" s="677"/>
      <c r="IPE77" s="677"/>
      <c r="IPF77" s="677"/>
      <c r="IPG77" s="677"/>
      <c r="IPH77" s="677"/>
      <c r="IPI77" s="677"/>
      <c r="IPJ77" s="677"/>
      <c r="IPK77" s="677"/>
      <c r="IPL77" s="677"/>
      <c r="IPM77" s="677"/>
      <c r="IPN77" s="677"/>
      <c r="IPO77" s="677"/>
      <c r="IPP77" s="677"/>
      <c r="IPQ77" s="677"/>
      <c r="IPR77" s="677"/>
      <c r="IPS77" s="677"/>
      <c r="IPT77" s="677"/>
      <c r="IPU77" s="677"/>
      <c r="IPV77" s="677"/>
      <c r="IPW77" s="677"/>
      <c r="IPX77" s="677"/>
      <c r="IPY77" s="677"/>
      <c r="IPZ77" s="677"/>
      <c r="IQA77" s="677"/>
      <c r="IQB77" s="677"/>
      <c r="IQC77" s="677"/>
      <c r="IQD77" s="677"/>
      <c r="IQE77" s="677"/>
      <c r="IQF77" s="677"/>
      <c r="IQG77" s="677"/>
      <c r="IQH77" s="677"/>
      <c r="IQI77" s="677"/>
      <c r="IQJ77" s="677"/>
      <c r="IQK77" s="677"/>
      <c r="IQL77" s="677"/>
      <c r="IQM77" s="677"/>
      <c r="IQN77" s="677"/>
      <c r="IQO77" s="677"/>
      <c r="IQP77" s="677"/>
      <c r="IQQ77" s="677"/>
      <c r="IQR77" s="677"/>
      <c r="IQS77" s="677"/>
      <c r="IQT77" s="677"/>
      <c r="IQU77" s="677"/>
      <c r="IQV77" s="677"/>
      <c r="IQW77" s="677"/>
      <c r="IQX77" s="677"/>
      <c r="IQY77" s="677"/>
      <c r="IQZ77" s="677"/>
      <c r="IRA77" s="677"/>
      <c r="IRB77" s="677"/>
      <c r="IRC77" s="677"/>
      <c r="IRD77" s="677"/>
      <c r="IRE77" s="677"/>
      <c r="IRF77" s="677"/>
      <c r="IRG77" s="677"/>
      <c r="IRH77" s="677"/>
      <c r="IRI77" s="677"/>
      <c r="IRJ77" s="677"/>
      <c r="IRK77" s="677"/>
      <c r="IRL77" s="677"/>
      <c r="IRM77" s="677"/>
      <c r="IRN77" s="677"/>
      <c r="IRO77" s="677"/>
      <c r="IRP77" s="677"/>
      <c r="IRQ77" s="677"/>
      <c r="IRR77" s="677"/>
      <c r="IRS77" s="677"/>
      <c r="IRT77" s="677"/>
      <c r="IRU77" s="677"/>
      <c r="IRV77" s="677"/>
      <c r="IRW77" s="677"/>
      <c r="IRX77" s="677"/>
      <c r="IRY77" s="677"/>
      <c r="IRZ77" s="677"/>
      <c r="ISA77" s="677"/>
      <c r="ISB77" s="677"/>
      <c r="ISC77" s="677"/>
      <c r="ISD77" s="677"/>
      <c r="ISE77" s="677"/>
      <c r="ISF77" s="677"/>
      <c r="ISG77" s="677"/>
      <c r="ISH77" s="677"/>
      <c r="ISI77" s="677"/>
      <c r="ISJ77" s="677"/>
      <c r="ISK77" s="677"/>
      <c r="ISL77" s="677"/>
      <c r="ISM77" s="677"/>
      <c r="ISN77" s="677"/>
      <c r="ISO77" s="677"/>
      <c r="ISP77" s="677"/>
      <c r="ISQ77" s="677"/>
      <c r="ISR77" s="677"/>
      <c r="ISS77" s="677"/>
      <c r="IST77" s="677"/>
      <c r="ISU77" s="677"/>
      <c r="ISV77" s="677"/>
      <c r="ISW77" s="677"/>
      <c r="ISX77" s="677"/>
      <c r="ISY77" s="677"/>
      <c r="ISZ77" s="677"/>
      <c r="ITA77" s="677"/>
      <c r="ITB77" s="677"/>
      <c r="ITC77" s="677"/>
      <c r="ITD77" s="677"/>
      <c r="ITE77" s="677"/>
      <c r="ITF77" s="677"/>
      <c r="ITG77" s="677"/>
      <c r="ITH77" s="677"/>
      <c r="ITI77" s="677"/>
      <c r="ITJ77" s="677"/>
      <c r="ITK77" s="677"/>
      <c r="ITL77" s="677"/>
      <c r="ITM77" s="677"/>
      <c r="ITN77" s="677"/>
      <c r="ITO77" s="677"/>
      <c r="ITP77" s="677"/>
      <c r="ITQ77" s="677"/>
      <c r="ITR77" s="677"/>
      <c r="ITS77" s="677"/>
      <c r="ITT77" s="677"/>
      <c r="ITU77" s="677"/>
      <c r="ITV77" s="677"/>
      <c r="ITW77" s="677"/>
      <c r="ITX77" s="677"/>
      <c r="ITY77" s="677"/>
      <c r="ITZ77" s="677"/>
      <c r="IUA77" s="677"/>
      <c r="IUB77" s="677"/>
      <c r="IUC77" s="677"/>
      <c r="IUD77" s="677"/>
      <c r="IUE77" s="677"/>
      <c r="IUF77" s="677"/>
      <c r="IUG77" s="677"/>
      <c r="IUH77" s="677"/>
      <c r="IUI77" s="677"/>
      <c r="IUJ77" s="677"/>
      <c r="IUK77" s="677"/>
      <c r="IUL77" s="677"/>
      <c r="IUM77" s="677"/>
      <c r="IUN77" s="677"/>
      <c r="IUO77" s="677"/>
      <c r="IUP77" s="677"/>
      <c r="IUQ77" s="677"/>
      <c r="IUR77" s="677"/>
      <c r="IUS77" s="677"/>
      <c r="IUT77" s="677"/>
      <c r="IUU77" s="677"/>
      <c r="IUV77" s="677"/>
      <c r="IUW77" s="677"/>
      <c r="IUX77" s="677"/>
      <c r="IUY77" s="677"/>
      <c r="IUZ77" s="677"/>
      <c r="IVA77" s="677"/>
      <c r="IVB77" s="677"/>
      <c r="IVC77" s="677"/>
      <c r="IVD77" s="677"/>
      <c r="IVE77" s="677"/>
      <c r="IVF77" s="677"/>
      <c r="IVG77" s="677"/>
      <c r="IVH77" s="677"/>
      <c r="IVI77" s="677"/>
      <c r="IVJ77" s="677"/>
      <c r="IVK77" s="677"/>
      <c r="IVL77" s="677"/>
      <c r="IVM77" s="677"/>
      <c r="IVN77" s="677"/>
      <c r="IVO77" s="677"/>
      <c r="IVP77" s="677"/>
      <c r="IVQ77" s="677"/>
      <c r="IVR77" s="677"/>
      <c r="IVS77" s="677"/>
      <c r="IVT77" s="677"/>
      <c r="IVU77" s="677"/>
      <c r="IVV77" s="677"/>
      <c r="IVW77" s="677"/>
      <c r="IVX77" s="677"/>
      <c r="IVY77" s="677"/>
      <c r="IVZ77" s="677"/>
      <c r="IWA77" s="677"/>
      <c r="IWB77" s="677"/>
      <c r="IWC77" s="677"/>
      <c r="IWD77" s="677"/>
      <c r="IWE77" s="677"/>
      <c r="IWF77" s="677"/>
      <c r="IWG77" s="677"/>
      <c r="IWH77" s="677"/>
      <c r="IWI77" s="677"/>
      <c r="IWJ77" s="677"/>
      <c r="IWK77" s="677"/>
      <c r="IWL77" s="677"/>
      <c r="IWM77" s="677"/>
      <c r="IWN77" s="677"/>
      <c r="IWO77" s="677"/>
      <c r="IWP77" s="677"/>
      <c r="IWQ77" s="677"/>
      <c r="IWR77" s="677"/>
      <c r="IWS77" s="677"/>
      <c r="IWT77" s="677"/>
      <c r="IWU77" s="677"/>
      <c r="IWV77" s="677"/>
      <c r="IWW77" s="677"/>
      <c r="IWX77" s="677"/>
      <c r="IWY77" s="677"/>
      <c r="IWZ77" s="677"/>
      <c r="IXA77" s="677"/>
      <c r="IXB77" s="677"/>
      <c r="IXC77" s="677"/>
      <c r="IXD77" s="677"/>
      <c r="IXE77" s="677"/>
      <c r="IXF77" s="677"/>
      <c r="IXG77" s="677"/>
      <c r="IXH77" s="677"/>
      <c r="IXI77" s="677"/>
      <c r="IXJ77" s="677"/>
      <c r="IXK77" s="677"/>
      <c r="IXL77" s="677"/>
      <c r="IXM77" s="677"/>
      <c r="IXN77" s="677"/>
      <c r="IXO77" s="677"/>
      <c r="IXP77" s="677"/>
      <c r="IXQ77" s="677"/>
      <c r="IXR77" s="677"/>
      <c r="IXS77" s="677"/>
      <c r="IXT77" s="677"/>
      <c r="IXU77" s="677"/>
      <c r="IXV77" s="677"/>
      <c r="IXW77" s="677"/>
      <c r="IXX77" s="677"/>
      <c r="IXY77" s="677"/>
      <c r="IXZ77" s="677"/>
      <c r="IYA77" s="677"/>
      <c r="IYB77" s="677"/>
      <c r="IYC77" s="677"/>
      <c r="IYD77" s="677"/>
      <c r="IYE77" s="677"/>
      <c r="IYF77" s="677"/>
      <c r="IYG77" s="677"/>
      <c r="IYH77" s="677"/>
      <c r="IYI77" s="677"/>
      <c r="IYJ77" s="677"/>
      <c r="IYK77" s="677"/>
      <c r="IYL77" s="677"/>
      <c r="IYM77" s="677"/>
      <c r="IYN77" s="677"/>
      <c r="IYO77" s="677"/>
      <c r="IYP77" s="677"/>
      <c r="IYQ77" s="677"/>
      <c r="IYR77" s="677"/>
      <c r="IYS77" s="677"/>
      <c r="IYT77" s="677"/>
      <c r="IYU77" s="677"/>
      <c r="IYV77" s="677"/>
      <c r="IYW77" s="677"/>
      <c r="IYX77" s="677"/>
      <c r="IYY77" s="677"/>
      <c r="IYZ77" s="677"/>
      <c r="IZA77" s="677"/>
      <c r="IZB77" s="677"/>
      <c r="IZC77" s="677"/>
      <c r="IZD77" s="677"/>
      <c r="IZE77" s="677"/>
      <c r="IZF77" s="677"/>
      <c r="IZG77" s="677"/>
      <c r="IZH77" s="677"/>
      <c r="IZI77" s="677"/>
      <c r="IZJ77" s="677"/>
      <c r="IZK77" s="677"/>
      <c r="IZL77" s="677"/>
      <c r="IZM77" s="677"/>
      <c r="IZN77" s="677"/>
      <c r="IZO77" s="677"/>
      <c r="IZP77" s="677"/>
      <c r="IZQ77" s="677"/>
      <c r="IZR77" s="677"/>
      <c r="IZS77" s="677"/>
      <c r="IZT77" s="677"/>
      <c r="IZU77" s="677"/>
      <c r="IZV77" s="677"/>
      <c r="IZW77" s="677"/>
      <c r="IZX77" s="677"/>
      <c r="IZY77" s="677"/>
      <c r="IZZ77" s="677"/>
      <c r="JAA77" s="677"/>
      <c r="JAB77" s="677"/>
      <c r="JAC77" s="677"/>
      <c r="JAD77" s="677"/>
      <c r="JAE77" s="677"/>
      <c r="JAF77" s="677"/>
      <c r="JAG77" s="677"/>
      <c r="JAH77" s="677"/>
      <c r="JAI77" s="677"/>
      <c r="JAJ77" s="677"/>
      <c r="JAK77" s="677"/>
      <c r="JAL77" s="677"/>
      <c r="JAM77" s="677"/>
      <c r="JAN77" s="677"/>
      <c r="JAO77" s="677"/>
      <c r="JAP77" s="677"/>
      <c r="JAQ77" s="677"/>
      <c r="JAR77" s="677"/>
      <c r="JAS77" s="677"/>
      <c r="JAT77" s="677"/>
      <c r="JAU77" s="677"/>
      <c r="JAV77" s="677"/>
      <c r="JAW77" s="677"/>
      <c r="JAX77" s="677"/>
      <c r="JAY77" s="677"/>
      <c r="JAZ77" s="677"/>
      <c r="JBA77" s="677"/>
      <c r="JBB77" s="677"/>
      <c r="JBC77" s="677"/>
      <c r="JBD77" s="677"/>
      <c r="JBE77" s="677"/>
      <c r="JBF77" s="677"/>
      <c r="JBG77" s="677"/>
      <c r="JBH77" s="677"/>
      <c r="JBI77" s="677"/>
      <c r="JBJ77" s="677"/>
      <c r="JBK77" s="677"/>
      <c r="JBL77" s="677"/>
      <c r="JBM77" s="677"/>
      <c r="JBN77" s="677"/>
      <c r="JBO77" s="677"/>
      <c r="JBP77" s="677"/>
      <c r="JBQ77" s="677"/>
      <c r="JBR77" s="677"/>
      <c r="JBS77" s="677"/>
      <c r="JBT77" s="677"/>
      <c r="JBU77" s="677"/>
      <c r="JBV77" s="677"/>
      <c r="JBW77" s="677"/>
      <c r="JBX77" s="677"/>
      <c r="JBY77" s="677"/>
      <c r="JBZ77" s="677"/>
      <c r="JCA77" s="677"/>
      <c r="JCB77" s="677"/>
      <c r="JCC77" s="677"/>
      <c r="JCD77" s="677"/>
      <c r="JCE77" s="677"/>
      <c r="JCF77" s="677"/>
      <c r="JCG77" s="677"/>
      <c r="JCH77" s="677"/>
      <c r="JCI77" s="677"/>
      <c r="JCJ77" s="677"/>
      <c r="JCK77" s="677"/>
      <c r="JCL77" s="677"/>
      <c r="JCM77" s="677"/>
      <c r="JCN77" s="677"/>
      <c r="JCO77" s="677"/>
      <c r="JCP77" s="677"/>
      <c r="JCQ77" s="677"/>
      <c r="JCR77" s="677"/>
      <c r="JCS77" s="677"/>
      <c r="JCT77" s="677"/>
      <c r="JCU77" s="677"/>
      <c r="JCV77" s="677"/>
      <c r="JCW77" s="677"/>
      <c r="JCX77" s="677"/>
      <c r="JCY77" s="677"/>
      <c r="JCZ77" s="677"/>
      <c r="JDA77" s="677"/>
      <c r="JDB77" s="677"/>
      <c r="JDC77" s="677"/>
      <c r="JDD77" s="677"/>
      <c r="JDE77" s="677"/>
      <c r="JDF77" s="677"/>
      <c r="JDG77" s="677"/>
      <c r="JDH77" s="677"/>
      <c r="JDI77" s="677"/>
      <c r="JDJ77" s="677"/>
      <c r="JDK77" s="677"/>
      <c r="JDL77" s="677"/>
      <c r="JDM77" s="677"/>
      <c r="JDN77" s="677"/>
      <c r="JDO77" s="677"/>
      <c r="JDP77" s="677"/>
      <c r="JDQ77" s="677"/>
      <c r="JDR77" s="677"/>
      <c r="JDS77" s="677"/>
      <c r="JDT77" s="677"/>
      <c r="JDU77" s="677"/>
      <c r="JDV77" s="677"/>
      <c r="JDW77" s="677"/>
      <c r="JDX77" s="677"/>
      <c r="JDY77" s="677"/>
      <c r="JDZ77" s="677"/>
      <c r="JEA77" s="677"/>
      <c r="JEB77" s="677"/>
      <c r="JEC77" s="677"/>
      <c r="JED77" s="677"/>
      <c r="JEE77" s="677"/>
      <c r="JEF77" s="677"/>
      <c r="JEG77" s="677"/>
      <c r="JEH77" s="677"/>
      <c r="JEI77" s="677"/>
      <c r="JEJ77" s="677"/>
      <c r="JEK77" s="677"/>
      <c r="JEL77" s="677"/>
      <c r="JEM77" s="677"/>
      <c r="JEN77" s="677"/>
      <c r="JEO77" s="677"/>
      <c r="JEP77" s="677"/>
      <c r="JEQ77" s="677"/>
      <c r="JER77" s="677"/>
      <c r="JES77" s="677"/>
      <c r="JET77" s="677"/>
      <c r="JEU77" s="677"/>
      <c r="JEV77" s="677"/>
      <c r="JEW77" s="677"/>
      <c r="JEX77" s="677"/>
      <c r="JEY77" s="677"/>
      <c r="JEZ77" s="677"/>
      <c r="JFA77" s="677"/>
      <c r="JFB77" s="677"/>
      <c r="JFC77" s="677"/>
      <c r="JFD77" s="677"/>
      <c r="JFE77" s="677"/>
      <c r="JFF77" s="677"/>
      <c r="JFG77" s="677"/>
      <c r="JFH77" s="677"/>
      <c r="JFI77" s="677"/>
      <c r="JFJ77" s="677"/>
      <c r="JFK77" s="677"/>
      <c r="JFL77" s="677"/>
      <c r="JFM77" s="677"/>
      <c r="JFN77" s="677"/>
      <c r="JFO77" s="677"/>
      <c r="JFP77" s="677"/>
      <c r="JFQ77" s="677"/>
      <c r="JFR77" s="677"/>
      <c r="JFS77" s="677"/>
      <c r="JFT77" s="677"/>
      <c r="JFU77" s="677"/>
      <c r="JFV77" s="677"/>
      <c r="JFW77" s="677"/>
      <c r="JFX77" s="677"/>
      <c r="JFY77" s="677"/>
      <c r="JFZ77" s="677"/>
      <c r="JGA77" s="677"/>
      <c r="JGB77" s="677"/>
      <c r="JGC77" s="677"/>
      <c r="JGD77" s="677"/>
      <c r="JGE77" s="677"/>
      <c r="JGF77" s="677"/>
      <c r="JGG77" s="677"/>
      <c r="JGH77" s="677"/>
      <c r="JGI77" s="677"/>
      <c r="JGJ77" s="677"/>
      <c r="JGK77" s="677"/>
      <c r="JGL77" s="677"/>
      <c r="JGM77" s="677"/>
      <c r="JGN77" s="677"/>
      <c r="JGO77" s="677"/>
      <c r="JGP77" s="677"/>
      <c r="JGQ77" s="677"/>
      <c r="JGR77" s="677"/>
      <c r="JGS77" s="677"/>
      <c r="JGT77" s="677"/>
      <c r="JGU77" s="677"/>
      <c r="JGV77" s="677"/>
      <c r="JGW77" s="677"/>
      <c r="JGX77" s="677"/>
      <c r="JGY77" s="677"/>
      <c r="JGZ77" s="677"/>
      <c r="JHA77" s="677"/>
      <c r="JHB77" s="677"/>
      <c r="JHC77" s="677"/>
      <c r="JHD77" s="677"/>
      <c r="JHE77" s="677"/>
      <c r="JHF77" s="677"/>
      <c r="JHG77" s="677"/>
      <c r="JHH77" s="677"/>
      <c r="JHI77" s="677"/>
      <c r="JHJ77" s="677"/>
      <c r="JHK77" s="677"/>
      <c r="JHL77" s="677"/>
      <c r="JHM77" s="677"/>
      <c r="JHN77" s="677"/>
      <c r="JHO77" s="677"/>
      <c r="JHP77" s="677"/>
      <c r="JHQ77" s="677"/>
      <c r="JHR77" s="677"/>
      <c r="JHS77" s="677"/>
      <c r="JHT77" s="677"/>
      <c r="JHU77" s="677"/>
      <c r="JHV77" s="677"/>
      <c r="JHW77" s="677"/>
      <c r="JHX77" s="677"/>
      <c r="JHY77" s="677"/>
      <c r="JHZ77" s="677"/>
      <c r="JIA77" s="677"/>
      <c r="JIB77" s="677"/>
      <c r="JIC77" s="677"/>
      <c r="JID77" s="677"/>
      <c r="JIE77" s="677"/>
      <c r="JIF77" s="677"/>
      <c r="JIG77" s="677"/>
      <c r="JIH77" s="677"/>
      <c r="JII77" s="677"/>
      <c r="JIJ77" s="677"/>
      <c r="JIK77" s="677"/>
      <c r="JIL77" s="677"/>
      <c r="JIM77" s="677"/>
      <c r="JIN77" s="677"/>
      <c r="JIO77" s="677"/>
      <c r="JIP77" s="677"/>
      <c r="JIQ77" s="677"/>
      <c r="JIR77" s="677"/>
      <c r="JIS77" s="677"/>
      <c r="JIT77" s="677"/>
      <c r="JIU77" s="677"/>
      <c r="JIV77" s="677"/>
      <c r="JIW77" s="677"/>
      <c r="JIX77" s="677"/>
      <c r="JIY77" s="677"/>
      <c r="JIZ77" s="677"/>
      <c r="JJA77" s="677"/>
      <c r="JJB77" s="677"/>
      <c r="JJC77" s="677"/>
      <c r="JJD77" s="677"/>
      <c r="JJE77" s="677"/>
      <c r="JJF77" s="677"/>
      <c r="JJG77" s="677"/>
      <c r="JJH77" s="677"/>
      <c r="JJI77" s="677"/>
      <c r="JJJ77" s="677"/>
      <c r="JJK77" s="677"/>
      <c r="JJL77" s="677"/>
      <c r="JJM77" s="677"/>
      <c r="JJN77" s="677"/>
      <c r="JJO77" s="677"/>
      <c r="JJP77" s="677"/>
      <c r="JJQ77" s="677"/>
      <c r="JJR77" s="677"/>
      <c r="JJS77" s="677"/>
      <c r="JJT77" s="677"/>
      <c r="JJU77" s="677"/>
      <c r="JJV77" s="677"/>
      <c r="JJW77" s="677"/>
      <c r="JJX77" s="677"/>
      <c r="JJY77" s="677"/>
      <c r="JJZ77" s="677"/>
      <c r="JKA77" s="677"/>
      <c r="JKB77" s="677"/>
      <c r="JKC77" s="677"/>
      <c r="JKD77" s="677"/>
      <c r="JKE77" s="677"/>
      <c r="JKF77" s="677"/>
      <c r="JKG77" s="677"/>
      <c r="JKH77" s="677"/>
      <c r="JKI77" s="677"/>
      <c r="JKJ77" s="677"/>
      <c r="JKK77" s="677"/>
      <c r="JKL77" s="677"/>
      <c r="JKM77" s="677"/>
      <c r="JKN77" s="677"/>
      <c r="JKO77" s="677"/>
      <c r="JKP77" s="677"/>
      <c r="JKQ77" s="677"/>
      <c r="JKR77" s="677"/>
      <c r="JKS77" s="677"/>
      <c r="JKT77" s="677"/>
      <c r="JKU77" s="677"/>
      <c r="JKV77" s="677"/>
      <c r="JKW77" s="677"/>
      <c r="JKX77" s="677"/>
      <c r="JKY77" s="677"/>
      <c r="JKZ77" s="677"/>
      <c r="JLA77" s="677"/>
      <c r="JLB77" s="677"/>
      <c r="JLC77" s="677"/>
      <c r="JLD77" s="677"/>
      <c r="JLE77" s="677"/>
      <c r="JLF77" s="677"/>
      <c r="JLG77" s="677"/>
      <c r="JLH77" s="677"/>
      <c r="JLI77" s="677"/>
      <c r="JLJ77" s="677"/>
      <c r="JLK77" s="677"/>
      <c r="JLL77" s="677"/>
      <c r="JLM77" s="677"/>
      <c r="JLN77" s="677"/>
      <c r="JLO77" s="677"/>
      <c r="JLP77" s="677"/>
      <c r="JLQ77" s="677"/>
      <c r="JLR77" s="677"/>
      <c r="JLS77" s="677"/>
      <c r="JLT77" s="677"/>
      <c r="JLU77" s="677"/>
      <c r="JLV77" s="677"/>
      <c r="JLW77" s="677"/>
      <c r="JLX77" s="677"/>
      <c r="JLY77" s="677"/>
      <c r="JLZ77" s="677"/>
      <c r="JMA77" s="677"/>
      <c r="JMB77" s="677"/>
      <c r="JMC77" s="677"/>
      <c r="JMD77" s="677"/>
      <c r="JME77" s="677"/>
      <c r="JMF77" s="677"/>
      <c r="JMG77" s="677"/>
      <c r="JMH77" s="677"/>
      <c r="JMI77" s="677"/>
      <c r="JMJ77" s="677"/>
      <c r="JMK77" s="677"/>
      <c r="JML77" s="677"/>
      <c r="JMM77" s="677"/>
      <c r="JMN77" s="677"/>
      <c r="JMO77" s="677"/>
      <c r="JMP77" s="677"/>
      <c r="JMQ77" s="677"/>
      <c r="JMR77" s="677"/>
      <c r="JMS77" s="677"/>
      <c r="JMT77" s="677"/>
      <c r="JMU77" s="677"/>
      <c r="JMV77" s="677"/>
      <c r="JMW77" s="677"/>
      <c r="JMX77" s="677"/>
      <c r="JMY77" s="677"/>
      <c r="JMZ77" s="677"/>
      <c r="JNA77" s="677"/>
      <c r="JNB77" s="677"/>
      <c r="JNC77" s="677"/>
      <c r="JND77" s="677"/>
      <c r="JNE77" s="677"/>
      <c r="JNF77" s="677"/>
      <c r="JNG77" s="677"/>
      <c r="JNH77" s="677"/>
      <c r="JNI77" s="677"/>
      <c r="JNJ77" s="677"/>
      <c r="JNK77" s="677"/>
      <c r="JNL77" s="677"/>
      <c r="JNM77" s="677"/>
      <c r="JNN77" s="677"/>
      <c r="JNO77" s="677"/>
      <c r="JNP77" s="677"/>
      <c r="JNQ77" s="677"/>
      <c r="JNR77" s="677"/>
      <c r="JNS77" s="677"/>
      <c r="JNT77" s="677"/>
      <c r="JNU77" s="677"/>
      <c r="JNV77" s="677"/>
      <c r="JNW77" s="677"/>
      <c r="JNX77" s="677"/>
      <c r="JNY77" s="677"/>
      <c r="JNZ77" s="677"/>
      <c r="JOA77" s="677"/>
      <c r="JOB77" s="677"/>
      <c r="JOC77" s="677"/>
      <c r="JOD77" s="677"/>
      <c r="JOE77" s="677"/>
      <c r="JOF77" s="677"/>
      <c r="JOG77" s="677"/>
      <c r="JOH77" s="677"/>
      <c r="JOI77" s="677"/>
      <c r="JOJ77" s="677"/>
      <c r="JOK77" s="677"/>
      <c r="JOL77" s="677"/>
      <c r="JOM77" s="677"/>
      <c r="JON77" s="677"/>
      <c r="JOO77" s="677"/>
      <c r="JOP77" s="677"/>
      <c r="JOQ77" s="677"/>
      <c r="JOR77" s="677"/>
      <c r="JOS77" s="677"/>
      <c r="JOT77" s="677"/>
      <c r="JOU77" s="677"/>
      <c r="JOV77" s="677"/>
      <c r="JOW77" s="677"/>
      <c r="JOX77" s="677"/>
      <c r="JOY77" s="677"/>
      <c r="JOZ77" s="677"/>
      <c r="JPA77" s="677"/>
      <c r="JPB77" s="677"/>
      <c r="JPC77" s="677"/>
      <c r="JPD77" s="677"/>
      <c r="JPE77" s="677"/>
      <c r="JPF77" s="677"/>
      <c r="JPG77" s="677"/>
      <c r="JPH77" s="677"/>
      <c r="JPI77" s="677"/>
      <c r="JPJ77" s="677"/>
      <c r="JPK77" s="677"/>
      <c r="JPL77" s="677"/>
      <c r="JPM77" s="677"/>
      <c r="JPN77" s="677"/>
      <c r="JPO77" s="677"/>
      <c r="JPP77" s="677"/>
      <c r="JPQ77" s="677"/>
      <c r="JPR77" s="677"/>
      <c r="JPS77" s="677"/>
      <c r="JPT77" s="677"/>
      <c r="JPU77" s="677"/>
      <c r="JPV77" s="677"/>
      <c r="JPW77" s="677"/>
      <c r="JPX77" s="677"/>
      <c r="JPY77" s="677"/>
      <c r="JPZ77" s="677"/>
      <c r="JQA77" s="677"/>
      <c r="JQB77" s="677"/>
      <c r="JQC77" s="677"/>
      <c r="JQD77" s="677"/>
      <c r="JQE77" s="677"/>
      <c r="JQF77" s="677"/>
      <c r="JQG77" s="677"/>
      <c r="JQH77" s="677"/>
      <c r="JQI77" s="677"/>
      <c r="JQJ77" s="677"/>
      <c r="JQK77" s="677"/>
      <c r="JQL77" s="677"/>
      <c r="JQM77" s="677"/>
      <c r="JQN77" s="677"/>
      <c r="JQO77" s="677"/>
      <c r="JQP77" s="677"/>
      <c r="JQQ77" s="677"/>
      <c r="JQR77" s="677"/>
      <c r="JQS77" s="677"/>
      <c r="JQT77" s="677"/>
      <c r="JQU77" s="677"/>
      <c r="JQV77" s="677"/>
      <c r="JQW77" s="677"/>
      <c r="JQX77" s="677"/>
      <c r="JQY77" s="677"/>
      <c r="JQZ77" s="677"/>
      <c r="JRA77" s="677"/>
      <c r="JRB77" s="677"/>
      <c r="JRC77" s="677"/>
      <c r="JRD77" s="677"/>
      <c r="JRE77" s="677"/>
      <c r="JRF77" s="677"/>
      <c r="JRG77" s="677"/>
      <c r="JRH77" s="677"/>
      <c r="JRI77" s="677"/>
      <c r="JRJ77" s="677"/>
      <c r="JRK77" s="677"/>
      <c r="JRL77" s="677"/>
      <c r="JRM77" s="677"/>
      <c r="JRN77" s="677"/>
      <c r="JRO77" s="677"/>
      <c r="JRP77" s="677"/>
      <c r="JRQ77" s="677"/>
      <c r="JRR77" s="677"/>
      <c r="JRS77" s="677"/>
      <c r="JRT77" s="677"/>
      <c r="JRU77" s="677"/>
      <c r="JRV77" s="677"/>
      <c r="JRW77" s="677"/>
      <c r="JRX77" s="677"/>
      <c r="JRY77" s="677"/>
      <c r="JRZ77" s="677"/>
      <c r="JSA77" s="677"/>
      <c r="JSB77" s="677"/>
      <c r="JSC77" s="677"/>
      <c r="JSD77" s="677"/>
      <c r="JSE77" s="677"/>
      <c r="JSF77" s="677"/>
      <c r="JSG77" s="677"/>
      <c r="JSH77" s="677"/>
      <c r="JSI77" s="677"/>
      <c r="JSJ77" s="677"/>
      <c r="JSK77" s="677"/>
      <c r="JSL77" s="677"/>
      <c r="JSM77" s="677"/>
      <c r="JSN77" s="677"/>
      <c r="JSO77" s="677"/>
      <c r="JSP77" s="677"/>
      <c r="JSQ77" s="677"/>
      <c r="JSR77" s="677"/>
      <c r="JSS77" s="677"/>
      <c r="JST77" s="677"/>
      <c r="JSU77" s="677"/>
      <c r="JSV77" s="677"/>
      <c r="JSW77" s="677"/>
      <c r="JSX77" s="677"/>
      <c r="JSY77" s="677"/>
      <c r="JSZ77" s="677"/>
      <c r="JTA77" s="677"/>
      <c r="JTB77" s="677"/>
      <c r="JTC77" s="677"/>
      <c r="JTD77" s="677"/>
      <c r="JTE77" s="677"/>
      <c r="JTF77" s="677"/>
      <c r="JTG77" s="677"/>
      <c r="JTH77" s="677"/>
      <c r="JTI77" s="677"/>
      <c r="JTJ77" s="677"/>
      <c r="JTK77" s="677"/>
      <c r="JTL77" s="677"/>
      <c r="JTM77" s="677"/>
      <c r="JTN77" s="677"/>
      <c r="JTO77" s="677"/>
      <c r="JTP77" s="677"/>
      <c r="JTQ77" s="677"/>
      <c r="JTR77" s="677"/>
      <c r="JTS77" s="677"/>
      <c r="JTT77" s="677"/>
      <c r="JTU77" s="677"/>
      <c r="JTV77" s="677"/>
      <c r="JTW77" s="677"/>
      <c r="JTX77" s="677"/>
      <c r="JTY77" s="677"/>
      <c r="JTZ77" s="677"/>
      <c r="JUA77" s="677"/>
      <c r="JUB77" s="677"/>
      <c r="JUC77" s="677"/>
      <c r="JUD77" s="677"/>
      <c r="JUE77" s="677"/>
      <c r="JUF77" s="677"/>
      <c r="JUG77" s="677"/>
      <c r="JUH77" s="677"/>
      <c r="JUI77" s="677"/>
      <c r="JUJ77" s="677"/>
      <c r="JUK77" s="677"/>
      <c r="JUL77" s="677"/>
      <c r="JUM77" s="677"/>
      <c r="JUN77" s="677"/>
      <c r="JUO77" s="677"/>
      <c r="JUP77" s="677"/>
      <c r="JUQ77" s="677"/>
      <c r="JUR77" s="677"/>
      <c r="JUS77" s="677"/>
      <c r="JUT77" s="677"/>
      <c r="JUU77" s="677"/>
      <c r="JUV77" s="677"/>
      <c r="JUW77" s="677"/>
      <c r="JUX77" s="677"/>
      <c r="JUY77" s="677"/>
      <c r="JUZ77" s="677"/>
      <c r="JVA77" s="677"/>
      <c r="JVB77" s="677"/>
      <c r="JVC77" s="677"/>
      <c r="JVD77" s="677"/>
      <c r="JVE77" s="677"/>
      <c r="JVF77" s="677"/>
      <c r="JVG77" s="677"/>
      <c r="JVH77" s="677"/>
      <c r="JVI77" s="677"/>
      <c r="JVJ77" s="677"/>
      <c r="JVK77" s="677"/>
      <c r="JVL77" s="677"/>
      <c r="JVM77" s="677"/>
      <c r="JVN77" s="677"/>
      <c r="JVO77" s="677"/>
      <c r="JVP77" s="677"/>
      <c r="JVQ77" s="677"/>
      <c r="JVR77" s="677"/>
      <c r="JVS77" s="677"/>
      <c r="JVT77" s="677"/>
      <c r="JVU77" s="677"/>
      <c r="JVV77" s="677"/>
      <c r="JVW77" s="677"/>
      <c r="JVX77" s="677"/>
      <c r="JVY77" s="677"/>
      <c r="JVZ77" s="677"/>
      <c r="JWA77" s="677"/>
      <c r="JWB77" s="677"/>
      <c r="JWC77" s="677"/>
      <c r="JWD77" s="677"/>
      <c r="JWE77" s="677"/>
      <c r="JWF77" s="677"/>
      <c r="JWG77" s="677"/>
      <c r="JWH77" s="677"/>
      <c r="JWI77" s="677"/>
      <c r="JWJ77" s="677"/>
      <c r="JWK77" s="677"/>
      <c r="JWL77" s="677"/>
      <c r="JWM77" s="677"/>
      <c r="JWN77" s="677"/>
      <c r="JWO77" s="677"/>
      <c r="JWP77" s="677"/>
      <c r="JWQ77" s="677"/>
      <c r="JWR77" s="677"/>
      <c r="JWS77" s="677"/>
      <c r="JWT77" s="677"/>
      <c r="JWU77" s="677"/>
      <c r="JWV77" s="677"/>
      <c r="JWW77" s="677"/>
      <c r="JWX77" s="677"/>
      <c r="JWY77" s="677"/>
      <c r="JWZ77" s="677"/>
      <c r="JXA77" s="677"/>
      <c r="JXB77" s="677"/>
      <c r="JXC77" s="677"/>
      <c r="JXD77" s="677"/>
      <c r="JXE77" s="677"/>
      <c r="JXF77" s="677"/>
      <c r="JXG77" s="677"/>
      <c r="JXH77" s="677"/>
      <c r="JXI77" s="677"/>
      <c r="JXJ77" s="677"/>
      <c r="JXK77" s="677"/>
      <c r="JXL77" s="677"/>
      <c r="JXM77" s="677"/>
      <c r="JXN77" s="677"/>
      <c r="JXO77" s="677"/>
      <c r="JXP77" s="677"/>
      <c r="JXQ77" s="677"/>
      <c r="JXR77" s="677"/>
      <c r="JXS77" s="677"/>
      <c r="JXT77" s="677"/>
      <c r="JXU77" s="677"/>
      <c r="JXV77" s="677"/>
      <c r="JXW77" s="677"/>
      <c r="JXX77" s="677"/>
      <c r="JXY77" s="677"/>
      <c r="JXZ77" s="677"/>
      <c r="JYA77" s="677"/>
      <c r="JYB77" s="677"/>
      <c r="JYC77" s="677"/>
      <c r="JYD77" s="677"/>
      <c r="JYE77" s="677"/>
      <c r="JYF77" s="677"/>
      <c r="JYG77" s="677"/>
      <c r="JYH77" s="677"/>
      <c r="JYI77" s="677"/>
      <c r="JYJ77" s="677"/>
      <c r="JYK77" s="677"/>
      <c r="JYL77" s="677"/>
      <c r="JYM77" s="677"/>
      <c r="JYN77" s="677"/>
      <c r="JYO77" s="677"/>
      <c r="JYP77" s="677"/>
      <c r="JYQ77" s="677"/>
      <c r="JYR77" s="677"/>
      <c r="JYS77" s="677"/>
      <c r="JYT77" s="677"/>
      <c r="JYU77" s="677"/>
      <c r="JYV77" s="677"/>
      <c r="JYW77" s="677"/>
      <c r="JYX77" s="677"/>
      <c r="JYY77" s="677"/>
      <c r="JYZ77" s="677"/>
      <c r="JZA77" s="677"/>
      <c r="JZB77" s="677"/>
      <c r="JZC77" s="677"/>
      <c r="JZD77" s="677"/>
      <c r="JZE77" s="677"/>
      <c r="JZF77" s="677"/>
      <c r="JZG77" s="677"/>
      <c r="JZH77" s="677"/>
      <c r="JZI77" s="677"/>
      <c r="JZJ77" s="677"/>
      <c r="JZK77" s="677"/>
      <c r="JZL77" s="677"/>
      <c r="JZM77" s="677"/>
      <c r="JZN77" s="677"/>
      <c r="JZO77" s="677"/>
      <c r="JZP77" s="677"/>
      <c r="JZQ77" s="677"/>
      <c r="JZR77" s="677"/>
      <c r="JZS77" s="677"/>
      <c r="JZT77" s="677"/>
      <c r="JZU77" s="677"/>
      <c r="JZV77" s="677"/>
      <c r="JZW77" s="677"/>
      <c r="JZX77" s="677"/>
      <c r="JZY77" s="677"/>
      <c r="JZZ77" s="677"/>
      <c r="KAA77" s="677"/>
      <c r="KAB77" s="677"/>
      <c r="KAC77" s="677"/>
      <c r="KAD77" s="677"/>
      <c r="KAE77" s="677"/>
      <c r="KAF77" s="677"/>
      <c r="KAG77" s="677"/>
      <c r="KAH77" s="677"/>
      <c r="KAI77" s="677"/>
      <c r="KAJ77" s="677"/>
      <c r="KAK77" s="677"/>
      <c r="KAL77" s="677"/>
      <c r="KAM77" s="677"/>
      <c r="KAN77" s="677"/>
      <c r="KAO77" s="677"/>
      <c r="KAP77" s="677"/>
      <c r="KAQ77" s="677"/>
      <c r="KAR77" s="677"/>
      <c r="KAS77" s="677"/>
      <c r="KAT77" s="677"/>
      <c r="KAU77" s="677"/>
      <c r="KAV77" s="677"/>
      <c r="KAW77" s="677"/>
      <c r="KAX77" s="677"/>
      <c r="KAY77" s="677"/>
      <c r="KAZ77" s="677"/>
      <c r="KBA77" s="677"/>
      <c r="KBB77" s="677"/>
      <c r="KBC77" s="677"/>
      <c r="KBD77" s="677"/>
      <c r="KBE77" s="677"/>
      <c r="KBF77" s="677"/>
      <c r="KBG77" s="677"/>
      <c r="KBH77" s="677"/>
      <c r="KBI77" s="677"/>
      <c r="KBJ77" s="677"/>
      <c r="KBK77" s="677"/>
      <c r="KBL77" s="677"/>
      <c r="KBM77" s="677"/>
      <c r="KBN77" s="677"/>
      <c r="KBO77" s="677"/>
      <c r="KBP77" s="677"/>
      <c r="KBQ77" s="677"/>
      <c r="KBR77" s="677"/>
      <c r="KBS77" s="677"/>
      <c r="KBT77" s="677"/>
      <c r="KBU77" s="677"/>
      <c r="KBV77" s="677"/>
      <c r="KBW77" s="677"/>
      <c r="KBX77" s="677"/>
      <c r="KBY77" s="677"/>
      <c r="KBZ77" s="677"/>
      <c r="KCA77" s="677"/>
      <c r="KCB77" s="677"/>
      <c r="KCC77" s="677"/>
      <c r="KCD77" s="677"/>
      <c r="KCE77" s="677"/>
      <c r="KCF77" s="677"/>
      <c r="KCG77" s="677"/>
      <c r="KCH77" s="677"/>
      <c r="KCI77" s="677"/>
      <c r="KCJ77" s="677"/>
      <c r="KCK77" s="677"/>
      <c r="KCL77" s="677"/>
      <c r="KCM77" s="677"/>
      <c r="KCN77" s="677"/>
      <c r="KCO77" s="677"/>
      <c r="KCP77" s="677"/>
      <c r="KCQ77" s="677"/>
      <c r="KCR77" s="677"/>
      <c r="KCS77" s="677"/>
      <c r="KCT77" s="677"/>
      <c r="KCU77" s="677"/>
      <c r="KCV77" s="677"/>
      <c r="KCW77" s="677"/>
      <c r="KCX77" s="677"/>
      <c r="KCY77" s="677"/>
      <c r="KCZ77" s="677"/>
      <c r="KDA77" s="677"/>
      <c r="KDB77" s="677"/>
      <c r="KDC77" s="677"/>
      <c r="KDD77" s="677"/>
      <c r="KDE77" s="677"/>
      <c r="KDF77" s="677"/>
      <c r="KDG77" s="677"/>
      <c r="KDH77" s="677"/>
      <c r="KDI77" s="677"/>
      <c r="KDJ77" s="677"/>
      <c r="KDK77" s="677"/>
      <c r="KDL77" s="677"/>
      <c r="KDM77" s="677"/>
      <c r="KDN77" s="677"/>
      <c r="KDO77" s="677"/>
      <c r="KDP77" s="677"/>
      <c r="KDQ77" s="677"/>
      <c r="KDR77" s="677"/>
      <c r="KDS77" s="677"/>
      <c r="KDT77" s="677"/>
      <c r="KDU77" s="677"/>
      <c r="KDV77" s="677"/>
      <c r="KDW77" s="677"/>
      <c r="KDX77" s="677"/>
      <c r="KDY77" s="677"/>
      <c r="KDZ77" s="677"/>
      <c r="KEA77" s="677"/>
      <c r="KEB77" s="677"/>
      <c r="KEC77" s="677"/>
      <c r="KED77" s="677"/>
      <c r="KEE77" s="677"/>
      <c r="KEF77" s="677"/>
      <c r="KEG77" s="677"/>
      <c r="KEH77" s="677"/>
      <c r="KEI77" s="677"/>
      <c r="KEJ77" s="677"/>
      <c r="KEK77" s="677"/>
      <c r="KEL77" s="677"/>
      <c r="KEM77" s="677"/>
      <c r="KEN77" s="677"/>
      <c r="KEO77" s="677"/>
      <c r="KEP77" s="677"/>
      <c r="KEQ77" s="677"/>
      <c r="KER77" s="677"/>
      <c r="KES77" s="677"/>
      <c r="KET77" s="677"/>
      <c r="KEU77" s="677"/>
      <c r="KEV77" s="677"/>
      <c r="KEW77" s="677"/>
      <c r="KEX77" s="677"/>
      <c r="KEY77" s="677"/>
      <c r="KEZ77" s="677"/>
      <c r="KFA77" s="677"/>
      <c r="KFB77" s="677"/>
      <c r="KFC77" s="677"/>
      <c r="KFD77" s="677"/>
      <c r="KFE77" s="677"/>
      <c r="KFF77" s="677"/>
      <c r="KFG77" s="677"/>
      <c r="KFH77" s="677"/>
      <c r="KFI77" s="677"/>
      <c r="KFJ77" s="677"/>
      <c r="KFK77" s="677"/>
      <c r="KFL77" s="677"/>
      <c r="KFM77" s="677"/>
      <c r="KFN77" s="677"/>
      <c r="KFO77" s="677"/>
      <c r="KFP77" s="677"/>
      <c r="KFQ77" s="677"/>
      <c r="KFR77" s="677"/>
      <c r="KFS77" s="677"/>
      <c r="KFT77" s="677"/>
      <c r="KFU77" s="677"/>
      <c r="KFV77" s="677"/>
      <c r="KFW77" s="677"/>
      <c r="KFX77" s="677"/>
      <c r="KFY77" s="677"/>
      <c r="KFZ77" s="677"/>
      <c r="KGA77" s="677"/>
      <c r="KGB77" s="677"/>
      <c r="KGC77" s="677"/>
      <c r="KGD77" s="677"/>
      <c r="KGE77" s="677"/>
      <c r="KGF77" s="677"/>
      <c r="KGG77" s="677"/>
      <c r="KGH77" s="677"/>
      <c r="KGI77" s="677"/>
      <c r="KGJ77" s="677"/>
      <c r="KGK77" s="677"/>
      <c r="KGL77" s="677"/>
      <c r="KGM77" s="677"/>
      <c r="KGN77" s="677"/>
      <c r="KGO77" s="677"/>
      <c r="KGP77" s="677"/>
      <c r="KGQ77" s="677"/>
      <c r="KGR77" s="677"/>
      <c r="KGS77" s="677"/>
      <c r="KGT77" s="677"/>
      <c r="KGU77" s="677"/>
      <c r="KGV77" s="677"/>
      <c r="KGW77" s="677"/>
      <c r="KGX77" s="677"/>
      <c r="KGY77" s="677"/>
      <c r="KGZ77" s="677"/>
      <c r="KHA77" s="677"/>
      <c r="KHB77" s="677"/>
      <c r="KHC77" s="677"/>
      <c r="KHD77" s="677"/>
      <c r="KHE77" s="677"/>
      <c r="KHF77" s="677"/>
      <c r="KHG77" s="677"/>
      <c r="KHH77" s="677"/>
      <c r="KHI77" s="677"/>
      <c r="KHJ77" s="677"/>
      <c r="KHK77" s="677"/>
      <c r="KHL77" s="677"/>
      <c r="KHM77" s="677"/>
      <c r="KHN77" s="677"/>
      <c r="KHO77" s="677"/>
      <c r="KHP77" s="677"/>
      <c r="KHQ77" s="677"/>
      <c r="KHR77" s="677"/>
      <c r="KHS77" s="677"/>
      <c r="KHT77" s="677"/>
      <c r="KHU77" s="677"/>
      <c r="KHV77" s="677"/>
      <c r="KHW77" s="677"/>
      <c r="KHX77" s="677"/>
      <c r="KHY77" s="677"/>
      <c r="KHZ77" s="677"/>
      <c r="KIA77" s="677"/>
      <c r="KIB77" s="677"/>
      <c r="KIC77" s="677"/>
      <c r="KID77" s="677"/>
      <c r="KIE77" s="677"/>
      <c r="KIF77" s="677"/>
      <c r="KIG77" s="677"/>
      <c r="KIH77" s="677"/>
      <c r="KII77" s="677"/>
      <c r="KIJ77" s="677"/>
      <c r="KIK77" s="677"/>
      <c r="KIL77" s="677"/>
      <c r="KIM77" s="677"/>
      <c r="KIN77" s="677"/>
      <c r="KIO77" s="677"/>
      <c r="KIP77" s="677"/>
      <c r="KIQ77" s="677"/>
      <c r="KIR77" s="677"/>
      <c r="KIS77" s="677"/>
      <c r="KIT77" s="677"/>
      <c r="KIU77" s="677"/>
      <c r="KIV77" s="677"/>
      <c r="KIW77" s="677"/>
      <c r="KIX77" s="677"/>
      <c r="KIY77" s="677"/>
      <c r="KIZ77" s="677"/>
      <c r="KJA77" s="677"/>
      <c r="KJB77" s="677"/>
      <c r="KJC77" s="677"/>
      <c r="KJD77" s="677"/>
      <c r="KJE77" s="677"/>
      <c r="KJF77" s="677"/>
      <c r="KJG77" s="677"/>
      <c r="KJH77" s="677"/>
      <c r="KJI77" s="677"/>
      <c r="KJJ77" s="677"/>
      <c r="KJK77" s="677"/>
      <c r="KJL77" s="677"/>
      <c r="KJM77" s="677"/>
      <c r="KJN77" s="677"/>
      <c r="KJO77" s="677"/>
      <c r="KJP77" s="677"/>
      <c r="KJQ77" s="677"/>
      <c r="KJR77" s="677"/>
      <c r="KJS77" s="677"/>
      <c r="KJT77" s="677"/>
      <c r="KJU77" s="677"/>
      <c r="KJV77" s="677"/>
      <c r="KJW77" s="677"/>
      <c r="KJX77" s="677"/>
      <c r="KJY77" s="677"/>
      <c r="KJZ77" s="677"/>
      <c r="KKA77" s="677"/>
      <c r="KKB77" s="677"/>
      <c r="KKC77" s="677"/>
      <c r="KKD77" s="677"/>
      <c r="KKE77" s="677"/>
      <c r="KKF77" s="677"/>
      <c r="KKG77" s="677"/>
      <c r="KKH77" s="677"/>
      <c r="KKI77" s="677"/>
      <c r="KKJ77" s="677"/>
      <c r="KKK77" s="677"/>
      <c r="KKL77" s="677"/>
      <c r="KKM77" s="677"/>
      <c r="KKN77" s="677"/>
      <c r="KKO77" s="677"/>
      <c r="KKP77" s="677"/>
      <c r="KKQ77" s="677"/>
      <c r="KKR77" s="677"/>
      <c r="KKS77" s="677"/>
      <c r="KKT77" s="677"/>
      <c r="KKU77" s="677"/>
      <c r="KKV77" s="677"/>
      <c r="KKW77" s="677"/>
      <c r="KKX77" s="677"/>
      <c r="KKY77" s="677"/>
      <c r="KKZ77" s="677"/>
      <c r="KLA77" s="677"/>
      <c r="KLB77" s="677"/>
      <c r="KLC77" s="677"/>
      <c r="KLD77" s="677"/>
      <c r="KLE77" s="677"/>
      <c r="KLF77" s="677"/>
      <c r="KLG77" s="677"/>
      <c r="KLH77" s="677"/>
      <c r="KLI77" s="677"/>
      <c r="KLJ77" s="677"/>
      <c r="KLK77" s="677"/>
      <c r="KLL77" s="677"/>
      <c r="KLM77" s="677"/>
      <c r="KLN77" s="677"/>
      <c r="KLO77" s="677"/>
      <c r="KLP77" s="677"/>
      <c r="KLQ77" s="677"/>
      <c r="KLR77" s="677"/>
      <c r="KLS77" s="677"/>
      <c r="KLT77" s="677"/>
      <c r="KLU77" s="677"/>
      <c r="KLV77" s="677"/>
      <c r="KLW77" s="677"/>
      <c r="KLX77" s="677"/>
      <c r="KLY77" s="677"/>
      <c r="KLZ77" s="677"/>
      <c r="KMA77" s="677"/>
      <c r="KMB77" s="677"/>
      <c r="KMC77" s="677"/>
      <c r="KMD77" s="677"/>
      <c r="KME77" s="677"/>
      <c r="KMF77" s="677"/>
      <c r="KMG77" s="677"/>
      <c r="KMH77" s="677"/>
      <c r="KMI77" s="677"/>
      <c r="KMJ77" s="677"/>
      <c r="KMK77" s="677"/>
      <c r="KML77" s="677"/>
      <c r="KMM77" s="677"/>
      <c r="KMN77" s="677"/>
      <c r="KMO77" s="677"/>
      <c r="KMP77" s="677"/>
      <c r="KMQ77" s="677"/>
      <c r="KMR77" s="677"/>
      <c r="KMS77" s="677"/>
      <c r="KMT77" s="677"/>
      <c r="KMU77" s="677"/>
      <c r="KMV77" s="677"/>
      <c r="KMW77" s="677"/>
      <c r="KMX77" s="677"/>
      <c r="KMY77" s="677"/>
      <c r="KMZ77" s="677"/>
      <c r="KNA77" s="677"/>
      <c r="KNB77" s="677"/>
      <c r="KNC77" s="677"/>
      <c r="KND77" s="677"/>
      <c r="KNE77" s="677"/>
      <c r="KNF77" s="677"/>
      <c r="KNG77" s="677"/>
      <c r="KNH77" s="677"/>
      <c r="KNI77" s="677"/>
      <c r="KNJ77" s="677"/>
      <c r="KNK77" s="677"/>
      <c r="KNL77" s="677"/>
      <c r="KNM77" s="677"/>
      <c r="KNN77" s="677"/>
      <c r="KNO77" s="677"/>
      <c r="KNP77" s="677"/>
      <c r="KNQ77" s="677"/>
      <c r="KNR77" s="677"/>
      <c r="KNS77" s="677"/>
      <c r="KNT77" s="677"/>
      <c r="KNU77" s="677"/>
      <c r="KNV77" s="677"/>
      <c r="KNW77" s="677"/>
      <c r="KNX77" s="677"/>
      <c r="KNY77" s="677"/>
      <c r="KNZ77" s="677"/>
      <c r="KOA77" s="677"/>
      <c r="KOB77" s="677"/>
      <c r="KOC77" s="677"/>
      <c r="KOD77" s="677"/>
      <c r="KOE77" s="677"/>
      <c r="KOF77" s="677"/>
      <c r="KOG77" s="677"/>
      <c r="KOH77" s="677"/>
      <c r="KOI77" s="677"/>
      <c r="KOJ77" s="677"/>
      <c r="KOK77" s="677"/>
      <c r="KOL77" s="677"/>
      <c r="KOM77" s="677"/>
      <c r="KON77" s="677"/>
      <c r="KOO77" s="677"/>
      <c r="KOP77" s="677"/>
      <c r="KOQ77" s="677"/>
      <c r="KOR77" s="677"/>
      <c r="KOS77" s="677"/>
      <c r="KOT77" s="677"/>
      <c r="KOU77" s="677"/>
      <c r="KOV77" s="677"/>
      <c r="KOW77" s="677"/>
      <c r="KOX77" s="677"/>
      <c r="KOY77" s="677"/>
      <c r="KOZ77" s="677"/>
      <c r="KPA77" s="677"/>
      <c r="KPB77" s="677"/>
      <c r="KPC77" s="677"/>
      <c r="KPD77" s="677"/>
      <c r="KPE77" s="677"/>
      <c r="KPF77" s="677"/>
      <c r="KPG77" s="677"/>
      <c r="KPH77" s="677"/>
      <c r="KPI77" s="677"/>
      <c r="KPJ77" s="677"/>
      <c r="KPK77" s="677"/>
      <c r="KPL77" s="677"/>
      <c r="KPM77" s="677"/>
      <c r="KPN77" s="677"/>
      <c r="KPO77" s="677"/>
      <c r="KPP77" s="677"/>
      <c r="KPQ77" s="677"/>
      <c r="KPR77" s="677"/>
      <c r="KPS77" s="677"/>
      <c r="KPT77" s="677"/>
      <c r="KPU77" s="677"/>
      <c r="KPV77" s="677"/>
      <c r="KPW77" s="677"/>
      <c r="KPX77" s="677"/>
      <c r="KPY77" s="677"/>
      <c r="KPZ77" s="677"/>
      <c r="KQA77" s="677"/>
      <c r="KQB77" s="677"/>
      <c r="KQC77" s="677"/>
      <c r="KQD77" s="677"/>
      <c r="KQE77" s="677"/>
      <c r="KQF77" s="677"/>
      <c r="KQG77" s="677"/>
      <c r="KQH77" s="677"/>
      <c r="KQI77" s="677"/>
      <c r="KQJ77" s="677"/>
      <c r="KQK77" s="677"/>
      <c r="KQL77" s="677"/>
      <c r="KQM77" s="677"/>
      <c r="KQN77" s="677"/>
      <c r="KQO77" s="677"/>
      <c r="KQP77" s="677"/>
      <c r="KQQ77" s="677"/>
      <c r="KQR77" s="677"/>
      <c r="KQS77" s="677"/>
      <c r="KQT77" s="677"/>
      <c r="KQU77" s="677"/>
      <c r="KQV77" s="677"/>
      <c r="KQW77" s="677"/>
      <c r="KQX77" s="677"/>
      <c r="KQY77" s="677"/>
      <c r="KQZ77" s="677"/>
      <c r="KRA77" s="677"/>
      <c r="KRB77" s="677"/>
      <c r="KRC77" s="677"/>
      <c r="KRD77" s="677"/>
      <c r="KRE77" s="677"/>
      <c r="KRF77" s="677"/>
      <c r="KRG77" s="677"/>
      <c r="KRH77" s="677"/>
      <c r="KRI77" s="677"/>
      <c r="KRJ77" s="677"/>
      <c r="KRK77" s="677"/>
      <c r="KRL77" s="677"/>
      <c r="KRM77" s="677"/>
      <c r="KRN77" s="677"/>
      <c r="KRO77" s="677"/>
      <c r="KRP77" s="677"/>
      <c r="KRQ77" s="677"/>
      <c r="KRR77" s="677"/>
      <c r="KRS77" s="677"/>
      <c r="KRT77" s="677"/>
      <c r="KRU77" s="677"/>
      <c r="KRV77" s="677"/>
      <c r="KRW77" s="677"/>
      <c r="KRX77" s="677"/>
      <c r="KRY77" s="677"/>
      <c r="KRZ77" s="677"/>
      <c r="KSA77" s="677"/>
      <c r="KSB77" s="677"/>
      <c r="KSC77" s="677"/>
      <c r="KSD77" s="677"/>
      <c r="KSE77" s="677"/>
      <c r="KSF77" s="677"/>
      <c r="KSG77" s="677"/>
      <c r="KSH77" s="677"/>
      <c r="KSI77" s="677"/>
      <c r="KSJ77" s="677"/>
      <c r="KSK77" s="677"/>
      <c r="KSL77" s="677"/>
      <c r="KSM77" s="677"/>
      <c r="KSN77" s="677"/>
      <c r="KSO77" s="677"/>
      <c r="KSP77" s="677"/>
      <c r="KSQ77" s="677"/>
      <c r="KSR77" s="677"/>
      <c r="KSS77" s="677"/>
      <c r="KST77" s="677"/>
      <c r="KSU77" s="677"/>
      <c r="KSV77" s="677"/>
      <c r="KSW77" s="677"/>
      <c r="KSX77" s="677"/>
      <c r="KSY77" s="677"/>
      <c r="KSZ77" s="677"/>
      <c r="KTA77" s="677"/>
      <c r="KTB77" s="677"/>
      <c r="KTC77" s="677"/>
      <c r="KTD77" s="677"/>
      <c r="KTE77" s="677"/>
      <c r="KTF77" s="677"/>
      <c r="KTG77" s="677"/>
      <c r="KTH77" s="677"/>
      <c r="KTI77" s="677"/>
      <c r="KTJ77" s="677"/>
      <c r="KTK77" s="677"/>
      <c r="KTL77" s="677"/>
      <c r="KTM77" s="677"/>
      <c r="KTN77" s="677"/>
      <c r="KTO77" s="677"/>
      <c r="KTP77" s="677"/>
      <c r="KTQ77" s="677"/>
      <c r="KTR77" s="677"/>
      <c r="KTS77" s="677"/>
      <c r="KTT77" s="677"/>
      <c r="KTU77" s="677"/>
      <c r="KTV77" s="677"/>
      <c r="KTW77" s="677"/>
      <c r="KTX77" s="677"/>
      <c r="KTY77" s="677"/>
      <c r="KTZ77" s="677"/>
      <c r="KUA77" s="677"/>
      <c r="KUB77" s="677"/>
      <c r="KUC77" s="677"/>
      <c r="KUD77" s="677"/>
      <c r="KUE77" s="677"/>
      <c r="KUF77" s="677"/>
      <c r="KUG77" s="677"/>
      <c r="KUH77" s="677"/>
      <c r="KUI77" s="677"/>
      <c r="KUJ77" s="677"/>
      <c r="KUK77" s="677"/>
      <c r="KUL77" s="677"/>
      <c r="KUM77" s="677"/>
      <c r="KUN77" s="677"/>
      <c r="KUO77" s="677"/>
      <c r="KUP77" s="677"/>
      <c r="KUQ77" s="677"/>
      <c r="KUR77" s="677"/>
      <c r="KUS77" s="677"/>
      <c r="KUT77" s="677"/>
      <c r="KUU77" s="677"/>
      <c r="KUV77" s="677"/>
      <c r="KUW77" s="677"/>
      <c r="KUX77" s="677"/>
      <c r="KUY77" s="677"/>
      <c r="KUZ77" s="677"/>
      <c r="KVA77" s="677"/>
      <c r="KVB77" s="677"/>
      <c r="KVC77" s="677"/>
      <c r="KVD77" s="677"/>
      <c r="KVE77" s="677"/>
      <c r="KVF77" s="677"/>
      <c r="KVG77" s="677"/>
      <c r="KVH77" s="677"/>
      <c r="KVI77" s="677"/>
      <c r="KVJ77" s="677"/>
      <c r="KVK77" s="677"/>
      <c r="KVL77" s="677"/>
      <c r="KVM77" s="677"/>
      <c r="KVN77" s="677"/>
      <c r="KVO77" s="677"/>
      <c r="KVP77" s="677"/>
      <c r="KVQ77" s="677"/>
      <c r="KVR77" s="677"/>
      <c r="KVS77" s="677"/>
      <c r="KVT77" s="677"/>
      <c r="KVU77" s="677"/>
      <c r="KVV77" s="677"/>
      <c r="KVW77" s="677"/>
      <c r="KVX77" s="677"/>
      <c r="KVY77" s="677"/>
      <c r="KVZ77" s="677"/>
      <c r="KWA77" s="677"/>
      <c r="KWB77" s="677"/>
      <c r="KWC77" s="677"/>
      <c r="KWD77" s="677"/>
      <c r="KWE77" s="677"/>
      <c r="KWF77" s="677"/>
      <c r="KWG77" s="677"/>
      <c r="KWH77" s="677"/>
      <c r="KWI77" s="677"/>
      <c r="KWJ77" s="677"/>
      <c r="KWK77" s="677"/>
      <c r="KWL77" s="677"/>
      <c r="KWM77" s="677"/>
      <c r="KWN77" s="677"/>
      <c r="KWO77" s="677"/>
      <c r="KWP77" s="677"/>
      <c r="KWQ77" s="677"/>
      <c r="KWR77" s="677"/>
      <c r="KWS77" s="677"/>
      <c r="KWT77" s="677"/>
      <c r="KWU77" s="677"/>
      <c r="KWV77" s="677"/>
      <c r="KWW77" s="677"/>
      <c r="KWX77" s="677"/>
      <c r="KWY77" s="677"/>
      <c r="KWZ77" s="677"/>
      <c r="KXA77" s="677"/>
      <c r="KXB77" s="677"/>
      <c r="KXC77" s="677"/>
      <c r="KXD77" s="677"/>
      <c r="KXE77" s="677"/>
      <c r="KXF77" s="677"/>
      <c r="KXG77" s="677"/>
      <c r="KXH77" s="677"/>
      <c r="KXI77" s="677"/>
      <c r="KXJ77" s="677"/>
      <c r="KXK77" s="677"/>
      <c r="KXL77" s="677"/>
      <c r="KXM77" s="677"/>
      <c r="KXN77" s="677"/>
      <c r="KXO77" s="677"/>
      <c r="KXP77" s="677"/>
      <c r="KXQ77" s="677"/>
      <c r="KXR77" s="677"/>
      <c r="KXS77" s="677"/>
      <c r="KXT77" s="677"/>
      <c r="KXU77" s="677"/>
      <c r="KXV77" s="677"/>
      <c r="KXW77" s="677"/>
      <c r="KXX77" s="677"/>
      <c r="KXY77" s="677"/>
      <c r="KXZ77" s="677"/>
      <c r="KYA77" s="677"/>
      <c r="KYB77" s="677"/>
      <c r="KYC77" s="677"/>
      <c r="KYD77" s="677"/>
      <c r="KYE77" s="677"/>
      <c r="KYF77" s="677"/>
      <c r="KYG77" s="677"/>
      <c r="KYH77" s="677"/>
      <c r="KYI77" s="677"/>
      <c r="KYJ77" s="677"/>
      <c r="KYK77" s="677"/>
      <c r="KYL77" s="677"/>
      <c r="KYM77" s="677"/>
      <c r="KYN77" s="677"/>
      <c r="KYO77" s="677"/>
      <c r="KYP77" s="677"/>
      <c r="KYQ77" s="677"/>
      <c r="KYR77" s="677"/>
      <c r="KYS77" s="677"/>
      <c r="KYT77" s="677"/>
      <c r="KYU77" s="677"/>
      <c r="KYV77" s="677"/>
      <c r="KYW77" s="677"/>
      <c r="KYX77" s="677"/>
      <c r="KYY77" s="677"/>
      <c r="KYZ77" s="677"/>
      <c r="KZA77" s="677"/>
      <c r="KZB77" s="677"/>
      <c r="KZC77" s="677"/>
      <c r="KZD77" s="677"/>
      <c r="KZE77" s="677"/>
      <c r="KZF77" s="677"/>
      <c r="KZG77" s="677"/>
      <c r="KZH77" s="677"/>
      <c r="KZI77" s="677"/>
      <c r="KZJ77" s="677"/>
      <c r="KZK77" s="677"/>
      <c r="KZL77" s="677"/>
      <c r="KZM77" s="677"/>
      <c r="KZN77" s="677"/>
      <c r="KZO77" s="677"/>
      <c r="KZP77" s="677"/>
      <c r="KZQ77" s="677"/>
      <c r="KZR77" s="677"/>
      <c r="KZS77" s="677"/>
      <c r="KZT77" s="677"/>
      <c r="KZU77" s="677"/>
      <c r="KZV77" s="677"/>
      <c r="KZW77" s="677"/>
      <c r="KZX77" s="677"/>
      <c r="KZY77" s="677"/>
      <c r="KZZ77" s="677"/>
      <c r="LAA77" s="677"/>
      <c r="LAB77" s="677"/>
      <c r="LAC77" s="677"/>
      <c r="LAD77" s="677"/>
      <c r="LAE77" s="677"/>
      <c r="LAF77" s="677"/>
      <c r="LAG77" s="677"/>
      <c r="LAH77" s="677"/>
      <c r="LAI77" s="677"/>
      <c r="LAJ77" s="677"/>
      <c r="LAK77" s="677"/>
      <c r="LAL77" s="677"/>
      <c r="LAM77" s="677"/>
      <c r="LAN77" s="677"/>
      <c r="LAO77" s="677"/>
      <c r="LAP77" s="677"/>
      <c r="LAQ77" s="677"/>
      <c r="LAR77" s="677"/>
      <c r="LAS77" s="677"/>
      <c r="LAT77" s="677"/>
      <c r="LAU77" s="677"/>
      <c r="LAV77" s="677"/>
      <c r="LAW77" s="677"/>
      <c r="LAX77" s="677"/>
      <c r="LAY77" s="677"/>
      <c r="LAZ77" s="677"/>
      <c r="LBA77" s="677"/>
      <c r="LBB77" s="677"/>
      <c r="LBC77" s="677"/>
      <c r="LBD77" s="677"/>
      <c r="LBE77" s="677"/>
      <c r="LBF77" s="677"/>
      <c r="LBG77" s="677"/>
      <c r="LBH77" s="677"/>
      <c r="LBI77" s="677"/>
      <c r="LBJ77" s="677"/>
      <c r="LBK77" s="677"/>
      <c r="LBL77" s="677"/>
      <c r="LBM77" s="677"/>
      <c r="LBN77" s="677"/>
      <c r="LBO77" s="677"/>
      <c r="LBP77" s="677"/>
      <c r="LBQ77" s="677"/>
      <c r="LBR77" s="677"/>
      <c r="LBS77" s="677"/>
      <c r="LBT77" s="677"/>
      <c r="LBU77" s="677"/>
      <c r="LBV77" s="677"/>
      <c r="LBW77" s="677"/>
      <c r="LBX77" s="677"/>
      <c r="LBY77" s="677"/>
      <c r="LBZ77" s="677"/>
      <c r="LCA77" s="677"/>
      <c r="LCB77" s="677"/>
      <c r="LCC77" s="677"/>
      <c r="LCD77" s="677"/>
      <c r="LCE77" s="677"/>
      <c r="LCF77" s="677"/>
      <c r="LCG77" s="677"/>
      <c r="LCH77" s="677"/>
      <c r="LCI77" s="677"/>
      <c r="LCJ77" s="677"/>
      <c r="LCK77" s="677"/>
      <c r="LCL77" s="677"/>
      <c r="LCM77" s="677"/>
      <c r="LCN77" s="677"/>
      <c r="LCO77" s="677"/>
      <c r="LCP77" s="677"/>
      <c r="LCQ77" s="677"/>
      <c r="LCR77" s="677"/>
      <c r="LCS77" s="677"/>
      <c r="LCT77" s="677"/>
      <c r="LCU77" s="677"/>
      <c r="LCV77" s="677"/>
      <c r="LCW77" s="677"/>
      <c r="LCX77" s="677"/>
      <c r="LCY77" s="677"/>
      <c r="LCZ77" s="677"/>
      <c r="LDA77" s="677"/>
      <c r="LDB77" s="677"/>
      <c r="LDC77" s="677"/>
      <c r="LDD77" s="677"/>
      <c r="LDE77" s="677"/>
      <c r="LDF77" s="677"/>
      <c r="LDG77" s="677"/>
      <c r="LDH77" s="677"/>
      <c r="LDI77" s="677"/>
      <c r="LDJ77" s="677"/>
      <c r="LDK77" s="677"/>
      <c r="LDL77" s="677"/>
      <c r="LDM77" s="677"/>
      <c r="LDN77" s="677"/>
      <c r="LDO77" s="677"/>
      <c r="LDP77" s="677"/>
      <c r="LDQ77" s="677"/>
      <c r="LDR77" s="677"/>
      <c r="LDS77" s="677"/>
      <c r="LDT77" s="677"/>
      <c r="LDU77" s="677"/>
      <c r="LDV77" s="677"/>
      <c r="LDW77" s="677"/>
      <c r="LDX77" s="677"/>
      <c r="LDY77" s="677"/>
      <c r="LDZ77" s="677"/>
      <c r="LEA77" s="677"/>
      <c r="LEB77" s="677"/>
      <c r="LEC77" s="677"/>
      <c r="LED77" s="677"/>
      <c r="LEE77" s="677"/>
      <c r="LEF77" s="677"/>
      <c r="LEG77" s="677"/>
      <c r="LEH77" s="677"/>
      <c r="LEI77" s="677"/>
      <c r="LEJ77" s="677"/>
      <c r="LEK77" s="677"/>
      <c r="LEL77" s="677"/>
      <c r="LEM77" s="677"/>
      <c r="LEN77" s="677"/>
      <c r="LEO77" s="677"/>
      <c r="LEP77" s="677"/>
      <c r="LEQ77" s="677"/>
      <c r="LER77" s="677"/>
      <c r="LES77" s="677"/>
      <c r="LET77" s="677"/>
      <c r="LEU77" s="677"/>
      <c r="LEV77" s="677"/>
      <c r="LEW77" s="677"/>
      <c r="LEX77" s="677"/>
      <c r="LEY77" s="677"/>
      <c r="LEZ77" s="677"/>
      <c r="LFA77" s="677"/>
      <c r="LFB77" s="677"/>
      <c r="LFC77" s="677"/>
      <c r="LFD77" s="677"/>
      <c r="LFE77" s="677"/>
      <c r="LFF77" s="677"/>
      <c r="LFG77" s="677"/>
      <c r="LFH77" s="677"/>
      <c r="LFI77" s="677"/>
      <c r="LFJ77" s="677"/>
      <c r="LFK77" s="677"/>
      <c r="LFL77" s="677"/>
      <c r="LFM77" s="677"/>
      <c r="LFN77" s="677"/>
      <c r="LFO77" s="677"/>
      <c r="LFP77" s="677"/>
      <c r="LFQ77" s="677"/>
      <c r="LFR77" s="677"/>
      <c r="LFS77" s="677"/>
      <c r="LFT77" s="677"/>
      <c r="LFU77" s="677"/>
      <c r="LFV77" s="677"/>
      <c r="LFW77" s="677"/>
      <c r="LFX77" s="677"/>
      <c r="LFY77" s="677"/>
      <c r="LFZ77" s="677"/>
      <c r="LGA77" s="677"/>
      <c r="LGB77" s="677"/>
      <c r="LGC77" s="677"/>
      <c r="LGD77" s="677"/>
      <c r="LGE77" s="677"/>
      <c r="LGF77" s="677"/>
      <c r="LGG77" s="677"/>
      <c r="LGH77" s="677"/>
      <c r="LGI77" s="677"/>
      <c r="LGJ77" s="677"/>
      <c r="LGK77" s="677"/>
      <c r="LGL77" s="677"/>
      <c r="LGM77" s="677"/>
      <c r="LGN77" s="677"/>
      <c r="LGO77" s="677"/>
      <c r="LGP77" s="677"/>
      <c r="LGQ77" s="677"/>
      <c r="LGR77" s="677"/>
      <c r="LGS77" s="677"/>
      <c r="LGT77" s="677"/>
      <c r="LGU77" s="677"/>
      <c r="LGV77" s="677"/>
      <c r="LGW77" s="677"/>
      <c r="LGX77" s="677"/>
      <c r="LGY77" s="677"/>
      <c r="LGZ77" s="677"/>
      <c r="LHA77" s="677"/>
      <c r="LHB77" s="677"/>
      <c r="LHC77" s="677"/>
      <c r="LHD77" s="677"/>
      <c r="LHE77" s="677"/>
      <c r="LHF77" s="677"/>
      <c r="LHG77" s="677"/>
      <c r="LHH77" s="677"/>
      <c r="LHI77" s="677"/>
      <c r="LHJ77" s="677"/>
      <c r="LHK77" s="677"/>
      <c r="LHL77" s="677"/>
      <c r="LHM77" s="677"/>
      <c r="LHN77" s="677"/>
      <c r="LHO77" s="677"/>
      <c r="LHP77" s="677"/>
      <c r="LHQ77" s="677"/>
      <c r="LHR77" s="677"/>
      <c r="LHS77" s="677"/>
      <c r="LHT77" s="677"/>
      <c r="LHU77" s="677"/>
      <c r="LHV77" s="677"/>
      <c r="LHW77" s="677"/>
      <c r="LHX77" s="677"/>
      <c r="LHY77" s="677"/>
      <c r="LHZ77" s="677"/>
      <c r="LIA77" s="677"/>
      <c r="LIB77" s="677"/>
      <c r="LIC77" s="677"/>
      <c r="LID77" s="677"/>
      <c r="LIE77" s="677"/>
      <c r="LIF77" s="677"/>
      <c r="LIG77" s="677"/>
      <c r="LIH77" s="677"/>
      <c r="LII77" s="677"/>
      <c r="LIJ77" s="677"/>
      <c r="LIK77" s="677"/>
      <c r="LIL77" s="677"/>
      <c r="LIM77" s="677"/>
      <c r="LIN77" s="677"/>
      <c r="LIO77" s="677"/>
      <c r="LIP77" s="677"/>
      <c r="LIQ77" s="677"/>
      <c r="LIR77" s="677"/>
      <c r="LIS77" s="677"/>
      <c r="LIT77" s="677"/>
      <c r="LIU77" s="677"/>
      <c r="LIV77" s="677"/>
      <c r="LIW77" s="677"/>
      <c r="LIX77" s="677"/>
      <c r="LIY77" s="677"/>
      <c r="LIZ77" s="677"/>
      <c r="LJA77" s="677"/>
      <c r="LJB77" s="677"/>
      <c r="LJC77" s="677"/>
      <c r="LJD77" s="677"/>
      <c r="LJE77" s="677"/>
      <c r="LJF77" s="677"/>
      <c r="LJG77" s="677"/>
      <c r="LJH77" s="677"/>
      <c r="LJI77" s="677"/>
      <c r="LJJ77" s="677"/>
      <c r="LJK77" s="677"/>
      <c r="LJL77" s="677"/>
      <c r="LJM77" s="677"/>
      <c r="LJN77" s="677"/>
      <c r="LJO77" s="677"/>
      <c r="LJP77" s="677"/>
      <c r="LJQ77" s="677"/>
      <c r="LJR77" s="677"/>
      <c r="LJS77" s="677"/>
      <c r="LJT77" s="677"/>
      <c r="LJU77" s="677"/>
      <c r="LJV77" s="677"/>
      <c r="LJW77" s="677"/>
      <c r="LJX77" s="677"/>
      <c r="LJY77" s="677"/>
      <c r="LJZ77" s="677"/>
      <c r="LKA77" s="677"/>
      <c r="LKB77" s="677"/>
      <c r="LKC77" s="677"/>
      <c r="LKD77" s="677"/>
      <c r="LKE77" s="677"/>
      <c r="LKF77" s="677"/>
      <c r="LKG77" s="677"/>
      <c r="LKH77" s="677"/>
      <c r="LKI77" s="677"/>
      <c r="LKJ77" s="677"/>
      <c r="LKK77" s="677"/>
      <c r="LKL77" s="677"/>
      <c r="LKM77" s="677"/>
      <c r="LKN77" s="677"/>
      <c r="LKO77" s="677"/>
      <c r="LKP77" s="677"/>
      <c r="LKQ77" s="677"/>
      <c r="LKR77" s="677"/>
      <c r="LKS77" s="677"/>
      <c r="LKT77" s="677"/>
      <c r="LKU77" s="677"/>
      <c r="LKV77" s="677"/>
      <c r="LKW77" s="677"/>
      <c r="LKX77" s="677"/>
      <c r="LKY77" s="677"/>
      <c r="LKZ77" s="677"/>
      <c r="LLA77" s="677"/>
      <c r="LLB77" s="677"/>
      <c r="LLC77" s="677"/>
      <c r="LLD77" s="677"/>
      <c r="LLE77" s="677"/>
      <c r="LLF77" s="677"/>
      <c r="LLG77" s="677"/>
      <c r="LLH77" s="677"/>
      <c r="LLI77" s="677"/>
      <c r="LLJ77" s="677"/>
      <c r="LLK77" s="677"/>
      <c r="LLL77" s="677"/>
      <c r="LLM77" s="677"/>
      <c r="LLN77" s="677"/>
      <c r="LLO77" s="677"/>
      <c r="LLP77" s="677"/>
      <c r="LLQ77" s="677"/>
      <c r="LLR77" s="677"/>
      <c r="LLS77" s="677"/>
      <c r="LLT77" s="677"/>
      <c r="LLU77" s="677"/>
      <c r="LLV77" s="677"/>
      <c r="LLW77" s="677"/>
      <c r="LLX77" s="677"/>
      <c r="LLY77" s="677"/>
      <c r="LLZ77" s="677"/>
      <c r="LMA77" s="677"/>
      <c r="LMB77" s="677"/>
      <c r="LMC77" s="677"/>
      <c r="LMD77" s="677"/>
      <c r="LME77" s="677"/>
      <c r="LMF77" s="677"/>
      <c r="LMG77" s="677"/>
      <c r="LMH77" s="677"/>
      <c r="LMI77" s="677"/>
      <c r="LMJ77" s="677"/>
      <c r="LMK77" s="677"/>
      <c r="LML77" s="677"/>
      <c r="LMM77" s="677"/>
      <c r="LMN77" s="677"/>
      <c r="LMO77" s="677"/>
      <c r="LMP77" s="677"/>
      <c r="LMQ77" s="677"/>
      <c r="LMR77" s="677"/>
      <c r="LMS77" s="677"/>
      <c r="LMT77" s="677"/>
      <c r="LMU77" s="677"/>
      <c r="LMV77" s="677"/>
      <c r="LMW77" s="677"/>
      <c r="LMX77" s="677"/>
      <c r="LMY77" s="677"/>
      <c r="LMZ77" s="677"/>
      <c r="LNA77" s="677"/>
      <c r="LNB77" s="677"/>
      <c r="LNC77" s="677"/>
      <c r="LND77" s="677"/>
      <c r="LNE77" s="677"/>
      <c r="LNF77" s="677"/>
      <c r="LNG77" s="677"/>
      <c r="LNH77" s="677"/>
      <c r="LNI77" s="677"/>
      <c r="LNJ77" s="677"/>
      <c r="LNK77" s="677"/>
      <c r="LNL77" s="677"/>
      <c r="LNM77" s="677"/>
      <c r="LNN77" s="677"/>
      <c r="LNO77" s="677"/>
      <c r="LNP77" s="677"/>
      <c r="LNQ77" s="677"/>
      <c r="LNR77" s="677"/>
      <c r="LNS77" s="677"/>
      <c r="LNT77" s="677"/>
      <c r="LNU77" s="677"/>
      <c r="LNV77" s="677"/>
      <c r="LNW77" s="677"/>
      <c r="LNX77" s="677"/>
      <c r="LNY77" s="677"/>
      <c r="LNZ77" s="677"/>
      <c r="LOA77" s="677"/>
      <c r="LOB77" s="677"/>
      <c r="LOC77" s="677"/>
      <c r="LOD77" s="677"/>
      <c r="LOE77" s="677"/>
      <c r="LOF77" s="677"/>
      <c r="LOG77" s="677"/>
      <c r="LOH77" s="677"/>
      <c r="LOI77" s="677"/>
      <c r="LOJ77" s="677"/>
      <c r="LOK77" s="677"/>
      <c r="LOL77" s="677"/>
      <c r="LOM77" s="677"/>
      <c r="LON77" s="677"/>
      <c r="LOO77" s="677"/>
      <c r="LOP77" s="677"/>
      <c r="LOQ77" s="677"/>
      <c r="LOR77" s="677"/>
      <c r="LOS77" s="677"/>
      <c r="LOT77" s="677"/>
      <c r="LOU77" s="677"/>
      <c r="LOV77" s="677"/>
      <c r="LOW77" s="677"/>
      <c r="LOX77" s="677"/>
      <c r="LOY77" s="677"/>
      <c r="LOZ77" s="677"/>
      <c r="LPA77" s="677"/>
      <c r="LPB77" s="677"/>
      <c r="LPC77" s="677"/>
      <c r="LPD77" s="677"/>
      <c r="LPE77" s="677"/>
      <c r="LPF77" s="677"/>
      <c r="LPG77" s="677"/>
      <c r="LPH77" s="677"/>
      <c r="LPI77" s="677"/>
      <c r="LPJ77" s="677"/>
      <c r="LPK77" s="677"/>
      <c r="LPL77" s="677"/>
      <c r="LPM77" s="677"/>
      <c r="LPN77" s="677"/>
      <c r="LPO77" s="677"/>
      <c r="LPP77" s="677"/>
      <c r="LPQ77" s="677"/>
      <c r="LPR77" s="677"/>
      <c r="LPS77" s="677"/>
      <c r="LPT77" s="677"/>
      <c r="LPU77" s="677"/>
      <c r="LPV77" s="677"/>
      <c r="LPW77" s="677"/>
      <c r="LPX77" s="677"/>
      <c r="LPY77" s="677"/>
      <c r="LPZ77" s="677"/>
      <c r="LQA77" s="677"/>
      <c r="LQB77" s="677"/>
      <c r="LQC77" s="677"/>
      <c r="LQD77" s="677"/>
      <c r="LQE77" s="677"/>
      <c r="LQF77" s="677"/>
      <c r="LQG77" s="677"/>
      <c r="LQH77" s="677"/>
      <c r="LQI77" s="677"/>
      <c r="LQJ77" s="677"/>
      <c r="LQK77" s="677"/>
      <c r="LQL77" s="677"/>
      <c r="LQM77" s="677"/>
      <c r="LQN77" s="677"/>
      <c r="LQO77" s="677"/>
      <c r="LQP77" s="677"/>
      <c r="LQQ77" s="677"/>
      <c r="LQR77" s="677"/>
      <c r="LQS77" s="677"/>
      <c r="LQT77" s="677"/>
      <c r="LQU77" s="677"/>
      <c r="LQV77" s="677"/>
      <c r="LQW77" s="677"/>
      <c r="LQX77" s="677"/>
      <c r="LQY77" s="677"/>
      <c r="LQZ77" s="677"/>
      <c r="LRA77" s="677"/>
      <c r="LRB77" s="677"/>
      <c r="LRC77" s="677"/>
      <c r="LRD77" s="677"/>
      <c r="LRE77" s="677"/>
      <c r="LRF77" s="677"/>
      <c r="LRG77" s="677"/>
      <c r="LRH77" s="677"/>
      <c r="LRI77" s="677"/>
      <c r="LRJ77" s="677"/>
      <c r="LRK77" s="677"/>
      <c r="LRL77" s="677"/>
      <c r="LRM77" s="677"/>
      <c r="LRN77" s="677"/>
      <c r="LRO77" s="677"/>
      <c r="LRP77" s="677"/>
      <c r="LRQ77" s="677"/>
      <c r="LRR77" s="677"/>
      <c r="LRS77" s="677"/>
      <c r="LRT77" s="677"/>
      <c r="LRU77" s="677"/>
      <c r="LRV77" s="677"/>
      <c r="LRW77" s="677"/>
      <c r="LRX77" s="677"/>
      <c r="LRY77" s="677"/>
      <c r="LRZ77" s="677"/>
      <c r="LSA77" s="677"/>
      <c r="LSB77" s="677"/>
      <c r="LSC77" s="677"/>
      <c r="LSD77" s="677"/>
      <c r="LSE77" s="677"/>
      <c r="LSF77" s="677"/>
      <c r="LSG77" s="677"/>
      <c r="LSH77" s="677"/>
      <c r="LSI77" s="677"/>
      <c r="LSJ77" s="677"/>
      <c r="LSK77" s="677"/>
      <c r="LSL77" s="677"/>
      <c r="LSM77" s="677"/>
      <c r="LSN77" s="677"/>
      <c r="LSO77" s="677"/>
      <c r="LSP77" s="677"/>
      <c r="LSQ77" s="677"/>
      <c r="LSR77" s="677"/>
      <c r="LSS77" s="677"/>
      <c r="LST77" s="677"/>
      <c r="LSU77" s="677"/>
      <c r="LSV77" s="677"/>
      <c r="LSW77" s="677"/>
      <c r="LSX77" s="677"/>
      <c r="LSY77" s="677"/>
      <c r="LSZ77" s="677"/>
      <c r="LTA77" s="677"/>
      <c r="LTB77" s="677"/>
      <c r="LTC77" s="677"/>
      <c r="LTD77" s="677"/>
      <c r="LTE77" s="677"/>
      <c r="LTF77" s="677"/>
      <c r="LTG77" s="677"/>
      <c r="LTH77" s="677"/>
      <c r="LTI77" s="677"/>
      <c r="LTJ77" s="677"/>
      <c r="LTK77" s="677"/>
      <c r="LTL77" s="677"/>
      <c r="LTM77" s="677"/>
      <c r="LTN77" s="677"/>
      <c r="LTO77" s="677"/>
      <c r="LTP77" s="677"/>
      <c r="LTQ77" s="677"/>
      <c r="LTR77" s="677"/>
      <c r="LTS77" s="677"/>
      <c r="LTT77" s="677"/>
      <c r="LTU77" s="677"/>
      <c r="LTV77" s="677"/>
      <c r="LTW77" s="677"/>
      <c r="LTX77" s="677"/>
      <c r="LTY77" s="677"/>
      <c r="LTZ77" s="677"/>
      <c r="LUA77" s="677"/>
      <c r="LUB77" s="677"/>
      <c r="LUC77" s="677"/>
      <c r="LUD77" s="677"/>
      <c r="LUE77" s="677"/>
      <c r="LUF77" s="677"/>
      <c r="LUG77" s="677"/>
      <c r="LUH77" s="677"/>
      <c r="LUI77" s="677"/>
      <c r="LUJ77" s="677"/>
      <c r="LUK77" s="677"/>
      <c r="LUL77" s="677"/>
      <c r="LUM77" s="677"/>
      <c r="LUN77" s="677"/>
      <c r="LUO77" s="677"/>
      <c r="LUP77" s="677"/>
      <c r="LUQ77" s="677"/>
      <c r="LUR77" s="677"/>
      <c r="LUS77" s="677"/>
      <c r="LUT77" s="677"/>
      <c r="LUU77" s="677"/>
      <c r="LUV77" s="677"/>
      <c r="LUW77" s="677"/>
      <c r="LUX77" s="677"/>
      <c r="LUY77" s="677"/>
      <c r="LUZ77" s="677"/>
      <c r="LVA77" s="677"/>
      <c r="LVB77" s="677"/>
      <c r="LVC77" s="677"/>
      <c r="LVD77" s="677"/>
      <c r="LVE77" s="677"/>
      <c r="LVF77" s="677"/>
      <c r="LVG77" s="677"/>
      <c r="LVH77" s="677"/>
      <c r="LVI77" s="677"/>
      <c r="LVJ77" s="677"/>
      <c r="LVK77" s="677"/>
      <c r="LVL77" s="677"/>
      <c r="LVM77" s="677"/>
      <c r="LVN77" s="677"/>
      <c r="LVO77" s="677"/>
      <c r="LVP77" s="677"/>
      <c r="LVQ77" s="677"/>
      <c r="LVR77" s="677"/>
      <c r="LVS77" s="677"/>
      <c r="LVT77" s="677"/>
      <c r="LVU77" s="677"/>
      <c r="LVV77" s="677"/>
      <c r="LVW77" s="677"/>
      <c r="LVX77" s="677"/>
      <c r="LVY77" s="677"/>
      <c r="LVZ77" s="677"/>
      <c r="LWA77" s="677"/>
      <c r="LWB77" s="677"/>
      <c r="LWC77" s="677"/>
      <c r="LWD77" s="677"/>
      <c r="LWE77" s="677"/>
      <c r="LWF77" s="677"/>
      <c r="LWG77" s="677"/>
      <c r="LWH77" s="677"/>
      <c r="LWI77" s="677"/>
      <c r="LWJ77" s="677"/>
      <c r="LWK77" s="677"/>
      <c r="LWL77" s="677"/>
      <c r="LWM77" s="677"/>
      <c r="LWN77" s="677"/>
      <c r="LWO77" s="677"/>
      <c r="LWP77" s="677"/>
      <c r="LWQ77" s="677"/>
      <c r="LWR77" s="677"/>
      <c r="LWS77" s="677"/>
      <c r="LWT77" s="677"/>
      <c r="LWU77" s="677"/>
      <c r="LWV77" s="677"/>
      <c r="LWW77" s="677"/>
      <c r="LWX77" s="677"/>
      <c r="LWY77" s="677"/>
      <c r="LWZ77" s="677"/>
      <c r="LXA77" s="677"/>
      <c r="LXB77" s="677"/>
      <c r="LXC77" s="677"/>
      <c r="LXD77" s="677"/>
      <c r="LXE77" s="677"/>
      <c r="LXF77" s="677"/>
      <c r="LXG77" s="677"/>
      <c r="LXH77" s="677"/>
      <c r="LXI77" s="677"/>
      <c r="LXJ77" s="677"/>
      <c r="LXK77" s="677"/>
      <c r="LXL77" s="677"/>
      <c r="LXM77" s="677"/>
      <c r="LXN77" s="677"/>
      <c r="LXO77" s="677"/>
      <c r="LXP77" s="677"/>
      <c r="LXQ77" s="677"/>
      <c r="LXR77" s="677"/>
      <c r="LXS77" s="677"/>
      <c r="LXT77" s="677"/>
      <c r="LXU77" s="677"/>
      <c r="LXV77" s="677"/>
      <c r="LXW77" s="677"/>
      <c r="LXX77" s="677"/>
      <c r="LXY77" s="677"/>
      <c r="LXZ77" s="677"/>
      <c r="LYA77" s="677"/>
      <c r="LYB77" s="677"/>
      <c r="LYC77" s="677"/>
      <c r="LYD77" s="677"/>
      <c r="LYE77" s="677"/>
      <c r="LYF77" s="677"/>
      <c r="LYG77" s="677"/>
      <c r="LYH77" s="677"/>
      <c r="LYI77" s="677"/>
      <c r="LYJ77" s="677"/>
      <c r="LYK77" s="677"/>
      <c r="LYL77" s="677"/>
      <c r="LYM77" s="677"/>
      <c r="LYN77" s="677"/>
      <c r="LYO77" s="677"/>
      <c r="LYP77" s="677"/>
      <c r="LYQ77" s="677"/>
      <c r="LYR77" s="677"/>
      <c r="LYS77" s="677"/>
      <c r="LYT77" s="677"/>
      <c r="LYU77" s="677"/>
      <c r="LYV77" s="677"/>
      <c r="LYW77" s="677"/>
      <c r="LYX77" s="677"/>
      <c r="LYY77" s="677"/>
      <c r="LYZ77" s="677"/>
      <c r="LZA77" s="677"/>
      <c r="LZB77" s="677"/>
      <c r="LZC77" s="677"/>
      <c r="LZD77" s="677"/>
      <c r="LZE77" s="677"/>
      <c r="LZF77" s="677"/>
      <c r="LZG77" s="677"/>
      <c r="LZH77" s="677"/>
      <c r="LZI77" s="677"/>
      <c r="LZJ77" s="677"/>
      <c r="LZK77" s="677"/>
      <c r="LZL77" s="677"/>
      <c r="LZM77" s="677"/>
      <c r="LZN77" s="677"/>
      <c r="LZO77" s="677"/>
      <c r="LZP77" s="677"/>
      <c r="LZQ77" s="677"/>
      <c r="LZR77" s="677"/>
      <c r="LZS77" s="677"/>
      <c r="LZT77" s="677"/>
      <c r="LZU77" s="677"/>
      <c r="LZV77" s="677"/>
      <c r="LZW77" s="677"/>
      <c r="LZX77" s="677"/>
      <c r="LZY77" s="677"/>
      <c r="LZZ77" s="677"/>
      <c r="MAA77" s="677"/>
      <c r="MAB77" s="677"/>
      <c r="MAC77" s="677"/>
      <c r="MAD77" s="677"/>
      <c r="MAE77" s="677"/>
      <c r="MAF77" s="677"/>
      <c r="MAG77" s="677"/>
      <c r="MAH77" s="677"/>
      <c r="MAI77" s="677"/>
      <c r="MAJ77" s="677"/>
      <c r="MAK77" s="677"/>
      <c r="MAL77" s="677"/>
      <c r="MAM77" s="677"/>
      <c r="MAN77" s="677"/>
      <c r="MAO77" s="677"/>
      <c r="MAP77" s="677"/>
      <c r="MAQ77" s="677"/>
      <c r="MAR77" s="677"/>
      <c r="MAS77" s="677"/>
      <c r="MAT77" s="677"/>
      <c r="MAU77" s="677"/>
      <c r="MAV77" s="677"/>
      <c r="MAW77" s="677"/>
      <c r="MAX77" s="677"/>
      <c r="MAY77" s="677"/>
      <c r="MAZ77" s="677"/>
      <c r="MBA77" s="677"/>
      <c r="MBB77" s="677"/>
      <c r="MBC77" s="677"/>
      <c r="MBD77" s="677"/>
      <c r="MBE77" s="677"/>
      <c r="MBF77" s="677"/>
      <c r="MBG77" s="677"/>
      <c r="MBH77" s="677"/>
      <c r="MBI77" s="677"/>
      <c r="MBJ77" s="677"/>
      <c r="MBK77" s="677"/>
      <c r="MBL77" s="677"/>
      <c r="MBM77" s="677"/>
      <c r="MBN77" s="677"/>
      <c r="MBO77" s="677"/>
      <c r="MBP77" s="677"/>
      <c r="MBQ77" s="677"/>
      <c r="MBR77" s="677"/>
      <c r="MBS77" s="677"/>
      <c r="MBT77" s="677"/>
      <c r="MBU77" s="677"/>
      <c r="MBV77" s="677"/>
      <c r="MBW77" s="677"/>
      <c r="MBX77" s="677"/>
      <c r="MBY77" s="677"/>
      <c r="MBZ77" s="677"/>
      <c r="MCA77" s="677"/>
      <c r="MCB77" s="677"/>
      <c r="MCC77" s="677"/>
      <c r="MCD77" s="677"/>
      <c r="MCE77" s="677"/>
      <c r="MCF77" s="677"/>
      <c r="MCG77" s="677"/>
      <c r="MCH77" s="677"/>
      <c r="MCI77" s="677"/>
      <c r="MCJ77" s="677"/>
      <c r="MCK77" s="677"/>
      <c r="MCL77" s="677"/>
      <c r="MCM77" s="677"/>
      <c r="MCN77" s="677"/>
      <c r="MCO77" s="677"/>
      <c r="MCP77" s="677"/>
      <c r="MCQ77" s="677"/>
      <c r="MCR77" s="677"/>
      <c r="MCS77" s="677"/>
      <c r="MCT77" s="677"/>
      <c r="MCU77" s="677"/>
      <c r="MCV77" s="677"/>
      <c r="MCW77" s="677"/>
      <c r="MCX77" s="677"/>
      <c r="MCY77" s="677"/>
      <c r="MCZ77" s="677"/>
      <c r="MDA77" s="677"/>
      <c r="MDB77" s="677"/>
      <c r="MDC77" s="677"/>
      <c r="MDD77" s="677"/>
      <c r="MDE77" s="677"/>
      <c r="MDF77" s="677"/>
      <c r="MDG77" s="677"/>
      <c r="MDH77" s="677"/>
      <c r="MDI77" s="677"/>
      <c r="MDJ77" s="677"/>
      <c r="MDK77" s="677"/>
      <c r="MDL77" s="677"/>
      <c r="MDM77" s="677"/>
      <c r="MDN77" s="677"/>
      <c r="MDO77" s="677"/>
      <c r="MDP77" s="677"/>
      <c r="MDQ77" s="677"/>
      <c r="MDR77" s="677"/>
      <c r="MDS77" s="677"/>
      <c r="MDT77" s="677"/>
      <c r="MDU77" s="677"/>
      <c r="MDV77" s="677"/>
      <c r="MDW77" s="677"/>
      <c r="MDX77" s="677"/>
      <c r="MDY77" s="677"/>
      <c r="MDZ77" s="677"/>
      <c r="MEA77" s="677"/>
      <c r="MEB77" s="677"/>
      <c r="MEC77" s="677"/>
      <c r="MED77" s="677"/>
      <c r="MEE77" s="677"/>
      <c r="MEF77" s="677"/>
      <c r="MEG77" s="677"/>
      <c r="MEH77" s="677"/>
      <c r="MEI77" s="677"/>
      <c r="MEJ77" s="677"/>
      <c r="MEK77" s="677"/>
      <c r="MEL77" s="677"/>
      <c r="MEM77" s="677"/>
      <c r="MEN77" s="677"/>
      <c r="MEO77" s="677"/>
      <c r="MEP77" s="677"/>
      <c r="MEQ77" s="677"/>
      <c r="MER77" s="677"/>
      <c r="MES77" s="677"/>
      <c r="MET77" s="677"/>
      <c r="MEU77" s="677"/>
      <c r="MEV77" s="677"/>
      <c r="MEW77" s="677"/>
      <c r="MEX77" s="677"/>
      <c r="MEY77" s="677"/>
      <c r="MEZ77" s="677"/>
      <c r="MFA77" s="677"/>
      <c r="MFB77" s="677"/>
      <c r="MFC77" s="677"/>
      <c r="MFD77" s="677"/>
      <c r="MFE77" s="677"/>
      <c r="MFF77" s="677"/>
      <c r="MFG77" s="677"/>
      <c r="MFH77" s="677"/>
      <c r="MFI77" s="677"/>
      <c r="MFJ77" s="677"/>
      <c r="MFK77" s="677"/>
      <c r="MFL77" s="677"/>
      <c r="MFM77" s="677"/>
      <c r="MFN77" s="677"/>
      <c r="MFO77" s="677"/>
      <c r="MFP77" s="677"/>
      <c r="MFQ77" s="677"/>
      <c r="MFR77" s="677"/>
      <c r="MFS77" s="677"/>
      <c r="MFT77" s="677"/>
      <c r="MFU77" s="677"/>
      <c r="MFV77" s="677"/>
      <c r="MFW77" s="677"/>
      <c r="MFX77" s="677"/>
      <c r="MFY77" s="677"/>
      <c r="MFZ77" s="677"/>
      <c r="MGA77" s="677"/>
      <c r="MGB77" s="677"/>
      <c r="MGC77" s="677"/>
      <c r="MGD77" s="677"/>
      <c r="MGE77" s="677"/>
      <c r="MGF77" s="677"/>
      <c r="MGG77" s="677"/>
      <c r="MGH77" s="677"/>
      <c r="MGI77" s="677"/>
      <c r="MGJ77" s="677"/>
      <c r="MGK77" s="677"/>
      <c r="MGL77" s="677"/>
      <c r="MGM77" s="677"/>
      <c r="MGN77" s="677"/>
      <c r="MGO77" s="677"/>
      <c r="MGP77" s="677"/>
      <c r="MGQ77" s="677"/>
      <c r="MGR77" s="677"/>
      <c r="MGS77" s="677"/>
      <c r="MGT77" s="677"/>
      <c r="MGU77" s="677"/>
      <c r="MGV77" s="677"/>
      <c r="MGW77" s="677"/>
      <c r="MGX77" s="677"/>
      <c r="MGY77" s="677"/>
      <c r="MGZ77" s="677"/>
      <c r="MHA77" s="677"/>
      <c r="MHB77" s="677"/>
      <c r="MHC77" s="677"/>
      <c r="MHD77" s="677"/>
      <c r="MHE77" s="677"/>
      <c r="MHF77" s="677"/>
      <c r="MHG77" s="677"/>
      <c r="MHH77" s="677"/>
      <c r="MHI77" s="677"/>
      <c r="MHJ77" s="677"/>
      <c r="MHK77" s="677"/>
      <c r="MHL77" s="677"/>
      <c r="MHM77" s="677"/>
      <c r="MHN77" s="677"/>
      <c r="MHO77" s="677"/>
      <c r="MHP77" s="677"/>
      <c r="MHQ77" s="677"/>
      <c r="MHR77" s="677"/>
      <c r="MHS77" s="677"/>
      <c r="MHT77" s="677"/>
      <c r="MHU77" s="677"/>
      <c r="MHV77" s="677"/>
      <c r="MHW77" s="677"/>
      <c r="MHX77" s="677"/>
      <c r="MHY77" s="677"/>
      <c r="MHZ77" s="677"/>
      <c r="MIA77" s="677"/>
      <c r="MIB77" s="677"/>
      <c r="MIC77" s="677"/>
      <c r="MID77" s="677"/>
      <c r="MIE77" s="677"/>
      <c r="MIF77" s="677"/>
      <c r="MIG77" s="677"/>
      <c r="MIH77" s="677"/>
      <c r="MII77" s="677"/>
      <c r="MIJ77" s="677"/>
      <c r="MIK77" s="677"/>
      <c r="MIL77" s="677"/>
      <c r="MIM77" s="677"/>
      <c r="MIN77" s="677"/>
      <c r="MIO77" s="677"/>
      <c r="MIP77" s="677"/>
      <c r="MIQ77" s="677"/>
      <c r="MIR77" s="677"/>
      <c r="MIS77" s="677"/>
      <c r="MIT77" s="677"/>
      <c r="MIU77" s="677"/>
      <c r="MIV77" s="677"/>
      <c r="MIW77" s="677"/>
      <c r="MIX77" s="677"/>
      <c r="MIY77" s="677"/>
      <c r="MIZ77" s="677"/>
      <c r="MJA77" s="677"/>
      <c r="MJB77" s="677"/>
      <c r="MJC77" s="677"/>
      <c r="MJD77" s="677"/>
      <c r="MJE77" s="677"/>
      <c r="MJF77" s="677"/>
      <c r="MJG77" s="677"/>
      <c r="MJH77" s="677"/>
      <c r="MJI77" s="677"/>
      <c r="MJJ77" s="677"/>
      <c r="MJK77" s="677"/>
      <c r="MJL77" s="677"/>
      <c r="MJM77" s="677"/>
      <c r="MJN77" s="677"/>
      <c r="MJO77" s="677"/>
      <c r="MJP77" s="677"/>
      <c r="MJQ77" s="677"/>
      <c r="MJR77" s="677"/>
      <c r="MJS77" s="677"/>
      <c r="MJT77" s="677"/>
      <c r="MJU77" s="677"/>
      <c r="MJV77" s="677"/>
      <c r="MJW77" s="677"/>
      <c r="MJX77" s="677"/>
      <c r="MJY77" s="677"/>
      <c r="MJZ77" s="677"/>
      <c r="MKA77" s="677"/>
      <c r="MKB77" s="677"/>
      <c r="MKC77" s="677"/>
      <c r="MKD77" s="677"/>
      <c r="MKE77" s="677"/>
      <c r="MKF77" s="677"/>
      <c r="MKG77" s="677"/>
      <c r="MKH77" s="677"/>
      <c r="MKI77" s="677"/>
      <c r="MKJ77" s="677"/>
      <c r="MKK77" s="677"/>
      <c r="MKL77" s="677"/>
      <c r="MKM77" s="677"/>
      <c r="MKN77" s="677"/>
      <c r="MKO77" s="677"/>
      <c r="MKP77" s="677"/>
      <c r="MKQ77" s="677"/>
      <c r="MKR77" s="677"/>
      <c r="MKS77" s="677"/>
      <c r="MKT77" s="677"/>
      <c r="MKU77" s="677"/>
      <c r="MKV77" s="677"/>
      <c r="MKW77" s="677"/>
      <c r="MKX77" s="677"/>
      <c r="MKY77" s="677"/>
      <c r="MKZ77" s="677"/>
      <c r="MLA77" s="677"/>
      <c r="MLB77" s="677"/>
      <c r="MLC77" s="677"/>
      <c r="MLD77" s="677"/>
      <c r="MLE77" s="677"/>
      <c r="MLF77" s="677"/>
      <c r="MLG77" s="677"/>
      <c r="MLH77" s="677"/>
      <c r="MLI77" s="677"/>
      <c r="MLJ77" s="677"/>
      <c r="MLK77" s="677"/>
      <c r="MLL77" s="677"/>
      <c r="MLM77" s="677"/>
      <c r="MLN77" s="677"/>
      <c r="MLO77" s="677"/>
      <c r="MLP77" s="677"/>
      <c r="MLQ77" s="677"/>
      <c r="MLR77" s="677"/>
      <c r="MLS77" s="677"/>
      <c r="MLT77" s="677"/>
      <c r="MLU77" s="677"/>
      <c r="MLV77" s="677"/>
      <c r="MLW77" s="677"/>
      <c r="MLX77" s="677"/>
      <c r="MLY77" s="677"/>
      <c r="MLZ77" s="677"/>
      <c r="MMA77" s="677"/>
      <c r="MMB77" s="677"/>
      <c r="MMC77" s="677"/>
      <c r="MMD77" s="677"/>
      <c r="MME77" s="677"/>
      <c r="MMF77" s="677"/>
      <c r="MMG77" s="677"/>
      <c r="MMH77" s="677"/>
      <c r="MMI77" s="677"/>
      <c r="MMJ77" s="677"/>
      <c r="MMK77" s="677"/>
      <c r="MML77" s="677"/>
      <c r="MMM77" s="677"/>
      <c r="MMN77" s="677"/>
      <c r="MMO77" s="677"/>
      <c r="MMP77" s="677"/>
      <c r="MMQ77" s="677"/>
      <c r="MMR77" s="677"/>
      <c r="MMS77" s="677"/>
      <c r="MMT77" s="677"/>
      <c r="MMU77" s="677"/>
      <c r="MMV77" s="677"/>
      <c r="MMW77" s="677"/>
      <c r="MMX77" s="677"/>
      <c r="MMY77" s="677"/>
      <c r="MMZ77" s="677"/>
      <c r="MNA77" s="677"/>
      <c r="MNB77" s="677"/>
      <c r="MNC77" s="677"/>
      <c r="MND77" s="677"/>
      <c r="MNE77" s="677"/>
      <c r="MNF77" s="677"/>
      <c r="MNG77" s="677"/>
      <c r="MNH77" s="677"/>
      <c r="MNI77" s="677"/>
      <c r="MNJ77" s="677"/>
      <c r="MNK77" s="677"/>
      <c r="MNL77" s="677"/>
      <c r="MNM77" s="677"/>
      <c r="MNN77" s="677"/>
      <c r="MNO77" s="677"/>
      <c r="MNP77" s="677"/>
      <c r="MNQ77" s="677"/>
      <c r="MNR77" s="677"/>
      <c r="MNS77" s="677"/>
      <c r="MNT77" s="677"/>
      <c r="MNU77" s="677"/>
      <c r="MNV77" s="677"/>
      <c r="MNW77" s="677"/>
      <c r="MNX77" s="677"/>
      <c r="MNY77" s="677"/>
      <c r="MNZ77" s="677"/>
      <c r="MOA77" s="677"/>
      <c r="MOB77" s="677"/>
      <c r="MOC77" s="677"/>
      <c r="MOD77" s="677"/>
      <c r="MOE77" s="677"/>
      <c r="MOF77" s="677"/>
      <c r="MOG77" s="677"/>
      <c r="MOH77" s="677"/>
      <c r="MOI77" s="677"/>
      <c r="MOJ77" s="677"/>
      <c r="MOK77" s="677"/>
      <c r="MOL77" s="677"/>
      <c r="MOM77" s="677"/>
      <c r="MON77" s="677"/>
      <c r="MOO77" s="677"/>
      <c r="MOP77" s="677"/>
      <c r="MOQ77" s="677"/>
      <c r="MOR77" s="677"/>
      <c r="MOS77" s="677"/>
      <c r="MOT77" s="677"/>
      <c r="MOU77" s="677"/>
      <c r="MOV77" s="677"/>
      <c r="MOW77" s="677"/>
      <c r="MOX77" s="677"/>
      <c r="MOY77" s="677"/>
      <c r="MOZ77" s="677"/>
      <c r="MPA77" s="677"/>
      <c r="MPB77" s="677"/>
      <c r="MPC77" s="677"/>
      <c r="MPD77" s="677"/>
      <c r="MPE77" s="677"/>
      <c r="MPF77" s="677"/>
      <c r="MPG77" s="677"/>
      <c r="MPH77" s="677"/>
      <c r="MPI77" s="677"/>
      <c r="MPJ77" s="677"/>
      <c r="MPK77" s="677"/>
      <c r="MPL77" s="677"/>
      <c r="MPM77" s="677"/>
      <c r="MPN77" s="677"/>
      <c r="MPO77" s="677"/>
      <c r="MPP77" s="677"/>
      <c r="MPQ77" s="677"/>
      <c r="MPR77" s="677"/>
      <c r="MPS77" s="677"/>
      <c r="MPT77" s="677"/>
      <c r="MPU77" s="677"/>
      <c r="MPV77" s="677"/>
      <c r="MPW77" s="677"/>
      <c r="MPX77" s="677"/>
      <c r="MPY77" s="677"/>
      <c r="MPZ77" s="677"/>
      <c r="MQA77" s="677"/>
      <c r="MQB77" s="677"/>
      <c r="MQC77" s="677"/>
      <c r="MQD77" s="677"/>
      <c r="MQE77" s="677"/>
      <c r="MQF77" s="677"/>
      <c r="MQG77" s="677"/>
      <c r="MQH77" s="677"/>
      <c r="MQI77" s="677"/>
      <c r="MQJ77" s="677"/>
      <c r="MQK77" s="677"/>
      <c r="MQL77" s="677"/>
      <c r="MQM77" s="677"/>
      <c r="MQN77" s="677"/>
      <c r="MQO77" s="677"/>
      <c r="MQP77" s="677"/>
      <c r="MQQ77" s="677"/>
      <c r="MQR77" s="677"/>
      <c r="MQS77" s="677"/>
      <c r="MQT77" s="677"/>
      <c r="MQU77" s="677"/>
      <c r="MQV77" s="677"/>
      <c r="MQW77" s="677"/>
      <c r="MQX77" s="677"/>
      <c r="MQY77" s="677"/>
      <c r="MQZ77" s="677"/>
      <c r="MRA77" s="677"/>
      <c r="MRB77" s="677"/>
      <c r="MRC77" s="677"/>
      <c r="MRD77" s="677"/>
      <c r="MRE77" s="677"/>
      <c r="MRF77" s="677"/>
      <c r="MRG77" s="677"/>
      <c r="MRH77" s="677"/>
      <c r="MRI77" s="677"/>
      <c r="MRJ77" s="677"/>
      <c r="MRK77" s="677"/>
      <c r="MRL77" s="677"/>
      <c r="MRM77" s="677"/>
      <c r="MRN77" s="677"/>
      <c r="MRO77" s="677"/>
      <c r="MRP77" s="677"/>
      <c r="MRQ77" s="677"/>
      <c r="MRR77" s="677"/>
      <c r="MRS77" s="677"/>
      <c r="MRT77" s="677"/>
      <c r="MRU77" s="677"/>
      <c r="MRV77" s="677"/>
      <c r="MRW77" s="677"/>
      <c r="MRX77" s="677"/>
      <c r="MRY77" s="677"/>
      <c r="MRZ77" s="677"/>
      <c r="MSA77" s="677"/>
      <c r="MSB77" s="677"/>
      <c r="MSC77" s="677"/>
      <c r="MSD77" s="677"/>
      <c r="MSE77" s="677"/>
      <c r="MSF77" s="677"/>
      <c r="MSG77" s="677"/>
      <c r="MSH77" s="677"/>
      <c r="MSI77" s="677"/>
      <c r="MSJ77" s="677"/>
      <c r="MSK77" s="677"/>
      <c r="MSL77" s="677"/>
      <c r="MSM77" s="677"/>
      <c r="MSN77" s="677"/>
      <c r="MSO77" s="677"/>
      <c r="MSP77" s="677"/>
      <c r="MSQ77" s="677"/>
      <c r="MSR77" s="677"/>
      <c r="MSS77" s="677"/>
      <c r="MST77" s="677"/>
      <c r="MSU77" s="677"/>
      <c r="MSV77" s="677"/>
      <c r="MSW77" s="677"/>
      <c r="MSX77" s="677"/>
      <c r="MSY77" s="677"/>
      <c r="MSZ77" s="677"/>
      <c r="MTA77" s="677"/>
      <c r="MTB77" s="677"/>
      <c r="MTC77" s="677"/>
      <c r="MTD77" s="677"/>
      <c r="MTE77" s="677"/>
      <c r="MTF77" s="677"/>
      <c r="MTG77" s="677"/>
      <c r="MTH77" s="677"/>
      <c r="MTI77" s="677"/>
      <c r="MTJ77" s="677"/>
      <c r="MTK77" s="677"/>
      <c r="MTL77" s="677"/>
      <c r="MTM77" s="677"/>
      <c r="MTN77" s="677"/>
      <c r="MTO77" s="677"/>
      <c r="MTP77" s="677"/>
      <c r="MTQ77" s="677"/>
      <c r="MTR77" s="677"/>
      <c r="MTS77" s="677"/>
      <c r="MTT77" s="677"/>
      <c r="MTU77" s="677"/>
      <c r="MTV77" s="677"/>
      <c r="MTW77" s="677"/>
      <c r="MTX77" s="677"/>
      <c r="MTY77" s="677"/>
      <c r="MTZ77" s="677"/>
      <c r="MUA77" s="677"/>
      <c r="MUB77" s="677"/>
      <c r="MUC77" s="677"/>
      <c r="MUD77" s="677"/>
      <c r="MUE77" s="677"/>
      <c r="MUF77" s="677"/>
      <c r="MUG77" s="677"/>
      <c r="MUH77" s="677"/>
      <c r="MUI77" s="677"/>
      <c r="MUJ77" s="677"/>
      <c r="MUK77" s="677"/>
      <c r="MUL77" s="677"/>
      <c r="MUM77" s="677"/>
      <c r="MUN77" s="677"/>
      <c r="MUO77" s="677"/>
      <c r="MUP77" s="677"/>
      <c r="MUQ77" s="677"/>
      <c r="MUR77" s="677"/>
      <c r="MUS77" s="677"/>
      <c r="MUT77" s="677"/>
      <c r="MUU77" s="677"/>
      <c r="MUV77" s="677"/>
      <c r="MUW77" s="677"/>
      <c r="MUX77" s="677"/>
      <c r="MUY77" s="677"/>
      <c r="MUZ77" s="677"/>
      <c r="MVA77" s="677"/>
      <c r="MVB77" s="677"/>
      <c r="MVC77" s="677"/>
      <c r="MVD77" s="677"/>
      <c r="MVE77" s="677"/>
      <c r="MVF77" s="677"/>
      <c r="MVG77" s="677"/>
      <c r="MVH77" s="677"/>
      <c r="MVI77" s="677"/>
      <c r="MVJ77" s="677"/>
      <c r="MVK77" s="677"/>
      <c r="MVL77" s="677"/>
      <c r="MVM77" s="677"/>
      <c r="MVN77" s="677"/>
      <c r="MVO77" s="677"/>
      <c r="MVP77" s="677"/>
      <c r="MVQ77" s="677"/>
      <c r="MVR77" s="677"/>
      <c r="MVS77" s="677"/>
      <c r="MVT77" s="677"/>
      <c r="MVU77" s="677"/>
      <c r="MVV77" s="677"/>
      <c r="MVW77" s="677"/>
      <c r="MVX77" s="677"/>
      <c r="MVY77" s="677"/>
      <c r="MVZ77" s="677"/>
      <c r="MWA77" s="677"/>
      <c r="MWB77" s="677"/>
      <c r="MWC77" s="677"/>
      <c r="MWD77" s="677"/>
      <c r="MWE77" s="677"/>
      <c r="MWF77" s="677"/>
      <c r="MWG77" s="677"/>
      <c r="MWH77" s="677"/>
      <c r="MWI77" s="677"/>
      <c r="MWJ77" s="677"/>
      <c r="MWK77" s="677"/>
      <c r="MWL77" s="677"/>
      <c r="MWM77" s="677"/>
      <c r="MWN77" s="677"/>
      <c r="MWO77" s="677"/>
      <c r="MWP77" s="677"/>
      <c r="MWQ77" s="677"/>
      <c r="MWR77" s="677"/>
      <c r="MWS77" s="677"/>
      <c r="MWT77" s="677"/>
      <c r="MWU77" s="677"/>
      <c r="MWV77" s="677"/>
      <c r="MWW77" s="677"/>
      <c r="MWX77" s="677"/>
      <c r="MWY77" s="677"/>
      <c r="MWZ77" s="677"/>
      <c r="MXA77" s="677"/>
      <c r="MXB77" s="677"/>
      <c r="MXC77" s="677"/>
      <c r="MXD77" s="677"/>
      <c r="MXE77" s="677"/>
      <c r="MXF77" s="677"/>
      <c r="MXG77" s="677"/>
      <c r="MXH77" s="677"/>
      <c r="MXI77" s="677"/>
      <c r="MXJ77" s="677"/>
      <c r="MXK77" s="677"/>
      <c r="MXL77" s="677"/>
      <c r="MXM77" s="677"/>
      <c r="MXN77" s="677"/>
      <c r="MXO77" s="677"/>
      <c r="MXP77" s="677"/>
      <c r="MXQ77" s="677"/>
      <c r="MXR77" s="677"/>
      <c r="MXS77" s="677"/>
      <c r="MXT77" s="677"/>
      <c r="MXU77" s="677"/>
      <c r="MXV77" s="677"/>
      <c r="MXW77" s="677"/>
      <c r="MXX77" s="677"/>
      <c r="MXY77" s="677"/>
      <c r="MXZ77" s="677"/>
      <c r="MYA77" s="677"/>
      <c r="MYB77" s="677"/>
      <c r="MYC77" s="677"/>
      <c r="MYD77" s="677"/>
      <c r="MYE77" s="677"/>
      <c r="MYF77" s="677"/>
      <c r="MYG77" s="677"/>
      <c r="MYH77" s="677"/>
      <c r="MYI77" s="677"/>
      <c r="MYJ77" s="677"/>
      <c r="MYK77" s="677"/>
      <c r="MYL77" s="677"/>
      <c r="MYM77" s="677"/>
      <c r="MYN77" s="677"/>
      <c r="MYO77" s="677"/>
      <c r="MYP77" s="677"/>
      <c r="MYQ77" s="677"/>
      <c r="MYR77" s="677"/>
      <c r="MYS77" s="677"/>
      <c r="MYT77" s="677"/>
      <c r="MYU77" s="677"/>
      <c r="MYV77" s="677"/>
      <c r="MYW77" s="677"/>
      <c r="MYX77" s="677"/>
      <c r="MYY77" s="677"/>
      <c r="MYZ77" s="677"/>
      <c r="MZA77" s="677"/>
      <c r="MZB77" s="677"/>
      <c r="MZC77" s="677"/>
      <c r="MZD77" s="677"/>
      <c r="MZE77" s="677"/>
      <c r="MZF77" s="677"/>
      <c r="MZG77" s="677"/>
      <c r="MZH77" s="677"/>
      <c r="MZI77" s="677"/>
      <c r="MZJ77" s="677"/>
      <c r="MZK77" s="677"/>
      <c r="MZL77" s="677"/>
      <c r="MZM77" s="677"/>
      <c r="MZN77" s="677"/>
      <c r="MZO77" s="677"/>
      <c r="MZP77" s="677"/>
      <c r="MZQ77" s="677"/>
      <c r="MZR77" s="677"/>
      <c r="MZS77" s="677"/>
      <c r="MZT77" s="677"/>
      <c r="MZU77" s="677"/>
      <c r="MZV77" s="677"/>
      <c r="MZW77" s="677"/>
      <c r="MZX77" s="677"/>
      <c r="MZY77" s="677"/>
      <c r="MZZ77" s="677"/>
      <c r="NAA77" s="677"/>
      <c r="NAB77" s="677"/>
      <c r="NAC77" s="677"/>
      <c r="NAD77" s="677"/>
      <c r="NAE77" s="677"/>
      <c r="NAF77" s="677"/>
      <c r="NAG77" s="677"/>
      <c r="NAH77" s="677"/>
      <c r="NAI77" s="677"/>
      <c r="NAJ77" s="677"/>
      <c r="NAK77" s="677"/>
      <c r="NAL77" s="677"/>
      <c r="NAM77" s="677"/>
      <c r="NAN77" s="677"/>
      <c r="NAO77" s="677"/>
      <c r="NAP77" s="677"/>
      <c r="NAQ77" s="677"/>
      <c r="NAR77" s="677"/>
      <c r="NAS77" s="677"/>
      <c r="NAT77" s="677"/>
      <c r="NAU77" s="677"/>
      <c r="NAV77" s="677"/>
      <c r="NAW77" s="677"/>
      <c r="NAX77" s="677"/>
      <c r="NAY77" s="677"/>
      <c r="NAZ77" s="677"/>
      <c r="NBA77" s="677"/>
      <c r="NBB77" s="677"/>
      <c r="NBC77" s="677"/>
      <c r="NBD77" s="677"/>
      <c r="NBE77" s="677"/>
      <c r="NBF77" s="677"/>
      <c r="NBG77" s="677"/>
      <c r="NBH77" s="677"/>
      <c r="NBI77" s="677"/>
      <c r="NBJ77" s="677"/>
      <c r="NBK77" s="677"/>
      <c r="NBL77" s="677"/>
      <c r="NBM77" s="677"/>
      <c r="NBN77" s="677"/>
      <c r="NBO77" s="677"/>
      <c r="NBP77" s="677"/>
      <c r="NBQ77" s="677"/>
      <c r="NBR77" s="677"/>
      <c r="NBS77" s="677"/>
      <c r="NBT77" s="677"/>
      <c r="NBU77" s="677"/>
      <c r="NBV77" s="677"/>
      <c r="NBW77" s="677"/>
      <c r="NBX77" s="677"/>
      <c r="NBY77" s="677"/>
      <c r="NBZ77" s="677"/>
      <c r="NCA77" s="677"/>
      <c r="NCB77" s="677"/>
      <c r="NCC77" s="677"/>
      <c r="NCD77" s="677"/>
      <c r="NCE77" s="677"/>
      <c r="NCF77" s="677"/>
      <c r="NCG77" s="677"/>
      <c r="NCH77" s="677"/>
      <c r="NCI77" s="677"/>
      <c r="NCJ77" s="677"/>
      <c r="NCK77" s="677"/>
      <c r="NCL77" s="677"/>
      <c r="NCM77" s="677"/>
      <c r="NCN77" s="677"/>
      <c r="NCO77" s="677"/>
      <c r="NCP77" s="677"/>
      <c r="NCQ77" s="677"/>
      <c r="NCR77" s="677"/>
      <c r="NCS77" s="677"/>
      <c r="NCT77" s="677"/>
      <c r="NCU77" s="677"/>
      <c r="NCV77" s="677"/>
      <c r="NCW77" s="677"/>
      <c r="NCX77" s="677"/>
      <c r="NCY77" s="677"/>
      <c r="NCZ77" s="677"/>
      <c r="NDA77" s="677"/>
      <c r="NDB77" s="677"/>
      <c r="NDC77" s="677"/>
      <c r="NDD77" s="677"/>
      <c r="NDE77" s="677"/>
      <c r="NDF77" s="677"/>
      <c r="NDG77" s="677"/>
      <c r="NDH77" s="677"/>
      <c r="NDI77" s="677"/>
      <c r="NDJ77" s="677"/>
      <c r="NDK77" s="677"/>
      <c r="NDL77" s="677"/>
      <c r="NDM77" s="677"/>
      <c r="NDN77" s="677"/>
      <c r="NDO77" s="677"/>
      <c r="NDP77" s="677"/>
      <c r="NDQ77" s="677"/>
      <c r="NDR77" s="677"/>
      <c r="NDS77" s="677"/>
      <c r="NDT77" s="677"/>
      <c r="NDU77" s="677"/>
      <c r="NDV77" s="677"/>
      <c r="NDW77" s="677"/>
      <c r="NDX77" s="677"/>
      <c r="NDY77" s="677"/>
      <c r="NDZ77" s="677"/>
      <c r="NEA77" s="677"/>
      <c r="NEB77" s="677"/>
      <c r="NEC77" s="677"/>
      <c r="NED77" s="677"/>
      <c r="NEE77" s="677"/>
      <c r="NEF77" s="677"/>
      <c r="NEG77" s="677"/>
      <c r="NEH77" s="677"/>
      <c r="NEI77" s="677"/>
      <c r="NEJ77" s="677"/>
      <c r="NEK77" s="677"/>
      <c r="NEL77" s="677"/>
      <c r="NEM77" s="677"/>
      <c r="NEN77" s="677"/>
      <c r="NEO77" s="677"/>
      <c r="NEP77" s="677"/>
      <c r="NEQ77" s="677"/>
      <c r="NER77" s="677"/>
      <c r="NES77" s="677"/>
      <c r="NET77" s="677"/>
      <c r="NEU77" s="677"/>
      <c r="NEV77" s="677"/>
      <c r="NEW77" s="677"/>
      <c r="NEX77" s="677"/>
      <c r="NEY77" s="677"/>
      <c r="NEZ77" s="677"/>
      <c r="NFA77" s="677"/>
      <c r="NFB77" s="677"/>
      <c r="NFC77" s="677"/>
      <c r="NFD77" s="677"/>
      <c r="NFE77" s="677"/>
      <c r="NFF77" s="677"/>
      <c r="NFG77" s="677"/>
      <c r="NFH77" s="677"/>
      <c r="NFI77" s="677"/>
      <c r="NFJ77" s="677"/>
      <c r="NFK77" s="677"/>
      <c r="NFL77" s="677"/>
      <c r="NFM77" s="677"/>
      <c r="NFN77" s="677"/>
      <c r="NFO77" s="677"/>
      <c r="NFP77" s="677"/>
      <c r="NFQ77" s="677"/>
      <c r="NFR77" s="677"/>
      <c r="NFS77" s="677"/>
      <c r="NFT77" s="677"/>
      <c r="NFU77" s="677"/>
      <c r="NFV77" s="677"/>
      <c r="NFW77" s="677"/>
      <c r="NFX77" s="677"/>
      <c r="NFY77" s="677"/>
      <c r="NFZ77" s="677"/>
      <c r="NGA77" s="677"/>
      <c r="NGB77" s="677"/>
      <c r="NGC77" s="677"/>
      <c r="NGD77" s="677"/>
      <c r="NGE77" s="677"/>
      <c r="NGF77" s="677"/>
      <c r="NGG77" s="677"/>
      <c r="NGH77" s="677"/>
      <c r="NGI77" s="677"/>
      <c r="NGJ77" s="677"/>
      <c r="NGK77" s="677"/>
      <c r="NGL77" s="677"/>
      <c r="NGM77" s="677"/>
      <c r="NGN77" s="677"/>
      <c r="NGO77" s="677"/>
      <c r="NGP77" s="677"/>
      <c r="NGQ77" s="677"/>
      <c r="NGR77" s="677"/>
      <c r="NGS77" s="677"/>
      <c r="NGT77" s="677"/>
      <c r="NGU77" s="677"/>
      <c r="NGV77" s="677"/>
      <c r="NGW77" s="677"/>
      <c r="NGX77" s="677"/>
      <c r="NGY77" s="677"/>
      <c r="NGZ77" s="677"/>
      <c r="NHA77" s="677"/>
      <c r="NHB77" s="677"/>
      <c r="NHC77" s="677"/>
      <c r="NHD77" s="677"/>
      <c r="NHE77" s="677"/>
      <c r="NHF77" s="677"/>
      <c r="NHG77" s="677"/>
      <c r="NHH77" s="677"/>
      <c r="NHI77" s="677"/>
      <c r="NHJ77" s="677"/>
      <c r="NHK77" s="677"/>
      <c r="NHL77" s="677"/>
      <c r="NHM77" s="677"/>
      <c r="NHN77" s="677"/>
      <c r="NHO77" s="677"/>
      <c r="NHP77" s="677"/>
      <c r="NHQ77" s="677"/>
      <c r="NHR77" s="677"/>
      <c r="NHS77" s="677"/>
      <c r="NHT77" s="677"/>
      <c r="NHU77" s="677"/>
      <c r="NHV77" s="677"/>
      <c r="NHW77" s="677"/>
      <c r="NHX77" s="677"/>
      <c r="NHY77" s="677"/>
      <c r="NHZ77" s="677"/>
      <c r="NIA77" s="677"/>
      <c r="NIB77" s="677"/>
      <c r="NIC77" s="677"/>
      <c r="NID77" s="677"/>
      <c r="NIE77" s="677"/>
      <c r="NIF77" s="677"/>
      <c r="NIG77" s="677"/>
      <c r="NIH77" s="677"/>
      <c r="NII77" s="677"/>
      <c r="NIJ77" s="677"/>
      <c r="NIK77" s="677"/>
      <c r="NIL77" s="677"/>
      <c r="NIM77" s="677"/>
      <c r="NIN77" s="677"/>
      <c r="NIO77" s="677"/>
      <c r="NIP77" s="677"/>
      <c r="NIQ77" s="677"/>
      <c r="NIR77" s="677"/>
      <c r="NIS77" s="677"/>
      <c r="NIT77" s="677"/>
      <c r="NIU77" s="677"/>
      <c r="NIV77" s="677"/>
      <c r="NIW77" s="677"/>
      <c r="NIX77" s="677"/>
      <c r="NIY77" s="677"/>
      <c r="NIZ77" s="677"/>
      <c r="NJA77" s="677"/>
      <c r="NJB77" s="677"/>
      <c r="NJC77" s="677"/>
      <c r="NJD77" s="677"/>
      <c r="NJE77" s="677"/>
      <c r="NJF77" s="677"/>
      <c r="NJG77" s="677"/>
      <c r="NJH77" s="677"/>
      <c r="NJI77" s="677"/>
      <c r="NJJ77" s="677"/>
      <c r="NJK77" s="677"/>
      <c r="NJL77" s="677"/>
      <c r="NJM77" s="677"/>
      <c r="NJN77" s="677"/>
      <c r="NJO77" s="677"/>
      <c r="NJP77" s="677"/>
      <c r="NJQ77" s="677"/>
      <c r="NJR77" s="677"/>
      <c r="NJS77" s="677"/>
      <c r="NJT77" s="677"/>
      <c r="NJU77" s="677"/>
      <c r="NJV77" s="677"/>
      <c r="NJW77" s="677"/>
      <c r="NJX77" s="677"/>
      <c r="NJY77" s="677"/>
      <c r="NJZ77" s="677"/>
      <c r="NKA77" s="677"/>
      <c r="NKB77" s="677"/>
      <c r="NKC77" s="677"/>
      <c r="NKD77" s="677"/>
      <c r="NKE77" s="677"/>
      <c r="NKF77" s="677"/>
      <c r="NKG77" s="677"/>
      <c r="NKH77" s="677"/>
      <c r="NKI77" s="677"/>
      <c r="NKJ77" s="677"/>
      <c r="NKK77" s="677"/>
      <c r="NKL77" s="677"/>
      <c r="NKM77" s="677"/>
      <c r="NKN77" s="677"/>
      <c r="NKO77" s="677"/>
      <c r="NKP77" s="677"/>
      <c r="NKQ77" s="677"/>
      <c r="NKR77" s="677"/>
      <c r="NKS77" s="677"/>
      <c r="NKT77" s="677"/>
      <c r="NKU77" s="677"/>
      <c r="NKV77" s="677"/>
      <c r="NKW77" s="677"/>
      <c r="NKX77" s="677"/>
      <c r="NKY77" s="677"/>
      <c r="NKZ77" s="677"/>
      <c r="NLA77" s="677"/>
      <c r="NLB77" s="677"/>
      <c r="NLC77" s="677"/>
      <c r="NLD77" s="677"/>
      <c r="NLE77" s="677"/>
      <c r="NLF77" s="677"/>
      <c r="NLG77" s="677"/>
      <c r="NLH77" s="677"/>
      <c r="NLI77" s="677"/>
      <c r="NLJ77" s="677"/>
      <c r="NLK77" s="677"/>
      <c r="NLL77" s="677"/>
      <c r="NLM77" s="677"/>
      <c r="NLN77" s="677"/>
      <c r="NLO77" s="677"/>
      <c r="NLP77" s="677"/>
      <c r="NLQ77" s="677"/>
      <c r="NLR77" s="677"/>
      <c r="NLS77" s="677"/>
      <c r="NLT77" s="677"/>
      <c r="NLU77" s="677"/>
      <c r="NLV77" s="677"/>
      <c r="NLW77" s="677"/>
      <c r="NLX77" s="677"/>
      <c r="NLY77" s="677"/>
      <c r="NLZ77" s="677"/>
      <c r="NMA77" s="677"/>
      <c r="NMB77" s="677"/>
      <c r="NMC77" s="677"/>
      <c r="NMD77" s="677"/>
      <c r="NME77" s="677"/>
      <c r="NMF77" s="677"/>
      <c r="NMG77" s="677"/>
      <c r="NMH77" s="677"/>
      <c r="NMI77" s="677"/>
      <c r="NMJ77" s="677"/>
      <c r="NMK77" s="677"/>
      <c r="NML77" s="677"/>
      <c r="NMM77" s="677"/>
      <c r="NMN77" s="677"/>
      <c r="NMO77" s="677"/>
      <c r="NMP77" s="677"/>
      <c r="NMQ77" s="677"/>
      <c r="NMR77" s="677"/>
      <c r="NMS77" s="677"/>
      <c r="NMT77" s="677"/>
      <c r="NMU77" s="677"/>
      <c r="NMV77" s="677"/>
      <c r="NMW77" s="677"/>
      <c r="NMX77" s="677"/>
      <c r="NMY77" s="677"/>
      <c r="NMZ77" s="677"/>
      <c r="NNA77" s="677"/>
      <c r="NNB77" s="677"/>
      <c r="NNC77" s="677"/>
      <c r="NND77" s="677"/>
      <c r="NNE77" s="677"/>
      <c r="NNF77" s="677"/>
      <c r="NNG77" s="677"/>
      <c r="NNH77" s="677"/>
      <c r="NNI77" s="677"/>
      <c r="NNJ77" s="677"/>
      <c r="NNK77" s="677"/>
      <c r="NNL77" s="677"/>
      <c r="NNM77" s="677"/>
      <c r="NNN77" s="677"/>
      <c r="NNO77" s="677"/>
      <c r="NNP77" s="677"/>
      <c r="NNQ77" s="677"/>
      <c r="NNR77" s="677"/>
      <c r="NNS77" s="677"/>
      <c r="NNT77" s="677"/>
      <c r="NNU77" s="677"/>
      <c r="NNV77" s="677"/>
      <c r="NNW77" s="677"/>
      <c r="NNX77" s="677"/>
      <c r="NNY77" s="677"/>
      <c r="NNZ77" s="677"/>
      <c r="NOA77" s="677"/>
      <c r="NOB77" s="677"/>
      <c r="NOC77" s="677"/>
      <c r="NOD77" s="677"/>
      <c r="NOE77" s="677"/>
      <c r="NOF77" s="677"/>
      <c r="NOG77" s="677"/>
      <c r="NOH77" s="677"/>
      <c r="NOI77" s="677"/>
      <c r="NOJ77" s="677"/>
      <c r="NOK77" s="677"/>
      <c r="NOL77" s="677"/>
      <c r="NOM77" s="677"/>
      <c r="NON77" s="677"/>
      <c r="NOO77" s="677"/>
      <c r="NOP77" s="677"/>
      <c r="NOQ77" s="677"/>
      <c r="NOR77" s="677"/>
      <c r="NOS77" s="677"/>
      <c r="NOT77" s="677"/>
      <c r="NOU77" s="677"/>
      <c r="NOV77" s="677"/>
      <c r="NOW77" s="677"/>
      <c r="NOX77" s="677"/>
      <c r="NOY77" s="677"/>
      <c r="NOZ77" s="677"/>
      <c r="NPA77" s="677"/>
      <c r="NPB77" s="677"/>
      <c r="NPC77" s="677"/>
      <c r="NPD77" s="677"/>
      <c r="NPE77" s="677"/>
      <c r="NPF77" s="677"/>
      <c r="NPG77" s="677"/>
      <c r="NPH77" s="677"/>
      <c r="NPI77" s="677"/>
      <c r="NPJ77" s="677"/>
      <c r="NPK77" s="677"/>
      <c r="NPL77" s="677"/>
      <c r="NPM77" s="677"/>
      <c r="NPN77" s="677"/>
      <c r="NPO77" s="677"/>
      <c r="NPP77" s="677"/>
      <c r="NPQ77" s="677"/>
      <c r="NPR77" s="677"/>
      <c r="NPS77" s="677"/>
      <c r="NPT77" s="677"/>
      <c r="NPU77" s="677"/>
      <c r="NPV77" s="677"/>
      <c r="NPW77" s="677"/>
      <c r="NPX77" s="677"/>
      <c r="NPY77" s="677"/>
      <c r="NPZ77" s="677"/>
      <c r="NQA77" s="677"/>
      <c r="NQB77" s="677"/>
      <c r="NQC77" s="677"/>
      <c r="NQD77" s="677"/>
      <c r="NQE77" s="677"/>
      <c r="NQF77" s="677"/>
      <c r="NQG77" s="677"/>
      <c r="NQH77" s="677"/>
      <c r="NQI77" s="677"/>
      <c r="NQJ77" s="677"/>
      <c r="NQK77" s="677"/>
      <c r="NQL77" s="677"/>
      <c r="NQM77" s="677"/>
      <c r="NQN77" s="677"/>
      <c r="NQO77" s="677"/>
      <c r="NQP77" s="677"/>
      <c r="NQQ77" s="677"/>
      <c r="NQR77" s="677"/>
      <c r="NQS77" s="677"/>
      <c r="NQT77" s="677"/>
      <c r="NQU77" s="677"/>
      <c r="NQV77" s="677"/>
      <c r="NQW77" s="677"/>
      <c r="NQX77" s="677"/>
      <c r="NQY77" s="677"/>
      <c r="NQZ77" s="677"/>
      <c r="NRA77" s="677"/>
      <c r="NRB77" s="677"/>
      <c r="NRC77" s="677"/>
      <c r="NRD77" s="677"/>
      <c r="NRE77" s="677"/>
      <c r="NRF77" s="677"/>
      <c r="NRG77" s="677"/>
      <c r="NRH77" s="677"/>
      <c r="NRI77" s="677"/>
      <c r="NRJ77" s="677"/>
      <c r="NRK77" s="677"/>
      <c r="NRL77" s="677"/>
      <c r="NRM77" s="677"/>
      <c r="NRN77" s="677"/>
      <c r="NRO77" s="677"/>
      <c r="NRP77" s="677"/>
      <c r="NRQ77" s="677"/>
      <c r="NRR77" s="677"/>
      <c r="NRS77" s="677"/>
      <c r="NRT77" s="677"/>
      <c r="NRU77" s="677"/>
      <c r="NRV77" s="677"/>
      <c r="NRW77" s="677"/>
      <c r="NRX77" s="677"/>
      <c r="NRY77" s="677"/>
      <c r="NRZ77" s="677"/>
      <c r="NSA77" s="677"/>
      <c r="NSB77" s="677"/>
      <c r="NSC77" s="677"/>
      <c r="NSD77" s="677"/>
      <c r="NSE77" s="677"/>
      <c r="NSF77" s="677"/>
      <c r="NSG77" s="677"/>
      <c r="NSH77" s="677"/>
      <c r="NSI77" s="677"/>
      <c r="NSJ77" s="677"/>
      <c r="NSK77" s="677"/>
      <c r="NSL77" s="677"/>
      <c r="NSM77" s="677"/>
      <c r="NSN77" s="677"/>
      <c r="NSO77" s="677"/>
      <c r="NSP77" s="677"/>
      <c r="NSQ77" s="677"/>
      <c r="NSR77" s="677"/>
      <c r="NSS77" s="677"/>
      <c r="NST77" s="677"/>
      <c r="NSU77" s="677"/>
      <c r="NSV77" s="677"/>
      <c r="NSW77" s="677"/>
      <c r="NSX77" s="677"/>
      <c r="NSY77" s="677"/>
      <c r="NSZ77" s="677"/>
      <c r="NTA77" s="677"/>
      <c r="NTB77" s="677"/>
      <c r="NTC77" s="677"/>
      <c r="NTD77" s="677"/>
      <c r="NTE77" s="677"/>
      <c r="NTF77" s="677"/>
      <c r="NTG77" s="677"/>
      <c r="NTH77" s="677"/>
      <c r="NTI77" s="677"/>
      <c r="NTJ77" s="677"/>
      <c r="NTK77" s="677"/>
      <c r="NTL77" s="677"/>
      <c r="NTM77" s="677"/>
      <c r="NTN77" s="677"/>
      <c r="NTO77" s="677"/>
      <c r="NTP77" s="677"/>
      <c r="NTQ77" s="677"/>
      <c r="NTR77" s="677"/>
      <c r="NTS77" s="677"/>
      <c r="NTT77" s="677"/>
      <c r="NTU77" s="677"/>
      <c r="NTV77" s="677"/>
      <c r="NTW77" s="677"/>
      <c r="NTX77" s="677"/>
      <c r="NTY77" s="677"/>
      <c r="NTZ77" s="677"/>
      <c r="NUA77" s="677"/>
      <c r="NUB77" s="677"/>
      <c r="NUC77" s="677"/>
      <c r="NUD77" s="677"/>
      <c r="NUE77" s="677"/>
      <c r="NUF77" s="677"/>
      <c r="NUG77" s="677"/>
      <c r="NUH77" s="677"/>
      <c r="NUI77" s="677"/>
      <c r="NUJ77" s="677"/>
      <c r="NUK77" s="677"/>
      <c r="NUL77" s="677"/>
      <c r="NUM77" s="677"/>
      <c r="NUN77" s="677"/>
      <c r="NUO77" s="677"/>
      <c r="NUP77" s="677"/>
      <c r="NUQ77" s="677"/>
      <c r="NUR77" s="677"/>
      <c r="NUS77" s="677"/>
      <c r="NUT77" s="677"/>
      <c r="NUU77" s="677"/>
      <c r="NUV77" s="677"/>
      <c r="NUW77" s="677"/>
      <c r="NUX77" s="677"/>
      <c r="NUY77" s="677"/>
      <c r="NUZ77" s="677"/>
      <c r="NVA77" s="677"/>
      <c r="NVB77" s="677"/>
      <c r="NVC77" s="677"/>
      <c r="NVD77" s="677"/>
      <c r="NVE77" s="677"/>
      <c r="NVF77" s="677"/>
      <c r="NVG77" s="677"/>
      <c r="NVH77" s="677"/>
      <c r="NVI77" s="677"/>
      <c r="NVJ77" s="677"/>
      <c r="NVK77" s="677"/>
      <c r="NVL77" s="677"/>
      <c r="NVM77" s="677"/>
      <c r="NVN77" s="677"/>
      <c r="NVO77" s="677"/>
      <c r="NVP77" s="677"/>
      <c r="NVQ77" s="677"/>
      <c r="NVR77" s="677"/>
      <c r="NVS77" s="677"/>
      <c r="NVT77" s="677"/>
      <c r="NVU77" s="677"/>
      <c r="NVV77" s="677"/>
      <c r="NVW77" s="677"/>
      <c r="NVX77" s="677"/>
      <c r="NVY77" s="677"/>
      <c r="NVZ77" s="677"/>
      <c r="NWA77" s="677"/>
      <c r="NWB77" s="677"/>
      <c r="NWC77" s="677"/>
      <c r="NWD77" s="677"/>
      <c r="NWE77" s="677"/>
      <c r="NWF77" s="677"/>
      <c r="NWG77" s="677"/>
      <c r="NWH77" s="677"/>
      <c r="NWI77" s="677"/>
      <c r="NWJ77" s="677"/>
      <c r="NWK77" s="677"/>
      <c r="NWL77" s="677"/>
      <c r="NWM77" s="677"/>
      <c r="NWN77" s="677"/>
      <c r="NWO77" s="677"/>
      <c r="NWP77" s="677"/>
      <c r="NWQ77" s="677"/>
      <c r="NWR77" s="677"/>
      <c r="NWS77" s="677"/>
      <c r="NWT77" s="677"/>
      <c r="NWU77" s="677"/>
      <c r="NWV77" s="677"/>
      <c r="NWW77" s="677"/>
      <c r="NWX77" s="677"/>
      <c r="NWY77" s="677"/>
      <c r="NWZ77" s="677"/>
      <c r="NXA77" s="677"/>
      <c r="NXB77" s="677"/>
      <c r="NXC77" s="677"/>
      <c r="NXD77" s="677"/>
      <c r="NXE77" s="677"/>
      <c r="NXF77" s="677"/>
      <c r="NXG77" s="677"/>
      <c r="NXH77" s="677"/>
      <c r="NXI77" s="677"/>
      <c r="NXJ77" s="677"/>
      <c r="NXK77" s="677"/>
      <c r="NXL77" s="677"/>
      <c r="NXM77" s="677"/>
      <c r="NXN77" s="677"/>
      <c r="NXO77" s="677"/>
      <c r="NXP77" s="677"/>
      <c r="NXQ77" s="677"/>
      <c r="NXR77" s="677"/>
      <c r="NXS77" s="677"/>
      <c r="NXT77" s="677"/>
      <c r="NXU77" s="677"/>
      <c r="NXV77" s="677"/>
      <c r="NXW77" s="677"/>
      <c r="NXX77" s="677"/>
      <c r="NXY77" s="677"/>
      <c r="NXZ77" s="677"/>
      <c r="NYA77" s="677"/>
      <c r="NYB77" s="677"/>
      <c r="NYC77" s="677"/>
      <c r="NYD77" s="677"/>
      <c r="NYE77" s="677"/>
      <c r="NYF77" s="677"/>
      <c r="NYG77" s="677"/>
      <c r="NYH77" s="677"/>
      <c r="NYI77" s="677"/>
      <c r="NYJ77" s="677"/>
      <c r="NYK77" s="677"/>
      <c r="NYL77" s="677"/>
      <c r="NYM77" s="677"/>
      <c r="NYN77" s="677"/>
      <c r="NYO77" s="677"/>
      <c r="NYP77" s="677"/>
      <c r="NYQ77" s="677"/>
      <c r="NYR77" s="677"/>
      <c r="NYS77" s="677"/>
      <c r="NYT77" s="677"/>
      <c r="NYU77" s="677"/>
      <c r="NYV77" s="677"/>
      <c r="NYW77" s="677"/>
      <c r="NYX77" s="677"/>
      <c r="NYY77" s="677"/>
      <c r="NYZ77" s="677"/>
      <c r="NZA77" s="677"/>
      <c r="NZB77" s="677"/>
      <c r="NZC77" s="677"/>
      <c r="NZD77" s="677"/>
      <c r="NZE77" s="677"/>
      <c r="NZF77" s="677"/>
      <c r="NZG77" s="677"/>
      <c r="NZH77" s="677"/>
      <c r="NZI77" s="677"/>
      <c r="NZJ77" s="677"/>
      <c r="NZK77" s="677"/>
      <c r="NZL77" s="677"/>
      <c r="NZM77" s="677"/>
      <c r="NZN77" s="677"/>
      <c r="NZO77" s="677"/>
      <c r="NZP77" s="677"/>
      <c r="NZQ77" s="677"/>
      <c r="NZR77" s="677"/>
      <c r="NZS77" s="677"/>
      <c r="NZT77" s="677"/>
      <c r="NZU77" s="677"/>
      <c r="NZV77" s="677"/>
      <c r="NZW77" s="677"/>
      <c r="NZX77" s="677"/>
      <c r="NZY77" s="677"/>
      <c r="NZZ77" s="677"/>
      <c r="OAA77" s="677"/>
      <c r="OAB77" s="677"/>
      <c r="OAC77" s="677"/>
      <c r="OAD77" s="677"/>
      <c r="OAE77" s="677"/>
      <c r="OAF77" s="677"/>
      <c r="OAG77" s="677"/>
      <c r="OAH77" s="677"/>
      <c r="OAI77" s="677"/>
      <c r="OAJ77" s="677"/>
      <c r="OAK77" s="677"/>
      <c r="OAL77" s="677"/>
      <c r="OAM77" s="677"/>
      <c r="OAN77" s="677"/>
      <c r="OAO77" s="677"/>
      <c r="OAP77" s="677"/>
      <c r="OAQ77" s="677"/>
      <c r="OAR77" s="677"/>
      <c r="OAS77" s="677"/>
      <c r="OAT77" s="677"/>
      <c r="OAU77" s="677"/>
      <c r="OAV77" s="677"/>
      <c r="OAW77" s="677"/>
      <c r="OAX77" s="677"/>
      <c r="OAY77" s="677"/>
      <c r="OAZ77" s="677"/>
      <c r="OBA77" s="677"/>
      <c r="OBB77" s="677"/>
      <c r="OBC77" s="677"/>
      <c r="OBD77" s="677"/>
      <c r="OBE77" s="677"/>
      <c r="OBF77" s="677"/>
      <c r="OBG77" s="677"/>
      <c r="OBH77" s="677"/>
      <c r="OBI77" s="677"/>
      <c r="OBJ77" s="677"/>
      <c r="OBK77" s="677"/>
      <c r="OBL77" s="677"/>
      <c r="OBM77" s="677"/>
      <c r="OBN77" s="677"/>
      <c r="OBO77" s="677"/>
      <c r="OBP77" s="677"/>
      <c r="OBQ77" s="677"/>
      <c r="OBR77" s="677"/>
      <c r="OBS77" s="677"/>
      <c r="OBT77" s="677"/>
      <c r="OBU77" s="677"/>
      <c r="OBV77" s="677"/>
      <c r="OBW77" s="677"/>
      <c r="OBX77" s="677"/>
      <c r="OBY77" s="677"/>
      <c r="OBZ77" s="677"/>
      <c r="OCA77" s="677"/>
      <c r="OCB77" s="677"/>
      <c r="OCC77" s="677"/>
      <c r="OCD77" s="677"/>
      <c r="OCE77" s="677"/>
      <c r="OCF77" s="677"/>
      <c r="OCG77" s="677"/>
      <c r="OCH77" s="677"/>
      <c r="OCI77" s="677"/>
      <c r="OCJ77" s="677"/>
      <c r="OCK77" s="677"/>
      <c r="OCL77" s="677"/>
      <c r="OCM77" s="677"/>
      <c r="OCN77" s="677"/>
      <c r="OCO77" s="677"/>
      <c r="OCP77" s="677"/>
      <c r="OCQ77" s="677"/>
      <c r="OCR77" s="677"/>
      <c r="OCS77" s="677"/>
      <c r="OCT77" s="677"/>
      <c r="OCU77" s="677"/>
      <c r="OCV77" s="677"/>
      <c r="OCW77" s="677"/>
      <c r="OCX77" s="677"/>
      <c r="OCY77" s="677"/>
      <c r="OCZ77" s="677"/>
      <c r="ODA77" s="677"/>
      <c r="ODB77" s="677"/>
      <c r="ODC77" s="677"/>
      <c r="ODD77" s="677"/>
      <c r="ODE77" s="677"/>
      <c r="ODF77" s="677"/>
      <c r="ODG77" s="677"/>
      <c r="ODH77" s="677"/>
      <c r="ODI77" s="677"/>
      <c r="ODJ77" s="677"/>
      <c r="ODK77" s="677"/>
      <c r="ODL77" s="677"/>
      <c r="ODM77" s="677"/>
      <c r="ODN77" s="677"/>
      <c r="ODO77" s="677"/>
      <c r="ODP77" s="677"/>
      <c r="ODQ77" s="677"/>
      <c r="ODR77" s="677"/>
      <c r="ODS77" s="677"/>
      <c r="ODT77" s="677"/>
      <c r="ODU77" s="677"/>
      <c r="ODV77" s="677"/>
      <c r="ODW77" s="677"/>
      <c r="ODX77" s="677"/>
      <c r="ODY77" s="677"/>
      <c r="ODZ77" s="677"/>
      <c r="OEA77" s="677"/>
      <c r="OEB77" s="677"/>
      <c r="OEC77" s="677"/>
      <c r="OED77" s="677"/>
      <c r="OEE77" s="677"/>
      <c r="OEF77" s="677"/>
      <c r="OEG77" s="677"/>
      <c r="OEH77" s="677"/>
      <c r="OEI77" s="677"/>
      <c r="OEJ77" s="677"/>
      <c r="OEK77" s="677"/>
      <c r="OEL77" s="677"/>
      <c r="OEM77" s="677"/>
      <c r="OEN77" s="677"/>
      <c r="OEO77" s="677"/>
      <c r="OEP77" s="677"/>
      <c r="OEQ77" s="677"/>
      <c r="OER77" s="677"/>
      <c r="OES77" s="677"/>
      <c r="OET77" s="677"/>
      <c r="OEU77" s="677"/>
      <c r="OEV77" s="677"/>
      <c r="OEW77" s="677"/>
      <c r="OEX77" s="677"/>
      <c r="OEY77" s="677"/>
      <c r="OEZ77" s="677"/>
      <c r="OFA77" s="677"/>
      <c r="OFB77" s="677"/>
      <c r="OFC77" s="677"/>
      <c r="OFD77" s="677"/>
      <c r="OFE77" s="677"/>
      <c r="OFF77" s="677"/>
      <c r="OFG77" s="677"/>
      <c r="OFH77" s="677"/>
      <c r="OFI77" s="677"/>
      <c r="OFJ77" s="677"/>
      <c r="OFK77" s="677"/>
      <c r="OFL77" s="677"/>
      <c r="OFM77" s="677"/>
      <c r="OFN77" s="677"/>
      <c r="OFO77" s="677"/>
      <c r="OFP77" s="677"/>
      <c r="OFQ77" s="677"/>
      <c r="OFR77" s="677"/>
      <c r="OFS77" s="677"/>
      <c r="OFT77" s="677"/>
      <c r="OFU77" s="677"/>
      <c r="OFV77" s="677"/>
      <c r="OFW77" s="677"/>
      <c r="OFX77" s="677"/>
      <c r="OFY77" s="677"/>
      <c r="OFZ77" s="677"/>
      <c r="OGA77" s="677"/>
      <c r="OGB77" s="677"/>
      <c r="OGC77" s="677"/>
      <c r="OGD77" s="677"/>
      <c r="OGE77" s="677"/>
      <c r="OGF77" s="677"/>
      <c r="OGG77" s="677"/>
      <c r="OGH77" s="677"/>
      <c r="OGI77" s="677"/>
      <c r="OGJ77" s="677"/>
      <c r="OGK77" s="677"/>
      <c r="OGL77" s="677"/>
      <c r="OGM77" s="677"/>
      <c r="OGN77" s="677"/>
      <c r="OGO77" s="677"/>
      <c r="OGP77" s="677"/>
      <c r="OGQ77" s="677"/>
      <c r="OGR77" s="677"/>
      <c r="OGS77" s="677"/>
      <c r="OGT77" s="677"/>
      <c r="OGU77" s="677"/>
      <c r="OGV77" s="677"/>
      <c r="OGW77" s="677"/>
      <c r="OGX77" s="677"/>
      <c r="OGY77" s="677"/>
      <c r="OGZ77" s="677"/>
      <c r="OHA77" s="677"/>
      <c r="OHB77" s="677"/>
      <c r="OHC77" s="677"/>
      <c r="OHD77" s="677"/>
      <c r="OHE77" s="677"/>
      <c r="OHF77" s="677"/>
      <c r="OHG77" s="677"/>
      <c r="OHH77" s="677"/>
      <c r="OHI77" s="677"/>
      <c r="OHJ77" s="677"/>
      <c r="OHK77" s="677"/>
      <c r="OHL77" s="677"/>
      <c r="OHM77" s="677"/>
      <c r="OHN77" s="677"/>
      <c r="OHO77" s="677"/>
      <c r="OHP77" s="677"/>
      <c r="OHQ77" s="677"/>
      <c r="OHR77" s="677"/>
      <c r="OHS77" s="677"/>
      <c r="OHT77" s="677"/>
      <c r="OHU77" s="677"/>
      <c r="OHV77" s="677"/>
      <c r="OHW77" s="677"/>
      <c r="OHX77" s="677"/>
      <c r="OHY77" s="677"/>
      <c r="OHZ77" s="677"/>
      <c r="OIA77" s="677"/>
      <c r="OIB77" s="677"/>
      <c r="OIC77" s="677"/>
      <c r="OID77" s="677"/>
      <c r="OIE77" s="677"/>
      <c r="OIF77" s="677"/>
      <c r="OIG77" s="677"/>
      <c r="OIH77" s="677"/>
      <c r="OII77" s="677"/>
      <c r="OIJ77" s="677"/>
      <c r="OIK77" s="677"/>
      <c r="OIL77" s="677"/>
      <c r="OIM77" s="677"/>
      <c r="OIN77" s="677"/>
      <c r="OIO77" s="677"/>
      <c r="OIP77" s="677"/>
      <c r="OIQ77" s="677"/>
      <c r="OIR77" s="677"/>
      <c r="OIS77" s="677"/>
      <c r="OIT77" s="677"/>
      <c r="OIU77" s="677"/>
      <c r="OIV77" s="677"/>
      <c r="OIW77" s="677"/>
      <c r="OIX77" s="677"/>
      <c r="OIY77" s="677"/>
      <c r="OIZ77" s="677"/>
      <c r="OJA77" s="677"/>
      <c r="OJB77" s="677"/>
      <c r="OJC77" s="677"/>
      <c r="OJD77" s="677"/>
      <c r="OJE77" s="677"/>
      <c r="OJF77" s="677"/>
      <c r="OJG77" s="677"/>
      <c r="OJH77" s="677"/>
      <c r="OJI77" s="677"/>
      <c r="OJJ77" s="677"/>
      <c r="OJK77" s="677"/>
      <c r="OJL77" s="677"/>
      <c r="OJM77" s="677"/>
      <c r="OJN77" s="677"/>
      <c r="OJO77" s="677"/>
      <c r="OJP77" s="677"/>
      <c r="OJQ77" s="677"/>
      <c r="OJR77" s="677"/>
      <c r="OJS77" s="677"/>
      <c r="OJT77" s="677"/>
      <c r="OJU77" s="677"/>
      <c r="OJV77" s="677"/>
      <c r="OJW77" s="677"/>
      <c r="OJX77" s="677"/>
      <c r="OJY77" s="677"/>
      <c r="OJZ77" s="677"/>
      <c r="OKA77" s="677"/>
      <c r="OKB77" s="677"/>
      <c r="OKC77" s="677"/>
      <c r="OKD77" s="677"/>
      <c r="OKE77" s="677"/>
      <c r="OKF77" s="677"/>
      <c r="OKG77" s="677"/>
      <c r="OKH77" s="677"/>
      <c r="OKI77" s="677"/>
      <c r="OKJ77" s="677"/>
      <c r="OKK77" s="677"/>
      <c r="OKL77" s="677"/>
      <c r="OKM77" s="677"/>
      <c r="OKN77" s="677"/>
      <c r="OKO77" s="677"/>
      <c r="OKP77" s="677"/>
      <c r="OKQ77" s="677"/>
      <c r="OKR77" s="677"/>
      <c r="OKS77" s="677"/>
      <c r="OKT77" s="677"/>
      <c r="OKU77" s="677"/>
      <c r="OKV77" s="677"/>
      <c r="OKW77" s="677"/>
      <c r="OKX77" s="677"/>
      <c r="OKY77" s="677"/>
      <c r="OKZ77" s="677"/>
      <c r="OLA77" s="677"/>
      <c r="OLB77" s="677"/>
      <c r="OLC77" s="677"/>
      <c r="OLD77" s="677"/>
      <c r="OLE77" s="677"/>
      <c r="OLF77" s="677"/>
      <c r="OLG77" s="677"/>
      <c r="OLH77" s="677"/>
      <c r="OLI77" s="677"/>
      <c r="OLJ77" s="677"/>
      <c r="OLK77" s="677"/>
      <c r="OLL77" s="677"/>
      <c r="OLM77" s="677"/>
      <c r="OLN77" s="677"/>
      <c r="OLO77" s="677"/>
      <c r="OLP77" s="677"/>
      <c r="OLQ77" s="677"/>
      <c r="OLR77" s="677"/>
      <c r="OLS77" s="677"/>
      <c r="OLT77" s="677"/>
      <c r="OLU77" s="677"/>
      <c r="OLV77" s="677"/>
      <c r="OLW77" s="677"/>
      <c r="OLX77" s="677"/>
      <c r="OLY77" s="677"/>
      <c r="OLZ77" s="677"/>
      <c r="OMA77" s="677"/>
      <c r="OMB77" s="677"/>
      <c r="OMC77" s="677"/>
      <c r="OMD77" s="677"/>
      <c r="OME77" s="677"/>
      <c r="OMF77" s="677"/>
      <c r="OMG77" s="677"/>
      <c r="OMH77" s="677"/>
      <c r="OMI77" s="677"/>
      <c r="OMJ77" s="677"/>
      <c r="OMK77" s="677"/>
      <c r="OML77" s="677"/>
      <c r="OMM77" s="677"/>
      <c r="OMN77" s="677"/>
      <c r="OMO77" s="677"/>
      <c r="OMP77" s="677"/>
      <c r="OMQ77" s="677"/>
      <c r="OMR77" s="677"/>
      <c r="OMS77" s="677"/>
      <c r="OMT77" s="677"/>
      <c r="OMU77" s="677"/>
      <c r="OMV77" s="677"/>
      <c r="OMW77" s="677"/>
      <c r="OMX77" s="677"/>
      <c r="OMY77" s="677"/>
      <c r="OMZ77" s="677"/>
      <c r="ONA77" s="677"/>
      <c r="ONB77" s="677"/>
      <c r="ONC77" s="677"/>
      <c r="OND77" s="677"/>
      <c r="ONE77" s="677"/>
      <c r="ONF77" s="677"/>
      <c r="ONG77" s="677"/>
      <c r="ONH77" s="677"/>
      <c r="ONI77" s="677"/>
      <c r="ONJ77" s="677"/>
      <c r="ONK77" s="677"/>
      <c r="ONL77" s="677"/>
      <c r="ONM77" s="677"/>
      <c r="ONN77" s="677"/>
      <c r="ONO77" s="677"/>
      <c r="ONP77" s="677"/>
      <c r="ONQ77" s="677"/>
      <c r="ONR77" s="677"/>
      <c r="ONS77" s="677"/>
      <c r="ONT77" s="677"/>
      <c r="ONU77" s="677"/>
      <c r="ONV77" s="677"/>
      <c r="ONW77" s="677"/>
      <c r="ONX77" s="677"/>
      <c r="ONY77" s="677"/>
      <c r="ONZ77" s="677"/>
      <c r="OOA77" s="677"/>
      <c r="OOB77" s="677"/>
      <c r="OOC77" s="677"/>
      <c r="OOD77" s="677"/>
      <c r="OOE77" s="677"/>
      <c r="OOF77" s="677"/>
      <c r="OOG77" s="677"/>
      <c r="OOH77" s="677"/>
      <c r="OOI77" s="677"/>
      <c r="OOJ77" s="677"/>
      <c r="OOK77" s="677"/>
      <c r="OOL77" s="677"/>
      <c r="OOM77" s="677"/>
      <c r="OON77" s="677"/>
      <c r="OOO77" s="677"/>
      <c r="OOP77" s="677"/>
      <c r="OOQ77" s="677"/>
      <c r="OOR77" s="677"/>
      <c r="OOS77" s="677"/>
      <c r="OOT77" s="677"/>
      <c r="OOU77" s="677"/>
      <c r="OOV77" s="677"/>
      <c r="OOW77" s="677"/>
      <c r="OOX77" s="677"/>
      <c r="OOY77" s="677"/>
      <c r="OOZ77" s="677"/>
      <c r="OPA77" s="677"/>
      <c r="OPB77" s="677"/>
      <c r="OPC77" s="677"/>
      <c r="OPD77" s="677"/>
      <c r="OPE77" s="677"/>
      <c r="OPF77" s="677"/>
      <c r="OPG77" s="677"/>
      <c r="OPH77" s="677"/>
      <c r="OPI77" s="677"/>
      <c r="OPJ77" s="677"/>
      <c r="OPK77" s="677"/>
      <c r="OPL77" s="677"/>
      <c r="OPM77" s="677"/>
      <c r="OPN77" s="677"/>
      <c r="OPO77" s="677"/>
      <c r="OPP77" s="677"/>
      <c r="OPQ77" s="677"/>
      <c r="OPR77" s="677"/>
      <c r="OPS77" s="677"/>
      <c r="OPT77" s="677"/>
      <c r="OPU77" s="677"/>
      <c r="OPV77" s="677"/>
      <c r="OPW77" s="677"/>
      <c r="OPX77" s="677"/>
      <c r="OPY77" s="677"/>
      <c r="OPZ77" s="677"/>
      <c r="OQA77" s="677"/>
      <c r="OQB77" s="677"/>
      <c r="OQC77" s="677"/>
      <c r="OQD77" s="677"/>
      <c r="OQE77" s="677"/>
      <c r="OQF77" s="677"/>
      <c r="OQG77" s="677"/>
      <c r="OQH77" s="677"/>
      <c r="OQI77" s="677"/>
      <c r="OQJ77" s="677"/>
      <c r="OQK77" s="677"/>
      <c r="OQL77" s="677"/>
      <c r="OQM77" s="677"/>
      <c r="OQN77" s="677"/>
      <c r="OQO77" s="677"/>
      <c r="OQP77" s="677"/>
      <c r="OQQ77" s="677"/>
      <c r="OQR77" s="677"/>
      <c r="OQS77" s="677"/>
      <c r="OQT77" s="677"/>
      <c r="OQU77" s="677"/>
      <c r="OQV77" s="677"/>
      <c r="OQW77" s="677"/>
      <c r="OQX77" s="677"/>
      <c r="OQY77" s="677"/>
      <c r="OQZ77" s="677"/>
      <c r="ORA77" s="677"/>
      <c r="ORB77" s="677"/>
      <c r="ORC77" s="677"/>
      <c r="ORD77" s="677"/>
      <c r="ORE77" s="677"/>
      <c r="ORF77" s="677"/>
      <c r="ORG77" s="677"/>
      <c r="ORH77" s="677"/>
      <c r="ORI77" s="677"/>
      <c r="ORJ77" s="677"/>
      <c r="ORK77" s="677"/>
      <c r="ORL77" s="677"/>
      <c r="ORM77" s="677"/>
      <c r="ORN77" s="677"/>
      <c r="ORO77" s="677"/>
      <c r="ORP77" s="677"/>
      <c r="ORQ77" s="677"/>
      <c r="ORR77" s="677"/>
      <c r="ORS77" s="677"/>
      <c r="ORT77" s="677"/>
      <c r="ORU77" s="677"/>
      <c r="ORV77" s="677"/>
      <c r="ORW77" s="677"/>
      <c r="ORX77" s="677"/>
      <c r="ORY77" s="677"/>
      <c r="ORZ77" s="677"/>
      <c r="OSA77" s="677"/>
      <c r="OSB77" s="677"/>
      <c r="OSC77" s="677"/>
      <c r="OSD77" s="677"/>
      <c r="OSE77" s="677"/>
      <c r="OSF77" s="677"/>
      <c r="OSG77" s="677"/>
      <c r="OSH77" s="677"/>
      <c r="OSI77" s="677"/>
      <c r="OSJ77" s="677"/>
      <c r="OSK77" s="677"/>
      <c r="OSL77" s="677"/>
      <c r="OSM77" s="677"/>
      <c r="OSN77" s="677"/>
      <c r="OSO77" s="677"/>
      <c r="OSP77" s="677"/>
      <c r="OSQ77" s="677"/>
      <c r="OSR77" s="677"/>
      <c r="OSS77" s="677"/>
      <c r="OST77" s="677"/>
      <c r="OSU77" s="677"/>
      <c r="OSV77" s="677"/>
      <c r="OSW77" s="677"/>
      <c r="OSX77" s="677"/>
      <c r="OSY77" s="677"/>
      <c r="OSZ77" s="677"/>
      <c r="OTA77" s="677"/>
      <c r="OTB77" s="677"/>
      <c r="OTC77" s="677"/>
      <c r="OTD77" s="677"/>
      <c r="OTE77" s="677"/>
      <c r="OTF77" s="677"/>
      <c r="OTG77" s="677"/>
      <c r="OTH77" s="677"/>
      <c r="OTI77" s="677"/>
      <c r="OTJ77" s="677"/>
      <c r="OTK77" s="677"/>
      <c r="OTL77" s="677"/>
      <c r="OTM77" s="677"/>
      <c r="OTN77" s="677"/>
      <c r="OTO77" s="677"/>
      <c r="OTP77" s="677"/>
      <c r="OTQ77" s="677"/>
      <c r="OTR77" s="677"/>
      <c r="OTS77" s="677"/>
      <c r="OTT77" s="677"/>
      <c r="OTU77" s="677"/>
      <c r="OTV77" s="677"/>
      <c r="OTW77" s="677"/>
      <c r="OTX77" s="677"/>
      <c r="OTY77" s="677"/>
      <c r="OTZ77" s="677"/>
      <c r="OUA77" s="677"/>
      <c r="OUB77" s="677"/>
      <c r="OUC77" s="677"/>
      <c r="OUD77" s="677"/>
      <c r="OUE77" s="677"/>
      <c r="OUF77" s="677"/>
      <c r="OUG77" s="677"/>
      <c r="OUH77" s="677"/>
      <c r="OUI77" s="677"/>
      <c r="OUJ77" s="677"/>
      <c r="OUK77" s="677"/>
      <c r="OUL77" s="677"/>
      <c r="OUM77" s="677"/>
      <c r="OUN77" s="677"/>
      <c r="OUO77" s="677"/>
      <c r="OUP77" s="677"/>
      <c r="OUQ77" s="677"/>
      <c r="OUR77" s="677"/>
      <c r="OUS77" s="677"/>
      <c r="OUT77" s="677"/>
      <c r="OUU77" s="677"/>
      <c r="OUV77" s="677"/>
      <c r="OUW77" s="677"/>
      <c r="OUX77" s="677"/>
      <c r="OUY77" s="677"/>
      <c r="OUZ77" s="677"/>
      <c r="OVA77" s="677"/>
      <c r="OVB77" s="677"/>
      <c r="OVC77" s="677"/>
      <c r="OVD77" s="677"/>
      <c r="OVE77" s="677"/>
      <c r="OVF77" s="677"/>
      <c r="OVG77" s="677"/>
      <c r="OVH77" s="677"/>
      <c r="OVI77" s="677"/>
      <c r="OVJ77" s="677"/>
      <c r="OVK77" s="677"/>
      <c r="OVL77" s="677"/>
      <c r="OVM77" s="677"/>
      <c r="OVN77" s="677"/>
      <c r="OVO77" s="677"/>
      <c r="OVP77" s="677"/>
      <c r="OVQ77" s="677"/>
      <c r="OVR77" s="677"/>
      <c r="OVS77" s="677"/>
      <c r="OVT77" s="677"/>
      <c r="OVU77" s="677"/>
      <c r="OVV77" s="677"/>
      <c r="OVW77" s="677"/>
      <c r="OVX77" s="677"/>
      <c r="OVY77" s="677"/>
      <c r="OVZ77" s="677"/>
      <c r="OWA77" s="677"/>
      <c r="OWB77" s="677"/>
      <c r="OWC77" s="677"/>
      <c r="OWD77" s="677"/>
      <c r="OWE77" s="677"/>
      <c r="OWF77" s="677"/>
      <c r="OWG77" s="677"/>
      <c r="OWH77" s="677"/>
      <c r="OWI77" s="677"/>
      <c r="OWJ77" s="677"/>
      <c r="OWK77" s="677"/>
      <c r="OWL77" s="677"/>
      <c r="OWM77" s="677"/>
      <c r="OWN77" s="677"/>
      <c r="OWO77" s="677"/>
      <c r="OWP77" s="677"/>
      <c r="OWQ77" s="677"/>
      <c r="OWR77" s="677"/>
      <c r="OWS77" s="677"/>
      <c r="OWT77" s="677"/>
      <c r="OWU77" s="677"/>
      <c r="OWV77" s="677"/>
      <c r="OWW77" s="677"/>
      <c r="OWX77" s="677"/>
      <c r="OWY77" s="677"/>
      <c r="OWZ77" s="677"/>
      <c r="OXA77" s="677"/>
      <c r="OXB77" s="677"/>
      <c r="OXC77" s="677"/>
      <c r="OXD77" s="677"/>
      <c r="OXE77" s="677"/>
      <c r="OXF77" s="677"/>
      <c r="OXG77" s="677"/>
      <c r="OXH77" s="677"/>
      <c r="OXI77" s="677"/>
      <c r="OXJ77" s="677"/>
      <c r="OXK77" s="677"/>
      <c r="OXL77" s="677"/>
      <c r="OXM77" s="677"/>
      <c r="OXN77" s="677"/>
      <c r="OXO77" s="677"/>
      <c r="OXP77" s="677"/>
      <c r="OXQ77" s="677"/>
      <c r="OXR77" s="677"/>
      <c r="OXS77" s="677"/>
      <c r="OXT77" s="677"/>
      <c r="OXU77" s="677"/>
      <c r="OXV77" s="677"/>
      <c r="OXW77" s="677"/>
      <c r="OXX77" s="677"/>
      <c r="OXY77" s="677"/>
      <c r="OXZ77" s="677"/>
      <c r="OYA77" s="677"/>
      <c r="OYB77" s="677"/>
      <c r="OYC77" s="677"/>
      <c r="OYD77" s="677"/>
      <c r="OYE77" s="677"/>
      <c r="OYF77" s="677"/>
      <c r="OYG77" s="677"/>
      <c r="OYH77" s="677"/>
      <c r="OYI77" s="677"/>
      <c r="OYJ77" s="677"/>
      <c r="OYK77" s="677"/>
      <c r="OYL77" s="677"/>
      <c r="OYM77" s="677"/>
      <c r="OYN77" s="677"/>
      <c r="OYO77" s="677"/>
      <c r="OYP77" s="677"/>
      <c r="OYQ77" s="677"/>
      <c r="OYR77" s="677"/>
      <c r="OYS77" s="677"/>
      <c r="OYT77" s="677"/>
      <c r="OYU77" s="677"/>
      <c r="OYV77" s="677"/>
      <c r="OYW77" s="677"/>
      <c r="OYX77" s="677"/>
      <c r="OYY77" s="677"/>
      <c r="OYZ77" s="677"/>
      <c r="OZA77" s="677"/>
      <c r="OZB77" s="677"/>
      <c r="OZC77" s="677"/>
      <c r="OZD77" s="677"/>
      <c r="OZE77" s="677"/>
      <c r="OZF77" s="677"/>
      <c r="OZG77" s="677"/>
      <c r="OZH77" s="677"/>
      <c r="OZI77" s="677"/>
      <c r="OZJ77" s="677"/>
      <c r="OZK77" s="677"/>
      <c r="OZL77" s="677"/>
      <c r="OZM77" s="677"/>
      <c r="OZN77" s="677"/>
      <c r="OZO77" s="677"/>
      <c r="OZP77" s="677"/>
      <c r="OZQ77" s="677"/>
      <c r="OZR77" s="677"/>
      <c r="OZS77" s="677"/>
      <c r="OZT77" s="677"/>
      <c r="OZU77" s="677"/>
      <c r="OZV77" s="677"/>
      <c r="OZW77" s="677"/>
      <c r="OZX77" s="677"/>
      <c r="OZY77" s="677"/>
      <c r="OZZ77" s="677"/>
      <c r="PAA77" s="677"/>
      <c r="PAB77" s="677"/>
      <c r="PAC77" s="677"/>
      <c r="PAD77" s="677"/>
      <c r="PAE77" s="677"/>
      <c r="PAF77" s="677"/>
      <c r="PAG77" s="677"/>
      <c r="PAH77" s="677"/>
      <c r="PAI77" s="677"/>
      <c r="PAJ77" s="677"/>
      <c r="PAK77" s="677"/>
      <c r="PAL77" s="677"/>
      <c r="PAM77" s="677"/>
      <c r="PAN77" s="677"/>
      <c r="PAO77" s="677"/>
      <c r="PAP77" s="677"/>
      <c r="PAQ77" s="677"/>
      <c r="PAR77" s="677"/>
      <c r="PAS77" s="677"/>
      <c r="PAT77" s="677"/>
      <c r="PAU77" s="677"/>
      <c r="PAV77" s="677"/>
      <c r="PAW77" s="677"/>
      <c r="PAX77" s="677"/>
      <c r="PAY77" s="677"/>
      <c r="PAZ77" s="677"/>
      <c r="PBA77" s="677"/>
      <c r="PBB77" s="677"/>
      <c r="PBC77" s="677"/>
      <c r="PBD77" s="677"/>
      <c r="PBE77" s="677"/>
      <c r="PBF77" s="677"/>
      <c r="PBG77" s="677"/>
      <c r="PBH77" s="677"/>
      <c r="PBI77" s="677"/>
      <c r="PBJ77" s="677"/>
      <c r="PBK77" s="677"/>
      <c r="PBL77" s="677"/>
      <c r="PBM77" s="677"/>
      <c r="PBN77" s="677"/>
      <c r="PBO77" s="677"/>
      <c r="PBP77" s="677"/>
      <c r="PBQ77" s="677"/>
      <c r="PBR77" s="677"/>
      <c r="PBS77" s="677"/>
      <c r="PBT77" s="677"/>
      <c r="PBU77" s="677"/>
      <c r="PBV77" s="677"/>
      <c r="PBW77" s="677"/>
      <c r="PBX77" s="677"/>
      <c r="PBY77" s="677"/>
      <c r="PBZ77" s="677"/>
      <c r="PCA77" s="677"/>
      <c r="PCB77" s="677"/>
      <c r="PCC77" s="677"/>
      <c r="PCD77" s="677"/>
      <c r="PCE77" s="677"/>
      <c r="PCF77" s="677"/>
      <c r="PCG77" s="677"/>
      <c r="PCH77" s="677"/>
      <c r="PCI77" s="677"/>
      <c r="PCJ77" s="677"/>
      <c r="PCK77" s="677"/>
      <c r="PCL77" s="677"/>
      <c r="PCM77" s="677"/>
      <c r="PCN77" s="677"/>
      <c r="PCO77" s="677"/>
      <c r="PCP77" s="677"/>
      <c r="PCQ77" s="677"/>
      <c r="PCR77" s="677"/>
      <c r="PCS77" s="677"/>
      <c r="PCT77" s="677"/>
      <c r="PCU77" s="677"/>
      <c r="PCV77" s="677"/>
      <c r="PCW77" s="677"/>
      <c r="PCX77" s="677"/>
      <c r="PCY77" s="677"/>
      <c r="PCZ77" s="677"/>
      <c r="PDA77" s="677"/>
      <c r="PDB77" s="677"/>
      <c r="PDC77" s="677"/>
      <c r="PDD77" s="677"/>
      <c r="PDE77" s="677"/>
      <c r="PDF77" s="677"/>
      <c r="PDG77" s="677"/>
      <c r="PDH77" s="677"/>
      <c r="PDI77" s="677"/>
      <c r="PDJ77" s="677"/>
      <c r="PDK77" s="677"/>
      <c r="PDL77" s="677"/>
      <c r="PDM77" s="677"/>
      <c r="PDN77" s="677"/>
      <c r="PDO77" s="677"/>
      <c r="PDP77" s="677"/>
      <c r="PDQ77" s="677"/>
      <c r="PDR77" s="677"/>
      <c r="PDS77" s="677"/>
      <c r="PDT77" s="677"/>
      <c r="PDU77" s="677"/>
      <c r="PDV77" s="677"/>
      <c r="PDW77" s="677"/>
      <c r="PDX77" s="677"/>
      <c r="PDY77" s="677"/>
      <c r="PDZ77" s="677"/>
      <c r="PEA77" s="677"/>
      <c r="PEB77" s="677"/>
      <c r="PEC77" s="677"/>
      <c r="PED77" s="677"/>
      <c r="PEE77" s="677"/>
      <c r="PEF77" s="677"/>
      <c r="PEG77" s="677"/>
      <c r="PEH77" s="677"/>
      <c r="PEI77" s="677"/>
      <c r="PEJ77" s="677"/>
      <c r="PEK77" s="677"/>
      <c r="PEL77" s="677"/>
      <c r="PEM77" s="677"/>
      <c r="PEN77" s="677"/>
      <c r="PEO77" s="677"/>
      <c r="PEP77" s="677"/>
      <c r="PEQ77" s="677"/>
      <c r="PER77" s="677"/>
      <c r="PES77" s="677"/>
      <c r="PET77" s="677"/>
      <c r="PEU77" s="677"/>
      <c r="PEV77" s="677"/>
      <c r="PEW77" s="677"/>
      <c r="PEX77" s="677"/>
      <c r="PEY77" s="677"/>
      <c r="PEZ77" s="677"/>
      <c r="PFA77" s="677"/>
      <c r="PFB77" s="677"/>
      <c r="PFC77" s="677"/>
      <c r="PFD77" s="677"/>
      <c r="PFE77" s="677"/>
      <c r="PFF77" s="677"/>
      <c r="PFG77" s="677"/>
      <c r="PFH77" s="677"/>
      <c r="PFI77" s="677"/>
      <c r="PFJ77" s="677"/>
      <c r="PFK77" s="677"/>
      <c r="PFL77" s="677"/>
      <c r="PFM77" s="677"/>
      <c r="PFN77" s="677"/>
      <c r="PFO77" s="677"/>
      <c r="PFP77" s="677"/>
      <c r="PFQ77" s="677"/>
      <c r="PFR77" s="677"/>
      <c r="PFS77" s="677"/>
      <c r="PFT77" s="677"/>
      <c r="PFU77" s="677"/>
      <c r="PFV77" s="677"/>
      <c r="PFW77" s="677"/>
      <c r="PFX77" s="677"/>
      <c r="PFY77" s="677"/>
      <c r="PFZ77" s="677"/>
      <c r="PGA77" s="677"/>
      <c r="PGB77" s="677"/>
      <c r="PGC77" s="677"/>
      <c r="PGD77" s="677"/>
      <c r="PGE77" s="677"/>
      <c r="PGF77" s="677"/>
      <c r="PGG77" s="677"/>
      <c r="PGH77" s="677"/>
      <c r="PGI77" s="677"/>
      <c r="PGJ77" s="677"/>
      <c r="PGK77" s="677"/>
      <c r="PGL77" s="677"/>
      <c r="PGM77" s="677"/>
      <c r="PGN77" s="677"/>
      <c r="PGO77" s="677"/>
      <c r="PGP77" s="677"/>
      <c r="PGQ77" s="677"/>
      <c r="PGR77" s="677"/>
      <c r="PGS77" s="677"/>
      <c r="PGT77" s="677"/>
      <c r="PGU77" s="677"/>
      <c r="PGV77" s="677"/>
      <c r="PGW77" s="677"/>
      <c r="PGX77" s="677"/>
      <c r="PGY77" s="677"/>
      <c r="PGZ77" s="677"/>
      <c r="PHA77" s="677"/>
      <c r="PHB77" s="677"/>
      <c r="PHC77" s="677"/>
      <c r="PHD77" s="677"/>
      <c r="PHE77" s="677"/>
      <c r="PHF77" s="677"/>
      <c r="PHG77" s="677"/>
      <c r="PHH77" s="677"/>
      <c r="PHI77" s="677"/>
      <c r="PHJ77" s="677"/>
      <c r="PHK77" s="677"/>
      <c r="PHL77" s="677"/>
      <c r="PHM77" s="677"/>
      <c r="PHN77" s="677"/>
      <c r="PHO77" s="677"/>
      <c r="PHP77" s="677"/>
      <c r="PHQ77" s="677"/>
      <c r="PHR77" s="677"/>
      <c r="PHS77" s="677"/>
      <c r="PHT77" s="677"/>
      <c r="PHU77" s="677"/>
      <c r="PHV77" s="677"/>
      <c r="PHW77" s="677"/>
      <c r="PHX77" s="677"/>
      <c r="PHY77" s="677"/>
      <c r="PHZ77" s="677"/>
      <c r="PIA77" s="677"/>
      <c r="PIB77" s="677"/>
      <c r="PIC77" s="677"/>
      <c r="PID77" s="677"/>
      <c r="PIE77" s="677"/>
      <c r="PIF77" s="677"/>
      <c r="PIG77" s="677"/>
      <c r="PIH77" s="677"/>
      <c r="PII77" s="677"/>
      <c r="PIJ77" s="677"/>
      <c r="PIK77" s="677"/>
      <c r="PIL77" s="677"/>
      <c r="PIM77" s="677"/>
      <c r="PIN77" s="677"/>
      <c r="PIO77" s="677"/>
      <c r="PIP77" s="677"/>
      <c r="PIQ77" s="677"/>
      <c r="PIR77" s="677"/>
      <c r="PIS77" s="677"/>
      <c r="PIT77" s="677"/>
      <c r="PIU77" s="677"/>
      <c r="PIV77" s="677"/>
      <c r="PIW77" s="677"/>
      <c r="PIX77" s="677"/>
      <c r="PIY77" s="677"/>
      <c r="PIZ77" s="677"/>
      <c r="PJA77" s="677"/>
      <c r="PJB77" s="677"/>
      <c r="PJC77" s="677"/>
      <c r="PJD77" s="677"/>
      <c r="PJE77" s="677"/>
      <c r="PJF77" s="677"/>
      <c r="PJG77" s="677"/>
      <c r="PJH77" s="677"/>
      <c r="PJI77" s="677"/>
      <c r="PJJ77" s="677"/>
      <c r="PJK77" s="677"/>
      <c r="PJL77" s="677"/>
      <c r="PJM77" s="677"/>
      <c r="PJN77" s="677"/>
      <c r="PJO77" s="677"/>
      <c r="PJP77" s="677"/>
      <c r="PJQ77" s="677"/>
      <c r="PJR77" s="677"/>
      <c r="PJS77" s="677"/>
      <c r="PJT77" s="677"/>
      <c r="PJU77" s="677"/>
      <c r="PJV77" s="677"/>
      <c r="PJW77" s="677"/>
      <c r="PJX77" s="677"/>
      <c r="PJY77" s="677"/>
      <c r="PJZ77" s="677"/>
      <c r="PKA77" s="677"/>
      <c r="PKB77" s="677"/>
      <c r="PKC77" s="677"/>
      <c r="PKD77" s="677"/>
      <c r="PKE77" s="677"/>
      <c r="PKF77" s="677"/>
      <c r="PKG77" s="677"/>
      <c r="PKH77" s="677"/>
      <c r="PKI77" s="677"/>
      <c r="PKJ77" s="677"/>
      <c r="PKK77" s="677"/>
      <c r="PKL77" s="677"/>
      <c r="PKM77" s="677"/>
      <c r="PKN77" s="677"/>
      <c r="PKO77" s="677"/>
      <c r="PKP77" s="677"/>
      <c r="PKQ77" s="677"/>
      <c r="PKR77" s="677"/>
      <c r="PKS77" s="677"/>
      <c r="PKT77" s="677"/>
      <c r="PKU77" s="677"/>
      <c r="PKV77" s="677"/>
      <c r="PKW77" s="677"/>
      <c r="PKX77" s="677"/>
      <c r="PKY77" s="677"/>
      <c r="PKZ77" s="677"/>
      <c r="PLA77" s="677"/>
      <c r="PLB77" s="677"/>
      <c r="PLC77" s="677"/>
      <c r="PLD77" s="677"/>
      <c r="PLE77" s="677"/>
      <c r="PLF77" s="677"/>
      <c r="PLG77" s="677"/>
      <c r="PLH77" s="677"/>
      <c r="PLI77" s="677"/>
      <c r="PLJ77" s="677"/>
      <c r="PLK77" s="677"/>
      <c r="PLL77" s="677"/>
      <c r="PLM77" s="677"/>
      <c r="PLN77" s="677"/>
      <c r="PLO77" s="677"/>
      <c r="PLP77" s="677"/>
      <c r="PLQ77" s="677"/>
      <c r="PLR77" s="677"/>
      <c r="PLS77" s="677"/>
      <c r="PLT77" s="677"/>
      <c r="PLU77" s="677"/>
      <c r="PLV77" s="677"/>
      <c r="PLW77" s="677"/>
      <c r="PLX77" s="677"/>
      <c r="PLY77" s="677"/>
      <c r="PLZ77" s="677"/>
      <c r="PMA77" s="677"/>
      <c r="PMB77" s="677"/>
      <c r="PMC77" s="677"/>
      <c r="PMD77" s="677"/>
      <c r="PME77" s="677"/>
      <c r="PMF77" s="677"/>
      <c r="PMG77" s="677"/>
      <c r="PMH77" s="677"/>
      <c r="PMI77" s="677"/>
      <c r="PMJ77" s="677"/>
      <c r="PMK77" s="677"/>
      <c r="PML77" s="677"/>
      <c r="PMM77" s="677"/>
      <c r="PMN77" s="677"/>
      <c r="PMO77" s="677"/>
      <c r="PMP77" s="677"/>
      <c r="PMQ77" s="677"/>
      <c r="PMR77" s="677"/>
      <c r="PMS77" s="677"/>
      <c r="PMT77" s="677"/>
      <c r="PMU77" s="677"/>
      <c r="PMV77" s="677"/>
      <c r="PMW77" s="677"/>
      <c r="PMX77" s="677"/>
      <c r="PMY77" s="677"/>
      <c r="PMZ77" s="677"/>
      <c r="PNA77" s="677"/>
      <c r="PNB77" s="677"/>
      <c r="PNC77" s="677"/>
      <c r="PND77" s="677"/>
      <c r="PNE77" s="677"/>
      <c r="PNF77" s="677"/>
      <c r="PNG77" s="677"/>
      <c r="PNH77" s="677"/>
      <c r="PNI77" s="677"/>
      <c r="PNJ77" s="677"/>
      <c r="PNK77" s="677"/>
      <c r="PNL77" s="677"/>
      <c r="PNM77" s="677"/>
      <c r="PNN77" s="677"/>
      <c r="PNO77" s="677"/>
      <c r="PNP77" s="677"/>
      <c r="PNQ77" s="677"/>
      <c r="PNR77" s="677"/>
      <c r="PNS77" s="677"/>
      <c r="PNT77" s="677"/>
      <c r="PNU77" s="677"/>
      <c r="PNV77" s="677"/>
      <c r="PNW77" s="677"/>
      <c r="PNX77" s="677"/>
      <c r="PNY77" s="677"/>
      <c r="PNZ77" s="677"/>
      <c r="POA77" s="677"/>
      <c r="POB77" s="677"/>
      <c r="POC77" s="677"/>
      <c r="POD77" s="677"/>
      <c r="POE77" s="677"/>
      <c r="POF77" s="677"/>
      <c r="POG77" s="677"/>
      <c r="POH77" s="677"/>
      <c r="POI77" s="677"/>
      <c r="POJ77" s="677"/>
      <c r="POK77" s="677"/>
      <c r="POL77" s="677"/>
      <c r="POM77" s="677"/>
      <c r="PON77" s="677"/>
      <c r="POO77" s="677"/>
      <c r="POP77" s="677"/>
      <c r="POQ77" s="677"/>
      <c r="POR77" s="677"/>
      <c r="POS77" s="677"/>
      <c r="POT77" s="677"/>
      <c r="POU77" s="677"/>
      <c r="POV77" s="677"/>
      <c r="POW77" s="677"/>
      <c r="POX77" s="677"/>
      <c r="POY77" s="677"/>
      <c r="POZ77" s="677"/>
      <c r="PPA77" s="677"/>
      <c r="PPB77" s="677"/>
      <c r="PPC77" s="677"/>
      <c r="PPD77" s="677"/>
      <c r="PPE77" s="677"/>
      <c r="PPF77" s="677"/>
      <c r="PPG77" s="677"/>
      <c r="PPH77" s="677"/>
      <c r="PPI77" s="677"/>
      <c r="PPJ77" s="677"/>
      <c r="PPK77" s="677"/>
      <c r="PPL77" s="677"/>
      <c r="PPM77" s="677"/>
      <c r="PPN77" s="677"/>
      <c r="PPO77" s="677"/>
      <c r="PPP77" s="677"/>
      <c r="PPQ77" s="677"/>
      <c r="PPR77" s="677"/>
      <c r="PPS77" s="677"/>
      <c r="PPT77" s="677"/>
      <c r="PPU77" s="677"/>
      <c r="PPV77" s="677"/>
      <c r="PPW77" s="677"/>
      <c r="PPX77" s="677"/>
      <c r="PPY77" s="677"/>
      <c r="PPZ77" s="677"/>
      <c r="PQA77" s="677"/>
      <c r="PQB77" s="677"/>
      <c r="PQC77" s="677"/>
      <c r="PQD77" s="677"/>
      <c r="PQE77" s="677"/>
      <c r="PQF77" s="677"/>
      <c r="PQG77" s="677"/>
      <c r="PQH77" s="677"/>
      <c r="PQI77" s="677"/>
      <c r="PQJ77" s="677"/>
      <c r="PQK77" s="677"/>
      <c r="PQL77" s="677"/>
      <c r="PQM77" s="677"/>
      <c r="PQN77" s="677"/>
      <c r="PQO77" s="677"/>
      <c r="PQP77" s="677"/>
      <c r="PQQ77" s="677"/>
      <c r="PQR77" s="677"/>
      <c r="PQS77" s="677"/>
      <c r="PQT77" s="677"/>
      <c r="PQU77" s="677"/>
      <c r="PQV77" s="677"/>
      <c r="PQW77" s="677"/>
      <c r="PQX77" s="677"/>
      <c r="PQY77" s="677"/>
      <c r="PQZ77" s="677"/>
      <c r="PRA77" s="677"/>
      <c r="PRB77" s="677"/>
      <c r="PRC77" s="677"/>
      <c r="PRD77" s="677"/>
      <c r="PRE77" s="677"/>
      <c r="PRF77" s="677"/>
      <c r="PRG77" s="677"/>
      <c r="PRH77" s="677"/>
      <c r="PRI77" s="677"/>
      <c r="PRJ77" s="677"/>
      <c r="PRK77" s="677"/>
      <c r="PRL77" s="677"/>
      <c r="PRM77" s="677"/>
      <c r="PRN77" s="677"/>
      <c r="PRO77" s="677"/>
      <c r="PRP77" s="677"/>
      <c r="PRQ77" s="677"/>
      <c r="PRR77" s="677"/>
      <c r="PRS77" s="677"/>
      <c r="PRT77" s="677"/>
      <c r="PRU77" s="677"/>
      <c r="PRV77" s="677"/>
      <c r="PRW77" s="677"/>
      <c r="PRX77" s="677"/>
      <c r="PRY77" s="677"/>
      <c r="PRZ77" s="677"/>
      <c r="PSA77" s="677"/>
      <c r="PSB77" s="677"/>
      <c r="PSC77" s="677"/>
      <c r="PSD77" s="677"/>
      <c r="PSE77" s="677"/>
      <c r="PSF77" s="677"/>
      <c r="PSG77" s="677"/>
      <c r="PSH77" s="677"/>
      <c r="PSI77" s="677"/>
      <c r="PSJ77" s="677"/>
      <c r="PSK77" s="677"/>
      <c r="PSL77" s="677"/>
      <c r="PSM77" s="677"/>
      <c r="PSN77" s="677"/>
      <c r="PSO77" s="677"/>
      <c r="PSP77" s="677"/>
      <c r="PSQ77" s="677"/>
      <c r="PSR77" s="677"/>
      <c r="PSS77" s="677"/>
      <c r="PST77" s="677"/>
      <c r="PSU77" s="677"/>
      <c r="PSV77" s="677"/>
      <c r="PSW77" s="677"/>
      <c r="PSX77" s="677"/>
      <c r="PSY77" s="677"/>
      <c r="PSZ77" s="677"/>
      <c r="PTA77" s="677"/>
      <c r="PTB77" s="677"/>
      <c r="PTC77" s="677"/>
      <c r="PTD77" s="677"/>
      <c r="PTE77" s="677"/>
      <c r="PTF77" s="677"/>
      <c r="PTG77" s="677"/>
      <c r="PTH77" s="677"/>
      <c r="PTI77" s="677"/>
      <c r="PTJ77" s="677"/>
      <c r="PTK77" s="677"/>
      <c r="PTL77" s="677"/>
      <c r="PTM77" s="677"/>
      <c r="PTN77" s="677"/>
      <c r="PTO77" s="677"/>
      <c r="PTP77" s="677"/>
      <c r="PTQ77" s="677"/>
      <c r="PTR77" s="677"/>
      <c r="PTS77" s="677"/>
      <c r="PTT77" s="677"/>
      <c r="PTU77" s="677"/>
      <c r="PTV77" s="677"/>
      <c r="PTW77" s="677"/>
      <c r="PTX77" s="677"/>
      <c r="PTY77" s="677"/>
      <c r="PTZ77" s="677"/>
      <c r="PUA77" s="677"/>
      <c r="PUB77" s="677"/>
      <c r="PUC77" s="677"/>
      <c r="PUD77" s="677"/>
      <c r="PUE77" s="677"/>
      <c r="PUF77" s="677"/>
      <c r="PUG77" s="677"/>
      <c r="PUH77" s="677"/>
      <c r="PUI77" s="677"/>
      <c r="PUJ77" s="677"/>
      <c r="PUK77" s="677"/>
      <c r="PUL77" s="677"/>
      <c r="PUM77" s="677"/>
      <c r="PUN77" s="677"/>
      <c r="PUO77" s="677"/>
      <c r="PUP77" s="677"/>
      <c r="PUQ77" s="677"/>
      <c r="PUR77" s="677"/>
      <c r="PUS77" s="677"/>
      <c r="PUT77" s="677"/>
      <c r="PUU77" s="677"/>
      <c r="PUV77" s="677"/>
      <c r="PUW77" s="677"/>
      <c r="PUX77" s="677"/>
      <c r="PUY77" s="677"/>
      <c r="PUZ77" s="677"/>
      <c r="PVA77" s="677"/>
      <c r="PVB77" s="677"/>
      <c r="PVC77" s="677"/>
      <c r="PVD77" s="677"/>
      <c r="PVE77" s="677"/>
      <c r="PVF77" s="677"/>
      <c r="PVG77" s="677"/>
      <c r="PVH77" s="677"/>
      <c r="PVI77" s="677"/>
      <c r="PVJ77" s="677"/>
      <c r="PVK77" s="677"/>
      <c r="PVL77" s="677"/>
      <c r="PVM77" s="677"/>
      <c r="PVN77" s="677"/>
      <c r="PVO77" s="677"/>
      <c r="PVP77" s="677"/>
      <c r="PVQ77" s="677"/>
      <c r="PVR77" s="677"/>
      <c r="PVS77" s="677"/>
      <c r="PVT77" s="677"/>
      <c r="PVU77" s="677"/>
      <c r="PVV77" s="677"/>
      <c r="PVW77" s="677"/>
      <c r="PVX77" s="677"/>
      <c r="PVY77" s="677"/>
      <c r="PVZ77" s="677"/>
      <c r="PWA77" s="677"/>
      <c r="PWB77" s="677"/>
      <c r="PWC77" s="677"/>
      <c r="PWD77" s="677"/>
      <c r="PWE77" s="677"/>
      <c r="PWF77" s="677"/>
      <c r="PWG77" s="677"/>
      <c r="PWH77" s="677"/>
      <c r="PWI77" s="677"/>
      <c r="PWJ77" s="677"/>
      <c r="PWK77" s="677"/>
      <c r="PWL77" s="677"/>
      <c r="PWM77" s="677"/>
      <c r="PWN77" s="677"/>
      <c r="PWO77" s="677"/>
      <c r="PWP77" s="677"/>
      <c r="PWQ77" s="677"/>
      <c r="PWR77" s="677"/>
      <c r="PWS77" s="677"/>
      <c r="PWT77" s="677"/>
      <c r="PWU77" s="677"/>
      <c r="PWV77" s="677"/>
      <c r="PWW77" s="677"/>
      <c r="PWX77" s="677"/>
      <c r="PWY77" s="677"/>
      <c r="PWZ77" s="677"/>
      <c r="PXA77" s="677"/>
      <c r="PXB77" s="677"/>
      <c r="PXC77" s="677"/>
      <c r="PXD77" s="677"/>
      <c r="PXE77" s="677"/>
      <c r="PXF77" s="677"/>
      <c r="PXG77" s="677"/>
      <c r="PXH77" s="677"/>
      <c r="PXI77" s="677"/>
      <c r="PXJ77" s="677"/>
      <c r="PXK77" s="677"/>
      <c r="PXL77" s="677"/>
      <c r="PXM77" s="677"/>
      <c r="PXN77" s="677"/>
      <c r="PXO77" s="677"/>
      <c r="PXP77" s="677"/>
      <c r="PXQ77" s="677"/>
      <c r="PXR77" s="677"/>
      <c r="PXS77" s="677"/>
      <c r="PXT77" s="677"/>
      <c r="PXU77" s="677"/>
      <c r="PXV77" s="677"/>
      <c r="PXW77" s="677"/>
      <c r="PXX77" s="677"/>
      <c r="PXY77" s="677"/>
      <c r="PXZ77" s="677"/>
      <c r="PYA77" s="677"/>
      <c r="PYB77" s="677"/>
      <c r="PYC77" s="677"/>
      <c r="PYD77" s="677"/>
      <c r="PYE77" s="677"/>
      <c r="PYF77" s="677"/>
      <c r="PYG77" s="677"/>
      <c r="PYH77" s="677"/>
      <c r="PYI77" s="677"/>
      <c r="PYJ77" s="677"/>
      <c r="PYK77" s="677"/>
      <c r="PYL77" s="677"/>
      <c r="PYM77" s="677"/>
      <c r="PYN77" s="677"/>
      <c r="PYO77" s="677"/>
      <c r="PYP77" s="677"/>
      <c r="PYQ77" s="677"/>
      <c r="PYR77" s="677"/>
      <c r="PYS77" s="677"/>
      <c r="PYT77" s="677"/>
      <c r="PYU77" s="677"/>
      <c r="PYV77" s="677"/>
      <c r="PYW77" s="677"/>
      <c r="PYX77" s="677"/>
      <c r="PYY77" s="677"/>
      <c r="PYZ77" s="677"/>
      <c r="PZA77" s="677"/>
      <c r="PZB77" s="677"/>
      <c r="PZC77" s="677"/>
      <c r="PZD77" s="677"/>
      <c r="PZE77" s="677"/>
      <c r="PZF77" s="677"/>
      <c r="PZG77" s="677"/>
      <c r="PZH77" s="677"/>
      <c r="PZI77" s="677"/>
      <c r="PZJ77" s="677"/>
      <c r="PZK77" s="677"/>
      <c r="PZL77" s="677"/>
      <c r="PZM77" s="677"/>
      <c r="PZN77" s="677"/>
      <c r="PZO77" s="677"/>
      <c r="PZP77" s="677"/>
      <c r="PZQ77" s="677"/>
      <c r="PZR77" s="677"/>
      <c r="PZS77" s="677"/>
      <c r="PZT77" s="677"/>
      <c r="PZU77" s="677"/>
      <c r="PZV77" s="677"/>
      <c r="PZW77" s="677"/>
      <c r="PZX77" s="677"/>
      <c r="PZY77" s="677"/>
      <c r="PZZ77" s="677"/>
      <c r="QAA77" s="677"/>
      <c r="QAB77" s="677"/>
      <c r="QAC77" s="677"/>
      <c r="QAD77" s="677"/>
      <c r="QAE77" s="677"/>
      <c r="QAF77" s="677"/>
      <c r="QAG77" s="677"/>
      <c r="QAH77" s="677"/>
      <c r="QAI77" s="677"/>
      <c r="QAJ77" s="677"/>
      <c r="QAK77" s="677"/>
      <c r="QAL77" s="677"/>
      <c r="QAM77" s="677"/>
      <c r="QAN77" s="677"/>
      <c r="QAO77" s="677"/>
      <c r="QAP77" s="677"/>
      <c r="QAQ77" s="677"/>
      <c r="QAR77" s="677"/>
      <c r="QAS77" s="677"/>
      <c r="QAT77" s="677"/>
      <c r="QAU77" s="677"/>
      <c r="QAV77" s="677"/>
      <c r="QAW77" s="677"/>
      <c r="QAX77" s="677"/>
      <c r="QAY77" s="677"/>
      <c r="QAZ77" s="677"/>
      <c r="QBA77" s="677"/>
      <c r="QBB77" s="677"/>
      <c r="QBC77" s="677"/>
      <c r="QBD77" s="677"/>
      <c r="QBE77" s="677"/>
      <c r="QBF77" s="677"/>
      <c r="QBG77" s="677"/>
      <c r="QBH77" s="677"/>
      <c r="QBI77" s="677"/>
      <c r="QBJ77" s="677"/>
      <c r="QBK77" s="677"/>
      <c r="QBL77" s="677"/>
      <c r="QBM77" s="677"/>
      <c r="QBN77" s="677"/>
      <c r="QBO77" s="677"/>
      <c r="QBP77" s="677"/>
      <c r="QBQ77" s="677"/>
      <c r="QBR77" s="677"/>
      <c r="QBS77" s="677"/>
      <c r="QBT77" s="677"/>
      <c r="QBU77" s="677"/>
      <c r="QBV77" s="677"/>
      <c r="QBW77" s="677"/>
      <c r="QBX77" s="677"/>
      <c r="QBY77" s="677"/>
      <c r="QBZ77" s="677"/>
      <c r="QCA77" s="677"/>
      <c r="QCB77" s="677"/>
      <c r="QCC77" s="677"/>
      <c r="QCD77" s="677"/>
      <c r="QCE77" s="677"/>
      <c r="QCF77" s="677"/>
      <c r="QCG77" s="677"/>
      <c r="QCH77" s="677"/>
      <c r="QCI77" s="677"/>
      <c r="QCJ77" s="677"/>
      <c r="QCK77" s="677"/>
      <c r="QCL77" s="677"/>
      <c r="QCM77" s="677"/>
      <c r="QCN77" s="677"/>
      <c r="QCO77" s="677"/>
      <c r="QCP77" s="677"/>
      <c r="QCQ77" s="677"/>
      <c r="QCR77" s="677"/>
      <c r="QCS77" s="677"/>
      <c r="QCT77" s="677"/>
      <c r="QCU77" s="677"/>
      <c r="QCV77" s="677"/>
      <c r="QCW77" s="677"/>
      <c r="QCX77" s="677"/>
      <c r="QCY77" s="677"/>
      <c r="QCZ77" s="677"/>
      <c r="QDA77" s="677"/>
      <c r="QDB77" s="677"/>
      <c r="QDC77" s="677"/>
      <c r="QDD77" s="677"/>
      <c r="QDE77" s="677"/>
      <c r="QDF77" s="677"/>
      <c r="QDG77" s="677"/>
      <c r="QDH77" s="677"/>
      <c r="QDI77" s="677"/>
      <c r="QDJ77" s="677"/>
      <c r="QDK77" s="677"/>
      <c r="QDL77" s="677"/>
      <c r="QDM77" s="677"/>
      <c r="QDN77" s="677"/>
      <c r="QDO77" s="677"/>
      <c r="QDP77" s="677"/>
      <c r="QDQ77" s="677"/>
      <c r="QDR77" s="677"/>
      <c r="QDS77" s="677"/>
      <c r="QDT77" s="677"/>
      <c r="QDU77" s="677"/>
      <c r="QDV77" s="677"/>
      <c r="QDW77" s="677"/>
      <c r="QDX77" s="677"/>
      <c r="QDY77" s="677"/>
      <c r="QDZ77" s="677"/>
      <c r="QEA77" s="677"/>
      <c r="QEB77" s="677"/>
      <c r="QEC77" s="677"/>
      <c r="QED77" s="677"/>
      <c r="QEE77" s="677"/>
      <c r="QEF77" s="677"/>
      <c r="QEG77" s="677"/>
      <c r="QEH77" s="677"/>
      <c r="QEI77" s="677"/>
      <c r="QEJ77" s="677"/>
      <c r="QEK77" s="677"/>
      <c r="QEL77" s="677"/>
      <c r="QEM77" s="677"/>
      <c r="QEN77" s="677"/>
      <c r="QEO77" s="677"/>
      <c r="QEP77" s="677"/>
      <c r="QEQ77" s="677"/>
      <c r="QER77" s="677"/>
      <c r="QES77" s="677"/>
      <c r="QET77" s="677"/>
      <c r="QEU77" s="677"/>
      <c r="QEV77" s="677"/>
      <c r="QEW77" s="677"/>
      <c r="QEX77" s="677"/>
      <c r="QEY77" s="677"/>
      <c r="QEZ77" s="677"/>
      <c r="QFA77" s="677"/>
      <c r="QFB77" s="677"/>
      <c r="QFC77" s="677"/>
      <c r="QFD77" s="677"/>
      <c r="QFE77" s="677"/>
      <c r="QFF77" s="677"/>
      <c r="QFG77" s="677"/>
      <c r="QFH77" s="677"/>
      <c r="QFI77" s="677"/>
      <c r="QFJ77" s="677"/>
      <c r="QFK77" s="677"/>
      <c r="QFL77" s="677"/>
      <c r="QFM77" s="677"/>
      <c r="QFN77" s="677"/>
      <c r="QFO77" s="677"/>
      <c r="QFP77" s="677"/>
      <c r="QFQ77" s="677"/>
      <c r="QFR77" s="677"/>
      <c r="QFS77" s="677"/>
      <c r="QFT77" s="677"/>
      <c r="QFU77" s="677"/>
      <c r="QFV77" s="677"/>
      <c r="QFW77" s="677"/>
      <c r="QFX77" s="677"/>
      <c r="QFY77" s="677"/>
      <c r="QFZ77" s="677"/>
      <c r="QGA77" s="677"/>
      <c r="QGB77" s="677"/>
      <c r="QGC77" s="677"/>
      <c r="QGD77" s="677"/>
      <c r="QGE77" s="677"/>
      <c r="QGF77" s="677"/>
      <c r="QGG77" s="677"/>
      <c r="QGH77" s="677"/>
      <c r="QGI77" s="677"/>
      <c r="QGJ77" s="677"/>
      <c r="QGK77" s="677"/>
      <c r="QGL77" s="677"/>
      <c r="QGM77" s="677"/>
      <c r="QGN77" s="677"/>
      <c r="QGO77" s="677"/>
      <c r="QGP77" s="677"/>
      <c r="QGQ77" s="677"/>
      <c r="QGR77" s="677"/>
      <c r="QGS77" s="677"/>
      <c r="QGT77" s="677"/>
      <c r="QGU77" s="677"/>
      <c r="QGV77" s="677"/>
      <c r="QGW77" s="677"/>
      <c r="QGX77" s="677"/>
      <c r="QGY77" s="677"/>
      <c r="QGZ77" s="677"/>
      <c r="QHA77" s="677"/>
      <c r="QHB77" s="677"/>
      <c r="QHC77" s="677"/>
      <c r="QHD77" s="677"/>
      <c r="QHE77" s="677"/>
      <c r="QHF77" s="677"/>
      <c r="QHG77" s="677"/>
      <c r="QHH77" s="677"/>
      <c r="QHI77" s="677"/>
      <c r="QHJ77" s="677"/>
      <c r="QHK77" s="677"/>
      <c r="QHL77" s="677"/>
      <c r="QHM77" s="677"/>
      <c r="QHN77" s="677"/>
      <c r="QHO77" s="677"/>
      <c r="QHP77" s="677"/>
      <c r="QHQ77" s="677"/>
      <c r="QHR77" s="677"/>
      <c r="QHS77" s="677"/>
      <c r="QHT77" s="677"/>
      <c r="QHU77" s="677"/>
      <c r="QHV77" s="677"/>
      <c r="QHW77" s="677"/>
      <c r="QHX77" s="677"/>
      <c r="QHY77" s="677"/>
      <c r="QHZ77" s="677"/>
      <c r="QIA77" s="677"/>
      <c r="QIB77" s="677"/>
      <c r="QIC77" s="677"/>
      <c r="QID77" s="677"/>
      <c r="QIE77" s="677"/>
      <c r="QIF77" s="677"/>
      <c r="QIG77" s="677"/>
      <c r="QIH77" s="677"/>
      <c r="QII77" s="677"/>
      <c r="QIJ77" s="677"/>
      <c r="QIK77" s="677"/>
      <c r="QIL77" s="677"/>
      <c r="QIM77" s="677"/>
      <c r="QIN77" s="677"/>
      <c r="QIO77" s="677"/>
      <c r="QIP77" s="677"/>
      <c r="QIQ77" s="677"/>
      <c r="QIR77" s="677"/>
      <c r="QIS77" s="677"/>
      <c r="QIT77" s="677"/>
      <c r="QIU77" s="677"/>
      <c r="QIV77" s="677"/>
      <c r="QIW77" s="677"/>
      <c r="QIX77" s="677"/>
      <c r="QIY77" s="677"/>
      <c r="QIZ77" s="677"/>
      <c r="QJA77" s="677"/>
      <c r="QJB77" s="677"/>
      <c r="QJC77" s="677"/>
      <c r="QJD77" s="677"/>
      <c r="QJE77" s="677"/>
      <c r="QJF77" s="677"/>
      <c r="QJG77" s="677"/>
      <c r="QJH77" s="677"/>
      <c r="QJI77" s="677"/>
      <c r="QJJ77" s="677"/>
      <c r="QJK77" s="677"/>
      <c r="QJL77" s="677"/>
      <c r="QJM77" s="677"/>
      <c r="QJN77" s="677"/>
      <c r="QJO77" s="677"/>
      <c r="QJP77" s="677"/>
      <c r="QJQ77" s="677"/>
      <c r="QJR77" s="677"/>
      <c r="QJS77" s="677"/>
      <c r="QJT77" s="677"/>
      <c r="QJU77" s="677"/>
      <c r="QJV77" s="677"/>
      <c r="QJW77" s="677"/>
      <c r="QJX77" s="677"/>
      <c r="QJY77" s="677"/>
      <c r="QJZ77" s="677"/>
      <c r="QKA77" s="677"/>
      <c r="QKB77" s="677"/>
      <c r="QKC77" s="677"/>
      <c r="QKD77" s="677"/>
      <c r="QKE77" s="677"/>
      <c r="QKF77" s="677"/>
      <c r="QKG77" s="677"/>
      <c r="QKH77" s="677"/>
      <c r="QKI77" s="677"/>
      <c r="QKJ77" s="677"/>
      <c r="QKK77" s="677"/>
      <c r="QKL77" s="677"/>
      <c r="QKM77" s="677"/>
      <c r="QKN77" s="677"/>
      <c r="QKO77" s="677"/>
      <c r="QKP77" s="677"/>
      <c r="QKQ77" s="677"/>
      <c r="QKR77" s="677"/>
      <c r="QKS77" s="677"/>
      <c r="QKT77" s="677"/>
      <c r="QKU77" s="677"/>
      <c r="QKV77" s="677"/>
      <c r="QKW77" s="677"/>
      <c r="QKX77" s="677"/>
      <c r="QKY77" s="677"/>
      <c r="QKZ77" s="677"/>
      <c r="QLA77" s="677"/>
      <c r="QLB77" s="677"/>
      <c r="QLC77" s="677"/>
      <c r="QLD77" s="677"/>
      <c r="QLE77" s="677"/>
      <c r="QLF77" s="677"/>
      <c r="QLG77" s="677"/>
      <c r="QLH77" s="677"/>
      <c r="QLI77" s="677"/>
      <c r="QLJ77" s="677"/>
      <c r="QLK77" s="677"/>
      <c r="QLL77" s="677"/>
      <c r="QLM77" s="677"/>
      <c r="QLN77" s="677"/>
      <c r="QLO77" s="677"/>
      <c r="QLP77" s="677"/>
      <c r="QLQ77" s="677"/>
      <c r="QLR77" s="677"/>
      <c r="QLS77" s="677"/>
      <c r="QLT77" s="677"/>
      <c r="QLU77" s="677"/>
      <c r="QLV77" s="677"/>
      <c r="QLW77" s="677"/>
      <c r="QLX77" s="677"/>
      <c r="QLY77" s="677"/>
      <c r="QLZ77" s="677"/>
      <c r="QMA77" s="677"/>
      <c r="QMB77" s="677"/>
      <c r="QMC77" s="677"/>
      <c r="QMD77" s="677"/>
      <c r="QME77" s="677"/>
      <c r="QMF77" s="677"/>
      <c r="QMG77" s="677"/>
      <c r="QMH77" s="677"/>
      <c r="QMI77" s="677"/>
      <c r="QMJ77" s="677"/>
      <c r="QMK77" s="677"/>
      <c r="QML77" s="677"/>
      <c r="QMM77" s="677"/>
      <c r="QMN77" s="677"/>
      <c r="QMO77" s="677"/>
      <c r="QMP77" s="677"/>
      <c r="QMQ77" s="677"/>
      <c r="QMR77" s="677"/>
      <c r="QMS77" s="677"/>
      <c r="QMT77" s="677"/>
      <c r="QMU77" s="677"/>
      <c r="QMV77" s="677"/>
      <c r="QMW77" s="677"/>
      <c r="QMX77" s="677"/>
      <c r="QMY77" s="677"/>
      <c r="QMZ77" s="677"/>
      <c r="QNA77" s="677"/>
      <c r="QNB77" s="677"/>
      <c r="QNC77" s="677"/>
      <c r="QND77" s="677"/>
      <c r="QNE77" s="677"/>
      <c r="QNF77" s="677"/>
      <c r="QNG77" s="677"/>
      <c r="QNH77" s="677"/>
      <c r="QNI77" s="677"/>
      <c r="QNJ77" s="677"/>
      <c r="QNK77" s="677"/>
      <c r="QNL77" s="677"/>
      <c r="QNM77" s="677"/>
      <c r="QNN77" s="677"/>
      <c r="QNO77" s="677"/>
      <c r="QNP77" s="677"/>
      <c r="QNQ77" s="677"/>
      <c r="QNR77" s="677"/>
      <c r="QNS77" s="677"/>
      <c r="QNT77" s="677"/>
      <c r="QNU77" s="677"/>
      <c r="QNV77" s="677"/>
      <c r="QNW77" s="677"/>
      <c r="QNX77" s="677"/>
      <c r="QNY77" s="677"/>
      <c r="QNZ77" s="677"/>
      <c r="QOA77" s="677"/>
      <c r="QOB77" s="677"/>
      <c r="QOC77" s="677"/>
      <c r="QOD77" s="677"/>
      <c r="QOE77" s="677"/>
      <c r="QOF77" s="677"/>
      <c r="QOG77" s="677"/>
      <c r="QOH77" s="677"/>
      <c r="QOI77" s="677"/>
      <c r="QOJ77" s="677"/>
      <c r="QOK77" s="677"/>
      <c r="QOL77" s="677"/>
      <c r="QOM77" s="677"/>
      <c r="QON77" s="677"/>
      <c r="QOO77" s="677"/>
      <c r="QOP77" s="677"/>
      <c r="QOQ77" s="677"/>
      <c r="QOR77" s="677"/>
      <c r="QOS77" s="677"/>
      <c r="QOT77" s="677"/>
      <c r="QOU77" s="677"/>
      <c r="QOV77" s="677"/>
      <c r="QOW77" s="677"/>
      <c r="QOX77" s="677"/>
      <c r="QOY77" s="677"/>
      <c r="QOZ77" s="677"/>
      <c r="QPA77" s="677"/>
      <c r="QPB77" s="677"/>
      <c r="QPC77" s="677"/>
      <c r="QPD77" s="677"/>
      <c r="QPE77" s="677"/>
      <c r="QPF77" s="677"/>
      <c r="QPG77" s="677"/>
      <c r="QPH77" s="677"/>
      <c r="QPI77" s="677"/>
      <c r="QPJ77" s="677"/>
      <c r="QPK77" s="677"/>
      <c r="QPL77" s="677"/>
      <c r="QPM77" s="677"/>
      <c r="QPN77" s="677"/>
      <c r="QPO77" s="677"/>
      <c r="QPP77" s="677"/>
      <c r="QPQ77" s="677"/>
      <c r="QPR77" s="677"/>
      <c r="QPS77" s="677"/>
      <c r="QPT77" s="677"/>
      <c r="QPU77" s="677"/>
      <c r="QPV77" s="677"/>
      <c r="QPW77" s="677"/>
      <c r="QPX77" s="677"/>
      <c r="QPY77" s="677"/>
      <c r="QPZ77" s="677"/>
      <c r="QQA77" s="677"/>
      <c r="QQB77" s="677"/>
      <c r="QQC77" s="677"/>
      <c r="QQD77" s="677"/>
      <c r="QQE77" s="677"/>
      <c r="QQF77" s="677"/>
      <c r="QQG77" s="677"/>
      <c r="QQH77" s="677"/>
      <c r="QQI77" s="677"/>
      <c r="QQJ77" s="677"/>
      <c r="QQK77" s="677"/>
      <c r="QQL77" s="677"/>
      <c r="QQM77" s="677"/>
      <c r="QQN77" s="677"/>
      <c r="QQO77" s="677"/>
      <c r="QQP77" s="677"/>
      <c r="QQQ77" s="677"/>
      <c r="QQR77" s="677"/>
      <c r="QQS77" s="677"/>
      <c r="QQT77" s="677"/>
      <c r="QQU77" s="677"/>
      <c r="QQV77" s="677"/>
      <c r="QQW77" s="677"/>
      <c r="QQX77" s="677"/>
      <c r="QQY77" s="677"/>
      <c r="QQZ77" s="677"/>
      <c r="QRA77" s="677"/>
      <c r="QRB77" s="677"/>
      <c r="QRC77" s="677"/>
      <c r="QRD77" s="677"/>
      <c r="QRE77" s="677"/>
      <c r="QRF77" s="677"/>
      <c r="QRG77" s="677"/>
      <c r="QRH77" s="677"/>
      <c r="QRI77" s="677"/>
      <c r="QRJ77" s="677"/>
      <c r="QRK77" s="677"/>
      <c r="QRL77" s="677"/>
      <c r="QRM77" s="677"/>
      <c r="QRN77" s="677"/>
      <c r="QRO77" s="677"/>
      <c r="QRP77" s="677"/>
      <c r="QRQ77" s="677"/>
      <c r="QRR77" s="677"/>
      <c r="QRS77" s="677"/>
      <c r="QRT77" s="677"/>
      <c r="QRU77" s="677"/>
      <c r="QRV77" s="677"/>
      <c r="QRW77" s="677"/>
      <c r="QRX77" s="677"/>
      <c r="QRY77" s="677"/>
      <c r="QRZ77" s="677"/>
      <c r="QSA77" s="677"/>
      <c r="QSB77" s="677"/>
      <c r="QSC77" s="677"/>
      <c r="QSD77" s="677"/>
      <c r="QSE77" s="677"/>
      <c r="QSF77" s="677"/>
      <c r="QSG77" s="677"/>
      <c r="QSH77" s="677"/>
      <c r="QSI77" s="677"/>
      <c r="QSJ77" s="677"/>
      <c r="QSK77" s="677"/>
      <c r="QSL77" s="677"/>
      <c r="QSM77" s="677"/>
      <c r="QSN77" s="677"/>
      <c r="QSO77" s="677"/>
      <c r="QSP77" s="677"/>
      <c r="QSQ77" s="677"/>
      <c r="QSR77" s="677"/>
      <c r="QSS77" s="677"/>
      <c r="QST77" s="677"/>
      <c r="QSU77" s="677"/>
      <c r="QSV77" s="677"/>
      <c r="QSW77" s="677"/>
      <c r="QSX77" s="677"/>
      <c r="QSY77" s="677"/>
      <c r="QSZ77" s="677"/>
      <c r="QTA77" s="677"/>
      <c r="QTB77" s="677"/>
      <c r="QTC77" s="677"/>
      <c r="QTD77" s="677"/>
      <c r="QTE77" s="677"/>
      <c r="QTF77" s="677"/>
      <c r="QTG77" s="677"/>
      <c r="QTH77" s="677"/>
      <c r="QTI77" s="677"/>
      <c r="QTJ77" s="677"/>
      <c r="QTK77" s="677"/>
      <c r="QTL77" s="677"/>
      <c r="QTM77" s="677"/>
      <c r="QTN77" s="677"/>
      <c r="QTO77" s="677"/>
      <c r="QTP77" s="677"/>
      <c r="QTQ77" s="677"/>
      <c r="QTR77" s="677"/>
      <c r="QTS77" s="677"/>
      <c r="QTT77" s="677"/>
      <c r="QTU77" s="677"/>
      <c r="QTV77" s="677"/>
      <c r="QTW77" s="677"/>
      <c r="QTX77" s="677"/>
      <c r="QTY77" s="677"/>
      <c r="QTZ77" s="677"/>
      <c r="QUA77" s="677"/>
      <c r="QUB77" s="677"/>
      <c r="QUC77" s="677"/>
      <c r="QUD77" s="677"/>
      <c r="QUE77" s="677"/>
      <c r="QUF77" s="677"/>
      <c r="QUG77" s="677"/>
      <c r="QUH77" s="677"/>
      <c r="QUI77" s="677"/>
      <c r="QUJ77" s="677"/>
      <c r="QUK77" s="677"/>
      <c r="QUL77" s="677"/>
      <c r="QUM77" s="677"/>
      <c r="QUN77" s="677"/>
      <c r="QUO77" s="677"/>
      <c r="QUP77" s="677"/>
      <c r="QUQ77" s="677"/>
      <c r="QUR77" s="677"/>
      <c r="QUS77" s="677"/>
      <c r="QUT77" s="677"/>
      <c r="QUU77" s="677"/>
      <c r="QUV77" s="677"/>
      <c r="QUW77" s="677"/>
      <c r="QUX77" s="677"/>
      <c r="QUY77" s="677"/>
      <c r="QUZ77" s="677"/>
      <c r="QVA77" s="677"/>
      <c r="QVB77" s="677"/>
      <c r="QVC77" s="677"/>
      <c r="QVD77" s="677"/>
      <c r="QVE77" s="677"/>
      <c r="QVF77" s="677"/>
      <c r="QVG77" s="677"/>
      <c r="QVH77" s="677"/>
      <c r="QVI77" s="677"/>
      <c r="QVJ77" s="677"/>
      <c r="QVK77" s="677"/>
      <c r="QVL77" s="677"/>
      <c r="QVM77" s="677"/>
      <c r="QVN77" s="677"/>
      <c r="QVO77" s="677"/>
      <c r="QVP77" s="677"/>
      <c r="QVQ77" s="677"/>
      <c r="QVR77" s="677"/>
      <c r="QVS77" s="677"/>
      <c r="QVT77" s="677"/>
      <c r="QVU77" s="677"/>
      <c r="QVV77" s="677"/>
      <c r="QVW77" s="677"/>
      <c r="QVX77" s="677"/>
      <c r="QVY77" s="677"/>
      <c r="QVZ77" s="677"/>
      <c r="QWA77" s="677"/>
      <c r="QWB77" s="677"/>
      <c r="QWC77" s="677"/>
      <c r="QWD77" s="677"/>
      <c r="QWE77" s="677"/>
      <c r="QWF77" s="677"/>
      <c r="QWG77" s="677"/>
      <c r="QWH77" s="677"/>
      <c r="QWI77" s="677"/>
      <c r="QWJ77" s="677"/>
      <c r="QWK77" s="677"/>
      <c r="QWL77" s="677"/>
      <c r="QWM77" s="677"/>
      <c r="QWN77" s="677"/>
      <c r="QWO77" s="677"/>
      <c r="QWP77" s="677"/>
      <c r="QWQ77" s="677"/>
      <c r="QWR77" s="677"/>
      <c r="QWS77" s="677"/>
      <c r="QWT77" s="677"/>
      <c r="QWU77" s="677"/>
      <c r="QWV77" s="677"/>
      <c r="QWW77" s="677"/>
      <c r="QWX77" s="677"/>
      <c r="QWY77" s="677"/>
      <c r="QWZ77" s="677"/>
      <c r="QXA77" s="677"/>
      <c r="QXB77" s="677"/>
      <c r="QXC77" s="677"/>
      <c r="QXD77" s="677"/>
      <c r="QXE77" s="677"/>
      <c r="QXF77" s="677"/>
      <c r="QXG77" s="677"/>
      <c r="QXH77" s="677"/>
      <c r="QXI77" s="677"/>
      <c r="QXJ77" s="677"/>
      <c r="QXK77" s="677"/>
      <c r="QXL77" s="677"/>
      <c r="QXM77" s="677"/>
      <c r="QXN77" s="677"/>
      <c r="QXO77" s="677"/>
      <c r="QXP77" s="677"/>
      <c r="QXQ77" s="677"/>
      <c r="QXR77" s="677"/>
      <c r="QXS77" s="677"/>
      <c r="QXT77" s="677"/>
      <c r="QXU77" s="677"/>
      <c r="QXV77" s="677"/>
      <c r="QXW77" s="677"/>
      <c r="QXX77" s="677"/>
      <c r="QXY77" s="677"/>
      <c r="QXZ77" s="677"/>
      <c r="QYA77" s="677"/>
      <c r="QYB77" s="677"/>
      <c r="QYC77" s="677"/>
      <c r="QYD77" s="677"/>
      <c r="QYE77" s="677"/>
      <c r="QYF77" s="677"/>
      <c r="QYG77" s="677"/>
      <c r="QYH77" s="677"/>
      <c r="QYI77" s="677"/>
      <c r="QYJ77" s="677"/>
      <c r="QYK77" s="677"/>
      <c r="QYL77" s="677"/>
      <c r="QYM77" s="677"/>
      <c r="QYN77" s="677"/>
      <c r="QYO77" s="677"/>
      <c r="QYP77" s="677"/>
      <c r="QYQ77" s="677"/>
      <c r="QYR77" s="677"/>
      <c r="QYS77" s="677"/>
      <c r="QYT77" s="677"/>
      <c r="QYU77" s="677"/>
      <c r="QYV77" s="677"/>
      <c r="QYW77" s="677"/>
      <c r="QYX77" s="677"/>
      <c r="QYY77" s="677"/>
      <c r="QYZ77" s="677"/>
      <c r="QZA77" s="677"/>
      <c r="QZB77" s="677"/>
      <c r="QZC77" s="677"/>
      <c r="QZD77" s="677"/>
      <c r="QZE77" s="677"/>
      <c r="QZF77" s="677"/>
      <c r="QZG77" s="677"/>
      <c r="QZH77" s="677"/>
      <c r="QZI77" s="677"/>
      <c r="QZJ77" s="677"/>
      <c r="QZK77" s="677"/>
      <c r="QZL77" s="677"/>
      <c r="QZM77" s="677"/>
      <c r="QZN77" s="677"/>
      <c r="QZO77" s="677"/>
      <c r="QZP77" s="677"/>
      <c r="QZQ77" s="677"/>
      <c r="QZR77" s="677"/>
      <c r="QZS77" s="677"/>
      <c r="QZT77" s="677"/>
      <c r="QZU77" s="677"/>
      <c r="QZV77" s="677"/>
      <c r="QZW77" s="677"/>
      <c r="QZX77" s="677"/>
      <c r="QZY77" s="677"/>
      <c r="QZZ77" s="677"/>
      <c r="RAA77" s="677"/>
      <c r="RAB77" s="677"/>
      <c r="RAC77" s="677"/>
      <c r="RAD77" s="677"/>
      <c r="RAE77" s="677"/>
      <c r="RAF77" s="677"/>
      <c r="RAG77" s="677"/>
      <c r="RAH77" s="677"/>
      <c r="RAI77" s="677"/>
      <c r="RAJ77" s="677"/>
      <c r="RAK77" s="677"/>
      <c r="RAL77" s="677"/>
      <c r="RAM77" s="677"/>
      <c r="RAN77" s="677"/>
      <c r="RAO77" s="677"/>
      <c r="RAP77" s="677"/>
      <c r="RAQ77" s="677"/>
      <c r="RAR77" s="677"/>
      <c r="RAS77" s="677"/>
      <c r="RAT77" s="677"/>
      <c r="RAU77" s="677"/>
      <c r="RAV77" s="677"/>
      <c r="RAW77" s="677"/>
      <c r="RAX77" s="677"/>
      <c r="RAY77" s="677"/>
      <c r="RAZ77" s="677"/>
      <c r="RBA77" s="677"/>
      <c r="RBB77" s="677"/>
      <c r="RBC77" s="677"/>
      <c r="RBD77" s="677"/>
      <c r="RBE77" s="677"/>
      <c r="RBF77" s="677"/>
      <c r="RBG77" s="677"/>
      <c r="RBH77" s="677"/>
      <c r="RBI77" s="677"/>
      <c r="RBJ77" s="677"/>
      <c r="RBK77" s="677"/>
      <c r="RBL77" s="677"/>
      <c r="RBM77" s="677"/>
      <c r="RBN77" s="677"/>
      <c r="RBO77" s="677"/>
      <c r="RBP77" s="677"/>
      <c r="RBQ77" s="677"/>
      <c r="RBR77" s="677"/>
      <c r="RBS77" s="677"/>
      <c r="RBT77" s="677"/>
      <c r="RBU77" s="677"/>
      <c r="RBV77" s="677"/>
      <c r="RBW77" s="677"/>
      <c r="RBX77" s="677"/>
      <c r="RBY77" s="677"/>
      <c r="RBZ77" s="677"/>
      <c r="RCA77" s="677"/>
      <c r="RCB77" s="677"/>
      <c r="RCC77" s="677"/>
      <c r="RCD77" s="677"/>
      <c r="RCE77" s="677"/>
      <c r="RCF77" s="677"/>
      <c r="RCG77" s="677"/>
      <c r="RCH77" s="677"/>
      <c r="RCI77" s="677"/>
      <c r="RCJ77" s="677"/>
      <c r="RCK77" s="677"/>
      <c r="RCL77" s="677"/>
      <c r="RCM77" s="677"/>
      <c r="RCN77" s="677"/>
      <c r="RCO77" s="677"/>
      <c r="RCP77" s="677"/>
      <c r="RCQ77" s="677"/>
      <c r="RCR77" s="677"/>
      <c r="RCS77" s="677"/>
      <c r="RCT77" s="677"/>
      <c r="RCU77" s="677"/>
      <c r="RCV77" s="677"/>
      <c r="RCW77" s="677"/>
      <c r="RCX77" s="677"/>
      <c r="RCY77" s="677"/>
      <c r="RCZ77" s="677"/>
      <c r="RDA77" s="677"/>
      <c r="RDB77" s="677"/>
      <c r="RDC77" s="677"/>
      <c r="RDD77" s="677"/>
      <c r="RDE77" s="677"/>
      <c r="RDF77" s="677"/>
      <c r="RDG77" s="677"/>
      <c r="RDH77" s="677"/>
      <c r="RDI77" s="677"/>
      <c r="RDJ77" s="677"/>
      <c r="RDK77" s="677"/>
      <c r="RDL77" s="677"/>
      <c r="RDM77" s="677"/>
      <c r="RDN77" s="677"/>
      <c r="RDO77" s="677"/>
      <c r="RDP77" s="677"/>
      <c r="RDQ77" s="677"/>
      <c r="RDR77" s="677"/>
      <c r="RDS77" s="677"/>
      <c r="RDT77" s="677"/>
      <c r="RDU77" s="677"/>
      <c r="RDV77" s="677"/>
      <c r="RDW77" s="677"/>
      <c r="RDX77" s="677"/>
      <c r="RDY77" s="677"/>
      <c r="RDZ77" s="677"/>
      <c r="REA77" s="677"/>
      <c r="REB77" s="677"/>
      <c r="REC77" s="677"/>
      <c r="RED77" s="677"/>
      <c r="REE77" s="677"/>
      <c r="REF77" s="677"/>
      <c r="REG77" s="677"/>
      <c r="REH77" s="677"/>
      <c r="REI77" s="677"/>
      <c r="REJ77" s="677"/>
      <c r="REK77" s="677"/>
      <c r="REL77" s="677"/>
      <c r="REM77" s="677"/>
      <c r="REN77" s="677"/>
      <c r="REO77" s="677"/>
      <c r="REP77" s="677"/>
      <c r="REQ77" s="677"/>
      <c r="RER77" s="677"/>
      <c r="RES77" s="677"/>
      <c r="RET77" s="677"/>
      <c r="REU77" s="677"/>
      <c r="REV77" s="677"/>
      <c r="REW77" s="677"/>
      <c r="REX77" s="677"/>
      <c r="REY77" s="677"/>
      <c r="REZ77" s="677"/>
      <c r="RFA77" s="677"/>
      <c r="RFB77" s="677"/>
      <c r="RFC77" s="677"/>
      <c r="RFD77" s="677"/>
      <c r="RFE77" s="677"/>
      <c r="RFF77" s="677"/>
      <c r="RFG77" s="677"/>
      <c r="RFH77" s="677"/>
      <c r="RFI77" s="677"/>
      <c r="RFJ77" s="677"/>
      <c r="RFK77" s="677"/>
      <c r="RFL77" s="677"/>
      <c r="RFM77" s="677"/>
      <c r="RFN77" s="677"/>
      <c r="RFO77" s="677"/>
      <c r="RFP77" s="677"/>
      <c r="RFQ77" s="677"/>
      <c r="RFR77" s="677"/>
      <c r="RFS77" s="677"/>
      <c r="RFT77" s="677"/>
      <c r="RFU77" s="677"/>
      <c r="RFV77" s="677"/>
      <c r="RFW77" s="677"/>
      <c r="RFX77" s="677"/>
      <c r="RFY77" s="677"/>
      <c r="RFZ77" s="677"/>
      <c r="RGA77" s="677"/>
      <c r="RGB77" s="677"/>
      <c r="RGC77" s="677"/>
      <c r="RGD77" s="677"/>
      <c r="RGE77" s="677"/>
      <c r="RGF77" s="677"/>
      <c r="RGG77" s="677"/>
      <c r="RGH77" s="677"/>
      <c r="RGI77" s="677"/>
      <c r="RGJ77" s="677"/>
      <c r="RGK77" s="677"/>
      <c r="RGL77" s="677"/>
      <c r="RGM77" s="677"/>
      <c r="RGN77" s="677"/>
      <c r="RGO77" s="677"/>
      <c r="RGP77" s="677"/>
      <c r="RGQ77" s="677"/>
      <c r="RGR77" s="677"/>
      <c r="RGS77" s="677"/>
      <c r="RGT77" s="677"/>
      <c r="RGU77" s="677"/>
      <c r="RGV77" s="677"/>
      <c r="RGW77" s="677"/>
      <c r="RGX77" s="677"/>
      <c r="RGY77" s="677"/>
      <c r="RGZ77" s="677"/>
      <c r="RHA77" s="677"/>
      <c r="RHB77" s="677"/>
      <c r="RHC77" s="677"/>
      <c r="RHD77" s="677"/>
      <c r="RHE77" s="677"/>
      <c r="RHF77" s="677"/>
      <c r="RHG77" s="677"/>
      <c r="RHH77" s="677"/>
      <c r="RHI77" s="677"/>
      <c r="RHJ77" s="677"/>
      <c r="RHK77" s="677"/>
      <c r="RHL77" s="677"/>
      <c r="RHM77" s="677"/>
      <c r="RHN77" s="677"/>
      <c r="RHO77" s="677"/>
      <c r="RHP77" s="677"/>
      <c r="RHQ77" s="677"/>
      <c r="RHR77" s="677"/>
      <c r="RHS77" s="677"/>
      <c r="RHT77" s="677"/>
      <c r="RHU77" s="677"/>
      <c r="RHV77" s="677"/>
      <c r="RHW77" s="677"/>
      <c r="RHX77" s="677"/>
      <c r="RHY77" s="677"/>
      <c r="RHZ77" s="677"/>
      <c r="RIA77" s="677"/>
      <c r="RIB77" s="677"/>
      <c r="RIC77" s="677"/>
      <c r="RID77" s="677"/>
      <c r="RIE77" s="677"/>
      <c r="RIF77" s="677"/>
      <c r="RIG77" s="677"/>
      <c r="RIH77" s="677"/>
      <c r="RII77" s="677"/>
      <c r="RIJ77" s="677"/>
      <c r="RIK77" s="677"/>
      <c r="RIL77" s="677"/>
      <c r="RIM77" s="677"/>
      <c r="RIN77" s="677"/>
      <c r="RIO77" s="677"/>
      <c r="RIP77" s="677"/>
      <c r="RIQ77" s="677"/>
      <c r="RIR77" s="677"/>
      <c r="RIS77" s="677"/>
      <c r="RIT77" s="677"/>
      <c r="RIU77" s="677"/>
      <c r="RIV77" s="677"/>
      <c r="RIW77" s="677"/>
      <c r="RIX77" s="677"/>
      <c r="RIY77" s="677"/>
      <c r="RIZ77" s="677"/>
      <c r="RJA77" s="677"/>
      <c r="RJB77" s="677"/>
      <c r="RJC77" s="677"/>
      <c r="RJD77" s="677"/>
      <c r="RJE77" s="677"/>
      <c r="RJF77" s="677"/>
      <c r="RJG77" s="677"/>
      <c r="RJH77" s="677"/>
      <c r="RJI77" s="677"/>
      <c r="RJJ77" s="677"/>
      <c r="RJK77" s="677"/>
      <c r="RJL77" s="677"/>
      <c r="RJM77" s="677"/>
      <c r="RJN77" s="677"/>
      <c r="RJO77" s="677"/>
      <c r="RJP77" s="677"/>
      <c r="RJQ77" s="677"/>
      <c r="RJR77" s="677"/>
      <c r="RJS77" s="677"/>
      <c r="RJT77" s="677"/>
      <c r="RJU77" s="677"/>
      <c r="RJV77" s="677"/>
      <c r="RJW77" s="677"/>
      <c r="RJX77" s="677"/>
      <c r="RJY77" s="677"/>
      <c r="RJZ77" s="677"/>
      <c r="RKA77" s="677"/>
      <c r="RKB77" s="677"/>
      <c r="RKC77" s="677"/>
      <c r="RKD77" s="677"/>
      <c r="RKE77" s="677"/>
      <c r="RKF77" s="677"/>
      <c r="RKG77" s="677"/>
      <c r="RKH77" s="677"/>
      <c r="RKI77" s="677"/>
      <c r="RKJ77" s="677"/>
      <c r="RKK77" s="677"/>
      <c r="RKL77" s="677"/>
      <c r="RKM77" s="677"/>
      <c r="RKN77" s="677"/>
      <c r="RKO77" s="677"/>
      <c r="RKP77" s="677"/>
      <c r="RKQ77" s="677"/>
      <c r="RKR77" s="677"/>
      <c r="RKS77" s="677"/>
      <c r="RKT77" s="677"/>
      <c r="RKU77" s="677"/>
      <c r="RKV77" s="677"/>
      <c r="RKW77" s="677"/>
      <c r="RKX77" s="677"/>
      <c r="RKY77" s="677"/>
      <c r="RKZ77" s="677"/>
      <c r="RLA77" s="677"/>
      <c r="RLB77" s="677"/>
      <c r="RLC77" s="677"/>
      <c r="RLD77" s="677"/>
      <c r="RLE77" s="677"/>
      <c r="RLF77" s="677"/>
      <c r="RLG77" s="677"/>
      <c r="RLH77" s="677"/>
      <c r="RLI77" s="677"/>
      <c r="RLJ77" s="677"/>
      <c r="RLK77" s="677"/>
      <c r="RLL77" s="677"/>
      <c r="RLM77" s="677"/>
      <c r="RLN77" s="677"/>
      <c r="RLO77" s="677"/>
      <c r="RLP77" s="677"/>
      <c r="RLQ77" s="677"/>
      <c r="RLR77" s="677"/>
      <c r="RLS77" s="677"/>
      <c r="RLT77" s="677"/>
      <c r="RLU77" s="677"/>
      <c r="RLV77" s="677"/>
      <c r="RLW77" s="677"/>
      <c r="RLX77" s="677"/>
      <c r="RLY77" s="677"/>
      <c r="RLZ77" s="677"/>
      <c r="RMA77" s="677"/>
      <c r="RMB77" s="677"/>
      <c r="RMC77" s="677"/>
      <c r="RMD77" s="677"/>
      <c r="RME77" s="677"/>
      <c r="RMF77" s="677"/>
      <c r="RMG77" s="677"/>
      <c r="RMH77" s="677"/>
      <c r="RMI77" s="677"/>
      <c r="RMJ77" s="677"/>
      <c r="RMK77" s="677"/>
      <c r="RML77" s="677"/>
      <c r="RMM77" s="677"/>
      <c r="RMN77" s="677"/>
      <c r="RMO77" s="677"/>
      <c r="RMP77" s="677"/>
      <c r="RMQ77" s="677"/>
      <c r="RMR77" s="677"/>
      <c r="RMS77" s="677"/>
      <c r="RMT77" s="677"/>
      <c r="RMU77" s="677"/>
      <c r="RMV77" s="677"/>
      <c r="RMW77" s="677"/>
      <c r="RMX77" s="677"/>
      <c r="RMY77" s="677"/>
      <c r="RMZ77" s="677"/>
      <c r="RNA77" s="677"/>
      <c r="RNB77" s="677"/>
      <c r="RNC77" s="677"/>
      <c r="RND77" s="677"/>
      <c r="RNE77" s="677"/>
      <c r="RNF77" s="677"/>
      <c r="RNG77" s="677"/>
      <c r="RNH77" s="677"/>
      <c r="RNI77" s="677"/>
      <c r="RNJ77" s="677"/>
      <c r="RNK77" s="677"/>
      <c r="RNL77" s="677"/>
      <c r="RNM77" s="677"/>
      <c r="RNN77" s="677"/>
      <c r="RNO77" s="677"/>
      <c r="RNP77" s="677"/>
      <c r="RNQ77" s="677"/>
      <c r="RNR77" s="677"/>
      <c r="RNS77" s="677"/>
      <c r="RNT77" s="677"/>
      <c r="RNU77" s="677"/>
      <c r="RNV77" s="677"/>
      <c r="RNW77" s="677"/>
      <c r="RNX77" s="677"/>
      <c r="RNY77" s="677"/>
      <c r="RNZ77" s="677"/>
      <c r="ROA77" s="677"/>
      <c r="ROB77" s="677"/>
      <c r="ROC77" s="677"/>
      <c r="ROD77" s="677"/>
      <c r="ROE77" s="677"/>
      <c r="ROF77" s="677"/>
      <c r="ROG77" s="677"/>
      <c r="ROH77" s="677"/>
      <c r="ROI77" s="677"/>
      <c r="ROJ77" s="677"/>
      <c r="ROK77" s="677"/>
      <c r="ROL77" s="677"/>
      <c r="ROM77" s="677"/>
      <c r="RON77" s="677"/>
      <c r="ROO77" s="677"/>
      <c r="ROP77" s="677"/>
      <c r="ROQ77" s="677"/>
      <c r="ROR77" s="677"/>
      <c r="ROS77" s="677"/>
      <c r="ROT77" s="677"/>
      <c r="ROU77" s="677"/>
      <c r="ROV77" s="677"/>
      <c r="ROW77" s="677"/>
      <c r="ROX77" s="677"/>
      <c r="ROY77" s="677"/>
      <c r="ROZ77" s="677"/>
      <c r="RPA77" s="677"/>
      <c r="RPB77" s="677"/>
      <c r="RPC77" s="677"/>
      <c r="RPD77" s="677"/>
      <c r="RPE77" s="677"/>
      <c r="RPF77" s="677"/>
      <c r="RPG77" s="677"/>
      <c r="RPH77" s="677"/>
      <c r="RPI77" s="677"/>
      <c r="RPJ77" s="677"/>
      <c r="RPK77" s="677"/>
      <c r="RPL77" s="677"/>
      <c r="RPM77" s="677"/>
      <c r="RPN77" s="677"/>
      <c r="RPO77" s="677"/>
      <c r="RPP77" s="677"/>
      <c r="RPQ77" s="677"/>
      <c r="RPR77" s="677"/>
      <c r="RPS77" s="677"/>
      <c r="RPT77" s="677"/>
      <c r="RPU77" s="677"/>
      <c r="RPV77" s="677"/>
      <c r="RPW77" s="677"/>
      <c r="RPX77" s="677"/>
      <c r="RPY77" s="677"/>
      <c r="RPZ77" s="677"/>
      <c r="RQA77" s="677"/>
      <c r="RQB77" s="677"/>
      <c r="RQC77" s="677"/>
      <c r="RQD77" s="677"/>
      <c r="RQE77" s="677"/>
      <c r="RQF77" s="677"/>
      <c r="RQG77" s="677"/>
      <c r="RQH77" s="677"/>
      <c r="RQI77" s="677"/>
      <c r="RQJ77" s="677"/>
      <c r="RQK77" s="677"/>
      <c r="RQL77" s="677"/>
      <c r="RQM77" s="677"/>
      <c r="RQN77" s="677"/>
      <c r="RQO77" s="677"/>
      <c r="RQP77" s="677"/>
      <c r="RQQ77" s="677"/>
      <c r="RQR77" s="677"/>
      <c r="RQS77" s="677"/>
      <c r="RQT77" s="677"/>
      <c r="RQU77" s="677"/>
      <c r="RQV77" s="677"/>
      <c r="RQW77" s="677"/>
      <c r="RQX77" s="677"/>
      <c r="RQY77" s="677"/>
      <c r="RQZ77" s="677"/>
      <c r="RRA77" s="677"/>
      <c r="RRB77" s="677"/>
      <c r="RRC77" s="677"/>
      <c r="RRD77" s="677"/>
      <c r="RRE77" s="677"/>
      <c r="RRF77" s="677"/>
      <c r="RRG77" s="677"/>
      <c r="RRH77" s="677"/>
      <c r="RRI77" s="677"/>
      <c r="RRJ77" s="677"/>
      <c r="RRK77" s="677"/>
      <c r="RRL77" s="677"/>
      <c r="RRM77" s="677"/>
      <c r="RRN77" s="677"/>
      <c r="RRO77" s="677"/>
      <c r="RRP77" s="677"/>
      <c r="RRQ77" s="677"/>
      <c r="RRR77" s="677"/>
      <c r="RRS77" s="677"/>
      <c r="RRT77" s="677"/>
      <c r="RRU77" s="677"/>
      <c r="RRV77" s="677"/>
      <c r="RRW77" s="677"/>
      <c r="RRX77" s="677"/>
      <c r="RRY77" s="677"/>
      <c r="RRZ77" s="677"/>
      <c r="RSA77" s="677"/>
      <c r="RSB77" s="677"/>
      <c r="RSC77" s="677"/>
      <c r="RSD77" s="677"/>
      <c r="RSE77" s="677"/>
      <c r="RSF77" s="677"/>
      <c r="RSG77" s="677"/>
      <c r="RSH77" s="677"/>
      <c r="RSI77" s="677"/>
      <c r="RSJ77" s="677"/>
      <c r="RSK77" s="677"/>
      <c r="RSL77" s="677"/>
      <c r="RSM77" s="677"/>
      <c r="RSN77" s="677"/>
      <c r="RSO77" s="677"/>
      <c r="RSP77" s="677"/>
      <c r="RSQ77" s="677"/>
      <c r="RSR77" s="677"/>
      <c r="RSS77" s="677"/>
      <c r="RST77" s="677"/>
      <c r="RSU77" s="677"/>
      <c r="RSV77" s="677"/>
      <c r="RSW77" s="677"/>
      <c r="RSX77" s="677"/>
      <c r="RSY77" s="677"/>
      <c r="RSZ77" s="677"/>
      <c r="RTA77" s="677"/>
      <c r="RTB77" s="677"/>
      <c r="RTC77" s="677"/>
      <c r="RTD77" s="677"/>
      <c r="RTE77" s="677"/>
      <c r="RTF77" s="677"/>
      <c r="RTG77" s="677"/>
      <c r="RTH77" s="677"/>
      <c r="RTI77" s="677"/>
      <c r="RTJ77" s="677"/>
      <c r="RTK77" s="677"/>
      <c r="RTL77" s="677"/>
      <c r="RTM77" s="677"/>
      <c r="RTN77" s="677"/>
      <c r="RTO77" s="677"/>
      <c r="RTP77" s="677"/>
      <c r="RTQ77" s="677"/>
      <c r="RTR77" s="677"/>
      <c r="RTS77" s="677"/>
      <c r="RTT77" s="677"/>
      <c r="RTU77" s="677"/>
      <c r="RTV77" s="677"/>
      <c r="RTW77" s="677"/>
      <c r="RTX77" s="677"/>
      <c r="RTY77" s="677"/>
      <c r="RTZ77" s="677"/>
      <c r="RUA77" s="677"/>
      <c r="RUB77" s="677"/>
      <c r="RUC77" s="677"/>
      <c r="RUD77" s="677"/>
      <c r="RUE77" s="677"/>
      <c r="RUF77" s="677"/>
      <c r="RUG77" s="677"/>
      <c r="RUH77" s="677"/>
      <c r="RUI77" s="677"/>
      <c r="RUJ77" s="677"/>
      <c r="RUK77" s="677"/>
      <c r="RUL77" s="677"/>
      <c r="RUM77" s="677"/>
      <c r="RUN77" s="677"/>
      <c r="RUO77" s="677"/>
      <c r="RUP77" s="677"/>
      <c r="RUQ77" s="677"/>
      <c r="RUR77" s="677"/>
      <c r="RUS77" s="677"/>
      <c r="RUT77" s="677"/>
      <c r="RUU77" s="677"/>
      <c r="RUV77" s="677"/>
      <c r="RUW77" s="677"/>
      <c r="RUX77" s="677"/>
      <c r="RUY77" s="677"/>
      <c r="RUZ77" s="677"/>
      <c r="RVA77" s="677"/>
      <c r="RVB77" s="677"/>
      <c r="RVC77" s="677"/>
      <c r="RVD77" s="677"/>
      <c r="RVE77" s="677"/>
      <c r="RVF77" s="677"/>
      <c r="RVG77" s="677"/>
      <c r="RVH77" s="677"/>
      <c r="RVI77" s="677"/>
      <c r="RVJ77" s="677"/>
      <c r="RVK77" s="677"/>
      <c r="RVL77" s="677"/>
      <c r="RVM77" s="677"/>
      <c r="RVN77" s="677"/>
      <c r="RVO77" s="677"/>
      <c r="RVP77" s="677"/>
      <c r="RVQ77" s="677"/>
      <c r="RVR77" s="677"/>
      <c r="RVS77" s="677"/>
      <c r="RVT77" s="677"/>
      <c r="RVU77" s="677"/>
      <c r="RVV77" s="677"/>
      <c r="RVW77" s="677"/>
      <c r="RVX77" s="677"/>
      <c r="RVY77" s="677"/>
      <c r="RVZ77" s="677"/>
      <c r="RWA77" s="677"/>
      <c r="RWB77" s="677"/>
      <c r="RWC77" s="677"/>
      <c r="RWD77" s="677"/>
      <c r="RWE77" s="677"/>
      <c r="RWF77" s="677"/>
      <c r="RWG77" s="677"/>
      <c r="RWH77" s="677"/>
      <c r="RWI77" s="677"/>
      <c r="RWJ77" s="677"/>
      <c r="RWK77" s="677"/>
      <c r="RWL77" s="677"/>
      <c r="RWM77" s="677"/>
      <c r="RWN77" s="677"/>
      <c r="RWO77" s="677"/>
      <c r="RWP77" s="677"/>
      <c r="RWQ77" s="677"/>
      <c r="RWR77" s="677"/>
      <c r="RWS77" s="677"/>
      <c r="RWT77" s="677"/>
      <c r="RWU77" s="677"/>
      <c r="RWV77" s="677"/>
      <c r="RWW77" s="677"/>
      <c r="RWX77" s="677"/>
      <c r="RWY77" s="677"/>
      <c r="RWZ77" s="677"/>
      <c r="RXA77" s="677"/>
      <c r="RXB77" s="677"/>
      <c r="RXC77" s="677"/>
      <c r="RXD77" s="677"/>
      <c r="RXE77" s="677"/>
      <c r="RXF77" s="677"/>
      <c r="RXG77" s="677"/>
      <c r="RXH77" s="677"/>
      <c r="RXI77" s="677"/>
      <c r="RXJ77" s="677"/>
      <c r="RXK77" s="677"/>
      <c r="RXL77" s="677"/>
      <c r="RXM77" s="677"/>
      <c r="RXN77" s="677"/>
      <c r="RXO77" s="677"/>
      <c r="RXP77" s="677"/>
      <c r="RXQ77" s="677"/>
      <c r="RXR77" s="677"/>
      <c r="RXS77" s="677"/>
      <c r="RXT77" s="677"/>
      <c r="RXU77" s="677"/>
      <c r="RXV77" s="677"/>
      <c r="RXW77" s="677"/>
      <c r="RXX77" s="677"/>
      <c r="RXY77" s="677"/>
      <c r="RXZ77" s="677"/>
      <c r="RYA77" s="677"/>
      <c r="RYB77" s="677"/>
      <c r="RYC77" s="677"/>
      <c r="RYD77" s="677"/>
      <c r="RYE77" s="677"/>
      <c r="RYF77" s="677"/>
      <c r="RYG77" s="677"/>
      <c r="RYH77" s="677"/>
      <c r="RYI77" s="677"/>
      <c r="RYJ77" s="677"/>
      <c r="RYK77" s="677"/>
      <c r="RYL77" s="677"/>
      <c r="RYM77" s="677"/>
      <c r="RYN77" s="677"/>
      <c r="RYO77" s="677"/>
      <c r="RYP77" s="677"/>
      <c r="RYQ77" s="677"/>
      <c r="RYR77" s="677"/>
      <c r="RYS77" s="677"/>
      <c r="RYT77" s="677"/>
      <c r="RYU77" s="677"/>
      <c r="RYV77" s="677"/>
      <c r="RYW77" s="677"/>
      <c r="RYX77" s="677"/>
      <c r="RYY77" s="677"/>
      <c r="RYZ77" s="677"/>
      <c r="RZA77" s="677"/>
      <c r="RZB77" s="677"/>
      <c r="RZC77" s="677"/>
      <c r="RZD77" s="677"/>
      <c r="RZE77" s="677"/>
      <c r="RZF77" s="677"/>
      <c r="RZG77" s="677"/>
      <c r="RZH77" s="677"/>
      <c r="RZI77" s="677"/>
      <c r="RZJ77" s="677"/>
      <c r="RZK77" s="677"/>
      <c r="RZL77" s="677"/>
      <c r="RZM77" s="677"/>
      <c r="RZN77" s="677"/>
      <c r="RZO77" s="677"/>
      <c r="RZP77" s="677"/>
      <c r="RZQ77" s="677"/>
      <c r="RZR77" s="677"/>
      <c r="RZS77" s="677"/>
      <c r="RZT77" s="677"/>
      <c r="RZU77" s="677"/>
      <c r="RZV77" s="677"/>
      <c r="RZW77" s="677"/>
      <c r="RZX77" s="677"/>
      <c r="RZY77" s="677"/>
      <c r="RZZ77" s="677"/>
      <c r="SAA77" s="677"/>
      <c r="SAB77" s="677"/>
      <c r="SAC77" s="677"/>
      <c r="SAD77" s="677"/>
      <c r="SAE77" s="677"/>
      <c r="SAF77" s="677"/>
      <c r="SAG77" s="677"/>
      <c r="SAH77" s="677"/>
      <c r="SAI77" s="677"/>
      <c r="SAJ77" s="677"/>
      <c r="SAK77" s="677"/>
      <c r="SAL77" s="677"/>
      <c r="SAM77" s="677"/>
      <c r="SAN77" s="677"/>
      <c r="SAO77" s="677"/>
      <c r="SAP77" s="677"/>
      <c r="SAQ77" s="677"/>
      <c r="SAR77" s="677"/>
      <c r="SAS77" s="677"/>
      <c r="SAT77" s="677"/>
      <c r="SAU77" s="677"/>
      <c r="SAV77" s="677"/>
      <c r="SAW77" s="677"/>
      <c r="SAX77" s="677"/>
      <c r="SAY77" s="677"/>
      <c r="SAZ77" s="677"/>
      <c r="SBA77" s="677"/>
      <c r="SBB77" s="677"/>
      <c r="SBC77" s="677"/>
      <c r="SBD77" s="677"/>
      <c r="SBE77" s="677"/>
      <c r="SBF77" s="677"/>
      <c r="SBG77" s="677"/>
      <c r="SBH77" s="677"/>
      <c r="SBI77" s="677"/>
      <c r="SBJ77" s="677"/>
      <c r="SBK77" s="677"/>
      <c r="SBL77" s="677"/>
      <c r="SBM77" s="677"/>
      <c r="SBN77" s="677"/>
      <c r="SBO77" s="677"/>
      <c r="SBP77" s="677"/>
      <c r="SBQ77" s="677"/>
      <c r="SBR77" s="677"/>
      <c r="SBS77" s="677"/>
      <c r="SBT77" s="677"/>
      <c r="SBU77" s="677"/>
      <c r="SBV77" s="677"/>
      <c r="SBW77" s="677"/>
      <c r="SBX77" s="677"/>
      <c r="SBY77" s="677"/>
      <c r="SBZ77" s="677"/>
      <c r="SCA77" s="677"/>
      <c r="SCB77" s="677"/>
      <c r="SCC77" s="677"/>
      <c r="SCD77" s="677"/>
      <c r="SCE77" s="677"/>
      <c r="SCF77" s="677"/>
      <c r="SCG77" s="677"/>
      <c r="SCH77" s="677"/>
      <c r="SCI77" s="677"/>
      <c r="SCJ77" s="677"/>
      <c r="SCK77" s="677"/>
      <c r="SCL77" s="677"/>
      <c r="SCM77" s="677"/>
      <c r="SCN77" s="677"/>
      <c r="SCO77" s="677"/>
      <c r="SCP77" s="677"/>
      <c r="SCQ77" s="677"/>
      <c r="SCR77" s="677"/>
      <c r="SCS77" s="677"/>
      <c r="SCT77" s="677"/>
      <c r="SCU77" s="677"/>
      <c r="SCV77" s="677"/>
      <c r="SCW77" s="677"/>
      <c r="SCX77" s="677"/>
      <c r="SCY77" s="677"/>
      <c r="SCZ77" s="677"/>
      <c r="SDA77" s="677"/>
      <c r="SDB77" s="677"/>
      <c r="SDC77" s="677"/>
      <c r="SDD77" s="677"/>
      <c r="SDE77" s="677"/>
      <c r="SDF77" s="677"/>
      <c r="SDG77" s="677"/>
      <c r="SDH77" s="677"/>
      <c r="SDI77" s="677"/>
      <c r="SDJ77" s="677"/>
      <c r="SDK77" s="677"/>
      <c r="SDL77" s="677"/>
      <c r="SDM77" s="677"/>
      <c r="SDN77" s="677"/>
      <c r="SDO77" s="677"/>
      <c r="SDP77" s="677"/>
      <c r="SDQ77" s="677"/>
      <c r="SDR77" s="677"/>
      <c r="SDS77" s="677"/>
      <c r="SDT77" s="677"/>
      <c r="SDU77" s="677"/>
      <c r="SDV77" s="677"/>
      <c r="SDW77" s="677"/>
      <c r="SDX77" s="677"/>
      <c r="SDY77" s="677"/>
      <c r="SDZ77" s="677"/>
      <c r="SEA77" s="677"/>
      <c r="SEB77" s="677"/>
      <c r="SEC77" s="677"/>
      <c r="SED77" s="677"/>
      <c r="SEE77" s="677"/>
      <c r="SEF77" s="677"/>
      <c r="SEG77" s="677"/>
      <c r="SEH77" s="677"/>
      <c r="SEI77" s="677"/>
      <c r="SEJ77" s="677"/>
      <c r="SEK77" s="677"/>
      <c r="SEL77" s="677"/>
      <c r="SEM77" s="677"/>
      <c r="SEN77" s="677"/>
      <c r="SEO77" s="677"/>
      <c r="SEP77" s="677"/>
      <c r="SEQ77" s="677"/>
      <c r="SER77" s="677"/>
      <c r="SES77" s="677"/>
      <c r="SET77" s="677"/>
      <c r="SEU77" s="677"/>
      <c r="SEV77" s="677"/>
      <c r="SEW77" s="677"/>
      <c r="SEX77" s="677"/>
      <c r="SEY77" s="677"/>
      <c r="SEZ77" s="677"/>
      <c r="SFA77" s="677"/>
      <c r="SFB77" s="677"/>
      <c r="SFC77" s="677"/>
      <c r="SFD77" s="677"/>
      <c r="SFE77" s="677"/>
      <c r="SFF77" s="677"/>
      <c r="SFG77" s="677"/>
      <c r="SFH77" s="677"/>
      <c r="SFI77" s="677"/>
      <c r="SFJ77" s="677"/>
      <c r="SFK77" s="677"/>
      <c r="SFL77" s="677"/>
      <c r="SFM77" s="677"/>
      <c r="SFN77" s="677"/>
      <c r="SFO77" s="677"/>
      <c r="SFP77" s="677"/>
      <c r="SFQ77" s="677"/>
      <c r="SFR77" s="677"/>
      <c r="SFS77" s="677"/>
      <c r="SFT77" s="677"/>
      <c r="SFU77" s="677"/>
      <c r="SFV77" s="677"/>
      <c r="SFW77" s="677"/>
      <c r="SFX77" s="677"/>
      <c r="SFY77" s="677"/>
      <c r="SFZ77" s="677"/>
      <c r="SGA77" s="677"/>
      <c r="SGB77" s="677"/>
      <c r="SGC77" s="677"/>
      <c r="SGD77" s="677"/>
      <c r="SGE77" s="677"/>
      <c r="SGF77" s="677"/>
      <c r="SGG77" s="677"/>
      <c r="SGH77" s="677"/>
      <c r="SGI77" s="677"/>
      <c r="SGJ77" s="677"/>
      <c r="SGK77" s="677"/>
      <c r="SGL77" s="677"/>
      <c r="SGM77" s="677"/>
      <c r="SGN77" s="677"/>
      <c r="SGO77" s="677"/>
      <c r="SGP77" s="677"/>
      <c r="SGQ77" s="677"/>
      <c r="SGR77" s="677"/>
      <c r="SGS77" s="677"/>
      <c r="SGT77" s="677"/>
      <c r="SGU77" s="677"/>
      <c r="SGV77" s="677"/>
      <c r="SGW77" s="677"/>
      <c r="SGX77" s="677"/>
      <c r="SGY77" s="677"/>
      <c r="SGZ77" s="677"/>
      <c r="SHA77" s="677"/>
      <c r="SHB77" s="677"/>
      <c r="SHC77" s="677"/>
      <c r="SHD77" s="677"/>
      <c r="SHE77" s="677"/>
      <c r="SHF77" s="677"/>
      <c r="SHG77" s="677"/>
      <c r="SHH77" s="677"/>
      <c r="SHI77" s="677"/>
      <c r="SHJ77" s="677"/>
      <c r="SHK77" s="677"/>
      <c r="SHL77" s="677"/>
      <c r="SHM77" s="677"/>
      <c r="SHN77" s="677"/>
      <c r="SHO77" s="677"/>
      <c r="SHP77" s="677"/>
      <c r="SHQ77" s="677"/>
      <c r="SHR77" s="677"/>
      <c r="SHS77" s="677"/>
      <c r="SHT77" s="677"/>
      <c r="SHU77" s="677"/>
      <c r="SHV77" s="677"/>
      <c r="SHW77" s="677"/>
      <c r="SHX77" s="677"/>
      <c r="SHY77" s="677"/>
      <c r="SHZ77" s="677"/>
      <c r="SIA77" s="677"/>
      <c r="SIB77" s="677"/>
      <c r="SIC77" s="677"/>
      <c r="SID77" s="677"/>
      <c r="SIE77" s="677"/>
      <c r="SIF77" s="677"/>
      <c r="SIG77" s="677"/>
      <c r="SIH77" s="677"/>
      <c r="SII77" s="677"/>
      <c r="SIJ77" s="677"/>
      <c r="SIK77" s="677"/>
      <c r="SIL77" s="677"/>
      <c r="SIM77" s="677"/>
      <c r="SIN77" s="677"/>
      <c r="SIO77" s="677"/>
      <c r="SIP77" s="677"/>
      <c r="SIQ77" s="677"/>
      <c r="SIR77" s="677"/>
      <c r="SIS77" s="677"/>
      <c r="SIT77" s="677"/>
      <c r="SIU77" s="677"/>
      <c r="SIV77" s="677"/>
      <c r="SIW77" s="677"/>
      <c r="SIX77" s="677"/>
      <c r="SIY77" s="677"/>
      <c r="SIZ77" s="677"/>
      <c r="SJA77" s="677"/>
      <c r="SJB77" s="677"/>
      <c r="SJC77" s="677"/>
      <c r="SJD77" s="677"/>
      <c r="SJE77" s="677"/>
      <c r="SJF77" s="677"/>
      <c r="SJG77" s="677"/>
      <c r="SJH77" s="677"/>
      <c r="SJI77" s="677"/>
      <c r="SJJ77" s="677"/>
      <c r="SJK77" s="677"/>
      <c r="SJL77" s="677"/>
      <c r="SJM77" s="677"/>
      <c r="SJN77" s="677"/>
      <c r="SJO77" s="677"/>
      <c r="SJP77" s="677"/>
      <c r="SJQ77" s="677"/>
      <c r="SJR77" s="677"/>
      <c r="SJS77" s="677"/>
      <c r="SJT77" s="677"/>
      <c r="SJU77" s="677"/>
      <c r="SJV77" s="677"/>
      <c r="SJW77" s="677"/>
      <c r="SJX77" s="677"/>
      <c r="SJY77" s="677"/>
      <c r="SJZ77" s="677"/>
      <c r="SKA77" s="677"/>
      <c r="SKB77" s="677"/>
      <c r="SKC77" s="677"/>
      <c r="SKD77" s="677"/>
      <c r="SKE77" s="677"/>
      <c r="SKF77" s="677"/>
      <c r="SKG77" s="677"/>
      <c r="SKH77" s="677"/>
      <c r="SKI77" s="677"/>
      <c r="SKJ77" s="677"/>
      <c r="SKK77" s="677"/>
      <c r="SKL77" s="677"/>
      <c r="SKM77" s="677"/>
      <c r="SKN77" s="677"/>
      <c r="SKO77" s="677"/>
      <c r="SKP77" s="677"/>
      <c r="SKQ77" s="677"/>
      <c r="SKR77" s="677"/>
      <c r="SKS77" s="677"/>
      <c r="SKT77" s="677"/>
      <c r="SKU77" s="677"/>
      <c r="SKV77" s="677"/>
      <c r="SKW77" s="677"/>
      <c r="SKX77" s="677"/>
      <c r="SKY77" s="677"/>
      <c r="SKZ77" s="677"/>
      <c r="SLA77" s="677"/>
      <c r="SLB77" s="677"/>
      <c r="SLC77" s="677"/>
      <c r="SLD77" s="677"/>
      <c r="SLE77" s="677"/>
      <c r="SLF77" s="677"/>
      <c r="SLG77" s="677"/>
      <c r="SLH77" s="677"/>
      <c r="SLI77" s="677"/>
      <c r="SLJ77" s="677"/>
      <c r="SLK77" s="677"/>
      <c r="SLL77" s="677"/>
      <c r="SLM77" s="677"/>
      <c r="SLN77" s="677"/>
      <c r="SLO77" s="677"/>
      <c r="SLP77" s="677"/>
      <c r="SLQ77" s="677"/>
      <c r="SLR77" s="677"/>
      <c r="SLS77" s="677"/>
      <c r="SLT77" s="677"/>
      <c r="SLU77" s="677"/>
      <c r="SLV77" s="677"/>
      <c r="SLW77" s="677"/>
      <c r="SLX77" s="677"/>
      <c r="SLY77" s="677"/>
      <c r="SLZ77" s="677"/>
      <c r="SMA77" s="677"/>
      <c r="SMB77" s="677"/>
      <c r="SMC77" s="677"/>
      <c r="SMD77" s="677"/>
      <c r="SME77" s="677"/>
      <c r="SMF77" s="677"/>
      <c r="SMG77" s="677"/>
      <c r="SMH77" s="677"/>
      <c r="SMI77" s="677"/>
      <c r="SMJ77" s="677"/>
      <c r="SMK77" s="677"/>
      <c r="SML77" s="677"/>
      <c r="SMM77" s="677"/>
      <c r="SMN77" s="677"/>
      <c r="SMO77" s="677"/>
      <c r="SMP77" s="677"/>
      <c r="SMQ77" s="677"/>
      <c r="SMR77" s="677"/>
      <c r="SMS77" s="677"/>
      <c r="SMT77" s="677"/>
      <c r="SMU77" s="677"/>
      <c r="SMV77" s="677"/>
      <c r="SMW77" s="677"/>
      <c r="SMX77" s="677"/>
      <c r="SMY77" s="677"/>
      <c r="SMZ77" s="677"/>
      <c r="SNA77" s="677"/>
      <c r="SNB77" s="677"/>
      <c r="SNC77" s="677"/>
      <c r="SND77" s="677"/>
      <c r="SNE77" s="677"/>
      <c r="SNF77" s="677"/>
      <c r="SNG77" s="677"/>
      <c r="SNH77" s="677"/>
      <c r="SNI77" s="677"/>
      <c r="SNJ77" s="677"/>
      <c r="SNK77" s="677"/>
      <c r="SNL77" s="677"/>
      <c r="SNM77" s="677"/>
      <c r="SNN77" s="677"/>
      <c r="SNO77" s="677"/>
      <c r="SNP77" s="677"/>
      <c r="SNQ77" s="677"/>
      <c r="SNR77" s="677"/>
      <c r="SNS77" s="677"/>
      <c r="SNT77" s="677"/>
      <c r="SNU77" s="677"/>
      <c r="SNV77" s="677"/>
      <c r="SNW77" s="677"/>
      <c r="SNX77" s="677"/>
      <c r="SNY77" s="677"/>
      <c r="SNZ77" s="677"/>
      <c r="SOA77" s="677"/>
      <c r="SOB77" s="677"/>
      <c r="SOC77" s="677"/>
      <c r="SOD77" s="677"/>
      <c r="SOE77" s="677"/>
      <c r="SOF77" s="677"/>
      <c r="SOG77" s="677"/>
      <c r="SOH77" s="677"/>
      <c r="SOI77" s="677"/>
      <c r="SOJ77" s="677"/>
      <c r="SOK77" s="677"/>
      <c r="SOL77" s="677"/>
      <c r="SOM77" s="677"/>
      <c r="SON77" s="677"/>
      <c r="SOO77" s="677"/>
      <c r="SOP77" s="677"/>
      <c r="SOQ77" s="677"/>
      <c r="SOR77" s="677"/>
      <c r="SOS77" s="677"/>
      <c r="SOT77" s="677"/>
      <c r="SOU77" s="677"/>
      <c r="SOV77" s="677"/>
      <c r="SOW77" s="677"/>
      <c r="SOX77" s="677"/>
      <c r="SOY77" s="677"/>
      <c r="SOZ77" s="677"/>
      <c r="SPA77" s="677"/>
      <c r="SPB77" s="677"/>
      <c r="SPC77" s="677"/>
      <c r="SPD77" s="677"/>
      <c r="SPE77" s="677"/>
      <c r="SPF77" s="677"/>
      <c r="SPG77" s="677"/>
      <c r="SPH77" s="677"/>
      <c r="SPI77" s="677"/>
      <c r="SPJ77" s="677"/>
      <c r="SPK77" s="677"/>
      <c r="SPL77" s="677"/>
      <c r="SPM77" s="677"/>
      <c r="SPN77" s="677"/>
      <c r="SPO77" s="677"/>
      <c r="SPP77" s="677"/>
      <c r="SPQ77" s="677"/>
      <c r="SPR77" s="677"/>
      <c r="SPS77" s="677"/>
      <c r="SPT77" s="677"/>
      <c r="SPU77" s="677"/>
      <c r="SPV77" s="677"/>
      <c r="SPW77" s="677"/>
      <c r="SPX77" s="677"/>
      <c r="SPY77" s="677"/>
      <c r="SPZ77" s="677"/>
      <c r="SQA77" s="677"/>
      <c r="SQB77" s="677"/>
      <c r="SQC77" s="677"/>
      <c r="SQD77" s="677"/>
      <c r="SQE77" s="677"/>
      <c r="SQF77" s="677"/>
      <c r="SQG77" s="677"/>
      <c r="SQH77" s="677"/>
      <c r="SQI77" s="677"/>
      <c r="SQJ77" s="677"/>
      <c r="SQK77" s="677"/>
      <c r="SQL77" s="677"/>
      <c r="SQM77" s="677"/>
      <c r="SQN77" s="677"/>
      <c r="SQO77" s="677"/>
      <c r="SQP77" s="677"/>
      <c r="SQQ77" s="677"/>
      <c r="SQR77" s="677"/>
      <c r="SQS77" s="677"/>
      <c r="SQT77" s="677"/>
      <c r="SQU77" s="677"/>
      <c r="SQV77" s="677"/>
      <c r="SQW77" s="677"/>
      <c r="SQX77" s="677"/>
      <c r="SQY77" s="677"/>
      <c r="SQZ77" s="677"/>
      <c r="SRA77" s="677"/>
      <c r="SRB77" s="677"/>
      <c r="SRC77" s="677"/>
      <c r="SRD77" s="677"/>
      <c r="SRE77" s="677"/>
      <c r="SRF77" s="677"/>
      <c r="SRG77" s="677"/>
      <c r="SRH77" s="677"/>
      <c r="SRI77" s="677"/>
      <c r="SRJ77" s="677"/>
      <c r="SRK77" s="677"/>
      <c r="SRL77" s="677"/>
      <c r="SRM77" s="677"/>
      <c r="SRN77" s="677"/>
      <c r="SRO77" s="677"/>
      <c r="SRP77" s="677"/>
      <c r="SRQ77" s="677"/>
      <c r="SRR77" s="677"/>
      <c r="SRS77" s="677"/>
      <c r="SRT77" s="677"/>
      <c r="SRU77" s="677"/>
      <c r="SRV77" s="677"/>
      <c r="SRW77" s="677"/>
      <c r="SRX77" s="677"/>
      <c r="SRY77" s="677"/>
      <c r="SRZ77" s="677"/>
      <c r="SSA77" s="677"/>
      <c r="SSB77" s="677"/>
      <c r="SSC77" s="677"/>
      <c r="SSD77" s="677"/>
      <c r="SSE77" s="677"/>
      <c r="SSF77" s="677"/>
      <c r="SSG77" s="677"/>
      <c r="SSH77" s="677"/>
      <c r="SSI77" s="677"/>
      <c r="SSJ77" s="677"/>
      <c r="SSK77" s="677"/>
      <c r="SSL77" s="677"/>
      <c r="SSM77" s="677"/>
      <c r="SSN77" s="677"/>
      <c r="SSO77" s="677"/>
      <c r="SSP77" s="677"/>
      <c r="SSQ77" s="677"/>
      <c r="SSR77" s="677"/>
      <c r="SSS77" s="677"/>
      <c r="SST77" s="677"/>
      <c r="SSU77" s="677"/>
      <c r="SSV77" s="677"/>
      <c r="SSW77" s="677"/>
      <c r="SSX77" s="677"/>
      <c r="SSY77" s="677"/>
      <c r="SSZ77" s="677"/>
      <c r="STA77" s="677"/>
      <c r="STB77" s="677"/>
      <c r="STC77" s="677"/>
      <c r="STD77" s="677"/>
      <c r="STE77" s="677"/>
      <c r="STF77" s="677"/>
      <c r="STG77" s="677"/>
      <c r="STH77" s="677"/>
      <c r="STI77" s="677"/>
      <c r="STJ77" s="677"/>
      <c r="STK77" s="677"/>
      <c r="STL77" s="677"/>
      <c r="STM77" s="677"/>
      <c r="STN77" s="677"/>
      <c r="STO77" s="677"/>
      <c r="STP77" s="677"/>
      <c r="STQ77" s="677"/>
      <c r="STR77" s="677"/>
      <c r="STS77" s="677"/>
      <c r="STT77" s="677"/>
      <c r="STU77" s="677"/>
      <c r="STV77" s="677"/>
      <c r="STW77" s="677"/>
      <c r="STX77" s="677"/>
      <c r="STY77" s="677"/>
      <c r="STZ77" s="677"/>
      <c r="SUA77" s="677"/>
      <c r="SUB77" s="677"/>
      <c r="SUC77" s="677"/>
      <c r="SUD77" s="677"/>
      <c r="SUE77" s="677"/>
      <c r="SUF77" s="677"/>
      <c r="SUG77" s="677"/>
      <c r="SUH77" s="677"/>
      <c r="SUI77" s="677"/>
      <c r="SUJ77" s="677"/>
      <c r="SUK77" s="677"/>
      <c r="SUL77" s="677"/>
      <c r="SUM77" s="677"/>
      <c r="SUN77" s="677"/>
      <c r="SUO77" s="677"/>
      <c r="SUP77" s="677"/>
      <c r="SUQ77" s="677"/>
      <c r="SUR77" s="677"/>
      <c r="SUS77" s="677"/>
      <c r="SUT77" s="677"/>
      <c r="SUU77" s="677"/>
      <c r="SUV77" s="677"/>
      <c r="SUW77" s="677"/>
      <c r="SUX77" s="677"/>
      <c r="SUY77" s="677"/>
      <c r="SUZ77" s="677"/>
      <c r="SVA77" s="677"/>
      <c r="SVB77" s="677"/>
      <c r="SVC77" s="677"/>
      <c r="SVD77" s="677"/>
      <c r="SVE77" s="677"/>
      <c r="SVF77" s="677"/>
      <c r="SVG77" s="677"/>
      <c r="SVH77" s="677"/>
      <c r="SVI77" s="677"/>
      <c r="SVJ77" s="677"/>
      <c r="SVK77" s="677"/>
      <c r="SVL77" s="677"/>
      <c r="SVM77" s="677"/>
      <c r="SVN77" s="677"/>
      <c r="SVO77" s="677"/>
      <c r="SVP77" s="677"/>
      <c r="SVQ77" s="677"/>
      <c r="SVR77" s="677"/>
      <c r="SVS77" s="677"/>
      <c r="SVT77" s="677"/>
      <c r="SVU77" s="677"/>
      <c r="SVV77" s="677"/>
      <c r="SVW77" s="677"/>
      <c r="SVX77" s="677"/>
      <c r="SVY77" s="677"/>
      <c r="SVZ77" s="677"/>
      <c r="SWA77" s="677"/>
      <c r="SWB77" s="677"/>
      <c r="SWC77" s="677"/>
      <c r="SWD77" s="677"/>
      <c r="SWE77" s="677"/>
      <c r="SWF77" s="677"/>
      <c r="SWG77" s="677"/>
      <c r="SWH77" s="677"/>
      <c r="SWI77" s="677"/>
      <c r="SWJ77" s="677"/>
      <c r="SWK77" s="677"/>
      <c r="SWL77" s="677"/>
      <c r="SWM77" s="677"/>
      <c r="SWN77" s="677"/>
      <c r="SWO77" s="677"/>
      <c r="SWP77" s="677"/>
      <c r="SWQ77" s="677"/>
      <c r="SWR77" s="677"/>
      <c r="SWS77" s="677"/>
      <c r="SWT77" s="677"/>
      <c r="SWU77" s="677"/>
      <c r="SWV77" s="677"/>
      <c r="SWW77" s="677"/>
      <c r="SWX77" s="677"/>
      <c r="SWY77" s="677"/>
      <c r="SWZ77" s="677"/>
      <c r="SXA77" s="677"/>
      <c r="SXB77" s="677"/>
      <c r="SXC77" s="677"/>
      <c r="SXD77" s="677"/>
      <c r="SXE77" s="677"/>
      <c r="SXF77" s="677"/>
      <c r="SXG77" s="677"/>
      <c r="SXH77" s="677"/>
      <c r="SXI77" s="677"/>
      <c r="SXJ77" s="677"/>
      <c r="SXK77" s="677"/>
      <c r="SXL77" s="677"/>
      <c r="SXM77" s="677"/>
      <c r="SXN77" s="677"/>
      <c r="SXO77" s="677"/>
      <c r="SXP77" s="677"/>
      <c r="SXQ77" s="677"/>
      <c r="SXR77" s="677"/>
      <c r="SXS77" s="677"/>
      <c r="SXT77" s="677"/>
      <c r="SXU77" s="677"/>
      <c r="SXV77" s="677"/>
      <c r="SXW77" s="677"/>
      <c r="SXX77" s="677"/>
      <c r="SXY77" s="677"/>
      <c r="SXZ77" s="677"/>
      <c r="SYA77" s="677"/>
      <c r="SYB77" s="677"/>
      <c r="SYC77" s="677"/>
      <c r="SYD77" s="677"/>
      <c r="SYE77" s="677"/>
      <c r="SYF77" s="677"/>
      <c r="SYG77" s="677"/>
      <c r="SYH77" s="677"/>
      <c r="SYI77" s="677"/>
      <c r="SYJ77" s="677"/>
      <c r="SYK77" s="677"/>
      <c r="SYL77" s="677"/>
      <c r="SYM77" s="677"/>
      <c r="SYN77" s="677"/>
      <c r="SYO77" s="677"/>
      <c r="SYP77" s="677"/>
      <c r="SYQ77" s="677"/>
      <c r="SYR77" s="677"/>
      <c r="SYS77" s="677"/>
      <c r="SYT77" s="677"/>
      <c r="SYU77" s="677"/>
      <c r="SYV77" s="677"/>
      <c r="SYW77" s="677"/>
      <c r="SYX77" s="677"/>
      <c r="SYY77" s="677"/>
      <c r="SYZ77" s="677"/>
      <c r="SZA77" s="677"/>
      <c r="SZB77" s="677"/>
      <c r="SZC77" s="677"/>
      <c r="SZD77" s="677"/>
      <c r="SZE77" s="677"/>
      <c r="SZF77" s="677"/>
      <c r="SZG77" s="677"/>
      <c r="SZH77" s="677"/>
      <c r="SZI77" s="677"/>
      <c r="SZJ77" s="677"/>
      <c r="SZK77" s="677"/>
      <c r="SZL77" s="677"/>
      <c r="SZM77" s="677"/>
      <c r="SZN77" s="677"/>
      <c r="SZO77" s="677"/>
      <c r="SZP77" s="677"/>
      <c r="SZQ77" s="677"/>
      <c r="SZR77" s="677"/>
      <c r="SZS77" s="677"/>
      <c r="SZT77" s="677"/>
      <c r="SZU77" s="677"/>
      <c r="SZV77" s="677"/>
      <c r="SZW77" s="677"/>
      <c r="SZX77" s="677"/>
      <c r="SZY77" s="677"/>
      <c r="SZZ77" s="677"/>
      <c r="TAA77" s="677"/>
      <c r="TAB77" s="677"/>
      <c r="TAC77" s="677"/>
      <c r="TAD77" s="677"/>
      <c r="TAE77" s="677"/>
      <c r="TAF77" s="677"/>
      <c r="TAG77" s="677"/>
      <c r="TAH77" s="677"/>
      <c r="TAI77" s="677"/>
      <c r="TAJ77" s="677"/>
      <c r="TAK77" s="677"/>
      <c r="TAL77" s="677"/>
      <c r="TAM77" s="677"/>
      <c r="TAN77" s="677"/>
      <c r="TAO77" s="677"/>
      <c r="TAP77" s="677"/>
      <c r="TAQ77" s="677"/>
      <c r="TAR77" s="677"/>
      <c r="TAS77" s="677"/>
      <c r="TAT77" s="677"/>
      <c r="TAU77" s="677"/>
      <c r="TAV77" s="677"/>
      <c r="TAW77" s="677"/>
      <c r="TAX77" s="677"/>
      <c r="TAY77" s="677"/>
      <c r="TAZ77" s="677"/>
      <c r="TBA77" s="677"/>
      <c r="TBB77" s="677"/>
      <c r="TBC77" s="677"/>
      <c r="TBD77" s="677"/>
      <c r="TBE77" s="677"/>
      <c r="TBF77" s="677"/>
      <c r="TBG77" s="677"/>
      <c r="TBH77" s="677"/>
      <c r="TBI77" s="677"/>
      <c r="TBJ77" s="677"/>
      <c r="TBK77" s="677"/>
      <c r="TBL77" s="677"/>
      <c r="TBM77" s="677"/>
      <c r="TBN77" s="677"/>
      <c r="TBO77" s="677"/>
      <c r="TBP77" s="677"/>
      <c r="TBQ77" s="677"/>
      <c r="TBR77" s="677"/>
      <c r="TBS77" s="677"/>
      <c r="TBT77" s="677"/>
      <c r="TBU77" s="677"/>
      <c r="TBV77" s="677"/>
      <c r="TBW77" s="677"/>
      <c r="TBX77" s="677"/>
      <c r="TBY77" s="677"/>
      <c r="TBZ77" s="677"/>
      <c r="TCA77" s="677"/>
      <c r="TCB77" s="677"/>
      <c r="TCC77" s="677"/>
      <c r="TCD77" s="677"/>
      <c r="TCE77" s="677"/>
      <c r="TCF77" s="677"/>
      <c r="TCG77" s="677"/>
      <c r="TCH77" s="677"/>
      <c r="TCI77" s="677"/>
      <c r="TCJ77" s="677"/>
      <c r="TCK77" s="677"/>
      <c r="TCL77" s="677"/>
      <c r="TCM77" s="677"/>
      <c r="TCN77" s="677"/>
      <c r="TCO77" s="677"/>
      <c r="TCP77" s="677"/>
      <c r="TCQ77" s="677"/>
      <c r="TCR77" s="677"/>
      <c r="TCS77" s="677"/>
      <c r="TCT77" s="677"/>
      <c r="TCU77" s="677"/>
      <c r="TCV77" s="677"/>
      <c r="TCW77" s="677"/>
      <c r="TCX77" s="677"/>
      <c r="TCY77" s="677"/>
      <c r="TCZ77" s="677"/>
      <c r="TDA77" s="677"/>
      <c r="TDB77" s="677"/>
      <c r="TDC77" s="677"/>
      <c r="TDD77" s="677"/>
      <c r="TDE77" s="677"/>
      <c r="TDF77" s="677"/>
      <c r="TDG77" s="677"/>
      <c r="TDH77" s="677"/>
      <c r="TDI77" s="677"/>
      <c r="TDJ77" s="677"/>
      <c r="TDK77" s="677"/>
      <c r="TDL77" s="677"/>
      <c r="TDM77" s="677"/>
      <c r="TDN77" s="677"/>
      <c r="TDO77" s="677"/>
      <c r="TDP77" s="677"/>
      <c r="TDQ77" s="677"/>
      <c r="TDR77" s="677"/>
      <c r="TDS77" s="677"/>
      <c r="TDT77" s="677"/>
      <c r="TDU77" s="677"/>
      <c r="TDV77" s="677"/>
      <c r="TDW77" s="677"/>
      <c r="TDX77" s="677"/>
      <c r="TDY77" s="677"/>
      <c r="TDZ77" s="677"/>
      <c r="TEA77" s="677"/>
      <c r="TEB77" s="677"/>
      <c r="TEC77" s="677"/>
      <c r="TED77" s="677"/>
      <c r="TEE77" s="677"/>
      <c r="TEF77" s="677"/>
      <c r="TEG77" s="677"/>
      <c r="TEH77" s="677"/>
      <c r="TEI77" s="677"/>
      <c r="TEJ77" s="677"/>
      <c r="TEK77" s="677"/>
      <c r="TEL77" s="677"/>
      <c r="TEM77" s="677"/>
      <c r="TEN77" s="677"/>
      <c r="TEO77" s="677"/>
      <c r="TEP77" s="677"/>
      <c r="TEQ77" s="677"/>
      <c r="TER77" s="677"/>
      <c r="TES77" s="677"/>
      <c r="TET77" s="677"/>
      <c r="TEU77" s="677"/>
      <c r="TEV77" s="677"/>
      <c r="TEW77" s="677"/>
      <c r="TEX77" s="677"/>
      <c r="TEY77" s="677"/>
      <c r="TEZ77" s="677"/>
      <c r="TFA77" s="677"/>
      <c r="TFB77" s="677"/>
      <c r="TFC77" s="677"/>
      <c r="TFD77" s="677"/>
      <c r="TFE77" s="677"/>
      <c r="TFF77" s="677"/>
      <c r="TFG77" s="677"/>
      <c r="TFH77" s="677"/>
      <c r="TFI77" s="677"/>
      <c r="TFJ77" s="677"/>
      <c r="TFK77" s="677"/>
      <c r="TFL77" s="677"/>
      <c r="TFM77" s="677"/>
      <c r="TFN77" s="677"/>
      <c r="TFO77" s="677"/>
      <c r="TFP77" s="677"/>
      <c r="TFQ77" s="677"/>
      <c r="TFR77" s="677"/>
      <c r="TFS77" s="677"/>
      <c r="TFT77" s="677"/>
      <c r="TFU77" s="677"/>
      <c r="TFV77" s="677"/>
      <c r="TFW77" s="677"/>
      <c r="TFX77" s="677"/>
      <c r="TFY77" s="677"/>
      <c r="TFZ77" s="677"/>
      <c r="TGA77" s="677"/>
      <c r="TGB77" s="677"/>
      <c r="TGC77" s="677"/>
      <c r="TGD77" s="677"/>
      <c r="TGE77" s="677"/>
      <c r="TGF77" s="677"/>
      <c r="TGG77" s="677"/>
      <c r="TGH77" s="677"/>
      <c r="TGI77" s="677"/>
      <c r="TGJ77" s="677"/>
      <c r="TGK77" s="677"/>
      <c r="TGL77" s="677"/>
      <c r="TGM77" s="677"/>
      <c r="TGN77" s="677"/>
      <c r="TGO77" s="677"/>
      <c r="TGP77" s="677"/>
      <c r="TGQ77" s="677"/>
      <c r="TGR77" s="677"/>
      <c r="TGS77" s="677"/>
      <c r="TGT77" s="677"/>
      <c r="TGU77" s="677"/>
      <c r="TGV77" s="677"/>
      <c r="TGW77" s="677"/>
      <c r="TGX77" s="677"/>
      <c r="TGY77" s="677"/>
      <c r="TGZ77" s="677"/>
      <c r="THA77" s="677"/>
      <c r="THB77" s="677"/>
      <c r="THC77" s="677"/>
      <c r="THD77" s="677"/>
      <c r="THE77" s="677"/>
      <c r="THF77" s="677"/>
      <c r="THG77" s="677"/>
      <c r="THH77" s="677"/>
      <c r="THI77" s="677"/>
      <c r="THJ77" s="677"/>
      <c r="THK77" s="677"/>
      <c r="THL77" s="677"/>
      <c r="THM77" s="677"/>
      <c r="THN77" s="677"/>
      <c r="THO77" s="677"/>
      <c r="THP77" s="677"/>
      <c r="THQ77" s="677"/>
      <c r="THR77" s="677"/>
      <c r="THS77" s="677"/>
      <c r="THT77" s="677"/>
      <c r="THU77" s="677"/>
      <c r="THV77" s="677"/>
      <c r="THW77" s="677"/>
      <c r="THX77" s="677"/>
      <c r="THY77" s="677"/>
      <c r="THZ77" s="677"/>
      <c r="TIA77" s="677"/>
      <c r="TIB77" s="677"/>
      <c r="TIC77" s="677"/>
      <c r="TID77" s="677"/>
      <c r="TIE77" s="677"/>
      <c r="TIF77" s="677"/>
      <c r="TIG77" s="677"/>
      <c r="TIH77" s="677"/>
      <c r="TII77" s="677"/>
      <c r="TIJ77" s="677"/>
      <c r="TIK77" s="677"/>
      <c r="TIL77" s="677"/>
      <c r="TIM77" s="677"/>
      <c r="TIN77" s="677"/>
      <c r="TIO77" s="677"/>
      <c r="TIP77" s="677"/>
      <c r="TIQ77" s="677"/>
      <c r="TIR77" s="677"/>
      <c r="TIS77" s="677"/>
      <c r="TIT77" s="677"/>
      <c r="TIU77" s="677"/>
      <c r="TIV77" s="677"/>
      <c r="TIW77" s="677"/>
      <c r="TIX77" s="677"/>
      <c r="TIY77" s="677"/>
      <c r="TIZ77" s="677"/>
      <c r="TJA77" s="677"/>
      <c r="TJB77" s="677"/>
      <c r="TJC77" s="677"/>
      <c r="TJD77" s="677"/>
      <c r="TJE77" s="677"/>
      <c r="TJF77" s="677"/>
      <c r="TJG77" s="677"/>
      <c r="TJH77" s="677"/>
      <c r="TJI77" s="677"/>
      <c r="TJJ77" s="677"/>
      <c r="TJK77" s="677"/>
      <c r="TJL77" s="677"/>
      <c r="TJM77" s="677"/>
      <c r="TJN77" s="677"/>
      <c r="TJO77" s="677"/>
      <c r="TJP77" s="677"/>
      <c r="TJQ77" s="677"/>
      <c r="TJR77" s="677"/>
      <c r="TJS77" s="677"/>
      <c r="TJT77" s="677"/>
      <c r="TJU77" s="677"/>
      <c r="TJV77" s="677"/>
      <c r="TJW77" s="677"/>
      <c r="TJX77" s="677"/>
      <c r="TJY77" s="677"/>
      <c r="TJZ77" s="677"/>
      <c r="TKA77" s="677"/>
      <c r="TKB77" s="677"/>
      <c r="TKC77" s="677"/>
      <c r="TKD77" s="677"/>
      <c r="TKE77" s="677"/>
      <c r="TKF77" s="677"/>
      <c r="TKG77" s="677"/>
      <c r="TKH77" s="677"/>
      <c r="TKI77" s="677"/>
      <c r="TKJ77" s="677"/>
      <c r="TKK77" s="677"/>
      <c r="TKL77" s="677"/>
      <c r="TKM77" s="677"/>
      <c r="TKN77" s="677"/>
      <c r="TKO77" s="677"/>
      <c r="TKP77" s="677"/>
      <c r="TKQ77" s="677"/>
      <c r="TKR77" s="677"/>
      <c r="TKS77" s="677"/>
      <c r="TKT77" s="677"/>
      <c r="TKU77" s="677"/>
      <c r="TKV77" s="677"/>
      <c r="TKW77" s="677"/>
      <c r="TKX77" s="677"/>
      <c r="TKY77" s="677"/>
      <c r="TKZ77" s="677"/>
      <c r="TLA77" s="677"/>
      <c r="TLB77" s="677"/>
      <c r="TLC77" s="677"/>
      <c r="TLD77" s="677"/>
      <c r="TLE77" s="677"/>
      <c r="TLF77" s="677"/>
      <c r="TLG77" s="677"/>
      <c r="TLH77" s="677"/>
      <c r="TLI77" s="677"/>
      <c r="TLJ77" s="677"/>
      <c r="TLK77" s="677"/>
      <c r="TLL77" s="677"/>
      <c r="TLM77" s="677"/>
      <c r="TLN77" s="677"/>
      <c r="TLO77" s="677"/>
      <c r="TLP77" s="677"/>
      <c r="TLQ77" s="677"/>
      <c r="TLR77" s="677"/>
      <c r="TLS77" s="677"/>
      <c r="TLT77" s="677"/>
      <c r="TLU77" s="677"/>
      <c r="TLV77" s="677"/>
      <c r="TLW77" s="677"/>
      <c r="TLX77" s="677"/>
      <c r="TLY77" s="677"/>
      <c r="TLZ77" s="677"/>
      <c r="TMA77" s="677"/>
      <c r="TMB77" s="677"/>
      <c r="TMC77" s="677"/>
      <c r="TMD77" s="677"/>
      <c r="TME77" s="677"/>
      <c r="TMF77" s="677"/>
      <c r="TMG77" s="677"/>
      <c r="TMH77" s="677"/>
      <c r="TMI77" s="677"/>
      <c r="TMJ77" s="677"/>
      <c r="TMK77" s="677"/>
      <c r="TML77" s="677"/>
      <c r="TMM77" s="677"/>
      <c r="TMN77" s="677"/>
      <c r="TMO77" s="677"/>
      <c r="TMP77" s="677"/>
      <c r="TMQ77" s="677"/>
      <c r="TMR77" s="677"/>
      <c r="TMS77" s="677"/>
      <c r="TMT77" s="677"/>
      <c r="TMU77" s="677"/>
      <c r="TMV77" s="677"/>
      <c r="TMW77" s="677"/>
      <c r="TMX77" s="677"/>
      <c r="TMY77" s="677"/>
      <c r="TMZ77" s="677"/>
      <c r="TNA77" s="677"/>
      <c r="TNB77" s="677"/>
      <c r="TNC77" s="677"/>
      <c r="TND77" s="677"/>
      <c r="TNE77" s="677"/>
      <c r="TNF77" s="677"/>
      <c r="TNG77" s="677"/>
      <c r="TNH77" s="677"/>
      <c r="TNI77" s="677"/>
      <c r="TNJ77" s="677"/>
      <c r="TNK77" s="677"/>
      <c r="TNL77" s="677"/>
      <c r="TNM77" s="677"/>
      <c r="TNN77" s="677"/>
      <c r="TNO77" s="677"/>
      <c r="TNP77" s="677"/>
      <c r="TNQ77" s="677"/>
      <c r="TNR77" s="677"/>
      <c r="TNS77" s="677"/>
      <c r="TNT77" s="677"/>
      <c r="TNU77" s="677"/>
      <c r="TNV77" s="677"/>
      <c r="TNW77" s="677"/>
      <c r="TNX77" s="677"/>
      <c r="TNY77" s="677"/>
      <c r="TNZ77" s="677"/>
      <c r="TOA77" s="677"/>
      <c r="TOB77" s="677"/>
      <c r="TOC77" s="677"/>
      <c r="TOD77" s="677"/>
      <c r="TOE77" s="677"/>
      <c r="TOF77" s="677"/>
      <c r="TOG77" s="677"/>
      <c r="TOH77" s="677"/>
      <c r="TOI77" s="677"/>
      <c r="TOJ77" s="677"/>
      <c r="TOK77" s="677"/>
      <c r="TOL77" s="677"/>
      <c r="TOM77" s="677"/>
      <c r="TON77" s="677"/>
      <c r="TOO77" s="677"/>
      <c r="TOP77" s="677"/>
      <c r="TOQ77" s="677"/>
      <c r="TOR77" s="677"/>
      <c r="TOS77" s="677"/>
      <c r="TOT77" s="677"/>
      <c r="TOU77" s="677"/>
      <c r="TOV77" s="677"/>
      <c r="TOW77" s="677"/>
      <c r="TOX77" s="677"/>
      <c r="TOY77" s="677"/>
      <c r="TOZ77" s="677"/>
      <c r="TPA77" s="677"/>
      <c r="TPB77" s="677"/>
      <c r="TPC77" s="677"/>
      <c r="TPD77" s="677"/>
      <c r="TPE77" s="677"/>
      <c r="TPF77" s="677"/>
      <c r="TPG77" s="677"/>
      <c r="TPH77" s="677"/>
      <c r="TPI77" s="677"/>
      <c r="TPJ77" s="677"/>
      <c r="TPK77" s="677"/>
      <c r="TPL77" s="677"/>
      <c r="TPM77" s="677"/>
      <c r="TPN77" s="677"/>
      <c r="TPO77" s="677"/>
      <c r="TPP77" s="677"/>
      <c r="TPQ77" s="677"/>
      <c r="TPR77" s="677"/>
      <c r="TPS77" s="677"/>
      <c r="TPT77" s="677"/>
      <c r="TPU77" s="677"/>
      <c r="TPV77" s="677"/>
      <c r="TPW77" s="677"/>
      <c r="TPX77" s="677"/>
      <c r="TPY77" s="677"/>
      <c r="TPZ77" s="677"/>
      <c r="TQA77" s="677"/>
      <c r="TQB77" s="677"/>
      <c r="TQC77" s="677"/>
      <c r="TQD77" s="677"/>
      <c r="TQE77" s="677"/>
      <c r="TQF77" s="677"/>
      <c r="TQG77" s="677"/>
      <c r="TQH77" s="677"/>
      <c r="TQI77" s="677"/>
      <c r="TQJ77" s="677"/>
      <c r="TQK77" s="677"/>
      <c r="TQL77" s="677"/>
      <c r="TQM77" s="677"/>
      <c r="TQN77" s="677"/>
      <c r="TQO77" s="677"/>
      <c r="TQP77" s="677"/>
      <c r="TQQ77" s="677"/>
      <c r="TQR77" s="677"/>
      <c r="TQS77" s="677"/>
      <c r="TQT77" s="677"/>
      <c r="TQU77" s="677"/>
      <c r="TQV77" s="677"/>
      <c r="TQW77" s="677"/>
      <c r="TQX77" s="677"/>
      <c r="TQY77" s="677"/>
      <c r="TQZ77" s="677"/>
      <c r="TRA77" s="677"/>
      <c r="TRB77" s="677"/>
      <c r="TRC77" s="677"/>
      <c r="TRD77" s="677"/>
      <c r="TRE77" s="677"/>
      <c r="TRF77" s="677"/>
      <c r="TRG77" s="677"/>
      <c r="TRH77" s="677"/>
      <c r="TRI77" s="677"/>
      <c r="TRJ77" s="677"/>
      <c r="TRK77" s="677"/>
      <c r="TRL77" s="677"/>
      <c r="TRM77" s="677"/>
      <c r="TRN77" s="677"/>
      <c r="TRO77" s="677"/>
      <c r="TRP77" s="677"/>
      <c r="TRQ77" s="677"/>
      <c r="TRR77" s="677"/>
      <c r="TRS77" s="677"/>
      <c r="TRT77" s="677"/>
      <c r="TRU77" s="677"/>
      <c r="TRV77" s="677"/>
      <c r="TRW77" s="677"/>
      <c r="TRX77" s="677"/>
      <c r="TRY77" s="677"/>
      <c r="TRZ77" s="677"/>
      <c r="TSA77" s="677"/>
      <c r="TSB77" s="677"/>
      <c r="TSC77" s="677"/>
      <c r="TSD77" s="677"/>
      <c r="TSE77" s="677"/>
      <c r="TSF77" s="677"/>
      <c r="TSG77" s="677"/>
      <c r="TSH77" s="677"/>
      <c r="TSI77" s="677"/>
      <c r="TSJ77" s="677"/>
      <c r="TSK77" s="677"/>
      <c r="TSL77" s="677"/>
      <c r="TSM77" s="677"/>
      <c r="TSN77" s="677"/>
      <c r="TSO77" s="677"/>
      <c r="TSP77" s="677"/>
      <c r="TSQ77" s="677"/>
      <c r="TSR77" s="677"/>
      <c r="TSS77" s="677"/>
      <c r="TST77" s="677"/>
      <c r="TSU77" s="677"/>
      <c r="TSV77" s="677"/>
      <c r="TSW77" s="677"/>
      <c r="TSX77" s="677"/>
      <c r="TSY77" s="677"/>
      <c r="TSZ77" s="677"/>
      <c r="TTA77" s="677"/>
      <c r="TTB77" s="677"/>
      <c r="TTC77" s="677"/>
      <c r="TTD77" s="677"/>
      <c r="TTE77" s="677"/>
      <c r="TTF77" s="677"/>
      <c r="TTG77" s="677"/>
      <c r="TTH77" s="677"/>
      <c r="TTI77" s="677"/>
      <c r="TTJ77" s="677"/>
      <c r="TTK77" s="677"/>
      <c r="TTL77" s="677"/>
      <c r="TTM77" s="677"/>
      <c r="TTN77" s="677"/>
      <c r="TTO77" s="677"/>
      <c r="TTP77" s="677"/>
      <c r="TTQ77" s="677"/>
      <c r="TTR77" s="677"/>
      <c r="TTS77" s="677"/>
      <c r="TTT77" s="677"/>
      <c r="TTU77" s="677"/>
      <c r="TTV77" s="677"/>
      <c r="TTW77" s="677"/>
      <c r="TTX77" s="677"/>
      <c r="TTY77" s="677"/>
      <c r="TTZ77" s="677"/>
      <c r="TUA77" s="677"/>
      <c r="TUB77" s="677"/>
      <c r="TUC77" s="677"/>
      <c r="TUD77" s="677"/>
      <c r="TUE77" s="677"/>
      <c r="TUF77" s="677"/>
      <c r="TUG77" s="677"/>
      <c r="TUH77" s="677"/>
      <c r="TUI77" s="677"/>
      <c r="TUJ77" s="677"/>
      <c r="TUK77" s="677"/>
      <c r="TUL77" s="677"/>
      <c r="TUM77" s="677"/>
      <c r="TUN77" s="677"/>
      <c r="TUO77" s="677"/>
      <c r="TUP77" s="677"/>
      <c r="TUQ77" s="677"/>
      <c r="TUR77" s="677"/>
      <c r="TUS77" s="677"/>
      <c r="TUT77" s="677"/>
      <c r="TUU77" s="677"/>
      <c r="TUV77" s="677"/>
      <c r="TUW77" s="677"/>
      <c r="TUX77" s="677"/>
      <c r="TUY77" s="677"/>
      <c r="TUZ77" s="677"/>
      <c r="TVA77" s="677"/>
      <c r="TVB77" s="677"/>
      <c r="TVC77" s="677"/>
      <c r="TVD77" s="677"/>
      <c r="TVE77" s="677"/>
      <c r="TVF77" s="677"/>
      <c r="TVG77" s="677"/>
      <c r="TVH77" s="677"/>
      <c r="TVI77" s="677"/>
      <c r="TVJ77" s="677"/>
      <c r="TVK77" s="677"/>
      <c r="TVL77" s="677"/>
      <c r="TVM77" s="677"/>
      <c r="TVN77" s="677"/>
      <c r="TVO77" s="677"/>
      <c r="TVP77" s="677"/>
      <c r="TVQ77" s="677"/>
      <c r="TVR77" s="677"/>
      <c r="TVS77" s="677"/>
      <c r="TVT77" s="677"/>
      <c r="TVU77" s="677"/>
      <c r="TVV77" s="677"/>
      <c r="TVW77" s="677"/>
      <c r="TVX77" s="677"/>
      <c r="TVY77" s="677"/>
      <c r="TVZ77" s="677"/>
      <c r="TWA77" s="677"/>
      <c r="TWB77" s="677"/>
      <c r="TWC77" s="677"/>
      <c r="TWD77" s="677"/>
      <c r="TWE77" s="677"/>
      <c r="TWF77" s="677"/>
      <c r="TWG77" s="677"/>
      <c r="TWH77" s="677"/>
      <c r="TWI77" s="677"/>
      <c r="TWJ77" s="677"/>
      <c r="TWK77" s="677"/>
      <c r="TWL77" s="677"/>
      <c r="TWM77" s="677"/>
      <c r="TWN77" s="677"/>
      <c r="TWO77" s="677"/>
      <c r="TWP77" s="677"/>
      <c r="TWQ77" s="677"/>
      <c r="TWR77" s="677"/>
      <c r="TWS77" s="677"/>
      <c r="TWT77" s="677"/>
      <c r="TWU77" s="677"/>
      <c r="TWV77" s="677"/>
      <c r="TWW77" s="677"/>
      <c r="TWX77" s="677"/>
      <c r="TWY77" s="677"/>
      <c r="TWZ77" s="677"/>
      <c r="TXA77" s="677"/>
      <c r="TXB77" s="677"/>
      <c r="TXC77" s="677"/>
      <c r="TXD77" s="677"/>
      <c r="TXE77" s="677"/>
      <c r="TXF77" s="677"/>
      <c r="TXG77" s="677"/>
      <c r="TXH77" s="677"/>
      <c r="TXI77" s="677"/>
      <c r="TXJ77" s="677"/>
      <c r="TXK77" s="677"/>
      <c r="TXL77" s="677"/>
      <c r="TXM77" s="677"/>
      <c r="TXN77" s="677"/>
      <c r="TXO77" s="677"/>
      <c r="TXP77" s="677"/>
      <c r="TXQ77" s="677"/>
      <c r="TXR77" s="677"/>
      <c r="TXS77" s="677"/>
      <c r="TXT77" s="677"/>
      <c r="TXU77" s="677"/>
      <c r="TXV77" s="677"/>
      <c r="TXW77" s="677"/>
      <c r="TXX77" s="677"/>
      <c r="TXY77" s="677"/>
      <c r="TXZ77" s="677"/>
      <c r="TYA77" s="677"/>
      <c r="TYB77" s="677"/>
      <c r="TYC77" s="677"/>
      <c r="TYD77" s="677"/>
      <c r="TYE77" s="677"/>
      <c r="TYF77" s="677"/>
      <c r="TYG77" s="677"/>
      <c r="TYH77" s="677"/>
      <c r="TYI77" s="677"/>
      <c r="TYJ77" s="677"/>
      <c r="TYK77" s="677"/>
      <c r="TYL77" s="677"/>
      <c r="TYM77" s="677"/>
      <c r="TYN77" s="677"/>
      <c r="TYO77" s="677"/>
      <c r="TYP77" s="677"/>
      <c r="TYQ77" s="677"/>
      <c r="TYR77" s="677"/>
      <c r="TYS77" s="677"/>
      <c r="TYT77" s="677"/>
      <c r="TYU77" s="677"/>
      <c r="TYV77" s="677"/>
      <c r="TYW77" s="677"/>
      <c r="TYX77" s="677"/>
      <c r="TYY77" s="677"/>
      <c r="TYZ77" s="677"/>
      <c r="TZA77" s="677"/>
      <c r="TZB77" s="677"/>
      <c r="TZC77" s="677"/>
      <c r="TZD77" s="677"/>
      <c r="TZE77" s="677"/>
      <c r="TZF77" s="677"/>
      <c r="TZG77" s="677"/>
      <c r="TZH77" s="677"/>
      <c r="TZI77" s="677"/>
      <c r="TZJ77" s="677"/>
      <c r="TZK77" s="677"/>
      <c r="TZL77" s="677"/>
      <c r="TZM77" s="677"/>
      <c r="TZN77" s="677"/>
      <c r="TZO77" s="677"/>
      <c r="TZP77" s="677"/>
      <c r="TZQ77" s="677"/>
      <c r="TZR77" s="677"/>
      <c r="TZS77" s="677"/>
      <c r="TZT77" s="677"/>
      <c r="TZU77" s="677"/>
      <c r="TZV77" s="677"/>
      <c r="TZW77" s="677"/>
      <c r="TZX77" s="677"/>
      <c r="TZY77" s="677"/>
      <c r="TZZ77" s="677"/>
      <c r="UAA77" s="677"/>
      <c r="UAB77" s="677"/>
      <c r="UAC77" s="677"/>
      <c r="UAD77" s="677"/>
      <c r="UAE77" s="677"/>
      <c r="UAF77" s="677"/>
      <c r="UAG77" s="677"/>
      <c r="UAH77" s="677"/>
      <c r="UAI77" s="677"/>
      <c r="UAJ77" s="677"/>
      <c r="UAK77" s="677"/>
      <c r="UAL77" s="677"/>
      <c r="UAM77" s="677"/>
      <c r="UAN77" s="677"/>
      <c r="UAO77" s="677"/>
      <c r="UAP77" s="677"/>
      <c r="UAQ77" s="677"/>
      <c r="UAR77" s="677"/>
      <c r="UAS77" s="677"/>
      <c r="UAT77" s="677"/>
      <c r="UAU77" s="677"/>
      <c r="UAV77" s="677"/>
      <c r="UAW77" s="677"/>
      <c r="UAX77" s="677"/>
      <c r="UAY77" s="677"/>
      <c r="UAZ77" s="677"/>
      <c r="UBA77" s="677"/>
      <c r="UBB77" s="677"/>
      <c r="UBC77" s="677"/>
      <c r="UBD77" s="677"/>
      <c r="UBE77" s="677"/>
      <c r="UBF77" s="677"/>
      <c r="UBG77" s="677"/>
      <c r="UBH77" s="677"/>
      <c r="UBI77" s="677"/>
      <c r="UBJ77" s="677"/>
      <c r="UBK77" s="677"/>
      <c r="UBL77" s="677"/>
      <c r="UBM77" s="677"/>
      <c r="UBN77" s="677"/>
      <c r="UBO77" s="677"/>
      <c r="UBP77" s="677"/>
      <c r="UBQ77" s="677"/>
      <c r="UBR77" s="677"/>
      <c r="UBS77" s="677"/>
      <c r="UBT77" s="677"/>
      <c r="UBU77" s="677"/>
      <c r="UBV77" s="677"/>
      <c r="UBW77" s="677"/>
      <c r="UBX77" s="677"/>
      <c r="UBY77" s="677"/>
      <c r="UBZ77" s="677"/>
      <c r="UCA77" s="677"/>
      <c r="UCB77" s="677"/>
      <c r="UCC77" s="677"/>
      <c r="UCD77" s="677"/>
      <c r="UCE77" s="677"/>
      <c r="UCF77" s="677"/>
      <c r="UCG77" s="677"/>
      <c r="UCH77" s="677"/>
      <c r="UCI77" s="677"/>
      <c r="UCJ77" s="677"/>
      <c r="UCK77" s="677"/>
      <c r="UCL77" s="677"/>
      <c r="UCM77" s="677"/>
      <c r="UCN77" s="677"/>
      <c r="UCO77" s="677"/>
      <c r="UCP77" s="677"/>
      <c r="UCQ77" s="677"/>
      <c r="UCR77" s="677"/>
      <c r="UCS77" s="677"/>
      <c r="UCT77" s="677"/>
      <c r="UCU77" s="677"/>
      <c r="UCV77" s="677"/>
      <c r="UCW77" s="677"/>
      <c r="UCX77" s="677"/>
      <c r="UCY77" s="677"/>
      <c r="UCZ77" s="677"/>
      <c r="UDA77" s="677"/>
      <c r="UDB77" s="677"/>
      <c r="UDC77" s="677"/>
      <c r="UDD77" s="677"/>
      <c r="UDE77" s="677"/>
      <c r="UDF77" s="677"/>
      <c r="UDG77" s="677"/>
      <c r="UDH77" s="677"/>
      <c r="UDI77" s="677"/>
      <c r="UDJ77" s="677"/>
      <c r="UDK77" s="677"/>
      <c r="UDL77" s="677"/>
      <c r="UDM77" s="677"/>
      <c r="UDN77" s="677"/>
      <c r="UDO77" s="677"/>
      <c r="UDP77" s="677"/>
      <c r="UDQ77" s="677"/>
      <c r="UDR77" s="677"/>
      <c r="UDS77" s="677"/>
      <c r="UDT77" s="677"/>
      <c r="UDU77" s="677"/>
      <c r="UDV77" s="677"/>
      <c r="UDW77" s="677"/>
      <c r="UDX77" s="677"/>
      <c r="UDY77" s="677"/>
      <c r="UDZ77" s="677"/>
      <c r="UEA77" s="677"/>
      <c r="UEB77" s="677"/>
      <c r="UEC77" s="677"/>
      <c r="UED77" s="677"/>
      <c r="UEE77" s="677"/>
      <c r="UEF77" s="677"/>
      <c r="UEG77" s="677"/>
      <c r="UEH77" s="677"/>
      <c r="UEI77" s="677"/>
      <c r="UEJ77" s="677"/>
      <c r="UEK77" s="677"/>
      <c r="UEL77" s="677"/>
      <c r="UEM77" s="677"/>
      <c r="UEN77" s="677"/>
      <c r="UEO77" s="677"/>
      <c r="UEP77" s="677"/>
      <c r="UEQ77" s="677"/>
      <c r="UER77" s="677"/>
      <c r="UES77" s="677"/>
      <c r="UET77" s="677"/>
      <c r="UEU77" s="677"/>
      <c r="UEV77" s="677"/>
      <c r="UEW77" s="677"/>
      <c r="UEX77" s="677"/>
      <c r="UEY77" s="677"/>
      <c r="UEZ77" s="677"/>
      <c r="UFA77" s="677"/>
      <c r="UFB77" s="677"/>
      <c r="UFC77" s="677"/>
      <c r="UFD77" s="677"/>
      <c r="UFE77" s="677"/>
      <c r="UFF77" s="677"/>
      <c r="UFG77" s="677"/>
      <c r="UFH77" s="677"/>
      <c r="UFI77" s="677"/>
      <c r="UFJ77" s="677"/>
      <c r="UFK77" s="677"/>
      <c r="UFL77" s="677"/>
      <c r="UFM77" s="677"/>
      <c r="UFN77" s="677"/>
      <c r="UFO77" s="677"/>
      <c r="UFP77" s="677"/>
      <c r="UFQ77" s="677"/>
      <c r="UFR77" s="677"/>
      <c r="UFS77" s="677"/>
      <c r="UFT77" s="677"/>
      <c r="UFU77" s="677"/>
      <c r="UFV77" s="677"/>
      <c r="UFW77" s="677"/>
      <c r="UFX77" s="677"/>
      <c r="UFY77" s="677"/>
      <c r="UFZ77" s="677"/>
      <c r="UGA77" s="677"/>
      <c r="UGB77" s="677"/>
      <c r="UGC77" s="677"/>
      <c r="UGD77" s="677"/>
      <c r="UGE77" s="677"/>
      <c r="UGF77" s="677"/>
      <c r="UGG77" s="677"/>
      <c r="UGH77" s="677"/>
      <c r="UGI77" s="677"/>
      <c r="UGJ77" s="677"/>
      <c r="UGK77" s="677"/>
      <c r="UGL77" s="677"/>
      <c r="UGM77" s="677"/>
      <c r="UGN77" s="677"/>
      <c r="UGO77" s="677"/>
      <c r="UGP77" s="677"/>
      <c r="UGQ77" s="677"/>
      <c r="UGR77" s="677"/>
      <c r="UGS77" s="677"/>
      <c r="UGT77" s="677"/>
      <c r="UGU77" s="677"/>
      <c r="UGV77" s="677"/>
      <c r="UGW77" s="677"/>
      <c r="UGX77" s="677"/>
      <c r="UGY77" s="677"/>
      <c r="UGZ77" s="677"/>
      <c r="UHA77" s="677"/>
      <c r="UHB77" s="677"/>
      <c r="UHC77" s="677"/>
      <c r="UHD77" s="677"/>
      <c r="UHE77" s="677"/>
      <c r="UHF77" s="677"/>
      <c r="UHG77" s="677"/>
      <c r="UHH77" s="677"/>
      <c r="UHI77" s="677"/>
      <c r="UHJ77" s="677"/>
      <c r="UHK77" s="677"/>
      <c r="UHL77" s="677"/>
      <c r="UHM77" s="677"/>
      <c r="UHN77" s="677"/>
      <c r="UHO77" s="677"/>
      <c r="UHP77" s="677"/>
      <c r="UHQ77" s="677"/>
      <c r="UHR77" s="677"/>
      <c r="UHS77" s="677"/>
      <c r="UHT77" s="677"/>
      <c r="UHU77" s="677"/>
      <c r="UHV77" s="677"/>
      <c r="UHW77" s="677"/>
      <c r="UHX77" s="677"/>
      <c r="UHY77" s="677"/>
      <c r="UHZ77" s="677"/>
      <c r="UIA77" s="677"/>
      <c r="UIB77" s="677"/>
      <c r="UIC77" s="677"/>
      <c r="UID77" s="677"/>
      <c r="UIE77" s="677"/>
      <c r="UIF77" s="677"/>
      <c r="UIG77" s="677"/>
      <c r="UIH77" s="677"/>
      <c r="UII77" s="677"/>
      <c r="UIJ77" s="677"/>
      <c r="UIK77" s="677"/>
      <c r="UIL77" s="677"/>
      <c r="UIM77" s="677"/>
      <c r="UIN77" s="677"/>
      <c r="UIO77" s="677"/>
      <c r="UIP77" s="677"/>
      <c r="UIQ77" s="677"/>
      <c r="UIR77" s="677"/>
      <c r="UIS77" s="677"/>
      <c r="UIT77" s="677"/>
      <c r="UIU77" s="677"/>
      <c r="UIV77" s="677"/>
      <c r="UIW77" s="677"/>
      <c r="UIX77" s="677"/>
      <c r="UIY77" s="677"/>
      <c r="UIZ77" s="677"/>
      <c r="UJA77" s="677"/>
      <c r="UJB77" s="677"/>
      <c r="UJC77" s="677"/>
      <c r="UJD77" s="677"/>
      <c r="UJE77" s="677"/>
      <c r="UJF77" s="677"/>
      <c r="UJG77" s="677"/>
      <c r="UJH77" s="677"/>
      <c r="UJI77" s="677"/>
      <c r="UJJ77" s="677"/>
      <c r="UJK77" s="677"/>
      <c r="UJL77" s="677"/>
      <c r="UJM77" s="677"/>
      <c r="UJN77" s="677"/>
      <c r="UJO77" s="677"/>
      <c r="UJP77" s="677"/>
      <c r="UJQ77" s="677"/>
      <c r="UJR77" s="677"/>
      <c r="UJS77" s="677"/>
      <c r="UJT77" s="677"/>
      <c r="UJU77" s="677"/>
      <c r="UJV77" s="677"/>
      <c r="UJW77" s="677"/>
      <c r="UJX77" s="677"/>
      <c r="UJY77" s="677"/>
      <c r="UJZ77" s="677"/>
      <c r="UKA77" s="677"/>
      <c r="UKB77" s="677"/>
      <c r="UKC77" s="677"/>
      <c r="UKD77" s="677"/>
      <c r="UKE77" s="677"/>
      <c r="UKF77" s="677"/>
      <c r="UKG77" s="677"/>
      <c r="UKH77" s="677"/>
      <c r="UKI77" s="677"/>
      <c r="UKJ77" s="677"/>
      <c r="UKK77" s="677"/>
      <c r="UKL77" s="677"/>
      <c r="UKM77" s="677"/>
      <c r="UKN77" s="677"/>
      <c r="UKO77" s="677"/>
      <c r="UKP77" s="677"/>
      <c r="UKQ77" s="677"/>
      <c r="UKR77" s="677"/>
      <c r="UKS77" s="677"/>
      <c r="UKT77" s="677"/>
      <c r="UKU77" s="677"/>
      <c r="UKV77" s="677"/>
      <c r="UKW77" s="677"/>
      <c r="UKX77" s="677"/>
      <c r="UKY77" s="677"/>
      <c r="UKZ77" s="677"/>
      <c r="ULA77" s="677"/>
      <c r="ULB77" s="677"/>
      <c r="ULC77" s="677"/>
      <c r="ULD77" s="677"/>
      <c r="ULE77" s="677"/>
      <c r="ULF77" s="677"/>
      <c r="ULG77" s="677"/>
      <c r="ULH77" s="677"/>
      <c r="ULI77" s="677"/>
      <c r="ULJ77" s="677"/>
      <c r="ULK77" s="677"/>
      <c r="ULL77" s="677"/>
      <c r="ULM77" s="677"/>
      <c r="ULN77" s="677"/>
      <c r="ULO77" s="677"/>
      <c r="ULP77" s="677"/>
      <c r="ULQ77" s="677"/>
      <c r="ULR77" s="677"/>
      <c r="ULS77" s="677"/>
      <c r="ULT77" s="677"/>
      <c r="ULU77" s="677"/>
      <c r="ULV77" s="677"/>
      <c r="ULW77" s="677"/>
      <c r="ULX77" s="677"/>
      <c r="ULY77" s="677"/>
      <c r="ULZ77" s="677"/>
      <c r="UMA77" s="677"/>
      <c r="UMB77" s="677"/>
      <c r="UMC77" s="677"/>
      <c r="UMD77" s="677"/>
      <c r="UME77" s="677"/>
      <c r="UMF77" s="677"/>
      <c r="UMG77" s="677"/>
      <c r="UMH77" s="677"/>
      <c r="UMI77" s="677"/>
      <c r="UMJ77" s="677"/>
      <c r="UMK77" s="677"/>
      <c r="UML77" s="677"/>
      <c r="UMM77" s="677"/>
      <c r="UMN77" s="677"/>
      <c r="UMO77" s="677"/>
      <c r="UMP77" s="677"/>
      <c r="UMQ77" s="677"/>
      <c r="UMR77" s="677"/>
      <c r="UMS77" s="677"/>
      <c r="UMT77" s="677"/>
      <c r="UMU77" s="677"/>
      <c r="UMV77" s="677"/>
      <c r="UMW77" s="677"/>
      <c r="UMX77" s="677"/>
      <c r="UMY77" s="677"/>
      <c r="UMZ77" s="677"/>
      <c r="UNA77" s="677"/>
      <c r="UNB77" s="677"/>
      <c r="UNC77" s="677"/>
      <c r="UND77" s="677"/>
      <c r="UNE77" s="677"/>
      <c r="UNF77" s="677"/>
      <c r="UNG77" s="677"/>
      <c r="UNH77" s="677"/>
      <c r="UNI77" s="677"/>
      <c r="UNJ77" s="677"/>
      <c r="UNK77" s="677"/>
      <c r="UNL77" s="677"/>
      <c r="UNM77" s="677"/>
      <c r="UNN77" s="677"/>
      <c r="UNO77" s="677"/>
      <c r="UNP77" s="677"/>
      <c r="UNQ77" s="677"/>
      <c r="UNR77" s="677"/>
      <c r="UNS77" s="677"/>
      <c r="UNT77" s="677"/>
      <c r="UNU77" s="677"/>
      <c r="UNV77" s="677"/>
      <c r="UNW77" s="677"/>
      <c r="UNX77" s="677"/>
      <c r="UNY77" s="677"/>
      <c r="UNZ77" s="677"/>
      <c r="UOA77" s="677"/>
      <c r="UOB77" s="677"/>
      <c r="UOC77" s="677"/>
      <c r="UOD77" s="677"/>
      <c r="UOE77" s="677"/>
      <c r="UOF77" s="677"/>
      <c r="UOG77" s="677"/>
      <c r="UOH77" s="677"/>
      <c r="UOI77" s="677"/>
      <c r="UOJ77" s="677"/>
      <c r="UOK77" s="677"/>
      <c r="UOL77" s="677"/>
      <c r="UOM77" s="677"/>
      <c r="UON77" s="677"/>
      <c r="UOO77" s="677"/>
      <c r="UOP77" s="677"/>
      <c r="UOQ77" s="677"/>
      <c r="UOR77" s="677"/>
      <c r="UOS77" s="677"/>
      <c r="UOT77" s="677"/>
      <c r="UOU77" s="677"/>
      <c r="UOV77" s="677"/>
      <c r="UOW77" s="677"/>
      <c r="UOX77" s="677"/>
      <c r="UOY77" s="677"/>
      <c r="UOZ77" s="677"/>
      <c r="UPA77" s="677"/>
      <c r="UPB77" s="677"/>
      <c r="UPC77" s="677"/>
      <c r="UPD77" s="677"/>
      <c r="UPE77" s="677"/>
      <c r="UPF77" s="677"/>
      <c r="UPG77" s="677"/>
      <c r="UPH77" s="677"/>
      <c r="UPI77" s="677"/>
      <c r="UPJ77" s="677"/>
      <c r="UPK77" s="677"/>
      <c r="UPL77" s="677"/>
      <c r="UPM77" s="677"/>
      <c r="UPN77" s="677"/>
      <c r="UPO77" s="677"/>
      <c r="UPP77" s="677"/>
      <c r="UPQ77" s="677"/>
      <c r="UPR77" s="677"/>
      <c r="UPS77" s="677"/>
      <c r="UPT77" s="677"/>
      <c r="UPU77" s="677"/>
      <c r="UPV77" s="677"/>
      <c r="UPW77" s="677"/>
      <c r="UPX77" s="677"/>
      <c r="UPY77" s="677"/>
      <c r="UPZ77" s="677"/>
      <c r="UQA77" s="677"/>
      <c r="UQB77" s="677"/>
      <c r="UQC77" s="677"/>
      <c r="UQD77" s="677"/>
      <c r="UQE77" s="677"/>
      <c r="UQF77" s="677"/>
      <c r="UQG77" s="677"/>
      <c r="UQH77" s="677"/>
      <c r="UQI77" s="677"/>
      <c r="UQJ77" s="677"/>
      <c r="UQK77" s="677"/>
      <c r="UQL77" s="677"/>
      <c r="UQM77" s="677"/>
      <c r="UQN77" s="677"/>
      <c r="UQO77" s="677"/>
      <c r="UQP77" s="677"/>
      <c r="UQQ77" s="677"/>
      <c r="UQR77" s="677"/>
      <c r="UQS77" s="677"/>
      <c r="UQT77" s="677"/>
      <c r="UQU77" s="677"/>
      <c r="UQV77" s="677"/>
      <c r="UQW77" s="677"/>
      <c r="UQX77" s="677"/>
      <c r="UQY77" s="677"/>
      <c r="UQZ77" s="677"/>
      <c r="URA77" s="677"/>
      <c r="URB77" s="677"/>
      <c r="URC77" s="677"/>
      <c r="URD77" s="677"/>
      <c r="URE77" s="677"/>
      <c r="URF77" s="677"/>
      <c r="URG77" s="677"/>
      <c r="URH77" s="677"/>
      <c r="URI77" s="677"/>
      <c r="URJ77" s="677"/>
      <c r="URK77" s="677"/>
      <c r="URL77" s="677"/>
      <c r="URM77" s="677"/>
      <c r="URN77" s="677"/>
      <c r="URO77" s="677"/>
      <c r="URP77" s="677"/>
      <c r="URQ77" s="677"/>
      <c r="URR77" s="677"/>
      <c r="URS77" s="677"/>
      <c r="URT77" s="677"/>
      <c r="URU77" s="677"/>
      <c r="URV77" s="677"/>
      <c r="URW77" s="677"/>
      <c r="URX77" s="677"/>
      <c r="URY77" s="677"/>
      <c r="URZ77" s="677"/>
      <c r="USA77" s="677"/>
      <c r="USB77" s="677"/>
      <c r="USC77" s="677"/>
      <c r="USD77" s="677"/>
      <c r="USE77" s="677"/>
      <c r="USF77" s="677"/>
      <c r="USG77" s="677"/>
      <c r="USH77" s="677"/>
      <c r="USI77" s="677"/>
      <c r="USJ77" s="677"/>
      <c r="USK77" s="677"/>
      <c r="USL77" s="677"/>
      <c r="USM77" s="677"/>
      <c r="USN77" s="677"/>
      <c r="USO77" s="677"/>
      <c r="USP77" s="677"/>
      <c r="USQ77" s="677"/>
      <c r="USR77" s="677"/>
      <c r="USS77" s="677"/>
      <c r="UST77" s="677"/>
      <c r="USU77" s="677"/>
      <c r="USV77" s="677"/>
      <c r="USW77" s="677"/>
      <c r="USX77" s="677"/>
      <c r="USY77" s="677"/>
      <c r="USZ77" s="677"/>
      <c r="UTA77" s="677"/>
      <c r="UTB77" s="677"/>
      <c r="UTC77" s="677"/>
      <c r="UTD77" s="677"/>
      <c r="UTE77" s="677"/>
      <c r="UTF77" s="677"/>
      <c r="UTG77" s="677"/>
      <c r="UTH77" s="677"/>
      <c r="UTI77" s="677"/>
      <c r="UTJ77" s="677"/>
      <c r="UTK77" s="677"/>
      <c r="UTL77" s="677"/>
      <c r="UTM77" s="677"/>
      <c r="UTN77" s="677"/>
      <c r="UTO77" s="677"/>
      <c r="UTP77" s="677"/>
      <c r="UTQ77" s="677"/>
      <c r="UTR77" s="677"/>
      <c r="UTS77" s="677"/>
      <c r="UTT77" s="677"/>
      <c r="UTU77" s="677"/>
      <c r="UTV77" s="677"/>
      <c r="UTW77" s="677"/>
      <c r="UTX77" s="677"/>
      <c r="UTY77" s="677"/>
      <c r="UTZ77" s="677"/>
      <c r="UUA77" s="677"/>
      <c r="UUB77" s="677"/>
      <c r="UUC77" s="677"/>
      <c r="UUD77" s="677"/>
      <c r="UUE77" s="677"/>
      <c r="UUF77" s="677"/>
      <c r="UUG77" s="677"/>
      <c r="UUH77" s="677"/>
      <c r="UUI77" s="677"/>
      <c r="UUJ77" s="677"/>
      <c r="UUK77" s="677"/>
      <c r="UUL77" s="677"/>
      <c r="UUM77" s="677"/>
      <c r="UUN77" s="677"/>
      <c r="UUO77" s="677"/>
      <c r="UUP77" s="677"/>
      <c r="UUQ77" s="677"/>
      <c r="UUR77" s="677"/>
      <c r="UUS77" s="677"/>
      <c r="UUT77" s="677"/>
      <c r="UUU77" s="677"/>
      <c r="UUV77" s="677"/>
      <c r="UUW77" s="677"/>
      <c r="UUX77" s="677"/>
      <c r="UUY77" s="677"/>
      <c r="UUZ77" s="677"/>
      <c r="UVA77" s="677"/>
      <c r="UVB77" s="677"/>
      <c r="UVC77" s="677"/>
      <c r="UVD77" s="677"/>
      <c r="UVE77" s="677"/>
      <c r="UVF77" s="677"/>
      <c r="UVG77" s="677"/>
      <c r="UVH77" s="677"/>
      <c r="UVI77" s="677"/>
      <c r="UVJ77" s="677"/>
      <c r="UVK77" s="677"/>
      <c r="UVL77" s="677"/>
      <c r="UVM77" s="677"/>
      <c r="UVN77" s="677"/>
      <c r="UVO77" s="677"/>
      <c r="UVP77" s="677"/>
      <c r="UVQ77" s="677"/>
      <c r="UVR77" s="677"/>
      <c r="UVS77" s="677"/>
      <c r="UVT77" s="677"/>
      <c r="UVU77" s="677"/>
      <c r="UVV77" s="677"/>
      <c r="UVW77" s="677"/>
      <c r="UVX77" s="677"/>
      <c r="UVY77" s="677"/>
      <c r="UVZ77" s="677"/>
      <c r="UWA77" s="677"/>
      <c r="UWB77" s="677"/>
      <c r="UWC77" s="677"/>
      <c r="UWD77" s="677"/>
      <c r="UWE77" s="677"/>
      <c r="UWF77" s="677"/>
      <c r="UWG77" s="677"/>
      <c r="UWH77" s="677"/>
      <c r="UWI77" s="677"/>
      <c r="UWJ77" s="677"/>
      <c r="UWK77" s="677"/>
      <c r="UWL77" s="677"/>
      <c r="UWM77" s="677"/>
      <c r="UWN77" s="677"/>
      <c r="UWO77" s="677"/>
      <c r="UWP77" s="677"/>
      <c r="UWQ77" s="677"/>
      <c r="UWR77" s="677"/>
      <c r="UWS77" s="677"/>
      <c r="UWT77" s="677"/>
      <c r="UWU77" s="677"/>
      <c r="UWV77" s="677"/>
      <c r="UWW77" s="677"/>
      <c r="UWX77" s="677"/>
      <c r="UWY77" s="677"/>
      <c r="UWZ77" s="677"/>
      <c r="UXA77" s="677"/>
      <c r="UXB77" s="677"/>
      <c r="UXC77" s="677"/>
      <c r="UXD77" s="677"/>
      <c r="UXE77" s="677"/>
      <c r="UXF77" s="677"/>
      <c r="UXG77" s="677"/>
      <c r="UXH77" s="677"/>
      <c r="UXI77" s="677"/>
      <c r="UXJ77" s="677"/>
      <c r="UXK77" s="677"/>
      <c r="UXL77" s="677"/>
      <c r="UXM77" s="677"/>
      <c r="UXN77" s="677"/>
      <c r="UXO77" s="677"/>
      <c r="UXP77" s="677"/>
      <c r="UXQ77" s="677"/>
      <c r="UXR77" s="677"/>
      <c r="UXS77" s="677"/>
      <c r="UXT77" s="677"/>
      <c r="UXU77" s="677"/>
      <c r="UXV77" s="677"/>
      <c r="UXW77" s="677"/>
      <c r="UXX77" s="677"/>
      <c r="UXY77" s="677"/>
      <c r="UXZ77" s="677"/>
      <c r="UYA77" s="677"/>
      <c r="UYB77" s="677"/>
      <c r="UYC77" s="677"/>
      <c r="UYD77" s="677"/>
      <c r="UYE77" s="677"/>
      <c r="UYF77" s="677"/>
      <c r="UYG77" s="677"/>
      <c r="UYH77" s="677"/>
      <c r="UYI77" s="677"/>
      <c r="UYJ77" s="677"/>
      <c r="UYK77" s="677"/>
      <c r="UYL77" s="677"/>
      <c r="UYM77" s="677"/>
      <c r="UYN77" s="677"/>
      <c r="UYO77" s="677"/>
      <c r="UYP77" s="677"/>
      <c r="UYQ77" s="677"/>
      <c r="UYR77" s="677"/>
      <c r="UYS77" s="677"/>
      <c r="UYT77" s="677"/>
      <c r="UYU77" s="677"/>
      <c r="UYV77" s="677"/>
      <c r="UYW77" s="677"/>
      <c r="UYX77" s="677"/>
      <c r="UYY77" s="677"/>
      <c r="UYZ77" s="677"/>
      <c r="UZA77" s="677"/>
      <c r="UZB77" s="677"/>
      <c r="UZC77" s="677"/>
      <c r="UZD77" s="677"/>
      <c r="UZE77" s="677"/>
      <c r="UZF77" s="677"/>
      <c r="UZG77" s="677"/>
      <c r="UZH77" s="677"/>
      <c r="UZI77" s="677"/>
      <c r="UZJ77" s="677"/>
      <c r="UZK77" s="677"/>
      <c r="UZL77" s="677"/>
      <c r="UZM77" s="677"/>
      <c r="UZN77" s="677"/>
      <c r="UZO77" s="677"/>
      <c r="UZP77" s="677"/>
      <c r="UZQ77" s="677"/>
      <c r="UZR77" s="677"/>
      <c r="UZS77" s="677"/>
      <c r="UZT77" s="677"/>
      <c r="UZU77" s="677"/>
      <c r="UZV77" s="677"/>
      <c r="UZW77" s="677"/>
      <c r="UZX77" s="677"/>
      <c r="UZY77" s="677"/>
      <c r="UZZ77" s="677"/>
      <c r="VAA77" s="677"/>
      <c r="VAB77" s="677"/>
      <c r="VAC77" s="677"/>
      <c r="VAD77" s="677"/>
      <c r="VAE77" s="677"/>
      <c r="VAF77" s="677"/>
      <c r="VAG77" s="677"/>
      <c r="VAH77" s="677"/>
      <c r="VAI77" s="677"/>
      <c r="VAJ77" s="677"/>
      <c r="VAK77" s="677"/>
      <c r="VAL77" s="677"/>
      <c r="VAM77" s="677"/>
      <c r="VAN77" s="677"/>
      <c r="VAO77" s="677"/>
      <c r="VAP77" s="677"/>
      <c r="VAQ77" s="677"/>
      <c r="VAR77" s="677"/>
      <c r="VAS77" s="677"/>
      <c r="VAT77" s="677"/>
      <c r="VAU77" s="677"/>
      <c r="VAV77" s="677"/>
      <c r="VAW77" s="677"/>
      <c r="VAX77" s="677"/>
      <c r="VAY77" s="677"/>
      <c r="VAZ77" s="677"/>
      <c r="VBA77" s="677"/>
      <c r="VBB77" s="677"/>
      <c r="VBC77" s="677"/>
      <c r="VBD77" s="677"/>
      <c r="VBE77" s="677"/>
      <c r="VBF77" s="677"/>
      <c r="VBG77" s="677"/>
      <c r="VBH77" s="677"/>
      <c r="VBI77" s="677"/>
      <c r="VBJ77" s="677"/>
      <c r="VBK77" s="677"/>
      <c r="VBL77" s="677"/>
      <c r="VBM77" s="677"/>
      <c r="VBN77" s="677"/>
      <c r="VBO77" s="677"/>
      <c r="VBP77" s="677"/>
      <c r="VBQ77" s="677"/>
      <c r="VBR77" s="677"/>
      <c r="VBS77" s="677"/>
      <c r="VBT77" s="677"/>
      <c r="VBU77" s="677"/>
      <c r="VBV77" s="677"/>
      <c r="VBW77" s="677"/>
      <c r="VBX77" s="677"/>
      <c r="VBY77" s="677"/>
      <c r="VBZ77" s="677"/>
      <c r="VCA77" s="677"/>
      <c r="VCB77" s="677"/>
      <c r="VCC77" s="677"/>
      <c r="VCD77" s="677"/>
      <c r="VCE77" s="677"/>
      <c r="VCF77" s="677"/>
      <c r="VCG77" s="677"/>
      <c r="VCH77" s="677"/>
      <c r="VCI77" s="677"/>
      <c r="VCJ77" s="677"/>
      <c r="VCK77" s="677"/>
      <c r="VCL77" s="677"/>
      <c r="VCM77" s="677"/>
      <c r="VCN77" s="677"/>
      <c r="VCO77" s="677"/>
      <c r="VCP77" s="677"/>
      <c r="VCQ77" s="677"/>
      <c r="VCR77" s="677"/>
      <c r="VCS77" s="677"/>
      <c r="VCT77" s="677"/>
      <c r="VCU77" s="677"/>
      <c r="VCV77" s="677"/>
      <c r="VCW77" s="677"/>
      <c r="VCX77" s="677"/>
      <c r="VCY77" s="677"/>
      <c r="VCZ77" s="677"/>
      <c r="VDA77" s="677"/>
      <c r="VDB77" s="677"/>
      <c r="VDC77" s="677"/>
      <c r="VDD77" s="677"/>
      <c r="VDE77" s="677"/>
      <c r="VDF77" s="677"/>
      <c r="VDG77" s="677"/>
      <c r="VDH77" s="677"/>
      <c r="VDI77" s="677"/>
      <c r="VDJ77" s="677"/>
      <c r="VDK77" s="677"/>
      <c r="VDL77" s="677"/>
      <c r="VDM77" s="677"/>
      <c r="VDN77" s="677"/>
      <c r="VDO77" s="677"/>
      <c r="VDP77" s="677"/>
      <c r="VDQ77" s="677"/>
      <c r="VDR77" s="677"/>
      <c r="VDS77" s="677"/>
      <c r="VDT77" s="677"/>
      <c r="VDU77" s="677"/>
      <c r="VDV77" s="677"/>
      <c r="VDW77" s="677"/>
      <c r="VDX77" s="677"/>
      <c r="VDY77" s="677"/>
      <c r="VDZ77" s="677"/>
      <c r="VEA77" s="677"/>
      <c r="VEB77" s="677"/>
      <c r="VEC77" s="677"/>
      <c r="VED77" s="677"/>
      <c r="VEE77" s="677"/>
      <c r="VEF77" s="677"/>
      <c r="VEG77" s="677"/>
      <c r="VEH77" s="677"/>
      <c r="VEI77" s="677"/>
      <c r="VEJ77" s="677"/>
      <c r="VEK77" s="677"/>
      <c r="VEL77" s="677"/>
      <c r="VEM77" s="677"/>
      <c r="VEN77" s="677"/>
      <c r="VEO77" s="677"/>
      <c r="VEP77" s="677"/>
      <c r="VEQ77" s="677"/>
      <c r="VER77" s="677"/>
      <c r="VES77" s="677"/>
      <c r="VET77" s="677"/>
      <c r="VEU77" s="677"/>
      <c r="VEV77" s="677"/>
      <c r="VEW77" s="677"/>
      <c r="VEX77" s="677"/>
      <c r="VEY77" s="677"/>
      <c r="VEZ77" s="677"/>
      <c r="VFA77" s="677"/>
      <c r="VFB77" s="677"/>
      <c r="VFC77" s="677"/>
      <c r="VFD77" s="677"/>
      <c r="VFE77" s="677"/>
      <c r="VFF77" s="677"/>
      <c r="VFG77" s="677"/>
      <c r="VFH77" s="677"/>
      <c r="VFI77" s="677"/>
      <c r="VFJ77" s="677"/>
      <c r="VFK77" s="677"/>
      <c r="VFL77" s="677"/>
      <c r="VFM77" s="677"/>
      <c r="VFN77" s="677"/>
      <c r="VFO77" s="677"/>
      <c r="VFP77" s="677"/>
      <c r="VFQ77" s="677"/>
      <c r="VFR77" s="677"/>
      <c r="VFS77" s="677"/>
      <c r="VFT77" s="677"/>
      <c r="VFU77" s="677"/>
      <c r="VFV77" s="677"/>
      <c r="VFW77" s="677"/>
      <c r="VFX77" s="677"/>
      <c r="VFY77" s="677"/>
      <c r="VFZ77" s="677"/>
      <c r="VGA77" s="677"/>
      <c r="VGB77" s="677"/>
      <c r="VGC77" s="677"/>
      <c r="VGD77" s="677"/>
      <c r="VGE77" s="677"/>
      <c r="VGF77" s="677"/>
      <c r="VGG77" s="677"/>
      <c r="VGH77" s="677"/>
      <c r="VGI77" s="677"/>
      <c r="VGJ77" s="677"/>
      <c r="VGK77" s="677"/>
      <c r="VGL77" s="677"/>
      <c r="VGM77" s="677"/>
      <c r="VGN77" s="677"/>
      <c r="VGO77" s="677"/>
      <c r="VGP77" s="677"/>
      <c r="VGQ77" s="677"/>
      <c r="VGR77" s="677"/>
      <c r="VGS77" s="677"/>
      <c r="VGT77" s="677"/>
      <c r="VGU77" s="677"/>
      <c r="VGV77" s="677"/>
      <c r="VGW77" s="677"/>
      <c r="VGX77" s="677"/>
      <c r="VGY77" s="677"/>
      <c r="VGZ77" s="677"/>
      <c r="VHA77" s="677"/>
      <c r="VHB77" s="677"/>
      <c r="VHC77" s="677"/>
      <c r="VHD77" s="677"/>
      <c r="VHE77" s="677"/>
      <c r="VHF77" s="677"/>
      <c r="VHG77" s="677"/>
      <c r="VHH77" s="677"/>
      <c r="VHI77" s="677"/>
      <c r="VHJ77" s="677"/>
      <c r="VHK77" s="677"/>
      <c r="VHL77" s="677"/>
      <c r="VHM77" s="677"/>
      <c r="VHN77" s="677"/>
      <c r="VHO77" s="677"/>
      <c r="VHP77" s="677"/>
      <c r="VHQ77" s="677"/>
      <c r="VHR77" s="677"/>
      <c r="VHS77" s="677"/>
      <c r="VHT77" s="677"/>
      <c r="VHU77" s="677"/>
      <c r="VHV77" s="677"/>
      <c r="VHW77" s="677"/>
      <c r="VHX77" s="677"/>
      <c r="VHY77" s="677"/>
      <c r="VHZ77" s="677"/>
      <c r="VIA77" s="677"/>
      <c r="VIB77" s="677"/>
      <c r="VIC77" s="677"/>
      <c r="VID77" s="677"/>
      <c r="VIE77" s="677"/>
      <c r="VIF77" s="677"/>
      <c r="VIG77" s="677"/>
      <c r="VIH77" s="677"/>
      <c r="VII77" s="677"/>
      <c r="VIJ77" s="677"/>
      <c r="VIK77" s="677"/>
      <c r="VIL77" s="677"/>
      <c r="VIM77" s="677"/>
      <c r="VIN77" s="677"/>
      <c r="VIO77" s="677"/>
      <c r="VIP77" s="677"/>
      <c r="VIQ77" s="677"/>
      <c r="VIR77" s="677"/>
      <c r="VIS77" s="677"/>
      <c r="VIT77" s="677"/>
      <c r="VIU77" s="677"/>
      <c r="VIV77" s="677"/>
      <c r="VIW77" s="677"/>
      <c r="VIX77" s="677"/>
      <c r="VIY77" s="677"/>
      <c r="VIZ77" s="677"/>
      <c r="VJA77" s="677"/>
      <c r="VJB77" s="677"/>
      <c r="VJC77" s="677"/>
      <c r="VJD77" s="677"/>
      <c r="VJE77" s="677"/>
      <c r="VJF77" s="677"/>
      <c r="VJG77" s="677"/>
      <c r="VJH77" s="677"/>
      <c r="VJI77" s="677"/>
      <c r="VJJ77" s="677"/>
      <c r="VJK77" s="677"/>
      <c r="VJL77" s="677"/>
      <c r="VJM77" s="677"/>
      <c r="VJN77" s="677"/>
      <c r="VJO77" s="677"/>
      <c r="VJP77" s="677"/>
      <c r="VJQ77" s="677"/>
      <c r="VJR77" s="677"/>
      <c r="VJS77" s="677"/>
      <c r="VJT77" s="677"/>
      <c r="VJU77" s="677"/>
      <c r="VJV77" s="677"/>
      <c r="VJW77" s="677"/>
      <c r="VJX77" s="677"/>
      <c r="VJY77" s="677"/>
      <c r="VJZ77" s="677"/>
      <c r="VKA77" s="677"/>
      <c r="VKB77" s="677"/>
      <c r="VKC77" s="677"/>
      <c r="VKD77" s="677"/>
      <c r="VKE77" s="677"/>
      <c r="VKF77" s="677"/>
      <c r="VKG77" s="677"/>
      <c r="VKH77" s="677"/>
      <c r="VKI77" s="677"/>
      <c r="VKJ77" s="677"/>
      <c r="VKK77" s="677"/>
      <c r="VKL77" s="677"/>
      <c r="VKM77" s="677"/>
      <c r="VKN77" s="677"/>
      <c r="VKO77" s="677"/>
      <c r="VKP77" s="677"/>
      <c r="VKQ77" s="677"/>
      <c r="VKR77" s="677"/>
      <c r="VKS77" s="677"/>
      <c r="VKT77" s="677"/>
      <c r="VKU77" s="677"/>
      <c r="VKV77" s="677"/>
      <c r="VKW77" s="677"/>
      <c r="VKX77" s="677"/>
      <c r="VKY77" s="677"/>
      <c r="VKZ77" s="677"/>
      <c r="VLA77" s="677"/>
      <c r="VLB77" s="677"/>
      <c r="VLC77" s="677"/>
      <c r="VLD77" s="677"/>
      <c r="VLE77" s="677"/>
      <c r="VLF77" s="677"/>
      <c r="VLG77" s="677"/>
      <c r="VLH77" s="677"/>
      <c r="VLI77" s="677"/>
      <c r="VLJ77" s="677"/>
      <c r="VLK77" s="677"/>
      <c r="VLL77" s="677"/>
      <c r="VLM77" s="677"/>
      <c r="VLN77" s="677"/>
      <c r="VLO77" s="677"/>
      <c r="VLP77" s="677"/>
      <c r="VLQ77" s="677"/>
      <c r="VLR77" s="677"/>
      <c r="VLS77" s="677"/>
      <c r="VLT77" s="677"/>
      <c r="VLU77" s="677"/>
      <c r="VLV77" s="677"/>
      <c r="VLW77" s="677"/>
      <c r="VLX77" s="677"/>
      <c r="VLY77" s="677"/>
      <c r="VLZ77" s="677"/>
      <c r="VMA77" s="677"/>
      <c r="VMB77" s="677"/>
      <c r="VMC77" s="677"/>
      <c r="VMD77" s="677"/>
      <c r="VME77" s="677"/>
      <c r="VMF77" s="677"/>
      <c r="VMG77" s="677"/>
      <c r="VMH77" s="677"/>
      <c r="VMI77" s="677"/>
      <c r="VMJ77" s="677"/>
      <c r="VMK77" s="677"/>
      <c r="VML77" s="677"/>
      <c r="VMM77" s="677"/>
      <c r="VMN77" s="677"/>
      <c r="VMO77" s="677"/>
      <c r="VMP77" s="677"/>
      <c r="VMQ77" s="677"/>
      <c r="VMR77" s="677"/>
      <c r="VMS77" s="677"/>
      <c r="VMT77" s="677"/>
      <c r="VMU77" s="677"/>
      <c r="VMV77" s="677"/>
      <c r="VMW77" s="677"/>
      <c r="VMX77" s="677"/>
      <c r="VMY77" s="677"/>
      <c r="VMZ77" s="677"/>
      <c r="VNA77" s="677"/>
      <c r="VNB77" s="677"/>
      <c r="VNC77" s="677"/>
      <c r="VND77" s="677"/>
      <c r="VNE77" s="677"/>
      <c r="VNF77" s="677"/>
      <c r="VNG77" s="677"/>
      <c r="VNH77" s="677"/>
      <c r="VNI77" s="677"/>
      <c r="VNJ77" s="677"/>
      <c r="VNK77" s="677"/>
      <c r="VNL77" s="677"/>
      <c r="VNM77" s="677"/>
      <c r="VNN77" s="677"/>
      <c r="VNO77" s="677"/>
      <c r="VNP77" s="677"/>
      <c r="VNQ77" s="677"/>
      <c r="VNR77" s="677"/>
      <c r="VNS77" s="677"/>
      <c r="VNT77" s="677"/>
      <c r="VNU77" s="677"/>
      <c r="VNV77" s="677"/>
      <c r="VNW77" s="677"/>
      <c r="VNX77" s="677"/>
      <c r="VNY77" s="677"/>
      <c r="VNZ77" s="677"/>
      <c r="VOA77" s="677"/>
      <c r="VOB77" s="677"/>
      <c r="VOC77" s="677"/>
      <c r="VOD77" s="677"/>
      <c r="VOE77" s="677"/>
      <c r="VOF77" s="677"/>
      <c r="VOG77" s="677"/>
      <c r="VOH77" s="677"/>
      <c r="VOI77" s="677"/>
      <c r="VOJ77" s="677"/>
      <c r="VOK77" s="677"/>
      <c r="VOL77" s="677"/>
      <c r="VOM77" s="677"/>
      <c r="VON77" s="677"/>
      <c r="VOO77" s="677"/>
      <c r="VOP77" s="677"/>
      <c r="VOQ77" s="677"/>
      <c r="VOR77" s="677"/>
      <c r="VOS77" s="677"/>
      <c r="VOT77" s="677"/>
      <c r="VOU77" s="677"/>
      <c r="VOV77" s="677"/>
      <c r="VOW77" s="677"/>
      <c r="VOX77" s="677"/>
      <c r="VOY77" s="677"/>
      <c r="VOZ77" s="677"/>
      <c r="VPA77" s="677"/>
      <c r="VPB77" s="677"/>
      <c r="VPC77" s="677"/>
      <c r="VPD77" s="677"/>
      <c r="VPE77" s="677"/>
      <c r="VPF77" s="677"/>
      <c r="VPG77" s="677"/>
      <c r="VPH77" s="677"/>
      <c r="VPI77" s="677"/>
      <c r="VPJ77" s="677"/>
      <c r="VPK77" s="677"/>
      <c r="VPL77" s="677"/>
      <c r="VPM77" s="677"/>
      <c r="VPN77" s="677"/>
      <c r="VPO77" s="677"/>
      <c r="VPP77" s="677"/>
      <c r="VPQ77" s="677"/>
      <c r="VPR77" s="677"/>
      <c r="VPS77" s="677"/>
      <c r="VPT77" s="677"/>
      <c r="VPU77" s="677"/>
      <c r="VPV77" s="677"/>
      <c r="VPW77" s="677"/>
      <c r="VPX77" s="677"/>
      <c r="VPY77" s="677"/>
      <c r="VPZ77" s="677"/>
      <c r="VQA77" s="677"/>
      <c r="VQB77" s="677"/>
      <c r="VQC77" s="677"/>
      <c r="VQD77" s="677"/>
      <c r="VQE77" s="677"/>
      <c r="VQF77" s="677"/>
      <c r="VQG77" s="677"/>
      <c r="VQH77" s="677"/>
      <c r="VQI77" s="677"/>
      <c r="VQJ77" s="677"/>
      <c r="VQK77" s="677"/>
      <c r="VQL77" s="677"/>
      <c r="VQM77" s="677"/>
      <c r="VQN77" s="677"/>
      <c r="VQO77" s="677"/>
      <c r="VQP77" s="677"/>
      <c r="VQQ77" s="677"/>
      <c r="VQR77" s="677"/>
      <c r="VQS77" s="677"/>
      <c r="VQT77" s="677"/>
      <c r="VQU77" s="677"/>
      <c r="VQV77" s="677"/>
      <c r="VQW77" s="677"/>
      <c r="VQX77" s="677"/>
      <c r="VQY77" s="677"/>
      <c r="VQZ77" s="677"/>
      <c r="VRA77" s="677"/>
      <c r="VRB77" s="677"/>
      <c r="VRC77" s="677"/>
      <c r="VRD77" s="677"/>
      <c r="VRE77" s="677"/>
      <c r="VRF77" s="677"/>
      <c r="VRG77" s="677"/>
      <c r="VRH77" s="677"/>
      <c r="VRI77" s="677"/>
      <c r="VRJ77" s="677"/>
      <c r="VRK77" s="677"/>
      <c r="VRL77" s="677"/>
      <c r="VRM77" s="677"/>
      <c r="VRN77" s="677"/>
      <c r="VRO77" s="677"/>
      <c r="VRP77" s="677"/>
      <c r="VRQ77" s="677"/>
      <c r="VRR77" s="677"/>
      <c r="VRS77" s="677"/>
      <c r="VRT77" s="677"/>
      <c r="VRU77" s="677"/>
      <c r="VRV77" s="677"/>
      <c r="VRW77" s="677"/>
      <c r="VRX77" s="677"/>
      <c r="VRY77" s="677"/>
      <c r="VRZ77" s="677"/>
      <c r="VSA77" s="677"/>
      <c r="VSB77" s="677"/>
      <c r="VSC77" s="677"/>
      <c r="VSD77" s="677"/>
      <c r="VSE77" s="677"/>
      <c r="VSF77" s="677"/>
      <c r="VSG77" s="677"/>
      <c r="VSH77" s="677"/>
      <c r="VSI77" s="677"/>
      <c r="VSJ77" s="677"/>
      <c r="VSK77" s="677"/>
      <c r="VSL77" s="677"/>
      <c r="VSM77" s="677"/>
      <c r="VSN77" s="677"/>
      <c r="VSO77" s="677"/>
      <c r="VSP77" s="677"/>
      <c r="VSQ77" s="677"/>
      <c r="VSR77" s="677"/>
      <c r="VSS77" s="677"/>
      <c r="VST77" s="677"/>
      <c r="VSU77" s="677"/>
      <c r="VSV77" s="677"/>
      <c r="VSW77" s="677"/>
      <c r="VSX77" s="677"/>
      <c r="VSY77" s="677"/>
      <c r="VSZ77" s="677"/>
      <c r="VTA77" s="677"/>
      <c r="VTB77" s="677"/>
      <c r="VTC77" s="677"/>
      <c r="VTD77" s="677"/>
      <c r="VTE77" s="677"/>
      <c r="VTF77" s="677"/>
      <c r="VTG77" s="677"/>
      <c r="VTH77" s="677"/>
      <c r="VTI77" s="677"/>
      <c r="VTJ77" s="677"/>
      <c r="VTK77" s="677"/>
      <c r="VTL77" s="677"/>
      <c r="VTM77" s="677"/>
      <c r="VTN77" s="677"/>
      <c r="VTO77" s="677"/>
      <c r="VTP77" s="677"/>
      <c r="VTQ77" s="677"/>
      <c r="VTR77" s="677"/>
      <c r="VTS77" s="677"/>
      <c r="VTT77" s="677"/>
      <c r="VTU77" s="677"/>
      <c r="VTV77" s="677"/>
      <c r="VTW77" s="677"/>
      <c r="VTX77" s="677"/>
      <c r="VTY77" s="677"/>
      <c r="VTZ77" s="677"/>
      <c r="VUA77" s="677"/>
      <c r="VUB77" s="677"/>
      <c r="VUC77" s="677"/>
      <c r="VUD77" s="677"/>
      <c r="VUE77" s="677"/>
      <c r="VUF77" s="677"/>
      <c r="VUG77" s="677"/>
      <c r="VUH77" s="677"/>
      <c r="VUI77" s="677"/>
      <c r="VUJ77" s="677"/>
      <c r="VUK77" s="677"/>
      <c r="VUL77" s="677"/>
      <c r="VUM77" s="677"/>
      <c r="VUN77" s="677"/>
      <c r="VUO77" s="677"/>
      <c r="VUP77" s="677"/>
      <c r="VUQ77" s="677"/>
      <c r="VUR77" s="677"/>
      <c r="VUS77" s="677"/>
      <c r="VUT77" s="677"/>
      <c r="VUU77" s="677"/>
      <c r="VUV77" s="677"/>
      <c r="VUW77" s="677"/>
      <c r="VUX77" s="677"/>
      <c r="VUY77" s="677"/>
      <c r="VUZ77" s="677"/>
      <c r="VVA77" s="677"/>
      <c r="VVB77" s="677"/>
      <c r="VVC77" s="677"/>
      <c r="VVD77" s="677"/>
      <c r="VVE77" s="677"/>
      <c r="VVF77" s="677"/>
      <c r="VVG77" s="677"/>
      <c r="VVH77" s="677"/>
      <c r="VVI77" s="677"/>
      <c r="VVJ77" s="677"/>
      <c r="VVK77" s="677"/>
      <c r="VVL77" s="677"/>
      <c r="VVM77" s="677"/>
      <c r="VVN77" s="677"/>
      <c r="VVO77" s="677"/>
      <c r="VVP77" s="677"/>
      <c r="VVQ77" s="677"/>
      <c r="VVR77" s="677"/>
      <c r="VVS77" s="677"/>
      <c r="VVT77" s="677"/>
      <c r="VVU77" s="677"/>
      <c r="VVV77" s="677"/>
      <c r="VVW77" s="677"/>
      <c r="VVX77" s="677"/>
      <c r="VVY77" s="677"/>
      <c r="VVZ77" s="677"/>
      <c r="VWA77" s="677"/>
      <c r="VWB77" s="677"/>
      <c r="VWC77" s="677"/>
      <c r="VWD77" s="677"/>
      <c r="VWE77" s="677"/>
      <c r="VWF77" s="677"/>
      <c r="VWG77" s="677"/>
      <c r="VWH77" s="677"/>
      <c r="VWI77" s="677"/>
      <c r="VWJ77" s="677"/>
      <c r="VWK77" s="677"/>
      <c r="VWL77" s="677"/>
      <c r="VWM77" s="677"/>
      <c r="VWN77" s="677"/>
      <c r="VWO77" s="677"/>
      <c r="VWP77" s="677"/>
      <c r="VWQ77" s="677"/>
      <c r="VWR77" s="677"/>
      <c r="VWS77" s="677"/>
      <c r="VWT77" s="677"/>
      <c r="VWU77" s="677"/>
      <c r="VWV77" s="677"/>
      <c r="VWW77" s="677"/>
      <c r="VWX77" s="677"/>
      <c r="VWY77" s="677"/>
      <c r="VWZ77" s="677"/>
      <c r="VXA77" s="677"/>
      <c r="VXB77" s="677"/>
      <c r="VXC77" s="677"/>
      <c r="VXD77" s="677"/>
      <c r="VXE77" s="677"/>
      <c r="VXF77" s="677"/>
      <c r="VXG77" s="677"/>
      <c r="VXH77" s="677"/>
      <c r="VXI77" s="677"/>
      <c r="VXJ77" s="677"/>
      <c r="VXK77" s="677"/>
      <c r="VXL77" s="677"/>
      <c r="VXM77" s="677"/>
      <c r="VXN77" s="677"/>
      <c r="VXO77" s="677"/>
      <c r="VXP77" s="677"/>
      <c r="VXQ77" s="677"/>
      <c r="VXR77" s="677"/>
      <c r="VXS77" s="677"/>
      <c r="VXT77" s="677"/>
      <c r="VXU77" s="677"/>
      <c r="VXV77" s="677"/>
      <c r="VXW77" s="677"/>
      <c r="VXX77" s="677"/>
      <c r="VXY77" s="677"/>
      <c r="VXZ77" s="677"/>
      <c r="VYA77" s="677"/>
      <c r="VYB77" s="677"/>
      <c r="VYC77" s="677"/>
      <c r="VYD77" s="677"/>
      <c r="VYE77" s="677"/>
      <c r="VYF77" s="677"/>
      <c r="VYG77" s="677"/>
      <c r="VYH77" s="677"/>
      <c r="VYI77" s="677"/>
      <c r="VYJ77" s="677"/>
      <c r="VYK77" s="677"/>
      <c r="VYL77" s="677"/>
      <c r="VYM77" s="677"/>
      <c r="VYN77" s="677"/>
      <c r="VYO77" s="677"/>
      <c r="VYP77" s="677"/>
      <c r="VYQ77" s="677"/>
      <c r="VYR77" s="677"/>
      <c r="VYS77" s="677"/>
      <c r="VYT77" s="677"/>
      <c r="VYU77" s="677"/>
      <c r="VYV77" s="677"/>
      <c r="VYW77" s="677"/>
      <c r="VYX77" s="677"/>
      <c r="VYY77" s="677"/>
      <c r="VYZ77" s="677"/>
      <c r="VZA77" s="677"/>
      <c r="VZB77" s="677"/>
      <c r="VZC77" s="677"/>
      <c r="VZD77" s="677"/>
      <c r="VZE77" s="677"/>
      <c r="VZF77" s="677"/>
      <c r="VZG77" s="677"/>
      <c r="VZH77" s="677"/>
      <c r="VZI77" s="677"/>
      <c r="VZJ77" s="677"/>
      <c r="VZK77" s="677"/>
      <c r="VZL77" s="677"/>
      <c r="VZM77" s="677"/>
      <c r="VZN77" s="677"/>
      <c r="VZO77" s="677"/>
      <c r="VZP77" s="677"/>
      <c r="VZQ77" s="677"/>
      <c r="VZR77" s="677"/>
      <c r="VZS77" s="677"/>
      <c r="VZT77" s="677"/>
      <c r="VZU77" s="677"/>
      <c r="VZV77" s="677"/>
      <c r="VZW77" s="677"/>
      <c r="VZX77" s="677"/>
      <c r="VZY77" s="677"/>
      <c r="VZZ77" s="677"/>
      <c r="WAA77" s="677"/>
      <c r="WAB77" s="677"/>
      <c r="WAC77" s="677"/>
      <c r="WAD77" s="677"/>
      <c r="WAE77" s="677"/>
      <c r="WAF77" s="677"/>
      <c r="WAG77" s="677"/>
      <c r="WAH77" s="677"/>
      <c r="WAI77" s="677"/>
      <c r="WAJ77" s="677"/>
      <c r="WAK77" s="677"/>
      <c r="WAL77" s="677"/>
      <c r="WAM77" s="677"/>
      <c r="WAN77" s="677"/>
      <c r="WAO77" s="677"/>
      <c r="WAP77" s="677"/>
      <c r="WAQ77" s="677"/>
      <c r="WAR77" s="677"/>
      <c r="WAS77" s="677"/>
      <c r="WAT77" s="677"/>
      <c r="WAU77" s="677"/>
      <c r="WAV77" s="677"/>
      <c r="WAW77" s="677"/>
      <c r="WAX77" s="677"/>
      <c r="WAY77" s="677"/>
      <c r="WAZ77" s="677"/>
      <c r="WBA77" s="677"/>
      <c r="WBB77" s="677"/>
      <c r="WBC77" s="677"/>
      <c r="WBD77" s="677"/>
      <c r="WBE77" s="677"/>
      <c r="WBF77" s="677"/>
      <c r="WBG77" s="677"/>
      <c r="WBH77" s="677"/>
      <c r="WBI77" s="677"/>
      <c r="WBJ77" s="677"/>
      <c r="WBK77" s="677"/>
      <c r="WBL77" s="677"/>
      <c r="WBM77" s="677"/>
      <c r="WBN77" s="677"/>
      <c r="WBO77" s="677"/>
      <c r="WBP77" s="677"/>
      <c r="WBQ77" s="677"/>
      <c r="WBR77" s="677"/>
      <c r="WBS77" s="677"/>
      <c r="WBT77" s="677"/>
      <c r="WBU77" s="677"/>
      <c r="WBV77" s="677"/>
      <c r="WBW77" s="677"/>
      <c r="WBX77" s="677"/>
      <c r="WBY77" s="677"/>
      <c r="WBZ77" s="677"/>
      <c r="WCA77" s="677"/>
      <c r="WCB77" s="677"/>
      <c r="WCC77" s="677"/>
      <c r="WCD77" s="677"/>
      <c r="WCE77" s="677"/>
      <c r="WCF77" s="677"/>
      <c r="WCG77" s="677"/>
      <c r="WCH77" s="677"/>
      <c r="WCI77" s="677"/>
      <c r="WCJ77" s="677"/>
      <c r="WCK77" s="677"/>
      <c r="WCL77" s="677"/>
      <c r="WCM77" s="677"/>
      <c r="WCN77" s="677"/>
      <c r="WCO77" s="677"/>
      <c r="WCP77" s="677"/>
      <c r="WCQ77" s="677"/>
      <c r="WCR77" s="677"/>
      <c r="WCS77" s="677"/>
      <c r="WCT77" s="677"/>
      <c r="WCU77" s="677"/>
      <c r="WCV77" s="677"/>
      <c r="WCW77" s="677"/>
      <c r="WCX77" s="677"/>
      <c r="WCY77" s="677"/>
      <c r="WCZ77" s="677"/>
      <c r="WDA77" s="677"/>
      <c r="WDB77" s="677"/>
      <c r="WDC77" s="677"/>
      <c r="WDD77" s="677"/>
      <c r="WDE77" s="677"/>
      <c r="WDF77" s="677"/>
      <c r="WDG77" s="677"/>
      <c r="WDH77" s="677"/>
      <c r="WDI77" s="677"/>
      <c r="WDJ77" s="677"/>
      <c r="WDK77" s="677"/>
      <c r="WDL77" s="677"/>
      <c r="WDM77" s="677"/>
      <c r="WDN77" s="677"/>
      <c r="WDO77" s="677"/>
      <c r="WDP77" s="677"/>
      <c r="WDQ77" s="677"/>
      <c r="WDR77" s="677"/>
      <c r="WDS77" s="677"/>
      <c r="WDT77" s="677"/>
      <c r="WDU77" s="677"/>
      <c r="WDV77" s="677"/>
      <c r="WDW77" s="677"/>
      <c r="WDX77" s="677"/>
      <c r="WDY77" s="677"/>
      <c r="WDZ77" s="677"/>
      <c r="WEA77" s="677"/>
      <c r="WEB77" s="677"/>
      <c r="WEC77" s="677"/>
      <c r="WED77" s="677"/>
      <c r="WEE77" s="677"/>
      <c r="WEF77" s="677"/>
      <c r="WEG77" s="677"/>
      <c r="WEH77" s="677"/>
      <c r="WEI77" s="677"/>
      <c r="WEJ77" s="677"/>
      <c r="WEK77" s="677"/>
      <c r="WEL77" s="677"/>
      <c r="WEM77" s="677"/>
      <c r="WEN77" s="677"/>
      <c r="WEO77" s="677"/>
      <c r="WEP77" s="677"/>
      <c r="WEQ77" s="677"/>
      <c r="WER77" s="677"/>
      <c r="WES77" s="677"/>
      <c r="WET77" s="677"/>
      <c r="WEU77" s="677"/>
      <c r="WEV77" s="677"/>
      <c r="WEW77" s="677"/>
      <c r="WEX77" s="677"/>
      <c r="WEY77" s="677"/>
      <c r="WEZ77" s="677"/>
      <c r="WFA77" s="677"/>
      <c r="WFB77" s="677"/>
      <c r="WFC77" s="677"/>
      <c r="WFD77" s="677"/>
      <c r="WFE77" s="677"/>
      <c r="WFF77" s="677"/>
      <c r="WFG77" s="677"/>
      <c r="WFH77" s="677"/>
      <c r="WFI77" s="677"/>
      <c r="WFJ77" s="677"/>
      <c r="WFK77" s="677"/>
      <c r="WFL77" s="677"/>
      <c r="WFM77" s="677"/>
      <c r="WFN77" s="677"/>
      <c r="WFO77" s="677"/>
      <c r="WFP77" s="677"/>
      <c r="WFQ77" s="677"/>
      <c r="WFR77" s="677"/>
      <c r="WFS77" s="677"/>
      <c r="WFT77" s="677"/>
      <c r="WFU77" s="677"/>
      <c r="WFV77" s="677"/>
      <c r="WFW77" s="677"/>
      <c r="WFX77" s="677"/>
      <c r="WFY77" s="677"/>
      <c r="WFZ77" s="677"/>
      <c r="WGA77" s="677"/>
      <c r="WGB77" s="677"/>
      <c r="WGC77" s="677"/>
      <c r="WGD77" s="677"/>
      <c r="WGE77" s="677"/>
      <c r="WGF77" s="677"/>
      <c r="WGG77" s="677"/>
      <c r="WGH77" s="677"/>
      <c r="WGI77" s="677"/>
      <c r="WGJ77" s="677"/>
      <c r="WGK77" s="677"/>
      <c r="WGL77" s="677"/>
      <c r="WGM77" s="677"/>
      <c r="WGN77" s="677"/>
      <c r="WGO77" s="677"/>
      <c r="WGP77" s="677"/>
      <c r="WGQ77" s="677"/>
      <c r="WGR77" s="677"/>
      <c r="WGS77" s="677"/>
      <c r="WGT77" s="677"/>
      <c r="WGU77" s="677"/>
      <c r="WGV77" s="677"/>
      <c r="WGW77" s="677"/>
      <c r="WGX77" s="677"/>
      <c r="WGY77" s="677"/>
      <c r="WGZ77" s="677"/>
      <c r="WHA77" s="677"/>
      <c r="WHB77" s="677"/>
      <c r="WHC77" s="677"/>
      <c r="WHD77" s="677"/>
      <c r="WHE77" s="677"/>
      <c r="WHF77" s="677"/>
      <c r="WHG77" s="677"/>
      <c r="WHH77" s="677"/>
      <c r="WHI77" s="677"/>
      <c r="WHJ77" s="677"/>
      <c r="WHK77" s="677"/>
      <c r="WHL77" s="677"/>
      <c r="WHM77" s="677"/>
      <c r="WHN77" s="677"/>
      <c r="WHO77" s="677"/>
      <c r="WHP77" s="677"/>
      <c r="WHQ77" s="677"/>
      <c r="WHR77" s="677"/>
      <c r="WHS77" s="677"/>
      <c r="WHT77" s="677"/>
      <c r="WHU77" s="677"/>
      <c r="WHV77" s="677"/>
      <c r="WHW77" s="677"/>
      <c r="WHX77" s="677"/>
      <c r="WHY77" s="677"/>
      <c r="WHZ77" s="677"/>
      <c r="WIA77" s="677"/>
      <c r="WIB77" s="677"/>
      <c r="WIC77" s="677"/>
      <c r="WID77" s="677"/>
      <c r="WIE77" s="677"/>
      <c r="WIF77" s="677"/>
      <c r="WIG77" s="677"/>
      <c r="WIH77" s="677"/>
      <c r="WII77" s="677"/>
      <c r="WIJ77" s="677"/>
      <c r="WIK77" s="677"/>
      <c r="WIL77" s="677"/>
      <c r="WIM77" s="677"/>
      <c r="WIN77" s="677"/>
      <c r="WIO77" s="677"/>
      <c r="WIP77" s="677"/>
      <c r="WIQ77" s="677"/>
      <c r="WIR77" s="677"/>
      <c r="WIS77" s="677"/>
      <c r="WIT77" s="677"/>
      <c r="WIU77" s="677"/>
      <c r="WIV77" s="677"/>
      <c r="WIW77" s="677"/>
      <c r="WIX77" s="677"/>
      <c r="WIY77" s="677"/>
      <c r="WIZ77" s="677"/>
      <c r="WJA77" s="677"/>
      <c r="WJB77" s="677"/>
      <c r="WJC77" s="677"/>
      <c r="WJD77" s="677"/>
      <c r="WJE77" s="677"/>
      <c r="WJF77" s="677"/>
      <c r="WJG77" s="677"/>
      <c r="WJH77" s="677"/>
      <c r="WJI77" s="677"/>
      <c r="WJJ77" s="677"/>
      <c r="WJK77" s="677"/>
      <c r="WJL77" s="677"/>
      <c r="WJM77" s="677"/>
      <c r="WJN77" s="677"/>
      <c r="WJO77" s="677"/>
      <c r="WJP77" s="677"/>
      <c r="WJQ77" s="677"/>
      <c r="WJR77" s="677"/>
      <c r="WJS77" s="677"/>
      <c r="WJT77" s="677"/>
      <c r="WJU77" s="677"/>
      <c r="WJV77" s="677"/>
      <c r="WJW77" s="677"/>
      <c r="WJX77" s="677"/>
      <c r="WJY77" s="677"/>
      <c r="WJZ77" s="677"/>
      <c r="WKA77" s="677"/>
      <c r="WKB77" s="677"/>
      <c r="WKC77" s="677"/>
      <c r="WKD77" s="677"/>
      <c r="WKE77" s="677"/>
      <c r="WKF77" s="677"/>
      <c r="WKG77" s="677"/>
      <c r="WKH77" s="677"/>
      <c r="WKI77" s="677"/>
      <c r="WKJ77" s="677"/>
      <c r="WKK77" s="677"/>
      <c r="WKL77" s="677"/>
      <c r="WKM77" s="677"/>
      <c r="WKN77" s="677"/>
      <c r="WKO77" s="677"/>
      <c r="WKP77" s="677"/>
      <c r="WKQ77" s="677"/>
      <c r="WKR77" s="677"/>
      <c r="WKS77" s="677"/>
      <c r="WKT77" s="677"/>
      <c r="WKU77" s="677"/>
      <c r="WKV77" s="677"/>
      <c r="WKW77" s="677"/>
      <c r="WKX77" s="677"/>
      <c r="WKY77" s="677"/>
      <c r="WKZ77" s="677"/>
      <c r="WLA77" s="677"/>
      <c r="WLB77" s="677"/>
      <c r="WLC77" s="677"/>
      <c r="WLD77" s="677"/>
      <c r="WLE77" s="677"/>
      <c r="WLF77" s="677"/>
      <c r="WLG77" s="677"/>
      <c r="WLH77" s="677"/>
      <c r="WLI77" s="677"/>
      <c r="WLJ77" s="677"/>
      <c r="WLK77" s="677"/>
      <c r="WLL77" s="677"/>
      <c r="WLM77" s="677"/>
      <c r="WLN77" s="677"/>
      <c r="WLO77" s="677"/>
      <c r="WLP77" s="677"/>
      <c r="WLQ77" s="677"/>
      <c r="WLR77" s="677"/>
      <c r="WLS77" s="677"/>
      <c r="WLT77" s="677"/>
      <c r="WLU77" s="677"/>
      <c r="WLV77" s="677"/>
      <c r="WLW77" s="677"/>
      <c r="WLX77" s="677"/>
      <c r="WLY77" s="677"/>
      <c r="WLZ77" s="677"/>
      <c r="WMA77" s="677"/>
      <c r="WMB77" s="677"/>
      <c r="WMC77" s="677"/>
      <c r="WMD77" s="677"/>
      <c r="WME77" s="677"/>
      <c r="WMF77" s="677"/>
      <c r="WMG77" s="677"/>
      <c r="WMH77" s="677"/>
      <c r="WMI77" s="677"/>
      <c r="WMJ77" s="677"/>
      <c r="WMK77" s="677"/>
      <c r="WML77" s="677"/>
      <c r="WMM77" s="677"/>
      <c r="WMN77" s="677"/>
      <c r="WMO77" s="677"/>
      <c r="WMP77" s="677"/>
      <c r="WMQ77" s="677"/>
      <c r="WMR77" s="677"/>
      <c r="WMS77" s="677"/>
      <c r="WMT77" s="677"/>
      <c r="WMU77" s="677"/>
      <c r="WMV77" s="677"/>
      <c r="WMW77" s="677"/>
      <c r="WMX77" s="677"/>
      <c r="WMY77" s="677"/>
      <c r="WMZ77" s="677"/>
      <c r="WNA77" s="677"/>
      <c r="WNB77" s="677"/>
      <c r="WNC77" s="677"/>
      <c r="WND77" s="677"/>
      <c r="WNE77" s="677"/>
      <c r="WNF77" s="677"/>
      <c r="WNG77" s="677"/>
      <c r="WNH77" s="677"/>
      <c r="WNI77" s="677"/>
      <c r="WNJ77" s="677"/>
      <c r="WNK77" s="677"/>
      <c r="WNL77" s="677"/>
      <c r="WNM77" s="677"/>
      <c r="WNN77" s="677"/>
      <c r="WNO77" s="677"/>
      <c r="WNP77" s="677"/>
      <c r="WNQ77" s="677"/>
      <c r="WNR77" s="677"/>
      <c r="WNS77" s="677"/>
      <c r="WNT77" s="677"/>
      <c r="WNU77" s="677"/>
      <c r="WNV77" s="677"/>
      <c r="WNW77" s="677"/>
      <c r="WNX77" s="677"/>
      <c r="WNY77" s="677"/>
      <c r="WNZ77" s="677"/>
      <c r="WOA77" s="677"/>
      <c r="WOB77" s="677"/>
      <c r="WOC77" s="677"/>
      <c r="WOD77" s="677"/>
      <c r="WOE77" s="677"/>
      <c r="WOF77" s="677"/>
      <c r="WOG77" s="677"/>
      <c r="WOH77" s="677"/>
      <c r="WOI77" s="677"/>
      <c r="WOJ77" s="677"/>
      <c r="WOK77" s="677"/>
      <c r="WOL77" s="677"/>
      <c r="WOM77" s="677"/>
      <c r="WON77" s="677"/>
      <c r="WOO77" s="677"/>
      <c r="WOP77" s="677"/>
      <c r="WOQ77" s="677"/>
      <c r="WOR77" s="677"/>
      <c r="WOS77" s="677"/>
      <c r="WOT77" s="677"/>
      <c r="WOU77" s="677"/>
      <c r="WOV77" s="677"/>
      <c r="WOW77" s="677"/>
      <c r="WOX77" s="677"/>
      <c r="WOY77" s="677"/>
      <c r="WOZ77" s="677"/>
      <c r="WPA77" s="677"/>
      <c r="WPB77" s="677"/>
      <c r="WPC77" s="677"/>
      <c r="WPD77" s="677"/>
      <c r="WPE77" s="677"/>
      <c r="WPF77" s="677"/>
      <c r="WPG77" s="677"/>
      <c r="WPH77" s="677"/>
      <c r="WPI77" s="677"/>
      <c r="WPJ77" s="677"/>
      <c r="WPK77" s="677"/>
      <c r="WPL77" s="677"/>
      <c r="WPM77" s="677"/>
      <c r="WPN77" s="677"/>
      <c r="WPO77" s="677"/>
      <c r="WPP77" s="677"/>
      <c r="WPQ77" s="677"/>
      <c r="WPR77" s="677"/>
      <c r="WPS77" s="677"/>
      <c r="WPT77" s="677"/>
      <c r="WPU77" s="677"/>
      <c r="WPV77" s="677"/>
      <c r="WPW77" s="677"/>
      <c r="WPX77" s="677"/>
      <c r="WPY77" s="677"/>
      <c r="WPZ77" s="677"/>
      <c r="WQA77" s="677"/>
      <c r="WQB77" s="677"/>
      <c r="WQC77" s="677"/>
      <c r="WQD77" s="677"/>
      <c r="WQE77" s="677"/>
      <c r="WQF77" s="677"/>
      <c r="WQG77" s="677"/>
      <c r="WQH77" s="677"/>
      <c r="WQI77" s="677"/>
      <c r="WQJ77" s="677"/>
      <c r="WQK77" s="677"/>
      <c r="WQL77" s="677"/>
      <c r="WQM77" s="677"/>
      <c r="WQN77" s="677"/>
      <c r="WQO77" s="677"/>
      <c r="WQP77" s="677"/>
      <c r="WQQ77" s="677"/>
      <c r="WQR77" s="677"/>
      <c r="WQS77" s="677"/>
      <c r="WQT77" s="677"/>
      <c r="WQU77" s="677"/>
      <c r="WQV77" s="677"/>
      <c r="WQW77" s="677"/>
      <c r="WQX77" s="677"/>
      <c r="WQY77" s="677"/>
      <c r="WQZ77" s="677"/>
      <c r="WRA77" s="677"/>
      <c r="WRB77" s="677"/>
      <c r="WRC77" s="677"/>
      <c r="WRD77" s="677"/>
      <c r="WRE77" s="677"/>
      <c r="WRF77" s="677"/>
      <c r="WRG77" s="677"/>
      <c r="WRH77" s="677"/>
      <c r="WRI77" s="677"/>
      <c r="WRJ77" s="677"/>
      <c r="WRK77" s="677"/>
      <c r="WRL77" s="677"/>
      <c r="WRM77" s="677"/>
      <c r="WRN77" s="677"/>
      <c r="WRO77" s="677"/>
      <c r="WRP77" s="677"/>
      <c r="WRQ77" s="677"/>
      <c r="WRR77" s="677"/>
      <c r="WRS77" s="677"/>
      <c r="WRT77" s="677"/>
      <c r="WRU77" s="677"/>
      <c r="WRV77" s="677"/>
      <c r="WRW77" s="677"/>
      <c r="WRX77" s="677"/>
      <c r="WRY77" s="677"/>
      <c r="WRZ77" s="677"/>
      <c r="WSA77" s="677"/>
      <c r="WSB77" s="677"/>
      <c r="WSC77" s="677"/>
      <c r="WSD77" s="677"/>
      <c r="WSE77" s="677"/>
      <c r="WSF77" s="677"/>
      <c r="WSG77" s="677"/>
      <c r="WSH77" s="677"/>
      <c r="WSI77" s="677"/>
      <c r="WSJ77" s="677"/>
      <c r="WSK77" s="677"/>
      <c r="WSL77" s="677"/>
      <c r="WSM77" s="677"/>
      <c r="WSN77" s="677"/>
      <c r="WSO77" s="677"/>
      <c r="WSP77" s="677"/>
      <c r="WSQ77" s="677"/>
      <c r="WSR77" s="677"/>
      <c r="WSS77" s="677"/>
      <c r="WST77" s="677"/>
      <c r="WSU77" s="677"/>
      <c r="WSV77" s="677"/>
      <c r="WSW77" s="677"/>
      <c r="WSX77" s="677"/>
      <c r="WSY77" s="677"/>
      <c r="WSZ77" s="677"/>
      <c r="WTA77" s="677"/>
      <c r="WTB77" s="677"/>
      <c r="WTC77" s="677"/>
      <c r="WTD77" s="677"/>
      <c r="WTE77" s="677"/>
      <c r="WTF77" s="677"/>
      <c r="WTG77" s="677"/>
      <c r="WTH77" s="677"/>
      <c r="WTI77" s="677"/>
      <c r="WTJ77" s="677"/>
      <c r="WTK77" s="677"/>
      <c r="WTL77" s="677"/>
      <c r="WTM77" s="677"/>
      <c r="WTN77" s="677"/>
      <c r="WTO77" s="677"/>
      <c r="WTP77" s="677"/>
      <c r="WTQ77" s="677"/>
      <c r="WTR77" s="677"/>
      <c r="WTS77" s="677"/>
      <c r="WTT77" s="677"/>
      <c r="WTU77" s="677"/>
      <c r="WTV77" s="677"/>
      <c r="WTW77" s="677"/>
      <c r="WTX77" s="677"/>
      <c r="WTY77" s="677"/>
      <c r="WTZ77" s="677"/>
      <c r="WUA77" s="677"/>
      <c r="WUB77" s="677"/>
      <c r="WUC77" s="677"/>
      <c r="WUD77" s="677"/>
      <c r="WUE77" s="677"/>
      <c r="WUF77" s="677"/>
      <c r="WUG77" s="677"/>
      <c r="WUH77" s="677"/>
      <c r="WUI77" s="677"/>
      <c r="WUJ77" s="677"/>
      <c r="WUK77" s="677"/>
      <c r="WUL77" s="677"/>
      <c r="WUM77" s="677"/>
      <c r="WUN77" s="677"/>
      <c r="WUO77" s="677"/>
      <c r="WUP77" s="677"/>
      <c r="WUQ77" s="677"/>
      <c r="WUR77" s="677"/>
      <c r="WUS77" s="677"/>
      <c r="WUT77" s="677"/>
      <c r="WUU77" s="677"/>
      <c r="WUV77" s="677"/>
      <c r="WUW77" s="677"/>
      <c r="WUX77" s="677"/>
      <c r="WUY77" s="677"/>
      <c r="WUZ77" s="677"/>
      <c r="WVA77" s="677"/>
      <c r="WVB77" s="677"/>
      <c r="WVC77" s="677"/>
      <c r="WVD77" s="677"/>
      <c r="WVE77" s="677"/>
      <c r="WVF77" s="677"/>
      <c r="WVG77" s="677"/>
      <c r="WVH77" s="677"/>
      <c r="WVI77" s="677"/>
      <c r="WVJ77" s="677"/>
      <c r="WVK77" s="677"/>
      <c r="WVL77" s="677"/>
      <c r="WVM77" s="677"/>
      <c r="WVN77" s="677"/>
      <c r="WVO77" s="677"/>
      <c r="WVP77" s="677"/>
      <c r="WVQ77" s="677"/>
      <c r="WVR77" s="677"/>
      <c r="WVS77" s="677"/>
      <c r="WVT77" s="677"/>
      <c r="WVU77" s="677"/>
      <c r="WVV77" s="677"/>
      <c r="WVW77" s="677"/>
      <c r="WVX77" s="677"/>
      <c r="WVY77" s="677"/>
      <c r="WVZ77" s="677"/>
      <c r="WWA77" s="677"/>
      <c r="WWB77" s="677"/>
      <c r="WWC77" s="677"/>
      <c r="WWD77" s="677"/>
      <c r="WWE77" s="677"/>
      <c r="WWF77" s="677"/>
      <c r="WWG77" s="677"/>
      <c r="WWH77" s="677"/>
      <c r="WWI77" s="677"/>
      <c r="WWJ77" s="677"/>
      <c r="WWK77" s="677"/>
      <c r="WWL77" s="677"/>
      <c r="WWM77" s="677"/>
      <c r="WWN77" s="677"/>
      <c r="WWO77" s="677"/>
      <c r="WWP77" s="677"/>
      <c r="WWQ77" s="677"/>
      <c r="WWR77" s="677"/>
      <c r="WWS77" s="677"/>
      <c r="WWT77" s="677"/>
      <c r="WWU77" s="677"/>
      <c r="WWV77" s="677"/>
      <c r="WWW77" s="677"/>
      <c r="WWX77" s="677"/>
      <c r="WWY77" s="677"/>
      <c r="WWZ77" s="677"/>
      <c r="WXA77" s="677"/>
      <c r="WXB77" s="677"/>
      <c r="WXC77" s="677"/>
      <c r="WXD77" s="677"/>
      <c r="WXE77" s="677"/>
      <c r="WXF77" s="677"/>
      <c r="WXG77" s="677"/>
      <c r="WXH77" s="677"/>
      <c r="WXI77" s="677"/>
      <c r="WXJ77" s="677"/>
      <c r="WXK77" s="677"/>
      <c r="WXL77" s="677"/>
      <c r="WXM77" s="677"/>
      <c r="WXN77" s="677"/>
      <c r="WXO77" s="677"/>
      <c r="WXP77" s="677"/>
      <c r="WXQ77" s="677"/>
      <c r="WXR77" s="677"/>
      <c r="WXS77" s="677"/>
      <c r="WXT77" s="677"/>
      <c r="WXU77" s="677"/>
      <c r="WXV77" s="677"/>
      <c r="WXW77" s="677"/>
      <c r="WXX77" s="677"/>
      <c r="WXY77" s="677"/>
      <c r="WXZ77" s="677"/>
      <c r="WYA77" s="677"/>
      <c r="WYB77" s="677"/>
      <c r="WYC77" s="677"/>
      <c r="WYD77" s="677"/>
      <c r="WYE77" s="677"/>
      <c r="WYF77" s="677"/>
      <c r="WYG77" s="677"/>
      <c r="WYH77" s="677"/>
      <c r="WYI77" s="677"/>
      <c r="WYJ77" s="677"/>
      <c r="WYK77" s="677"/>
      <c r="WYL77" s="677"/>
      <c r="WYM77" s="677"/>
      <c r="WYN77" s="677"/>
      <c r="WYO77" s="677"/>
      <c r="WYP77" s="677"/>
      <c r="WYQ77" s="677"/>
      <c r="WYR77" s="677"/>
      <c r="WYS77" s="677"/>
      <c r="WYT77" s="677"/>
      <c r="WYU77" s="677"/>
      <c r="WYV77" s="677"/>
      <c r="WYW77" s="677"/>
      <c r="WYX77" s="677"/>
      <c r="WYY77" s="677"/>
      <c r="WYZ77" s="677"/>
      <c r="WZA77" s="677"/>
      <c r="WZB77" s="677"/>
      <c r="WZC77" s="677"/>
      <c r="WZD77" s="677"/>
      <c r="WZE77" s="677"/>
      <c r="WZF77" s="677"/>
      <c r="WZG77" s="677"/>
      <c r="WZH77" s="677"/>
      <c r="WZI77" s="677"/>
      <c r="WZJ77" s="677"/>
      <c r="WZK77" s="677"/>
      <c r="WZL77" s="677"/>
      <c r="WZM77" s="677"/>
      <c r="WZN77" s="677"/>
      <c r="WZO77" s="677"/>
      <c r="WZP77" s="677"/>
      <c r="WZQ77" s="677"/>
      <c r="WZR77" s="677"/>
      <c r="WZS77" s="677"/>
      <c r="WZT77" s="677"/>
      <c r="WZU77" s="677"/>
      <c r="WZV77" s="677"/>
      <c r="WZW77" s="677"/>
      <c r="WZX77" s="677"/>
      <c r="WZY77" s="677"/>
      <c r="WZZ77" s="677"/>
      <c r="XAA77" s="677"/>
      <c r="XAB77" s="677"/>
      <c r="XAC77" s="677"/>
      <c r="XAD77" s="677"/>
      <c r="XAE77" s="677"/>
      <c r="XAF77" s="677"/>
      <c r="XAG77" s="677"/>
      <c r="XAH77" s="677"/>
      <c r="XAI77" s="677"/>
      <c r="XAJ77" s="677"/>
      <c r="XAK77" s="677"/>
      <c r="XAL77" s="677"/>
      <c r="XAM77" s="677"/>
      <c r="XAN77" s="677"/>
      <c r="XAO77" s="677"/>
      <c r="XAP77" s="677"/>
      <c r="XAQ77" s="677"/>
      <c r="XAR77" s="677"/>
      <c r="XAS77" s="677"/>
      <c r="XAT77" s="677"/>
      <c r="XAU77" s="677"/>
      <c r="XAV77" s="677"/>
      <c r="XAW77" s="677"/>
      <c r="XAX77" s="677"/>
      <c r="XAY77" s="677"/>
      <c r="XAZ77" s="677"/>
      <c r="XBA77" s="677"/>
      <c r="XBB77" s="677"/>
      <c r="XBC77" s="677"/>
      <c r="XBD77" s="677"/>
      <c r="XBE77" s="677"/>
      <c r="XBF77" s="677"/>
      <c r="XBG77" s="677"/>
      <c r="XBH77" s="677"/>
      <c r="XBI77" s="677"/>
      <c r="XBJ77" s="677"/>
      <c r="XBK77" s="677"/>
      <c r="XBL77" s="677"/>
      <c r="XBM77" s="677"/>
      <c r="XBN77" s="677"/>
      <c r="XBO77" s="677"/>
      <c r="XBP77" s="677"/>
      <c r="XBQ77" s="677"/>
      <c r="XBR77" s="677"/>
      <c r="XBS77" s="677"/>
      <c r="XBT77" s="677"/>
      <c r="XBU77" s="677"/>
      <c r="XBV77" s="677"/>
      <c r="XBW77" s="677"/>
      <c r="XBX77" s="677"/>
      <c r="XBY77" s="677"/>
      <c r="XBZ77" s="677"/>
      <c r="XCA77" s="677"/>
      <c r="XCB77" s="677"/>
      <c r="XCC77" s="677"/>
      <c r="XCD77" s="677"/>
      <c r="XCE77" s="677"/>
      <c r="XCF77" s="677"/>
      <c r="XCG77" s="677"/>
      <c r="XCH77" s="677"/>
      <c r="XCI77" s="677"/>
      <c r="XCJ77" s="677"/>
      <c r="XCK77" s="677"/>
      <c r="XCL77" s="677"/>
      <c r="XCM77" s="677"/>
      <c r="XCN77" s="677"/>
      <c r="XCO77" s="677"/>
      <c r="XCP77" s="677"/>
      <c r="XCQ77" s="677"/>
      <c r="XCR77" s="677"/>
      <c r="XCS77" s="677"/>
      <c r="XCT77" s="677"/>
      <c r="XCU77" s="677"/>
      <c r="XCV77" s="677"/>
      <c r="XCW77" s="677"/>
      <c r="XCX77" s="677"/>
      <c r="XCY77" s="677"/>
      <c r="XCZ77" s="677"/>
      <c r="XDA77" s="677"/>
      <c r="XDB77" s="677"/>
      <c r="XDC77" s="677"/>
      <c r="XDD77" s="677"/>
      <c r="XDE77" s="677"/>
      <c r="XDF77" s="677"/>
      <c r="XDG77" s="677"/>
      <c r="XDH77" s="677"/>
      <c r="XDI77" s="677"/>
      <c r="XDJ77" s="677"/>
      <c r="XDK77" s="677"/>
      <c r="XDL77" s="677"/>
      <c r="XDM77" s="677"/>
      <c r="XDN77" s="677"/>
      <c r="XDO77" s="677"/>
      <c r="XDP77" s="677"/>
      <c r="XDQ77" s="677"/>
      <c r="XDR77" s="677"/>
      <c r="XDS77" s="677"/>
      <c r="XDT77" s="677"/>
      <c r="XDU77" s="677"/>
      <c r="XDV77" s="677"/>
      <c r="XDW77" s="677"/>
      <c r="XDX77" s="677"/>
      <c r="XDY77" s="677"/>
      <c r="XDZ77" s="677"/>
      <c r="XEA77" s="677"/>
      <c r="XEB77" s="677"/>
      <c r="XEC77" s="677"/>
      <c r="XED77" s="677"/>
      <c r="XEE77" s="677"/>
      <c r="XEF77" s="677"/>
      <c r="XEG77" s="677"/>
      <c r="XEH77" s="677"/>
      <c r="XEI77" s="677"/>
      <c r="XEJ77" s="677"/>
      <c r="XEK77" s="677"/>
      <c r="XEL77" s="677"/>
      <c r="XEM77" s="677"/>
      <c r="XEN77" s="677"/>
      <c r="XEO77" s="677"/>
      <c r="XEP77" s="677"/>
      <c r="XEQ77" s="677"/>
      <c r="XER77" s="677"/>
      <c r="XES77" s="677"/>
      <c r="XET77" s="677"/>
      <c r="XEU77" s="677"/>
      <c r="XEV77" s="677"/>
      <c r="XEW77" s="677"/>
      <c r="XEX77" s="677"/>
      <c r="XEY77" s="677"/>
      <c r="XEZ77" s="677"/>
      <c r="XFA77" s="677"/>
      <c r="XFB77" s="677"/>
      <c r="XFC77" s="677"/>
      <c r="XFD77" s="677"/>
    </row>
    <row r="78" spans="46:16384">
      <c r="AT78" s="22" t="s">
        <v>200</v>
      </c>
      <c r="AU78" s="355">
        <f t="shared" si="76"/>
        <v>0</v>
      </c>
      <c r="CA78" s="676" t="s">
        <v>375</v>
      </c>
      <c r="CH78" s="677"/>
      <c r="CI78" s="677"/>
      <c r="CJ78" s="677"/>
      <c r="CK78" s="677"/>
      <c r="CL78" s="677"/>
      <c r="CM78" s="677"/>
      <c r="CN78" s="677"/>
      <c r="CO78" s="677"/>
      <c r="CP78" s="677"/>
      <c r="CQ78" s="677"/>
      <c r="CR78" s="677"/>
      <c r="CS78" s="677"/>
      <c r="CT78" s="677"/>
      <c r="CU78" s="677"/>
      <c r="CV78" s="677"/>
      <c r="CW78" s="677"/>
      <c r="CX78" s="677"/>
      <c r="CY78" s="677"/>
      <c r="CZ78" s="677"/>
      <c r="DA78" s="677"/>
      <c r="DB78" s="677"/>
      <c r="DC78" s="677"/>
      <c r="DD78" s="677"/>
      <c r="DE78" s="677"/>
      <c r="DF78" s="677"/>
      <c r="DG78" s="677"/>
      <c r="DH78" s="677"/>
      <c r="DI78" s="677"/>
      <c r="DJ78" s="677"/>
      <c r="DK78" s="677"/>
      <c r="DL78" s="677"/>
      <c r="DM78" s="677"/>
      <c r="DN78" s="677"/>
      <c r="DO78" s="677"/>
      <c r="DP78" s="677"/>
      <c r="DQ78" s="677"/>
      <c r="DR78" s="677"/>
      <c r="DS78" s="677"/>
      <c r="DT78" s="677"/>
      <c r="DU78" s="677"/>
      <c r="DV78" s="677"/>
      <c r="DW78" s="677"/>
      <c r="DX78" s="677"/>
      <c r="DY78" s="677"/>
      <c r="DZ78" s="677"/>
      <c r="EA78" s="677"/>
      <c r="EB78" s="677"/>
      <c r="EC78" s="677"/>
      <c r="ED78" s="677"/>
      <c r="EE78" s="677"/>
      <c r="EF78" s="677"/>
      <c r="EG78" s="677"/>
      <c r="EH78" s="677"/>
      <c r="EI78" s="677"/>
      <c r="EJ78" s="677"/>
      <c r="EK78" s="677"/>
      <c r="EL78" s="677"/>
      <c r="EM78" s="677"/>
      <c r="EN78" s="677"/>
      <c r="EO78" s="677"/>
      <c r="EP78" s="677"/>
      <c r="EQ78" s="677"/>
      <c r="ER78" s="677"/>
      <c r="ES78" s="677"/>
      <c r="ET78" s="677"/>
      <c r="EU78" s="677"/>
      <c r="EV78" s="677"/>
      <c r="EW78" s="677"/>
      <c r="EX78" s="677"/>
      <c r="EY78" s="677"/>
      <c r="EZ78" s="677"/>
      <c r="FA78" s="677"/>
      <c r="FB78" s="677"/>
      <c r="FC78" s="677"/>
      <c r="FD78" s="677"/>
      <c r="FE78" s="677"/>
      <c r="FF78" s="677"/>
      <c r="FG78" s="677"/>
      <c r="FH78" s="677"/>
      <c r="FI78" s="677"/>
      <c r="FJ78" s="677"/>
      <c r="FK78" s="677"/>
      <c r="FL78" s="677"/>
      <c r="FM78" s="677"/>
      <c r="FN78" s="677"/>
      <c r="FO78" s="677"/>
      <c r="FP78" s="677"/>
      <c r="FQ78" s="677"/>
      <c r="FR78" s="677"/>
      <c r="FS78" s="677"/>
      <c r="FT78" s="677"/>
      <c r="FU78" s="677"/>
      <c r="FV78" s="677"/>
      <c r="FW78" s="677"/>
      <c r="FX78" s="677"/>
      <c r="FY78" s="677"/>
      <c r="FZ78" s="677"/>
      <c r="GA78" s="677"/>
      <c r="GB78" s="677"/>
      <c r="GC78" s="677"/>
      <c r="GD78" s="677"/>
      <c r="GE78" s="677"/>
      <c r="GF78" s="677"/>
      <c r="GG78" s="677"/>
      <c r="GH78" s="677"/>
      <c r="GI78" s="677"/>
      <c r="GJ78" s="677"/>
      <c r="GK78" s="677"/>
      <c r="GL78" s="677"/>
      <c r="GM78" s="677"/>
      <c r="GN78" s="677"/>
      <c r="GO78" s="677"/>
      <c r="GP78" s="677"/>
      <c r="GQ78" s="677"/>
      <c r="GR78" s="677"/>
      <c r="GS78" s="677"/>
      <c r="GT78" s="677"/>
      <c r="GU78" s="677"/>
      <c r="GV78" s="677"/>
      <c r="GW78" s="677"/>
      <c r="GX78" s="677"/>
      <c r="GY78" s="677"/>
      <c r="GZ78" s="677"/>
      <c r="HA78" s="677"/>
      <c r="HB78" s="677"/>
      <c r="HC78" s="677"/>
      <c r="HD78" s="677"/>
      <c r="HE78" s="677"/>
      <c r="HF78" s="677"/>
      <c r="HG78" s="677"/>
      <c r="HH78" s="677"/>
      <c r="HI78" s="677"/>
      <c r="HJ78" s="677"/>
      <c r="HK78" s="677"/>
      <c r="HL78" s="677"/>
      <c r="HM78" s="677"/>
      <c r="HN78" s="677"/>
      <c r="HO78" s="677"/>
      <c r="HP78" s="677"/>
      <c r="HQ78" s="677"/>
      <c r="HR78" s="677"/>
      <c r="HS78" s="677"/>
      <c r="HT78" s="677"/>
      <c r="HU78" s="677"/>
      <c r="HV78" s="677"/>
      <c r="HW78" s="677"/>
      <c r="HX78" s="677"/>
      <c r="HY78" s="677"/>
      <c r="HZ78" s="677"/>
      <c r="IA78" s="677"/>
      <c r="IB78" s="677"/>
      <c r="IC78" s="677"/>
      <c r="ID78" s="677"/>
      <c r="IE78" s="677"/>
      <c r="IF78" s="677"/>
      <c r="IG78" s="677"/>
      <c r="IH78" s="677"/>
      <c r="II78" s="677"/>
      <c r="IJ78" s="677"/>
      <c r="IK78" s="677"/>
      <c r="IL78" s="677"/>
      <c r="IM78" s="677"/>
      <c r="IN78" s="677"/>
      <c r="IO78" s="677"/>
      <c r="IP78" s="677"/>
      <c r="IQ78" s="677"/>
      <c r="IR78" s="677"/>
      <c r="IS78" s="677"/>
      <c r="IT78" s="677"/>
      <c r="IU78" s="677"/>
      <c r="IV78" s="677"/>
      <c r="IW78" s="677"/>
      <c r="IX78" s="677"/>
      <c r="IY78" s="677"/>
      <c r="IZ78" s="677"/>
      <c r="JA78" s="677"/>
      <c r="JB78" s="677"/>
      <c r="JC78" s="677"/>
      <c r="JD78" s="677"/>
      <c r="JE78" s="677"/>
      <c r="JF78" s="677"/>
      <c r="JG78" s="677"/>
      <c r="JH78" s="677"/>
      <c r="JI78" s="677"/>
      <c r="JJ78" s="677"/>
      <c r="JK78" s="677"/>
      <c r="JL78" s="677"/>
      <c r="JM78" s="677"/>
      <c r="JN78" s="677"/>
      <c r="JO78" s="677"/>
      <c r="JP78" s="677"/>
      <c r="JQ78" s="677"/>
      <c r="JR78" s="677"/>
      <c r="JS78" s="677"/>
      <c r="JT78" s="677"/>
      <c r="JU78" s="677"/>
      <c r="JV78" s="677"/>
      <c r="JW78" s="677"/>
      <c r="JX78" s="677"/>
      <c r="JY78" s="677"/>
      <c r="JZ78" s="677"/>
      <c r="KA78" s="677"/>
      <c r="KB78" s="677"/>
      <c r="KC78" s="677"/>
      <c r="KD78" s="677"/>
      <c r="KE78" s="677"/>
      <c r="KF78" s="677"/>
      <c r="KG78" s="677"/>
      <c r="KH78" s="677"/>
      <c r="KI78" s="677"/>
      <c r="KJ78" s="677"/>
      <c r="KK78" s="677"/>
      <c r="KL78" s="677"/>
      <c r="KM78" s="677"/>
      <c r="KN78" s="677"/>
      <c r="KO78" s="677"/>
      <c r="KP78" s="677"/>
      <c r="KQ78" s="677"/>
      <c r="KR78" s="677"/>
      <c r="KS78" s="677"/>
      <c r="KT78" s="677"/>
      <c r="KU78" s="677"/>
      <c r="KV78" s="677"/>
      <c r="KW78" s="677"/>
      <c r="KX78" s="677"/>
      <c r="KY78" s="677"/>
      <c r="KZ78" s="677"/>
      <c r="LA78" s="677"/>
      <c r="LB78" s="677"/>
      <c r="LC78" s="677"/>
      <c r="LD78" s="677"/>
      <c r="LE78" s="677"/>
      <c r="LF78" s="677"/>
      <c r="LG78" s="677"/>
      <c r="LH78" s="677"/>
      <c r="LI78" s="677"/>
      <c r="LJ78" s="677"/>
      <c r="LK78" s="677"/>
      <c r="LL78" s="677"/>
      <c r="LM78" s="677"/>
      <c r="LN78" s="677"/>
      <c r="LO78" s="677"/>
      <c r="LP78" s="677"/>
      <c r="LQ78" s="677"/>
      <c r="LR78" s="677"/>
      <c r="LS78" s="677"/>
      <c r="LT78" s="677"/>
      <c r="LU78" s="677"/>
      <c r="LV78" s="677"/>
      <c r="LW78" s="677"/>
      <c r="LX78" s="677"/>
      <c r="LY78" s="677"/>
      <c r="LZ78" s="677"/>
      <c r="MA78" s="677"/>
      <c r="MB78" s="677"/>
      <c r="MC78" s="677"/>
      <c r="MD78" s="677"/>
      <c r="ME78" s="677"/>
      <c r="MF78" s="677"/>
      <c r="MG78" s="677"/>
      <c r="MH78" s="677"/>
      <c r="MI78" s="677"/>
      <c r="MJ78" s="677"/>
      <c r="MK78" s="677"/>
      <c r="ML78" s="677"/>
      <c r="MM78" s="677"/>
      <c r="MN78" s="677"/>
      <c r="MO78" s="677"/>
      <c r="MP78" s="677"/>
      <c r="MQ78" s="677"/>
      <c r="MR78" s="677"/>
      <c r="MS78" s="677"/>
      <c r="MT78" s="677"/>
      <c r="MU78" s="677"/>
      <c r="MV78" s="677"/>
      <c r="MW78" s="677"/>
      <c r="MX78" s="677"/>
      <c r="MY78" s="677"/>
      <c r="MZ78" s="677"/>
      <c r="NA78" s="677"/>
      <c r="NB78" s="677"/>
      <c r="NC78" s="677"/>
      <c r="ND78" s="677"/>
      <c r="NE78" s="677"/>
      <c r="NF78" s="677"/>
      <c r="NG78" s="677"/>
      <c r="NH78" s="677"/>
      <c r="NI78" s="677"/>
      <c r="NJ78" s="677"/>
      <c r="NK78" s="677"/>
      <c r="NL78" s="677"/>
      <c r="NM78" s="677"/>
      <c r="NN78" s="677"/>
      <c r="NO78" s="677"/>
      <c r="NP78" s="677"/>
      <c r="NQ78" s="677"/>
      <c r="NR78" s="677"/>
      <c r="NS78" s="677"/>
      <c r="NT78" s="677"/>
      <c r="NU78" s="677"/>
      <c r="NV78" s="677"/>
      <c r="NW78" s="677"/>
      <c r="NX78" s="677"/>
      <c r="NY78" s="677"/>
      <c r="NZ78" s="677"/>
      <c r="OA78" s="677"/>
      <c r="OB78" s="677"/>
      <c r="OC78" s="677"/>
      <c r="OD78" s="677"/>
      <c r="OE78" s="677"/>
      <c r="OF78" s="677"/>
      <c r="OG78" s="677"/>
      <c r="OH78" s="677"/>
      <c r="OI78" s="677"/>
      <c r="OJ78" s="677"/>
      <c r="OK78" s="677"/>
      <c r="OL78" s="677"/>
      <c r="OM78" s="677"/>
      <c r="ON78" s="677"/>
      <c r="OO78" s="677"/>
      <c r="OP78" s="677"/>
      <c r="OQ78" s="677"/>
      <c r="OR78" s="677"/>
      <c r="OS78" s="677"/>
      <c r="OT78" s="677"/>
      <c r="OU78" s="677"/>
      <c r="OV78" s="677"/>
      <c r="OW78" s="677"/>
      <c r="OX78" s="677"/>
      <c r="OY78" s="677"/>
      <c r="OZ78" s="677"/>
      <c r="PA78" s="677"/>
      <c r="PB78" s="677"/>
      <c r="PC78" s="677"/>
      <c r="PD78" s="677"/>
      <c r="PE78" s="677"/>
      <c r="PF78" s="677"/>
      <c r="PG78" s="677"/>
      <c r="PH78" s="677"/>
      <c r="PI78" s="677"/>
      <c r="PJ78" s="677"/>
      <c r="PK78" s="677"/>
      <c r="PL78" s="677"/>
      <c r="PM78" s="677"/>
      <c r="PN78" s="677"/>
      <c r="PO78" s="677"/>
      <c r="PP78" s="677"/>
      <c r="PQ78" s="677"/>
      <c r="PR78" s="677"/>
      <c r="PS78" s="677"/>
      <c r="PT78" s="677"/>
      <c r="PU78" s="677"/>
      <c r="PV78" s="677"/>
      <c r="PW78" s="677"/>
      <c r="PX78" s="677"/>
      <c r="PY78" s="677"/>
      <c r="PZ78" s="677"/>
      <c r="QA78" s="677"/>
      <c r="QB78" s="677"/>
      <c r="QC78" s="677"/>
      <c r="QD78" s="677"/>
      <c r="QE78" s="677"/>
      <c r="QF78" s="677"/>
      <c r="QG78" s="677"/>
      <c r="QH78" s="677"/>
      <c r="QI78" s="677"/>
      <c r="QJ78" s="677"/>
      <c r="QK78" s="677"/>
      <c r="QL78" s="677"/>
      <c r="QM78" s="677"/>
      <c r="QN78" s="677"/>
      <c r="QO78" s="677"/>
      <c r="QP78" s="677"/>
      <c r="QQ78" s="677"/>
      <c r="QR78" s="677"/>
      <c r="QS78" s="677"/>
      <c r="QT78" s="677"/>
      <c r="QU78" s="677"/>
      <c r="QV78" s="677"/>
      <c r="QW78" s="677"/>
      <c r="QX78" s="677"/>
      <c r="QY78" s="677"/>
      <c r="QZ78" s="677"/>
      <c r="RA78" s="677"/>
      <c r="RB78" s="677"/>
      <c r="RC78" s="677"/>
      <c r="RD78" s="677"/>
      <c r="RE78" s="677"/>
      <c r="RF78" s="677"/>
      <c r="RG78" s="677"/>
      <c r="RH78" s="677"/>
      <c r="RI78" s="677"/>
      <c r="RJ78" s="677"/>
      <c r="RK78" s="677"/>
      <c r="RL78" s="677"/>
      <c r="RM78" s="677"/>
      <c r="RN78" s="677"/>
      <c r="RO78" s="677"/>
      <c r="RP78" s="677"/>
      <c r="RQ78" s="677"/>
      <c r="RR78" s="677"/>
      <c r="RS78" s="677"/>
      <c r="RT78" s="677"/>
      <c r="RU78" s="677"/>
      <c r="RV78" s="677"/>
      <c r="RW78" s="677"/>
      <c r="RX78" s="677"/>
      <c r="RY78" s="677"/>
      <c r="RZ78" s="677"/>
      <c r="SA78" s="677"/>
      <c r="SB78" s="677"/>
      <c r="SC78" s="677"/>
      <c r="SD78" s="677"/>
      <c r="SE78" s="677"/>
      <c r="SF78" s="677"/>
      <c r="SG78" s="677"/>
      <c r="SH78" s="677"/>
      <c r="SI78" s="677"/>
      <c r="SJ78" s="677"/>
      <c r="SK78" s="677"/>
      <c r="SL78" s="677"/>
      <c r="SM78" s="677"/>
      <c r="SN78" s="677"/>
      <c r="SO78" s="677"/>
      <c r="SP78" s="677"/>
      <c r="SQ78" s="677"/>
      <c r="SR78" s="677"/>
      <c r="SS78" s="677"/>
      <c r="ST78" s="677"/>
      <c r="SU78" s="677"/>
      <c r="SV78" s="677"/>
      <c r="SW78" s="677"/>
      <c r="SX78" s="677"/>
      <c r="SY78" s="677"/>
      <c r="SZ78" s="677"/>
      <c r="TA78" s="677"/>
      <c r="TB78" s="677"/>
      <c r="TC78" s="677"/>
      <c r="TD78" s="677"/>
      <c r="TE78" s="677"/>
      <c r="TF78" s="677"/>
      <c r="TG78" s="677"/>
      <c r="TH78" s="677"/>
      <c r="TI78" s="677"/>
      <c r="TJ78" s="677"/>
      <c r="TK78" s="677"/>
      <c r="TL78" s="677"/>
      <c r="TM78" s="677"/>
      <c r="TN78" s="677"/>
      <c r="TO78" s="677"/>
      <c r="TP78" s="677"/>
      <c r="TQ78" s="677"/>
      <c r="TR78" s="677"/>
      <c r="TS78" s="677"/>
      <c r="TT78" s="677"/>
      <c r="TU78" s="677"/>
      <c r="TV78" s="677"/>
      <c r="TW78" s="677"/>
      <c r="TX78" s="677"/>
      <c r="TY78" s="677"/>
      <c r="TZ78" s="677"/>
      <c r="UA78" s="677"/>
      <c r="UB78" s="677"/>
      <c r="UC78" s="677"/>
      <c r="UD78" s="677"/>
      <c r="UE78" s="677"/>
      <c r="UF78" s="677"/>
      <c r="UG78" s="677"/>
      <c r="UH78" s="677"/>
      <c r="UI78" s="677"/>
      <c r="UJ78" s="677"/>
      <c r="UK78" s="677"/>
      <c r="UL78" s="677"/>
      <c r="UM78" s="677"/>
      <c r="UN78" s="677"/>
      <c r="UO78" s="677"/>
      <c r="UP78" s="677"/>
      <c r="UQ78" s="677"/>
      <c r="UR78" s="677"/>
      <c r="US78" s="677"/>
      <c r="UT78" s="677"/>
      <c r="UU78" s="677"/>
      <c r="UV78" s="677"/>
      <c r="UW78" s="677"/>
      <c r="UX78" s="677"/>
      <c r="UY78" s="677"/>
      <c r="UZ78" s="677"/>
      <c r="VA78" s="677"/>
      <c r="VB78" s="677"/>
      <c r="VC78" s="677"/>
      <c r="VD78" s="677"/>
      <c r="VE78" s="677"/>
      <c r="VF78" s="677"/>
      <c r="VG78" s="677"/>
      <c r="VH78" s="677"/>
      <c r="VI78" s="677"/>
      <c r="VJ78" s="677"/>
      <c r="VK78" s="677"/>
      <c r="VL78" s="677"/>
      <c r="VM78" s="677"/>
      <c r="VN78" s="677"/>
      <c r="VO78" s="677"/>
      <c r="VP78" s="677"/>
      <c r="VQ78" s="677"/>
      <c r="VR78" s="677"/>
      <c r="VS78" s="677"/>
      <c r="VT78" s="677"/>
      <c r="VU78" s="677"/>
      <c r="VV78" s="677"/>
      <c r="VW78" s="677"/>
      <c r="VX78" s="677"/>
      <c r="VY78" s="677"/>
      <c r="VZ78" s="677"/>
      <c r="WA78" s="677"/>
      <c r="WB78" s="677"/>
      <c r="WC78" s="677"/>
      <c r="WD78" s="677"/>
      <c r="WE78" s="677"/>
      <c r="WF78" s="677"/>
      <c r="WG78" s="677"/>
      <c r="WH78" s="677"/>
      <c r="WI78" s="677"/>
      <c r="WJ78" s="677"/>
      <c r="WK78" s="677"/>
      <c r="WL78" s="677"/>
      <c r="WM78" s="677"/>
      <c r="WN78" s="677"/>
      <c r="WO78" s="677"/>
      <c r="WP78" s="677"/>
      <c r="WQ78" s="677"/>
      <c r="WR78" s="677"/>
      <c r="WS78" s="677"/>
      <c r="WT78" s="677"/>
      <c r="WU78" s="677"/>
      <c r="WV78" s="677"/>
      <c r="WW78" s="677"/>
      <c r="WX78" s="677"/>
      <c r="WY78" s="677"/>
      <c r="WZ78" s="677"/>
      <c r="XA78" s="677"/>
      <c r="XB78" s="677"/>
      <c r="XC78" s="677"/>
      <c r="XD78" s="677"/>
      <c r="XE78" s="677"/>
      <c r="XF78" s="677"/>
      <c r="XG78" s="677"/>
      <c r="XH78" s="677"/>
      <c r="XI78" s="677"/>
      <c r="XJ78" s="677"/>
      <c r="XK78" s="677"/>
      <c r="XL78" s="677"/>
      <c r="XM78" s="677"/>
      <c r="XN78" s="677"/>
      <c r="XO78" s="677"/>
      <c r="XP78" s="677"/>
      <c r="XQ78" s="677"/>
      <c r="XR78" s="677"/>
      <c r="XS78" s="677"/>
      <c r="XT78" s="677"/>
      <c r="XU78" s="677"/>
      <c r="XV78" s="677"/>
      <c r="XW78" s="677"/>
      <c r="XX78" s="677"/>
      <c r="XY78" s="677"/>
      <c r="XZ78" s="677"/>
      <c r="YA78" s="677"/>
      <c r="YB78" s="677"/>
      <c r="YC78" s="677"/>
      <c r="YD78" s="677"/>
      <c r="YE78" s="677"/>
      <c r="YF78" s="677"/>
      <c r="YG78" s="677"/>
      <c r="YH78" s="677"/>
      <c r="YI78" s="677"/>
      <c r="YJ78" s="677"/>
      <c r="YK78" s="677"/>
      <c r="YL78" s="677"/>
      <c r="YM78" s="677"/>
      <c r="YN78" s="677"/>
      <c r="YO78" s="677"/>
      <c r="YP78" s="677"/>
      <c r="YQ78" s="677"/>
      <c r="YR78" s="677"/>
      <c r="YS78" s="677"/>
      <c r="YT78" s="677"/>
      <c r="YU78" s="677"/>
      <c r="YV78" s="677"/>
      <c r="YW78" s="677"/>
      <c r="YX78" s="677"/>
      <c r="YY78" s="677"/>
      <c r="YZ78" s="677"/>
      <c r="ZA78" s="677"/>
      <c r="ZB78" s="677"/>
      <c r="ZC78" s="677"/>
      <c r="ZD78" s="677"/>
      <c r="ZE78" s="677"/>
      <c r="ZF78" s="677"/>
      <c r="ZG78" s="677"/>
      <c r="ZH78" s="677"/>
      <c r="ZI78" s="677"/>
      <c r="ZJ78" s="677"/>
      <c r="ZK78" s="677"/>
      <c r="ZL78" s="677"/>
      <c r="ZM78" s="677"/>
      <c r="ZN78" s="677"/>
      <c r="ZO78" s="677"/>
      <c r="ZP78" s="677"/>
      <c r="ZQ78" s="677"/>
      <c r="ZR78" s="677"/>
      <c r="ZS78" s="677"/>
      <c r="ZT78" s="677"/>
      <c r="ZU78" s="677"/>
      <c r="ZV78" s="677"/>
      <c r="ZW78" s="677"/>
      <c r="ZX78" s="677"/>
      <c r="ZY78" s="677"/>
      <c r="ZZ78" s="677"/>
      <c r="AAA78" s="677"/>
      <c r="AAB78" s="677"/>
      <c r="AAC78" s="677"/>
      <c r="AAD78" s="677"/>
      <c r="AAE78" s="677"/>
      <c r="AAF78" s="677"/>
      <c r="AAG78" s="677"/>
      <c r="AAH78" s="677"/>
      <c r="AAI78" s="677"/>
      <c r="AAJ78" s="677"/>
      <c r="AAK78" s="677"/>
      <c r="AAL78" s="677"/>
      <c r="AAM78" s="677"/>
      <c r="AAN78" s="677"/>
      <c r="AAO78" s="677"/>
      <c r="AAP78" s="677"/>
      <c r="AAQ78" s="677"/>
      <c r="AAR78" s="677"/>
      <c r="AAS78" s="677"/>
      <c r="AAT78" s="677"/>
      <c r="AAU78" s="677"/>
      <c r="AAV78" s="677"/>
      <c r="AAW78" s="677"/>
      <c r="AAX78" s="677"/>
      <c r="AAY78" s="677"/>
      <c r="AAZ78" s="677"/>
      <c r="ABA78" s="677"/>
      <c r="ABB78" s="677"/>
      <c r="ABC78" s="677"/>
      <c r="ABD78" s="677"/>
      <c r="ABE78" s="677"/>
      <c r="ABF78" s="677"/>
      <c r="ABG78" s="677"/>
      <c r="ABH78" s="677"/>
      <c r="ABI78" s="677"/>
      <c r="ABJ78" s="677"/>
      <c r="ABK78" s="677"/>
      <c r="ABL78" s="677"/>
      <c r="ABM78" s="677"/>
      <c r="ABN78" s="677"/>
      <c r="ABO78" s="677"/>
      <c r="ABP78" s="677"/>
      <c r="ABQ78" s="677"/>
      <c r="ABR78" s="677"/>
      <c r="ABS78" s="677"/>
      <c r="ABT78" s="677"/>
      <c r="ABU78" s="677"/>
      <c r="ABV78" s="677"/>
      <c r="ABW78" s="677"/>
      <c r="ABX78" s="677"/>
      <c r="ABY78" s="677"/>
      <c r="ABZ78" s="677"/>
      <c r="ACA78" s="677"/>
      <c r="ACB78" s="677"/>
      <c r="ACC78" s="677"/>
      <c r="ACD78" s="677"/>
      <c r="ACE78" s="677"/>
      <c r="ACF78" s="677"/>
      <c r="ACG78" s="677"/>
      <c r="ACH78" s="677"/>
      <c r="ACI78" s="677"/>
      <c r="ACJ78" s="677"/>
      <c r="ACK78" s="677"/>
      <c r="ACL78" s="677"/>
      <c r="ACM78" s="677"/>
      <c r="ACN78" s="677"/>
      <c r="ACO78" s="677"/>
      <c r="ACP78" s="677"/>
      <c r="ACQ78" s="677"/>
      <c r="ACR78" s="677"/>
      <c r="ACS78" s="677"/>
      <c r="ACT78" s="677"/>
      <c r="ACU78" s="677"/>
      <c r="ACV78" s="677"/>
      <c r="ACW78" s="677"/>
      <c r="ACX78" s="677"/>
      <c r="ACY78" s="677"/>
      <c r="ACZ78" s="677"/>
      <c r="ADA78" s="677"/>
      <c r="ADB78" s="677"/>
      <c r="ADC78" s="677"/>
      <c r="ADD78" s="677"/>
      <c r="ADE78" s="677"/>
      <c r="ADF78" s="677"/>
      <c r="ADG78" s="677"/>
      <c r="ADH78" s="677"/>
      <c r="ADI78" s="677"/>
      <c r="ADJ78" s="677"/>
      <c r="ADK78" s="677"/>
      <c r="ADL78" s="677"/>
      <c r="ADM78" s="677"/>
      <c r="ADN78" s="677"/>
      <c r="ADO78" s="677"/>
      <c r="ADP78" s="677"/>
      <c r="ADQ78" s="677"/>
      <c r="ADR78" s="677"/>
      <c r="ADS78" s="677"/>
      <c r="ADT78" s="677"/>
      <c r="ADU78" s="677"/>
      <c r="ADV78" s="677"/>
      <c r="ADW78" s="677"/>
      <c r="ADX78" s="677"/>
      <c r="ADY78" s="677"/>
      <c r="ADZ78" s="677"/>
      <c r="AEA78" s="677"/>
      <c r="AEB78" s="677"/>
      <c r="AEC78" s="677"/>
      <c r="AED78" s="677"/>
      <c r="AEE78" s="677"/>
      <c r="AEF78" s="677"/>
      <c r="AEG78" s="677"/>
      <c r="AEH78" s="677"/>
      <c r="AEI78" s="677"/>
      <c r="AEJ78" s="677"/>
      <c r="AEK78" s="677"/>
      <c r="AEL78" s="677"/>
      <c r="AEM78" s="677"/>
      <c r="AEN78" s="677"/>
      <c r="AEO78" s="677"/>
      <c r="AEP78" s="677"/>
      <c r="AEQ78" s="677"/>
      <c r="AER78" s="677"/>
      <c r="AES78" s="677"/>
      <c r="AET78" s="677"/>
      <c r="AEU78" s="677"/>
      <c r="AEV78" s="677"/>
      <c r="AEW78" s="677"/>
      <c r="AEX78" s="677"/>
      <c r="AEY78" s="677"/>
      <c r="AEZ78" s="677"/>
      <c r="AFA78" s="677"/>
      <c r="AFB78" s="677"/>
      <c r="AFC78" s="677"/>
      <c r="AFD78" s="677"/>
      <c r="AFE78" s="677"/>
      <c r="AFF78" s="677"/>
      <c r="AFG78" s="677"/>
      <c r="AFH78" s="677"/>
      <c r="AFI78" s="677"/>
      <c r="AFJ78" s="677"/>
      <c r="AFK78" s="677"/>
      <c r="AFL78" s="677"/>
      <c r="AFM78" s="677"/>
      <c r="AFN78" s="677"/>
      <c r="AFO78" s="677"/>
      <c r="AFP78" s="677"/>
      <c r="AFQ78" s="677"/>
      <c r="AFR78" s="677"/>
      <c r="AFS78" s="677"/>
      <c r="AFT78" s="677"/>
      <c r="AFU78" s="677"/>
      <c r="AFV78" s="677"/>
      <c r="AFW78" s="677"/>
      <c r="AFX78" s="677"/>
      <c r="AFY78" s="677"/>
      <c r="AFZ78" s="677"/>
      <c r="AGA78" s="677"/>
      <c r="AGB78" s="677"/>
      <c r="AGC78" s="677"/>
      <c r="AGD78" s="677"/>
      <c r="AGE78" s="677"/>
      <c r="AGF78" s="677"/>
      <c r="AGG78" s="677"/>
      <c r="AGH78" s="677"/>
      <c r="AGI78" s="677"/>
      <c r="AGJ78" s="677"/>
      <c r="AGK78" s="677"/>
      <c r="AGL78" s="677"/>
      <c r="AGM78" s="677"/>
      <c r="AGN78" s="677"/>
      <c r="AGO78" s="677"/>
      <c r="AGP78" s="677"/>
      <c r="AGQ78" s="677"/>
      <c r="AGR78" s="677"/>
      <c r="AGS78" s="677"/>
      <c r="AGT78" s="677"/>
      <c r="AGU78" s="677"/>
      <c r="AGV78" s="677"/>
      <c r="AGW78" s="677"/>
      <c r="AGX78" s="677"/>
      <c r="AGY78" s="677"/>
      <c r="AGZ78" s="677"/>
      <c r="AHA78" s="677"/>
      <c r="AHB78" s="677"/>
      <c r="AHC78" s="677"/>
      <c r="AHD78" s="677"/>
      <c r="AHE78" s="677"/>
      <c r="AHF78" s="677"/>
      <c r="AHG78" s="677"/>
      <c r="AHH78" s="677"/>
      <c r="AHI78" s="677"/>
      <c r="AHJ78" s="677"/>
      <c r="AHK78" s="677"/>
      <c r="AHL78" s="677"/>
      <c r="AHM78" s="677"/>
      <c r="AHN78" s="677"/>
      <c r="AHO78" s="677"/>
      <c r="AHP78" s="677"/>
      <c r="AHQ78" s="677"/>
      <c r="AHR78" s="677"/>
      <c r="AHS78" s="677"/>
      <c r="AHT78" s="677"/>
      <c r="AHU78" s="677"/>
      <c r="AHV78" s="677"/>
      <c r="AHW78" s="677"/>
      <c r="AHX78" s="677"/>
      <c r="AHY78" s="677"/>
      <c r="AHZ78" s="677"/>
      <c r="AIA78" s="677"/>
      <c r="AIB78" s="677"/>
      <c r="AIC78" s="677"/>
      <c r="AID78" s="677"/>
      <c r="AIE78" s="677"/>
      <c r="AIF78" s="677"/>
      <c r="AIG78" s="677"/>
      <c r="AIH78" s="677"/>
      <c r="AII78" s="677"/>
      <c r="AIJ78" s="677"/>
      <c r="AIK78" s="677"/>
      <c r="AIL78" s="677"/>
      <c r="AIM78" s="677"/>
      <c r="AIN78" s="677"/>
      <c r="AIO78" s="677"/>
      <c r="AIP78" s="677"/>
      <c r="AIQ78" s="677"/>
      <c r="AIR78" s="677"/>
      <c r="AIS78" s="677"/>
      <c r="AIT78" s="677"/>
      <c r="AIU78" s="677"/>
      <c r="AIV78" s="677"/>
      <c r="AIW78" s="677"/>
      <c r="AIX78" s="677"/>
      <c r="AIY78" s="677"/>
      <c r="AIZ78" s="677"/>
      <c r="AJA78" s="677"/>
      <c r="AJB78" s="677"/>
      <c r="AJC78" s="677"/>
      <c r="AJD78" s="677"/>
      <c r="AJE78" s="677"/>
      <c r="AJF78" s="677"/>
      <c r="AJG78" s="677"/>
      <c r="AJH78" s="677"/>
      <c r="AJI78" s="677"/>
      <c r="AJJ78" s="677"/>
      <c r="AJK78" s="677"/>
      <c r="AJL78" s="677"/>
      <c r="AJM78" s="677"/>
      <c r="AJN78" s="677"/>
      <c r="AJO78" s="677"/>
      <c r="AJP78" s="677"/>
      <c r="AJQ78" s="677"/>
      <c r="AJR78" s="677"/>
      <c r="AJS78" s="677"/>
      <c r="AJT78" s="677"/>
      <c r="AJU78" s="677"/>
      <c r="AJV78" s="677"/>
      <c r="AJW78" s="677"/>
      <c r="AJX78" s="677"/>
      <c r="AJY78" s="677"/>
      <c r="AJZ78" s="677"/>
      <c r="AKA78" s="677"/>
      <c r="AKB78" s="677"/>
      <c r="AKC78" s="677"/>
      <c r="AKD78" s="677"/>
      <c r="AKE78" s="677"/>
      <c r="AKF78" s="677"/>
      <c r="AKG78" s="677"/>
      <c r="AKH78" s="677"/>
      <c r="AKI78" s="677"/>
      <c r="AKJ78" s="677"/>
      <c r="AKK78" s="677"/>
      <c r="AKL78" s="677"/>
      <c r="AKM78" s="677"/>
      <c r="AKN78" s="677"/>
      <c r="AKO78" s="677"/>
      <c r="AKP78" s="677"/>
      <c r="AKQ78" s="677"/>
      <c r="AKR78" s="677"/>
      <c r="AKS78" s="677"/>
      <c r="AKT78" s="677"/>
      <c r="AKU78" s="677"/>
      <c r="AKV78" s="677"/>
      <c r="AKW78" s="677"/>
      <c r="AKX78" s="677"/>
      <c r="AKY78" s="677"/>
      <c r="AKZ78" s="677"/>
      <c r="ALA78" s="677"/>
      <c r="ALB78" s="677"/>
      <c r="ALC78" s="677"/>
      <c r="ALD78" s="677"/>
      <c r="ALE78" s="677"/>
      <c r="ALF78" s="677"/>
      <c r="ALG78" s="677"/>
      <c r="ALH78" s="677"/>
      <c r="ALI78" s="677"/>
      <c r="ALJ78" s="677"/>
      <c r="ALK78" s="677"/>
      <c r="ALL78" s="677"/>
      <c r="ALM78" s="677"/>
      <c r="ALN78" s="677"/>
      <c r="ALO78" s="677"/>
      <c r="ALP78" s="677"/>
      <c r="ALQ78" s="677"/>
      <c r="ALR78" s="677"/>
      <c r="ALS78" s="677"/>
      <c r="ALT78" s="677"/>
      <c r="ALU78" s="677"/>
      <c r="ALV78" s="677"/>
      <c r="ALW78" s="677"/>
      <c r="ALX78" s="677"/>
      <c r="ALY78" s="677"/>
      <c r="ALZ78" s="677"/>
      <c r="AMA78" s="677"/>
      <c r="AMB78" s="677"/>
      <c r="AMC78" s="677"/>
      <c r="AMD78" s="677"/>
      <c r="AME78" s="677"/>
      <c r="AMF78" s="677"/>
      <c r="AMG78" s="677"/>
      <c r="AMH78" s="677"/>
      <c r="AMI78" s="677"/>
      <c r="AMJ78" s="677"/>
      <c r="AMK78" s="677"/>
      <c r="AML78" s="677"/>
      <c r="AMM78" s="677"/>
      <c r="AMN78" s="677"/>
      <c r="AMO78" s="677"/>
      <c r="AMP78" s="677"/>
      <c r="AMQ78" s="677"/>
      <c r="AMR78" s="677"/>
      <c r="AMS78" s="677"/>
      <c r="AMT78" s="677"/>
      <c r="AMU78" s="677"/>
      <c r="AMV78" s="677"/>
      <c r="AMW78" s="677"/>
      <c r="AMX78" s="677"/>
      <c r="AMY78" s="677"/>
      <c r="AMZ78" s="677"/>
      <c r="ANA78" s="677"/>
      <c r="ANB78" s="677"/>
      <c r="ANC78" s="677"/>
      <c r="AND78" s="677"/>
      <c r="ANE78" s="677"/>
      <c r="ANF78" s="677"/>
      <c r="ANG78" s="677"/>
      <c r="ANH78" s="677"/>
      <c r="ANI78" s="677"/>
      <c r="ANJ78" s="677"/>
      <c r="ANK78" s="677"/>
      <c r="ANL78" s="677"/>
      <c r="ANM78" s="677"/>
      <c r="ANN78" s="677"/>
      <c r="ANO78" s="677"/>
      <c r="ANP78" s="677"/>
      <c r="ANQ78" s="677"/>
      <c r="ANR78" s="677"/>
      <c r="ANS78" s="677"/>
      <c r="ANT78" s="677"/>
      <c r="ANU78" s="677"/>
      <c r="ANV78" s="677"/>
      <c r="ANW78" s="677"/>
      <c r="ANX78" s="677"/>
      <c r="ANY78" s="677"/>
      <c r="ANZ78" s="677"/>
      <c r="AOA78" s="677"/>
      <c r="AOB78" s="677"/>
      <c r="AOC78" s="677"/>
      <c r="AOD78" s="677"/>
      <c r="AOE78" s="677"/>
      <c r="AOF78" s="677"/>
      <c r="AOG78" s="677"/>
      <c r="AOH78" s="677"/>
      <c r="AOI78" s="677"/>
      <c r="AOJ78" s="677"/>
      <c r="AOK78" s="677"/>
      <c r="AOL78" s="677"/>
      <c r="AOM78" s="677"/>
      <c r="AON78" s="677"/>
      <c r="AOO78" s="677"/>
      <c r="AOP78" s="677"/>
      <c r="AOQ78" s="677"/>
      <c r="AOR78" s="677"/>
      <c r="AOS78" s="677"/>
      <c r="AOT78" s="677"/>
      <c r="AOU78" s="677"/>
      <c r="AOV78" s="677"/>
      <c r="AOW78" s="677"/>
      <c r="AOX78" s="677"/>
      <c r="AOY78" s="677"/>
      <c r="AOZ78" s="677"/>
      <c r="APA78" s="677"/>
      <c r="APB78" s="677"/>
      <c r="APC78" s="677"/>
      <c r="APD78" s="677"/>
      <c r="APE78" s="677"/>
      <c r="APF78" s="677"/>
      <c r="APG78" s="677"/>
      <c r="APH78" s="677"/>
      <c r="API78" s="677"/>
      <c r="APJ78" s="677"/>
      <c r="APK78" s="677"/>
      <c r="APL78" s="677"/>
      <c r="APM78" s="677"/>
      <c r="APN78" s="677"/>
      <c r="APO78" s="677"/>
      <c r="APP78" s="677"/>
      <c r="APQ78" s="677"/>
      <c r="APR78" s="677"/>
      <c r="APS78" s="677"/>
      <c r="APT78" s="677"/>
      <c r="APU78" s="677"/>
      <c r="APV78" s="677"/>
      <c r="APW78" s="677"/>
      <c r="APX78" s="677"/>
      <c r="APY78" s="677"/>
      <c r="APZ78" s="677"/>
      <c r="AQA78" s="677"/>
      <c r="AQB78" s="677"/>
      <c r="AQC78" s="677"/>
      <c r="AQD78" s="677"/>
      <c r="AQE78" s="677"/>
      <c r="AQF78" s="677"/>
      <c r="AQG78" s="677"/>
      <c r="AQH78" s="677"/>
      <c r="AQI78" s="677"/>
      <c r="AQJ78" s="677"/>
      <c r="AQK78" s="677"/>
      <c r="AQL78" s="677"/>
      <c r="AQM78" s="677"/>
      <c r="AQN78" s="677"/>
      <c r="AQO78" s="677"/>
      <c r="AQP78" s="677"/>
      <c r="AQQ78" s="677"/>
      <c r="AQR78" s="677"/>
      <c r="AQS78" s="677"/>
      <c r="AQT78" s="677"/>
      <c r="AQU78" s="677"/>
      <c r="AQV78" s="677"/>
      <c r="AQW78" s="677"/>
      <c r="AQX78" s="677"/>
      <c r="AQY78" s="677"/>
      <c r="AQZ78" s="677"/>
      <c r="ARA78" s="677"/>
      <c r="ARB78" s="677"/>
      <c r="ARC78" s="677"/>
      <c r="ARD78" s="677"/>
      <c r="ARE78" s="677"/>
      <c r="ARF78" s="677"/>
      <c r="ARG78" s="677"/>
      <c r="ARH78" s="677"/>
      <c r="ARI78" s="677"/>
      <c r="ARJ78" s="677"/>
      <c r="ARK78" s="677"/>
      <c r="ARL78" s="677"/>
      <c r="ARM78" s="677"/>
      <c r="ARN78" s="677"/>
      <c r="ARO78" s="677"/>
      <c r="ARP78" s="677"/>
      <c r="ARQ78" s="677"/>
      <c r="ARR78" s="677"/>
      <c r="ARS78" s="677"/>
      <c r="ART78" s="677"/>
      <c r="ARU78" s="677"/>
      <c r="ARV78" s="677"/>
      <c r="ARW78" s="677"/>
      <c r="ARX78" s="677"/>
      <c r="ARY78" s="677"/>
      <c r="ARZ78" s="677"/>
      <c r="ASA78" s="677"/>
      <c r="ASB78" s="677"/>
      <c r="ASC78" s="677"/>
      <c r="ASD78" s="677"/>
      <c r="ASE78" s="677"/>
      <c r="ASF78" s="677"/>
      <c r="ASG78" s="677"/>
      <c r="ASH78" s="677"/>
      <c r="ASI78" s="677"/>
      <c r="ASJ78" s="677"/>
      <c r="ASK78" s="677"/>
      <c r="ASL78" s="677"/>
      <c r="ASM78" s="677"/>
      <c r="ASN78" s="677"/>
      <c r="ASO78" s="677"/>
      <c r="ASP78" s="677"/>
      <c r="ASQ78" s="677"/>
      <c r="ASR78" s="677"/>
      <c r="ASS78" s="677"/>
      <c r="AST78" s="677"/>
      <c r="ASU78" s="677"/>
      <c r="ASV78" s="677"/>
      <c r="ASW78" s="677"/>
      <c r="ASX78" s="677"/>
      <c r="ASY78" s="677"/>
      <c r="ASZ78" s="677"/>
      <c r="ATA78" s="677"/>
      <c r="ATB78" s="677"/>
      <c r="ATC78" s="677"/>
      <c r="ATD78" s="677"/>
      <c r="ATE78" s="677"/>
      <c r="ATF78" s="677"/>
      <c r="ATG78" s="677"/>
      <c r="ATH78" s="677"/>
      <c r="ATI78" s="677"/>
      <c r="ATJ78" s="677"/>
      <c r="ATK78" s="677"/>
      <c r="ATL78" s="677"/>
      <c r="ATM78" s="677"/>
      <c r="ATN78" s="677"/>
      <c r="ATO78" s="677"/>
      <c r="ATP78" s="677"/>
      <c r="ATQ78" s="677"/>
      <c r="ATR78" s="677"/>
      <c r="ATS78" s="677"/>
      <c r="ATT78" s="677"/>
      <c r="ATU78" s="677"/>
      <c r="ATV78" s="677"/>
      <c r="ATW78" s="677"/>
      <c r="ATX78" s="677"/>
      <c r="ATY78" s="677"/>
      <c r="ATZ78" s="677"/>
      <c r="AUA78" s="677"/>
      <c r="AUB78" s="677"/>
      <c r="AUC78" s="677"/>
      <c r="AUD78" s="677"/>
      <c r="AUE78" s="677"/>
      <c r="AUF78" s="677"/>
      <c r="AUG78" s="677"/>
      <c r="AUH78" s="677"/>
      <c r="AUI78" s="677"/>
      <c r="AUJ78" s="677"/>
      <c r="AUK78" s="677"/>
      <c r="AUL78" s="677"/>
      <c r="AUM78" s="677"/>
      <c r="AUN78" s="677"/>
      <c r="AUO78" s="677"/>
      <c r="AUP78" s="677"/>
      <c r="AUQ78" s="677"/>
      <c r="AUR78" s="677"/>
      <c r="AUS78" s="677"/>
      <c r="AUT78" s="677"/>
      <c r="AUU78" s="677"/>
      <c r="AUV78" s="677"/>
      <c r="AUW78" s="677"/>
      <c r="AUX78" s="677"/>
      <c r="AUY78" s="677"/>
      <c r="AUZ78" s="677"/>
      <c r="AVA78" s="677"/>
      <c r="AVB78" s="677"/>
      <c r="AVC78" s="677"/>
      <c r="AVD78" s="677"/>
      <c r="AVE78" s="677"/>
      <c r="AVF78" s="677"/>
      <c r="AVG78" s="677"/>
      <c r="AVH78" s="677"/>
      <c r="AVI78" s="677"/>
      <c r="AVJ78" s="677"/>
      <c r="AVK78" s="677"/>
      <c r="AVL78" s="677"/>
      <c r="AVM78" s="677"/>
      <c r="AVN78" s="677"/>
      <c r="AVO78" s="677"/>
      <c r="AVP78" s="677"/>
      <c r="AVQ78" s="677"/>
      <c r="AVR78" s="677"/>
      <c r="AVS78" s="677"/>
      <c r="AVT78" s="677"/>
      <c r="AVU78" s="677"/>
      <c r="AVV78" s="677"/>
      <c r="AVW78" s="677"/>
      <c r="AVX78" s="677"/>
      <c r="AVY78" s="677"/>
      <c r="AVZ78" s="677"/>
      <c r="AWA78" s="677"/>
      <c r="AWB78" s="677"/>
      <c r="AWC78" s="677"/>
      <c r="AWD78" s="677"/>
      <c r="AWE78" s="677"/>
      <c r="AWF78" s="677"/>
      <c r="AWG78" s="677"/>
      <c r="AWH78" s="677"/>
      <c r="AWI78" s="677"/>
      <c r="AWJ78" s="677"/>
      <c r="AWK78" s="677"/>
      <c r="AWL78" s="677"/>
      <c r="AWM78" s="677"/>
      <c r="AWN78" s="677"/>
      <c r="AWO78" s="677"/>
      <c r="AWP78" s="677"/>
      <c r="AWQ78" s="677"/>
      <c r="AWR78" s="677"/>
      <c r="AWS78" s="677"/>
      <c r="AWT78" s="677"/>
      <c r="AWU78" s="677"/>
      <c r="AWV78" s="677"/>
      <c r="AWW78" s="677"/>
      <c r="AWX78" s="677"/>
      <c r="AWY78" s="677"/>
      <c r="AWZ78" s="677"/>
      <c r="AXA78" s="677"/>
      <c r="AXB78" s="677"/>
      <c r="AXC78" s="677"/>
      <c r="AXD78" s="677"/>
      <c r="AXE78" s="677"/>
      <c r="AXF78" s="677"/>
      <c r="AXG78" s="677"/>
      <c r="AXH78" s="677"/>
      <c r="AXI78" s="677"/>
      <c r="AXJ78" s="677"/>
      <c r="AXK78" s="677"/>
      <c r="AXL78" s="677"/>
      <c r="AXM78" s="677"/>
      <c r="AXN78" s="677"/>
      <c r="AXO78" s="677"/>
      <c r="AXP78" s="677"/>
      <c r="AXQ78" s="677"/>
      <c r="AXR78" s="677"/>
      <c r="AXS78" s="677"/>
      <c r="AXT78" s="677"/>
      <c r="AXU78" s="677"/>
      <c r="AXV78" s="677"/>
      <c r="AXW78" s="677"/>
      <c r="AXX78" s="677"/>
      <c r="AXY78" s="677"/>
      <c r="AXZ78" s="677"/>
      <c r="AYA78" s="677"/>
      <c r="AYB78" s="677"/>
      <c r="AYC78" s="677"/>
      <c r="AYD78" s="677"/>
      <c r="AYE78" s="677"/>
      <c r="AYF78" s="677"/>
      <c r="AYG78" s="677"/>
      <c r="AYH78" s="677"/>
      <c r="AYI78" s="677"/>
      <c r="AYJ78" s="677"/>
      <c r="AYK78" s="677"/>
      <c r="AYL78" s="677"/>
      <c r="AYM78" s="677"/>
      <c r="AYN78" s="677"/>
      <c r="AYO78" s="677"/>
      <c r="AYP78" s="677"/>
      <c r="AYQ78" s="677"/>
      <c r="AYR78" s="677"/>
      <c r="AYS78" s="677"/>
      <c r="AYT78" s="677"/>
      <c r="AYU78" s="677"/>
      <c r="AYV78" s="677"/>
      <c r="AYW78" s="677"/>
      <c r="AYX78" s="677"/>
      <c r="AYY78" s="677"/>
      <c r="AYZ78" s="677"/>
      <c r="AZA78" s="677"/>
      <c r="AZB78" s="677"/>
      <c r="AZC78" s="677"/>
      <c r="AZD78" s="677"/>
      <c r="AZE78" s="677"/>
      <c r="AZF78" s="677"/>
      <c r="AZG78" s="677"/>
      <c r="AZH78" s="677"/>
      <c r="AZI78" s="677"/>
      <c r="AZJ78" s="677"/>
      <c r="AZK78" s="677"/>
      <c r="AZL78" s="677"/>
      <c r="AZM78" s="677"/>
      <c r="AZN78" s="677"/>
      <c r="AZO78" s="677"/>
      <c r="AZP78" s="677"/>
      <c r="AZQ78" s="677"/>
      <c r="AZR78" s="677"/>
      <c r="AZS78" s="677"/>
      <c r="AZT78" s="677"/>
      <c r="AZU78" s="677"/>
      <c r="AZV78" s="677"/>
      <c r="AZW78" s="677"/>
      <c r="AZX78" s="677"/>
      <c r="AZY78" s="677"/>
      <c r="AZZ78" s="677"/>
      <c r="BAA78" s="677"/>
      <c r="BAB78" s="677"/>
      <c r="BAC78" s="677"/>
      <c r="BAD78" s="677"/>
      <c r="BAE78" s="677"/>
      <c r="BAF78" s="677"/>
      <c r="BAG78" s="677"/>
      <c r="BAH78" s="677"/>
      <c r="BAI78" s="677"/>
      <c r="BAJ78" s="677"/>
      <c r="BAK78" s="677"/>
      <c r="BAL78" s="677"/>
      <c r="BAM78" s="677"/>
      <c r="BAN78" s="677"/>
      <c r="BAO78" s="677"/>
      <c r="BAP78" s="677"/>
      <c r="BAQ78" s="677"/>
      <c r="BAR78" s="677"/>
      <c r="BAS78" s="677"/>
      <c r="BAT78" s="677"/>
      <c r="BAU78" s="677"/>
      <c r="BAV78" s="677"/>
      <c r="BAW78" s="677"/>
      <c r="BAX78" s="677"/>
      <c r="BAY78" s="677"/>
      <c r="BAZ78" s="677"/>
      <c r="BBA78" s="677"/>
      <c r="BBB78" s="677"/>
      <c r="BBC78" s="677"/>
      <c r="BBD78" s="677"/>
      <c r="BBE78" s="677"/>
      <c r="BBF78" s="677"/>
      <c r="BBG78" s="677"/>
      <c r="BBH78" s="677"/>
      <c r="BBI78" s="677"/>
      <c r="BBJ78" s="677"/>
      <c r="BBK78" s="677"/>
      <c r="BBL78" s="677"/>
      <c r="BBM78" s="677"/>
      <c r="BBN78" s="677"/>
      <c r="BBO78" s="677"/>
      <c r="BBP78" s="677"/>
      <c r="BBQ78" s="677"/>
      <c r="BBR78" s="677"/>
      <c r="BBS78" s="677"/>
      <c r="BBT78" s="677"/>
      <c r="BBU78" s="677"/>
      <c r="BBV78" s="677"/>
      <c r="BBW78" s="677"/>
      <c r="BBX78" s="677"/>
      <c r="BBY78" s="677"/>
      <c r="BBZ78" s="677"/>
      <c r="BCA78" s="677"/>
      <c r="BCB78" s="677"/>
      <c r="BCC78" s="677"/>
      <c r="BCD78" s="677"/>
      <c r="BCE78" s="677"/>
      <c r="BCF78" s="677"/>
      <c r="BCG78" s="677"/>
      <c r="BCH78" s="677"/>
      <c r="BCI78" s="677"/>
      <c r="BCJ78" s="677"/>
      <c r="BCK78" s="677"/>
      <c r="BCL78" s="677"/>
      <c r="BCM78" s="677"/>
      <c r="BCN78" s="677"/>
      <c r="BCO78" s="677"/>
      <c r="BCP78" s="677"/>
      <c r="BCQ78" s="677"/>
      <c r="BCR78" s="677"/>
      <c r="BCS78" s="677"/>
      <c r="BCT78" s="677"/>
      <c r="BCU78" s="677"/>
      <c r="BCV78" s="677"/>
      <c r="BCW78" s="677"/>
      <c r="BCX78" s="677"/>
      <c r="BCY78" s="677"/>
      <c r="BCZ78" s="677"/>
      <c r="BDA78" s="677"/>
      <c r="BDB78" s="677"/>
      <c r="BDC78" s="677"/>
      <c r="BDD78" s="677"/>
      <c r="BDE78" s="677"/>
      <c r="BDF78" s="677"/>
      <c r="BDG78" s="677"/>
      <c r="BDH78" s="677"/>
      <c r="BDI78" s="677"/>
      <c r="BDJ78" s="677"/>
      <c r="BDK78" s="677"/>
      <c r="BDL78" s="677"/>
      <c r="BDM78" s="677"/>
      <c r="BDN78" s="677"/>
      <c r="BDO78" s="677"/>
      <c r="BDP78" s="677"/>
      <c r="BDQ78" s="677"/>
      <c r="BDR78" s="677"/>
      <c r="BDS78" s="677"/>
      <c r="BDT78" s="677"/>
      <c r="BDU78" s="677"/>
      <c r="BDV78" s="677"/>
      <c r="BDW78" s="677"/>
      <c r="BDX78" s="677"/>
      <c r="BDY78" s="677"/>
      <c r="BDZ78" s="677"/>
      <c r="BEA78" s="677"/>
      <c r="BEB78" s="677"/>
      <c r="BEC78" s="677"/>
      <c r="BED78" s="677"/>
      <c r="BEE78" s="677"/>
      <c r="BEF78" s="677"/>
      <c r="BEG78" s="677"/>
      <c r="BEH78" s="677"/>
      <c r="BEI78" s="677"/>
      <c r="BEJ78" s="677"/>
      <c r="BEK78" s="677"/>
      <c r="BEL78" s="677"/>
      <c r="BEM78" s="677"/>
      <c r="BEN78" s="677"/>
      <c r="BEO78" s="677"/>
      <c r="BEP78" s="677"/>
      <c r="BEQ78" s="677"/>
      <c r="BER78" s="677"/>
      <c r="BES78" s="677"/>
      <c r="BET78" s="677"/>
      <c r="BEU78" s="677"/>
      <c r="BEV78" s="677"/>
      <c r="BEW78" s="677"/>
      <c r="BEX78" s="677"/>
      <c r="BEY78" s="677"/>
      <c r="BEZ78" s="677"/>
      <c r="BFA78" s="677"/>
      <c r="BFB78" s="677"/>
      <c r="BFC78" s="677"/>
      <c r="BFD78" s="677"/>
      <c r="BFE78" s="677"/>
      <c r="BFF78" s="677"/>
      <c r="BFG78" s="677"/>
      <c r="BFH78" s="677"/>
      <c r="BFI78" s="677"/>
      <c r="BFJ78" s="677"/>
      <c r="BFK78" s="677"/>
      <c r="BFL78" s="677"/>
      <c r="BFM78" s="677"/>
      <c r="BFN78" s="677"/>
      <c r="BFO78" s="677"/>
      <c r="BFP78" s="677"/>
      <c r="BFQ78" s="677"/>
      <c r="BFR78" s="677"/>
      <c r="BFS78" s="677"/>
      <c r="BFT78" s="677"/>
      <c r="BFU78" s="677"/>
      <c r="BFV78" s="677"/>
      <c r="BFW78" s="677"/>
      <c r="BFX78" s="677"/>
      <c r="BFY78" s="677"/>
      <c r="BFZ78" s="677"/>
      <c r="BGA78" s="677"/>
      <c r="BGB78" s="677"/>
      <c r="BGC78" s="677"/>
      <c r="BGD78" s="677"/>
      <c r="BGE78" s="677"/>
      <c r="BGF78" s="677"/>
      <c r="BGG78" s="677"/>
      <c r="BGH78" s="677"/>
      <c r="BGI78" s="677"/>
      <c r="BGJ78" s="677"/>
      <c r="BGK78" s="677"/>
      <c r="BGL78" s="677"/>
      <c r="BGM78" s="677"/>
      <c r="BGN78" s="677"/>
      <c r="BGO78" s="677"/>
      <c r="BGP78" s="677"/>
      <c r="BGQ78" s="677"/>
      <c r="BGR78" s="677"/>
      <c r="BGS78" s="677"/>
      <c r="BGT78" s="677"/>
      <c r="BGU78" s="677"/>
      <c r="BGV78" s="677"/>
      <c r="BGW78" s="677"/>
      <c r="BGX78" s="677"/>
      <c r="BGY78" s="677"/>
      <c r="BGZ78" s="677"/>
      <c r="BHA78" s="677"/>
      <c r="BHB78" s="677"/>
      <c r="BHC78" s="677"/>
      <c r="BHD78" s="677"/>
      <c r="BHE78" s="677"/>
      <c r="BHF78" s="677"/>
      <c r="BHG78" s="677"/>
      <c r="BHH78" s="677"/>
      <c r="BHI78" s="677"/>
      <c r="BHJ78" s="677"/>
      <c r="BHK78" s="677"/>
      <c r="BHL78" s="677"/>
      <c r="BHM78" s="677"/>
      <c r="BHN78" s="677"/>
      <c r="BHO78" s="677"/>
      <c r="BHP78" s="677"/>
      <c r="BHQ78" s="677"/>
      <c r="BHR78" s="677"/>
      <c r="BHS78" s="677"/>
      <c r="BHT78" s="677"/>
      <c r="BHU78" s="677"/>
      <c r="BHV78" s="677"/>
      <c r="BHW78" s="677"/>
      <c r="BHX78" s="677"/>
      <c r="BHY78" s="677"/>
      <c r="BHZ78" s="677"/>
      <c r="BIA78" s="677"/>
      <c r="BIB78" s="677"/>
      <c r="BIC78" s="677"/>
      <c r="BID78" s="677"/>
      <c r="BIE78" s="677"/>
      <c r="BIF78" s="677"/>
      <c r="BIG78" s="677"/>
      <c r="BIH78" s="677"/>
      <c r="BII78" s="677"/>
      <c r="BIJ78" s="677"/>
      <c r="BIK78" s="677"/>
      <c r="BIL78" s="677"/>
      <c r="BIM78" s="677"/>
      <c r="BIN78" s="677"/>
      <c r="BIO78" s="677"/>
      <c r="BIP78" s="677"/>
      <c r="BIQ78" s="677"/>
      <c r="BIR78" s="677"/>
      <c r="BIS78" s="677"/>
      <c r="BIT78" s="677"/>
      <c r="BIU78" s="677"/>
      <c r="BIV78" s="677"/>
      <c r="BIW78" s="677"/>
      <c r="BIX78" s="677"/>
      <c r="BIY78" s="677"/>
      <c r="BIZ78" s="677"/>
      <c r="BJA78" s="677"/>
      <c r="BJB78" s="677"/>
      <c r="BJC78" s="677"/>
      <c r="BJD78" s="677"/>
      <c r="BJE78" s="677"/>
      <c r="BJF78" s="677"/>
      <c r="BJG78" s="677"/>
      <c r="BJH78" s="677"/>
      <c r="BJI78" s="677"/>
      <c r="BJJ78" s="677"/>
      <c r="BJK78" s="677"/>
      <c r="BJL78" s="677"/>
      <c r="BJM78" s="677"/>
      <c r="BJN78" s="677"/>
      <c r="BJO78" s="677"/>
      <c r="BJP78" s="677"/>
      <c r="BJQ78" s="677"/>
      <c r="BJR78" s="677"/>
      <c r="BJS78" s="677"/>
      <c r="BJT78" s="677"/>
      <c r="BJU78" s="677"/>
      <c r="BJV78" s="677"/>
      <c r="BJW78" s="677"/>
      <c r="BJX78" s="677"/>
      <c r="BJY78" s="677"/>
      <c r="BJZ78" s="677"/>
      <c r="BKA78" s="677"/>
      <c r="BKB78" s="677"/>
      <c r="BKC78" s="677"/>
      <c r="BKD78" s="677"/>
      <c r="BKE78" s="677"/>
      <c r="BKF78" s="677"/>
      <c r="BKG78" s="677"/>
      <c r="BKH78" s="677"/>
      <c r="BKI78" s="677"/>
      <c r="BKJ78" s="677"/>
      <c r="BKK78" s="677"/>
      <c r="BKL78" s="677"/>
      <c r="BKM78" s="677"/>
      <c r="BKN78" s="677"/>
      <c r="BKO78" s="677"/>
      <c r="BKP78" s="677"/>
      <c r="BKQ78" s="677"/>
      <c r="BKR78" s="677"/>
      <c r="BKS78" s="677"/>
      <c r="BKT78" s="677"/>
      <c r="BKU78" s="677"/>
      <c r="BKV78" s="677"/>
      <c r="BKW78" s="677"/>
      <c r="BKX78" s="677"/>
      <c r="BKY78" s="677"/>
      <c r="BKZ78" s="677"/>
      <c r="BLA78" s="677"/>
      <c r="BLB78" s="677"/>
      <c r="BLC78" s="677"/>
      <c r="BLD78" s="677"/>
      <c r="BLE78" s="677"/>
      <c r="BLF78" s="677"/>
      <c r="BLG78" s="677"/>
      <c r="BLH78" s="677"/>
      <c r="BLI78" s="677"/>
      <c r="BLJ78" s="677"/>
      <c r="BLK78" s="677"/>
      <c r="BLL78" s="677"/>
      <c r="BLM78" s="677"/>
      <c r="BLN78" s="677"/>
      <c r="BLO78" s="677"/>
      <c r="BLP78" s="677"/>
      <c r="BLQ78" s="677"/>
      <c r="BLR78" s="677"/>
      <c r="BLS78" s="677"/>
      <c r="BLT78" s="677"/>
      <c r="BLU78" s="677"/>
      <c r="BLV78" s="677"/>
      <c r="BLW78" s="677"/>
      <c r="BLX78" s="677"/>
      <c r="BLY78" s="677"/>
      <c r="BLZ78" s="677"/>
      <c r="BMA78" s="677"/>
      <c r="BMB78" s="677"/>
      <c r="BMC78" s="677"/>
      <c r="BMD78" s="677"/>
      <c r="BME78" s="677"/>
      <c r="BMF78" s="677"/>
      <c r="BMG78" s="677"/>
      <c r="BMH78" s="677"/>
      <c r="BMI78" s="677"/>
      <c r="BMJ78" s="677"/>
      <c r="BMK78" s="677"/>
      <c r="BML78" s="677"/>
      <c r="BMM78" s="677"/>
      <c r="BMN78" s="677"/>
      <c r="BMO78" s="677"/>
      <c r="BMP78" s="677"/>
      <c r="BMQ78" s="677"/>
      <c r="BMR78" s="677"/>
      <c r="BMS78" s="677"/>
      <c r="BMT78" s="677"/>
      <c r="BMU78" s="677"/>
      <c r="BMV78" s="677"/>
      <c r="BMW78" s="677"/>
      <c r="BMX78" s="677"/>
      <c r="BMY78" s="677"/>
      <c r="BMZ78" s="677"/>
      <c r="BNA78" s="677"/>
      <c r="BNB78" s="677"/>
      <c r="BNC78" s="677"/>
      <c r="BND78" s="677"/>
      <c r="BNE78" s="677"/>
      <c r="BNF78" s="677"/>
      <c r="BNG78" s="677"/>
      <c r="BNH78" s="677"/>
      <c r="BNI78" s="677"/>
      <c r="BNJ78" s="677"/>
      <c r="BNK78" s="677"/>
      <c r="BNL78" s="677"/>
      <c r="BNM78" s="677"/>
      <c r="BNN78" s="677"/>
      <c r="BNO78" s="677"/>
      <c r="BNP78" s="677"/>
      <c r="BNQ78" s="677"/>
      <c r="BNR78" s="677"/>
      <c r="BNS78" s="677"/>
      <c r="BNT78" s="677"/>
      <c r="BNU78" s="677"/>
      <c r="BNV78" s="677"/>
      <c r="BNW78" s="677"/>
      <c r="BNX78" s="677"/>
      <c r="BNY78" s="677"/>
      <c r="BNZ78" s="677"/>
      <c r="BOA78" s="677"/>
      <c r="BOB78" s="677"/>
      <c r="BOC78" s="677"/>
      <c r="BOD78" s="677"/>
      <c r="BOE78" s="677"/>
      <c r="BOF78" s="677"/>
      <c r="BOG78" s="677"/>
      <c r="BOH78" s="677"/>
      <c r="BOI78" s="677"/>
      <c r="BOJ78" s="677"/>
      <c r="BOK78" s="677"/>
      <c r="BOL78" s="677"/>
      <c r="BOM78" s="677"/>
      <c r="BON78" s="677"/>
      <c r="BOO78" s="677"/>
      <c r="BOP78" s="677"/>
      <c r="BOQ78" s="677"/>
      <c r="BOR78" s="677"/>
      <c r="BOS78" s="677"/>
      <c r="BOT78" s="677"/>
      <c r="BOU78" s="677"/>
      <c r="BOV78" s="677"/>
      <c r="BOW78" s="677"/>
      <c r="BOX78" s="677"/>
      <c r="BOY78" s="677"/>
      <c r="BOZ78" s="677"/>
      <c r="BPA78" s="677"/>
      <c r="BPB78" s="677"/>
      <c r="BPC78" s="677"/>
      <c r="BPD78" s="677"/>
      <c r="BPE78" s="677"/>
      <c r="BPF78" s="677"/>
      <c r="BPG78" s="677"/>
      <c r="BPH78" s="677"/>
      <c r="BPI78" s="677"/>
      <c r="BPJ78" s="677"/>
      <c r="BPK78" s="677"/>
      <c r="BPL78" s="677"/>
      <c r="BPM78" s="677"/>
      <c r="BPN78" s="677"/>
      <c r="BPO78" s="677"/>
      <c r="BPP78" s="677"/>
      <c r="BPQ78" s="677"/>
      <c r="BPR78" s="677"/>
      <c r="BPS78" s="677"/>
      <c r="BPT78" s="677"/>
      <c r="BPU78" s="677"/>
      <c r="BPV78" s="677"/>
      <c r="BPW78" s="677"/>
      <c r="BPX78" s="677"/>
      <c r="BPY78" s="677"/>
      <c r="BPZ78" s="677"/>
      <c r="BQA78" s="677"/>
      <c r="BQB78" s="677"/>
      <c r="BQC78" s="677"/>
      <c r="BQD78" s="677"/>
      <c r="BQE78" s="677"/>
      <c r="BQF78" s="677"/>
      <c r="BQG78" s="677"/>
      <c r="BQH78" s="677"/>
      <c r="BQI78" s="677"/>
      <c r="BQJ78" s="677"/>
      <c r="BQK78" s="677"/>
      <c r="BQL78" s="677"/>
      <c r="BQM78" s="677"/>
      <c r="BQN78" s="677"/>
      <c r="BQO78" s="677"/>
      <c r="BQP78" s="677"/>
      <c r="BQQ78" s="677"/>
      <c r="BQR78" s="677"/>
      <c r="BQS78" s="677"/>
      <c r="BQT78" s="677"/>
      <c r="BQU78" s="677"/>
      <c r="BQV78" s="677"/>
      <c r="BQW78" s="677"/>
      <c r="BQX78" s="677"/>
      <c r="BQY78" s="677"/>
      <c r="BQZ78" s="677"/>
      <c r="BRA78" s="677"/>
      <c r="BRB78" s="677"/>
      <c r="BRC78" s="677"/>
      <c r="BRD78" s="677"/>
      <c r="BRE78" s="677"/>
      <c r="BRF78" s="677"/>
      <c r="BRG78" s="677"/>
      <c r="BRH78" s="677"/>
      <c r="BRI78" s="677"/>
      <c r="BRJ78" s="677"/>
      <c r="BRK78" s="677"/>
      <c r="BRL78" s="677"/>
      <c r="BRM78" s="677"/>
      <c r="BRN78" s="677"/>
      <c r="BRO78" s="677"/>
      <c r="BRP78" s="677"/>
      <c r="BRQ78" s="677"/>
      <c r="BRR78" s="677"/>
      <c r="BRS78" s="677"/>
      <c r="BRT78" s="677"/>
      <c r="BRU78" s="677"/>
      <c r="BRV78" s="677"/>
      <c r="BRW78" s="677"/>
      <c r="BRX78" s="677"/>
      <c r="BRY78" s="677"/>
      <c r="BRZ78" s="677"/>
      <c r="BSA78" s="677"/>
      <c r="BSB78" s="677"/>
      <c r="BSC78" s="677"/>
      <c r="BSD78" s="677"/>
      <c r="BSE78" s="677"/>
      <c r="BSF78" s="677"/>
      <c r="BSG78" s="677"/>
      <c r="BSH78" s="677"/>
      <c r="BSI78" s="677"/>
      <c r="BSJ78" s="677"/>
      <c r="BSK78" s="677"/>
      <c r="BSL78" s="677"/>
      <c r="BSM78" s="677"/>
      <c r="BSN78" s="677"/>
      <c r="BSO78" s="677"/>
      <c r="BSP78" s="677"/>
      <c r="BSQ78" s="677"/>
      <c r="BSR78" s="677"/>
      <c r="BSS78" s="677"/>
      <c r="BST78" s="677"/>
      <c r="BSU78" s="677"/>
      <c r="BSV78" s="677"/>
      <c r="BSW78" s="677"/>
      <c r="BSX78" s="677"/>
      <c r="BSY78" s="677"/>
      <c r="BSZ78" s="677"/>
      <c r="BTA78" s="677"/>
      <c r="BTB78" s="677"/>
      <c r="BTC78" s="677"/>
      <c r="BTD78" s="677"/>
      <c r="BTE78" s="677"/>
      <c r="BTF78" s="677"/>
      <c r="BTG78" s="677"/>
      <c r="BTH78" s="677"/>
      <c r="BTI78" s="677"/>
      <c r="BTJ78" s="677"/>
      <c r="BTK78" s="677"/>
      <c r="BTL78" s="677"/>
      <c r="BTM78" s="677"/>
      <c r="BTN78" s="677"/>
      <c r="BTO78" s="677"/>
      <c r="BTP78" s="677"/>
      <c r="BTQ78" s="677"/>
      <c r="BTR78" s="677"/>
      <c r="BTS78" s="677"/>
      <c r="BTT78" s="677"/>
      <c r="BTU78" s="677"/>
      <c r="BTV78" s="677"/>
      <c r="BTW78" s="677"/>
      <c r="BTX78" s="677"/>
      <c r="BTY78" s="677"/>
      <c r="BTZ78" s="677"/>
      <c r="BUA78" s="677"/>
      <c r="BUB78" s="677"/>
      <c r="BUC78" s="677"/>
      <c r="BUD78" s="677"/>
      <c r="BUE78" s="677"/>
      <c r="BUF78" s="677"/>
      <c r="BUG78" s="677"/>
      <c r="BUH78" s="677"/>
      <c r="BUI78" s="677"/>
      <c r="BUJ78" s="677"/>
      <c r="BUK78" s="677"/>
      <c r="BUL78" s="677"/>
      <c r="BUM78" s="677"/>
      <c r="BUN78" s="677"/>
      <c r="BUO78" s="677"/>
      <c r="BUP78" s="677"/>
      <c r="BUQ78" s="677"/>
      <c r="BUR78" s="677"/>
      <c r="BUS78" s="677"/>
      <c r="BUT78" s="677"/>
      <c r="BUU78" s="677"/>
      <c r="BUV78" s="677"/>
      <c r="BUW78" s="677"/>
      <c r="BUX78" s="677"/>
      <c r="BUY78" s="677"/>
      <c r="BUZ78" s="677"/>
      <c r="BVA78" s="677"/>
      <c r="BVB78" s="677"/>
      <c r="BVC78" s="677"/>
      <c r="BVD78" s="677"/>
      <c r="BVE78" s="677"/>
      <c r="BVF78" s="677"/>
      <c r="BVG78" s="677"/>
      <c r="BVH78" s="677"/>
      <c r="BVI78" s="677"/>
      <c r="BVJ78" s="677"/>
      <c r="BVK78" s="677"/>
      <c r="BVL78" s="677"/>
      <c r="BVM78" s="677"/>
      <c r="BVN78" s="677"/>
      <c r="BVO78" s="677"/>
      <c r="BVP78" s="677"/>
      <c r="BVQ78" s="677"/>
      <c r="BVR78" s="677"/>
      <c r="BVS78" s="677"/>
      <c r="BVT78" s="677"/>
      <c r="BVU78" s="677"/>
      <c r="BVV78" s="677"/>
      <c r="BVW78" s="677"/>
      <c r="BVX78" s="677"/>
      <c r="BVY78" s="677"/>
      <c r="BVZ78" s="677"/>
      <c r="BWA78" s="677"/>
      <c r="BWB78" s="677"/>
      <c r="BWC78" s="677"/>
      <c r="BWD78" s="677"/>
      <c r="BWE78" s="677"/>
      <c r="BWF78" s="677"/>
      <c r="BWG78" s="677"/>
      <c r="BWH78" s="677"/>
      <c r="BWI78" s="677"/>
      <c r="BWJ78" s="677"/>
      <c r="BWK78" s="677"/>
      <c r="BWL78" s="677"/>
      <c r="BWM78" s="677"/>
      <c r="BWN78" s="677"/>
      <c r="BWO78" s="677"/>
      <c r="BWP78" s="677"/>
      <c r="BWQ78" s="677"/>
      <c r="BWR78" s="677"/>
      <c r="BWS78" s="677"/>
      <c r="BWT78" s="677"/>
      <c r="BWU78" s="677"/>
      <c r="BWV78" s="677"/>
      <c r="BWW78" s="677"/>
      <c r="BWX78" s="677"/>
      <c r="BWY78" s="677"/>
      <c r="BWZ78" s="677"/>
      <c r="BXA78" s="677"/>
      <c r="BXB78" s="677"/>
      <c r="BXC78" s="677"/>
      <c r="BXD78" s="677"/>
      <c r="BXE78" s="677"/>
      <c r="BXF78" s="677"/>
      <c r="BXG78" s="677"/>
      <c r="BXH78" s="677"/>
      <c r="BXI78" s="677"/>
      <c r="BXJ78" s="677"/>
      <c r="BXK78" s="677"/>
      <c r="BXL78" s="677"/>
      <c r="BXM78" s="677"/>
      <c r="BXN78" s="677"/>
      <c r="BXO78" s="677"/>
      <c r="BXP78" s="677"/>
      <c r="BXQ78" s="677"/>
      <c r="BXR78" s="677"/>
      <c r="BXS78" s="677"/>
      <c r="BXT78" s="677"/>
      <c r="BXU78" s="677"/>
      <c r="BXV78" s="677"/>
      <c r="BXW78" s="677"/>
      <c r="BXX78" s="677"/>
      <c r="BXY78" s="677"/>
      <c r="BXZ78" s="677"/>
      <c r="BYA78" s="677"/>
      <c r="BYB78" s="677"/>
      <c r="BYC78" s="677"/>
      <c r="BYD78" s="677"/>
      <c r="BYE78" s="677"/>
      <c r="BYF78" s="677"/>
      <c r="BYG78" s="677"/>
      <c r="BYH78" s="677"/>
      <c r="BYI78" s="677"/>
      <c r="BYJ78" s="677"/>
      <c r="BYK78" s="677"/>
      <c r="BYL78" s="677"/>
      <c r="BYM78" s="677"/>
      <c r="BYN78" s="677"/>
      <c r="BYO78" s="677"/>
      <c r="BYP78" s="677"/>
      <c r="BYQ78" s="677"/>
      <c r="BYR78" s="677"/>
      <c r="BYS78" s="677"/>
      <c r="BYT78" s="677"/>
      <c r="BYU78" s="677"/>
      <c r="BYV78" s="677"/>
      <c r="BYW78" s="677"/>
      <c r="BYX78" s="677"/>
      <c r="BYY78" s="677"/>
      <c r="BYZ78" s="677"/>
      <c r="BZA78" s="677"/>
      <c r="BZB78" s="677"/>
      <c r="BZC78" s="677"/>
      <c r="BZD78" s="677"/>
      <c r="BZE78" s="677"/>
      <c r="BZF78" s="677"/>
      <c r="BZG78" s="677"/>
      <c r="BZH78" s="677"/>
      <c r="BZI78" s="677"/>
      <c r="BZJ78" s="677"/>
      <c r="BZK78" s="677"/>
      <c r="BZL78" s="677"/>
      <c r="BZM78" s="677"/>
      <c r="BZN78" s="677"/>
      <c r="BZO78" s="677"/>
      <c r="BZP78" s="677"/>
      <c r="BZQ78" s="677"/>
      <c r="BZR78" s="677"/>
      <c r="BZS78" s="677"/>
      <c r="BZT78" s="677"/>
      <c r="BZU78" s="677"/>
      <c r="BZV78" s="677"/>
      <c r="BZW78" s="677"/>
      <c r="BZX78" s="677"/>
      <c r="BZY78" s="677"/>
      <c r="BZZ78" s="677"/>
      <c r="CAA78" s="677"/>
      <c r="CAB78" s="677"/>
      <c r="CAC78" s="677"/>
      <c r="CAD78" s="677"/>
      <c r="CAE78" s="677"/>
      <c r="CAF78" s="677"/>
      <c r="CAG78" s="677"/>
      <c r="CAH78" s="677"/>
      <c r="CAI78" s="677"/>
      <c r="CAJ78" s="677"/>
      <c r="CAK78" s="677"/>
      <c r="CAL78" s="677"/>
      <c r="CAM78" s="677"/>
      <c r="CAN78" s="677"/>
      <c r="CAO78" s="677"/>
      <c r="CAP78" s="677"/>
      <c r="CAQ78" s="677"/>
      <c r="CAR78" s="677"/>
      <c r="CAS78" s="677"/>
      <c r="CAT78" s="677"/>
      <c r="CAU78" s="677"/>
      <c r="CAV78" s="677"/>
      <c r="CAW78" s="677"/>
      <c r="CAX78" s="677"/>
      <c r="CAY78" s="677"/>
      <c r="CAZ78" s="677"/>
      <c r="CBA78" s="677"/>
      <c r="CBB78" s="677"/>
      <c r="CBC78" s="677"/>
      <c r="CBD78" s="677"/>
      <c r="CBE78" s="677"/>
      <c r="CBF78" s="677"/>
      <c r="CBG78" s="677"/>
      <c r="CBH78" s="677"/>
      <c r="CBI78" s="677"/>
      <c r="CBJ78" s="677"/>
      <c r="CBK78" s="677"/>
      <c r="CBL78" s="677"/>
      <c r="CBM78" s="677"/>
      <c r="CBN78" s="677"/>
      <c r="CBO78" s="677"/>
      <c r="CBP78" s="677"/>
      <c r="CBQ78" s="677"/>
      <c r="CBR78" s="677"/>
      <c r="CBS78" s="677"/>
      <c r="CBT78" s="677"/>
      <c r="CBU78" s="677"/>
      <c r="CBV78" s="677"/>
      <c r="CBW78" s="677"/>
      <c r="CBX78" s="677"/>
      <c r="CBY78" s="677"/>
      <c r="CBZ78" s="677"/>
      <c r="CCA78" s="677"/>
      <c r="CCB78" s="677"/>
      <c r="CCC78" s="677"/>
      <c r="CCD78" s="677"/>
      <c r="CCE78" s="677"/>
      <c r="CCF78" s="677"/>
      <c r="CCG78" s="677"/>
      <c r="CCH78" s="677"/>
      <c r="CCI78" s="677"/>
      <c r="CCJ78" s="677"/>
      <c r="CCK78" s="677"/>
      <c r="CCL78" s="677"/>
      <c r="CCM78" s="677"/>
      <c r="CCN78" s="677"/>
      <c r="CCO78" s="677"/>
      <c r="CCP78" s="677"/>
      <c r="CCQ78" s="677"/>
      <c r="CCR78" s="677"/>
      <c r="CCS78" s="677"/>
      <c r="CCT78" s="677"/>
      <c r="CCU78" s="677"/>
      <c r="CCV78" s="677"/>
      <c r="CCW78" s="677"/>
      <c r="CCX78" s="677"/>
      <c r="CCY78" s="677"/>
      <c r="CCZ78" s="677"/>
      <c r="CDA78" s="677"/>
      <c r="CDB78" s="677"/>
      <c r="CDC78" s="677"/>
      <c r="CDD78" s="677"/>
      <c r="CDE78" s="677"/>
      <c r="CDF78" s="677"/>
      <c r="CDG78" s="677"/>
      <c r="CDH78" s="677"/>
      <c r="CDI78" s="677"/>
      <c r="CDJ78" s="677"/>
      <c r="CDK78" s="677"/>
      <c r="CDL78" s="677"/>
      <c r="CDM78" s="677"/>
      <c r="CDN78" s="677"/>
      <c r="CDO78" s="677"/>
      <c r="CDP78" s="677"/>
      <c r="CDQ78" s="677"/>
      <c r="CDR78" s="677"/>
      <c r="CDS78" s="677"/>
      <c r="CDT78" s="677"/>
      <c r="CDU78" s="677"/>
      <c r="CDV78" s="677"/>
      <c r="CDW78" s="677"/>
      <c r="CDX78" s="677"/>
      <c r="CDY78" s="677"/>
      <c r="CDZ78" s="677"/>
      <c r="CEA78" s="677"/>
      <c r="CEB78" s="677"/>
      <c r="CEC78" s="677"/>
      <c r="CED78" s="677"/>
      <c r="CEE78" s="677"/>
      <c r="CEF78" s="677"/>
      <c r="CEG78" s="677"/>
      <c r="CEH78" s="677"/>
      <c r="CEI78" s="677"/>
      <c r="CEJ78" s="677"/>
      <c r="CEK78" s="677"/>
      <c r="CEL78" s="677"/>
      <c r="CEM78" s="677"/>
      <c r="CEN78" s="677"/>
      <c r="CEO78" s="677"/>
      <c r="CEP78" s="677"/>
      <c r="CEQ78" s="677"/>
      <c r="CER78" s="677"/>
      <c r="CES78" s="677"/>
      <c r="CET78" s="677"/>
      <c r="CEU78" s="677"/>
      <c r="CEV78" s="677"/>
      <c r="CEW78" s="677"/>
      <c r="CEX78" s="677"/>
      <c r="CEY78" s="677"/>
      <c r="CEZ78" s="677"/>
      <c r="CFA78" s="677"/>
      <c r="CFB78" s="677"/>
      <c r="CFC78" s="677"/>
      <c r="CFD78" s="677"/>
      <c r="CFE78" s="677"/>
      <c r="CFF78" s="677"/>
      <c r="CFG78" s="677"/>
      <c r="CFH78" s="677"/>
      <c r="CFI78" s="677"/>
      <c r="CFJ78" s="677"/>
      <c r="CFK78" s="677"/>
      <c r="CFL78" s="677"/>
      <c r="CFM78" s="677"/>
      <c r="CFN78" s="677"/>
      <c r="CFO78" s="677"/>
      <c r="CFP78" s="677"/>
      <c r="CFQ78" s="677"/>
      <c r="CFR78" s="677"/>
      <c r="CFS78" s="677"/>
      <c r="CFT78" s="677"/>
      <c r="CFU78" s="677"/>
      <c r="CFV78" s="677"/>
      <c r="CFW78" s="677"/>
      <c r="CFX78" s="677"/>
      <c r="CFY78" s="677"/>
      <c r="CFZ78" s="677"/>
      <c r="CGA78" s="677"/>
      <c r="CGB78" s="677"/>
      <c r="CGC78" s="677"/>
      <c r="CGD78" s="677"/>
      <c r="CGE78" s="677"/>
      <c r="CGF78" s="677"/>
      <c r="CGG78" s="677"/>
      <c r="CGH78" s="677"/>
      <c r="CGI78" s="677"/>
      <c r="CGJ78" s="677"/>
      <c r="CGK78" s="677"/>
      <c r="CGL78" s="677"/>
      <c r="CGM78" s="677"/>
      <c r="CGN78" s="677"/>
      <c r="CGO78" s="677"/>
      <c r="CGP78" s="677"/>
      <c r="CGQ78" s="677"/>
      <c r="CGR78" s="677"/>
      <c r="CGS78" s="677"/>
      <c r="CGT78" s="677"/>
      <c r="CGU78" s="677"/>
      <c r="CGV78" s="677"/>
      <c r="CGW78" s="677"/>
      <c r="CGX78" s="677"/>
      <c r="CGY78" s="677"/>
      <c r="CGZ78" s="677"/>
      <c r="CHA78" s="677"/>
      <c r="CHB78" s="677"/>
      <c r="CHC78" s="677"/>
      <c r="CHD78" s="677"/>
      <c r="CHE78" s="677"/>
      <c r="CHF78" s="677"/>
      <c r="CHG78" s="677"/>
      <c r="CHH78" s="677"/>
      <c r="CHI78" s="677"/>
      <c r="CHJ78" s="677"/>
      <c r="CHK78" s="677"/>
      <c r="CHL78" s="677"/>
      <c r="CHM78" s="677"/>
      <c r="CHN78" s="677"/>
      <c r="CHO78" s="677"/>
      <c r="CHP78" s="677"/>
      <c r="CHQ78" s="677"/>
      <c r="CHR78" s="677"/>
      <c r="CHS78" s="677"/>
      <c r="CHT78" s="677"/>
      <c r="CHU78" s="677"/>
      <c r="CHV78" s="677"/>
      <c r="CHW78" s="677"/>
      <c r="CHX78" s="677"/>
      <c r="CHY78" s="677"/>
      <c r="CHZ78" s="677"/>
      <c r="CIA78" s="677"/>
      <c r="CIB78" s="677"/>
      <c r="CIC78" s="677"/>
      <c r="CID78" s="677"/>
      <c r="CIE78" s="677"/>
      <c r="CIF78" s="677"/>
      <c r="CIG78" s="677"/>
      <c r="CIH78" s="677"/>
      <c r="CII78" s="677"/>
      <c r="CIJ78" s="677"/>
      <c r="CIK78" s="677"/>
      <c r="CIL78" s="677"/>
      <c r="CIM78" s="677"/>
      <c r="CIN78" s="677"/>
      <c r="CIO78" s="677"/>
      <c r="CIP78" s="677"/>
      <c r="CIQ78" s="677"/>
      <c r="CIR78" s="677"/>
      <c r="CIS78" s="677"/>
      <c r="CIT78" s="677"/>
      <c r="CIU78" s="677"/>
      <c r="CIV78" s="677"/>
      <c r="CIW78" s="677"/>
      <c r="CIX78" s="677"/>
      <c r="CIY78" s="677"/>
      <c r="CIZ78" s="677"/>
      <c r="CJA78" s="677"/>
      <c r="CJB78" s="677"/>
      <c r="CJC78" s="677"/>
      <c r="CJD78" s="677"/>
      <c r="CJE78" s="677"/>
      <c r="CJF78" s="677"/>
      <c r="CJG78" s="677"/>
      <c r="CJH78" s="677"/>
      <c r="CJI78" s="677"/>
      <c r="CJJ78" s="677"/>
      <c r="CJK78" s="677"/>
      <c r="CJL78" s="677"/>
      <c r="CJM78" s="677"/>
      <c r="CJN78" s="677"/>
      <c r="CJO78" s="677"/>
      <c r="CJP78" s="677"/>
      <c r="CJQ78" s="677"/>
      <c r="CJR78" s="677"/>
      <c r="CJS78" s="677"/>
      <c r="CJT78" s="677"/>
      <c r="CJU78" s="677"/>
      <c r="CJV78" s="677"/>
      <c r="CJW78" s="677"/>
      <c r="CJX78" s="677"/>
      <c r="CJY78" s="677"/>
      <c r="CJZ78" s="677"/>
      <c r="CKA78" s="677"/>
      <c r="CKB78" s="677"/>
      <c r="CKC78" s="677"/>
      <c r="CKD78" s="677"/>
      <c r="CKE78" s="677"/>
      <c r="CKF78" s="677"/>
      <c r="CKG78" s="677"/>
      <c r="CKH78" s="677"/>
      <c r="CKI78" s="677"/>
      <c r="CKJ78" s="677"/>
      <c r="CKK78" s="677"/>
      <c r="CKL78" s="677"/>
      <c r="CKM78" s="677"/>
      <c r="CKN78" s="677"/>
      <c r="CKO78" s="677"/>
      <c r="CKP78" s="677"/>
      <c r="CKQ78" s="677"/>
      <c r="CKR78" s="677"/>
      <c r="CKS78" s="677"/>
      <c r="CKT78" s="677"/>
      <c r="CKU78" s="677"/>
      <c r="CKV78" s="677"/>
      <c r="CKW78" s="677"/>
      <c r="CKX78" s="677"/>
      <c r="CKY78" s="677"/>
      <c r="CKZ78" s="677"/>
      <c r="CLA78" s="677"/>
      <c r="CLB78" s="677"/>
      <c r="CLC78" s="677"/>
      <c r="CLD78" s="677"/>
      <c r="CLE78" s="677"/>
      <c r="CLF78" s="677"/>
      <c r="CLG78" s="677"/>
      <c r="CLH78" s="677"/>
      <c r="CLI78" s="677"/>
      <c r="CLJ78" s="677"/>
      <c r="CLK78" s="677"/>
      <c r="CLL78" s="677"/>
      <c r="CLM78" s="677"/>
      <c r="CLN78" s="677"/>
      <c r="CLO78" s="677"/>
      <c r="CLP78" s="677"/>
      <c r="CLQ78" s="677"/>
      <c r="CLR78" s="677"/>
      <c r="CLS78" s="677"/>
      <c r="CLT78" s="677"/>
      <c r="CLU78" s="677"/>
      <c r="CLV78" s="677"/>
      <c r="CLW78" s="677"/>
      <c r="CLX78" s="677"/>
      <c r="CLY78" s="677"/>
      <c r="CLZ78" s="677"/>
      <c r="CMA78" s="677"/>
      <c r="CMB78" s="677"/>
      <c r="CMC78" s="677"/>
      <c r="CMD78" s="677"/>
      <c r="CME78" s="677"/>
      <c r="CMF78" s="677"/>
      <c r="CMG78" s="677"/>
      <c r="CMH78" s="677"/>
      <c r="CMI78" s="677"/>
      <c r="CMJ78" s="677"/>
      <c r="CMK78" s="677"/>
      <c r="CML78" s="677"/>
      <c r="CMM78" s="677"/>
      <c r="CMN78" s="677"/>
      <c r="CMO78" s="677"/>
      <c r="CMP78" s="677"/>
      <c r="CMQ78" s="677"/>
      <c r="CMR78" s="677"/>
      <c r="CMS78" s="677"/>
      <c r="CMT78" s="677"/>
      <c r="CMU78" s="677"/>
      <c r="CMV78" s="677"/>
      <c r="CMW78" s="677"/>
      <c r="CMX78" s="677"/>
      <c r="CMY78" s="677"/>
      <c r="CMZ78" s="677"/>
      <c r="CNA78" s="677"/>
      <c r="CNB78" s="677"/>
      <c r="CNC78" s="677"/>
      <c r="CND78" s="677"/>
      <c r="CNE78" s="677"/>
      <c r="CNF78" s="677"/>
      <c r="CNG78" s="677"/>
      <c r="CNH78" s="677"/>
      <c r="CNI78" s="677"/>
      <c r="CNJ78" s="677"/>
      <c r="CNK78" s="677"/>
      <c r="CNL78" s="677"/>
      <c r="CNM78" s="677"/>
      <c r="CNN78" s="677"/>
      <c r="CNO78" s="677"/>
      <c r="CNP78" s="677"/>
      <c r="CNQ78" s="677"/>
      <c r="CNR78" s="677"/>
      <c r="CNS78" s="677"/>
      <c r="CNT78" s="677"/>
      <c r="CNU78" s="677"/>
      <c r="CNV78" s="677"/>
      <c r="CNW78" s="677"/>
      <c r="CNX78" s="677"/>
      <c r="CNY78" s="677"/>
      <c r="CNZ78" s="677"/>
      <c r="COA78" s="677"/>
      <c r="COB78" s="677"/>
      <c r="COC78" s="677"/>
      <c r="COD78" s="677"/>
      <c r="COE78" s="677"/>
      <c r="COF78" s="677"/>
      <c r="COG78" s="677"/>
      <c r="COH78" s="677"/>
      <c r="COI78" s="677"/>
      <c r="COJ78" s="677"/>
      <c r="COK78" s="677"/>
      <c r="COL78" s="677"/>
      <c r="COM78" s="677"/>
      <c r="CON78" s="677"/>
      <c r="COO78" s="677"/>
      <c r="COP78" s="677"/>
      <c r="COQ78" s="677"/>
      <c r="COR78" s="677"/>
      <c r="COS78" s="677"/>
      <c r="COT78" s="677"/>
      <c r="COU78" s="677"/>
      <c r="COV78" s="677"/>
      <c r="COW78" s="677"/>
      <c r="COX78" s="677"/>
      <c r="COY78" s="677"/>
      <c r="COZ78" s="677"/>
      <c r="CPA78" s="677"/>
      <c r="CPB78" s="677"/>
      <c r="CPC78" s="677"/>
      <c r="CPD78" s="677"/>
      <c r="CPE78" s="677"/>
      <c r="CPF78" s="677"/>
      <c r="CPG78" s="677"/>
      <c r="CPH78" s="677"/>
      <c r="CPI78" s="677"/>
      <c r="CPJ78" s="677"/>
      <c r="CPK78" s="677"/>
      <c r="CPL78" s="677"/>
      <c r="CPM78" s="677"/>
      <c r="CPN78" s="677"/>
      <c r="CPO78" s="677"/>
      <c r="CPP78" s="677"/>
      <c r="CPQ78" s="677"/>
      <c r="CPR78" s="677"/>
      <c r="CPS78" s="677"/>
      <c r="CPT78" s="677"/>
      <c r="CPU78" s="677"/>
      <c r="CPV78" s="677"/>
      <c r="CPW78" s="677"/>
      <c r="CPX78" s="677"/>
      <c r="CPY78" s="677"/>
      <c r="CPZ78" s="677"/>
      <c r="CQA78" s="677"/>
      <c r="CQB78" s="677"/>
      <c r="CQC78" s="677"/>
      <c r="CQD78" s="677"/>
      <c r="CQE78" s="677"/>
      <c r="CQF78" s="677"/>
      <c r="CQG78" s="677"/>
      <c r="CQH78" s="677"/>
      <c r="CQI78" s="677"/>
      <c r="CQJ78" s="677"/>
      <c r="CQK78" s="677"/>
      <c r="CQL78" s="677"/>
      <c r="CQM78" s="677"/>
      <c r="CQN78" s="677"/>
      <c r="CQO78" s="677"/>
      <c r="CQP78" s="677"/>
      <c r="CQQ78" s="677"/>
      <c r="CQR78" s="677"/>
      <c r="CQS78" s="677"/>
      <c r="CQT78" s="677"/>
      <c r="CQU78" s="677"/>
      <c r="CQV78" s="677"/>
      <c r="CQW78" s="677"/>
      <c r="CQX78" s="677"/>
      <c r="CQY78" s="677"/>
      <c r="CQZ78" s="677"/>
      <c r="CRA78" s="677"/>
      <c r="CRB78" s="677"/>
      <c r="CRC78" s="677"/>
      <c r="CRD78" s="677"/>
      <c r="CRE78" s="677"/>
      <c r="CRF78" s="677"/>
      <c r="CRG78" s="677"/>
      <c r="CRH78" s="677"/>
      <c r="CRI78" s="677"/>
      <c r="CRJ78" s="677"/>
      <c r="CRK78" s="677"/>
      <c r="CRL78" s="677"/>
      <c r="CRM78" s="677"/>
      <c r="CRN78" s="677"/>
      <c r="CRO78" s="677"/>
      <c r="CRP78" s="677"/>
      <c r="CRQ78" s="677"/>
      <c r="CRR78" s="677"/>
      <c r="CRS78" s="677"/>
      <c r="CRT78" s="677"/>
      <c r="CRU78" s="677"/>
      <c r="CRV78" s="677"/>
      <c r="CRW78" s="677"/>
      <c r="CRX78" s="677"/>
      <c r="CRY78" s="677"/>
      <c r="CRZ78" s="677"/>
      <c r="CSA78" s="677"/>
      <c r="CSB78" s="677"/>
      <c r="CSC78" s="677"/>
      <c r="CSD78" s="677"/>
      <c r="CSE78" s="677"/>
      <c r="CSF78" s="677"/>
      <c r="CSG78" s="677"/>
      <c r="CSH78" s="677"/>
      <c r="CSI78" s="677"/>
      <c r="CSJ78" s="677"/>
      <c r="CSK78" s="677"/>
      <c r="CSL78" s="677"/>
      <c r="CSM78" s="677"/>
      <c r="CSN78" s="677"/>
      <c r="CSO78" s="677"/>
      <c r="CSP78" s="677"/>
      <c r="CSQ78" s="677"/>
      <c r="CSR78" s="677"/>
      <c r="CSS78" s="677"/>
      <c r="CST78" s="677"/>
      <c r="CSU78" s="677"/>
      <c r="CSV78" s="677"/>
      <c r="CSW78" s="677"/>
      <c r="CSX78" s="677"/>
      <c r="CSY78" s="677"/>
      <c r="CSZ78" s="677"/>
      <c r="CTA78" s="677"/>
      <c r="CTB78" s="677"/>
      <c r="CTC78" s="677"/>
      <c r="CTD78" s="677"/>
      <c r="CTE78" s="677"/>
      <c r="CTF78" s="677"/>
      <c r="CTG78" s="677"/>
      <c r="CTH78" s="677"/>
      <c r="CTI78" s="677"/>
      <c r="CTJ78" s="677"/>
      <c r="CTK78" s="677"/>
      <c r="CTL78" s="677"/>
      <c r="CTM78" s="677"/>
      <c r="CTN78" s="677"/>
      <c r="CTO78" s="677"/>
      <c r="CTP78" s="677"/>
      <c r="CTQ78" s="677"/>
      <c r="CTR78" s="677"/>
      <c r="CTS78" s="677"/>
      <c r="CTT78" s="677"/>
      <c r="CTU78" s="677"/>
      <c r="CTV78" s="677"/>
      <c r="CTW78" s="677"/>
      <c r="CTX78" s="677"/>
      <c r="CTY78" s="677"/>
      <c r="CTZ78" s="677"/>
      <c r="CUA78" s="677"/>
      <c r="CUB78" s="677"/>
      <c r="CUC78" s="677"/>
      <c r="CUD78" s="677"/>
      <c r="CUE78" s="677"/>
      <c r="CUF78" s="677"/>
      <c r="CUG78" s="677"/>
      <c r="CUH78" s="677"/>
      <c r="CUI78" s="677"/>
      <c r="CUJ78" s="677"/>
      <c r="CUK78" s="677"/>
      <c r="CUL78" s="677"/>
      <c r="CUM78" s="677"/>
      <c r="CUN78" s="677"/>
      <c r="CUO78" s="677"/>
      <c r="CUP78" s="677"/>
      <c r="CUQ78" s="677"/>
      <c r="CUR78" s="677"/>
      <c r="CUS78" s="677"/>
      <c r="CUT78" s="677"/>
      <c r="CUU78" s="677"/>
      <c r="CUV78" s="677"/>
      <c r="CUW78" s="677"/>
      <c r="CUX78" s="677"/>
      <c r="CUY78" s="677"/>
      <c r="CUZ78" s="677"/>
      <c r="CVA78" s="677"/>
      <c r="CVB78" s="677"/>
      <c r="CVC78" s="677"/>
      <c r="CVD78" s="677"/>
      <c r="CVE78" s="677"/>
      <c r="CVF78" s="677"/>
      <c r="CVG78" s="677"/>
      <c r="CVH78" s="677"/>
      <c r="CVI78" s="677"/>
      <c r="CVJ78" s="677"/>
      <c r="CVK78" s="677"/>
      <c r="CVL78" s="677"/>
      <c r="CVM78" s="677"/>
      <c r="CVN78" s="677"/>
      <c r="CVO78" s="677"/>
      <c r="CVP78" s="677"/>
      <c r="CVQ78" s="677"/>
      <c r="CVR78" s="677"/>
      <c r="CVS78" s="677"/>
      <c r="CVT78" s="677"/>
      <c r="CVU78" s="677"/>
      <c r="CVV78" s="677"/>
      <c r="CVW78" s="677"/>
      <c r="CVX78" s="677"/>
      <c r="CVY78" s="677"/>
      <c r="CVZ78" s="677"/>
      <c r="CWA78" s="677"/>
      <c r="CWB78" s="677"/>
      <c r="CWC78" s="677"/>
      <c r="CWD78" s="677"/>
      <c r="CWE78" s="677"/>
      <c r="CWF78" s="677"/>
      <c r="CWG78" s="677"/>
      <c r="CWH78" s="677"/>
      <c r="CWI78" s="677"/>
      <c r="CWJ78" s="677"/>
      <c r="CWK78" s="677"/>
      <c r="CWL78" s="677"/>
      <c r="CWM78" s="677"/>
      <c r="CWN78" s="677"/>
      <c r="CWO78" s="677"/>
      <c r="CWP78" s="677"/>
      <c r="CWQ78" s="677"/>
      <c r="CWR78" s="677"/>
      <c r="CWS78" s="677"/>
      <c r="CWT78" s="677"/>
      <c r="CWU78" s="677"/>
      <c r="CWV78" s="677"/>
      <c r="CWW78" s="677"/>
      <c r="CWX78" s="677"/>
      <c r="CWY78" s="677"/>
      <c r="CWZ78" s="677"/>
      <c r="CXA78" s="677"/>
      <c r="CXB78" s="677"/>
      <c r="CXC78" s="677"/>
      <c r="CXD78" s="677"/>
      <c r="CXE78" s="677"/>
      <c r="CXF78" s="677"/>
      <c r="CXG78" s="677"/>
      <c r="CXH78" s="677"/>
      <c r="CXI78" s="677"/>
      <c r="CXJ78" s="677"/>
      <c r="CXK78" s="677"/>
      <c r="CXL78" s="677"/>
      <c r="CXM78" s="677"/>
      <c r="CXN78" s="677"/>
      <c r="CXO78" s="677"/>
      <c r="CXP78" s="677"/>
      <c r="CXQ78" s="677"/>
      <c r="CXR78" s="677"/>
      <c r="CXS78" s="677"/>
      <c r="CXT78" s="677"/>
      <c r="CXU78" s="677"/>
      <c r="CXV78" s="677"/>
      <c r="CXW78" s="677"/>
      <c r="CXX78" s="677"/>
      <c r="CXY78" s="677"/>
      <c r="CXZ78" s="677"/>
      <c r="CYA78" s="677"/>
      <c r="CYB78" s="677"/>
      <c r="CYC78" s="677"/>
      <c r="CYD78" s="677"/>
      <c r="CYE78" s="677"/>
      <c r="CYF78" s="677"/>
      <c r="CYG78" s="677"/>
      <c r="CYH78" s="677"/>
      <c r="CYI78" s="677"/>
      <c r="CYJ78" s="677"/>
      <c r="CYK78" s="677"/>
      <c r="CYL78" s="677"/>
      <c r="CYM78" s="677"/>
      <c r="CYN78" s="677"/>
      <c r="CYO78" s="677"/>
      <c r="CYP78" s="677"/>
      <c r="CYQ78" s="677"/>
      <c r="CYR78" s="677"/>
      <c r="CYS78" s="677"/>
      <c r="CYT78" s="677"/>
      <c r="CYU78" s="677"/>
      <c r="CYV78" s="677"/>
      <c r="CYW78" s="677"/>
      <c r="CYX78" s="677"/>
      <c r="CYY78" s="677"/>
      <c r="CYZ78" s="677"/>
      <c r="CZA78" s="677"/>
      <c r="CZB78" s="677"/>
      <c r="CZC78" s="677"/>
      <c r="CZD78" s="677"/>
      <c r="CZE78" s="677"/>
      <c r="CZF78" s="677"/>
      <c r="CZG78" s="677"/>
      <c r="CZH78" s="677"/>
      <c r="CZI78" s="677"/>
      <c r="CZJ78" s="677"/>
      <c r="CZK78" s="677"/>
      <c r="CZL78" s="677"/>
      <c r="CZM78" s="677"/>
      <c r="CZN78" s="677"/>
      <c r="CZO78" s="677"/>
      <c r="CZP78" s="677"/>
      <c r="CZQ78" s="677"/>
      <c r="CZR78" s="677"/>
      <c r="CZS78" s="677"/>
      <c r="CZT78" s="677"/>
      <c r="CZU78" s="677"/>
      <c r="CZV78" s="677"/>
      <c r="CZW78" s="677"/>
      <c r="CZX78" s="677"/>
      <c r="CZY78" s="677"/>
      <c r="CZZ78" s="677"/>
      <c r="DAA78" s="677"/>
      <c r="DAB78" s="677"/>
      <c r="DAC78" s="677"/>
      <c r="DAD78" s="677"/>
      <c r="DAE78" s="677"/>
      <c r="DAF78" s="677"/>
      <c r="DAG78" s="677"/>
      <c r="DAH78" s="677"/>
      <c r="DAI78" s="677"/>
      <c r="DAJ78" s="677"/>
      <c r="DAK78" s="677"/>
      <c r="DAL78" s="677"/>
      <c r="DAM78" s="677"/>
      <c r="DAN78" s="677"/>
      <c r="DAO78" s="677"/>
      <c r="DAP78" s="677"/>
      <c r="DAQ78" s="677"/>
      <c r="DAR78" s="677"/>
      <c r="DAS78" s="677"/>
      <c r="DAT78" s="677"/>
      <c r="DAU78" s="677"/>
      <c r="DAV78" s="677"/>
      <c r="DAW78" s="677"/>
      <c r="DAX78" s="677"/>
      <c r="DAY78" s="677"/>
      <c r="DAZ78" s="677"/>
      <c r="DBA78" s="677"/>
      <c r="DBB78" s="677"/>
      <c r="DBC78" s="677"/>
      <c r="DBD78" s="677"/>
      <c r="DBE78" s="677"/>
      <c r="DBF78" s="677"/>
      <c r="DBG78" s="677"/>
      <c r="DBH78" s="677"/>
      <c r="DBI78" s="677"/>
      <c r="DBJ78" s="677"/>
      <c r="DBK78" s="677"/>
      <c r="DBL78" s="677"/>
      <c r="DBM78" s="677"/>
      <c r="DBN78" s="677"/>
      <c r="DBO78" s="677"/>
      <c r="DBP78" s="677"/>
      <c r="DBQ78" s="677"/>
      <c r="DBR78" s="677"/>
      <c r="DBS78" s="677"/>
      <c r="DBT78" s="677"/>
      <c r="DBU78" s="677"/>
      <c r="DBV78" s="677"/>
      <c r="DBW78" s="677"/>
      <c r="DBX78" s="677"/>
      <c r="DBY78" s="677"/>
      <c r="DBZ78" s="677"/>
      <c r="DCA78" s="677"/>
      <c r="DCB78" s="677"/>
      <c r="DCC78" s="677"/>
      <c r="DCD78" s="677"/>
      <c r="DCE78" s="677"/>
      <c r="DCF78" s="677"/>
      <c r="DCG78" s="677"/>
      <c r="DCH78" s="677"/>
      <c r="DCI78" s="677"/>
      <c r="DCJ78" s="677"/>
      <c r="DCK78" s="677"/>
      <c r="DCL78" s="677"/>
      <c r="DCM78" s="677"/>
      <c r="DCN78" s="677"/>
      <c r="DCO78" s="677"/>
      <c r="DCP78" s="677"/>
      <c r="DCQ78" s="677"/>
      <c r="DCR78" s="677"/>
      <c r="DCS78" s="677"/>
      <c r="DCT78" s="677"/>
      <c r="DCU78" s="677"/>
      <c r="DCV78" s="677"/>
      <c r="DCW78" s="677"/>
      <c r="DCX78" s="677"/>
      <c r="DCY78" s="677"/>
      <c r="DCZ78" s="677"/>
      <c r="DDA78" s="677"/>
      <c r="DDB78" s="677"/>
      <c r="DDC78" s="677"/>
      <c r="DDD78" s="677"/>
      <c r="DDE78" s="677"/>
      <c r="DDF78" s="677"/>
      <c r="DDG78" s="677"/>
      <c r="DDH78" s="677"/>
      <c r="DDI78" s="677"/>
      <c r="DDJ78" s="677"/>
      <c r="DDK78" s="677"/>
      <c r="DDL78" s="677"/>
      <c r="DDM78" s="677"/>
      <c r="DDN78" s="677"/>
      <c r="DDO78" s="677"/>
      <c r="DDP78" s="677"/>
      <c r="DDQ78" s="677"/>
      <c r="DDR78" s="677"/>
      <c r="DDS78" s="677"/>
      <c r="DDT78" s="677"/>
      <c r="DDU78" s="677"/>
      <c r="DDV78" s="677"/>
      <c r="DDW78" s="677"/>
      <c r="DDX78" s="677"/>
      <c r="DDY78" s="677"/>
      <c r="DDZ78" s="677"/>
      <c r="DEA78" s="677"/>
      <c r="DEB78" s="677"/>
      <c r="DEC78" s="677"/>
      <c r="DED78" s="677"/>
      <c r="DEE78" s="677"/>
      <c r="DEF78" s="677"/>
      <c r="DEG78" s="677"/>
      <c r="DEH78" s="677"/>
      <c r="DEI78" s="677"/>
      <c r="DEJ78" s="677"/>
      <c r="DEK78" s="677"/>
      <c r="DEL78" s="677"/>
      <c r="DEM78" s="677"/>
      <c r="DEN78" s="677"/>
      <c r="DEO78" s="677"/>
      <c r="DEP78" s="677"/>
      <c r="DEQ78" s="677"/>
      <c r="DER78" s="677"/>
      <c r="DES78" s="677"/>
      <c r="DET78" s="677"/>
      <c r="DEU78" s="677"/>
      <c r="DEV78" s="677"/>
      <c r="DEW78" s="677"/>
      <c r="DEX78" s="677"/>
      <c r="DEY78" s="677"/>
      <c r="DEZ78" s="677"/>
      <c r="DFA78" s="677"/>
      <c r="DFB78" s="677"/>
      <c r="DFC78" s="677"/>
      <c r="DFD78" s="677"/>
      <c r="DFE78" s="677"/>
      <c r="DFF78" s="677"/>
      <c r="DFG78" s="677"/>
      <c r="DFH78" s="677"/>
      <c r="DFI78" s="677"/>
      <c r="DFJ78" s="677"/>
      <c r="DFK78" s="677"/>
      <c r="DFL78" s="677"/>
      <c r="DFM78" s="677"/>
      <c r="DFN78" s="677"/>
      <c r="DFO78" s="677"/>
      <c r="DFP78" s="677"/>
      <c r="DFQ78" s="677"/>
      <c r="DFR78" s="677"/>
      <c r="DFS78" s="677"/>
      <c r="DFT78" s="677"/>
      <c r="DFU78" s="677"/>
      <c r="DFV78" s="677"/>
      <c r="DFW78" s="677"/>
      <c r="DFX78" s="677"/>
      <c r="DFY78" s="677"/>
      <c r="DFZ78" s="677"/>
      <c r="DGA78" s="677"/>
      <c r="DGB78" s="677"/>
      <c r="DGC78" s="677"/>
      <c r="DGD78" s="677"/>
      <c r="DGE78" s="677"/>
      <c r="DGF78" s="677"/>
      <c r="DGG78" s="677"/>
      <c r="DGH78" s="677"/>
      <c r="DGI78" s="677"/>
      <c r="DGJ78" s="677"/>
      <c r="DGK78" s="677"/>
      <c r="DGL78" s="677"/>
      <c r="DGM78" s="677"/>
      <c r="DGN78" s="677"/>
      <c r="DGO78" s="677"/>
      <c r="DGP78" s="677"/>
      <c r="DGQ78" s="677"/>
      <c r="DGR78" s="677"/>
      <c r="DGS78" s="677"/>
      <c r="DGT78" s="677"/>
      <c r="DGU78" s="677"/>
      <c r="DGV78" s="677"/>
      <c r="DGW78" s="677"/>
      <c r="DGX78" s="677"/>
      <c r="DGY78" s="677"/>
      <c r="DGZ78" s="677"/>
      <c r="DHA78" s="677"/>
      <c r="DHB78" s="677"/>
      <c r="DHC78" s="677"/>
      <c r="DHD78" s="677"/>
      <c r="DHE78" s="677"/>
      <c r="DHF78" s="677"/>
      <c r="DHG78" s="677"/>
      <c r="DHH78" s="677"/>
      <c r="DHI78" s="677"/>
      <c r="DHJ78" s="677"/>
      <c r="DHK78" s="677"/>
      <c r="DHL78" s="677"/>
      <c r="DHM78" s="677"/>
      <c r="DHN78" s="677"/>
      <c r="DHO78" s="677"/>
      <c r="DHP78" s="677"/>
      <c r="DHQ78" s="677"/>
      <c r="DHR78" s="677"/>
      <c r="DHS78" s="677"/>
      <c r="DHT78" s="677"/>
      <c r="DHU78" s="677"/>
      <c r="DHV78" s="677"/>
      <c r="DHW78" s="677"/>
      <c r="DHX78" s="677"/>
      <c r="DHY78" s="677"/>
      <c r="DHZ78" s="677"/>
      <c r="DIA78" s="677"/>
      <c r="DIB78" s="677"/>
      <c r="DIC78" s="677"/>
      <c r="DID78" s="677"/>
      <c r="DIE78" s="677"/>
      <c r="DIF78" s="677"/>
      <c r="DIG78" s="677"/>
      <c r="DIH78" s="677"/>
      <c r="DII78" s="677"/>
      <c r="DIJ78" s="677"/>
      <c r="DIK78" s="677"/>
      <c r="DIL78" s="677"/>
      <c r="DIM78" s="677"/>
      <c r="DIN78" s="677"/>
      <c r="DIO78" s="677"/>
      <c r="DIP78" s="677"/>
      <c r="DIQ78" s="677"/>
      <c r="DIR78" s="677"/>
      <c r="DIS78" s="677"/>
      <c r="DIT78" s="677"/>
      <c r="DIU78" s="677"/>
      <c r="DIV78" s="677"/>
      <c r="DIW78" s="677"/>
      <c r="DIX78" s="677"/>
      <c r="DIY78" s="677"/>
      <c r="DIZ78" s="677"/>
      <c r="DJA78" s="677"/>
      <c r="DJB78" s="677"/>
      <c r="DJC78" s="677"/>
      <c r="DJD78" s="677"/>
      <c r="DJE78" s="677"/>
      <c r="DJF78" s="677"/>
      <c r="DJG78" s="677"/>
      <c r="DJH78" s="677"/>
      <c r="DJI78" s="677"/>
      <c r="DJJ78" s="677"/>
      <c r="DJK78" s="677"/>
      <c r="DJL78" s="677"/>
      <c r="DJM78" s="677"/>
      <c r="DJN78" s="677"/>
      <c r="DJO78" s="677"/>
      <c r="DJP78" s="677"/>
      <c r="DJQ78" s="677"/>
      <c r="DJR78" s="677"/>
      <c r="DJS78" s="677"/>
      <c r="DJT78" s="677"/>
      <c r="DJU78" s="677"/>
      <c r="DJV78" s="677"/>
      <c r="DJW78" s="677"/>
      <c r="DJX78" s="677"/>
      <c r="DJY78" s="677"/>
      <c r="DJZ78" s="677"/>
      <c r="DKA78" s="677"/>
      <c r="DKB78" s="677"/>
      <c r="DKC78" s="677"/>
      <c r="DKD78" s="677"/>
      <c r="DKE78" s="677"/>
      <c r="DKF78" s="677"/>
      <c r="DKG78" s="677"/>
      <c r="DKH78" s="677"/>
      <c r="DKI78" s="677"/>
      <c r="DKJ78" s="677"/>
      <c r="DKK78" s="677"/>
      <c r="DKL78" s="677"/>
      <c r="DKM78" s="677"/>
      <c r="DKN78" s="677"/>
      <c r="DKO78" s="677"/>
      <c r="DKP78" s="677"/>
      <c r="DKQ78" s="677"/>
      <c r="DKR78" s="677"/>
      <c r="DKS78" s="677"/>
      <c r="DKT78" s="677"/>
      <c r="DKU78" s="677"/>
      <c r="DKV78" s="677"/>
      <c r="DKW78" s="677"/>
      <c r="DKX78" s="677"/>
      <c r="DKY78" s="677"/>
      <c r="DKZ78" s="677"/>
      <c r="DLA78" s="677"/>
      <c r="DLB78" s="677"/>
      <c r="DLC78" s="677"/>
      <c r="DLD78" s="677"/>
      <c r="DLE78" s="677"/>
      <c r="DLF78" s="677"/>
      <c r="DLG78" s="677"/>
      <c r="DLH78" s="677"/>
      <c r="DLI78" s="677"/>
      <c r="DLJ78" s="677"/>
      <c r="DLK78" s="677"/>
      <c r="DLL78" s="677"/>
      <c r="DLM78" s="677"/>
      <c r="DLN78" s="677"/>
      <c r="DLO78" s="677"/>
      <c r="DLP78" s="677"/>
      <c r="DLQ78" s="677"/>
      <c r="DLR78" s="677"/>
      <c r="DLS78" s="677"/>
      <c r="DLT78" s="677"/>
      <c r="DLU78" s="677"/>
      <c r="DLV78" s="677"/>
      <c r="DLW78" s="677"/>
      <c r="DLX78" s="677"/>
      <c r="DLY78" s="677"/>
      <c r="DLZ78" s="677"/>
      <c r="DMA78" s="677"/>
      <c r="DMB78" s="677"/>
      <c r="DMC78" s="677"/>
      <c r="DMD78" s="677"/>
      <c r="DME78" s="677"/>
      <c r="DMF78" s="677"/>
      <c r="DMG78" s="677"/>
      <c r="DMH78" s="677"/>
      <c r="DMI78" s="677"/>
      <c r="DMJ78" s="677"/>
      <c r="DMK78" s="677"/>
      <c r="DML78" s="677"/>
      <c r="DMM78" s="677"/>
      <c r="DMN78" s="677"/>
      <c r="DMO78" s="677"/>
      <c r="DMP78" s="677"/>
      <c r="DMQ78" s="677"/>
      <c r="DMR78" s="677"/>
      <c r="DMS78" s="677"/>
      <c r="DMT78" s="677"/>
      <c r="DMU78" s="677"/>
      <c r="DMV78" s="677"/>
      <c r="DMW78" s="677"/>
      <c r="DMX78" s="677"/>
      <c r="DMY78" s="677"/>
      <c r="DMZ78" s="677"/>
      <c r="DNA78" s="677"/>
      <c r="DNB78" s="677"/>
      <c r="DNC78" s="677"/>
      <c r="DND78" s="677"/>
      <c r="DNE78" s="677"/>
      <c r="DNF78" s="677"/>
      <c r="DNG78" s="677"/>
      <c r="DNH78" s="677"/>
      <c r="DNI78" s="677"/>
      <c r="DNJ78" s="677"/>
      <c r="DNK78" s="677"/>
      <c r="DNL78" s="677"/>
      <c r="DNM78" s="677"/>
      <c r="DNN78" s="677"/>
      <c r="DNO78" s="677"/>
      <c r="DNP78" s="677"/>
      <c r="DNQ78" s="677"/>
      <c r="DNR78" s="677"/>
      <c r="DNS78" s="677"/>
      <c r="DNT78" s="677"/>
      <c r="DNU78" s="677"/>
      <c r="DNV78" s="677"/>
      <c r="DNW78" s="677"/>
      <c r="DNX78" s="677"/>
      <c r="DNY78" s="677"/>
      <c r="DNZ78" s="677"/>
      <c r="DOA78" s="677"/>
      <c r="DOB78" s="677"/>
      <c r="DOC78" s="677"/>
      <c r="DOD78" s="677"/>
      <c r="DOE78" s="677"/>
      <c r="DOF78" s="677"/>
      <c r="DOG78" s="677"/>
      <c r="DOH78" s="677"/>
      <c r="DOI78" s="677"/>
      <c r="DOJ78" s="677"/>
      <c r="DOK78" s="677"/>
      <c r="DOL78" s="677"/>
      <c r="DOM78" s="677"/>
      <c r="DON78" s="677"/>
      <c r="DOO78" s="677"/>
      <c r="DOP78" s="677"/>
      <c r="DOQ78" s="677"/>
      <c r="DOR78" s="677"/>
      <c r="DOS78" s="677"/>
      <c r="DOT78" s="677"/>
      <c r="DOU78" s="677"/>
      <c r="DOV78" s="677"/>
      <c r="DOW78" s="677"/>
      <c r="DOX78" s="677"/>
      <c r="DOY78" s="677"/>
      <c r="DOZ78" s="677"/>
      <c r="DPA78" s="677"/>
      <c r="DPB78" s="677"/>
      <c r="DPC78" s="677"/>
      <c r="DPD78" s="677"/>
      <c r="DPE78" s="677"/>
      <c r="DPF78" s="677"/>
      <c r="DPG78" s="677"/>
      <c r="DPH78" s="677"/>
      <c r="DPI78" s="677"/>
      <c r="DPJ78" s="677"/>
      <c r="DPK78" s="677"/>
      <c r="DPL78" s="677"/>
      <c r="DPM78" s="677"/>
      <c r="DPN78" s="677"/>
      <c r="DPO78" s="677"/>
      <c r="DPP78" s="677"/>
      <c r="DPQ78" s="677"/>
      <c r="DPR78" s="677"/>
      <c r="DPS78" s="677"/>
      <c r="DPT78" s="677"/>
      <c r="DPU78" s="677"/>
      <c r="DPV78" s="677"/>
      <c r="DPW78" s="677"/>
      <c r="DPX78" s="677"/>
      <c r="DPY78" s="677"/>
      <c r="DPZ78" s="677"/>
      <c r="DQA78" s="677"/>
      <c r="DQB78" s="677"/>
      <c r="DQC78" s="677"/>
      <c r="DQD78" s="677"/>
      <c r="DQE78" s="677"/>
      <c r="DQF78" s="677"/>
      <c r="DQG78" s="677"/>
      <c r="DQH78" s="677"/>
      <c r="DQI78" s="677"/>
      <c r="DQJ78" s="677"/>
      <c r="DQK78" s="677"/>
      <c r="DQL78" s="677"/>
      <c r="DQM78" s="677"/>
      <c r="DQN78" s="677"/>
      <c r="DQO78" s="677"/>
      <c r="DQP78" s="677"/>
      <c r="DQQ78" s="677"/>
      <c r="DQR78" s="677"/>
      <c r="DQS78" s="677"/>
      <c r="DQT78" s="677"/>
      <c r="DQU78" s="677"/>
      <c r="DQV78" s="677"/>
      <c r="DQW78" s="677"/>
      <c r="DQX78" s="677"/>
      <c r="DQY78" s="677"/>
      <c r="DQZ78" s="677"/>
      <c r="DRA78" s="677"/>
      <c r="DRB78" s="677"/>
      <c r="DRC78" s="677"/>
      <c r="DRD78" s="677"/>
      <c r="DRE78" s="677"/>
      <c r="DRF78" s="677"/>
      <c r="DRG78" s="677"/>
      <c r="DRH78" s="677"/>
      <c r="DRI78" s="677"/>
      <c r="DRJ78" s="677"/>
      <c r="DRK78" s="677"/>
      <c r="DRL78" s="677"/>
      <c r="DRM78" s="677"/>
      <c r="DRN78" s="677"/>
      <c r="DRO78" s="677"/>
      <c r="DRP78" s="677"/>
      <c r="DRQ78" s="677"/>
      <c r="DRR78" s="677"/>
      <c r="DRS78" s="677"/>
      <c r="DRT78" s="677"/>
      <c r="DRU78" s="677"/>
      <c r="DRV78" s="677"/>
      <c r="DRW78" s="677"/>
      <c r="DRX78" s="677"/>
      <c r="DRY78" s="677"/>
      <c r="DRZ78" s="677"/>
      <c r="DSA78" s="677"/>
      <c r="DSB78" s="677"/>
      <c r="DSC78" s="677"/>
      <c r="DSD78" s="677"/>
      <c r="DSE78" s="677"/>
      <c r="DSF78" s="677"/>
      <c r="DSG78" s="677"/>
      <c r="DSH78" s="677"/>
      <c r="DSI78" s="677"/>
      <c r="DSJ78" s="677"/>
      <c r="DSK78" s="677"/>
      <c r="DSL78" s="677"/>
      <c r="DSM78" s="677"/>
      <c r="DSN78" s="677"/>
      <c r="DSO78" s="677"/>
      <c r="DSP78" s="677"/>
      <c r="DSQ78" s="677"/>
      <c r="DSR78" s="677"/>
      <c r="DSS78" s="677"/>
      <c r="DST78" s="677"/>
      <c r="DSU78" s="677"/>
      <c r="DSV78" s="677"/>
      <c r="DSW78" s="677"/>
      <c r="DSX78" s="677"/>
      <c r="DSY78" s="677"/>
      <c r="DSZ78" s="677"/>
      <c r="DTA78" s="677"/>
      <c r="DTB78" s="677"/>
      <c r="DTC78" s="677"/>
      <c r="DTD78" s="677"/>
      <c r="DTE78" s="677"/>
      <c r="DTF78" s="677"/>
      <c r="DTG78" s="677"/>
      <c r="DTH78" s="677"/>
      <c r="DTI78" s="677"/>
      <c r="DTJ78" s="677"/>
      <c r="DTK78" s="677"/>
      <c r="DTL78" s="677"/>
      <c r="DTM78" s="677"/>
      <c r="DTN78" s="677"/>
      <c r="DTO78" s="677"/>
      <c r="DTP78" s="677"/>
      <c r="DTQ78" s="677"/>
      <c r="DTR78" s="677"/>
      <c r="DTS78" s="677"/>
      <c r="DTT78" s="677"/>
      <c r="DTU78" s="677"/>
      <c r="DTV78" s="677"/>
      <c r="DTW78" s="677"/>
      <c r="DTX78" s="677"/>
      <c r="DTY78" s="677"/>
      <c r="DTZ78" s="677"/>
      <c r="DUA78" s="677"/>
      <c r="DUB78" s="677"/>
      <c r="DUC78" s="677"/>
      <c r="DUD78" s="677"/>
      <c r="DUE78" s="677"/>
      <c r="DUF78" s="677"/>
      <c r="DUG78" s="677"/>
      <c r="DUH78" s="677"/>
      <c r="DUI78" s="677"/>
      <c r="DUJ78" s="677"/>
      <c r="DUK78" s="677"/>
      <c r="DUL78" s="677"/>
      <c r="DUM78" s="677"/>
      <c r="DUN78" s="677"/>
      <c r="DUO78" s="677"/>
      <c r="DUP78" s="677"/>
      <c r="DUQ78" s="677"/>
      <c r="DUR78" s="677"/>
      <c r="DUS78" s="677"/>
      <c r="DUT78" s="677"/>
      <c r="DUU78" s="677"/>
      <c r="DUV78" s="677"/>
      <c r="DUW78" s="677"/>
      <c r="DUX78" s="677"/>
      <c r="DUY78" s="677"/>
      <c r="DUZ78" s="677"/>
      <c r="DVA78" s="677"/>
      <c r="DVB78" s="677"/>
      <c r="DVC78" s="677"/>
      <c r="DVD78" s="677"/>
      <c r="DVE78" s="677"/>
      <c r="DVF78" s="677"/>
      <c r="DVG78" s="677"/>
      <c r="DVH78" s="677"/>
      <c r="DVI78" s="677"/>
      <c r="DVJ78" s="677"/>
      <c r="DVK78" s="677"/>
      <c r="DVL78" s="677"/>
      <c r="DVM78" s="677"/>
      <c r="DVN78" s="677"/>
      <c r="DVO78" s="677"/>
      <c r="DVP78" s="677"/>
      <c r="DVQ78" s="677"/>
      <c r="DVR78" s="677"/>
      <c r="DVS78" s="677"/>
      <c r="DVT78" s="677"/>
      <c r="DVU78" s="677"/>
      <c r="DVV78" s="677"/>
      <c r="DVW78" s="677"/>
      <c r="DVX78" s="677"/>
      <c r="DVY78" s="677"/>
      <c r="DVZ78" s="677"/>
      <c r="DWA78" s="677"/>
      <c r="DWB78" s="677"/>
      <c r="DWC78" s="677"/>
      <c r="DWD78" s="677"/>
      <c r="DWE78" s="677"/>
      <c r="DWF78" s="677"/>
      <c r="DWG78" s="677"/>
      <c r="DWH78" s="677"/>
      <c r="DWI78" s="677"/>
      <c r="DWJ78" s="677"/>
      <c r="DWK78" s="677"/>
      <c r="DWL78" s="677"/>
      <c r="DWM78" s="677"/>
      <c r="DWN78" s="677"/>
      <c r="DWO78" s="677"/>
      <c r="DWP78" s="677"/>
      <c r="DWQ78" s="677"/>
      <c r="DWR78" s="677"/>
      <c r="DWS78" s="677"/>
      <c r="DWT78" s="677"/>
      <c r="DWU78" s="677"/>
      <c r="DWV78" s="677"/>
      <c r="DWW78" s="677"/>
      <c r="DWX78" s="677"/>
      <c r="DWY78" s="677"/>
      <c r="DWZ78" s="677"/>
      <c r="DXA78" s="677"/>
      <c r="DXB78" s="677"/>
      <c r="DXC78" s="677"/>
      <c r="DXD78" s="677"/>
      <c r="DXE78" s="677"/>
      <c r="DXF78" s="677"/>
      <c r="DXG78" s="677"/>
      <c r="DXH78" s="677"/>
      <c r="DXI78" s="677"/>
      <c r="DXJ78" s="677"/>
      <c r="DXK78" s="677"/>
      <c r="DXL78" s="677"/>
      <c r="DXM78" s="677"/>
      <c r="DXN78" s="677"/>
      <c r="DXO78" s="677"/>
      <c r="DXP78" s="677"/>
      <c r="DXQ78" s="677"/>
      <c r="DXR78" s="677"/>
      <c r="DXS78" s="677"/>
      <c r="DXT78" s="677"/>
      <c r="DXU78" s="677"/>
      <c r="DXV78" s="677"/>
      <c r="DXW78" s="677"/>
      <c r="DXX78" s="677"/>
      <c r="DXY78" s="677"/>
      <c r="DXZ78" s="677"/>
      <c r="DYA78" s="677"/>
      <c r="DYB78" s="677"/>
      <c r="DYC78" s="677"/>
      <c r="DYD78" s="677"/>
      <c r="DYE78" s="677"/>
      <c r="DYF78" s="677"/>
      <c r="DYG78" s="677"/>
      <c r="DYH78" s="677"/>
      <c r="DYI78" s="677"/>
      <c r="DYJ78" s="677"/>
      <c r="DYK78" s="677"/>
      <c r="DYL78" s="677"/>
      <c r="DYM78" s="677"/>
      <c r="DYN78" s="677"/>
      <c r="DYO78" s="677"/>
      <c r="DYP78" s="677"/>
      <c r="DYQ78" s="677"/>
      <c r="DYR78" s="677"/>
      <c r="DYS78" s="677"/>
      <c r="DYT78" s="677"/>
      <c r="DYU78" s="677"/>
      <c r="DYV78" s="677"/>
      <c r="DYW78" s="677"/>
      <c r="DYX78" s="677"/>
      <c r="DYY78" s="677"/>
      <c r="DYZ78" s="677"/>
      <c r="DZA78" s="677"/>
      <c r="DZB78" s="677"/>
      <c r="DZC78" s="677"/>
      <c r="DZD78" s="677"/>
      <c r="DZE78" s="677"/>
      <c r="DZF78" s="677"/>
      <c r="DZG78" s="677"/>
      <c r="DZH78" s="677"/>
      <c r="DZI78" s="677"/>
      <c r="DZJ78" s="677"/>
      <c r="DZK78" s="677"/>
      <c r="DZL78" s="677"/>
      <c r="DZM78" s="677"/>
      <c r="DZN78" s="677"/>
      <c r="DZO78" s="677"/>
      <c r="DZP78" s="677"/>
      <c r="DZQ78" s="677"/>
      <c r="DZR78" s="677"/>
      <c r="DZS78" s="677"/>
      <c r="DZT78" s="677"/>
      <c r="DZU78" s="677"/>
      <c r="DZV78" s="677"/>
      <c r="DZW78" s="677"/>
      <c r="DZX78" s="677"/>
      <c r="DZY78" s="677"/>
      <c r="DZZ78" s="677"/>
      <c r="EAA78" s="677"/>
      <c r="EAB78" s="677"/>
      <c r="EAC78" s="677"/>
      <c r="EAD78" s="677"/>
      <c r="EAE78" s="677"/>
      <c r="EAF78" s="677"/>
      <c r="EAG78" s="677"/>
      <c r="EAH78" s="677"/>
      <c r="EAI78" s="677"/>
      <c r="EAJ78" s="677"/>
      <c r="EAK78" s="677"/>
      <c r="EAL78" s="677"/>
      <c r="EAM78" s="677"/>
      <c r="EAN78" s="677"/>
      <c r="EAO78" s="677"/>
      <c r="EAP78" s="677"/>
      <c r="EAQ78" s="677"/>
      <c r="EAR78" s="677"/>
      <c r="EAS78" s="677"/>
      <c r="EAT78" s="677"/>
      <c r="EAU78" s="677"/>
      <c r="EAV78" s="677"/>
      <c r="EAW78" s="677"/>
      <c r="EAX78" s="677"/>
      <c r="EAY78" s="677"/>
      <c r="EAZ78" s="677"/>
      <c r="EBA78" s="677"/>
      <c r="EBB78" s="677"/>
      <c r="EBC78" s="677"/>
      <c r="EBD78" s="677"/>
      <c r="EBE78" s="677"/>
      <c r="EBF78" s="677"/>
      <c r="EBG78" s="677"/>
      <c r="EBH78" s="677"/>
      <c r="EBI78" s="677"/>
      <c r="EBJ78" s="677"/>
      <c r="EBK78" s="677"/>
      <c r="EBL78" s="677"/>
      <c r="EBM78" s="677"/>
      <c r="EBN78" s="677"/>
      <c r="EBO78" s="677"/>
      <c r="EBP78" s="677"/>
      <c r="EBQ78" s="677"/>
      <c r="EBR78" s="677"/>
      <c r="EBS78" s="677"/>
      <c r="EBT78" s="677"/>
      <c r="EBU78" s="677"/>
      <c r="EBV78" s="677"/>
      <c r="EBW78" s="677"/>
      <c r="EBX78" s="677"/>
      <c r="EBY78" s="677"/>
      <c r="EBZ78" s="677"/>
      <c r="ECA78" s="677"/>
      <c r="ECB78" s="677"/>
      <c r="ECC78" s="677"/>
      <c r="ECD78" s="677"/>
      <c r="ECE78" s="677"/>
      <c r="ECF78" s="677"/>
      <c r="ECG78" s="677"/>
      <c r="ECH78" s="677"/>
      <c r="ECI78" s="677"/>
      <c r="ECJ78" s="677"/>
      <c r="ECK78" s="677"/>
      <c r="ECL78" s="677"/>
      <c r="ECM78" s="677"/>
      <c r="ECN78" s="677"/>
      <c r="ECO78" s="677"/>
      <c r="ECP78" s="677"/>
      <c r="ECQ78" s="677"/>
      <c r="ECR78" s="677"/>
      <c r="ECS78" s="677"/>
      <c r="ECT78" s="677"/>
      <c r="ECU78" s="677"/>
      <c r="ECV78" s="677"/>
      <c r="ECW78" s="677"/>
      <c r="ECX78" s="677"/>
      <c r="ECY78" s="677"/>
      <c r="ECZ78" s="677"/>
      <c r="EDA78" s="677"/>
      <c r="EDB78" s="677"/>
      <c r="EDC78" s="677"/>
      <c r="EDD78" s="677"/>
      <c r="EDE78" s="677"/>
      <c r="EDF78" s="677"/>
      <c r="EDG78" s="677"/>
      <c r="EDH78" s="677"/>
      <c r="EDI78" s="677"/>
      <c r="EDJ78" s="677"/>
      <c r="EDK78" s="677"/>
      <c r="EDL78" s="677"/>
      <c r="EDM78" s="677"/>
      <c r="EDN78" s="677"/>
      <c r="EDO78" s="677"/>
      <c r="EDP78" s="677"/>
      <c r="EDQ78" s="677"/>
      <c r="EDR78" s="677"/>
      <c r="EDS78" s="677"/>
      <c r="EDT78" s="677"/>
      <c r="EDU78" s="677"/>
      <c r="EDV78" s="677"/>
      <c r="EDW78" s="677"/>
      <c r="EDX78" s="677"/>
      <c r="EDY78" s="677"/>
      <c r="EDZ78" s="677"/>
      <c r="EEA78" s="677"/>
      <c r="EEB78" s="677"/>
      <c r="EEC78" s="677"/>
      <c r="EED78" s="677"/>
      <c r="EEE78" s="677"/>
      <c r="EEF78" s="677"/>
      <c r="EEG78" s="677"/>
      <c r="EEH78" s="677"/>
      <c r="EEI78" s="677"/>
      <c r="EEJ78" s="677"/>
      <c r="EEK78" s="677"/>
      <c r="EEL78" s="677"/>
      <c r="EEM78" s="677"/>
      <c r="EEN78" s="677"/>
      <c r="EEO78" s="677"/>
      <c r="EEP78" s="677"/>
      <c r="EEQ78" s="677"/>
      <c r="EER78" s="677"/>
      <c r="EES78" s="677"/>
      <c r="EET78" s="677"/>
      <c r="EEU78" s="677"/>
      <c r="EEV78" s="677"/>
      <c r="EEW78" s="677"/>
      <c r="EEX78" s="677"/>
      <c r="EEY78" s="677"/>
      <c r="EEZ78" s="677"/>
      <c r="EFA78" s="677"/>
      <c r="EFB78" s="677"/>
      <c r="EFC78" s="677"/>
      <c r="EFD78" s="677"/>
      <c r="EFE78" s="677"/>
      <c r="EFF78" s="677"/>
      <c r="EFG78" s="677"/>
      <c r="EFH78" s="677"/>
      <c r="EFI78" s="677"/>
      <c r="EFJ78" s="677"/>
      <c r="EFK78" s="677"/>
      <c r="EFL78" s="677"/>
      <c r="EFM78" s="677"/>
      <c r="EFN78" s="677"/>
      <c r="EFO78" s="677"/>
      <c r="EFP78" s="677"/>
      <c r="EFQ78" s="677"/>
      <c r="EFR78" s="677"/>
      <c r="EFS78" s="677"/>
      <c r="EFT78" s="677"/>
      <c r="EFU78" s="677"/>
      <c r="EFV78" s="677"/>
      <c r="EFW78" s="677"/>
      <c r="EFX78" s="677"/>
      <c r="EFY78" s="677"/>
      <c r="EFZ78" s="677"/>
      <c r="EGA78" s="677"/>
      <c r="EGB78" s="677"/>
      <c r="EGC78" s="677"/>
      <c r="EGD78" s="677"/>
      <c r="EGE78" s="677"/>
      <c r="EGF78" s="677"/>
      <c r="EGG78" s="677"/>
      <c r="EGH78" s="677"/>
      <c r="EGI78" s="677"/>
      <c r="EGJ78" s="677"/>
      <c r="EGK78" s="677"/>
      <c r="EGL78" s="677"/>
      <c r="EGM78" s="677"/>
      <c r="EGN78" s="677"/>
      <c r="EGO78" s="677"/>
      <c r="EGP78" s="677"/>
      <c r="EGQ78" s="677"/>
      <c r="EGR78" s="677"/>
      <c r="EGS78" s="677"/>
      <c r="EGT78" s="677"/>
      <c r="EGU78" s="677"/>
      <c r="EGV78" s="677"/>
      <c r="EGW78" s="677"/>
      <c r="EGX78" s="677"/>
      <c r="EGY78" s="677"/>
      <c r="EGZ78" s="677"/>
      <c r="EHA78" s="677"/>
      <c r="EHB78" s="677"/>
      <c r="EHC78" s="677"/>
      <c r="EHD78" s="677"/>
      <c r="EHE78" s="677"/>
      <c r="EHF78" s="677"/>
      <c r="EHG78" s="677"/>
      <c r="EHH78" s="677"/>
      <c r="EHI78" s="677"/>
      <c r="EHJ78" s="677"/>
      <c r="EHK78" s="677"/>
      <c r="EHL78" s="677"/>
      <c r="EHM78" s="677"/>
      <c r="EHN78" s="677"/>
      <c r="EHO78" s="677"/>
      <c r="EHP78" s="677"/>
      <c r="EHQ78" s="677"/>
      <c r="EHR78" s="677"/>
      <c r="EHS78" s="677"/>
      <c r="EHT78" s="677"/>
      <c r="EHU78" s="677"/>
      <c r="EHV78" s="677"/>
      <c r="EHW78" s="677"/>
      <c r="EHX78" s="677"/>
      <c r="EHY78" s="677"/>
      <c r="EHZ78" s="677"/>
      <c r="EIA78" s="677"/>
      <c r="EIB78" s="677"/>
      <c r="EIC78" s="677"/>
      <c r="EID78" s="677"/>
      <c r="EIE78" s="677"/>
      <c r="EIF78" s="677"/>
      <c r="EIG78" s="677"/>
      <c r="EIH78" s="677"/>
      <c r="EII78" s="677"/>
      <c r="EIJ78" s="677"/>
      <c r="EIK78" s="677"/>
      <c r="EIL78" s="677"/>
      <c r="EIM78" s="677"/>
      <c r="EIN78" s="677"/>
      <c r="EIO78" s="677"/>
      <c r="EIP78" s="677"/>
      <c r="EIQ78" s="677"/>
      <c r="EIR78" s="677"/>
      <c r="EIS78" s="677"/>
      <c r="EIT78" s="677"/>
      <c r="EIU78" s="677"/>
      <c r="EIV78" s="677"/>
      <c r="EIW78" s="677"/>
      <c r="EIX78" s="677"/>
      <c r="EIY78" s="677"/>
      <c r="EIZ78" s="677"/>
      <c r="EJA78" s="677"/>
      <c r="EJB78" s="677"/>
      <c r="EJC78" s="677"/>
      <c r="EJD78" s="677"/>
      <c r="EJE78" s="677"/>
      <c r="EJF78" s="677"/>
      <c r="EJG78" s="677"/>
      <c r="EJH78" s="677"/>
      <c r="EJI78" s="677"/>
      <c r="EJJ78" s="677"/>
      <c r="EJK78" s="677"/>
      <c r="EJL78" s="677"/>
      <c r="EJM78" s="677"/>
      <c r="EJN78" s="677"/>
      <c r="EJO78" s="677"/>
      <c r="EJP78" s="677"/>
      <c r="EJQ78" s="677"/>
      <c r="EJR78" s="677"/>
      <c r="EJS78" s="677"/>
      <c r="EJT78" s="677"/>
      <c r="EJU78" s="677"/>
      <c r="EJV78" s="677"/>
      <c r="EJW78" s="677"/>
      <c r="EJX78" s="677"/>
      <c r="EJY78" s="677"/>
      <c r="EJZ78" s="677"/>
      <c r="EKA78" s="677"/>
      <c r="EKB78" s="677"/>
      <c r="EKC78" s="677"/>
      <c r="EKD78" s="677"/>
      <c r="EKE78" s="677"/>
      <c r="EKF78" s="677"/>
      <c r="EKG78" s="677"/>
      <c r="EKH78" s="677"/>
      <c r="EKI78" s="677"/>
      <c r="EKJ78" s="677"/>
      <c r="EKK78" s="677"/>
      <c r="EKL78" s="677"/>
      <c r="EKM78" s="677"/>
      <c r="EKN78" s="677"/>
      <c r="EKO78" s="677"/>
      <c r="EKP78" s="677"/>
      <c r="EKQ78" s="677"/>
      <c r="EKR78" s="677"/>
      <c r="EKS78" s="677"/>
      <c r="EKT78" s="677"/>
      <c r="EKU78" s="677"/>
      <c r="EKV78" s="677"/>
      <c r="EKW78" s="677"/>
      <c r="EKX78" s="677"/>
      <c r="EKY78" s="677"/>
      <c r="EKZ78" s="677"/>
      <c r="ELA78" s="677"/>
      <c r="ELB78" s="677"/>
      <c r="ELC78" s="677"/>
      <c r="ELD78" s="677"/>
      <c r="ELE78" s="677"/>
      <c r="ELF78" s="677"/>
      <c r="ELG78" s="677"/>
      <c r="ELH78" s="677"/>
      <c r="ELI78" s="677"/>
      <c r="ELJ78" s="677"/>
      <c r="ELK78" s="677"/>
      <c r="ELL78" s="677"/>
      <c r="ELM78" s="677"/>
      <c r="ELN78" s="677"/>
      <c r="ELO78" s="677"/>
      <c r="ELP78" s="677"/>
      <c r="ELQ78" s="677"/>
      <c r="ELR78" s="677"/>
      <c r="ELS78" s="677"/>
      <c r="ELT78" s="677"/>
      <c r="ELU78" s="677"/>
      <c r="ELV78" s="677"/>
      <c r="ELW78" s="677"/>
      <c r="ELX78" s="677"/>
      <c r="ELY78" s="677"/>
      <c r="ELZ78" s="677"/>
      <c r="EMA78" s="677"/>
      <c r="EMB78" s="677"/>
      <c r="EMC78" s="677"/>
      <c r="EMD78" s="677"/>
      <c r="EME78" s="677"/>
      <c r="EMF78" s="677"/>
      <c r="EMG78" s="677"/>
      <c r="EMH78" s="677"/>
      <c r="EMI78" s="677"/>
      <c r="EMJ78" s="677"/>
      <c r="EMK78" s="677"/>
      <c r="EML78" s="677"/>
      <c r="EMM78" s="677"/>
      <c r="EMN78" s="677"/>
      <c r="EMO78" s="677"/>
      <c r="EMP78" s="677"/>
      <c r="EMQ78" s="677"/>
      <c r="EMR78" s="677"/>
      <c r="EMS78" s="677"/>
      <c r="EMT78" s="677"/>
      <c r="EMU78" s="677"/>
      <c r="EMV78" s="677"/>
      <c r="EMW78" s="677"/>
      <c r="EMX78" s="677"/>
      <c r="EMY78" s="677"/>
      <c r="EMZ78" s="677"/>
      <c r="ENA78" s="677"/>
      <c r="ENB78" s="677"/>
      <c r="ENC78" s="677"/>
      <c r="END78" s="677"/>
      <c r="ENE78" s="677"/>
      <c r="ENF78" s="677"/>
      <c r="ENG78" s="677"/>
      <c r="ENH78" s="677"/>
      <c r="ENI78" s="677"/>
      <c r="ENJ78" s="677"/>
      <c r="ENK78" s="677"/>
      <c r="ENL78" s="677"/>
      <c r="ENM78" s="677"/>
      <c r="ENN78" s="677"/>
      <c r="ENO78" s="677"/>
      <c r="ENP78" s="677"/>
      <c r="ENQ78" s="677"/>
      <c r="ENR78" s="677"/>
      <c r="ENS78" s="677"/>
      <c r="ENT78" s="677"/>
      <c r="ENU78" s="677"/>
      <c r="ENV78" s="677"/>
      <c r="ENW78" s="677"/>
      <c r="ENX78" s="677"/>
      <c r="ENY78" s="677"/>
      <c r="ENZ78" s="677"/>
      <c r="EOA78" s="677"/>
      <c r="EOB78" s="677"/>
      <c r="EOC78" s="677"/>
      <c r="EOD78" s="677"/>
      <c r="EOE78" s="677"/>
      <c r="EOF78" s="677"/>
      <c r="EOG78" s="677"/>
      <c r="EOH78" s="677"/>
      <c r="EOI78" s="677"/>
      <c r="EOJ78" s="677"/>
      <c r="EOK78" s="677"/>
      <c r="EOL78" s="677"/>
      <c r="EOM78" s="677"/>
      <c r="EON78" s="677"/>
      <c r="EOO78" s="677"/>
      <c r="EOP78" s="677"/>
      <c r="EOQ78" s="677"/>
      <c r="EOR78" s="677"/>
      <c r="EOS78" s="677"/>
      <c r="EOT78" s="677"/>
      <c r="EOU78" s="677"/>
      <c r="EOV78" s="677"/>
      <c r="EOW78" s="677"/>
      <c r="EOX78" s="677"/>
      <c r="EOY78" s="677"/>
      <c r="EOZ78" s="677"/>
      <c r="EPA78" s="677"/>
      <c r="EPB78" s="677"/>
      <c r="EPC78" s="677"/>
      <c r="EPD78" s="677"/>
      <c r="EPE78" s="677"/>
      <c r="EPF78" s="677"/>
      <c r="EPG78" s="677"/>
      <c r="EPH78" s="677"/>
      <c r="EPI78" s="677"/>
      <c r="EPJ78" s="677"/>
      <c r="EPK78" s="677"/>
      <c r="EPL78" s="677"/>
      <c r="EPM78" s="677"/>
      <c r="EPN78" s="677"/>
      <c r="EPO78" s="677"/>
      <c r="EPP78" s="677"/>
      <c r="EPQ78" s="677"/>
      <c r="EPR78" s="677"/>
      <c r="EPS78" s="677"/>
      <c r="EPT78" s="677"/>
      <c r="EPU78" s="677"/>
      <c r="EPV78" s="677"/>
      <c r="EPW78" s="677"/>
      <c r="EPX78" s="677"/>
      <c r="EPY78" s="677"/>
      <c r="EPZ78" s="677"/>
      <c r="EQA78" s="677"/>
      <c r="EQB78" s="677"/>
      <c r="EQC78" s="677"/>
      <c r="EQD78" s="677"/>
      <c r="EQE78" s="677"/>
      <c r="EQF78" s="677"/>
      <c r="EQG78" s="677"/>
      <c r="EQH78" s="677"/>
      <c r="EQI78" s="677"/>
      <c r="EQJ78" s="677"/>
      <c r="EQK78" s="677"/>
      <c r="EQL78" s="677"/>
      <c r="EQM78" s="677"/>
      <c r="EQN78" s="677"/>
      <c r="EQO78" s="677"/>
      <c r="EQP78" s="677"/>
      <c r="EQQ78" s="677"/>
      <c r="EQR78" s="677"/>
      <c r="EQS78" s="677"/>
      <c r="EQT78" s="677"/>
      <c r="EQU78" s="677"/>
      <c r="EQV78" s="677"/>
      <c r="EQW78" s="677"/>
      <c r="EQX78" s="677"/>
      <c r="EQY78" s="677"/>
      <c r="EQZ78" s="677"/>
      <c r="ERA78" s="677"/>
      <c r="ERB78" s="677"/>
      <c r="ERC78" s="677"/>
      <c r="ERD78" s="677"/>
      <c r="ERE78" s="677"/>
      <c r="ERF78" s="677"/>
      <c r="ERG78" s="677"/>
      <c r="ERH78" s="677"/>
      <c r="ERI78" s="677"/>
      <c r="ERJ78" s="677"/>
      <c r="ERK78" s="677"/>
      <c r="ERL78" s="677"/>
      <c r="ERM78" s="677"/>
      <c r="ERN78" s="677"/>
      <c r="ERO78" s="677"/>
      <c r="ERP78" s="677"/>
      <c r="ERQ78" s="677"/>
      <c r="ERR78" s="677"/>
      <c r="ERS78" s="677"/>
      <c r="ERT78" s="677"/>
      <c r="ERU78" s="677"/>
      <c r="ERV78" s="677"/>
      <c r="ERW78" s="677"/>
      <c r="ERX78" s="677"/>
      <c r="ERY78" s="677"/>
      <c r="ERZ78" s="677"/>
      <c r="ESA78" s="677"/>
      <c r="ESB78" s="677"/>
      <c r="ESC78" s="677"/>
      <c r="ESD78" s="677"/>
      <c r="ESE78" s="677"/>
      <c r="ESF78" s="677"/>
      <c r="ESG78" s="677"/>
      <c r="ESH78" s="677"/>
      <c r="ESI78" s="677"/>
      <c r="ESJ78" s="677"/>
      <c r="ESK78" s="677"/>
      <c r="ESL78" s="677"/>
      <c r="ESM78" s="677"/>
      <c r="ESN78" s="677"/>
      <c r="ESO78" s="677"/>
      <c r="ESP78" s="677"/>
      <c r="ESQ78" s="677"/>
      <c r="ESR78" s="677"/>
      <c r="ESS78" s="677"/>
      <c r="EST78" s="677"/>
      <c r="ESU78" s="677"/>
      <c r="ESV78" s="677"/>
      <c r="ESW78" s="677"/>
      <c r="ESX78" s="677"/>
      <c r="ESY78" s="677"/>
      <c r="ESZ78" s="677"/>
      <c r="ETA78" s="677"/>
      <c r="ETB78" s="677"/>
      <c r="ETC78" s="677"/>
      <c r="ETD78" s="677"/>
      <c r="ETE78" s="677"/>
      <c r="ETF78" s="677"/>
      <c r="ETG78" s="677"/>
      <c r="ETH78" s="677"/>
      <c r="ETI78" s="677"/>
      <c r="ETJ78" s="677"/>
      <c r="ETK78" s="677"/>
      <c r="ETL78" s="677"/>
      <c r="ETM78" s="677"/>
      <c r="ETN78" s="677"/>
      <c r="ETO78" s="677"/>
      <c r="ETP78" s="677"/>
      <c r="ETQ78" s="677"/>
      <c r="ETR78" s="677"/>
      <c r="ETS78" s="677"/>
      <c r="ETT78" s="677"/>
      <c r="ETU78" s="677"/>
      <c r="ETV78" s="677"/>
      <c r="ETW78" s="677"/>
      <c r="ETX78" s="677"/>
      <c r="ETY78" s="677"/>
      <c r="ETZ78" s="677"/>
      <c r="EUA78" s="677"/>
      <c r="EUB78" s="677"/>
      <c r="EUC78" s="677"/>
      <c r="EUD78" s="677"/>
      <c r="EUE78" s="677"/>
      <c r="EUF78" s="677"/>
      <c r="EUG78" s="677"/>
      <c r="EUH78" s="677"/>
      <c r="EUI78" s="677"/>
      <c r="EUJ78" s="677"/>
      <c r="EUK78" s="677"/>
      <c r="EUL78" s="677"/>
      <c r="EUM78" s="677"/>
      <c r="EUN78" s="677"/>
      <c r="EUO78" s="677"/>
      <c r="EUP78" s="677"/>
      <c r="EUQ78" s="677"/>
      <c r="EUR78" s="677"/>
      <c r="EUS78" s="677"/>
      <c r="EUT78" s="677"/>
      <c r="EUU78" s="677"/>
      <c r="EUV78" s="677"/>
      <c r="EUW78" s="677"/>
      <c r="EUX78" s="677"/>
      <c r="EUY78" s="677"/>
      <c r="EUZ78" s="677"/>
      <c r="EVA78" s="677"/>
      <c r="EVB78" s="677"/>
      <c r="EVC78" s="677"/>
      <c r="EVD78" s="677"/>
      <c r="EVE78" s="677"/>
      <c r="EVF78" s="677"/>
      <c r="EVG78" s="677"/>
      <c r="EVH78" s="677"/>
      <c r="EVI78" s="677"/>
      <c r="EVJ78" s="677"/>
      <c r="EVK78" s="677"/>
      <c r="EVL78" s="677"/>
      <c r="EVM78" s="677"/>
      <c r="EVN78" s="677"/>
      <c r="EVO78" s="677"/>
      <c r="EVP78" s="677"/>
      <c r="EVQ78" s="677"/>
      <c r="EVR78" s="677"/>
      <c r="EVS78" s="677"/>
      <c r="EVT78" s="677"/>
      <c r="EVU78" s="677"/>
      <c r="EVV78" s="677"/>
      <c r="EVW78" s="677"/>
      <c r="EVX78" s="677"/>
      <c r="EVY78" s="677"/>
      <c r="EVZ78" s="677"/>
      <c r="EWA78" s="677"/>
      <c r="EWB78" s="677"/>
      <c r="EWC78" s="677"/>
      <c r="EWD78" s="677"/>
      <c r="EWE78" s="677"/>
      <c r="EWF78" s="677"/>
      <c r="EWG78" s="677"/>
      <c r="EWH78" s="677"/>
      <c r="EWI78" s="677"/>
      <c r="EWJ78" s="677"/>
      <c r="EWK78" s="677"/>
      <c r="EWL78" s="677"/>
      <c r="EWM78" s="677"/>
      <c r="EWN78" s="677"/>
      <c r="EWO78" s="677"/>
      <c r="EWP78" s="677"/>
      <c r="EWQ78" s="677"/>
      <c r="EWR78" s="677"/>
      <c r="EWS78" s="677"/>
      <c r="EWT78" s="677"/>
      <c r="EWU78" s="677"/>
      <c r="EWV78" s="677"/>
      <c r="EWW78" s="677"/>
      <c r="EWX78" s="677"/>
      <c r="EWY78" s="677"/>
      <c r="EWZ78" s="677"/>
      <c r="EXA78" s="677"/>
      <c r="EXB78" s="677"/>
      <c r="EXC78" s="677"/>
      <c r="EXD78" s="677"/>
      <c r="EXE78" s="677"/>
      <c r="EXF78" s="677"/>
      <c r="EXG78" s="677"/>
      <c r="EXH78" s="677"/>
      <c r="EXI78" s="677"/>
      <c r="EXJ78" s="677"/>
      <c r="EXK78" s="677"/>
      <c r="EXL78" s="677"/>
      <c r="EXM78" s="677"/>
      <c r="EXN78" s="677"/>
      <c r="EXO78" s="677"/>
      <c r="EXP78" s="677"/>
      <c r="EXQ78" s="677"/>
      <c r="EXR78" s="677"/>
      <c r="EXS78" s="677"/>
      <c r="EXT78" s="677"/>
      <c r="EXU78" s="677"/>
      <c r="EXV78" s="677"/>
      <c r="EXW78" s="677"/>
      <c r="EXX78" s="677"/>
      <c r="EXY78" s="677"/>
      <c r="EXZ78" s="677"/>
      <c r="EYA78" s="677"/>
      <c r="EYB78" s="677"/>
      <c r="EYC78" s="677"/>
      <c r="EYD78" s="677"/>
      <c r="EYE78" s="677"/>
      <c r="EYF78" s="677"/>
      <c r="EYG78" s="677"/>
      <c r="EYH78" s="677"/>
      <c r="EYI78" s="677"/>
      <c r="EYJ78" s="677"/>
      <c r="EYK78" s="677"/>
      <c r="EYL78" s="677"/>
      <c r="EYM78" s="677"/>
      <c r="EYN78" s="677"/>
      <c r="EYO78" s="677"/>
      <c r="EYP78" s="677"/>
      <c r="EYQ78" s="677"/>
      <c r="EYR78" s="677"/>
      <c r="EYS78" s="677"/>
      <c r="EYT78" s="677"/>
      <c r="EYU78" s="677"/>
      <c r="EYV78" s="677"/>
      <c r="EYW78" s="677"/>
      <c r="EYX78" s="677"/>
      <c r="EYY78" s="677"/>
      <c r="EYZ78" s="677"/>
      <c r="EZA78" s="677"/>
      <c r="EZB78" s="677"/>
      <c r="EZC78" s="677"/>
      <c r="EZD78" s="677"/>
      <c r="EZE78" s="677"/>
      <c r="EZF78" s="677"/>
      <c r="EZG78" s="677"/>
      <c r="EZH78" s="677"/>
      <c r="EZI78" s="677"/>
      <c r="EZJ78" s="677"/>
      <c r="EZK78" s="677"/>
      <c r="EZL78" s="677"/>
      <c r="EZM78" s="677"/>
      <c r="EZN78" s="677"/>
      <c r="EZO78" s="677"/>
      <c r="EZP78" s="677"/>
      <c r="EZQ78" s="677"/>
      <c r="EZR78" s="677"/>
      <c r="EZS78" s="677"/>
      <c r="EZT78" s="677"/>
      <c r="EZU78" s="677"/>
      <c r="EZV78" s="677"/>
      <c r="EZW78" s="677"/>
      <c r="EZX78" s="677"/>
      <c r="EZY78" s="677"/>
      <c r="EZZ78" s="677"/>
      <c r="FAA78" s="677"/>
      <c r="FAB78" s="677"/>
      <c r="FAC78" s="677"/>
      <c r="FAD78" s="677"/>
      <c r="FAE78" s="677"/>
      <c r="FAF78" s="677"/>
      <c r="FAG78" s="677"/>
      <c r="FAH78" s="677"/>
      <c r="FAI78" s="677"/>
      <c r="FAJ78" s="677"/>
      <c r="FAK78" s="677"/>
      <c r="FAL78" s="677"/>
      <c r="FAM78" s="677"/>
      <c r="FAN78" s="677"/>
      <c r="FAO78" s="677"/>
      <c r="FAP78" s="677"/>
      <c r="FAQ78" s="677"/>
      <c r="FAR78" s="677"/>
      <c r="FAS78" s="677"/>
      <c r="FAT78" s="677"/>
      <c r="FAU78" s="677"/>
      <c r="FAV78" s="677"/>
      <c r="FAW78" s="677"/>
      <c r="FAX78" s="677"/>
      <c r="FAY78" s="677"/>
      <c r="FAZ78" s="677"/>
      <c r="FBA78" s="677"/>
      <c r="FBB78" s="677"/>
      <c r="FBC78" s="677"/>
      <c r="FBD78" s="677"/>
      <c r="FBE78" s="677"/>
      <c r="FBF78" s="677"/>
      <c r="FBG78" s="677"/>
      <c r="FBH78" s="677"/>
      <c r="FBI78" s="677"/>
      <c r="FBJ78" s="677"/>
      <c r="FBK78" s="677"/>
      <c r="FBL78" s="677"/>
      <c r="FBM78" s="677"/>
      <c r="FBN78" s="677"/>
      <c r="FBO78" s="677"/>
      <c r="FBP78" s="677"/>
      <c r="FBQ78" s="677"/>
      <c r="FBR78" s="677"/>
      <c r="FBS78" s="677"/>
      <c r="FBT78" s="677"/>
      <c r="FBU78" s="677"/>
      <c r="FBV78" s="677"/>
      <c r="FBW78" s="677"/>
      <c r="FBX78" s="677"/>
      <c r="FBY78" s="677"/>
      <c r="FBZ78" s="677"/>
      <c r="FCA78" s="677"/>
      <c r="FCB78" s="677"/>
      <c r="FCC78" s="677"/>
      <c r="FCD78" s="677"/>
      <c r="FCE78" s="677"/>
      <c r="FCF78" s="677"/>
      <c r="FCG78" s="677"/>
      <c r="FCH78" s="677"/>
      <c r="FCI78" s="677"/>
      <c r="FCJ78" s="677"/>
      <c r="FCK78" s="677"/>
      <c r="FCL78" s="677"/>
      <c r="FCM78" s="677"/>
      <c r="FCN78" s="677"/>
      <c r="FCO78" s="677"/>
      <c r="FCP78" s="677"/>
      <c r="FCQ78" s="677"/>
      <c r="FCR78" s="677"/>
      <c r="FCS78" s="677"/>
      <c r="FCT78" s="677"/>
      <c r="FCU78" s="677"/>
      <c r="FCV78" s="677"/>
      <c r="FCW78" s="677"/>
      <c r="FCX78" s="677"/>
      <c r="FCY78" s="677"/>
      <c r="FCZ78" s="677"/>
      <c r="FDA78" s="677"/>
      <c r="FDB78" s="677"/>
      <c r="FDC78" s="677"/>
      <c r="FDD78" s="677"/>
      <c r="FDE78" s="677"/>
      <c r="FDF78" s="677"/>
      <c r="FDG78" s="677"/>
      <c r="FDH78" s="677"/>
      <c r="FDI78" s="677"/>
      <c r="FDJ78" s="677"/>
      <c r="FDK78" s="677"/>
      <c r="FDL78" s="677"/>
      <c r="FDM78" s="677"/>
      <c r="FDN78" s="677"/>
      <c r="FDO78" s="677"/>
      <c r="FDP78" s="677"/>
      <c r="FDQ78" s="677"/>
      <c r="FDR78" s="677"/>
      <c r="FDS78" s="677"/>
      <c r="FDT78" s="677"/>
      <c r="FDU78" s="677"/>
      <c r="FDV78" s="677"/>
      <c r="FDW78" s="677"/>
      <c r="FDX78" s="677"/>
      <c r="FDY78" s="677"/>
      <c r="FDZ78" s="677"/>
      <c r="FEA78" s="677"/>
      <c r="FEB78" s="677"/>
      <c r="FEC78" s="677"/>
      <c r="FED78" s="677"/>
      <c r="FEE78" s="677"/>
      <c r="FEF78" s="677"/>
      <c r="FEG78" s="677"/>
      <c r="FEH78" s="677"/>
      <c r="FEI78" s="677"/>
      <c r="FEJ78" s="677"/>
      <c r="FEK78" s="677"/>
      <c r="FEL78" s="677"/>
      <c r="FEM78" s="677"/>
      <c r="FEN78" s="677"/>
      <c r="FEO78" s="677"/>
      <c r="FEP78" s="677"/>
      <c r="FEQ78" s="677"/>
      <c r="FER78" s="677"/>
      <c r="FES78" s="677"/>
      <c r="FET78" s="677"/>
      <c r="FEU78" s="677"/>
      <c r="FEV78" s="677"/>
      <c r="FEW78" s="677"/>
      <c r="FEX78" s="677"/>
      <c r="FEY78" s="677"/>
      <c r="FEZ78" s="677"/>
      <c r="FFA78" s="677"/>
      <c r="FFB78" s="677"/>
      <c r="FFC78" s="677"/>
      <c r="FFD78" s="677"/>
      <c r="FFE78" s="677"/>
      <c r="FFF78" s="677"/>
      <c r="FFG78" s="677"/>
      <c r="FFH78" s="677"/>
      <c r="FFI78" s="677"/>
      <c r="FFJ78" s="677"/>
      <c r="FFK78" s="677"/>
      <c r="FFL78" s="677"/>
      <c r="FFM78" s="677"/>
      <c r="FFN78" s="677"/>
      <c r="FFO78" s="677"/>
      <c r="FFP78" s="677"/>
      <c r="FFQ78" s="677"/>
      <c r="FFR78" s="677"/>
      <c r="FFS78" s="677"/>
      <c r="FFT78" s="677"/>
      <c r="FFU78" s="677"/>
      <c r="FFV78" s="677"/>
      <c r="FFW78" s="677"/>
      <c r="FFX78" s="677"/>
      <c r="FFY78" s="677"/>
      <c r="FFZ78" s="677"/>
      <c r="FGA78" s="677"/>
      <c r="FGB78" s="677"/>
      <c r="FGC78" s="677"/>
      <c r="FGD78" s="677"/>
      <c r="FGE78" s="677"/>
      <c r="FGF78" s="677"/>
      <c r="FGG78" s="677"/>
      <c r="FGH78" s="677"/>
      <c r="FGI78" s="677"/>
      <c r="FGJ78" s="677"/>
      <c r="FGK78" s="677"/>
      <c r="FGL78" s="677"/>
      <c r="FGM78" s="677"/>
      <c r="FGN78" s="677"/>
      <c r="FGO78" s="677"/>
      <c r="FGP78" s="677"/>
      <c r="FGQ78" s="677"/>
      <c r="FGR78" s="677"/>
      <c r="FGS78" s="677"/>
      <c r="FGT78" s="677"/>
      <c r="FGU78" s="677"/>
      <c r="FGV78" s="677"/>
      <c r="FGW78" s="677"/>
      <c r="FGX78" s="677"/>
      <c r="FGY78" s="677"/>
      <c r="FGZ78" s="677"/>
      <c r="FHA78" s="677"/>
      <c r="FHB78" s="677"/>
      <c r="FHC78" s="677"/>
      <c r="FHD78" s="677"/>
      <c r="FHE78" s="677"/>
      <c r="FHF78" s="677"/>
      <c r="FHG78" s="677"/>
      <c r="FHH78" s="677"/>
      <c r="FHI78" s="677"/>
      <c r="FHJ78" s="677"/>
      <c r="FHK78" s="677"/>
      <c r="FHL78" s="677"/>
      <c r="FHM78" s="677"/>
      <c r="FHN78" s="677"/>
      <c r="FHO78" s="677"/>
      <c r="FHP78" s="677"/>
      <c r="FHQ78" s="677"/>
      <c r="FHR78" s="677"/>
      <c r="FHS78" s="677"/>
      <c r="FHT78" s="677"/>
      <c r="FHU78" s="677"/>
      <c r="FHV78" s="677"/>
      <c r="FHW78" s="677"/>
      <c r="FHX78" s="677"/>
      <c r="FHY78" s="677"/>
      <c r="FHZ78" s="677"/>
      <c r="FIA78" s="677"/>
      <c r="FIB78" s="677"/>
      <c r="FIC78" s="677"/>
      <c r="FID78" s="677"/>
      <c r="FIE78" s="677"/>
      <c r="FIF78" s="677"/>
      <c r="FIG78" s="677"/>
      <c r="FIH78" s="677"/>
      <c r="FII78" s="677"/>
      <c r="FIJ78" s="677"/>
      <c r="FIK78" s="677"/>
      <c r="FIL78" s="677"/>
      <c r="FIM78" s="677"/>
      <c r="FIN78" s="677"/>
      <c r="FIO78" s="677"/>
      <c r="FIP78" s="677"/>
      <c r="FIQ78" s="677"/>
      <c r="FIR78" s="677"/>
      <c r="FIS78" s="677"/>
      <c r="FIT78" s="677"/>
      <c r="FIU78" s="677"/>
      <c r="FIV78" s="677"/>
      <c r="FIW78" s="677"/>
      <c r="FIX78" s="677"/>
      <c r="FIY78" s="677"/>
      <c r="FIZ78" s="677"/>
      <c r="FJA78" s="677"/>
      <c r="FJB78" s="677"/>
      <c r="FJC78" s="677"/>
      <c r="FJD78" s="677"/>
      <c r="FJE78" s="677"/>
      <c r="FJF78" s="677"/>
      <c r="FJG78" s="677"/>
      <c r="FJH78" s="677"/>
      <c r="FJI78" s="677"/>
      <c r="FJJ78" s="677"/>
      <c r="FJK78" s="677"/>
      <c r="FJL78" s="677"/>
      <c r="FJM78" s="677"/>
      <c r="FJN78" s="677"/>
      <c r="FJO78" s="677"/>
      <c r="FJP78" s="677"/>
      <c r="FJQ78" s="677"/>
      <c r="FJR78" s="677"/>
      <c r="FJS78" s="677"/>
      <c r="FJT78" s="677"/>
      <c r="FJU78" s="677"/>
      <c r="FJV78" s="677"/>
      <c r="FJW78" s="677"/>
      <c r="FJX78" s="677"/>
      <c r="FJY78" s="677"/>
      <c r="FJZ78" s="677"/>
      <c r="FKA78" s="677"/>
      <c r="FKB78" s="677"/>
      <c r="FKC78" s="677"/>
      <c r="FKD78" s="677"/>
      <c r="FKE78" s="677"/>
      <c r="FKF78" s="677"/>
      <c r="FKG78" s="677"/>
      <c r="FKH78" s="677"/>
      <c r="FKI78" s="677"/>
      <c r="FKJ78" s="677"/>
      <c r="FKK78" s="677"/>
      <c r="FKL78" s="677"/>
      <c r="FKM78" s="677"/>
      <c r="FKN78" s="677"/>
      <c r="FKO78" s="677"/>
      <c r="FKP78" s="677"/>
      <c r="FKQ78" s="677"/>
      <c r="FKR78" s="677"/>
      <c r="FKS78" s="677"/>
      <c r="FKT78" s="677"/>
      <c r="FKU78" s="677"/>
      <c r="FKV78" s="677"/>
      <c r="FKW78" s="677"/>
      <c r="FKX78" s="677"/>
      <c r="FKY78" s="677"/>
      <c r="FKZ78" s="677"/>
      <c r="FLA78" s="677"/>
      <c r="FLB78" s="677"/>
      <c r="FLC78" s="677"/>
      <c r="FLD78" s="677"/>
      <c r="FLE78" s="677"/>
      <c r="FLF78" s="677"/>
      <c r="FLG78" s="677"/>
      <c r="FLH78" s="677"/>
      <c r="FLI78" s="677"/>
      <c r="FLJ78" s="677"/>
      <c r="FLK78" s="677"/>
      <c r="FLL78" s="677"/>
      <c r="FLM78" s="677"/>
      <c r="FLN78" s="677"/>
      <c r="FLO78" s="677"/>
      <c r="FLP78" s="677"/>
      <c r="FLQ78" s="677"/>
      <c r="FLR78" s="677"/>
      <c r="FLS78" s="677"/>
      <c r="FLT78" s="677"/>
      <c r="FLU78" s="677"/>
      <c r="FLV78" s="677"/>
      <c r="FLW78" s="677"/>
      <c r="FLX78" s="677"/>
      <c r="FLY78" s="677"/>
      <c r="FLZ78" s="677"/>
      <c r="FMA78" s="677"/>
      <c r="FMB78" s="677"/>
      <c r="FMC78" s="677"/>
      <c r="FMD78" s="677"/>
      <c r="FME78" s="677"/>
      <c r="FMF78" s="677"/>
      <c r="FMG78" s="677"/>
      <c r="FMH78" s="677"/>
      <c r="FMI78" s="677"/>
      <c r="FMJ78" s="677"/>
      <c r="FMK78" s="677"/>
      <c r="FML78" s="677"/>
      <c r="FMM78" s="677"/>
      <c r="FMN78" s="677"/>
      <c r="FMO78" s="677"/>
      <c r="FMP78" s="677"/>
      <c r="FMQ78" s="677"/>
      <c r="FMR78" s="677"/>
      <c r="FMS78" s="677"/>
      <c r="FMT78" s="677"/>
      <c r="FMU78" s="677"/>
      <c r="FMV78" s="677"/>
      <c r="FMW78" s="677"/>
      <c r="FMX78" s="677"/>
      <c r="FMY78" s="677"/>
      <c r="FMZ78" s="677"/>
      <c r="FNA78" s="677"/>
      <c r="FNB78" s="677"/>
      <c r="FNC78" s="677"/>
      <c r="FND78" s="677"/>
      <c r="FNE78" s="677"/>
      <c r="FNF78" s="677"/>
      <c r="FNG78" s="677"/>
      <c r="FNH78" s="677"/>
      <c r="FNI78" s="677"/>
      <c r="FNJ78" s="677"/>
      <c r="FNK78" s="677"/>
      <c r="FNL78" s="677"/>
      <c r="FNM78" s="677"/>
      <c r="FNN78" s="677"/>
      <c r="FNO78" s="677"/>
      <c r="FNP78" s="677"/>
      <c r="FNQ78" s="677"/>
      <c r="FNR78" s="677"/>
      <c r="FNS78" s="677"/>
      <c r="FNT78" s="677"/>
      <c r="FNU78" s="677"/>
      <c r="FNV78" s="677"/>
      <c r="FNW78" s="677"/>
      <c r="FNX78" s="677"/>
      <c r="FNY78" s="677"/>
      <c r="FNZ78" s="677"/>
      <c r="FOA78" s="677"/>
      <c r="FOB78" s="677"/>
      <c r="FOC78" s="677"/>
      <c r="FOD78" s="677"/>
      <c r="FOE78" s="677"/>
      <c r="FOF78" s="677"/>
      <c r="FOG78" s="677"/>
      <c r="FOH78" s="677"/>
      <c r="FOI78" s="677"/>
      <c r="FOJ78" s="677"/>
      <c r="FOK78" s="677"/>
      <c r="FOL78" s="677"/>
      <c r="FOM78" s="677"/>
      <c r="FON78" s="677"/>
      <c r="FOO78" s="677"/>
      <c r="FOP78" s="677"/>
      <c r="FOQ78" s="677"/>
      <c r="FOR78" s="677"/>
      <c r="FOS78" s="677"/>
      <c r="FOT78" s="677"/>
      <c r="FOU78" s="677"/>
      <c r="FOV78" s="677"/>
      <c r="FOW78" s="677"/>
      <c r="FOX78" s="677"/>
      <c r="FOY78" s="677"/>
      <c r="FOZ78" s="677"/>
      <c r="FPA78" s="677"/>
      <c r="FPB78" s="677"/>
      <c r="FPC78" s="677"/>
      <c r="FPD78" s="677"/>
      <c r="FPE78" s="677"/>
      <c r="FPF78" s="677"/>
      <c r="FPG78" s="677"/>
      <c r="FPH78" s="677"/>
      <c r="FPI78" s="677"/>
      <c r="FPJ78" s="677"/>
      <c r="FPK78" s="677"/>
      <c r="FPL78" s="677"/>
      <c r="FPM78" s="677"/>
      <c r="FPN78" s="677"/>
      <c r="FPO78" s="677"/>
      <c r="FPP78" s="677"/>
      <c r="FPQ78" s="677"/>
      <c r="FPR78" s="677"/>
      <c r="FPS78" s="677"/>
      <c r="FPT78" s="677"/>
      <c r="FPU78" s="677"/>
      <c r="FPV78" s="677"/>
      <c r="FPW78" s="677"/>
      <c r="FPX78" s="677"/>
      <c r="FPY78" s="677"/>
      <c r="FPZ78" s="677"/>
      <c r="FQA78" s="677"/>
      <c r="FQB78" s="677"/>
      <c r="FQC78" s="677"/>
      <c r="FQD78" s="677"/>
      <c r="FQE78" s="677"/>
      <c r="FQF78" s="677"/>
      <c r="FQG78" s="677"/>
      <c r="FQH78" s="677"/>
      <c r="FQI78" s="677"/>
      <c r="FQJ78" s="677"/>
      <c r="FQK78" s="677"/>
      <c r="FQL78" s="677"/>
      <c r="FQM78" s="677"/>
      <c r="FQN78" s="677"/>
      <c r="FQO78" s="677"/>
      <c r="FQP78" s="677"/>
      <c r="FQQ78" s="677"/>
      <c r="FQR78" s="677"/>
      <c r="FQS78" s="677"/>
      <c r="FQT78" s="677"/>
      <c r="FQU78" s="677"/>
      <c r="FQV78" s="677"/>
      <c r="FQW78" s="677"/>
      <c r="FQX78" s="677"/>
      <c r="FQY78" s="677"/>
      <c r="FQZ78" s="677"/>
      <c r="FRA78" s="677"/>
      <c r="FRB78" s="677"/>
      <c r="FRC78" s="677"/>
      <c r="FRD78" s="677"/>
      <c r="FRE78" s="677"/>
      <c r="FRF78" s="677"/>
      <c r="FRG78" s="677"/>
      <c r="FRH78" s="677"/>
      <c r="FRI78" s="677"/>
      <c r="FRJ78" s="677"/>
      <c r="FRK78" s="677"/>
      <c r="FRL78" s="677"/>
      <c r="FRM78" s="677"/>
      <c r="FRN78" s="677"/>
      <c r="FRO78" s="677"/>
      <c r="FRP78" s="677"/>
      <c r="FRQ78" s="677"/>
      <c r="FRR78" s="677"/>
      <c r="FRS78" s="677"/>
      <c r="FRT78" s="677"/>
      <c r="FRU78" s="677"/>
      <c r="FRV78" s="677"/>
      <c r="FRW78" s="677"/>
      <c r="FRX78" s="677"/>
      <c r="FRY78" s="677"/>
      <c r="FRZ78" s="677"/>
      <c r="FSA78" s="677"/>
      <c r="FSB78" s="677"/>
      <c r="FSC78" s="677"/>
      <c r="FSD78" s="677"/>
      <c r="FSE78" s="677"/>
      <c r="FSF78" s="677"/>
      <c r="FSG78" s="677"/>
      <c r="FSH78" s="677"/>
      <c r="FSI78" s="677"/>
      <c r="FSJ78" s="677"/>
      <c r="FSK78" s="677"/>
      <c r="FSL78" s="677"/>
      <c r="FSM78" s="677"/>
      <c r="FSN78" s="677"/>
      <c r="FSO78" s="677"/>
      <c r="FSP78" s="677"/>
      <c r="FSQ78" s="677"/>
      <c r="FSR78" s="677"/>
      <c r="FSS78" s="677"/>
      <c r="FST78" s="677"/>
      <c r="FSU78" s="677"/>
      <c r="FSV78" s="677"/>
      <c r="FSW78" s="677"/>
      <c r="FSX78" s="677"/>
      <c r="FSY78" s="677"/>
      <c r="FSZ78" s="677"/>
      <c r="FTA78" s="677"/>
      <c r="FTB78" s="677"/>
      <c r="FTC78" s="677"/>
      <c r="FTD78" s="677"/>
      <c r="FTE78" s="677"/>
      <c r="FTF78" s="677"/>
      <c r="FTG78" s="677"/>
      <c r="FTH78" s="677"/>
      <c r="FTI78" s="677"/>
      <c r="FTJ78" s="677"/>
      <c r="FTK78" s="677"/>
      <c r="FTL78" s="677"/>
      <c r="FTM78" s="677"/>
      <c r="FTN78" s="677"/>
      <c r="FTO78" s="677"/>
      <c r="FTP78" s="677"/>
      <c r="FTQ78" s="677"/>
      <c r="FTR78" s="677"/>
      <c r="FTS78" s="677"/>
      <c r="FTT78" s="677"/>
      <c r="FTU78" s="677"/>
      <c r="FTV78" s="677"/>
      <c r="FTW78" s="677"/>
      <c r="FTX78" s="677"/>
      <c r="FTY78" s="677"/>
      <c r="FTZ78" s="677"/>
      <c r="FUA78" s="677"/>
      <c r="FUB78" s="677"/>
      <c r="FUC78" s="677"/>
      <c r="FUD78" s="677"/>
      <c r="FUE78" s="677"/>
      <c r="FUF78" s="677"/>
      <c r="FUG78" s="677"/>
      <c r="FUH78" s="677"/>
      <c r="FUI78" s="677"/>
      <c r="FUJ78" s="677"/>
      <c r="FUK78" s="677"/>
      <c r="FUL78" s="677"/>
      <c r="FUM78" s="677"/>
      <c r="FUN78" s="677"/>
      <c r="FUO78" s="677"/>
      <c r="FUP78" s="677"/>
      <c r="FUQ78" s="677"/>
      <c r="FUR78" s="677"/>
      <c r="FUS78" s="677"/>
      <c r="FUT78" s="677"/>
      <c r="FUU78" s="677"/>
      <c r="FUV78" s="677"/>
      <c r="FUW78" s="677"/>
      <c r="FUX78" s="677"/>
      <c r="FUY78" s="677"/>
      <c r="FUZ78" s="677"/>
      <c r="FVA78" s="677"/>
      <c r="FVB78" s="677"/>
      <c r="FVC78" s="677"/>
      <c r="FVD78" s="677"/>
      <c r="FVE78" s="677"/>
      <c r="FVF78" s="677"/>
      <c r="FVG78" s="677"/>
      <c r="FVH78" s="677"/>
      <c r="FVI78" s="677"/>
      <c r="FVJ78" s="677"/>
      <c r="FVK78" s="677"/>
      <c r="FVL78" s="677"/>
      <c r="FVM78" s="677"/>
      <c r="FVN78" s="677"/>
      <c r="FVO78" s="677"/>
      <c r="FVP78" s="677"/>
      <c r="FVQ78" s="677"/>
      <c r="FVR78" s="677"/>
      <c r="FVS78" s="677"/>
      <c r="FVT78" s="677"/>
      <c r="FVU78" s="677"/>
      <c r="FVV78" s="677"/>
      <c r="FVW78" s="677"/>
      <c r="FVX78" s="677"/>
      <c r="FVY78" s="677"/>
      <c r="FVZ78" s="677"/>
      <c r="FWA78" s="677"/>
      <c r="FWB78" s="677"/>
      <c r="FWC78" s="677"/>
      <c r="FWD78" s="677"/>
      <c r="FWE78" s="677"/>
      <c r="FWF78" s="677"/>
      <c r="FWG78" s="677"/>
      <c r="FWH78" s="677"/>
      <c r="FWI78" s="677"/>
      <c r="FWJ78" s="677"/>
      <c r="FWK78" s="677"/>
      <c r="FWL78" s="677"/>
      <c r="FWM78" s="677"/>
      <c r="FWN78" s="677"/>
      <c r="FWO78" s="677"/>
      <c r="FWP78" s="677"/>
      <c r="FWQ78" s="677"/>
      <c r="FWR78" s="677"/>
      <c r="FWS78" s="677"/>
      <c r="FWT78" s="677"/>
      <c r="FWU78" s="677"/>
      <c r="FWV78" s="677"/>
      <c r="FWW78" s="677"/>
      <c r="FWX78" s="677"/>
      <c r="FWY78" s="677"/>
      <c r="FWZ78" s="677"/>
      <c r="FXA78" s="677"/>
      <c r="FXB78" s="677"/>
      <c r="FXC78" s="677"/>
      <c r="FXD78" s="677"/>
      <c r="FXE78" s="677"/>
      <c r="FXF78" s="677"/>
      <c r="FXG78" s="677"/>
      <c r="FXH78" s="677"/>
      <c r="FXI78" s="677"/>
      <c r="FXJ78" s="677"/>
      <c r="FXK78" s="677"/>
      <c r="FXL78" s="677"/>
      <c r="FXM78" s="677"/>
      <c r="FXN78" s="677"/>
      <c r="FXO78" s="677"/>
      <c r="FXP78" s="677"/>
      <c r="FXQ78" s="677"/>
      <c r="FXR78" s="677"/>
      <c r="FXS78" s="677"/>
      <c r="FXT78" s="677"/>
      <c r="FXU78" s="677"/>
      <c r="FXV78" s="677"/>
      <c r="FXW78" s="677"/>
      <c r="FXX78" s="677"/>
      <c r="FXY78" s="677"/>
      <c r="FXZ78" s="677"/>
      <c r="FYA78" s="677"/>
      <c r="FYB78" s="677"/>
      <c r="FYC78" s="677"/>
      <c r="FYD78" s="677"/>
      <c r="FYE78" s="677"/>
      <c r="FYF78" s="677"/>
      <c r="FYG78" s="677"/>
      <c r="FYH78" s="677"/>
      <c r="FYI78" s="677"/>
      <c r="FYJ78" s="677"/>
      <c r="FYK78" s="677"/>
      <c r="FYL78" s="677"/>
      <c r="FYM78" s="677"/>
      <c r="FYN78" s="677"/>
      <c r="FYO78" s="677"/>
      <c r="FYP78" s="677"/>
      <c r="FYQ78" s="677"/>
      <c r="FYR78" s="677"/>
      <c r="FYS78" s="677"/>
      <c r="FYT78" s="677"/>
      <c r="FYU78" s="677"/>
      <c r="FYV78" s="677"/>
      <c r="FYW78" s="677"/>
      <c r="FYX78" s="677"/>
      <c r="FYY78" s="677"/>
      <c r="FYZ78" s="677"/>
      <c r="FZA78" s="677"/>
      <c r="FZB78" s="677"/>
      <c r="FZC78" s="677"/>
      <c r="FZD78" s="677"/>
      <c r="FZE78" s="677"/>
      <c r="FZF78" s="677"/>
      <c r="FZG78" s="677"/>
      <c r="FZH78" s="677"/>
      <c r="FZI78" s="677"/>
      <c r="FZJ78" s="677"/>
      <c r="FZK78" s="677"/>
      <c r="FZL78" s="677"/>
      <c r="FZM78" s="677"/>
      <c r="FZN78" s="677"/>
      <c r="FZO78" s="677"/>
      <c r="FZP78" s="677"/>
      <c r="FZQ78" s="677"/>
      <c r="FZR78" s="677"/>
      <c r="FZS78" s="677"/>
      <c r="FZT78" s="677"/>
      <c r="FZU78" s="677"/>
      <c r="FZV78" s="677"/>
      <c r="FZW78" s="677"/>
      <c r="FZX78" s="677"/>
      <c r="FZY78" s="677"/>
      <c r="FZZ78" s="677"/>
      <c r="GAA78" s="677"/>
      <c r="GAB78" s="677"/>
      <c r="GAC78" s="677"/>
      <c r="GAD78" s="677"/>
      <c r="GAE78" s="677"/>
      <c r="GAF78" s="677"/>
      <c r="GAG78" s="677"/>
      <c r="GAH78" s="677"/>
      <c r="GAI78" s="677"/>
      <c r="GAJ78" s="677"/>
      <c r="GAK78" s="677"/>
      <c r="GAL78" s="677"/>
      <c r="GAM78" s="677"/>
      <c r="GAN78" s="677"/>
      <c r="GAO78" s="677"/>
      <c r="GAP78" s="677"/>
      <c r="GAQ78" s="677"/>
      <c r="GAR78" s="677"/>
      <c r="GAS78" s="677"/>
      <c r="GAT78" s="677"/>
      <c r="GAU78" s="677"/>
      <c r="GAV78" s="677"/>
      <c r="GAW78" s="677"/>
      <c r="GAX78" s="677"/>
      <c r="GAY78" s="677"/>
      <c r="GAZ78" s="677"/>
      <c r="GBA78" s="677"/>
      <c r="GBB78" s="677"/>
      <c r="GBC78" s="677"/>
      <c r="GBD78" s="677"/>
      <c r="GBE78" s="677"/>
      <c r="GBF78" s="677"/>
      <c r="GBG78" s="677"/>
      <c r="GBH78" s="677"/>
      <c r="GBI78" s="677"/>
      <c r="GBJ78" s="677"/>
      <c r="GBK78" s="677"/>
      <c r="GBL78" s="677"/>
      <c r="GBM78" s="677"/>
      <c r="GBN78" s="677"/>
      <c r="GBO78" s="677"/>
      <c r="GBP78" s="677"/>
      <c r="GBQ78" s="677"/>
      <c r="GBR78" s="677"/>
      <c r="GBS78" s="677"/>
      <c r="GBT78" s="677"/>
      <c r="GBU78" s="677"/>
      <c r="GBV78" s="677"/>
      <c r="GBW78" s="677"/>
      <c r="GBX78" s="677"/>
      <c r="GBY78" s="677"/>
      <c r="GBZ78" s="677"/>
      <c r="GCA78" s="677"/>
      <c r="GCB78" s="677"/>
      <c r="GCC78" s="677"/>
      <c r="GCD78" s="677"/>
      <c r="GCE78" s="677"/>
      <c r="GCF78" s="677"/>
      <c r="GCG78" s="677"/>
      <c r="GCH78" s="677"/>
      <c r="GCI78" s="677"/>
      <c r="GCJ78" s="677"/>
      <c r="GCK78" s="677"/>
      <c r="GCL78" s="677"/>
      <c r="GCM78" s="677"/>
      <c r="GCN78" s="677"/>
      <c r="GCO78" s="677"/>
      <c r="GCP78" s="677"/>
      <c r="GCQ78" s="677"/>
      <c r="GCR78" s="677"/>
      <c r="GCS78" s="677"/>
      <c r="GCT78" s="677"/>
      <c r="GCU78" s="677"/>
      <c r="GCV78" s="677"/>
      <c r="GCW78" s="677"/>
      <c r="GCX78" s="677"/>
      <c r="GCY78" s="677"/>
      <c r="GCZ78" s="677"/>
      <c r="GDA78" s="677"/>
      <c r="GDB78" s="677"/>
      <c r="GDC78" s="677"/>
      <c r="GDD78" s="677"/>
      <c r="GDE78" s="677"/>
      <c r="GDF78" s="677"/>
      <c r="GDG78" s="677"/>
      <c r="GDH78" s="677"/>
      <c r="GDI78" s="677"/>
      <c r="GDJ78" s="677"/>
      <c r="GDK78" s="677"/>
      <c r="GDL78" s="677"/>
      <c r="GDM78" s="677"/>
      <c r="GDN78" s="677"/>
      <c r="GDO78" s="677"/>
      <c r="GDP78" s="677"/>
      <c r="GDQ78" s="677"/>
      <c r="GDR78" s="677"/>
      <c r="GDS78" s="677"/>
      <c r="GDT78" s="677"/>
      <c r="GDU78" s="677"/>
      <c r="GDV78" s="677"/>
      <c r="GDW78" s="677"/>
      <c r="GDX78" s="677"/>
      <c r="GDY78" s="677"/>
      <c r="GDZ78" s="677"/>
      <c r="GEA78" s="677"/>
      <c r="GEB78" s="677"/>
      <c r="GEC78" s="677"/>
      <c r="GED78" s="677"/>
      <c r="GEE78" s="677"/>
      <c r="GEF78" s="677"/>
      <c r="GEG78" s="677"/>
      <c r="GEH78" s="677"/>
      <c r="GEI78" s="677"/>
      <c r="GEJ78" s="677"/>
      <c r="GEK78" s="677"/>
      <c r="GEL78" s="677"/>
      <c r="GEM78" s="677"/>
      <c r="GEN78" s="677"/>
      <c r="GEO78" s="677"/>
      <c r="GEP78" s="677"/>
      <c r="GEQ78" s="677"/>
      <c r="GER78" s="677"/>
      <c r="GES78" s="677"/>
      <c r="GET78" s="677"/>
      <c r="GEU78" s="677"/>
      <c r="GEV78" s="677"/>
      <c r="GEW78" s="677"/>
      <c r="GEX78" s="677"/>
      <c r="GEY78" s="677"/>
      <c r="GEZ78" s="677"/>
      <c r="GFA78" s="677"/>
      <c r="GFB78" s="677"/>
      <c r="GFC78" s="677"/>
      <c r="GFD78" s="677"/>
      <c r="GFE78" s="677"/>
      <c r="GFF78" s="677"/>
      <c r="GFG78" s="677"/>
      <c r="GFH78" s="677"/>
      <c r="GFI78" s="677"/>
      <c r="GFJ78" s="677"/>
      <c r="GFK78" s="677"/>
      <c r="GFL78" s="677"/>
      <c r="GFM78" s="677"/>
      <c r="GFN78" s="677"/>
      <c r="GFO78" s="677"/>
      <c r="GFP78" s="677"/>
      <c r="GFQ78" s="677"/>
      <c r="GFR78" s="677"/>
      <c r="GFS78" s="677"/>
      <c r="GFT78" s="677"/>
      <c r="GFU78" s="677"/>
      <c r="GFV78" s="677"/>
      <c r="GFW78" s="677"/>
      <c r="GFX78" s="677"/>
      <c r="GFY78" s="677"/>
      <c r="GFZ78" s="677"/>
      <c r="GGA78" s="677"/>
      <c r="GGB78" s="677"/>
      <c r="GGC78" s="677"/>
      <c r="GGD78" s="677"/>
      <c r="GGE78" s="677"/>
      <c r="GGF78" s="677"/>
      <c r="GGG78" s="677"/>
      <c r="GGH78" s="677"/>
      <c r="GGI78" s="677"/>
      <c r="GGJ78" s="677"/>
      <c r="GGK78" s="677"/>
      <c r="GGL78" s="677"/>
      <c r="GGM78" s="677"/>
      <c r="GGN78" s="677"/>
      <c r="GGO78" s="677"/>
      <c r="GGP78" s="677"/>
      <c r="GGQ78" s="677"/>
      <c r="GGR78" s="677"/>
      <c r="GGS78" s="677"/>
      <c r="GGT78" s="677"/>
      <c r="GGU78" s="677"/>
      <c r="GGV78" s="677"/>
      <c r="GGW78" s="677"/>
      <c r="GGX78" s="677"/>
      <c r="GGY78" s="677"/>
      <c r="GGZ78" s="677"/>
      <c r="GHA78" s="677"/>
      <c r="GHB78" s="677"/>
      <c r="GHC78" s="677"/>
      <c r="GHD78" s="677"/>
      <c r="GHE78" s="677"/>
      <c r="GHF78" s="677"/>
      <c r="GHG78" s="677"/>
      <c r="GHH78" s="677"/>
      <c r="GHI78" s="677"/>
      <c r="GHJ78" s="677"/>
      <c r="GHK78" s="677"/>
      <c r="GHL78" s="677"/>
      <c r="GHM78" s="677"/>
      <c r="GHN78" s="677"/>
      <c r="GHO78" s="677"/>
      <c r="GHP78" s="677"/>
      <c r="GHQ78" s="677"/>
      <c r="GHR78" s="677"/>
      <c r="GHS78" s="677"/>
      <c r="GHT78" s="677"/>
      <c r="GHU78" s="677"/>
      <c r="GHV78" s="677"/>
      <c r="GHW78" s="677"/>
      <c r="GHX78" s="677"/>
      <c r="GHY78" s="677"/>
      <c r="GHZ78" s="677"/>
      <c r="GIA78" s="677"/>
      <c r="GIB78" s="677"/>
      <c r="GIC78" s="677"/>
      <c r="GID78" s="677"/>
      <c r="GIE78" s="677"/>
      <c r="GIF78" s="677"/>
      <c r="GIG78" s="677"/>
      <c r="GIH78" s="677"/>
      <c r="GII78" s="677"/>
      <c r="GIJ78" s="677"/>
      <c r="GIK78" s="677"/>
      <c r="GIL78" s="677"/>
      <c r="GIM78" s="677"/>
      <c r="GIN78" s="677"/>
      <c r="GIO78" s="677"/>
      <c r="GIP78" s="677"/>
      <c r="GIQ78" s="677"/>
      <c r="GIR78" s="677"/>
      <c r="GIS78" s="677"/>
      <c r="GIT78" s="677"/>
      <c r="GIU78" s="677"/>
      <c r="GIV78" s="677"/>
      <c r="GIW78" s="677"/>
      <c r="GIX78" s="677"/>
      <c r="GIY78" s="677"/>
      <c r="GIZ78" s="677"/>
      <c r="GJA78" s="677"/>
      <c r="GJB78" s="677"/>
      <c r="GJC78" s="677"/>
      <c r="GJD78" s="677"/>
      <c r="GJE78" s="677"/>
      <c r="GJF78" s="677"/>
      <c r="GJG78" s="677"/>
      <c r="GJH78" s="677"/>
      <c r="GJI78" s="677"/>
      <c r="GJJ78" s="677"/>
      <c r="GJK78" s="677"/>
      <c r="GJL78" s="677"/>
      <c r="GJM78" s="677"/>
      <c r="GJN78" s="677"/>
      <c r="GJO78" s="677"/>
      <c r="GJP78" s="677"/>
      <c r="GJQ78" s="677"/>
      <c r="GJR78" s="677"/>
      <c r="GJS78" s="677"/>
      <c r="GJT78" s="677"/>
      <c r="GJU78" s="677"/>
      <c r="GJV78" s="677"/>
      <c r="GJW78" s="677"/>
      <c r="GJX78" s="677"/>
      <c r="GJY78" s="677"/>
      <c r="GJZ78" s="677"/>
      <c r="GKA78" s="677"/>
      <c r="GKB78" s="677"/>
      <c r="GKC78" s="677"/>
      <c r="GKD78" s="677"/>
      <c r="GKE78" s="677"/>
      <c r="GKF78" s="677"/>
      <c r="GKG78" s="677"/>
      <c r="GKH78" s="677"/>
      <c r="GKI78" s="677"/>
      <c r="GKJ78" s="677"/>
      <c r="GKK78" s="677"/>
      <c r="GKL78" s="677"/>
      <c r="GKM78" s="677"/>
      <c r="GKN78" s="677"/>
      <c r="GKO78" s="677"/>
      <c r="GKP78" s="677"/>
      <c r="GKQ78" s="677"/>
      <c r="GKR78" s="677"/>
      <c r="GKS78" s="677"/>
      <c r="GKT78" s="677"/>
      <c r="GKU78" s="677"/>
      <c r="GKV78" s="677"/>
      <c r="GKW78" s="677"/>
      <c r="GKX78" s="677"/>
      <c r="GKY78" s="677"/>
      <c r="GKZ78" s="677"/>
      <c r="GLA78" s="677"/>
      <c r="GLB78" s="677"/>
      <c r="GLC78" s="677"/>
      <c r="GLD78" s="677"/>
      <c r="GLE78" s="677"/>
      <c r="GLF78" s="677"/>
      <c r="GLG78" s="677"/>
      <c r="GLH78" s="677"/>
      <c r="GLI78" s="677"/>
      <c r="GLJ78" s="677"/>
      <c r="GLK78" s="677"/>
      <c r="GLL78" s="677"/>
      <c r="GLM78" s="677"/>
      <c r="GLN78" s="677"/>
      <c r="GLO78" s="677"/>
      <c r="GLP78" s="677"/>
      <c r="GLQ78" s="677"/>
      <c r="GLR78" s="677"/>
      <c r="GLS78" s="677"/>
      <c r="GLT78" s="677"/>
      <c r="GLU78" s="677"/>
      <c r="GLV78" s="677"/>
      <c r="GLW78" s="677"/>
      <c r="GLX78" s="677"/>
      <c r="GLY78" s="677"/>
      <c r="GLZ78" s="677"/>
      <c r="GMA78" s="677"/>
      <c r="GMB78" s="677"/>
      <c r="GMC78" s="677"/>
      <c r="GMD78" s="677"/>
      <c r="GME78" s="677"/>
      <c r="GMF78" s="677"/>
      <c r="GMG78" s="677"/>
      <c r="GMH78" s="677"/>
      <c r="GMI78" s="677"/>
      <c r="GMJ78" s="677"/>
      <c r="GMK78" s="677"/>
      <c r="GML78" s="677"/>
      <c r="GMM78" s="677"/>
      <c r="GMN78" s="677"/>
      <c r="GMO78" s="677"/>
      <c r="GMP78" s="677"/>
      <c r="GMQ78" s="677"/>
      <c r="GMR78" s="677"/>
      <c r="GMS78" s="677"/>
      <c r="GMT78" s="677"/>
      <c r="GMU78" s="677"/>
      <c r="GMV78" s="677"/>
      <c r="GMW78" s="677"/>
      <c r="GMX78" s="677"/>
      <c r="GMY78" s="677"/>
      <c r="GMZ78" s="677"/>
      <c r="GNA78" s="677"/>
      <c r="GNB78" s="677"/>
      <c r="GNC78" s="677"/>
      <c r="GND78" s="677"/>
      <c r="GNE78" s="677"/>
      <c r="GNF78" s="677"/>
      <c r="GNG78" s="677"/>
      <c r="GNH78" s="677"/>
      <c r="GNI78" s="677"/>
      <c r="GNJ78" s="677"/>
      <c r="GNK78" s="677"/>
      <c r="GNL78" s="677"/>
      <c r="GNM78" s="677"/>
      <c r="GNN78" s="677"/>
      <c r="GNO78" s="677"/>
      <c r="GNP78" s="677"/>
      <c r="GNQ78" s="677"/>
      <c r="GNR78" s="677"/>
      <c r="GNS78" s="677"/>
      <c r="GNT78" s="677"/>
      <c r="GNU78" s="677"/>
      <c r="GNV78" s="677"/>
      <c r="GNW78" s="677"/>
      <c r="GNX78" s="677"/>
      <c r="GNY78" s="677"/>
      <c r="GNZ78" s="677"/>
      <c r="GOA78" s="677"/>
      <c r="GOB78" s="677"/>
      <c r="GOC78" s="677"/>
      <c r="GOD78" s="677"/>
      <c r="GOE78" s="677"/>
      <c r="GOF78" s="677"/>
      <c r="GOG78" s="677"/>
      <c r="GOH78" s="677"/>
      <c r="GOI78" s="677"/>
      <c r="GOJ78" s="677"/>
      <c r="GOK78" s="677"/>
      <c r="GOL78" s="677"/>
      <c r="GOM78" s="677"/>
      <c r="GON78" s="677"/>
      <c r="GOO78" s="677"/>
      <c r="GOP78" s="677"/>
      <c r="GOQ78" s="677"/>
      <c r="GOR78" s="677"/>
      <c r="GOS78" s="677"/>
      <c r="GOT78" s="677"/>
      <c r="GOU78" s="677"/>
      <c r="GOV78" s="677"/>
      <c r="GOW78" s="677"/>
      <c r="GOX78" s="677"/>
      <c r="GOY78" s="677"/>
      <c r="GOZ78" s="677"/>
      <c r="GPA78" s="677"/>
      <c r="GPB78" s="677"/>
      <c r="GPC78" s="677"/>
      <c r="GPD78" s="677"/>
      <c r="GPE78" s="677"/>
      <c r="GPF78" s="677"/>
      <c r="GPG78" s="677"/>
      <c r="GPH78" s="677"/>
      <c r="GPI78" s="677"/>
      <c r="GPJ78" s="677"/>
      <c r="GPK78" s="677"/>
      <c r="GPL78" s="677"/>
      <c r="GPM78" s="677"/>
      <c r="GPN78" s="677"/>
      <c r="GPO78" s="677"/>
      <c r="GPP78" s="677"/>
      <c r="GPQ78" s="677"/>
      <c r="GPR78" s="677"/>
      <c r="GPS78" s="677"/>
      <c r="GPT78" s="677"/>
      <c r="GPU78" s="677"/>
      <c r="GPV78" s="677"/>
      <c r="GPW78" s="677"/>
      <c r="GPX78" s="677"/>
      <c r="GPY78" s="677"/>
      <c r="GPZ78" s="677"/>
      <c r="GQA78" s="677"/>
      <c r="GQB78" s="677"/>
      <c r="GQC78" s="677"/>
      <c r="GQD78" s="677"/>
      <c r="GQE78" s="677"/>
      <c r="GQF78" s="677"/>
      <c r="GQG78" s="677"/>
      <c r="GQH78" s="677"/>
      <c r="GQI78" s="677"/>
      <c r="GQJ78" s="677"/>
      <c r="GQK78" s="677"/>
      <c r="GQL78" s="677"/>
      <c r="GQM78" s="677"/>
      <c r="GQN78" s="677"/>
      <c r="GQO78" s="677"/>
      <c r="GQP78" s="677"/>
      <c r="GQQ78" s="677"/>
      <c r="GQR78" s="677"/>
      <c r="GQS78" s="677"/>
      <c r="GQT78" s="677"/>
      <c r="GQU78" s="677"/>
      <c r="GQV78" s="677"/>
      <c r="GQW78" s="677"/>
      <c r="GQX78" s="677"/>
      <c r="GQY78" s="677"/>
      <c r="GQZ78" s="677"/>
      <c r="GRA78" s="677"/>
      <c r="GRB78" s="677"/>
      <c r="GRC78" s="677"/>
      <c r="GRD78" s="677"/>
      <c r="GRE78" s="677"/>
      <c r="GRF78" s="677"/>
      <c r="GRG78" s="677"/>
      <c r="GRH78" s="677"/>
      <c r="GRI78" s="677"/>
      <c r="GRJ78" s="677"/>
      <c r="GRK78" s="677"/>
      <c r="GRL78" s="677"/>
      <c r="GRM78" s="677"/>
      <c r="GRN78" s="677"/>
      <c r="GRO78" s="677"/>
      <c r="GRP78" s="677"/>
      <c r="GRQ78" s="677"/>
      <c r="GRR78" s="677"/>
      <c r="GRS78" s="677"/>
      <c r="GRT78" s="677"/>
      <c r="GRU78" s="677"/>
      <c r="GRV78" s="677"/>
      <c r="GRW78" s="677"/>
      <c r="GRX78" s="677"/>
      <c r="GRY78" s="677"/>
      <c r="GRZ78" s="677"/>
      <c r="GSA78" s="677"/>
      <c r="GSB78" s="677"/>
      <c r="GSC78" s="677"/>
      <c r="GSD78" s="677"/>
      <c r="GSE78" s="677"/>
      <c r="GSF78" s="677"/>
      <c r="GSG78" s="677"/>
      <c r="GSH78" s="677"/>
      <c r="GSI78" s="677"/>
      <c r="GSJ78" s="677"/>
      <c r="GSK78" s="677"/>
      <c r="GSL78" s="677"/>
      <c r="GSM78" s="677"/>
      <c r="GSN78" s="677"/>
      <c r="GSO78" s="677"/>
      <c r="GSP78" s="677"/>
      <c r="GSQ78" s="677"/>
      <c r="GSR78" s="677"/>
      <c r="GSS78" s="677"/>
      <c r="GST78" s="677"/>
      <c r="GSU78" s="677"/>
      <c r="GSV78" s="677"/>
      <c r="GSW78" s="677"/>
      <c r="GSX78" s="677"/>
      <c r="GSY78" s="677"/>
      <c r="GSZ78" s="677"/>
      <c r="GTA78" s="677"/>
      <c r="GTB78" s="677"/>
      <c r="GTC78" s="677"/>
      <c r="GTD78" s="677"/>
      <c r="GTE78" s="677"/>
      <c r="GTF78" s="677"/>
      <c r="GTG78" s="677"/>
      <c r="GTH78" s="677"/>
      <c r="GTI78" s="677"/>
      <c r="GTJ78" s="677"/>
      <c r="GTK78" s="677"/>
      <c r="GTL78" s="677"/>
      <c r="GTM78" s="677"/>
      <c r="GTN78" s="677"/>
      <c r="GTO78" s="677"/>
      <c r="GTP78" s="677"/>
      <c r="GTQ78" s="677"/>
      <c r="GTR78" s="677"/>
      <c r="GTS78" s="677"/>
      <c r="GTT78" s="677"/>
      <c r="GTU78" s="677"/>
      <c r="GTV78" s="677"/>
      <c r="GTW78" s="677"/>
      <c r="GTX78" s="677"/>
      <c r="GTY78" s="677"/>
      <c r="GTZ78" s="677"/>
      <c r="GUA78" s="677"/>
      <c r="GUB78" s="677"/>
      <c r="GUC78" s="677"/>
      <c r="GUD78" s="677"/>
      <c r="GUE78" s="677"/>
      <c r="GUF78" s="677"/>
      <c r="GUG78" s="677"/>
      <c r="GUH78" s="677"/>
      <c r="GUI78" s="677"/>
      <c r="GUJ78" s="677"/>
      <c r="GUK78" s="677"/>
      <c r="GUL78" s="677"/>
      <c r="GUM78" s="677"/>
      <c r="GUN78" s="677"/>
      <c r="GUO78" s="677"/>
      <c r="GUP78" s="677"/>
      <c r="GUQ78" s="677"/>
      <c r="GUR78" s="677"/>
      <c r="GUS78" s="677"/>
      <c r="GUT78" s="677"/>
      <c r="GUU78" s="677"/>
      <c r="GUV78" s="677"/>
      <c r="GUW78" s="677"/>
      <c r="GUX78" s="677"/>
      <c r="GUY78" s="677"/>
      <c r="GUZ78" s="677"/>
      <c r="GVA78" s="677"/>
      <c r="GVB78" s="677"/>
      <c r="GVC78" s="677"/>
      <c r="GVD78" s="677"/>
      <c r="GVE78" s="677"/>
      <c r="GVF78" s="677"/>
      <c r="GVG78" s="677"/>
      <c r="GVH78" s="677"/>
      <c r="GVI78" s="677"/>
      <c r="GVJ78" s="677"/>
      <c r="GVK78" s="677"/>
      <c r="GVL78" s="677"/>
      <c r="GVM78" s="677"/>
      <c r="GVN78" s="677"/>
      <c r="GVO78" s="677"/>
      <c r="GVP78" s="677"/>
      <c r="GVQ78" s="677"/>
      <c r="GVR78" s="677"/>
      <c r="GVS78" s="677"/>
      <c r="GVT78" s="677"/>
      <c r="GVU78" s="677"/>
      <c r="GVV78" s="677"/>
      <c r="GVW78" s="677"/>
      <c r="GVX78" s="677"/>
      <c r="GVY78" s="677"/>
      <c r="GVZ78" s="677"/>
      <c r="GWA78" s="677"/>
      <c r="GWB78" s="677"/>
      <c r="GWC78" s="677"/>
      <c r="GWD78" s="677"/>
      <c r="GWE78" s="677"/>
      <c r="GWF78" s="677"/>
      <c r="GWG78" s="677"/>
      <c r="GWH78" s="677"/>
      <c r="GWI78" s="677"/>
      <c r="GWJ78" s="677"/>
      <c r="GWK78" s="677"/>
      <c r="GWL78" s="677"/>
      <c r="GWM78" s="677"/>
      <c r="GWN78" s="677"/>
      <c r="GWO78" s="677"/>
      <c r="GWP78" s="677"/>
      <c r="GWQ78" s="677"/>
      <c r="GWR78" s="677"/>
      <c r="GWS78" s="677"/>
      <c r="GWT78" s="677"/>
      <c r="GWU78" s="677"/>
      <c r="GWV78" s="677"/>
      <c r="GWW78" s="677"/>
      <c r="GWX78" s="677"/>
      <c r="GWY78" s="677"/>
      <c r="GWZ78" s="677"/>
      <c r="GXA78" s="677"/>
      <c r="GXB78" s="677"/>
      <c r="GXC78" s="677"/>
      <c r="GXD78" s="677"/>
      <c r="GXE78" s="677"/>
      <c r="GXF78" s="677"/>
      <c r="GXG78" s="677"/>
      <c r="GXH78" s="677"/>
      <c r="GXI78" s="677"/>
      <c r="GXJ78" s="677"/>
      <c r="GXK78" s="677"/>
      <c r="GXL78" s="677"/>
      <c r="GXM78" s="677"/>
      <c r="GXN78" s="677"/>
      <c r="GXO78" s="677"/>
      <c r="GXP78" s="677"/>
      <c r="GXQ78" s="677"/>
      <c r="GXR78" s="677"/>
      <c r="GXS78" s="677"/>
      <c r="GXT78" s="677"/>
      <c r="GXU78" s="677"/>
      <c r="GXV78" s="677"/>
      <c r="GXW78" s="677"/>
      <c r="GXX78" s="677"/>
      <c r="GXY78" s="677"/>
      <c r="GXZ78" s="677"/>
      <c r="GYA78" s="677"/>
      <c r="GYB78" s="677"/>
      <c r="GYC78" s="677"/>
      <c r="GYD78" s="677"/>
      <c r="GYE78" s="677"/>
      <c r="GYF78" s="677"/>
      <c r="GYG78" s="677"/>
      <c r="GYH78" s="677"/>
      <c r="GYI78" s="677"/>
      <c r="GYJ78" s="677"/>
      <c r="GYK78" s="677"/>
      <c r="GYL78" s="677"/>
      <c r="GYM78" s="677"/>
      <c r="GYN78" s="677"/>
      <c r="GYO78" s="677"/>
      <c r="GYP78" s="677"/>
      <c r="GYQ78" s="677"/>
      <c r="GYR78" s="677"/>
      <c r="GYS78" s="677"/>
      <c r="GYT78" s="677"/>
      <c r="GYU78" s="677"/>
      <c r="GYV78" s="677"/>
      <c r="GYW78" s="677"/>
      <c r="GYX78" s="677"/>
      <c r="GYY78" s="677"/>
      <c r="GYZ78" s="677"/>
      <c r="GZA78" s="677"/>
      <c r="GZB78" s="677"/>
      <c r="GZC78" s="677"/>
      <c r="GZD78" s="677"/>
      <c r="GZE78" s="677"/>
      <c r="GZF78" s="677"/>
      <c r="GZG78" s="677"/>
      <c r="GZH78" s="677"/>
      <c r="GZI78" s="677"/>
      <c r="GZJ78" s="677"/>
      <c r="GZK78" s="677"/>
      <c r="GZL78" s="677"/>
      <c r="GZM78" s="677"/>
      <c r="GZN78" s="677"/>
      <c r="GZO78" s="677"/>
      <c r="GZP78" s="677"/>
      <c r="GZQ78" s="677"/>
      <c r="GZR78" s="677"/>
      <c r="GZS78" s="677"/>
      <c r="GZT78" s="677"/>
      <c r="GZU78" s="677"/>
      <c r="GZV78" s="677"/>
      <c r="GZW78" s="677"/>
      <c r="GZX78" s="677"/>
      <c r="GZY78" s="677"/>
      <c r="GZZ78" s="677"/>
      <c r="HAA78" s="677"/>
      <c r="HAB78" s="677"/>
      <c r="HAC78" s="677"/>
      <c r="HAD78" s="677"/>
      <c r="HAE78" s="677"/>
      <c r="HAF78" s="677"/>
      <c r="HAG78" s="677"/>
      <c r="HAH78" s="677"/>
      <c r="HAI78" s="677"/>
      <c r="HAJ78" s="677"/>
      <c r="HAK78" s="677"/>
      <c r="HAL78" s="677"/>
      <c r="HAM78" s="677"/>
      <c r="HAN78" s="677"/>
      <c r="HAO78" s="677"/>
      <c r="HAP78" s="677"/>
      <c r="HAQ78" s="677"/>
      <c r="HAR78" s="677"/>
      <c r="HAS78" s="677"/>
      <c r="HAT78" s="677"/>
      <c r="HAU78" s="677"/>
      <c r="HAV78" s="677"/>
      <c r="HAW78" s="677"/>
      <c r="HAX78" s="677"/>
      <c r="HAY78" s="677"/>
      <c r="HAZ78" s="677"/>
      <c r="HBA78" s="677"/>
      <c r="HBB78" s="677"/>
      <c r="HBC78" s="677"/>
      <c r="HBD78" s="677"/>
      <c r="HBE78" s="677"/>
      <c r="HBF78" s="677"/>
      <c r="HBG78" s="677"/>
      <c r="HBH78" s="677"/>
      <c r="HBI78" s="677"/>
      <c r="HBJ78" s="677"/>
      <c r="HBK78" s="677"/>
      <c r="HBL78" s="677"/>
      <c r="HBM78" s="677"/>
      <c r="HBN78" s="677"/>
      <c r="HBO78" s="677"/>
      <c r="HBP78" s="677"/>
      <c r="HBQ78" s="677"/>
      <c r="HBR78" s="677"/>
      <c r="HBS78" s="677"/>
      <c r="HBT78" s="677"/>
      <c r="HBU78" s="677"/>
      <c r="HBV78" s="677"/>
      <c r="HBW78" s="677"/>
      <c r="HBX78" s="677"/>
      <c r="HBY78" s="677"/>
      <c r="HBZ78" s="677"/>
      <c r="HCA78" s="677"/>
      <c r="HCB78" s="677"/>
      <c r="HCC78" s="677"/>
      <c r="HCD78" s="677"/>
      <c r="HCE78" s="677"/>
      <c r="HCF78" s="677"/>
      <c r="HCG78" s="677"/>
      <c r="HCH78" s="677"/>
      <c r="HCI78" s="677"/>
      <c r="HCJ78" s="677"/>
      <c r="HCK78" s="677"/>
      <c r="HCL78" s="677"/>
      <c r="HCM78" s="677"/>
      <c r="HCN78" s="677"/>
      <c r="HCO78" s="677"/>
      <c r="HCP78" s="677"/>
      <c r="HCQ78" s="677"/>
      <c r="HCR78" s="677"/>
      <c r="HCS78" s="677"/>
      <c r="HCT78" s="677"/>
      <c r="HCU78" s="677"/>
      <c r="HCV78" s="677"/>
      <c r="HCW78" s="677"/>
      <c r="HCX78" s="677"/>
      <c r="HCY78" s="677"/>
      <c r="HCZ78" s="677"/>
      <c r="HDA78" s="677"/>
      <c r="HDB78" s="677"/>
      <c r="HDC78" s="677"/>
      <c r="HDD78" s="677"/>
      <c r="HDE78" s="677"/>
      <c r="HDF78" s="677"/>
      <c r="HDG78" s="677"/>
      <c r="HDH78" s="677"/>
      <c r="HDI78" s="677"/>
      <c r="HDJ78" s="677"/>
      <c r="HDK78" s="677"/>
      <c r="HDL78" s="677"/>
      <c r="HDM78" s="677"/>
      <c r="HDN78" s="677"/>
      <c r="HDO78" s="677"/>
      <c r="HDP78" s="677"/>
      <c r="HDQ78" s="677"/>
      <c r="HDR78" s="677"/>
      <c r="HDS78" s="677"/>
      <c r="HDT78" s="677"/>
      <c r="HDU78" s="677"/>
      <c r="HDV78" s="677"/>
      <c r="HDW78" s="677"/>
      <c r="HDX78" s="677"/>
      <c r="HDY78" s="677"/>
      <c r="HDZ78" s="677"/>
      <c r="HEA78" s="677"/>
      <c r="HEB78" s="677"/>
      <c r="HEC78" s="677"/>
      <c r="HED78" s="677"/>
      <c r="HEE78" s="677"/>
      <c r="HEF78" s="677"/>
      <c r="HEG78" s="677"/>
      <c r="HEH78" s="677"/>
      <c r="HEI78" s="677"/>
      <c r="HEJ78" s="677"/>
      <c r="HEK78" s="677"/>
      <c r="HEL78" s="677"/>
      <c r="HEM78" s="677"/>
      <c r="HEN78" s="677"/>
      <c r="HEO78" s="677"/>
      <c r="HEP78" s="677"/>
      <c r="HEQ78" s="677"/>
      <c r="HER78" s="677"/>
      <c r="HES78" s="677"/>
      <c r="HET78" s="677"/>
      <c r="HEU78" s="677"/>
      <c r="HEV78" s="677"/>
      <c r="HEW78" s="677"/>
      <c r="HEX78" s="677"/>
      <c r="HEY78" s="677"/>
      <c r="HEZ78" s="677"/>
      <c r="HFA78" s="677"/>
      <c r="HFB78" s="677"/>
      <c r="HFC78" s="677"/>
      <c r="HFD78" s="677"/>
      <c r="HFE78" s="677"/>
      <c r="HFF78" s="677"/>
      <c r="HFG78" s="677"/>
      <c r="HFH78" s="677"/>
      <c r="HFI78" s="677"/>
      <c r="HFJ78" s="677"/>
      <c r="HFK78" s="677"/>
      <c r="HFL78" s="677"/>
      <c r="HFM78" s="677"/>
      <c r="HFN78" s="677"/>
      <c r="HFO78" s="677"/>
      <c r="HFP78" s="677"/>
      <c r="HFQ78" s="677"/>
      <c r="HFR78" s="677"/>
      <c r="HFS78" s="677"/>
      <c r="HFT78" s="677"/>
      <c r="HFU78" s="677"/>
      <c r="HFV78" s="677"/>
      <c r="HFW78" s="677"/>
      <c r="HFX78" s="677"/>
      <c r="HFY78" s="677"/>
      <c r="HFZ78" s="677"/>
      <c r="HGA78" s="677"/>
      <c r="HGB78" s="677"/>
      <c r="HGC78" s="677"/>
      <c r="HGD78" s="677"/>
      <c r="HGE78" s="677"/>
      <c r="HGF78" s="677"/>
      <c r="HGG78" s="677"/>
      <c r="HGH78" s="677"/>
      <c r="HGI78" s="677"/>
      <c r="HGJ78" s="677"/>
      <c r="HGK78" s="677"/>
      <c r="HGL78" s="677"/>
      <c r="HGM78" s="677"/>
      <c r="HGN78" s="677"/>
      <c r="HGO78" s="677"/>
      <c r="HGP78" s="677"/>
      <c r="HGQ78" s="677"/>
      <c r="HGR78" s="677"/>
      <c r="HGS78" s="677"/>
      <c r="HGT78" s="677"/>
      <c r="HGU78" s="677"/>
      <c r="HGV78" s="677"/>
      <c r="HGW78" s="677"/>
      <c r="HGX78" s="677"/>
      <c r="HGY78" s="677"/>
      <c r="HGZ78" s="677"/>
      <c r="HHA78" s="677"/>
      <c r="HHB78" s="677"/>
      <c r="HHC78" s="677"/>
      <c r="HHD78" s="677"/>
      <c r="HHE78" s="677"/>
      <c r="HHF78" s="677"/>
      <c r="HHG78" s="677"/>
      <c r="HHH78" s="677"/>
      <c r="HHI78" s="677"/>
      <c r="HHJ78" s="677"/>
      <c r="HHK78" s="677"/>
      <c r="HHL78" s="677"/>
      <c r="HHM78" s="677"/>
      <c r="HHN78" s="677"/>
      <c r="HHO78" s="677"/>
      <c r="HHP78" s="677"/>
      <c r="HHQ78" s="677"/>
      <c r="HHR78" s="677"/>
      <c r="HHS78" s="677"/>
      <c r="HHT78" s="677"/>
      <c r="HHU78" s="677"/>
      <c r="HHV78" s="677"/>
      <c r="HHW78" s="677"/>
      <c r="HHX78" s="677"/>
      <c r="HHY78" s="677"/>
      <c r="HHZ78" s="677"/>
      <c r="HIA78" s="677"/>
      <c r="HIB78" s="677"/>
      <c r="HIC78" s="677"/>
      <c r="HID78" s="677"/>
      <c r="HIE78" s="677"/>
      <c r="HIF78" s="677"/>
      <c r="HIG78" s="677"/>
      <c r="HIH78" s="677"/>
      <c r="HII78" s="677"/>
      <c r="HIJ78" s="677"/>
      <c r="HIK78" s="677"/>
      <c r="HIL78" s="677"/>
      <c r="HIM78" s="677"/>
      <c r="HIN78" s="677"/>
      <c r="HIO78" s="677"/>
      <c r="HIP78" s="677"/>
      <c r="HIQ78" s="677"/>
      <c r="HIR78" s="677"/>
      <c r="HIS78" s="677"/>
      <c r="HIT78" s="677"/>
      <c r="HIU78" s="677"/>
      <c r="HIV78" s="677"/>
      <c r="HIW78" s="677"/>
      <c r="HIX78" s="677"/>
      <c r="HIY78" s="677"/>
      <c r="HIZ78" s="677"/>
      <c r="HJA78" s="677"/>
      <c r="HJB78" s="677"/>
      <c r="HJC78" s="677"/>
      <c r="HJD78" s="677"/>
      <c r="HJE78" s="677"/>
      <c r="HJF78" s="677"/>
      <c r="HJG78" s="677"/>
      <c r="HJH78" s="677"/>
      <c r="HJI78" s="677"/>
      <c r="HJJ78" s="677"/>
      <c r="HJK78" s="677"/>
      <c r="HJL78" s="677"/>
      <c r="HJM78" s="677"/>
      <c r="HJN78" s="677"/>
      <c r="HJO78" s="677"/>
      <c r="HJP78" s="677"/>
      <c r="HJQ78" s="677"/>
      <c r="HJR78" s="677"/>
      <c r="HJS78" s="677"/>
      <c r="HJT78" s="677"/>
      <c r="HJU78" s="677"/>
      <c r="HJV78" s="677"/>
      <c r="HJW78" s="677"/>
      <c r="HJX78" s="677"/>
      <c r="HJY78" s="677"/>
      <c r="HJZ78" s="677"/>
      <c r="HKA78" s="677"/>
      <c r="HKB78" s="677"/>
      <c r="HKC78" s="677"/>
      <c r="HKD78" s="677"/>
      <c r="HKE78" s="677"/>
      <c r="HKF78" s="677"/>
      <c r="HKG78" s="677"/>
      <c r="HKH78" s="677"/>
      <c r="HKI78" s="677"/>
      <c r="HKJ78" s="677"/>
      <c r="HKK78" s="677"/>
      <c r="HKL78" s="677"/>
      <c r="HKM78" s="677"/>
      <c r="HKN78" s="677"/>
      <c r="HKO78" s="677"/>
      <c r="HKP78" s="677"/>
      <c r="HKQ78" s="677"/>
      <c r="HKR78" s="677"/>
      <c r="HKS78" s="677"/>
      <c r="HKT78" s="677"/>
      <c r="HKU78" s="677"/>
      <c r="HKV78" s="677"/>
      <c r="HKW78" s="677"/>
      <c r="HKX78" s="677"/>
      <c r="HKY78" s="677"/>
      <c r="HKZ78" s="677"/>
      <c r="HLA78" s="677"/>
      <c r="HLB78" s="677"/>
      <c r="HLC78" s="677"/>
      <c r="HLD78" s="677"/>
      <c r="HLE78" s="677"/>
      <c r="HLF78" s="677"/>
      <c r="HLG78" s="677"/>
      <c r="HLH78" s="677"/>
      <c r="HLI78" s="677"/>
      <c r="HLJ78" s="677"/>
      <c r="HLK78" s="677"/>
      <c r="HLL78" s="677"/>
      <c r="HLM78" s="677"/>
      <c r="HLN78" s="677"/>
      <c r="HLO78" s="677"/>
      <c r="HLP78" s="677"/>
      <c r="HLQ78" s="677"/>
      <c r="HLR78" s="677"/>
      <c r="HLS78" s="677"/>
      <c r="HLT78" s="677"/>
      <c r="HLU78" s="677"/>
      <c r="HLV78" s="677"/>
      <c r="HLW78" s="677"/>
      <c r="HLX78" s="677"/>
      <c r="HLY78" s="677"/>
      <c r="HLZ78" s="677"/>
      <c r="HMA78" s="677"/>
      <c r="HMB78" s="677"/>
      <c r="HMC78" s="677"/>
      <c r="HMD78" s="677"/>
      <c r="HME78" s="677"/>
      <c r="HMF78" s="677"/>
      <c r="HMG78" s="677"/>
      <c r="HMH78" s="677"/>
      <c r="HMI78" s="677"/>
      <c r="HMJ78" s="677"/>
      <c r="HMK78" s="677"/>
      <c r="HML78" s="677"/>
      <c r="HMM78" s="677"/>
      <c r="HMN78" s="677"/>
      <c r="HMO78" s="677"/>
      <c r="HMP78" s="677"/>
      <c r="HMQ78" s="677"/>
      <c r="HMR78" s="677"/>
      <c r="HMS78" s="677"/>
      <c r="HMT78" s="677"/>
      <c r="HMU78" s="677"/>
      <c r="HMV78" s="677"/>
      <c r="HMW78" s="677"/>
      <c r="HMX78" s="677"/>
      <c r="HMY78" s="677"/>
      <c r="HMZ78" s="677"/>
      <c r="HNA78" s="677"/>
      <c r="HNB78" s="677"/>
      <c r="HNC78" s="677"/>
      <c r="HND78" s="677"/>
      <c r="HNE78" s="677"/>
      <c r="HNF78" s="677"/>
      <c r="HNG78" s="677"/>
      <c r="HNH78" s="677"/>
      <c r="HNI78" s="677"/>
      <c r="HNJ78" s="677"/>
      <c r="HNK78" s="677"/>
      <c r="HNL78" s="677"/>
      <c r="HNM78" s="677"/>
      <c r="HNN78" s="677"/>
      <c r="HNO78" s="677"/>
      <c r="HNP78" s="677"/>
      <c r="HNQ78" s="677"/>
      <c r="HNR78" s="677"/>
      <c r="HNS78" s="677"/>
      <c r="HNT78" s="677"/>
      <c r="HNU78" s="677"/>
      <c r="HNV78" s="677"/>
      <c r="HNW78" s="677"/>
      <c r="HNX78" s="677"/>
      <c r="HNY78" s="677"/>
      <c r="HNZ78" s="677"/>
      <c r="HOA78" s="677"/>
      <c r="HOB78" s="677"/>
      <c r="HOC78" s="677"/>
      <c r="HOD78" s="677"/>
      <c r="HOE78" s="677"/>
      <c r="HOF78" s="677"/>
      <c r="HOG78" s="677"/>
      <c r="HOH78" s="677"/>
      <c r="HOI78" s="677"/>
      <c r="HOJ78" s="677"/>
      <c r="HOK78" s="677"/>
      <c r="HOL78" s="677"/>
      <c r="HOM78" s="677"/>
      <c r="HON78" s="677"/>
      <c r="HOO78" s="677"/>
      <c r="HOP78" s="677"/>
      <c r="HOQ78" s="677"/>
      <c r="HOR78" s="677"/>
      <c r="HOS78" s="677"/>
      <c r="HOT78" s="677"/>
      <c r="HOU78" s="677"/>
      <c r="HOV78" s="677"/>
      <c r="HOW78" s="677"/>
      <c r="HOX78" s="677"/>
      <c r="HOY78" s="677"/>
      <c r="HOZ78" s="677"/>
      <c r="HPA78" s="677"/>
      <c r="HPB78" s="677"/>
      <c r="HPC78" s="677"/>
      <c r="HPD78" s="677"/>
      <c r="HPE78" s="677"/>
      <c r="HPF78" s="677"/>
      <c r="HPG78" s="677"/>
      <c r="HPH78" s="677"/>
      <c r="HPI78" s="677"/>
      <c r="HPJ78" s="677"/>
      <c r="HPK78" s="677"/>
      <c r="HPL78" s="677"/>
      <c r="HPM78" s="677"/>
      <c r="HPN78" s="677"/>
      <c r="HPO78" s="677"/>
      <c r="HPP78" s="677"/>
      <c r="HPQ78" s="677"/>
      <c r="HPR78" s="677"/>
      <c r="HPS78" s="677"/>
      <c r="HPT78" s="677"/>
      <c r="HPU78" s="677"/>
      <c r="HPV78" s="677"/>
      <c r="HPW78" s="677"/>
      <c r="HPX78" s="677"/>
      <c r="HPY78" s="677"/>
      <c r="HPZ78" s="677"/>
      <c r="HQA78" s="677"/>
      <c r="HQB78" s="677"/>
      <c r="HQC78" s="677"/>
      <c r="HQD78" s="677"/>
      <c r="HQE78" s="677"/>
      <c r="HQF78" s="677"/>
      <c r="HQG78" s="677"/>
      <c r="HQH78" s="677"/>
      <c r="HQI78" s="677"/>
      <c r="HQJ78" s="677"/>
      <c r="HQK78" s="677"/>
      <c r="HQL78" s="677"/>
      <c r="HQM78" s="677"/>
      <c r="HQN78" s="677"/>
      <c r="HQO78" s="677"/>
      <c r="HQP78" s="677"/>
      <c r="HQQ78" s="677"/>
      <c r="HQR78" s="677"/>
      <c r="HQS78" s="677"/>
      <c r="HQT78" s="677"/>
      <c r="HQU78" s="677"/>
      <c r="HQV78" s="677"/>
      <c r="HQW78" s="677"/>
      <c r="HQX78" s="677"/>
      <c r="HQY78" s="677"/>
      <c r="HQZ78" s="677"/>
      <c r="HRA78" s="677"/>
      <c r="HRB78" s="677"/>
      <c r="HRC78" s="677"/>
      <c r="HRD78" s="677"/>
      <c r="HRE78" s="677"/>
      <c r="HRF78" s="677"/>
      <c r="HRG78" s="677"/>
      <c r="HRH78" s="677"/>
      <c r="HRI78" s="677"/>
      <c r="HRJ78" s="677"/>
      <c r="HRK78" s="677"/>
      <c r="HRL78" s="677"/>
      <c r="HRM78" s="677"/>
      <c r="HRN78" s="677"/>
      <c r="HRO78" s="677"/>
      <c r="HRP78" s="677"/>
      <c r="HRQ78" s="677"/>
      <c r="HRR78" s="677"/>
      <c r="HRS78" s="677"/>
      <c r="HRT78" s="677"/>
      <c r="HRU78" s="677"/>
      <c r="HRV78" s="677"/>
      <c r="HRW78" s="677"/>
      <c r="HRX78" s="677"/>
      <c r="HRY78" s="677"/>
      <c r="HRZ78" s="677"/>
      <c r="HSA78" s="677"/>
      <c r="HSB78" s="677"/>
      <c r="HSC78" s="677"/>
      <c r="HSD78" s="677"/>
      <c r="HSE78" s="677"/>
      <c r="HSF78" s="677"/>
      <c r="HSG78" s="677"/>
      <c r="HSH78" s="677"/>
      <c r="HSI78" s="677"/>
      <c r="HSJ78" s="677"/>
      <c r="HSK78" s="677"/>
      <c r="HSL78" s="677"/>
      <c r="HSM78" s="677"/>
      <c r="HSN78" s="677"/>
      <c r="HSO78" s="677"/>
      <c r="HSP78" s="677"/>
      <c r="HSQ78" s="677"/>
      <c r="HSR78" s="677"/>
      <c r="HSS78" s="677"/>
      <c r="HST78" s="677"/>
      <c r="HSU78" s="677"/>
      <c r="HSV78" s="677"/>
      <c r="HSW78" s="677"/>
      <c r="HSX78" s="677"/>
      <c r="HSY78" s="677"/>
      <c r="HSZ78" s="677"/>
      <c r="HTA78" s="677"/>
      <c r="HTB78" s="677"/>
      <c r="HTC78" s="677"/>
      <c r="HTD78" s="677"/>
      <c r="HTE78" s="677"/>
      <c r="HTF78" s="677"/>
      <c r="HTG78" s="677"/>
      <c r="HTH78" s="677"/>
      <c r="HTI78" s="677"/>
      <c r="HTJ78" s="677"/>
      <c r="HTK78" s="677"/>
      <c r="HTL78" s="677"/>
      <c r="HTM78" s="677"/>
      <c r="HTN78" s="677"/>
      <c r="HTO78" s="677"/>
      <c r="HTP78" s="677"/>
      <c r="HTQ78" s="677"/>
      <c r="HTR78" s="677"/>
      <c r="HTS78" s="677"/>
      <c r="HTT78" s="677"/>
      <c r="HTU78" s="677"/>
      <c r="HTV78" s="677"/>
      <c r="HTW78" s="677"/>
      <c r="HTX78" s="677"/>
      <c r="HTY78" s="677"/>
      <c r="HTZ78" s="677"/>
      <c r="HUA78" s="677"/>
      <c r="HUB78" s="677"/>
      <c r="HUC78" s="677"/>
      <c r="HUD78" s="677"/>
      <c r="HUE78" s="677"/>
      <c r="HUF78" s="677"/>
      <c r="HUG78" s="677"/>
      <c r="HUH78" s="677"/>
      <c r="HUI78" s="677"/>
      <c r="HUJ78" s="677"/>
      <c r="HUK78" s="677"/>
      <c r="HUL78" s="677"/>
      <c r="HUM78" s="677"/>
      <c r="HUN78" s="677"/>
      <c r="HUO78" s="677"/>
      <c r="HUP78" s="677"/>
      <c r="HUQ78" s="677"/>
      <c r="HUR78" s="677"/>
      <c r="HUS78" s="677"/>
      <c r="HUT78" s="677"/>
      <c r="HUU78" s="677"/>
      <c r="HUV78" s="677"/>
      <c r="HUW78" s="677"/>
      <c r="HUX78" s="677"/>
      <c r="HUY78" s="677"/>
      <c r="HUZ78" s="677"/>
      <c r="HVA78" s="677"/>
      <c r="HVB78" s="677"/>
      <c r="HVC78" s="677"/>
      <c r="HVD78" s="677"/>
      <c r="HVE78" s="677"/>
      <c r="HVF78" s="677"/>
      <c r="HVG78" s="677"/>
      <c r="HVH78" s="677"/>
      <c r="HVI78" s="677"/>
      <c r="HVJ78" s="677"/>
      <c r="HVK78" s="677"/>
      <c r="HVL78" s="677"/>
      <c r="HVM78" s="677"/>
      <c r="HVN78" s="677"/>
      <c r="HVO78" s="677"/>
      <c r="HVP78" s="677"/>
      <c r="HVQ78" s="677"/>
      <c r="HVR78" s="677"/>
      <c r="HVS78" s="677"/>
      <c r="HVT78" s="677"/>
      <c r="HVU78" s="677"/>
      <c r="HVV78" s="677"/>
      <c r="HVW78" s="677"/>
      <c r="HVX78" s="677"/>
      <c r="HVY78" s="677"/>
      <c r="HVZ78" s="677"/>
      <c r="HWA78" s="677"/>
      <c r="HWB78" s="677"/>
      <c r="HWC78" s="677"/>
      <c r="HWD78" s="677"/>
      <c r="HWE78" s="677"/>
      <c r="HWF78" s="677"/>
      <c r="HWG78" s="677"/>
      <c r="HWH78" s="677"/>
      <c r="HWI78" s="677"/>
      <c r="HWJ78" s="677"/>
      <c r="HWK78" s="677"/>
      <c r="HWL78" s="677"/>
      <c r="HWM78" s="677"/>
      <c r="HWN78" s="677"/>
      <c r="HWO78" s="677"/>
      <c r="HWP78" s="677"/>
      <c r="HWQ78" s="677"/>
      <c r="HWR78" s="677"/>
      <c r="HWS78" s="677"/>
      <c r="HWT78" s="677"/>
      <c r="HWU78" s="677"/>
      <c r="HWV78" s="677"/>
      <c r="HWW78" s="677"/>
      <c r="HWX78" s="677"/>
      <c r="HWY78" s="677"/>
      <c r="HWZ78" s="677"/>
      <c r="HXA78" s="677"/>
      <c r="HXB78" s="677"/>
      <c r="HXC78" s="677"/>
      <c r="HXD78" s="677"/>
      <c r="HXE78" s="677"/>
      <c r="HXF78" s="677"/>
      <c r="HXG78" s="677"/>
      <c r="HXH78" s="677"/>
      <c r="HXI78" s="677"/>
      <c r="HXJ78" s="677"/>
      <c r="HXK78" s="677"/>
      <c r="HXL78" s="677"/>
      <c r="HXM78" s="677"/>
      <c r="HXN78" s="677"/>
      <c r="HXO78" s="677"/>
      <c r="HXP78" s="677"/>
      <c r="HXQ78" s="677"/>
      <c r="HXR78" s="677"/>
      <c r="HXS78" s="677"/>
      <c r="HXT78" s="677"/>
      <c r="HXU78" s="677"/>
      <c r="HXV78" s="677"/>
      <c r="HXW78" s="677"/>
      <c r="HXX78" s="677"/>
      <c r="HXY78" s="677"/>
      <c r="HXZ78" s="677"/>
      <c r="HYA78" s="677"/>
      <c r="HYB78" s="677"/>
      <c r="HYC78" s="677"/>
      <c r="HYD78" s="677"/>
      <c r="HYE78" s="677"/>
      <c r="HYF78" s="677"/>
      <c r="HYG78" s="677"/>
      <c r="HYH78" s="677"/>
      <c r="HYI78" s="677"/>
      <c r="HYJ78" s="677"/>
      <c r="HYK78" s="677"/>
      <c r="HYL78" s="677"/>
      <c r="HYM78" s="677"/>
      <c r="HYN78" s="677"/>
      <c r="HYO78" s="677"/>
      <c r="HYP78" s="677"/>
      <c r="HYQ78" s="677"/>
      <c r="HYR78" s="677"/>
      <c r="HYS78" s="677"/>
      <c r="HYT78" s="677"/>
      <c r="HYU78" s="677"/>
      <c r="HYV78" s="677"/>
      <c r="HYW78" s="677"/>
      <c r="HYX78" s="677"/>
      <c r="HYY78" s="677"/>
      <c r="HYZ78" s="677"/>
      <c r="HZA78" s="677"/>
      <c r="HZB78" s="677"/>
      <c r="HZC78" s="677"/>
      <c r="HZD78" s="677"/>
      <c r="HZE78" s="677"/>
      <c r="HZF78" s="677"/>
      <c r="HZG78" s="677"/>
      <c r="HZH78" s="677"/>
      <c r="HZI78" s="677"/>
      <c r="HZJ78" s="677"/>
      <c r="HZK78" s="677"/>
      <c r="HZL78" s="677"/>
      <c r="HZM78" s="677"/>
      <c r="HZN78" s="677"/>
      <c r="HZO78" s="677"/>
      <c r="HZP78" s="677"/>
      <c r="HZQ78" s="677"/>
      <c r="HZR78" s="677"/>
      <c r="HZS78" s="677"/>
      <c r="HZT78" s="677"/>
      <c r="HZU78" s="677"/>
      <c r="HZV78" s="677"/>
      <c r="HZW78" s="677"/>
      <c r="HZX78" s="677"/>
      <c r="HZY78" s="677"/>
      <c r="HZZ78" s="677"/>
      <c r="IAA78" s="677"/>
      <c r="IAB78" s="677"/>
      <c r="IAC78" s="677"/>
      <c r="IAD78" s="677"/>
      <c r="IAE78" s="677"/>
      <c r="IAF78" s="677"/>
      <c r="IAG78" s="677"/>
      <c r="IAH78" s="677"/>
      <c r="IAI78" s="677"/>
      <c r="IAJ78" s="677"/>
      <c r="IAK78" s="677"/>
      <c r="IAL78" s="677"/>
      <c r="IAM78" s="677"/>
      <c r="IAN78" s="677"/>
      <c r="IAO78" s="677"/>
      <c r="IAP78" s="677"/>
      <c r="IAQ78" s="677"/>
      <c r="IAR78" s="677"/>
      <c r="IAS78" s="677"/>
      <c r="IAT78" s="677"/>
      <c r="IAU78" s="677"/>
      <c r="IAV78" s="677"/>
      <c r="IAW78" s="677"/>
      <c r="IAX78" s="677"/>
      <c r="IAY78" s="677"/>
      <c r="IAZ78" s="677"/>
      <c r="IBA78" s="677"/>
      <c r="IBB78" s="677"/>
      <c r="IBC78" s="677"/>
      <c r="IBD78" s="677"/>
      <c r="IBE78" s="677"/>
      <c r="IBF78" s="677"/>
      <c r="IBG78" s="677"/>
      <c r="IBH78" s="677"/>
      <c r="IBI78" s="677"/>
      <c r="IBJ78" s="677"/>
      <c r="IBK78" s="677"/>
      <c r="IBL78" s="677"/>
      <c r="IBM78" s="677"/>
      <c r="IBN78" s="677"/>
      <c r="IBO78" s="677"/>
      <c r="IBP78" s="677"/>
      <c r="IBQ78" s="677"/>
      <c r="IBR78" s="677"/>
      <c r="IBS78" s="677"/>
      <c r="IBT78" s="677"/>
      <c r="IBU78" s="677"/>
      <c r="IBV78" s="677"/>
      <c r="IBW78" s="677"/>
      <c r="IBX78" s="677"/>
      <c r="IBY78" s="677"/>
      <c r="IBZ78" s="677"/>
      <c r="ICA78" s="677"/>
      <c r="ICB78" s="677"/>
      <c r="ICC78" s="677"/>
      <c r="ICD78" s="677"/>
      <c r="ICE78" s="677"/>
      <c r="ICF78" s="677"/>
      <c r="ICG78" s="677"/>
      <c r="ICH78" s="677"/>
      <c r="ICI78" s="677"/>
      <c r="ICJ78" s="677"/>
      <c r="ICK78" s="677"/>
      <c r="ICL78" s="677"/>
      <c r="ICM78" s="677"/>
      <c r="ICN78" s="677"/>
      <c r="ICO78" s="677"/>
      <c r="ICP78" s="677"/>
      <c r="ICQ78" s="677"/>
      <c r="ICR78" s="677"/>
      <c r="ICS78" s="677"/>
      <c r="ICT78" s="677"/>
      <c r="ICU78" s="677"/>
      <c r="ICV78" s="677"/>
      <c r="ICW78" s="677"/>
      <c r="ICX78" s="677"/>
      <c r="ICY78" s="677"/>
      <c r="ICZ78" s="677"/>
      <c r="IDA78" s="677"/>
      <c r="IDB78" s="677"/>
      <c r="IDC78" s="677"/>
      <c r="IDD78" s="677"/>
      <c r="IDE78" s="677"/>
      <c r="IDF78" s="677"/>
      <c r="IDG78" s="677"/>
      <c r="IDH78" s="677"/>
      <c r="IDI78" s="677"/>
      <c r="IDJ78" s="677"/>
      <c r="IDK78" s="677"/>
      <c r="IDL78" s="677"/>
      <c r="IDM78" s="677"/>
      <c r="IDN78" s="677"/>
      <c r="IDO78" s="677"/>
      <c r="IDP78" s="677"/>
      <c r="IDQ78" s="677"/>
      <c r="IDR78" s="677"/>
      <c r="IDS78" s="677"/>
      <c r="IDT78" s="677"/>
      <c r="IDU78" s="677"/>
      <c r="IDV78" s="677"/>
      <c r="IDW78" s="677"/>
      <c r="IDX78" s="677"/>
      <c r="IDY78" s="677"/>
      <c r="IDZ78" s="677"/>
      <c r="IEA78" s="677"/>
      <c r="IEB78" s="677"/>
      <c r="IEC78" s="677"/>
      <c r="IED78" s="677"/>
      <c r="IEE78" s="677"/>
      <c r="IEF78" s="677"/>
      <c r="IEG78" s="677"/>
      <c r="IEH78" s="677"/>
      <c r="IEI78" s="677"/>
      <c r="IEJ78" s="677"/>
      <c r="IEK78" s="677"/>
      <c r="IEL78" s="677"/>
      <c r="IEM78" s="677"/>
      <c r="IEN78" s="677"/>
      <c r="IEO78" s="677"/>
      <c r="IEP78" s="677"/>
      <c r="IEQ78" s="677"/>
      <c r="IER78" s="677"/>
      <c r="IES78" s="677"/>
      <c r="IET78" s="677"/>
      <c r="IEU78" s="677"/>
      <c r="IEV78" s="677"/>
      <c r="IEW78" s="677"/>
      <c r="IEX78" s="677"/>
      <c r="IEY78" s="677"/>
      <c r="IEZ78" s="677"/>
      <c r="IFA78" s="677"/>
      <c r="IFB78" s="677"/>
      <c r="IFC78" s="677"/>
      <c r="IFD78" s="677"/>
      <c r="IFE78" s="677"/>
      <c r="IFF78" s="677"/>
      <c r="IFG78" s="677"/>
      <c r="IFH78" s="677"/>
      <c r="IFI78" s="677"/>
      <c r="IFJ78" s="677"/>
      <c r="IFK78" s="677"/>
      <c r="IFL78" s="677"/>
      <c r="IFM78" s="677"/>
      <c r="IFN78" s="677"/>
      <c r="IFO78" s="677"/>
      <c r="IFP78" s="677"/>
      <c r="IFQ78" s="677"/>
      <c r="IFR78" s="677"/>
      <c r="IFS78" s="677"/>
      <c r="IFT78" s="677"/>
      <c r="IFU78" s="677"/>
      <c r="IFV78" s="677"/>
      <c r="IFW78" s="677"/>
      <c r="IFX78" s="677"/>
      <c r="IFY78" s="677"/>
      <c r="IFZ78" s="677"/>
      <c r="IGA78" s="677"/>
      <c r="IGB78" s="677"/>
      <c r="IGC78" s="677"/>
      <c r="IGD78" s="677"/>
      <c r="IGE78" s="677"/>
      <c r="IGF78" s="677"/>
      <c r="IGG78" s="677"/>
      <c r="IGH78" s="677"/>
      <c r="IGI78" s="677"/>
      <c r="IGJ78" s="677"/>
      <c r="IGK78" s="677"/>
      <c r="IGL78" s="677"/>
      <c r="IGM78" s="677"/>
      <c r="IGN78" s="677"/>
      <c r="IGO78" s="677"/>
      <c r="IGP78" s="677"/>
      <c r="IGQ78" s="677"/>
      <c r="IGR78" s="677"/>
      <c r="IGS78" s="677"/>
      <c r="IGT78" s="677"/>
      <c r="IGU78" s="677"/>
      <c r="IGV78" s="677"/>
      <c r="IGW78" s="677"/>
      <c r="IGX78" s="677"/>
      <c r="IGY78" s="677"/>
      <c r="IGZ78" s="677"/>
      <c r="IHA78" s="677"/>
      <c r="IHB78" s="677"/>
      <c r="IHC78" s="677"/>
      <c r="IHD78" s="677"/>
      <c r="IHE78" s="677"/>
      <c r="IHF78" s="677"/>
      <c r="IHG78" s="677"/>
      <c r="IHH78" s="677"/>
      <c r="IHI78" s="677"/>
      <c r="IHJ78" s="677"/>
      <c r="IHK78" s="677"/>
      <c r="IHL78" s="677"/>
      <c r="IHM78" s="677"/>
      <c r="IHN78" s="677"/>
      <c r="IHO78" s="677"/>
      <c r="IHP78" s="677"/>
      <c r="IHQ78" s="677"/>
      <c r="IHR78" s="677"/>
      <c r="IHS78" s="677"/>
      <c r="IHT78" s="677"/>
      <c r="IHU78" s="677"/>
      <c r="IHV78" s="677"/>
      <c r="IHW78" s="677"/>
      <c r="IHX78" s="677"/>
      <c r="IHY78" s="677"/>
      <c r="IHZ78" s="677"/>
      <c r="IIA78" s="677"/>
      <c r="IIB78" s="677"/>
      <c r="IIC78" s="677"/>
      <c r="IID78" s="677"/>
      <c r="IIE78" s="677"/>
      <c r="IIF78" s="677"/>
      <c r="IIG78" s="677"/>
      <c r="IIH78" s="677"/>
      <c r="III78" s="677"/>
      <c r="IIJ78" s="677"/>
      <c r="IIK78" s="677"/>
      <c r="IIL78" s="677"/>
      <c r="IIM78" s="677"/>
      <c r="IIN78" s="677"/>
      <c r="IIO78" s="677"/>
      <c r="IIP78" s="677"/>
      <c r="IIQ78" s="677"/>
      <c r="IIR78" s="677"/>
      <c r="IIS78" s="677"/>
      <c r="IIT78" s="677"/>
      <c r="IIU78" s="677"/>
      <c r="IIV78" s="677"/>
      <c r="IIW78" s="677"/>
      <c r="IIX78" s="677"/>
      <c r="IIY78" s="677"/>
      <c r="IIZ78" s="677"/>
      <c r="IJA78" s="677"/>
      <c r="IJB78" s="677"/>
      <c r="IJC78" s="677"/>
      <c r="IJD78" s="677"/>
      <c r="IJE78" s="677"/>
      <c r="IJF78" s="677"/>
      <c r="IJG78" s="677"/>
      <c r="IJH78" s="677"/>
      <c r="IJI78" s="677"/>
      <c r="IJJ78" s="677"/>
      <c r="IJK78" s="677"/>
      <c r="IJL78" s="677"/>
      <c r="IJM78" s="677"/>
      <c r="IJN78" s="677"/>
      <c r="IJO78" s="677"/>
      <c r="IJP78" s="677"/>
      <c r="IJQ78" s="677"/>
      <c r="IJR78" s="677"/>
      <c r="IJS78" s="677"/>
      <c r="IJT78" s="677"/>
      <c r="IJU78" s="677"/>
      <c r="IJV78" s="677"/>
      <c r="IJW78" s="677"/>
      <c r="IJX78" s="677"/>
      <c r="IJY78" s="677"/>
      <c r="IJZ78" s="677"/>
      <c r="IKA78" s="677"/>
      <c r="IKB78" s="677"/>
      <c r="IKC78" s="677"/>
      <c r="IKD78" s="677"/>
      <c r="IKE78" s="677"/>
      <c r="IKF78" s="677"/>
      <c r="IKG78" s="677"/>
      <c r="IKH78" s="677"/>
      <c r="IKI78" s="677"/>
      <c r="IKJ78" s="677"/>
      <c r="IKK78" s="677"/>
      <c r="IKL78" s="677"/>
      <c r="IKM78" s="677"/>
      <c r="IKN78" s="677"/>
      <c r="IKO78" s="677"/>
      <c r="IKP78" s="677"/>
      <c r="IKQ78" s="677"/>
      <c r="IKR78" s="677"/>
      <c r="IKS78" s="677"/>
      <c r="IKT78" s="677"/>
      <c r="IKU78" s="677"/>
      <c r="IKV78" s="677"/>
      <c r="IKW78" s="677"/>
      <c r="IKX78" s="677"/>
      <c r="IKY78" s="677"/>
      <c r="IKZ78" s="677"/>
      <c r="ILA78" s="677"/>
      <c r="ILB78" s="677"/>
      <c r="ILC78" s="677"/>
      <c r="ILD78" s="677"/>
      <c r="ILE78" s="677"/>
      <c r="ILF78" s="677"/>
      <c r="ILG78" s="677"/>
      <c r="ILH78" s="677"/>
      <c r="ILI78" s="677"/>
      <c r="ILJ78" s="677"/>
      <c r="ILK78" s="677"/>
      <c r="ILL78" s="677"/>
      <c r="ILM78" s="677"/>
      <c r="ILN78" s="677"/>
      <c r="ILO78" s="677"/>
      <c r="ILP78" s="677"/>
      <c r="ILQ78" s="677"/>
      <c r="ILR78" s="677"/>
      <c r="ILS78" s="677"/>
      <c r="ILT78" s="677"/>
      <c r="ILU78" s="677"/>
      <c r="ILV78" s="677"/>
      <c r="ILW78" s="677"/>
      <c r="ILX78" s="677"/>
      <c r="ILY78" s="677"/>
      <c r="ILZ78" s="677"/>
      <c r="IMA78" s="677"/>
      <c r="IMB78" s="677"/>
      <c r="IMC78" s="677"/>
      <c r="IMD78" s="677"/>
      <c r="IME78" s="677"/>
      <c r="IMF78" s="677"/>
      <c r="IMG78" s="677"/>
      <c r="IMH78" s="677"/>
      <c r="IMI78" s="677"/>
      <c r="IMJ78" s="677"/>
      <c r="IMK78" s="677"/>
      <c r="IML78" s="677"/>
      <c r="IMM78" s="677"/>
      <c r="IMN78" s="677"/>
      <c r="IMO78" s="677"/>
      <c r="IMP78" s="677"/>
      <c r="IMQ78" s="677"/>
      <c r="IMR78" s="677"/>
      <c r="IMS78" s="677"/>
      <c r="IMT78" s="677"/>
      <c r="IMU78" s="677"/>
      <c r="IMV78" s="677"/>
      <c r="IMW78" s="677"/>
      <c r="IMX78" s="677"/>
      <c r="IMY78" s="677"/>
      <c r="IMZ78" s="677"/>
      <c r="INA78" s="677"/>
      <c r="INB78" s="677"/>
      <c r="INC78" s="677"/>
      <c r="IND78" s="677"/>
      <c r="INE78" s="677"/>
      <c r="INF78" s="677"/>
      <c r="ING78" s="677"/>
      <c r="INH78" s="677"/>
      <c r="INI78" s="677"/>
      <c r="INJ78" s="677"/>
      <c r="INK78" s="677"/>
      <c r="INL78" s="677"/>
      <c r="INM78" s="677"/>
      <c r="INN78" s="677"/>
      <c r="INO78" s="677"/>
      <c r="INP78" s="677"/>
      <c r="INQ78" s="677"/>
      <c r="INR78" s="677"/>
      <c r="INS78" s="677"/>
      <c r="INT78" s="677"/>
      <c r="INU78" s="677"/>
      <c r="INV78" s="677"/>
      <c r="INW78" s="677"/>
      <c r="INX78" s="677"/>
      <c r="INY78" s="677"/>
      <c r="INZ78" s="677"/>
      <c r="IOA78" s="677"/>
      <c r="IOB78" s="677"/>
      <c r="IOC78" s="677"/>
      <c r="IOD78" s="677"/>
      <c r="IOE78" s="677"/>
      <c r="IOF78" s="677"/>
      <c r="IOG78" s="677"/>
      <c r="IOH78" s="677"/>
      <c r="IOI78" s="677"/>
      <c r="IOJ78" s="677"/>
      <c r="IOK78" s="677"/>
      <c r="IOL78" s="677"/>
      <c r="IOM78" s="677"/>
      <c r="ION78" s="677"/>
      <c r="IOO78" s="677"/>
      <c r="IOP78" s="677"/>
      <c r="IOQ78" s="677"/>
      <c r="IOR78" s="677"/>
      <c r="IOS78" s="677"/>
      <c r="IOT78" s="677"/>
      <c r="IOU78" s="677"/>
      <c r="IOV78" s="677"/>
      <c r="IOW78" s="677"/>
      <c r="IOX78" s="677"/>
      <c r="IOY78" s="677"/>
      <c r="IOZ78" s="677"/>
      <c r="IPA78" s="677"/>
      <c r="IPB78" s="677"/>
      <c r="IPC78" s="677"/>
      <c r="IPD78" s="677"/>
      <c r="IPE78" s="677"/>
      <c r="IPF78" s="677"/>
      <c r="IPG78" s="677"/>
      <c r="IPH78" s="677"/>
      <c r="IPI78" s="677"/>
      <c r="IPJ78" s="677"/>
      <c r="IPK78" s="677"/>
      <c r="IPL78" s="677"/>
      <c r="IPM78" s="677"/>
      <c r="IPN78" s="677"/>
      <c r="IPO78" s="677"/>
      <c r="IPP78" s="677"/>
      <c r="IPQ78" s="677"/>
      <c r="IPR78" s="677"/>
      <c r="IPS78" s="677"/>
      <c r="IPT78" s="677"/>
      <c r="IPU78" s="677"/>
      <c r="IPV78" s="677"/>
      <c r="IPW78" s="677"/>
      <c r="IPX78" s="677"/>
      <c r="IPY78" s="677"/>
      <c r="IPZ78" s="677"/>
      <c r="IQA78" s="677"/>
      <c r="IQB78" s="677"/>
      <c r="IQC78" s="677"/>
      <c r="IQD78" s="677"/>
      <c r="IQE78" s="677"/>
      <c r="IQF78" s="677"/>
      <c r="IQG78" s="677"/>
      <c r="IQH78" s="677"/>
      <c r="IQI78" s="677"/>
      <c r="IQJ78" s="677"/>
      <c r="IQK78" s="677"/>
      <c r="IQL78" s="677"/>
      <c r="IQM78" s="677"/>
      <c r="IQN78" s="677"/>
      <c r="IQO78" s="677"/>
      <c r="IQP78" s="677"/>
      <c r="IQQ78" s="677"/>
      <c r="IQR78" s="677"/>
      <c r="IQS78" s="677"/>
      <c r="IQT78" s="677"/>
      <c r="IQU78" s="677"/>
      <c r="IQV78" s="677"/>
      <c r="IQW78" s="677"/>
      <c r="IQX78" s="677"/>
      <c r="IQY78" s="677"/>
      <c r="IQZ78" s="677"/>
      <c r="IRA78" s="677"/>
      <c r="IRB78" s="677"/>
      <c r="IRC78" s="677"/>
      <c r="IRD78" s="677"/>
      <c r="IRE78" s="677"/>
      <c r="IRF78" s="677"/>
      <c r="IRG78" s="677"/>
      <c r="IRH78" s="677"/>
      <c r="IRI78" s="677"/>
      <c r="IRJ78" s="677"/>
      <c r="IRK78" s="677"/>
      <c r="IRL78" s="677"/>
      <c r="IRM78" s="677"/>
      <c r="IRN78" s="677"/>
      <c r="IRO78" s="677"/>
      <c r="IRP78" s="677"/>
      <c r="IRQ78" s="677"/>
      <c r="IRR78" s="677"/>
      <c r="IRS78" s="677"/>
      <c r="IRT78" s="677"/>
      <c r="IRU78" s="677"/>
      <c r="IRV78" s="677"/>
      <c r="IRW78" s="677"/>
      <c r="IRX78" s="677"/>
      <c r="IRY78" s="677"/>
      <c r="IRZ78" s="677"/>
      <c r="ISA78" s="677"/>
      <c r="ISB78" s="677"/>
      <c r="ISC78" s="677"/>
      <c r="ISD78" s="677"/>
      <c r="ISE78" s="677"/>
      <c r="ISF78" s="677"/>
      <c r="ISG78" s="677"/>
      <c r="ISH78" s="677"/>
      <c r="ISI78" s="677"/>
      <c r="ISJ78" s="677"/>
      <c r="ISK78" s="677"/>
      <c r="ISL78" s="677"/>
      <c r="ISM78" s="677"/>
      <c r="ISN78" s="677"/>
      <c r="ISO78" s="677"/>
      <c r="ISP78" s="677"/>
      <c r="ISQ78" s="677"/>
      <c r="ISR78" s="677"/>
      <c r="ISS78" s="677"/>
      <c r="IST78" s="677"/>
      <c r="ISU78" s="677"/>
      <c r="ISV78" s="677"/>
      <c r="ISW78" s="677"/>
      <c r="ISX78" s="677"/>
      <c r="ISY78" s="677"/>
      <c r="ISZ78" s="677"/>
      <c r="ITA78" s="677"/>
      <c r="ITB78" s="677"/>
      <c r="ITC78" s="677"/>
      <c r="ITD78" s="677"/>
      <c r="ITE78" s="677"/>
      <c r="ITF78" s="677"/>
      <c r="ITG78" s="677"/>
      <c r="ITH78" s="677"/>
      <c r="ITI78" s="677"/>
      <c r="ITJ78" s="677"/>
      <c r="ITK78" s="677"/>
      <c r="ITL78" s="677"/>
      <c r="ITM78" s="677"/>
      <c r="ITN78" s="677"/>
      <c r="ITO78" s="677"/>
      <c r="ITP78" s="677"/>
      <c r="ITQ78" s="677"/>
      <c r="ITR78" s="677"/>
      <c r="ITS78" s="677"/>
      <c r="ITT78" s="677"/>
      <c r="ITU78" s="677"/>
      <c r="ITV78" s="677"/>
      <c r="ITW78" s="677"/>
      <c r="ITX78" s="677"/>
      <c r="ITY78" s="677"/>
      <c r="ITZ78" s="677"/>
      <c r="IUA78" s="677"/>
      <c r="IUB78" s="677"/>
      <c r="IUC78" s="677"/>
      <c r="IUD78" s="677"/>
      <c r="IUE78" s="677"/>
      <c r="IUF78" s="677"/>
      <c r="IUG78" s="677"/>
      <c r="IUH78" s="677"/>
      <c r="IUI78" s="677"/>
      <c r="IUJ78" s="677"/>
      <c r="IUK78" s="677"/>
      <c r="IUL78" s="677"/>
      <c r="IUM78" s="677"/>
      <c r="IUN78" s="677"/>
      <c r="IUO78" s="677"/>
      <c r="IUP78" s="677"/>
      <c r="IUQ78" s="677"/>
      <c r="IUR78" s="677"/>
      <c r="IUS78" s="677"/>
      <c r="IUT78" s="677"/>
      <c r="IUU78" s="677"/>
      <c r="IUV78" s="677"/>
      <c r="IUW78" s="677"/>
      <c r="IUX78" s="677"/>
      <c r="IUY78" s="677"/>
      <c r="IUZ78" s="677"/>
      <c r="IVA78" s="677"/>
      <c r="IVB78" s="677"/>
      <c r="IVC78" s="677"/>
      <c r="IVD78" s="677"/>
      <c r="IVE78" s="677"/>
      <c r="IVF78" s="677"/>
      <c r="IVG78" s="677"/>
      <c r="IVH78" s="677"/>
      <c r="IVI78" s="677"/>
      <c r="IVJ78" s="677"/>
      <c r="IVK78" s="677"/>
      <c r="IVL78" s="677"/>
      <c r="IVM78" s="677"/>
      <c r="IVN78" s="677"/>
      <c r="IVO78" s="677"/>
      <c r="IVP78" s="677"/>
      <c r="IVQ78" s="677"/>
      <c r="IVR78" s="677"/>
      <c r="IVS78" s="677"/>
      <c r="IVT78" s="677"/>
      <c r="IVU78" s="677"/>
      <c r="IVV78" s="677"/>
      <c r="IVW78" s="677"/>
      <c r="IVX78" s="677"/>
      <c r="IVY78" s="677"/>
      <c r="IVZ78" s="677"/>
      <c r="IWA78" s="677"/>
      <c r="IWB78" s="677"/>
      <c r="IWC78" s="677"/>
      <c r="IWD78" s="677"/>
      <c r="IWE78" s="677"/>
      <c r="IWF78" s="677"/>
      <c r="IWG78" s="677"/>
      <c r="IWH78" s="677"/>
      <c r="IWI78" s="677"/>
      <c r="IWJ78" s="677"/>
      <c r="IWK78" s="677"/>
      <c r="IWL78" s="677"/>
      <c r="IWM78" s="677"/>
      <c r="IWN78" s="677"/>
      <c r="IWO78" s="677"/>
      <c r="IWP78" s="677"/>
      <c r="IWQ78" s="677"/>
      <c r="IWR78" s="677"/>
      <c r="IWS78" s="677"/>
      <c r="IWT78" s="677"/>
      <c r="IWU78" s="677"/>
      <c r="IWV78" s="677"/>
      <c r="IWW78" s="677"/>
      <c r="IWX78" s="677"/>
      <c r="IWY78" s="677"/>
      <c r="IWZ78" s="677"/>
      <c r="IXA78" s="677"/>
      <c r="IXB78" s="677"/>
      <c r="IXC78" s="677"/>
      <c r="IXD78" s="677"/>
      <c r="IXE78" s="677"/>
      <c r="IXF78" s="677"/>
      <c r="IXG78" s="677"/>
      <c r="IXH78" s="677"/>
      <c r="IXI78" s="677"/>
      <c r="IXJ78" s="677"/>
      <c r="IXK78" s="677"/>
      <c r="IXL78" s="677"/>
      <c r="IXM78" s="677"/>
      <c r="IXN78" s="677"/>
      <c r="IXO78" s="677"/>
      <c r="IXP78" s="677"/>
      <c r="IXQ78" s="677"/>
      <c r="IXR78" s="677"/>
      <c r="IXS78" s="677"/>
      <c r="IXT78" s="677"/>
      <c r="IXU78" s="677"/>
      <c r="IXV78" s="677"/>
      <c r="IXW78" s="677"/>
      <c r="IXX78" s="677"/>
      <c r="IXY78" s="677"/>
      <c r="IXZ78" s="677"/>
      <c r="IYA78" s="677"/>
      <c r="IYB78" s="677"/>
      <c r="IYC78" s="677"/>
      <c r="IYD78" s="677"/>
      <c r="IYE78" s="677"/>
      <c r="IYF78" s="677"/>
      <c r="IYG78" s="677"/>
      <c r="IYH78" s="677"/>
      <c r="IYI78" s="677"/>
      <c r="IYJ78" s="677"/>
      <c r="IYK78" s="677"/>
      <c r="IYL78" s="677"/>
      <c r="IYM78" s="677"/>
      <c r="IYN78" s="677"/>
      <c r="IYO78" s="677"/>
      <c r="IYP78" s="677"/>
      <c r="IYQ78" s="677"/>
      <c r="IYR78" s="677"/>
      <c r="IYS78" s="677"/>
      <c r="IYT78" s="677"/>
      <c r="IYU78" s="677"/>
      <c r="IYV78" s="677"/>
      <c r="IYW78" s="677"/>
      <c r="IYX78" s="677"/>
      <c r="IYY78" s="677"/>
      <c r="IYZ78" s="677"/>
      <c r="IZA78" s="677"/>
      <c r="IZB78" s="677"/>
      <c r="IZC78" s="677"/>
      <c r="IZD78" s="677"/>
      <c r="IZE78" s="677"/>
      <c r="IZF78" s="677"/>
      <c r="IZG78" s="677"/>
      <c r="IZH78" s="677"/>
      <c r="IZI78" s="677"/>
      <c r="IZJ78" s="677"/>
      <c r="IZK78" s="677"/>
      <c r="IZL78" s="677"/>
      <c r="IZM78" s="677"/>
      <c r="IZN78" s="677"/>
      <c r="IZO78" s="677"/>
      <c r="IZP78" s="677"/>
      <c r="IZQ78" s="677"/>
      <c r="IZR78" s="677"/>
      <c r="IZS78" s="677"/>
      <c r="IZT78" s="677"/>
      <c r="IZU78" s="677"/>
      <c r="IZV78" s="677"/>
      <c r="IZW78" s="677"/>
      <c r="IZX78" s="677"/>
      <c r="IZY78" s="677"/>
      <c r="IZZ78" s="677"/>
      <c r="JAA78" s="677"/>
      <c r="JAB78" s="677"/>
      <c r="JAC78" s="677"/>
      <c r="JAD78" s="677"/>
      <c r="JAE78" s="677"/>
      <c r="JAF78" s="677"/>
      <c r="JAG78" s="677"/>
      <c r="JAH78" s="677"/>
      <c r="JAI78" s="677"/>
      <c r="JAJ78" s="677"/>
      <c r="JAK78" s="677"/>
      <c r="JAL78" s="677"/>
      <c r="JAM78" s="677"/>
      <c r="JAN78" s="677"/>
      <c r="JAO78" s="677"/>
      <c r="JAP78" s="677"/>
      <c r="JAQ78" s="677"/>
      <c r="JAR78" s="677"/>
      <c r="JAS78" s="677"/>
      <c r="JAT78" s="677"/>
      <c r="JAU78" s="677"/>
      <c r="JAV78" s="677"/>
      <c r="JAW78" s="677"/>
      <c r="JAX78" s="677"/>
      <c r="JAY78" s="677"/>
      <c r="JAZ78" s="677"/>
      <c r="JBA78" s="677"/>
      <c r="JBB78" s="677"/>
      <c r="JBC78" s="677"/>
      <c r="JBD78" s="677"/>
      <c r="JBE78" s="677"/>
      <c r="JBF78" s="677"/>
      <c r="JBG78" s="677"/>
      <c r="JBH78" s="677"/>
      <c r="JBI78" s="677"/>
      <c r="JBJ78" s="677"/>
      <c r="JBK78" s="677"/>
      <c r="JBL78" s="677"/>
      <c r="JBM78" s="677"/>
      <c r="JBN78" s="677"/>
      <c r="JBO78" s="677"/>
      <c r="JBP78" s="677"/>
      <c r="JBQ78" s="677"/>
      <c r="JBR78" s="677"/>
      <c r="JBS78" s="677"/>
      <c r="JBT78" s="677"/>
      <c r="JBU78" s="677"/>
      <c r="JBV78" s="677"/>
      <c r="JBW78" s="677"/>
      <c r="JBX78" s="677"/>
      <c r="JBY78" s="677"/>
      <c r="JBZ78" s="677"/>
      <c r="JCA78" s="677"/>
      <c r="JCB78" s="677"/>
      <c r="JCC78" s="677"/>
      <c r="JCD78" s="677"/>
      <c r="JCE78" s="677"/>
      <c r="JCF78" s="677"/>
      <c r="JCG78" s="677"/>
      <c r="JCH78" s="677"/>
      <c r="JCI78" s="677"/>
      <c r="JCJ78" s="677"/>
      <c r="JCK78" s="677"/>
      <c r="JCL78" s="677"/>
      <c r="JCM78" s="677"/>
      <c r="JCN78" s="677"/>
      <c r="JCO78" s="677"/>
      <c r="JCP78" s="677"/>
      <c r="JCQ78" s="677"/>
      <c r="JCR78" s="677"/>
      <c r="JCS78" s="677"/>
      <c r="JCT78" s="677"/>
      <c r="JCU78" s="677"/>
      <c r="JCV78" s="677"/>
      <c r="JCW78" s="677"/>
      <c r="JCX78" s="677"/>
      <c r="JCY78" s="677"/>
      <c r="JCZ78" s="677"/>
      <c r="JDA78" s="677"/>
      <c r="JDB78" s="677"/>
      <c r="JDC78" s="677"/>
      <c r="JDD78" s="677"/>
      <c r="JDE78" s="677"/>
      <c r="JDF78" s="677"/>
      <c r="JDG78" s="677"/>
      <c r="JDH78" s="677"/>
      <c r="JDI78" s="677"/>
      <c r="JDJ78" s="677"/>
      <c r="JDK78" s="677"/>
      <c r="JDL78" s="677"/>
      <c r="JDM78" s="677"/>
      <c r="JDN78" s="677"/>
      <c r="JDO78" s="677"/>
      <c r="JDP78" s="677"/>
      <c r="JDQ78" s="677"/>
      <c r="JDR78" s="677"/>
      <c r="JDS78" s="677"/>
      <c r="JDT78" s="677"/>
      <c r="JDU78" s="677"/>
      <c r="JDV78" s="677"/>
      <c r="JDW78" s="677"/>
      <c r="JDX78" s="677"/>
      <c r="JDY78" s="677"/>
      <c r="JDZ78" s="677"/>
      <c r="JEA78" s="677"/>
      <c r="JEB78" s="677"/>
      <c r="JEC78" s="677"/>
      <c r="JED78" s="677"/>
      <c r="JEE78" s="677"/>
      <c r="JEF78" s="677"/>
      <c r="JEG78" s="677"/>
      <c r="JEH78" s="677"/>
      <c r="JEI78" s="677"/>
      <c r="JEJ78" s="677"/>
      <c r="JEK78" s="677"/>
      <c r="JEL78" s="677"/>
      <c r="JEM78" s="677"/>
      <c r="JEN78" s="677"/>
      <c r="JEO78" s="677"/>
      <c r="JEP78" s="677"/>
      <c r="JEQ78" s="677"/>
      <c r="JER78" s="677"/>
      <c r="JES78" s="677"/>
      <c r="JET78" s="677"/>
      <c r="JEU78" s="677"/>
      <c r="JEV78" s="677"/>
      <c r="JEW78" s="677"/>
      <c r="JEX78" s="677"/>
      <c r="JEY78" s="677"/>
      <c r="JEZ78" s="677"/>
      <c r="JFA78" s="677"/>
      <c r="JFB78" s="677"/>
      <c r="JFC78" s="677"/>
      <c r="JFD78" s="677"/>
      <c r="JFE78" s="677"/>
      <c r="JFF78" s="677"/>
      <c r="JFG78" s="677"/>
      <c r="JFH78" s="677"/>
      <c r="JFI78" s="677"/>
      <c r="JFJ78" s="677"/>
      <c r="JFK78" s="677"/>
      <c r="JFL78" s="677"/>
      <c r="JFM78" s="677"/>
      <c r="JFN78" s="677"/>
      <c r="JFO78" s="677"/>
      <c r="JFP78" s="677"/>
      <c r="JFQ78" s="677"/>
      <c r="JFR78" s="677"/>
      <c r="JFS78" s="677"/>
      <c r="JFT78" s="677"/>
      <c r="JFU78" s="677"/>
      <c r="JFV78" s="677"/>
      <c r="JFW78" s="677"/>
      <c r="JFX78" s="677"/>
      <c r="JFY78" s="677"/>
      <c r="JFZ78" s="677"/>
      <c r="JGA78" s="677"/>
      <c r="JGB78" s="677"/>
      <c r="JGC78" s="677"/>
      <c r="JGD78" s="677"/>
      <c r="JGE78" s="677"/>
      <c r="JGF78" s="677"/>
      <c r="JGG78" s="677"/>
      <c r="JGH78" s="677"/>
      <c r="JGI78" s="677"/>
      <c r="JGJ78" s="677"/>
      <c r="JGK78" s="677"/>
      <c r="JGL78" s="677"/>
      <c r="JGM78" s="677"/>
      <c r="JGN78" s="677"/>
      <c r="JGO78" s="677"/>
      <c r="JGP78" s="677"/>
      <c r="JGQ78" s="677"/>
      <c r="JGR78" s="677"/>
      <c r="JGS78" s="677"/>
      <c r="JGT78" s="677"/>
      <c r="JGU78" s="677"/>
      <c r="JGV78" s="677"/>
      <c r="JGW78" s="677"/>
      <c r="JGX78" s="677"/>
      <c r="JGY78" s="677"/>
      <c r="JGZ78" s="677"/>
      <c r="JHA78" s="677"/>
      <c r="JHB78" s="677"/>
      <c r="JHC78" s="677"/>
      <c r="JHD78" s="677"/>
      <c r="JHE78" s="677"/>
      <c r="JHF78" s="677"/>
      <c r="JHG78" s="677"/>
      <c r="JHH78" s="677"/>
      <c r="JHI78" s="677"/>
      <c r="JHJ78" s="677"/>
      <c r="JHK78" s="677"/>
      <c r="JHL78" s="677"/>
      <c r="JHM78" s="677"/>
      <c r="JHN78" s="677"/>
      <c r="JHO78" s="677"/>
      <c r="JHP78" s="677"/>
      <c r="JHQ78" s="677"/>
      <c r="JHR78" s="677"/>
      <c r="JHS78" s="677"/>
      <c r="JHT78" s="677"/>
      <c r="JHU78" s="677"/>
      <c r="JHV78" s="677"/>
      <c r="JHW78" s="677"/>
      <c r="JHX78" s="677"/>
      <c r="JHY78" s="677"/>
      <c r="JHZ78" s="677"/>
      <c r="JIA78" s="677"/>
      <c r="JIB78" s="677"/>
      <c r="JIC78" s="677"/>
      <c r="JID78" s="677"/>
      <c r="JIE78" s="677"/>
      <c r="JIF78" s="677"/>
      <c r="JIG78" s="677"/>
      <c r="JIH78" s="677"/>
      <c r="JII78" s="677"/>
      <c r="JIJ78" s="677"/>
      <c r="JIK78" s="677"/>
      <c r="JIL78" s="677"/>
      <c r="JIM78" s="677"/>
      <c r="JIN78" s="677"/>
      <c r="JIO78" s="677"/>
      <c r="JIP78" s="677"/>
      <c r="JIQ78" s="677"/>
      <c r="JIR78" s="677"/>
      <c r="JIS78" s="677"/>
      <c r="JIT78" s="677"/>
      <c r="JIU78" s="677"/>
      <c r="JIV78" s="677"/>
      <c r="JIW78" s="677"/>
      <c r="JIX78" s="677"/>
      <c r="JIY78" s="677"/>
      <c r="JIZ78" s="677"/>
      <c r="JJA78" s="677"/>
      <c r="JJB78" s="677"/>
      <c r="JJC78" s="677"/>
      <c r="JJD78" s="677"/>
      <c r="JJE78" s="677"/>
      <c r="JJF78" s="677"/>
      <c r="JJG78" s="677"/>
      <c r="JJH78" s="677"/>
      <c r="JJI78" s="677"/>
      <c r="JJJ78" s="677"/>
      <c r="JJK78" s="677"/>
      <c r="JJL78" s="677"/>
      <c r="JJM78" s="677"/>
      <c r="JJN78" s="677"/>
      <c r="JJO78" s="677"/>
      <c r="JJP78" s="677"/>
      <c r="JJQ78" s="677"/>
      <c r="JJR78" s="677"/>
      <c r="JJS78" s="677"/>
      <c r="JJT78" s="677"/>
      <c r="JJU78" s="677"/>
      <c r="JJV78" s="677"/>
      <c r="JJW78" s="677"/>
      <c r="JJX78" s="677"/>
      <c r="JJY78" s="677"/>
      <c r="JJZ78" s="677"/>
      <c r="JKA78" s="677"/>
      <c r="JKB78" s="677"/>
      <c r="JKC78" s="677"/>
      <c r="JKD78" s="677"/>
      <c r="JKE78" s="677"/>
      <c r="JKF78" s="677"/>
      <c r="JKG78" s="677"/>
      <c r="JKH78" s="677"/>
      <c r="JKI78" s="677"/>
      <c r="JKJ78" s="677"/>
      <c r="JKK78" s="677"/>
      <c r="JKL78" s="677"/>
      <c r="JKM78" s="677"/>
      <c r="JKN78" s="677"/>
      <c r="JKO78" s="677"/>
      <c r="JKP78" s="677"/>
      <c r="JKQ78" s="677"/>
      <c r="JKR78" s="677"/>
      <c r="JKS78" s="677"/>
      <c r="JKT78" s="677"/>
      <c r="JKU78" s="677"/>
      <c r="JKV78" s="677"/>
      <c r="JKW78" s="677"/>
      <c r="JKX78" s="677"/>
      <c r="JKY78" s="677"/>
      <c r="JKZ78" s="677"/>
      <c r="JLA78" s="677"/>
      <c r="JLB78" s="677"/>
      <c r="JLC78" s="677"/>
      <c r="JLD78" s="677"/>
      <c r="JLE78" s="677"/>
      <c r="JLF78" s="677"/>
      <c r="JLG78" s="677"/>
      <c r="JLH78" s="677"/>
      <c r="JLI78" s="677"/>
      <c r="JLJ78" s="677"/>
      <c r="JLK78" s="677"/>
      <c r="JLL78" s="677"/>
      <c r="JLM78" s="677"/>
      <c r="JLN78" s="677"/>
      <c r="JLO78" s="677"/>
      <c r="JLP78" s="677"/>
      <c r="JLQ78" s="677"/>
      <c r="JLR78" s="677"/>
      <c r="JLS78" s="677"/>
      <c r="JLT78" s="677"/>
      <c r="JLU78" s="677"/>
      <c r="JLV78" s="677"/>
      <c r="JLW78" s="677"/>
      <c r="JLX78" s="677"/>
      <c r="JLY78" s="677"/>
      <c r="JLZ78" s="677"/>
      <c r="JMA78" s="677"/>
      <c r="JMB78" s="677"/>
      <c r="JMC78" s="677"/>
      <c r="JMD78" s="677"/>
      <c r="JME78" s="677"/>
      <c r="JMF78" s="677"/>
      <c r="JMG78" s="677"/>
      <c r="JMH78" s="677"/>
      <c r="JMI78" s="677"/>
      <c r="JMJ78" s="677"/>
      <c r="JMK78" s="677"/>
      <c r="JML78" s="677"/>
      <c r="JMM78" s="677"/>
      <c r="JMN78" s="677"/>
      <c r="JMO78" s="677"/>
      <c r="JMP78" s="677"/>
      <c r="JMQ78" s="677"/>
      <c r="JMR78" s="677"/>
      <c r="JMS78" s="677"/>
      <c r="JMT78" s="677"/>
      <c r="JMU78" s="677"/>
      <c r="JMV78" s="677"/>
      <c r="JMW78" s="677"/>
      <c r="JMX78" s="677"/>
      <c r="JMY78" s="677"/>
      <c r="JMZ78" s="677"/>
      <c r="JNA78" s="677"/>
      <c r="JNB78" s="677"/>
      <c r="JNC78" s="677"/>
      <c r="JND78" s="677"/>
      <c r="JNE78" s="677"/>
      <c r="JNF78" s="677"/>
      <c r="JNG78" s="677"/>
      <c r="JNH78" s="677"/>
      <c r="JNI78" s="677"/>
      <c r="JNJ78" s="677"/>
      <c r="JNK78" s="677"/>
      <c r="JNL78" s="677"/>
      <c r="JNM78" s="677"/>
      <c r="JNN78" s="677"/>
      <c r="JNO78" s="677"/>
      <c r="JNP78" s="677"/>
      <c r="JNQ78" s="677"/>
      <c r="JNR78" s="677"/>
      <c r="JNS78" s="677"/>
      <c r="JNT78" s="677"/>
      <c r="JNU78" s="677"/>
      <c r="JNV78" s="677"/>
      <c r="JNW78" s="677"/>
      <c r="JNX78" s="677"/>
      <c r="JNY78" s="677"/>
      <c r="JNZ78" s="677"/>
      <c r="JOA78" s="677"/>
      <c r="JOB78" s="677"/>
      <c r="JOC78" s="677"/>
      <c r="JOD78" s="677"/>
      <c r="JOE78" s="677"/>
      <c r="JOF78" s="677"/>
      <c r="JOG78" s="677"/>
      <c r="JOH78" s="677"/>
      <c r="JOI78" s="677"/>
      <c r="JOJ78" s="677"/>
      <c r="JOK78" s="677"/>
      <c r="JOL78" s="677"/>
      <c r="JOM78" s="677"/>
      <c r="JON78" s="677"/>
      <c r="JOO78" s="677"/>
      <c r="JOP78" s="677"/>
      <c r="JOQ78" s="677"/>
      <c r="JOR78" s="677"/>
      <c r="JOS78" s="677"/>
      <c r="JOT78" s="677"/>
      <c r="JOU78" s="677"/>
      <c r="JOV78" s="677"/>
      <c r="JOW78" s="677"/>
      <c r="JOX78" s="677"/>
      <c r="JOY78" s="677"/>
      <c r="JOZ78" s="677"/>
      <c r="JPA78" s="677"/>
      <c r="JPB78" s="677"/>
      <c r="JPC78" s="677"/>
      <c r="JPD78" s="677"/>
      <c r="JPE78" s="677"/>
      <c r="JPF78" s="677"/>
      <c r="JPG78" s="677"/>
      <c r="JPH78" s="677"/>
      <c r="JPI78" s="677"/>
      <c r="JPJ78" s="677"/>
      <c r="JPK78" s="677"/>
      <c r="JPL78" s="677"/>
      <c r="JPM78" s="677"/>
      <c r="JPN78" s="677"/>
      <c r="JPO78" s="677"/>
      <c r="JPP78" s="677"/>
      <c r="JPQ78" s="677"/>
      <c r="JPR78" s="677"/>
      <c r="JPS78" s="677"/>
      <c r="JPT78" s="677"/>
      <c r="JPU78" s="677"/>
      <c r="JPV78" s="677"/>
      <c r="JPW78" s="677"/>
      <c r="JPX78" s="677"/>
      <c r="JPY78" s="677"/>
      <c r="JPZ78" s="677"/>
      <c r="JQA78" s="677"/>
      <c r="JQB78" s="677"/>
      <c r="JQC78" s="677"/>
      <c r="JQD78" s="677"/>
      <c r="JQE78" s="677"/>
      <c r="JQF78" s="677"/>
      <c r="JQG78" s="677"/>
      <c r="JQH78" s="677"/>
      <c r="JQI78" s="677"/>
      <c r="JQJ78" s="677"/>
      <c r="JQK78" s="677"/>
      <c r="JQL78" s="677"/>
      <c r="JQM78" s="677"/>
      <c r="JQN78" s="677"/>
      <c r="JQO78" s="677"/>
      <c r="JQP78" s="677"/>
      <c r="JQQ78" s="677"/>
      <c r="JQR78" s="677"/>
      <c r="JQS78" s="677"/>
      <c r="JQT78" s="677"/>
      <c r="JQU78" s="677"/>
      <c r="JQV78" s="677"/>
      <c r="JQW78" s="677"/>
      <c r="JQX78" s="677"/>
      <c r="JQY78" s="677"/>
      <c r="JQZ78" s="677"/>
      <c r="JRA78" s="677"/>
      <c r="JRB78" s="677"/>
      <c r="JRC78" s="677"/>
      <c r="JRD78" s="677"/>
      <c r="JRE78" s="677"/>
      <c r="JRF78" s="677"/>
      <c r="JRG78" s="677"/>
      <c r="JRH78" s="677"/>
      <c r="JRI78" s="677"/>
      <c r="JRJ78" s="677"/>
      <c r="JRK78" s="677"/>
      <c r="JRL78" s="677"/>
      <c r="JRM78" s="677"/>
      <c r="JRN78" s="677"/>
      <c r="JRO78" s="677"/>
      <c r="JRP78" s="677"/>
      <c r="JRQ78" s="677"/>
      <c r="JRR78" s="677"/>
      <c r="JRS78" s="677"/>
      <c r="JRT78" s="677"/>
      <c r="JRU78" s="677"/>
      <c r="JRV78" s="677"/>
      <c r="JRW78" s="677"/>
      <c r="JRX78" s="677"/>
      <c r="JRY78" s="677"/>
      <c r="JRZ78" s="677"/>
      <c r="JSA78" s="677"/>
      <c r="JSB78" s="677"/>
      <c r="JSC78" s="677"/>
      <c r="JSD78" s="677"/>
      <c r="JSE78" s="677"/>
      <c r="JSF78" s="677"/>
      <c r="JSG78" s="677"/>
      <c r="JSH78" s="677"/>
      <c r="JSI78" s="677"/>
      <c r="JSJ78" s="677"/>
      <c r="JSK78" s="677"/>
      <c r="JSL78" s="677"/>
      <c r="JSM78" s="677"/>
      <c r="JSN78" s="677"/>
      <c r="JSO78" s="677"/>
      <c r="JSP78" s="677"/>
      <c r="JSQ78" s="677"/>
      <c r="JSR78" s="677"/>
      <c r="JSS78" s="677"/>
      <c r="JST78" s="677"/>
      <c r="JSU78" s="677"/>
      <c r="JSV78" s="677"/>
      <c r="JSW78" s="677"/>
      <c r="JSX78" s="677"/>
      <c r="JSY78" s="677"/>
      <c r="JSZ78" s="677"/>
      <c r="JTA78" s="677"/>
      <c r="JTB78" s="677"/>
      <c r="JTC78" s="677"/>
      <c r="JTD78" s="677"/>
      <c r="JTE78" s="677"/>
      <c r="JTF78" s="677"/>
      <c r="JTG78" s="677"/>
      <c r="JTH78" s="677"/>
      <c r="JTI78" s="677"/>
      <c r="JTJ78" s="677"/>
      <c r="JTK78" s="677"/>
      <c r="JTL78" s="677"/>
      <c r="JTM78" s="677"/>
      <c r="JTN78" s="677"/>
      <c r="JTO78" s="677"/>
      <c r="JTP78" s="677"/>
      <c r="JTQ78" s="677"/>
      <c r="JTR78" s="677"/>
      <c r="JTS78" s="677"/>
      <c r="JTT78" s="677"/>
      <c r="JTU78" s="677"/>
      <c r="JTV78" s="677"/>
      <c r="JTW78" s="677"/>
      <c r="JTX78" s="677"/>
      <c r="JTY78" s="677"/>
      <c r="JTZ78" s="677"/>
      <c r="JUA78" s="677"/>
      <c r="JUB78" s="677"/>
      <c r="JUC78" s="677"/>
      <c r="JUD78" s="677"/>
      <c r="JUE78" s="677"/>
      <c r="JUF78" s="677"/>
      <c r="JUG78" s="677"/>
      <c r="JUH78" s="677"/>
      <c r="JUI78" s="677"/>
      <c r="JUJ78" s="677"/>
      <c r="JUK78" s="677"/>
      <c r="JUL78" s="677"/>
      <c r="JUM78" s="677"/>
      <c r="JUN78" s="677"/>
      <c r="JUO78" s="677"/>
      <c r="JUP78" s="677"/>
      <c r="JUQ78" s="677"/>
      <c r="JUR78" s="677"/>
      <c r="JUS78" s="677"/>
      <c r="JUT78" s="677"/>
      <c r="JUU78" s="677"/>
      <c r="JUV78" s="677"/>
      <c r="JUW78" s="677"/>
      <c r="JUX78" s="677"/>
      <c r="JUY78" s="677"/>
      <c r="JUZ78" s="677"/>
      <c r="JVA78" s="677"/>
      <c r="JVB78" s="677"/>
      <c r="JVC78" s="677"/>
      <c r="JVD78" s="677"/>
      <c r="JVE78" s="677"/>
      <c r="JVF78" s="677"/>
      <c r="JVG78" s="677"/>
      <c r="JVH78" s="677"/>
      <c r="JVI78" s="677"/>
      <c r="JVJ78" s="677"/>
      <c r="JVK78" s="677"/>
      <c r="JVL78" s="677"/>
      <c r="JVM78" s="677"/>
      <c r="JVN78" s="677"/>
      <c r="JVO78" s="677"/>
      <c r="JVP78" s="677"/>
      <c r="JVQ78" s="677"/>
      <c r="JVR78" s="677"/>
      <c r="JVS78" s="677"/>
      <c r="JVT78" s="677"/>
      <c r="JVU78" s="677"/>
      <c r="JVV78" s="677"/>
      <c r="JVW78" s="677"/>
      <c r="JVX78" s="677"/>
      <c r="JVY78" s="677"/>
      <c r="JVZ78" s="677"/>
      <c r="JWA78" s="677"/>
      <c r="JWB78" s="677"/>
      <c r="JWC78" s="677"/>
      <c r="JWD78" s="677"/>
      <c r="JWE78" s="677"/>
      <c r="JWF78" s="677"/>
      <c r="JWG78" s="677"/>
      <c r="JWH78" s="677"/>
      <c r="JWI78" s="677"/>
      <c r="JWJ78" s="677"/>
      <c r="JWK78" s="677"/>
      <c r="JWL78" s="677"/>
      <c r="JWM78" s="677"/>
      <c r="JWN78" s="677"/>
      <c r="JWO78" s="677"/>
      <c r="JWP78" s="677"/>
      <c r="JWQ78" s="677"/>
      <c r="JWR78" s="677"/>
      <c r="JWS78" s="677"/>
      <c r="JWT78" s="677"/>
      <c r="JWU78" s="677"/>
      <c r="JWV78" s="677"/>
      <c r="JWW78" s="677"/>
      <c r="JWX78" s="677"/>
      <c r="JWY78" s="677"/>
      <c r="JWZ78" s="677"/>
      <c r="JXA78" s="677"/>
      <c r="JXB78" s="677"/>
      <c r="JXC78" s="677"/>
      <c r="JXD78" s="677"/>
      <c r="JXE78" s="677"/>
      <c r="JXF78" s="677"/>
      <c r="JXG78" s="677"/>
      <c r="JXH78" s="677"/>
      <c r="JXI78" s="677"/>
      <c r="JXJ78" s="677"/>
      <c r="JXK78" s="677"/>
      <c r="JXL78" s="677"/>
      <c r="JXM78" s="677"/>
      <c r="JXN78" s="677"/>
      <c r="JXO78" s="677"/>
      <c r="JXP78" s="677"/>
      <c r="JXQ78" s="677"/>
      <c r="JXR78" s="677"/>
      <c r="JXS78" s="677"/>
      <c r="JXT78" s="677"/>
      <c r="JXU78" s="677"/>
      <c r="JXV78" s="677"/>
      <c r="JXW78" s="677"/>
      <c r="JXX78" s="677"/>
      <c r="JXY78" s="677"/>
      <c r="JXZ78" s="677"/>
      <c r="JYA78" s="677"/>
      <c r="JYB78" s="677"/>
      <c r="JYC78" s="677"/>
      <c r="JYD78" s="677"/>
      <c r="JYE78" s="677"/>
      <c r="JYF78" s="677"/>
      <c r="JYG78" s="677"/>
      <c r="JYH78" s="677"/>
      <c r="JYI78" s="677"/>
      <c r="JYJ78" s="677"/>
      <c r="JYK78" s="677"/>
      <c r="JYL78" s="677"/>
      <c r="JYM78" s="677"/>
      <c r="JYN78" s="677"/>
      <c r="JYO78" s="677"/>
      <c r="JYP78" s="677"/>
      <c r="JYQ78" s="677"/>
      <c r="JYR78" s="677"/>
      <c r="JYS78" s="677"/>
      <c r="JYT78" s="677"/>
      <c r="JYU78" s="677"/>
      <c r="JYV78" s="677"/>
      <c r="JYW78" s="677"/>
      <c r="JYX78" s="677"/>
      <c r="JYY78" s="677"/>
      <c r="JYZ78" s="677"/>
      <c r="JZA78" s="677"/>
      <c r="JZB78" s="677"/>
      <c r="JZC78" s="677"/>
      <c r="JZD78" s="677"/>
      <c r="JZE78" s="677"/>
      <c r="JZF78" s="677"/>
      <c r="JZG78" s="677"/>
      <c r="JZH78" s="677"/>
      <c r="JZI78" s="677"/>
      <c r="JZJ78" s="677"/>
      <c r="JZK78" s="677"/>
      <c r="JZL78" s="677"/>
      <c r="JZM78" s="677"/>
      <c r="JZN78" s="677"/>
      <c r="JZO78" s="677"/>
      <c r="JZP78" s="677"/>
      <c r="JZQ78" s="677"/>
      <c r="JZR78" s="677"/>
      <c r="JZS78" s="677"/>
      <c r="JZT78" s="677"/>
      <c r="JZU78" s="677"/>
      <c r="JZV78" s="677"/>
      <c r="JZW78" s="677"/>
      <c r="JZX78" s="677"/>
      <c r="JZY78" s="677"/>
      <c r="JZZ78" s="677"/>
      <c r="KAA78" s="677"/>
      <c r="KAB78" s="677"/>
      <c r="KAC78" s="677"/>
      <c r="KAD78" s="677"/>
      <c r="KAE78" s="677"/>
      <c r="KAF78" s="677"/>
      <c r="KAG78" s="677"/>
      <c r="KAH78" s="677"/>
      <c r="KAI78" s="677"/>
      <c r="KAJ78" s="677"/>
      <c r="KAK78" s="677"/>
      <c r="KAL78" s="677"/>
      <c r="KAM78" s="677"/>
      <c r="KAN78" s="677"/>
      <c r="KAO78" s="677"/>
      <c r="KAP78" s="677"/>
      <c r="KAQ78" s="677"/>
      <c r="KAR78" s="677"/>
      <c r="KAS78" s="677"/>
      <c r="KAT78" s="677"/>
      <c r="KAU78" s="677"/>
      <c r="KAV78" s="677"/>
      <c r="KAW78" s="677"/>
      <c r="KAX78" s="677"/>
      <c r="KAY78" s="677"/>
      <c r="KAZ78" s="677"/>
      <c r="KBA78" s="677"/>
      <c r="KBB78" s="677"/>
      <c r="KBC78" s="677"/>
      <c r="KBD78" s="677"/>
      <c r="KBE78" s="677"/>
      <c r="KBF78" s="677"/>
      <c r="KBG78" s="677"/>
      <c r="KBH78" s="677"/>
      <c r="KBI78" s="677"/>
      <c r="KBJ78" s="677"/>
      <c r="KBK78" s="677"/>
      <c r="KBL78" s="677"/>
      <c r="KBM78" s="677"/>
      <c r="KBN78" s="677"/>
      <c r="KBO78" s="677"/>
      <c r="KBP78" s="677"/>
      <c r="KBQ78" s="677"/>
      <c r="KBR78" s="677"/>
      <c r="KBS78" s="677"/>
      <c r="KBT78" s="677"/>
      <c r="KBU78" s="677"/>
      <c r="KBV78" s="677"/>
      <c r="KBW78" s="677"/>
      <c r="KBX78" s="677"/>
      <c r="KBY78" s="677"/>
      <c r="KBZ78" s="677"/>
      <c r="KCA78" s="677"/>
      <c r="KCB78" s="677"/>
      <c r="KCC78" s="677"/>
      <c r="KCD78" s="677"/>
      <c r="KCE78" s="677"/>
      <c r="KCF78" s="677"/>
      <c r="KCG78" s="677"/>
      <c r="KCH78" s="677"/>
      <c r="KCI78" s="677"/>
      <c r="KCJ78" s="677"/>
      <c r="KCK78" s="677"/>
      <c r="KCL78" s="677"/>
      <c r="KCM78" s="677"/>
      <c r="KCN78" s="677"/>
      <c r="KCO78" s="677"/>
      <c r="KCP78" s="677"/>
      <c r="KCQ78" s="677"/>
      <c r="KCR78" s="677"/>
      <c r="KCS78" s="677"/>
      <c r="KCT78" s="677"/>
      <c r="KCU78" s="677"/>
      <c r="KCV78" s="677"/>
      <c r="KCW78" s="677"/>
      <c r="KCX78" s="677"/>
      <c r="KCY78" s="677"/>
      <c r="KCZ78" s="677"/>
      <c r="KDA78" s="677"/>
      <c r="KDB78" s="677"/>
      <c r="KDC78" s="677"/>
      <c r="KDD78" s="677"/>
      <c r="KDE78" s="677"/>
      <c r="KDF78" s="677"/>
      <c r="KDG78" s="677"/>
      <c r="KDH78" s="677"/>
      <c r="KDI78" s="677"/>
      <c r="KDJ78" s="677"/>
      <c r="KDK78" s="677"/>
      <c r="KDL78" s="677"/>
      <c r="KDM78" s="677"/>
      <c r="KDN78" s="677"/>
      <c r="KDO78" s="677"/>
      <c r="KDP78" s="677"/>
      <c r="KDQ78" s="677"/>
      <c r="KDR78" s="677"/>
      <c r="KDS78" s="677"/>
      <c r="KDT78" s="677"/>
      <c r="KDU78" s="677"/>
      <c r="KDV78" s="677"/>
      <c r="KDW78" s="677"/>
      <c r="KDX78" s="677"/>
      <c r="KDY78" s="677"/>
      <c r="KDZ78" s="677"/>
      <c r="KEA78" s="677"/>
      <c r="KEB78" s="677"/>
      <c r="KEC78" s="677"/>
      <c r="KED78" s="677"/>
      <c r="KEE78" s="677"/>
      <c r="KEF78" s="677"/>
      <c r="KEG78" s="677"/>
      <c r="KEH78" s="677"/>
      <c r="KEI78" s="677"/>
      <c r="KEJ78" s="677"/>
      <c r="KEK78" s="677"/>
      <c r="KEL78" s="677"/>
      <c r="KEM78" s="677"/>
      <c r="KEN78" s="677"/>
      <c r="KEO78" s="677"/>
      <c r="KEP78" s="677"/>
      <c r="KEQ78" s="677"/>
      <c r="KER78" s="677"/>
      <c r="KES78" s="677"/>
      <c r="KET78" s="677"/>
      <c r="KEU78" s="677"/>
      <c r="KEV78" s="677"/>
      <c r="KEW78" s="677"/>
      <c r="KEX78" s="677"/>
      <c r="KEY78" s="677"/>
      <c r="KEZ78" s="677"/>
      <c r="KFA78" s="677"/>
      <c r="KFB78" s="677"/>
      <c r="KFC78" s="677"/>
      <c r="KFD78" s="677"/>
      <c r="KFE78" s="677"/>
      <c r="KFF78" s="677"/>
      <c r="KFG78" s="677"/>
      <c r="KFH78" s="677"/>
      <c r="KFI78" s="677"/>
      <c r="KFJ78" s="677"/>
      <c r="KFK78" s="677"/>
      <c r="KFL78" s="677"/>
      <c r="KFM78" s="677"/>
      <c r="KFN78" s="677"/>
      <c r="KFO78" s="677"/>
      <c r="KFP78" s="677"/>
      <c r="KFQ78" s="677"/>
      <c r="KFR78" s="677"/>
      <c r="KFS78" s="677"/>
      <c r="KFT78" s="677"/>
      <c r="KFU78" s="677"/>
      <c r="KFV78" s="677"/>
      <c r="KFW78" s="677"/>
      <c r="KFX78" s="677"/>
      <c r="KFY78" s="677"/>
      <c r="KFZ78" s="677"/>
      <c r="KGA78" s="677"/>
      <c r="KGB78" s="677"/>
      <c r="KGC78" s="677"/>
      <c r="KGD78" s="677"/>
      <c r="KGE78" s="677"/>
      <c r="KGF78" s="677"/>
      <c r="KGG78" s="677"/>
      <c r="KGH78" s="677"/>
      <c r="KGI78" s="677"/>
      <c r="KGJ78" s="677"/>
      <c r="KGK78" s="677"/>
      <c r="KGL78" s="677"/>
      <c r="KGM78" s="677"/>
      <c r="KGN78" s="677"/>
      <c r="KGO78" s="677"/>
      <c r="KGP78" s="677"/>
      <c r="KGQ78" s="677"/>
      <c r="KGR78" s="677"/>
      <c r="KGS78" s="677"/>
      <c r="KGT78" s="677"/>
      <c r="KGU78" s="677"/>
      <c r="KGV78" s="677"/>
      <c r="KGW78" s="677"/>
      <c r="KGX78" s="677"/>
      <c r="KGY78" s="677"/>
      <c r="KGZ78" s="677"/>
      <c r="KHA78" s="677"/>
      <c r="KHB78" s="677"/>
      <c r="KHC78" s="677"/>
      <c r="KHD78" s="677"/>
      <c r="KHE78" s="677"/>
      <c r="KHF78" s="677"/>
      <c r="KHG78" s="677"/>
      <c r="KHH78" s="677"/>
      <c r="KHI78" s="677"/>
      <c r="KHJ78" s="677"/>
      <c r="KHK78" s="677"/>
      <c r="KHL78" s="677"/>
      <c r="KHM78" s="677"/>
      <c r="KHN78" s="677"/>
      <c r="KHO78" s="677"/>
      <c r="KHP78" s="677"/>
      <c r="KHQ78" s="677"/>
      <c r="KHR78" s="677"/>
      <c r="KHS78" s="677"/>
      <c r="KHT78" s="677"/>
      <c r="KHU78" s="677"/>
      <c r="KHV78" s="677"/>
      <c r="KHW78" s="677"/>
      <c r="KHX78" s="677"/>
      <c r="KHY78" s="677"/>
      <c r="KHZ78" s="677"/>
      <c r="KIA78" s="677"/>
      <c r="KIB78" s="677"/>
      <c r="KIC78" s="677"/>
      <c r="KID78" s="677"/>
      <c r="KIE78" s="677"/>
      <c r="KIF78" s="677"/>
      <c r="KIG78" s="677"/>
      <c r="KIH78" s="677"/>
      <c r="KII78" s="677"/>
      <c r="KIJ78" s="677"/>
      <c r="KIK78" s="677"/>
      <c r="KIL78" s="677"/>
      <c r="KIM78" s="677"/>
      <c r="KIN78" s="677"/>
      <c r="KIO78" s="677"/>
      <c r="KIP78" s="677"/>
      <c r="KIQ78" s="677"/>
      <c r="KIR78" s="677"/>
      <c r="KIS78" s="677"/>
      <c r="KIT78" s="677"/>
      <c r="KIU78" s="677"/>
      <c r="KIV78" s="677"/>
      <c r="KIW78" s="677"/>
      <c r="KIX78" s="677"/>
      <c r="KIY78" s="677"/>
      <c r="KIZ78" s="677"/>
      <c r="KJA78" s="677"/>
      <c r="KJB78" s="677"/>
      <c r="KJC78" s="677"/>
      <c r="KJD78" s="677"/>
      <c r="KJE78" s="677"/>
      <c r="KJF78" s="677"/>
      <c r="KJG78" s="677"/>
      <c r="KJH78" s="677"/>
      <c r="KJI78" s="677"/>
      <c r="KJJ78" s="677"/>
      <c r="KJK78" s="677"/>
      <c r="KJL78" s="677"/>
      <c r="KJM78" s="677"/>
      <c r="KJN78" s="677"/>
      <c r="KJO78" s="677"/>
      <c r="KJP78" s="677"/>
      <c r="KJQ78" s="677"/>
      <c r="KJR78" s="677"/>
      <c r="KJS78" s="677"/>
      <c r="KJT78" s="677"/>
      <c r="KJU78" s="677"/>
      <c r="KJV78" s="677"/>
      <c r="KJW78" s="677"/>
      <c r="KJX78" s="677"/>
      <c r="KJY78" s="677"/>
      <c r="KJZ78" s="677"/>
      <c r="KKA78" s="677"/>
      <c r="KKB78" s="677"/>
      <c r="KKC78" s="677"/>
      <c r="KKD78" s="677"/>
      <c r="KKE78" s="677"/>
      <c r="KKF78" s="677"/>
      <c r="KKG78" s="677"/>
      <c r="KKH78" s="677"/>
      <c r="KKI78" s="677"/>
      <c r="KKJ78" s="677"/>
      <c r="KKK78" s="677"/>
      <c r="KKL78" s="677"/>
      <c r="KKM78" s="677"/>
      <c r="KKN78" s="677"/>
      <c r="KKO78" s="677"/>
      <c r="KKP78" s="677"/>
      <c r="KKQ78" s="677"/>
      <c r="KKR78" s="677"/>
      <c r="KKS78" s="677"/>
      <c r="KKT78" s="677"/>
      <c r="KKU78" s="677"/>
      <c r="KKV78" s="677"/>
      <c r="KKW78" s="677"/>
      <c r="KKX78" s="677"/>
      <c r="KKY78" s="677"/>
      <c r="KKZ78" s="677"/>
      <c r="KLA78" s="677"/>
      <c r="KLB78" s="677"/>
      <c r="KLC78" s="677"/>
      <c r="KLD78" s="677"/>
      <c r="KLE78" s="677"/>
      <c r="KLF78" s="677"/>
      <c r="KLG78" s="677"/>
      <c r="KLH78" s="677"/>
      <c r="KLI78" s="677"/>
      <c r="KLJ78" s="677"/>
      <c r="KLK78" s="677"/>
      <c r="KLL78" s="677"/>
      <c r="KLM78" s="677"/>
      <c r="KLN78" s="677"/>
      <c r="KLO78" s="677"/>
      <c r="KLP78" s="677"/>
      <c r="KLQ78" s="677"/>
      <c r="KLR78" s="677"/>
      <c r="KLS78" s="677"/>
      <c r="KLT78" s="677"/>
      <c r="KLU78" s="677"/>
      <c r="KLV78" s="677"/>
      <c r="KLW78" s="677"/>
      <c r="KLX78" s="677"/>
      <c r="KLY78" s="677"/>
      <c r="KLZ78" s="677"/>
      <c r="KMA78" s="677"/>
      <c r="KMB78" s="677"/>
      <c r="KMC78" s="677"/>
      <c r="KMD78" s="677"/>
      <c r="KME78" s="677"/>
      <c r="KMF78" s="677"/>
      <c r="KMG78" s="677"/>
      <c r="KMH78" s="677"/>
      <c r="KMI78" s="677"/>
      <c r="KMJ78" s="677"/>
      <c r="KMK78" s="677"/>
      <c r="KML78" s="677"/>
      <c r="KMM78" s="677"/>
      <c r="KMN78" s="677"/>
      <c r="KMO78" s="677"/>
      <c r="KMP78" s="677"/>
      <c r="KMQ78" s="677"/>
      <c r="KMR78" s="677"/>
      <c r="KMS78" s="677"/>
      <c r="KMT78" s="677"/>
      <c r="KMU78" s="677"/>
      <c r="KMV78" s="677"/>
      <c r="KMW78" s="677"/>
      <c r="KMX78" s="677"/>
      <c r="KMY78" s="677"/>
      <c r="KMZ78" s="677"/>
      <c r="KNA78" s="677"/>
      <c r="KNB78" s="677"/>
      <c r="KNC78" s="677"/>
      <c r="KND78" s="677"/>
      <c r="KNE78" s="677"/>
      <c r="KNF78" s="677"/>
      <c r="KNG78" s="677"/>
      <c r="KNH78" s="677"/>
      <c r="KNI78" s="677"/>
      <c r="KNJ78" s="677"/>
      <c r="KNK78" s="677"/>
      <c r="KNL78" s="677"/>
      <c r="KNM78" s="677"/>
      <c r="KNN78" s="677"/>
      <c r="KNO78" s="677"/>
      <c r="KNP78" s="677"/>
      <c r="KNQ78" s="677"/>
      <c r="KNR78" s="677"/>
      <c r="KNS78" s="677"/>
      <c r="KNT78" s="677"/>
      <c r="KNU78" s="677"/>
      <c r="KNV78" s="677"/>
      <c r="KNW78" s="677"/>
      <c r="KNX78" s="677"/>
      <c r="KNY78" s="677"/>
      <c r="KNZ78" s="677"/>
      <c r="KOA78" s="677"/>
      <c r="KOB78" s="677"/>
      <c r="KOC78" s="677"/>
      <c r="KOD78" s="677"/>
      <c r="KOE78" s="677"/>
      <c r="KOF78" s="677"/>
      <c r="KOG78" s="677"/>
      <c r="KOH78" s="677"/>
      <c r="KOI78" s="677"/>
      <c r="KOJ78" s="677"/>
      <c r="KOK78" s="677"/>
      <c r="KOL78" s="677"/>
      <c r="KOM78" s="677"/>
      <c r="KON78" s="677"/>
      <c r="KOO78" s="677"/>
      <c r="KOP78" s="677"/>
      <c r="KOQ78" s="677"/>
      <c r="KOR78" s="677"/>
      <c r="KOS78" s="677"/>
      <c r="KOT78" s="677"/>
      <c r="KOU78" s="677"/>
      <c r="KOV78" s="677"/>
      <c r="KOW78" s="677"/>
      <c r="KOX78" s="677"/>
      <c r="KOY78" s="677"/>
      <c r="KOZ78" s="677"/>
      <c r="KPA78" s="677"/>
      <c r="KPB78" s="677"/>
      <c r="KPC78" s="677"/>
      <c r="KPD78" s="677"/>
      <c r="KPE78" s="677"/>
      <c r="KPF78" s="677"/>
      <c r="KPG78" s="677"/>
      <c r="KPH78" s="677"/>
      <c r="KPI78" s="677"/>
      <c r="KPJ78" s="677"/>
      <c r="KPK78" s="677"/>
      <c r="KPL78" s="677"/>
      <c r="KPM78" s="677"/>
      <c r="KPN78" s="677"/>
      <c r="KPO78" s="677"/>
      <c r="KPP78" s="677"/>
      <c r="KPQ78" s="677"/>
      <c r="KPR78" s="677"/>
      <c r="KPS78" s="677"/>
      <c r="KPT78" s="677"/>
      <c r="KPU78" s="677"/>
      <c r="KPV78" s="677"/>
      <c r="KPW78" s="677"/>
      <c r="KPX78" s="677"/>
      <c r="KPY78" s="677"/>
      <c r="KPZ78" s="677"/>
      <c r="KQA78" s="677"/>
      <c r="KQB78" s="677"/>
      <c r="KQC78" s="677"/>
      <c r="KQD78" s="677"/>
      <c r="KQE78" s="677"/>
      <c r="KQF78" s="677"/>
      <c r="KQG78" s="677"/>
      <c r="KQH78" s="677"/>
      <c r="KQI78" s="677"/>
      <c r="KQJ78" s="677"/>
      <c r="KQK78" s="677"/>
      <c r="KQL78" s="677"/>
      <c r="KQM78" s="677"/>
      <c r="KQN78" s="677"/>
      <c r="KQO78" s="677"/>
      <c r="KQP78" s="677"/>
      <c r="KQQ78" s="677"/>
      <c r="KQR78" s="677"/>
      <c r="KQS78" s="677"/>
      <c r="KQT78" s="677"/>
      <c r="KQU78" s="677"/>
      <c r="KQV78" s="677"/>
      <c r="KQW78" s="677"/>
      <c r="KQX78" s="677"/>
      <c r="KQY78" s="677"/>
      <c r="KQZ78" s="677"/>
      <c r="KRA78" s="677"/>
      <c r="KRB78" s="677"/>
      <c r="KRC78" s="677"/>
      <c r="KRD78" s="677"/>
      <c r="KRE78" s="677"/>
      <c r="KRF78" s="677"/>
      <c r="KRG78" s="677"/>
      <c r="KRH78" s="677"/>
      <c r="KRI78" s="677"/>
      <c r="KRJ78" s="677"/>
      <c r="KRK78" s="677"/>
      <c r="KRL78" s="677"/>
      <c r="KRM78" s="677"/>
      <c r="KRN78" s="677"/>
      <c r="KRO78" s="677"/>
      <c r="KRP78" s="677"/>
      <c r="KRQ78" s="677"/>
      <c r="KRR78" s="677"/>
      <c r="KRS78" s="677"/>
      <c r="KRT78" s="677"/>
      <c r="KRU78" s="677"/>
      <c r="KRV78" s="677"/>
      <c r="KRW78" s="677"/>
      <c r="KRX78" s="677"/>
      <c r="KRY78" s="677"/>
      <c r="KRZ78" s="677"/>
      <c r="KSA78" s="677"/>
      <c r="KSB78" s="677"/>
      <c r="KSC78" s="677"/>
      <c r="KSD78" s="677"/>
      <c r="KSE78" s="677"/>
      <c r="KSF78" s="677"/>
      <c r="KSG78" s="677"/>
      <c r="KSH78" s="677"/>
      <c r="KSI78" s="677"/>
      <c r="KSJ78" s="677"/>
      <c r="KSK78" s="677"/>
      <c r="KSL78" s="677"/>
      <c r="KSM78" s="677"/>
      <c r="KSN78" s="677"/>
      <c r="KSO78" s="677"/>
      <c r="KSP78" s="677"/>
      <c r="KSQ78" s="677"/>
      <c r="KSR78" s="677"/>
      <c r="KSS78" s="677"/>
      <c r="KST78" s="677"/>
      <c r="KSU78" s="677"/>
      <c r="KSV78" s="677"/>
      <c r="KSW78" s="677"/>
      <c r="KSX78" s="677"/>
      <c r="KSY78" s="677"/>
      <c r="KSZ78" s="677"/>
      <c r="KTA78" s="677"/>
      <c r="KTB78" s="677"/>
      <c r="KTC78" s="677"/>
      <c r="KTD78" s="677"/>
      <c r="KTE78" s="677"/>
      <c r="KTF78" s="677"/>
      <c r="KTG78" s="677"/>
      <c r="KTH78" s="677"/>
      <c r="KTI78" s="677"/>
      <c r="KTJ78" s="677"/>
      <c r="KTK78" s="677"/>
      <c r="KTL78" s="677"/>
      <c r="KTM78" s="677"/>
      <c r="KTN78" s="677"/>
      <c r="KTO78" s="677"/>
      <c r="KTP78" s="677"/>
      <c r="KTQ78" s="677"/>
      <c r="KTR78" s="677"/>
      <c r="KTS78" s="677"/>
      <c r="KTT78" s="677"/>
      <c r="KTU78" s="677"/>
      <c r="KTV78" s="677"/>
      <c r="KTW78" s="677"/>
      <c r="KTX78" s="677"/>
      <c r="KTY78" s="677"/>
      <c r="KTZ78" s="677"/>
      <c r="KUA78" s="677"/>
      <c r="KUB78" s="677"/>
      <c r="KUC78" s="677"/>
      <c r="KUD78" s="677"/>
      <c r="KUE78" s="677"/>
      <c r="KUF78" s="677"/>
      <c r="KUG78" s="677"/>
      <c r="KUH78" s="677"/>
      <c r="KUI78" s="677"/>
      <c r="KUJ78" s="677"/>
      <c r="KUK78" s="677"/>
      <c r="KUL78" s="677"/>
      <c r="KUM78" s="677"/>
      <c r="KUN78" s="677"/>
      <c r="KUO78" s="677"/>
      <c r="KUP78" s="677"/>
      <c r="KUQ78" s="677"/>
      <c r="KUR78" s="677"/>
      <c r="KUS78" s="677"/>
      <c r="KUT78" s="677"/>
      <c r="KUU78" s="677"/>
      <c r="KUV78" s="677"/>
      <c r="KUW78" s="677"/>
      <c r="KUX78" s="677"/>
      <c r="KUY78" s="677"/>
      <c r="KUZ78" s="677"/>
      <c r="KVA78" s="677"/>
      <c r="KVB78" s="677"/>
      <c r="KVC78" s="677"/>
      <c r="KVD78" s="677"/>
      <c r="KVE78" s="677"/>
      <c r="KVF78" s="677"/>
      <c r="KVG78" s="677"/>
      <c r="KVH78" s="677"/>
      <c r="KVI78" s="677"/>
      <c r="KVJ78" s="677"/>
      <c r="KVK78" s="677"/>
      <c r="KVL78" s="677"/>
      <c r="KVM78" s="677"/>
      <c r="KVN78" s="677"/>
      <c r="KVO78" s="677"/>
      <c r="KVP78" s="677"/>
      <c r="KVQ78" s="677"/>
      <c r="KVR78" s="677"/>
      <c r="KVS78" s="677"/>
      <c r="KVT78" s="677"/>
      <c r="KVU78" s="677"/>
      <c r="KVV78" s="677"/>
      <c r="KVW78" s="677"/>
      <c r="KVX78" s="677"/>
      <c r="KVY78" s="677"/>
      <c r="KVZ78" s="677"/>
      <c r="KWA78" s="677"/>
      <c r="KWB78" s="677"/>
      <c r="KWC78" s="677"/>
      <c r="KWD78" s="677"/>
      <c r="KWE78" s="677"/>
      <c r="KWF78" s="677"/>
      <c r="KWG78" s="677"/>
      <c r="KWH78" s="677"/>
      <c r="KWI78" s="677"/>
      <c r="KWJ78" s="677"/>
      <c r="KWK78" s="677"/>
      <c r="KWL78" s="677"/>
      <c r="KWM78" s="677"/>
      <c r="KWN78" s="677"/>
      <c r="KWO78" s="677"/>
      <c r="KWP78" s="677"/>
      <c r="KWQ78" s="677"/>
      <c r="KWR78" s="677"/>
      <c r="KWS78" s="677"/>
      <c r="KWT78" s="677"/>
      <c r="KWU78" s="677"/>
      <c r="KWV78" s="677"/>
      <c r="KWW78" s="677"/>
      <c r="KWX78" s="677"/>
      <c r="KWY78" s="677"/>
      <c r="KWZ78" s="677"/>
      <c r="KXA78" s="677"/>
      <c r="KXB78" s="677"/>
      <c r="KXC78" s="677"/>
      <c r="KXD78" s="677"/>
      <c r="KXE78" s="677"/>
      <c r="KXF78" s="677"/>
      <c r="KXG78" s="677"/>
      <c r="KXH78" s="677"/>
      <c r="KXI78" s="677"/>
      <c r="KXJ78" s="677"/>
      <c r="KXK78" s="677"/>
      <c r="KXL78" s="677"/>
      <c r="KXM78" s="677"/>
      <c r="KXN78" s="677"/>
      <c r="KXO78" s="677"/>
      <c r="KXP78" s="677"/>
      <c r="KXQ78" s="677"/>
      <c r="KXR78" s="677"/>
      <c r="KXS78" s="677"/>
      <c r="KXT78" s="677"/>
      <c r="KXU78" s="677"/>
      <c r="KXV78" s="677"/>
      <c r="KXW78" s="677"/>
      <c r="KXX78" s="677"/>
      <c r="KXY78" s="677"/>
      <c r="KXZ78" s="677"/>
      <c r="KYA78" s="677"/>
      <c r="KYB78" s="677"/>
      <c r="KYC78" s="677"/>
      <c r="KYD78" s="677"/>
      <c r="KYE78" s="677"/>
      <c r="KYF78" s="677"/>
      <c r="KYG78" s="677"/>
      <c r="KYH78" s="677"/>
      <c r="KYI78" s="677"/>
      <c r="KYJ78" s="677"/>
      <c r="KYK78" s="677"/>
      <c r="KYL78" s="677"/>
      <c r="KYM78" s="677"/>
      <c r="KYN78" s="677"/>
      <c r="KYO78" s="677"/>
      <c r="KYP78" s="677"/>
      <c r="KYQ78" s="677"/>
      <c r="KYR78" s="677"/>
      <c r="KYS78" s="677"/>
      <c r="KYT78" s="677"/>
      <c r="KYU78" s="677"/>
      <c r="KYV78" s="677"/>
      <c r="KYW78" s="677"/>
      <c r="KYX78" s="677"/>
      <c r="KYY78" s="677"/>
      <c r="KYZ78" s="677"/>
      <c r="KZA78" s="677"/>
      <c r="KZB78" s="677"/>
      <c r="KZC78" s="677"/>
      <c r="KZD78" s="677"/>
      <c r="KZE78" s="677"/>
      <c r="KZF78" s="677"/>
      <c r="KZG78" s="677"/>
      <c r="KZH78" s="677"/>
      <c r="KZI78" s="677"/>
      <c r="KZJ78" s="677"/>
      <c r="KZK78" s="677"/>
      <c r="KZL78" s="677"/>
      <c r="KZM78" s="677"/>
      <c r="KZN78" s="677"/>
      <c r="KZO78" s="677"/>
      <c r="KZP78" s="677"/>
      <c r="KZQ78" s="677"/>
      <c r="KZR78" s="677"/>
      <c r="KZS78" s="677"/>
      <c r="KZT78" s="677"/>
      <c r="KZU78" s="677"/>
      <c r="KZV78" s="677"/>
      <c r="KZW78" s="677"/>
      <c r="KZX78" s="677"/>
      <c r="KZY78" s="677"/>
      <c r="KZZ78" s="677"/>
      <c r="LAA78" s="677"/>
      <c r="LAB78" s="677"/>
      <c r="LAC78" s="677"/>
      <c r="LAD78" s="677"/>
      <c r="LAE78" s="677"/>
      <c r="LAF78" s="677"/>
      <c r="LAG78" s="677"/>
      <c r="LAH78" s="677"/>
      <c r="LAI78" s="677"/>
      <c r="LAJ78" s="677"/>
      <c r="LAK78" s="677"/>
      <c r="LAL78" s="677"/>
      <c r="LAM78" s="677"/>
      <c r="LAN78" s="677"/>
      <c r="LAO78" s="677"/>
      <c r="LAP78" s="677"/>
      <c r="LAQ78" s="677"/>
      <c r="LAR78" s="677"/>
      <c r="LAS78" s="677"/>
      <c r="LAT78" s="677"/>
      <c r="LAU78" s="677"/>
      <c r="LAV78" s="677"/>
      <c r="LAW78" s="677"/>
      <c r="LAX78" s="677"/>
      <c r="LAY78" s="677"/>
      <c r="LAZ78" s="677"/>
      <c r="LBA78" s="677"/>
      <c r="LBB78" s="677"/>
      <c r="LBC78" s="677"/>
      <c r="LBD78" s="677"/>
      <c r="LBE78" s="677"/>
      <c r="LBF78" s="677"/>
      <c r="LBG78" s="677"/>
      <c r="LBH78" s="677"/>
      <c r="LBI78" s="677"/>
      <c r="LBJ78" s="677"/>
      <c r="LBK78" s="677"/>
      <c r="LBL78" s="677"/>
      <c r="LBM78" s="677"/>
      <c r="LBN78" s="677"/>
      <c r="LBO78" s="677"/>
      <c r="LBP78" s="677"/>
      <c r="LBQ78" s="677"/>
      <c r="LBR78" s="677"/>
      <c r="LBS78" s="677"/>
      <c r="LBT78" s="677"/>
      <c r="LBU78" s="677"/>
      <c r="LBV78" s="677"/>
      <c r="LBW78" s="677"/>
      <c r="LBX78" s="677"/>
      <c r="LBY78" s="677"/>
      <c r="LBZ78" s="677"/>
      <c r="LCA78" s="677"/>
      <c r="LCB78" s="677"/>
      <c r="LCC78" s="677"/>
      <c r="LCD78" s="677"/>
      <c r="LCE78" s="677"/>
      <c r="LCF78" s="677"/>
      <c r="LCG78" s="677"/>
      <c r="LCH78" s="677"/>
      <c r="LCI78" s="677"/>
      <c r="LCJ78" s="677"/>
      <c r="LCK78" s="677"/>
      <c r="LCL78" s="677"/>
      <c r="LCM78" s="677"/>
      <c r="LCN78" s="677"/>
      <c r="LCO78" s="677"/>
      <c r="LCP78" s="677"/>
      <c r="LCQ78" s="677"/>
      <c r="LCR78" s="677"/>
      <c r="LCS78" s="677"/>
      <c r="LCT78" s="677"/>
      <c r="LCU78" s="677"/>
      <c r="LCV78" s="677"/>
      <c r="LCW78" s="677"/>
      <c r="LCX78" s="677"/>
      <c r="LCY78" s="677"/>
      <c r="LCZ78" s="677"/>
      <c r="LDA78" s="677"/>
      <c r="LDB78" s="677"/>
      <c r="LDC78" s="677"/>
      <c r="LDD78" s="677"/>
      <c r="LDE78" s="677"/>
      <c r="LDF78" s="677"/>
      <c r="LDG78" s="677"/>
      <c r="LDH78" s="677"/>
      <c r="LDI78" s="677"/>
      <c r="LDJ78" s="677"/>
      <c r="LDK78" s="677"/>
      <c r="LDL78" s="677"/>
      <c r="LDM78" s="677"/>
      <c r="LDN78" s="677"/>
      <c r="LDO78" s="677"/>
      <c r="LDP78" s="677"/>
      <c r="LDQ78" s="677"/>
      <c r="LDR78" s="677"/>
      <c r="LDS78" s="677"/>
      <c r="LDT78" s="677"/>
      <c r="LDU78" s="677"/>
      <c r="LDV78" s="677"/>
      <c r="LDW78" s="677"/>
      <c r="LDX78" s="677"/>
      <c r="LDY78" s="677"/>
      <c r="LDZ78" s="677"/>
      <c r="LEA78" s="677"/>
      <c r="LEB78" s="677"/>
      <c r="LEC78" s="677"/>
      <c r="LED78" s="677"/>
      <c r="LEE78" s="677"/>
      <c r="LEF78" s="677"/>
      <c r="LEG78" s="677"/>
      <c r="LEH78" s="677"/>
      <c r="LEI78" s="677"/>
      <c r="LEJ78" s="677"/>
      <c r="LEK78" s="677"/>
      <c r="LEL78" s="677"/>
      <c r="LEM78" s="677"/>
      <c r="LEN78" s="677"/>
      <c r="LEO78" s="677"/>
      <c r="LEP78" s="677"/>
      <c r="LEQ78" s="677"/>
      <c r="LER78" s="677"/>
      <c r="LES78" s="677"/>
      <c r="LET78" s="677"/>
      <c r="LEU78" s="677"/>
      <c r="LEV78" s="677"/>
      <c r="LEW78" s="677"/>
      <c r="LEX78" s="677"/>
      <c r="LEY78" s="677"/>
      <c r="LEZ78" s="677"/>
      <c r="LFA78" s="677"/>
      <c r="LFB78" s="677"/>
      <c r="LFC78" s="677"/>
      <c r="LFD78" s="677"/>
      <c r="LFE78" s="677"/>
      <c r="LFF78" s="677"/>
      <c r="LFG78" s="677"/>
      <c r="LFH78" s="677"/>
      <c r="LFI78" s="677"/>
      <c r="LFJ78" s="677"/>
      <c r="LFK78" s="677"/>
      <c r="LFL78" s="677"/>
      <c r="LFM78" s="677"/>
      <c r="LFN78" s="677"/>
      <c r="LFO78" s="677"/>
      <c r="LFP78" s="677"/>
      <c r="LFQ78" s="677"/>
      <c r="LFR78" s="677"/>
      <c r="LFS78" s="677"/>
      <c r="LFT78" s="677"/>
      <c r="LFU78" s="677"/>
      <c r="LFV78" s="677"/>
      <c r="LFW78" s="677"/>
      <c r="LFX78" s="677"/>
      <c r="LFY78" s="677"/>
      <c r="LFZ78" s="677"/>
      <c r="LGA78" s="677"/>
      <c r="LGB78" s="677"/>
      <c r="LGC78" s="677"/>
      <c r="LGD78" s="677"/>
      <c r="LGE78" s="677"/>
      <c r="LGF78" s="677"/>
      <c r="LGG78" s="677"/>
      <c r="LGH78" s="677"/>
      <c r="LGI78" s="677"/>
      <c r="LGJ78" s="677"/>
      <c r="LGK78" s="677"/>
      <c r="LGL78" s="677"/>
      <c r="LGM78" s="677"/>
      <c r="LGN78" s="677"/>
      <c r="LGO78" s="677"/>
      <c r="LGP78" s="677"/>
      <c r="LGQ78" s="677"/>
      <c r="LGR78" s="677"/>
      <c r="LGS78" s="677"/>
      <c r="LGT78" s="677"/>
      <c r="LGU78" s="677"/>
      <c r="LGV78" s="677"/>
      <c r="LGW78" s="677"/>
      <c r="LGX78" s="677"/>
      <c r="LGY78" s="677"/>
      <c r="LGZ78" s="677"/>
      <c r="LHA78" s="677"/>
      <c r="LHB78" s="677"/>
      <c r="LHC78" s="677"/>
      <c r="LHD78" s="677"/>
      <c r="LHE78" s="677"/>
      <c r="LHF78" s="677"/>
      <c r="LHG78" s="677"/>
      <c r="LHH78" s="677"/>
      <c r="LHI78" s="677"/>
      <c r="LHJ78" s="677"/>
      <c r="LHK78" s="677"/>
      <c r="LHL78" s="677"/>
      <c r="LHM78" s="677"/>
      <c r="LHN78" s="677"/>
      <c r="LHO78" s="677"/>
      <c r="LHP78" s="677"/>
      <c r="LHQ78" s="677"/>
      <c r="LHR78" s="677"/>
      <c r="LHS78" s="677"/>
      <c r="LHT78" s="677"/>
      <c r="LHU78" s="677"/>
      <c r="LHV78" s="677"/>
      <c r="LHW78" s="677"/>
      <c r="LHX78" s="677"/>
      <c r="LHY78" s="677"/>
      <c r="LHZ78" s="677"/>
      <c r="LIA78" s="677"/>
      <c r="LIB78" s="677"/>
      <c r="LIC78" s="677"/>
      <c r="LID78" s="677"/>
      <c r="LIE78" s="677"/>
      <c r="LIF78" s="677"/>
      <c r="LIG78" s="677"/>
      <c r="LIH78" s="677"/>
      <c r="LII78" s="677"/>
      <c r="LIJ78" s="677"/>
      <c r="LIK78" s="677"/>
      <c r="LIL78" s="677"/>
      <c r="LIM78" s="677"/>
      <c r="LIN78" s="677"/>
      <c r="LIO78" s="677"/>
      <c r="LIP78" s="677"/>
      <c r="LIQ78" s="677"/>
      <c r="LIR78" s="677"/>
      <c r="LIS78" s="677"/>
      <c r="LIT78" s="677"/>
      <c r="LIU78" s="677"/>
      <c r="LIV78" s="677"/>
      <c r="LIW78" s="677"/>
      <c r="LIX78" s="677"/>
      <c r="LIY78" s="677"/>
      <c r="LIZ78" s="677"/>
      <c r="LJA78" s="677"/>
      <c r="LJB78" s="677"/>
      <c r="LJC78" s="677"/>
      <c r="LJD78" s="677"/>
      <c r="LJE78" s="677"/>
      <c r="LJF78" s="677"/>
      <c r="LJG78" s="677"/>
      <c r="LJH78" s="677"/>
      <c r="LJI78" s="677"/>
      <c r="LJJ78" s="677"/>
      <c r="LJK78" s="677"/>
      <c r="LJL78" s="677"/>
      <c r="LJM78" s="677"/>
      <c r="LJN78" s="677"/>
      <c r="LJO78" s="677"/>
      <c r="LJP78" s="677"/>
      <c r="LJQ78" s="677"/>
      <c r="LJR78" s="677"/>
      <c r="LJS78" s="677"/>
      <c r="LJT78" s="677"/>
      <c r="LJU78" s="677"/>
      <c r="LJV78" s="677"/>
      <c r="LJW78" s="677"/>
      <c r="LJX78" s="677"/>
      <c r="LJY78" s="677"/>
      <c r="LJZ78" s="677"/>
      <c r="LKA78" s="677"/>
      <c r="LKB78" s="677"/>
      <c r="LKC78" s="677"/>
      <c r="LKD78" s="677"/>
      <c r="LKE78" s="677"/>
      <c r="LKF78" s="677"/>
      <c r="LKG78" s="677"/>
      <c r="LKH78" s="677"/>
      <c r="LKI78" s="677"/>
      <c r="LKJ78" s="677"/>
      <c r="LKK78" s="677"/>
      <c r="LKL78" s="677"/>
      <c r="LKM78" s="677"/>
      <c r="LKN78" s="677"/>
      <c r="LKO78" s="677"/>
      <c r="LKP78" s="677"/>
      <c r="LKQ78" s="677"/>
      <c r="LKR78" s="677"/>
      <c r="LKS78" s="677"/>
      <c r="LKT78" s="677"/>
      <c r="LKU78" s="677"/>
      <c r="LKV78" s="677"/>
      <c r="LKW78" s="677"/>
      <c r="LKX78" s="677"/>
      <c r="LKY78" s="677"/>
      <c r="LKZ78" s="677"/>
      <c r="LLA78" s="677"/>
      <c r="LLB78" s="677"/>
      <c r="LLC78" s="677"/>
      <c r="LLD78" s="677"/>
      <c r="LLE78" s="677"/>
      <c r="LLF78" s="677"/>
      <c r="LLG78" s="677"/>
      <c r="LLH78" s="677"/>
      <c r="LLI78" s="677"/>
      <c r="LLJ78" s="677"/>
      <c r="LLK78" s="677"/>
      <c r="LLL78" s="677"/>
      <c r="LLM78" s="677"/>
      <c r="LLN78" s="677"/>
      <c r="LLO78" s="677"/>
      <c r="LLP78" s="677"/>
      <c r="LLQ78" s="677"/>
      <c r="LLR78" s="677"/>
      <c r="LLS78" s="677"/>
      <c r="LLT78" s="677"/>
      <c r="LLU78" s="677"/>
      <c r="LLV78" s="677"/>
      <c r="LLW78" s="677"/>
      <c r="LLX78" s="677"/>
      <c r="LLY78" s="677"/>
      <c r="LLZ78" s="677"/>
      <c r="LMA78" s="677"/>
      <c r="LMB78" s="677"/>
      <c r="LMC78" s="677"/>
      <c r="LMD78" s="677"/>
      <c r="LME78" s="677"/>
      <c r="LMF78" s="677"/>
      <c r="LMG78" s="677"/>
      <c r="LMH78" s="677"/>
      <c r="LMI78" s="677"/>
      <c r="LMJ78" s="677"/>
      <c r="LMK78" s="677"/>
      <c r="LML78" s="677"/>
      <c r="LMM78" s="677"/>
      <c r="LMN78" s="677"/>
      <c r="LMO78" s="677"/>
      <c r="LMP78" s="677"/>
      <c r="LMQ78" s="677"/>
      <c r="LMR78" s="677"/>
      <c r="LMS78" s="677"/>
      <c r="LMT78" s="677"/>
      <c r="LMU78" s="677"/>
      <c r="LMV78" s="677"/>
      <c r="LMW78" s="677"/>
      <c r="LMX78" s="677"/>
      <c r="LMY78" s="677"/>
      <c r="LMZ78" s="677"/>
      <c r="LNA78" s="677"/>
      <c r="LNB78" s="677"/>
      <c r="LNC78" s="677"/>
      <c r="LND78" s="677"/>
      <c r="LNE78" s="677"/>
      <c r="LNF78" s="677"/>
      <c r="LNG78" s="677"/>
      <c r="LNH78" s="677"/>
      <c r="LNI78" s="677"/>
      <c r="LNJ78" s="677"/>
      <c r="LNK78" s="677"/>
      <c r="LNL78" s="677"/>
      <c r="LNM78" s="677"/>
      <c r="LNN78" s="677"/>
      <c r="LNO78" s="677"/>
      <c r="LNP78" s="677"/>
      <c r="LNQ78" s="677"/>
      <c r="LNR78" s="677"/>
      <c r="LNS78" s="677"/>
      <c r="LNT78" s="677"/>
      <c r="LNU78" s="677"/>
      <c r="LNV78" s="677"/>
      <c r="LNW78" s="677"/>
      <c r="LNX78" s="677"/>
      <c r="LNY78" s="677"/>
      <c r="LNZ78" s="677"/>
      <c r="LOA78" s="677"/>
      <c r="LOB78" s="677"/>
      <c r="LOC78" s="677"/>
      <c r="LOD78" s="677"/>
      <c r="LOE78" s="677"/>
      <c r="LOF78" s="677"/>
      <c r="LOG78" s="677"/>
      <c r="LOH78" s="677"/>
      <c r="LOI78" s="677"/>
      <c r="LOJ78" s="677"/>
      <c r="LOK78" s="677"/>
      <c r="LOL78" s="677"/>
      <c r="LOM78" s="677"/>
      <c r="LON78" s="677"/>
      <c r="LOO78" s="677"/>
      <c r="LOP78" s="677"/>
      <c r="LOQ78" s="677"/>
      <c r="LOR78" s="677"/>
      <c r="LOS78" s="677"/>
      <c r="LOT78" s="677"/>
      <c r="LOU78" s="677"/>
      <c r="LOV78" s="677"/>
      <c r="LOW78" s="677"/>
      <c r="LOX78" s="677"/>
      <c r="LOY78" s="677"/>
      <c r="LOZ78" s="677"/>
      <c r="LPA78" s="677"/>
      <c r="LPB78" s="677"/>
      <c r="LPC78" s="677"/>
      <c r="LPD78" s="677"/>
      <c r="LPE78" s="677"/>
      <c r="LPF78" s="677"/>
      <c r="LPG78" s="677"/>
      <c r="LPH78" s="677"/>
      <c r="LPI78" s="677"/>
      <c r="LPJ78" s="677"/>
      <c r="LPK78" s="677"/>
      <c r="LPL78" s="677"/>
      <c r="LPM78" s="677"/>
      <c r="LPN78" s="677"/>
      <c r="LPO78" s="677"/>
      <c r="LPP78" s="677"/>
      <c r="LPQ78" s="677"/>
      <c r="LPR78" s="677"/>
      <c r="LPS78" s="677"/>
      <c r="LPT78" s="677"/>
      <c r="LPU78" s="677"/>
      <c r="LPV78" s="677"/>
      <c r="LPW78" s="677"/>
      <c r="LPX78" s="677"/>
      <c r="LPY78" s="677"/>
      <c r="LPZ78" s="677"/>
      <c r="LQA78" s="677"/>
      <c r="LQB78" s="677"/>
      <c r="LQC78" s="677"/>
      <c r="LQD78" s="677"/>
      <c r="LQE78" s="677"/>
      <c r="LQF78" s="677"/>
      <c r="LQG78" s="677"/>
      <c r="LQH78" s="677"/>
      <c r="LQI78" s="677"/>
      <c r="LQJ78" s="677"/>
      <c r="LQK78" s="677"/>
      <c r="LQL78" s="677"/>
      <c r="LQM78" s="677"/>
      <c r="LQN78" s="677"/>
      <c r="LQO78" s="677"/>
      <c r="LQP78" s="677"/>
      <c r="LQQ78" s="677"/>
      <c r="LQR78" s="677"/>
      <c r="LQS78" s="677"/>
      <c r="LQT78" s="677"/>
      <c r="LQU78" s="677"/>
      <c r="LQV78" s="677"/>
      <c r="LQW78" s="677"/>
      <c r="LQX78" s="677"/>
      <c r="LQY78" s="677"/>
      <c r="LQZ78" s="677"/>
      <c r="LRA78" s="677"/>
      <c r="LRB78" s="677"/>
      <c r="LRC78" s="677"/>
      <c r="LRD78" s="677"/>
      <c r="LRE78" s="677"/>
      <c r="LRF78" s="677"/>
      <c r="LRG78" s="677"/>
      <c r="LRH78" s="677"/>
      <c r="LRI78" s="677"/>
      <c r="LRJ78" s="677"/>
      <c r="LRK78" s="677"/>
      <c r="LRL78" s="677"/>
      <c r="LRM78" s="677"/>
      <c r="LRN78" s="677"/>
      <c r="LRO78" s="677"/>
      <c r="LRP78" s="677"/>
      <c r="LRQ78" s="677"/>
      <c r="LRR78" s="677"/>
      <c r="LRS78" s="677"/>
      <c r="LRT78" s="677"/>
      <c r="LRU78" s="677"/>
      <c r="LRV78" s="677"/>
      <c r="LRW78" s="677"/>
      <c r="LRX78" s="677"/>
      <c r="LRY78" s="677"/>
      <c r="LRZ78" s="677"/>
      <c r="LSA78" s="677"/>
      <c r="LSB78" s="677"/>
      <c r="LSC78" s="677"/>
      <c r="LSD78" s="677"/>
      <c r="LSE78" s="677"/>
      <c r="LSF78" s="677"/>
      <c r="LSG78" s="677"/>
      <c r="LSH78" s="677"/>
      <c r="LSI78" s="677"/>
      <c r="LSJ78" s="677"/>
      <c r="LSK78" s="677"/>
      <c r="LSL78" s="677"/>
      <c r="LSM78" s="677"/>
      <c r="LSN78" s="677"/>
      <c r="LSO78" s="677"/>
      <c r="LSP78" s="677"/>
      <c r="LSQ78" s="677"/>
      <c r="LSR78" s="677"/>
      <c r="LSS78" s="677"/>
      <c r="LST78" s="677"/>
      <c r="LSU78" s="677"/>
      <c r="LSV78" s="677"/>
      <c r="LSW78" s="677"/>
      <c r="LSX78" s="677"/>
      <c r="LSY78" s="677"/>
      <c r="LSZ78" s="677"/>
      <c r="LTA78" s="677"/>
      <c r="LTB78" s="677"/>
      <c r="LTC78" s="677"/>
      <c r="LTD78" s="677"/>
      <c r="LTE78" s="677"/>
      <c r="LTF78" s="677"/>
      <c r="LTG78" s="677"/>
      <c r="LTH78" s="677"/>
      <c r="LTI78" s="677"/>
      <c r="LTJ78" s="677"/>
      <c r="LTK78" s="677"/>
      <c r="LTL78" s="677"/>
      <c r="LTM78" s="677"/>
      <c r="LTN78" s="677"/>
      <c r="LTO78" s="677"/>
      <c r="LTP78" s="677"/>
      <c r="LTQ78" s="677"/>
      <c r="LTR78" s="677"/>
      <c r="LTS78" s="677"/>
      <c r="LTT78" s="677"/>
      <c r="LTU78" s="677"/>
      <c r="LTV78" s="677"/>
      <c r="LTW78" s="677"/>
      <c r="LTX78" s="677"/>
      <c r="LTY78" s="677"/>
      <c r="LTZ78" s="677"/>
      <c r="LUA78" s="677"/>
      <c r="LUB78" s="677"/>
      <c r="LUC78" s="677"/>
      <c r="LUD78" s="677"/>
      <c r="LUE78" s="677"/>
      <c r="LUF78" s="677"/>
      <c r="LUG78" s="677"/>
      <c r="LUH78" s="677"/>
      <c r="LUI78" s="677"/>
      <c r="LUJ78" s="677"/>
      <c r="LUK78" s="677"/>
      <c r="LUL78" s="677"/>
      <c r="LUM78" s="677"/>
      <c r="LUN78" s="677"/>
      <c r="LUO78" s="677"/>
      <c r="LUP78" s="677"/>
      <c r="LUQ78" s="677"/>
      <c r="LUR78" s="677"/>
      <c r="LUS78" s="677"/>
      <c r="LUT78" s="677"/>
      <c r="LUU78" s="677"/>
      <c r="LUV78" s="677"/>
      <c r="LUW78" s="677"/>
      <c r="LUX78" s="677"/>
      <c r="LUY78" s="677"/>
      <c r="LUZ78" s="677"/>
      <c r="LVA78" s="677"/>
      <c r="LVB78" s="677"/>
      <c r="LVC78" s="677"/>
      <c r="LVD78" s="677"/>
      <c r="LVE78" s="677"/>
      <c r="LVF78" s="677"/>
      <c r="LVG78" s="677"/>
      <c r="LVH78" s="677"/>
      <c r="LVI78" s="677"/>
      <c r="LVJ78" s="677"/>
      <c r="LVK78" s="677"/>
      <c r="LVL78" s="677"/>
      <c r="LVM78" s="677"/>
      <c r="LVN78" s="677"/>
      <c r="LVO78" s="677"/>
      <c r="LVP78" s="677"/>
      <c r="LVQ78" s="677"/>
      <c r="LVR78" s="677"/>
      <c r="LVS78" s="677"/>
      <c r="LVT78" s="677"/>
      <c r="LVU78" s="677"/>
      <c r="LVV78" s="677"/>
      <c r="LVW78" s="677"/>
      <c r="LVX78" s="677"/>
      <c r="LVY78" s="677"/>
      <c r="LVZ78" s="677"/>
      <c r="LWA78" s="677"/>
      <c r="LWB78" s="677"/>
      <c r="LWC78" s="677"/>
      <c r="LWD78" s="677"/>
      <c r="LWE78" s="677"/>
      <c r="LWF78" s="677"/>
      <c r="LWG78" s="677"/>
      <c r="LWH78" s="677"/>
      <c r="LWI78" s="677"/>
      <c r="LWJ78" s="677"/>
      <c r="LWK78" s="677"/>
      <c r="LWL78" s="677"/>
      <c r="LWM78" s="677"/>
      <c r="LWN78" s="677"/>
      <c r="LWO78" s="677"/>
      <c r="LWP78" s="677"/>
      <c r="LWQ78" s="677"/>
      <c r="LWR78" s="677"/>
      <c r="LWS78" s="677"/>
      <c r="LWT78" s="677"/>
      <c r="LWU78" s="677"/>
      <c r="LWV78" s="677"/>
      <c r="LWW78" s="677"/>
      <c r="LWX78" s="677"/>
      <c r="LWY78" s="677"/>
      <c r="LWZ78" s="677"/>
      <c r="LXA78" s="677"/>
      <c r="LXB78" s="677"/>
      <c r="LXC78" s="677"/>
      <c r="LXD78" s="677"/>
      <c r="LXE78" s="677"/>
      <c r="LXF78" s="677"/>
      <c r="LXG78" s="677"/>
      <c r="LXH78" s="677"/>
      <c r="LXI78" s="677"/>
      <c r="LXJ78" s="677"/>
      <c r="LXK78" s="677"/>
      <c r="LXL78" s="677"/>
      <c r="LXM78" s="677"/>
      <c r="LXN78" s="677"/>
      <c r="LXO78" s="677"/>
      <c r="LXP78" s="677"/>
      <c r="LXQ78" s="677"/>
      <c r="LXR78" s="677"/>
      <c r="LXS78" s="677"/>
      <c r="LXT78" s="677"/>
      <c r="LXU78" s="677"/>
      <c r="LXV78" s="677"/>
      <c r="LXW78" s="677"/>
      <c r="LXX78" s="677"/>
      <c r="LXY78" s="677"/>
      <c r="LXZ78" s="677"/>
      <c r="LYA78" s="677"/>
      <c r="LYB78" s="677"/>
      <c r="LYC78" s="677"/>
      <c r="LYD78" s="677"/>
      <c r="LYE78" s="677"/>
      <c r="LYF78" s="677"/>
      <c r="LYG78" s="677"/>
      <c r="LYH78" s="677"/>
      <c r="LYI78" s="677"/>
      <c r="LYJ78" s="677"/>
      <c r="LYK78" s="677"/>
      <c r="LYL78" s="677"/>
      <c r="LYM78" s="677"/>
      <c r="LYN78" s="677"/>
      <c r="LYO78" s="677"/>
      <c r="LYP78" s="677"/>
      <c r="LYQ78" s="677"/>
      <c r="LYR78" s="677"/>
      <c r="LYS78" s="677"/>
      <c r="LYT78" s="677"/>
      <c r="LYU78" s="677"/>
      <c r="LYV78" s="677"/>
      <c r="LYW78" s="677"/>
      <c r="LYX78" s="677"/>
      <c r="LYY78" s="677"/>
      <c r="LYZ78" s="677"/>
      <c r="LZA78" s="677"/>
      <c r="LZB78" s="677"/>
      <c r="LZC78" s="677"/>
      <c r="LZD78" s="677"/>
      <c r="LZE78" s="677"/>
      <c r="LZF78" s="677"/>
      <c r="LZG78" s="677"/>
      <c r="LZH78" s="677"/>
      <c r="LZI78" s="677"/>
      <c r="LZJ78" s="677"/>
      <c r="LZK78" s="677"/>
      <c r="LZL78" s="677"/>
      <c r="LZM78" s="677"/>
      <c r="LZN78" s="677"/>
      <c r="LZO78" s="677"/>
      <c r="LZP78" s="677"/>
      <c r="LZQ78" s="677"/>
      <c r="LZR78" s="677"/>
      <c r="LZS78" s="677"/>
      <c r="LZT78" s="677"/>
      <c r="LZU78" s="677"/>
      <c r="LZV78" s="677"/>
      <c r="LZW78" s="677"/>
      <c r="LZX78" s="677"/>
      <c r="LZY78" s="677"/>
      <c r="LZZ78" s="677"/>
      <c r="MAA78" s="677"/>
      <c r="MAB78" s="677"/>
      <c r="MAC78" s="677"/>
      <c r="MAD78" s="677"/>
      <c r="MAE78" s="677"/>
      <c r="MAF78" s="677"/>
      <c r="MAG78" s="677"/>
      <c r="MAH78" s="677"/>
      <c r="MAI78" s="677"/>
      <c r="MAJ78" s="677"/>
      <c r="MAK78" s="677"/>
      <c r="MAL78" s="677"/>
      <c r="MAM78" s="677"/>
      <c r="MAN78" s="677"/>
      <c r="MAO78" s="677"/>
      <c r="MAP78" s="677"/>
      <c r="MAQ78" s="677"/>
      <c r="MAR78" s="677"/>
      <c r="MAS78" s="677"/>
      <c r="MAT78" s="677"/>
      <c r="MAU78" s="677"/>
      <c r="MAV78" s="677"/>
      <c r="MAW78" s="677"/>
      <c r="MAX78" s="677"/>
      <c r="MAY78" s="677"/>
      <c r="MAZ78" s="677"/>
      <c r="MBA78" s="677"/>
      <c r="MBB78" s="677"/>
      <c r="MBC78" s="677"/>
      <c r="MBD78" s="677"/>
      <c r="MBE78" s="677"/>
      <c r="MBF78" s="677"/>
      <c r="MBG78" s="677"/>
      <c r="MBH78" s="677"/>
      <c r="MBI78" s="677"/>
      <c r="MBJ78" s="677"/>
      <c r="MBK78" s="677"/>
      <c r="MBL78" s="677"/>
      <c r="MBM78" s="677"/>
      <c r="MBN78" s="677"/>
      <c r="MBO78" s="677"/>
      <c r="MBP78" s="677"/>
      <c r="MBQ78" s="677"/>
      <c r="MBR78" s="677"/>
      <c r="MBS78" s="677"/>
      <c r="MBT78" s="677"/>
      <c r="MBU78" s="677"/>
      <c r="MBV78" s="677"/>
      <c r="MBW78" s="677"/>
      <c r="MBX78" s="677"/>
      <c r="MBY78" s="677"/>
      <c r="MBZ78" s="677"/>
      <c r="MCA78" s="677"/>
      <c r="MCB78" s="677"/>
      <c r="MCC78" s="677"/>
      <c r="MCD78" s="677"/>
      <c r="MCE78" s="677"/>
      <c r="MCF78" s="677"/>
      <c r="MCG78" s="677"/>
      <c r="MCH78" s="677"/>
      <c r="MCI78" s="677"/>
      <c r="MCJ78" s="677"/>
      <c r="MCK78" s="677"/>
      <c r="MCL78" s="677"/>
      <c r="MCM78" s="677"/>
      <c r="MCN78" s="677"/>
      <c r="MCO78" s="677"/>
      <c r="MCP78" s="677"/>
      <c r="MCQ78" s="677"/>
      <c r="MCR78" s="677"/>
      <c r="MCS78" s="677"/>
      <c r="MCT78" s="677"/>
      <c r="MCU78" s="677"/>
      <c r="MCV78" s="677"/>
      <c r="MCW78" s="677"/>
      <c r="MCX78" s="677"/>
      <c r="MCY78" s="677"/>
      <c r="MCZ78" s="677"/>
      <c r="MDA78" s="677"/>
      <c r="MDB78" s="677"/>
      <c r="MDC78" s="677"/>
      <c r="MDD78" s="677"/>
      <c r="MDE78" s="677"/>
      <c r="MDF78" s="677"/>
      <c r="MDG78" s="677"/>
      <c r="MDH78" s="677"/>
      <c r="MDI78" s="677"/>
      <c r="MDJ78" s="677"/>
      <c r="MDK78" s="677"/>
      <c r="MDL78" s="677"/>
      <c r="MDM78" s="677"/>
      <c r="MDN78" s="677"/>
      <c r="MDO78" s="677"/>
      <c r="MDP78" s="677"/>
      <c r="MDQ78" s="677"/>
      <c r="MDR78" s="677"/>
      <c r="MDS78" s="677"/>
      <c r="MDT78" s="677"/>
      <c r="MDU78" s="677"/>
      <c r="MDV78" s="677"/>
      <c r="MDW78" s="677"/>
      <c r="MDX78" s="677"/>
      <c r="MDY78" s="677"/>
      <c r="MDZ78" s="677"/>
      <c r="MEA78" s="677"/>
      <c r="MEB78" s="677"/>
      <c r="MEC78" s="677"/>
      <c r="MED78" s="677"/>
      <c r="MEE78" s="677"/>
      <c r="MEF78" s="677"/>
      <c r="MEG78" s="677"/>
      <c r="MEH78" s="677"/>
      <c r="MEI78" s="677"/>
      <c r="MEJ78" s="677"/>
      <c r="MEK78" s="677"/>
      <c r="MEL78" s="677"/>
      <c r="MEM78" s="677"/>
      <c r="MEN78" s="677"/>
      <c r="MEO78" s="677"/>
      <c r="MEP78" s="677"/>
      <c r="MEQ78" s="677"/>
      <c r="MER78" s="677"/>
      <c r="MES78" s="677"/>
      <c r="MET78" s="677"/>
      <c r="MEU78" s="677"/>
      <c r="MEV78" s="677"/>
      <c r="MEW78" s="677"/>
      <c r="MEX78" s="677"/>
      <c r="MEY78" s="677"/>
      <c r="MEZ78" s="677"/>
      <c r="MFA78" s="677"/>
      <c r="MFB78" s="677"/>
      <c r="MFC78" s="677"/>
      <c r="MFD78" s="677"/>
      <c r="MFE78" s="677"/>
      <c r="MFF78" s="677"/>
      <c r="MFG78" s="677"/>
      <c r="MFH78" s="677"/>
      <c r="MFI78" s="677"/>
      <c r="MFJ78" s="677"/>
      <c r="MFK78" s="677"/>
      <c r="MFL78" s="677"/>
      <c r="MFM78" s="677"/>
      <c r="MFN78" s="677"/>
      <c r="MFO78" s="677"/>
      <c r="MFP78" s="677"/>
      <c r="MFQ78" s="677"/>
      <c r="MFR78" s="677"/>
      <c r="MFS78" s="677"/>
      <c r="MFT78" s="677"/>
      <c r="MFU78" s="677"/>
      <c r="MFV78" s="677"/>
      <c r="MFW78" s="677"/>
      <c r="MFX78" s="677"/>
      <c r="MFY78" s="677"/>
      <c r="MFZ78" s="677"/>
      <c r="MGA78" s="677"/>
      <c r="MGB78" s="677"/>
      <c r="MGC78" s="677"/>
      <c r="MGD78" s="677"/>
      <c r="MGE78" s="677"/>
      <c r="MGF78" s="677"/>
      <c r="MGG78" s="677"/>
      <c r="MGH78" s="677"/>
      <c r="MGI78" s="677"/>
      <c r="MGJ78" s="677"/>
      <c r="MGK78" s="677"/>
      <c r="MGL78" s="677"/>
      <c r="MGM78" s="677"/>
      <c r="MGN78" s="677"/>
      <c r="MGO78" s="677"/>
      <c r="MGP78" s="677"/>
      <c r="MGQ78" s="677"/>
      <c r="MGR78" s="677"/>
      <c r="MGS78" s="677"/>
      <c r="MGT78" s="677"/>
      <c r="MGU78" s="677"/>
      <c r="MGV78" s="677"/>
      <c r="MGW78" s="677"/>
      <c r="MGX78" s="677"/>
      <c r="MGY78" s="677"/>
      <c r="MGZ78" s="677"/>
      <c r="MHA78" s="677"/>
      <c r="MHB78" s="677"/>
      <c r="MHC78" s="677"/>
      <c r="MHD78" s="677"/>
      <c r="MHE78" s="677"/>
      <c r="MHF78" s="677"/>
      <c r="MHG78" s="677"/>
      <c r="MHH78" s="677"/>
      <c r="MHI78" s="677"/>
      <c r="MHJ78" s="677"/>
      <c r="MHK78" s="677"/>
      <c r="MHL78" s="677"/>
      <c r="MHM78" s="677"/>
      <c r="MHN78" s="677"/>
      <c r="MHO78" s="677"/>
      <c r="MHP78" s="677"/>
      <c r="MHQ78" s="677"/>
      <c r="MHR78" s="677"/>
      <c r="MHS78" s="677"/>
      <c r="MHT78" s="677"/>
      <c r="MHU78" s="677"/>
      <c r="MHV78" s="677"/>
      <c r="MHW78" s="677"/>
      <c r="MHX78" s="677"/>
      <c r="MHY78" s="677"/>
      <c r="MHZ78" s="677"/>
      <c r="MIA78" s="677"/>
      <c r="MIB78" s="677"/>
      <c r="MIC78" s="677"/>
      <c r="MID78" s="677"/>
      <c r="MIE78" s="677"/>
      <c r="MIF78" s="677"/>
      <c r="MIG78" s="677"/>
      <c r="MIH78" s="677"/>
      <c r="MII78" s="677"/>
      <c r="MIJ78" s="677"/>
      <c r="MIK78" s="677"/>
      <c r="MIL78" s="677"/>
      <c r="MIM78" s="677"/>
      <c r="MIN78" s="677"/>
      <c r="MIO78" s="677"/>
      <c r="MIP78" s="677"/>
      <c r="MIQ78" s="677"/>
      <c r="MIR78" s="677"/>
      <c r="MIS78" s="677"/>
      <c r="MIT78" s="677"/>
      <c r="MIU78" s="677"/>
      <c r="MIV78" s="677"/>
      <c r="MIW78" s="677"/>
      <c r="MIX78" s="677"/>
      <c r="MIY78" s="677"/>
      <c r="MIZ78" s="677"/>
      <c r="MJA78" s="677"/>
      <c r="MJB78" s="677"/>
      <c r="MJC78" s="677"/>
      <c r="MJD78" s="677"/>
      <c r="MJE78" s="677"/>
      <c r="MJF78" s="677"/>
      <c r="MJG78" s="677"/>
      <c r="MJH78" s="677"/>
      <c r="MJI78" s="677"/>
      <c r="MJJ78" s="677"/>
      <c r="MJK78" s="677"/>
      <c r="MJL78" s="677"/>
      <c r="MJM78" s="677"/>
      <c r="MJN78" s="677"/>
      <c r="MJO78" s="677"/>
      <c r="MJP78" s="677"/>
      <c r="MJQ78" s="677"/>
      <c r="MJR78" s="677"/>
      <c r="MJS78" s="677"/>
      <c r="MJT78" s="677"/>
      <c r="MJU78" s="677"/>
      <c r="MJV78" s="677"/>
      <c r="MJW78" s="677"/>
      <c r="MJX78" s="677"/>
      <c r="MJY78" s="677"/>
      <c r="MJZ78" s="677"/>
      <c r="MKA78" s="677"/>
      <c r="MKB78" s="677"/>
      <c r="MKC78" s="677"/>
      <c r="MKD78" s="677"/>
      <c r="MKE78" s="677"/>
      <c r="MKF78" s="677"/>
      <c r="MKG78" s="677"/>
      <c r="MKH78" s="677"/>
      <c r="MKI78" s="677"/>
      <c r="MKJ78" s="677"/>
      <c r="MKK78" s="677"/>
      <c r="MKL78" s="677"/>
      <c r="MKM78" s="677"/>
      <c r="MKN78" s="677"/>
      <c r="MKO78" s="677"/>
      <c r="MKP78" s="677"/>
      <c r="MKQ78" s="677"/>
      <c r="MKR78" s="677"/>
      <c r="MKS78" s="677"/>
      <c r="MKT78" s="677"/>
      <c r="MKU78" s="677"/>
      <c r="MKV78" s="677"/>
      <c r="MKW78" s="677"/>
      <c r="MKX78" s="677"/>
      <c r="MKY78" s="677"/>
      <c r="MKZ78" s="677"/>
      <c r="MLA78" s="677"/>
      <c r="MLB78" s="677"/>
      <c r="MLC78" s="677"/>
      <c r="MLD78" s="677"/>
      <c r="MLE78" s="677"/>
      <c r="MLF78" s="677"/>
      <c r="MLG78" s="677"/>
      <c r="MLH78" s="677"/>
      <c r="MLI78" s="677"/>
      <c r="MLJ78" s="677"/>
      <c r="MLK78" s="677"/>
      <c r="MLL78" s="677"/>
      <c r="MLM78" s="677"/>
      <c r="MLN78" s="677"/>
      <c r="MLO78" s="677"/>
      <c r="MLP78" s="677"/>
      <c r="MLQ78" s="677"/>
      <c r="MLR78" s="677"/>
      <c r="MLS78" s="677"/>
      <c r="MLT78" s="677"/>
      <c r="MLU78" s="677"/>
      <c r="MLV78" s="677"/>
      <c r="MLW78" s="677"/>
      <c r="MLX78" s="677"/>
      <c r="MLY78" s="677"/>
      <c r="MLZ78" s="677"/>
      <c r="MMA78" s="677"/>
      <c r="MMB78" s="677"/>
      <c r="MMC78" s="677"/>
      <c r="MMD78" s="677"/>
      <c r="MME78" s="677"/>
      <c r="MMF78" s="677"/>
      <c r="MMG78" s="677"/>
      <c r="MMH78" s="677"/>
      <c r="MMI78" s="677"/>
      <c r="MMJ78" s="677"/>
      <c r="MMK78" s="677"/>
      <c r="MML78" s="677"/>
      <c r="MMM78" s="677"/>
      <c r="MMN78" s="677"/>
      <c r="MMO78" s="677"/>
      <c r="MMP78" s="677"/>
      <c r="MMQ78" s="677"/>
      <c r="MMR78" s="677"/>
      <c r="MMS78" s="677"/>
      <c r="MMT78" s="677"/>
      <c r="MMU78" s="677"/>
      <c r="MMV78" s="677"/>
      <c r="MMW78" s="677"/>
      <c r="MMX78" s="677"/>
      <c r="MMY78" s="677"/>
      <c r="MMZ78" s="677"/>
      <c r="MNA78" s="677"/>
      <c r="MNB78" s="677"/>
      <c r="MNC78" s="677"/>
      <c r="MND78" s="677"/>
      <c r="MNE78" s="677"/>
      <c r="MNF78" s="677"/>
      <c r="MNG78" s="677"/>
      <c r="MNH78" s="677"/>
      <c r="MNI78" s="677"/>
      <c r="MNJ78" s="677"/>
      <c r="MNK78" s="677"/>
      <c r="MNL78" s="677"/>
      <c r="MNM78" s="677"/>
      <c r="MNN78" s="677"/>
      <c r="MNO78" s="677"/>
      <c r="MNP78" s="677"/>
      <c r="MNQ78" s="677"/>
      <c r="MNR78" s="677"/>
      <c r="MNS78" s="677"/>
      <c r="MNT78" s="677"/>
      <c r="MNU78" s="677"/>
      <c r="MNV78" s="677"/>
      <c r="MNW78" s="677"/>
      <c r="MNX78" s="677"/>
      <c r="MNY78" s="677"/>
      <c r="MNZ78" s="677"/>
      <c r="MOA78" s="677"/>
      <c r="MOB78" s="677"/>
      <c r="MOC78" s="677"/>
      <c r="MOD78" s="677"/>
      <c r="MOE78" s="677"/>
      <c r="MOF78" s="677"/>
      <c r="MOG78" s="677"/>
      <c r="MOH78" s="677"/>
      <c r="MOI78" s="677"/>
      <c r="MOJ78" s="677"/>
      <c r="MOK78" s="677"/>
      <c r="MOL78" s="677"/>
      <c r="MOM78" s="677"/>
      <c r="MON78" s="677"/>
      <c r="MOO78" s="677"/>
      <c r="MOP78" s="677"/>
      <c r="MOQ78" s="677"/>
      <c r="MOR78" s="677"/>
      <c r="MOS78" s="677"/>
      <c r="MOT78" s="677"/>
      <c r="MOU78" s="677"/>
      <c r="MOV78" s="677"/>
      <c r="MOW78" s="677"/>
      <c r="MOX78" s="677"/>
      <c r="MOY78" s="677"/>
      <c r="MOZ78" s="677"/>
      <c r="MPA78" s="677"/>
      <c r="MPB78" s="677"/>
      <c r="MPC78" s="677"/>
      <c r="MPD78" s="677"/>
      <c r="MPE78" s="677"/>
      <c r="MPF78" s="677"/>
      <c r="MPG78" s="677"/>
      <c r="MPH78" s="677"/>
      <c r="MPI78" s="677"/>
      <c r="MPJ78" s="677"/>
      <c r="MPK78" s="677"/>
      <c r="MPL78" s="677"/>
      <c r="MPM78" s="677"/>
      <c r="MPN78" s="677"/>
      <c r="MPO78" s="677"/>
      <c r="MPP78" s="677"/>
      <c r="MPQ78" s="677"/>
      <c r="MPR78" s="677"/>
      <c r="MPS78" s="677"/>
      <c r="MPT78" s="677"/>
      <c r="MPU78" s="677"/>
      <c r="MPV78" s="677"/>
      <c r="MPW78" s="677"/>
      <c r="MPX78" s="677"/>
      <c r="MPY78" s="677"/>
      <c r="MPZ78" s="677"/>
      <c r="MQA78" s="677"/>
      <c r="MQB78" s="677"/>
      <c r="MQC78" s="677"/>
      <c r="MQD78" s="677"/>
      <c r="MQE78" s="677"/>
      <c r="MQF78" s="677"/>
      <c r="MQG78" s="677"/>
      <c r="MQH78" s="677"/>
      <c r="MQI78" s="677"/>
      <c r="MQJ78" s="677"/>
      <c r="MQK78" s="677"/>
      <c r="MQL78" s="677"/>
      <c r="MQM78" s="677"/>
      <c r="MQN78" s="677"/>
      <c r="MQO78" s="677"/>
      <c r="MQP78" s="677"/>
      <c r="MQQ78" s="677"/>
      <c r="MQR78" s="677"/>
      <c r="MQS78" s="677"/>
      <c r="MQT78" s="677"/>
      <c r="MQU78" s="677"/>
      <c r="MQV78" s="677"/>
      <c r="MQW78" s="677"/>
      <c r="MQX78" s="677"/>
      <c r="MQY78" s="677"/>
      <c r="MQZ78" s="677"/>
      <c r="MRA78" s="677"/>
      <c r="MRB78" s="677"/>
      <c r="MRC78" s="677"/>
      <c r="MRD78" s="677"/>
      <c r="MRE78" s="677"/>
      <c r="MRF78" s="677"/>
      <c r="MRG78" s="677"/>
      <c r="MRH78" s="677"/>
      <c r="MRI78" s="677"/>
      <c r="MRJ78" s="677"/>
      <c r="MRK78" s="677"/>
      <c r="MRL78" s="677"/>
      <c r="MRM78" s="677"/>
      <c r="MRN78" s="677"/>
      <c r="MRO78" s="677"/>
      <c r="MRP78" s="677"/>
      <c r="MRQ78" s="677"/>
      <c r="MRR78" s="677"/>
      <c r="MRS78" s="677"/>
      <c r="MRT78" s="677"/>
      <c r="MRU78" s="677"/>
      <c r="MRV78" s="677"/>
      <c r="MRW78" s="677"/>
      <c r="MRX78" s="677"/>
      <c r="MRY78" s="677"/>
      <c r="MRZ78" s="677"/>
      <c r="MSA78" s="677"/>
      <c r="MSB78" s="677"/>
      <c r="MSC78" s="677"/>
      <c r="MSD78" s="677"/>
      <c r="MSE78" s="677"/>
      <c r="MSF78" s="677"/>
      <c r="MSG78" s="677"/>
      <c r="MSH78" s="677"/>
      <c r="MSI78" s="677"/>
      <c r="MSJ78" s="677"/>
      <c r="MSK78" s="677"/>
      <c r="MSL78" s="677"/>
      <c r="MSM78" s="677"/>
      <c r="MSN78" s="677"/>
      <c r="MSO78" s="677"/>
      <c r="MSP78" s="677"/>
      <c r="MSQ78" s="677"/>
      <c r="MSR78" s="677"/>
      <c r="MSS78" s="677"/>
      <c r="MST78" s="677"/>
      <c r="MSU78" s="677"/>
      <c r="MSV78" s="677"/>
      <c r="MSW78" s="677"/>
      <c r="MSX78" s="677"/>
      <c r="MSY78" s="677"/>
      <c r="MSZ78" s="677"/>
      <c r="MTA78" s="677"/>
      <c r="MTB78" s="677"/>
      <c r="MTC78" s="677"/>
      <c r="MTD78" s="677"/>
      <c r="MTE78" s="677"/>
      <c r="MTF78" s="677"/>
      <c r="MTG78" s="677"/>
      <c r="MTH78" s="677"/>
      <c r="MTI78" s="677"/>
      <c r="MTJ78" s="677"/>
      <c r="MTK78" s="677"/>
      <c r="MTL78" s="677"/>
      <c r="MTM78" s="677"/>
      <c r="MTN78" s="677"/>
      <c r="MTO78" s="677"/>
      <c r="MTP78" s="677"/>
      <c r="MTQ78" s="677"/>
      <c r="MTR78" s="677"/>
      <c r="MTS78" s="677"/>
      <c r="MTT78" s="677"/>
      <c r="MTU78" s="677"/>
      <c r="MTV78" s="677"/>
      <c r="MTW78" s="677"/>
      <c r="MTX78" s="677"/>
      <c r="MTY78" s="677"/>
      <c r="MTZ78" s="677"/>
      <c r="MUA78" s="677"/>
      <c r="MUB78" s="677"/>
      <c r="MUC78" s="677"/>
      <c r="MUD78" s="677"/>
      <c r="MUE78" s="677"/>
      <c r="MUF78" s="677"/>
      <c r="MUG78" s="677"/>
      <c r="MUH78" s="677"/>
      <c r="MUI78" s="677"/>
      <c r="MUJ78" s="677"/>
      <c r="MUK78" s="677"/>
      <c r="MUL78" s="677"/>
      <c r="MUM78" s="677"/>
      <c r="MUN78" s="677"/>
      <c r="MUO78" s="677"/>
      <c r="MUP78" s="677"/>
      <c r="MUQ78" s="677"/>
      <c r="MUR78" s="677"/>
      <c r="MUS78" s="677"/>
      <c r="MUT78" s="677"/>
      <c r="MUU78" s="677"/>
      <c r="MUV78" s="677"/>
      <c r="MUW78" s="677"/>
      <c r="MUX78" s="677"/>
      <c r="MUY78" s="677"/>
      <c r="MUZ78" s="677"/>
      <c r="MVA78" s="677"/>
      <c r="MVB78" s="677"/>
      <c r="MVC78" s="677"/>
      <c r="MVD78" s="677"/>
      <c r="MVE78" s="677"/>
      <c r="MVF78" s="677"/>
      <c r="MVG78" s="677"/>
      <c r="MVH78" s="677"/>
      <c r="MVI78" s="677"/>
      <c r="MVJ78" s="677"/>
      <c r="MVK78" s="677"/>
      <c r="MVL78" s="677"/>
      <c r="MVM78" s="677"/>
      <c r="MVN78" s="677"/>
      <c r="MVO78" s="677"/>
      <c r="MVP78" s="677"/>
      <c r="MVQ78" s="677"/>
      <c r="MVR78" s="677"/>
      <c r="MVS78" s="677"/>
      <c r="MVT78" s="677"/>
      <c r="MVU78" s="677"/>
      <c r="MVV78" s="677"/>
      <c r="MVW78" s="677"/>
      <c r="MVX78" s="677"/>
      <c r="MVY78" s="677"/>
      <c r="MVZ78" s="677"/>
      <c r="MWA78" s="677"/>
      <c r="MWB78" s="677"/>
      <c r="MWC78" s="677"/>
      <c r="MWD78" s="677"/>
      <c r="MWE78" s="677"/>
      <c r="MWF78" s="677"/>
      <c r="MWG78" s="677"/>
      <c r="MWH78" s="677"/>
      <c r="MWI78" s="677"/>
      <c r="MWJ78" s="677"/>
      <c r="MWK78" s="677"/>
      <c r="MWL78" s="677"/>
      <c r="MWM78" s="677"/>
      <c r="MWN78" s="677"/>
      <c r="MWO78" s="677"/>
      <c r="MWP78" s="677"/>
      <c r="MWQ78" s="677"/>
      <c r="MWR78" s="677"/>
      <c r="MWS78" s="677"/>
      <c r="MWT78" s="677"/>
      <c r="MWU78" s="677"/>
      <c r="MWV78" s="677"/>
      <c r="MWW78" s="677"/>
      <c r="MWX78" s="677"/>
      <c r="MWY78" s="677"/>
      <c r="MWZ78" s="677"/>
      <c r="MXA78" s="677"/>
      <c r="MXB78" s="677"/>
      <c r="MXC78" s="677"/>
      <c r="MXD78" s="677"/>
      <c r="MXE78" s="677"/>
      <c r="MXF78" s="677"/>
      <c r="MXG78" s="677"/>
      <c r="MXH78" s="677"/>
      <c r="MXI78" s="677"/>
      <c r="MXJ78" s="677"/>
      <c r="MXK78" s="677"/>
      <c r="MXL78" s="677"/>
      <c r="MXM78" s="677"/>
      <c r="MXN78" s="677"/>
      <c r="MXO78" s="677"/>
      <c r="MXP78" s="677"/>
      <c r="MXQ78" s="677"/>
      <c r="MXR78" s="677"/>
      <c r="MXS78" s="677"/>
      <c r="MXT78" s="677"/>
      <c r="MXU78" s="677"/>
      <c r="MXV78" s="677"/>
      <c r="MXW78" s="677"/>
      <c r="MXX78" s="677"/>
      <c r="MXY78" s="677"/>
      <c r="MXZ78" s="677"/>
      <c r="MYA78" s="677"/>
      <c r="MYB78" s="677"/>
      <c r="MYC78" s="677"/>
      <c r="MYD78" s="677"/>
      <c r="MYE78" s="677"/>
      <c r="MYF78" s="677"/>
      <c r="MYG78" s="677"/>
      <c r="MYH78" s="677"/>
      <c r="MYI78" s="677"/>
      <c r="MYJ78" s="677"/>
      <c r="MYK78" s="677"/>
      <c r="MYL78" s="677"/>
      <c r="MYM78" s="677"/>
      <c r="MYN78" s="677"/>
      <c r="MYO78" s="677"/>
      <c r="MYP78" s="677"/>
      <c r="MYQ78" s="677"/>
      <c r="MYR78" s="677"/>
      <c r="MYS78" s="677"/>
      <c r="MYT78" s="677"/>
      <c r="MYU78" s="677"/>
      <c r="MYV78" s="677"/>
      <c r="MYW78" s="677"/>
      <c r="MYX78" s="677"/>
      <c r="MYY78" s="677"/>
      <c r="MYZ78" s="677"/>
      <c r="MZA78" s="677"/>
      <c r="MZB78" s="677"/>
      <c r="MZC78" s="677"/>
      <c r="MZD78" s="677"/>
      <c r="MZE78" s="677"/>
      <c r="MZF78" s="677"/>
      <c r="MZG78" s="677"/>
      <c r="MZH78" s="677"/>
      <c r="MZI78" s="677"/>
      <c r="MZJ78" s="677"/>
      <c r="MZK78" s="677"/>
      <c r="MZL78" s="677"/>
      <c r="MZM78" s="677"/>
      <c r="MZN78" s="677"/>
      <c r="MZO78" s="677"/>
      <c r="MZP78" s="677"/>
      <c r="MZQ78" s="677"/>
      <c r="MZR78" s="677"/>
      <c r="MZS78" s="677"/>
      <c r="MZT78" s="677"/>
      <c r="MZU78" s="677"/>
      <c r="MZV78" s="677"/>
      <c r="MZW78" s="677"/>
      <c r="MZX78" s="677"/>
      <c r="MZY78" s="677"/>
      <c r="MZZ78" s="677"/>
      <c r="NAA78" s="677"/>
      <c r="NAB78" s="677"/>
      <c r="NAC78" s="677"/>
      <c r="NAD78" s="677"/>
      <c r="NAE78" s="677"/>
      <c r="NAF78" s="677"/>
      <c r="NAG78" s="677"/>
      <c r="NAH78" s="677"/>
      <c r="NAI78" s="677"/>
      <c r="NAJ78" s="677"/>
      <c r="NAK78" s="677"/>
      <c r="NAL78" s="677"/>
      <c r="NAM78" s="677"/>
      <c r="NAN78" s="677"/>
      <c r="NAO78" s="677"/>
      <c r="NAP78" s="677"/>
      <c r="NAQ78" s="677"/>
      <c r="NAR78" s="677"/>
      <c r="NAS78" s="677"/>
      <c r="NAT78" s="677"/>
      <c r="NAU78" s="677"/>
      <c r="NAV78" s="677"/>
      <c r="NAW78" s="677"/>
      <c r="NAX78" s="677"/>
      <c r="NAY78" s="677"/>
      <c r="NAZ78" s="677"/>
      <c r="NBA78" s="677"/>
      <c r="NBB78" s="677"/>
      <c r="NBC78" s="677"/>
      <c r="NBD78" s="677"/>
      <c r="NBE78" s="677"/>
      <c r="NBF78" s="677"/>
      <c r="NBG78" s="677"/>
      <c r="NBH78" s="677"/>
      <c r="NBI78" s="677"/>
      <c r="NBJ78" s="677"/>
      <c r="NBK78" s="677"/>
      <c r="NBL78" s="677"/>
      <c r="NBM78" s="677"/>
      <c r="NBN78" s="677"/>
      <c r="NBO78" s="677"/>
      <c r="NBP78" s="677"/>
      <c r="NBQ78" s="677"/>
      <c r="NBR78" s="677"/>
      <c r="NBS78" s="677"/>
      <c r="NBT78" s="677"/>
      <c r="NBU78" s="677"/>
      <c r="NBV78" s="677"/>
      <c r="NBW78" s="677"/>
      <c r="NBX78" s="677"/>
      <c r="NBY78" s="677"/>
      <c r="NBZ78" s="677"/>
      <c r="NCA78" s="677"/>
      <c r="NCB78" s="677"/>
      <c r="NCC78" s="677"/>
      <c r="NCD78" s="677"/>
      <c r="NCE78" s="677"/>
      <c r="NCF78" s="677"/>
      <c r="NCG78" s="677"/>
      <c r="NCH78" s="677"/>
      <c r="NCI78" s="677"/>
      <c r="NCJ78" s="677"/>
      <c r="NCK78" s="677"/>
      <c r="NCL78" s="677"/>
      <c r="NCM78" s="677"/>
      <c r="NCN78" s="677"/>
      <c r="NCO78" s="677"/>
      <c r="NCP78" s="677"/>
      <c r="NCQ78" s="677"/>
      <c r="NCR78" s="677"/>
      <c r="NCS78" s="677"/>
      <c r="NCT78" s="677"/>
      <c r="NCU78" s="677"/>
      <c r="NCV78" s="677"/>
      <c r="NCW78" s="677"/>
      <c r="NCX78" s="677"/>
      <c r="NCY78" s="677"/>
      <c r="NCZ78" s="677"/>
      <c r="NDA78" s="677"/>
      <c r="NDB78" s="677"/>
      <c r="NDC78" s="677"/>
      <c r="NDD78" s="677"/>
      <c r="NDE78" s="677"/>
      <c r="NDF78" s="677"/>
      <c r="NDG78" s="677"/>
      <c r="NDH78" s="677"/>
      <c r="NDI78" s="677"/>
      <c r="NDJ78" s="677"/>
      <c r="NDK78" s="677"/>
      <c r="NDL78" s="677"/>
      <c r="NDM78" s="677"/>
      <c r="NDN78" s="677"/>
      <c r="NDO78" s="677"/>
      <c r="NDP78" s="677"/>
      <c r="NDQ78" s="677"/>
      <c r="NDR78" s="677"/>
      <c r="NDS78" s="677"/>
      <c r="NDT78" s="677"/>
      <c r="NDU78" s="677"/>
      <c r="NDV78" s="677"/>
      <c r="NDW78" s="677"/>
      <c r="NDX78" s="677"/>
      <c r="NDY78" s="677"/>
      <c r="NDZ78" s="677"/>
      <c r="NEA78" s="677"/>
      <c r="NEB78" s="677"/>
      <c r="NEC78" s="677"/>
      <c r="NED78" s="677"/>
      <c r="NEE78" s="677"/>
      <c r="NEF78" s="677"/>
      <c r="NEG78" s="677"/>
      <c r="NEH78" s="677"/>
      <c r="NEI78" s="677"/>
      <c r="NEJ78" s="677"/>
      <c r="NEK78" s="677"/>
      <c r="NEL78" s="677"/>
      <c r="NEM78" s="677"/>
      <c r="NEN78" s="677"/>
      <c r="NEO78" s="677"/>
      <c r="NEP78" s="677"/>
      <c r="NEQ78" s="677"/>
      <c r="NER78" s="677"/>
      <c r="NES78" s="677"/>
      <c r="NET78" s="677"/>
      <c r="NEU78" s="677"/>
      <c r="NEV78" s="677"/>
      <c r="NEW78" s="677"/>
      <c r="NEX78" s="677"/>
      <c r="NEY78" s="677"/>
      <c r="NEZ78" s="677"/>
      <c r="NFA78" s="677"/>
      <c r="NFB78" s="677"/>
      <c r="NFC78" s="677"/>
      <c r="NFD78" s="677"/>
      <c r="NFE78" s="677"/>
      <c r="NFF78" s="677"/>
      <c r="NFG78" s="677"/>
      <c r="NFH78" s="677"/>
      <c r="NFI78" s="677"/>
      <c r="NFJ78" s="677"/>
      <c r="NFK78" s="677"/>
      <c r="NFL78" s="677"/>
      <c r="NFM78" s="677"/>
      <c r="NFN78" s="677"/>
      <c r="NFO78" s="677"/>
      <c r="NFP78" s="677"/>
      <c r="NFQ78" s="677"/>
      <c r="NFR78" s="677"/>
      <c r="NFS78" s="677"/>
      <c r="NFT78" s="677"/>
      <c r="NFU78" s="677"/>
      <c r="NFV78" s="677"/>
      <c r="NFW78" s="677"/>
      <c r="NFX78" s="677"/>
      <c r="NFY78" s="677"/>
      <c r="NFZ78" s="677"/>
      <c r="NGA78" s="677"/>
      <c r="NGB78" s="677"/>
      <c r="NGC78" s="677"/>
      <c r="NGD78" s="677"/>
      <c r="NGE78" s="677"/>
      <c r="NGF78" s="677"/>
      <c r="NGG78" s="677"/>
      <c r="NGH78" s="677"/>
      <c r="NGI78" s="677"/>
      <c r="NGJ78" s="677"/>
      <c r="NGK78" s="677"/>
      <c r="NGL78" s="677"/>
      <c r="NGM78" s="677"/>
      <c r="NGN78" s="677"/>
      <c r="NGO78" s="677"/>
      <c r="NGP78" s="677"/>
      <c r="NGQ78" s="677"/>
      <c r="NGR78" s="677"/>
      <c r="NGS78" s="677"/>
      <c r="NGT78" s="677"/>
      <c r="NGU78" s="677"/>
      <c r="NGV78" s="677"/>
      <c r="NGW78" s="677"/>
      <c r="NGX78" s="677"/>
      <c r="NGY78" s="677"/>
      <c r="NGZ78" s="677"/>
      <c r="NHA78" s="677"/>
      <c r="NHB78" s="677"/>
      <c r="NHC78" s="677"/>
      <c r="NHD78" s="677"/>
      <c r="NHE78" s="677"/>
      <c r="NHF78" s="677"/>
      <c r="NHG78" s="677"/>
      <c r="NHH78" s="677"/>
      <c r="NHI78" s="677"/>
      <c r="NHJ78" s="677"/>
      <c r="NHK78" s="677"/>
      <c r="NHL78" s="677"/>
      <c r="NHM78" s="677"/>
      <c r="NHN78" s="677"/>
      <c r="NHO78" s="677"/>
      <c r="NHP78" s="677"/>
      <c r="NHQ78" s="677"/>
      <c r="NHR78" s="677"/>
      <c r="NHS78" s="677"/>
      <c r="NHT78" s="677"/>
      <c r="NHU78" s="677"/>
      <c r="NHV78" s="677"/>
      <c r="NHW78" s="677"/>
      <c r="NHX78" s="677"/>
      <c r="NHY78" s="677"/>
      <c r="NHZ78" s="677"/>
      <c r="NIA78" s="677"/>
      <c r="NIB78" s="677"/>
      <c r="NIC78" s="677"/>
      <c r="NID78" s="677"/>
      <c r="NIE78" s="677"/>
      <c r="NIF78" s="677"/>
      <c r="NIG78" s="677"/>
      <c r="NIH78" s="677"/>
      <c r="NII78" s="677"/>
      <c r="NIJ78" s="677"/>
      <c r="NIK78" s="677"/>
      <c r="NIL78" s="677"/>
      <c r="NIM78" s="677"/>
      <c r="NIN78" s="677"/>
      <c r="NIO78" s="677"/>
      <c r="NIP78" s="677"/>
      <c r="NIQ78" s="677"/>
      <c r="NIR78" s="677"/>
      <c r="NIS78" s="677"/>
      <c r="NIT78" s="677"/>
      <c r="NIU78" s="677"/>
      <c r="NIV78" s="677"/>
      <c r="NIW78" s="677"/>
      <c r="NIX78" s="677"/>
      <c r="NIY78" s="677"/>
      <c r="NIZ78" s="677"/>
      <c r="NJA78" s="677"/>
      <c r="NJB78" s="677"/>
      <c r="NJC78" s="677"/>
      <c r="NJD78" s="677"/>
      <c r="NJE78" s="677"/>
      <c r="NJF78" s="677"/>
      <c r="NJG78" s="677"/>
      <c r="NJH78" s="677"/>
      <c r="NJI78" s="677"/>
      <c r="NJJ78" s="677"/>
      <c r="NJK78" s="677"/>
      <c r="NJL78" s="677"/>
      <c r="NJM78" s="677"/>
      <c r="NJN78" s="677"/>
      <c r="NJO78" s="677"/>
      <c r="NJP78" s="677"/>
      <c r="NJQ78" s="677"/>
      <c r="NJR78" s="677"/>
      <c r="NJS78" s="677"/>
      <c r="NJT78" s="677"/>
      <c r="NJU78" s="677"/>
      <c r="NJV78" s="677"/>
      <c r="NJW78" s="677"/>
      <c r="NJX78" s="677"/>
      <c r="NJY78" s="677"/>
      <c r="NJZ78" s="677"/>
      <c r="NKA78" s="677"/>
      <c r="NKB78" s="677"/>
      <c r="NKC78" s="677"/>
      <c r="NKD78" s="677"/>
      <c r="NKE78" s="677"/>
      <c r="NKF78" s="677"/>
      <c r="NKG78" s="677"/>
      <c r="NKH78" s="677"/>
      <c r="NKI78" s="677"/>
      <c r="NKJ78" s="677"/>
      <c r="NKK78" s="677"/>
      <c r="NKL78" s="677"/>
      <c r="NKM78" s="677"/>
      <c r="NKN78" s="677"/>
      <c r="NKO78" s="677"/>
      <c r="NKP78" s="677"/>
      <c r="NKQ78" s="677"/>
      <c r="NKR78" s="677"/>
      <c r="NKS78" s="677"/>
      <c r="NKT78" s="677"/>
      <c r="NKU78" s="677"/>
      <c r="NKV78" s="677"/>
      <c r="NKW78" s="677"/>
      <c r="NKX78" s="677"/>
      <c r="NKY78" s="677"/>
      <c r="NKZ78" s="677"/>
      <c r="NLA78" s="677"/>
      <c r="NLB78" s="677"/>
      <c r="NLC78" s="677"/>
      <c r="NLD78" s="677"/>
      <c r="NLE78" s="677"/>
      <c r="NLF78" s="677"/>
      <c r="NLG78" s="677"/>
      <c r="NLH78" s="677"/>
      <c r="NLI78" s="677"/>
      <c r="NLJ78" s="677"/>
      <c r="NLK78" s="677"/>
      <c r="NLL78" s="677"/>
      <c r="NLM78" s="677"/>
      <c r="NLN78" s="677"/>
      <c r="NLO78" s="677"/>
      <c r="NLP78" s="677"/>
      <c r="NLQ78" s="677"/>
      <c r="NLR78" s="677"/>
      <c r="NLS78" s="677"/>
      <c r="NLT78" s="677"/>
      <c r="NLU78" s="677"/>
      <c r="NLV78" s="677"/>
      <c r="NLW78" s="677"/>
      <c r="NLX78" s="677"/>
      <c r="NLY78" s="677"/>
      <c r="NLZ78" s="677"/>
      <c r="NMA78" s="677"/>
      <c r="NMB78" s="677"/>
      <c r="NMC78" s="677"/>
      <c r="NMD78" s="677"/>
      <c r="NME78" s="677"/>
      <c r="NMF78" s="677"/>
      <c r="NMG78" s="677"/>
      <c r="NMH78" s="677"/>
      <c r="NMI78" s="677"/>
      <c r="NMJ78" s="677"/>
      <c r="NMK78" s="677"/>
      <c r="NML78" s="677"/>
      <c r="NMM78" s="677"/>
      <c r="NMN78" s="677"/>
      <c r="NMO78" s="677"/>
      <c r="NMP78" s="677"/>
      <c r="NMQ78" s="677"/>
      <c r="NMR78" s="677"/>
      <c r="NMS78" s="677"/>
      <c r="NMT78" s="677"/>
      <c r="NMU78" s="677"/>
      <c r="NMV78" s="677"/>
      <c r="NMW78" s="677"/>
      <c r="NMX78" s="677"/>
      <c r="NMY78" s="677"/>
      <c r="NMZ78" s="677"/>
      <c r="NNA78" s="677"/>
      <c r="NNB78" s="677"/>
      <c r="NNC78" s="677"/>
      <c r="NND78" s="677"/>
      <c r="NNE78" s="677"/>
      <c r="NNF78" s="677"/>
      <c r="NNG78" s="677"/>
      <c r="NNH78" s="677"/>
      <c r="NNI78" s="677"/>
      <c r="NNJ78" s="677"/>
      <c r="NNK78" s="677"/>
      <c r="NNL78" s="677"/>
      <c r="NNM78" s="677"/>
      <c r="NNN78" s="677"/>
      <c r="NNO78" s="677"/>
      <c r="NNP78" s="677"/>
      <c r="NNQ78" s="677"/>
      <c r="NNR78" s="677"/>
      <c r="NNS78" s="677"/>
      <c r="NNT78" s="677"/>
      <c r="NNU78" s="677"/>
      <c r="NNV78" s="677"/>
      <c r="NNW78" s="677"/>
      <c r="NNX78" s="677"/>
      <c r="NNY78" s="677"/>
      <c r="NNZ78" s="677"/>
      <c r="NOA78" s="677"/>
      <c r="NOB78" s="677"/>
      <c r="NOC78" s="677"/>
      <c r="NOD78" s="677"/>
      <c r="NOE78" s="677"/>
      <c r="NOF78" s="677"/>
      <c r="NOG78" s="677"/>
      <c r="NOH78" s="677"/>
      <c r="NOI78" s="677"/>
      <c r="NOJ78" s="677"/>
      <c r="NOK78" s="677"/>
      <c r="NOL78" s="677"/>
      <c r="NOM78" s="677"/>
      <c r="NON78" s="677"/>
      <c r="NOO78" s="677"/>
      <c r="NOP78" s="677"/>
      <c r="NOQ78" s="677"/>
      <c r="NOR78" s="677"/>
      <c r="NOS78" s="677"/>
      <c r="NOT78" s="677"/>
      <c r="NOU78" s="677"/>
      <c r="NOV78" s="677"/>
      <c r="NOW78" s="677"/>
      <c r="NOX78" s="677"/>
      <c r="NOY78" s="677"/>
      <c r="NOZ78" s="677"/>
      <c r="NPA78" s="677"/>
      <c r="NPB78" s="677"/>
      <c r="NPC78" s="677"/>
      <c r="NPD78" s="677"/>
      <c r="NPE78" s="677"/>
      <c r="NPF78" s="677"/>
      <c r="NPG78" s="677"/>
      <c r="NPH78" s="677"/>
      <c r="NPI78" s="677"/>
      <c r="NPJ78" s="677"/>
      <c r="NPK78" s="677"/>
      <c r="NPL78" s="677"/>
      <c r="NPM78" s="677"/>
      <c r="NPN78" s="677"/>
      <c r="NPO78" s="677"/>
      <c r="NPP78" s="677"/>
      <c r="NPQ78" s="677"/>
      <c r="NPR78" s="677"/>
      <c r="NPS78" s="677"/>
      <c r="NPT78" s="677"/>
      <c r="NPU78" s="677"/>
      <c r="NPV78" s="677"/>
      <c r="NPW78" s="677"/>
      <c r="NPX78" s="677"/>
      <c r="NPY78" s="677"/>
      <c r="NPZ78" s="677"/>
      <c r="NQA78" s="677"/>
      <c r="NQB78" s="677"/>
      <c r="NQC78" s="677"/>
      <c r="NQD78" s="677"/>
      <c r="NQE78" s="677"/>
      <c r="NQF78" s="677"/>
      <c r="NQG78" s="677"/>
      <c r="NQH78" s="677"/>
      <c r="NQI78" s="677"/>
      <c r="NQJ78" s="677"/>
      <c r="NQK78" s="677"/>
      <c r="NQL78" s="677"/>
      <c r="NQM78" s="677"/>
      <c r="NQN78" s="677"/>
      <c r="NQO78" s="677"/>
      <c r="NQP78" s="677"/>
      <c r="NQQ78" s="677"/>
      <c r="NQR78" s="677"/>
      <c r="NQS78" s="677"/>
      <c r="NQT78" s="677"/>
      <c r="NQU78" s="677"/>
      <c r="NQV78" s="677"/>
      <c r="NQW78" s="677"/>
      <c r="NQX78" s="677"/>
      <c r="NQY78" s="677"/>
      <c r="NQZ78" s="677"/>
      <c r="NRA78" s="677"/>
      <c r="NRB78" s="677"/>
      <c r="NRC78" s="677"/>
      <c r="NRD78" s="677"/>
      <c r="NRE78" s="677"/>
      <c r="NRF78" s="677"/>
      <c r="NRG78" s="677"/>
      <c r="NRH78" s="677"/>
      <c r="NRI78" s="677"/>
      <c r="NRJ78" s="677"/>
      <c r="NRK78" s="677"/>
      <c r="NRL78" s="677"/>
      <c r="NRM78" s="677"/>
      <c r="NRN78" s="677"/>
      <c r="NRO78" s="677"/>
      <c r="NRP78" s="677"/>
      <c r="NRQ78" s="677"/>
      <c r="NRR78" s="677"/>
      <c r="NRS78" s="677"/>
      <c r="NRT78" s="677"/>
      <c r="NRU78" s="677"/>
      <c r="NRV78" s="677"/>
      <c r="NRW78" s="677"/>
      <c r="NRX78" s="677"/>
      <c r="NRY78" s="677"/>
      <c r="NRZ78" s="677"/>
      <c r="NSA78" s="677"/>
      <c r="NSB78" s="677"/>
      <c r="NSC78" s="677"/>
      <c r="NSD78" s="677"/>
      <c r="NSE78" s="677"/>
      <c r="NSF78" s="677"/>
      <c r="NSG78" s="677"/>
      <c r="NSH78" s="677"/>
      <c r="NSI78" s="677"/>
      <c r="NSJ78" s="677"/>
      <c r="NSK78" s="677"/>
      <c r="NSL78" s="677"/>
      <c r="NSM78" s="677"/>
      <c r="NSN78" s="677"/>
      <c r="NSO78" s="677"/>
      <c r="NSP78" s="677"/>
      <c r="NSQ78" s="677"/>
      <c r="NSR78" s="677"/>
      <c r="NSS78" s="677"/>
      <c r="NST78" s="677"/>
      <c r="NSU78" s="677"/>
      <c r="NSV78" s="677"/>
      <c r="NSW78" s="677"/>
      <c r="NSX78" s="677"/>
      <c r="NSY78" s="677"/>
      <c r="NSZ78" s="677"/>
      <c r="NTA78" s="677"/>
      <c r="NTB78" s="677"/>
      <c r="NTC78" s="677"/>
      <c r="NTD78" s="677"/>
      <c r="NTE78" s="677"/>
      <c r="NTF78" s="677"/>
      <c r="NTG78" s="677"/>
      <c r="NTH78" s="677"/>
      <c r="NTI78" s="677"/>
      <c r="NTJ78" s="677"/>
      <c r="NTK78" s="677"/>
      <c r="NTL78" s="677"/>
      <c r="NTM78" s="677"/>
      <c r="NTN78" s="677"/>
      <c r="NTO78" s="677"/>
      <c r="NTP78" s="677"/>
      <c r="NTQ78" s="677"/>
      <c r="NTR78" s="677"/>
      <c r="NTS78" s="677"/>
      <c r="NTT78" s="677"/>
      <c r="NTU78" s="677"/>
      <c r="NTV78" s="677"/>
      <c r="NTW78" s="677"/>
      <c r="NTX78" s="677"/>
      <c r="NTY78" s="677"/>
      <c r="NTZ78" s="677"/>
      <c r="NUA78" s="677"/>
      <c r="NUB78" s="677"/>
      <c r="NUC78" s="677"/>
      <c r="NUD78" s="677"/>
      <c r="NUE78" s="677"/>
      <c r="NUF78" s="677"/>
      <c r="NUG78" s="677"/>
      <c r="NUH78" s="677"/>
      <c r="NUI78" s="677"/>
      <c r="NUJ78" s="677"/>
      <c r="NUK78" s="677"/>
      <c r="NUL78" s="677"/>
      <c r="NUM78" s="677"/>
      <c r="NUN78" s="677"/>
      <c r="NUO78" s="677"/>
      <c r="NUP78" s="677"/>
      <c r="NUQ78" s="677"/>
      <c r="NUR78" s="677"/>
      <c r="NUS78" s="677"/>
      <c r="NUT78" s="677"/>
      <c r="NUU78" s="677"/>
      <c r="NUV78" s="677"/>
      <c r="NUW78" s="677"/>
      <c r="NUX78" s="677"/>
      <c r="NUY78" s="677"/>
      <c r="NUZ78" s="677"/>
      <c r="NVA78" s="677"/>
      <c r="NVB78" s="677"/>
      <c r="NVC78" s="677"/>
      <c r="NVD78" s="677"/>
      <c r="NVE78" s="677"/>
      <c r="NVF78" s="677"/>
      <c r="NVG78" s="677"/>
      <c r="NVH78" s="677"/>
      <c r="NVI78" s="677"/>
      <c r="NVJ78" s="677"/>
      <c r="NVK78" s="677"/>
      <c r="NVL78" s="677"/>
      <c r="NVM78" s="677"/>
      <c r="NVN78" s="677"/>
      <c r="NVO78" s="677"/>
      <c r="NVP78" s="677"/>
      <c r="NVQ78" s="677"/>
      <c r="NVR78" s="677"/>
      <c r="NVS78" s="677"/>
      <c r="NVT78" s="677"/>
      <c r="NVU78" s="677"/>
      <c r="NVV78" s="677"/>
      <c r="NVW78" s="677"/>
      <c r="NVX78" s="677"/>
      <c r="NVY78" s="677"/>
      <c r="NVZ78" s="677"/>
      <c r="NWA78" s="677"/>
      <c r="NWB78" s="677"/>
      <c r="NWC78" s="677"/>
      <c r="NWD78" s="677"/>
      <c r="NWE78" s="677"/>
      <c r="NWF78" s="677"/>
      <c r="NWG78" s="677"/>
      <c r="NWH78" s="677"/>
      <c r="NWI78" s="677"/>
      <c r="NWJ78" s="677"/>
      <c r="NWK78" s="677"/>
      <c r="NWL78" s="677"/>
      <c r="NWM78" s="677"/>
      <c r="NWN78" s="677"/>
      <c r="NWO78" s="677"/>
      <c r="NWP78" s="677"/>
      <c r="NWQ78" s="677"/>
      <c r="NWR78" s="677"/>
      <c r="NWS78" s="677"/>
      <c r="NWT78" s="677"/>
      <c r="NWU78" s="677"/>
      <c r="NWV78" s="677"/>
      <c r="NWW78" s="677"/>
      <c r="NWX78" s="677"/>
      <c r="NWY78" s="677"/>
      <c r="NWZ78" s="677"/>
      <c r="NXA78" s="677"/>
      <c r="NXB78" s="677"/>
      <c r="NXC78" s="677"/>
      <c r="NXD78" s="677"/>
      <c r="NXE78" s="677"/>
      <c r="NXF78" s="677"/>
      <c r="NXG78" s="677"/>
      <c r="NXH78" s="677"/>
      <c r="NXI78" s="677"/>
      <c r="NXJ78" s="677"/>
      <c r="NXK78" s="677"/>
      <c r="NXL78" s="677"/>
      <c r="NXM78" s="677"/>
      <c r="NXN78" s="677"/>
      <c r="NXO78" s="677"/>
      <c r="NXP78" s="677"/>
      <c r="NXQ78" s="677"/>
      <c r="NXR78" s="677"/>
      <c r="NXS78" s="677"/>
      <c r="NXT78" s="677"/>
      <c r="NXU78" s="677"/>
      <c r="NXV78" s="677"/>
      <c r="NXW78" s="677"/>
      <c r="NXX78" s="677"/>
      <c r="NXY78" s="677"/>
      <c r="NXZ78" s="677"/>
      <c r="NYA78" s="677"/>
      <c r="NYB78" s="677"/>
      <c r="NYC78" s="677"/>
      <c r="NYD78" s="677"/>
      <c r="NYE78" s="677"/>
      <c r="NYF78" s="677"/>
      <c r="NYG78" s="677"/>
      <c r="NYH78" s="677"/>
      <c r="NYI78" s="677"/>
      <c r="NYJ78" s="677"/>
      <c r="NYK78" s="677"/>
      <c r="NYL78" s="677"/>
      <c r="NYM78" s="677"/>
      <c r="NYN78" s="677"/>
      <c r="NYO78" s="677"/>
      <c r="NYP78" s="677"/>
      <c r="NYQ78" s="677"/>
      <c r="NYR78" s="677"/>
      <c r="NYS78" s="677"/>
      <c r="NYT78" s="677"/>
      <c r="NYU78" s="677"/>
      <c r="NYV78" s="677"/>
      <c r="NYW78" s="677"/>
      <c r="NYX78" s="677"/>
      <c r="NYY78" s="677"/>
      <c r="NYZ78" s="677"/>
      <c r="NZA78" s="677"/>
      <c r="NZB78" s="677"/>
      <c r="NZC78" s="677"/>
      <c r="NZD78" s="677"/>
      <c r="NZE78" s="677"/>
      <c r="NZF78" s="677"/>
      <c r="NZG78" s="677"/>
      <c r="NZH78" s="677"/>
      <c r="NZI78" s="677"/>
      <c r="NZJ78" s="677"/>
      <c r="NZK78" s="677"/>
      <c r="NZL78" s="677"/>
      <c r="NZM78" s="677"/>
      <c r="NZN78" s="677"/>
      <c r="NZO78" s="677"/>
      <c r="NZP78" s="677"/>
      <c r="NZQ78" s="677"/>
      <c r="NZR78" s="677"/>
      <c r="NZS78" s="677"/>
      <c r="NZT78" s="677"/>
      <c r="NZU78" s="677"/>
      <c r="NZV78" s="677"/>
      <c r="NZW78" s="677"/>
      <c r="NZX78" s="677"/>
      <c r="NZY78" s="677"/>
      <c r="NZZ78" s="677"/>
      <c r="OAA78" s="677"/>
      <c r="OAB78" s="677"/>
      <c r="OAC78" s="677"/>
      <c r="OAD78" s="677"/>
      <c r="OAE78" s="677"/>
      <c r="OAF78" s="677"/>
      <c r="OAG78" s="677"/>
      <c r="OAH78" s="677"/>
      <c r="OAI78" s="677"/>
      <c r="OAJ78" s="677"/>
      <c r="OAK78" s="677"/>
      <c r="OAL78" s="677"/>
      <c r="OAM78" s="677"/>
      <c r="OAN78" s="677"/>
      <c r="OAO78" s="677"/>
      <c r="OAP78" s="677"/>
      <c r="OAQ78" s="677"/>
      <c r="OAR78" s="677"/>
      <c r="OAS78" s="677"/>
      <c r="OAT78" s="677"/>
      <c r="OAU78" s="677"/>
      <c r="OAV78" s="677"/>
      <c r="OAW78" s="677"/>
      <c r="OAX78" s="677"/>
      <c r="OAY78" s="677"/>
      <c r="OAZ78" s="677"/>
      <c r="OBA78" s="677"/>
      <c r="OBB78" s="677"/>
      <c r="OBC78" s="677"/>
      <c r="OBD78" s="677"/>
      <c r="OBE78" s="677"/>
      <c r="OBF78" s="677"/>
      <c r="OBG78" s="677"/>
      <c r="OBH78" s="677"/>
      <c r="OBI78" s="677"/>
      <c r="OBJ78" s="677"/>
      <c r="OBK78" s="677"/>
      <c r="OBL78" s="677"/>
      <c r="OBM78" s="677"/>
      <c r="OBN78" s="677"/>
      <c r="OBO78" s="677"/>
      <c r="OBP78" s="677"/>
      <c r="OBQ78" s="677"/>
      <c r="OBR78" s="677"/>
      <c r="OBS78" s="677"/>
      <c r="OBT78" s="677"/>
      <c r="OBU78" s="677"/>
      <c r="OBV78" s="677"/>
      <c r="OBW78" s="677"/>
      <c r="OBX78" s="677"/>
      <c r="OBY78" s="677"/>
      <c r="OBZ78" s="677"/>
      <c r="OCA78" s="677"/>
      <c r="OCB78" s="677"/>
      <c r="OCC78" s="677"/>
      <c r="OCD78" s="677"/>
      <c r="OCE78" s="677"/>
      <c r="OCF78" s="677"/>
      <c r="OCG78" s="677"/>
      <c r="OCH78" s="677"/>
      <c r="OCI78" s="677"/>
      <c r="OCJ78" s="677"/>
      <c r="OCK78" s="677"/>
      <c r="OCL78" s="677"/>
      <c r="OCM78" s="677"/>
      <c r="OCN78" s="677"/>
      <c r="OCO78" s="677"/>
      <c r="OCP78" s="677"/>
      <c r="OCQ78" s="677"/>
      <c r="OCR78" s="677"/>
      <c r="OCS78" s="677"/>
      <c r="OCT78" s="677"/>
      <c r="OCU78" s="677"/>
      <c r="OCV78" s="677"/>
      <c r="OCW78" s="677"/>
      <c r="OCX78" s="677"/>
      <c r="OCY78" s="677"/>
      <c r="OCZ78" s="677"/>
      <c r="ODA78" s="677"/>
      <c r="ODB78" s="677"/>
      <c r="ODC78" s="677"/>
      <c r="ODD78" s="677"/>
      <c r="ODE78" s="677"/>
      <c r="ODF78" s="677"/>
      <c r="ODG78" s="677"/>
      <c r="ODH78" s="677"/>
      <c r="ODI78" s="677"/>
      <c r="ODJ78" s="677"/>
      <c r="ODK78" s="677"/>
      <c r="ODL78" s="677"/>
      <c r="ODM78" s="677"/>
      <c r="ODN78" s="677"/>
      <c r="ODO78" s="677"/>
      <c r="ODP78" s="677"/>
      <c r="ODQ78" s="677"/>
      <c r="ODR78" s="677"/>
      <c r="ODS78" s="677"/>
      <c r="ODT78" s="677"/>
      <c r="ODU78" s="677"/>
      <c r="ODV78" s="677"/>
      <c r="ODW78" s="677"/>
      <c r="ODX78" s="677"/>
      <c r="ODY78" s="677"/>
      <c r="ODZ78" s="677"/>
      <c r="OEA78" s="677"/>
      <c r="OEB78" s="677"/>
      <c r="OEC78" s="677"/>
      <c r="OED78" s="677"/>
      <c r="OEE78" s="677"/>
      <c r="OEF78" s="677"/>
      <c r="OEG78" s="677"/>
      <c r="OEH78" s="677"/>
      <c r="OEI78" s="677"/>
      <c r="OEJ78" s="677"/>
      <c r="OEK78" s="677"/>
      <c r="OEL78" s="677"/>
      <c r="OEM78" s="677"/>
      <c r="OEN78" s="677"/>
      <c r="OEO78" s="677"/>
      <c r="OEP78" s="677"/>
      <c r="OEQ78" s="677"/>
      <c r="OER78" s="677"/>
      <c r="OES78" s="677"/>
      <c r="OET78" s="677"/>
      <c r="OEU78" s="677"/>
      <c r="OEV78" s="677"/>
      <c r="OEW78" s="677"/>
      <c r="OEX78" s="677"/>
      <c r="OEY78" s="677"/>
      <c r="OEZ78" s="677"/>
      <c r="OFA78" s="677"/>
      <c r="OFB78" s="677"/>
      <c r="OFC78" s="677"/>
      <c r="OFD78" s="677"/>
      <c r="OFE78" s="677"/>
      <c r="OFF78" s="677"/>
      <c r="OFG78" s="677"/>
      <c r="OFH78" s="677"/>
      <c r="OFI78" s="677"/>
      <c r="OFJ78" s="677"/>
      <c r="OFK78" s="677"/>
      <c r="OFL78" s="677"/>
      <c r="OFM78" s="677"/>
      <c r="OFN78" s="677"/>
      <c r="OFO78" s="677"/>
      <c r="OFP78" s="677"/>
      <c r="OFQ78" s="677"/>
      <c r="OFR78" s="677"/>
      <c r="OFS78" s="677"/>
      <c r="OFT78" s="677"/>
      <c r="OFU78" s="677"/>
      <c r="OFV78" s="677"/>
      <c r="OFW78" s="677"/>
      <c r="OFX78" s="677"/>
      <c r="OFY78" s="677"/>
      <c r="OFZ78" s="677"/>
      <c r="OGA78" s="677"/>
      <c r="OGB78" s="677"/>
      <c r="OGC78" s="677"/>
      <c r="OGD78" s="677"/>
      <c r="OGE78" s="677"/>
      <c r="OGF78" s="677"/>
      <c r="OGG78" s="677"/>
      <c r="OGH78" s="677"/>
      <c r="OGI78" s="677"/>
      <c r="OGJ78" s="677"/>
      <c r="OGK78" s="677"/>
      <c r="OGL78" s="677"/>
      <c r="OGM78" s="677"/>
      <c r="OGN78" s="677"/>
      <c r="OGO78" s="677"/>
      <c r="OGP78" s="677"/>
      <c r="OGQ78" s="677"/>
      <c r="OGR78" s="677"/>
      <c r="OGS78" s="677"/>
      <c r="OGT78" s="677"/>
      <c r="OGU78" s="677"/>
      <c r="OGV78" s="677"/>
      <c r="OGW78" s="677"/>
      <c r="OGX78" s="677"/>
      <c r="OGY78" s="677"/>
      <c r="OGZ78" s="677"/>
      <c r="OHA78" s="677"/>
      <c r="OHB78" s="677"/>
      <c r="OHC78" s="677"/>
      <c r="OHD78" s="677"/>
      <c r="OHE78" s="677"/>
      <c r="OHF78" s="677"/>
      <c r="OHG78" s="677"/>
      <c r="OHH78" s="677"/>
      <c r="OHI78" s="677"/>
      <c r="OHJ78" s="677"/>
      <c r="OHK78" s="677"/>
      <c r="OHL78" s="677"/>
      <c r="OHM78" s="677"/>
      <c r="OHN78" s="677"/>
      <c r="OHO78" s="677"/>
      <c r="OHP78" s="677"/>
      <c r="OHQ78" s="677"/>
      <c r="OHR78" s="677"/>
      <c r="OHS78" s="677"/>
      <c r="OHT78" s="677"/>
      <c r="OHU78" s="677"/>
      <c r="OHV78" s="677"/>
      <c r="OHW78" s="677"/>
      <c r="OHX78" s="677"/>
      <c r="OHY78" s="677"/>
      <c r="OHZ78" s="677"/>
      <c r="OIA78" s="677"/>
      <c r="OIB78" s="677"/>
      <c r="OIC78" s="677"/>
      <c r="OID78" s="677"/>
      <c r="OIE78" s="677"/>
      <c r="OIF78" s="677"/>
      <c r="OIG78" s="677"/>
      <c r="OIH78" s="677"/>
      <c r="OII78" s="677"/>
      <c r="OIJ78" s="677"/>
      <c r="OIK78" s="677"/>
      <c r="OIL78" s="677"/>
      <c r="OIM78" s="677"/>
      <c r="OIN78" s="677"/>
      <c r="OIO78" s="677"/>
      <c r="OIP78" s="677"/>
      <c r="OIQ78" s="677"/>
      <c r="OIR78" s="677"/>
      <c r="OIS78" s="677"/>
      <c r="OIT78" s="677"/>
      <c r="OIU78" s="677"/>
      <c r="OIV78" s="677"/>
      <c r="OIW78" s="677"/>
      <c r="OIX78" s="677"/>
      <c r="OIY78" s="677"/>
      <c r="OIZ78" s="677"/>
      <c r="OJA78" s="677"/>
      <c r="OJB78" s="677"/>
      <c r="OJC78" s="677"/>
      <c r="OJD78" s="677"/>
      <c r="OJE78" s="677"/>
      <c r="OJF78" s="677"/>
      <c r="OJG78" s="677"/>
      <c r="OJH78" s="677"/>
      <c r="OJI78" s="677"/>
      <c r="OJJ78" s="677"/>
      <c r="OJK78" s="677"/>
      <c r="OJL78" s="677"/>
      <c r="OJM78" s="677"/>
      <c r="OJN78" s="677"/>
      <c r="OJO78" s="677"/>
      <c r="OJP78" s="677"/>
      <c r="OJQ78" s="677"/>
      <c r="OJR78" s="677"/>
      <c r="OJS78" s="677"/>
      <c r="OJT78" s="677"/>
      <c r="OJU78" s="677"/>
      <c r="OJV78" s="677"/>
      <c r="OJW78" s="677"/>
      <c r="OJX78" s="677"/>
      <c r="OJY78" s="677"/>
      <c r="OJZ78" s="677"/>
      <c r="OKA78" s="677"/>
      <c r="OKB78" s="677"/>
      <c r="OKC78" s="677"/>
      <c r="OKD78" s="677"/>
      <c r="OKE78" s="677"/>
      <c r="OKF78" s="677"/>
      <c r="OKG78" s="677"/>
      <c r="OKH78" s="677"/>
      <c r="OKI78" s="677"/>
      <c r="OKJ78" s="677"/>
      <c r="OKK78" s="677"/>
      <c r="OKL78" s="677"/>
      <c r="OKM78" s="677"/>
      <c r="OKN78" s="677"/>
      <c r="OKO78" s="677"/>
      <c r="OKP78" s="677"/>
      <c r="OKQ78" s="677"/>
      <c r="OKR78" s="677"/>
      <c r="OKS78" s="677"/>
      <c r="OKT78" s="677"/>
      <c r="OKU78" s="677"/>
      <c r="OKV78" s="677"/>
      <c r="OKW78" s="677"/>
      <c r="OKX78" s="677"/>
      <c r="OKY78" s="677"/>
      <c r="OKZ78" s="677"/>
      <c r="OLA78" s="677"/>
      <c r="OLB78" s="677"/>
      <c r="OLC78" s="677"/>
      <c r="OLD78" s="677"/>
      <c r="OLE78" s="677"/>
      <c r="OLF78" s="677"/>
      <c r="OLG78" s="677"/>
      <c r="OLH78" s="677"/>
      <c r="OLI78" s="677"/>
      <c r="OLJ78" s="677"/>
      <c r="OLK78" s="677"/>
      <c r="OLL78" s="677"/>
      <c r="OLM78" s="677"/>
      <c r="OLN78" s="677"/>
      <c r="OLO78" s="677"/>
      <c r="OLP78" s="677"/>
      <c r="OLQ78" s="677"/>
      <c r="OLR78" s="677"/>
      <c r="OLS78" s="677"/>
      <c r="OLT78" s="677"/>
      <c r="OLU78" s="677"/>
      <c r="OLV78" s="677"/>
      <c r="OLW78" s="677"/>
      <c r="OLX78" s="677"/>
      <c r="OLY78" s="677"/>
      <c r="OLZ78" s="677"/>
      <c r="OMA78" s="677"/>
      <c r="OMB78" s="677"/>
      <c r="OMC78" s="677"/>
      <c r="OMD78" s="677"/>
      <c r="OME78" s="677"/>
      <c r="OMF78" s="677"/>
      <c r="OMG78" s="677"/>
      <c r="OMH78" s="677"/>
      <c r="OMI78" s="677"/>
      <c r="OMJ78" s="677"/>
      <c r="OMK78" s="677"/>
      <c r="OML78" s="677"/>
      <c r="OMM78" s="677"/>
      <c r="OMN78" s="677"/>
      <c r="OMO78" s="677"/>
      <c r="OMP78" s="677"/>
      <c r="OMQ78" s="677"/>
      <c r="OMR78" s="677"/>
      <c r="OMS78" s="677"/>
      <c r="OMT78" s="677"/>
      <c r="OMU78" s="677"/>
      <c r="OMV78" s="677"/>
      <c r="OMW78" s="677"/>
      <c r="OMX78" s="677"/>
      <c r="OMY78" s="677"/>
      <c r="OMZ78" s="677"/>
      <c r="ONA78" s="677"/>
      <c r="ONB78" s="677"/>
      <c r="ONC78" s="677"/>
      <c r="OND78" s="677"/>
      <c r="ONE78" s="677"/>
      <c r="ONF78" s="677"/>
      <c r="ONG78" s="677"/>
      <c r="ONH78" s="677"/>
      <c r="ONI78" s="677"/>
      <c r="ONJ78" s="677"/>
      <c r="ONK78" s="677"/>
      <c r="ONL78" s="677"/>
      <c r="ONM78" s="677"/>
      <c r="ONN78" s="677"/>
      <c r="ONO78" s="677"/>
      <c r="ONP78" s="677"/>
      <c r="ONQ78" s="677"/>
      <c r="ONR78" s="677"/>
      <c r="ONS78" s="677"/>
      <c r="ONT78" s="677"/>
      <c r="ONU78" s="677"/>
      <c r="ONV78" s="677"/>
      <c r="ONW78" s="677"/>
      <c r="ONX78" s="677"/>
      <c r="ONY78" s="677"/>
      <c r="ONZ78" s="677"/>
      <c r="OOA78" s="677"/>
      <c r="OOB78" s="677"/>
      <c r="OOC78" s="677"/>
      <c r="OOD78" s="677"/>
      <c r="OOE78" s="677"/>
      <c r="OOF78" s="677"/>
      <c r="OOG78" s="677"/>
      <c r="OOH78" s="677"/>
      <c r="OOI78" s="677"/>
      <c r="OOJ78" s="677"/>
      <c r="OOK78" s="677"/>
      <c r="OOL78" s="677"/>
      <c r="OOM78" s="677"/>
      <c r="OON78" s="677"/>
      <c r="OOO78" s="677"/>
      <c r="OOP78" s="677"/>
      <c r="OOQ78" s="677"/>
      <c r="OOR78" s="677"/>
      <c r="OOS78" s="677"/>
      <c r="OOT78" s="677"/>
      <c r="OOU78" s="677"/>
      <c r="OOV78" s="677"/>
      <c r="OOW78" s="677"/>
      <c r="OOX78" s="677"/>
      <c r="OOY78" s="677"/>
      <c r="OOZ78" s="677"/>
      <c r="OPA78" s="677"/>
      <c r="OPB78" s="677"/>
      <c r="OPC78" s="677"/>
      <c r="OPD78" s="677"/>
      <c r="OPE78" s="677"/>
      <c r="OPF78" s="677"/>
      <c r="OPG78" s="677"/>
      <c r="OPH78" s="677"/>
      <c r="OPI78" s="677"/>
      <c r="OPJ78" s="677"/>
      <c r="OPK78" s="677"/>
      <c r="OPL78" s="677"/>
      <c r="OPM78" s="677"/>
      <c r="OPN78" s="677"/>
      <c r="OPO78" s="677"/>
      <c r="OPP78" s="677"/>
      <c r="OPQ78" s="677"/>
      <c r="OPR78" s="677"/>
      <c r="OPS78" s="677"/>
      <c r="OPT78" s="677"/>
      <c r="OPU78" s="677"/>
      <c r="OPV78" s="677"/>
      <c r="OPW78" s="677"/>
      <c r="OPX78" s="677"/>
      <c r="OPY78" s="677"/>
      <c r="OPZ78" s="677"/>
      <c r="OQA78" s="677"/>
      <c r="OQB78" s="677"/>
      <c r="OQC78" s="677"/>
      <c r="OQD78" s="677"/>
      <c r="OQE78" s="677"/>
      <c r="OQF78" s="677"/>
      <c r="OQG78" s="677"/>
      <c r="OQH78" s="677"/>
      <c r="OQI78" s="677"/>
      <c r="OQJ78" s="677"/>
      <c r="OQK78" s="677"/>
      <c r="OQL78" s="677"/>
      <c r="OQM78" s="677"/>
      <c r="OQN78" s="677"/>
      <c r="OQO78" s="677"/>
      <c r="OQP78" s="677"/>
      <c r="OQQ78" s="677"/>
      <c r="OQR78" s="677"/>
      <c r="OQS78" s="677"/>
      <c r="OQT78" s="677"/>
      <c r="OQU78" s="677"/>
      <c r="OQV78" s="677"/>
      <c r="OQW78" s="677"/>
      <c r="OQX78" s="677"/>
      <c r="OQY78" s="677"/>
      <c r="OQZ78" s="677"/>
      <c r="ORA78" s="677"/>
      <c r="ORB78" s="677"/>
      <c r="ORC78" s="677"/>
      <c r="ORD78" s="677"/>
      <c r="ORE78" s="677"/>
      <c r="ORF78" s="677"/>
      <c r="ORG78" s="677"/>
      <c r="ORH78" s="677"/>
      <c r="ORI78" s="677"/>
      <c r="ORJ78" s="677"/>
      <c r="ORK78" s="677"/>
      <c r="ORL78" s="677"/>
      <c r="ORM78" s="677"/>
      <c r="ORN78" s="677"/>
      <c r="ORO78" s="677"/>
      <c r="ORP78" s="677"/>
      <c r="ORQ78" s="677"/>
      <c r="ORR78" s="677"/>
      <c r="ORS78" s="677"/>
      <c r="ORT78" s="677"/>
      <c r="ORU78" s="677"/>
      <c r="ORV78" s="677"/>
      <c r="ORW78" s="677"/>
      <c r="ORX78" s="677"/>
      <c r="ORY78" s="677"/>
      <c r="ORZ78" s="677"/>
      <c r="OSA78" s="677"/>
      <c r="OSB78" s="677"/>
      <c r="OSC78" s="677"/>
      <c r="OSD78" s="677"/>
      <c r="OSE78" s="677"/>
      <c r="OSF78" s="677"/>
      <c r="OSG78" s="677"/>
      <c r="OSH78" s="677"/>
      <c r="OSI78" s="677"/>
      <c r="OSJ78" s="677"/>
      <c r="OSK78" s="677"/>
      <c r="OSL78" s="677"/>
      <c r="OSM78" s="677"/>
      <c r="OSN78" s="677"/>
      <c r="OSO78" s="677"/>
      <c r="OSP78" s="677"/>
      <c r="OSQ78" s="677"/>
      <c r="OSR78" s="677"/>
      <c r="OSS78" s="677"/>
      <c r="OST78" s="677"/>
      <c r="OSU78" s="677"/>
      <c r="OSV78" s="677"/>
      <c r="OSW78" s="677"/>
      <c r="OSX78" s="677"/>
      <c r="OSY78" s="677"/>
      <c r="OSZ78" s="677"/>
      <c r="OTA78" s="677"/>
      <c r="OTB78" s="677"/>
      <c r="OTC78" s="677"/>
      <c r="OTD78" s="677"/>
      <c r="OTE78" s="677"/>
      <c r="OTF78" s="677"/>
      <c r="OTG78" s="677"/>
      <c r="OTH78" s="677"/>
      <c r="OTI78" s="677"/>
      <c r="OTJ78" s="677"/>
      <c r="OTK78" s="677"/>
      <c r="OTL78" s="677"/>
      <c r="OTM78" s="677"/>
      <c r="OTN78" s="677"/>
      <c r="OTO78" s="677"/>
      <c r="OTP78" s="677"/>
      <c r="OTQ78" s="677"/>
      <c r="OTR78" s="677"/>
      <c r="OTS78" s="677"/>
      <c r="OTT78" s="677"/>
      <c r="OTU78" s="677"/>
      <c r="OTV78" s="677"/>
      <c r="OTW78" s="677"/>
      <c r="OTX78" s="677"/>
      <c r="OTY78" s="677"/>
      <c r="OTZ78" s="677"/>
      <c r="OUA78" s="677"/>
      <c r="OUB78" s="677"/>
      <c r="OUC78" s="677"/>
      <c r="OUD78" s="677"/>
      <c r="OUE78" s="677"/>
      <c r="OUF78" s="677"/>
      <c r="OUG78" s="677"/>
      <c r="OUH78" s="677"/>
      <c r="OUI78" s="677"/>
      <c r="OUJ78" s="677"/>
      <c r="OUK78" s="677"/>
      <c r="OUL78" s="677"/>
      <c r="OUM78" s="677"/>
      <c r="OUN78" s="677"/>
      <c r="OUO78" s="677"/>
      <c r="OUP78" s="677"/>
      <c r="OUQ78" s="677"/>
      <c r="OUR78" s="677"/>
      <c r="OUS78" s="677"/>
      <c r="OUT78" s="677"/>
      <c r="OUU78" s="677"/>
      <c r="OUV78" s="677"/>
      <c r="OUW78" s="677"/>
      <c r="OUX78" s="677"/>
      <c r="OUY78" s="677"/>
      <c r="OUZ78" s="677"/>
      <c r="OVA78" s="677"/>
      <c r="OVB78" s="677"/>
      <c r="OVC78" s="677"/>
      <c r="OVD78" s="677"/>
      <c r="OVE78" s="677"/>
      <c r="OVF78" s="677"/>
      <c r="OVG78" s="677"/>
      <c r="OVH78" s="677"/>
      <c r="OVI78" s="677"/>
      <c r="OVJ78" s="677"/>
      <c r="OVK78" s="677"/>
      <c r="OVL78" s="677"/>
      <c r="OVM78" s="677"/>
      <c r="OVN78" s="677"/>
      <c r="OVO78" s="677"/>
      <c r="OVP78" s="677"/>
      <c r="OVQ78" s="677"/>
      <c r="OVR78" s="677"/>
      <c r="OVS78" s="677"/>
      <c r="OVT78" s="677"/>
      <c r="OVU78" s="677"/>
      <c r="OVV78" s="677"/>
      <c r="OVW78" s="677"/>
      <c r="OVX78" s="677"/>
      <c r="OVY78" s="677"/>
      <c r="OVZ78" s="677"/>
      <c r="OWA78" s="677"/>
      <c r="OWB78" s="677"/>
      <c r="OWC78" s="677"/>
      <c r="OWD78" s="677"/>
      <c r="OWE78" s="677"/>
      <c r="OWF78" s="677"/>
      <c r="OWG78" s="677"/>
      <c r="OWH78" s="677"/>
      <c r="OWI78" s="677"/>
      <c r="OWJ78" s="677"/>
      <c r="OWK78" s="677"/>
      <c r="OWL78" s="677"/>
      <c r="OWM78" s="677"/>
      <c r="OWN78" s="677"/>
      <c r="OWO78" s="677"/>
      <c r="OWP78" s="677"/>
      <c r="OWQ78" s="677"/>
      <c r="OWR78" s="677"/>
      <c r="OWS78" s="677"/>
      <c r="OWT78" s="677"/>
      <c r="OWU78" s="677"/>
      <c r="OWV78" s="677"/>
      <c r="OWW78" s="677"/>
      <c r="OWX78" s="677"/>
      <c r="OWY78" s="677"/>
      <c r="OWZ78" s="677"/>
      <c r="OXA78" s="677"/>
      <c r="OXB78" s="677"/>
      <c r="OXC78" s="677"/>
      <c r="OXD78" s="677"/>
      <c r="OXE78" s="677"/>
      <c r="OXF78" s="677"/>
      <c r="OXG78" s="677"/>
      <c r="OXH78" s="677"/>
      <c r="OXI78" s="677"/>
      <c r="OXJ78" s="677"/>
      <c r="OXK78" s="677"/>
      <c r="OXL78" s="677"/>
      <c r="OXM78" s="677"/>
      <c r="OXN78" s="677"/>
      <c r="OXO78" s="677"/>
      <c r="OXP78" s="677"/>
      <c r="OXQ78" s="677"/>
      <c r="OXR78" s="677"/>
      <c r="OXS78" s="677"/>
      <c r="OXT78" s="677"/>
      <c r="OXU78" s="677"/>
      <c r="OXV78" s="677"/>
      <c r="OXW78" s="677"/>
      <c r="OXX78" s="677"/>
      <c r="OXY78" s="677"/>
      <c r="OXZ78" s="677"/>
      <c r="OYA78" s="677"/>
      <c r="OYB78" s="677"/>
      <c r="OYC78" s="677"/>
      <c r="OYD78" s="677"/>
      <c r="OYE78" s="677"/>
      <c r="OYF78" s="677"/>
      <c r="OYG78" s="677"/>
      <c r="OYH78" s="677"/>
      <c r="OYI78" s="677"/>
      <c r="OYJ78" s="677"/>
      <c r="OYK78" s="677"/>
      <c r="OYL78" s="677"/>
      <c r="OYM78" s="677"/>
      <c r="OYN78" s="677"/>
      <c r="OYO78" s="677"/>
      <c r="OYP78" s="677"/>
      <c r="OYQ78" s="677"/>
      <c r="OYR78" s="677"/>
      <c r="OYS78" s="677"/>
      <c r="OYT78" s="677"/>
      <c r="OYU78" s="677"/>
      <c r="OYV78" s="677"/>
      <c r="OYW78" s="677"/>
      <c r="OYX78" s="677"/>
      <c r="OYY78" s="677"/>
      <c r="OYZ78" s="677"/>
      <c r="OZA78" s="677"/>
      <c r="OZB78" s="677"/>
      <c r="OZC78" s="677"/>
      <c r="OZD78" s="677"/>
      <c r="OZE78" s="677"/>
      <c r="OZF78" s="677"/>
      <c r="OZG78" s="677"/>
      <c r="OZH78" s="677"/>
      <c r="OZI78" s="677"/>
      <c r="OZJ78" s="677"/>
      <c r="OZK78" s="677"/>
      <c r="OZL78" s="677"/>
      <c r="OZM78" s="677"/>
      <c r="OZN78" s="677"/>
      <c r="OZO78" s="677"/>
      <c r="OZP78" s="677"/>
      <c r="OZQ78" s="677"/>
      <c r="OZR78" s="677"/>
      <c r="OZS78" s="677"/>
      <c r="OZT78" s="677"/>
      <c r="OZU78" s="677"/>
      <c r="OZV78" s="677"/>
      <c r="OZW78" s="677"/>
      <c r="OZX78" s="677"/>
      <c r="OZY78" s="677"/>
      <c r="OZZ78" s="677"/>
      <c r="PAA78" s="677"/>
      <c r="PAB78" s="677"/>
      <c r="PAC78" s="677"/>
      <c r="PAD78" s="677"/>
      <c r="PAE78" s="677"/>
      <c r="PAF78" s="677"/>
      <c r="PAG78" s="677"/>
      <c r="PAH78" s="677"/>
      <c r="PAI78" s="677"/>
      <c r="PAJ78" s="677"/>
      <c r="PAK78" s="677"/>
      <c r="PAL78" s="677"/>
      <c r="PAM78" s="677"/>
      <c r="PAN78" s="677"/>
      <c r="PAO78" s="677"/>
      <c r="PAP78" s="677"/>
      <c r="PAQ78" s="677"/>
      <c r="PAR78" s="677"/>
      <c r="PAS78" s="677"/>
      <c r="PAT78" s="677"/>
      <c r="PAU78" s="677"/>
      <c r="PAV78" s="677"/>
      <c r="PAW78" s="677"/>
      <c r="PAX78" s="677"/>
      <c r="PAY78" s="677"/>
      <c r="PAZ78" s="677"/>
      <c r="PBA78" s="677"/>
      <c r="PBB78" s="677"/>
      <c r="PBC78" s="677"/>
      <c r="PBD78" s="677"/>
      <c r="PBE78" s="677"/>
      <c r="PBF78" s="677"/>
      <c r="PBG78" s="677"/>
      <c r="PBH78" s="677"/>
      <c r="PBI78" s="677"/>
      <c r="PBJ78" s="677"/>
      <c r="PBK78" s="677"/>
      <c r="PBL78" s="677"/>
      <c r="PBM78" s="677"/>
      <c r="PBN78" s="677"/>
      <c r="PBO78" s="677"/>
      <c r="PBP78" s="677"/>
      <c r="PBQ78" s="677"/>
      <c r="PBR78" s="677"/>
      <c r="PBS78" s="677"/>
      <c r="PBT78" s="677"/>
      <c r="PBU78" s="677"/>
      <c r="PBV78" s="677"/>
      <c r="PBW78" s="677"/>
      <c r="PBX78" s="677"/>
      <c r="PBY78" s="677"/>
      <c r="PBZ78" s="677"/>
      <c r="PCA78" s="677"/>
      <c r="PCB78" s="677"/>
      <c r="PCC78" s="677"/>
      <c r="PCD78" s="677"/>
      <c r="PCE78" s="677"/>
      <c r="PCF78" s="677"/>
      <c r="PCG78" s="677"/>
      <c r="PCH78" s="677"/>
      <c r="PCI78" s="677"/>
      <c r="PCJ78" s="677"/>
      <c r="PCK78" s="677"/>
      <c r="PCL78" s="677"/>
      <c r="PCM78" s="677"/>
      <c r="PCN78" s="677"/>
      <c r="PCO78" s="677"/>
      <c r="PCP78" s="677"/>
      <c r="PCQ78" s="677"/>
      <c r="PCR78" s="677"/>
      <c r="PCS78" s="677"/>
      <c r="PCT78" s="677"/>
      <c r="PCU78" s="677"/>
      <c r="PCV78" s="677"/>
      <c r="PCW78" s="677"/>
      <c r="PCX78" s="677"/>
      <c r="PCY78" s="677"/>
      <c r="PCZ78" s="677"/>
      <c r="PDA78" s="677"/>
      <c r="PDB78" s="677"/>
      <c r="PDC78" s="677"/>
      <c r="PDD78" s="677"/>
      <c r="PDE78" s="677"/>
      <c r="PDF78" s="677"/>
      <c r="PDG78" s="677"/>
      <c r="PDH78" s="677"/>
      <c r="PDI78" s="677"/>
      <c r="PDJ78" s="677"/>
      <c r="PDK78" s="677"/>
      <c r="PDL78" s="677"/>
      <c r="PDM78" s="677"/>
      <c r="PDN78" s="677"/>
      <c r="PDO78" s="677"/>
      <c r="PDP78" s="677"/>
      <c r="PDQ78" s="677"/>
      <c r="PDR78" s="677"/>
      <c r="PDS78" s="677"/>
      <c r="PDT78" s="677"/>
      <c r="PDU78" s="677"/>
      <c r="PDV78" s="677"/>
      <c r="PDW78" s="677"/>
      <c r="PDX78" s="677"/>
      <c r="PDY78" s="677"/>
      <c r="PDZ78" s="677"/>
      <c r="PEA78" s="677"/>
      <c r="PEB78" s="677"/>
      <c r="PEC78" s="677"/>
      <c r="PED78" s="677"/>
      <c r="PEE78" s="677"/>
      <c r="PEF78" s="677"/>
      <c r="PEG78" s="677"/>
      <c r="PEH78" s="677"/>
      <c r="PEI78" s="677"/>
      <c r="PEJ78" s="677"/>
      <c r="PEK78" s="677"/>
      <c r="PEL78" s="677"/>
      <c r="PEM78" s="677"/>
      <c r="PEN78" s="677"/>
      <c r="PEO78" s="677"/>
      <c r="PEP78" s="677"/>
      <c r="PEQ78" s="677"/>
      <c r="PER78" s="677"/>
      <c r="PES78" s="677"/>
      <c r="PET78" s="677"/>
      <c r="PEU78" s="677"/>
      <c r="PEV78" s="677"/>
      <c r="PEW78" s="677"/>
      <c r="PEX78" s="677"/>
      <c r="PEY78" s="677"/>
      <c r="PEZ78" s="677"/>
      <c r="PFA78" s="677"/>
      <c r="PFB78" s="677"/>
      <c r="PFC78" s="677"/>
      <c r="PFD78" s="677"/>
      <c r="PFE78" s="677"/>
      <c r="PFF78" s="677"/>
      <c r="PFG78" s="677"/>
      <c r="PFH78" s="677"/>
      <c r="PFI78" s="677"/>
      <c r="PFJ78" s="677"/>
      <c r="PFK78" s="677"/>
      <c r="PFL78" s="677"/>
      <c r="PFM78" s="677"/>
      <c r="PFN78" s="677"/>
      <c r="PFO78" s="677"/>
      <c r="PFP78" s="677"/>
      <c r="PFQ78" s="677"/>
      <c r="PFR78" s="677"/>
      <c r="PFS78" s="677"/>
      <c r="PFT78" s="677"/>
      <c r="PFU78" s="677"/>
      <c r="PFV78" s="677"/>
      <c r="PFW78" s="677"/>
      <c r="PFX78" s="677"/>
      <c r="PFY78" s="677"/>
      <c r="PFZ78" s="677"/>
      <c r="PGA78" s="677"/>
      <c r="PGB78" s="677"/>
      <c r="PGC78" s="677"/>
      <c r="PGD78" s="677"/>
      <c r="PGE78" s="677"/>
      <c r="PGF78" s="677"/>
      <c r="PGG78" s="677"/>
      <c r="PGH78" s="677"/>
      <c r="PGI78" s="677"/>
      <c r="PGJ78" s="677"/>
      <c r="PGK78" s="677"/>
      <c r="PGL78" s="677"/>
      <c r="PGM78" s="677"/>
      <c r="PGN78" s="677"/>
      <c r="PGO78" s="677"/>
      <c r="PGP78" s="677"/>
      <c r="PGQ78" s="677"/>
      <c r="PGR78" s="677"/>
      <c r="PGS78" s="677"/>
      <c r="PGT78" s="677"/>
      <c r="PGU78" s="677"/>
      <c r="PGV78" s="677"/>
      <c r="PGW78" s="677"/>
      <c r="PGX78" s="677"/>
      <c r="PGY78" s="677"/>
      <c r="PGZ78" s="677"/>
      <c r="PHA78" s="677"/>
      <c r="PHB78" s="677"/>
      <c r="PHC78" s="677"/>
      <c r="PHD78" s="677"/>
      <c r="PHE78" s="677"/>
      <c r="PHF78" s="677"/>
      <c r="PHG78" s="677"/>
      <c r="PHH78" s="677"/>
      <c r="PHI78" s="677"/>
      <c r="PHJ78" s="677"/>
      <c r="PHK78" s="677"/>
      <c r="PHL78" s="677"/>
      <c r="PHM78" s="677"/>
      <c r="PHN78" s="677"/>
      <c r="PHO78" s="677"/>
      <c r="PHP78" s="677"/>
      <c r="PHQ78" s="677"/>
      <c r="PHR78" s="677"/>
      <c r="PHS78" s="677"/>
      <c r="PHT78" s="677"/>
      <c r="PHU78" s="677"/>
      <c r="PHV78" s="677"/>
      <c r="PHW78" s="677"/>
      <c r="PHX78" s="677"/>
      <c r="PHY78" s="677"/>
      <c r="PHZ78" s="677"/>
      <c r="PIA78" s="677"/>
      <c r="PIB78" s="677"/>
      <c r="PIC78" s="677"/>
      <c r="PID78" s="677"/>
      <c r="PIE78" s="677"/>
      <c r="PIF78" s="677"/>
      <c r="PIG78" s="677"/>
      <c r="PIH78" s="677"/>
      <c r="PII78" s="677"/>
      <c r="PIJ78" s="677"/>
      <c r="PIK78" s="677"/>
      <c r="PIL78" s="677"/>
      <c r="PIM78" s="677"/>
      <c r="PIN78" s="677"/>
      <c r="PIO78" s="677"/>
      <c r="PIP78" s="677"/>
      <c r="PIQ78" s="677"/>
      <c r="PIR78" s="677"/>
      <c r="PIS78" s="677"/>
      <c r="PIT78" s="677"/>
      <c r="PIU78" s="677"/>
      <c r="PIV78" s="677"/>
      <c r="PIW78" s="677"/>
      <c r="PIX78" s="677"/>
      <c r="PIY78" s="677"/>
      <c r="PIZ78" s="677"/>
      <c r="PJA78" s="677"/>
      <c r="PJB78" s="677"/>
      <c r="PJC78" s="677"/>
      <c r="PJD78" s="677"/>
      <c r="PJE78" s="677"/>
      <c r="PJF78" s="677"/>
      <c r="PJG78" s="677"/>
      <c r="PJH78" s="677"/>
      <c r="PJI78" s="677"/>
      <c r="PJJ78" s="677"/>
      <c r="PJK78" s="677"/>
      <c r="PJL78" s="677"/>
      <c r="PJM78" s="677"/>
      <c r="PJN78" s="677"/>
      <c r="PJO78" s="677"/>
      <c r="PJP78" s="677"/>
      <c r="PJQ78" s="677"/>
      <c r="PJR78" s="677"/>
      <c r="PJS78" s="677"/>
      <c r="PJT78" s="677"/>
      <c r="PJU78" s="677"/>
      <c r="PJV78" s="677"/>
      <c r="PJW78" s="677"/>
      <c r="PJX78" s="677"/>
      <c r="PJY78" s="677"/>
      <c r="PJZ78" s="677"/>
      <c r="PKA78" s="677"/>
      <c r="PKB78" s="677"/>
      <c r="PKC78" s="677"/>
      <c r="PKD78" s="677"/>
      <c r="PKE78" s="677"/>
      <c r="PKF78" s="677"/>
      <c r="PKG78" s="677"/>
      <c r="PKH78" s="677"/>
      <c r="PKI78" s="677"/>
      <c r="PKJ78" s="677"/>
      <c r="PKK78" s="677"/>
      <c r="PKL78" s="677"/>
      <c r="PKM78" s="677"/>
      <c r="PKN78" s="677"/>
      <c r="PKO78" s="677"/>
      <c r="PKP78" s="677"/>
      <c r="PKQ78" s="677"/>
      <c r="PKR78" s="677"/>
      <c r="PKS78" s="677"/>
      <c r="PKT78" s="677"/>
      <c r="PKU78" s="677"/>
      <c r="PKV78" s="677"/>
      <c r="PKW78" s="677"/>
      <c r="PKX78" s="677"/>
      <c r="PKY78" s="677"/>
      <c r="PKZ78" s="677"/>
      <c r="PLA78" s="677"/>
      <c r="PLB78" s="677"/>
      <c r="PLC78" s="677"/>
      <c r="PLD78" s="677"/>
      <c r="PLE78" s="677"/>
      <c r="PLF78" s="677"/>
      <c r="PLG78" s="677"/>
      <c r="PLH78" s="677"/>
      <c r="PLI78" s="677"/>
      <c r="PLJ78" s="677"/>
      <c r="PLK78" s="677"/>
      <c r="PLL78" s="677"/>
      <c r="PLM78" s="677"/>
      <c r="PLN78" s="677"/>
      <c r="PLO78" s="677"/>
      <c r="PLP78" s="677"/>
      <c r="PLQ78" s="677"/>
      <c r="PLR78" s="677"/>
      <c r="PLS78" s="677"/>
      <c r="PLT78" s="677"/>
      <c r="PLU78" s="677"/>
      <c r="PLV78" s="677"/>
      <c r="PLW78" s="677"/>
      <c r="PLX78" s="677"/>
      <c r="PLY78" s="677"/>
      <c r="PLZ78" s="677"/>
      <c r="PMA78" s="677"/>
      <c r="PMB78" s="677"/>
      <c r="PMC78" s="677"/>
      <c r="PMD78" s="677"/>
      <c r="PME78" s="677"/>
      <c r="PMF78" s="677"/>
      <c r="PMG78" s="677"/>
      <c r="PMH78" s="677"/>
      <c r="PMI78" s="677"/>
      <c r="PMJ78" s="677"/>
      <c r="PMK78" s="677"/>
      <c r="PML78" s="677"/>
      <c r="PMM78" s="677"/>
      <c r="PMN78" s="677"/>
      <c r="PMO78" s="677"/>
      <c r="PMP78" s="677"/>
      <c r="PMQ78" s="677"/>
      <c r="PMR78" s="677"/>
      <c r="PMS78" s="677"/>
      <c r="PMT78" s="677"/>
      <c r="PMU78" s="677"/>
      <c r="PMV78" s="677"/>
      <c r="PMW78" s="677"/>
      <c r="PMX78" s="677"/>
      <c r="PMY78" s="677"/>
      <c r="PMZ78" s="677"/>
      <c r="PNA78" s="677"/>
      <c r="PNB78" s="677"/>
      <c r="PNC78" s="677"/>
      <c r="PND78" s="677"/>
      <c r="PNE78" s="677"/>
      <c r="PNF78" s="677"/>
      <c r="PNG78" s="677"/>
      <c r="PNH78" s="677"/>
      <c r="PNI78" s="677"/>
      <c r="PNJ78" s="677"/>
      <c r="PNK78" s="677"/>
      <c r="PNL78" s="677"/>
      <c r="PNM78" s="677"/>
      <c r="PNN78" s="677"/>
      <c r="PNO78" s="677"/>
      <c r="PNP78" s="677"/>
      <c r="PNQ78" s="677"/>
      <c r="PNR78" s="677"/>
      <c r="PNS78" s="677"/>
      <c r="PNT78" s="677"/>
      <c r="PNU78" s="677"/>
      <c r="PNV78" s="677"/>
      <c r="PNW78" s="677"/>
      <c r="PNX78" s="677"/>
      <c r="PNY78" s="677"/>
      <c r="PNZ78" s="677"/>
      <c r="POA78" s="677"/>
      <c r="POB78" s="677"/>
      <c r="POC78" s="677"/>
      <c r="POD78" s="677"/>
      <c r="POE78" s="677"/>
      <c r="POF78" s="677"/>
      <c r="POG78" s="677"/>
      <c r="POH78" s="677"/>
      <c r="POI78" s="677"/>
      <c r="POJ78" s="677"/>
      <c r="POK78" s="677"/>
      <c r="POL78" s="677"/>
      <c r="POM78" s="677"/>
      <c r="PON78" s="677"/>
      <c r="POO78" s="677"/>
      <c r="POP78" s="677"/>
      <c r="POQ78" s="677"/>
      <c r="POR78" s="677"/>
      <c r="POS78" s="677"/>
      <c r="POT78" s="677"/>
      <c r="POU78" s="677"/>
      <c r="POV78" s="677"/>
      <c r="POW78" s="677"/>
      <c r="POX78" s="677"/>
      <c r="POY78" s="677"/>
      <c r="POZ78" s="677"/>
      <c r="PPA78" s="677"/>
      <c r="PPB78" s="677"/>
      <c r="PPC78" s="677"/>
      <c r="PPD78" s="677"/>
      <c r="PPE78" s="677"/>
      <c r="PPF78" s="677"/>
      <c r="PPG78" s="677"/>
      <c r="PPH78" s="677"/>
      <c r="PPI78" s="677"/>
      <c r="PPJ78" s="677"/>
      <c r="PPK78" s="677"/>
      <c r="PPL78" s="677"/>
      <c r="PPM78" s="677"/>
      <c r="PPN78" s="677"/>
      <c r="PPO78" s="677"/>
      <c r="PPP78" s="677"/>
      <c r="PPQ78" s="677"/>
      <c r="PPR78" s="677"/>
      <c r="PPS78" s="677"/>
      <c r="PPT78" s="677"/>
      <c r="PPU78" s="677"/>
      <c r="PPV78" s="677"/>
      <c r="PPW78" s="677"/>
      <c r="PPX78" s="677"/>
      <c r="PPY78" s="677"/>
      <c r="PPZ78" s="677"/>
      <c r="PQA78" s="677"/>
      <c r="PQB78" s="677"/>
      <c r="PQC78" s="677"/>
      <c r="PQD78" s="677"/>
      <c r="PQE78" s="677"/>
      <c r="PQF78" s="677"/>
      <c r="PQG78" s="677"/>
      <c r="PQH78" s="677"/>
      <c r="PQI78" s="677"/>
      <c r="PQJ78" s="677"/>
      <c r="PQK78" s="677"/>
      <c r="PQL78" s="677"/>
      <c r="PQM78" s="677"/>
      <c r="PQN78" s="677"/>
      <c r="PQO78" s="677"/>
      <c r="PQP78" s="677"/>
      <c r="PQQ78" s="677"/>
      <c r="PQR78" s="677"/>
      <c r="PQS78" s="677"/>
      <c r="PQT78" s="677"/>
      <c r="PQU78" s="677"/>
      <c r="PQV78" s="677"/>
      <c r="PQW78" s="677"/>
      <c r="PQX78" s="677"/>
      <c r="PQY78" s="677"/>
      <c r="PQZ78" s="677"/>
      <c r="PRA78" s="677"/>
      <c r="PRB78" s="677"/>
      <c r="PRC78" s="677"/>
      <c r="PRD78" s="677"/>
      <c r="PRE78" s="677"/>
      <c r="PRF78" s="677"/>
      <c r="PRG78" s="677"/>
      <c r="PRH78" s="677"/>
      <c r="PRI78" s="677"/>
      <c r="PRJ78" s="677"/>
      <c r="PRK78" s="677"/>
      <c r="PRL78" s="677"/>
      <c r="PRM78" s="677"/>
      <c r="PRN78" s="677"/>
      <c r="PRO78" s="677"/>
      <c r="PRP78" s="677"/>
      <c r="PRQ78" s="677"/>
      <c r="PRR78" s="677"/>
      <c r="PRS78" s="677"/>
      <c r="PRT78" s="677"/>
      <c r="PRU78" s="677"/>
      <c r="PRV78" s="677"/>
      <c r="PRW78" s="677"/>
      <c r="PRX78" s="677"/>
      <c r="PRY78" s="677"/>
      <c r="PRZ78" s="677"/>
      <c r="PSA78" s="677"/>
      <c r="PSB78" s="677"/>
      <c r="PSC78" s="677"/>
      <c r="PSD78" s="677"/>
      <c r="PSE78" s="677"/>
      <c r="PSF78" s="677"/>
      <c r="PSG78" s="677"/>
      <c r="PSH78" s="677"/>
      <c r="PSI78" s="677"/>
      <c r="PSJ78" s="677"/>
      <c r="PSK78" s="677"/>
      <c r="PSL78" s="677"/>
      <c r="PSM78" s="677"/>
      <c r="PSN78" s="677"/>
      <c r="PSO78" s="677"/>
      <c r="PSP78" s="677"/>
      <c r="PSQ78" s="677"/>
      <c r="PSR78" s="677"/>
      <c r="PSS78" s="677"/>
      <c r="PST78" s="677"/>
      <c r="PSU78" s="677"/>
      <c r="PSV78" s="677"/>
      <c r="PSW78" s="677"/>
      <c r="PSX78" s="677"/>
      <c r="PSY78" s="677"/>
      <c r="PSZ78" s="677"/>
      <c r="PTA78" s="677"/>
      <c r="PTB78" s="677"/>
      <c r="PTC78" s="677"/>
      <c r="PTD78" s="677"/>
      <c r="PTE78" s="677"/>
      <c r="PTF78" s="677"/>
      <c r="PTG78" s="677"/>
      <c r="PTH78" s="677"/>
      <c r="PTI78" s="677"/>
      <c r="PTJ78" s="677"/>
      <c r="PTK78" s="677"/>
      <c r="PTL78" s="677"/>
      <c r="PTM78" s="677"/>
      <c r="PTN78" s="677"/>
      <c r="PTO78" s="677"/>
      <c r="PTP78" s="677"/>
      <c r="PTQ78" s="677"/>
      <c r="PTR78" s="677"/>
      <c r="PTS78" s="677"/>
      <c r="PTT78" s="677"/>
      <c r="PTU78" s="677"/>
      <c r="PTV78" s="677"/>
      <c r="PTW78" s="677"/>
      <c r="PTX78" s="677"/>
      <c r="PTY78" s="677"/>
      <c r="PTZ78" s="677"/>
      <c r="PUA78" s="677"/>
      <c r="PUB78" s="677"/>
      <c r="PUC78" s="677"/>
      <c r="PUD78" s="677"/>
      <c r="PUE78" s="677"/>
      <c r="PUF78" s="677"/>
      <c r="PUG78" s="677"/>
      <c r="PUH78" s="677"/>
      <c r="PUI78" s="677"/>
      <c r="PUJ78" s="677"/>
      <c r="PUK78" s="677"/>
      <c r="PUL78" s="677"/>
      <c r="PUM78" s="677"/>
      <c r="PUN78" s="677"/>
      <c r="PUO78" s="677"/>
      <c r="PUP78" s="677"/>
      <c r="PUQ78" s="677"/>
      <c r="PUR78" s="677"/>
      <c r="PUS78" s="677"/>
      <c r="PUT78" s="677"/>
      <c r="PUU78" s="677"/>
      <c r="PUV78" s="677"/>
      <c r="PUW78" s="677"/>
      <c r="PUX78" s="677"/>
      <c r="PUY78" s="677"/>
      <c r="PUZ78" s="677"/>
      <c r="PVA78" s="677"/>
      <c r="PVB78" s="677"/>
      <c r="PVC78" s="677"/>
      <c r="PVD78" s="677"/>
      <c r="PVE78" s="677"/>
      <c r="PVF78" s="677"/>
      <c r="PVG78" s="677"/>
      <c r="PVH78" s="677"/>
      <c r="PVI78" s="677"/>
      <c r="PVJ78" s="677"/>
      <c r="PVK78" s="677"/>
      <c r="PVL78" s="677"/>
      <c r="PVM78" s="677"/>
      <c r="PVN78" s="677"/>
      <c r="PVO78" s="677"/>
      <c r="PVP78" s="677"/>
      <c r="PVQ78" s="677"/>
      <c r="PVR78" s="677"/>
      <c r="PVS78" s="677"/>
      <c r="PVT78" s="677"/>
      <c r="PVU78" s="677"/>
      <c r="PVV78" s="677"/>
      <c r="PVW78" s="677"/>
      <c r="PVX78" s="677"/>
      <c r="PVY78" s="677"/>
      <c r="PVZ78" s="677"/>
      <c r="PWA78" s="677"/>
      <c r="PWB78" s="677"/>
      <c r="PWC78" s="677"/>
      <c r="PWD78" s="677"/>
      <c r="PWE78" s="677"/>
      <c r="PWF78" s="677"/>
      <c r="PWG78" s="677"/>
      <c r="PWH78" s="677"/>
      <c r="PWI78" s="677"/>
      <c r="PWJ78" s="677"/>
      <c r="PWK78" s="677"/>
      <c r="PWL78" s="677"/>
      <c r="PWM78" s="677"/>
      <c r="PWN78" s="677"/>
      <c r="PWO78" s="677"/>
      <c r="PWP78" s="677"/>
      <c r="PWQ78" s="677"/>
      <c r="PWR78" s="677"/>
      <c r="PWS78" s="677"/>
      <c r="PWT78" s="677"/>
      <c r="PWU78" s="677"/>
      <c r="PWV78" s="677"/>
      <c r="PWW78" s="677"/>
      <c r="PWX78" s="677"/>
      <c r="PWY78" s="677"/>
      <c r="PWZ78" s="677"/>
      <c r="PXA78" s="677"/>
      <c r="PXB78" s="677"/>
      <c r="PXC78" s="677"/>
      <c r="PXD78" s="677"/>
      <c r="PXE78" s="677"/>
      <c r="PXF78" s="677"/>
      <c r="PXG78" s="677"/>
      <c r="PXH78" s="677"/>
      <c r="PXI78" s="677"/>
      <c r="PXJ78" s="677"/>
      <c r="PXK78" s="677"/>
      <c r="PXL78" s="677"/>
      <c r="PXM78" s="677"/>
      <c r="PXN78" s="677"/>
      <c r="PXO78" s="677"/>
      <c r="PXP78" s="677"/>
      <c r="PXQ78" s="677"/>
      <c r="PXR78" s="677"/>
      <c r="PXS78" s="677"/>
      <c r="PXT78" s="677"/>
      <c r="PXU78" s="677"/>
      <c r="PXV78" s="677"/>
      <c r="PXW78" s="677"/>
      <c r="PXX78" s="677"/>
      <c r="PXY78" s="677"/>
      <c r="PXZ78" s="677"/>
      <c r="PYA78" s="677"/>
      <c r="PYB78" s="677"/>
      <c r="PYC78" s="677"/>
      <c r="PYD78" s="677"/>
      <c r="PYE78" s="677"/>
      <c r="PYF78" s="677"/>
      <c r="PYG78" s="677"/>
      <c r="PYH78" s="677"/>
      <c r="PYI78" s="677"/>
      <c r="PYJ78" s="677"/>
      <c r="PYK78" s="677"/>
      <c r="PYL78" s="677"/>
      <c r="PYM78" s="677"/>
      <c r="PYN78" s="677"/>
      <c r="PYO78" s="677"/>
      <c r="PYP78" s="677"/>
      <c r="PYQ78" s="677"/>
      <c r="PYR78" s="677"/>
      <c r="PYS78" s="677"/>
      <c r="PYT78" s="677"/>
      <c r="PYU78" s="677"/>
      <c r="PYV78" s="677"/>
      <c r="PYW78" s="677"/>
      <c r="PYX78" s="677"/>
      <c r="PYY78" s="677"/>
      <c r="PYZ78" s="677"/>
      <c r="PZA78" s="677"/>
      <c r="PZB78" s="677"/>
      <c r="PZC78" s="677"/>
      <c r="PZD78" s="677"/>
      <c r="PZE78" s="677"/>
      <c r="PZF78" s="677"/>
      <c r="PZG78" s="677"/>
      <c r="PZH78" s="677"/>
      <c r="PZI78" s="677"/>
      <c r="PZJ78" s="677"/>
      <c r="PZK78" s="677"/>
      <c r="PZL78" s="677"/>
      <c r="PZM78" s="677"/>
      <c r="PZN78" s="677"/>
      <c r="PZO78" s="677"/>
      <c r="PZP78" s="677"/>
      <c r="PZQ78" s="677"/>
      <c r="PZR78" s="677"/>
      <c r="PZS78" s="677"/>
      <c r="PZT78" s="677"/>
      <c r="PZU78" s="677"/>
      <c r="PZV78" s="677"/>
      <c r="PZW78" s="677"/>
      <c r="PZX78" s="677"/>
      <c r="PZY78" s="677"/>
      <c r="PZZ78" s="677"/>
      <c r="QAA78" s="677"/>
      <c r="QAB78" s="677"/>
      <c r="QAC78" s="677"/>
      <c r="QAD78" s="677"/>
      <c r="QAE78" s="677"/>
      <c r="QAF78" s="677"/>
      <c r="QAG78" s="677"/>
      <c r="QAH78" s="677"/>
      <c r="QAI78" s="677"/>
      <c r="QAJ78" s="677"/>
      <c r="QAK78" s="677"/>
      <c r="QAL78" s="677"/>
      <c r="QAM78" s="677"/>
      <c r="QAN78" s="677"/>
      <c r="QAO78" s="677"/>
      <c r="QAP78" s="677"/>
      <c r="QAQ78" s="677"/>
      <c r="QAR78" s="677"/>
      <c r="QAS78" s="677"/>
      <c r="QAT78" s="677"/>
      <c r="QAU78" s="677"/>
      <c r="QAV78" s="677"/>
      <c r="QAW78" s="677"/>
      <c r="QAX78" s="677"/>
      <c r="QAY78" s="677"/>
      <c r="QAZ78" s="677"/>
      <c r="QBA78" s="677"/>
      <c r="QBB78" s="677"/>
      <c r="QBC78" s="677"/>
      <c r="QBD78" s="677"/>
      <c r="QBE78" s="677"/>
      <c r="QBF78" s="677"/>
      <c r="QBG78" s="677"/>
      <c r="QBH78" s="677"/>
      <c r="QBI78" s="677"/>
      <c r="QBJ78" s="677"/>
      <c r="QBK78" s="677"/>
      <c r="QBL78" s="677"/>
      <c r="QBM78" s="677"/>
      <c r="QBN78" s="677"/>
      <c r="QBO78" s="677"/>
      <c r="QBP78" s="677"/>
      <c r="QBQ78" s="677"/>
      <c r="QBR78" s="677"/>
      <c r="QBS78" s="677"/>
      <c r="QBT78" s="677"/>
      <c r="QBU78" s="677"/>
      <c r="QBV78" s="677"/>
      <c r="QBW78" s="677"/>
      <c r="QBX78" s="677"/>
      <c r="QBY78" s="677"/>
      <c r="QBZ78" s="677"/>
      <c r="QCA78" s="677"/>
      <c r="QCB78" s="677"/>
      <c r="QCC78" s="677"/>
      <c r="QCD78" s="677"/>
      <c r="QCE78" s="677"/>
      <c r="QCF78" s="677"/>
      <c r="QCG78" s="677"/>
      <c r="QCH78" s="677"/>
      <c r="QCI78" s="677"/>
      <c r="QCJ78" s="677"/>
      <c r="QCK78" s="677"/>
      <c r="QCL78" s="677"/>
      <c r="QCM78" s="677"/>
      <c r="QCN78" s="677"/>
      <c r="QCO78" s="677"/>
      <c r="QCP78" s="677"/>
      <c r="QCQ78" s="677"/>
      <c r="QCR78" s="677"/>
      <c r="QCS78" s="677"/>
      <c r="QCT78" s="677"/>
      <c r="QCU78" s="677"/>
      <c r="QCV78" s="677"/>
      <c r="QCW78" s="677"/>
      <c r="QCX78" s="677"/>
      <c r="QCY78" s="677"/>
      <c r="QCZ78" s="677"/>
      <c r="QDA78" s="677"/>
      <c r="QDB78" s="677"/>
      <c r="QDC78" s="677"/>
      <c r="QDD78" s="677"/>
      <c r="QDE78" s="677"/>
      <c r="QDF78" s="677"/>
      <c r="QDG78" s="677"/>
      <c r="QDH78" s="677"/>
      <c r="QDI78" s="677"/>
      <c r="QDJ78" s="677"/>
      <c r="QDK78" s="677"/>
      <c r="QDL78" s="677"/>
      <c r="QDM78" s="677"/>
      <c r="QDN78" s="677"/>
      <c r="QDO78" s="677"/>
      <c r="QDP78" s="677"/>
      <c r="QDQ78" s="677"/>
      <c r="QDR78" s="677"/>
      <c r="QDS78" s="677"/>
      <c r="QDT78" s="677"/>
      <c r="QDU78" s="677"/>
      <c r="QDV78" s="677"/>
      <c r="QDW78" s="677"/>
      <c r="QDX78" s="677"/>
      <c r="QDY78" s="677"/>
      <c r="QDZ78" s="677"/>
      <c r="QEA78" s="677"/>
      <c r="QEB78" s="677"/>
      <c r="QEC78" s="677"/>
      <c r="QED78" s="677"/>
      <c r="QEE78" s="677"/>
      <c r="QEF78" s="677"/>
      <c r="QEG78" s="677"/>
      <c r="QEH78" s="677"/>
      <c r="QEI78" s="677"/>
      <c r="QEJ78" s="677"/>
      <c r="QEK78" s="677"/>
      <c r="QEL78" s="677"/>
      <c r="QEM78" s="677"/>
      <c r="QEN78" s="677"/>
      <c r="QEO78" s="677"/>
      <c r="QEP78" s="677"/>
      <c r="QEQ78" s="677"/>
      <c r="QER78" s="677"/>
      <c r="QES78" s="677"/>
      <c r="QET78" s="677"/>
      <c r="QEU78" s="677"/>
      <c r="QEV78" s="677"/>
      <c r="QEW78" s="677"/>
      <c r="QEX78" s="677"/>
      <c r="QEY78" s="677"/>
      <c r="QEZ78" s="677"/>
      <c r="QFA78" s="677"/>
      <c r="QFB78" s="677"/>
      <c r="QFC78" s="677"/>
      <c r="QFD78" s="677"/>
      <c r="QFE78" s="677"/>
      <c r="QFF78" s="677"/>
      <c r="QFG78" s="677"/>
      <c r="QFH78" s="677"/>
      <c r="QFI78" s="677"/>
      <c r="QFJ78" s="677"/>
      <c r="QFK78" s="677"/>
      <c r="QFL78" s="677"/>
      <c r="QFM78" s="677"/>
      <c r="QFN78" s="677"/>
      <c r="QFO78" s="677"/>
      <c r="QFP78" s="677"/>
      <c r="QFQ78" s="677"/>
      <c r="QFR78" s="677"/>
      <c r="QFS78" s="677"/>
      <c r="QFT78" s="677"/>
      <c r="QFU78" s="677"/>
      <c r="QFV78" s="677"/>
      <c r="QFW78" s="677"/>
      <c r="QFX78" s="677"/>
      <c r="QFY78" s="677"/>
      <c r="QFZ78" s="677"/>
      <c r="QGA78" s="677"/>
      <c r="QGB78" s="677"/>
      <c r="QGC78" s="677"/>
      <c r="QGD78" s="677"/>
      <c r="QGE78" s="677"/>
      <c r="QGF78" s="677"/>
      <c r="QGG78" s="677"/>
      <c r="QGH78" s="677"/>
      <c r="QGI78" s="677"/>
      <c r="QGJ78" s="677"/>
      <c r="QGK78" s="677"/>
      <c r="QGL78" s="677"/>
      <c r="QGM78" s="677"/>
      <c r="QGN78" s="677"/>
      <c r="QGO78" s="677"/>
      <c r="QGP78" s="677"/>
      <c r="QGQ78" s="677"/>
      <c r="QGR78" s="677"/>
      <c r="QGS78" s="677"/>
      <c r="QGT78" s="677"/>
      <c r="QGU78" s="677"/>
      <c r="QGV78" s="677"/>
      <c r="QGW78" s="677"/>
      <c r="QGX78" s="677"/>
      <c r="QGY78" s="677"/>
      <c r="QGZ78" s="677"/>
      <c r="QHA78" s="677"/>
      <c r="QHB78" s="677"/>
      <c r="QHC78" s="677"/>
      <c r="QHD78" s="677"/>
      <c r="QHE78" s="677"/>
      <c r="QHF78" s="677"/>
      <c r="QHG78" s="677"/>
      <c r="QHH78" s="677"/>
      <c r="QHI78" s="677"/>
      <c r="QHJ78" s="677"/>
      <c r="QHK78" s="677"/>
      <c r="QHL78" s="677"/>
      <c r="QHM78" s="677"/>
      <c r="QHN78" s="677"/>
      <c r="QHO78" s="677"/>
      <c r="QHP78" s="677"/>
      <c r="QHQ78" s="677"/>
      <c r="QHR78" s="677"/>
      <c r="QHS78" s="677"/>
      <c r="QHT78" s="677"/>
      <c r="QHU78" s="677"/>
      <c r="QHV78" s="677"/>
      <c r="QHW78" s="677"/>
      <c r="QHX78" s="677"/>
      <c r="QHY78" s="677"/>
      <c r="QHZ78" s="677"/>
      <c r="QIA78" s="677"/>
      <c r="QIB78" s="677"/>
      <c r="QIC78" s="677"/>
      <c r="QID78" s="677"/>
      <c r="QIE78" s="677"/>
      <c r="QIF78" s="677"/>
      <c r="QIG78" s="677"/>
      <c r="QIH78" s="677"/>
      <c r="QII78" s="677"/>
      <c r="QIJ78" s="677"/>
      <c r="QIK78" s="677"/>
      <c r="QIL78" s="677"/>
      <c r="QIM78" s="677"/>
      <c r="QIN78" s="677"/>
      <c r="QIO78" s="677"/>
      <c r="QIP78" s="677"/>
      <c r="QIQ78" s="677"/>
      <c r="QIR78" s="677"/>
      <c r="QIS78" s="677"/>
      <c r="QIT78" s="677"/>
      <c r="QIU78" s="677"/>
      <c r="QIV78" s="677"/>
      <c r="QIW78" s="677"/>
      <c r="QIX78" s="677"/>
      <c r="QIY78" s="677"/>
      <c r="QIZ78" s="677"/>
      <c r="QJA78" s="677"/>
      <c r="QJB78" s="677"/>
      <c r="QJC78" s="677"/>
      <c r="QJD78" s="677"/>
      <c r="QJE78" s="677"/>
      <c r="QJF78" s="677"/>
      <c r="QJG78" s="677"/>
      <c r="QJH78" s="677"/>
      <c r="QJI78" s="677"/>
      <c r="QJJ78" s="677"/>
      <c r="QJK78" s="677"/>
      <c r="QJL78" s="677"/>
      <c r="QJM78" s="677"/>
      <c r="QJN78" s="677"/>
      <c r="QJO78" s="677"/>
      <c r="QJP78" s="677"/>
      <c r="QJQ78" s="677"/>
      <c r="QJR78" s="677"/>
      <c r="QJS78" s="677"/>
      <c r="QJT78" s="677"/>
      <c r="QJU78" s="677"/>
      <c r="QJV78" s="677"/>
      <c r="QJW78" s="677"/>
      <c r="QJX78" s="677"/>
      <c r="QJY78" s="677"/>
      <c r="QJZ78" s="677"/>
      <c r="QKA78" s="677"/>
      <c r="QKB78" s="677"/>
      <c r="QKC78" s="677"/>
      <c r="QKD78" s="677"/>
      <c r="QKE78" s="677"/>
      <c r="QKF78" s="677"/>
      <c r="QKG78" s="677"/>
      <c r="QKH78" s="677"/>
      <c r="QKI78" s="677"/>
      <c r="QKJ78" s="677"/>
      <c r="QKK78" s="677"/>
      <c r="QKL78" s="677"/>
      <c r="QKM78" s="677"/>
      <c r="QKN78" s="677"/>
      <c r="QKO78" s="677"/>
      <c r="QKP78" s="677"/>
      <c r="QKQ78" s="677"/>
      <c r="QKR78" s="677"/>
      <c r="QKS78" s="677"/>
      <c r="QKT78" s="677"/>
      <c r="QKU78" s="677"/>
      <c r="QKV78" s="677"/>
      <c r="QKW78" s="677"/>
      <c r="QKX78" s="677"/>
      <c r="QKY78" s="677"/>
      <c r="QKZ78" s="677"/>
      <c r="QLA78" s="677"/>
      <c r="QLB78" s="677"/>
      <c r="QLC78" s="677"/>
      <c r="QLD78" s="677"/>
      <c r="QLE78" s="677"/>
      <c r="QLF78" s="677"/>
      <c r="QLG78" s="677"/>
      <c r="QLH78" s="677"/>
      <c r="QLI78" s="677"/>
      <c r="QLJ78" s="677"/>
      <c r="QLK78" s="677"/>
      <c r="QLL78" s="677"/>
      <c r="QLM78" s="677"/>
      <c r="QLN78" s="677"/>
      <c r="QLO78" s="677"/>
      <c r="QLP78" s="677"/>
      <c r="QLQ78" s="677"/>
      <c r="QLR78" s="677"/>
      <c r="QLS78" s="677"/>
      <c r="QLT78" s="677"/>
      <c r="QLU78" s="677"/>
      <c r="QLV78" s="677"/>
      <c r="QLW78" s="677"/>
      <c r="QLX78" s="677"/>
      <c r="QLY78" s="677"/>
      <c r="QLZ78" s="677"/>
      <c r="QMA78" s="677"/>
      <c r="QMB78" s="677"/>
      <c r="QMC78" s="677"/>
      <c r="QMD78" s="677"/>
      <c r="QME78" s="677"/>
      <c r="QMF78" s="677"/>
      <c r="QMG78" s="677"/>
      <c r="QMH78" s="677"/>
      <c r="QMI78" s="677"/>
      <c r="QMJ78" s="677"/>
      <c r="QMK78" s="677"/>
      <c r="QML78" s="677"/>
      <c r="QMM78" s="677"/>
      <c r="QMN78" s="677"/>
      <c r="QMO78" s="677"/>
      <c r="QMP78" s="677"/>
      <c r="QMQ78" s="677"/>
      <c r="QMR78" s="677"/>
      <c r="QMS78" s="677"/>
      <c r="QMT78" s="677"/>
      <c r="QMU78" s="677"/>
      <c r="QMV78" s="677"/>
      <c r="QMW78" s="677"/>
      <c r="QMX78" s="677"/>
      <c r="QMY78" s="677"/>
      <c r="QMZ78" s="677"/>
      <c r="QNA78" s="677"/>
      <c r="QNB78" s="677"/>
      <c r="QNC78" s="677"/>
      <c r="QND78" s="677"/>
      <c r="QNE78" s="677"/>
      <c r="QNF78" s="677"/>
      <c r="QNG78" s="677"/>
      <c r="QNH78" s="677"/>
      <c r="QNI78" s="677"/>
      <c r="QNJ78" s="677"/>
      <c r="QNK78" s="677"/>
      <c r="QNL78" s="677"/>
      <c r="QNM78" s="677"/>
      <c r="QNN78" s="677"/>
      <c r="QNO78" s="677"/>
      <c r="QNP78" s="677"/>
      <c r="QNQ78" s="677"/>
      <c r="QNR78" s="677"/>
      <c r="QNS78" s="677"/>
      <c r="QNT78" s="677"/>
      <c r="QNU78" s="677"/>
      <c r="QNV78" s="677"/>
      <c r="QNW78" s="677"/>
      <c r="QNX78" s="677"/>
      <c r="QNY78" s="677"/>
      <c r="QNZ78" s="677"/>
      <c r="QOA78" s="677"/>
      <c r="QOB78" s="677"/>
      <c r="QOC78" s="677"/>
      <c r="QOD78" s="677"/>
      <c r="QOE78" s="677"/>
      <c r="QOF78" s="677"/>
      <c r="QOG78" s="677"/>
      <c r="QOH78" s="677"/>
      <c r="QOI78" s="677"/>
      <c r="QOJ78" s="677"/>
      <c r="QOK78" s="677"/>
      <c r="QOL78" s="677"/>
      <c r="QOM78" s="677"/>
      <c r="QON78" s="677"/>
      <c r="QOO78" s="677"/>
      <c r="QOP78" s="677"/>
      <c r="QOQ78" s="677"/>
      <c r="QOR78" s="677"/>
      <c r="QOS78" s="677"/>
      <c r="QOT78" s="677"/>
      <c r="QOU78" s="677"/>
      <c r="QOV78" s="677"/>
      <c r="QOW78" s="677"/>
      <c r="QOX78" s="677"/>
      <c r="QOY78" s="677"/>
      <c r="QOZ78" s="677"/>
      <c r="QPA78" s="677"/>
      <c r="QPB78" s="677"/>
      <c r="QPC78" s="677"/>
      <c r="QPD78" s="677"/>
      <c r="QPE78" s="677"/>
      <c r="QPF78" s="677"/>
      <c r="QPG78" s="677"/>
      <c r="QPH78" s="677"/>
      <c r="QPI78" s="677"/>
      <c r="QPJ78" s="677"/>
      <c r="QPK78" s="677"/>
      <c r="QPL78" s="677"/>
      <c r="QPM78" s="677"/>
      <c r="QPN78" s="677"/>
      <c r="QPO78" s="677"/>
      <c r="QPP78" s="677"/>
      <c r="QPQ78" s="677"/>
      <c r="QPR78" s="677"/>
      <c r="QPS78" s="677"/>
      <c r="QPT78" s="677"/>
      <c r="QPU78" s="677"/>
      <c r="QPV78" s="677"/>
      <c r="QPW78" s="677"/>
      <c r="QPX78" s="677"/>
      <c r="QPY78" s="677"/>
      <c r="QPZ78" s="677"/>
      <c r="QQA78" s="677"/>
      <c r="QQB78" s="677"/>
      <c r="QQC78" s="677"/>
      <c r="QQD78" s="677"/>
      <c r="QQE78" s="677"/>
      <c r="QQF78" s="677"/>
      <c r="QQG78" s="677"/>
      <c r="QQH78" s="677"/>
      <c r="QQI78" s="677"/>
      <c r="QQJ78" s="677"/>
      <c r="QQK78" s="677"/>
      <c r="QQL78" s="677"/>
      <c r="QQM78" s="677"/>
      <c r="QQN78" s="677"/>
      <c r="QQO78" s="677"/>
      <c r="QQP78" s="677"/>
      <c r="QQQ78" s="677"/>
      <c r="QQR78" s="677"/>
      <c r="QQS78" s="677"/>
      <c r="QQT78" s="677"/>
      <c r="QQU78" s="677"/>
      <c r="QQV78" s="677"/>
      <c r="QQW78" s="677"/>
      <c r="QQX78" s="677"/>
      <c r="QQY78" s="677"/>
      <c r="QQZ78" s="677"/>
      <c r="QRA78" s="677"/>
      <c r="QRB78" s="677"/>
      <c r="QRC78" s="677"/>
      <c r="QRD78" s="677"/>
      <c r="QRE78" s="677"/>
      <c r="QRF78" s="677"/>
      <c r="QRG78" s="677"/>
      <c r="QRH78" s="677"/>
      <c r="QRI78" s="677"/>
      <c r="QRJ78" s="677"/>
      <c r="QRK78" s="677"/>
      <c r="QRL78" s="677"/>
      <c r="QRM78" s="677"/>
      <c r="QRN78" s="677"/>
      <c r="QRO78" s="677"/>
      <c r="QRP78" s="677"/>
      <c r="QRQ78" s="677"/>
      <c r="QRR78" s="677"/>
      <c r="QRS78" s="677"/>
      <c r="QRT78" s="677"/>
      <c r="QRU78" s="677"/>
      <c r="QRV78" s="677"/>
      <c r="QRW78" s="677"/>
      <c r="QRX78" s="677"/>
      <c r="QRY78" s="677"/>
      <c r="QRZ78" s="677"/>
      <c r="QSA78" s="677"/>
      <c r="QSB78" s="677"/>
      <c r="QSC78" s="677"/>
      <c r="QSD78" s="677"/>
      <c r="QSE78" s="677"/>
      <c r="QSF78" s="677"/>
      <c r="QSG78" s="677"/>
      <c r="QSH78" s="677"/>
      <c r="QSI78" s="677"/>
      <c r="QSJ78" s="677"/>
      <c r="QSK78" s="677"/>
      <c r="QSL78" s="677"/>
      <c r="QSM78" s="677"/>
      <c r="QSN78" s="677"/>
      <c r="QSO78" s="677"/>
      <c r="QSP78" s="677"/>
      <c r="QSQ78" s="677"/>
      <c r="QSR78" s="677"/>
      <c r="QSS78" s="677"/>
      <c r="QST78" s="677"/>
      <c r="QSU78" s="677"/>
      <c r="QSV78" s="677"/>
      <c r="QSW78" s="677"/>
      <c r="QSX78" s="677"/>
      <c r="QSY78" s="677"/>
      <c r="QSZ78" s="677"/>
      <c r="QTA78" s="677"/>
      <c r="QTB78" s="677"/>
      <c r="QTC78" s="677"/>
      <c r="QTD78" s="677"/>
      <c r="QTE78" s="677"/>
      <c r="QTF78" s="677"/>
      <c r="QTG78" s="677"/>
      <c r="QTH78" s="677"/>
      <c r="QTI78" s="677"/>
      <c r="QTJ78" s="677"/>
      <c r="QTK78" s="677"/>
      <c r="QTL78" s="677"/>
      <c r="QTM78" s="677"/>
      <c r="QTN78" s="677"/>
      <c r="QTO78" s="677"/>
      <c r="QTP78" s="677"/>
      <c r="QTQ78" s="677"/>
      <c r="QTR78" s="677"/>
      <c r="QTS78" s="677"/>
      <c r="QTT78" s="677"/>
      <c r="QTU78" s="677"/>
      <c r="QTV78" s="677"/>
      <c r="QTW78" s="677"/>
      <c r="QTX78" s="677"/>
      <c r="QTY78" s="677"/>
      <c r="QTZ78" s="677"/>
      <c r="QUA78" s="677"/>
      <c r="QUB78" s="677"/>
      <c r="QUC78" s="677"/>
      <c r="QUD78" s="677"/>
      <c r="QUE78" s="677"/>
      <c r="QUF78" s="677"/>
      <c r="QUG78" s="677"/>
      <c r="QUH78" s="677"/>
      <c r="QUI78" s="677"/>
      <c r="QUJ78" s="677"/>
      <c r="QUK78" s="677"/>
      <c r="QUL78" s="677"/>
      <c r="QUM78" s="677"/>
      <c r="QUN78" s="677"/>
      <c r="QUO78" s="677"/>
      <c r="QUP78" s="677"/>
      <c r="QUQ78" s="677"/>
      <c r="QUR78" s="677"/>
      <c r="QUS78" s="677"/>
      <c r="QUT78" s="677"/>
      <c r="QUU78" s="677"/>
      <c r="QUV78" s="677"/>
      <c r="QUW78" s="677"/>
      <c r="QUX78" s="677"/>
      <c r="QUY78" s="677"/>
      <c r="QUZ78" s="677"/>
      <c r="QVA78" s="677"/>
      <c r="QVB78" s="677"/>
      <c r="QVC78" s="677"/>
      <c r="QVD78" s="677"/>
      <c r="QVE78" s="677"/>
      <c r="QVF78" s="677"/>
      <c r="QVG78" s="677"/>
      <c r="QVH78" s="677"/>
      <c r="QVI78" s="677"/>
      <c r="QVJ78" s="677"/>
      <c r="QVK78" s="677"/>
      <c r="QVL78" s="677"/>
      <c r="QVM78" s="677"/>
      <c r="QVN78" s="677"/>
      <c r="QVO78" s="677"/>
      <c r="QVP78" s="677"/>
      <c r="QVQ78" s="677"/>
      <c r="QVR78" s="677"/>
      <c r="QVS78" s="677"/>
      <c r="QVT78" s="677"/>
      <c r="QVU78" s="677"/>
      <c r="QVV78" s="677"/>
      <c r="QVW78" s="677"/>
      <c r="QVX78" s="677"/>
      <c r="QVY78" s="677"/>
      <c r="QVZ78" s="677"/>
      <c r="QWA78" s="677"/>
      <c r="QWB78" s="677"/>
      <c r="QWC78" s="677"/>
      <c r="QWD78" s="677"/>
      <c r="QWE78" s="677"/>
      <c r="QWF78" s="677"/>
      <c r="QWG78" s="677"/>
      <c r="QWH78" s="677"/>
      <c r="QWI78" s="677"/>
      <c r="QWJ78" s="677"/>
      <c r="QWK78" s="677"/>
      <c r="QWL78" s="677"/>
      <c r="QWM78" s="677"/>
      <c r="QWN78" s="677"/>
      <c r="QWO78" s="677"/>
      <c r="QWP78" s="677"/>
      <c r="QWQ78" s="677"/>
      <c r="QWR78" s="677"/>
      <c r="QWS78" s="677"/>
      <c r="QWT78" s="677"/>
      <c r="QWU78" s="677"/>
      <c r="QWV78" s="677"/>
      <c r="QWW78" s="677"/>
      <c r="QWX78" s="677"/>
      <c r="QWY78" s="677"/>
      <c r="QWZ78" s="677"/>
      <c r="QXA78" s="677"/>
      <c r="QXB78" s="677"/>
      <c r="QXC78" s="677"/>
      <c r="QXD78" s="677"/>
      <c r="QXE78" s="677"/>
      <c r="QXF78" s="677"/>
      <c r="QXG78" s="677"/>
      <c r="QXH78" s="677"/>
      <c r="QXI78" s="677"/>
      <c r="QXJ78" s="677"/>
      <c r="QXK78" s="677"/>
      <c r="QXL78" s="677"/>
      <c r="QXM78" s="677"/>
      <c r="QXN78" s="677"/>
      <c r="QXO78" s="677"/>
      <c r="QXP78" s="677"/>
      <c r="QXQ78" s="677"/>
      <c r="QXR78" s="677"/>
      <c r="QXS78" s="677"/>
      <c r="QXT78" s="677"/>
      <c r="QXU78" s="677"/>
      <c r="QXV78" s="677"/>
      <c r="QXW78" s="677"/>
      <c r="QXX78" s="677"/>
      <c r="QXY78" s="677"/>
      <c r="QXZ78" s="677"/>
      <c r="QYA78" s="677"/>
      <c r="QYB78" s="677"/>
      <c r="QYC78" s="677"/>
      <c r="QYD78" s="677"/>
      <c r="QYE78" s="677"/>
      <c r="QYF78" s="677"/>
      <c r="QYG78" s="677"/>
      <c r="QYH78" s="677"/>
      <c r="QYI78" s="677"/>
      <c r="QYJ78" s="677"/>
      <c r="QYK78" s="677"/>
      <c r="QYL78" s="677"/>
      <c r="QYM78" s="677"/>
      <c r="QYN78" s="677"/>
      <c r="QYO78" s="677"/>
      <c r="QYP78" s="677"/>
      <c r="QYQ78" s="677"/>
      <c r="QYR78" s="677"/>
      <c r="QYS78" s="677"/>
      <c r="QYT78" s="677"/>
      <c r="QYU78" s="677"/>
      <c r="QYV78" s="677"/>
      <c r="QYW78" s="677"/>
      <c r="QYX78" s="677"/>
      <c r="QYY78" s="677"/>
      <c r="QYZ78" s="677"/>
      <c r="QZA78" s="677"/>
      <c r="QZB78" s="677"/>
      <c r="QZC78" s="677"/>
      <c r="QZD78" s="677"/>
      <c r="QZE78" s="677"/>
      <c r="QZF78" s="677"/>
      <c r="QZG78" s="677"/>
      <c r="QZH78" s="677"/>
      <c r="QZI78" s="677"/>
      <c r="QZJ78" s="677"/>
      <c r="QZK78" s="677"/>
      <c r="QZL78" s="677"/>
      <c r="QZM78" s="677"/>
      <c r="QZN78" s="677"/>
      <c r="QZO78" s="677"/>
      <c r="QZP78" s="677"/>
      <c r="QZQ78" s="677"/>
      <c r="QZR78" s="677"/>
      <c r="QZS78" s="677"/>
      <c r="QZT78" s="677"/>
      <c r="QZU78" s="677"/>
      <c r="QZV78" s="677"/>
      <c r="QZW78" s="677"/>
      <c r="QZX78" s="677"/>
      <c r="QZY78" s="677"/>
      <c r="QZZ78" s="677"/>
      <c r="RAA78" s="677"/>
      <c r="RAB78" s="677"/>
      <c r="RAC78" s="677"/>
      <c r="RAD78" s="677"/>
      <c r="RAE78" s="677"/>
      <c r="RAF78" s="677"/>
      <c r="RAG78" s="677"/>
      <c r="RAH78" s="677"/>
      <c r="RAI78" s="677"/>
      <c r="RAJ78" s="677"/>
      <c r="RAK78" s="677"/>
      <c r="RAL78" s="677"/>
      <c r="RAM78" s="677"/>
      <c r="RAN78" s="677"/>
      <c r="RAO78" s="677"/>
      <c r="RAP78" s="677"/>
      <c r="RAQ78" s="677"/>
      <c r="RAR78" s="677"/>
      <c r="RAS78" s="677"/>
      <c r="RAT78" s="677"/>
      <c r="RAU78" s="677"/>
      <c r="RAV78" s="677"/>
      <c r="RAW78" s="677"/>
      <c r="RAX78" s="677"/>
      <c r="RAY78" s="677"/>
      <c r="RAZ78" s="677"/>
      <c r="RBA78" s="677"/>
      <c r="RBB78" s="677"/>
      <c r="RBC78" s="677"/>
      <c r="RBD78" s="677"/>
      <c r="RBE78" s="677"/>
      <c r="RBF78" s="677"/>
      <c r="RBG78" s="677"/>
      <c r="RBH78" s="677"/>
      <c r="RBI78" s="677"/>
      <c r="RBJ78" s="677"/>
      <c r="RBK78" s="677"/>
      <c r="RBL78" s="677"/>
      <c r="RBM78" s="677"/>
      <c r="RBN78" s="677"/>
      <c r="RBO78" s="677"/>
      <c r="RBP78" s="677"/>
      <c r="RBQ78" s="677"/>
      <c r="RBR78" s="677"/>
      <c r="RBS78" s="677"/>
      <c r="RBT78" s="677"/>
      <c r="RBU78" s="677"/>
      <c r="RBV78" s="677"/>
      <c r="RBW78" s="677"/>
      <c r="RBX78" s="677"/>
      <c r="RBY78" s="677"/>
      <c r="RBZ78" s="677"/>
      <c r="RCA78" s="677"/>
      <c r="RCB78" s="677"/>
      <c r="RCC78" s="677"/>
      <c r="RCD78" s="677"/>
      <c r="RCE78" s="677"/>
      <c r="RCF78" s="677"/>
      <c r="RCG78" s="677"/>
      <c r="RCH78" s="677"/>
      <c r="RCI78" s="677"/>
      <c r="RCJ78" s="677"/>
      <c r="RCK78" s="677"/>
      <c r="RCL78" s="677"/>
      <c r="RCM78" s="677"/>
      <c r="RCN78" s="677"/>
      <c r="RCO78" s="677"/>
      <c r="RCP78" s="677"/>
      <c r="RCQ78" s="677"/>
      <c r="RCR78" s="677"/>
      <c r="RCS78" s="677"/>
      <c r="RCT78" s="677"/>
      <c r="RCU78" s="677"/>
      <c r="RCV78" s="677"/>
      <c r="RCW78" s="677"/>
      <c r="RCX78" s="677"/>
      <c r="RCY78" s="677"/>
      <c r="RCZ78" s="677"/>
      <c r="RDA78" s="677"/>
      <c r="RDB78" s="677"/>
      <c r="RDC78" s="677"/>
      <c r="RDD78" s="677"/>
      <c r="RDE78" s="677"/>
      <c r="RDF78" s="677"/>
      <c r="RDG78" s="677"/>
      <c r="RDH78" s="677"/>
      <c r="RDI78" s="677"/>
      <c r="RDJ78" s="677"/>
      <c r="RDK78" s="677"/>
      <c r="RDL78" s="677"/>
      <c r="RDM78" s="677"/>
      <c r="RDN78" s="677"/>
      <c r="RDO78" s="677"/>
      <c r="RDP78" s="677"/>
      <c r="RDQ78" s="677"/>
      <c r="RDR78" s="677"/>
      <c r="RDS78" s="677"/>
      <c r="RDT78" s="677"/>
      <c r="RDU78" s="677"/>
      <c r="RDV78" s="677"/>
      <c r="RDW78" s="677"/>
      <c r="RDX78" s="677"/>
      <c r="RDY78" s="677"/>
      <c r="RDZ78" s="677"/>
      <c r="REA78" s="677"/>
      <c r="REB78" s="677"/>
      <c r="REC78" s="677"/>
      <c r="RED78" s="677"/>
      <c r="REE78" s="677"/>
      <c r="REF78" s="677"/>
      <c r="REG78" s="677"/>
      <c r="REH78" s="677"/>
      <c r="REI78" s="677"/>
      <c r="REJ78" s="677"/>
      <c r="REK78" s="677"/>
      <c r="REL78" s="677"/>
      <c r="REM78" s="677"/>
      <c r="REN78" s="677"/>
      <c r="REO78" s="677"/>
      <c r="REP78" s="677"/>
      <c r="REQ78" s="677"/>
      <c r="RER78" s="677"/>
      <c r="RES78" s="677"/>
      <c r="RET78" s="677"/>
      <c r="REU78" s="677"/>
      <c r="REV78" s="677"/>
      <c r="REW78" s="677"/>
      <c r="REX78" s="677"/>
      <c r="REY78" s="677"/>
      <c r="REZ78" s="677"/>
      <c r="RFA78" s="677"/>
      <c r="RFB78" s="677"/>
      <c r="RFC78" s="677"/>
      <c r="RFD78" s="677"/>
      <c r="RFE78" s="677"/>
      <c r="RFF78" s="677"/>
      <c r="RFG78" s="677"/>
      <c r="RFH78" s="677"/>
      <c r="RFI78" s="677"/>
      <c r="RFJ78" s="677"/>
      <c r="RFK78" s="677"/>
      <c r="RFL78" s="677"/>
      <c r="RFM78" s="677"/>
      <c r="RFN78" s="677"/>
      <c r="RFO78" s="677"/>
      <c r="RFP78" s="677"/>
      <c r="RFQ78" s="677"/>
      <c r="RFR78" s="677"/>
      <c r="RFS78" s="677"/>
      <c r="RFT78" s="677"/>
      <c r="RFU78" s="677"/>
      <c r="RFV78" s="677"/>
      <c r="RFW78" s="677"/>
      <c r="RFX78" s="677"/>
      <c r="RFY78" s="677"/>
      <c r="RFZ78" s="677"/>
      <c r="RGA78" s="677"/>
      <c r="RGB78" s="677"/>
      <c r="RGC78" s="677"/>
      <c r="RGD78" s="677"/>
      <c r="RGE78" s="677"/>
      <c r="RGF78" s="677"/>
      <c r="RGG78" s="677"/>
      <c r="RGH78" s="677"/>
      <c r="RGI78" s="677"/>
      <c r="RGJ78" s="677"/>
      <c r="RGK78" s="677"/>
      <c r="RGL78" s="677"/>
      <c r="RGM78" s="677"/>
      <c r="RGN78" s="677"/>
      <c r="RGO78" s="677"/>
      <c r="RGP78" s="677"/>
      <c r="RGQ78" s="677"/>
      <c r="RGR78" s="677"/>
      <c r="RGS78" s="677"/>
      <c r="RGT78" s="677"/>
      <c r="RGU78" s="677"/>
      <c r="RGV78" s="677"/>
      <c r="RGW78" s="677"/>
      <c r="RGX78" s="677"/>
      <c r="RGY78" s="677"/>
      <c r="RGZ78" s="677"/>
      <c r="RHA78" s="677"/>
      <c r="RHB78" s="677"/>
      <c r="RHC78" s="677"/>
      <c r="RHD78" s="677"/>
      <c r="RHE78" s="677"/>
      <c r="RHF78" s="677"/>
      <c r="RHG78" s="677"/>
      <c r="RHH78" s="677"/>
      <c r="RHI78" s="677"/>
      <c r="RHJ78" s="677"/>
      <c r="RHK78" s="677"/>
      <c r="RHL78" s="677"/>
      <c r="RHM78" s="677"/>
      <c r="RHN78" s="677"/>
      <c r="RHO78" s="677"/>
      <c r="RHP78" s="677"/>
      <c r="RHQ78" s="677"/>
      <c r="RHR78" s="677"/>
      <c r="RHS78" s="677"/>
      <c r="RHT78" s="677"/>
      <c r="RHU78" s="677"/>
      <c r="RHV78" s="677"/>
      <c r="RHW78" s="677"/>
      <c r="RHX78" s="677"/>
      <c r="RHY78" s="677"/>
      <c r="RHZ78" s="677"/>
      <c r="RIA78" s="677"/>
      <c r="RIB78" s="677"/>
      <c r="RIC78" s="677"/>
      <c r="RID78" s="677"/>
      <c r="RIE78" s="677"/>
      <c r="RIF78" s="677"/>
      <c r="RIG78" s="677"/>
      <c r="RIH78" s="677"/>
      <c r="RII78" s="677"/>
      <c r="RIJ78" s="677"/>
      <c r="RIK78" s="677"/>
      <c r="RIL78" s="677"/>
      <c r="RIM78" s="677"/>
      <c r="RIN78" s="677"/>
      <c r="RIO78" s="677"/>
      <c r="RIP78" s="677"/>
      <c r="RIQ78" s="677"/>
      <c r="RIR78" s="677"/>
      <c r="RIS78" s="677"/>
      <c r="RIT78" s="677"/>
      <c r="RIU78" s="677"/>
      <c r="RIV78" s="677"/>
      <c r="RIW78" s="677"/>
      <c r="RIX78" s="677"/>
      <c r="RIY78" s="677"/>
      <c r="RIZ78" s="677"/>
      <c r="RJA78" s="677"/>
      <c r="RJB78" s="677"/>
      <c r="RJC78" s="677"/>
      <c r="RJD78" s="677"/>
      <c r="RJE78" s="677"/>
      <c r="RJF78" s="677"/>
      <c r="RJG78" s="677"/>
      <c r="RJH78" s="677"/>
      <c r="RJI78" s="677"/>
      <c r="RJJ78" s="677"/>
      <c r="RJK78" s="677"/>
      <c r="RJL78" s="677"/>
      <c r="RJM78" s="677"/>
      <c r="RJN78" s="677"/>
      <c r="RJO78" s="677"/>
      <c r="RJP78" s="677"/>
      <c r="RJQ78" s="677"/>
      <c r="RJR78" s="677"/>
      <c r="RJS78" s="677"/>
      <c r="RJT78" s="677"/>
      <c r="RJU78" s="677"/>
      <c r="RJV78" s="677"/>
      <c r="RJW78" s="677"/>
      <c r="RJX78" s="677"/>
      <c r="RJY78" s="677"/>
      <c r="RJZ78" s="677"/>
      <c r="RKA78" s="677"/>
      <c r="RKB78" s="677"/>
      <c r="RKC78" s="677"/>
      <c r="RKD78" s="677"/>
      <c r="RKE78" s="677"/>
      <c r="RKF78" s="677"/>
      <c r="RKG78" s="677"/>
      <c r="RKH78" s="677"/>
      <c r="RKI78" s="677"/>
      <c r="RKJ78" s="677"/>
      <c r="RKK78" s="677"/>
      <c r="RKL78" s="677"/>
      <c r="RKM78" s="677"/>
      <c r="RKN78" s="677"/>
      <c r="RKO78" s="677"/>
      <c r="RKP78" s="677"/>
      <c r="RKQ78" s="677"/>
      <c r="RKR78" s="677"/>
      <c r="RKS78" s="677"/>
      <c r="RKT78" s="677"/>
      <c r="RKU78" s="677"/>
      <c r="RKV78" s="677"/>
      <c r="RKW78" s="677"/>
      <c r="RKX78" s="677"/>
      <c r="RKY78" s="677"/>
      <c r="RKZ78" s="677"/>
      <c r="RLA78" s="677"/>
      <c r="RLB78" s="677"/>
      <c r="RLC78" s="677"/>
      <c r="RLD78" s="677"/>
      <c r="RLE78" s="677"/>
      <c r="RLF78" s="677"/>
      <c r="RLG78" s="677"/>
      <c r="RLH78" s="677"/>
      <c r="RLI78" s="677"/>
      <c r="RLJ78" s="677"/>
      <c r="RLK78" s="677"/>
      <c r="RLL78" s="677"/>
      <c r="RLM78" s="677"/>
      <c r="RLN78" s="677"/>
      <c r="RLO78" s="677"/>
      <c r="RLP78" s="677"/>
      <c r="RLQ78" s="677"/>
      <c r="RLR78" s="677"/>
      <c r="RLS78" s="677"/>
      <c r="RLT78" s="677"/>
      <c r="RLU78" s="677"/>
      <c r="RLV78" s="677"/>
      <c r="RLW78" s="677"/>
      <c r="RLX78" s="677"/>
      <c r="RLY78" s="677"/>
      <c r="RLZ78" s="677"/>
      <c r="RMA78" s="677"/>
      <c r="RMB78" s="677"/>
      <c r="RMC78" s="677"/>
      <c r="RMD78" s="677"/>
      <c r="RME78" s="677"/>
      <c r="RMF78" s="677"/>
      <c r="RMG78" s="677"/>
      <c r="RMH78" s="677"/>
      <c r="RMI78" s="677"/>
      <c r="RMJ78" s="677"/>
      <c r="RMK78" s="677"/>
      <c r="RML78" s="677"/>
      <c r="RMM78" s="677"/>
      <c r="RMN78" s="677"/>
      <c r="RMO78" s="677"/>
      <c r="RMP78" s="677"/>
      <c r="RMQ78" s="677"/>
      <c r="RMR78" s="677"/>
      <c r="RMS78" s="677"/>
      <c r="RMT78" s="677"/>
      <c r="RMU78" s="677"/>
      <c r="RMV78" s="677"/>
      <c r="RMW78" s="677"/>
      <c r="RMX78" s="677"/>
      <c r="RMY78" s="677"/>
      <c r="RMZ78" s="677"/>
      <c r="RNA78" s="677"/>
      <c r="RNB78" s="677"/>
      <c r="RNC78" s="677"/>
      <c r="RND78" s="677"/>
      <c r="RNE78" s="677"/>
      <c r="RNF78" s="677"/>
      <c r="RNG78" s="677"/>
      <c r="RNH78" s="677"/>
      <c r="RNI78" s="677"/>
      <c r="RNJ78" s="677"/>
      <c r="RNK78" s="677"/>
      <c r="RNL78" s="677"/>
      <c r="RNM78" s="677"/>
      <c r="RNN78" s="677"/>
      <c r="RNO78" s="677"/>
      <c r="RNP78" s="677"/>
      <c r="RNQ78" s="677"/>
      <c r="RNR78" s="677"/>
      <c r="RNS78" s="677"/>
      <c r="RNT78" s="677"/>
      <c r="RNU78" s="677"/>
      <c r="RNV78" s="677"/>
      <c r="RNW78" s="677"/>
      <c r="RNX78" s="677"/>
      <c r="RNY78" s="677"/>
      <c r="RNZ78" s="677"/>
      <c r="ROA78" s="677"/>
      <c r="ROB78" s="677"/>
      <c r="ROC78" s="677"/>
      <c r="ROD78" s="677"/>
      <c r="ROE78" s="677"/>
      <c r="ROF78" s="677"/>
      <c r="ROG78" s="677"/>
      <c r="ROH78" s="677"/>
      <c r="ROI78" s="677"/>
      <c r="ROJ78" s="677"/>
      <c r="ROK78" s="677"/>
      <c r="ROL78" s="677"/>
      <c r="ROM78" s="677"/>
      <c r="RON78" s="677"/>
      <c r="ROO78" s="677"/>
      <c r="ROP78" s="677"/>
      <c r="ROQ78" s="677"/>
      <c r="ROR78" s="677"/>
      <c r="ROS78" s="677"/>
      <c r="ROT78" s="677"/>
      <c r="ROU78" s="677"/>
      <c r="ROV78" s="677"/>
      <c r="ROW78" s="677"/>
      <c r="ROX78" s="677"/>
      <c r="ROY78" s="677"/>
      <c r="ROZ78" s="677"/>
      <c r="RPA78" s="677"/>
      <c r="RPB78" s="677"/>
      <c r="RPC78" s="677"/>
      <c r="RPD78" s="677"/>
      <c r="RPE78" s="677"/>
      <c r="RPF78" s="677"/>
      <c r="RPG78" s="677"/>
      <c r="RPH78" s="677"/>
      <c r="RPI78" s="677"/>
      <c r="RPJ78" s="677"/>
      <c r="RPK78" s="677"/>
      <c r="RPL78" s="677"/>
      <c r="RPM78" s="677"/>
      <c r="RPN78" s="677"/>
      <c r="RPO78" s="677"/>
      <c r="RPP78" s="677"/>
      <c r="RPQ78" s="677"/>
      <c r="RPR78" s="677"/>
      <c r="RPS78" s="677"/>
      <c r="RPT78" s="677"/>
      <c r="RPU78" s="677"/>
      <c r="RPV78" s="677"/>
      <c r="RPW78" s="677"/>
      <c r="RPX78" s="677"/>
      <c r="RPY78" s="677"/>
      <c r="RPZ78" s="677"/>
      <c r="RQA78" s="677"/>
      <c r="RQB78" s="677"/>
      <c r="RQC78" s="677"/>
      <c r="RQD78" s="677"/>
      <c r="RQE78" s="677"/>
      <c r="RQF78" s="677"/>
      <c r="RQG78" s="677"/>
      <c r="RQH78" s="677"/>
      <c r="RQI78" s="677"/>
      <c r="RQJ78" s="677"/>
      <c r="RQK78" s="677"/>
      <c r="RQL78" s="677"/>
      <c r="RQM78" s="677"/>
      <c r="RQN78" s="677"/>
      <c r="RQO78" s="677"/>
      <c r="RQP78" s="677"/>
      <c r="RQQ78" s="677"/>
      <c r="RQR78" s="677"/>
      <c r="RQS78" s="677"/>
      <c r="RQT78" s="677"/>
      <c r="RQU78" s="677"/>
      <c r="RQV78" s="677"/>
      <c r="RQW78" s="677"/>
      <c r="RQX78" s="677"/>
      <c r="RQY78" s="677"/>
      <c r="RQZ78" s="677"/>
      <c r="RRA78" s="677"/>
      <c r="RRB78" s="677"/>
      <c r="RRC78" s="677"/>
      <c r="RRD78" s="677"/>
      <c r="RRE78" s="677"/>
      <c r="RRF78" s="677"/>
      <c r="RRG78" s="677"/>
      <c r="RRH78" s="677"/>
      <c r="RRI78" s="677"/>
      <c r="RRJ78" s="677"/>
      <c r="RRK78" s="677"/>
      <c r="RRL78" s="677"/>
      <c r="RRM78" s="677"/>
      <c r="RRN78" s="677"/>
      <c r="RRO78" s="677"/>
      <c r="RRP78" s="677"/>
      <c r="RRQ78" s="677"/>
      <c r="RRR78" s="677"/>
      <c r="RRS78" s="677"/>
      <c r="RRT78" s="677"/>
      <c r="RRU78" s="677"/>
      <c r="RRV78" s="677"/>
      <c r="RRW78" s="677"/>
      <c r="RRX78" s="677"/>
      <c r="RRY78" s="677"/>
      <c r="RRZ78" s="677"/>
      <c r="RSA78" s="677"/>
      <c r="RSB78" s="677"/>
      <c r="RSC78" s="677"/>
      <c r="RSD78" s="677"/>
      <c r="RSE78" s="677"/>
      <c r="RSF78" s="677"/>
      <c r="RSG78" s="677"/>
      <c r="RSH78" s="677"/>
      <c r="RSI78" s="677"/>
      <c r="RSJ78" s="677"/>
      <c r="RSK78" s="677"/>
      <c r="RSL78" s="677"/>
      <c r="RSM78" s="677"/>
      <c r="RSN78" s="677"/>
      <c r="RSO78" s="677"/>
      <c r="RSP78" s="677"/>
      <c r="RSQ78" s="677"/>
      <c r="RSR78" s="677"/>
      <c r="RSS78" s="677"/>
      <c r="RST78" s="677"/>
      <c r="RSU78" s="677"/>
      <c r="RSV78" s="677"/>
      <c r="RSW78" s="677"/>
      <c r="RSX78" s="677"/>
      <c r="RSY78" s="677"/>
      <c r="RSZ78" s="677"/>
      <c r="RTA78" s="677"/>
      <c r="RTB78" s="677"/>
      <c r="RTC78" s="677"/>
      <c r="RTD78" s="677"/>
      <c r="RTE78" s="677"/>
      <c r="RTF78" s="677"/>
      <c r="RTG78" s="677"/>
      <c r="RTH78" s="677"/>
      <c r="RTI78" s="677"/>
      <c r="RTJ78" s="677"/>
      <c r="RTK78" s="677"/>
      <c r="RTL78" s="677"/>
      <c r="RTM78" s="677"/>
      <c r="RTN78" s="677"/>
      <c r="RTO78" s="677"/>
      <c r="RTP78" s="677"/>
      <c r="RTQ78" s="677"/>
      <c r="RTR78" s="677"/>
      <c r="RTS78" s="677"/>
      <c r="RTT78" s="677"/>
      <c r="RTU78" s="677"/>
      <c r="RTV78" s="677"/>
      <c r="RTW78" s="677"/>
      <c r="RTX78" s="677"/>
      <c r="RTY78" s="677"/>
      <c r="RTZ78" s="677"/>
      <c r="RUA78" s="677"/>
      <c r="RUB78" s="677"/>
      <c r="RUC78" s="677"/>
      <c r="RUD78" s="677"/>
      <c r="RUE78" s="677"/>
      <c r="RUF78" s="677"/>
      <c r="RUG78" s="677"/>
      <c r="RUH78" s="677"/>
      <c r="RUI78" s="677"/>
      <c r="RUJ78" s="677"/>
      <c r="RUK78" s="677"/>
      <c r="RUL78" s="677"/>
      <c r="RUM78" s="677"/>
      <c r="RUN78" s="677"/>
      <c r="RUO78" s="677"/>
      <c r="RUP78" s="677"/>
      <c r="RUQ78" s="677"/>
      <c r="RUR78" s="677"/>
      <c r="RUS78" s="677"/>
      <c r="RUT78" s="677"/>
      <c r="RUU78" s="677"/>
      <c r="RUV78" s="677"/>
      <c r="RUW78" s="677"/>
      <c r="RUX78" s="677"/>
      <c r="RUY78" s="677"/>
      <c r="RUZ78" s="677"/>
      <c r="RVA78" s="677"/>
      <c r="RVB78" s="677"/>
      <c r="RVC78" s="677"/>
      <c r="RVD78" s="677"/>
      <c r="RVE78" s="677"/>
      <c r="RVF78" s="677"/>
      <c r="RVG78" s="677"/>
      <c r="RVH78" s="677"/>
      <c r="RVI78" s="677"/>
      <c r="RVJ78" s="677"/>
      <c r="RVK78" s="677"/>
      <c r="RVL78" s="677"/>
      <c r="RVM78" s="677"/>
      <c r="RVN78" s="677"/>
      <c r="RVO78" s="677"/>
      <c r="RVP78" s="677"/>
      <c r="RVQ78" s="677"/>
      <c r="RVR78" s="677"/>
      <c r="RVS78" s="677"/>
      <c r="RVT78" s="677"/>
      <c r="RVU78" s="677"/>
      <c r="RVV78" s="677"/>
      <c r="RVW78" s="677"/>
      <c r="RVX78" s="677"/>
      <c r="RVY78" s="677"/>
      <c r="RVZ78" s="677"/>
      <c r="RWA78" s="677"/>
      <c r="RWB78" s="677"/>
      <c r="RWC78" s="677"/>
      <c r="RWD78" s="677"/>
      <c r="RWE78" s="677"/>
      <c r="RWF78" s="677"/>
      <c r="RWG78" s="677"/>
      <c r="RWH78" s="677"/>
      <c r="RWI78" s="677"/>
      <c r="RWJ78" s="677"/>
      <c r="RWK78" s="677"/>
      <c r="RWL78" s="677"/>
      <c r="RWM78" s="677"/>
      <c r="RWN78" s="677"/>
      <c r="RWO78" s="677"/>
      <c r="RWP78" s="677"/>
      <c r="RWQ78" s="677"/>
      <c r="RWR78" s="677"/>
      <c r="RWS78" s="677"/>
      <c r="RWT78" s="677"/>
      <c r="RWU78" s="677"/>
      <c r="RWV78" s="677"/>
      <c r="RWW78" s="677"/>
      <c r="RWX78" s="677"/>
      <c r="RWY78" s="677"/>
      <c r="RWZ78" s="677"/>
      <c r="RXA78" s="677"/>
      <c r="RXB78" s="677"/>
      <c r="RXC78" s="677"/>
      <c r="RXD78" s="677"/>
      <c r="RXE78" s="677"/>
      <c r="RXF78" s="677"/>
      <c r="RXG78" s="677"/>
      <c r="RXH78" s="677"/>
      <c r="RXI78" s="677"/>
      <c r="RXJ78" s="677"/>
      <c r="RXK78" s="677"/>
      <c r="RXL78" s="677"/>
      <c r="RXM78" s="677"/>
      <c r="RXN78" s="677"/>
      <c r="RXO78" s="677"/>
      <c r="RXP78" s="677"/>
      <c r="RXQ78" s="677"/>
      <c r="RXR78" s="677"/>
      <c r="RXS78" s="677"/>
      <c r="RXT78" s="677"/>
      <c r="RXU78" s="677"/>
      <c r="RXV78" s="677"/>
      <c r="RXW78" s="677"/>
      <c r="RXX78" s="677"/>
      <c r="RXY78" s="677"/>
      <c r="RXZ78" s="677"/>
      <c r="RYA78" s="677"/>
      <c r="RYB78" s="677"/>
      <c r="RYC78" s="677"/>
      <c r="RYD78" s="677"/>
      <c r="RYE78" s="677"/>
      <c r="RYF78" s="677"/>
      <c r="RYG78" s="677"/>
      <c r="RYH78" s="677"/>
      <c r="RYI78" s="677"/>
      <c r="RYJ78" s="677"/>
      <c r="RYK78" s="677"/>
      <c r="RYL78" s="677"/>
      <c r="RYM78" s="677"/>
      <c r="RYN78" s="677"/>
      <c r="RYO78" s="677"/>
      <c r="RYP78" s="677"/>
      <c r="RYQ78" s="677"/>
      <c r="RYR78" s="677"/>
      <c r="RYS78" s="677"/>
      <c r="RYT78" s="677"/>
      <c r="RYU78" s="677"/>
      <c r="RYV78" s="677"/>
      <c r="RYW78" s="677"/>
      <c r="RYX78" s="677"/>
      <c r="RYY78" s="677"/>
      <c r="RYZ78" s="677"/>
      <c r="RZA78" s="677"/>
      <c r="RZB78" s="677"/>
      <c r="RZC78" s="677"/>
      <c r="RZD78" s="677"/>
      <c r="RZE78" s="677"/>
      <c r="RZF78" s="677"/>
      <c r="RZG78" s="677"/>
      <c r="RZH78" s="677"/>
      <c r="RZI78" s="677"/>
      <c r="RZJ78" s="677"/>
      <c r="RZK78" s="677"/>
      <c r="RZL78" s="677"/>
      <c r="RZM78" s="677"/>
      <c r="RZN78" s="677"/>
      <c r="RZO78" s="677"/>
      <c r="RZP78" s="677"/>
      <c r="RZQ78" s="677"/>
      <c r="RZR78" s="677"/>
      <c r="RZS78" s="677"/>
      <c r="RZT78" s="677"/>
      <c r="RZU78" s="677"/>
      <c r="RZV78" s="677"/>
      <c r="RZW78" s="677"/>
      <c r="RZX78" s="677"/>
      <c r="RZY78" s="677"/>
      <c r="RZZ78" s="677"/>
      <c r="SAA78" s="677"/>
      <c r="SAB78" s="677"/>
      <c r="SAC78" s="677"/>
      <c r="SAD78" s="677"/>
      <c r="SAE78" s="677"/>
      <c r="SAF78" s="677"/>
      <c r="SAG78" s="677"/>
      <c r="SAH78" s="677"/>
      <c r="SAI78" s="677"/>
      <c r="SAJ78" s="677"/>
      <c r="SAK78" s="677"/>
      <c r="SAL78" s="677"/>
      <c r="SAM78" s="677"/>
      <c r="SAN78" s="677"/>
      <c r="SAO78" s="677"/>
      <c r="SAP78" s="677"/>
      <c r="SAQ78" s="677"/>
      <c r="SAR78" s="677"/>
      <c r="SAS78" s="677"/>
      <c r="SAT78" s="677"/>
      <c r="SAU78" s="677"/>
      <c r="SAV78" s="677"/>
      <c r="SAW78" s="677"/>
      <c r="SAX78" s="677"/>
      <c r="SAY78" s="677"/>
      <c r="SAZ78" s="677"/>
      <c r="SBA78" s="677"/>
      <c r="SBB78" s="677"/>
      <c r="SBC78" s="677"/>
      <c r="SBD78" s="677"/>
      <c r="SBE78" s="677"/>
      <c r="SBF78" s="677"/>
      <c r="SBG78" s="677"/>
      <c r="SBH78" s="677"/>
      <c r="SBI78" s="677"/>
      <c r="SBJ78" s="677"/>
      <c r="SBK78" s="677"/>
      <c r="SBL78" s="677"/>
      <c r="SBM78" s="677"/>
      <c r="SBN78" s="677"/>
      <c r="SBO78" s="677"/>
      <c r="SBP78" s="677"/>
      <c r="SBQ78" s="677"/>
      <c r="SBR78" s="677"/>
      <c r="SBS78" s="677"/>
      <c r="SBT78" s="677"/>
      <c r="SBU78" s="677"/>
      <c r="SBV78" s="677"/>
      <c r="SBW78" s="677"/>
      <c r="SBX78" s="677"/>
      <c r="SBY78" s="677"/>
      <c r="SBZ78" s="677"/>
      <c r="SCA78" s="677"/>
      <c r="SCB78" s="677"/>
      <c r="SCC78" s="677"/>
      <c r="SCD78" s="677"/>
      <c r="SCE78" s="677"/>
      <c r="SCF78" s="677"/>
      <c r="SCG78" s="677"/>
      <c r="SCH78" s="677"/>
      <c r="SCI78" s="677"/>
      <c r="SCJ78" s="677"/>
      <c r="SCK78" s="677"/>
      <c r="SCL78" s="677"/>
      <c r="SCM78" s="677"/>
      <c r="SCN78" s="677"/>
      <c r="SCO78" s="677"/>
      <c r="SCP78" s="677"/>
      <c r="SCQ78" s="677"/>
      <c r="SCR78" s="677"/>
      <c r="SCS78" s="677"/>
      <c r="SCT78" s="677"/>
      <c r="SCU78" s="677"/>
      <c r="SCV78" s="677"/>
      <c r="SCW78" s="677"/>
      <c r="SCX78" s="677"/>
      <c r="SCY78" s="677"/>
      <c r="SCZ78" s="677"/>
      <c r="SDA78" s="677"/>
      <c r="SDB78" s="677"/>
      <c r="SDC78" s="677"/>
      <c r="SDD78" s="677"/>
      <c r="SDE78" s="677"/>
      <c r="SDF78" s="677"/>
      <c r="SDG78" s="677"/>
      <c r="SDH78" s="677"/>
      <c r="SDI78" s="677"/>
      <c r="SDJ78" s="677"/>
      <c r="SDK78" s="677"/>
      <c r="SDL78" s="677"/>
      <c r="SDM78" s="677"/>
      <c r="SDN78" s="677"/>
      <c r="SDO78" s="677"/>
      <c r="SDP78" s="677"/>
      <c r="SDQ78" s="677"/>
      <c r="SDR78" s="677"/>
      <c r="SDS78" s="677"/>
      <c r="SDT78" s="677"/>
      <c r="SDU78" s="677"/>
      <c r="SDV78" s="677"/>
      <c r="SDW78" s="677"/>
      <c r="SDX78" s="677"/>
      <c r="SDY78" s="677"/>
      <c r="SDZ78" s="677"/>
      <c r="SEA78" s="677"/>
      <c r="SEB78" s="677"/>
      <c r="SEC78" s="677"/>
      <c r="SED78" s="677"/>
      <c r="SEE78" s="677"/>
      <c r="SEF78" s="677"/>
      <c r="SEG78" s="677"/>
      <c r="SEH78" s="677"/>
      <c r="SEI78" s="677"/>
      <c r="SEJ78" s="677"/>
      <c r="SEK78" s="677"/>
      <c r="SEL78" s="677"/>
      <c r="SEM78" s="677"/>
      <c r="SEN78" s="677"/>
      <c r="SEO78" s="677"/>
      <c r="SEP78" s="677"/>
      <c r="SEQ78" s="677"/>
      <c r="SER78" s="677"/>
      <c r="SES78" s="677"/>
      <c r="SET78" s="677"/>
      <c r="SEU78" s="677"/>
      <c r="SEV78" s="677"/>
      <c r="SEW78" s="677"/>
      <c r="SEX78" s="677"/>
      <c r="SEY78" s="677"/>
      <c r="SEZ78" s="677"/>
      <c r="SFA78" s="677"/>
      <c r="SFB78" s="677"/>
      <c r="SFC78" s="677"/>
      <c r="SFD78" s="677"/>
      <c r="SFE78" s="677"/>
      <c r="SFF78" s="677"/>
      <c r="SFG78" s="677"/>
      <c r="SFH78" s="677"/>
      <c r="SFI78" s="677"/>
      <c r="SFJ78" s="677"/>
      <c r="SFK78" s="677"/>
      <c r="SFL78" s="677"/>
      <c r="SFM78" s="677"/>
      <c r="SFN78" s="677"/>
      <c r="SFO78" s="677"/>
      <c r="SFP78" s="677"/>
      <c r="SFQ78" s="677"/>
      <c r="SFR78" s="677"/>
      <c r="SFS78" s="677"/>
      <c r="SFT78" s="677"/>
      <c r="SFU78" s="677"/>
      <c r="SFV78" s="677"/>
      <c r="SFW78" s="677"/>
      <c r="SFX78" s="677"/>
      <c r="SFY78" s="677"/>
      <c r="SFZ78" s="677"/>
      <c r="SGA78" s="677"/>
      <c r="SGB78" s="677"/>
      <c r="SGC78" s="677"/>
      <c r="SGD78" s="677"/>
      <c r="SGE78" s="677"/>
      <c r="SGF78" s="677"/>
      <c r="SGG78" s="677"/>
      <c r="SGH78" s="677"/>
      <c r="SGI78" s="677"/>
      <c r="SGJ78" s="677"/>
      <c r="SGK78" s="677"/>
      <c r="SGL78" s="677"/>
      <c r="SGM78" s="677"/>
      <c r="SGN78" s="677"/>
      <c r="SGO78" s="677"/>
      <c r="SGP78" s="677"/>
      <c r="SGQ78" s="677"/>
      <c r="SGR78" s="677"/>
      <c r="SGS78" s="677"/>
      <c r="SGT78" s="677"/>
      <c r="SGU78" s="677"/>
      <c r="SGV78" s="677"/>
      <c r="SGW78" s="677"/>
      <c r="SGX78" s="677"/>
      <c r="SGY78" s="677"/>
      <c r="SGZ78" s="677"/>
      <c r="SHA78" s="677"/>
      <c r="SHB78" s="677"/>
      <c r="SHC78" s="677"/>
      <c r="SHD78" s="677"/>
      <c r="SHE78" s="677"/>
      <c r="SHF78" s="677"/>
      <c r="SHG78" s="677"/>
      <c r="SHH78" s="677"/>
      <c r="SHI78" s="677"/>
      <c r="SHJ78" s="677"/>
      <c r="SHK78" s="677"/>
      <c r="SHL78" s="677"/>
      <c r="SHM78" s="677"/>
      <c r="SHN78" s="677"/>
      <c r="SHO78" s="677"/>
      <c r="SHP78" s="677"/>
      <c r="SHQ78" s="677"/>
      <c r="SHR78" s="677"/>
      <c r="SHS78" s="677"/>
      <c r="SHT78" s="677"/>
      <c r="SHU78" s="677"/>
      <c r="SHV78" s="677"/>
      <c r="SHW78" s="677"/>
      <c r="SHX78" s="677"/>
      <c r="SHY78" s="677"/>
      <c r="SHZ78" s="677"/>
      <c r="SIA78" s="677"/>
      <c r="SIB78" s="677"/>
      <c r="SIC78" s="677"/>
      <c r="SID78" s="677"/>
      <c r="SIE78" s="677"/>
      <c r="SIF78" s="677"/>
      <c r="SIG78" s="677"/>
      <c r="SIH78" s="677"/>
      <c r="SII78" s="677"/>
      <c r="SIJ78" s="677"/>
      <c r="SIK78" s="677"/>
      <c r="SIL78" s="677"/>
      <c r="SIM78" s="677"/>
      <c r="SIN78" s="677"/>
      <c r="SIO78" s="677"/>
      <c r="SIP78" s="677"/>
      <c r="SIQ78" s="677"/>
      <c r="SIR78" s="677"/>
      <c r="SIS78" s="677"/>
      <c r="SIT78" s="677"/>
      <c r="SIU78" s="677"/>
      <c r="SIV78" s="677"/>
      <c r="SIW78" s="677"/>
      <c r="SIX78" s="677"/>
      <c r="SIY78" s="677"/>
      <c r="SIZ78" s="677"/>
      <c r="SJA78" s="677"/>
      <c r="SJB78" s="677"/>
      <c r="SJC78" s="677"/>
      <c r="SJD78" s="677"/>
      <c r="SJE78" s="677"/>
      <c r="SJF78" s="677"/>
      <c r="SJG78" s="677"/>
      <c r="SJH78" s="677"/>
      <c r="SJI78" s="677"/>
      <c r="SJJ78" s="677"/>
      <c r="SJK78" s="677"/>
      <c r="SJL78" s="677"/>
      <c r="SJM78" s="677"/>
      <c r="SJN78" s="677"/>
      <c r="SJO78" s="677"/>
      <c r="SJP78" s="677"/>
      <c r="SJQ78" s="677"/>
      <c r="SJR78" s="677"/>
      <c r="SJS78" s="677"/>
      <c r="SJT78" s="677"/>
      <c r="SJU78" s="677"/>
      <c r="SJV78" s="677"/>
      <c r="SJW78" s="677"/>
      <c r="SJX78" s="677"/>
      <c r="SJY78" s="677"/>
      <c r="SJZ78" s="677"/>
      <c r="SKA78" s="677"/>
      <c r="SKB78" s="677"/>
      <c r="SKC78" s="677"/>
      <c r="SKD78" s="677"/>
      <c r="SKE78" s="677"/>
      <c r="SKF78" s="677"/>
      <c r="SKG78" s="677"/>
      <c r="SKH78" s="677"/>
      <c r="SKI78" s="677"/>
      <c r="SKJ78" s="677"/>
      <c r="SKK78" s="677"/>
      <c r="SKL78" s="677"/>
      <c r="SKM78" s="677"/>
      <c r="SKN78" s="677"/>
      <c r="SKO78" s="677"/>
      <c r="SKP78" s="677"/>
      <c r="SKQ78" s="677"/>
      <c r="SKR78" s="677"/>
      <c r="SKS78" s="677"/>
      <c r="SKT78" s="677"/>
      <c r="SKU78" s="677"/>
      <c r="SKV78" s="677"/>
      <c r="SKW78" s="677"/>
      <c r="SKX78" s="677"/>
      <c r="SKY78" s="677"/>
      <c r="SKZ78" s="677"/>
      <c r="SLA78" s="677"/>
      <c r="SLB78" s="677"/>
      <c r="SLC78" s="677"/>
      <c r="SLD78" s="677"/>
      <c r="SLE78" s="677"/>
      <c r="SLF78" s="677"/>
      <c r="SLG78" s="677"/>
      <c r="SLH78" s="677"/>
      <c r="SLI78" s="677"/>
      <c r="SLJ78" s="677"/>
      <c r="SLK78" s="677"/>
      <c r="SLL78" s="677"/>
      <c r="SLM78" s="677"/>
      <c r="SLN78" s="677"/>
      <c r="SLO78" s="677"/>
      <c r="SLP78" s="677"/>
      <c r="SLQ78" s="677"/>
      <c r="SLR78" s="677"/>
      <c r="SLS78" s="677"/>
      <c r="SLT78" s="677"/>
      <c r="SLU78" s="677"/>
      <c r="SLV78" s="677"/>
      <c r="SLW78" s="677"/>
      <c r="SLX78" s="677"/>
      <c r="SLY78" s="677"/>
      <c r="SLZ78" s="677"/>
      <c r="SMA78" s="677"/>
      <c r="SMB78" s="677"/>
      <c r="SMC78" s="677"/>
      <c r="SMD78" s="677"/>
      <c r="SME78" s="677"/>
      <c r="SMF78" s="677"/>
      <c r="SMG78" s="677"/>
      <c r="SMH78" s="677"/>
      <c r="SMI78" s="677"/>
      <c r="SMJ78" s="677"/>
      <c r="SMK78" s="677"/>
      <c r="SML78" s="677"/>
      <c r="SMM78" s="677"/>
      <c r="SMN78" s="677"/>
      <c r="SMO78" s="677"/>
      <c r="SMP78" s="677"/>
      <c r="SMQ78" s="677"/>
      <c r="SMR78" s="677"/>
      <c r="SMS78" s="677"/>
      <c r="SMT78" s="677"/>
      <c r="SMU78" s="677"/>
      <c r="SMV78" s="677"/>
      <c r="SMW78" s="677"/>
      <c r="SMX78" s="677"/>
      <c r="SMY78" s="677"/>
      <c r="SMZ78" s="677"/>
      <c r="SNA78" s="677"/>
      <c r="SNB78" s="677"/>
      <c r="SNC78" s="677"/>
      <c r="SND78" s="677"/>
      <c r="SNE78" s="677"/>
      <c r="SNF78" s="677"/>
      <c r="SNG78" s="677"/>
      <c r="SNH78" s="677"/>
      <c r="SNI78" s="677"/>
      <c r="SNJ78" s="677"/>
      <c r="SNK78" s="677"/>
      <c r="SNL78" s="677"/>
      <c r="SNM78" s="677"/>
      <c r="SNN78" s="677"/>
      <c r="SNO78" s="677"/>
      <c r="SNP78" s="677"/>
      <c r="SNQ78" s="677"/>
      <c r="SNR78" s="677"/>
      <c r="SNS78" s="677"/>
      <c r="SNT78" s="677"/>
      <c r="SNU78" s="677"/>
      <c r="SNV78" s="677"/>
      <c r="SNW78" s="677"/>
      <c r="SNX78" s="677"/>
      <c r="SNY78" s="677"/>
      <c r="SNZ78" s="677"/>
      <c r="SOA78" s="677"/>
      <c r="SOB78" s="677"/>
      <c r="SOC78" s="677"/>
      <c r="SOD78" s="677"/>
      <c r="SOE78" s="677"/>
      <c r="SOF78" s="677"/>
      <c r="SOG78" s="677"/>
      <c r="SOH78" s="677"/>
      <c r="SOI78" s="677"/>
      <c r="SOJ78" s="677"/>
      <c r="SOK78" s="677"/>
      <c r="SOL78" s="677"/>
      <c r="SOM78" s="677"/>
      <c r="SON78" s="677"/>
      <c r="SOO78" s="677"/>
      <c r="SOP78" s="677"/>
      <c r="SOQ78" s="677"/>
      <c r="SOR78" s="677"/>
      <c r="SOS78" s="677"/>
      <c r="SOT78" s="677"/>
      <c r="SOU78" s="677"/>
      <c r="SOV78" s="677"/>
      <c r="SOW78" s="677"/>
      <c r="SOX78" s="677"/>
      <c r="SOY78" s="677"/>
      <c r="SOZ78" s="677"/>
      <c r="SPA78" s="677"/>
      <c r="SPB78" s="677"/>
      <c r="SPC78" s="677"/>
      <c r="SPD78" s="677"/>
      <c r="SPE78" s="677"/>
      <c r="SPF78" s="677"/>
      <c r="SPG78" s="677"/>
      <c r="SPH78" s="677"/>
      <c r="SPI78" s="677"/>
      <c r="SPJ78" s="677"/>
      <c r="SPK78" s="677"/>
      <c r="SPL78" s="677"/>
      <c r="SPM78" s="677"/>
      <c r="SPN78" s="677"/>
      <c r="SPO78" s="677"/>
      <c r="SPP78" s="677"/>
      <c r="SPQ78" s="677"/>
      <c r="SPR78" s="677"/>
      <c r="SPS78" s="677"/>
      <c r="SPT78" s="677"/>
      <c r="SPU78" s="677"/>
      <c r="SPV78" s="677"/>
      <c r="SPW78" s="677"/>
      <c r="SPX78" s="677"/>
      <c r="SPY78" s="677"/>
      <c r="SPZ78" s="677"/>
      <c r="SQA78" s="677"/>
      <c r="SQB78" s="677"/>
      <c r="SQC78" s="677"/>
      <c r="SQD78" s="677"/>
      <c r="SQE78" s="677"/>
      <c r="SQF78" s="677"/>
      <c r="SQG78" s="677"/>
      <c r="SQH78" s="677"/>
      <c r="SQI78" s="677"/>
      <c r="SQJ78" s="677"/>
      <c r="SQK78" s="677"/>
      <c r="SQL78" s="677"/>
      <c r="SQM78" s="677"/>
      <c r="SQN78" s="677"/>
      <c r="SQO78" s="677"/>
      <c r="SQP78" s="677"/>
      <c r="SQQ78" s="677"/>
      <c r="SQR78" s="677"/>
      <c r="SQS78" s="677"/>
      <c r="SQT78" s="677"/>
      <c r="SQU78" s="677"/>
      <c r="SQV78" s="677"/>
      <c r="SQW78" s="677"/>
      <c r="SQX78" s="677"/>
      <c r="SQY78" s="677"/>
      <c r="SQZ78" s="677"/>
      <c r="SRA78" s="677"/>
      <c r="SRB78" s="677"/>
      <c r="SRC78" s="677"/>
      <c r="SRD78" s="677"/>
      <c r="SRE78" s="677"/>
      <c r="SRF78" s="677"/>
      <c r="SRG78" s="677"/>
      <c r="SRH78" s="677"/>
      <c r="SRI78" s="677"/>
      <c r="SRJ78" s="677"/>
      <c r="SRK78" s="677"/>
      <c r="SRL78" s="677"/>
      <c r="SRM78" s="677"/>
      <c r="SRN78" s="677"/>
      <c r="SRO78" s="677"/>
      <c r="SRP78" s="677"/>
      <c r="SRQ78" s="677"/>
      <c r="SRR78" s="677"/>
      <c r="SRS78" s="677"/>
      <c r="SRT78" s="677"/>
      <c r="SRU78" s="677"/>
      <c r="SRV78" s="677"/>
      <c r="SRW78" s="677"/>
      <c r="SRX78" s="677"/>
      <c r="SRY78" s="677"/>
      <c r="SRZ78" s="677"/>
      <c r="SSA78" s="677"/>
      <c r="SSB78" s="677"/>
      <c r="SSC78" s="677"/>
      <c r="SSD78" s="677"/>
      <c r="SSE78" s="677"/>
      <c r="SSF78" s="677"/>
      <c r="SSG78" s="677"/>
      <c r="SSH78" s="677"/>
      <c r="SSI78" s="677"/>
      <c r="SSJ78" s="677"/>
      <c r="SSK78" s="677"/>
      <c r="SSL78" s="677"/>
      <c r="SSM78" s="677"/>
      <c r="SSN78" s="677"/>
      <c r="SSO78" s="677"/>
      <c r="SSP78" s="677"/>
      <c r="SSQ78" s="677"/>
      <c r="SSR78" s="677"/>
      <c r="SSS78" s="677"/>
      <c r="SST78" s="677"/>
      <c r="SSU78" s="677"/>
      <c r="SSV78" s="677"/>
      <c r="SSW78" s="677"/>
      <c r="SSX78" s="677"/>
      <c r="SSY78" s="677"/>
      <c r="SSZ78" s="677"/>
      <c r="STA78" s="677"/>
      <c r="STB78" s="677"/>
      <c r="STC78" s="677"/>
      <c r="STD78" s="677"/>
      <c r="STE78" s="677"/>
      <c r="STF78" s="677"/>
      <c r="STG78" s="677"/>
      <c r="STH78" s="677"/>
      <c r="STI78" s="677"/>
      <c r="STJ78" s="677"/>
      <c r="STK78" s="677"/>
      <c r="STL78" s="677"/>
      <c r="STM78" s="677"/>
      <c r="STN78" s="677"/>
      <c r="STO78" s="677"/>
      <c r="STP78" s="677"/>
      <c r="STQ78" s="677"/>
      <c r="STR78" s="677"/>
      <c r="STS78" s="677"/>
      <c r="STT78" s="677"/>
      <c r="STU78" s="677"/>
      <c r="STV78" s="677"/>
      <c r="STW78" s="677"/>
      <c r="STX78" s="677"/>
      <c r="STY78" s="677"/>
      <c r="STZ78" s="677"/>
      <c r="SUA78" s="677"/>
      <c r="SUB78" s="677"/>
      <c r="SUC78" s="677"/>
      <c r="SUD78" s="677"/>
      <c r="SUE78" s="677"/>
      <c r="SUF78" s="677"/>
      <c r="SUG78" s="677"/>
      <c r="SUH78" s="677"/>
      <c r="SUI78" s="677"/>
      <c r="SUJ78" s="677"/>
      <c r="SUK78" s="677"/>
      <c r="SUL78" s="677"/>
      <c r="SUM78" s="677"/>
      <c r="SUN78" s="677"/>
      <c r="SUO78" s="677"/>
      <c r="SUP78" s="677"/>
      <c r="SUQ78" s="677"/>
      <c r="SUR78" s="677"/>
      <c r="SUS78" s="677"/>
      <c r="SUT78" s="677"/>
      <c r="SUU78" s="677"/>
      <c r="SUV78" s="677"/>
      <c r="SUW78" s="677"/>
      <c r="SUX78" s="677"/>
      <c r="SUY78" s="677"/>
      <c r="SUZ78" s="677"/>
      <c r="SVA78" s="677"/>
      <c r="SVB78" s="677"/>
      <c r="SVC78" s="677"/>
      <c r="SVD78" s="677"/>
      <c r="SVE78" s="677"/>
      <c r="SVF78" s="677"/>
      <c r="SVG78" s="677"/>
      <c r="SVH78" s="677"/>
      <c r="SVI78" s="677"/>
      <c r="SVJ78" s="677"/>
      <c r="SVK78" s="677"/>
      <c r="SVL78" s="677"/>
      <c r="SVM78" s="677"/>
      <c r="SVN78" s="677"/>
      <c r="SVO78" s="677"/>
      <c r="SVP78" s="677"/>
      <c r="SVQ78" s="677"/>
      <c r="SVR78" s="677"/>
      <c r="SVS78" s="677"/>
      <c r="SVT78" s="677"/>
      <c r="SVU78" s="677"/>
      <c r="SVV78" s="677"/>
      <c r="SVW78" s="677"/>
      <c r="SVX78" s="677"/>
      <c r="SVY78" s="677"/>
      <c r="SVZ78" s="677"/>
      <c r="SWA78" s="677"/>
      <c r="SWB78" s="677"/>
      <c r="SWC78" s="677"/>
      <c r="SWD78" s="677"/>
      <c r="SWE78" s="677"/>
      <c r="SWF78" s="677"/>
      <c r="SWG78" s="677"/>
      <c r="SWH78" s="677"/>
      <c r="SWI78" s="677"/>
      <c r="SWJ78" s="677"/>
      <c r="SWK78" s="677"/>
      <c r="SWL78" s="677"/>
      <c r="SWM78" s="677"/>
      <c r="SWN78" s="677"/>
      <c r="SWO78" s="677"/>
      <c r="SWP78" s="677"/>
      <c r="SWQ78" s="677"/>
      <c r="SWR78" s="677"/>
      <c r="SWS78" s="677"/>
      <c r="SWT78" s="677"/>
      <c r="SWU78" s="677"/>
      <c r="SWV78" s="677"/>
      <c r="SWW78" s="677"/>
      <c r="SWX78" s="677"/>
      <c r="SWY78" s="677"/>
      <c r="SWZ78" s="677"/>
      <c r="SXA78" s="677"/>
      <c r="SXB78" s="677"/>
      <c r="SXC78" s="677"/>
      <c r="SXD78" s="677"/>
      <c r="SXE78" s="677"/>
      <c r="SXF78" s="677"/>
      <c r="SXG78" s="677"/>
      <c r="SXH78" s="677"/>
      <c r="SXI78" s="677"/>
      <c r="SXJ78" s="677"/>
      <c r="SXK78" s="677"/>
      <c r="SXL78" s="677"/>
      <c r="SXM78" s="677"/>
      <c r="SXN78" s="677"/>
      <c r="SXO78" s="677"/>
      <c r="SXP78" s="677"/>
      <c r="SXQ78" s="677"/>
      <c r="SXR78" s="677"/>
      <c r="SXS78" s="677"/>
      <c r="SXT78" s="677"/>
      <c r="SXU78" s="677"/>
      <c r="SXV78" s="677"/>
      <c r="SXW78" s="677"/>
      <c r="SXX78" s="677"/>
      <c r="SXY78" s="677"/>
      <c r="SXZ78" s="677"/>
      <c r="SYA78" s="677"/>
      <c r="SYB78" s="677"/>
      <c r="SYC78" s="677"/>
      <c r="SYD78" s="677"/>
      <c r="SYE78" s="677"/>
      <c r="SYF78" s="677"/>
      <c r="SYG78" s="677"/>
      <c r="SYH78" s="677"/>
      <c r="SYI78" s="677"/>
      <c r="SYJ78" s="677"/>
      <c r="SYK78" s="677"/>
      <c r="SYL78" s="677"/>
      <c r="SYM78" s="677"/>
      <c r="SYN78" s="677"/>
      <c r="SYO78" s="677"/>
      <c r="SYP78" s="677"/>
      <c r="SYQ78" s="677"/>
      <c r="SYR78" s="677"/>
      <c r="SYS78" s="677"/>
      <c r="SYT78" s="677"/>
      <c r="SYU78" s="677"/>
      <c r="SYV78" s="677"/>
      <c r="SYW78" s="677"/>
      <c r="SYX78" s="677"/>
      <c r="SYY78" s="677"/>
      <c r="SYZ78" s="677"/>
      <c r="SZA78" s="677"/>
      <c r="SZB78" s="677"/>
      <c r="SZC78" s="677"/>
      <c r="SZD78" s="677"/>
      <c r="SZE78" s="677"/>
      <c r="SZF78" s="677"/>
      <c r="SZG78" s="677"/>
      <c r="SZH78" s="677"/>
      <c r="SZI78" s="677"/>
      <c r="SZJ78" s="677"/>
      <c r="SZK78" s="677"/>
      <c r="SZL78" s="677"/>
      <c r="SZM78" s="677"/>
      <c r="SZN78" s="677"/>
      <c r="SZO78" s="677"/>
      <c r="SZP78" s="677"/>
      <c r="SZQ78" s="677"/>
      <c r="SZR78" s="677"/>
      <c r="SZS78" s="677"/>
      <c r="SZT78" s="677"/>
      <c r="SZU78" s="677"/>
      <c r="SZV78" s="677"/>
      <c r="SZW78" s="677"/>
      <c r="SZX78" s="677"/>
      <c r="SZY78" s="677"/>
      <c r="SZZ78" s="677"/>
      <c r="TAA78" s="677"/>
      <c r="TAB78" s="677"/>
      <c r="TAC78" s="677"/>
      <c r="TAD78" s="677"/>
      <c r="TAE78" s="677"/>
      <c r="TAF78" s="677"/>
      <c r="TAG78" s="677"/>
      <c r="TAH78" s="677"/>
      <c r="TAI78" s="677"/>
      <c r="TAJ78" s="677"/>
      <c r="TAK78" s="677"/>
      <c r="TAL78" s="677"/>
      <c r="TAM78" s="677"/>
      <c r="TAN78" s="677"/>
      <c r="TAO78" s="677"/>
      <c r="TAP78" s="677"/>
      <c r="TAQ78" s="677"/>
      <c r="TAR78" s="677"/>
      <c r="TAS78" s="677"/>
      <c r="TAT78" s="677"/>
      <c r="TAU78" s="677"/>
      <c r="TAV78" s="677"/>
      <c r="TAW78" s="677"/>
      <c r="TAX78" s="677"/>
      <c r="TAY78" s="677"/>
      <c r="TAZ78" s="677"/>
      <c r="TBA78" s="677"/>
      <c r="TBB78" s="677"/>
      <c r="TBC78" s="677"/>
      <c r="TBD78" s="677"/>
      <c r="TBE78" s="677"/>
      <c r="TBF78" s="677"/>
      <c r="TBG78" s="677"/>
      <c r="TBH78" s="677"/>
      <c r="TBI78" s="677"/>
      <c r="TBJ78" s="677"/>
      <c r="TBK78" s="677"/>
      <c r="TBL78" s="677"/>
      <c r="TBM78" s="677"/>
      <c r="TBN78" s="677"/>
      <c r="TBO78" s="677"/>
      <c r="TBP78" s="677"/>
      <c r="TBQ78" s="677"/>
      <c r="TBR78" s="677"/>
      <c r="TBS78" s="677"/>
      <c r="TBT78" s="677"/>
      <c r="TBU78" s="677"/>
      <c r="TBV78" s="677"/>
      <c r="TBW78" s="677"/>
      <c r="TBX78" s="677"/>
      <c r="TBY78" s="677"/>
      <c r="TBZ78" s="677"/>
      <c r="TCA78" s="677"/>
      <c r="TCB78" s="677"/>
      <c r="TCC78" s="677"/>
      <c r="TCD78" s="677"/>
      <c r="TCE78" s="677"/>
      <c r="TCF78" s="677"/>
      <c r="TCG78" s="677"/>
      <c r="TCH78" s="677"/>
      <c r="TCI78" s="677"/>
      <c r="TCJ78" s="677"/>
      <c r="TCK78" s="677"/>
      <c r="TCL78" s="677"/>
      <c r="TCM78" s="677"/>
      <c r="TCN78" s="677"/>
      <c r="TCO78" s="677"/>
      <c r="TCP78" s="677"/>
      <c r="TCQ78" s="677"/>
      <c r="TCR78" s="677"/>
      <c r="TCS78" s="677"/>
      <c r="TCT78" s="677"/>
      <c r="TCU78" s="677"/>
      <c r="TCV78" s="677"/>
      <c r="TCW78" s="677"/>
      <c r="TCX78" s="677"/>
      <c r="TCY78" s="677"/>
      <c r="TCZ78" s="677"/>
      <c r="TDA78" s="677"/>
      <c r="TDB78" s="677"/>
      <c r="TDC78" s="677"/>
      <c r="TDD78" s="677"/>
      <c r="TDE78" s="677"/>
      <c r="TDF78" s="677"/>
      <c r="TDG78" s="677"/>
      <c r="TDH78" s="677"/>
      <c r="TDI78" s="677"/>
      <c r="TDJ78" s="677"/>
      <c r="TDK78" s="677"/>
      <c r="TDL78" s="677"/>
      <c r="TDM78" s="677"/>
      <c r="TDN78" s="677"/>
      <c r="TDO78" s="677"/>
      <c r="TDP78" s="677"/>
      <c r="TDQ78" s="677"/>
      <c r="TDR78" s="677"/>
      <c r="TDS78" s="677"/>
      <c r="TDT78" s="677"/>
      <c r="TDU78" s="677"/>
      <c r="TDV78" s="677"/>
      <c r="TDW78" s="677"/>
      <c r="TDX78" s="677"/>
      <c r="TDY78" s="677"/>
      <c r="TDZ78" s="677"/>
      <c r="TEA78" s="677"/>
      <c r="TEB78" s="677"/>
      <c r="TEC78" s="677"/>
      <c r="TED78" s="677"/>
      <c r="TEE78" s="677"/>
      <c r="TEF78" s="677"/>
      <c r="TEG78" s="677"/>
      <c r="TEH78" s="677"/>
      <c r="TEI78" s="677"/>
      <c r="TEJ78" s="677"/>
      <c r="TEK78" s="677"/>
      <c r="TEL78" s="677"/>
      <c r="TEM78" s="677"/>
      <c r="TEN78" s="677"/>
      <c r="TEO78" s="677"/>
      <c r="TEP78" s="677"/>
      <c r="TEQ78" s="677"/>
      <c r="TER78" s="677"/>
      <c r="TES78" s="677"/>
      <c r="TET78" s="677"/>
      <c r="TEU78" s="677"/>
      <c r="TEV78" s="677"/>
      <c r="TEW78" s="677"/>
      <c r="TEX78" s="677"/>
      <c r="TEY78" s="677"/>
      <c r="TEZ78" s="677"/>
      <c r="TFA78" s="677"/>
      <c r="TFB78" s="677"/>
      <c r="TFC78" s="677"/>
      <c r="TFD78" s="677"/>
      <c r="TFE78" s="677"/>
      <c r="TFF78" s="677"/>
      <c r="TFG78" s="677"/>
      <c r="TFH78" s="677"/>
      <c r="TFI78" s="677"/>
      <c r="TFJ78" s="677"/>
      <c r="TFK78" s="677"/>
      <c r="TFL78" s="677"/>
      <c r="TFM78" s="677"/>
      <c r="TFN78" s="677"/>
      <c r="TFO78" s="677"/>
      <c r="TFP78" s="677"/>
      <c r="TFQ78" s="677"/>
      <c r="TFR78" s="677"/>
      <c r="TFS78" s="677"/>
      <c r="TFT78" s="677"/>
      <c r="TFU78" s="677"/>
      <c r="TFV78" s="677"/>
      <c r="TFW78" s="677"/>
      <c r="TFX78" s="677"/>
      <c r="TFY78" s="677"/>
      <c r="TFZ78" s="677"/>
      <c r="TGA78" s="677"/>
      <c r="TGB78" s="677"/>
      <c r="TGC78" s="677"/>
      <c r="TGD78" s="677"/>
      <c r="TGE78" s="677"/>
      <c r="TGF78" s="677"/>
      <c r="TGG78" s="677"/>
      <c r="TGH78" s="677"/>
      <c r="TGI78" s="677"/>
      <c r="TGJ78" s="677"/>
      <c r="TGK78" s="677"/>
      <c r="TGL78" s="677"/>
      <c r="TGM78" s="677"/>
      <c r="TGN78" s="677"/>
      <c r="TGO78" s="677"/>
      <c r="TGP78" s="677"/>
      <c r="TGQ78" s="677"/>
      <c r="TGR78" s="677"/>
      <c r="TGS78" s="677"/>
      <c r="TGT78" s="677"/>
      <c r="TGU78" s="677"/>
      <c r="TGV78" s="677"/>
      <c r="TGW78" s="677"/>
      <c r="TGX78" s="677"/>
      <c r="TGY78" s="677"/>
      <c r="TGZ78" s="677"/>
      <c r="THA78" s="677"/>
      <c r="THB78" s="677"/>
      <c r="THC78" s="677"/>
      <c r="THD78" s="677"/>
      <c r="THE78" s="677"/>
      <c r="THF78" s="677"/>
      <c r="THG78" s="677"/>
      <c r="THH78" s="677"/>
      <c r="THI78" s="677"/>
      <c r="THJ78" s="677"/>
      <c r="THK78" s="677"/>
      <c r="THL78" s="677"/>
      <c r="THM78" s="677"/>
      <c r="THN78" s="677"/>
      <c r="THO78" s="677"/>
      <c r="THP78" s="677"/>
      <c r="THQ78" s="677"/>
      <c r="THR78" s="677"/>
      <c r="THS78" s="677"/>
      <c r="THT78" s="677"/>
      <c r="THU78" s="677"/>
      <c r="THV78" s="677"/>
      <c r="THW78" s="677"/>
      <c r="THX78" s="677"/>
      <c r="THY78" s="677"/>
      <c r="THZ78" s="677"/>
      <c r="TIA78" s="677"/>
      <c r="TIB78" s="677"/>
      <c r="TIC78" s="677"/>
      <c r="TID78" s="677"/>
      <c r="TIE78" s="677"/>
      <c r="TIF78" s="677"/>
      <c r="TIG78" s="677"/>
      <c r="TIH78" s="677"/>
      <c r="TII78" s="677"/>
      <c r="TIJ78" s="677"/>
      <c r="TIK78" s="677"/>
      <c r="TIL78" s="677"/>
      <c r="TIM78" s="677"/>
      <c r="TIN78" s="677"/>
      <c r="TIO78" s="677"/>
      <c r="TIP78" s="677"/>
      <c r="TIQ78" s="677"/>
      <c r="TIR78" s="677"/>
      <c r="TIS78" s="677"/>
      <c r="TIT78" s="677"/>
      <c r="TIU78" s="677"/>
      <c r="TIV78" s="677"/>
      <c r="TIW78" s="677"/>
      <c r="TIX78" s="677"/>
      <c r="TIY78" s="677"/>
      <c r="TIZ78" s="677"/>
      <c r="TJA78" s="677"/>
      <c r="TJB78" s="677"/>
      <c r="TJC78" s="677"/>
      <c r="TJD78" s="677"/>
      <c r="TJE78" s="677"/>
      <c r="TJF78" s="677"/>
      <c r="TJG78" s="677"/>
      <c r="TJH78" s="677"/>
      <c r="TJI78" s="677"/>
      <c r="TJJ78" s="677"/>
      <c r="TJK78" s="677"/>
      <c r="TJL78" s="677"/>
      <c r="TJM78" s="677"/>
      <c r="TJN78" s="677"/>
      <c r="TJO78" s="677"/>
      <c r="TJP78" s="677"/>
      <c r="TJQ78" s="677"/>
      <c r="TJR78" s="677"/>
      <c r="TJS78" s="677"/>
      <c r="TJT78" s="677"/>
      <c r="TJU78" s="677"/>
      <c r="TJV78" s="677"/>
      <c r="TJW78" s="677"/>
      <c r="TJX78" s="677"/>
      <c r="TJY78" s="677"/>
      <c r="TJZ78" s="677"/>
      <c r="TKA78" s="677"/>
      <c r="TKB78" s="677"/>
      <c r="TKC78" s="677"/>
      <c r="TKD78" s="677"/>
      <c r="TKE78" s="677"/>
      <c r="TKF78" s="677"/>
      <c r="TKG78" s="677"/>
      <c r="TKH78" s="677"/>
      <c r="TKI78" s="677"/>
      <c r="TKJ78" s="677"/>
      <c r="TKK78" s="677"/>
      <c r="TKL78" s="677"/>
      <c r="TKM78" s="677"/>
      <c r="TKN78" s="677"/>
      <c r="TKO78" s="677"/>
      <c r="TKP78" s="677"/>
      <c r="TKQ78" s="677"/>
      <c r="TKR78" s="677"/>
      <c r="TKS78" s="677"/>
      <c r="TKT78" s="677"/>
      <c r="TKU78" s="677"/>
      <c r="TKV78" s="677"/>
      <c r="TKW78" s="677"/>
      <c r="TKX78" s="677"/>
      <c r="TKY78" s="677"/>
      <c r="TKZ78" s="677"/>
      <c r="TLA78" s="677"/>
      <c r="TLB78" s="677"/>
      <c r="TLC78" s="677"/>
      <c r="TLD78" s="677"/>
      <c r="TLE78" s="677"/>
      <c r="TLF78" s="677"/>
      <c r="TLG78" s="677"/>
      <c r="TLH78" s="677"/>
      <c r="TLI78" s="677"/>
      <c r="TLJ78" s="677"/>
      <c r="TLK78" s="677"/>
      <c r="TLL78" s="677"/>
      <c r="TLM78" s="677"/>
      <c r="TLN78" s="677"/>
      <c r="TLO78" s="677"/>
      <c r="TLP78" s="677"/>
      <c r="TLQ78" s="677"/>
      <c r="TLR78" s="677"/>
      <c r="TLS78" s="677"/>
      <c r="TLT78" s="677"/>
      <c r="TLU78" s="677"/>
      <c r="TLV78" s="677"/>
      <c r="TLW78" s="677"/>
      <c r="TLX78" s="677"/>
      <c r="TLY78" s="677"/>
      <c r="TLZ78" s="677"/>
      <c r="TMA78" s="677"/>
      <c r="TMB78" s="677"/>
      <c r="TMC78" s="677"/>
      <c r="TMD78" s="677"/>
      <c r="TME78" s="677"/>
      <c r="TMF78" s="677"/>
      <c r="TMG78" s="677"/>
      <c r="TMH78" s="677"/>
      <c r="TMI78" s="677"/>
      <c r="TMJ78" s="677"/>
      <c r="TMK78" s="677"/>
      <c r="TML78" s="677"/>
      <c r="TMM78" s="677"/>
      <c r="TMN78" s="677"/>
      <c r="TMO78" s="677"/>
      <c r="TMP78" s="677"/>
      <c r="TMQ78" s="677"/>
      <c r="TMR78" s="677"/>
      <c r="TMS78" s="677"/>
      <c r="TMT78" s="677"/>
      <c r="TMU78" s="677"/>
      <c r="TMV78" s="677"/>
      <c r="TMW78" s="677"/>
      <c r="TMX78" s="677"/>
      <c r="TMY78" s="677"/>
      <c r="TMZ78" s="677"/>
      <c r="TNA78" s="677"/>
      <c r="TNB78" s="677"/>
      <c r="TNC78" s="677"/>
      <c r="TND78" s="677"/>
      <c r="TNE78" s="677"/>
      <c r="TNF78" s="677"/>
      <c r="TNG78" s="677"/>
      <c r="TNH78" s="677"/>
      <c r="TNI78" s="677"/>
      <c r="TNJ78" s="677"/>
      <c r="TNK78" s="677"/>
      <c r="TNL78" s="677"/>
      <c r="TNM78" s="677"/>
      <c r="TNN78" s="677"/>
      <c r="TNO78" s="677"/>
      <c r="TNP78" s="677"/>
      <c r="TNQ78" s="677"/>
      <c r="TNR78" s="677"/>
      <c r="TNS78" s="677"/>
      <c r="TNT78" s="677"/>
      <c r="TNU78" s="677"/>
      <c r="TNV78" s="677"/>
      <c r="TNW78" s="677"/>
      <c r="TNX78" s="677"/>
      <c r="TNY78" s="677"/>
      <c r="TNZ78" s="677"/>
      <c r="TOA78" s="677"/>
      <c r="TOB78" s="677"/>
      <c r="TOC78" s="677"/>
      <c r="TOD78" s="677"/>
      <c r="TOE78" s="677"/>
      <c r="TOF78" s="677"/>
      <c r="TOG78" s="677"/>
      <c r="TOH78" s="677"/>
      <c r="TOI78" s="677"/>
      <c r="TOJ78" s="677"/>
      <c r="TOK78" s="677"/>
      <c r="TOL78" s="677"/>
      <c r="TOM78" s="677"/>
      <c r="TON78" s="677"/>
      <c r="TOO78" s="677"/>
      <c r="TOP78" s="677"/>
      <c r="TOQ78" s="677"/>
      <c r="TOR78" s="677"/>
      <c r="TOS78" s="677"/>
      <c r="TOT78" s="677"/>
      <c r="TOU78" s="677"/>
      <c r="TOV78" s="677"/>
      <c r="TOW78" s="677"/>
      <c r="TOX78" s="677"/>
      <c r="TOY78" s="677"/>
      <c r="TOZ78" s="677"/>
      <c r="TPA78" s="677"/>
      <c r="TPB78" s="677"/>
      <c r="TPC78" s="677"/>
      <c r="TPD78" s="677"/>
      <c r="TPE78" s="677"/>
      <c r="TPF78" s="677"/>
      <c r="TPG78" s="677"/>
      <c r="TPH78" s="677"/>
      <c r="TPI78" s="677"/>
      <c r="TPJ78" s="677"/>
      <c r="TPK78" s="677"/>
      <c r="TPL78" s="677"/>
      <c r="TPM78" s="677"/>
      <c r="TPN78" s="677"/>
      <c r="TPO78" s="677"/>
      <c r="TPP78" s="677"/>
      <c r="TPQ78" s="677"/>
      <c r="TPR78" s="677"/>
      <c r="TPS78" s="677"/>
      <c r="TPT78" s="677"/>
      <c r="TPU78" s="677"/>
      <c r="TPV78" s="677"/>
      <c r="TPW78" s="677"/>
      <c r="TPX78" s="677"/>
      <c r="TPY78" s="677"/>
      <c r="TPZ78" s="677"/>
      <c r="TQA78" s="677"/>
      <c r="TQB78" s="677"/>
      <c r="TQC78" s="677"/>
      <c r="TQD78" s="677"/>
      <c r="TQE78" s="677"/>
      <c r="TQF78" s="677"/>
      <c r="TQG78" s="677"/>
      <c r="TQH78" s="677"/>
      <c r="TQI78" s="677"/>
      <c r="TQJ78" s="677"/>
      <c r="TQK78" s="677"/>
      <c r="TQL78" s="677"/>
      <c r="TQM78" s="677"/>
      <c r="TQN78" s="677"/>
      <c r="TQO78" s="677"/>
      <c r="TQP78" s="677"/>
      <c r="TQQ78" s="677"/>
      <c r="TQR78" s="677"/>
      <c r="TQS78" s="677"/>
      <c r="TQT78" s="677"/>
      <c r="TQU78" s="677"/>
      <c r="TQV78" s="677"/>
      <c r="TQW78" s="677"/>
      <c r="TQX78" s="677"/>
      <c r="TQY78" s="677"/>
      <c r="TQZ78" s="677"/>
      <c r="TRA78" s="677"/>
      <c r="TRB78" s="677"/>
      <c r="TRC78" s="677"/>
      <c r="TRD78" s="677"/>
      <c r="TRE78" s="677"/>
      <c r="TRF78" s="677"/>
      <c r="TRG78" s="677"/>
      <c r="TRH78" s="677"/>
      <c r="TRI78" s="677"/>
      <c r="TRJ78" s="677"/>
      <c r="TRK78" s="677"/>
      <c r="TRL78" s="677"/>
      <c r="TRM78" s="677"/>
      <c r="TRN78" s="677"/>
      <c r="TRO78" s="677"/>
      <c r="TRP78" s="677"/>
      <c r="TRQ78" s="677"/>
      <c r="TRR78" s="677"/>
      <c r="TRS78" s="677"/>
      <c r="TRT78" s="677"/>
      <c r="TRU78" s="677"/>
      <c r="TRV78" s="677"/>
      <c r="TRW78" s="677"/>
      <c r="TRX78" s="677"/>
      <c r="TRY78" s="677"/>
      <c r="TRZ78" s="677"/>
      <c r="TSA78" s="677"/>
      <c r="TSB78" s="677"/>
      <c r="TSC78" s="677"/>
      <c r="TSD78" s="677"/>
      <c r="TSE78" s="677"/>
      <c r="TSF78" s="677"/>
      <c r="TSG78" s="677"/>
      <c r="TSH78" s="677"/>
      <c r="TSI78" s="677"/>
      <c r="TSJ78" s="677"/>
      <c r="TSK78" s="677"/>
      <c r="TSL78" s="677"/>
      <c r="TSM78" s="677"/>
      <c r="TSN78" s="677"/>
      <c r="TSO78" s="677"/>
      <c r="TSP78" s="677"/>
      <c r="TSQ78" s="677"/>
      <c r="TSR78" s="677"/>
      <c r="TSS78" s="677"/>
      <c r="TST78" s="677"/>
      <c r="TSU78" s="677"/>
      <c r="TSV78" s="677"/>
      <c r="TSW78" s="677"/>
      <c r="TSX78" s="677"/>
      <c r="TSY78" s="677"/>
      <c r="TSZ78" s="677"/>
      <c r="TTA78" s="677"/>
      <c r="TTB78" s="677"/>
      <c r="TTC78" s="677"/>
      <c r="TTD78" s="677"/>
      <c r="TTE78" s="677"/>
      <c r="TTF78" s="677"/>
      <c r="TTG78" s="677"/>
      <c r="TTH78" s="677"/>
      <c r="TTI78" s="677"/>
      <c r="TTJ78" s="677"/>
      <c r="TTK78" s="677"/>
      <c r="TTL78" s="677"/>
      <c r="TTM78" s="677"/>
      <c r="TTN78" s="677"/>
      <c r="TTO78" s="677"/>
      <c r="TTP78" s="677"/>
      <c r="TTQ78" s="677"/>
      <c r="TTR78" s="677"/>
      <c r="TTS78" s="677"/>
      <c r="TTT78" s="677"/>
      <c r="TTU78" s="677"/>
      <c r="TTV78" s="677"/>
      <c r="TTW78" s="677"/>
      <c r="TTX78" s="677"/>
      <c r="TTY78" s="677"/>
      <c r="TTZ78" s="677"/>
      <c r="TUA78" s="677"/>
      <c r="TUB78" s="677"/>
      <c r="TUC78" s="677"/>
      <c r="TUD78" s="677"/>
      <c r="TUE78" s="677"/>
      <c r="TUF78" s="677"/>
      <c r="TUG78" s="677"/>
      <c r="TUH78" s="677"/>
      <c r="TUI78" s="677"/>
      <c r="TUJ78" s="677"/>
      <c r="TUK78" s="677"/>
      <c r="TUL78" s="677"/>
      <c r="TUM78" s="677"/>
      <c r="TUN78" s="677"/>
      <c r="TUO78" s="677"/>
      <c r="TUP78" s="677"/>
      <c r="TUQ78" s="677"/>
      <c r="TUR78" s="677"/>
      <c r="TUS78" s="677"/>
      <c r="TUT78" s="677"/>
      <c r="TUU78" s="677"/>
      <c r="TUV78" s="677"/>
      <c r="TUW78" s="677"/>
      <c r="TUX78" s="677"/>
      <c r="TUY78" s="677"/>
      <c r="TUZ78" s="677"/>
      <c r="TVA78" s="677"/>
      <c r="TVB78" s="677"/>
      <c r="TVC78" s="677"/>
      <c r="TVD78" s="677"/>
      <c r="TVE78" s="677"/>
      <c r="TVF78" s="677"/>
      <c r="TVG78" s="677"/>
      <c r="TVH78" s="677"/>
      <c r="TVI78" s="677"/>
      <c r="TVJ78" s="677"/>
      <c r="TVK78" s="677"/>
      <c r="TVL78" s="677"/>
      <c r="TVM78" s="677"/>
      <c r="TVN78" s="677"/>
      <c r="TVO78" s="677"/>
      <c r="TVP78" s="677"/>
      <c r="TVQ78" s="677"/>
      <c r="TVR78" s="677"/>
      <c r="TVS78" s="677"/>
      <c r="TVT78" s="677"/>
      <c r="TVU78" s="677"/>
      <c r="TVV78" s="677"/>
      <c r="TVW78" s="677"/>
      <c r="TVX78" s="677"/>
      <c r="TVY78" s="677"/>
      <c r="TVZ78" s="677"/>
      <c r="TWA78" s="677"/>
      <c r="TWB78" s="677"/>
      <c r="TWC78" s="677"/>
      <c r="TWD78" s="677"/>
      <c r="TWE78" s="677"/>
      <c r="TWF78" s="677"/>
      <c r="TWG78" s="677"/>
      <c r="TWH78" s="677"/>
      <c r="TWI78" s="677"/>
      <c r="TWJ78" s="677"/>
      <c r="TWK78" s="677"/>
      <c r="TWL78" s="677"/>
      <c r="TWM78" s="677"/>
      <c r="TWN78" s="677"/>
      <c r="TWO78" s="677"/>
      <c r="TWP78" s="677"/>
      <c r="TWQ78" s="677"/>
      <c r="TWR78" s="677"/>
      <c r="TWS78" s="677"/>
      <c r="TWT78" s="677"/>
      <c r="TWU78" s="677"/>
      <c r="TWV78" s="677"/>
      <c r="TWW78" s="677"/>
      <c r="TWX78" s="677"/>
      <c r="TWY78" s="677"/>
      <c r="TWZ78" s="677"/>
      <c r="TXA78" s="677"/>
      <c r="TXB78" s="677"/>
      <c r="TXC78" s="677"/>
      <c r="TXD78" s="677"/>
      <c r="TXE78" s="677"/>
      <c r="TXF78" s="677"/>
      <c r="TXG78" s="677"/>
      <c r="TXH78" s="677"/>
      <c r="TXI78" s="677"/>
      <c r="TXJ78" s="677"/>
      <c r="TXK78" s="677"/>
      <c r="TXL78" s="677"/>
      <c r="TXM78" s="677"/>
      <c r="TXN78" s="677"/>
      <c r="TXO78" s="677"/>
      <c r="TXP78" s="677"/>
      <c r="TXQ78" s="677"/>
      <c r="TXR78" s="677"/>
      <c r="TXS78" s="677"/>
      <c r="TXT78" s="677"/>
      <c r="TXU78" s="677"/>
      <c r="TXV78" s="677"/>
      <c r="TXW78" s="677"/>
      <c r="TXX78" s="677"/>
      <c r="TXY78" s="677"/>
      <c r="TXZ78" s="677"/>
      <c r="TYA78" s="677"/>
      <c r="TYB78" s="677"/>
      <c r="TYC78" s="677"/>
      <c r="TYD78" s="677"/>
      <c r="TYE78" s="677"/>
      <c r="TYF78" s="677"/>
      <c r="TYG78" s="677"/>
      <c r="TYH78" s="677"/>
      <c r="TYI78" s="677"/>
      <c r="TYJ78" s="677"/>
      <c r="TYK78" s="677"/>
      <c r="TYL78" s="677"/>
      <c r="TYM78" s="677"/>
      <c r="TYN78" s="677"/>
      <c r="TYO78" s="677"/>
      <c r="TYP78" s="677"/>
      <c r="TYQ78" s="677"/>
      <c r="TYR78" s="677"/>
      <c r="TYS78" s="677"/>
      <c r="TYT78" s="677"/>
      <c r="TYU78" s="677"/>
      <c r="TYV78" s="677"/>
      <c r="TYW78" s="677"/>
      <c r="TYX78" s="677"/>
      <c r="TYY78" s="677"/>
      <c r="TYZ78" s="677"/>
      <c r="TZA78" s="677"/>
      <c r="TZB78" s="677"/>
      <c r="TZC78" s="677"/>
      <c r="TZD78" s="677"/>
      <c r="TZE78" s="677"/>
      <c r="TZF78" s="677"/>
      <c r="TZG78" s="677"/>
      <c r="TZH78" s="677"/>
      <c r="TZI78" s="677"/>
      <c r="TZJ78" s="677"/>
      <c r="TZK78" s="677"/>
      <c r="TZL78" s="677"/>
      <c r="TZM78" s="677"/>
      <c r="TZN78" s="677"/>
      <c r="TZO78" s="677"/>
      <c r="TZP78" s="677"/>
      <c r="TZQ78" s="677"/>
      <c r="TZR78" s="677"/>
      <c r="TZS78" s="677"/>
      <c r="TZT78" s="677"/>
      <c r="TZU78" s="677"/>
      <c r="TZV78" s="677"/>
      <c r="TZW78" s="677"/>
      <c r="TZX78" s="677"/>
      <c r="TZY78" s="677"/>
      <c r="TZZ78" s="677"/>
      <c r="UAA78" s="677"/>
      <c r="UAB78" s="677"/>
      <c r="UAC78" s="677"/>
      <c r="UAD78" s="677"/>
      <c r="UAE78" s="677"/>
      <c r="UAF78" s="677"/>
      <c r="UAG78" s="677"/>
      <c r="UAH78" s="677"/>
      <c r="UAI78" s="677"/>
      <c r="UAJ78" s="677"/>
      <c r="UAK78" s="677"/>
      <c r="UAL78" s="677"/>
      <c r="UAM78" s="677"/>
      <c r="UAN78" s="677"/>
      <c r="UAO78" s="677"/>
      <c r="UAP78" s="677"/>
      <c r="UAQ78" s="677"/>
      <c r="UAR78" s="677"/>
      <c r="UAS78" s="677"/>
      <c r="UAT78" s="677"/>
      <c r="UAU78" s="677"/>
      <c r="UAV78" s="677"/>
      <c r="UAW78" s="677"/>
      <c r="UAX78" s="677"/>
      <c r="UAY78" s="677"/>
      <c r="UAZ78" s="677"/>
      <c r="UBA78" s="677"/>
      <c r="UBB78" s="677"/>
      <c r="UBC78" s="677"/>
      <c r="UBD78" s="677"/>
      <c r="UBE78" s="677"/>
      <c r="UBF78" s="677"/>
      <c r="UBG78" s="677"/>
      <c r="UBH78" s="677"/>
      <c r="UBI78" s="677"/>
      <c r="UBJ78" s="677"/>
      <c r="UBK78" s="677"/>
      <c r="UBL78" s="677"/>
      <c r="UBM78" s="677"/>
      <c r="UBN78" s="677"/>
      <c r="UBO78" s="677"/>
      <c r="UBP78" s="677"/>
      <c r="UBQ78" s="677"/>
      <c r="UBR78" s="677"/>
      <c r="UBS78" s="677"/>
      <c r="UBT78" s="677"/>
      <c r="UBU78" s="677"/>
      <c r="UBV78" s="677"/>
      <c r="UBW78" s="677"/>
      <c r="UBX78" s="677"/>
      <c r="UBY78" s="677"/>
      <c r="UBZ78" s="677"/>
      <c r="UCA78" s="677"/>
      <c r="UCB78" s="677"/>
      <c r="UCC78" s="677"/>
      <c r="UCD78" s="677"/>
      <c r="UCE78" s="677"/>
      <c r="UCF78" s="677"/>
      <c r="UCG78" s="677"/>
      <c r="UCH78" s="677"/>
      <c r="UCI78" s="677"/>
      <c r="UCJ78" s="677"/>
      <c r="UCK78" s="677"/>
      <c r="UCL78" s="677"/>
      <c r="UCM78" s="677"/>
      <c r="UCN78" s="677"/>
      <c r="UCO78" s="677"/>
      <c r="UCP78" s="677"/>
      <c r="UCQ78" s="677"/>
      <c r="UCR78" s="677"/>
      <c r="UCS78" s="677"/>
      <c r="UCT78" s="677"/>
      <c r="UCU78" s="677"/>
      <c r="UCV78" s="677"/>
      <c r="UCW78" s="677"/>
      <c r="UCX78" s="677"/>
      <c r="UCY78" s="677"/>
      <c r="UCZ78" s="677"/>
      <c r="UDA78" s="677"/>
      <c r="UDB78" s="677"/>
      <c r="UDC78" s="677"/>
      <c r="UDD78" s="677"/>
      <c r="UDE78" s="677"/>
      <c r="UDF78" s="677"/>
      <c r="UDG78" s="677"/>
      <c r="UDH78" s="677"/>
      <c r="UDI78" s="677"/>
      <c r="UDJ78" s="677"/>
      <c r="UDK78" s="677"/>
      <c r="UDL78" s="677"/>
      <c r="UDM78" s="677"/>
      <c r="UDN78" s="677"/>
      <c r="UDO78" s="677"/>
      <c r="UDP78" s="677"/>
      <c r="UDQ78" s="677"/>
      <c r="UDR78" s="677"/>
      <c r="UDS78" s="677"/>
      <c r="UDT78" s="677"/>
      <c r="UDU78" s="677"/>
      <c r="UDV78" s="677"/>
      <c r="UDW78" s="677"/>
      <c r="UDX78" s="677"/>
      <c r="UDY78" s="677"/>
      <c r="UDZ78" s="677"/>
      <c r="UEA78" s="677"/>
      <c r="UEB78" s="677"/>
      <c r="UEC78" s="677"/>
      <c r="UED78" s="677"/>
      <c r="UEE78" s="677"/>
      <c r="UEF78" s="677"/>
      <c r="UEG78" s="677"/>
      <c r="UEH78" s="677"/>
      <c r="UEI78" s="677"/>
      <c r="UEJ78" s="677"/>
      <c r="UEK78" s="677"/>
      <c r="UEL78" s="677"/>
      <c r="UEM78" s="677"/>
      <c r="UEN78" s="677"/>
      <c r="UEO78" s="677"/>
      <c r="UEP78" s="677"/>
      <c r="UEQ78" s="677"/>
      <c r="UER78" s="677"/>
      <c r="UES78" s="677"/>
      <c r="UET78" s="677"/>
      <c r="UEU78" s="677"/>
      <c r="UEV78" s="677"/>
      <c r="UEW78" s="677"/>
      <c r="UEX78" s="677"/>
      <c r="UEY78" s="677"/>
      <c r="UEZ78" s="677"/>
      <c r="UFA78" s="677"/>
      <c r="UFB78" s="677"/>
      <c r="UFC78" s="677"/>
      <c r="UFD78" s="677"/>
      <c r="UFE78" s="677"/>
      <c r="UFF78" s="677"/>
      <c r="UFG78" s="677"/>
      <c r="UFH78" s="677"/>
      <c r="UFI78" s="677"/>
      <c r="UFJ78" s="677"/>
      <c r="UFK78" s="677"/>
      <c r="UFL78" s="677"/>
      <c r="UFM78" s="677"/>
      <c r="UFN78" s="677"/>
      <c r="UFO78" s="677"/>
      <c r="UFP78" s="677"/>
      <c r="UFQ78" s="677"/>
      <c r="UFR78" s="677"/>
      <c r="UFS78" s="677"/>
      <c r="UFT78" s="677"/>
      <c r="UFU78" s="677"/>
      <c r="UFV78" s="677"/>
      <c r="UFW78" s="677"/>
      <c r="UFX78" s="677"/>
      <c r="UFY78" s="677"/>
      <c r="UFZ78" s="677"/>
      <c r="UGA78" s="677"/>
      <c r="UGB78" s="677"/>
      <c r="UGC78" s="677"/>
      <c r="UGD78" s="677"/>
      <c r="UGE78" s="677"/>
      <c r="UGF78" s="677"/>
      <c r="UGG78" s="677"/>
      <c r="UGH78" s="677"/>
      <c r="UGI78" s="677"/>
      <c r="UGJ78" s="677"/>
      <c r="UGK78" s="677"/>
      <c r="UGL78" s="677"/>
      <c r="UGM78" s="677"/>
      <c r="UGN78" s="677"/>
      <c r="UGO78" s="677"/>
      <c r="UGP78" s="677"/>
      <c r="UGQ78" s="677"/>
      <c r="UGR78" s="677"/>
      <c r="UGS78" s="677"/>
      <c r="UGT78" s="677"/>
      <c r="UGU78" s="677"/>
      <c r="UGV78" s="677"/>
      <c r="UGW78" s="677"/>
      <c r="UGX78" s="677"/>
      <c r="UGY78" s="677"/>
      <c r="UGZ78" s="677"/>
      <c r="UHA78" s="677"/>
      <c r="UHB78" s="677"/>
      <c r="UHC78" s="677"/>
      <c r="UHD78" s="677"/>
      <c r="UHE78" s="677"/>
      <c r="UHF78" s="677"/>
      <c r="UHG78" s="677"/>
      <c r="UHH78" s="677"/>
      <c r="UHI78" s="677"/>
      <c r="UHJ78" s="677"/>
      <c r="UHK78" s="677"/>
      <c r="UHL78" s="677"/>
      <c r="UHM78" s="677"/>
      <c r="UHN78" s="677"/>
      <c r="UHO78" s="677"/>
      <c r="UHP78" s="677"/>
      <c r="UHQ78" s="677"/>
      <c r="UHR78" s="677"/>
      <c r="UHS78" s="677"/>
      <c r="UHT78" s="677"/>
      <c r="UHU78" s="677"/>
      <c r="UHV78" s="677"/>
      <c r="UHW78" s="677"/>
      <c r="UHX78" s="677"/>
      <c r="UHY78" s="677"/>
      <c r="UHZ78" s="677"/>
      <c r="UIA78" s="677"/>
      <c r="UIB78" s="677"/>
      <c r="UIC78" s="677"/>
      <c r="UID78" s="677"/>
      <c r="UIE78" s="677"/>
      <c r="UIF78" s="677"/>
      <c r="UIG78" s="677"/>
      <c r="UIH78" s="677"/>
      <c r="UII78" s="677"/>
      <c r="UIJ78" s="677"/>
      <c r="UIK78" s="677"/>
      <c r="UIL78" s="677"/>
      <c r="UIM78" s="677"/>
      <c r="UIN78" s="677"/>
      <c r="UIO78" s="677"/>
      <c r="UIP78" s="677"/>
      <c r="UIQ78" s="677"/>
      <c r="UIR78" s="677"/>
      <c r="UIS78" s="677"/>
      <c r="UIT78" s="677"/>
      <c r="UIU78" s="677"/>
      <c r="UIV78" s="677"/>
      <c r="UIW78" s="677"/>
      <c r="UIX78" s="677"/>
      <c r="UIY78" s="677"/>
      <c r="UIZ78" s="677"/>
      <c r="UJA78" s="677"/>
      <c r="UJB78" s="677"/>
      <c r="UJC78" s="677"/>
      <c r="UJD78" s="677"/>
      <c r="UJE78" s="677"/>
      <c r="UJF78" s="677"/>
      <c r="UJG78" s="677"/>
      <c r="UJH78" s="677"/>
      <c r="UJI78" s="677"/>
      <c r="UJJ78" s="677"/>
      <c r="UJK78" s="677"/>
      <c r="UJL78" s="677"/>
      <c r="UJM78" s="677"/>
      <c r="UJN78" s="677"/>
      <c r="UJO78" s="677"/>
      <c r="UJP78" s="677"/>
      <c r="UJQ78" s="677"/>
      <c r="UJR78" s="677"/>
      <c r="UJS78" s="677"/>
      <c r="UJT78" s="677"/>
      <c r="UJU78" s="677"/>
      <c r="UJV78" s="677"/>
      <c r="UJW78" s="677"/>
      <c r="UJX78" s="677"/>
      <c r="UJY78" s="677"/>
      <c r="UJZ78" s="677"/>
      <c r="UKA78" s="677"/>
      <c r="UKB78" s="677"/>
      <c r="UKC78" s="677"/>
      <c r="UKD78" s="677"/>
      <c r="UKE78" s="677"/>
      <c r="UKF78" s="677"/>
      <c r="UKG78" s="677"/>
      <c r="UKH78" s="677"/>
      <c r="UKI78" s="677"/>
      <c r="UKJ78" s="677"/>
      <c r="UKK78" s="677"/>
      <c r="UKL78" s="677"/>
      <c r="UKM78" s="677"/>
      <c r="UKN78" s="677"/>
      <c r="UKO78" s="677"/>
      <c r="UKP78" s="677"/>
      <c r="UKQ78" s="677"/>
      <c r="UKR78" s="677"/>
      <c r="UKS78" s="677"/>
      <c r="UKT78" s="677"/>
      <c r="UKU78" s="677"/>
      <c r="UKV78" s="677"/>
      <c r="UKW78" s="677"/>
      <c r="UKX78" s="677"/>
      <c r="UKY78" s="677"/>
      <c r="UKZ78" s="677"/>
      <c r="ULA78" s="677"/>
      <c r="ULB78" s="677"/>
      <c r="ULC78" s="677"/>
      <c r="ULD78" s="677"/>
      <c r="ULE78" s="677"/>
      <c r="ULF78" s="677"/>
      <c r="ULG78" s="677"/>
      <c r="ULH78" s="677"/>
      <c r="ULI78" s="677"/>
      <c r="ULJ78" s="677"/>
      <c r="ULK78" s="677"/>
      <c r="ULL78" s="677"/>
      <c r="ULM78" s="677"/>
      <c r="ULN78" s="677"/>
      <c r="ULO78" s="677"/>
      <c r="ULP78" s="677"/>
      <c r="ULQ78" s="677"/>
      <c r="ULR78" s="677"/>
      <c r="ULS78" s="677"/>
      <c r="ULT78" s="677"/>
      <c r="ULU78" s="677"/>
      <c r="ULV78" s="677"/>
      <c r="ULW78" s="677"/>
      <c r="ULX78" s="677"/>
      <c r="ULY78" s="677"/>
      <c r="ULZ78" s="677"/>
      <c r="UMA78" s="677"/>
      <c r="UMB78" s="677"/>
      <c r="UMC78" s="677"/>
      <c r="UMD78" s="677"/>
      <c r="UME78" s="677"/>
      <c r="UMF78" s="677"/>
      <c r="UMG78" s="677"/>
      <c r="UMH78" s="677"/>
      <c r="UMI78" s="677"/>
      <c r="UMJ78" s="677"/>
      <c r="UMK78" s="677"/>
      <c r="UML78" s="677"/>
      <c r="UMM78" s="677"/>
      <c r="UMN78" s="677"/>
      <c r="UMO78" s="677"/>
      <c r="UMP78" s="677"/>
      <c r="UMQ78" s="677"/>
      <c r="UMR78" s="677"/>
      <c r="UMS78" s="677"/>
      <c r="UMT78" s="677"/>
      <c r="UMU78" s="677"/>
      <c r="UMV78" s="677"/>
      <c r="UMW78" s="677"/>
      <c r="UMX78" s="677"/>
      <c r="UMY78" s="677"/>
      <c r="UMZ78" s="677"/>
      <c r="UNA78" s="677"/>
      <c r="UNB78" s="677"/>
      <c r="UNC78" s="677"/>
      <c r="UND78" s="677"/>
      <c r="UNE78" s="677"/>
      <c r="UNF78" s="677"/>
      <c r="UNG78" s="677"/>
      <c r="UNH78" s="677"/>
      <c r="UNI78" s="677"/>
      <c r="UNJ78" s="677"/>
      <c r="UNK78" s="677"/>
      <c r="UNL78" s="677"/>
      <c r="UNM78" s="677"/>
      <c r="UNN78" s="677"/>
      <c r="UNO78" s="677"/>
      <c r="UNP78" s="677"/>
      <c r="UNQ78" s="677"/>
      <c r="UNR78" s="677"/>
      <c r="UNS78" s="677"/>
      <c r="UNT78" s="677"/>
      <c r="UNU78" s="677"/>
      <c r="UNV78" s="677"/>
      <c r="UNW78" s="677"/>
      <c r="UNX78" s="677"/>
      <c r="UNY78" s="677"/>
      <c r="UNZ78" s="677"/>
      <c r="UOA78" s="677"/>
      <c r="UOB78" s="677"/>
      <c r="UOC78" s="677"/>
      <c r="UOD78" s="677"/>
      <c r="UOE78" s="677"/>
      <c r="UOF78" s="677"/>
      <c r="UOG78" s="677"/>
      <c r="UOH78" s="677"/>
      <c r="UOI78" s="677"/>
      <c r="UOJ78" s="677"/>
      <c r="UOK78" s="677"/>
      <c r="UOL78" s="677"/>
      <c r="UOM78" s="677"/>
      <c r="UON78" s="677"/>
      <c r="UOO78" s="677"/>
      <c r="UOP78" s="677"/>
      <c r="UOQ78" s="677"/>
      <c r="UOR78" s="677"/>
      <c r="UOS78" s="677"/>
      <c r="UOT78" s="677"/>
      <c r="UOU78" s="677"/>
      <c r="UOV78" s="677"/>
      <c r="UOW78" s="677"/>
      <c r="UOX78" s="677"/>
      <c r="UOY78" s="677"/>
      <c r="UOZ78" s="677"/>
      <c r="UPA78" s="677"/>
      <c r="UPB78" s="677"/>
      <c r="UPC78" s="677"/>
      <c r="UPD78" s="677"/>
      <c r="UPE78" s="677"/>
      <c r="UPF78" s="677"/>
      <c r="UPG78" s="677"/>
      <c r="UPH78" s="677"/>
      <c r="UPI78" s="677"/>
      <c r="UPJ78" s="677"/>
      <c r="UPK78" s="677"/>
      <c r="UPL78" s="677"/>
      <c r="UPM78" s="677"/>
      <c r="UPN78" s="677"/>
      <c r="UPO78" s="677"/>
      <c r="UPP78" s="677"/>
      <c r="UPQ78" s="677"/>
      <c r="UPR78" s="677"/>
      <c r="UPS78" s="677"/>
      <c r="UPT78" s="677"/>
      <c r="UPU78" s="677"/>
      <c r="UPV78" s="677"/>
      <c r="UPW78" s="677"/>
      <c r="UPX78" s="677"/>
      <c r="UPY78" s="677"/>
      <c r="UPZ78" s="677"/>
      <c r="UQA78" s="677"/>
      <c r="UQB78" s="677"/>
      <c r="UQC78" s="677"/>
      <c r="UQD78" s="677"/>
      <c r="UQE78" s="677"/>
      <c r="UQF78" s="677"/>
      <c r="UQG78" s="677"/>
      <c r="UQH78" s="677"/>
      <c r="UQI78" s="677"/>
      <c r="UQJ78" s="677"/>
      <c r="UQK78" s="677"/>
      <c r="UQL78" s="677"/>
      <c r="UQM78" s="677"/>
      <c r="UQN78" s="677"/>
      <c r="UQO78" s="677"/>
      <c r="UQP78" s="677"/>
      <c r="UQQ78" s="677"/>
      <c r="UQR78" s="677"/>
      <c r="UQS78" s="677"/>
      <c r="UQT78" s="677"/>
      <c r="UQU78" s="677"/>
      <c r="UQV78" s="677"/>
      <c r="UQW78" s="677"/>
      <c r="UQX78" s="677"/>
      <c r="UQY78" s="677"/>
      <c r="UQZ78" s="677"/>
      <c r="URA78" s="677"/>
      <c r="URB78" s="677"/>
      <c r="URC78" s="677"/>
      <c r="URD78" s="677"/>
      <c r="URE78" s="677"/>
      <c r="URF78" s="677"/>
      <c r="URG78" s="677"/>
      <c r="URH78" s="677"/>
      <c r="URI78" s="677"/>
      <c r="URJ78" s="677"/>
      <c r="URK78" s="677"/>
      <c r="URL78" s="677"/>
      <c r="URM78" s="677"/>
      <c r="URN78" s="677"/>
      <c r="URO78" s="677"/>
      <c r="URP78" s="677"/>
      <c r="URQ78" s="677"/>
      <c r="URR78" s="677"/>
      <c r="URS78" s="677"/>
      <c r="URT78" s="677"/>
      <c r="URU78" s="677"/>
      <c r="URV78" s="677"/>
      <c r="URW78" s="677"/>
      <c r="URX78" s="677"/>
      <c r="URY78" s="677"/>
      <c r="URZ78" s="677"/>
      <c r="USA78" s="677"/>
      <c r="USB78" s="677"/>
      <c r="USC78" s="677"/>
      <c r="USD78" s="677"/>
      <c r="USE78" s="677"/>
      <c r="USF78" s="677"/>
      <c r="USG78" s="677"/>
      <c r="USH78" s="677"/>
      <c r="USI78" s="677"/>
      <c r="USJ78" s="677"/>
      <c r="USK78" s="677"/>
      <c r="USL78" s="677"/>
      <c r="USM78" s="677"/>
      <c r="USN78" s="677"/>
      <c r="USO78" s="677"/>
      <c r="USP78" s="677"/>
      <c r="USQ78" s="677"/>
      <c r="USR78" s="677"/>
      <c r="USS78" s="677"/>
      <c r="UST78" s="677"/>
      <c r="USU78" s="677"/>
      <c r="USV78" s="677"/>
      <c r="USW78" s="677"/>
      <c r="USX78" s="677"/>
      <c r="USY78" s="677"/>
      <c r="USZ78" s="677"/>
      <c r="UTA78" s="677"/>
      <c r="UTB78" s="677"/>
      <c r="UTC78" s="677"/>
      <c r="UTD78" s="677"/>
      <c r="UTE78" s="677"/>
      <c r="UTF78" s="677"/>
      <c r="UTG78" s="677"/>
      <c r="UTH78" s="677"/>
      <c r="UTI78" s="677"/>
      <c r="UTJ78" s="677"/>
      <c r="UTK78" s="677"/>
      <c r="UTL78" s="677"/>
      <c r="UTM78" s="677"/>
      <c r="UTN78" s="677"/>
      <c r="UTO78" s="677"/>
      <c r="UTP78" s="677"/>
      <c r="UTQ78" s="677"/>
      <c r="UTR78" s="677"/>
      <c r="UTS78" s="677"/>
      <c r="UTT78" s="677"/>
      <c r="UTU78" s="677"/>
      <c r="UTV78" s="677"/>
      <c r="UTW78" s="677"/>
      <c r="UTX78" s="677"/>
      <c r="UTY78" s="677"/>
      <c r="UTZ78" s="677"/>
      <c r="UUA78" s="677"/>
      <c r="UUB78" s="677"/>
      <c r="UUC78" s="677"/>
      <c r="UUD78" s="677"/>
      <c r="UUE78" s="677"/>
      <c r="UUF78" s="677"/>
      <c r="UUG78" s="677"/>
      <c r="UUH78" s="677"/>
      <c r="UUI78" s="677"/>
      <c r="UUJ78" s="677"/>
      <c r="UUK78" s="677"/>
      <c r="UUL78" s="677"/>
      <c r="UUM78" s="677"/>
      <c r="UUN78" s="677"/>
      <c r="UUO78" s="677"/>
      <c r="UUP78" s="677"/>
      <c r="UUQ78" s="677"/>
      <c r="UUR78" s="677"/>
      <c r="UUS78" s="677"/>
      <c r="UUT78" s="677"/>
      <c r="UUU78" s="677"/>
      <c r="UUV78" s="677"/>
      <c r="UUW78" s="677"/>
      <c r="UUX78" s="677"/>
      <c r="UUY78" s="677"/>
      <c r="UUZ78" s="677"/>
      <c r="UVA78" s="677"/>
      <c r="UVB78" s="677"/>
      <c r="UVC78" s="677"/>
      <c r="UVD78" s="677"/>
      <c r="UVE78" s="677"/>
      <c r="UVF78" s="677"/>
      <c r="UVG78" s="677"/>
      <c r="UVH78" s="677"/>
      <c r="UVI78" s="677"/>
      <c r="UVJ78" s="677"/>
      <c r="UVK78" s="677"/>
      <c r="UVL78" s="677"/>
      <c r="UVM78" s="677"/>
      <c r="UVN78" s="677"/>
      <c r="UVO78" s="677"/>
      <c r="UVP78" s="677"/>
      <c r="UVQ78" s="677"/>
      <c r="UVR78" s="677"/>
      <c r="UVS78" s="677"/>
      <c r="UVT78" s="677"/>
      <c r="UVU78" s="677"/>
      <c r="UVV78" s="677"/>
      <c r="UVW78" s="677"/>
      <c r="UVX78" s="677"/>
      <c r="UVY78" s="677"/>
      <c r="UVZ78" s="677"/>
      <c r="UWA78" s="677"/>
      <c r="UWB78" s="677"/>
      <c r="UWC78" s="677"/>
      <c r="UWD78" s="677"/>
      <c r="UWE78" s="677"/>
      <c r="UWF78" s="677"/>
      <c r="UWG78" s="677"/>
      <c r="UWH78" s="677"/>
      <c r="UWI78" s="677"/>
      <c r="UWJ78" s="677"/>
      <c r="UWK78" s="677"/>
      <c r="UWL78" s="677"/>
      <c r="UWM78" s="677"/>
      <c r="UWN78" s="677"/>
      <c r="UWO78" s="677"/>
      <c r="UWP78" s="677"/>
      <c r="UWQ78" s="677"/>
      <c r="UWR78" s="677"/>
      <c r="UWS78" s="677"/>
      <c r="UWT78" s="677"/>
      <c r="UWU78" s="677"/>
      <c r="UWV78" s="677"/>
      <c r="UWW78" s="677"/>
      <c r="UWX78" s="677"/>
      <c r="UWY78" s="677"/>
      <c r="UWZ78" s="677"/>
      <c r="UXA78" s="677"/>
      <c r="UXB78" s="677"/>
      <c r="UXC78" s="677"/>
      <c r="UXD78" s="677"/>
      <c r="UXE78" s="677"/>
      <c r="UXF78" s="677"/>
      <c r="UXG78" s="677"/>
      <c r="UXH78" s="677"/>
      <c r="UXI78" s="677"/>
      <c r="UXJ78" s="677"/>
      <c r="UXK78" s="677"/>
      <c r="UXL78" s="677"/>
      <c r="UXM78" s="677"/>
      <c r="UXN78" s="677"/>
      <c r="UXO78" s="677"/>
      <c r="UXP78" s="677"/>
      <c r="UXQ78" s="677"/>
      <c r="UXR78" s="677"/>
      <c r="UXS78" s="677"/>
      <c r="UXT78" s="677"/>
      <c r="UXU78" s="677"/>
      <c r="UXV78" s="677"/>
      <c r="UXW78" s="677"/>
      <c r="UXX78" s="677"/>
      <c r="UXY78" s="677"/>
      <c r="UXZ78" s="677"/>
      <c r="UYA78" s="677"/>
      <c r="UYB78" s="677"/>
      <c r="UYC78" s="677"/>
      <c r="UYD78" s="677"/>
      <c r="UYE78" s="677"/>
      <c r="UYF78" s="677"/>
      <c r="UYG78" s="677"/>
      <c r="UYH78" s="677"/>
      <c r="UYI78" s="677"/>
      <c r="UYJ78" s="677"/>
      <c r="UYK78" s="677"/>
      <c r="UYL78" s="677"/>
      <c r="UYM78" s="677"/>
      <c r="UYN78" s="677"/>
      <c r="UYO78" s="677"/>
      <c r="UYP78" s="677"/>
      <c r="UYQ78" s="677"/>
      <c r="UYR78" s="677"/>
      <c r="UYS78" s="677"/>
      <c r="UYT78" s="677"/>
      <c r="UYU78" s="677"/>
      <c r="UYV78" s="677"/>
      <c r="UYW78" s="677"/>
      <c r="UYX78" s="677"/>
      <c r="UYY78" s="677"/>
      <c r="UYZ78" s="677"/>
      <c r="UZA78" s="677"/>
      <c r="UZB78" s="677"/>
      <c r="UZC78" s="677"/>
      <c r="UZD78" s="677"/>
      <c r="UZE78" s="677"/>
      <c r="UZF78" s="677"/>
      <c r="UZG78" s="677"/>
      <c r="UZH78" s="677"/>
      <c r="UZI78" s="677"/>
      <c r="UZJ78" s="677"/>
      <c r="UZK78" s="677"/>
      <c r="UZL78" s="677"/>
      <c r="UZM78" s="677"/>
      <c r="UZN78" s="677"/>
      <c r="UZO78" s="677"/>
      <c r="UZP78" s="677"/>
      <c r="UZQ78" s="677"/>
      <c r="UZR78" s="677"/>
      <c r="UZS78" s="677"/>
      <c r="UZT78" s="677"/>
      <c r="UZU78" s="677"/>
      <c r="UZV78" s="677"/>
      <c r="UZW78" s="677"/>
      <c r="UZX78" s="677"/>
      <c r="UZY78" s="677"/>
      <c r="UZZ78" s="677"/>
      <c r="VAA78" s="677"/>
      <c r="VAB78" s="677"/>
      <c r="VAC78" s="677"/>
      <c r="VAD78" s="677"/>
      <c r="VAE78" s="677"/>
      <c r="VAF78" s="677"/>
      <c r="VAG78" s="677"/>
      <c r="VAH78" s="677"/>
      <c r="VAI78" s="677"/>
      <c r="VAJ78" s="677"/>
      <c r="VAK78" s="677"/>
      <c r="VAL78" s="677"/>
      <c r="VAM78" s="677"/>
      <c r="VAN78" s="677"/>
      <c r="VAO78" s="677"/>
      <c r="VAP78" s="677"/>
      <c r="VAQ78" s="677"/>
      <c r="VAR78" s="677"/>
      <c r="VAS78" s="677"/>
      <c r="VAT78" s="677"/>
      <c r="VAU78" s="677"/>
      <c r="VAV78" s="677"/>
      <c r="VAW78" s="677"/>
      <c r="VAX78" s="677"/>
      <c r="VAY78" s="677"/>
      <c r="VAZ78" s="677"/>
      <c r="VBA78" s="677"/>
      <c r="VBB78" s="677"/>
      <c r="VBC78" s="677"/>
      <c r="VBD78" s="677"/>
      <c r="VBE78" s="677"/>
      <c r="VBF78" s="677"/>
      <c r="VBG78" s="677"/>
      <c r="VBH78" s="677"/>
      <c r="VBI78" s="677"/>
      <c r="VBJ78" s="677"/>
      <c r="VBK78" s="677"/>
      <c r="VBL78" s="677"/>
      <c r="VBM78" s="677"/>
      <c r="VBN78" s="677"/>
      <c r="VBO78" s="677"/>
      <c r="VBP78" s="677"/>
      <c r="VBQ78" s="677"/>
      <c r="VBR78" s="677"/>
      <c r="VBS78" s="677"/>
      <c r="VBT78" s="677"/>
      <c r="VBU78" s="677"/>
      <c r="VBV78" s="677"/>
      <c r="VBW78" s="677"/>
      <c r="VBX78" s="677"/>
      <c r="VBY78" s="677"/>
      <c r="VBZ78" s="677"/>
      <c r="VCA78" s="677"/>
      <c r="VCB78" s="677"/>
      <c r="VCC78" s="677"/>
      <c r="VCD78" s="677"/>
      <c r="VCE78" s="677"/>
      <c r="VCF78" s="677"/>
      <c r="VCG78" s="677"/>
      <c r="VCH78" s="677"/>
      <c r="VCI78" s="677"/>
      <c r="VCJ78" s="677"/>
      <c r="VCK78" s="677"/>
      <c r="VCL78" s="677"/>
      <c r="VCM78" s="677"/>
      <c r="VCN78" s="677"/>
      <c r="VCO78" s="677"/>
      <c r="VCP78" s="677"/>
      <c r="VCQ78" s="677"/>
      <c r="VCR78" s="677"/>
      <c r="VCS78" s="677"/>
      <c r="VCT78" s="677"/>
      <c r="VCU78" s="677"/>
      <c r="VCV78" s="677"/>
      <c r="VCW78" s="677"/>
      <c r="VCX78" s="677"/>
      <c r="VCY78" s="677"/>
      <c r="VCZ78" s="677"/>
      <c r="VDA78" s="677"/>
      <c r="VDB78" s="677"/>
      <c r="VDC78" s="677"/>
      <c r="VDD78" s="677"/>
      <c r="VDE78" s="677"/>
      <c r="VDF78" s="677"/>
      <c r="VDG78" s="677"/>
      <c r="VDH78" s="677"/>
      <c r="VDI78" s="677"/>
      <c r="VDJ78" s="677"/>
      <c r="VDK78" s="677"/>
      <c r="VDL78" s="677"/>
      <c r="VDM78" s="677"/>
      <c r="VDN78" s="677"/>
      <c r="VDO78" s="677"/>
      <c r="VDP78" s="677"/>
      <c r="VDQ78" s="677"/>
      <c r="VDR78" s="677"/>
      <c r="VDS78" s="677"/>
      <c r="VDT78" s="677"/>
      <c r="VDU78" s="677"/>
      <c r="VDV78" s="677"/>
      <c r="VDW78" s="677"/>
      <c r="VDX78" s="677"/>
      <c r="VDY78" s="677"/>
      <c r="VDZ78" s="677"/>
      <c r="VEA78" s="677"/>
      <c r="VEB78" s="677"/>
      <c r="VEC78" s="677"/>
      <c r="VED78" s="677"/>
      <c r="VEE78" s="677"/>
      <c r="VEF78" s="677"/>
      <c r="VEG78" s="677"/>
      <c r="VEH78" s="677"/>
      <c r="VEI78" s="677"/>
      <c r="VEJ78" s="677"/>
      <c r="VEK78" s="677"/>
      <c r="VEL78" s="677"/>
      <c r="VEM78" s="677"/>
      <c r="VEN78" s="677"/>
      <c r="VEO78" s="677"/>
      <c r="VEP78" s="677"/>
      <c r="VEQ78" s="677"/>
      <c r="VER78" s="677"/>
      <c r="VES78" s="677"/>
      <c r="VET78" s="677"/>
      <c r="VEU78" s="677"/>
      <c r="VEV78" s="677"/>
      <c r="VEW78" s="677"/>
      <c r="VEX78" s="677"/>
      <c r="VEY78" s="677"/>
      <c r="VEZ78" s="677"/>
      <c r="VFA78" s="677"/>
      <c r="VFB78" s="677"/>
      <c r="VFC78" s="677"/>
      <c r="VFD78" s="677"/>
      <c r="VFE78" s="677"/>
      <c r="VFF78" s="677"/>
      <c r="VFG78" s="677"/>
      <c r="VFH78" s="677"/>
      <c r="VFI78" s="677"/>
      <c r="VFJ78" s="677"/>
      <c r="VFK78" s="677"/>
      <c r="VFL78" s="677"/>
      <c r="VFM78" s="677"/>
      <c r="VFN78" s="677"/>
      <c r="VFO78" s="677"/>
      <c r="VFP78" s="677"/>
      <c r="VFQ78" s="677"/>
      <c r="VFR78" s="677"/>
      <c r="VFS78" s="677"/>
      <c r="VFT78" s="677"/>
      <c r="VFU78" s="677"/>
      <c r="VFV78" s="677"/>
      <c r="VFW78" s="677"/>
      <c r="VFX78" s="677"/>
      <c r="VFY78" s="677"/>
      <c r="VFZ78" s="677"/>
      <c r="VGA78" s="677"/>
      <c r="VGB78" s="677"/>
      <c r="VGC78" s="677"/>
      <c r="VGD78" s="677"/>
      <c r="VGE78" s="677"/>
      <c r="VGF78" s="677"/>
      <c r="VGG78" s="677"/>
      <c r="VGH78" s="677"/>
      <c r="VGI78" s="677"/>
      <c r="VGJ78" s="677"/>
      <c r="VGK78" s="677"/>
      <c r="VGL78" s="677"/>
      <c r="VGM78" s="677"/>
      <c r="VGN78" s="677"/>
      <c r="VGO78" s="677"/>
      <c r="VGP78" s="677"/>
      <c r="VGQ78" s="677"/>
      <c r="VGR78" s="677"/>
      <c r="VGS78" s="677"/>
      <c r="VGT78" s="677"/>
      <c r="VGU78" s="677"/>
      <c r="VGV78" s="677"/>
      <c r="VGW78" s="677"/>
      <c r="VGX78" s="677"/>
      <c r="VGY78" s="677"/>
      <c r="VGZ78" s="677"/>
      <c r="VHA78" s="677"/>
      <c r="VHB78" s="677"/>
      <c r="VHC78" s="677"/>
      <c r="VHD78" s="677"/>
      <c r="VHE78" s="677"/>
      <c r="VHF78" s="677"/>
      <c r="VHG78" s="677"/>
      <c r="VHH78" s="677"/>
      <c r="VHI78" s="677"/>
      <c r="VHJ78" s="677"/>
      <c r="VHK78" s="677"/>
      <c r="VHL78" s="677"/>
      <c r="VHM78" s="677"/>
      <c r="VHN78" s="677"/>
      <c r="VHO78" s="677"/>
      <c r="VHP78" s="677"/>
      <c r="VHQ78" s="677"/>
      <c r="VHR78" s="677"/>
      <c r="VHS78" s="677"/>
      <c r="VHT78" s="677"/>
      <c r="VHU78" s="677"/>
      <c r="VHV78" s="677"/>
      <c r="VHW78" s="677"/>
      <c r="VHX78" s="677"/>
      <c r="VHY78" s="677"/>
      <c r="VHZ78" s="677"/>
      <c r="VIA78" s="677"/>
      <c r="VIB78" s="677"/>
      <c r="VIC78" s="677"/>
      <c r="VID78" s="677"/>
      <c r="VIE78" s="677"/>
      <c r="VIF78" s="677"/>
      <c r="VIG78" s="677"/>
      <c r="VIH78" s="677"/>
      <c r="VII78" s="677"/>
      <c r="VIJ78" s="677"/>
      <c r="VIK78" s="677"/>
      <c r="VIL78" s="677"/>
      <c r="VIM78" s="677"/>
      <c r="VIN78" s="677"/>
      <c r="VIO78" s="677"/>
      <c r="VIP78" s="677"/>
      <c r="VIQ78" s="677"/>
      <c r="VIR78" s="677"/>
      <c r="VIS78" s="677"/>
      <c r="VIT78" s="677"/>
      <c r="VIU78" s="677"/>
      <c r="VIV78" s="677"/>
      <c r="VIW78" s="677"/>
      <c r="VIX78" s="677"/>
      <c r="VIY78" s="677"/>
      <c r="VIZ78" s="677"/>
      <c r="VJA78" s="677"/>
      <c r="VJB78" s="677"/>
      <c r="VJC78" s="677"/>
      <c r="VJD78" s="677"/>
      <c r="VJE78" s="677"/>
      <c r="VJF78" s="677"/>
      <c r="VJG78" s="677"/>
      <c r="VJH78" s="677"/>
      <c r="VJI78" s="677"/>
      <c r="VJJ78" s="677"/>
      <c r="VJK78" s="677"/>
      <c r="VJL78" s="677"/>
      <c r="VJM78" s="677"/>
      <c r="VJN78" s="677"/>
      <c r="VJO78" s="677"/>
      <c r="VJP78" s="677"/>
      <c r="VJQ78" s="677"/>
      <c r="VJR78" s="677"/>
      <c r="VJS78" s="677"/>
      <c r="VJT78" s="677"/>
      <c r="VJU78" s="677"/>
      <c r="VJV78" s="677"/>
      <c r="VJW78" s="677"/>
      <c r="VJX78" s="677"/>
      <c r="VJY78" s="677"/>
      <c r="VJZ78" s="677"/>
      <c r="VKA78" s="677"/>
      <c r="VKB78" s="677"/>
      <c r="VKC78" s="677"/>
      <c r="VKD78" s="677"/>
      <c r="VKE78" s="677"/>
      <c r="VKF78" s="677"/>
      <c r="VKG78" s="677"/>
      <c r="VKH78" s="677"/>
      <c r="VKI78" s="677"/>
      <c r="VKJ78" s="677"/>
      <c r="VKK78" s="677"/>
      <c r="VKL78" s="677"/>
      <c r="VKM78" s="677"/>
      <c r="VKN78" s="677"/>
      <c r="VKO78" s="677"/>
      <c r="VKP78" s="677"/>
      <c r="VKQ78" s="677"/>
      <c r="VKR78" s="677"/>
      <c r="VKS78" s="677"/>
      <c r="VKT78" s="677"/>
      <c r="VKU78" s="677"/>
      <c r="VKV78" s="677"/>
      <c r="VKW78" s="677"/>
      <c r="VKX78" s="677"/>
      <c r="VKY78" s="677"/>
      <c r="VKZ78" s="677"/>
      <c r="VLA78" s="677"/>
      <c r="VLB78" s="677"/>
      <c r="VLC78" s="677"/>
      <c r="VLD78" s="677"/>
      <c r="VLE78" s="677"/>
      <c r="VLF78" s="677"/>
      <c r="VLG78" s="677"/>
      <c r="VLH78" s="677"/>
      <c r="VLI78" s="677"/>
      <c r="VLJ78" s="677"/>
      <c r="VLK78" s="677"/>
      <c r="VLL78" s="677"/>
      <c r="VLM78" s="677"/>
      <c r="VLN78" s="677"/>
      <c r="VLO78" s="677"/>
      <c r="VLP78" s="677"/>
      <c r="VLQ78" s="677"/>
      <c r="VLR78" s="677"/>
      <c r="VLS78" s="677"/>
      <c r="VLT78" s="677"/>
      <c r="VLU78" s="677"/>
      <c r="VLV78" s="677"/>
      <c r="VLW78" s="677"/>
      <c r="VLX78" s="677"/>
      <c r="VLY78" s="677"/>
      <c r="VLZ78" s="677"/>
      <c r="VMA78" s="677"/>
      <c r="VMB78" s="677"/>
      <c r="VMC78" s="677"/>
      <c r="VMD78" s="677"/>
      <c r="VME78" s="677"/>
      <c r="VMF78" s="677"/>
      <c r="VMG78" s="677"/>
      <c r="VMH78" s="677"/>
      <c r="VMI78" s="677"/>
      <c r="VMJ78" s="677"/>
      <c r="VMK78" s="677"/>
      <c r="VML78" s="677"/>
      <c r="VMM78" s="677"/>
      <c r="VMN78" s="677"/>
      <c r="VMO78" s="677"/>
      <c r="VMP78" s="677"/>
      <c r="VMQ78" s="677"/>
      <c r="VMR78" s="677"/>
      <c r="VMS78" s="677"/>
      <c r="VMT78" s="677"/>
      <c r="VMU78" s="677"/>
      <c r="VMV78" s="677"/>
      <c r="VMW78" s="677"/>
      <c r="VMX78" s="677"/>
      <c r="VMY78" s="677"/>
      <c r="VMZ78" s="677"/>
      <c r="VNA78" s="677"/>
      <c r="VNB78" s="677"/>
      <c r="VNC78" s="677"/>
      <c r="VND78" s="677"/>
      <c r="VNE78" s="677"/>
      <c r="VNF78" s="677"/>
      <c r="VNG78" s="677"/>
      <c r="VNH78" s="677"/>
      <c r="VNI78" s="677"/>
      <c r="VNJ78" s="677"/>
      <c r="VNK78" s="677"/>
      <c r="VNL78" s="677"/>
      <c r="VNM78" s="677"/>
      <c r="VNN78" s="677"/>
      <c r="VNO78" s="677"/>
      <c r="VNP78" s="677"/>
      <c r="VNQ78" s="677"/>
      <c r="VNR78" s="677"/>
      <c r="VNS78" s="677"/>
      <c r="VNT78" s="677"/>
      <c r="VNU78" s="677"/>
      <c r="VNV78" s="677"/>
      <c r="VNW78" s="677"/>
      <c r="VNX78" s="677"/>
      <c r="VNY78" s="677"/>
      <c r="VNZ78" s="677"/>
      <c r="VOA78" s="677"/>
      <c r="VOB78" s="677"/>
      <c r="VOC78" s="677"/>
      <c r="VOD78" s="677"/>
      <c r="VOE78" s="677"/>
      <c r="VOF78" s="677"/>
      <c r="VOG78" s="677"/>
      <c r="VOH78" s="677"/>
      <c r="VOI78" s="677"/>
      <c r="VOJ78" s="677"/>
      <c r="VOK78" s="677"/>
      <c r="VOL78" s="677"/>
      <c r="VOM78" s="677"/>
      <c r="VON78" s="677"/>
      <c r="VOO78" s="677"/>
      <c r="VOP78" s="677"/>
      <c r="VOQ78" s="677"/>
      <c r="VOR78" s="677"/>
      <c r="VOS78" s="677"/>
      <c r="VOT78" s="677"/>
      <c r="VOU78" s="677"/>
      <c r="VOV78" s="677"/>
      <c r="VOW78" s="677"/>
      <c r="VOX78" s="677"/>
      <c r="VOY78" s="677"/>
      <c r="VOZ78" s="677"/>
      <c r="VPA78" s="677"/>
      <c r="VPB78" s="677"/>
      <c r="VPC78" s="677"/>
      <c r="VPD78" s="677"/>
      <c r="VPE78" s="677"/>
      <c r="VPF78" s="677"/>
      <c r="VPG78" s="677"/>
      <c r="VPH78" s="677"/>
      <c r="VPI78" s="677"/>
      <c r="VPJ78" s="677"/>
      <c r="VPK78" s="677"/>
      <c r="VPL78" s="677"/>
      <c r="VPM78" s="677"/>
      <c r="VPN78" s="677"/>
      <c r="VPO78" s="677"/>
      <c r="VPP78" s="677"/>
      <c r="VPQ78" s="677"/>
      <c r="VPR78" s="677"/>
      <c r="VPS78" s="677"/>
      <c r="VPT78" s="677"/>
      <c r="VPU78" s="677"/>
      <c r="VPV78" s="677"/>
      <c r="VPW78" s="677"/>
      <c r="VPX78" s="677"/>
      <c r="VPY78" s="677"/>
      <c r="VPZ78" s="677"/>
      <c r="VQA78" s="677"/>
      <c r="VQB78" s="677"/>
      <c r="VQC78" s="677"/>
      <c r="VQD78" s="677"/>
      <c r="VQE78" s="677"/>
      <c r="VQF78" s="677"/>
      <c r="VQG78" s="677"/>
      <c r="VQH78" s="677"/>
      <c r="VQI78" s="677"/>
      <c r="VQJ78" s="677"/>
      <c r="VQK78" s="677"/>
      <c r="VQL78" s="677"/>
      <c r="VQM78" s="677"/>
      <c r="VQN78" s="677"/>
      <c r="VQO78" s="677"/>
      <c r="VQP78" s="677"/>
      <c r="VQQ78" s="677"/>
      <c r="VQR78" s="677"/>
      <c r="VQS78" s="677"/>
      <c r="VQT78" s="677"/>
      <c r="VQU78" s="677"/>
      <c r="VQV78" s="677"/>
      <c r="VQW78" s="677"/>
      <c r="VQX78" s="677"/>
      <c r="VQY78" s="677"/>
      <c r="VQZ78" s="677"/>
      <c r="VRA78" s="677"/>
      <c r="VRB78" s="677"/>
      <c r="VRC78" s="677"/>
      <c r="VRD78" s="677"/>
      <c r="VRE78" s="677"/>
      <c r="VRF78" s="677"/>
      <c r="VRG78" s="677"/>
      <c r="VRH78" s="677"/>
      <c r="VRI78" s="677"/>
      <c r="VRJ78" s="677"/>
      <c r="VRK78" s="677"/>
      <c r="VRL78" s="677"/>
      <c r="VRM78" s="677"/>
      <c r="VRN78" s="677"/>
      <c r="VRO78" s="677"/>
      <c r="VRP78" s="677"/>
      <c r="VRQ78" s="677"/>
      <c r="VRR78" s="677"/>
      <c r="VRS78" s="677"/>
      <c r="VRT78" s="677"/>
      <c r="VRU78" s="677"/>
      <c r="VRV78" s="677"/>
      <c r="VRW78" s="677"/>
      <c r="VRX78" s="677"/>
      <c r="VRY78" s="677"/>
      <c r="VRZ78" s="677"/>
      <c r="VSA78" s="677"/>
      <c r="VSB78" s="677"/>
      <c r="VSC78" s="677"/>
      <c r="VSD78" s="677"/>
      <c r="VSE78" s="677"/>
      <c r="VSF78" s="677"/>
      <c r="VSG78" s="677"/>
      <c r="VSH78" s="677"/>
      <c r="VSI78" s="677"/>
      <c r="VSJ78" s="677"/>
      <c r="VSK78" s="677"/>
      <c r="VSL78" s="677"/>
      <c r="VSM78" s="677"/>
      <c r="VSN78" s="677"/>
      <c r="VSO78" s="677"/>
      <c r="VSP78" s="677"/>
      <c r="VSQ78" s="677"/>
      <c r="VSR78" s="677"/>
      <c r="VSS78" s="677"/>
      <c r="VST78" s="677"/>
      <c r="VSU78" s="677"/>
      <c r="VSV78" s="677"/>
      <c r="VSW78" s="677"/>
      <c r="VSX78" s="677"/>
      <c r="VSY78" s="677"/>
      <c r="VSZ78" s="677"/>
      <c r="VTA78" s="677"/>
      <c r="VTB78" s="677"/>
      <c r="VTC78" s="677"/>
      <c r="VTD78" s="677"/>
      <c r="VTE78" s="677"/>
      <c r="VTF78" s="677"/>
      <c r="VTG78" s="677"/>
      <c r="VTH78" s="677"/>
      <c r="VTI78" s="677"/>
      <c r="VTJ78" s="677"/>
      <c r="VTK78" s="677"/>
      <c r="VTL78" s="677"/>
      <c r="VTM78" s="677"/>
      <c r="VTN78" s="677"/>
      <c r="VTO78" s="677"/>
      <c r="VTP78" s="677"/>
      <c r="VTQ78" s="677"/>
      <c r="VTR78" s="677"/>
      <c r="VTS78" s="677"/>
      <c r="VTT78" s="677"/>
      <c r="VTU78" s="677"/>
      <c r="VTV78" s="677"/>
      <c r="VTW78" s="677"/>
      <c r="VTX78" s="677"/>
      <c r="VTY78" s="677"/>
      <c r="VTZ78" s="677"/>
      <c r="VUA78" s="677"/>
      <c r="VUB78" s="677"/>
      <c r="VUC78" s="677"/>
      <c r="VUD78" s="677"/>
      <c r="VUE78" s="677"/>
      <c r="VUF78" s="677"/>
      <c r="VUG78" s="677"/>
      <c r="VUH78" s="677"/>
      <c r="VUI78" s="677"/>
      <c r="VUJ78" s="677"/>
      <c r="VUK78" s="677"/>
      <c r="VUL78" s="677"/>
      <c r="VUM78" s="677"/>
      <c r="VUN78" s="677"/>
      <c r="VUO78" s="677"/>
      <c r="VUP78" s="677"/>
      <c r="VUQ78" s="677"/>
      <c r="VUR78" s="677"/>
      <c r="VUS78" s="677"/>
      <c r="VUT78" s="677"/>
      <c r="VUU78" s="677"/>
      <c r="VUV78" s="677"/>
      <c r="VUW78" s="677"/>
      <c r="VUX78" s="677"/>
      <c r="VUY78" s="677"/>
      <c r="VUZ78" s="677"/>
      <c r="VVA78" s="677"/>
      <c r="VVB78" s="677"/>
      <c r="VVC78" s="677"/>
      <c r="VVD78" s="677"/>
      <c r="VVE78" s="677"/>
      <c r="VVF78" s="677"/>
      <c r="VVG78" s="677"/>
      <c r="VVH78" s="677"/>
      <c r="VVI78" s="677"/>
      <c r="VVJ78" s="677"/>
      <c r="VVK78" s="677"/>
      <c r="VVL78" s="677"/>
      <c r="VVM78" s="677"/>
      <c r="VVN78" s="677"/>
      <c r="VVO78" s="677"/>
      <c r="VVP78" s="677"/>
      <c r="VVQ78" s="677"/>
      <c r="VVR78" s="677"/>
      <c r="VVS78" s="677"/>
      <c r="VVT78" s="677"/>
      <c r="VVU78" s="677"/>
      <c r="VVV78" s="677"/>
      <c r="VVW78" s="677"/>
      <c r="VVX78" s="677"/>
      <c r="VVY78" s="677"/>
      <c r="VVZ78" s="677"/>
      <c r="VWA78" s="677"/>
      <c r="VWB78" s="677"/>
      <c r="VWC78" s="677"/>
      <c r="VWD78" s="677"/>
      <c r="VWE78" s="677"/>
      <c r="VWF78" s="677"/>
      <c r="VWG78" s="677"/>
      <c r="VWH78" s="677"/>
      <c r="VWI78" s="677"/>
      <c r="VWJ78" s="677"/>
      <c r="VWK78" s="677"/>
      <c r="VWL78" s="677"/>
      <c r="VWM78" s="677"/>
      <c r="VWN78" s="677"/>
      <c r="VWO78" s="677"/>
      <c r="VWP78" s="677"/>
      <c r="VWQ78" s="677"/>
      <c r="VWR78" s="677"/>
      <c r="VWS78" s="677"/>
      <c r="VWT78" s="677"/>
      <c r="VWU78" s="677"/>
      <c r="VWV78" s="677"/>
      <c r="VWW78" s="677"/>
      <c r="VWX78" s="677"/>
      <c r="VWY78" s="677"/>
      <c r="VWZ78" s="677"/>
      <c r="VXA78" s="677"/>
      <c r="VXB78" s="677"/>
      <c r="VXC78" s="677"/>
      <c r="VXD78" s="677"/>
      <c r="VXE78" s="677"/>
      <c r="VXF78" s="677"/>
      <c r="VXG78" s="677"/>
      <c r="VXH78" s="677"/>
      <c r="VXI78" s="677"/>
      <c r="VXJ78" s="677"/>
      <c r="VXK78" s="677"/>
      <c r="VXL78" s="677"/>
      <c r="VXM78" s="677"/>
      <c r="VXN78" s="677"/>
      <c r="VXO78" s="677"/>
      <c r="VXP78" s="677"/>
      <c r="VXQ78" s="677"/>
      <c r="VXR78" s="677"/>
      <c r="VXS78" s="677"/>
      <c r="VXT78" s="677"/>
      <c r="VXU78" s="677"/>
      <c r="VXV78" s="677"/>
      <c r="VXW78" s="677"/>
      <c r="VXX78" s="677"/>
      <c r="VXY78" s="677"/>
      <c r="VXZ78" s="677"/>
      <c r="VYA78" s="677"/>
      <c r="VYB78" s="677"/>
      <c r="VYC78" s="677"/>
      <c r="VYD78" s="677"/>
      <c r="VYE78" s="677"/>
      <c r="VYF78" s="677"/>
      <c r="VYG78" s="677"/>
      <c r="VYH78" s="677"/>
      <c r="VYI78" s="677"/>
      <c r="VYJ78" s="677"/>
      <c r="VYK78" s="677"/>
      <c r="VYL78" s="677"/>
      <c r="VYM78" s="677"/>
      <c r="VYN78" s="677"/>
      <c r="VYO78" s="677"/>
      <c r="VYP78" s="677"/>
      <c r="VYQ78" s="677"/>
      <c r="VYR78" s="677"/>
      <c r="VYS78" s="677"/>
      <c r="VYT78" s="677"/>
      <c r="VYU78" s="677"/>
      <c r="VYV78" s="677"/>
      <c r="VYW78" s="677"/>
      <c r="VYX78" s="677"/>
      <c r="VYY78" s="677"/>
      <c r="VYZ78" s="677"/>
      <c r="VZA78" s="677"/>
      <c r="VZB78" s="677"/>
      <c r="VZC78" s="677"/>
      <c r="VZD78" s="677"/>
      <c r="VZE78" s="677"/>
      <c r="VZF78" s="677"/>
      <c r="VZG78" s="677"/>
      <c r="VZH78" s="677"/>
      <c r="VZI78" s="677"/>
      <c r="VZJ78" s="677"/>
      <c r="VZK78" s="677"/>
      <c r="VZL78" s="677"/>
      <c r="VZM78" s="677"/>
      <c r="VZN78" s="677"/>
      <c r="VZO78" s="677"/>
      <c r="VZP78" s="677"/>
      <c r="VZQ78" s="677"/>
      <c r="VZR78" s="677"/>
      <c r="VZS78" s="677"/>
      <c r="VZT78" s="677"/>
      <c r="VZU78" s="677"/>
      <c r="VZV78" s="677"/>
      <c r="VZW78" s="677"/>
      <c r="VZX78" s="677"/>
      <c r="VZY78" s="677"/>
      <c r="VZZ78" s="677"/>
      <c r="WAA78" s="677"/>
      <c r="WAB78" s="677"/>
      <c r="WAC78" s="677"/>
      <c r="WAD78" s="677"/>
      <c r="WAE78" s="677"/>
      <c r="WAF78" s="677"/>
      <c r="WAG78" s="677"/>
      <c r="WAH78" s="677"/>
      <c r="WAI78" s="677"/>
      <c r="WAJ78" s="677"/>
      <c r="WAK78" s="677"/>
      <c r="WAL78" s="677"/>
      <c r="WAM78" s="677"/>
      <c r="WAN78" s="677"/>
      <c r="WAO78" s="677"/>
      <c r="WAP78" s="677"/>
      <c r="WAQ78" s="677"/>
      <c r="WAR78" s="677"/>
      <c r="WAS78" s="677"/>
      <c r="WAT78" s="677"/>
      <c r="WAU78" s="677"/>
      <c r="WAV78" s="677"/>
      <c r="WAW78" s="677"/>
      <c r="WAX78" s="677"/>
      <c r="WAY78" s="677"/>
      <c r="WAZ78" s="677"/>
      <c r="WBA78" s="677"/>
      <c r="WBB78" s="677"/>
      <c r="WBC78" s="677"/>
      <c r="WBD78" s="677"/>
      <c r="WBE78" s="677"/>
      <c r="WBF78" s="677"/>
      <c r="WBG78" s="677"/>
      <c r="WBH78" s="677"/>
      <c r="WBI78" s="677"/>
      <c r="WBJ78" s="677"/>
      <c r="WBK78" s="677"/>
      <c r="WBL78" s="677"/>
      <c r="WBM78" s="677"/>
      <c r="WBN78" s="677"/>
      <c r="WBO78" s="677"/>
      <c r="WBP78" s="677"/>
      <c r="WBQ78" s="677"/>
      <c r="WBR78" s="677"/>
      <c r="WBS78" s="677"/>
      <c r="WBT78" s="677"/>
      <c r="WBU78" s="677"/>
      <c r="WBV78" s="677"/>
      <c r="WBW78" s="677"/>
      <c r="WBX78" s="677"/>
      <c r="WBY78" s="677"/>
      <c r="WBZ78" s="677"/>
      <c r="WCA78" s="677"/>
      <c r="WCB78" s="677"/>
      <c r="WCC78" s="677"/>
      <c r="WCD78" s="677"/>
      <c r="WCE78" s="677"/>
      <c r="WCF78" s="677"/>
      <c r="WCG78" s="677"/>
      <c r="WCH78" s="677"/>
      <c r="WCI78" s="677"/>
      <c r="WCJ78" s="677"/>
      <c r="WCK78" s="677"/>
      <c r="WCL78" s="677"/>
      <c r="WCM78" s="677"/>
      <c r="WCN78" s="677"/>
      <c r="WCO78" s="677"/>
      <c r="WCP78" s="677"/>
      <c r="WCQ78" s="677"/>
      <c r="WCR78" s="677"/>
      <c r="WCS78" s="677"/>
      <c r="WCT78" s="677"/>
      <c r="WCU78" s="677"/>
      <c r="WCV78" s="677"/>
      <c r="WCW78" s="677"/>
      <c r="WCX78" s="677"/>
      <c r="WCY78" s="677"/>
      <c r="WCZ78" s="677"/>
      <c r="WDA78" s="677"/>
      <c r="WDB78" s="677"/>
      <c r="WDC78" s="677"/>
      <c r="WDD78" s="677"/>
      <c r="WDE78" s="677"/>
      <c r="WDF78" s="677"/>
      <c r="WDG78" s="677"/>
      <c r="WDH78" s="677"/>
      <c r="WDI78" s="677"/>
      <c r="WDJ78" s="677"/>
      <c r="WDK78" s="677"/>
      <c r="WDL78" s="677"/>
      <c r="WDM78" s="677"/>
      <c r="WDN78" s="677"/>
      <c r="WDO78" s="677"/>
      <c r="WDP78" s="677"/>
      <c r="WDQ78" s="677"/>
      <c r="WDR78" s="677"/>
      <c r="WDS78" s="677"/>
      <c r="WDT78" s="677"/>
      <c r="WDU78" s="677"/>
      <c r="WDV78" s="677"/>
      <c r="WDW78" s="677"/>
      <c r="WDX78" s="677"/>
      <c r="WDY78" s="677"/>
      <c r="WDZ78" s="677"/>
      <c r="WEA78" s="677"/>
      <c r="WEB78" s="677"/>
      <c r="WEC78" s="677"/>
      <c r="WED78" s="677"/>
      <c r="WEE78" s="677"/>
      <c r="WEF78" s="677"/>
      <c r="WEG78" s="677"/>
      <c r="WEH78" s="677"/>
      <c r="WEI78" s="677"/>
      <c r="WEJ78" s="677"/>
      <c r="WEK78" s="677"/>
      <c r="WEL78" s="677"/>
      <c r="WEM78" s="677"/>
      <c r="WEN78" s="677"/>
      <c r="WEO78" s="677"/>
      <c r="WEP78" s="677"/>
      <c r="WEQ78" s="677"/>
      <c r="WER78" s="677"/>
      <c r="WES78" s="677"/>
      <c r="WET78" s="677"/>
      <c r="WEU78" s="677"/>
      <c r="WEV78" s="677"/>
      <c r="WEW78" s="677"/>
      <c r="WEX78" s="677"/>
      <c r="WEY78" s="677"/>
      <c r="WEZ78" s="677"/>
      <c r="WFA78" s="677"/>
      <c r="WFB78" s="677"/>
      <c r="WFC78" s="677"/>
      <c r="WFD78" s="677"/>
      <c r="WFE78" s="677"/>
      <c r="WFF78" s="677"/>
      <c r="WFG78" s="677"/>
      <c r="WFH78" s="677"/>
      <c r="WFI78" s="677"/>
      <c r="WFJ78" s="677"/>
      <c r="WFK78" s="677"/>
      <c r="WFL78" s="677"/>
      <c r="WFM78" s="677"/>
      <c r="WFN78" s="677"/>
      <c r="WFO78" s="677"/>
      <c r="WFP78" s="677"/>
      <c r="WFQ78" s="677"/>
      <c r="WFR78" s="677"/>
      <c r="WFS78" s="677"/>
      <c r="WFT78" s="677"/>
      <c r="WFU78" s="677"/>
      <c r="WFV78" s="677"/>
      <c r="WFW78" s="677"/>
      <c r="WFX78" s="677"/>
      <c r="WFY78" s="677"/>
      <c r="WFZ78" s="677"/>
      <c r="WGA78" s="677"/>
      <c r="WGB78" s="677"/>
      <c r="WGC78" s="677"/>
      <c r="WGD78" s="677"/>
      <c r="WGE78" s="677"/>
      <c r="WGF78" s="677"/>
      <c r="WGG78" s="677"/>
      <c r="WGH78" s="677"/>
      <c r="WGI78" s="677"/>
      <c r="WGJ78" s="677"/>
      <c r="WGK78" s="677"/>
      <c r="WGL78" s="677"/>
      <c r="WGM78" s="677"/>
      <c r="WGN78" s="677"/>
      <c r="WGO78" s="677"/>
      <c r="WGP78" s="677"/>
      <c r="WGQ78" s="677"/>
      <c r="WGR78" s="677"/>
      <c r="WGS78" s="677"/>
      <c r="WGT78" s="677"/>
      <c r="WGU78" s="677"/>
      <c r="WGV78" s="677"/>
      <c r="WGW78" s="677"/>
      <c r="WGX78" s="677"/>
      <c r="WGY78" s="677"/>
      <c r="WGZ78" s="677"/>
      <c r="WHA78" s="677"/>
      <c r="WHB78" s="677"/>
      <c r="WHC78" s="677"/>
      <c r="WHD78" s="677"/>
      <c r="WHE78" s="677"/>
      <c r="WHF78" s="677"/>
      <c r="WHG78" s="677"/>
      <c r="WHH78" s="677"/>
      <c r="WHI78" s="677"/>
      <c r="WHJ78" s="677"/>
      <c r="WHK78" s="677"/>
      <c r="WHL78" s="677"/>
      <c r="WHM78" s="677"/>
      <c r="WHN78" s="677"/>
      <c r="WHO78" s="677"/>
      <c r="WHP78" s="677"/>
      <c r="WHQ78" s="677"/>
      <c r="WHR78" s="677"/>
      <c r="WHS78" s="677"/>
      <c r="WHT78" s="677"/>
      <c r="WHU78" s="677"/>
      <c r="WHV78" s="677"/>
      <c r="WHW78" s="677"/>
      <c r="WHX78" s="677"/>
      <c r="WHY78" s="677"/>
      <c r="WHZ78" s="677"/>
      <c r="WIA78" s="677"/>
      <c r="WIB78" s="677"/>
      <c r="WIC78" s="677"/>
      <c r="WID78" s="677"/>
      <c r="WIE78" s="677"/>
      <c r="WIF78" s="677"/>
      <c r="WIG78" s="677"/>
      <c r="WIH78" s="677"/>
      <c r="WII78" s="677"/>
      <c r="WIJ78" s="677"/>
      <c r="WIK78" s="677"/>
      <c r="WIL78" s="677"/>
      <c r="WIM78" s="677"/>
      <c r="WIN78" s="677"/>
      <c r="WIO78" s="677"/>
      <c r="WIP78" s="677"/>
      <c r="WIQ78" s="677"/>
      <c r="WIR78" s="677"/>
      <c r="WIS78" s="677"/>
      <c r="WIT78" s="677"/>
      <c r="WIU78" s="677"/>
      <c r="WIV78" s="677"/>
      <c r="WIW78" s="677"/>
      <c r="WIX78" s="677"/>
      <c r="WIY78" s="677"/>
      <c r="WIZ78" s="677"/>
      <c r="WJA78" s="677"/>
      <c r="WJB78" s="677"/>
      <c r="WJC78" s="677"/>
      <c r="WJD78" s="677"/>
      <c r="WJE78" s="677"/>
      <c r="WJF78" s="677"/>
      <c r="WJG78" s="677"/>
      <c r="WJH78" s="677"/>
      <c r="WJI78" s="677"/>
      <c r="WJJ78" s="677"/>
      <c r="WJK78" s="677"/>
      <c r="WJL78" s="677"/>
      <c r="WJM78" s="677"/>
      <c r="WJN78" s="677"/>
      <c r="WJO78" s="677"/>
      <c r="WJP78" s="677"/>
      <c r="WJQ78" s="677"/>
      <c r="WJR78" s="677"/>
      <c r="WJS78" s="677"/>
      <c r="WJT78" s="677"/>
      <c r="WJU78" s="677"/>
      <c r="WJV78" s="677"/>
      <c r="WJW78" s="677"/>
      <c r="WJX78" s="677"/>
      <c r="WJY78" s="677"/>
      <c r="WJZ78" s="677"/>
      <c r="WKA78" s="677"/>
      <c r="WKB78" s="677"/>
      <c r="WKC78" s="677"/>
      <c r="WKD78" s="677"/>
      <c r="WKE78" s="677"/>
      <c r="WKF78" s="677"/>
      <c r="WKG78" s="677"/>
      <c r="WKH78" s="677"/>
      <c r="WKI78" s="677"/>
      <c r="WKJ78" s="677"/>
      <c r="WKK78" s="677"/>
      <c r="WKL78" s="677"/>
      <c r="WKM78" s="677"/>
      <c r="WKN78" s="677"/>
      <c r="WKO78" s="677"/>
      <c r="WKP78" s="677"/>
      <c r="WKQ78" s="677"/>
      <c r="WKR78" s="677"/>
      <c r="WKS78" s="677"/>
      <c r="WKT78" s="677"/>
      <c r="WKU78" s="677"/>
      <c r="WKV78" s="677"/>
      <c r="WKW78" s="677"/>
      <c r="WKX78" s="677"/>
      <c r="WKY78" s="677"/>
      <c r="WKZ78" s="677"/>
      <c r="WLA78" s="677"/>
      <c r="WLB78" s="677"/>
      <c r="WLC78" s="677"/>
      <c r="WLD78" s="677"/>
      <c r="WLE78" s="677"/>
      <c r="WLF78" s="677"/>
      <c r="WLG78" s="677"/>
      <c r="WLH78" s="677"/>
      <c r="WLI78" s="677"/>
      <c r="WLJ78" s="677"/>
      <c r="WLK78" s="677"/>
      <c r="WLL78" s="677"/>
      <c r="WLM78" s="677"/>
      <c r="WLN78" s="677"/>
      <c r="WLO78" s="677"/>
      <c r="WLP78" s="677"/>
      <c r="WLQ78" s="677"/>
      <c r="WLR78" s="677"/>
      <c r="WLS78" s="677"/>
      <c r="WLT78" s="677"/>
      <c r="WLU78" s="677"/>
      <c r="WLV78" s="677"/>
      <c r="WLW78" s="677"/>
      <c r="WLX78" s="677"/>
      <c r="WLY78" s="677"/>
      <c r="WLZ78" s="677"/>
      <c r="WMA78" s="677"/>
      <c r="WMB78" s="677"/>
      <c r="WMC78" s="677"/>
      <c r="WMD78" s="677"/>
      <c r="WME78" s="677"/>
      <c r="WMF78" s="677"/>
      <c r="WMG78" s="677"/>
      <c r="WMH78" s="677"/>
      <c r="WMI78" s="677"/>
      <c r="WMJ78" s="677"/>
      <c r="WMK78" s="677"/>
      <c r="WML78" s="677"/>
      <c r="WMM78" s="677"/>
      <c r="WMN78" s="677"/>
      <c r="WMO78" s="677"/>
      <c r="WMP78" s="677"/>
      <c r="WMQ78" s="677"/>
      <c r="WMR78" s="677"/>
      <c r="WMS78" s="677"/>
      <c r="WMT78" s="677"/>
      <c r="WMU78" s="677"/>
      <c r="WMV78" s="677"/>
      <c r="WMW78" s="677"/>
      <c r="WMX78" s="677"/>
      <c r="WMY78" s="677"/>
      <c r="WMZ78" s="677"/>
      <c r="WNA78" s="677"/>
      <c r="WNB78" s="677"/>
      <c r="WNC78" s="677"/>
      <c r="WND78" s="677"/>
      <c r="WNE78" s="677"/>
      <c r="WNF78" s="677"/>
      <c r="WNG78" s="677"/>
      <c r="WNH78" s="677"/>
      <c r="WNI78" s="677"/>
      <c r="WNJ78" s="677"/>
      <c r="WNK78" s="677"/>
      <c r="WNL78" s="677"/>
      <c r="WNM78" s="677"/>
      <c r="WNN78" s="677"/>
      <c r="WNO78" s="677"/>
      <c r="WNP78" s="677"/>
      <c r="WNQ78" s="677"/>
      <c r="WNR78" s="677"/>
      <c r="WNS78" s="677"/>
      <c r="WNT78" s="677"/>
      <c r="WNU78" s="677"/>
      <c r="WNV78" s="677"/>
      <c r="WNW78" s="677"/>
      <c r="WNX78" s="677"/>
      <c r="WNY78" s="677"/>
      <c r="WNZ78" s="677"/>
      <c r="WOA78" s="677"/>
      <c r="WOB78" s="677"/>
      <c r="WOC78" s="677"/>
      <c r="WOD78" s="677"/>
      <c r="WOE78" s="677"/>
      <c r="WOF78" s="677"/>
      <c r="WOG78" s="677"/>
      <c r="WOH78" s="677"/>
      <c r="WOI78" s="677"/>
      <c r="WOJ78" s="677"/>
      <c r="WOK78" s="677"/>
      <c r="WOL78" s="677"/>
      <c r="WOM78" s="677"/>
      <c r="WON78" s="677"/>
      <c r="WOO78" s="677"/>
      <c r="WOP78" s="677"/>
      <c r="WOQ78" s="677"/>
      <c r="WOR78" s="677"/>
      <c r="WOS78" s="677"/>
      <c r="WOT78" s="677"/>
      <c r="WOU78" s="677"/>
      <c r="WOV78" s="677"/>
      <c r="WOW78" s="677"/>
      <c r="WOX78" s="677"/>
      <c r="WOY78" s="677"/>
      <c r="WOZ78" s="677"/>
      <c r="WPA78" s="677"/>
      <c r="WPB78" s="677"/>
      <c r="WPC78" s="677"/>
      <c r="WPD78" s="677"/>
      <c r="WPE78" s="677"/>
      <c r="WPF78" s="677"/>
      <c r="WPG78" s="677"/>
      <c r="WPH78" s="677"/>
      <c r="WPI78" s="677"/>
      <c r="WPJ78" s="677"/>
      <c r="WPK78" s="677"/>
      <c r="WPL78" s="677"/>
      <c r="WPM78" s="677"/>
      <c r="WPN78" s="677"/>
      <c r="WPO78" s="677"/>
      <c r="WPP78" s="677"/>
      <c r="WPQ78" s="677"/>
      <c r="WPR78" s="677"/>
      <c r="WPS78" s="677"/>
      <c r="WPT78" s="677"/>
      <c r="WPU78" s="677"/>
      <c r="WPV78" s="677"/>
      <c r="WPW78" s="677"/>
      <c r="WPX78" s="677"/>
      <c r="WPY78" s="677"/>
      <c r="WPZ78" s="677"/>
      <c r="WQA78" s="677"/>
      <c r="WQB78" s="677"/>
      <c r="WQC78" s="677"/>
      <c r="WQD78" s="677"/>
      <c r="WQE78" s="677"/>
      <c r="WQF78" s="677"/>
      <c r="WQG78" s="677"/>
      <c r="WQH78" s="677"/>
      <c r="WQI78" s="677"/>
      <c r="WQJ78" s="677"/>
      <c r="WQK78" s="677"/>
      <c r="WQL78" s="677"/>
      <c r="WQM78" s="677"/>
      <c r="WQN78" s="677"/>
      <c r="WQO78" s="677"/>
      <c r="WQP78" s="677"/>
      <c r="WQQ78" s="677"/>
      <c r="WQR78" s="677"/>
      <c r="WQS78" s="677"/>
      <c r="WQT78" s="677"/>
      <c r="WQU78" s="677"/>
      <c r="WQV78" s="677"/>
      <c r="WQW78" s="677"/>
      <c r="WQX78" s="677"/>
      <c r="WQY78" s="677"/>
      <c r="WQZ78" s="677"/>
      <c r="WRA78" s="677"/>
      <c r="WRB78" s="677"/>
      <c r="WRC78" s="677"/>
      <c r="WRD78" s="677"/>
      <c r="WRE78" s="677"/>
      <c r="WRF78" s="677"/>
      <c r="WRG78" s="677"/>
      <c r="WRH78" s="677"/>
      <c r="WRI78" s="677"/>
      <c r="WRJ78" s="677"/>
      <c r="WRK78" s="677"/>
      <c r="WRL78" s="677"/>
      <c r="WRM78" s="677"/>
      <c r="WRN78" s="677"/>
      <c r="WRO78" s="677"/>
      <c r="WRP78" s="677"/>
      <c r="WRQ78" s="677"/>
      <c r="WRR78" s="677"/>
      <c r="WRS78" s="677"/>
      <c r="WRT78" s="677"/>
      <c r="WRU78" s="677"/>
      <c r="WRV78" s="677"/>
      <c r="WRW78" s="677"/>
      <c r="WRX78" s="677"/>
      <c r="WRY78" s="677"/>
      <c r="WRZ78" s="677"/>
      <c r="WSA78" s="677"/>
      <c r="WSB78" s="677"/>
      <c r="WSC78" s="677"/>
      <c r="WSD78" s="677"/>
      <c r="WSE78" s="677"/>
      <c r="WSF78" s="677"/>
      <c r="WSG78" s="677"/>
      <c r="WSH78" s="677"/>
      <c r="WSI78" s="677"/>
      <c r="WSJ78" s="677"/>
      <c r="WSK78" s="677"/>
      <c r="WSL78" s="677"/>
      <c r="WSM78" s="677"/>
      <c r="WSN78" s="677"/>
      <c r="WSO78" s="677"/>
      <c r="WSP78" s="677"/>
      <c r="WSQ78" s="677"/>
      <c r="WSR78" s="677"/>
      <c r="WSS78" s="677"/>
      <c r="WST78" s="677"/>
      <c r="WSU78" s="677"/>
      <c r="WSV78" s="677"/>
      <c r="WSW78" s="677"/>
      <c r="WSX78" s="677"/>
      <c r="WSY78" s="677"/>
      <c r="WSZ78" s="677"/>
      <c r="WTA78" s="677"/>
      <c r="WTB78" s="677"/>
      <c r="WTC78" s="677"/>
      <c r="WTD78" s="677"/>
      <c r="WTE78" s="677"/>
      <c r="WTF78" s="677"/>
      <c r="WTG78" s="677"/>
      <c r="WTH78" s="677"/>
      <c r="WTI78" s="677"/>
      <c r="WTJ78" s="677"/>
      <c r="WTK78" s="677"/>
      <c r="WTL78" s="677"/>
      <c r="WTM78" s="677"/>
      <c r="WTN78" s="677"/>
      <c r="WTO78" s="677"/>
      <c r="WTP78" s="677"/>
      <c r="WTQ78" s="677"/>
      <c r="WTR78" s="677"/>
      <c r="WTS78" s="677"/>
      <c r="WTT78" s="677"/>
      <c r="WTU78" s="677"/>
      <c r="WTV78" s="677"/>
      <c r="WTW78" s="677"/>
      <c r="WTX78" s="677"/>
      <c r="WTY78" s="677"/>
      <c r="WTZ78" s="677"/>
      <c r="WUA78" s="677"/>
      <c r="WUB78" s="677"/>
      <c r="WUC78" s="677"/>
      <c r="WUD78" s="677"/>
      <c r="WUE78" s="677"/>
      <c r="WUF78" s="677"/>
      <c r="WUG78" s="677"/>
      <c r="WUH78" s="677"/>
      <c r="WUI78" s="677"/>
      <c r="WUJ78" s="677"/>
      <c r="WUK78" s="677"/>
      <c r="WUL78" s="677"/>
      <c r="WUM78" s="677"/>
      <c r="WUN78" s="677"/>
      <c r="WUO78" s="677"/>
      <c r="WUP78" s="677"/>
      <c r="WUQ78" s="677"/>
      <c r="WUR78" s="677"/>
      <c r="WUS78" s="677"/>
      <c r="WUT78" s="677"/>
      <c r="WUU78" s="677"/>
      <c r="WUV78" s="677"/>
      <c r="WUW78" s="677"/>
      <c r="WUX78" s="677"/>
      <c r="WUY78" s="677"/>
      <c r="WUZ78" s="677"/>
      <c r="WVA78" s="677"/>
      <c r="WVB78" s="677"/>
      <c r="WVC78" s="677"/>
      <c r="WVD78" s="677"/>
      <c r="WVE78" s="677"/>
      <c r="WVF78" s="677"/>
      <c r="WVG78" s="677"/>
      <c r="WVH78" s="677"/>
      <c r="WVI78" s="677"/>
      <c r="WVJ78" s="677"/>
      <c r="WVK78" s="677"/>
      <c r="WVL78" s="677"/>
      <c r="WVM78" s="677"/>
      <c r="WVN78" s="677"/>
      <c r="WVO78" s="677"/>
      <c r="WVP78" s="677"/>
      <c r="WVQ78" s="677"/>
      <c r="WVR78" s="677"/>
      <c r="WVS78" s="677"/>
      <c r="WVT78" s="677"/>
      <c r="WVU78" s="677"/>
      <c r="WVV78" s="677"/>
      <c r="WVW78" s="677"/>
      <c r="WVX78" s="677"/>
      <c r="WVY78" s="677"/>
      <c r="WVZ78" s="677"/>
      <c r="WWA78" s="677"/>
      <c r="WWB78" s="677"/>
      <c r="WWC78" s="677"/>
      <c r="WWD78" s="677"/>
      <c r="WWE78" s="677"/>
      <c r="WWF78" s="677"/>
      <c r="WWG78" s="677"/>
      <c r="WWH78" s="677"/>
      <c r="WWI78" s="677"/>
      <c r="WWJ78" s="677"/>
      <c r="WWK78" s="677"/>
      <c r="WWL78" s="677"/>
      <c r="WWM78" s="677"/>
      <c r="WWN78" s="677"/>
      <c r="WWO78" s="677"/>
      <c r="WWP78" s="677"/>
      <c r="WWQ78" s="677"/>
      <c r="WWR78" s="677"/>
      <c r="WWS78" s="677"/>
      <c r="WWT78" s="677"/>
      <c r="WWU78" s="677"/>
      <c r="WWV78" s="677"/>
      <c r="WWW78" s="677"/>
      <c r="WWX78" s="677"/>
      <c r="WWY78" s="677"/>
      <c r="WWZ78" s="677"/>
      <c r="WXA78" s="677"/>
      <c r="WXB78" s="677"/>
      <c r="WXC78" s="677"/>
      <c r="WXD78" s="677"/>
      <c r="WXE78" s="677"/>
      <c r="WXF78" s="677"/>
      <c r="WXG78" s="677"/>
      <c r="WXH78" s="677"/>
      <c r="WXI78" s="677"/>
      <c r="WXJ78" s="677"/>
      <c r="WXK78" s="677"/>
      <c r="WXL78" s="677"/>
      <c r="WXM78" s="677"/>
      <c r="WXN78" s="677"/>
      <c r="WXO78" s="677"/>
      <c r="WXP78" s="677"/>
      <c r="WXQ78" s="677"/>
      <c r="WXR78" s="677"/>
      <c r="WXS78" s="677"/>
      <c r="WXT78" s="677"/>
      <c r="WXU78" s="677"/>
      <c r="WXV78" s="677"/>
      <c r="WXW78" s="677"/>
      <c r="WXX78" s="677"/>
      <c r="WXY78" s="677"/>
      <c r="WXZ78" s="677"/>
      <c r="WYA78" s="677"/>
      <c r="WYB78" s="677"/>
      <c r="WYC78" s="677"/>
      <c r="WYD78" s="677"/>
      <c r="WYE78" s="677"/>
      <c r="WYF78" s="677"/>
      <c r="WYG78" s="677"/>
      <c r="WYH78" s="677"/>
      <c r="WYI78" s="677"/>
      <c r="WYJ78" s="677"/>
      <c r="WYK78" s="677"/>
      <c r="WYL78" s="677"/>
      <c r="WYM78" s="677"/>
      <c r="WYN78" s="677"/>
      <c r="WYO78" s="677"/>
      <c r="WYP78" s="677"/>
      <c r="WYQ78" s="677"/>
      <c r="WYR78" s="677"/>
      <c r="WYS78" s="677"/>
      <c r="WYT78" s="677"/>
      <c r="WYU78" s="677"/>
      <c r="WYV78" s="677"/>
      <c r="WYW78" s="677"/>
      <c r="WYX78" s="677"/>
      <c r="WYY78" s="677"/>
      <c r="WYZ78" s="677"/>
      <c r="WZA78" s="677"/>
      <c r="WZB78" s="677"/>
      <c r="WZC78" s="677"/>
      <c r="WZD78" s="677"/>
      <c r="WZE78" s="677"/>
      <c r="WZF78" s="677"/>
      <c r="WZG78" s="677"/>
      <c r="WZH78" s="677"/>
      <c r="WZI78" s="677"/>
      <c r="WZJ78" s="677"/>
      <c r="WZK78" s="677"/>
      <c r="WZL78" s="677"/>
      <c r="WZM78" s="677"/>
      <c r="WZN78" s="677"/>
      <c r="WZO78" s="677"/>
      <c r="WZP78" s="677"/>
      <c r="WZQ78" s="677"/>
      <c r="WZR78" s="677"/>
      <c r="WZS78" s="677"/>
      <c r="WZT78" s="677"/>
      <c r="WZU78" s="677"/>
      <c r="WZV78" s="677"/>
      <c r="WZW78" s="677"/>
      <c r="WZX78" s="677"/>
      <c r="WZY78" s="677"/>
      <c r="WZZ78" s="677"/>
      <c r="XAA78" s="677"/>
      <c r="XAB78" s="677"/>
      <c r="XAC78" s="677"/>
      <c r="XAD78" s="677"/>
      <c r="XAE78" s="677"/>
      <c r="XAF78" s="677"/>
      <c r="XAG78" s="677"/>
      <c r="XAH78" s="677"/>
      <c r="XAI78" s="677"/>
      <c r="XAJ78" s="677"/>
      <c r="XAK78" s="677"/>
      <c r="XAL78" s="677"/>
      <c r="XAM78" s="677"/>
      <c r="XAN78" s="677"/>
      <c r="XAO78" s="677"/>
      <c r="XAP78" s="677"/>
      <c r="XAQ78" s="677"/>
      <c r="XAR78" s="677"/>
      <c r="XAS78" s="677"/>
      <c r="XAT78" s="677"/>
      <c r="XAU78" s="677"/>
      <c r="XAV78" s="677"/>
      <c r="XAW78" s="677"/>
      <c r="XAX78" s="677"/>
      <c r="XAY78" s="677"/>
      <c r="XAZ78" s="677"/>
      <c r="XBA78" s="677"/>
      <c r="XBB78" s="677"/>
      <c r="XBC78" s="677"/>
      <c r="XBD78" s="677"/>
      <c r="XBE78" s="677"/>
      <c r="XBF78" s="677"/>
      <c r="XBG78" s="677"/>
      <c r="XBH78" s="677"/>
      <c r="XBI78" s="677"/>
      <c r="XBJ78" s="677"/>
      <c r="XBK78" s="677"/>
      <c r="XBL78" s="677"/>
      <c r="XBM78" s="677"/>
      <c r="XBN78" s="677"/>
      <c r="XBO78" s="677"/>
      <c r="XBP78" s="677"/>
      <c r="XBQ78" s="677"/>
      <c r="XBR78" s="677"/>
      <c r="XBS78" s="677"/>
      <c r="XBT78" s="677"/>
      <c r="XBU78" s="677"/>
      <c r="XBV78" s="677"/>
      <c r="XBW78" s="677"/>
      <c r="XBX78" s="677"/>
      <c r="XBY78" s="677"/>
      <c r="XBZ78" s="677"/>
      <c r="XCA78" s="677"/>
      <c r="XCB78" s="677"/>
      <c r="XCC78" s="677"/>
      <c r="XCD78" s="677"/>
      <c r="XCE78" s="677"/>
      <c r="XCF78" s="677"/>
      <c r="XCG78" s="677"/>
      <c r="XCH78" s="677"/>
      <c r="XCI78" s="677"/>
      <c r="XCJ78" s="677"/>
      <c r="XCK78" s="677"/>
      <c r="XCL78" s="677"/>
      <c r="XCM78" s="677"/>
      <c r="XCN78" s="677"/>
      <c r="XCO78" s="677"/>
      <c r="XCP78" s="677"/>
      <c r="XCQ78" s="677"/>
      <c r="XCR78" s="677"/>
      <c r="XCS78" s="677"/>
      <c r="XCT78" s="677"/>
      <c r="XCU78" s="677"/>
      <c r="XCV78" s="677"/>
      <c r="XCW78" s="677"/>
      <c r="XCX78" s="677"/>
      <c r="XCY78" s="677"/>
      <c r="XCZ78" s="677"/>
      <c r="XDA78" s="677"/>
      <c r="XDB78" s="677"/>
      <c r="XDC78" s="677"/>
      <c r="XDD78" s="677"/>
      <c r="XDE78" s="677"/>
      <c r="XDF78" s="677"/>
      <c r="XDG78" s="677"/>
      <c r="XDH78" s="677"/>
      <c r="XDI78" s="677"/>
      <c r="XDJ78" s="677"/>
      <c r="XDK78" s="677"/>
      <c r="XDL78" s="677"/>
      <c r="XDM78" s="677"/>
      <c r="XDN78" s="677"/>
      <c r="XDO78" s="677"/>
      <c r="XDP78" s="677"/>
      <c r="XDQ78" s="677"/>
      <c r="XDR78" s="677"/>
      <c r="XDS78" s="677"/>
      <c r="XDT78" s="677"/>
      <c r="XDU78" s="677"/>
      <c r="XDV78" s="677"/>
      <c r="XDW78" s="677"/>
      <c r="XDX78" s="677"/>
      <c r="XDY78" s="677"/>
      <c r="XDZ78" s="677"/>
      <c r="XEA78" s="677"/>
      <c r="XEB78" s="677"/>
      <c r="XEC78" s="677"/>
      <c r="XED78" s="677"/>
      <c r="XEE78" s="677"/>
      <c r="XEF78" s="677"/>
      <c r="XEG78" s="677"/>
      <c r="XEH78" s="677"/>
      <c r="XEI78" s="677"/>
      <c r="XEJ78" s="677"/>
      <c r="XEK78" s="677"/>
      <c r="XEL78" s="677"/>
      <c r="XEM78" s="677"/>
      <c r="XEN78" s="677"/>
      <c r="XEO78" s="677"/>
      <c r="XEP78" s="677"/>
      <c r="XEQ78" s="677"/>
      <c r="XER78" s="677"/>
      <c r="XES78" s="677"/>
      <c r="XET78" s="677"/>
      <c r="XEU78" s="677"/>
      <c r="XEV78" s="677"/>
      <c r="XEW78" s="677"/>
      <c r="XEX78" s="677"/>
      <c r="XEY78" s="677"/>
      <c r="XEZ78" s="677"/>
      <c r="XFA78" s="677"/>
      <c r="XFB78" s="677"/>
      <c r="XFC78" s="677"/>
      <c r="XFD78" s="677"/>
    </row>
    <row r="79" spans="46:16384">
      <c r="AT79" s="22" t="s">
        <v>201</v>
      </c>
      <c r="AU79" s="355">
        <f t="shared" si="76"/>
        <v>0</v>
      </c>
      <c r="CA79" s="676" t="s">
        <v>490</v>
      </c>
      <c r="CH79" s="677"/>
      <c r="CI79" s="677"/>
      <c r="CJ79" s="677"/>
      <c r="CK79" s="677"/>
      <c r="CL79" s="677"/>
      <c r="CM79" s="677"/>
      <c r="CN79" s="677"/>
      <c r="CO79" s="677"/>
      <c r="CP79" s="677"/>
      <c r="CQ79" s="677"/>
      <c r="CR79" s="677"/>
      <c r="CS79" s="677"/>
      <c r="CT79" s="677"/>
      <c r="CU79" s="677"/>
      <c r="CV79" s="677"/>
      <c r="CW79" s="677"/>
      <c r="CX79" s="677"/>
      <c r="CY79" s="677"/>
      <c r="CZ79" s="677"/>
      <c r="DA79" s="677"/>
      <c r="DB79" s="677"/>
      <c r="DC79" s="677"/>
      <c r="DD79" s="677"/>
      <c r="DE79" s="677"/>
      <c r="DF79" s="677"/>
      <c r="DG79" s="677"/>
      <c r="DH79" s="677"/>
      <c r="DI79" s="677"/>
      <c r="DJ79" s="677"/>
      <c r="DK79" s="677"/>
      <c r="DL79" s="677"/>
      <c r="DM79" s="677"/>
      <c r="DN79" s="677"/>
      <c r="DO79" s="677"/>
      <c r="DP79" s="677"/>
      <c r="DQ79" s="677"/>
      <c r="DR79" s="677"/>
      <c r="DS79" s="677"/>
      <c r="DT79" s="677"/>
      <c r="DU79" s="677"/>
      <c r="DV79" s="677"/>
      <c r="DW79" s="677"/>
      <c r="DX79" s="677"/>
      <c r="DY79" s="677"/>
      <c r="DZ79" s="677"/>
      <c r="EA79" s="677"/>
      <c r="EB79" s="677"/>
      <c r="EC79" s="677"/>
      <c r="ED79" s="677"/>
      <c r="EE79" s="677"/>
      <c r="EF79" s="677"/>
      <c r="EG79" s="677"/>
      <c r="EH79" s="677"/>
      <c r="EI79" s="677"/>
      <c r="EJ79" s="677"/>
      <c r="EK79" s="677"/>
      <c r="EL79" s="677"/>
      <c r="EM79" s="677"/>
      <c r="EN79" s="677"/>
      <c r="EO79" s="677"/>
      <c r="EP79" s="677"/>
      <c r="EQ79" s="677"/>
      <c r="ER79" s="677"/>
      <c r="ES79" s="677"/>
      <c r="ET79" s="677"/>
      <c r="EU79" s="677"/>
      <c r="EV79" s="677"/>
      <c r="EW79" s="677"/>
      <c r="EX79" s="677"/>
      <c r="EY79" s="677"/>
      <c r="EZ79" s="677"/>
      <c r="FA79" s="677"/>
      <c r="FB79" s="677"/>
      <c r="FC79" s="677"/>
      <c r="FD79" s="677"/>
      <c r="FE79" s="677"/>
      <c r="FF79" s="677"/>
      <c r="FG79" s="677"/>
      <c r="FH79" s="677"/>
      <c r="FI79" s="677"/>
      <c r="FJ79" s="677"/>
      <c r="FK79" s="677"/>
      <c r="FL79" s="677"/>
      <c r="FM79" s="677"/>
      <c r="FN79" s="677"/>
      <c r="FO79" s="677"/>
      <c r="FP79" s="677"/>
      <c r="FQ79" s="677"/>
      <c r="FR79" s="677"/>
      <c r="FS79" s="677"/>
      <c r="FT79" s="677"/>
      <c r="FU79" s="677"/>
      <c r="FV79" s="677"/>
      <c r="FW79" s="677"/>
      <c r="FX79" s="677"/>
      <c r="FY79" s="677"/>
      <c r="FZ79" s="677"/>
      <c r="GA79" s="677"/>
      <c r="GB79" s="677"/>
      <c r="GC79" s="677"/>
      <c r="GD79" s="677"/>
      <c r="GE79" s="677"/>
      <c r="GF79" s="677"/>
      <c r="GG79" s="677"/>
      <c r="GH79" s="677"/>
      <c r="GI79" s="677"/>
      <c r="GJ79" s="677"/>
      <c r="GK79" s="677"/>
      <c r="GL79" s="677"/>
      <c r="GM79" s="677"/>
      <c r="GN79" s="677"/>
      <c r="GO79" s="677"/>
      <c r="GP79" s="677"/>
      <c r="GQ79" s="677"/>
      <c r="GR79" s="677"/>
      <c r="GS79" s="677"/>
      <c r="GT79" s="677"/>
      <c r="GU79" s="677"/>
      <c r="GV79" s="677"/>
      <c r="GW79" s="677"/>
      <c r="GX79" s="677"/>
      <c r="GY79" s="677"/>
      <c r="GZ79" s="677"/>
      <c r="HA79" s="677"/>
      <c r="HB79" s="677"/>
      <c r="HC79" s="677"/>
      <c r="HD79" s="677"/>
      <c r="HE79" s="677"/>
      <c r="HF79" s="677"/>
      <c r="HG79" s="677"/>
      <c r="HH79" s="677"/>
      <c r="HI79" s="677"/>
      <c r="HJ79" s="677"/>
      <c r="HK79" s="677"/>
      <c r="HL79" s="677"/>
      <c r="HM79" s="677"/>
      <c r="HN79" s="677"/>
      <c r="HO79" s="677"/>
      <c r="HP79" s="677"/>
      <c r="HQ79" s="677"/>
      <c r="HR79" s="677"/>
      <c r="HS79" s="677"/>
      <c r="HT79" s="677"/>
      <c r="HU79" s="677"/>
      <c r="HV79" s="677"/>
      <c r="HW79" s="677"/>
      <c r="HX79" s="677"/>
      <c r="HY79" s="677"/>
      <c r="HZ79" s="677"/>
      <c r="IA79" s="677"/>
      <c r="IB79" s="677"/>
      <c r="IC79" s="677"/>
      <c r="ID79" s="677"/>
      <c r="IE79" s="677"/>
      <c r="IF79" s="677"/>
      <c r="IG79" s="677"/>
      <c r="IH79" s="677"/>
      <c r="II79" s="677"/>
      <c r="IJ79" s="677"/>
      <c r="IK79" s="677"/>
      <c r="IL79" s="677"/>
      <c r="IM79" s="677"/>
      <c r="IN79" s="677"/>
      <c r="IO79" s="677"/>
      <c r="IP79" s="677"/>
      <c r="IQ79" s="677"/>
      <c r="IR79" s="677"/>
      <c r="IS79" s="677"/>
      <c r="IT79" s="677"/>
      <c r="IU79" s="677"/>
      <c r="IV79" s="677"/>
      <c r="IW79" s="677"/>
      <c r="IX79" s="677"/>
      <c r="IY79" s="677"/>
      <c r="IZ79" s="677"/>
      <c r="JA79" s="677"/>
      <c r="JB79" s="677"/>
      <c r="JC79" s="677"/>
      <c r="JD79" s="677"/>
      <c r="JE79" s="677"/>
      <c r="JF79" s="677"/>
      <c r="JG79" s="677"/>
      <c r="JH79" s="677"/>
      <c r="JI79" s="677"/>
      <c r="JJ79" s="677"/>
      <c r="JK79" s="677"/>
      <c r="JL79" s="677"/>
      <c r="JM79" s="677"/>
      <c r="JN79" s="677"/>
      <c r="JO79" s="677"/>
      <c r="JP79" s="677"/>
      <c r="JQ79" s="677"/>
      <c r="JR79" s="677"/>
      <c r="JS79" s="677"/>
      <c r="JT79" s="677"/>
      <c r="JU79" s="677"/>
      <c r="JV79" s="677"/>
      <c r="JW79" s="677"/>
      <c r="JX79" s="677"/>
      <c r="JY79" s="677"/>
      <c r="JZ79" s="677"/>
      <c r="KA79" s="677"/>
      <c r="KB79" s="677"/>
      <c r="KC79" s="677"/>
      <c r="KD79" s="677"/>
      <c r="KE79" s="677"/>
      <c r="KF79" s="677"/>
      <c r="KG79" s="677"/>
      <c r="KH79" s="677"/>
      <c r="KI79" s="677"/>
      <c r="KJ79" s="677"/>
      <c r="KK79" s="677"/>
      <c r="KL79" s="677"/>
      <c r="KM79" s="677"/>
      <c r="KN79" s="677"/>
      <c r="KO79" s="677"/>
      <c r="KP79" s="677"/>
      <c r="KQ79" s="677"/>
      <c r="KR79" s="677"/>
      <c r="KS79" s="677"/>
      <c r="KT79" s="677"/>
      <c r="KU79" s="677"/>
      <c r="KV79" s="677"/>
      <c r="KW79" s="677"/>
      <c r="KX79" s="677"/>
      <c r="KY79" s="677"/>
      <c r="KZ79" s="677"/>
      <c r="LA79" s="677"/>
      <c r="LB79" s="677"/>
      <c r="LC79" s="677"/>
      <c r="LD79" s="677"/>
      <c r="LE79" s="677"/>
      <c r="LF79" s="677"/>
      <c r="LG79" s="677"/>
      <c r="LH79" s="677"/>
      <c r="LI79" s="677"/>
      <c r="LJ79" s="677"/>
      <c r="LK79" s="677"/>
      <c r="LL79" s="677"/>
      <c r="LM79" s="677"/>
      <c r="LN79" s="677"/>
      <c r="LO79" s="677"/>
      <c r="LP79" s="677"/>
      <c r="LQ79" s="677"/>
      <c r="LR79" s="677"/>
      <c r="LS79" s="677"/>
      <c r="LT79" s="677"/>
      <c r="LU79" s="677"/>
      <c r="LV79" s="677"/>
      <c r="LW79" s="677"/>
      <c r="LX79" s="677"/>
      <c r="LY79" s="677"/>
      <c r="LZ79" s="677"/>
      <c r="MA79" s="677"/>
      <c r="MB79" s="677"/>
      <c r="MC79" s="677"/>
      <c r="MD79" s="677"/>
      <c r="ME79" s="677"/>
      <c r="MF79" s="677"/>
      <c r="MG79" s="677"/>
      <c r="MH79" s="677"/>
      <c r="MI79" s="677"/>
      <c r="MJ79" s="677"/>
      <c r="MK79" s="677"/>
      <c r="ML79" s="677"/>
      <c r="MM79" s="677"/>
      <c r="MN79" s="677"/>
      <c r="MO79" s="677"/>
      <c r="MP79" s="677"/>
      <c r="MQ79" s="677"/>
      <c r="MR79" s="677"/>
      <c r="MS79" s="677"/>
      <c r="MT79" s="677"/>
      <c r="MU79" s="677"/>
      <c r="MV79" s="677"/>
      <c r="MW79" s="677"/>
      <c r="MX79" s="677"/>
      <c r="MY79" s="677"/>
      <c r="MZ79" s="677"/>
      <c r="NA79" s="677"/>
      <c r="NB79" s="677"/>
      <c r="NC79" s="677"/>
      <c r="ND79" s="677"/>
      <c r="NE79" s="677"/>
      <c r="NF79" s="677"/>
      <c r="NG79" s="677"/>
      <c r="NH79" s="677"/>
      <c r="NI79" s="677"/>
      <c r="NJ79" s="677"/>
      <c r="NK79" s="677"/>
      <c r="NL79" s="677"/>
      <c r="NM79" s="677"/>
      <c r="NN79" s="677"/>
      <c r="NO79" s="677"/>
      <c r="NP79" s="677"/>
      <c r="NQ79" s="677"/>
      <c r="NR79" s="677"/>
      <c r="NS79" s="677"/>
      <c r="NT79" s="677"/>
      <c r="NU79" s="677"/>
      <c r="NV79" s="677"/>
      <c r="NW79" s="677"/>
      <c r="NX79" s="677"/>
      <c r="NY79" s="677"/>
      <c r="NZ79" s="677"/>
      <c r="OA79" s="677"/>
      <c r="OB79" s="677"/>
      <c r="OC79" s="677"/>
      <c r="OD79" s="677"/>
      <c r="OE79" s="677"/>
      <c r="OF79" s="677"/>
      <c r="OG79" s="677"/>
      <c r="OH79" s="677"/>
      <c r="OI79" s="677"/>
      <c r="OJ79" s="677"/>
      <c r="OK79" s="677"/>
      <c r="OL79" s="677"/>
      <c r="OM79" s="677"/>
      <c r="ON79" s="677"/>
      <c r="OO79" s="677"/>
      <c r="OP79" s="677"/>
      <c r="OQ79" s="677"/>
      <c r="OR79" s="677"/>
      <c r="OS79" s="677"/>
      <c r="OT79" s="677"/>
      <c r="OU79" s="677"/>
      <c r="OV79" s="677"/>
      <c r="OW79" s="677"/>
      <c r="OX79" s="677"/>
      <c r="OY79" s="677"/>
      <c r="OZ79" s="677"/>
      <c r="PA79" s="677"/>
      <c r="PB79" s="677"/>
      <c r="PC79" s="677"/>
      <c r="PD79" s="677"/>
      <c r="PE79" s="677"/>
      <c r="PF79" s="677"/>
      <c r="PG79" s="677"/>
      <c r="PH79" s="677"/>
      <c r="PI79" s="677"/>
      <c r="PJ79" s="677"/>
      <c r="PK79" s="677"/>
      <c r="PL79" s="677"/>
      <c r="PM79" s="677"/>
      <c r="PN79" s="677"/>
      <c r="PO79" s="677"/>
      <c r="PP79" s="677"/>
      <c r="PQ79" s="677"/>
      <c r="PR79" s="677"/>
      <c r="PS79" s="677"/>
      <c r="PT79" s="677"/>
      <c r="PU79" s="677"/>
      <c r="PV79" s="677"/>
      <c r="PW79" s="677"/>
      <c r="PX79" s="677"/>
      <c r="PY79" s="677"/>
      <c r="PZ79" s="677"/>
      <c r="QA79" s="677"/>
      <c r="QB79" s="677"/>
      <c r="QC79" s="677"/>
      <c r="QD79" s="677"/>
      <c r="QE79" s="677"/>
      <c r="QF79" s="677"/>
      <c r="QG79" s="677"/>
      <c r="QH79" s="677"/>
      <c r="QI79" s="677"/>
      <c r="QJ79" s="677"/>
      <c r="QK79" s="677"/>
      <c r="QL79" s="677"/>
      <c r="QM79" s="677"/>
      <c r="QN79" s="677"/>
      <c r="QO79" s="677"/>
      <c r="QP79" s="677"/>
      <c r="QQ79" s="677"/>
      <c r="QR79" s="677"/>
      <c r="QS79" s="677"/>
      <c r="QT79" s="677"/>
      <c r="QU79" s="677"/>
      <c r="QV79" s="677"/>
      <c r="QW79" s="677"/>
      <c r="QX79" s="677"/>
      <c r="QY79" s="677"/>
      <c r="QZ79" s="677"/>
      <c r="RA79" s="677"/>
      <c r="RB79" s="677"/>
      <c r="RC79" s="677"/>
      <c r="RD79" s="677"/>
      <c r="RE79" s="677"/>
      <c r="RF79" s="677"/>
      <c r="RG79" s="677"/>
      <c r="RH79" s="677"/>
      <c r="RI79" s="677"/>
      <c r="RJ79" s="677"/>
      <c r="RK79" s="677"/>
      <c r="RL79" s="677"/>
      <c r="RM79" s="677"/>
      <c r="RN79" s="677"/>
      <c r="RO79" s="677"/>
      <c r="RP79" s="677"/>
      <c r="RQ79" s="677"/>
      <c r="RR79" s="677"/>
      <c r="RS79" s="677"/>
      <c r="RT79" s="677"/>
      <c r="RU79" s="677"/>
      <c r="RV79" s="677"/>
      <c r="RW79" s="677"/>
      <c r="RX79" s="677"/>
      <c r="RY79" s="677"/>
      <c r="RZ79" s="677"/>
      <c r="SA79" s="677"/>
      <c r="SB79" s="677"/>
      <c r="SC79" s="677"/>
      <c r="SD79" s="677"/>
      <c r="SE79" s="677"/>
      <c r="SF79" s="677"/>
      <c r="SG79" s="677"/>
      <c r="SH79" s="677"/>
      <c r="SI79" s="677"/>
      <c r="SJ79" s="677"/>
      <c r="SK79" s="677"/>
      <c r="SL79" s="677"/>
      <c r="SM79" s="677"/>
      <c r="SN79" s="677"/>
      <c r="SO79" s="677"/>
      <c r="SP79" s="677"/>
      <c r="SQ79" s="677"/>
      <c r="SR79" s="677"/>
      <c r="SS79" s="677"/>
      <c r="ST79" s="677"/>
      <c r="SU79" s="677"/>
      <c r="SV79" s="677"/>
      <c r="SW79" s="677"/>
      <c r="SX79" s="677"/>
      <c r="SY79" s="677"/>
      <c r="SZ79" s="677"/>
      <c r="TA79" s="677"/>
      <c r="TB79" s="677"/>
      <c r="TC79" s="677"/>
      <c r="TD79" s="677"/>
      <c r="TE79" s="677"/>
      <c r="TF79" s="677"/>
      <c r="TG79" s="677"/>
      <c r="TH79" s="677"/>
      <c r="TI79" s="677"/>
      <c r="TJ79" s="677"/>
      <c r="TK79" s="677"/>
      <c r="TL79" s="677"/>
      <c r="TM79" s="677"/>
      <c r="TN79" s="677"/>
      <c r="TO79" s="677"/>
      <c r="TP79" s="677"/>
      <c r="TQ79" s="677"/>
      <c r="TR79" s="677"/>
      <c r="TS79" s="677"/>
      <c r="TT79" s="677"/>
      <c r="TU79" s="677"/>
      <c r="TV79" s="677"/>
      <c r="TW79" s="677"/>
      <c r="TX79" s="677"/>
      <c r="TY79" s="677"/>
      <c r="TZ79" s="677"/>
      <c r="UA79" s="677"/>
      <c r="UB79" s="677"/>
      <c r="UC79" s="677"/>
      <c r="UD79" s="677"/>
      <c r="UE79" s="677"/>
      <c r="UF79" s="677"/>
      <c r="UG79" s="677"/>
      <c r="UH79" s="677"/>
      <c r="UI79" s="677"/>
      <c r="UJ79" s="677"/>
      <c r="UK79" s="677"/>
      <c r="UL79" s="677"/>
      <c r="UM79" s="677"/>
      <c r="UN79" s="677"/>
      <c r="UO79" s="677"/>
      <c r="UP79" s="677"/>
      <c r="UQ79" s="677"/>
      <c r="UR79" s="677"/>
      <c r="US79" s="677"/>
      <c r="UT79" s="677"/>
      <c r="UU79" s="677"/>
      <c r="UV79" s="677"/>
      <c r="UW79" s="677"/>
      <c r="UX79" s="677"/>
      <c r="UY79" s="677"/>
      <c r="UZ79" s="677"/>
      <c r="VA79" s="677"/>
      <c r="VB79" s="677"/>
      <c r="VC79" s="677"/>
      <c r="VD79" s="677"/>
      <c r="VE79" s="677"/>
      <c r="VF79" s="677"/>
      <c r="VG79" s="677"/>
      <c r="VH79" s="677"/>
      <c r="VI79" s="677"/>
      <c r="VJ79" s="677"/>
      <c r="VK79" s="677"/>
      <c r="VL79" s="677"/>
      <c r="VM79" s="677"/>
      <c r="VN79" s="677"/>
      <c r="VO79" s="677"/>
      <c r="VP79" s="677"/>
      <c r="VQ79" s="677"/>
      <c r="VR79" s="677"/>
      <c r="VS79" s="677"/>
      <c r="VT79" s="677"/>
      <c r="VU79" s="677"/>
      <c r="VV79" s="677"/>
      <c r="VW79" s="677"/>
      <c r="VX79" s="677"/>
      <c r="VY79" s="677"/>
      <c r="VZ79" s="677"/>
      <c r="WA79" s="677"/>
      <c r="WB79" s="677"/>
      <c r="WC79" s="677"/>
      <c r="WD79" s="677"/>
      <c r="WE79" s="677"/>
      <c r="WF79" s="677"/>
      <c r="WG79" s="677"/>
      <c r="WH79" s="677"/>
      <c r="WI79" s="677"/>
      <c r="WJ79" s="677"/>
      <c r="WK79" s="677"/>
      <c r="WL79" s="677"/>
      <c r="WM79" s="677"/>
      <c r="WN79" s="677"/>
      <c r="WO79" s="677"/>
      <c r="WP79" s="677"/>
      <c r="WQ79" s="677"/>
      <c r="WR79" s="677"/>
      <c r="WS79" s="677"/>
      <c r="WT79" s="677"/>
      <c r="WU79" s="677"/>
      <c r="WV79" s="677"/>
      <c r="WW79" s="677"/>
      <c r="WX79" s="677"/>
      <c r="WY79" s="677"/>
      <c r="WZ79" s="677"/>
      <c r="XA79" s="677"/>
      <c r="XB79" s="677"/>
      <c r="XC79" s="677"/>
      <c r="XD79" s="677"/>
      <c r="XE79" s="677"/>
      <c r="XF79" s="677"/>
      <c r="XG79" s="677"/>
      <c r="XH79" s="677"/>
      <c r="XI79" s="677"/>
      <c r="XJ79" s="677"/>
      <c r="XK79" s="677"/>
      <c r="XL79" s="677"/>
      <c r="XM79" s="677"/>
      <c r="XN79" s="677"/>
      <c r="XO79" s="677"/>
      <c r="XP79" s="677"/>
      <c r="XQ79" s="677"/>
      <c r="XR79" s="677"/>
      <c r="XS79" s="677"/>
      <c r="XT79" s="677"/>
      <c r="XU79" s="677"/>
      <c r="XV79" s="677"/>
      <c r="XW79" s="677"/>
      <c r="XX79" s="677"/>
      <c r="XY79" s="677"/>
      <c r="XZ79" s="677"/>
      <c r="YA79" s="677"/>
      <c r="YB79" s="677"/>
      <c r="YC79" s="677"/>
      <c r="YD79" s="677"/>
      <c r="YE79" s="677"/>
      <c r="YF79" s="677"/>
      <c r="YG79" s="677"/>
      <c r="YH79" s="677"/>
      <c r="YI79" s="677"/>
      <c r="YJ79" s="677"/>
      <c r="YK79" s="677"/>
      <c r="YL79" s="677"/>
      <c r="YM79" s="677"/>
      <c r="YN79" s="677"/>
      <c r="YO79" s="677"/>
      <c r="YP79" s="677"/>
      <c r="YQ79" s="677"/>
      <c r="YR79" s="677"/>
      <c r="YS79" s="677"/>
      <c r="YT79" s="677"/>
      <c r="YU79" s="677"/>
      <c r="YV79" s="677"/>
      <c r="YW79" s="677"/>
      <c r="YX79" s="677"/>
      <c r="YY79" s="677"/>
      <c r="YZ79" s="677"/>
      <c r="ZA79" s="677"/>
      <c r="ZB79" s="677"/>
      <c r="ZC79" s="677"/>
      <c r="ZD79" s="677"/>
      <c r="ZE79" s="677"/>
      <c r="ZF79" s="677"/>
      <c r="ZG79" s="677"/>
      <c r="ZH79" s="677"/>
      <c r="ZI79" s="677"/>
      <c r="ZJ79" s="677"/>
      <c r="ZK79" s="677"/>
      <c r="ZL79" s="677"/>
      <c r="ZM79" s="677"/>
      <c r="ZN79" s="677"/>
      <c r="ZO79" s="677"/>
      <c r="ZP79" s="677"/>
      <c r="ZQ79" s="677"/>
      <c r="ZR79" s="677"/>
      <c r="ZS79" s="677"/>
      <c r="ZT79" s="677"/>
      <c r="ZU79" s="677"/>
      <c r="ZV79" s="677"/>
      <c r="ZW79" s="677"/>
      <c r="ZX79" s="677"/>
      <c r="ZY79" s="677"/>
      <c r="ZZ79" s="677"/>
      <c r="AAA79" s="677"/>
      <c r="AAB79" s="677"/>
      <c r="AAC79" s="677"/>
      <c r="AAD79" s="677"/>
      <c r="AAE79" s="677"/>
      <c r="AAF79" s="677"/>
      <c r="AAG79" s="677"/>
      <c r="AAH79" s="677"/>
      <c r="AAI79" s="677"/>
      <c r="AAJ79" s="677"/>
      <c r="AAK79" s="677"/>
      <c r="AAL79" s="677"/>
      <c r="AAM79" s="677"/>
      <c r="AAN79" s="677"/>
      <c r="AAO79" s="677"/>
      <c r="AAP79" s="677"/>
      <c r="AAQ79" s="677"/>
      <c r="AAR79" s="677"/>
      <c r="AAS79" s="677"/>
      <c r="AAT79" s="677"/>
      <c r="AAU79" s="677"/>
      <c r="AAV79" s="677"/>
      <c r="AAW79" s="677"/>
      <c r="AAX79" s="677"/>
      <c r="AAY79" s="677"/>
      <c r="AAZ79" s="677"/>
      <c r="ABA79" s="677"/>
      <c r="ABB79" s="677"/>
      <c r="ABC79" s="677"/>
      <c r="ABD79" s="677"/>
      <c r="ABE79" s="677"/>
      <c r="ABF79" s="677"/>
      <c r="ABG79" s="677"/>
      <c r="ABH79" s="677"/>
      <c r="ABI79" s="677"/>
      <c r="ABJ79" s="677"/>
      <c r="ABK79" s="677"/>
      <c r="ABL79" s="677"/>
      <c r="ABM79" s="677"/>
      <c r="ABN79" s="677"/>
      <c r="ABO79" s="677"/>
      <c r="ABP79" s="677"/>
      <c r="ABQ79" s="677"/>
      <c r="ABR79" s="677"/>
      <c r="ABS79" s="677"/>
      <c r="ABT79" s="677"/>
      <c r="ABU79" s="677"/>
      <c r="ABV79" s="677"/>
      <c r="ABW79" s="677"/>
      <c r="ABX79" s="677"/>
      <c r="ABY79" s="677"/>
      <c r="ABZ79" s="677"/>
      <c r="ACA79" s="677"/>
      <c r="ACB79" s="677"/>
      <c r="ACC79" s="677"/>
      <c r="ACD79" s="677"/>
      <c r="ACE79" s="677"/>
      <c r="ACF79" s="677"/>
      <c r="ACG79" s="677"/>
      <c r="ACH79" s="677"/>
      <c r="ACI79" s="677"/>
      <c r="ACJ79" s="677"/>
      <c r="ACK79" s="677"/>
      <c r="ACL79" s="677"/>
      <c r="ACM79" s="677"/>
      <c r="ACN79" s="677"/>
      <c r="ACO79" s="677"/>
      <c r="ACP79" s="677"/>
      <c r="ACQ79" s="677"/>
      <c r="ACR79" s="677"/>
      <c r="ACS79" s="677"/>
      <c r="ACT79" s="677"/>
      <c r="ACU79" s="677"/>
      <c r="ACV79" s="677"/>
      <c r="ACW79" s="677"/>
      <c r="ACX79" s="677"/>
      <c r="ACY79" s="677"/>
      <c r="ACZ79" s="677"/>
      <c r="ADA79" s="677"/>
      <c r="ADB79" s="677"/>
      <c r="ADC79" s="677"/>
      <c r="ADD79" s="677"/>
      <c r="ADE79" s="677"/>
      <c r="ADF79" s="677"/>
      <c r="ADG79" s="677"/>
      <c r="ADH79" s="677"/>
      <c r="ADI79" s="677"/>
      <c r="ADJ79" s="677"/>
      <c r="ADK79" s="677"/>
      <c r="ADL79" s="677"/>
      <c r="ADM79" s="677"/>
      <c r="ADN79" s="677"/>
      <c r="ADO79" s="677"/>
      <c r="ADP79" s="677"/>
      <c r="ADQ79" s="677"/>
      <c r="ADR79" s="677"/>
      <c r="ADS79" s="677"/>
      <c r="ADT79" s="677"/>
      <c r="ADU79" s="677"/>
      <c r="ADV79" s="677"/>
      <c r="ADW79" s="677"/>
      <c r="ADX79" s="677"/>
      <c r="ADY79" s="677"/>
      <c r="ADZ79" s="677"/>
      <c r="AEA79" s="677"/>
      <c r="AEB79" s="677"/>
      <c r="AEC79" s="677"/>
      <c r="AED79" s="677"/>
      <c r="AEE79" s="677"/>
      <c r="AEF79" s="677"/>
      <c r="AEG79" s="677"/>
      <c r="AEH79" s="677"/>
      <c r="AEI79" s="677"/>
      <c r="AEJ79" s="677"/>
      <c r="AEK79" s="677"/>
      <c r="AEL79" s="677"/>
      <c r="AEM79" s="677"/>
      <c r="AEN79" s="677"/>
      <c r="AEO79" s="677"/>
      <c r="AEP79" s="677"/>
      <c r="AEQ79" s="677"/>
      <c r="AER79" s="677"/>
      <c r="AES79" s="677"/>
      <c r="AET79" s="677"/>
      <c r="AEU79" s="677"/>
      <c r="AEV79" s="677"/>
      <c r="AEW79" s="677"/>
      <c r="AEX79" s="677"/>
      <c r="AEY79" s="677"/>
      <c r="AEZ79" s="677"/>
      <c r="AFA79" s="677"/>
      <c r="AFB79" s="677"/>
      <c r="AFC79" s="677"/>
      <c r="AFD79" s="677"/>
      <c r="AFE79" s="677"/>
      <c r="AFF79" s="677"/>
      <c r="AFG79" s="677"/>
      <c r="AFH79" s="677"/>
      <c r="AFI79" s="677"/>
      <c r="AFJ79" s="677"/>
      <c r="AFK79" s="677"/>
      <c r="AFL79" s="677"/>
      <c r="AFM79" s="677"/>
      <c r="AFN79" s="677"/>
      <c r="AFO79" s="677"/>
      <c r="AFP79" s="677"/>
      <c r="AFQ79" s="677"/>
      <c r="AFR79" s="677"/>
      <c r="AFS79" s="677"/>
      <c r="AFT79" s="677"/>
      <c r="AFU79" s="677"/>
      <c r="AFV79" s="677"/>
      <c r="AFW79" s="677"/>
      <c r="AFX79" s="677"/>
      <c r="AFY79" s="677"/>
      <c r="AFZ79" s="677"/>
      <c r="AGA79" s="677"/>
      <c r="AGB79" s="677"/>
      <c r="AGC79" s="677"/>
      <c r="AGD79" s="677"/>
      <c r="AGE79" s="677"/>
      <c r="AGF79" s="677"/>
      <c r="AGG79" s="677"/>
      <c r="AGH79" s="677"/>
      <c r="AGI79" s="677"/>
      <c r="AGJ79" s="677"/>
      <c r="AGK79" s="677"/>
      <c r="AGL79" s="677"/>
      <c r="AGM79" s="677"/>
      <c r="AGN79" s="677"/>
      <c r="AGO79" s="677"/>
      <c r="AGP79" s="677"/>
      <c r="AGQ79" s="677"/>
      <c r="AGR79" s="677"/>
      <c r="AGS79" s="677"/>
      <c r="AGT79" s="677"/>
      <c r="AGU79" s="677"/>
      <c r="AGV79" s="677"/>
      <c r="AGW79" s="677"/>
      <c r="AGX79" s="677"/>
      <c r="AGY79" s="677"/>
      <c r="AGZ79" s="677"/>
      <c r="AHA79" s="677"/>
      <c r="AHB79" s="677"/>
      <c r="AHC79" s="677"/>
      <c r="AHD79" s="677"/>
      <c r="AHE79" s="677"/>
      <c r="AHF79" s="677"/>
      <c r="AHG79" s="677"/>
      <c r="AHH79" s="677"/>
      <c r="AHI79" s="677"/>
      <c r="AHJ79" s="677"/>
      <c r="AHK79" s="677"/>
      <c r="AHL79" s="677"/>
      <c r="AHM79" s="677"/>
      <c r="AHN79" s="677"/>
      <c r="AHO79" s="677"/>
      <c r="AHP79" s="677"/>
      <c r="AHQ79" s="677"/>
      <c r="AHR79" s="677"/>
      <c r="AHS79" s="677"/>
      <c r="AHT79" s="677"/>
      <c r="AHU79" s="677"/>
      <c r="AHV79" s="677"/>
      <c r="AHW79" s="677"/>
      <c r="AHX79" s="677"/>
      <c r="AHY79" s="677"/>
      <c r="AHZ79" s="677"/>
      <c r="AIA79" s="677"/>
      <c r="AIB79" s="677"/>
      <c r="AIC79" s="677"/>
      <c r="AID79" s="677"/>
      <c r="AIE79" s="677"/>
      <c r="AIF79" s="677"/>
      <c r="AIG79" s="677"/>
      <c r="AIH79" s="677"/>
      <c r="AII79" s="677"/>
      <c r="AIJ79" s="677"/>
      <c r="AIK79" s="677"/>
      <c r="AIL79" s="677"/>
      <c r="AIM79" s="677"/>
      <c r="AIN79" s="677"/>
      <c r="AIO79" s="677"/>
      <c r="AIP79" s="677"/>
      <c r="AIQ79" s="677"/>
      <c r="AIR79" s="677"/>
      <c r="AIS79" s="677"/>
      <c r="AIT79" s="677"/>
      <c r="AIU79" s="677"/>
      <c r="AIV79" s="677"/>
      <c r="AIW79" s="677"/>
      <c r="AIX79" s="677"/>
      <c r="AIY79" s="677"/>
      <c r="AIZ79" s="677"/>
      <c r="AJA79" s="677"/>
      <c r="AJB79" s="677"/>
      <c r="AJC79" s="677"/>
      <c r="AJD79" s="677"/>
      <c r="AJE79" s="677"/>
      <c r="AJF79" s="677"/>
      <c r="AJG79" s="677"/>
      <c r="AJH79" s="677"/>
      <c r="AJI79" s="677"/>
      <c r="AJJ79" s="677"/>
      <c r="AJK79" s="677"/>
      <c r="AJL79" s="677"/>
      <c r="AJM79" s="677"/>
      <c r="AJN79" s="677"/>
      <c r="AJO79" s="677"/>
      <c r="AJP79" s="677"/>
      <c r="AJQ79" s="677"/>
      <c r="AJR79" s="677"/>
      <c r="AJS79" s="677"/>
      <c r="AJT79" s="677"/>
      <c r="AJU79" s="677"/>
      <c r="AJV79" s="677"/>
      <c r="AJW79" s="677"/>
      <c r="AJX79" s="677"/>
      <c r="AJY79" s="677"/>
      <c r="AJZ79" s="677"/>
      <c r="AKA79" s="677"/>
      <c r="AKB79" s="677"/>
      <c r="AKC79" s="677"/>
      <c r="AKD79" s="677"/>
      <c r="AKE79" s="677"/>
      <c r="AKF79" s="677"/>
      <c r="AKG79" s="677"/>
      <c r="AKH79" s="677"/>
      <c r="AKI79" s="677"/>
      <c r="AKJ79" s="677"/>
      <c r="AKK79" s="677"/>
      <c r="AKL79" s="677"/>
      <c r="AKM79" s="677"/>
      <c r="AKN79" s="677"/>
      <c r="AKO79" s="677"/>
      <c r="AKP79" s="677"/>
      <c r="AKQ79" s="677"/>
      <c r="AKR79" s="677"/>
      <c r="AKS79" s="677"/>
      <c r="AKT79" s="677"/>
      <c r="AKU79" s="677"/>
      <c r="AKV79" s="677"/>
      <c r="AKW79" s="677"/>
      <c r="AKX79" s="677"/>
      <c r="AKY79" s="677"/>
      <c r="AKZ79" s="677"/>
      <c r="ALA79" s="677"/>
      <c r="ALB79" s="677"/>
      <c r="ALC79" s="677"/>
      <c r="ALD79" s="677"/>
      <c r="ALE79" s="677"/>
      <c r="ALF79" s="677"/>
      <c r="ALG79" s="677"/>
      <c r="ALH79" s="677"/>
      <c r="ALI79" s="677"/>
      <c r="ALJ79" s="677"/>
      <c r="ALK79" s="677"/>
      <c r="ALL79" s="677"/>
      <c r="ALM79" s="677"/>
      <c r="ALN79" s="677"/>
      <c r="ALO79" s="677"/>
      <c r="ALP79" s="677"/>
      <c r="ALQ79" s="677"/>
      <c r="ALR79" s="677"/>
      <c r="ALS79" s="677"/>
      <c r="ALT79" s="677"/>
      <c r="ALU79" s="677"/>
      <c r="ALV79" s="677"/>
      <c r="ALW79" s="677"/>
      <c r="ALX79" s="677"/>
      <c r="ALY79" s="677"/>
      <c r="ALZ79" s="677"/>
      <c r="AMA79" s="677"/>
      <c r="AMB79" s="677"/>
      <c r="AMC79" s="677"/>
      <c r="AMD79" s="677"/>
      <c r="AME79" s="677"/>
      <c r="AMF79" s="677"/>
      <c r="AMG79" s="677"/>
      <c r="AMH79" s="677"/>
      <c r="AMI79" s="677"/>
      <c r="AMJ79" s="677"/>
      <c r="AMK79" s="677"/>
      <c r="AML79" s="677"/>
      <c r="AMM79" s="677"/>
      <c r="AMN79" s="677"/>
      <c r="AMO79" s="677"/>
      <c r="AMP79" s="677"/>
      <c r="AMQ79" s="677"/>
      <c r="AMR79" s="677"/>
      <c r="AMS79" s="677"/>
      <c r="AMT79" s="677"/>
      <c r="AMU79" s="677"/>
      <c r="AMV79" s="677"/>
      <c r="AMW79" s="677"/>
      <c r="AMX79" s="677"/>
      <c r="AMY79" s="677"/>
      <c r="AMZ79" s="677"/>
      <c r="ANA79" s="677"/>
      <c r="ANB79" s="677"/>
      <c r="ANC79" s="677"/>
      <c r="AND79" s="677"/>
      <c r="ANE79" s="677"/>
      <c r="ANF79" s="677"/>
      <c r="ANG79" s="677"/>
      <c r="ANH79" s="677"/>
      <c r="ANI79" s="677"/>
      <c r="ANJ79" s="677"/>
      <c r="ANK79" s="677"/>
      <c r="ANL79" s="677"/>
      <c r="ANM79" s="677"/>
      <c r="ANN79" s="677"/>
      <c r="ANO79" s="677"/>
      <c r="ANP79" s="677"/>
      <c r="ANQ79" s="677"/>
      <c r="ANR79" s="677"/>
      <c r="ANS79" s="677"/>
      <c r="ANT79" s="677"/>
      <c r="ANU79" s="677"/>
      <c r="ANV79" s="677"/>
      <c r="ANW79" s="677"/>
      <c r="ANX79" s="677"/>
      <c r="ANY79" s="677"/>
      <c r="ANZ79" s="677"/>
      <c r="AOA79" s="677"/>
      <c r="AOB79" s="677"/>
      <c r="AOC79" s="677"/>
      <c r="AOD79" s="677"/>
      <c r="AOE79" s="677"/>
      <c r="AOF79" s="677"/>
      <c r="AOG79" s="677"/>
      <c r="AOH79" s="677"/>
      <c r="AOI79" s="677"/>
      <c r="AOJ79" s="677"/>
      <c r="AOK79" s="677"/>
      <c r="AOL79" s="677"/>
      <c r="AOM79" s="677"/>
      <c r="AON79" s="677"/>
      <c r="AOO79" s="677"/>
      <c r="AOP79" s="677"/>
      <c r="AOQ79" s="677"/>
      <c r="AOR79" s="677"/>
      <c r="AOS79" s="677"/>
      <c r="AOT79" s="677"/>
      <c r="AOU79" s="677"/>
      <c r="AOV79" s="677"/>
      <c r="AOW79" s="677"/>
      <c r="AOX79" s="677"/>
      <c r="AOY79" s="677"/>
      <c r="AOZ79" s="677"/>
      <c r="APA79" s="677"/>
      <c r="APB79" s="677"/>
      <c r="APC79" s="677"/>
      <c r="APD79" s="677"/>
      <c r="APE79" s="677"/>
      <c r="APF79" s="677"/>
      <c r="APG79" s="677"/>
      <c r="APH79" s="677"/>
      <c r="API79" s="677"/>
      <c r="APJ79" s="677"/>
      <c r="APK79" s="677"/>
      <c r="APL79" s="677"/>
      <c r="APM79" s="677"/>
      <c r="APN79" s="677"/>
      <c r="APO79" s="677"/>
      <c r="APP79" s="677"/>
      <c r="APQ79" s="677"/>
      <c r="APR79" s="677"/>
      <c r="APS79" s="677"/>
      <c r="APT79" s="677"/>
      <c r="APU79" s="677"/>
      <c r="APV79" s="677"/>
      <c r="APW79" s="677"/>
      <c r="APX79" s="677"/>
      <c r="APY79" s="677"/>
      <c r="APZ79" s="677"/>
      <c r="AQA79" s="677"/>
      <c r="AQB79" s="677"/>
      <c r="AQC79" s="677"/>
      <c r="AQD79" s="677"/>
      <c r="AQE79" s="677"/>
      <c r="AQF79" s="677"/>
      <c r="AQG79" s="677"/>
      <c r="AQH79" s="677"/>
      <c r="AQI79" s="677"/>
      <c r="AQJ79" s="677"/>
      <c r="AQK79" s="677"/>
      <c r="AQL79" s="677"/>
      <c r="AQM79" s="677"/>
      <c r="AQN79" s="677"/>
      <c r="AQO79" s="677"/>
      <c r="AQP79" s="677"/>
      <c r="AQQ79" s="677"/>
      <c r="AQR79" s="677"/>
      <c r="AQS79" s="677"/>
      <c r="AQT79" s="677"/>
      <c r="AQU79" s="677"/>
      <c r="AQV79" s="677"/>
      <c r="AQW79" s="677"/>
      <c r="AQX79" s="677"/>
      <c r="AQY79" s="677"/>
      <c r="AQZ79" s="677"/>
      <c r="ARA79" s="677"/>
      <c r="ARB79" s="677"/>
      <c r="ARC79" s="677"/>
      <c r="ARD79" s="677"/>
      <c r="ARE79" s="677"/>
      <c r="ARF79" s="677"/>
      <c r="ARG79" s="677"/>
      <c r="ARH79" s="677"/>
      <c r="ARI79" s="677"/>
      <c r="ARJ79" s="677"/>
      <c r="ARK79" s="677"/>
      <c r="ARL79" s="677"/>
      <c r="ARM79" s="677"/>
      <c r="ARN79" s="677"/>
      <c r="ARO79" s="677"/>
      <c r="ARP79" s="677"/>
      <c r="ARQ79" s="677"/>
      <c r="ARR79" s="677"/>
      <c r="ARS79" s="677"/>
      <c r="ART79" s="677"/>
      <c r="ARU79" s="677"/>
      <c r="ARV79" s="677"/>
      <c r="ARW79" s="677"/>
      <c r="ARX79" s="677"/>
      <c r="ARY79" s="677"/>
      <c r="ARZ79" s="677"/>
      <c r="ASA79" s="677"/>
      <c r="ASB79" s="677"/>
      <c r="ASC79" s="677"/>
      <c r="ASD79" s="677"/>
      <c r="ASE79" s="677"/>
      <c r="ASF79" s="677"/>
      <c r="ASG79" s="677"/>
      <c r="ASH79" s="677"/>
      <c r="ASI79" s="677"/>
      <c r="ASJ79" s="677"/>
      <c r="ASK79" s="677"/>
      <c r="ASL79" s="677"/>
      <c r="ASM79" s="677"/>
      <c r="ASN79" s="677"/>
      <c r="ASO79" s="677"/>
      <c r="ASP79" s="677"/>
      <c r="ASQ79" s="677"/>
      <c r="ASR79" s="677"/>
      <c r="ASS79" s="677"/>
      <c r="AST79" s="677"/>
      <c r="ASU79" s="677"/>
      <c r="ASV79" s="677"/>
      <c r="ASW79" s="677"/>
      <c r="ASX79" s="677"/>
      <c r="ASY79" s="677"/>
      <c r="ASZ79" s="677"/>
      <c r="ATA79" s="677"/>
      <c r="ATB79" s="677"/>
      <c r="ATC79" s="677"/>
      <c r="ATD79" s="677"/>
      <c r="ATE79" s="677"/>
      <c r="ATF79" s="677"/>
      <c r="ATG79" s="677"/>
      <c r="ATH79" s="677"/>
      <c r="ATI79" s="677"/>
      <c r="ATJ79" s="677"/>
      <c r="ATK79" s="677"/>
      <c r="ATL79" s="677"/>
      <c r="ATM79" s="677"/>
      <c r="ATN79" s="677"/>
      <c r="ATO79" s="677"/>
      <c r="ATP79" s="677"/>
      <c r="ATQ79" s="677"/>
      <c r="ATR79" s="677"/>
      <c r="ATS79" s="677"/>
      <c r="ATT79" s="677"/>
      <c r="ATU79" s="677"/>
      <c r="ATV79" s="677"/>
      <c r="ATW79" s="677"/>
      <c r="ATX79" s="677"/>
      <c r="ATY79" s="677"/>
      <c r="ATZ79" s="677"/>
      <c r="AUA79" s="677"/>
      <c r="AUB79" s="677"/>
      <c r="AUC79" s="677"/>
      <c r="AUD79" s="677"/>
      <c r="AUE79" s="677"/>
      <c r="AUF79" s="677"/>
      <c r="AUG79" s="677"/>
      <c r="AUH79" s="677"/>
      <c r="AUI79" s="677"/>
      <c r="AUJ79" s="677"/>
      <c r="AUK79" s="677"/>
      <c r="AUL79" s="677"/>
      <c r="AUM79" s="677"/>
      <c r="AUN79" s="677"/>
      <c r="AUO79" s="677"/>
      <c r="AUP79" s="677"/>
      <c r="AUQ79" s="677"/>
      <c r="AUR79" s="677"/>
      <c r="AUS79" s="677"/>
      <c r="AUT79" s="677"/>
      <c r="AUU79" s="677"/>
      <c r="AUV79" s="677"/>
      <c r="AUW79" s="677"/>
      <c r="AUX79" s="677"/>
      <c r="AUY79" s="677"/>
      <c r="AUZ79" s="677"/>
      <c r="AVA79" s="677"/>
      <c r="AVB79" s="677"/>
      <c r="AVC79" s="677"/>
      <c r="AVD79" s="677"/>
      <c r="AVE79" s="677"/>
      <c r="AVF79" s="677"/>
      <c r="AVG79" s="677"/>
      <c r="AVH79" s="677"/>
      <c r="AVI79" s="677"/>
      <c r="AVJ79" s="677"/>
      <c r="AVK79" s="677"/>
      <c r="AVL79" s="677"/>
      <c r="AVM79" s="677"/>
      <c r="AVN79" s="677"/>
      <c r="AVO79" s="677"/>
      <c r="AVP79" s="677"/>
      <c r="AVQ79" s="677"/>
      <c r="AVR79" s="677"/>
      <c r="AVS79" s="677"/>
      <c r="AVT79" s="677"/>
      <c r="AVU79" s="677"/>
      <c r="AVV79" s="677"/>
      <c r="AVW79" s="677"/>
      <c r="AVX79" s="677"/>
      <c r="AVY79" s="677"/>
      <c r="AVZ79" s="677"/>
      <c r="AWA79" s="677"/>
      <c r="AWB79" s="677"/>
      <c r="AWC79" s="677"/>
      <c r="AWD79" s="677"/>
      <c r="AWE79" s="677"/>
      <c r="AWF79" s="677"/>
      <c r="AWG79" s="677"/>
      <c r="AWH79" s="677"/>
      <c r="AWI79" s="677"/>
      <c r="AWJ79" s="677"/>
      <c r="AWK79" s="677"/>
      <c r="AWL79" s="677"/>
      <c r="AWM79" s="677"/>
      <c r="AWN79" s="677"/>
      <c r="AWO79" s="677"/>
      <c r="AWP79" s="677"/>
      <c r="AWQ79" s="677"/>
      <c r="AWR79" s="677"/>
      <c r="AWS79" s="677"/>
      <c r="AWT79" s="677"/>
      <c r="AWU79" s="677"/>
      <c r="AWV79" s="677"/>
      <c r="AWW79" s="677"/>
      <c r="AWX79" s="677"/>
      <c r="AWY79" s="677"/>
      <c r="AWZ79" s="677"/>
      <c r="AXA79" s="677"/>
      <c r="AXB79" s="677"/>
      <c r="AXC79" s="677"/>
      <c r="AXD79" s="677"/>
      <c r="AXE79" s="677"/>
      <c r="AXF79" s="677"/>
      <c r="AXG79" s="677"/>
      <c r="AXH79" s="677"/>
      <c r="AXI79" s="677"/>
      <c r="AXJ79" s="677"/>
      <c r="AXK79" s="677"/>
      <c r="AXL79" s="677"/>
      <c r="AXM79" s="677"/>
      <c r="AXN79" s="677"/>
      <c r="AXO79" s="677"/>
      <c r="AXP79" s="677"/>
      <c r="AXQ79" s="677"/>
      <c r="AXR79" s="677"/>
      <c r="AXS79" s="677"/>
      <c r="AXT79" s="677"/>
      <c r="AXU79" s="677"/>
      <c r="AXV79" s="677"/>
      <c r="AXW79" s="677"/>
      <c r="AXX79" s="677"/>
      <c r="AXY79" s="677"/>
      <c r="AXZ79" s="677"/>
      <c r="AYA79" s="677"/>
      <c r="AYB79" s="677"/>
      <c r="AYC79" s="677"/>
      <c r="AYD79" s="677"/>
      <c r="AYE79" s="677"/>
      <c r="AYF79" s="677"/>
      <c r="AYG79" s="677"/>
      <c r="AYH79" s="677"/>
      <c r="AYI79" s="677"/>
      <c r="AYJ79" s="677"/>
      <c r="AYK79" s="677"/>
      <c r="AYL79" s="677"/>
      <c r="AYM79" s="677"/>
      <c r="AYN79" s="677"/>
      <c r="AYO79" s="677"/>
      <c r="AYP79" s="677"/>
      <c r="AYQ79" s="677"/>
      <c r="AYR79" s="677"/>
      <c r="AYS79" s="677"/>
      <c r="AYT79" s="677"/>
      <c r="AYU79" s="677"/>
      <c r="AYV79" s="677"/>
      <c r="AYW79" s="677"/>
      <c r="AYX79" s="677"/>
      <c r="AYY79" s="677"/>
      <c r="AYZ79" s="677"/>
      <c r="AZA79" s="677"/>
      <c r="AZB79" s="677"/>
      <c r="AZC79" s="677"/>
      <c r="AZD79" s="677"/>
      <c r="AZE79" s="677"/>
      <c r="AZF79" s="677"/>
      <c r="AZG79" s="677"/>
      <c r="AZH79" s="677"/>
      <c r="AZI79" s="677"/>
      <c r="AZJ79" s="677"/>
      <c r="AZK79" s="677"/>
      <c r="AZL79" s="677"/>
      <c r="AZM79" s="677"/>
      <c r="AZN79" s="677"/>
      <c r="AZO79" s="677"/>
      <c r="AZP79" s="677"/>
      <c r="AZQ79" s="677"/>
      <c r="AZR79" s="677"/>
      <c r="AZS79" s="677"/>
      <c r="AZT79" s="677"/>
      <c r="AZU79" s="677"/>
      <c r="AZV79" s="677"/>
      <c r="AZW79" s="677"/>
      <c r="AZX79" s="677"/>
      <c r="AZY79" s="677"/>
      <c r="AZZ79" s="677"/>
      <c r="BAA79" s="677"/>
      <c r="BAB79" s="677"/>
      <c r="BAC79" s="677"/>
      <c r="BAD79" s="677"/>
      <c r="BAE79" s="677"/>
      <c r="BAF79" s="677"/>
      <c r="BAG79" s="677"/>
      <c r="BAH79" s="677"/>
      <c r="BAI79" s="677"/>
      <c r="BAJ79" s="677"/>
      <c r="BAK79" s="677"/>
      <c r="BAL79" s="677"/>
      <c r="BAM79" s="677"/>
      <c r="BAN79" s="677"/>
      <c r="BAO79" s="677"/>
      <c r="BAP79" s="677"/>
      <c r="BAQ79" s="677"/>
      <c r="BAR79" s="677"/>
      <c r="BAS79" s="677"/>
      <c r="BAT79" s="677"/>
      <c r="BAU79" s="677"/>
      <c r="BAV79" s="677"/>
      <c r="BAW79" s="677"/>
      <c r="BAX79" s="677"/>
      <c r="BAY79" s="677"/>
      <c r="BAZ79" s="677"/>
      <c r="BBA79" s="677"/>
      <c r="BBB79" s="677"/>
      <c r="BBC79" s="677"/>
      <c r="BBD79" s="677"/>
      <c r="BBE79" s="677"/>
      <c r="BBF79" s="677"/>
      <c r="BBG79" s="677"/>
      <c r="BBH79" s="677"/>
      <c r="BBI79" s="677"/>
      <c r="BBJ79" s="677"/>
      <c r="BBK79" s="677"/>
      <c r="BBL79" s="677"/>
      <c r="BBM79" s="677"/>
      <c r="BBN79" s="677"/>
      <c r="BBO79" s="677"/>
      <c r="BBP79" s="677"/>
      <c r="BBQ79" s="677"/>
      <c r="BBR79" s="677"/>
      <c r="BBS79" s="677"/>
      <c r="BBT79" s="677"/>
      <c r="BBU79" s="677"/>
      <c r="BBV79" s="677"/>
      <c r="BBW79" s="677"/>
      <c r="BBX79" s="677"/>
      <c r="BBY79" s="677"/>
      <c r="BBZ79" s="677"/>
      <c r="BCA79" s="677"/>
      <c r="BCB79" s="677"/>
      <c r="BCC79" s="677"/>
      <c r="BCD79" s="677"/>
      <c r="BCE79" s="677"/>
      <c r="BCF79" s="677"/>
      <c r="BCG79" s="677"/>
      <c r="BCH79" s="677"/>
      <c r="BCI79" s="677"/>
      <c r="BCJ79" s="677"/>
      <c r="BCK79" s="677"/>
      <c r="BCL79" s="677"/>
      <c r="BCM79" s="677"/>
      <c r="BCN79" s="677"/>
      <c r="BCO79" s="677"/>
      <c r="BCP79" s="677"/>
      <c r="BCQ79" s="677"/>
      <c r="BCR79" s="677"/>
      <c r="BCS79" s="677"/>
      <c r="BCT79" s="677"/>
      <c r="BCU79" s="677"/>
      <c r="BCV79" s="677"/>
      <c r="BCW79" s="677"/>
      <c r="BCX79" s="677"/>
      <c r="BCY79" s="677"/>
      <c r="BCZ79" s="677"/>
      <c r="BDA79" s="677"/>
      <c r="BDB79" s="677"/>
      <c r="BDC79" s="677"/>
      <c r="BDD79" s="677"/>
      <c r="BDE79" s="677"/>
      <c r="BDF79" s="677"/>
      <c r="BDG79" s="677"/>
      <c r="BDH79" s="677"/>
      <c r="BDI79" s="677"/>
      <c r="BDJ79" s="677"/>
      <c r="BDK79" s="677"/>
      <c r="BDL79" s="677"/>
      <c r="BDM79" s="677"/>
      <c r="BDN79" s="677"/>
      <c r="BDO79" s="677"/>
      <c r="BDP79" s="677"/>
      <c r="BDQ79" s="677"/>
      <c r="BDR79" s="677"/>
      <c r="BDS79" s="677"/>
      <c r="BDT79" s="677"/>
      <c r="BDU79" s="677"/>
      <c r="BDV79" s="677"/>
      <c r="BDW79" s="677"/>
      <c r="BDX79" s="677"/>
      <c r="BDY79" s="677"/>
      <c r="BDZ79" s="677"/>
      <c r="BEA79" s="677"/>
      <c r="BEB79" s="677"/>
      <c r="BEC79" s="677"/>
      <c r="BED79" s="677"/>
      <c r="BEE79" s="677"/>
      <c r="BEF79" s="677"/>
      <c r="BEG79" s="677"/>
      <c r="BEH79" s="677"/>
      <c r="BEI79" s="677"/>
      <c r="BEJ79" s="677"/>
      <c r="BEK79" s="677"/>
      <c r="BEL79" s="677"/>
      <c r="BEM79" s="677"/>
      <c r="BEN79" s="677"/>
      <c r="BEO79" s="677"/>
      <c r="BEP79" s="677"/>
      <c r="BEQ79" s="677"/>
      <c r="BER79" s="677"/>
      <c r="BES79" s="677"/>
      <c r="BET79" s="677"/>
      <c r="BEU79" s="677"/>
      <c r="BEV79" s="677"/>
      <c r="BEW79" s="677"/>
      <c r="BEX79" s="677"/>
      <c r="BEY79" s="677"/>
      <c r="BEZ79" s="677"/>
      <c r="BFA79" s="677"/>
      <c r="BFB79" s="677"/>
      <c r="BFC79" s="677"/>
      <c r="BFD79" s="677"/>
      <c r="BFE79" s="677"/>
      <c r="BFF79" s="677"/>
      <c r="BFG79" s="677"/>
      <c r="BFH79" s="677"/>
      <c r="BFI79" s="677"/>
      <c r="BFJ79" s="677"/>
      <c r="BFK79" s="677"/>
      <c r="BFL79" s="677"/>
      <c r="BFM79" s="677"/>
      <c r="BFN79" s="677"/>
      <c r="BFO79" s="677"/>
      <c r="BFP79" s="677"/>
      <c r="BFQ79" s="677"/>
      <c r="BFR79" s="677"/>
      <c r="BFS79" s="677"/>
      <c r="BFT79" s="677"/>
      <c r="BFU79" s="677"/>
      <c r="BFV79" s="677"/>
      <c r="BFW79" s="677"/>
      <c r="BFX79" s="677"/>
      <c r="BFY79" s="677"/>
      <c r="BFZ79" s="677"/>
      <c r="BGA79" s="677"/>
      <c r="BGB79" s="677"/>
      <c r="BGC79" s="677"/>
      <c r="BGD79" s="677"/>
      <c r="BGE79" s="677"/>
      <c r="BGF79" s="677"/>
      <c r="BGG79" s="677"/>
      <c r="BGH79" s="677"/>
      <c r="BGI79" s="677"/>
      <c r="BGJ79" s="677"/>
      <c r="BGK79" s="677"/>
      <c r="BGL79" s="677"/>
      <c r="BGM79" s="677"/>
      <c r="BGN79" s="677"/>
      <c r="BGO79" s="677"/>
      <c r="BGP79" s="677"/>
      <c r="BGQ79" s="677"/>
      <c r="BGR79" s="677"/>
      <c r="BGS79" s="677"/>
      <c r="BGT79" s="677"/>
      <c r="BGU79" s="677"/>
      <c r="BGV79" s="677"/>
      <c r="BGW79" s="677"/>
      <c r="BGX79" s="677"/>
      <c r="BGY79" s="677"/>
      <c r="BGZ79" s="677"/>
      <c r="BHA79" s="677"/>
      <c r="BHB79" s="677"/>
      <c r="BHC79" s="677"/>
      <c r="BHD79" s="677"/>
      <c r="BHE79" s="677"/>
      <c r="BHF79" s="677"/>
      <c r="BHG79" s="677"/>
      <c r="BHH79" s="677"/>
      <c r="BHI79" s="677"/>
      <c r="BHJ79" s="677"/>
      <c r="BHK79" s="677"/>
      <c r="BHL79" s="677"/>
      <c r="BHM79" s="677"/>
      <c r="BHN79" s="677"/>
      <c r="BHO79" s="677"/>
      <c r="BHP79" s="677"/>
      <c r="BHQ79" s="677"/>
      <c r="BHR79" s="677"/>
      <c r="BHS79" s="677"/>
      <c r="BHT79" s="677"/>
      <c r="BHU79" s="677"/>
      <c r="BHV79" s="677"/>
      <c r="BHW79" s="677"/>
      <c r="BHX79" s="677"/>
      <c r="BHY79" s="677"/>
      <c r="BHZ79" s="677"/>
      <c r="BIA79" s="677"/>
      <c r="BIB79" s="677"/>
      <c r="BIC79" s="677"/>
      <c r="BID79" s="677"/>
      <c r="BIE79" s="677"/>
      <c r="BIF79" s="677"/>
      <c r="BIG79" s="677"/>
      <c r="BIH79" s="677"/>
      <c r="BII79" s="677"/>
      <c r="BIJ79" s="677"/>
      <c r="BIK79" s="677"/>
      <c r="BIL79" s="677"/>
      <c r="BIM79" s="677"/>
      <c r="BIN79" s="677"/>
      <c r="BIO79" s="677"/>
      <c r="BIP79" s="677"/>
      <c r="BIQ79" s="677"/>
      <c r="BIR79" s="677"/>
      <c r="BIS79" s="677"/>
      <c r="BIT79" s="677"/>
      <c r="BIU79" s="677"/>
      <c r="BIV79" s="677"/>
      <c r="BIW79" s="677"/>
      <c r="BIX79" s="677"/>
      <c r="BIY79" s="677"/>
      <c r="BIZ79" s="677"/>
      <c r="BJA79" s="677"/>
      <c r="BJB79" s="677"/>
      <c r="BJC79" s="677"/>
      <c r="BJD79" s="677"/>
      <c r="BJE79" s="677"/>
      <c r="BJF79" s="677"/>
      <c r="BJG79" s="677"/>
      <c r="BJH79" s="677"/>
      <c r="BJI79" s="677"/>
      <c r="BJJ79" s="677"/>
      <c r="BJK79" s="677"/>
      <c r="BJL79" s="677"/>
      <c r="BJM79" s="677"/>
      <c r="BJN79" s="677"/>
      <c r="BJO79" s="677"/>
      <c r="BJP79" s="677"/>
      <c r="BJQ79" s="677"/>
      <c r="BJR79" s="677"/>
      <c r="BJS79" s="677"/>
      <c r="BJT79" s="677"/>
      <c r="BJU79" s="677"/>
      <c r="BJV79" s="677"/>
      <c r="BJW79" s="677"/>
      <c r="BJX79" s="677"/>
      <c r="BJY79" s="677"/>
      <c r="BJZ79" s="677"/>
      <c r="BKA79" s="677"/>
      <c r="BKB79" s="677"/>
      <c r="BKC79" s="677"/>
      <c r="BKD79" s="677"/>
      <c r="BKE79" s="677"/>
      <c r="BKF79" s="677"/>
      <c r="BKG79" s="677"/>
      <c r="BKH79" s="677"/>
      <c r="BKI79" s="677"/>
      <c r="BKJ79" s="677"/>
      <c r="BKK79" s="677"/>
      <c r="BKL79" s="677"/>
      <c r="BKM79" s="677"/>
      <c r="BKN79" s="677"/>
      <c r="BKO79" s="677"/>
      <c r="BKP79" s="677"/>
      <c r="BKQ79" s="677"/>
      <c r="BKR79" s="677"/>
      <c r="BKS79" s="677"/>
      <c r="BKT79" s="677"/>
      <c r="BKU79" s="677"/>
      <c r="BKV79" s="677"/>
      <c r="BKW79" s="677"/>
      <c r="BKX79" s="677"/>
      <c r="BKY79" s="677"/>
      <c r="BKZ79" s="677"/>
      <c r="BLA79" s="677"/>
      <c r="BLB79" s="677"/>
      <c r="BLC79" s="677"/>
      <c r="BLD79" s="677"/>
      <c r="BLE79" s="677"/>
      <c r="BLF79" s="677"/>
      <c r="BLG79" s="677"/>
      <c r="BLH79" s="677"/>
      <c r="BLI79" s="677"/>
      <c r="BLJ79" s="677"/>
      <c r="BLK79" s="677"/>
      <c r="BLL79" s="677"/>
      <c r="BLM79" s="677"/>
      <c r="BLN79" s="677"/>
      <c r="BLO79" s="677"/>
      <c r="BLP79" s="677"/>
      <c r="BLQ79" s="677"/>
      <c r="BLR79" s="677"/>
      <c r="BLS79" s="677"/>
      <c r="BLT79" s="677"/>
      <c r="BLU79" s="677"/>
      <c r="BLV79" s="677"/>
      <c r="BLW79" s="677"/>
      <c r="BLX79" s="677"/>
      <c r="BLY79" s="677"/>
      <c r="BLZ79" s="677"/>
      <c r="BMA79" s="677"/>
      <c r="BMB79" s="677"/>
      <c r="BMC79" s="677"/>
      <c r="BMD79" s="677"/>
      <c r="BME79" s="677"/>
      <c r="BMF79" s="677"/>
      <c r="BMG79" s="677"/>
      <c r="BMH79" s="677"/>
      <c r="BMI79" s="677"/>
      <c r="BMJ79" s="677"/>
      <c r="BMK79" s="677"/>
      <c r="BML79" s="677"/>
      <c r="BMM79" s="677"/>
      <c r="BMN79" s="677"/>
      <c r="BMO79" s="677"/>
      <c r="BMP79" s="677"/>
      <c r="BMQ79" s="677"/>
      <c r="BMR79" s="677"/>
      <c r="BMS79" s="677"/>
      <c r="BMT79" s="677"/>
      <c r="BMU79" s="677"/>
      <c r="BMV79" s="677"/>
      <c r="BMW79" s="677"/>
      <c r="BMX79" s="677"/>
      <c r="BMY79" s="677"/>
      <c r="BMZ79" s="677"/>
      <c r="BNA79" s="677"/>
      <c r="BNB79" s="677"/>
      <c r="BNC79" s="677"/>
      <c r="BND79" s="677"/>
      <c r="BNE79" s="677"/>
      <c r="BNF79" s="677"/>
      <c r="BNG79" s="677"/>
      <c r="BNH79" s="677"/>
      <c r="BNI79" s="677"/>
      <c r="BNJ79" s="677"/>
      <c r="BNK79" s="677"/>
      <c r="BNL79" s="677"/>
      <c r="BNM79" s="677"/>
      <c r="BNN79" s="677"/>
      <c r="BNO79" s="677"/>
      <c r="BNP79" s="677"/>
      <c r="BNQ79" s="677"/>
      <c r="BNR79" s="677"/>
      <c r="BNS79" s="677"/>
      <c r="BNT79" s="677"/>
      <c r="BNU79" s="677"/>
      <c r="BNV79" s="677"/>
      <c r="BNW79" s="677"/>
      <c r="BNX79" s="677"/>
      <c r="BNY79" s="677"/>
      <c r="BNZ79" s="677"/>
      <c r="BOA79" s="677"/>
      <c r="BOB79" s="677"/>
      <c r="BOC79" s="677"/>
      <c r="BOD79" s="677"/>
      <c r="BOE79" s="677"/>
      <c r="BOF79" s="677"/>
      <c r="BOG79" s="677"/>
      <c r="BOH79" s="677"/>
      <c r="BOI79" s="677"/>
      <c r="BOJ79" s="677"/>
      <c r="BOK79" s="677"/>
      <c r="BOL79" s="677"/>
      <c r="BOM79" s="677"/>
      <c r="BON79" s="677"/>
      <c r="BOO79" s="677"/>
      <c r="BOP79" s="677"/>
      <c r="BOQ79" s="677"/>
      <c r="BOR79" s="677"/>
      <c r="BOS79" s="677"/>
      <c r="BOT79" s="677"/>
      <c r="BOU79" s="677"/>
      <c r="BOV79" s="677"/>
      <c r="BOW79" s="677"/>
      <c r="BOX79" s="677"/>
      <c r="BOY79" s="677"/>
      <c r="BOZ79" s="677"/>
      <c r="BPA79" s="677"/>
      <c r="BPB79" s="677"/>
      <c r="BPC79" s="677"/>
      <c r="BPD79" s="677"/>
      <c r="BPE79" s="677"/>
      <c r="BPF79" s="677"/>
      <c r="BPG79" s="677"/>
      <c r="BPH79" s="677"/>
      <c r="BPI79" s="677"/>
      <c r="BPJ79" s="677"/>
      <c r="BPK79" s="677"/>
      <c r="BPL79" s="677"/>
      <c r="BPM79" s="677"/>
      <c r="BPN79" s="677"/>
      <c r="BPO79" s="677"/>
      <c r="BPP79" s="677"/>
      <c r="BPQ79" s="677"/>
      <c r="BPR79" s="677"/>
      <c r="BPS79" s="677"/>
      <c r="BPT79" s="677"/>
      <c r="BPU79" s="677"/>
      <c r="BPV79" s="677"/>
      <c r="BPW79" s="677"/>
      <c r="BPX79" s="677"/>
      <c r="BPY79" s="677"/>
      <c r="BPZ79" s="677"/>
      <c r="BQA79" s="677"/>
      <c r="BQB79" s="677"/>
      <c r="BQC79" s="677"/>
      <c r="BQD79" s="677"/>
      <c r="BQE79" s="677"/>
      <c r="BQF79" s="677"/>
      <c r="BQG79" s="677"/>
      <c r="BQH79" s="677"/>
      <c r="BQI79" s="677"/>
      <c r="BQJ79" s="677"/>
      <c r="BQK79" s="677"/>
      <c r="BQL79" s="677"/>
      <c r="BQM79" s="677"/>
      <c r="BQN79" s="677"/>
      <c r="BQO79" s="677"/>
      <c r="BQP79" s="677"/>
      <c r="BQQ79" s="677"/>
      <c r="BQR79" s="677"/>
      <c r="BQS79" s="677"/>
      <c r="BQT79" s="677"/>
      <c r="BQU79" s="677"/>
      <c r="BQV79" s="677"/>
      <c r="BQW79" s="677"/>
      <c r="BQX79" s="677"/>
      <c r="BQY79" s="677"/>
      <c r="BQZ79" s="677"/>
      <c r="BRA79" s="677"/>
      <c r="BRB79" s="677"/>
      <c r="BRC79" s="677"/>
      <c r="BRD79" s="677"/>
      <c r="BRE79" s="677"/>
      <c r="BRF79" s="677"/>
      <c r="BRG79" s="677"/>
      <c r="BRH79" s="677"/>
      <c r="BRI79" s="677"/>
      <c r="BRJ79" s="677"/>
      <c r="BRK79" s="677"/>
      <c r="BRL79" s="677"/>
      <c r="BRM79" s="677"/>
      <c r="BRN79" s="677"/>
      <c r="BRO79" s="677"/>
      <c r="BRP79" s="677"/>
      <c r="BRQ79" s="677"/>
      <c r="BRR79" s="677"/>
      <c r="BRS79" s="677"/>
      <c r="BRT79" s="677"/>
      <c r="BRU79" s="677"/>
      <c r="BRV79" s="677"/>
      <c r="BRW79" s="677"/>
      <c r="BRX79" s="677"/>
      <c r="BRY79" s="677"/>
      <c r="BRZ79" s="677"/>
      <c r="BSA79" s="677"/>
      <c r="BSB79" s="677"/>
      <c r="BSC79" s="677"/>
      <c r="BSD79" s="677"/>
      <c r="BSE79" s="677"/>
      <c r="BSF79" s="677"/>
      <c r="BSG79" s="677"/>
      <c r="BSH79" s="677"/>
      <c r="BSI79" s="677"/>
      <c r="BSJ79" s="677"/>
      <c r="BSK79" s="677"/>
      <c r="BSL79" s="677"/>
      <c r="BSM79" s="677"/>
      <c r="BSN79" s="677"/>
      <c r="BSO79" s="677"/>
      <c r="BSP79" s="677"/>
      <c r="BSQ79" s="677"/>
      <c r="BSR79" s="677"/>
      <c r="BSS79" s="677"/>
      <c r="BST79" s="677"/>
      <c r="BSU79" s="677"/>
      <c r="BSV79" s="677"/>
      <c r="BSW79" s="677"/>
      <c r="BSX79" s="677"/>
      <c r="BSY79" s="677"/>
      <c r="BSZ79" s="677"/>
      <c r="BTA79" s="677"/>
      <c r="BTB79" s="677"/>
      <c r="BTC79" s="677"/>
      <c r="BTD79" s="677"/>
      <c r="BTE79" s="677"/>
      <c r="BTF79" s="677"/>
      <c r="BTG79" s="677"/>
      <c r="BTH79" s="677"/>
      <c r="BTI79" s="677"/>
      <c r="BTJ79" s="677"/>
      <c r="BTK79" s="677"/>
      <c r="BTL79" s="677"/>
      <c r="BTM79" s="677"/>
      <c r="BTN79" s="677"/>
      <c r="BTO79" s="677"/>
      <c r="BTP79" s="677"/>
      <c r="BTQ79" s="677"/>
      <c r="BTR79" s="677"/>
      <c r="BTS79" s="677"/>
      <c r="BTT79" s="677"/>
      <c r="BTU79" s="677"/>
      <c r="BTV79" s="677"/>
      <c r="BTW79" s="677"/>
      <c r="BTX79" s="677"/>
      <c r="BTY79" s="677"/>
      <c r="BTZ79" s="677"/>
      <c r="BUA79" s="677"/>
      <c r="BUB79" s="677"/>
      <c r="BUC79" s="677"/>
      <c r="BUD79" s="677"/>
      <c r="BUE79" s="677"/>
      <c r="BUF79" s="677"/>
      <c r="BUG79" s="677"/>
      <c r="BUH79" s="677"/>
      <c r="BUI79" s="677"/>
      <c r="BUJ79" s="677"/>
      <c r="BUK79" s="677"/>
      <c r="BUL79" s="677"/>
      <c r="BUM79" s="677"/>
      <c r="BUN79" s="677"/>
      <c r="BUO79" s="677"/>
      <c r="BUP79" s="677"/>
      <c r="BUQ79" s="677"/>
      <c r="BUR79" s="677"/>
      <c r="BUS79" s="677"/>
      <c r="BUT79" s="677"/>
      <c r="BUU79" s="677"/>
      <c r="BUV79" s="677"/>
      <c r="BUW79" s="677"/>
      <c r="BUX79" s="677"/>
      <c r="BUY79" s="677"/>
      <c r="BUZ79" s="677"/>
      <c r="BVA79" s="677"/>
      <c r="BVB79" s="677"/>
      <c r="BVC79" s="677"/>
      <c r="BVD79" s="677"/>
      <c r="BVE79" s="677"/>
      <c r="BVF79" s="677"/>
      <c r="BVG79" s="677"/>
      <c r="BVH79" s="677"/>
      <c r="BVI79" s="677"/>
      <c r="BVJ79" s="677"/>
      <c r="BVK79" s="677"/>
      <c r="BVL79" s="677"/>
      <c r="BVM79" s="677"/>
      <c r="BVN79" s="677"/>
      <c r="BVO79" s="677"/>
      <c r="BVP79" s="677"/>
      <c r="BVQ79" s="677"/>
      <c r="BVR79" s="677"/>
      <c r="BVS79" s="677"/>
      <c r="BVT79" s="677"/>
      <c r="BVU79" s="677"/>
      <c r="BVV79" s="677"/>
      <c r="BVW79" s="677"/>
      <c r="BVX79" s="677"/>
      <c r="BVY79" s="677"/>
      <c r="BVZ79" s="677"/>
      <c r="BWA79" s="677"/>
      <c r="BWB79" s="677"/>
      <c r="BWC79" s="677"/>
      <c r="BWD79" s="677"/>
      <c r="BWE79" s="677"/>
      <c r="BWF79" s="677"/>
      <c r="BWG79" s="677"/>
      <c r="BWH79" s="677"/>
      <c r="BWI79" s="677"/>
      <c r="BWJ79" s="677"/>
      <c r="BWK79" s="677"/>
      <c r="BWL79" s="677"/>
      <c r="BWM79" s="677"/>
      <c r="BWN79" s="677"/>
      <c r="BWO79" s="677"/>
      <c r="BWP79" s="677"/>
      <c r="BWQ79" s="677"/>
      <c r="BWR79" s="677"/>
      <c r="BWS79" s="677"/>
      <c r="BWT79" s="677"/>
      <c r="BWU79" s="677"/>
      <c r="BWV79" s="677"/>
      <c r="BWW79" s="677"/>
      <c r="BWX79" s="677"/>
      <c r="BWY79" s="677"/>
      <c r="BWZ79" s="677"/>
      <c r="BXA79" s="677"/>
      <c r="BXB79" s="677"/>
      <c r="BXC79" s="677"/>
      <c r="BXD79" s="677"/>
      <c r="BXE79" s="677"/>
      <c r="BXF79" s="677"/>
      <c r="BXG79" s="677"/>
      <c r="BXH79" s="677"/>
      <c r="BXI79" s="677"/>
      <c r="BXJ79" s="677"/>
      <c r="BXK79" s="677"/>
      <c r="BXL79" s="677"/>
      <c r="BXM79" s="677"/>
      <c r="BXN79" s="677"/>
      <c r="BXO79" s="677"/>
      <c r="BXP79" s="677"/>
      <c r="BXQ79" s="677"/>
      <c r="BXR79" s="677"/>
      <c r="BXS79" s="677"/>
      <c r="BXT79" s="677"/>
      <c r="BXU79" s="677"/>
      <c r="BXV79" s="677"/>
      <c r="BXW79" s="677"/>
      <c r="BXX79" s="677"/>
      <c r="BXY79" s="677"/>
      <c r="BXZ79" s="677"/>
      <c r="BYA79" s="677"/>
      <c r="BYB79" s="677"/>
      <c r="BYC79" s="677"/>
      <c r="BYD79" s="677"/>
      <c r="BYE79" s="677"/>
      <c r="BYF79" s="677"/>
      <c r="BYG79" s="677"/>
      <c r="BYH79" s="677"/>
      <c r="BYI79" s="677"/>
      <c r="BYJ79" s="677"/>
      <c r="BYK79" s="677"/>
      <c r="BYL79" s="677"/>
      <c r="BYM79" s="677"/>
      <c r="BYN79" s="677"/>
      <c r="BYO79" s="677"/>
      <c r="BYP79" s="677"/>
      <c r="BYQ79" s="677"/>
      <c r="BYR79" s="677"/>
      <c r="BYS79" s="677"/>
      <c r="BYT79" s="677"/>
      <c r="BYU79" s="677"/>
      <c r="BYV79" s="677"/>
      <c r="BYW79" s="677"/>
      <c r="BYX79" s="677"/>
      <c r="BYY79" s="677"/>
      <c r="BYZ79" s="677"/>
      <c r="BZA79" s="677"/>
      <c r="BZB79" s="677"/>
      <c r="BZC79" s="677"/>
      <c r="BZD79" s="677"/>
      <c r="BZE79" s="677"/>
      <c r="BZF79" s="677"/>
      <c r="BZG79" s="677"/>
      <c r="BZH79" s="677"/>
      <c r="BZI79" s="677"/>
      <c r="BZJ79" s="677"/>
      <c r="BZK79" s="677"/>
      <c r="BZL79" s="677"/>
      <c r="BZM79" s="677"/>
      <c r="BZN79" s="677"/>
      <c r="BZO79" s="677"/>
      <c r="BZP79" s="677"/>
      <c r="BZQ79" s="677"/>
      <c r="BZR79" s="677"/>
      <c r="BZS79" s="677"/>
      <c r="BZT79" s="677"/>
      <c r="BZU79" s="677"/>
      <c r="BZV79" s="677"/>
      <c r="BZW79" s="677"/>
      <c r="BZX79" s="677"/>
      <c r="BZY79" s="677"/>
      <c r="BZZ79" s="677"/>
      <c r="CAA79" s="677"/>
      <c r="CAB79" s="677"/>
      <c r="CAC79" s="677"/>
      <c r="CAD79" s="677"/>
      <c r="CAE79" s="677"/>
      <c r="CAF79" s="677"/>
      <c r="CAG79" s="677"/>
      <c r="CAH79" s="677"/>
      <c r="CAI79" s="677"/>
      <c r="CAJ79" s="677"/>
      <c r="CAK79" s="677"/>
      <c r="CAL79" s="677"/>
      <c r="CAM79" s="677"/>
      <c r="CAN79" s="677"/>
      <c r="CAO79" s="677"/>
      <c r="CAP79" s="677"/>
      <c r="CAQ79" s="677"/>
      <c r="CAR79" s="677"/>
      <c r="CAS79" s="677"/>
      <c r="CAT79" s="677"/>
      <c r="CAU79" s="677"/>
      <c r="CAV79" s="677"/>
      <c r="CAW79" s="677"/>
      <c r="CAX79" s="677"/>
      <c r="CAY79" s="677"/>
      <c r="CAZ79" s="677"/>
      <c r="CBA79" s="677"/>
      <c r="CBB79" s="677"/>
      <c r="CBC79" s="677"/>
      <c r="CBD79" s="677"/>
      <c r="CBE79" s="677"/>
      <c r="CBF79" s="677"/>
      <c r="CBG79" s="677"/>
      <c r="CBH79" s="677"/>
      <c r="CBI79" s="677"/>
      <c r="CBJ79" s="677"/>
      <c r="CBK79" s="677"/>
      <c r="CBL79" s="677"/>
      <c r="CBM79" s="677"/>
      <c r="CBN79" s="677"/>
      <c r="CBO79" s="677"/>
      <c r="CBP79" s="677"/>
      <c r="CBQ79" s="677"/>
      <c r="CBR79" s="677"/>
      <c r="CBS79" s="677"/>
      <c r="CBT79" s="677"/>
      <c r="CBU79" s="677"/>
      <c r="CBV79" s="677"/>
      <c r="CBW79" s="677"/>
      <c r="CBX79" s="677"/>
      <c r="CBY79" s="677"/>
      <c r="CBZ79" s="677"/>
      <c r="CCA79" s="677"/>
      <c r="CCB79" s="677"/>
      <c r="CCC79" s="677"/>
      <c r="CCD79" s="677"/>
      <c r="CCE79" s="677"/>
      <c r="CCF79" s="677"/>
      <c r="CCG79" s="677"/>
      <c r="CCH79" s="677"/>
      <c r="CCI79" s="677"/>
      <c r="CCJ79" s="677"/>
      <c r="CCK79" s="677"/>
      <c r="CCL79" s="677"/>
      <c r="CCM79" s="677"/>
      <c r="CCN79" s="677"/>
      <c r="CCO79" s="677"/>
      <c r="CCP79" s="677"/>
      <c r="CCQ79" s="677"/>
      <c r="CCR79" s="677"/>
      <c r="CCS79" s="677"/>
      <c r="CCT79" s="677"/>
      <c r="CCU79" s="677"/>
      <c r="CCV79" s="677"/>
      <c r="CCW79" s="677"/>
      <c r="CCX79" s="677"/>
      <c r="CCY79" s="677"/>
      <c r="CCZ79" s="677"/>
      <c r="CDA79" s="677"/>
      <c r="CDB79" s="677"/>
      <c r="CDC79" s="677"/>
      <c r="CDD79" s="677"/>
      <c r="CDE79" s="677"/>
      <c r="CDF79" s="677"/>
      <c r="CDG79" s="677"/>
      <c r="CDH79" s="677"/>
      <c r="CDI79" s="677"/>
      <c r="CDJ79" s="677"/>
      <c r="CDK79" s="677"/>
      <c r="CDL79" s="677"/>
      <c r="CDM79" s="677"/>
      <c r="CDN79" s="677"/>
      <c r="CDO79" s="677"/>
      <c r="CDP79" s="677"/>
      <c r="CDQ79" s="677"/>
      <c r="CDR79" s="677"/>
      <c r="CDS79" s="677"/>
      <c r="CDT79" s="677"/>
      <c r="CDU79" s="677"/>
      <c r="CDV79" s="677"/>
      <c r="CDW79" s="677"/>
      <c r="CDX79" s="677"/>
      <c r="CDY79" s="677"/>
      <c r="CDZ79" s="677"/>
      <c r="CEA79" s="677"/>
      <c r="CEB79" s="677"/>
      <c r="CEC79" s="677"/>
      <c r="CED79" s="677"/>
      <c r="CEE79" s="677"/>
      <c r="CEF79" s="677"/>
      <c r="CEG79" s="677"/>
      <c r="CEH79" s="677"/>
      <c r="CEI79" s="677"/>
      <c r="CEJ79" s="677"/>
      <c r="CEK79" s="677"/>
      <c r="CEL79" s="677"/>
      <c r="CEM79" s="677"/>
      <c r="CEN79" s="677"/>
      <c r="CEO79" s="677"/>
      <c r="CEP79" s="677"/>
      <c r="CEQ79" s="677"/>
      <c r="CER79" s="677"/>
      <c r="CES79" s="677"/>
      <c r="CET79" s="677"/>
      <c r="CEU79" s="677"/>
      <c r="CEV79" s="677"/>
      <c r="CEW79" s="677"/>
      <c r="CEX79" s="677"/>
      <c r="CEY79" s="677"/>
      <c r="CEZ79" s="677"/>
      <c r="CFA79" s="677"/>
      <c r="CFB79" s="677"/>
      <c r="CFC79" s="677"/>
      <c r="CFD79" s="677"/>
      <c r="CFE79" s="677"/>
      <c r="CFF79" s="677"/>
      <c r="CFG79" s="677"/>
      <c r="CFH79" s="677"/>
      <c r="CFI79" s="677"/>
      <c r="CFJ79" s="677"/>
      <c r="CFK79" s="677"/>
      <c r="CFL79" s="677"/>
      <c r="CFM79" s="677"/>
      <c r="CFN79" s="677"/>
      <c r="CFO79" s="677"/>
      <c r="CFP79" s="677"/>
      <c r="CFQ79" s="677"/>
      <c r="CFR79" s="677"/>
      <c r="CFS79" s="677"/>
      <c r="CFT79" s="677"/>
      <c r="CFU79" s="677"/>
      <c r="CFV79" s="677"/>
      <c r="CFW79" s="677"/>
      <c r="CFX79" s="677"/>
      <c r="CFY79" s="677"/>
      <c r="CFZ79" s="677"/>
      <c r="CGA79" s="677"/>
      <c r="CGB79" s="677"/>
      <c r="CGC79" s="677"/>
      <c r="CGD79" s="677"/>
      <c r="CGE79" s="677"/>
      <c r="CGF79" s="677"/>
      <c r="CGG79" s="677"/>
      <c r="CGH79" s="677"/>
      <c r="CGI79" s="677"/>
      <c r="CGJ79" s="677"/>
      <c r="CGK79" s="677"/>
      <c r="CGL79" s="677"/>
      <c r="CGM79" s="677"/>
      <c r="CGN79" s="677"/>
      <c r="CGO79" s="677"/>
      <c r="CGP79" s="677"/>
      <c r="CGQ79" s="677"/>
      <c r="CGR79" s="677"/>
      <c r="CGS79" s="677"/>
      <c r="CGT79" s="677"/>
      <c r="CGU79" s="677"/>
      <c r="CGV79" s="677"/>
      <c r="CGW79" s="677"/>
      <c r="CGX79" s="677"/>
      <c r="CGY79" s="677"/>
      <c r="CGZ79" s="677"/>
      <c r="CHA79" s="677"/>
      <c r="CHB79" s="677"/>
      <c r="CHC79" s="677"/>
      <c r="CHD79" s="677"/>
      <c r="CHE79" s="677"/>
      <c r="CHF79" s="677"/>
      <c r="CHG79" s="677"/>
      <c r="CHH79" s="677"/>
      <c r="CHI79" s="677"/>
      <c r="CHJ79" s="677"/>
      <c r="CHK79" s="677"/>
      <c r="CHL79" s="677"/>
      <c r="CHM79" s="677"/>
      <c r="CHN79" s="677"/>
      <c r="CHO79" s="677"/>
      <c r="CHP79" s="677"/>
      <c r="CHQ79" s="677"/>
      <c r="CHR79" s="677"/>
      <c r="CHS79" s="677"/>
      <c r="CHT79" s="677"/>
      <c r="CHU79" s="677"/>
      <c r="CHV79" s="677"/>
      <c r="CHW79" s="677"/>
      <c r="CHX79" s="677"/>
      <c r="CHY79" s="677"/>
      <c r="CHZ79" s="677"/>
      <c r="CIA79" s="677"/>
      <c r="CIB79" s="677"/>
      <c r="CIC79" s="677"/>
      <c r="CID79" s="677"/>
      <c r="CIE79" s="677"/>
      <c r="CIF79" s="677"/>
      <c r="CIG79" s="677"/>
      <c r="CIH79" s="677"/>
      <c r="CII79" s="677"/>
      <c r="CIJ79" s="677"/>
      <c r="CIK79" s="677"/>
      <c r="CIL79" s="677"/>
      <c r="CIM79" s="677"/>
      <c r="CIN79" s="677"/>
      <c r="CIO79" s="677"/>
      <c r="CIP79" s="677"/>
      <c r="CIQ79" s="677"/>
      <c r="CIR79" s="677"/>
      <c r="CIS79" s="677"/>
      <c r="CIT79" s="677"/>
      <c r="CIU79" s="677"/>
      <c r="CIV79" s="677"/>
      <c r="CIW79" s="677"/>
      <c r="CIX79" s="677"/>
      <c r="CIY79" s="677"/>
      <c r="CIZ79" s="677"/>
      <c r="CJA79" s="677"/>
      <c r="CJB79" s="677"/>
      <c r="CJC79" s="677"/>
      <c r="CJD79" s="677"/>
      <c r="CJE79" s="677"/>
      <c r="CJF79" s="677"/>
      <c r="CJG79" s="677"/>
      <c r="CJH79" s="677"/>
      <c r="CJI79" s="677"/>
      <c r="CJJ79" s="677"/>
      <c r="CJK79" s="677"/>
      <c r="CJL79" s="677"/>
      <c r="CJM79" s="677"/>
      <c r="CJN79" s="677"/>
      <c r="CJO79" s="677"/>
      <c r="CJP79" s="677"/>
      <c r="CJQ79" s="677"/>
      <c r="CJR79" s="677"/>
      <c r="CJS79" s="677"/>
      <c r="CJT79" s="677"/>
      <c r="CJU79" s="677"/>
      <c r="CJV79" s="677"/>
      <c r="CJW79" s="677"/>
      <c r="CJX79" s="677"/>
      <c r="CJY79" s="677"/>
      <c r="CJZ79" s="677"/>
      <c r="CKA79" s="677"/>
      <c r="CKB79" s="677"/>
      <c r="CKC79" s="677"/>
      <c r="CKD79" s="677"/>
      <c r="CKE79" s="677"/>
      <c r="CKF79" s="677"/>
      <c r="CKG79" s="677"/>
      <c r="CKH79" s="677"/>
      <c r="CKI79" s="677"/>
      <c r="CKJ79" s="677"/>
      <c r="CKK79" s="677"/>
      <c r="CKL79" s="677"/>
      <c r="CKM79" s="677"/>
      <c r="CKN79" s="677"/>
      <c r="CKO79" s="677"/>
      <c r="CKP79" s="677"/>
      <c r="CKQ79" s="677"/>
      <c r="CKR79" s="677"/>
      <c r="CKS79" s="677"/>
      <c r="CKT79" s="677"/>
      <c r="CKU79" s="677"/>
      <c r="CKV79" s="677"/>
      <c r="CKW79" s="677"/>
      <c r="CKX79" s="677"/>
      <c r="CKY79" s="677"/>
      <c r="CKZ79" s="677"/>
      <c r="CLA79" s="677"/>
      <c r="CLB79" s="677"/>
      <c r="CLC79" s="677"/>
      <c r="CLD79" s="677"/>
      <c r="CLE79" s="677"/>
      <c r="CLF79" s="677"/>
      <c r="CLG79" s="677"/>
      <c r="CLH79" s="677"/>
      <c r="CLI79" s="677"/>
      <c r="CLJ79" s="677"/>
      <c r="CLK79" s="677"/>
      <c r="CLL79" s="677"/>
      <c r="CLM79" s="677"/>
      <c r="CLN79" s="677"/>
      <c r="CLO79" s="677"/>
      <c r="CLP79" s="677"/>
      <c r="CLQ79" s="677"/>
      <c r="CLR79" s="677"/>
      <c r="CLS79" s="677"/>
      <c r="CLT79" s="677"/>
      <c r="CLU79" s="677"/>
      <c r="CLV79" s="677"/>
      <c r="CLW79" s="677"/>
      <c r="CLX79" s="677"/>
      <c r="CLY79" s="677"/>
      <c r="CLZ79" s="677"/>
      <c r="CMA79" s="677"/>
      <c r="CMB79" s="677"/>
      <c r="CMC79" s="677"/>
      <c r="CMD79" s="677"/>
      <c r="CME79" s="677"/>
      <c r="CMF79" s="677"/>
      <c r="CMG79" s="677"/>
      <c r="CMH79" s="677"/>
      <c r="CMI79" s="677"/>
      <c r="CMJ79" s="677"/>
      <c r="CMK79" s="677"/>
      <c r="CML79" s="677"/>
      <c r="CMM79" s="677"/>
      <c r="CMN79" s="677"/>
      <c r="CMO79" s="677"/>
      <c r="CMP79" s="677"/>
      <c r="CMQ79" s="677"/>
      <c r="CMR79" s="677"/>
      <c r="CMS79" s="677"/>
      <c r="CMT79" s="677"/>
      <c r="CMU79" s="677"/>
      <c r="CMV79" s="677"/>
      <c r="CMW79" s="677"/>
      <c r="CMX79" s="677"/>
      <c r="CMY79" s="677"/>
      <c r="CMZ79" s="677"/>
      <c r="CNA79" s="677"/>
      <c r="CNB79" s="677"/>
      <c r="CNC79" s="677"/>
      <c r="CND79" s="677"/>
      <c r="CNE79" s="677"/>
      <c r="CNF79" s="677"/>
      <c r="CNG79" s="677"/>
      <c r="CNH79" s="677"/>
      <c r="CNI79" s="677"/>
      <c r="CNJ79" s="677"/>
      <c r="CNK79" s="677"/>
      <c r="CNL79" s="677"/>
      <c r="CNM79" s="677"/>
      <c r="CNN79" s="677"/>
      <c r="CNO79" s="677"/>
      <c r="CNP79" s="677"/>
      <c r="CNQ79" s="677"/>
      <c r="CNR79" s="677"/>
      <c r="CNS79" s="677"/>
      <c r="CNT79" s="677"/>
      <c r="CNU79" s="677"/>
      <c r="CNV79" s="677"/>
      <c r="CNW79" s="677"/>
      <c r="CNX79" s="677"/>
      <c r="CNY79" s="677"/>
      <c r="CNZ79" s="677"/>
      <c r="COA79" s="677"/>
      <c r="COB79" s="677"/>
      <c r="COC79" s="677"/>
      <c r="COD79" s="677"/>
      <c r="COE79" s="677"/>
      <c r="COF79" s="677"/>
      <c r="COG79" s="677"/>
      <c r="COH79" s="677"/>
      <c r="COI79" s="677"/>
      <c r="COJ79" s="677"/>
      <c r="COK79" s="677"/>
      <c r="COL79" s="677"/>
      <c r="COM79" s="677"/>
      <c r="CON79" s="677"/>
      <c r="COO79" s="677"/>
      <c r="COP79" s="677"/>
      <c r="COQ79" s="677"/>
      <c r="COR79" s="677"/>
      <c r="COS79" s="677"/>
      <c r="COT79" s="677"/>
      <c r="COU79" s="677"/>
      <c r="COV79" s="677"/>
      <c r="COW79" s="677"/>
      <c r="COX79" s="677"/>
      <c r="COY79" s="677"/>
      <c r="COZ79" s="677"/>
      <c r="CPA79" s="677"/>
      <c r="CPB79" s="677"/>
      <c r="CPC79" s="677"/>
      <c r="CPD79" s="677"/>
      <c r="CPE79" s="677"/>
      <c r="CPF79" s="677"/>
      <c r="CPG79" s="677"/>
      <c r="CPH79" s="677"/>
      <c r="CPI79" s="677"/>
      <c r="CPJ79" s="677"/>
      <c r="CPK79" s="677"/>
      <c r="CPL79" s="677"/>
      <c r="CPM79" s="677"/>
      <c r="CPN79" s="677"/>
      <c r="CPO79" s="677"/>
      <c r="CPP79" s="677"/>
      <c r="CPQ79" s="677"/>
      <c r="CPR79" s="677"/>
      <c r="CPS79" s="677"/>
      <c r="CPT79" s="677"/>
      <c r="CPU79" s="677"/>
      <c r="CPV79" s="677"/>
      <c r="CPW79" s="677"/>
      <c r="CPX79" s="677"/>
      <c r="CPY79" s="677"/>
      <c r="CPZ79" s="677"/>
      <c r="CQA79" s="677"/>
      <c r="CQB79" s="677"/>
      <c r="CQC79" s="677"/>
      <c r="CQD79" s="677"/>
      <c r="CQE79" s="677"/>
      <c r="CQF79" s="677"/>
      <c r="CQG79" s="677"/>
      <c r="CQH79" s="677"/>
      <c r="CQI79" s="677"/>
      <c r="CQJ79" s="677"/>
      <c r="CQK79" s="677"/>
      <c r="CQL79" s="677"/>
      <c r="CQM79" s="677"/>
      <c r="CQN79" s="677"/>
      <c r="CQO79" s="677"/>
      <c r="CQP79" s="677"/>
      <c r="CQQ79" s="677"/>
      <c r="CQR79" s="677"/>
      <c r="CQS79" s="677"/>
      <c r="CQT79" s="677"/>
      <c r="CQU79" s="677"/>
      <c r="CQV79" s="677"/>
      <c r="CQW79" s="677"/>
      <c r="CQX79" s="677"/>
      <c r="CQY79" s="677"/>
      <c r="CQZ79" s="677"/>
      <c r="CRA79" s="677"/>
      <c r="CRB79" s="677"/>
      <c r="CRC79" s="677"/>
      <c r="CRD79" s="677"/>
      <c r="CRE79" s="677"/>
      <c r="CRF79" s="677"/>
      <c r="CRG79" s="677"/>
      <c r="CRH79" s="677"/>
      <c r="CRI79" s="677"/>
      <c r="CRJ79" s="677"/>
      <c r="CRK79" s="677"/>
      <c r="CRL79" s="677"/>
      <c r="CRM79" s="677"/>
      <c r="CRN79" s="677"/>
      <c r="CRO79" s="677"/>
      <c r="CRP79" s="677"/>
      <c r="CRQ79" s="677"/>
      <c r="CRR79" s="677"/>
      <c r="CRS79" s="677"/>
      <c r="CRT79" s="677"/>
      <c r="CRU79" s="677"/>
      <c r="CRV79" s="677"/>
      <c r="CRW79" s="677"/>
      <c r="CRX79" s="677"/>
      <c r="CRY79" s="677"/>
      <c r="CRZ79" s="677"/>
      <c r="CSA79" s="677"/>
      <c r="CSB79" s="677"/>
      <c r="CSC79" s="677"/>
      <c r="CSD79" s="677"/>
      <c r="CSE79" s="677"/>
      <c r="CSF79" s="677"/>
      <c r="CSG79" s="677"/>
      <c r="CSH79" s="677"/>
      <c r="CSI79" s="677"/>
      <c r="CSJ79" s="677"/>
      <c r="CSK79" s="677"/>
      <c r="CSL79" s="677"/>
      <c r="CSM79" s="677"/>
      <c r="CSN79" s="677"/>
      <c r="CSO79" s="677"/>
      <c r="CSP79" s="677"/>
      <c r="CSQ79" s="677"/>
      <c r="CSR79" s="677"/>
      <c r="CSS79" s="677"/>
      <c r="CST79" s="677"/>
      <c r="CSU79" s="677"/>
      <c r="CSV79" s="677"/>
      <c r="CSW79" s="677"/>
      <c r="CSX79" s="677"/>
      <c r="CSY79" s="677"/>
      <c r="CSZ79" s="677"/>
      <c r="CTA79" s="677"/>
      <c r="CTB79" s="677"/>
      <c r="CTC79" s="677"/>
      <c r="CTD79" s="677"/>
      <c r="CTE79" s="677"/>
      <c r="CTF79" s="677"/>
      <c r="CTG79" s="677"/>
      <c r="CTH79" s="677"/>
      <c r="CTI79" s="677"/>
      <c r="CTJ79" s="677"/>
      <c r="CTK79" s="677"/>
      <c r="CTL79" s="677"/>
      <c r="CTM79" s="677"/>
      <c r="CTN79" s="677"/>
      <c r="CTO79" s="677"/>
      <c r="CTP79" s="677"/>
      <c r="CTQ79" s="677"/>
      <c r="CTR79" s="677"/>
      <c r="CTS79" s="677"/>
      <c r="CTT79" s="677"/>
      <c r="CTU79" s="677"/>
      <c r="CTV79" s="677"/>
      <c r="CTW79" s="677"/>
      <c r="CTX79" s="677"/>
      <c r="CTY79" s="677"/>
      <c r="CTZ79" s="677"/>
      <c r="CUA79" s="677"/>
      <c r="CUB79" s="677"/>
      <c r="CUC79" s="677"/>
      <c r="CUD79" s="677"/>
      <c r="CUE79" s="677"/>
      <c r="CUF79" s="677"/>
      <c r="CUG79" s="677"/>
      <c r="CUH79" s="677"/>
      <c r="CUI79" s="677"/>
      <c r="CUJ79" s="677"/>
      <c r="CUK79" s="677"/>
      <c r="CUL79" s="677"/>
      <c r="CUM79" s="677"/>
      <c r="CUN79" s="677"/>
      <c r="CUO79" s="677"/>
      <c r="CUP79" s="677"/>
      <c r="CUQ79" s="677"/>
      <c r="CUR79" s="677"/>
      <c r="CUS79" s="677"/>
      <c r="CUT79" s="677"/>
      <c r="CUU79" s="677"/>
      <c r="CUV79" s="677"/>
      <c r="CUW79" s="677"/>
      <c r="CUX79" s="677"/>
      <c r="CUY79" s="677"/>
      <c r="CUZ79" s="677"/>
      <c r="CVA79" s="677"/>
      <c r="CVB79" s="677"/>
      <c r="CVC79" s="677"/>
      <c r="CVD79" s="677"/>
      <c r="CVE79" s="677"/>
      <c r="CVF79" s="677"/>
      <c r="CVG79" s="677"/>
      <c r="CVH79" s="677"/>
      <c r="CVI79" s="677"/>
      <c r="CVJ79" s="677"/>
      <c r="CVK79" s="677"/>
      <c r="CVL79" s="677"/>
      <c r="CVM79" s="677"/>
      <c r="CVN79" s="677"/>
      <c r="CVO79" s="677"/>
      <c r="CVP79" s="677"/>
      <c r="CVQ79" s="677"/>
      <c r="CVR79" s="677"/>
      <c r="CVS79" s="677"/>
      <c r="CVT79" s="677"/>
      <c r="CVU79" s="677"/>
      <c r="CVV79" s="677"/>
      <c r="CVW79" s="677"/>
      <c r="CVX79" s="677"/>
      <c r="CVY79" s="677"/>
      <c r="CVZ79" s="677"/>
      <c r="CWA79" s="677"/>
      <c r="CWB79" s="677"/>
      <c r="CWC79" s="677"/>
      <c r="CWD79" s="677"/>
      <c r="CWE79" s="677"/>
      <c r="CWF79" s="677"/>
      <c r="CWG79" s="677"/>
      <c r="CWH79" s="677"/>
      <c r="CWI79" s="677"/>
      <c r="CWJ79" s="677"/>
      <c r="CWK79" s="677"/>
      <c r="CWL79" s="677"/>
      <c r="CWM79" s="677"/>
      <c r="CWN79" s="677"/>
      <c r="CWO79" s="677"/>
      <c r="CWP79" s="677"/>
      <c r="CWQ79" s="677"/>
      <c r="CWR79" s="677"/>
      <c r="CWS79" s="677"/>
      <c r="CWT79" s="677"/>
      <c r="CWU79" s="677"/>
      <c r="CWV79" s="677"/>
      <c r="CWW79" s="677"/>
      <c r="CWX79" s="677"/>
      <c r="CWY79" s="677"/>
      <c r="CWZ79" s="677"/>
      <c r="CXA79" s="677"/>
      <c r="CXB79" s="677"/>
      <c r="CXC79" s="677"/>
      <c r="CXD79" s="677"/>
      <c r="CXE79" s="677"/>
      <c r="CXF79" s="677"/>
      <c r="CXG79" s="677"/>
      <c r="CXH79" s="677"/>
      <c r="CXI79" s="677"/>
      <c r="CXJ79" s="677"/>
      <c r="CXK79" s="677"/>
      <c r="CXL79" s="677"/>
      <c r="CXM79" s="677"/>
      <c r="CXN79" s="677"/>
      <c r="CXO79" s="677"/>
      <c r="CXP79" s="677"/>
      <c r="CXQ79" s="677"/>
      <c r="CXR79" s="677"/>
      <c r="CXS79" s="677"/>
      <c r="CXT79" s="677"/>
      <c r="CXU79" s="677"/>
      <c r="CXV79" s="677"/>
      <c r="CXW79" s="677"/>
      <c r="CXX79" s="677"/>
      <c r="CXY79" s="677"/>
      <c r="CXZ79" s="677"/>
      <c r="CYA79" s="677"/>
      <c r="CYB79" s="677"/>
      <c r="CYC79" s="677"/>
      <c r="CYD79" s="677"/>
      <c r="CYE79" s="677"/>
      <c r="CYF79" s="677"/>
      <c r="CYG79" s="677"/>
      <c r="CYH79" s="677"/>
      <c r="CYI79" s="677"/>
      <c r="CYJ79" s="677"/>
      <c r="CYK79" s="677"/>
      <c r="CYL79" s="677"/>
      <c r="CYM79" s="677"/>
      <c r="CYN79" s="677"/>
      <c r="CYO79" s="677"/>
      <c r="CYP79" s="677"/>
      <c r="CYQ79" s="677"/>
      <c r="CYR79" s="677"/>
      <c r="CYS79" s="677"/>
      <c r="CYT79" s="677"/>
      <c r="CYU79" s="677"/>
      <c r="CYV79" s="677"/>
      <c r="CYW79" s="677"/>
      <c r="CYX79" s="677"/>
      <c r="CYY79" s="677"/>
      <c r="CYZ79" s="677"/>
      <c r="CZA79" s="677"/>
      <c r="CZB79" s="677"/>
      <c r="CZC79" s="677"/>
      <c r="CZD79" s="677"/>
      <c r="CZE79" s="677"/>
      <c r="CZF79" s="677"/>
      <c r="CZG79" s="677"/>
      <c r="CZH79" s="677"/>
      <c r="CZI79" s="677"/>
      <c r="CZJ79" s="677"/>
      <c r="CZK79" s="677"/>
      <c r="CZL79" s="677"/>
      <c r="CZM79" s="677"/>
      <c r="CZN79" s="677"/>
      <c r="CZO79" s="677"/>
      <c r="CZP79" s="677"/>
      <c r="CZQ79" s="677"/>
      <c r="CZR79" s="677"/>
      <c r="CZS79" s="677"/>
      <c r="CZT79" s="677"/>
      <c r="CZU79" s="677"/>
      <c r="CZV79" s="677"/>
      <c r="CZW79" s="677"/>
      <c r="CZX79" s="677"/>
      <c r="CZY79" s="677"/>
      <c r="CZZ79" s="677"/>
      <c r="DAA79" s="677"/>
      <c r="DAB79" s="677"/>
      <c r="DAC79" s="677"/>
      <c r="DAD79" s="677"/>
      <c r="DAE79" s="677"/>
      <c r="DAF79" s="677"/>
      <c r="DAG79" s="677"/>
      <c r="DAH79" s="677"/>
      <c r="DAI79" s="677"/>
      <c r="DAJ79" s="677"/>
      <c r="DAK79" s="677"/>
      <c r="DAL79" s="677"/>
      <c r="DAM79" s="677"/>
      <c r="DAN79" s="677"/>
      <c r="DAO79" s="677"/>
      <c r="DAP79" s="677"/>
      <c r="DAQ79" s="677"/>
      <c r="DAR79" s="677"/>
      <c r="DAS79" s="677"/>
      <c r="DAT79" s="677"/>
      <c r="DAU79" s="677"/>
      <c r="DAV79" s="677"/>
      <c r="DAW79" s="677"/>
      <c r="DAX79" s="677"/>
      <c r="DAY79" s="677"/>
      <c r="DAZ79" s="677"/>
      <c r="DBA79" s="677"/>
      <c r="DBB79" s="677"/>
      <c r="DBC79" s="677"/>
      <c r="DBD79" s="677"/>
      <c r="DBE79" s="677"/>
      <c r="DBF79" s="677"/>
      <c r="DBG79" s="677"/>
      <c r="DBH79" s="677"/>
      <c r="DBI79" s="677"/>
      <c r="DBJ79" s="677"/>
      <c r="DBK79" s="677"/>
      <c r="DBL79" s="677"/>
      <c r="DBM79" s="677"/>
      <c r="DBN79" s="677"/>
      <c r="DBO79" s="677"/>
      <c r="DBP79" s="677"/>
      <c r="DBQ79" s="677"/>
      <c r="DBR79" s="677"/>
      <c r="DBS79" s="677"/>
      <c r="DBT79" s="677"/>
      <c r="DBU79" s="677"/>
      <c r="DBV79" s="677"/>
      <c r="DBW79" s="677"/>
      <c r="DBX79" s="677"/>
      <c r="DBY79" s="677"/>
      <c r="DBZ79" s="677"/>
      <c r="DCA79" s="677"/>
      <c r="DCB79" s="677"/>
      <c r="DCC79" s="677"/>
      <c r="DCD79" s="677"/>
      <c r="DCE79" s="677"/>
      <c r="DCF79" s="677"/>
      <c r="DCG79" s="677"/>
      <c r="DCH79" s="677"/>
      <c r="DCI79" s="677"/>
      <c r="DCJ79" s="677"/>
      <c r="DCK79" s="677"/>
      <c r="DCL79" s="677"/>
      <c r="DCM79" s="677"/>
      <c r="DCN79" s="677"/>
      <c r="DCO79" s="677"/>
      <c r="DCP79" s="677"/>
      <c r="DCQ79" s="677"/>
      <c r="DCR79" s="677"/>
      <c r="DCS79" s="677"/>
      <c r="DCT79" s="677"/>
      <c r="DCU79" s="677"/>
      <c r="DCV79" s="677"/>
      <c r="DCW79" s="677"/>
      <c r="DCX79" s="677"/>
      <c r="DCY79" s="677"/>
      <c r="DCZ79" s="677"/>
      <c r="DDA79" s="677"/>
      <c r="DDB79" s="677"/>
      <c r="DDC79" s="677"/>
      <c r="DDD79" s="677"/>
      <c r="DDE79" s="677"/>
      <c r="DDF79" s="677"/>
      <c r="DDG79" s="677"/>
      <c r="DDH79" s="677"/>
      <c r="DDI79" s="677"/>
      <c r="DDJ79" s="677"/>
      <c r="DDK79" s="677"/>
      <c r="DDL79" s="677"/>
      <c r="DDM79" s="677"/>
      <c r="DDN79" s="677"/>
      <c r="DDO79" s="677"/>
      <c r="DDP79" s="677"/>
      <c r="DDQ79" s="677"/>
      <c r="DDR79" s="677"/>
      <c r="DDS79" s="677"/>
      <c r="DDT79" s="677"/>
      <c r="DDU79" s="677"/>
      <c r="DDV79" s="677"/>
      <c r="DDW79" s="677"/>
      <c r="DDX79" s="677"/>
      <c r="DDY79" s="677"/>
      <c r="DDZ79" s="677"/>
      <c r="DEA79" s="677"/>
      <c r="DEB79" s="677"/>
      <c r="DEC79" s="677"/>
      <c r="DED79" s="677"/>
      <c r="DEE79" s="677"/>
      <c r="DEF79" s="677"/>
      <c r="DEG79" s="677"/>
      <c r="DEH79" s="677"/>
      <c r="DEI79" s="677"/>
      <c r="DEJ79" s="677"/>
      <c r="DEK79" s="677"/>
      <c r="DEL79" s="677"/>
      <c r="DEM79" s="677"/>
      <c r="DEN79" s="677"/>
      <c r="DEO79" s="677"/>
      <c r="DEP79" s="677"/>
      <c r="DEQ79" s="677"/>
      <c r="DER79" s="677"/>
      <c r="DES79" s="677"/>
      <c r="DET79" s="677"/>
      <c r="DEU79" s="677"/>
      <c r="DEV79" s="677"/>
      <c r="DEW79" s="677"/>
      <c r="DEX79" s="677"/>
      <c r="DEY79" s="677"/>
      <c r="DEZ79" s="677"/>
      <c r="DFA79" s="677"/>
      <c r="DFB79" s="677"/>
      <c r="DFC79" s="677"/>
      <c r="DFD79" s="677"/>
      <c r="DFE79" s="677"/>
      <c r="DFF79" s="677"/>
      <c r="DFG79" s="677"/>
      <c r="DFH79" s="677"/>
      <c r="DFI79" s="677"/>
      <c r="DFJ79" s="677"/>
      <c r="DFK79" s="677"/>
      <c r="DFL79" s="677"/>
      <c r="DFM79" s="677"/>
      <c r="DFN79" s="677"/>
      <c r="DFO79" s="677"/>
      <c r="DFP79" s="677"/>
      <c r="DFQ79" s="677"/>
      <c r="DFR79" s="677"/>
      <c r="DFS79" s="677"/>
      <c r="DFT79" s="677"/>
      <c r="DFU79" s="677"/>
      <c r="DFV79" s="677"/>
      <c r="DFW79" s="677"/>
      <c r="DFX79" s="677"/>
      <c r="DFY79" s="677"/>
      <c r="DFZ79" s="677"/>
      <c r="DGA79" s="677"/>
      <c r="DGB79" s="677"/>
      <c r="DGC79" s="677"/>
      <c r="DGD79" s="677"/>
      <c r="DGE79" s="677"/>
      <c r="DGF79" s="677"/>
      <c r="DGG79" s="677"/>
      <c r="DGH79" s="677"/>
      <c r="DGI79" s="677"/>
      <c r="DGJ79" s="677"/>
      <c r="DGK79" s="677"/>
      <c r="DGL79" s="677"/>
      <c r="DGM79" s="677"/>
      <c r="DGN79" s="677"/>
      <c r="DGO79" s="677"/>
      <c r="DGP79" s="677"/>
      <c r="DGQ79" s="677"/>
      <c r="DGR79" s="677"/>
      <c r="DGS79" s="677"/>
      <c r="DGT79" s="677"/>
      <c r="DGU79" s="677"/>
      <c r="DGV79" s="677"/>
      <c r="DGW79" s="677"/>
      <c r="DGX79" s="677"/>
      <c r="DGY79" s="677"/>
      <c r="DGZ79" s="677"/>
      <c r="DHA79" s="677"/>
      <c r="DHB79" s="677"/>
      <c r="DHC79" s="677"/>
      <c r="DHD79" s="677"/>
      <c r="DHE79" s="677"/>
      <c r="DHF79" s="677"/>
      <c r="DHG79" s="677"/>
      <c r="DHH79" s="677"/>
      <c r="DHI79" s="677"/>
      <c r="DHJ79" s="677"/>
      <c r="DHK79" s="677"/>
      <c r="DHL79" s="677"/>
      <c r="DHM79" s="677"/>
      <c r="DHN79" s="677"/>
      <c r="DHO79" s="677"/>
      <c r="DHP79" s="677"/>
      <c r="DHQ79" s="677"/>
      <c r="DHR79" s="677"/>
      <c r="DHS79" s="677"/>
      <c r="DHT79" s="677"/>
      <c r="DHU79" s="677"/>
      <c r="DHV79" s="677"/>
      <c r="DHW79" s="677"/>
      <c r="DHX79" s="677"/>
      <c r="DHY79" s="677"/>
      <c r="DHZ79" s="677"/>
      <c r="DIA79" s="677"/>
      <c r="DIB79" s="677"/>
      <c r="DIC79" s="677"/>
      <c r="DID79" s="677"/>
      <c r="DIE79" s="677"/>
      <c r="DIF79" s="677"/>
      <c r="DIG79" s="677"/>
      <c r="DIH79" s="677"/>
      <c r="DII79" s="677"/>
      <c r="DIJ79" s="677"/>
      <c r="DIK79" s="677"/>
      <c r="DIL79" s="677"/>
      <c r="DIM79" s="677"/>
      <c r="DIN79" s="677"/>
      <c r="DIO79" s="677"/>
      <c r="DIP79" s="677"/>
      <c r="DIQ79" s="677"/>
      <c r="DIR79" s="677"/>
      <c r="DIS79" s="677"/>
      <c r="DIT79" s="677"/>
      <c r="DIU79" s="677"/>
      <c r="DIV79" s="677"/>
      <c r="DIW79" s="677"/>
      <c r="DIX79" s="677"/>
      <c r="DIY79" s="677"/>
      <c r="DIZ79" s="677"/>
      <c r="DJA79" s="677"/>
      <c r="DJB79" s="677"/>
      <c r="DJC79" s="677"/>
      <c r="DJD79" s="677"/>
      <c r="DJE79" s="677"/>
      <c r="DJF79" s="677"/>
      <c r="DJG79" s="677"/>
      <c r="DJH79" s="677"/>
      <c r="DJI79" s="677"/>
      <c r="DJJ79" s="677"/>
      <c r="DJK79" s="677"/>
      <c r="DJL79" s="677"/>
      <c r="DJM79" s="677"/>
      <c r="DJN79" s="677"/>
      <c r="DJO79" s="677"/>
      <c r="DJP79" s="677"/>
      <c r="DJQ79" s="677"/>
      <c r="DJR79" s="677"/>
      <c r="DJS79" s="677"/>
      <c r="DJT79" s="677"/>
      <c r="DJU79" s="677"/>
      <c r="DJV79" s="677"/>
      <c r="DJW79" s="677"/>
      <c r="DJX79" s="677"/>
      <c r="DJY79" s="677"/>
      <c r="DJZ79" s="677"/>
      <c r="DKA79" s="677"/>
      <c r="DKB79" s="677"/>
      <c r="DKC79" s="677"/>
      <c r="DKD79" s="677"/>
      <c r="DKE79" s="677"/>
      <c r="DKF79" s="677"/>
      <c r="DKG79" s="677"/>
      <c r="DKH79" s="677"/>
      <c r="DKI79" s="677"/>
      <c r="DKJ79" s="677"/>
      <c r="DKK79" s="677"/>
      <c r="DKL79" s="677"/>
      <c r="DKM79" s="677"/>
      <c r="DKN79" s="677"/>
      <c r="DKO79" s="677"/>
      <c r="DKP79" s="677"/>
      <c r="DKQ79" s="677"/>
      <c r="DKR79" s="677"/>
      <c r="DKS79" s="677"/>
      <c r="DKT79" s="677"/>
      <c r="DKU79" s="677"/>
      <c r="DKV79" s="677"/>
      <c r="DKW79" s="677"/>
      <c r="DKX79" s="677"/>
      <c r="DKY79" s="677"/>
      <c r="DKZ79" s="677"/>
      <c r="DLA79" s="677"/>
      <c r="DLB79" s="677"/>
      <c r="DLC79" s="677"/>
      <c r="DLD79" s="677"/>
      <c r="DLE79" s="677"/>
      <c r="DLF79" s="677"/>
      <c r="DLG79" s="677"/>
      <c r="DLH79" s="677"/>
      <c r="DLI79" s="677"/>
      <c r="DLJ79" s="677"/>
      <c r="DLK79" s="677"/>
      <c r="DLL79" s="677"/>
      <c r="DLM79" s="677"/>
      <c r="DLN79" s="677"/>
      <c r="DLO79" s="677"/>
      <c r="DLP79" s="677"/>
      <c r="DLQ79" s="677"/>
      <c r="DLR79" s="677"/>
      <c r="DLS79" s="677"/>
      <c r="DLT79" s="677"/>
      <c r="DLU79" s="677"/>
      <c r="DLV79" s="677"/>
      <c r="DLW79" s="677"/>
      <c r="DLX79" s="677"/>
      <c r="DLY79" s="677"/>
      <c r="DLZ79" s="677"/>
      <c r="DMA79" s="677"/>
      <c r="DMB79" s="677"/>
      <c r="DMC79" s="677"/>
      <c r="DMD79" s="677"/>
      <c r="DME79" s="677"/>
      <c r="DMF79" s="677"/>
      <c r="DMG79" s="677"/>
      <c r="DMH79" s="677"/>
      <c r="DMI79" s="677"/>
      <c r="DMJ79" s="677"/>
      <c r="DMK79" s="677"/>
      <c r="DML79" s="677"/>
      <c r="DMM79" s="677"/>
      <c r="DMN79" s="677"/>
      <c r="DMO79" s="677"/>
      <c r="DMP79" s="677"/>
      <c r="DMQ79" s="677"/>
      <c r="DMR79" s="677"/>
      <c r="DMS79" s="677"/>
      <c r="DMT79" s="677"/>
      <c r="DMU79" s="677"/>
      <c r="DMV79" s="677"/>
      <c r="DMW79" s="677"/>
      <c r="DMX79" s="677"/>
      <c r="DMY79" s="677"/>
      <c r="DMZ79" s="677"/>
      <c r="DNA79" s="677"/>
      <c r="DNB79" s="677"/>
      <c r="DNC79" s="677"/>
      <c r="DND79" s="677"/>
      <c r="DNE79" s="677"/>
      <c r="DNF79" s="677"/>
      <c r="DNG79" s="677"/>
      <c r="DNH79" s="677"/>
      <c r="DNI79" s="677"/>
      <c r="DNJ79" s="677"/>
      <c r="DNK79" s="677"/>
      <c r="DNL79" s="677"/>
      <c r="DNM79" s="677"/>
      <c r="DNN79" s="677"/>
      <c r="DNO79" s="677"/>
      <c r="DNP79" s="677"/>
      <c r="DNQ79" s="677"/>
      <c r="DNR79" s="677"/>
      <c r="DNS79" s="677"/>
      <c r="DNT79" s="677"/>
      <c r="DNU79" s="677"/>
      <c r="DNV79" s="677"/>
      <c r="DNW79" s="677"/>
      <c r="DNX79" s="677"/>
      <c r="DNY79" s="677"/>
      <c r="DNZ79" s="677"/>
      <c r="DOA79" s="677"/>
      <c r="DOB79" s="677"/>
      <c r="DOC79" s="677"/>
      <c r="DOD79" s="677"/>
      <c r="DOE79" s="677"/>
      <c r="DOF79" s="677"/>
      <c r="DOG79" s="677"/>
      <c r="DOH79" s="677"/>
      <c r="DOI79" s="677"/>
      <c r="DOJ79" s="677"/>
      <c r="DOK79" s="677"/>
      <c r="DOL79" s="677"/>
      <c r="DOM79" s="677"/>
      <c r="DON79" s="677"/>
      <c r="DOO79" s="677"/>
      <c r="DOP79" s="677"/>
      <c r="DOQ79" s="677"/>
      <c r="DOR79" s="677"/>
      <c r="DOS79" s="677"/>
      <c r="DOT79" s="677"/>
      <c r="DOU79" s="677"/>
      <c r="DOV79" s="677"/>
      <c r="DOW79" s="677"/>
      <c r="DOX79" s="677"/>
      <c r="DOY79" s="677"/>
      <c r="DOZ79" s="677"/>
      <c r="DPA79" s="677"/>
      <c r="DPB79" s="677"/>
      <c r="DPC79" s="677"/>
      <c r="DPD79" s="677"/>
      <c r="DPE79" s="677"/>
      <c r="DPF79" s="677"/>
      <c r="DPG79" s="677"/>
      <c r="DPH79" s="677"/>
      <c r="DPI79" s="677"/>
      <c r="DPJ79" s="677"/>
      <c r="DPK79" s="677"/>
      <c r="DPL79" s="677"/>
      <c r="DPM79" s="677"/>
      <c r="DPN79" s="677"/>
      <c r="DPO79" s="677"/>
      <c r="DPP79" s="677"/>
      <c r="DPQ79" s="677"/>
      <c r="DPR79" s="677"/>
      <c r="DPS79" s="677"/>
      <c r="DPT79" s="677"/>
      <c r="DPU79" s="677"/>
      <c r="DPV79" s="677"/>
      <c r="DPW79" s="677"/>
      <c r="DPX79" s="677"/>
      <c r="DPY79" s="677"/>
      <c r="DPZ79" s="677"/>
      <c r="DQA79" s="677"/>
      <c r="DQB79" s="677"/>
      <c r="DQC79" s="677"/>
      <c r="DQD79" s="677"/>
      <c r="DQE79" s="677"/>
      <c r="DQF79" s="677"/>
      <c r="DQG79" s="677"/>
      <c r="DQH79" s="677"/>
      <c r="DQI79" s="677"/>
      <c r="DQJ79" s="677"/>
      <c r="DQK79" s="677"/>
      <c r="DQL79" s="677"/>
      <c r="DQM79" s="677"/>
      <c r="DQN79" s="677"/>
      <c r="DQO79" s="677"/>
      <c r="DQP79" s="677"/>
      <c r="DQQ79" s="677"/>
      <c r="DQR79" s="677"/>
      <c r="DQS79" s="677"/>
      <c r="DQT79" s="677"/>
      <c r="DQU79" s="677"/>
      <c r="DQV79" s="677"/>
      <c r="DQW79" s="677"/>
      <c r="DQX79" s="677"/>
      <c r="DQY79" s="677"/>
      <c r="DQZ79" s="677"/>
      <c r="DRA79" s="677"/>
      <c r="DRB79" s="677"/>
      <c r="DRC79" s="677"/>
      <c r="DRD79" s="677"/>
      <c r="DRE79" s="677"/>
      <c r="DRF79" s="677"/>
      <c r="DRG79" s="677"/>
      <c r="DRH79" s="677"/>
      <c r="DRI79" s="677"/>
      <c r="DRJ79" s="677"/>
      <c r="DRK79" s="677"/>
      <c r="DRL79" s="677"/>
      <c r="DRM79" s="677"/>
      <c r="DRN79" s="677"/>
      <c r="DRO79" s="677"/>
      <c r="DRP79" s="677"/>
      <c r="DRQ79" s="677"/>
      <c r="DRR79" s="677"/>
      <c r="DRS79" s="677"/>
      <c r="DRT79" s="677"/>
      <c r="DRU79" s="677"/>
      <c r="DRV79" s="677"/>
      <c r="DRW79" s="677"/>
      <c r="DRX79" s="677"/>
      <c r="DRY79" s="677"/>
      <c r="DRZ79" s="677"/>
      <c r="DSA79" s="677"/>
      <c r="DSB79" s="677"/>
      <c r="DSC79" s="677"/>
      <c r="DSD79" s="677"/>
      <c r="DSE79" s="677"/>
      <c r="DSF79" s="677"/>
      <c r="DSG79" s="677"/>
      <c r="DSH79" s="677"/>
      <c r="DSI79" s="677"/>
      <c r="DSJ79" s="677"/>
      <c r="DSK79" s="677"/>
      <c r="DSL79" s="677"/>
      <c r="DSM79" s="677"/>
      <c r="DSN79" s="677"/>
      <c r="DSO79" s="677"/>
      <c r="DSP79" s="677"/>
      <c r="DSQ79" s="677"/>
      <c r="DSR79" s="677"/>
      <c r="DSS79" s="677"/>
      <c r="DST79" s="677"/>
      <c r="DSU79" s="677"/>
      <c r="DSV79" s="677"/>
      <c r="DSW79" s="677"/>
      <c r="DSX79" s="677"/>
      <c r="DSY79" s="677"/>
      <c r="DSZ79" s="677"/>
      <c r="DTA79" s="677"/>
      <c r="DTB79" s="677"/>
      <c r="DTC79" s="677"/>
      <c r="DTD79" s="677"/>
      <c r="DTE79" s="677"/>
      <c r="DTF79" s="677"/>
      <c r="DTG79" s="677"/>
      <c r="DTH79" s="677"/>
      <c r="DTI79" s="677"/>
      <c r="DTJ79" s="677"/>
      <c r="DTK79" s="677"/>
      <c r="DTL79" s="677"/>
      <c r="DTM79" s="677"/>
      <c r="DTN79" s="677"/>
      <c r="DTO79" s="677"/>
      <c r="DTP79" s="677"/>
      <c r="DTQ79" s="677"/>
      <c r="DTR79" s="677"/>
      <c r="DTS79" s="677"/>
      <c r="DTT79" s="677"/>
      <c r="DTU79" s="677"/>
      <c r="DTV79" s="677"/>
      <c r="DTW79" s="677"/>
      <c r="DTX79" s="677"/>
      <c r="DTY79" s="677"/>
      <c r="DTZ79" s="677"/>
      <c r="DUA79" s="677"/>
      <c r="DUB79" s="677"/>
      <c r="DUC79" s="677"/>
      <c r="DUD79" s="677"/>
      <c r="DUE79" s="677"/>
      <c r="DUF79" s="677"/>
      <c r="DUG79" s="677"/>
      <c r="DUH79" s="677"/>
      <c r="DUI79" s="677"/>
      <c r="DUJ79" s="677"/>
      <c r="DUK79" s="677"/>
      <c r="DUL79" s="677"/>
      <c r="DUM79" s="677"/>
      <c r="DUN79" s="677"/>
      <c r="DUO79" s="677"/>
      <c r="DUP79" s="677"/>
      <c r="DUQ79" s="677"/>
      <c r="DUR79" s="677"/>
      <c r="DUS79" s="677"/>
      <c r="DUT79" s="677"/>
      <c r="DUU79" s="677"/>
      <c r="DUV79" s="677"/>
      <c r="DUW79" s="677"/>
      <c r="DUX79" s="677"/>
      <c r="DUY79" s="677"/>
      <c r="DUZ79" s="677"/>
      <c r="DVA79" s="677"/>
      <c r="DVB79" s="677"/>
      <c r="DVC79" s="677"/>
      <c r="DVD79" s="677"/>
      <c r="DVE79" s="677"/>
      <c r="DVF79" s="677"/>
      <c r="DVG79" s="677"/>
      <c r="DVH79" s="677"/>
      <c r="DVI79" s="677"/>
      <c r="DVJ79" s="677"/>
      <c r="DVK79" s="677"/>
      <c r="DVL79" s="677"/>
      <c r="DVM79" s="677"/>
      <c r="DVN79" s="677"/>
      <c r="DVO79" s="677"/>
      <c r="DVP79" s="677"/>
      <c r="DVQ79" s="677"/>
      <c r="DVR79" s="677"/>
      <c r="DVS79" s="677"/>
      <c r="DVT79" s="677"/>
      <c r="DVU79" s="677"/>
      <c r="DVV79" s="677"/>
      <c r="DVW79" s="677"/>
      <c r="DVX79" s="677"/>
      <c r="DVY79" s="677"/>
      <c r="DVZ79" s="677"/>
      <c r="DWA79" s="677"/>
      <c r="DWB79" s="677"/>
      <c r="DWC79" s="677"/>
      <c r="DWD79" s="677"/>
      <c r="DWE79" s="677"/>
      <c r="DWF79" s="677"/>
      <c r="DWG79" s="677"/>
      <c r="DWH79" s="677"/>
      <c r="DWI79" s="677"/>
      <c r="DWJ79" s="677"/>
      <c r="DWK79" s="677"/>
      <c r="DWL79" s="677"/>
      <c r="DWM79" s="677"/>
      <c r="DWN79" s="677"/>
      <c r="DWO79" s="677"/>
      <c r="DWP79" s="677"/>
      <c r="DWQ79" s="677"/>
      <c r="DWR79" s="677"/>
      <c r="DWS79" s="677"/>
      <c r="DWT79" s="677"/>
      <c r="DWU79" s="677"/>
      <c r="DWV79" s="677"/>
      <c r="DWW79" s="677"/>
      <c r="DWX79" s="677"/>
      <c r="DWY79" s="677"/>
      <c r="DWZ79" s="677"/>
      <c r="DXA79" s="677"/>
      <c r="DXB79" s="677"/>
      <c r="DXC79" s="677"/>
      <c r="DXD79" s="677"/>
      <c r="DXE79" s="677"/>
      <c r="DXF79" s="677"/>
      <c r="DXG79" s="677"/>
      <c r="DXH79" s="677"/>
      <c r="DXI79" s="677"/>
      <c r="DXJ79" s="677"/>
      <c r="DXK79" s="677"/>
      <c r="DXL79" s="677"/>
      <c r="DXM79" s="677"/>
      <c r="DXN79" s="677"/>
      <c r="DXO79" s="677"/>
      <c r="DXP79" s="677"/>
      <c r="DXQ79" s="677"/>
      <c r="DXR79" s="677"/>
      <c r="DXS79" s="677"/>
      <c r="DXT79" s="677"/>
      <c r="DXU79" s="677"/>
      <c r="DXV79" s="677"/>
      <c r="DXW79" s="677"/>
      <c r="DXX79" s="677"/>
      <c r="DXY79" s="677"/>
      <c r="DXZ79" s="677"/>
      <c r="DYA79" s="677"/>
      <c r="DYB79" s="677"/>
      <c r="DYC79" s="677"/>
      <c r="DYD79" s="677"/>
      <c r="DYE79" s="677"/>
      <c r="DYF79" s="677"/>
      <c r="DYG79" s="677"/>
      <c r="DYH79" s="677"/>
      <c r="DYI79" s="677"/>
      <c r="DYJ79" s="677"/>
      <c r="DYK79" s="677"/>
      <c r="DYL79" s="677"/>
      <c r="DYM79" s="677"/>
      <c r="DYN79" s="677"/>
      <c r="DYO79" s="677"/>
      <c r="DYP79" s="677"/>
      <c r="DYQ79" s="677"/>
      <c r="DYR79" s="677"/>
      <c r="DYS79" s="677"/>
      <c r="DYT79" s="677"/>
      <c r="DYU79" s="677"/>
      <c r="DYV79" s="677"/>
      <c r="DYW79" s="677"/>
      <c r="DYX79" s="677"/>
      <c r="DYY79" s="677"/>
      <c r="DYZ79" s="677"/>
      <c r="DZA79" s="677"/>
      <c r="DZB79" s="677"/>
      <c r="DZC79" s="677"/>
      <c r="DZD79" s="677"/>
      <c r="DZE79" s="677"/>
      <c r="DZF79" s="677"/>
      <c r="DZG79" s="677"/>
      <c r="DZH79" s="677"/>
      <c r="DZI79" s="677"/>
      <c r="DZJ79" s="677"/>
      <c r="DZK79" s="677"/>
      <c r="DZL79" s="677"/>
      <c r="DZM79" s="677"/>
      <c r="DZN79" s="677"/>
      <c r="DZO79" s="677"/>
      <c r="DZP79" s="677"/>
      <c r="DZQ79" s="677"/>
      <c r="DZR79" s="677"/>
      <c r="DZS79" s="677"/>
      <c r="DZT79" s="677"/>
      <c r="DZU79" s="677"/>
      <c r="DZV79" s="677"/>
      <c r="DZW79" s="677"/>
      <c r="DZX79" s="677"/>
      <c r="DZY79" s="677"/>
      <c r="DZZ79" s="677"/>
      <c r="EAA79" s="677"/>
      <c r="EAB79" s="677"/>
      <c r="EAC79" s="677"/>
      <c r="EAD79" s="677"/>
      <c r="EAE79" s="677"/>
      <c r="EAF79" s="677"/>
      <c r="EAG79" s="677"/>
      <c r="EAH79" s="677"/>
      <c r="EAI79" s="677"/>
      <c r="EAJ79" s="677"/>
      <c r="EAK79" s="677"/>
      <c r="EAL79" s="677"/>
      <c r="EAM79" s="677"/>
      <c r="EAN79" s="677"/>
      <c r="EAO79" s="677"/>
      <c r="EAP79" s="677"/>
      <c r="EAQ79" s="677"/>
      <c r="EAR79" s="677"/>
      <c r="EAS79" s="677"/>
      <c r="EAT79" s="677"/>
      <c r="EAU79" s="677"/>
      <c r="EAV79" s="677"/>
      <c r="EAW79" s="677"/>
      <c r="EAX79" s="677"/>
      <c r="EAY79" s="677"/>
      <c r="EAZ79" s="677"/>
      <c r="EBA79" s="677"/>
      <c r="EBB79" s="677"/>
      <c r="EBC79" s="677"/>
      <c r="EBD79" s="677"/>
      <c r="EBE79" s="677"/>
      <c r="EBF79" s="677"/>
      <c r="EBG79" s="677"/>
      <c r="EBH79" s="677"/>
      <c r="EBI79" s="677"/>
      <c r="EBJ79" s="677"/>
      <c r="EBK79" s="677"/>
      <c r="EBL79" s="677"/>
      <c r="EBM79" s="677"/>
      <c r="EBN79" s="677"/>
      <c r="EBO79" s="677"/>
      <c r="EBP79" s="677"/>
      <c r="EBQ79" s="677"/>
      <c r="EBR79" s="677"/>
      <c r="EBS79" s="677"/>
      <c r="EBT79" s="677"/>
      <c r="EBU79" s="677"/>
      <c r="EBV79" s="677"/>
      <c r="EBW79" s="677"/>
      <c r="EBX79" s="677"/>
      <c r="EBY79" s="677"/>
      <c r="EBZ79" s="677"/>
      <c r="ECA79" s="677"/>
      <c r="ECB79" s="677"/>
      <c r="ECC79" s="677"/>
      <c r="ECD79" s="677"/>
      <c r="ECE79" s="677"/>
      <c r="ECF79" s="677"/>
      <c r="ECG79" s="677"/>
      <c r="ECH79" s="677"/>
      <c r="ECI79" s="677"/>
      <c r="ECJ79" s="677"/>
      <c r="ECK79" s="677"/>
      <c r="ECL79" s="677"/>
      <c r="ECM79" s="677"/>
      <c r="ECN79" s="677"/>
      <c r="ECO79" s="677"/>
      <c r="ECP79" s="677"/>
      <c r="ECQ79" s="677"/>
      <c r="ECR79" s="677"/>
      <c r="ECS79" s="677"/>
      <c r="ECT79" s="677"/>
      <c r="ECU79" s="677"/>
      <c r="ECV79" s="677"/>
      <c r="ECW79" s="677"/>
      <c r="ECX79" s="677"/>
      <c r="ECY79" s="677"/>
      <c r="ECZ79" s="677"/>
      <c r="EDA79" s="677"/>
      <c r="EDB79" s="677"/>
      <c r="EDC79" s="677"/>
      <c r="EDD79" s="677"/>
      <c r="EDE79" s="677"/>
      <c r="EDF79" s="677"/>
      <c r="EDG79" s="677"/>
      <c r="EDH79" s="677"/>
      <c r="EDI79" s="677"/>
      <c r="EDJ79" s="677"/>
      <c r="EDK79" s="677"/>
      <c r="EDL79" s="677"/>
      <c r="EDM79" s="677"/>
      <c r="EDN79" s="677"/>
      <c r="EDO79" s="677"/>
      <c r="EDP79" s="677"/>
      <c r="EDQ79" s="677"/>
      <c r="EDR79" s="677"/>
      <c r="EDS79" s="677"/>
      <c r="EDT79" s="677"/>
      <c r="EDU79" s="677"/>
      <c r="EDV79" s="677"/>
      <c r="EDW79" s="677"/>
      <c r="EDX79" s="677"/>
      <c r="EDY79" s="677"/>
      <c r="EDZ79" s="677"/>
      <c r="EEA79" s="677"/>
      <c r="EEB79" s="677"/>
      <c r="EEC79" s="677"/>
      <c r="EED79" s="677"/>
      <c r="EEE79" s="677"/>
      <c r="EEF79" s="677"/>
      <c r="EEG79" s="677"/>
      <c r="EEH79" s="677"/>
      <c r="EEI79" s="677"/>
      <c r="EEJ79" s="677"/>
      <c r="EEK79" s="677"/>
      <c r="EEL79" s="677"/>
      <c r="EEM79" s="677"/>
      <c r="EEN79" s="677"/>
      <c r="EEO79" s="677"/>
      <c r="EEP79" s="677"/>
      <c r="EEQ79" s="677"/>
      <c r="EER79" s="677"/>
      <c r="EES79" s="677"/>
      <c r="EET79" s="677"/>
      <c r="EEU79" s="677"/>
      <c r="EEV79" s="677"/>
      <c r="EEW79" s="677"/>
      <c r="EEX79" s="677"/>
      <c r="EEY79" s="677"/>
      <c r="EEZ79" s="677"/>
      <c r="EFA79" s="677"/>
      <c r="EFB79" s="677"/>
      <c r="EFC79" s="677"/>
      <c r="EFD79" s="677"/>
      <c r="EFE79" s="677"/>
      <c r="EFF79" s="677"/>
      <c r="EFG79" s="677"/>
      <c r="EFH79" s="677"/>
      <c r="EFI79" s="677"/>
      <c r="EFJ79" s="677"/>
      <c r="EFK79" s="677"/>
      <c r="EFL79" s="677"/>
      <c r="EFM79" s="677"/>
      <c r="EFN79" s="677"/>
      <c r="EFO79" s="677"/>
      <c r="EFP79" s="677"/>
      <c r="EFQ79" s="677"/>
      <c r="EFR79" s="677"/>
      <c r="EFS79" s="677"/>
      <c r="EFT79" s="677"/>
      <c r="EFU79" s="677"/>
      <c r="EFV79" s="677"/>
      <c r="EFW79" s="677"/>
      <c r="EFX79" s="677"/>
      <c r="EFY79" s="677"/>
      <c r="EFZ79" s="677"/>
      <c r="EGA79" s="677"/>
      <c r="EGB79" s="677"/>
      <c r="EGC79" s="677"/>
      <c r="EGD79" s="677"/>
      <c r="EGE79" s="677"/>
      <c r="EGF79" s="677"/>
      <c r="EGG79" s="677"/>
      <c r="EGH79" s="677"/>
      <c r="EGI79" s="677"/>
      <c r="EGJ79" s="677"/>
      <c r="EGK79" s="677"/>
      <c r="EGL79" s="677"/>
      <c r="EGM79" s="677"/>
      <c r="EGN79" s="677"/>
      <c r="EGO79" s="677"/>
      <c r="EGP79" s="677"/>
      <c r="EGQ79" s="677"/>
      <c r="EGR79" s="677"/>
      <c r="EGS79" s="677"/>
      <c r="EGT79" s="677"/>
      <c r="EGU79" s="677"/>
      <c r="EGV79" s="677"/>
      <c r="EGW79" s="677"/>
      <c r="EGX79" s="677"/>
      <c r="EGY79" s="677"/>
      <c r="EGZ79" s="677"/>
      <c r="EHA79" s="677"/>
      <c r="EHB79" s="677"/>
      <c r="EHC79" s="677"/>
      <c r="EHD79" s="677"/>
      <c r="EHE79" s="677"/>
      <c r="EHF79" s="677"/>
      <c r="EHG79" s="677"/>
      <c r="EHH79" s="677"/>
      <c r="EHI79" s="677"/>
      <c r="EHJ79" s="677"/>
      <c r="EHK79" s="677"/>
      <c r="EHL79" s="677"/>
      <c r="EHM79" s="677"/>
      <c r="EHN79" s="677"/>
      <c r="EHO79" s="677"/>
      <c r="EHP79" s="677"/>
      <c r="EHQ79" s="677"/>
      <c r="EHR79" s="677"/>
      <c r="EHS79" s="677"/>
      <c r="EHT79" s="677"/>
      <c r="EHU79" s="677"/>
      <c r="EHV79" s="677"/>
      <c r="EHW79" s="677"/>
      <c r="EHX79" s="677"/>
      <c r="EHY79" s="677"/>
      <c r="EHZ79" s="677"/>
      <c r="EIA79" s="677"/>
      <c r="EIB79" s="677"/>
      <c r="EIC79" s="677"/>
      <c r="EID79" s="677"/>
      <c r="EIE79" s="677"/>
      <c r="EIF79" s="677"/>
      <c r="EIG79" s="677"/>
      <c r="EIH79" s="677"/>
      <c r="EII79" s="677"/>
      <c r="EIJ79" s="677"/>
      <c r="EIK79" s="677"/>
      <c r="EIL79" s="677"/>
      <c r="EIM79" s="677"/>
      <c r="EIN79" s="677"/>
      <c r="EIO79" s="677"/>
      <c r="EIP79" s="677"/>
      <c r="EIQ79" s="677"/>
      <c r="EIR79" s="677"/>
      <c r="EIS79" s="677"/>
      <c r="EIT79" s="677"/>
      <c r="EIU79" s="677"/>
      <c r="EIV79" s="677"/>
      <c r="EIW79" s="677"/>
      <c r="EIX79" s="677"/>
      <c r="EIY79" s="677"/>
      <c r="EIZ79" s="677"/>
      <c r="EJA79" s="677"/>
      <c r="EJB79" s="677"/>
      <c r="EJC79" s="677"/>
      <c r="EJD79" s="677"/>
      <c r="EJE79" s="677"/>
      <c r="EJF79" s="677"/>
      <c r="EJG79" s="677"/>
      <c r="EJH79" s="677"/>
      <c r="EJI79" s="677"/>
      <c r="EJJ79" s="677"/>
      <c r="EJK79" s="677"/>
      <c r="EJL79" s="677"/>
      <c r="EJM79" s="677"/>
      <c r="EJN79" s="677"/>
      <c r="EJO79" s="677"/>
      <c r="EJP79" s="677"/>
      <c r="EJQ79" s="677"/>
      <c r="EJR79" s="677"/>
      <c r="EJS79" s="677"/>
      <c r="EJT79" s="677"/>
      <c r="EJU79" s="677"/>
      <c r="EJV79" s="677"/>
      <c r="EJW79" s="677"/>
      <c r="EJX79" s="677"/>
      <c r="EJY79" s="677"/>
      <c r="EJZ79" s="677"/>
      <c r="EKA79" s="677"/>
      <c r="EKB79" s="677"/>
      <c r="EKC79" s="677"/>
      <c r="EKD79" s="677"/>
      <c r="EKE79" s="677"/>
      <c r="EKF79" s="677"/>
      <c r="EKG79" s="677"/>
      <c r="EKH79" s="677"/>
      <c r="EKI79" s="677"/>
      <c r="EKJ79" s="677"/>
      <c r="EKK79" s="677"/>
      <c r="EKL79" s="677"/>
      <c r="EKM79" s="677"/>
      <c r="EKN79" s="677"/>
      <c r="EKO79" s="677"/>
      <c r="EKP79" s="677"/>
      <c r="EKQ79" s="677"/>
      <c r="EKR79" s="677"/>
      <c r="EKS79" s="677"/>
      <c r="EKT79" s="677"/>
      <c r="EKU79" s="677"/>
      <c r="EKV79" s="677"/>
      <c r="EKW79" s="677"/>
      <c r="EKX79" s="677"/>
      <c r="EKY79" s="677"/>
      <c r="EKZ79" s="677"/>
      <c r="ELA79" s="677"/>
      <c r="ELB79" s="677"/>
      <c r="ELC79" s="677"/>
      <c r="ELD79" s="677"/>
      <c r="ELE79" s="677"/>
      <c r="ELF79" s="677"/>
      <c r="ELG79" s="677"/>
      <c r="ELH79" s="677"/>
      <c r="ELI79" s="677"/>
      <c r="ELJ79" s="677"/>
      <c r="ELK79" s="677"/>
      <c r="ELL79" s="677"/>
      <c r="ELM79" s="677"/>
      <c r="ELN79" s="677"/>
      <c r="ELO79" s="677"/>
      <c r="ELP79" s="677"/>
      <c r="ELQ79" s="677"/>
      <c r="ELR79" s="677"/>
      <c r="ELS79" s="677"/>
      <c r="ELT79" s="677"/>
      <c r="ELU79" s="677"/>
      <c r="ELV79" s="677"/>
      <c r="ELW79" s="677"/>
      <c r="ELX79" s="677"/>
      <c r="ELY79" s="677"/>
      <c r="ELZ79" s="677"/>
      <c r="EMA79" s="677"/>
      <c r="EMB79" s="677"/>
      <c r="EMC79" s="677"/>
      <c r="EMD79" s="677"/>
      <c r="EME79" s="677"/>
      <c r="EMF79" s="677"/>
      <c r="EMG79" s="677"/>
      <c r="EMH79" s="677"/>
      <c r="EMI79" s="677"/>
      <c r="EMJ79" s="677"/>
      <c r="EMK79" s="677"/>
      <c r="EML79" s="677"/>
      <c r="EMM79" s="677"/>
      <c r="EMN79" s="677"/>
      <c r="EMO79" s="677"/>
      <c r="EMP79" s="677"/>
      <c r="EMQ79" s="677"/>
      <c r="EMR79" s="677"/>
      <c r="EMS79" s="677"/>
      <c r="EMT79" s="677"/>
      <c r="EMU79" s="677"/>
      <c r="EMV79" s="677"/>
      <c r="EMW79" s="677"/>
      <c r="EMX79" s="677"/>
      <c r="EMY79" s="677"/>
      <c r="EMZ79" s="677"/>
      <c r="ENA79" s="677"/>
      <c r="ENB79" s="677"/>
      <c r="ENC79" s="677"/>
      <c r="END79" s="677"/>
      <c r="ENE79" s="677"/>
      <c r="ENF79" s="677"/>
      <c r="ENG79" s="677"/>
      <c r="ENH79" s="677"/>
      <c r="ENI79" s="677"/>
      <c r="ENJ79" s="677"/>
      <c r="ENK79" s="677"/>
      <c r="ENL79" s="677"/>
      <c r="ENM79" s="677"/>
      <c r="ENN79" s="677"/>
      <c r="ENO79" s="677"/>
      <c r="ENP79" s="677"/>
      <c r="ENQ79" s="677"/>
      <c r="ENR79" s="677"/>
      <c r="ENS79" s="677"/>
      <c r="ENT79" s="677"/>
      <c r="ENU79" s="677"/>
      <c r="ENV79" s="677"/>
      <c r="ENW79" s="677"/>
      <c r="ENX79" s="677"/>
      <c r="ENY79" s="677"/>
      <c r="ENZ79" s="677"/>
      <c r="EOA79" s="677"/>
      <c r="EOB79" s="677"/>
      <c r="EOC79" s="677"/>
      <c r="EOD79" s="677"/>
      <c r="EOE79" s="677"/>
      <c r="EOF79" s="677"/>
      <c r="EOG79" s="677"/>
      <c r="EOH79" s="677"/>
      <c r="EOI79" s="677"/>
      <c r="EOJ79" s="677"/>
      <c r="EOK79" s="677"/>
      <c r="EOL79" s="677"/>
      <c r="EOM79" s="677"/>
      <c r="EON79" s="677"/>
      <c r="EOO79" s="677"/>
      <c r="EOP79" s="677"/>
      <c r="EOQ79" s="677"/>
      <c r="EOR79" s="677"/>
      <c r="EOS79" s="677"/>
      <c r="EOT79" s="677"/>
      <c r="EOU79" s="677"/>
      <c r="EOV79" s="677"/>
      <c r="EOW79" s="677"/>
      <c r="EOX79" s="677"/>
      <c r="EOY79" s="677"/>
      <c r="EOZ79" s="677"/>
      <c r="EPA79" s="677"/>
      <c r="EPB79" s="677"/>
      <c r="EPC79" s="677"/>
      <c r="EPD79" s="677"/>
      <c r="EPE79" s="677"/>
      <c r="EPF79" s="677"/>
      <c r="EPG79" s="677"/>
      <c r="EPH79" s="677"/>
      <c r="EPI79" s="677"/>
      <c r="EPJ79" s="677"/>
      <c r="EPK79" s="677"/>
      <c r="EPL79" s="677"/>
      <c r="EPM79" s="677"/>
      <c r="EPN79" s="677"/>
      <c r="EPO79" s="677"/>
      <c r="EPP79" s="677"/>
      <c r="EPQ79" s="677"/>
      <c r="EPR79" s="677"/>
      <c r="EPS79" s="677"/>
      <c r="EPT79" s="677"/>
      <c r="EPU79" s="677"/>
      <c r="EPV79" s="677"/>
      <c r="EPW79" s="677"/>
      <c r="EPX79" s="677"/>
      <c r="EPY79" s="677"/>
      <c r="EPZ79" s="677"/>
      <c r="EQA79" s="677"/>
      <c r="EQB79" s="677"/>
      <c r="EQC79" s="677"/>
      <c r="EQD79" s="677"/>
      <c r="EQE79" s="677"/>
      <c r="EQF79" s="677"/>
      <c r="EQG79" s="677"/>
      <c r="EQH79" s="677"/>
      <c r="EQI79" s="677"/>
      <c r="EQJ79" s="677"/>
      <c r="EQK79" s="677"/>
      <c r="EQL79" s="677"/>
      <c r="EQM79" s="677"/>
      <c r="EQN79" s="677"/>
      <c r="EQO79" s="677"/>
      <c r="EQP79" s="677"/>
      <c r="EQQ79" s="677"/>
      <c r="EQR79" s="677"/>
      <c r="EQS79" s="677"/>
      <c r="EQT79" s="677"/>
      <c r="EQU79" s="677"/>
      <c r="EQV79" s="677"/>
      <c r="EQW79" s="677"/>
      <c r="EQX79" s="677"/>
      <c r="EQY79" s="677"/>
      <c r="EQZ79" s="677"/>
      <c r="ERA79" s="677"/>
      <c r="ERB79" s="677"/>
      <c r="ERC79" s="677"/>
      <c r="ERD79" s="677"/>
      <c r="ERE79" s="677"/>
      <c r="ERF79" s="677"/>
      <c r="ERG79" s="677"/>
      <c r="ERH79" s="677"/>
      <c r="ERI79" s="677"/>
      <c r="ERJ79" s="677"/>
      <c r="ERK79" s="677"/>
      <c r="ERL79" s="677"/>
      <c r="ERM79" s="677"/>
      <c r="ERN79" s="677"/>
      <c r="ERO79" s="677"/>
      <c r="ERP79" s="677"/>
      <c r="ERQ79" s="677"/>
      <c r="ERR79" s="677"/>
      <c r="ERS79" s="677"/>
      <c r="ERT79" s="677"/>
      <c r="ERU79" s="677"/>
      <c r="ERV79" s="677"/>
      <c r="ERW79" s="677"/>
      <c r="ERX79" s="677"/>
      <c r="ERY79" s="677"/>
      <c r="ERZ79" s="677"/>
      <c r="ESA79" s="677"/>
      <c r="ESB79" s="677"/>
      <c r="ESC79" s="677"/>
      <c r="ESD79" s="677"/>
      <c r="ESE79" s="677"/>
      <c r="ESF79" s="677"/>
      <c r="ESG79" s="677"/>
      <c r="ESH79" s="677"/>
      <c r="ESI79" s="677"/>
      <c r="ESJ79" s="677"/>
      <c r="ESK79" s="677"/>
      <c r="ESL79" s="677"/>
      <c r="ESM79" s="677"/>
      <c r="ESN79" s="677"/>
      <c r="ESO79" s="677"/>
      <c r="ESP79" s="677"/>
      <c r="ESQ79" s="677"/>
      <c r="ESR79" s="677"/>
      <c r="ESS79" s="677"/>
      <c r="EST79" s="677"/>
      <c r="ESU79" s="677"/>
      <c r="ESV79" s="677"/>
      <c r="ESW79" s="677"/>
      <c r="ESX79" s="677"/>
      <c r="ESY79" s="677"/>
      <c r="ESZ79" s="677"/>
      <c r="ETA79" s="677"/>
      <c r="ETB79" s="677"/>
      <c r="ETC79" s="677"/>
      <c r="ETD79" s="677"/>
      <c r="ETE79" s="677"/>
      <c r="ETF79" s="677"/>
      <c r="ETG79" s="677"/>
      <c r="ETH79" s="677"/>
      <c r="ETI79" s="677"/>
      <c r="ETJ79" s="677"/>
      <c r="ETK79" s="677"/>
      <c r="ETL79" s="677"/>
      <c r="ETM79" s="677"/>
      <c r="ETN79" s="677"/>
      <c r="ETO79" s="677"/>
      <c r="ETP79" s="677"/>
      <c r="ETQ79" s="677"/>
      <c r="ETR79" s="677"/>
      <c r="ETS79" s="677"/>
      <c r="ETT79" s="677"/>
      <c r="ETU79" s="677"/>
      <c r="ETV79" s="677"/>
      <c r="ETW79" s="677"/>
      <c r="ETX79" s="677"/>
      <c r="ETY79" s="677"/>
      <c r="ETZ79" s="677"/>
      <c r="EUA79" s="677"/>
      <c r="EUB79" s="677"/>
      <c r="EUC79" s="677"/>
      <c r="EUD79" s="677"/>
      <c r="EUE79" s="677"/>
      <c r="EUF79" s="677"/>
      <c r="EUG79" s="677"/>
      <c r="EUH79" s="677"/>
      <c r="EUI79" s="677"/>
      <c r="EUJ79" s="677"/>
      <c r="EUK79" s="677"/>
      <c r="EUL79" s="677"/>
      <c r="EUM79" s="677"/>
      <c r="EUN79" s="677"/>
      <c r="EUO79" s="677"/>
      <c r="EUP79" s="677"/>
      <c r="EUQ79" s="677"/>
      <c r="EUR79" s="677"/>
      <c r="EUS79" s="677"/>
      <c r="EUT79" s="677"/>
      <c r="EUU79" s="677"/>
      <c r="EUV79" s="677"/>
      <c r="EUW79" s="677"/>
      <c r="EUX79" s="677"/>
      <c r="EUY79" s="677"/>
      <c r="EUZ79" s="677"/>
      <c r="EVA79" s="677"/>
      <c r="EVB79" s="677"/>
      <c r="EVC79" s="677"/>
      <c r="EVD79" s="677"/>
      <c r="EVE79" s="677"/>
      <c r="EVF79" s="677"/>
      <c r="EVG79" s="677"/>
      <c r="EVH79" s="677"/>
      <c r="EVI79" s="677"/>
      <c r="EVJ79" s="677"/>
      <c r="EVK79" s="677"/>
      <c r="EVL79" s="677"/>
      <c r="EVM79" s="677"/>
      <c r="EVN79" s="677"/>
      <c r="EVO79" s="677"/>
      <c r="EVP79" s="677"/>
      <c r="EVQ79" s="677"/>
      <c r="EVR79" s="677"/>
      <c r="EVS79" s="677"/>
      <c r="EVT79" s="677"/>
      <c r="EVU79" s="677"/>
      <c r="EVV79" s="677"/>
      <c r="EVW79" s="677"/>
      <c r="EVX79" s="677"/>
      <c r="EVY79" s="677"/>
      <c r="EVZ79" s="677"/>
      <c r="EWA79" s="677"/>
      <c r="EWB79" s="677"/>
      <c r="EWC79" s="677"/>
      <c r="EWD79" s="677"/>
      <c r="EWE79" s="677"/>
      <c r="EWF79" s="677"/>
      <c r="EWG79" s="677"/>
      <c r="EWH79" s="677"/>
      <c r="EWI79" s="677"/>
      <c r="EWJ79" s="677"/>
      <c r="EWK79" s="677"/>
      <c r="EWL79" s="677"/>
      <c r="EWM79" s="677"/>
      <c r="EWN79" s="677"/>
      <c r="EWO79" s="677"/>
      <c r="EWP79" s="677"/>
      <c r="EWQ79" s="677"/>
      <c r="EWR79" s="677"/>
      <c r="EWS79" s="677"/>
      <c r="EWT79" s="677"/>
      <c r="EWU79" s="677"/>
      <c r="EWV79" s="677"/>
      <c r="EWW79" s="677"/>
      <c r="EWX79" s="677"/>
      <c r="EWY79" s="677"/>
      <c r="EWZ79" s="677"/>
      <c r="EXA79" s="677"/>
      <c r="EXB79" s="677"/>
      <c r="EXC79" s="677"/>
      <c r="EXD79" s="677"/>
      <c r="EXE79" s="677"/>
      <c r="EXF79" s="677"/>
      <c r="EXG79" s="677"/>
      <c r="EXH79" s="677"/>
      <c r="EXI79" s="677"/>
      <c r="EXJ79" s="677"/>
      <c r="EXK79" s="677"/>
      <c r="EXL79" s="677"/>
      <c r="EXM79" s="677"/>
      <c r="EXN79" s="677"/>
      <c r="EXO79" s="677"/>
      <c r="EXP79" s="677"/>
      <c r="EXQ79" s="677"/>
      <c r="EXR79" s="677"/>
      <c r="EXS79" s="677"/>
      <c r="EXT79" s="677"/>
      <c r="EXU79" s="677"/>
      <c r="EXV79" s="677"/>
      <c r="EXW79" s="677"/>
      <c r="EXX79" s="677"/>
      <c r="EXY79" s="677"/>
      <c r="EXZ79" s="677"/>
      <c r="EYA79" s="677"/>
      <c r="EYB79" s="677"/>
      <c r="EYC79" s="677"/>
      <c r="EYD79" s="677"/>
      <c r="EYE79" s="677"/>
      <c r="EYF79" s="677"/>
      <c r="EYG79" s="677"/>
      <c r="EYH79" s="677"/>
      <c r="EYI79" s="677"/>
      <c r="EYJ79" s="677"/>
      <c r="EYK79" s="677"/>
      <c r="EYL79" s="677"/>
      <c r="EYM79" s="677"/>
      <c r="EYN79" s="677"/>
      <c r="EYO79" s="677"/>
      <c r="EYP79" s="677"/>
      <c r="EYQ79" s="677"/>
      <c r="EYR79" s="677"/>
      <c r="EYS79" s="677"/>
      <c r="EYT79" s="677"/>
      <c r="EYU79" s="677"/>
      <c r="EYV79" s="677"/>
      <c r="EYW79" s="677"/>
      <c r="EYX79" s="677"/>
      <c r="EYY79" s="677"/>
      <c r="EYZ79" s="677"/>
      <c r="EZA79" s="677"/>
      <c r="EZB79" s="677"/>
      <c r="EZC79" s="677"/>
      <c r="EZD79" s="677"/>
      <c r="EZE79" s="677"/>
      <c r="EZF79" s="677"/>
      <c r="EZG79" s="677"/>
      <c r="EZH79" s="677"/>
      <c r="EZI79" s="677"/>
      <c r="EZJ79" s="677"/>
      <c r="EZK79" s="677"/>
      <c r="EZL79" s="677"/>
      <c r="EZM79" s="677"/>
      <c r="EZN79" s="677"/>
      <c r="EZO79" s="677"/>
      <c r="EZP79" s="677"/>
      <c r="EZQ79" s="677"/>
      <c r="EZR79" s="677"/>
      <c r="EZS79" s="677"/>
      <c r="EZT79" s="677"/>
      <c r="EZU79" s="677"/>
      <c r="EZV79" s="677"/>
      <c r="EZW79" s="677"/>
      <c r="EZX79" s="677"/>
      <c r="EZY79" s="677"/>
      <c r="EZZ79" s="677"/>
      <c r="FAA79" s="677"/>
      <c r="FAB79" s="677"/>
      <c r="FAC79" s="677"/>
      <c r="FAD79" s="677"/>
      <c r="FAE79" s="677"/>
      <c r="FAF79" s="677"/>
      <c r="FAG79" s="677"/>
      <c r="FAH79" s="677"/>
      <c r="FAI79" s="677"/>
      <c r="FAJ79" s="677"/>
      <c r="FAK79" s="677"/>
      <c r="FAL79" s="677"/>
      <c r="FAM79" s="677"/>
      <c r="FAN79" s="677"/>
      <c r="FAO79" s="677"/>
      <c r="FAP79" s="677"/>
      <c r="FAQ79" s="677"/>
      <c r="FAR79" s="677"/>
      <c r="FAS79" s="677"/>
      <c r="FAT79" s="677"/>
      <c r="FAU79" s="677"/>
      <c r="FAV79" s="677"/>
      <c r="FAW79" s="677"/>
      <c r="FAX79" s="677"/>
      <c r="FAY79" s="677"/>
      <c r="FAZ79" s="677"/>
      <c r="FBA79" s="677"/>
      <c r="FBB79" s="677"/>
      <c r="FBC79" s="677"/>
      <c r="FBD79" s="677"/>
      <c r="FBE79" s="677"/>
      <c r="FBF79" s="677"/>
      <c r="FBG79" s="677"/>
      <c r="FBH79" s="677"/>
      <c r="FBI79" s="677"/>
      <c r="FBJ79" s="677"/>
      <c r="FBK79" s="677"/>
      <c r="FBL79" s="677"/>
      <c r="FBM79" s="677"/>
      <c r="FBN79" s="677"/>
      <c r="FBO79" s="677"/>
      <c r="FBP79" s="677"/>
      <c r="FBQ79" s="677"/>
      <c r="FBR79" s="677"/>
      <c r="FBS79" s="677"/>
      <c r="FBT79" s="677"/>
      <c r="FBU79" s="677"/>
      <c r="FBV79" s="677"/>
      <c r="FBW79" s="677"/>
      <c r="FBX79" s="677"/>
      <c r="FBY79" s="677"/>
      <c r="FBZ79" s="677"/>
      <c r="FCA79" s="677"/>
      <c r="FCB79" s="677"/>
      <c r="FCC79" s="677"/>
      <c r="FCD79" s="677"/>
      <c r="FCE79" s="677"/>
      <c r="FCF79" s="677"/>
      <c r="FCG79" s="677"/>
      <c r="FCH79" s="677"/>
      <c r="FCI79" s="677"/>
      <c r="FCJ79" s="677"/>
      <c r="FCK79" s="677"/>
      <c r="FCL79" s="677"/>
      <c r="FCM79" s="677"/>
      <c r="FCN79" s="677"/>
      <c r="FCO79" s="677"/>
      <c r="FCP79" s="677"/>
      <c r="FCQ79" s="677"/>
      <c r="FCR79" s="677"/>
      <c r="FCS79" s="677"/>
      <c r="FCT79" s="677"/>
      <c r="FCU79" s="677"/>
      <c r="FCV79" s="677"/>
      <c r="FCW79" s="677"/>
      <c r="FCX79" s="677"/>
      <c r="FCY79" s="677"/>
      <c r="FCZ79" s="677"/>
      <c r="FDA79" s="677"/>
      <c r="FDB79" s="677"/>
      <c r="FDC79" s="677"/>
      <c r="FDD79" s="677"/>
      <c r="FDE79" s="677"/>
      <c r="FDF79" s="677"/>
      <c r="FDG79" s="677"/>
      <c r="FDH79" s="677"/>
      <c r="FDI79" s="677"/>
      <c r="FDJ79" s="677"/>
      <c r="FDK79" s="677"/>
      <c r="FDL79" s="677"/>
      <c r="FDM79" s="677"/>
      <c r="FDN79" s="677"/>
      <c r="FDO79" s="677"/>
      <c r="FDP79" s="677"/>
      <c r="FDQ79" s="677"/>
      <c r="FDR79" s="677"/>
      <c r="FDS79" s="677"/>
      <c r="FDT79" s="677"/>
      <c r="FDU79" s="677"/>
      <c r="FDV79" s="677"/>
      <c r="FDW79" s="677"/>
      <c r="FDX79" s="677"/>
      <c r="FDY79" s="677"/>
      <c r="FDZ79" s="677"/>
      <c r="FEA79" s="677"/>
      <c r="FEB79" s="677"/>
      <c r="FEC79" s="677"/>
      <c r="FED79" s="677"/>
      <c r="FEE79" s="677"/>
      <c r="FEF79" s="677"/>
      <c r="FEG79" s="677"/>
      <c r="FEH79" s="677"/>
      <c r="FEI79" s="677"/>
      <c r="FEJ79" s="677"/>
      <c r="FEK79" s="677"/>
      <c r="FEL79" s="677"/>
      <c r="FEM79" s="677"/>
      <c r="FEN79" s="677"/>
      <c r="FEO79" s="677"/>
      <c r="FEP79" s="677"/>
      <c r="FEQ79" s="677"/>
      <c r="FER79" s="677"/>
      <c r="FES79" s="677"/>
      <c r="FET79" s="677"/>
      <c r="FEU79" s="677"/>
      <c r="FEV79" s="677"/>
      <c r="FEW79" s="677"/>
      <c r="FEX79" s="677"/>
      <c r="FEY79" s="677"/>
      <c r="FEZ79" s="677"/>
      <c r="FFA79" s="677"/>
      <c r="FFB79" s="677"/>
      <c r="FFC79" s="677"/>
      <c r="FFD79" s="677"/>
      <c r="FFE79" s="677"/>
      <c r="FFF79" s="677"/>
      <c r="FFG79" s="677"/>
      <c r="FFH79" s="677"/>
      <c r="FFI79" s="677"/>
      <c r="FFJ79" s="677"/>
      <c r="FFK79" s="677"/>
      <c r="FFL79" s="677"/>
      <c r="FFM79" s="677"/>
      <c r="FFN79" s="677"/>
      <c r="FFO79" s="677"/>
      <c r="FFP79" s="677"/>
      <c r="FFQ79" s="677"/>
      <c r="FFR79" s="677"/>
      <c r="FFS79" s="677"/>
      <c r="FFT79" s="677"/>
      <c r="FFU79" s="677"/>
      <c r="FFV79" s="677"/>
      <c r="FFW79" s="677"/>
      <c r="FFX79" s="677"/>
      <c r="FFY79" s="677"/>
      <c r="FFZ79" s="677"/>
      <c r="FGA79" s="677"/>
      <c r="FGB79" s="677"/>
      <c r="FGC79" s="677"/>
      <c r="FGD79" s="677"/>
      <c r="FGE79" s="677"/>
      <c r="FGF79" s="677"/>
      <c r="FGG79" s="677"/>
      <c r="FGH79" s="677"/>
      <c r="FGI79" s="677"/>
      <c r="FGJ79" s="677"/>
      <c r="FGK79" s="677"/>
      <c r="FGL79" s="677"/>
      <c r="FGM79" s="677"/>
      <c r="FGN79" s="677"/>
      <c r="FGO79" s="677"/>
      <c r="FGP79" s="677"/>
      <c r="FGQ79" s="677"/>
      <c r="FGR79" s="677"/>
      <c r="FGS79" s="677"/>
      <c r="FGT79" s="677"/>
      <c r="FGU79" s="677"/>
      <c r="FGV79" s="677"/>
      <c r="FGW79" s="677"/>
      <c r="FGX79" s="677"/>
      <c r="FGY79" s="677"/>
      <c r="FGZ79" s="677"/>
      <c r="FHA79" s="677"/>
      <c r="FHB79" s="677"/>
      <c r="FHC79" s="677"/>
      <c r="FHD79" s="677"/>
      <c r="FHE79" s="677"/>
      <c r="FHF79" s="677"/>
      <c r="FHG79" s="677"/>
      <c r="FHH79" s="677"/>
      <c r="FHI79" s="677"/>
      <c r="FHJ79" s="677"/>
      <c r="FHK79" s="677"/>
      <c r="FHL79" s="677"/>
      <c r="FHM79" s="677"/>
      <c r="FHN79" s="677"/>
      <c r="FHO79" s="677"/>
      <c r="FHP79" s="677"/>
      <c r="FHQ79" s="677"/>
      <c r="FHR79" s="677"/>
      <c r="FHS79" s="677"/>
      <c r="FHT79" s="677"/>
      <c r="FHU79" s="677"/>
      <c r="FHV79" s="677"/>
      <c r="FHW79" s="677"/>
      <c r="FHX79" s="677"/>
      <c r="FHY79" s="677"/>
      <c r="FHZ79" s="677"/>
      <c r="FIA79" s="677"/>
      <c r="FIB79" s="677"/>
      <c r="FIC79" s="677"/>
      <c r="FID79" s="677"/>
      <c r="FIE79" s="677"/>
      <c r="FIF79" s="677"/>
      <c r="FIG79" s="677"/>
      <c r="FIH79" s="677"/>
      <c r="FII79" s="677"/>
      <c r="FIJ79" s="677"/>
      <c r="FIK79" s="677"/>
      <c r="FIL79" s="677"/>
      <c r="FIM79" s="677"/>
      <c r="FIN79" s="677"/>
      <c r="FIO79" s="677"/>
      <c r="FIP79" s="677"/>
      <c r="FIQ79" s="677"/>
      <c r="FIR79" s="677"/>
      <c r="FIS79" s="677"/>
      <c r="FIT79" s="677"/>
      <c r="FIU79" s="677"/>
      <c r="FIV79" s="677"/>
      <c r="FIW79" s="677"/>
      <c r="FIX79" s="677"/>
      <c r="FIY79" s="677"/>
      <c r="FIZ79" s="677"/>
      <c r="FJA79" s="677"/>
      <c r="FJB79" s="677"/>
      <c r="FJC79" s="677"/>
      <c r="FJD79" s="677"/>
      <c r="FJE79" s="677"/>
      <c r="FJF79" s="677"/>
      <c r="FJG79" s="677"/>
      <c r="FJH79" s="677"/>
      <c r="FJI79" s="677"/>
      <c r="FJJ79" s="677"/>
      <c r="FJK79" s="677"/>
      <c r="FJL79" s="677"/>
      <c r="FJM79" s="677"/>
      <c r="FJN79" s="677"/>
      <c r="FJO79" s="677"/>
      <c r="FJP79" s="677"/>
      <c r="FJQ79" s="677"/>
      <c r="FJR79" s="677"/>
      <c r="FJS79" s="677"/>
      <c r="FJT79" s="677"/>
      <c r="FJU79" s="677"/>
      <c r="FJV79" s="677"/>
      <c r="FJW79" s="677"/>
      <c r="FJX79" s="677"/>
      <c r="FJY79" s="677"/>
      <c r="FJZ79" s="677"/>
      <c r="FKA79" s="677"/>
      <c r="FKB79" s="677"/>
      <c r="FKC79" s="677"/>
      <c r="FKD79" s="677"/>
      <c r="FKE79" s="677"/>
      <c r="FKF79" s="677"/>
      <c r="FKG79" s="677"/>
      <c r="FKH79" s="677"/>
      <c r="FKI79" s="677"/>
      <c r="FKJ79" s="677"/>
      <c r="FKK79" s="677"/>
      <c r="FKL79" s="677"/>
      <c r="FKM79" s="677"/>
      <c r="FKN79" s="677"/>
      <c r="FKO79" s="677"/>
      <c r="FKP79" s="677"/>
      <c r="FKQ79" s="677"/>
      <c r="FKR79" s="677"/>
      <c r="FKS79" s="677"/>
      <c r="FKT79" s="677"/>
      <c r="FKU79" s="677"/>
      <c r="FKV79" s="677"/>
      <c r="FKW79" s="677"/>
      <c r="FKX79" s="677"/>
      <c r="FKY79" s="677"/>
      <c r="FKZ79" s="677"/>
      <c r="FLA79" s="677"/>
      <c r="FLB79" s="677"/>
      <c r="FLC79" s="677"/>
      <c r="FLD79" s="677"/>
      <c r="FLE79" s="677"/>
      <c r="FLF79" s="677"/>
      <c r="FLG79" s="677"/>
      <c r="FLH79" s="677"/>
      <c r="FLI79" s="677"/>
      <c r="FLJ79" s="677"/>
      <c r="FLK79" s="677"/>
      <c r="FLL79" s="677"/>
      <c r="FLM79" s="677"/>
      <c r="FLN79" s="677"/>
      <c r="FLO79" s="677"/>
      <c r="FLP79" s="677"/>
      <c r="FLQ79" s="677"/>
      <c r="FLR79" s="677"/>
      <c r="FLS79" s="677"/>
      <c r="FLT79" s="677"/>
      <c r="FLU79" s="677"/>
      <c r="FLV79" s="677"/>
      <c r="FLW79" s="677"/>
      <c r="FLX79" s="677"/>
      <c r="FLY79" s="677"/>
      <c r="FLZ79" s="677"/>
      <c r="FMA79" s="677"/>
      <c r="FMB79" s="677"/>
      <c r="FMC79" s="677"/>
      <c r="FMD79" s="677"/>
      <c r="FME79" s="677"/>
      <c r="FMF79" s="677"/>
      <c r="FMG79" s="677"/>
      <c r="FMH79" s="677"/>
      <c r="FMI79" s="677"/>
      <c r="FMJ79" s="677"/>
      <c r="FMK79" s="677"/>
      <c r="FML79" s="677"/>
      <c r="FMM79" s="677"/>
      <c r="FMN79" s="677"/>
      <c r="FMO79" s="677"/>
      <c r="FMP79" s="677"/>
      <c r="FMQ79" s="677"/>
      <c r="FMR79" s="677"/>
      <c r="FMS79" s="677"/>
      <c r="FMT79" s="677"/>
      <c r="FMU79" s="677"/>
      <c r="FMV79" s="677"/>
      <c r="FMW79" s="677"/>
      <c r="FMX79" s="677"/>
      <c r="FMY79" s="677"/>
      <c r="FMZ79" s="677"/>
      <c r="FNA79" s="677"/>
      <c r="FNB79" s="677"/>
      <c r="FNC79" s="677"/>
      <c r="FND79" s="677"/>
      <c r="FNE79" s="677"/>
      <c r="FNF79" s="677"/>
      <c r="FNG79" s="677"/>
      <c r="FNH79" s="677"/>
      <c r="FNI79" s="677"/>
      <c r="FNJ79" s="677"/>
      <c r="FNK79" s="677"/>
      <c r="FNL79" s="677"/>
      <c r="FNM79" s="677"/>
      <c r="FNN79" s="677"/>
      <c r="FNO79" s="677"/>
      <c r="FNP79" s="677"/>
      <c r="FNQ79" s="677"/>
      <c r="FNR79" s="677"/>
      <c r="FNS79" s="677"/>
      <c r="FNT79" s="677"/>
      <c r="FNU79" s="677"/>
      <c r="FNV79" s="677"/>
      <c r="FNW79" s="677"/>
      <c r="FNX79" s="677"/>
      <c r="FNY79" s="677"/>
      <c r="FNZ79" s="677"/>
      <c r="FOA79" s="677"/>
      <c r="FOB79" s="677"/>
      <c r="FOC79" s="677"/>
      <c r="FOD79" s="677"/>
      <c r="FOE79" s="677"/>
      <c r="FOF79" s="677"/>
      <c r="FOG79" s="677"/>
      <c r="FOH79" s="677"/>
      <c r="FOI79" s="677"/>
      <c r="FOJ79" s="677"/>
      <c r="FOK79" s="677"/>
      <c r="FOL79" s="677"/>
      <c r="FOM79" s="677"/>
      <c r="FON79" s="677"/>
      <c r="FOO79" s="677"/>
      <c r="FOP79" s="677"/>
      <c r="FOQ79" s="677"/>
      <c r="FOR79" s="677"/>
      <c r="FOS79" s="677"/>
      <c r="FOT79" s="677"/>
      <c r="FOU79" s="677"/>
      <c r="FOV79" s="677"/>
      <c r="FOW79" s="677"/>
      <c r="FOX79" s="677"/>
      <c r="FOY79" s="677"/>
      <c r="FOZ79" s="677"/>
      <c r="FPA79" s="677"/>
      <c r="FPB79" s="677"/>
      <c r="FPC79" s="677"/>
      <c r="FPD79" s="677"/>
      <c r="FPE79" s="677"/>
      <c r="FPF79" s="677"/>
      <c r="FPG79" s="677"/>
      <c r="FPH79" s="677"/>
      <c r="FPI79" s="677"/>
      <c r="FPJ79" s="677"/>
      <c r="FPK79" s="677"/>
      <c r="FPL79" s="677"/>
      <c r="FPM79" s="677"/>
      <c r="FPN79" s="677"/>
      <c r="FPO79" s="677"/>
      <c r="FPP79" s="677"/>
      <c r="FPQ79" s="677"/>
      <c r="FPR79" s="677"/>
      <c r="FPS79" s="677"/>
      <c r="FPT79" s="677"/>
      <c r="FPU79" s="677"/>
      <c r="FPV79" s="677"/>
      <c r="FPW79" s="677"/>
      <c r="FPX79" s="677"/>
      <c r="FPY79" s="677"/>
      <c r="FPZ79" s="677"/>
      <c r="FQA79" s="677"/>
      <c r="FQB79" s="677"/>
      <c r="FQC79" s="677"/>
      <c r="FQD79" s="677"/>
      <c r="FQE79" s="677"/>
      <c r="FQF79" s="677"/>
      <c r="FQG79" s="677"/>
      <c r="FQH79" s="677"/>
      <c r="FQI79" s="677"/>
      <c r="FQJ79" s="677"/>
      <c r="FQK79" s="677"/>
      <c r="FQL79" s="677"/>
      <c r="FQM79" s="677"/>
      <c r="FQN79" s="677"/>
      <c r="FQO79" s="677"/>
      <c r="FQP79" s="677"/>
      <c r="FQQ79" s="677"/>
      <c r="FQR79" s="677"/>
      <c r="FQS79" s="677"/>
      <c r="FQT79" s="677"/>
      <c r="FQU79" s="677"/>
      <c r="FQV79" s="677"/>
      <c r="FQW79" s="677"/>
      <c r="FQX79" s="677"/>
      <c r="FQY79" s="677"/>
      <c r="FQZ79" s="677"/>
      <c r="FRA79" s="677"/>
      <c r="FRB79" s="677"/>
      <c r="FRC79" s="677"/>
      <c r="FRD79" s="677"/>
      <c r="FRE79" s="677"/>
      <c r="FRF79" s="677"/>
      <c r="FRG79" s="677"/>
      <c r="FRH79" s="677"/>
      <c r="FRI79" s="677"/>
      <c r="FRJ79" s="677"/>
      <c r="FRK79" s="677"/>
      <c r="FRL79" s="677"/>
      <c r="FRM79" s="677"/>
      <c r="FRN79" s="677"/>
      <c r="FRO79" s="677"/>
      <c r="FRP79" s="677"/>
      <c r="FRQ79" s="677"/>
      <c r="FRR79" s="677"/>
      <c r="FRS79" s="677"/>
      <c r="FRT79" s="677"/>
      <c r="FRU79" s="677"/>
      <c r="FRV79" s="677"/>
      <c r="FRW79" s="677"/>
      <c r="FRX79" s="677"/>
      <c r="FRY79" s="677"/>
      <c r="FRZ79" s="677"/>
      <c r="FSA79" s="677"/>
      <c r="FSB79" s="677"/>
      <c r="FSC79" s="677"/>
      <c r="FSD79" s="677"/>
      <c r="FSE79" s="677"/>
      <c r="FSF79" s="677"/>
      <c r="FSG79" s="677"/>
      <c r="FSH79" s="677"/>
      <c r="FSI79" s="677"/>
      <c r="FSJ79" s="677"/>
      <c r="FSK79" s="677"/>
      <c r="FSL79" s="677"/>
      <c r="FSM79" s="677"/>
      <c r="FSN79" s="677"/>
      <c r="FSO79" s="677"/>
      <c r="FSP79" s="677"/>
      <c r="FSQ79" s="677"/>
      <c r="FSR79" s="677"/>
      <c r="FSS79" s="677"/>
      <c r="FST79" s="677"/>
      <c r="FSU79" s="677"/>
      <c r="FSV79" s="677"/>
      <c r="FSW79" s="677"/>
      <c r="FSX79" s="677"/>
      <c r="FSY79" s="677"/>
      <c r="FSZ79" s="677"/>
      <c r="FTA79" s="677"/>
      <c r="FTB79" s="677"/>
      <c r="FTC79" s="677"/>
      <c r="FTD79" s="677"/>
      <c r="FTE79" s="677"/>
      <c r="FTF79" s="677"/>
      <c r="FTG79" s="677"/>
      <c r="FTH79" s="677"/>
      <c r="FTI79" s="677"/>
      <c r="FTJ79" s="677"/>
      <c r="FTK79" s="677"/>
      <c r="FTL79" s="677"/>
      <c r="FTM79" s="677"/>
      <c r="FTN79" s="677"/>
      <c r="FTO79" s="677"/>
      <c r="FTP79" s="677"/>
      <c r="FTQ79" s="677"/>
      <c r="FTR79" s="677"/>
      <c r="FTS79" s="677"/>
      <c r="FTT79" s="677"/>
      <c r="FTU79" s="677"/>
      <c r="FTV79" s="677"/>
      <c r="FTW79" s="677"/>
      <c r="FTX79" s="677"/>
      <c r="FTY79" s="677"/>
      <c r="FTZ79" s="677"/>
      <c r="FUA79" s="677"/>
      <c r="FUB79" s="677"/>
      <c r="FUC79" s="677"/>
      <c r="FUD79" s="677"/>
      <c r="FUE79" s="677"/>
      <c r="FUF79" s="677"/>
      <c r="FUG79" s="677"/>
      <c r="FUH79" s="677"/>
      <c r="FUI79" s="677"/>
      <c r="FUJ79" s="677"/>
      <c r="FUK79" s="677"/>
      <c r="FUL79" s="677"/>
      <c r="FUM79" s="677"/>
      <c r="FUN79" s="677"/>
      <c r="FUO79" s="677"/>
      <c r="FUP79" s="677"/>
      <c r="FUQ79" s="677"/>
      <c r="FUR79" s="677"/>
      <c r="FUS79" s="677"/>
      <c r="FUT79" s="677"/>
      <c r="FUU79" s="677"/>
      <c r="FUV79" s="677"/>
      <c r="FUW79" s="677"/>
      <c r="FUX79" s="677"/>
      <c r="FUY79" s="677"/>
      <c r="FUZ79" s="677"/>
      <c r="FVA79" s="677"/>
      <c r="FVB79" s="677"/>
      <c r="FVC79" s="677"/>
      <c r="FVD79" s="677"/>
      <c r="FVE79" s="677"/>
      <c r="FVF79" s="677"/>
      <c r="FVG79" s="677"/>
      <c r="FVH79" s="677"/>
      <c r="FVI79" s="677"/>
      <c r="FVJ79" s="677"/>
      <c r="FVK79" s="677"/>
      <c r="FVL79" s="677"/>
      <c r="FVM79" s="677"/>
      <c r="FVN79" s="677"/>
      <c r="FVO79" s="677"/>
      <c r="FVP79" s="677"/>
      <c r="FVQ79" s="677"/>
      <c r="FVR79" s="677"/>
      <c r="FVS79" s="677"/>
      <c r="FVT79" s="677"/>
      <c r="FVU79" s="677"/>
      <c r="FVV79" s="677"/>
      <c r="FVW79" s="677"/>
      <c r="FVX79" s="677"/>
      <c r="FVY79" s="677"/>
      <c r="FVZ79" s="677"/>
      <c r="FWA79" s="677"/>
      <c r="FWB79" s="677"/>
      <c r="FWC79" s="677"/>
      <c r="FWD79" s="677"/>
      <c r="FWE79" s="677"/>
      <c r="FWF79" s="677"/>
      <c r="FWG79" s="677"/>
      <c r="FWH79" s="677"/>
      <c r="FWI79" s="677"/>
      <c r="FWJ79" s="677"/>
      <c r="FWK79" s="677"/>
      <c r="FWL79" s="677"/>
      <c r="FWM79" s="677"/>
      <c r="FWN79" s="677"/>
      <c r="FWO79" s="677"/>
      <c r="FWP79" s="677"/>
      <c r="FWQ79" s="677"/>
      <c r="FWR79" s="677"/>
      <c r="FWS79" s="677"/>
      <c r="FWT79" s="677"/>
      <c r="FWU79" s="677"/>
      <c r="FWV79" s="677"/>
      <c r="FWW79" s="677"/>
      <c r="FWX79" s="677"/>
      <c r="FWY79" s="677"/>
      <c r="FWZ79" s="677"/>
      <c r="FXA79" s="677"/>
      <c r="FXB79" s="677"/>
      <c r="FXC79" s="677"/>
      <c r="FXD79" s="677"/>
      <c r="FXE79" s="677"/>
      <c r="FXF79" s="677"/>
      <c r="FXG79" s="677"/>
      <c r="FXH79" s="677"/>
      <c r="FXI79" s="677"/>
      <c r="FXJ79" s="677"/>
      <c r="FXK79" s="677"/>
      <c r="FXL79" s="677"/>
      <c r="FXM79" s="677"/>
      <c r="FXN79" s="677"/>
      <c r="FXO79" s="677"/>
      <c r="FXP79" s="677"/>
      <c r="FXQ79" s="677"/>
      <c r="FXR79" s="677"/>
      <c r="FXS79" s="677"/>
      <c r="FXT79" s="677"/>
      <c r="FXU79" s="677"/>
      <c r="FXV79" s="677"/>
      <c r="FXW79" s="677"/>
      <c r="FXX79" s="677"/>
      <c r="FXY79" s="677"/>
      <c r="FXZ79" s="677"/>
      <c r="FYA79" s="677"/>
      <c r="FYB79" s="677"/>
      <c r="FYC79" s="677"/>
      <c r="FYD79" s="677"/>
      <c r="FYE79" s="677"/>
      <c r="FYF79" s="677"/>
      <c r="FYG79" s="677"/>
      <c r="FYH79" s="677"/>
      <c r="FYI79" s="677"/>
      <c r="FYJ79" s="677"/>
      <c r="FYK79" s="677"/>
      <c r="FYL79" s="677"/>
      <c r="FYM79" s="677"/>
      <c r="FYN79" s="677"/>
      <c r="FYO79" s="677"/>
      <c r="FYP79" s="677"/>
      <c r="FYQ79" s="677"/>
      <c r="FYR79" s="677"/>
      <c r="FYS79" s="677"/>
      <c r="FYT79" s="677"/>
      <c r="FYU79" s="677"/>
      <c r="FYV79" s="677"/>
      <c r="FYW79" s="677"/>
      <c r="FYX79" s="677"/>
      <c r="FYY79" s="677"/>
      <c r="FYZ79" s="677"/>
      <c r="FZA79" s="677"/>
      <c r="FZB79" s="677"/>
      <c r="FZC79" s="677"/>
      <c r="FZD79" s="677"/>
      <c r="FZE79" s="677"/>
      <c r="FZF79" s="677"/>
      <c r="FZG79" s="677"/>
      <c r="FZH79" s="677"/>
      <c r="FZI79" s="677"/>
      <c r="FZJ79" s="677"/>
      <c r="FZK79" s="677"/>
      <c r="FZL79" s="677"/>
      <c r="FZM79" s="677"/>
      <c r="FZN79" s="677"/>
      <c r="FZO79" s="677"/>
      <c r="FZP79" s="677"/>
      <c r="FZQ79" s="677"/>
      <c r="FZR79" s="677"/>
      <c r="FZS79" s="677"/>
      <c r="FZT79" s="677"/>
      <c r="FZU79" s="677"/>
      <c r="FZV79" s="677"/>
      <c r="FZW79" s="677"/>
      <c r="FZX79" s="677"/>
      <c r="FZY79" s="677"/>
      <c r="FZZ79" s="677"/>
      <c r="GAA79" s="677"/>
      <c r="GAB79" s="677"/>
      <c r="GAC79" s="677"/>
      <c r="GAD79" s="677"/>
      <c r="GAE79" s="677"/>
      <c r="GAF79" s="677"/>
      <c r="GAG79" s="677"/>
      <c r="GAH79" s="677"/>
      <c r="GAI79" s="677"/>
      <c r="GAJ79" s="677"/>
      <c r="GAK79" s="677"/>
      <c r="GAL79" s="677"/>
      <c r="GAM79" s="677"/>
      <c r="GAN79" s="677"/>
      <c r="GAO79" s="677"/>
      <c r="GAP79" s="677"/>
      <c r="GAQ79" s="677"/>
      <c r="GAR79" s="677"/>
      <c r="GAS79" s="677"/>
      <c r="GAT79" s="677"/>
      <c r="GAU79" s="677"/>
      <c r="GAV79" s="677"/>
      <c r="GAW79" s="677"/>
      <c r="GAX79" s="677"/>
      <c r="GAY79" s="677"/>
      <c r="GAZ79" s="677"/>
      <c r="GBA79" s="677"/>
      <c r="GBB79" s="677"/>
      <c r="GBC79" s="677"/>
      <c r="GBD79" s="677"/>
      <c r="GBE79" s="677"/>
      <c r="GBF79" s="677"/>
      <c r="GBG79" s="677"/>
      <c r="GBH79" s="677"/>
      <c r="GBI79" s="677"/>
      <c r="GBJ79" s="677"/>
      <c r="GBK79" s="677"/>
      <c r="GBL79" s="677"/>
      <c r="GBM79" s="677"/>
      <c r="GBN79" s="677"/>
      <c r="GBO79" s="677"/>
      <c r="GBP79" s="677"/>
      <c r="GBQ79" s="677"/>
      <c r="GBR79" s="677"/>
      <c r="GBS79" s="677"/>
      <c r="GBT79" s="677"/>
      <c r="GBU79" s="677"/>
      <c r="GBV79" s="677"/>
      <c r="GBW79" s="677"/>
      <c r="GBX79" s="677"/>
      <c r="GBY79" s="677"/>
      <c r="GBZ79" s="677"/>
      <c r="GCA79" s="677"/>
      <c r="GCB79" s="677"/>
      <c r="GCC79" s="677"/>
      <c r="GCD79" s="677"/>
      <c r="GCE79" s="677"/>
      <c r="GCF79" s="677"/>
      <c r="GCG79" s="677"/>
      <c r="GCH79" s="677"/>
      <c r="GCI79" s="677"/>
      <c r="GCJ79" s="677"/>
      <c r="GCK79" s="677"/>
      <c r="GCL79" s="677"/>
      <c r="GCM79" s="677"/>
      <c r="GCN79" s="677"/>
      <c r="GCO79" s="677"/>
      <c r="GCP79" s="677"/>
      <c r="GCQ79" s="677"/>
      <c r="GCR79" s="677"/>
      <c r="GCS79" s="677"/>
      <c r="GCT79" s="677"/>
      <c r="GCU79" s="677"/>
      <c r="GCV79" s="677"/>
      <c r="GCW79" s="677"/>
      <c r="GCX79" s="677"/>
      <c r="GCY79" s="677"/>
      <c r="GCZ79" s="677"/>
      <c r="GDA79" s="677"/>
      <c r="GDB79" s="677"/>
      <c r="GDC79" s="677"/>
      <c r="GDD79" s="677"/>
      <c r="GDE79" s="677"/>
      <c r="GDF79" s="677"/>
      <c r="GDG79" s="677"/>
      <c r="GDH79" s="677"/>
      <c r="GDI79" s="677"/>
      <c r="GDJ79" s="677"/>
      <c r="GDK79" s="677"/>
      <c r="GDL79" s="677"/>
      <c r="GDM79" s="677"/>
      <c r="GDN79" s="677"/>
      <c r="GDO79" s="677"/>
      <c r="GDP79" s="677"/>
      <c r="GDQ79" s="677"/>
      <c r="GDR79" s="677"/>
      <c r="GDS79" s="677"/>
      <c r="GDT79" s="677"/>
      <c r="GDU79" s="677"/>
      <c r="GDV79" s="677"/>
      <c r="GDW79" s="677"/>
      <c r="GDX79" s="677"/>
      <c r="GDY79" s="677"/>
      <c r="GDZ79" s="677"/>
      <c r="GEA79" s="677"/>
      <c r="GEB79" s="677"/>
      <c r="GEC79" s="677"/>
      <c r="GED79" s="677"/>
      <c r="GEE79" s="677"/>
      <c r="GEF79" s="677"/>
      <c r="GEG79" s="677"/>
      <c r="GEH79" s="677"/>
      <c r="GEI79" s="677"/>
      <c r="GEJ79" s="677"/>
      <c r="GEK79" s="677"/>
      <c r="GEL79" s="677"/>
      <c r="GEM79" s="677"/>
      <c r="GEN79" s="677"/>
      <c r="GEO79" s="677"/>
      <c r="GEP79" s="677"/>
      <c r="GEQ79" s="677"/>
      <c r="GER79" s="677"/>
      <c r="GES79" s="677"/>
      <c r="GET79" s="677"/>
      <c r="GEU79" s="677"/>
      <c r="GEV79" s="677"/>
      <c r="GEW79" s="677"/>
      <c r="GEX79" s="677"/>
      <c r="GEY79" s="677"/>
      <c r="GEZ79" s="677"/>
      <c r="GFA79" s="677"/>
      <c r="GFB79" s="677"/>
      <c r="GFC79" s="677"/>
      <c r="GFD79" s="677"/>
      <c r="GFE79" s="677"/>
      <c r="GFF79" s="677"/>
      <c r="GFG79" s="677"/>
      <c r="GFH79" s="677"/>
      <c r="GFI79" s="677"/>
      <c r="GFJ79" s="677"/>
      <c r="GFK79" s="677"/>
      <c r="GFL79" s="677"/>
      <c r="GFM79" s="677"/>
      <c r="GFN79" s="677"/>
      <c r="GFO79" s="677"/>
      <c r="GFP79" s="677"/>
      <c r="GFQ79" s="677"/>
      <c r="GFR79" s="677"/>
      <c r="GFS79" s="677"/>
      <c r="GFT79" s="677"/>
      <c r="GFU79" s="677"/>
      <c r="GFV79" s="677"/>
      <c r="GFW79" s="677"/>
      <c r="GFX79" s="677"/>
      <c r="GFY79" s="677"/>
      <c r="GFZ79" s="677"/>
      <c r="GGA79" s="677"/>
      <c r="GGB79" s="677"/>
      <c r="GGC79" s="677"/>
      <c r="GGD79" s="677"/>
      <c r="GGE79" s="677"/>
      <c r="GGF79" s="677"/>
      <c r="GGG79" s="677"/>
      <c r="GGH79" s="677"/>
      <c r="GGI79" s="677"/>
      <c r="GGJ79" s="677"/>
      <c r="GGK79" s="677"/>
      <c r="GGL79" s="677"/>
      <c r="GGM79" s="677"/>
      <c r="GGN79" s="677"/>
      <c r="GGO79" s="677"/>
      <c r="GGP79" s="677"/>
      <c r="GGQ79" s="677"/>
      <c r="GGR79" s="677"/>
      <c r="GGS79" s="677"/>
      <c r="GGT79" s="677"/>
      <c r="GGU79" s="677"/>
      <c r="GGV79" s="677"/>
      <c r="GGW79" s="677"/>
      <c r="GGX79" s="677"/>
      <c r="GGY79" s="677"/>
      <c r="GGZ79" s="677"/>
      <c r="GHA79" s="677"/>
      <c r="GHB79" s="677"/>
      <c r="GHC79" s="677"/>
      <c r="GHD79" s="677"/>
      <c r="GHE79" s="677"/>
      <c r="GHF79" s="677"/>
      <c r="GHG79" s="677"/>
      <c r="GHH79" s="677"/>
      <c r="GHI79" s="677"/>
      <c r="GHJ79" s="677"/>
      <c r="GHK79" s="677"/>
      <c r="GHL79" s="677"/>
      <c r="GHM79" s="677"/>
      <c r="GHN79" s="677"/>
      <c r="GHO79" s="677"/>
      <c r="GHP79" s="677"/>
      <c r="GHQ79" s="677"/>
      <c r="GHR79" s="677"/>
      <c r="GHS79" s="677"/>
      <c r="GHT79" s="677"/>
      <c r="GHU79" s="677"/>
      <c r="GHV79" s="677"/>
      <c r="GHW79" s="677"/>
      <c r="GHX79" s="677"/>
      <c r="GHY79" s="677"/>
      <c r="GHZ79" s="677"/>
      <c r="GIA79" s="677"/>
      <c r="GIB79" s="677"/>
      <c r="GIC79" s="677"/>
      <c r="GID79" s="677"/>
      <c r="GIE79" s="677"/>
      <c r="GIF79" s="677"/>
      <c r="GIG79" s="677"/>
      <c r="GIH79" s="677"/>
      <c r="GII79" s="677"/>
      <c r="GIJ79" s="677"/>
      <c r="GIK79" s="677"/>
      <c r="GIL79" s="677"/>
      <c r="GIM79" s="677"/>
      <c r="GIN79" s="677"/>
      <c r="GIO79" s="677"/>
      <c r="GIP79" s="677"/>
      <c r="GIQ79" s="677"/>
      <c r="GIR79" s="677"/>
      <c r="GIS79" s="677"/>
      <c r="GIT79" s="677"/>
      <c r="GIU79" s="677"/>
      <c r="GIV79" s="677"/>
      <c r="GIW79" s="677"/>
      <c r="GIX79" s="677"/>
      <c r="GIY79" s="677"/>
      <c r="GIZ79" s="677"/>
      <c r="GJA79" s="677"/>
      <c r="GJB79" s="677"/>
      <c r="GJC79" s="677"/>
      <c r="GJD79" s="677"/>
      <c r="GJE79" s="677"/>
      <c r="GJF79" s="677"/>
      <c r="GJG79" s="677"/>
      <c r="GJH79" s="677"/>
      <c r="GJI79" s="677"/>
      <c r="GJJ79" s="677"/>
      <c r="GJK79" s="677"/>
      <c r="GJL79" s="677"/>
      <c r="GJM79" s="677"/>
      <c r="GJN79" s="677"/>
      <c r="GJO79" s="677"/>
      <c r="GJP79" s="677"/>
      <c r="GJQ79" s="677"/>
      <c r="GJR79" s="677"/>
      <c r="GJS79" s="677"/>
      <c r="GJT79" s="677"/>
      <c r="GJU79" s="677"/>
      <c r="GJV79" s="677"/>
      <c r="GJW79" s="677"/>
      <c r="GJX79" s="677"/>
      <c r="GJY79" s="677"/>
      <c r="GJZ79" s="677"/>
      <c r="GKA79" s="677"/>
      <c r="GKB79" s="677"/>
      <c r="GKC79" s="677"/>
      <c r="GKD79" s="677"/>
      <c r="GKE79" s="677"/>
      <c r="GKF79" s="677"/>
      <c r="GKG79" s="677"/>
      <c r="GKH79" s="677"/>
      <c r="GKI79" s="677"/>
      <c r="GKJ79" s="677"/>
      <c r="GKK79" s="677"/>
      <c r="GKL79" s="677"/>
      <c r="GKM79" s="677"/>
      <c r="GKN79" s="677"/>
      <c r="GKO79" s="677"/>
      <c r="GKP79" s="677"/>
      <c r="GKQ79" s="677"/>
      <c r="GKR79" s="677"/>
      <c r="GKS79" s="677"/>
      <c r="GKT79" s="677"/>
      <c r="GKU79" s="677"/>
      <c r="GKV79" s="677"/>
      <c r="GKW79" s="677"/>
      <c r="GKX79" s="677"/>
      <c r="GKY79" s="677"/>
      <c r="GKZ79" s="677"/>
      <c r="GLA79" s="677"/>
      <c r="GLB79" s="677"/>
      <c r="GLC79" s="677"/>
      <c r="GLD79" s="677"/>
      <c r="GLE79" s="677"/>
      <c r="GLF79" s="677"/>
      <c r="GLG79" s="677"/>
      <c r="GLH79" s="677"/>
      <c r="GLI79" s="677"/>
      <c r="GLJ79" s="677"/>
      <c r="GLK79" s="677"/>
      <c r="GLL79" s="677"/>
      <c r="GLM79" s="677"/>
      <c r="GLN79" s="677"/>
      <c r="GLO79" s="677"/>
      <c r="GLP79" s="677"/>
      <c r="GLQ79" s="677"/>
      <c r="GLR79" s="677"/>
      <c r="GLS79" s="677"/>
      <c r="GLT79" s="677"/>
      <c r="GLU79" s="677"/>
      <c r="GLV79" s="677"/>
      <c r="GLW79" s="677"/>
      <c r="GLX79" s="677"/>
      <c r="GLY79" s="677"/>
      <c r="GLZ79" s="677"/>
      <c r="GMA79" s="677"/>
      <c r="GMB79" s="677"/>
      <c r="GMC79" s="677"/>
      <c r="GMD79" s="677"/>
      <c r="GME79" s="677"/>
      <c r="GMF79" s="677"/>
      <c r="GMG79" s="677"/>
      <c r="GMH79" s="677"/>
      <c r="GMI79" s="677"/>
      <c r="GMJ79" s="677"/>
      <c r="GMK79" s="677"/>
      <c r="GML79" s="677"/>
      <c r="GMM79" s="677"/>
      <c r="GMN79" s="677"/>
      <c r="GMO79" s="677"/>
      <c r="GMP79" s="677"/>
      <c r="GMQ79" s="677"/>
      <c r="GMR79" s="677"/>
      <c r="GMS79" s="677"/>
      <c r="GMT79" s="677"/>
      <c r="GMU79" s="677"/>
      <c r="GMV79" s="677"/>
      <c r="GMW79" s="677"/>
      <c r="GMX79" s="677"/>
      <c r="GMY79" s="677"/>
      <c r="GMZ79" s="677"/>
      <c r="GNA79" s="677"/>
      <c r="GNB79" s="677"/>
      <c r="GNC79" s="677"/>
      <c r="GND79" s="677"/>
      <c r="GNE79" s="677"/>
      <c r="GNF79" s="677"/>
      <c r="GNG79" s="677"/>
      <c r="GNH79" s="677"/>
      <c r="GNI79" s="677"/>
      <c r="GNJ79" s="677"/>
      <c r="GNK79" s="677"/>
      <c r="GNL79" s="677"/>
      <c r="GNM79" s="677"/>
      <c r="GNN79" s="677"/>
      <c r="GNO79" s="677"/>
      <c r="GNP79" s="677"/>
      <c r="GNQ79" s="677"/>
      <c r="GNR79" s="677"/>
      <c r="GNS79" s="677"/>
      <c r="GNT79" s="677"/>
      <c r="GNU79" s="677"/>
      <c r="GNV79" s="677"/>
      <c r="GNW79" s="677"/>
      <c r="GNX79" s="677"/>
      <c r="GNY79" s="677"/>
      <c r="GNZ79" s="677"/>
      <c r="GOA79" s="677"/>
      <c r="GOB79" s="677"/>
      <c r="GOC79" s="677"/>
      <c r="GOD79" s="677"/>
      <c r="GOE79" s="677"/>
      <c r="GOF79" s="677"/>
      <c r="GOG79" s="677"/>
      <c r="GOH79" s="677"/>
      <c r="GOI79" s="677"/>
      <c r="GOJ79" s="677"/>
      <c r="GOK79" s="677"/>
      <c r="GOL79" s="677"/>
      <c r="GOM79" s="677"/>
      <c r="GON79" s="677"/>
      <c r="GOO79" s="677"/>
      <c r="GOP79" s="677"/>
      <c r="GOQ79" s="677"/>
      <c r="GOR79" s="677"/>
      <c r="GOS79" s="677"/>
      <c r="GOT79" s="677"/>
      <c r="GOU79" s="677"/>
      <c r="GOV79" s="677"/>
      <c r="GOW79" s="677"/>
      <c r="GOX79" s="677"/>
      <c r="GOY79" s="677"/>
      <c r="GOZ79" s="677"/>
      <c r="GPA79" s="677"/>
      <c r="GPB79" s="677"/>
      <c r="GPC79" s="677"/>
      <c r="GPD79" s="677"/>
      <c r="GPE79" s="677"/>
      <c r="GPF79" s="677"/>
      <c r="GPG79" s="677"/>
      <c r="GPH79" s="677"/>
      <c r="GPI79" s="677"/>
      <c r="GPJ79" s="677"/>
      <c r="GPK79" s="677"/>
      <c r="GPL79" s="677"/>
      <c r="GPM79" s="677"/>
      <c r="GPN79" s="677"/>
      <c r="GPO79" s="677"/>
      <c r="GPP79" s="677"/>
      <c r="GPQ79" s="677"/>
      <c r="GPR79" s="677"/>
      <c r="GPS79" s="677"/>
      <c r="GPT79" s="677"/>
      <c r="GPU79" s="677"/>
      <c r="GPV79" s="677"/>
      <c r="GPW79" s="677"/>
      <c r="GPX79" s="677"/>
      <c r="GPY79" s="677"/>
      <c r="GPZ79" s="677"/>
      <c r="GQA79" s="677"/>
      <c r="GQB79" s="677"/>
      <c r="GQC79" s="677"/>
      <c r="GQD79" s="677"/>
      <c r="GQE79" s="677"/>
      <c r="GQF79" s="677"/>
      <c r="GQG79" s="677"/>
      <c r="GQH79" s="677"/>
      <c r="GQI79" s="677"/>
      <c r="GQJ79" s="677"/>
      <c r="GQK79" s="677"/>
      <c r="GQL79" s="677"/>
      <c r="GQM79" s="677"/>
      <c r="GQN79" s="677"/>
      <c r="GQO79" s="677"/>
      <c r="GQP79" s="677"/>
      <c r="GQQ79" s="677"/>
      <c r="GQR79" s="677"/>
      <c r="GQS79" s="677"/>
      <c r="GQT79" s="677"/>
      <c r="GQU79" s="677"/>
      <c r="GQV79" s="677"/>
      <c r="GQW79" s="677"/>
      <c r="GQX79" s="677"/>
      <c r="GQY79" s="677"/>
      <c r="GQZ79" s="677"/>
      <c r="GRA79" s="677"/>
      <c r="GRB79" s="677"/>
      <c r="GRC79" s="677"/>
      <c r="GRD79" s="677"/>
      <c r="GRE79" s="677"/>
      <c r="GRF79" s="677"/>
      <c r="GRG79" s="677"/>
      <c r="GRH79" s="677"/>
      <c r="GRI79" s="677"/>
      <c r="GRJ79" s="677"/>
      <c r="GRK79" s="677"/>
      <c r="GRL79" s="677"/>
      <c r="GRM79" s="677"/>
      <c r="GRN79" s="677"/>
      <c r="GRO79" s="677"/>
      <c r="GRP79" s="677"/>
      <c r="GRQ79" s="677"/>
      <c r="GRR79" s="677"/>
      <c r="GRS79" s="677"/>
      <c r="GRT79" s="677"/>
      <c r="GRU79" s="677"/>
      <c r="GRV79" s="677"/>
      <c r="GRW79" s="677"/>
      <c r="GRX79" s="677"/>
      <c r="GRY79" s="677"/>
      <c r="GRZ79" s="677"/>
      <c r="GSA79" s="677"/>
      <c r="GSB79" s="677"/>
      <c r="GSC79" s="677"/>
      <c r="GSD79" s="677"/>
      <c r="GSE79" s="677"/>
      <c r="GSF79" s="677"/>
      <c r="GSG79" s="677"/>
      <c r="GSH79" s="677"/>
      <c r="GSI79" s="677"/>
      <c r="GSJ79" s="677"/>
      <c r="GSK79" s="677"/>
      <c r="GSL79" s="677"/>
      <c r="GSM79" s="677"/>
      <c r="GSN79" s="677"/>
      <c r="GSO79" s="677"/>
      <c r="GSP79" s="677"/>
      <c r="GSQ79" s="677"/>
      <c r="GSR79" s="677"/>
      <c r="GSS79" s="677"/>
      <c r="GST79" s="677"/>
      <c r="GSU79" s="677"/>
      <c r="GSV79" s="677"/>
      <c r="GSW79" s="677"/>
      <c r="GSX79" s="677"/>
      <c r="GSY79" s="677"/>
      <c r="GSZ79" s="677"/>
      <c r="GTA79" s="677"/>
      <c r="GTB79" s="677"/>
      <c r="GTC79" s="677"/>
      <c r="GTD79" s="677"/>
      <c r="GTE79" s="677"/>
      <c r="GTF79" s="677"/>
      <c r="GTG79" s="677"/>
      <c r="GTH79" s="677"/>
      <c r="GTI79" s="677"/>
      <c r="GTJ79" s="677"/>
      <c r="GTK79" s="677"/>
      <c r="GTL79" s="677"/>
      <c r="GTM79" s="677"/>
      <c r="GTN79" s="677"/>
      <c r="GTO79" s="677"/>
      <c r="GTP79" s="677"/>
      <c r="GTQ79" s="677"/>
      <c r="GTR79" s="677"/>
      <c r="GTS79" s="677"/>
      <c r="GTT79" s="677"/>
      <c r="GTU79" s="677"/>
      <c r="GTV79" s="677"/>
      <c r="GTW79" s="677"/>
      <c r="GTX79" s="677"/>
      <c r="GTY79" s="677"/>
      <c r="GTZ79" s="677"/>
      <c r="GUA79" s="677"/>
      <c r="GUB79" s="677"/>
      <c r="GUC79" s="677"/>
      <c r="GUD79" s="677"/>
      <c r="GUE79" s="677"/>
      <c r="GUF79" s="677"/>
      <c r="GUG79" s="677"/>
      <c r="GUH79" s="677"/>
      <c r="GUI79" s="677"/>
      <c r="GUJ79" s="677"/>
      <c r="GUK79" s="677"/>
      <c r="GUL79" s="677"/>
      <c r="GUM79" s="677"/>
      <c r="GUN79" s="677"/>
      <c r="GUO79" s="677"/>
      <c r="GUP79" s="677"/>
      <c r="GUQ79" s="677"/>
      <c r="GUR79" s="677"/>
      <c r="GUS79" s="677"/>
      <c r="GUT79" s="677"/>
      <c r="GUU79" s="677"/>
      <c r="GUV79" s="677"/>
      <c r="GUW79" s="677"/>
      <c r="GUX79" s="677"/>
      <c r="GUY79" s="677"/>
      <c r="GUZ79" s="677"/>
      <c r="GVA79" s="677"/>
      <c r="GVB79" s="677"/>
      <c r="GVC79" s="677"/>
      <c r="GVD79" s="677"/>
      <c r="GVE79" s="677"/>
      <c r="GVF79" s="677"/>
      <c r="GVG79" s="677"/>
      <c r="GVH79" s="677"/>
      <c r="GVI79" s="677"/>
      <c r="GVJ79" s="677"/>
      <c r="GVK79" s="677"/>
      <c r="GVL79" s="677"/>
      <c r="GVM79" s="677"/>
      <c r="GVN79" s="677"/>
      <c r="GVO79" s="677"/>
      <c r="GVP79" s="677"/>
      <c r="GVQ79" s="677"/>
      <c r="GVR79" s="677"/>
      <c r="GVS79" s="677"/>
      <c r="GVT79" s="677"/>
      <c r="GVU79" s="677"/>
      <c r="GVV79" s="677"/>
      <c r="GVW79" s="677"/>
      <c r="GVX79" s="677"/>
      <c r="GVY79" s="677"/>
      <c r="GVZ79" s="677"/>
      <c r="GWA79" s="677"/>
      <c r="GWB79" s="677"/>
      <c r="GWC79" s="677"/>
      <c r="GWD79" s="677"/>
      <c r="GWE79" s="677"/>
      <c r="GWF79" s="677"/>
      <c r="GWG79" s="677"/>
      <c r="GWH79" s="677"/>
      <c r="GWI79" s="677"/>
      <c r="GWJ79" s="677"/>
      <c r="GWK79" s="677"/>
      <c r="GWL79" s="677"/>
      <c r="GWM79" s="677"/>
      <c r="GWN79" s="677"/>
      <c r="GWO79" s="677"/>
      <c r="GWP79" s="677"/>
      <c r="GWQ79" s="677"/>
      <c r="GWR79" s="677"/>
      <c r="GWS79" s="677"/>
      <c r="GWT79" s="677"/>
      <c r="GWU79" s="677"/>
      <c r="GWV79" s="677"/>
      <c r="GWW79" s="677"/>
      <c r="GWX79" s="677"/>
      <c r="GWY79" s="677"/>
      <c r="GWZ79" s="677"/>
      <c r="GXA79" s="677"/>
      <c r="GXB79" s="677"/>
      <c r="GXC79" s="677"/>
      <c r="GXD79" s="677"/>
      <c r="GXE79" s="677"/>
      <c r="GXF79" s="677"/>
      <c r="GXG79" s="677"/>
      <c r="GXH79" s="677"/>
      <c r="GXI79" s="677"/>
      <c r="GXJ79" s="677"/>
      <c r="GXK79" s="677"/>
      <c r="GXL79" s="677"/>
      <c r="GXM79" s="677"/>
      <c r="GXN79" s="677"/>
      <c r="GXO79" s="677"/>
      <c r="GXP79" s="677"/>
      <c r="GXQ79" s="677"/>
      <c r="GXR79" s="677"/>
      <c r="GXS79" s="677"/>
      <c r="GXT79" s="677"/>
      <c r="GXU79" s="677"/>
      <c r="GXV79" s="677"/>
      <c r="GXW79" s="677"/>
      <c r="GXX79" s="677"/>
      <c r="GXY79" s="677"/>
      <c r="GXZ79" s="677"/>
      <c r="GYA79" s="677"/>
      <c r="GYB79" s="677"/>
      <c r="GYC79" s="677"/>
      <c r="GYD79" s="677"/>
      <c r="GYE79" s="677"/>
      <c r="GYF79" s="677"/>
      <c r="GYG79" s="677"/>
      <c r="GYH79" s="677"/>
      <c r="GYI79" s="677"/>
      <c r="GYJ79" s="677"/>
      <c r="GYK79" s="677"/>
      <c r="GYL79" s="677"/>
      <c r="GYM79" s="677"/>
      <c r="GYN79" s="677"/>
      <c r="GYO79" s="677"/>
      <c r="GYP79" s="677"/>
      <c r="GYQ79" s="677"/>
      <c r="GYR79" s="677"/>
      <c r="GYS79" s="677"/>
      <c r="GYT79" s="677"/>
      <c r="GYU79" s="677"/>
      <c r="GYV79" s="677"/>
      <c r="GYW79" s="677"/>
      <c r="GYX79" s="677"/>
      <c r="GYY79" s="677"/>
      <c r="GYZ79" s="677"/>
      <c r="GZA79" s="677"/>
      <c r="GZB79" s="677"/>
      <c r="GZC79" s="677"/>
      <c r="GZD79" s="677"/>
      <c r="GZE79" s="677"/>
      <c r="GZF79" s="677"/>
      <c r="GZG79" s="677"/>
      <c r="GZH79" s="677"/>
      <c r="GZI79" s="677"/>
      <c r="GZJ79" s="677"/>
      <c r="GZK79" s="677"/>
      <c r="GZL79" s="677"/>
      <c r="GZM79" s="677"/>
      <c r="GZN79" s="677"/>
      <c r="GZO79" s="677"/>
      <c r="GZP79" s="677"/>
      <c r="GZQ79" s="677"/>
      <c r="GZR79" s="677"/>
      <c r="GZS79" s="677"/>
      <c r="GZT79" s="677"/>
      <c r="GZU79" s="677"/>
      <c r="GZV79" s="677"/>
      <c r="GZW79" s="677"/>
      <c r="GZX79" s="677"/>
      <c r="GZY79" s="677"/>
      <c r="GZZ79" s="677"/>
      <c r="HAA79" s="677"/>
      <c r="HAB79" s="677"/>
      <c r="HAC79" s="677"/>
      <c r="HAD79" s="677"/>
      <c r="HAE79" s="677"/>
      <c r="HAF79" s="677"/>
      <c r="HAG79" s="677"/>
      <c r="HAH79" s="677"/>
      <c r="HAI79" s="677"/>
      <c r="HAJ79" s="677"/>
      <c r="HAK79" s="677"/>
      <c r="HAL79" s="677"/>
      <c r="HAM79" s="677"/>
      <c r="HAN79" s="677"/>
      <c r="HAO79" s="677"/>
      <c r="HAP79" s="677"/>
      <c r="HAQ79" s="677"/>
      <c r="HAR79" s="677"/>
      <c r="HAS79" s="677"/>
      <c r="HAT79" s="677"/>
      <c r="HAU79" s="677"/>
      <c r="HAV79" s="677"/>
      <c r="HAW79" s="677"/>
      <c r="HAX79" s="677"/>
      <c r="HAY79" s="677"/>
      <c r="HAZ79" s="677"/>
      <c r="HBA79" s="677"/>
      <c r="HBB79" s="677"/>
      <c r="HBC79" s="677"/>
      <c r="HBD79" s="677"/>
      <c r="HBE79" s="677"/>
      <c r="HBF79" s="677"/>
      <c r="HBG79" s="677"/>
      <c r="HBH79" s="677"/>
      <c r="HBI79" s="677"/>
      <c r="HBJ79" s="677"/>
      <c r="HBK79" s="677"/>
      <c r="HBL79" s="677"/>
      <c r="HBM79" s="677"/>
      <c r="HBN79" s="677"/>
      <c r="HBO79" s="677"/>
      <c r="HBP79" s="677"/>
      <c r="HBQ79" s="677"/>
      <c r="HBR79" s="677"/>
      <c r="HBS79" s="677"/>
      <c r="HBT79" s="677"/>
      <c r="HBU79" s="677"/>
      <c r="HBV79" s="677"/>
      <c r="HBW79" s="677"/>
      <c r="HBX79" s="677"/>
      <c r="HBY79" s="677"/>
      <c r="HBZ79" s="677"/>
      <c r="HCA79" s="677"/>
      <c r="HCB79" s="677"/>
      <c r="HCC79" s="677"/>
      <c r="HCD79" s="677"/>
      <c r="HCE79" s="677"/>
      <c r="HCF79" s="677"/>
      <c r="HCG79" s="677"/>
      <c r="HCH79" s="677"/>
      <c r="HCI79" s="677"/>
      <c r="HCJ79" s="677"/>
      <c r="HCK79" s="677"/>
      <c r="HCL79" s="677"/>
      <c r="HCM79" s="677"/>
      <c r="HCN79" s="677"/>
      <c r="HCO79" s="677"/>
      <c r="HCP79" s="677"/>
      <c r="HCQ79" s="677"/>
      <c r="HCR79" s="677"/>
      <c r="HCS79" s="677"/>
      <c r="HCT79" s="677"/>
      <c r="HCU79" s="677"/>
      <c r="HCV79" s="677"/>
      <c r="HCW79" s="677"/>
      <c r="HCX79" s="677"/>
      <c r="HCY79" s="677"/>
      <c r="HCZ79" s="677"/>
      <c r="HDA79" s="677"/>
      <c r="HDB79" s="677"/>
      <c r="HDC79" s="677"/>
      <c r="HDD79" s="677"/>
      <c r="HDE79" s="677"/>
      <c r="HDF79" s="677"/>
      <c r="HDG79" s="677"/>
      <c r="HDH79" s="677"/>
      <c r="HDI79" s="677"/>
      <c r="HDJ79" s="677"/>
      <c r="HDK79" s="677"/>
      <c r="HDL79" s="677"/>
      <c r="HDM79" s="677"/>
      <c r="HDN79" s="677"/>
      <c r="HDO79" s="677"/>
      <c r="HDP79" s="677"/>
      <c r="HDQ79" s="677"/>
      <c r="HDR79" s="677"/>
      <c r="HDS79" s="677"/>
      <c r="HDT79" s="677"/>
      <c r="HDU79" s="677"/>
      <c r="HDV79" s="677"/>
      <c r="HDW79" s="677"/>
      <c r="HDX79" s="677"/>
      <c r="HDY79" s="677"/>
      <c r="HDZ79" s="677"/>
      <c r="HEA79" s="677"/>
      <c r="HEB79" s="677"/>
      <c r="HEC79" s="677"/>
      <c r="HED79" s="677"/>
      <c r="HEE79" s="677"/>
      <c r="HEF79" s="677"/>
      <c r="HEG79" s="677"/>
      <c r="HEH79" s="677"/>
      <c r="HEI79" s="677"/>
      <c r="HEJ79" s="677"/>
      <c r="HEK79" s="677"/>
      <c r="HEL79" s="677"/>
      <c r="HEM79" s="677"/>
      <c r="HEN79" s="677"/>
      <c r="HEO79" s="677"/>
      <c r="HEP79" s="677"/>
      <c r="HEQ79" s="677"/>
      <c r="HER79" s="677"/>
      <c r="HES79" s="677"/>
      <c r="HET79" s="677"/>
      <c r="HEU79" s="677"/>
      <c r="HEV79" s="677"/>
      <c r="HEW79" s="677"/>
      <c r="HEX79" s="677"/>
      <c r="HEY79" s="677"/>
      <c r="HEZ79" s="677"/>
      <c r="HFA79" s="677"/>
      <c r="HFB79" s="677"/>
      <c r="HFC79" s="677"/>
      <c r="HFD79" s="677"/>
      <c r="HFE79" s="677"/>
      <c r="HFF79" s="677"/>
      <c r="HFG79" s="677"/>
      <c r="HFH79" s="677"/>
      <c r="HFI79" s="677"/>
      <c r="HFJ79" s="677"/>
      <c r="HFK79" s="677"/>
      <c r="HFL79" s="677"/>
      <c r="HFM79" s="677"/>
      <c r="HFN79" s="677"/>
      <c r="HFO79" s="677"/>
      <c r="HFP79" s="677"/>
      <c r="HFQ79" s="677"/>
      <c r="HFR79" s="677"/>
      <c r="HFS79" s="677"/>
      <c r="HFT79" s="677"/>
      <c r="HFU79" s="677"/>
      <c r="HFV79" s="677"/>
      <c r="HFW79" s="677"/>
      <c r="HFX79" s="677"/>
      <c r="HFY79" s="677"/>
      <c r="HFZ79" s="677"/>
      <c r="HGA79" s="677"/>
      <c r="HGB79" s="677"/>
      <c r="HGC79" s="677"/>
      <c r="HGD79" s="677"/>
      <c r="HGE79" s="677"/>
      <c r="HGF79" s="677"/>
      <c r="HGG79" s="677"/>
      <c r="HGH79" s="677"/>
      <c r="HGI79" s="677"/>
      <c r="HGJ79" s="677"/>
      <c r="HGK79" s="677"/>
      <c r="HGL79" s="677"/>
      <c r="HGM79" s="677"/>
      <c r="HGN79" s="677"/>
      <c r="HGO79" s="677"/>
      <c r="HGP79" s="677"/>
      <c r="HGQ79" s="677"/>
      <c r="HGR79" s="677"/>
      <c r="HGS79" s="677"/>
      <c r="HGT79" s="677"/>
      <c r="HGU79" s="677"/>
      <c r="HGV79" s="677"/>
      <c r="HGW79" s="677"/>
      <c r="HGX79" s="677"/>
      <c r="HGY79" s="677"/>
      <c r="HGZ79" s="677"/>
      <c r="HHA79" s="677"/>
      <c r="HHB79" s="677"/>
      <c r="HHC79" s="677"/>
      <c r="HHD79" s="677"/>
      <c r="HHE79" s="677"/>
      <c r="HHF79" s="677"/>
      <c r="HHG79" s="677"/>
      <c r="HHH79" s="677"/>
      <c r="HHI79" s="677"/>
      <c r="HHJ79" s="677"/>
      <c r="HHK79" s="677"/>
      <c r="HHL79" s="677"/>
      <c r="HHM79" s="677"/>
      <c r="HHN79" s="677"/>
      <c r="HHO79" s="677"/>
      <c r="HHP79" s="677"/>
      <c r="HHQ79" s="677"/>
      <c r="HHR79" s="677"/>
      <c r="HHS79" s="677"/>
      <c r="HHT79" s="677"/>
      <c r="HHU79" s="677"/>
      <c r="HHV79" s="677"/>
      <c r="HHW79" s="677"/>
      <c r="HHX79" s="677"/>
      <c r="HHY79" s="677"/>
      <c r="HHZ79" s="677"/>
      <c r="HIA79" s="677"/>
      <c r="HIB79" s="677"/>
      <c r="HIC79" s="677"/>
      <c r="HID79" s="677"/>
      <c r="HIE79" s="677"/>
      <c r="HIF79" s="677"/>
      <c r="HIG79" s="677"/>
      <c r="HIH79" s="677"/>
      <c r="HII79" s="677"/>
      <c r="HIJ79" s="677"/>
      <c r="HIK79" s="677"/>
      <c r="HIL79" s="677"/>
      <c r="HIM79" s="677"/>
      <c r="HIN79" s="677"/>
      <c r="HIO79" s="677"/>
      <c r="HIP79" s="677"/>
      <c r="HIQ79" s="677"/>
      <c r="HIR79" s="677"/>
      <c r="HIS79" s="677"/>
      <c r="HIT79" s="677"/>
      <c r="HIU79" s="677"/>
      <c r="HIV79" s="677"/>
      <c r="HIW79" s="677"/>
      <c r="HIX79" s="677"/>
      <c r="HIY79" s="677"/>
      <c r="HIZ79" s="677"/>
      <c r="HJA79" s="677"/>
      <c r="HJB79" s="677"/>
      <c r="HJC79" s="677"/>
      <c r="HJD79" s="677"/>
      <c r="HJE79" s="677"/>
      <c r="HJF79" s="677"/>
      <c r="HJG79" s="677"/>
      <c r="HJH79" s="677"/>
      <c r="HJI79" s="677"/>
      <c r="HJJ79" s="677"/>
      <c r="HJK79" s="677"/>
      <c r="HJL79" s="677"/>
      <c r="HJM79" s="677"/>
      <c r="HJN79" s="677"/>
      <c r="HJO79" s="677"/>
      <c r="HJP79" s="677"/>
      <c r="HJQ79" s="677"/>
      <c r="HJR79" s="677"/>
      <c r="HJS79" s="677"/>
      <c r="HJT79" s="677"/>
      <c r="HJU79" s="677"/>
      <c r="HJV79" s="677"/>
      <c r="HJW79" s="677"/>
      <c r="HJX79" s="677"/>
      <c r="HJY79" s="677"/>
      <c r="HJZ79" s="677"/>
      <c r="HKA79" s="677"/>
      <c r="HKB79" s="677"/>
      <c r="HKC79" s="677"/>
      <c r="HKD79" s="677"/>
      <c r="HKE79" s="677"/>
      <c r="HKF79" s="677"/>
      <c r="HKG79" s="677"/>
      <c r="HKH79" s="677"/>
      <c r="HKI79" s="677"/>
      <c r="HKJ79" s="677"/>
      <c r="HKK79" s="677"/>
      <c r="HKL79" s="677"/>
      <c r="HKM79" s="677"/>
      <c r="HKN79" s="677"/>
      <c r="HKO79" s="677"/>
      <c r="HKP79" s="677"/>
      <c r="HKQ79" s="677"/>
      <c r="HKR79" s="677"/>
      <c r="HKS79" s="677"/>
      <c r="HKT79" s="677"/>
      <c r="HKU79" s="677"/>
      <c r="HKV79" s="677"/>
      <c r="HKW79" s="677"/>
      <c r="HKX79" s="677"/>
      <c r="HKY79" s="677"/>
      <c r="HKZ79" s="677"/>
      <c r="HLA79" s="677"/>
      <c r="HLB79" s="677"/>
      <c r="HLC79" s="677"/>
      <c r="HLD79" s="677"/>
      <c r="HLE79" s="677"/>
      <c r="HLF79" s="677"/>
      <c r="HLG79" s="677"/>
      <c r="HLH79" s="677"/>
      <c r="HLI79" s="677"/>
      <c r="HLJ79" s="677"/>
      <c r="HLK79" s="677"/>
      <c r="HLL79" s="677"/>
      <c r="HLM79" s="677"/>
      <c r="HLN79" s="677"/>
      <c r="HLO79" s="677"/>
      <c r="HLP79" s="677"/>
      <c r="HLQ79" s="677"/>
      <c r="HLR79" s="677"/>
      <c r="HLS79" s="677"/>
      <c r="HLT79" s="677"/>
      <c r="HLU79" s="677"/>
      <c r="HLV79" s="677"/>
      <c r="HLW79" s="677"/>
      <c r="HLX79" s="677"/>
      <c r="HLY79" s="677"/>
      <c r="HLZ79" s="677"/>
      <c r="HMA79" s="677"/>
      <c r="HMB79" s="677"/>
      <c r="HMC79" s="677"/>
      <c r="HMD79" s="677"/>
      <c r="HME79" s="677"/>
      <c r="HMF79" s="677"/>
      <c r="HMG79" s="677"/>
      <c r="HMH79" s="677"/>
      <c r="HMI79" s="677"/>
      <c r="HMJ79" s="677"/>
      <c r="HMK79" s="677"/>
      <c r="HML79" s="677"/>
      <c r="HMM79" s="677"/>
      <c r="HMN79" s="677"/>
      <c r="HMO79" s="677"/>
      <c r="HMP79" s="677"/>
      <c r="HMQ79" s="677"/>
      <c r="HMR79" s="677"/>
      <c r="HMS79" s="677"/>
      <c r="HMT79" s="677"/>
      <c r="HMU79" s="677"/>
      <c r="HMV79" s="677"/>
      <c r="HMW79" s="677"/>
      <c r="HMX79" s="677"/>
      <c r="HMY79" s="677"/>
      <c r="HMZ79" s="677"/>
      <c r="HNA79" s="677"/>
      <c r="HNB79" s="677"/>
      <c r="HNC79" s="677"/>
      <c r="HND79" s="677"/>
      <c r="HNE79" s="677"/>
      <c r="HNF79" s="677"/>
      <c r="HNG79" s="677"/>
      <c r="HNH79" s="677"/>
      <c r="HNI79" s="677"/>
      <c r="HNJ79" s="677"/>
      <c r="HNK79" s="677"/>
      <c r="HNL79" s="677"/>
      <c r="HNM79" s="677"/>
      <c r="HNN79" s="677"/>
      <c r="HNO79" s="677"/>
      <c r="HNP79" s="677"/>
      <c r="HNQ79" s="677"/>
      <c r="HNR79" s="677"/>
      <c r="HNS79" s="677"/>
      <c r="HNT79" s="677"/>
      <c r="HNU79" s="677"/>
      <c r="HNV79" s="677"/>
      <c r="HNW79" s="677"/>
      <c r="HNX79" s="677"/>
      <c r="HNY79" s="677"/>
      <c r="HNZ79" s="677"/>
      <c r="HOA79" s="677"/>
      <c r="HOB79" s="677"/>
      <c r="HOC79" s="677"/>
      <c r="HOD79" s="677"/>
      <c r="HOE79" s="677"/>
      <c r="HOF79" s="677"/>
      <c r="HOG79" s="677"/>
      <c r="HOH79" s="677"/>
      <c r="HOI79" s="677"/>
      <c r="HOJ79" s="677"/>
      <c r="HOK79" s="677"/>
      <c r="HOL79" s="677"/>
      <c r="HOM79" s="677"/>
      <c r="HON79" s="677"/>
      <c r="HOO79" s="677"/>
      <c r="HOP79" s="677"/>
      <c r="HOQ79" s="677"/>
      <c r="HOR79" s="677"/>
      <c r="HOS79" s="677"/>
      <c r="HOT79" s="677"/>
      <c r="HOU79" s="677"/>
      <c r="HOV79" s="677"/>
      <c r="HOW79" s="677"/>
      <c r="HOX79" s="677"/>
      <c r="HOY79" s="677"/>
      <c r="HOZ79" s="677"/>
      <c r="HPA79" s="677"/>
      <c r="HPB79" s="677"/>
      <c r="HPC79" s="677"/>
      <c r="HPD79" s="677"/>
      <c r="HPE79" s="677"/>
      <c r="HPF79" s="677"/>
      <c r="HPG79" s="677"/>
      <c r="HPH79" s="677"/>
      <c r="HPI79" s="677"/>
      <c r="HPJ79" s="677"/>
      <c r="HPK79" s="677"/>
      <c r="HPL79" s="677"/>
      <c r="HPM79" s="677"/>
      <c r="HPN79" s="677"/>
      <c r="HPO79" s="677"/>
      <c r="HPP79" s="677"/>
      <c r="HPQ79" s="677"/>
      <c r="HPR79" s="677"/>
      <c r="HPS79" s="677"/>
      <c r="HPT79" s="677"/>
      <c r="HPU79" s="677"/>
      <c r="HPV79" s="677"/>
      <c r="HPW79" s="677"/>
      <c r="HPX79" s="677"/>
      <c r="HPY79" s="677"/>
      <c r="HPZ79" s="677"/>
      <c r="HQA79" s="677"/>
      <c r="HQB79" s="677"/>
      <c r="HQC79" s="677"/>
      <c r="HQD79" s="677"/>
      <c r="HQE79" s="677"/>
      <c r="HQF79" s="677"/>
      <c r="HQG79" s="677"/>
      <c r="HQH79" s="677"/>
      <c r="HQI79" s="677"/>
      <c r="HQJ79" s="677"/>
      <c r="HQK79" s="677"/>
      <c r="HQL79" s="677"/>
      <c r="HQM79" s="677"/>
      <c r="HQN79" s="677"/>
      <c r="HQO79" s="677"/>
      <c r="HQP79" s="677"/>
      <c r="HQQ79" s="677"/>
      <c r="HQR79" s="677"/>
      <c r="HQS79" s="677"/>
      <c r="HQT79" s="677"/>
      <c r="HQU79" s="677"/>
      <c r="HQV79" s="677"/>
      <c r="HQW79" s="677"/>
      <c r="HQX79" s="677"/>
      <c r="HQY79" s="677"/>
      <c r="HQZ79" s="677"/>
      <c r="HRA79" s="677"/>
      <c r="HRB79" s="677"/>
      <c r="HRC79" s="677"/>
      <c r="HRD79" s="677"/>
      <c r="HRE79" s="677"/>
      <c r="HRF79" s="677"/>
      <c r="HRG79" s="677"/>
      <c r="HRH79" s="677"/>
      <c r="HRI79" s="677"/>
      <c r="HRJ79" s="677"/>
      <c r="HRK79" s="677"/>
      <c r="HRL79" s="677"/>
      <c r="HRM79" s="677"/>
      <c r="HRN79" s="677"/>
      <c r="HRO79" s="677"/>
      <c r="HRP79" s="677"/>
      <c r="HRQ79" s="677"/>
      <c r="HRR79" s="677"/>
      <c r="HRS79" s="677"/>
      <c r="HRT79" s="677"/>
      <c r="HRU79" s="677"/>
      <c r="HRV79" s="677"/>
      <c r="HRW79" s="677"/>
      <c r="HRX79" s="677"/>
      <c r="HRY79" s="677"/>
      <c r="HRZ79" s="677"/>
      <c r="HSA79" s="677"/>
      <c r="HSB79" s="677"/>
      <c r="HSC79" s="677"/>
      <c r="HSD79" s="677"/>
      <c r="HSE79" s="677"/>
      <c r="HSF79" s="677"/>
      <c r="HSG79" s="677"/>
      <c r="HSH79" s="677"/>
      <c r="HSI79" s="677"/>
      <c r="HSJ79" s="677"/>
      <c r="HSK79" s="677"/>
      <c r="HSL79" s="677"/>
      <c r="HSM79" s="677"/>
      <c r="HSN79" s="677"/>
      <c r="HSO79" s="677"/>
      <c r="HSP79" s="677"/>
      <c r="HSQ79" s="677"/>
      <c r="HSR79" s="677"/>
      <c r="HSS79" s="677"/>
      <c r="HST79" s="677"/>
      <c r="HSU79" s="677"/>
      <c r="HSV79" s="677"/>
      <c r="HSW79" s="677"/>
      <c r="HSX79" s="677"/>
      <c r="HSY79" s="677"/>
      <c r="HSZ79" s="677"/>
      <c r="HTA79" s="677"/>
      <c r="HTB79" s="677"/>
      <c r="HTC79" s="677"/>
      <c r="HTD79" s="677"/>
      <c r="HTE79" s="677"/>
      <c r="HTF79" s="677"/>
      <c r="HTG79" s="677"/>
      <c r="HTH79" s="677"/>
      <c r="HTI79" s="677"/>
      <c r="HTJ79" s="677"/>
      <c r="HTK79" s="677"/>
      <c r="HTL79" s="677"/>
      <c r="HTM79" s="677"/>
      <c r="HTN79" s="677"/>
      <c r="HTO79" s="677"/>
      <c r="HTP79" s="677"/>
      <c r="HTQ79" s="677"/>
      <c r="HTR79" s="677"/>
      <c r="HTS79" s="677"/>
      <c r="HTT79" s="677"/>
      <c r="HTU79" s="677"/>
      <c r="HTV79" s="677"/>
      <c r="HTW79" s="677"/>
      <c r="HTX79" s="677"/>
      <c r="HTY79" s="677"/>
      <c r="HTZ79" s="677"/>
      <c r="HUA79" s="677"/>
      <c r="HUB79" s="677"/>
      <c r="HUC79" s="677"/>
      <c r="HUD79" s="677"/>
      <c r="HUE79" s="677"/>
      <c r="HUF79" s="677"/>
      <c r="HUG79" s="677"/>
      <c r="HUH79" s="677"/>
      <c r="HUI79" s="677"/>
      <c r="HUJ79" s="677"/>
      <c r="HUK79" s="677"/>
      <c r="HUL79" s="677"/>
      <c r="HUM79" s="677"/>
      <c r="HUN79" s="677"/>
      <c r="HUO79" s="677"/>
      <c r="HUP79" s="677"/>
      <c r="HUQ79" s="677"/>
      <c r="HUR79" s="677"/>
      <c r="HUS79" s="677"/>
      <c r="HUT79" s="677"/>
      <c r="HUU79" s="677"/>
      <c r="HUV79" s="677"/>
      <c r="HUW79" s="677"/>
      <c r="HUX79" s="677"/>
      <c r="HUY79" s="677"/>
      <c r="HUZ79" s="677"/>
      <c r="HVA79" s="677"/>
      <c r="HVB79" s="677"/>
      <c r="HVC79" s="677"/>
      <c r="HVD79" s="677"/>
      <c r="HVE79" s="677"/>
      <c r="HVF79" s="677"/>
      <c r="HVG79" s="677"/>
      <c r="HVH79" s="677"/>
      <c r="HVI79" s="677"/>
      <c r="HVJ79" s="677"/>
      <c r="HVK79" s="677"/>
      <c r="HVL79" s="677"/>
      <c r="HVM79" s="677"/>
      <c r="HVN79" s="677"/>
      <c r="HVO79" s="677"/>
      <c r="HVP79" s="677"/>
      <c r="HVQ79" s="677"/>
      <c r="HVR79" s="677"/>
      <c r="HVS79" s="677"/>
      <c r="HVT79" s="677"/>
      <c r="HVU79" s="677"/>
      <c r="HVV79" s="677"/>
      <c r="HVW79" s="677"/>
      <c r="HVX79" s="677"/>
      <c r="HVY79" s="677"/>
      <c r="HVZ79" s="677"/>
      <c r="HWA79" s="677"/>
      <c r="HWB79" s="677"/>
      <c r="HWC79" s="677"/>
      <c r="HWD79" s="677"/>
      <c r="HWE79" s="677"/>
      <c r="HWF79" s="677"/>
      <c r="HWG79" s="677"/>
      <c r="HWH79" s="677"/>
      <c r="HWI79" s="677"/>
      <c r="HWJ79" s="677"/>
      <c r="HWK79" s="677"/>
      <c r="HWL79" s="677"/>
      <c r="HWM79" s="677"/>
      <c r="HWN79" s="677"/>
      <c r="HWO79" s="677"/>
      <c r="HWP79" s="677"/>
      <c r="HWQ79" s="677"/>
      <c r="HWR79" s="677"/>
      <c r="HWS79" s="677"/>
      <c r="HWT79" s="677"/>
      <c r="HWU79" s="677"/>
      <c r="HWV79" s="677"/>
      <c r="HWW79" s="677"/>
      <c r="HWX79" s="677"/>
      <c r="HWY79" s="677"/>
      <c r="HWZ79" s="677"/>
      <c r="HXA79" s="677"/>
      <c r="HXB79" s="677"/>
      <c r="HXC79" s="677"/>
      <c r="HXD79" s="677"/>
      <c r="HXE79" s="677"/>
      <c r="HXF79" s="677"/>
      <c r="HXG79" s="677"/>
      <c r="HXH79" s="677"/>
      <c r="HXI79" s="677"/>
      <c r="HXJ79" s="677"/>
      <c r="HXK79" s="677"/>
      <c r="HXL79" s="677"/>
      <c r="HXM79" s="677"/>
      <c r="HXN79" s="677"/>
      <c r="HXO79" s="677"/>
      <c r="HXP79" s="677"/>
      <c r="HXQ79" s="677"/>
      <c r="HXR79" s="677"/>
      <c r="HXS79" s="677"/>
      <c r="HXT79" s="677"/>
      <c r="HXU79" s="677"/>
      <c r="HXV79" s="677"/>
      <c r="HXW79" s="677"/>
      <c r="HXX79" s="677"/>
      <c r="HXY79" s="677"/>
      <c r="HXZ79" s="677"/>
      <c r="HYA79" s="677"/>
      <c r="HYB79" s="677"/>
      <c r="HYC79" s="677"/>
      <c r="HYD79" s="677"/>
      <c r="HYE79" s="677"/>
      <c r="HYF79" s="677"/>
      <c r="HYG79" s="677"/>
      <c r="HYH79" s="677"/>
      <c r="HYI79" s="677"/>
      <c r="HYJ79" s="677"/>
      <c r="HYK79" s="677"/>
      <c r="HYL79" s="677"/>
      <c r="HYM79" s="677"/>
      <c r="HYN79" s="677"/>
      <c r="HYO79" s="677"/>
      <c r="HYP79" s="677"/>
      <c r="HYQ79" s="677"/>
      <c r="HYR79" s="677"/>
      <c r="HYS79" s="677"/>
      <c r="HYT79" s="677"/>
      <c r="HYU79" s="677"/>
      <c r="HYV79" s="677"/>
      <c r="HYW79" s="677"/>
      <c r="HYX79" s="677"/>
      <c r="HYY79" s="677"/>
      <c r="HYZ79" s="677"/>
      <c r="HZA79" s="677"/>
      <c r="HZB79" s="677"/>
      <c r="HZC79" s="677"/>
      <c r="HZD79" s="677"/>
      <c r="HZE79" s="677"/>
      <c r="HZF79" s="677"/>
      <c r="HZG79" s="677"/>
      <c r="HZH79" s="677"/>
      <c r="HZI79" s="677"/>
      <c r="HZJ79" s="677"/>
      <c r="HZK79" s="677"/>
      <c r="HZL79" s="677"/>
      <c r="HZM79" s="677"/>
      <c r="HZN79" s="677"/>
      <c r="HZO79" s="677"/>
      <c r="HZP79" s="677"/>
      <c r="HZQ79" s="677"/>
      <c r="HZR79" s="677"/>
      <c r="HZS79" s="677"/>
      <c r="HZT79" s="677"/>
      <c r="HZU79" s="677"/>
      <c r="HZV79" s="677"/>
      <c r="HZW79" s="677"/>
      <c r="HZX79" s="677"/>
      <c r="HZY79" s="677"/>
      <c r="HZZ79" s="677"/>
      <c r="IAA79" s="677"/>
      <c r="IAB79" s="677"/>
      <c r="IAC79" s="677"/>
      <c r="IAD79" s="677"/>
      <c r="IAE79" s="677"/>
      <c r="IAF79" s="677"/>
      <c r="IAG79" s="677"/>
      <c r="IAH79" s="677"/>
      <c r="IAI79" s="677"/>
      <c r="IAJ79" s="677"/>
      <c r="IAK79" s="677"/>
      <c r="IAL79" s="677"/>
      <c r="IAM79" s="677"/>
      <c r="IAN79" s="677"/>
      <c r="IAO79" s="677"/>
      <c r="IAP79" s="677"/>
      <c r="IAQ79" s="677"/>
      <c r="IAR79" s="677"/>
      <c r="IAS79" s="677"/>
      <c r="IAT79" s="677"/>
      <c r="IAU79" s="677"/>
      <c r="IAV79" s="677"/>
      <c r="IAW79" s="677"/>
      <c r="IAX79" s="677"/>
      <c r="IAY79" s="677"/>
      <c r="IAZ79" s="677"/>
      <c r="IBA79" s="677"/>
      <c r="IBB79" s="677"/>
      <c r="IBC79" s="677"/>
      <c r="IBD79" s="677"/>
      <c r="IBE79" s="677"/>
      <c r="IBF79" s="677"/>
      <c r="IBG79" s="677"/>
      <c r="IBH79" s="677"/>
      <c r="IBI79" s="677"/>
      <c r="IBJ79" s="677"/>
      <c r="IBK79" s="677"/>
      <c r="IBL79" s="677"/>
      <c r="IBM79" s="677"/>
      <c r="IBN79" s="677"/>
      <c r="IBO79" s="677"/>
      <c r="IBP79" s="677"/>
      <c r="IBQ79" s="677"/>
      <c r="IBR79" s="677"/>
      <c r="IBS79" s="677"/>
      <c r="IBT79" s="677"/>
      <c r="IBU79" s="677"/>
      <c r="IBV79" s="677"/>
      <c r="IBW79" s="677"/>
      <c r="IBX79" s="677"/>
      <c r="IBY79" s="677"/>
      <c r="IBZ79" s="677"/>
      <c r="ICA79" s="677"/>
      <c r="ICB79" s="677"/>
      <c r="ICC79" s="677"/>
      <c r="ICD79" s="677"/>
      <c r="ICE79" s="677"/>
      <c r="ICF79" s="677"/>
      <c r="ICG79" s="677"/>
      <c r="ICH79" s="677"/>
      <c r="ICI79" s="677"/>
      <c r="ICJ79" s="677"/>
      <c r="ICK79" s="677"/>
      <c r="ICL79" s="677"/>
      <c r="ICM79" s="677"/>
      <c r="ICN79" s="677"/>
      <c r="ICO79" s="677"/>
      <c r="ICP79" s="677"/>
      <c r="ICQ79" s="677"/>
      <c r="ICR79" s="677"/>
      <c r="ICS79" s="677"/>
      <c r="ICT79" s="677"/>
      <c r="ICU79" s="677"/>
      <c r="ICV79" s="677"/>
      <c r="ICW79" s="677"/>
      <c r="ICX79" s="677"/>
      <c r="ICY79" s="677"/>
      <c r="ICZ79" s="677"/>
      <c r="IDA79" s="677"/>
      <c r="IDB79" s="677"/>
      <c r="IDC79" s="677"/>
      <c r="IDD79" s="677"/>
      <c r="IDE79" s="677"/>
      <c r="IDF79" s="677"/>
      <c r="IDG79" s="677"/>
      <c r="IDH79" s="677"/>
      <c r="IDI79" s="677"/>
      <c r="IDJ79" s="677"/>
      <c r="IDK79" s="677"/>
      <c r="IDL79" s="677"/>
      <c r="IDM79" s="677"/>
      <c r="IDN79" s="677"/>
      <c r="IDO79" s="677"/>
      <c r="IDP79" s="677"/>
      <c r="IDQ79" s="677"/>
      <c r="IDR79" s="677"/>
      <c r="IDS79" s="677"/>
      <c r="IDT79" s="677"/>
      <c r="IDU79" s="677"/>
      <c r="IDV79" s="677"/>
      <c r="IDW79" s="677"/>
      <c r="IDX79" s="677"/>
      <c r="IDY79" s="677"/>
      <c r="IDZ79" s="677"/>
      <c r="IEA79" s="677"/>
      <c r="IEB79" s="677"/>
      <c r="IEC79" s="677"/>
      <c r="IED79" s="677"/>
      <c r="IEE79" s="677"/>
      <c r="IEF79" s="677"/>
      <c r="IEG79" s="677"/>
      <c r="IEH79" s="677"/>
      <c r="IEI79" s="677"/>
      <c r="IEJ79" s="677"/>
      <c r="IEK79" s="677"/>
      <c r="IEL79" s="677"/>
      <c r="IEM79" s="677"/>
      <c r="IEN79" s="677"/>
      <c r="IEO79" s="677"/>
      <c r="IEP79" s="677"/>
      <c r="IEQ79" s="677"/>
      <c r="IER79" s="677"/>
      <c r="IES79" s="677"/>
      <c r="IET79" s="677"/>
      <c r="IEU79" s="677"/>
      <c r="IEV79" s="677"/>
      <c r="IEW79" s="677"/>
      <c r="IEX79" s="677"/>
      <c r="IEY79" s="677"/>
      <c r="IEZ79" s="677"/>
      <c r="IFA79" s="677"/>
      <c r="IFB79" s="677"/>
      <c r="IFC79" s="677"/>
      <c r="IFD79" s="677"/>
      <c r="IFE79" s="677"/>
      <c r="IFF79" s="677"/>
      <c r="IFG79" s="677"/>
      <c r="IFH79" s="677"/>
      <c r="IFI79" s="677"/>
      <c r="IFJ79" s="677"/>
      <c r="IFK79" s="677"/>
      <c r="IFL79" s="677"/>
      <c r="IFM79" s="677"/>
      <c r="IFN79" s="677"/>
      <c r="IFO79" s="677"/>
      <c r="IFP79" s="677"/>
      <c r="IFQ79" s="677"/>
      <c r="IFR79" s="677"/>
      <c r="IFS79" s="677"/>
      <c r="IFT79" s="677"/>
      <c r="IFU79" s="677"/>
      <c r="IFV79" s="677"/>
      <c r="IFW79" s="677"/>
      <c r="IFX79" s="677"/>
      <c r="IFY79" s="677"/>
      <c r="IFZ79" s="677"/>
      <c r="IGA79" s="677"/>
      <c r="IGB79" s="677"/>
      <c r="IGC79" s="677"/>
      <c r="IGD79" s="677"/>
      <c r="IGE79" s="677"/>
      <c r="IGF79" s="677"/>
      <c r="IGG79" s="677"/>
      <c r="IGH79" s="677"/>
      <c r="IGI79" s="677"/>
      <c r="IGJ79" s="677"/>
      <c r="IGK79" s="677"/>
      <c r="IGL79" s="677"/>
      <c r="IGM79" s="677"/>
      <c r="IGN79" s="677"/>
      <c r="IGO79" s="677"/>
      <c r="IGP79" s="677"/>
      <c r="IGQ79" s="677"/>
      <c r="IGR79" s="677"/>
      <c r="IGS79" s="677"/>
      <c r="IGT79" s="677"/>
      <c r="IGU79" s="677"/>
      <c r="IGV79" s="677"/>
      <c r="IGW79" s="677"/>
      <c r="IGX79" s="677"/>
      <c r="IGY79" s="677"/>
      <c r="IGZ79" s="677"/>
      <c r="IHA79" s="677"/>
      <c r="IHB79" s="677"/>
      <c r="IHC79" s="677"/>
      <c r="IHD79" s="677"/>
      <c r="IHE79" s="677"/>
      <c r="IHF79" s="677"/>
      <c r="IHG79" s="677"/>
      <c r="IHH79" s="677"/>
      <c r="IHI79" s="677"/>
      <c r="IHJ79" s="677"/>
      <c r="IHK79" s="677"/>
      <c r="IHL79" s="677"/>
      <c r="IHM79" s="677"/>
      <c r="IHN79" s="677"/>
      <c r="IHO79" s="677"/>
      <c r="IHP79" s="677"/>
      <c r="IHQ79" s="677"/>
      <c r="IHR79" s="677"/>
      <c r="IHS79" s="677"/>
      <c r="IHT79" s="677"/>
      <c r="IHU79" s="677"/>
      <c r="IHV79" s="677"/>
      <c r="IHW79" s="677"/>
      <c r="IHX79" s="677"/>
      <c r="IHY79" s="677"/>
      <c r="IHZ79" s="677"/>
      <c r="IIA79" s="677"/>
      <c r="IIB79" s="677"/>
      <c r="IIC79" s="677"/>
      <c r="IID79" s="677"/>
      <c r="IIE79" s="677"/>
      <c r="IIF79" s="677"/>
      <c r="IIG79" s="677"/>
      <c r="IIH79" s="677"/>
      <c r="III79" s="677"/>
      <c r="IIJ79" s="677"/>
      <c r="IIK79" s="677"/>
      <c r="IIL79" s="677"/>
      <c r="IIM79" s="677"/>
      <c r="IIN79" s="677"/>
      <c r="IIO79" s="677"/>
      <c r="IIP79" s="677"/>
      <c r="IIQ79" s="677"/>
      <c r="IIR79" s="677"/>
      <c r="IIS79" s="677"/>
      <c r="IIT79" s="677"/>
      <c r="IIU79" s="677"/>
      <c r="IIV79" s="677"/>
      <c r="IIW79" s="677"/>
      <c r="IIX79" s="677"/>
      <c r="IIY79" s="677"/>
      <c r="IIZ79" s="677"/>
      <c r="IJA79" s="677"/>
      <c r="IJB79" s="677"/>
      <c r="IJC79" s="677"/>
      <c r="IJD79" s="677"/>
      <c r="IJE79" s="677"/>
      <c r="IJF79" s="677"/>
      <c r="IJG79" s="677"/>
      <c r="IJH79" s="677"/>
      <c r="IJI79" s="677"/>
      <c r="IJJ79" s="677"/>
      <c r="IJK79" s="677"/>
      <c r="IJL79" s="677"/>
      <c r="IJM79" s="677"/>
      <c r="IJN79" s="677"/>
      <c r="IJO79" s="677"/>
      <c r="IJP79" s="677"/>
      <c r="IJQ79" s="677"/>
      <c r="IJR79" s="677"/>
      <c r="IJS79" s="677"/>
      <c r="IJT79" s="677"/>
      <c r="IJU79" s="677"/>
      <c r="IJV79" s="677"/>
      <c r="IJW79" s="677"/>
      <c r="IJX79" s="677"/>
      <c r="IJY79" s="677"/>
      <c r="IJZ79" s="677"/>
      <c r="IKA79" s="677"/>
      <c r="IKB79" s="677"/>
      <c r="IKC79" s="677"/>
      <c r="IKD79" s="677"/>
      <c r="IKE79" s="677"/>
      <c r="IKF79" s="677"/>
      <c r="IKG79" s="677"/>
      <c r="IKH79" s="677"/>
      <c r="IKI79" s="677"/>
      <c r="IKJ79" s="677"/>
      <c r="IKK79" s="677"/>
      <c r="IKL79" s="677"/>
      <c r="IKM79" s="677"/>
      <c r="IKN79" s="677"/>
      <c r="IKO79" s="677"/>
      <c r="IKP79" s="677"/>
      <c r="IKQ79" s="677"/>
      <c r="IKR79" s="677"/>
      <c r="IKS79" s="677"/>
      <c r="IKT79" s="677"/>
      <c r="IKU79" s="677"/>
      <c r="IKV79" s="677"/>
      <c r="IKW79" s="677"/>
      <c r="IKX79" s="677"/>
      <c r="IKY79" s="677"/>
      <c r="IKZ79" s="677"/>
      <c r="ILA79" s="677"/>
      <c r="ILB79" s="677"/>
      <c r="ILC79" s="677"/>
      <c r="ILD79" s="677"/>
      <c r="ILE79" s="677"/>
      <c r="ILF79" s="677"/>
      <c r="ILG79" s="677"/>
      <c r="ILH79" s="677"/>
      <c r="ILI79" s="677"/>
      <c r="ILJ79" s="677"/>
      <c r="ILK79" s="677"/>
      <c r="ILL79" s="677"/>
      <c r="ILM79" s="677"/>
      <c r="ILN79" s="677"/>
      <c r="ILO79" s="677"/>
      <c r="ILP79" s="677"/>
      <c r="ILQ79" s="677"/>
      <c r="ILR79" s="677"/>
      <c r="ILS79" s="677"/>
      <c r="ILT79" s="677"/>
      <c r="ILU79" s="677"/>
      <c r="ILV79" s="677"/>
      <c r="ILW79" s="677"/>
      <c r="ILX79" s="677"/>
      <c r="ILY79" s="677"/>
      <c r="ILZ79" s="677"/>
      <c r="IMA79" s="677"/>
      <c r="IMB79" s="677"/>
      <c r="IMC79" s="677"/>
      <c r="IMD79" s="677"/>
      <c r="IME79" s="677"/>
      <c r="IMF79" s="677"/>
      <c r="IMG79" s="677"/>
      <c r="IMH79" s="677"/>
      <c r="IMI79" s="677"/>
      <c r="IMJ79" s="677"/>
      <c r="IMK79" s="677"/>
      <c r="IML79" s="677"/>
      <c r="IMM79" s="677"/>
      <c r="IMN79" s="677"/>
      <c r="IMO79" s="677"/>
      <c r="IMP79" s="677"/>
      <c r="IMQ79" s="677"/>
      <c r="IMR79" s="677"/>
      <c r="IMS79" s="677"/>
      <c r="IMT79" s="677"/>
      <c r="IMU79" s="677"/>
      <c r="IMV79" s="677"/>
      <c r="IMW79" s="677"/>
      <c r="IMX79" s="677"/>
      <c r="IMY79" s="677"/>
      <c r="IMZ79" s="677"/>
      <c r="INA79" s="677"/>
      <c r="INB79" s="677"/>
      <c r="INC79" s="677"/>
      <c r="IND79" s="677"/>
      <c r="INE79" s="677"/>
      <c r="INF79" s="677"/>
      <c r="ING79" s="677"/>
      <c r="INH79" s="677"/>
      <c r="INI79" s="677"/>
      <c r="INJ79" s="677"/>
      <c r="INK79" s="677"/>
      <c r="INL79" s="677"/>
      <c r="INM79" s="677"/>
      <c r="INN79" s="677"/>
      <c r="INO79" s="677"/>
      <c r="INP79" s="677"/>
      <c r="INQ79" s="677"/>
      <c r="INR79" s="677"/>
      <c r="INS79" s="677"/>
      <c r="INT79" s="677"/>
      <c r="INU79" s="677"/>
      <c r="INV79" s="677"/>
      <c r="INW79" s="677"/>
      <c r="INX79" s="677"/>
      <c r="INY79" s="677"/>
      <c r="INZ79" s="677"/>
      <c r="IOA79" s="677"/>
      <c r="IOB79" s="677"/>
      <c r="IOC79" s="677"/>
      <c r="IOD79" s="677"/>
      <c r="IOE79" s="677"/>
      <c r="IOF79" s="677"/>
      <c r="IOG79" s="677"/>
      <c r="IOH79" s="677"/>
      <c r="IOI79" s="677"/>
      <c r="IOJ79" s="677"/>
      <c r="IOK79" s="677"/>
      <c r="IOL79" s="677"/>
      <c r="IOM79" s="677"/>
      <c r="ION79" s="677"/>
      <c r="IOO79" s="677"/>
      <c r="IOP79" s="677"/>
      <c r="IOQ79" s="677"/>
      <c r="IOR79" s="677"/>
      <c r="IOS79" s="677"/>
      <c r="IOT79" s="677"/>
      <c r="IOU79" s="677"/>
      <c r="IOV79" s="677"/>
      <c r="IOW79" s="677"/>
      <c r="IOX79" s="677"/>
      <c r="IOY79" s="677"/>
      <c r="IOZ79" s="677"/>
      <c r="IPA79" s="677"/>
      <c r="IPB79" s="677"/>
      <c r="IPC79" s="677"/>
      <c r="IPD79" s="677"/>
      <c r="IPE79" s="677"/>
      <c r="IPF79" s="677"/>
      <c r="IPG79" s="677"/>
      <c r="IPH79" s="677"/>
      <c r="IPI79" s="677"/>
      <c r="IPJ79" s="677"/>
      <c r="IPK79" s="677"/>
      <c r="IPL79" s="677"/>
      <c r="IPM79" s="677"/>
      <c r="IPN79" s="677"/>
      <c r="IPO79" s="677"/>
      <c r="IPP79" s="677"/>
      <c r="IPQ79" s="677"/>
      <c r="IPR79" s="677"/>
      <c r="IPS79" s="677"/>
      <c r="IPT79" s="677"/>
      <c r="IPU79" s="677"/>
      <c r="IPV79" s="677"/>
      <c r="IPW79" s="677"/>
      <c r="IPX79" s="677"/>
      <c r="IPY79" s="677"/>
      <c r="IPZ79" s="677"/>
      <c r="IQA79" s="677"/>
      <c r="IQB79" s="677"/>
      <c r="IQC79" s="677"/>
      <c r="IQD79" s="677"/>
      <c r="IQE79" s="677"/>
      <c r="IQF79" s="677"/>
      <c r="IQG79" s="677"/>
      <c r="IQH79" s="677"/>
      <c r="IQI79" s="677"/>
      <c r="IQJ79" s="677"/>
      <c r="IQK79" s="677"/>
      <c r="IQL79" s="677"/>
      <c r="IQM79" s="677"/>
      <c r="IQN79" s="677"/>
      <c r="IQO79" s="677"/>
      <c r="IQP79" s="677"/>
      <c r="IQQ79" s="677"/>
      <c r="IQR79" s="677"/>
      <c r="IQS79" s="677"/>
      <c r="IQT79" s="677"/>
      <c r="IQU79" s="677"/>
      <c r="IQV79" s="677"/>
      <c r="IQW79" s="677"/>
      <c r="IQX79" s="677"/>
      <c r="IQY79" s="677"/>
      <c r="IQZ79" s="677"/>
      <c r="IRA79" s="677"/>
      <c r="IRB79" s="677"/>
      <c r="IRC79" s="677"/>
      <c r="IRD79" s="677"/>
      <c r="IRE79" s="677"/>
      <c r="IRF79" s="677"/>
      <c r="IRG79" s="677"/>
      <c r="IRH79" s="677"/>
      <c r="IRI79" s="677"/>
      <c r="IRJ79" s="677"/>
      <c r="IRK79" s="677"/>
      <c r="IRL79" s="677"/>
      <c r="IRM79" s="677"/>
      <c r="IRN79" s="677"/>
      <c r="IRO79" s="677"/>
      <c r="IRP79" s="677"/>
      <c r="IRQ79" s="677"/>
      <c r="IRR79" s="677"/>
      <c r="IRS79" s="677"/>
      <c r="IRT79" s="677"/>
      <c r="IRU79" s="677"/>
      <c r="IRV79" s="677"/>
      <c r="IRW79" s="677"/>
      <c r="IRX79" s="677"/>
      <c r="IRY79" s="677"/>
      <c r="IRZ79" s="677"/>
      <c r="ISA79" s="677"/>
      <c r="ISB79" s="677"/>
      <c r="ISC79" s="677"/>
      <c r="ISD79" s="677"/>
      <c r="ISE79" s="677"/>
      <c r="ISF79" s="677"/>
      <c r="ISG79" s="677"/>
      <c r="ISH79" s="677"/>
      <c r="ISI79" s="677"/>
      <c r="ISJ79" s="677"/>
      <c r="ISK79" s="677"/>
      <c r="ISL79" s="677"/>
      <c r="ISM79" s="677"/>
      <c r="ISN79" s="677"/>
      <c r="ISO79" s="677"/>
      <c r="ISP79" s="677"/>
      <c r="ISQ79" s="677"/>
      <c r="ISR79" s="677"/>
      <c r="ISS79" s="677"/>
      <c r="IST79" s="677"/>
      <c r="ISU79" s="677"/>
      <c r="ISV79" s="677"/>
      <c r="ISW79" s="677"/>
      <c r="ISX79" s="677"/>
      <c r="ISY79" s="677"/>
      <c r="ISZ79" s="677"/>
      <c r="ITA79" s="677"/>
      <c r="ITB79" s="677"/>
      <c r="ITC79" s="677"/>
      <c r="ITD79" s="677"/>
      <c r="ITE79" s="677"/>
      <c r="ITF79" s="677"/>
      <c r="ITG79" s="677"/>
      <c r="ITH79" s="677"/>
      <c r="ITI79" s="677"/>
      <c r="ITJ79" s="677"/>
      <c r="ITK79" s="677"/>
      <c r="ITL79" s="677"/>
      <c r="ITM79" s="677"/>
      <c r="ITN79" s="677"/>
      <c r="ITO79" s="677"/>
      <c r="ITP79" s="677"/>
      <c r="ITQ79" s="677"/>
      <c r="ITR79" s="677"/>
      <c r="ITS79" s="677"/>
      <c r="ITT79" s="677"/>
      <c r="ITU79" s="677"/>
      <c r="ITV79" s="677"/>
      <c r="ITW79" s="677"/>
      <c r="ITX79" s="677"/>
      <c r="ITY79" s="677"/>
      <c r="ITZ79" s="677"/>
      <c r="IUA79" s="677"/>
      <c r="IUB79" s="677"/>
      <c r="IUC79" s="677"/>
      <c r="IUD79" s="677"/>
      <c r="IUE79" s="677"/>
      <c r="IUF79" s="677"/>
      <c r="IUG79" s="677"/>
      <c r="IUH79" s="677"/>
      <c r="IUI79" s="677"/>
      <c r="IUJ79" s="677"/>
      <c r="IUK79" s="677"/>
      <c r="IUL79" s="677"/>
      <c r="IUM79" s="677"/>
      <c r="IUN79" s="677"/>
      <c r="IUO79" s="677"/>
      <c r="IUP79" s="677"/>
      <c r="IUQ79" s="677"/>
      <c r="IUR79" s="677"/>
      <c r="IUS79" s="677"/>
      <c r="IUT79" s="677"/>
      <c r="IUU79" s="677"/>
      <c r="IUV79" s="677"/>
      <c r="IUW79" s="677"/>
      <c r="IUX79" s="677"/>
      <c r="IUY79" s="677"/>
      <c r="IUZ79" s="677"/>
      <c r="IVA79" s="677"/>
      <c r="IVB79" s="677"/>
      <c r="IVC79" s="677"/>
      <c r="IVD79" s="677"/>
      <c r="IVE79" s="677"/>
      <c r="IVF79" s="677"/>
      <c r="IVG79" s="677"/>
      <c r="IVH79" s="677"/>
      <c r="IVI79" s="677"/>
      <c r="IVJ79" s="677"/>
      <c r="IVK79" s="677"/>
      <c r="IVL79" s="677"/>
      <c r="IVM79" s="677"/>
      <c r="IVN79" s="677"/>
      <c r="IVO79" s="677"/>
      <c r="IVP79" s="677"/>
      <c r="IVQ79" s="677"/>
      <c r="IVR79" s="677"/>
      <c r="IVS79" s="677"/>
      <c r="IVT79" s="677"/>
      <c r="IVU79" s="677"/>
      <c r="IVV79" s="677"/>
      <c r="IVW79" s="677"/>
      <c r="IVX79" s="677"/>
      <c r="IVY79" s="677"/>
      <c r="IVZ79" s="677"/>
      <c r="IWA79" s="677"/>
      <c r="IWB79" s="677"/>
      <c r="IWC79" s="677"/>
      <c r="IWD79" s="677"/>
      <c r="IWE79" s="677"/>
      <c r="IWF79" s="677"/>
      <c r="IWG79" s="677"/>
      <c r="IWH79" s="677"/>
      <c r="IWI79" s="677"/>
      <c r="IWJ79" s="677"/>
      <c r="IWK79" s="677"/>
      <c r="IWL79" s="677"/>
      <c r="IWM79" s="677"/>
      <c r="IWN79" s="677"/>
      <c r="IWO79" s="677"/>
      <c r="IWP79" s="677"/>
      <c r="IWQ79" s="677"/>
      <c r="IWR79" s="677"/>
      <c r="IWS79" s="677"/>
      <c r="IWT79" s="677"/>
      <c r="IWU79" s="677"/>
      <c r="IWV79" s="677"/>
      <c r="IWW79" s="677"/>
      <c r="IWX79" s="677"/>
      <c r="IWY79" s="677"/>
      <c r="IWZ79" s="677"/>
      <c r="IXA79" s="677"/>
      <c r="IXB79" s="677"/>
      <c r="IXC79" s="677"/>
      <c r="IXD79" s="677"/>
      <c r="IXE79" s="677"/>
      <c r="IXF79" s="677"/>
      <c r="IXG79" s="677"/>
      <c r="IXH79" s="677"/>
      <c r="IXI79" s="677"/>
      <c r="IXJ79" s="677"/>
      <c r="IXK79" s="677"/>
      <c r="IXL79" s="677"/>
      <c r="IXM79" s="677"/>
      <c r="IXN79" s="677"/>
      <c r="IXO79" s="677"/>
      <c r="IXP79" s="677"/>
      <c r="IXQ79" s="677"/>
      <c r="IXR79" s="677"/>
      <c r="IXS79" s="677"/>
      <c r="IXT79" s="677"/>
      <c r="IXU79" s="677"/>
      <c r="IXV79" s="677"/>
      <c r="IXW79" s="677"/>
      <c r="IXX79" s="677"/>
      <c r="IXY79" s="677"/>
      <c r="IXZ79" s="677"/>
      <c r="IYA79" s="677"/>
      <c r="IYB79" s="677"/>
      <c r="IYC79" s="677"/>
      <c r="IYD79" s="677"/>
      <c r="IYE79" s="677"/>
      <c r="IYF79" s="677"/>
      <c r="IYG79" s="677"/>
      <c r="IYH79" s="677"/>
      <c r="IYI79" s="677"/>
      <c r="IYJ79" s="677"/>
      <c r="IYK79" s="677"/>
      <c r="IYL79" s="677"/>
      <c r="IYM79" s="677"/>
      <c r="IYN79" s="677"/>
      <c r="IYO79" s="677"/>
      <c r="IYP79" s="677"/>
      <c r="IYQ79" s="677"/>
      <c r="IYR79" s="677"/>
      <c r="IYS79" s="677"/>
      <c r="IYT79" s="677"/>
      <c r="IYU79" s="677"/>
      <c r="IYV79" s="677"/>
      <c r="IYW79" s="677"/>
      <c r="IYX79" s="677"/>
      <c r="IYY79" s="677"/>
      <c r="IYZ79" s="677"/>
      <c r="IZA79" s="677"/>
      <c r="IZB79" s="677"/>
      <c r="IZC79" s="677"/>
      <c r="IZD79" s="677"/>
      <c r="IZE79" s="677"/>
      <c r="IZF79" s="677"/>
      <c r="IZG79" s="677"/>
      <c r="IZH79" s="677"/>
      <c r="IZI79" s="677"/>
      <c r="IZJ79" s="677"/>
      <c r="IZK79" s="677"/>
      <c r="IZL79" s="677"/>
      <c r="IZM79" s="677"/>
      <c r="IZN79" s="677"/>
      <c r="IZO79" s="677"/>
      <c r="IZP79" s="677"/>
      <c r="IZQ79" s="677"/>
      <c r="IZR79" s="677"/>
      <c r="IZS79" s="677"/>
      <c r="IZT79" s="677"/>
      <c r="IZU79" s="677"/>
      <c r="IZV79" s="677"/>
      <c r="IZW79" s="677"/>
      <c r="IZX79" s="677"/>
      <c r="IZY79" s="677"/>
      <c r="IZZ79" s="677"/>
      <c r="JAA79" s="677"/>
      <c r="JAB79" s="677"/>
      <c r="JAC79" s="677"/>
      <c r="JAD79" s="677"/>
      <c r="JAE79" s="677"/>
      <c r="JAF79" s="677"/>
      <c r="JAG79" s="677"/>
      <c r="JAH79" s="677"/>
      <c r="JAI79" s="677"/>
      <c r="JAJ79" s="677"/>
      <c r="JAK79" s="677"/>
      <c r="JAL79" s="677"/>
      <c r="JAM79" s="677"/>
      <c r="JAN79" s="677"/>
      <c r="JAO79" s="677"/>
      <c r="JAP79" s="677"/>
      <c r="JAQ79" s="677"/>
      <c r="JAR79" s="677"/>
      <c r="JAS79" s="677"/>
      <c r="JAT79" s="677"/>
      <c r="JAU79" s="677"/>
      <c r="JAV79" s="677"/>
      <c r="JAW79" s="677"/>
      <c r="JAX79" s="677"/>
      <c r="JAY79" s="677"/>
      <c r="JAZ79" s="677"/>
      <c r="JBA79" s="677"/>
      <c r="JBB79" s="677"/>
      <c r="JBC79" s="677"/>
      <c r="JBD79" s="677"/>
      <c r="JBE79" s="677"/>
      <c r="JBF79" s="677"/>
      <c r="JBG79" s="677"/>
      <c r="JBH79" s="677"/>
      <c r="JBI79" s="677"/>
      <c r="JBJ79" s="677"/>
      <c r="JBK79" s="677"/>
      <c r="JBL79" s="677"/>
      <c r="JBM79" s="677"/>
      <c r="JBN79" s="677"/>
      <c r="JBO79" s="677"/>
      <c r="JBP79" s="677"/>
      <c r="JBQ79" s="677"/>
      <c r="JBR79" s="677"/>
      <c r="JBS79" s="677"/>
      <c r="JBT79" s="677"/>
      <c r="JBU79" s="677"/>
      <c r="JBV79" s="677"/>
      <c r="JBW79" s="677"/>
      <c r="JBX79" s="677"/>
      <c r="JBY79" s="677"/>
      <c r="JBZ79" s="677"/>
      <c r="JCA79" s="677"/>
      <c r="JCB79" s="677"/>
      <c r="JCC79" s="677"/>
      <c r="JCD79" s="677"/>
      <c r="JCE79" s="677"/>
      <c r="JCF79" s="677"/>
      <c r="JCG79" s="677"/>
      <c r="JCH79" s="677"/>
      <c r="JCI79" s="677"/>
      <c r="JCJ79" s="677"/>
      <c r="JCK79" s="677"/>
      <c r="JCL79" s="677"/>
      <c r="JCM79" s="677"/>
      <c r="JCN79" s="677"/>
      <c r="JCO79" s="677"/>
      <c r="JCP79" s="677"/>
      <c r="JCQ79" s="677"/>
      <c r="JCR79" s="677"/>
      <c r="JCS79" s="677"/>
      <c r="JCT79" s="677"/>
      <c r="JCU79" s="677"/>
      <c r="JCV79" s="677"/>
      <c r="JCW79" s="677"/>
      <c r="JCX79" s="677"/>
      <c r="JCY79" s="677"/>
      <c r="JCZ79" s="677"/>
      <c r="JDA79" s="677"/>
      <c r="JDB79" s="677"/>
      <c r="JDC79" s="677"/>
      <c r="JDD79" s="677"/>
      <c r="JDE79" s="677"/>
      <c r="JDF79" s="677"/>
      <c r="JDG79" s="677"/>
      <c r="JDH79" s="677"/>
      <c r="JDI79" s="677"/>
      <c r="JDJ79" s="677"/>
      <c r="JDK79" s="677"/>
      <c r="JDL79" s="677"/>
      <c r="JDM79" s="677"/>
      <c r="JDN79" s="677"/>
      <c r="JDO79" s="677"/>
      <c r="JDP79" s="677"/>
      <c r="JDQ79" s="677"/>
      <c r="JDR79" s="677"/>
      <c r="JDS79" s="677"/>
      <c r="JDT79" s="677"/>
      <c r="JDU79" s="677"/>
      <c r="JDV79" s="677"/>
      <c r="JDW79" s="677"/>
      <c r="JDX79" s="677"/>
      <c r="JDY79" s="677"/>
      <c r="JDZ79" s="677"/>
      <c r="JEA79" s="677"/>
      <c r="JEB79" s="677"/>
      <c r="JEC79" s="677"/>
      <c r="JED79" s="677"/>
      <c r="JEE79" s="677"/>
      <c r="JEF79" s="677"/>
      <c r="JEG79" s="677"/>
      <c r="JEH79" s="677"/>
      <c r="JEI79" s="677"/>
      <c r="JEJ79" s="677"/>
      <c r="JEK79" s="677"/>
      <c r="JEL79" s="677"/>
      <c r="JEM79" s="677"/>
      <c r="JEN79" s="677"/>
      <c r="JEO79" s="677"/>
      <c r="JEP79" s="677"/>
      <c r="JEQ79" s="677"/>
      <c r="JER79" s="677"/>
      <c r="JES79" s="677"/>
      <c r="JET79" s="677"/>
      <c r="JEU79" s="677"/>
      <c r="JEV79" s="677"/>
      <c r="JEW79" s="677"/>
      <c r="JEX79" s="677"/>
      <c r="JEY79" s="677"/>
      <c r="JEZ79" s="677"/>
      <c r="JFA79" s="677"/>
      <c r="JFB79" s="677"/>
      <c r="JFC79" s="677"/>
      <c r="JFD79" s="677"/>
      <c r="JFE79" s="677"/>
      <c r="JFF79" s="677"/>
      <c r="JFG79" s="677"/>
      <c r="JFH79" s="677"/>
      <c r="JFI79" s="677"/>
      <c r="JFJ79" s="677"/>
      <c r="JFK79" s="677"/>
      <c r="JFL79" s="677"/>
      <c r="JFM79" s="677"/>
      <c r="JFN79" s="677"/>
      <c r="JFO79" s="677"/>
      <c r="JFP79" s="677"/>
      <c r="JFQ79" s="677"/>
      <c r="JFR79" s="677"/>
      <c r="JFS79" s="677"/>
      <c r="JFT79" s="677"/>
      <c r="JFU79" s="677"/>
      <c r="JFV79" s="677"/>
      <c r="JFW79" s="677"/>
      <c r="JFX79" s="677"/>
      <c r="JFY79" s="677"/>
      <c r="JFZ79" s="677"/>
      <c r="JGA79" s="677"/>
      <c r="JGB79" s="677"/>
      <c r="JGC79" s="677"/>
      <c r="JGD79" s="677"/>
      <c r="JGE79" s="677"/>
      <c r="JGF79" s="677"/>
      <c r="JGG79" s="677"/>
      <c r="JGH79" s="677"/>
      <c r="JGI79" s="677"/>
      <c r="JGJ79" s="677"/>
      <c r="JGK79" s="677"/>
      <c r="JGL79" s="677"/>
      <c r="JGM79" s="677"/>
      <c r="JGN79" s="677"/>
      <c r="JGO79" s="677"/>
      <c r="JGP79" s="677"/>
      <c r="JGQ79" s="677"/>
      <c r="JGR79" s="677"/>
      <c r="JGS79" s="677"/>
      <c r="JGT79" s="677"/>
      <c r="JGU79" s="677"/>
      <c r="JGV79" s="677"/>
      <c r="JGW79" s="677"/>
      <c r="JGX79" s="677"/>
      <c r="JGY79" s="677"/>
      <c r="JGZ79" s="677"/>
      <c r="JHA79" s="677"/>
      <c r="JHB79" s="677"/>
      <c r="JHC79" s="677"/>
      <c r="JHD79" s="677"/>
      <c r="JHE79" s="677"/>
      <c r="JHF79" s="677"/>
      <c r="JHG79" s="677"/>
      <c r="JHH79" s="677"/>
      <c r="JHI79" s="677"/>
      <c r="JHJ79" s="677"/>
      <c r="JHK79" s="677"/>
      <c r="JHL79" s="677"/>
      <c r="JHM79" s="677"/>
      <c r="JHN79" s="677"/>
      <c r="JHO79" s="677"/>
      <c r="JHP79" s="677"/>
      <c r="JHQ79" s="677"/>
      <c r="JHR79" s="677"/>
      <c r="JHS79" s="677"/>
      <c r="JHT79" s="677"/>
      <c r="JHU79" s="677"/>
      <c r="JHV79" s="677"/>
      <c r="JHW79" s="677"/>
      <c r="JHX79" s="677"/>
      <c r="JHY79" s="677"/>
      <c r="JHZ79" s="677"/>
      <c r="JIA79" s="677"/>
      <c r="JIB79" s="677"/>
      <c r="JIC79" s="677"/>
      <c r="JID79" s="677"/>
      <c r="JIE79" s="677"/>
      <c r="JIF79" s="677"/>
      <c r="JIG79" s="677"/>
      <c r="JIH79" s="677"/>
      <c r="JII79" s="677"/>
      <c r="JIJ79" s="677"/>
      <c r="JIK79" s="677"/>
      <c r="JIL79" s="677"/>
      <c r="JIM79" s="677"/>
      <c r="JIN79" s="677"/>
      <c r="JIO79" s="677"/>
      <c r="JIP79" s="677"/>
      <c r="JIQ79" s="677"/>
      <c r="JIR79" s="677"/>
      <c r="JIS79" s="677"/>
      <c r="JIT79" s="677"/>
      <c r="JIU79" s="677"/>
      <c r="JIV79" s="677"/>
      <c r="JIW79" s="677"/>
      <c r="JIX79" s="677"/>
      <c r="JIY79" s="677"/>
      <c r="JIZ79" s="677"/>
      <c r="JJA79" s="677"/>
      <c r="JJB79" s="677"/>
      <c r="JJC79" s="677"/>
      <c r="JJD79" s="677"/>
      <c r="JJE79" s="677"/>
      <c r="JJF79" s="677"/>
      <c r="JJG79" s="677"/>
      <c r="JJH79" s="677"/>
      <c r="JJI79" s="677"/>
      <c r="JJJ79" s="677"/>
      <c r="JJK79" s="677"/>
      <c r="JJL79" s="677"/>
      <c r="JJM79" s="677"/>
      <c r="JJN79" s="677"/>
      <c r="JJO79" s="677"/>
      <c r="JJP79" s="677"/>
      <c r="JJQ79" s="677"/>
      <c r="JJR79" s="677"/>
      <c r="JJS79" s="677"/>
      <c r="JJT79" s="677"/>
      <c r="JJU79" s="677"/>
      <c r="JJV79" s="677"/>
      <c r="JJW79" s="677"/>
      <c r="JJX79" s="677"/>
      <c r="JJY79" s="677"/>
      <c r="JJZ79" s="677"/>
      <c r="JKA79" s="677"/>
      <c r="JKB79" s="677"/>
      <c r="JKC79" s="677"/>
      <c r="JKD79" s="677"/>
      <c r="JKE79" s="677"/>
      <c r="JKF79" s="677"/>
      <c r="JKG79" s="677"/>
      <c r="JKH79" s="677"/>
      <c r="JKI79" s="677"/>
      <c r="JKJ79" s="677"/>
      <c r="JKK79" s="677"/>
      <c r="JKL79" s="677"/>
      <c r="JKM79" s="677"/>
      <c r="JKN79" s="677"/>
      <c r="JKO79" s="677"/>
      <c r="JKP79" s="677"/>
      <c r="JKQ79" s="677"/>
      <c r="JKR79" s="677"/>
      <c r="JKS79" s="677"/>
      <c r="JKT79" s="677"/>
      <c r="JKU79" s="677"/>
      <c r="JKV79" s="677"/>
      <c r="JKW79" s="677"/>
      <c r="JKX79" s="677"/>
      <c r="JKY79" s="677"/>
      <c r="JKZ79" s="677"/>
      <c r="JLA79" s="677"/>
      <c r="JLB79" s="677"/>
      <c r="JLC79" s="677"/>
      <c r="JLD79" s="677"/>
      <c r="JLE79" s="677"/>
      <c r="JLF79" s="677"/>
      <c r="JLG79" s="677"/>
      <c r="JLH79" s="677"/>
      <c r="JLI79" s="677"/>
      <c r="JLJ79" s="677"/>
      <c r="JLK79" s="677"/>
      <c r="JLL79" s="677"/>
      <c r="JLM79" s="677"/>
      <c r="JLN79" s="677"/>
      <c r="JLO79" s="677"/>
      <c r="JLP79" s="677"/>
      <c r="JLQ79" s="677"/>
      <c r="JLR79" s="677"/>
      <c r="JLS79" s="677"/>
      <c r="JLT79" s="677"/>
      <c r="JLU79" s="677"/>
      <c r="JLV79" s="677"/>
      <c r="JLW79" s="677"/>
      <c r="JLX79" s="677"/>
      <c r="JLY79" s="677"/>
      <c r="JLZ79" s="677"/>
      <c r="JMA79" s="677"/>
      <c r="JMB79" s="677"/>
      <c r="JMC79" s="677"/>
      <c r="JMD79" s="677"/>
      <c r="JME79" s="677"/>
      <c r="JMF79" s="677"/>
      <c r="JMG79" s="677"/>
      <c r="JMH79" s="677"/>
      <c r="JMI79" s="677"/>
      <c r="JMJ79" s="677"/>
      <c r="JMK79" s="677"/>
      <c r="JML79" s="677"/>
      <c r="JMM79" s="677"/>
      <c r="JMN79" s="677"/>
      <c r="JMO79" s="677"/>
      <c r="JMP79" s="677"/>
      <c r="JMQ79" s="677"/>
      <c r="JMR79" s="677"/>
      <c r="JMS79" s="677"/>
      <c r="JMT79" s="677"/>
      <c r="JMU79" s="677"/>
      <c r="JMV79" s="677"/>
      <c r="JMW79" s="677"/>
      <c r="JMX79" s="677"/>
      <c r="JMY79" s="677"/>
      <c r="JMZ79" s="677"/>
      <c r="JNA79" s="677"/>
      <c r="JNB79" s="677"/>
      <c r="JNC79" s="677"/>
      <c r="JND79" s="677"/>
      <c r="JNE79" s="677"/>
      <c r="JNF79" s="677"/>
      <c r="JNG79" s="677"/>
      <c r="JNH79" s="677"/>
      <c r="JNI79" s="677"/>
      <c r="JNJ79" s="677"/>
      <c r="JNK79" s="677"/>
      <c r="JNL79" s="677"/>
      <c r="JNM79" s="677"/>
      <c r="JNN79" s="677"/>
      <c r="JNO79" s="677"/>
      <c r="JNP79" s="677"/>
      <c r="JNQ79" s="677"/>
      <c r="JNR79" s="677"/>
      <c r="JNS79" s="677"/>
      <c r="JNT79" s="677"/>
      <c r="JNU79" s="677"/>
      <c r="JNV79" s="677"/>
      <c r="JNW79" s="677"/>
      <c r="JNX79" s="677"/>
      <c r="JNY79" s="677"/>
      <c r="JNZ79" s="677"/>
      <c r="JOA79" s="677"/>
      <c r="JOB79" s="677"/>
      <c r="JOC79" s="677"/>
      <c r="JOD79" s="677"/>
      <c r="JOE79" s="677"/>
      <c r="JOF79" s="677"/>
      <c r="JOG79" s="677"/>
      <c r="JOH79" s="677"/>
      <c r="JOI79" s="677"/>
      <c r="JOJ79" s="677"/>
      <c r="JOK79" s="677"/>
      <c r="JOL79" s="677"/>
      <c r="JOM79" s="677"/>
      <c r="JON79" s="677"/>
      <c r="JOO79" s="677"/>
      <c r="JOP79" s="677"/>
      <c r="JOQ79" s="677"/>
      <c r="JOR79" s="677"/>
      <c r="JOS79" s="677"/>
      <c r="JOT79" s="677"/>
      <c r="JOU79" s="677"/>
      <c r="JOV79" s="677"/>
      <c r="JOW79" s="677"/>
      <c r="JOX79" s="677"/>
      <c r="JOY79" s="677"/>
      <c r="JOZ79" s="677"/>
      <c r="JPA79" s="677"/>
      <c r="JPB79" s="677"/>
      <c r="JPC79" s="677"/>
      <c r="JPD79" s="677"/>
      <c r="JPE79" s="677"/>
      <c r="JPF79" s="677"/>
      <c r="JPG79" s="677"/>
      <c r="JPH79" s="677"/>
      <c r="JPI79" s="677"/>
      <c r="JPJ79" s="677"/>
      <c r="JPK79" s="677"/>
      <c r="JPL79" s="677"/>
      <c r="JPM79" s="677"/>
      <c r="JPN79" s="677"/>
      <c r="JPO79" s="677"/>
      <c r="JPP79" s="677"/>
      <c r="JPQ79" s="677"/>
      <c r="JPR79" s="677"/>
      <c r="JPS79" s="677"/>
      <c r="JPT79" s="677"/>
      <c r="JPU79" s="677"/>
      <c r="JPV79" s="677"/>
      <c r="JPW79" s="677"/>
      <c r="JPX79" s="677"/>
      <c r="JPY79" s="677"/>
      <c r="JPZ79" s="677"/>
      <c r="JQA79" s="677"/>
      <c r="JQB79" s="677"/>
      <c r="JQC79" s="677"/>
      <c r="JQD79" s="677"/>
      <c r="JQE79" s="677"/>
      <c r="JQF79" s="677"/>
      <c r="JQG79" s="677"/>
      <c r="JQH79" s="677"/>
      <c r="JQI79" s="677"/>
      <c r="JQJ79" s="677"/>
      <c r="JQK79" s="677"/>
      <c r="JQL79" s="677"/>
      <c r="JQM79" s="677"/>
      <c r="JQN79" s="677"/>
      <c r="JQO79" s="677"/>
      <c r="JQP79" s="677"/>
      <c r="JQQ79" s="677"/>
      <c r="JQR79" s="677"/>
      <c r="JQS79" s="677"/>
      <c r="JQT79" s="677"/>
      <c r="JQU79" s="677"/>
      <c r="JQV79" s="677"/>
      <c r="JQW79" s="677"/>
      <c r="JQX79" s="677"/>
      <c r="JQY79" s="677"/>
      <c r="JQZ79" s="677"/>
      <c r="JRA79" s="677"/>
      <c r="JRB79" s="677"/>
      <c r="JRC79" s="677"/>
      <c r="JRD79" s="677"/>
      <c r="JRE79" s="677"/>
      <c r="JRF79" s="677"/>
      <c r="JRG79" s="677"/>
      <c r="JRH79" s="677"/>
      <c r="JRI79" s="677"/>
      <c r="JRJ79" s="677"/>
      <c r="JRK79" s="677"/>
      <c r="JRL79" s="677"/>
      <c r="JRM79" s="677"/>
      <c r="JRN79" s="677"/>
      <c r="JRO79" s="677"/>
      <c r="JRP79" s="677"/>
      <c r="JRQ79" s="677"/>
      <c r="JRR79" s="677"/>
      <c r="JRS79" s="677"/>
      <c r="JRT79" s="677"/>
      <c r="JRU79" s="677"/>
      <c r="JRV79" s="677"/>
      <c r="JRW79" s="677"/>
      <c r="JRX79" s="677"/>
      <c r="JRY79" s="677"/>
      <c r="JRZ79" s="677"/>
      <c r="JSA79" s="677"/>
      <c r="JSB79" s="677"/>
      <c r="JSC79" s="677"/>
      <c r="JSD79" s="677"/>
      <c r="JSE79" s="677"/>
      <c r="JSF79" s="677"/>
      <c r="JSG79" s="677"/>
      <c r="JSH79" s="677"/>
      <c r="JSI79" s="677"/>
      <c r="JSJ79" s="677"/>
      <c r="JSK79" s="677"/>
      <c r="JSL79" s="677"/>
      <c r="JSM79" s="677"/>
      <c r="JSN79" s="677"/>
      <c r="JSO79" s="677"/>
      <c r="JSP79" s="677"/>
      <c r="JSQ79" s="677"/>
      <c r="JSR79" s="677"/>
      <c r="JSS79" s="677"/>
      <c r="JST79" s="677"/>
      <c r="JSU79" s="677"/>
      <c r="JSV79" s="677"/>
      <c r="JSW79" s="677"/>
      <c r="JSX79" s="677"/>
      <c r="JSY79" s="677"/>
      <c r="JSZ79" s="677"/>
      <c r="JTA79" s="677"/>
      <c r="JTB79" s="677"/>
      <c r="JTC79" s="677"/>
      <c r="JTD79" s="677"/>
      <c r="JTE79" s="677"/>
      <c r="JTF79" s="677"/>
      <c r="JTG79" s="677"/>
      <c r="JTH79" s="677"/>
      <c r="JTI79" s="677"/>
      <c r="JTJ79" s="677"/>
      <c r="JTK79" s="677"/>
      <c r="JTL79" s="677"/>
      <c r="JTM79" s="677"/>
      <c r="JTN79" s="677"/>
      <c r="JTO79" s="677"/>
      <c r="JTP79" s="677"/>
      <c r="JTQ79" s="677"/>
      <c r="JTR79" s="677"/>
      <c r="JTS79" s="677"/>
      <c r="JTT79" s="677"/>
      <c r="JTU79" s="677"/>
      <c r="JTV79" s="677"/>
      <c r="JTW79" s="677"/>
      <c r="JTX79" s="677"/>
      <c r="JTY79" s="677"/>
      <c r="JTZ79" s="677"/>
      <c r="JUA79" s="677"/>
      <c r="JUB79" s="677"/>
      <c r="JUC79" s="677"/>
      <c r="JUD79" s="677"/>
      <c r="JUE79" s="677"/>
      <c r="JUF79" s="677"/>
      <c r="JUG79" s="677"/>
      <c r="JUH79" s="677"/>
      <c r="JUI79" s="677"/>
      <c r="JUJ79" s="677"/>
      <c r="JUK79" s="677"/>
      <c r="JUL79" s="677"/>
      <c r="JUM79" s="677"/>
      <c r="JUN79" s="677"/>
      <c r="JUO79" s="677"/>
      <c r="JUP79" s="677"/>
      <c r="JUQ79" s="677"/>
      <c r="JUR79" s="677"/>
      <c r="JUS79" s="677"/>
      <c r="JUT79" s="677"/>
      <c r="JUU79" s="677"/>
      <c r="JUV79" s="677"/>
      <c r="JUW79" s="677"/>
      <c r="JUX79" s="677"/>
      <c r="JUY79" s="677"/>
      <c r="JUZ79" s="677"/>
      <c r="JVA79" s="677"/>
      <c r="JVB79" s="677"/>
      <c r="JVC79" s="677"/>
      <c r="JVD79" s="677"/>
      <c r="JVE79" s="677"/>
      <c r="JVF79" s="677"/>
      <c r="JVG79" s="677"/>
      <c r="JVH79" s="677"/>
      <c r="JVI79" s="677"/>
      <c r="JVJ79" s="677"/>
      <c r="JVK79" s="677"/>
      <c r="JVL79" s="677"/>
      <c r="JVM79" s="677"/>
      <c r="JVN79" s="677"/>
      <c r="JVO79" s="677"/>
      <c r="JVP79" s="677"/>
      <c r="JVQ79" s="677"/>
      <c r="JVR79" s="677"/>
      <c r="JVS79" s="677"/>
      <c r="JVT79" s="677"/>
      <c r="JVU79" s="677"/>
      <c r="JVV79" s="677"/>
      <c r="JVW79" s="677"/>
      <c r="JVX79" s="677"/>
      <c r="JVY79" s="677"/>
      <c r="JVZ79" s="677"/>
      <c r="JWA79" s="677"/>
      <c r="JWB79" s="677"/>
      <c r="JWC79" s="677"/>
      <c r="JWD79" s="677"/>
      <c r="JWE79" s="677"/>
      <c r="JWF79" s="677"/>
      <c r="JWG79" s="677"/>
      <c r="JWH79" s="677"/>
      <c r="JWI79" s="677"/>
      <c r="JWJ79" s="677"/>
      <c r="JWK79" s="677"/>
      <c r="JWL79" s="677"/>
      <c r="JWM79" s="677"/>
      <c r="JWN79" s="677"/>
      <c r="JWO79" s="677"/>
      <c r="JWP79" s="677"/>
      <c r="JWQ79" s="677"/>
      <c r="JWR79" s="677"/>
      <c r="JWS79" s="677"/>
      <c r="JWT79" s="677"/>
      <c r="JWU79" s="677"/>
      <c r="JWV79" s="677"/>
      <c r="JWW79" s="677"/>
      <c r="JWX79" s="677"/>
      <c r="JWY79" s="677"/>
      <c r="JWZ79" s="677"/>
      <c r="JXA79" s="677"/>
      <c r="JXB79" s="677"/>
      <c r="JXC79" s="677"/>
      <c r="JXD79" s="677"/>
      <c r="JXE79" s="677"/>
      <c r="JXF79" s="677"/>
      <c r="JXG79" s="677"/>
      <c r="JXH79" s="677"/>
      <c r="JXI79" s="677"/>
      <c r="JXJ79" s="677"/>
      <c r="JXK79" s="677"/>
      <c r="JXL79" s="677"/>
      <c r="JXM79" s="677"/>
      <c r="JXN79" s="677"/>
      <c r="JXO79" s="677"/>
      <c r="JXP79" s="677"/>
      <c r="JXQ79" s="677"/>
      <c r="JXR79" s="677"/>
      <c r="JXS79" s="677"/>
      <c r="JXT79" s="677"/>
      <c r="JXU79" s="677"/>
      <c r="JXV79" s="677"/>
      <c r="JXW79" s="677"/>
      <c r="JXX79" s="677"/>
      <c r="JXY79" s="677"/>
      <c r="JXZ79" s="677"/>
      <c r="JYA79" s="677"/>
      <c r="JYB79" s="677"/>
      <c r="JYC79" s="677"/>
      <c r="JYD79" s="677"/>
      <c r="JYE79" s="677"/>
      <c r="JYF79" s="677"/>
      <c r="JYG79" s="677"/>
      <c r="JYH79" s="677"/>
      <c r="JYI79" s="677"/>
      <c r="JYJ79" s="677"/>
      <c r="JYK79" s="677"/>
      <c r="JYL79" s="677"/>
      <c r="JYM79" s="677"/>
      <c r="JYN79" s="677"/>
      <c r="JYO79" s="677"/>
      <c r="JYP79" s="677"/>
      <c r="JYQ79" s="677"/>
      <c r="JYR79" s="677"/>
      <c r="JYS79" s="677"/>
      <c r="JYT79" s="677"/>
      <c r="JYU79" s="677"/>
      <c r="JYV79" s="677"/>
      <c r="JYW79" s="677"/>
      <c r="JYX79" s="677"/>
      <c r="JYY79" s="677"/>
      <c r="JYZ79" s="677"/>
      <c r="JZA79" s="677"/>
      <c r="JZB79" s="677"/>
      <c r="JZC79" s="677"/>
      <c r="JZD79" s="677"/>
      <c r="JZE79" s="677"/>
      <c r="JZF79" s="677"/>
      <c r="JZG79" s="677"/>
      <c r="JZH79" s="677"/>
      <c r="JZI79" s="677"/>
      <c r="JZJ79" s="677"/>
      <c r="JZK79" s="677"/>
      <c r="JZL79" s="677"/>
      <c r="JZM79" s="677"/>
      <c r="JZN79" s="677"/>
      <c r="JZO79" s="677"/>
      <c r="JZP79" s="677"/>
      <c r="JZQ79" s="677"/>
      <c r="JZR79" s="677"/>
      <c r="JZS79" s="677"/>
      <c r="JZT79" s="677"/>
      <c r="JZU79" s="677"/>
      <c r="JZV79" s="677"/>
      <c r="JZW79" s="677"/>
      <c r="JZX79" s="677"/>
      <c r="JZY79" s="677"/>
      <c r="JZZ79" s="677"/>
      <c r="KAA79" s="677"/>
      <c r="KAB79" s="677"/>
      <c r="KAC79" s="677"/>
      <c r="KAD79" s="677"/>
      <c r="KAE79" s="677"/>
      <c r="KAF79" s="677"/>
      <c r="KAG79" s="677"/>
      <c r="KAH79" s="677"/>
      <c r="KAI79" s="677"/>
      <c r="KAJ79" s="677"/>
      <c r="KAK79" s="677"/>
      <c r="KAL79" s="677"/>
      <c r="KAM79" s="677"/>
      <c r="KAN79" s="677"/>
      <c r="KAO79" s="677"/>
      <c r="KAP79" s="677"/>
      <c r="KAQ79" s="677"/>
      <c r="KAR79" s="677"/>
      <c r="KAS79" s="677"/>
      <c r="KAT79" s="677"/>
      <c r="KAU79" s="677"/>
      <c r="KAV79" s="677"/>
      <c r="KAW79" s="677"/>
      <c r="KAX79" s="677"/>
      <c r="KAY79" s="677"/>
      <c r="KAZ79" s="677"/>
      <c r="KBA79" s="677"/>
      <c r="KBB79" s="677"/>
      <c r="KBC79" s="677"/>
      <c r="KBD79" s="677"/>
      <c r="KBE79" s="677"/>
      <c r="KBF79" s="677"/>
      <c r="KBG79" s="677"/>
      <c r="KBH79" s="677"/>
      <c r="KBI79" s="677"/>
      <c r="KBJ79" s="677"/>
      <c r="KBK79" s="677"/>
      <c r="KBL79" s="677"/>
      <c r="KBM79" s="677"/>
      <c r="KBN79" s="677"/>
      <c r="KBO79" s="677"/>
      <c r="KBP79" s="677"/>
      <c r="KBQ79" s="677"/>
      <c r="KBR79" s="677"/>
      <c r="KBS79" s="677"/>
      <c r="KBT79" s="677"/>
      <c r="KBU79" s="677"/>
      <c r="KBV79" s="677"/>
      <c r="KBW79" s="677"/>
      <c r="KBX79" s="677"/>
      <c r="KBY79" s="677"/>
      <c r="KBZ79" s="677"/>
      <c r="KCA79" s="677"/>
      <c r="KCB79" s="677"/>
      <c r="KCC79" s="677"/>
      <c r="KCD79" s="677"/>
      <c r="KCE79" s="677"/>
      <c r="KCF79" s="677"/>
      <c r="KCG79" s="677"/>
      <c r="KCH79" s="677"/>
      <c r="KCI79" s="677"/>
      <c r="KCJ79" s="677"/>
      <c r="KCK79" s="677"/>
      <c r="KCL79" s="677"/>
      <c r="KCM79" s="677"/>
      <c r="KCN79" s="677"/>
      <c r="KCO79" s="677"/>
      <c r="KCP79" s="677"/>
      <c r="KCQ79" s="677"/>
      <c r="KCR79" s="677"/>
      <c r="KCS79" s="677"/>
      <c r="KCT79" s="677"/>
      <c r="KCU79" s="677"/>
      <c r="KCV79" s="677"/>
      <c r="KCW79" s="677"/>
      <c r="KCX79" s="677"/>
      <c r="KCY79" s="677"/>
      <c r="KCZ79" s="677"/>
      <c r="KDA79" s="677"/>
      <c r="KDB79" s="677"/>
      <c r="KDC79" s="677"/>
      <c r="KDD79" s="677"/>
      <c r="KDE79" s="677"/>
      <c r="KDF79" s="677"/>
      <c r="KDG79" s="677"/>
      <c r="KDH79" s="677"/>
      <c r="KDI79" s="677"/>
      <c r="KDJ79" s="677"/>
      <c r="KDK79" s="677"/>
      <c r="KDL79" s="677"/>
      <c r="KDM79" s="677"/>
      <c r="KDN79" s="677"/>
      <c r="KDO79" s="677"/>
      <c r="KDP79" s="677"/>
      <c r="KDQ79" s="677"/>
      <c r="KDR79" s="677"/>
      <c r="KDS79" s="677"/>
      <c r="KDT79" s="677"/>
      <c r="KDU79" s="677"/>
      <c r="KDV79" s="677"/>
      <c r="KDW79" s="677"/>
      <c r="KDX79" s="677"/>
      <c r="KDY79" s="677"/>
      <c r="KDZ79" s="677"/>
      <c r="KEA79" s="677"/>
      <c r="KEB79" s="677"/>
      <c r="KEC79" s="677"/>
      <c r="KED79" s="677"/>
      <c r="KEE79" s="677"/>
      <c r="KEF79" s="677"/>
      <c r="KEG79" s="677"/>
      <c r="KEH79" s="677"/>
      <c r="KEI79" s="677"/>
      <c r="KEJ79" s="677"/>
      <c r="KEK79" s="677"/>
      <c r="KEL79" s="677"/>
      <c r="KEM79" s="677"/>
      <c r="KEN79" s="677"/>
      <c r="KEO79" s="677"/>
      <c r="KEP79" s="677"/>
      <c r="KEQ79" s="677"/>
      <c r="KER79" s="677"/>
      <c r="KES79" s="677"/>
      <c r="KET79" s="677"/>
      <c r="KEU79" s="677"/>
      <c r="KEV79" s="677"/>
      <c r="KEW79" s="677"/>
      <c r="KEX79" s="677"/>
      <c r="KEY79" s="677"/>
      <c r="KEZ79" s="677"/>
      <c r="KFA79" s="677"/>
      <c r="KFB79" s="677"/>
      <c r="KFC79" s="677"/>
      <c r="KFD79" s="677"/>
      <c r="KFE79" s="677"/>
      <c r="KFF79" s="677"/>
      <c r="KFG79" s="677"/>
      <c r="KFH79" s="677"/>
      <c r="KFI79" s="677"/>
      <c r="KFJ79" s="677"/>
      <c r="KFK79" s="677"/>
      <c r="KFL79" s="677"/>
      <c r="KFM79" s="677"/>
      <c r="KFN79" s="677"/>
      <c r="KFO79" s="677"/>
      <c r="KFP79" s="677"/>
      <c r="KFQ79" s="677"/>
      <c r="KFR79" s="677"/>
      <c r="KFS79" s="677"/>
      <c r="KFT79" s="677"/>
      <c r="KFU79" s="677"/>
      <c r="KFV79" s="677"/>
      <c r="KFW79" s="677"/>
      <c r="KFX79" s="677"/>
      <c r="KFY79" s="677"/>
      <c r="KFZ79" s="677"/>
      <c r="KGA79" s="677"/>
      <c r="KGB79" s="677"/>
      <c r="KGC79" s="677"/>
      <c r="KGD79" s="677"/>
      <c r="KGE79" s="677"/>
      <c r="KGF79" s="677"/>
      <c r="KGG79" s="677"/>
      <c r="KGH79" s="677"/>
      <c r="KGI79" s="677"/>
      <c r="KGJ79" s="677"/>
      <c r="KGK79" s="677"/>
      <c r="KGL79" s="677"/>
      <c r="KGM79" s="677"/>
      <c r="KGN79" s="677"/>
      <c r="KGO79" s="677"/>
      <c r="KGP79" s="677"/>
      <c r="KGQ79" s="677"/>
      <c r="KGR79" s="677"/>
      <c r="KGS79" s="677"/>
      <c r="KGT79" s="677"/>
      <c r="KGU79" s="677"/>
      <c r="KGV79" s="677"/>
      <c r="KGW79" s="677"/>
      <c r="KGX79" s="677"/>
      <c r="KGY79" s="677"/>
      <c r="KGZ79" s="677"/>
      <c r="KHA79" s="677"/>
      <c r="KHB79" s="677"/>
      <c r="KHC79" s="677"/>
      <c r="KHD79" s="677"/>
      <c r="KHE79" s="677"/>
      <c r="KHF79" s="677"/>
      <c r="KHG79" s="677"/>
      <c r="KHH79" s="677"/>
      <c r="KHI79" s="677"/>
      <c r="KHJ79" s="677"/>
      <c r="KHK79" s="677"/>
      <c r="KHL79" s="677"/>
      <c r="KHM79" s="677"/>
      <c r="KHN79" s="677"/>
      <c r="KHO79" s="677"/>
      <c r="KHP79" s="677"/>
      <c r="KHQ79" s="677"/>
      <c r="KHR79" s="677"/>
      <c r="KHS79" s="677"/>
      <c r="KHT79" s="677"/>
      <c r="KHU79" s="677"/>
      <c r="KHV79" s="677"/>
      <c r="KHW79" s="677"/>
      <c r="KHX79" s="677"/>
      <c r="KHY79" s="677"/>
      <c r="KHZ79" s="677"/>
      <c r="KIA79" s="677"/>
      <c r="KIB79" s="677"/>
      <c r="KIC79" s="677"/>
      <c r="KID79" s="677"/>
      <c r="KIE79" s="677"/>
      <c r="KIF79" s="677"/>
      <c r="KIG79" s="677"/>
      <c r="KIH79" s="677"/>
      <c r="KII79" s="677"/>
      <c r="KIJ79" s="677"/>
      <c r="KIK79" s="677"/>
      <c r="KIL79" s="677"/>
      <c r="KIM79" s="677"/>
      <c r="KIN79" s="677"/>
      <c r="KIO79" s="677"/>
      <c r="KIP79" s="677"/>
      <c r="KIQ79" s="677"/>
      <c r="KIR79" s="677"/>
      <c r="KIS79" s="677"/>
      <c r="KIT79" s="677"/>
      <c r="KIU79" s="677"/>
      <c r="KIV79" s="677"/>
      <c r="KIW79" s="677"/>
      <c r="KIX79" s="677"/>
      <c r="KIY79" s="677"/>
      <c r="KIZ79" s="677"/>
      <c r="KJA79" s="677"/>
      <c r="KJB79" s="677"/>
      <c r="KJC79" s="677"/>
      <c r="KJD79" s="677"/>
      <c r="KJE79" s="677"/>
      <c r="KJF79" s="677"/>
      <c r="KJG79" s="677"/>
      <c r="KJH79" s="677"/>
      <c r="KJI79" s="677"/>
      <c r="KJJ79" s="677"/>
      <c r="KJK79" s="677"/>
      <c r="KJL79" s="677"/>
      <c r="KJM79" s="677"/>
      <c r="KJN79" s="677"/>
      <c r="KJO79" s="677"/>
      <c r="KJP79" s="677"/>
      <c r="KJQ79" s="677"/>
      <c r="KJR79" s="677"/>
      <c r="KJS79" s="677"/>
      <c r="KJT79" s="677"/>
      <c r="KJU79" s="677"/>
      <c r="KJV79" s="677"/>
      <c r="KJW79" s="677"/>
      <c r="KJX79" s="677"/>
      <c r="KJY79" s="677"/>
      <c r="KJZ79" s="677"/>
      <c r="KKA79" s="677"/>
      <c r="KKB79" s="677"/>
      <c r="KKC79" s="677"/>
      <c r="KKD79" s="677"/>
      <c r="KKE79" s="677"/>
      <c r="KKF79" s="677"/>
      <c r="KKG79" s="677"/>
      <c r="KKH79" s="677"/>
      <c r="KKI79" s="677"/>
      <c r="KKJ79" s="677"/>
      <c r="KKK79" s="677"/>
      <c r="KKL79" s="677"/>
      <c r="KKM79" s="677"/>
      <c r="KKN79" s="677"/>
      <c r="KKO79" s="677"/>
      <c r="KKP79" s="677"/>
      <c r="KKQ79" s="677"/>
      <c r="KKR79" s="677"/>
      <c r="KKS79" s="677"/>
      <c r="KKT79" s="677"/>
      <c r="KKU79" s="677"/>
      <c r="KKV79" s="677"/>
      <c r="KKW79" s="677"/>
      <c r="KKX79" s="677"/>
      <c r="KKY79" s="677"/>
      <c r="KKZ79" s="677"/>
      <c r="KLA79" s="677"/>
      <c r="KLB79" s="677"/>
      <c r="KLC79" s="677"/>
      <c r="KLD79" s="677"/>
      <c r="KLE79" s="677"/>
      <c r="KLF79" s="677"/>
      <c r="KLG79" s="677"/>
      <c r="KLH79" s="677"/>
      <c r="KLI79" s="677"/>
      <c r="KLJ79" s="677"/>
      <c r="KLK79" s="677"/>
      <c r="KLL79" s="677"/>
      <c r="KLM79" s="677"/>
      <c r="KLN79" s="677"/>
      <c r="KLO79" s="677"/>
      <c r="KLP79" s="677"/>
      <c r="KLQ79" s="677"/>
      <c r="KLR79" s="677"/>
      <c r="KLS79" s="677"/>
      <c r="KLT79" s="677"/>
      <c r="KLU79" s="677"/>
      <c r="KLV79" s="677"/>
      <c r="KLW79" s="677"/>
      <c r="KLX79" s="677"/>
      <c r="KLY79" s="677"/>
      <c r="KLZ79" s="677"/>
      <c r="KMA79" s="677"/>
      <c r="KMB79" s="677"/>
      <c r="KMC79" s="677"/>
      <c r="KMD79" s="677"/>
      <c r="KME79" s="677"/>
      <c r="KMF79" s="677"/>
      <c r="KMG79" s="677"/>
      <c r="KMH79" s="677"/>
      <c r="KMI79" s="677"/>
      <c r="KMJ79" s="677"/>
      <c r="KMK79" s="677"/>
      <c r="KML79" s="677"/>
      <c r="KMM79" s="677"/>
      <c r="KMN79" s="677"/>
      <c r="KMO79" s="677"/>
      <c r="KMP79" s="677"/>
      <c r="KMQ79" s="677"/>
      <c r="KMR79" s="677"/>
      <c r="KMS79" s="677"/>
      <c r="KMT79" s="677"/>
      <c r="KMU79" s="677"/>
      <c r="KMV79" s="677"/>
      <c r="KMW79" s="677"/>
      <c r="KMX79" s="677"/>
      <c r="KMY79" s="677"/>
      <c r="KMZ79" s="677"/>
      <c r="KNA79" s="677"/>
      <c r="KNB79" s="677"/>
      <c r="KNC79" s="677"/>
      <c r="KND79" s="677"/>
      <c r="KNE79" s="677"/>
      <c r="KNF79" s="677"/>
      <c r="KNG79" s="677"/>
      <c r="KNH79" s="677"/>
      <c r="KNI79" s="677"/>
      <c r="KNJ79" s="677"/>
      <c r="KNK79" s="677"/>
      <c r="KNL79" s="677"/>
      <c r="KNM79" s="677"/>
      <c r="KNN79" s="677"/>
      <c r="KNO79" s="677"/>
      <c r="KNP79" s="677"/>
      <c r="KNQ79" s="677"/>
      <c r="KNR79" s="677"/>
      <c r="KNS79" s="677"/>
      <c r="KNT79" s="677"/>
      <c r="KNU79" s="677"/>
      <c r="KNV79" s="677"/>
      <c r="KNW79" s="677"/>
      <c r="KNX79" s="677"/>
      <c r="KNY79" s="677"/>
      <c r="KNZ79" s="677"/>
      <c r="KOA79" s="677"/>
      <c r="KOB79" s="677"/>
      <c r="KOC79" s="677"/>
      <c r="KOD79" s="677"/>
      <c r="KOE79" s="677"/>
      <c r="KOF79" s="677"/>
      <c r="KOG79" s="677"/>
      <c r="KOH79" s="677"/>
      <c r="KOI79" s="677"/>
      <c r="KOJ79" s="677"/>
      <c r="KOK79" s="677"/>
      <c r="KOL79" s="677"/>
      <c r="KOM79" s="677"/>
      <c r="KON79" s="677"/>
      <c r="KOO79" s="677"/>
      <c r="KOP79" s="677"/>
      <c r="KOQ79" s="677"/>
      <c r="KOR79" s="677"/>
      <c r="KOS79" s="677"/>
      <c r="KOT79" s="677"/>
      <c r="KOU79" s="677"/>
      <c r="KOV79" s="677"/>
      <c r="KOW79" s="677"/>
      <c r="KOX79" s="677"/>
      <c r="KOY79" s="677"/>
      <c r="KOZ79" s="677"/>
      <c r="KPA79" s="677"/>
      <c r="KPB79" s="677"/>
      <c r="KPC79" s="677"/>
      <c r="KPD79" s="677"/>
      <c r="KPE79" s="677"/>
      <c r="KPF79" s="677"/>
      <c r="KPG79" s="677"/>
      <c r="KPH79" s="677"/>
      <c r="KPI79" s="677"/>
      <c r="KPJ79" s="677"/>
      <c r="KPK79" s="677"/>
      <c r="KPL79" s="677"/>
      <c r="KPM79" s="677"/>
      <c r="KPN79" s="677"/>
      <c r="KPO79" s="677"/>
      <c r="KPP79" s="677"/>
      <c r="KPQ79" s="677"/>
      <c r="KPR79" s="677"/>
      <c r="KPS79" s="677"/>
      <c r="KPT79" s="677"/>
      <c r="KPU79" s="677"/>
      <c r="KPV79" s="677"/>
      <c r="KPW79" s="677"/>
      <c r="KPX79" s="677"/>
      <c r="KPY79" s="677"/>
      <c r="KPZ79" s="677"/>
      <c r="KQA79" s="677"/>
      <c r="KQB79" s="677"/>
      <c r="KQC79" s="677"/>
      <c r="KQD79" s="677"/>
      <c r="KQE79" s="677"/>
      <c r="KQF79" s="677"/>
      <c r="KQG79" s="677"/>
      <c r="KQH79" s="677"/>
      <c r="KQI79" s="677"/>
      <c r="KQJ79" s="677"/>
      <c r="KQK79" s="677"/>
      <c r="KQL79" s="677"/>
      <c r="KQM79" s="677"/>
      <c r="KQN79" s="677"/>
      <c r="KQO79" s="677"/>
      <c r="KQP79" s="677"/>
      <c r="KQQ79" s="677"/>
      <c r="KQR79" s="677"/>
      <c r="KQS79" s="677"/>
      <c r="KQT79" s="677"/>
      <c r="KQU79" s="677"/>
      <c r="KQV79" s="677"/>
      <c r="KQW79" s="677"/>
      <c r="KQX79" s="677"/>
      <c r="KQY79" s="677"/>
      <c r="KQZ79" s="677"/>
      <c r="KRA79" s="677"/>
      <c r="KRB79" s="677"/>
      <c r="KRC79" s="677"/>
      <c r="KRD79" s="677"/>
      <c r="KRE79" s="677"/>
      <c r="KRF79" s="677"/>
      <c r="KRG79" s="677"/>
      <c r="KRH79" s="677"/>
      <c r="KRI79" s="677"/>
      <c r="KRJ79" s="677"/>
      <c r="KRK79" s="677"/>
      <c r="KRL79" s="677"/>
      <c r="KRM79" s="677"/>
      <c r="KRN79" s="677"/>
      <c r="KRO79" s="677"/>
      <c r="KRP79" s="677"/>
      <c r="KRQ79" s="677"/>
      <c r="KRR79" s="677"/>
      <c r="KRS79" s="677"/>
      <c r="KRT79" s="677"/>
      <c r="KRU79" s="677"/>
      <c r="KRV79" s="677"/>
      <c r="KRW79" s="677"/>
      <c r="KRX79" s="677"/>
      <c r="KRY79" s="677"/>
      <c r="KRZ79" s="677"/>
      <c r="KSA79" s="677"/>
      <c r="KSB79" s="677"/>
      <c r="KSC79" s="677"/>
      <c r="KSD79" s="677"/>
      <c r="KSE79" s="677"/>
      <c r="KSF79" s="677"/>
      <c r="KSG79" s="677"/>
      <c r="KSH79" s="677"/>
      <c r="KSI79" s="677"/>
      <c r="KSJ79" s="677"/>
      <c r="KSK79" s="677"/>
      <c r="KSL79" s="677"/>
      <c r="KSM79" s="677"/>
      <c r="KSN79" s="677"/>
      <c r="KSO79" s="677"/>
      <c r="KSP79" s="677"/>
      <c r="KSQ79" s="677"/>
      <c r="KSR79" s="677"/>
      <c r="KSS79" s="677"/>
      <c r="KST79" s="677"/>
      <c r="KSU79" s="677"/>
      <c r="KSV79" s="677"/>
      <c r="KSW79" s="677"/>
      <c r="KSX79" s="677"/>
      <c r="KSY79" s="677"/>
      <c r="KSZ79" s="677"/>
      <c r="KTA79" s="677"/>
      <c r="KTB79" s="677"/>
      <c r="KTC79" s="677"/>
      <c r="KTD79" s="677"/>
      <c r="KTE79" s="677"/>
      <c r="KTF79" s="677"/>
      <c r="KTG79" s="677"/>
      <c r="KTH79" s="677"/>
      <c r="KTI79" s="677"/>
      <c r="KTJ79" s="677"/>
      <c r="KTK79" s="677"/>
      <c r="KTL79" s="677"/>
      <c r="KTM79" s="677"/>
      <c r="KTN79" s="677"/>
      <c r="KTO79" s="677"/>
      <c r="KTP79" s="677"/>
      <c r="KTQ79" s="677"/>
      <c r="KTR79" s="677"/>
      <c r="KTS79" s="677"/>
      <c r="KTT79" s="677"/>
      <c r="KTU79" s="677"/>
      <c r="KTV79" s="677"/>
      <c r="KTW79" s="677"/>
      <c r="KTX79" s="677"/>
      <c r="KTY79" s="677"/>
      <c r="KTZ79" s="677"/>
      <c r="KUA79" s="677"/>
      <c r="KUB79" s="677"/>
      <c r="KUC79" s="677"/>
      <c r="KUD79" s="677"/>
      <c r="KUE79" s="677"/>
      <c r="KUF79" s="677"/>
      <c r="KUG79" s="677"/>
      <c r="KUH79" s="677"/>
      <c r="KUI79" s="677"/>
      <c r="KUJ79" s="677"/>
      <c r="KUK79" s="677"/>
      <c r="KUL79" s="677"/>
      <c r="KUM79" s="677"/>
      <c r="KUN79" s="677"/>
      <c r="KUO79" s="677"/>
      <c r="KUP79" s="677"/>
      <c r="KUQ79" s="677"/>
      <c r="KUR79" s="677"/>
      <c r="KUS79" s="677"/>
      <c r="KUT79" s="677"/>
      <c r="KUU79" s="677"/>
      <c r="KUV79" s="677"/>
      <c r="KUW79" s="677"/>
      <c r="KUX79" s="677"/>
      <c r="KUY79" s="677"/>
      <c r="KUZ79" s="677"/>
      <c r="KVA79" s="677"/>
      <c r="KVB79" s="677"/>
      <c r="KVC79" s="677"/>
      <c r="KVD79" s="677"/>
      <c r="KVE79" s="677"/>
      <c r="KVF79" s="677"/>
      <c r="KVG79" s="677"/>
      <c r="KVH79" s="677"/>
      <c r="KVI79" s="677"/>
      <c r="KVJ79" s="677"/>
      <c r="KVK79" s="677"/>
      <c r="KVL79" s="677"/>
      <c r="KVM79" s="677"/>
      <c r="KVN79" s="677"/>
      <c r="KVO79" s="677"/>
      <c r="KVP79" s="677"/>
      <c r="KVQ79" s="677"/>
      <c r="KVR79" s="677"/>
      <c r="KVS79" s="677"/>
      <c r="KVT79" s="677"/>
      <c r="KVU79" s="677"/>
      <c r="KVV79" s="677"/>
      <c r="KVW79" s="677"/>
      <c r="KVX79" s="677"/>
      <c r="KVY79" s="677"/>
      <c r="KVZ79" s="677"/>
      <c r="KWA79" s="677"/>
      <c r="KWB79" s="677"/>
      <c r="KWC79" s="677"/>
      <c r="KWD79" s="677"/>
      <c r="KWE79" s="677"/>
      <c r="KWF79" s="677"/>
      <c r="KWG79" s="677"/>
      <c r="KWH79" s="677"/>
      <c r="KWI79" s="677"/>
      <c r="KWJ79" s="677"/>
      <c r="KWK79" s="677"/>
      <c r="KWL79" s="677"/>
      <c r="KWM79" s="677"/>
      <c r="KWN79" s="677"/>
      <c r="KWO79" s="677"/>
      <c r="KWP79" s="677"/>
      <c r="KWQ79" s="677"/>
      <c r="KWR79" s="677"/>
      <c r="KWS79" s="677"/>
      <c r="KWT79" s="677"/>
      <c r="KWU79" s="677"/>
      <c r="KWV79" s="677"/>
      <c r="KWW79" s="677"/>
      <c r="KWX79" s="677"/>
      <c r="KWY79" s="677"/>
      <c r="KWZ79" s="677"/>
      <c r="KXA79" s="677"/>
      <c r="KXB79" s="677"/>
      <c r="KXC79" s="677"/>
      <c r="KXD79" s="677"/>
      <c r="KXE79" s="677"/>
      <c r="KXF79" s="677"/>
      <c r="KXG79" s="677"/>
      <c r="KXH79" s="677"/>
      <c r="KXI79" s="677"/>
      <c r="KXJ79" s="677"/>
      <c r="KXK79" s="677"/>
      <c r="KXL79" s="677"/>
      <c r="KXM79" s="677"/>
      <c r="KXN79" s="677"/>
      <c r="KXO79" s="677"/>
      <c r="KXP79" s="677"/>
      <c r="KXQ79" s="677"/>
      <c r="KXR79" s="677"/>
      <c r="KXS79" s="677"/>
      <c r="KXT79" s="677"/>
      <c r="KXU79" s="677"/>
      <c r="KXV79" s="677"/>
      <c r="KXW79" s="677"/>
      <c r="KXX79" s="677"/>
      <c r="KXY79" s="677"/>
      <c r="KXZ79" s="677"/>
      <c r="KYA79" s="677"/>
      <c r="KYB79" s="677"/>
      <c r="KYC79" s="677"/>
      <c r="KYD79" s="677"/>
      <c r="KYE79" s="677"/>
      <c r="KYF79" s="677"/>
      <c r="KYG79" s="677"/>
      <c r="KYH79" s="677"/>
      <c r="KYI79" s="677"/>
      <c r="KYJ79" s="677"/>
      <c r="KYK79" s="677"/>
      <c r="KYL79" s="677"/>
      <c r="KYM79" s="677"/>
      <c r="KYN79" s="677"/>
      <c r="KYO79" s="677"/>
      <c r="KYP79" s="677"/>
      <c r="KYQ79" s="677"/>
      <c r="KYR79" s="677"/>
      <c r="KYS79" s="677"/>
      <c r="KYT79" s="677"/>
      <c r="KYU79" s="677"/>
      <c r="KYV79" s="677"/>
      <c r="KYW79" s="677"/>
      <c r="KYX79" s="677"/>
      <c r="KYY79" s="677"/>
      <c r="KYZ79" s="677"/>
      <c r="KZA79" s="677"/>
      <c r="KZB79" s="677"/>
      <c r="KZC79" s="677"/>
      <c r="KZD79" s="677"/>
      <c r="KZE79" s="677"/>
      <c r="KZF79" s="677"/>
      <c r="KZG79" s="677"/>
      <c r="KZH79" s="677"/>
      <c r="KZI79" s="677"/>
      <c r="KZJ79" s="677"/>
      <c r="KZK79" s="677"/>
      <c r="KZL79" s="677"/>
      <c r="KZM79" s="677"/>
      <c r="KZN79" s="677"/>
      <c r="KZO79" s="677"/>
      <c r="KZP79" s="677"/>
      <c r="KZQ79" s="677"/>
      <c r="KZR79" s="677"/>
      <c r="KZS79" s="677"/>
      <c r="KZT79" s="677"/>
      <c r="KZU79" s="677"/>
      <c r="KZV79" s="677"/>
      <c r="KZW79" s="677"/>
      <c r="KZX79" s="677"/>
      <c r="KZY79" s="677"/>
      <c r="KZZ79" s="677"/>
      <c r="LAA79" s="677"/>
      <c r="LAB79" s="677"/>
      <c r="LAC79" s="677"/>
      <c r="LAD79" s="677"/>
      <c r="LAE79" s="677"/>
      <c r="LAF79" s="677"/>
      <c r="LAG79" s="677"/>
      <c r="LAH79" s="677"/>
      <c r="LAI79" s="677"/>
      <c r="LAJ79" s="677"/>
      <c r="LAK79" s="677"/>
      <c r="LAL79" s="677"/>
      <c r="LAM79" s="677"/>
      <c r="LAN79" s="677"/>
      <c r="LAO79" s="677"/>
      <c r="LAP79" s="677"/>
      <c r="LAQ79" s="677"/>
      <c r="LAR79" s="677"/>
      <c r="LAS79" s="677"/>
      <c r="LAT79" s="677"/>
      <c r="LAU79" s="677"/>
      <c r="LAV79" s="677"/>
      <c r="LAW79" s="677"/>
      <c r="LAX79" s="677"/>
      <c r="LAY79" s="677"/>
      <c r="LAZ79" s="677"/>
      <c r="LBA79" s="677"/>
      <c r="LBB79" s="677"/>
      <c r="LBC79" s="677"/>
      <c r="LBD79" s="677"/>
      <c r="LBE79" s="677"/>
      <c r="LBF79" s="677"/>
      <c r="LBG79" s="677"/>
      <c r="LBH79" s="677"/>
      <c r="LBI79" s="677"/>
      <c r="LBJ79" s="677"/>
      <c r="LBK79" s="677"/>
      <c r="LBL79" s="677"/>
      <c r="LBM79" s="677"/>
      <c r="LBN79" s="677"/>
      <c r="LBO79" s="677"/>
      <c r="LBP79" s="677"/>
      <c r="LBQ79" s="677"/>
      <c r="LBR79" s="677"/>
      <c r="LBS79" s="677"/>
      <c r="LBT79" s="677"/>
      <c r="LBU79" s="677"/>
      <c r="LBV79" s="677"/>
      <c r="LBW79" s="677"/>
      <c r="LBX79" s="677"/>
      <c r="LBY79" s="677"/>
      <c r="LBZ79" s="677"/>
      <c r="LCA79" s="677"/>
      <c r="LCB79" s="677"/>
      <c r="LCC79" s="677"/>
      <c r="LCD79" s="677"/>
      <c r="LCE79" s="677"/>
      <c r="LCF79" s="677"/>
      <c r="LCG79" s="677"/>
      <c r="LCH79" s="677"/>
      <c r="LCI79" s="677"/>
      <c r="LCJ79" s="677"/>
      <c r="LCK79" s="677"/>
      <c r="LCL79" s="677"/>
      <c r="LCM79" s="677"/>
      <c r="LCN79" s="677"/>
      <c r="LCO79" s="677"/>
      <c r="LCP79" s="677"/>
      <c r="LCQ79" s="677"/>
      <c r="LCR79" s="677"/>
      <c r="LCS79" s="677"/>
      <c r="LCT79" s="677"/>
      <c r="LCU79" s="677"/>
      <c r="LCV79" s="677"/>
      <c r="LCW79" s="677"/>
      <c r="LCX79" s="677"/>
      <c r="LCY79" s="677"/>
      <c r="LCZ79" s="677"/>
      <c r="LDA79" s="677"/>
      <c r="LDB79" s="677"/>
      <c r="LDC79" s="677"/>
      <c r="LDD79" s="677"/>
      <c r="LDE79" s="677"/>
      <c r="LDF79" s="677"/>
      <c r="LDG79" s="677"/>
      <c r="LDH79" s="677"/>
      <c r="LDI79" s="677"/>
      <c r="LDJ79" s="677"/>
      <c r="LDK79" s="677"/>
      <c r="LDL79" s="677"/>
      <c r="LDM79" s="677"/>
      <c r="LDN79" s="677"/>
      <c r="LDO79" s="677"/>
      <c r="LDP79" s="677"/>
      <c r="LDQ79" s="677"/>
      <c r="LDR79" s="677"/>
      <c r="LDS79" s="677"/>
      <c r="LDT79" s="677"/>
      <c r="LDU79" s="677"/>
      <c r="LDV79" s="677"/>
      <c r="LDW79" s="677"/>
      <c r="LDX79" s="677"/>
      <c r="LDY79" s="677"/>
      <c r="LDZ79" s="677"/>
      <c r="LEA79" s="677"/>
      <c r="LEB79" s="677"/>
      <c r="LEC79" s="677"/>
      <c r="LED79" s="677"/>
      <c r="LEE79" s="677"/>
      <c r="LEF79" s="677"/>
      <c r="LEG79" s="677"/>
      <c r="LEH79" s="677"/>
      <c r="LEI79" s="677"/>
      <c r="LEJ79" s="677"/>
      <c r="LEK79" s="677"/>
      <c r="LEL79" s="677"/>
      <c r="LEM79" s="677"/>
      <c r="LEN79" s="677"/>
      <c r="LEO79" s="677"/>
      <c r="LEP79" s="677"/>
      <c r="LEQ79" s="677"/>
      <c r="LER79" s="677"/>
      <c r="LES79" s="677"/>
      <c r="LET79" s="677"/>
      <c r="LEU79" s="677"/>
      <c r="LEV79" s="677"/>
      <c r="LEW79" s="677"/>
      <c r="LEX79" s="677"/>
      <c r="LEY79" s="677"/>
      <c r="LEZ79" s="677"/>
      <c r="LFA79" s="677"/>
      <c r="LFB79" s="677"/>
      <c r="LFC79" s="677"/>
      <c r="LFD79" s="677"/>
      <c r="LFE79" s="677"/>
      <c r="LFF79" s="677"/>
      <c r="LFG79" s="677"/>
      <c r="LFH79" s="677"/>
      <c r="LFI79" s="677"/>
      <c r="LFJ79" s="677"/>
      <c r="LFK79" s="677"/>
      <c r="LFL79" s="677"/>
      <c r="LFM79" s="677"/>
      <c r="LFN79" s="677"/>
      <c r="LFO79" s="677"/>
      <c r="LFP79" s="677"/>
      <c r="LFQ79" s="677"/>
      <c r="LFR79" s="677"/>
      <c r="LFS79" s="677"/>
      <c r="LFT79" s="677"/>
      <c r="LFU79" s="677"/>
      <c r="LFV79" s="677"/>
      <c r="LFW79" s="677"/>
      <c r="LFX79" s="677"/>
      <c r="LFY79" s="677"/>
      <c r="LFZ79" s="677"/>
      <c r="LGA79" s="677"/>
      <c r="LGB79" s="677"/>
      <c r="LGC79" s="677"/>
      <c r="LGD79" s="677"/>
      <c r="LGE79" s="677"/>
      <c r="LGF79" s="677"/>
      <c r="LGG79" s="677"/>
      <c r="LGH79" s="677"/>
      <c r="LGI79" s="677"/>
      <c r="LGJ79" s="677"/>
      <c r="LGK79" s="677"/>
      <c r="LGL79" s="677"/>
      <c r="LGM79" s="677"/>
      <c r="LGN79" s="677"/>
      <c r="LGO79" s="677"/>
      <c r="LGP79" s="677"/>
      <c r="LGQ79" s="677"/>
      <c r="LGR79" s="677"/>
      <c r="LGS79" s="677"/>
      <c r="LGT79" s="677"/>
      <c r="LGU79" s="677"/>
      <c r="LGV79" s="677"/>
      <c r="LGW79" s="677"/>
      <c r="LGX79" s="677"/>
      <c r="LGY79" s="677"/>
      <c r="LGZ79" s="677"/>
      <c r="LHA79" s="677"/>
      <c r="LHB79" s="677"/>
      <c r="LHC79" s="677"/>
      <c r="LHD79" s="677"/>
      <c r="LHE79" s="677"/>
      <c r="LHF79" s="677"/>
      <c r="LHG79" s="677"/>
      <c r="LHH79" s="677"/>
      <c r="LHI79" s="677"/>
      <c r="LHJ79" s="677"/>
      <c r="LHK79" s="677"/>
      <c r="LHL79" s="677"/>
      <c r="LHM79" s="677"/>
      <c r="LHN79" s="677"/>
      <c r="LHO79" s="677"/>
      <c r="LHP79" s="677"/>
      <c r="LHQ79" s="677"/>
      <c r="LHR79" s="677"/>
      <c r="LHS79" s="677"/>
      <c r="LHT79" s="677"/>
      <c r="LHU79" s="677"/>
      <c r="LHV79" s="677"/>
      <c r="LHW79" s="677"/>
      <c r="LHX79" s="677"/>
      <c r="LHY79" s="677"/>
      <c r="LHZ79" s="677"/>
      <c r="LIA79" s="677"/>
      <c r="LIB79" s="677"/>
      <c r="LIC79" s="677"/>
      <c r="LID79" s="677"/>
      <c r="LIE79" s="677"/>
      <c r="LIF79" s="677"/>
      <c r="LIG79" s="677"/>
      <c r="LIH79" s="677"/>
      <c r="LII79" s="677"/>
      <c r="LIJ79" s="677"/>
      <c r="LIK79" s="677"/>
      <c r="LIL79" s="677"/>
      <c r="LIM79" s="677"/>
      <c r="LIN79" s="677"/>
      <c r="LIO79" s="677"/>
      <c r="LIP79" s="677"/>
      <c r="LIQ79" s="677"/>
      <c r="LIR79" s="677"/>
      <c r="LIS79" s="677"/>
      <c r="LIT79" s="677"/>
      <c r="LIU79" s="677"/>
      <c r="LIV79" s="677"/>
      <c r="LIW79" s="677"/>
      <c r="LIX79" s="677"/>
      <c r="LIY79" s="677"/>
      <c r="LIZ79" s="677"/>
      <c r="LJA79" s="677"/>
      <c r="LJB79" s="677"/>
      <c r="LJC79" s="677"/>
      <c r="LJD79" s="677"/>
      <c r="LJE79" s="677"/>
      <c r="LJF79" s="677"/>
      <c r="LJG79" s="677"/>
      <c r="LJH79" s="677"/>
      <c r="LJI79" s="677"/>
      <c r="LJJ79" s="677"/>
      <c r="LJK79" s="677"/>
      <c r="LJL79" s="677"/>
      <c r="LJM79" s="677"/>
      <c r="LJN79" s="677"/>
      <c r="LJO79" s="677"/>
      <c r="LJP79" s="677"/>
      <c r="LJQ79" s="677"/>
      <c r="LJR79" s="677"/>
      <c r="LJS79" s="677"/>
      <c r="LJT79" s="677"/>
      <c r="LJU79" s="677"/>
      <c r="LJV79" s="677"/>
      <c r="LJW79" s="677"/>
      <c r="LJX79" s="677"/>
      <c r="LJY79" s="677"/>
      <c r="LJZ79" s="677"/>
      <c r="LKA79" s="677"/>
      <c r="LKB79" s="677"/>
      <c r="LKC79" s="677"/>
      <c r="LKD79" s="677"/>
      <c r="LKE79" s="677"/>
      <c r="LKF79" s="677"/>
      <c r="LKG79" s="677"/>
      <c r="LKH79" s="677"/>
      <c r="LKI79" s="677"/>
      <c r="LKJ79" s="677"/>
      <c r="LKK79" s="677"/>
      <c r="LKL79" s="677"/>
      <c r="LKM79" s="677"/>
      <c r="LKN79" s="677"/>
      <c r="LKO79" s="677"/>
      <c r="LKP79" s="677"/>
      <c r="LKQ79" s="677"/>
      <c r="LKR79" s="677"/>
      <c r="LKS79" s="677"/>
      <c r="LKT79" s="677"/>
      <c r="LKU79" s="677"/>
      <c r="LKV79" s="677"/>
      <c r="LKW79" s="677"/>
      <c r="LKX79" s="677"/>
      <c r="LKY79" s="677"/>
      <c r="LKZ79" s="677"/>
      <c r="LLA79" s="677"/>
      <c r="LLB79" s="677"/>
      <c r="LLC79" s="677"/>
      <c r="LLD79" s="677"/>
      <c r="LLE79" s="677"/>
      <c r="LLF79" s="677"/>
      <c r="LLG79" s="677"/>
      <c r="LLH79" s="677"/>
      <c r="LLI79" s="677"/>
      <c r="LLJ79" s="677"/>
      <c r="LLK79" s="677"/>
      <c r="LLL79" s="677"/>
      <c r="LLM79" s="677"/>
      <c r="LLN79" s="677"/>
      <c r="LLO79" s="677"/>
      <c r="LLP79" s="677"/>
      <c r="LLQ79" s="677"/>
      <c r="LLR79" s="677"/>
      <c r="LLS79" s="677"/>
      <c r="LLT79" s="677"/>
      <c r="LLU79" s="677"/>
      <c r="LLV79" s="677"/>
      <c r="LLW79" s="677"/>
      <c r="LLX79" s="677"/>
      <c r="LLY79" s="677"/>
      <c r="LLZ79" s="677"/>
      <c r="LMA79" s="677"/>
      <c r="LMB79" s="677"/>
      <c r="LMC79" s="677"/>
      <c r="LMD79" s="677"/>
      <c r="LME79" s="677"/>
      <c r="LMF79" s="677"/>
      <c r="LMG79" s="677"/>
      <c r="LMH79" s="677"/>
      <c r="LMI79" s="677"/>
      <c r="LMJ79" s="677"/>
      <c r="LMK79" s="677"/>
      <c r="LML79" s="677"/>
      <c r="LMM79" s="677"/>
      <c r="LMN79" s="677"/>
      <c r="LMO79" s="677"/>
      <c r="LMP79" s="677"/>
      <c r="LMQ79" s="677"/>
      <c r="LMR79" s="677"/>
      <c r="LMS79" s="677"/>
      <c r="LMT79" s="677"/>
      <c r="LMU79" s="677"/>
      <c r="LMV79" s="677"/>
      <c r="LMW79" s="677"/>
      <c r="LMX79" s="677"/>
      <c r="LMY79" s="677"/>
      <c r="LMZ79" s="677"/>
      <c r="LNA79" s="677"/>
      <c r="LNB79" s="677"/>
      <c r="LNC79" s="677"/>
      <c r="LND79" s="677"/>
      <c r="LNE79" s="677"/>
      <c r="LNF79" s="677"/>
      <c r="LNG79" s="677"/>
      <c r="LNH79" s="677"/>
      <c r="LNI79" s="677"/>
      <c r="LNJ79" s="677"/>
      <c r="LNK79" s="677"/>
      <c r="LNL79" s="677"/>
      <c r="LNM79" s="677"/>
      <c r="LNN79" s="677"/>
      <c r="LNO79" s="677"/>
      <c r="LNP79" s="677"/>
      <c r="LNQ79" s="677"/>
      <c r="LNR79" s="677"/>
      <c r="LNS79" s="677"/>
      <c r="LNT79" s="677"/>
      <c r="LNU79" s="677"/>
      <c r="LNV79" s="677"/>
      <c r="LNW79" s="677"/>
      <c r="LNX79" s="677"/>
      <c r="LNY79" s="677"/>
      <c r="LNZ79" s="677"/>
      <c r="LOA79" s="677"/>
      <c r="LOB79" s="677"/>
      <c r="LOC79" s="677"/>
      <c r="LOD79" s="677"/>
      <c r="LOE79" s="677"/>
      <c r="LOF79" s="677"/>
      <c r="LOG79" s="677"/>
      <c r="LOH79" s="677"/>
      <c r="LOI79" s="677"/>
      <c r="LOJ79" s="677"/>
      <c r="LOK79" s="677"/>
      <c r="LOL79" s="677"/>
      <c r="LOM79" s="677"/>
      <c r="LON79" s="677"/>
      <c r="LOO79" s="677"/>
      <c r="LOP79" s="677"/>
      <c r="LOQ79" s="677"/>
      <c r="LOR79" s="677"/>
      <c r="LOS79" s="677"/>
      <c r="LOT79" s="677"/>
      <c r="LOU79" s="677"/>
      <c r="LOV79" s="677"/>
      <c r="LOW79" s="677"/>
      <c r="LOX79" s="677"/>
      <c r="LOY79" s="677"/>
      <c r="LOZ79" s="677"/>
      <c r="LPA79" s="677"/>
      <c r="LPB79" s="677"/>
      <c r="LPC79" s="677"/>
      <c r="LPD79" s="677"/>
      <c r="LPE79" s="677"/>
      <c r="LPF79" s="677"/>
      <c r="LPG79" s="677"/>
      <c r="LPH79" s="677"/>
      <c r="LPI79" s="677"/>
      <c r="LPJ79" s="677"/>
      <c r="LPK79" s="677"/>
      <c r="LPL79" s="677"/>
      <c r="LPM79" s="677"/>
      <c r="LPN79" s="677"/>
      <c r="LPO79" s="677"/>
      <c r="LPP79" s="677"/>
      <c r="LPQ79" s="677"/>
      <c r="LPR79" s="677"/>
      <c r="LPS79" s="677"/>
      <c r="LPT79" s="677"/>
      <c r="LPU79" s="677"/>
      <c r="LPV79" s="677"/>
      <c r="LPW79" s="677"/>
      <c r="LPX79" s="677"/>
      <c r="LPY79" s="677"/>
      <c r="LPZ79" s="677"/>
      <c r="LQA79" s="677"/>
      <c r="LQB79" s="677"/>
      <c r="LQC79" s="677"/>
      <c r="LQD79" s="677"/>
      <c r="LQE79" s="677"/>
      <c r="LQF79" s="677"/>
      <c r="LQG79" s="677"/>
      <c r="LQH79" s="677"/>
      <c r="LQI79" s="677"/>
      <c r="LQJ79" s="677"/>
      <c r="LQK79" s="677"/>
      <c r="LQL79" s="677"/>
      <c r="LQM79" s="677"/>
      <c r="LQN79" s="677"/>
      <c r="LQO79" s="677"/>
      <c r="LQP79" s="677"/>
      <c r="LQQ79" s="677"/>
      <c r="LQR79" s="677"/>
      <c r="LQS79" s="677"/>
      <c r="LQT79" s="677"/>
      <c r="LQU79" s="677"/>
      <c r="LQV79" s="677"/>
      <c r="LQW79" s="677"/>
      <c r="LQX79" s="677"/>
      <c r="LQY79" s="677"/>
      <c r="LQZ79" s="677"/>
      <c r="LRA79" s="677"/>
      <c r="LRB79" s="677"/>
      <c r="LRC79" s="677"/>
      <c r="LRD79" s="677"/>
      <c r="LRE79" s="677"/>
      <c r="LRF79" s="677"/>
      <c r="LRG79" s="677"/>
      <c r="LRH79" s="677"/>
      <c r="LRI79" s="677"/>
      <c r="LRJ79" s="677"/>
      <c r="LRK79" s="677"/>
      <c r="LRL79" s="677"/>
      <c r="LRM79" s="677"/>
      <c r="LRN79" s="677"/>
      <c r="LRO79" s="677"/>
      <c r="LRP79" s="677"/>
      <c r="LRQ79" s="677"/>
      <c r="LRR79" s="677"/>
      <c r="LRS79" s="677"/>
      <c r="LRT79" s="677"/>
      <c r="LRU79" s="677"/>
      <c r="LRV79" s="677"/>
      <c r="LRW79" s="677"/>
      <c r="LRX79" s="677"/>
      <c r="LRY79" s="677"/>
      <c r="LRZ79" s="677"/>
      <c r="LSA79" s="677"/>
      <c r="LSB79" s="677"/>
      <c r="LSC79" s="677"/>
      <c r="LSD79" s="677"/>
      <c r="LSE79" s="677"/>
      <c r="LSF79" s="677"/>
      <c r="LSG79" s="677"/>
      <c r="LSH79" s="677"/>
      <c r="LSI79" s="677"/>
      <c r="LSJ79" s="677"/>
      <c r="LSK79" s="677"/>
      <c r="LSL79" s="677"/>
      <c r="LSM79" s="677"/>
      <c r="LSN79" s="677"/>
      <c r="LSO79" s="677"/>
      <c r="LSP79" s="677"/>
      <c r="LSQ79" s="677"/>
      <c r="LSR79" s="677"/>
      <c r="LSS79" s="677"/>
      <c r="LST79" s="677"/>
      <c r="LSU79" s="677"/>
      <c r="LSV79" s="677"/>
      <c r="LSW79" s="677"/>
      <c r="LSX79" s="677"/>
      <c r="LSY79" s="677"/>
      <c r="LSZ79" s="677"/>
      <c r="LTA79" s="677"/>
      <c r="LTB79" s="677"/>
      <c r="LTC79" s="677"/>
      <c r="LTD79" s="677"/>
      <c r="LTE79" s="677"/>
      <c r="LTF79" s="677"/>
      <c r="LTG79" s="677"/>
      <c r="LTH79" s="677"/>
      <c r="LTI79" s="677"/>
      <c r="LTJ79" s="677"/>
      <c r="LTK79" s="677"/>
      <c r="LTL79" s="677"/>
      <c r="LTM79" s="677"/>
      <c r="LTN79" s="677"/>
      <c r="LTO79" s="677"/>
      <c r="LTP79" s="677"/>
      <c r="LTQ79" s="677"/>
      <c r="LTR79" s="677"/>
      <c r="LTS79" s="677"/>
      <c r="LTT79" s="677"/>
      <c r="LTU79" s="677"/>
      <c r="LTV79" s="677"/>
      <c r="LTW79" s="677"/>
      <c r="LTX79" s="677"/>
      <c r="LTY79" s="677"/>
      <c r="LTZ79" s="677"/>
      <c r="LUA79" s="677"/>
      <c r="LUB79" s="677"/>
      <c r="LUC79" s="677"/>
      <c r="LUD79" s="677"/>
      <c r="LUE79" s="677"/>
      <c r="LUF79" s="677"/>
      <c r="LUG79" s="677"/>
      <c r="LUH79" s="677"/>
      <c r="LUI79" s="677"/>
      <c r="LUJ79" s="677"/>
      <c r="LUK79" s="677"/>
      <c r="LUL79" s="677"/>
      <c r="LUM79" s="677"/>
      <c r="LUN79" s="677"/>
      <c r="LUO79" s="677"/>
      <c r="LUP79" s="677"/>
      <c r="LUQ79" s="677"/>
      <c r="LUR79" s="677"/>
      <c r="LUS79" s="677"/>
      <c r="LUT79" s="677"/>
      <c r="LUU79" s="677"/>
      <c r="LUV79" s="677"/>
      <c r="LUW79" s="677"/>
      <c r="LUX79" s="677"/>
      <c r="LUY79" s="677"/>
      <c r="LUZ79" s="677"/>
      <c r="LVA79" s="677"/>
      <c r="LVB79" s="677"/>
      <c r="LVC79" s="677"/>
      <c r="LVD79" s="677"/>
      <c r="LVE79" s="677"/>
      <c r="LVF79" s="677"/>
      <c r="LVG79" s="677"/>
      <c r="LVH79" s="677"/>
      <c r="LVI79" s="677"/>
      <c r="LVJ79" s="677"/>
      <c r="LVK79" s="677"/>
      <c r="LVL79" s="677"/>
      <c r="LVM79" s="677"/>
      <c r="LVN79" s="677"/>
      <c r="LVO79" s="677"/>
      <c r="LVP79" s="677"/>
      <c r="LVQ79" s="677"/>
      <c r="LVR79" s="677"/>
      <c r="LVS79" s="677"/>
      <c r="LVT79" s="677"/>
      <c r="LVU79" s="677"/>
      <c r="LVV79" s="677"/>
      <c r="LVW79" s="677"/>
      <c r="LVX79" s="677"/>
      <c r="LVY79" s="677"/>
      <c r="LVZ79" s="677"/>
      <c r="LWA79" s="677"/>
      <c r="LWB79" s="677"/>
      <c r="LWC79" s="677"/>
      <c r="LWD79" s="677"/>
      <c r="LWE79" s="677"/>
      <c r="LWF79" s="677"/>
      <c r="LWG79" s="677"/>
      <c r="LWH79" s="677"/>
      <c r="LWI79" s="677"/>
      <c r="LWJ79" s="677"/>
      <c r="LWK79" s="677"/>
      <c r="LWL79" s="677"/>
      <c r="LWM79" s="677"/>
      <c r="LWN79" s="677"/>
      <c r="LWO79" s="677"/>
      <c r="LWP79" s="677"/>
      <c r="LWQ79" s="677"/>
      <c r="LWR79" s="677"/>
      <c r="LWS79" s="677"/>
      <c r="LWT79" s="677"/>
      <c r="LWU79" s="677"/>
      <c r="LWV79" s="677"/>
      <c r="LWW79" s="677"/>
      <c r="LWX79" s="677"/>
      <c r="LWY79" s="677"/>
      <c r="LWZ79" s="677"/>
      <c r="LXA79" s="677"/>
      <c r="LXB79" s="677"/>
      <c r="LXC79" s="677"/>
      <c r="LXD79" s="677"/>
      <c r="LXE79" s="677"/>
      <c r="LXF79" s="677"/>
      <c r="LXG79" s="677"/>
      <c r="LXH79" s="677"/>
      <c r="LXI79" s="677"/>
      <c r="LXJ79" s="677"/>
      <c r="LXK79" s="677"/>
      <c r="LXL79" s="677"/>
      <c r="LXM79" s="677"/>
      <c r="LXN79" s="677"/>
      <c r="LXO79" s="677"/>
      <c r="LXP79" s="677"/>
      <c r="LXQ79" s="677"/>
      <c r="LXR79" s="677"/>
      <c r="LXS79" s="677"/>
      <c r="LXT79" s="677"/>
      <c r="LXU79" s="677"/>
      <c r="LXV79" s="677"/>
      <c r="LXW79" s="677"/>
      <c r="LXX79" s="677"/>
      <c r="LXY79" s="677"/>
      <c r="LXZ79" s="677"/>
      <c r="LYA79" s="677"/>
      <c r="LYB79" s="677"/>
      <c r="LYC79" s="677"/>
      <c r="LYD79" s="677"/>
      <c r="LYE79" s="677"/>
      <c r="LYF79" s="677"/>
      <c r="LYG79" s="677"/>
      <c r="LYH79" s="677"/>
      <c r="LYI79" s="677"/>
      <c r="LYJ79" s="677"/>
      <c r="LYK79" s="677"/>
      <c r="LYL79" s="677"/>
      <c r="LYM79" s="677"/>
      <c r="LYN79" s="677"/>
      <c r="LYO79" s="677"/>
      <c r="LYP79" s="677"/>
      <c r="LYQ79" s="677"/>
      <c r="LYR79" s="677"/>
      <c r="LYS79" s="677"/>
      <c r="LYT79" s="677"/>
      <c r="LYU79" s="677"/>
      <c r="LYV79" s="677"/>
      <c r="LYW79" s="677"/>
      <c r="LYX79" s="677"/>
      <c r="LYY79" s="677"/>
      <c r="LYZ79" s="677"/>
      <c r="LZA79" s="677"/>
      <c r="LZB79" s="677"/>
      <c r="LZC79" s="677"/>
      <c r="LZD79" s="677"/>
      <c r="LZE79" s="677"/>
      <c r="LZF79" s="677"/>
      <c r="LZG79" s="677"/>
      <c r="LZH79" s="677"/>
      <c r="LZI79" s="677"/>
      <c r="LZJ79" s="677"/>
      <c r="LZK79" s="677"/>
      <c r="LZL79" s="677"/>
      <c r="LZM79" s="677"/>
      <c r="LZN79" s="677"/>
      <c r="LZO79" s="677"/>
      <c r="LZP79" s="677"/>
      <c r="LZQ79" s="677"/>
      <c r="LZR79" s="677"/>
      <c r="LZS79" s="677"/>
      <c r="LZT79" s="677"/>
      <c r="LZU79" s="677"/>
      <c r="LZV79" s="677"/>
      <c r="LZW79" s="677"/>
      <c r="LZX79" s="677"/>
      <c r="LZY79" s="677"/>
      <c r="LZZ79" s="677"/>
      <c r="MAA79" s="677"/>
      <c r="MAB79" s="677"/>
      <c r="MAC79" s="677"/>
      <c r="MAD79" s="677"/>
      <c r="MAE79" s="677"/>
      <c r="MAF79" s="677"/>
      <c r="MAG79" s="677"/>
      <c r="MAH79" s="677"/>
      <c r="MAI79" s="677"/>
      <c r="MAJ79" s="677"/>
      <c r="MAK79" s="677"/>
      <c r="MAL79" s="677"/>
      <c r="MAM79" s="677"/>
      <c r="MAN79" s="677"/>
      <c r="MAO79" s="677"/>
      <c r="MAP79" s="677"/>
      <c r="MAQ79" s="677"/>
      <c r="MAR79" s="677"/>
      <c r="MAS79" s="677"/>
      <c r="MAT79" s="677"/>
      <c r="MAU79" s="677"/>
      <c r="MAV79" s="677"/>
      <c r="MAW79" s="677"/>
      <c r="MAX79" s="677"/>
      <c r="MAY79" s="677"/>
      <c r="MAZ79" s="677"/>
      <c r="MBA79" s="677"/>
      <c r="MBB79" s="677"/>
      <c r="MBC79" s="677"/>
      <c r="MBD79" s="677"/>
      <c r="MBE79" s="677"/>
      <c r="MBF79" s="677"/>
      <c r="MBG79" s="677"/>
      <c r="MBH79" s="677"/>
      <c r="MBI79" s="677"/>
      <c r="MBJ79" s="677"/>
      <c r="MBK79" s="677"/>
      <c r="MBL79" s="677"/>
      <c r="MBM79" s="677"/>
      <c r="MBN79" s="677"/>
      <c r="MBO79" s="677"/>
      <c r="MBP79" s="677"/>
      <c r="MBQ79" s="677"/>
      <c r="MBR79" s="677"/>
      <c r="MBS79" s="677"/>
      <c r="MBT79" s="677"/>
      <c r="MBU79" s="677"/>
      <c r="MBV79" s="677"/>
      <c r="MBW79" s="677"/>
      <c r="MBX79" s="677"/>
      <c r="MBY79" s="677"/>
      <c r="MBZ79" s="677"/>
      <c r="MCA79" s="677"/>
      <c r="MCB79" s="677"/>
      <c r="MCC79" s="677"/>
      <c r="MCD79" s="677"/>
      <c r="MCE79" s="677"/>
      <c r="MCF79" s="677"/>
      <c r="MCG79" s="677"/>
      <c r="MCH79" s="677"/>
      <c r="MCI79" s="677"/>
      <c r="MCJ79" s="677"/>
      <c r="MCK79" s="677"/>
      <c r="MCL79" s="677"/>
      <c r="MCM79" s="677"/>
      <c r="MCN79" s="677"/>
      <c r="MCO79" s="677"/>
      <c r="MCP79" s="677"/>
      <c r="MCQ79" s="677"/>
      <c r="MCR79" s="677"/>
      <c r="MCS79" s="677"/>
      <c r="MCT79" s="677"/>
      <c r="MCU79" s="677"/>
      <c r="MCV79" s="677"/>
      <c r="MCW79" s="677"/>
      <c r="MCX79" s="677"/>
      <c r="MCY79" s="677"/>
      <c r="MCZ79" s="677"/>
      <c r="MDA79" s="677"/>
      <c r="MDB79" s="677"/>
      <c r="MDC79" s="677"/>
      <c r="MDD79" s="677"/>
      <c r="MDE79" s="677"/>
      <c r="MDF79" s="677"/>
      <c r="MDG79" s="677"/>
      <c r="MDH79" s="677"/>
      <c r="MDI79" s="677"/>
      <c r="MDJ79" s="677"/>
      <c r="MDK79" s="677"/>
      <c r="MDL79" s="677"/>
      <c r="MDM79" s="677"/>
      <c r="MDN79" s="677"/>
      <c r="MDO79" s="677"/>
      <c r="MDP79" s="677"/>
      <c r="MDQ79" s="677"/>
      <c r="MDR79" s="677"/>
      <c r="MDS79" s="677"/>
      <c r="MDT79" s="677"/>
      <c r="MDU79" s="677"/>
      <c r="MDV79" s="677"/>
      <c r="MDW79" s="677"/>
      <c r="MDX79" s="677"/>
      <c r="MDY79" s="677"/>
      <c r="MDZ79" s="677"/>
      <c r="MEA79" s="677"/>
      <c r="MEB79" s="677"/>
      <c r="MEC79" s="677"/>
      <c r="MED79" s="677"/>
      <c r="MEE79" s="677"/>
      <c r="MEF79" s="677"/>
      <c r="MEG79" s="677"/>
      <c r="MEH79" s="677"/>
      <c r="MEI79" s="677"/>
      <c r="MEJ79" s="677"/>
      <c r="MEK79" s="677"/>
      <c r="MEL79" s="677"/>
      <c r="MEM79" s="677"/>
      <c r="MEN79" s="677"/>
      <c r="MEO79" s="677"/>
      <c r="MEP79" s="677"/>
      <c r="MEQ79" s="677"/>
      <c r="MER79" s="677"/>
      <c r="MES79" s="677"/>
      <c r="MET79" s="677"/>
      <c r="MEU79" s="677"/>
      <c r="MEV79" s="677"/>
      <c r="MEW79" s="677"/>
      <c r="MEX79" s="677"/>
      <c r="MEY79" s="677"/>
      <c r="MEZ79" s="677"/>
      <c r="MFA79" s="677"/>
      <c r="MFB79" s="677"/>
      <c r="MFC79" s="677"/>
      <c r="MFD79" s="677"/>
      <c r="MFE79" s="677"/>
      <c r="MFF79" s="677"/>
      <c r="MFG79" s="677"/>
      <c r="MFH79" s="677"/>
      <c r="MFI79" s="677"/>
      <c r="MFJ79" s="677"/>
      <c r="MFK79" s="677"/>
      <c r="MFL79" s="677"/>
      <c r="MFM79" s="677"/>
      <c r="MFN79" s="677"/>
      <c r="MFO79" s="677"/>
      <c r="MFP79" s="677"/>
      <c r="MFQ79" s="677"/>
      <c r="MFR79" s="677"/>
      <c r="MFS79" s="677"/>
      <c r="MFT79" s="677"/>
      <c r="MFU79" s="677"/>
      <c r="MFV79" s="677"/>
      <c r="MFW79" s="677"/>
      <c r="MFX79" s="677"/>
      <c r="MFY79" s="677"/>
      <c r="MFZ79" s="677"/>
      <c r="MGA79" s="677"/>
      <c r="MGB79" s="677"/>
      <c r="MGC79" s="677"/>
      <c r="MGD79" s="677"/>
      <c r="MGE79" s="677"/>
      <c r="MGF79" s="677"/>
      <c r="MGG79" s="677"/>
      <c r="MGH79" s="677"/>
      <c r="MGI79" s="677"/>
      <c r="MGJ79" s="677"/>
      <c r="MGK79" s="677"/>
      <c r="MGL79" s="677"/>
      <c r="MGM79" s="677"/>
      <c r="MGN79" s="677"/>
      <c r="MGO79" s="677"/>
      <c r="MGP79" s="677"/>
      <c r="MGQ79" s="677"/>
      <c r="MGR79" s="677"/>
      <c r="MGS79" s="677"/>
      <c r="MGT79" s="677"/>
      <c r="MGU79" s="677"/>
      <c r="MGV79" s="677"/>
      <c r="MGW79" s="677"/>
      <c r="MGX79" s="677"/>
      <c r="MGY79" s="677"/>
      <c r="MGZ79" s="677"/>
      <c r="MHA79" s="677"/>
      <c r="MHB79" s="677"/>
      <c r="MHC79" s="677"/>
      <c r="MHD79" s="677"/>
      <c r="MHE79" s="677"/>
      <c r="MHF79" s="677"/>
      <c r="MHG79" s="677"/>
      <c r="MHH79" s="677"/>
      <c r="MHI79" s="677"/>
      <c r="MHJ79" s="677"/>
      <c r="MHK79" s="677"/>
      <c r="MHL79" s="677"/>
      <c r="MHM79" s="677"/>
      <c r="MHN79" s="677"/>
      <c r="MHO79" s="677"/>
      <c r="MHP79" s="677"/>
      <c r="MHQ79" s="677"/>
      <c r="MHR79" s="677"/>
      <c r="MHS79" s="677"/>
      <c r="MHT79" s="677"/>
      <c r="MHU79" s="677"/>
      <c r="MHV79" s="677"/>
      <c r="MHW79" s="677"/>
      <c r="MHX79" s="677"/>
      <c r="MHY79" s="677"/>
      <c r="MHZ79" s="677"/>
      <c r="MIA79" s="677"/>
      <c r="MIB79" s="677"/>
      <c r="MIC79" s="677"/>
      <c r="MID79" s="677"/>
      <c r="MIE79" s="677"/>
      <c r="MIF79" s="677"/>
      <c r="MIG79" s="677"/>
      <c r="MIH79" s="677"/>
      <c r="MII79" s="677"/>
      <c r="MIJ79" s="677"/>
      <c r="MIK79" s="677"/>
      <c r="MIL79" s="677"/>
      <c r="MIM79" s="677"/>
      <c r="MIN79" s="677"/>
      <c r="MIO79" s="677"/>
      <c r="MIP79" s="677"/>
      <c r="MIQ79" s="677"/>
      <c r="MIR79" s="677"/>
      <c r="MIS79" s="677"/>
      <c r="MIT79" s="677"/>
      <c r="MIU79" s="677"/>
      <c r="MIV79" s="677"/>
      <c r="MIW79" s="677"/>
      <c r="MIX79" s="677"/>
      <c r="MIY79" s="677"/>
      <c r="MIZ79" s="677"/>
      <c r="MJA79" s="677"/>
      <c r="MJB79" s="677"/>
      <c r="MJC79" s="677"/>
      <c r="MJD79" s="677"/>
      <c r="MJE79" s="677"/>
      <c r="MJF79" s="677"/>
      <c r="MJG79" s="677"/>
      <c r="MJH79" s="677"/>
      <c r="MJI79" s="677"/>
      <c r="MJJ79" s="677"/>
      <c r="MJK79" s="677"/>
      <c r="MJL79" s="677"/>
      <c r="MJM79" s="677"/>
      <c r="MJN79" s="677"/>
      <c r="MJO79" s="677"/>
      <c r="MJP79" s="677"/>
      <c r="MJQ79" s="677"/>
      <c r="MJR79" s="677"/>
      <c r="MJS79" s="677"/>
      <c r="MJT79" s="677"/>
      <c r="MJU79" s="677"/>
      <c r="MJV79" s="677"/>
      <c r="MJW79" s="677"/>
      <c r="MJX79" s="677"/>
      <c r="MJY79" s="677"/>
      <c r="MJZ79" s="677"/>
      <c r="MKA79" s="677"/>
      <c r="MKB79" s="677"/>
      <c r="MKC79" s="677"/>
      <c r="MKD79" s="677"/>
      <c r="MKE79" s="677"/>
      <c r="MKF79" s="677"/>
      <c r="MKG79" s="677"/>
      <c r="MKH79" s="677"/>
      <c r="MKI79" s="677"/>
      <c r="MKJ79" s="677"/>
      <c r="MKK79" s="677"/>
      <c r="MKL79" s="677"/>
      <c r="MKM79" s="677"/>
      <c r="MKN79" s="677"/>
      <c r="MKO79" s="677"/>
      <c r="MKP79" s="677"/>
      <c r="MKQ79" s="677"/>
      <c r="MKR79" s="677"/>
      <c r="MKS79" s="677"/>
      <c r="MKT79" s="677"/>
      <c r="MKU79" s="677"/>
      <c r="MKV79" s="677"/>
      <c r="MKW79" s="677"/>
      <c r="MKX79" s="677"/>
      <c r="MKY79" s="677"/>
      <c r="MKZ79" s="677"/>
      <c r="MLA79" s="677"/>
      <c r="MLB79" s="677"/>
      <c r="MLC79" s="677"/>
      <c r="MLD79" s="677"/>
      <c r="MLE79" s="677"/>
      <c r="MLF79" s="677"/>
      <c r="MLG79" s="677"/>
      <c r="MLH79" s="677"/>
      <c r="MLI79" s="677"/>
      <c r="MLJ79" s="677"/>
      <c r="MLK79" s="677"/>
      <c r="MLL79" s="677"/>
      <c r="MLM79" s="677"/>
      <c r="MLN79" s="677"/>
      <c r="MLO79" s="677"/>
      <c r="MLP79" s="677"/>
      <c r="MLQ79" s="677"/>
      <c r="MLR79" s="677"/>
      <c r="MLS79" s="677"/>
      <c r="MLT79" s="677"/>
      <c r="MLU79" s="677"/>
      <c r="MLV79" s="677"/>
      <c r="MLW79" s="677"/>
      <c r="MLX79" s="677"/>
      <c r="MLY79" s="677"/>
      <c r="MLZ79" s="677"/>
      <c r="MMA79" s="677"/>
      <c r="MMB79" s="677"/>
      <c r="MMC79" s="677"/>
      <c r="MMD79" s="677"/>
      <c r="MME79" s="677"/>
      <c r="MMF79" s="677"/>
      <c r="MMG79" s="677"/>
      <c r="MMH79" s="677"/>
      <c r="MMI79" s="677"/>
      <c r="MMJ79" s="677"/>
      <c r="MMK79" s="677"/>
      <c r="MML79" s="677"/>
      <c r="MMM79" s="677"/>
      <c r="MMN79" s="677"/>
      <c r="MMO79" s="677"/>
      <c r="MMP79" s="677"/>
      <c r="MMQ79" s="677"/>
      <c r="MMR79" s="677"/>
      <c r="MMS79" s="677"/>
      <c r="MMT79" s="677"/>
      <c r="MMU79" s="677"/>
      <c r="MMV79" s="677"/>
      <c r="MMW79" s="677"/>
      <c r="MMX79" s="677"/>
      <c r="MMY79" s="677"/>
      <c r="MMZ79" s="677"/>
      <c r="MNA79" s="677"/>
      <c r="MNB79" s="677"/>
      <c r="MNC79" s="677"/>
      <c r="MND79" s="677"/>
      <c r="MNE79" s="677"/>
      <c r="MNF79" s="677"/>
      <c r="MNG79" s="677"/>
      <c r="MNH79" s="677"/>
      <c r="MNI79" s="677"/>
      <c r="MNJ79" s="677"/>
      <c r="MNK79" s="677"/>
      <c r="MNL79" s="677"/>
      <c r="MNM79" s="677"/>
      <c r="MNN79" s="677"/>
      <c r="MNO79" s="677"/>
      <c r="MNP79" s="677"/>
      <c r="MNQ79" s="677"/>
      <c r="MNR79" s="677"/>
      <c r="MNS79" s="677"/>
      <c r="MNT79" s="677"/>
      <c r="MNU79" s="677"/>
      <c r="MNV79" s="677"/>
      <c r="MNW79" s="677"/>
      <c r="MNX79" s="677"/>
      <c r="MNY79" s="677"/>
      <c r="MNZ79" s="677"/>
      <c r="MOA79" s="677"/>
      <c r="MOB79" s="677"/>
      <c r="MOC79" s="677"/>
      <c r="MOD79" s="677"/>
      <c r="MOE79" s="677"/>
      <c r="MOF79" s="677"/>
      <c r="MOG79" s="677"/>
      <c r="MOH79" s="677"/>
      <c r="MOI79" s="677"/>
      <c r="MOJ79" s="677"/>
      <c r="MOK79" s="677"/>
      <c r="MOL79" s="677"/>
      <c r="MOM79" s="677"/>
      <c r="MON79" s="677"/>
      <c r="MOO79" s="677"/>
      <c r="MOP79" s="677"/>
      <c r="MOQ79" s="677"/>
      <c r="MOR79" s="677"/>
      <c r="MOS79" s="677"/>
      <c r="MOT79" s="677"/>
      <c r="MOU79" s="677"/>
      <c r="MOV79" s="677"/>
      <c r="MOW79" s="677"/>
      <c r="MOX79" s="677"/>
      <c r="MOY79" s="677"/>
      <c r="MOZ79" s="677"/>
      <c r="MPA79" s="677"/>
      <c r="MPB79" s="677"/>
      <c r="MPC79" s="677"/>
      <c r="MPD79" s="677"/>
      <c r="MPE79" s="677"/>
      <c r="MPF79" s="677"/>
      <c r="MPG79" s="677"/>
      <c r="MPH79" s="677"/>
      <c r="MPI79" s="677"/>
      <c r="MPJ79" s="677"/>
      <c r="MPK79" s="677"/>
      <c r="MPL79" s="677"/>
      <c r="MPM79" s="677"/>
      <c r="MPN79" s="677"/>
      <c r="MPO79" s="677"/>
      <c r="MPP79" s="677"/>
      <c r="MPQ79" s="677"/>
      <c r="MPR79" s="677"/>
      <c r="MPS79" s="677"/>
      <c r="MPT79" s="677"/>
      <c r="MPU79" s="677"/>
      <c r="MPV79" s="677"/>
      <c r="MPW79" s="677"/>
      <c r="MPX79" s="677"/>
      <c r="MPY79" s="677"/>
      <c r="MPZ79" s="677"/>
      <c r="MQA79" s="677"/>
      <c r="MQB79" s="677"/>
      <c r="MQC79" s="677"/>
      <c r="MQD79" s="677"/>
      <c r="MQE79" s="677"/>
      <c r="MQF79" s="677"/>
      <c r="MQG79" s="677"/>
      <c r="MQH79" s="677"/>
      <c r="MQI79" s="677"/>
      <c r="MQJ79" s="677"/>
      <c r="MQK79" s="677"/>
      <c r="MQL79" s="677"/>
      <c r="MQM79" s="677"/>
      <c r="MQN79" s="677"/>
      <c r="MQO79" s="677"/>
      <c r="MQP79" s="677"/>
      <c r="MQQ79" s="677"/>
      <c r="MQR79" s="677"/>
      <c r="MQS79" s="677"/>
      <c r="MQT79" s="677"/>
      <c r="MQU79" s="677"/>
      <c r="MQV79" s="677"/>
      <c r="MQW79" s="677"/>
      <c r="MQX79" s="677"/>
      <c r="MQY79" s="677"/>
      <c r="MQZ79" s="677"/>
      <c r="MRA79" s="677"/>
      <c r="MRB79" s="677"/>
      <c r="MRC79" s="677"/>
      <c r="MRD79" s="677"/>
      <c r="MRE79" s="677"/>
      <c r="MRF79" s="677"/>
      <c r="MRG79" s="677"/>
      <c r="MRH79" s="677"/>
      <c r="MRI79" s="677"/>
      <c r="MRJ79" s="677"/>
      <c r="MRK79" s="677"/>
      <c r="MRL79" s="677"/>
      <c r="MRM79" s="677"/>
      <c r="MRN79" s="677"/>
      <c r="MRO79" s="677"/>
      <c r="MRP79" s="677"/>
      <c r="MRQ79" s="677"/>
      <c r="MRR79" s="677"/>
      <c r="MRS79" s="677"/>
      <c r="MRT79" s="677"/>
      <c r="MRU79" s="677"/>
      <c r="MRV79" s="677"/>
      <c r="MRW79" s="677"/>
      <c r="MRX79" s="677"/>
      <c r="MRY79" s="677"/>
      <c r="MRZ79" s="677"/>
      <c r="MSA79" s="677"/>
      <c r="MSB79" s="677"/>
      <c r="MSC79" s="677"/>
      <c r="MSD79" s="677"/>
      <c r="MSE79" s="677"/>
      <c r="MSF79" s="677"/>
      <c r="MSG79" s="677"/>
      <c r="MSH79" s="677"/>
      <c r="MSI79" s="677"/>
      <c r="MSJ79" s="677"/>
      <c r="MSK79" s="677"/>
      <c r="MSL79" s="677"/>
      <c r="MSM79" s="677"/>
      <c r="MSN79" s="677"/>
      <c r="MSO79" s="677"/>
      <c r="MSP79" s="677"/>
      <c r="MSQ79" s="677"/>
      <c r="MSR79" s="677"/>
      <c r="MSS79" s="677"/>
      <c r="MST79" s="677"/>
      <c r="MSU79" s="677"/>
      <c r="MSV79" s="677"/>
      <c r="MSW79" s="677"/>
      <c r="MSX79" s="677"/>
      <c r="MSY79" s="677"/>
      <c r="MSZ79" s="677"/>
      <c r="MTA79" s="677"/>
      <c r="MTB79" s="677"/>
      <c r="MTC79" s="677"/>
      <c r="MTD79" s="677"/>
      <c r="MTE79" s="677"/>
      <c r="MTF79" s="677"/>
      <c r="MTG79" s="677"/>
      <c r="MTH79" s="677"/>
      <c r="MTI79" s="677"/>
      <c r="MTJ79" s="677"/>
      <c r="MTK79" s="677"/>
      <c r="MTL79" s="677"/>
      <c r="MTM79" s="677"/>
      <c r="MTN79" s="677"/>
      <c r="MTO79" s="677"/>
      <c r="MTP79" s="677"/>
      <c r="MTQ79" s="677"/>
      <c r="MTR79" s="677"/>
      <c r="MTS79" s="677"/>
      <c r="MTT79" s="677"/>
      <c r="MTU79" s="677"/>
      <c r="MTV79" s="677"/>
      <c r="MTW79" s="677"/>
      <c r="MTX79" s="677"/>
      <c r="MTY79" s="677"/>
      <c r="MTZ79" s="677"/>
      <c r="MUA79" s="677"/>
      <c r="MUB79" s="677"/>
      <c r="MUC79" s="677"/>
      <c r="MUD79" s="677"/>
      <c r="MUE79" s="677"/>
      <c r="MUF79" s="677"/>
      <c r="MUG79" s="677"/>
      <c r="MUH79" s="677"/>
      <c r="MUI79" s="677"/>
      <c r="MUJ79" s="677"/>
      <c r="MUK79" s="677"/>
      <c r="MUL79" s="677"/>
      <c r="MUM79" s="677"/>
      <c r="MUN79" s="677"/>
      <c r="MUO79" s="677"/>
      <c r="MUP79" s="677"/>
      <c r="MUQ79" s="677"/>
      <c r="MUR79" s="677"/>
      <c r="MUS79" s="677"/>
      <c r="MUT79" s="677"/>
      <c r="MUU79" s="677"/>
      <c r="MUV79" s="677"/>
      <c r="MUW79" s="677"/>
      <c r="MUX79" s="677"/>
      <c r="MUY79" s="677"/>
      <c r="MUZ79" s="677"/>
      <c r="MVA79" s="677"/>
      <c r="MVB79" s="677"/>
      <c r="MVC79" s="677"/>
      <c r="MVD79" s="677"/>
      <c r="MVE79" s="677"/>
      <c r="MVF79" s="677"/>
      <c r="MVG79" s="677"/>
      <c r="MVH79" s="677"/>
      <c r="MVI79" s="677"/>
      <c r="MVJ79" s="677"/>
      <c r="MVK79" s="677"/>
      <c r="MVL79" s="677"/>
      <c r="MVM79" s="677"/>
      <c r="MVN79" s="677"/>
      <c r="MVO79" s="677"/>
      <c r="MVP79" s="677"/>
      <c r="MVQ79" s="677"/>
      <c r="MVR79" s="677"/>
      <c r="MVS79" s="677"/>
      <c r="MVT79" s="677"/>
      <c r="MVU79" s="677"/>
      <c r="MVV79" s="677"/>
      <c r="MVW79" s="677"/>
      <c r="MVX79" s="677"/>
      <c r="MVY79" s="677"/>
      <c r="MVZ79" s="677"/>
      <c r="MWA79" s="677"/>
      <c r="MWB79" s="677"/>
      <c r="MWC79" s="677"/>
      <c r="MWD79" s="677"/>
      <c r="MWE79" s="677"/>
      <c r="MWF79" s="677"/>
      <c r="MWG79" s="677"/>
      <c r="MWH79" s="677"/>
      <c r="MWI79" s="677"/>
      <c r="MWJ79" s="677"/>
      <c r="MWK79" s="677"/>
      <c r="MWL79" s="677"/>
      <c r="MWM79" s="677"/>
      <c r="MWN79" s="677"/>
      <c r="MWO79" s="677"/>
      <c r="MWP79" s="677"/>
      <c r="MWQ79" s="677"/>
      <c r="MWR79" s="677"/>
      <c r="MWS79" s="677"/>
      <c r="MWT79" s="677"/>
      <c r="MWU79" s="677"/>
      <c r="MWV79" s="677"/>
      <c r="MWW79" s="677"/>
      <c r="MWX79" s="677"/>
      <c r="MWY79" s="677"/>
      <c r="MWZ79" s="677"/>
      <c r="MXA79" s="677"/>
      <c r="MXB79" s="677"/>
      <c r="MXC79" s="677"/>
      <c r="MXD79" s="677"/>
      <c r="MXE79" s="677"/>
      <c r="MXF79" s="677"/>
      <c r="MXG79" s="677"/>
      <c r="MXH79" s="677"/>
      <c r="MXI79" s="677"/>
      <c r="MXJ79" s="677"/>
      <c r="MXK79" s="677"/>
      <c r="MXL79" s="677"/>
      <c r="MXM79" s="677"/>
      <c r="MXN79" s="677"/>
      <c r="MXO79" s="677"/>
      <c r="MXP79" s="677"/>
      <c r="MXQ79" s="677"/>
      <c r="MXR79" s="677"/>
      <c r="MXS79" s="677"/>
      <c r="MXT79" s="677"/>
      <c r="MXU79" s="677"/>
      <c r="MXV79" s="677"/>
      <c r="MXW79" s="677"/>
      <c r="MXX79" s="677"/>
      <c r="MXY79" s="677"/>
      <c r="MXZ79" s="677"/>
      <c r="MYA79" s="677"/>
      <c r="MYB79" s="677"/>
      <c r="MYC79" s="677"/>
      <c r="MYD79" s="677"/>
      <c r="MYE79" s="677"/>
      <c r="MYF79" s="677"/>
      <c r="MYG79" s="677"/>
      <c r="MYH79" s="677"/>
      <c r="MYI79" s="677"/>
      <c r="MYJ79" s="677"/>
      <c r="MYK79" s="677"/>
      <c r="MYL79" s="677"/>
      <c r="MYM79" s="677"/>
      <c r="MYN79" s="677"/>
      <c r="MYO79" s="677"/>
      <c r="MYP79" s="677"/>
      <c r="MYQ79" s="677"/>
      <c r="MYR79" s="677"/>
      <c r="MYS79" s="677"/>
      <c r="MYT79" s="677"/>
      <c r="MYU79" s="677"/>
      <c r="MYV79" s="677"/>
      <c r="MYW79" s="677"/>
      <c r="MYX79" s="677"/>
      <c r="MYY79" s="677"/>
      <c r="MYZ79" s="677"/>
      <c r="MZA79" s="677"/>
      <c r="MZB79" s="677"/>
      <c r="MZC79" s="677"/>
      <c r="MZD79" s="677"/>
      <c r="MZE79" s="677"/>
      <c r="MZF79" s="677"/>
      <c r="MZG79" s="677"/>
      <c r="MZH79" s="677"/>
      <c r="MZI79" s="677"/>
      <c r="MZJ79" s="677"/>
      <c r="MZK79" s="677"/>
      <c r="MZL79" s="677"/>
      <c r="MZM79" s="677"/>
      <c r="MZN79" s="677"/>
      <c r="MZO79" s="677"/>
      <c r="MZP79" s="677"/>
      <c r="MZQ79" s="677"/>
      <c r="MZR79" s="677"/>
      <c r="MZS79" s="677"/>
      <c r="MZT79" s="677"/>
      <c r="MZU79" s="677"/>
      <c r="MZV79" s="677"/>
      <c r="MZW79" s="677"/>
      <c r="MZX79" s="677"/>
      <c r="MZY79" s="677"/>
      <c r="MZZ79" s="677"/>
      <c r="NAA79" s="677"/>
      <c r="NAB79" s="677"/>
      <c r="NAC79" s="677"/>
      <c r="NAD79" s="677"/>
      <c r="NAE79" s="677"/>
      <c r="NAF79" s="677"/>
      <c r="NAG79" s="677"/>
      <c r="NAH79" s="677"/>
      <c r="NAI79" s="677"/>
      <c r="NAJ79" s="677"/>
      <c r="NAK79" s="677"/>
      <c r="NAL79" s="677"/>
      <c r="NAM79" s="677"/>
      <c r="NAN79" s="677"/>
      <c r="NAO79" s="677"/>
      <c r="NAP79" s="677"/>
      <c r="NAQ79" s="677"/>
      <c r="NAR79" s="677"/>
      <c r="NAS79" s="677"/>
      <c r="NAT79" s="677"/>
      <c r="NAU79" s="677"/>
      <c r="NAV79" s="677"/>
      <c r="NAW79" s="677"/>
      <c r="NAX79" s="677"/>
      <c r="NAY79" s="677"/>
      <c r="NAZ79" s="677"/>
      <c r="NBA79" s="677"/>
      <c r="NBB79" s="677"/>
      <c r="NBC79" s="677"/>
      <c r="NBD79" s="677"/>
      <c r="NBE79" s="677"/>
      <c r="NBF79" s="677"/>
      <c r="NBG79" s="677"/>
      <c r="NBH79" s="677"/>
      <c r="NBI79" s="677"/>
      <c r="NBJ79" s="677"/>
      <c r="NBK79" s="677"/>
      <c r="NBL79" s="677"/>
      <c r="NBM79" s="677"/>
      <c r="NBN79" s="677"/>
      <c r="NBO79" s="677"/>
      <c r="NBP79" s="677"/>
      <c r="NBQ79" s="677"/>
      <c r="NBR79" s="677"/>
      <c r="NBS79" s="677"/>
      <c r="NBT79" s="677"/>
      <c r="NBU79" s="677"/>
      <c r="NBV79" s="677"/>
      <c r="NBW79" s="677"/>
      <c r="NBX79" s="677"/>
      <c r="NBY79" s="677"/>
      <c r="NBZ79" s="677"/>
      <c r="NCA79" s="677"/>
      <c r="NCB79" s="677"/>
      <c r="NCC79" s="677"/>
      <c r="NCD79" s="677"/>
      <c r="NCE79" s="677"/>
      <c r="NCF79" s="677"/>
      <c r="NCG79" s="677"/>
      <c r="NCH79" s="677"/>
      <c r="NCI79" s="677"/>
      <c r="NCJ79" s="677"/>
      <c r="NCK79" s="677"/>
      <c r="NCL79" s="677"/>
      <c r="NCM79" s="677"/>
      <c r="NCN79" s="677"/>
      <c r="NCO79" s="677"/>
      <c r="NCP79" s="677"/>
      <c r="NCQ79" s="677"/>
      <c r="NCR79" s="677"/>
      <c r="NCS79" s="677"/>
      <c r="NCT79" s="677"/>
      <c r="NCU79" s="677"/>
      <c r="NCV79" s="677"/>
      <c r="NCW79" s="677"/>
      <c r="NCX79" s="677"/>
      <c r="NCY79" s="677"/>
      <c r="NCZ79" s="677"/>
      <c r="NDA79" s="677"/>
      <c r="NDB79" s="677"/>
      <c r="NDC79" s="677"/>
      <c r="NDD79" s="677"/>
      <c r="NDE79" s="677"/>
      <c r="NDF79" s="677"/>
      <c r="NDG79" s="677"/>
      <c r="NDH79" s="677"/>
      <c r="NDI79" s="677"/>
      <c r="NDJ79" s="677"/>
      <c r="NDK79" s="677"/>
      <c r="NDL79" s="677"/>
      <c r="NDM79" s="677"/>
      <c r="NDN79" s="677"/>
      <c r="NDO79" s="677"/>
      <c r="NDP79" s="677"/>
      <c r="NDQ79" s="677"/>
      <c r="NDR79" s="677"/>
      <c r="NDS79" s="677"/>
      <c r="NDT79" s="677"/>
      <c r="NDU79" s="677"/>
      <c r="NDV79" s="677"/>
      <c r="NDW79" s="677"/>
      <c r="NDX79" s="677"/>
      <c r="NDY79" s="677"/>
      <c r="NDZ79" s="677"/>
      <c r="NEA79" s="677"/>
      <c r="NEB79" s="677"/>
      <c r="NEC79" s="677"/>
      <c r="NED79" s="677"/>
      <c r="NEE79" s="677"/>
      <c r="NEF79" s="677"/>
      <c r="NEG79" s="677"/>
      <c r="NEH79" s="677"/>
      <c r="NEI79" s="677"/>
      <c r="NEJ79" s="677"/>
      <c r="NEK79" s="677"/>
      <c r="NEL79" s="677"/>
      <c r="NEM79" s="677"/>
      <c r="NEN79" s="677"/>
      <c r="NEO79" s="677"/>
      <c r="NEP79" s="677"/>
      <c r="NEQ79" s="677"/>
      <c r="NER79" s="677"/>
      <c r="NES79" s="677"/>
      <c r="NET79" s="677"/>
      <c r="NEU79" s="677"/>
      <c r="NEV79" s="677"/>
      <c r="NEW79" s="677"/>
      <c r="NEX79" s="677"/>
      <c r="NEY79" s="677"/>
      <c r="NEZ79" s="677"/>
      <c r="NFA79" s="677"/>
      <c r="NFB79" s="677"/>
      <c r="NFC79" s="677"/>
      <c r="NFD79" s="677"/>
      <c r="NFE79" s="677"/>
      <c r="NFF79" s="677"/>
      <c r="NFG79" s="677"/>
      <c r="NFH79" s="677"/>
      <c r="NFI79" s="677"/>
      <c r="NFJ79" s="677"/>
      <c r="NFK79" s="677"/>
      <c r="NFL79" s="677"/>
      <c r="NFM79" s="677"/>
      <c r="NFN79" s="677"/>
      <c r="NFO79" s="677"/>
      <c r="NFP79" s="677"/>
      <c r="NFQ79" s="677"/>
      <c r="NFR79" s="677"/>
      <c r="NFS79" s="677"/>
      <c r="NFT79" s="677"/>
      <c r="NFU79" s="677"/>
      <c r="NFV79" s="677"/>
      <c r="NFW79" s="677"/>
      <c r="NFX79" s="677"/>
      <c r="NFY79" s="677"/>
      <c r="NFZ79" s="677"/>
      <c r="NGA79" s="677"/>
      <c r="NGB79" s="677"/>
      <c r="NGC79" s="677"/>
      <c r="NGD79" s="677"/>
      <c r="NGE79" s="677"/>
      <c r="NGF79" s="677"/>
      <c r="NGG79" s="677"/>
      <c r="NGH79" s="677"/>
      <c r="NGI79" s="677"/>
      <c r="NGJ79" s="677"/>
      <c r="NGK79" s="677"/>
      <c r="NGL79" s="677"/>
      <c r="NGM79" s="677"/>
      <c r="NGN79" s="677"/>
      <c r="NGO79" s="677"/>
      <c r="NGP79" s="677"/>
      <c r="NGQ79" s="677"/>
      <c r="NGR79" s="677"/>
      <c r="NGS79" s="677"/>
      <c r="NGT79" s="677"/>
      <c r="NGU79" s="677"/>
      <c r="NGV79" s="677"/>
      <c r="NGW79" s="677"/>
      <c r="NGX79" s="677"/>
      <c r="NGY79" s="677"/>
      <c r="NGZ79" s="677"/>
      <c r="NHA79" s="677"/>
      <c r="NHB79" s="677"/>
      <c r="NHC79" s="677"/>
      <c r="NHD79" s="677"/>
      <c r="NHE79" s="677"/>
      <c r="NHF79" s="677"/>
      <c r="NHG79" s="677"/>
      <c r="NHH79" s="677"/>
      <c r="NHI79" s="677"/>
      <c r="NHJ79" s="677"/>
      <c r="NHK79" s="677"/>
      <c r="NHL79" s="677"/>
      <c r="NHM79" s="677"/>
      <c r="NHN79" s="677"/>
      <c r="NHO79" s="677"/>
      <c r="NHP79" s="677"/>
      <c r="NHQ79" s="677"/>
      <c r="NHR79" s="677"/>
      <c r="NHS79" s="677"/>
      <c r="NHT79" s="677"/>
      <c r="NHU79" s="677"/>
      <c r="NHV79" s="677"/>
      <c r="NHW79" s="677"/>
      <c r="NHX79" s="677"/>
      <c r="NHY79" s="677"/>
      <c r="NHZ79" s="677"/>
      <c r="NIA79" s="677"/>
      <c r="NIB79" s="677"/>
      <c r="NIC79" s="677"/>
      <c r="NID79" s="677"/>
      <c r="NIE79" s="677"/>
      <c r="NIF79" s="677"/>
      <c r="NIG79" s="677"/>
      <c r="NIH79" s="677"/>
      <c r="NII79" s="677"/>
      <c r="NIJ79" s="677"/>
      <c r="NIK79" s="677"/>
      <c r="NIL79" s="677"/>
      <c r="NIM79" s="677"/>
      <c r="NIN79" s="677"/>
      <c r="NIO79" s="677"/>
      <c r="NIP79" s="677"/>
      <c r="NIQ79" s="677"/>
      <c r="NIR79" s="677"/>
      <c r="NIS79" s="677"/>
      <c r="NIT79" s="677"/>
      <c r="NIU79" s="677"/>
      <c r="NIV79" s="677"/>
      <c r="NIW79" s="677"/>
      <c r="NIX79" s="677"/>
      <c r="NIY79" s="677"/>
      <c r="NIZ79" s="677"/>
      <c r="NJA79" s="677"/>
      <c r="NJB79" s="677"/>
      <c r="NJC79" s="677"/>
      <c r="NJD79" s="677"/>
      <c r="NJE79" s="677"/>
      <c r="NJF79" s="677"/>
      <c r="NJG79" s="677"/>
      <c r="NJH79" s="677"/>
      <c r="NJI79" s="677"/>
      <c r="NJJ79" s="677"/>
      <c r="NJK79" s="677"/>
      <c r="NJL79" s="677"/>
      <c r="NJM79" s="677"/>
      <c r="NJN79" s="677"/>
      <c r="NJO79" s="677"/>
      <c r="NJP79" s="677"/>
      <c r="NJQ79" s="677"/>
      <c r="NJR79" s="677"/>
      <c r="NJS79" s="677"/>
      <c r="NJT79" s="677"/>
      <c r="NJU79" s="677"/>
      <c r="NJV79" s="677"/>
      <c r="NJW79" s="677"/>
      <c r="NJX79" s="677"/>
      <c r="NJY79" s="677"/>
      <c r="NJZ79" s="677"/>
      <c r="NKA79" s="677"/>
      <c r="NKB79" s="677"/>
      <c r="NKC79" s="677"/>
      <c r="NKD79" s="677"/>
      <c r="NKE79" s="677"/>
      <c r="NKF79" s="677"/>
      <c r="NKG79" s="677"/>
      <c r="NKH79" s="677"/>
      <c r="NKI79" s="677"/>
      <c r="NKJ79" s="677"/>
      <c r="NKK79" s="677"/>
      <c r="NKL79" s="677"/>
      <c r="NKM79" s="677"/>
      <c r="NKN79" s="677"/>
      <c r="NKO79" s="677"/>
      <c r="NKP79" s="677"/>
      <c r="NKQ79" s="677"/>
      <c r="NKR79" s="677"/>
      <c r="NKS79" s="677"/>
      <c r="NKT79" s="677"/>
      <c r="NKU79" s="677"/>
      <c r="NKV79" s="677"/>
      <c r="NKW79" s="677"/>
      <c r="NKX79" s="677"/>
      <c r="NKY79" s="677"/>
      <c r="NKZ79" s="677"/>
      <c r="NLA79" s="677"/>
      <c r="NLB79" s="677"/>
      <c r="NLC79" s="677"/>
      <c r="NLD79" s="677"/>
      <c r="NLE79" s="677"/>
      <c r="NLF79" s="677"/>
      <c r="NLG79" s="677"/>
      <c r="NLH79" s="677"/>
      <c r="NLI79" s="677"/>
      <c r="NLJ79" s="677"/>
      <c r="NLK79" s="677"/>
      <c r="NLL79" s="677"/>
      <c r="NLM79" s="677"/>
      <c r="NLN79" s="677"/>
      <c r="NLO79" s="677"/>
      <c r="NLP79" s="677"/>
      <c r="NLQ79" s="677"/>
      <c r="NLR79" s="677"/>
      <c r="NLS79" s="677"/>
      <c r="NLT79" s="677"/>
      <c r="NLU79" s="677"/>
      <c r="NLV79" s="677"/>
      <c r="NLW79" s="677"/>
      <c r="NLX79" s="677"/>
      <c r="NLY79" s="677"/>
      <c r="NLZ79" s="677"/>
      <c r="NMA79" s="677"/>
      <c r="NMB79" s="677"/>
      <c r="NMC79" s="677"/>
      <c r="NMD79" s="677"/>
      <c r="NME79" s="677"/>
      <c r="NMF79" s="677"/>
      <c r="NMG79" s="677"/>
      <c r="NMH79" s="677"/>
      <c r="NMI79" s="677"/>
      <c r="NMJ79" s="677"/>
      <c r="NMK79" s="677"/>
      <c r="NML79" s="677"/>
      <c r="NMM79" s="677"/>
      <c r="NMN79" s="677"/>
      <c r="NMO79" s="677"/>
      <c r="NMP79" s="677"/>
      <c r="NMQ79" s="677"/>
      <c r="NMR79" s="677"/>
      <c r="NMS79" s="677"/>
      <c r="NMT79" s="677"/>
      <c r="NMU79" s="677"/>
      <c r="NMV79" s="677"/>
      <c r="NMW79" s="677"/>
      <c r="NMX79" s="677"/>
      <c r="NMY79" s="677"/>
      <c r="NMZ79" s="677"/>
      <c r="NNA79" s="677"/>
      <c r="NNB79" s="677"/>
      <c r="NNC79" s="677"/>
      <c r="NND79" s="677"/>
      <c r="NNE79" s="677"/>
      <c r="NNF79" s="677"/>
      <c r="NNG79" s="677"/>
      <c r="NNH79" s="677"/>
      <c r="NNI79" s="677"/>
      <c r="NNJ79" s="677"/>
      <c r="NNK79" s="677"/>
      <c r="NNL79" s="677"/>
      <c r="NNM79" s="677"/>
      <c r="NNN79" s="677"/>
      <c r="NNO79" s="677"/>
      <c r="NNP79" s="677"/>
      <c r="NNQ79" s="677"/>
      <c r="NNR79" s="677"/>
      <c r="NNS79" s="677"/>
      <c r="NNT79" s="677"/>
      <c r="NNU79" s="677"/>
      <c r="NNV79" s="677"/>
      <c r="NNW79" s="677"/>
      <c r="NNX79" s="677"/>
      <c r="NNY79" s="677"/>
      <c r="NNZ79" s="677"/>
      <c r="NOA79" s="677"/>
      <c r="NOB79" s="677"/>
      <c r="NOC79" s="677"/>
      <c r="NOD79" s="677"/>
      <c r="NOE79" s="677"/>
      <c r="NOF79" s="677"/>
      <c r="NOG79" s="677"/>
      <c r="NOH79" s="677"/>
      <c r="NOI79" s="677"/>
      <c r="NOJ79" s="677"/>
      <c r="NOK79" s="677"/>
      <c r="NOL79" s="677"/>
      <c r="NOM79" s="677"/>
      <c r="NON79" s="677"/>
      <c r="NOO79" s="677"/>
      <c r="NOP79" s="677"/>
      <c r="NOQ79" s="677"/>
      <c r="NOR79" s="677"/>
      <c r="NOS79" s="677"/>
      <c r="NOT79" s="677"/>
      <c r="NOU79" s="677"/>
      <c r="NOV79" s="677"/>
      <c r="NOW79" s="677"/>
      <c r="NOX79" s="677"/>
      <c r="NOY79" s="677"/>
      <c r="NOZ79" s="677"/>
      <c r="NPA79" s="677"/>
      <c r="NPB79" s="677"/>
      <c r="NPC79" s="677"/>
      <c r="NPD79" s="677"/>
      <c r="NPE79" s="677"/>
      <c r="NPF79" s="677"/>
      <c r="NPG79" s="677"/>
      <c r="NPH79" s="677"/>
      <c r="NPI79" s="677"/>
      <c r="NPJ79" s="677"/>
      <c r="NPK79" s="677"/>
      <c r="NPL79" s="677"/>
      <c r="NPM79" s="677"/>
      <c r="NPN79" s="677"/>
      <c r="NPO79" s="677"/>
      <c r="NPP79" s="677"/>
      <c r="NPQ79" s="677"/>
      <c r="NPR79" s="677"/>
      <c r="NPS79" s="677"/>
      <c r="NPT79" s="677"/>
      <c r="NPU79" s="677"/>
      <c r="NPV79" s="677"/>
      <c r="NPW79" s="677"/>
      <c r="NPX79" s="677"/>
      <c r="NPY79" s="677"/>
      <c r="NPZ79" s="677"/>
      <c r="NQA79" s="677"/>
      <c r="NQB79" s="677"/>
      <c r="NQC79" s="677"/>
      <c r="NQD79" s="677"/>
      <c r="NQE79" s="677"/>
      <c r="NQF79" s="677"/>
      <c r="NQG79" s="677"/>
      <c r="NQH79" s="677"/>
      <c r="NQI79" s="677"/>
      <c r="NQJ79" s="677"/>
      <c r="NQK79" s="677"/>
      <c r="NQL79" s="677"/>
      <c r="NQM79" s="677"/>
      <c r="NQN79" s="677"/>
      <c r="NQO79" s="677"/>
      <c r="NQP79" s="677"/>
      <c r="NQQ79" s="677"/>
      <c r="NQR79" s="677"/>
      <c r="NQS79" s="677"/>
      <c r="NQT79" s="677"/>
      <c r="NQU79" s="677"/>
      <c r="NQV79" s="677"/>
      <c r="NQW79" s="677"/>
      <c r="NQX79" s="677"/>
      <c r="NQY79" s="677"/>
      <c r="NQZ79" s="677"/>
      <c r="NRA79" s="677"/>
      <c r="NRB79" s="677"/>
      <c r="NRC79" s="677"/>
      <c r="NRD79" s="677"/>
      <c r="NRE79" s="677"/>
      <c r="NRF79" s="677"/>
      <c r="NRG79" s="677"/>
      <c r="NRH79" s="677"/>
      <c r="NRI79" s="677"/>
      <c r="NRJ79" s="677"/>
      <c r="NRK79" s="677"/>
      <c r="NRL79" s="677"/>
      <c r="NRM79" s="677"/>
      <c r="NRN79" s="677"/>
      <c r="NRO79" s="677"/>
      <c r="NRP79" s="677"/>
      <c r="NRQ79" s="677"/>
      <c r="NRR79" s="677"/>
      <c r="NRS79" s="677"/>
      <c r="NRT79" s="677"/>
      <c r="NRU79" s="677"/>
      <c r="NRV79" s="677"/>
      <c r="NRW79" s="677"/>
      <c r="NRX79" s="677"/>
      <c r="NRY79" s="677"/>
      <c r="NRZ79" s="677"/>
      <c r="NSA79" s="677"/>
      <c r="NSB79" s="677"/>
      <c r="NSC79" s="677"/>
      <c r="NSD79" s="677"/>
      <c r="NSE79" s="677"/>
      <c r="NSF79" s="677"/>
      <c r="NSG79" s="677"/>
      <c r="NSH79" s="677"/>
      <c r="NSI79" s="677"/>
      <c r="NSJ79" s="677"/>
      <c r="NSK79" s="677"/>
      <c r="NSL79" s="677"/>
      <c r="NSM79" s="677"/>
      <c r="NSN79" s="677"/>
      <c r="NSO79" s="677"/>
      <c r="NSP79" s="677"/>
      <c r="NSQ79" s="677"/>
      <c r="NSR79" s="677"/>
      <c r="NSS79" s="677"/>
      <c r="NST79" s="677"/>
      <c r="NSU79" s="677"/>
      <c r="NSV79" s="677"/>
      <c r="NSW79" s="677"/>
      <c r="NSX79" s="677"/>
      <c r="NSY79" s="677"/>
      <c r="NSZ79" s="677"/>
      <c r="NTA79" s="677"/>
      <c r="NTB79" s="677"/>
      <c r="NTC79" s="677"/>
      <c r="NTD79" s="677"/>
      <c r="NTE79" s="677"/>
      <c r="NTF79" s="677"/>
      <c r="NTG79" s="677"/>
      <c r="NTH79" s="677"/>
      <c r="NTI79" s="677"/>
      <c r="NTJ79" s="677"/>
      <c r="NTK79" s="677"/>
      <c r="NTL79" s="677"/>
      <c r="NTM79" s="677"/>
      <c r="NTN79" s="677"/>
      <c r="NTO79" s="677"/>
      <c r="NTP79" s="677"/>
      <c r="NTQ79" s="677"/>
      <c r="NTR79" s="677"/>
      <c r="NTS79" s="677"/>
      <c r="NTT79" s="677"/>
      <c r="NTU79" s="677"/>
      <c r="NTV79" s="677"/>
      <c r="NTW79" s="677"/>
      <c r="NTX79" s="677"/>
      <c r="NTY79" s="677"/>
      <c r="NTZ79" s="677"/>
      <c r="NUA79" s="677"/>
      <c r="NUB79" s="677"/>
      <c r="NUC79" s="677"/>
      <c r="NUD79" s="677"/>
      <c r="NUE79" s="677"/>
      <c r="NUF79" s="677"/>
      <c r="NUG79" s="677"/>
      <c r="NUH79" s="677"/>
      <c r="NUI79" s="677"/>
      <c r="NUJ79" s="677"/>
      <c r="NUK79" s="677"/>
      <c r="NUL79" s="677"/>
      <c r="NUM79" s="677"/>
      <c r="NUN79" s="677"/>
      <c r="NUO79" s="677"/>
      <c r="NUP79" s="677"/>
      <c r="NUQ79" s="677"/>
      <c r="NUR79" s="677"/>
      <c r="NUS79" s="677"/>
      <c r="NUT79" s="677"/>
      <c r="NUU79" s="677"/>
      <c r="NUV79" s="677"/>
      <c r="NUW79" s="677"/>
      <c r="NUX79" s="677"/>
      <c r="NUY79" s="677"/>
      <c r="NUZ79" s="677"/>
      <c r="NVA79" s="677"/>
      <c r="NVB79" s="677"/>
      <c r="NVC79" s="677"/>
      <c r="NVD79" s="677"/>
      <c r="NVE79" s="677"/>
      <c r="NVF79" s="677"/>
      <c r="NVG79" s="677"/>
      <c r="NVH79" s="677"/>
      <c r="NVI79" s="677"/>
      <c r="NVJ79" s="677"/>
      <c r="NVK79" s="677"/>
      <c r="NVL79" s="677"/>
      <c r="NVM79" s="677"/>
      <c r="NVN79" s="677"/>
      <c r="NVO79" s="677"/>
      <c r="NVP79" s="677"/>
      <c r="NVQ79" s="677"/>
      <c r="NVR79" s="677"/>
      <c r="NVS79" s="677"/>
      <c r="NVT79" s="677"/>
      <c r="NVU79" s="677"/>
      <c r="NVV79" s="677"/>
      <c r="NVW79" s="677"/>
      <c r="NVX79" s="677"/>
      <c r="NVY79" s="677"/>
      <c r="NVZ79" s="677"/>
      <c r="NWA79" s="677"/>
      <c r="NWB79" s="677"/>
      <c r="NWC79" s="677"/>
      <c r="NWD79" s="677"/>
      <c r="NWE79" s="677"/>
      <c r="NWF79" s="677"/>
      <c r="NWG79" s="677"/>
      <c r="NWH79" s="677"/>
      <c r="NWI79" s="677"/>
      <c r="NWJ79" s="677"/>
      <c r="NWK79" s="677"/>
      <c r="NWL79" s="677"/>
      <c r="NWM79" s="677"/>
      <c r="NWN79" s="677"/>
      <c r="NWO79" s="677"/>
      <c r="NWP79" s="677"/>
      <c r="NWQ79" s="677"/>
      <c r="NWR79" s="677"/>
      <c r="NWS79" s="677"/>
      <c r="NWT79" s="677"/>
      <c r="NWU79" s="677"/>
      <c r="NWV79" s="677"/>
      <c r="NWW79" s="677"/>
      <c r="NWX79" s="677"/>
      <c r="NWY79" s="677"/>
      <c r="NWZ79" s="677"/>
      <c r="NXA79" s="677"/>
      <c r="NXB79" s="677"/>
      <c r="NXC79" s="677"/>
      <c r="NXD79" s="677"/>
      <c r="NXE79" s="677"/>
      <c r="NXF79" s="677"/>
      <c r="NXG79" s="677"/>
      <c r="NXH79" s="677"/>
      <c r="NXI79" s="677"/>
      <c r="NXJ79" s="677"/>
      <c r="NXK79" s="677"/>
      <c r="NXL79" s="677"/>
      <c r="NXM79" s="677"/>
      <c r="NXN79" s="677"/>
      <c r="NXO79" s="677"/>
      <c r="NXP79" s="677"/>
      <c r="NXQ79" s="677"/>
      <c r="NXR79" s="677"/>
      <c r="NXS79" s="677"/>
      <c r="NXT79" s="677"/>
      <c r="NXU79" s="677"/>
      <c r="NXV79" s="677"/>
      <c r="NXW79" s="677"/>
      <c r="NXX79" s="677"/>
      <c r="NXY79" s="677"/>
      <c r="NXZ79" s="677"/>
      <c r="NYA79" s="677"/>
      <c r="NYB79" s="677"/>
      <c r="NYC79" s="677"/>
      <c r="NYD79" s="677"/>
      <c r="NYE79" s="677"/>
      <c r="NYF79" s="677"/>
      <c r="NYG79" s="677"/>
      <c r="NYH79" s="677"/>
      <c r="NYI79" s="677"/>
      <c r="NYJ79" s="677"/>
      <c r="NYK79" s="677"/>
      <c r="NYL79" s="677"/>
      <c r="NYM79" s="677"/>
      <c r="NYN79" s="677"/>
      <c r="NYO79" s="677"/>
      <c r="NYP79" s="677"/>
      <c r="NYQ79" s="677"/>
      <c r="NYR79" s="677"/>
      <c r="NYS79" s="677"/>
      <c r="NYT79" s="677"/>
      <c r="NYU79" s="677"/>
      <c r="NYV79" s="677"/>
      <c r="NYW79" s="677"/>
      <c r="NYX79" s="677"/>
      <c r="NYY79" s="677"/>
      <c r="NYZ79" s="677"/>
      <c r="NZA79" s="677"/>
      <c r="NZB79" s="677"/>
      <c r="NZC79" s="677"/>
      <c r="NZD79" s="677"/>
      <c r="NZE79" s="677"/>
      <c r="NZF79" s="677"/>
      <c r="NZG79" s="677"/>
      <c r="NZH79" s="677"/>
      <c r="NZI79" s="677"/>
      <c r="NZJ79" s="677"/>
      <c r="NZK79" s="677"/>
      <c r="NZL79" s="677"/>
      <c r="NZM79" s="677"/>
      <c r="NZN79" s="677"/>
      <c r="NZO79" s="677"/>
      <c r="NZP79" s="677"/>
      <c r="NZQ79" s="677"/>
      <c r="NZR79" s="677"/>
      <c r="NZS79" s="677"/>
      <c r="NZT79" s="677"/>
      <c r="NZU79" s="677"/>
      <c r="NZV79" s="677"/>
      <c r="NZW79" s="677"/>
      <c r="NZX79" s="677"/>
      <c r="NZY79" s="677"/>
      <c r="NZZ79" s="677"/>
      <c r="OAA79" s="677"/>
      <c r="OAB79" s="677"/>
      <c r="OAC79" s="677"/>
      <c r="OAD79" s="677"/>
      <c r="OAE79" s="677"/>
      <c r="OAF79" s="677"/>
      <c r="OAG79" s="677"/>
      <c r="OAH79" s="677"/>
      <c r="OAI79" s="677"/>
      <c r="OAJ79" s="677"/>
      <c r="OAK79" s="677"/>
      <c r="OAL79" s="677"/>
      <c r="OAM79" s="677"/>
      <c r="OAN79" s="677"/>
      <c r="OAO79" s="677"/>
      <c r="OAP79" s="677"/>
      <c r="OAQ79" s="677"/>
      <c r="OAR79" s="677"/>
      <c r="OAS79" s="677"/>
      <c r="OAT79" s="677"/>
      <c r="OAU79" s="677"/>
      <c r="OAV79" s="677"/>
      <c r="OAW79" s="677"/>
      <c r="OAX79" s="677"/>
      <c r="OAY79" s="677"/>
      <c r="OAZ79" s="677"/>
      <c r="OBA79" s="677"/>
      <c r="OBB79" s="677"/>
      <c r="OBC79" s="677"/>
      <c r="OBD79" s="677"/>
      <c r="OBE79" s="677"/>
      <c r="OBF79" s="677"/>
      <c r="OBG79" s="677"/>
      <c r="OBH79" s="677"/>
      <c r="OBI79" s="677"/>
      <c r="OBJ79" s="677"/>
      <c r="OBK79" s="677"/>
      <c r="OBL79" s="677"/>
      <c r="OBM79" s="677"/>
      <c r="OBN79" s="677"/>
      <c r="OBO79" s="677"/>
      <c r="OBP79" s="677"/>
      <c r="OBQ79" s="677"/>
      <c r="OBR79" s="677"/>
      <c r="OBS79" s="677"/>
      <c r="OBT79" s="677"/>
      <c r="OBU79" s="677"/>
      <c r="OBV79" s="677"/>
      <c r="OBW79" s="677"/>
      <c r="OBX79" s="677"/>
      <c r="OBY79" s="677"/>
      <c r="OBZ79" s="677"/>
      <c r="OCA79" s="677"/>
      <c r="OCB79" s="677"/>
      <c r="OCC79" s="677"/>
      <c r="OCD79" s="677"/>
      <c r="OCE79" s="677"/>
      <c r="OCF79" s="677"/>
      <c r="OCG79" s="677"/>
      <c r="OCH79" s="677"/>
      <c r="OCI79" s="677"/>
      <c r="OCJ79" s="677"/>
      <c r="OCK79" s="677"/>
      <c r="OCL79" s="677"/>
      <c r="OCM79" s="677"/>
      <c r="OCN79" s="677"/>
      <c r="OCO79" s="677"/>
      <c r="OCP79" s="677"/>
      <c r="OCQ79" s="677"/>
      <c r="OCR79" s="677"/>
      <c r="OCS79" s="677"/>
      <c r="OCT79" s="677"/>
      <c r="OCU79" s="677"/>
      <c r="OCV79" s="677"/>
      <c r="OCW79" s="677"/>
      <c r="OCX79" s="677"/>
      <c r="OCY79" s="677"/>
      <c r="OCZ79" s="677"/>
      <c r="ODA79" s="677"/>
      <c r="ODB79" s="677"/>
      <c r="ODC79" s="677"/>
      <c r="ODD79" s="677"/>
      <c r="ODE79" s="677"/>
      <c r="ODF79" s="677"/>
      <c r="ODG79" s="677"/>
      <c r="ODH79" s="677"/>
      <c r="ODI79" s="677"/>
      <c r="ODJ79" s="677"/>
      <c r="ODK79" s="677"/>
      <c r="ODL79" s="677"/>
      <c r="ODM79" s="677"/>
      <c r="ODN79" s="677"/>
      <c r="ODO79" s="677"/>
      <c r="ODP79" s="677"/>
      <c r="ODQ79" s="677"/>
      <c r="ODR79" s="677"/>
      <c r="ODS79" s="677"/>
      <c r="ODT79" s="677"/>
      <c r="ODU79" s="677"/>
      <c r="ODV79" s="677"/>
      <c r="ODW79" s="677"/>
      <c r="ODX79" s="677"/>
      <c r="ODY79" s="677"/>
      <c r="ODZ79" s="677"/>
      <c r="OEA79" s="677"/>
      <c r="OEB79" s="677"/>
      <c r="OEC79" s="677"/>
      <c r="OED79" s="677"/>
      <c r="OEE79" s="677"/>
      <c r="OEF79" s="677"/>
      <c r="OEG79" s="677"/>
      <c r="OEH79" s="677"/>
      <c r="OEI79" s="677"/>
      <c r="OEJ79" s="677"/>
      <c r="OEK79" s="677"/>
      <c r="OEL79" s="677"/>
      <c r="OEM79" s="677"/>
      <c r="OEN79" s="677"/>
      <c r="OEO79" s="677"/>
      <c r="OEP79" s="677"/>
      <c r="OEQ79" s="677"/>
      <c r="OER79" s="677"/>
      <c r="OES79" s="677"/>
      <c r="OET79" s="677"/>
      <c r="OEU79" s="677"/>
      <c r="OEV79" s="677"/>
      <c r="OEW79" s="677"/>
      <c r="OEX79" s="677"/>
      <c r="OEY79" s="677"/>
      <c r="OEZ79" s="677"/>
      <c r="OFA79" s="677"/>
      <c r="OFB79" s="677"/>
      <c r="OFC79" s="677"/>
      <c r="OFD79" s="677"/>
      <c r="OFE79" s="677"/>
      <c r="OFF79" s="677"/>
      <c r="OFG79" s="677"/>
      <c r="OFH79" s="677"/>
      <c r="OFI79" s="677"/>
      <c r="OFJ79" s="677"/>
      <c r="OFK79" s="677"/>
      <c r="OFL79" s="677"/>
      <c r="OFM79" s="677"/>
      <c r="OFN79" s="677"/>
      <c r="OFO79" s="677"/>
      <c r="OFP79" s="677"/>
      <c r="OFQ79" s="677"/>
      <c r="OFR79" s="677"/>
      <c r="OFS79" s="677"/>
      <c r="OFT79" s="677"/>
      <c r="OFU79" s="677"/>
      <c r="OFV79" s="677"/>
      <c r="OFW79" s="677"/>
      <c r="OFX79" s="677"/>
      <c r="OFY79" s="677"/>
      <c r="OFZ79" s="677"/>
      <c r="OGA79" s="677"/>
      <c r="OGB79" s="677"/>
      <c r="OGC79" s="677"/>
      <c r="OGD79" s="677"/>
      <c r="OGE79" s="677"/>
      <c r="OGF79" s="677"/>
      <c r="OGG79" s="677"/>
      <c r="OGH79" s="677"/>
      <c r="OGI79" s="677"/>
      <c r="OGJ79" s="677"/>
      <c r="OGK79" s="677"/>
      <c r="OGL79" s="677"/>
      <c r="OGM79" s="677"/>
      <c r="OGN79" s="677"/>
      <c r="OGO79" s="677"/>
      <c r="OGP79" s="677"/>
      <c r="OGQ79" s="677"/>
      <c r="OGR79" s="677"/>
      <c r="OGS79" s="677"/>
      <c r="OGT79" s="677"/>
      <c r="OGU79" s="677"/>
      <c r="OGV79" s="677"/>
      <c r="OGW79" s="677"/>
      <c r="OGX79" s="677"/>
      <c r="OGY79" s="677"/>
      <c r="OGZ79" s="677"/>
      <c r="OHA79" s="677"/>
      <c r="OHB79" s="677"/>
      <c r="OHC79" s="677"/>
      <c r="OHD79" s="677"/>
      <c r="OHE79" s="677"/>
      <c r="OHF79" s="677"/>
      <c r="OHG79" s="677"/>
      <c r="OHH79" s="677"/>
      <c r="OHI79" s="677"/>
      <c r="OHJ79" s="677"/>
      <c r="OHK79" s="677"/>
      <c r="OHL79" s="677"/>
      <c r="OHM79" s="677"/>
      <c r="OHN79" s="677"/>
      <c r="OHO79" s="677"/>
      <c r="OHP79" s="677"/>
      <c r="OHQ79" s="677"/>
      <c r="OHR79" s="677"/>
      <c r="OHS79" s="677"/>
      <c r="OHT79" s="677"/>
      <c r="OHU79" s="677"/>
      <c r="OHV79" s="677"/>
      <c r="OHW79" s="677"/>
      <c r="OHX79" s="677"/>
      <c r="OHY79" s="677"/>
      <c r="OHZ79" s="677"/>
      <c r="OIA79" s="677"/>
      <c r="OIB79" s="677"/>
      <c r="OIC79" s="677"/>
      <c r="OID79" s="677"/>
      <c r="OIE79" s="677"/>
      <c r="OIF79" s="677"/>
      <c r="OIG79" s="677"/>
      <c r="OIH79" s="677"/>
      <c r="OII79" s="677"/>
      <c r="OIJ79" s="677"/>
      <c r="OIK79" s="677"/>
      <c r="OIL79" s="677"/>
      <c r="OIM79" s="677"/>
      <c r="OIN79" s="677"/>
      <c r="OIO79" s="677"/>
      <c r="OIP79" s="677"/>
      <c r="OIQ79" s="677"/>
      <c r="OIR79" s="677"/>
      <c r="OIS79" s="677"/>
      <c r="OIT79" s="677"/>
      <c r="OIU79" s="677"/>
      <c r="OIV79" s="677"/>
      <c r="OIW79" s="677"/>
      <c r="OIX79" s="677"/>
      <c r="OIY79" s="677"/>
      <c r="OIZ79" s="677"/>
      <c r="OJA79" s="677"/>
      <c r="OJB79" s="677"/>
      <c r="OJC79" s="677"/>
      <c r="OJD79" s="677"/>
      <c r="OJE79" s="677"/>
      <c r="OJF79" s="677"/>
      <c r="OJG79" s="677"/>
      <c r="OJH79" s="677"/>
      <c r="OJI79" s="677"/>
      <c r="OJJ79" s="677"/>
      <c r="OJK79" s="677"/>
      <c r="OJL79" s="677"/>
      <c r="OJM79" s="677"/>
      <c r="OJN79" s="677"/>
      <c r="OJO79" s="677"/>
      <c r="OJP79" s="677"/>
      <c r="OJQ79" s="677"/>
      <c r="OJR79" s="677"/>
      <c r="OJS79" s="677"/>
      <c r="OJT79" s="677"/>
      <c r="OJU79" s="677"/>
      <c r="OJV79" s="677"/>
      <c r="OJW79" s="677"/>
      <c r="OJX79" s="677"/>
      <c r="OJY79" s="677"/>
      <c r="OJZ79" s="677"/>
      <c r="OKA79" s="677"/>
      <c r="OKB79" s="677"/>
      <c r="OKC79" s="677"/>
      <c r="OKD79" s="677"/>
      <c r="OKE79" s="677"/>
      <c r="OKF79" s="677"/>
      <c r="OKG79" s="677"/>
      <c r="OKH79" s="677"/>
      <c r="OKI79" s="677"/>
      <c r="OKJ79" s="677"/>
      <c r="OKK79" s="677"/>
      <c r="OKL79" s="677"/>
      <c r="OKM79" s="677"/>
      <c r="OKN79" s="677"/>
      <c r="OKO79" s="677"/>
      <c r="OKP79" s="677"/>
      <c r="OKQ79" s="677"/>
      <c r="OKR79" s="677"/>
      <c r="OKS79" s="677"/>
      <c r="OKT79" s="677"/>
      <c r="OKU79" s="677"/>
      <c r="OKV79" s="677"/>
      <c r="OKW79" s="677"/>
      <c r="OKX79" s="677"/>
      <c r="OKY79" s="677"/>
      <c r="OKZ79" s="677"/>
      <c r="OLA79" s="677"/>
      <c r="OLB79" s="677"/>
      <c r="OLC79" s="677"/>
      <c r="OLD79" s="677"/>
      <c r="OLE79" s="677"/>
      <c r="OLF79" s="677"/>
      <c r="OLG79" s="677"/>
      <c r="OLH79" s="677"/>
      <c r="OLI79" s="677"/>
      <c r="OLJ79" s="677"/>
      <c r="OLK79" s="677"/>
      <c r="OLL79" s="677"/>
      <c r="OLM79" s="677"/>
      <c r="OLN79" s="677"/>
      <c r="OLO79" s="677"/>
      <c r="OLP79" s="677"/>
      <c r="OLQ79" s="677"/>
      <c r="OLR79" s="677"/>
      <c r="OLS79" s="677"/>
      <c r="OLT79" s="677"/>
      <c r="OLU79" s="677"/>
      <c r="OLV79" s="677"/>
      <c r="OLW79" s="677"/>
      <c r="OLX79" s="677"/>
      <c r="OLY79" s="677"/>
      <c r="OLZ79" s="677"/>
      <c r="OMA79" s="677"/>
      <c r="OMB79" s="677"/>
      <c r="OMC79" s="677"/>
      <c r="OMD79" s="677"/>
      <c r="OME79" s="677"/>
      <c r="OMF79" s="677"/>
      <c r="OMG79" s="677"/>
      <c r="OMH79" s="677"/>
      <c r="OMI79" s="677"/>
      <c r="OMJ79" s="677"/>
      <c r="OMK79" s="677"/>
      <c r="OML79" s="677"/>
      <c r="OMM79" s="677"/>
      <c r="OMN79" s="677"/>
      <c r="OMO79" s="677"/>
      <c r="OMP79" s="677"/>
      <c r="OMQ79" s="677"/>
      <c r="OMR79" s="677"/>
      <c r="OMS79" s="677"/>
      <c r="OMT79" s="677"/>
      <c r="OMU79" s="677"/>
      <c r="OMV79" s="677"/>
      <c r="OMW79" s="677"/>
      <c r="OMX79" s="677"/>
      <c r="OMY79" s="677"/>
      <c r="OMZ79" s="677"/>
      <c r="ONA79" s="677"/>
      <c r="ONB79" s="677"/>
      <c r="ONC79" s="677"/>
      <c r="OND79" s="677"/>
      <c r="ONE79" s="677"/>
      <c r="ONF79" s="677"/>
      <c r="ONG79" s="677"/>
      <c r="ONH79" s="677"/>
      <c r="ONI79" s="677"/>
      <c r="ONJ79" s="677"/>
      <c r="ONK79" s="677"/>
      <c r="ONL79" s="677"/>
      <c r="ONM79" s="677"/>
      <c r="ONN79" s="677"/>
      <c r="ONO79" s="677"/>
      <c r="ONP79" s="677"/>
      <c r="ONQ79" s="677"/>
      <c r="ONR79" s="677"/>
      <c r="ONS79" s="677"/>
      <c r="ONT79" s="677"/>
      <c r="ONU79" s="677"/>
      <c r="ONV79" s="677"/>
      <c r="ONW79" s="677"/>
      <c r="ONX79" s="677"/>
      <c r="ONY79" s="677"/>
      <c r="ONZ79" s="677"/>
      <c r="OOA79" s="677"/>
      <c r="OOB79" s="677"/>
      <c r="OOC79" s="677"/>
      <c r="OOD79" s="677"/>
      <c r="OOE79" s="677"/>
      <c r="OOF79" s="677"/>
      <c r="OOG79" s="677"/>
      <c r="OOH79" s="677"/>
      <c r="OOI79" s="677"/>
      <c r="OOJ79" s="677"/>
      <c r="OOK79" s="677"/>
      <c r="OOL79" s="677"/>
      <c r="OOM79" s="677"/>
      <c r="OON79" s="677"/>
      <c r="OOO79" s="677"/>
      <c r="OOP79" s="677"/>
      <c r="OOQ79" s="677"/>
      <c r="OOR79" s="677"/>
      <c r="OOS79" s="677"/>
      <c r="OOT79" s="677"/>
      <c r="OOU79" s="677"/>
      <c r="OOV79" s="677"/>
      <c r="OOW79" s="677"/>
      <c r="OOX79" s="677"/>
      <c r="OOY79" s="677"/>
      <c r="OOZ79" s="677"/>
      <c r="OPA79" s="677"/>
      <c r="OPB79" s="677"/>
      <c r="OPC79" s="677"/>
      <c r="OPD79" s="677"/>
      <c r="OPE79" s="677"/>
      <c r="OPF79" s="677"/>
      <c r="OPG79" s="677"/>
      <c r="OPH79" s="677"/>
      <c r="OPI79" s="677"/>
      <c r="OPJ79" s="677"/>
      <c r="OPK79" s="677"/>
      <c r="OPL79" s="677"/>
      <c r="OPM79" s="677"/>
      <c r="OPN79" s="677"/>
      <c r="OPO79" s="677"/>
      <c r="OPP79" s="677"/>
      <c r="OPQ79" s="677"/>
      <c r="OPR79" s="677"/>
      <c r="OPS79" s="677"/>
      <c r="OPT79" s="677"/>
      <c r="OPU79" s="677"/>
      <c r="OPV79" s="677"/>
      <c r="OPW79" s="677"/>
      <c r="OPX79" s="677"/>
      <c r="OPY79" s="677"/>
      <c r="OPZ79" s="677"/>
      <c r="OQA79" s="677"/>
      <c r="OQB79" s="677"/>
      <c r="OQC79" s="677"/>
      <c r="OQD79" s="677"/>
      <c r="OQE79" s="677"/>
      <c r="OQF79" s="677"/>
      <c r="OQG79" s="677"/>
      <c r="OQH79" s="677"/>
      <c r="OQI79" s="677"/>
      <c r="OQJ79" s="677"/>
      <c r="OQK79" s="677"/>
      <c r="OQL79" s="677"/>
      <c r="OQM79" s="677"/>
      <c r="OQN79" s="677"/>
      <c r="OQO79" s="677"/>
      <c r="OQP79" s="677"/>
      <c r="OQQ79" s="677"/>
      <c r="OQR79" s="677"/>
      <c r="OQS79" s="677"/>
      <c r="OQT79" s="677"/>
      <c r="OQU79" s="677"/>
      <c r="OQV79" s="677"/>
      <c r="OQW79" s="677"/>
      <c r="OQX79" s="677"/>
      <c r="OQY79" s="677"/>
      <c r="OQZ79" s="677"/>
      <c r="ORA79" s="677"/>
      <c r="ORB79" s="677"/>
      <c r="ORC79" s="677"/>
      <c r="ORD79" s="677"/>
      <c r="ORE79" s="677"/>
      <c r="ORF79" s="677"/>
      <c r="ORG79" s="677"/>
      <c r="ORH79" s="677"/>
      <c r="ORI79" s="677"/>
      <c r="ORJ79" s="677"/>
      <c r="ORK79" s="677"/>
      <c r="ORL79" s="677"/>
      <c r="ORM79" s="677"/>
      <c r="ORN79" s="677"/>
      <c r="ORO79" s="677"/>
      <c r="ORP79" s="677"/>
      <c r="ORQ79" s="677"/>
      <c r="ORR79" s="677"/>
      <c r="ORS79" s="677"/>
      <c r="ORT79" s="677"/>
      <c r="ORU79" s="677"/>
      <c r="ORV79" s="677"/>
      <c r="ORW79" s="677"/>
      <c r="ORX79" s="677"/>
      <c r="ORY79" s="677"/>
      <c r="ORZ79" s="677"/>
      <c r="OSA79" s="677"/>
      <c r="OSB79" s="677"/>
      <c r="OSC79" s="677"/>
      <c r="OSD79" s="677"/>
      <c r="OSE79" s="677"/>
      <c r="OSF79" s="677"/>
      <c r="OSG79" s="677"/>
      <c r="OSH79" s="677"/>
      <c r="OSI79" s="677"/>
      <c r="OSJ79" s="677"/>
      <c r="OSK79" s="677"/>
      <c r="OSL79" s="677"/>
      <c r="OSM79" s="677"/>
      <c r="OSN79" s="677"/>
      <c r="OSO79" s="677"/>
      <c r="OSP79" s="677"/>
      <c r="OSQ79" s="677"/>
      <c r="OSR79" s="677"/>
      <c r="OSS79" s="677"/>
      <c r="OST79" s="677"/>
      <c r="OSU79" s="677"/>
      <c r="OSV79" s="677"/>
      <c r="OSW79" s="677"/>
      <c r="OSX79" s="677"/>
      <c r="OSY79" s="677"/>
      <c r="OSZ79" s="677"/>
      <c r="OTA79" s="677"/>
      <c r="OTB79" s="677"/>
      <c r="OTC79" s="677"/>
      <c r="OTD79" s="677"/>
      <c r="OTE79" s="677"/>
      <c r="OTF79" s="677"/>
      <c r="OTG79" s="677"/>
      <c r="OTH79" s="677"/>
      <c r="OTI79" s="677"/>
      <c r="OTJ79" s="677"/>
      <c r="OTK79" s="677"/>
      <c r="OTL79" s="677"/>
      <c r="OTM79" s="677"/>
      <c r="OTN79" s="677"/>
      <c r="OTO79" s="677"/>
      <c r="OTP79" s="677"/>
      <c r="OTQ79" s="677"/>
      <c r="OTR79" s="677"/>
      <c r="OTS79" s="677"/>
      <c r="OTT79" s="677"/>
      <c r="OTU79" s="677"/>
      <c r="OTV79" s="677"/>
      <c r="OTW79" s="677"/>
      <c r="OTX79" s="677"/>
      <c r="OTY79" s="677"/>
      <c r="OTZ79" s="677"/>
      <c r="OUA79" s="677"/>
      <c r="OUB79" s="677"/>
      <c r="OUC79" s="677"/>
      <c r="OUD79" s="677"/>
      <c r="OUE79" s="677"/>
      <c r="OUF79" s="677"/>
      <c r="OUG79" s="677"/>
      <c r="OUH79" s="677"/>
      <c r="OUI79" s="677"/>
      <c r="OUJ79" s="677"/>
      <c r="OUK79" s="677"/>
      <c r="OUL79" s="677"/>
      <c r="OUM79" s="677"/>
      <c r="OUN79" s="677"/>
      <c r="OUO79" s="677"/>
      <c r="OUP79" s="677"/>
      <c r="OUQ79" s="677"/>
      <c r="OUR79" s="677"/>
      <c r="OUS79" s="677"/>
      <c r="OUT79" s="677"/>
      <c r="OUU79" s="677"/>
      <c r="OUV79" s="677"/>
      <c r="OUW79" s="677"/>
      <c r="OUX79" s="677"/>
      <c r="OUY79" s="677"/>
      <c r="OUZ79" s="677"/>
      <c r="OVA79" s="677"/>
      <c r="OVB79" s="677"/>
      <c r="OVC79" s="677"/>
      <c r="OVD79" s="677"/>
      <c r="OVE79" s="677"/>
      <c r="OVF79" s="677"/>
      <c r="OVG79" s="677"/>
      <c r="OVH79" s="677"/>
      <c r="OVI79" s="677"/>
      <c r="OVJ79" s="677"/>
      <c r="OVK79" s="677"/>
      <c r="OVL79" s="677"/>
      <c r="OVM79" s="677"/>
      <c r="OVN79" s="677"/>
      <c r="OVO79" s="677"/>
      <c r="OVP79" s="677"/>
      <c r="OVQ79" s="677"/>
      <c r="OVR79" s="677"/>
      <c r="OVS79" s="677"/>
      <c r="OVT79" s="677"/>
      <c r="OVU79" s="677"/>
      <c r="OVV79" s="677"/>
      <c r="OVW79" s="677"/>
      <c r="OVX79" s="677"/>
      <c r="OVY79" s="677"/>
      <c r="OVZ79" s="677"/>
      <c r="OWA79" s="677"/>
      <c r="OWB79" s="677"/>
      <c r="OWC79" s="677"/>
      <c r="OWD79" s="677"/>
      <c r="OWE79" s="677"/>
      <c r="OWF79" s="677"/>
      <c r="OWG79" s="677"/>
      <c r="OWH79" s="677"/>
      <c r="OWI79" s="677"/>
      <c r="OWJ79" s="677"/>
      <c r="OWK79" s="677"/>
      <c r="OWL79" s="677"/>
      <c r="OWM79" s="677"/>
      <c r="OWN79" s="677"/>
      <c r="OWO79" s="677"/>
      <c r="OWP79" s="677"/>
      <c r="OWQ79" s="677"/>
      <c r="OWR79" s="677"/>
      <c r="OWS79" s="677"/>
      <c r="OWT79" s="677"/>
      <c r="OWU79" s="677"/>
      <c r="OWV79" s="677"/>
      <c r="OWW79" s="677"/>
      <c r="OWX79" s="677"/>
      <c r="OWY79" s="677"/>
      <c r="OWZ79" s="677"/>
      <c r="OXA79" s="677"/>
      <c r="OXB79" s="677"/>
      <c r="OXC79" s="677"/>
      <c r="OXD79" s="677"/>
      <c r="OXE79" s="677"/>
      <c r="OXF79" s="677"/>
      <c r="OXG79" s="677"/>
      <c r="OXH79" s="677"/>
      <c r="OXI79" s="677"/>
      <c r="OXJ79" s="677"/>
      <c r="OXK79" s="677"/>
      <c r="OXL79" s="677"/>
      <c r="OXM79" s="677"/>
      <c r="OXN79" s="677"/>
      <c r="OXO79" s="677"/>
      <c r="OXP79" s="677"/>
      <c r="OXQ79" s="677"/>
      <c r="OXR79" s="677"/>
      <c r="OXS79" s="677"/>
      <c r="OXT79" s="677"/>
      <c r="OXU79" s="677"/>
      <c r="OXV79" s="677"/>
      <c r="OXW79" s="677"/>
      <c r="OXX79" s="677"/>
      <c r="OXY79" s="677"/>
      <c r="OXZ79" s="677"/>
      <c r="OYA79" s="677"/>
      <c r="OYB79" s="677"/>
      <c r="OYC79" s="677"/>
      <c r="OYD79" s="677"/>
      <c r="OYE79" s="677"/>
      <c r="OYF79" s="677"/>
      <c r="OYG79" s="677"/>
      <c r="OYH79" s="677"/>
      <c r="OYI79" s="677"/>
      <c r="OYJ79" s="677"/>
      <c r="OYK79" s="677"/>
      <c r="OYL79" s="677"/>
      <c r="OYM79" s="677"/>
      <c r="OYN79" s="677"/>
      <c r="OYO79" s="677"/>
      <c r="OYP79" s="677"/>
      <c r="OYQ79" s="677"/>
      <c r="OYR79" s="677"/>
      <c r="OYS79" s="677"/>
      <c r="OYT79" s="677"/>
      <c r="OYU79" s="677"/>
      <c r="OYV79" s="677"/>
      <c r="OYW79" s="677"/>
      <c r="OYX79" s="677"/>
      <c r="OYY79" s="677"/>
      <c r="OYZ79" s="677"/>
      <c r="OZA79" s="677"/>
      <c r="OZB79" s="677"/>
      <c r="OZC79" s="677"/>
      <c r="OZD79" s="677"/>
      <c r="OZE79" s="677"/>
      <c r="OZF79" s="677"/>
      <c r="OZG79" s="677"/>
      <c r="OZH79" s="677"/>
      <c r="OZI79" s="677"/>
      <c r="OZJ79" s="677"/>
      <c r="OZK79" s="677"/>
      <c r="OZL79" s="677"/>
      <c r="OZM79" s="677"/>
      <c r="OZN79" s="677"/>
      <c r="OZO79" s="677"/>
      <c r="OZP79" s="677"/>
      <c r="OZQ79" s="677"/>
      <c r="OZR79" s="677"/>
      <c r="OZS79" s="677"/>
      <c r="OZT79" s="677"/>
      <c r="OZU79" s="677"/>
      <c r="OZV79" s="677"/>
      <c r="OZW79" s="677"/>
      <c r="OZX79" s="677"/>
      <c r="OZY79" s="677"/>
      <c r="OZZ79" s="677"/>
      <c r="PAA79" s="677"/>
      <c r="PAB79" s="677"/>
      <c r="PAC79" s="677"/>
      <c r="PAD79" s="677"/>
      <c r="PAE79" s="677"/>
      <c r="PAF79" s="677"/>
      <c r="PAG79" s="677"/>
      <c r="PAH79" s="677"/>
      <c r="PAI79" s="677"/>
      <c r="PAJ79" s="677"/>
      <c r="PAK79" s="677"/>
      <c r="PAL79" s="677"/>
      <c r="PAM79" s="677"/>
      <c r="PAN79" s="677"/>
      <c r="PAO79" s="677"/>
      <c r="PAP79" s="677"/>
      <c r="PAQ79" s="677"/>
      <c r="PAR79" s="677"/>
      <c r="PAS79" s="677"/>
      <c r="PAT79" s="677"/>
      <c r="PAU79" s="677"/>
      <c r="PAV79" s="677"/>
      <c r="PAW79" s="677"/>
      <c r="PAX79" s="677"/>
      <c r="PAY79" s="677"/>
      <c r="PAZ79" s="677"/>
      <c r="PBA79" s="677"/>
      <c r="PBB79" s="677"/>
      <c r="PBC79" s="677"/>
      <c r="PBD79" s="677"/>
      <c r="PBE79" s="677"/>
      <c r="PBF79" s="677"/>
      <c r="PBG79" s="677"/>
      <c r="PBH79" s="677"/>
      <c r="PBI79" s="677"/>
      <c r="PBJ79" s="677"/>
      <c r="PBK79" s="677"/>
      <c r="PBL79" s="677"/>
      <c r="PBM79" s="677"/>
      <c r="PBN79" s="677"/>
      <c r="PBO79" s="677"/>
      <c r="PBP79" s="677"/>
      <c r="PBQ79" s="677"/>
      <c r="PBR79" s="677"/>
      <c r="PBS79" s="677"/>
      <c r="PBT79" s="677"/>
      <c r="PBU79" s="677"/>
      <c r="PBV79" s="677"/>
      <c r="PBW79" s="677"/>
      <c r="PBX79" s="677"/>
      <c r="PBY79" s="677"/>
      <c r="PBZ79" s="677"/>
      <c r="PCA79" s="677"/>
      <c r="PCB79" s="677"/>
      <c r="PCC79" s="677"/>
      <c r="PCD79" s="677"/>
      <c r="PCE79" s="677"/>
      <c r="PCF79" s="677"/>
      <c r="PCG79" s="677"/>
      <c r="PCH79" s="677"/>
      <c r="PCI79" s="677"/>
      <c r="PCJ79" s="677"/>
      <c r="PCK79" s="677"/>
      <c r="PCL79" s="677"/>
      <c r="PCM79" s="677"/>
      <c r="PCN79" s="677"/>
      <c r="PCO79" s="677"/>
      <c r="PCP79" s="677"/>
      <c r="PCQ79" s="677"/>
      <c r="PCR79" s="677"/>
      <c r="PCS79" s="677"/>
      <c r="PCT79" s="677"/>
      <c r="PCU79" s="677"/>
      <c r="PCV79" s="677"/>
      <c r="PCW79" s="677"/>
      <c r="PCX79" s="677"/>
      <c r="PCY79" s="677"/>
      <c r="PCZ79" s="677"/>
      <c r="PDA79" s="677"/>
      <c r="PDB79" s="677"/>
      <c r="PDC79" s="677"/>
      <c r="PDD79" s="677"/>
      <c r="PDE79" s="677"/>
      <c r="PDF79" s="677"/>
      <c r="PDG79" s="677"/>
      <c r="PDH79" s="677"/>
      <c r="PDI79" s="677"/>
      <c r="PDJ79" s="677"/>
      <c r="PDK79" s="677"/>
      <c r="PDL79" s="677"/>
      <c r="PDM79" s="677"/>
      <c r="PDN79" s="677"/>
      <c r="PDO79" s="677"/>
      <c r="PDP79" s="677"/>
      <c r="PDQ79" s="677"/>
      <c r="PDR79" s="677"/>
      <c r="PDS79" s="677"/>
      <c r="PDT79" s="677"/>
      <c r="PDU79" s="677"/>
      <c r="PDV79" s="677"/>
      <c r="PDW79" s="677"/>
      <c r="PDX79" s="677"/>
      <c r="PDY79" s="677"/>
      <c r="PDZ79" s="677"/>
      <c r="PEA79" s="677"/>
      <c r="PEB79" s="677"/>
      <c r="PEC79" s="677"/>
      <c r="PED79" s="677"/>
      <c r="PEE79" s="677"/>
      <c r="PEF79" s="677"/>
      <c r="PEG79" s="677"/>
      <c r="PEH79" s="677"/>
      <c r="PEI79" s="677"/>
      <c r="PEJ79" s="677"/>
      <c r="PEK79" s="677"/>
      <c r="PEL79" s="677"/>
      <c r="PEM79" s="677"/>
      <c r="PEN79" s="677"/>
      <c r="PEO79" s="677"/>
      <c r="PEP79" s="677"/>
      <c r="PEQ79" s="677"/>
      <c r="PER79" s="677"/>
      <c r="PES79" s="677"/>
      <c r="PET79" s="677"/>
      <c r="PEU79" s="677"/>
      <c r="PEV79" s="677"/>
      <c r="PEW79" s="677"/>
      <c r="PEX79" s="677"/>
      <c r="PEY79" s="677"/>
      <c r="PEZ79" s="677"/>
      <c r="PFA79" s="677"/>
      <c r="PFB79" s="677"/>
      <c r="PFC79" s="677"/>
      <c r="PFD79" s="677"/>
      <c r="PFE79" s="677"/>
      <c r="PFF79" s="677"/>
      <c r="PFG79" s="677"/>
      <c r="PFH79" s="677"/>
      <c r="PFI79" s="677"/>
      <c r="PFJ79" s="677"/>
      <c r="PFK79" s="677"/>
      <c r="PFL79" s="677"/>
      <c r="PFM79" s="677"/>
      <c r="PFN79" s="677"/>
      <c r="PFO79" s="677"/>
      <c r="PFP79" s="677"/>
      <c r="PFQ79" s="677"/>
      <c r="PFR79" s="677"/>
      <c r="PFS79" s="677"/>
      <c r="PFT79" s="677"/>
      <c r="PFU79" s="677"/>
      <c r="PFV79" s="677"/>
      <c r="PFW79" s="677"/>
      <c r="PFX79" s="677"/>
      <c r="PFY79" s="677"/>
      <c r="PFZ79" s="677"/>
      <c r="PGA79" s="677"/>
      <c r="PGB79" s="677"/>
      <c r="PGC79" s="677"/>
      <c r="PGD79" s="677"/>
      <c r="PGE79" s="677"/>
      <c r="PGF79" s="677"/>
      <c r="PGG79" s="677"/>
      <c r="PGH79" s="677"/>
      <c r="PGI79" s="677"/>
      <c r="PGJ79" s="677"/>
      <c r="PGK79" s="677"/>
      <c r="PGL79" s="677"/>
      <c r="PGM79" s="677"/>
      <c r="PGN79" s="677"/>
      <c r="PGO79" s="677"/>
      <c r="PGP79" s="677"/>
      <c r="PGQ79" s="677"/>
      <c r="PGR79" s="677"/>
      <c r="PGS79" s="677"/>
      <c r="PGT79" s="677"/>
      <c r="PGU79" s="677"/>
      <c r="PGV79" s="677"/>
      <c r="PGW79" s="677"/>
      <c r="PGX79" s="677"/>
      <c r="PGY79" s="677"/>
      <c r="PGZ79" s="677"/>
      <c r="PHA79" s="677"/>
      <c r="PHB79" s="677"/>
      <c r="PHC79" s="677"/>
      <c r="PHD79" s="677"/>
      <c r="PHE79" s="677"/>
      <c r="PHF79" s="677"/>
      <c r="PHG79" s="677"/>
      <c r="PHH79" s="677"/>
      <c r="PHI79" s="677"/>
      <c r="PHJ79" s="677"/>
      <c r="PHK79" s="677"/>
      <c r="PHL79" s="677"/>
      <c r="PHM79" s="677"/>
      <c r="PHN79" s="677"/>
      <c r="PHO79" s="677"/>
      <c r="PHP79" s="677"/>
      <c r="PHQ79" s="677"/>
      <c r="PHR79" s="677"/>
      <c r="PHS79" s="677"/>
      <c r="PHT79" s="677"/>
      <c r="PHU79" s="677"/>
      <c r="PHV79" s="677"/>
      <c r="PHW79" s="677"/>
      <c r="PHX79" s="677"/>
      <c r="PHY79" s="677"/>
      <c r="PHZ79" s="677"/>
      <c r="PIA79" s="677"/>
      <c r="PIB79" s="677"/>
      <c r="PIC79" s="677"/>
      <c r="PID79" s="677"/>
      <c r="PIE79" s="677"/>
      <c r="PIF79" s="677"/>
      <c r="PIG79" s="677"/>
      <c r="PIH79" s="677"/>
      <c r="PII79" s="677"/>
      <c r="PIJ79" s="677"/>
      <c r="PIK79" s="677"/>
      <c r="PIL79" s="677"/>
      <c r="PIM79" s="677"/>
      <c r="PIN79" s="677"/>
      <c r="PIO79" s="677"/>
      <c r="PIP79" s="677"/>
      <c r="PIQ79" s="677"/>
      <c r="PIR79" s="677"/>
      <c r="PIS79" s="677"/>
      <c r="PIT79" s="677"/>
      <c r="PIU79" s="677"/>
      <c r="PIV79" s="677"/>
      <c r="PIW79" s="677"/>
      <c r="PIX79" s="677"/>
      <c r="PIY79" s="677"/>
      <c r="PIZ79" s="677"/>
      <c r="PJA79" s="677"/>
      <c r="PJB79" s="677"/>
      <c r="PJC79" s="677"/>
      <c r="PJD79" s="677"/>
      <c r="PJE79" s="677"/>
      <c r="PJF79" s="677"/>
      <c r="PJG79" s="677"/>
      <c r="PJH79" s="677"/>
      <c r="PJI79" s="677"/>
      <c r="PJJ79" s="677"/>
      <c r="PJK79" s="677"/>
      <c r="PJL79" s="677"/>
      <c r="PJM79" s="677"/>
      <c r="PJN79" s="677"/>
      <c r="PJO79" s="677"/>
      <c r="PJP79" s="677"/>
      <c r="PJQ79" s="677"/>
      <c r="PJR79" s="677"/>
      <c r="PJS79" s="677"/>
      <c r="PJT79" s="677"/>
      <c r="PJU79" s="677"/>
      <c r="PJV79" s="677"/>
      <c r="PJW79" s="677"/>
      <c r="PJX79" s="677"/>
      <c r="PJY79" s="677"/>
      <c r="PJZ79" s="677"/>
      <c r="PKA79" s="677"/>
      <c r="PKB79" s="677"/>
      <c r="PKC79" s="677"/>
      <c r="PKD79" s="677"/>
      <c r="PKE79" s="677"/>
      <c r="PKF79" s="677"/>
      <c r="PKG79" s="677"/>
      <c r="PKH79" s="677"/>
      <c r="PKI79" s="677"/>
      <c r="PKJ79" s="677"/>
      <c r="PKK79" s="677"/>
      <c r="PKL79" s="677"/>
      <c r="PKM79" s="677"/>
      <c r="PKN79" s="677"/>
      <c r="PKO79" s="677"/>
      <c r="PKP79" s="677"/>
      <c r="PKQ79" s="677"/>
      <c r="PKR79" s="677"/>
      <c r="PKS79" s="677"/>
      <c r="PKT79" s="677"/>
      <c r="PKU79" s="677"/>
      <c r="PKV79" s="677"/>
      <c r="PKW79" s="677"/>
      <c r="PKX79" s="677"/>
      <c r="PKY79" s="677"/>
      <c r="PKZ79" s="677"/>
      <c r="PLA79" s="677"/>
      <c r="PLB79" s="677"/>
      <c r="PLC79" s="677"/>
      <c r="PLD79" s="677"/>
      <c r="PLE79" s="677"/>
      <c r="PLF79" s="677"/>
      <c r="PLG79" s="677"/>
      <c r="PLH79" s="677"/>
      <c r="PLI79" s="677"/>
      <c r="PLJ79" s="677"/>
      <c r="PLK79" s="677"/>
      <c r="PLL79" s="677"/>
      <c r="PLM79" s="677"/>
      <c r="PLN79" s="677"/>
      <c r="PLO79" s="677"/>
      <c r="PLP79" s="677"/>
      <c r="PLQ79" s="677"/>
      <c r="PLR79" s="677"/>
      <c r="PLS79" s="677"/>
      <c r="PLT79" s="677"/>
      <c r="PLU79" s="677"/>
      <c r="PLV79" s="677"/>
      <c r="PLW79" s="677"/>
      <c r="PLX79" s="677"/>
      <c r="PLY79" s="677"/>
      <c r="PLZ79" s="677"/>
      <c r="PMA79" s="677"/>
      <c r="PMB79" s="677"/>
      <c r="PMC79" s="677"/>
      <c r="PMD79" s="677"/>
      <c r="PME79" s="677"/>
      <c r="PMF79" s="677"/>
      <c r="PMG79" s="677"/>
      <c r="PMH79" s="677"/>
      <c r="PMI79" s="677"/>
      <c r="PMJ79" s="677"/>
      <c r="PMK79" s="677"/>
      <c r="PML79" s="677"/>
      <c r="PMM79" s="677"/>
      <c r="PMN79" s="677"/>
      <c r="PMO79" s="677"/>
      <c r="PMP79" s="677"/>
      <c r="PMQ79" s="677"/>
      <c r="PMR79" s="677"/>
      <c r="PMS79" s="677"/>
      <c r="PMT79" s="677"/>
      <c r="PMU79" s="677"/>
      <c r="PMV79" s="677"/>
      <c r="PMW79" s="677"/>
      <c r="PMX79" s="677"/>
      <c r="PMY79" s="677"/>
      <c r="PMZ79" s="677"/>
      <c r="PNA79" s="677"/>
      <c r="PNB79" s="677"/>
      <c r="PNC79" s="677"/>
      <c r="PND79" s="677"/>
      <c r="PNE79" s="677"/>
      <c r="PNF79" s="677"/>
      <c r="PNG79" s="677"/>
      <c r="PNH79" s="677"/>
      <c r="PNI79" s="677"/>
      <c r="PNJ79" s="677"/>
      <c r="PNK79" s="677"/>
      <c r="PNL79" s="677"/>
      <c r="PNM79" s="677"/>
      <c r="PNN79" s="677"/>
      <c r="PNO79" s="677"/>
      <c r="PNP79" s="677"/>
      <c r="PNQ79" s="677"/>
      <c r="PNR79" s="677"/>
      <c r="PNS79" s="677"/>
      <c r="PNT79" s="677"/>
      <c r="PNU79" s="677"/>
      <c r="PNV79" s="677"/>
      <c r="PNW79" s="677"/>
      <c r="PNX79" s="677"/>
      <c r="PNY79" s="677"/>
      <c r="PNZ79" s="677"/>
      <c r="POA79" s="677"/>
      <c r="POB79" s="677"/>
      <c r="POC79" s="677"/>
      <c r="POD79" s="677"/>
      <c r="POE79" s="677"/>
      <c r="POF79" s="677"/>
      <c r="POG79" s="677"/>
      <c r="POH79" s="677"/>
      <c r="POI79" s="677"/>
      <c r="POJ79" s="677"/>
      <c r="POK79" s="677"/>
      <c r="POL79" s="677"/>
      <c r="POM79" s="677"/>
      <c r="PON79" s="677"/>
      <c r="POO79" s="677"/>
      <c r="POP79" s="677"/>
      <c r="POQ79" s="677"/>
      <c r="POR79" s="677"/>
      <c r="POS79" s="677"/>
      <c r="POT79" s="677"/>
      <c r="POU79" s="677"/>
      <c r="POV79" s="677"/>
      <c r="POW79" s="677"/>
      <c r="POX79" s="677"/>
      <c r="POY79" s="677"/>
      <c r="POZ79" s="677"/>
      <c r="PPA79" s="677"/>
      <c r="PPB79" s="677"/>
      <c r="PPC79" s="677"/>
      <c r="PPD79" s="677"/>
      <c r="PPE79" s="677"/>
      <c r="PPF79" s="677"/>
      <c r="PPG79" s="677"/>
      <c r="PPH79" s="677"/>
      <c r="PPI79" s="677"/>
      <c r="PPJ79" s="677"/>
      <c r="PPK79" s="677"/>
      <c r="PPL79" s="677"/>
      <c r="PPM79" s="677"/>
      <c r="PPN79" s="677"/>
      <c r="PPO79" s="677"/>
      <c r="PPP79" s="677"/>
      <c r="PPQ79" s="677"/>
      <c r="PPR79" s="677"/>
      <c r="PPS79" s="677"/>
      <c r="PPT79" s="677"/>
      <c r="PPU79" s="677"/>
      <c r="PPV79" s="677"/>
      <c r="PPW79" s="677"/>
      <c r="PPX79" s="677"/>
      <c r="PPY79" s="677"/>
      <c r="PPZ79" s="677"/>
      <c r="PQA79" s="677"/>
      <c r="PQB79" s="677"/>
      <c r="PQC79" s="677"/>
      <c r="PQD79" s="677"/>
      <c r="PQE79" s="677"/>
      <c r="PQF79" s="677"/>
      <c r="PQG79" s="677"/>
      <c r="PQH79" s="677"/>
      <c r="PQI79" s="677"/>
      <c r="PQJ79" s="677"/>
      <c r="PQK79" s="677"/>
      <c r="PQL79" s="677"/>
      <c r="PQM79" s="677"/>
      <c r="PQN79" s="677"/>
      <c r="PQO79" s="677"/>
      <c r="PQP79" s="677"/>
      <c r="PQQ79" s="677"/>
      <c r="PQR79" s="677"/>
      <c r="PQS79" s="677"/>
      <c r="PQT79" s="677"/>
      <c r="PQU79" s="677"/>
      <c r="PQV79" s="677"/>
      <c r="PQW79" s="677"/>
      <c r="PQX79" s="677"/>
      <c r="PQY79" s="677"/>
      <c r="PQZ79" s="677"/>
      <c r="PRA79" s="677"/>
      <c r="PRB79" s="677"/>
      <c r="PRC79" s="677"/>
      <c r="PRD79" s="677"/>
      <c r="PRE79" s="677"/>
      <c r="PRF79" s="677"/>
      <c r="PRG79" s="677"/>
      <c r="PRH79" s="677"/>
      <c r="PRI79" s="677"/>
      <c r="PRJ79" s="677"/>
      <c r="PRK79" s="677"/>
      <c r="PRL79" s="677"/>
      <c r="PRM79" s="677"/>
      <c r="PRN79" s="677"/>
      <c r="PRO79" s="677"/>
      <c r="PRP79" s="677"/>
      <c r="PRQ79" s="677"/>
      <c r="PRR79" s="677"/>
      <c r="PRS79" s="677"/>
      <c r="PRT79" s="677"/>
      <c r="PRU79" s="677"/>
      <c r="PRV79" s="677"/>
      <c r="PRW79" s="677"/>
      <c r="PRX79" s="677"/>
      <c r="PRY79" s="677"/>
      <c r="PRZ79" s="677"/>
      <c r="PSA79" s="677"/>
      <c r="PSB79" s="677"/>
      <c r="PSC79" s="677"/>
      <c r="PSD79" s="677"/>
      <c r="PSE79" s="677"/>
      <c r="PSF79" s="677"/>
      <c r="PSG79" s="677"/>
      <c r="PSH79" s="677"/>
      <c r="PSI79" s="677"/>
      <c r="PSJ79" s="677"/>
      <c r="PSK79" s="677"/>
      <c r="PSL79" s="677"/>
      <c r="PSM79" s="677"/>
      <c r="PSN79" s="677"/>
      <c r="PSO79" s="677"/>
      <c r="PSP79" s="677"/>
      <c r="PSQ79" s="677"/>
      <c r="PSR79" s="677"/>
      <c r="PSS79" s="677"/>
      <c r="PST79" s="677"/>
      <c r="PSU79" s="677"/>
      <c r="PSV79" s="677"/>
      <c r="PSW79" s="677"/>
      <c r="PSX79" s="677"/>
      <c r="PSY79" s="677"/>
      <c r="PSZ79" s="677"/>
      <c r="PTA79" s="677"/>
      <c r="PTB79" s="677"/>
      <c r="PTC79" s="677"/>
      <c r="PTD79" s="677"/>
      <c r="PTE79" s="677"/>
      <c r="PTF79" s="677"/>
      <c r="PTG79" s="677"/>
      <c r="PTH79" s="677"/>
      <c r="PTI79" s="677"/>
      <c r="PTJ79" s="677"/>
      <c r="PTK79" s="677"/>
      <c r="PTL79" s="677"/>
      <c r="PTM79" s="677"/>
      <c r="PTN79" s="677"/>
      <c r="PTO79" s="677"/>
      <c r="PTP79" s="677"/>
      <c r="PTQ79" s="677"/>
      <c r="PTR79" s="677"/>
      <c r="PTS79" s="677"/>
      <c r="PTT79" s="677"/>
      <c r="PTU79" s="677"/>
      <c r="PTV79" s="677"/>
      <c r="PTW79" s="677"/>
      <c r="PTX79" s="677"/>
      <c r="PTY79" s="677"/>
      <c r="PTZ79" s="677"/>
      <c r="PUA79" s="677"/>
      <c r="PUB79" s="677"/>
      <c r="PUC79" s="677"/>
      <c r="PUD79" s="677"/>
      <c r="PUE79" s="677"/>
      <c r="PUF79" s="677"/>
      <c r="PUG79" s="677"/>
      <c r="PUH79" s="677"/>
      <c r="PUI79" s="677"/>
      <c r="PUJ79" s="677"/>
      <c r="PUK79" s="677"/>
      <c r="PUL79" s="677"/>
      <c r="PUM79" s="677"/>
      <c r="PUN79" s="677"/>
      <c r="PUO79" s="677"/>
      <c r="PUP79" s="677"/>
      <c r="PUQ79" s="677"/>
      <c r="PUR79" s="677"/>
      <c r="PUS79" s="677"/>
      <c r="PUT79" s="677"/>
      <c r="PUU79" s="677"/>
      <c r="PUV79" s="677"/>
      <c r="PUW79" s="677"/>
      <c r="PUX79" s="677"/>
      <c r="PUY79" s="677"/>
      <c r="PUZ79" s="677"/>
      <c r="PVA79" s="677"/>
      <c r="PVB79" s="677"/>
      <c r="PVC79" s="677"/>
      <c r="PVD79" s="677"/>
      <c r="PVE79" s="677"/>
      <c r="PVF79" s="677"/>
      <c r="PVG79" s="677"/>
      <c r="PVH79" s="677"/>
      <c r="PVI79" s="677"/>
      <c r="PVJ79" s="677"/>
      <c r="PVK79" s="677"/>
      <c r="PVL79" s="677"/>
      <c r="PVM79" s="677"/>
      <c r="PVN79" s="677"/>
      <c r="PVO79" s="677"/>
      <c r="PVP79" s="677"/>
      <c r="PVQ79" s="677"/>
      <c r="PVR79" s="677"/>
      <c r="PVS79" s="677"/>
      <c r="PVT79" s="677"/>
      <c r="PVU79" s="677"/>
      <c r="PVV79" s="677"/>
      <c r="PVW79" s="677"/>
      <c r="PVX79" s="677"/>
      <c r="PVY79" s="677"/>
      <c r="PVZ79" s="677"/>
      <c r="PWA79" s="677"/>
      <c r="PWB79" s="677"/>
      <c r="PWC79" s="677"/>
      <c r="PWD79" s="677"/>
      <c r="PWE79" s="677"/>
      <c r="PWF79" s="677"/>
      <c r="PWG79" s="677"/>
      <c r="PWH79" s="677"/>
      <c r="PWI79" s="677"/>
      <c r="PWJ79" s="677"/>
      <c r="PWK79" s="677"/>
      <c r="PWL79" s="677"/>
      <c r="PWM79" s="677"/>
      <c r="PWN79" s="677"/>
      <c r="PWO79" s="677"/>
      <c r="PWP79" s="677"/>
      <c r="PWQ79" s="677"/>
      <c r="PWR79" s="677"/>
      <c r="PWS79" s="677"/>
      <c r="PWT79" s="677"/>
      <c r="PWU79" s="677"/>
      <c r="PWV79" s="677"/>
      <c r="PWW79" s="677"/>
      <c r="PWX79" s="677"/>
      <c r="PWY79" s="677"/>
      <c r="PWZ79" s="677"/>
      <c r="PXA79" s="677"/>
      <c r="PXB79" s="677"/>
      <c r="PXC79" s="677"/>
      <c r="PXD79" s="677"/>
      <c r="PXE79" s="677"/>
      <c r="PXF79" s="677"/>
      <c r="PXG79" s="677"/>
      <c r="PXH79" s="677"/>
      <c r="PXI79" s="677"/>
      <c r="PXJ79" s="677"/>
      <c r="PXK79" s="677"/>
      <c r="PXL79" s="677"/>
      <c r="PXM79" s="677"/>
      <c r="PXN79" s="677"/>
      <c r="PXO79" s="677"/>
      <c r="PXP79" s="677"/>
      <c r="PXQ79" s="677"/>
      <c r="PXR79" s="677"/>
      <c r="PXS79" s="677"/>
      <c r="PXT79" s="677"/>
      <c r="PXU79" s="677"/>
      <c r="PXV79" s="677"/>
      <c r="PXW79" s="677"/>
      <c r="PXX79" s="677"/>
      <c r="PXY79" s="677"/>
      <c r="PXZ79" s="677"/>
      <c r="PYA79" s="677"/>
      <c r="PYB79" s="677"/>
      <c r="PYC79" s="677"/>
      <c r="PYD79" s="677"/>
      <c r="PYE79" s="677"/>
      <c r="PYF79" s="677"/>
      <c r="PYG79" s="677"/>
      <c r="PYH79" s="677"/>
      <c r="PYI79" s="677"/>
      <c r="PYJ79" s="677"/>
      <c r="PYK79" s="677"/>
      <c r="PYL79" s="677"/>
      <c r="PYM79" s="677"/>
      <c r="PYN79" s="677"/>
      <c r="PYO79" s="677"/>
      <c r="PYP79" s="677"/>
      <c r="PYQ79" s="677"/>
      <c r="PYR79" s="677"/>
      <c r="PYS79" s="677"/>
      <c r="PYT79" s="677"/>
      <c r="PYU79" s="677"/>
      <c r="PYV79" s="677"/>
      <c r="PYW79" s="677"/>
      <c r="PYX79" s="677"/>
      <c r="PYY79" s="677"/>
      <c r="PYZ79" s="677"/>
      <c r="PZA79" s="677"/>
      <c r="PZB79" s="677"/>
      <c r="PZC79" s="677"/>
      <c r="PZD79" s="677"/>
      <c r="PZE79" s="677"/>
      <c r="PZF79" s="677"/>
      <c r="PZG79" s="677"/>
      <c r="PZH79" s="677"/>
      <c r="PZI79" s="677"/>
      <c r="PZJ79" s="677"/>
      <c r="PZK79" s="677"/>
      <c r="PZL79" s="677"/>
      <c r="PZM79" s="677"/>
      <c r="PZN79" s="677"/>
      <c r="PZO79" s="677"/>
      <c r="PZP79" s="677"/>
      <c r="PZQ79" s="677"/>
      <c r="PZR79" s="677"/>
      <c r="PZS79" s="677"/>
      <c r="PZT79" s="677"/>
      <c r="PZU79" s="677"/>
      <c r="PZV79" s="677"/>
      <c r="PZW79" s="677"/>
      <c r="PZX79" s="677"/>
      <c r="PZY79" s="677"/>
      <c r="PZZ79" s="677"/>
      <c r="QAA79" s="677"/>
      <c r="QAB79" s="677"/>
      <c r="QAC79" s="677"/>
      <c r="QAD79" s="677"/>
      <c r="QAE79" s="677"/>
      <c r="QAF79" s="677"/>
      <c r="QAG79" s="677"/>
      <c r="QAH79" s="677"/>
      <c r="QAI79" s="677"/>
      <c r="QAJ79" s="677"/>
      <c r="QAK79" s="677"/>
      <c r="QAL79" s="677"/>
      <c r="QAM79" s="677"/>
      <c r="QAN79" s="677"/>
      <c r="QAO79" s="677"/>
      <c r="QAP79" s="677"/>
      <c r="QAQ79" s="677"/>
      <c r="QAR79" s="677"/>
      <c r="QAS79" s="677"/>
      <c r="QAT79" s="677"/>
      <c r="QAU79" s="677"/>
      <c r="QAV79" s="677"/>
      <c r="QAW79" s="677"/>
      <c r="QAX79" s="677"/>
      <c r="QAY79" s="677"/>
      <c r="QAZ79" s="677"/>
      <c r="QBA79" s="677"/>
      <c r="QBB79" s="677"/>
      <c r="QBC79" s="677"/>
      <c r="QBD79" s="677"/>
      <c r="QBE79" s="677"/>
      <c r="QBF79" s="677"/>
      <c r="QBG79" s="677"/>
      <c r="QBH79" s="677"/>
      <c r="QBI79" s="677"/>
      <c r="QBJ79" s="677"/>
      <c r="QBK79" s="677"/>
      <c r="QBL79" s="677"/>
      <c r="QBM79" s="677"/>
      <c r="QBN79" s="677"/>
      <c r="QBO79" s="677"/>
      <c r="QBP79" s="677"/>
      <c r="QBQ79" s="677"/>
      <c r="QBR79" s="677"/>
      <c r="QBS79" s="677"/>
      <c r="QBT79" s="677"/>
      <c r="QBU79" s="677"/>
      <c r="QBV79" s="677"/>
      <c r="QBW79" s="677"/>
      <c r="QBX79" s="677"/>
      <c r="QBY79" s="677"/>
      <c r="QBZ79" s="677"/>
      <c r="QCA79" s="677"/>
      <c r="QCB79" s="677"/>
      <c r="QCC79" s="677"/>
      <c r="QCD79" s="677"/>
      <c r="QCE79" s="677"/>
      <c r="QCF79" s="677"/>
      <c r="QCG79" s="677"/>
      <c r="QCH79" s="677"/>
      <c r="QCI79" s="677"/>
      <c r="QCJ79" s="677"/>
      <c r="QCK79" s="677"/>
      <c r="QCL79" s="677"/>
      <c r="QCM79" s="677"/>
      <c r="QCN79" s="677"/>
      <c r="QCO79" s="677"/>
      <c r="QCP79" s="677"/>
      <c r="QCQ79" s="677"/>
      <c r="QCR79" s="677"/>
      <c r="QCS79" s="677"/>
      <c r="QCT79" s="677"/>
      <c r="QCU79" s="677"/>
      <c r="QCV79" s="677"/>
      <c r="QCW79" s="677"/>
      <c r="QCX79" s="677"/>
      <c r="QCY79" s="677"/>
      <c r="QCZ79" s="677"/>
      <c r="QDA79" s="677"/>
      <c r="QDB79" s="677"/>
      <c r="QDC79" s="677"/>
      <c r="QDD79" s="677"/>
      <c r="QDE79" s="677"/>
      <c r="QDF79" s="677"/>
      <c r="QDG79" s="677"/>
      <c r="QDH79" s="677"/>
      <c r="QDI79" s="677"/>
      <c r="QDJ79" s="677"/>
      <c r="QDK79" s="677"/>
      <c r="QDL79" s="677"/>
      <c r="QDM79" s="677"/>
      <c r="QDN79" s="677"/>
      <c r="QDO79" s="677"/>
      <c r="QDP79" s="677"/>
      <c r="QDQ79" s="677"/>
      <c r="QDR79" s="677"/>
      <c r="QDS79" s="677"/>
      <c r="QDT79" s="677"/>
      <c r="QDU79" s="677"/>
      <c r="QDV79" s="677"/>
      <c r="QDW79" s="677"/>
      <c r="QDX79" s="677"/>
      <c r="QDY79" s="677"/>
      <c r="QDZ79" s="677"/>
      <c r="QEA79" s="677"/>
      <c r="QEB79" s="677"/>
      <c r="QEC79" s="677"/>
      <c r="QED79" s="677"/>
      <c r="QEE79" s="677"/>
      <c r="QEF79" s="677"/>
      <c r="QEG79" s="677"/>
      <c r="QEH79" s="677"/>
      <c r="QEI79" s="677"/>
      <c r="QEJ79" s="677"/>
      <c r="QEK79" s="677"/>
      <c r="QEL79" s="677"/>
      <c r="QEM79" s="677"/>
      <c r="QEN79" s="677"/>
      <c r="QEO79" s="677"/>
      <c r="QEP79" s="677"/>
      <c r="QEQ79" s="677"/>
      <c r="QER79" s="677"/>
      <c r="QES79" s="677"/>
      <c r="QET79" s="677"/>
      <c r="QEU79" s="677"/>
      <c r="QEV79" s="677"/>
      <c r="QEW79" s="677"/>
      <c r="QEX79" s="677"/>
      <c r="QEY79" s="677"/>
      <c r="QEZ79" s="677"/>
      <c r="QFA79" s="677"/>
      <c r="QFB79" s="677"/>
      <c r="QFC79" s="677"/>
      <c r="QFD79" s="677"/>
      <c r="QFE79" s="677"/>
      <c r="QFF79" s="677"/>
      <c r="QFG79" s="677"/>
      <c r="QFH79" s="677"/>
      <c r="QFI79" s="677"/>
      <c r="QFJ79" s="677"/>
      <c r="QFK79" s="677"/>
      <c r="QFL79" s="677"/>
      <c r="QFM79" s="677"/>
      <c r="QFN79" s="677"/>
      <c r="QFO79" s="677"/>
      <c r="QFP79" s="677"/>
      <c r="QFQ79" s="677"/>
      <c r="QFR79" s="677"/>
      <c r="QFS79" s="677"/>
      <c r="QFT79" s="677"/>
      <c r="QFU79" s="677"/>
      <c r="QFV79" s="677"/>
      <c r="QFW79" s="677"/>
      <c r="QFX79" s="677"/>
      <c r="QFY79" s="677"/>
      <c r="QFZ79" s="677"/>
      <c r="QGA79" s="677"/>
      <c r="QGB79" s="677"/>
      <c r="QGC79" s="677"/>
      <c r="QGD79" s="677"/>
      <c r="QGE79" s="677"/>
      <c r="QGF79" s="677"/>
      <c r="QGG79" s="677"/>
      <c r="QGH79" s="677"/>
      <c r="QGI79" s="677"/>
      <c r="QGJ79" s="677"/>
      <c r="QGK79" s="677"/>
      <c r="QGL79" s="677"/>
      <c r="QGM79" s="677"/>
      <c r="QGN79" s="677"/>
      <c r="QGO79" s="677"/>
      <c r="QGP79" s="677"/>
      <c r="QGQ79" s="677"/>
      <c r="QGR79" s="677"/>
      <c r="QGS79" s="677"/>
      <c r="QGT79" s="677"/>
      <c r="QGU79" s="677"/>
      <c r="QGV79" s="677"/>
      <c r="QGW79" s="677"/>
      <c r="QGX79" s="677"/>
      <c r="QGY79" s="677"/>
      <c r="QGZ79" s="677"/>
      <c r="QHA79" s="677"/>
      <c r="QHB79" s="677"/>
      <c r="QHC79" s="677"/>
      <c r="QHD79" s="677"/>
      <c r="QHE79" s="677"/>
      <c r="QHF79" s="677"/>
      <c r="QHG79" s="677"/>
      <c r="QHH79" s="677"/>
      <c r="QHI79" s="677"/>
      <c r="QHJ79" s="677"/>
      <c r="QHK79" s="677"/>
      <c r="QHL79" s="677"/>
      <c r="QHM79" s="677"/>
      <c r="QHN79" s="677"/>
      <c r="QHO79" s="677"/>
      <c r="QHP79" s="677"/>
      <c r="QHQ79" s="677"/>
      <c r="QHR79" s="677"/>
      <c r="QHS79" s="677"/>
      <c r="QHT79" s="677"/>
      <c r="QHU79" s="677"/>
      <c r="QHV79" s="677"/>
      <c r="QHW79" s="677"/>
      <c r="QHX79" s="677"/>
      <c r="QHY79" s="677"/>
      <c r="QHZ79" s="677"/>
      <c r="QIA79" s="677"/>
      <c r="QIB79" s="677"/>
      <c r="QIC79" s="677"/>
      <c r="QID79" s="677"/>
      <c r="QIE79" s="677"/>
      <c r="QIF79" s="677"/>
      <c r="QIG79" s="677"/>
      <c r="QIH79" s="677"/>
      <c r="QII79" s="677"/>
      <c r="QIJ79" s="677"/>
      <c r="QIK79" s="677"/>
      <c r="QIL79" s="677"/>
      <c r="QIM79" s="677"/>
      <c r="QIN79" s="677"/>
      <c r="QIO79" s="677"/>
      <c r="QIP79" s="677"/>
      <c r="QIQ79" s="677"/>
      <c r="QIR79" s="677"/>
      <c r="QIS79" s="677"/>
      <c r="QIT79" s="677"/>
      <c r="QIU79" s="677"/>
      <c r="QIV79" s="677"/>
      <c r="QIW79" s="677"/>
      <c r="QIX79" s="677"/>
      <c r="QIY79" s="677"/>
      <c r="QIZ79" s="677"/>
      <c r="QJA79" s="677"/>
      <c r="QJB79" s="677"/>
      <c r="QJC79" s="677"/>
      <c r="QJD79" s="677"/>
      <c r="QJE79" s="677"/>
      <c r="QJF79" s="677"/>
      <c r="QJG79" s="677"/>
      <c r="QJH79" s="677"/>
      <c r="QJI79" s="677"/>
      <c r="QJJ79" s="677"/>
      <c r="QJK79" s="677"/>
      <c r="QJL79" s="677"/>
      <c r="QJM79" s="677"/>
      <c r="QJN79" s="677"/>
      <c r="QJO79" s="677"/>
      <c r="QJP79" s="677"/>
      <c r="QJQ79" s="677"/>
      <c r="QJR79" s="677"/>
      <c r="QJS79" s="677"/>
      <c r="QJT79" s="677"/>
      <c r="QJU79" s="677"/>
      <c r="QJV79" s="677"/>
      <c r="QJW79" s="677"/>
      <c r="QJX79" s="677"/>
      <c r="QJY79" s="677"/>
      <c r="QJZ79" s="677"/>
      <c r="QKA79" s="677"/>
      <c r="QKB79" s="677"/>
      <c r="QKC79" s="677"/>
      <c r="QKD79" s="677"/>
      <c r="QKE79" s="677"/>
      <c r="QKF79" s="677"/>
      <c r="QKG79" s="677"/>
      <c r="QKH79" s="677"/>
      <c r="QKI79" s="677"/>
      <c r="QKJ79" s="677"/>
      <c r="QKK79" s="677"/>
      <c r="QKL79" s="677"/>
      <c r="QKM79" s="677"/>
      <c r="QKN79" s="677"/>
      <c r="QKO79" s="677"/>
      <c r="QKP79" s="677"/>
      <c r="QKQ79" s="677"/>
      <c r="QKR79" s="677"/>
      <c r="QKS79" s="677"/>
      <c r="QKT79" s="677"/>
      <c r="QKU79" s="677"/>
      <c r="QKV79" s="677"/>
      <c r="QKW79" s="677"/>
      <c r="QKX79" s="677"/>
      <c r="QKY79" s="677"/>
      <c r="QKZ79" s="677"/>
      <c r="QLA79" s="677"/>
      <c r="QLB79" s="677"/>
      <c r="QLC79" s="677"/>
      <c r="QLD79" s="677"/>
      <c r="QLE79" s="677"/>
      <c r="QLF79" s="677"/>
      <c r="QLG79" s="677"/>
      <c r="QLH79" s="677"/>
      <c r="QLI79" s="677"/>
      <c r="QLJ79" s="677"/>
      <c r="QLK79" s="677"/>
      <c r="QLL79" s="677"/>
      <c r="QLM79" s="677"/>
      <c r="QLN79" s="677"/>
      <c r="QLO79" s="677"/>
      <c r="QLP79" s="677"/>
      <c r="QLQ79" s="677"/>
      <c r="QLR79" s="677"/>
      <c r="QLS79" s="677"/>
      <c r="QLT79" s="677"/>
      <c r="QLU79" s="677"/>
      <c r="QLV79" s="677"/>
      <c r="QLW79" s="677"/>
      <c r="QLX79" s="677"/>
      <c r="QLY79" s="677"/>
      <c r="QLZ79" s="677"/>
      <c r="QMA79" s="677"/>
      <c r="QMB79" s="677"/>
      <c r="QMC79" s="677"/>
      <c r="QMD79" s="677"/>
      <c r="QME79" s="677"/>
      <c r="QMF79" s="677"/>
      <c r="QMG79" s="677"/>
      <c r="QMH79" s="677"/>
      <c r="QMI79" s="677"/>
      <c r="QMJ79" s="677"/>
      <c r="QMK79" s="677"/>
      <c r="QML79" s="677"/>
      <c r="QMM79" s="677"/>
      <c r="QMN79" s="677"/>
      <c r="QMO79" s="677"/>
      <c r="QMP79" s="677"/>
      <c r="QMQ79" s="677"/>
      <c r="QMR79" s="677"/>
      <c r="QMS79" s="677"/>
      <c r="QMT79" s="677"/>
      <c r="QMU79" s="677"/>
      <c r="QMV79" s="677"/>
      <c r="QMW79" s="677"/>
      <c r="QMX79" s="677"/>
      <c r="QMY79" s="677"/>
      <c r="QMZ79" s="677"/>
      <c r="QNA79" s="677"/>
      <c r="QNB79" s="677"/>
      <c r="QNC79" s="677"/>
      <c r="QND79" s="677"/>
      <c r="QNE79" s="677"/>
      <c r="QNF79" s="677"/>
      <c r="QNG79" s="677"/>
      <c r="QNH79" s="677"/>
      <c r="QNI79" s="677"/>
      <c r="QNJ79" s="677"/>
      <c r="QNK79" s="677"/>
      <c r="QNL79" s="677"/>
      <c r="QNM79" s="677"/>
      <c r="QNN79" s="677"/>
      <c r="QNO79" s="677"/>
      <c r="QNP79" s="677"/>
      <c r="QNQ79" s="677"/>
      <c r="QNR79" s="677"/>
      <c r="QNS79" s="677"/>
      <c r="QNT79" s="677"/>
      <c r="QNU79" s="677"/>
      <c r="QNV79" s="677"/>
      <c r="QNW79" s="677"/>
      <c r="QNX79" s="677"/>
      <c r="QNY79" s="677"/>
      <c r="QNZ79" s="677"/>
      <c r="QOA79" s="677"/>
      <c r="QOB79" s="677"/>
      <c r="QOC79" s="677"/>
      <c r="QOD79" s="677"/>
      <c r="QOE79" s="677"/>
      <c r="QOF79" s="677"/>
      <c r="QOG79" s="677"/>
      <c r="QOH79" s="677"/>
      <c r="QOI79" s="677"/>
      <c r="QOJ79" s="677"/>
      <c r="QOK79" s="677"/>
      <c r="QOL79" s="677"/>
      <c r="QOM79" s="677"/>
      <c r="QON79" s="677"/>
      <c r="QOO79" s="677"/>
      <c r="QOP79" s="677"/>
      <c r="QOQ79" s="677"/>
      <c r="QOR79" s="677"/>
      <c r="QOS79" s="677"/>
      <c r="QOT79" s="677"/>
      <c r="QOU79" s="677"/>
      <c r="QOV79" s="677"/>
      <c r="QOW79" s="677"/>
      <c r="QOX79" s="677"/>
      <c r="QOY79" s="677"/>
      <c r="QOZ79" s="677"/>
      <c r="QPA79" s="677"/>
      <c r="QPB79" s="677"/>
      <c r="QPC79" s="677"/>
      <c r="QPD79" s="677"/>
      <c r="QPE79" s="677"/>
      <c r="QPF79" s="677"/>
      <c r="QPG79" s="677"/>
      <c r="QPH79" s="677"/>
      <c r="QPI79" s="677"/>
      <c r="QPJ79" s="677"/>
      <c r="QPK79" s="677"/>
      <c r="QPL79" s="677"/>
      <c r="QPM79" s="677"/>
      <c r="QPN79" s="677"/>
      <c r="QPO79" s="677"/>
      <c r="QPP79" s="677"/>
      <c r="QPQ79" s="677"/>
      <c r="QPR79" s="677"/>
      <c r="QPS79" s="677"/>
      <c r="QPT79" s="677"/>
      <c r="QPU79" s="677"/>
      <c r="QPV79" s="677"/>
      <c r="QPW79" s="677"/>
      <c r="QPX79" s="677"/>
      <c r="QPY79" s="677"/>
      <c r="QPZ79" s="677"/>
      <c r="QQA79" s="677"/>
      <c r="QQB79" s="677"/>
      <c r="QQC79" s="677"/>
      <c r="QQD79" s="677"/>
      <c r="QQE79" s="677"/>
      <c r="QQF79" s="677"/>
      <c r="QQG79" s="677"/>
      <c r="QQH79" s="677"/>
      <c r="QQI79" s="677"/>
      <c r="QQJ79" s="677"/>
      <c r="QQK79" s="677"/>
      <c r="QQL79" s="677"/>
      <c r="QQM79" s="677"/>
      <c r="QQN79" s="677"/>
      <c r="QQO79" s="677"/>
      <c r="QQP79" s="677"/>
      <c r="QQQ79" s="677"/>
      <c r="QQR79" s="677"/>
      <c r="QQS79" s="677"/>
      <c r="QQT79" s="677"/>
      <c r="QQU79" s="677"/>
      <c r="QQV79" s="677"/>
      <c r="QQW79" s="677"/>
      <c r="QQX79" s="677"/>
      <c r="QQY79" s="677"/>
      <c r="QQZ79" s="677"/>
      <c r="QRA79" s="677"/>
      <c r="QRB79" s="677"/>
      <c r="QRC79" s="677"/>
      <c r="QRD79" s="677"/>
      <c r="QRE79" s="677"/>
      <c r="QRF79" s="677"/>
      <c r="QRG79" s="677"/>
      <c r="QRH79" s="677"/>
      <c r="QRI79" s="677"/>
      <c r="QRJ79" s="677"/>
      <c r="QRK79" s="677"/>
      <c r="QRL79" s="677"/>
      <c r="QRM79" s="677"/>
      <c r="QRN79" s="677"/>
      <c r="QRO79" s="677"/>
      <c r="QRP79" s="677"/>
      <c r="QRQ79" s="677"/>
      <c r="QRR79" s="677"/>
      <c r="QRS79" s="677"/>
      <c r="QRT79" s="677"/>
      <c r="QRU79" s="677"/>
      <c r="QRV79" s="677"/>
      <c r="QRW79" s="677"/>
      <c r="QRX79" s="677"/>
      <c r="QRY79" s="677"/>
      <c r="QRZ79" s="677"/>
      <c r="QSA79" s="677"/>
      <c r="QSB79" s="677"/>
      <c r="QSC79" s="677"/>
      <c r="QSD79" s="677"/>
      <c r="QSE79" s="677"/>
      <c r="QSF79" s="677"/>
      <c r="QSG79" s="677"/>
      <c r="QSH79" s="677"/>
      <c r="QSI79" s="677"/>
      <c r="QSJ79" s="677"/>
      <c r="QSK79" s="677"/>
      <c r="QSL79" s="677"/>
      <c r="QSM79" s="677"/>
      <c r="QSN79" s="677"/>
      <c r="QSO79" s="677"/>
      <c r="QSP79" s="677"/>
      <c r="QSQ79" s="677"/>
      <c r="QSR79" s="677"/>
      <c r="QSS79" s="677"/>
      <c r="QST79" s="677"/>
      <c r="QSU79" s="677"/>
      <c r="QSV79" s="677"/>
      <c r="QSW79" s="677"/>
      <c r="QSX79" s="677"/>
      <c r="QSY79" s="677"/>
      <c r="QSZ79" s="677"/>
      <c r="QTA79" s="677"/>
      <c r="QTB79" s="677"/>
      <c r="QTC79" s="677"/>
      <c r="QTD79" s="677"/>
      <c r="QTE79" s="677"/>
      <c r="QTF79" s="677"/>
      <c r="QTG79" s="677"/>
      <c r="QTH79" s="677"/>
      <c r="QTI79" s="677"/>
      <c r="QTJ79" s="677"/>
      <c r="QTK79" s="677"/>
      <c r="QTL79" s="677"/>
      <c r="QTM79" s="677"/>
      <c r="QTN79" s="677"/>
      <c r="QTO79" s="677"/>
      <c r="QTP79" s="677"/>
      <c r="QTQ79" s="677"/>
      <c r="QTR79" s="677"/>
      <c r="QTS79" s="677"/>
      <c r="QTT79" s="677"/>
      <c r="QTU79" s="677"/>
      <c r="QTV79" s="677"/>
      <c r="QTW79" s="677"/>
      <c r="QTX79" s="677"/>
      <c r="QTY79" s="677"/>
      <c r="QTZ79" s="677"/>
      <c r="QUA79" s="677"/>
      <c r="QUB79" s="677"/>
      <c r="QUC79" s="677"/>
      <c r="QUD79" s="677"/>
      <c r="QUE79" s="677"/>
      <c r="QUF79" s="677"/>
      <c r="QUG79" s="677"/>
      <c r="QUH79" s="677"/>
      <c r="QUI79" s="677"/>
      <c r="QUJ79" s="677"/>
      <c r="QUK79" s="677"/>
      <c r="QUL79" s="677"/>
      <c r="QUM79" s="677"/>
      <c r="QUN79" s="677"/>
      <c r="QUO79" s="677"/>
      <c r="QUP79" s="677"/>
      <c r="QUQ79" s="677"/>
      <c r="QUR79" s="677"/>
      <c r="QUS79" s="677"/>
      <c r="QUT79" s="677"/>
      <c r="QUU79" s="677"/>
      <c r="QUV79" s="677"/>
      <c r="QUW79" s="677"/>
      <c r="QUX79" s="677"/>
      <c r="QUY79" s="677"/>
      <c r="QUZ79" s="677"/>
      <c r="QVA79" s="677"/>
      <c r="QVB79" s="677"/>
      <c r="QVC79" s="677"/>
      <c r="QVD79" s="677"/>
      <c r="QVE79" s="677"/>
      <c r="QVF79" s="677"/>
      <c r="QVG79" s="677"/>
      <c r="QVH79" s="677"/>
      <c r="QVI79" s="677"/>
      <c r="QVJ79" s="677"/>
      <c r="QVK79" s="677"/>
      <c r="QVL79" s="677"/>
      <c r="QVM79" s="677"/>
      <c r="QVN79" s="677"/>
      <c r="QVO79" s="677"/>
      <c r="QVP79" s="677"/>
      <c r="QVQ79" s="677"/>
      <c r="QVR79" s="677"/>
      <c r="QVS79" s="677"/>
      <c r="QVT79" s="677"/>
      <c r="QVU79" s="677"/>
      <c r="QVV79" s="677"/>
      <c r="QVW79" s="677"/>
      <c r="QVX79" s="677"/>
      <c r="QVY79" s="677"/>
      <c r="QVZ79" s="677"/>
      <c r="QWA79" s="677"/>
      <c r="QWB79" s="677"/>
      <c r="QWC79" s="677"/>
      <c r="QWD79" s="677"/>
      <c r="QWE79" s="677"/>
      <c r="QWF79" s="677"/>
      <c r="QWG79" s="677"/>
      <c r="QWH79" s="677"/>
      <c r="QWI79" s="677"/>
      <c r="QWJ79" s="677"/>
      <c r="QWK79" s="677"/>
      <c r="QWL79" s="677"/>
      <c r="QWM79" s="677"/>
      <c r="QWN79" s="677"/>
      <c r="QWO79" s="677"/>
      <c r="QWP79" s="677"/>
      <c r="QWQ79" s="677"/>
      <c r="QWR79" s="677"/>
      <c r="QWS79" s="677"/>
      <c r="QWT79" s="677"/>
      <c r="QWU79" s="677"/>
      <c r="QWV79" s="677"/>
      <c r="QWW79" s="677"/>
      <c r="QWX79" s="677"/>
      <c r="QWY79" s="677"/>
      <c r="QWZ79" s="677"/>
      <c r="QXA79" s="677"/>
      <c r="QXB79" s="677"/>
      <c r="QXC79" s="677"/>
      <c r="QXD79" s="677"/>
      <c r="QXE79" s="677"/>
      <c r="QXF79" s="677"/>
      <c r="QXG79" s="677"/>
      <c r="QXH79" s="677"/>
      <c r="QXI79" s="677"/>
      <c r="QXJ79" s="677"/>
      <c r="QXK79" s="677"/>
      <c r="QXL79" s="677"/>
      <c r="QXM79" s="677"/>
      <c r="QXN79" s="677"/>
      <c r="QXO79" s="677"/>
      <c r="QXP79" s="677"/>
      <c r="QXQ79" s="677"/>
      <c r="QXR79" s="677"/>
      <c r="QXS79" s="677"/>
      <c r="QXT79" s="677"/>
      <c r="QXU79" s="677"/>
      <c r="QXV79" s="677"/>
      <c r="QXW79" s="677"/>
      <c r="QXX79" s="677"/>
      <c r="QXY79" s="677"/>
      <c r="QXZ79" s="677"/>
      <c r="QYA79" s="677"/>
      <c r="QYB79" s="677"/>
      <c r="QYC79" s="677"/>
      <c r="QYD79" s="677"/>
      <c r="QYE79" s="677"/>
      <c r="QYF79" s="677"/>
      <c r="QYG79" s="677"/>
      <c r="QYH79" s="677"/>
      <c r="QYI79" s="677"/>
      <c r="QYJ79" s="677"/>
      <c r="QYK79" s="677"/>
      <c r="QYL79" s="677"/>
      <c r="QYM79" s="677"/>
      <c r="QYN79" s="677"/>
      <c r="QYO79" s="677"/>
      <c r="QYP79" s="677"/>
      <c r="QYQ79" s="677"/>
      <c r="QYR79" s="677"/>
      <c r="QYS79" s="677"/>
      <c r="QYT79" s="677"/>
      <c r="QYU79" s="677"/>
      <c r="QYV79" s="677"/>
      <c r="QYW79" s="677"/>
      <c r="QYX79" s="677"/>
      <c r="QYY79" s="677"/>
      <c r="QYZ79" s="677"/>
      <c r="QZA79" s="677"/>
      <c r="QZB79" s="677"/>
      <c r="QZC79" s="677"/>
      <c r="QZD79" s="677"/>
      <c r="QZE79" s="677"/>
      <c r="QZF79" s="677"/>
      <c r="QZG79" s="677"/>
      <c r="QZH79" s="677"/>
      <c r="QZI79" s="677"/>
      <c r="QZJ79" s="677"/>
      <c r="QZK79" s="677"/>
      <c r="QZL79" s="677"/>
      <c r="QZM79" s="677"/>
      <c r="QZN79" s="677"/>
      <c r="QZO79" s="677"/>
      <c r="QZP79" s="677"/>
      <c r="QZQ79" s="677"/>
      <c r="QZR79" s="677"/>
      <c r="QZS79" s="677"/>
      <c r="QZT79" s="677"/>
      <c r="QZU79" s="677"/>
      <c r="QZV79" s="677"/>
      <c r="QZW79" s="677"/>
      <c r="QZX79" s="677"/>
      <c r="QZY79" s="677"/>
      <c r="QZZ79" s="677"/>
      <c r="RAA79" s="677"/>
      <c r="RAB79" s="677"/>
      <c r="RAC79" s="677"/>
      <c r="RAD79" s="677"/>
      <c r="RAE79" s="677"/>
      <c r="RAF79" s="677"/>
      <c r="RAG79" s="677"/>
      <c r="RAH79" s="677"/>
      <c r="RAI79" s="677"/>
      <c r="RAJ79" s="677"/>
      <c r="RAK79" s="677"/>
      <c r="RAL79" s="677"/>
      <c r="RAM79" s="677"/>
      <c r="RAN79" s="677"/>
      <c r="RAO79" s="677"/>
      <c r="RAP79" s="677"/>
      <c r="RAQ79" s="677"/>
      <c r="RAR79" s="677"/>
      <c r="RAS79" s="677"/>
      <c r="RAT79" s="677"/>
      <c r="RAU79" s="677"/>
      <c r="RAV79" s="677"/>
      <c r="RAW79" s="677"/>
      <c r="RAX79" s="677"/>
      <c r="RAY79" s="677"/>
      <c r="RAZ79" s="677"/>
      <c r="RBA79" s="677"/>
      <c r="RBB79" s="677"/>
      <c r="RBC79" s="677"/>
      <c r="RBD79" s="677"/>
      <c r="RBE79" s="677"/>
      <c r="RBF79" s="677"/>
      <c r="RBG79" s="677"/>
      <c r="RBH79" s="677"/>
      <c r="RBI79" s="677"/>
      <c r="RBJ79" s="677"/>
      <c r="RBK79" s="677"/>
      <c r="RBL79" s="677"/>
      <c r="RBM79" s="677"/>
      <c r="RBN79" s="677"/>
      <c r="RBO79" s="677"/>
      <c r="RBP79" s="677"/>
      <c r="RBQ79" s="677"/>
      <c r="RBR79" s="677"/>
      <c r="RBS79" s="677"/>
      <c r="RBT79" s="677"/>
      <c r="RBU79" s="677"/>
      <c r="RBV79" s="677"/>
      <c r="RBW79" s="677"/>
      <c r="RBX79" s="677"/>
      <c r="RBY79" s="677"/>
      <c r="RBZ79" s="677"/>
      <c r="RCA79" s="677"/>
      <c r="RCB79" s="677"/>
      <c r="RCC79" s="677"/>
      <c r="RCD79" s="677"/>
      <c r="RCE79" s="677"/>
      <c r="RCF79" s="677"/>
      <c r="RCG79" s="677"/>
      <c r="RCH79" s="677"/>
      <c r="RCI79" s="677"/>
      <c r="RCJ79" s="677"/>
      <c r="RCK79" s="677"/>
      <c r="RCL79" s="677"/>
      <c r="RCM79" s="677"/>
      <c r="RCN79" s="677"/>
      <c r="RCO79" s="677"/>
      <c r="RCP79" s="677"/>
      <c r="RCQ79" s="677"/>
      <c r="RCR79" s="677"/>
      <c r="RCS79" s="677"/>
      <c r="RCT79" s="677"/>
      <c r="RCU79" s="677"/>
      <c r="RCV79" s="677"/>
      <c r="RCW79" s="677"/>
      <c r="RCX79" s="677"/>
      <c r="RCY79" s="677"/>
      <c r="RCZ79" s="677"/>
      <c r="RDA79" s="677"/>
      <c r="RDB79" s="677"/>
      <c r="RDC79" s="677"/>
      <c r="RDD79" s="677"/>
      <c r="RDE79" s="677"/>
      <c r="RDF79" s="677"/>
      <c r="RDG79" s="677"/>
      <c r="RDH79" s="677"/>
      <c r="RDI79" s="677"/>
      <c r="RDJ79" s="677"/>
      <c r="RDK79" s="677"/>
      <c r="RDL79" s="677"/>
      <c r="RDM79" s="677"/>
      <c r="RDN79" s="677"/>
      <c r="RDO79" s="677"/>
      <c r="RDP79" s="677"/>
      <c r="RDQ79" s="677"/>
      <c r="RDR79" s="677"/>
      <c r="RDS79" s="677"/>
      <c r="RDT79" s="677"/>
      <c r="RDU79" s="677"/>
      <c r="RDV79" s="677"/>
      <c r="RDW79" s="677"/>
      <c r="RDX79" s="677"/>
      <c r="RDY79" s="677"/>
      <c r="RDZ79" s="677"/>
      <c r="REA79" s="677"/>
      <c r="REB79" s="677"/>
      <c r="REC79" s="677"/>
      <c r="RED79" s="677"/>
      <c r="REE79" s="677"/>
      <c r="REF79" s="677"/>
      <c r="REG79" s="677"/>
      <c r="REH79" s="677"/>
      <c r="REI79" s="677"/>
      <c r="REJ79" s="677"/>
      <c r="REK79" s="677"/>
      <c r="REL79" s="677"/>
      <c r="REM79" s="677"/>
      <c r="REN79" s="677"/>
      <c r="REO79" s="677"/>
      <c r="REP79" s="677"/>
      <c r="REQ79" s="677"/>
      <c r="RER79" s="677"/>
      <c r="RES79" s="677"/>
      <c r="RET79" s="677"/>
      <c r="REU79" s="677"/>
      <c r="REV79" s="677"/>
      <c r="REW79" s="677"/>
      <c r="REX79" s="677"/>
      <c r="REY79" s="677"/>
      <c r="REZ79" s="677"/>
      <c r="RFA79" s="677"/>
      <c r="RFB79" s="677"/>
      <c r="RFC79" s="677"/>
      <c r="RFD79" s="677"/>
      <c r="RFE79" s="677"/>
      <c r="RFF79" s="677"/>
      <c r="RFG79" s="677"/>
      <c r="RFH79" s="677"/>
      <c r="RFI79" s="677"/>
      <c r="RFJ79" s="677"/>
      <c r="RFK79" s="677"/>
      <c r="RFL79" s="677"/>
      <c r="RFM79" s="677"/>
      <c r="RFN79" s="677"/>
      <c r="RFO79" s="677"/>
      <c r="RFP79" s="677"/>
      <c r="RFQ79" s="677"/>
      <c r="RFR79" s="677"/>
      <c r="RFS79" s="677"/>
      <c r="RFT79" s="677"/>
      <c r="RFU79" s="677"/>
      <c r="RFV79" s="677"/>
      <c r="RFW79" s="677"/>
      <c r="RFX79" s="677"/>
      <c r="RFY79" s="677"/>
      <c r="RFZ79" s="677"/>
      <c r="RGA79" s="677"/>
      <c r="RGB79" s="677"/>
      <c r="RGC79" s="677"/>
      <c r="RGD79" s="677"/>
      <c r="RGE79" s="677"/>
      <c r="RGF79" s="677"/>
      <c r="RGG79" s="677"/>
      <c r="RGH79" s="677"/>
      <c r="RGI79" s="677"/>
      <c r="RGJ79" s="677"/>
      <c r="RGK79" s="677"/>
      <c r="RGL79" s="677"/>
      <c r="RGM79" s="677"/>
      <c r="RGN79" s="677"/>
      <c r="RGO79" s="677"/>
      <c r="RGP79" s="677"/>
      <c r="RGQ79" s="677"/>
      <c r="RGR79" s="677"/>
      <c r="RGS79" s="677"/>
      <c r="RGT79" s="677"/>
      <c r="RGU79" s="677"/>
      <c r="RGV79" s="677"/>
      <c r="RGW79" s="677"/>
      <c r="RGX79" s="677"/>
      <c r="RGY79" s="677"/>
      <c r="RGZ79" s="677"/>
      <c r="RHA79" s="677"/>
      <c r="RHB79" s="677"/>
      <c r="RHC79" s="677"/>
      <c r="RHD79" s="677"/>
      <c r="RHE79" s="677"/>
      <c r="RHF79" s="677"/>
      <c r="RHG79" s="677"/>
      <c r="RHH79" s="677"/>
      <c r="RHI79" s="677"/>
      <c r="RHJ79" s="677"/>
      <c r="RHK79" s="677"/>
      <c r="RHL79" s="677"/>
      <c r="RHM79" s="677"/>
      <c r="RHN79" s="677"/>
      <c r="RHO79" s="677"/>
      <c r="RHP79" s="677"/>
      <c r="RHQ79" s="677"/>
      <c r="RHR79" s="677"/>
      <c r="RHS79" s="677"/>
      <c r="RHT79" s="677"/>
      <c r="RHU79" s="677"/>
      <c r="RHV79" s="677"/>
      <c r="RHW79" s="677"/>
      <c r="RHX79" s="677"/>
      <c r="RHY79" s="677"/>
      <c r="RHZ79" s="677"/>
      <c r="RIA79" s="677"/>
      <c r="RIB79" s="677"/>
      <c r="RIC79" s="677"/>
      <c r="RID79" s="677"/>
      <c r="RIE79" s="677"/>
      <c r="RIF79" s="677"/>
      <c r="RIG79" s="677"/>
      <c r="RIH79" s="677"/>
      <c r="RII79" s="677"/>
      <c r="RIJ79" s="677"/>
      <c r="RIK79" s="677"/>
      <c r="RIL79" s="677"/>
      <c r="RIM79" s="677"/>
      <c r="RIN79" s="677"/>
      <c r="RIO79" s="677"/>
      <c r="RIP79" s="677"/>
      <c r="RIQ79" s="677"/>
      <c r="RIR79" s="677"/>
      <c r="RIS79" s="677"/>
      <c r="RIT79" s="677"/>
      <c r="RIU79" s="677"/>
      <c r="RIV79" s="677"/>
      <c r="RIW79" s="677"/>
      <c r="RIX79" s="677"/>
      <c r="RIY79" s="677"/>
      <c r="RIZ79" s="677"/>
      <c r="RJA79" s="677"/>
      <c r="RJB79" s="677"/>
      <c r="RJC79" s="677"/>
      <c r="RJD79" s="677"/>
      <c r="RJE79" s="677"/>
      <c r="RJF79" s="677"/>
      <c r="RJG79" s="677"/>
      <c r="RJH79" s="677"/>
      <c r="RJI79" s="677"/>
      <c r="RJJ79" s="677"/>
      <c r="RJK79" s="677"/>
      <c r="RJL79" s="677"/>
      <c r="RJM79" s="677"/>
      <c r="RJN79" s="677"/>
      <c r="RJO79" s="677"/>
      <c r="RJP79" s="677"/>
      <c r="RJQ79" s="677"/>
      <c r="RJR79" s="677"/>
      <c r="RJS79" s="677"/>
      <c r="RJT79" s="677"/>
      <c r="RJU79" s="677"/>
      <c r="RJV79" s="677"/>
      <c r="RJW79" s="677"/>
      <c r="RJX79" s="677"/>
      <c r="RJY79" s="677"/>
      <c r="RJZ79" s="677"/>
      <c r="RKA79" s="677"/>
      <c r="RKB79" s="677"/>
      <c r="RKC79" s="677"/>
      <c r="RKD79" s="677"/>
      <c r="RKE79" s="677"/>
      <c r="RKF79" s="677"/>
      <c r="RKG79" s="677"/>
      <c r="RKH79" s="677"/>
      <c r="RKI79" s="677"/>
      <c r="RKJ79" s="677"/>
      <c r="RKK79" s="677"/>
      <c r="RKL79" s="677"/>
      <c r="RKM79" s="677"/>
      <c r="RKN79" s="677"/>
      <c r="RKO79" s="677"/>
      <c r="RKP79" s="677"/>
      <c r="RKQ79" s="677"/>
      <c r="RKR79" s="677"/>
      <c r="RKS79" s="677"/>
      <c r="RKT79" s="677"/>
      <c r="RKU79" s="677"/>
      <c r="RKV79" s="677"/>
      <c r="RKW79" s="677"/>
      <c r="RKX79" s="677"/>
      <c r="RKY79" s="677"/>
      <c r="RKZ79" s="677"/>
      <c r="RLA79" s="677"/>
      <c r="RLB79" s="677"/>
      <c r="RLC79" s="677"/>
      <c r="RLD79" s="677"/>
      <c r="RLE79" s="677"/>
      <c r="RLF79" s="677"/>
      <c r="RLG79" s="677"/>
      <c r="RLH79" s="677"/>
      <c r="RLI79" s="677"/>
      <c r="RLJ79" s="677"/>
      <c r="RLK79" s="677"/>
      <c r="RLL79" s="677"/>
      <c r="RLM79" s="677"/>
      <c r="RLN79" s="677"/>
      <c r="RLO79" s="677"/>
      <c r="RLP79" s="677"/>
      <c r="RLQ79" s="677"/>
      <c r="RLR79" s="677"/>
      <c r="RLS79" s="677"/>
      <c r="RLT79" s="677"/>
      <c r="RLU79" s="677"/>
      <c r="RLV79" s="677"/>
      <c r="RLW79" s="677"/>
      <c r="RLX79" s="677"/>
      <c r="RLY79" s="677"/>
      <c r="RLZ79" s="677"/>
      <c r="RMA79" s="677"/>
      <c r="RMB79" s="677"/>
      <c r="RMC79" s="677"/>
      <c r="RMD79" s="677"/>
      <c r="RME79" s="677"/>
      <c r="RMF79" s="677"/>
      <c r="RMG79" s="677"/>
      <c r="RMH79" s="677"/>
      <c r="RMI79" s="677"/>
      <c r="RMJ79" s="677"/>
      <c r="RMK79" s="677"/>
      <c r="RML79" s="677"/>
      <c r="RMM79" s="677"/>
      <c r="RMN79" s="677"/>
      <c r="RMO79" s="677"/>
      <c r="RMP79" s="677"/>
      <c r="RMQ79" s="677"/>
      <c r="RMR79" s="677"/>
      <c r="RMS79" s="677"/>
      <c r="RMT79" s="677"/>
      <c r="RMU79" s="677"/>
      <c r="RMV79" s="677"/>
      <c r="RMW79" s="677"/>
      <c r="RMX79" s="677"/>
      <c r="RMY79" s="677"/>
      <c r="RMZ79" s="677"/>
      <c r="RNA79" s="677"/>
      <c r="RNB79" s="677"/>
      <c r="RNC79" s="677"/>
      <c r="RND79" s="677"/>
      <c r="RNE79" s="677"/>
      <c r="RNF79" s="677"/>
      <c r="RNG79" s="677"/>
      <c r="RNH79" s="677"/>
      <c r="RNI79" s="677"/>
      <c r="RNJ79" s="677"/>
      <c r="RNK79" s="677"/>
      <c r="RNL79" s="677"/>
      <c r="RNM79" s="677"/>
      <c r="RNN79" s="677"/>
      <c r="RNO79" s="677"/>
      <c r="RNP79" s="677"/>
      <c r="RNQ79" s="677"/>
      <c r="RNR79" s="677"/>
      <c r="RNS79" s="677"/>
      <c r="RNT79" s="677"/>
      <c r="RNU79" s="677"/>
      <c r="RNV79" s="677"/>
      <c r="RNW79" s="677"/>
      <c r="RNX79" s="677"/>
      <c r="RNY79" s="677"/>
      <c r="RNZ79" s="677"/>
      <c r="ROA79" s="677"/>
      <c r="ROB79" s="677"/>
      <c r="ROC79" s="677"/>
      <c r="ROD79" s="677"/>
      <c r="ROE79" s="677"/>
      <c r="ROF79" s="677"/>
      <c r="ROG79" s="677"/>
      <c r="ROH79" s="677"/>
      <c r="ROI79" s="677"/>
      <c r="ROJ79" s="677"/>
      <c r="ROK79" s="677"/>
      <c r="ROL79" s="677"/>
      <c r="ROM79" s="677"/>
      <c r="RON79" s="677"/>
      <c r="ROO79" s="677"/>
      <c r="ROP79" s="677"/>
      <c r="ROQ79" s="677"/>
      <c r="ROR79" s="677"/>
      <c r="ROS79" s="677"/>
      <c r="ROT79" s="677"/>
      <c r="ROU79" s="677"/>
      <c r="ROV79" s="677"/>
      <c r="ROW79" s="677"/>
      <c r="ROX79" s="677"/>
      <c r="ROY79" s="677"/>
      <c r="ROZ79" s="677"/>
      <c r="RPA79" s="677"/>
      <c r="RPB79" s="677"/>
      <c r="RPC79" s="677"/>
      <c r="RPD79" s="677"/>
      <c r="RPE79" s="677"/>
      <c r="RPF79" s="677"/>
      <c r="RPG79" s="677"/>
      <c r="RPH79" s="677"/>
      <c r="RPI79" s="677"/>
      <c r="RPJ79" s="677"/>
      <c r="RPK79" s="677"/>
      <c r="RPL79" s="677"/>
      <c r="RPM79" s="677"/>
      <c r="RPN79" s="677"/>
      <c r="RPO79" s="677"/>
      <c r="RPP79" s="677"/>
      <c r="RPQ79" s="677"/>
      <c r="RPR79" s="677"/>
      <c r="RPS79" s="677"/>
      <c r="RPT79" s="677"/>
      <c r="RPU79" s="677"/>
      <c r="RPV79" s="677"/>
      <c r="RPW79" s="677"/>
      <c r="RPX79" s="677"/>
      <c r="RPY79" s="677"/>
      <c r="RPZ79" s="677"/>
      <c r="RQA79" s="677"/>
      <c r="RQB79" s="677"/>
      <c r="RQC79" s="677"/>
      <c r="RQD79" s="677"/>
      <c r="RQE79" s="677"/>
      <c r="RQF79" s="677"/>
      <c r="RQG79" s="677"/>
      <c r="RQH79" s="677"/>
      <c r="RQI79" s="677"/>
      <c r="RQJ79" s="677"/>
      <c r="RQK79" s="677"/>
      <c r="RQL79" s="677"/>
      <c r="RQM79" s="677"/>
      <c r="RQN79" s="677"/>
      <c r="RQO79" s="677"/>
      <c r="RQP79" s="677"/>
      <c r="RQQ79" s="677"/>
      <c r="RQR79" s="677"/>
      <c r="RQS79" s="677"/>
      <c r="RQT79" s="677"/>
      <c r="RQU79" s="677"/>
      <c r="RQV79" s="677"/>
      <c r="RQW79" s="677"/>
      <c r="RQX79" s="677"/>
      <c r="RQY79" s="677"/>
      <c r="RQZ79" s="677"/>
      <c r="RRA79" s="677"/>
      <c r="RRB79" s="677"/>
      <c r="RRC79" s="677"/>
      <c r="RRD79" s="677"/>
      <c r="RRE79" s="677"/>
      <c r="RRF79" s="677"/>
      <c r="RRG79" s="677"/>
      <c r="RRH79" s="677"/>
      <c r="RRI79" s="677"/>
      <c r="RRJ79" s="677"/>
      <c r="RRK79" s="677"/>
      <c r="RRL79" s="677"/>
      <c r="RRM79" s="677"/>
      <c r="RRN79" s="677"/>
      <c r="RRO79" s="677"/>
      <c r="RRP79" s="677"/>
      <c r="RRQ79" s="677"/>
      <c r="RRR79" s="677"/>
      <c r="RRS79" s="677"/>
      <c r="RRT79" s="677"/>
      <c r="RRU79" s="677"/>
      <c r="RRV79" s="677"/>
      <c r="RRW79" s="677"/>
      <c r="RRX79" s="677"/>
      <c r="RRY79" s="677"/>
      <c r="RRZ79" s="677"/>
      <c r="RSA79" s="677"/>
      <c r="RSB79" s="677"/>
      <c r="RSC79" s="677"/>
      <c r="RSD79" s="677"/>
      <c r="RSE79" s="677"/>
      <c r="RSF79" s="677"/>
      <c r="RSG79" s="677"/>
      <c r="RSH79" s="677"/>
      <c r="RSI79" s="677"/>
      <c r="RSJ79" s="677"/>
      <c r="RSK79" s="677"/>
      <c r="RSL79" s="677"/>
      <c r="RSM79" s="677"/>
      <c r="RSN79" s="677"/>
      <c r="RSO79" s="677"/>
      <c r="RSP79" s="677"/>
      <c r="RSQ79" s="677"/>
      <c r="RSR79" s="677"/>
      <c r="RSS79" s="677"/>
      <c r="RST79" s="677"/>
      <c r="RSU79" s="677"/>
      <c r="RSV79" s="677"/>
      <c r="RSW79" s="677"/>
      <c r="RSX79" s="677"/>
      <c r="RSY79" s="677"/>
      <c r="RSZ79" s="677"/>
      <c r="RTA79" s="677"/>
      <c r="RTB79" s="677"/>
      <c r="RTC79" s="677"/>
      <c r="RTD79" s="677"/>
      <c r="RTE79" s="677"/>
      <c r="RTF79" s="677"/>
      <c r="RTG79" s="677"/>
      <c r="RTH79" s="677"/>
      <c r="RTI79" s="677"/>
      <c r="RTJ79" s="677"/>
      <c r="RTK79" s="677"/>
      <c r="RTL79" s="677"/>
      <c r="RTM79" s="677"/>
      <c r="RTN79" s="677"/>
      <c r="RTO79" s="677"/>
      <c r="RTP79" s="677"/>
      <c r="RTQ79" s="677"/>
      <c r="RTR79" s="677"/>
      <c r="RTS79" s="677"/>
      <c r="RTT79" s="677"/>
      <c r="RTU79" s="677"/>
      <c r="RTV79" s="677"/>
      <c r="RTW79" s="677"/>
      <c r="RTX79" s="677"/>
      <c r="RTY79" s="677"/>
      <c r="RTZ79" s="677"/>
      <c r="RUA79" s="677"/>
      <c r="RUB79" s="677"/>
      <c r="RUC79" s="677"/>
      <c r="RUD79" s="677"/>
      <c r="RUE79" s="677"/>
      <c r="RUF79" s="677"/>
      <c r="RUG79" s="677"/>
      <c r="RUH79" s="677"/>
      <c r="RUI79" s="677"/>
      <c r="RUJ79" s="677"/>
      <c r="RUK79" s="677"/>
      <c r="RUL79" s="677"/>
      <c r="RUM79" s="677"/>
      <c r="RUN79" s="677"/>
      <c r="RUO79" s="677"/>
      <c r="RUP79" s="677"/>
      <c r="RUQ79" s="677"/>
      <c r="RUR79" s="677"/>
      <c r="RUS79" s="677"/>
      <c r="RUT79" s="677"/>
      <c r="RUU79" s="677"/>
      <c r="RUV79" s="677"/>
      <c r="RUW79" s="677"/>
      <c r="RUX79" s="677"/>
      <c r="RUY79" s="677"/>
      <c r="RUZ79" s="677"/>
      <c r="RVA79" s="677"/>
      <c r="RVB79" s="677"/>
      <c r="RVC79" s="677"/>
      <c r="RVD79" s="677"/>
      <c r="RVE79" s="677"/>
      <c r="RVF79" s="677"/>
      <c r="RVG79" s="677"/>
      <c r="RVH79" s="677"/>
      <c r="RVI79" s="677"/>
      <c r="RVJ79" s="677"/>
      <c r="RVK79" s="677"/>
      <c r="RVL79" s="677"/>
      <c r="RVM79" s="677"/>
      <c r="RVN79" s="677"/>
      <c r="RVO79" s="677"/>
      <c r="RVP79" s="677"/>
      <c r="RVQ79" s="677"/>
      <c r="RVR79" s="677"/>
      <c r="RVS79" s="677"/>
      <c r="RVT79" s="677"/>
      <c r="RVU79" s="677"/>
      <c r="RVV79" s="677"/>
      <c r="RVW79" s="677"/>
      <c r="RVX79" s="677"/>
      <c r="RVY79" s="677"/>
      <c r="RVZ79" s="677"/>
      <c r="RWA79" s="677"/>
      <c r="RWB79" s="677"/>
      <c r="RWC79" s="677"/>
      <c r="RWD79" s="677"/>
      <c r="RWE79" s="677"/>
      <c r="RWF79" s="677"/>
      <c r="RWG79" s="677"/>
      <c r="RWH79" s="677"/>
      <c r="RWI79" s="677"/>
      <c r="RWJ79" s="677"/>
      <c r="RWK79" s="677"/>
      <c r="RWL79" s="677"/>
      <c r="RWM79" s="677"/>
      <c r="RWN79" s="677"/>
      <c r="RWO79" s="677"/>
      <c r="RWP79" s="677"/>
      <c r="RWQ79" s="677"/>
      <c r="RWR79" s="677"/>
      <c r="RWS79" s="677"/>
      <c r="RWT79" s="677"/>
      <c r="RWU79" s="677"/>
      <c r="RWV79" s="677"/>
      <c r="RWW79" s="677"/>
      <c r="RWX79" s="677"/>
      <c r="RWY79" s="677"/>
      <c r="RWZ79" s="677"/>
      <c r="RXA79" s="677"/>
      <c r="RXB79" s="677"/>
      <c r="RXC79" s="677"/>
      <c r="RXD79" s="677"/>
      <c r="RXE79" s="677"/>
      <c r="RXF79" s="677"/>
      <c r="RXG79" s="677"/>
      <c r="RXH79" s="677"/>
      <c r="RXI79" s="677"/>
      <c r="RXJ79" s="677"/>
      <c r="RXK79" s="677"/>
      <c r="RXL79" s="677"/>
      <c r="RXM79" s="677"/>
      <c r="RXN79" s="677"/>
      <c r="RXO79" s="677"/>
      <c r="RXP79" s="677"/>
      <c r="RXQ79" s="677"/>
      <c r="RXR79" s="677"/>
      <c r="RXS79" s="677"/>
      <c r="RXT79" s="677"/>
      <c r="RXU79" s="677"/>
      <c r="RXV79" s="677"/>
      <c r="RXW79" s="677"/>
      <c r="RXX79" s="677"/>
      <c r="RXY79" s="677"/>
      <c r="RXZ79" s="677"/>
      <c r="RYA79" s="677"/>
      <c r="RYB79" s="677"/>
      <c r="RYC79" s="677"/>
      <c r="RYD79" s="677"/>
      <c r="RYE79" s="677"/>
      <c r="RYF79" s="677"/>
      <c r="RYG79" s="677"/>
      <c r="RYH79" s="677"/>
      <c r="RYI79" s="677"/>
      <c r="RYJ79" s="677"/>
      <c r="RYK79" s="677"/>
      <c r="RYL79" s="677"/>
      <c r="RYM79" s="677"/>
      <c r="RYN79" s="677"/>
      <c r="RYO79" s="677"/>
      <c r="RYP79" s="677"/>
      <c r="RYQ79" s="677"/>
      <c r="RYR79" s="677"/>
      <c r="RYS79" s="677"/>
      <c r="RYT79" s="677"/>
      <c r="RYU79" s="677"/>
      <c r="RYV79" s="677"/>
      <c r="RYW79" s="677"/>
      <c r="RYX79" s="677"/>
      <c r="RYY79" s="677"/>
      <c r="RYZ79" s="677"/>
      <c r="RZA79" s="677"/>
      <c r="RZB79" s="677"/>
      <c r="RZC79" s="677"/>
      <c r="RZD79" s="677"/>
      <c r="RZE79" s="677"/>
      <c r="RZF79" s="677"/>
      <c r="RZG79" s="677"/>
      <c r="RZH79" s="677"/>
      <c r="RZI79" s="677"/>
      <c r="RZJ79" s="677"/>
      <c r="RZK79" s="677"/>
      <c r="RZL79" s="677"/>
      <c r="RZM79" s="677"/>
      <c r="RZN79" s="677"/>
      <c r="RZO79" s="677"/>
      <c r="RZP79" s="677"/>
      <c r="RZQ79" s="677"/>
      <c r="RZR79" s="677"/>
      <c r="RZS79" s="677"/>
      <c r="RZT79" s="677"/>
      <c r="RZU79" s="677"/>
      <c r="RZV79" s="677"/>
      <c r="RZW79" s="677"/>
      <c r="RZX79" s="677"/>
      <c r="RZY79" s="677"/>
      <c r="RZZ79" s="677"/>
      <c r="SAA79" s="677"/>
      <c r="SAB79" s="677"/>
      <c r="SAC79" s="677"/>
      <c r="SAD79" s="677"/>
      <c r="SAE79" s="677"/>
      <c r="SAF79" s="677"/>
      <c r="SAG79" s="677"/>
      <c r="SAH79" s="677"/>
      <c r="SAI79" s="677"/>
      <c r="SAJ79" s="677"/>
      <c r="SAK79" s="677"/>
      <c r="SAL79" s="677"/>
      <c r="SAM79" s="677"/>
      <c r="SAN79" s="677"/>
      <c r="SAO79" s="677"/>
      <c r="SAP79" s="677"/>
      <c r="SAQ79" s="677"/>
      <c r="SAR79" s="677"/>
      <c r="SAS79" s="677"/>
      <c r="SAT79" s="677"/>
      <c r="SAU79" s="677"/>
      <c r="SAV79" s="677"/>
      <c r="SAW79" s="677"/>
      <c r="SAX79" s="677"/>
      <c r="SAY79" s="677"/>
      <c r="SAZ79" s="677"/>
      <c r="SBA79" s="677"/>
      <c r="SBB79" s="677"/>
      <c r="SBC79" s="677"/>
      <c r="SBD79" s="677"/>
      <c r="SBE79" s="677"/>
      <c r="SBF79" s="677"/>
      <c r="SBG79" s="677"/>
      <c r="SBH79" s="677"/>
      <c r="SBI79" s="677"/>
      <c r="SBJ79" s="677"/>
      <c r="SBK79" s="677"/>
      <c r="SBL79" s="677"/>
      <c r="SBM79" s="677"/>
      <c r="SBN79" s="677"/>
      <c r="SBO79" s="677"/>
      <c r="SBP79" s="677"/>
      <c r="SBQ79" s="677"/>
      <c r="SBR79" s="677"/>
      <c r="SBS79" s="677"/>
      <c r="SBT79" s="677"/>
      <c r="SBU79" s="677"/>
      <c r="SBV79" s="677"/>
      <c r="SBW79" s="677"/>
      <c r="SBX79" s="677"/>
      <c r="SBY79" s="677"/>
      <c r="SBZ79" s="677"/>
      <c r="SCA79" s="677"/>
      <c r="SCB79" s="677"/>
      <c r="SCC79" s="677"/>
      <c r="SCD79" s="677"/>
      <c r="SCE79" s="677"/>
      <c r="SCF79" s="677"/>
      <c r="SCG79" s="677"/>
      <c r="SCH79" s="677"/>
      <c r="SCI79" s="677"/>
      <c r="SCJ79" s="677"/>
      <c r="SCK79" s="677"/>
      <c r="SCL79" s="677"/>
      <c r="SCM79" s="677"/>
      <c r="SCN79" s="677"/>
      <c r="SCO79" s="677"/>
      <c r="SCP79" s="677"/>
      <c r="SCQ79" s="677"/>
      <c r="SCR79" s="677"/>
      <c r="SCS79" s="677"/>
      <c r="SCT79" s="677"/>
      <c r="SCU79" s="677"/>
      <c r="SCV79" s="677"/>
      <c r="SCW79" s="677"/>
      <c r="SCX79" s="677"/>
      <c r="SCY79" s="677"/>
      <c r="SCZ79" s="677"/>
      <c r="SDA79" s="677"/>
      <c r="SDB79" s="677"/>
      <c r="SDC79" s="677"/>
      <c r="SDD79" s="677"/>
      <c r="SDE79" s="677"/>
      <c r="SDF79" s="677"/>
      <c r="SDG79" s="677"/>
      <c r="SDH79" s="677"/>
      <c r="SDI79" s="677"/>
      <c r="SDJ79" s="677"/>
      <c r="SDK79" s="677"/>
      <c r="SDL79" s="677"/>
      <c r="SDM79" s="677"/>
      <c r="SDN79" s="677"/>
      <c r="SDO79" s="677"/>
      <c r="SDP79" s="677"/>
      <c r="SDQ79" s="677"/>
      <c r="SDR79" s="677"/>
      <c r="SDS79" s="677"/>
      <c r="SDT79" s="677"/>
      <c r="SDU79" s="677"/>
      <c r="SDV79" s="677"/>
      <c r="SDW79" s="677"/>
      <c r="SDX79" s="677"/>
      <c r="SDY79" s="677"/>
      <c r="SDZ79" s="677"/>
      <c r="SEA79" s="677"/>
      <c r="SEB79" s="677"/>
      <c r="SEC79" s="677"/>
      <c r="SED79" s="677"/>
      <c r="SEE79" s="677"/>
      <c r="SEF79" s="677"/>
      <c r="SEG79" s="677"/>
      <c r="SEH79" s="677"/>
      <c r="SEI79" s="677"/>
      <c r="SEJ79" s="677"/>
      <c r="SEK79" s="677"/>
      <c r="SEL79" s="677"/>
      <c r="SEM79" s="677"/>
      <c r="SEN79" s="677"/>
      <c r="SEO79" s="677"/>
      <c r="SEP79" s="677"/>
      <c r="SEQ79" s="677"/>
      <c r="SER79" s="677"/>
      <c r="SES79" s="677"/>
      <c r="SET79" s="677"/>
      <c r="SEU79" s="677"/>
      <c r="SEV79" s="677"/>
      <c r="SEW79" s="677"/>
      <c r="SEX79" s="677"/>
      <c r="SEY79" s="677"/>
      <c r="SEZ79" s="677"/>
      <c r="SFA79" s="677"/>
      <c r="SFB79" s="677"/>
      <c r="SFC79" s="677"/>
      <c r="SFD79" s="677"/>
      <c r="SFE79" s="677"/>
      <c r="SFF79" s="677"/>
      <c r="SFG79" s="677"/>
      <c r="SFH79" s="677"/>
      <c r="SFI79" s="677"/>
      <c r="SFJ79" s="677"/>
      <c r="SFK79" s="677"/>
      <c r="SFL79" s="677"/>
      <c r="SFM79" s="677"/>
      <c r="SFN79" s="677"/>
      <c r="SFO79" s="677"/>
      <c r="SFP79" s="677"/>
      <c r="SFQ79" s="677"/>
      <c r="SFR79" s="677"/>
      <c r="SFS79" s="677"/>
      <c r="SFT79" s="677"/>
      <c r="SFU79" s="677"/>
      <c r="SFV79" s="677"/>
      <c r="SFW79" s="677"/>
      <c r="SFX79" s="677"/>
      <c r="SFY79" s="677"/>
      <c r="SFZ79" s="677"/>
      <c r="SGA79" s="677"/>
      <c r="SGB79" s="677"/>
      <c r="SGC79" s="677"/>
      <c r="SGD79" s="677"/>
      <c r="SGE79" s="677"/>
      <c r="SGF79" s="677"/>
      <c r="SGG79" s="677"/>
      <c r="SGH79" s="677"/>
      <c r="SGI79" s="677"/>
      <c r="SGJ79" s="677"/>
      <c r="SGK79" s="677"/>
      <c r="SGL79" s="677"/>
      <c r="SGM79" s="677"/>
      <c r="SGN79" s="677"/>
      <c r="SGO79" s="677"/>
      <c r="SGP79" s="677"/>
      <c r="SGQ79" s="677"/>
      <c r="SGR79" s="677"/>
      <c r="SGS79" s="677"/>
      <c r="SGT79" s="677"/>
      <c r="SGU79" s="677"/>
      <c r="SGV79" s="677"/>
      <c r="SGW79" s="677"/>
      <c r="SGX79" s="677"/>
      <c r="SGY79" s="677"/>
      <c r="SGZ79" s="677"/>
      <c r="SHA79" s="677"/>
      <c r="SHB79" s="677"/>
      <c r="SHC79" s="677"/>
      <c r="SHD79" s="677"/>
      <c r="SHE79" s="677"/>
      <c r="SHF79" s="677"/>
      <c r="SHG79" s="677"/>
      <c r="SHH79" s="677"/>
      <c r="SHI79" s="677"/>
      <c r="SHJ79" s="677"/>
      <c r="SHK79" s="677"/>
      <c r="SHL79" s="677"/>
      <c r="SHM79" s="677"/>
      <c r="SHN79" s="677"/>
      <c r="SHO79" s="677"/>
      <c r="SHP79" s="677"/>
      <c r="SHQ79" s="677"/>
      <c r="SHR79" s="677"/>
      <c r="SHS79" s="677"/>
      <c r="SHT79" s="677"/>
      <c r="SHU79" s="677"/>
      <c r="SHV79" s="677"/>
      <c r="SHW79" s="677"/>
      <c r="SHX79" s="677"/>
      <c r="SHY79" s="677"/>
      <c r="SHZ79" s="677"/>
      <c r="SIA79" s="677"/>
      <c r="SIB79" s="677"/>
      <c r="SIC79" s="677"/>
      <c r="SID79" s="677"/>
      <c r="SIE79" s="677"/>
      <c r="SIF79" s="677"/>
      <c r="SIG79" s="677"/>
      <c r="SIH79" s="677"/>
      <c r="SII79" s="677"/>
      <c r="SIJ79" s="677"/>
      <c r="SIK79" s="677"/>
      <c r="SIL79" s="677"/>
      <c r="SIM79" s="677"/>
      <c r="SIN79" s="677"/>
      <c r="SIO79" s="677"/>
      <c r="SIP79" s="677"/>
      <c r="SIQ79" s="677"/>
      <c r="SIR79" s="677"/>
      <c r="SIS79" s="677"/>
      <c r="SIT79" s="677"/>
      <c r="SIU79" s="677"/>
      <c r="SIV79" s="677"/>
      <c r="SIW79" s="677"/>
      <c r="SIX79" s="677"/>
      <c r="SIY79" s="677"/>
      <c r="SIZ79" s="677"/>
      <c r="SJA79" s="677"/>
      <c r="SJB79" s="677"/>
      <c r="SJC79" s="677"/>
      <c r="SJD79" s="677"/>
      <c r="SJE79" s="677"/>
      <c r="SJF79" s="677"/>
      <c r="SJG79" s="677"/>
      <c r="SJH79" s="677"/>
      <c r="SJI79" s="677"/>
      <c r="SJJ79" s="677"/>
      <c r="SJK79" s="677"/>
      <c r="SJL79" s="677"/>
      <c r="SJM79" s="677"/>
      <c r="SJN79" s="677"/>
      <c r="SJO79" s="677"/>
      <c r="SJP79" s="677"/>
      <c r="SJQ79" s="677"/>
      <c r="SJR79" s="677"/>
      <c r="SJS79" s="677"/>
      <c r="SJT79" s="677"/>
      <c r="SJU79" s="677"/>
      <c r="SJV79" s="677"/>
      <c r="SJW79" s="677"/>
      <c r="SJX79" s="677"/>
      <c r="SJY79" s="677"/>
      <c r="SJZ79" s="677"/>
      <c r="SKA79" s="677"/>
      <c r="SKB79" s="677"/>
      <c r="SKC79" s="677"/>
      <c r="SKD79" s="677"/>
      <c r="SKE79" s="677"/>
      <c r="SKF79" s="677"/>
      <c r="SKG79" s="677"/>
      <c r="SKH79" s="677"/>
      <c r="SKI79" s="677"/>
      <c r="SKJ79" s="677"/>
      <c r="SKK79" s="677"/>
      <c r="SKL79" s="677"/>
      <c r="SKM79" s="677"/>
      <c r="SKN79" s="677"/>
      <c r="SKO79" s="677"/>
      <c r="SKP79" s="677"/>
      <c r="SKQ79" s="677"/>
      <c r="SKR79" s="677"/>
      <c r="SKS79" s="677"/>
      <c r="SKT79" s="677"/>
      <c r="SKU79" s="677"/>
      <c r="SKV79" s="677"/>
      <c r="SKW79" s="677"/>
      <c r="SKX79" s="677"/>
      <c r="SKY79" s="677"/>
      <c r="SKZ79" s="677"/>
      <c r="SLA79" s="677"/>
      <c r="SLB79" s="677"/>
      <c r="SLC79" s="677"/>
      <c r="SLD79" s="677"/>
      <c r="SLE79" s="677"/>
      <c r="SLF79" s="677"/>
      <c r="SLG79" s="677"/>
      <c r="SLH79" s="677"/>
      <c r="SLI79" s="677"/>
      <c r="SLJ79" s="677"/>
      <c r="SLK79" s="677"/>
      <c r="SLL79" s="677"/>
      <c r="SLM79" s="677"/>
      <c r="SLN79" s="677"/>
      <c r="SLO79" s="677"/>
      <c r="SLP79" s="677"/>
      <c r="SLQ79" s="677"/>
      <c r="SLR79" s="677"/>
      <c r="SLS79" s="677"/>
      <c r="SLT79" s="677"/>
      <c r="SLU79" s="677"/>
      <c r="SLV79" s="677"/>
      <c r="SLW79" s="677"/>
      <c r="SLX79" s="677"/>
      <c r="SLY79" s="677"/>
      <c r="SLZ79" s="677"/>
      <c r="SMA79" s="677"/>
      <c r="SMB79" s="677"/>
      <c r="SMC79" s="677"/>
      <c r="SMD79" s="677"/>
      <c r="SME79" s="677"/>
      <c r="SMF79" s="677"/>
      <c r="SMG79" s="677"/>
      <c r="SMH79" s="677"/>
      <c r="SMI79" s="677"/>
      <c r="SMJ79" s="677"/>
      <c r="SMK79" s="677"/>
      <c r="SML79" s="677"/>
      <c r="SMM79" s="677"/>
      <c r="SMN79" s="677"/>
      <c r="SMO79" s="677"/>
      <c r="SMP79" s="677"/>
      <c r="SMQ79" s="677"/>
      <c r="SMR79" s="677"/>
      <c r="SMS79" s="677"/>
      <c r="SMT79" s="677"/>
      <c r="SMU79" s="677"/>
      <c r="SMV79" s="677"/>
      <c r="SMW79" s="677"/>
      <c r="SMX79" s="677"/>
      <c r="SMY79" s="677"/>
      <c r="SMZ79" s="677"/>
      <c r="SNA79" s="677"/>
      <c r="SNB79" s="677"/>
      <c r="SNC79" s="677"/>
      <c r="SND79" s="677"/>
      <c r="SNE79" s="677"/>
      <c r="SNF79" s="677"/>
      <c r="SNG79" s="677"/>
      <c r="SNH79" s="677"/>
      <c r="SNI79" s="677"/>
      <c r="SNJ79" s="677"/>
      <c r="SNK79" s="677"/>
      <c r="SNL79" s="677"/>
      <c r="SNM79" s="677"/>
      <c r="SNN79" s="677"/>
      <c r="SNO79" s="677"/>
      <c r="SNP79" s="677"/>
      <c r="SNQ79" s="677"/>
      <c r="SNR79" s="677"/>
      <c r="SNS79" s="677"/>
      <c r="SNT79" s="677"/>
      <c r="SNU79" s="677"/>
      <c r="SNV79" s="677"/>
      <c r="SNW79" s="677"/>
      <c r="SNX79" s="677"/>
      <c r="SNY79" s="677"/>
      <c r="SNZ79" s="677"/>
      <c r="SOA79" s="677"/>
      <c r="SOB79" s="677"/>
      <c r="SOC79" s="677"/>
      <c r="SOD79" s="677"/>
      <c r="SOE79" s="677"/>
      <c r="SOF79" s="677"/>
      <c r="SOG79" s="677"/>
      <c r="SOH79" s="677"/>
      <c r="SOI79" s="677"/>
      <c r="SOJ79" s="677"/>
      <c r="SOK79" s="677"/>
      <c r="SOL79" s="677"/>
      <c r="SOM79" s="677"/>
      <c r="SON79" s="677"/>
      <c r="SOO79" s="677"/>
      <c r="SOP79" s="677"/>
      <c r="SOQ79" s="677"/>
      <c r="SOR79" s="677"/>
      <c r="SOS79" s="677"/>
      <c r="SOT79" s="677"/>
      <c r="SOU79" s="677"/>
      <c r="SOV79" s="677"/>
      <c r="SOW79" s="677"/>
      <c r="SOX79" s="677"/>
      <c r="SOY79" s="677"/>
      <c r="SOZ79" s="677"/>
      <c r="SPA79" s="677"/>
      <c r="SPB79" s="677"/>
      <c r="SPC79" s="677"/>
      <c r="SPD79" s="677"/>
      <c r="SPE79" s="677"/>
      <c r="SPF79" s="677"/>
      <c r="SPG79" s="677"/>
      <c r="SPH79" s="677"/>
      <c r="SPI79" s="677"/>
      <c r="SPJ79" s="677"/>
      <c r="SPK79" s="677"/>
      <c r="SPL79" s="677"/>
      <c r="SPM79" s="677"/>
      <c r="SPN79" s="677"/>
      <c r="SPO79" s="677"/>
      <c r="SPP79" s="677"/>
      <c r="SPQ79" s="677"/>
      <c r="SPR79" s="677"/>
      <c r="SPS79" s="677"/>
      <c r="SPT79" s="677"/>
      <c r="SPU79" s="677"/>
      <c r="SPV79" s="677"/>
      <c r="SPW79" s="677"/>
      <c r="SPX79" s="677"/>
      <c r="SPY79" s="677"/>
      <c r="SPZ79" s="677"/>
      <c r="SQA79" s="677"/>
      <c r="SQB79" s="677"/>
      <c r="SQC79" s="677"/>
      <c r="SQD79" s="677"/>
      <c r="SQE79" s="677"/>
      <c r="SQF79" s="677"/>
      <c r="SQG79" s="677"/>
      <c r="SQH79" s="677"/>
      <c r="SQI79" s="677"/>
      <c r="SQJ79" s="677"/>
      <c r="SQK79" s="677"/>
      <c r="SQL79" s="677"/>
      <c r="SQM79" s="677"/>
      <c r="SQN79" s="677"/>
      <c r="SQO79" s="677"/>
      <c r="SQP79" s="677"/>
      <c r="SQQ79" s="677"/>
      <c r="SQR79" s="677"/>
      <c r="SQS79" s="677"/>
      <c r="SQT79" s="677"/>
      <c r="SQU79" s="677"/>
      <c r="SQV79" s="677"/>
      <c r="SQW79" s="677"/>
      <c r="SQX79" s="677"/>
      <c r="SQY79" s="677"/>
      <c r="SQZ79" s="677"/>
      <c r="SRA79" s="677"/>
      <c r="SRB79" s="677"/>
      <c r="SRC79" s="677"/>
      <c r="SRD79" s="677"/>
      <c r="SRE79" s="677"/>
      <c r="SRF79" s="677"/>
      <c r="SRG79" s="677"/>
      <c r="SRH79" s="677"/>
      <c r="SRI79" s="677"/>
      <c r="SRJ79" s="677"/>
      <c r="SRK79" s="677"/>
      <c r="SRL79" s="677"/>
      <c r="SRM79" s="677"/>
      <c r="SRN79" s="677"/>
      <c r="SRO79" s="677"/>
      <c r="SRP79" s="677"/>
      <c r="SRQ79" s="677"/>
      <c r="SRR79" s="677"/>
      <c r="SRS79" s="677"/>
      <c r="SRT79" s="677"/>
      <c r="SRU79" s="677"/>
      <c r="SRV79" s="677"/>
      <c r="SRW79" s="677"/>
      <c r="SRX79" s="677"/>
      <c r="SRY79" s="677"/>
      <c r="SRZ79" s="677"/>
      <c r="SSA79" s="677"/>
      <c r="SSB79" s="677"/>
      <c r="SSC79" s="677"/>
      <c r="SSD79" s="677"/>
      <c r="SSE79" s="677"/>
      <c r="SSF79" s="677"/>
      <c r="SSG79" s="677"/>
      <c r="SSH79" s="677"/>
      <c r="SSI79" s="677"/>
      <c r="SSJ79" s="677"/>
      <c r="SSK79" s="677"/>
      <c r="SSL79" s="677"/>
      <c r="SSM79" s="677"/>
      <c r="SSN79" s="677"/>
      <c r="SSO79" s="677"/>
      <c r="SSP79" s="677"/>
      <c r="SSQ79" s="677"/>
      <c r="SSR79" s="677"/>
      <c r="SSS79" s="677"/>
      <c r="SST79" s="677"/>
      <c r="SSU79" s="677"/>
      <c r="SSV79" s="677"/>
      <c r="SSW79" s="677"/>
      <c r="SSX79" s="677"/>
      <c r="SSY79" s="677"/>
      <c r="SSZ79" s="677"/>
      <c r="STA79" s="677"/>
      <c r="STB79" s="677"/>
      <c r="STC79" s="677"/>
      <c r="STD79" s="677"/>
      <c r="STE79" s="677"/>
      <c r="STF79" s="677"/>
      <c r="STG79" s="677"/>
      <c r="STH79" s="677"/>
      <c r="STI79" s="677"/>
      <c r="STJ79" s="677"/>
      <c r="STK79" s="677"/>
      <c r="STL79" s="677"/>
      <c r="STM79" s="677"/>
      <c r="STN79" s="677"/>
      <c r="STO79" s="677"/>
      <c r="STP79" s="677"/>
      <c r="STQ79" s="677"/>
      <c r="STR79" s="677"/>
      <c r="STS79" s="677"/>
      <c r="STT79" s="677"/>
      <c r="STU79" s="677"/>
      <c r="STV79" s="677"/>
      <c r="STW79" s="677"/>
      <c r="STX79" s="677"/>
      <c r="STY79" s="677"/>
      <c r="STZ79" s="677"/>
      <c r="SUA79" s="677"/>
      <c r="SUB79" s="677"/>
      <c r="SUC79" s="677"/>
      <c r="SUD79" s="677"/>
      <c r="SUE79" s="677"/>
      <c r="SUF79" s="677"/>
      <c r="SUG79" s="677"/>
      <c r="SUH79" s="677"/>
      <c r="SUI79" s="677"/>
      <c r="SUJ79" s="677"/>
      <c r="SUK79" s="677"/>
      <c r="SUL79" s="677"/>
      <c r="SUM79" s="677"/>
      <c r="SUN79" s="677"/>
      <c r="SUO79" s="677"/>
      <c r="SUP79" s="677"/>
      <c r="SUQ79" s="677"/>
      <c r="SUR79" s="677"/>
      <c r="SUS79" s="677"/>
      <c r="SUT79" s="677"/>
      <c r="SUU79" s="677"/>
      <c r="SUV79" s="677"/>
      <c r="SUW79" s="677"/>
      <c r="SUX79" s="677"/>
      <c r="SUY79" s="677"/>
      <c r="SUZ79" s="677"/>
      <c r="SVA79" s="677"/>
      <c r="SVB79" s="677"/>
      <c r="SVC79" s="677"/>
      <c r="SVD79" s="677"/>
      <c r="SVE79" s="677"/>
      <c r="SVF79" s="677"/>
      <c r="SVG79" s="677"/>
      <c r="SVH79" s="677"/>
      <c r="SVI79" s="677"/>
      <c r="SVJ79" s="677"/>
      <c r="SVK79" s="677"/>
      <c r="SVL79" s="677"/>
      <c r="SVM79" s="677"/>
      <c r="SVN79" s="677"/>
      <c r="SVO79" s="677"/>
      <c r="SVP79" s="677"/>
      <c r="SVQ79" s="677"/>
      <c r="SVR79" s="677"/>
      <c r="SVS79" s="677"/>
      <c r="SVT79" s="677"/>
      <c r="SVU79" s="677"/>
      <c r="SVV79" s="677"/>
      <c r="SVW79" s="677"/>
      <c r="SVX79" s="677"/>
      <c r="SVY79" s="677"/>
      <c r="SVZ79" s="677"/>
      <c r="SWA79" s="677"/>
      <c r="SWB79" s="677"/>
      <c r="SWC79" s="677"/>
      <c r="SWD79" s="677"/>
      <c r="SWE79" s="677"/>
      <c r="SWF79" s="677"/>
      <c r="SWG79" s="677"/>
      <c r="SWH79" s="677"/>
      <c r="SWI79" s="677"/>
      <c r="SWJ79" s="677"/>
      <c r="SWK79" s="677"/>
      <c r="SWL79" s="677"/>
      <c r="SWM79" s="677"/>
      <c r="SWN79" s="677"/>
      <c r="SWO79" s="677"/>
      <c r="SWP79" s="677"/>
      <c r="SWQ79" s="677"/>
      <c r="SWR79" s="677"/>
      <c r="SWS79" s="677"/>
      <c r="SWT79" s="677"/>
      <c r="SWU79" s="677"/>
      <c r="SWV79" s="677"/>
      <c r="SWW79" s="677"/>
      <c r="SWX79" s="677"/>
      <c r="SWY79" s="677"/>
      <c r="SWZ79" s="677"/>
      <c r="SXA79" s="677"/>
      <c r="SXB79" s="677"/>
      <c r="SXC79" s="677"/>
      <c r="SXD79" s="677"/>
      <c r="SXE79" s="677"/>
      <c r="SXF79" s="677"/>
      <c r="SXG79" s="677"/>
      <c r="SXH79" s="677"/>
      <c r="SXI79" s="677"/>
      <c r="SXJ79" s="677"/>
      <c r="SXK79" s="677"/>
      <c r="SXL79" s="677"/>
      <c r="SXM79" s="677"/>
      <c r="SXN79" s="677"/>
      <c r="SXO79" s="677"/>
      <c r="SXP79" s="677"/>
      <c r="SXQ79" s="677"/>
      <c r="SXR79" s="677"/>
      <c r="SXS79" s="677"/>
      <c r="SXT79" s="677"/>
      <c r="SXU79" s="677"/>
      <c r="SXV79" s="677"/>
      <c r="SXW79" s="677"/>
      <c r="SXX79" s="677"/>
      <c r="SXY79" s="677"/>
      <c r="SXZ79" s="677"/>
      <c r="SYA79" s="677"/>
      <c r="SYB79" s="677"/>
      <c r="SYC79" s="677"/>
      <c r="SYD79" s="677"/>
      <c r="SYE79" s="677"/>
      <c r="SYF79" s="677"/>
      <c r="SYG79" s="677"/>
      <c r="SYH79" s="677"/>
      <c r="SYI79" s="677"/>
      <c r="SYJ79" s="677"/>
      <c r="SYK79" s="677"/>
      <c r="SYL79" s="677"/>
      <c r="SYM79" s="677"/>
      <c r="SYN79" s="677"/>
      <c r="SYO79" s="677"/>
      <c r="SYP79" s="677"/>
      <c r="SYQ79" s="677"/>
      <c r="SYR79" s="677"/>
      <c r="SYS79" s="677"/>
      <c r="SYT79" s="677"/>
      <c r="SYU79" s="677"/>
      <c r="SYV79" s="677"/>
      <c r="SYW79" s="677"/>
      <c r="SYX79" s="677"/>
      <c r="SYY79" s="677"/>
      <c r="SYZ79" s="677"/>
      <c r="SZA79" s="677"/>
      <c r="SZB79" s="677"/>
      <c r="SZC79" s="677"/>
      <c r="SZD79" s="677"/>
      <c r="SZE79" s="677"/>
      <c r="SZF79" s="677"/>
      <c r="SZG79" s="677"/>
      <c r="SZH79" s="677"/>
      <c r="SZI79" s="677"/>
      <c r="SZJ79" s="677"/>
      <c r="SZK79" s="677"/>
      <c r="SZL79" s="677"/>
      <c r="SZM79" s="677"/>
      <c r="SZN79" s="677"/>
      <c r="SZO79" s="677"/>
      <c r="SZP79" s="677"/>
      <c r="SZQ79" s="677"/>
      <c r="SZR79" s="677"/>
      <c r="SZS79" s="677"/>
      <c r="SZT79" s="677"/>
      <c r="SZU79" s="677"/>
      <c r="SZV79" s="677"/>
      <c r="SZW79" s="677"/>
      <c r="SZX79" s="677"/>
      <c r="SZY79" s="677"/>
      <c r="SZZ79" s="677"/>
      <c r="TAA79" s="677"/>
      <c r="TAB79" s="677"/>
      <c r="TAC79" s="677"/>
      <c r="TAD79" s="677"/>
      <c r="TAE79" s="677"/>
      <c r="TAF79" s="677"/>
      <c r="TAG79" s="677"/>
      <c r="TAH79" s="677"/>
      <c r="TAI79" s="677"/>
      <c r="TAJ79" s="677"/>
      <c r="TAK79" s="677"/>
      <c r="TAL79" s="677"/>
      <c r="TAM79" s="677"/>
      <c r="TAN79" s="677"/>
      <c r="TAO79" s="677"/>
      <c r="TAP79" s="677"/>
      <c r="TAQ79" s="677"/>
      <c r="TAR79" s="677"/>
      <c r="TAS79" s="677"/>
      <c r="TAT79" s="677"/>
      <c r="TAU79" s="677"/>
      <c r="TAV79" s="677"/>
      <c r="TAW79" s="677"/>
      <c r="TAX79" s="677"/>
      <c r="TAY79" s="677"/>
      <c r="TAZ79" s="677"/>
      <c r="TBA79" s="677"/>
      <c r="TBB79" s="677"/>
      <c r="TBC79" s="677"/>
      <c r="TBD79" s="677"/>
      <c r="TBE79" s="677"/>
      <c r="TBF79" s="677"/>
      <c r="TBG79" s="677"/>
      <c r="TBH79" s="677"/>
      <c r="TBI79" s="677"/>
      <c r="TBJ79" s="677"/>
      <c r="TBK79" s="677"/>
      <c r="TBL79" s="677"/>
      <c r="TBM79" s="677"/>
      <c r="TBN79" s="677"/>
      <c r="TBO79" s="677"/>
      <c r="TBP79" s="677"/>
      <c r="TBQ79" s="677"/>
      <c r="TBR79" s="677"/>
      <c r="TBS79" s="677"/>
      <c r="TBT79" s="677"/>
      <c r="TBU79" s="677"/>
      <c r="TBV79" s="677"/>
      <c r="TBW79" s="677"/>
      <c r="TBX79" s="677"/>
      <c r="TBY79" s="677"/>
      <c r="TBZ79" s="677"/>
      <c r="TCA79" s="677"/>
      <c r="TCB79" s="677"/>
      <c r="TCC79" s="677"/>
      <c r="TCD79" s="677"/>
      <c r="TCE79" s="677"/>
      <c r="TCF79" s="677"/>
      <c r="TCG79" s="677"/>
      <c r="TCH79" s="677"/>
      <c r="TCI79" s="677"/>
      <c r="TCJ79" s="677"/>
      <c r="TCK79" s="677"/>
      <c r="TCL79" s="677"/>
      <c r="TCM79" s="677"/>
      <c r="TCN79" s="677"/>
      <c r="TCO79" s="677"/>
      <c r="TCP79" s="677"/>
      <c r="TCQ79" s="677"/>
      <c r="TCR79" s="677"/>
      <c r="TCS79" s="677"/>
      <c r="TCT79" s="677"/>
      <c r="TCU79" s="677"/>
      <c r="TCV79" s="677"/>
      <c r="TCW79" s="677"/>
      <c r="TCX79" s="677"/>
      <c r="TCY79" s="677"/>
      <c r="TCZ79" s="677"/>
      <c r="TDA79" s="677"/>
      <c r="TDB79" s="677"/>
      <c r="TDC79" s="677"/>
      <c r="TDD79" s="677"/>
      <c r="TDE79" s="677"/>
      <c r="TDF79" s="677"/>
      <c r="TDG79" s="677"/>
      <c r="TDH79" s="677"/>
      <c r="TDI79" s="677"/>
      <c r="TDJ79" s="677"/>
      <c r="TDK79" s="677"/>
      <c r="TDL79" s="677"/>
      <c r="TDM79" s="677"/>
      <c r="TDN79" s="677"/>
      <c r="TDO79" s="677"/>
      <c r="TDP79" s="677"/>
      <c r="TDQ79" s="677"/>
      <c r="TDR79" s="677"/>
      <c r="TDS79" s="677"/>
      <c r="TDT79" s="677"/>
      <c r="TDU79" s="677"/>
      <c r="TDV79" s="677"/>
      <c r="TDW79" s="677"/>
      <c r="TDX79" s="677"/>
      <c r="TDY79" s="677"/>
      <c r="TDZ79" s="677"/>
      <c r="TEA79" s="677"/>
      <c r="TEB79" s="677"/>
      <c r="TEC79" s="677"/>
      <c r="TED79" s="677"/>
      <c r="TEE79" s="677"/>
      <c r="TEF79" s="677"/>
      <c r="TEG79" s="677"/>
      <c r="TEH79" s="677"/>
      <c r="TEI79" s="677"/>
      <c r="TEJ79" s="677"/>
      <c r="TEK79" s="677"/>
      <c r="TEL79" s="677"/>
      <c r="TEM79" s="677"/>
      <c r="TEN79" s="677"/>
      <c r="TEO79" s="677"/>
      <c r="TEP79" s="677"/>
      <c r="TEQ79" s="677"/>
      <c r="TER79" s="677"/>
      <c r="TES79" s="677"/>
      <c r="TET79" s="677"/>
      <c r="TEU79" s="677"/>
      <c r="TEV79" s="677"/>
      <c r="TEW79" s="677"/>
      <c r="TEX79" s="677"/>
      <c r="TEY79" s="677"/>
      <c r="TEZ79" s="677"/>
      <c r="TFA79" s="677"/>
      <c r="TFB79" s="677"/>
      <c r="TFC79" s="677"/>
      <c r="TFD79" s="677"/>
      <c r="TFE79" s="677"/>
      <c r="TFF79" s="677"/>
      <c r="TFG79" s="677"/>
      <c r="TFH79" s="677"/>
      <c r="TFI79" s="677"/>
      <c r="TFJ79" s="677"/>
      <c r="TFK79" s="677"/>
      <c r="TFL79" s="677"/>
      <c r="TFM79" s="677"/>
      <c r="TFN79" s="677"/>
      <c r="TFO79" s="677"/>
      <c r="TFP79" s="677"/>
      <c r="TFQ79" s="677"/>
      <c r="TFR79" s="677"/>
      <c r="TFS79" s="677"/>
      <c r="TFT79" s="677"/>
      <c r="TFU79" s="677"/>
      <c r="TFV79" s="677"/>
      <c r="TFW79" s="677"/>
      <c r="TFX79" s="677"/>
      <c r="TFY79" s="677"/>
      <c r="TFZ79" s="677"/>
      <c r="TGA79" s="677"/>
      <c r="TGB79" s="677"/>
      <c r="TGC79" s="677"/>
      <c r="TGD79" s="677"/>
      <c r="TGE79" s="677"/>
      <c r="TGF79" s="677"/>
      <c r="TGG79" s="677"/>
      <c r="TGH79" s="677"/>
      <c r="TGI79" s="677"/>
      <c r="TGJ79" s="677"/>
      <c r="TGK79" s="677"/>
      <c r="TGL79" s="677"/>
      <c r="TGM79" s="677"/>
      <c r="TGN79" s="677"/>
      <c r="TGO79" s="677"/>
      <c r="TGP79" s="677"/>
      <c r="TGQ79" s="677"/>
      <c r="TGR79" s="677"/>
      <c r="TGS79" s="677"/>
      <c r="TGT79" s="677"/>
      <c r="TGU79" s="677"/>
      <c r="TGV79" s="677"/>
      <c r="TGW79" s="677"/>
      <c r="TGX79" s="677"/>
      <c r="TGY79" s="677"/>
      <c r="TGZ79" s="677"/>
      <c r="THA79" s="677"/>
      <c r="THB79" s="677"/>
      <c r="THC79" s="677"/>
      <c r="THD79" s="677"/>
      <c r="THE79" s="677"/>
      <c r="THF79" s="677"/>
      <c r="THG79" s="677"/>
      <c r="THH79" s="677"/>
      <c r="THI79" s="677"/>
      <c r="THJ79" s="677"/>
      <c r="THK79" s="677"/>
      <c r="THL79" s="677"/>
      <c r="THM79" s="677"/>
      <c r="THN79" s="677"/>
      <c r="THO79" s="677"/>
      <c r="THP79" s="677"/>
      <c r="THQ79" s="677"/>
      <c r="THR79" s="677"/>
      <c r="THS79" s="677"/>
      <c r="THT79" s="677"/>
      <c r="THU79" s="677"/>
      <c r="THV79" s="677"/>
      <c r="THW79" s="677"/>
      <c r="THX79" s="677"/>
      <c r="THY79" s="677"/>
      <c r="THZ79" s="677"/>
      <c r="TIA79" s="677"/>
      <c r="TIB79" s="677"/>
      <c r="TIC79" s="677"/>
      <c r="TID79" s="677"/>
      <c r="TIE79" s="677"/>
      <c r="TIF79" s="677"/>
      <c r="TIG79" s="677"/>
      <c r="TIH79" s="677"/>
      <c r="TII79" s="677"/>
      <c r="TIJ79" s="677"/>
      <c r="TIK79" s="677"/>
      <c r="TIL79" s="677"/>
      <c r="TIM79" s="677"/>
      <c r="TIN79" s="677"/>
      <c r="TIO79" s="677"/>
      <c r="TIP79" s="677"/>
      <c r="TIQ79" s="677"/>
      <c r="TIR79" s="677"/>
      <c r="TIS79" s="677"/>
      <c r="TIT79" s="677"/>
      <c r="TIU79" s="677"/>
      <c r="TIV79" s="677"/>
      <c r="TIW79" s="677"/>
      <c r="TIX79" s="677"/>
      <c r="TIY79" s="677"/>
      <c r="TIZ79" s="677"/>
      <c r="TJA79" s="677"/>
      <c r="TJB79" s="677"/>
      <c r="TJC79" s="677"/>
      <c r="TJD79" s="677"/>
      <c r="TJE79" s="677"/>
      <c r="TJF79" s="677"/>
      <c r="TJG79" s="677"/>
      <c r="TJH79" s="677"/>
      <c r="TJI79" s="677"/>
      <c r="TJJ79" s="677"/>
      <c r="TJK79" s="677"/>
      <c r="TJL79" s="677"/>
      <c r="TJM79" s="677"/>
      <c r="TJN79" s="677"/>
      <c r="TJO79" s="677"/>
      <c r="TJP79" s="677"/>
      <c r="TJQ79" s="677"/>
      <c r="TJR79" s="677"/>
      <c r="TJS79" s="677"/>
      <c r="TJT79" s="677"/>
      <c r="TJU79" s="677"/>
      <c r="TJV79" s="677"/>
      <c r="TJW79" s="677"/>
      <c r="TJX79" s="677"/>
      <c r="TJY79" s="677"/>
      <c r="TJZ79" s="677"/>
      <c r="TKA79" s="677"/>
      <c r="TKB79" s="677"/>
      <c r="TKC79" s="677"/>
      <c r="TKD79" s="677"/>
      <c r="TKE79" s="677"/>
      <c r="TKF79" s="677"/>
      <c r="TKG79" s="677"/>
      <c r="TKH79" s="677"/>
      <c r="TKI79" s="677"/>
      <c r="TKJ79" s="677"/>
      <c r="TKK79" s="677"/>
      <c r="TKL79" s="677"/>
      <c r="TKM79" s="677"/>
      <c r="TKN79" s="677"/>
      <c r="TKO79" s="677"/>
      <c r="TKP79" s="677"/>
      <c r="TKQ79" s="677"/>
      <c r="TKR79" s="677"/>
      <c r="TKS79" s="677"/>
      <c r="TKT79" s="677"/>
      <c r="TKU79" s="677"/>
      <c r="TKV79" s="677"/>
      <c r="TKW79" s="677"/>
      <c r="TKX79" s="677"/>
      <c r="TKY79" s="677"/>
      <c r="TKZ79" s="677"/>
      <c r="TLA79" s="677"/>
      <c r="TLB79" s="677"/>
      <c r="TLC79" s="677"/>
      <c r="TLD79" s="677"/>
      <c r="TLE79" s="677"/>
      <c r="TLF79" s="677"/>
      <c r="TLG79" s="677"/>
      <c r="TLH79" s="677"/>
      <c r="TLI79" s="677"/>
      <c r="TLJ79" s="677"/>
      <c r="TLK79" s="677"/>
      <c r="TLL79" s="677"/>
      <c r="TLM79" s="677"/>
      <c r="TLN79" s="677"/>
      <c r="TLO79" s="677"/>
      <c r="TLP79" s="677"/>
      <c r="TLQ79" s="677"/>
      <c r="TLR79" s="677"/>
      <c r="TLS79" s="677"/>
      <c r="TLT79" s="677"/>
      <c r="TLU79" s="677"/>
      <c r="TLV79" s="677"/>
      <c r="TLW79" s="677"/>
      <c r="TLX79" s="677"/>
      <c r="TLY79" s="677"/>
      <c r="TLZ79" s="677"/>
      <c r="TMA79" s="677"/>
      <c r="TMB79" s="677"/>
      <c r="TMC79" s="677"/>
      <c r="TMD79" s="677"/>
      <c r="TME79" s="677"/>
      <c r="TMF79" s="677"/>
      <c r="TMG79" s="677"/>
      <c r="TMH79" s="677"/>
      <c r="TMI79" s="677"/>
      <c r="TMJ79" s="677"/>
      <c r="TMK79" s="677"/>
      <c r="TML79" s="677"/>
      <c r="TMM79" s="677"/>
      <c r="TMN79" s="677"/>
      <c r="TMO79" s="677"/>
      <c r="TMP79" s="677"/>
      <c r="TMQ79" s="677"/>
      <c r="TMR79" s="677"/>
      <c r="TMS79" s="677"/>
      <c r="TMT79" s="677"/>
      <c r="TMU79" s="677"/>
      <c r="TMV79" s="677"/>
      <c r="TMW79" s="677"/>
      <c r="TMX79" s="677"/>
      <c r="TMY79" s="677"/>
      <c r="TMZ79" s="677"/>
      <c r="TNA79" s="677"/>
      <c r="TNB79" s="677"/>
      <c r="TNC79" s="677"/>
      <c r="TND79" s="677"/>
      <c r="TNE79" s="677"/>
      <c r="TNF79" s="677"/>
      <c r="TNG79" s="677"/>
      <c r="TNH79" s="677"/>
      <c r="TNI79" s="677"/>
      <c r="TNJ79" s="677"/>
      <c r="TNK79" s="677"/>
      <c r="TNL79" s="677"/>
      <c r="TNM79" s="677"/>
      <c r="TNN79" s="677"/>
      <c r="TNO79" s="677"/>
      <c r="TNP79" s="677"/>
      <c r="TNQ79" s="677"/>
      <c r="TNR79" s="677"/>
      <c r="TNS79" s="677"/>
      <c r="TNT79" s="677"/>
      <c r="TNU79" s="677"/>
      <c r="TNV79" s="677"/>
      <c r="TNW79" s="677"/>
      <c r="TNX79" s="677"/>
      <c r="TNY79" s="677"/>
      <c r="TNZ79" s="677"/>
      <c r="TOA79" s="677"/>
      <c r="TOB79" s="677"/>
      <c r="TOC79" s="677"/>
      <c r="TOD79" s="677"/>
      <c r="TOE79" s="677"/>
      <c r="TOF79" s="677"/>
      <c r="TOG79" s="677"/>
      <c r="TOH79" s="677"/>
      <c r="TOI79" s="677"/>
      <c r="TOJ79" s="677"/>
      <c r="TOK79" s="677"/>
      <c r="TOL79" s="677"/>
      <c r="TOM79" s="677"/>
      <c r="TON79" s="677"/>
      <c r="TOO79" s="677"/>
      <c r="TOP79" s="677"/>
      <c r="TOQ79" s="677"/>
      <c r="TOR79" s="677"/>
      <c r="TOS79" s="677"/>
      <c r="TOT79" s="677"/>
      <c r="TOU79" s="677"/>
      <c r="TOV79" s="677"/>
      <c r="TOW79" s="677"/>
      <c r="TOX79" s="677"/>
      <c r="TOY79" s="677"/>
      <c r="TOZ79" s="677"/>
      <c r="TPA79" s="677"/>
      <c r="TPB79" s="677"/>
      <c r="TPC79" s="677"/>
      <c r="TPD79" s="677"/>
      <c r="TPE79" s="677"/>
      <c r="TPF79" s="677"/>
      <c r="TPG79" s="677"/>
      <c r="TPH79" s="677"/>
      <c r="TPI79" s="677"/>
      <c r="TPJ79" s="677"/>
      <c r="TPK79" s="677"/>
      <c r="TPL79" s="677"/>
      <c r="TPM79" s="677"/>
      <c r="TPN79" s="677"/>
      <c r="TPO79" s="677"/>
      <c r="TPP79" s="677"/>
      <c r="TPQ79" s="677"/>
      <c r="TPR79" s="677"/>
      <c r="TPS79" s="677"/>
      <c r="TPT79" s="677"/>
      <c r="TPU79" s="677"/>
      <c r="TPV79" s="677"/>
      <c r="TPW79" s="677"/>
      <c r="TPX79" s="677"/>
      <c r="TPY79" s="677"/>
      <c r="TPZ79" s="677"/>
      <c r="TQA79" s="677"/>
      <c r="TQB79" s="677"/>
      <c r="TQC79" s="677"/>
      <c r="TQD79" s="677"/>
      <c r="TQE79" s="677"/>
      <c r="TQF79" s="677"/>
      <c r="TQG79" s="677"/>
      <c r="TQH79" s="677"/>
      <c r="TQI79" s="677"/>
      <c r="TQJ79" s="677"/>
      <c r="TQK79" s="677"/>
      <c r="TQL79" s="677"/>
      <c r="TQM79" s="677"/>
      <c r="TQN79" s="677"/>
      <c r="TQO79" s="677"/>
      <c r="TQP79" s="677"/>
      <c r="TQQ79" s="677"/>
      <c r="TQR79" s="677"/>
      <c r="TQS79" s="677"/>
      <c r="TQT79" s="677"/>
      <c r="TQU79" s="677"/>
      <c r="TQV79" s="677"/>
      <c r="TQW79" s="677"/>
      <c r="TQX79" s="677"/>
      <c r="TQY79" s="677"/>
      <c r="TQZ79" s="677"/>
      <c r="TRA79" s="677"/>
      <c r="TRB79" s="677"/>
      <c r="TRC79" s="677"/>
      <c r="TRD79" s="677"/>
      <c r="TRE79" s="677"/>
      <c r="TRF79" s="677"/>
      <c r="TRG79" s="677"/>
      <c r="TRH79" s="677"/>
      <c r="TRI79" s="677"/>
      <c r="TRJ79" s="677"/>
      <c r="TRK79" s="677"/>
      <c r="TRL79" s="677"/>
      <c r="TRM79" s="677"/>
      <c r="TRN79" s="677"/>
      <c r="TRO79" s="677"/>
      <c r="TRP79" s="677"/>
      <c r="TRQ79" s="677"/>
      <c r="TRR79" s="677"/>
      <c r="TRS79" s="677"/>
      <c r="TRT79" s="677"/>
      <c r="TRU79" s="677"/>
      <c r="TRV79" s="677"/>
      <c r="TRW79" s="677"/>
      <c r="TRX79" s="677"/>
      <c r="TRY79" s="677"/>
      <c r="TRZ79" s="677"/>
      <c r="TSA79" s="677"/>
      <c r="TSB79" s="677"/>
      <c r="TSC79" s="677"/>
      <c r="TSD79" s="677"/>
      <c r="TSE79" s="677"/>
      <c r="TSF79" s="677"/>
      <c r="TSG79" s="677"/>
      <c r="TSH79" s="677"/>
      <c r="TSI79" s="677"/>
      <c r="TSJ79" s="677"/>
      <c r="TSK79" s="677"/>
      <c r="TSL79" s="677"/>
      <c r="TSM79" s="677"/>
      <c r="TSN79" s="677"/>
      <c r="TSO79" s="677"/>
      <c r="TSP79" s="677"/>
      <c r="TSQ79" s="677"/>
      <c r="TSR79" s="677"/>
      <c r="TSS79" s="677"/>
      <c r="TST79" s="677"/>
      <c r="TSU79" s="677"/>
      <c r="TSV79" s="677"/>
      <c r="TSW79" s="677"/>
      <c r="TSX79" s="677"/>
      <c r="TSY79" s="677"/>
      <c r="TSZ79" s="677"/>
      <c r="TTA79" s="677"/>
      <c r="TTB79" s="677"/>
      <c r="TTC79" s="677"/>
      <c r="TTD79" s="677"/>
      <c r="TTE79" s="677"/>
      <c r="TTF79" s="677"/>
      <c r="TTG79" s="677"/>
      <c r="TTH79" s="677"/>
      <c r="TTI79" s="677"/>
      <c r="TTJ79" s="677"/>
      <c r="TTK79" s="677"/>
      <c r="TTL79" s="677"/>
      <c r="TTM79" s="677"/>
      <c r="TTN79" s="677"/>
      <c r="TTO79" s="677"/>
      <c r="TTP79" s="677"/>
      <c r="TTQ79" s="677"/>
      <c r="TTR79" s="677"/>
      <c r="TTS79" s="677"/>
      <c r="TTT79" s="677"/>
      <c r="TTU79" s="677"/>
      <c r="TTV79" s="677"/>
      <c r="TTW79" s="677"/>
      <c r="TTX79" s="677"/>
      <c r="TTY79" s="677"/>
      <c r="TTZ79" s="677"/>
      <c r="TUA79" s="677"/>
      <c r="TUB79" s="677"/>
      <c r="TUC79" s="677"/>
      <c r="TUD79" s="677"/>
      <c r="TUE79" s="677"/>
      <c r="TUF79" s="677"/>
      <c r="TUG79" s="677"/>
      <c r="TUH79" s="677"/>
      <c r="TUI79" s="677"/>
      <c r="TUJ79" s="677"/>
      <c r="TUK79" s="677"/>
      <c r="TUL79" s="677"/>
      <c r="TUM79" s="677"/>
      <c r="TUN79" s="677"/>
      <c r="TUO79" s="677"/>
      <c r="TUP79" s="677"/>
      <c r="TUQ79" s="677"/>
      <c r="TUR79" s="677"/>
      <c r="TUS79" s="677"/>
      <c r="TUT79" s="677"/>
      <c r="TUU79" s="677"/>
      <c r="TUV79" s="677"/>
      <c r="TUW79" s="677"/>
      <c r="TUX79" s="677"/>
      <c r="TUY79" s="677"/>
      <c r="TUZ79" s="677"/>
      <c r="TVA79" s="677"/>
      <c r="TVB79" s="677"/>
      <c r="TVC79" s="677"/>
      <c r="TVD79" s="677"/>
      <c r="TVE79" s="677"/>
      <c r="TVF79" s="677"/>
      <c r="TVG79" s="677"/>
      <c r="TVH79" s="677"/>
      <c r="TVI79" s="677"/>
      <c r="TVJ79" s="677"/>
      <c r="TVK79" s="677"/>
      <c r="TVL79" s="677"/>
      <c r="TVM79" s="677"/>
      <c r="TVN79" s="677"/>
      <c r="TVO79" s="677"/>
      <c r="TVP79" s="677"/>
      <c r="TVQ79" s="677"/>
      <c r="TVR79" s="677"/>
      <c r="TVS79" s="677"/>
      <c r="TVT79" s="677"/>
      <c r="TVU79" s="677"/>
      <c r="TVV79" s="677"/>
      <c r="TVW79" s="677"/>
      <c r="TVX79" s="677"/>
      <c r="TVY79" s="677"/>
      <c r="TVZ79" s="677"/>
      <c r="TWA79" s="677"/>
      <c r="TWB79" s="677"/>
      <c r="TWC79" s="677"/>
      <c r="TWD79" s="677"/>
      <c r="TWE79" s="677"/>
      <c r="TWF79" s="677"/>
      <c r="TWG79" s="677"/>
      <c r="TWH79" s="677"/>
      <c r="TWI79" s="677"/>
      <c r="TWJ79" s="677"/>
      <c r="TWK79" s="677"/>
      <c r="TWL79" s="677"/>
      <c r="TWM79" s="677"/>
      <c r="TWN79" s="677"/>
      <c r="TWO79" s="677"/>
      <c r="TWP79" s="677"/>
      <c r="TWQ79" s="677"/>
      <c r="TWR79" s="677"/>
      <c r="TWS79" s="677"/>
      <c r="TWT79" s="677"/>
      <c r="TWU79" s="677"/>
      <c r="TWV79" s="677"/>
      <c r="TWW79" s="677"/>
      <c r="TWX79" s="677"/>
      <c r="TWY79" s="677"/>
      <c r="TWZ79" s="677"/>
      <c r="TXA79" s="677"/>
      <c r="TXB79" s="677"/>
      <c r="TXC79" s="677"/>
      <c r="TXD79" s="677"/>
      <c r="TXE79" s="677"/>
      <c r="TXF79" s="677"/>
      <c r="TXG79" s="677"/>
      <c r="TXH79" s="677"/>
      <c r="TXI79" s="677"/>
      <c r="TXJ79" s="677"/>
      <c r="TXK79" s="677"/>
      <c r="TXL79" s="677"/>
      <c r="TXM79" s="677"/>
      <c r="TXN79" s="677"/>
      <c r="TXO79" s="677"/>
      <c r="TXP79" s="677"/>
      <c r="TXQ79" s="677"/>
      <c r="TXR79" s="677"/>
      <c r="TXS79" s="677"/>
      <c r="TXT79" s="677"/>
      <c r="TXU79" s="677"/>
      <c r="TXV79" s="677"/>
      <c r="TXW79" s="677"/>
      <c r="TXX79" s="677"/>
      <c r="TXY79" s="677"/>
      <c r="TXZ79" s="677"/>
      <c r="TYA79" s="677"/>
      <c r="TYB79" s="677"/>
      <c r="TYC79" s="677"/>
      <c r="TYD79" s="677"/>
      <c r="TYE79" s="677"/>
      <c r="TYF79" s="677"/>
      <c r="TYG79" s="677"/>
      <c r="TYH79" s="677"/>
      <c r="TYI79" s="677"/>
      <c r="TYJ79" s="677"/>
      <c r="TYK79" s="677"/>
      <c r="TYL79" s="677"/>
      <c r="TYM79" s="677"/>
      <c r="TYN79" s="677"/>
      <c r="TYO79" s="677"/>
      <c r="TYP79" s="677"/>
      <c r="TYQ79" s="677"/>
      <c r="TYR79" s="677"/>
      <c r="TYS79" s="677"/>
      <c r="TYT79" s="677"/>
      <c r="TYU79" s="677"/>
      <c r="TYV79" s="677"/>
      <c r="TYW79" s="677"/>
      <c r="TYX79" s="677"/>
      <c r="TYY79" s="677"/>
      <c r="TYZ79" s="677"/>
      <c r="TZA79" s="677"/>
      <c r="TZB79" s="677"/>
      <c r="TZC79" s="677"/>
      <c r="TZD79" s="677"/>
      <c r="TZE79" s="677"/>
      <c r="TZF79" s="677"/>
      <c r="TZG79" s="677"/>
      <c r="TZH79" s="677"/>
      <c r="TZI79" s="677"/>
      <c r="TZJ79" s="677"/>
      <c r="TZK79" s="677"/>
      <c r="TZL79" s="677"/>
      <c r="TZM79" s="677"/>
      <c r="TZN79" s="677"/>
      <c r="TZO79" s="677"/>
      <c r="TZP79" s="677"/>
      <c r="TZQ79" s="677"/>
      <c r="TZR79" s="677"/>
      <c r="TZS79" s="677"/>
      <c r="TZT79" s="677"/>
      <c r="TZU79" s="677"/>
      <c r="TZV79" s="677"/>
      <c r="TZW79" s="677"/>
      <c r="TZX79" s="677"/>
      <c r="TZY79" s="677"/>
      <c r="TZZ79" s="677"/>
      <c r="UAA79" s="677"/>
      <c r="UAB79" s="677"/>
      <c r="UAC79" s="677"/>
      <c r="UAD79" s="677"/>
      <c r="UAE79" s="677"/>
      <c r="UAF79" s="677"/>
      <c r="UAG79" s="677"/>
      <c r="UAH79" s="677"/>
      <c r="UAI79" s="677"/>
      <c r="UAJ79" s="677"/>
      <c r="UAK79" s="677"/>
      <c r="UAL79" s="677"/>
      <c r="UAM79" s="677"/>
      <c r="UAN79" s="677"/>
      <c r="UAO79" s="677"/>
      <c r="UAP79" s="677"/>
      <c r="UAQ79" s="677"/>
      <c r="UAR79" s="677"/>
      <c r="UAS79" s="677"/>
      <c r="UAT79" s="677"/>
      <c r="UAU79" s="677"/>
      <c r="UAV79" s="677"/>
      <c r="UAW79" s="677"/>
      <c r="UAX79" s="677"/>
      <c r="UAY79" s="677"/>
      <c r="UAZ79" s="677"/>
      <c r="UBA79" s="677"/>
      <c r="UBB79" s="677"/>
      <c r="UBC79" s="677"/>
      <c r="UBD79" s="677"/>
      <c r="UBE79" s="677"/>
      <c r="UBF79" s="677"/>
      <c r="UBG79" s="677"/>
      <c r="UBH79" s="677"/>
      <c r="UBI79" s="677"/>
      <c r="UBJ79" s="677"/>
      <c r="UBK79" s="677"/>
      <c r="UBL79" s="677"/>
      <c r="UBM79" s="677"/>
      <c r="UBN79" s="677"/>
      <c r="UBO79" s="677"/>
      <c r="UBP79" s="677"/>
      <c r="UBQ79" s="677"/>
      <c r="UBR79" s="677"/>
      <c r="UBS79" s="677"/>
      <c r="UBT79" s="677"/>
      <c r="UBU79" s="677"/>
      <c r="UBV79" s="677"/>
      <c r="UBW79" s="677"/>
      <c r="UBX79" s="677"/>
      <c r="UBY79" s="677"/>
      <c r="UBZ79" s="677"/>
      <c r="UCA79" s="677"/>
      <c r="UCB79" s="677"/>
      <c r="UCC79" s="677"/>
      <c r="UCD79" s="677"/>
      <c r="UCE79" s="677"/>
      <c r="UCF79" s="677"/>
      <c r="UCG79" s="677"/>
      <c r="UCH79" s="677"/>
      <c r="UCI79" s="677"/>
      <c r="UCJ79" s="677"/>
      <c r="UCK79" s="677"/>
      <c r="UCL79" s="677"/>
      <c r="UCM79" s="677"/>
      <c r="UCN79" s="677"/>
      <c r="UCO79" s="677"/>
      <c r="UCP79" s="677"/>
      <c r="UCQ79" s="677"/>
      <c r="UCR79" s="677"/>
      <c r="UCS79" s="677"/>
      <c r="UCT79" s="677"/>
      <c r="UCU79" s="677"/>
      <c r="UCV79" s="677"/>
      <c r="UCW79" s="677"/>
      <c r="UCX79" s="677"/>
      <c r="UCY79" s="677"/>
      <c r="UCZ79" s="677"/>
      <c r="UDA79" s="677"/>
      <c r="UDB79" s="677"/>
      <c r="UDC79" s="677"/>
      <c r="UDD79" s="677"/>
      <c r="UDE79" s="677"/>
      <c r="UDF79" s="677"/>
      <c r="UDG79" s="677"/>
      <c r="UDH79" s="677"/>
      <c r="UDI79" s="677"/>
      <c r="UDJ79" s="677"/>
      <c r="UDK79" s="677"/>
      <c r="UDL79" s="677"/>
      <c r="UDM79" s="677"/>
      <c r="UDN79" s="677"/>
      <c r="UDO79" s="677"/>
      <c r="UDP79" s="677"/>
      <c r="UDQ79" s="677"/>
      <c r="UDR79" s="677"/>
      <c r="UDS79" s="677"/>
      <c r="UDT79" s="677"/>
      <c r="UDU79" s="677"/>
      <c r="UDV79" s="677"/>
      <c r="UDW79" s="677"/>
      <c r="UDX79" s="677"/>
      <c r="UDY79" s="677"/>
      <c r="UDZ79" s="677"/>
      <c r="UEA79" s="677"/>
      <c r="UEB79" s="677"/>
      <c r="UEC79" s="677"/>
      <c r="UED79" s="677"/>
      <c r="UEE79" s="677"/>
      <c r="UEF79" s="677"/>
      <c r="UEG79" s="677"/>
      <c r="UEH79" s="677"/>
      <c r="UEI79" s="677"/>
      <c r="UEJ79" s="677"/>
      <c r="UEK79" s="677"/>
      <c r="UEL79" s="677"/>
      <c r="UEM79" s="677"/>
      <c r="UEN79" s="677"/>
      <c r="UEO79" s="677"/>
      <c r="UEP79" s="677"/>
      <c r="UEQ79" s="677"/>
      <c r="UER79" s="677"/>
      <c r="UES79" s="677"/>
      <c r="UET79" s="677"/>
      <c r="UEU79" s="677"/>
      <c r="UEV79" s="677"/>
      <c r="UEW79" s="677"/>
      <c r="UEX79" s="677"/>
      <c r="UEY79" s="677"/>
      <c r="UEZ79" s="677"/>
      <c r="UFA79" s="677"/>
      <c r="UFB79" s="677"/>
      <c r="UFC79" s="677"/>
      <c r="UFD79" s="677"/>
      <c r="UFE79" s="677"/>
      <c r="UFF79" s="677"/>
      <c r="UFG79" s="677"/>
      <c r="UFH79" s="677"/>
      <c r="UFI79" s="677"/>
      <c r="UFJ79" s="677"/>
      <c r="UFK79" s="677"/>
      <c r="UFL79" s="677"/>
      <c r="UFM79" s="677"/>
      <c r="UFN79" s="677"/>
      <c r="UFO79" s="677"/>
      <c r="UFP79" s="677"/>
      <c r="UFQ79" s="677"/>
      <c r="UFR79" s="677"/>
      <c r="UFS79" s="677"/>
      <c r="UFT79" s="677"/>
      <c r="UFU79" s="677"/>
      <c r="UFV79" s="677"/>
      <c r="UFW79" s="677"/>
      <c r="UFX79" s="677"/>
      <c r="UFY79" s="677"/>
      <c r="UFZ79" s="677"/>
      <c r="UGA79" s="677"/>
      <c r="UGB79" s="677"/>
      <c r="UGC79" s="677"/>
      <c r="UGD79" s="677"/>
      <c r="UGE79" s="677"/>
      <c r="UGF79" s="677"/>
      <c r="UGG79" s="677"/>
      <c r="UGH79" s="677"/>
      <c r="UGI79" s="677"/>
      <c r="UGJ79" s="677"/>
      <c r="UGK79" s="677"/>
      <c r="UGL79" s="677"/>
      <c r="UGM79" s="677"/>
      <c r="UGN79" s="677"/>
      <c r="UGO79" s="677"/>
      <c r="UGP79" s="677"/>
      <c r="UGQ79" s="677"/>
      <c r="UGR79" s="677"/>
      <c r="UGS79" s="677"/>
      <c r="UGT79" s="677"/>
      <c r="UGU79" s="677"/>
      <c r="UGV79" s="677"/>
      <c r="UGW79" s="677"/>
      <c r="UGX79" s="677"/>
      <c r="UGY79" s="677"/>
      <c r="UGZ79" s="677"/>
      <c r="UHA79" s="677"/>
      <c r="UHB79" s="677"/>
      <c r="UHC79" s="677"/>
      <c r="UHD79" s="677"/>
      <c r="UHE79" s="677"/>
      <c r="UHF79" s="677"/>
      <c r="UHG79" s="677"/>
      <c r="UHH79" s="677"/>
      <c r="UHI79" s="677"/>
      <c r="UHJ79" s="677"/>
      <c r="UHK79" s="677"/>
      <c r="UHL79" s="677"/>
      <c r="UHM79" s="677"/>
      <c r="UHN79" s="677"/>
      <c r="UHO79" s="677"/>
      <c r="UHP79" s="677"/>
      <c r="UHQ79" s="677"/>
      <c r="UHR79" s="677"/>
      <c r="UHS79" s="677"/>
      <c r="UHT79" s="677"/>
      <c r="UHU79" s="677"/>
      <c r="UHV79" s="677"/>
      <c r="UHW79" s="677"/>
      <c r="UHX79" s="677"/>
      <c r="UHY79" s="677"/>
      <c r="UHZ79" s="677"/>
      <c r="UIA79" s="677"/>
      <c r="UIB79" s="677"/>
      <c r="UIC79" s="677"/>
      <c r="UID79" s="677"/>
      <c r="UIE79" s="677"/>
      <c r="UIF79" s="677"/>
      <c r="UIG79" s="677"/>
      <c r="UIH79" s="677"/>
      <c r="UII79" s="677"/>
      <c r="UIJ79" s="677"/>
      <c r="UIK79" s="677"/>
      <c r="UIL79" s="677"/>
      <c r="UIM79" s="677"/>
      <c r="UIN79" s="677"/>
      <c r="UIO79" s="677"/>
      <c r="UIP79" s="677"/>
      <c r="UIQ79" s="677"/>
      <c r="UIR79" s="677"/>
      <c r="UIS79" s="677"/>
      <c r="UIT79" s="677"/>
      <c r="UIU79" s="677"/>
      <c r="UIV79" s="677"/>
      <c r="UIW79" s="677"/>
      <c r="UIX79" s="677"/>
      <c r="UIY79" s="677"/>
      <c r="UIZ79" s="677"/>
      <c r="UJA79" s="677"/>
      <c r="UJB79" s="677"/>
      <c r="UJC79" s="677"/>
      <c r="UJD79" s="677"/>
      <c r="UJE79" s="677"/>
      <c r="UJF79" s="677"/>
      <c r="UJG79" s="677"/>
      <c r="UJH79" s="677"/>
      <c r="UJI79" s="677"/>
      <c r="UJJ79" s="677"/>
      <c r="UJK79" s="677"/>
      <c r="UJL79" s="677"/>
      <c r="UJM79" s="677"/>
      <c r="UJN79" s="677"/>
      <c r="UJO79" s="677"/>
      <c r="UJP79" s="677"/>
      <c r="UJQ79" s="677"/>
      <c r="UJR79" s="677"/>
      <c r="UJS79" s="677"/>
      <c r="UJT79" s="677"/>
      <c r="UJU79" s="677"/>
      <c r="UJV79" s="677"/>
      <c r="UJW79" s="677"/>
      <c r="UJX79" s="677"/>
      <c r="UJY79" s="677"/>
      <c r="UJZ79" s="677"/>
      <c r="UKA79" s="677"/>
      <c r="UKB79" s="677"/>
      <c r="UKC79" s="677"/>
      <c r="UKD79" s="677"/>
      <c r="UKE79" s="677"/>
      <c r="UKF79" s="677"/>
      <c r="UKG79" s="677"/>
      <c r="UKH79" s="677"/>
      <c r="UKI79" s="677"/>
      <c r="UKJ79" s="677"/>
      <c r="UKK79" s="677"/>
      <c r="UKL79" s="677"/>
      <c r="UKM79" s="677"/>
      <c r="UKN79" s="677"/>
      <c r="UKO79" s="677"/>
      <c r="UKP79" s="677"/>
      <c r="UKQ79" s="677"/>
      <c r="UKR79" s="677"/>
      <c r="UKS79" s="677"/>
      <c r="UKT79" s="677"/>
      <c r="UKU79" s="677"/>
      <c r="UKV79" s="677"/>
      <c r="UKW79" s="677"/>
      <c r="UKX79" s="677"/>
      <c r="UKY79" s="677"/>
      <c r="UKZ79" s="677"/>
      <c r="ULA79" s="677"/>
      <c r="ULB79" s="677"/>
      <c r="ULC79" s="677"/>
      <c r="ULD79" s="677"/>
      <c r="ULE79" s="677"/>
      <c r="ULF79" s="677"/>
      <c r="ULG79" s="677"/>
      <c r="ULH79" s="677"/>
      <c r="ULI79" s="677"/>
      <c r="ULJ79" s="677"/>
      <c r="ULK79" s="677"/>
      <c r="ULL79" s="677"/>
      <c r="ULM79" s="677"/>
      <c r="ULN79" s="677"/>
      <c r="ULO79" s="677"/>
      <c r="ULP79" s="677"/>
      <c r="ULQ79" s="677"/>
      <c r="ULR79" s="677"/>
      <c r="ULS79" s="677"/>
      <c r="ULT79" s="677"/>
      <c r="ULU79" s="677"/>
      <c r="ULV79" s="677"/>
      <c r="ULW79" s="677"/>
      <c r="ULX79" s="677"/>
      <c r="ULY79" s="677"/>
      <c r="ULZ79" s="677"/>
      <c r="UMA79" s="677"/>
      <c r="UMB79" s="677"/>
      <c r="UMC79" s="677"/>
      <c r="UMD79" s="677"/>
      <c r="UME79" s="677"/>
      <c r="UMF79" s="677"/>
      <c r="UMG79" s="677"/>
      <c r="UMH79" s="677"/>
      <c r="UMI79" s="677"/>
      <c r="UMJ79" s="677"/>
      <c r="UMK79" s="677"/>
      <c r="UML79" s="677"/>
      <c r="UMM79" s="677"/>
      <c r="UMN79" s="677"/>
      <c r="UMO79" s="677"/>
      <c r="UMP79" s="677"/>
      <c r="UMQ79" s="677"/>
      <c r="UMR79" s="677"/>
      <c r="UMS79" s="677"/>
      <c r="UMT79" s="677"/>
      <c r="UMU79" s="677"/>
      <c r="UMV79" s="677"/>
      <c r="UMW79" s="677"/>
      <c r="UMX79" s="677"/>
      <c r="UMY79" s="677"/>
      <c r="UMZ79" s="677"/>
      <c r="UNA79" s="677"/>
      <c r="UNB79" s="677"/>
      <c r="UNC79" s="677"/>
      <c r="UND79" s="677"/>
      <c r="UNE79" s="677"/>
      <c r="UNF79" s="677"/>
      <c r="UNG79" s="677"/>
      <c r="UNH79" s="677"/>
      <c r="UNI79" s="677"/>
      <c r="UNJ79" s="677"/>
      <c r="UNK79" s="677"/>
      <c r="UNL79" s="677"/>
      <c r="UNM79" s="677"/>
      <c r="UNN79" s="677"/>
      <c r="UNO79" s="677"/>
      <c r="UNP79" s="677"/>
      <c r="UNQ79" s="677"/>
      <c r="UNR79" s="677"/>
      <c r="UNS79" s="677"/>
      <c r="UNT79" s="677"/>
      <c r="UNU79" s="677"/>
      <c r="UNV79" s="677"/>
      <c r="UNW79" s="677"/>
      <c r="UNX79" s="677"/>
      <c r="UNY79" s="677"/>
      <c r="UNZ79" s="677"/>
      <c r="UOA79" s="677"/>
      <c r="UOB79" s="677"/>
      <c r="UOC79" s="677"/>
      <c r="UOD79" s="677"/>
      <c r="UOE79" s="677"/>
      <c r="UOF79" s="677"/>
      <c r="UOG79" s="677"/>
      <c r="UOH79" s="677"/>
      <c r="UOI79" s="677"/>
      <c r="UOJ79" s="677"/>
      <c r="UOK79" s="677"/>
      <c r="UOL79" s="677"/>
      <c r="UOM79" s="677"/>
      <c r="UON79" s="677"/>
      <c r="UOO79" s="677"/>
      <c r="UOP79" s="677"/>
      <c r="UOQ79" s="677"/>
      <c r="UOR79" s="677"/>
      <c r="UOS79" s="677"/>
      <c r="UOT79" s="677"/>
      <c r="UOU79" s="677"/>
      <c r="UOV79" s="677"/>
      <c r="UOW79" s="677"/>
      <c r="UOX79" s="677"/>
      <c r="UOY79" s="677"/>
      <c r="UOZ79" s="677"/>
      <c r="UPA79" s="677"/>
      <c r="UPB79" s="677"/>
      <c r="UPC79" s="677"/>
      <c r="UPD79" s="677"/>
      <c r="UPE79" s="677"/>
      <c r="UPF79" s="677"/>
      <c r="UPG79" s="677"/>
      <c r="UPH79" s="677"/>
      <c r="UPI79" s="677"/>
      <c r="UPJ79" s="677"/>
      <c r="UPK79" s="677"/>
      <c r="UPL79" s="677"/>
      <c r="UPM79" s="677"/>
      <c r="UPN79" s="677"/>
      <c r="UPO79" s="677"/>
      <c r="UPP79" s="677"/>
      <c r="UPQ79" s="677"/>
      <c r="UPR79" s="677"/>
      <c r="UPS79" s="677"/>
      <c r="UPT79" s="677"/>
      <c r="UPU79" s="677"/>
      <c r="UPV79" s="677"/>
      <c r="UPW79" s="677"/>
      <c r="UPX79" s="677"/>
      <c r="UPY79" s="677"/>
      <c r="UPZ79" s="677"/>
      <c r="UQA79" s="677"/>
      <c r="UQB79" s="677"/>
      <c r="UQC79" s="677"/>
      <c r="UQD79" s="677"/>
      <c r="UQE79" s="677"/>
      <c r="UQF79" s="677"/>
      <c r="UQG79" s="677"/>
      <c r="UQH79" s="677"/>
      <c r="UQI79" s="677"/>
      <c r="UQJ79" s="677"/>
      <c r="UQK79" s="677"/>
      <c r="UQL79" s="677"/>
      <c r="UQM79" s="677"/>
      <c r="UQN79" s="677"/>
      <c r="UQO79" s="677"/>
      <c r="UQP79" s="677"/>
      <c r="UQQ79" s="677"/>
      <c r="UQR79" s="677"/>
      <c r="UQS79" s="677"/>
      <c r="UQT79" s="677"/>
      <c r="UQU79" s="677"/>
      <c r="UQV79" s="677"/>
      <c r="UQW79" s="677"/>
      <c r="UQX79" s="677"/>
      <c r="UQY79" s="677"/>
      <c r="UQZ79" s="677"/>
      <c r="URA79" s="677"/>
      <c r="URB79" s="677"/>
      <c r="URC79" s="677"/>
      <c r="URD79" s="677"/>
      <c r="URE79" s="677"/>
      <c r="URF79" s="677"/>
      <c r="URG79" s="677"/>
      <c r="URH79" s="677"/>
      <c r="URI79" s="677"/>
      <c r="URJ79" s="677"/>
      <c r="URK79" s="677"/>
      <c r="URL79" s="677"/>
      <c r="URM79" s="677"/>
      <c r="URN79" s="677"/>
      <c r="URO79" s="677"/>
      <c r="URP79" s="677"/>
      <c r="URQ79" s="677"/>
      <c r="URR79" s="677"/>
      <c r="URS79" s="677"/>
      <c r="URT79" s="677"/>
      <c r="URU79" s="677"/>
      <c r="URV79" s="677"/>
      <c r="URW79" s="677"/>
      <c r="URX79" s="677"/>
      <c r="URY79" s="677"/>
      <c r="URZ79" s="677"/>
      <c r="USA79" s="677"/>
      <c r="USB79" s="677"/>
      <c r="USC79" s="677"/>
      <c r="USD79" s="677"/>
      <c r="USE79" s="677"/>
      <c r="USF79" s="677"/>
      <c r="USG79" s="677"/>
      <c r="USH79" s="677"/>
      <c r="USI79" s="677"/>
      <c r="USJ79" s="677"/>
      <c r="USK79" s="677"/>
      <c r="USL79" s="677"/>
      <c r="USM79" s="677"/>
      <c r="USN79" s="677"/>
      <c r="USO79" s="677"/>
      <c r="USP79" s="677"/>
      <c r="USQ79" s="677"/>
      <c r="USR79" s="677"/>
      <c r="USS79" s="677"/>
      <c r="UST79" s="677"/>
      <c r="USU79" s="677"/>
      <c r="USV79" s="677"/>
      <c r="USW79" s="677"/>
      <c r="USX79" s="677"/>
      <c r="USY79" s="677"/>
      <c r="USZ79" s="677"/>
      <c r="UTA79" s="677"/>
      <c r="UTB79" s="677"/>
      <c r="UTC79" s="677"/>
      <c r="UTD79" s="677"/>
      <c r="UTE79" s="677"/>
      <c r="UTF79" s="677"/>
      <c r="UTG79" s="677"/>
      <c r="UTH79" s="677"/>
      <c r="UTI79" s="677"/>
      <c r="UTJ79" s="677"/>
      <c r="UTK79" s="677"/>
      <c r="UTL79" s="677"/>
      <c r="UTM79" s="677"/>
      <c r="UTN79" s="677"/>
      <c r="UTO79" s="677"/>
      <c r="UTP79" s="677"/>
      <c r="UTQ79" s="677"/>
      <c r="UTR79" s="677"/>
      <c r="UTS79" s="677"/>
      <c r="UTT79" s="677"/>
      <c r="UTU79" s="677"/>
      <c r="UTV79" s="677"/>
      <c r="UTW79" s="677"/>
      <c r="UTX79" s="677"/>
      <c r="UTY79" s="677"/>
      <c r="UTZ79" s="677"/>
      <c r="UUA79" s="677"/>
      <c r="UUB79" s="677"/>
      <c r="UUC79" s="677"/>
      <c r="UUD79" s="677"/>
      <c r="UUE79" s="677"/>
      <c r="UUF79" s="677"/>
      <c r="UUG79" s="677"/>
      <c r="UUH79" s="677"/>
      <c r="UUI79" s="677"/>
      <c r="UUJ79" s="677"/>
      <c r="UUK79" s="677"/>
      <c r="UUL79" s="677"/>
      <c r="UUM79" s="677"/>
      <c r="UUN79" s="677"/>
      <c r="UUO79" s="677"/>
      <c r="UUP79" s="677"/>
      <c r="UUQ79" s="677"/>
      <c r="UUR79" s="677"/>
      <c r="UUS79" s="677"/>
      <c r="UUT79" s="677"/>
      <c r="UUU79" s="677"/>
      <c r="UUV79" s="677"/>
      <c r="UUW79" s="677"/>
      <c r="UUX79" s="677"/>
      <c r="UUY79" s="677"/>
      <c r="UUZ79" s="677"/>
      <c r="UVA79" s="677"/>
      <c r="UVB79" s="677"/>
      <c r="UVC79" s="677"/>
      <c r="UVD79" s="677"/>
      <c r="UVE79" s="677"/>
      <c r="UVF79" s="677"/>
      <c r="UVG79" s="677"/>
      <c r="UVH79" s="677"/>
      <c r="UVI79" s="677"/>
      <c r="UVJ79" s="677"/>
      <c r="UVK79" s="677"/>
      <c r="UVL79" s="677"/>
      <c r="UVM79" s="677"/>
      <c r="UVN79" s="677"/>
      <c r="UVO79" s="677"/>
      <c r="UVP79" s="677"/>
      <c r="UVQ79" s="677"/>
      <c r="UVR79" s="677"/>
      <c r="UVS79" s="677"/>
      <c r="UVT79" s="677"/>
      <c r="UVU79" s="677"/>
      <c r="UVV79" s="677"/>
      <c r="UVW79" s="677"/>
      <c r="UVX79" s="677"/>
      <c r="UVY79" s="677"/>
      <c r="UVZ79" s="677"/>
      <c r="UWA79" s="677"/>
      <c r="UWB79" s="677"/>
      <c r="UWC79" s="677"/>
      <c r="UWD79" s="677"/>
      <c r="UWE79" s="677"/>
      <c r="UWF79" s="677"/>
      <c r="UWG79" s="677"/>
      <c r="UWH79" s="677"/>
      <c r="UWI79" s="677"/>
      <c r="UWJ79" s="677"/>
      <c r="UWK79" s="677"/>
      <c r="UWL79" s="677"/>
      <c r="UWM79" s="677"/>
      <c r="UWN79" s="677"/>
      <c r="UWO79" s="677"/>
      <c r="UWP79" s="677"/>
      <c r="UWQ79" s="677"/>
      <c r="UWR79" s="677"/>
      <c r="UWS79" s="677"/>
      <c r="UWT79" s="677"/>
      <c r="UWU79" s="677"/>
      <c r="UWV79" s="677"/>
      <c r="UWW79" s="677"/>
      <c r="UWX79" s="677"/>
      <c r="UWY79" s="677"/>
      <c r="UWZ79" s="677"/>
      <c r="UXA79" s="677"/>
      <c r="UXB79" s="677"/>
      <c r="UXC79" s="677"/>
      <c r="UXD79" s="677"/>
      <c r="UXE79" s="677"/>
      <c r="UXF79" s="677"/>
      <c r="UXG79" s="677"/>
      <c r="UXH79" s="677"/>
      <c r="UXI79" s="677"/>
      <c r="UXJ79" s="677"/>
      <c r="UXK79" s="677"/>
      <c r="UXL79" s="677"/>
      <c r="UXM79" s="677"/>
      <c r="UXN79" s="677"/>
      <c r="UXO79" s="677"/>
      <c r="UXP79" s="677"/>
      <c r="UXQ79" s="677"/>
      <c r="UXR79" s="677"/>
      <c r="UXS79" s="677"/>
      <c r="UXT79" s="677"/>
      <c r="UXU79" s="677"/>
      <c r="UXV79" s="677"/>
      <c r="UXW79" s="677"/>
      <c r="UXX79" s="677"/>
      <c r="UXY79" s="677"/>
      <c r="UXZ79" s="677"/>
      <c r="UYA79" s="677"/>
      <c r="UYB79" s="677"/>
      <c r="UYC79" s="677"/>
      <c r="UYD79" s="677"/>
      <c r="UYE79" s="677"/>
      <c r="UYF79" s="677"/>
      <c r="UYG79" s="677"/>
      <c r="UYH79" s="677"/>
      <c r="UYI79" s="677"/>
      <c r="UYJ79" s="677"/>
      <c r="UYK79" s="677"/>
      <c r="UYL79" s="677"/>
      <c r="UYM79" s="677"/>
      <c r="UYN79" s="677"/>
      <c r="UYO79" s="677"/>
      <c r="UYP79" s="677"/>
      <c r="UYQ79" s="677"/>
      <c r="UYR79" s="677"/>
      <c r="UYS79" s="677"/>
      <c r="UYT79" s="677"/>
      <c r="UYU79" s="677"/>
      <c r="UYV79" s="677"/>
      <c r="UYW79" s="677"/>
      <c r="UYX79" s="677"/>
      <c r="UYY79" s="677"/>
      <c r="UYZ79" s="677"/>
      <c r="UZA79" s="677"/>
      <c r="UZB79" s="677"/>
      <c r="UZC79" s="677"/>
      <c r="UZD79" s="677"/>
      <c r="UZE79" s="677"/>
      <c r="UZF79" s="677"/>
      <c r="UZG79" s="677"/>
      <c r="UZH79" s="677"/>
      <c r="UZI79" s="677"/>
      <c r="UZJ79" s="677"/>
      <c r="UZK79" s="677"/>
      <c r="UZL79" s="677"/>
      <c r="UZM79" s="677"/>
      <c r="UZN79" s="677"/>
      <c r="UZO79" s="677"/>
      <c r="UZP79" s="677"/>
      <c r="UZQ79" s="677"/>
      <c r="UZR79" s="677"/>
      <c r="UZS79" s="677"/>
      <c r="UZT79" s="677"/>
      <c r="UZU79" s="677"/>
      <c r="UZV79" s="677"/>
      <c r="UZW79" s="677"/>
      <c r="UZX79" s="677"/>
      <c r="UZY79" s="677"/>
      <c r="UZZ79" s="677"/>
      <c r="VAA79" s="677"/>
      <c r="VAB79" s="677"/>
      <c r="VAC79" s="677"/>
      <c r="VAD79" s="677"/>
      <c r="VAE79" s="677"/>
      <c r="VAF79" s="677"/>
      <c r="VAG79" s="677"/>
      <c r="VAH79" s="677"/>
      <c r="VAI79" s="677"/>
      <c r="VAJ79" s="677"/>
      <c r="VAK79" s="677"/>
      <c r="VAL79" s="677"/>
      <c r="VAM79" s="677"/>
      <c r="VAN79" s="677"/>
      <c r="VAO79" s="677"/>
      <c r="VAP79" s="677"/>
      <c r="VAQ79" s="677"/>
      <c r="VAR79" s="677"/>
      <c r="VAS79" s="677"/>
      <c r="VAT79" s="677"/>
      <c r="VAU79" s="677"/>
      <c r="VAV79" s="677"/>
      <c r="VAW79" s="677"/>
      <c r="VAX79" s="677"/>
      <c r="VAY79" s="677"/>
      <c r="VAZ79" s="677"/>
      <c r="VBA79" s="677"/>
      <c r="VBB79" s="677"/>
      <c r="VBC79" s="677"/>
      <c r="VBD79" s="677"/>
      <c r="VBE79" s="677"/>
      <c r="VBF79" s="677"/>
      <c r="VBG79" s="677"/>
      <c r="VBH79" s="677"/>
      <c r="VBI79" s="677"/>
      <c r="VBJ79" s="677"/>
      <c r="VBK79" s="677"/>
      <c r="VBL79" s="677"/>
      <c r="VBM79" s="677"/>
      <c r="VBN79" s="677"/>
      <c r="VBO79" s="677"/>
      <c r="VBP79" s="677"/>
      <c r="VBQ79" s="677"/>
      <c r="VBR79" s="677"/>
      <c r="VBS79" s="677"/>
      <c r="VBT79" s="677"/>
      <c r="VBU79" s="677"/>
      <c r="VBV79" s="677"/>
      <c r="VBW79" s="677"/>
      <c r="VBX79" s="677"/>
      <c r="VBY79" s="677"/>
      <c r="VBZ79" s="677"/>
      <c r="VCA79" s="677"/>
      <c r="VCB79" s="677"/>
      <c r="VCC79" s="677"/>
      <c r="VCD79" s="677"/>
      <c r="VCE79" s="677"/>
      <c r="VCF79" s="677"/>
      <c r="VCG79" s="677"/>
      <c r="VCH79" s="677"/>
      <c r="VCI79" s="677"/>
      <c r="VCJ79" s="677"/>
      <c r="VCK79" s="677"/>
      <c r="VCL79" s="677"/>
      <c r="VCM79" s="677"/>
      <c r="VCN79" s="677"/>
      <c r="VCO79" s="677"/>
      <c r="VCP79" s="677"/>
      <c r="VCQ79" s="677"/>
      <c r="VCR79" s="677"/>
      <c r="VCS79" s="677"/>
      <c r="VCT79" s="677"/>
      <c r="VCU79" s="677"/>
      <c r="VCV79" s="677"/>
      <c r="VCW79" s="677"/>
      <c r="VCX79" s="677"/>
      <c r="VCY79" s="677"/>
      <c r="VCZ79" s="677"/>
      <c r="VDA79" s="677"/>
      <c r="VDB79" s="677"/>
      <c r="VDC79" s="677"/>
      <c r="VDD79" s="677"/>
      <c r="VDE79" s="677"/>
      <c r="VDF79" s="677"/>
      <c r="VDG79" s="677"/>
      <c r="VDH79" s="677"/>
      <c r="VDI79" s="677"/>
      <c r="VDJ79" s="677"/>
      <c r="VDK79" s="677"/>
      <c r="VDL79" s="677"/>
      <c r="VDM79" s="677"/>
      <c r="VDN79" s="677"/>
      <c r="VDO79" s="677"/>
      <c r="VDP79" s="677"/>
      <c r="VDQ79" s="677"/>
      <c r="VDR79" s="677"/>
      <c r="VDS79" s="677"/>
      <c r="VDT79" s="677"/>
      <c r="VDU79" s="677"/>
      <c r="VDV79" s="677"/>
      <c r="VDW79" s="677"/>
      <c r="VDX79" s="677"/>
      <c r="VDY79" s="677"/>
      <c r="VDZ79" s="677"/>
      <c r="VEA79" s="677"/>
      <c r="VEB79" s="677"/>
      <c r="VEC79" s="677"/>
      <c r="VED79" s="677"/>
      <c r="VEE79" s="677"/>
      <c r="VEF79" s="677"/>
      <c r="VEG79" s="677"/>
      <c r="VEH79" s="677"/>
      <c r="VEI79" s="677"/>
      <c r="VEJ79" s="677"/>
      <c r="VEK79" s="677"/>
      <c r="VEL79" s="677"/>
      <c r="VEM79" s="677"/>
      <c r="VEN79" s="677"/>
      <c r="VEO79" s="677"/>
      <c r="VEP79" s="677"/>
      <c r="VEQ79" s="677"/>
      <c r="VER79" s="677"/>
      <c r="VES79" s="677"/>
      <c r="VET79" s="677"/>
      <c r="VEU79" s="677"/>
      <c r="VEV79" s="677"/>
      <c r="VEW79" s="677"/>
      <c r="VEX79" s="677"/>
      <c r="VEY79" s="677"/>
      <c r="VEZ79" s="677"/>
      <c r="VFA79" s="677"/>
      <c r="VFB79" s="677"/>
      <c r="VFC79" s="677"/>
      <c r="VFD79" s="677"/>
      <c r="VFE79" s="677"/>
      <c r="VFF79" s="677"/>
      <c r="VFG79" s="677"/>
      <c r="VFH79" s="677"/>
      <c r="VFI79" s="677"/>
      <c r="VFJ79" s="677"/>
      <c r="VFK79" s="677"/>
      <c r="VFL79" s="677"/>
      <c r="VFM79" s="677"/>
      <c r="VFN79" s="677"/>
      <c r="VFO79" s="677"/>
      <c r="VFP79" s="677"/>
      <c r="VFQ79" s="677"/>
      <c r="VFR79" s="677"/>
      <c r="VFS79" s="677"/>
      <c r="VFT79" s="677"/>
      <c r="VFU79" s="677"/>
      <c r="VFV79" s="677"/>
      <c r="VFW79" s="677"/>
      <c r="VFX79" s="677"/>
      <c r="VFY79" s="677"/>
      <c r="VFZ79" s="677"/>
      <c r="VGA79" s="677"/>
      <c r="VGB79" s="677"/>
      <c r="VGC79" s="677"/>
      <c r="VGD79" s="677"/>
      <c r="VGE79" s="677"/>
      <c r="VGF79" s="677"/>
      <c r="VGG79" s="677"/>
      <c r="VGH79" s="677"/>
      <c r="VGI79" s="677"/>
      <c r="VGJ79" s="677"/>
      <c r="VGK79" s="677"/>
      <c r="VGL79" s="677"/>
      <c r="VGM79" s="677"/>
      <c r="VGN79" s="677"/>
      <c r="VGO79" s="677"/>
      <c r="VGP79" s="677"/>
      <c r="VGQ79" s="677"/>
      <c r="VGR79" s="677"/>
      <c r="VGS79" s="677"/>
      <c r="VGT79" s="677"/>
      <c r="VGU79" s="677"/>
      <c r="VGV79" s="677"/>
      <c r="VGW79" s="677"/>
      <c r="VGX79" s="677"/>
      <c r="VGY79" s="677"/>
      <c r="VGZ79" s="677"/>
      <c r="VHA79" s="677"/>
      <c r="VHB79" s="677"/>
      <c r="VHC79" s="677"/>
      <c r="VHD79" s="677"/>
      <c r="VHE79" s="677"/>
      <c r="VHF79" s="677"/>
      <c r="VHG79" s="677"/>
      <c r="VHH79" s="677"/>
      <c r="VHI79" s="677"/>
      <c r="VHJ79" s="677"/>
      <c r="VHK79" s="677"/>
      <c r="VHL79" s="677"/>
      <c r="VHM79" s="677"/>
      <c r="VHN79" s="677"/>
      <c r="VHO79" s="677"/>
      <c r="VHP79" s="677"/>
      <c r="VHQ79" s="677"/>
      <c r="VHR79" s="677"/>
      <c r="VHS79" s="677"/>
      <c r="VHT79" s="677"/>
      <c r="VHU79" s="677"/>
      <c r="VHV79" s="677"/>
      <c r="VHW79" s="677"/>
      <c r="VHX79" s="677"/>
      <c r="VHY79" s="677"/>
      <c r="VHZ79" s="677"/>
      <c r="VIA79" s="677"/>
      <c r="VIB79" s="677"/>
      <c r="VIC79" s="677"/>
      <c r="VID79" s="677"/>
      <c r="VIE79" s="677"/>
      <c r="VIF79" s="677"/>
      <c r="VIG79" s="677"/>
      <c r="VIH79" s="677"/>
      <c r="VII79" s="677"/>
      <c r="VIJ79" s="677"/>
      <c r="VIK79" s="677"/>
      <c r="VIL79" s="677"/>
      <c r="VIM79" s="677"/>
      <c r="VIN79" s="677"/>
      <c r="VIO79" s="677"/>
      <c r="VIP79" s="677"/>
      <c r="VIQ79" s="677"/>
      <c r="VIR79" s="677"/>
      <c r="VIS79" s="677"/>
      <c r="VIT79" s="677"/>
      <c r="VIU79" s="677"/>
      <c r="VIV79" s="677"/>
      <c r="VIW79" s="677"/>
      <c r="VIX79" s="677"/>
      <c r="VIY79" s="677"/>
      <c r="VIZ79" s="677"/>
      <c r="VJA79" s="677"/>
      <c r="VJB79" s="677"/>
      <c r="VJC79" s="677"/>
      <c r="VJD79" s="677"/>
      <c r="VJE79" s="677"/>
      <c r="VJF79" s="677"/>
      <c r="VJG79" s="677"/>
      <c r="VJH79" s="677"/>
      <c r="VJI79" s="677"/>
      <c r="VJJ79" s="677"/>
      <c r="VJK79" s="677"/>
      <c r="VJL79" s="677"/>
      <c r="VJM79" s="677"/>
      <c r="VJN79" s="677"/>
      <c r="VJO79" s="677"/>
      <c r="VJP79" s="677"/>
      <c r="VJQ79" s="677"/>
      <c r="VJR79" s="677"/>
      <c r="VJS79" s="677"/>
      <c r="VJT79" s="677"/>
      <c r="VJU79" s="677"/>
      <c r="VJV79" s="677"/>
      <c r="VJW79" s="677"/>
      <c r="VJX79" s="677"/>
      <c r="VJY79" s="677"/>
      <c r="VJZ79" s="677"/>
      <c r="VKA79" s="677"/>
      <c r="VKB79" s="677"/>
      <c r="VKC79" s="677"/>
      <c r="VKD79" s="677"/>
      <c r="VKE79" s="677"/>
      <c r="VKF79" s="677"/>
      <c r="VKG79" s="677"/>
      <c r="VKH79" s="677"/>
      <c r="VKI79" s="677"/>
      <c r="VKJ79" s="677"/>
      <c r="VKK79" s="677"/>
      <c r="VKL79" s="677"/>
      <c r="VKM79" s="677"/>
      <c r="VKN79" s="677"/>
      <c r="VKO79" s="677"/>
      <c r="VKP79" s="677"/>
      <c r="VKQ79" s="677"/>
      <c r="VKR79" s="677"/>
      <c r="VKS79" s="677"/>
      <c r="VKT79" s="677"/>
      <c r="VKU79" s="677"/>
      <c r="VKV79" s="677"/>
      <c r="VKW79" s="677"/>
      <c r="VKX79" s="677"/>
      <c r="VKY79" s="677"/>
      <c r="VKZ79" s="677"/>
      <c r="VLA79" s="677"/>
      <c r="VLB79" s="677"/>
      <c r="VLC79" s="677"/>
      <c r="VLD79" s="677"/>
      <c r="VLE79" s="677"/>
      <c r="VLF79" s="677"/>
      <c r="VLG79" s="677"/>
      <c r="VLH79" s="677"/>
      <c r="VLI79" s="677"/>
      <c r="VLJ79" s="677"/>
      <c r="VLK79" s="677"/>
      <c r="VLL79" s="677"/>
      <c r="VLM79" s="677"/>
      <c r="VLN79" s="677"/>
      <c r="VLO79" s="677"/>
      <c r="VLP79" s="677"/>
      <c r="VLQ79" s="677"/>
      <c r="VLR79" s="677"/>
      <c r="VLS79" s="677"/>
      <c r="VLT79" s="677"/>
      <c r="VLU79" s="677"/>
      <c r="VLV79" s="677"/>
      <c r="VLW79" s="677"/>
      <c r="VLX79" s="677"/>
      <c r="VLY79" s="677"/>
      <c r="VLZ79" s="677"/>
      <c r="VMA79" s="677"/>
      <c r="VMB79" s="677"/>
      <c r="VMC79" s="677"/>
      <c r="VMD79" s="677"/>
      <c r="VME79" s="677"/>
      <c r="VMF79" s="677"/>
      <c r="VMG79" s="677"/>
      <c r="VMH79" s="677"/>
      <c r="VMI79" s="677"/>
      <c r="VMJ79" s="677"/>
      <c r="VMK79" s="677"/>
      <c r="VML79" s="677"/>
      <c r="VMM79" s="677"/>
      <c r="VMN79" s="677"/>
      <c r="VMO79" s="677"/>
      <c r="VMP79" s="677"/>
      <c r="VMQ79" s="677"/>
      <c r="VMR79" s="677"/>
      <c r="VMS79" s="677"/>
      <c r="VMT79" s="677"/>
      <c r="VMU79" s="677"/>
      <c r="VMV79" s="677"/>
      <c r="VMW79" s="677"/>
      <c r="VMX79" s="677"/>
      <c r="VMY79" s="677"/>
      <c r="VMZ79" s="677"/>
      <c r="VNA79" s="677"/>
      <c r="VNB79" s="677"/>
      <c r="VNC79" s="677"/>
      <c r="VND79" s="677"/>
      <c r="VNE79" s="677"/>
      <c r="VNF79" s="677"/>
      <c r="VNG79" s="677"/>
      <c r="VNH79" s="677"/>
      <c r="VNI79" s="677"/>
      <c r="VNJ79" s="677"/>
      <c r="VNK79" s="677"/>
      <c r="VNL79" s="677"/>
      <c r="VNM79" s="677"/>
      <c r="VNN79" s="677"/>
      <c r="VNO79" s="677"/>
      <c r="VNP79" s="677"/>
      <c r="VNQ79" s="677"/>
      <c r="VNR79" s="677"/>
      <c r="VNS79" s="677"/>
      <c r="VNT79" s="677"/>
      <c r="VNU79" s="677"/>
      <c r="VNV79" s="677"/>
      <c r="VNW79" s="677"/>
      <c r="VNX79" s="677"/>
      <c r="VNY79" s="677"/>
      <c r="VNZ79" s="677"/>
      <c r="VOA79" s="677"/>
      <c r="VOB79" s="677"/>
      <c r="VOC79" s="677"/>
      <c r="VOD79" s="677"/>
      <c r="VOE79" s="677"/>
      <c r="VOF79" s="677"/>
      <c r="VOG79" s="677"/>
      <c r="VOH79" s="677"/>
      <c r="VOI79" s="677"/>
      <c r="VOJ79" s="677"/>
      <c r="VOK79" s="677"/>
      <c r="VOL79" s="677"/>
      <c r="VOM79" s="677"/>
      <c r="VON79" s="677"/>
      <c r="VOO79" s="677"/>
      <c r="VOP79" s="677"/>
      <c r="VOQ79" s="677"/>
      <c r="VOR79" s="677"/>
      <c r="VOS79" s="677"/>
      <c r="VOT79" s="677"/>
      <c r="VOU79" s="677"/>
      <c r="VOV79" s="677"/>
      <c r="VOW79" s="677"/>
      <c r="VOX79" s="677"/>
      <c r="VOY79" s="677"/>
      <c r="VOZ79" s="677"/>
      <c r="VPA79" s="677"/>
      <c r="VPB79" s="677"/>
      <c r="VPC79" s="677"/>
      <c r="VPD79" s="677"/>
      <c r="VPE79" s="677"/>
      <c r="VPF79" s="677"/>
      <c r="VPG79" s="677"/>
      <c r="VPH79" s="677"/>
      <c r="VPI79" s="677"/>
      <c r="VPJ79" s="677"/>
      <c r="VPK79" s="677"/>
      <c r="VPL79" s="677"/>
      <c r="VPM79" s="677"/>
      <c r="VPN79" s="677"/>
      <c r="VPO79" s="677"/>
      <c r="VPP79" s="677"/>
      <c r="VPQ79" s="677"/>
      <c r="VPR79" s="677"/>
      <c r="VPS79" s="677"/>
      <c r="VPT79" s="677"/>
      <c r="VPU79" s="677"/>
      <c r="VPV79" s="677"/>
      <c r="VPW79" s="677"/>
      <c r="VPX79" s="677"/>
      <c r="VPY79" s="677"/>
      <c r="VPZ79" s="677"/>
      <c r="VQA79" s="677"/>
      <c r="VQB79" s="677"/>
      <c r="VQC79" s="677"/>
      <c r="VQD79" s="677"/>
      <c r="VQE79" s="677"/>
      <c r="VQF79" s="677"/>
      <c r="VQG79" s="677"/>
      <c r="VQH79" s="677"/>
      <c r="VQI79" s="677"/>
      <c r="VQJ79" s="677"/>
      <c r="VQK79" s="677"/>
      <c r="VQL79" s="677"/>
      <c r="VQM79" s="677"/>
      <c r="VQN79" s="677"/>
      <c r="VQO79" s="677"/>
      <c r="VQP79" s="677"/>
      <c r="VQQ79" s="677"/>
      <c r="VQR79" s="677"/>
      <c r="VQS79" s="677"/>
      <c r="VQT79" s="677"/>
      <c r="VQU79" s="677"/>
      <c r="VQV79" s="677"/>
      <c r="VQW79" s="677"/>
      <c r="VQX79" s="677"/>
      <c r="VQY79" s="677"/>
      <c r="VQZ79" s="677"/>
      <c r="VRA79" s="677"/>
      <c r="VRB79" s="677"/>
      <c r="VRC79" s="677"/>
      <c r="VRD79" s="677"/>
      <c r="VRE79" s="677"/>
      <c r="VRF79" s="677"/>
      <c r="VRG79" s="677"/>
      <c r="VRH79" s="677"/>
      <c r="VRI79" s="677"/>
      <c r="VRJ79" s="677"/>
      <c r="VRK79" s="677"/>
      <c r="VRL79" s="677"/>
      <c r="VRM79" s="677"/>
      <c r="VRN79" s="677"/>
      <c r="VRO79" s="677"/>
      <c r="VRP79" s="677"/>
      <c r="VRQ79" s="677"/>
      <c r="VRR79" s="677"/>
      <c r="VRS79" s="677"/>
      <c r="VRT79" s="677"/>
      <c r="VRU79" s="677"/>
      <c r="VRV79" s="677"/>
      <c r="VRW79" s="677"/>
      <c r="VRX79" s="677"/>
      <c r="VRY79" s="677"/>
      <c r="VRZ79" s="677"/>
      <c r="VSA79" s="677"/>
      <c r="VSB79" s="677"/>
      <c r="VSC79" s="677"/>
      <c r="VSD79" s="677"/>
      <c r="VSE79" s="677"/>
      <c r="VSF79" s="677"/>
      <c r="VSG79" s="677"/>
      <c r="VSH79" s="677"/>
      <c r="VSI79" s="677"/>
      <c r="VSJ79" s="677"/>
      <c r="VSK79" s="677"/>
      <c r="VSL79" s="677"/>
      <c r="VSM79" s="677"/>
      <c r="VSN79" s="677"/>
      <c r="VSO79" s="677"/>
      <c r="VSP79" s="677"/>
      <c r="VSQ79" s="677"/>
      <c r="VSR79" s="677"/>
      <c r="VSS79" s="677"/>
      <c r="VST79" s="677"/>
      <c r="VSU79" s="677"/>
      <c r="VSV79" s="677"/>
      <c r="VSW79" s="677"/>
      <c r="VSX79" s="677"/>
      <c r="VSY79" s="677"/>
      <c r="VSZ79" s="677"/>
      <c r="VTA79" s="677"/>
      <c r="VTB79" s="677"/>
      <c r="VTC79" s="677"/>
      <c r="VTD79" s="677"/>
      <c r="VTE79" s="677"/>
      <c r="VTF79" s="677"/>
      <c r="VTG79" s="677"/>
      <c r="VTH79" s="677"/>
      <c r="VTI79" s="677"/>
      <c r="VTJ79" s="677"/>
      <c r="VTK79" s="677"/>
      <c r="VTL79" s="677"/>
      <c r="VTM79" s="677"/>
      <c r="VTN79" s="677"/>
      <c r="VTO79" s="677"/>
      <c r="VTP79" s="677"/>
      <c r="VTQ79" s="677"/>
      <c r="VTR79" s="677"/>
      <c r="VTS79" s="677"/>
      <c r="VTT79" s="677"/>
      <c r="VTU79" s="677"/>
      <c r="VTV79" s="677"/>
      <c r="VTW79" s="677"/>
      <c r="VTX79" s="677"/>
      <c r="VTY79" s="677"/>
      <c r="VTZ79" s="677"/>
      <c r="VUA79" s="677"/>
      <c r="VUB79" s="677"/>
      <c r="VUC79" s="677"/>
      <c r="VUD79" s="677"/>
      <c r="VUE79" s="677"/>
      <c r="VUF79" s="677"/>
      <c r="VUG79" s="677"/>
      <c r="VUH79" s="677"/>
      <c r="VUI79" s="677"/>
      <c r="VUJ79" s="677"/>
      <c r="VUK79" s="677"/>
      <c r="VUL79" s="677"/>
      <c r="VUM79" s="677"/>
      <c r="VUN79" s="677"/>
      <c r="VUO79" s="677"/>
      <c r="VUP79" s="677"/>
      <c r="VUQ79" s="677"/>
      <c r="VUR79" s="677"/>
      <c r="VUS79" s="677"/>
      <c r="VUT79" s="677"/>
      <c r="VUU79" s="677"/>
      <c r="VUV79" s="677"/>
      <c r="VUW79" s="677"/>
      <c r="VUX79" s="677"/>
      <c r="VUY79" s="677"/>
      <c r="VUZ79" s="677"/>
      <c r="VVA79" s="677"/>
      <c r="VVB79" s="677"/>
      <c r="VVC79" s="677"/>
      <c r="VVD79" s="677"/>
      <c r="VVE79" s="677"/>
      <c r="VVF79" s="677"/>
      <c r="VVG79" s="677"/>
      <c r="VVH79" s="677"/>
      <c r="VVI79" s="677"/>
      <c r="VVJ79" s="677"/>
      <c r="VVK79" s="677"/>
      <c r="VVL79" s="677"/>
      <c r="VVM79" s="677"/>
      <c r="VVN79" s="677"/>
      <c r="VVO79" s="677"/>
      <c r="VVP79" s="677"/>
      <c r="VVQ79" s="677"/>
      <c r="VVR79" s="677"/>
      <c r="VVS79" s="677"/>
      <c r="VVT79" s="677"/>
      <c r="VVU79" s="677"/>
      <c r="VVV79" s="677"/>
      <c r="VVW79" s="677"/>
      <c r="VVX79" s="677"/>
      <c r="VVY79" s="677"/>
      <c r="VVZ79" s="677"/>
      <c r="VWA79" s="677"/>
      <c r="VWB79" s="677"/>
      <c r="VWC79" s="677"/>
      <c r="VWD79" s="677"/>
      <c r="VWE79" s="677"/>
      <c r="VWF79" s="677"/>
      <c r="VWG79" s="677"/>
      <c r="VWH79" s="677"/>
      <c r="VWI79" s="677"/>
      <c r="VWJ79" s="677"/>
      <c r="VWK79" s="677"/>
      <c r="VWL79" s="677"/>
      <c r="VWM79" s="677"/>
      <c r="VWN79" s="677"/>
      <c r="VWO79" s="677"/>
      <c r="VWP79" s="677"/>
      <c r="VWQ79" s="677"/>
      <c r="VWR79" s="677"/>
      <c r="VWS79" s="677"/>
      <c r="VWT79" s="677"/>
      <c r="VWU79" s="677"/>
      <c r="VWV79" s="677"/>
      <c r="VWW79" s="677"/>
      <c r="VWX79" s="677"/>
      <c r="VWY79" s="677"/>
      <c r="VWZ79" s="677"/>
      <c r="VXA79" s="677"/>
      <c r="VXB79" s="677"/>
      <c r="VXC79" s="677"/>
      <c r="VXD79" s="677"/>
      <c r="VXE79" s="677"/>
      <c r="VXF79" s="677"/>
      <c r="VXG79" s="677"/>
      <c r="VXH79" s="677"/>
      <c r="VXI79" s="677"/>
      <c r="VXJ79" s="677"/>
      <c r="VXK79" s="677"/>
      <c r="VXL79" s="677"/>
      <c r="VXM79" s="677"/>
      <c r="VXN79" s="677"/>
      <c r="VXO79" s="677"/>
      <c r="VXP79" s="677"/>
      <c r="VXQ79" s="677"/>
      <c r="VXR79" s="677"/>
      <c r="VXS79" s="677"/>
      <c r="VXT79" s="677"/>
      <c r="VXU79" s="677"/>
      <c r="VXV79" s="677"/>
      <c r="VXW79" s="677"/>
      <c r="VXX79" s="677"/>
      <c r="VXY79" s="677"/>
      <c r="VXZ79" s="677"/>
      <c r="VYA79" s="677"/>
      <c r="VYB79" s="677"/>
      <c r="VYC79" s="677"/>
      <c r="VYD79" s="677"/>
      <c r="VYE79" s="677"/>
      <c r="VYF79" s="677"/>
      <c r="VYG79" s="677"/>
      <c r="VYH79" s="677"/>
      <c r="VYI79" s="677"/>
      <c r="VYJ79" s="677"/>
      <c r="VYK79" s="677"/>
      <c r="VYL79" s="677"/>
      <c r="VYM79" s="677"/>
      <c r="VYN79" s="677"/>
      <c r="VYO79" s="677"/>
      <c r="VYP79" s="677"/>
      <c r="VYQ79" s="677"/>
      <c r="VYR79" s="677"/>
      <c r="VYS79" s="677"/>
      <c r="VYT79" s="677"/>
      <c r="VYU79" s="677"/>
      <c r="VYV79" s="677"/>
      <c r="VYW79" s="677"/>
      <c r="VYX79" s="677"/>
      <c r="VYY79" s="677"/>
      <c r="VYZ79" s="677"/>
      <c r="VZA79" s="677"/>
      <c r="VZB79" s="677"/>
      <c r="VZC79" s="677"/>
      <c r="VZD79" s="677"/>
      <c r="VZE79" s="677"/>
      <c r="VZF79" s="677"/>
      <c r="VZG79" s="677"/>
      <c r="VZH79" s="677"/>
      <c r="VZI79" s="677"/>
      <c r="VZJ79" s="677"/>
      <c r="VZK79" s="677"/>
      <c r="VZL79" s="677"/>
      <c r="VZM79" s="677"/>
      <c r="VZN79" s="677"/>
      <c r="VZO79" s="677"/>
      <c r="VZP79" s="677"/>
      <c r="VZQ79" s="677"/>
      <c r="VZR79" s="677"/>
      <c r="VZS79" s="677"/>
      <c r="VZT79" s="677"/>
      <c r="VZU79" s="677"/>
      <c r="VZV79" s="677"/>
      <c r="VZW79" s="677"/>
      <c r="VZX79" s="677"/>
      <c r="VZY79" s="677"/>
      <c r="VZZ79" s="677"/>
      <c r="WAA79" s="677"/>
      <c r="WAB79" s="677"/>
      <c r="WAC79" s="677"/>
      <c r="WAD79" s="677"/>
      <c r="WAE79" s="677"/>
      <c r="WAF79" s="677"/>
      <c r="WAG79" s="677"/>
      <c r="WAH79" s="677"/>
      <c r="WAI79" s="677"/>
      <c r="WAJ79" s="677"/>
      <c r="WAK79" s="677"/>
      <c r="WAL79" s="677"/>
      <c r="WAM79" s="677"/>
      <c r="WAN79" s="677"/>
      <c r="WAO79" s="677"/>
      <c r="WAP79" s="677"/>
      <c r="WAQ79" s="677"/>
      <c r="WAR79" s="677"/>
      <c r="WAS79" s="677"/>
      <c r="WAT79" s="677"/>
      <c r="WAU79" s="677"/>
      <c r="WAV79" s="677"/>
      <c r="WAW79" s="677"/>
      <c r="WAX79" s="677"/>
      <c r="WAY79" s="677"/>
      <c r="WAZ79" s="677"/>
      <c r="WBA79" s="677"/>
      <c r="WBB79" s="677"/>
      <c r="WBC79" s="677"/>
      <c r="WBD79" s="677"/>
      <c r="WBE79" s="677"/>
      <c r="WBF79" s="677"/>
      <c r="WBG79" s="677"/>
      <c r="WBH79" s="677"/>
      <c r="WBI79" s="677"/>
      <c r="WBJ79" s="677"/>
      <c r="WBK79" s="677"/>
      <c r="WBL79" s="677"/>
      <c r="WBM79" s="677"/>
      <c r="WBN79" s="677"/>
      <c r="WBO79" s="677"/>
      <c r="WBP79" s="677"/>
      <c r="WBQ79" s="677"/>
      <c r="WBR79" s="677"/>
      <c r="WBS79" s="677"/>
      <c r="WBT79" s="677"/>
      <c r="WBU79" s="677"/>
      <c r="WBV79" s="677"/>
      <c r="WBW79" s="677"/>
      <c r="WBX79" s="677"/>
      <c r="WBY79" s="677"/>
      <c r="WBZ79" s="677"/>
      <c r="WCA79" s="677"/>
      <c r="WCB79" s="677"/>
      <c r="WCC79" s="677"/>
      <c r="WCD79" s="677"/>
      <c r="WCE79" s="677"/>
      <c r="WCF79" s="677"/>
      <c r="WCG79" s="677"/>
      <c r="WCH79" s="677"/>
      <c r="WCI79" s="677"/>
      <c r="WCJ79" s="677"/>
      <c r="WCK79" s="677"/>
      <c r="WCL79" s="677"/>
      <c r="WCM79" s="677"/>
      <c r="WCN79" s="677"/>
      <c r="WCO79" s="677"/>
      <c r="WCP79" s="677"/>
      <c r="WCQ79" s="677"/>
      <c r="WCR79" s="677"/>
      <c r="WCS79" s="677"/>
      <c r="WCT79" s="677"/>
      <c r="WCU79" s="677"/>
      <c r="WCV79" s="677"/>
      <c r="WCW79" s="677"/>
      <c r="WCX79" s="677"/>
      <c r="WCY79" s="677"/>
      <c r="WCZ79" s="677"/>
      <c r="WDA79" s="677"/>
      <c r="WDB79" s="677"/>
      <c r="WDC79" s="677"/>
      <c r="WDD79" s="677"/>
      <c r="WDE79" s="677"/>
      <c r="WDF79" s="677"/>
      <c r="WDG79" s="677"/>
      <c r="WDH79" s="677"/>
      <c r="WDI79" s="677"/>
      <c r="WDJ79" s="677"/>
      <c r="WDK79" s="677"/>
      <c r="WDL79" s="677"/>
      <c r="WDM79" s="677"/>
      <c r="WDN79" s="677"/>
      <c r="WDO79" s="677"/>
      <c r="WDP79" s="677"/>
      <c r="WDQ79" s="677"/>
      <c r="WDR79" s="677"/>
      <c r="WDS79" s="677"/>
      <c r="WDT79" s="677"/>
      <c r="WDU79" s="677"/>
      <c r="WDV79" s="677"/>
      <c r="WDW79" s="677"/>
      <c r="WDX79" s="677"/>
      <c r="WDY79" s="677"/>
      <c r="WDZ79" s="677"/>
      <c r="WEA79" s="677"/>
      <c r="WEB79" s="677"/>
      <c r="WEC79" s="677"/>
      <c r="WED79" s="677"/>
      <c r="WEE79" s="677"/>
      <c r="WEF79" s="677"/>
      <c r="WEG79" s="677"/>
      <c r="WEH79" s="677"/>
      <c r="WEI79" s="677"/>
      <c r="WEJ79" s="677"/>
      <c r="WEK79" s="677"/>
      <c r="WEL79" s="677"/>
      <c r="WEM79" s="677"/>
      <c r="WEN79" s="677"/>
      <c r="WEO79" s="677"/>
      <c r="WEP79" s="677"/>
      <c r="WEQ79" s="677"/>
      <c r="WER79" s="677"/>
      <c r="WES79" s="677"/>
      <c r="WET79" s="677"/>
      <c r="WEU79" s="677"/>
      <c r="WEV79" s="677"/>
      <c r="WEW79" s="677"/>
      <c r="WEX79" s="677"/>
      <c r="WEY79" s="677"/>
      <c r="WEZ79" s="677"/>
      <c r="WFA79" s="677"/>
      <c r="WFB79" s="677"/>
      <c r="WFC79" s="677"/>
      <c r="WFD79" s="677"/>
      <c r="WFE79" s="677"/>
      <c r="WFF79" s="677"/>
      <c r="WFG79" s="677"/>
      <c r="WFH79" s="677"/>
      <c r="WFI79" s="677"/>
      <c r="WFJ79" s="677"/>
      <c r="WFK79" s="677"/>
      <c r="WFL79" s="677"/>
      <c r="WFM79" s="677"/>
      <c r="WFN79" s="677"/>
      <c r="WFO79" s="677"/>
      <c r="WFP79" s="677"/>
      <c r="WFQ79" s="677"/>
      <c r="WFR79" s="677"/>
      <c r="WFS79" s="677"/>
      <c r="WFT79" s="677"/>
      <c r="WFU79" s="677"/>
      <c r="WFV79" s="677"/>
      <c r="WFW79" s="677"/>
      <c r="WFX79" s="677"/>
      <c r="WFY79" s="677"/>
      <c r="WFZ79" s="677"/>
      <c r="WGA79" s="677"/>
      <c r="WGB79" s="677"/>
      <c r="WGC79" s="677"/>
      <c r="WGD79" s="677"/>
      <c r="WGE79" s="677"/>
      <c r="WGF79" s="677"/>
      <c r="WGG79" s="677"/>
      <c r="WGH79" s="677"/>
      <c r="WGI79" s="677"/>
      <c r="WGJ79" s="677"/>
      <c r="WGK79" s="677"/>
      <c r="WGL79" s="677"/>
      <c r="WGM79" s="677"/>
      <c r="WGN79" s="677"/>
      <c r="WGO79" s="677"/>
      <c r="WGP79" s="677"/>
      <c r="WGQ79" s="677"/>
      <c r="WGR79" s="677"/>
      <c r="WGS79" s="677"/>
      <c r="WGT79" s="677"/>
      <c r="WGU79" s="677"/>
      <c r="WGV79" s="677"/>
      <c r="WGW79" s="677"/>
      <c r="WGX79" s="677"/>
      <c r="WGY79" s="677"/>
      <c r="WGZ79" s="677"/>
      <c r="WHA79" s="677"/>
      <c r="WHB79" s="677"/>
      <c r="WHC79" s="677"/>
      <c r="WHD79" s="677"/>
      <c r="WHE79" s="677"/>
      <c r="WHF79" s="677"/>
      <c r="WHG79" s="677"/>
      <c r="WHH79" s="677"/>
      <c r="WHI79" s="677"/>
      <c r="WHJ79" s="677"/>
      <c r="WHK79" s="677"/>
      <c r="WHL79" s="677"/>
      <c r="WHM79" s="677"/>
      <c r="WHN79" s="677"/>
      <c r="WHO79" s="677"/>
      <c r="WHP79" s="677"/>
      <c r="WHQ79" s="677"/>
      <c r="WHR79" s="677"/>
      <c r="WHS79" s="677"/>
      <c r="WHT79" s="677"/>
      <c r="WHU79" s="677"/>
      <c r="WHV79" s="677"/>
      <c r="WHW79" s="677"/>
      <c r="WHX79" s="677"/>
      <c r="WHY79" s="677"/>
      <c r="WHZ79" s="677"/>
      <c r="WIA79" s="677"/>
      <c r="WIB79" s="677"/>
      <c r="WIC79" s="677"/>
      <c r="WID79" s="677"/>
      <c r="WIE79" s="677"/>
      <c r="WIF79" s="677"/>
      <c r="WIG79" s="677"/>
      <c r="WIH79" s="677"/>
      <c r="WII79" s="677"/>
      <c r="WIJ79" s="677"/>
      <c r="WIK79" s="677"/>
      <c r="WIL79" s="677"/>
      <c r="WIM79" s="677"/>
      <c r="WIN79" s="677"/>
      <c r="WIO79" s="677"/>
      <c r="WIP79" s="677"/>
      <c r="WIQ79" s="677"/>
      <c r="WIR79" s="677"/>
      <c r="WIS79" s="677"/>
      <c r="WIT79" s="677"/>
      <c r="WIU79" s="677"/>
      <c r="WIV79" s="677"/>
      <c r="WIW79" s="677"/>
      <c r="WIX79" s="677"/>
      <c r="WIY79" s="677"/>
      <c r="WIZ79" s="677"/>
      <c r="WJA79" s="677"/>
      <c r="WJB79" s="677"/>
      <c r="WJC79" s="677"/>
      <c r="WJD79" s="677"/>
      <c r="WJE79" s="677"/>
      <c r="WJF79" s="677"/>
      <c r="WJG79" s="677"/>
      <c r="WJH79" s="677"/>
      <c r="WJI79" s="677"/>
      <c r="WJJ79" s="677"/>
      <c r="WJK79" s="677"/>
      <c r="WJL79" s="677"/>
      <c r="WJM79" s="677"/>
      <c r="WJN79" s="677"/>
      <c r="WJO79" s="677"/>
      <c r="WJP79" s="677"/>
      <c r="WJQ79" s="677"/>
      <c r="WJR79" s="677"/>
      <c r="WJS79" s="677"/>
      <c r="WJT79" s="677"/>
      <c r="WJU79" s="677"/>
      <c r="WJV79" s="677"/>
      <c r="WJW79" s="677"/>
      <c r="WJX79" s="677"/>
      <c r="WJY79" s="677"/>
      <c r="WJZ79" s="677"/>
      <c r="WKA79" s="677"/>
      <c r="WKB79" s="677"/>
      <c r="WKC79" s="677"/>
      <c r="WKD79" s="677"/>
      <c r="WKE79" s="677"/>
      <c r="WKF79" s="677"/>
      <c r="WKG79" s="677"/>
      <c r="WKH79" s="677"/>
      <c r="WKI79" s="677"/>
      <c r="WKJ79" s="677"/>
      <c r="WKK79" s="677"/>
      <c r="WKL79" s="677"/>
      <c r="WKM79" s="677"/>
      <c r="WKN79" s="677"/>
      <c r="WKO79" s="677"/>
      <c r="WKP79" s="677"/>
      <c r="WKQ79" s="677"/>
      <c r="WKR79" s="677"/>
      <c r="WKS79" s="677"/>
      <c r="WKT79" s="677"/>
      <c r="WKU79" s="677"/>
      <c r="WKV79" s="677"/>
      <c r="WKW79" s="677"/>
      <c r="WKX79" s="677"/>
      <c r="WKY79" s="677"/>
      <c r="WKZ79" s="677"/>
      <c r="WLA79" s="677"/>
      <c r="WLB79" s="677"/>
      <c r="WLC79" s="677"/>
      <c r="WLD79" s="677"/>
      <c r="WLE79" s="677"/>
      <c r="WLF79" s="677"/>
      <c r="WLG79" s="677"/>
      <c r="WLH79" s="677"/>
      <c r="WLI79" s="677"/>
      <c r="WLJ79" s="677"/>
      <c r="WLK79" s="677"/>
      <c r="WLL79" s="677"/>
      <c r="WLM79" s="677"/>
      <c r="WLN79" s="677"/>
      <c r="WLO79" s="677"/>
      <c r="WLP79" s="677"/>
      <c r="WLQ79" s="677"/>
      <c r="WLR79" s="677"/>
      <c r="WLS79" s="677"/>
      <c r="WLT79" s="677"/>
      <c r="WLU79" s="677"/>
      <c r="WLV79" s="677"/>
      <c r="WLW79" s="677"/>
      <c r="WLX79" s="677"/>
      <c r="WLY79" s="677"/>
      <c r="WLZ79" s="677"/>
      <c r="WMA79" s="677"/>
      <c r="WMB79" s="677"/>
      <c r="WMC79" s="677"/>
      <c r="WMD79" s="677"/>
      <c r="WME79" s="677"/>
      <c r="WMF79" s="677"/>
      <c r="WMG79" s="677"/>
      <c r="WMH79" s="677"/>
      <c r="WMI79" s="677"/>
      <c r="WMJ79" s="677"/>
      <c r="WMK79" s="677"/>
      <c r="WML79" s="677"/>
      <c r="WMM79" s="677"/>
      <c r="WMN79" s="677"/>
      <c r="WMO79" s="677"/>
      <c r="WMP79" s="677"/>
      <c r="WMQ79" s="677"/>
      <c r="WMR79" s="677"/>
      <c r="WMS79" s="677"/>
      <c r="WMT79" s="677"/>
      <c r="WMU79" s="677"/>
      <c r="WMV79" s="677"/>
      <c r="WMW79" s="677"/>
      <c r="WMX79" s="677"/>
      <c r="WMY79" s="677"/>
      <c r="WMZ79" s="677"/>
      <c r="WNA79" s="677"/>
      <c r="WNB79" s="677"/>
      <c r="WNC79" s="677"/>
      <c r="WND79" s="677"/>
      <c r="WNE79" s="677"/>
      <c r="WNF79" s="677"/>
      <c r="WNG79" s="677"/>
      <c r="WNH79" s="677"/>
      <c r="WNI79" s="677"/>
      <c r="WNJ79" s="677"/>
      <c r="WNK79" s="677"/>
      <c r="WNL79" s="677"/>
      <c r="WNM79" s="677"/>
      <c r="WNN79" s="677"/>
      <c r="WNO79" s="677"/>
      <c r="WNP79" s="677"/>
      <c r="WNQ79" s="677"/>
      <c r="WNR79" s="677"/>
      <c r="WNS79" s="677"/>
      <c r="WNT79" s="677"/>
      <c r="WNU79" s="677"/>
      <c r="WNV79" s="677"/>
      <c r="WNW79" s="677"/>
      <c r="WNX79" s="677"/>
      <c r="WNY79" s="677"/>
      <c r="WNZ79" s="677"/>
      <c r="WOA79" s="677"/>
      <c r="WOB79" s="677"/>
      <c r="WOC79" s="677"/>
      <c r="WOD79" s="677"/>
      <c r="WOE79" s="677"/>
      <c r="WOF79" s="677"/>
      <c r="WOG79" s="677"/>
      <c r="WOH79" s="677"/>
      <c r="WOI79" s="677"/>
      <c r="WOJ79" s="677"/>
      <c r="WOK79" s="677"/>
      <c r="WOL79" s="677"/>
      <c r="WOM79" s="677"/>
      <c r="WON79" s="677"/>
      <c r="WOO79" s="677"/>
      <c r="WOP79" s="677"/>
      <c r="WOQ79" s="677"/>
      <c r="WOR79" s="677"/>
      <c r="WOS79" s="677"/>
      <c r="WOT79" s="677"/>
      <c r="WOU79" s="677"/>
      <c r="WOV79" s="677"/>
      <c r="WOW79" s="677"/>
      <c r="WOX79" s="677"/>
      <c r="WOY79" s="677"/>
      <c r="WOZ79" s="677"/>
      <c r="WPA79" s="677"/>
      <c r="WPB79" s="677"/>
      <c r="WPC79" s="677"/>
      <c r="WPD79" s="677"/>
      <c r="WPE79" s="677"/>
      <c r="WPF79" s="677"/>
      <c r="WPG79" s="677"/>
      <c r="WPH79" s="677"/>
      <c r="WPI79" s="677"/>
      <c r="WPJ79" s="677"/>
      <c r="WPK79" s="677"/>
      <c r="WPL79" s="677"/>
      <c r="WPM79" s="677"/>
      <c r="WPN79" s="677"/>
      <c r="WPO79" s="677"/>
      <c r="WPP79" s="677"/>
      <c r="WPQ79" s="677"/>
      <c r="WPR79" s="677"/>
      <c r="WPS79" s="677"/>
      <c r="WPT79" s="677"/>
      <c r="WPU79" s="677"/>
      <c r="WPV79" s="677"/>
      <c r="WPW79" s="677"/>
      <c r="WPX79" s="677"/>
      <c r="WPY79" s="677"/>
      <c r="WPZ79" s="677"/>
      <c r="WQA79" s="677"/>
      <c r="WQB79" s="677"/>
      <c r="WQC79" s="677"/>
      <c r="WQD79" s="677"/>
      <c r="WQE79" s="677"/>
      <c r="WQF79" s="677"/>
      <c r="WQG79" s="677"/>
      <c r="WQH79" s="677"/>
      <c r="WQI79" s="677"/>
      <c r="WQJ79" s="677"/>
      <c r="WQK79" s="677"/>
      <c r="WQL79" s="677"/>
      <c r="WQM79" s="677"/>
      <c r="WQN79" s="677"/>
      <c r="WQO79" s="677"/>
      <c r="WQP79" s="677"/>
      <c r="WQQ79" s="677"/>
      <c r="WQR79" s="677"/>
      <c r="WQS79" s="677"/>
      <c r="WQT79" s="677"/>
      <c r="WQU79" s="677"/>
      <c r="WQV79" s="677"/>
      <c r="WQW79" s="677"/>
      <c r="WQX79" s="677"/>
      <c r="WQY79" s="677"/>
      <c r="WQZ79" s="677"/>
      <c r="WRA79" s="677"/>
      <c r="WRB79" s="677"/>
      <c r="WRC79" s="677"/>
      <c r="WRD79" s="677"/>
      <c r="WRE79" s="677"/>
      <c r="WRF79" s="677"/>
      <c r="WRG79" s="677"/>
      <c r="WRH79" s="677"/>
      <c r="WRI79" s="677"/>
      <c r="WRJ79" s="677"/>
      <c r="WRK79" s="677"/>
      <c r="WRL79" s="677"/>
      <c r="WRM79" s="677"/>
      <c r="WRN79" s="677"/>
      <c r="WRO79" s="677"/>
      <c r="WRP79" s="677"/>
      <c r="WRQ79" s="677"/>
      <c r="WRR79" s="677"/>
      <c r="WRS79" s="677"/>
      <c r="WRT79" s="677"/>
      <c r="WRU79" s="677"/>
      <c r="WRV79" s="677"/>
      <c r="WRW79" s="677"/>
      <c r="WRX79" s="677"/>
      <c r="WRY79" s="677"/>
      <c r="WRZ79" s="677"/>
      <c r="WSA79" s="677"/>
      <c r="WSB79" s="677"/>
      <c r="WSC79" s="677"/>
      <c r="WSD79" s="677"/>
      <c r="WSE79" s="677"/>
      <c r="WSF79" s="677"/>
      <c r="WSG79" s="677"/>
      <c r="WSH79" s="677"/>
      <c r="WSI79" s="677"/>
      <c r="WSJ79" s="677"/>
      <c r="WSK79" s="677"/>
      <c r="WSL79" s="677"/>
      <c r="WSM79" s="677"/>
      <c r="WSN79" s="677"/>
      <c r="WSO79" s="677"/>
      <c r="WSP79" s="677"/>
      <c r="WSQ79" s="677"/>
      <c r="WSR79" s="677"/>
      <c r="WSS79" s="677"/>
      <c r="WST79" s="677"/>
      <c r="WSU79" s="677"/>
      <c r="WSV79" s="677"/>
      <c r="WSW79" s="677"/>
      <c r="WSX79" s="677"/>
      <c r="WSY79" s="677"/>
      <c r="WSZ79" s="677"/>
      <c r="WTA79" s="677"/>
      <c r="WTB79" s="677"/>
      <c r="WTC79" s="677"/>
      <c r="WTD79" s="677"/>
      <c r="WTE79" s="677"/>
      <c r="WTF79" s="677"/>
      <c r="WTG79" s="677"/>
      <c r="WTH79" s="677"/>
      <c r="WTI79" s="677"/>
      <c r="WTJ79" s="677"/>
      <c r="WTK79" s="677"/>
      <c r="WTL79" s="677"/>
      <c r="WTM79" s="677"/>
      <c r="WTN79" s="677"/>
      <c r="WTO79" s="677"/>
      <c r="WTP79" s="677"/>
      <c r="WTQ79" s="677"/>
      <c r="WTR79" s="677"/>
      <c r="WTS79" s="677"/>
      <c r="WTT79" s="677"/>
      <c r="WTU79" s="677"/>
      <c r="WTV79" s="677"/>
      <c r="WTW79" s="677"/>
      <c r="WTX79" s="677"/>
      <c r="WTY79" s="677"/>
      <c r="WTZ79" s="677"/>
      <c r="WUA79" s="677"/>
      <c r="WUB79" s="677"/>
      <c r="WUC79" s="677"/>
      <c r="WUD79" s="677"/>
      <c r="WUE79" s="677"/>
      <c r="WUF79" s="677"/>
      <c r="WUG79" s="677"/>
      <c r="WUH79" s="677"/>
      <c r="WUI79" s="677"/>
      <c r="WUJ79" s="677"/>
      <c r="WUK79" s="677"/>
      <c r="WUL79" s="677"/>
      <c r="WUM79" s="677"/>
      <c r="WUN79" s="677"/>
      <c r="WUO79" s="677"/>
      <c r="WUP79" s="677"/>
      <c r="WUQ79" s="677"/>
      <c r="WUR79" s="677"/>
      <c r="WUS79" s="677"/>
      <c r="WUT79" s="677"/>
      <c r="WUU79" s="677"/>
      <c r="WUV79" s="677"/>
      <c r="WUW79" s="677"/>
      <c r="WUX79" s="677"/>
      <c r="WUY79" s="677"/>
      <c r="WUZ79" s="677"/>
      <c r="WVA79" s="677"/>
      <c r="WVB79" s="677"/>
      <c r="WVC79" s="677"/>
      <c r="WVD79" s="677"/>
      <c r="WVE79" s="677"/>
      <c r="WVF79" s="677"/>
      <c r="WVG79" s="677"/>
      <c r="WVH79" s="677"/>
      <c r="WVI79" s="677"/>
      <c r="WVJ79" s="677"/>
      <c r="WVK79" s="677"/>
      <c r="WVL79" s="677"/>
      <c r="WVM79" s="677"/>
      <c r="WVN79" s="677"/>
      <c r="WVO79" s="677"/>
      <c r="WVP79" s="677"/>
      <c r="WVQ79" s="677"/>
      <c r="WVR79" s="677"/>
      <c r="WVS79" s="677"/>
      <c r="WVT79" s="677"/>
      <c r="WVU79" s="677"/>
      <c r="WVV79" s="677"/>
      <c r="WVW79" s="677"/>
      <c r="WVX79" s="677"/>
      <c r="WVY79" s="677"/>
      <c r="WVZ79" s="677"/>
      <c r="WWA79" s="677"/>
      <c r="WWB79" s="677"/>
      <c r="WWC79" s="677"/>
      <c r="WWD79" s="677"/>
      <c r="WWE79" s="677"/>
      <c r="WWF79" s="677"/>
      <c r="WWG79" s="677"/>
      <c r="WWH79" s="677"/>
      <c r="WWI79" s="677"/>
      <c r="WWJ79" s="677"/>
      <c r="WWK79" s="677"/>
      <c r="WWL79" s="677"/>
      <c r="WWM79" s="677"/>
      <c r="WWN79" s="677"/>
      <c r="WWO79" s="677"/>
      <c r="WWP79" s="677"/>
      <c r="WWQ79" s="677"/>
      <c r="WWR79" s="677"/>
      <c r="WWS79" s="677"/>
      <c r="WWT79" s="677"/>
      <c r="WWU79" s="677"/>
      <c r="WWV79" s="677"/>
      <c r="WWW79" s="677"/>
      <c r="WWX79" s="677"/>
      <c r="WWY79" s="677"/>
      <c r="WWZ79" s="677"/>
      <c r="WXA79" s="677"/>
      <c r="WXB79" s="677"/>
      <c r="WXC79" s="677"/>
      <c r="WXD79" s="677"/>
      <c r="WXE79" s="677"/>
      <c r="WXF79" s="677"/>
      <c r="WXG79" s="677"/>
      <c r="WXH79" s="677"/>
      <c r="WXI79" s="677"/>
      <c r="WXJ79" s="677"/>
      <c r="WXK79" s="677"/>
      <c r="WXL79" s="677"/>
      <c r="WXM79" s="677"/>
      <c r="WXN79" s="677"/>
      <c r="WXO79" s="677"/>
      <c r="WXP79" s="677"/>
      <c r="WXQ79" s="677"/>
      <c r="WXR79" s="677"/>
      <c r="WXS79" s="677"/>
      <c r="WXT79" s="677"/>
      <c r="WXU79" s="677"/>
      <c r="WXV79" s="677"/>
      <c r="WXW79" s="677"/>
      <c r="WXX79" s="677"/>
      <c r="WXY79" s="677"/>
      <c r="WXZ79" s="677"/>
      <c r="WYA79" s="677"/>
      <c r="WYB79" s="677"/>
      <c r="WYC79" s="677"/>
      <c r="WYD79" s="677"/>
      <c r="WYE79" s="677"/>
      <c r="WYF79" s="677"/>
      <c r="WYG79" s="677"/>
      <c r="WYH79" s="677"/>
      <c r="WYI79" s="677"/>
      <c r="WYJ79" s="677"/>
      <c r="WYK79" s="677"/>
      <c r="WYL79" s="677"/>
      <c r="WYM79" s="677"/>
      <c r="WYN79" s="677"/>
      <c r="WYO79" s="677"/>
      <c r="WYP79" s="677"/>
      <c r="WYQ79" s="677"/>
      <c r="WYR79" s="677"/>
      <c r="WYS79" s="677"/>
      <c r="WYT79" s="677"/>
      <c r="WYU79" s="677"/>
      <c r="WYV79" s="677"/>
      <c r="WYW79" s="677"/>
      <c r="WYX79" s="677"/>
      <c r="WYY79" s="677"/>
      <c r="WYZ79" s="677"/>
      <c r="WZA79" s="677"/>
      <c r="WZB79" s="677"/>
      <c r="WZC79" s="677"/>
      <c r="WZD79" s="677"/>
      <c r="WZE79" s="677"/>
      <c r="WZF79" s="677"/>
      <c r="WZG79" s="677"/>
      <c r="WZH79" s="677"/>
      <c r="WZI79" s="677"/>
      <c r="WZJ79" s="677"/>
      <c r="WZK79" s="677"/>
      <c r="WZL79" s="677"/>
      <c r="WZM79" s="677"/>
      <c r="WZN79" s="677"/>
      <c r="WZO79" s="677"/>
      <c r="WZP79" s="677"/>
      <c r="WZQ79" s="677"/>
      <c r="WZR79" s="677"/>
      <c r="WZS79" s="677"/>
      <c r="WZT79" s="677"/>
      <c r="WZU79" s="677"/>
      <c r="WZV79" s="677"/>
      <c r="WZW79" s="677"/>
      <c r="WZX79" s="677"/>
      <c r="WZY79" s="677"/>
      <c r="WZZ79" s="677"/>
      <c r="XAA79" s="677"/>
      <c r="XAB79" s="677"/>
      <c r="XAC79" s="677"/>
      <c r="XAD79" s="677"/>
      <c r="XAE79" s="677"/>
      <c r="XAF79" s="677"/>
      <c r="XAG79" s="677"/>
      <c r="XAH79" s="677"/>
      <c r="XAI79" s="677"/>
      <c r="XAJ79" s="677"/>
      <c r="XAK79" s="677"/>
      <c r="XAL79" s="677"/>
      <c r="XAM79" s="677"/>
      <c r="XAN79" s="677"/>
      <c r="XAO79" s="677"/>
      <c r="XAP79" s="677"/>
      <c r="XAQ79" s="677"/>
      <c r="XAR79" s="677"/>
      <c r="XAS79" s="677"/>
      <c r="XAT79" s="677"/>
      <c r="XAU79" s="677"/>
      <c r="XAV79" s="677"/>
      <c r="XAW79" s="677"/>
      <c r="XAX79" s="677"/>
      <c r="XAY79" s="677"/>
      <c r="XAZ79" s="677"/>
      <c r="XBA79" s="677"/>
      <c r="XBB79" s="677"/>
      <c r="XBC79" s="677"/>
      <c r="XBD79" s="677"/>
      <c r="XBE79" s="677"/>
      <c r="XBF79" s="677"/>
      <c r="XBG79" s="677"/>
      <c r="XBH79" s="677"/>
      <c r="XBI79" s="677"/>
      <c r="XBJ79" s="677"/>
      <c r="XBK79" s="677"/>
      <c r="XBL79" s="677"/>
      <c r="XBM79" s="677"/>
      <c r="XBN79" s="677"/>
      <c r="XBO79" s="677"/>
      <c r="XBP79" s="677"/>
      <c r="XBQ79" s="677"/>
      <c r="XBR79" s="677"/>
      <c r="XBS79" s="677"/>
      <c r="XBT79" s="677"/>
      <c r="XBU79" s="677"/>
      <c r="XBV79" s="677"/>
      <c r="XBW79" s="677"/>
      <c r="XBX79" s="677"/>
      <c r="XBY79" s="677"/>
      <c r="XBZ79" s="677"/>
      <c r="XCA79" s="677"/>
      <c r="XCB79" s="677"/>
      <c r="XCC79" s="677"/>
      <c r="XCD79" s="677"/>
      <c r="XCE79" s="677"/>
      <c r="XCF79" s="677"/>
      <c r="XCG79" s="677"/>
      <c r="XCH79" s="677"/>
      <c r="XCI79" s="677"/>
      <c r="XCJ79" s="677"/>
      <c r="XCK79" s="677"/>
      <c r="XCL79" s="677"/>
      <c r="XCM79" s="677"/>
      <c r="XCN79" s="677"/>
      <c r="XCO79" s="677"/>
      <c r="XCP79" s="677"/>
      <c r="XCQ79" s="677"/>
      <c r="XCR79" s="677"/>
      <c r="XCS79" s="677"/>
      <c r="XCT79" s="677"/>
      <c r="XCU79" s="677"/>
      <c r="XCV79" s="677"/>
      <c r="XCW79" s="677"/>
      <c r="XCX79" s="677"/>
      <c r="XCY79" s="677"/>
      <c r="XCZ79" s="677"/>
      <c r="XDA79" s="677"/>
      <c r="XDB79" s="677"/>
      <c r="XDC79" s="677"/>
      <c r="XDD79" s="677"/>
      <c r="XDE79" s="677"/>
      <c r="XDF79" s="677"/>
      <c r="XDG79" s="677"/>
      <c r="XDH79" s="677"/>
      <c r="XDI79" s="677"/>
      <c r="XDJ79" s="677"/>
      <c r="XDK79" s="677"/>
      <c r="XDL79" s="677"/>
      <c r="XDM79" s="677"/>
      <c r="XDN79" s="677"/>
      <c r="XDO79" s="677"/>
      <c r="XDP79" s="677"/>
      <c r="XDQ79" s="677"/>
      <c r="XDR79" s="677"/>
      <c r="XDS79" s="677"/>
      <c r="XDT79" s="677"/>
      <c r="XDU79" s="677"/>
      <c r="XDV79" s="677"/>
      <c r="XDW79" s="677"/>
      <c r="XDX79" s="677"/>
      <c r="XDY79" s="677"/>
      <c r="XDZ79" s="677"/>
      <c r="XEA79" s="677"/>
      <c r="XEB79" s="677"/>
      <c r="XEC79" s="677"/>
      <c r="XED79" s="677"/>
      <c r="XEE79" s="677"/>
      <c r="XEF79" s="677"/>
      <c r="XEG79" s="677"/>
      <c r="XEH79" s="677"/>
      <c r="XEI79" s="677"/>
      <c r="XEJ79" s="677"/>
      <c r="XEK79" s="677"/>
      <c r="XEL79" s="677"/>
      <c r="XEM79" s="677"/>
      <c r="XEN79" s="677"/>
      <c r="XEO79" s="677"/>
      <c r="XEP79" s="677"/>
      <c r="XEQ79" s="677"/>
      <c r="XER79" s="677"/>
      <c r="XES79" s="677"/>
      <c r="XET79" s="677"/>
      <c r="XEU79" s="677"/>
      <c r="XEV79" s="677"/>
      <c r="XEW79" s="677"/>
      <c r="XEX79" s="677"/>
      <c r="XEY79" s="677"/>
      <c r="XEZ79" s="677"/>
      <c r="XFA79" s="677"/>
      <c r="XFB79" s="677"/>
      <c r="XFC79" s="677"/>
      <c r="XFD79" s="677"/>
    </row>
    <row r="80" spans="46:16384">
      <c r="AT80" s="22" t="s">
        <v>167</v>
      </c>
      <c r="AU80" s="355">
        <f t="shared" si="76"/>
        <v>8.3027469635009801E-4</v>
      </c>
      <c r="CA80" s="676" t="s">
        <v>491</v>
      </c>
      <c r="CH80" s="677"/>
      <c r="CI80" s="677"/>
      <c r="CJ80" s="677"/>
      <c r="CK80" s="677"/>
      <c r="CL80" s="677"/>
      <c r="CM80" s="677"/>
      <c r="CN80" s="677"/>
      <c r="CO80" s="677"/>
      <c r="CP80" s="677"/>
      <c r="CQ80" s="677"/>
      <c r="CR80" s="677"/>
      <c r="CS80" s="677"/>
      <c r="CT80" s="677"/>
      <c r="CU80" s="677"/>
      <c r="CV80" s="677"/>
      <c r="CW80" s="677"/>
      <c r="CX80" s="677"/>
      <c r="CY80" s="677"/>
      <c r="CZ80" s="677"/>
      <c r="DA80" s="677"/>
      <c r="DB80" s="677"/>
      <c r="DC80" s="677"/>
      <c r="DD80" s="677"/>
      <c r="DE80" s="677"/>
      <c r="DF80" s="677"/>
      <c r="DG80" s="677"/>
      <c r="DH80" s="677"/>
      <c r="DI80" s="677"/>
      <c r="DJ80" s="677"/>
      <c r="DK80" s="677"/>
      <c r="DL80" s="677"/>
      <c r="DM80" s="677"/>
      <c r="DN80" s="677"/>
      <c r="DO80" s="677"/>
      <c r="DP80" s="677"/>
      <c r="DQ80" s="677"/>
      <c r="DR80" s="677"/>
      <c r="DS80" s="677"/>
      <c r="DT80" s="677"/>
      <c r="DU80" s="677"/>
      <c r="DV80" s="677"/>
      <c r="DW80" s="677"/>
      <c r="DX80" s="677"/>
      <c r="DY80" s="677"/>
      <c r="DZ80" s="677"/>
      <c r="EA80" s="677"/>
      <c r="EB80" s="677"/>
      <c r="EC80" s="677"/>
      <c r="ED80" s="677"/>
      <c r="EE80" s="677"/>
      <c r="EF80" s="677"/>
      <c r="EG80" s="677"/>
      <c r="EH80" s="677"/>
      <c r="EI80" s="677"/>
      <c r="EJ80" s="677"/>
      <c r="EK80" s="677"/>
      <c r="EL80" s="677"/>
      <c r="EM80" s="677"/>
      <c r="EN80" s="677"/>
      <c r="EO80" s="677"/>
      <c r="EP80" s="677"/>
      <c r="EQ80" s="677"/>
      <c r="ER80" s="677"/>
      <c r="ES80" s="677"/>
      <c r="ET80" s="677"/>
      <c r="EU80" s="677"/>
      <c r="EV80" s="677"/>
      <c r="EW80" s="677"/>
      <c r="EX80" s="677"/>
      <c r="EY80" s="677"/>
      <c r="EZ80" s="677"/>
      <c r="FA80" s="677"/>
      <c r="FB80" s="677"/>
      <c r="FC80" s="677"/>
      <c r="FD80" s="677"/>
      <c r="FE80" s="677"/>
      <c r="FF80" s="677"/>
      <c r="FG80" s="677"/>
      <c r="FH80" s="677"/>
      <c r="FI80" s="677"/>
      <c r="FJ80" s="677"/>
      <c r="FK80" s="677"/>
      <c r="FL80" s="677"/>
      <c r="FM80" s="677"/>
      <c r="FN80" s="677"/>
      <c r="FO80" s="677"/>
      <c r="FP80" s="677"/>
      <c r="FQ80" s="677"/>
      <c r="FR80" s="677"/>
      <c r="FS80" s="677"/>
      <c r="FT80" s="677"/>
      <c r="FU80" s="677"/>
      <c r="FV80" s="677"/>
      <c r="FW80" s="677"/>
      <c r="FX80" s="677"/>
      <c r="FY80" s="677"/>
      <c r="FZ80" s="677"/>
      <c r="GA80" s="677"/>
      <c r="GB80" s="677"/>
      <c r="GC80" s="677"/>
      <c r="GD80" s="677"/>
      <c r="GE80" s="677"/>
      <c r="GF80" s="677"/>
      <c r="GG80" s="677"/>
      <c r="GH80" s="677"/>
      <c r="GI80" s="677"/>
      <c r="GJ80" s="677"/>
      <c r="GK80" s="677"/>
      <c r="GL80" s="677"/>
      <c r="GM80" s="677"/>
      <c r="GN80" s="677"/>
      <c r="GO80" s="677"/>
      <c r="GP80" s="677"/>
      <c r="GQ80" s="677"/>
      <c r="GR80" s="677"/>
      <c r="GS80" s="677"/>
      <c r="GT80" s="677"/>
      <c r="GU80" s="677"/>
      <c r="GV80" s="677"/>
      <c r="GW80" s="677"/>
      <c r="GX80" s="677"/>
      <c r="GY80" s="677"/>
      <c r="GZ80" s="677"/>
      <c r="HA80" s="677"/>
      <c r="HB80" s="677"/>
      <c r="HC80" s="677"/>
      <c r="HD80" s="677"/>
      <c r="HE80" s="677"/>
      <c r="HF80" s="677"/>
      <c r="HG80" s="677"/>
      <c r="HH80" s="677"/>
      <c r="HI80" s="677"/>
      <c r="HJ80" s="677"/>
      <c r="HK80" s="677"/>
      <c r="HL80" s="677"/>
      <c r="HM80" s="677"/>
      <c r="HN80" s="677"/>
      <c r="HO80" s="677"/>
      <c r="HP80" s="677"/>
      <c r="HQ80" s="677"/>
      <c r="HR80" s="677"/>
      <c r="HS80" s="677"/>
      <c r="HT80" s="677"/>
      <c r="HU80" s="677"/>
      <c r="HV80" s="677"/>
      <c r="HW80" s="677"/>
      <c r="HX80" s="677"/>
      <c r="HY80" s="677"/>
      <c r="HZ80" s="677"/>
      <c r="IA80" s="677"/>
      <c r="IB80" s="677"/>
      <c r="IC80" s="677"/>
      <c r="ID80" s="677"/>
      <c r="IE80" s="677"/>
      <c r="IF80" s="677"/>
      <c r="IG80" s="677"/>
      <c r="IH80" s="677"/>
      <c r="II80" s="677"/>
      <c r="IJ80" s="677"/>
      <c r="IK80" s="677"/>
      <c r="IL80" s="677"/>
      <c r="IM80" s="677"/>
      <c r="IN80" s="677"/>
      <c r="IO80" s="677"/>
      <c r="IP80" s="677"/>
      <c r="IQ80" s="677"/>
      <c r="IR80" s="677"/>
      <c r="IS80" s="677"/>
      <c r="IT80" s="677"/>
      <c r="IU80" s="677"/>
      <c r="IV80" s="677"/>
      <c r="IW80" s="677"/>
      <c r="IX80" s="677"/>
      <c r="IY80" s="677"/>
      <c r="IZ80" s="677"/>
      <c r="JA80" s="677"/>
      <c r="JB80" s="677"/>
      <c r="JC80" s="677"/>
      <c r="JD80" s="677"/>
      <c r="JE80" s="677"/>
      <c r="JF80" s="677"/>
      <c r="JG80" s="677"/>
      <c r="JH80" s="677"/>
      <c r="JI80" s="677"/>
      <c r="JJ80" s="677"/>
      <c r="JK80" s="677"/>
      <c r="JL80" s="677"/>
      <c r="JM80" s="677"/>
      <c r="JN80" s="677"/>
      <c r="JO80" s="677"/>
      <c r="JP80" s="677"/>
      <c r="JQ80" s="677"/>
      <c r="JR80" s="677"/>
      <c r="JS80" s="677"/>
      <c r="JT80" s="677"/>
      <c r="JU80" s="677"/>
      <c r="JV80" s="677"/>
      <c r="JW80" s="677"/>
      <c r="JX80" s="677"/>
      <c r="JY80" s="677"/>
      <c r="JZ80" s="677"/>
      <c r="KA80" s="677"/>
      <c r="KB80" s="677"/>
      <c r="KC80" s="677"/>
      <c r="KD80" s="677"/>
      <c r="KE80" s="677"/>
      <c r="KF80" s="677"/>
      <c r="KG80" s="677"/>
      <c r="KH80" s="677"/>
      <c r="KI80" s="677"/>
      <c r="KJ80" s="677"/>
      <c r="KK80" s="677"/>
      <c r="KL80" s="677"/>
      <c r="KM80" s="677"/>
      <c r="KN80" s="677"/>
      <c r="KO80" s="677"/>
      <c r="KP80" s="677"/>
      <c r="KQ80" s="677"/>
      <c r="KR80" s="677"/>
      <c r="KS80" s="677"/>
      <c r="KT80" s="677"/>
      <c r="KU80" s="677"/>
      <c r="KV80" s="677"/>
      <c r="KW80" s="677"/>
      <c r="KX80" s="677"/>
      <c r="KY80" s="677"/>
      <c r="KZ80" s="677"/>
      <c r="LA80" s="677"/>
      <c r="LB80" s="677"/>
      <c r="LC80" s="677"/>
      <c r="LD80" s="677"/>
      <c r="LE80" s="677"/>
      <c r="LF80" s="677"/>
      <c r="LG80" s="677"/>
      <c r="LH80" s="677"/>
      <c r="LI80" s="677"/>
      <c r="LJ80" s="677"/>
      <c r="LK80" s="677"/>
      <c r="LL80" s="677"/>
      <c r="LM80" s="677"/>
      <c r="LN80" s="677"/>
      <c r="LO80" s="677"/>
      <c r="LP80" s="677"/>
      <c r="LQ80" s="677"/>
      <c r="LR80" s="677"/>
      <c r="LS80" s="677"/>
      <c r="LT80" s="677"/>
      <c r="LU80" s="677"/>
      <c r="LV80" s="677"/>
      <c r="LW80" s="677"/>
      <c r="LX80" s="677"/>
      <c r="LY80" s="677"/>
      <c r="LZ80" s="677"/>
      <c r="MA80" s="677"/>
      <c r="MB80" s="677"/>
      <c r="MC80" s="677"/>
      <c r="MD80" s="677"/>
      <c r="ME80" s="677"/>
      <c r="MF80" s="677"/>
      <c r="MG80" s="677"/>
      <c r="MH80" s="677"/>
      <c r="MI80" s="677"/>
      <c r="MJ80" s="677"/>
      <c r="MK80" s="677"/>
      <c r="ML80" s="677"/>
      <c r="MM80" s="677"/>
      <c r="MN80" s="677"/>
      <c r="MO80" s="677"/>
      <c r="MP80" s="677"/>
      <c r="MQ80" s="677"/>
      <c r="MR80" s="677"/>
      <c r="MS80" s="677"/>
      <c r="MT80" s="677"/>
      <c r="MU80" s="677"/>
      <c r="MV80" s="677"/>
      <c r="MW80" s="677"/>
      <c r="MX80" s="677"/>
      <c r="MY80" s="677"/>
      <c r="MZ80" s="677"/>
      <c r="NA80" s="677"/>
      <c r="NB80" s="677"/>
      <c r="NC80" s="677"/>
      <c r="ND80" s="677"/>
      <c r="NE80" s="677"/>
      <c r="NF80" s="677"/>
      <c r="NG80" s="677"/>
      <c r="NH80" s="677"/>
      <c r="NI80" s="677"/>
      <c r="NJ80" s="677"/>
      <c r="NK80" s="677"/>
      <c r="NL80" s="677"/>
      <c r="NM80" s="677"/>
      <c r="NN80" s="677"/>
      <c r="NO80" s="677"/>
      <c r="NP80" s="677"/>
      <c r="NQ80" s="677"/>
      <c r="NR80" s="677"/>
      <c r="NS80" s="677"/>
      <c r="NT80" s="677"/>
      <c r="NU80" s="677"/>
      <c r="NV80" s="677"/>
      <c r="NW80" s="677"/>
      <c r="NX80" s="677"/>
      <c r="NY80" s="677"/>
      <c r="NZ80" s="677"/>
      <c r="OA80" s="677"/>
      <c r="OB80" s="677"/>
      <c r="OC80" s="677"/>
      <c r="OD80" s="677"/>
      <c r="OE80" s="677"/>
      <c r="OF80" s="677"/>
      <c r="OG80" s="677"/>
      <c r="OH80" s="677"/>
      <c r="OI80" s="677"/>
      <c r="OJ80" s="677"/>
      <c r="OK80" s="677"/>
      <c r="OL80" s="677"/>
      <c r="OM80" s="677"/>
      <c r="ON80" s="677"/>
      <c r="OO80" s="677"/>
      <c r="OP80" s="677"/>
      <c r="OQ80" s="677"/>
      <c r="OR80" s="677"/>
      <c r="OS80" s="677"/>
      <c r="OT80" s="677"/>
      <c r="OU80" s="677"/>
      <c r="OV80" s="677"/>
      <c r="OW80" s="677"/>
      <c r="OX80" s="677"/>
      <c r="OY80" s="677"/>
      <c r="OZ80" s="677"/>
      <c r="PA80" s="677"/>
      <c r="PB80" s="677"/>
      <c r="PC80" s="677"/>
      <c r="PD80" s="677"/>
      <c r="PE80" s="677"/>
      <c r="PF80" s="677"/>
      <c r="PG80" s="677"/>
      <c r="PH80" s="677"/>
      <c r="PI80" s="677"/>
      <c r="PJ80" s="677"/>
      <c r="PK80" s="677"/>
      <c r="PL80" s="677"/>
      <c r="PM80" s="677"/>
      <c r="PN80" s="677"/>
      <c r="PO80" s="677"/>
      <c r="PP80" s="677"/>
      <c r="PQ80" s="677"/>
      <c r="PR80" s="677"/>
      <c r="PS80" s="677"/>
      <c r="PT80" s="677"/>
      <c r="PU80" s="677"/>
      <c r="PV80" s="677"/>
      <c r="PW80" s="677"/>
      <c r="PX80" s="677"/>
      <c r="PY80" s="677"/>
      <c r="PZ80" s="677"/>
      <c r="QA80" s="677"/>
      <c r="QB80" s="677"/>
      <c r="QC80" s="677"/>
      <c r="QD80" s="677"/>
      <c r="QE80" s="677"/>
      <c r="QF80" s="677"/>
      <c r="QG80" s="677"/>
      <c r="QH80" s="677"/>
      <c r="QI80" s="677"/>
      <c r="QJ80" s="677"/>
      <c r="QK80" s="677"/>
      <c r="QL80" s="677"/>
      <c r="QM80" s="677"/>
      <c r="QN80" s="677"/>
      <c r="QO80" s="677"/>
      <c r="QP80" s="677"/>
      <c r="QQ80" s="677"/>
      <c r="QR80" s="677"/>
      <c r="QS80" s="677"/>
      <c r="QT80" s="677"/>
      <c r="QU80" s="677"/>
      <c r="QV80" s="677"/>
      <c r="QW80" s="677"/>
      <c r="QX80" s="677"/>
      <c r="QY80" s="677"/>
      <c r="QZ80" s="677"/>
      <c r="RA80" s="677"/>
      <c r="RB80" s="677"/>
      <c r="RC80" s="677"/>
      <c r="RD80" s="677"/>
      <c r="RE80" s="677"/>
      <c r="RF80" s="677"/>
      <c r="RG80" s="677"/>
      <c r="RH80" s="677"/>
      <c r="RI80" s="677"/>
      <c r="RJ80" s="677"/>
      <c r="RK80" s="677"/>
      <c r="RL80" s="677"/>
      <c r="RM80" s="677"/>
      <c r="RN80" s="677"/>
      <c r="RO80" s="677"/>
      <c r="RP80" s="677"/>
      <c r="RQ80" s="677"/>
      <c r="RR80" s="677"/>
      <c r="RS80" s="677"/>
      <c r="RT80" s="677"/>
      <c r="RU80" s="677"/>
      <c r="RV80" s="677"/>
      <c r="RW80" s="677"/>
      <c r="RX80" s="677"/>
      <c r="RY80" s="677"/>
      <c r="RZ80" s="677"/>
      <c r="SA80" s="677"/>
      <c r="SB80" s="677"/>
      <c r="SC80" s="677"/>
      <c r="SD80" s="677"/>
      <c r="SE80" s="677"/>
      <c r="SF80" s="677"/>
      <c r="SG80" s="677"/>
      <c r="SH80" s="677"/>
      <c r="SI80" s="677"/>
      <c r="SJ80" s="677"/>
      <c r="SK80" s="677"/>
      <c r="SL80" s="677"/>
      <c r="SM80" s="677"/>
      <c r="SN80" s="677"/>
      <c r="SO80" s="677"/>
      <c r="SP80" s="677"/>
      <c r="SQ80" s="677"/>
      <c r="SR80" s="677"/>
      <c r="SS80" s="677"/>
      <c r="ST80" s="677"/>
      <c r="SU80" s="677"/>
      <c r="SV80" s="677"/>
      <c r="SW80" s="677"/>
      <c r="SX80" s="677"/>
      <c r="SY80" s="677"/>
      <c r="SZ80" s="677"/>
      <c r="TA80" s="677"/>
      <c r="TB80" s="677"/>
      <c r="TC80" s="677"/>
      <c r="TD80" s="677"/>
      <c r="TE80" s="677"/>
      <c r="TF80" s="677"/>
      <c r="TG80" s="677"/>
      <c r="TH80" s="677"/>
      <c r="TI80" s="677"/>
      <c r="TJ80" s="677"/>
      <c r="TK80" s="677"/>
      <c r="TL80" s="677"/>
      <c r="TM80" s="677"/>
      <c r="TN80" s="677"/>
      <c r="TO80" s="677"/>
      <c r="TP80" s="677"/>
      <c r="TQ80" s="677"/>
      <c r="TR80" s="677"/>
      <c r="TS80" s="677"/>
      <c r="TT80" s="677"/>
      <c r="TU80" s="677"/>
      <c r="TV80" s="677"/>
      <c r="TW80" s="677"/>
      <c r="TX80" s="677"/>
      <c r="TY80" s="677"/>
      <c r="TZ80" s="677"/>
      <c r="UA80" s="677"/>
      <c r="UB80" s="677"/>
      <c r="UC80" s="677"/>
      <c r="UD80" s="677"/>
      <c r="UE80" s="677"/>
      <c r="UF80" s="677"/>
      <c r="UG80" s="677"/>
      <c r="UH80" s="677"/>
      <c r="UI80" s="677"/>
      <c r="UJ80" s="677"/>
      <c r="UK80" s="677"/>
      <c r="UL80" s="677"/>
      <c r="UM80" s="677"/>
      <c r="UN80" s="677"/>
      <c r="UO80" s="677"/>
      <c r="UP80" s="677"/>
      <c r="UQ80" s="677"/>
      <c r="UR80" s="677"/>
      <c r="US80" s="677"/>
      <c r="UT80" s="677"/>
      <c r="UU80" s="677"/>
      <c r="UV80" s="677"/>
      <c r="UW80" s="677"/>
      <c r="UX80" s="677"/>
      <c r="UY80" s="677"/>
      <c r="UZ80" s="677"/>
      <c r="VA80" s="677"/>
      <c r="VB80" s="677"/>
      <c r="VC80" s="677"/>
      <c r="VD80" s="677"/>
      <c r="VE80" s="677"/>
      <c r="VF80" s="677"/>
      <c r="VG80" s="677"/>
      <c r="VH80" s="677"/>
      <c r="VI80" s="677"/>
      <c r="VJ80" s="677"/>
      <c r="VK80" s="677"/>
      <c r="VL80" s="677"/>
      <c r="VM80" s="677"/>
      <c r="VN80" s="677"/>
      <c r="VO80" s="677"/>
      <c r="VP80" s="677"/>
      <c r="VQ80" s="677"/>
      <c r="VR80" s="677"/>
      <c r="VS80" s="677"/>
      <c r="VT80" s="677"/>
      <c r="VU80" s="677"/>
      <c r="VV80" s="677"/>
      <c r="VW80" s="677"/>
      <c r="VX80" s="677"/>
      <c r="VY80" s="677"/>
      <c r="VZ80" s="677"/>
      <c r="WA80" s="677"/>
      <c r="WB80" s="677"/>
      <c r="WC80" s="677"/>
      <c r="WD80" s="677"/>
      <c r="WE80" s="677"/>
      <c r="WF80" s="677"/>
      <c r="WG80" s="677"/>
      <c r="WH80" s="677"/>
      <c r="WI80" s="677"/>
      <c r="WJ80" s="677"/>
      <c r="WK80" s="677"/>
      <c r="WL80" s="677"/>
      <c r="WM80" s="677"/>
      <c r="WN80" s="677"/>
      <c r="WO80" s="677"/>
      <c r="WP80" s="677"/>
      <c r="WQ80" s="677"/>
      <c r="WR80" s="677"/>
      <c r="WS80" s="677"/>
      <c r="WT80" s="677"/>
      <c r="WU80" s="677"/>
      <c r="WV80" s="677"/>
      <c r="WW80" s="677"/>
      <c r="WX80" s="677"/>
      <c r="WY80" s="677"/>
      <c r="WZ80" s="677"/>
      <c r="XA80" s="677"/>
      <c r="XB80" s="677"/>
      <c r="XC80" s="677"/>
      <c r="XD80" s="677"/>
      <c r="XE80" s="677"/>
      <c r="XF80" s="677"/>
      <c r="XG80" s="677"/>
      <c r="XH80" s="677"/>
      <c r="XI80" s="677"/>
      <c r="XJ80" s="677"/>
      <c r="XK80" s="677"/>
      <c r="XL80" s="677"/>
      <c r="XM80" s="677"/>
      <c r="XN80" s="677"/>
      <c r="XO80" s="677"/>
      <c r="XP80" s="677"/>
      <c r="XQ80" s="677"/>
      <c r="XR80" s="677"/>
      <c r="XS80" s="677"/>
      <c r="XT80" s="677"/>
      <c r="XU80" s="677"/>
      <c r="XV80" s="677"/>
      <c r="XW80" s="677"/>
      <c r="XX80" s="677"/>
      <c r="XY80" s="677"/>
      <c r="XZ80" s="677"/>
      <c r="YA80" s="677"/>
      <c r="YB80" s="677"/>
      <c r="YC80" s="677"/>
      <c r="YD80" s="677"/>
      <c r="YE80" s="677"/>
      <c r="YF80" s="677"/>
      <c r="YG80" s="677"/>
      <c r="YH80" s="677"/>
      <c r="YI80" s="677"/>
      <c r="YJ80" s="677"/>
      <c r="YK80" s="677"/>
      <c r="YL80" s="677"/>
      <c r="YM80" s="677"/>
      <c r="YN80" s="677"/>
      <c r="YO80" s="677"/>
      <c r="YP80" s="677"/>
      <c r="YQ80" s="677"/>
      <c r="YR80" s="677"/>
      <c r="YS80" s="677"/>
      <c r="YT80" s="677"/>
      <c r="YU80" s="677"/>
      <c r="YV80" s="677"/>
      <c r="YW80" s="677"/>
      <c r="YX80" s="677"/>
      <c r="YY80" s="677"/>
      <c r="YZ80" s="677"/>
      <c r="ZA80" s="677"/>
      <c r="ZB80" s="677"/>
      <c r="ZC80" s="677"/>
      <c r="ZD80" s="677"/>
      <c r="ZE80" s="677"/>
      <c r="ZF80" s="677"/>
      <c r="ZG80" s="677"/>
      <c r="ZH80" s="677"/>
      <c r="ZI80" s="677"/>
      <c r="ZJ80" s="677"/>
      <c r="ZK80" s="677"/>
      <c r="ZL80" s="677"/>
      <c r="ZM80" s="677"/>
      <c r="ZN80" s="677"/>
      <c r="ZO80" s="677"/>
      <c r="ZP80" s="677"/>
      <c r="ZQ80" s="677"/>
      <c r="ZR80" s="677"/>
      <c r="ZS80" s="677"/>
      <c r="ZT80" s="677"/>
      <c r="ZU80" s="677"/>
      <c r="ZV80" s="677"/>
      <c r="ZW80" s="677"/>
      <c r="ZX80" s="677"/>
      <c r="ZY80" s="677"/>
      <c r="ZZ80" s="677"/>
      <c r="AAA80" s="677"/>
      <c r="AAB80" s="677"/>
      <c r="AAC80" s="677"/>
      <c r="AAD80" s="677"/>
      <c r="AAE80" s="677"/>
      <c r="AAF80" s="677"/>
      <c r="AAG80" s="677"/>
      <c r="AAH80" s="677"/>
      <c r="AAI80" s="677"/>
      <c r="AAJ80" s="677"/>
      <c r="AAK80" s="677"/>
      <c r="AAL80" s="677"/>
      <c r="AAM80" s="677"/>
      <c r="AAN80" s="677"/>
      <c r="AAO80" s="677"/>
      <c r="AAP80" s="677"/>
      <c r="AAQ80" s="677"/>
      <c r="AAR80" s="677"/>
      <c r="AAS80" s="677"/>
      <c r="AAT80" s="677"/>
      <c r="AAU80" s="677"/>
      <c r="AAV80" s="677"/>
      <c r="AAW80" s="677"/>
      <c r="AAX80" s="677"/>
      <c r="AAY80" s="677"/>
      <c r="AAZ80" s="677"/>
      <c r="ABA80" s="677"/>
      <c r="ABB80" s="677"/>
      <c r="ABC80" s="677"/>
      <c r="ABD80" s="677"/>
      <c r="ABE80" s="677"/>
      <c r="ABF80" s="677"/>
      <c r="ABG80" s="677"/>
      <c r="ABH80" s="677"/>
      <c r="ABI80" s="677"/>
      <c r="ABJ80" s="677"/>
      <c r="ABK80" s="677"/>
      <c r="ABL80" s="677"/>
      <c r="ABM80" s="677"/>
      <c r="ABN80" s="677"/>
      <c r="ABO80" s="677"/>
      <c r="ABP80" s="677"/>
      <c r="ABQ80" s="677"/>
      <c r="ABR80" s="677"/>
      <c r="ABS80" s="677"/>
      <c r="ABT80" s="677"/>
      <c r="ABU80" s="677"/>
      <c r="ABV80" s="677"/>
      <c r="ABW80" s="677"/>
      <c r="ABX80" s="677"/>
      <c r="ABY80" s="677"/>
      <c r="ABZ80" s="677"/>
      <c r="ACA80" s="677"/>
      <c r="ACB80" s="677"/>
      <c r="ACC80" s="677"/>
      <c r="ACD80" s="677"/>
      <c r="ACE80" s="677"/>
      <c r="ACF80" s="677"/>
      <c r="ACG80" s="677"/>
      <c r="ACH80" s="677"/>
      <c r="ACI80" s="677"/>
      <c r="ACJ80" s="677"/>
      <c r="ACK80" s="677"/>
      <c r="ACL80" s="677"/>
      <c r="ACM80" s="677"/>
      <c r="ACN80" s="677"/>
      <c r="ACO80" s="677"/>
      <c r="ACP80" s="677"/>
      <c r="ACQ80" s="677"/>
      <c r="ACR80" s="677"/>
      <c r="ACS80" s="677"/>
      <c r="ACT80" s="677"/>
      <c r="ACU80" s="677"/>
      <c r="ACV80" s="677"/>
      <c r="ACW80" s="677"/>
      <c r="ACX80" s="677"/>
      <c r="ACY80" s="677"/>
      <c r="ACZ80" s="677"/>
      <c r="ADA80" s="677"/>
      <c r="ADB80" s="677"/>
      <c r="ADC80" s="677"/>
      <c r="ADD80" s="677"/>
      <c r="ADE80" s="677"/>
      <c r="ADF80" s="677"/>
      <c r="ADG80" s="677"/>
      <c r="ADH80" s="677"/>
      <c r="ADI80" s="677"/>
      <c r="ADJ80" s="677"/>
      <c r="ADK80" s="677"/>
      <c r="ADL80" s="677"/>
      <c r="ADM80" s="677"/>
      <c r="ADN80" s="677"/>
      <c r="ADO80" s="677"/>
      <c r="ADP80" s="677"/>
      <c r="ADQ80" s="677"/>
      <c r="ADR80" s="677"/>
      <c r="ADS80" s="677"/>
      <c r="ADT80" s="677"/>
      <c r="ADU80" s="677"/>
      <c r="ADV80" s="677"/>
      <c r="ADW80" s="677"/>
      <c r="ADX80" s="677"/>
      <c r="ADY80" s="677"/>
      <c r="ADZ80" s="677"/>
      <c r="AEA80" s="677"/>
      <c r="AEB80" s="677"/>
      <c r="AEC80" s="677"/>
      <c r="AED80" s="677"/>
      <c r="AEE80" s="677"/>
      <c r="AEF80" s="677"/>
      <c r="AEG80" s="677"/>
      <c r="AEH80" s="677"/>
      <c r="AEI80" s="677"/>
      <c r="AEJ80" s="677"/>
      <c r="AEK80" s="677"/>
      <c r="AEL80" s="677"/>
      <c r="AEM80" s="677"/>
      <c r="AEN80" s="677"/>
      <c r="AEO80" s="677"/>
      <c r="AEP80" s="677"/>
      <c r="AEQ80" s="677"/>
      <c r="AER80" s="677"/>
      <c r="AES80" s="677"/>
      <c r="AET80" s="677"/>
      <c r="AEU80" s="677"/>
      <c r="AEV80" s="677"/>
      <c r="AEW80" s="677"/>
      <c r="AEX80" s="677"/>
      <c r="AEY80" s="677"/>
      <c r="AEZ80" s="677"/>
      <c r="AFA80" s="677"/>
      <c r="AFB80" s="677"/>
      <c r="AFC80" s="677"/>
      <c r="AFD80" s="677"/>
      <c r="AFE80" s="677"/>
      <c r="AFF80" s="677"/>
      <c r="AFG80" s="677"/>
      <c r="AFH80" s="677"/>
      <c r="AFI80" s="677"/>
      <c r="AFJ80" s="677"/>
      <c r="AFK80" s="677"/>
      <c r="AFL80" s="677"/>
      <c r="AFM80" s="677"/>
      <c r="AFN80" s="677"/>
      <c r="AFO80" s="677"/>
      <c r="AFP80" s="677"/>
      <c r="AFQ80" s="677"/>
      <c r="AFR80" s="677"/>
      <c r="AFS80" s="677"/>
      <c r="AFT80" s="677"/>
      <c r="AFU80" s="677"/>
      <c r="AFV80" s="677"/>
      <c r="AFW80" s="677"/>
      <c r="AFX80" s="677"/>
      <c r="AFY80" s="677"/>
      <c r="AFZ80" s="677"/>
      <c r="AGA80" s="677"/>
      <c r="AGB80" s="677"/>
      <c r="AGC80" s="677"/>
      <c r="AGD80" s="677"/>
      <c r="AGE80" s="677"/>
      <c r="AGF80" s="677"/>
      <c r="AGG80" s="677"/>
      <c r="AGH80" s="677"/>
      <c r="AGI80" s="677"/>
      <c r="AGJ80" s="677"/>
      <c r="AGK80" s="677"/>
      <c r="AGL80" s="677"/>
      <c r="AGM80" s="677"/>
      <c r="AGN80" s="677"/>
      <c r="AGO80" s="677"/>
      <c r="AGP80" s="677"/>
      <c r="AGQ80" s="677"/>
      <c r="AGR80" s="677"/>
      <c r="AGS80" s="677"/>
      <c r="AGT80" s="677"/>
      <c r="AGU80" s="677"/>
      <c r="AGV80" s="677"/>
      <c r="AGW80" s="677"/>
      <c r="AGX80" s="677"/>
      <c r="AGY80" s="677"/>
      <c r="AGZ80" s="677"/>
      <c r="AHA80" s="677"/>
      <c r="AHB80" s="677"/>
      <c r="AHC80" s="677"/>
      <c r="AHD80" s="677"/>
      <c r="AHE80" s="677"/>
      <c r="AHF80" s="677"/>
      <c r="AHG80" s="677"/>
      <c r="AHH80" s="677"/>
      <c r="AHI80" s="677"/>
      <c r="AHJ80" s="677"/>
      <c r="AHK80" s="677"/>
      <c r="AHL80" s="677"/>
      <c r="AHM80" s="677"/>
      <c r="AHN80" s="677"/>
      <c r="AHO80" s="677"/>
      <c r="AHP80" s="677"/>
      <c r="AHQ80" s="677"/>
      <c r="AHR80" s="677"/>
      <c r="AHS80" s="677"/>
      <c r="AHT80" s="677"/>
      <c r="AHU80" s="677"/>
      <c r="AHV80" s="677"/>
      <c r="AHW80" s="677"/>
      <c r="AHX80" s="677"/>
      <c r="AHY80" s="677"/>
      <c r="AHZ80" s="677"/>
      <c r="AIA80" s="677"/>
      <c r="AIB80" s="677"/>
      <c r="AIC80" s="677"/>
      <c r="AID80" s="677"/>
      <c r="AIE80" s="677"/>
      <c r="AIF80" s="677"/>
      <c r="AIG80" s="677"/>
      <c r="AIH80" s="677"/>
      <c r="AII80" s="677"/>
      <c r="AIJ80" s="677"/>
      <c r="AIK80" s="677"/>
      <c r="AIL80" s="677"/>
      <c r="AIM80" s="677"/>
      <c r="AIN80" s="677"/>
      <c r="AIO80" s="677"/>
      <c r="AIP80" s="677"/>
      <c r="AIQ80" s="677"/>
      <c r="AIR80" s="677"/>
      <c r="AIS80" s="677"/>
      <c r="AIT80" s="677"/>
      <c r="AIU80" s="677"/>
      <c r="AIV80" s="677"/>
      <c r="AIW80" s="677"/>
      <c r="AIX80" s="677"/>
      <c r="AIY80" s="677"/>
      <c r="AIZ80" s="677"/>
      <c r="AJA80" s="677"/>
      <c r="AJB80" s="677"/>
      <c r="AJC80" s="677"/>
      <c r="AJD80" s="677"/>
      <c r="AJE80" s="677"/>
      <c r="AJF80" s="677"/>
      <c r="AJG80" s="677"/>
      <c r="AJH80" s="677"/>
      <c r="AJI80" s="677"/>
      <c r="AJJ80" s="677"/>
      <c r="AJK80" s="677"/>
      <c r="AJL80" s="677"/>
      <c r="AJM80" s="677"/>
      <c r="AJN80" s="677"/>
      <c r="AJO80" s="677"/>
      <c r="AJP80" s="677"/>
      <c r="AJQ80" s="677"/>
      <c r="AJR80" s="677"/>
      <c r="AJS80" s="677"/>
      <c r="AJT80" s="677"/>
      <c r="AJU80" s="677"/>
      <c r="AJV80" s="677"/>
      <c r="AJW80" s="677"/>
      <c r="AJX80" s="677"/>
      <c r="AJY80" s="677"/>
      <c r="AJZ80" s="677"/>
      <c r="AKA80" s="677"/>
      <c r="AKB80" s="677"/>
      <c r="AKC80" s="677"/>
      <c r="AKD80" s="677"/>
      <c r="AKE80" s="677"/>
      <c r="AKF80" s="677"/>
      <c r="AKG80" s="677"/>
      <c r="AKH80" s="677"/>
      <c r="AKI80" s="677"/>
      <c r="AKJ80" s="677"/>
      <c r="AKK80" s="677"/>
      <c r="AKL80" s="677"/>
      <c r="AKM80" s="677"/>
      <c r="AKN80" s="677"/>
      <c r="AKO80" s="677"/>
      <c r="AKP80" s="677"/>
      <c r="AKQ80" s="677"/>
      <c r="AKR80" s="677"/>
      <c r="AKS80" s="677"/>
      <c r="AKT80" s="677"/>
      <c r="AKU80" s="677"/>
      <c r="AKV80" s="677"/>
      <c r="AKW80" s="677"/>
      <c r="AKX80" s="677"/>
      <c r="AKY80" s="677"/>
      <c r="AKZ80" s="677"/>
      <c r="ALA80" s="677"/>
      <c r="ALB80" s="677"/>
      <c r="ALC80" s="677"/>
      <c r="ALD80" s="677"/>
      <c r="ALE80" s="677"/>
      <c r="ALF80" s="677"/>
      <c r="ALG80" s="677"/>
      <c r="ALH80" s="677"/>
      <c r="ALI80" s="677"/>
      <c r="ALJ80" s="677"/>
      <c r="ALK80" s="677"/>
      <c r="ALL80" s="677"/>
      <c r="ALM80" s="677"/>
      <c r="ALN80" s="677"/>
      <c r="ALO80" s="677"/>
      <c r="ALP80" s="677"/>
      <c r="ALQ80" s="677"/>
      <c r="ALR80" s="677"/>
      <c r="ALS80" s="677"/>
      <c r="ALT80" s="677"/>
      <c r="ALU80" s="677"/>
      <c r="ALV80" s="677"/>
      <c r="ALW80" s="677"/>
      <c r="ALX80" s="677"/>
      <c r="ALY80" s="677"/>
      <c r="ALZ80" s="677"/>
      <c r="AMA80" s="677"/>
      <c r="AMB80" s="677"/>
      <c r="AMC80" s="677"/>
      <c r="AMD80" s="677"/>
      <c r="AME80" s="677"/>
      <c r="AMF80" s="677"/>
      <c r="AMG80" s="677"/>
      <c r="AMH80" s="677"/>
      <c r="AMI80" s="677"/>
      <c r="AMJ80" s="677"/>
      <c r="AMK80" s="677"/>
      <c r="AML80" s="677"/>
      <c r="AMM80" s="677"/>
      <c r="AMN80" s="677"/>
      <c r="AMO80" s="677"/>
      <c r="AMP80" s="677"/>
      <c r="AMQ80" s="677"/>
      <c r="AMR80" s="677"/>
      <c r="AMS80" s="677"/>
      <c r="AMT80" s="677"/>
      <c r="AMU80" s="677"/>
      <c r="AMV80" s="677"/>
      <c r="AMW80" s="677"/>
      <c r="AMX80" s="677"/>
      <c r="AMY80" s="677"/>
      <c r="AMZ80" s="677"/>
      <c r="ANA80" s="677"/>
      <c r="ANB80" s="677"/>
      <c r="ANC80" s="677"/>
      <c r="AND80" s="677"/>
      <c r="ANE80" s="677"/>
      <c r="ANF80" s="677"/>
      <c r="ANG80" s="677"/>
      <c r="ANH80" s="677"/>
      <c r="ANI80" s="677"/>
      <c r="ANJ80" s="677"/>
      <c r="ANK80" s="677"/>
      <c r="ANL80" s="677"/>
      <c r="ANM80" s="677"/>
      <c r="ANN80" s="677"/>
      <c r="ANO80" s="677"/>
      <c r="ANP80" s="677"/>
      <c r="ANQ80" s="677"/>
      <c r="ANR80" s="677"/>
      <c r="ANS80" s="677"/>
      <c r="ANT80" s="677"/>
      <c r="ANU80" s="677"/>
      <c r="ANV80" s="677"/>
      <c r="ANW80" s="677"/>
      <c r="ANX80" s="677"/>
      <c r="ANY80" s="677"/>
      <c r="ANZ80" s="677"/>
      <c r="AOA80" s="677"/>
      <c r="AOB80" s="677"/>
      <c r="AOC80" s="677"/>
      <c r="AOD80" s="677"/>
      <c r="AOE80" s="677"/>
      <c r="AOF80" s="677"/>
      <c r="AOG80" s="677"/>
      <c r="AOH80" s="677"/>
      <c r="AOI80" s="677"/>
      <c r="AOJ80" s="677"/>
      <c r="AOK80" s="677"/>
      <c r="AOL80" s="677"/>
      <c r="AOM80" s="677"/>
      <c r="AON80" s="677"/>
      <c r="AOO80" s="677"/>
      <c r="AOP80" s="677"/>
      <c r="AOQ80" s="677"/>
      <c r="AOR80" s="677"/>
      <c r="AOS80" s="677"/>
      <c r="AOT80" s="677"/>
      <c r="AOU80" s="677"/>
      <c r="AOV80" s="677"/>
      <c r="AOW80" s="677"/>
      <c r="AOX80" s="677"/>
      <c r="AOY80" s="677"/>
      <c r="AOZ80" s="677"/>
      <c r="APA80" s="677"/>
      <c r="APB80" s="677"/>
      <c r="APC80" s="677"/>
      <c r="APD80" s="677"/>
      <c r="APE80" s="677"/>
      <c r="APF80" s="677"/>
      <c r="APG80" s="677"/>
      <c r="APH80" s="677"/>
      <c r="API80" s="677"/>
      <c r="APJ80" s="677"/>
      <c r="APK80" s="677"/>
      <c r="APL80" s="677"/>
      <c r="APM80" s="677"/>
      <c r="APN80" s="677"/>
      <c r="APO80" s="677"/>
      <c r="APP80" s="677"/>
      <c r="APQ80" s="677"/>
      <c r="APR80" s="677"/>
      <c r="APS80" s="677"/>
      <c r="APT80" s="677"/>
      <c r="APU80" s="677"/>
      <c r="APV80" s="677"/>
      <c r="APW80" s="677"/>
      <c r="APX80" s="677"/>
      <c r="APY80" s="677"/>
      <c r="APZ80" s="677"/>
      <c r="AQA80" s="677"/>
      <c r="AQB80" s="677"/>
      <c r="AQC80" s="677"/>
      <c r="AQD80" s="677"/>
      <c r="AQE80" s="677"/>
      <c r="AQF80" s="677"/>
      <c r="AQG80" s="677"/>
      <c r="AQH80" s="677"/>
      <c r="AQI80" s="677"/>
      <c r="AQJ80" s="677"/>
      <c r="AQK80" s="677"/>
      <c r="AQL80" s="677"/>
      <c r="AQM80" s="677"/>
      <c r="AQN80" s="677"/>
      <c r="AQO80" s="677"/>
      <c r="AQP80" s="677"/>
      <c r="AQQ80" s="677"/>
      <c r="AQR80" s="677"/>
      <c r="AQS80" s="677"/>
      <c r="AQT80" s="677"/>
      <c r="AQU80" s="677"/>
      <c r="AQV80" s="677"/>
      <c r="AQW80" s="677"/>
      <c r="AQX80" s="677"/>
      <c r="AQY80" s="677"/>
      <c r="AQZ80" s="677"/>
      <c r="ARA80" s="677"/>
      <c r="ARB80" s="677"/>
      <c r="ARC80" s="677"/>
      <c r="ARD80" s="677"/>
      <c r="ARE80" s="677"/>
      <c r="ARF80" s="677"/>
      <c r="ARG80" s="677"/>
      <c r="ARH80" s="677"/>
      <c r="ARI80" s="677"/>
      <c r="ARJ80" s="677"/>
      <c r="ARK80" s="677"/>
      <c r="ARL80" s="677"/>
      <c r="ARM80" s="677"/>
      <c r="ARN80" s="677"/>
      <c r="ARO80" s="677"/>
      <c r="ARP80" s="677"/>
      <c r="ARQ80" s="677"/>
      <c r="ARR80" s="677"/>
      <c r="ARS80" s="677"/>
      <c r="ART80" s="677"/>
      <c r="ARU80" s="677"/>
      <c r="ARV80" s="677"/>
      <c r="ARW80" s="677"/>
      <c r="ARX80" s="677"/>
      <c r="ARY80" s="677"/>
      <c r="ARZ80" s="677"/>
      <c r="ASA80" s="677"/>
      <c r="ASB80" s="677"/>
      <c r="ASC80" s="677"/>
      <c r="ASD80" s="677"/>
      <c r="ASE80" s="677"/>
      <c r="ASF80" s="677"/>
      <c r="ASG80" s="677"/>
      <c r="ASH80" s="677"/>
      <c r="ASI80" s="677"/>
      <c r="ASJ80" s="677"/>
      <c r="ASK80" s="677"/>
      <c r="ASL80" s="677"/>
      <c r="ASM80" s="677"/>
      <c r="ASN80" s="677"/>
      <c r="ASO80" s="677"/>
      <c r="ASP80" s="677"/>
      <c r="ASQ80" s="677"/>
      <c r="ASR80" s="677"/>
      <c r="ASS80" s="677"/>
      <c r="AST80" s="677"/>
      <c r="ASU80" s="677"/>
      <c r="ASV80" s="677"/>
      <c r="ASW80" s="677"/>
      <c r="ASX80" s="677"/>
      <c r="ASY80" s="677"/>
      <c r="ASZ80" s="677"/>
      <c r="ATA80" s="677"/>
      <c r="ATB80" s="677"/>
      <c r="ATC80" s="677"/>
      <c r="ATD80" s="677"/>
      <c r="ATE80" s="677"/>
      <c r="ATF80" s="677"/>
      <c r="ATG80" s="677"/>
      <c r="ATH80" s="677"/>
      <c r="ATI80" s="677"/>
      <c r="ATJ80" s="677"/>
      <c r="ATK80" s="677"/>
      <c r="ATL80" s="677"/>
      <c r="ATM80" s="677"/>
      <c r="ATN80" s="677"/>
      <c r="ATO80" s="677"/>
      <c r="ATP80" s="677"/>
      <c r="ATQ80" s="677"/>
      <c r="ATR80" s="677"/>
      <c r="ATS80" s="677"/>
      <c r="ATT80" s="677"/>
      <c r="ATU80" s="677"/>
      <c r="ATV80" s="677"/>
      <c r="ATW80" s="677"/>
      <c r="ATX80" s="677"/>
      <c r="ATY80" s="677"/>
      <c r="ATZ80" s="677"/>
      <c r="AUA80" s="677"/>
      <c r="AUB80" s="677"/>
      <c r="AUC80" s="677"/>
      <c r="AUD80" s="677"/>
      <c r="AUE80" s="677"/>
      <c r="AUF80" s="677"/>
      <c r="AUG80" s="677"/>
      <c r="AUH80" s="677"/>
      <c r="AUI80" s="677"/>
      <c r="AUJ80" s="677"/>
      <c r="AUK80" s="677"/>
      <c r="AUL80" s="677"/>
      <c r="AUM80" s="677"/>
      <c r="AUN80" s="677"/>
      <c r="AUO80" s="677"/>
      <c r="AUP80" s="677"/>
      <c r="AUQ80" s="677"/>
      <c r="AUR80" s="677"/>
      <c r="AUS80" s="677"/>
      <c r="AUT80" s="677"/>
      <c r="AUU80" s="677"/>
      <c r="AUV80" s="677"/>
      <c r="AUW80" s="677"/>
      <c r="AUX80" s="677"/>
      <c r="AUY80" s="677"/>
      <c r="AUZ80" s="677"/>
      <c r="AVA80" s="677"/>
      <c r="AVB80" s="677"/>
      <c r="AVC80" s="677"/>
      <c r="AVD80" s="677"/>
      <c r="AVE80" s="677"/>
      <c r="AVF80" s="677"/>
      <c r="AVG80" s="677"/>
      <c r="AVH80" s="677"/>
      <c r="AVI80" s="677"/>
      <c r="AVJ80" s="677"/>
      <c r="AVK80" s="677"/>
      <c r="AVL80" s="677"/>
      <c r="AVM80" s="677"/>
      <c r="AVN80" s="677"/>
      <c r="AVO80" s="677"/>
      <c r="AVP80" s="677"/>
      <c r="AVQ80" s="677"/>
      <c r="AVR80" s="677"/>
      <c r="AVS80" s="677"/>
      <c r="AVT80" s="677"/>
      <c r="AVU80" s="677"/>
      <c r="AVV80" s="677"/>
      <c r="AVW80" s="677"/>
      <c r="AVX80" s="677"/>
      <c r="AVY80" s="677"/>
      <c r="AVZ80" s="677"/>
      <c r="AWA80" s="677"/>
      <c r="AWB80" s="677"/>
      <c r="AWC80" s="677"/>
      <c r="AWD80" s="677"/>
      <c r="AWE80" s="677"/>
      <c r="AWF80" s="677"/>
      <c r="AWG80" s="677"/>
      <c r="AWH80" s="677"/>
      <c r="AWI80" s="677"/>
      <c r="AWJ80" s="677"/>
      <c r="AWK80" s="677"/>
      <c r="AWL80" s="677"/>
      <c r="AWM80" s="677"/>
      <c r="AWN80" s="677"/>
      <c r="AWO80" s="677"/>
      <c r="AWP80" s="677"/>
      <c r="AWQ80" s="677"/>
      <c r="AWR80" s="677"/>
      <c r="AWS80" s="677"/>
      <c r="AWT80" s="677"/>
      <c r="AWU80" s="677"/>
      <c r="AWV80" s="677"/>
      <c r="AWW80" s="677"/>
      <c r="AWX80" s="677"/>
      <c r="AWY80" s="677"/>
      <c r="AWZ80" s="677"/>
      <c r="AXA80" s="677"/>
      <c r="AXB80" s="677"/>
      <c r="AXC80" s="677"/>
      <c r="AXD80" s="677"/>
      <c r="AXE80" s="677"/>
      <c r="AXF80" s="677"/>
      <c r="AXG80" s="677"/>
      <c r="AXH80" s="677"/>
      <c r="AXI80" s="677"/>
      <c r="AXJ80" s="677"/>
      <c r="AXK80" s="677"/>
      <c r="AXL80" s="677"/>
      <c r="AXM80" s="677"/>
      <c r="AXN80" s="677"/>
      <c r="AXO80" s="677"/>
      <c r="AXP80" s="677"/>
      <c r="AXQ80" s="677"/>
      <c r="AXR80" s="677"/>
      <c r="AXS80" s="677"/>
      <c r="AXT80" s="677"/>
      <c r="AXU80" s="677"/>
      <c r="AXV80" s="677"/>
      <c r="AXW80" s="677"/>
      <c r="AXX80" s="677"/>
      <c r="AXY80" s="677"/>
      <c r="AXZ80" s="677"/>
      <c r="AYA80" s="677"/>
      <c r="AYB80" s="677"/>
      <c r="AYC80" s="677"/>
      <c r="AYD80" s="677"/>
      <c r="AYE80" s="677"/>
      <c r="AYF80" s="677"/>
      <c r="AYG80" s="677"/>
      <c r="AYH80" s="677"/>
      <c r="AYI80" s="677"/>
      <c r="AYJ80" s="677"/>
      <c r="AYK80" s="677"/>
      <c r="AYL80" s="677"/>
      <c r="AYM80" s="677"/>
      <c r="AYN80" s="677"/>
      <c r="AYO80" s="677"/>
      <c r="AYP80" s="677"/>
      <c r="AYQ80" s="677"/>
      <c r="AYR80" s="677"/>
      <c r="AYS80" s="677"/>
      <c r="AYT80" s="677"/>
      <c r="AYU80" s="677"/>
      <c r="AYV80" s="677"/>
      <c r="AYW80" s="677"/>
      <c r="AYX80" s="677"/>
      <c r="AYY80" s="677"/>
      <c r="AYZ80" s="677"/>
      <c r="AZA80" s="677"/>
      <c r="AZB80" s="677"/>
      <c r="AZC80" s="677"/>
      <c r="AZD80" s="677"/>
      <c r="AZE80" s="677"/>
      <c r="AZF80" s="677"/>
      <c r="AZG80" s="677"/>
      <c r="AZH80" s="677"/>
      <c r="AZI80" s="677"/>
      <c r="AZJ80" s="677"/>
      <c r="AZK80" s="677"/>
      <c r="AZL80" s="677"/>
      <c r="AZM80" s="677"/>
      <c r="AZN80" s="677"/>
      <c r="AZO80" s="677"/>
      <c r="AZP80" s="677"/>
      <c r="AZQ80" s="677"/>
      <c r="AZR80" s="677"/>
      <c r="AZS80" s="677"/>
      <c r="AZT80" s="677"/>
      <c r="AZU80" s="677"/>
      <c r="AZV80" s="677"/>
      <c r="AZW80" s="677"/>
      <c r="AZX80" s="677"/>
      <c r="AZY80" s="677"/>
      <c r="AZZ80" s="677"/>
      <c r="BAA80" s="677"/>
      <c r="BAB80" s="677"/>
      <c r="BAC80" s="677"/>
      <c r="BAD80" s="677"/>
      <c r="BAE80" s="677"/>
      <c r="BAF80" s="677"/>
      <c r="BAG80" s="677"/>
      <c r="BAH80" s="677"/>
      <c r="BAI80" s="677"/>
      <c r="BAJ80" s="677"/>
      <c r="BAK80" s="677"/>
      <c r="BAL80" s="677"/>
      <c r="BAM80" s="677"/>
      <c r="BAN80" s="677"/>
      <c r="BAO80" s="677"/>
      <c r="BAP80" s="677"/>
      <c r="BAQ80" s="677"/>
      <c r="BAR80" s="677"/>
      <c r="BAS80" s="677"/>
      <c r="BAT80" s="677"/>
      <c r="BAU80" s="677"/>
      <c r="BAV80" s="677"/>
      <c r="BAW80" s="677"/>
      <c r="BAX80" s="677"/>
      <c r="BAY80" s="677"/>
      <c r="BAZ80" s="677"/>
      <c r="BBA80" s="677"/>
      <c r="BBB80" s="677"/>
      <c r="BBC80" s="677"/>
      <c r="BBD80" s="677"/>
      <c r="BBE80" s="677"/>
      <c r="BBF80" s="677"/>
      <c r="BBG80" s="677"/>
      <c r="BBH80" s="677"/>
      <c r="BBI80" s="677"/>
      <c r="BBJ80" s="677"/>
      <c r="BBK80" s="677"/>
      <c r="BBL80" s="677"/>
      <c r="BBM80" s="677"/>
      <c r="BBN80" s="677"/>
      <c r="BBO80" s="677"/>
      <c r="BBP80" s="677"/>
      <c r="BBQ80" s="677"/>
      <c r="BBR80" s="677"/>
      <c r="BBS80" s="677"/>
      <c r="BBT80" s="677"/>
      <c r="BBU80" s="677"/>
      <c r="BBV80" s="677"/>
      <c r="BBW80" s="677"/>
      <c r="BBX80" s="677"/>
      <c r="BBY80" s="677"/>
      <c r="BBZ80" s="677"/>
      <c r="BCA80" s="677"/>
      <c r="BCB80" s="677"/>
      <c r="BCC80" s="677"/>
      <c r="BCD80" s="677"/>
      <c r="BCE80" s="677"/>
      <c r="BCF80" s="677"/>
      <c r="BCG80" s="677"/>
      <c r="BCH80" s="677"/>
      <c r="BCI80" s="677"/>
      <c r="BCJ80" s="677"/>
      <c r="BCK80" s="677"/>
      <c r="BCL80" s="677"/>
      <c r="BCM80" s="677"/>
      <c r="BCN80" s="677"/>
      <c r="BCO80" s="677"/>
      <c r="BCP80" s="677"/>
      <c r="BCQ80" s="677"/>
      <c r="BCR80" s="677"/>
      <c r="BCS80" s="677"/>
      <c r="BCT80" s="677"/>
      <c r="BCU80" s="677"/>
      <c r="BCV80" s="677"/>
      <c r="BCW80" s="677"/>
      <c r="BCX80" s="677"/>
      <c r="BCY80" s="677"/>
      <c r="BCZ80" s="677"/>
      <c r="BDA80" s="677"/>
      <c r="BDB80" s="677"/>
      <c r="BDC80" s="677"/>
      <c r="BDD80" s="677"/>
      <c r="BDE80" s="677"/>
      <c r="BDF80" s="677"/>
      <c r="BDG80" s="677"/>
      <c r="BDH80" s="677"/>
      <c r="BDI80" s="677"/>
      <c r="BDJ80" s="677"/>
      <c r="BDK80" s="677"/>
      <c r="BDL80" s="677"/>
      <c r="BDM80" s="677"/>
      <c r="BDN80" s="677"/>
      <c r="BDO80" s="677"/>
      <c r="BDP80" s="677"/>
      <c r="BDQ80" s="677"/>
      <c r="BDR80" s="677"/>
      <c r="BDS80" s="677"/>
      <c r="BDT80" s="677"/>
      <c r="BDU80" s="677"/>
      <c r="BDV80" s="677"/>
      <c r="BDW80" s="677"/>
      <c r="BDX80" s="677"/>
      <c r="BDY80" s="677"/>
      <c r="BDZ80" s="677"/>
      <c r="BEA80" s="677"/>
      <c r="BEB80" s="677"/>
      <c r="BEC80" s="677"/>
      <c r="BED80" s="677"/>
      <c r="BEE80" s="677"/>
      <c r="BEF80" s="677"/>
      <c r="BEG80" s="677"/>
      <c r="BEH80" s="677"/>
      <c r="BEI80" s="677"/>
      <c r="BEJ80" s="677"/>
      <c r="BEK80" s="677"/>
      <c r="BEL80" s="677"/>
      <c r="BEM80" s="677"/>
      <c r="BEN80" s="677"/>
      <c r="BEO80" s="677"/>
      <c r="BEP80" s="677"/>
      <c r="BEQ80" s="677"/>
      <c r="BER80" s="677"/>
      <c r="BES80" s="677"/>
      <c r="BET80" s="677"/>
      <c r="BEU80" s="677"/>
      <c r="BEV80" s="677"/>
      <c r="BEW80" s="677"/>
      <c r="BEX80" s="677"/>
      <c r="BEY80" s="677"/>
      <c r="BEZ80" s="677"/>
      <c r="BFA80" s="677"/>
      <c r="BFB80" s="677"/>
      <c r="BFC80" s="677"/>
      <c r="BFD80" s="677"/>
      <c r="BFE80" s="677"/>
      <c r="BFF80" s="677"/>
      <c r="BFG80" s="677"/>
      <c r="BFH80" s="677"/>
      <c r="BFI80" s="677"/>
      <c r="BFJ80" s="677"/>
      <c r="BFK80" s="677"/>
      <c r="BFL80" s="677"/>
      <c r="BFM80" s="677"/>
      <c r="BFN80" s="677"/>
      <c r="BFO80" s="677"/>
      <c r="BFP80" s="677"/>
      <c r="BFQ80" s="677"/>
      <c r="BFR80" s="677"/>
      <c r="BFS80" s="677"/>
      <c r="BFT80" s="677"/>
      <c r="BFU80" s="677"/>
      <c r="BFV80" s="677"/>
      <c r="BFW80" s="677"/>
      <c r="BFX80" s="677"/>
      <c r="BFY80" s="677"/>
      <c r="BFZ80" s="677"/>
      <c r="BGA80" s="677"/>
      <c r="BGB80" s="677"/>
      <c r="BGC80" s="677"/>
      <c r="BGD80" s="677"/>
      <c r="BGE80" s="677"/>
      <c r="BGF80" s="677"/>
      <c r="BGG80" s="677"/>
      <c r="BGH80" s="677"/>
      <c r="BGI80" s="677"/>
      <c r="BGJ80" s="677"/>
      <c r="BGK80" s="677"/>
      <c r="BGL80" s="677"/>
      <c r="BGM80" s="677"/>
      <c r="BGN80" s="677"/>
      <c r="BGO80" s="677"/>
      <c r="BGP80" s="677"/>
      <c r="BGQ80" s="677"/>
      <c r="BGR80" s="677"/>
      <c r="BGS80" s="677"/>
      <c r="BGT80" s="677"/>
      <c r="BGU80" s="677"/>
      <c r="BGV80" s="677"/>
      <c r="BGW80" s="677"/>
      <c r="BGX80" s="677"/>
      <c r="BGY80" s="677"/>
      <c r="BGZ80" s="677"/>
      <c r="BHA80" s="677"/>
      <c r="BHB80" s="677"/>
      <c r="BHC80" s="677"/>
      <c r="BHD80" s="677"/>
      <c r="BHE80" s="677"/>
      <c r="BHF80" s="677"/>
      <c r="BHG80" s="677"/>
      <c r="BHH80" s="677"/>
      <c r="BHI80" s="677"/>
      <c r="BHJ80" s="677"/>
      <c r="BHK80" s="677"/>
      <c r="BHL80" s="677"/>
      <c r="BHM80" s="677"/>
      <c r="BHN80" s="677"/>
      <c r="BHO80" s="677"/>
      <c r="BHP80" s="677"/>
      <c r="BHQ80" s="677"/>
      <c r="BHR80" s="677"/>
      <c r="BHS80" s="677"/>
      <c r="BHT80" s="677"/>
      <c r="BHU80" s="677"/>
      <c r="BHV80" s="677"/>
      <c r="BHW80" s="677"/>
      <c r="BHX80" s="677"/>
      <c r="BHY80" s="677"/>
      <c r="BHZ80" s="677"/>
      <c r="BIA80" s="677"/>
      <c r="BIB80" s="677"/>
      <c r="BIC80" s="677"/>
      <c r="BID80" s="677"/>
      <c r="BIE80" s="677"/>
      <c r="BIF80" s="677"/>
      <c r="BIG80" s="677"/>
      <c r="BIH80" s="677"/>
      <c r="BII80" s="677"/>
      <c r="BIJ80" s="677"/>
      <c r="BIK80" s="677"/>
      <c r="BIL80" s="677"/>
      <c r="BIM80" s="677"/>
      <c r="BIN80" s="677"/>
      <c r="BIO80" s="677"/>
      <c r="BIP80" s="677"/>
      <c r="BIQ80" s="677"/>
      <c r="BIR80" s="677"/>
      <c r="BIS80" s="677"/>
      <c r="BIT80" s="677"/>
      <c r="BIU80" s="677"/>
      <c r="BIV80" s="677"/>
      <c r="BIW80" s="677"/>
      <c r="BIX80" s="677"/>
      <c r="BIY80" s="677"/>
      <c r="BIZ80" s="677"/>
      <c r="BJA80" s="677"/>
      <c r="BJB80" s="677"/>
      <c r="BJC80" s="677"/>
      <c r="BJD80" s="677"/>
      <c r="BJE80" s="677"/>
      <c r="BJF80" s="677"/>
      <c r="BJG80" s="677"/>
      <c r="BJH80" s="677"/>
      <c r="BJI80" s="677"/>
      <c r="BJJ80" s="677"/>
      <c r="BJK80" s="677"/>
      <c r="BJL80" s="677"/>
      <c r="BJM80" s="677"/>
      <c r="BJN80" s="677"/>
      <c r="BJO80" s="677"/>
      <c r="BJP80" s="677"/>
      <c r="BJQ80" s="677"/>
      <c r="BJR80" s="677"/>
      <c r="BJS80" s="677"/>
      <c r="BJT80" s="677"/>
      <c r="BJU80" s="677"/>
      <c r="BJV80" s="677"/>
      <c r="BJW80" s="677"/>
      <c r="BJX80" s="677"/>
      <c r="BJY80" s="677"/>
      <c r="BJZ80" s="677"/>
      <c r="BKA80" s="677"/>
      <c r="BKB80" s="677"/>
      <c r="BKC80" s="677"/>
      <c r="BKD80" s="677"/>
      <c r="BKE80" s="677"/>
      <c r="BKF80" s="677"/>
      <c r="BKG80" s="677"/>
      <c r="BKH80" s="677"/>
      <c r="BKI80" s="677"/>
      <c r="BKJ80" s="677"/>
      <c r="BKK80" s="677"/>
      <c r="BKL80" s="677"/>
      <c r="BKM80" s="677"/>
      <c r="BKN80" s="677"/>
      <c r="BKO80" s="677"/>
      <c r="BKP80" s="677"/>
      <c r="BKQ80" s="677"/>
      <c r="BKR80" s="677"/>
      <c r="BKS80" s="677"/>
      <c r="BKT80" s="677"/>
      <c r="BKU80" s="677"/>
      <c r="BKV80" s="677"/>
      <c r="BKW80" s="677"/>
      <c r="BKX80" s="677"/>
      <c r="BKY80" s="677"/>
      <c r="BKZ80" s="677"/>
      <c r="BLA80" s="677"/>
      <c r="BLB80" s="677"/>
      <c r="BLC80" s="677"/>
      <c r="BLD80" s="677"/>
      <c r="BLE80" s="677"/>
      <c r="BLF80" s="677"/>
      <c r="BLG80" s="677"/>
      <c r="BLH80" s="677"/>
      <c r="BLI80" s="677"/>
      <c r="BLJ80" s="677"/>
      <c r="BLK80" s="677"/>
      <c r="BLL80" s="677"/>
      <c r="BLM80" s="677"/>
      <c r="BLN80" s="677"/>
      <c r="BLO80" s="677"/>
      <c r="BLP80" s="677"/>
      <c r="BLQ80" s="677"/>
      <c r="BLR80" s="677"/>
      <c r="BLS80" s="677"/>
      <c r="BLT80" s="677"/>
      <c r="BLU80" s="677"/>
      <c r="BLV80" s="677"/>
      <c r="BLW80" s="677"/>
      <c r="BLX80" s="677"/>
      <c r="BLY80" s="677"/>
      <c r="BLZ80" s="677"/>
      <c r="BMA80" s="677"/>
      <c r="BMB80" s="677"/>
      <c r="BMC80" s="677"/>
      <c r="BMD80" s="677"/>
      <c r="BME80" s="677"/>
      <c r="BMF80" s="677"/>
      <c r="BMG80" s="677"/>
      <c r="BMH80" s="677"/>
      <c r="BMI80" s="677"/>
      <c r="BMJ80" s="677"/>
      <c r="BMK80" s="677"/>
      <c r="BML80" s="677"/>
      <c r="BMM80" s="677"/>
      <c r="BMN80" s="677"/>
      <c r="BMO80" s="677"/>
      <c r="BMP80" s="677"/>
      <c r="BMQ80" s="677"/>
      <c r="BMR80" s="677"/>
      <c r="BMS80" s="677"/>
      <c r="BMT80" s="677"/>
      <c r="BMU80" s="677"/>
      <c r="BMV80" s="677"/>
      <c r="BMW80" s="677"/>
      <c r="BMX80" s="677"/>
      <c r="BMY80" s="677"/>
      <c r="BMZ80" s="677"/>
      <c r="BNA80" s="677"/>
      <c r="BNB80" s="677"/>
      <c r="BNC80" s="677"/>
      <c r="BND80" s="677"/>
      <c r="BNE80" s="677"/>
      <c r="BNF80" s="677"/>
      <c r="BNG80" s="677"/>
      <c r="BNH80" s="677"/>
      <c r="BNI80" s="677"/>
      <c r="BNJ80" s="677"/>
      <c r="BNK80" s="677"/>
      <c r="BNL80" s="677"/>
      <c r="BNM80" s="677"/>
      <c r="BNN80" s="677"/>
      <c r="BNO80" s="677"/>
      <c r="BNP80" s="677"/>
      <c r="BNQ80" s="677"/>
      <c r="BNR80" s="677"/>
      <c r="BNS80" s="677"/>
      <c r="BNT80" s="677"/>
      <c r="BNU80" s="677"/>
      <c r="BNV80" s="677"/>
      <c r="BNW80" s="677"/>
      <c r="BNX80" s="677"/>
      <c r="BNY80" s="677"/>
      <c r="BNZ80" s="677"/>
      <c r="BOA80" s="677"/>
      <c r="BOB80" s="677"/>
      <c r="BOC80" s="677"/>
      <c r="BOD80" s="677"/>
      <c r="BOE80" s="677"/>
      <c r="BOF80" s="677"/>
      <c r="BOG80" s="677"/>
      <c r="BOH80" s="677"/>
      <c r="BOI80" s="677"/>
      <c r="BOJ80" s="677"/>
      <c r="BOK80" s="677"/>
      <c r="BOL80" s="677"/>
      <c r="BOM80" s="677"/>
      <c r="BON80" s="677"/>
      <c r="BOO80" s="677"/>
      <c r="BOP80" s="677"/>
      <c r="BOQ80" s="677"/>
      <c r="BOR80" s="677"/>
      <c r="BOS80" s="677"/>
      <c r="BOT80" s="677"/>
      <c r="BOU80" s="677"/>
      <c r="BOV80" s="677"/>
      <c r="BOW80" s="677"/>
      <c r="BOX80" s="677"/>
      <c r="BOY80" s="677"/>
      <c r="BOZ80" s="677"/>
      <c r="BPA80" s="677"/>
      <c r="BPB80" s="677"/>
      <c r="BPC80" s="677"/>
      <c r="BPD80" s="677"/>
      <c r="BPE80" s="677"/>
      <c r="BPF80" s="677"/>
      <c r="BPG80" s="677"/>
      <c r="BPH80" s="677"/>
      <c r="BPI80" s="677"/>
      <c r="BPJ80" s="677"/>
      <c r="BPK80" s="677"/>
      <c r="BPL80" s="677"/>
      <c r="BPM80" s="677"/>
      <c r="BPN80" s="677"/>
      <c r="BPO80" s="677"/>
      <c r="BPP80" s="677"/>
      <c r="BPQ80" s="677"/>
      <c r="BPR80" s="677"/>
      <c r="BPS80" s="677"/>
      <c r="BPT80" s="677"/>
      <c r="BPU80" s="677"/>
      <c r="BPV80" s="677"/>
      <c r="BPW80" s="677"/>
      <c r="BPX80" s="677"/>
      <c r="BPY80" s="677"/>
      <c r="BPZ80" s="677"/>
      <c r="BQA80" s="677"/>
      <c r="BQB80" s="677"/>
      <c r="BQC80" s="677"/>
      <c r="BQD80" s="677"/>
      <c r="BQE80" s="677"/>
      <c r="BQF80" s="677"/>
      <c r="BQG80" s="677"/>
      <c r="BQH80" s="677"/>
      <c r="BQI80" s="677"/>
      <c r="BQJ80" s="677"/>
      <c r="BQK80" s="677"/>
      <c r="BQL80" s="677"/>
      <c r="BQM80" s="677"/>
      <c r="BQN80" s="677"/>
      <c r="BQO80" s="677"/>
      <c r="BQP80" s="677"/>
      <c r="BQQ80" s="677"/>
      <c r="BQR80" s="677"/>
      <c r="BQS80" s="677"/>
      <c r="BQT80" s="677"/>
      <c r="BQU80" s="677"/>
      <c r="BQV80" s="677"/>
      <c r="BQW80" s="677"/>
      <c r="BQX80" s="677"/>
      <c r="BQY80" s="677"/>
      <c r="BQZ80" s="677"/>
      <c r="BRA80" s="677"/>
      <c r="BRB80" s="677"/>
      <c r="BRC80" s="677"/>
      <c r="BRD80" s="677"/>
      <c r="BRE80" s="677"/>
      <c r="BRF80" s="677"/>
      <c r="BRG80" s="677"/>
      <c r="BRH80" s="677"/>
      <c r="BRI80" s="677"/>
      <c r="BRJ80" s="677"/>
      <c r="BRK80" s="677"/>
      <c r="BRL80" s="677"/>
      <c r="BRM80" s="677"/>
      <c r="BRN80" s="677"/>
      <c r="BRO80" s="677"/>
      <c r="BRP80" s="677"/>
      <c r="BRQ80" s="677"/>
      <c r="BRR80" s="677"/>
      <c r="BRS80" s="677"/>
      <c r="BRT80" s="677"/>
      <c r="BRU80" s="677"/>
      <c r="BRV80" s="677"/>
      <c r="BRW80" s="677"/>
      <c r="BRX80" s="677"/>
      <c r="BRY80" s="677"/>
      <c r="BRZ80" s="677"/>
      <c r="BSA80" s="677"/>
      <c r="BSB80" s="677"/>
      <c r="BSC80" s="677"/>
      <c r="BSD80" s="677"/>
      <c r="BSE80" s="677"/>
      <c r="BSF80" s="677"/>
      <c r="BSG80" s="677"/>
      <c r="BSH80" s="677"/>
      <c r="BSI80" s="677"/>
      <c r="BSJ80" s="677"/>
      <c r="BSK80" s="677"/>
      <c r="BSL80" s="677"/>
      <c r="BSM80" s="677"/>
      <c r="BSN80" s="677"/>
      <c r="BSO80" s="677"/>
      <c r="BSP80" s="677"/>
      <c r="BSQ80" s="677"/>
      <c r="BSR80" s="677"/>
      <c r="BSS80" s="677"/>
      <c r="BST80" s="677"/>
      <c r="BSU80" s="677"/>
      <c r="BSV80" s="677"/>
      <c r="BSW80" s="677"/>
      <c r="BSX80" s="677"/>
      <c r="BSY80" s="677"/>
      <c r="BSZ80" s="677"/>
      <c r="BTA80" s="677"/>
      <c r="BTB80" s="677"/>
      <c r="BTC80" s="677"/>
      <c r="BTD80" s="677"/>
      <c r="BTE80" s="677"/>
      <c r="BTF80" s="677"/>
      <c r="BTG80" s="677"/>
      <c r="BTH80" s="677"/>
      <c r="BTI80" s="677"/>
      <c r="BTJ80" s="677"/>
      <c r="BTK80" s="677"/>
      <c r="BTL80" s="677"/>
      <c r="BTM80" s="677"/>
      <c r="BTN80" s="677"/>
      <c r="BTO80" s="677"/>
      <c r="BTP80" s="677"/>
      <c r="BTQ80" s="677"/>
      <c r="BTR80" s="677"/>
      <c r="BTS80" s="677"/>
      <c r="BTT80" s="677"/>
      <c r="BTU80" s="677"/>
      <c r="BTV80" s="677"/>
      <c r="BTW80" s="677"/>
      <c r="BTX80" s="677"/>
      <c r="BTY80" s="677"/>
      <c r="BTZ80" s="677"/>
      <c r="BUA80" s="677"/>
      <c r="BUB80" s="677"/>
      <c r="BUC80" s="677"/>
      <c r="BUD80" s="677"/>
      <c r="BUE80" s="677"/>
      <c r="BUF80" s="677"/>
      <c r="BUG80" s="677"/>
      <c r="BUH80" s="677"/>
      <c r="BUI80" s="677"/>
      <c r="BUJ80" s="677"/>
      <c r="BUK80" s="677"/>
      <c r="BUL80" s="677"/>
      <c r="BUM80" s="677"/>
      <c r="BUN80" s="677"/>
      <c r="BUO80" s="677"/>
      <c r="BUP80" s="677"/>
      <c r="BUQ80" s="677"/>
      <c r="BUR80" s="677"/>
      <c r="BUS80" s="677"/>
      <c r="BUT80" s="677"/>
      <c r="BUU80" s="677"/>
      <c r="BUV80" s="677"/>
      <c r="BUW80" s="677"/>
      <c r="BUX80" s="677"/>
      <c r="BUY80" s="677"/>
      <c r="BUZ80" s="677"/>
      <c r="BVA80" s="677"/>
      <c r="BVB80" s="677"/>
      <c r="BVC80" s="677"/>
      <c r="BVD80" s="677"/>
      <c r="BVE80" s="677"/>
      <c r="BVF80" s="677"/>
      <c r="BVG80" s="677"/>
      <c r="BVH80" s="677"/>
      <c r="BVI80" s="677"/>
      <c r="BVJ80" s="677"/>
      <c r="BVK80" s="677"/>
      <c r="BVL80" s="677"/>
      <c r="BVM80" s="677"/>
      <c r="BVN80" s="677"/>
      <c r="BVO80" s="677"/>
      <c r="BVP80" s="677"/>
      <c r="BVQ80" s="677"/>
      <c r="BVR80" s="677"/>
      <c r="BVS80" s="677"/>
      <c r="BVT80" s="677"/>
      <c r="BVU80" s="677"/>
      <c r="BVV80" s="677"/>
      <c r="BVW80" s="677"/>
      <c r="BVX80" s="677"/>
      <c r="BVY80" s="677"/>
      <c r="BVZ80" s="677"/>
      <c r="BWA80" s="677"/>
      <c r="BWB80" s="677"/>
      <c r="BWC80" s="677"/>
      <c r="BWD80" s="677"/>
      <c r="BWE80" s="677"/>
      <c r="BWF80" s="677"/>
      <c r="BWG80" s="677"/>
      <c r="BWH80" s="677"/>
      <c r="BWI80" s="677"/>
      <c r="BWJ80" s="677"/>
      <c r="BWK80" s="677"/>
      <c r="BWL80" s="677"/>
      <c r="BWM80" s="677"/>
      <c r="BWN80" s="677"/>
      <c r="BWO80" s="677"/>
      <c r="BWP80" s="677"/>
      <c r="BWQ80" s="677"/>
      <c r="BWR80" s="677"/>
      <c r="BWS80" s="677"/>
      <c r="BWT80" s="677"/>
      <c r="BWU80" s="677"/>
      <c r="BWV80" s="677"/>
      <c r="BWW80" s="677"/>
      <c r="BWX80" s="677"/>
      <c r="BWY80" s="677"/>
      <c r="BWZ80" s="677"/>
      <c r="BXA80" s="677"/>
      <c r="BXB80" s="677"/>
      <c r="BXC80" s="677"/>
      <c r="BXD80" s="677"/>
      <c r="BXE80" s="677"/>
      <c r="BXF80" s="677"/>
      <c r="BXG80" s="677"/>
      <c r="BXH80" s="677"/>
      <c r="BXI80" s="677"/>
      <c r="BXJ80" s="677"/>
      <c r="BXK80" s="677"/>
      <c r="BXL80" s="677"/>
      <c r="BXM80" s="677"/>
      <c r="BXN80" s="677"/>
      <c r="BXO80" s="677"/>
      <c r="BXP80" s="677"/>
      <c r="BXQ80" s="677"/>
      <c r="BXR80" s="677"/>
      <c r="BXS80" s="677"/>
      <c r="BXT80" s="677"/>
      <c r="BXU80" s="677"/>
      <c r="BXV80" s="677"/>
      <c r="BXW80" s="677"/>
      <c r="BXX80" s="677"/>
      <c r="BXY80" s="677"/>
      <c r="BXZ80" s="677"/>
      <c r="BYA80" s="677"/>
      <c r="BYB80" s="677"/>
      <c r="BYC80" s="677"/>
      <c r="BYD80" s="677"/>
      <c r="BYE80" s="677"/>
      <c r="BYF80" s="677"/>
      <c r="BYG80" s="677"/>
      <c r="BYH80" s="677"/>
      <c r="BYI80" s="677"/>
      <c r="BYJ80" s="677"/>
      <c r="BYK80" s="677"/>
      <c r="BYL80" s="677"/>
      <c r="BYM80" s="677"/>
      <c r="BYN80" s="677"/>
      <c r="BYO80" s="677"/>
      <c r="BYP80" s="677"/>
      <c r="BYQ80" s="677"/>
      <c r="BYR80" s="677"/>
      <c r="BYS80" s="677"/>
      <c r="BYT80" s="677"/>
      <c r="BYU80" s="677"/>
      <c r="BYV80" s="677"/>
      <c r="BYW80" s="677"/>
      <c r="BYX80" s="677"/>
      <c r="BYY80" s="677"/>
      <c r="BYZ80" s="677"/>
      <c r="BZA80" s="677"/>
      <c r="BZB80" s="677"/>
      <c r="BZC80" s="677"/>
      <c r="BZD80" s="677"/>
      <c r="BZE80" s="677"/>
      <c r="BZF80" s="677"/>
      <c r="BZG80" s="677"/>
      <c r="BZH80" s="677"/>
      <c r="BZI80" s="677"/>
      <c r="BZJ80" s="677"/>
      <c r="BZK80" s="677"/>
      <c r="BZL80" s="677"/>
      <c r="BZM80" s="677"/>
      <c r="BZN80" s="677"/>
      <c r="BZO80" s="677"/>
      <c r="BZP80" s="677"/>
      <c r="BZQ80" s="677"/>
      <c r="BZR80" s="677"/>
      <c r="BZS80" s="677"/>
      <c r="BZT80" s="677"/>
      <c r="BZU80" s="677"/>
      <c r="BZV80" s="677"/>
      <c r="BZW80" s="677"/>
      <c r="BZX80" s="677"/>
      <c r="BZY80" s="677"/>
      <c r="BZZ80" s="677"/>
      <c r="CAA80" s="677"/>
      <c r="CAB80" s="677"/>
      <c r="CAC80" s="677"/>
      <c r="CAD80" s="677"/>
      <c r="CAE80" s="677"/>
      <c r="CAF80" s="677"/>
      <c r="CAG80" s="677"/>
      <c r="CAH80" s="677"/>
      <c r="CAI80" s="677"/>
      <c r="CAJ80" s="677"/>
      <c r="CAK80" s="677"/>
      <c r="CAL80" s="677"/>
      <c r="CAM80" s="677"/>
      <c r="CAN80" s="677"/>
      <c r="CAO80" s="677"/>
      <c r="CAP80" s="677"/>
      <c r="CAQ80" s="677"/>
      <c r="CAR80" s="677"/>
      <c r="CAS80" s="677"/>
      <c r="CAT80" s="677"/>
      <c r="CAU80" s="677"/>
      <c r="CAV80" s="677"/>
      <c r="CAW80" s="677"/>
      <c r="CAX80" s="677"/>
      <c r="CAY80" s="677"/>
      <c r="CAZ80" s="677"/>
      <c r="CBA80" s="677"/>
      <c r="CBB80" s="677"/>
      <c r="CBC80" s="677"/>
      <c r="CBD80" s="677"/>
      <c r="CBE80" s="677"/>
      <c r="CBF80" s="677"/>
      <c r="CBG80" s="677"/>
      <c r="CBH80" s="677"/>
      <c r="CBI80" s="677"/>
      <c r="CBJ80" s="677"/>
      <c r="CBK80" s="677"/>
      <c r="CBL80" s="677"/>
      <c r="CBM80" s="677"/>
      <c r="CBN80" s="677"/>
      <c r="CBO80" s="677"/>
      <c r="CBP80" s="677"/>
      <c r="CBQ80" s="677"/>
      <c r="CBR80" s="677"/>
      <c r="CBS80" s="677"/>
      <c r="CBT80" s="677"/>
      <c r="CBU80" s="677"/>
      <c r="CBV80" s="677"/>
      <c r="CBW80" s="677"/>
      <c r="CBX80" s="677"/>
      <c r="CBY80" s="677"/>
      <c r="CBZ80" s="677"/>
      <c r="CCA80" s="677"/>
      <c r="CCB80" s="677"/>
      <c r="CCC80" s="677"/>
      <c r="CCD80" s="677"/>
      <c r="CCE80" s="677"/>
      <c r="CCF80" s="677"/>
      <c r="CCG80" s="677"/>
      <c r="CCH80" s="677"/>
      <c r="CCI80" s="677"/>
      <c r="CCJ80" s="677"/>
      <c r="CCK80" s="677"/>
      <c r="CCL80" s="677"/>
      <c r="CCM80" s="677"/>
      <c r="CCN80" s="677"/>
      <c r="CCO80" s="677"/>
      <c r="CCP80" s="677"/>
      <c r="CCQ80" s="677"/>
      <c r="CCR80" s="677"/>
      <c r="CCS80" s="677"/>
      <c r="CCT80" s="677"/>
      <c r="CCU80" s="677"/>
      <c r="CCV80" s="677"/>
      <c r="CCW80" s="677"/>
      <c r="CCX80" s="677"/>
      <c r="CCY80" s="677"/>
      <c r="CCZ80" s="677"/>
      <c r="CDA80" s="677"/>
      <c r="CDB80" s="677"/>
      <c r="CDC80" s="677"/>
      <c r="CDD80" s="677"/>
      <c r="CDE80" s="677"/>
      <c r="CDF80" s="677"/>
      <c r="CDG80" s="677"/>
      <c r="CDH80" s="677"/>
      <c r="CDI80" s="677"/>
      <c r="CDJ80" s="677"/>
      <c r="CDK80" s="677"/>
      <c r="CDL80" s="677"/>
      <c r="CDM80" s="677"/>
      <c r="CDN80" s="677"/>
      <c r="CDO80" s="677"/>
      <c r="CDP80" s="677"/>
      <c r="CDQ80" s="677"/>
      <c r="CDR80" s="677"/>
      <c r="CDS80" s="677"/>
      <c r="CDT80" s="677"/>
      <c r="CDU80" s="677"/>
      <c r="CDV80" s="677"/>
      <c r="CDW80" s="677"/>
      <c r="CDX80" s="677"/>
      <c r="CDY80" s="677"/>
      <c r="CDZ80" s="677"/>
      <c r="CEA80" s="677"/>
      <c r="CEB80" s="677"/>
      <c r="CEC80" s="677"/>
      <c r="CED80" s="677"/>
      <c r="CEE80" s="677"/>
      <c r="CEF80" s="677"/>
      <c r="CEG80" s="677"/>
      <c r="CEH80" s="677"/>
      <c r="CEI80" s="677"/>
      <c r="CEJ80" s="677"/>
      <c r="CEK80" s="677"/>
      <c r="CEL80" s="677"/>
      <c r="CEM80" s="677"/>
      <c r="CEN80" s="677"/>
      <c r="CEO80" s="677"/>
      <c r="CEP80" s="677"/>
      <c r="CEQ80" s="677"/>
      <c r="CER80" s="677"/>
      <c r="CES80" s="677"/>
      <c r="CET80" s="677"/>
      <c r="CEU80" s="677"/>
      <c r="CEV80" s="677"/>
      <c r="CEW80" s="677"/>
      <c r="CEX80" s="677"/>
      <c r="CEY80" s="677"/>
      <c r="CEZ80" s="677"/>
      <c r="CFA80" s="677"/>
      <c r="CFB80" s="677"/>
      <c r="CFC80" s="677"/>
      <c r="CFD80" s="677"/>
      <c r="CFE80" s="677"/>
      <c r="CFF80" s="677"/>
      <c r="CFG80" s="677"/>
      <c r="CFH80" s="677"/>
      <c r="CFI80" s="677"/>
      <c r="CFJ80" s="677"/>
      <c r="CFK80" s="677"/>
      <c r="CFL80" s="677"/>
      <c r="CFM80" s="677"/>
      <c r="CFN80" s="677"/>
      <c r="CFO80" s="677"/>
      <c r="CFP80" s="677"/>
      <c r="CFQ80" s="677"/>
      <c r="CFR80" s="677"/>
      <c r="CFS80" s="677"/>
      <c r="CFT80" s="677"/>
      <c r="CFU80" s="677"/>
      <c r="CFV80" s="677"/>
      <c r="CFW80" s="677"/>
      <c r="CFX80" s="677"/>
      <c r="CFY80" s="677"/>
      <c r="CFZ80" s="677"/>
      <c r="CGA80" s="677"/>
      <c r="CGB80" s="677"/>
      <c r="CGC80" s="677"/>
      <c r="CGD80" s="677"/>
      <c r="CGE80" s="677"/>
      <c r="CGF80" s="677"/>
      <c r="CGG80" s="677"/>
      <c r="CGH80" s="677"/>
      <c r="CGI80" s="677"/>
      <c r="CGJ80" s="677"/>
      <c r="CGK80" s="677"/>
      <c r="CGL80" s="677"/>
      <c r="CGM80" s="677"/>
      <c r="CGN80" s="677"/>
      <c r="CGO80" s="677"/>
      <c r="CGP80" s="677"/>
      <c r="CGQ80" s="677"/>
      <c r="CGR80" s="677"/>
      <c r="CGS80" s="677"/>
      <c r="CGT80" s="677"/>
      <c r="CGU80" s="677"/>
      <c r="CGV80" s="677"/>
      <c r="CGW80" s="677"/>
      <c r="CGX80" s="677"/>
      <c r="CGY80" s="677"/>
      <c r="CGZ80" s="677"/>
      <c r="CHA80" s="677"/>
      <c r="CHB80" s="677"/>
      <c r="CHC80" s="677"/>
      <c r="CHD80" s="677"/>
      <c r="CHE80" s="677"/>
      <c r="CHF80" s="677"/>
      <c r="CHG80" s="677"/>
      <c r="CHH80" s="677"/>
      <c r="CHI80" s="677"/>
      <c r="CHJ80" s="677"/>
      <c r="CHK80" s="677"/>
      <c r="CHL80" s="677"/>
      <c r="CHM80" s="677"/>
      <c r="CHN80" s="677"/>
      <c r="CHO80" s="677"/>
      <c r="CHP80" s="677"/>
      <c r="CHQ80" s="677"/>
      <c r="CHR80" s="677"/>
      <c r="CHS80" s="677"/>
      <c r="CHT80" s="677"/>
      <c r="CHU80" s="677"/>
      <c r="CHV80" s="677"/>
      <c r="CHW80" s="677"/>
      <c r="CHX80" s="677"/>
      <c r="CHY80" s="677"/>
      <c r="CHZ80" s="677"/>
      <c r="CIA80" s="677"/>
      <c r="CIB80" s="677"/>
      <c r="CIC80" s="677"/>
      <c r="CID80" s="677"/>
      <c r="CIE80" s="677"/>
      <c r="CIF80" s="677"/>
      <c r="CIG80" s="677"/>
      <c r="CIH80" s="677"/>
      <c r="CII80" s="677"/>
      <c r="CIJ80" s="677"/>
      <c r="CIK80" s="677"/>
      <c r="CIL80" s="677"/>
      <c r="CIM80" s="677"/>
      <c r="CIN80" s="677"/>
      <c r="CIO80" s="677"/>
      <c r="CIP80" s="677"/>
      <c r="CIQ80" s="677"/>
      <c r="CIR80" s="677"/>
      <c r="CIS80" s="677"/>
      <c r="CIT80" s="677"/>
      <c r="CIU80" s="677"/>
      <c r="CIV80" s="677"/>
      <c r="CIW80" s="677"/>
      <c r="CIX80" s="677"/>
      <c r="CIY80" s="677"/>
      <c r="CIZ80" s="677"/>
      <c r="CJA80" s="677"/>
      <c r="CJB80" s="677"/>
      <c r="CJC80" s="677"/>
      <c r="CJD80" s="677"/>
      <c r="CJE80" s="677"/>
      <c r="CJF80" s="677"/>
      <c r="CJG80" s="677"/>
      <c r="CJH80" s="677"/>
      <c r="CJI80" s="677"/>
      <c r="CJJ80" s="677"/>
      <c r="CJK80" s="677"/>
      <c r="CJL80" s="677"/>
      <c r="CJM80" s="677"/>
      <c r="CJN80" s="677"/>
      <c r="CJO80" s="677"/>
      <c r="CJP80" s="677"/>
      <c r="CJQ80" s="677"/>
      <c r="CJR80" s="677"/>
      <c r="CJS80" s="677"/>
      <c r="CJT80" s="677"/>
      <c r="CJU80" s="677"/>
      <c r="CJV80" s="677"/>
      <c r="CJW80" s="677"/>
      <c r="CJX80" s="677"/>
      <c r="CJY80" s="677"/>
      <c r="CJZ80" s="677"/>
      <c r="CKA80" s="677"/>
      <c r="CKB80" s="677"/>
      <c r="CKC80" s="677"/>
      <c r="CKD80" s="677"/>
      <c r="CKE80" s="677"/>
      <c r="CKF80" s="677"/>
      <c r="CKG80" s="677"/>
      <c r="CKH80" s="677"/>
      <c r="CKI80" s="677"/>
      <c r="CKJ80" s="677"/>
      <c r="CKK80" s="677"/>
      <c r="CKL80" s="677"/>
      <c r="CKM80" s="677"/>
      <c r="CKN80" s="677"/>
      <c r="CKO80" s="677"/>
      <c r="CKP80" s="677"/>
      <c r="CKQ80" s="677"/>
      <c r="CKR80" s="677"/>
      <c r="CKS80" s="677"/>
      <c r="CKT80" s="677"/>
      <c r="CKU80" s="677"/>
      <c r="CKV80" s="677"/>
      <c r="CKW80" s="677"/>
      <c r="CKX80" s="677"/>
      <c r="CKY80" s="677"/>
      <c r="CKZ80" s="677"/>
      <c r="CLA80" s="677"/>
      <c r="CLB80" s="677"/>
      <c r="CLC80" s="677"/>
      <c r="CLD80" s="677"/>
      <c r="CLE80" s="677"/>
      <c r="CLF80" s="677"/>
      <c r="CLG80" s="677"/>
      <c r="CLH80" s="677"/>
      <c r="CLI80" s="677"/>
      <c r="CLJ80" s="677"/>
      <c r="CLK80" s="677"/>
      <c r="CLL80" s="677"/>
      <c r="CLM80" s="677"/>
      <c r="CLN80" s="677"/>
      <c r="CLO80" s="677"/>
      <c r="CLP80" s="677"/>
      <c r="CLQ80" s="677"/>
      <c r="CLR80" s="677"/>
      <c r="CLS80" s="677"/>
      <c r="CLT80" s="677"/>
      <c r="CLU80" s="677"/>
      <c r="CLV80" s="677"/>
      <c r="CLW80" s="677"/>
      <c r="CLX80" s="677"/>
      <c r="CLY80" s="677"/>
      <c r="CLZ80" s="677"/>
      <c r="CMA80" s="677"/>
      <c r="CMB80" s="677"/>
      <c r="CMC80" s="677"/>
      <c r="CMD80" s="677"/>
      <c r="CME80" s="677"/>
      <c r="CMF80" s="677"/>
      <c r="CMG80" s="677"/>
      <c r="CMH80" s="677"/>
      <c r="CMI80" s="677"/>
      <c r="CMJ80" s="677"/>
      <c r="CMK80" s="677"/>
      <c r="CML80" s="677"/>
      <c r="CMM80" s="677"/>
      <c r="CMN80" s="677"/>
      <c r="CMO80" s="677"/>
      <c r="CMP80" s="677"/>
      <c r="CMQ80" s="677"/>
      <c r="CMR80" s="677"/>
      <c r="CMS80" s="677"/>
      <c r="CMT80" s="677"/>
      <c r="CMU80" s="677"/>
      <c r="CMV80" s="677"/>
      <c r="CMW80" s="677"/>
      <c r="CMX80" s="677"/>
      <c r="CMY80" s="677"/>
      <c r="CMZ80" s="677"/>
      <c r="CNA80" s="677"/>
      <c r="CNB80" s="677"/>
      <c r="CNC80" s="677"/>
      <c r="CND80" s="677"/>
      <c r="CNE80" s="677"/>
      <c r="CNF80" s="677"/>
      <c r="CNG80" s="677"/>
      <c r="CNH80" s="677"/>
      <c r="CNI80" s="677"/>
      <c r="CNJ80" s="677"/>
      <c r="CNK80" s="677"/>
      <c r="CNL80" s="677"/>
      <c r="CNM80" s="677"/>
      <c r="CNN80" s="677"/>
      <c r="CNO80" s="677"/>
      <c r="CNP80" s="677"/>
      <c r="CNQ80" s="677"/>
      <c r="CNR80" s="677"/>
      <c r="CNS80" s="677"/>
      <c r="CNT80" s="677"/>
      <c r="CNU80" s="677"/>
      <c r="CNV80" s="677"/>
      <c r="CNW80" s="677"/>
      <c r="CNX80" s="677"/>
      <c r="CNY80" s="677"/>
      <c r="CNZ80" s="677"/>
      <c r="COA80" s="677"/>
      <c r="COB80" s="677"/>
      <c r="COC80" s="677"/>
      <c r="COD80" s="677"/>
      <c r="COE80" s="677"/>
      <c r="COF80" s="677"/>
      <c r="COG80" s="677"/>
      <c r="COH80" s="677"/>
      <c r="COI80" s="677"/>
      <c r="COJ80" s="677"/>
      <c r="COK80" s="677"/>
      <c r="COL80" s="677"/>
      <c r="COM80" s="677"/>
      <c r="CON80" s="677"/>
      <c r="COO80" s="677"/>
      <c r="COP80" s="677"/>
      <c r="COQ80" s="677"/>
      <c r="COR80" s="677"/>
      <c r="COS80" s="677"/>
      <c r="COT80" s="677"/>
      <c r="COU80" s="677"/>
      <c r="COV80" s="677"/>
      <c r="COW80" s="677"/>
      <c r="COX80" s="677"/>
      <c r="COY80" s="677"/>
      <c r="COZ80" s="677"/>
      <c r="CPA80" s="677"/>
      <c r="CPB80" s="677"/>
      <c r="CPC80" s="677"/>
      <c r="CPD80" s="677"/>
      <c r="CPE80" s="677"/>
      <c r="CPF80" s="677"/>
      <c r="CPG80" s="677"/>
      <c r="CPH80" s="677"/>
      <c r="CPI80" s="677"/>
      <c r="CPJ80" s="677"/>
      <c r="CPK80" s="677"/>
      <c r="CPL80" s="677"/>
      <c r="CPM80" s="677"/>
      <c r="CPN80" s="677"/>
      <c r="CPO80" s="677"/>
      <c r="CPP80" s="677"/>
      <c r="CPQ80" s="677"/>
      <c r="CPR80" s="677"/>
      <c r="CPS80" s="677"/>
      <c r="CPT80" s="677"/>
      <c r="CPU80" s="677"/>
      <c r="CPV80" s="677"/>
      <c r="CPW80" s="677"/>
      <c r="CPX80" s="677"/>
      <c r="CPY80" s="677"/>
      <c r="CPZ80" s="677"/>
      <c r="CQA80" s="677"/>
      <c r="CQB80" s="677"/>
      <c r="CQC80" s="677"/>
      <c r="CQD80" s="677"/>
      <c r="CQE80" s="677"/>
      <c r="CQF80" s="677"/>
      <c r="CQG80" s="677"/>
      <c r="CQH80" s="677"/>
      <c r="CQI80" s="677"/>
      <c r="CQJ80" s="677"/>
      <c r="CQK80" s="677"/>
      <c r="CQL80" s="677"/>
      <c r="CQM80" s="677"/>
      <c r="CQN80" s="677"/>
      <c r="CQO80" s="677"/>
      <c r="CQP80" s="677"/>
      <c r="CQQ80" s="677"/>
      <c r="CQR80" s="677"/>
      <c r="CQS80" s="677"/>
      <c r="CQT80" s="677"/>
      <c r="CQU80" s="677"/>
      <c r="CQV80" s="677"/>
      <c r="CQW80" s="677"/>
      <c r="CQX80" s="677"/>
      <c r="CQY80" s="677"/>
      <c r="CQZ80" s="677"/>
      <c r="CRA80" s="677"/>
      <c r="CRB80" s="677"/>
      <c r="CRC80" s="677"/>
      <c r="CRD80" s="677"/>
      <c r="CRE80" s="677"/>
      <c r="CRF80" s="677"/>
      <c r="CRG80" s="677"/>
      <c r="CRH80" s="677"/>
      <c r="CRI80" s="677"/>
      <c r="CRJ80" s="677"/>
      <c r="CRK80" s="677"/>
      <c r="CRL80" s="677"/>
      <c r="CRM80" s="677"/>
      <c r="CRN80" s="677"/>
      <c r="CRO80" s="677"/>
      <c r="CRP80" s="677"/>
      <c r="CRQ80" s="677"/>
      <c r="CRR80" s="677"/>
      <c r="CRS80" s="677"/>
      <c r="CRT80" s="677"/>
      <c r="CRU80" s="677"/>
      <c r="CRV80" s="677"/>
      <c r="CRW80" s="677"/>
      <c r="CRX80" s="677"/>
      <c r="CRY80" s="677"/>
      <c r="CRZ80" s="677"/>
      <c r="CSA80" s="677"/>
      <c r="CSB80" s="677"/>
      <c r="CSC80" s="677"/>
      <c r="CSD80" s="677"/>
      <c r="CSE80" s="677"/>
      <c r="CSF80" s="677"/>
      <c r="CSG80" s="677"/>
      <c r="CSH80" s="677"/>
      <c r="CSI80" s="677"/>
      <c r="CSJ80" s="677"/>
      <c r="CSK80" s="677"/>
      <c r="CSL80" s="677"/>
      <c r="CSM80" s="677"/>
      <c r="CSN80" s="677"/>
      <c r="CSO80" s="677"/>
      <c r="CSP80" s="677"/>
      <c r="CSQ80" s="677"/>
      <c r="CSR80" s="677"/>
      <c r="CSS80" s="677"/>
      <c r="CST80" s="677"/>
      <c r="CSU80" s="677"/>
      <c r="CSV80" s="677"/>
      <c r="CSW80" s="677"/>
      <c r="CSX80" s="677"/>
      <c r="CSY80" s="677"/>
      <c r="CSZ80" s="677"/>
      <c r="CTA80" s="677"/>
      <c r="CTB80" s="677"/>
      <c r="CTC80" s="677"/>
      <c r="CTD80" s="677"/>
      <c r="CTE80" s="677"/>
      <c r="CTF80" s="677"/>
      <c r="CTG80" s="677"/>
      <c r="CTH80" s="677"/>
      <c r="CTI80" s="677"/>
      <c r="CTJ80" s="677"/>
      <c r="CTK80" s="677"/>
      <c r="CTL80" s="677"/>
      <c r="CTM80" s="677"/>
      <c r="CTN80" s="677"/>
      <c r="CTO80" s="677"/>
      <c r="CTP80" s="677"/>
      <c r="CTQ80" s="677"/>
      <c r="CTR80" s="677"/>
      <c r="CTS80" s="677"/>
      <c r="CTT80" s="677"/>
      <c r="CTU80" s="677"/>
      <c r="CTV80" s="677"/>
      <c r="CTW80" s="677"/>
      <c r="CTX80" s="677"/>
      <c r="CTY80" s="677"/>
      <c r="CTZ80" s="677"/>
      <c r="CUA80" s="677"/>
      <c r="CUB80" s="677"/>
      <c r="CUC80" s="677"/>
      <c r="CUD80" s="677"/>
      <c r="CUE80" s="677"/>
      <c r="CUF80" s="677"/>
      <c r="CUG80" s="677"/>
      <c r="CUH80" s="677"/>
      <c r="CUI80" s="677"/>
      <c r="CUJ80" s="677"/>
      <c r="CUK80" s="677"/>
      <c r="CUL80" s="677"/>
      <c r="CUM80" s="677"/>
      <c r="CUN80" s="677"/>
      <c r="CUO80" s="677"/>
      <c r="CUP80" s="677"/>
      <c r="CUQ80" s="677"/>
      <c r="CUR80" s="677"/>
      <c r="CUS80" s="677"/>
      <c r="CUT80" s="677"/>
      <c r="CUU80" s="677"/>
      <c r="CUV80" s="677"/>
      <c r="CUW80" s="677"/>
      <c r="CUX80" s="677"/>
      <c r="CUY80" s="677"/>
      <c r="CUZ80" s="677"/>
      <c r="CVA80" s="677"/>
      <c r="CVB80" s="677"/>
      <c r="CVC80" s="677"/>
      <c r="CVD80" s="677"/>
      <c r="CVE80" s="677"/>
      <c r="CVF80" s="677"/>
      <c r="CVG80" s="677"/>
      <c r="CVH80" s="677"/>
      <c r="CVI80" s="677"/>
      <c r="CVJ80" s="677"/>
      <c r="CVK80" s="677"/>
      <c r="CVL80" s="677"/>
      <c r="CVM80" s="677"/>
      <c r="CVN80" s="677"/>
      <c r="CVO80" s="677"/>
      <c r="CVP80" s="677"/>
      <c r="CVQ80" s="677"/>
      <c r="CVR80" s="677"/>
      <c r="CVS80" s="677"/>
      <c r="CVT80" s="677"/>
      <c r="CVU80" s="677"/>
      <c r="CVV80" s="677"/>
      <c r="CVW80" s="677"/>
      <c r="CVX80" s="677"/>
      <c r="CVY80" s="677"/>
      <c r="CVZ80" s="677"/>
      <c r="CWA80" s="677"/>
      <c r="CWB80" s="677"/>
      <c r="CWC80" s="677"/>
      <c r="CWD80" s="677"/>
      <c r="CWE80" s="677"/>
      <c r="CWF80" s="677"/>
      <c r="CWG80" s="677"/>
      <c r="CWH80" s="677"/>
      <c r="CWI80" s="677"/>
      <c r="CWJ80" s="677"/>
      <c r="CWK80" s="677"/>
      <c r="CWL80" s="677"/>
      <c r="CWM80" s="677"/>
      <c r="CWN80" s="677"/>
      <c r="CWO80" s="677"/>
      <c r="CWP80" s="677"/>
      <c r="CWQ80" s="677"/>
      <c r="CWR80" s="677"/>
      <c r="CWS80" s="677"/>
      <c r="CWT80" s="677"/>
      <c r="CWU80" s="677"/>
      <c r="CWV80" s="677"/>
      <c r="CWW80" s="677"/>
      <c r="CWX80" s="677"/>
      <c r="CWY80" s="677"/>
      <c r="CWZ80" s="677"/>
      <c r="CXA80" s="677"/>
      <c r="CXB80" s="677"/>
      <c r="CXC80" s="677"/>
      <c r="CXD80" s="677"/>
      <c r="CXE80" s="677"/>
      <c r="CXF80" s="677"/>
      <c r="CXG80" s="677"/>
      <c r="CXH80" s="677"/>
      <c r="CXI80" s="677"/>
      <c r="CXJ80" s="677"/>
      <c r="CXK80" s="677"/>
      <c r="CXL80" s="677"/>
      <c r="CXM80" s="677"/>
      <c r="CXN80" s="677"/>
      <c r="CXO80" s="677"/>
      <c r="CXP80" s="677"/>
      <c r="CXQ80" s="677"/>
      <c r="CXR80" s="677"/>
      <c r="CXS80" s="677"/>
      <c r="CXT80" s="677"/>
      <c r="CXU80" s="677"/>
      <c r="CXV80" s="677"/>
      <c r="CXW80" s="677"/>
      <c r="CXX80" s="677"/>
      <c r="CXY80" s="677"/>
      <c r="CXZ80" s="677"/>
      <c r="CYA80" s="677"/>
      <c r="CYB80" s="677"/>
      <c r="CYC80" s="677"/>
      <c r="CYD80" s="677"/>
      <c r="CYE80" s="677"/>
      <c r="CYF80" s="677"/>
      <c r="CYG80" s="677"/>
      <c r="CYH80" s="677"/>
      <c r="CYI80" s="677"/>
      <c r="CYJ80" s="677"/>
      <c r="CYK80" s="677"/>
      <c r="CYL80" s="677"/>
      <c r="CYM80" s="677"/>
      <c r="CYN80" s="677"/>
      <c r="CYO80" s="677"/>
      <c r="CYP80" s="677"/>
      <c r="CYQ80" s="677"/>
      <c r="CYR80" s="677"/>
      <c r="CYS80" s="677"/>
      <c r="CYT80" s="677"/>
      <c r="CYU80" s="677"/>
      <c r="CYV80" s="677"/>
      <c r="CYW80" s="677"/>
      <c r="CYX80" s="677"/>
      <c r="CYY80" s="677"/>
      <c r="CYZ80" s="677"/>
      <c r="CZA80" s="677"/>
      <c r="CZB80" s="677"/>
      <c r="CZC80" s="677"/>
      <c r="CZD80" s="677"/>
      <c r="CZE80" s="677"/>
      <c r="CZF80" s="677"/>
      <c r="CZG80" s="677"/>
      <c r="CZH80" s="677"/>
      <c r="CZI80" s="677"/>
      <c r="CZJ80" s="677"/>
      <c r="CZK80" s="677"/>
      <c r="CZL80" s="677"/>
      <c r="CZM80" s="677"/>
      <c r="CZN80" s="677"/>
      <c r="CZO80" s="677"/>
      <c r="CZP80" s="677"/>
      <c r="CZQ80" s="677"/>
      <c r="CZR80" s="677"/>
      <c r="CZS80" s="677"/>
      <c r="CZT80" s="677"/>
      <c r="CZU80" s="677"/>
      <c r="CZV80" s="677"/>
      <c r="CZW80" s="677"/>
      <c r="CZX80" s="677"/>
      <c r="CZY80" s="677"/>
      <c r="CZZ80" s="677"/>
      <c r="DAA80" s="677"/>
      <c r="DAB80" s="677"/>
      <c r="DAC80" s="677"/>
      <c r="DAD80" s="677"/>
      <c r="DAE80" s="677"/>
      <c r="DAF80" s="677"/>
      <c r="DAG80" s="677"/>
      <c r="DAH80" s="677"/>
      <c r="DAI80" s="677"/>
      <c r="DAJ80" s="677"/>
      <c r="DAK80" s="677"/>
      <c r="DAL80" s="677"/>
      <c r="DAM80" s="677"/>
      <c r="DAN80" s="677"/>
      <c r="DAO80" s="677"/>
      <c r="DAP80" s="677"/>
      <c r="DAQ80" s="677"/>
      <c r="DAR80" s="677"/>
      <c r="DAS80" s="677"/>
      <c r="DAT80" s="677"/>
      <c r="DAU80" s="677"/>
      <c r="DAV80" s="677"/>
      <c r="DAW80" s="677"/>
      <c r="DAX80" s="677"/>
      <c r="DAY80" s="677"/>
      <c r="DAZ80" s="677"/>
      <c r="DBA80" s="677"/>
      <c r="DBB80" s="677"/>
      <c r="DBC80" s="677"/>
      <c r="DBD80" s="677"/>
      <c r="DBE80" s="677"/>
      <c r="DBF80" s="677"/>
      <c r="DBG80" s="677"/>
      <c r="DBH80" s="677"/>
      <c r="DBI80" s="677"/>
      <c r="DBJ80" s="677"/>
      <c r="DBK80" s="677"/>
      <c r="DBL80" s="677"/>
      <c r="DBM80" s="677"/>
      <c r="DBN80" s="677"/>
      <c r="DBO80" s="677"/>
      <c r="DBP80" s="677"/>
      <c r="DBQ80" s="677"/>
      <c r="DBR80" s="677"/>
      <c r="DBS80" s="677"/>
      <c r="DBT80" s="677"/>
      <c r="DBU80" s="677"/>
      <c r="DBV80" s="677"/>
      <c r="DBW80" s="677"/>
      <c r="DBX80" s="677"/>
      <c r="DBY80" s="677"/>
      <c r="DBZ80" s="677"/>
      <c r="DCA80" s="677"/>
      <c r="DCB80" s="677"/>
      <c r="DCC80" s="677"/>
      <c r="DCD80" s="677"/>
      <c r="DCE80" s="677"/>
      <c r="DCF80" s="677"/>
      <c r="DCG80" s="677"/>
      <c r="DCH80" s="677"/>
      <c r="DCI80" s="677"/>
      <c r="DCJ80" s="677"/>
      <c r="DCK80" s="677"/>
      <c r="DCL80" s="677"/>
      <c r="DCM80" s="677"/>
      <c r="DCN80" s="677"/>
      <c r="DCO80" s="677"/>
      <c r="DCP80" s="677"/>
      <c r="DCQ80" s="677"/>
      <c r="DCR80" s="677"/>
      <c r="DCS80" s="677"/>
      <c r="DCT80" s="677"/>
      <c r="DCU80" s="677"/>
      <c r="DCV80" s="677"/>
      <c r="DCW80" s="677"/>
      <c r="DCX80" s="677"/>
      <c r="DCY80" s="677"/>
      <c r="DCZ80" s="677"/>
      <c r="DDA80" s="677"/>
      <c r="DDB80" s="677"/>
      <c r="DDC80" s="677"/>
      <c r="DDD80" s="677"/>
      <c r="DDE80" s="677"/>
      <c r="DDF80" s="677"/>
      <c r="DDG80" s="677"/>
      <c r="DDH80" s="677"/>
      <c r="DDI80" s="677"/>
      <c r="DDJ80" s="677"/>
      <c r="DDK80" s="677"/>
      <c r="DDL80" s="677"/>
      <c r="DDM80" s="677"/>
      <c r="DDN80" s="677"/>
      <c r="DDO80" s="677"/>
      <c r="DDP80" s="677"/>
      <c r="DDQ80" s="677"/>
      <c r="DDR80" s="677"/>
      <c r="DDS80" s="677"/>
      <c r="DDT80" s="677"/>
      <c r="DDU80" s="677"/>
      <c r="DDV80" s="677"/>
      <c r="DDW80" s="677"/>
      <c r="DDX80" s="677"/>
      <c r="DDY80" s="677"/>
      <c r="DDZ80" s="677"/>
      <c r="DEA80" s="677"/>
      <c r="DEB80" s="677"/>
      <c r="DEC80" s="677"/>
      <c r="DED80" s="677"/>
      <c r="DEE80" s="677"/>
      <c r="DEF80" s="677"/>
      <c r="DEG80" s="677"/>
      <c r="DEH80" s="677"/>
      <c r="DEI80" s="677"/>
      <c r="DEJ80" s="677"/>
      <c r="DEK80" s="677"/>
      <c r="DEL80" s="677"/>
      <c r="DEM80" s="677"/>
      <c r="DEN80" s="677"/>
      <c r="DEO80" s="677"/>
      <c r="DEP80" s="677"/>
      <c r="DEQ80" s="677"/>
      <c r="DER80" s="677"/>
      <c r="DES80" s="677"/>
      <c r="DET80" s="677"/>
      <c r="DEU80" s="677"/>
      <c r="DEV80" s="677"/>
      <c r="DEW80" s="677"/>
      <c r="DEX80" s="677"/>
      <c r="DEY80" s="677"/>
      <c r="DEZ80" s="677"/>
      <c r="DFA80" s="677"/>
      <c r="DFB80" s="677"/>
      <c r="DFC80" s="677"/>
      <c r="DFD80" s="677"/>
      <c r="DFE80" s="677"/>
      <c r="DFF80" s="677"/>
      <c r="DFG80" s="677"/>
      <c r="DFH80" s="677"/>
      <c r="DFI80" s="677"/>
      <c r="DFJ80" s="677"/>
      <c r="DFK80" s="677"/>
      <c r="DFL80" s="677"/>
      <c r="DFM80" s="677"/>
      <c r="DFN80" s="677"/>
      <c r="DFO80" s="677"/>
      <c r="DFP80" s="677"/>
      <c r="DFQ80" s="677"/>
      <c r="DFR80" s="677"/>
      <c r="DFS80" s="677"/>
      <c r="DFT80" s="677"/>
      <c r="DFU80" s="677"/>
      <c r="DFV80" s="677"/>
      <c r="DFW80" s="677"/>
      <c r="DFX80" s="677"/>
      <c r="DFY80" s="677"/>
      <c r="DFZ80" s="677"/>
      <c r="DGA80" s="677"/>
      <c r="DGB80" s="677"/>
      <c r="DGC80" s="677"/>
      <c r="DGD80" s="677"/>
      <c r="DGE80" s="677"/>
      <c r="DGF80" s="677"/>
      <c r="DGG80" s="677"/>
      <c r="DGH80" s="677"/>
      <c r="DGI80" s="677"/>
      <c r="DGJ80" s="677"/>
      <c r="DGK80" s="677"/>
      <c r="DGL80" s="677"/>
      <c r="DGM80" s="677"/>
      <c r="DGN80" s="677"/>
      <c r="DGO80" s="677"/>
      <c r="DGP80" s="677"/>
      <c r="DGQ80" s="677"/>
      <c r="DGR80" s="677"/>
      <c r="DGS80" s="677"/>
      <c r="DGT80" s="677"/>
      <c r="DGU80" s="677"/>
      <c r="DGV80" s="677"/>
      <c r="DGW80" s="677"/>
      <c r="DGX80" s="677"/>
      <c r="DGY80" s="677"/>
      <c r="DGZ80" s="677"/>
      <c r="DHA80" s="677"/>
      <c r="DHB80" s="677"/>
      <c r="DHC80" s="677"/>
      <c r="DHD80" s="677"/>
      <c r="DHE80" s="677"/>
      <c r="DHF80" s="677"/>
      <c r="DHG80" s="677"/>
      <c r="DHH80" s="677"/>
      <c r="DHI80" s="677"/>
      <c r="DHJ80" s="677"/>
      <c r="DHK80" s="677"/>
      <c r="DHL80" s="677"/>
      <c r="DHM80" s="677"/>
      <c r="DHN80" s="677"/>
      <c r="DHO80" s="677"/>
      <c r="DHP80" s="677"/>
      <c r="DHQ80" s="677"/>
      <c r="DHR80" s="677"/>
      <c r="DHS80" s="677"/>
      <c r="DHT80" s="677"/>
      <c r="DHU80" s="677"/>
      <c r="DHV80" s="677"/>
      <c r="DHW80" s="677"/>
      <c r="DHX80" s="677"/>
      <c r="DHY80" s="677"/>
      <c r="DHZ80" s="677"/>
      <c r="DIA80" s="677"/>
      <c r="DIB80" s="677"/>
      <c r="DIC80" s="677"/>
      <c r="DID80" s="677"/>
      <c r="DIE80" s="677"/>
      <c r="DIF80" s="677"/>
      <c r="DIG80" s="677"/>
      <c r="DIH80" s="677"/>
      <c r="DII80" s="677"/>
      <c r="DIJ80" s="677"/>
      <c r="DIK80" s="677"/>
      <c r="DIL80" s="677"/>
      <c r="DIM80" s="677"/>
      <c r="DIN80" s="677"/>
      <c r="DIO80" s="677"/>
      <c r="DIP80" s="677"/>
      <c r="DIQ80" s="677"/>
      <c r="DIR80" s="677"/>
      <c r="DIS80" s="677"/>
      <c r="DIT80" s="677"/>
      <c r="DIU80" s="677"/>
      <c r="DIV80" s="677"/>
      <c r="DIW80" s="677"/>
      <c r="DIX80" s="677"/>
      <c r="DIY80" s="677"/>
      <c r="DIZ80" s="677"/>
      <c r="DJA80" s="677"/>
      <c r="DJB80" s="677"/>
      <c r="DJC80" s="677"/>
      <c r="DJD80" s="677"/>
      <c r="DJE80" s="677"/>
      <c r="DJF80" s="677"/>
      <c r="DJG80" s="677"/>
      <c r="DJH80" s="677"/>
      <c r="DJI80" s="677"/>
      <c r="DJJ80" s="677"/>
      <c r="DJK80" s="677"/>
      <c r="DJL80" s="677"/>
      <c r="DJM80" s="677"/>
      <c r="DJN80" s="677"/>
      <c r="DJO80" s="677"/>
      <c r="DJP80" s="677"/>
      <c r="DJQ80" s="677"/>
      <c r="DJR80" s="677"/>
      <c r="DJS80" s="677"/>
      <c r="DJT80" s="677"/>
      <c r="DJU80" s="677"/>
      <c r="DJV80" s="677"/>
      <c r="DJW80" s="677"/>
      <c r="DJX80" s="677"/>
      <c r="DJY80" s="677"/>
      <c r="DJZ80" s="677"/>
      <c r="DKA80" s="677"/>
      <c r="DKB80" s="677"/>
      <c r="DKC80" s="677"/>
      <c r="DKD80" s="677"/>
      <c r="DKE80" s="677"/>
      <c r="DKF80" s="677"/>
      <c r="DKG80" s="677"/>
      <c r="DKH80" s="677"/>
      <c r="DKI80" s="677"/>
      <c r="DKJ80" s="677"/>
      <c r="DKK80" s="677"/>
      <c r="DKL80" s="677"/>
      <c r="DKM80" s="677"/>
      <c r="DKN80" s="677"/>
      <c r="DKO80" s="677"/>
      <c r="DKP80" s="677"/>
      <c r="DKQ80" s="677"/>
      <c r="DKR80" s="677"/>
      <c r="DKS80" s="677"/>
      <c r="DKT80" s="677"/>
      <c r="DKU80" s="677"/>
      <c r="DKV80" s="677"/>
      <c r="DKW80" s="677"/>
      <c r="DKX80" s="677"/>
      <c r="DKY80" s="677"/>
      <c r="DKZ80" s="677"/>
      <c r="DLA80" s="677"/>
      <c r="DLB80" s="677"/>
      <c r="DLC80" s="677"/>
      <c r="DLD80" s="677"/>
      <c r="DLE80" s="677"/>
      <c r="DLF80" s="677"/>
      <c r="DLG80" s="677"/>
      <c r="DLH80" s="677"/>
      <c r="DLI80" s="677"/>
      <c r="DLJ80" s="677"/>
      <c r="DLK80" s="677"/>
      <c r="DLL80" s="677"/>
      <c r="DLM80" s="677"/>
      <c r="DLN80" s="677"/>
      <c r="DLO80" s="677"/>
      <c r="DLP80" s="677"/>
      <c r="DLQ80" s="677"/>
      <c r="DLR80" s="677"/>
      <c r="DLS80" s="677"/>
      <c r="DLT80" s="677"/>
      <c r="DLU80" s="677"/>
      <c r="DLV80" s="677"/>
      <c r="DLW80" s="677"/>
      <c r="DLX80" s="677"/>
      <c r="DLY80" s="677"/>
      <c r="DLZ80" s="677"/>
      <c r="DMA80" s="677"/>
      <c r="DMB80" s="677"/>
      <c r="DMC80" s="677"/>
      <c r="DMD80" s="677"/>
      <c r="DME80" s="677"/>
      <c r="DMF80" s="677"/>
      <c r="DMG80" s="677"/>
      <c r="DMH80" s="677"/>
      <c r="DMI80" s="677"/>
      <c r="DMJ80" s="677"/>
      <c r="DMK80" s="677"/>
      <c r="DML80" s="677"/>
      <c r="DMM80" s="677"/>
      <c r="DMN80" s="677"/>
      <c r="DMO80" s="677"/>
      <c r="DMP80" s="677"/>
      <c r="DMQ80" s="677"/>
      <c r="DMR80" s="677"/>
      <c r="DMS80" s="677"/>
      <c r="DMT80" s="677"/>
      <c r="DMU80" s="677"/>
      <c r="DMV80" s="677"/>
      <c r="DMW80" s="677"/>
      <c r="DMX80" s="677"/>
      <c r="DMY80" s="677"/>
      <c r="DMZ80" s="677"/>
      <c r="DNA80" s="677"/>
      <c r="DNB80" s="677"/>
      <c r="DNC80" s="677"/>
      <c r="DND80" s="677"/>
      <c r="DNE80" s="677"/>
      <c r="DNF80" s="677"/>
      <c r="DNG80" s="677"/>
      <c r="DNH80" s="677"/>
      <c r="DNI80" s="677"/>
      <c r="DNJ80" s="677"/>
      <c r="DNK80" s="677"/>
      <c r="DNL80" s="677"/>
      <c r="DNM80" s="677"/>
      <c r="DNN80" s="677"/>
      <c r="DNO80" s="677"/>
      <c r="DNP80" s="677"/>
      <c r="DNQ80" s="677"/>
      <c r="DNR80" s="677"/>
      <c r="DNS80" s="677"/>
      <c r="DNT80" s="677"/>
      <c r="DNU80" s="677"/>
      <c r="DNV80" s="677"/>
      <c r="DNW80" s="677"/>
      <c r="DNX80" s="677"/>
      <c r="DNY80" s="677"/>
      <c r="DNZ80" s="677"/>
      <c r="DOA80" s="677"/>
      <c r="DOB80" s="677"/>
      <c r="DOC80" s="677"/>
      <c r="DOD80" s="677"/>
      <c r="DOE80" s="677"/>
      <c r="DOF80" s="677"/>
      <c r="DOG80" s="677"/>
      <c r="DOH80" s="677"/>
      <c r="DOI80" s="677"/>
      <c r="DOJ80" s="677"/>
      <c r="DOK80" s="677"/>
      <c r="DOL80" s="677"/>
      <c r="DOM80" s="677"/>
      <c r="DON80" s="677"/>
      <c r="DOO80" s="677"/>
      <c r="DOP80" s="677"/>
      <c r="DOQ80" s="677"/>
      <c r="DOR80" s="677"/>
      <c r="DOS80" s="677"/>
      <c r="DOT80" s="677"/>
      <c r="DOU80" s="677"/>
      <c r="DOV80" s="677"/>
      <c r="DOW80" s="677"/>
      <c r="DOX80" s="677"/>
      <c r="DOY80" s="677"/>
      <c r="DOZ80" s="677"/>
      <c r="DPA80" s="677"/>
      <c r="DPB80" s="677"/>
      <c r="DPC80" s="677"/>
      <c r="DPD80" s="677"/>
      <c r="DPE80" s="677"/>
      <c r="DPF80" s="677"/>
      <c r="DPG80" s="677"/>
      <c r="DPH80" s="677"/>
      <c r="DPI80" s="677"/>
      <c r="DPJ80" s="677"/>
      <c r="DPK80" s="677"/>
      <c r="DPL80" s="677"/>
      <c r="DPM80" s="677"/>
      <c r="DPN80" s="677"/>
      <c r="DPO80" s="677"/>
      <c r="DPP80" s="677"/>
      <c r="DPQ80" s="677"/>
      <c r="DPR80" s="677"/>
      <c r="DPS80" s="677"/>
      <c r="DPT80" s="677"/>
      <c r="DPU80" s="677"/>
      <c r="DPV80" s="677"/>
      <c r="DPW80" s="677"/>
      <c r="DPX80" s="677"/>
      <c r="DPY80" s="677"/>
      <c r="DPZ80" s="677"/>
      <c r="DQA80" s="677"/>
      <c r="DQB80" s="677"/>
      <c r="DQC80" s="677"/>
      <c r="DQD80" s="677"/>
      <c r="DQE80" s="677"/>
      <c r="DQF80" s="677"/>
      <c r="DQG80" s="677"/>
      <c r="DQH80" s="677"/>
      <c r="DQI80" s="677"/>
      <c r="DQJ80" s="677"/>
      <c r="DQK80" s="677"/>
      <c r="DQL80" s="677"/>
      <c r="DQM80" s="677"/>
      <c r="DQN80" s="677"/>
      <c r="DQO80" s="677"/>
      <c r="DQP80" s="677"/>
      <c r="DQQ80" s="677"/>
      <c r="DQR80" s="677"/>
      <c r="DQS80" s="677"/>
      <c r="DQT80" s="677"/>
      <c r="DQU80" s="677"/>
      <c r="DQV80" s="677"/>
      <c r="DQW80" s="677"/>
      <c r="DQX80" s="677"/>
      <c r="DQY80" s="677"/>
      <c r="DQZ80" s="677"/>
      <c r="DRA80" s="677"/>
      <c r="DRB80" s="677"/>
      <c r="DRC80" s="677"/>
      <c r="DRD80" s="677"/>
      <c r="DRE80" s="677"/>
      <c r="DRF80" s="677"/>
      <c r="DRG80" s="677"/>
      <c r="DRH80" s="677"/>
      <c r="DRI80" s="677"/>
      <c r="DRJ80" s="677"/>
      <c r="DRK80" s="677"/>
      <c r="DRL80" s="677"/>
      <c r="DRM80" s="677"/>
      <c r="DRN80" s="677"/>
      <c r="DRO80" s="677"/>
      <c r="DRP80" s="677"/>
      <c r="DRQ80" s="677"/>
      <c r="DRR80" s="677"/>
      <c r="DRS80" s="677"/>
      <c r="DRT80" s="677"/>
      <c r="DRU80" s="677"/>
      <c r="DRV80" s="677"/>
      <c r="DRW80" s="677"/>
      <c r="DRX80" s="677"/>
      <c r="DRY80" s="677"/>
      <c r="DRZ80" s="677"/>
      <c r="DSA80" s="677"/>
      <c r="DSB80" s="677"/>
      <c r="DSC80" s="677"/>
      <c r="DSD80" s="677"/>
      <c r="DSE80" s="677"/>
      <c r="DSF80" s="677"/>
      <c r="DSG80" s="677"/>
      <c r="DSH80" s="677"/>
      <c r="DSI80" s="677"/>
      <c r="DSJ80" s="677"/>
      <c r="DSK80" s="677"/>
      <c r="DSL80" s="677"/>
      <c r="DSM80" s="677"/>
      <c r="DSN80" s="677"/>
      <c r="DSO80" s="677"/>
      <c r="DSP80" s="677"/>
      <c r="DSQ80" s="677"/>
      <c r="DSR80" s="677"/>
      <c r="DSS80" s="677"/>
      <c r="DST80" s="677"/>
      <c r="DSU80" s="677"/>
      <c r="DSV80" s="677"/>
      <c r="DSW80" s="677"/>
      <c r="DSX80" s="677"/>
      <c r="DSY80" s="677"/>
      <c r="DSZ80" s="677"/>
      <c r="DTA80" s="677"/>
      <c r="DTB80" s="677"/>
      <c r="DTC80" s="677"/>
      <c r="DTD80" s="677"/>
      <c r="DTE80" s="677"/>
      <c r="DTF80" s="677"/>
      <c r="DTG80" s="677"/>
      <c r="DTH80" s="677"/>
      <c r="DTI80" s="677"/>
      <c r="DTJ80" s="677"/>
      <c r="DTK80" s="677"/>
      <c r="DTL80" s="677"/>
      <c r="DTM80" s="677"/>
      <c r="DTN80" s="677"/>
      <c r="DTO80" s="677"/>
      <c r="DTP80" s="677"/>
      <c r="DTQ80" s="677"/>
      <c r="DTR80" s="677"/>
      <c r="DTS80" s="677"/>
      <c r="DTT80" s="677"/>
      <c r="DTU80" s="677"/>
      <c r="DTV80" s="677"/>
      <c r="DTW80" s="677"/>
      <c r="DTX80" s="677"/>
      <c r="DTY80" s="677"/>
      <c r="DTZ80" s="677"/>
      <c r="DUA80" s="677"/>
      <c r="DUB80" s="677"/>
      <c r="DUC80" s="677"/>
      <c r="DUD80" s="677"/>
      <c r="DUE80" s="677"/>
      <c r="DUF80" s="677"/>
      <c r="DUG80" s="677"/>
      <c r="DUH80" s="677"/>
      <c r="DUI80" s="677"/>
      <c r="DUJ80" s="677"/>
      <c r="DUK80" s="677"/>
      <c r="DUL80" s="677"/>
      <c r="DUM80" s="677"/>
      <c r="DUN80" s="677"/>
      <c r="DUO80" s="677"/>
      <c r="DUP80" s="677"/>
      <c r="DUQ80" s="677"/>
      <c r="DUR80" s="677"/>
      <c r="DUS80" s="677"/>
      <c r="DUT80" s="677"/>
      <c r="DUU80" s="677"/>
      <c r="DUV80" s="677"/>
      <c r="DUW80" s="677"/>
      <c r="DUX80" s="677"/>
      <c r="DUY80" s="677"/>
      <c r="DUZ80" s="677"/>
      <c r="DVA80" s="677"/>
      <c r="DVB80" s="677"/>
      <c r="DVC80" s="677"/>
      <c r="DVD80" s="677"/>
      <c r="DVE80" s="677"/>
      <c r="DVF80" s="677"/>
      <c r="DVG80" s="677"/>
      <c r="DVH80" s="677"/>
      <c r="DVI80" s="677"/>
      <c r="DVJ80" s="677"/>
      <c r="DVK80" s="677"/>
      <c r="DVL80" s="677"/>
      <c r="DVM80" s="677"/>
      <c r="DVN80" s="677"/>
      <c r="DVO80" s="677"/>
      <c r="DVP80" s="677"/>
      <c r="DVQ80" s="677"/>
      <c r="DVR80" s="677"/>
      <c r="DVS80" s="677"/>
      <c r="DVT80" s="677"/>
      <c r="DVU80" s="677"/>
      <c r="DVV80" s="677"/>
      <c r="DVW80" s="677"/>
      <c r="DVX80" s="677"/>
      <c r="DVY80" s="677"/>
      <c r="DVZ80" s="677"/>
      <c r="DWA80" s="677"/>
      <c r="DWB80" s="677"/>
      <c r="DWC80" s="677"/>
      <c r="DWD80" s="677"/>
      <c r="DWE80" s="677"/>
      <c r="DWF80" s="677"/>
      <c r="DWG80" s="677"/>
      <c r="DWH80" s="677"/>
      <c r="DWI80" s="677"/>
      <c r="DWJ80" s="677"/>
      <c r="DWK80" s="677"/>
      <c r="DWL80" s="677"/>
      <c r="DWM80" s="677"/>
      <c r="DWN80" s="677"/>
      <c r="DWO80" s="677"/>
      <c r="DWP80" s="677"/>
      <c r="DWQ80" s="677"/>
      <c r="DWR80" s="677"/>
      <c r="DWS80" s="677"/>
      <c r="DWT80" s="677"/>
      <c r="DWU80" s="677"/>
      <c r="DWV80" s="677"/>
      <c r="DWW80" s="677"/>
      <c r="DWX80" s="677"/>
      <c r="DWY80" s="677"/>
      <c r="DWZ80" s="677"/>
      <c r="DXA80" s="677"/>
      <c r="DXB80" s="677"/>
      <c r="DXC80" s="677"/>
      <c r="DXD80" s="677"/>
      <c r="DXE80" s="677"/>
      <c r="DXF80" s="677"/>
      <c r="DXG80" s="677"/>
      <c r="DXH80" s="677"/>
      <c r="DXI80" s="677"/>
      <c r="DXJ80" s="677"/>
      <c r="DXK80" s="677"/>
      <c r="DXL80" s="677"/>
      <c r="DXM80" s="677"/>
      <c r="DXN80" s="677"/>
      <c r="DXO80" s="677"/>
      <c r="DXP80" s="677"/>
      <c r="DXQ80" s="677"/>
      <c r="DXR80" s="677"/>
      <c r="DXS80" s="677"/>
      <c r="DXT80" s="677"/>
      <c r="DXU80" s="677"/>
      <c r="DXV80" s="677"/>
      <c r="DXW80" s="677"/>
      <c r="DXX80" s="677"/>
      <c r="DXY80" s="677"/>
      <c r="DXZ80" s="677"/>
      <c r="DYA80" s="677"/>
      <c r="DYB80" s="677"/>
      <c r="DYC80" s="677"/>
      <c r="DYD80" s="677"/>
      <c r="DYE80" s="677"/>
      <c r="DYF80" s="677"/>
      <c r="DYG80" s="677"/>
      <c r="DYH80" s="677"/>
      <c r="DYI80" s="677"/>
      <c r="DYJ80" s="677"/>
      <c r="DYK80" s="677"/>
      <c r="DYL80" s="677"/>
      <c r="DYM80" s="677"/>
      <c r="DYN80" s="677"/>
      <c r="DYO80" s="677"/>
      <c r="DYP80" s="677"/>
      <c r="DYQ80" s="677"/>
      <c r="DYR80" s="677"/>
      <c r="DYS80" s="677"/>
      <c r="DYT80" s="677"/>
      <c r="DYU80" s="677"/>
      <c r="DYV80" s="677"/>
      <c r="DYW80" s="677"/>
      <c r="DYX80" s="677"/>
      <c r="DYY80" s="677"/>
      <c r="DYZ80" s="677"/>
      <c r="DZA80" s="677"/>
      <c r="DZB80" s="677"/>
      <c r="DZC80" s="677"/>
      <c r="DZD80" s="677"/>
      <c r="DZE80" s="677"/>
      <c r="DZF80" s="677"/>
      <c r="DZG80" s="677"/>
      <c r="DZH80" s="677"/>
      <c r="DZI80" s="677"/>
      <c r="DZJ80" s="677"/>
      <c r="DZK80" s="677"/>
      <c r="DZL80" s="677"/>
      <c r="DZM80" s="677"/>
      <c r="DZN80" s="677"/>
      <c r="DZO80" s="677"/>
      <c r="DZP80" s="677"/>
      <c r="DZQ80" s="677"/>
      <c r="DZR80" s="677"/>
      <c r="DZS80" s="677"/>
      <c r="DZT80" s="677"/>
      <c r="DZU80" s="677"/>
      <c r="DZV80" s="677"/>
      <c r="DZW80" s="677"/>
      <c r="DZX80" s="677"/>
      <c r="DZY80" s="677"/>
      <c r="DZZ80" s="677"/>
      <c r="EAA80" s="677"/>
      <c r="EAB80" s="677"/>
      <c r="EAC80" s="677"/>
      <c r="EAD80" s="677"/>
      <c r="EAE80" s="677"/>
      <c r="EAF80" s="677"/>
      <c r="EAG80" s="677"/>
      <c r="EAH80" s="677"/>
      <c r="EAI80" s="677"/>
      <c r="EAJ80" s="677"/>
      <c r="EAK80" s="677"/>
      <c r="EAL80" s="677"/>
      <c r="EAM80" s="677"/>
      <c r="EAN80" s="677"/>
      <c r="EAO80" s="677"/>
      <c r="EAP80" s="677"/>
      <c r="EAQ80" s="677"/>
      <c r="EAR80" s="677"/>
      <c r="EAS80" s="677"/>
      <c r="EAT80" s="677"/>
      <c r="EAU80" s="677"/>
      <c r="EAV80" s="677"/>
      <c r="EAW80" s="677"/>
      <c r="EAX80" s="677"/>
      <c r="EAY80" s="677"/>
      <c r="EAZ80" s="677"/>
      <c r="EBA80" s="677"/>
      <c r="EBB80" s="677"/>
      <c r="EBC80" s="677"/>
      <c r="EBD80" s="677"/>
      <c r="EBE80" s="677"/>
      <c r="EBF80" s="677"/>
      <c r="EBG80" s="677"/>
      <c r="EBH80" s="677"/>
      <c r="EBI80" s="677"/>
      <c r="EBJ80" s="677"/>
      <c r="EBK80" s="677"/>
      <c r="EBL80" s="677"/>
      <c r="EBM80" s="677"/>
      <c r="EBN80" s="677"/>
      <c r="EBO80" s="677"/>
      <c r="EBP80" s="677"/>
      <c r="EBQ80" s="677"/>
      <c r="EBR80" s="677"/>
      <c r="EBS80" s="677"/>
      <c r="EBT80" s="677"/>
      <c r="EBU80" s="677"/>
      <c r="EBV80" s="677"/>
      <c r="EBW80" s="677"/>
      <c r="EBX80" s="677"/>
      <c r="EBY80" s="677"/>
      <c r="EBZ80" s="677"/>
      <c r="ECA80" s="677"/>
      <c r="ECB80" s="677"/>
      <c r="ECC80" s="677"/>
      <c r="ECD80" s="677"/>
      <c r="ECE80" s="677"/>
      <c r="ECF80" s="677"/>
      <c r="ECG80" s="677"/>
      <c r="ECH80" s="677"/>
      <c r="ECI80" s="677"/>
      <c r="ECJ80" s="677"/>
      <c r="ECK80" s="677"/>
      <c r="ECL80" s="677"/>
      <c r="ECM80" s="677"/>
      <c r="ECN80" s="677"/>
      <c r="ECO80" s="677"/>
      <c r="ECP80" s="677"/>
      <c r="ECQ80" s="677"/>
      <c r="ECR80" s="677"/>
      <c r="ECS80" s="677"/>
      <c r="ECT80" s="677"/>
      <c r="ECU80" s="677"/>
      <c r="ECV80" s="677"/>
      <c r="ECW80" s="677"/>
      <c r="ECX80" s="677"/>
      <c r="ECY80" s="677"/>
      <c r="ECZ80" s="677"/>
      <c r="EDA80" s="677"/>
      <c r="EDB80" s="677"/>
      <c r="EDC80" s="677"/>
      <c r="EDD80" s="677"/>
      <c r="EDE80" s="677"/>
      <c r="EDF80" s="677"/>
      <c r="EDG80" s="677"/>
      <c r="EDH80" s="677"/>
      <c r="EDI80" s="677"/>
      <c r="EDJ80" s="677"/>
      <c r="EDK80" s="677"/>
      <c r="EDL80" s="677"/>
      <c r="EDM80" s="677"/>
      <c r="EDN80" s="677"/>
      <c r="EDO80" s="677"/>
      <c r="EDP80" s="677"/>
      <c r="EDQ80" s="677"/>
      <c r="EDR80" s="677"/>
      <c r="EDS80" s="677"/>
      <c r="EDT80" s="677"/>
      <c r="EDU80" s="677"/>
      <c r="EDV80" s="677"/>
      <c r="EDW80" s="677"/>
      <c r="EDX80" s="677"/>
      <c r="EDY80" s="677"/>
      <c r="EDZ80" s="677"/>
      <c r="EEA80" s="677"/>
      <c r="EEB80" s="677"/>
      <c r="EEC80" s="677"/>
      <c r="EED80" s="677"/>
      <c r="EEE80" s="677"/>
      <c r="EEF80" s="677"/>
      <c r="EEG80" s="677"/>
      <c r="EEH80" s="677"/>
      <c r="EEI80" s="677"/>
      <c r="EEJ80" s="677"/>
      <c r="EEK80" s="677"/>
      <c r="EEL80" s="677"/>
      <c r="EEM80" s="677"/>
      <c r="EEN80" s="677"/>
      <c r="EEO80" s="677"/>
      <c r="EEP80" s="677"/>
      <c r="EEQ80" s="677"/>
      <c r="EER80" s="677"/>
      <c r="EES80" s="677"/>
      <c r="EET80" s="677"/>
      <c r="EEU80" s="677"/>
      <c r="EEV80" s="677"/>
      <c r="EEW80" s="677"/>
      <c r="EEX80" s="677"/>
      <c r="EEY80" s="677"/>
      <c r="EEZ80" s="677"/>
      <c r="EFA80" s="677"/>
      <c r="EFB80" s="677"/>
      <c r="EFC80" s="677"/>
      <c r="EFD80" s="677"/>
      <c r="EFE80" s="677"/>
      <c r="EFF80" s="677"/>
      <c r="EFG80" s="677"/>
      <c r="EFH80" s="677"/>
      <c r="EFI80" s="677"/>
      <c r="EFJ80" s="677"/>
      <c r="EFK80" s="677"/>
      <c r="EFL80" s="677"/>
      <c r="EFM80" s="677"/>
      <c r="EFN80" s="677"/>
      <c r="EFO80" s="677"/>
      <c r="EFP80" s="677"/>
      <c r="EFQ80" s="677"/>
      <c r="EFR80" s="677"/>
      <c r="EFS80" s="677"/>
      <c r="EFT80" s="677"/>
      <c r="EFU80" s="677"/>
      <c r="EFV80" s="677"/>
      <c r="EFW80" s="677"/>
      <c r="EFX80" s="677"/>
      <c r="EFY80" s="677"/>
      <c r="EFZ80" s="677"/>
      <c r="EGA80" s="677"/>
      <c r="EGB80" s="677"/>
      <c r="EGC80" s="677"/>
      <c r="EGD80" s="677"/>
      <c r="EGE80" s="677"/>
      <c r="EGF80" s="677"/>
      <c r="EGG80" s="677"/>
      <c r="EGH80" s="677"/>
      <c r="EGI80" s="677"/>
      <c r="EGJ80" s="677"/>
      <c r="EGK80" s="677"/>
      <c r="EGL80" s="677"/>
      <c r="EGM80" s="677"/>
      <c r="EGN80" s="677"/>
      <c r="EGO80" s="677"/>
      <c r="EGP80" s="677"/>
      <c r="EGQ80" s="677"/>
      <c r="EGR80" s="677"/>
      <c r="EGS80" s="677"/>
      <c r="EGT80" s="677"/>
      <c r="EGU80" s="677"/>
      <c r="EGV80" s="677"/>
      <c r="EGW80" s="677"/>
      <c r="EGX80" s="677"/>
      <c r="EGY80" s="677"/>
      <c r="EGZ80" s="677"/>
      <c r="EHA80" s="677"/>
      <c r="EHB80" s="677"/>
      <c r="EHC80" s="677"/>
      <c r="EHD80" s="677"/>
      <c r="EHE80" s="677"/>
      <c r="EHF80" s="677"/>
      <c r="EHG80" s="677"/>
      <c r="EHH80" s="677"/>
      <c r="EHI80" s="677"/>
      <c r="EHJ80" s="677"/>
      <c r="EHK80" s="677"/>
      <c r="EHL80" s="677"/>
      <c r="EHM80" s="677"/>
      <c r="EHN80" s="677"/>
      <c r="EHO80" s="677"/>
      <c r="EHP80" s="677"/>
      <c r="EHQ80" s="677"/>
      <c r="EHR80" s="677"/>
      <c r="EHS80" s="677"/>
      <c r="EHT80" s="677"/>
      <c r="EHU80" s="677"/>
      <c r="EHV80" s="677"/>
      <c r="EHW80" s="677"/>
      <c r="EHX80" s="677"/>
      <c r="EHY80" s="677"/>
      <c r="EHZ80" s="677"/>
      <c r="EIA80" s="677"/>
      <c r="EIB80" s="677"/>
      <c r="EIC80" s="677"/>
      <c r="EID80" s="677"/>
      <c r="EIE80" s="677"/>
      <c r="EIF80" s="677"/>
      <c r="EIG80" s="677"/>
      <c r="EIH80" s="677"/>
      <c r="EII80" s="677"/>
      <c r="EIJ80" s="677"/>
      <c r="EIK80" s="677"/>
      <c r="EIL80" s="677"/>
      <c r="EIM80" s="677"/>
      <c r="EIN80" s="677"/>
      <c r="EIO80" s="677"/>
      <c r="EIP80" s="677"/>
      <c r="EIQ80" s="677"/>
      <c r="EIR80" s="677"/>
      <c r="EIS80" s="677"/>
      <c r="EIT80" s="677"/>
      <c r="EIU80" s="677"/>
      <c r="EIV80" s="677"/>
      <c r="EIW80" s="677"/>
      <c r="EIX80" s="677"/>
      <c r="EIY80" s="677"/>
      <c r="EIZ80" s="677"/>
      <c r="EJA80" s="677"/>
      <c r="EJB80" s="677"/>
      <c r="EJC80" s="677"/>
      <c r="EJD80" s="677"/>
      <c r="EJE80" s="677"/>
      <c r="EJF80" s="677"/>
      <c r="EJG80" s="677"/>
      <c r="EJH80" s="677"/>
      <c r="EJI80" s="677"/>
      <c r="EJJ80" s="677"/>
      <c r="EJK80" s="677"/>
      <c r="EJL80" s="677"/>
      <c r="EJM80" s="677"/>
      <c r="EJN80" s="677"/>
      <c r="EJO80" s="677"/>
      <c r="EJP80" s="677"/>
      <c r="EJQ80" s="677"/>
      <c r="EJR80" s="677"/>
      <c r="EJS80" s="677"/>
      <c r="EJT80" s="677"/>
      <c r="EJU80" s="677"/>
      <c r="EJV80" s="677"/>
      <c r="EJW80" s="677"/>
      <c r="EJX80" s="677"/>
      <c r="EJY80" s="677"/>
      <c r="EJZ80" s="677"/>
      <c r="EKA80" s="677"/>
      <c r="EKB80" s="677"/>
      <c r="EKC80" s="677"/>
      <c r="EKD80" s="677"/>
      <c r="EKE80" s="677"/>
      <c r="EKF80" s="677"/>
      <c r="EKG80" s="677"/>
      <c r="EKH80" s="677"/>
      <c r="EKI80" s="677"/>
      <c r="EKJ80" s="677"/>
      <c r="EKK80" s="677"/>
      <c r="EKL80" s="677"/>
      <c r="EKM80" s="677"/>
      <c r="EKN80" s="677"/>
      <c r="EKO80" s="677"/>
      <c r="EKP80" s="677"/>
      <c r="EKQ80" s="677"/>
      <c r="EKR80" s="677"/>
      <c r="EKS80" s="677"/>
      <c r="EKT80" s="677"/>
      <c r="EKU80" s="677"/>
      <c r="EKV80" s="677"/>
      <c r="EKW80" s="677"/>
      <c r="EKX80" s="677"/>
      <c r="EKY80" s="677"/>
      <c r="EKZ80" s="677"/>
      <c r="ELA80" s="677"/>
      <c r="ELB80" s="677"/>
      <c r="ELC80" s="677"/>
      <c r="ELD80" s="677"/>
      <c r="ELE80" s="677"/>
      <c r="ELF80" s="677"/>
      <c r="ELG80" s="677"/>
      <c r="ELH80" s="677"/>
      <c r="ELI80" s="677"/>
      <c r="ELJ80" s="677"/>
      <c r="ELK80" s="677"/>
      <c r="ELL80" s="677"/>
      <c r="ELM80" s="677"/>
      <c r="ELN80" s="677"/>
      <c r="ELO80" s="677"/>
      <c r="ELP80" s="677"/>
      <c r="ELQ80" s="677"/>
      <c r="ELR80" s="677"/>
      <c r="ELS80" s="677"/>
      <c r="ELT80" s="677"/>
      <c r="ELU80" s="677"/>
      <c r="ELV80" s="677"/>
      <c r="ELW80" s="677"/>
      <c r="ELX80" s="677"/>
      <c r="ELY80" s="677"/>
      <c r="ELZ80" s="677"/>
      <c r="EMA80" s="677"/>
      <c r="EMB80" s="677"/>
      <c r="EMC80" s="677"/>
      <c r="EMD80" s="677"/>
      <c r="EME80" s="677"/>
      <c r="EMF80" s="677"/>
      <c r="EMG80" s="677"/>
      <c r="EMH80" s="677"/>
      <c r="EMI80" s="677"/>
      <c r="EMJ80" s="677"/>
      <c r="EMK80" s="677"/>
      <c r="EML80" s="677"/>
      <c r="EMM80" s="677"/>
      <c r="EMN80" s="677"/>
      <c r="EMO80" s="677"/>
      <c r="EMP80" s="677"/>
      <c r="EMQ80" s="677"/>
      <c r="EMR80" s="677"/>
      <c r="EMS80" s="677"/>
      <c r="EMT80" s="677"/>
      <c r="EMU80" s="677"/>
      <c r="EMV80" s="677"/>
      <c r="EMW80" s="677"/>
      <c r="EMX80" s="677"/>
      <c r="EMY80" s="677"/>
      <c r="EMZ80" s="677"/>
      <c r="ENA80" s="677"/>
      <c r="ENB80" s="677"/>
      <c r="ENC80" s="677"/>
      <c r="END80" s="677"/>
      <c r="ENE80" s="677"/>
      <c r="ENF80" s="677"/>
      <c r="ENG80" s="677"/>
      <c r="ENH80" s="677"/>
      <c r="ENI80" s="677"/>
      <c r="ENJ80" s="677"/>
      <c r="ENK80" s="677"/>
      <c r="ENL80" s="677"/>
      <c r="ENM80" s="677"/>
      <c r="ENN80" s="677"/>
      <c r="ENO80" s="677"/>
      <c r="ENP80" s="677"/>
      <c r="ENQ80" s="677"/>
      <c r="ENR80" s="677"/>
      <c r="ENS80" s="677"/>
      <c r="ENT80" s="677"/>
      <c r="ENU80" s="677"/>
      <c r="ENV80" s="677"/>
      <c r="ENW80" s="677"/>
      <c r="ENX80" s="677"/>
      <c r="ENY80" s="677"/>
      <c r="ENZ80" s="677"/>
      <c r="EOA80" s="677"/>
      <c r="EOB80" s="677"/>
      <c r="EOC80" s="677"/>
      <c r="EOD80" s="677"/>
      <c r="EOE80" s="677"/>
      <c r="EOF80" s="677"/>
      <c r="EOG80" s="677"/>
      <c r="EOH80" s="677"/>
      <c r="EOI80" s="677"/>
      <c r="EOJ80" s="677"/>
      <c r="EOK80" s="677"/>
      <c r="EOL80" s="677"/>
      <c r="EOM80" s="677"/>
      <c r="EON80" s="677"/>
      <c r="EOO80" s="677"/>
      <c r="EOP80" s="677"/>
      <c r="EOQ80" s="677"/>
      <c r="EOR80" s="677"/>
      <c r="EOS80" s="677"/>
      <c r="EOT80" s="677"/>
      <c r="EOU80" s="677"/>
      <c r="EOV80" s="677"/>
      <c r="EOW80" s="677"/>
      <c r="EOX80" s="677"/>
      <c r="EOY80" s="677"/>
      <c r="EOZ80" s="677"/>
      <c r="EPA80" s="677"/>
      <c r="EPB80" s="677"/>
      <c r="EPC80" s="677"/>
      <c r="EPD80" s="677"/>
      <c r="EPE80" s="677"/>
      <c r="EPF80" s="677"/>
      <c r="EPG80" s="677"/>
      <c r="EPH80" s="677"/>
      <c r="EPI80" s="677"/>
      <c r="EPJ80" s="677"/>
      <c r="EPK80" s="677"/>
      <c r="EPL80" s="677"/>
      <c r="EPM80" s="677"/>
      <c r="EPN80" s="677"/>
      <c r="EPO80" s="677"/>
      <c r="EPP80" s="677"/>
      <c r="EPQ80" s="677"/>
      <c r="EPR80" s="677"/>
      <c r="EPS80" s="677"/>
      <c r="EPT80" s="677"/>
      <c r="EPU80" s="677"/>
      <c r="EPV80" s="677"/>
      <c r="EPW80" s="677"/>
      <c r="EPX80" s="677"/>
      <c r="EPY80" s="677"/>
      <c r="EPZ80" s="677"/>
      <c r="EQA80" s="677"/>
      <c r="EQB80" s="677"/>
      <c r="EQC80" s="677"/>
      <c r="EQD80" s="677"/>
      <c r="EQE80" s="677"/>
      <c r="EQF80" s="677"/>
      <c r="EQG80" s="677"/>
      <c r="EQH80" s="677"/>
      <c r="EQI80" s="677"/>
      <c r="EQJ80" s="677"/>
      <c r="EQK80" s="677"/>
      <c r="EQL80" s="677"/>
      <c r="EQM80" s="677"/>
      <c r="EQN80" s="677"/>
      <c r="EQO80" s="677"/>
      <c r="EQP80" s="677"/>
      <c r="EQQ80" s="677"/>
      <c r="EQR80" s="677"/>
      <c r="EQS80" s="677"/>
      <c r="EQT80" s="677"/>
      <c r="EQU80" s="677"/>
      <c r="EQV80" s="677"/>
      <c r="EQW80" s="677"/>
      <c r="EQX80" s="677"/>
      <c r="EQY80" s="677"/>
      <c r="EQZ80" s="677"/>
      <c r="ERA80" s="677"/>
      <c r="ERB80" s="677"/>
      <c r="ERC80" s="677"/>
      <c r="ERD80" s="677"/>
      <c r="ERE80" s="677"/>
      <c r="ERF80" s="677"/>
      <c r="ERG80" s="677"/>
      <c r="ERH80" s="677"/>
      <c r="ERI80" s="677"/>
      <c r="ERJ80" s="677"/>
      <c r="ERK80" s="677"/>
      <c r="ERL80" s="677"/>
      <c r="ERM80" s="677"/>
      <c r="ERN80" s="677"/>
      <c r="ERO80" s="677"/>
      <c r="ERP80" s="677"/>
      <c r="ERQ80" s="677"/>
      <c r="ERR80" s="677"/>
      <c r="ERS80" s="677"/>
      <c r="ERT80" s="677"/>
      <c r="ERU80" s="677"/>
      <c r="ERV80" s="677"/>
      <c r="ERW80" s="677"/>
      <c r="ERX80" s="677"/>
      <c r="ERY80" s="677"/>
      <c r="ERZ80" s="677"/>
      <c r="ESA80" s="677"/>
      <c r="ESB80" s="677"/>
      <c r="ESC80" s="677"/>
      <c r="ESD80" s="677"/>
      <c r="ESE80" s="677"/>
      <c r="ESF80" s="677"/>
      <c r="ESG80" s="677"/>
      <c r="ESH80" s="677"/>
      <c r="ESI80" s="677"/>
      <c r="ESJ80" s="677"/>
      <c r="ESK80" s="677"/>
      <c r="ESL80" s="677"/>
      <c r="ESM80" s="677"/>
      <c r="ESN80" s="677"/>
      <c r="ESO80" s="677"/>
      <c r="ESP80" s="677"/>
      <c r="ESQ80" s="677"/>
      <c r="ESR80" s="677"/>
      <c r="ESS80" s="677"/>
      <c r="EST80" s="677"/>
      <c r="ESU80" s="677"/>
      <c r="ESV80" s="677"/>
      <c r="ESW80" s="677"/>
      <c r="ESX80" s="677"/>
      <c r="ESY80" s="677"/>
      <c r="ESZ80" s="677"/>
      <c r="ETA80" s="677"/>
      <c r="ETB80" s="677"/>
      <c r="ETC80" s="677"/>
      <c r="ETD80" s="677"/>
      <c r="ETE80" s="677"/>
      <c r="ETF80" s="677"/>
      <c r="ETG80" s="677"/>
      <c r="ETH80" s="677"/>
      <c r="ETI80" s="677"/>
      <c r="ETJ80" s="677"/>
      <c r="ETK80" s="677"/>
      <c r="ETL80" s="677"/>
      <c r="ETM80" s="677"/>
      <c r="ETN80" s="677"/>
      <c r="ETO80" s="677"/>
      <c r="ETP80" s="677"/>
      <c r="ETQ80" s="677"/>
      <c r="ETR80" s="677"/>
      <c r="ETS80" s="677"/>
      <c r="ETT80" s="677"/>
      <c r="ETU80" s="677"/>
      <c r="ETV80" s="677"/>
      <c r="ETW80" s="677"/>
      <c r="ETX80" s="677"/>
      <c r="ETY80" s="677"/>
      <c r="ETZ80" s="677"/>
      <c r="EUA80" s="677"/>
      <c r="EUB80" s="677"/>
      <c r="EUC80" s="677"/>
      <c r="EUD80" s="677"/>
      <c r="EUE80" s="677"/>
      <c r="EUF80" s="677"/>
      <c r="EUG80" s="677"/>
      <c r="EUH80" s="677"/>
      <c r="EUI80" s="677"/>
      <c r="EUJ80" s="677"/>
      <c r="EUK80" s="677"/>
      <c r="EUL80" s="677"/>
      <c r="EUM80" s="677"/>
      <c r="EUN80" s="677"/>
      <c r="EUO80" s="677"/>
      <c r="EUP80" s="677"/>
      <c r="EUQ80" s="677"/>
      <c r="EUR80" s="677"/>
      <c r="EUS80" s="677"/>
      <c r="EUT80" s="677"/>
      <c r="EUU80" s="677"/>
      <c r="EUV80" s="677"/>
      <c r="EUW80" s="677"/>
      <c r="EUX80" s="677"/>
      <c r="EUY80" s="677"/>
      <c r="EUZ80" s="677"/>
      <c r="EVA80" s="677"/>
      <c r="EVB80" s="677"/>
      <c r="EVC80" s="677"/>
      <c r="EVD80" s="677"/>
      <c r="EVE80" s="677"/>
      <c r="EVF80" s="677"/>
      <c r="EVG80" s="677"/>
      <c r="EVH80" s="677"/>
      <c r="EVI80" s="677"/>
      <c r="EVJ80" s="677"/>
      <c r="EVK80" s="677"/>
      <c r="EVL80" s="677"/>
      <c r="EVM80" s="677"/>
      <c r="EVN80" s="677"/>
      <c r="EVO80" s="677"/>
      <c r="EVP80" s="677"/>
      <c r="EVQ80" s="677"/>
      <c r="EVR80" s="677"/>
      <c r="EVS80" s="677"/>
      <c r="EVT80" s="677"/>
      <c r="EVU80" s="677"/>
      <c r="EVV80" s="677"/>
      <c r="EVW80" s="677"/>
      <c r="EVX80" s="677"/>
      <c r="EVY80" s="677"/>
      <c r="EVZ80" s="677"/>
      <c r="EWA80" s="677"/>
      <c r="EWB80" s="677"/>
      <c r="EWC80" s="677"/>
      <c r="EWD80" s="677"/>
      <c r="EWE80" s="677"/>
      <c r="EWF80" s="677"/>
      <c r="EWG80" s="677"/>
      <c r="EWH80" s="677"/>
      <c r="EWI80" s="677"/>
      <c r="EWJ80" s="677"/>
      <c r="EWK80" s="677"/>
      <c r="EWL80" s="677"/>
      <c r="EWM80" s="677"/>
      <c r="EWN80" s="677"/>
      <c r="EWO80" s="677"/>
      <c r="EWP80" s="677"/>
      <c r="EWQ80" s="677"/>
      <c r="EWR80" s="677"/>
      <c r="EWS80" s="677"/>
      <c r="EWT80" s="677"/>
      <c r="EWU80" s="677"/>
      <c r="EWV80" s="677"/>
      <c r="EWW80" s="677"/>
      <c r="EWX80" s="677"/>
      <c r="EWY80" s="677"/>
      <c r="EWZ80" s="677"/>
      <c r="EXA80" s="677"/>
      <c r="EXB80" s="677"/>
      <c r="EXC80" s="677"/>
      <c r="EXD80" s="677"/>
      <c r="EXE80" s="677"/>
      <c r="EXF80" s="677"/>
      <c r="EXG80" s="677"/>
      <c r="EXH80" s="677"/>
      <c r="EXI80" s="677"/>
      <c r="EXJ80" s="677"/>
      <c r="EXK80" s="677"/>
      <c r="EXL80" s="677"/>
      <c r="EXM80" s="677"/>
      <c r="EXN80" s="677"/>
      <c r="EXO80" s="677"/>
      <c r="EXP80" s="677"/>
      <c r="EXQ80" s="677"/>
      <c r="EXR80" s="677"/>
      <c r="EXS80" s="677"/>
      <c r="EXT80" s="677"/>
      <c r="EXU80" s="677"/>
      <c r="EXV80" s="677"/>
      <c r="EXW80" s="677"/>
      <c r="EXX80" s="677"/>
      <c r="EXY80" s="677"/>
      <c r="EXZ80" s="677"/>
      <c r="EYA80" s="677"/>
      <c r="EYB80" s="677"/>
      <c r="EYC80" s="677"/>
      <c r="EYD80" s="677"/>
      <c r="EYE80" s="677"/>
      <c r="EYF80" s="677"/>
      <c r="EYG80" s="677"/>
      <c r="EYH80" s="677"/>
      <c r="EYI80" s="677"/>
      <c r="EYJ80" s="677"/>
      <c r="EYK80" s="677"/>
      <c r="EYL80" s="677"/>
      <c r="EYM80" s="677"/>
      <c r="EYN80" s="677"/>
      <c r="EYO80" s="677"/>
      <c r="EYP80" s="677"/>
      <c r="EYQ80" s="677"/>
      <c r="EYR80" s="677"/>
      <c r="EYS80" s="677"/>
      <c r="EYT80" s="677"/>
      <c r="EYU80" s="677"/>
      <c r="EYV80" s="677"/>
      <c r="EYW80" s="677"/>
      <c r="EYX80" s="677"/>
      <c r="EYY80" s="677"/>
      <c r="EYZ80" s="677"/>
      <c r="EZA80" s="677"/>
      <c r="EZB80" s="677"/>
      <c r="EZC80" s="677"/>
      <c r="EZD80" s="677"/>
      <c r="EZE80" s="677"/>
      <c r="EZF80" s="677"/>
      <c r="EZG80" s="677"/>
      <c r="EZH80" s="677"/>
      <c r="EZI80" s="677"/>
      <c r="EZJ80" s="677"/>
      <c r="EZK80" s="677"/>
      <c r="EZL80" s="677"/>
      <c r="EZM80" s="677"/>
      <c r="EZN80" s="677"/>
      <c r="EZO80" s="677"/>
      <c r="EZP80" s="677"/>
      <c r="EZQ80" s="677"/>
      <c r="EZR80" s="677"/>
      <c r="EZS80" s="677"/>
      <c r="EZT80" s="677"/>
      <c r="EZU80" s="677"/>
      <c r="EZV80" s="677"/>
      <c r="EZW80" s="677"/>
      <c r="EZX80" s="677"/>
      <c r="EZY80" s="677"/>
      <c r="EZZ80" s="677"/>
      <c r="FAA80" s="677"/>
      <c r="FAB80" s="677"/>
      <c r="FAC80" s="677"/>
      <c r="FAD80" s="677"/>
      <c r="FAE80" s="677"/>
      <c r="FAF80" s="677"/>
      <c r="FAG80" s="677"/>
      <c r="FAH80" s="677"/>
      <c r="FAI80" s="677"/>
      <c r="FAJ80" s="677"/>
      <c r="FAK80" s="677"/>
      <c r="FAL80" s="677"/>
      <c r="FAM80" s="677"/>
      <c r="FAN80" s="677"/>
      <c r="FAO80" s="677"/>
      <c r="FAP80" s="677"/>
      <c r="FAQ80" s="677"/>
      <c r="FAR80" s="677"/>
      <c r="FAS80" s="677"/>
      <c r="FAT80" s="677"/>
      <c r="FAU80" s="677"/>
      <c r="FAV80" s="677"/>
      <c r="FAW80" s="677"/>
      <c r="FAX80" s="677"/>
      <c r="FAY80" s="677"/>
      <c r="FAZ80" s="677"/>
      <c r="FBA80" s="677"/>
      <c r="FBB80" s="677"/>
      <c r="FBC80" s="677"/>
      <c r="FBD80" s="677"/>
      <c r="FBE80" s="677"/>
      <c r="FBF80" s="677"/>
      <c r="FBG80" s="677"/>
      <c r="FBH80" s="677"/>
      <c r="FBI80" s="677"/>
      <c r="FBJ80" s="677"/>
      <c r="FBK80" s="677"/>
      <c r="FBL80" s="677"/>
      <c r="FBM80" s="677"/>
      <c r="FBN80" s="677"/>
      <c r="FBO80" s="677"/>
      <c r="FBP80" s="677"/>
      <c r="FBQ80" s="677"/>
      <c r="FBR80" s="677"/>
      <c r="FBS80" s="677"/>
      <c r="FBT80" s="677"/>
      <c r="FBU80" s="677"/>
      <c r="FBV80" s="677"/>
      <c r="FBW80" s="677"/>
      <c r="FBX80" s="677"/>
      <c r="FBY80" s="677"/>
      <c r="FBZ80" s="677"/>
      <c r="FCA80" s="677"/>
      <c r="FCB80" s="677"/>
      <c r="FCC80" s="677"/>
      <c r="FCD80" s="677"/>
      <c r="FCE80" s="677"/>
      <c r="FCF80" s="677"/>
      <c r="FCG80" s="677"/>
      <c r="FCH80" s="677"/>
      <c r="FCI80" s="677"/>
      <c r="FCJ80" s="677"/>
      <c r="FCK80" s="677"/>
      <c r="FCL80" s="677"/>
      <c r="FCM80" s="677"/>
      <c r="FCN80" s="677"/>
      <c r="FCO80" s="677"/>
      <c r="FCP80" s="677"/>
      <c r="FCQ80" s="677"/>
      <c r="FCR80" s="677"/>
      <c r="FCS80" s="677"/>
      <c r="FCT80" s="677"/>
      <c r="FCU80" s="677"/>
      <c r="FCV80" s="677"/>
      <c r="FCW80" s="677"/>
      <c r="FCX80" s="677"/>
      <c r="FCY80" s="677"/>
      <c r="FCZ80" s="677"/>
      <c r="FDA80" s="677"/>
      <c r="FDB80" s="677"/>
      <c r="FDC80" s="677"/>
      <c r="FDD80" s="677"/>
      <c r="FDE80" s="677"/>
      <c r="FDF80" s="677"/>
      <c r="FDG80" s="677"/>
      <c r="FDH80" s="677"/>
      <c r="FDI80" s="677"/>
      <c r="FDJ80" s="677"/>
      <c r="FDK80" s="677"/>
      <c r="FDL80" s="677"/>
      <c r="FDM80" s="677"/>
      <c r="FDN80" s="677"/>
      <c r="FDO80" s="677"/>
      <c r="FDP80" s="677"/>
      <c r="FDQ80" s="677"/>
      <c r="FDR80" s="677"/>
      <c r="FDS80" s="677"/>
      <c r="FDT80" s="677"/>
      <c r="FDU80" s="677"/>
      <c r="FDV80" s="677"/>
      <c r="FDW80" s="677"/>
      <c r="FDX80" s="677"/>
      <c r="FDY80" s="677"/>
      <c r="FDZ80" s="677"/>
      <c r="FEA80" s="677"/>
      <c r="FEB80" s="677"/>
      <c r="FEC80" s="677"/>
      <c r="FED80" s="677"/>
      <c r="FEE80" s="677"/>
      <c r="FEF80" s="677"/>
      <c r="FEG80" s="677"/>
      <c r="FEH80" s="677"/>
      <c r="FEI80" s="677"/>
      <c r="FEJ80" s="677"/>
      <c r="FEK80" s="677"/>
      <c r="FEL80" s="677"/>
      <c r="FEM80" s="677"/>
      <c r="FEN80" s="677"/>
      <c r="FEO80" s="677"/>
      <c r="FEP80" s="677"/>
      <c r="FEQ80" s="677"/>
      <c r="FER80" s="677"/>
      <c r="FES80" s="677"/>
      <c r="FET80" s="677"/>
      <c r="FEU80" s="677"/>
      <c r="FEV80" s="677"/>
      <c r="FEW80" s="677"/>
      <c r="FEX80" s="677"/>
      <c r="FEY80" s="677"/>
      <c r="FEZ80" s="677"/>
      <c r="FFA80" s="677"/>
      <c r="FFB80" s="677"/>
      <c r="FFC80" s="677"/>
      <c r="FFD80" s="677"/>
      <c r="FFE80" s="677"/>
      <c r="FFF80" s="677"/>
      <c r="FFG80" s="677"/>
      <c r="FFH80" s="677"/>
      <c r="FFI80" s="677"/>
      <c r="FFJ80" s="677"/>
      <c r="FFK80" s="677"/>
      <c r="FFL80" s="677"/>
      <c r="FFM80" s="677"/>
      <c r="FFN80" s="677"/>
      <c r="FFO80" s="677"/>
      <c r="FFP80" s="677"/>
      <c r="FFQ80" s="677"/>
      <c r="FFR80" s="677"/>
      <c r="FFS80" s="677"/>
      <c r="FFT80" s="677"/>
      <c r="FFU80" s="677"/>
      <c r="FFV80" s="677"/>
      <c r="FFW80" s="677"/>
      <c r="FFX80" s="677"/>
      <c r="FFY80" s="677"/>
      <c r="FFZ80" s="677"/>
      <c r="FGA80" s="677"/>
      <c r="FGB80" s="677"/>
      <c r="FGC80" s="677"/>
      <c r="FGD80" s="677"/>
      <c r="FGE80" s="677"/>
      <c r="FGF80" s="677"/>
      <c r="FGG80" s="677"/>
      <c r="FGH80" s="677"/>
      <c r="FGI80" s="677"/>
      <c r="FGJ80" s="677"/>
      <c r="FGK80" s="677"/>
      <c r="FGL80" s="677"/>
      <c r="FGM80" s="677"/>
      <c r="FGN80" s="677"/>
      <c r="FGO80" s="677"/>
      <c r="FGP80" s="677"/>
      <c r="FGQ80" s="677"/>
      <c r="FGR80" s="677"/>
      <c r="FGS80" s="677"/>
      <c r="FGT80" s="677"/>
      <c r="FGU80" s="677"/>
      <c r="FGV80" s="677"/>
      <c r="FGW80" s="677"/>
      <c r="FGX80" s="677"/>
      <c r="FGY80" s="677"/>
      <c r="FGZ80" s="677"/>
      <c r="FHA80" s="677"/>
      <c r="FHB80" s="677"/>
      <c r="FHC80" s="677"/>
      <c r="FHD80" s="677"/>
      <c r="FHE80" s="677"/>
      <c r="FHF80" s="677"/>
      <c r="FHG80" s="677"/>
      <c r="FHH80" s="677"/>
      <c r="FHI80" s="677"/>
      <c r="FHJ80" s="677"/>
      <c r="FHK80" s="677"/>
      <c r="FHL80" s="677"/>
      <c r="FHM80" s="677"/>
      <c r="FHN80" s="677"/>
      <c r="FHO80" s="677"/>
      <c r="FHP80" s="677"/>
      <c r="FHQ80" s="677"/>
      <c r="FHR80" s="677"/>
      <c r="FHS80" s="677"/>
      <c r="FHT80" s="677"/>
      <c r="FHU80" s="677"/>
      <c r="FHV80" s="677"/>
      <c r="FHW80" s="677"/>
      <c r="FHX80" s="677"/>
      <c r="FHY80" s="677"/>
      <c r="FHZ80" s="677"/>
      <c r="FIA80" s="677"/>
      <c r="FIB80" s="677"/>
      <c r="FIC80" s="677"/>
      <c r="FID80" s="677"/>
      <c r="FIE80" s="677"/>
      <c r="FIF80" s="677"/>
      <c r="FIG80" s="677"/>
      <c r="FIH80" s="677"/>
      <c r="FII80" s="677"/>
      <c r="FIJ80" s="677"/>
      <c r="FIK80" s="677"/>
      <c r="FIL80" s="677"/>
      <c r="FIM80" s="677"/>
      <c r="FIN80" s="677"/>
      <c r="FIO80" s="677"/>
      <c r="FIP80" s="677"/>
      <c r="FIQ80" s="677"/>
      <c r="FIR80" s="677"/>
      <c r="FIS80" s="677"/>
      <c r="FIT80" s="677"/>
      <c r="FIU80" s="677"/>
      <c r="FIV80" s="677"/>
      <c r="FIW80" s="677"/>
      <c r="FIX80" s="677"/>
      <c r="FIY80" s="677"/>
      <c r="FIZ80" s="677"/>
      <c r="FJA80" s="677"/>
      <c r="FJB80" s="677"/>
      <c r="FJC80" s="677"/>
      <c r="FJD80" s="677"/>
      <c r="FJE80" s="677"/>
      <c r="FJF80" s="677"/>
      <c r="FJG80" s="677"/>
      <c r="FJH80" s="677"/>
      <c r="FJI80" s="677"/>
      <c r="FJJ80" s="677"/>
      <c r="FJK80" s="677"/>
      <c r="FJL80" s="677"/>
      <c r="FJM80" s="677"/>
      <c r="FJN80" s="677"/>
      <c r="FJO80" s="677"/>
      <c r="FJP80" s="677"/>
      <c r="FJQ80" s="677"/>
      <c r="FJR80" s="677"/>
      <c r="FJS80" s="677"/>
      <c r="FJT80" s="677"/>
      <c r="FJU80" s="677"/>
      <c r="FJV80" s="677"/>
      <c r="FJW80" s="677"/>
      <c r="FJX80" s="677"/>
      <c r="FJY80" s="677"/>
      <c r="FJZ80" s="677"/>
      <c r="FKA80" s="677"/>
      <c r="FKB80" s="677"/>
      <c r="FKC80" s="677"/>
      <c r="FKD80" s="677"/>
      <c r="FKE80" s="677"/>
      <c r="FKF80" s="677"/>
      <c r="FKG80" s="677"/>
      <c r="FKH80" s="677"/>
      <c r="FKI80" s="677"/>
      <c r="FKJ80" s="677"/>
      <c r="FKK80" s="677"/>
      <c r="FKL80" s="677"/>
      <c r="FKM80" s="677"/>
      <c r="FKN80" s="677"/>
      <c r="FKO80" s="677"/>
      <c r="FKP80" s="677"/>
      <c r="FKQ80" s="677"/>
      <c r="FKR80" s="677"/>
      <c r="FKS80" s="677"/>
      <c r="FKT80" s="677"/>
      <c r="FKU80" s="677"/>
      <c r="FKV80" s="677"/>
      <c r="FKW80" s="677"/>
      <c r="FKX80" s="677"/>
      <c r="FKY80" s="677"/>
      <c r="FKZ80" s="677"/>
      <c r="FLA80" s="677"/>
      <c r="FLB80" s="677"/>
      <c r="FLC80" s="677"/>
      <c r="FLD80" s="677"/>
      <c r="FLE80" s="677"/>
      <c r="FLF80" s="677"/>
      <c r="FLG80" s="677"/>
      <c r="FLH80" s="677"/>
      <c r="FLI80" s="677"/>
      <c r="FLJ80" s="677"/>
      <c r="FLK80" s="677"/>
      <c r="FLL80" s="677"/>
      <c r="FLM80" s="677"/>
      <c r="FLN80" s="677"/>
      <c r="FLO80" s="677"/>
      <c r="FLP80" s="677"/>
      <c r="FLQ80" s="677"/>
      <c r="FLR80" s="677"/>
      <c r="FLS80" s="677"/>
      <c r="FLT80" s="677"/>
      <c r="FLU80" s="677"/>
      <c r="FLV80" s="677"/>
      <c r="FLW80" s="677"/>
      <c r="FLX80" s="677"/>
      <c r="FLY80" s="677"/>
      <c r="FLZ80" s="677"/>
      <c r="FMA80" s="677"/>
      <c r="FMB80" s="677"/>
      <c r="FMC80" s="677"/>
      <c r="FMD80" s="677"/>
      <c r="FME80" s="677"/>
      <c r="FMF80" s="677"/>
      <c r="FMG80" s="677"/>
      <c r="FMH80" s="677"/>
      <c r="FMI80" s="677"/>
      <c r="FMJ80" s="677"/>
      <c r="FMK80" s="677"/>
      <c r="FML80" s="677"/>
      <c r="FMM80" s="677"/>
      <c r="FMN80" s="677"/>
      <c r="FMO80" s="677"/>
      <c r="FMP80" s="677"/>
      <c r="FMQ80" s="677"/>
      <c r="FMR80" s="677"/>
      <c r="FMS80" s="677"/>
      <c r="FMT80" s="677"/>
      <c r="FMU80" s="677"/>
      <c r="FMV80" s="677"/>
      <c r="FMW80" s="677"/>
      <c r="FMX80" s="677"/>
      <c r="FMY80" s="677"/>
      <c r="FMZ80" s="677"/>
      <c r="FNA80" s="677"/>
      <c r="FNB80" s="677"/>
      <c r="FNC80" s="677"/>
      <c r="FND80" s="677"/>
      <c r="FNE80" s="677"/>
      <c r="FNF80" s="677"/>
      <c r="FNG80" s="677"/>
      <c r="FNH80" s="677"/>
      <c r="FNI80" s="677"/>
      <c r="FNJ80" s="677"/>
      <c r="FNK80" s="677"/>
      <c r="FNL80" s="677"/>
      <c r="FNM80" s="677"/>
      <c r="FNN80" s="677"/>
      <c r="FNO80" s="677"/>
      <c r="FNP80" s="677"/>
      <c r="FNQ80" s="677"/>
      <c r="FNR80" s="677"/>
      <c r="FNS80" s="677"/>
      <c r="FNT80" s="677"/>
      <c r="FNU80" s="677"/>
      <c r="FNV80" s="677"/>
      <c r="FNW80" s="677"/>
      <c r="FNX80" s="677"/>
      <c r="FNY80" s="677"/>
      <c r="FNZ80" s="677"/>
      <c r="FOA80" s="677"/>
      <c r="FOB80" s="677"/>
      <c r="FOC80" s="677"/>
      <c r="FOD80" s="677"/>
      <c r="FOE80" s="677"/>
      <c r="FOF80" s="677"/>
      <c r="FOG80" s="677"/>
      <c r="FOH80" s="677"/>
      <c r="FOI80" s="677"/>
      <c r="FOJ80" s="677"/>
      <c r="FOK80" s="677"/>
      <c r="FOL80" s="677"/>
      <c r="FOM80" s="677"/>
      <c r="FON80" s="677"/>
      <c r="FOO80" s="677"/>
      <c r="FOP80" s="677"/>
      <c r="FOQ80" s="677"/>
      <c r="FOR80" s="677"/>
      <c r="FOS80" s="677"/>
      <c r="FOT80" s="677"/>
      <c r="FOU80" s="677"/>
      <c r="FOV80" s="677"/>
      <c r="FOW80" s="677"/>
      <c r="FOX80" s="677"/>
      <c r="FOY80" s="677"/>
      <c r="FOZ80" s="677"/>
      <c r="FPA80" s="677"/>
      <c r="FPB80" s="677"/>
      <c r="FPC80" s="677"/>
      <c r="FPD80" s="677"/>
      <c r="FPE80" s="677"/>
      <c r="FPF80" s="677"/>
      <c r="FPG80" s="677"/>
      <c r="FPH80" s="677"/>
      <c r="FPI80" s="677"/>
      <c r="FPJ80" s="677"/>
      <c r="FPK80" s="677"/>
      <c r="FPL80" s="677"/>
      <c r="FPM80" s="677"/>
      <c r="FPN80" s="677"/>
      <c r="FPO80" s="677"/>
      <c r="FPP80" s="677"/>
      <c r="FPQ80" s="677"/>
      <c r="FPR80" s="677"/>
      <c r="FPS80" s="677"/>
      <c r="FPT80" s="677"/>
      <c r="FPU80" s="677"/>
      <c r="FPV80" s="677"/>
      <c r="FPW80" s="677"/>
      <c r="FPX80" s="677"/>
      <c r="FPY80" s="677"/>
      <c r="FPZ80" s="677"/>
      <c r="FQA80" s="677"/>
      <c r="FQB80" s="677"/>
      <c r="FQC80" s="677"/>
      <c r="FQD80" s="677"/>
      <c r="FQE80" s="677"/>
      <c r="FQF80" s="677"/>
      <c r="FQG80" s="677"/>
      <c r="FQH80" s="677"/>
      <c r="FQI80" s="677"/>
      <c r="FQJ80" s="677"/>
      <c r="FQK80" s="677"/>
      <c r="FQL80" s="677"/>
      <c r="FQM80" s="677"/>
      <c r="FQN80" s="677"/>
      <c r="FQO80" s="677"/>
      <c r="FQP80" s="677"/>
      <c r="FQQ80" s="677"/>
      <c r="FQR80" s="677"/>
      <c r="FQS80" s="677"/>
      <c r="FQT80" s="677"/>
      <c r="FQU80" s="677"/>
      <c r="FQV80" s="677"/>
      <c r="FQW80" s="677"/>
      <c r="FQX80" s="677"/>
      <c r="FQY80" s="677"/>
      <c r="FQZ80" s="677"/>
      <c r="FRA80" s="677"/>
      <c r="FRB80" s="677"/>
      <c r="FRC80" s="677"/>
      <c r="FRD80" s="677"/>
      <c r="FRE80" s="677"/>
      <c r="FRF80" s="677"/>
      <c r="FRG80" s="677"/>
      <c r="FRH80" s="677"/>
      <c r="FRI80" s="677"/>
      <c r="FRJ80" s="677"/>
      <c r="FRK80" s="677"/>
      <c r="FRL80" s="677"/>
      <c r="FRM80" s="677"/>
      <c r="FRN80" s="677"/>
      <c r="FRO80" s="677"/>
      <c r="FRP80" s="677"/>
      <c r="FRQ80" s="677"/>
      <c r="FRR80" s="677"/>
      <c r="FRS80" s="677"/>
      <c r="FRT80" s="677"/>
      <c r="FRU80" s="677"/>
      <c r="FRV80" s="677"/>
      <c r="FRW80" s="677"/>
      <c r="FRX80" s="677"/>
      <c r="FRY80" s="677"/>
      <c r="FRZ80" s="677"/>
      <c r="FSA80" s="677"/>
      <c r="FSB80" s="677"/>
      <c r="FSC80" s="677"/>
      <c r="FSD80" s="677"/>
      <c r="FSE80" s="677"/>
      <c r="FSF80" s="677"/>
      <c r="FSG80" s="677"/>
      <c r="FSH80" s="677"/>
      <c r="FSI80" s="677"/>
      <c r="FSJ80" s="677"/>
      <c r="FSK80" s="677"/>
      <c r="FSL80" s="677"/>
      <c r="FSM80" s="677"/>
      <c r="FSN80" s="677"/>
      <c r="FSO80" s="677"/>
      <c r="FSP80" s="677"/>
      <c r="FSQ80" s="677"/>
      <c r="FSR80" s="677"/>
      <c r="FSS80" s="677"/>
      <c r="FST80" s="677"/>
      <c r="FSU80" s="677"/>
      <c r="FSV80" s="677"/>
      <c r="FSW80" s="677"/>
      <c r="FSX80" s="677"/>
      <c r="FSY80" s="677"/>
      <c r="FSZ80" s="677"/>
      <c r="FTA80" s="677"/>
      <c r="FTB80" s="677"/>
      <c r="FTC80" s="677"/>
      <c r="FTD80" s="677"/>
      <c r="FTE80" s="677"/>
      <c r="FTF80" s="677"/>
      <c r="FTG80" s="677"/>
      <c r="FTH80" s="677"/>
      <c r="FTI80" s="677"/>
      <c r="FTJ80" s="677"/>
      <c r="FTK80" s="677"/>
      <c r="FTL80" s="677"/>
      <c r="FTM80" s="677"/>
      <c r="FTN80" s="677"/>
      <c r="FTO80" s="677"/>
      <c r="FTP80" s="677"/>
      <c r="FTQ80" s="677"/>
      <c r="FTR80" s="677"/>
      <c r="FTS80" s="677"/>
      <c r="FTT80" s="677"/>
      <c r="FTU80" s="677"/>
      <c r="FTV80" s="677"/>
      <c r="FTW80" s="677"/>
      <c r="FTX80" s="677"/>
      <c r="FTY80" s="677"/>
      <c r="FTZ80" s="677"/>
      <c r="FUA80" s="677"/>
      <c r="FUB80" s="677"/>
      <c r="FUC80" s="677"/>
      <c r="FUD80" s="677"/>
      <c r="FUE80" s="677"/>
      <c r="FUF80" s="677"/>
      <c r="FUG80" s="677"/>
      <c r="FUH80" s="677"/>
      <c r="FUI80" s="677"/>
      <c r="FUJ80" s="677"/>
      <c r="FUK80" s="677"/>
      <c r="FUL80" s="677"/>
      <c r="FUM80" s="677"/>
      <c r="FUN80" s="677"/>
      <c r="FUO80" s="677"/>
      <c r="FUP80" s="677"/>
      <c r="FUQ80" s="677"/>
      <c r="FUR80" s="677"/>
      <c r="FUS80" s="677"/>
      <c r="FUT80" s="677"/>
      <c r="FUU80" s="677"/>
      <c r="FUV80" s="677"/>
      <c r="FUW80" s="677"/>
      <c r="FUX80" s="677"/>
      <c r="FUY80" s="677"/>
      <c r="FUZ80" s="677"/>
      <c r="FVA80" s="677"/>
      <c r="FVB80" s="677"/>
      <c r="FVC80" s="677"/>
      <c r="FVD80" s="677"/>
      <c r="FVE80" s="677"/>
      <c r="FVF80" s="677"/>
      <c r="FVG80" s="677"/>
      <c r="FVH80" s="677"/>
      <c r="FVI80" s="677"/>
      <c r="FVJ80" s="677"/>
      <c r="FVK80" s="677"/>
      <c r="FVL80" s="677"/>
      <c r="FVM80" s="677"/>
      <c r="FVN80" s="677"/>
      <c r="FVO80" s="677"/>
      <c r="FVP80" s="677"/>
      <c r="FVQ80" s="677"/>
      <c r="FVR80" s="677"/>
      <c r="FVS80" s="677"/>
      <c r="FVT80" s="677"/>
      <c r="FVU80" s="677"/>
      <c r="FVV80" s="677"/>
      <c r="FVW80" s="677"/>
      <c r="FVX80" s="677"/>
      <c r="FVY80" s="677"/>
      <c r="FVZ80" s="677"/>
      <c r="FWA80" s="677"/>
      <c r="FWB80" s="677"/>
      <c r="FWC80" s="677"/>
      <c r="FWD80" s="677"/>
      <c r="FWE80" s="677"/>
      <c r="FWF80" s="677"/>
      <c r="FWG80" s="677"/>
      <c r="FWH80" s="677"/>
      <c r="FWI80" s="677"/>
      <c r="FWJ80" s="677"/>
      <c r="FWK80" s="677"/>
      <c r="FWL80" s="677"/>
      <c r="FWM80" s="677"/>
      <c r="FWN80" s="677"/>
      <c r="FWO80" s="677"/>
      <c r="FWP80" s="677"/>
      <c r="FWQ80" s="677"/>
      <c r="FWR80" s="677"/>
      <c r="FWS80" s="677"/>
      <c r="FWT80" s="677"/>
      <c r="FWU80" s="677"/>
      <c r="FWV80" s="677"/>
      <c r="FWW80" s="677"/>
      <c r="FWX80" s="677"/>
      <c r="FWY80" s="677"/>
      <c r="FWZ80" s="677"/>
      <c r="FXA80" s="677"/>
      <c r="FXB80" s="677"/>
      <c r="FXC80" s="677"/>
      <c r="FXD80" s="677"/>
      <c r="FXE80" s="677"/>
      <c r="FXF80" s="677"/>
      <c r="FXG80" s="677"/>
      <c r="FXH80" s="677"/>
      <c r="FXI80" s="677"/>
      <c r="FXJ80" s="677"/>
      <c r="FXK80" s="677"/>
      <c r="FXL80" s="677"/>
      <c r="FXM80" s="677"/>
      <c r="FXN80" s="677"/>
      <c r="FXO80" s="677"/>
      <c r="FXP80" s="677"/>
      <c r="FXQ80" s="677"/>
      <c r="FXR80" s="677"/>
      <c r="FXS80" s="677"/>
      <c r="FXT80" s="677"/>
      <c r="FXU80" s="677"/>
      <c r="FXV80" s="677"/>
      <c r="FXW80" s="677"/>
      <c r="FXX80" s="677"/>
      <c r="FXY80" s="677"/>
      <c r="FXZ80" s="677"/>
      <c r="FYA80" s="677"/>
      <c r="FYB80" s="677"/>
      <c r="FYC80" s="677"/>
      <c r="FYD80" s="677"/>
      <c r="FYE80" s="677"/>
      <c r="FYF80" s="677"/>
      <c r="FYG80" s="677"/>
      <c r="FYH80" s="677"/>
      <c r="FYI80" s="677"/>
      <c r="FYJ80" s="677"/>
      <c r="FYK80" s="677"/>
      <c r="FYL80" s="677"/>
      <c r="FYM80" s="677"/>
      <c r="FYN80" s="677"/>
      <c r="FYO80" s="677"/>
      <c r="FYP80" s="677"/>
      <c r="FYQ80" s="677"/>
      <c r="FYR80" s="677"/>
      <c r="FYS80" s="677"/>
      <c r="FYT80" s="677"/>
      <c r="FYU80" s="677"/>
      <c r="FYV80" s="677"/>
      <c r="FYW80" s="677"/>
      <c r="FYX80" s="677"/>
      <c r="FYY80" s="677"/>
      <c r="FYZ80" s="677"/>
      <c r="FZA80" s="677"/>
      <c r="FZB80" s="677"/>
      <c r="FZC80" s="677"/>
      <c r="FZD80" s="677"/>
      <c r="FZE80" s="677"/>
      <c r="FZF80" s="677"/>
      <c r="FZG80" s="677"/>
      <c r="FZH80" s="677"/>
      <c r="FZI80" s="677"/>
      <c r="FZJ80" s="677"/>
      <c r="FZK80" s="677"/>
      <c r="FZL80" s="677"/>
      <c r="FZM80" s="677"/>
      <c r="FZN80" s="677"/>
      <c r="FZO80" s="677"/>
      <c r="FZP80" s="677"/>
      <c r="FZQ80" s="677"/>
      <c r="FZR80" s="677"/>
      <c r="FZS80" s="677"/>
      <c r="FZT80" s="677"/>
      <c r="FZU80" s="677"/>
      <c r="FZV80" s="677"/>
      <c r="FZW80" s="677"/>
      <c r="FZX80" s="677"/>
      <c r="FZY80" s="677"/>
      <c r="FZZ80" s="677"/>
      <c r="GAA80" s="677"/>
      <c r="GAB80" s="677"/>
      <c r="GAC80" s="677"/>
      <c r="GAD80" s="677"/>
      <c r="GAE80" s="677"/>
      <c r="GAF80" s="677"/>
      <c r="GAG80" s="677"/>
      <c r="GAH80" s="677"/>
      <c r="GAI80" s="677"/>
      <c r="GAJ80" s="677"/>
      <c r="GAK80" s="677"/>
      <c r="GAL80" s="677"/>
      <c r="GAM80" s="677"/>
      <c r="GAN80" s="677"/>
      <c r="GAO80" s="677"/>
      <c r="GAP80" s="677"/>
      <c r="GAQ80" s="677"/>
      <c r="GAR80" s="677"/>
      <c r="GAS80" s="677"/>
      <c r="GAT80" s="677"/>
      <c r="GAU80" s="677"/>
      <c r="GAV80" s="677"/>
      <c r="GAW80" s="677"/>
      <c r="GAX80" s="677"/>
      <c r="GAY80" s="677"/>
      <c r="GAZ80" s="677"/>
      <c r="GBA80" s="677"/>
      <c r="GBB80" s="677"/>
      <c r="GBC80" s="677"/>
      <c r="GBD80" s="677"/>
      <c r="GBE80" s="677"/>
      <c r="GBF80" s="677"/>
      <c r="GBG80" s="677"/>
      <c r="GBH80" s="677"/>
      <c r="GBI80" s="677"/>
      <c r="GBJ80" s="677"/>
      <c r="GBK80" s="677"/>
      <c r="GBL80" s="677"/>
      <c r="GBM80" s="677"/>
      <c r="GBN80" s="677"/>
      <c r="GBO80" s="677"/>
      <c r="GBP80" s="677"/>
      <c r="GBQ80" s="677"/>
      <c r="GBR80" s="677"/>
      <c r="GBS80" s="677"/>
      <c r="GBT80" s="677"/>
      <c r="GBU80" s="677"/>
      <c r="GBV80" s="677"/>
      <c r="GBW80" s="677"/>
      <c r="GBX80" s="677"/>
      <c r="GBY80" s="677"/>
      <c r="GBZ80" s="677"/>
      <c r="GCA80" s="677"/>
      <c r="GCB80" s="677"/>
      <c r="GCC80" s="677"/>
      <c r="GCD80" s="677"/>
      <c r="GCE80" s="677"/>
      <c r="GCF80" s="677"/>
      <c r="GCG80" s="677"/>
      <c r="GCH80" s="677"/>
      <c r="GCI80" s="677"/>
      <c r="GCJ80" s="677"/>
      <c r="GCK80" s="677"/>
      <c r="GCL80" s="677"/>
      <c r="GCM80" s="677"/>
      <c r="GCN80" s="677"/>
      <c r="GCO80" s="677"/>
      <c r="GCP80" s="677"/>
      <c r="GCQ80" s="677"/>
      <c r="GCR80" s="677"/>
      <c r="GCS80" s="677"/>
      <c r="GCT80" s="677"/>
      <c r="GCU80" s="677"/>
      <c r="GCV80" s="677"/>
      <c r="GCW80" s="677"/>
      <c r="GCX80" s="677"/>
      <c r="GCY80" s="677"/>
      <c r="GCZ80" s="677"/>
      <c r="GDA80" s="677"/>
      <c r="GDB80" s="677"/>
      <c r="GDC80" s="677"/>
      <c r="GDD80" s="677"/>
      <c r="GDE80" s="677"/>
      <c r="GDF80" s="677"/>
      <c r="GDG80" s="677"/>
      <c r="GDH80" s="677"/>
      <c r="GDI80" s="677"/>
      <c r="GDJ80" s="677"/>
      <c r="GDK80" s="677"/>
      <c r="GDL80" s="677"/>
      <c r="GDM80" s="677"/>
      <c r="GDN80" s="677"/>
      <c r="GDO80" s="677"/>
      <c r="GDP80" s="677"/>
      <c r="GDQ80" s="677"/>
      <c r="GDR80" s="677"/>
      <c r="GDS80" s="677"/>
      <c r="GDT80" s="677"/>
      <c r="GDU80" s="677"/>
      <c r="GDV80" s="677"/>
      <c r="GDW80" s="677"/>
      <c r="GDX80" s="677"/>
      <c r="GDY80" s="677"/>
      <c r="GDZ80" s="677"/>
      <c r="GEA80" s="677"/>
      <c r="GEB80" s="677"/>
      <c r="GEC80" s="677"/>
      <c r="GED80" s="677"/>
      <c r="GEE80" s="677"/>
      <c r="GEF80" s="677"/>
      <c r="GEG80" s="677"/>
      <c r="GEH80" s="677"/>
      <c r="GEI80" s="677"/>
      <c r="GEJ80" s="677"/>
      <c r="GEK80" s="677"/>
      <c r="GEL80" s="677"/>
      <c r="GEM80" s="677"/>
      <c r="GEN80" s="677"/>
      <c r="GEO80" s="677"/>
      <c r="GEP80" s="677"/>
      <c r="GEQ80" s="677"/>
      <c r="GER80" s="677"/>
      <c r="GES80" s="677"/>
      <c r="GET80" s="677"/>
      <c r="GEU80" s="677"/>
      <c r="GEV80" s="677"/>
      <c r="GEW80" s="677"/>
      <c r="GEX80" s="677"/>
      <c r="GEY80" s="677"/>
      <c r="GEZ80" s="677"/>
      <c r="GFA80" s="677"/>
      <c r="GFB80" s="677"/>
      <c r="GFC80" s="677"/>
      <c r="GFD80" s="677"/>
      <c r="GFE80" s="677"/>
      <c r="GFF80" s="677"/>
      <c r="GFG80" s="677"/>
      <c r="GFH80" s="677"/>
      <c r="GFI80" s="677"/>
      <c r="GFJ80" s="677"/>
      <c r="GFK80" s="677"/>
      <c r="GFL80" s="677"/>
      <c r="GFM80" s="677"/>
      <c r="GFN80" s="677"/>
      <c r="GFO80" s="677"/>
      <c r="GFP80" s="677"/>
      <c r="GFQ80" s="677"/>
      <c r="GFR80" s="677"/>
      <c r="GFS80" s="677"/>
      <c r="GFT80" s="677"/>
      <c r="GFU80" s="677"/>
      <c r="GFV80" s="677"/>
      <c r="GFW80" s="677"/>
      <c r="GFX80" s="677"/>
      <c r="GFY80" s="677"/>
      <c r="GFZ80" s="677"/>
      <c r="GGA80" s="677"/>
      <c r="GGB80" s="677"/>
      <c r="GGC80" s="677"/>
      <c r="GGD80" s="677"/>
      <c r="GGE80" s="677"/>
      <c r="GGF80" s="677"/>
      <c r="GGG80" s="677"/>
      <c r="GGH80" s="677"/>
      <c r="GGI80" s="677"/>
      <c r="GGJ80" s="677"/>
      <c r="GGK80" s="677"/>
      <c r="GGL80" s="677"/>
      <c r="GGM80" s="677"/>
      <c r="GGN80" s="677"/>
      <c r="GGO80" s="677"/>
      <c r="GGP80" s="677"/>
      <c r="GGQ80" s="677"/>
      <c r="GGR80" s="677"/>
      <c r="GGS80" s="677"/>
      <c r="GGT80" s="677"/>
      <c r="GGU80" s="677"/>
      <c r="GGV80" s="677"/>
      <c r="GGW80" s="677"/>
      <c r="GGX80" s="677"/>
      <c r="GGY80" s="677"/>
      <c r="GGZ80" s="677"/>
      <c r="GHA80" s="677"/>
      <c r="GHB80" s="677"/>
      <c r="GHC80" s="677"/>
      <c r="GHD80" s="677"/>
      <c r="GHE80" s="677"/>
      <c r="GHF80" s="677"/>
      <c r="GHG80" s="677"/>
      <c r="GHH80" s="677"/>
      <c r="GHI80" s="677"/>
      <c r="GHJ80" s="677"/>
      <c r="GHK80" s="677"/>
      <c r="GHL80" s="677"/>
      <c r="GHM80" s="677"/>
      <c r="GHN80" s="677"/>
      <c r="GHO80" s="677"/>
      <c r="GHP80" s="677"/>
      <c r="GHQ80" s="677"/>
      <c r="GHR80" s="677"/>
      <c r="GHS80" s="677"/>
      <c r="GHT80" s="677"/>
      <c r="GHU80" s="677"/>
      <c r="GHV80" s="677"/>
      <c r="GHW80" s="677"/>
      <c r="GHX80" s="677"/>
      <c r="GHY80" s="677"/>
      <c r="GHZ80" s="677"/>
      <c r="GIA80" s="677"/>
      <c r="GIB80" s="677"/>
      <c r="GIC80" s="677"/>
      <c r="GID80" s="677"/>
      <c r="GIE80" s="677"/>
      <c r="GIF80" s="677"/>
      <c r="GIG80" s="677"/>
      <c r="GIH80" s="677"/>
      <c r="GII80" s="677"/>
      <c r="GIJ80" s="677"/>
      <c r="GIK80" s="677"/>
      <c r="GIL80" s="677"/>
      <c r="GIM80" s="677"/>
      <c r="GIN80" s="677"/>
      <c r="GIO80" s="677"/>
      <c r="GIP80" s="677"/>
      <c r="GIQ80" s="677"/>
      <c r="GIR80" s="677"/>
      <c r="GIS80" s="677"/>
      <c r="GIT80" s="677"/>
      <c r="GIU80" s="677"/>
      <c r="GIV80" s="677"/>
      <c r="GIW80" s="677"/>
      <c r="GIX80" s="677"/>
      <c r="GIY80" s="677"/>
      <c r="GIZ80" s="677"/>
      <c r="GJA80" s="677"/>
      <c r="GJB80" s="677"/>
      <c r="GJC80" s="677"/>
      <c r="GJD80" s="677"/>
      <c r="GJE80" s="677"/>
      <c r="GJF80" s="677"/>
      <c r="GJG80" s="677"/>
      <c r="GJH80" s="677"/>
      <c r="GJI80" s="677"/>
      <c r="GJJ80" s="677"/>
      <c r="GJK80" s="677"/>
      <c r="GJL80" s="677"/>
      <c r="GJM80" s="677"/>
      <c r="GJN80" s="677"/>
      <c r="GJO80" s="677"/>
      <c r="GJP80" s="677"/>
      <c r="GJQ80" s="677"/>
      <c r="GJR80" s="677"/>
      <c r="GJS80" s="677"/>
      <c r="GJT80" s="677"/>
      <c r="GJU80" s="677"/>
      <c r="GJV80" s="677"/>
      <c r="GJW80" s="677"/>
      <c r="GJX80" s="677"/>
      <c r="GJY80" s="677"/>
      <c r="GJZ80" s="677"/>
      <c r="GKA80" s="677"/>
      <c r="GKB80" s="677"/>
      <c r="GKC80" s="677"/>
      <c r="GKD80" s="677"/>
      <c r="GKE80" s="677"/>
      <c r="GKF80" s="677"/>
      <c r="GKG80" s="677"/>
      <c r="GKH80" s="677"/>
      <c r="GKI80" s="677"/>
      <c r="GKJ80" s="677"/>
      <c r="GKK80" s="677"/>
      <c r="GKL80" s="677"/>
      <c r="GKM80" s="677"/>
      <c r="GKN80" s="677"/>
      <c r="GKO80" s="677"/>
      <c r="GKP80" s="677"/>
      <c r="GKQ80" s="677"/>
      <c r="GKR80" s="677"/>
      <c r="GKS80" s="677"/>
      <c r="GKT80" s="677"/>
      <c r="GKU80" s="677"/>
      <c r="GKV80" s="677"/>
      <c r="GKW80" s="677"/>
      <c r="GKX80" s="677"/>
      <c r="GKY80" s="677"/>
      <c r="GKZ80" s="677"/>
      <c r="GLA80" s="677"/>
      <c r="GLB80" s="677"/>
      <c r="GLC80" s="677"/>
      <c r="GLD80" s="677"/>
      <c r="GLE80" s="677"/>
      <c r="GLF80" s="677"/>
      <c r="GLG80" s="677"/>
      <c r="GLH80" s="677"/>
      <c r="GLI80" s="677"/>
      <c r="GLJ80" s="677"/>
      <c r="GLK80" s="677"/>
      <c r="GLL80" s="677"/>
      <c r="GLM80" s="677"/>
      <c r="GLN80" s="677"/>
      <c r="GLO80" s="677"/>
      <c r="GLP80" s="677"/>
      <c r="GLQ80" s="677"/>
      <c r="GLR80" s="677"/>
      <c r="GLS80" s="677"/>
      <c r="GLT80" s="677"/>
      <c r="GLU80" s="677"/>
      <c r="GLV80" s="677"/>
      <c r="GLW80" s="677"/>
      <c r="GLX80" s="677"/>
      <c r="GLY80" s="677"/>
      <c r="GLZ80" s="677"/>
      <c r="GMA80" s="677"/>
      <c r="GMB80" s="677"/>
      <c r="GMC80" s="677"/>
      <c r="GMD80" s="677"/>
      <c r="GME80" s="677"/>
      <c r="GMF80" s="677"/>
      <c r="GMG80" s="677"/>
      <c r="GMH80" s="677"/>
      <c r="GMI80" s="677"/>
      <c r="GMJ80" s="677"/>
      <c r="GMK80" s="677"/>
      <c r="GML80" s="677"/>
      <c r="GMM80" s="677"/>
      <c r="GMN80" s="677"/>
      <c r="GMO80" s="677"/>
      <c r="GMP80" s="677"/>
      <c r="GMQ80" s="677"/>
      <c r="GMR80" s="677"/>
      <c r="GMS80" s="677"/>
      <c r="GMT80" s="677"/>
      <c r="GMU80" s="677"/>
      <c r="GMV80" s="677"/>
      <c r="GMW80" s="677"/>
      <c r="GMX80" s="677"/>
      <c r="GMY80" s="677"/>
      <c r="GMZ80" s="677"/>
      <c r="GNA80" s="677"/>
      <c r="GNB80" s="677"/>
      <c r="GNC80" s="677"/>
      <c r="GND80" s="677"/>
      <c r="GNE80" s="677"/>
      <c r="GNF80" s="677"/>
      <c r="GNG80" s="677"/>
      <c r="GNH80" s="677"/>
      <c r="GNI80" s="677"/>
      <c r="GNJ80" s="677"/>
      <c r="GNK80" s="677"/>
      <c r="GNL80" s="677"/>
      <c r="GNM80" s="677"/>
      <c r="GNN80" s="677"/>
      <c r="GNO80" s="677"/>
      <c r="GNP80" s="677"/>
      <c r="GNQ80" s="677"/>
      <c r="GNR80" s="677"/>
      <c r="GNS80" s="677"/>
      <c r="GNT80" s="677"/>
      <c r="GNU80" s="677"/>
      <c r="GNV80" s="677"/>
      <c r="GNW80" s="677"/>
      <c r="GNX80" s="677"/>
      <c r="GNY80" s="677"/>
      <c r="GNZ80" s="677"/>
      <c r="GOA80" s="677"/>
      <c r="GOB80" s="677"/>
      <c r="GOC80" s="677"/>
      <c r="GOD80" s="677"/>
      <c r="GOE80" s="677"/>
      <c r="GOF80" s="677"/>
      <c r="GOG80" s="677"/>
      <c r="GOH80" s="677"/>
      <c r="GOI80" s="677"/>
      <c r="GOJ80" s="677"/>
      <c r="GOK80" s="677"/>
      <c r="GOL80" s="677"/>
      <c r="GOM80" s="677"/>
      <c r="GON80" s="677"/>
      <c r="GOO80" s="677"/>
      <c r="GOP80" s="677"/>
      <c r="GOQ80" s="677"/>
      <c r="GOR80" s="677"/>
      <c r="GOS80" s="677"/>
      <c r="GOT80" s="677"/>
      <c r="GOU80" s="677"/>
      <c r="GOV80" s="677"/>
      <c r="GOW80" s="677"/>
      <c r="GOX80" s="677"/>
      <c r="GOY80" s="677"/>
      <c r="GOZ80" s="677"/>
      <c r="GPA80" s="677"/>
      <c r="GPB80" s="677"/>
      <c r="GPC80" s="677"/>
      <c r="GPD80" s="677"/>
      <c r="GPE80" s="677"/>
      <c r="GPF80" s="677"/>
      <c r="GPG80" s="677"/>
      <c r="GPH80" s="677"/>
      <c r="GPI80" s="677"/>
      <c r="GPJ80" s="677"/>
      <c r="GPK80" s="677"/>
      <c r="GPL80" s="677"/>
      <c r="GPM80" s="677"/>
      <c r="GPN80" s="677"/>
      <c r="GPO80" s="677"/>
      <c r="GPP80" s="677"/>
      <c r="GPQ80" s="677"/>
      <c r="GPR80" s="677"/>
      <c r="GPS80" s="677"/>
      <c r="GPT80" s="677"/>
      <c r="GPU80" s="677"/>
      <c r="GPV80" s="677"/>
      <c r="GPW80" s="677"/>
      <c r="GPX80" s="677"/>
      <c r="GPY80" s="677"/>
      <c r="GPZ80" s="677"/>
      <c r="GQA80" s="677"/>
      <c r="GQB80" s="677"/>
      <c r="GQC80" s="677"/>
      <c r="GQD80" s="677"/>
      <c r="GQE80" s="677"/>
      <c r="GQF80" s="677"/>
      <c r="GQG80" s="677"/>
      <c r="GQH80" s="677"/>
      <c r="GQI80" s="677"/>
      <c r="GQJ80" s="677"/>
      <c r="GQK80" s="677"/>
      <c r="GQL80" s="677"/>
      <c r="GQM80" s="677"/>
      <c r="GQN80" s="677"/>
      <c r="GQO80" s="677"/>
      <c r="GQP80" s="677"/>
      <c r="GQQ80" s="677"/>
      <c r="GQR80" s="677"/>
      <c r="GQS80" s="677"/>
      <c r="GQT80" s="677"/>
      <c r="GQU80" s="677"/>
      <c r="GQV80" s="677"/>
      <c r="GQW80" s="677"/>
      <c r="GQX80" s="677"/>
      <c r="GQY80" s="677"/>
      <c r="GQZ80" s="677"/>
      <c r="GRA80" s="677"/>
      <c r="GRB80" s="677"/>
      <c r="GRC80" s="677"/>
      <c r="GRD80" s="677"/>
      <c r="GRE80" s="677"/>
      <c r="GRF80" s="677"/>
      <c r="GRG80" s="677"/>
      <c r="GRH80" s="677"/>
      <c r="GRI80" s="677"/>
      <c r="GRJ80" s="677"/>
      <c r="GRK80" s="677"/>
      <c r="GRL80" s="677"/>
      <c r="GRM80" s="677"/>
      <c r="GRN80" s="677"/>
      <c r="GRO80" s="677"/>
      <c r="GRP80" s="677"/>
      <c r="GRQ80" s="677"/>
      <c r="GRR80" s="677"/>
      <c r="GRS80" s="677"/>
      <c r="GRT80" s="677"/>
      <c r="GRU80" s="677"/>
      <c r="GRV80" s="677"/>
      <c r="GRW80" s="677"/>
      <c r="GRX80" s="677"/>
      <c r="GRY80" s="677"/>
      <c r="GRZ80" s="677"/>
      <c r="GSA80" s="677"/>
      <c r="GSB80" s="677"/>
      <c r="GSC80" s="677"/>
      <c r="GSD80" s="677"/>
      <c r="GSE80" s="677"/>
      <c r="GSF80" s="677"/>
      <c r="GSG80" s="677"/>
      <c r="GSH80" s="677"/>
      <c r="GSI80" s="677"/>
      <c r="GSJ80" s="677"/>
      <c r="GSK80" s="677"/>
      <c r="GSL80" s="677"/>
      <c r="GSM80" s="677"/>
      <c r="GSN80" s="677"/>
      <c r="GSO80" s="677"/>
      <c r="GSP80" s="677"/>
      <c r="GSQ80" s="677"/>
      <c r="GSR80" s="677"/>
      <c r="GSS80" s="677"/>
      <c r="GST80" s="677"/>
      <c r="GSU80" s="677"/>
      <c r="GSV80" s="677"/>
      <c r="GSW80" s="677"/>
      <c r="GSX80" s="677"/>
      <c r="GSY80" s="677"/>
      <c r="GSZ80" s="677"/>
      <c r="GTA80" s="677"/>
      <c r="GTB80" s="677"/>
      <c r="GTC80" s="677"/>
      <c r="GTD80" s="677"/>
      <c r="GTE80" s="677"/>
      <c r="GTF80" s="677"/>
      <c r="GTG80" s="677"/>
      <c r="GTH80" s="677"/>
      <c r="GTI80" s="677"/>
      <c r="GTJ80" s="677"/>
      <c r="GTK80" s="677"/>
      <c r="GTL80" s="677"/>
      <c r="GTM80" s="677"/>
      <c r="GTN80" s="677"/>
      <c r="GTO80" s="677"/>
      <c r="GTP80" s="677"/>
      <c r="GTQ80" s="677"/>
      <c r="GTR80" s="677"/>
      <c r="GTS80" s="677"/>
      <c r="GTT80" s="677"/>
      <c r="GTU80" s="677"/>
      <c r="GTV80" s="677"/>
      <c r="GTW80" s="677"/>
      <c r="GTX80" s="677"/>
      <c r="GTY80" s="677"/>
      <c r="GTZ80" s="677"/>
      <c r="GUA80" s="677"/>
      <c r="GUB80" s="677"/>
      <c r="GUC80" s="677"/>
      <c r="GUD80" s="677"/>
      <c r="GUE80" s="677"/>
      <c r="GUF80" s="677"/>
      <c r="GUG80" s="677"/>
      <c r="GUH80" s="677"/>
      <c r="GUI80" s="677"/>
      <c r="GUJ80" s="677"/>
      <c r="GUK80" s="677"/>
      <c r="GUL80" s="677"/>
      <c r="GUM80" s="677"/>
      <c r="GUN80" s="677"/>
      <c r="GUO80" s="677"/>
      <c r="GUP80" s="677"/>
      <c r="GUQ80" s="677"/>
      <c r="GUR80" s="677"/>
      <c r="GUS80" s="677"/>
      <c r="GUT80" s="677"/>
      <c r="GUU80" s="677"/>
      <c r="GUV80" s="677"/>
      <c r="GUW80" s="677"/>
      <c r="GUX80" s="677"/>
      <c r="GUY80" s="677"/>
      <c r="GUZ80" s="677"/>
      <c r="GVA80" s="677"/>
      <c r="GVB80" s="677"/>
      <c r="GVC80" s="677"/>
      <c r="GVD80" s="677"/>
      <c r="GVE80" s="677"/>
      <c r="GVF80" s="677"/>
      <c r="GVG80" s="677"/>
      <c r="GVH80" s="677"/>
      <c r="GVI80" s="677"/>
      <c r="GVJ80" s="677"/>
      <c r="GVK80" s="677"/>
      <c r="GVL80" s="677"/>
      <c r="GVM80" s="677"/>
      <c r="GVN80" s="677"/>
      <c r="GVO80" s="677"/>
      <c r="GVP80" s="677"/>
      <c r="GVQ80" s="677"/>
      <c r="GVR80" s="677"/>
      <c r="GVS80" s="677"/>
      <c r="GVT80" s="677"/>
      <c r="GVU80" s="677"/>
      <c r="GVV80" s="677"/>
      <c r="GVW80" s="677"/>
      <c r="GVX80" s="677"/>
      <c r="GVY80" s="677"/>
      <c r="GVZ80" s="677"/>
      <c r="GWA80" s="677"/>
      <c r="GWB80" s="677"/>
      <c r="GWC80" s="677"/>
      <c r="GWD80" s="677"/>
      <c r="GWE80" s="677"/>
      <c r="GWF80" s="677"/>
      <c r="GWG80" s="677"/>
      <c r="GWH80" s="677"/>
      <c r="GWI80" s="677"/>
      <c r="GWJ80" s="677"/>
      <c r="GWK80" s="677"/>
      <c r="GWL80" s="677"/>
      <c r="GWM80" s="677"/>
      <c r="GWN80" s="677"/>
      <c r="GWO80" s="677"/>
      <c r="GWP80" s="677"/>
      <c r="GWQ80" s="677"/>
      <c r="GWR80" s="677"/>
      <c r="GWS80" s="677"/>
      <c r="GWT80" s="677"/>
      <c r="GWU80" s="677"/>
      <c r="GWV80" s="677"/>
      <c r="GWW80" s="677"/>
      <c r="GWX80" s="677"/>
      <c r="GWY80" s="677"/>
      <c r="GWZ80" s="677"/>
      <c r="GXA80" s="677"/>
      <c r="GXB80" s="677"/>
      <c r="GXC80" s="677"/>
      <c r="GXD80" s="677"/>
      <c r="GXE80" s="677"/>
      <c r="GXF80" s="677"/>
      <c r="GXG80" s="677"/>
      <c r="GXH80" s="677"/>
      <c r="GXI80" s="677"/>
      <c r="GXJ80" s="677"/>
      <c r="GXK80" s="677"/>
      <c r="GXL80" s="677"/>
      <c r="GXM80" s="677"/>
      <c r="GXN80" s="677"/>
      <c r="GXO80" s="677"/>
      <c r="GXP80" s="677"/>
      <c r="GXQ80" s="677"/>
      <c r="GXR80" s="677"/>
      <c r="GXS80" s="677"/>
      <c r="GXT80" s="677"/>
      <c r="GXU80" s="677"/>
      <c r="GXV80" s="677"/>
      <c r="GXW80" s="677"/>
      <c r="GXX80" s="677"/>
      <c r="GXY80" s="677"/>
      <c r="GXZ80" s="677"/>
      <c r="GYA80" s="677"/>
      <c r="GYB80" s="677"/>
      <c r="GYC80" s="677"/>
      <c r="GYD80" s="677"/>
      <c r="GYE80" s="677"/>
      <c r="GYF80" s="677"/>
      <c r="GYG80" s="677"/>
      <c r="GYH80" s="677"/>
      <c r="GYI80" s="677"/>
      <c r="GYJ80" s="677"/>
      <c r="GYK80" s="677"/>
      <c r="GYL80" s="677"/>
      <c r="GYM80" s="677"/>
      <c r="GYN80" s="677"/>
      <c r="GYO80" s="677"/>
      <c r="GYP80" s="677"/>
      <c r="GYQ80" s="677"/>
      <c r="GYR80" s="677"/>
      <c r="GYS80" s="677"/>
      <c r="GYT80" s="677"/>
      <c r="GYU80" s="677"/>
      <c r="GYV80" s="677"/>
      <c r="GYW80" s="677"/>
      <c r="GYX80" s="677"/>
      <c r="GYY80" s="677"/>
      <c r="GYZ80" s="677"/>
      <c r="GZA80" s="677"/>
      <c r="GZB80" s="677"/>
      <c r="GZC80" s="677"/>
      <c r="GZD80" s="677"/>
      <c r="GZE80" s="677"/>
      <c r="GZF80" s="677"/>
      <c r="GZG80" s="677"/>
      <c r="GZH80" s="677"/>
      <c r="GZI80" s="677"/>
      <c r="GZJ80" s="677"/>
      <c r="GZK80" s="677"/>
      <c r="GZL80" s="677"/>
      <c r="GZM80" s="677"/>
      <c r="GZN80" s="677"/>
      <c r="GZO80" s="677"/>
      <c r="GZP80" s="677"/>
      <c r="GZQ80" s="677"/>
      <c r="GZR80" s="677"/>
      <c r="GZS80" s="677"/>
      <c r="GZT80" s="677"/>
      <c r="GZU80" s="677"/>
      <c r="GZV80" s="677"/>
      <c r="GZW80" s="677"/>
      <c r="GZX80" s="677"/>
      <c r="GZY80" s="677"/>
      <c r="GZZ80" s="677"/>
      <c r="HAA80" s="677"/>
      <c r="HAB80" s="677"/>
      <c r="HAC80" s="677"/>
      <c r="HAD80" s="677"/>
      <c r="HAE80" s="677"/>
      <c r="HAF80" s="677"/>
      <c r="HAG80" s="677"/>
      <c r="HAH80" s="677"/>
      <c r="HAI80" s="677"/>
      <c r="HAJ80" s="677"/>
      <c r="HAK80" s="677"/>
      <c r="HAL80" s="677"/>
      <c r="HAM80" s="677"/>
      <c r="HAN80" s="677"/>
      <c r="HAO80" s="677"/>
      <c r="HAP80" s="677"/>
      <c r="HAQ80" s="677"/>
      <c r="HAR80" s="677"/>
      <c r="HAS80" s="677"/>
      <c r="HAT80" s="677"/>
      <c r="HAU80" s="677"/>
      <c r="HAV80" s="677"/>
      <c r="HAW80" s="677"/>
      <c r="HAX80" s="677"/>
      <c r="HAY80" s="677"/>
      <c r="HAZ80" s="677"/>
      <c r="HBA80" s="677"/>
      <c r="HBB80" s="677"/>
      <c r="HBC80" s="677"/>
      <c r="HBD80" s="677"/>
      <c r="HBE80" s="677"/>
      <c r="HBF80" s="677"/>
      <c r="HBG80" s="677"/>
      <c r="HBH80" s="677"/>
      <c r="HBI80" s="677"/>
      <c r="HBJ80" s="677"/>
      <c r="HBK80" s="677"/>
      <c r="HBL80" s="677"/>
      <c r="HBM80" s="677"/>
      <c r="HBN80" s="677"/>
      <c r="HBO80" s="677"/>
      <c r="HBP80" s="677"/>
      <c r="HBQ80" s="677"/>
      <c r="HBR80" s="677"/>
      <c r="HBS80" s="677"/>
      <c r="HBT80" s="677"/>
      <c r="HBU80" s="677"/>
      <c r="HBV80" s="677"/>
      <c r="HBW80" s="677"/>
      <c r="HBX80" s="677"/>
      <c r="HBY80" s="677"/>
      <c r="HBZ80" s="677"/>
      <c r="HCA80" s="677"/>
      <c r="HCB80" s="677"/>
      <c r="HCC80" s="677"/>
      <c r="HCD80" s="677"/>
      <c r="HCE80" s="677"/>
      <c r="HCF80" s="677"/>
      <c r="HCG80" s="677"/>
      <c r="HCH80" s="677"/>
      <c r="HCI80" s="677"/>
      <c r="HCJ80" s="677"/>
      <c r="HCK80" s="677"/>
      <c r="HCL80" s="677"/>
      <c r="HCM80" s="677"/>
      <c r="HCN80" s="677"/>
      <c r="HCO80" s="677"/>
      <c r="HCP80" s="677"/>
      <c r="HCQ80" s="677"/>
      <c r="HCR80" s="677"/>
      <c r="HCS80" s="677"/>
      <c r="HCT80" s="677"/>
      <c r="HCU80" s="677"/>
      <c r="HCV80" s="677"/>
      <c r="HCW80" s="677"/>
      <c r="HCX80" s="677"/>
      <c r="HCY80" s="677"/>
      <c r="HCZ80" s="677"/>
      <c r="HDA80" s="677"/>
      <c r="HDB80" s="677"/>
      <c r="HDC80" s="677"/>
      <c r="HDD80" s="677"/>
      <c r="HDE80" s="677"/>
      <c r="HDF80" s="677"/>
      <c r="HDG80" s="677"/>
      <c r="HDH80" s="677"/>
      <c r="HDI80" s="677"/>
      <c r="HDJ80" s="677"/>
      <c r="HDK80" s="677"/>
      <c r="HDL80" s="677"/>
      <c r="HDM80" s="677"/>
      <c r="HDN80" s="677"/>
      <c r="HDO80" s="677"/>
      <c r="HDP80" s="677"/>
      <c r="HDQ80" s="677"/>
      <c r="HDR80" s="677"/>
      <c r="HDS80" s="677"/>
      <c r="HDT80" s="677"/>
      <c r="HDU80" s="677"/>
      <c r="HDV80" s="677"/>
      <c r="HDW80" s="677"/>
      <c r="HDX80" s="677"/>
      <c r="HDY80" s="677"/>
      <c r="HDZ80" s="677"/>
      <c r="HEA80" s="677"/>
      <c r="HEB80" s="677"/>
      <c r="HEC80" s="677"/>
      <c r="HED80" s="677"/>
      <c r="HEE80" s="677"/>
      <c r="HEF80" s="677"/>
      <c r="HEG80" s="677"/>
      <c r="HEH80" s="677"/>
      <c r="HEI80" s="677"/>
      <c r="HEJ80" s="677"/>
      <c r="HEK80" s="677"/>
      <c r="HEL80" s="677"/>
      <c r="HEM80" s="677"/>
      <c r="HEN80" s="677"/>
      <c r="HEO80" s="677"/>
      <c r="HEP80" s="677"/>
      <c r="HEQ80" s="677"/>
      <c r="HER80" s="677"/>
      <c r="HES80" s="677"/>
      <c r="HET80" s="677"/>
      <c r="HEU80" s="677"/>
      <c r="HEV80" s="677"/>
      <c r="HEW80" s="677"/>
      <c r="HEX80" s="677"/>
      <c r="HEY80" s="677"/>
      <c r="HEZ80" s="677"/>
      <c r="HFA80" s="677"/>
      <c r="HFB80" s="677"/>
      <c r="HFC80" s="677"/>
      <c r="HFD80" s="677"/>
      <c r="HFE80" s="677"/>
      <c r="HFF80" s="677"/>
      <c r="HFG80" s="677"/>
      <c r="HFH80" s="677"/>
      <c r="HFI80" s="677"/>
      <c r="HFJ80" s="677"/>
      <c r="HFK80" s="677"/>
      <c r="HFL80" s="677"/>
      <c r="HFM80" s="677"/>
      <c r="HFN80" s="677"/>
      <c r="HFO80" s="677"/>
      <c r="HFP80" s="677"/>
      <c r="HFQ80" s="677"/>
      <c r="HFR80" s="677"/>
      <c r="HFS80" s="677"/>
      <c r="HFT80" s="677"/>
      <c r="HFU80" s="677"/>
      <c r="HFV80" s="677"/>
      <c r="HFW80" s="677"/>
      <c r="HFX80" s="677"/>
      <c r="HFY80" s="677"/>
      <c r="HFZ80" s="677"/>
      <c r="HGA80" s="677"/>
      <c r="HGB80" s="677"/>
      <c r="HGC80" s="677"/>
      <c r="HGD80" s="677"/>
      <c r="HGE80" s="677"/>
      <c r="HGF80" s="677"/>
      <c r="HGG80" s="677"/>
      <c r="HGH80" s="677"/>
      <c r="HGI80" s="677"/>
      <c r="HGJ80" s="677"/>
      <c r="HGK80" s="677"/>
      <c r="HGL80" s="677"/>
      <c r="HGM80" s="677"/>
      <c r="HGN80" s="677"/>
      <c r="HGO80" s="677"/>
      <c r="HGP80" s="677"/>
      <c r="HGQ80" s="677"/>
      <c r="HGR80" s="677"/>
      <c r="HGS80" s="677"/>
      <c r="HGT80" s="677"/>
      <c r="HGU80" s="677"/>
      <c r="HGV80" s="677"/>
      <c r="HGW80" s="677"/>
      <c r="HGX80" s="677"/>
      <c r="HGY80" s="677"/>
      <c r="HGZ80" s="677"/>
      <c r="HHA80" s="677"/>
      <c r="HHB80" s="677"/>
      <c r="HHC80" s="677"/>
      <c r="HHD80" s="677"/>
      <c r="HHE80" s="677"/>
      <c r="HHF80" s="677"/>
      <c r="HHG80" s="677"/>
      <c r="HHH80" s="677"/>
      <c r="HHI80" s="677"/>
      <c r="HHJ80" s="677"/>
      <c r="HHK80" s="677"/>
      <c r="HHL80" s="677"/>
      <c r="HHM80" s="677"/>
      <c r="HHN80" s="677"/>
      <c r="HHO80" s="677"/>
      <c r="HHP80" s="677"/>
      <c r="HHQ80" s="677"/>
      <c r="HHR80" s="677"/>
      <c r="HHS80" s="677"/>
      <c r="HHT80" s="677"/>
      <c r="HHU80" s="677"/>
      <c r="HHV80" s="677"/>
      <c r="HHW80" s="677"/>
      <c r="HHX80" s="677"/>
      <c r="HHY80" s="677"/>
      <c r="HHZ80" s="677"/>
      <c r="HIA80" s="677"/>
      <c r="HIB80" s="677"/>
      <c r="HIC80" s="677"/>
      <c r="HID80" s="677"/>
      <c r="HIE80" s="677"/>
      <c r="HIF80" s="677"/>
      <c r="HIG80" s="677"/>
      <c r="HIH80" s="677"/>
      <c r="HII80" s="677"/>
      <c r="HIJ80" s="677"/>
      <c r="HIK80" s="677"/>
      <c r="HIL80" s="677"/>
      <c r="HIM80" s="677"/>
      <c r="HIN80" s="677"/>
      <c r="HIO80" s="677"/>
      <c r="HIP80" s="677"/>
      <c r="HIQ80" s="677"/>
      <c r="HIR80" s="677"/>
      <c r="HIS80" s="677"/>
      <c r="HIT80" s="677"/>
      <c r="HIU80" s="677"/>
      <c r="HIV80" s="677"/>
      <c r="HIW80" s="677"/>
      <c r="HIX80" s="677"/>
      <c r="HIY80" s="677"/>
      <c r="HIZ80" s="677"/>
      <c r="HJA80" s="677"/>
      <c r="HJB80" s="677"/>
      <c r="HJC80" s="677"/>
      <c r="HJD80" s="677"/>
      <c r="HJE80" s="677"/>
      <c r="HJF80" s="677"/>
      <c r="HJG80" s="677"/>
      <c r="HJH80" s="677"/>
      <c r="HJI80" s="677"/>
      <c r="HJJ80" s="677"/>
      <c r="HJK80" s="677"/>
      <c r="HJL80" s="677"/>
      <c r="HJM80" s="677"/>
      <c r="HJN80" s="677"/>
      <c r="HJO80" s="677"/>
      <c r="HJP80" s="677"/>
      <c r="HJQ80" s="677"/>
      <c r="HJR80" s="677"/>
      <c r="HJS80" s="677"/>
      <c r="HJT80" s="677"/>
      <c r="HJU80" s="677"/>
      <c r="HJV80" s="677"/>
      <c r="HJW80" s="677"/>
      <c r="HJX80" s="677"/>
      <c r="HJY80" s="677"/>
      <c r="HJZ80" s="677"/>
      <c r="HKA80" s="677"/>
      <c r="HKB80" s="677"/>
      <c r="HKC80" s="677"/>
      <c r="HKD80" s="677"/>
      <c r="HKE80" s="677"/>
      <c r="HKF80" s="677"/>
      <c r="HKG80" s="677"/>
      <c r="HKH80" s="677"/>
      <c r="HKI80" s="677"/>
      <c r="HKJ80" s="677"/>
      <c r="HKK80" s="677"/>
      <c r="HKL80" s="677"/>
      <c r="HKM80" s="677"/>
      <c r="HKN80" s="677"/>
      <c r="HKO80" s="677"/>
      <c r="HKP80" s="677"/>
      <c r="HKQ80" s="677"/>
      <c r="HKR80" s="677"/>
      <c r="HKS80" s="677"/>
      <c r="HKT80" s="677"/>
      <c r="HKU80" s="677"/>
      <c r="HKV80" s="677"/>
      <c r="HKW80" s="677"/>
      <c r="HKX80" s="677"/>
      <c r="HKY80" s="677"/>
      <c r="HKZ80" s="677"/>
      <c r="HLA80" s="677"/>
      <c r="HLB80" s="677"/>
      <c r="HLC80" s="677"/>
      <c r="HLD80" s="677"/>
      <c r="HLE80" s="677"/>
      <c r="HLF80" s="677"/>
      <c r="HLG80" s="677"/>
      <c r="HLH80" s="677"/>
      <c r="HLI80" s="677"/>
      <c r="HLJ80" s="677"/>
      <c r="HLK80" s="677"/>
      <c r="HLL80" s="677"/>
      <c r="HLM80" s="677"/>
      <c r="HLN80" s="677"/>
      <c r="HLO80" s="677"/>
      <c r="HLP80" s="677"/>
      <c r="HLQ80" s="677"/>
      <c r="HLR80" s="677"/>
      <c r="HLS80" s="677"/>
      <c r="HLT80" s="677"/>
      <c r="HLU80" s="677"/>
      <c r="HLV80" s="677"/>
      <c r="HLW80" s="677"/>
      <c r="HLX80" s="677"/>
      <c r="HLY80" s="677"/>
      <c r="HLZ80" s="677"/>
      <c r="HMA80" s="677"/>
      <c r="HMB80" s="677"/>
      <c r="HMC80" s="677"/>
      <c r="HMD80" s="677"/>
      <c r="HME80" s="677"/>
      <c r="HMF80" s="677"/>
      <c r="HMG80" s="677"/>
      <c r="HMH80" s="677"/>
      <c r="HMI80" s="677"/>
      <c r="HMJ80" s="677"/>
      <c r="HMK80" s="677"/>
      <c r="HML80" s="677"/>
      <c r="HMM80" s="677"/>
      <c r="HMN80" s="677"/>
      <c r="HMO80" s="677"/>
      <c r="HMP80" s="677"/>
      <c r="HMQ80" s="677"/>
      <c r="HMR80" s="677"/>
      <c r="HMS80" s="677"/>
      <c r="HMT80" s="677"/>
      <c r="HMU80" s="677"/>
      <c r="HMV80" s="677"/>
      <c r="HMW80" s="677"/>
      <c r="HMX80" s="677"/>
      <c r="HMY80" s="677"/>
      <c r="HMZ80" s="677"/>
      <c r="HNA80" s="677"/>
      <c r="HNB80" s="677"/>
      <c r="HNC80" s="677"/>
      <c r="HND80" s="677"/>
      <c r="HNE80" s="677"/>
      <c r="HNF80" s="677"/>
      <c r="HNG80" s="677"/>
      <c r="HNH80" s="677"/>
      <c r="HNI80" s="677"/>
      <c r="HNJ80" s="677"/>
      <c r="HNK80" s="677"/>
      <c r="HNL80" s="677"/>
      <c r="HNM80" s="677"/>
      <c r="HNN80" s="677"/>
      <c r="HNO80" s="677"/>
      <c r="HNP80" s="677"/>
      <c r="HNQ80" s="677"/>
      <c r="HNR80" s="677"/>
      <c r="HNS80" s="677"/>
      <c r="HNT80" s="677"/>
      <c r="HNU80" s="677"/>
      <c r="HNV80" s="677"/>
      <c r="HNW80" s="677"/>
      <c r="HNX80" s="677"/>
      <c r="HNY80" s="677"/>
      <c r="HNZ80" s="677"/>
      <c r="HOA80" s="677"/>
      <c r="HOB80" s="677"/>
      <c r="HOC80" s="677"/>
      <c r="HOD80" s="677"/>
      <c r="HOE80" s="677"/>
      <c r="HOF80" s="677"/>
      <c r="HOG80" s="677"/>
      <c r="HOH80" s="677"/>
      <c r="HOI80" s="677"/>
      <c r="HOJ80" s="677"/>
      <c r="HOK80" s="677"/>
      <c r="HOL80" s="677"/>
      <c r="HOM80" s="677"/>
      <c r="HON80" s="677"/>
      <c r="HOO80" s="677"/>
      <c r="HOP80" s="677"/>
      <c r="HOQ80" s="677"/>
      <c r="HOR80" s="677"/>
      <c r="HOS80" s="677"/>
      <c r="HOT80" s="677"/>
      <c r="HOU80" s="677"/>
      <c r="HOV80" s="677"/>
      <c r="HOW80" s="677"/>
      <c r="HOX80" s="677"/>
      <c r="HOY80" s="677"/>
      <c r="HOZ80" s="677"/>
      <c r="HPA80" s="677"/>
      <c r="HPB80" s="677"/>
      <c r="HPC80" s="677"/>
      <c r="HPD80" s="677"/>
      <c r="HPE80" s="677"/>
      <c r="HPF80" s="677"/>
      <c r="HPG80" s="677"/>
      <c r="HPH80" s="677"/>
      <c r="HPI80" s="677"/>
      <c r="HPJ80" s="677"/>
      <c r="HPK80" s="677"/>
      <c r="HPL80" s="677"/>
      <c r="HPM80" s="677"/>
      <c r="HPN80" s="677"/>
      <c r="HPO80" s="677"/>
      <c r="HPP80" s="677"/>
      <c r="HPQ80" s="677"/>
      <c r="HPR80" s="677"/>
      <c r="HPS80" s="677"/>
      <c r="HPT80" s="677"/>
      <c r="HPU80" s="677"/>
      <c r="HPV80" s="677"/>
      <c r="HPW80" s="677"/>
      <c r="HPX80" s="677"/>
      <c r="HPY80" s="677"/>
      <c r="HPZ80" s="677"/>
      <c r="HQA80" s="677"/>
      <c r="HQB80" s="677"/>
      <c r="HQC80" s="677"/>
      <c r="HQD80" s="677"/>
      <c r="HQE80" s="677"/>
      <c r="HQF80" s="677"/>
      <c r="HQG80" s="677"/>
      <c r="HQH80" s="677"/>
      <c r="HQI80" s="677"/>
      <c r="HQJ80" s="677"/>
      <c r="HQK80" s="677"/>
      <c r="HQL80" s="677"/>
      <c r="HQM80" s="677"/>
      <c r="HQN80" s="677"/>
      <c r="HQO80" s="677"/>
      <c r="HQP80" s="677"/>
      <c r="HQQ80" s="677"/>
      <c r="HQR80" s="677"/>
      <c r="HQS80" s="677"/>
      <c r="HQT80" s="677"/>
      <c r="HQU80" s="677"/>
      <c r="HQV80" s="677"/>
      <c r="HQW80" s="677"/>
      <c r="HQX80" s="677"/>
      <c r="HQY80" s="677"/>
      <c r="HQZ80" s="677"/>
      <c r="HRA80" s="677"/>
      <c r="HRB80" s="677"/>
      <c r="HRC80" s="677"/>
      <c r="HRD80" s="677"/>
      <c r="HRE80" s="677"/>
      <c r="HRF80" s="677"/>
      <c r="HRG80" s="677"/>
      <c r="HRH80" s="677"/>
      <c r="HRI80" s="677"/>
      <c r="HRJ80" s="677"/>
      <c r="HRK80" s="677"/>
      <c r="HRL80" s="677"/>
      <c r="HRM80" s="677"/>
      <c r="HRN80" s="677"/>
      <c r="HRO80" s="677"/>
      <c r="HRP80" s="677"/>
      <c r="HRQ80" s="677"/>
      <c r="HRR80" s="677"/>
      <c r="HRS80" s="677"/>
      <c r="HRT80" s="677"/>
      <c r="HRU80" s="677"/>
      <c r="HRV80" s="677"/>
      <c r="HRW80" s="677"/>
      <c r="HRX80" s="677"/>
      <c r="HRY80" s="677"/>
      <c r="HRZ80" s="677"/>
      <c r="HSA80" s="677"/>
      <c r="HSB80" s="677"/>
      <c r="HSC80" s="677"/>
      <c r="HSD80" s="677"/>
      <c r="HSE80" s="677"/>
      <c r="HSF80" s="677"/>
      <c r="HSG80" s="677"/>
      <c r="HSH80" s="677"/>
      <c r="HSI80" s="677"/>
      <c r="HSJ80" s="677"/>
      <c r="HSK80" s="677"/>
      <c r="HSL80" s="677"/>
      <c r="HSM80" s="677"/>
      <c r="HSN80" s="677"/>
      <c r="HSO80" s="677"/>
      <c r="HSP80" s="677"/>
      <c r="HSQ80" s="677"/>
      <c r="HSR80" s="677"/>
      <c r="HSS80" s="677"/>
      <c r="HST80" s="677"/>
      <c r="HSU80" s="677"/>
      <c r="HSV80" s="677"/>
      <c r="HSW80" s="677"/>
      <c r="HSX80" s="677"/>
      <c r="HSY80" s="677"/>
      <c r="HSZ80" s="677"/>
      <c r="HTA80" s="677"/>
      <c r="HTB80" s="677"/>
      <c r="HTC80" s="677"/>
      <c r="HTD80" s="677"/>
      <c r="HTE80" s="677"/>
      <c r="HTF80" s="677"/>
      <c r="HTG80" s="677"/>
      <c r="HTH80" s="677"/>
      <c r="HTI80" s="677"/>
      <c r="HTJ80" s="677"/>
      <c r="HTK80" s="677"/>
      <c r="HTL80" s="677"/>
      <c r="HTM80" s="677"/>
      <c r="HTN80" s="677"/>
      <c r="HTO80" s="677"/>
      <c r="HTP80" s="677"/>
      <c r="HTQ80" s="677"/>
      <c r="HTR80" s="677"/>
      <c r="HTS80" s="677"/>
      <c r="HTT80" s="677"/>
      <c r="HTU80" s="677"/>
      <c r="HTV80" s="677"/>
      <c r="HTW80" s="677"/>
      <c r="HTX80" s="677"/>
      <c r="HTY80" s="677"/>
      <c r="HTZ80" s="677"/>
      <c r="HUA80" s="677"/>
      <c r="HUB80" s="677"/>
      <c r="HUC80" s="677"/>
      <c r="HUD80" s="677"/>
      <c r="HUE80" s="677"/>
      <c r="HUF80" s="677"/>
      <c r="HUG80" s="677"/>
      <c r="HUH80" s="677"/>
      <c r="HUI80" s="677"/>
      <c r="HUJ80" s="677"/>
      <c r="HUK80" s="677"/>
      <c r="HUL80" s="677"/>
      <c r="HUM80" s="677"/>
      <c r="HUN80" s="677"/>
      <c r="HUO80" s="677"/>
      <c r="HUP80" s="677"/>
      <c r="HUQ80" s="677"/>
      <c r="HUR80" s="677"/>
      <c r="HUS80" s="677"/>
      <c r="HUT80" s="677"/>
      <c r="HUU80" s="677"/>
      <c r="HUV80" s="677"/>
      <c r="HUW80" s="677"/>
      <c r="HUX80" s="677"/>
      <c r="HUY80" s="677"/>
      <c r="HUZ80" s="677"/>
      <c r="HVA80" s="677"/>
      <c r="HVB80" s="677"/>
      <c r="HVC80" s="677"/>
      <c r="HVD80" s="677"/>
      <c r="HVE80" s="677"/>
      <c r="HVF80" s="677"/>
      <c r="HVG80" s="677"/>
      <c r="HVH80" s="677"/>
      <c r="HVI80" s="677"/>
      <c r="HVJ80" s="677"/>
      <c r="HVK80" s="677"/>
      <c r="HVL80" s="677"/>
      <c r="HVM80" s="677"/>
      <c r="HVN80" s="677"/>
      <c r="HVO80" s="677"/>
      <c r="HVP80" s="677"/>
      <c r="HVQ80" s="677"/>
      <c r="HVR80" s="677"/>
      <c r="HVS80" s="677"/>
      <c r="HVT80" s="677"/>
      <c r="HVU80" s="677"/>
      <c r="HVV80" s="677"/>
      <c r="HVW80" s="677"/>
      <c r="HVX80" s="677"/>
      <c r="HVY80" s="677"/>
      <c r="HVZ80" s="677"/>
      <c r="HWA80" s="677"/>
      <c r="HWB80" s="677"/>
      <c r="HWC80" s="677"/>
      <c r="HWD80" s="677"/>
      <c r="HWE80" s="677"/>
      <c r="HWF80" s="677"/>
      <c r="HWG80" s="677"/>
      <c r="HWH80" s="677"/>
      <c r="HWI80" s="677"/>
      <c r="HWJ80" s="677"/>
      <c r="HWK80" s="677"/>
      <c r="HWL80" s="677"/>
      <c r="HWM80" s="677"/>
      <c r="HWN80" s="677"/>
      <c r="HWO80" s="677"/>
      <c r="HWP80" s="677"/>
      <c r="HWQ80" s="677"/>
      <c r="HWR80" s="677"/>
      <c r="HWS80" s="677"/>
      <c r="HWT80" s="677"/>
      <c r="HWU80" s="677"/>
      <c r="HWV80" s="677"/>
      <c r="HWW80" s="677"/>
      <c r="HWX80" s="677"/>
      <c r="HWY80" s="677"/>
      <c r="HWZ80" s="677"/>
      <c r="HXA80" s="677"/>
      <c r="HXB80" s="677"/>
      <c r="HXC80" s="677"/>
      <c r="HXD80" s="677"/>
      <c r="HXE80" s="677"/>
      <c r="HXF80" s="677"/>
      <c r="HXG80" s="677"/>
      <c r="HXH80" s="677"/>
      <c r="HXI80" s="677"/>
      <c r="HXJ80" s="677"/>
      <c r="HXK80" s="677"/>
      <c r="HXL80" s="677"/>
      <c r="HXM80" s="677"/>
      <c r="HXN80" s="677"/>
      <c r="HXO80" s="677"/>
      <c r="HXP80" s="677"/>
      <c r="HXQ80" s="677"/>
      <c r="HXR80" s="677"/>
      <c r="HXS80" s="677"/>
      <c r="HXT80" s="677"/>
      <c r="HXU80" s="677"/>
      <c r="HXV80" s="677"/>
      <c r="HXW80" s="677"/>
      <c r="HXX80" s="677"/>
      <c r="HXY80" s="677"/>
      <c r="HXZ80" s="677"/>
      <c r="HYA80" s="677"/>
      <c r="HYB80" s="677"/>
      <c r="HYC80" s="677"/>
      <c r="HYD80" s="677"/>
      <c r="HYE80" s="677"/>
      <c r="HYF80" s="677"/>
      <c r="HYG80" s="677"/>
      <c r="HYH80" s="677"/>
      <c r="HYI80" s="677"/>
      <c r="HYJ80" s="677"/>
      <c r="HYK80" s="677"/>
      <c r="HYL80" s="677"/>
      <c r="HYM80" s="677"/>
      <c r="HYN80" s="677"/>
      <c r="HYO80" s="677"/>
      <c r="HYP80" s="677"/>
      <c r="HYQ80" s="677"/>
      <c r="HYR80" s="677"/>
      <c r="HYS80" s="677"/>
      <c r="HYT80" s="677"/>
      <c r="HYU80" s="677"/>
      <c r="HYV80" s="677"/>
      <c r="HYW80" s="677"/>
      <c r="HYX80" s="677"/>
      <c r="HYY80" s="677"/>
      <c r="HYZ80" s="677"/>
      <c r="HZA80" s="677"/>
      <c r="HZB80" s="677"/>
      <c r="HZC80" s="677"/>
      <c r="HZD80" s="677"/>
      <c r="HZE80" s="677"/>
      <c r="HZF80" s="677"/>
      <c r="HZG80" s="677"/>
      <c r="HZH80" s="677"/>
      <c r="HZI80" s="677"/>
      <c r="HZJ80" s="677"/>
      <c r="HZK80" s="677"/>
      <c r="HZL80" s="677"/>
      <c r="HZM80" s="677"/>
      <c r="HZN80" s="677"/>
      <c r="HZO80" s="677"/>
      <c r="HZP80" s="677"/>
      <c r="HZQ80" s="677"/>
      <c r="HZR80" s="677"/>
      <c r="HZS80" s="677"/>
      <c r="HZT80" s="677"/>
      <c r="HZU80" s="677"/>
      <c r="HZV80" s="677"/>
      <c r="HZW80" s="677"/>
      <c r="HZX80" s="677"/>
      <c r="HZY80" s="677"/>
      <c r="HZZ80" s="677"/>
      <c r="IAA80" s="677"/>
      <c r="IAB80" s="677"/>
      <c r="IAC80" s="677"/>
      <c r="IAD80" s="677"/>
      <c r="IAE80" s="677"/>
      <c r="IAF80" s="677"/>
      <c r="IAG80" s="677"/>
      <c r="IAH80" s="677"/>
      <c r="IAI80" s="677"/>
      <c r="IAJ80" s="677"/>
      <c r="IAK80" s="677"/>
      <c r="IAL80" s="677"/>
      <c r="IAM80" s="677"/>
      <c r="IAN80" s="677"/>
      <c r="IAO80" s="677"/>
      <c r="IAP80" s="677"/>
      <c r="IAQ80" s="677"/>
      <c r="IAR80" s="677"/>
      <c r="IAS80" s="677"/>
      <c r="IAT80" s="677"/>
      <c r="IAU80" s="677"/>
      <c r="IAV80" s="677"/>
      <c r="IAW80" s="677"/>
      <c r="IAX80" s="677"/>
      <c r="IAY80" s="677"/>
      <c r="IAZ80" s="677"/>
      <c r="IBA80" s="677"/>
      <c r="IBB80" s="677"/>
      <c r="IBC80" s="677"/>
      <c r="IBD80" s="677"/>
      <c r="IBE80" s="677"/>
      <c r="IBF80" s="677"/>
      <c r="IBG80" s="677"/>
      <c r="IBH80" s="677"/>
      <c r="IBI80" s="677"/>
      <c r="IBJ80" s="677"/>
      <c r="IBK80" s="677"/>
      <c r="IBL80" s="677"/>
      <c r="IBM80" s="677"/>
      <c r="IBN80" s="677"/>
      <c r="IBO80" s="677"/>
      <c r="IBP80" s="677"/>
      <c r="IBQ80" s="677"/>
      <c r="IBR80" s="677"/>
      <c r="IBS80" s="677"/>
      <c r="IBT80" s="677"/>
      <c r="IBU80" s="677"/>
      <c r="IBV80" s="677"/>
      <c r="IBW80" s="677"/>
      <c r="IBX80" s="677"/>
      <c r="IBY80" s="677"/>
      <c r="IBZ80" s="677"/>
      <c r="ICA80" s="677"/>
      <c r="ICB80" s="677"/>
      <c r="ICC80" s="677"/>
      <c r="ICD80" s="677"/>
      <c r="ICE80" s="677"/>
      <c r="ICF80" s="677"/>
      <c r="ICG80" s="677"/>
      <c r="ICH80" s="677"/>
      <c r="ICI80" s="677"/>
      <c r="ICJ80" s="677"/>
      <c r="ICK80" s="677"/>
      <c r="ICL80" s="677"/>
      <c r="ICM80" s="677"/>
      <c r="ICN80" s="677"/>
      <c r="ICO80" s="677"/>
      <c r="ICP80" s="677"/>
      <c r="ICQ80" s="677"/>
      <c r="ICR80" s="677"/>
      <c r="ICS80" s="677"/>
      <c r="ICT80" s="677"/>
      <c r="ICU80" s="677"/>
      <c r="ICV80" s="677"/>
      <c r="ICW80" s="677"/>
      <c r="ICX80" s="677"/>
      <c r="ICY80" s="677"/>
      <c r="ICZ80" s="677"/>
      <c r="IDA80" s="677"/>
      <c r="IDB80" s="677"/>
      <c r="IDC80" s="677"/>
      <c r="IDD80" s="677"/>
      <c r="IDE80" s="677"/>
      <c r="IDF80" s="677"/>
      <c r="IDG80" s="677"/>
      <c r="IDH80" s="677"/>
      <c r="IDI80" s="677"/>
      <c r="IDJ80" s="677"/>
      <c r="IDK80" s="677"/>
      <c r="IDL80" s="677"/>
      <c r="IDM80" s="677"/>
      <c r="IDN80" s="677"/>
      <c r="IDO80" s="677"/>
      <c r="IDP80" s="677"/>
      <c r="IDQ80" s="677"/>
      <c r="IDR80" s="677"/>
      <c r="IDS80" s="677"/>
      <c r="IDT80" s="677"/>
      <c r="IDU80" s="677"/>
      <c r="IDV80" s="677"/>
      <c r="IDW80" s="677"/>
      <c r="IDX80" s="677"/>
      <c r="IDY80" s="677"/>
      <c r="IDZ80" s="677"/>
      <c r="IEA80" s="677"/>
      <c r="IEB80" s="677"/>
      <c r="IEC80" s="677"/>
      <c r="IED80" s="677"/>
      <c r="IEE80" s="677"/>
      <c r="IEF80" s="677"/>
      <c r="IEG80" s="677"/>
      <c r="IEH80" s="677"/>
      <c r="IEI80" s="677"/>
      <c r="IEJ80" s="677"/>
      <c r="IEK80" s="677"/>
      <c r="IEL80" s="677"/>
      <c r="IEM80" s="677"/>
      <c r="IEN80" s="677"/>
      <c r="IEO80" s="677"/>
      <c r="IEP80" s="677"/>
      <c r="IEQ80" s="677"/>
      <c r="IER80" s="677"/>
      <c r="IES80" s="677"/>
      <c r="IET80" s="677"/>
      <c r="IEU80" s="677"/>
      <c r="IEV80" s="677"/>
      <c r="IEW80" s="677"/>
      <c r="IEX80" s="677"/>
      <c r="IEY80" s="677"/>
      <c r="IEZ80" s="677"/>
      <c r="IFA80" s="677"/>
      <c r="IFB80" s="677"/>
      <c r="IFC80" s="677"/>
      <c r="IFD80" s="677"/>
      <c r="IFE80" s="677"/>
      <c r="IFF80" s="677"/>
      <c r="IFG80" s="677"/>
      <c r="IFH80" s="677"/>
      <c r="IFI80" s="677"/>
      <c r="IFJ80" s="677"/>
      <c r="IFK80" s="677"/>
      <c r="IFL80" s="677"/>
      <c r="IFM80" s="677"/>
      <c r="IFN80" s="677"/>
      <c r="IFO80" s="677"/>
      <c r="IFP80" s="677"/>
      <c r="IFQ80" s="677"/>
      <c r="IFR80" s="677"/>
      <c r="IFS80" s="677"/>
      <c r="IFT80" s="677"/>
      <c r="IFU80" s="677"/>
      <c r="IFV80" s="677"/>
      <c r="IFW80" s="677"/>
      <c r="IFX80" s="677"/>
      <c r="IFY80" s="677"/>
      <c r="IFZ80" s="677"/>
      <c r="IGA80" s="677"/>
      <c r="IGB80" s="677"/>
      <c r="IGC80" s="677"/>
      <c r="IGD80" s="677"/>
      <c r="IGE80" s="677"/>
      <c r="IGF80" s="677"/>
      <c r="IGG80" s="677"/>
      <c r="IGH80" s="677"/>
      <c r="IGI80" s="677"/>
      <c r="IGJ80" s="677"/>
      <c r="IGK80" s="677"/>
      <c r="IGL80" s="677"/>
      <c r="IGM80" s="677"/>
      <c r="IGN80" s="677"/>
      <c r="IGO80" s="677"/>
      <c r="IGP80" s="677"/>
      <c r="IGQ80" s="677"/>
      <c r="IGR80" s="677"/>
      <c r="IGS80" s="677"/>
      <c r="IGT80" s="677"/>
      <c r="IGU80" s="677"/>
      <c r="IGV80" s="677"/>
      <c r="IGW80" s="677"/>
      <c r="IGX80" s="677"/>
      <c r="IGY80" s="677"/>
      <c r="IGZ80" s="677"/>
      <c r="IHA80" s="677"/>
      <c r="IHB80" s="677"/>
      <c r="IHC80" s="677"/>
      <c r="IHD80" s="677"/>
      <c r="IHE80" s="677"/>
      <c r="IHF80" s="677"/>
      <c r="IHG80" s="677"/>
      <c r="IHH80" s="677"/>
      <c r="IHI80" s="677"/>
      <c r="IHJ80" s="677"/>
      <c r="IHK80" s="677"/>
      <c r="IHL80" s="677"/>
      <c r="IHM80" s="677"/>
      <c r="IHN80" s="677"/>
      <c r="IHO80" s="677"/>
      <c r="IHP80" s="677"/>
      <c r="IHQ80" s="677"/>
      <c r="IHR80" s="677"/>
      <c r="IHS80" s="677"/>
      <c r="IHT80" s="677"/>
      <c r="IHU80" s="677"/>
      <c r="IHV80" s="677"/>
      <c r="IHW80" s="677"/>
      <c r="IHX80" s="677"/>
      <c r="IHY80" s="677"/>
      <c r="IHZ80" s="677"/>
      <c r="IIA80" s="677"/>
      <c r="IIB80" s="677"/>
      <c r="IIC80" s="677"/>
      <c r="IID80" s="677"/>
      <c r="IIE80" s="677"/>
      <c r="IIF80" s="677"/>
      <c r="IIG80" s="677"/>
      <c r="IIH80" s="677"/>
      <c r="III80" s="677"/>
      <c r="IIJ80" s="677"/>
      <c r="IIK80" s="677"/>
      <c r="IIL80" s="677"/>
      <c r="IIM80" s="677"/>
      <c r="IIN80" s="677"/>
      <c r="IIO80" s="677"/>
      <c r="IIP80" s="677"/>
      <c r="IIQ80" s="677"/>
      <c r="IIR80" s="677"/>
      <c r="IIS80" s="677"/>
      <c r="IIT80" s="677"/>
      <c r="IIU80" s="677"/>
      <c r="IIV80" s="677"/>
      <c r="IIW80" s="677"/>
      <c r="IIX80" s="677"/>
      <c r="IIY80" s="677"/>
      <c r="IIZ80" s="677"/>
      <c r="IJA80" s="677"/>
      <c r="IJB80" s="677"/>
      <c r="IJC80" s="677"/>
      <c r="IJD80" s="677"/>
      <c r="IJE80" s="677"/>
      <c r="IJF80" s="677"/>
      <c r="IJG80" s="677"/>
      <c r="IJH80" s="677"/>
      <c r="IJI80" s="677"/>
      <c r="IJJ80" s="677"/>
      <c r="IJK80" s="677"/>
      <c r="IJL80" s="677"/>
      <c r="IJM80" s="677"/>
      <c r="IJN80" s="677"/>
      <c r="IJO80" s="677"/>
      <c r="IJP80" s="677"/>
      <c r="IJQ80" s="677"/>
      <c r="IJR80" s="677"/>
      <c r="IJS80" s="677"/>
      <c r="IJT80" s="677"/>
      <c r="IJU80" s="677"/>
      <c r="IJV80" s="677"/>
      <c r="IJW80" s="677"/>
      <c r="IJX80" s="677"/>
      <c r="IJY80" s="677"/>
      <c r="IJZ80" s="677"/>
      <c r="IKA80" s="677"/>
      <c r="IKB80" s="677"/>
      <c r="IKC80" s="677"/>
      <c r="IKD80" s="677"/>
      <c r="IKE80" s="677"/>
      <c r="IKF80" s="677"/>
      <c r="IKG80" s="677"/>
      <c r="IKH80" s="677"/>
      <c r="IKI80" s="677"/>
      <c r="IKJ80" s="677"/>
      <c r="IKK80" s="677"/>
      <c r="IKL80" s="677"/>
      <c r="IKM80" s="677"/>
      <c r="IKN80" s="677"/>
      <c r="IKO80" s="677"/>
      <c r="IKP80" s="677"/>
      <c r="IKQ80" s="677"/>
      <c r="IKR80" s="677"/>
      <c r="IKS80" s="677"/>
      <c r="IKT80" s="677"/>
      <c r="IKU80" s="677"/>
      <c r="IKV80" s="677"/>
      <c r="IKW80" s="677"/>
      <c r="IKX80" s="677"/>
      <c r="IKY80" s="677"/>
      <c r="IKZ80" s="677"/>
      <c r="ILA80" s="677"/>
      <c r="ILB80" s="677"/>
      <c r="ILC80" s="677"/>
      <c r="ILD80" s="677"/>
      <c r="ILE80" s="677"/>
      <c r="ILF80" s="677"/>
      <c r="ILG80" s="677"/>
      <c r="ILH80" s="677"/>
      <c r="ILI80" s="677"/>
      <c r="ILJ80" s="677"/>
      <c r="ILK80" s="677"/>
      <c r="ILL80" s="677"/>
      <c r="ILM80" s="677"/>
      <c r="ILN80" s="677"/>
      <c r="ILO80" s="677"/>
      <c r="ILP80" s="677"/>
      <c r="ILQ80" s="677"/>
      <c r="ILR80" s="677"/>
      <c r="ILS80" s="677"/>
      <c r="ILT80" s="677"/>
      <c r="ILU80" s="677"/>
      <c r="ILV80" s="677"/>
      <c r="ILW80" s="677"/>
      <c r="ILX80" s="677"/>
      <c r="ILY80" s="677"/>
      <c r="ILZ80" s="677"/>
      <c r="IMA80" s="677"/>
      <c r="IMB80" s="677"/>
      <c r="IMC80" s="677"/>
      <c r="IMD80" s="677"/>
      <c r="IME80" s="677"/>
      <c r="IMF80" s="677"/>
      <c r="IMG80" s="677"/>
      <c r="IMH80" s="677"/>
      <c r="IMI80" s="677"/>
      <c r="IMJ80" s="677"/>
      <c r="IMK80" s="677"/>
      <c r="IML80" s="677"/>
      <c r="IMM80" s="677"/>
      <c r="IMN80" s="677"/>
      <c r="IMO80" s="677"/>
      <c r="IMP80" s="677"/>
      <c r="IMQ80" s="677"/>
      <c r="IMR80" s="677"/>
      <c r="IMS80" s="677"/>
      <c r="IMT80" s="677"/>
      <c r="IMU80" s="677"/>
      <c r="IMV80" s="677"/>
      <c r="IMW80" s="677"/>
      <c r="IMX80" s="677"/>
      <c r="IMY80" s="677"/>
      <c r="IMZ80" s="677"/>
      <c r="INA80" s="677"/>
      <c r="INB80" s="677"/>
      <c r="INC80" s="677"/>
      <c r="IND80" s="677"/>
      <c r="INE80" s="677"/>
      <c r="INF80" s="677"/>
      <c r="ING80" s="677"/>
      <c r="INH80" s="677"/>
      <c r="INI80" s="677"/>
      <c r="INJ80" s="677"/>
      <c r="INK80" s="677"/>
      <c r="INL80" s="677"/>
      <c r="INM80" s="677"/>
      <c r="INN80" s="677"/>
      <c r="INO80" s="677"/>
      <c r="INP80" s="677"/>
      <c r="INQ80" s="677"/>
      <c r="INR80" s="677"/>
      <c r="INS80" s="677"/>
      <c r="INT80" s="677"/>
      <c r="INU80" s="677"/>
      <c r="INV80" s="677"/>
      <c r="INW80" s="677"/>
      <c r="INX80" s="677"/>
      <c r="INY80" s="677"/>
      <c r="INZ80" s="677"/>
      <c r="IOA80" s="677"/>
      <c r="IOB80" s="677"/>
      <c r="IOC80" s="677"/>
      <c r="IOD80" s="677"/>
      <c r="IOE80" s="677"/>
      <c r="IOF80" s="677"/>
      <c r="IOG80" s="677"/>
      <c r="IOH80" s="677"/>
      <c r="IOI80" s="677"/>
      <c r="IOJ80" s="677"/>
      <c r="IOK80" s="677"/>
      <c r="IOL80" s="677"/>
      <c r="IOM80" s="677"/>
      <c r="ION80" s="677"/>
      <c r="IOO80" s="677"/>
      <c r="IOP80" s="677"/>
      <c r="IOQ80" s="677"/>
      <c r="IOR80" s="677"/>
      <c r="IOS80" s="677"/>
      <c r="IOT80" s="677"/>
      <c r="IOU80" s="677"/>
      <c r="IOV80" s="677"/>
      <c r="IOW80" s="677"/>
      <c r="IOX80" s="677"/>
      <c r="IOY80" s="677"/>
      <c r="IOZ80" s="677"/>
      <c r="IPA80" s="677"/>
      <c r="IPB80" s="677"/>
      <c r="IPC80" s="677"/>
      <c r="IPD80" s="677"/>
      <c r="IPE80" s="677"/>
      <c r="IPF80" s="677"/>
      <c r="IPG80" s="677"/>
      <c r="IPH80" s="677"/>
      <c r="IPI80" s="677"/>
      <c r="IPJ80" s="677"/>
      <c r="IPK80" s="677"/>
      <c r="IPL80" s="677"/>
      <c r="IPM80" s="677"/>
      <c r="IPN80" s="677"/>
      <c r="IPO80" s="677"/>
      <c r="IPP80" s="677"/>
      <c r="IPQ80" s="677"/>
      <c r="IPR80" s="677"/>
      <c r="IPS80" s="677"/>
      <c r="IPT80" s="677"/>
      <c r="IPU80" s="677"/>
      <c r="IPV80" s="677"/>
      <c r="IPW80" s="677"/>
      <c r="IPX80" s="677"/>
      <c r="IPY80" s="677"/>
      <c r="IPZ80" s="677"/>
      <c r="IQA80" s="677"/>
      <c r="IQB80" s="677"/>
      <c r="IQC80" s="677"/>
      <c r="IQD80" s="677"/>
      <c r="IQE80" s="677"/>
      <c r="IQF80" s="677"/>
      <c r="IQG80" s="677"/>
      <c r="IQH80" s="677"/>
      <c r="IQI80" s="677"/>
      <c r="IQJ80" s="677"/>
      <c r="IQK80" s="677"/>
      <c r="IQL80" s="677"/>
      <c r="IQM80" s="677"/>
      <c r="IQN80" s="677"/>
      <c r="IQO80" s="677"/>
      <c r="IQP80" s="677"/>
      <c r="IQQ80" s="677"/>
      <c r="IQR80" s="677"/>
      <c r="IQS80" s="677"/>
      <c r="IQT80" s="677"/>
      <c r="IQU80" s="677"/>
      <c r="IQV80" s="677"/>
      <c r="IQW80" s="677"/>
      <c r="IQX80" s="677"/>
      <c r="IQY80" s="677"/>
      <c r="IQZ80" s="677"/>
      <c r="IRA80" s="677"/>
      <c r="IRB80" s="677"/>
      <c r="IRC80" s="677"/>
      <c r="IRD80" s="677"/>
      <c r="IRE80" s="677"/>
      <c r="IRF80" s="677"/>
      <c r="IRG80" s="677"/>
      <c r="IRH80" s="677"/>
      <c r="IRI80" s="677"/>
      <c r="IRJ80" s="677"/>
      <c r="IRK80" s="677"/>
      <c r="IRL80" s="677"/>
      <c r="IRM80" s="677"/>
      <c r="IRN80" s="677"/>
      <c r="IRO80" s="677"/>
      <c r="IRP80" s="677"/>
      <c r="IRQ80" s="677"/>
      <c r="IRR80" s="677"/>
      <c r="IRS80" s="677"/>
      <c r="IRT80" s="677"/>
      <c r="IRU80" s="677"/>
      <c r="IRV80" s="677"/>
      <c r="IRW80" s="677"/>
      <c r="IRX80" s="677"/>
      <c r="IRY80" s="677"/>
      <c r="IRZ80" s="677"/>
      <c r="ISA80" s="677"/>
      <c r="ISB80" s="677"/>
      <c r="ISC80" s="677"/>
      <c r="ISD80" s="677"/>
      <c r="ISE80" s="677"/>
      <c r="ISF80" s="677"/>
      <c r="ISG80" s="677"/>
      <c r="ISH80" s="677"/>
      <c r="ISI80" s="677"/>
      <c r="ISJ80" s="677"/>
      <c r="ISK80" s="677"/>
      <c r="ISL80" s="677"/>
      <c r="ISM80" s="677"/>
      <c r="ISN80" s="677"/>
      <c r="ISO80" s="677"/>
      <c r="ISP80" s="677"/>
      <c r="ISQ80" s="677"/>
      <c r="ISR80" s="677"/>
      <c r="ISS80" s="677"/>
      <c r="IST80" s="677"/>
      <c r="ISU80" s="677"/>
      <c r="ISV80" s="677"/>
      <c r="ISW80" s="677"/>
      <c r="ISX80" s="677"/>
      <c r="ISY80" s="677"/>
      <c r="ISZ80" s="677"/>
      <c r="ITA80" s="677"/>
      <c r="ITB80" s="677"/>
      <c r="ITC80" s="677"/>
      <c r="ITD80" s="677"/>
      <c r="ITE80" s="677"/>
      <c r="ITF80" s="677"/>
      <c r="ITG80" s="677"/>
      <c r="ITH80" s="677"/>
      <c r="ITI80" s="677"/>
      <c r="ITJ80" s="677"/>
      <c r="ITK80" s="677"/>
      <c r="ITL80" s="677"/>
      <c r="ITM80" s="677"/>
      <c r="ITN80" s="677"/>
      <c r="ITO80" s="677"/>
      <c r="ITP80" s="677"/>
      <c r="ITQ80" s="677"/>
      <c r="ITR80" s="677"/>
      <c r="ITS80" s="677"/>
      <c r="ITT80" s="677"/>
      <c r="ITU80" s="677"/>
      <c r="ITV80" s="677"/>
      <c r="ITW80" s="677"/>
      <c r="ITX80" s="677"/>
      <c r="ITY80" s="677"/>
      <c r="ITZ80" s="677"/>
      <c r="IUA80" s="677"/>
      <c r="IUB80" s="677"/>
      <c r="IUC80" s="677"/>
      <c r="IUD80" s="677"/>
      <c r="IUE80" s="677"/>
      <c r="IUF80" s="677"/>
      <c r="IUG80" s="677"/>
      <c r="IUH80" s="677"/>
      <c r="IUI80" s="677"/>
      <c r="IUJ80" s="677"/>
      <c r="IUK80" s="677"/>
      <c r="IUL80" s="677"/>
      <c r="IUM80" s="677"/>
      <c r="IUN80" s="677"/>
      <c r="IUO80" s="677"/>
      <c r="IUP80" s="677"/>
      <c r="IUQ80" s="677"/>
      <c r="IUR80" s="677"/>
      <c r="IUS80" s="677"/>
      <c r="IUT80" s="677"/>
      <c r="IUU80" s="677"/>
      <c r="IUV80" s="677"/>
      <c r="IUW80" s="677"/>
      <c r="IUX80" s="677"/>
      <c r="IUY80" s="677"/>
      <c r="IUZ80" s="677"/>
      <c r="IVA80" s="677"/>
      <c r="IVB80" s="677"/>
      <c r="IVC80" s="677"/>
      <c r="IVD80" s="677"/>
      <c r="IVE80" s="677"/>
      <c r="IVF80" s="677"/>
      <c r="IVG80" s="677"/>
      <c r="IVH80" s="677"/>
      <c r="IVI80" s="677"/>
      <c r="IVJ80" s="677"/>
      <c r="IVK80" s="677"/>
      <c r="IVL80" s="677"/>
      <c r="IVM80" s="677"/>
      <c r="IVN80" s="677"/>
      <c r="IVO80" s="677"/>
      <c r="IVP80" s="677"/>
      <c r="IVQ80" s="677"/>
      <c r="IVR80" s="677"/>
      <c r="IVS80" s="677"/>
      <c r="IVT80" s="677"/>
      <c r="IVU80" s="677"/>
      <c r="IVV80" s="677"/>
      <c r="IVW80" s="677"/>
      <c r="IVX80" s="677"/>
      <c r="IVY80" s="677"/>
      <c r="IVZ80" s="677"/>
      <c r="IWA80" s="677"/>
      <c r="IWB80" s="677"/>
      <c r="IWC80" s="677"/>
      <c r="IWD80" s="677"/>
      <c r="IWE80" s="677"/>
      <c r="IWF80" s="677"/>
      <c r="IWG80" s="677"/>
      <c r="IWH80" s="677"/>
      <c r="IWI80" s="677"/>
      <c r="IWJ80" s="677"/>
      <c r="IWK80" s="677"/>
      <c r="IWL80" s="677"/>
      <c r="IWM80" s="677"/>
      <c r="IWN80" s="677"/>
      <c r="IWO80" s="677"/>
      <c r="IWP80" s="677"/>
      <c r="IWQ80" s="677"/>
      <c r="IWR80" s="677"/>
      <c r="IWS80" s="677"/>
      <c r="IWT80" s="677"/>
      <c r="IWU80" s="677"/>
      <c r="IWV80" s="677"/>
      <c r="IWW80" s="677"/>
      <c r="IWX80" s="677"/>
      <c r="IWY80" s="677"/>
      <c r="IWZ80" s="677"/>
      <c r="IXA80" s="677"/>
      <c r="IXB80" s="677"/>
      <c r="IXC80" s="677"/>
      <c r="IXD80" s="677"/>
      <c r="IXE80" s="677"/>
      <c r="IXF80" s="677"/>
      <c r="IXG80" s="677"/>
      <c r="IXH80" s="677"/>
      <c r="IXI80" s="677"/>
      <c r="IXJ80" s="677"/>
      <c r="IXK80" s="677"/>
      <c r="IXL80" s="677"/>
      <c r="IXM80" s="677"/>
      <c r="IXN80" s="677"/>
      <c r="IXO80" s="677"/>
      <c r="IXP80" s="677"/>
      <c r="IXQ80" s="677"/>
      <c r="IXR80" s="677"/>
      <c r="IXS80" s="677"/>
      <c r="IXT80" s="677"/>
      <c r="IXU80" s="677"/>
      <c r="IXV80" s="677"/>
      <c r="IXW80" s="677"/>
      <c r="IXX80" s="677"/>
      <c r="IXY80" s="677"/>
      <c r="IXZ80" s="677"/>
      <c r="IYA80" s="677"/>
      <c r="IYB80" s="677"/>
      <c r="IYC80" s="677"/>
      <c r="IYD80" s="677"/>
      <c r="IYE80" s="677"/>
      <c r="IYF80" s="677"/>
      <c r="IYG80" s="677"/>
      <c r="IYH80" s="677"/>
      <c r="IYI80" s="677"/>
      <c r="IYJ80" s="677"/>
      <c r="IYK80" s="677"/>
      <c r="IYL80" s="677"/>
      <c r="IYM80" s="677"/>
      <c r="IYN80" s="677"/>
      <c r="IYO80" s="677"/>
      <c r="IYP80" s="677"/>
      <c r="IYQ80" s="677"/>
      <c r="IYR80" s="677"/>
      <c r="IYS80" s="677"/>
      <c r="IYT80" s="677"/>
      <c r="IYU80" s="677"/>
      <c r="IYV80" s="677"/>
      <c r="IYW80" s="677"/>
      <c r="IYX80" s="677"/>
      <c r="IYY80" s="677"/>
      <c r="IYZ80" s="677"/>
      <c r="IZA80" s="677"/>
      <c r="IZB80" s="677"/>
      <c r="IZC80" s="677"/>
      <c r="IZD80" s="677"/>
      <c r="IZE80" s="677"/>
      <c r="IZF80" s="677"/>
      <c r="IZG80" s="677"/>
      <c r="IZH80" s="677"/>
      <c r="IZI80" s="677"/>
      <c r="IZJ80" s="677"/>
      <c r="IZK80" s="677"/>
      <c r="IZL80" s="677"/>
      <c r="IZM80" s="677"/>
      <c r="IZN80" s="677"/>
      <c r="IZO80" s="677"/>
      <c r="IZP80" s="677"/>
      <c r="IZQ80" s="677"/>
      <c r="IZR80" s="677"/>
      <c r="IZS80" s="677"/>
      <c r="IZT80" s="677"/>
      <c r="IZU80" s="677"/>
      <c r="IZV80" s="677"/>
      <c r="IZW80" s="677"/>
      <c r="IZX80" s="677"/>
      <c r="IZY80" s="677"/>
      <c r="IZZ80" s="677"/>
      <c r="JAA80" s="677"/>
      <c r="JAB80" s="677"/>
      <c r="JAC80" s="677"/>
      <c r="JAD80" s="677"/>
      <c r="JAE80" s="677"/>
      <c r="JAF80" s="677"/>
      <c r="JAG80" s="677"/>
      <c r="JAH80" s="677"/>
      <c r="JAI80" s="677"/>
      <c r="JAJ80" s="677"/>
      <c r="JAK80" s="677"/>
      <c r="JAL80" s="677"/>
      <c r="JAM80" s="677"/>
      <c r="JAN80" s="677"/>
      <c r="JAO80" s="677"/>
      <c r="JAP80" s="677"/>
      <c r="JAQ80" s="677"/>
      <c r="JAR80" s="677"/>
      <c r="JAS80" s="677"/>
      <c r="JAT80" s="677"/>
      <c r="JAU80" s="677"/>
      <c r="JAV80" s="677"/>
      <c r="JAW80" s="677"/>
      <c r="JAX80" s="677"/>
      <c r="JAY80" s="677"/>
      <c r="JAZ80" s="677"/>
      <c r="JBA80" s="677"/>
      <c r="JBB80" s="677"/>
      <c r="JBC80" s="677"/>
      <c r="JBD80" s="677"/>
      <c r="JBE80" s="677"/>
      <c r="JBF80" s="677"/>
      <c r="JBG80" s="677"/>
      <c r="JBH80" s="677"/>
      <c r="JBI80" s="677"/>
      <c r="JBJ80" s="677"/>
      <c r="JBK80" s="677"/>
      <c r="JBL80" s="677"/>
      <c r="JBM80" s="677"/>
      <c r="JBN80" s="677"/>
      <c r="JBO80" s="677"/>
      <c r="JBP80" s="677"/>
      <c r="JBQ80" s="677"/>
      <c r="JBR80" s="677"/>
      <c r="JBS80" s="677"/>
      <c r="JBT80" s="677"/>
      <c r="JBU80" s="677"/>
      <c r="JBV80" s="677"/>
      <c r="JBW80" s="677"/>
      <c r="JBX80" s="677"/>
      <c r="JBY80" s="677"/>
      <c r="JBZ80" s="677"/>
      <c r="JCA80" s="677"/>
      <c r="JCB80" s="677"/>
      <c r="JCC80" s="677"/>
      <c r="JCD80" s="677"/>
      <c r="JCE80" s="677"/>
      <c r="JCF80" s="677"/>
      <c r="JCG80" s="677"/>
      <c r="JCH80" s="677"/>
      <c r="JCI80" s="677"/>
      <c r="JCJ80" s="677"/>
      <c r="JCK80" s="677"/>
      <c r="JCL80" s="677"/>
      <c r="JCM80" s="677"/>
      <c r="JCN80" s="677"/>
      <c r="JCO80" s="677"/>
      <c r="JCP80" s="677"/>
      <c r="JCQ80" s="677"/>
      <c r="JCR80" s="677"/>
      <c r="JCS80" s="677"/>
      <c r="JCT80" s="677"/>
      <c r="JCU80" s="677"/>
      <c r="JCV80" s="677"/>
      <c r="JCW80" s="677"/>
      <c r="JCX80" s="677"/>
      <c r="JCY80" s="677"/>
      <c r="JCZ80" s="677"/>
      <c r="JDA80" s="677"/>
      <c r="JDB80" s="677"/>
      <c r="JDC80" s="677"/>
      <c r="JDD80" s="677"/>
      <c r="JDE80" s="677"/>
      <c r="JDF80" s="677"/>
      <c r="JDG80" s="677"/>
      <c r="JDH80" s="677"/>
      <c r="JDI80" s="677"/>
      <c r="JDJ80" s="677"/>
      <c r="JDK80" s="677"/>
      <c r="JDL80" s="677"/>
      <c r="JDM80" s="677"/>
      <c r="JDN80" s="677"/>
      <c r="JDO80" s="677"/>
      <c r="JDP80" s="677"/>
      <c r="JDQ80" s="677"/>
      <c r="JDR80" s="677"/>
      <c r="JDS80" s="677"/>
      <c r="JDT80" s="677"/>
      <c r="JDU80" s="677"/>
      <c r="JDV80" s="677"/>
      <c r="JDW80" s="677"/>
      <c r="JDX80" s="677"/>
      <c r="JDY80" s="677"/>
      <c r="JDZ80" s="677"/>
      <c r="JEA80" s="677"/>
      <c r="JEB80" s="677"/>
      <c r="JEC80" s="677"/>
      <c r="JED80" s="677"/>
      <c r="JEE80" s="677"/>
      <c r="JEF80" s="677"/>
      <c r="JEG80" s="677"/>
      <c r="JEH80" s="677"/>
      <c r="JEI80" s="677"/>
      <c r="JEJ80" s="677"/>
      <c r="JEK80" s="677"/>
      <c r="JEL80" s="677"/>
      <c r="JEM80" s="677"/>
      <c r="JEN80" s="677"/>
      <c r="JEO80" s="677"/>
      <c r="JEP80" s="677"/>
      <c r="JEQ80" s="677"/>
      <c r="JER80" s="677"/>
      <c r="JES80" s="677"/>
      <c r="JET80" s="677"/>
      <c r="JEU80" s="677"/>
      <c r="JEV80" s="677"/>
      <c r="JEW80" s="677"/>
      <c r="JEX80" s="677"/>
      <c r="JEY80" s="677"/>
      <c r="JEZ80" s="677"/>
      <c r="JFA80" s="677"/>
      <c r="JFB80" s="677"/>
      <c r="JFC80" s="677"/>
      <c r="JFD80" s="677"/>
      <c r="JFE80" s="677"/>
      <c r="JFF80" s="677"/>
      <c r="JFG80" s="677"/>
      <c r="JFH80" s="677"/>
      <c r="JFI80" s="677"/>
      <c r="JFJ80" s="677"/>
      <c r="JFK80" s="677"/>
      <c r="JFL80" s="677"/>
      <c r="JFM80" s="677"/>
      <c r="JFN80" s="677"/>
      <c r="JFO80" s="677"/>
      <c r="JFP80" s="677"/>
      <c r="JFQ80" s="677"/>
      <c r="JFR80" s="677"/>
      <c r="JFS80" s="677"/>
      <c r="JFT80" s="677"/>
      <c r="JFU80" s="677"/>
      <c r="JFV80" s="677"/>
      <c r="JFW80" s="677"/>
      <c r="JFX80" s="677"/>
      <c r="JFY80" s="677"/>
      <c r="JFZ80" s="677"/>
      <c r="JGA80" s="677"/>
      <c r="JGB80" s="677"/>
      <c r="JGC80" s="677"/>
      <c r="JGD80" s="677"/>
      <c r="JGE80" s="677"/>
      <c r="JGF80" s="677"/>
      <c r="JGG80" s="677"/>
      <c r="JGH80" s="677"/>
      <c r="JGI80" s="677"/>
      <c r="JGJ80" s="677"/>
      <c r="JGK80" s="677"/>
      <c r="JGL80" s="677"/>
      <c r="JGM80" s="677"/>
      <c r="JGN80" s="677"/>
      <c r="JGO80" s="677"/>
      <c r="JGP80" s="677"/>
      <c r="JGQ80" s="677"/>
      <c r="JGR80" s="677"/>
      <c r="JGS80" s="677"/>
      <c r="JGT80" s="677"/>
      <c r="JGU80" s="677"/>
      <c r="JGV80" s="677"/>
      <c r="JGW80" s="677"/>
      <c r="JGX80" s="677"/>
      <c r="JGY80" s="677"/>
      <c r="JGZ80" s="677"/>
      <c r="JHA80" s="677"/>
      <c r="JHB80" s="677"/>
      <c r="JHC80" s="677"/>
      <c r="JHD80" s="677"/>
      <c r="JHE80" s="677"/>
      <c r="JHF80" s="677"/>
      <c r="JHG80" s="677"/>
      <c r="JHH80" s="677"/>
      <c r="JHI80" s="677"/>
      <c r="JHJ80" s="677"/>
      <c r="JHK80" s="677"/>
      <c r="JHL80" s="677"/>
      <c r="JHM80" s="677"/>
      <c r="JHN80" s="677"/>
      <c r="JHO80" s="677"/>
      <c r="JHP80" s="677"/>
      <c r="JHQ80" s="677"/>
      <c r="JHR80" s="677"/>
      <c r="JHS80" s="677"/>
      <c r="JHT80" s="677"/>
      <c r="JHU80" s="677"/>
      <c r="JHV80" s="677"/>
      <c r="JHW80" s="677"/>
      <c r="JHX80" s="677"/>
      <c r="JHY80" s="677"/>
      <c r="JHZ80" s="677"/>
      <c r="JIA80" s="677"/>
      <c r="JIB80" s="677"/>
      <c r="JIC80" s="677"/>
      <c r="JID80" s="677"/>
      <c r="JIE80" s="677"/>
      <c r="JIF80" s="677"/>
      <c r="JIG80" s="677"/>
      <c r="JIH80" s="677"/>
      <c r="JII80" s="677"/>
      <c r="JIJ80" s="677"/>
      <c r="JIK80" s="677"/>
      <c r="JIL80" s="677"/>
      <c r="JIM80" s="677"/>
      <c r="JIN80" s="677"/>
      <c r="JIO80" s="677"/>
      <c r="JIP80" s="677"/>
      <c r="JIQ80" s="677"/>
      <c r="JIR80" s="677"/>
      <c r="JIS80" s="677"/>
      <c r="JIT80" s="677"/>
      <c r="JIU80" s="677"/>
      <c r="JIV80" s="677"/>
      <c r="JIW80" s="677"/>
      <c r="JIX80" s="677"/>
      <c r="JIY80" s="677"/>
      <c r="JIZ80" s="677"/>
      <c r="JJA80" s="677"/>
      <c r="JJB80" s="677"/>
      <c r="JJC80" s="677"/>
      <c r="JJD80" s="677"/>
      <c r="JJE80" s="677"/>
      <c r="JJF80" s="677"/>
      <c r="JJG80" s="677"/>
      <c r="JJH80" s="677"/>
      <c r="JJI80" s="677"/>
      <c r="JJJ80" s="677"/>
      <c r="JJK80" s="677"/>
      <c r="JJL80" s="677"/>
      <c r="JJM80" s="677"/>
      <c r="JJN80" s="677"/>
      <c r="JJO80" s="677"/>
      <c r="JJP80" s="677"/>
      <c r="JJQ80" s="677"/>
      <c r="JJR80" s="677"/>
      <c r="JJS80" s="677"/>
      <c r="JJT80" s="677"/>
      <c r="JJU80" s="677"/>
      <c r="JJV80" s="677"/>
      <c r="JJW80" s="677"/>
      <c r="JJX80" s="677"/>
      <c r="JJY80" s="677"/>
      <c r="JJZ80" s="677"/>
      <c r="JKA80" s="677"/>
      <c r="JKB80" s="677"/>
      <c r="JKC80" s="677"/>
      <c r="JKD80" s="677"/>
      <c r="JKE80" s="677"/>
      <c r="JKF80" s="677"/>
      <c r="JKG80" s="677"/>
      <c r="JKH80" s="677"/>
      <c r="JKI80" s="677"/>
      <c r="JKJ80" s="677"/>
      <c r="JKK80" s="677"/>
      <c r="JKL80" s="677"/>
      <c r="JKM80" s="677"/>
      <c r="JKN80" s="677"/>
      <c r="JKO80" s="677"/>
      <c r="JKP80" s="677"/>
      <c r="JKQ80" s="677"/>
      <c r="JKR80" s="677"/>
      <c r="JKS80" s="677"/>
      <c r="JKT80" s="677"/>
      <c r="JKU80" s="677"/>
      <c r="JKV80" s="677"/>
      <c r="JKW80" s="677"/>
      <c r="JKX80" s="677"/>
      <c r="JKY80" s="677"/>
      <c r="JKZ80" s="677"/>
      <c r="JLA80" s="677"/>
      <c r="JLB80" s="677"/>
      <c r="JLC80" s="677"/>
      <c r="JLD80" s="677"/>
      <c r="JLE80" s="677"/>
      <c r="JLF80" s="677"/>
      <c r="JLG80" s="677"/>
      <c r="JLH80" s="677"/>
      <c r="JLI80" s="677"/>
      <c r="JLJ80" s="677"/>
      <c r="JLK80" s="677"/>
      <c r="JLL80" s="677"/>
      <c r="JLM80" s="677"/>
      <c r="JLN80" s="677"/>
      <c r="JLO80" s="677"/>
      <c r="JLP80" s="677"/>
      <c r="JLQ80" s="677"/>
      <c r="JLR80" s="677"/>
      <c r="JLS80" s="677"/>
      <c r="JLT80" s="677"/>
      <c r="JLU80" s="677"/>
      <c r="JLV80" s="677"/>
      <c r="JLW80" s="677"/>
      <c r="JLX80" s="677"/>
      <c r="JLY80" s="677"/>
      <c r="JLZ80" s="677"/>
      <c r="JMA80" s="677"/>
      <c r="JMB80" s="677"/>
      <c r="JMC80" s="677"/>
      <c r="JMD80" s="677"/>
      <c r="JME80" s="677"/>
      <c r="JMF80" s="677"/>
      <c r="JMG80" s="677"/>
      <c r="JMH80" s="677"/>
      <c r="JMI80" s="677"/>
      <c r="JMJ80" s="677"/>
      <c r="JMK80" s="677"/>
      <c r="JML80" s="677"/>
      <c r="JMM80" s="677"/>
      <c r="JMN80" s="677"/>
      <c r="JMO80" s="677"/>
      <c r="JMP80" s="677"/>
      <c r="JMQ80" s="677"/>
      <c r="JMR80" s="677"/>
      <c r="JMS80" s="677"/>
      <c r="JMT80" s="677"/>
      <c r="JMU80" s="677"/>
      <c r="JMV80" s="677"/>
      <c r="JMW80" s="677"/>
      <c r="JMX80" s="677"/>
      <c r="JMY80" s="677"/>
      <c r="JMZ80" s="677"/>
      <c r="JNA80" s="677"/>
      <c r="JNB80" s="677"/>
      <c r="JNC80" s="677"/>
      <c r="JND80" s="677"/>
      <c r="JNE80" s="677"/>
      <c r="JNF80" s="677"/>
      <c r="JNG80" s="677"/>
      <c r="JNH80" s="677"/>
      <c r="JNI80" s="677"/>
      <c r="JNJ80" s="677"/>
      <c r="JNK80" s="677"/>
      <c r="JNL80" s="677"/>
      <c r="JNM80" s="677"/>
      <c r="JNN80" s="677"/>
      <c r="JNO80" s="677"/>
      <c r="JNP80" s="677"/>
      <c r="JNQ80" s="677"/>
      <c r="JNR80" s="677"/>
      <c r="JNS80" s="677"/>
      <c r="JNT80" s="677"/>
      <c r="JNU80" s="677"/>
      <c r="JNV80" s="677"/>
      <c r="JNW80" s="677"/>
      <c r="JNX80" s="677"/>
      <c r="JNY80" s="677"/>
      <c r="JNZ80" s="677"/>
      <c r="JOA80" s="677"/>
      <c r="JOB80" s="677"/>
      <c r="JOC80" s="677"/>
      <c r="JOD80" s="677"/>
      <c r="JOE80" s="677"/>
      <c r="JOF80" s="677"/>
      <c r="JOG80" s="677"/>
      <c r="JOH80" s="677"/>
      <c r="JOI80" s="677"/>
      <c r="JOJ80" s="677"/>
      <c r="JOK80" s="677"/>
      <c r="JOL80" s="677"/>
      <c r="JOM80" s="677"/>
      <c r="JON80" s="677"/>
      <c r="JOO80" s="677"/>
      <c r="JOP80" s="677"/>
      <c r="JOQ80" s="677"/>
      <c r="JOR80" s="677"/>
      <c r="JOS80" s="677"/>
      <c r="JOT80" s="677"/>
      <c r="JOU80" s="677"/>
      <c r="JOV80" s="677"/>
      <c r="JOW80" s="677"/>
      <c r="JOX80" s="677"/>
      <c r="JOY80" s="677"/>
      <c r="JOZ80" s="677"/>
      <c r="JPA80" s="677"/>
      <c r="JPB80" s="677"/>
      <c r="JPC80" s="677"/>
      <c r="JPD80" s="677"/>
      <c r="JPE80" s="677"/>
      <c r="JPF80" s="677"/>
      <c r="JPG80" s="677"/>
      <c r="JPH80" s="677"/>
      <c r="JPI80" s="677"/>
      <c r="JPJ80" s="677"/>
      <c r="JPK80" s="677"/>
      <c r="JPL80" s="677"/>
      <c r="JPM80" s="677"/>
      <c r="JPN80" s="677"/>
      <c r="JPO80" s="677"/>
      <c r="JPP80" s="677"/>
      <c r="JPQ80" s="677"/>
      <c r="JPR80" s="677"/>
      <c r="JPS80" s="677"/>
      <c r="JPT80" s="677"/>
      <c r="JPU80" s="677"/>
      <c r="JPV80" s="677"/>
      <c r="JPW80" s="677"/>
      <c r="JPX80" s="677"/>
      <c r="JPY80" s="677"/>
      <c r="JPZ80" s="677"/>
      <c r="JQA80" s="677"/>
      <c r="JQB80" s="677"/>
      <c r="JQC80" s="677"/>
      <c r="JQD80" s="677"/>
      <c r="JQE80" s="677"/>
      <c r="JQF80" s="677"/>
      <c r="JQG80" s="677"/>
      <c r="JQH80" s="677"/>
      <c r="JQI80" s="677"/>
      <c r="JQJ80" s="677"/>
      <c r="JQK80" s="677"/>
      <c r="JQL80" s="677"/>
      <c r="JQM80" s="677"/>
      <c r="JQN80" s="677"/>
      <c r="JQO80" s="677"/>
      <c r="JQP80" s="677"/>
      <c r="JQQ80" s="677"/>
      <c r="JQR80" s="677"/>
      <c r="JQS80" s="677"/>
      <c r="JQT80" s="677"/>
      <c r="JQU80" s="677"/>
      <c r="JQV80" s="677"/>
      <c r="JQW80" s="677"/>
      <c r="JQX80" s="677"/>
      <c r="JQY80" s="677"/>
      <c r="JQZ80" s="677"/>
      <c r="JRA80" s="677"/>
      <c r="JRB80" s="677"/>
      <c r="JRC80" s="677"/>
      <c r="JRD80" s="677"/>
      <c r="JRE80" s="677"/>
      <c r="JRF80" s="677"/>
      <c r="JRG80" s="677"/>
      <c r="JRH80" s="677"/>
      <c r="JRI80" s="677"/>
      <c r="JRJ80" s="677"/>
      <c r="JRK80" s="677"/>
      <c r="JRL80" s="677"/>
      <c r="JRM80" s="677"/>
      <c r="JRN80" s="677"/>
      <c r="JRO80" s="677"/>
      <c r="JRP80" s="677"/>
      <c r="JRQ80" s="677"/>
      <c r="JRR80" s="677"/>
      <c r="JRS80" s="677"/>
      <c r="JRT80" s="677"/>
      <c r="JRU80" s="677"/>
      <c r="JRV80" s="677"/>
      <c r="JRW80" s="677"/>
      <c r="JRX80" s="677"/>
      <c r="JRY80" s="677"/>
      <c r="JRZ80" s="677"/>
      <c r="JSA80" s="677"/>
      <c r="JSB80" s="677"/>
      <c r="JSC80" s="677"/>
      <c r="JSD80" s="677"/>
      <c r="JSE80" s="677"/>
      <c r="JSF80" s="677"/>
      <c r="JSG80" s="677"/>
      <c r="JSH80" s="677"/>
      <c r="JSI80" s="677"/>
      <c r="JSJ80" s="677"/>
      <c r="JSK80" s="677"/>
      <c r="JSL80" s="677"/>
      <c r="JSM80" s="677"/>
      <c r="JSN80" s="677"/>
      <c r="JSO80" s="677"/>
      <c r="JSP80" s="677"/>
      <c r="JSQ80" s="677"/>
      <c r="JSR80" s="677"/>
      <c r="JSS80" s="677"/>
      <c r="JST80" s="677"/>
      <c r="JSU80" s="677"/>
      <c r="JSV80" s="677"/>
      <c r="JSW80" s="677"/>
      <c r="JSX80" s="677"/>
      <c r="JSY80" s="677"/>
      <c r="JSZ80" s="677"/>
      <c r="JTA80" s="677"/>
      <c r="JTB80" s="677"/>
      <c r="JTC80" s="677"/>
      <c r="JTD80" s="677"/>
      <c r="JTE80" s="677"/>
      <c r="JTF80" s="677"/>
      <c r="JTG80" s="677"/>
      <c r="JTH80" s="677"/>
      <c r="JTI80" s="677"/>
      <c r="JTJ80" s="677"/>
      <c r="JTK80" s="677"/>
      <c r="JTL80" s="677"/>
      <c r="JTM80" s="677"/>
      <c r="JTN80" s="677"/>
      <c r="JTO80" s="677"/>
      <c r="JTP80" s="677"/>
      <c r="JTQ80" s="677"/>
      <c r="JTR80" s="677"/>
      <c r="JTS80" s="677"/>
      <c r="JTT80" s="677"/>
      <c r="JTU80" s="677"/>
      <c r="JTV80" s="677"/>
      <c r="JTW80" s="677"/>
      <c r="JTX80" s="677"/>
      <c r="JTY80" s="677"/>
      <c r="JTZ80" s="677"/>
      <c r="JUA80" s="677"/>
      <c r="JUB80" s="677"/>
      <c r="JUC80" s="677"/>
      <c r="JUD80" s="677"/>
      <c r="JUE80" s="677"/>
      <c r="JUF80" s="677"/>
      <c r="JUG80" s="677"/>
      <c r="JUH80" s="677"/>
      <c r="JUI80" s="677"/>
      <c r="JUJ80" s="677"/>
      <c r="JUK80" s="677"/>
      <c r="JUL80" s="677"/>
      <c r="JUM80" s="677"/>
      <c r="JUN80" s="677"/>
      <c r="JUO80" s="677"/>
      <c r="JUP80" s="677"/>
      <c r="JUQ80" s="677"/>
      <c r="JUR80" s="677"/>
      <c r="JUS80" s="677"/>
      <c r="JUT80" s="677"/>
      <c r="JUU80" s="677"/>
      <c r="JUV80" s="677"/>
      <c r="JUW80" s="677"/>
      <c r="JUX80" s="677"/>
      <c r="JUY80" s="677"/>
      <c r="JUZ80" s="677"/>
      <c r="JVA80" s="677"/>
      <c r="JVB80" s="677"/>
      <c r="JVC80" s="677"/>
      <c r="JVD80" s="677"/>
      <c r="JVE80" s="677"/>
      <c r="JVF80" s="677"/>
      <c r="JVG80" s="677"/>
      <c r="JVH80" s="677"/>
      <c r="JVI80" s="677"/>
      <c r="JVJ80" s="677"/>
      <c r="JVK80" s="677"/>
      <c r="JVL80" s="677"/>
      <c r="JVM80" s="677"/>
      <c r="JVN80" s="677"/>
      <c r="JVO80" s="677"/>
      <c r="JVP80" s="677"/>
      <c r="JVQ80" s="677"/>
      <c r="JVR80" s="677"/>
      <c r="JVS80" s="677"/>
      <c r="JVT80" s="677"/>
      <c r="JVU80" s="677"/>
      <c r="JVV80" s="677"/>
      <c r="JVW80" s="677"/>
      <c r="JVX80" s="677"/>
      <c r="JVY80" s="677"/>
      <c r="JVZ80" s="677"/>
      <c r="JWA80" s="677"/>
      <c r="JWB80" s="677"/>
      <c r="JWC80" s="677"/>
      <c r="JWD80" s="677"/>
      <c r="JWE80" s="677"/>
      <c r="JWF80" s="677"/>
      <c r="JWG80" s="677"/>
      <c r="JWH80" s="677"/>
      <c r="JWI80" s="677"/>
      <c r="JWJ80" s="677"/>
      <c r="JWK80" s="677"/>
      <c r="JWL80" s="677"/>
      <c r="JWM80" s="677"/>
      <c r="JWN80" s="677"/>
      <c r="JWO80" s="677"/>
      <c r="JWP80" s="677"/>
      <c r="JWQ80" s="677"/>
      <c r="JWR80" s="677"/>
      <c r="JWS80" s="677"/>
      <c r="JWT80" s="677"/>
      <c r="JWU80" s="677"/>
      <c r="JWV80" s="677"/>
      <c r="JWW80" s="677"/>
      <c r="JWX80" s="677"/>
      <c r="JWY80" s="677"/>
      <c r="JWZ80" s="677"/>
      <c r="JXA80" s="677"/>
      <c r="JXB80" s="677"/>
      <c r="JXC80" s="677"/>
      <c r="JXD80" s="677"/>
      <c r="JXE80" s="677"/>
      <c r="JXF80" s="677"/>
      <c r="JXG80" s="677"/>
      <c r="JXH80" s="677"/>
      <c r="JXI80" s="677"/>
      <c r="JXJ80" s="677"/>
      <c r="JXK80" s="677"/>
      <c r="JXL80" s="677"/>
      <c r="JXM80" s="677"/>
      <c r="JXN80" s="677"/>
      <c r="JXO80" s="677"/>
      <c r="JXP80" s="677"/>
      <c r="JXQ80" s="677"/>
      <c r="JXR80" s="677"/>
      <c r="JXS80" s="677"/>
      <c r="JXT80" s="677"/>
      <c r="JXU80" s="677"/>
      <c r="JXV80" s="677"/>
      <c r="JXW80" s="677"/>
      <c r="JXX80" s="677"/>
      <c r="JXY80" s="677"/>
      <c r="JXZ80" s="677"/>
      <c r="JYA80" s="677"/>
      <c r="JYB80" s="677"/>
      <c r="JYC80" s="677"/>
      <c r="JYD80" s="677"/>
      <c r="JYE80" s="677"/>
      <c r="JYF80" s="677"/>
      <c r="JYG80" s="677"/>
      <c r="JYH80" s="677"/>
      <c r="JYI80" s="677"/>
      <c r="JYJ80" s="677"/>
      <c r="JYK80" s="677"/>
      <c r="JYL80" s="677"/>
      <c r="JYM80" s="677"/>
      <c r="JYN80" s="677"/>
      <c r="JYO80" s="677"/>
      <c r="JYP80" s="677"/>
      <c r="JYQ80" s="677"/>
      <c r="JYR80" s="677"/>
      <c r="JYS80" s="677"/>
      <c r="JYT80" s="677"/>
      <c r="JYU80" s="677"/>
      <c r="JYV80" s="677"/>
      <c r="JYW80" s="677"/>
      <c r="JYX80" s="677"/>
      <c r="JYY80" s="677"/>
      <c r="JYZ80" s="677"/>
      <c r="JZA80" s="677"/>
      <c r="JZB80" s="677"/>
      <c r="JZC80" s="677"/>
      <c r="JZD80" s="677"/>
      <c r="JZE80" s="677"/>
      <c r="JZF80" s="677"/>
      <c r="JZG80" s="677"/>
      <c r="JZH80" s="677"/>
      <c r="JZI80" s="677"/>
      <c r="JZJ80" s="677"/>
      <c r="JZK80" s="677"/>
      <c r="JZL80" s="677"/>
      <c r="JZM80" s="677"/>
      <c r="JZN80" s="677"/>
      <c r="JZO80" s="677"/>
      <c r="JZP80" s="677"/>
      <c r="JZQ80" s="677"/>
      <c r="JZR80" s="677"/>
      <c r="JZS80" s="677"/>
      <c r="JZT80" s="677"/>
      <c r="JZU80" s="677"/>
      <c r="JZV80" s="677"/>
      <c r="JZW80" s="677"/>
      <c r="JZX80" s="677"/>
      <c r="JZY80" s="677"/>
      <c r="JZZ80" s="677"/>
      <c r="KAA80" s="677"/>
      <c r="KAB80" s="677"/>
      <c r="KAC80" s="677"/>
      <c r="KAD80" s="677"/>
      <c r="KAE80" s="677"/>
      <c r="KAF80" s="677"/>
      <c r="KAG80" s="677"/>
      <c r="KAH80" s="677"/>
      <c r="KAI80" s="677"/>
      <c r="KAJ80" s="677"/>
      <c r="KAK80" s="677"/>
      <c r="KAL80" s="677"/>
      <c r="KAM80" s="677"/>
      <c r="KAN80" s="677"/>
      <c r="KAO80" s="677"/>
      <c r="KAP80" s="677"/>
      <c r="KAQ80" s="677"/>
      <c r="KAR80" s="677"/>
      <c r="KAS80" s="677"/>
      <c r="KAT80" s="677"/>
      <c r="KAU80" s="677"/>
      <c r="KAV80" s="677"/>
      <c r="KAW80" s="677"/>
      <c r="KAX80" s="677"/>
      <c r="KAY80" s="677"/>
      <c r="KAZ80" s="677"/>
      <c r="KBA80" s="677"/>
      <c r="KBB80" s="677"/>
      <c r="KBC80" s="677"/>
      <c r="KBD80" s="677"/>
      <c r="KBE80" s="677"/>
      <c r="KBF80" s="677"/>
      <c r="KBG80" s="677"/>
      <c r="KBH80" s="677"/>
      <c r="KBI80" s="677"/>
      <c r="KBJ80" s="677"/>
      <c r="KBK80" s="677"/>
      <c r="KBL80" s="677"/>
      <c r="KBM80" s="677"/>
      <c r="KBN80" s="677"/>
      <c r="KBO80" s="677"/>
      <c r="KBP80" s="677"/>
      <c r="KBQ80" s="677"/>
      <c r="KBR80" s="677"/>
      <c r="KBS80" s="677"/>
      <c r="KBT80" s="677"/>
      <c r="KBU80" s="677"/>
      <c r="KBV80" s="677"/>
      <c r="KBW80" s="677"/>
      <c r="KBX80" s="677"/>
      <c r="KBY80" s="677"/>
      <c r="KBZ80" s="677"/>
      <c r="KCA80" s="677"/>
      <c r="KCB80" s="677"/>
      <c r="KCC80" s="677"/>
      <c r="KCD80" s="677"/>
      <c r="KCE80" s="677"/>
      <c r="KCF80" s="677"/>
      <c r="KCG80" s="677"/>
      <c r="KCH80" s="677"/>
      <c r="KCI80" s="677"/>
      <c r="KCJ80" s="677"/>
      <c r="KCK80" s="677"/>
      <c r="KCL80" s="677"/>
      <c r="KCM80" s="677"/>
      <c r="KCN80" s="677"/>
      <c r="KCO80" s="677"/>
      <c r="KCP80" s="677"/>
      <c r="KCQ80" s="677"/>
      <c r="KCR80" s="677"/>
      <c r="KCS80" s="677"/>
      <c r="KCT80" s="677"/>
      <c r="KCU80" s="677"/>
      <c r="KCV80" s="677"/>
      <c r="KCW80" s="677"/>
      <c r="KCX80" s="677"/>
      <c r="KCY80" s="677"/>
      <c r="KCZ80" s="677"/>
      <c r="KDA80" s="677"/>
      <c r="KDB80" s="677"/>
      <c r="KDC80" s="677"/>
      <c r="KDD80" s="677"/>
      <c r="KDE80" s="677"/>
      <c r="KDF80" s="677"/>
      <c r="KDG80" s="677"/>
      <c r="KDH80" s="677"/>
      <c r="KDI80" s="677"/>
      <c r="KDJ80" s="677"/>
      <c r="KDK80" s="677"/>
      <c r="KDL80" s="677"/>
      <c r="KDM80" s="677"/>
      <c r="KDN80" s="677"/>
      <c r="KDO80" s="677"/>
      <c r="KDP80" s="677"/>
      <c r="KDQ80" s="677"/>
      <c r="KDR80" s="677"/>
      <c r="KDS80" s="677"/>
      <c r="KDT80" s="677"/>
      <c r="KDU80" s="677"/>
      <c r="KDV80" s="677"/>
      <c r="KDW80" s="677"/>
      <c r="KDX80" s="677"/>
      <c r="KDY80" s="677"/>
      <c r="KDZ80" s="677"/>
      <c r="KEA80" s="677"/>
      <c r="KEB80" s="677"/>
      <c r="KEC80" s="677"/>
      <c r="KED80" s="677"/>
      <c r="KEE80" s="677"/>
      <c r="KEF80" s="677"/>
      <c r="KEG80" s="677"/>
      <c r="KEH80" s="677"/>
      <c r="KEI80" s="677"/>
      <c r="KEJ80" s="677"/>
      <c r="KEK80" s="677"/>
      <c r="KEL80" s="677"/>
      <c r="KEM80" s="677"/>
      <c r="KEN80" s="677"/>
      <c r="KEO80" s="677"/>
      <c r="KEP80" s="677"/>
      <c r="KEQ80" s="677"/>
      <c r="KER80" s="677"/>
      <c r="KES80" s="677"/>
      <c r="KET80" s="677"/>
      <c r="KEU80" s="677"/>
      <c r="KEV80" s="677"/>
      <c r="KEW80" s="677"/>
      <c r="KEX80" s="677"/>
      <c r="KEY80" s="677"/>
      <c r="KEZ80" s="677"/>
      <c r="KFA80" s="677"/>
      <c r="KFB80" s="677"/>
      <c r="KFC80" s="677"/>
      <c r="KFD80" s="677"/>
      <c r="KFE80" s="677"/>
      <c r="KFF80" s="677"/>
      <c r="KFG80" s="677"/>
      <c r="KFH80" s="677"/>
      <c r="KFI80" s="677"/>
      <c r="KFJ80" s="677"/>
      <c r="KFK80" s="677"/>
      <c r="KFL80" s="677"/>
      <c r="KFM80" s="677"/>
      <c r="KFN80" s="677"/>
      <c r="KFO80" s="677"/>
      <c r="KFP80" s="677"/>
      <c r="KFQ80" s="677"/>
      <c r="KFR80" s="677"/>
      <c r="KFS80" s="677"/>
      <c r="KFT80" s="677"/>
      <c r="KFU80" s="677"/>
      <c r="KFV80" s="677"/>
      <c r="KFW80" s="677"/>
      <c r="KFX80" s="677"/>
      <c r="KFY80" s="677"/>
      <c r="KFZ80" s="677"/>
      <c r="KGA80" s="677"/>
      <c r="KGB80" s="677"/>
      <c r="KGC80" s="677"/>
      <c r="KGD80" s="677"/>
      <c r="KGE80" s="677"/>
      <c r="KGF80" s="677"/>
      <c r="KGG80" s="677"/>
      <c r="KGH80" s="677"/>
      <c r="KGI80" s="677"/>
      <c r="KGJ80" s="677"/>
      <c r="KGK80" s="677"/>
      <c r="KGL80" s="677"/>
      <c r="KGM80" s="677"/>
      <c r="KGN80" s="677"/>
      <c r="KGO80" s="677"/>
      <c r="KGP80" s="677"/>
      <c r="KGQ80" s="677"/>
      <c r="KGR80" s="677"/>
      <c r="KGS80" s="677"/>
      <c r="KGT80" s="677"/>
      <c r="KGU80" s="677"/>
      <c r="KGV80" s="677"/>
      <c r="KGW80" s="677"/>
      <c r="KGX80" s="677"/>
      <c r="KGY80" s="677"/>
      <c r="KGZ80" s="677"/>
      <c r="KHA80" s="677"/>
      <c r="KHB80" s="677"/>
      <c r="KHC80" s="677"/>
      <c r="KHD80" s="677"/>
      <c r="KHE80" s="677"/>
      <c r="KHF80" s="677"/>
      <c r="KHG80" s="677"/>
      <c r="KHH80" s="677"/>
      <c r="KHI80" s="677"/>
      <c r="KHJ80" s="677"/>
      <c r="KHK80" s="677"/>
      <c r="KHL80" s="677"/>
      <c r="KHM80" s="677"/>
      <c r="KHN80" s="677"/>
      <c r="KHO80" s="677"/>
      <c r="KHP80" s="677"/>
      <c r="KHQ80" s="677"/>
      <c r="KHR80" s="677"/>
      <c r="KHS80" s="677"/>
      <c r="KHT80" s="677"/>
      <c r="KHU80" s="677"/>
      <c r="KHV80" s="677"/>
      <c r="KHW80" s="677"/>
      <c r="KHX80" s="677"/>
      <c r="KHY80" s="677"/>
      <c r="KHZ80" s="677"/>
      <c r="KIA80" s="677"/>
      <c r="KIB80" s="677"/>
      <c r="KIC80" s="677"/>
      <c r="KID80" s="677"/>
      <c r="KIE80" s="677"/>
      <c r="KIF80" s="677"/>
      <c r="KIG80" s="677"/>
      <c r="KIH80" s="677"/>
      <c r="KII80" s="677"/>
      <c r="KIJ80" s="677"/>
      <c r="KIK80" s="677"/>
      <c r="KIL80" s="677"/>
      <c r="KIM80" s="677"/>
      <c r="KIN80" s="677"/>
      <c r="KIO80" s="677"/>
      <c r="KIP80" s="677"/>
      <c r="KIQ80" s="677"/>
      <c r="KIR80" s="677"/>
      <c r="KIS80" s="677"/>
      <c r="KIT80" s="677"/>
      <c r="KIU80" s="677"/>
      <c r="KIV80" s="677"/>
      <c r="KIW80" s="677"/>
      <c r="KIX80" s="677"/>
      <c r="KIY80" s="677"/>
      <c r="KIZ80" s="677"/>
      <c r="KJA80" s="677"/>
      <c r="KJB80" s="677"/>
      <c r="KJC80" s="677"/>
      <c r="KJD80" s="677"/>
      <c r="KJE80" s="677"/>
      <c r="KJF80" s="677"/>
      <c r="KJG80" s="677"/>
      <c r="KJH80" s="677"/>
      <c r="KJI80" s="677"/>
      <c r="KJJ80" s="677"/>
      <c r="KJK80" s="677"/>
      <c r="KJL80" s="677"/>
      <c r="KJM80" s="677"/>
      <c r="KJN80" s="677"/>
      <c r="KJO80" s="677"/>
      <c r="KJP80" s="677"/>
      <c r="KJQ80" s="677"/>
      <c r="KJR80" s="677"/>
      <c r="KJS80" s="677"/>
      <c r="KJT80" s="677"/>
      <c r="KJU80" s="677"/>
      <c r="KJV80" s="677"/>
      <c r="KJW80" s="677"/>
      <c r="KJX80" s="677"/>
      <c r="KJY80" s="677"/>
      <c r="KJZ80" s="677"/>
      <c r="KKA80" s="677"/>
      <c r="KKB80" s="677"/>
      <c r="KKC80" s="677"/>
      <c r="KKD80" s="677"/>
      <c r="KKE80" s="677"/>
      <c r="KKF80" s="677"/>
      <c r="KKG80" s="677"/>
      <c r="KKH80" s="677"/>
      <c r="KKI80" s="677"/>
      <c r="KKJ80" s="677"/>
      <c r="KKK80" s="677"/>
      <c r="KKL80" s="677"/>
      <c r="KKM80" s="677"/>
      <c r="KKN80" s="677"/>
      <c r="KKO80" s="677"/>
      <c r="KKP80" s="677"/>
      <c r="KKQ80" s="677"/>
      <c r="KKR80" s="677"/>
      <c r="KKS80" s="677"/>
      <c r="KKT80" s="677"/>
      <c r="KKU80" s="677"/>
      <c r="KKV80" s="677"/>
      <c r="KKW80" s="677"/>
      <c r="KKX80" s="677"/>
      <c r="KKY80" s="677"/>
      <c r="KKZ80" s="677"/>
      <c r="KLA80" s="677"/>
      <c r="KLB80" s="677"/>
      <c r="KLC80" s="677"/>
      <c r="KLD80" s="677"/>
      <c r="KLE80" s="677"/>
      <c r="KLF80" s="677"/>
      <c r="KLG80" s="677"/>
      <c r="KLH80" s="677"/>
      <c r="KLI80" s="677"/>
      <c r="KLJ80" s="677"/>
      <c r="KLK80" s="677"/>
      <c r="KLL80" s="677"/>
      <c r="KLM80" s="677"/>
      <c r="KLN80" s="677"/>
      <c r="KLO80" s="677"/>
      <c r="KLP80" s="677"/>
      <c r="KLQ80" s="677"/>
      <c r="KLR80" s="677"/>
      <c r="KLS80" s="677"/>
      <c r="KLT80" s="677"/>
      <c r="KLU80" s="677"/>
      <c r="KLV80" s="677"/>
      <c r="KLW80" s="677"/>
      <c r="KLX80" s="677"/>
      <c r="KLY80" s="677"/>
      <c r="KLZ80" s="677"/>
      <c r="KMA80" s="677"/>
      <c r="KMB80" s="677"/>
      <c r="KMC80" s="677"/>
      <c r="KMD80" s="677"/>
      <c r="KME80" s="677"/>
      <c r="KMF80" s="677"/>
      <c r="KMG80" s="677"/>
      <c r="KMH80" s="677"/>
      <c r="KMI80" s="677"/>
      <c r="KMJ80" s="677"/>
      <c r="KMK80" s="677"/>
      <c r="KML80" s="677"/>
      <c r="KMM80" s="677"/>
      <c r="KMN80" s="677"/>
      <c r="KMO80" s="677"/>
      <c r="KMP80" s="677"/>
      <c r="KMQ80" s="677"/>
      <c r="KMR80" s="677"/>
      <c r="KMS80" s="677"/>
      <c r="KMT80" s="677"/>
      <c r="KMU80" s="677"/>
      <c r="KMV80" s="677"/>
      <c r="KMW80" s="677"/>
      <c r="KMX80" s="677"/>
      <c r="KMY80" s="677"/>
      <c r="KMZ80" s="677"/>
      <c r="KNA80" s="677"/>
      <c r="KNB80" s="677"/>
      <c r="KNC80" s="677"/>
      <c r="KND80" s="677"/>
      <c r="KNE80" s="677"/>
      <c r="KNF80" s="677"/>
      <c r="KNG80" s="677"/>
      <c r="KNH80" s="677"/>
      <c r="KNI80" s="677"/>
      <c r="KNJ80" s="677"/>
      <c r="KNK80" s="677"/>
      <c r="KNL80" s="677"/>
      <c r="KNM80" s="677"/>
      <c r="KNN80" s="677"/>
      <c r="KNO80" s="677"/>
      <c r="KNP80" s="677"/>
      <c r="KNQ80" s="677"/>
      <c r="KNR80" s="677"/>
      <c r="KNS80" s="677"/>
      <c r="KNT80" s="677"/>
      <c r="KNU80" s="677"/>
      <c r="KNV80" s="677"/>
      <c r="KNW80" s="677"/>
      <c r="KNX80" s="677"/>
      <c r="KNY80" s="677"/>
      <c r="KNZ80" s="677"/>
      <c r="KOA80" s="677"/>
      <c r="KOB80" s="677"/>
      <c r="KOC80" s="677"/>
      <c r="KOD80" s="677"/>
      <c r="KOE80" s="677"/>
      <c r="KOF80" s="677"/>
      <c r="KOG80" s="677"/>
      <c r="KOH80" s="677"/>
      <c r="KOI80" s="677"/>
      <c r="KOJ80" s="677"/>
      <c r="KOK80" s="677"/>
      <c r="KOL80" s="677"/>
      <c r="KOM80" s="677"/>
      <c r="KON80" s="677"/>
      <c r="KOO80" s="677"/>
      <c r="KOP80" s="677"/>
      <c r="KOQ80" s="677"/>
      <c r="KOR80" s="677"/>
      <c r="KOS80" s="677"/>
      <c r="KOT80" s="677"/>
      <c r="KOU80" s="677"/>
      <c r="KOV80" s="677"/>
      <c r="KOW80" s="677"/>
      <c r="KOX80" s="677"/>
      <c r="KOY80" s="677"/>
      <c r="KOZ80" s="677"/>
      <c r="KPA80" s="677"/>
      <c r="KPB80" s="677"/>
      <c r="KPC80" s="677"/>
      <c r="KPD80" s="677"/>
      <c r="KPE80" s="677"/>
      <c r="KPF80" s="677"/>
      <c r="KPG80" s="677"/>
      <c r="KPH80" s="677"/>
      <c r="KPI80" s="677"/>
      <c r="KPJ80" s="677"/>
      <c r="KPK80" s="677"/>
      <c r="KPL80" s="677"/>
      <c r="KPM80" s="677"/>
      <c r="KPN80" s="677"/>
      <c r="KPO80" s="677"/>
      <c r="KPP80" s="677"/>
      <c r="KPQ80" s="677"/>
      <c r="KPR80" s="677"/>
      <c r="KPS80" s="677"/>
      <c r="KPT80" s="677"/>
      <c r="KPU80" s="677"/>
      <c r="KPV80" s="677"/>
      <c r="KPW80" s="677"/>
      <c r="KPX80" s="677"/>
      <c r="KPY80" s="677"/>
      <c r="KPZ80" s="677"/>
      <c r="KQA80" s="677"/>
      <c r="KQB80" s="677"/>
      <c r="KQC80" s="677"/>
      <c r="KQD80" s="677"/>
      <c r="KQE80" s="677"/>
      <c r="KQF80" s="677"/>
      <c r="KQG80" s="677"/>
      <c r="KQH80" s="677"/>
      <c r="KQI80" s="677"/>
      <c r="KQJ80" s="677"/>
      <c r="KQK80" s="677"/>
      <c r="KQL80" s="677"/>
      <c r="KQM80" s="677"/>
      <c r="KQN80" s="677"/>
      <c r="KQO80" s="677"/>
      <c r="KQP80" s="677"/>
      <c r="KQQ80" s="677"/>
      <c r="KQR80" s="677"/>
      <c r="KQS80" s="677"/>
      <c r="KQT80" s="677"/>
      <c r="KQU80" s="677"/>
      <c r="KQV80" s="677"/>
      <c r="KQW80" s="677"/>
      <c r="KQX80" s="677"/>
      <c r="KQY80" s="677"/>
      <c r="KQZ80" s="677"/>
      <c r="KRA80" s="677"/>
      <c r="KRB80" s="677"/>
      <c r="KRC80" s="677"/>
      <c r="KRD80" s="677"/>
      <c r="KRE80" s="677"/>
      <c r="KRF80" s="677"/>
      <c r="KRG80" s="677"/>
      <c r="KRH80" s="677"/>
      <c r="KRI80" s="677"/>
      <c r="KRJ80" s="677"/>
      <c r="KRK80" s="677"/>
      <c r="KRL80" s="677"/>
      <c r="KRM80" s="677"/>
      <c r="KRN80" s="677"/>
      <c r="KRO80" s="677"/>
      <c r="KRP80" s="677"/>
      <c r="KRQ80" s="677"/>
      <c r="KRR80" s="677"/>
      <c r="KRS80" s="677"/>
      <c r="KRT80" s="677"/>
      <c r="KRU80" s="677"/>
      <c r="KRV80" s="677"/>
      <c r="KRW80" s="677"/>
      <c r="KRX80" s="677"/>
      <c r="KRY80" s="677"/>
      <c r="KRZ80" s="677"/>
      <c r="KSA80" s="677"/>
      <c r="KSB80" s="677"/>
      <c r="KSC80" s="677"/>
      <c r="KSD80" s="677"/>
      <c r="KSE80" s="677"/>
      <c r="KSF80" s="677"/>
      <c r="KSG80" s="677"/>
      <c r="KSH80" s="677"/>
      <c r="KSI80" s="677"/>
      <c r="KSJ80" s="677"/>
      <c r="KSK80" s="677"/>
      <c r="KSL80" s="677"/>
      <c r="KSM80" s="677"/>
      <c r="KSN80" s="677"/>
      <c r="KSO80" s="677"/>
      <c r="KSP80" s="677"/>
      <c r="KSQ80" s="677"/>
      <c r="KSR80" s="677"/>
      <c r="KSS80" s="677"/>
      <c r="KST80" s="677"/>
      <c r="KSU80" s="677"/>
      <c r="KSV80" s="677"/>
      <c r="KSW80" s="677"/>
      <c r="KSX80" s="677"/>
      <c r="KSY80" s="677"/>
      <c r="KSZ80" s="677"/>
      <c r="KTA80" s="677"/>
      <c r="KTB80" s="677"/>
      <c r="KTC80" s="677"/>
      <c r="KTD80" s="677"/>
      <c r="KTE80" s="677"/>
      <c r="KTF80" s="677"/>
      <c r="KTG80" s="677"/>
      <c r="KTH80" s="677"/>
      <c r="KTI80" s="677"/>
      <c r="KTJ80" s="677"/>
      <c r="KTK80" s="677"/>
      <c r="KTL80" s="677"/>
      <c r="KTM80" s="677"/>
      <c r="KTN80" s="677"/>
      <c r="KTO80" s="677"/>
      <c r="KTP80" s="677"/>
      <c r="KTQ80" s="677"/>
      <c r="KTR80" s="677"/>
      <c r="KTS80" s="677"/>
      <c r="KTT80" s="677"/>
      <c r="KTU80" s="677"/>
      <c r="KTV80" s="677"/>
      <c r="KTW80" s="677"/>
      <c r="KTX80" s="677"/>
      <c r="KTY80" s="677"/>
      <c r="KTZ80" s="677"/>
      <c r="KUA80" s="677"/>
      <c r="KUB80" s="677"/>
      <c r="KUC80" s="677"/>
      <c r="KUD80" s="677"/>
      <c r="KUE80" s="677"/>
      <c r="KUF80" s="677"/>
      <c r="KUG80" s="677"/>
      <c r="KUH80" s="677"/>
      <c r="KUI80" s="677"/>
      <c r="KUJ80" s="677"/>
      <c r="KUK80" s="677"/>
      <c r="KUL80" s="677"/>
      <c r="KUM80" s="677"/>
      <c r="KUN80" s="677"/>
      <c r="KUO80" s="677"/>
      <c r="KUP80" s="677"/>
      <c r="KUQ80" s="677"/>
      <c r="KUR80" s="677"/>
      <c r="KUS80" s="677"/>
      <c r="KUT80" s="677"/>
      <c r="KUU80" s="677"/>
      <c r="KUV80" s="677"/>
      <c r="KUW80" s="677"/>
      <c r="KUX80" s="677"/>
      <c r="KUY80" s="677"/>
      <c r="KUZ80" s="677"/>
      <c r="KVA80" s="677"/>
      <c r="KVB80" s="677"/>
      <c r="KVC80" s="677"/>
      <c r="KVD80" s="677"/>
      <c r="KVE80" s="677"/>
      <c r="KVF80" s="677"/>
      <c r="KVG80" s="677"/>
      <c r="KVH80" s="677"/>
      <c r="KVI80" s="677"/>
      <c r="KVJ80" s="677"/>
      <c r="KVK80" s="677"/>
      <c r="KVL80" s="677"/>
      <c r="KVM80" s="677"/>
      <c r="KVN80" s="677"/>
      <c r="KVO80" s="677"/>
      <c r="KVP80" s="677"/>
      <c r="KVQ80" s="677"/>
      <c r="KVR80" s="677"/>
      <c r="KVS80" s="677"/>
      <c r="KVT80" s="677"/>
      <c r="KVU80" s="677"/>
      <c r="KVV80" s="677"/>
      <c r="KVW80" s="677"/>
      <c r="KVX80" s="677"/>
      <c r="KVY80" s="677"/>
      <c r="KVZ80" s="677"/>
      <c r="KWA80" s="677"/>
      <c r="KWB80" s="677"/>
      <c r="KWC80" s="677"/>
      <c r="KWD80" s="677"/>
      <c r="KWE80" s="677"/>
      <c r="KWF80" s="677"/>
      <c r="KWG80" s="677"/>
      <c r="KWH80" s="677"/>
      <c r="KWI80" s="677"/>
      <c r="KWJ80" s="677"/>
      <c r="KWK80" s="677"/>
      <c r="KWL80" s="677"/>
      <c r="KWM80" s="677"/>
      <c r="KWN80" s="677"/>
      <c r="KWO80" s="677"/>
      <c r="KWP80" s="677"/>
      <c r="KWQ80" s="677"/>
      <c r="KWR80" s="677"/>
      <c r="KWS80" s="677"/>
      <c r="KWT80" s="677"/>
      <c r="KWU80" s="677"/>
      <c r="KWV80" s="677"/>
      <c r="KWW80" s="677"/>
      <c r="KWX80" s="677"/>
      <c r="KWY80" s="677"/>
      <c r="KWZ80" s="677"/>
      <c r="KXA80" s="677"/>
      <c r="KXB80" s="677"/>
      <c r="KXC80" s="677"/>
      <c r="KXD80" s="677"/>
      <c r="KXE80" s="677"/>
      <c r="KXF80" s="677"/>
      <c r="KXG80" s="677"/>
      <c r="KXH80" s="677"/>
      <c r="KXI80" s="677"/>
      <c r="KXJ80" s="677"/>
      <c r="KXK80" s="677"/>
      <c r="KXL80" s="677"/>
      <c r="KXM80" s="677"/>
      <c r="KXN80" s="677"/>
      <c r="KXO80" s="677"/>
      <c r="KXP80" s="677"/>
      <c r="KXQ80" s="677"/>
      <c r="KXR80" s="677"/>
      <c r="KXS80" s="677"/>
      <c r="KXT80" s="677"/>
      <c r="KXU80" s="677"/>
      <c r="KXV80" s="677"/>
      <c r="KXW80" s="677"/>
      <c r="KXX80" s="677"/>
      <c r="KXY80" s="677"/>
      <c r="KXZ80" s="677"/>
      <c r="KYA80" s="677"/>
      <c r="KYB80" s="677"/>
      <c r="KYC80" s="677"/>
      <c r="KYD80" s="677"/>
      <c r="KYE80" s="677"/>
      <c r="KYF80" s="677"/>
      <c r="KYG80" s="677"/>
      <c r="KYH80" s="677"/>
      <c r="KYI80" s="677"/>
      <c r="KYJ80" s="677"/>
      <c r="KYK80" s="677"/>
      <c r="KYL80" s="677"/>
      <c r="KYM80" s="677"/>
      <c r="KYN80" s="677"/>
      <c r="KYO80" s="677"/>
      <c r="KYP80" s="677"/>
      <c r="KYQ80" s="677"/>
      <c r="KYR80" s="677"/>
      <c r="KYS80" s="677"/>
      <c r="KYT80" s="677"/>
      <c r="KYU80" s="677"/>
      <c r="KYV80" s="677"/>
      <c r="KYW80" s="677"/>
      <c r="KYX80" s="677"/>
      <c r="KYY80" s="677"/>
      <c r="KYZ80" s="677"/>
      <c r="KZA80" s="677"/>
      <c r="KZB80" s="677"/>
      <c r="KZC80" s="677"/>
      <c r="KZD80" s="677"/>
      <c r="KZE80" s="677"/>
      <c r="KZF80" s="677"/>
      <c r="KZG80" s="677"/>
      <c r="KZH80" s="677"/>
      <c r="KZI80" s="677"/>
      <c r="KZJ80" s="677"/>
      <c r="KZK80" s="677"/>
      <c r="KZL80" s="677"/>
      <c r="KZM80" s="677"/>
      <c r="KZN80" s="677"/>
      <c r="KZO80" s="677"/>
      <c r="KZP80" s="677"/>
      <c r="KZQ80" s="677"/>
      <c r="KZR80" s="677"/>
      <c r="KZS80" s="677"/>
      <c r="KZT80" s="677"/>
      <c r="KZU80" s="677"/>
      <c r="KZV80" s="677"/>
      <c r="KZW80" s="677"/>
      <c r="KZX80" s="677"/>
      <c r="KZY80" s="677"/>
      <c r="KZZ80" s="677"/>
      <c r="LAA80" s="677"/>
      <c r="LAB80" s="677"/>
      <c r="LAC80" s="677"/>
      <c r="LAD80" s="677"/>
      <c r="LAE80" s="677"/>
      <c r="LAF80" s="677"/>
      <c r="LAG80" s="677"/>
      <c r="LAH80" s="677"/>
      <c r="LAI80" s="677"/>
      <c r="LAJ80" s="677"/>
      <c r="LAK80" s="677"/>
      <c r="LAL80" s="677"/>
      <c r="LAM80" s="677"/>
      <c r="LAN80" s="677"/>
      <c r="LAO80" s="677"/>
      <c r="LAP80" s="677"/>
      <c r="LAQ80" s="677"/>
      <c r="LAR80" s="677"/>
      <c r="LAS80" s="677"/>
      <c r="LAT80" s="677"/>
      <c r="LAU80" s="677"/>
      <c r="LAV80" s="677"/>
      <c r="LAW80" s="677"/>
      <c r="LAX80" s="677"/>
      <c r="LAY80" s="677"/>
      <c r="LAZ80" s="677"/>
      <c r="LBA80" s="677"/>
      <c r="LBB80" s="677"/>
      <c r="LBC80" s="677"/>
      <c r="LBD80" s="677"/>
      <c r="LBE80" s="677"/>
      <c r="LBF80" s="677"/>
      <c r="LBG80" s="677"/>
      <c r="LBH80" s="677"/>
      <c r="LBI80" s="677"/>
      <c r="LBJ80" s="677"/>
      <c r="LBK80" s="677"/>
      <c r="LBL80" s="677"/>
      <c r="LBM80" s="677"/>
      <c r="LBN80" s="677"/>
      <c r="LBO80" s="677"/>
      <c r="LBP80" s="677"/>
      <c r="LBQ80" s="677"/>
      <c r="LBR80" s="677"/>
      <c r="LBS80" s="677"/>
      <c r="LBT80" s="677"/>
      <c r="LBU80" s="677"/>
      <c r="LBV80" s="677"/>
      <c r="LBW80" s="677"/>
      <c r="LBX80" s="677"/>
      <c r="LBY80" s="677"/>
      <c r="LBZ80" s="677"/>
      <c r="LCA80" s="677"/>
      <c r="LCB80" s="677"/>
      <c r="LCC80" s="677"/>
      <c r="LCD80" s="677"/>
      <c r="LCE80" s="677"/>
      <c r="LCF80" s="677"/>
      <c r="LCG80" s="677"/>
      <c r="LCH80" s="677"/>
      <c r="LCI80" s="677"/>
      <c r="LCJ80" s="677"/>
      <c r="LCK80" s="677"/>
      <c r="LCL80" s="677"/>
      <c r="LCM80" s="677"/>
      <c r="LCN80" s="677"/>
      <c r="LCO80" s="677"/>
      <c r="LCP80" s="677"/>
      <c r="LCQ80" s="677"/>
      <c r="LCR80" s="677"/>
      <c r="LCS80" s="677"/>
      <c r="LCT80" s="677"/>
      <c r="LCU80" s="677"/>
      <c r="LCV80" s="677"/>
      <c r="LCW80" s="677"/>
      <c r="LCX80" s="677"/>
      <c r="LCY80" s="677"/>
      <c r="LCZ80" s="677"/>
      <c r="LDA80" s="677"/>
      <c r="LDB80" s="677"/>
      <c r="LDC80" s="677"/>
      <c r="LDD80" s="677"/>
      <c r="LDE80" s="677"/>
      <c r="LDF80" s="677"/>
      <c r="LDG80" s="677"/>
      <c r="LDH80" s="677"/>
      <c r="LDI80" s="677"/>
      <c r="LDJ80" s="677"/>
      <c r="LDK80" s="677"/>
      <c r="LDL80" s="677"/>
      <c r="LDM80" s="677"/>
      <c r="LDN80" s="677"/>
      <c r="LDO80" s="677"/>
      <c r="LDP80" s="677"/>
      <c r="LDQ80" s="677"/>
      <c r="LDR80" s="677"/>
      <c r="LDS80" s="677"/>
      <c r="LDT80" s="677"/>
      <c r="LDU80" s="677"/>
      <c r="LDV80" s="677"/>
      <c r="LDW80" s="677"/>
      <c r="LDX80" s="677"/>
      <c r="LDY80" s="677"/>
      <c r="LDZ80" s="677"/>
      <c r="LEA80" s="677"/>
      <c r="LEB80" s="677"/>
      <c r="LEC80" s="677"/>
      <c r="LED80" s="677"/>
      <c r="LEE80" s="677"/>
      <c r="LEF80" s="677"/>
      <c r="LEG80" s="677"/>
      <c r="LEH80" s="677"/>
      <c r="LEI80" s="677"/>
      <c r="LEJ80" s="677"/>
      <c r="LEK80" s="677"/>
      <c r="LEL80" s="677"/>
      <c r="LEM80" s="677"/>
      <c r="LEN80" s="677"/>
      <c r="LEO80" s="677"/>
      <c r="LEP80" s="677"/>
      <c r="LEQ80" s="677"/>
      <c r="LER80" s="677"/>
      <c r="LES80" s="677"/>
      <c r="LET80" s="677"/>
      <c r="LEU80" s="677"/>
      <c r="LEV80" s="677"/>
      <c r="LEW80" s="677"/>
      <c r="LEX80" s="677"/>
      <c r="LEY80" s="677"/>
      <c r="LEZ80" s="677"/>
      <c r="LFA80" s="677"/>
      <c r="LFB80" s="677"/>
      <c r="LFC80" s="677"/>
      <c r="LFD80" s="677"/>
      <c r="LFE80" s="677"/>
      <c r="LFF80" s="677"/>
      <c r="LFG80" s="677"/>
      <c r="LFH80" s="677"/>
      <c r="LFI80" s="677"/>
      <c r="LFJ80" s="677"/>
      <c r="LFK80" s="677"/>
      <c r="LFL80" s="677"/>
      <c r="LFM80" s="677"/>
      <c r="LFN80" s="677"/>
      <c r="LFO80" s="677"/>
      <c r="LFP80" s="677"/>
      <c r="LFQ80" s="677"/>
      <c r="LFR80" s="677"/>
      <c r="LFS80" s="677"/>
      <c r="LFT80" s="677"/>
      <c r="LFU80" s="677"/>
      <c r="LFV80" s="677"/>
      <c r="LFW80" s="677"/>
      <c r="LFX80" s="677"/>
      <c r="LFY80" s="677"/>
      <c r="LFZ80" s="677"/>
      <c r="LGA80" s="677"/>
      <c r="LGB80" s="677"/>
      <c r="LGC80" s="677"/>
      <c r="LGD80" s="677"/>
      <c r="LGE80" s="677"/>
      <c r="LGF80" s="677"/>
      <c r="LGG80" s="677"/>
      <c r="LGH80" s="677"/>
      <c r="LGI80" s="677"/>
      <c r="LGJ80" s="677"/>
      <c r="LGK80" s="677"/>
      <c r="LGL80" s="677"/>
      <c r="LGM80" s="677"/>
      <c r="LGN80" s="677"/>
      <c r="LGO80" s="677"/>
      <c r="LGP80" s="677"/>
      <c r="LGQ80" s="677"/>
      <c r="LGR80" s="677"/>
      <c r="LGS80" s="677"/>
      <c r="LGT80" s="677"/>
      <c r="LGU80" s="677"/>
      <c r="LGV80" s="677"/>
      <c r="LGW80" s="677"/>
      <c r="LGX80" s="677"/>
      <c r="LGY80" s="677"/>
      <c r="LGZ80" s="677"/>
      <c r="LHA80" s="677"/>
      <c r="LHB80" s="677"/>
      <c r="LHC80" s="677"/>
      <c r="LHD80" s="677"/>
      <c r="LHE80" s="677"/>
      <c r="LHF80" s="677"/>
      <c r="LHG80" s="677"/>
      <c r="LHH80" s="677"/>
      <c r="LHI80" s="677"/>
      <c r="LHJ80" s="677"/>
      <c r="LHK80" s="677"/>
      <c r="LHL80" s="677"/>
      <c r="LHM80" s="677"/>
      <c r="LHN80" s="677"/>
      <c r="LHO80" s="677"/>
      <c r="LHP80" s="677"/>
      <c r="LHQ80" s="677"/>
      <c r="LHR80" s="677"/>
      <c r="LHS80" s="677"/>
      <c r="LHT80" s="677"/>
      <c r="LHU80" s="677"/>
      <c r="LHV80" s="677"/>
      <c r="LHW80" s="677"/>
      <c r="LHX80" s="677"/>
      <c r="LHY80" s="677"/>
      <c r="LHZ80" s="677"/>
      <c r="LIA80" s="677"/>
      <c r="LIB80" s="677"/>
      <c r="LIC80" s="677"/>
      <c r="LID80" s="677"/>
      <c r="LIE80" s="677"/>
      <c r="LIF80" s="677"/>
      <c r="LIG80" s="677"/>
      <c r="LIH80" s="677"/>
      <c r="LII80" s="677"/>
      <c r="LIJ80" s="677"/>
      <c r="LIK80" s="677"/>
      <c r="LIL80" s="677"/>
      <c r="LIM80" s="677"/>
      <c r="LIN80" s="677"/>
      <c r="LIO80" s="677"/>
      <c r="LIP80" s="677"/>
      <c r="LIQ80" s="677"/>
      <c r="LIR80" s="677"/>
      <c r="LIS80" s="677"/>
      <c r="LIT80" s="677"/>
      <c r="LIU80" s="677"/>
      <c r="LIV80" s="677"/>
      <c r="LIW80" s="677"/>
      <c r="LIX80" s="677"/>
      <c r="LIY80" s="677"/>
      <c r="LIZ80" s="677"/>
      <c r="LJA80" s="677"/>
      <c r="LJB80" s="677"/>
      <c r="LJC80" s="677"/>
      <c r="LJD80" s="677"/>
      <c r="LJE80" s="677"/>
      <c r="LJF80" s="677"/>
      <c r="LJG80" s="677"/>
      <c r="LJH80" s="677"/>
      <c r="LJI80" s="677"/>
      <c r="LJJ80" s="677"/>
      <c r="LJK80" s="677"/>
      <c r="LJL80" s="677"/>
      <c r="LJM80" s="677"/>
      <c r="LJN80" s="677"/>
      <c r="LJO80" s="677"/>
      <c r="LJP80" s="677"/>
      <c r="LJQ80" s="677"/>
      <c r="LJR80" s="677"/>
      <c r="LJS80" s="677"/>
      <c r="LJT80" s="677"/>
      <c r="LJU80" s="677"/>
      <c r="LJV80" s="677"/>
      <c r="LJW80" s="677"/>
      <c r="LJX80" s="677"/>
      <c r="LJY80" s="677"/>
      <c r="LJZ80" s="677"/>
      <c r="LKA80" s="677"/>
      <c r="LKB80" s="677"/>
      <c r="LKC80" s="677"/>
      <c r="LKD80" s="677"/>
      <c r="LKE80" s="677"/>
      <c r="LKF80" s="677"/>
      <c r="LKG80" s="677"/>
      <c r="LKH80" s="677"/>
      <c r="LKI80" s="677"/>
      <c r="LKJ80" s="677"/>
      <c r="LKK80" s="677"/>
      <c r="LKL80" s="677"/>
      <c r="LKM80" s="677"/>
      <c r="LKN80" s="677"/>
      <c r="LKO80" s="677"/>
      <c r="LKP80" s="677"/>
      <c r="LKQ80" s="677"/>
      <c r="LKR80" s="677"/>
      <c r="LKS80" s="677"/>
      <c r="LKT80" s="677"/>
      <c r="LKU80" s="677"/>
      <c r="LKV80" s="677"/>
      <c r="LKW80" s="677"/>
      <c r="LKX80" s="677"/>
      <c r="LKY80" s="677"/>
      <c r="LKZ80" s="677"/>
      <c r="LLA80" s="677"/>
      <c r="LLB80" s="677"/>
      <c r="LLC80" s="677"/>
      <c r="LLD80" s="677"/>
      <c r="LLE80" s="677"/>
      <c r="LLF80" s="677"/>
      <c r="LLG80" s="677"/>
      <c r="LLH80" s="677"/>
      <c r="LLI80" s="677"/>
      <c r="LLJ80" s="677"/>
      <c r="LLK80" s="677"/>
      <c r="LLL80" s="677"/>
      <c r="LLM80" s="677"/>
      <c r="LLN80" s="677"/>
      <c r="LLO80" s="677"/>
      <c r="LLP80" s="677"/>
      <c r="LLQ80" s="677"/>
      <c r="LLR80" s="677"/>
      <c r="LLS80" s="677"/>
      <c r="LLT80" s="677"/>
      <c r="LLU80" s="677"/>
      <c r="LLV80" s="677"/>
      <c r="LLW80" s="677"/>
      <c r="LLX80" s="677"/>
      <c r="LLY80" s="677"/>
      <c r="LLZ80" s="677"/>
      <c r="LMA80" s="677"/>
      <c r="LMB80" s="677"/>
      <c r="LMC80" s="677"/>
      <c r="LMD80" s="677"/>
      <c r="LME80" s="677"/>
      <c r="LMF80" s="677"/>
      <c r="LMG80" s="677"/>
      <c r="LMH80" s="677"/>
      <c r="LMI80" s="677"/>
      <c r="LMJ80" s="677"/>
      <c r="LMK80" s="677"/>
      <c r="LML80" s="677"/>
      <c r="LMM80" s="677"/>
      <c r="LMN80" s="677"/>
      <c r="LMO80" s="677"/>
      <c r="LMP80" s="677"/>
      <c r="LMQ80" s="677"/>
      <c r="LMR80" s="677"/>
      <c r="LMS80" s="677"/>
      <c r="LMT80" s="677"/>
      <c r="LMU80" s="677"/>
      <c r="LMV80" s="677"/>
      <c r="LMW80" s="677"/>
      <c r="LMX80" s="677"/>
      <c r="LMY80" s="677"/>
      <c r="LMZ80" s="677"/>
      <c r="LNA80" s="677"/>
      <c r="LNB80" s="677"/>
      <c r="LNC80" s="677"/>
      <c r="LND80" s="677"/>
      <c r="LNE80" s="677"/>
      <c r="LNF80" s="677"/>
      <c r="LNG80" s="677"/>
      <c r="LNH80" s="677"/>
      <c r="LNI80" s="677"/>
      <c r="LNJ80" s="677"/>
      <c r="LNK80" s="677"/>
      <c r="LNL80" s="677"/>
      <c r="LNM80" s="677"/>
      <c r="LNN80" s="677"/>
      <c r="LNO80" s="677"/>
      <c r="LNP80" s="677"/>
      <c r="LNQ80" s="677"/>
      <c r="LNR80" s="677"/>
      <c r="LNS80" s="677"/>
      <c r="LNT80" s="677"/>
      <c r="LNU80" s="677"/>
      <c r="LNV80" s="677"/>
      <c r="LNW80" s="677"/>
      <c r="LNX80" s="677"/>
      <c r="LNY80" s="677"/>
      <c r="LNZ80" s="677"/>
      <c r="LOA80" s="677"/>
      <c r="LOB80" s="677"/>
      <c r="LOC80" s="677"/>
      <c r="LOD80" s="677"/>
      <c r="LOE80" s="677"/>
      <c r="LOF80" s="677"/>
      <c r="LOG80" s="677"/>
      <c r="LOH80" s="677"/>
      <c r="LOI80" s="677"/>
      <c r="LOJ80" s="677"/>
      <c r="LOK80" s="677"/>
      <c r="LOL80" s="677"/>
      <c r="LOM80" s="677"/>
      <c r="LON80" s="677"/>
      <c r="LOO80" s="677"/>
      <c r="LOP80" s="677"/>
      <c r="LOQ80" s="677"/>
      <c r="LOR80" s="677"/>
      <c r="LOS80" s="677"/>
      <c r="LOT80" s="677"/>
      <c r="LOU80" s="677"/>
      <c r="LOV80" s="677"/>
      <c r="LOW80" s="677"/>
      <c r="LOX80" s="677"/>
      <c r="LOY80" s="677"/>
      <c r="LOZ80" s="677"/>
      <c r="LPA80" s="677"/>
      <c r="LPB80" s="677"/>
      <c r="LPC80" s="677"/>
      <c r="LPD80" s="677"/>
      <c r="LPE80" s="677"/>
      <c r="LPF80" s="677"/>
      <c r="LPG80" s="677"/>
      <c r="LPH80" s="677"/>
      <c r="LPI80" s="677"/>
      <c r="LPJ80" s="677"/>
      <c r="LPK80" s="677"/>
      <c r="LPL80" s="677"/>
      <c r="LPM80" s="677"/>
      <c r="LPN80" s="677"/>
      <c r="LPO80" s="677"/>
      <c r="LPP80" s="677"/>
      <c r="LPQ80" s="677"/>
      <c r="LPR80" s="677"/>
      <c r="LPS80" s="677"/>
      <c r="LPT80" s="677"/>
      <c r="LPU80" s="677"/>
      <c r="LPV80" s="677"/>
      <c r="LPW80" s="677"/>
      <c r="LPX80" s="677"/>
      <c r="LPY80" s="677"/>
      <c r="LPZ80" s="677"/>
      <c r="LQA80" s="677"/>
      <c r="LQB80" s="677"/>
      <c r="LQC80" s="677"/>
      <c r="LQD80" s="677"/>
      <c r="LQE80" s="677"/>
      <c r="LQF80" s="677"/>
      <c r="LQG80" s="677"/>
      <c r="LQH80" s="677"/>
      <c r="LQI80" s="677"/>
      <c r="LQJ80" s="677"/>
      <c r="LQK80" s="677"/>
      <c r="LQL80" s="677"/>
      <c r="LQM80" s="677"/>
      <c r="LQN80" s="677"/>
      <c r="LQO80" s="677"/>
      <c r="LQP80" s="677"/>
      <c r="LQQ80" s="677"/>
      <c r="LQR80" s="677"/>
      <c r="LQS80" s="677"/>
      <c r="LQT80" s="677"/>
      <c r="LQU80" s="677"/>
      <c r="LQV80" s="677"/>
      <c r="LQW80" s="677"/>
      <c r="LQX80" s="677"/>
      <c r="LQY80" s="677"/>
      <c r="LQZ80" s="677"/>
      <c r="LRA80" s="677"/>
      <c r="LRB80" s="677"/>
      <c r="LRC80" s="677"/>
      <c r="LRD80" s="677"/>
      <c r="LRE80" s="677"/>
      <c r="LRF80" s="677"/>
      <c r="LRG80" s="677"/>
      <c r="LRH80" s="677"/>
      <c r="LRI80" s="677"/>
      <c r="LRJ80" s="677"/>
      <c r="LRK80" s="677"/>
      <c r="LRL80" s="677"/>
      <c r="LRM80" s="677"/>
      <c r="LRN80" s="677"/>
      <c r="LRO80" s="677"/>
      <c r="LRP80" s="677"/>
      <c r="LRQ80" s="677"/>
      <c r="LRR80" s="677"/>
      <c r="LRS80" s="677"/>
      <c r="LRT80" s="677"/>
      <c r="LRU80" s="677"/>
      <c r="LRV80" s="677"/>
      <c r="LRW80" s="677"/>
      <c r="LRX80" s="677"/>
      <c r="LRY80" s="677"/>
      <c r="LRZ80" s="677"/>
      <c r="LSA80" s="677"/>
      <c r="LSB80" s="677"/>
      <c r="LSC80" s="677"/>
      <c r="LSD80" s="677"/>
      <c r="LSE80" s="677"/>
      <c r="LSF80" s="677"/>
      <c r="LSG80" s="677"/>
      <c r="LSH80" s="677"/>
      <c r="LSI80" s="677"/>
      <c r="LSJ80" s="677"/>
      <c r="LSK80" s="677"/>
      <c r="LSL80" s="677"/>
      <c r="LSM80" s="677"/>
      <c r="LSN80" s="677"/>
      <c r="LSO80" s="677"/>
      <c r="LSP80" s="677"/>
      <c r="LSQ80" s="677"/>
      <c r="LSR80" s="677"/>
      <c r="LSS80" s="677"/>
      <c r="LST80" s="677"/>
      <c r="LSU80" s="677"/>
      <c r="LSV80" s="677"/>
      <c r="LSW80" s="677"/>
      <c r="LSX80" s="677"/>
      <c r="LSY80" s="677"/>
      <c r="LSZ80" s="677"/>
      <c r="LTA80" s="677"/>
      <c r="LTB80" s="677"/>
      <c r="LTC80" s="677"/>
      <c r="LTD80" s="677"/>
      <c r="LTE80" s="677"/>
      <c r="LTF80" s="677"/>
      <c r="LTG80" s="677"/>
      <c r="LTH80" s="677"/>
      <c r="LTI80" s="677"/>
      <c r="LTJ80" s="677"/>
      <c r="LTK80" s="677"/>
      <c r="LTL80" s="677"/>
      <c r="LTM80" s="677"/>
      <c r="LTN80" s="677"/>
      <c r="LTO80" s="677"/>
      <c r="LTP80" s="677"/>
      <c r="LTQ80" s="677"/>
      <c r="LTR80" s="677"/>
      <c r="LTS80" s="677"/>
      <c r="LTT80" s="677"/>
      <c r="LTU80" s="677"/>
      <c r="LTV80" s="677"/>
      <c r="LTW80" s="677"/>
      <c r="LTX80" s="677"/>
      <c r="LTY80" s="677"/>
      <c r="LTZ80" s="677"/>
      <c r="LUA80" s="677"/>
      <c r="LUB80" s="677"/>
      <c r="LUC80" s="677"/>
      <c r="LUD80" s="677"/>
      <c r="LUE80" s="677"/>
      <c r="LUF80" s="677"/>
      <c r="LUG80" s="677"/>
      <c r="LUH80" s="677"/>
      <c r="LUI80" s="677"/>
      <c r="LUJ80" s="677"/>
      <c r="LUK80" s="677"/>
      <c r="LUL80" s="677"/>
      <c r="LUM80" s="677"/>
      <c r="LUN80" s="677"/>
      <c r="LUO80" s="677"/>
      <c r="LUP80" s="677"/>
      <c r="LUQ80" s="677"/>
      <c r="LUR80" s="677"/>
      <c r="LUS80" s="677"/>
      <c r="LUT80" s="677"/>
      <c r="LUU80" s="677"/>
      <c r="LUV80" s="677"/>
      <c r="LUW80" s="677"/>
      <c r="LUX80" s="677"/>
      <c r="LUY80" s="677"/>
      <c r="LUZ80" s="677"/>
      <c r="LVA80" s="677"/>
      <c r="LVB80" s="677"/>
      <c r="LVC80" s="677"/>
      <c r="LVD80" s="677"/>
      <c r="LVE80" s="677"/>
      <c r="LVF80" s="677"/>
      <c r="LVG80" s="677"/>
      <c r="LVH80" s="677"/>
      <c r="LVI80" s="677"/>
      <c r="LVJ80" s="677"/>
      <c r="LVK80" s="677"/>
      <c r="LVL80" s="677"/>
      <c r="LVM80" s="677"/>
      <c r="LVN80" s="677"/>
      <c r="LVO80" s="677"/>
      <c r="LVP80" s="677"/>
      <c r="LVQ80" s="677"/>
      <c r="LVR80" s="677"/>
      <c r="LVS80" s="677"/>
      <c r="LVT80" s="677"/>
      <c r="LVU80" s="677"/>
      <c r="LVV80" s="677"/>
      <c r="LVW80" s="677"/>
      <c r="LVX80" s="677"/>
      <c r="LVY80" s="677"/>
      <c r="LVZ80" s="677"/>
      <c r="LWA80" s="677"/>
      <c r="LWB80" s="677"/>
      <c r="LWC80" s="677"/>
      <c r="LWD80" s="677"/>
      <c r="LWE80" s="677"/>
      <c r="LWF80" s="677"/>
      <c r="LWG80" s="677"/>
      <c r="LWH80" s="677"/>
      <c r="LWI80" s="677"/>
      <c r="LWJ80" s="677"/>
      <c r="LWK80" s="677"/>
      <c r="LWL80" s="677"/>
      <c r="LWM80" s="677"/>
      <c r="LWN80" s="677"/>
      <c r="LWO80" s="677"/>
      <c r="LWP80" s="677"/>
      <c r="LWQ80" s="677"/>
      <c r="LWR80" s="677"/>
      <c r="LWS80" s="677"/>
      <c r="LWT80" s="677"/>
      <c r="LWU80" s="677"/>
      <c r="LWV80" s="677"/>
      <c r="LWW80" s="677"/>
      <c r="LWX80" s="677"/>
      <c r="LWY80" s="677"/>
      <c r="LWZ80" s="677"/>
      <c r="LXA80" s="677"/>
      <c r="LXB80" s="677"/>
      <c r="LXC80" s="677"/>
      <c r="LXD80" s="677"/>
      <c r="LXE80" s="677"/>
      <c r="LXF80" s="677"/>
      <c r="LXG80" s="677"/>
      <c r="LXH80" s="677"/>
      <c r="LXI80" s="677"/>
      <c r="LXJ80" s="677"/>
      <c r="LXK80" s="677"/>
      <c r="LXL80" s="677"/>
      <c r="LXM80" s="677"/>
      <c r="LXN80" s="677"/>
      <c r="LXO80" s="677"/>
      <c r="LXP80" s="677"/>
      <c r="LXQ80" s="677"/>
      <c r="LXR80" s="677"/>
      <c r="LXS80" s="677"/>
      <c r="LXT80" s="677"/>
      <c r="LXU80" s="677"/>
      <c r="LXV80" s="677"/>
      <c r="LXW80" s="677"/>
      <c r="LXX80" s="677"/>
      <c r="LXY80" s="677"/>
      <c r="LXZ80" s="677"/>
      <c r="LYA80" s="677"/>
      <c r="LYB80" s="677"/>
      <c r="LYC80" s="677"/>
      <c r="LYD80" s="677"/>
      <c r="LYE80" s="677"/>
      <c r="LYF80" s="677"/>
      <c r="LYG80" s="677"/>
      <c r="LYH80" s="677"/>
      <c r="LYI80" s="677"/>
      <c r="LYJ80" s="677"/>
      <c r="LYK80" s="677"/>
      <c r="LYL80" s="677"/>
      <c r="LYM80" s="677"/>
      <c r="LYN80" s="677"/>
      <c r="LYO80" s="677"/>
      <c r="LYP80" s="677"/>
      <c r="LYQ80" s="677"/>
      <c r="LYR80" s="677"/>
      <c r="LYS80" s="677"/>
      <c r="LYT80" s="677"/>
      <c r="LYU80" s="677"/>
      <c r="LYV80" s="677"/>
      <c r="LYW80" s="677"/>
      <c r="LYX80" s="677"/>
      <c r="LYY80" s="677"/>
      <c r="LYZ80" s="677"/>
      <c r="LZA80" s="677"/>
      <c r="LZB80" s="677"/>
      <c r="LZC80" s="677"/>
      <c r="LZD80" s="677"/>
      <c r="LZE80" s="677"/>
      <c r="LZF80" s="677"/>
      <c r="LZG80" s="677"/>
      <c r="LZH80" s="677"/>
      <c r="LZI80" s="677"/>
      <c r="LZJ80" s="677"/>
      <c r="LZK80" s="677"/>
      <c r="LZL80" s="677"/>
      <c r="LZM80" s="677"/>
      <c r="LZN80" s="677"/>
      <c r="LZO80" s="677"/>
      <c r="LZP80" s="677"/>
      <c r="LZQ80" s="677"/>
      <c r="LZR80" s="677"/>
      <c r="LZS80" s="677"/>
      <c r="LZT80" s="677"/>
      <c r="LZU80" s="677"/>
      <c r="LZV80" s="677"/>
      <c r="LZW80" s="677"/>
      <c r="LZX80" s="677"/>
      <c r="LZY80" s="677"/>
      <c r="LZZ80" s="677"/>
      <c r="MAA80" s="677"/>
      <c r="MAB80" s="677"/>
      <c r="MAC80" s="677"/>
      <c r="MAD80" s="677"/>
      <c r="MAE80" s="677"/>
      <c r="MAF80" s="677"/>
      <c r="MAG80" s="677"/>
      <c r="MAH80" s="677"/>
      <c r="MAI80" s="677"/>
      <c r="MAJ80" s="677"/>
      <c r="MAK80" s="677"/>
      <c r="MAL80" s="677"/>
      <c r="MAM80" s="677"/>
      <c r="MAN80" s="677"/>
      <c r="MAO80" s="677"/>
      <c r="MAP80" s="677"/>
      <c r="MAQ80" s="677"/>
      <c r="MAR80" s="677"/>
      <c r="MAS80" s="677"/>
      <c r="MAT80" s="677"/>
      <c r="MAU80" s="677"/>
      <c r="MAV80" s="677"/>
      <c r="MAW80" s="677"/>
      <c r="MAX80" s="677"/>
      <c r="MAY80" s="677"/>
      <c r="MAZ80" s="677"/>
      <c r="MBA80" s="677"/>
      <c r="MBB80" s="677"/>
      <c r="MBC80" s="677"/>
      <c r="MBD80" s="677"/>
      <c r="MBE80" s="677"/>
      <c r="MBF80" s="677"/>
      <c r="MBG80" s="677"/>
      <c r="MBH80" s="677"/>
      <c r="MBI80" s="677"/>
      <c r="MBJ80" s="677"/>
      <c r="MBK80" s="677"/>
      <c r="MBL80" s="677"/>
      <c r="MBM80" s="677"/>
      <c r="MBN80" s="677"/>
      <c r="MBO80" s="677"/>
      <c r="MBP80" s="677"/>
      <c r="MBQ80" s="677"/>
      <c r="MBR80" s="677"/>
      <c r="MBS80" s="677"/>
      <c r="MBT80" s="677"/>
      <c r="MBU80" s="677"/>
      <c r="MBV80" s="677"/>
      <c r="MBW80" s="677"/>
      <c r="MBX80" s="677"/>
      <c r="MBY80" s="677"/>
      <c r="MBZ80" s="677"/>
      <c r="MCA80" s="677"/>
      <c r="MCB80" s="677"/>
      <c r="MCC80" s="677"/>
      <c r="MCD80" s="677"/>
      <c r="MCE80" s="677"/>
      <c r="MCF80" s="677"/>
      <c r="MCG80" s="677"/>
      <c r="MCH80" s="677"/>
      <c r="MCI80" s="677"/>
      <c r="MCJ80" s="677"/>
      <c r="MCK80" s="677"/>
      <c r="MCL80" s="677"/>
      <c r="MCM80" s="677"/>
      <c r="MCN80" s="677"/>
      <c r="MCO80" s="677"/>
      <c r="MCP80" s="677"/>
      <c r="MCQ80" s="677"/>
      <c r="MCR80" s="677"/>
      <c r="MCS80" s="677"/>
      <c r="MCT80" s="677"/>
      <c r="MCU80" s="677"/>
      <c r="MCV80" s="677"/>
      <c r="MCW80" s="677"/>
      <c r="MCX80" s="677"/>
      <c r="MCY80" s="677"/>
      <c r="MCZ80" s="677"/>
      <c r="MDA80" s="677"/>
      <c r="MDB80" s="677"/>
      <c r="MDC80" s="677"/>
      <c r="MDD80" s="677"/>
      <c r="MDE80" s="677"/>
      <c r="MDF80" s="677"/>
      <c r="MDG80" s="677"/>
      <c r="MDH80" s="677"/>
      <c r="MDI80" s="677"/>
      <c r="MDJ80" s="677"/>
      <c r="MDK80" s="677"/>
      <c r="MDL80" s="677"/>
      <c r="MDM80" s="677"/>
      <c r="MDN80" s="677"/>
      <c r="MDO80" s="677"/>
      <c r="MDP80" s="677"/>
      <c r="MDQ80" s="677"/>
      <c r="MDR80" s="677"/>
      <c r="MDS80" s="677"/>
      <c r="MDT80" s="677"/>
      <c r="MDU80" s="677"/>
      <c r="MDV80" s="677"/>
      <c r="MDW80" s="677"/>
      <c r="MDX80" s="677"/>
      <c r="MDY80" s="677"/>
      <c r="MDZ80" s="677"/>
      <c r="MEA80" s="677"/>
      <c r="MEB80" s="677"/>
      <c r="MEC80" s="677"/>
      <c r="MED80" s="677"/>
      <c r="MEE80" s="677"/>
      <c r="MEF80" s="677"/>
      <c r="MEG80" s="677"/>
      <c r="MEH80" s="677"/>
      <c r="MEI80" s="677"/>
      <c r="MEJ80" s="677"/>
      <c r="MEK80" s="677"/>
      <c r="MEL80" s="677"/>
      <c r="MEM80" s="677"/>
      <c r="MEN80" s="677"/>
      <c r="MEO80" s="677"/>
      <c r="MEP80" s="677"/>
      <c r="MEQ80" s="677"/>
      <c r="MER80" s="677"/>
      <c r="MES80" s="677"/>
      <c r="MET80" s="677"/>
      <c r="MEU80" s="677"/>
      <c r="MEV80" s="677"/>
      <c r="MEW80" s="677"/>
      <c r="MEX80" s="677"/>
      <c r="MEY80" s="677"/>
      <c r="MEZ80" s="677"/>
      <c r="MFA80" s="677"/>
      <c r="MFB80" s="677"/>
      <c r="MFC80" s="677"/>
      <c r="MFD80" s="677"/>
      <c r="MFE80" s="677"/>
      <c r="MFF80" s="677"/>
      <c r="MFG80" s="677"/>
      <c r="MFH80" s="677"/>
      <c r="MFI80" s="677"/>
      <c r="MFJ80" s="677"/>
      <c r="MFK80" s="677"/>
      <c r="MFL80" s="677"/>
      <c r="MFM80" s="677"/>
      <c r="MFN80" s="677"/>
      <c r="MFO80" s="677"/>
      <c r="MFP80" s="677"/>
      <c r="MFQ80" s="677"/>
      <c r="MFR80" s="677"/>
      <c r="MFS80" s="677"/>
      <c r="MFT80" s="677"/>
      <c r="MFU80" s="677"/>
      <c r="MFV80" s="677"/>
      <c r="MFW80" s="677"/>
      <c r="MFX80" s="677"/>
      <c r="MFY80" s="677"/>
      <c r="MFZ80" s="677"/>
      <c r="MGA80" s="677"/>
      <c r="MGB80" s="677"/>
      <c r="MGC80" s="677"/>
      <c r="MGD80" s="677"/>
      <c r="MGE80" s="677"/>
      <c r="MGF80" s="677"/>
      <c r="MGG80" s="677"/>
      <c r="MGH80" s="677"/>
      <c r="MGI80" s="677"/>
      <c r="MGJ80" s="677"/>
      <c r="MGK80" s="677"/>
      <c r="MGL80" s="677"/>
      <c r="MGM80" s="677"/>
      <c r="MGN80" s="677"/>
      <c r="MGO80" s="677"/>
      <c r="MGP80" s="677"/>
      <c r="MGQ80" s="677"/>
      <c r="MGR80" s="677"/>
      <c r="MGS80" s="677"/>
      <c r="MGT80" s="677"/>
      <c r="MGU80" s="677"/>
      <c r="MGV80" s="677"/>
      <c r="MGW80" s="677"/>
      <c r="MGX80" s="677"/>
      <c r="MGY80" s="677"/>
      <c r="MGZ80" s="677"/>
      <c r="MHA80" s="677"/>
      <c r="MHB80" s="677"/>
      <c r="MHC80" s="677"/>
      <c r="MHD80" s="677"/>
      <c r="MHE80" s="677"/>
      <c r="MHF80" s="677"/>
      <c r="MHG80" s="677"/>
      <c r="MHH80" s="677"/>
      <c r="MHI80" s="677"/>
      <c r="MHJ80" s="677"/>
      <c r="MHK80" s="677"/>
      <c r="MHL80" s="677"/>
      <c r="MHM80" s="677"/>
      <c r="MHN80" s="677"/>
      <c r="MHO80" s="677"/>
      <c r="MHP80" s="677"/>
      <c r="MHQ80" s="677"/>
      <c r="MHR80" s="677"/>
      <c r="MHS80" s="677"/>
      <c r="MHT80" s="677"/>
      <c r="MHU80" s="677"/>
      <c r="MHV80" s="677"/>
      <c r="MHW80" s="677"/>
      <c r="MHX80" s="677"/>
      <c r="MHY80" s="677"/>
      <c r="MHZ80" s="677"/>
      <c r="MIA80" s="677"/>
      <c r="MIB80" s="677"/>
      <c r="MIC80" s="677"/>
      <c r="MID80" s="677"/>
      <c r="MIE80" s="677"/>
      <c r="MIF80" s="677"/>
      <c r="MIG80" s="677"/>
      <c r="MIH80" s="677"/>
      <c r="MII80" s="677"/>
      <c r="MIJ80" s="677"/>
      <c r="MIK80" s="677"/>
      <c r="MIL80" s="677"/>
      <c r="MIM80" s="677"/>
      <c r="MIN80" s="677"/>
      <c r="MIO80" s="677"/>
      <c r="MIP80" s="677"/>
      <c r="MIQ80" s="677"/>
      <c r="MIR80" s="677"/>
      <c r="MIS80" s="677"/>
      <c r="MIT80" s="677"/>
      <c r="MIU80" s="677"/>
      <c r="MIV80" s="677"/>
      <c r="MIW80" s="677"/>
      <c r="MIX80" s="677"/>
      <c r="MIY80" s="677"/>
      <c r="MIZ80" s="677"/>
      <c r="MJA80" s="677"/>
      <c r="MJB80" s="677"/>
      <c r="MJC80" s="677"/>
      <c r="MJD80" s="677"/>
      <c r="MJE80" s="677"/>
      <c r="MJF80" s="677"/>
      <c r="MJG80" s="677"/>
      <c r="MJH80" s="677"/>
      <c r="MJI80" s="677"/>
      <c r="MJJ80" s="677"/>
      <c r="MJK80" s="677"/>
      <c r="MJL80" s="677"/>
      <c r="MJM80" s="677"/>
      <c r="MJN80" s="677"/>
      <c r="MJO80" s="677"/>
      <c r="MJP80" s="677"/>
      <c r="MJQ80" s="677"/>
      <c r="MJR80" s="677"/>
      <c r="MJS80" s="677"/>
      <c r="MJT80" s="677"/>
      <c r="MJU80" s="677"/>
      <c r="MJV80" s="677"/>
      <c r="MJW80" s="677"/>
      <c r="MJX80" s="677"/>
      <c r="MJY80" s="677"/>
      <c r="MJZ80" s="677"/>
      <c r="MKA80" s="677"/>
      <c r="MKB80" s="677"/>
      <c r="MKC80" s="677"/>
      <c r="MKD80" s="677"/>
      <c r="MKE80" s="677"/>
      <c r="MKF80" s="677"/>
      <c r="MKG80" s="677"/>
      <c r="MKH80" s="677"/>
      <c r="MKI80" s="677"/>
      <c r="MKJ80" s="677"/>
      <c r="MKK80" s="677"/>
      <c r="MKL80" s="677"/>
      <c r="MKM80" s="677"/>
      <c r="MKN80" s="677"/>
      <c r="MKO80" s="677"/>
      <c r="MKP80" s="677"/>
      <c r="MKQ80" s="677"/>
      <c r="MKR80" s="677"/>
      <c r="MKS80" s="677"/>
      <c r="MKT80" s="677"/>
      <c r="MKU80" s="677"/>
      <c r="MKV80" s="677"/>
      <c r="MKW80" s="677"/>
      <c r="MKX80" s="677"/>
      <c r="MKY80" s="677"/>
      <c r="MKZ80" s="677"/>
      <c r="MLA80" s="677"/>
      <c r="MLB80" s="677"/>
      <c r="MLC80" s="677"/>
      <c r="MLD80" s="677"/>
      <c r="MLE80" s="677"/>
      <c r="MLF80" s="677"/>
      <c r="MLG80" s="677"/>
      <c r="MLH80" s="677"/>
      <c r="MLI80" s="677"/>
      <c r="MLJ80" s="677"/>
      <c r="MLK80" s="677"/>
      <c r="MLL80" s="677"/>
      <c r="MLM80" s="677"/>
      <c r="MLN80" s="677"/>
      <c r="MLO80" s="677"/>
      <c r="MLP80" s="677"/>
      <c r="MLQ80" s="677"/>
      <c r="MLR80" s="677"/>
      <c r="MLS80" s="677"/>
      <c r="MLT80" s="677"/>
      <c r="MLU80" s="677"/>
      <c r="MLV80" s="677"/>
      <c r="MLW80" s="677"/>
      <c r="MLX80" s="677"/>
      <c r="MLY80" s="677"/>
      <c r="MLZ80" s="677"/>
      <c r="MMA80" s="677"/>
      <c r="MMB80" s="677"/>
      <c r="MMC80" s="677"/>
      <c r="MMD80" s="677"/>
      <c r="MME80" s="677"/>
      <c r="MMF80" s="677"/>
      <c r="MMG80" s="677"/>
      <c r="MMH80" s="677"/>
      <c r="MMI80" s="677"/>
      <c r="MMJ80" s="677"/>
      <c r="MMK80" s="677"/>
      <c r="MML80" s="677"/>
      <c r="MMM80" s="677"/>
      <c r="MMN80" s="677"/>
      <c r="MMO80" s="677"/>
      <c r="MMP80" s="677"/>
      <c r="MMQ80" s="677"/>
      <c r="MMR80" s="677"/>
      <c r="MMS80" s="677"/>
      <c r="MMT80" s="677"/>
      <c r="MMU80" s="677"/>
      <c r="MMV80" s="677"/>
      <c r="MMW80" s="677"/>
      <c r="MMX80" s="677"/>
      <c r="MMY80" s="677"/>
      <c r="MMZ80" s="677"/>
      <c r="MNA80" s="677"/>
      <c r="MNB80" s="677"/>
      <c r="MNC80" s="677"/>
      <c r="MND80" s="677"/>
      <c r="MNE80" s="677"/>
      <c r="MNF80" s="677"/>
      <c r="MNG80" s="677"/>
      <c r="MNH80" s="677"/>
      <c r="MNI80" s="677"/>
      <c r="MNJ80" s="677"/>
      <c r="MNK80" s="677"/>
      <c r="MNL80" s="677"/>
      <c r="MNM80" s="677"/>
      <c r="MNN80" s="677"/>
      <c r="MNO80" s="677"/>
      <c r="MNP80" s="677"/>
      <c r="MNQ80" s="677"/>
      <c r="MNR80" s="677"/>
      <c r="MNS80" s="677"/>
      <c r="MNT80" s="677"/>
      <c r="MNU80" s="677"/>
      <c r="MNV80" s="677"/>
      <c r="MNW80" s="677"/>
      <c r="MNX80" s="677"/>
      <c r="MNY80" s="677"/>
      <c r="MNZ80" s="677"/>
      <c r="MOA80" s="677"/>
      <c r="MOB80" s="677"/>
      <c r="MOC80" s="677"/>
      <c r="MOD80" s="677"/>
      <c r="MOE80" s="677"/>
      <c r="MOF80" s="677"/>
      <c r="MOG80" s="677"/>
      <c r="MOH80" s="677"/>
      <c r="MOI80" s="677"/>
      <c r="MOJ80" s="677"/>
      <c r="MOK80" s="677"/>
      <c r="MOL80" s="677"/>
      <c r="MOM80" s="677"/>
      <c r="MON80" s="677"/>
      <c r="MOO80" s="677"/>
      <c r="MOP80" s="677"/>
      <c r="MOQ80" s="677"/>
      <c r="MOR80" s="677"/>
      <c r="MOS80" s="677"/>
      <c r="MOT80" s="677"/>
      <c r="MOU80" s="677"/>
      <c r="MOV80" s="677"/>
      <c r="MOW80" s="677"/>
      <c r="MOX80" s="677"/>
      <c r="MOY80" s="677"/>
      <c r="MOZ80" s="677"/>
      <c r="MPA80" s="677"/>
      <c r="MPB80" s="677"/>
      <c r="MPC80" s="677"/>
      <c r="MPD80" s="677"/>
      <c r="MPE80" s="677"/>
      <c r="MPF80" s="677"/>
      <c r="MPG80" s="677"/>
      <c r="MPH80" s="677"/>
      <c r="MPI80" s="677"/>
      <c r="MPJ80" s="677"/>
      <c r="MPK80" s="677"/>
      <c r="MPL80" s="677"/>
      <c r="MPM80" s="677"/>
      <c r="MPN80" s="677"/>
      <c r="MPO80" s="677"/>
      <c r="MPP80" s="677"/>
      <c r="MPQ80" s="677"/>
      <c r="MPR80" s="677"/>
      <c r="MPS80" s="677"/>
      <c r="MPT80" s="677"/>
      <c r="MPU80" s="677"/>
      <c r="MPV80" s="677"/>
      <c r="MPW80" s="677"/>
      <c r="MPX80" s="677"/>
      <c r="MPY80" s="677"/>
      <c r="MPZ80" s="677"/>
      <c r="MQA80" s="677"/>
      <c r="MQB80" s="677"/>
      <c r="MQC80" s="677"/>
      <c r="MQD80" s="677"/>
      <c r="MQE80" s="677"/>
      <c r="MQF80" s="677"/>
      <c r="MQG80" s="677"/>
      <c r="MQH80" s="677"/>
      <c r="MQI80" s="677"/>
      <c r="MQJ80" s="677"/>
      <c r="MQK80" s="677"/>
      <c r="MQL80" s="677"/>
      <c r="MQM80" s="677"/>
      <c r="MQN80" s="677"/>
      <c r="MQO80" s="677"/>
      <c r="MQP80" s="677"/>
      <c r="MQQ80" s="677"/>
      <c r="MQR80" s="677"/>
      <c r="MQS80" s="677"/>
      <c r="MQT80" s="677"/>
      <c r="MQU80" s="677"/>
      <c r="MQV80" s="677"/>
      <c r="MQW80" s="677"/>
      <c r="MQX80" s="677"/>
      <c r="MQY80" s="677"/>
      <c r="MQZ80" s="677"/>
      <c r="MRA80" s="677"/>
      <c r="MRB80" s="677"/>
      <c r="MRC80" s="677"/>
      <c r="MRD80" s="677"/>
      <c r="MRE80" s="677"/>
      <c r="MRF80" s="677"/>
      <c r="MRG80" s="677"/>
      <c r="MRH80" s="677"/>
      <c r="MRI80" s="677"/>
      <c r="MRJ80" s="677"/>
      <c r="MRK80" s="677"/>
      <c r="MRL80" s="677"/>
      <c r="MRM80" s="677"/>
      <c r="MRN80" s="677"/>
      <c r="MRO80" s="677"/>
      <c r="MRP80" s="677"/>
      <c r="MRQ80" s="677"/>
      <c r="MRR80" s="677"/>
      <c r="MRS80" s="677"/>
      <c r="MRT80" s="677"/>
      <c r="MRU80" s="677"/>
      <c r="MRV80" s="677"/>
      <c r="MRW80" s="677"/>
      <c r="MRX80" s="677"/>
      <c r="MRY80" s="677"/>
      <c r="MRZ80" s="677"/>
      <c r="MSA80" s="677"/>
      <c r="MSB80" s="677"/>
      <c r="MSC80" s="677"/>
      <c r="MSD80" s="677"/>
      <c r="MSE80" s="677"/>
      <c r="MSF80" s="677"/>
      <c r="MSG80" s="677"/>
      <c r="MSH80" s="677"/>
      <c r="MSI80" s="677"/>
      <c r="MSJ80" s="677"/>
      <c r="MSK80" s="677"/>
      <c r="MSL80" s="677"/>
      <c r="MSM80" s="677"/>
      <c r="MSN80" s="677"/>
      <c r="MSO80" s="677"/>
      <c r="MSP80" s="677"/>
      <c r="MSQ80" s="677"/>
      <c r="MSR80" s="677"/>
      <c r="MSS80" s="677"/>
      <c r="MST80" s="677"/>
      <c r="MSU80" s="677"/>
      <c r="MSV80" s="677"/>
      <c r="MSW80" s="677"/>
      <c r="MSX80" s="677"/>
      <c r="MSY80" s="677"/>
      <c r="MSZ80" s="677"/>
      <c r="MTA80" s="677"/>
      <c r="MTB80" s="677"/>
      <c r="MTC80" s="677"/>
      <c r="MTD80" s="677"/>
      <c r="MTE80" s="677"/>
      <c r="MTF80" s="677"/>
      <c r="MTG80" s="677"/>
      <c r="MTH80" s="677"/>
      <c r="MTI80" s="677"/>
      <c r="MTJ80" s="677"/>
      <c r="MTK80" s="677"/>
      <c r="MTL80" s="677"/>
      <c r="MTM80" s="677"/>
      <c r="MTN80" s="677"/>
      <c r="MTO80" s="677"/>
      <c r="MTP80" s="677"/>
      <c r="MTQ80" s="677"/>
      <c r="MTR80" s="677"/>
      <c r="MTS80" s="677"/>
      <c r="MTT80" s="677"/>
      <c r="MTU80" s="677"/>
      <c r="MTV80" s="677"/>
      <c r="MTW80" s="677"/>
      <c r="MTX80" s="677"/>
      <c r="MTY80" s="677"/>
      <c r="MTZ80" s="677"/>
      <c r="MUA80" s="677"/>
      <c r="MUB80" s="677"/>
      <c r="MUC80" s="677"/>
      <c r="MUD80" s="677"/>
      <c r="MUE80" s="677"/>
      <c r="MUF80" s="677"/>
      <c r="MUG80" s="677"/>
      <c r="MUH80" s="677"/>
      <c r="MUI80" s="677"/>
      <c r="MUJ80" s="677"/>
      <c r="MUK80" s="677"/>
      <c r="MUL80" s="677"/>
      <c r="MUM80" s="677"/>
      <c r="MUN80" s="677"/>
      <c r="MUO80" s="677"/>
      <c r="MUP80" s="677"/>
      <c r="MUQ80" s="677"/>
      <c r="MUR80" s="677"/>
      <c r="MUS80" s="677"/>
      <c r="MUT80" s="677"/>
      <c r="MUU80" s="677"/>
      <c r="MUV80" s="677"/>
      <c r="MUW80" s="677"/>
      <c r="MUX80" s="677"/>
      <c r="MUY80" s="677"/>
      <c r="MUZ80" s="677"/>
      <c r="MVA80" s="677"/>
      <c r="MVB80" s="677"/>
      <c r="MVC80" s="677"/>
      <c r="MVD80" s="677"/>
      <c r="MVE80" s="677"/>
      <c r="MVF80" s="677"/>
      <c r="MVG80" s="677"/>
      <c r="MVH80" s="677"/>
      <c r="MVI80" s="677"/>
      <c r="MVJ80" s="677"/>
      <c r="MVK80" s="677"/>
      <c r="MVL80" s="677"/>
      <c r="MVM80" s="677"/>
      <c r="MVN80" s="677"/>
      <c r="MVO80" s="677"/>
      <c r="MVP80" s="677"/>
      <c r="MVQ80" s="677"/>
      <c r="MVR80" s="677"/>
      <c r="MVS80" s="677"/>
      <c r="MVT80" s="677"/>
      <c r="MVU80" s="677"/>
      <c r="MVV80" s="677"/>
      <c r="MVW80" s="677"/>
      <c r="MVX80" s="677"/>
      <c r="MVY80" s="677"/>
      <c r="MVZ80" s="677"/>
      <c r="MWA80" s="677"/>
      <c r="MWB80" s="677"/>
      <c r="MWC80" s="677"/>
      <c r="MWD80" s="677"/>
      <c r="MWE80" s="677"/>
      <c r="MWF80" s="677"/>
      <c r="MWG80" s="677"/>
      <c r="MWH80" s="677"/>
      <c r="MWI80" s="677"/>
      <c r="MWJ80" s="677"/>
      <c r="MWK80" s="677"/>
      <c r="MWL80" s="677"/>
      <c r="MWM80" s="677"/>
      <c r="MWN80" s="677"/>
      <c r="MWO80" s="677"/>
      <c r="MWP80" s="677"/>
      <c r="MWQ80" s="677"/>
      <c r="MWR80" s="677"/>
      <c r="MWS80" s="677"/>
      <c r="MWT80" s="677"/>
      <c r="MWU80" s="677"/>
      <c r="MWV80" s="677"/>
      <c r="MWW80" s="677"/>
      <c r="MWX80" s="677"/>
      <c r="MWY80" s="677"/>
      <c r="MWZ80" s="677"/>
      <c r="MXA80" s="677"/>
      <c r="MXB80" s="677"/>
      <c r="MXC80" s="677"/>
      <c r="MXD80" s="677"/>
      <c r="MXE80" s="677"/>
      <c r="MXF80" s="677"/>
      <c r="MXG80" s="677"/>
      <c r="MXH80" s="677"/>
      <c r="MXI80" s="677"/>
      <c r="MXJ80" s="677"/>
      <c r="MXK80" s="677"/>
      <c r="MXL80" s="677"/>
      <c r="MXM80" s="677"/>
      <c r="MXN80" s="677"/>
      <c r="MXO80" s="677"/>
      <c r="MXP80" s="677"/>
      <c r="MXQ80" s="677"/>
      <c r="MXR80" s="677"/>
      <c r="MXS80" s="677"/>
      <c r="MXT80" s="677"/>
      <c r="MXU80" s="677"/>
      <c r="MXV80" s="677"/>
      <c r="MXW80" s="677"/>
      <c r="MXX80" s="677"/>
      <c r="MXY80" s="677"/>
      <c r="MXZ80" s="677"/>
      <c r="MYA80" s="677"/>
      <c r="MYB80" s="677"/>
      <c r="MYC80" s="677"/>
      <c r="MYD80" s="677"/>
      <c r="MYE80" s="677"/>
      <c r="MYF80" s="677"/>
      <c r="MYG80" s="677"/>
      <c r="MYH80" s="677"/>
      <c r="MYI80" s="677"/>
      <c r="MYJ80" s="677"/>
      <c r="MYK80" s="677"/>
      <c r="MYL80" s="677"/>
      <c r="MYM80" s="677"/>
      <c r="MYN80" s="677"/>
      <c r="MYO80" s="677"/>
      <c r="MYP80" s="677"/>
      <c r="MYQ80" s="677"/>
      <c r="MYR80" s="677"/>
      <c r="MYS80" s="677"/>
      <c r="MYT80" s="677"/>
      <c r="MYU80" s="677"/>
      <c r="MYV80" s="677"/>
      <c r="MYW80" s="677"/>
      <c r="MYX80" s="677"/>
      <c r="MYY80" s="677"/>
      <c r="MYZ80" s="677"/>
      <c r="MZA80" s="677"/>
      <c r="MZB80" s="677"/>
      <c r="MZC80" s="677"/>
      <c r="MZD80" s="677"/>
      <c r="MZE80" s="677"/>
      <c r="MZF80" s="677"/>
      <c r="MZG80" s="677"/>
      <c r="MZH80" s="677"/>
      <c r="MZI80" s="677"/>
      <c r="MZJ80" s="677"/>
      <c r="MZK80" s="677"/>
      <c r="MZL80" s="677"/>
      <c r="MZM80" s="677"/>
      <c r="MZN80" s="677"/>
      <c r="MZO80" s="677"/>
      <c r="MZP80" s="677"/>
      <c r="MZQ80" s="677"/>
      <c r="MZR80" s="677"/>
      <c r="MZS80" s="677"/>
      <c r="MZT80" s="677"/>
      <c r="MZU80" s="677"/>
      <c r="MZV80" s="677"/>
      <c r="MZW80" s="677"/>
      <c r="MZX80" s="677"/>
      <c r="MZY80" s="677"/>
      <c r="MZZ80" s="677"/>
      <c r="NAA80" s="677"/>
      <c r="NAB80" s="677"/>
      <c r="NAC80" s="677"/>
      <c r="NAD80" s="677"/>
      <c r="NAE80" s="677"/>
      <c r="NAF80" s="677"/>
      <c r="NAG80" s="677"/>
      <c r="NAH80" s="677"/>
      <c r="NAI80" s="677"/>
      <c r="NAJ80" s="677"/>
      <c r="NAK80" s="677"/>
      <c r="NAL80" s="677"/>
      <c r="NAM80" s="677"/>
      <c r="NAN80" s="677"/>
      <c r="NAO80" s="677"/>
      <c r="NAP80" s="677"/>
      <c r="NAQ80" s="677"/>
      <c r="NAR80" s="677"/>
      <c r="NAS80" s="677"/>
      <c r="NAT80" s="677"/>
      <c r="NAU80" s="677"/>
      <c r="NAV80" s="677"/>
      <c r="NAW80" s="677"/>
      <c r="NAX80" s="677"/>
      <c r="NAY80" s="677"/>
      <c r="NAZ80" s="677"/>
      <c r="NBA80" s="677"/>
      <c r="NBB80" s="677"/>
      <c r="NBC80" s="677"/>
      <c r="NBD80" s="677"/>
      <c r="NBE80" s="677"/>
      <c r="NBF80" s="677"/>
      <c r="NBG80" s="677"/>
      <c r="NBH80" s="677"/>
      <c r="NBI80" s="677"/>
      <c r="NBJ80" s="677"/>
      <c r="NBK80" s="677"/>
      <c r="NBL80" s="677"/>
      <c r="NBM80" s="677"/>
      <c r="NBN80" s="677"/>
      <c r="NBO80" s="677"/>
      <c r="NBP80" s="677"/>
      <c r="NBQ80" s="677"/>
      <c r="NBR80" s="677"/>
      <c r="NBS80" s="677"/>
      <c r="NBT80" s="677"/>
      <c r="NBU80" s="677"/>
      <c r="NBV80" s="677"/>
      <c r="NBW80" s="677"/>
      <c r="NBX80" s="677"/>
      <c r="NBY80" s="677"/>
      <c r="NBZ80" s="677"/>
      <c r="NCA80" s="677"/>
      <c r="NCB80" s="677"/>
      <c r="NCC80" s="677"/>
      <c r="NCD80" s="677"/>
      <c r="NCE80" s="677"/>
      <c r="NCF80" s="677"/>
      <c r="NCG80" s="677"/>
      <c r="NCH80" s="677"/>
      <c r="NCI80" s="677"/>
      <c r="NCJ80" s="677"/>
      <c r="NCK80" s="677"/>
      <c r="NCL80" s="677"/>
      <c r="NCM80" s="677"/>
      <c r="NCN80" s="677"/>
      <c r="NCO80" s="677"/>
      <c r="NCP80" s="677"/>
      <c r="NCQ80" s="677"/>
      <c r="NCR80" s="677"/>
      <c r="NCS80" s="677"/>
      <c r="NCT80" s="677"/>
      <c r="NCU80" s="677"/>
      <c r="NCV80" s="677"/>
      <c r="NCW80" s="677"/>
      <c r="NCX80" s="677"/>
      <c r="NCY80" s="677"/>
      <c r="NCZ80" s="677"/>
      <c r="NDA80" s="677"/>
      <c r="NDB80" s="677"/>
      <c r="NDC80" s="677"/>
      <c r="NDD80" s="677"/>
      <c r="NDE80" s="677"/>
      <c r="NDF80" s="677"/>
      <c r="NDG80" s="677"/>
      <c r="NDH80" s="677"/>
      <c r="NDI80" s="677"/>
      <c r="NDJ80" s="677"/>
      <c r="NDK80" s="677"/>
      <c r="NDL80" s="677"/>
      <c r="NDM80" s="677"/>
      <c r="NDN80" s="677"/>
      <c r="NDO80" s="677"/>
      <c r="NDP80" s="677"/>
      <c r="NDQ80" s="677"/>
      <c r="NDR80" s="677"/>
      <c r="NDS80" s="677"/>
      <c r="NDT80" s="677"/>
      <c r="NDU80" s="677"/>
      <c r="NDV80" s="677"/>
      <c r="NDW80" s="677"/>
      <c r="NDX80" s="677"/>
      <c r="NDY80" s="677"/>
      <c r="NDZ80" s="677"/>
      <c r="NEA80" s="677"/>
      <c r="NEB80" s="677"/>
      <c r="NEC80" s="677"/>
      <c r="NED80" s="677"/>
      <c r="NEE80" s="677"/>
      <c r="NEF80" s="677"/>
      <c r="NEG80" s="677"/>
      <c r="NEH80" s="677"/>
      <c r="NEI80" s="677"/>
      <c r="NEJ80" s="677"/>
      <c r="NEK80" s="677"/>
      <c r="NEL80" s="677"/>
      <c r="NEM80" s="677"/>
      <c r="NEN80" s="677"/>
      <c r="NEO80" s="677"/>
      <c r="NEP80" s="677"/>
      <c r="NEQ80" s="677"/>
      <c r="NER80" s="677"/>
      <c r="NES80" s="677"/>
      <c r="NET80" s="677"/>
      <c r="NEU80" s="677"/>
      <c r="NEV80" s="677"/>
      <c r="NEW80" s="677"/>
      <c r="NEX80" s="677"/>
      <c r="NEY80" s="677"/>
      <c r="NEZ80" s="677"/>
      <c r="NFA80" s="677"/>
      <c r="NFB80" s="677"/>
      <c r="NFC80" s="677"/>
      <c r="NFD80" s="677"/>
      <c r="NFE80" s="677"/>
      <c r="NFF80" s="677"/>
      <c r="NFG80" s="677"/>
      <c r="NFH80" s="677"/>
      <c r="NFI80" s="677"/>
      <c r="NFJ80" s="677"/>
      <c r="NFK80" s="677"/>
      <c r="NFL80" s="677"/>
      <c r="NFM80" s="677"/>
      <c r="NFN80" s="677"/>
      <c r="NFO80" s="677"/>
      <c r="NFP80" s="677"/>
      <c r="NFQ80" s="677"/>
      <c r="NFR80" s="677"/>
      <c r="NFS80" s="677"/>
      <c r="NFT80" s="677"/>
      <c r="NFU80" s="677"/>
      <c r="NFV80" s="677"/>
      <c r="NFW80" s="677"/>
      <c r="NFX80" s="677"/>
      <c r="NFY80" s="677"/>
      <c r="NFZ80" s="677"/>
      <c r="NGA80" s="677"/>
      <c r="NGB80" s="677"/>
      <c r="NGC80" s="677"/>
      <c r="NGD80" s="677"/>
      <c r="NGE80" s="677"/>
      <c r="NGF80" s="677"/>
      <c r="NGG80" s="677"/>
      <c r="NGH80" s="677"/>
      <c r="NGI80" s="677"/>
      <c r="NGJ80" s="677"/>
      <c r="NGK80" s="677"/>
      <c r="NGL80" s="677"/>
      <c r="NGM80" s="677"/>
      <c r="NGN80" s="677"/>
      <c r="NGO80" s="677"/>
      <c r="NGP80" s="677"/>
      <c r="NGQ80" s="677"/>
      <c r="NGR80" s="677"/>
      <c r="NGS80" s="677"/>
      <c r="NGT80" s="677"/>
      <c r="NGU80" s="677"/>
      <c r="NGV80" s="677"/>
      <c r="NGW80" s="677"/>
      <c r="NGX80" s="677"/>
      <c r="NGY80" s="677"/>
      <c r="NGZ80" s="677"/>
      <c r="NHA80" s="677"/>
      <c r="NHB80" s="677"/>
      <c r="NHC80" s="677"/>
      <c r="NHD80" s="677"/>
      <c r="NHE80" s="677"/>
      <c r="NHF80" s="677"/>
      <c r="NHG80" s="677"/>
      <c r="NHH80" s="677"/>
      <c r="NHI80" s="677"/>
      <c r="NHJ80" s="677"/>
      <c r="NHK80" s="677"/>
      <c r="NHL80" s="677"/>
      <c r="NHM80" s="677"/>
      <c r="NHN80" s="677"/>
      <c r="NHO80" s="677"/>
      <c r="NHP80" s="677"/>
      <c r="NHQ80" s="677"/>
      <c r="NHR80" s="677"/>
      <c r="NHS80" s="677"/>
      <c r="NHT80" s="677"/>
      <c r="NHU80" s="677"/>
      <c r="NHV80" s="677"/>
      <c r="NHW80" s="677"/>
      <c r="NHX80" s="677"/>
      <c r="NHY80" s="677"/>
      <c r="NHZ80" s="677"/>
      <c r="NIA80" s="677"/>
      <c r="NIB80" s="677"/>
      <c r="NIC80" s="677"/>
      <c r="NID80" s="677"/>
      <c r="NIE80" s="677"/>
      <c r="NIF80" s="677"/>
      <c r="NIG80" s="677"/>
      <c r="NIH80" s="677"/>
      <c r="NII80" s="677"/>
      <c r="NIJ80" s="677"/>
      <c r="NIK80" s="677"/>
      <c r="NIL80" s="677"/>
      <c r="NIM80" s="677"/>
      <c r="NIN80" s="677"/>
      <c r="NIO80" s="677"/>
      <c r="NIP80" s="677"/>
      <c r="NIQ80" s="677"/>
      <c r="NIR80" s="677"/>
      <c r="NIS80" s="677"/>
      <c r="NIT80" s="677"/>
      <c r="NIU80" s="677"/>
      <c r="NIV80" s="677"/>
      <c r="NIW80" s="677"/>
      <c r="NIX80" s="677"/>
      <c r="NIY80" s="677"/>
      <c r="NIZ80" s="677"/>
      <c r="NJA80" s="677"/>
      <c r="NJB80" s="677"/>
      <c r="NJC80" s="677"/>
      <c r="NJD80" s="677"/>
      <c r="NJE80" s="677"/>
      <c r="NJF80" s="677"/>
      <c r="NJG80" s="677"/>
      <c r="NJH80" s="677"/>
      <c r="NJI80" s="677"/>
      <c r="NJJ80" s="677"/>
      <c r="NJK80" s="677"/>
      <c r="NJL80" s="677"/>
      <c r="NJM80" s="677"/>
      <c r="NJN80" s="677"/>
      <c r="NJO80" s="677"/>
      <c r="NJP80" s="677"/>
      <c r="NJQ80" s="677"/>
      <c r="NJR80" s="677"/>
      <c r="NJS80" s="677"/>
      <c r="NJT80" s="677"/>
      <c r="NJU80" s="677"/>
      <c r="NJV80" s="677"/>
      <c r="NJW80" s="677"/>
      <c r="NJX80" s="677"/>
      <c r="NJY80" s="677"/>
      <c r="NJZ80" s="677"/>
      <c r="NKA80" s="677"/>
      <c r="NKB80" s="677"/>
      <c r="NKC80" s="677"/>
      <c r="NKD80" s="677"/>
      <c r="NKE80" s="677"/>
      <c r="NKF80" s="677"/>
      <c r="NKG80" s="677"/>
      <c r="NKH80" s="677"/>
      <c r="NKI80" s="677"/>
      <c r="NKJ80" s="677"/>
      <c r="NKK80" s="677"/>
      <c r="NKL80" s="677"/>
      <c r="NKM80" s="677"/>
      <c r="NKN80" s="677"/>
      <c r="NKO80" s="677"/>
      <c r="NKP80" s="677"/>
      <c r="NKQ80" s="677"/>
      <c r="NKR80" s="677"/>
      <c r="NKS80" s="677"/>
      <c r="NKT80" s="677"/>
      <c r="NKU80" s="677"/>
      <c r="NKV80" s="677"/>
      <c r="NKW80" s="677"/>
      <c r="NKX80" s="677"/>
      <c r="NKY80" s="677"/>
      <c r="NKZ80" s="677"/>
      <c r="NLA80" s="677"/>
      <c r="NLB80" s="677"/>
      <c r="NLC80" s="677"/>
      <c r="NLD80" s="677"/>
      <c r="NLE80" s="677"/>
      <c r="NLF80" s="677"/>
      <c r="NLG80" s="677"/>
      <c r="NLH80" s="677"/>
      <c r="NLI80" s="677"/>
      <c r="NLJ80" s="677"/>
      <c r="NLK80" s="677"/>
      <c r="NLL80" s="677"/>
      <c r="NLM80" s="677"/>
      <c r="NLN80" s="677"/>
      <c r="NLO80" s="677"/>
      <c r="NLP80" s="677"/>
      <c r="NLQ80" s="677"/>
      <c r="NLR80" s="677"/>
      <c r="NLS80" s="677"/>
      <c r="NLT80" s="677"/>
      <c r="NLU80" s="677"/>
      <c r="NLV80" s="677"/>
      <c r="NLW80" s="677"/>
      <c r="NLX80" s="677"/>
      <c r="NLY80" s="677"/>
      <c r="NLZ80" s="677"/>
      <c r="NMA80" s="677"/>
      <c r="NMB80" s="677"/>
      <c r="NMC80" s="677"/>
      <c r="NMD80" s="677"/>
      <c r="NME80" s="677"/>
      <c r="NMF80" s="677"/>
      <c r="NMG80" s="677"/>
      <c r="NMH80" s="677"/>
      <c r="NMI80" s="677"/>
      <c r="NMJ80" s="677"/>
      <c r="NMK80" s="677"/>
      <c r="NML80" s="677"/>
      <c r="NMM80" s="677"/>
      <c r="NMN80" s="677"/>
      <c r="NMO80" s="677"/>
      <c r="NMP80" s="677"/>
      <c r="NMQ80" s="677"/>
      <c r="NMR80" s="677"/>
      <c r="NMS80" s="677"/>
      <c r="NMT80" s="677"/>
      <c r="NMU80" s="677"/>
      <c r="NMV80" s="677"/>
      <c r="NMW80" s="677"/>
      <c r="NMX80" s="677"/>
      <c r="NMY80" s="677"/>
      <c r="NMZ80" s="677"/>
      <c r="NNA80" s="677"/>
      <c r="NNB80" s="677"/>
      <c r="NNC80" s="677"/>
      <c r="NND80" s="677"/>
      <c r="NNE80" s="677"/>
      <c r="NNF80" s="677"/>
      <c r="NNG80" s="677"/>
      <c r="NNH80" s="677"/>
      <c r="NNI80" s="677"/>
      <c r="NNJ80" s="677"/>
      <c r="NNK80" s="677"/>
      <c r="NNL80" s="677"/>
      <c r="NNM80" s="677"/>
      <c r="NNN80" s="677"/>
      <c r="NNO80" s="677"/>
      <c r="NNP80" s="677"/>
      <c r="NNQ80" s="677"/>
      <c r="NNR80" s="677"/>
      <c r="NNS80" s="677"/>
      <c r="NNT80" s="677"/>
      <c r="NNU80" s="677"/>
      <c r="NNV80" s="677"/>
      <c r="NNW80" s="677"/>
      <c r="NNX80" s="677"/>
      <c r="NNY80" s="677"/>
      <c r="NNZ80" s="677"/>
      <c r="NOA80" s="677"/>
      <c r="NOB80" s="677"/>
      <c r="NOC80" s="677"/>
      <c r="NOD80" s="677"/>
      <c r="NOE80" s="677"/>
      <c r="NOF80" s="677"/>
      <c r="NOG80" s="677"/>
      <c r="NOH80" s="677"/>
      <c r="NOI80" s="677"/>
      <c r="NOJ80" s="677"/>
      <c r="NOK80" s="677"/>
      <c r="NOL80" s="677"/>
      <c r="NOM80" s="677"/>
      <c r="NON80" s="677"/>
      <c r="NOO80" s="677"/>
      <c r="NOP80" s="677"/>
      <c r="NOQ80" s="677"/>
      <c r="NOR80" s="677"/>
      <c r="NOS80" s="677"/>
      <c r="NOT80" s="677"/>
      <c r="NOU80" s="677"/>
      <c r="NOV80" s="677"/>
      <c r="NOW80" s="677"/>
      <c r="NOX80" s="677"/>
      <c r="NOY80" s="677"/>
      <c r="NOZ80" s="677"/>
      <c r="NPA80" s="677"/>
      <c r="NPB80" s="677"/>
      <c r="NPC80" s="677"/>
      <c r="NPD80" s="677"/>
      <c r="NPE80" s="677"/>
      <c r="NPF80" s="677"/>
      <c r="NPG80" s="677"/>
      <c r="NPH80" s="677"/>
      <c r="NPI80" s="677"/>
      <c r="NPJ80" s="677"/>
      <c r="NPK80" s="677"/>
      <c r="NPL80" s="677"/>
      <c r="NPM80" s="677"/>
      <c r="NPN80" s="677"/>
      <c r="NPO80" s="677"/>
      <c r="NPP80" s="677"/>
      <c r="NPQ80" s="677"/>
      <c r="NPR80" s="677"/>
      <c r="NPS80" s="677"/>
      <c r="NPT80" s="677"/>
      <c r="NPU80" s="677"/>
      <c r="NPV80" s="677"/>
      <c r="NPW80" s="677"/>
      <c r="NPX80" s="677"/>
      <c r="NPY80" s="677"/>
      <c r="NPZ80" s="677"/>
      <c r="NQA80" s="677"/>
      <c r="NQB80" s="677"/>
      <c r="NQC80" s="677"/>
      <c r="NQD80" s="677"/>
      <c r="NQE80" s="677"/>
      <c r="NQF80" s="677"/>
      <c r="NQG80" s="677"/>
      <c r="NQH80" s="677"/>
      <c r="NQI80" s="677"/>
      <c r="NQJ80" s="677"/>
      <c r="NQK80" s="677"/>
      <c r="NQL80" s="677"/>
      <c r="NQM80" s="677"/>
      <c r="NQN80" s="677"/>
      <c r="NQO80" s="677"/>
      <c r="NQP80" s="677"/>
      <c r="NQQ80" s="677"/>
      <c r="NQR80" s="677"/>
      <c r="NQS80" s="677"/>
      <c r="NQT80" s="677"/>
      <c r="NQU80" s="677"/>
      <c r="NQV80" s="677"/>
      <c r="NQW80" s="677"/>
      <c r="NQX80" s="677"/>
      <c r="NQY80" s="677"/>
      <c r="NQZ80" s="677"/>
      <c r="NRA80" s="677"/>
      <c r="NRB80" s="677"/>
      <c r="NRC80" s="677"/>
      <c r="NRD80" s="677"/>
      <c r="NRE80" s="677"/>
      <c r="NRF80" s="677"/>
      <c r="NRG80" s="677"/>
      <c r="NRH80" s="677"/>
      <c r="NRI80" s="677"/>
      <c r="NRJ80" s="677"/>
      <c r="NRK80" s="677"/>
      <c r="NRL80" s="677"/>
      <c r="NRM80" s="677"/>
      <c r="NRN80" s="677"/>
      <c r="NRO80" s="677"/>
      <c r="NRP80" s="677"/>
      <c r="NRQ80" s="677"/>
      <c r="NRR80" s="677"/>
      <c r="NRS80" s="677"/>
      <c r="NRT80" s="677"/>
      <c r="NRU80" s="677"/>
      <c r="NRV80" s="677"/>
      <c r="NRW80" s="677"/>
      <c r="NRX80" s="677"/>
      <c r="NRY80" s="677"/>
      <c r="NRZ80" s="677"/>
      <c r="NSA80" s="677"/>
      <c r="NSB80" s="677"/>
      <c r="NSC80" s="677"/>
      <c r="NSD80" s="677"/>
      <c r="NSE80" s="677"/>
      <c r="NSF80" s="677"/>
      <c r="NSG80" s="677"/>
      <c r="NSH80" s="677"/>
      <c r="NSI80" s="677"/>
      <c r="NSJ80" s="677"/>
      <c r="NSK80" s="677"/>
      <c r="NSL80" s="677"/>
      <c r="NSM80" s="677"/>
      <c r="NSN80" s="677"/>
      <c r="NSO80" s="677"/>
      <c r="NSP80" s="677"/>
      <c r="NSQ80" s="677"/>
      <c r="NSR80" s="677"/>
      <c r="NSS80" s="677"/>
      <c r="NST80" s="677"/>
      <c r="NSU80" s="677"/>
      <c r="NSV80" s="677"/>
      <c r="NSW80" s="677"/>
      <c r="NSX80" s="677"/>
      <c r="NSY80" s="677"/>
      <c r="NSZ80" s="677"/>
      <c r="NTA80" s="677"/>
      <c r="NTB80" s="677"/>
      <c r="NTC80" s="677"/>
      <c r="NTD80" s="677"/>
      <c r="NTE80" s="677"/>
      <c r="NTF80" s="677"/>
      <c r="NTG80" s="677"/>
      <c r="NTH80" s="677"/>
      <c r="NTI80" s="677"/>
      <c r="NTJ80" s="677"/>
      <c r="NTK80" s="677"/>
      <c r="NTL80" s="677"/>
      <c r="NTM80" s="677"/>
      <c r="NTN80" s="677"/>
      <c r="NTO80" s="677"/>
      <c r="NTP80" s="677"/>
      <c r="NTQ80" s="677"/>
      <c r="NTR80" s="677"/>
      <c r="NTS80" s="677"/>
      <c r="NTT80" s="677"/>
      <c r="NTU80" s="677"/>
      <c r="NTV80" s="677"/>
      <c r="NTW80" s="677"/>
      <c r="NTX80" s="677"/>
      <c r="NTY80" s="677"/>
      <c r="NTZ80" s="677"/>
      <c r="NUA80" s="677"/>
      <c r="NUB80" s="677"/>
      <c r="NUC80" s="677"/>
      <c r="NUD80" s="677"/>
      <c r="NUE80" s="677"/>
      <c r="NUF80" s="677"/>
      <c r="NUG80" s="677"/>
      <c r="NUH80" s="677"/>
      <c r="NUI80" s="677"/>
      <c r="NUJ80" s="677"/>
      <c r="NUK80" s="677"/>
      <c r="NUL80" s="677"/>
      <c r="NUM80" s="677"/>
      <c r="NUN80" s="677"/>
      <c r="NUO80" s="677"/>
      <c r="NUP80" s="677"/>
      <c r="NUQ80" s="677"/>
      <c r="NUR80" s="677"/>
      <c r="NUS80" s="677"/>
      <c r="NUT80" s="677"/>
      <c r="NUU80" s="677"/>
      <c r="NUV80" s="677"/>
      <c r="NUW80" s="677"/>
      <c r="NUX80" s="677"/>
      <c r="NUY80" s="677"/>
      <c r="NUZ80" s="677"/>
      <c r="NVA80" s="677"/>
      <c r="NVB80" s="677"/>
      <c r="NVC80" s="677"/>
      <c r="NVD80" s="677"/>
      <c r="NVE80" s="677"/>
      <c r="NVF80" s="677"/>
      <c r="NVG80" s="677"/>
      <c r="NVH80" s="677"/>
      <c r="NVI80" s="677"/>
      <c r="NVJ80" s="677"/>
      <c r="NVK80" s="677"/>
      <c r="NVL80" s="677"/>
      <c r="NVM80" s="677"/>
      <c r="NVN80" s="677"/>
      <c r="NVO80" s="677"/>
      <c r="NVP80" s="677"/>
      <c r="NVQ80" s="677"/>
      <c r="NVR80" s="677"/>
      <c r="NVS80" s="677"/>
      <c r="NVT80" s="677"/>
      <c r="NVU80" s="677"/>
      <c r="NVV80" s="677"/>
      <c r="NVW80" s="677"/>
      <c r="NVX80" s="677"/>
      <c r="NVY80" s="677"/>
      <c r="NVZ80" s="677"/>
      <c r="NWA80" s="677"/>
      <c r="NWB80" s="677"/>
      <c r="NWC80" s="677"/>
      <c r="NWD80" s="677"/>
      <c r="NWE80" s="677"/>
      <c r="NWF80" s="677"/>
      <c r="NWG80" s="677"/>
      <c r="NWH80" s="677"/>
      <c r="NWI80" s="677"/>
      <c r="NWJ80" s="677"/>
      <c r="NWK80" s="677"/>
      <c r="NWL80" s="677"/>
      <c r="NWM80" s="677"/>
      <c r="NWN80" s="677"/>
      <c r="NWO80" s="677"/>
      <c r="NWP80" s="677"/>
      <c r="NWQ80" s="677"/>
      <c r="NWR80" s="677"/>
      <c r="NWS80" s="677"/>
      <c r="NWT80" s="677"/>
      <c r="NWU80" s="677"/>
      <c r="NWV80" s="677"/>
      <c r="NWW80" s="677"/>
      <c r="NWX80" s="677"/>
      <c r="NWY80" s="677"/>
      <c r="NWZ80" s="677"/>
      <c r="NXA80" s="677"/>
      <c r="NXB80" s="677"/>
      <c r="NXC80" s="677"/>
      <c r="NXD80" s="677"/>
      <c r="NXE80" s="677"/>
      <c r="NXF80" s="677"/>
      <c r="NXG80" s="677"/>
      <c r="NXH80" s="677"/>
      <c r="NXI80" s="677"/>
      <c r="NXJ80" s="677"/>
      <c r="NXK80" s="677"/>
      <c r="NXL80" s="677"/>
      <c r="NXM80" s="677"/>
      <c r="NXN80" s="677"/>
      <c r="NXO80" s="677"/>
      <c r="NXP80" s="677"/>
      <c r="NXQ80" s="677"/>
      <c r="NXR80" s="677"/>
      <c r="NXS80" s="677"/>
      <c r="NXT80" s="677"/>
      <c r="NXU80" s="677"/>
      <c r="NXV80" s="677"/>
      <c r="NXW80" s="677"/>
      <c r="NXX80" s="677"/>
      <c r="NXY80" s="677"/>
      <c r="NXZ80" s="677"/>
      <c r="NYA80" s="677"/>
      <c r="NYB80" s="677"/>
      <c r="NYC80" s="677"/>
      <c r="NYD80" s="677"/>
      <c r="NYE80" s="677"/>
      <c r="NYF80" s="677"/>
      <c r="NYG80" s="677"/>
      <c r="NYH80" s="677"/>
      <c r="NYI80" s="677"/>
      <c r="NYJ80" s="677"/>
      <c r="NYK80" s="677"/>
      <c r="NYL80" s="677"/>
      <c r="NYM80" s="677"/>
      <c r="NYN80" s="677"/>
      <c r="NYO80" s="677"/>
      <c r="NYP80" s="677"/>
      <c r="NYQ80" s="677"/>
      <c r="NYR80" s="677"/>
      <c r="NYS80" s="677"/>
      <c r="NYT80" s="677"/>
      <c r="NYU80" s="677"/>
      <c r="NYV80" s="677"/>
      <c r="NYW80" s="677"/>
      <c r="NYX80" s="677"/>
      <c r="NYY80" s="677"/>
      <c r="NYZ80" s="677"/>
      <c r="NZA80" s="677"/>
      <c r="NZB80" s="677"/>
      <c r="NZC80" s="677"/>
      <c r="NZD80" s="677"/>
      <c r="NZE80" s="677"/>
      <c r="NZF80" s="677"/>
      <c r="NZG80" s="677"/>
      <c r="NZH80" s="677"/>
      <c r="NZI80" s="677"/>
      <c r="NZJ80" s="677"/>
      <c r="NZK80" s="677"/>
      <c r="NZL80" s="677"/>
      <c r="NZM80" s="677"/>
      <c r="NZN80" s="677"/>
      <c r="NZO80" s="677"/>
      <c r="NZP80" s="677"/>
      <c r="NZQ80" s="677"/>
      <c r="NZR80" s="677"/>
      <c r="NZS80" s="677"/>
      <c r="NZT80" s="677"/>
      <c r="NZU80" s="677"/>
      <c r="NZV80" s="677"/>
      <c r="NZW80" s="677"/>
      <c r="NZX80" s="677"/>
      <c r="NZY80" s="677"/>
      <c r="NZZ80" s="677"/>
      <c r="OAA80" s="677"/>
      <c r="OAB80" s="677"/>
      <c r="OAC80" s="677"/>
      <c r="OAD80" s="677"/>
      <c r="OAE80" s="677"/>
      <c r="OAF80" s="677"/>
      <c r="OAG80" s="677"/>
      <c r="OAH80" s="677"/>
      <c r="OAI80" s="677"/>
      <c r="OAJ80" s="677"/>
      <c r="OAK80" s="677"/>
      <c r="OAL80" s="677"/>
      <c r="OAM80" s="677"/>
      <c r="OAN80" s="677"/>
      <c r="OAO80" s="677"/>
      <c r="OAP80" s="677"/>
      <c r="OAQ80" s="677"/>
      <c r="OAR80" s="677"/>
      <c r="OAS80" s="677"/>
      <c r="OAT80" s="677"/>
      <c r="OAU80" s="677"/>
      <c r="OAV80" s="677"/>
      <c r="OAW80" s="677"/>
      <c r="OAX80" s="677"/>
      <c r="OAY80" s="677"/>
      <c r="OAZ80" s="677"/>
      <c r="OBA80" s="677"/>
      <c r="OBB80" s="677"/>
      <c r="OBC80" s="677"/>
      <c r="OBD80" s="677"/>
      <c r="OBE80" s="677"/>
      <c r="OBF80" s="677"/>
      <c r="OBG80" s="677"/>
      <c r="OBH80" s="677"/>
      <c r="OBI80" s="677"/>
      <c r="OBJ80" s="677"/>
      <c r="OBK80" s="677"/>
      <c r="OBL80" s="677"/>
      <c r="OBM80" s="677"/>
      <c r="OBN80" s="677"/>
      <c r="OBO80" s="677"/>
      <c r="OBP80" s="677"/>
      <c r="OBQ80" s="677"/>
      <c r="OBR80" s="677"/>
      <c r="OBS80" s="677"/>
      <c r="OBT80" s="677"/>
      <c r="OBU80" s="677"/>
      <c r="OBV80" s="677"/>
      <c r="OBW80" s="677"/>
      <c r="OBX80" s="677"/>
      <c r="OBY80" s="677"/>
      <c r="OBZ80" s="677"/>
      <c r="OCA80" s="677"/>
      <c r="OCB80" s="677"/>
      <c r="OCC80" s="677"/>
      <c r="OCD80" s="677"/>
      <c r="OCE80" s="677"/>
      <c r="OCF80" s="677"/>
      <c r="OCG80" s="677"/>
      <c r="OCH80" s="677"/>
      <c r="OCI80" s="677"/>
      <c r="OCJ80" s="677"/>
      <c r="OCK80" s="677"/>
      <c r="OCL80" s="677"/>
      <c r="OCM80" s="677"/>
      <c r="OCN80" s="677"/>
      <c r="OCO80" s="677"/>
      <c r="OCP80" s="677"/>
      <c r="OCQ80" s="677"/>
      <c r="OCR80" s="677"/>
      <c r="OCS80" s="677"/>
      <c r="OCT80" s="677"/>
      <c r="OCU80" s="677"/>
      <c r="OCV80" s="677"/>
      <c r="OCW80" s="677"/>
      <c r="OCX80" s="677"/>
      <c r="OCY80" s="677"/>
      <c r="OCZ80" s="677"/>
      <c r="ODA80" s="677"/>
      <c r="ODB80" s="677"/>
      <c r="ODC80" s="677"/>
      <c r="ODD80" s="677"/>
      <c r="ODE80" s="677"/>
      <c r="ODF80" s="677"/>
      <c r="ODG80" s="677"/>
      <c r="ODH80" s="677"/>
      <c r="ODI80" s="677"/>
      <c r="ODJ80" s="677"/>
      <c r="ODK80" s="677"/>
      <c r="ODL80" s="677"/>
      <c r="ODM80" s="677"/>
      <c r="ODN80" s="677"/>
      <c r="ODO80" s="677"/>
      <c r="ODP80" s="677"/>
      <c r="ODQ80" s="677"/>
      <c r="ODR80" s="677"/>
      <c r="ODS80" s="677"/>
      <c r="ODT80" s="677"/>
      <c r="ODU80" s="677"/>
      <c r="ODV80" s="677"/>
      <c r="ODW80" s="677"/>
      <c r="ODX80" s="677"/>
      <c r="ODY80" s="677"/>
      <c r="ODZ80" s="677"/>
      <c r="OEA80" s="677"/>
      <c r="OEB80" s="677"/>
      <c r="OEC80" s="677"/>
      <c r="OED80" s="677"/>
      <c r="OEE80" s="677"/>
      <c r="OEF80" s="677"/>
      <c r="OEG80" s="677"/>
      <c r="OEH80" s="677"/>
      <c r="OEI80" s="677"/>
      <c r="OEJ80" s="677"/>
      <c r="OEK80" s="677"/>
      <c r="OEL80" s="677"/>
      <c r="OEM80" s="677"/>
      <c r="OEN80" s="677"/>
      <c r="OEO80" s="677"/>
      <c r="OEP80" s="677"/>
      <c r="OEQ80" s="677"/>
      <c r="OER80" s="677"/>
      <c r="OES80" s="677"/>
      <c r="OET80" s="677"/>
      <c r="OEU80" s="677"/>
      <c r="OEV80" s="677"/>
      <c r="OEW80" s="677"/>
      <c r="OEX80" s="677"/>
      <c r="OEY80" s="677"/>
      <c r="OEZ80" s="677"/>
      <c r="OFA80" s="677"/>
      <c r="OFB80" s="677"/>
      <c r="OFC80" s="677"/>
      <c r="OFD80" s="677"/>
      <c r="OFE80" s="677"/>
      <c r="OFF80" s="677"/>
      <c r="OFG80" s="677"/>
      <c r="OFH80" s="677"/>
      <c r="OFI80" s="677"/>
      <c r="OFJ80" s="677"/>
      <c r="OFK80" s="677"/>
      <c r="OFL80" s="677"/>
      <c r="OFM80" s="677"/>
      <c r="OFN80" s="677"/>
      <c r="OFO80" s="677"/>
      <c r="OFP80" s="677"/>
      <c r="OFQ80" s="677"/>
      <c r="OFR80" s="677"/>
      <c r="OFS80" s="677"/>
      <c r="OFT80" s="677"/>
      <c r="OFU80" s="677"/>
      <c r="OFV80" s="677"/>
      <c r="OFW80" s="677"/>
      <c r="OFX80" s="677"/>
      <c r="OFY80" s="677"/>
      <c r="OFZ80" s="677"/>
      <c r="OGA80" s="677"/>
      <c r="OGB80" s="677"/>
      <c r="OGC80" s="677"/>
      <c r="OGD80" s="677"/>
      <c r="OGE80" s="677"/>
      <c r="OGF80" s="677"/>
      <c r="OGG80" s="677"/>
      <c r="OGH80" s="677"/>
      <c r="OGI80" s="677"/>
      <c r="OGJ80" s="677"/>
      <c r="OGK80" s="677"/>
      <c r="OGL80" s="677"/>
      <c r="OGM80" s="677"/>
      <c r="OGN80" s="677"/>
      <c r="OGO80" s="677"/>
      <c r="OGP80" s="677"/>
      <c r="OGQ80" s="677"/>
      <c r="OGR80" s="677"/>
      <c r="OGS80" s="677"/>
      <c r="OGT80" s="677"/>
      <c r="OGU80" s="677"/>
      <c r="OGV80" s="677"/>
      <c r="OGW80" s="677"/>
      <c r="OGX80" s="677"/>
      <c r="OGY80" s="677"/>
      <c r="OGZ80" s="677"/>
      <c r="OHA80" s="677"/>
      <c r="OHB80" s="677"/>
      <c r="OHC80" s="677"/>
      <c r="OHD80" s="677"/>
      <c r="OHE80" s="677"/>
      <c r="OHF80" s="677"/>
      <c r="OHG80" s="677"/>
      <c r="OHH80" s="677"/>
      <c r="OHI80" s="677"/>
      <c r="OHJ80" s="677"/>
      <c r="OHK80" s="677"/>
      <c r="OHL80" s="677"/>
      <c r="OHM80" s="677"/>
      <c r="OHN80" s="677"/>
      <c r="OHO80" s="677"/>
      <c r="OHP80" s="677"/>
      <c r="OHQ80" s="677"/>
      <c r="OHR80" s="677"/>
      <c r="OHS80" s="677"/>
      <c r="OHT80" s="677"/>
      <c r="OHU80" s="677"/>
      <c r="OHV80" s="677"/>
      <c r="OHW80" s="677"/>
      <c r="OHX80" s="677"/>
      <c r="OHY80" s="677"/>
      <c r="OHZ80" s="677"/>
      <c r="OIA80" s="677"/>
      <c r="OIB80" s="677"/>
      <c r="OIC80" s="677"/>
      <c r="OID80" s="677"/>
      <c r="OIE80" s="677"/>
      <c r="OIF80" s="677"/>
      <c r="OIG80" s="677"/>
      <c r="OIH80" s="677"/>
      <c r="OII80" s="677"/>
      <c r="OIJ80" s="677"/>
      <c r="OIK80" s="677"/>
      <c r="OIL80" s="677"/>
      <c r="OIM80" s="677"/>
      <c r="OIN80" s="677"/>
      <c r="OIO80" s="677"/>
      <c r="OIP80" s="677"/>
      <c r="OIQ80" s="677"/>
      <c r="OIR80" s="677"/>
      <c r="OIS80" s="677"/>
      <c r="OIT80" s="677"/>
      <c r="OIU80" s="677"/>
      <c r="OIV80" s="677"/>
      <c r="OIW80" s="677"/>
      <c r="OIX80" s="677"/>
      <c r="OIY80" s="677"/>
      <c r="OIZ80" s="677"/>
      <c r="OJA80" s="677"/>
      <c r="OJB80" s="677"/>
      <c r="OJC80" s="677"/>
      <c r="OJD80" s="677"/>
      <c r="OJE80" s="677"/>
      <c r="OJF80" s="677"/>
      <c r="OJG80" s="677"/>
      <c r="OJH80" s="677"/>
      <c r="OJI80" s="677"/>
      <c r="OJJ80" s="677"/>
      <c r="OJK80" s="677"/>
      <c r="OJL80" s="677"/>
      <c r="OJM80" s="677"/>
      <c r="OJN80" s="677"/>
      <c r="OJO80" s="677"/>
      <c r="OJP80" s="677"/>
      <c r="OJQ80" s="677"/>
      <c r="OJR80" s="677"/>
      <c r="OJS80" s="677"/>
      <c r="OJT80" s="677"/>
      <c r="OJU80" s="677"/>
      <c r="OJV80" s="677"/>
      <c r="OJW80" s="677"/>
      <c r="OJX80" s="677"/>
      <c r="OJY80" s="677"/>
      <c r="OJZ80" s="677"/>
      <c r="OKA80" s="677"/>
      <c r="OKB80" s="677"/>
      <c r="OKC80" s="677"/>
      <c r="OKD80" s="677"/>
      <c r="OKE80" s="677"/>
      <c r="OKF80" s="677"/>
      <c r="OKG80" s="677"/>
      <c r="OKH80" s="677"/>
      <c r="OKI80" s="677"/>
      <c r="OKJ80" s="677"/>
      <c r="OKK80" s="677"/>
      <c r="OKL80" s="677"/>
      <c r="OKM80" s="677"/>
      <c r="OKN80" s="677"/>
      <c r="OKO80" s="677"/>
      <c r="OKP80" s="677"/>
      <c r="OKQ80" s="677"/>
      <c r="OKR80" s="677"/>
      <c r="OKS80" s="677"/>
      <c r="OKT80" s="677"/>
      <c r="OKU80" s="677"/>
      <c r="OKV80" s="677"/>
      <c r="OKW80" s="677"/>
      <c r="OKX80" s="677"/>
      <c r="OKY80" s="677"/>
      <c r="OKZ80" s="677"/>
      <c r="OLA80" s="677"/>
      <c r="OLB80" s="677"/>
      <c r="OLC80" s="677"/>
      <c r="OLD80" s="677"/>
      <c r="OLE80" s="677"/>
      <c r="OLF80" s="677"/>
      <c r="OLG80" s="677"/>
      <c r="OLH80" s="677"/>
      <c r="OLI80" s="677"/>
      <c r="OLJ80" s="677"/>
      <c r="OLK80" s="677"/>
      <c r="OLL80" s="677"/>
      <c r="OLM80" s="677"/>
      <c r="OLN80" s="677"/>
      <c r="OLO80" s="677"/>
      <c r="OLP80" s="677"/>
      <c r="OLQ80" s="677"/>
      <c r="OLR80" s="677"/>
      <c r="OLS80" s="677"/>
      <c r="OLT80" s="677"/>
      <c r="OLU80" s="677"/>
      <c r="OLV80" s="677"/>
      <c r="OLW80" s="677"/>
      <c r="OLX80" s="677"/>
      <c r="OLY80" s="677"/>
      <c r="OLZ80" s="677"/>
      <c r="OMA80" s="677"/>
      <c r="OMB80" s="677"/>
      <c r="OMC80" s="677"/>
      <c r="OMD80" s="677"/>
      <c r="OME80" s="677"/>
      <c r="OMF80" s="677"/>
      <c r="OMG80" s="677"/>
      <c r="OMH80" s="677"/>
      <c r="OMI80" s="677"/>
      <c r="OMJ80" s="677"/>
      <c r="OMK80" s="677"/>
      <c r="OML80" s="677"/>
      <c r="OMM80" s="677"/>
      <c r="OMN80" s="677"/>
      <c r="OMO80" s="677"/>
      <c r="OMP80" s="677"/>
      <c r="OMQ80" s="677"/>
      <c r="OMR80" s="677"/>
      <c r="OMS80" s="677"/>
      <c r="OMT80" s="677"/>
      <c r="OMU80" s="677"/>
      <c r="OMV80" s="677"/>
      <c r="OMW80" s="677"/>
      <c r="OMX80" s="677"/>
      <c r="OMY80" s="677"/>
      <c r="OMZ80" s="677"/>
      <c r="ONA80" s="677"/>
      <c r="ONB80" s="677"/>
      <c r="ONC80" s="677"/>
      <c r="OND80" s="677"/>
      <c r="ONE80" s="677"/>
      <c r="ONF80" s="677"/>
      <c r="ONG80" s="677"/>
      <c r="ONH80" s="677"/>
      <c r="ONI80" s="677"/>
      <c r="ONJ80" s="677"/>
      <c r="ONK80" s="677"/>
      <c r="ONL80" s="677"/>
      <c r="ONM80" s="677"/>
      <c r="ONN80" s="677"/>
      <c r="ONO80" s="677"/>
      <c r="ONP80" s="677"/>
      <c r="ONQ80" s="677"/>
      <c r="ONR80" s="677"/>
      <c r="ONS80" s="677"/>
      <c r="ONT80" s="677"/>
      <c r="ONU80" s="677"/>
      <c r="ONV80" s="677"/>
      <c r="ONW80" s="677"/>
      <c r="ONX80" s="677"/>
      <c r="ONY80" s="677"/>
      <c r="ONZ80" s="677"/>
      <c r="OOA80" s="677"/>
      <c r="OOB80" s="677"/>
      <c r="OOC80" s="677"/>
      <c r="OOD80" s="677"/>
      <c r="OOE80" s="677"/>
      <c r="OOF80" s="677"/>
      <c r="OOG80" s="677"/>
      <c r="OOH80" s="677"/>
      <c r="OOI80" s="677"/>
      <c r="OOJ80" s="677"/>
      <c r="OOK80" s="677"/>
      <c r="OOL80" s="677"/>
      <c r="OOM80" s="677"/>
      <c r="OON80" s="677"/>
      <c r="OOO80" s="677"/>
      <c r="OOP80" s="677"/>
      <c r="OOQ80" s="677"/>
      <c r="OOR80" s="677"/>
      <c r="OOS80" s="677"/>
      <c r="OOT80" s="677"/>
      <c r="OOU80" s="677"/>
      <c r="OOV80" s="677"/>
      <c r="OOW80" s="677"/>
      <c r="OOX80" s="677"/>
      <c r="OOY80" s="677"/>
      <c r="OOZ80" s="677"/>
      <c r="OPA80" s="677"/>
      <c r="OPB80" s="677"/>
      <c r="OPC80" s="677"/>
      <c r="OPD80" s="677"/>
      <c r="OPE80" s="677"/>
      <c r="OPF80" s="677"/>
      <c r="OPG80" s="677"/>
      <c r="OPH80" s="677"/>
      <c r="OPI80" s="677"/>
      <c r="OPJ80" s="677"/>
      <c r="OPK80" s="677"/>
      <c r="OPL80" s="677"/>
      <c r="OPM80" s="677"/>
      <c r="OPN80" s="677"/>
      <c r="OPO80" s="677"/>
      <c r="OPP80" s="677"/>
      <c r="OPQ80" s="677"/>
      <c r="OPR80" s="677"/>
      <c r="OPS80" s="677"/>
      <c r="OPT80" s="677"/>
      <c r="OPU80" s="677"/>
      <c r="OPV80" s="677"/>
      <c r="OPW80" s="677"/>
      <c r="OPX80" s="677"/>
      <c r="OPY80" s="677"/>
      <c r="OPZ80" s="677"/>
      <c r="OQA80" s="677"/>
      <c r="OQB80" s="677"/>
      <c r="OQC80" s="677"/>
      <c r="OQD80" s="677"/>
      <c r="OQE80" s="677"/>
      <c r="OQF80" s="677"/>
      <c r="OQG80" s="677"/>
      <c r="OQH80" s="677"/>
      <c r="OQI80" s="677"/>
      <c r="OQJ80" s="677"/>
      <c r="OQK80" s="677"/>
      <c r="OQL80" s="677"/>
      <c r="OQM80" s="677"/>
      <c r="OQN80" s="677"/>
      <c r="OQO80" s="677"/>
      <c r="OQP80" s="677"/>
      <c r="OQQ80" s="677"/>
      <c r="OQR80" s="677"/>
      <c r="OQS80" s="677"/>
      <c r="OQT80" s="677"/>
      <c r="OQU80" s="677"/>
      <c r="OQV80" s="677"/>
      <c r="OQW80" s="677"/>
      <c r="OQX80" s="677"/>
      <c r="OQY80" s="677"/>
      <c r="OQZ80" s="677"/>
      <c r="ORA80" s="677"/>
      <c r="ORB80" s="677"/>
      <c r="ORC80" s="677"/>
      <c r="ORD80" s="677"/>
      <c r="ORE80" s="677"/>
      <c r="ORF80" s="677"/>
      <c r="ORG80" s="677"/>
      <c r="ORH80" s="677"/>
      <c r="ORI80" s="677"/>
      <c r="ORJ80" s="677"/>
      <c r="ORK80" s="677"/>
      <c r="ORL80" s="677"/>
      <c r="ORM80" s="677"/>
      <c r="ORN80" s="677"/>
      <c r="ORO80" s="677"/>
      <c r="ORP80" s="677"/>
      <c r="ORQ80" s="677"/>
      <c r="ORR80" s="677"/>
      <c r="ORS80" s="677"/>
      <c r="ORT80" s="677"/>
      <c r="ORU80" s="677"/>
      <c r="ORV80" s="677"/>
      <c r="ORW80" s="677"/>
      <c r="ORX80" s="677"/>
      <c r="ORY80" s="677"/>
      <c r="ORZ80" s="677"/>
      <c r="OSA80" s="677"/>
      <c r="OSB80" s="677"/>
      <c r="OSC80" s="677"/>
      <c r="OSD80" s="677"/>
      <c r="OSE80" s="677"/>
      <c r="OSF80" s="677"/>
      <c r="OSG80" s="677"/>
      <c r="OSH80" s="677"/>
      <c r="OSI80" s="677"/>
      <c r="OSJ80" s="677"/>
      <c r="OSK80" s="677"/>
      <c r="OSL80" s="677"/>
      <c r="OSM80" s="677"/>
      <c r="OSN80" s="677"/>
      <c r="OSO80" s="677"/>
      <c r="OSP80" s="677"/>
      <c r="OSQ80" s="677"/>
      <c r="OSR80" s="677"/>
      <c r="OSS80" s="677"/>
      <c r="OST80" s="677"/>
      <c r="OSU80" s="677"/>
      <c r="OSV80" s="677"/>
      <c r="OSW80" s="677"/>
      <c r="OSX80" s="677"/>
      <c r="OSY80" s="677"/>
      <c r="OSZ80" s="677"/>
      <c r="OTA80" s="677"/>
      <c r="OTB80" s="677"/>
      <c r="OTC80" s="677"/>
      <c r="OTD80" s="677"/>
      <c r="OTE80" s="677"/>
      <c r="OTF80" s="677"/>
      <c r="OTG80" s="677"/>
      <c r="OTH80" s="677"/>
      <c r="OTI80" s="677"/>
      <c r="OTJ80" s="677"/>
      <c r="OTK80" s="677"/>
      <c r="OTL80" s="677"/>
      <c r="OTM80" s="677"/>
      <c r="OTN80" s="677"/>
      <c r="OTO80" s="677"/>
      <c r="OTP80" s="677"/>
      <c r="OTQ80" s="677"/>
      <c r="OTR80" s="677"/>
      <c r="OTS80" s="677"/>
      <c r="OTT80" s="677"/>
      <c r="OTU80" s="677"/>
      <c r="OTV80" s="677"/>
      <c r="OTW80" s="677"/>
      <c r="OTX80" s="677"/>
      <c r="OTY80" s="677"/>
      <c r="OTZ80" s="677"/>
      <c r="OUA80" s="677"/>
      <c r="OUB80" s="677"/>
      <c r="OUC80" s="677"/>
      <c r="OUD80" s="677"/>
      <c r="OUE80" s="677"/>
      <c r="OUF80" s="677"/>
      <c r="OUG80" s="677"/>
      <c r="OUH80" s="677"/>
      <c r="OUI80" s="677"/>
      <c r="OUJ80" s="677"/>
      <c r="OUK80" s="677"/>
      <c r="OUL80" s="677"/>
      <c r="OUM80" s="677"/>
      <c r="OUN80" s="677"/>
      <c r="OUO80" s="677"/>
      <c r="OUP80" s="677"/>
      <c r="OUQ80" s="677"/>
      <c r="OUR80" s="677"/>
      <c r="OUS80" s="677"/>
      <c r="OUT80" s="677"/>
      <c r="OUU80" s="677"/>
      <c r="OUV80" s="677"/>
      <c r="OUW80" s="677"/>
      <c r="OUX80" s="677"/>
      <c r="OUY80" s="677"/>
      <c r="OUZ80" s="677"/>
      <c r="OVA80" s="677"/>
      <c r="OVB80" s="677"/>
      <c r="OVC80" s="677"/>
      <c r="OVD80" s="677"/>
      <c r="OVE80" s="677"/>
      <c r="OVF80" s="677"/>
      <c r="OVG80" s="677"/>
      <c r="OVH80" s="677"/>
      <c r="OVI80" s="677"/>
      <c r="OVJ80" s="677"/>
      <c r="OVK80" s="677"/>
      <c r="OVL80" s="677"/>
      <c r="OVM80" s="677"/>
      <c r="OVN80" s="677"/>
      <c r="OVO80" s="677"/>
      <c r="OVP80" s="677"/>
      <c r="OVQ80" s="677"/>
      <c r="OVR80" s="677"/>
      <c r="OVS80" s="677"/>
      <c r="OVT80" s="677"/>
      <c r="OVU80" s="677"/>
      <c r="OVV80" s="677"/>
      <c r="OVW80" s="677"/>
      <c r="OVX80" s="677"/>
      <c r="OVY80" s="677"/>
      <c r="OVZ80" s="677"/>
      <c r="OWA80" s="677"/>
      <c r="OWB80" s="677"/>
      <c r="OWC80" s="677"/>
      <c r="OWD80" s="677"/>
      <c r="OWE80" s="677"/>
      <c r="OWF80" s="677"/>
      <c r="OWG80" s="677"/>
      <c r="OWH80" s="677"/>
      <c r="OWI80" s="677"/>
      <c r="OWJ80" s="677"/>
      <c r="OWK80" s="677"/>
      <c r="OWL80" s="677"/>
      <c r="OWM80" s="677"/>
      <c r="OWN80" s="677"/>
      <c r="OWO80" s="677"/>
      <c r="OWP80" s="677"/>
      <c r="OWQ80" s="677"/>
      <c r="OWR80" s="677"/>
      <c r="OWS80" s="677"/>
      <c r="OWT80" s="677"/>
      <c r="OWU80" s="677"/>
      <c r="OWV80" s="677"/>
      <c r="OWW80" s="677"/>
      <c r="OWX80" s="677"/>
      <c r="OWY80" s="677"/>
      <c r="OWZ80" s="677"/>
      <c r="OXA80" s="677"/>
      <c r="OXB80" s="677"/>
      <c r="OXC80" s="677"/>
      <c r="OXD80" s="677"/>
      <c r="OXE80" s="677"/>
      <c r="OXF80" s="677"/>
      <c r="OXG80" s="677"/>
      <c r="OXH80" s="677"/>
      <c r="OXI80" s="677"/>
      <c r="OXJ80" s="677"/>
      <c r="OXK80" s="677"/>
      <c r="OXL80" s="677"/>
      <c r="OXM80" s="677"/>
      <c r="OXN80" s="677"/>
      <c r="OXO80" s="677"/>
      <c r="OXP80" s="677"/>
      <c r="OXQ80" s="677"/>
      <c r="OXR80" s="677"/>
      <c r="OXS80" s="677"/>
      <c r="OXT80" s="677"/>
      <c r="OXU80" s="677"/>
      <c r="OXV80" s="677"/>
      <c r="OXW80" s="677"/>
      <c r="OXX80" s="677"/>
      <c r="OXY80" s="677"/>
      <c r="OXZ80" s="677"/>
      <c r="OYA80" s="677"/>
      <c r="OYB80" s="677"/>
      <c r="OYC80" s="677"/>
      <c r="OYD80" s="677"/>
      <c r="OYE80" s="677"/>
      <c r="OYF80" s="677"/>
      <c r="OYG80" s="677"/>
      <c r="OYH80" s="677"/>
      <c r="OYI80" s="677"/>
      <c r="OYJ80" s="677"/>
      <c r="OYK80" s="677"/>
      <c r="OYL80" s="677"/>
      <c r="OYM80" s="677"/>
      <c r="OYN80" s="677"/>
      <c r="OYO80" s="677"/>
      <c r="OYP80" s="677"/>
      <c r="OYQ80" s="677"/>
      <c r="OYR80" s="677"/>
      <c r="OYS80" s="677"/>
      <c r="OYT80" s="677"/>
      <c r="OYU80" s="677"/>
      <c r="OYV80" s="677"/>
      <c r="OYW80" s="677"/>
      <c r="OYX80" s="677"/>
      <c r="OYY80" s="677"/>
      <c r="OYZ80" s="677"/>
      <c r="OZA80" s="677"/>
      <c r="OZB80" s="677"/>
      <c r="OZC80" s="677"/>
      <c r="OZD80" s="677"/>
      <c r="OZE80" s="677"/>
      <c r="OZF80" s="677"/>
      <c r="OZG80" s="677"/>
      <c r="OZH80" s="677"/>
      <c r="OZI80" s="677"/>
      <c r="OZJ80" s="677"/>
      <c r="OZK80" s="677"/>
      <c r="OZL80" s="677"/>
      <c r="OZM80" s="677"/>
      <c r="OZN80" s="677"/>
      <c r="OZO80" s="677"/>
      <c r="OZP80" s="677"/>
      <c r="OZQ80" s="677"/>
      <c r="OZR80" s="677"/>
      <c r="OZS80" s="677"/>
      <c r="OZT80" s="677"/>
      <c r="OZU80" s="677"/>
      <c r="OZV80" s="677"/>
      <c r="OZW80" s="677"/>
      <c r="OZX80" s="677"/>
      <c r="OZY80" s="677"/>
      <c r="OZZ80" s="677"/>
      <c r="PAA80" s="677"/>
      <c r="PAB80" s="677"/>
      <c r="PAC80" s="677"/>
      <c r="PAD80" s="677"/>
      <c r="PAE80" s="677"/>
      <c r="PAF80" s="677"/>
      <c r="PAG80" s="677"/>
      <c r="PAH80" s="677"/>
      <c r="PAI80" s="677"/>
      <c r="PAJ80" s="677"/>
      <c r="PAK80" s="677"/>
      <c r="PAL80" s="677"/>
      <c r="PAM80" s="677"/>
      <c r="PAN80" s="677"/>
      <c r="PAO80" s="677"/>
      <c r="PAP80" s="677"/>
      <c r="PAQ80" s="677"/>
      <c r="PAR80" s="677"/>
      <c r="PAS80" s="677"/>
      <c r="PAT80" s="677"/>
      <c r="PAU80" s="677"/>
      <c r="PAV80" s="677"/>
      <c r="PAW80" s="677"/>
      <c r="PAX80" s="677"/>
      <c r="PAY80" s="677"/>
      <c r="PAZ80" s="677"/>
      <c r="PBA80" s="677"/>
      <c r="PBB80" s="677"/>
      <c r="PBC80" s="677"/>
      <c r="PBD80" s="677"/>
      <c r="PBE80" s="677"/>
      <c r="PBF80" s="677"/>
      <c r="PBG80" s="677"/>
      <c r="PBH80" s="677"/>
      <c r="PBI80" s="677"/>
      <c r="PBJ80" s="677"/>
      <c r="PBK80" s="677"/>
      <c r="PBL80" s="677"/>
      <c r="PBM80" s="677"/>
      <c r="PBN80" s="677"/>
      <c r="PBO80" s="677"/>
      <c r="PBP80" s="677"/>
      <c r="PBQ80" s="677"/>
      <c r="PBR80" s="677"/>
      <c r="PBS80" s="677"/>
      <c r="PBT80" s="677"/>
      <c r="PBU80" s="677"/>
      <c r="PBV80" s="677"/>
      <c r="PBW80" s="677"/>
      <c r="PBX80" s="677"/>
      <c r="PBY80" s="677"/>
      <c r="PBZ80" s="677"/>
      <c r="PCA80" s="677"/>
      <c r="PCB80" s="677"/>
      <c r="PCC80" s="677"/>
      <c r="PCD80" s="677"/>
      <c r="PCE80" s="677"/>
      <c r="PCF80" s="677"/>
      <c r="PCG80" s="677"/>
      <c r="PCH80" s="677"/>
      <c r="PCI80" s="677"/>
      <c r="PCJ80" s="677"/>
      <c r="PCK80" s="677"/>
      <c r="PCL80" s="677"/>
      <c r="PCM80" s="677"/>
      <c r="PCN80" s="677"/>
      <c r="PCO80" s="677"/>
      <c r="PCP80" s="677"/>
      <c r="PCQ80" s="677"/>
      <c r="PCR80" s="677"/>
      <c r="PCS80" s="677"/>
      <c r="PCT80" s="677"/>
      <c r="PCU80" s="677"/>
      <c r="PCV80" s="677"/>
      <c r="PCW80" s="677"/>
      <c r="PCX80" s="677"/>
      <c r="PCY80" s="677"/>
      <c r="PCZ80" s="677"/>
      <c r="PDA80" s="677"/>
      <c r="PDB80" s="677"/>
      <c r="PDC80" s="677"/>
      <c r="PDD80" s="677"/>
      <c r="PDE80" s="677"/>
      <c r="PDF80" s="677"/>
      <c r="PDG80" s="677"/>
      <c r="PDH80" s="677"/>
      <c r="PDI80" s="677"/>
      <c r="PDJ80" s="677"/>
      <c r="PDK80" s="677"/>
      <c r="PDL80" s="677"/>
      <c r="PDM80" s="677"/>
      <c r="PDN80" s="677"/>
      <c r="PDO80" s="677"/>
      <c r="PDP80" s="677"/>
      <c r="PDQ80" s="677"/>
      <c r="PDR80" s="677"/>
      <c r="PDS80" s="677"/>
      <c r="PDT80" s="677"/>
      <c r="PDU80" s="677"/>
      <c r="PDV80" s="677"/>
      <c r="PDW80" s="677"/>
      <c r="PDX80" s="677"/>
      <c r="PDY80" s="677"/>
      <c r="PDZ80" s="677"/>
      <c r="PEA80" s="677"/>
      <c r="PEB80" s="677"/>
      <c r="PEC80" s="677"/>
      <c r="PED80" s="677"/>
      <c r="PEE80" s="677"/>
      <c r="PEF80" s="677"/>
      <c r="PEG80" s="677"/>
      <c r="PEH80" s="677"/>
      <c r="PEI80" s="677"/>
      <c r="PEJ80" s="677"/>
      <c r="PEK80" s="677"/>
      <c r="PEL80" s="677"/>
      <c r="PEM80" s="677"/>
      <c r="PEN80" s="677"/>
      <c r="PEO80" s="677"/>
      <c r="PEP80" s="677"/>
      <c r="PEQ80" s="677"/>
      <c r="PER80" s="677"/>
      <c r="PES80" s="677"/>
      <c r="PET80" s="677"/>
      <c r="PEU80" s="677"/>
      <c r="PEV80" s="677"/>
      <c r="PEW80" s="677"/>
      <c r="PEX80" s="677"/>
      <c r="PEY80" s="677"/>
      <c r="PEZ80" s="677"/>
      <c r="PFA80" s="677"/>
      <c r="PFB80" s="677"/>
      <c r="PFC80" s="677"/>
      <c r="PFD80" s="677"/>
      <c r="PFE80" s="677"/>
      <c r="PFF80" s="677"/>
      <c r="PFG80" s="677"/>
      <c r="PFH80" s="677"/>
      <c r="PFI80" s="677"/>
      <c r="PFJ80" s="677"/>
      <c r="PFK80" s="677"/>
      <c r="PFL80" s="677"/>
      <c r="PFM80" s="677"/>
      <c r="PFN80" s="677"/>
      <c r="PFO80" s="677"/>
      <c r="PFP80" s="677"/>
      <c r="PFQ80" s="677"/>
      <c r="PFR80" s="677"/>
      <c r="PFS80" s="677"/>
      <c r="PFT80" s="677"/>
      <c r="PFU80" s="677"/>
      <c r="PFV80" s="677"/>
      <c r="PFW80" s="677"/>
      <c r="PFX80" s="677"/>
      <c r="PFY80" s="677"/>
      <c r="PFZ80" s="677"/>
      <c r="PGA80" s="677"/>
      <c r="PGB80" s="677"/>
      <c r="PGC80" s="677"/>
      <c r="PGD80" s="677"/>
      <c r="PGE80" s="677"/>
      <c r="PGF80" s="677"/>
      <c r="PGG80" s="677"/>
      <c r="PGH80" s="677"/>
      <c r="PGI80" s="677"/>
      <c r="PGJ80" s="677"/>
      <c r="PGK80" s="677"/>
      <c r="PGL80" s="677"/>
      <c r="PGM80" s="677"/>
      <c r="PGN80" s="677"/>
      <c r="PGO80" s="677"/>
      <c r="PGP80" s="677"/>
      <c r="PGQ80" s="677"/>
      <c r="PGR80" s="677"/>
      <c r="PGS80" s="677"/>
      <c r="PGT80" s="677"/>
      <c r="PGU80" s="677"/>
      <c r="PGV80" s="677"/>
      <c r="PGW80" s="677"/>
      <c r="PGX80" s="677"/>
      <c r="PGY80" s="677"/>
      <c r="PGZ80" s="677"/>
      <c r="PHA80" s="677"/>
      <c r="PHB80" s="677"/>
      <c r="PHC80" s="677"/>
      <c r="PHD80" s="677"/>
      <c r="PHE80" s="677"/>
      <c r="PHF80" s="677"/>
      <c r="PHG80" s="677"/>
      <c r="PHH80" s="677"/>
      <c r="PHI80" s="677"/>
      <c r="PHJ80" s="677"/>
      <c r="PHK80" s="677"/>
      <c r="PHL80" s="677"/>
      <c r="PHM80" s="677"/>
      <c r="PHN80" s="677"/>
      <c r="PHO80" s="677"/>
      <c r="PHP80" s="677"/>
      <c r="PHQ80" s="677"/>
      <c r="PHR80" s="677"/>
      <c r="PHS80" s="677"/>
      <c r="PHT80" s="677"/>
      <c r="PHU80" s="677"/>
      <c r="PHV80" s="677"/>
      <c r="PHW80" s="677"/>
      <c r="PHX80" s="677"/>
      <c r="PHY80" s="677"/>
      <c r="PHZ80" s="677"/>
      <c r="PIA80" s="677"/>
      <c r="PIB80" s="677"/>
      <c r="PIC80" s="677"/>
      <c r="PID80" s="677"/>
      <c r="PIE80" s="677"/>
      <c r="PIF80" s="677"/>
      <c r="PIG80" s="677"/>
      <c r="PIH80" s="677"/>
      <c r="PII80" s="677"/>
      <c r="PIJ80" s="677"/>
      <c r="PIK80" s="677"/>
      <c r="PIL80" s="677"/>
      <c r="PIM80" s="677"/>
      <c r="PIN80" s="677"/>
      <c r="PIO80" s="677"/>
      <c r="PIP80" s="677"/>
      <c r="PIQ80" s="677"/>
      <c r="PIR80" s="677"/>
      <c r="PIS80" s="677"/>
      <c r="PIT80" s="677"/>
      <c r="PIU80" s="677"/>
      <c r="PIV80" s="677"/>
      <c r="PIW80" s="677"/>
      <c r="PIX80" s="677"/>
      <c r="PIY80" s="677"/>
      <c r="PIZ80" s="677"/>
      <c r="PJA80" s="677"/>
      <c r="PJB80" s="677"/>
      <c r="PJC80" s="677"/>
      <c r="PJD80" s="677"/>
      <c r="PJE80" s="677"/>
      <c r="PJF80" s="677"/>
      <c r="PJG80" s="677"/>
      <c r="PJH80" s="677"/>
      <c r="PJI80" s="677"/>
      <c r="PJJ80" s="677"/>
      <c r="PJK80" s="677"/>
      <c r="PJL80" s="677"/>
      <c r="PJM80" s="677"/>
      <c r="PJN80" s="677"/>
      <c r="PJO80" s="677"/>
      <c r="PJP80" s="677"/>
      <c r="PJQ80" s="677"/>
      <c r="PJR80" s="677"/>
      <c r="PJS80" s="677"/>
      <c r="PJT80" s="677"/>
      <c r="PJU80" s="677"/>
      <c r="PJV80" s="677"/>
      <c r="PJW80" s="677"/>
      <c r="PJX80" s="677"/>
      <c r="PJY80" s="677"/>
      <c r="PJZ80" s="677"/>
      <c r="PKA80" s="677"/>
      <c r="PKB80" s="677"/>
      <c r="PKC80" s="677"/>
      <c r="PKD80" s="677"/>
      <c r="PKE80" s="677"/>
      <c r="PKF80" s="677"/>
      <c r="PKG80" s="677"/>
      <c r="PKH80" s="677"/>
      <c r="PKI80" s="677"/>
      <c r="PKJ80" s="677"/>
      <c r="PKK80" s="677"/>
      <c r="PKL80" s="677"/>
      <c r="PKM80" s="677"/>
      <c r="PKN80" s="677"/>
      <c r="PKO80" s="677"/>
      <c r="PKP80" s="677"/>
      <c r="PKQ80" s="677"/>
      <c r="PKR80" s="677"/>
      <c r="PKS80" s="677"/>
      <c r="PKT80" s="677"/>
      <c r="PKU80" s="677"/>
      <c r="PKV80" s="677"/>
      <c r="PKW80" s="677"/>
      <c r="PKX80" s="677"/>
      <c r="PKY80" s="677"/>
      <c r="PKZ80" s="677"/>
      <c r="PLA80" s="677"/>
      <c r="PLB80" s="677"/>
      <c r="PLC80" s="677"/>
      <c r="PLD80" s="677"/>
      <c r="PLE80" s="677"/>
      <c r="PLF80" s="677"/>
      <c r="PLG80" s="677"/>
      <c r="PLH80" s="677"/>
      <c r="PLI80" s="677"/>
      <c r="PLJ80" s="677"/>
      <c r="PLK80" s="677"/>
      <c r="PLL80" s="677"/>
      <c r="PLM80" s="677"/>
      <c r="PLN80" s="677"/>
      <c r="PLO80" s="677"/>
      <c r="PLP80" s="677"/>
      <c r="PLQ80" s="677"/>
      <c r="PLR80" s="677"/>
      <c r="PLS80" s="677"/>
      <c r="PLT80" s="677"/>
      <c r="PLU80" s="677"/>
      <c r="PLV80" s="677"/>
      <c r="PLW80" s="677"/>
      <c r="PLX80" s="677"/>
      <c r="PLY80" s="677"/>
      <c r="PLZ80" s="677"/>
      <c r="PMA80" s="677"/>
      <c r="PMB80" s="677"/>
      <c r="PMC80" s="677"/>
      <c r="PMD80" s="677"/>
      <c r="PME80" s="677"/>
      <c r="PMF80" s="677"/>
      <c r="PMG80" s="677"/>
      <c r="PMH80" s="677"/>
      <c r="PMI80" s="677"/>
      <c r="PMJ80" s="677"/>
      <c r="PMK80" s="677"/>
      <c r="PML80" s="677"/>
      <c r="PMM80" s="677"/>
      <c r="PMN80" s="677"/>
      <c r="PMO80" s="677"/>
      <c r="PMP80" s="677"/>
      <c r="PMQ80" s="677"/>
      <c r="PMR80" s="677"/>
      <c r="PMS80" s="677"/>
      <c r="PMT80" s="677"/>
      <c r="PMU80" s="677"/>
      <c r="PMV80" s="677"/>
      <c r="PMW80" s="677"/>
      <c r="PMX80" s="677"/>
      <c r="PMY80" s="677"/>
      <c r="PMZ80" s="677"/>
      <c r="PNA80" s="677"/>
      <c r="PNB80" s="677"/>
      <c r="PNC80" s="677"/>
      <c r="PND80" s="677"/>
      <c r="PNE80" s="677"/>
      <c r="PNF80" s="677"/>
      <c r="PNG80" s="677"/>
      <c r="PNH80" s="677"/>
      <c r="PNI80" s="677"/>
      <c r="PNJ80" s="677"/>
      <c r="PNK80" s="677"/>
      <c r="PNL80" s="677"/>
      <c r="PNM80" s="677"/>
      <c r="PNN80" s="677"/>
      <c r="PNO80" s="677"/>
      <c r="PNP80" s="677"/>
      <c r="PNQ80" s="677"/>
      <c r="PNR80" s="677"/>
      <c r="PNS80" s="677"/>
      <c r="PNT80" s="677"/>
      <c r="PNU80" s="677"/>
      <c r="PNV80" s="677"/>
      <c r="PNW80" s="677"/>
      <c r="PNX80" s="677"/>
      <c r="PNY80" s="677"/>
      <c r="PNZ80" s="677"/>
      <c r="POA80" s="677"/>
      <c r="POB80" s="677"/>
      <c r="POC80" s="677"/>
      <c r="POD80" s="677"/>
      <c r="POE80" s="677"/>
      <c r="POF80" s="677"/>
      <c r="POG80" s="677"/>
      <c r="POH80" s="677"/>
      <c r="POI80" s="677"/>
      <c r="POJ80" s="677"/>
      <c r="POK80" s="677"/>
      <c r="POL80" s="677"/>
      <c r="POM80" s="677"/>
      <c r="PON80" s="677"/>
      <c r="POO80" s="677"/>
      <c r="POP80" s="677"/>
      <c r="POQ80" s="677"/>
      <c r="POR80" s="677"/>
      <c r="POS80" s="677"/>
      <c r="POT80" s="677"/>
      <c r="POU80" s="677"/>
      <c r="POV80" s="677"/>
      <c r="POW80" s="677"/>
      <c r="POX80" s="677"/>
      <c r="POY80" s="677"/>
      <c r="POZ80" s="677"/>
      <c r="PPA80" s="677"/>
      <c r="PPB80" s="677"/>
      <c r="PPC80" s="677"/>
      <c r="PPD80" s="677"/>
      <c r="PPE80" s="677"/>
      <c r="PPF80" s="677"/>
      <c r="PPG80" s="677"/>
      <c r="PPH80" s="677"/>
      <c r="PPI80" s="677"/>
      <c r="PPJ80" s="677"/>
      <c r="PPK80" s="677"/>
      <c r="PPL80" s="677"/>
      <c r="PPM80" s="677"/>
      <c r="PPN80" s="677"/>
      <c r="PPO80" s="677"/>
      <c r="PPP80" s="677"/>
      <c r="PPQ80" s="677"/>
      <c r="PPR80" s="677"/>
      <c r="PPS80" s="677"/>
      <c r="PPT80" s="677"/>
      <c r="PPU80" s="677"/>
      <c r="PPV80" s="677"/>
      <c r="PPW80" s="677"/>
      <c r="PPX80" s="677"/>
      <c r="PPY80" s="677"/>
      <c r="PPZ80" s="677"/>
      <c r="PQA80" s="677"/>
      <c r="PQB80" s="677"/>
      <c r="PQC80" s="677"/>
      <c r="PQD80" s="677"/>
      <c r="PQE80" s="677"/>
      <c r="PQF80" s="677"/>
      <c r="PQG80" s="677"/>
      <c r="PQH80" s="677"/>
      <c r="PQI80" s="677"/>
      <c r="PQJ80" s="677"/>
      <c r="PQK80" s="677"/>
      <c r="PQL80" s="677"/>
      <c r="PQM80" s="677"/>
      <c r="PQN80" s="677"/>
      <c r="PQO80" s="677"/>
      <c r="PQP80" s="677"/>
      <c r="PQQ80" s="677"/>
      <c r="PQR80" s="677"/>
      <c r="PQS80" s="677"/>
      <c r="PQT80" s="677"/>
      <c r="PQU80" s="677"/>
      <c r="PQV80" s="677"/>
      <c r="PQW80" s="677"/>
      <c r="PQX80" s="677"/>
      <c r="PQY80" s="677"/>
      <c r="PQZ80" s="677"/>
      <c r="PRA80" s="677"/>
      <c r="PRB80" s="677"/>
      <c r="PRC80" s="677"/>
      <c r="PRD80" s="677"/>
      <c r="PRE80" s="677"/>
      <c r="PRF80" s="677"/>
      <c r="PRG80" s="677"/>
      <c r="PRH80" s="677"/>
      <c r="PRI80" s="677"/>
      <c r="PRJ80" s="677"/>
      <c r="PRK80" s="677"/>
      <c r="PRL80" s="677"/>
      <c r="PRM80" s="677"/>
      <c r="PRN80" s="677"/>
      <c r="PRO80" s="677"/>
      <c r="PRP80" s="677"/>
      <c r="PRQ80" s="677"/>
      <c r="PRR80" s="677"/>
      <c r="PRS80" s="677"/>
      <c r="PRT80" s="677"/>
      <c r="PRU80" s="677"/>
      <c r="PRV80" s="677"/>
      <c r="PRW80" s="677"/>
      <c r="PRX80" s="677"/>
      <c r="PRY80" s="677"/>
      <c r="PRZ80" s="677"/>
      <c r="PSA80" s="677"/>
      <c r="PSB80" s="677"/>
      <c r="PSC80" s="677"/>
      <c r="PSD80" s="677"/>
      <c r="PSE80" s="677"/>
      <c r="PSF80" s="677"/>
      <c r="PSG80" s="677"/>
      <c r="PSH80" s="677"/>
      <c r="PSI80" s="677"/>
      <c r="PSJ80" s="677"/>
      <c r="PSK80" s="677"/>
      <c r="PSL80" s="677"/>
      <c r="PSM80" s="677"/>
      <c r="PSN80" s="677"/>
      <c r="PSO80" s="677"/>
      <c r="PSP80" s="677"/>
      <c r="PSQ80" s="677"/>
      <c r="PSR80" s="677"/>
      <c r="PSS80" s="677"/>
      <c r="PST80" s="677"/>
      <c r="PSU80" s="677"/>
      <c r="PSV80" s="677"/>
      <c r="PSW80" s="677"/>
      <c r="PSX80" s="677"/>
      <c r="PSY80" s="677"/>
      <c r="PSZ80" s="677"/>
      <c r="PTA80" s="677"/>
      <c r="PTB80" s="677"/>
      <c r="PTC80" s="677"/>
      <c r="PTD80" s="677"/>
      <c r="PTE80" s="677"/>
      <c r="PTF80" s="677"/>
      <c r="PTG80" s="677"/>
      <c r="PTH80" s="677"/>
      <c r="PTI80" s="677"/>
      <c r="PTJ80" s="677"/>
      <c r="PTK80" s="677"/>
      <c r="PTL80" s="677"/>
      <c r="PTM80" s="677"/>
      <c r="PTN80" s="677"/>
      <c r="PTO80" s="677"/>
      <c r="PTP80" s="677"/>
      <c r="PTQ80" s="677"/>
      <c r="PTR80" s="677"/>
      <c r="PTS80" s="677"/>
      <c r="PTT80" s="677"/>
      <c r="PTU80" s="677"/>
      <c r="PTV80" s="677"/>
      <c r="PTW80" s="677"/>
      <c r="PTX80" s="677"/>
      <c r="PTY80" s="677"/>
      <c r="PTZ80" s="677"/>
      <c r="PUA80" s="677"/>
      <c r="PUB80" s="677"/>
      <c r="PUC80" s="677"/>
      <c r="PUD80" s="677"/>
      <c r="PUE80" s="677"/>
      <c r="PUF80" s="677"/>
      <c r="PUG80" s="677"/>
      <c r="PUH80" s="677"/>
      <c r="PUI80" s="677"/>
      <c r="PUJ80" s="677"/>
      <c r="PUK80" s="677"/>
      <c r="PUL80" s="677"/>
      <c r="PUM80" s="677"/>
      <c r="PUN80" s="677"/>
      <c r="PUO80" s="677"/>
      <c r="PUP80" s="677"/>
      <c r="PUQ80" s="677"/>
      <c r="PUR80" s="677"/>
      <c r="PUS80" s="677"/>
      <c r="PUT80" s="677"/>
      <c r="PUU80" s="677"/>
      <c r="PUV80" s="677"/>
      <c r="PUW80" s="677"/>
      <c r="PUX80" s="677"/>
      <c r="PUY80" s="677"/>
      <c r="PUZ80" s="677"/>
      <c r="PVA80" s="677"/>
      <c r="PVB80" s="677"/>
      <c r="PVC80" s="677"/>
      <c r="PVD80" s="677"/>
      <c r="PVE80" s="677"/>
      <c r="PVF80" s="677"/>
      <c r="PVG80" s="677"/>
      <c r="PVH80" s="677"/>
      <c r="PVI80" s="677"/>
      <c r="PVJ80" s="677"/>
      <c r="PVK80" s="677"/>
      <c r="PVL80" s="677"/>
      <c r="PVM80" s="677"/>
      <c r="PVN80" s="677"/>
      <c r="PVO80" s="677"/>
      <c r="PVP80" s="677"/>
      <c r="PVQ80" s="677"/>
      <c r="PVR80" s="677"/>
      <c r="PVS80" s="677"/>
      <c r="PVT80" s="677"/>
      <c r="PVU80" s="677"/>
      <c r="PVV80" s="677"/>
      <c r="PVW80" s="677"/>
      <c r="PVX80" s="677"/>
      <c r="PVY80" s="677"/>
      <c r="PVZ80" s="677"/>
      <c r="PWA80" s="677"/>
      <c r="PWB80" s="677"/>
      <c r="PWC80" s="677"/>
      <c r="PWD80" s="677"/>
      <c r="PWE80" s="677"/>
      <c r="PWF80" s="677"/>
      <c r="PWG80" s="677"/>
      <c r="PWH80" s="677"/>
      <c r="PWI80" s="677"/>
      <c r="PWJ80" s="677"/>
      <c r="PWK80" s="677"/>
      <c r="PWL80" s="677"/>
      <c r="PWM80" s="677"/>
      <c r="PWN80" s="677"/>
      <c r="PWO80" s="677"/>
      <c r="PWP80" s="677"/>
      <c r="PWQ80" s="677"/>
      <c r="PWR80" s="677"/>
      <c r="PWS80" s="677"/>
      <c r="PWT80" s="677"/>
      <c r="PWU80" s="677"/>
      <c r="PWV80" s="677"/>
      <c r="PWW80" s="677"/>
      <c r="PWX80" s="677"/>
      <c r="PWY80" s="677"/>
      <c r="PWZ80" s="677"/>
      <c r="PXA80" s="677"/>
      <c r="PXB80" s="677"/>
      <c r="PXC80" s="677"/>
      <c r="PXD80" s="677"/>
      <c r="PXE80" s="677"/>
      <c r="PXF80" s="677"/>
      <c r="PXG80" s="677"/>
      <c r="PXH80" s="677"/>
      <c r="PXI80" s="677"/>
      <c r="PXJ80" s="677"/>
      <c r="PXK80" s="677"/>
      <c r="PXL80" s="677"/>
      <c r="PXM80" s="677"/>
      <c r="PXN80" s="677"/>
      <c r="PXO80" s="677"/>
      <c r="PXP80" s="677"/>
      <c r="PXQ80" s="677"/>
      <c r="PXR80" s="677"/>
      <c r="PXS80" s="677"/>
      <c r="PXT80" s="677"/>
      <c r="PXU80" s="677"/>
      <c r="PXV80" s="677"/>
      <c r="PXW80" s="677"/>
      <c r="PXX80" s="677"/>
      <c r="PXY80" s="677"/>
      <c r="PXZ80" s="677"/>
      <c r="PYA80" s="677"/>
      <c r="PYB80" s="677"/>
      <c r="PYC80" s="677"/>
      <c r="PYD80" s="677"/>
      <c r="PYE80" s="677"/>
      <c r="PYF80" s="677"/>
      <c r="PYG80" s="677"/>
      <c r="PYH80" s="677"/>
      <c r="PYI80" s="677"/>
      <c r="PYJ80" s="677"/>
      <c r="PYK80" s="677"/>
      <c r="PYL80" s="677"/>
      <c r="PYM80" s="677"/>
      <c r="PYN80" s="677"/>
      <c r="PYO80" s="677"/>
      <c r="PYP80" s="677"/>
      <c r="PYQ80" s="677"/>
      <c r="PYR80" s="677"/>
      <c r="PYS80" s="677"/>
      <c r="PYT80" s="677"/>
      <c r="PYU80" s="677"/>
      <c r="PYV80" s="677"/>
      <c r="PYW80" s="677"/>
      <c r="PYX80" s="677"/>
      <c r="PYY80" s="677"/>
      <c r="PYZ80" s="677"/>
      <c r="PZA80" s="677"/>
      <c r="PZB80" s="677"/>
      <c r="PZC80" s="677"/>
      <c r="PZD80" s="677"/>
      <c r="PZE80" s="677"/>
      <c r="PZF80" s="677"/>
      <c r="PZG80" s="677"/>
      <c r="PZH80" s="677"/>
      <c r="PZI80" s="677"/>
      <c r="PZJ80" s="677"/>
      <c r="PZK80" s="677"/>
      <c r="PZL80" s="677"/>
      <c r="PZM80" s="677"/>
      <c r="PZN80" s="677"/>
      <c r="PZO80" s="677"/>
      <c r="PZP80" s="677"/>
      <c r="PZQ80" s="677"/>
      <c r="PZR80" s="677"/>
      <c r="PZS80" s="677"/>
      <c r="PZT80" s="677"/>
      <c r="PZU80" s="677"/>
      <c r="PZV80" s="677"/>
      <c r="PZW80" s="677"/>
      <c r="PZX80" s="677"/>
      <c r="PZY80" s="677"/>
      <c r="PZZ80" s="677"/>
      <c r="QAA80" s="677"/>
      <c r="QAB80" s="677"/>
      <c r="QAC80" s="677"/>
      <c r="QAD80" s="677"/>
      <c r="QAE80" s="677"/>
      <c r="QAF80" s="677"/>
      <c r="QAG80" s="677"/>
      <c r="QAH80" s="677"/>
      <c r="QAI80" s="677"/>
      <c r="QAJ80" s="677"/>
      <c r="QAK80" s="677"/>
      <c r="QAL80" s="677"/>
      <c r="QAM80" s="677"/>
      <c r="QAN80" s="677"/>
      <c r="QAO80" s="677"/>
      <c r="QAP80" s="677"/>
      <c r="QAQ80" s="677"/>
      <c r="QAR80" s="677"/>
      <c r="QAS80" s="677"/>
      <c r="QAT80" s="677"/>
      <c r="QAU80" s="677"/>
      <c r="QAV80" s="677"/>
      <c r="QAW80" s="677"/>
      <c r="QAX80" s="677"/>
      <c r="QAY80" s="677"/>
      <c r="QAZ80" s="677"/>
      <c r="QBA80" s="677"/>
      <c r="QBB80" s="677"/>
      <c r="QBC80" s="677"/>
      <c r="QBD80" s="677"/>
      <c r="QBE80" s="677"/>
      <c r="QBF80" s="677"/>
      <c r="QBG80" s="677"/>
      <c r="QBH80" s="677"/>
      <c r="QBI80" s="677"/>
      <c r="QBJ80" s="677"/>
      <c r="QBK80" s="677"/>
      <c r="QBL80" s="677"/>
      <c r="QBM80" s="677"/>
      <c r="QBN80" s="677"/>
      <c r="QBO80" s="677"/>
      <c r="QBP80" s="677"/>
      <c r="QBQ80" s="677"/>
      <c r="QBR80" s="677"/>
      <c r="QBS80" s="677"/>
      <c r="QBT80" s="677"/>
      <c r="QBU80" s="677"/>
      <c r="QBV80" s="677"/>
      <c r="QBW80" s="677"/>
      <c r="QBX80" s="677"/>
      <c r="QBY80" s="677"/>
      <c r="QBZ80" s="677"/>
      <c r="QCA80" s="677"/>
      <c r="QCB80" s="677"/>
      <c r="QCC80" s="677"/>
      <c r="QCD80" s="677"/>
      <c r="QCE80" s="677"/>
      <c r="QCF80" s="677"/>
      <c r="QCG80" s="677"/>
      <c r="QCH80" s="677"/>
      <c r="QCI80" s="677"/>
      <c r="QCJ80" s="677"/>
      <c r="QCK80" s="677"/>
      <c r="QCL80" s="677"/>
      <c r="QCM80" s="677"/>
      <c r="QCN80" s="677"/>
      <c r="QCO80" s="677"/>
      <c r="QCP80" s="677"/>
      <c r="QCQ80" s="677"/>
      <c r="QCR80" s="677"/>
      <c r="QCS80" s="677"/>
      <c r="QCT80" s="677"/>
      <c r="QCU80" s="677"/>
      <c r="QCV80" s="677"/>
      <c r="QCW80" s="677"/>
      <c r="QCX80" s="677"/>
      <c r="QCY80" s="677"/>
      <c r="QCZ80" s="677"/>
      <c r="QDA80" s="677"/>
      <c r="QDB80" s="677"/>
      <c r="QDC80" s="677"/>
      <c r="QDD80" s="677"/>
      <c r="QDE80" s="677"/>
      <c r="QDF80" s="677"/>
      <c r="QDG80" s="677"/>
      <c r="QDH80" s="677"/>
      <c r="QDI80" s="677"/>
      <c r="QDJ80" s="677"/>
      <c r="QDK80" s="677"/>
      <c r="QDL80" s="677"/>
      <c r="QDM80" s="677"/>
      <c r="QDN80" s="677"/>
      <c r="QDO80" s="677"/>
      <c r="QDP80" s="677"/>
      <c r="QDQ80" s="677"/>
      <c r="QDR80" s="677"/>
      <c r="QDS80" s="677"/>
      <c r="QDT80" s="677"/>
      <c r="QDU80" s="677"/>
      <c r="QDV80" s="677"/>
      <c r="QDW80" s="677"/>
      <c r="QDX80" s="677"/>
      <c r="QDY80" s="677"/>
      <c r="QDZ80" s="677"/>
      <c r="QEA80" s="677"/>
      <c r="QEB80" s="677"/>
      <c r="QEC80" s="677"/>
      <c r="QED80" s="677"/>
      <c r="QEE80" s="677"/>
      <c r="QEF80" s="677"/>
      <c r="QEG80" s="677"/>
      <c r="QEH80" s="677"/>
      <c r="QEI80" s="677"/>
      <c r="QEJ80" s="677"/>
      <c r="QEK80" s="677"/>
      <c r="QEL80" s="677"/>
      <c r="QEM80" s="677"/>
      <c r="QEN80" s="677"/>
      <c r="QEO80" s="677"/>
      <c r="QEP80" s="677"/>
      <c r="QEQ80" s="677"/>
      <c r="QER80" s="677"/>
      <c r="QES80" s="677"/>
      <c r="QET80" s="677"/>
      <c r="QEU80" s="677"/>
      <c r="QEV80" s="677"/>
      <c r="QEW80" s="677"/>
      <c r="QEX80" s="677"/>
      <c r="QEY80" s="677"/>
      <c r="QEZ80" s="677"/>
      <c r="QFA80" s="677"/>
      <c r="QFB80" s="677"/>
      <c r="QFC80" s="677"/>
      <c r="QFD80" s="677"/>
      <c r="QFE80" s="677"/>
      <c r="QFF80" s="677"/>
      <c r="QFG80" s="677"/>
      <c r="QFH80" s="677"/>
      <c r="QFI80" s="677"/>
      <c r="QFJ80" s="677"/>
      <c r="QFK80" s="677"/>
      <c r="QFL80" s="677"/>
      <c r="QFM80" s="677"/>
      <c r="QFN80" s="677"/>
      <c r="QFO80" s="677"/>
      <c r="QFP80" s="677"/>
      <c r="QFQ80" s="677"/>
      <c r="QFR80" s="677"/>
      <c r="QFS80" s="677"/>
      <c r="QFT80" s="677"/>
      <c r="QFU80" s="677"/>
      <c r="QFV80" s="677"/>
      <c r="QFW80" s="677"/>
      <c r="QFX80" s="677"/>
      <c r="QFY80" s="677"/>
      <c r="QFZ80" s="677"/>
      <c r="QGA80" s="677"/>
      <c r="QGB80" s="677"/>
      <c r="QGC80" s="677"/>
      <c r="QGD80" s="677"/>
      <c r="QGE80" s="677"/>
      <c r="QGF80" s="677"/>
      <c r="QGG80" s="677"/>
      <c r="QGH80" s="677"/>
      <c r="QGI80" s="677"/>
      <c r="QGJ80" s="677"/>
      <c r="QGK80" s="677"/>
      <c r="QGL80" s="677"/>
      <c r="QGM80" s="677"/>
      <c r="QGN80" s="677"/>
      <c r="QGO80" s="677"/>
      <c r="QGP80" s="677"/>
      <c r="QGQ80" s="677"/>
      <c r="QGR80" s="677"/>
      <c r="QGS80" s="677"/>
      <c r="QGT80" s="677"/>
      <c r="QGU80" s="677"/>
      <c r="QGV80" s="677"/>
      <c r="QGW80" s="677"/>
      <c r="QGX80" s="677"/>
      <c r="QGY80" s="677"/>
      <c r="QGZ80" s="677"/>
      <c r="QHA80" s="677"/>
      <c r="QHB80" s="677"/>
      <c r="QHC80" s="677"/>
      <c r="QHD80" s="677"/>
      <c r="QHE80" s="677"/>
      <c r="QHF80" s="677"/>
      <c r="QHG80" s="677"/>
      <c r="QHH80" s="677"/>
      <c r="QHI80" s="677"/>
      <c r="QHJ80" s="677"/>
      <c r="QHK80" s="677"/>
      <c r="QHL80" s="677"/>
      <c r="QHM80" s="677"/>
      <c r="QHN80" s="677"/>
      <c r="QHO80" s="677"/>
      <c r="QHP80" s="677"/>
      <c r="QHQ80" s="677"/>
      <c r="QHR80" s="677"/>
      <c r="QHS80" s="677"/>
      <c r="QHT80" s="677"/>
      <c r="QHU80" s="677"/>
      <c r="QHV80" s="677"/>
      <c r="QHW80" s="677"/>
      <c r="QHX80" s="677"/>
      <c r="QHY80" s="677"/>
      <c r="QHZ80" s="677"/>
      <c r="QIA80" s="677"/>
      <c r="QIB80" s="677"/>
      <c r="QIC80" s="677"/>
      <c r="QID80" s="677"/>
      <c r="QIE80" s="677"/>
      <c r="QIF80" s="677"/>
      <c r="QIG80" s="677"/>
      <c r="QIH80" s="677"/>
      <c r="QII80" s="677"/>
      <c r="QIJ80" s="677"/>
      <c r="QIK80" s="677"/>
      <c r="QIL80" s="677"/>
      <c r="QIM80" s="677"/>
      <c r="QIN80" s="677"/>
      <c r="QIO80" s="677"/>
      <c r="QIP80" s="677"/>
      <c r="QIQ80" s="677"/>
      <c r="QIR80" s="677"/>
      <c r="QIS80" s="677"/>
      <c r="QIT80" s="677"/>
      <c r="QIU80" s="677"/>
      <c r="QIV80" s="677"/>
      <c r="QIW80" s="677"/>
      <c r="QIX80" s="677"/>
      <c r="QIY80" s="677"/>
      <c r="QIZ80" s="677"/>
      <c r="QJA80" s="677"/>
      <c r="QJB80" s="677"/>
      <c r="QJC80" s="677"/>
      <c r="QJD80" s="677"/>
      <c r="QJE80" s="677"/>
      <c r="QJF80" s="677"/>
      <c r="QJG80" s="677"/>
      <c r="QJH80" s="677"/>
      <c r="QJI80" s="677"/>
      <c r="QJJ80" s="677"/>
      <c r="QJK80" s="677"/>
      <c r="QJL80" s="677"/>
      <c r="QJM80" s="677"/>
      <c r="QJN80" s="677"/>
      <c r="QJO80" s="677"/>
      <c r="QJP80" s="677"/>
      <c r="QJQ80" s="677"/>
      <c r="QJR80" s="677"/>
      <c r="QJS80" s="677"/>
      <c r="QJT80" s="677"/>
      <c r="QJU80" s="677"/>
      <c r="QJV80" s="677"/>
      <c r="QJW80" s="677"/>
      <c r="QJX80" s="677"/>
      <c r="QJY80" s="677"/>
      <c r="QJZ80" s="677"/>
      <c r="QKA80" s="677"/>
      <c r="QKB80" s="677"/>
      <c r="QKC80" s="677"/>
      <c r="QKD80" s="677"/>
      <c r="QKE80" s="677"/>
      <c r="QKF80" s="677"/>
      <c r="QKG80" s="677"/>
      <c r="QKH80" s="677"/>
      <c r="QKI80" s="677"/>
      <c r="QKJ80" s="677"/>
      <c r="QKK80" s="677"/>
      <c r="QKL80" s="677"/>
      <c r="QKM80" s="677"/>
      <c r="QKN80" s="677"/>
      <c r="QKO80" s="677"/>
      <c r="QKP80" s="677"/>
      <c r="QKQ80" s="677"/>
      <c r="QKR80" s="677"/>
      <c r="QKS80" s="677"/>
      <c r="QKT80" s="677"/>
      <c r="QKU80" s="677"/>
      <c r="QKV80" s="677"/>
      <c r="QKW80" s="677"/>
      <c r="QKX80" s="677"/>
      <c r="QKY80" s="677"/>
      <c r="QKZ80" s="677"/>
      <c r="QLA80" s="677"/>
      <c r="QLB80" s="677"/>
      <c r="QLC80" s="677"/>
      <c r="QLD80" s="677"/>
      <c r="QLE80" s="677"/>
      <c r="QLF80" s="677"/>
      <c r="QLG80" s="677"/>
      <c r="QLH80" s="677"/>
      <c r="QLI80" s="677"/>
      <c r="QLJ80" s="677"/>
      <c r="QLK80" s="677"/>
      <c r="QLL80" s="677"/>
      <c r="QLM80" s="677"/>
      <c r="QLN80" s="677"/>
      <c r="QLO80" s="677"/>
      <c r="QLP80" s="677"/>
      <c r="QLQ80" s="677"/>
      <c r="QLR80" s="677"/>
      <c r="QLS80" s="677"/>
      <c r="QLT80" s="677"/>
      <c r="QLU80" s="677"/>
      <c r="QLV80" s="677"/>
      <c r="QLW80" s="677"/>
      <c r="QLX80" s="677"/>
      <c r="QLY80" s="677"/>
      <c r="QLZ80" s="677"/>
      <c r="QMA80" s="677"/>
      <c r="QMB80" s="677"/>
      <c r="QMC80" s="677"/>
      <c r="QMD80" s="677"/>
      <c r="QME80" s="677"/>
      <c r="QMF80" s="677"/>
      <c r="QMG80" s="677"/>
      <c r="QMH80" s="677"/>
      <c r="QMI80" s="677"/>
      <c r="QMJ80" s="677"/>
      <c r="QMK80" s="677"/>
      <c r="QML80" s="677"/>
      <c r="QMM80" s="677"/>
      <c r="QMN80" s="677"/>
      <c r="QMO80" s="677"/>
      <c r="QMP80" s="677"/>
      <c r="QMQ80" s="677"/>
      <c r="QMR80" s="677"/>
      <c r="QMS80" s="677"/>
      <c r="QMT80" s="677"/>
      <c r="QMU80" s="677"/>
      <c r="QMV80" s="677"/>
      <c r="QMW80" s="677"/>
      <c r="QMX80" s="677"/>
      <c r="QMY80" s="677"/>
      <c r="QMZ80" s="677"/>
      <c r="QNA80" s="677"/>
      <c r="QNB80" s="677"/>
      <c r="QNC80" s="677"/>
      <c r="QND80" s="677"/>
      <c r="QNE80" s="677"/>
      <c r="QNF80" s="677"/>
      <c r="QNG80" s="677"/>
      <c r="QNH80" s="677"/>
      <c r="QNI80" s="677"/>
      <c r="QNJ80" s="677"/>
      <c r="QNK80" s="677"/>
      <c r="QNL80" s="677"/>
      <c r="QNM80" s="677"/>
      <c r="QNN80" s="677"/>
      <c r="QNO80" s="677"/>
      <c r="QNP80" s="677"/>
      <c r="QNQ80" s="677"/>
      <c r="QNR80" s="677"/>
      <c r="QNS80" s="677"/>
      <c r="QNT80" s="677"/>
      <c r="QNU80" s="677"/>
      <c r="QNV80" s="677"/>
      <c r="QNW80" s="677"/>
      <c r="QNX80" s="677"/>
      <c r="QNY80" s="677"/>
      <c r="QNZ80" s="677"/>
      <c r="QOA80" s="677"/>
      <c r="QOB80" s="677"/>
      <c r="QOC80" s="677"/>
      <c r="QOD80" s="677"/>
      <c r="QOE80" s="677"/>
      <c r="QOF80" s="677"/>
      <c r="QOG80" s="677"/>
      <c r="QOH80" s="677"/>
      <c r="QOI80" s="677"/>
      <c r="QOJ80" s="677"/>
      <c r="QOK80" s="677"/>
      <c r="QOL80" s="677"/>
      <c r="QOM80" s="677"/>
      <c r="QON80" s="677"/>
      <c r="QOO80" s="677"/>
      <c r="QOP80" s="677"/>
      <c r="QOQ80" s="677"/>
      <c r="QOR80" s="677"/>
      <c r="QOS80" s="677"/>
      <c r="QOT80" s="677"/>
      <c r="QOU80" s="677"/>
      <c r="QOV80" s="677"/>
      <c r="QOW80" s="677"/>
      <c r="QOX80" s="677"/>
      <c r="QOY80" s="677"/>
      <c r="QOZ80" s="677"/>
      <c r="QPA80" s="677"/>
      <c r="QPB80" s="677"/>
      <c r="QPC80" s="677"/>
      <c r="QPD80" s="677"/>
      <c r="QPE80" s="677"/>
      <c r="QPF80" s="677"/>
      <c r="QPG80" s="677"/>
      <c r="QPH80" s="677"/>
      <c r="QPI80" s="677"/>
      <c r="QPJ80" s="677"/>
      <c r="QPK80" s="677"/>
      <c r="QPL80" s="677"/>
      <c r="QPM80" s="677"/>
      <c r="QPN80" s="677"/>
      <c r="QPO80" s="677"/>
      <c r="QPP80" s="677"/>
      <c r="QPQ80" s="677"/>
      <c r="QPR80" s="677"/>
      <c r="QPS80" s="677"/>
      <c r="QPT80" s="677"/>
      <c r="QPU80" s="677"/>
      <c r="QPV80" s="677"/>
      <c r="QPW80" s="677"/>
      <c r="QPX80" s="677"/>
      <c r="QPY80" s="677"/>
      <c r="QPZ80" s="677"/>
      <c r="QQA80" s="677"/>
      <c r="QQB80" s="677"/>
      <c r="QQC80" s="677"/>
      <c r="QQD80" s="677"/>
      <c r="QQE80" s="677"/>
      <c r="QQF80" s="677"/>
      <c r="QQG80" s="677"/>
      <c r="QQH80" s="677"/>
      <c r="QQI80" s="677"/>
      <c r="QQJ80" s="677"/>
      <c r="QQK80" s="677"/>
      <c r="QQL80" s="677"/>
      <c r="QQM80" s="677"/>
      <c r="QQN80" s="677"/>
      <c r="QQO80" s="677"/>
      <c r="QQP80" s="677"/>
      <c r="QQQ80" s="677"/>
      <c r="QQR80" s="677"/>
      <c r="QQS80" s="677"/>
      <c r="QQT80" s="677"/>
      <c r="QQU80" s="677"/>
      <c r="QQV80" s="677"/>
      <c r="QQW80" s="677"/>
      <c r="QQX80" s="677"/>
      <c r="QQY80" s="677"/>
      <c r="QQZ80" s="677"/>
      <c r="QRA80" s="677"/>
      <c r="QRB80" s="677"/>
      <c r="QRC80" s="677"/>
      <c r="QRD80" s="677"/>
      <c r="QRE80" s="677"/>
      <c r="QRF80" s="677"/>
      <c r="QRG80" s="677"/>
      <c r="QRH80" s="677"/>
      <c r="QRI80" s="677"/>
      <c r="QRJ80" s="677"/>
      <c r="QRK80" s="677"/>
      <c r="QRL80" s="677"/>
      <c r="QRM80" s="677"/>
      <c r="QRN80" s="677"/>
      <c r="QRO80" s="677"/>
      <c r="QRP80" s="677"/>
      <c r="QRQ80" s="677"/>
      <c r="QRR80" s="677"/>
      <c r="QRS80" s="677"/>
      <c r="QRT80" s="677"/>
      <c r="QRU80" s="677"/>
      <c r="QRV80" s="677"/>
      <c r="QRW80" s="677"/>
      <c r="QRX80" s="677"/>
      <c r="QRY80" s="677"/>
      <c r="QRZ80" s="677"/>
      <c r="QSA80" s="677"/>
      <c r="QSB80" s="677"/>
      <c r="QSC80" s="677"/>
      <c r="QSD80" s="677"/>
      <c r="QSE80" s="677"/>
      <c r="QSF80" s="677"/>
      <c r="QSG80" s="677"/>
      <c r="QSH80" s="677"/>
      <c r="QSI80" s="677"/>
      <c r="QSJ80" s="677"/>
      <c r="QSK80" s="677"/>
      <c r="QSL80" s="677"/>
      <c r="QSM80" s="677"/>
      <c r="QSN80" s="677"/>
      <c r="QSO80" s="677"/>
      <c r="QSP80" s="677"/>
      <c r="QSQ80" s="677"/>
      <c r="QSR80" s="677"/>
      <c r="QSS80" s="677"/>
      <c r="QST80" s="677"/>
      <c r="QSU80" s="677"/>
      <c r="QSV80" s="677"/>
      <c r="QSW80" s="677"/>
      <c r="QSX80" s="677"/>
      <c r="QSY80" s="677"/>
      <c r="QSZ80" s="677"/>
      <c r="QTA80" s="677"/>
      <c r="QTB80" s="677"/>
      <c r="QTC80" s="677"/>
      <c r="QTD80" s="677"/>
      <c r="QTE80" s="677"/>
      <c r="QTF80" s="677"/>
      <c r="QTG80" s="677"/>
      <c r="QTH80" s="677"/>
      <c r="QTI80" s="677"/>
      <c r="QTJ80" s="677"/>
      <c r="QTK80" s="677"/>
      <c r="QTL80" s="677"/>
      <c r="QTM80" s="677"/>
      <c r="QTN80" s="677"/>
      <c r="QTO80" s="677"/>
      <c r="QTP80" s="677"/>
      <c r="QTQ80" s="677"/>
      <c r="QTR80" s="677"/>
      <c r="QTS80" s="677"/>
      <c r="QTT80" s="677"/>
      <c r="QTU80" s="677"/>
      <c r="QTV80" s="677"/>
      <c r="QTW80" s="677"/>
      <c r="QTX80" s="677"/>
      <c r="QTY80" s="677"/>
      <c r="QTZ80" s="677"/>
      <c r="QUA80" s="677"/>
      <c r="QUB80" s="677"/>
      <c r="QUC80" s="677"/>
      <c r="QUD80" s="677"/>
      <c r="QUE80" s="677"/>
      <c r="QUF80" s="677"/>
      <c r="QUG80" s="677"/>
      <c r="QUH80" s="677"/>
      <c r="QUI80" s="677"/>
      <c r="QUJ80" s="677"/>
      <c r="QUK80" s="677"/>
      <c r="QUL80" s="677"/>
      <c r="QUM80" s="677"/>
      <c r="QUN80" s="677"/>
      <c r="QUO80" s="677"/>
      <c r="QUP80" s="677"/>
      <c r="QUQ80" s="677"/>
      <c r="QUR80" s="677"/>
      <c r="QUS80" s="677"/>
      <c r="QUT80" s="677"/>
      <c r="QUU80" s="677"/>
      <c r="QUV80" s="677"/>
      <c r="QUW80" s="677"/>
      <c r="QUX80" s="677"/>
      <c r="QUY80" s="677"/>
      <c r="QUZ80" s="677"/>
      <c r="QVA80" s="677"/>
      <c r="QVB80" s="677"/>
      <c r="QVC80" s="677"/>
      <c r="QVD80" s="677"/>
      <c r="QVE80" s="677"/>
      <c r="QVF80" s="677"/>
      <c r="QVG80" s="677"/>
      <c r="QVH80" s="677"/>
      <c r="QVI80" s="677"/>
      <c r="QVJ80" s="677"/>
      <c r="QVK80" s="677"/>
      <c r="QVL80" s="677"/>
      <c r="QVM80" s="677"/>
      <c r="QVN80" s="677"/>
      <c r="QVO80" s="677"/>
      <c r="QVP80" s="677"/>
      <c r="QVQ80" s="677"/>
      <c r="QVR80" s="677"/>
      <c r="QVS80" s="677"/>
      <c r="QVT80" s="677"/>
      <c r="QVU80" s="677"/>
      <c r="QVV80" s="677"/>
      <c r="QVW80" s="677"/>
      <c r="QVX80" s="677"/>
      <c r="QVY80" s="677"/>
      <c r="QVZ80" s="677"/>
      <c r="QWA80" s="677"/>
      <c r="QWB80" s="677"/>
      <c r="QWC80" s="677"/>
      <c r="QWD80" s="677"/>
      <c r="QWE80" s="677"/>
      <c r="QWF80" s="677"/>
      <c r="QWG80" s="677"/>
      <c r="QWH80" s="677"/>
      <c r="QWI80" s="677"/>
      <c r="QWJ80" s="677"/>
      <c r="QWK80" s="677"/>
      <c r="QWL80" s="677"/>
      <c r="QWM80" s="677"/>
      <c r="QWN80" s="677"/>
      <c r="QWO80" s="677"/>
      <c r="QWP80" s="677"/>
      <c r="QWQ80" s="677"/>
      <c r="QWR80" s="677"/>
      <c r="QWS80" s="677"/>
      <c r="QWT80" s="677"/>
      <c r="QWU80" s="677"/>
      <c r="QWV80" s="677"/>
      <c r="QWW80" s="677"/>
      <c r="QWX80" s="677"/>
      <c r="QWY80" s="677"/>
      <c r="QWZ80" s="677"/>
      <c r="QXA80" s="677"/>
      <c r="QXB80" s="677"/>
      <c r="QXC80" s="677"/>
      <c r="QXD80" s="677"/>
      <c r="QXE80" s="677"/>
      <c r="QXF80" s="677"/>
      <c r="QXG80" s="677"/>
      <c r="QXH80" s="677"/>
      <c r="QXI80" s="677"/>
      <c r="QXJ80" s="677"/>
      <c r="QXK80" s="677"/>
      <c r="QXL80" s="677"/>
      <c r="QXM80" s="677"/>
      <c r="QXN80" s="677"/>
      <c r="QXO80" s="677"/>
      <c r="QXP80" s="677"/>
      <c r="QXQ80" s="677"/>
      <c r="QXR80" s="677"/>
      <c r="QXS80" s="677"/>
      <c r="QXT80" s="677"/>
      <c r="QXU80" s="677"/>
      <c r="QXV80" s="677"/>
      <c r="QXW80" s="677"/>
      <c r="QXX80" s="677"/>
      <c r="QXY80" s="677"/>
      <c r="QXZ80" s="677"/>
      <c r="QYA80" s="677"/>
      <c r="QYB80" s="677"/>
      <c r="QYC80" s="677"/>
      <c r="QYD80" s="677"/>
      <c r="QYE80" s="677"/>
      <c r="QYF80" s="677"/>
      <c r="QYG80" s="677"/>
      <c r="QYH80" s="677"/>
      <c r="QYI80" s="677"/>
      <c r="QYJ80" s="677"/>
      <c r="QYK80" s="677"/>
      <c r="QYL80" s="677"/>
      <c r="QYM80" s="677"/>
      <c r="QYN80" s="677"/>
      <c r="QYO80" s="677"/>
      <c r="QYP80" s="677"/>
      <c r="QYQ80" s="677"/>
      <c r="QYR80" s="677"/>
      <c r="QYS80" s="677"/>
      <c r="QYT80" s="677"/>
      <c r="QYU80" s="677"/>
      <c r="QYV80" s="677"/>
      <c r="QYW80" s="677"/>
      <c r="QYX80" s="677"/>
      <c r="QYY80" s="677"/>
      <c r="QYZ80" s="677"/>
      <c r="QZA80" s="677"/>
      <c r="QZB80" s="677"/>
      <c r="QZC80" s="677"/>
      <c r="QZD80" s="677"/>
      <c r="QZE80" s="677"/>
      <c r="QZF80" s="677"/>
      <c r="QZG80" s="677"/>
      <c r="QZH80" s="677"/>
      <c r="QZI80" s="677"/>
      <c r="QZJ80" s="677"/>
      <c r="QZK80" s="677"/>
      <c r="QZL80" s="677"/>
      <c r="QZM80" s="677"/>
      <c r="QZN80" s="677"/>
      <c r="QZO80" s="677"/>
      <c r="QZP80" s="677"/>
      <c r="QZQ80" s="677"/>
      <c r="QZR80" s="677"/>
      <c r="QZS80" s="677"/>
      <c r="QZT80" s="677"/>
      <c r="QZU80" s="677"/>
      <c r="QZV80" s="677"/>
      <c r="QZW80" s="677"/>
      <c r="QZX80" s="677"/>
      <c r="QZY80" s="677"/>
      <c r="QZZ80" s="677"/>
      <c r="RAA80" s="677"/>
      <c r="RAB80" s="677"/>
      <c r="RAC80" s="677"/>
      <c r="RAD80" s="677"/>
      <c r="RAE80" s="677"/>
      <c r="RAF80" s="677"/>
      <c r="RAG80" s="677"/>
      <c r="RAH80" s="677"/>
      <c r="RAI80" s="677"/>
      <c r="RAJ80" s="677"/>
      <c r="RAK80" s="677"/>
      <c r="RAL80" s="677"/>
      <c r="RAM80" s="677"/>
      <c r="RAN80" s="677"/>
      <c r="RAO80" s="677"/>
      <c r="RAP80" s="677"/>
      <c r="RAQ80" s="677"/>
      <c r="RAR80" s="677"/>
      <c r="RAS80" s="677"/>
      <c r="RAT80" s="677"/>
      <c r="RAU80" s="677"/>
      <c r="RAV80" s="677"/>
      <c r="RAW80" s="677"/>
      <c r="RAX80" s="677"/>
      <c r="RAY80" s="677"/>
      <c r="RAZ80" s="677"/>
      <c r="RBA80" s="677"/>
      <c r="RBB80" s="677"/>
      <c r="RBC80" s="677"/>
      <c r="RBD80" s="677"/>
      <c r="RBE80" s="677"/>
      <c r="RBF80" s="677"/>
      <c r="RBG80" s="677"/>
      <c r="RBH80" s="677"/>
      <c r="RBI80" s="677"/>
      <c r="RBJ80" s="677"/>
      <c r="RBK80" s="677"/>
      <c r="RBL80" s="677"/>
      <c r="RBM80" s="677"/>
      <c r="RBN80" s="677"/>
      <c r="RBO80" s="677"/>
      <c r="RBP80" s="677"/>
      <c r="RBQ80" s="677"/>
      <c r="RBR80" s="677"/>
      <c r="RBS80" s="677"/>
      <c r="RBT80" s="677"/>
      <c r="RBU80" s="677"/>
      <c r="RBV80" s="677"/>
      <c r="RBW80" s="677"/>
      <c r="RBX80" s="677"/>
      <c r="RBY80" s="677"/>
      <c r="RBZ80" s="677"/>
      <c r="RCA80" s="677"/>
      <c r="RCB80" s="677"/>
      <c r="RCC80" s="677"/>
      <c r="RCD80" s="677"/>
      <c r="RCE80" s="677"/>
      <c r="RCF80" s="677"/>
      <c r="RCG80" s="677"/>
      <c r="RCH80" s="677"/>
      <c r="RCI80" s="677"/>
      <c r="RCJ80" s="677"/>
      <c r="RCK80" s="677"/>
      <c r="RCL80" s="677"/>
      <c r="RCM80" s="677"/>
      <c r="RCN80" s="677"/>
      <c r="RCO80" s="677"/>
      <c r="RCP80" s="677"/>
      <c r="RCQ80" s="677"/>
      <c r="RCR80" s="677"/>
      <c r="RCS80" s="677"/>
      <c r="RCT80" s="677"/>
      <c r="RCU80" s="677"/>
      <c r="RCV80" s="677"/>
      <c r="RCW80" s="677"/>
      <c r="RCX80" s="677"/>
      <c r="RCY80" s="677"/>
      <c r="RCZ80" s="677"/>
      <c r="RDA80" s="677"/>
      <c r="RDB80" s="677"/>
      <c r="RDC80" s="677"/>
      <c r="RDD80" s="677"/>
      <c r="RDE80" s="677"/>
      <c r="RDF80" s="677"/>
      <c r="RDG80" s="677"/>
      <c r="RDH80" s="677"/>
      <c r="RDI80" s="677"/>
      <c r="RDJ80" s="677"/>
      <c r="RDK80" s="677"/>
      <c r="RDL80" s="677"/>
      <c r="RDM80" s="677"/>
      <c r="RDN80" s="677"/>
      <c r="RDO80" s="677"/>
      <c r="RDP80" s="677"/>
      <c r="RDQ80" s="677"/>
      <c r="RDR80" s="677"/>
      <c r="RDS80" s="677"/>
      <c r="RDT80" s="677"/>
      <c r="RDU80" s="677"/>
      <c r="RDV80" s="677"/>
      <c r="RDW80" s="677"/>
      <c r="RDX80" s="677"/>
      <c r="RDY80" s="677"/>
      <c r="RDZ80" s="677"/>
      <c r="REA80" s="677"/>
      <c r="REB80" s="677"/>
      <c r="REC80" s="677"/>
      <c r="RED80" s="677"/>
      <c r="REE80" s="677"/>
      <c r="REF80" s="677"/>
      <c r="REG80" s="677"/>
      <c r="REH80" s="677"/>
      <c r="REI80" s="677"/>
      <c r="REJ80" s="677"/>
      <c r="REK80" s="677"/>
      <c r="REL80" s="677"/>
      <c r="REM80" s="677"/>
      <c r="REN80" s="677"/>
      <c r="REO80" s="677"/>
      <c r="REP80" s="677"/>
      <c r="REQ80" s="677"/>
      <c r="RER80" s="677"/>
      <c r="RES80" s="677"/>
      <c r="RET80" s="677"/>
      <c r="REU80" s="677"/>
      <c r="REV80" s="677"/>
      <c r="REW80" s="677"/>
      <c r="REX80" s="677"/>
      <c r="REY80" s="677"/>
      <c r="REZ80" s="677"/>
      <c r="RFA80" s="677"/>
      <c r="RFB80" s="677"/>
      <c r="RFC80" s="677"/>
      <c r="RFD80" s="677"/>
      <c r="RFE80" s="677"/>
      <c r="RFF80" s="677"/>
      <c r="RFG80" s="677"/>
      <c r="RFH80" s="677"/>
      <c r="RFI80" s="677"/>
      <c r="RFJ80" s="677"/>
      <c r="RFK80" s="677"/>
      <c r="RFL80" s="677"/>
      <c r="RFM80" s="677"/>
      <c r="RFN80" s="677"/>
      <c r="RFO80" s="677"/>
      <c r="RFP80" s="677"/>
      <c r="RFQ80" s="677"/>
      <c r="RFR80" s="677"/>
      <c r="RFS80" s="677"/>
      <c r="RFT80" s="677"/>
      <c r="RFU80" s="677"/>
      <c r="RFV80" s="677"/>
      <c r="RFW80" s="677"/>
      <c r="RFX80" s="677"/>
      <c r="RFY80" s="677"/>
      <c r="RFZ80" s="677"/>
      <c r="RGA80" s="677"/>
      <c r="RGB80" s="677"/>
      <c r="RGC80" s="677"/>
      <c r="RGD80" s="677"/>
      <c r="RGE80" s="677"/>
      <c r="RGF80" s="677"/>
      <c r="RGG80" s="677"/>
      <c r="RGH80" s="677"/>
      <c r="RGI80" s="677"/>
      <c r="RGJ80" s="677"/>
      <c r="RGK80" s="677"/>
      <c r="RGL80" s="677"/>
      <c r="RGM80" s="677"/>
      <c r="RGN80" s="677"/>
      <c r="RGO80" s="677"/>
      <c r="RGP80" s="677"/>
      <c r="RGQ80" s="677"/>
      <c r="RGR80" s="677"/>
      <c r="RGS80" s="677"/>
      <c r="RGT80" s="677"/>
      <c r="RGU80" s="677"/>
      <c r="RGV80" s="677"/>
      <c r="RGW80" s="677"/>
      <c r="RGX80" s="677"/>
      <c r="RGY80" s="677"/>
      <c r="RGZ80" s="677"/>
      <c r="RHA80" s="677"/>
      <c r="RHB80" s="677"/>
      <c r="RHC80" s="677"/>
      <c r="RHD80" s="677"/>
      <c r="RHE80" s="677"/>
      <c r="RHF80" s="677"/>
      <c r="RHG80" s="677"/>
      <c r="RHH80" s="677"/>
      <c r="RHI80" s="677"/>
      <c r="RHJ80" s="677"/>
      <c r="RHK80" s="677"/>
      <c r="RHL80" s="677"/>
      <c r="RHM80" s="677"/>
      <c r="RHN80" s="677"/>
      <c r="RHO80" s="677"/>
      <c r="RHP80" s="677"/>
      <c r="RHQ80" s="677"/>
      <c r="RHR80" s="677"/>
      <c r="RHS80" s="677"/>
      <c r="RHT80" s="677"/>
      <c r="RHU80" s="677"/>
      <c r="RHV80" s="677"/>
      <c r="RHW80" s="677"/>
      <c r="RHX80" s="677"/>
      <c r="RHY80" s="677"/>
      <c r="RHZ80" s="677"/>
      <c r="RIA80" s="677"/>
      <c r="RIB80" s="677"/>
      <c r="RIC80" s="677"/>
      <c r="RID80" s="677"/>
      <c r="RIE80" s="677"/>
      <c r="RIF80" s="677"/>
      <c r="RIG80" s="677"/>
      <c r="RIH80" s="677"/>
      <c r="RII80" s="677"/>
      <c r="RIJ80" s="677"/>
      <c r="RIK80" s="677"/>
      <c r="RIL80" s="677"/>
      <c r="RIM80" s="677"/>
      <c r="RIN80" s="677"/>
      <c r="RIO80" s="677"/>
      <c r="RIP80" s="677"/>
      <c r="RIQ80" s="677"/>
      <c r="RIR80" s="677"/>
      <c r="RIS80" s="677"/>
      <c r="RIT80" s="677"/>
      <c r="RIU80" s="677"/>
      <c r="RIV80" s="677"/>
      <c r="RIW80" s="677"/>
      <c r="RIX80" s="677"/>
      <c r="RIY80" s="677"/>
      <c r="RIZ80" s="677"/>
      <c r="RJA80" s="677"/>
      <c r="RJB80" s="677"/>
      <c r="RJC80" s="677"/>
      <c r="RJD80" s="677"/>
      <c r="RJE80" s="677"/>
      <c r="RJF80" s="677"/>
      <c r="RJG80" s="677"/>
      <c r="RJH80" s="677"/>
      <c r="RJI80" s="677"/>
      <c r="RJJ80" s="677"/>
      <c r="RJK80" s="677"/>
      <c r="RJL80" s="677"/>
      <c r="RJM80" s="677"/>
      <c r="RJN80" s="677"/>
      <c r="RJO80" s="677"/>
      <c r="RJP80" s="677"/>
      <c r="RJQ80" s="677"/>
      <c r="RJR80" s="677"/>
      <c r="RJS80" s="677"/>
      <c r="RJT80" s="677"/>
      <c r="RJU80" s="677"/>
      <c r="RJV80" s="677"/>
      <c r="RJW80" s="677"/>
      <c r="RJX80" s="677"/>
      <c r="RJY80" s="677"/>
      <c r="RJZ80" s="677"/>
      <c r="RKA80" s="677"/>
      <c r="RKB80" s="677"/>
      <c r="RKC80" s="677"/>
      <c r="RKD80" s="677"/>
      <c r="RKE80" s="677"/>
      <c r="RKF80" s="677"/>
      <c r="RKG80" s="677"/>
      <c r="RKH80" s="677"/>
      <c r="RKI80" s="677"/>
      <c r="RKJ80" s="677"/>
      <c r="RKK80" s="677"/>
      <c r="RKL80" s="677"/>
      <c r="RKM80" s="677"/>
      <c r="RKN80" s="677"/>
      <c r="RKO80" s="677"/>
      <c r="RKP80" s="677"/>
      <c r="RKQ80" s="677"/>
      <c r="RKR80" s="677"/>
      <c r="RKS80" s="677"/>
      <c r="RKT80" s="677"/>
      <c r="RKU80" s="677"/>
      <c r="RKV80" s="677"/>
      <c r="RKW80" s="677"/>
      <c r="RKX80" s="677"/>
      <c r="RKY80" s="677"/>
      <c r="RKZ80" s="677"/>
      <c r="RLA80" s="677"/>
      <c r="RLB80" s="677"/>
      <c r="RLC80" s="677"/>
      <c r="RLD80" s="677"/>
      <c r="RLE80" s="677"/>
      <c r="RLF80" s="677"/>
      <c r="RLG80" s="677"/>
      <c r="RLH80" s="677"/>
      <c r="RLI80" s="677"/>
      <c r="RLJ80" s="677"/>
      <c r="RLK80" s="677"/>
      <c r="RLL80" s="677"/>
      <c r="RLM80" s="677"/>
      <c r="RLN80" s="677"/>
      <c r="RLO80" s="677"/>
      <c r="RLP80" s="677"/>
      <c r="RLQ80" s="677"/>
      <c r="RLR80" s="677"/>
      <c r="RLS80" s="677"/>
      <c r="RLT80" s="677"/>
      <c r="RLU80" s="677"/>
      <c r="RLV80" s="677"/>
      <c r="RLW80" s="677"/>
      <c r="RLX80" s="677"/>
      <c r="RLY80" s="677"/>
      <c r="RLZ80" s="677"/>
      <c r="RMA80" s="677"/>
      <c r="RMB80" s="677"/>
      <c r="RMC80" s="677"/>
      <c r="RMD80" s="677"/>
      <c r="RME80" s="677"/>
      <c r="RMF80" s="677"/>
      <c r="RMG80" s="677"/>
      <c r="RMH80" s="677"/>
      <c r="RMI80" s="677"/>
      <c r="RMJ80" s="677"/>
      <c r="RMK80" s="677"/>
      <c r="RML80" s="677"/>
      <c r="RMM80" s="677"/>
      <c r="RMN80" s="677"/>
      <c r="RMO80" s="677"/>
      <c r="RMP80" s="677"/>
      <c r="RMQ80" s="677"/>
      <c r="RMR80" s="677"/>
      <c r="RMS80" s="677"/>
      <c r="RMT80" s="677"/>
      <c r="RMU80" s="677"/>
      <c r="RMV80" s="677"/>
      <c r="RMW80" s="677"/>
      <c r="RMX80" s="677"/>
      <c r="RMY80" s="677"/>
      <c r="RMZ80" s="677"/>
      <c r="RNA80" s="677"/>
      <c r="RNB80" s="677"/>
      <c r="RNC80" s="677"/>
      <c r="RND80" s="677"/>
      <c r="RNE80" s="677"/>
      <c r="RNF80" s="677"/>
      <c r="RNG80" s="677"/>
      <c r="RNH80" s="677"/>
      <c r="RNI80" s="677"/>
      <c r="RNJ80" s="677"/>
      <c r="RNK80" s="677"/>
      <c r="RNL80" s="677"/>
      <c r="RNM80" s="677"/>
      <c r="RNN80" s="677"/>
      <c r="RNO80" s="677"/>
      <c r="RNP80" s="677"/>
      <c r="RNQ80" s="677"/>
      <c r="RNR80" s="677"/>
      <c r="RNS80" s="677"/>
      <c r="RNT80" s="677"/>
      <c r="RNU80" s="677"/>
      <c r="RNV80" s="677"/>
      <c r="RNW80" s="677"/>
      <c r="RNX80" s="677"/>
      <c r="RNY80" s="677"/>
      <c r="RNZ80" s="677"/>
      <c r="ROA80" s="677"/>
      <c r="ROB80" s="677"/>
      <c r="ROC80" s="677"/>
      <c r="ROD80" s="677"/>
      <c r="ROE80" s="677"/>
      <c r="ROF80" s="677"/>
      <c r="ROG80" s="677"/>
      <c r="ROH80" s="677"/>
      <c r="ROI80" s="677"/>
      <c r="ROJ80" s="677"/>
      <c r="ROK80" s="677"/>
      <c r="ROL80" s="677"/>
      <c r="ROM80" s="677"/>
      <c r="RON80" s="677"/>
      <c r="ROO80" s="677"/>
      <c r="ROP80" s="677"/>
      <c r="ROQ80" s="677"/>
      <c r="ROR80" s="677"/>
      <c r="ROS80" s="677"/>
      <c r="ROT80" s="677"/>
      <c r="ROU80" s="677"/>
      <c r="ROV80" s="677"/>
      <c r="ROW80" s="677"/>
      <c r="ROX80" s="677"/>
      <c r="ROY80" s="677"/>
      <c r="ROZ80" s="677"/>
      <c r="RPA80" s="677"/>
      <c r="RPB80" s="677"/>
      <c r="RPC80" s="677"/>
      <c r="RPD80" s="677"/>
      <c r="RPE80" s="677"/>
      <c r="RPF80" s="677"/>
      <c r="RPG80" s="677"/>
      <c r="RPH80" s="677"/>
      <c r="RPI80" s="677"/>
      <c r="RPJ80" s="677"/>
      <c r="RPK80" s="677"/>
      <c r="RPL80" s="677"/>
      <c r="RPM80" s="677"/>
      <c r="RPN80" s="677"/>
      <c r="RPO80" s="677"/>
      <c r="RPP80" s="677"/>
      <c r="RPQ80" s="677"/>
      <c r="RPR80" s="677"/>
      <c r="RPS80" s="677"/>
      <c r="RPT80" s="677"/>
      <c r="RPU80" s="677"/>
      <c r="RPV80" s="677"/>
      <c r="RPW80" s="677"/>
      <c r="RPX80" s="677"/>
      <c r="RPY80" s="677"/>
      <c r="RPZ80" s="677"/>
      <c r="RQA80" s="677"/>
      <c r="RQB80" s="677"/>
      <c r="RQC80" s="677"/>
      <c r="RQD80" s="677"/>
      <c r="RQE80" s="677"/>
      <c r="RQF80" s="677"/>
      <c r="RQG80" s="677"/>
      <c r="RQH80" s="677"/>
      <c r="RQI80" s="677"/>
      <c r="RQJ80" s="677"/>
      <c r="RQK80" s="677"/>
      <c r="RQL80" s="677"/>
      <c r="RQM80" s="677"/>
      <c r="RQN80" s="677"/>
      <c r="RQO80" s="677"/>
      <c r="RQP80" s="677"/>
      <c r="RQQ80" s="677"/>
      <c r="RQR80" s="677"/>
      <c r="RQS80" s="677"/>
      <c r="RQT80" s="677"/>
      <c r="RQU80" s="677"/>
      <c r="RQV80" s="677"/>
      <c r="RQW80" s="677"/>
      <c r="RQX80" s="677"/>
      <c r="RQY80" s="677"/>
      <c r="RQZ80" s="677"/>
      <c r="RRA80" s="677"/>
      <c r="RRB80" s="677"/>
      <c r="RRC80" s="677"/>
      <c r="RRD80" s="677"/>
      <c r="RRE80" s="677"/>
      <c r="RRF80" s="677"/>
      <c r="RRG80" s="677"/>
      <c r="RRH80" s="677"/>
      <c r="RRI80" s="677"/>
      <c r="RRJ80" s="677"/>
      <c r="RRK80" s="677"/>
      <c r="RRL80" s="677"/>
      <c r="RRM80" s="677"/>
      <c r="RRN80" s="677"/>
      <c r="RRO80" s="677"/>
      <c r="RRP80" s="677"/>
      <c r="RRQ80" s="677"/>
      <c r="RRR80" s="677"/>
      <c r="RRS80" s="677"/>
      <c r="RRT80" s="677"/>
      <c r="RRU80" s="677"/>
      <c r="RRV80" s="677"/>
      <c r="RRW80" s="677"/>
      <c r="RRX80" s="677"/>
      <c r="RRY80" s="677"/>
      <c r="RRZ80" s="677"/>
      <c r="RSA80" s="677"/>
      <c r="RSB80" s="677"/>
      <c r="RSC80" s="677"/>
      <c r="RSD80" s="677"/>
      <c r="RSE80" s="677"/>
      <c r="RSF80" s="677"/>
      <c r="RSG80" s="677"/>
      <c r="RSH80" s="677"/>
      <c r="RSI80" s="677"/>
      <c r="RSJ80" s="677"/>
      <c r="RSK80" s="677"/>
      <c r="RSL80" s="677"/>
      <c r="RSM80" s="677"/>
      <c r="RSN80" s="677"/>
      <c r="RSO80" s="677"/>
      <c r="RSP80" s="677"/>
      <c r="RSQ80" s="677"/>
      <c r="RSR80" s="677"/>
      <c r="RSS80" s="677"/>
      <c r="RST80" s="677"/>
      <c r="RSU80" s="677"/>
      <c r="RSV80" s="677"/>
      <c r="RSW80" s="677"/>
      <c r="RSX80" s="677"/>
      <c r="RSY80" s="677"/>
      <c r="RSZ80" s="677"/>
      <c r="RTA80" s="677"/>
      <c r="RTB80" s="677"/>
      <c r="RTC80" s="677"/>
      <c r="RTD80" s="677"/>
      <c r="RTE80" s="677"/>
      <c r="RTF80" s="677"/>
      <c r="RTG80" s="677"/>
      <c r="RTH80" s="677"/>
      <c r="RTI80" s="677"/>
      <c r="RTJ80" s="677"/>
      <c r="RTK80" s="677"/>
      <c r="RTL80" s="677"/>
      <c r="RTM80" s="677"/>
      <c r="RTN80" s="677"/>
      <c r="RTO80" s="677"/>
      <c r="RTP80" s="677"/>
      <c r="RTQ80" s="677"/>
      <c r="RTR80" s="677"/>
      <c r="RTS80" s="677"/>
      <c r="RTT80" s="677"/>
      <c r="RTU80" s="677"/>
      <c r="RTV80" s="677"/>
      <c r="RTW80" s="677"/>
      <c r="RTX80" s="677"/>
      <c r="RTY80" s="677"/>
      <c r="RTZ80" s="677"/>
      <c r="RUA80" s="677"/>
      <c r="RUB80" s="677"/>
      <c r="RUC80" s="677"/>
      <c r="RUD80" s="677"/>
      <c r="RUE80" s="677"/>
      <c r="RUF80" s="677"/>
      <c r="RUG80" s="677"/>
      <c r="RUH80" s="677"/>
      <c r="RUI80" s="677"/>
      <c r="RUJ80" s="677"/>
      <c r="RUK80" s="677"/>
      <c r="RUL80" s="677"/>
      <c r="RUM80" s="677"/>
      <c r="RUN80" s="677"/>
      <c r="RUO80" s="677"/>
      <c r="RUP80" s="677"/>
      <c r="RUQ80" s="677"/>
      <c r="RUR80" s="677"/>
      <c r="RUS80" s="677"/>
      <c r="RUT80" s="677"/>
      <c r="RUU80" s="677"/>
      <c r="RUV80" s="677"/>
      <c r="RUW80" s="677"/>
      <c r="RUX80" s="677"/>
      <c r="RUY80" s="677"/>
      <c r="RUZ80" s="677"/>
      <c r="RVA80" s="677"/>
      <c r="RVB80" s="677"/>
      <c r="RVC80" s="677"/>
      <c r="RVD80" s="677"/>
      <c r="RVE80" s="677"/>
      <c r="RVF80" s="677"/>
      <c r="RVG80" s="677"/>
      <c r="RVH80" s="677"/>
      <c r="RVI80" s="677"/>
      <c r="RVJ80" s="677"/>
      <c r="RVK80" s="677"/>
      <c r="RVL80" s="677"/>
      <c r="RVM80" s="677"/>
      <c r="RVN80" s="677"/>
      <c r="RVO80" s="677"/>
      <c r="RVP80" s="677"/>
      <c r="RVQ80" s="677"/>
      <c r="RVR80" s="677"/>
      <c r="RVS80" s="677"/>
      <c r="RVT80" s="677"/>
      <c r="RVU80" s="677"/>
      <c r="RVV80" s="677"/>
      <c r="RVW80" s="677"/>
      <c r="RVX80" s="677"/>
      <c r="RVY80" s="677"/>
      <c r="RVZ80" s="677"/>
      <c r="RWA80" s="677"/>
      <c r="RWB80" s="677"/>
      <c r="RWC80" s="677"/>
      <c r="RWD80" s="677"/>
      <c r="RWE80" s="677"/>
      <c r="RWF80" s="677"/>
      <c r="RWG80" s="677"/>
      <c r="RWH80" s="677"/>
      <c r="RWI80" s="677"/>
      <c r="RWJ80" s="677"/>
      <c r="RWK80" s="677"/>
      <c r="RWL80" s="677"/>
      <c r="RWM80" s="677"/>
      <c r="RWN80" s="677"/>
      <c r="RWO80" s="677"/>
      <c r="RWP80" s="677"/>
      <c r="RWQ80" s="677"/>
      <c r="RWR80" s="677"/>
      <c r="RWS80" s="677"/>
      <c r="RWT80" s="677"/>
      <c r="RWU80" s="677"/>
      <c r="RWV80" s="677"/>
      <c r="RWW80" s="677"/>
      <c r="RWX80" s="677"/>
      <c r="RWY80" s="677"/>
      <c r="RWZ80" s="677"/>
      <c r="RXA80" s="677"/>
      <c r="RXB80" s="677"/>
      <c r="RXC80" s="677"/>
      <c r="RXD80" s="677"/>
      <c r="RXE80" s="677"/>
      <c r="RXF80" s="677"/>
      <c r="RXG80" s="677"/>
      <c r="RXH80" s="677"/>
      <c r="RXI80" s="677"/>
      <c r="RXJ80" s="677"/>
      <c r="RXK80" s="677"/>
      <c r="RXL80" s="677"/>
      <c r="RXM80" s="677"/>
      <c r="RXN80" s="677"/>
      <c r="RXO80" s="677"/>
      <c r="RXP80" s="677"/>
      <c r="RXQ80" s="677"/>
      <c r="RXR80" s="677"/>
      <c r="RXS80" s="677"/>
      <c r="RXT80" s="677"/>
      <c r="RXU80" s="677"/>
      <c r="RXV80" s="677"/>
      <c r="RXW80" s="677"/>
      <c r="RXX80" s="677"/>
      <c r="RXY80" s="677"/>
      <c r="RXZ80" s="677"/>
      <c r="RYA80" s="677"/>
      <c r="RYB80" s="677"/>
      <c r="RYC80" s="677"/>
      <c r="RYD80" s="677"/>
      <c r="RYE80" s="677"/>
      <c r="RYF80" s="677"/>
      <c r="RYG80" s="677"/>
      <c r="RYH80" s="677"/>
      <c r="RYI80" s="677"/>
      <c r="RYJ80" s="677"/>
      <c r="RYK80" s="677"/>
      <c r="RYL80" s="677"/>
      <c r="RYM80" s="677"/>
      <c r="RYN80" s="677"/>
      <c r="RYO80" s="677"/>
      <c r="RYP80" s="677"/>
      <c r="RYQ80" s="677"/>
      <c r="RYR80" s="677"/>
      <c r="RYS80" s="677"/>
      <c r="RYT80" s="677"/>
      <c r="RYU80" s="677"/>
      <c r="RYV80" s="677"/>
      <c r="RYW80" s="677"/>
      <c r="RYX80" s="677"/>
      <c r="RYY80" s="677"/>
      <c r="RYZ80" s="677"/>
      <c r="RZA80" s="677"/>
      <c r="RZB80" s="677"/>
      <c r="RZC80" s="677"/>
      <c r="RZD80" s="677"/>
      <c r="RZE80" s="677"/>
      <c r="RZF80" s="677"/>
      <c r="RZG80" s="677"/>
      <c r="RZH80" s="677"/>
      <c r="RZI80" s="677"/>
      <c r="RZJ80" s="677"/>
      <c r="RZK80" s="677"/>
      <c r="RZL80" s="677"/>
      <c r="RZM80" s="677"/>
      <c r="RZN80" s="677"/>
      <c r="RZO80" s="677"/>
      <c r="RZP80" s="677"/>
      <c r="RZQ80" s="677"/>
      <c r="RZR80" s="677"/>
      <c r="RZS80" s="677"/>
      <c r="RZT80" s="677"/>
      <c r="RZU80" s="677"/>
      <c r="RZV80" s="677"/>
      <c r="RZW80" s="677"/>
      <c r="RZX80" s="677"/>
      <c r="RZY80" s="677"/>
      <c r="RZZ80" s="677"/>
      <c r="SAA80" s="677"/>
      <c r="SAB80" s="677"/>
      <c r="SAC80" s="677"/>
      <c r="SAD80" s="677"/>
      <c r="SAE80" s="677"/>
      <c r="SAF80" s="677"/>
      <c r="SAG80" s="677"/>
      <c r="SAH80" s="677"/>
      <c r="SAI80" s="677"/>
      <c r="SAJ80" s="677"/>
      <c r="SAK80" s="677"/>
      <c r="SAL80" s="677"/>
      <c r="SAM80" s="677"/>
      <c r="SAN80" s="677"/>
      <c r="SAO80" s="677"/>
      <c r="SAP80" s="677"/>
      <c r="SAQ80" s="677"/>
      <c r="SAR80" s="677"/>
      <c r="SAS80" s="677"/>
      <c r="SAT80" s="677"/>
      <c r="SAU80" s="677"/>
      <c r="SAV80" s="677"/>
      <c r="SAW80" s="677"/>
      <c r="SAX80" s="677"/>
      <c r="SAY80" s="677"/>
      <c r="SAZ80" s="677"/>
      <c r="SBA80" s="677"/>
      <c r="SBB80" s="677"/>
      <c r="SBC80" s="677"/>
      <c r="SBD80" s="677"/>
      <c r="SBE80" s="677"/>
      <c r="SBF80" s="677"/>
      <c r="SBG80" s="677"/>
      <c r="SBH80" s="677"/>
      <c r="SBI80" s="677"/>
      <c r="SBJ80" s="677"/>
      <c r="SBK80" s="677"/>
      <c r="SBL80" s="677"/>
      <c r="SBM80" s="677"/>
      <c r="SBN80" s="677"/>
      <c r="SBO80" s="677"/>
      <c r="SBP80" s="677"/>
      <c r="SBQ80" s="677"/>
      <c r="SBR80" s="677"/>
      <c r="SBS80" s="677"/>
      <c r="SBT80" s="677"/>
      <c r="SBU80" s="677"/>
      <c r="SBV80" s="677"/>
      <c r="SBW80" s="677"/>
      <c r="SBX80" s="677"/>
      <c r="SBY80" s="677"/>
      <c r="SBZ80" s="677"/>
      <c r="SCA80" s="677"/>
      <c r="SCB80" s="677"/>
      <c r="SCC80" s="677"/>
      <c r="SCD80" s="677"/>
      <c r="SCE80" s="677"/>
      <c r="SCF80" s="677"/>
      <c r="SCG80" s="677"/>
      <c r="SCH80" s="677"/>
      <c r="SCI80" s="677"/>
      <c r="SCJ80" s="677"/>
      <c r="SCK80" s="677"/>
      <c r="SCL80" s="677"/>
      <c r="SCM80" s="677"/>
      <c r="SCN80" s="677"/>
      <c r="SCO80" s="677"/>
      <c r="SCP80" s="677"/>
      <c r="SCQ80" s="677"/>
      <c r="SCR80" s="677"/>
      <c r="SCS80" s="677"/>
      <c r="SCT80" s="677"/>
      <c r="SCU80" s="677"/>
      <c r="SCV80" s="677"/>
      <c r="SCW80" s="677"/>
      <c r="SCX80" s="677"/>
      <c r="SCY80" s="677"/>
      <c r="SCZ80" s="677"/>
      <c r="SDA80" s="677"/>
      <c r="SDB80" s="677"/>
      <c r="SDC80" s="677"/>
      <c r="SDD80" s="677"/>
      <c r="SDE80" s="677"/>
      <c r="SDF80" s="677"/>
      <c r="SDG80" s="677"/>
      <c r="SDH80" s="677"/>
      <c r="SDI80" s="677"/>
      <c r="SDJ80" s="677"/>
      <c r="SDK80" s="677"/>
      <c r="SDL80" s="677"/>
      <c r="SDM80" s="677"/>
      <c r="SDN80" s="677"/>
      <c r="SDO80" s="677"/>
      <c r="SDP80" s="677"/>
      <c r="SDQ80" s="677"/>
      <c r="SDR80" s="677"/>
      <c r="SDS80" s="677"/>
      <c r="SDT80" s="677"/>
      <c r="SDU80" s="677"/>
      <c r="SDV80" s="677"/>
      <c r="SDW80" s="677"/>
      <c r="SDX80" s="677"/>
      <c r="SDY80" s="677"/>
      <c r="SDZ80" s="677"/>
      <c r="SEA80" s="677"/>
      <c r="SEB80" s="677"/>
      <c r="SEC80" s="677"/>
      <c r="SED80" s="677"/>
      <c r="SEE80" s="677"/>
      <c r="SEF80" s="677"/>
      <c r="SEG80" s="677"/>
      <c r="SEH80" s="677"/>
      <c r="SEI80" s="677"/>
      <c r="SEJ80" s="677"/>
      <c r="SEK80" s="677"/>
      <c r="SEL80" s="677"/>
      <c r="SEM80" s="677"/>
      <c r="SEN80" s="677"/>
      <c r="SEO80" s="677"/>
      <c r="SEP80" s="677"/>
      <c r="SEQ80" s="677"/>
      <c r="SER80" s="677"/>
      <c r="SES80" s="677"/>
      <c r="SET80" s="677"/>
      <c r="SEU80" s="677"/>
      <c r="SEV80" s="677"/>
      <c r="SEW80" s="677"/>
      <c r="SEX80" s="677"/>
      <c r="SEY80" s="677"/>
      <c r="SEZ80" s="677"/>
      <c r="SFA80" s="677"/>
      <c r="SFB80" s="677"/>
      <c r="SFC80" s="677"/>
      <c r="SFD80" s="677"/>
      <c r="SFE80" s="677"/>
      <c r="SFF80" s="677"/>
      <c r="SFG80" s="677"/>
      <c r="SFH80" s="677"/>
      <c r="SFI80" s="677"/>
      <c r="SFJ80" s="677"/>
      <c r="SFK80" s="677"/>
      <c r="SFL80" s="677"/>
      <c r="SFM80" s="677"/>
      <c r="SFN80" s="677"/>
      <c r="SFO80" s="677"/>
      <c r="SFP80" s="677"/>
      <c r="SFQ80" s="677"/>
      <c r="SFR80" s="677"/>
      <c r="SFS80" s="677"/>
      <c r="SFT80" s="677"/>
      <c r="SFU80" s="677"/>
      <c r="SFV80" s="677"/>
      <c r="SFW80" s="677"/>
      <c r="SFX80" s="677"/>
      <c r="SFY80" s="677"/>
      <c r="SFZ80" s="677"/>
      <c r="SGA80" s="677"/>
      <c r="SGB80" s="677"/>
      <c r="SGC80" s="677"/>
      <c r="SGD80" s="677"/>
      <c r="SGE80" s="677"/>
      <c r="SGF80" s="677"/>
      <c r="SGG80" s="677"/>
      <c r="SGH80" s="677"/>
      <c r="SGI80" s="677"/>
      <c r="SGJ80" s="677"/>
      <c r="SGK80" s="677"/>
      <c r="SGL80" s="677"/>
      <c r="SGM80" s="677"/>
      <c r="SGN80" s="677"/>
      <c r="SGO80" s="677"/>
      <c r="SGP80" s="677"/>
      <c r="SGQ80" s="677"/>
      <c r="SGR80" s="677"/>
      <c r="SGS80" s="677"/>
      <c r="SGT80" s="677"/>
      <c r="SGU80" s="677"/>
      <c r="SGV80" s="677"/>
      <c r="SGW80" s="677"/>
      <c r="SGX80" s="677"/>
      <c r="SGY80" s="677"/>
      <c r="SGZ80" s="677"/>
      <c r="SHA80" s="677"/>
      <c r="SHB80" s="677"/>
      <c r="SHC80" s="677"/>
      <c r="SHD80" s="677"/>
      <c r="SHE80" s="677"/>
      <c r="SHF80" s="677"/>
      <c r="SHG80" s="677"/>
      <c r="SHH80" s="677"/>
      <c r="SHI80" s="677"/>
      <c r="SHJ80" s="677"/>
      <c r="SHK80" s="677"/>
      <c r="SHL80" s="677"/>
      <c r="SHM80" s="677"/>
      <c r="SHN80" s="677"/>
      <c r="SHO80" s="677"/>
      <c r="SHP80" s="677"/>
      <c r="SHQ80" s="677"/>
      <c r="SHR80" s="677"/>
      <c r="SHS80" s="677"/>
      <c r="SHT80" s="677"/>
      <c r="SHU80" s="677"/>
      <c r="SHV80" s="677"/>
      <c r="SHW80" s="677"/>
      <c r="SHX80" s="677"/>
      <c r="SHY80" s="677"/>
      <c r="SHZ80" s="677"/>
      <c r="SIA80" s="677"/>
      <c r="SIB80" s="677"/>
      <c r="SIC80" s="677"/>
      <c r="SID80" s="677"/>
      <c r="SIE80" s="677"/>
      <c r="SIF80" s="677"/>
      <c r="SIG80" s="677"/>
      <c r="SIH80" s="677"/>
      <c r="SII80" s="677"/>
      <c r="SIJ80" s="677"/>
      <c r="SIK80" s="677"/>
      <c r="SIL80" s="677"/>
      <c r="SIM80" s="677"/>
      <c r="SIN80" s="677"/>
      <c r="SIO80" s="677"/>
      <c r="SIP80" s="677"/>
      <c r="SIQ80" s="677"/>
      <c r="SIR80" s="677"/>
      <c r="SIS80" s="677"/>
      <c r="SIT80" s="677"/>
      <c r="SIU80" s="677"/>
      <c r="SIV80" s="677"/>
      <c r="SIW80" s="677"/>
      <c r="SIX80" s="677"/>
      <c r="SIY80" s="677"/>
      <c r="SIZ80" s="677"/>
      <c r="SJA80" s="677"/>
      <c r="SJB80" s="677"/>
      <c r="SJC80" s="677"/>
      <c r="SJD80" s="677"/>
      <c r="SJE80" s="677"/>
      <c r="SJF80" s="677"/>
      <c r="SJG80" s="677"/>
      <c r="SJH80" s="677"/>
      <c r="SJI80" s="677"/>
      <c r="SJJ80" s="677"/>
      <c r="SJK80" s="677"/>
      <c r="SJL80" s="677"/>
      <c r="SJM80" s="677"/>
      <c r="SJN80" s="677"/>
      <c r="SJO80" s="677"/>
      <c r="SJP80" s="677"/>
      <c r="SJQ80" s="677"/>
      <c r="SJR80" s="677"/>
      <c r="SJS80" s="677"/>
      <c r="SJT80" s="677"/>
      <c r="SJU80" s="677"/>
      <c r="SJV80" s="677"/>
      <c r="SJW80" s="677"/>
      <c r="SJX80" s="677"/>
      <c r="SJY80" s="677"/>
      <c r="SJZ80" s="677"/>
      <c r="SKA80" s="677"/>
      <c r="SKB80" s="677"/>
      <c r="SKC80" s="677"/>
      <c r="SKD80" s="677"/>
      <c r="SKE80" s="677"/>
      <c r="SKF80" s="677"/>
      <c r="SKG80" s="677"/>
      <c r="SKH80" s="677"/>
      <c r="SKI80" s="677"/>
      <c r="SKJ80" s="677"/>
      <c r="SKK80" s="677"/>
      <c r="SKL80" s="677"/>
      <c r="SKM80" s="677"/>
      <c r="SKN80" s="677"/>
      <c r="SKO80" s="677"/>
      <c r="SKP80" s="677"/>
      <c r="SKQ80" s="677"/>
      <c r="SKR80" s="677"/>
      <c r="SKS80" s="677"/>
      <c r="SKT80" s="677"/>
      <c r="SKU80" s="677"/>
      <c r="SKV80" s="677"/>
      <c r="SKW80" s="677"/>
      <c r="SKX80" s="677"/>
      <c r="SKY80" s="677"/>
      <c r="SKZ80" s="677"/>
      <c r="SLA80" s="677"/>
      <c r="SLB80" s="677"/>
      <c r="SLC80" s="677"/>
      <c r="SLD80" s="677"/>
      <c r="SLE80" s="677"/>
      <c r="SLF80" s="677"/>
      <c r="SLG80" s="677"/>
      <c r="SLH80" s="677"/>
      <c r="SLI80" s="677"/>
      <c r="SLJ80" s="677"/>
      <c r="SLK80" s="677"/>
      <c r="SLL80" s="677"/>
      <c r="SLM80" s="677"/>
      <c r="SLN80" s="677"/>
      <c r="SLO80" s="677"/>
      <c r="SLP80" s="677"/>
      <c r="SLQ80" s="677"/>
      <c r="SLR80" s="677"/>
      <c r="SLS80" s="677"/>
      <c r="SLT80" s="677"/>
      <c r="SLU80" s="677"/>
      <c r="SLV80" s="677"/>
      <c r="SLW80" s="677"/>
      <c r="SLX80" s="677"/>
      <c r="SLY80" s="677"/>
      <c r="SLZ80" s="677"/>
      <c r="SMA80" s="677"/>
      <c r="SMB80" s="677"/>
      <c r="SMC80" s="677"/>
      <c r="SMD80" s="677"/>
      <c r="SME80" s="677"/>
      <c r="SMF80" s="677"/>
      <c r="SMG80" s="677"/>
      <c r="SMH80" s="677"/>
      <c r="SMI80" s="677"/>
      <c r="SMJ80" s="677"/>
      <c r="SMK80" s="677"/>
      <c r="SML80" s="677"/>
      <c r="SMM80" s="677"/>
      <c r="SMN80" s="677"/>
      <c r="SMO80" s="677"/>
      <c r="SMP80" s="677"/>
      <c r="SMQ80" s="677"/>
      <c r="SMR80" s="677"/>
      <c r="SMS80" s="677"/>
      <c r="SMT80" s="677"/>
      <c r="SMU80" s="677"/>
      <c r="SMV80" s="677"/>
      <c r="SMW80" s="677"/>
      <c r="SMX80" s="677"/>
      <c r="SMY80" s="677"/>
      <c r="SMZ80" s="677"/>
      <c r="SNA80" s="677"/>
      <c r="SNB80" s="677"/>
      <c r="SNC80" s="677"/>
      <c r="SND80" s="677"/>
      <c r="SNE80" s="677"/>
      <c r="SNF80" s="677"/>
      <c r="SNG80" s="677"/>
      <c r="SNH80" s="677"/>
      <c r="SNI80" s="677"/>
      <c r="SNJ80" s="677"/>
      <c r="SNK80" s="677"/>
      <c r="SNL80" s="677"/>
      <c r="SNM80" s="677"/>
      <c r="SNN80" s="677"/>
      <c r="SNO80" s="677"/>
      <c r="SNP80" s="677"/>
      <c r="SNQ80" s="677"/>
      <c r="SNR80" s="677"/>
      <c r="SNS80" s="677"/>
      <c r="SNT80" s="677"/>
      <c r="SNU80" s="677"/>
      <c r="SNV80" s="677"/>
      <c r="SNW80" s="677"/>
      <c r="SNX80" s="677"/>
      <c r="SNY80" s="677"/>
      <c r="SNZ80" s="677"/>
      <c r="SOA80" s="677"/>
      <c r="SOB80" s="677"/>
      <c r="SOC80" s="677"/>
      <c r="SOD80" s="677"/>
      <c r="SOE80" s="677"/>
      <c r="SOF80" s="677"/>
      <c r="SOG80" s="677"/>
      <c r="SOH80" s="677"/>
      <c r="SOI80" s="677"/>
      <c r="SOJ80" s="677"/>
      <c r="SOK80" s="677"/>
      <c r="SOL80" s="677"/>
      <c r="SOM80" s="677"/>
      <c r="SON80" s="677"/>
      <c r="SOO80" s="677"/>
      <c r="SOP80" s="677"/>
      <c r="SOQ80" s="677"/>
      <c r="SOR80" s="677"/>
      <c r="SOS80" s="677"/>
      <c r="SOT80" s="677"/>
      <c r="SOU80" s="677"/>
      <c r="SOV80" s="677"/>
      <c r="SOW80" s="677"/>
      <c r="SOX80" s="677"/>
      <c r="SOY80" s="677"/>
      <c r="SOZ80" s="677"/>
      <c r="SPA80" s="677"/>
      <c r="SPB80" s="677"/>
      <c r="SPC80" s="677"/>
      <c r="SPD80" s="677"/>
      <c r="SPE80" s="677"/>
      <c r="SPF80" s="677"/>
      <c r="SPG80" s="677"/>
      <c r="SPH80" s="677"/>
      <c r="SPI80" s="677"/>
      <c r="SPJ80" s="677"/>
      <c r="SPK80" s="677"/>
      <c r="SPL80" s="677"/>
      <c r="SPM80" s="677"/>
      <c r="SPN80" s="677"/>
      <c r="SPO80" s="677"/>
      <c r="SPP80" s="677"/>
      <c r="SPQ80" s="677"/>
      <c r="SPR80" s="677"/>
      <c r="SPS80" s="677"/>
      <c r="SPT80" s="677"/>
      <c r="SPU80" s="677"/>
      <c r="SPV80" s="677"/>
      <c r="SPW80" s="677"/>
      <c r="SPX80" s="677"/>
      <c r="SPY80" s="677"/>
      <c r="SPZ80" s="677"/>
      <c r="SQA80" s="677"/>
      <c r="SQB80" s="677"/>
      <c r="SQC80" s="677"/>
      <c r="SQD80" s="677"/>
      <c r="SQE80" s="677"/>
      <c r="SQF80" s="677"/>
      <c r="SQG80" s="677"/>
      <c r="SQH80" s="677"/>
      <c r="SQI80" s="677"/>
      <c r="SQJ80" s="677"/>
      <c r="SQK80" s="677"/>
      <c r="SQL80" s="677"/>
      <c r="SQM80" s="677"/>
      <c r="SQN80" s="677"/>
      <c r="SQO80" s="677"/>
      <c r="SQP80" s="677"/>
      <c r="SQQ80" s="677"/>
      <c r="SQR80" s="677"/>
      <c r="SQS80" s="677"/>
      <c r="SQT80" s="677"/>
      <c r="SQU80" s="677"/>
      <c r="SQV80" s="677"/>
      <c r="SQW80" s="677"/>
      <c r="SQX80" s="677"/>
      <c r="SQY80" s="677"/>
      <c r="SQZ80" s="677"/>
      <c r="SRA80" s="677"/>
      <c r="SRB80" s="677"/>
      <c r="SRC80" s="677"/>
      <c r="SRD80" s="677"/>
      <c r="SRE80" s="677"/>
      <c r="SRF80" s="677"/>
      <c r="SRG80" s="677"/>
      <c r="SRH80" s="677"/>
      <c r="SRI80" s="677"/>
      <c r="SRJ80" s="677"/>
      <c r="SRK80" s="677"/>
      <c r="SRL80" s="677"/>
      <c r="SRM80" s="677"/>
      <c r="SRN80" s="677"/>
      <c r="SRO80" s="677"/>
      <c r="SRP80" s="677"/>
      <c r="SRQ80" s="677"/>
      <c r="SRR80" s="677"/>
      <c r="SRS80" s="677"/>
      <c r="SRT80" s="677"/>
      <c r="SRU80" s="677"/>
      <c r="SRV80" s="677"/>
      <c r="SRW80" s="677"/>
      <c r="SRX80" s="677"/>
      <c r="SRY80" s="677"/>
      <c r="SRZ80" s="677"/>
      <c r="SSA80" s="677"/>
      <c r="SSB80" s="677"/>
      <c r="SSC80" s="677"/>
      <c r="SSD80" s="677"/>
      <c r="SSE80" s="677"/>
      <c r="SSF80" s="677"/>
      <c r="SSG80" s="677"/>
      <c r="SSH80" s="677"/>
      <c r="SSI80" s="677"/>
      <c r="SSJ80" s="677"/>
      <c r="SSK80" s="677"/>
      <c r="SSL80" s="677"/>
      <c r="SSM80" s="677"/>
      <c r="SSN80" s="677"/>
      <c r="SSO80" s="677"/>
      <c r="SSP80" s="677"/>
      <c r="SSQ80" s="677"/>
      <c r="SSR80" s="677"/>
      <c r="SSS80" s="677"/>
      <c r="SST80" s="677"/>
      <c r="SSU80" s="677"/>
      <c r="SSV80" s="677"/>
      <c r="SSW80" s="677"/>
      <c r="SSX80" s="677"/>
      <c r="SSY80" s="677"/>
      <c r="SSZ80" s="677"/>
      <c r="STA80" s="677"/>
      <c r="STB80" s="677"/>
      <c r="STC80" s="677"/>
      <c r="STD80" s="677"/>
      <c r="STE80" s="677"/>
      <c r="STF80" s="677"/>
      <c r="STG80" s="677"/>
      <c r="STH80" s="677"/>
      <c r="STI80" s="677"/>
      <c r="STJ80" s="677"/>
      <c r="STK80" s="677"/>
      <c r="STL80" s="677"/>
      <c r="STM80" s="677"/>
      <c r="STN80" s="677"/>
      <c r="STO80" s="677"/>
      <c r="STP80" s="677"/>
      <c r="STQ80" s="677"/>
      <c r="STR80" s="677"/>
      <c r="STS80" s="677"/>
      <c r="STT80" s="677"/>
      <c r="STU80" s="677"/>
      <c r="STV80" s="677"/>
      <c r="STW80" s="677"/>
      <c r="STX80" s="677"/>
      <c r="STY80" s="677"/>
      <c r="STZ80" s="677"/>
      <c r="SUA80" s="677"/>
      <c r="SUB80" s="677"/>
      <c r="SUC80" s="677"/>
      <c r="SUD80" s="677"/>
      <c r="SUE80" s="677"/>
      <c r="SUF80" s="677"/>
      <c r="SUG80" s="677"/>
      <c r="SUH80" s="677"/>
      <c r="SUI80" s="677"/>
      <c r="SUJ80" s="677"/>
      <c r="SUK80" s="677"/>
      <c r="SUL80" s="677"/>
      <c r="SUM80" s="677"/>
      <c r="SUN80" s="677"/>
      <c r="SUO80" s="677"/>
      <c r="SUP80" s="677"/>
      <c r="SUQ80" s="677"/>
      <c r="SUR80" s="677"/>
      <c r="SUS80" s="677"/>
      <c r="SUT80" s="677"/>
      <c r="SUU80" s="677"/>
      <c r="SUV80" s="677"/>
      <c r="SUW80" s="677"/>
      <c r="SUX80" s="677"/>
      <c r="SUY80" s="677"/>
      <c r="SUZ80" s="677"/>
      <c r="SVA80" s="677"/>
      <c r="SVB80" s="677"/>
      <c r="SVC80" s="677"/>
      <c r="SVD80" s="677"/>
      <c r="SVE80" s="677"/>
      <c r="SVF80" s="677"/>
      <c r="SVG80" s="677"/>
      <c r="SVH80" s="677"/>
      <c r="SVI80" s="677"/>
      <c r="SVJ80" s="677"/>
      <c r="SVK80" s="677"/>
      <c r="SVL80" s="677"/>
      <c r="SVM80" s="677"/>
      <c r="SVN80" s="677"/>
      <c r="SVO80" s="677"/>
      <c r="SVP80" s="677"/>
      <c r="SVQ80" s="677"/>
      <c r="SVR80" s="677"/>
      <c r="SVS80" s="677"/>
      <c r="SVT80" s="677"/>
      <c r="SVU80" s="677"/>
      <c r="SVV80" s="677"/>
      <c r="SVW80" s="677"/>
      <c r="SVX80" s="677"/>
      <c r="SVY80" s="677"/>
      <c r="SVZ80" s="677"/>
      <c r="SWA80" s="677"/>
      <c r="SWB80" s="677"/>
      <c r="SWC80" s="677"/>
      <c r="SWD80" s="677"/>
      <c r="SWE80" s="677"/>
      <c r="SWF80" s="677"/>
      <c r="SWG80" s="677"/>
      <c r="SWH80" s="677"/>
      <c r="SWI80" s="677"/>
      <c r="SWJ80" s="677"/>
      <c r="SWK80" s="677"/>
      <c r="SWL80" s="677"/>
      <c r="SWM80" s="677"/>
      <c r="SWN80" s="677"/>
      <c r="SWO80" s="677"/>
      <c r="SWP80" s="677"/>
      <c r="SWQ80" s="677"/>
      <c r="SWR80" s="677"/>
      <c r="SWS80" s="677"/>
      <c r="SWT80" s="677"/>
      <c r="SWU80" s="677"/>
      <c r="SWV80" s="677"/>
      <c r="SWW80" s="677"/>
      <c r="SWX80" s="677"/>
      <c r="SWY80" s="677"/>
      <c r="SWZ80" s="677"/>
      <c r="SXA80" s="677"/>
      <c r="SXB80" s="677"/>
      <c r="SXC80" s="677"/>
      <c r="SXD80" s="677"/>
      <c r="SXE80" s="677"/>
      <c r="SXF80" s="677"/>
      <c r="SXG80" s="677"/>
      <c r="SXH80" s="677"/>
      <c r="SXI80" s="677"/>
      <c r="SXJ80" s="677"/>
      <c r="SXK80" s="677"/>
      <c r="SXL80" s="677"/>
      <c r="SXM80" s="677"/>
      <c r="SXN80" s="677"/>
      <c r="SXO80" s="677"/>
      <c r="SXP80" s="677"/>
      <c r="SXQ80" s="677"/>
      <c r="SXR80" s="677"/>
      <c r="SXS80" s="677"/>
      <c r="SXT80" s="677"/>
      <c r="SXU80" s="677"/>
      <c r="SXV80" s="677"/>
      <c r="SXW80" s="677"/>
      <c r="SXX80" s="677"/>
      <c r="SXY80" s="677"/>
      <c r="SXZ80" s="677"/>
      <c r="SYA80" s="677"/>
      <c r="SYB80" s="677"/>
      <c r="SYC80" s="677"/>
      <c r="SYD80" s="677"/>
      <c r="SYE80" s="677"/>
      <c r="SYF80" s="677"/>
      <c r="SYG80" s="677"/>
      <c r="SYH80" s="677"/>
      <c r="SYI80" s="677"/>
      <c r="SYJ80" s="677"/>
      <c r="SYK80" s="677"/>
      <c r="SYL80" s="677"/>
      <c r="SYM80" s="677"/>
      <c r="SYN80" s="677"/>
      <c r="SYO80" s="677"/>
      <c r="SYP80" s="677"/>
      <c r="SYQ80" s="677"/>
      <c r="SYR80" s="677"/>
      <c r="SYS80" s="677"/>
      <c r="SYT80" s="677"/>
      <c r="SYU80" s="677"/>
      <c r="SYV80" s="677"/>
      <c r="SYW80" s="677"/>
      <c r="SYX80" s="677"/>
      <c r="SYY80" s="677"/>
      <c r="SYZ80" s="677"/>
      <c r="SZA80" s="677"/>
      <c r="SZB80" s="677"/>
      <c r="SZC80" s="677"/>
      <c r="SZD80" s="677"/>
      <c r="SZE80" s="677"/>
      <c r="SZF80" s="677"/>
      <c r="SZG80" s="677"/>
      <c r="SZH80" s="677"/>
      <c r="SZI80" s="677"/>
      <c r="SZJ80" s="677"/>
      <c r="SZK80" s="677"/>
      <c r="SZL80" s="677"/>
      <c r="SZM80" s="677"/>
      <c r="SZN80" s="677"/>
      <c r="SZO80" s="677"/>
      <c r="SZP80" s="677"/>
      <c r="SZQ80" s="677"/>
      <c r="SZR80" s="677"/>
      <c r="SZS80" s="677"/>
      <c r="SZT80" s="677"/>
      <c r="SZU80" s="677"/>
      <c r="SZV80" s="677"/>
      <c r="SZW80" s="677"/>
      <c r="SZX80" s="677"/>
      <c r="SZY80" s="677"/>
      <c r="SZZ80" s="677"/>
      <c r="TAA80" s="677"/>
      <c r="TAB80" s="677"/>
      <c r="TAC80" s="677"/>
      <c r="TAD80" s="677"/>
      <c r="TAE80" s="677"/>
      <c r="TAF80" s="677"/>
      <c r="TAG80" s="677"/>
      <c r="TAH80" s="677"/>
      <c r="TAI80" s="677"/>
      <c r="TAJ80" s="677"/>
      <c r="TAK80" s="677"/>
      <c r="TAL80" s="677"/>
      <c r="TAM80" s="677"/>
      <c r="TAN80" s="677"/>
      <c r="TAO80" s="677"/>
      <c r="TAP80" s="677"/>
      <c r="TAQ80" s="677"/>
      <c r="TAR80" s="677"/>
      <c r="TAS80" s="677"/>
      <c r="TAT80" s="677"/>
      <c r="TAU80" s="677"/>
      <c r="TAV80" s="677"/>
      <c r="TAW80" s="677"/>
      <c r="TAX80" s="677"/>
      <c r="TAY80" s="677"/>
      <c r="TAZ80" s="677"/>
      <c r="TBA80" s="677"/>
      <c r="TBB80" s="677"/>
      <c r="TBC80" s="677"/>
      <c r="TBD80" s="677"/>
      <c r="TBE80" s="677"/>
      <c r="TBF80" s="677"/>
      <c r="TBG80" s="677"/>
      <c r="TBH80" s="677"/>
      <c r="TBI80" s="677"/>
      <c r="TBJ80" s="677"/>
      <c r="TBK80" s="677"/>
      <c r="TBL80" s="677"/>
      <c r="TBM80" s="677"/>
      <c r="TBN80" s="677"/>
      <c r="TBO80" s="677"/>
      <c r="TBP80" s="677"/>
      <c r="TBQ80" s="677"/>
      <c r="TBR80" s="677"/>
      <c r="TBS80" s="677"/>
      <c r="TBT80" s="677"/>
      <c r="TBU80" s="677"/>
      <c r="TBV80" s="677"/>
      <c r="TBW80" s="677"/>
      <c r="TBX80" s="677"/>
      <c r="TBY80" s="677"/>
      <c r="TBZ80" s="677"/>
      <c r="TCA80" s="677"/>
      <c r="TCB80" s="677"/>
      <c r="TCC80" s="677"/>
      <c r="TCD80" s="677"/>
      <c r="TCE80" s="677"/>
      <c r="TCF80" s="677"/>
      <c r="TCG80" s="677"/>
      <c r="TCH80" s="677"/>
      <c r="TCI80" s="677"/>
      <c r="TCJ80" s="677"/>
      <c r="TCK80" s="677"/>
      <c r="TCL80" s="677"/>
      <c r="TCM80" s="677"/>
      <c r="TCN80" s="677"/>
      <c r="TCO80" s="677"/>
      <c r="TCP80" s="677"/>
      <c r="TCQ80" s="677"/>
      <c r="TCR80" s="677"/>
      <c r="TCS80" s="677"/>
      <c r="TCT80" s="677"/>
      <c r="TCU80" s="677"/>
      <c r="TCV80" s="677"/>
      <c r="TCW80" s="677"/>
      <c r="TCX80" s="677"/>
      <c r="TCY80" s="677"/>
      <c r="TCZ80" s="677"/>
      <c r="TDA80" s="677"/>
      <c r="TDB80" s="677"/>
      <c r="TDC80" s="677"/>
      <c r="TDD80" s="677"/>
      <c r="TDE80" s="677"/>
      <c r="TDF80" s="677"/>
      <c r="TDG80" s="677"/>
      <c r="TDH80" s="677"/>
      <c r="TDI80" s="677"/>
      <c r="TDJ80" s="677"/>
      <c r="TDK80" s="677"/>
      <c r="TDL80" s="677"/>
      <c r="TDM80" s="677"/>
      <c r="TDN80" s="677"/>
      <c r="TDO80" s="677"/>
      <c r="TDP80" s="677"/>
      <c r="TDQ80" s="677"/>
      <c r="TDR80" s="677"/>
      <c r="TDS80" s="677"/>
      <c r="TDT80" s="677"/>
      <c r="TDU80" s="677"/>
      <c r="TDV80" s="677"/>
      <c r="TDW80" s="677"/>
      <c r="TDX80" s="677"/>
      <c r="TDY80" s="677"/>
      <c r="TDZ80" s="677"/>
      <c r="TEA80" s="677"/>
      <c r="TEB80" s="677"/>
      <c r="TEC80" s="677"/>
      <c r="TED80" s="677"/>
      <c r="TEE80" s="677"/>
      <c r="TEF80" s="677"/>
      <c r="TEG80" s="677"/>
      <c r="TEH80" s="677"/>
      <c r="TEI80" s="677"/>
      <c r="TEJ80" s="677"/>
      <c r="TEK80" s="677"/>
      <c r="TEL80" s="677"/>
      <c r="TEM80" s="677"/>
      <c r="TEN80" s="677"/>
      <c r="TEO80" s="677"/>
      <c r="TEP80" s="677"/>
      <c r="TEQ80" s="677"/>
      <c r="TER80" s="677"/>
      <c r="TES80" s="677"/>
      <c r="TET80" s="677"/>
      <c r="TEU80" s="677"/>
      <c r="TEV80" s="677"/>
      <c r="TEW80" s="677"/>
      <c r="TEX80" s="677"/>
      <c r="TEY80" s="677"/>
      <c r="TEZ80" s="677"/>
      <c r="TFA80" s="677"/>
      <c r="TFB80" s="677"/>
      <c r="TFC80" s="677"/>
      <c r="TFD80" s="677"/>
      <c r="TFE80" s="677"/>
      <c r="TFF80" s="677"/>
      <c r="TFG80" s="677"/>
      <c r="TFH80" s="677"/>
      <c r="TFI80" s="677"/>
      <c r="TFJ80" s="677"/>
      <c r="TFK80" s="677"/>
      <c r="TFL80" s="677"/>
      <c r="TFM80" s="677"/>
      <c r="TFN80" s="677"/>
      <c r="TFO80" s="677"/>
      <c r="TFP80" s="677"/>
      <c r="TFQ80" s="677"/>
      <c r="TFR80" s="677"/>
      <c r="TFS80" s="677"/>
      <c r="TFT80" s="677"/>
      <c r="TFU80" s="677"/>
      <c r="TFV80" s="677"/>
      <c r="TFW80" s="677"/>
      <c r="TFX80" s="677"/>
      <c r="TFY80" s="677"/>
      <c r="TFZ80" s="677"/>
      <c r="TGA80" s="677"/>
      <c r="TGB80" s="677"/>
      <c r="TGC80" s="677"/>
      <c r="TGD80" s="677"/>
      <c r="TGE80" s="677"/>
      <c r="TGF80" s="677"/>
      <c r="TGG80" s="677"/>
      <c r="TGH80" s="677"/>
      <c r="TGI80" s="677"/>
      <c r="TGJ80" s="677"/>
      <c r="TGK80" s="677"/>
      <c r="TGL80" s="677"/>
      <c r="TGM80" s="677"/>
      <c r="TGN80" s="677"/>
      <c r="TGO80" s="677"/>
      <c r="TGP80" s="677"/>
      <c r="TGQ80" s="677"/>
      <c r="TGR80" s="677"/>
      <c r="TGS80" s="677"/>
      <c r="TGT80" s="677"/>
      <c r="TGU80" s="677"/>
      <c r="TGV80" s="677"/>
      <c r="TGW80" s="677"/>
      <c r="TGX80" s="677"/>
      <c r="TGY80" s="677"/>
      <c r="TGZ80" s="677"/>
      <c r="THA80" s="677"/>
      <c r="THB80" s="677"/>
      <c r="THC80" s="677"/>
      <c r="THD80" s="677"/>
      <c r="THE80" s="677"/>
      <c r="THF80" s="677"/>
      <c r="THG80" s="677"/>
      <c r="THH80" s="677"/>
      <c r="THI80" s="677"/>
      <c r="THJ80" s="677"/>
      <c r="THK80" s="677"/>
      <c r="THL80" s="677"/>
      <c r="THM80" s="677"/>
      <c r="THN80" s="677"/>
      <c r="THO80" s="677"/>
      <c r="THP80" s="677"/>
      <c r="THQ80" s="677"/>
      <c r="THR80" s="677"/>
      <c r="THS80" s="677"/>
      <c r="THT80" s="677"/>
      <c r="THU80" s="677"/>
      <c r="THV80" s="677"/>
      <c r="THW80" s="677"/>
      <c r="THX80" s="677"/>
      <c r="THY80" s="677"/>
      <c r="THZ80" s="677"/>
      <c r="TIA80" s="677"/>
      <c r="TIB80" s="677"/>
      <c r="TIC80" s="677"/>
      <c r="TID80" s="677"/>
      <c r="TIE80" s="677"/>
      <c r="TIF80" s="677"/>
      <c r="TIG80" s="677"/>
      <c r="TIH80" s="677"/>
      <c r="TII80" s="677"/>
      <c r="TIJ80" s="677"/>
      <c r="TIK80" s="677"/>
      <c r="TIL80" s="677"/>
      <c r="TIM80" s="677"/>
      <c r="TIN80" s="677"/>
      <c r="TIO80" s="677"/>
      <c r="TIP80" s="677"/>
      <c r="TIQ80" s="677"/>
      <c r="TIR80" s="677"/>
      <c r="TIS80" s="677"/>
      <c r="TIT80" s="677"/>
      <c r="TIU80" s="677"/>
      <c r="TIV80" s="677"/>
      <c r="TIW80" s="677"/>
      <c r="TIX80" s="677"/>
      <c r="TIY80" s="677"/>
      <c r="TIZ80" s="677"/>
      <c r="TJA80" s="677"/>
      <c r="TJB80" s="677"/>
      <c r="TJC80" s="677"/>
      <c r="TJD80" s="677"/>
      <c r="TJE80" s="677"/>
      <c r="TJF80" s="677"/>
      <c r="TJG80" s="677"/>
      <c r="TJH80" s="677"/>
      <c r="TJI80" s="677"/>
      <c r="TJJ80" s="677"/>
      <c r="TJK80" s="677"/>
      <c r="TJL80" s="677"/>
      <c r="TJM80" s="677"/>
      <c r="TJN80" s="677"/>
      <c r="TJO80" s="677"/>
      <c r="TJP80" s="677"/>
      <c r="TJQ80" s="677"/>
      <c r="TJR80" s="677"/>
      <c r="TJS80" s="677"/>
      <c r="TJT80" s="677"/>
      <c r="TJU80" s="677"/>
      <c r="TJV80" s="677"/>
      <c r="TJW80" s="677"/>
      <c r="TJX80" s="677"/>
      <c r="TJY80" s="677"/>
      <c r="TJZ80" s="677"/>
      <c r="TKA80" s="677"/>
      <c r="TKB80" s="677"/>
      <c r="TKC80" s="677"/>
      <c r="TKD80" s="677"/>
      <c r="TKE80" s="677"/>
      <c r="TKF80" s="677"/>
      <c r="TKG80" s="677"/>
      <c r="TKH80" s="677"/>
      <c r="TKI80" s="677"/>
      <c r="TKJ80" s="677"/>
      <c r="TKK80" s="677"/>
      <c r="TKL80" s="677"/>
      <c r="TKM80" s="677"/>
      <c r="TKN80" s="677"/>
      <c r="TKO80" s="677"/>
      <c r="TKP80" s="677"/>
      <c r="TKQ80" s="677"/>
      <c r="TKR80" s="677"/>
      <c r="TKS80" s="677"/>
      <c r="TKT80" s="677"/>
      <c r="TKU80" s="677"/>
      <c r="TKV80" s="677"/>
      <c r="TKW80" s="677"/>
      <c r="TKX80" s="677"/>
      <c r="TKY80" s="677"/>
      <c r="TKZ80" s="677"/>
      <c r="TLA80" s="677"/>
      <c r="TLB80" s="677"/>
      <c r="TLC80" s="677"/>
      <c r="TLD80" s="677"/>
      <c r="TLE80" s="677"/>
      <c r="TLF80" s="677"/>
      <c r="TLG80" s="677"/>
      <c r="TLH80" s="677"/>
      <c r="TLI80" s="677"/>
      <c r="TLJ80" s="677"/>
      <c r="TLK80" s="677"/>
      <c r="TLL80" s="677"/>
      <c r="TLM80" s="677"/>
      <c r="TLN80" s="677"/>
      <c r="TLO80" s="677"/>
      <c r="TLP80" s="677"/>
      <c r="TLQ80" s="677"/>
      <c r="TLR80" s="677"/>
      <c r="TLS80" s="677"/>
      <c r="TLT80" s="677"/>
      <c r="TLU80" s="677"/>
      <c r="TLV80" s="677"/>
      <c r="TLW80" s="677"/>
      <c r="TLX80" s="677"/>
      <c r="TLY80" s="677"/>
      <c r="TLZ80" s="677"/>
      <c r="TMA80" s="677"/>
      <c r="TMB80" s="677"/>
      <c r="TMC80" s="677"/>
      <c r="TMD80" s="677"/>
      <c r="TME80" s="677"/>
      <c r="TMF80" s="677"/>
      <c r="TMG80" s="677"/>
      <c r="TMH80" s="677"/>
      <c r="TMI80" s="677"/>
      <c r="TMJ80" s="677"/>
      <c r="TMK80" s="677"/>
      <c r="TML80" s="677"/>
      <c r="TMM80" s="677"/>
      <c r="TMN80" s="677"/>
      <c r="TMO80" s="677"/>
      <c r="TMP80" s="677"/>
      <c r="TMQ80" s="677"/>
      <c r="TMR80" s="677"/>
      <c r="TMS80" s="677"/>
      <c r="TMT80" s="677"/>
      <c r="TMU80" s="677"/>
      <c r="TMV80" s="677"/>
      <c r="TMW80" s="677"/>
      <c r="TMX80" s="677"/>
      <c r="TMY80" s="677"/>
      <c r="TMZ80" s="677"/>
      <c r="TNA80" s="677"/>
      <c r="TNB80" s="677"/>
      <c r="TNC80" s="677"/>
      <c r="TND80" s="677"/>
      <c r="TNE80" s="677"/>
      <c r="TNF80" s="677"/>
      <c r="TNG80" s="677"/>
      <c r="TNH80" s="677"/>
      <c r="TNI80" s="677"/>
      <c r="TNJ80" s="677"/>
      <c r="TNK80" s="677"/>
      <c r="TNL80" s="677"/>
      <c r="TNM80" s="677"/>
      <c r="TNN80" s="677"/>
      <c r="TNO80" s="677"/>
      <c r="TNP80" s="677"/>
      <c r="TNQ80" s="677"/>
      <c r="TNR80" s="677"/>
      <c r="TNS80" s="677"/>
      <c r="TNT80" s="677"/>
      <c r="TNU80" s="677"/>
      <c r="TNV80" s="677"/>
      <c r="TNW80" s="677"/>
      <c r="TNX80" s="677"/>
      <c r="TNY80" s="677"/>
      <c r="TNZ80" s="677"/>
      <c r="TOA80" s="677"/>
      <c r="TOB80" s="677"/>
      <c r="TOC80" s="677"/>
      <c r="TOD80" s="677"/>
      <c r="TOE80" s="677"/>
      <c r="TOF80" s="677"/>
      <c r="TOG80" s="677"/>
      <c r="TOH80" s="677"/>
      <c r="TOI80" s="677"/>
      <c r="TOJ80" s="677"/>
      <c r="TOK80" s="677"/>
      <c r="TOL80" s="677"/>
      <c r="TOM80" s="677"/>
      <c r="TON80" s="677"/>
      <c r="TOO80" s="677"/>
      <c r="TOP80" s="677"/>
      <c r="TOQ80" s="677"/>
      <c r="TOR80" s="677"/>
      <c r="TOS80" s="677"/>
      <c r="TOT80" s="677"/>
      <c r="TOU80" s="677"/>
      <c r="TOV80" s="677"/>
      <c r="TOW80" s="677"/>
      <c r="TOX80" s="677"/>
      <c r="TOY80" s="677"/>
      <c r="TOZ80" s="677"/>
      <c r="TPA80" s="677"/>
      <c r="TPB80" s="677"/>
      <c r="TPC80" s="677"/>
      <c r="TPD80" s="677"/>
      <c r="TPE80" s="677"/>
      <c r="TPF80" s="677"/>
      <c r="TPG80" s="677"/>
      <c r="TPH80" s="677"/>
      <c r="TPI80" s="677"/>
      <c r="TPJ80" s="677"/>
      <c r="TPK80" s="677"/>
      <c r="TPL80" s="677"/>
      <c r="TPM80" s="677"/>
      <c r="TPN80" s="677"/>
      <c r="TPO80" s="677"/>
      <c r="TPP80" s="677"/>
      <c r="TPQ80" s="677"/>
      <c r="TPR80" s="677"/>
      <c r="TPS80" s="677"/>
      <c r="TPT80" s="677"/>
      <c r="TPU80" s="677"/>
      <c r="TPV80" s="677"/>
      <c r="TPW80" s="677"/>
      <c r="TPX80" s="677"/>
      <c r="TPY80" s="677"/>
      <c r="TPZ80" s="677"/>
      <c r="TQA80" s="677"/>
      <c r="TQB80" s="677"/>
      <c r="TQC80" s="677"/>
      <c r="TQD80" s="677"/>
      <c r="TQE80" s="677"/>
      <c r="TQF80" s="677"/>
      <c r="TQG80" s="677"/>
      <c r="TQH80" s="677"/>
      <c r="TQI80" s="677"/>
      <c r="TQJ80" s="677"/>
      <c r="TQK80" s="677"/>
      <c r="TQL80" s="677"/>
      <c r="TQM80" s="677"/>
      <c r="TQN80" s="677"/>
      <c r="TQO80" s="677"/>
      <c r="TQP80" s="677"/>
      <c r="TQQ80" s="677"/>
      <c r="TQR80" s="677"/>
      <c r="TQS80" s="677"/>
      <c r="TQT80" s="677"/>
      <c r="TQU80" s="677"/>
      <c r="TQV80" s="677"/>
      <c r="TQW80" s="677"/>
      <c r="TQX80" s="677"/>
      <c r="TQY80" s="677"/>
      <c r="TQZ80" s="677"/>
      <c r="TRA80" s="677"/>
      <c r="TRB80" s="677"/>
      <c r="TRC80" s="677"/>
      <c r="TRD80" s="677"/>
      <c r="TRE80" s="677"/>
      <c r="TRF80" s="677"/>
      <c r="TRG80" s="677"/>
      <c r="TRH80" s="677"/>
      <c r="TRI80" s="677"/>
      <c r="TRJ80" s="677"/>
      <c r="TRK80" s="677"/>
      <c r="TRL80" s="677"/>
      <c r="TRM80" s="677"/>
      <c r="TRN80" s="677"/>
      <c r="TRO80" s="677"/>
      <c r="TRP80" s="677"/>
      <c r="TRQ80" s="677"/>
      <c r="TRR80" s="677"/>
      <c r="TRS80" s="677"/>
      <c r="TRT80" s="677"/>
      <c r="TRU80" s="677"/>
      <c r="TRV80" s="677"/>
      <c r="TRW80" s="677"/>
      <c r="TRX80" s="677"/>
      <c r="TRY80" s="677"/>
      <c r="TRZ80" s="677"/>
      <c r="TSA80" s="677"/>
      <c r="TSB80" s="677"/>
      <c r="TSC80" s="677"/>
      <c r="TSD80" s="677"/>
      <c r="TSE80" s="677"/>
      <c r="TSF80" s="677"/>
      <c r="TSG80" s="677"/>
      <c r="TSH80" s="677"/>
      <c r="TSI80" s="677"/>
      <c r="TSJ80" s="677"/>
      <c r="TSK80" s="677"/>
      <c r="TSL80" s="677"/>
      <c r="TSM80" s="677"/>
      <c r="TSN80" s="677"/>
      <c r="TSO80" s="677"/>
      <c r="TSP80" s="677"/>
      <c r="TSQ80" s="677"/>
      <c r="TSR80" s="677"/>
      <c r="TSS80" s="677"/>
      <c r="TST80" s="677"/>
      <c r="TSU80" s="677"/>
      <c r="TSV80" s="677"/>
      <c r="TSW80" s="677"/>
      <c r="TSX80" s="677"/>
      <c r="TSY80" s="677"/>
      <c r="TSZ80" s="677"/>
      <c r="TTA80" s="677"/>
      <c r="TTB80" s="677"/>
      <c r="TTC80" s="677"/>
      <c r="TTD80" s="677"/>
      <c r="TTE80" s="677"/>
      <c r="TTF80" s="677"/>
      <c r="TTG80" s="677"/>
      <c r="TTH80" s="677"/>
      <c r="TTI80" s="677"/>
      <c r="TTJ80" s="677"/>
      <c r="TTK80" s="677"/>
      <c r="TTL80" s="677"/>
      <c r="TTM80" s="677"/>
      <c r="TTN80" s="677"/>
      <c r="TTO80" s="677"/>
      <c r="TTP80" s="677"/>
      <c r="TTQ80" s="677"/>
      <c r="TTR80" s="677"/>
      <c r="TTS80" s="677"/>
      <c r="TTT80" s="677"/>
      <c r="TTU80" s="677"/>
      <c r="TTV80" s="677"/>
      <c r="TTW80" s="677"/>
      <c r="TTX80" s="677"/>
      <c r="TTY80" s="677"/>
      <c r="TTZ80" s="677"/>
      <c r="TUA80" s="677"/>
      <c r="TUB80" s="677"/>
      <c r="TUC80" s="677"/>
      <c r="TUD80" s="677"/>
      <c r="TUE80" s="677"/>
      <c r="TUF80" s="677"/>
      <c r="TUG80" s="677"/>
      <c r="TUH80" s="677"/>
      <c r="TUI80" s="677"/>
      <c r="TUJ80" s="677"/>
      <c r="TUK80" s="677"/>
      <c r="TUL80" s="677"/>
      <c r="TUM80" s="677"/>
      <c r="TUN80" s="677"/>
      <c r="TUO80" s="677"/>
      <c r="TUP80" s="677"/>
      <c r="TUQ80" s="677"/>
      <c r="TUR80" s="677"/>
      <c r="TUS80" s="677"/>
      <c r="TUT80" s="677"/>
      <c r="TUU80" s="677"/>
      <c r="TUV80" s="677"/>
      <c r="TUW80" s="677"/>
      <c r="TUX80" s="677"/>
      <c r="TUY80" s="677"/>
      <c r="TUZ80" s="677"/>
      <c r="TVA80" s="677"/>
      <c r="TVB80" s="677"/>
      <c r="TVC80" s="677"/>
      <c r="TVD80" s="677"/>
      <c r="TVE80" s="677"/>
      <c r="TVF80" s="677"/>
      <c r="TVG80" s="677"/>
      <c r="TVH80" s="677"/>
      <c r="TVI80" s="677"/>
      <c r="TVJ80" s="677"/>
      <c r="TVK80" s="677"/>
      <c r="TVL80" s="677"/>
      <c r="TVM80" s="677"/>
      <c r="TVN80" s="677"/>
      <c r="TVO80" s="677"/>
      <c r="TVP80" s="677"/>
      <c r="TVQ80" s="677"/>
      <c r="TVR80" s="677"/>
      <c r="TVS80" s="677"/>
      <c r="TVT80" s="677"/>
      <c r="TVU80" s="677"/>
      <c r="TVV80" s="677"/>
      <c r="TVW80" s="677"/>
      <c r="TVX80" s="677"/>
      <c r="TVY80" s="677"/>
      <c r="TVZ80" s="677"/>
      <c r="TWA80" s="677"/>
      <c r="TWB80" s="677"/>
      <c r="TWC80" s="677"/>
      <c r="TWD80" s="677"/>
      <c r="TWE80" s="677"/>
      <c r="TWF80" s="677"/>
      <c r="TWG80" s="677"/>
      <c r="TWH80" s="677"/>
      <c r="TWI80" s="677"/>
      <c r="TWJ80" s="677"/>
      <c r="TWK80" s="677"/>
      <c r="TWL80" s="677"/>
      <c r="TWM80" s="677"/>
      <c r="TWN80" s="677"/>
      <c r="TWO80" s="677"/>
      <c r="TWP80" s="677"/>
      <c r="TWQ80" s="677"/>
      <c r="TWR80" s="677"/>
      <c r="TWS80" s="677"/>
      <c r="TWT80" s="677"/>
      <c r="TWU80" s="677"/>
      <c r="TWV80" s="677"/>
      <c r="TWW80" s="677"/>
      <c r="TWX80" s="677"/>
      <c r="TWY80" s="677"/>
      <c r="TWZ80" s="677"/>
      <c r="TXA80" s="677"/>
      <c r="TXB80" s="677"/>
      <c r="TXC80" s="677"/>
      <c r="TXD80" s="677"/>
      <c r="TXE80" s="677"/>
      <c r="TXF80" s="677"/>
      <c r="TXG80" s="677"/>
      <c r="TXH80" s="677"/>
      <c r="TXI80" s="677"/>
      <c r="TXJ80" s="677"/>
      <c r="TXK80" s="677"/>
      <c r="TXL80" s="677"/>
      <c r="TXM80" s="677"/>
      <c r="TXN80" s="677"/>
      <c r="TXO80" s="677"/>
      <c r="TXP80" s="677"/>
      <c r="TXQ80" s="677"/>
      <c r="TXR80" s="677"/>
      <c r="TXS80" s="677"/>
      <c r="TXT80" s="677"/>
      <c r="TXU80" s="677"/>
      <c r="TXV80" s="677"/>
      <c r="TXW80" s="677"/>
      <c r="TXX80" s="677"/>
      <c r="TXY80" s="677"/>
      <c r="TXZ80" s="677"/>
      <c r="TYA80" s="677"/>
      <c r="TYB80" s="677"/>
      <c r="TYC80" s="677"/>
      <c r="TYD80" s="677"/>
      <c r="TYE80" s="677"/>
      <c r="TYF80" s="677"/>
      <c r="TYG80" s="677"/>
      <c r="TYH80" s="677"/>
      <c r="TYI80" s="677"/>
      <c r="TYJ80" s="677"/>
      <c r="TYK80" s="677"/>
      <c r="TYL80" s="677"/>
      <c r="TYM80" s="677"/>
      <c r="TYN80" s="677"/>
      <c r="TYO80" s="677"/>
      <c r="TYP80" s="677"/>
      <c r="TYQ80" s="677"/>
      <c r="TYR80" s="677"/>
      <c r="TYS80" s="677"/>
      <c r="TYT80" s="677"/>
      <c r="TYU80" s="677"/>
      <c r="TYV80" s="677"/>
      <c r="TYW80" s="677"/>
      <c r="TYX80" s="677"/>
      <c r="TYY80" s="677"/>
      <c r="TYZ80" s="677"/>
      <c r="TZA80" s="677"/>
      <c r="TZB80" s="677"/>
      <c r="TZC80" s="677"/>
      <c r="TZD80" s="677"/>
      <c r="TZE80" s="677"/>
      <c r="TZF80" s="677"/>
      <c r="TZG80" s="677"/>
      <c r="TZH80" s="677"/>
      <c r="TZI80" s="677"/>
      <c r="TZJ80" s="677"/>
      <c r="TZK80" s="677"/>
      <c r="TZL80" s="677"/>
      <c r="TZM80" s="677"/>
      <c r="TZN80" s="677"/>
      <c r="TZO80" s="677"/>
      <c r="TZP80" s="677"/>
      <c r="TZQ80" s="677"/>
      <c r="TZR80" s="677"/>
      <c r="TZS80" s="677"/>
      <c r="TZT80" s="677"/>
      <c r="TZU80" s="677"/>
      <c r="TZV80" s="677"/>
      <c r="TZW80" s="677"/>
      <c r="TZX80" s="677"/>
      <c r="TZY80" s="677"/>
      <c r="TZZ80" s="677"/>
      <c r="UAA80" s="677"/>
      <c r="UAB80" s="677"/>
      <c r="UAC80" s="677"/>
      <c r="UAD80" s="677"/>
      <c r="UAE80" s="677"/>
      <c r="UAF80" s="677"/>
      <c r="UAG80" s="677"/>
      <c r="UAH80" s="677"/>
      <c r="UAI80" s="677"/>
      <c r="UAJ80" s="677"/>
      <c r="UAK80" s="677"/>
      <c r="UAL80" s="677"/>
      <c r="UAM80" s="677"/>
      <c r="UAN80" s="677"/>
      <c r="UAO80" s="677"/>
      <c r="UAP80" s="677"/>
      <c r="UAQ80" s="677"/>
      <c r="UAR80" s="677"/>
      <c r="UAS80" s="677"/>
      <c r="UAT80" s="677"/>
      <c r="UAU80" s="677"/>
      <c r="UAV80" s="677"/>
      <c r="UAW80" s="677"/>
      <c r="UAX80" s="677"/>
      <c r="UAY80" s="677"/>
      <c r="UAZ80" s="677"/>
      <c r="UBA80" s="677"/>
      <c r="UBB80" s="677"/>
      <c r="UBC80" s="677"/>
      <c r="UBD80" s="677"/>
      <c r="UBE80" s="677"/>
      <c r="UBF80" s="677"/>
      <c r="UBG80" s="677"/>
      <c r="UBH80" s="677"/>
      <c r="UBI80" s="677"/>
      <c r="UBJ80" s="677"/>
      <c r="UBK80" s="677"/>
      <c r="UBL80" s="677"/>
      <c r="UBM80" s="677"/>
      <c r="UBN80" s="677"/>
      <c r="UBO80" s="677"/>
      <c r="UBP80" s="677"/>
      <c r="UBQ80" s="677"/>
      <c r="UBR80" s="677"/>
      <c r="UBS80" s="677"/>
      <c r="UBT80" s="677"/>
      <c r="UBU80" s="677"/>
      <c r="UBV80" s="677"/>
      <c r="UBW80" s="677"/>
      <c r="UBX80" s="677"/>
      <c r="UBY80" s="677"/>
      <c r="UBZ80" s="677"/>
      <c r="UCA80" s="677"/>
      <c r="UCB80" s="677"/>
      <c r="UCC80" s="677"/>
      <c r="UCD80" s="677"/>
      <c r="UCE80" s="677"/>
      <c r="UCF80" s="677"/>
      <c r="UCG80" s="677"/>
      <c r="UCH80" s="677"/>
      <c r="UCI80" s="677"/>
      <c r="UCJ80" s="677"/>
      <c r="UCK80" s="677"/>
      <c r="UCL80" s="677"/>
      <c r="UCM80" s="677"/>
      <c r="UCN80" s="677"/>
      <c r="UCO80" s="677"/>
      <c r="UCP80" s="677"/>
      <c r="UCQ80" s="677"/>
      <c r="UCR80" s="677"/>
      <c r="UCS80" s="677"/>
      <c r="UCT80" s="677"/>
      <c r="UCU80" s="677"/>
      <c r="UCV80" s="677"/>
      <c r="UCW80" s="677"/>
      <c r="UCX80" s="677"/>
      <c r="UCY80" s="677"/>
      <c r="UCZ80" s="677"/>
      <c r="UDA80" s="677"/>
      <c r="UDB80" s="677"/>
      <c r="UDC80" s="677"/>
      <c r="UDD80" s="677"/>
      <c r="UDE80" s="677"/>
      <c r="UDF80" s="677"/>
      <c r="UDG80" s="677"/>
      <c r="UDH80" s="677"/>
      <c r="UDI80" s="677"/>
      <c r="UDJ80" s="677"/>
      <c r="UDK80" s="677"/>
      <c r="UDL80" s="677"/>
      <c r="UDM80" s="677"/>
      <c r="UDN80" s="677"/>
      <c r="UDO80" s="677"/>
      <c r="UDP80" s="677"/>
      <c r="UDQ80" s="677"/>
      <c r="UDR80" s="677"/>
      <c r="UDS80" s="677"/>
      <c r="UDT80" s="677"/>
      <c r="UDU80" s="677"/>
      <c r="UDV80" s="677"/>
      <c r="UDW80" s="677"/>
      <c r="UDX80" s="677"/>
      <c r="UDY80" s="677"/>
      <c r="UDZ80" s="677"/>
      <c r="UEA80" s="677"/>
      <c r="UEB80" s="677"/>
      <c r="UEC80" s="677"/>
      <c r="UED80" s="677"/>
      <c r="UEE80" s="677"/>
      <c r="UEF80" s="677"/>
      <c r="UEG80" s="677"/>
      <c r="UEH80" s="677"/>
      <c r="UEI80" s="677"/>
      <c r="UEJ80" s="677"/>
      <c r="UEK80" s="677"/>
      <c r="UEL80" s="677"/>
      <c r="UEM80" s="677"/>
      <c r="UEN80" s="677"/>
      <c r="UEO80" s="677"/>
      <c r="UEP80" s="677"/>
      <c r="UEQ80" s="677"/>
      <c r="UER80" s="677"/>
      <c r="UES80" s="677"/>
      <c r="UET80" s="677"/>
      <c r="UEU80" s="677"/>
      <c r="UEV80" s="677"/>
      <c r="UEW80" s="677"/>
      <c r="UEX80" s="677"/>
      <c r="UEY80" s="677"/>
      <c r="UEZ80" s="677"/>
      <c r="UFA80" s="677"/>
      <c r="UFB80" s="677"/>
      <c r="UFC80" s="677"/>
      <c r="UFD80" s="677"/>
      <c r="UFE80" s="677"/>
      <c r="UFF80" s="677"/>
      <c r="UFG80" s="677"/>
      <c r="UFH80" s="677"/>
      <c r="UFI80" s="677"/>
      <c r="UFJ80" s="677"/>
      <c r="UFK80" s="677"/>
      <c r="UFL80" s="677"/>
      <c r="UFM80" s="677"/>
      <c r="UFN80" s="677"/>
      <c r="UFO80" s="677"/>
      <c r="UFP80" s="677"/>
      <c r="UFQ80" s="677"/>
      <c r="UFR80" s="677"/>
      <c r="UFS80" s="677"/>
      <c r="UFT80" s="677"/>
      <c r="UFU80" s="677"/>
      <c r="UFV80" s="677"/>
      <c r="UFW80" s="677"/>
      <c r="UFX80" s="677"/>
      <c r="UFY80" s="677"/>
      <c r="UFZ80" s="677"/>
      <c r="UGA80" s="677"/>
      <c r="UGB80" s="677"/>
      <c r="UGC80" s="677"/>
      <c r="UGD80" s="677"/>
      <c r="UGE80" s="677"/>
      <c r="UGF80" s="677"/>
      <c r="UGG80" s="677"/>
      <c r="UGH80" s="677"/>
      <c r="UGI80" s="677"/>
      <c r="UGJ80" s="677"/>
      <c r="UGK80" s="677"/>
      <c r="UGL80" s="677"/>
      <c r="UGM80" s="677"/>
      <c r="UGN80" s="677"/>
      <c r="UGO80" s="677"/>
      <c r="UGP80" s="677"/>
      <c r="UGQ80" s="677"/>
      <c r="UGR80" s="677"/>
      <c r="UGS80" s="677"/>
      <c r="UGT80" s="677"/>
      <c r="UGU80" s="677"/>
      <c r="UGV80" s="677"/>
      <c r="UGW80" s="677"/>
      <c r="UGX80" s="677"/>
      <c r="UGY80" s="677"/>
      <c r="UGZ80" s="677"/>
      <c r="UHA80" s="677"/>
      <c r="UHB80" s="677"/>
      <c r="UHC80" s="677"/>
      <c r="UHD80" s="677"/>
      <c r="UHE80" s="677"/>
      <c r="UHF80" s="677"/>
      <c r="UHG80" s="677"/>
      <c r="UHH80" s="677"/>
      <c r="UHI80" s="677"/>
      <c r="UHJ80" s="677"/>
      <c r="UHK80" s="677"/>
      <c r="UHL80" s="677"/>
      <c r="UHM80" s="677"/>
      <c r="UHN80" s="677"/>
      <c r="UHO80" s="677"/>
      <c r="UHP80" s="677"/>
      <c r="UHQ80" s="677"/>
      <c r="UHR80" s="677"/>
      <c r="UHS80" s="677"/>
      <c r="UHT80" s="677"/>
      <c r="UHU80" s="677"/>
      <c r="UHV80" s="677"/>
      <c r="UHW80" s="677"/>
      <c r="UHX80" s="677"/>
      <c r="UHY80" s="677"/>
      <c r="UHZ80" s="677"/>
      <c r="UIA80" s="677"/>
      <c r="UIB80" s="677"/>
      <c r="UIC80" s="677"/>
      <c r="UID80" s="677"/>
      <c r="UIE80" s="677"/>
      <c r="UIF80" s="677"/>
      <c r="UIG80" s="677"/>
      <c r="UIH80" s="677"/>
      <c r="UII80" s="677"/>
      <c r="UIJ80" s="677"/>
      <c r="UIK80" s="677"/>
      <c r="UIL80" s="677"/>
      <c r="UIM80" s="677"/>
      <c r="UIN80" s="677"/>
      <c r="UIO80" s="677"/>
      <c r="UIP80" s="677"/>
      <c r="UIQ80" s="677"/>
      <c r="UIR80" s="677"/>
      <c r="UIS80" s="677"/>
      <c r="UIT80" s="677"/>
      <c r="UIU80" s="677"/>
      <c r="UIV80" s="677"/>
      <c r="UIW80" s="677"/>
      <c r="UIX80" s="677"/>
      <c r="UIY80" s="677"/>
      <c r="UIZ80" s="677"/>
      <c r="UJA80" s="677"/>
      <c r="UJB80" s="677"/>
      <c r="UJC80" s="677"/>
      <c r="UJD80" s="677"/>
      <c r="UJE80" s="677"/>
      <c r="UJF80" s="677"/>
      <c r="UJG80" s="677"/>
      <c r="UJH80" s="677"/>
      <c r="UJI80" s="677"/>
      <c r="UJJ80" s="677"/>
      <c r="UJK80" s="677"/>
      <c r="UJL80" s="677"/>
      <c r="UJM80" s="677"/>
      <c r="UJN80" s="677"/>
      <c r="UJO80" s="677"/>
      <c r="UJP80" s="677"/>
      <c r="UJQ80" s="677"/>
      <c r="UJR80" s="677"/>
      <c r="UJS80" s="677"/>
      <c r="UJT80" s="677"/>
      <c r="UJU80" s="677"/>
      <c r="UJV80" s="677"/>
      <c r="UJW80" s="677"/>
      <c r="UJX80" s="677"/>
      <c r="UJY80" s="677"/>
      <c r="UJZ80" s="677"/>
      <c r="UKA80" s="677"/>
      <c r="UKB80" s="677"/>
      <c r="UKC80" s="677"/>
      <c r="UKD80" s="677"/>
      <c r="UKE80" s="677"/>
      <c r="UKF80" s="677"/>
      <c r="UKG80" s="677"/>
      <c r="UKH80" s="677"/>
      <c r="UKI80" s="677"/>
      <c r="UKJ80" s="677"/>
      <c r="UKK80" s="677"/>
      <c r="UKL80" s="677"/>
      <c r="UKM80" s="677"/>
      <c r="UKN80" s="677"/>
      <c r="UKO80" s="677"/>
      <c r="UKP80" s="677"/>
      <c r="UKQ80" s="677"/>
      <c r="UKR80" s="677"/>
      <c r="UKS80" s="677"/>
      <c r="UKT80" s="677"/>
      <c r="UKU80" s="677"/>
      <c r="UKV80" s="677"/>
      <c r="UKW80" s="677"/>
      <c r="UKX80" s="677"/>
      <c r="UKY80" s="677"/>
      <c r="UKZ80" s="677"/>
      <c r="ULA80" s="677"/>
      <c r="ULB80" s="677"/>
      <c r="ULC80" s="677"/>
      <c r="ULD80" s="677"/>
      <c r="ULE80" s="677"/>
      <c r="ULF80" s="677"/>
      <c r="ULG80" s="677"/>
      <c r="ULH80" s="677"/>
      <c r="ULI80" s="677"/>
      <c r="ULJ80" s="677"/>
      <c r="ULK80" s="677"/>
      <c r="ULL80" s="677"/>
      <c r="ULM80" s="677"/>
      <c r="ULN80" s="677"/>
      <c r="ULO80" s="677"/>
      <c r="ULP80" s="677"/>
      <c r="ULQ80" s="677"/>
      <c r="ULR80" s="677"/>
      <c r="ULS80" s="677"/>
      <c r="ULT80" s="677"/>
      <c r="ULU80" s="677"/>
      <c r="ULV80" s="677"/>
      <c r="ULW80" s="677"/>
      <c r="ULX80" s="677"/>
      <c r="ULY80" s="677"/>
      <c r="ULZ80" s="677"/>
      <c r="UMA80" s="677"/>
      <c r="UMB80" s="677"/>
      <c r="UMC80" s="677"/>
      <c r="UMD80" s="677"/>
      <c r="UME80" s="677"/>
      <c r="UMF80" s="677"/>
      <c r="UMG80" s="677"/>
      <c r="UMH80" s="677"/>
      <c r="UMI80" s="677"/>
      <c r="UMJ80" s="677"/>
      <c r="UMK80" s="677"/>
      <c r="UML80" s="677"/>
      <c r="UMM80" s="677"/>
      <c r="UMN80" s="677"/>
      <c r="UMO80" s="677"/>
      <c r="UMP80" s="677"/>
      <c r="UMQ80" s="677"/>
      <c r="UMR80" s="677"/>
      <c r="UMS80" s="677"/>
      <c r="UMT80" s="677"/>
      <c r="UMU80" s="677"/>
      <c r="UMV80" s="677"/>
      <c r="UMW80" s="677"/>
      <c r="UMX80" s="677"/>
      <c r="UMY80" s="677"/>
      <c r="UMZ80" s="677"/>
      <c r="UNA80" s="677"/>
      <c r="UNB80" s="677"/>
      <c r="UNC80" s="677"/>
      <c r="UND80" s="677"/>
      <c r="UNE80" s="677"/>
      <c r="UNF80" s="677"/>
      <c r="UNG80" s="677"/>
      <c r="UNH80" s="677"/>
      <c r="UNI80" s="677"/>
      <c r="UNJ80" s="677"/>
      <c r="UNK80" s="677"/>
      <c r="UNL80" s="677"/>
      <c r="UNM80" s="677"/>
      <c r="UNN80" s="677"/>
      <c r="UNO80" s="677"/>
      <c r="UNP80" s="677"/>
      <c r="UNQ80" s="677"/>
      <c r="UNR80" s="677"/>
      <c r="UNS80" s="677"/>
      <c r="UNT80" s="677"/>
      <c r="UNU80" s="677"/>
      <c r="UNV80" s="677"/>
      <c r="UNW80" s="677"/>
      <c r="UNX80" s="677"/>
      <c r="UNY80" s="677"/>
      <c r="UNZ80" s="677"/>
      <c r="UOA80" s="677"/>
      <c r="UOB80" s="677"/>
      <c r="UOC80" s="677"/>
      <c r="UOD80" s="677"/>
      <c r="UOE80" s="677"/>
      <c r="UOF80" s="677"/>
      <c r="UOG80" s="677"/>
      <c r="UOH80" s="677"/>
      <c r="UOI80" s="677"/>
      <c r="UOJ80" s="677"/>
      <c r="UOK80" s="677"/>
      <c r="UOL80" s="677"/>
      <c r="UOM80" s="677"/>
      <c r="UON80" s="677"/>
      <c r="UOO80" s="677"/>
      <c r="UOP80" s="677"/>
      <c r="UOQ80" s="677"/>
      <c r="UOR80" s="677"/>
      <c r="UOS80" s="677"/>
      <c r="UOT80" s="677"/>
      <c r="UOU80" s="677"/>
      <c r="UOV80" s="677"/>
      <c r="UOW80" s="677"/>
      <c r="UOX80" s="677"/>
      <c r="UOY80" s="677"/>
      <c r="UOZ80" s="677"/>
      <c r="UPA80" s="677"/>
      <c r="UPB80" s="677"/>
      <c r="UPC80" s="677"/>
      <c r="UPD80" s="677"/>
      <c r="UPE80" s="677"/>
      <c r="UPF80" s="677"/>
      <c r="UPG80" s="677"/>
      <c r="UPH80" s="677"/>
      <c r="UPI80" s="677"/>
      <c r="UPJ80" s="677"/>
      <c r="UPK80" s="677"/>
      <c r="UPL80" s="677"/>
      <c r="UPM80" s="677"/>
      <c r="UPN80" s="677"/>
      <c r="UPO80" s="677"/>
      <c r="UPP80" s="677"/>
      <c r="UPQ80" s="677"/>
      <c r="UPR80" s="677"/>
      <c r="UPS80" s="677"/>
      <c r="UPT80" s="677"/>
      <c r="UPU80" s="677"/>
      <c r="UPV80" s="677"/>
      <c r="UPW80" s="677"/>
      <c r="UPX80" s="677"/>
      <c r="UPY80" s="677"/>
      <c r="UPZ80" s="677"/>
      <c r="UQA80" s="677"/>
      <c r="UQB80" s="677"/>
      <c r="UQC80" s="677"/>
      <c r="UQD80" s="677"/>
      <c r="UQE80" s="677"/>
      <c r="UQF80" s="677"/>
      <c r="UQG80" s="677"/>
      <c r="UQH80" s="677"/>
      <c r="UQI80" s="677"/>
      <c r="UQJ80" s="677"/>
      <c r="UQK80" s="677"/>
      <c r="UQL80" s="677"/>
      <c r="UQM80" s="677"/>
      <c r="UQN80" s="677"/>
      <c r="UQO80" s="677"/>
      <c r="UQP80" s="677"/>
      <c r="UQQ80" s="677"/>
      <c r="UQR80" s="677"/>
      <c r="UQS80" s="677"/>
      <c r="UQT80" s="677"/>
      <c r="UQU80" s="677"/>
      <c r="UQV80" s="677"/>
      <c r="UQW80" s="677"/>
      <c r="UQX80" s="677"/>
      <c r="UQY80" s="677"/>
      <c r="UQZ80" s="677"/>
      <c r="URA80" s="677"/>
      <c r="URB80" s="677"/>
      <c r="URC80" s="677"/>
      <c r="URD80" s="677"/>
      <c r="URE80" s="677"/>
      <c r="URF80" s="677"/>
      <c r="URG80" s="677"/>
      <c r="URH80" s="677"/>
      <c r="URI80" s="677"/>
      <c r="URJ80" s="677"/>
      <c r="URK80" s="677"/>
      <c r="URL80" s="677"/>
      <c r="URM80" s="677"/>
      <c r="URN80" s="677"/>
      <c r="URO80" s="677"/>
      <c r="URP80" s="677"/>
      <c r="URQ80" s="677"/>
      <c r="URR80" s="677"/>
      <c r="URS80" s="677"/>
      <c r="URT80" s="677"/>
      <c r="URU80" s="677"/>
      <c r="URV80" s="677"/>
      <c r="URW80" s="677"/>
      <c r="URX80" s="677"/>
      <c r="URY80" s="677"/>
      <c r="URZ80" s="677"/>
      <c r="USA80" s="677"/>
      <c r="USB80" s="677"/>
      <c r="USC80" s="677"/>
      <c r="USD80" s="677"/>
      <c r="USE80" s="677"/>
      <c r="USF80" s="677"/>
      <c r="USG80" s="677"/>
      <c r="USH80" s="677"/>
      <c r="USI80" s="677"/>
      <c r="USJ80" s="677"/>
      <c r="USK80" s="677"/>
      <c r="USL80" s="677"/>
      <c r="USM80" s="677"/>
      <c r="USN80" s="677"/>
      <c r="USO80" s="677"/>
      <c r="USP80" s="677"/>
      <c r="USQ80" s="677"/>
      <c r="USR80" s="677"/>
      <c r="USS80" s="677"/>
      <c r="UST80" s="677"/>
      <c r="USU80" s="677"/>
      <c r="USV80" s="677"/>
      <c r="USW80" s="677"/>
      <c r="USX80" s="677"/>
      <c r="USY80" s="677"/>
      <c r="USZ80" s="677"/>
      <c r="UTA80" s="677"/>
      <c r="UTB80" s="677"/>
      <c r="UTC80" s="677"/>
      <c r="UTD80" s="677"/>
      <c r="UTE80" s="677"/>
      <c r="UTF80" s="677"/>
      <c r="UTG80" s="677"/>
      <c r="UTH80" s="677"/>
      <c r="UTI80" s="677"/>
      <c r="UTJ80" s="677"/>
      <c r="UTK80" s="677"/>
      <c r="UTL80" s="677"/>
      <c r="UTM80" s="677"/>
      <c r="UTN80" s="677"/>
      <c r="UTO80" s="677"/>
      <c r="UTP80" s="677"/>
      <c r="UTQ80" s="677"/>
      <c r="UTR80" s="677"/>
      <c r="UTS80" s="677"/>
      <c r="UTT80" s="677"/>
      <c r="UTU80" s="677"/>
      <c r="UTV80" s="677"/>
      <c r="UTW80" s="677"/>
      <c r="UTX80" s="677"/>
      <c r="UTY80" s="677"/>
      <c r="UTZ80" s="677"/>
      <c r="UUA80" s="677"/>
      <c r="UUB80" s="677"/>
      <c r="UUC80" s="677"/>
      <c r="UUD80" s="677"/>
      <c r="UUE80" s="677"/>
      <c r="UUF80" s="677"/>
      <c r="UUG80" s="677"/>
      <c r="UUH80" s="677"/>
      <c r="UUI80" s="677"/>
      <c r="UUJ80" s="677"/>
      <c r="UUK80" s="677"/>
      <c r="UUL80" s="677"/>
      <c r="UUM80" s="677"/>
      <c r="UUN80" s="677"/>
      <c r="UUO80" s="677"/>
      <c r="UUP80" s="677"/>
      <c r="UUQ80" s="677"/>
      <c r="UUR80" s="677"/>
      <c r="UUS80" s="677"/>
      <c r="UUT80" s="677"/>
      <c r="UUU80" s="677"/>
      <c r="UUV80" s="677"/>
      <c r="UUW80" s="677"/>
      <c r="UUX80" s="677"/>
      <c r="UUY80" s="677"/>
      <c r="UUZ80" s="677"/>
      <c r="UVA80" s="677"/>
      <c r="UVB80" s="677"/>
      <c r="UVC80" s="677"/>
      <c r="UVD80" s="677"/>
      <c r="UVE80" s="677"/>
      <c r="UVF80" s="677"/>
      <c r="UVG80" s="677"/>
      <c r="UVH80" s="677"/>
      <c r="UVI80" s="677"/>
      <c r="UVJ80" s="677"/>
      <c r="UVK80" s="677"/>
      <c r="UVL80" s="677"/>
      <c r="UVM80" s="677"/>
      <c r="UVN80" s="677"/>
      <c r="UVO80" s="677"/>
      <c r="UVP80" s="677"/>
      <c r="UVQ80" s="677"/>
      <c r="UVR80" s="677"/>
      <c r="UVS80" s="677"/>
      <c r="UVT80" s="677"/>
      <c r="UVU80" s="677"/>
      <c r="UVV80" s="677"/>
      <c r="UVW80" s="677"/>
      <c r="UVX80" s="677"/>
      <c r="UVY80" s="677"/>
      <c r="UVZ80" s="677"/>
      <c r="UWA80" s="677"/>
      <c r="UWB80" s="677"/>
      <c r="UWC80" s="677"/>
      <c r="UWD80" s="677"/>
      <c r="UWE80" s="677"/>
      <c r="UWF80" s="677"/>
      <c r="UWG80" s="677"/>
      <c r="UWH80" s="677"/>
      <c r="UWI80" s="677"/>
      <c r="UWJ80" s="677"/>
      <c r="UWK80" s="677"/>
      <c r="UWL80" s="677"/>
      <c r="UWM80" s="677"/>
      <c r="UWN80" s="677"/>
      <c r="UWO80" s="677"/>
      <c r="UWP80" s="677"/>
      <c r="UWQ80" s="677"/>
      <c r="UWR80" s="677"/>
      <c r="UWS80" s="677"/>
      <c r="UWT80" s="677"/>
      <c r="UWU80" s="677"/>
      <c r="UWV80" s="677"/>
      <c r="UWW80" s="677"/>
      <c r="UWX80" s="677"/>
      <c r="UWY80" s="677"/>
      <c r="UWZ80" s="677"/>
      <c r="UXA80" s="677"/>
      <c r="UXB80" s="677"/>
      <c r="UXC80" s="677"/>
      <c r="UXD80" s="677"/>
      <c r="UXE80" s="677"/>
      <c r="UXF80" s="677"/>
      <c r="UXG80" s="677"/>
      <c r="UXH80" s="677"/>
      <c r="UXI80" s="677"/>
      <c r="UXJ80" s="677"/>
      <c r="UXK80" s="677"/>
      <c r="UXL80" s="677"/>
      <c r="UXM80" s="677"/>
      <c r="UXN80" s="677"/>
      <c r="UXO80" s="677"/>
      <c r="UXP80" s="677"/>
      <c r="UXQ80" s="677"/>
      <c r="UXR80" s="677"/>
      <c r="UXS80" s="677"/>
      <c r="UXT80" s="677"/>
      <c r="UXU80" s="677"/>
      <c r="UXV80" s="677"/>
      <c r="UXW80" s="677"/>
      <c r="UXX80" s="677"/>
      <c r="UXY80" s="677"/>
      <c r="UXZ80" s="677"/>
      <c r="UYA80" s="677"/>
      <c r="UYB80" s="677"/>
      <c r="UYC80" s="677"/>
      <c r="UYD80" s="677"/>
      <c r="UYE80" s="677"/>
      <c r="UYF80" s="677"/>
      <c r="UYG80" s="677"/>
      <c r="UYH80" s="677"/>
      <c r="UYI80" s="677"/>
      <c r="UYJ80" s="677"/>
      <c r="UYK80" s="677"/>
      <c r="UYL80" s="677"/>
      <c r="UYM80" s="677"/>
      <c r="UYN80" s="677"/>
      <c r="UYO80" s="677"/>
      <c r="UYP80" s="677"/>
      <c r="UYQ80" s="677"/>
      <c r="UYR80" s="677"/>
      <c r="UYS80" s="677"/>
      <c r="UYT80" s="677"/>
      <c r="UYU80" s="677"/>
      <c r="UYV80" s="677"/>
      <c r="UYW80" s="677"/>
      <c r="UYX80" s="677"/>
      <c r="UYY80" s="677"/>
      <c r="UYZ80" s="677"/>
      <c r="UZA80" s="677"/>
      <c r="UZB80" s="677"/>
      <c r="UZC80" s="677"/>
      <c r="UZD80" s="677"/>
      <c r="UZE80" s="677"/>
      <c r="UZF80" s="677"/>
      <c r="UZG80" s="677"/>
      <c r="UZH80" s="677"/>
      <c r="UZI80" s="677"/>
      <c r="UZJ80" s="677"/>
      <c r="UZK80" s="677"/>
      <c r="UZL80" s="677"/>
      <c r="UZM80" s="677"/>
      <c r="UZN80" s="677"/>
      <c r="UZO80" s="677"/>
      <c r="UZP80" s="677"/>
      <c r="UZQ80" s="677"/>
      <c r="UZR80" s="677"/>
      <c r="UZS80" s="677"/>
      <c r="UZT80" s="677"/>
      <c r="UZU80" s="677"/>
      <c r="UZV80" s="677"/>
      <c r="UZW80" s="677"/>
      <c r="UZX80" s="677"/>
      <c r="UZY80" s="677"/>
      <c r="UZZ80" s="677"/>
      <c r="VAA80" s="677"/>
      <c r="VAB80" s="677"/>
      <c r="VAC80" s="677"/>
      <c r="VAD80" s="677"/>
      <c r="VAE80" s="677"/>
      <c r="VAF80" s="677"/>
      <c r="VAG80" s="677"/>
      <c r="VAH80" s="677"/>
      <c r="VAI80" s="677"/>
      <c r="VAJ80" s="677"/>
      <c r="VAK80" s="677"/>
      <c r="VAL80" s="677"/>
      <c r="VAM80" s="677"/>
      <c r="VAN80" s="677"/>
      <c r="VAO80" s="677"/>
      <c r="VAP80" s="677"/>
      <c r="VAQ80" s="677"/>
      <c r="VAR80" s="677"/>
      <c r="VAS80" s="677"/>
      <c r="VAT80" s="677"/>
      <c r="VAU80" s="677"/>
      <c r="VAV80" s="677"/>
      <c r="VAW80" s="677"/>
      <c r="VAX80" s="677"/>
      <c r="VAY80" s="677"/>
      <c r="VAZ80" s="677"/>
      <c r="VBA80" s="677"/>
      <c r="VBB80" s="677"/>
      <c r="VBC80" s="677"/>
      <c r="VBD80" s="677"/>
      <c r="VBE80" s="677"/>
      <c r="VBF80" s="677"/>
      <c r="VBG80" s="677"/>
      <c r="VBH80" s="677"/>
      <c r="VBI80" s="677"/>
      <c r="VBJ80" s="677"/>
      <c r="VBK80" s="677"/>
      <c r="VBL80" s="677"/>
      <c r="VBM80" s="677"/>
      <c r="VBN80" s="677"/>
      <c r="VBO80" s="677"/>
      <c r="VBP80" s="677"/>
      <c r="VBQ80" s="677"/>
      <c r="VBR80" s="677"/>
      <c r="VBS80" s="677"/>
      <c r="VBT80" s="677"/>
      <c r="VBU80" s="677"/>
      <c r="VBV80" s="677"/>
      <c r="VBW80" s="677"/>
      <c r="VBX80" s="677"/>
      <c r="VBY80" s="677"/>
      <c r="VBZ80" s="677"/>
      <c r="VCA80" s="677"/>
      <c r="VCB80" s="677"/>
      <c r="VCC80" s="677"/>
      <c r="VCD80" s="677"/>
      <c r="VCE80" s="677"/>
      <c r="VCF80" s="677"/>
      <c r="VCG80" s="677"/>
      <c r="VCH80" s="677"/>
      <c r="VCI80" s="677"/>
      <c r="VCJ80" s="677"/>
      <c r="VCK80" s="677"/>
      <c r="VCL80" s="677"/>
      <c r="VCM80" s="677"/>
      <c r="VCN80" s="677"/>
      <c r="VCO80" s="677"/>
      <c r="VCP80" s="677"/>
      <c r="VCQ80" s="677"/>
      <c r="VCR80" s="677"/>
      <c r="VCS80" s="677"/>
      <c r="VCT80" s="677"/>
      <c r="VCU80" s="677"/>
      <c r="VCV80" s="677"/>
      <c r="VCW80" s="677"/>
      <c r="VCX80" s="677"/>
      <c r="VCY80" s="677"/>
      <c r="VCZ80" s="677"/>
      <c r="VDA80" s="677"/>
      <c r="VDB80" s="677"/>
      <c r="VDC80" s="677"/>
      <c r="VDD80" s="677"/>
      <c r="VDE80" s="677"/>
      <c r="VDF80" s="677"/>
      <c r="VDG80" s="677"/>
      <c r="VDH80" s="677"/>
      <c r="VDI80" s="677"/>
      <c r="VDJ80" s="677"/>
      <c r="VDK80" s="677"/>
      <c r="VDL80" s="677"/>
      <c r="VDM80" s="677"/>
      <c r="VDN80" s="677"/>
      <c r="VDO80" s="677"/>
      <c r="VDP80" s="677"/>
      <c r="VDQ80" s="677"/>
      <c r="VDR80" s="677"/>
      <c r="VDS80" s="677"/>
      <c r="VDT80" s="677"/>
      <c r="VDU80" s="677"/>
      <c r="VDV80" s="677"/>
      <c r="VDW80" s="677"/>
      <c r="VDX80" s="677"/>
      <c r="VDY80" s="677"/>
      <c r="VDZ80" s="677"/>
      <c r="VEA80" s="677"/>
      <c r="VEB80" s="677"/>
      <c r="VEC80" s="677"/>
      <c r="VED80" s="677"/>
      <c r="VEE80" s="677"/>
      <c r="VEF80" s="677"/>
      <c r="VEG80" s="677"/>
      <c r="VEH80" s="677"/>
      <c r="VEI80" s="677"/>
      <c r="VEJ80" s="677"/>
      <c r="VEK80" s="677"/>
      <c r="VEL80" s="677"/>
      <c r="VEM80" s="677"/>
      <c r="VEN80" s="677"/>
      <c r="VEO80" s="677"/>
      <c r="VEP80" s="677"/>
      <c r="VEQ80" s="677"/>
      <c r="VER80" s="677"/>
      <c r="VES80" s="677"/>
      <c r="VET80" s="677"/>
      <c r="VEU80" s="677"/>
      <c r="VEV80" s="677"/>
      <c r="VEW80" s="677"/>
      <c r="VEX80" s="677"/>
      <c r="VEY80" s="677"/>
      <c r="VEZ80" s="677"/>
      <c r="VFA80" s="677"/>
      <c r="VFB80" s="677"/>
      <c r="VFC80" s="677"/>
      <c r="VFD80" s="677"/>
      <c r="VFE80" s="677"/>
      <c r="VFF80" s="677"/>
      <c r="VFG80" s="677"/>
      <c r="VFH80" s="677"/>
      <c r="VFI80" s="677"/>
      <c r="VFJ80" s="677"/>
      <c r="VFK80" s="677"/>
      <c r="VFL80" s="677"/>
      <c r="VFM80" s="677"/>
      <c r="VFN80" s="677"/>
      <c r="VFO80" s="677"/>
      <c r="VFP80" s="677"/>
      <c r="VFQ80" s="677"/>
      <c r="VFR80" s="677"/>
      <c r="VFS80" s="677"/>
      <c r="VFT80" s="677"/>
      <c r="VFU80" s="677"/>
      <c r="VFV80" s="677"/>
      <c r="VFW80" s="677"/>
      <c r="VFX80" s="677"/>
      <c r="VFY80" s="677"/>
      <c r="VFZ80" s="677"/>
      <c r="VGA80" s="677"/>
      <c r="VGB80" s="677"/>
      <c r="VGC80" s="677"/>
      <c r="VGD80" s="677"/>
      <c r="VGE80" s="677"/>
      <c r="VGF80" s="677"/>
      <c r="VGG80" s="677"/>
      <c r="VGH80" s="677"/>
      <c r="VGI80" s="677"/>
      <c r="VGJ80" s="677"/>
      <c r="VGK80" s="677"/>
      <c r="VGL80" s="677"/>
      <c r="VGM80" s="677"/>
      <c r="VGN80" s="677"/>
      <c r="VGO80" s="677"/>
      <c r="VGP80" s="677"/>
      <c r="VGQ80" s="677"/>
      <c r="VGR80" s="677"/>
      <c r="VGS80" s="677"/>
      <c r="VGT80" s="677"/>
      <c r="VGU80" s="677"/>
      <c r="VGV80" s="677"/>
      <c r="VGW80" s="677"/>
      <c r="VGX80" s="677"/>
      <c r="VGY80" s="677"/>
      <c r="VGZ80" s="677"/>
      <c r="VHA80" s="677"/>
      <c r="VHB80" s="677"/>
      <c r="VHC80" s="677"/>
      <c r="VHD80" s="677"/>
      <c r="VHE80" s="677"/>
      <c r="VHF80" s="677"/>
      <c r="VHG80" s="677"/>
      <c r="VHH80" s="677"/>
      <c r="VHI80" s="677"/>
      <c r="VHJ80" s="677"/>
      <c r="VHK80" s="677"/>
      <c r="VHL80" s="677"/>
      <c r="VHM80" s="677"/>
      <c r="VHN80" s="677"/>
      <c r="VHO80" s="677"/>
      <c r="VHP80" s="677"/>
      <c r="VHQ80" s="677"/>
      <c r="VHR80" s="677"/>
      <c r="VHS80" s="677"/>
      <c r="VHT80" s="677"/>
      <c r="VHU80" s="677"/>
      <c r="VHV80" s="677"/>
      <c r="VHW80" s="677"/>
      <c r="VHX80" s="677"/>
      <c r="VHY80" s="677"/>
      <c r="VHZ80" s="677"/>
      <c r="VIA80" s="677"/>
      <c r="VIB80" s="677"/>
      <c r="VIC80" s="677"/>
      <c r="VID80" s="677"/>
      <c r="VIE80" s="677"/>
      <c r="VIF80" s="677"/>
      <c r="VIG80" s="677"/>
      <c r="VIH80" s="677"/>
      <c r="VII80" s="677"/>
      <c r="VIJ80" s="677"/>
      <c r="VIK80" s="677"/>
      <c r="VIL80" s="677"/>
      <c r="VIM80" s="677"/>
      <c r="VIN80" s="677"/>
      <c r="VIO80" s="677"/>
      <c r="VIP80" s="677"/>
      <c r="VIQ80" s="677"/>
      <c r="VIR80" s="677"/>
      <c r="VIS80" s="677"/>
      <c r="VIT80" s="677"/>
      <c r="VIU80" s="677"/>
      <c r="VIV80" s="677"/>
      <c r="VIW80" s="677"/>
      <c r="VIX80" s="677"/>
      <c r="VIY80" s="677"/>
      <c r="VIZ80" s="677"/>
      <c r="VJA80" s="677"/>
      <c r="VJB80" s="677"/>
      <c r="VJC80" s="677"/>
      <c r="VJD80" s="677"/>
      <c r="VJE80" s="677"/>
      <c r="VJF80" s="677"/>
      <c r="VJG80" s="677"/>
      <c r="VJH80" s="677"/>
      <c r="VJI80" s="677"/>
      <c r="VJJ80" s="677"/>
      <c r="VJK80" s="677"/>
      <c r="VJL80" s="677"/>
      <c r="VJM80" s="677"/>
      <c r="VJN80" s="677"/>
      <c r="VJO80" s="677"/>
      <c r="VJP80" s="677"/>
      <c r="VJQ80" s="677"/>
      <c r="VJR80" s="677"/>
      <c r="VJS80" s="677"/>
      <c r="VJT80" s="677"/>
      <c r="VJU80" s="677"/>
      <c r="VJV80" s="677"/>
      <c r="VJW80" s="677"/>
      <c r="VJX80" s="677"/>
      <c r="VJY80" s="677"/>
      <c r="VJZ80" s="677"/>
      <c r="VKA80" s="677"/>
      <c r="VKB80" s="677"/>
      <c r="VKC80" s="677"/>
      <c r="VKD80" s="677"/>
      <c r="VKE80" s="677"/>
      <c r="VKF80" s="677"/>
      <c r="VKG80" s="677"/>
      <c r="VKH80" s="677"/>
      <c r="VKI80" s="677"/>
      <c r="VKJ80" s="677"/>
      <c r="VKK80" s="677"/>
      <c r="VKL80" s="677"/>
      <c r="VKM80" s="677"/>
      <c r="VKN80" s="677"/>
      <c r="VKO80" s="677"/>
      <c r="VKP80" s="677"/>
      <c r="VKQ80" s="677"/>
      <c r="VKR80" s="677"/>
      <c r="VKS80" s="677"/>
      <c r="VKT80" s="677"/>
      <c r="VKU80" s="677"/>
      <c r="VKV80" s="677"/>
      <c r="VKW80" s="677"/>
      <c r="VKX80" s="677"/>
      <c r="VKY80" s="677"/>
      <c r="VKZ80" s="677"/>
      <c r="VLA80" s="677"/>
      <c r="VLB80" s="677"/>
      <c r="VLC80" s="677"/>
      <c r="VLD80" s="677"/>
      <c r="VLE80" s="677"/>
      <c r="VLF80" s="677"/>
      <c r="VLG80" s="677"/>
      <c r="VLH80" s="677"/>
      <c r="VLI80" s="677"/>
      <c r="VLJ80" s="677"/>
      <c r="VLK80" s="677"/>
      <c r="VLL80" s="677"/>
      <c r="VLM80" s="677"/>
      <c r="VLN80" s="677"/>
      <c r="VLO80" s="677"/>
      <c r="VLP80" s="677"/>
      <c r="VLQ80" s="677"/>
      <c r="VLR80" s="677"/>
      <c r="VLS80" s="677"/>
      <c r="VLT80" s="677"/>
      <c r="VLU80" s="677"/>
      <c r="VLV80" s="677"/>
      <c r="VLW80" s="677"/>
      <c r="VLX80" s="677"/>
      <c r="VLY80" s="677"/>
      <c r="VLZ80" s="677"/>
      <c r="VMA80" s="677"/>
      <c r="VMB80" s="677"/>
      <c r="VMC80" s="677"/>
      <c r="VMD80" s="677"/>
      <c r="VME80" s="677"/>
      <c r="VMF80" s="677"/>
      <c r="VMG80" s="677"/>
      <c r="VMH80" s="677"/>
      <c r="VMI80" s="677"/>
      <c r="VMJ80" s="677"/>
      <c r="VMK80" s="677"/>
      <c r="VML80" s="677"/>
      <c r="VMM80" s="677"/>
      <c r="VMN80" s="677"/>
      <c r="VMO80" s="677"/>
      <c r="VMP80" s="677"/>
      <c r="VMQ80" s="677"/>
      <c r="VMR80" s="677"/>
      <c r="VMS80" s="677"/>
      <c r="VMT80" s="677"/>
      <c r="VMU80" s="677"/>
      <c r="VMV80" s="677"/>
      <c r="VMW80" s="677"/>
      <c r="VMX80" s="677"/>
      <c r="VMY80" s="677"/>
      <c r="VMZ80" s="677"/>
      <c r="VNA80" s="677"/>
      <c r="VNB80" s="677"/>
      <c r="VNC80" s="677"/>
      <c r="VND80" s="677"/>
      <c r="VNE80" s="677"/>
      <c r="VNF80" s="677"/>
      <c r="VNG80" s="677"/>
      <c r="VNH80" s="677"/>
      <c r="VNI80" s="677"/>
      <c r="VNJ80" s="677"/>
      <c r="VNK80" s="677"/>
      <c r="VNL80" s="677"/>
      <c r="VNM80" s="677"/>
      <c r="VNN80" s="677"/>
      <c r="VNO80" s="677"/>
      <c r="VNP80" s="677"/>
      <c r="VNQ80" s="677"/>
      <c r="VNR80" s="677"/>
      <c r="VNS80" s="677"/>
      <c r="VNT80" s="677"/>
      <c r="VNU80" s="677"/>
      <c r="VNV80" s="677"/>
      <c r="VNW80" s="677"/>
      <c r="VNX80" s="677"/>
      <c r="VNY80" s="677"/>
      <c r="VNZ80" s="677"/>
      <c r="VOA80" s="677"/>
      <c r="VOB80" s="677"/>
      <c r="VOC80" s="677"/>
      <c r="VOD80" s="677"/>
      <c r="VOE80" s="677"/>
      <c r="VOF80" s="677"/>
      <c r="VOG80" s="677"/>
      <c r="VOH80" s="677"/>
      <c r="VOI80" s="677"/>
      <c r="VOJ80" s="677"/>
      <c r="VOK80" s="677"/>
      <c r="VOL80" s="677"/>
      <c r="VOM80" s="677"/>
      <c r="VON80" s="677"/>
      <c r="VOO80" s="677"/>
      <c r="VOP80" s="677"/>
      <c r="VOQ80" s="677"/>
      <c r="VOR80" s="677"/>
      <c r="VOS80" s="677"/>
      <c r="VOT80" s="677"/>
      <c r="VOU80" s="677"/>
      <c r="VOV80" s="677"/>
      <c r="VOW80" s="677"/>
      <c r="VOX80" s="677"/>
      <c r="VOY80" s="677"/>
      <c r="VOZ80" s="677"/>
      <c r="VPA80" s="677"/>
      <c r="VPB80" s="677"/>
      <c r="VPC80" s="677"/>
      <c r="VPD80" s="677"/>
      <c r="VPE80" s="677"/>
      <c r="VPF80" s="677"/>
      <c r="VPG80" s="677"/>
      <c r="VPH80" s="677"/>
      <c r="VPI80" s="677"/>
      <c r="VPJ80" s="677"/>
      <c r="VPK80" s="677"/>
      <c r="VPL80" s="677"/>
      <c r="VPM80" s="677"/>
      <c r="VPN80" s="677"/>
      <c r="VPO80" s="677"/>
      <c r="VPP80" s="677"/>
      <c r="VPQ80" s="677"/>
      <c r="VPR80" s="677"/>
      <c r="VPS80" s="677"/>
      <c r="VPT80" s="677"/>
      <c r="VPU80" s="677"/>
      <c r="VPV80" s="677"/>
      <c r="VPW80" s="677"/>
      <c r="VPX80" s="677"/>
      <c r="VPY80" s="677"/>
      <c r="VPZ80" s="677"/>
      <c r="VQA80" s="677"/>
      <c r="VQB80" s="677"/>
      <c r="VQC80" s="677"/>
      <c r="VQD80" s="677"/>
      <c r="VQE80" s="677"/>
      <c r="VQF80" s="677"/>
      <c r="VQG80" s="677"/>
      <c r="VQH80" s="677"/>
      <c r="VQI80" s="677"/>
      <c r="VQJ80" s="677"/>
      <c r="VQK80" s="677"/>
      <c r="VQL80" s="677"/>
      <c r="VQM80" s="677"/>
      <c r="VQN80" s="677"/>
      <c r="VQO80" s="677"/>
      <c r="VQP80" s="677"/>
      <c r="VQQ80" s="677"/>
      <c r="VQR80" s="677"/>
      <c r="VQS80" s="677"/>
      <c r="VQT80" s="677"/>
      <c r="VQU80" s="677"/>
      <c r="VQV80" s="677"/>
      <c r="VQW80" s="677"/>
      <c r="VQX80" s="677"/>
      <c r="VQY80" s="677"/>
      <c r="VQZ80" s="677"/>
      <c r="VRA80" s="677"/>
      <c r="VRB80" s="677"/>
      <c r="VRC80" s="677"/>
      <c r="VRD80" s="677"/>
      <c r="VRE80" s="677"/>
      <c r="VRF80" s="677"/>
      <c r="VRG80" s="677"/>
      <c r="VRH80" s="677"/>
      <c r="VRI80" s="677"/>
      <c r="VRJ80" s="677"/>
      <c r="VRK80" s="677"/>
      <c r="VRL80" s="677"/>
      <c r="VRM80" s="677"/>
      <c r="VRN80" s="677"/>
      <c r="VRO80" s="677"/>
      <c r="VRP80" s="677"/>
      <c r="VRQ80" s="677"/>
      <c r="VRR80" s="677"/>
      <c r="VRS80" s="677"/>
      <c r="VRT80" s="677"/>
      <c r="VRU80" s="677"/>
      <c r="VRV80" s="677"/>
      <c r="VRW80" s="677"/>
      <c r="VRX80" s="677"/>
      <c r="VRY80" s="677"/>
      <c r="VRZ80" s="677"/>
      <c r="VSA80" s="677"/>
      <c r="VSB80" s="677"/>
      <c r="VSC80" s="677"/>
      <c r="VSD80" s="677"/>
      <c r="VSE80" s="677"/>
      <c r="VSF80" s="677"/>
      <c r="VSG80" s="677"/>
      <c r="VSH80" s="677"/>
      <c r="VSI80" s="677"/>
      <c r="VSJ80" s="677"/>
      <c r="VSK80" s="677"/>
      <c r="VSL80" s="677"/>
      <c r="VSM80" s="677"/>
      <c r="VSN80" s="677"/>
      <c r="VSO80" s="677"/>
      <c r="VSP80" s="677"/>
      <c r="VSQ80" s="677"/>
      <c r="VSR80" s="677"/>
      <c r="VSS80" s="677"/>
      <c r="VST80" s="677"/>
      <c r="VSU80" s="677"/>
      <c r="VSV80" s="677"/>
      <c r="VSW80" s="677"/>
      <c r="VSX80" s="677"/>
      <c r="VSY80" s="677"/>
      <c r="VSZ80" s="677"/>
      <c r="VTA80" s="677"/>
      <c r="VTB80" s="677"/>
      <c r="VTC80" s="677"/>
      <c r="VTD80" s="677"/>
      <c r="VTE80" s="677"/>
      <c r="VTF80" s="677"/>
      <c r="VTG80" s="677"/>
      <c r="VTH80" s="677"/>
      <c r="VTI80" s="677"/>
      <c r="VTJ80" s="677"/>
      <c r="VTK80" s="677"/>
      <c r="VTL80" s="677"/>
      <c r="VTM80" s="677"/>
      <c r="VTN80" s="677"/>
      <c r="VTO80" s="677"/>
      <c r="VTP80" s="677"/>
      <c r="VTQ80" s="677"/>
      <c r="VTR80" s="677"/>
      <c r="VTS80" s="677"/>
      <c r="VTT80" s="677"/>
      <c r="VTU80" s="677"/>
      <c r="VTV80" s="677"/>
      <c r="VTW80" s="677"/>
      <c r="VTX80" s="677"/>
      <c r="VTY80" s="677"/>
      <c r="VTZ80" s="677"/>
      <c r="VUA80" s="677"/>
      <c r="VUB80" s="677"/>
      <c r="VUC80" s="677"/>
      <c r="VUD80" s="677"/>
      <c r="VUE80" s="677"/>
      <c r="VUF80" s="677"/>
      <c r="VUG80" s="677"/>
      <c r="VUH80" s="677"/>
      <c r="VUI80" s="677"/>
      <c r="VUJ80" s="677"/>
      <c r="VUK80" s="677"/>
      <c r="VUL80" s="677"/>
      <c r="VUM80" s="677"/>
      <c r="VUN80" s="677"/>
      <c r="VUO80" s="677"/>
      <c r="VUP80" s="677"/>
      <c r="VUQ80" s="677"/>
      <c r="VUR80" s="677"/>
      <c r="VUS80" s="677"/>
      <c r="VUT80" s="677"/>
      <c r="VUU80" s="677"/>
      <c r="VUV80" s="677"/>
      <c r="VUW80" s="677"/>
      <c r="VUX80" s="677"/>
      <c r="VUY80" s="677"/>
      <c r="VUZ80" s="677"/>
      <c r="VVA80" s="677"/>
      <c r="VVB80" s="677"/>
      <c r="VVC80" s="677"/>
      <c r="VVD80" s="677"/>
      <c r="VVE80" s="677"/>
      <c r="VVF80" s="677"/>
      <c r="VVG80" s="677"/>
      <c r="VVH80" s="677"/>
      <c r="VVI80" s="677"/>
      <c r="VVJ80" s="677"/>
      <c r="VVK80" s="677"/>
      <c r="VVL80" s="677"/>
      <c r="VVM80" s="677"/>
      <c r="VVN80" s="677"/>
      <c r="VVO80" s="677"/>
      <c r="VVP80" s="677"/>
      <c r="VVQ80" s="677"/>
      <c r="VVR80" s="677"/>
      <c r="VVS80" s="677"/>
      <c r="VVT80" s="677"/>
      <c r="VVU80" s="677"/>
      <c r="VVV80" s="677"/>
      <c r="VVW80" s="677"/>
      <c r="VVX80" s="677"/>
      <c r="VVY80" s="677"/>
      <c r="VVZ80" s="677"/>
      <c r="VWA80" s="677"/>
      <c r="VWB80" s="677"/>
      <c r="VWC80" s="677"/>
      <c r="VWD80" s="677"/>
      <c r="VWE80" s="677"/>
      <c r="VWF80" s="677"/>
      <c r="VWG80" s="677"/>
      <c r="VWH80" s="677"/>
      <c r="VWI80" s="677"/>
      <c r="VWJ80" s="677"/>
      <c r="VWK80" s="677"/>
      <c r="VWL80" s="677"/>
      <c r="VWM80" s="677"/>
      <c r="VWN80" s="677"/>
      <c r="VWO80" s="677"/>
      <c r="VWP80" s="677"/>
      <c r="VWQ80" s="677"/>
      <c r="VWR80" s="677"/>
      <c r="VWS80" s="677"/>
      <c r="VWT80" s="677"/>
      <c r="VWU80" s="677"/>
      <c r="VWV80" s="677"/>
      <c r="VWW80" s="677"/>
      <c r="VWX80" s="677"/>
      <c r="VWY80" s="677"/>
      <c r="VWZ80" s="677"/>
      <c r="VXA80" s="677"/>
      <c r="VXB80" s="677"/>
      <c r="VXC80" s="677"/>
      <c r="VXD80" s="677"/>
      <c r="VXE80" s="677"/>
      <c r="VXF80" s="677"/>
      <c r="VXG80" s="677"/>
      <c r="VXH80" s="677"/>
      <c r="VXI80" s="677"/>
      <c r="VXJ80" s="677"/>
      <c r="VXK80" s="677"/>
      <c r="VXL80" s="677"/>
      <c r="VXM80" s="677"/>
      <c r="VXN80" s="677"/>
      <c r="VXO80" s="677"/>
      <c r="VXP80" s="677"/>
      <c r="VXQ80" s="677"/>
      <c r="VXR80" s="677"/>
      <c r="VXS80" s="677"/>
      <c r="VXT80" s="677"/>
      <c r="VXU80" s="677"/>
      <c r="VXV80" s="677"/>
      <c r="VXW80" s="677"/>
      <c r="VXX80" s="677"/>
      <c r="VXY80" s="677"/>
      <c r="VXZ80" s="677"/>
      <c r="VYA80" s="677"/>
      <c r="VYB80" s="677"/>
      <c r="VYC80" s="677"/>
      <c r="VYD80" s="677"/>
      <c r="VYE80" s="677"/>
      <c r="VYF80" s="677"/>
      <c r="VYG80" s="677"/>
      <c r="VYH80" s="677"/>
      <c r="VYI80" s="677"/>
      <c r="VYJ80" s="677"/>
      <c r="VYK80" s="677"/>
      <c r="VYL80" s="677"/>
      <c r="VYM80" s="677"/>
      <c r="VYN80" s="677"/>
      <c r="VYO80" s="677"/>
      <c r="VYP80" s="677"/>
      <c r="VYQ80" s="677"/>
      <c r="VYR80" s="677"/>
      <c r="VYS80" s="677"/>
      <c r="VYT80" s="677"/>
      <c r="VYU80" s="677"/>
      <c r="VYV80" s="677"/>
      <c r="VYW80" s="677"/>
      <c r="VYX80" s="677"/>
      <c r="VYY80" s="677"/>
      <c r="VYZ80" s="677"/>
      <c r="VZA80" s="677"/>
      <c r="VZB80" s="677"/>
      <c r="VZC80" s="677"/>
      <c r="VZD80" s="677"/>
      <c r="VZE80" s="677"/>
      <c r="VZF80" s="677"/>
      <c r="VZG80" s="677"/>
      <c r="VZH80" s="677"/>
      <c r="VZI80" s="677"/>
      <c r="VZJ80" s="677"/>
      <c r="VZK80" s="677"/>
      <c r="VZL80" s="677"/>
      <c r="VZM80" s="677"/>
      <c r="VZN80" s="677"/>
      <c r="VZO80" s="677"/>
      <c r="VZP80" s="677"/>
      <c r="VZQ80" s="677"/>
      <c r="VZR80" s="677"/>
      <c r="VZS80" s="677"/>
      <c r="VZT80" s="677"/>
      <c r="VZU80" s="677"/>
      <c r="VZV80" s="677"/>
      <c r="VZW80" s="677"/>
      <c r="VZX80" s="677"/>
      <c r="VZY80" s="677"/>
      <c r="VZZ80" s="677"/>
      <c r="WAA80" s="677"/>
      <c r="WAB80" s="677"/>
      <c r="WAC80" s="677"/>
      <c r="WAD80" s="677"/>
      <c r="WAE80" s="677"/>
      <c r="WAF80" s="677"/>
      <c r="WAG80" s="677"/>
      <c r="WAH80" s="677"/>
      <c r="WAI80" s="677"/>
      <c r="WAJ80" s="677"/>
      <c r="WAK80" s="677"/>
      <c r="WAL80" s="677"/>
      <c r="WAM80" s="677"/>
      <c r="WAN80" s="677"/>
      <c r="WAO80" s="677"/>
      <c r="WAP80" s="677"/>
      <c r="WAQ80" s="677"/>
      <c r="WAR80" s="677"/>
      <c r="WAS80" s="677"/>
      <c r="WAT80" s="677"/>
      <c r="WAU80" s="677"/>
      <c r="WAV80" s="677"/>
      <c r="WAW80" s="677"/>
      <c r="WAX80" s="677"/>
      <c r="WAY80" s="677"/>
      <c r="WAZ80" s="677"/>
      <c r="WBA80" s="677"/>
      <c r="WBB80" s="677"/>
      <c r="WBC80" s="677"/>
      <c r="WBD80" s="677"/>
      <c r="WBE80" s="677"/>
      <c r="WBF80" s="677"/>
      <c r="WBG80" s="677"/>
      <c r="WBH80" s="677"/>
      <c r="WBI80" s="677"/>
      <c r="WBJ80" s="677"/>
      <c r="WBK80" s="677"/>
      <c r="WBL80" s="677"/>
      <c r="WBM80" s="677"/>
      <c r="WBN80" s="677"/>
      <c r="WBO80" s="677"/>
      <c r="WBP80" s="677"/>
      <c r="WBQ80" s="677"/>
      <c r="WBR80" s="677"/>
      <c r="WBS80" s="677"/>
      <c r="WBT80" s="677"/>
      <c r="WBU80" s="677"/>
      <c r="WBV80" s="677"/>
      <c r="WBW80" s="677"/>
      <c r="WBX80" s="677"/>
      <c r="WBY80" s="677"/>
      <c r="WBZ80" s="677"/>
      <c r="WCA80" s="677"/>
      <c r="WCB80" s="677"/>
      <c r="WCC80" s="677"/>
      <c r="WCD80" s="677"/>
      <c r="WCE80" s="677"/>
      <c r="WCF80" s="677"/>
      <c r="WCG80" s="677"/>
      <c r="WCH80" s="677"/>
      <c r="WCI80" s="677"/>
      <c r="WCJ80" s="677"/>
      <c r="WCK80" s="677"/>
      <c r="WCL80" s="677"/>
      <c r="WCM80" s="677"/>
      <c r="WCN80" s="677"/>
      <c r="WCO80" s="677"/>
      <c r="WCP80" s="677"/>
      <c r="WCQ80" s="677"/>
      <c r="WCR80" s="677"/>
      <c r="WCS80" s="677"/>
      <c r="WCT80" s="677"/>
      <c r="WCU80" s="677"/>
      <c r="WCV80" s="677"/>
      <c r="WCW80" s="677"/>
      <c r="WCX80" s="677"/>
      <c r="WCY80" s="677"/>
      <c r="WCZ80" s="677"/>
      <c r="WDA80" s="677"/>
      <c r="WDB80" s="677"/>
      <c r="WDC80" s="677"/>
      <c r="WDD80" s="677"/>
      <c r="WDE80" s="677"/>
      <c r="WDF80" s="677"/>
      <c r="WDG80" s="677"/>
      <c r="WDH80" s="677"/>
      <c r="WDI80" s="677"/>
      <c r="WDJ80" s="677"/>
      <c r="WDK80" s="677"/>
      <c r="WDL80" s="677"/>
      <c r="WDM80" s="677"/>
      <c r="WDN80" s="677"/>
      <c r="WDO80" s="677"/>
      <c r="WDP80" s="677"/>
      <c r="WDQ80" s="677"/>
      <c r="WDR80" s="677"/>
      <c r="WDS80" s="677"/>
      <c r="WDT80" s="677"/>
      <c r="WDU80" s="677"/>
      <c r="WDV80" s="677"/>
      <c r="WDW80" s="677"/>
      <c r="WDX80" s="677"/>
      <c r="WDY80" s="677"/>
      <c r="WDZ80" s="677"/>
      <c r="WEA80" s="677"/>
      <c r="WEB80" s="677"/>
      <c r="WEC80" s="677"/>
      <c r="WED80" s="677"/>
      <c r="WEE80" s="677"/>
      <c r="WEF80" s="677"/>
      <c r="WEG80" s="677"/>
      <c r="WEH80" s="677"/>
      <c r="WEI80" s="677"/>
      <c r="WEJ80" s="677"/>
      <c r="WEK80" s="677"/>
      <c r="WEL80" s="677"/>
      <c r="WEM80" s="677"/>
      <c r="WEN80" s="677"/>
      <c r="WEO80" s="677"/>
      <c r="WEP80" s="677"/>
      <c r="WEQ80" s="677"/>
      <c r="WER80" s="677"/>
      <c r="WES80" s="677"/>
      <c r="WET80" s="677"/>
      <c r="WEU80" s="677"/>
      <c r="WEV80" s="677"/>
      <c r="WEW80" s="677"/>
      <c r="WEX80" s="677"/>
      <c r="WEY80" s="677"/>
      <c r="WEZ80" s="677"/>
      <c r="WFA80" s="677"/>
      <c r="WFB80" s="677"/>
      <c r="WFC80" s="677"/>
      <c r="WFD80" s="677"/>
      <c r="WFE80" s="677"/>
      <c r="WFF80" s="677"/>
      <c r="WFG80" s="677"/>
      <c r="WFH80" s="677"/>
      <c r="WFI80" s="677"/>
      <c r="WFJ80" s="677"/>
      <c r="WFK80" s="677"/>
      <c r="WFL80" s="677"/>
      <c r="WFM80" s="677"/>
      <c r="WFN80" s="677"/>
      <c r="WFO80" s="677"/>
      <c r="WFP80" s="677"/>
      <c r="WFQ80" s="677"/>
      <c r="WFR80" s="677"/>
      <c r="WFS80" s="677"/>
      <c r="WFT80" s="677"/>
      <c r="WFU80" s="677"/>
      <c r="WFV80" s="677"/>
      <c r="WFW80" s="677"/>
      <c r="WFX80" s="677"/>
      <c r="WFY80" s="677"/>
      <c r="WFZ80" s="677"/>
      <c r="WGA80" s="677"/>
      <c r="WGB80" s="677"/>
      <c r="WGC80" s="677"/>
      <c r="WGD80" s="677"/>
      <c r="WGE80" s="677"/>
      <c r="WGF80" s="677"/>
      <c r="WGG80" s="677"/>
      <c r="WGH80" s="677"/>
      <c r="WGI80" s="677"/>
      <c r="WGJ80" s="677"/>
      <c r="WGK80" s="677"/>
      <c r="WGL80" s="677"/>
      <c r="WGM80" s="677"/>
      <c r="WGN80" s="677"/>
      <c r="WGO80" s="677"/>
      <c r="WGP80" s="677"/>
      <c r="WGQ80" s="677"/>
      <c r="WGR80" s="677"/>
      <c r="WGS80" s="677"/>
      <c r="WGT80" s="677"/>
      <c r="WGU80" s="677"/>
      <c r="WGV80" s="677"/>
      <c r="WGW80" s="677"/>
      <c r="WGX80" s="677"/>
      <c r="WGY80" s="677"/>
      <c r="WGZ80" s="677"/>
      <c r="WHA80" s="677"/>
      <c r="WHB80" s="677"/>
      <c r="WHC80" s="677"/>
      <c r="WHD80" s="677"/>
      <c r="WHE80" s="677"/>
      <c r="WHF80" s="677"/>
      <c r="WHG80" s="677"/>
      <c r="WHH80" s="677"/>
      <c r="WHI80" s="677"/>
      <c r="WHJ80" s="677"/>
      <c r="WHK80" s="677"/>
      <c r="WHL80" s="677"/>
      <c r="WHM80" s="677"/>
      <c r="WHN80" s="677"/>
      <c r="WHO80" s="677"/>
      <c r="WHP80" s="677"/>
      <c r="WHQ80" s="677"/>
      <c r="WHR80" s="677"/>
      <c r="WHS80" s="677"/>
      <c r="WHT80" s="677"/>
      <c r="WHU80" s="677"/>
      <c r="WHV80" s="677"/>
      <c r="WHW80" s="677"/>
      <c r="WHX80" s="677"/>
      <c r="WHY80" s="677"/>
      <c r="WHZ80" s="677"/>
      <c r="WIA80" s="677"/>
      <c r="WIB80" s="677"/>
      <c r="WIC80" s="677"/>
      <c r="WID80" s="677"/>
      <c r="WIE80" s="677"/>
      <c r="WIF80" s="677"/>
      <c r="WIG80" s="677"/>
      <c r="WIH80" s="677"/>
      <c r="WII80" s="677"/>
      <c r="WIJ80" s="677"/>
      <c r="WIK80" s="677"/>
      <c r="WIL80" s="677"/>
      <c r="WIM80" s="677"/>
      <c r="WIN80" s="677"/>
      <c r="WIO80" s="677"/>
      <c r="WIP80" s="677"/>
      <c r="WIQ80" s="677"/>
      <c r="WIR80" s="677"/>
      <c r="WIS80" s="677"/>
      <c r="WIT80" s="677"/>
      <c r="WIU80" s="677"/>
      <c r="WIV80" s="677"/>
      <c r="WIW80" s="677"/>
      <c r="WIX80" s="677"/>
      <c r="WIY80" s="677"/>
      <c r="WIZ80" s="677"/>
      <c r="WJA80" s="677"/>
      <c r="WJB80" s="677"/>
      <c r="WJC80" s="677"/>
      <c r="WJD80" s="677"/>
      <c r="WJE80" s="677"/>
      <c r="WJF80" s="677"/>
      <c r="WJG80" s="677"/>
      <c r="WJH80" s="677"/>
      <c r="WJI80" s="677"/>
      <c r="WJJ80" s="677"/>
      <c r="WJK80" s="677"/>
      <c r="WJL80" s="677"/>
      <c r="WJM80" s="677"/>
      <c r="WJN80" s="677"/>
      <c r="WJO80" s="677"/>
      <c r="WJP80" s="677"/>
      <c r="WJQ80" s="677"/>
      <c r="WJR80" s="677"/>
      <c r="WJS80" s="677"/>
      <c r="WJT80" s="677"/>
      <c r="WJU80" s="677"/>
      <c r="WJV80" s="677"/>
      <c r="WJW80" s="677"/>
      <c r="WJX80" s="677"/>
      <c r="WJY80" s="677"/>
      <c r="WJZ80" s="677"/>
      <c r="WKA80" s="677"/>
      <c r="WKB80" s="677"/>
      <c r="WKC80" s="677"/>
      <c r="WKD80" s="677"/>
      <c r="WKE80" s="677"/>
      <c r="WKF80" s="677"/>
      <c r="WKG80" s="677"/>
      <c r="WKH80" s="677"/>
      <c r="WKI80" s="677"/>
      <c r="WKJ80" s="677"/>
      <c r="WKK80" s="677"/>
      <c r="WKL80" s="677"/>
      <c r="WKM80" s="677"/>
      <c r="WKN80" s="677"/>
      <c r="WKO80" s="677"/>
      <c r="WKP80" s="677"/>
      <c r="WKQ80" s="677"/>
      <c r="WKR80" s="677"/>
      <c r="WKS80" s="677"/>
      <c r="WKT80" s="677"/>
      <c r="WKU80" s="677"/>
      <c r="WKV80" s="677"/>
      <c r="WKW80" s="677"/>
      <c r="WKX80" s="677"/>
      <c r="WKY80" s="677"/>
      <c r="WKZ80" s="677"/>
      <c r="WLA80" s="677"/>
      <c r="WLB80" s="677"/>
      <c r="WLC80" s="677"/>
      <c r="WLD80" s="677"/>
      <c r="WLE80" s="677"/>
      <c r="WLF80" s="677"/>
      <c r="WLG80" s="677"/>
      <c r="WLH80" s="677"/>
      <c r="WLI80" s="677"/>
      <c r="WLJ80" s="677"/>
      <c r="WLK80" s="677"/>
      <c r="WLL80" s="677"/>
      <c r="WLM80" s="677"/>
      <c r="WLN80" s="677"/>
      <c r="WLO80" s="677"/>
      <c r="WLP80" s="677"/>
      <c r="WLQ80" s="677"/>
      <c r="WLR80" s="677"/>
      <c r="WLS80" s="677"/>
      <c r="WLT80" s="677"/>
      <c r="WLU80" s="677"/>
      <c r="WLV80" s="677"/>
      <c r="WLW80" s="677"/>
      <c r="WLX80" s="677"/>
      <c r="WLY80" s="677"/>
      <c r="WLZ80" s="677"/>
      <c r="WMA80" s="677"/>
      <c r="WMB80" s="677"/>
      <c r="WMC80" s="677"/>
      <c r="WMD80" s="677"/>
      <c r="WME80" s="677"/>
      <c r="WMF80" s="677"/>
      <c r="WMG80" s="677"/>
      <c r="WMH80" s="677"/>
      <c r="WMI80" s="677"/>
      <c r="WMJ80" s="677"/>
      <c r="WMK80" s="677"/>
      <c r="WML80" s="677"/>
      <c r="WMM80" s="677"/>
      <c r="WMN80" s="677"/>
      <c r="WMO80" s="677"/>
      <c r="WMP80" s="677"/>
      <c r="WMQ80" s="677"/>
      <c r="WMR80" s="677"/>
      <c r="WMS80" s="677"/>
      <c r="WMT80" s="677"/>
      <c r="WMU80" s="677"/>
      <c r="WMV80" s="677"/>
      <c r="WMW80" s="677"/>
      <c r="WMX80" s="677"/>
      <c r="WMY80" s="677"/>
      <c r="WMZ80" s="677"/>
      <c r="WNA80" s="677"/>
      <c r="WNB80" s="677"/>
      <c r="WNC80" s="677"/>
      <c r="WND80" s="677"/>
      <c r="WNE80" s="677"/>
      <c r="WNF80" s="677"/>
      <c r="WNG80" s="677"/>
      <c r="WNH80" s="677"/>
      <c r="WNI80" s="677"/>
      <c r="WNJ80" s="677"/>
      <c r="WNK80" s="677"/>
      <c r="WNL80" s="677"/>
      <c r="WNM80" s="677"/>
      <c r="WNN80" s="677"/>
      <c r="WNO80" s="677"/>
      <c r="WNP80" s="677"/>
      <c r="WNQ80" s="677"/>
      <c r="WNR80" s="677"/>
      <c r="WNS80" s="677"/>
      <c r="WNT80" s="677"/>
      <c r="WNU80" s="677"/>
      <c r="WNV80" s="677"/>
      <c r="WNW80" s="677"/>
      <c r="WNX80" s="677"/>
      <c r="WNY80" s="677"/>
      <c r="WNZ80" s="677"/>
      <c r="WOA80" s="677"/>
      <c r="WOB80" s="677"/>
      <c r="WOC80" s="677"/>
      <c r="WOD80" s="677"/>
      <c r="WOE80" s="677"/>
      <c r="WOF80" s="677"/>
      <c r="WOG80" s="677"/>
      <c r="WOH80" s="677"/>
      <c r="WOI80" s="677"/>
      <c r="WOJ80" s="677"/>
      <c r="WOK80" s="677"/>
      <c r="WOL80" s="677"/>
      <c r="WOM80" s="677"/>
      <c r="WON80" s="677"/>
      <c r="WOO80" s="677"/>
      <c r="WOP80" s="677"/>
      <c r="WOQ80" s="677"/>
      <c r="WOR80" s="677"/>
      <c r="WOS80" s="677"/>
      <c r="WOT80" s="677"/>
      <c r="WOU80" s="677"/>
      <c r="WOV80" s="677"/>
      <c r="WOW80" s="677"/>
      <c r="WOX80" s="677"/>
      <c r="WOY80" s="677"/>
      <c r="WOZ80" s="677"/>
      <c r="WPA80" s="677"/>
      <c r="WPB80" s="677"/>
      <c r="WPC80" s="677"/>
      <c r="WPD80" s="677"/>
      <c r="WPE80" s="677"/>
      <c r="WPF80" s="677"/>
      <c r="WPG80" s="677"/>
      <c r="WPH80" s="677"/>
      <c r="WPI80" s="677"/>
      <c r="WPJ80" s="677"/>
      <c r="WPK80" s="677"/>
      <c r="WPL80" s="677"/>
      <c r="WPM80" s="677"/>
      <c r="WPN80" s="677"/>
      <c r="WPO80" s="677"/>
      <c r="WPP80" s="677"/>
      <c r="WPQ80" s="677"/>
      <c r="WPR80" s="677"/>
      <c r="WPS80" s="677"/>
      <c r="WPT80" s="677"/>
      <c r="WPU80" s="677"/>
      <c r="WPV80" s="677"/>
      <c r="WPW80" s="677"/>
      <c r="WPX80" s="677"/>
      <c r="WPY80" s="677"/>
      <c r="WPZ80" s="677"/>
      <c r="WQA80" s="677"/>
      <c r="WQB80" s="677"/>
      <c r="WQC80" s="677"/>
      <c r="WQD80" s="677"/>
      <c r="WQE80" s="677"/>
      <c r="WQF80" s="677"/>
      <c r="WQG80" s="677"/>
      <c r="WQH80" s="677"/>
      <c r="WQI80" s="677"/>
      <c r="WQJ80" s="677"/>
      <c r="WQK80" s="677"/>
      <c r="WQL80" s="677"/>
      <c r="WQM80" s="677"/>
      <c r="WQN80" s="677"/>
      <c r="WQO80" s="677"/>
      <c r="WQP80" s="677"/>
      <c r="WQQ80" s="677"/>
      <c r="WQR80" s="677"/>
      <c r="WQS80" s="677"/>
      <c r="WQT80" s="677"/>
      <c r="WQU80" s="677"/>
      <c r="WQV80" s="677"/>
      <c r="WQW80" s="677"/>
      <c r="WQX80" s="677"/>
      <c r="WQY80" s="677"/>
      <c r="WQZ80" s="677"/>
      <c r="WRA80" s="677"/>
      <c r="WRB80" s="677"/>
      <c r="WRC80" s="677"/>
      <c r="WRD80" s="677"/>
      <c r="WRE80" s="677"/>
      <c r="WRF80" s="677"/>
      <c r="WRG80" s="677"/>
      <c r="WRH80" s="677"/>
      <c r="WRI80" s="677"/>
      <c r="WRJ80" s="677"/>
      <c r="WRK80" s="677"/>
      <c r="WRL80" s="677"/>
      <c r="WRM80" s="677"/>
      <c r="WRN80" s="677"/>
      <c r="WRO80" s="677"/>
      <c r="WRP80" s="677"/>
      <c r="WRQ80" s="677"/>
      <c r="WRR80" s="677"/>
      <c r="WRS80" s="677"/>
      <c r="WRT80" s="677"/>
      <c r="WRU80" s="677"/>
      <c r="WRV80" s="677"/>
      <c r="WRW80" s="677"/>
      <c r="WRX80" s="677"/>
      <c r="WRY80" s="677"/>
      <c r="WRZ80" s="677"/>
      <c r="WSA80" s="677"/>
      <c r="WSB80" s="677"/>
      <c r="WSC80" s="677"/>
      <c r="WSD80" s="677"/>
      <c r="WSE80" s="677"/>
      <c r="WSF80" s="677"/>
      <c r="WSG80" s="677"/>
      <c r="WSH80" s="677"/>
      <c r="WSI80" s="677"/>
      <c r="WSJ80" s="677"/>
      <c r="WSK80" s="677"/>
      <c r="WSL80" s="677"/>
      <c r="WSM80" s="677"/>
      <c r="WSN80" s="677"/>
      <c r="WSO80" s="677"/>
      <c r="WSP80" s="677"/>
      <c r="WSQ80" s="677"/>
      <c r="WSR80" s="677"/>
      <c r="WSS80" s="677"/>
      <c r="WST80" s="677"/>
      <c r="WSU80" s="677"/>
      <c r="WSV80" s="677"/>
      <c r="WSW80" s="677"/>
      <c r="WSX80" s="677"/>
      <c r="WSY80" s="677"/>
      <c r="WSZ80" s="677"/>
      <c r="WTA80" s="677"/>
      <c r="WTB80" s="677"/>
      <c r="WTC80" s="677"/>
      <c r="WTD80" s="677"/>
      <c r="WTE80" s="677"/>
      <c r="WTF80" s="677"/>
      <c r="WTG80" s="677"/>
      <c r="WTH80" s="677"/>
      <c r="WTI80" s="677"/>
      <c r="WTJ80" s="677"/>
      <c r="WTK80" s="677"/>
      <c r="WTL80" s="677"/>
      <c r="WTM80" s="677"/>
      <c r="WTN80" s="677"/>
      <c r="WTO80" s="677"/>
      <c r="WTP80" s="677"/>
      <c r="WTQ80" s="677"/>
      <c r="WTR80" s="677"/>
      <c r="WTS80" s="677"/>
      <c r="WTT80" s="677"/>
      <c r="WTU80" s="677"/>
      <c r="WTV80" s="677"/>
      <c r="WTW80" s="677"/>
      <c r="WTX80" s="677"/>
      <c r="WTY80" s="677"/>
      <c r="WTZ80" s="677"/>
      <c r="WUA80" s="677"/>
      <c r="WUB80" s="677"/>
      <c r="WUC80" s="677"/>
      <c r="WUD80" s="677"/>
      <c r="WUE80" s="677"/>
      <c r="WUF80" s="677"/>
      <c r="WUG80" s="677"/>
      <c r="WUH80" s="677"/>
      <c r="WUI80" s="677"/>
      <c r="WUJ80" s="677"/>
      <c r="WUK80" s="677"/>
      <c r="WUL80" s="677"/>
      <c r="WUM80" s="677"/>
      <c r="WUN80" s="677"/>
      <c r="WUO80" s="677"/>
      <c r="WUP80" s="677"/>
      <c r="WUQ80" s="677"/>
      <c r="WUR80" s="677"/>
      <c r="WUS80" s="677"/>
      <c r="WUT80" s="677"/>
      <c r="WUU80" s="677"/>
      <c r="WUV80" s="677"/>
      <c r="WUW80" s="677"/>
      <c r="WUX80" s="677"/>
      <c r="WUY80" s="677"/>
      <c r="WUZ80" s="677"/>
      <c r="WVA80" s="677"/>
      <c r="WVB80" s="677"/>
      <c r="WVC80" s="677"/>
      <c r="WVD80" s="677"/>
      <c r="WVE80" s="677"/>
      <c r="WVF80" s="677"/>
      <c r="WVG80" s="677"/>
      <c r="WVH80" s="677"/>
      <c r="WVI80" s="677"/>
      <c r="WVJ80" s="677"/>
      <c r="WVK80" s="677"/>
      <c r="WVL80" s="677"/>
      <c r="WVM80" s="677"/>
      <c r="WVN80" s="677"/>
      <c r="WVO80" s="677"/>
      <c r="WVP80" s="677"/>
      <c r="WVQ80" s="677"/>
      <c r="WVR80" s="677"/>
      <c r="WVS80" s="677"/>
      <c r="WVT80" s="677"/>
      <c r="WVU80" s="677"/>
      <c r="WVV80" s="677"/>
      <c r="WVW80" s="677"/>
      <c r="WVX80" s="677"/>
      <c r="WVY80" s="677"/>
      <c r="WVZ80" s="677"/>
      <c r="WWA80" s="677"/>
      <c r="WWB80" s="677"/>
      <c r="WWC80" s="677"/>
      <c r="WWD80" s="677"/>
      <c r="WWE80" s="677"/>
      <c r="WWF80" s="677"/>
      <c r="WWG80" s="677"/>
      <c r="WWH80" s="677"/>
      <c r="WWI80" s="677"/>
      <c r="WWJ80" s="677"/>
      <c r="WWK80" s="677"/>
      <c r="WWL80" s="677"/>
      <c r="WWM80" s="677"/>
      <c r="WWN80" s="677"/>
      <c r="WWO80" s="677"/>
      <c r="WWP80" s="677"/>
      <c r="WWQ80" s="677"/>
      <c r="WWR80" s="677"/>
      <c r="WWS80" s="677"/>
      <c r="WWT80" s="677"/>
      <c r="WWU80" s="677"/>
      <c r="WWV80" s="677"/>
      <c r="WWW80" s="677"/>
      <c r="WWX80" s="677"/>
      <c r="WWY80" s="677"/>
      <c r="WWZ80" s="677"/>
      <c r="WXA80" s="677"/>
      <c r="WXB80" s="677"/>
      <c r="WXC80" s="677"/>
      <c r="WXD80" s="677"/>
      <c r="WXE80" s="677"/>
      <c r="WXF80" s="677"/>
      <c r="WXG80" s="677"/>
      <c r="WXH80" s="677"/>
      <c r="WXI80" s="677"/>
      <c r="WXJ80" s="677"/>
      <c r="WXK80" s="677"/>
      <c r="WXL80" s="677"/>
      <c r="WXM80" s="677"/>
      <c r="WXN80" s="677"/>
      <c r="WXO80" s="677"/>
      <c r="WXP80" s="677"/>
      <c r="WXQ80" s="677"/>
      <c r="WXR80" s="677"/>
      <c r="WXS80" s="677"/>
      <c r="WXT80" s="677"/>
      <c r="WXU80" s="677"/>
      <c r="WXV80" s="677"/>
      <c r="WXW80" s="677"/>
      <c r="WXX80" s="677"/>
      <c r="WXY80" s="677"/>
      <c r="WXZ80" s="677"/>
      <c r="WYA80" s="677"/>
      <c r="WYB80" s="677"/>
      <c r="WYC80" s="677"/>
      <c r="WYD80" s="677"/>
      <c r="WYE80" s="677"/>
      <c r="WYF80" s="677"/>
      <c r="WYG80" s="677"/>
      <c r="WYH80" s="677"/>
      <c r="WYI80" s="677"/>
      <c r="WYJ80" s="677"/>
      <c r="WYK80" s="677"/>
      <c r="WYL80" s="677"/>
      <c r="WYM80" s="677"/>
      <c r="WYN80" s="677"/>
      <c r="WYO80" s="677"/>
      <c r="WYP80" s="677"/>
      <c r="WYQ80" s="677"/>
      <c r="WYR80" s="677"/>
      <c r="WYS80" s="677"/>
      <c r="WYT80" s="677"/>
      <c r="WYU80" s="677"/>
      <c r="WYV80" s="677"/>
      <c r="WYW80" s="677"/>
      <c r="WYX80" s="677"/>
      <c r="WYY80" s="677"/>
      <c r="WYZ80" s="677"/>
      <c r="WZA80" s="677"/>
      <c r="WZB80" s="677"/>
      <c r="WZC80" s="677"/>
      <c r="WZD80" s="677"/>
      <c r="WZE80" s="677"/>
      <c r="WZF80" s="677"/>
      <c r="WZG80" s="677"/>
      <c r="WZH80" s="677"/>
      <c r="WZI80" s="677"/>
      <c r="WZJ80" s="677"/>
      <c r="WZK80" s="677"/>
      <c r="WZL80" s="677"/>
      <c r="WZM80" s="677"/>
      <c r="WZN80" s="677"/>
      <c r="WZO80" s="677"/>
      <c r="WZP80" s="677"/>
      <c r="WZQ80" s="677"/>
      <c r="WZR80" s="677"/>
      <c r="WZS80" s="677"/>
      <c r="WZT80" s="677"/>
      <c r="WZU80" s="677"/>
      <c r="WZV80" s="677"/>
      <c r="WZW80" s="677"/>
      <c r="WZX80" s="677"/>
      <c r="WZY80" s="677"/>
      <c r="WZZ80" s="677"/>
      <c r="XAA80" s="677"/>
      <c r="XAB80" s="677"/>
      <c r="XAC80" s="677"/>
      <c r="XAD80" s="677"/>
      <c r="XAE80" s="677"/>
      <c r="XAF80" s="677"/>
      <c r="XAG80" s="677"/>
      <c r="XAH80" s="677"/>
      <c r="XAI80" s="677"/>
      <c r="XAJ80" s="677"/>
      <c r="XAK80" s="677"/>
      <c r="XAL80" s="677"/>
      <c r="XAM80" s="677"/>
      <c r="XAN80" s="677"/>
      <c r="XAO80" s="677"/>
      <c r="XAP80" s="677"/>
      <c r="XAQ80" s="677"/>
      <c r="XAR80" s="677"/>
      <c r="XAS80" s="677"/>
      <c r="XAT80" s="677"/>
      <c r="XAU80" s="677"/>
      <c r="XAV80" s="677"/>
      <c r="XAW80" s="677"/>
      <c r="XAX80" s="677"/>
      <c r="XAY80" s="677"/>
      <c r="XAZ80" s="677"/>
      <c r="XBA80" s="677"/>
      <c r="XBB80" s="677"/>
      <c r="XBC80" s="677"/>
      <c r="XBD80" s="677"/>
      <c r="XBE80" s="677"/>
      <c r="XBF80" s="677"/>
      <c r="XBG80" s="677"/>
      <c r="XBH80" s="677"/>
      <c r="XBI80" s="677"/>
      <c r="XBJ80" s="677"/>
      <c r="XBK80" s="677"/>
      <c r="XBL80" s="677"/>
      <c r="XBM80" s="677"/>
      <c r="XBN80" s="677"/>
      <c r="XBO80" s="677"/>
      <c r="XBP80" s="677"/>
      <c r="XBQ80" s="677"/>
      <c r="XBR80" s="677"/>
      <c r="XBS80" s="677"/>
      <c r="XBT80" s="677"/>
      <c r="XBU80" s="677"/>
      <c r="XBV80" s="677"/>
      <c r="XBW80" s="677"/>
      <c r="XBX80" s="677"/>
      <c r="XBY80" s="677"/>
      <c r="XBZ80" s="677"/>
      <c r="XCA80" s="677"/>
      <c r="XCB80" s="677"/>
      <c r="XCC80" s="677"/>
      <c r="XCD80" s="677"/>
      <c r="XCE80" s="677"/>
      <c r="XCF80" s="677"/>
      <c r="XCG80" s="677"/>
      <c r="XCH80" s="677"/>
      <c r="XCI80" s="677"/>
      <c r="XCJ80" s="677"/>
      <c r="XCK80" s="677"/>
      <c r="XCL80" s="677"/>
      <c r="XCM80" s="677"/>
      <c r="XCN80" s="677"/>
      <c r="XCO80" s="677"/>
      <c r="XCP80" s="677"/>
      <c r="XCQ80" s="677"/>
      <c r="XCR80" s="677"/>
      <c r="XCS80" s="677"/>
      <c r="XCT80" s="677"/>
      <c r="XCU80" s="677"/>
      <c r="XCV80" s="677"/>
      <c r="XCW80" s="677"/>
      <c r="XCX80" s="677"/>
      <c r="XCY80" s="677"/>
      <c r="XCZ80" s="677"/>
      <c r="XDA80" s="677"/>
      <c r="XDB80" s="677"/>
      <c r="XDC80" s="677"/>
      <c r="XDD80" s="677"/>
      <c r="XDE80" s="677"/>
      <c r="XDF80" s="677"/>
      <c r="XDG80" s="677"/>
      <c r="XDH80" s="677"/>
      <c r="XDI80" s="677"/>
      <c r="XDJ80" s="677"/>
      <c r="XDK80" s="677"/>
      <c r="XDL80" s="677"/>
      <c r="XDM80" s="677"/>
      <c r="XDN80" s="677"/>
      <c r="XDO80" s="677"/>
      <c r="XDP80" s="677"/>
      <c r="XDQ80" s="677"/>
      <c r="XDR80" s="677"/>
      <c r="XDS80" s="677"/>
      <c r="XDT80" s="677"/>
      <c r="XDU80" s="677"/>
      <c r="XDV80" s="677"/>
      <c r="XDW80" s="677"/>
      <c r="XDX80" s="677"/>
      <c r="XDY80" s="677"/>
      <c r="XDZ80" s="677"/>
      <c r="XEA80" s="677"/>
      <c r="XEB80" s="677"/>
      <c r="XEC80" s="677"/>
      <c r="XED80" s="677"/>
      <c r="XEE80" s="677"/>
      <c r="XEF80" s="677"/>
      <c r="XEG80" s="677"/>
      <c r="XEH80" s="677"/>
      <c r="XEI80" s="677"/>
      <c r="XEJ80" s="677"/>
      <c r="XEK80" s="677"/>
      <c r="XEL80" s="677"/>
      <c r="XEM80" s="677"/>
      <c r="XEN80" s="677"/>
      <c r="XEO80" s="677"/>
      <c r="XEP80" s="677"/>
      <c r="XEQ80" s="677"/>
      <c r="XER80" s="677"/>
      <c r="XES80" s="677"/>
      <c r="XET80" s="677"/>
      <c r="XEU80" s="677"/>
      <c r="XEV80" s="677"/>
      <c r="XEW80" s="677"/>
      <c r="XEX80" s="677"/>
      <c r="XEY80" s="677"/>
      <c r="XEZ80" s="677"/>
      <c r="XFA80" s="677"/>
      <c r="XFB80" s="677"/>
      <c r="XFC80" s="677"/>
      <c r="XFD80" s="677"/>
    </row>
    <row r="81" spans="3:16384">
      <c r="AT81" s="22" t="s">
        <v>168</v>
      </c>
      <c r="AU81" s="355">
        <f t="shared" si="76"/>
        <v>0</v>
      </c>
      <c r="CA81" s="676" t="s">
        <v>492</v>
      </c>
      <c r="CH81" s="677"/>
      <c r="CI81" s="677"/>
      <c r="CJ81" s="677"/>
      <c r="CK81" s="677"/>
      <c r="CL81" s="677"/>
      <c r="CM81" s="677"/>
      <c r="CN81" s="677"/>
      <c r="CO81" s="677"/>
      <c r="CP81" s="677"/>
      <c r="CQ81" s="677"/>
      <c r="CR81" s="677"/>
      <c r="CS81" s="677"/>
      <c r="CT81" s="677"/>
      <c r="CU81" s="677"/>
      <c r="CV81" s="677"/>
      <c r="CW81" s="677"/>
      <c r="CX81" s="677"/>
      <c r="CY81" s="677"/>
      <c r="CZ81" s="677"/>
      <c r="DA81" s="677"/>
      <c r="DB81" s="677"/>
      <c r="DC81" s="677"/>
      <c r="DD81" s="677"/>
      <c r="DE81" s="677"/>
      <c r="DF81" s="677"/>
      <c r="DG81" s="677"/>
      <c r="DH81" s="677"/>
      <c r="DI81" s="677"/>
      <c r="DJ81" s="677"/>
      <c r="DK81" s="677"/>
      <c r="DL81" s="677"/>
      <c r="DM81" s="677"/>
      <c r="DN81" s="677"/>
      <c r="DO81" s="677"/>
      <c r="DP81" s="677"/>
      <c r="DQ81" s="677"/>
      <c r="DR81" s="677"/>
      <c r="DS81" s="677"/>
      <c r="DT81" s="677"/>
      <c r="DU81" s="677"/>
      <c r="DV81" s="677"/>
      <c r="DW81" s="677"/>
      <c r="DX81" s="677"/>
      <c r="DY81" s="677"/>
      <c r="DZ81" s="677"/>
      <c r="EA81" s="677"/>
      <c r="EB81" s="677"/>
      <c r="EC81" s="677"/>
      <c r="ED81" s="677"/>
      <c r="EE81" s="677"/>
      <c r="EF81" s="677"/>
      <c r="EG81" s="677"/>
      <c r="EH81" s="677"/>
      <c r="EI81" s="677"/>
      <c r="EJ81" s="677"/>
      <c r="EK81" s="677"/>
      <c r="EL81" s="677"/>
      <c r="EM81" s="677"/>
      <c r="EN81" s="677"/>
      <c r="EO81" s="677"/>
      <c r="EP81" s="677"/>
      <c r="EQ81" s="677"/>
      <c r="ER81" s="677"/>
      <c r="ES81" s="677"/>
      <c r="ET81" s="677"/>
      <c r="EU81" s="677"/>
      <c r="EV81" s="677"/>
      <c r="EW81" s="677"/>
      <c r="EX81" s="677"/>
      <c r="EY81" s="677"/>
      <c r="EZ81" s="677"/>
      <c r="FA81" s="677"/>
      <c r="FB81" s="677"/>
      <c r="FC81" s="677"/>
      <c r="FD81" s="677"/>
      <c r="FE81" s="677"/>
      <c r="FF81" s="677"/>
      <c r="FG81" s="677"/>
      <c r="FH81" s="677"/>
      <c r="FI81" s="677"/>
      <c r="FJ81" s="677"/>
      <c r="FK81" s="677"/>
      <c r="FL81" s="677"/>
      <c r="FM81" s="677"/>
      <c r="FN81" s="677"/>
      <c r="FO81" s="677"/>
      <c r="FP81" s="677"/>
      <c r="FQ81" s="677"/>
      <c r="FR81" s="677"/>
      <c r="FS81" s="677"/>
      <c r="FT81" s="677"/>
      <c r="FU81" s="677"/>
      <c r="FV81" s="677"/>
      <c r="FW81" s="677"/>
      <c r="FX81" s="677"/>
      <c r="FY81" s="677"/>
      <c r="FZ81" s="677"/>
      <c r="GA81" s="677"/>
      <c r="GB81" s="677"/>
      <c r="GC81" s="677"/>
      <c r="GD81" s="677"/>
      <c r="GE81" s="677"/>
      <c r="GF81" s="677"/>
      <c r="GG81" s="677"/>
      <c r="GH81" s="677"/>
      <c r="GI81" s="677"/>
      <c r="GJ81" s="677"/>
      <c r="GK81" s="677"/>
      <c r="GL81" s="677"/>
      <c r="GM81" s="677"/>
      <c r="GN81" s="677"/>
      <c r="GO81" s="677"/>
      <c r="GP81" s="677"/>
      <c r="GQ81" s="677"/>
      <c r="GR81" s="677"/>
      <c r="GS81" s="677"/>
      <c r="GT81" s="677"/>
      <c r="GU81" s="677"/>
      <c r="GV81" s="677"/>
      <c r="GW81" s="677"/>
      <c r="GX81" s="677"/>
      <c r="GY81" s="677"/>
      <c r="GZ81" s="677"/>
      <c r="HA81" s="677"/>
      <c r="HB81" s="677"/>
      <c r="HC81" s="677"/>
      <c r="HD81" s="677"/>
      <c r="HE81" s="677"/>
      <c r="HF81" s="677"/>
      <c r="HG81" s="677"/>
      <c r="HH81" s="677"/>
      <c r="HI81" s="677"/>
      <c r="HJ81" s="677"/>
      <c r="HK81" s="677"/>
      <c r="HL81" s="677"/>
      <c r="HM81" s="677"/>
      <c r="HN81" s="677"/>
      <c r="HO81" s="677"/>
      <c r="HP81" s="677"/>
      <c r="HQ81" s="677"/>
      <c r="HR81" s="677"/>
      <c r="HS81" s="677"/>
      <c r="HT81" s="677"/>
      <c r="HU81" s="677"/>
      <c r="HV81" s="677"/>
      <c r="HW81" s="677"/>
      <c r="HX81" s="677"/>
      <c r="HY81" s="677"/>
      <c r="HZ81" s="677"/>
      <c r="IA81" s="677"/>
      <c r="IB81" s="677"/>
      <c r="IC81" s="677"/>
      <c r="ID81" s="677"/>
      <c r="IE81" s="677"/>
      <c r="IF81" s="677"/>
      <c r="IG81" s="677"/>
      <c r="IH81" s="677"/>
      <c r="II81" s="677"/>
      <c r="IJ81" s="677"/>
      <c r="IK81" s="677"/>
      <c r="IL81" s="677"/>
      <c r="IM81" s="677"/>
      <c r="IN81" s="677"/>
      <c r="IO81" s="677"/>
      <c r="IP81" s="677"/>
      <c r="IQ81" s="677"/>
      <c r="IR81" s="677"/>
      <c r="IS81" s="677"/>
      <c r="IT81" s="677"/>
      <c r="IU81" s="677"/>
      <c r="IV81" s="677"/>
      <c r="IW81" s="677"/>
      <c r="IX81" s="677"/>
      <c r="IY81" s="677"/>
      <c r="IZ81" s="677"/>
      <c r="JA81" s="677"/>
      <c r="JB81" s="677"/>
      <c r="JC81" s="677"/>
      <c r="JD81" s="677"/>
      <c r="JE81" s="677"/>
      <c r="JF81" s="677"/>
      <c r="JG81" s="677"/>
      <c r="JH81" s="677"/>
      <c r="JI81" s="677"/>
      <c r="JJ81" s="677"/>
      <c r="JK81" s="677"/>
      <c r="JL81" s="677"/>
      <c r="JM81" s="677"/>
      <c r="JN81" s="677"/>
      <c r="JO81" s="677"/>
      <c r="JP81" s="677"/>
      <c r="JQ81" s="677"/>
      <c r="JR81" s="677"/>
      <c r="JS81" s="677"/>
      <c r="JT81" s="677"/>
      <c r="JU81" s="677"/>
      <c r="JV81" s="677"/>
      <c r="JW81" s="677"/>
      <c r="JX81" s="677"/>
      <c r="JY81" s="677"/>
      <c r="JZ81" s="677"/>
      <c r="KA81" s="677"/>
      <c r="KB81" s="677"/>
      <c r="KC81" s="677"/>
      <c r="KD81" s="677"/>
      <c r="KE81" s="677"/>
      <c r="KF81" s="677"/>
      <c r="KG81" s="677"/>
      <c r="KH81" s="677"/>
      <c r="KI81" s="677"/>
      <c r="KJ81" s="677"/>
      <c r="KK81" s="677"/>
      <c r="KL81" s="677"/>
      <c r="KM81" s="677"/>
      <c r="KN81" s="677"/>
      <c r="KO81" s="677"/>
      <c r="KP81" s="677"/>
      <c r="KQ81" s="677"/>
      <c r="KR81" s="677"/>
      <c r="KS81" s="677"/>
      <c r="KT81" s="677"/>
      <c r="KU81" s="677"/>
      <c r="KV81" s="677"/>
      <c r="KW81" s="677"/>
      <c r="KX81" s="677"/>
      <c r="KY81" s="677"/>
      <c r="KZ81" s="677"/>
      <c r="LA81" s="677"/>
      <c r="LB81" s="677"/>
      <c r="LC81" s="677"/>
      <c r="LD81" s="677"/>
      <c r="LE81" s="677"/>
      <c r="LF81" s="677"/>
      <c r="LG81" s="677"/>
      <c r="LH81" s="677"/>
      <c r="LI81" s="677"/>
      <c r="LJ81" s="677"/>
      <c r="LK81" s="677"/>
      <c r="LL81" s="677"/>
      <c r="LM81" s="677"/>
      <c r="LN81" s="677"/>
      <c r="LO81" s="677"/>
      <c r="LP81" s="677"/>
      <c r="LQ81" s="677"/>
      <c r="LR81" s="677"/>
      <c r="LS81" s="677"/>
      <c r="LT81" s="677"/>
      <c r="LU81" s="677"/>
      <c r="LV81" s="677"/>
      <c r="LW81" s="677"/>
      <c r="LX81" s="677"/>
      <c r="LY81" s="677"/>
      <c r="LZ81" s="677"/>
      <c r="MA81" s="677"/>
      <c r="MB81" s="677"/>
      <c r="MC81" s="677"/>
      <c r="MD81" s="677"/>
      <c r="ME81" s="677"/>
      <c r="MF81" s="677"/>
      <c r="MG81" s="677"/>
      <c r="MH81" s="677"/>
      <c r="MI81" s="677"/>
      <c r="MJ81" s="677"/>
      <c r="MK81" s="677"/>
      <c r="ML81" s="677"/>
      <c r="MM81" s="677"/>
      <c r="MN81" s="677"/>
      <c r="MO81" s="677"/>
      <c r="MP81" s="677"/>
      <c r="MQ81" s="677"/>
      <c r="MR81" s="677"/>
      <c r="MS81" s="677"/>
      <c r="MT81" s="677"/>
      <c r="MU81" s="677"/>
      <c r="MV81" s="677"/>
      <c r="MW81" s="677"/>
      <c r="MX81" s="677"/>
      <c r="MY81" s="677"/>
      <c r="MZ81" s="677"/>
      <c r="NA81" s="677"/>
      <c r="NB81" s="677"/>
      <c r="NC81" s="677"/>
      <c r="ND81" s="677"/>
      <c r="NE81" s="677"/>
      <c r="NF81" s="677"/>
      <c r="NG81" s="677"/>
      <c r="NH81" s="677"/>
      <c r="NI81" s="677"/>
      <c r="NJ81" s="677"/>
      <c r="NK81" s="677"/>
      <c r="NL81" s="677"/>
      <c r="NM81" s="677"/>
      <c r="NN81" s="677"/>
      <c r="NO81" s="677"/>
      <c r="NP81" s="677"/>
      <c r="NQ81" s="677"/>
      <c r="NR81" s="677"/>
      <c r="NS81" s="677"/>
      <c r="NT81" s="677"/>
      <c r="NU81" s="677"/>
      <c r="NV81" s="677"/>
      <c r="NW81" s="677"/>
      <c r="NX81" s="677"/>
      <c r="NY81" s="677"/>
      <c r="NZ81" s="677"/>
      <c r="OA81" s="677"/>
      <c r="OB81" s="677"/>
      <c r="OC81" s="677"/>
      <c r="OD81" s="677"/>
      <c r="OE81" s="677"/>
      <c r="OF81" s="677"/>
      <c r="OG81" s="677"/>
      <c r="OH81" s="677"/>
      <c r="OI81" s="677"/>
      <c r="OJ81" s="677"/>
      <c r="OK81" s="677"/>
      <c r="OL81" s="677"/>
      <c r="OM81" s="677"/>
      <c r="ON81" s="677"/>
      <c r="OO81" s="677"/>
      <c r="OP81" s="677"/>
      <c r="OQ81" s="677"/>
      <c r="OR81" s="677"/>
      <c r="OS81" s="677"/>
      <c r="OT81" s="677"/>
      <c r="OU81" s="677"/>
      <c r="OV81" s="677"/>
      <c r="OW81" s="677"/>
      <c r="OX81" s="677"/>
      <c r="OY81" s="677"/>
      <c r="OZ81" s="677"/>
      <c r="PA81" s="677"/>
      <c r="PB81" s="677"/>
      <c r="PC81" s="677"/>
      <c r="PD81" s="677"/>
      <c r="PE81" s="677"/>
      <c r="PF81" s="677"/>
      <c r="PG81" s="677"/>
      <c r="PH81" s="677"/>
      <c r="PI81" s="677"/>
      <c r="PJ81" s="677"/>
      <c r="PK81" s="677"/>
      <c r="PL81" s="677"/>
      <c r="PM81" s="677"/>
      <c r="PN81" s="677"/>
      <c r="PO81" s="677"/>
      <c r="PP81" s="677"/>
      <c r="PQ81" s="677"/>
      <c r="PR81" s="677"/>
      <c r="PS81" s="677"/>
      <c r="PT81" s="677"/>
      <c r="PU81" s="677"/>
      <c r="PV81" s="677"/>
      <c r="PW81" s="677"/>
      <c r="PX81" s="677"/>
      <c r="PY81" s="677"/>
      <c r="PZ81" s="677"/>
      <c r="QA81" s="677"/>
      <c r="QB81" s="677"/>
      <c r="QC81" s="677"/>
      <c r="QD81" s="677"/>
      <c r="QE81" s="677"/>
      <c r="QF81" s="677"/>
      <c r="QG81" s="677"/>
      <c r="QH81" s="677"/>
      <c r="QI81" s="677"/>
      <c r="QJ81" s="677"/>
      <c r="QK81" s="677"/>
      <c r="QL81" s="677"/>
      <c r="QM81" s="677"/>
      <c r="QN81" s="677"/>
      <c r="QO81" s="677"/>
      <c r="QP81" s="677"/>
      <c r="QQ81" s="677"/>
      <c r="QR81" s="677"/>
      <c r="QS81" s="677"/>
      <c r="QT81" s="677"/>
      <c r="QU81" s="677"/>
      <c r="QV81" s="677"/>
      <c r="QW81" s="677"/>
      <c r="QX81" s="677"/>
      <c r="QY81" s="677"/>
      <c r="QZ81" s="677"/>
      <c r="RA81" s="677"/>
      <c r="RB81" s="677"/>
      <c r="RC81" s="677"/>
      <c r="RD81" s="677"/>
      <c r="RE81" s="677"/>
      <c r="RF81" s="677"/>
      <c r="RG81" s="677"/>
      <c r="RH81" s="677"/>
      <c r="RI81" s="677"/>
      <c r="RJ81" s="677"/>
      <c r="RK81" s="677"/>
      <c r="RL81" s="677"/>
      <c r="RM81" s="677"/>
      <c r="RN81" s="677"/>
      <c r="RO81" s="677"/>
      <c r="RP81" s="677"/>
      <c r="RQ81" s="677"/>
      <c r="RR81" s="677"/>
      <c r="RS81" s="677"/>
      <c r="RT81" s="677"/>
      <c r="RU81" s="677"/>
      <c r="RV81" s="677"/>
      <c r="RW81" s="677"/>
      <c r="RX81" s="677"/>
      <c r="RY81" s="677"/>
      <c r="RZ81" s="677"/>
      <c r="SA81" s="677"/>
      <c r="SB81" s="677"/>
      <c r="SC81" s="677"/>
      <c r="SD81" s="677"/>
      <c r="SE81" s="677"/>
      <c r="SF81" s="677"/>
      <c r="SG81" s="677"/>
      <c r="SH81" s="677"/>
      <c r="SI81" s="677"/>
      <c r="SJ81" s="677"/>
      <c r="SK81" s="677"/>
      <c r="SL81" s="677"/>
      <c r="SM81" s="677"/>
      <c r="SN81" s="677"/>
      <c r="SO81" s="677"/>
      <c r="SP81" s="677"/>
      <c r="SQ81" s="677"/>
      <c r="SR81" s="677"/>
      <c r="SS81" s="677"/>
      <c r="ST81" s="677"/>
      <c r="SU81" s="677"/>
      <c r="SV81" s="677"/>
      <c r="SW81" s="677"/>
      <c r="SX81" s="677"/>
      <c r="SY81" s="677"/>
      <c r="SZ81" s="677"/>
      <c r="TA81" s="677"/>
      <c r="TB81" s="677"/>
      <c r="TC81" s="677"/>
      <c r="TD81" s="677"/>
      <c r="TE81" s="677"/>
      <c r="TF81" s="677"/>
      <c r="TG81" s="677"/>
      <c r="TH81" s="677"/>
      <c r="TI81" s="677"/>
      <c r="TJ81" s="677"/>
      <c r="TK81" s="677"/>
      <c r="TL81" s="677"/>
      <c r="TM81" s="677"/>
      <c r="TN81" s="677"/>
      <c r="TO81" s="677"/>
      <c r="TP81" s="677"/>
      <c r="TQ81" s="677"/>
      <c r="TR81" s="677"/>
      <c r="TS81" s="677"/>
      <c r="TT81" s="677"/>
      <c r="TU81" s="677"/>
      <c r="TV81" s="677"/>
      <c r="TW81" s="677"/>
      <c r="TX81" s="677"/>
      <c r="TY81" s="677"/>
      <c r="TZ81" s="677"/>
      <c r="UA81" s="677"/>
      <c r="UB81" s="677"/>
      <c r="UC81" s="677"/>
      <c r="UD81" s="677"/>
      <c r="UE81" s="677"/>
      <c r="UF81" s="677"/>
      <c r="UG81" s="677"/>
      <c r="UH81" s="677"/>
      <c r="UI81" s="677"/>
      <c r="UJ81" s="677"/>
      <c r="UK81" s="677"/>
      <c r="UL81" s="677"/>
      <c r="UM81" s="677"/>
      <c r="UN81" s="677"/>
      <c r="UO81" s="677"/>
      <c r="UP81" s="677"/>
      <c r="UQ81" s="677"/>
      <c r="UR81" s="677"/>
      <c r="US81" s="677"/>
      <c r="UT81" s="677"/>
      <c r="UU81" s="677"/>
      <c r="UV81" s="677"/>
      <c r="UW81" s="677"/>
      <c r="UX81" s="677"/>
      <c r="UY81" s="677"/>
      <c r="UZ81" s="677"/>
      <c r="VA81" s="677"/>
      <c r="VB81" s="677"/>
      <c r="VC81" s="677"/>
      <c r="VD81" s="677"/>
      <c r="VE81" s="677"/>
      <c r="VF81" s="677"/>
      <c r="VG81" s="677"/>
      <c r="VH81" s="677"/>
      <c r="VI81" s="677"/>
      <c r="VJ81" s="677"/>
      <c r="VK81" s="677"/>
      <c r="VL81" s="677"/>
      <c r="VM81" s="677"/>
      <c r="VN81" s="677"/>
      <c r="VO81" s="677"/>
      <c r="VP81" s="677"/>
      <c r="VQ81" s="677"/>
      <c r="VR81" s="677"/>
      <c r="VS81" s="677"/>
      <c r="VT81" s="677"/>
      <c r="VU81" s="677"/>
      <c r="VV81" s="677"/>
      <c r="VW81" s="677"/>
      <c r="VX81" s="677"/>
      <c r="VY81" s="677"/>
      <c r="VZ81" s="677"/>
      <c r="WA81" s="677"/>
      <c r="WB81" s="677"/>
      <c r="WC81" s="677"/>
      <c r="WD81" s="677"/>
      <c r="WE81" s="677"/>
      <c r="WF81" s="677"/>
      <c r="WG81" s="677"/>
      <c r="WH81" s="677"/>
      <c r="WI81" s="677"/>
      <c r="WJ81" s="677"/>
      <c r="WK81" s="677"/>
      <c r="WL81" s="677"/>
      <c r="WM81" s="677"/>
      <c r="WN81" s="677"/>
      <c r="WO81" s="677"/>
      <c r="WP81" s="677"/>
      <c r="WQ81" s="677"/>
      <c r="WR81" s="677"/>
      <c r="WS81" s="677"/>
      <c r="WT81" s="677"/>
      <c r="WU81" s="677"/>
      <c r="WV81" s="677"/>
      <c r="WW81" s="677"/>
      <c r="WX81" s="677"/>
      <c r="WY81" s="677"/>
      <c r="WZ81" s="677"/>
      <c r="XA81" s="677"/>
      <c r="XB81" s="677"/>
      <c r="XC81" s="677"/>
      <c r="XD81" s="677"/>
      <c r="XE81" s="677"/>
      <c r="XF81" s="677"/>
      <c r="XG81" s="677"/>
      <c r="XH81" s="677"/>
      <c r="XI81" s="677"/>
      <c r="XJ81" s="677"/>
      <c r="XK81" s="677"/>
      <c r="XL81" s="677"/>
      <c r="XM81" s="677"/>
      <c r="XN81" s="677"/>
      <c r="XO81" s="677"/>
      <c r="XP81" s="677"/>
      <c r="XQ81" s="677"/>
      <c r="XR81" s="677"/>
      <c r="XS81" s="677"/>
      <c r="XT81" s="677"/>
      <c r="XU81" s="677"/>
      <c r="XV81" s="677"/>
      <c r="XW81" s="677"/>
      <c r="XX81" s="677"/>
      <c r="XY81" s="677"/>
      <c r="XZ81" s="677"/>
      <c r="YA81" s="677"/>
      <c r="YB81" s="677"/>
      <c r="YC81" s="677"/>
      <c r="YD81" s="677"/>
      <c r="YE81" s="677"/>
      <c r="YF81" s="677"/>
      <c r="YG81" s="677"/>
      <c r="YH81" s="677"/>
      <c r="YI81" s="677"/>
      <c r="YJ81" s="677"/>
      <c r="YK81" s="677"/>
      <c r="YL81" s="677"/>
      <c r="YM81" s="677"/>
      <c r="YN81" s="677"/>
      <c r="YO81" s="677"/>
      <c r="YP81" s="677"/>
      <c r="YQ81" s="677"/>
      <c r="YR81" s="677"/>
      <c r="YS81" s="677"/>
      <c r="YT81" s="677"/>
      <c r="YU81" s="677"/>
      <c r="YV81" s="677"/>
      <c r="YW81" s="677"/>
      <c r="YX81" s="677"/>
      <c r="YY81" s="677"/>
      <c r="YZ81" s="677"/>
      <c r="ZA81" s="677"/>
      <c r="ZB81" s="677"/>
      <c r="ZC81" s="677"/>
      <c r="ZD81" s="677"/>
      <c r="ZE81" s="677"/>
      <c r="ZF81" s="677"/>
      <c r="ZG81" s="677"/>
      <c r="ZH81" s="677"/>
      <c r="ZI81" s="677"/>
      <c r="ZJ81" s="677"/>
      <c r="ZK81" s="677"/>
      <c r="ZL81" s="677"/>
      <c r="ZM81" s="677"/>
      <c r="ZN81" s="677"/>
      <c r="ZO81" s="677"/>
      <c r="ZP81" s="677"/>
      <c r="ZQ81" s="677"/>
      <c r="ZR81" s="677"/>
      <c r="ZS81" s="677"/>
      <c r="ZT81" s="677"/>
      <c r="ZU81" s="677"/>
      <c r="ZV81" s="677"/>
      <c r="ZW81" s="677"/>
      <c r="ZX81" s="677"/>
      <c r="ZY81" s="677"/>
      <c r="ZZ81" s="677"/>
      <c r="AAA81" s="677"/>
      <c r="AAB81" s="677"/>
      <c r="AAC81" s="677"/>
      <c r="AAD81" s="677"/>
      <c r="AAE81" s="677"/>
      <c r="AAF81" s="677"/>
      <c r="AAG81" s="677"/>
      <c r="AAH81" s="677"/>
      <c r="AAI81" s="677"/>
      <c r="AAJ81" s="677"/>
      <c r="AAK81" s="677"/>
      <c r="AAL81" s="677"/>
      <c r="AAM81" s="677"/>
      <c r="AAN81" s="677"/>
      <c r="AAO81" s="677"/>
      <c r="AAP81" s="677"/>
      <c r="AAQ81" s="677"/>
      <c r="AAR81" s="677"/>
      <c r="AAS81" s="677"/>
      <c r="AAT81" s="677"/>
      <c r="AAU81" s="677"/>
      <c r="AAV81" s="677"/>
      <c r="AAW81" s="677"/>
      <c r="AAX81" s="677"/>
      <c r="AAY81" s="677"/>
      <c r="AAZ81" s="677"/>
      <c r="ABA81" s="677"/>
      <c r="ABB81" s="677"/>
      <c r="ABC81" s="677"/>
      <c r="ABD81" s="677"/>
      <c r="ABE81" s="677"/>
      <c r="ABF81" s="677"/>
      <c r="ABG81" s="677"/>
      <c r="ABH81" s="677"/>
      <c r="ABI81" s="677"/>
      <c r="ABJ81" s="677"/>
      <c r="ABK81" s="677"/>
      <c r="ABL81" s="677"/>
      <c r="ABM81" s="677"/>
      <c r="ABN81" s="677"/>
      <c r="ABO81" s="677"/>
      <c r="ABP81" s="677"/>
      <c r="ABQ81" s="677"/>
      <c r="ABR81" s="677"/>
      <c r="ABS81" s="677"/>
      <c r="ABT81" s="677"/>
      <c r="ABU81" s="677"/>
      <c r="ABV81" s="677"/>
      <c r="ABW81" s="677"/>
      <c r="ABX81" s="677"/>
      <c r="ABY81" s="677"/>
      <c r="ABZ81" s="677"/>
      <c r="ACA81" s="677"/>
      <c r="ACB81" s="677"/>
      <c r="ACC81" s="677"/>
      <c r="ACD81" s="677"/>
      <c r="ACE81" s="677"/>
      <c r="ACF81" s="677"/>
      <c r="ACG81" s="677"/>
      <c r="ACH81" s="677"/>
      <c r="ACI81" s="677"/>
      <c r="ACJ81" s="677"/>
      <c r="ACK81" s="677"/>
      <c r="ACL81" s="677"/>
      <c r="ACM81" s="677"/>
      <c r="ACN81" s="677"/>
      <c r="ACO81" s="677"/>
      <c r="ACP81" s="677"/>
      <c r="ACQ81" s="677"/>
      <c r="ACR81" s="677"/>
      <c r="ACS81" s="677"/>
      <c r="ACT81" s="677"/>
      <c r="ACU81" s="677"/>
      <c r="ACV81" s="677"/>
      <c r="ACW81" s="677"/>
      <c r="ACX81" s="677"/>
      <c r="ACY81" s="677"/>
      <c r="ACZ81" s="677"/>
      <c r="ADA81" s="677"/>
      <c r="ADB81" s="677"/>
      <c r="ADC81" s="677"/>
      <c r="ADD81" s="677"/>
      <c r="ADE81" s="677"/>
      <c r="ADF81" s="677"/>
      <c r="ADG81" s="677"/>
      <c r="ADH81" s="677"/>
      <c r="ADI81" s="677"/>
      <c r="ADJ81" s="677"/>
      <c r="ADK81" s="677"/>
      <c r="ADL81" s="677"/>
      <c r="ADM81" s="677"/>
      <c r="ADN81" s="677"/>
      <c r="ADO81" s="677"/>
      <c r="ADP81" s="677"/>
      <c r="ADQ81" s="677"/>
      <c r="ADR81" s="677"/>
      <c r="ADS81" s="677"/>
      <c r="ADT81" s="677"/>
      <c r="ADU81" s="677"/>
      <c r="ADV81" s="677"/>
      <c r="ADW81" s="677"/>
      <c r="ADX81" s="677"/>
      <c r="ADY81" s="677"/>
      <c r="ADZ81" s="677"/>
      <c r="AEA81" s="677"/>
      <c r="AEB81" s="677"/>
      <c r="AEC81" s="677"/>
      <c r="AED81" s="677"/>
      <c r="AEE81" s="677"/>
      <c r="AEF81" s="677"/>
      <c r="AEG81" s="677"/>
      <c r="AEH81" s="677"/>
      <c r="AEI81" s="677"/>
      <c r="AEJ81" s="677"/>
      <c r="AEK81" s="677"/>
      <c r="AEL81" s="677"/>
      <c r="AEM81" s="677"/>
      <c r="AEN81" s="677"/>
      <c r="AEO81" s="677"/>
      <c r="AEP81" s="677"/>
      <c r="AEQ81" s="677"/>
      <c r="AER81" s="677"/>
      <c r="AES81" s="677"/>
      <c r="AET81" s="677"/>
      <c r="AEU81" s="677"/>
      <c r="AEV81" s="677"/>
      <c r="AEW81" s="677"/>
      <c r="AEX81" s="677"/>
      <c r="AEY81" s="677"/>
      <c r="AEZ81" s="677"/>
      <c r="AFA81" s="677"/>
      <c r="AFB81" s="677"/>
      <c r="AFC81" s="677"/>
      <c r="AFD81" s="677"/>
      <c r="AFE81" s="677"/>
      <c r="AFF81" s="677"/>
      <c r="AFG81" s="677"/>
      <c r="AFH81" s="677"/>
      <c r="AFI81" s="677"/>
      <c r="AFJ81" s="677"/>
      <c r="AFK81" s="677"/>
      <c r="AFL81" s="677"/>
      <c r="AFM81" s="677"/>
      <c r="AFN81" s="677"/>
      <c r="AFO81" s="677"/>
      <c r="AFP81" s="677"/>
      <c r="AFQ81" s="677"/>
      <c r="AFR81" s="677"/>
      <c r="AFS81" s="677"/>
      <c r="AFT81" s="677"/>
      <c r="AFU81" s="677"/>
      <c r="AFV81" s="677"/>
      <c r="AFW81" s="677"/>
      <c r="AFX81" s="677"/>
      <c r="AFY81" s="677"/>
      <c r="AFZ81" s="677"/>
      <c r="AGA81" s="677"/>
      <c r="AGB81" s="677"/>
      <c r="AGC81" s="677"/>
      <c r="AGD81" s="677"/>
      <c r="AGE81" s="677"/>
      <c r="AGF81" s="677"/>
      <c r="AGG81" s="677"/>
      <c r="AGH81" s="677"/>
      <c r="AGI81" s="677"/>
      <c r="AGJ81" s="677"/>
      <c r="AGK81" s="677"/>
      <c r="AGL81" s="677"/>
      <c r="AGM81" s="677"/>
      <c r="AGN81" s="677"/>
      <c r="AGO81" s="677"/>
      <c r="AGP81" s="677"/>
      <c r="AGQ81" s="677"/>
      <c r="AGR81" s="677"/>
      <c r="AGS81" s="677"/>
      <c r="AGT81" s="677"/>
      <c r="AGU81" s="677"/>
      <c r="AGV81" s="677"/>
      <c r="AGW81" s="677"/>
      <c r="AGX81" s="677"/>
      <c r="AGY81" s="677"/>
      <c r="AGZ81" s="677"/>
      <c r="AHA81" s="677"/>
      <c r="AHB81" s="677"/>
      <c r="AHC81" s="677"/>
      <c r="AHD81" s="677"/>
      <c r="AHE81" s="677"/>
      <c r="AHF81" s="677"/>
      <c r="AHG81" s="677"/>
      <c r="AHH81" s="677"/>
      <c r="AHI81" s="677"/>
      <c r="AHJ81" s="677"/>
      <c r="AHK81" s="677"/>
      <c r="AHL81" s="677"/>
      <c r="AHM81" s="677"/>
      <c r="AHN81" s="677"/>
      <c r="AHO81" s="677"/>
      <c r="AHP81" s="677"/>
      <c r="AHQ81" s="677"/>
      <c r="AHR81" s="677"/>
      <c r="AHS81" s="677"/>
      <c r="AHT81" s="677"/>
      <c r="AHU81" s="677"/>
      <c r="AHV81" s="677"/>
      <c r="AHW81" s="677"/>
      <c r="AHX81" s="677"/>
      <c r="AHY81" s="677"/>
      <c r="AHZ81" s="677"/>
      <c r="AIA81" s="677"/>
      <c r="AIB81" s="677"/>
      <c r="AIC81" s="677"/>
      <c r="AID81" s="677"/>
      <c r="AIE81" s="677"/>
      <c r="AIF81" s="677"/>
      <c r="AIG81" s="677"/>
      <c r="AIH81" s="677"/>
      <c r="AII81" s="677"/>
      <c r="AIJ81" s="677"/>
      <c r="AIK81" s="677"/>
      <c r="AIL81" s="677"/>
      <c r="AIM81" s="677"/>
      <c r="AIN81" s="677"/>
      <c r="AIO81" s="677"/>
      <c r="AIP81" s="677"/>
      <c r="AIQ81" s="677"/>
      <c r="AIR81" s="677"/>
      <c r="AIS81" s="677"/>
      <c r="AIT81" s="677"/>
      <c r="AIU81" s="677"/>
      <c r="AIV81" s="677"/>
      <c r="AIW81" s="677"/>
      <c r="AIX81" s="677"/>
      <c r="AIY81" s="677"/>
      <c r="AIZ81" s="677"/>
      <c r="AJA81" s="677"/>
      <c r="AJB81" s="677"/>
      <c r="AJC81" s="677"/>
      <c r="AJD81" s="677"/>
      <c r="AJE81" s="677"/>
      <c r="AJF81" s="677"/>
      <c r="AJG81" s="677"/>
      <c r="AJH81" s="677"/>
      <c r="AJI81" s="677"/>
      <c r="AJJ81" s="677"/>
      <c r="AJK81" s="677"/>
      <c r="AJL81" s="677"/>
      <c r="AJM81" s="677"/>
      <c r="AJN81" s="677"/>
      <c r="AJO81" s="677"/>
      <c r="AJP81" s="677"/>
      <c r="AJQ81" s="677"/>
      <c r="AJR81" s="677"/>
      <c r="AJS81" s="677"/>
      <c r="AJT81" s="677"/>
      <c r="AJU81" s="677"/>
      <c r="AJV81" s="677"/>
      <c r="AJW81" s="677"/>
      <c r="AJX81" s="677"/>
      <c r="AJY81" s="677"/>
      <c r="AJZ81" s="677"/>
      <c r="AKA81" s="677"/>
      <c r="AKB81" s="677"/>
      <c r="AKC81" s="677"/>
      <c r="AKD81" s="677"/>
      <c r="AKE81" s="677"/>
      <c r="AKF81" s="677"/>
      <c r="AKG81" s="677"/>
      <c r="AKH81" s="677"/>
      <c r="AKI81" s="677"/>
      <c r="AKJ81" s="677"/>
      <c r="AKK81" s="677"/>
      <c r="AKL81" s="677"/>
      <c r="AKM81" s="677"/>
      <c r="AKN81" s="677"/>
      <c r="AKO81" s="677"/>
      <c r="AKP81" s="677"/>
      <c r="AKQ81" s="677"/>
      <c r="AKR81" s="677"/>
      <c r="AKS81" s="677"/>
      <c r="AKT81" s="677"/>
      <c r="AKU81" s="677"/>
      <c r="AKV81" s="677"/>
      <c r="AKW81" s="677"/>
      <c r="AKX81" s="677"/>
      <c r="AKY81" s="677"/>
      <c r="AKZ81" s="677"/>
      <c r="ALA81" s="677"/>
      <c r="ALB81" s="677"/>
      <c r="ALC81" s="677"/>
      <c r="ALD81" s="677"/>
      <c r="ALE81" s="677"/>
      <c r="ALF81" s="677"/>
      <c r="ALG81" s="677"/>
      <c r="ALH81" s="677"/>
      <c r="ALI81" s="677"/>
      <c r="ALJ81" s="677"/>
      <c r="ALK81" s="677"/>
      <c r="ALL81" s="677"/>
      <c r="ALM81" s="677"/>
      <c r="ALN81" s="677"/>
      <c r="ALO81" s="677"/>
      <c r="ALP81" s="677"/>
      <c r="ALQ81" s="677"/>
      <c r="ALR81" s="677"/>
      <c r="ALS81" s="677"/>
      <c r="ALT81" s="677"/>
      <c r="ALU81" s="677"/>
      <c r="ALV81" s="677"/>
      <c r="ALW81" s="677"/>
      <c r="ALX81" s="677"/>
      <c r="ALY81" s="677"/>
      <c r="ALZ81" s="677"/>
      <c r="AMA81" s="677"/>
      <c r="AMB81" s="677"/>
      <c r="AMC81" s="677"/>
      <c r="AMD81" s="677"/>
      <c r="AME81" s="677"/>
      <c r="AMF81" s="677"/>
      <c r="AMG81" s="677"/>
      <c r="AMH81" s="677"/>
      <c r="AMI81" s="677"/>
      <c r="AMJ81" s="677"/>
      <c r="AMK81" s="677"/>
      <c r="AML81" s="677"/>
      <c r="AMM81" s="677"/>
      <c r="AMN81" s="677"/>
      <c r="AMO81" s="677"/>
      <c r="AMP81" s="677"/>
      <c r="AMQ81" s="677"/>
      <c r="AMR81" s="677"/>
      <c r="AMS81" s="677"/>
      <c r="AMT81" s="677"/>
      <c r="AMU81" s="677"/>
      <c r="AMV81" s="677"/>
      <c r="AMW81" s="677"/>
      <c r="AMX81" s="677"/>
      <c r="AMY81" s="677"/>
      <c r="AMZ81" s="677"/>
      <c r="ANA81" s="677"/>
      <c r="ANB81" s="677"/>
      <c r="ANC81" s="677"/>
      <c r="AND81" s="677"/>
      <c r="ANE81" s="677"/>
      <c r="ANF81" s="677"/>
      <c r="ANG81" s="677"/>
      <c r="ANH81" s="677"/>
      <c r="ANI81" s="677"/>
      <c r="ANJ81" s="677"/>
      <c r="ANK81" s="677"/>
      <c r="ANL81" s="677"/>
      <c r="ANM81" s="677"/>
      <c r="ANN81" s="677"/>
      <c r="ANO81" s="677"/>
      <c r="ANP81" s="677"/>
      <c r="ANQ81" s="677"/>
      <c r="ANR81" s="677"/>
      <c r="ANS81" s="677"/>
      <c r="ANT81" s="677"/>
      <c r="ANU81" s="677"/>
      <c r="ANV81" s="677"/>
      <c r="ANW81" s="677"/>
      <c r="ANX81" s="677"/>
      <c r="ANY81" s="677"/>
      <c r="ANZ81" s="677"/>
      <c r="AOA81" s="677"/>
      <c r="AOB81" s="677"/>
      <c r="AOC81" s="677"/>
      <c r="AOD81" s="677"/>
      <c r="AOE81" s="677"/>
      <c r="AOF81" s="677"/>
      <c r="AOG81" s="677"/>
      <c r="AOH81" s="677"/>
      <c r="AOI81" s="677"/>
      <c r="AOJ81" s="677"/>
      <c r="AOK81" s="677"/>
      <c r="AOL81" s="677"/>
      <c r="AOM81" s="677"/>
      <c r="AON81" s="677"/>
      <c r="AOO81" s="677"/>
      <c r="AOP81" s="677"/>
      <c r="AOQ81" s="677"/>
      <c r="AOR81" s="677"/>
      <c r="AOS81" s="677"/>
      <c r="AOT81" s="677"/>
      <c r="AOU81" s="677"/>
      <c r="AOV81" s="677"/>
      <c r="AOW81" s="677"/>
      <c r="AOX81" s="677"/>
      <c r="AOY81" s="677"/>
      <c r="AOZ81" s="677"/>
      <c r="APA81" s="677"/>
      <c r="APB81" s="677"/>
      <c r="APC81" s="677"/>
      <c r="APD81" s="677"/>
      <c r="APE81" s="677"/>
      <c r="APF81" s="677"/>
      <c r="APG81" s="677"/>
      <c r="APH81" s="677"/>
      <c r="API81" s="677"/>
      <c r="APJ81" s="677"/>
      <c r="APK81" s="677"/>
      <c r="APL81" s="677"/>
      <c r="APM81" s="677"/>
      <c r="APN81" s="677"/>
      <c r="APO81" s="677"/>
      <c r="APP81" s="677"/>
      <c r="APQ81" s="677"/>
      <c r="APR81" s="677"/>
      <c r="APS81" s="677"/>
      <c r="APT81" s="677"/>
      <c r="APU81" s="677"/>
      <c r="APV81" s="677"/>
      <c r="APW81" s="677"/>
      <c r="APX81" s="677"/>
      <c r="APY81" s="677"/>
      <c r="APZ81" s="677"/>
      <c r="AQA81" s="677"/>
      <c r="AQB81" s="677"/>
      <c r="AQC81" s="677"/>
      <c r="AQD81" s="677"/>
      <c r="AQE81" s="677"/>
      <c r="AQF81" s="677"/>
      <c r="AQG81" s="677"/>
      <c r="AQH81" s="677"/>
      <c r="AQI81" s="677"/>
      <c r="AQJ81" s="677"/>
      <c r="AQK81" s="677"/>
      <c r="AQL81" s="677"/>
      <c r="AQM81" s="677"/>
      <c r="AQN81" s="677"/>
      <c r="AQO81" s="677"/>
      <c r="AQP81" s="677"/>
      <c r="AQQ81" s="677"/>
      <c r="AQR81" s="677"/>
      <c r="AQS81" s="677"/>
      <c r="AQT81" s="677"/>
      <c r="AQU81" s="677"/>
      <c r="AQV81" s="677"/>
      <c r="AQW81" s="677"/>
      <c r="AQX81" s="677"/>
      <c r="AQY81" s="677"/>
      <c r="AQZ81" s="677"/>
      <c r="ARA81" s="677"/>
      <c r="ARB81" s="677"/>
      <c r="ARC81" s="677"/>
      <c r="ARD81" s="677"/>
      <c r="ARE81" s="677"/>
      <c r="ARF81" s="677"/>
      <c r="ARG81" s="677"/>
      <c r="ARH81" s="677"/>
      <c r="ARI81" s="677"/>
      <c r="ARJ81" s="677"/>
      <c r="ARK81" s="677"/>
      <c r="ARL81" s="677"/>
      <c r="ARM81" s="677"/>
      <c r="ARN81" s="677"/>
      <c r="ARO81" s="677"/>
      <c r="ARP81" s="677"/>
      <c r="ARQ81" s="677"/>
      <c r="ARR81" s="677"/>
      <c r="ARS81" s="677"/>
      <c r="ART81" s="677"/>
      <c r="ARU81" s="677"/>
      <c r="ARV81" s="677"/>
      <c r="ARW81" s="677"/>
      <c r="ARX81" s="677"/>
      <c r="ARY81" s="677"/>
      <c r="ARZ81" s="677"/>
      <c r="ASA81" s="677"/>
      <c r="ASB81" s="677"/>
      <c r="ASC81" s="677"/>
      <c r="ASD81" s="677"/>
      <c r="ASE81" s="677"/>
      <c r="ASF81" s="677"/>
      <c r="ASG81" s="677"/>
      <c r="ASH81" s="677"/>
      <c r="ASI81" s="677"/>
      <c r="ASJ81" s="677"/>
      <c r="ASK81" s="677"/>
      <c r="ASL81" s="677"/>
      <c r="ASM81" s="677"/>
      <c r="ASN81" s="677"/>
      <c r="ASO81" s="677"/>
      <c r="ASP81" s="677"/>
      <c r="ASQ81" s="677"/>
      <c r="ASR81" s="677"/>
      <c r="ASS81" s="677"/>
      <c r="AST81" s="677"/>
      <c r="ASU81" s="677"/>
      <c r="ASV81" s="677"/>
      <c r="ASW81" s="677"/>
      <c r="ASX81" s="677"/>
      <c r="ASY81" s="677"/>
      <c r="ASZ81" s="677"/>
      <c r="ATA81" s="677"/>
      <c r="ATB81" s="677"/>
      <c r="ATC81" s="677"/>
      <c r="ATD81" s="677"/>
      <c r="ATE81" s="677"/>
      <c r="ATF81" s="677"/>
      <c r="ATG81" s="677"/>
      <c r="ATH81" s="677"/>
      <c r="ATI81" s="677"/>
      <c r="ATJ81" s="677"/>
      <c r="ATK81" s="677"/>
      <c r="ATL81" s="677"/>
      <c r="ATM81" s="677"/>
      <c r="ATN81" s="677"/>
      <c r="ATO81" s="677"/>
      <c r="ATP81" s="677"/>
      <c r="ATQ81" s="677"/>
      <c r="ATR81" s="677"/>
      <c r="ATS81" s="677"/>
      <c r="ATT81" s="677"/>
      <c r="ATU81" s="677"/>
      <c r="ATV81" s="677"/>
      <c r="ATW81" s="677"/>
      <c r="ATX81" s="677"/>
      <c r="ATY81" s="677"/>
      <c r="ATZ81" s="677"/>
      <c r="AUA81" s="677"/>
      <c r="AUB81" s="677"/>
      <c r="AUC81" s="677"/>
      <c r="AUD81" s="677"/>
      <c r="AUE81" s="677"/>
      <c r="AUF81" s="677"/>
      <c r="AUG81" s="677"/>
      <c r="AUH81" s="677"/>
      <c r="AUI81" s="677"/>
      <c r="AUJ81" s="677"/>
      <c r="AUK81" s="677"/>
      <c r="AUL81" s="677"/>
      <c r="AUM81" s="677"/>
      <c r="AUN81" s="677"/>
      <c r="AUO81" s="677"/>
      <c r="AUP81" s="677"/>
      <c r="AUQ81" s="677"/>
      <c r="AUR81" s="677"/>
      <c r="AUS81" s="677"/>
      <c r="AUT81" s="677"/>
      <c r="AUU81" s="677"/>
      <c r="AUV81" s="677"/>
      <c r="AUW81" s="677"/>
      <c r="AUX81" s="677"/>
      <c r="AUY81" s="677"/>
      <c r="AUZ81" s="677"/>
      <c r="AVA81" s="677"/>
      <c r="AVB81" s="677"/>
      <c r="AVC81" s="677"/>
      <c r="AVD81" s="677"/>
      <c r="AVE81" s="677"/>
      <c r="AVF81" s="677"/>
      <c r="AVG81" s="677"/>
      <c r="AVH81" s="677"/>
      <c r="AVI81" s="677"/>
      <c r="AVJ81" s="677"/>
      <c r="AVK81" s="677"/>
      <c r="AVL81" s="677"/>
      <c r="AVM81" s="677"/>
      <c r="AVN81" s="677"/>
      <c r="AVO81" s="677"/>
      <c r="AVP81" s="677"/>
      <c r="AVQ81" s="677"/>
      <c r="AVR81" s="677"/>
      <c r="AVS81" s="677"/>
      <c r="AVT81" s="677"/>
      <c r="AVU81" s="677"/>
      <c r="AVV81" s="677"/>
      <c r="AVW81" s="677"/>
      <c r="AVX81" s="677"/>
      <c r="AVY81" s="677"/>
      <c r="AVZ81" s="677"/>
      <c r="AWA81" s="677"/>
      <c r="AWB81" s="677"/>
      <c r="AWC81" s="677"/>
      <c r="AWD81" s="677"/>
      <c r="AWE81" s="677"/>
      <c r="AWF81" s="677"/>
      <c r="AWG81" s="677"/>
      <c r="AWH81" s="677"/>
      <c r="AWI81" s="677"/>
      <c r="AWJ81" s="677"/>
      <c r="AWK81" s="677"/>
      <c r="AWL81" s="677"/>
      <c r="AWM81" s="677"/>
      <c r="AWN81" s="677"/>
      <c r="AWO81" s="677"/>
      <c r="AWP81" s="677"/>
      <c r="AWQ81" s="677"/>
      <c r="AWR81" s="677"/>
      <c r="AWS81" s="677"/>
      <c r="AWT81" s="677"/>
      <c r="AWU81" s="677"/>
      <c r="AWV81" s="677"/>
      <c r="AWW81" s="677"/>
      <c r="AWX81" s="677"/>
      <c r="AWY81" s="677"/>
      <c r="AWZ81" s="677"/>
      <c r="AXA81" s="677"/>
      <c r="AXB81" s="677"/>
      <c r="AXC81" s="677"/>
      <c r="AXD81" s="677"/>
      <c r="AXE81" s="677"/>
      <c r="AXF81" s="677"/>
      <c r="AXG81" s="677"/>
      <c r="AXH81" s="677"/>
      <c r="AXI81" s="677"/>
      <c r="AXJ81" s="677"/>
      <c r="AXK81" s="677"/>
      <c r="AXL81" s="677"/>
      <c r="AXM81" s="677"/>
      <c r="AXN81" s="677"/>
      <c r="AXO81" s="677"/>
      <c r="AXP81" s="677"/>
      <c r="AXQ81" s="677"/>
      <c r="AXR81" s="677"/>
      <c r="AXS81" s="677"/>
      <c r="AXT81" s="677"/>
      <c r="AXU81" s="677"/>
      <c r="AXV81" s="677"/>
      <c r="AXW81" s="677"/>
      <c r="AXX81" s="677"/>
      <c r="AXY81" s="677"/>
      <c r="AXZ81" s="677"/>
      <c r="AYA81" s="677"/>
      <c r="AYB81" s="677"/>
      <c r="AYC81" s="677"/>
      <c r="AYD81" s="677"/>
      <c r="AYE81" s="677"/>
      <c r="AYF81" s="677"/>
      <c r="AYG81" s="677"/>
      <c r="AYH81" s="677"/>
      <c r="AYI81" s="677"/>
      <c r="AYJ81" s="677"/>
      <c r="AYK81" s="677"/>
      <c r="AYL81" s="677"/>
      <c r="AYM81" s="677"/>
      <c r="AYN81" s="677"/>
      <c r="AYO81" s="677"/>
      <c r="AYP81" s="677"/>
      <c r="AYQ81" s="677"/>
      <c r="AYR81" s="677"/>
      <c r="AYS81" s="677"/>
      <c r="AYT81" s="677"/>
      <c r="AYU81" s="677"/>
      <c r="AYV81" s="677"/>
      <c r="AYW81" s="677"/>
      <c r="AYX81" s="677"/>
      <c r="AYY81" s="677"/>
      <c r="AYZ81" s="677"/>
      <c r="AZA81" s="677"/>
      <c r="AZB81" s="677"/>
      <c r="AZC81" s="677"/>
      <c r="AZD81" s="677"/>
      <c r="AZE81" s="677"/>
      <c r="AZF81" s="677"/>
      <c r="AZG81" s="677"/>
      <c r="AZH81" s="677"/>
      <c r="AZI81" s="677"/>
      <c r="AZJ81" s="677"/>
      <c r="AZK81" s="677"/>
      <c r="AZL81" s="677"/>
      <c r="AZM81" s="677"/>
      <c r="AZN81" s="677"/>
      <c r="AZO81" s="677"/>
      <c r="AZP81" s="677"/>
      <c r="AZQ81" s="677"/>
      <c r="AZR81" s="677"/>
      <c r="AZS81" s="677"/>
      <c r="AZT81" s="677"/>
      <c r="AZU81" s="677"/>
      <c r="AZV81" s="677"/>
      <c r="AZW81" s="677"/>
      <c r="AZX81" s="677"/>
      <c r="AZY81" s="677"/>
      <c r="AZZ81" s="677"/>
      <c r="BAA81" s="677"/>
      <c r="BAB81" s="677"/>
      <c r="BAC81" s="677"/>
      <c r="BAD81" s="677"/>
      <c r="BAE81" s="677"/>
      <c r="BAF81" s="677"/>
      <c r="BAG81" s="677"/>
      <c r="BAH81" s="677"/>
      <c r="BAI81" s="677"/>
      <c r="BAJ81" s="677"/>
      <c r="BAK81" s="677"/>
      <c r="BAL81" s="677"/>
      <c r="BAM81" s="677"/>
      <c r="BAN81" s="677"/>
      <c r="BAO81" s="677"/>
      <c r="BAP81" s="677"/>
      <c r="BAQ81" s="677"/>
      <c r="BAR81" s="677"/>
      <c r="BAS81" s="677"/>
      <c r="BAT81" s="677"/>
      <c r="BAU81" s="677"/>
      <c r="BAV81" s="677"/>
      <c r="BAW81" s="677"/>
      <c r="BAX81" s="677"/>
      <c r="BAY81" s="677"/>
      <c r="BAZ81" s="677"/>
      <c r="BBA81" s="677"/>
      <c r="BBB81" s="677"/>
      <c r="BBC81" s="677"/>
      <c r="BBD81" s="677"/>
      <c r="BBE81" s="677"/>
      <c r="BBF81" s="677"/>
      <c r="BBG81" s="677"/>
      <c r="BBH81" s="677"/>
      <c r="BBI81" s="677"/>
      <c r="BBJ81" s="677"/>
      <c r="BBK81" s="677"/>
      <c r="BBL81" s="677"/>
      <c r="BBM81" s="677"/>
      <c r="BBN81" s="677"/>
      <c r="BBO81" s="677"/>
      <c r="BBP81" s="677"/>
      <c r="BBQ81" s="677"/>
      <c r="BBR81" s="677"/>
      <c r="BBS81" s="677"/>
      <c r="BBT81" s="677"/>
      <c r="BBU81" s="677"/>
      <c r="BBV81" s="677"/>
      <c r="BBW81" s="677"/>
      <c r="BBX81" s="677"/>
      <c r="BBY81" s="677"/>
      <c r="BBZ81" s="677"/>
      <c r="BCA81" s="677"/>
      <c r="BCB81" s="677"/>
      <c r="BCC81" s="677"/>
      <c r="BCD81" s="677"/>
      <c r="BCE81" s="677"/>
      <c r="BCF81" s="677"/>
      <c r="BCG81" s="677"/>
      <c r="BCH81" s="677"/>
      <c r="BCI81" s="677"/>
      <c r="BCJ81" s="677"/>
      <c r="BCK81" s="677"/>
      <c r="BCL81" s="677"/>
      <c r="BCM81" s="677"/>
      <c r="BCN81" s="677"/>
      <c r="BCO81" s="677"/>
      <c r="BCP81" s="677"/>
      <c r="BCQ81" s="677"/>
      <c r="BCR81" s="677"/>
      <c r="BCS81" s="677"/>
      <c r="BCT81" s="677"/>
      <c r="BCU81" s="677"/>
      <c r="BCV81" s="677"/>
      <c r="BCW81" s="677"/>
      <c r="BCX81" s="677"/>
      <c r="BCY81" s="677"/>
      <c r="BCZ81" s="677"/>
      <c r="BDA81" s="677"/>
      <c r="BDB81" s="677"/>
      <c r="BDC81" s="677"/>
      <c r="BDD81" s="677"/>
      <c r="BDE81" s="677"/>
      <c r="BDF81" s="677"/>
      <c r="BDG81" s="677"/>
      <c r="BDH81" s="677"/>
      <c r="BDI81" s="677"/>
      <c r="BDJ81" s="677"/>
      <c r="BDK81" s="677"/>
      <c r="BDL81" s="677"/>
      <c r="BDM81" s="677"/>
      <c r="BDN81" s="677"/>
      <c r="BDO81" s="677"/>
      <c r="BDP81" s="677"/>
      <c r="BDQ81" s="677"/>
      <c r="BDR81" s="677"/>
      <c r="BDS81" s="677"/>
      <c r="BDT81" s="677"/>
      <c r="BDU81" s="677"/>
      <c r="BDV81" s="677"/>
      <c r="BDW81" s="677"/>
      <c r="BDX81" s="677"/>
      <c r="BDY81" s="677"/>
      <c r="BDZ81" s="677"/>
      <c r="BEA81" s="677"/>
      <c r="BEB81" s="677"/>
      <c r="BEC81" s="677"/>
      <c r="BED81" s="677"/>
      <c r="BEE81" s="677"/>
      <c r="BEF81" s="677"/>
      <c r="BEG81" s="677"/>
      <c r="BEH81" s="677"/>
      <c r="BEI81" s="677"/>
      <c r="BEJ81" s="677"/>
      <c r="BEK81" s="677"/>
      <c r="BEL81" s="677"/>
      <c r="BEM81" s="677"/>
      <c r="BEN81" s="677"/>
      <c r="BEO81" s="677"/>
      <c r="BEP81" s="677"/>
      <c r="BEQ81" s="677"/>
      <c r="BER81" s="677"/>
      <c r="BES81" s="677"/>
      <c r="BET81" s="677"/>
      <c r="BEU81" s="677"/>
      <c r="BEV81" s="677"/>
      <c r="BEW81" s="677"/>
      <c r="BEX81" s="677"/>
      <c r="BEY81" s="677"/>
      <c r="BEZ81" s="677"/>
      <c r="BFA81" s="677"/>
      <c r="BFB81" s="677"/>
      <c r="BFC81" s="677"/>
      <c r="BFD81" s="677"/>
      <c r="BFE81" s="677"/>
      <c r="BFF81" s="677"/>
      <c r="BFG81" s="677"/>
      <c r="BFH81" s="677"/>
      <c r="BFI81" s="677"/>
      <c r="BFJ81" s="677"/>
      <c r="BFK81" s="677"/>
      <c r="BFL81" s="677"/>
      <c r="BFM81" s="677"/>
      <c r="BFN81" s="677"/>
      <c r="BFO81" s="677"/>
      <c r="BFP81" s="677"/>
      <c r="BFQ81" s="677"/>
      <c r="BFR81" s="677"/>
      <c r="BFS81" s="677"/>
      <c r="BFT81" s="677"/>
      <c r="BFU81" s="677"/>
      <c r="BFV81" s="677"/>
      <c r="BFW81" s="677"/>
      <c r="BFX81" s="677"/>
      <c r="BFY81" s="677"/>
      <c r="BFZ81" s="677"/>
      <c r="BGA81" s="677"/>
      <c r="BGB81" s="677"/>
      <c r="BGC81" s="677"/>
      <c r="BGD81" s="677"/>
      <c r="BGE81" s="677"/>
      <c r="BGF81" s="677"/>
      <c r="BGG81" s="677"/>
      <c r="BGH81" s="677"/>
      <c r="BGI81" s="677"/>
      <c r="BGJ81" s="677"/>
      <c r="BGK81" s="677"/>
      <c r="BGL81" s="677"/>
      <c r="BGM81" s="677"/>
      <c r="BGN81" s="677"/>
      <c r="BGO81" s="677"/>
      <c r="BGP81" s="677"/>
      <c r="BGQ81" s="677"/>
      <c r="BGR81" s="677"/>
      <c r="BGS81" s="677"/>
      <c r="BGT81" s="677"/>
      <c r="BGU81" s="677"/>
      <c r="BGV81" s="677"/>
      <c r="BGW81" s="677"/>
      <c r="BGX81" s="677"/>
      <c r="BGY81" s="677"/>
      <c r="BGZ81" s="677"/>
      <c r="BHA81" s="677"/>
      <c r="BHB81" s="677"/>
      <c r="BHC81" s="677"/>
      <c r="BHD81" s="677"/>
      <c r="BHE81" s="677"/>
      <c r="BHF81" s="677"/>
      <c r="BHG81" s="677"/>
      <c r="BHH81" s="677"/>
      <c r="BHI81" s="677"/>
      <c r="BHJ81" s="677"/>
      <c r="BHK81" s="677"/>
      <c r="BHL81" s="677"/>
      <c r="BHM81" s="677"/>
      <c r="BHN81" s="677"/>
      <c r="BHO81" s="677"/>
      <c r="BHP81" s="677"/>
      <c r="BHQ81" s="677"/>
      <c r="BHR81" s="677"/>
      <c r="BHS81" s="677"/>
      <c r="BHT81" s="677"/>
      <c r="BHU81" s="677"/>
      <c r="BHV81" s="677"/>
      <c r="BHW81" s="677"/>
      <c r="BHX81" s="677"/>
      <c r="BHY81" s="677"/>
      <c r="BHZ81" s="677"/>
      <c r="BIA81" s="677"/>
      <c r="BIB81" s="677"/>
      <c r="BIC81" s="677"/>
      <c r="BID81" s="677"/>
      <c r="BIE81" s="677"/>
      <c r="BIF81" s="677"/>
      <c r="BIG81" s="677"/>
      <c r="BIH81" s="677"/>
      <c r="BII81" s="677"/>
      <c r="BIJ81" s="677"/>
      <c r="BIK81" s="677"/>
      <c r="BIL81" s="677"/>
      <c r="BIM81" s="677"/>
      <c r="BIN81" s="677"/>
      <c r="BIO81" s="677"/>
      <c r="BIP81" s="677"/>
      <c r="BIQ81" s="677"/>
      <c r="BIR81" s="677"/>
      <c r="BIS81" s="677"/>
      <c r="BIT81" s="677"/>
      <c r="BIU81" s="677"/>
      <c r="BIV81" s="677"/>
      <c r="BIW81" s="677"/>
      <c r="BIX81" s="677"/>
      <c r="BIY81" s="677"/>
      <c r="BIZ81" s="677"/>
      <c r="BJA81" s="677"/>
      <c r="BJB81" s="677"/>
      <c r="BJC81" s="677"/>
      <c r="BJD81" s="677"/>
      <c r="BJE81" s="677"/>
      <c r="BJF81" s="677"/>
      <c r="BJG81" s="677"/>
      <c r="BJH81" s="677"/>
      <c r="BJI81" s="677"/>
      <c r="BJJ81" s="677"/>
      <c r="BJK81" s="677"/>
      <c r="BJL81" s="677"/>
      <c r="BJM81" s="677"/>
      <c r="BJN81" s="677"/>
      <c r="BJO81" s="677"/>
      <c r="BJP81" s="677"/>
      <c r="BJQ81" s="677"/>
      <c r="BJR81" s="677"/>
      <c r="BJS81" s="677"/>
      <c r="BJT81" s="677"/>
      <c r="BJU81" s="677"/>
      <c r="BJV81" s="677"/>
      <c r="BJW81" s="677"/>
      <c r="BJX81" s="677"/>
      <c r="BJY81" s="677"/>
      <c r="BJZ81" s="677"/>
      <c r="BKA81" s="677"/>
      <c r="BKB81" s="677"/>
      <c r="BKC81" s="677"/>
      <c r="BKD81" s="677"/>
      <c r="BKE81" s="677"/>
      <c r="BKF81" s="677"/>
      <c r="BKG81" s="677"/>
      <c r="BKH81" s="677"/>
      <c r="BKI81" s="677"/>
      <c r="BKJ81" s="677"/>
      <c r="BKK81" s="677"/>
      <c r="BKL81" s="677"/>
      <c r="BKM81" s="677"/>
      <c r="BKN81" s="677"/>
      <c r="BKO81" s="677"/>
      <c r="BKP81" s="677"/>
      <c r="BKQ81" s="677"/>
      <c r="BKR81" s="677"/>
      <c r="BKS81" s="677"/>
      <c r="BKT81" s="677"/>
      <c r="BKU81" s="677"/>
      <c r="BKV81" s="677"/>
      <c r="BKW81" s="677"/>
      <c r="BKX81" s="677"/>
      <c r="BKY81" s="677"/>
      <c r="BKZ81" s="677"/>
      <c r="BLA81" s="677"/>
      <c r="BLB81" s="677"/>
      <c r="BLC81" s="677"/>
      <c r="BLD81" s="677"/>
      <c r="BLE81" s="677"/>
      <c r="BLF81" s="677"/>
      <c r="BLG81" s="677"/>
      <c r="BLH81" s="677"/>
      <c r="BLI81" s="677"/>
      <c r="BLJ81" s="677"/>
      <c r="BLK81" s="677"/>
      <c r="BLL81" s="677"/>
      <c r="BLM81" s="677"/>
      <c r="BLN81" s="677"/>
      <c r="BLO81" s="677"/>
      <c r="BLP81" s="677"/>
      <c r="BLQ81" s="677"/>
      <c r="BLR81" s="677"/>
      <c r="BLS81" s="677"/>
      <c r="BLT81" s="677"/>
      <c r="BLU81" s="677"/>
      <c r="BLV81" s="677"/>
      <c r="BLW81" s="677"/>
      <c r="BLX81" s="677"/>
      <c r="BLY81" s="677"/>
      <c r="BLZ81" s="677"/>
      <c r="BMA81" s="677"/>
      <c r="BMB81" s="677"/>
      <c r="BMC81" s="677"/>
      <c r="BMD81" s="677"/>
      <c r="BME81" s="677"/>
      <c r="BMF81" s="677"/>
      <c r="BMG81" s="677"/>
      <c r="BMH81" s="677"/>
      <c r="BMI81" s="677"/>
      <c r="BMJ81" s="677"/>
      <c r="BMK81" s="677"/>
      <c r="BML81" s="677"/>
      <c r="BMM81" s="677"/>
      <c r="BMN81" s="677"/>
      <c r="BMO81" s="677"/>
      <c r="BMP81" s="677"/>
      <c r="BMQ81" s="677"/>
      <c r="BMR81" s="677"/>
      <c r="BMS81" s="677"/>
      <c r="BMT81" s="677"/>
      <c r="BMU81" s="677"/>
      <c r="BMV81" s="677"/>
      <c r="BMW81" s="677"/>
      <c r="BMX81" s="677"/>
      <c r="BMY81" s="677"/>
      <c r="BMZ81" s="677"/>
      <c r="BNA81" s="677"/>
      <c r="BNB81" s="677"/>
      <c r="BNC81" s="677"/>
      <c r="BND81" s="677"/>
      <c r="BNE81" s="677"/>
      <c r="BNF81" s="677"/>
      <c r="BNG81" s="677"/>
      <c r="BNH81" s="677"/>
      <c r="BNI81" s="677"/>
      <c r="BNJ81" s="677"/>
      <c r="BNK81" s="677"/>
      <c r="BNL81" s="677"/>
      <c r="BNM81" s="677"/>
      <c r="BNN81" s="677"/>
      <c r="BNO81" s="677"/>
      <c r="BNP81" s="677"/>
      <c r="BNQ81" s="677"/>
      <c r="BNR81" s="677"/>
      <c r="BNS81" s="677"/>
      <c r="BNT81" s="677"/>
      <c r="BNU81" s="677"/>
      <c r="BNV81" s="677"/>
      <c r="BNW81" s="677"/>
      <c r="BNX81" s="677"/>
      <c r="BNY81" s="677"/>
      <c r="BNZ81" s="677"/>
      <c r="BOA81" s="677"/>
      <c r="BOB81" s="677"/>
      <c r="BOC81" s="677"/>
      <c r="BOD81" s="677"/>
      <c r="BOE81" s="677"/>
      <c r="BOF81" s="677"/>
      <c r="BOG81" s="677"/>
      <c r="BOH81" s="677"/>
      <c r="BOI81" s="677"/>
      <c r="BOJ81" s="677"/>
      <c r="BOK81" s="677"/>
      <c r="BOL81" s="677"/>
      <c r="BOM81" s="677"/>
      <c r="BON81" s="677"/>
      <c r="BOO81" s="677"/>
      <c r="BOP81" s="677"/>
      <c r="BOQ81" s="677"/>
      <c r="BOR81" s="677"/>
      <c r="BOS81" s="677"/>
      <c r="BOT81" s="677"/>
      <c r="BOU81" s="677"/>
      <c r="BOV81" s="677"/>
      <c r="BOW81" s="677"/>
      <c r="BOX81" s="677"/>
      <c r="BOY81" s="677"/>
      <c r="BOZ81" s="677"/>
      <c r="BPA81" s="677"/>
      <c r="BPB81" s="677"/>
      <c r="BPC81" s="677"/>
      <c r="BPD81" s="677"/>
      <c r="BPE81" s="677"/>
      <c r="BPF81" s="677"/>
      <c r="BPG81" s="677"/>
      <c r="BPH81" s="677"/>
      <c r="BPI81" s="677"/>
      <c r="BPJ81" s="677"/>
      <c r="BPK81" s="677"/>
      <c r="BPL81" s="677"/>
      <c r="BPM81" s="677"/>
      <c r="BPN81" s="677"/>
      <c r="BPO81" s="677"/>
      <c r="BPP81" s="677"/>
      <c r="BPQ81" s="677"/>
      <c r="BPR81" s="677"/>
      <c r="BPS81" s="677"/>
      <c r="BPT81" s="677"/>
      <c r="BPU81" s="677"/>
      <c r="BPV81" s="677"/>
      <c r="BPW81" s="677"/>
      <c r="BPX81" s="677"/>
      <c r="BPY81" s="677"/>
      <c r="BPZ81" s="677"/>
      <c r="BQA81" s="677"/>
      <c r="BQB81" s="677"/>
      <c r="BQC81" s="677"/>
      <c r="BQD81" s="677"/>
      <c r="BQE81" s="677"/>
      <c r="BQF81" s="677"/>
      <c r="BQG81" s="677"/>
      <c r="BQH81" s="677"/>
      <c r="BQI81" s="677"/>
      <c r="BQJ81" s="677"/>
      <c r="BQK81" s="677"/>
      <c r="BQL81" s="677"/>
      <c r="BQM81" s="677"/>
      <c r="BQN81" s="677"/>
      <c r="BQO81" s="677"/>
      <c r="BQP81" s="677"/>
      <c r="BQQ81" s="677"/>
      <c r="BQR81" s="677"/>
      <c r="BQS81" s="677"/>
      <c r="BQT81" s="677"/>
      <c r="BQU81" s="677"/>
      <c r="BQV81" s="677"/>
      <c r="BQW81" s="677"/>
      <c r="BQX81" s="677"/>
      <c r="BQY81" s="677"/>
      <c r="BQZ81" s="677"/>
      <c r="BRA81" s="677"/>
      <c r="BRB81" s="677"/>
      <c r="BRC81" s="677"/>
      <c r="BRD81" s="677"/>
      <c r="BRE81" s="677"/>
      <c r="BRF81" s="677"/>
      <c r="BRG81" s="677"/>
      <c r="BRH81" s="677"/>
      <c r="BRI81" s="677"/>
      <c r="BRJ81" s="677"/>
      <c r="BRK81" s="677"/>
      <c r="BRL81" s="677"/>
      <c r="BRM81" s="677"/>
      <c r="BRN81" s="677"/>
      <c r="BRO81" s="677"/>
      <c r="BRP81" s="677"/>
      <c r="BRQ81" s="677"/>
      <c r="BRR81" s="677"/>
      <c r="BRS81" s="677"/>
      <c r="BRT81" s="677"/>
      <c r="BRU81" s="677"/>
      <c r="BRV81" s="677"/>
      <c r="BRW81" s="677"/>
      <c r="BRX81" s="677"/>
      <c r="BRY81" s="677"/>
      <c r="BRZ81" s="677"/>
      <c r="BSA81" s="677"/>
      <c r="BSB81" s="677"/>
      <c r="BSC81" s="677"/>
      <c r="BSD81" s="677"/>
      <c r="BSE81" s="677"/>
      <c r="BSF81" s="677"/>
      <c r="BSG81" s="677"/>
      <c r="BSH81" s="677"/>
      <c r="BSI81" s="677"/>
      <c r="BSJ81" s="677"/>
      <c r="BSK81" s="677"/>
      <c r="BSL81" s="677"/>
      <c r="BSM81" s="677"/>
      <c r="BSN81" s="677"/>
      <c r="BSO81" s="677"/>
      <c r="BSP81" s="677"/>
      <c r="BSQ81" s="677"/>
      <c r="BSR81" s="677"/>
      <c r="BSS81" s="677"/>
      <c r="BST81" s="677"/>
      <c r="BSU81" s="677"/>
      <c r="BSV81" s="677"/>
      <c r="BSW81" s="677"/>
      <c r="BSX81" s="677"/>
      <c r="BSY81" s="677"/>
      <c r="BSZ81" s="677"/>
      <c r="BTA81" s="677"/>
      <c r="BTB81" s="677"/>
      <c r="BTC81" s="677"/>
      <c r="BTD81" s="677"/>
      <c r="BTE81" s="677"/>
      <c r="BTF81" s="677"/>
      <c r="BTG81" s="677"/>
      <c r="BTH81" s="677"/>
      <c r="BTI81" s="677"/>
      <c r="BTJ81" s="677"/>
      <c r="BTK81" s="677"/>
      <c r="BTL81" s="677"/>
      <c r="BTM81" s="677"/>
      <c r="BTN81" s="677"/>
      <c r="BTO81" s="677"/>
      <c r="BTP81" s="677"/>
      <c r="BTQ81" s="677"/>
      <c r="BTR81" s="677"/>
      <c r="BTS81" s="677"/>
      <c r="BTT81" s="677"/>
      <c r="BTU81" s="677"/>
      <c r="BTV81" s="677"/>
      <c r="BTW81" s="677"/>
      <c r="BTX81" s="677"/>
      <c r="BTY81" s="677"/>
      <c r="BTZ81" s="677"/>
      <c r="BUA81" s="677"/>
      <c r="BUB81" s="677"/>
      <c r="BUC81" s="677"/>
      <c r="BUD81" s="677"/>
      <c r="BUE81" s="677"/>
      <c r="BUF81" s="677"/>
      <c r="BUG81" s="677"/>
      <c r="BUH81" s="677"/>
      <c r="BUI81" s="677"/>
      <c r="BUJ81" s="677"/>
      <c r="BUK81" s="677"/>
      <c r="BUL81" s="677"/>
      <c r="BUM81" s="677"/>
      <c r="BUN81" s="677"/>
      <c r="BUO81" s="677"/>
      <c r="BUP81" s="677"/>
      <c r="BUQ81" s="677"/>
      <c r="BUR81" s="677"/>
      <c r="BUS81" s="677"/>
      <c r="BUT81" s="677"/>
      <c r="BUU81" s="677"/>
      <c r="BUV81" s="677"/>
      <c r="BUW81" s="677"/>
      <c r="BUX81" s="677"/>
      <c r="BUY81" s="677"/>
      <c r="BUZ81" s="677"/>
      <c r="BVA81" s="677"/>
      <c r="BVB81" s="677"/>
      <c r="BVC81" s="677"/>
      <c r="BVD81" s="677"/>
      <c r="BVE81" s="677"/>
      <c r="BVF81" s="677"/>
      <c r="BVG81" s="677"/>
      <c r="BVH81" s="677"/>
      <c r="BVI81" s="677"/>
      <c r="BVJ81" s="677"/>
      <c r="BVK81" s="677"/>
      <c r="BVL81" s="677"/>
      <c r="BVM81" s="677"/>
      <c r="BVN81" s="677"/>
      <c r="BVO81" s="677"/>
      <c r="BVP81" s="677"/>
      <c r="BVQ81" s="677"/>
      <c r="BVR81" s="677"/>
      <c r="BVS81" s="677"/>
      <c r="BVT81" s="677"/>
      <c r="BVU81" s="677"/>
      <c r="BVV81" s="677"/>
      <c r="BVW81" s="677"/>
      <c r="BVX81" s="677"/>
      <c r="BVY81" s="677"/>
      <c r="BVZ81" s="677"/>
      <c r="BWA81" s="677"/>
      <c r="BWB81" s="677"/>
      <c r="BWC81" s="677"/>
      <c r="BWD81" s="677"/>
      <c r="BWE81" s="677"/>
      <c r="BWF81" s="677"/>
      <c r="BWG81" s="677"/>
      <c r="BWH81" s="677"/>
      <c r="BWI81" s="677"/>
      <c r="BWJ81" s="677"/>
      <c r="BWK81" s="677"/>
      <c r="BWL81" s="677"/>
      <c r="BWM81" s="677"/>
      <c r="BWN81" s="677"/>
      <c r="BWO81" s="677"/>
      <c r="BWP81" s="677"/>
      <c r="BWQ81" s="677"/>
      <c r="BWR81" s="677"/>
      <c r="BWS81" s="677"/>
      <c r="BWT81" s="677"/>
      <c r="BWU81" s="677"/>
      <c r="BWV81" s="677"/>
      <c r="BWW81" s="677"/>
      <c r="BWX81" s="677"/>
      <c r="BWY81" s="677"/>
      <c r="BWZ81" s="677"/>
      <c r="BXA81" s="677"/>
      <c r="BXB81" s="677"/>
      <c r="BXC81" s="677"/>
      <c r="BXD81" s="677"/>
      <c r="BXE81" s="677"/>
      <c r="BXF81" s="677"/>
      <c r="BXG81" s="677"/>
      <c r="BXH81" s="677"/>
      <c r="BXI81" s="677"/>
      <c r="BXJ81" s="677"/>
      <c r="BXK81" s="677"/>
      <c r="BXL81" s="677"/>
      <c r="BXM81" s="677"/>
      <c r="BXN81" s="677"/>
      <c r="BXO81" s="677"/>
      <c r="BXP81" s="677"/>
      <c r="BXQ81" s="677"/>
      <c r="BXR81" s="677"/>
      <c r="BXS81" s="677"/>
      <c r="BXT81" s="677"/>
      <c r="BXU81" s="677"/>
      <c r="BXV81" s="677"/>
      <c r="BXW81" s="677"/>
      <c r="BXX81" s="677"/>
      <c r="BXY81" s="677"/>
      <c r="BXZ81" s="677"/>
      <c r="BYA81" s="677"/>
      <c r="BYB81" s="677"/>
      <c r="BYC81" s="677"/>
      <c r="BYD81" s="677"/>
      <c r="BYE81" s="677"/>
      <c r="BYF81" s="677"/>
      <c r="BYG81" s="677"/>
      <c r="BYH81" s="677"/>
      <c r="BYI81" s="677"/>
      <c r="BYJ81" s="677"/>
      <c r="BYK81" s="677"/>
      <c r="BYL81" s="677"/>
      <c r="BYM81" s="677"/>
      <c r="BYN81" s="677"/>
      <c r="BYO81" s="677"/>
      <c r="BYP81" s="677"/>
      <c r="BYQ81" s="677"/>
      <c r="BYR81" s="677"/>
      <c r="BYS81" s="677"/>
      <c r="BYT81" s="677"/>
      <c r="BYU81" s="677"/>
      <c r="BYV81" s="677"/>
      <c r="BYW81" s="677"/>
      <c r="BYX81" s="677"/>
      <c r="BYY81" s="677"/>
      <c r="BYZ81" s="677"/>
      <c r="BZA81" s="677"/>
      <c r="BZB81" s="677"/>
      <c r="BZC81" s="677"/>
      <c r="BZD81" s="677"/>
      <c r="BZE81" s="677"/>
      <c r="BZF81" s="677"/>
      <c r="BZG81" s="677"/>
      <c r="BZH81" s="677"/>
      <c r="BZI81" s="677"/>
      <c r="BZJ81" s="677"/>
      <c r="BZK81" s="677"/>
      <c r="BZL81" s="677"/>
      <c r="BZM81" s="677"/>
      <c r="BZN81" s="677"/>
      <c r="BZO81" s="677"/>
      <c r="BZP81" s="677"/>
      <c r="BZQ81" s="677"/>
      <c r="BZR81" s="677"/>
      <c r="BZS81" s="677"/>
      <c r="BZT81" s="677"/>
      <c r="BZU81" s="677"/>
      <c r="BZV81" s="677"/>
      <c r="BZW81" s="677"/>
      <c r="BZX81" s="677"/>
      <c r="BZY81" s="677"/>
      <c r="BZZ81" s="677"/>
      <c r="CAA81" s="677"/>
      <c r="CAB81" s="677"/>
      <c r="CAC81" s="677"/>
      <c r="CAD81" s="677"/>
      <c r="CAE81" s="677"/>
      <c r="CAF81" s="677"/>
      <c r="CAG81" s="677"/>
      <c r="CAH81" s="677"/>
      <c r="CAI81" s="677"/>
      <c r="CAJ81" s="677"/>
      <c r="CAK81" s="677"/>
      <c r="CAL81" s="677"/>
      <c r="CAM81" s="677"/>
      <c r="CAN81" s="677"/>
      <c r="CAO81" s="677"/>
      <c r="CAP81" s="677"/>
      <c r="CAQ81" s="677"/>
      <c r="CAR81" s="677"/>
      <c r="CAS81" s="677"/>
      <c r="CAT81" s="677"/>
      <c r="CAU81" s="677"/>
      <c r="CAV81" s="677"/>
      <c r="CAW81" s="677"/>
      <c r="CAX81" s="677"/>
      <c r="CAY81" s="677"/>
      <c r="CAZ81" s="677"/>
      <c r="CBA81" s="677"/>
      <c r="CBB81" s="677"/>
      <c r="CBC81" s="677"/>
      <c r="CBD81" s="677"/>
      <c r="CBE81" s="677"/>
      <c r="CBF81" s="677"/>
      <c r="CBG81" s="677"/>
      <c r="CBH81" s="677"/>
      <c r="CBI81" s="677"/>
      <c r="CBJ81" s="677"/>
      <c r="CBK81" s="677"/>
      <c r="CBL81" s="677"/>
      <c r="CBM81" s="677"/>
      <c r="CBN81" s="677"/>
      <c r="CBO81" s="677"/>
      <c r="CBP81" s="677"/>
      <c r="CBQ81" s="677"/>
      <c r="CBR81" s="677"/>
      <c r="CBS81" s="677"/>
      <c r="CBT81" s="677"/>
      <c r="CBU81" s="677"/>
      <c r="CBV81" s="677"/>
      <c r="CBW81" s="677"/>
      <c r="CBX81" s="677"/>
      <c r="CBY81" s="677"/>
      <c r="CBZ81" s="677"/>
      <c r="CCA81" s="677"/>
      <c r="CCB81" s="677"/>
      <c r="CCC81" s="677"/>
      <c r="CCD81" s="677"/>
      <c r="CCE81" s="677"/>
      <c r="CCF81" s="677"/>
      <c r="CCG81" s="677"/>
      <c r="CCH81" s="677"/>
      <c r="CCI81" s="677"/>
      <c r="CCJ81" s="677"/>
      <c r="CCK81" s="677"/>
      <c r="CCL81" s="677"/>
      <c r="CCM81" s="677"/>
      <c r="CCN81" s="677"/>
      <c r="CCO81" s="677"/>
      <c r="CCP81" s="677"/>
      <c r="CCQ81" s="677"/>
      <c r="CCR81" s="677"/>
      <c r="CCS81" s="677"/>
      <c r="CCT81" s="677"/>
      <c r="CCU81" s="677"/>
      <c r="CCV81" s="677"/>
      <c r="CCW81" s="677"/>
      <c r="CCX81" s="677"/>
      <c r="CCY81" s="677"/>
      <c r="CCZ81" s="677"/>
      <c r="CDA81" s="677"/>
      <c r="CDB81" s="677"/>
      <c r="CDC81" s="677"/>
      <c r="CDD81" s="677"/>
      <c r="CDE81" s="677"/>
      <c r="CDF81" s="677"/>
      <c r="CDG81" s="677"/>
      <c r="CDH81" s="677"/>
      <c r="CDI81" s="677"/>
      <c r="CDJ81" s="677"/>
      <c r="CDK81" s="677"/>
      <c r="CDL81" s="677"/>
      <c r="CDM81" s="677"/>
      <c r="CDN81" s="677"/>
      <c r="CDO81" s="677"/>
      <c r="CDP81" s="677"/>
      <c r="CDQ81" s="677"/>
      <c r="CDR81" s="677"/>
      <c r="CDS81" s="677"/>
      <c r="CDT81" s="677"/>
      <c r="CDU81" s="677"/>
      <c r="CDV81" s="677"/>
      <c r="CDW81" s="677"/>
      <c r="CDX81" s="677"/>
      <c r="CDY81" s="677"/>
      <c r="CDZ81" s="677"/>
      <c r="CEA81" s="677"/>
      <c r="CEB81" s="677"/>
      <c r="CEC81" s="677"/>
      <c r="CED81" s="677"/>
      <c r="CEE81" s="677"/>
      <c r="CEF81" s="677"/>
      <c r="CEG81" s="677"/>
      <c r="CEH81" s="677"/>
      <c r="CEI81" s="677"/>
      <c r="CEJ81" s="677"/>
      <c r="CEK81" s="677"/>
      <c r="CEL81" s="677"/>
      <c r="CEM81" s="677"/>
      <c r="CEN81" s="677"/>
      <c r="CEO81" s="677"/>
      <c r="CEP81" s="677"/>
      <c r="CEQ81" s="677"/>
      <c r="CER81" s="677"/>
      <c r="CES81" s="677"/>
      <c r="CET81" s="677"/>
      <c r="CEU81" s="677"/>
      <c r="CEV81" s="677"/>
      <c r="CEW81" s="677"/>
      <c r="CEX81" s="677"/>
      <c r="CEY81" s="677"/>
      <c r="CEZ81" s="677"/>
      <c r="CFA81" s="677"/>
      <c r="CFB81" s="677"/>
      <c r="CFC81" s="677"/>
      <c r="CFD81" s="677"/>
      <c r="CFE81" s="677"/>
      <c r="CFF81" s="677"/>
      <c r="CFG81" s="677"/>
      <c r="CFH81" s="677"/>
      <c r="CFI81" s="677"/>
      <c r="CFJ81" s="677"/>
      <c r="CFK81" s="677"/>
      <c r="CFL81" s="677"/>
      <c r="CFM81" s="677"/>
      <c r="CFN81" s="677"/>
      <c r="CFO81" s="677"/>
      <c r="CFP81" s="677"/>
      <c r="CFQ81" s="677"/>
      <c r="CFR81" s="677"/>
      <c r="CFS81" s="677"/>
      <c r="CFT81" s="677"/>
      <c r="CFU81" s="677"/>
      <c r="CFV81" s="677"/>
      <c r="CFW81" s="677"/>
      <c r="CFX81" s="677"/>
      <c r="CFY81" s="677"/>
      <c r="CFZ81" s="677"/>
      <c r="CGA81" s="677"/>
      <c r="CGB81" s="677"/>
      <c r="CGC81" s="677"/>
      <c r="CGD81" s="677"/>
      <c r="CGE81" s="677"/>
      <c r="CGF81" s="677"/>
      <c r="CGG81" s="677"/>
      <c r="CGH81" s="677"/>
      <c r="CGI81" s="677"/>
      <c r="CGJ81" s="677"/>
      <c r="CGK81" s="677"/>
      <c r="CGL81" s="677"/>
      <c r="CGM81" s="677"/>
      <c r="CGN81" s="677"/>
      <c r="CGO81" s="677"/>
      <c r="CGP81" s="677"/>
      <c r="CGQ81" s="677"/>
      <c r="CGR81" s="677"/>
      <c r="CGS81" s="677"/>
      <c r="CGT81" s="677"/>
      <c r="CGU81" s="677"/>
      <c r="CGV81" s="677"/>
      <c r="CGW81" s="677"/>
      <c r="CGX81" s="677"/>
      <c r="CGY81" s="677"/>
      <c r="CGZ81" s="677"/>
      <c r="CHA81" s="677"/>
      <c r="CHB81" s="677"/>
      <c r="CHC81" s="677"/>
      <c r="CHD81" s="677"/>
      <c r="CHE81" s="677"/>
      <c r="CHF81" s="677"/>
      <c r="CHG81" s="677"/>
      <c r="CHH81" s="677"/>
      <c r="CHI81" s="677"/>
      <c r="CHJ81" s="677"/>
      <c r="CHK81" s="677"/>
      <c r="CHL81" s="677"/>
      <c r="CHM81" s="677"/>
      <c r="CHN81" s="677"/>
      <c r="CHO81" s="677"/>
      <c r="CHP81" s="677"/>
      <c r="CHQ81" s="677"/>
      <c r="CHR81" s="677"/>
      <c r="CHS81" s="677"/>
      <c r="CHT81" s="677"/>
      <c r="CHU81" s="677"/>
      <c r="CHV81" s="677"/>
      <c r="CHW81" s="677"/>
      <c r="CHX81" s="677"/>
      <c r="CHY81" s="677"/>
      <c r="CHZ81" s="677"/>
      <c r="CIA81" s="677"/>
      <c r="CIB81" s="677"/>
      <c r="CIC81" s="677"/>
      <c r="CID81" s="677"/>
      <c r="CIE81" s="677"/>
      <c r="CIF81" s="677"/>
      <c r="CIG81" s="677"/>
      <c r="CIH81" s="677"/>
      <c r="CII81" s="677"/>
      <c r="CIJ81" s="677"/>
      <c r="CIK81" s="677"/>
      <c r="CIL81" s="677"/>
      <c r="CIM81" s="677"/>
      <c r="CIN81" s="677"/>
      <c r="CIO81" s="677"/>
      <c r="CIP81" s="677"/>
      <c r="CIQ81" s="677"/>
      <c r="CIR81" s="677"/>
      <c r="CIS81" s="677"/>
      <c r="CIT81" s="677"/>
      <c r="CIU81" s="677"/>
      <c r="CIV81" s="677"/>
      <c r="CIW81" s="677"/>
      <c r="CIX81" s="677"/>
      <c r="CIY81" s="677"/>
      <c r="CIZ81" s="677"/>
      <c r="CJA81" s="677"/>
      <c r="CJB81" s="677"/>
      <c r="CJC81" s="677"/>
      <c r="CJD81" s="677"/>
      <c r="CJE81" s="677"/>
      <c r="CJF81" s="677"/>
      <c r="CJG81" s="677"/>
      <c r="CJH81" s="677"/>
      <c r="CJI81" s="677"/>
      <c r="CJJ81" s="677"/>
      <c r="CJK81" s="677"/>
      <c r="CJL81" s="677"/>
      <c r="CJM81" s="677"/>
      <c r="CJN81" s="677"/>
      <c r="CJO81" s="677"/>
      <c r="CJP81" s="677"/>
      <c r="CJQ81" s="677"/>
      <c r="CJR81" s="677"/>
      <c r="CJS81" s="677"/>
      <c r="CJT81" s="677"/>
      <c r="CJU81" s="677"/>
      <c r="CJV81" s="677"/>
      <c r="CJW81" s="677"/>
      <c r="CJX81" s="677"/>
      <c r="CJY81" s="677"/>
      <c r="CJZ81" s="677"/>
      <c r="CKA81" s="677"/>
      <c r="CKB81" s="677"/>
      <c r="CKC81" s="677"/>
      <c r="CKD81" s="677"/>
      <c r="CKE81" s="677"/>
      <c r="CKF81" s="677"/>
      <c r="CKG81" s="677"/>
      <c r="CKH81" s="677"/>
      <c r="CKI81" s="677"/>
      <c r="CKJ81" s="677"/>
      <c r="CKK81" s="677"/>
      <c r="CKL81" s="677"/>
      <c r="CKM81" s="677"/>
      <c r="CKN81" s="677"/>
      <c r="CKO81" s="677"/>
      <c r="CKP81" s="677"/>
      <c r="CKQ81" s="677"/>
      <c r="CKR81" s="677"/>
      <c r="CKS81" s="677"/>
      <c r="CKT81" s="677"/>
      <c r="CKU81" s="677"/>
      <c r="CKV81" s="677"/>
      <c r="CKW81" s="677"/>
      <c r="CKX81" s="677"/>
      <c r="CKY81" s="677"/>
      <c r="CKZ81" s="677"/>
      <c r="CLA81" s="677"/>
      <c r="CLB81" s="677"/>
      <c r="CLC81" s="677"/>
      <c r="CLD81" s="677"/>
      <c r="CLE81" s="677"/>
      <c r="CLF81" s="677"/>
      <c r="CLG81" s="677"/>
      <c r="CLH81" s="677"/>
      <c r="CLI81" s="677"/>
      <c r="CLJ81" s="677"/>
      <c r="CLK81" s="677"/>
      <c r="CLL81" s="677"/>
      <c r="CLM81" s="677"/>
      <c r="CLN81" s="677"/>
      <c r="CLO81" s="677"/>
      <c r="CLP81" s="677"/>
      <c r="CLQ81" s="677"/>
      <c r="CLR81" s="677"/>
      <c r="CLS81" s="677"/>
      <c r="CLT81" s="677"/>
      <c r="CLU81" s="677"/>
      <c r="CLV81" s="677"/>
      <c r="CLW81" s="677"/>
      <c r="CLX81" s="677"/>
      <c r="CLY81" s="677"/>
      <c r="CLZ81" s="677"/>
      <c r="CMA81" s="677"/>
      <c r="CMB81" s="677"/>
      <c r="CMC81" s="677"/>
      <c r="CMD81" s="677"/>
      <c r="CME81" s="677"/>
      <c r="CMF81" s="677"/>
      <c r="CMG81" s="677"/>
      <c r="CMH81" s="677"/>
      <c r="CMI81" s="677"/>
      <c r="CMJ81" s="677"/>
      <c r="CMK81" s="677"/>
      <c r="CML81" s="677"/>
      <c r="CMM81" s="677"/>
      <c r="CMN81" s="677"/>
      <c r="CMO81" s="677"/>
      <c r="CMP81" s="677"/>
      <c r="CMQ81" s="677"/>
      <c r="CMR81" s="677"/>
      <c r="CMS81" s="677"/>
      <c r="CMT81" s="677"/>
      <c r="CMU81" s="677"/>
      <c r="CMV81" s="677"/>
      <c r="CMW81" s="677"/>
      <c r="CMX81" s="677"/>
      <c r="CMY81" s="677"/>
      <c r="CMZ81" s="677"/>
      <c r="CNA81" s="677"/>
      <c r="CNB81" s="677"/>
      <c r="CNC81" s="677"/>
      <c r="CND81" s="677"/>
      <c r="CNE81" s="677"/>
      <c r="CNF81" s="677"/>
      <c r="CNG81" s="677"/>
      <c r="CNH81" s="677"/>
      <c r="CNI81" s="677"/>
      <c r="CNJ81" s="677"/>
      <c r="CNK81" s="677"/>
      <c r="CNL81" s="677"/>
      <c r="CNM81" s="677"/>
      <c r="CNN81" s="677"/>
      <c r="CNO81" s="677"/>
      <c r="CNP81" s="677"/>
      <c r="CNQ81" s="677"/>
      <c r="CNR81" s="677"/>
      <c r="CNS81" s="677"/>
      <c r="CNT81" s="677"/>
      <c r="CNU81" s="677"/>
      <c r="CNV81" s="677"/>
      <c r="CNW81" s="677"/>
      <c r="CNX81" s="677"/>
      <c r="CNY81" s="677"/>
      <c r="CNZ81" s="677"/>
      <c r="COA81" s="677"/>
      <c r="COB81" s="677"/>
      <c r="COC81" s="677"/>
      <c r="COD81" s="677"/>
      <c r="COE81" s="677"/>
      <c r="COF81" s="677"/>
      <c r="COG81" s="677"/>
      <c r="COH81" s="677"/>
      <c r="COI81" s="677"/>
      <c r="COJ81" s="677"/>
      <c r="COK81" s="677"/>
      <c r="COL81" s="677"/>
      <c r="COM81" s="677"/>
      <c r="CON81" s="677"/>
      <c r="COO81" s="677"/>
      <c r="COP81" s="677"/>
      <c r="COQ81" s="677"/>
      <c r="COR81" s="677"/>
      <c r="COS81" s="677"/>
      <c r="COT81" s="677"/>
      <c r="COU81" s="677"/>
      <c r="COV81" s="677"/>
      <c r="COW81" s="677"/>
      <c r="COX81" s="677"/>
      <c r="COY81" s="677"/>
      <c r="COZ81" s="677"/>
      <c r="CPA81" s="677"/>
      <c r="CPB81" s="677"/>
      <c r="CPC81" s="677"/>
      <c r="CPD81" s="677"/>
      <c r="CPE81" s="677"/>
      <c r="CPF81" s="677"/>
      <c r="CPG81" s="677"/>
      <c r="CPH81" s="677"/>
      <c r="CPI81" s="677"/>
      <c r="CPJ81" s="677"/>
      <c r="CPK81" s="677"/>
      <c r="CPL81" s="677"/>
      <c r="CPM81" s="677"/>
      <c r="CPN81" s="677"/>
      <c r="CPO81" s="677"/>
      <c r="CPP81" s="677"/>
      <c r="CPQ81" s="677"/>
      <c r="CPR81" s="677"/>
      <c r="CPS81" s="677"/>
      <c r="CPT81" s="677"/>
      <c r="CPU81" s="677"/>
      <c r="CPV81" s="677"/>
      <c r="CPW81" s="677"/>
      <c r="CPX81" s="677"/>
      <c r="CPY81" s="677"/>
      <c r="CPZ81" s="677"/>
      <c r="CQA81" s="677"/>
      <c r="CQB81" s="677"/>
      <c r="CQC81" s="677"/>
      <c r="CQD81" s="677"/>
      <c r="CQE81" s="677"/>
      <c r="CQF81" s="677"/>
      <c r="CQG81" s="677"/>
      <c r="CQH81" s="677"/>
      <c r="CQI81" s="677"/>
      <c r="CQJ81" s="677"/>
      <c r="CQK81" s="677"/>
      <c r="CQL81" s="677"/>
      <c r="CQM81" s="677"/>
      <c r="CQN81" s="677"/>
      <c r="CQO81" s="677"/>
      <c r="CQP81" s="677"/>
      <c r="CQQ81" s="677"/>
      <c r="CQR81" s="677"/>
      <c r="CQS81" s="677"/>
      <c r="CQT81" s="677"/>
      <c r="CQU81" s="677"/>
      <c r="CQV81" s="677"/>
      <c r="CQW81" s="677"/>
      <c r="CQX81" s="677"/>
      <c r="CQY81" s="677"/>
      <c r="CQZ81" s="677"/>
      <c r="CRA81" s="677"/>
      <c r="CRB81" s="677"/>
      <c r="CRC81" s="677"/>
      <c r="CRD81" s="677"/>
      <c r="CRE81" s="677"/>
      <c r="CRF81" s="677"/>
      <c r="CRG81" s="677"/>
      <c r="CRH81" s="677"/>
      <c r="CRI81" s="677"/>
      <c r="CRJ81" s="677"/>
      <c r="CRK81" s="677"/>
      <c r="CRL81" s="677"/>
      <c r="CRM81" s="677"/>
      <c r="CRN81" s="677"/>
      <c r="CRO81" s="677"/>
      <c r="CRP81" s="677"/>
      <c r="CRQ81" s="677"/>
      <c r="CRR81" s="677"/>
      <c r="CRS81" s="677"/>
      <c r="CRT81" s="677"/>
      <c r="CRU81" s="677"/>
      <c r="CRV81" s="677"/>
      <c r="CRW81" s="677"/>
      <c r="CRX81" s="677"/>
      <c r="CRY81" s="677"/>
      <c r="CRZ81" s="677"/>
      <c r="CSA81" s="677"/>
      <c r="CSB81" s="677"/>
      <c r="CSC81" s="677"/>
      <c r="CSD81" s="677"/>
      <c r="CSE81" s="677"/>
      <c r="CSF81" s="677"/>
      <c r="CSG81" s="677"/>
      <c r="CSH81" s="677"/>
      <c r="CSI81" s="677"/>
      <c r="CSJ81" s="677"/>
      <c r="CSK81" s="677"/>
      <c r="CSL81" s="677"/>
      <c r="CSM81" s="677"/>
      <c r="CSN81" s="677"/>
      <c r="CSO81" s="677"/>
      <c r="CSP81" s="677"/>
      <c r="CSQ81" s="677"/>
      <c r="CSR81" s="677"/>
      <c r="CSS81" s="677"/>
      <c r="CST81" s="677"/>
      <c r="CSU81" s="677"/>
      <c r="CSV81" s="677"/>
      <c r="CSW81" s="677"/>
      <c r="CSX81" s="677"/>
      <c r="CSY81" s="677"/>
      <c r="CSZ81" s="677"/>
      <c r="CTA81" s="677"/>
      <c r="CTB81" s="677"/>
      <c r="CTC81" s="677"/>
      <c r="CTD81" s="677"/>
      <c r="CTE81" s="677"/>
      <c r="CTF81" s="677"/>
      <c r="CTG81" s="677"/>
      <c r="CTH81" s="677"/>
      <c r="CTI81" s="677"/>
      <c r="CTJ81" s="677"/>
      <c r="CTK81" s="677"/>
      <c r="CTL81" s="677"/>
      <c r="CTM81" s="677"/>
      <c r="CTN81" s="677"/>
      <c r="CTO81" s="677"/>
      <c r="CTP81" s="677"/>
      <c r="CTQ81" s="677"/>
      <c r="CTR81" s="677"/>
      <c r="CTS81" s="677"/>
      <c r="CTT81" s="677"/>
      <c r="CTU81" s="677"/>
      <c r="CTV81" s="677"/>
      <c r="CTW81" s="677"/>
      <c r="CTX81" s="677"/>
      <c r="CTY81" s="677"/>
      <c r="CTZ81" s="677"/>
      <c r="CUA81" s="677"/>
      <c r="CUB81" s="677"/>
      <c r="CUC81" s="677"/>
      <c r="CUD81" s="677"/>
      <c r="CUE81" s="677"/>
      <c r="CUF81" s="677"/>
      <c r="CUG81" s="677"/>
      <c r="CUH81" s="677"/>
      <c r="CUI81" s="677"/>
      <c r="CUJ81" s="677"/>
      <c r="CUK81" s="677"/>
      <c r="CUL81" s="677"/>
      <c r="CUM81" s="677"/>
      <c r="CUN81" s="677"/>
      <c r="CUO81" s="677"/>
      <c r="CUP81" s="677"/>
      <c r="CUQ81" s="677"/>
      <c r="CUR81" s="677"/>
      <c r="CUS81" s="677"/>
      <c r="CUT81" s="677"/>
      <c r="CUU81" s="677"/>
      <c r="CUV81" s="677"/>
      <c r="CUW81" s="677"/>
      <c r="CUX81" s="677"/>
      <c r="CUY81" s="677"/>
      <c r="CUZ81" s="677"/>
      <c r="CVA81" s="677"/>
      <c r="CVB81" s="677"/>
      <c r="CVC81" s="677"/>
      <c r="CVD81" s="677"/>
      <c r="CVE81" s="677"/>
      <c r="CVF81" s="677"/>
      <c r="CVG81" s="677"/>
      <c r="CVH81" s="677"/>
      <c r="CVI81" s="677"/>
      <c r="CVJ81" s="677"/>
      <c r="CVK81" s="677"/>
      <c r="CVL81" s="677"/>
      <c r="CVM81" s="677"/>
      <c r="CVN81" s="677"/>
      <c r="CVO81" s="677"/>
      <c r="CVP81" s="677"/>
      <c r="CVQ81" s="677"/>
      <c r="CVR81" s="677"/>
      <c r="CVS81" s="677"/>
      <c r="CVT81" s="677"/>
      <c r="CVU81" s="677"/>
      <c r="CVV81" s="677"/>
      <c r="CVW81" s="677"/>
      <c r="CVX81" s="677"/>
      <c r="CVY81" s="677"/>
      <c r="CVZ81" s="677"/>
      <c r="CWA81" s="677"/>
      <c r="CWB81" s="677"/>
      <c r="CWC81" s="677"/>
      <c r="CWD81" s="677"/>
      <c r="CWE81" s="677"/>
      <c r="CWF81" s="677"/>
      <c r="CWG81" s="677"/>
      <c r="CWH81" s="677"/>
      <c r="CWI81" s="677"/>
      <c r="CWJ81" s="677"/>
      <c r="CWK81" s="677"/>
      <c r="CWL81" s="677"/>
      <c r="CWM81" s="677"/>
      <c r="CWN81" s="677"/>
      <c r="CWO81" s="677"/>
      <c r="CWP81" s="677"/>
      <c r="CWQ81" s="677"/>
      <c r="CWR81" s="677"/>
      <c r="CWS81" s="677"/>
      <c r="CWT81" s="677"/>
      <c r="CWU81" s="677"/>
      <c r="CWV81" s="677"/>
      <c r="CWW81" s="677"/>
      <c r="CWX81" s="677"/>
      <c r="CWY81" s="677"/>
      <c r="CWZ81" s="677"/>
      <c r="CXA81" s="677"/>
      <c r="CXB81" s="677"/>
      <c r="CXC81" s="677"/>
      <c r="CXD81" s="677"/>
      <c r="CXE81" s="677"/>
      <c r="CXF81" s="677"/>
      <c r="CXG81" s="677"/>
      <c r="CXH81" s="677"/>
      <c r="CXI81" s="677"/>
      <c r="CXJ81" s="677"/>
      <c r="CXK81" s="677"/>
      <c r="CXL81" s="677"/>
      <c r="CXM81" s="677"/>
      <c r="CXN81" s="677"/>
      <c r="CXO81" s="677"/>
      <c r="CXP81" s="677"/>
      <c r="CXQ81" s="677"/>
      <c r="CXR81" s="677"/>
      <c r="CXS81" s="677"/>
      <c r="CXT81" s="677"/>
      <c r="CXU81" s="677"/>
      <c r="CXV81" s="677"/>
      <c r="CXW81" s="677"/>
      <c r="CXX81" s="677"/>
      <c r="CXY81" s="677"/>
      <c r="CXZ81" s="677"/>
      <c r="CYA81" s="677"/>
      <c r="CYB81" s="677"/>
      <c r="CYC81" s="677"/>
      <c r="CYD81" s="677"/>
      <c r="CYE81" s="677"/>
      <c r="CYF81" s="677"/>
      <c r="CYG81" s="677"/>
      <c r="CYH81" s="677"/>
      <c r="CYI81" s="677"/>
      <c r="CYJ81" s="677"/>
      <c r="CYK81" s="677"/>
      <c r="CYL81" s="677"/>
      <c r="CYM81" s="677"/>
      <c r="CYN81" s="677"/>
      <c r="CYO81" s="677"/>
      <c r="CYP81" s="677"/>
      <c r="CYQ81" s="677"/>
      <c r="CYR81" s="677"/>
      <c r="CYS81" s="677"/>
      <c r="CYT81" s="677"/>
      <c r="CYU81" s="677"/>
      <c r="CYV81" s="677"/>
      <c r="CYW81" s="677"/>
      <c r="CYX81" s="677"/>
      <c r="CYY81" s="677"/>
      <c r="CYZ81" s="677"/>
      <c r="CZA81" s="677"/>
      <c r="CZB81" s="677"/>
      <c r="CZC81" s="677"/>
      <c r="CZD81" s="677"/>
      <c r="CZE81" s="677"/>
      <c r="CZF81" s="677"/>
      <c r="CZG81" s="677"/>
      <c r="CZH81" s="677"/>
      <c r="CZI81" s="677"/>
      <c r="CZJ81" s="677"/>
      <c r="CZK81" s="677"/>
      <c r="CZL81" s="677"/>
      <c r="CZM81" s="677"/>
      <c r="CZN81" s="677"/>
      <c r="CZO81" s="677"/>
      <c r="CZP81" s="677"/>
      <c r="CZQ81" s="677"/>
      <c r="CZR81" s="677"/>
      <c r="CZS81" s="677"/>
      <c r="CZT81" s="677"/>
      <c r="CZU81" s="677"/>
      <c r="CZV81" s="677"/>
      <c r="CZW81" s="677"/>
      <c r="CZX81" s="677"/>
      <c r="CZY81" s="677"/>
      <c r="CZZ81" s="677"/>
      <c r="DAA81" s="677"/>
      <c r="DAB81" s="677"/>
      <c r="DAC81" s="677"/>
      <c r="DAD81" s="677"/>
      <c r="DAE81" s="677"/>
      <c r="DAF81" s="677"/>
      <c r="DAG81" s="677"/>
      <c r="DAH81" s="677"/>
      <c r="DAI81" s="677"/>
      <c r="DAJ81" s="677"/>
      <c r="DAK81" s="677"/>
      <c r="DAL81" s="677"/>
      <c r="DAM81" s="677"/>
      <c r="DAN81" s="677"/>
      <c r="DAO81" s="677"/>
      <c r="DAP81" s="677"/>
      <c r="DAQ81" s="677"/>
      <c r="DAR81" s="677"/>
      <c r="DAS81" s="677"/>
      <c r="DAT81" s="677"/>
      <c r="DAU81" s="677"/>
      <c r="DAV81" s="677"/>
      <c r="DAW81" s="677"/>
      <c r="DAX81" s="677"/>
      <c r="DAY81" s="677"/>
      <c r="DAZ81" s="677"/>
      <c r="DBA81" s="677"/>
      <c r="DBB81" s="677"/>
      <c r="DBC81" s="677"/>
      <c r="DBD81" s="677"/>
      <c r="DBE81" s="677"/>
      <c r="DBF81" s="677"/>
      <c r="DBG81" s="677"/>
      <c r="DBH81" s="677"/>
      <c r="DBI81" s="677"/>
      <c r="DBJ81" s="677"/>
      <c r="DBK81" s="677"/>
      <c r="DBL81" s="677"/>
      <c r="DBM81" s="677"/>
      <c r="DBN81" s="677"/>
      <c r="DBO81" s="677"/>
      <c r="DBP81" s="677"/>
      <c r="DBQ81" s="677"/>
      <c r="DBR81" s="677"/>
      <c r="DBS81" s="677"/>
      <c r="DBT81" s="677"/>
      <c r="DBU81" s="677"/>
      <c r="DBV81" s="677"/>
      <c r="DBW81" s="677"/>
      <c r="DBX81" s="677"/>
      <c r="DBY81" s="677"/>
      <c r="DBZ81" s="677"/>
      <c r="DCA81" s="677"/>
      <c r="DCB81" s="677"/>
      <c r="DCC81" s="677"/>
      <c r="DCD81" s="677"/>
      <c r="DCE81" s="677"/>
      <c r="DCF81" s="677"/>
      <c r="DCG81" s="677"/>
      <c r="DCH81" s="677"/>
      <c r="DCI81" s="677"/>
      <c r="DCJ81" s="677"/>
      <c r="DCK81" s="677"/>
      <c r="DCL81" s="677"/>
      <c r="DCM81" s="677"/>
      <c r="DCN81" s="677"/>
      <c r="DCO81" s="677"/>
      <c r="DCP81" s="677"/>
      <c r="DCQ81" s="677"/>
      <c r="DCR81" s="677"/>
      <c r="DCS81" s="677"/>
      <c r="DCT81" s="677"/>
      <c r="DCU81" s="677"/>
      <c r="DCV81" s="677"/>
      <c r="DCW81" s="677"/>
      <c r="DCX81" s="677"/>
      <c r="DCY81" s="677"/>
      <c r="DCZ81" s="677"/>
      <c r="DDA81" s="677"/>
      <c r="DDB81" s="677"/>
      <c r="DDC81" s="677"/>
      <c r="DDD81" s="677"/>
      <c r="DDE81" s="677"/>
      <c r="DDF81" s="677"/>
      <c r="DDG81" s="677"/>
      <c r="DDH81" s="677"/>
      <c r="DDI81" s="677"/>
      <c r="DDJ81" s="677"/>
      <c r="DDK81" s="677"/>
      <c r="DDL81" s="677"/>
      <c r="DDM81" s="677"/>
      <c r="DDN81" s="677"/>
      <c r="DDO81" s="677"/>
      <c r="DDP81" s="677"/>
      <c r="DDQ81" s="677"/>
      <c r="DDR81" s="677"/>
      <c r="DDS81" s="677"/>
      <c r="DDT81" s="677"/>
      <c r="DDU81" s="677"/>
      <c r="DDV81" s="677"/>
      <c r="DDW81" s="677"/>
      <c r="DDX81" s="677"/>
      <c r="DDY81" s="677"/>
      <c r="DDZ81" s="677"/>
      <c r="DEA81" s="677"/>
      <c r="DEB81" s="677"/>
      <c r="DEC81" s="677"/>
      <c r="DED81" s="677"/>
      <c r="DEE81" s="677"/>
      <c r="DEF81" s="677"/>
      <c r="DEG81" s="677"/>
      <c r="DEH81" s="677"/>
      <c r="DEI81" s="677"/>
      <c r="DEJ81" s="677"/>
      <c r="DEK81" s="677"/>
      <c r="DEL81" s="677"/>
      <c r="DEM81" s="677"/>
      <c r="DEN81" s="677"/>
      <c r="DEO81" s="677"/>
      <c r="DEP81" s="677"/>
      <c r="DEQ81" s="677"/>
      <c r="DER81" s="677"/>
      <c r="DES81" s="677"/>
      <c r="DET81" s="677"/>
      <c r="DEU81" s="677"/>
      <c r="DEV81" s="677"/>
      <c r="DEW81" s="677"/>
      <c r="DEX81" s="677"/>
      <c r="DEY81" s="677"/>
      <c r="DEZ81" s="677"/>
      <c r="DFA81" s="677"/>
      <c r="DFB81" s="677"/>
      <c r="DFC81" s="677"/>
      <c r="DFD81" s="677"/>
      <c r="DFE81" s="677"/>
      <c r="DFF81" s="677"/>
      <c r="DFG81" s="677"/>
      <c r="DFH81" s="677"/>
      <c r="DFI81" s="677"/>
      <c r="DFJ81" s="677"/>
      <c r="DFK81" s="677"/>
      <c r="DFL81" s="677"/>
      <c r="DFM81" s="677"/>
      <c r="DFN81" s="677"/>
      <c r="DFO81" s="677"/>
      <c r="DFP81" s="677"/>
      <c r="DFQ81" s="677"/>
      <c r="DFR81" s="677"/>
      <c r="DFS81" s="677"/>
      <c r="DFT81" s="677"/>
      <c r="DFU81" s="677"/>
      <c r="DFV81" s="677"/>
      <c r="DFW81" s="677"/>
      <c r="DFX81" s="677"/>
      <c r="DFY81" s="677"/>
      <c r="DFZ81" s="677"/>
      <c r="DGA81" s="677"/>
      <c r="DGB81" s="677"/>
      <c r="DGC81" s="677"/>
      <c r="DGD81" s="677"/>
      <c r="DGE81" s="677"/>
      <c r="DGF81" s="677"/>
      <c r="DGG81" s="677"/>
      <c r="DGH81" s="677"/>
      <c r="DGI81" s="677"/>
      <c r="DGJ81" s="677"/>
      <c r="DGK81" s="677"/>
      <c r="DGL81" s="677"/>
      <c r="DGM81" s="677"/>
      <c r="DGN81" s="677"/>
      <c r="DGO81" s="677"/>
      <c r="DGP81" s="677"/>
      <c r="DGQ81" s="677"/>
      <c r="DGR81" s="677"/>
      <c r="DGS81" s="677"/>
      <c r="DGT81" s="677"/>
      <c r="DGU81" s="677"/>
      <c r="DGV81" s="677"/>
      <c r="DGW81" s="677"/>
      <c r="DGX81" s="677"/>
      <c r="DGY81" s="677"/>
      <c r="DGZ81" s="677"/>
      <c r="DHA81" s="677"/>
      <c r="DHB81" s="677"/>
      <c r="DHC81" s="677"/>
      <c r="DHD81" s="677"/>
      <c r="DHE81" s="677"/>
      <c r="DHF81" s="677"/>
      <c r="DHG81" s="677"/>
      <c r="DHH81" s="677"/>
      <c r="DHI81" s="677"/>
      <c r="DHJ81" s="677"/>
      <c r="DHK81" s="677"/>
      <c r="DHL81" s="677"/>
      <c r="DHM81" s="677"/>
      <c r="DHN81" s="677"/>
      <c r="DHO81" s="677"/>
      <c r="DHP81" s="677"/>
      <c r="DHQ81" s="677"/>
      <c r="DHR81" s="677"/>
      <c r="DHS81" s="677"/>
      <c r="DHT81" s="677"/>
      <c r="DHU81" s="677"/>
      <c r="DHV81" s="677"/>
      <c r="DHW81" s="677"/>
      <c r="DHX81" s="677"/>
      <c r="DHY81" s="677"/>
      <c r="DHZ81" s="677"/>
      <c r="DIA81" s="677"/>
      <c r="DIB81" s="677"/>
      <c r="DIC81" s="677"/>
      <c r="DID81" s="677"/>
      <c r="DIE81" s="677"/>
      <c r="DIF81" s="677"/>
      <c r="DIG81" s="677"/>
      <c r="DIH81" s="677"/>
      <c r="DII81" s="677"/>
      <c r="DIJ81" s="677"/>
      <c r="DIK81" s="677"/>
      <c r="DIL81" s="677"/>
      <c r="DIM81" s="677"/>
      <c r="DIN81" s="677"/>
      <c r="DIO81" s="677"/>
      <c r="DIP81" s="677"/>
      <c r="DIQ81" s="677"/>
      <c r="DIR81" s="677"/>
      <c r="DIS81" s="677"/>
      <c r="DIT81" s="677"/>
      <c r="DIU81" s="677"/>
      <c r="DIV81" s="677"/>
      <c r="DIW81" s="677"/>
      <c r="DIX81" s="677"/>
      <c r="DIY81" s="677"/>
      <c r="DIZ81" s="677"/>
      <c r="DJA81" s="677"/>
      <c r="DJB81" s="677"/>
      <c r="DJC81" s="677"/>
      <c r="DJD81" s="677"/>
      <c r="DJE81" s="677"/>
      <c r="DJF81" s="677"/>
      <c r="DJG81" s="677"/>
      <c r="DJH81" s="677"/>
      <c r="DJI81" s="677"/>
      <c r="DJJ81" s="677"/>
      <c r="DJK81" s="677"/>
      <c r="DJL81" s="677"/>
      <c r="DJM81" s="677"/>
      <c r="DJN81" s="677"/>
      <c r="DJO81" s="677"/>
      <c r="DJP81" s="677"/>
      <c r="DJQ81" s="677"/>
      <c r="DJR81" s="677"/>
      <c r="DJS81" s="677"/>
      <c r="DJT81" s="677"/>
      <c r="DJU81" s="677"/>
      <c r="DJV81" s="677"/>
      <c r="DJW81" s="677"/>
      <c r="DJX81" s="677"/>
      <c r="DJY81" s="677"/>
      <c r="DJZ81" s="677"/>
      <c r="DKA81" s="677"/>
      <c r="DKB81" s="677"/>
      <c r="DKC81" s="677"/>
      <c r="DKD81" s="677"/>
      <c r="DKE81" s="677"/>
      <c r="DKF81" s="677"/>
      <c r="DKG81" s="677"/>
      <c r="DKH81" s="677"/>
      <c r="DKI81" s="677"/>
      <c r="DKJ81" s="677"/>
      <c r="DKK81" s="677"/>
      <c r="DKL81" s="677"/>
      <c r="DKM81" s="677"/>
      <c r="DKN81" s="677"/>
      <c r="DKO81" s="677"/>
      <c r="DKP81" s="677"/>
      <c r="DKQ81" s="677"/>
      <c r="DKR81" s="677"/>
      <c r="DKS81" s="677"/>
      <c r="DKT81" s="677"/>
      <c r="DKU81" s="677"/>
      <c r="DKV81" s="677"/>
      <c r="DKW81" s="677"/>
      <c r="DKX81" s="677"/>
      <c r="DKY81" s="677"/>
      <c r="DKZ81" s="677"/>
      <c r="DLA81" s="677"/>
      <c r="DLB81" s="677"/>
      <c r="DLC81" s="677"/>
      <c r="DLD81" s="677"/>
      <c r="DLE81" s="677"/>
      <c r="DLF81" s="677"/>
      <c r="DLG81" s="677"/>
      <c r="DLH81" s="677"/>
      <c r="DLI81" s="677"/>
      <c r="DLJ81" s="677"/>
      <c r="DLK81" s="677"/>
      <c r="DLL81" s="677"/>
      <c r="DLM81" s="677"/>
      <c r="DLN81" s="677"/>
      <c r="DLO81" s="677"/>
      <c r="DLP81" s="677"/>
      <c r="DLQ81" s="677"/>
      <c r="DLR81" s="677"/>
      <c r="DLS81" s="677"/>
      <c r="DLT81" s="677"/>
      <c r="DLU81" s="677"/>
      <c r="DLV81" s="677"/>
      <c r="DLW81" s="677"/>
      <c r="DLX81" s="677"/>
      <c r="DLY81" s="677"/>
      <c r="DLZ81" s="677"/>
      <c r="DMA81" s="677"/>
      <c r="DMB81" s="677"/>
      <c r="DMC81" s="677"/>
      <c r="DMD81" s="677"/>
      <c r="DME81" s="677"/>
      <c r="DMF81" s="677"/>
      <c r="DMG81" s="677"/>
      <c r="DMH81" s="677"/>
      <c r="DMI81" s="677"/>
      <c r="DMJ81" s="677"/>
      <c r="DMK81" s="677"/>
      <c r="DML81" s="677"/>
      <c r="DMM81" s="677"/>
      <c r="DMN81" s="677"/>
      <c r="DMO81" s="677"/>
      <c r="DMP81" s="677"/>
      <c r="DMQ81" s="677"/>
      <c r="DMR81" s="677"/>
      <c r="DMS81" s="677"/>
      <c r="DMT81" s="677"/>
      <c r="DMU81" s="677"/>
      <c r="DMV81" s="677"/>
      <c r="DMW81" s="677"/>
      <c r="DMX81" s="677"/>
      <c r="DMY81" s="677"/>
      <c r="DMZ81" s="677"/>
      <c r="DNA81" s="677"/>
      <c r="DNB81" s="677"/>
      <c r="DNC81" s="677"/>
      <c r="DND81" s="677"/>
      <c r="DNE81" s="677"/>
      <c r="DNF81" s="677"/>
      <c r="DNG81" s="677"/>
      <c r="DNH81" s="677"/>
      <c r="DNI81" s="677"/>
      <c r="DNJ81" s="677"/>
      <c r="DNK81" s="677"/>
      <c r="DNL81" s="677"/>
      <c r="DNM81" s="677"/>
      <c r="DNN81" s="677"/>
      <c r="DNO81" s="677"/>
      <c r="DNP81" s="677"/>
      <c r="DNQ81" s="677"/>
      <c r="DNR81" s="677"/>
      <c r="DNS81" s="677"/>
      <c r="DNT81" s="677"/>
      <c r="DNU81" s="677"/>
      <c r="DNV81" s="677"/>
      <c r="DNW81" s="677"/>
      <c r="DNX81" s="677"/>
      <c r="DNY81" s="677"/>
      <c r="DNZ81" s="677"/>
      <c r="DOA81" s="677"/>
      <c r="DOB81" s="677"/>
      <c r="DOC81" s="677"/>
      <c r="DOD81" s="677"/>
      <c r="DOE81" s="677"/>
      <c r="DOF81" s="677"/>
      <c r="DOG81" s="677"/>
      <c r="DOH81" s="677"/>
      <c r="DOI81" s="677"/>
      <c r="DOJ81" s="677"/>
      <c r="DOK81" s="677"/>
      <c r="DOL81" s="677"/>
      <c r="DOM81" s="677"/>
      <c r="DON81" s="677"/>
      <c r="DOO81" s="677"/>
      <c r="DOP81" s="677"/>
      <c r="DOQ81" s="677"/>
      <c r="DOR81" s="677"/>
      <c r="DOS81" s="677"/>
      <c r="DOT81" s="677"/>
      <c r="DOU81" s="677"/>
      <c r="DOV81" s="677"/>
      <c r="DOW81" s="677"/>
      <c r="DOX81" s="677"/>
      <c r="DOY81" s="677"/>
      <c r="DOZ81" s="677"/>
      <c r="DPA81" s="677"/>
      <c r="DPB81" s="677"/>
      <c r="DPC81" s="677"/>
      <c r="DPD81" s="677"/>
      <c r="DPE81" s="677"/>
      <c r="DPF81" s="677"/>
      <c r="DPG81" s="677"/>
      <c r="DPH81" s="677"/>
      <c r="DPI81" s="677"/>
      <c r="DPJ81" s="677"/>
      <c r="DPK81" s="677"/>
      <c r="DPL81" s="677"/>
      <c r="DPM81" s="677"/>
      <c r="DPN81" s="677"/>
      <c r="DPO81" s="677"/>
      <c r="DPP81" s="677"/>
      <c r="DPQ81" s="677"/>
      <c r="DPR81" s="677"/>
      <c r="DPS81" s="677"/>
      <c r="DPT81" s="677"/>
      <c r="DPU81" s="677"/>
      <c r="DPV81" s="677"/>
      <c r="DPW81" s="677"/>
      <c r="DPX81" s="677"/>
      <c r="DPY81" s="677"/>
      <c r="DPZ81" s="677"/>
      <c r="DQA81" s="677"/>
      <c r="DQB81" s="677"/>
      <c r="DQC81" s="677"/>
      <c r="DQD81" s="677"/>
      <c r="DQE81" s="677"/>
      <c r="DQF81" s="677"/>
      <c r="DQG81" s="677"/>
      <c r="DQH81" s="677"/>
      <c r="DQI81" s="677"/>
      <c r="DQJ81" s="677"/>
      <c r="DQK81" s="677"/>
      <c r="DQL81" s="677"/>
      <c r="DQM81" s="677"/>
      <c r="DQN81" s="677"/>
      <c r="DQO81" s="677"/>
      <c r="DQP81" s="677"/>
      <c r="DQQ81" s="677"/>
      <c r="DQR81" s="677"/>
      <c r="DQS81" s="677"/>
      <c r="DQT81" s="677"/>
      <c r="DQU81" s="677"/>
      <c r="DQV81" s="677"/>
      <c r="DQW81" s="677"/>
      <c r="DQX81" s="677"/>
      <c r="DQY81" s="677"/>
      <c r="DQZ81" s="677"/>
      <c r="DRA81" s="677"/>
      <c r="DRB81" s="677"/>
      <c r="DRC81" s="677"/>
      <c r="DRD81" s="677"/>
      <c r="DRE81" s="677"/>
      <c r="DRF81" s="677"/>
      <c r="DRG81" s="677"/>
      <c r="DRH81" s="677"/>
      <c r="DRI81" s="677"/>
      <c r="DRJ81" s="677"/>
      <c r="DRK81" s="677"/>
      <c r="DRL81" s="677"/>
      <c r="DRM81" s="677"/>
      <c r="DRN81" s="677"/>
      <c r="DRO81" s="677"/>
      <c r="DRP81" s="677"/>
      <c r="DRQ81" s="677"/>
      <c r="DRR81" s="677"/>
      <c r="DRS81" s="677"/>
      <c r="DRT81" s="677"/>
      <c r="DRU81" s="677"/>
      <c r="DRV81" s="677"/>
      <c r="DRW81" s="677"/>
      <c r="DRX81" s="677"/>
      <c r="DRY81" s="677"/>
      <c r="DRZ81" s="677"/>
      <c r="DSA81" s="677"/>
      <c r="DSB81" s="677"/>
      <c r="DSC81" s="677"/>
      <c r="DSD81" s="677"/>
      <c r="DSE81" s="677"/>
      <c r="DSF81" s="677"/>
      <c r="DSG81" s="677"/>
      <c r="DSH81" s="677"/>
      <c r="DSI81" s="677"/>
      <c r="DSJ81" s="677"/>
      <c r="DSK81" s="677"/>
      <c r="DSL81" s="677"/>
      <c r="DSM81" s="677"/>
      <c r="DSN81" s="677"/>
      <c r="DSO81" s="677"/>
      <c r="DSP81" s="677"/>
      <c r="DSQ81" s="677"/>
      <c r="DSR81" s="677"/>
      <c r="DSS81" s="677"/>
      <c r="DST81" s="677"/>
      <c r="DSU81" s="677"/>
      <c r="DSV81" s="677"/>
      <c r="DSW81" s="677"/>
      <c r="DSX81" s="677"/>
      <c r="DSY81" s="677"/>
      <c r="DSZ81" s="677"/>
      <c r="DTA81" s="677"/>
      <c r="DTB81" s="677"/>
      <c r="DTC81" s="677"/>
      <c r="DTD81" s="677"/>
      <c r="DTE81" s="677"/>
      <c r="DTF81" s="677"/>
      <c r="DTG81" s="677"/>
      <c r="DTH81" s="677"/>
      <c r="DTI81" s="677"/>
      <c r="DTJ81" s="677"/>
      <c r="DTK81" s="677"/>
      <c r="DTL81" s="677"/>
      <c r="DTM81" s="677"/>
      <c r="DTN81" s="677"/>
      <c r="DTO81" s="677"/>
      <c r="DTP81" s="677"/>
      <c r="DTQ81" s="677"/>
      <c r="DTR81" s="677"/>
      <c r="DTS81" s="677"/>
      <c r="DTT81" s="677"/>
      <c r="DTU81" s="677"/>
      <c r="DTV81" s="677"/>
      <c r="DTW81" s="677"/>
      <c r="DTX81" s="677"/>
      <c r="DTY81" s="677"/>
      <c r="DTZ81" s="677"/>
      <c r="DUA81" s="677"/>
      <c r="DUB81" s="677"/>
      <c r="DUC81" s="677"/>
      <c r="DUD81" s="677"/>
      <c r="DUE81" s="677"/>
      <c r="DUF81" s="677"/>
      <c r="DUG81" s="677"/>
      <c r="DUH81" s="677"/>
      <c r="DUI81" s="677"/>
      <c r="DUJ81" s="677"/>
      <c r="DUK81" s="677"/>
      <c r="DUL81" s="677"/>
      <c r="DUM81" s="677"/>
      <c r="DUN81" s="677"/>
      <c r="DUO81" s="677"/>
      <c r="DUP81" s="677"/>
      <c r="DUQ81" s="677"/>
      <c r="DUR81" s="677"/>
      <c r="DUS81" s="677"/>
      <c r="DUT81" s="677"/>
      <c r="DUU81" s="677"/>
      <c r="DUV81" s="677"/>
      <c r="DUW81" s="677"/>
      <c r="DUX81" s="677"/>
      <c r="DUY81" s="677"/>
      <c r="DUZ81" s="677"/>
      <c r="DVA81" s="677"/>
      <c r="DVB81" s="677"/>
      <c r="DVC81" s="677"/>
      <c r="DVD81" s="677"/>
      <c r="DVE81" s="677"/>
      <c r="DVF81" s="677"/>
      <c r="DVG81" s="677"/>
      <c r="DVH81" s="677"/>
      <c r="DVI81" s="677"/>
      <c r="DVJ81" s="677"/>
      <c r="DVK81" s="677"/>
      <c r="DVL81" s="677"/>
      <c r="DVM81" s="677"/>
      <c r="DVN81" s="677"/>
      <c r="DVO81" s="677"/>
      <c r="DVP81" s="677"/>
      <c r="DVQ81" s="677"/>
      <c r="DVR81" s="677"/>
      <c r="DVS81" s="677"/>
      <c r="DVT81" s="677"/>
      <c r="DVU81" s="677"/>
      <c r="DVV81" s="677"/>
      <c r="DVW81" s="677"/>
      <c r="DVX81" s="677"/>
      <c r="DVY81" s="677"/>
      <c r="DVZ81" s="677"/>
      <c r="DWA81" s="677"/>
      <c r="DWB81" s="677"/>
      <c r="DWC81" s="677"/>
      <c r="DWD81" s="677"/>
      <c r="DWE81" s="677"/>
      <c r="DWF81" s="677"/>
      <c r="DWG81" s="677"/>
      <c r="DWH81" s="677"/>
      <c r="DWI81" s="677"/>
      <c r="DWJ81" s="677"/>
      <c r="DWK81" s="677"/>
      <c r="DWL81" s="677"/>
      <c r="DWM81" s="677"/>
      <c r="DWN81" s="677"/>
      <c r="DWO81" s="677"/>
      <c r="DWP81" s="677"/>
      <c r="DWQ81" s="677"/>
      <c r="DWR81" s="677"/>
      <c r="DWS81" s="677"/>
      <c r="DWT81" s="677"/>
      <c r="DWU81" s="677"/>
      <c r="DWV81" s="677"/>
      <c r="DWW81" s="677"/>
      <c r="DWX81" s="677"/>
      <c r="DWY81" s="677"/>
      <c r="DWZ81" s="677"/>
      <c r="DXA81" s="677"/>
      <c r="DXB81" s="677"/>
      <c r="DXC81" s="677"/>
      <c r="DXD81" s="677"/>
      <c r="DXE81" s="677"/>
      <c r="DXF81" s="677"/>
      <c r="DXG81" s="677"/>
      <c r="DXH81" s="677"/>
      <c r="DXI81" s="677"/>
      <c r="DXJ81" s="677"/>
      <c r="DXK81" s="677"/>
      <c r="DXL81" s="677"/>
      <c r="DXM81" s="677"/>
      <c r="DXN81" s="677"/>
      <c r="DXO81" s="677"/>
      <c r="DXP81" s="677"/>
      <c r="DXQ81" s="677"/>
      <c r="DXR81" s="677"/>
      <c r="DXS81" s="677"/>
      <c r="DXT81" s="677"/>
      <c r="DXU81" s="677"/>
      <c r="DXV81" s="677"/>
      <c r="DXW81" s="677"/>
      <c r="DXX81" s="677"/>
      <c r="DXY81" s="677"/>
      <c r="DXZ81" s="677"/>
      <c r="DYA81" s="677"/>
      <c r="DYB81" s="677"/>
      <c r="DYC81" s="677"/>
      <c r="DYD81" s="677"/>
      <c r="DYE81" s="677"/>
      <c r="DYF81" s="677"/>
      <c r="DYG81" s="677"/>
      <c r="DYH81" s="677"/>
      <c r="DYI81" s="677"/>
      <c r="DYJ81" s="677"/>
      <c r="DYK81" s="677"/>
      <c r="DYL81" s="677"/>
      <c r="DYM81" s="677"/>
      <c r="DYN81" s="677"/>
      <c r="DYO81" s="677"/>
      <c r="DYP81" s="677"/>
      <c r="DYQ81" s="677"/>
      <c r="DYR81" s="677"/>
      <c r="DYS81" s="677"/>
      <c r="DYT81" s="677"/>
      <c r="DYU81" s="677"/>
      <c r="DYV81" s="677"/>
      <c r="DYW81" s="677"/>
      <c r="DYX81" s="677"/>
      <c r="DYY81" s="677"/>
      <c r="DYZ81" s="677"/>
      <c r="DZA81" s="677"/>
      <c r="DZB81" s="677"/>
      <c r="DZC81" s="677"/>
      <c r="DZD81" s="677"/>
      <c r="DZE81" s="677"/>
      <c r="DZF81" s="677"/>
      <c r="DZG81" s="677"/>
      <c r="DZH81" s="677"/>
      <c r="DZI81" s="677"/>
      <c r="DZJ81" s="677"/>
      <c r="DZK81" s="677"/>
      <c r="DZL81" s="677"/>
      <c r="DZM81" s="677"/>
      <c r="DZN81" s="677"/>
      <c r="DZO81" s="677"/>
      <c r="DZP81" s="677"/>
      <c r="DZQ81" s="677"/>
      <c r="DZR81" s="677"/>
      <c r="DZS81" s="677"/>
      <c r="DZT81" s="677"/>
      <c r="DZU81" s="677"/>
      <c r="DZV81" s="677"/>
      <c r="DZW81" s="677"/>
      <c r="DZX81" s="677"/>
      <c r="DZY81" s="677"/>
      <c r="DZZ81" s="677"/>
      <c r="EAA81" s="677"/>
      <c r="EAB81" s="677"/>
      <c r="EAC81" s="677"/>
      <c r="EAD81" s="677"/>
      <c r="EAE81" s="677"/>
      <c r="EAF81" s="677"/>
      <c r="EAG81" s="677"/>
      <c r="EAH81" s="677"/>
      <c r="EAI81" s="677"/>
      <c r="EAJ81" s="677"/>
      <c r="EAK81" s="677"/>
      <c r="EAL81" s="677"/>
      <c r="EAM81" s="677"/>
      <c r="EAN81" s="677"/>
      <c r="EAO81" s="677"/>
      <c r="EAP81" s="677"/>
      <c r="EAQ81" s="677"/>
      <c r="EAR81" s="677"/>
      <c r="EAS81" s="677"/>
      <c r="EAT81" s="677"/>
      <c r="EAU81" s="677"/>
      <c r="EAV81" s="677"/>
      <c r="EAW81" s="677"/>
      <c r="EAX81" s="677"/>
      <c r="EAY81" s="677"/>
      <c r="EAZ81" s="677"/>
      <c r="EBA81" s="677"/>
      <c r="EBB81" s="677"/>
      <c r="EBC81" s="677"/>
      <c r="EBD81" s="677"/>
      <c r="EBE81" s="677"/>
      <c r="EBF81" s="677"/>
      <c r="EBG81" s="677"/>
      <c r="EBH81" s="677"/>
      <c r="EBI81" s="677"/>
      <c r="EBJ81" s="677"/>
      <c r="EBK81" s="677"/>
      <c r="EBL81" s="677"/>
      <c r="EBM81" s="677"/>
      <c r="EBN81" s="677"/>
      <c r="EBO81" s="677"/>
      <c r="EBP81" s="677"/>
      <c r="EBQ81" s="677"/>
      <c r="EBR81" s="677"/>
      <c r="EBS81" s="677"/>
      <c r="EBT81" s="677"/>
      <c r="EBU81" s="677"/>
      <c r="EBV81" s="677"/>
      <c r="EBW81" s="677"/>
      <c r="EBX81" s="677"/>
      <c r="EBY81" s="677"/>
      <c r="EBZ81" s="677"/>
      <c r="ECA81" s="677"/>
      <c r="ECB81" s="677"/>
      <c r="ECC81" s="677"/>
      <c r="ECD81" s="677"/>
      <c r="ECE81" s="677"/>
      <c r="ECF81" s="677"/>
      <c r="ECG81" s="677"/>
      <c r="ECH81" s="677"/>
      <c r="ECI81" s="677"/>
      <c r="ECJ81" s="677"/>
      <c r="ECK81" s="677"/>
      <c r="ECL81" s="677"/>
      <c r="ECM81" s="677"/>
      <c r="ECN81" s="677"/>
      <c r="ECO81" s="677"/>
      <c r="ECP81" s="677"/>
      <c r="ECQ81" s="677"/>
      <c r="ECR81" s="677"/>
      <c r="ECS81" s="677"/>
      <c r="ECT81" s="677"/>
      <c r="ECU81" s="677"/>
      <c r="ECV81" s="677"/>
      <c r="ECW81" s="677"/>
      <c r="ECX81" s="677"/>
      <c r="ECY81" s="677"/>
      <c r="ECZ81" s="677"/>
      <c r="EDA81" s="677"/>
      <c r="EDB81" s="677"/>
      <c r="EDC81" s="677"/>
      <c r="EDD81" s="677"/>
      <c r="EDE81" s="677"/>
      <c r="EDF81" s="677"/>
      <c r="EDG81" s="677"/>
      <c r="EDH81" s="677"/>
      <c r="EDI81" s="677"/>
      <c r="EDJ81" s="677"/>
      <c r="EDK81" s="677"/>
      <c r="EDL81" s="677"/>
      <c r="EDM81" s="677"/>
      <c r="EDN81" s="677"/>
      <c r="EDO81" s="677"/>
      <c r="EDP81" s="677"/>
      <c r="EDQ81" s="677"/>
      <c r="EDR81" s="677"/>
      <c r="EDS81" s="677"/>
      <c r="EDT81" s="677"/>
      <c r="EDU81" s="677"/>
      <c r="EDV81" s="677"/>
      <c r="EDW81" s="677"/>
      <c r="EDX81" s="677"/>
      <c r="EDY81" s="677"/>
      <c r="EDZ81" s="677"/>
      <c r="EEA81" s="677"/>
      <c r="EEB81" s="677"/>
      <c r="EEC81" s="677"/>
      <c r="EED81" s="677"/>
      <c r="EEE81" s="677"/>
      <c r="EEF81" s="677"/>
      <c r="EEG81" s="677"/>
      <c r="EEH81" s="677"/>
      <c r="EEI81" s="677"/>
      <c r="EEJ81" s="677"/>
      <c r="EEK81" s="677"/>
      <c r="EEL81" s="677"/>
      <c r="EEM81" s="677"/>
      <c r="EEN81" s="677"/>
      <c r="EEO81" s="677"/>
      <c r="EEP81" s="677"/>
      <c r="EEQ81" s="677"/>
      <c r="EER81" s="677"/>
      <c r="EES81" s="677"/>
      <c r="EET81" s="677"/>
      <c r="EEU81" s="677"/>
      <c r="EEV81" s="677"/>
      <c r="EEW81" s="677"/>
      <c r="EEX81" s="677"/>
      <c r="EEY81" s="677"/>
      <c r="EEZ81" s="677"/>
      <c r="EFA81" s="677"/>
      <c r="EFB81" s="677"/>
      <c r="EFC81" s="677"/>
      <c r="EFD81" s="677"/>
      <c r="EFE81" s="677"/>
      <c r="EFF81" s="677"/>
      <c r="EFG81" s="677"/>
      <c r="EFH81" s="677"/>
      <c r="EFI81" s="677"/>
      <c r="EFJ81" s="677"/>
      <c r="EFK81" s="677"/>
      <c r="EFL81" s="677"/>
      <c r="EFM81" s="677"/>
      <c r="EFN81" s="677"/>
      <c r="EFO81" s="677"/>
      <c r="EFP81" s="677"/>
      <c r="EFQ81" s="677"/>
      <c r="EFR81" s="677"/>
      <c r="EFS81" s="677"/>
      <c r="EFT81" s="677"/>
      <c r="EFU81" s="677"/>
      <c r="EFV81" s="677"/>
      <c r="EFW81" s="677"/>
      <c r="EFX81" s="677"/>
      <c r="EFY81" s="677"/>
      <c r="EFZ81" s="677"/>
      <c r="EGA81" s="677"/>
      <c r="EGB81" s="677"/>
      <c r="EGC81" s="677"/>
      <c r="EGD81" s="677"/>
      <c r="EGE81" s="677"/>
      <c r="EGF81" s="677"/>
      <c r="EGG81" s="677"/>
      <c r="EGH81" s="677"/>
      <c r="EGI81" s="677"/>
      <c r="EGJ81" s="677"/>
      <c r="EGK81" s="677"/>
      <c r="EGL81" s="677"/>
      <c r="EGM81" s="677"/>
      <c r="EGN81" s="677"/>
      <c r="EGO81" s="677"/>
      <c r="EGP81" s="677"/>
      <c r="EGQ81" s="677"/>
      <c r="EGR81" s="677"/>
      <c r="EGS81" s="677"/>
      <c r="EGT81" s="677"/>
      <c r="EGU81" s="677"/>
      <c r="EGV81" s="677"/>
      <c r="EGW81" s="677"/>
      <c r="EGX81" s="677"/>
      <c r="EGY81" s="677"/>
      <c r="EGZ81" s="677"/>
      <c r="EHA81" s="677"/>
      <c r="EHB81" s="677"/>
      <c r="EHC81" s="677"/>
      <c r="EHD81" s="677"/>
      <c r="EHE81" s="677"/>
      <c r="EHF81" s="677"/>
      <c r="EHG81" s="677"/>
      <c r="EHH81" s="677"/>
      <c r="EHI81" s="677"/>
      <c r="EHJ81" s="677"/>
      <c r="EHK81" s="677"/>
      <c r="EHL81" s="677"/>
      <c r="EHM81" s="677"/>
      <c r="EHN81" s="677"/>
      <c r="EHO81" s="677"/>
      <c r="EHP81" s="677"/>
      <c r="EHQ81" s="677"/>
      <c r="EHR81" s="677"/>
      <c r="EHS81" s="677"/>
      <c r="EHT81" s="677"/>
      <c r="EHU81" s="677"/>
      <c r="EHV81" s="677"/>
      <c r="EHW81" s="677"/>
      <c r="EHX81" s="677"/>
      <c r="EHY81" s="677"/>
      <c r="EHZ81" s="677"/>
      <c r="EIA81" s="677"/>
      <c r="EIB81" s="677"/>
      <c r="EIC81" s="677"/>
      <c r="EID81" s="677"/>
      <c r="EIE81" s="677"/>
      <c r="EIF81" s="677"/>
      <c r="EIG81" s="677"/>
      <c r="EIH81" s="677"/>
      <c r="EII81" s="677"/>
      <c r="EIJ81" s="677"/>
      <c r="EIK81" s="677"/>
      <c r="EIL81" s="677"/>
      <c r="EIM81" s="677"/>
      <c r="EIN81" s="677"/>
      <c r="EIO81" s="677"/>
      <c r="EIP81" s="677"/>
      <c r="EIQ81" s="677"/>
      <c r="EIR81" s="677"/>
      <c r="EIS81" s="677"/>
      <c r="EIT81" s="677"/>
      <c r="EIU81" s="677"/>
      <c r="EIV81" s="677"/>
      <c r="EIW81" s="677"/>
      <c r="EIX81" s="677"/>
      <c r="EIY81" s="677"/>
      <c r="EIZ81" s="677"/>
      <c r="EJA81" s="677"/>
      <c r="EJB81" s="677"/>
      <c r="EJC81" s="677"/>
      <c r="EJD81" s="677"/>
      <c r="EJE81" s="677"/>
      <c r="EJF81" s="677"/>
      <c r="EJG81" s="677"/>
      <c r="EJH81" s="677"/>
      <c r="EJI81" s="677"/>
      <c r="EJJ81" s="677"/>
      <c r="EJK81" s="677"/>
      <c r="EJL81" s="677"/>
      <c r="EJM81" s="677"/>
      <c r="EJN81" s="677"/>
      <c r="EJO81" s="677"/>
      <c r="EJP81" s="677"/>
      <c r="EJQ81" s="677"/>
      <c r="EJR81" s="677"/>
      <c r="EJS81" s="677"/>
      <c r="EJT81" s="677"/>
      <c r="EJU81" s="677"/>
      <c r="EJV81" s="677"/>
      <c r="EJW81" s="677"/>
      <c r="EJX81" s="677"/>
      <c r="EJY81" s="677"/>
      <c r="EJZ81" s="677"/>
      <c r="EKA81" s="677"/>
      <c r="EKB81" s="677"/>
      <c r="EKC81" s="677"/>
      <c r="EKD81" s="677"/>
      <c r="EKE81" s="677"/>
      <c r="EKF81" s="677"/>
      <c r="EKG81" s="677"/>
      <c r="EKH81" s="677"/>
      <c r="EKI81" s="677"/>
      <c r="EKJ81" s="677"/>
      <c r="EKK81" s="677"/>
      <c r="EKL81" s="677"/>
      <c r="EKM81" s="677"/>
      <c r="EKN81" s="677"/>
      <c r="EKO81" s="677"/>
      <c r="EKP81" s="677"/>
      <c r="EKQ81" s="677"/>
      <c r="EKR81" s="677"/>
      <c r="EKS81" s="677"/>
      <c r="EKT81" s="677"/>
      <c r="EKU81" s="677"/>
      <c r="EKV81" s="677"/>
      <c r="EKW81" s="677"/>
      <c r="EKX81" s="677"/>
      <c r="EKY81" s="677"/>
      <c r="EKZ81" s="677"/>
      <c r="ELA81" s="677"/>
      <c r="ELB81" s="677"/>
      <c r="ELC81" s="677"/>
      <c r="ELD81" s="677"/>
      <c r="ELE81" s="677"/>
      <c r="ELF81" s="677"/>
      <c r="ELG81" s="677"/>
      <c r="ELH81" s="677"/>
      <c r="ELI81" s="677"/>
      <c r="ELJ81" s="677"/>
      <c r="ELK81" s="677"/>
      <c r="ELL81" s="677"/>
      <c r="ELM81" s="677"/>
      <c r="ELN81" s="677"/>
      <c r="ELO81" s="677"/>
      <c r="ELP81" s="677"/>
      <c r="ELQ81" s="677"/>
      <c r="ELR81" s="677"/>
      <c r="ELS81" s="677"/>
      <c r="ELT81" s="677"/>
      <c r="ELU81" s="677"/>
      <c r="ELV81" s="677"/>
      <c r="ELW81" s="677"/>
      <c r="ELX81" s="677"/>
      <c r="ELY81" s="677"/>
      <c r="ELZ81" s="677"/>
      <c r="EMA81" s="677"/>
      <c r="EMB81" s="677"/>
      <c r="EMC81" s="677"/>
      <c r="EMD81" s="677"/>
      <c r="EME81" s="677"/>
      <c r="EMF81" s="677"/>
      <c r="EMG81" s="677"/>
      <c r="EMH81" s="677"/>
      <c r="EMI81" s="677"/>
      <c r="EMJ81" s="677"/>
      <c r="EMK81" s="677"/>
      <c r="EML81" s="677"/>
      <c r="EMM81" s="677"/>
      <c r="EMN81" s="677"/>
      <c r="EMO81" s="677"/>
      <c r="EMP81" s="677"/>
      <c r="EMQ81" s="677"/>
      <c r="EMR81" s="677"/>
      <c r="EMS81" s="677"/>
      <c r="EMT81" s="677"/>
      <c r="EMU81" s="677"/>
      <c r="EMV81" s="677"/>
      <c r="EMW81" s="677"/>
      <c r="EMX81" s="677"/>
      <c r="EMY81" s="677"/>
      <c r="EMZ81" s="677"/>
      <c r="ENA81" s="677"/>
      <c r="ENB81" s="677"/>
      <c r="ENC81" s="677"/>
      <c r="END81" s="677"/>
      <c r="ENE81" s="677"/>
      <c r="ENF81" s="677"/>
      <c r="ENG81" s="677"/>
      <c r="ENH81" s="677"/>
      <c r="ENI81" s="677"/>
      <c r="ENJ81" s="677"/>
      <c r="ENK81" s="677"/>
      <c r="ENL81" s="677"/>
      <c r="ENM81" s="677"/>
      <c r="ENN81" s="677"/>
      <c r="ENO81" s="677"/>
      <c r="ENP81" s="677"/>
      <c r="ENQ81" s="677"/>
      <c r="ENR81" s="677"/>
      <c r="ENS81" s="677"/>
      <c r="ENT81" s="677"/>
      <c r="ENU81" s="677"/>
      <c r="ENV81" s="677"/>
      <c r="ENW81" s="677"/>
      <c r="ENX81" s="677"/>
      <c r="ENY81" s="677"/>
      <c r="ENZ81" s="677"/>
      <c r="EOA81" s="677"/>
      <c r="EOB81" s="677"/>
      <c r="EOC81" s="677"/>
      <c r="EOD81" s="677"/>
      <c r="EOE81" s="677"/>
      <c r="EOF81" s="677"/>
      <c r="EOG81" s="677"/>
      <c r="EOH81" s="677"/>
      <c r="EOI81" s="677"/>
      <c r="EOJ81" s="677"/>
      <c r="EOK81" s="677"/>
      <c r="EOL81" s="677"/>
      <c r="EOM81" s="677"/>
      <c r="EON81" s="677"/>
      <c r="EOO81" s="677"/>
      <c r="EOP81" s="677"/>
      <c r="EOQ81" s="677"/>
      <c r="EOR81" s="677"/>
      <c r="EOS81" s="677"/>
      <c r="EOT81" s="677"/>
      <c r="EOU81" s="677"/>
      <c r="EOV81" s="677"/>
      <c r="EOW81" s="677"/>
      <c r="EOX81" s="677"/>
      <c r="EOY81" s="677"/>
      <c r="EOZ81" s="677"/>
      <c r="EPA81" s="677"/>
      <c r="EPB81" s="677"/>
      <c r="EPC81" s="677"/>
      <c r="EPD81" s="677"/>
      <c r="EPE81" s="677"/>
      <c r="EPF81" s="677"/>
      <c r="EPG81" s="677"/>
      <c r="EPH81" s="677"/>
      <c r="EPI81" s="677"/>
      <c r="EPJ81" s="677"/>
      <c r="EPK81" s="677"/>
      <c r="EPL81" s="677"/>
      <c r="EPM81" s="677"/>
      <c r="EPN81" s="677"/>
      <c r="EPO81" s="677"/>
      <c r="EPP81" s="677"/>
      <c r="EPQ81" s="677"/>
      <c r="EPR81" s="677"/>
      <c r="EPS81" s="677"/>
      <c r="EPT81" s="677"/>
      <c r="EPU81" s="677"/>
      <c r="EPV81" s="677"/>
      <c r="EPW81" s="677"/>
      <c r="EPX81" s="677"/>
      <c r="EPY81" s="677"/>
      <c r="EPZ81" s="677"/>
      <c r="EQA81" s="677"/>
      <c r="EQB81" s="677"/>
      <c r="EQC81" s="677"/>
      <c r="EQD81" s="677"/>
      <c r="EQE81" s="677"/>
      <c r="EQF81" s="677"/>
      <c r="EQG81" s="677"/>
      <c r="EQH81" s="677"/>
      <c r="EQI81" s="677"/>
      <c r="EQJ81" s="677"/>
      <c r="EQK81" s="677"/>
      <c r="EQL81" s="677"/>
      <c r="EQM81" s="677"/>
      <c r="EQN81" s="677"/>
      <c r="EQO81" s="677"/>
      <c r="EQP81" s="677"/>
      <c r="EQQ81" s="677"/>
      <c r="EQR81" s="677"/>
      <c r="EQS81" s="677"/>
      <c r="EQT81" s="677"/>
      <c r="EQU81" s="677"/>
      <c r="EQV81" s="677"/>
      <c r="EQW81" s="677"/>
      <c r="EQX81" s="677"/>
      <c r="EQY81" s="677"/>
      <c r="EQZ81" s="677"/>
      <c r="ERA81" s="677"/>
      <c r="ERB81" s="677"/>
      <c r="ERC81" s="677"/>
      <c r="ERD81" s="677"/>
      <c r="ERE81" s="677"/>
      <c r="ERF81" s="677"/>
      <c r="ERG81" s="677"/>
      <c r="ERH81" s="677"/>
      <c r="ERI81" s="677"/>
      <c r="ERJ81" s="677"/>
      <c r="ERK81" s="677"/>
      <c r="ERL81" s="677"/>
      <c r="ERM81" s="677"/>
      <c r="ERN81" s="677"/>
      <c r="ERO81" s="677"/>
      <c r="ERP81" s="677"/>
      <c r="ERQ81" s="677"/>
      <c r="ERR81" s="677"/>
      <c r="ERS81" s="677"/>
      <c r="ERT81" s="677"/>
      <c r="ERU81" s="677"/>
      <c r="ERV81" s="677"/>
      <c r="ERW81" s="677"/>
      <c r="ERX81" s="677"/>
      <c r="ERY81" s="677"/>
      <c r="ERZ81" s="677"/>
      <c r="ESA81" s="677"/>
      <c r="ESB81" s="677"/>
      <c r="ESC81" s="677"/>
      <c r="ESD81" s="677"/>
      <c r="ESE81" s="677"/>
      <c r="ESF81" s="677"/>
      <c r="ESG81" s="677"/>
      <c r="ESH81" s="677"/>
      <c r="ESI81" s="677"/>
      <c r="ESJ81" s="677"/>
      <c r="ESK81" s="677"/>
      <c r="ESL81" s="677"/>
      <c r="ESM81" s="677"/>
      <c r="ESN81" s="677"/>
      <c r="ESO81" s="677"/>
      <c r="ESP81" s="677"/>
      <c r="ESQ81" s="677"/>
      <c r="ESR81" s="677"/>
      <c r="ESS81" s="677"/>
      <c r="EST81" s="677"/>
      <c r="ESU81" s="677"/>
      <c r="ESV81" s="677"/>
      <c r="ESW81" s="677"/>
      <c r="ESX81" s="677"/>
      <c r="ESY81" s="677"/>
      <c r="ESZ81" s="677"/>
      <c r="ETA81" s="677"/>
      <c r="ETB81" s="677"/>
      <c r="ETC81" s="677"/>
      <c r="ETD81" s="677"/>
      <c r="ETE81" s="677"/>
      <c r="ETF81" s="677"/>
      <c r="ETG81" s="677"/>
      <c r="ETH81" s="677"/>
      <c r="ETI81" s="677"/>
      <c r="ETJ81" s="677"/>
      <c r="ETK81" s="677"/>
      <c r="ETL81" s="677"/>
      <c r="ETM81" s="677"/>
      <c r="ETN81" s="677"/>
      <c r="ETO81" s="677"/>
      <c r="ETP81" s="677"/>
      <c r="ETQ81" s="677"/>
      <c r="ETR81" s="677"/>
      <c r="ETS81" s="677"/>
      <c r="ETT81" s="677"/>
      <c r="ETU81" s="677"/>
      <c r="ETV81" s="677"/>
      <c r="ETW81" s="677"/>
      <c r="ETX81" s="677"/>
      <c r="ETY81" s="677"/>
      <c r="ETZ81" s="677"/>
      <c r="EUA81" s="677"/>
      <c r="EUB81" s="677"/>
      <c r="EUC81" s="677"/>
      <c r="EUD81" s="677"/>
      <c r="EUE81" s="677"/>
      <c r="EUF81" s="677"/>
      <c r="EUG81" s="677"/>
      <c r="EUH81" s="677"/>
      <c r="EUI81" s="677"/>
      <c r="EUJ81" s="677"/>
      <c r="EUK81" s="677"/>
      <c r="EUL81" s="677"/>
      <c r="EUM81" s="677"/>
      <c r="EUN81" s="677"/>
      <c r="EUO81" s="677"/>
      <c r="EUP81" s="677"/>
      <c r="EUQ81" s="677"/>
      <c r="EUR81" s="677"/>
      <c r="EUS81" s="677"/>
      <c r="EUT81" s="677"/>
      <c r="EUU81" s="677"/>
      <c r="EUV81" s="677"/>
      <c r="EUW81" s="677"/>
      <c r="EUX81" s="677"/>
      <c r="EUY81" s="677"/>
      <c r="EUZ81" s="677"/>
      <c r="EVA81" s="677"/>
      <c r="EVB81" s="677"/>
      <c r="EVC81" s="677"/>
      <c r="EVD81" s="677"/>
      <c r="EVE81" s="677"/>
      <c r="EVF81" s="677"/>
      <c r="EVG81" s="677"/>
      <c r="EVH81" s="677"/>
      <c r="EVI81" s="677"/>
      <c r="EVJ81" s="677"/>
      <c r="EVK81" s="677"/>
      <c r="EVL81" s="677"/>
      <c r="EVM81" s="677"/>
      <c r="EVN81" s="677"/>
      <c r="EVO81" s="677"/>
      <c r="EVP81" s="677"/>
      <c r="EVQ81" s="677"/>
      <c r="EVR81" s="677"/>
      <c r="EVS81" s="677"/>
      <c r="EVT81" s="677"/>
      <c r="EVU81" s="677"/>
      <c r="EVV81" s="677"/>
      <c r="EVW81" s="677"/>
      <c r="EVX81" s="677"/>
      <c r="EVY81" s="677"/>
      <c r="EVZ81" s="677"/>
      <c r="EWA81" s="677"/>
      <c r="EWB81" s="677"/>
      <c r="EWC81" s="677"/>
      <c r="EWD81" s="677"/>
      <c r="EWE81" s="677"/>
      <c r="EWF81" s="677"/>
      <c r="EWG81" s="677"/>
      <c r="EWH81" s="677"/>
      <c r="EWI81" s="677"/>
      <c r="EWJ81" s="677"/>
      <c r="EWK81" s="677"/>
      <c r="EWL81" s="677"/>
      <c r="EWM81" s="677"/>
      <c r="EWN81" s="677"/>
      <c r="EWO81" s="677"/>
      <c r="EWP81" s="677"/>
      <c r="EWQ81" s="677"/>
      <c r="EWR81" s="677"/>
      <c r="EWS81" s="677"/>
      <c r="EWT81" s="677"/>
      <c r="EWU81" s="677"/>
      <c r="EWV81" s="677"/>
      <c r="EWW81" s="677"/>
      <c r="EWX81" s="677"/>
      <c r="EWY81" s="677"/>
      <c r="EWZ81" s="677"/>
      <c r="EXA81" s="677"/>
      <c r="EXB81" s="677"/>
      <c r="EXC81" s="677"/>
      <c r="EXD81" s="677"/>
      <c r="EXE81" s="677"/>
      <c r="EXF81" s="677"/>
      <c r="EXG81" s="677"/>
      <c r="EXH81" s="677"/>
      <c r="EXI81" s="677"/>
      <c r="EXJ81" s="677"/>
      <c r="EXK81" s="677"/>
      <c r="EXL81" s="677"/>
      <c r="EXM81" s="677"/>
      <c r="EXN81" s="677"/>
      <c r="EXO81" s="677"/>
      <c r="EXP81" s="677"/>
      <c r="EXQ81" s="677"/>
      <c r="EXR81" s="677"/>
      <c r="EXS81" s="677"/>
      <c r="EXT81" s="677"/>
      <c r="EXU81" s="677"/>
      <c r="EXV81" s="677"/>
      <c r="EXW81" s="677"/>
      <c r="EXX81" s="677"/>
      <c r="EXY81" s="677"/>
      <c r="EXZ81" s="677"/>
      <c r="EYA81" s="677"/>
      <c r="EYB81" s="677"/>
      <c r="EYC81" s="677"/>
      <c r="EYD81" s="677"/>
      <c r="EYE81" s="677"/>
      <c r="EYF81" s="677"/>
      <c r="EYG81" s="677"/>
      <c r="EYH81" s="677"/>
      <c r="EYI81" s="677"/>
      <c r="EYJ81" s="677"/>
      <c r="EYK81" s="677"/>
      <c r="EYL81" s="677"/>
      <c r="EYM81" s="677"/>
      <c r="EYN81" s="677"/>
      <c r="EYO81" s="677"/>
      <c r="EYP81" s="677"/>
      <c r="EYQ81" s="677"/>
      <c r="EYR81" s="677"/>
      <c r="EYS81" s="677"/>
      <c r="EYT81" s="677"/>
      <c r="EYU81" s="677"/>
      <c r="EYV81" s="677"/>
      <c r="EYW81" s="677"/>
      <c r="EYX81" s="677"/>
      <c r="EYY81" s="677"/>
      <c r="EYZ81" s="677"/>
      <c r="EZA81" s="677"/>
      <c r="EZB81" s="677"/>
      <c r="EZC81" s="677"/>
      <c r="EZD81" s="677"/>
      <c r="EZE81" s="677"/>
      <c r="EZF81" s="677"/>
      <c r="EZG81" s="677"/>
      <c r="EZH81" s="677"/>
      <c r="EZI81" s="677"/>
      <c r="EZJ81" s="677"/>
      <c r="EZK81" s="677"/>
      <c r="EZL81" s="677"/>
      <c r="EZM81" s="677"/>
      <c r="EZN81" s="677"/>
      <c r="EZO81" s="677"/>
      <c r="EZP81" s="677"/>
      <c r="EZQ81" s="677"/>
      <c r="EZR81" s="677"/>
      <c r="EZS81" s="677"/>
      <c r="EZT81" s="677"/>
      <c r="EZU81" s="677"/>
      <c r="EZV81" s="677"/>
      <c r="EZW81" s="677"/>
      <c r="EZX81" s="677"/>
      <c r="EZY81" s="677"/>
      <c r="EZZ81" s="677"/>
      <c r="FAA81" s="677"/>
      <c r="FAB81" s="677"/>
      <c r="FAC81" s="677"/>
      <c r="FAD81" s="677"/>
      <c r="FAE81" s="677"/>
      <c r="FAF81" s="677"/>
      <c r="FAG81" s="677"/>
      <c r="FAH81" s="677"/>
      <c r="FAI81" s="677"/>
      <c r="FAJ81" s="677"/>
      <c r="FAK81" s="677"/>
      <c r="FAL81" s="677"/>
      <c r="FAM81" s="677"/>
      <c r="FAN81" s="677"/>
      <c r="FAO81" s="677"/>
      <c r="FAP81" s="677"/>
      <c r="FAQ81" s="677"/>
      <c r="FAR81" s="677"/>
      <c r="FAS81" s="677"/>
      <c r="FAT81" s="677"/>
      <c r="FAU81" s="677"/>
      <c r="FAV81" s="677"/>
      <c r="FAW81" s="677"/>
      <c r="FAX81" s="677"/>
      <c r="FAY81" s="677"/>
      <c r="FAZ81" s="677"/>
      <c r="FBA81" s="677"/>
      <c r="FBB81" s="677"/>
      <c r="FBC81" s="677"/>
      <c r="FBD81" s="677"/>
      <c r="FBE81" s="677"/>
      <c r="FBF81" s="677"/>
      <c r="FBG81" s="677"/>
      <c r="FBH81" s="677"/>
      <c r="FBI81" s="677"/>
      <c r="FBJ81" s="677"/>
      <c r="FBK81" s="677"/>
      <c r="FBL81" s="677"/>
      <c r="FBM81" s="677"/>
      <c r="FBN81" s="677"/>
      <c r="FBO81" s="677"/>
      <c r="FBP81" s="677"/>
      <c r="FBQ81" s="677"/>
      <c r="FBR81" s="677"/>
      <c r="FBS81" s="677"/>
      <c r="FBT81" s="677"/>
      <c r="FBU81" s="677"/>
      <c r="FBV81" s="677"/>
      <c r="FBW81" s="677"/>
      <c r="FBX81" s="677"/>
      <c r="FBY81" s="677"/>
      <c r="FBZ81" s="677"/>
      <c r="FCA81" s="677"/>
      <c r="FCB81" s="677"/>
      <c r="FCC81" s="677"/>
      <c r="FCD81" s="677"/>
      <c r="FCE81" s="677"/>
      <c r="FCF81" s="677"/>
      <c r="FCG81" s="677"/>
      <c r="FCH81" s="677"/>
      <c r="FCI81" s="677"/>
      <c r="FCJ81" s="677"/>
      <c r="FCK81" s="677"/>
      <c r="FCL81" s="677"/>
      <c r="FCM81" s="677"/>
      <c r="FCN81" s="677"/>
      <c r="FCO81" s="677"/>
      <c r="FCP81" s="677"/>
      <c r="FCQ81" s="677"/>
      <c r="FCR81" s="677"/>
      <c r="FCS81" s="677"/>
      <c r="FCT81" s="677"/>
      <c r="FCU81" s="677"/>
      <c r="FCV81" s="677"/>
      <c r="FCW81" s="677"/>
      <c r="FCX81" s="677"/>
      <c r="FCY81" s="677"/>
      <c r="FCZ81" s="677"/>
      <c r="FDA81" s="677"/>
      <c r="FDB81" s="677"/>
      <c r="FDC81" s="677"/>
      <c r="FDD81" s="677"/>
      <c r="FDE81" s="677"/>
      <c r="FDF81" s="677"/>
      <c r="FDG81" s="677"/>
      <c r="FDH81" s="677"/>
      <c r="FDI81" s="677"/>
      <c r="FDJ81" s="677"/>
      <c r="FDK81" s="677"/>
      <c r="FDL81" s="677"/>
      <c r="FDM81" s="677"/>
      <c r="FDN81" s="677"/>
      <c r="FDO81" s="677"/>
      <c r="FDP81" s="677"/>
      <c r="FDQ81" s="677"/>
      <c r="FDR81" s="677"/>
      <c r="FDS81" s="677"/>
      <c r="FDT81" s="677"/>
      <c r="FDU81" s="677"/>
      <c r="FDV81" s="677"/>
      <c r="FDW81" s="677"/>
      <c r="FDX81" s="677"/>
      <c r="FDY81" s="677"/>
      <c r="FDZ81" s="677"/>
      <c r="FEA81" s="677"/>
      <c r="FEB81" s="677"/>
      <c r="FEC81" s="677"/>
      <c r="FED81" s="677"/>
      <c r="FEE81" s="677"/>
      <c r="FEF81" s="677"/>
      <c r="FEG81" s="677"/>
      <c r="FEH81" s="677"/>
      <c r="FEI81" s="677"/>
      <c r="FEJ81" s="677"/>
      <c r="FEK81" s="677"/>
      <c r="FEL81" s="677"/>
      <c r="FEM81" s="677"/>
      <c r="FEN81" s="677"/>
      <c r="FEO81" s="677"/>
      <c r="FEP81" s="677"/>
      <c r="FEQ81" s="677"/>
      <c r="FER81" s="677"/>
      <c r="FES81" s="677"/>
      <c r="FET81" s="677"/>
      <c r="FEU81" s="677"/>
      <c r="FEV81" s="677"/>
      <c r="FEW81" s="677"/>
      <c r="FEX81" s="677"/>
      <c r="FEY81" s="677"/>
      <c r="FEZ81" s="677"/>
      <c r="FFA81" s="677"/>
      <c r="FFB81" s="677"/>
      <c r="FFC81" s="677"/>
      <c r="FFD81" s="677"/>
      <c r="FFE81" s="677"/>
      <c r="FFF81" s="677"/>
      <c r="FFG81" s="677"/>
      <c r="FFH81" s="677"/>
      <c r="FFI81" s="677"/>
      <c r="FFJ81" s="677"/>
      <c r="FFK81" s="677"/>
      <c r="FFL81" s="677"/>
      <c r="FFM81" s="677"/>
      <c r="FFN81" s="677"/>
      <c r="FFO81" s="677"/>
      <c r="FFP81" s="677"/>
      <c r="FFQ81" s="677"/>
      <c r="FFR81" s="677"/>
      <c r="FFS81" s="677"/>
      <c r="FFT81" s="677"/>
      <c r="FFU81" s="677"/>
      <c r="FFV81" s="677"/>
      <c r="FFW81" s="677"/>
      <c r="FFX81" s="677"/>
      <c r="FFY81" s="677"/>
      <c r="FFZ81" s="677"/>
      <c r="FGA81" s="677"/>
      <c r="FGB81" s="677"/>
      <c r="FGC81" s="677"/>
      <c r="FGD81" s="677"/>
      <c r="FGE81" s="677"/>
      <c r="FGF81" s="677"/>
      <c r="FGG81" s="677"/>
      <c r="FGH81" s="677"/>
      <c r="FGI81" s="677"/>
      <c r="FGJ81" s="677"/>
      <c r="FGK81" s="677"/>
      <c r="FGL81" s="677"/>
      <c r="FGM81" s="677"/>
      <c r="FGN81" s="677"/>
      <c r="FGO81" s="677"/>
      <c r="FGP81" s="677"/>
      <c r="FGQ81" s="677"/>
      <c r="FGR81" s="677"/>
      <c r="FGS81" s="677"/>
      <c r="FGT81" s="677"/>
      <c r="FGU81" s="677"/>
      <c r="FGV81" s="677"/>
      <c r="FGW81" s="677"/>
      <c r="FGX81" s="677"/>
      <c r="FGY81" s="677"/>
      <c r="FGZ81" s="677"/>
      <c r="FHA81" s="677"/>
      <c r="FHB81" s="677"/>
      <c r="FHC81" s="677"/>
      <c r="FHD81" s="677"/>
      <c r="FHE81" s="677"/>
      <c r="FHF81" s="677"/>
      <c r="FHG81" s="677"/>
      <c r="FHH81" s="677"/>
      <c r="FHI81" s="677"/>
      <c r="FHJ81" s="677"/>
      <c r="FHK81" s="677"/>
      <c r="FHL81" s="677"/>
      <c r="FHM81" s="677"/>
      <c r="FHN81" s="677"/>
      <c r="FHO81" s="677"/>
      <c r="FHP81" s="677"/>
      <c r="FHQ81" s="677"/>
      <c r="FHR81" s="677"/>
      <c r="FHS81" s="677"/>
      <c r="FHT81" s="677"/>
      <c r="FHU81" s="677"/>
      <c r="FHV81" s="677"/>
      <c r="FHW81" s="677"/>
      <c r="FHX81" s="677"/>
      <c r="FHY81" s="677"/>
      <c r="FHZ81" s="677"/>
      <c r="FIA81" s="677"/>
      <c r="FIB81" s="677"/>
      <c r="FIC81" s="677"/>
      <c r="FID81" s="677"/>
      <c r="FIE81" s="677"/>
      <c r="FIF81" s="677"/>
      <c r="FIG81" s="677"/>
      <c r="FIH81" s="677"/>
      <c r="FII81" s="677"/>
      <c r="FIJ81" s="677"/>
      <c r="FIK81" s="677"/>
      <c r="FIL81" s="677"/>
      <c r="FIM81" s="677"/>
      <c r="FIN81" s="677"/>
      <c r="FIO81" s="677"/>
      <c r="FIP81" s="677"/>
      <c r="FIQ81" s="677"/>
      <c r="FIR81" s="677"/>
      <c r="FIS81" s="677"/>
      <c r="FIT81" s="677"/>
      <c r="FIU81" s="677"/>
      <c r="FIV81" s="677"/>
      <c r="FIW81" s="677"/>
      <c r="FIX81" s="677"/>
      <c r="FIY81" s="677"/>
      <c r="FIZ81" s="677"/>
      <c r="FJA81" s="677"/>
      <c r="FJB81" s="677"/>
      <c r="FJC81" s="677"/>
      <c r="FJD81" s="677"/>
      <c r="FJE81" s="677"/>
      <c r="FJF81" s="677"/>
      <c r="FJG81" s="677"/>
      <c r="FJH81" s="677"/>
      <c r="FJI81" s="677"/>
      <c r="FJJ81" s="677"/>
      <c r="FJK81" s="677"/>
      <c r="FJL81" s="677"/>
      <c r="FJM81" s="677"/>
      <c r="FJN81" s="677"/>
      <c r="FJO81" s="677"/>
      <c r="FJP81" s="677"/>
      <c r="FJQ81" s="677"/>
      <c r="FJR81" s="677"/>
      <c r="FJS81" s="677"/>
      <c r="FJT81" s="677"/>
      <c r="FJU81" s="677"/>
      <c r="FJV81" s="677"/>
      <c r="FJW81" s="677"/>
      <c r="FJX81" s="677"/>
      <c r="FJY81" s="677"/>
      <c r="FJZ81" s="677"/>
      <c r="FKA81" s="677"/>
      <c r="FKB81" s="677"/>
      <c r="FKC81" s="677"/>
      <c r="FKD81" s="677"/>
      <c r="FKE81" s="677"/>
      <c r="FKF81" s="677"/>
      <c r="FKG81" s="677"/>
      <c r="FKH81" s="677"/>
      <c r="FKI81" s="677"/>
      <c r="FKJ81" s="677"/>
      <c r="FKK81" s="677"/>
      <c r="FKL81" s="677"/>
      <c r="FKM81" s="677"/>
      <c r="FKN81" s="677"/>
      <c r="FKO81" s="677"/>
      <c r="FKP81" s="677"/>
      <c r="FKQ81" s="677"/>
      <c r="FKR81" s="677"/>
      <c r="FKS81" s="677"/>
      <c r="FKT81" s="677"/>
      <c r="FKU81" s="677"/>
      <c r="FKV81" s="677"/>
      <c r="FKW81" s="677"/>
      <c r="FKX81" s="677"/>
      <c r="FKY81" s="677"/>
      <c r="FKZ81" s="677"/>
      <c r="FLA81" s="677"/>
      <c r="FLB81" s="677"/>
      <c r="FLC81" s="677"/>
      <c r="FLD81" s="677"/>
      <c r="FLE81" s="677"/>
      <c r="FLF81" s="677"/>
      <c r="FLG81" s="677"/>
      <c r="FLH81" s="677"/>
      <c r="FLI81" s="677"/>
      <c r="FLJ81" s="677"/>
      <c r="FLK81" s="677"/>
      <c r="FLL81" s="677"/>
      <c r="FLM81" s="677"/>
      <c r="FLN81" s="677"/>
      <c r="FLO81" s="677"/>
      <c r="FLP81" s="677"/>
      <c r="FLQ81" s="677"/>
      <c r="FLR81" s="677"/>
      <c r="FLS81" s="677"/>
      <c r="FLT81" s="677"/>
      <c r="FLU81" s="677"/>
      <c r="FLV81" s="677"/>
      <c r="FLW81" s="677"/>
      <c r="FLX81" s="677"/>
      <c r="FLY81" s="677"/>
      <c r="FLZ81" s="677"/>
      <c r="FMA81" s="677"/>
      <c r="FMB81" s="677"/>
      <c r="FMC81" s="677"/>
      <c r="FMD81" s="677"/>
      <c r="FME81" s="677"/>
      <c r="FMF81" s="677"/>
      <c r="FMG81" s="677"/>
      <c r="FMH81" s="677"/>
      <c r="FMI81" s="677"/>
      <c r="FMJ81" s="677"/>
      <c r="FMK81" s="677"/>
      <c r="FML81" s="677"/>
      <c r="FMM81" s="677"/>
      <c r="FMN81" s="677"/>
      <c r="FMO81" s="677"/>
      <c r="FMP81" s="677"/>
      <c r="FMQ81" s="677"/>
      <c r="FMR81" s="677"/>
      <c r="FMS81" s="677"/>
      <c r="FMT81" s="677"/>
      <c r="FMU81" s="677"/>
      <c r="FMV81" s="677"/>
      <c r="FMW81" s="677"/>
      <c r="FMX81" s="677"/>
      <c r="FMY81" s="677"/>
      <c r="FMZ81" s="677"/>
      <c r="FNA81" s="677"/>
      <c r="FNB81" s="677"/>
      <c r="FNC81" s="677"/>
      <c r="FND81" s="677"/>
      <c r="FNE81" s="677"/>
      <c r="FNF81" s="677"/>
      <c r="FNG81" s="677"/>
      <c r="FNH81" s="677"/>
      <c r="FNI81" s="677"/>
      <c r="FNJ81" s="677"/>
      <c r="FNK81" s="677"/>
      <c r="FNL81" s="677"/>
      <c r="FNM81" s="677"/>
      <c r="FNN81" s="677"/>
      <c r="FNO81" s="677"/>
      <c r="FNP81" s="677"/>
      <c r="FNQ81" s="677"/>
      <c r="FNR81" s="677"/>
      <c r="FNS81" s="677"/>
      <c r="FNT81" s="677"/>
      <c r="FNU81" s="677"/>
      <c r="FNV81" s="677"/>
      <c r="FNW81" s="677"/>
      <c r="FNX81" s="677"/>
      <c r="FNY81" s="677"/>
      <c r="FNZ81" s="677"/>
      <c r="FOA81" s="677"/>
      <c r="FOB81" s="677"/>
      <c r="FOC81" s="677"/>
      <c r="FOD81" s="677"/>
      <c r="FOE81" s="677"/>
      <c r="FOF81" s="677"/>
      <c r="FOG81" s="677"/>
      <c r="FOH81" s="677"/>
      <c r="FOI81" s="677"/>
      <c r="FOJ81" s="677"/>
      <c r="FOK81" s="677"/>
      <c r="FOL81" s="677"/>
      <c r="FOM81" s="677"/>
      <c r="FON81" s="677"/>
      <c r="FOO81" s="677"/>
      <c r="FOP81" s="677"/>
      <c r="FOQ81" s="677"/>
      <c r="FOR81" s="677"/>
      <c r="FOS81" s="677"/>
      <c r="FOT81" s="677"/>
      <c r="FOU81" s="677"/>
      <c r="FOV81" s="677"/>
      <c r="FOW81" s="677"/>
      <c r="FOX81" s="677"/>
      <c r="FOY81" s="677"/>
      <c r="FOZ81" s="677"/>
      <c r="FPA81" s="677"/>
      <c r="FPB81" s="677"/>
      <c r="FPC81" s="677"/>
      <c r="FPD81" s="677"/>
      <c r="FPE81" s="677"/>
      <c r="FPF81" s="677"/>
      <c r="FPG81" s="677"/>
      <c r="FPH81" s="677"/>
      <c r="FPI81" s="677"/>
      <c r="FPJ81" s="677"/>
      <c r="FPK81" s="677"/>
      <c r="FPL81" s="677"/>
      <c r="FPM81" s="677"/>
      <c r="FPN81" s="677"/>
      <c r="FPO81" s="677"/>
      <c r="FPP81" s="677"/>
      <c r="FPQ81" s="677"/>
      <c r="FPR81" s="677"/>
      <c r="FPS81" s="677"/>
      <c r="FPT81" s="677"/>
      <c r="FPU81" s="677"/>
      <c r="FPV81" s="677"/>
      <c r="FPW81" s="677"/>
      <c r="FPX81" s="677"/>
      <c r="FPY81" s="677"/>
      <c r="FPZ81" s="677"/>
      <c r="FQA81" s="677"/>
      <c r="FQB81" s="677"/>
      <c r="FQC81" s="677"/>
      <c r="FQD81" s="677"/>
      <c r="FQE81" s="677"/>
      <c r="FQF81" s="677"/>
      <c r="FQG81" s="677"/>
      <c r="FQH81" s="677"/>
      <c r="FQI81" s="677"/>
      <c r="FQJ81" s="677"/>
      <c r="FQK81" s="677"/>
      <c r="FQL81" s="677"/>
      <c r="FQM81" s="677"/>
      <c r="FQN81" s="677"/>
      <c r="FQO81" s="677"/>
      <c r="FQP81" s="677"/>
      <c r="FQQ81" s="677"/>
      <c r="FQR81" s="677"/>
      <c r="FQS81" s="677"/>
      <c r="FQT81" s="677"/>
      <c r="FQU81" s="677"/>
      <c r="FQV81" s="677"/>
      <c r="FQW81" s="677"/>
      <c r="FQX81" s="677"/>
      <c r="FQY81" s="677"/>
      <c r="FQZ81" s="677"/>
      <c r="FRA81" s="677"/>
      <c r="FRB81" s="677"/>
      <c r="FRC81" s="677"/>
      <c r="FRD81" s="677"/>
      <c r="FRE81" s="677"/>
      <c r="FRF81" s="677"/>
      <c r="FRG81" s="677"/>
      <c r="FRH81" s="677"/>
      <c r="FRI81" s="677"/>
      <c r="FRJ81" s="677"/>
      <c r="FRK81" s="677"/>
      <c r="FRL81" s="677"/>
      <c r="FRM81" s="677"/>
      <c r="FRN81" s="677"/>
      <c r="FRO81" s="677"/>
      <c r="FRP81" s="677"/>
      <c r="FRQ81" s="677"/>
      <c r="FRR81" s="677"/>
      <c r="FRS81" s="677"/>
      <c r="FRT81" s="677"/>
      <c r="FRU81" s="677"/>
      <c r="FRV81" s="677"/>
      <c r="FRW81" s="677"/>
      <c r="FRX81" s="677"/>
      <c r="FRY81" s="677"/>
      <c r="FRZ81" s="677"/>
      <c r="FSA81" s="677"/>
      <c r="FSB81" s="677"/>
      <c r="FSC81" s="677"/>
      <c r="FSD81" s="677"/>
      <c r="FSE81" s="677"/>
      <c r="FSF81" s="677"/>
      <c r="FSG81" s="677"/>
      <c r="FSH81" s="677"/>
      <c r="FSI81" s="677"/>
      <c r="FSJ81" s="677"/>
      <c r="FSK81" s="677"/>
      <c r="FSL81" s="677"/>
      <c r="FSM81" s="677"/>
      <c r="FSN81" s="677"/>
      <c r="FSO81" s="677"/>
      <c r="FSP81" s="677"/>
      <c r="FSQ81" s="677"/>
      <c r="FSR81" s="677"/>
      <c r="FSS81" s="677"/>
      <c r="FST81" s="677"/>
      <c r="FSU81" s="677"/>
      <c r="FSV81" s="677"/>
      <c r="FSW81" s="677"/>
      <c r="FSX81" s="677"/>
      <c r="FSY81" s="677"/>
      <c r="FSZ81" s="677"/>
      <c r="FTA81" s="677"/>
      <c r="FTB81" s="677"/>
      <c r="FTC81" s="677"/>
      <c r="FTD81" s="677"/>
      <c r="FTE81" s="677"/>
      <c r="FTF81" s="677"/>
      <c r="FTG81" s="677"/>
      <c r="FTH81" s="677"/>
      <c r="FTI81" s="677"/>
      <c r="FTJ81" s="677"/>
      <c r="FTK81" s="677"/>
      <c r="FTL81" s="677"/>
      <c r="FTM81" s="677"/>
      <c r="FTN81" s="677"/>
      <c r="FTO81" s="677"/>
      <c r="FTP81" s="677"/>
      <c r="FTQ81" s="677"/>
      <c r="FTR81" s="677"/>
      <c r="FTS81" s="677"/>
      <c r="FTT81" s="677"/>
      <c r="FTU81" s="677"/>
      <c r="FTV81" s="677"/>
      <c r="FTW81" s="677"/>
      <c r="FTX81" s="677"/>
      <c r="FTY81" s="677"/>
      <c r="FTZ81" s="677"/>
      <c r="FUA81" s="677"/>
      <c r="FUB81" s="677"/>
      <c r="FUC81" s="677"/>
      <c r="FUD81" s="677"/>
      <c r="FUE81" s="677"/>
      <c r="FUF81" s="677"/>
      <c r="FUG81" s="677"/>
      <c r="FUH81" s="677"/>
      <c r="FUI81" s="677"/>
      <c r="FUJ81" s="677"/>
      <c r="FUK81" s="677"/>
      <c r="FUL81" s="677"/>
      <c r="FUM81" s="677"/>
      <c r="FUN81" s="677"/>
      <c r="FUO81" s="677"/>
      <c r="FUP81" s="677"/>
      <c r="FUQ81" s="677"/>
      <c r="FUR81" s="677"/>
      <c r="FUS81" s="677"/>
      <c r="FUT81" s="677"/>
      <c r="FUU81" s="677"/>
      <c r="FUV81" s="677"/>
      <c r="FUW81" s="677"/>
      <c r="FUX81" s="677"/>
      <c r="FUY81" s="677"/>
      <c r="FUZ81" s="677"/>
      <c r="FVA81" s="677"/>
      <c r="FVB81" s="677"/>
      <c r="FVC81" s="677"/>
      <c r="FVD81" s="677"/>
      <c r="FVE81" s="677"/>
      <c r="FVF81" s="677"/>
      <c r="FVG81" s="677"/>
      <c r="FVH81" s="677"/>
      <c r="FVI81" s="677"/>
      <c r="FVJ81" s="677"/>
      <c r="FVK81" s="677"/>
      <c r="FVL81" s="677"/>
      <c r="FVM81" s="677"/>
      <c r="FVN81" s="677"/>
      <c r="FVO81" s="677"/>
      <c r="FVP81" s="677"/>
      <c r="FVQ81" s="677"/>
      <c r="FVR81" s="677"/>
      <c r="FVS81" s="677"/>
      <c r="FVT81" s="677"/>
      <c r="FVU81" s="677"/>
      <c r="FVV81" s="677"/>
      <c r="FVW81" s="677"/>
      <c r="FVX81" s="677"/>
      <c r="FVY81" s="677"/>
      <c r="FVZ81" s="677"/>
      <c r="FWA81" s="677"/>
      <c r="FWB81" s="677"/>
      <c r="FWC81" s="677"/>
      <c r="FWD81" s="677"/>
      <c r="FWE81" s="677"/>
      <c r="FWF81" s="677"/>
      <c r="FWG81" s="677"/>
      <c r="FWH81" s="677"/>
      <c r="FWI81" s="677"/>
      <c r="FWJ81" s="677"/>
      <c r="FWK81" s="677"/>
      <c r="FWL81" s="677"/>
      <c r="FWM81" s="677"/>
      <c r="FWN81" s="677"/>
      <c r="FWO81" s="677"/>
      <c r="FWP81" s="677"/>
      <c r="FWQ81" s="677"/>
      <c r="FWR81" s="677"/>
      <c r="FWS81" s="677"/>
      <c r="FWT81" s="677"/>
      <c r="FWU81" s="677"/>
      <c r="FWV81" s="677"/>
      <c r="FWW81" s="677"/>
      <c r="FWX81" s="677"/>
      <c r="FWY81" s="677"/>
      <c r="FWZ81" s="677"/>
      <c r="FXA81" s="677"/>
      <c r="FXB81" s="677"/>
      <c r="FXC81" s="677"/>
      <c r="FXD81" s="677"/>
      <c r="FXE81" s="677"/>
      <c r="FXF81" s="677"/>
      <c r="FXG81" s="677"/>
      <c r="FXH81" s="677"/>
      <c r="FXI81" s="677"/>
      <c r="FXJ81" s="677"/>
      <c r="FXK81" s="677"/>
      <c r="FXL81" s="677"/>
      <c r="FXM81" s="677"/>
      <c r="FXN81" s="677"/>
      <c r="FXO81" s="677"/>
      <c r="FXP81" s="677"/>
      <c r="FXQ81" s="677"/>
      <c r="FXR81" s="677"/>
      <c r="FXS81" s="677"/>
      <c r="FXT81" s="677"/>
      <c r="FXU81" s="677"/>
      <c r="FXV81" s="677"/>
      <c r="FXW81" s="677"/>
      <c r="FXX81" s="677"/>
      <c r="FXY81" s="677"/>
      <c r="FXZ81" s="677"/>
      <c r="FYA81" s="677"/>
      <c r="FYB81" s="677"/>
      <c r="FYC81" s="677"/>
      <c r="FYD81" s="677"/>
      <c r="FYE81" s="677"/>
      <c r="FYF81" s="677"/>
      <c r="FYG81" s="677"/>
      <c r="FYH81" s="677"/>
      <c r="FYI81" s="677"/>
      <c r="FYJ81" s="677"/>
      <c r="FYK81" s="677"/>
      <c r="FYL81" s="677"/>
      <c r="FYM81" s="677"/>
      <c r="FYN81" s="677"/>
      <c r="FYO81" s="677"/>
      <c r="FYP81" s="677"/>
      <c r="FYQ81" s="677"/>
      <c r="FYR81" s="677"/>
      <c r="FYS81" s="677"/>
      <c r="FYT81" s="677"/>
      <c r="FYU81" s="677"/>
      <c r="FYV81" s="677"/>
      <c r="FYW81" s="677"/>
      <c r="FYX81" s="677"/>
      <c r="FYY81" s="677"/>
      <c r="FYZ81" s="677"/>
      <c r="FZA81" s="677"/>
      <c r="FZB81" s="677"/>
      <c r="FZC81" s="677"/>
      <c r="FZD81" s="677"/>
      <c r="FZE81" s="677"/>
      <c r="FZF81" s="677"/>
      <c r="FZG81" s="677"/>
      <c r="FZH81" s="677"/>
      <c r="FZI81" s="677"/>
      <c r="FZJ81" s="677"/>
      <c r="FZK81" s="677"/>
      <c r="FZL81" s="677"/>
      <c r="FZM81" s="677"/>
      <c r="FZN81" s="677"/>
      <c r="FZO81" s="677"/>
      <c r="FZP81" s="677"/>
      <c r="FZQ81" s="677"/>
      <c r="FZR81" s="677"/>
      <c r="FZS81" s="677"/>
      <c r="FZT81" s="677"/>
      <c r="FZU81" s="677"/>
      <c r="FZV81" s="677"/>
      <c r="FZW81" s="677"/>
      <c r="FZX81" s="677"/>
      <c r="FZY81" s="677"/>
      <c r="FZZ81" s="677"/>
      <c r="GAA81" s="677"/>
      <c r="GAB81" s="677"/>
      <c r="GAC81" s="677"/>
      <c r="GAD81" s="677"/>
      <c r="GAE81" s="677"/>
      <c r="GAF81" s="677"/>
      <c r="GAG81" s="677"/>
      <c r="GAH81" s="677"/>
      <c r="GAI81" s="677"/>
      <c r="GAJ81" s="677"/>
      <c r="GAK81" s="677"/>
      <c r="GAL81" s="677"/>
      <c r="GAM81" s="677"/>
      <c r="GAN81" s="677"/>
      <c r="GAO81" s="677"/>
      <c r="GAP81" s="677"/>
      <c r="GAQ81" s="677"/>
      <c r="GAR81" s="677"/>
      <c r="GAS81" s="677"/>
      <c r="GAT81" s="677"/>
      <c r="GAU81" s="677"/>
      <c r="GAV81" s="677"/>
      <c r="GAW81" s="677"/>
      <c r="GAX81" s="677"/>
      <c r="GAY81" s="677"/>
      <c r="GAZ81" s="677"/>
      <c r="GBA81" s="677"/>
      <c r="GBB81" s="677"/>
      <c r="GBC81" s="677"/>
      <c r="GBD81" s="677"/>
      <c r="GBE81" s="677"/>
      <c r="GBF81" s="677"/>
      <c r="GBG81" s="677"/>
      <c r="GBH81" s="677"/>
      <c r="GBI81" s="677"/>
      <c r="GBJ81" s="677"/>
      <c r="GBK81" s="677"/>
      <c r="GBL81" s="677"/>
      <c r="GBM81" s="677"/>
      <c r="GBN81" s="677"/>
      <c r="GBO81" s="677"/>
      <c r="GBP81" s="677"/>
      <c r="GBQ81" s="677"/>
      <c r="GBR81" s="677"/>
      <c r="GBS81" s="677"/>
      <c r="GBT81" s="677"/>
      <c r="GBU81" s="677"/>
      <c r="GBV81" s="677"/>
      <c r="GBW81" s="677"/>
      <c r="GBX81" s="677"/>
      <c r="GBY81" s="677"/>
      <c r="GBZ81" s="677"/>
      <c r="GCA81" s="677"/>
      <c r="GCB81" s="677"/>
      <c r="GCC81" s="677"/>
      <c r="GCD81" s="677"/>
      <c r="GCE81" s="677"/>
      <c r="GCF81" s="677"/>
      <c r="GCG81" s="677"/>
      <c r="GCH81" s="677"/>
      <c r="GCI81" s="677"/>
      <c r="GCJ81" s="677"/>
      <c r="GCK81" s="677"/>
      <c r="GCL81" s="677"/>
      <c r="GCM81" s="677"/>
      <c r="GCN81" s="677"/>
      <c r="GCO81" s="677"/>
      <c r="GCP81" s="677"/>
      <c r="GCQ81" s="677"/>
      <c r="GCR81" s="677"/>
      <c r="GCS81" s="677"/>
      <c r="GCT81" s="677"/>
      <c r="GCU81" s="677"/>
      <c r="GCV81" s="677"/>
      <c r="GCW81" s="677"/>
      <c r="GCX81" s="677"/>
      <c r="GCY81" s="677"/>
      <c r="GCZ81" s="677"/>
      <c r="GDA81" s="677"/>
      <c r="GDB81" s="677"/>
      <c r="GDC81" s="677"/>
      <c r="GDD81" s="677"/>
      <c r="GDE81" s="677"/>
      <c r="GDF81" s="677"/>
      <c r="GDG81" s="677"/>
      <c r="GDH81" s="677"/>
      <c r="GDI81" s="677"/>
      <c r="GDJ81" s="677"/>
      <c r="GDK81" s="677"/>
      <c r="GDL81" s="677"/>
      <c r="GDM81" s="677"/>
      <c r="GDN81" s="677"/>
      <c r="GDO81" s="677"/>
      <c r="GDP81" s="677"/>
      <c r="GDQ81" s="677"/>
      <c r="GDR81" s="677"/>
      <c r="GDS81" s="677"/>
      <c r="GDT81" s="677"/>
      <c r="GDU81" s="677"/>
      <c r="GDV81" s="677"/>
      <c r="GDW81" s="677"/>
      <c r="GDX81" s="677"/>
      <c r="GDY81" s="677"/>
      <c r="GDZ81" s="677"/>
      <c r="GEA81" s="677"/>
      <c r="GEB81" s="677"/>
      <c r="GEC81" s="677"/>
      <c r="GED81" s="677"/>
      <c r="GEE81" s="677"/>
      <c r="GEF81" s="677"/>
      <c r="GEG81" s="677"/>
      <c r="GEH81" s="677"/>
      <c r="GEI81" s="677"/>
      <c r="GEJ81" s="677"/>
      <c r="GEK81" s="677"/>
      <c r="GEL81" s="677"/>
      <c r="GEM81" s="677"/>
      <c r="GEN81" s="677"/>
      <c r="GEO81" s="677"/>
      <c r="GEP81" s="677"/>
      <c r="GEQ81" s="677"/>
      <c r="GER81" s="677"/>
      <c r="GES81" s="677"/>
      <c r="GET81" s="677"/>
      <c r="GEU81" s="677"/>
      <c r="GEV81" s="677"/>
      <c r="GEW81" s="677"/>
      <c r="GEX81" s="677"/>
      <c r="GEY81" s="677"/>
      <c r="GEZ81" s="677"/>
      <c r="GFA81" s="677"/>
      <c r="GFB81" s="677"/>
      <c r="GFC81" s="677"/>
      <c r="GFD81" s="677"/>
      <c r="GFE81" s="677"/>
      <c r="GFF81" s="677"/>
      <c r="GFG81" s="677"/>
      <c r="GFH81" s="677"/>
      <c r="GFI81" s="677"/>
      <c r="GFJ81" s="677"/>
      <c r="GFK81" s="677"/>
      <c r="GFL81" s="677"/>
      <c r="GFM81" s="677"/>
      <c r="GFN81" s="677"/>
      <c r="GFO81" s="677"/>
      <c r="GFP81" s="677"/>
      <c r="GFQ81" s="677"/>
      <c r="GFR81" s="677"/>
      <c r="GFS81" s="677"/>
      <c r="GFT81" s="677"/>
      <c r="GFU81" s="677"/>
      <c r="GFV81" s="677"/>
      <c r="GFW81" s="677"/>
      <c r="GFX81" s="677"/>
      <c r="GFY81" s="677"/>
      <c r="GFZ81" s="677"/>
      <c r="GGA81" s="677"/>
      <c r="GGB81" s="677"/>
      <c r="GGC81" s="677"/>
      <c r="GGD81" s="677"/>
      <c r="GGE81" s="677"/>
      <c r="GGF81" s="677"/>
      <c r="GGG81" s="677"/>
      <c r="GGH81" s="677"/>
      <c r="GGI81" s="677"/>
      <c r="GGJ81" s="677"/>
      <c r="GGK81" s="677"/>
      <c r="GGL81" s="677"/>
      <c r="GGM81" s="677"/>
      <c r="GGN81" s="677"/>
      <c r="GGO81" s="677"/>
      <c r="GGP81" s="677"/>
      <c r="GGQ81" s="677"/>
      <c r="GGR81" s="677"/>
      <c r="GGS81" s="677"/>
      <c r="GGT81" s="677"/>
      <c r="GGU81" s="677"/>
      <c r="GGV81" s="677"/>
      <c r="GGW81" s="677"/>
      <c r="GGX81" s="677"/>
      <c r="GGY81" s="677"/>
      <c r="GGZ81" s="677"/>
      <c r="GHA81" s="677"/>
      <c r="GHB81" s="677"/>
      <c r="GHC81" s="677"/>
      <c r="GHD81" s="677"/>
      <c r="GHE81" s="677"/>
      <c r="GHF81" s="677"/>
      <c r="GHG81" s="677"/>
      <c r="GHH81" s="677"/>
      <c r="GHI81" s="677"/>
      <c r="GHJ81" s="677"/>
      <c r="GHK81" s="677"/>
      <c r="GHL81" s="677"/>
      <c r="GHM81" s="677"/>
      <c r="GHN81" s="677"/>
      <c r="GHO81" s="677"/>
      <c r="GHP81" s="677"/>
      <c r="GHQ81" s="677"/>
      <c r="GHR81" s="677"/>
      <c r="GHS81" s="677"/>
      <c r="GHT81" s="677"/>
      <c r="GHU81" s="677"/>
      <c r="GHV81" s="677"/>
      <c r="GHW81" s="677"/>
      <c r="GHX81" s="677"/>
      <c r="GHY81" s="677"/>
      <c r="GHZ81" s="677"/>
      <c r="GIA81" s="677"/>
      <c r="GIB81" s="677"/>
      <c r="GIC81" s="677"/>
      <c r="GID81" s="677"/>
      <c r="GIE81" s="677"/>
      <c r="GIF81" s="677"/>
      <c r="GIG81" s="677"/>
      <c r="GIH81" s="677"/>
      <c r="GII81" s="677"/>
      <c r="GIJ81" s="677"/>
      <c r="GIK81" s="677"/>
      <c r="GIL81" s="677"/>
      <c r="GIM81" s="677"/>
      <c r="GIN81" s="677"/>
      <c r="GIO81" s="677"/>
      <c r="GIP81" s="677"/>
      <c r="GIQ81" s="677"/>
      <c r="GIR81" s="677"/>
      <c r="GIS81" s="677"/>
      <c r="GIT81" s="677"/>
      <c r="GIU81" s="677"/>
      <c r="GIV81" s="677"/>
      <c r="GIW81" s="677"/>
      <c r="GIX81" s="677"/>
      <c r="GIY81" s="677"/>
      <c r="GIZ81" s="677"/>
      <c r="GJA81" s="677"/>
      <c r="GJB81" s="677"/>
      <c r="GJC81" s="677"/>
      <c r="GJD81" s="677"/>
      <c r="GJE81" s="677"/>
      <c r="GJF81" s="677"/>
      <c r="GJG81" s="677"/>
      <c r="GJH81" s="677"/>
      <c r="GJI81" s="677"/>
      <c r="GJJ81" s="677"/>
      <c r="GJK81" s="677"/>
      <c r="GJL81" s="677"/>
      <c r="GJM81" s="677"/>
      <c r="GJN81" s="677"/>
      <c r="GJO81" s="677"/>
      <c r="GJP81" s="677"/>
      <c r="GJQ81" s="677"/>
      <c r="GJR81" s="677"/>
      <c r="GJS81" s="677"/>
      <c r="GJT81" s="677"/>
      <c r="GJU81" s="677"/>
      <c r="GJV81" s="677"/>
      <c r="GJW81" s="677"/>
      <c r="GJX81" s="677"/>
      <c r="GJY81" s="677"/>
      <c r="GJZ81" s="677"/>
      <c r="GKA81" s="677"/>
      <c r="GKB81" s="677"/>
      <c r="GKC81" s="677"/>
      <c r="GKD81" s="677"/>
      <c r="GKE81" s="677"/>
      <c r="GKF81" s="677"/>
      <c r="GKG81" s="677"/>
      <c r="GKH81" s="677"/>
      <c r="GKI81" s="677"/>
      <c r="GKJ81" s="677"/>
      <c r="GKK81" s="677"/>
      <c r="GKL81" s="677"/>
      <c r="GKM81" s="677"/>
      <c r="GKN81" s="677"/>
      <c r="GKO81" s="677"/>
      <c r="GKP81" s="677"/>
      <c r="GKQ81" s="677"/>
      <c r="GKR81" s="677"/>
      <c r="GKS81" s="677"/>
      <c r="GKT81" s="677"/>
      <c r="GKU81" s="677"/>
      <c r="GKV81" s="677"/>
      <c r="GKW81" s="677"/>
      <c r="GKX81" s="677"/>
      <c r="GKY81" s="677"/>
      <c r="GKZ81" s="677"/>
      <c r="GLA81" s="677"/>
      <c r="GLB81" s="677"/>
      <c r="GLC81" s="677"/>
      <c r="GLD81" s="677"/>
      <c r="GLE81" s="677"/>
      <c r="GLF81" s="677"/>
      <c r="GLG81" s="677"/>
      <c r="GLH81" s="677"/>
      <c r="GLI81" s="677"/>
      <c r="GLJ81" s="677"/>
      <c r="GLK81" s="677"/>
      <c r="GLL81" s="677"/>
      <c r="GLM81" s="677"/>
      <c r="GLN81" s="677"/>
      <c r="GLO81" s="677"/>
      <c r="GLP81" s="677"/>
      <c r="GLQ81" s="677"/>
      <c r="GLR81" s="677"/>
      <c r="GLS81" s="677"/>
      <c r="GLT81" s="677"/>
      <c r="GLU81" s="677"/>
      <c r="GLV81" s="677"/>
      <c r="GLW81" s="677"/>
      <c r="GLX81" s="677"/>
      <c r="GLY81" s="677"/>
      <c r="GLZ81" s="677"/>
      <c r="GMA81" s="677"/>
      <c r="GMB81" s="677"/>
      <c r="GMC81" s="677"/>
      <c r="GMD81" s="677"/>
      <c r="GME81" s="677"/>
      <c r="GMF81" s="677"/>
      <c r="GMG81" s="677"/>
      <c r="GMH81" s="677"/>
      <c r="GMI81" s="677"/>
      <c r="GMJ81" s="677"/>
      <c r="GMK81" s="677"/>
      <c r="GML81" s="677"/>
      <c r="GMM81" s="677"/>
      <c r="GMN81" s="677"/>
      <c r="GMO81" s="677"/>
      <c r="GMP81" s="677"/>
      <c r="GMQ81" s="677"/>
      <c r="GMR81" s="677"/>
      <c r="GMS81" s="677"/>
      <c r="GMT81" s="677"/>
      <c r="GMU81" s="677"/>
      <c r="GMV81" s="677"/>
      <c r="GMW81" s="677"/>
      <c r="GMX81" s="677"/>
      <c r="GMY81" s="677"/>
      <c r="GMZ81" s="677"/>
      <c r="GNA81" s="677"/>
      <c r="GNB81" s="677"/>
      <c r="GNC81" s="677"/>
      <c r="GND81" s="677"/>
      <c r="GNE81" s="677"/>
      <c r="GNF81" s="677"/>
      <c r="GNG81" s="677"/>
      <c r="GNH81" s="677"/>
      <c r="GNI81" s="677"/>
      <c r="GNJ81" s="677"/>
      <c r="GNK81" s="677"/>
      <c r="GNL81" s="677"/>
      <c r="GNM81" s="677"/>
      <c r="GNN81" s="677"/>
      <c r="GNO81" s="677"/>
      <c r="GNP81" s="677"/>
      <c r="GNQ81" s="677"/>
      <c r="GNR81" s="677"/>
      <c r="GNS81" s="677"/>
      <c r="GNT81" s="677"/>
      <c r="GNU81" s="677"/>
      <c r="GNV81" s="677"/>
      <c r="GNW81" s="677"/>
      <c r="GNX81" s="677"/>
      <c r="GNY81" s="677"/>
      <c r="GNZ81" s="677"/>
      <c r="GOA81" s="677"/>
      <c r="GOB81" s="677"/>
      <c r="GOC81" s="677"/>
      <c r="GOD81" s="677"/>
      <c r="GOE81" s="677"/>
      <c r="GOF81" s="677"/>
      <c r="GOG81" s="677"/>
      <c r="GOH81" s="677"/>
      <c r="GOI81" s="677"/>
      <c r="GOJ81" s="677"/>
      <c r="GOK81" s="677"/>
      <c r="GOL81" s="677"/>
      <c r="GOM81" s="677"/>
      <c r="GON81" s="677"/>
      <c r="GOO81" s="677"/>
      <c r="GOP81" s="677"/>
      <c r="GOQ81" s="677"/>
      <c r="GOR81" s="677"/>
      <c r="GOS81" s="677"/>
      <c r="GOT81" s="677"/>
      <c r="GOU81" s="677"/>
      <c r="GOV81" s="677"/>
      <c r="GOW81" s="677"/>
      <c r="GOX81" s="677"/>
      <c r="GOY81" s="677"/>
      <c r="GOZ81" s="677"/>
      <c r="GPA81" s="677"/>
      <c r="GPB81" s="677"/>
      <c r="GPC81" s="677"/>
      <c r="GPD81" s="677"/>
      <c r="GPE81" s="677"/>
      <c r="GPF81" s="677"/>
      <c r="GPG81" s="677"/>
      <c r="GPH81" s="677"/>
      <c r="GPI81" s="677"/>
      <c r="GPJ81" s="677"/>
      <c r="GPK81" s="677"/>
      <c r="GPL81" s="677"/>
      <c r="GPM81" s="677"/>
      <c r="GPN81" s="677"/>
      <c r="GPO81" s="677"/>
      <c r="GPP81" s="677"/>
      <c r="GPQ81" s="677"/>
      <c r="GPR81" s="677"/>
      <c r="GPS81" s="677"/>
      <c r="GPT81" s="677"/>
      <c r="GPU81" s="677"/>
      <c r="GPV81" s="677"/>
      <c r="GPW81" s="677"/>
      <c r="GPX81" s="677"/>
      <c r="GPY81" s="677"/>
      <c r="GPZ81" s="677"/>
      <c r="GQA81" s="677"/>
      <c r="GQB81" s="677"/>
      <c r="GQC81" s="677"/>
      <c r="GQD81" s="677"/>
      <c r="GQE81" s="677"/>
      <c r="GQF81" s="677"/>
      <c r="GQG81" s="677"/>
      <c r="GQH81" s="677"/>
      <c r="GQI81" s="677"/>
      <c r="GQJ81" s="677"/>
      <c r="GQK81" s="677"/>
      <c r="GQL81" s="677"/>
      <c r="GQM81" s="677"/>
      <c r="GQN81" s="677"/>
      <c r="GQO81" s="677"/>
      <c r="GQP81" s="677"/>
      <c r="GQQ81" s="677"/>
      <c r="GQR81" s="677"/>
      <c r="GQS81" s="677"/>
      <c r="GQT81" s="677"/>
      <c r="GQU81" s="677"/>
      <c r="GQV81" s="677"/>
      <c r="GQW81" s="677"/>
      <c r="GQX81" s="677"/>
      <c r="GQY81" s="677"/>
      <c r="GQZ81" s="677"/>
      <c r="GRA81" s="677"/>
      <c r="GRB81" s="677"/>
      <c r="GRC81" s="677"/>
      <c r="GRD81" s="677"/>
      <c r="GRE81" s="677"/>
      <c r="GRF81" s="677"/>
      <c r="GRG81" s="677"/>
      <c r="GRH81" s="677"/>
      <c r="GRI81" s="677"/>
      <c r="GRJ81" s="677"/>
      <c r="GRK81" s="677"/>
      <c r="GRL81" s="677"/>
      <c r="GRM81" s="677"/>
      <c r="GRN81" s="677"/>
      <c r="GRO81" s="677"/>
      <c r="GRP81" s="677"/>
      <c r="GRQ81" s="677"/>
      <c r="GRR81" s="677"/>
      <c r="GRS81" s="677"/>
      <c r="GRT81" s="677"/>
      <c r="GRU81" s="677"/>
      <c r="GRV81" s="677"/>
      <c r="GRW81" s="677"/>
      <c r="GRX81" s="677"/>
      <c r="GRY81" s="677"/>
      <c r="GRZ81" s="677"/>
      <c r="GSA81" s="677"/>
      <c r="GSB81" s="677"/>
      <c r="GSC81" s="677"/>
      <c r="GSD81" s="677"/>
      <c r="GSE81" s="677"/>
      <c r="GSF81" s="677"/>
      <c r="GSG81" s="677"/>
      <c r="GSH81" s="677"/>
      <c r="GSI81" s="677"/>
      <c r="GSJ81" s="677"/>
      <c r="GSK81" s="677"/>
      <c r="GSL81" s="677"/>
      <c r="GSM81" s="677"/>
      <c r="GSN81" s="677"/>
      <c r="GSO81" s="677"/>
      <c r="GSP81" s="677"/>
      <c r="GSQ81" s="677"/>
      <c r="GSR81" s="677"/>
      <c r="GSS81" s="677"/>
      <c r="GST81" s="677"/>
      <c r="GSU81" s="677"/>
      <c r="GSV81" s="677"/>
      <c r="GSW81" s="677"/>
      <c r="GSX81" s="677"/>
      <c r="GSY81" s="677"/>
      <c r="GSZ81" s="677"/>
      <c r="GTA81" s="677"/>
      <c r="GTB81" s="677"/>
      <c r="GTC81" s="677"/>
      <c r="GTD81" s="677"/>
      <c r="GTE81" s="677"/>
      <c r="GTF81" s="677"/>
      <c r="GTG81" s="677"/>
      <c r="GTH81" s="677"/>
      <c r="GTI81" s="677"/>
      <c r="GTJ81" s="677"/>
      <c r="GTK81" s="677"/>
      <c r="GTL81" s="677"/>
      <c r="GTM81" s="677"/>
      <c r="GTN81" s="677"/>
      <c r="GTO81" s="677"/>
      <c r="GTP81" s="677"/>
      <c r="GTQ81" s="677"/>
      <c r="GTR81" s="677"/>
      <c r="GTS81" s="677"/>
      <c r="GTT81" s="677"/>
      <c r="GTU81" s="677"/>
      <c r="GTV81" s="677"/>
      <c r="GTW81" s="677"/>
      <c r="GTX81" s="677"/>
      <c r="GTY81" s="677"/>
      <c r="GTZ81" s="677"/>
      <c r="GUA81" s="677"/>
      <c r="GUB81" s="677"/>
      <c r="GUC81" s="677"/>
      <c r="GUD81" s="677"/>
      <c r="GUE81" s="677"/>
      <c r="GUF81" s="677"/>
      <c r="GUG81" s="677"/>
      <c r="GUH81" s="677"/>
      <c r="GUI81" s="677"/>
      <c r="GUJ81" s="677"/>
      <c r="GUK81" s="677"/>
      <c r="GUL81" s="677"/>
      <c r="GUM81" s="677"/>
      <c r="GUN81" s="677"/>
      <c r="GUO81" s="677"/>
      <c r="GUP81" s="677"/>
      <c r="GUQ81" s="677"/>
      <c r="GUR81" s="677"/>
      <c r="GUS81" s="677"/>
      <c r="GUT81" s="677"/>
      <c r="GUU81" s="677"/>
      <c r="GUV81" s="677"/>
      <c r="GUW81" s="677"/>
      <c r="GUX81" s="677"/>
      <c r="GUY81" s="677"/>
      <c r="GUZ81" s="677"/>
      <c r="GVA81" s="677"/>
      <c r="GVB81" s="677"/>
      <c r="GVC81" s="677"/>
      <c r="GVD81" s="677"/>
      <c r="GVE81" s="677"/>
      <c r="GVF81" s="677"/>
      <c r="GVG81" s="677"/>
      <c r="GVH81" s="677"/>
      <c r="GVI81" s="677"/>
      <c r="GVJ81" s="677"/>
      <c r="GVK81" s="677"/>
      <c r="GVL81" s="677"/>
      <c r="GVM81" s="677"/>
      <c r="GVN81" s="677"/>
      <c r="GVO81" s="677"/>
      <c r="GVP81" s="677"/>
      <c r="GVQ81" s="677"/>
      <c r="GVR81" s="677"/>
      <c r="GVS81" s="677"/>
      <c r="GVT81" s="677"/>
      <c r="GVU81" s="677"/>
      <c r="GVV81" s="677"/>
      <c r="GVW81" s="677"/>
      <c r="GVX81" s="677"/>
      <c r="GVY81" s="677"/>
      <c r="GVZ81" s="677"/>
      <c r="GWA81" s="677"/>
      <c r="GWB81" s="677"/>
      <c r="GWC81" s="677"/>
      <c r="GWD81" s="677"/>
      <c r="GWE81" s="677"/>
      <c r="GWF81" s="677"/>
      <c r="GWG81" s="677"/>
      <c r="GWH81" s="677"/>
      <c r="GWI81" s="677"/>
      <c r="GWJ81" s="677"/>
      <c r="GWK81" s="677"/>
      <c r="GWL81" s="677"/>
      <c r="GWM81" s="677"/>
      <c r="GWN81" s="677"/>
      <c r="GWO81" s="677"/>
      <c r="GWP81" s="677"/>
      <c r="GWQ81" s="677"/>
      <c r="GWR81" s="677"/>
      <c r="GWS81" s="677"/>
      <c r="GWT81" s="677"/>
      <c r="GWU81" s="677"/>
      <c r="GWV81" s="677"/>
      <c r="GWW81" s="677"/>
      <c r="GWX81" s="677"/>
      <c r="GWY81" s="677"/>
      <c r="GWZ81" s="677"/>
      <c r="GXA81" s="677"/>
      <c r="GXB81" s="677"/>
      <c r="GXC81" s="677"/>
      <c r="GXD81" s="677"/>
      <c r="GXE81" s="677"/>
      <c r="GXF81" s="677"/>
      <c r="GXG81" s="677"/>
      <c r="GXH81" s="677"/>
      <c r="GXI81" s="677"/>
      <c r="GXJ81" s="677"/>
      <c r="GXK81" s="677"/>
      <c r="GXL81" s="677"/>
      <c r="GXM81" s="677"/>
      <c r="GXN81" s="677"/>
      <c r="GXO81" s="677"/>
      <c r="GXP81" s="677"/>
      <c r="GXQ81" s="677"/>
      <c r="GXR81" s="677"/>
      <c r="GXS81" s="677"/>
      <c r="GXT81" s="677"/>
      <c r="GXU81" s="677"/>
      <c r="GXV81" s="677"/>
      <c r="GXW81" s="677"/>
      <c r="GXX81" s="677"/>
      <c r="GXY81" s="677"/>
      <c r="GXZ81" s="677"/>
      <c r="GYA81" s="677"/>
      <c r="GYB81" s="677"/>
      <c r="GYC81" s="677"/>
      <c r="GYD81" s="677"/>
      <c r="GYE81" s="677"/>
      <c r="GYF81" s="677"/>
      <c r="GYG81" s="677"/>
      <c r="GYH81" s="677"/>
      <c r="GYI81" s="677"/>
      <c r="GYJ81" s="677"/>
      <c r="GYK81" s="677"/>
      <c r="GYL81" s="677"/>
      <c r="GYM81" s="677"/>
      <c r="GYN81" s="677"/>
      <c r="GYO81" s="677"/>
      <c r="GYP81" s="677"/>
      <c r="GYQ81" s="677"/>
      <c r="GYR81" s="677"/>
      <c r="GYS81" s="677"/>
      <c r="GYT81" s="677"/>
      <c r="GYU81" s="677"/>
      <c r="GYV81" s="677"/>
      <c r="GYW81" s="677"/>
      <c r="GYX81" s="677"/>
      <c r="GYY81" s="677"/>
      <c r="GYZ81" s="677"/>
      <c r="GZA81" s="677"/>
      <c r="GZB81" s="677"/>
      <c r="GZC81" s="677"/>
      <c r="GZD81" s="677"/>
      <c r="GZE81" s="677"/>
      <c r="GZF81" s="677"/>
      <c r="GZG81" s="677"/>
      <c r="GZH81" s="677"/>
      <c r="GZI81" s="677"/>
      <c r="GZJ81" s="677"/>
      <c r="GZK81" s="677"/>
      <c r="GZL81" s="677"/>
      <c r="GZM81" s="677"/>
      <c r="GZN81" s="677"/>
      <c r="GZO81" s="677"/>
      <c r="GZP81" s="677"/>
      <c r="GZQ81" s="677"/>
      <c r="GZR81" s="677"/>
      <c r="GZS81" s="677"/>
      <c r="GZT81" s="677"/>
      <c r="GZU81" s="677"/>
      <c r="GZV81" s="677"/>
      <c r="GZW81" s="677"/>
      <c r="GZX81" s="677"/>
      <c r="GZY81" s="677"/>
      <c r="GZZ81" s="677"/>
      <c r="HAA81" s="677"/>
      <c r="HAB81" s="677"/>
      <c r="HAC81" s="677"/>
      <c r="HAD81" s="677"/>
      <c r="HAE81" s="677"/>
      <c r="HAF81" s="677"/>
      <c r="HAG81" s="677"/>
      <c r="HAH81" s="677"/>
      <c r="HAI81" s="677"/>
      <c r="HAJ81" s="677"/>
      <c r="HAK81" s="677"/>
      <c r="HAL81" s="677"/>
      <c r="HAM81" s="677"/>
      <c r="HAN81" s="677"/>
      <c r="HAO81" s="677"/>
      <c r="HAP81" s="677"/>
      <c r="HAQ81" s="677"/>
      <c r="HAR81" s="677"/>
      <c r="HAS81" s="677"/>
      <c r="HAT81" s="677"/>
      <c r="HAU81" s="677"/>
      <c r="HAV81" s="677"/>
      <c r="HAW81" s="677"/>
      <c r="HAX81" s="677"/>
      <c r="HAY81" s="677"/>
      <c r="HAZ81" s="677"/>
      <c r="HBA81" s="677"/>
      <c r="HBB81" s="677"/>
      <c r="HBC81" s="677"/>
      <c r="HBD81" s="677"/>
      <c r="HBE81" s="677"/>
      <c r="HBF81" s="677"/>
      <c r="HBG81" s="677"/>
      <c r="HBH81" s="677"/>
      <c r="HBI81" s="677"/>
      <c r="HBJ81" s="677"/>
      <c r="HBK81" s="677"/>
      <c r="HBL81" s="677"/>
      <c r="HBM81" s="677"/>
      <c r="HBN81" s="677"/>
      <c r="HBO81" s="677"/>
      <c r="HBP81" s="677"/>
      <c r="HBQ81" s="677"/>
      <c r="HBR81" s="677"/>
      <c r="HBS81" s="677"/>
      <c r="HBT81" s="677"/>
      <c r="HBU81" s="677"/>
      <c r="HBV81" s="677"/>
      <c r="HBW81" s="677"/>
      <c r="HBX81" s="677"/>
      <c r="HBY81" s="677"/>
      <c r="HBZ81" s="677"/>
      <c r="HCA81" s="677"/>
      <c r="HCB81" s="677"/>
      <c r="HCC81" s="677"/>
      <c r="HCD81" s="677"/>
      <c r="HCE81" s="677"/>
      <c r="HCF81" s="677"/>
      <c r="HCG81" s="677"/>
      <c r="HCH81" s="677"/>
      <c r="HCI81" s="677"/>
      <c r="HCJ81" s="677"/>
      <c r="HCK81" s="677"/>
      <c r="HCL81" s="677"/>
      <c r="HCM81" s="677"/>
      <c r="HCN81" s="677"/>
      <c r="HCO81" s="677"/>
      <c r="HCP81" s="677"/>
      <c r="HCQ81" s="677"/>
      <c r="HCR81" s="677"/>
      <c r="HCS81" s="677"/>
      <c r="HCT81" s="677"/>
      <c r="HCU81" s="677"/>
      <c r="HCV81" s="677"/>
      <c r="HCW81" s="677"/>
      <c r="HCX81" s="677"/>
      <c r="HCY81" s="677"/>
      <c r="HCZ81" s="677"/>
      <c r="HDA81" s="677"/>
      <c r="HDB81" s="677"/>
      <c r="HDC81" s="677"/>
      <c r="HDD81" s="677"/>
      <c r="HDE81" s="677"/>
      <c r="HDF81" s="677"/>
      <c r="HDG81" s="677"/>
      <c r="HDH81" s="677"/>
      <c r="HDI81" s="677"/>
      <c r="HDJ81" s="677"/>
      <c r="HDK81" s="677"/>
      <c r="HDL81" s="677"/>
      <c r="HDM81" s="677"/>
      <c r="HDN81" s="677"/>
      <c r="HDO81" s="677"/>
      <c r="HDP81" s="677"/>
      <c r="HDQ81" s="677"/>
      <c r="HDR81" s="677"/>
      <c r="HDS81" s="677"/>
      <c r="HDT81" s="677"/>
      <c r="HDU81" s="677"/>
      <c r="HDV81" s="677"/>
      <c r="HDW81" s="677"/>
      <c r="HDX81" s="677"/>
      <c r="HDY81" s="677"/>
      <c r="HDZ81" s="677"/>
      <c r="HEA81" s="677"/>
      <c r="HEB81" s="677"/>
      <c r="HEC81" s="677"/>
      <c r="HED81" s="677"/>
      <c r="HEE81" s="677"/>
      <c r="HEF81" s="677"/>
      <c r="HEG81" s="677"/>
      <c r="HEH81" s="677"/>
      <c r="HEI81" s="677"/>
      <c r="HEJ81" s="677"/>
      <c r="HEK81" s="677"/>
      <c r="HEL81" s="677"/>
      <c r="HEM81" s="677"/>
      <c r="HEN81" s="677"/>
      <c r="HEO81" s="677"/>
      <c r="HEP81" s="677"/>
      <c r="HEQ81" s="677"/>
      <c r="HER81" s="677"/>
      <c r="HES81" s="677"/>
      <c r="HET81" s="677"/>
      <c r="HEU81" s="677"/>
      <c r="HEV81" s="677"/>
      <c r="HEW81" s="677"/>
      <c r="HEX81" s="677"/>
      <c r="HEY81" s="677"/>
      <c r="HEZ81" s="677"/>
      <c r="HFA81" s="677"/>
      <c r="HFB81" s="677"/>
      <c r="HFC81" s="677"/>
      <c r="HFD81" s="677"/>
      <c r="HFE81" s="677"/>
      <c r="HFF81" s="677"/>
      <c r="HFG81" s="677"/>
      <c r="HFH81" s="677"/>
      <c r="HFI81" s="677"/>
      <c r="HFJ81" s="677"/>
      <c r="HFK81" s="677"/>
      <c r="HFL81" s="677"/>
      <c r="HFM81" s="677"/>
      <c r="HFN81" s="677"/>
      <c r="HFO81" s="677"/>
      <c r="HFP81" s="677"/>
      <c r="HFQ81" s="677"/>
      <c r="HFR81" s="677"/>
      <c r="HFS81" s="677"/>
      <c r="HFT81" s="677"/>
      <c r="HFU81" s="677"/>
      <c r="HFV81" s="677"/>
      <c r="HFW81" s="677"/>
      <c r="HFX81" s="677"/>
      <c r="HFY81" s="677"/>
      <c r="HFZ81" s="677"/>
      <c r="HGA81" s="677"/>
      <c r="HGB81" s="677"/>
      <c r="HGC81" s="677"/>
      <c r="HGD81" s="677"/>
      <c r="HGE81" s="677"/>
      <c r="HGF81" s="677"/>
      <c r="HGG81" s="677"/>
      <c r="HGH81" s="677"/>
      <c r="HGI81" s="677"/>
      <c r="HGJ81" s="677"/>
      <c r="HGK81" s="677"/>
      <c r="HGL81" s="677"/>
      <c r="HGM81" s="677"/>
      <c r="HGN81" s="677"/>
      <c r="HGO81" s="677"/>
      <c r="HGP81" s="677"/>
      <c r="HGQ81" s="677"/>
      <c r="HGR81" s="677"/>
      <c r="HGS81" s="677"/>
      <c r="HGT81" s="677"/>
      <c r="HGU81" s="677"/>
      <c r="HGV81" s="677"/>
      <c r="HGW81" s="677"/>
      <c r="HGX81" s="677"/>
      <c r="HGY81" s="677"/>
      <c r="HGZ81" s="677"/>
      <c r="HHA81" s="677"/>
      <c r="HHB81" s="677"/>
      <c r="HHC81" s="677"/>
      <c r="HHD81" s="677"/>
      <c r="HHE81" s="677"/>
      <c r="HHF81" s="677"/>
      <c r="HHG81" s="677"/>
      <c r="HHH81" s="677"/>
      <c r="HHI81" s="677"/>
      <c r="HHJ81" s="677"/>
      <c r="HHK81" s="677"/>
      <c r="HHL81" s="677"/>
      <c r="HHM81" s="677"/>
      <c r="HHN81" s="677"/>
      <c r="HHO81" s="677"/>
      <c r="HHP81" s="677"/>
      <c r="HHQ81" s="677"/>
      <c r="HHR81" s="677"/>
      <c r="HHS81" s="677"/>
      <c r="HHT81" s="677"/>
      <c r="HHU81" s="677"/>
      <c r="HHV81" s="677"/>
      <c r="HHW81" s="677"/>
      <c r="HHX81" s="677"/>
      <c r="HHY81" s="677"/>
      <c r="HHZ81" s="677"/>
      <c r="HIA81" s="677"/>
      <c r="HIB81" s="677"/>
      <c r="HIC81" s="677"/>
      <c r="HID81" s="677"/>
      <c r="HIE81" s="677"/>
      <c r="HIF81" s="677"/>
      <c r="HIG81" s="677"/>
      <c r="HIH81" s="677"/>
      <c r="HII81" s="677"/>
      <c r="HIJ81" s="677"/>
      <c r="HIK81" s="677"/>
      <c r="HIL81" s="677"/>
      <c r="HIM81" s="677"/>
      <c r="HIN81" s="677"/>
      <c r="HIO81" s="677"/>
      <c r="HIP81" s="677"/>
      <c r="HIQ81" s="677"/>
      <c r="HIR81" s="677"/>
      <c r="HIS81" s="677"/>
      <c r="HIT81" s="677"/>
      <c r="HIU81" s="677"/>
      <c r="HIV81" s="677"/>
      <c r="HIW81" s="677"/>
      <c r="HIX81" s="677"/>
      <c r="HIY81" s="677"/>
      <c r="HIZ81" s="677"/>
      <c r="HJA81" s="677"/>
      <c r="HJB81" s="677"/>
      <c r="HJC81" s="677"/>
      <c r="HJD81" s="677"/>
      <c r="HJE81" s="677"/>
      <c r="HJF81" s="677"/>
      <c r="HJG81" s="677"/>
      <c r="HJH81" s="677"/>
      <c r="HJI81" s="677"/>
      <c r="HJJ81" s="677"/>
      <c r="HJK81" s="677"/>
      <c r="HJL81" s="677"/>
      <c r="HJM81" s="677"/>
      <c r="HJN81" s="677"/>
      <c r="HJO81" s="677"/>
      <c r="HJP81" s="677"/>
      <c r="HJQ81" s="677"/>
      <c r="HJR81" s="677"/>
      <c r="HJS81" s="677"/>
      <c r="HJT81" s="677"/>
      <c r="HJU81" s="677"/>
      <c r="HJV81" s="677"/>
      <c r="HJW81" s="677"/>
      <c r="HJX81" s="677"/>
      <c r="HJY81" s="677"/>
      <c r="HJZ81" s="677"/>
      <c r="HKA81" s="677"/>
      <c r="HKB81" s="677"/>
      <c r="HKC81" s="677"/>
      <c r="HKD81" s="677"/>
      <c r="HKE81" s="677"/>
      <c r="HKF81" s="677"/>
      <c r="HKG81" s="677"/>
      <c r="HKH81" s="677"/>
      <c r="HKI81" s="677"/>
      <c r="HKJ81" s="677"/>
      <c r="HKK81" s="677"/>
      <c r="HKL81" s="677"/>
      <c r="HKM81" s="677"/>
      <c r="HKN81" s="677"/>
      <c r="HKO81" s="677"/>
      <c r="HKP81" s="677"/>
      <c r="HKQ81" s="677"/>
      <c r="HKR81" s="677"/>
      <c r="HKS81" s="677"/>
      <c r="HKT81" s="677"/>
      <c r="HKU81" s="677"/>
      <c r="HKV81" s="677"/>
      <c r="HKW81" s="677"/>
      <c r="HKX81" s="677"/>
      <c r="HKY81" s="677"/>
      <c r="HKZ81" s="677"/>
      <c r="HLA81" s="677"/>
      <c r="HLB81" s="677"/>
      <c r="HLC81" s="677"/>
      <c r="HLD81" s="677"/>
      <c r="HLE81" s="677"/>
      <c r="HLF81" s="677"/>
      <c r="HLG81" s="677"/>
      <c r="HLH81" s="677"/>
      <c r="HLI81" s="677"/>
      <c r="HLJ81" s="677"/>
      <c r="HLK81" s="677"/>
      <c r="HLL81" s="677"/>
      <c r="HLM81" s="677"/>
      <c r="HLN81" s="677"/>
      <c r="HLO81" s="677"/>
      <c r="HLP81" s="677"/>
      <c r="HLQ81" s="677"/>
      <c r="HLR81" s="677"/>
      <c r="HLS81" s="677"/>
      <c r="HLT81" s="677"/>
      <c r="HLU81" s="677"/>
      <c r="HLV81" s="677"/>
      <c r="HLW81" s="677"/>
      <c r="HLX81" s="677"/>
      <c r="HLY81" s="677"/>
      <c r="HLZ81" s="677"/>
      <c r="HMA81" s="677"/>
      <c r="HMB81" s="677"/>
      <c r="HMC81" s="677"/>
      <c r="HMD81" s="677"/>
      <c r="HME81" s="677"/>
      <c r="HMF81" s="677"/>
      <c r="HMG81" s="677"/>
      <c r="HMH81" s="677"/>
      <c r="HMI81" s="677"/>
      <c r="HMJ81" s="677"/>
      <c r="HMK81" s="677"/>
      <c r="HML81" s="677"/>
      <c r="HMM81" s="677"/>
      <c r="HMN81" s="677"/>
      <c r="HMO81" s="677"/>
      <c r="HMP81" s="677"/>
      <c r="HMQ81" s="677"/>
      <c r="HMR81" s="677"/>
      <c r="HMS81" s="677"/>
      <c r="HMT81" s="677"/>
      <c r="HMU81" s="677"/>
      <c r="HMV81" s="677"/>
      <c r="HMW81" s="677"/>
      <c r="HMX81" s="677"/>
      <c r="HMY81" s="677"/>
      <c r="HMZ81" s="677"/>
      <c r="HNA81" s="677"/>
      <c r="HNB81" s="677"/>
      <c r="HNC81" s="677"/>
      <c r="HND81" s="677"/>
      <c r="HNE81" s="677"/>
      <c r="HNF81" s="677"/>
      <c r="HNG81" s="677"/>
      <c r="HNH81" s="677"/>
      <c r="HNI81" s="677"/>
      <c r="HNJ81" s="677"/>
      <c r="HNK81" s="677"/>
      <c r="HNL81" s="677"/>
      <c r="HNM81" s="677"/>
      <c r="HNN81" s="677"/>
      <c r="HNO81" s="677"/>
      <c r="HNP81" s="677"/>
      <c r="HNQ81" s="677"/>
      <c r="HNR81" s="677"/>
      <c r="HNS81" s="677"/>
      <c r="HNT81" s="677"/>
      <c r="HNU81" s="677"/>
      <c r="HNV81" s="677"/>
      <c r="HNW81" s="677"/>
      <c r="HNX81" s="677"/>
      <c r="HNY81" s="677"/>
      <c r="HNZ81" s="677"/>
      <c r="HOA81" s="677"/>
      <c r="HOB81" s="677"/>
      <c r="HOC81" s="677"/>
      <c r="HOD81" s="677"/>
      <c r="HOE81" s="677"/>
      <c r="HOF81" s="677"/>
      <c r="HOG81" s="677"/>
      <c r="HOH81" s="677"/>
      <c r="HOI81" s="677"/>
      <c r="HOJ81" s="677"/>
      <c r="HOK81" s="677"/>
      <c r="HOL81" s="677"/>
      <c r="HOM81" s="677"/>
      <c r="HON81" s="677"/>
      <c r="HOO81" s="677"/>
      <c r="HOP81" s="677"/>
      <c r="HOQ81" s="677"/>
      <c r="HOR81" s="677"/>
      <c r="HOS81" s="677"/>
      <c r="HOT81" s="677"/>
      <c r="HOU81" s="677"/>
      <c r="HOV81" s="677"/>
      <c r="HOW81" s="677"/>
      <c r="HOX81" s="677"/>
      <c r="HOY81" s="677"/>
      <c r="HOZ81" s="677"/>
      <c r="HPA81" s="677"/>
      <c r="HPB81" s="677"/>
      <c r="HPC81" s="677"/>
      <c r="HPD81" s="677"/>
      <c r="HPE81" s="677"/>
      <c r="HPF81" s="677"/>
      <c r="HPG81" s="677"/>
      <c r="HPH81" s="677"/>
      <c r="HPI81" s="677"/>
      <c r="HPJ81" s="677"/>
      <c r="HPK81" s="677"/>
      <c r="HPL81" s="677"/>
      <c r="HPM81" s="677"/>
      <c r="HPN81" s="677"/>
      <c r="HPO81" s="677"/>
      <c r="HPP81" s="677"/>
      <c r="HPQ81" s="677"/>
      <c r="HPR81" s="677"/>
      <c r="HPS81" s="677"/>
      <c r="HPT81" s="677"/>
      <c r="HPU81" s="677"/>
      <c r="HPV81" s="677"/>
      <c r="HPW81" s="677"/>
      <c r="HPX81" s="677"/>
      <c r="HPY81" s="677"/>
      <c r="HPZ81" s="677"/>
      <c r="HQA81" s="677"/>
      <c r="HQB81" s="677"/>
      <c r="HQC81" s="677"/>
      <c r="HQD81" s="677"/>
      <c r="HQE81" s="677"/>
      <c r="HQF81" s="677"/>
      <c r="HQG81" s="677"/>
      <c r="HQH81" s="677"/>
      <c r="HQI81" s="677"/>
      <c r="HQJ81" s="677"/>
      <c r="HQK81" s="677"/>
      <c r="HQL81" s="677"/>
      <c r="HQM81" s="677"/>
      <c r="HQN81" s="677"/>
      <c r="HQO81" s="677"/>
      <c r="HQP81" s="677"/>
      <c r="HQQ81" s="677"/>
      <c r="HQR81" s="677"/>
      <c r="HQS81" s="677"/>
      <c r="HQT81" s="677"/>
      <c r="HQU81" s="677"/>
      <c r="HQV81" s="677"/>
      <c r="HQW81" s="677"/>
      <c r="HQX81" s="677"/>
      <c r="HQY81" s="677"/>
      <c r="HQZ81" s="677"/>
      <c r="HRA81" s="677"/>
      <c r="HRB81" s="677"/>
      <c r="HRC81" s="677"/>
      <c r="HRD81" s="677"/>
      <c r="HRE81" s="677"/>
      <c r="HRF81" s="677"/>
      <c r="HRG81" s="677"/>
      <c r="HRH81" s="677"/>
      <c r="HRI81" s="677"/>
      <c r="HRJ81" s="677"/>
      <c r="HRK81" s="677"/>
      <c r="HRL81" s="677"/>
      <c r="HRM81" s="677"/>
      <c r="HRN81" s="677"/>
      <c r="HRO81" s="677"/>
      <c r="HRP81" s="677"/>
      <c r="HRQ81" s="677"/>
      <c r="HRR81" s="677"/>
      <c r="HRS81" s="677"/>
      <c r="HRT81" s="677"/>
      <c r="HRU81" s="677"/>
      <c r="HRV81" s="677"/>
      <c r="HRW81" s="677"/>
      <c r="HRX81" s="677"/>
      <c r="HRY81" s="677"/>
      <c r="HRZ81" s="677"/>
      <c r="HSA81" s="677"/>
      <c r="HSB81" s="677"/>
      <c r="HSC81" s="677"/>
      <c r="HSD81" s="677"/>
      <c r="HSE81" s="677"/>
      <c r="HSF81" s="677"/>
      <c r="HSG81" s="677"/>
      <c r="HSH81" s="677"/>
      <c r="HSI81" s="677"/>
      <c r="HSJ81" s="677"/>
      <c r="HSK81" s="677"/>
      <c r="HSL81" s="677"/>
      <c r="HSM81" s="677"/>
      <c r="HSN81" s="677"/>
      <c r="HSO81" s="677"/>
      <c r="HSP81" s="677"/>
      <c r="HSQ81" s="677"/>
      <c r="HSR81" s="677"/>
      <c r="HSS81" s="677"/>
      <c r="HST81" s="677"/>
      <c r="HSU81" s="677"/>
      <c r="HSV81" s="677"/>
      <c r="HSW81" s="677"/>
      <c r="HSX81" s="677"/>
      <c r="HSY81" s="677"/>
      <c r="HSZ81" s="677"/>
      <c r="HTA81" s="677"/>
      <c r="HTB81" s="677"/>
      <c r="HTC81" s="677"/>
      <c r="HTD81" s="677"/>
      <c r="HTE81" s="677"/>
      <c r="HTF81" s="677"/>
      <c r="HTG81" s="677"/>
      <c r="HTH81" s="677"/>
      <c r="HTI81" s="677"/>
      <c r="HTJ81" s="677"/>
      <c r="HTK81" s="677"/>
      <c r="HTL81" s="677"/>
      <c r="HTM81" s="677"/>
      <c r="HTN81" s="677"/>
      <c r="HTO81" s="677"/>
      <c r="HTP81" s="677"/>
      <c r="HTQ81" s="677"/>
      <c r="HTR81" s="677"/>
      <c r="HTS81" s="677"/>
      <c r="HTT81" s="677"/>
      <c r="HTU81" s="677"/>
      <c r="HTV81" s="677"/>
      <c r="HTW81" s="677"/>
      <c r="HTX81" s="677"/>
      <c r="HTY81" s="677"/>
      <c r="HTZ81" s="677"/>
      <c r="HUA81" s="677"/>
      <c r="HUB81" s="677"/>
      <c r="HUC81" s="677"/>
      <c r="HUD81" s="677"/>
      <c r="HUE81" s="677"/>
      <c r="HUF81" s="677"/>
      <c r="HUG81" s="677"/>
      <c r="HUH81" s="677"/>
      <c r="HUI81" s="677"/>
      <c r="HUJ81" s="677"/>
      <c r="HUK81" s="677"/>
      <c r="HUL81" s="677"/>
      <c r="HUM81" s="677"/>
      <c r="HUN81" s="677"/>
      <c r="HUO81" s="677"/>
      <c r="HUP81" s="677"/>
      <c r="HUQ81" s="677"/>
      <c r="HUR81" s="677"/>
      <c r="HUS81" s="677"/>
      <c r="HUT81" s="677"/>
      <c r="HUU81" s="677"/>
      <c r="HUV81" s="677"/>
      <c r="HUW81" s="677"/>
      <c r="HUX81" s="677"/>
      <c r="HUY81" s="677"/>
      <c r="HUZ81" s="677"/>
      <c r="HVA81" s="677"/>
      <c r="HVB81" s="677"/>
      <c r="HVC81" s="677"/>
      <c r="HVD81" s="677"/>
      <c r="HVE81" s="677"/>
      <c r="HVF81" s="677"/>
      <c r="HVG81" s="677"/>
      <c r="HVH81" s="677"/>
      <c r="HVI81" s="677"/>
      <c r="HVJ81" s="677"/>
      <c r="HVK81" s="677"/>
      <c r="HVL81" s="677"/>
      <c r="HVM81" s="677"/>
      <c r="HVN81" s="677"/>
      <c r="HVO81" s="677"/>
      <c r="HVP81" s="677"/>
      <c r="HVQ81" s="677"/>
      <c r="HVR81" s="677"/>
      <c r="HVS81" s="677"/>
      <c r="HVT81" s="677"/>
      <c r="HVU81" s="677"/>
      <c r="HVV81" s="677"/>
      <c r="HVW81" s="677"/>
      <c r="HVX81" s="677"/>
      <c r="HVY81" s="677"/>
      <c r="HVZ81" s="677"/>
      <c r="HWA81" s="677"/>
      <c r="HWB81" s="677"/>
      <c r="HWC81" s="677"/>
      <c r="HWD81" s="677"/>
      <c r="HWE81" s="677"/>
      <c r="HWF81" s="677"/>
      <c r="HWG81" s="677"/>
      <c r="HWH81" s="677"/>
      <c r="HWI81" s="677"/>
      <c r="HWJ81" s="677"/>
      <c r="HWK81" s="677"/>
      <c r="HWL81" s="677"/>
      <c r="HWM81" s="677"/>
      <c r="HWN81" s="677"/>
      <c r="HWO81" s="677"/>
      <c r="HWP81" s="677"/>
      <c r="HWQ81" s="677"/>
      <c r="HWR81" s="677"/>
      <c r="HWS81" s="677"/>
      <c r="HWT81" s="677"/>
      <c r="HWU81" s="677"/>
      <c r="HWV81" s="677"/>
      <c r="HWW81" s="677"/>
      <c r="HWX81" s="677"/>
      <c r="HWY81" s="677"/>
      <c r="HWZ81" s="677"/>
      <c r="HXA81" s="677"/>
      <c r="HXB81" s="677"/>
      <c r="HXC81" s="677"/>
      <c r="HXD81" s="677"/>
      <c r="HXE81" s="677"/>
      <c r="HXF81" s="677"/>
      <c r="HXG81" s="677"/>
      <c r="HXH81" s="677"/>
      <c r="HXI81" s="677"/>
      <c r="HXJ81" s="677"/>
      <c r="HXK81" s="677"/>
      <c r="HXL81" s="677"/>
      <c r="HXM81" s="677"/>
      <c r="HXN81" s="677"/>
      <c r="HXO81" s="677"/>
      <c r="HXP81" s="677"/>
      <c r="HXQ81" s="677"/>
      <c r="HXR81" s="677"/>
      <c r="HXS81" s="677"/>
      <c r="HXT81" s="677"/>
      <c r="HXU81" s="677"/>
      <c r="HXV81" s="677"/>
      <c r="HXW81" s="677"/>
      <c r="HXX81" s="677"/>
      <c r="HXY81" s="677"/>
      <c r="HXZ81" s="677"/>
      <c r="HYA81" s="677"/>
      <c r="HYB81" s="677"/>
      <c r="HYC81" s="677"/>
      <c r="HYD81" s="677"/>
      <c r="HYE81" s="677"/>
      <c r="HYF81" s="677"/>
      <c r="HYG81" s="677"/>
      <c r="HYH81" s="677"/>
      <c r="HYI81" s="677"/>
      <c r="HYJ81" s="677"/>
      <c r="HYK81" s="677"/>
      <c r="HYL81" s="677"/>
      <c r="HYM81" s="677"/>
      <c r="HYN81" s="677"/>
      <c r="HYO81" s="677"/>
      <c r="HYP81" s="677"/>
      <c r="HYQ81" s="677"/>
      <c r="HYR81" s="677"/>
      <c r="HYS81" s="677"/>
      <c r="HYT81" s="677"/>
      <c r="HYU81" s="677"/>
      <c r="HYV81" s="677"/>
      <c r="HYW81" s="677"/>
      <c r="HYX81" s="677"/>
      <c r="HYY81" s="677"/>
      <c r="HYZ81" s="677"/>
      <c r="HZA81" s="677"/>
      <c r="HZB81" s="677"/>
      <c r="HZC81" s="677"/>
      <c r="HZD81" s="677"/>
      <c r="HZE81" s="677"/>
      <c r="HZF81" s="677"/>
      <c r="HZG81" s="677"/>
      <c r="HZH81" s="677"/>
      <c r="HZI81" s="677"/>
      <c r="HZJ81" s="677"/>
      <c r="HZK81" s="677"/>
      <c r="HZL81" s="677"/>
      <c r="HZM81" s="677"/>
      <c r="HZN81" s="677"/>
      <c r="HZO81" s="677"/>
      <c r="HZP81" s="677"/>
      <c r="HZQ81" s="677"/>
      <c r="HZR81" s="677"/>
      <c r="HZS81" s="677"/>
      <c r="HZT81" s="677"/>
      <c r="HZU81" s="677"/>
      <c r="HZV81" s="677"/>
      <c r="HZW81" s="677"/>
      <c r="HZX81" s="677"/>
      <c r="HZY81" s="677"/>
      <c r="HZZ81" s="677"/>
      <c r="IAA81" s="677"/>
      <c r="IAB81" s="677"/>
      <c r="IAC81" s="677"/>
      <c r="IAD81" s="677"/>
      <c r="IAE81" s="677"/>
      <c r="IAF81" s="677"/>
      <c r="IAG81" s="677"/>
      <c r="IAH81" s="677"/>
      <c r="IAI81" s="677"/>
      <c r="IAJ81" s="677"/>
      <c r="IAK81" s="677"/>
      <c r="IAL81" s="677"/>
      <c r="IAM81" s="677"/>
      <c r="IAN81" s="677"/>
      <c r="IAO81" s="677"/>
      <c r="IAP81" s="677"/>
      <c r="IAQ81" s="677"/>
      <c r="IAR81" s="677"/>
      <c r="IAS81" s="677"/>
      <c r="IAT81" s="677"/>
      <c r="IAU81" s="677"/>
      <c r="IAV81" s="677"/>
      <c r="IAW81" s="677"/>
      <c r="IAX81" s="677"/>
      <c r="IAY81" s="677"/>
      <c r="IAZ81" s="677"/>
      <c r="IBA81" s="677"/>
      <c r="IBB81" s="677"/>
      <c r="IBC81" s="677"/>
      <c r="IBD81" s="677"/>
      <c r="IBE81" s="677"/>
      <c r="IBF81" s="677"/>
      <c r="IBG81" s="677"/>
      <c r="IBH81" s="677"/>
      <c r="IBI81" s="677"/>
      <c r="IBJ81" s="677"/>
      <c r="IBK81" s="677"/>
      <c r="IBL81" s="677"/>
      <c r="IBM81" s="677"/>
      <c r="IBN81" s="677"/>
      <c r="IBO81" s="677"/>
      <c r="IBP81" s="677"/>
      <c r="IBQ81" s="677"/>
      <c r="IBR81" s="677"/>
      <c r="IBS81" s="677"/>
      <c r="IBT81" s="677"/>
      <c r="IBU81" s="677"/>
      <c r="IBV81" s="677"/>
      <c r="IBW81" s="677"/>
      <c r="IBX81" s="677"/>
      <c r="IBY81" s="677"/>
      <c r="IBZ81" s="677"/>
      <c r="ICA81" s="677"/>
      <c r="ICB81" s="677"/>
      <c r="ICC81" s="677"/>
      <c r="ICD81" s="677"/>
      <c r="ICE81" s="677"/>
      <c r="ICF81" s="677"/>
      <c r="ICG81" s="677"/>
      <c r="ICH81" s="677"/>
      <c r="ICI81" s="677"/>
      <c r="ICJ81" s="677"/>
      <c r="ICK81" s="677"/>
      <c r="ICL81" s="677"/>
      <c r="ICM81" s="677"/>
      <c r="ICN81" s="677"/>
      <c r="ICO81" s="677"/>
      <c r="ICP81" s="677"/>
      <c r="ICQ81" s="677"/>
      <c r="ICR81" s="677"/>
      <c r="ICS81" s="677"/>
      <c r="ICT81" s="677"/>
      <c r="ICU81" s="677"/>
      <c r="ICV81" s="677"/>
      <c r="ICW81" s="677"/>
      <c r="ICX81" s="677"/>
      <c r="ICY81" s="677"/>
      <c r="ICZ81" s="677"/>
      <c r="IDA81" s="677"/>
      <c r="IDB81" s="677"/>
      <c r="IDC81" s="677"/>
      <c r="IDD81" s="677"/>
      <c r="IDE81" s="677"/>
      <c r="IDF81" s="677"/>
      <c r="IDG81" s="677"/>
      <c r="IDH81" s="677"/>
      <c r="IDI81" s="677"/>
      <c r="IDJ81" s="677"/>
      <c r="IDK81" s="677"/>
      <c r="IDL81" s="677"/>
      <c r="IDM81" s="677"/>
      <c r="IDN81" s="677"/>
      <c r="IDO81" s="677"/>
      <c r="IDP81" s="677"/>
      <c r="IDQ81" s="677"/>
      <c r="IDR81" s="677"/>
      <c r="IDS81" s="677"/>
      <c r="IDT81" s="677"/>
      <c r="IDU81" s="677"/>
      <c r="IDV81" s="677"/>
      <c r="IDW81" s="677"/>
      <c r="IDX81" s="677"/>
      <c r="IDY81" s="677"/>
      <c r="IDZ81" s="677"/>
      <c r="IEA81" s="677"/>
      <c r="IEB81" s="677"/>
      <c r="IEC81" s="677"/>
      <c r="IED81" s="677"/>
      <c r="IEE81" s="677"/>
      <c r="IEF81" s="677"/>
      <c r="IEG81" s="677"/>
      <c r="IEH81" s="677"/>
      <c r="IEI81" s="677"/>
      <c r="IEJ81" s="677"/>
      <c r="IEK81" s="677"/>
      <c r="IEL81" s="677"/>
      <c r="IEM81" s="677"/>
      <c r="IEN81" s="677"/>
      <c r="IEO81" s="677"/>
      <c r="IEP81" s="677"/>
      <c r="IEQ81" s="677"/>
      <c r="IER81" s="677"/>
      <c r="IES81" s="677"/>
      <c r="IET81" s="677"/>
      <c r="IEU81" s="677"/>
      <c r="IEV81" s="677"/>
      <c r="IEW81" s="677"/>
      <c r="IEX81" s="677"/>
      <c r="IEY81" s="677"/>
      <c r="IEZ81" s="677"/>
      <c r="IFA81" s="677"/>
      <c r="IFB81" s="677"/>
      <c r="IFC81" s="677"/>
      <c r="IFD81" s="677"/>
      <c r="IFE81" s="677"/>
      <c r="IFF81" s="677"/>
      <c r="IFG81" s="677"/>
      <c r="IFH81" s="677"/>
      <c r="IFI81" s="677"/>
      <c r="IFJ81" s="677"/>
      <c r="IFK81" s="677"/>
      <c r="IFL81" s="677"/>
      <c r="IFM81" s="677"/>
      <c r="IFN81" s="677"/>
      <c r="IFO81" s="677"/>
      <c r="IFP81" s="677"/>
      <c r="IFQ81" s="677"/>
      <c r="IFR81" s="677"/>
      <c r="IFS81" s="677"/>
      <c r="IFT81" s="677"/>
      <c r="IFU81" s="677"/>
      <c r="IFV81" s="677"/>
      <c r="IFW81" s="677"/>
      <c r="IFX81" s="677"/>
      <c r="IFY81" s="677"/>
      <c r="IFZ81" s="677"/>
      <c r="IGA81" s="677"/>
      <c r="IGB81" s="677"/>
      <c r="IGC81" s="677"/>
      <c r="IGD81" s="677"/>
      <c r="IGE81" s="677"/>
      <c r="IGF81" s="677"/>
      <c r="IGG81" s="677"/>
      <c r="IGH81" s="677"/>
      <c r="IGI81" s="677"/>
      <c r="IGJ81" s="677"/>
      <c r="IGK81" s="677"/>
      <c r="IGL81" s="677"/>
      <c r="IGM81" s="677"/>
      <c r="IGN81" s="677"/>
      <c r="IGO81" s="677"/>
      <c r="IGP81" s="677"/>
      <c r="IGQ81" s="677"/>
      <c r="IGR81" s="677"/>
      <c r="IGS81" s="677"/>
      <c r="IGT81" s="677"/>
      <c r="IGU81" s="677"/>
      <c r="IGV81" s="677"/>
      <c r="IGW81" s="677"/>
      <c r="IGX81" s="677"/>
      <c r="IGY81" s="677"/>
      <c r="IGZ81" s="677"/>
      <c r="IHA81" s="677"/>
      <c r="IHB81" s="677"/>
      <c r="IHC81" s="677"/>
      <c r="IHD81" s="677"/>
      <c r="IHE81" s="677"/>
      <c r="IHF81" s="677"/>
      <c r="IHG81" s="677"/>
      <c r="IHH81" s="677"/>
      <c r="IHI81" s="677"/>
      <c r="IHJ81" s="677"/>
      <c r="IHK81" s="677"/>
      <c r="IHL81" s="677"/>
      <c r="IHM81" s="677"/>
      <c r="IHN81" s="677"/>
      <c r="IHO81" s="677"/>
      <c r="IHP81" s="677"/>
      <c r="IHQ81" s="677"/>
      <c r="IHR81" s="677"/>
      <c r="IHS81" s="677"/>
      <c r="IHT81" s="677"/>
      <c r="IHU81" s="677"/>
      <c r="IHV81" s="677"/>
      <c r="IHW81" s="677"/>
      <c r="IHX81" s="677"/>
      <c r="IHY81" s="677"/>
      <c r="IHZ81" s="677"/>
      <c r="IIA81" s="677"/>
      <c r="IIB81" s="677"/>
      <c r="IIC81" s="677"/>
      <c r="IID81" s="677"/>
      <c r="IIE81" s="677"/>
      <c r="IIF81" s="677"/>
      <c r="IIG81" s="677"/>
      <c r="IIH81" s="677"/>
      <c r="III81" s="677"/>
      <c r="IIJ81" s="677"/>
      <c r="IIK81" s="677"/>
      <c r="IIL81" s="677"/>
      <c r="IIM81" s="677"/>
      <c r="IIN81" s="677"/>
      <c r="IIO81" s="677"/>
      <c r="IIP81" s="677"/>
      <c r="IIQ81" s="677"/>
      <c r="IIR81" s="677"/>
      <c r="IIS81" s="677"/>
      <c r="IIT81" s="677"/>
      <c r="IIU81" s="677"/>
      <c r="IIV81" s="677"/>
      <c r="IIW81" s="677"/>
      <c r="IIX81" s="677"/>
      <c r="IIY81" s="677"/>
      <c r="IIZ81" s="677"/>
      <c r="IJA81" s="677"/>
      <c r="IJB81" s="677"/>
      <c r="IJC81" s="677"/>
      <c r="IJD81" s="677"/>
      <c r="IJE81" s="677"/>
      <c r="IJF81" s="677"/>
      <c r="IJG81" s="677"/>
      <c r="IJH81" s="677"/>
      <c r="IJI81" s="677"/>
      <c r="IJJ81" s="677"/>
      <c r="IJK81" s="677"/>
      <c r="IJL81" s="677"/>
      <c r="IJM81" s="677"/>
      <c r="IJN81" s="677"/>
      <c r="IJO81" s="677"/>
      <c r="IJP81" s="677"/>
      <c r="IJQ81" s="677"/>
      <c r="IJR81" s="677"/>
      <c r="IJS81" s="677"/>
      <c r="IJT81" s="677"/>
      <c r="IJU81" s="677"/>
      <c r="IJV81" s="677"/>
      <c r="IJW81" s="677"/>
      <c r="IJX81" s="677"/>
      <c r="IJY81" s="677"/>
      <c r="IJZ81" s="677"/>
      <c r="IKA81" s="677"/>
      <c r="IKB81" s="677"/>
      <c r="IKC81" s="677"/>
      <c r="IKD81" s="677"/>
      <c r="IKE81" s="677"/>
      <c r="IKF81" s="677"/>
      <c r="IKG81" s="677"/>
      <c r="IKH81" s="677"/>
      <c r="IKI81" s="677"/>
      <c r="IKJ81" s="677"/>
      <c r="IKK81" s="677"/>
      <c r="IKL81" s="677"/>
      <c r="IKM81" s="677"/>
      <c r="IKN81" s="677"/>
      <c r="IKO81" s="677"/>
      <c r="IKP81" s="677"/>
      <c r="IKQ81" s="677"/>
      <c r="IKR81" s="677"/>
      <c r="IKS81" s="677"/>
      <c r="IKT81" s="677"/>
      <c r="IKU81" s="677"/>
      <c r="IKV81" s="677"/>
      <c r="IKW81" s="677"/>
      <c r="IKX81" s="677"/>
      <c r="IKY81" s="677"/>
      <c r="IKZ81" s="677"/>
      <c r="ILA81" s="677"/>
      <c r="ILB81" s="677"/>
      <c r="ILC81" s="677"/>
      <c r="ILD81" s="677"/>
      <c r="ILE81" s="677"/>
      <c r="ILF81" s="677"/>
      <c r="ILG81" s="677"/>
      <c r="ILH81" s="677"/>
      <c r="ILI81" s="677"/>
      <c r="ILJ81" s="677"/>
      <c r="ILK81" s="677"/>
      <c r="ILL81" s="677"/>
      <c r="ILM81" s="677"/>
      <c r="ILN81" s="677"/>
      <c r="ILO81" s="677"/>
      <c r="ILP81" s="677"/>
      <c r="ILQ81" s="677"/>
      <c r="ILR81" s="677"/>
      <c r="ILS81" s="677"/>
      <c r="ILT81" s="677"/>
      <c r="ILU81" s="677"/>
      <c r="ILV81" s="677"/>
      <c r="ILW81" s="677"/>
      <c r="ILX81" s="677"/>
      <c r="ILY81" s="677"/>
      <c r="ILZ81" s="677"/>
      <c r="IMA81" s="677"/>
      <c r="IMB81" s="677"/>
      <c r="IMC81" s="677"/>
      <c r="IMD81" s="677"/>
      <c r="IME81" s="677"/>
      <c r="IMF81" s="677"/>
      <c r="IMG81" s="677"/>
      <c r="IMH81" s="677"/>
      <c r="IMI81" s="677"/>
      <c r="IMJ81" s="677"/>
      <c r="IMK81" s="677"/>
      <c r="IML81" s="677"/>
      <c r="IMM81" s="677"/>
      <c r="IMN81" s="677"/>
      <c r="IMO81" s="677"/>
      <c r="IMP81" s="677"/>
      <c r="IMQ81" s="677"/>
      <c r="IMR81" s="677"/>
      <c r="IMS81" s="677"/>
      <c r="IMT81" s="677"/>
      <c r="IMU81" s="677"/>
      <c r="IMV81" s="677"/>
      <c r="IMW81" s="677"/>
      <c r="IMX81" s="677"/>
      <c r="IMY81" s="677"/>
      <c r="IMZ81" s="677"/>
      <c r="INA81" s="677"/>
      <c r="INB81" s="677"/>
      <c r="INC81" s="677"/>
      <c r="IND81" s="677"/>
      <c r="INE81" s="677"/>
      <c r="INF81" s="677"/>
      <c r="ING81" s="677"/>
      <c r="INH81" s="677"/>
      <c r="INI81" s="677"/>
      <c r="INJ81" s="677"/>
      <c r="INK81" s="677"/>
      <c r="INL81" s="677"/>
      <c r="INM81" s="677"/>
      <c r="INN81" s="677"/>
      <c r="INO81" s="677"/>
      <c r="INP81" s="677"/>
      <c r="INQ81" s="677"/>
      <c r="INR81" s="677"/>
      <c r="INS81" s="677"/>
      <c r="INT81" s="677"/>
      <c r="INU81" s="677"/>
      <c r="INV81" s="677"/>
      <c r="INW81" s="677"/>
      <c r="INX81" s="677"/>
      <c r="INY81" s="677"/>
      <c r="INZ81" s="677"/>
      <c r="IOA81" s="677"/>
      <c r="IOB81" s="677"/>
      <c r="IOC81" s="677"/>
      <c r="IOD81" s="677"/>
      <c r="IOE81" s="677"/>
      <c r="IOF81" s="677"/>
      <c r="IOG81" s="677"/>
      <c r="IOH81" s="677"/>
      <c r="IOI81" s="677"/>
      <c r="IOJ81" s="677"/>
      <c r="IOK81" s="677"/>
      <c r="IOL81" s="677"/>
      <c r="IOM81" s="677"/>
      <c r="ION81" s="677"/>
      <c r="IOO81" s="677"/>
      <c r="IOP81" s="677"/>
      <c r="IOQ81" s="677"/>
      <c r="IOR81" s="677"/>
      <c r="IOS81" s="677"/>
      <c r="IOT81" s="677"/>
      <c r="IOU81" s="677"/>
      <c r="IOV81" s="677"/>
      <c r="IOW81" s="677"/>
      <c r="IOX81" s="677"/>
      <c r="IOY81" s="677"/>
      <c r="IOZ81" s="677"/>
      <c r="IPA81" s="677"/>
      <c r="IPB81" s="677"/>
      <c r="IPC81" s="677"/>
      <c r="IPD81" s="677"/>
      <c r="IPE81" s="677"/>
      <c r="IPF81" s="677"/>
      <c r="IPG81" s="677"/>
      <c r="IPH81" s="677"/>
      <c r="IPI81" s="677"/>
      <c r="IPJ81" s="677"/>
      <c r="IPK81" s="677"/>
      <c r="IPL81" s="677"/>
      <c r="IPM81" s="677"/>
      <c r="IPN81" s="677"/>
      <c r="IPO81" s="677"/>
      <c r="IPP81" s="677"/>
      <c r="IPQ81" s="677"/>
      <c r="IPR81" s="677"/>
      <c r="IPS81" s="677"/>
      <c r="IPT81" s="677"/>
      <c r="IPU81" s="677"/>
      <c r="IPV81" s="677"/>
      <c r="IPW81" s="677"/>
      <c r="IPX81" s="677"/>
      <c r="IPY81" s="677"/>
      <c r="IPZ81" s="677"/>
      <c r="IQA81" s="677"/>
      <c r="IQB81" s="677"/>
      <c r="IQC81" s="677"/>
      <c r="IQD81" s="677"/>
      <c r="IQE81" s="677"/>
      <c r="IQF81" s="677"/>
      <c r="IQG81" s="677"/>
      <c r="IQH81" s="677"/>
      <c r="IQI81" s="677"/>
      <c r="IQJ81" s="677"/>
      <c r="IQK81" s="677"/>
      <c r="IQL81" s="677"/>
      <c r="IQM81" s="677"/>
      <c r="IQN81" s="677"/>
      <c r="IQO81" s="677"/>
      <c r="IQP81" s="677"/>
      <c r="IQQ81" s="677"/>
      <c r="IQR81" s="677"/>
      <c r="IQS81" s="677"/>
      <c r="IQT81" s="677"/>
      <c r="IQU81" s="677"/>
      <c r="IQV81" s="677"/>
      <c r="IQW81" s="677"/>
      <c r="IQX81" s="677"/>
      <c r="IQY81" s="677"/>
      <c r="IQZ81" s="677"/>
      <c r="IRA81" s="677"/>
      <c r="IRB81" s="677"/>
      <c r="IRC81" s="677"/>
      <c r="IRD81" s="677"/>
      <c r="IRE81" s="677"/>
      <c r="IRF81" s="677"/>
      <c r="IRG81" s="677"/>
      <c r="IRH81" s="677"/>
      <c r="IRI81" s="677"/>
      <c r="IRJ81" s="677"/>
      <c r="IRK81" s="677"/>
      <c r="IRL81" s="677"/>
      <c r="IRM81" s="677"/>
      <c r="IRN81" s="677"/>
      <c r="IRO81" s="677"/>
      <c r="IRP81" s="677"/>
      <c r="IRQ81" s="677"/>
      <c r="IRR81" s="677"/>
      <c r="IRS81" s="677"/>
      <c r="IRT81" s="677"/>
      <c r="IRU81" s="677"/>
      <c r="IRV81" s="677"/>
      <c r="IRW81" s="677"/>
      <c r="IRX81" s="677"/>
      <c r="IRY81" s="677"/>
      <c r="IRZ81" s="677"/>
      <c r="ISA81" s="677"/>
      <c r="ISB81" s="677"/>
      <c r="ISC81" s="677"/>
      <c r="ISD81" s="677"/>
      <c r="ISE81" s="677"/>
      <c r="ISF81" s="677"/>
      <c r="ISG81" s="677"/>
      <c r="ISH81" s="677"/>
      <c r="ISI81" s="677"/>
      <c r="ISJ81" s="677"/>
      <c r="ISK81" s="677"/>
      <c r="ISL81" s="677"/>
      <c r="ISM81" s="677"/>
      <c r="ISN81" s="677"/>
      <c r="ISO81" s="677"/>
      <c r="ISP81" s="677"/>
      <c r="ISQ81" s="677"/>
      <c r="ISR81" s="677"/>
      <c r="ISS81" s="677"/>
      <c r="IST81" s="677"/>
      <c r="ISU81" s="677"/>
      <c r="ISV81" s="677"/>
      <c r="ISW81" s="677"/>
      <c r="ISX81" s="677"/>
      <c r="ISY81" s="677"/>
      <c r="ISZ81" s="677"/>
      <c r="ITA81" s="677"/>
      <c r="ITB81" s="677"/>
      <c r="ITC81" s="677"/>
      <c r="ITD81" s="677"/>
      <c r="ITE81" s="677"/>
      <c r="ITF81" s="677"/>
      <c r="ITG81" s="677"/>
      <c r="ITH81" s="677"/>
      <c r="ITI81" s="677"/>
      <c r="ITJ81" s="677"/>
      <c r="ITK81" s="677"/>
      <c r="ITL81" s="677"/>
      <c r="ITM81" s="677"/>
      <c r="ITN81" s="677"/>
      <c r="ITO81" s="677"/>
      <c r="ITP81" s="677"/>
      <c r="ITQ81" s="677"/>
      <c r="ITR81" s="677"/>
      <c r="ITS81" s="677"/>
      <c r="ITT81" s="677"/>
      <c r="ITU81" s="677"/>
      <c r="ITV81" s="677"/>
      <c r="ITW81" s="677"/>
      <c r="ITX81" s="677"/>
      <c r="ITY81" s="677"/>
      <c r="ITZ81" s="677"/>
      <c r="IUA81" s="677"/>
      <c r="IUB81" s="677"/>
      <c r="IUC81" s="677"/>
      <c r="IUD81" s="677"/>
      <c r="IUE81" s="677"/>
      <c r="IUF81" s="677"/>
      <c r="IUG81" s="677"/>
      <c r="IUH81" s="677"/>
      <c r="IUI81" s="677"/>
      <c r="IUJ81" s="677"/>
      <c r="IUK81" s="677"/>
      <c r="IUL81" s="677"/>
      <c r="IUM81" s="677"/>
      <c r="IUN81" s="677"/>
      <c r="IUO81" s="677"/>
      <c r="IUP81" s="677"/>
      <c r="IUQ81" s="677"/>
      <c r="IUR81" s="677"/>
      <c r="IUS81" s="677"/>
      <c r="IUT81" s="677"/>
      <c r="IUU81" s="677"/>
      <c r="IUV81" s="677"/>
      <c r="IUW81" s="677"/>
      <c r="IUX81" s="677"/>
      <c r="IUY81" s="677"/>
      <c r="IUZ81" s="677"/>
      <c r="IVA81" s="677"/>
      <c r="IVB81" s="677"/>
      <c r="IVC81" s="677"/>
      <c r="IVD81" s="677"/>
      <c r="IVE81" s="677"/>
      <c r="IVF81" s="677"/>
      <c r="IVG81" s="677"/>
      <c r="IVH81" s="677"/>
      <c r="IVI81" s="677"/>
      <c r="IVJ81" s="677"/>
      <c r="IVK81" s="677"/>
      <c r="IVL81" s="677"/>
      <c r="IVM81" s="677"/>
      <c r="IVN81" s="677"/>
      <c r="IVO81" s="677"/>
      <c r="IVP81" s="677"/>
      <c r="IVQ81" s="677"/>
      <c r="IVR81" s="677"/>
      <c r="IVS81" s="677"/>
      <c r="IVT81" s="677"/>
      <c r="IVU81" s="677"/>
      <c r="IVV81" s="677"/>
      <c r="IVW81" s="677"/>
      <c r="IVX81" s="677"/>
      <c r="IVY81" s="677"/>
      <c r="IVZ81" s="677"/>
      <c r="IWA81" s="677"/>
      <c r="IWB81" s="677"/>
      <c r="IWC81" s="677"/>
      <c r="IWD81" s="677"/>
      <c r="IWE81" s="677"/>
      <c r="IWF81" s="677"/>
      <c r="IWG81" s="677"/>
      <c r="IWH81" s="677"/>
      <c r="IWI81" s="677"/>
      <c r="IWJ81" s="677"/>
      <c r="IWK81" s="677"/>
      <c r="IWL81" s="677"/>
      <c r="IWM81" s="677"/>
      <c r="IWN81" s="677"/>
      <c r="IWO81" s="677"/>
      <c r="IWP81" s="677"/>
      <c r="IWQ81" s="677"/>
      <c r="IWR81" s="677"/>
      <c r="IWS81" s="677"/>
      <c r="IWT81" s="677"/>
      <c r="IWU81" s="677"/>
      <c r="IWV81" s="677"/>
      <c r="IWW81" s="677"/>
      <c r="IWX81" s="677"/>
      <c r="IWY81" s="677"/>
      <c r="IWZ81" s="677"/>
      <c r="IXA81" s="677"/>
      <c r="IXB81" s="677"/>
      <c r="IXC81" s="677"/>
      <c r="IXD81" s="677"/>
      <c r="IXE81" s="677"/>
      <c r="IXF81" s="677"/>
      <c r="IXG81" s="677"/>
      <c r="IXH81" s="677"/>
      <c r="IXI81" s="677"/>
      <c r="IXJ81" s="677"/>
      <c r="IXK81" s="677"/>
      <c r="IXL81" s="677"/>
      <c r="IXM81" s="677"/>
      <c r="IXN81" s="677"/>
      <c r="IXO81" s="677"/>
      <c r="IXP81" s="677"/>
      <c r="IXQ81" s="677"/>
      <c r="IXR81" s="677"/>
      <c r="IXS81" s="677"/>
      <c r="IXT81" s="677"/>
      <c r="IXU81" s="677"/>
      <c r="IXV81" s="677"/>
      <c r="IXW81" s="677"/>
      <c r="IXX81" s="677"/>
      <c r="IXY81" s="677"/>
      <c r="IXZ81" s="677"/>
      <c r="IYA81" s="677"/>
      <c r="IYB81" s="677"/>
      <c r="IYC81" s="677"/>
      <c r="IYD81" s="677"/>
      <c r="IYE81" s="677"/>
      <c r="IYF81" s="677"/>
      <c r="IYG81" s="677"/>
      <c r="IYH81" s="677"/>
      <c r="IYI81" s="677"/>
      <c r="IYJ81" s="677"/>
      <c r="IYK81" s="677"/>
      <c r="IYL81" s="677"/>
      <c r="IYM81" s="677"/>
      <c r="IYN81" s="677"/>
      <c r="IYO81" s="677"/>
      <c r="IYP81" s="677"/>
      <c r="IYQ81" s="677"/>
      <c r="IYR81" s="677"/>
      <c r="IYS81" s="677"/>
      <c r="IYT81" s="677"/>
      <c r="IYU81" s="677"/>
      <c r="IYV81" s="677"/>
      <c r="IYW81" s="677"/>
      <c r="IYX81" s="677"/>
      <c r="IYY81" s="677"/>
      <c r="IYZ81" s="677"/>
      <c r="IZA81" s="677"/>
      <c r="IZB81" s="677"/>
      <c r="IZC81" s="677"/>
      <c r="IZD81" s="677"/>
      <c r="IZE81" s="677"/>
      <c r="IZF81" s="677"/>
      <c r="IZG81" s="677"/>
      <c r="IZH81" s="677"/>
      <c r="IZI81" s="677"/>
      <c r="IZJ81" s="677"/>
      <c r="IZK81" s="677"/>
      <c r="IZL81" s="677"/>
      <c r="IZM81" s="677"/>
      <c r="IZN81" s="677"/>
      <c r="IZO81" s="677"/>
      <c r="IZP81" s="677"/>
      <c r="IZQ81" s="677"/>
      <c r="IZR81" s="677"/>
      <c r="IZS81" s="677"/>
      <c r="IZT81" s="677"/>
      <c r="IZU81" s="677"/>
      <c r="IZV81" s="677"/>
      <c r="IZW81" s="677"/>
      <c r="IZX81" s="677"/>
      <c r="IZY81" s="677"/>
      <c r="IZZ81" s="677"/>
      <c r="JAA81" s="677"/>
      <c r="JAB81" s="677"/>
      <c r="JAC81" s="677"/>
      <c r="JAD81" s="677"/>
      <c r="JAE81" s="677"/>
      <c r="JAF81" s="677"/>
      <c r="JAG81" s="677"/>
      <c r="JAH81" s="677"/>
      <c r="JAI81" s="677"/>
      <c r="JAJ81" s="677"/>
      <c r="JAK81" s="677"/>
      <c r="JAL81" s="677"/>
      <c r="JAM81" s="677"/>
      <c r="JAN81" s="677"/>
      <c r="JAO81" s="677"/>
      <c r="JAP81" s="677"/>
      <c r="JAQ81" s="677"/>
      <c r="JAR81" s="677"/>
      <c r="JAS81" s="677"/>
      <c r="JAT81" s="677"/>
      <c r="JAU81" s="677"/>
      <c r="JAV81" s="677"/>
      <c r="JAW81" s="677"/>
      <c r="JAX81" s="677"/>
      <c r="JAY81" s="677"/>
      <c r="JAZ81" s="677"/>
      <c r="JBA81" s="677"/>
      <c r="JBB81" s="677"/>
      <c r="JBC81" s="677"/>
      <c r="JBD81" s="677"/>
      <c r="JBE81" s="677"/>
      <c r="JBF81" s="677"/>
      <c r="JBG81" s="677"/>
      <c r="JBH81" s="677"/>
      <c r="JBI81" s="677"/>
      <c r="JBJ81" s="677"/>
      <c r="JBK81" s="677"/>
      <c r="JBL81" s="677"/>
      <c r="JBM81" s="677"/>
      <c r="JBN81" s="677"/>
      <c r="JBO81" s="677"/>
      <c r="JBP81" s="677"/>
      <c r="JBQ81" s="677"/>
      <c r="JBR81" s="677"/>
      <c r="JBS81" s="677"/>
      <c r="JBT81" s="677"/>
      <c r="JBU81" s="677"/>
      <c r="JBV81" s="677"/>
      <c r="JBW81" s="677"/>
      <c r="JBX81" s="677"/>
      <c r="JBY81" s="677"/>
      <c r="JBZ81" s="677"/>
      <c r="JCA81" s="677"/>
      <c r="JCB81" s="677"/>
      <c r="JCC81" s="677"/>
      <c r="JCD81" s="677"/>
      <c r="JCE81" s="677"/>
      <c r="JCF81" s="677"/>
      <c r="JCG81" s="677"/>
      <c r="JCH81" s="677"/>
      <c r="JCI81" s="677"/>
      <c r="JCJ81" s="677"/>
      <c r="JCK81" s="677"/>
      <c r="JCL81" s="677"/>
      <c r="JCM81" s="677"/>
      <c r="JCN81" s="677"/>
      <c r="JCO81" s="677"/>
      <c r="JCP81" s="677"/>
      <c r="JCQ81" s="677"/>
      <c r="JCR81" s="677"/>
      <c r="JCS81" s="677"/>
      <c r="JCT81" s="677"/>
      <c r="JCU81" s="677"/>
      <c r="JCV81" s="677"/>
      <c r="JCW81" s="677"/>
      <c r="JCX81" s="677"/>
      <c r="JCY81" s="677"/>
      <c r="JCZ81" s="677"/>
      <c r="JDA81" s="677"/>
      <c r="JDB81" s="677"/>
      <c r="JDC81" s="677"/>
      <c r="JDD81" s="677"/>
      <c r="JDE81" s="677"/>
      <c r="JDF81" s="677"/>
      <c r="JDG81" s="677"/>
      <c r="JDH81" s="677"/>
      <c r="JDI81" s="677"/>
      <c r="JDJ81" s="677"/>
      <c r="JDK81" s="677"/>
      <c r="JDL81" s="677"/>
      <c r="JDM81" s="677"/>
      <c r="JDN81" s="677"/>
      <c r="JDO81" s="677"/>
      <c r="JDP81" s="677"/>
      <c r="JDQ81" s="677"/>
      <c r="JDR81" s="677"/>
      <c r="JDS81" s="677"/>
      <c r="JDT81" s="677"/>
      <c r="JDU81" s="677"/>
      <c r="JDV81" s="677"/>
      <c r="JDW81" s="677"/>
      <c r="JDX81" s="677"/>
      <c r="JDY81" s="677"/>
      <c r="JDZ81" s="677"/>
      <c r="JEA81" s="677"/>
      <c r="JEB81" s="677"/>
      <c r="JEC81" s="677"/>
      <c r="JED81" s="677"/>
      <c r="JEE81" s="677"/>
      <c r="JEF81" s="677"/>
      <c r="JEG81" s="677"/>
      <c r="JEH81" s="677"/>
      <c r="JEI81" s="677"/>
      <c r="JEJ81" s="677"/>
      <c r="JEK81" s="677"/>
      <c r="JEL81" s="677"/>
      <c r="JEM81" s="677"/>
      <c r="JEN81" s="677"/>
      <c r="JEO81" s="677"/>
      <c r="JEP81" s="677"/>
      <c r="JEQ81" s="677"/>
      <c r="JER81" s="677"/>
      <c r="JES81" s="677"/>
      <c r="JET81" s="677"/>
      <c r="JEU81" s="677"/>
      <c r="JEV81" s="677"/>
      <c r="JEW81" s="677"/>
      <c r="JEX81" s="677"/>
      <c r="JEY81" s="677"/>
      <c r="JEZ81" s="677"/>
      <c r="JFA81" s="677"/>
      <c r="JFB81" s="677"/>
      <c r="JFC81" s="677"/>
      <c r="JFD81" s="677"/>
      <c r="JFE81" s="677"/>
      <c r="JFF81" s="677"/>
      <c r="JFG81" s="677"/>
      <c r="JFH81" s="677"/>
      <c r="JFI81" s="677"/>
      <c r="JFJ81" s="677"/>
      <c r="JFK81" s="677"/>
      <c r="JFL81" s="677"/>
      <c r="JFM81" s="677"/>
      <c r="JFN81" s="677"/>
      <c r="JFO81" s="677"/>
      <c r="JFP81" s="677"/>
      <c r="JFQ81" s="677"/>
      <c r="JFR81" s="677"/>
      <c r="JFS81" s="677"/>
      <c r="JFT81" s="677"/>
      <c r="JFU81" s="677"/>
      <c r="JFV81" s="677"/>
      <c r="JFW81" s="677"/>
      <c r="JFX81" s="677"/>
      <c r="JFY81" s="677"/>
      <c r="JFZ81" s="677"/>
      <c r="JGA81" s="677"/>
      <c r="JGB81" s="677"/>
      <c r="JGC81" s="677"/>
      <c r="JGD81" s="677"/>
      <c r="JGE81" s="677"/>
      <c r="JGF81" s="677"/>
      <c r="JGG81" s="677"/>
      <c r="JGH81" s="677"/>
      <c r="JGI81" s="677"/>
      <c r="JGJ81" s="677"/>
      <c r="JGK81" s="677"/>
      <c r="JGL81" s="677"/>
      <c r="JGM81" s="677"/>
      <c r="JGN81" s="677"/>
      <c r="JGO81" s="677"/>
      <c r="JGP81" s="677"/>
      <c r="JGQ81" s="677"/>
      <c r="JGR81" s="677"/>
      <c r="JGS81" s="677"/>
      <c r="JGT81" s="677"/>
      <c r="JGU81" s="677"/>
      <c r="JGV81" s="677"/>
      <c r="JGW81" s="677"/>
      <c r="JGX81" s="677"/>
      <c r="JGY81" s="677"/>
      <c r="JGZ81" s="677"/>
      <c r="JHA81" s="677"/>
      <c r="JHB81" s="677"/>
      <c r="JHC81" s="677"/>
      <c r="JHD81" s="677"/>
      <c r="JHE81" s="677"/>
      <c r="JHF81" s="677"/>
      <c r="JHG81" s="677"/>
      <c r="JHH81" s="677"/>
      <c r="JHI81" s="677"/>
      <c r="JHJ81" s="677"/>
      <c r="JHK81" s="677"/>
      <c r="JHL81" s="677"/>
      <c r="JHM81" s="677"/>
      <c r="JHN81" s="677"/>
      <c r="JHO81" s="677"/>
      <c r="JHP81" s="677"/>
      <c r="JHQ81" s="677"/>
      <c r="JHR81" s="677"/>
      <c r="JHS81" s="677"/>
      <c r="JHT81" s="677"/>
      <c r="JHU81" s="677"/>
      <c r="JHV81" s="677"/>
      <c r="JHW81" s="677"/>
      <c r="JHX81" s="677"/>
      <c r="JHY81" s="677"/>
      <c r="JHZ81" s="677"/>
      <c r="JIA81" s="677"/>
      <c r="JIB81" s="677"/>
      <c r="JIC81" s="677"/>
      <c r="JID81" s="677"/>
      <c r="JIE81" s="677"/>
      <c r="JIF81" s="677"/>
      <c r="JIG81" s="677"/>
      <c r="JIH81" s="677"/>
      <c r="JII81" s="677"/>
      <c r="JIJ81" s="677"/>
      <c r="JIK81" s="677"/>
      <c r="JIL81" s="677"/>
      <c r="JIM81" s="677"/>
      <c r="JIN81" s="677"/>
      <c r="JIO81" s="677"/>
      <c r="JIP81" s="677"/>
      <c r="JIQ81" s="677"/>
      <c r="JIR81" s="677"/>
      <c r="JIS81" s="677"/>
      <c r="JIT81" s="677"/>
      <c r="JIU81" s="677"/>
      <c r="JIV81" s="677"/>
      <c r="JIW81" s="677"/>
      <c r="JIX81" s="677"/>
      <c r="JIY81" s="677"/>
      <c r="JIZ81" s="677"/>
      <c r="JJA81" s="677"/>
      <c r="JJB81" s="677"/>
      <c r="JJC81" s="677"/>
      <c r="JJD81" s="677"/>
      <c r="JJE81" s="677"/>
      <c r="JJF81" s="677"/>
      <c r="JJG81" s="677"/>
      <c r="JJH81" s="677"/>
      <c r="JJI81" s="677"/>
      <c r="JJJ81" s="677"/>
      <c r="JJK81" s="677"/>
      <c r="JJL81" s="677"/>
      <c r="JJM81" s="677"/>
      <c r="JJN81" s="677"/>
      <c r="JJO81" s="677"/>
      <c r="JJP81" s="677"/>
      <c r="JJQ81" s="677"/>
      <c r="JJR81" s="677"/>
      <c r="JJS81" s="677"/>
      <c r="JJT81" s="677"/>
      <c r="JJU81" s="677"/>
      <c r="JJV81" s="677"/>
      <c r="JJW81" s="677"/>
      <c r="JJX81" s="677"/>
      <c r="JJY81" s="677"/>
      <c r="JJZ81" s="677"/>
      <c r="JKA81" s="677"/>
      <c r="JKB81" s="677"/>
      <c r="JKC81" s="677"/>
      <c r="JKD81" s="677"/>
      <c r="JKE81" s="677"/>
      <c r="JKF81" s="677"/>
      <c r="JKG81" s="677"/>
      <c r="JKH81" s="677"/>
      <c r="JKI81" s="677"/>
      <c r="JKJ81" s="677"/>
      <c r="JKK81" s="677"/>
      <c r="JKL81" s="677"/>
      <c r="JKM81" s="677"/>
      <c r="JKN81" s="677"/>
      <c r="JKO81" s="677"/>
      <c r="JKP81" s="677"/>
      <c r="JKQ81" s="677"/>
      <c r="JKR81" s="677"/>
      <c r="JKS81" s="677"/>
      <c r="JKT81" s="677"/>
      <c r="JKU81" s="677"/>
      <c r="JKV81" s="677"/>
      <c r="JKW81" s="677"/>
      <c r="JKX81" s="677"/>
      <c r="JKY81" s="677"/>
      <c r="JKZ81" s="677"/>
      <c r="JLA81" s="677"/>
      <c r="JLB81" s="677"/>
      <c r="JLC81" s="677"/>
      <c r="JLD81" s="677"/>
      <c r="JLE81" s="677"/>
      <c r="JLF81" s="677"/>
      <c r="JLG81" s="677"/>
      <c r="JLH81" s="677"/>
      <c r="JLI81" s="677"/>
      <c r="JLJ81" s="677"/>
      <c r="JLK81" s="677"/>
      <c r="JLL81" s="677"/>
      <c r="JLM81" s="677"/>
      <c r="JLN81" s="677"/>
      <c r="JLO81" s="677"/>
      <c r="JLP81" s="677"/>
      <c r="JLQ81" s="677"/>
      <c r="JLR81" s="677"/>
      <c r="JLS81" s="677"/>
      <c r="JLT81" s="677"/>
      <c r="JLU81" s="677"/>
      <c r="JLV81" s="677"/>
      <c r="JLW81" s="677"/>
      <c r="JLX81" s="677"/>
      <c r="JLY81" s="677"/>
      <c r="JLZ81" s="677"/>
      <c r="JMA81" s="677"/>
      <c r="JMB81" s="677"/>
      <c r="JMC81" s="677"/>
      <c r="JMD81" s="677"/>
      <c r="JME81" s="677"/>
      <c r="JMF81" s="677"/>
      <c r="JMG81" s="677"/>
      <c r="JMH81" s="677"/>
      <c r="JMI81" s="677"/>
      <c r="JMJ81" s="677"/>
      <c r="JMK81" s="677"/>
      <c r="JML81" s="677"/>
      <c r="JMM81" s="677"/>
      <c r="JMN81" s="677"/>
      <c r="JMO81" s="677"/>
      <c r="JMP81" s="677"/>
      <c r="JMQ81" s="677"/>
      <c r="JMR81" s="677"/>
      <c r="JMS81" s="677"/>
      <c r="JMT81" s="677"/>
      <c r="JMU81" s="677"/>
      <c r="JMV81" s="677"/>
      <c r="JMW81" s="677"/>
      <c r="JMX81" s="677"/>
      <c r="JMY81" s="677"/>
      <c r="JMZ81" s="677"/>
      <c r="JNA81" s="677"/>
      <c r="JNB81" s="677"/>
      <c r="JNC81" s="677"/>
      <c r="JND81" s="677"/>
      <c r="JNE81" s="677"/>
      <c r="JNF81" s="677"/>
      <c r="JNG81" s="677"/>
      <c r="JNH81" s="677"/>
      <c r="JNI81" s="677"/>
      <c r="JNJ81" s="677"/>
      <c r="JNK81" s="677"/>
      <c r="JNL81" s="677"/>
      <c r="JNM81" s="677"/>
      <c r="JNN81" s="677"/>
      <c r="JNO81" s="677"/>
      <c r="JNP81" s="677"/>
      <c r="JNQ81" s="677"/>
      <c r="JNR81" s="677"/>
      <c r="JNS81" s="677"/>
      <c r="JNT81" s="677"/>
      <c r="JNU81" s="677"/>
      <c r="JNV81" s="677"/>
      <c r="JNW81" s="677"/>
      <c r="JNX81" s="677"/>
      <c r="JNY81" s="677"/>
      <c r="JNZ81" s="677"/>
      <c r="JOA81" s="677"/>
      <c r="JOB81" s="677"/>
      <c r="JOC81" s="677"/>
      <c r="JOD81" s="677"/>
      <c r="JOE81" s="677"/>
      <c r="JOF81" s="677"/>
      <c r="JOG81" s="677"/>
      <c r="JOH81" s="677"/>
      <c r="JOI81" s="677"/>
      <c r="JOJ81" s="677"/>
      <c r="JOK81" s="677"/>
      <c r="JOL81" s="677"/>
      <c r="JOM81" s="677"/>
      <c r="JON81" s="677"/>
      <c r="JOO81" s="677"/>
      <c r="JOP81" s="677"/>
      <c r="JOQ81" s="677"/>
      <c r="JOR81" s="677"/>
      <c r="JOS81" s="677"/>
      <c r="JOT81" s="677"/>
      <c r="JOU81" s="677"/>
      <c r="JOV81" s="677"/>
      <c r="JOW81" s="677"/>
      <c r="JOX81" s="677"/>
      <c r="JOY81" s="677"/>
      <c r="JOZ81" s="677"/>
      <c r="JPA81" s="677"/>
      <c r="JPB81" s="677"/>
      <c r="JPC81" s="677"/>
      <c r="JPD81" s="677"/>
      <c r="JPE81" s="677"/>
      <c r="JPF81" s="677"/>
      <c r="JPG81" s="677"/>
      <c r="JPH81" s="677"/>
      <c r="JPI81" s="677"/>
      <c r="JPJ81" s="677"/>
      <c r="JPK81" s="677"/>
      <c r="JPL81" s="677"/>
      <c r="JPM81" s="677"/>
      <c r="JPN81" s="677"/>
      <c r="JPO81" s="677"/>
      <c r="JPP81" s="677"/>
      <c r="JPQ81" s="677"/>
      <c r="JPR81" s="677"/>
      <c r="JPS81" s="677"/>
      <c r="JPT81" s="677"/>
      <c r="JPU81" s="677"/>
      <c r="JPV81" s="677"/>
      <c r="JPW81" s="677"/>
      <c r="JPX81" s="677"/>
      <c r="JPY81" s="677"/>
      <c r="JPZ81" s="677"/>
      <c r="JQA81" s="677"/>
      <c r="JQB81" s="677"/>
      <c r="JQC81" s="677"/>
      <c r="JQD81" s="677"/>
      <c r="JQE81" s="677"/>
      <c r="JQF81" s="677"/>
      <c r="JQG81" s="677"/>
      <c r="JQH81" s="677"/>
      <c r="JQI81" s="677"/>
      <c r="JQJ81" s="677"/>
      <c r="JQK81" s="677"/>
      <c r="JQL81" s="677"/>
      <c r="JQM81" s="677"/>
      <c r="JQN81" s="677"/>
      <c r="JQO81" s="677"/>
      <c r="JQP81" s="677"/>
      <c r="JQQ81" s="677"/>
      <c r="JQR81" s="677"/>
      <c r="JQS81" s="677"/>
      <c r="JQT81" s="677"/>
      <c r="JQU81" s="677"/>
      <c r="JQV81" s="677"/>
      <c r="JQW81" s="677"/>
      <c r="JQX81" s="677"/>
      <c r="JQY81" s="677"/>
      <c r="JQZ81" s="677"/>
      <c r="JRA81" s="677"/>
      <c r="JRB81" s="677"/>
      <c r="JRC81" s="677"/>
      <c r="JRD81" s="677"/>
      <c r="JRE81" s="677"/>
      <c r="JRF81" s="677"/>
      <c r="JRG81" s="677"/>
      <c r="JRH81" s="677"/>
      <c r="JRI81" s="677"/>
      <c r="JRJ81" s="677"/>
      <c r="JRK81" s="677"/>
      <c r="JRL81" s="677"/>
      <c r="JRM81" s="677"/>
      <c r="JRN81" s="677"/>
      <c r="JRO81" s="677"/>
      <c r="JRP81" s="677"/>
      <c r="JRQ81" s="677"/>
      <c r="JRR81" s="677"/>
      <c r="JRS81" s="677"/>
      <c r="JRT81" s="677"/>
      <c r="JRU81" s="677"/>
      <c r="JRV81" s="677"/>
      <c r="JRW81" s="677"/>
      <c r="JRX81" s="677"/>
      <c r="JRY81" s="677"/>
      <c r="JRZ81" s="677"/>
      <c r="JSA81" s="677"/>
      <c r="JSB81" s="677"/>
      <c r="JSC81" s="677"/>
      <c r="JSD81" s="677"/>
      <c r="JSE81" s="677"/>
      <c r="JSF81" s="677"/>
      <c r="JSG81" s="677"/>
      <c r="JSH81" s="677"/>
      <c r="JSI81" s="677"/>
      <c r="JSJ81" s="677"/>
      <c r="JSK81" s="677"/>
      <c r="JSL81" s="677"/>
      <c r="JSM81" s="677"/>
      <c r="JSN81" s="677"/>
      <c r="JSO81" s="677"/>
      <c r="JSP81" s="677"/>
      <c r="JSQ81" s="677"/>
      <c r="JSR81" s="677"/>
      <c r="JSS81" s="677"/>
      <c r="JST81" s="677"/>
      <c r="JSU81" s="677"/>
      <c r="JSV81" s="677"/>
      <c r="JSW81" s="677"/>
      <c r="JSX81" s="677"/>
      <c r="JSY81" s="677"/>
      <c r="JSZ81" s="677"/>
      <c r="JTA81" s="677"/>
      <c r="JTB81" s="677"/>
      <c r="JTC81" s="677"/>
      <c r="JTD81" s="677"/>
      <c r="JTE81" s="677"/>
      <c r="JTF81" s="677"/>
      <c r="JTG81" s="677"/>
      <c r="JTH81" s="677"/>
      <c r="JTI81" s="677"/>
      <c r="JTJ81" s="677"/>
      <c r="JTK81" s="677"/>
      <c r="JTL81" s="677"/>
      <c r="JTM81" s="677"/>
      <c r="JTN81" s="677"/>
      <c r="JTO81" s="677"/>
      <c r="JTP81" s="677"/>
      <c r="JTQ81" s="677"/>
      <c r="JTR81" s="677"/>
      <c r="JTS81" s="677"/>
      <c r="JTT81" s="677"/>
      <c r="JTU81" s="677"/>
      <c r="JTV81" s="677"/>
      <c r="JTW81" s="677"/>
      <c r="JTX81" s="677"/>
      <c r="JTY81" s="677"/>
      <c r="JTZ81" s="677"/>
      <c r="JUA81" s="677"/>
      <c r="JUB81" s="677"/>
      <c r="JUC81" s="677"/>
      <c r="JUD81" s="677"/>
      <c r="JUE81" s="677"/>
      <c r="JUF81" s="677"/>
      <c r="JUG81" s="677"/>
      <c r="JUH81" s="677"/>
      <c r="JUI81" s="677"/>
      <c r="JUJ81" s="677"/>
      <c r="JUK81" s="677"/>
      <c r="JUL81" s="677"/>
      <c r="JUM81" s="677"/>
      <c r="JUN81" s="677"/>
      <c r="JUO81" s="677"/>
      <c r="JUP81" s="677"/>
      <c r="JUQ81" s="677"/>
      <c r="JUR81" s="677"/>
      <c r="JUS81" s="677"/>
      <c r="JUT81" s="677"/>
      <c r="JUU81" s="677"/>
      <c r="JUV81" s="677"/>
      <c r="JUW81" s="677"/>
      <c r="JUX81" s="677"/>
      <c r="JUY81" s="677"/>
      <c r="JUZ81" s="677"/>
      <c r="JVA81" s="677"/>
      <c r="JVB81" s="677"/>
      <c r="JVC81" s="677"/>
      <c r="JVD81" s="677"/>
      <c r="JVE81" s="677"/>
      <c r="JVF81" s="677"/>
      <c r="JVG81" s="677"/>
      <c r="JVH81" s="677"/>
      <c r="JVI81" s="677"/>
      <c r="JVJ81" s="677"/>
      <c r="JVK81" s="677"/>
      <c r="JVL81" s="677"/>
      <c r="JVM81" s="677"/>
      <c r="JVN81" s="677"/>
      <c r="JVO81" s="677"/>
      <c r="JVP81" s="677"/>
      <c r="JVQ81" s="677"/>
      <c r="JVR81" s="677"/>
      <c r="JVS81" s="677"/>
      <c r="JVT81" s="677"/>
      <c r="JVU81" s="677"/>
      <c r="JVV81" s="677"/>
      <c r="JVW81" s="677"/>
      <c r="JVX81" s="677"/>
      <c r="JVY81" s="677"/>
      <c r="JVZ81" s="677"/>
      <c r="JWA81" s="677"/>
      <c r="JWB81" s="677"/>
      <c r="JWC81" s="677"/>
      <c r="JWD81" s="677"/>
      <c r="JWE81" s="677"/>
      <c r="JWF81" s="677"/>
      <c r="JWG81" s="677"/>
      <c r="JWH81" s="677"/>
      <c r="JWI81" s="677"/>
      <c r="JWJ81" s="677"/>
      <c r="JWK81" s="677"/>
      <c r="JWL81" s="677"/>
      <c r="JWM81" s="677"/>
      <c r="JWN81" s="677"/>
      <c r="JWO81" s="677"/>
      <c r="JWP81" s="677"/>
      <c r="JWQ81" s="677"/>
      <c r="JWR81" s="677"/>
      <c r="JWS81" s="677"/>
      <c r="JWT81" s="677"/>
      <c r="JWU81" s="677"/>
      <c r="JWV81" s="677"/>
      <c r="JWW81" s="677"/>
      <c r="JWX81" s="677"/>
      <c r="JWY81" s="677"/>
      <c r="JWZ81" s="677"/>
      <c r="JXA81" s="677"/>
      <c r="JXB81" s="677"/>
      <c r="JXC81" s="677"/>
      <c r="JXD81" s="677"/>
      <c r="JXE81" s="677"/>
      <c r="JXF81" s="677"/>
      <c r="JXG81" s="677"/>
      <c r="JXH81" s="677"/>
      <c r="JXI81" s="677"/>
      <c r="JXJ81" s="677"/>
      <c r="JXK81" s="677"/>
      <c r="JXL81" s="677"/>
      <c r="JXM81" s="677"/>
      <c r="JXN81" s="677"/>
      <c r="JXO81" s="677"/>
      <c r="JXP81" s="677"/>
      <c r="JXQ81" s="677"/>
      <c r="JXR81" s="677"/>
      <c r="JXS81" s="677"/>
      <c r="JXT81" s="677"/>
      <c r="JXU81" s="677"/>
      <c r="JXV81" s="677"/>
      <c r="JXW81" s="677"/>
      <c r="JXX81" s="677"/>
      <c r="JXY81" s="677"/>
      <c r="JXZ81" s="677"/>
      <c r="JYA81" s="677"/>
      <c r="JYB81" s="677"/>
      <c r="JYC81" s="677"/>
      <c r="JYD81" s="677"/>
      <c r="JYE81" s="677"/>
      <c r="JYF81" s="677"/>
      <c r="JYG81" s="677"/>
      <c r="JYH81" s="677"/>
      <c r="JYI81" s="677"/>
      <c r="JYJ81" s="677"/>
      <c r="JYK81" s="677"/>
      <c r="JYL81" s="677"/>
      <c r="JYM81" s="677"/>
      <c r="JYN81" s="677"/>
      <c r="JYO81" s="677"/>
      <c r="JYP81" s="677"/>
      <c r="JYQ81" s="677"/>
      <c r="JYR81" s="677"/>
      <c r="JYS81" s="677"/>
      <c r="JYT81" s="677"/>
      <c r="JYU81" s="677"/>
      <c r="JYV81" s="677"/>
      <c r="JYW81" s="677"/>
      <c r="JYX81" s="677"/>
      <c r="JYY81" s="677"/>
      <c r="JYZ81" s="677"/>
      <c r="JZA81" s="677"/>
      <c r="JZB81" s="677"/>
      <c r="JZC81" s="677"/>
      <c r="JZD81" s="677"/>
      <c r="JZE81" s="677"/>
      <c r="JZF81" s="677"/>
      <c r="JZG81" s="677"/>
      <c r="JZH81" s="677"/>
      <c r="JZI81" s="677"/>
      <c r="JZJ81" s="677"/>
      <c r="JZK81" s="677"/>
      <c r="JZL81" s="677"/>
      <c r="JZM81" s="677"/>
      <c r="JZN81" s="677"/>
      <c r="JZO81" s="677"/>
      <c r="JZP81" s="677"/>
      <c r="JZQ81" s="677"/>
      <c r="JZR81" s="677"/>
      <c r="JZS81" s="677"/>
      <c r="JZT81" s="677"/>
      <c r="JZU81" s="677"/>
      <c r="JZV81" s="677"/>
      <c r="JZW81" s="677"/>
      <c r="JZX81" s="677"/>
      <c r="JZY81" s="677"/>
      <c r="JZZ81" s="677"/>
      <c r="KAA81" s="677"/>
      <c r="KAB81" s="677"/>
      <c r="KAC81" s="677"/>
      <c r="KAD81" s="677"/>
      <c r="KAE81" s="677"/>
      <c r="KAF81" s="677"/>
      <c r="KAG81" s="677"/>
      <c r="KAH81" s="677"/>
      <c r="KAI81" s="677"/>
      <c r="KAJ81" s="677"/>
      <c r="KAK81" s="677"/>
      <c r="KAL81" s="677"/>
      <c r="KAM81" s="677"/>
      <c r="KAN81" s="677"/>
      <c r="KAO81" s="677"/>
      <c r="KAP81" s="677"/>
      <c r="KAQ81" s="677"/>
      <c r="KAR81" s="677"/>
      <c r="KAS81" s="677"/>
      <c r="KAT81" s="677"/>
      <c r="KAU81" s="677"/>
      <c r="KAV81" s="677"/>
      <c r="KAW81" s="677"/>
      <c r="KAX81" s="677"/>
      <c r="KAY81" s="677"/>
      <c r="KAZ81" s="677"/>
      <c r="KBA81" s="677"/>
      <c r="KBB81" s="677"/>
      <c r="KBC81" s="677"/>
      <c r="KBD81" s="677"/>
      <c r="KBE81" s="677"/>
      <c r="KBF81" s="677"/>
      <c r="KBG81" s="677"/>
      <c r="KBH81" s="677"/>
      <c r="KBI81" s="677"/>
      <c r="KBJ81" s="677"/>
      <c r="KBK81" s="677"/>
      <c r="KBL81" s="677"/>
      <c r="KBM81" s="677"/>
      <c r="KBN81" s="677"/>
      <c r="KBO81" s="677"/>
      <c r="KBP81" s="677"/>
      <c r="KBQ81" s="677"/>
      <c r="KBR81" s="677"/>
      <c r="KBS81" s="677"/>
      <c r="KBT81" s="677"/>
      <c r="KBU81" s="677"/>
      <c r="KBV81" s="677"/>
      <c r="KBW81" s="677"/>
      <c r="KBX81" s="677"/>
      <c r="KBY81" s="677"/>
      <c r="KBZ81" s="677"/>
      <c r="KCA81" s="677"/>
      <c r="KCB81" s="677"/>
      <c r="KCC81" s="677"/>
      <c r="KCD81" s="677"/>
      <c r="KCE81" s="677"/>
      <c r="KCF81" s="677"/>
      <c r="KCG81" s="677"/>
      <c r="KCH81" s="677"/>
      <c r="KCI81" s="677"/>
      <c r="KCJ81" s="677"/>
      <c r="KCK81" s="677"/>
      <c r="KCL81" s="677"/>
      <c r="KCM81" s="677"/>
      <c r="KCN81" s="677"/>
      <c r="KCO81" s="677"/>
      <c r="KCP81" s="677"/>
      <c r="KCQ81" s="677"/>
      <c r="KCR81" s="677"/>
      <c r="KCS81" s="677"/>
      <c r="KCT81" s="677"/>
      <c r="KCU81" s="677"/>
      <c r="KCV81" s="677"/>
      <c r="KCW81" s="677"/>
      <c r="KCX81" s="677"/>
      <c r="KCY81" s="677"/>
      <c r="KCZ81" s="677"/>
      <c r="KDA81" s="677"/>
      <c r="KDB81" s="677"/>
      <c r="KDC81" s="677"/>
      <c r="KDD81" s="677"/>
      <c r="KDE81" s="677"/>
      <c r="KDF81" s="677"/>
      <c r="KDG81" s="677"/>
      <c r="KDH81" s="677"/>
      <c r="KDI81" s="677"/>
      <c r="KDJ81" s="677"/>
      <c r="KDK81" s="677"/>
      <c r="KDL81" s="677"/>
      <c r="KDM81" s="677"/>
      <c r="KDN81" s="677"/>
      <c r="KDO81" s="677"/>
      <c r="KDP81" s="677"/>
      <c r="KDQ81" s="677"/>
      <c r="KDR81" s="677"/>
      <c r="KDS81" s="677"/>
      <c r="KDT81" s="677"/>
      <c r="KDU81" s="677"/>
      <c r="KDV81" s="677"/>
      <c r="KDW81" s="677"/>
      <c r="KDX81" s="677"/>
      <c r="KDY81" s="677"/>
      <c r="KDZ81" s="677"/>
      <c r="KEA81" s="677"/>
      <c r="KEB81" s="677"/>
      <c r="KEC81" s="677"/>
      <c r="KED81" s="677"/>
      <c r="KEE81" s="677"/>
      <c r="KEF81" s="677"/>
      <c r="KEG81" s="677"/>
      <c r="KEH81" s="677"/>
      <c r="KEI81" s="677"/>
      <c r="KEJ81" s="677"/>
      <c r="KEK81" s="677"/>
      <c r="KEL81" s="677"/>
      <c r="KEM81" s="677"/>
      <c r="KEN81" s="677"/>
      <c r="KEO81" s="677"/>
      <c r="KEP81" s="677"/>
      <c r="KEQ81" s="677"/>
      <c r="KER81" s="677"/>
      <c r="KES81" s="677"/>
      <c r="KET81" s="677"/>
      <c r="KEU81" s="677"/>
      <c r="KEV81" s="677"/>
      <c r="KEW81" s="677"/>
      <c r="KEX81" s="677"/>
      <c r="KEY81" s="677"/>
      <c r="KEZ81" s="677"/>
      <c r="KFA81" s="677"/>
      <c r="KFB81" s="677"/>
      <c r="KFC81" s="677"/>
      <c r="KFD81" s="677"/>
      <c r="KFE81" s="677"/>
      <c r="KFF81" s="677"/>
      <c r="KFG81" s="677"/>
      <c r="KFH81" s="677"/>
      <c r="KFI81" s="677"/>
      <c r="KFJ81" s="677"/>
      <c r="KFK81" s="677"/>
      <c r="KFL81" s="677"/>
      <c r="KFM81" s="677"/>
      <c r="KFN81" s="677"/>
      <c r="KFO81" s="677"/>
      <c r="KFP81" s="677"/>
      <c r="KFQ81" s="677"/>
      <c r="KFR81" s="677"/>
      <c r="KFS81" s="677"/>
      <c r="KFT81" s="677"/>
      <c r="KFU81" s="677"/>
      <c r="KFV81" s="677"/>
      <c r="KFW81" s="677"/>
      <c r="KFX81" s="677"/>
      <c r="KFY81" s="677"/>
      <c r="KFZ81" s="677"/>
      <c r="KGA81" s="677"/>
      <c r="KGB81" s="677"/>
      <c r="KGC81" s="677"/>
      <c r="KGD81" s="677"/>
      <c r="KGE81" s="677"/>
      <c r="KGF81" s="677"/>
      <c r="KGG81" s="677"/>
      <c r="KGH81" s="677"/>
      <c r="KGI81" s="677"/>
      <c r="KGJ81" s="677"/>
      <c r="KGK81" s="677"/>
      <c r="KGL81" s="677"/>
      <c r="KGM81" s="677"/>
      <c r="KGN81" s="677"/>
      <c r="KGO81" s="677"/>
      <c r="KGP81" s="677"/>
      <c r="KGQ81" s="677"/>
      <c r="KGR81" s="677"/>
      <c r="KGS81" s="677"/>
      <c r="KGT81" s="677"/>
      <c r="KGU81" s="677"/>
      <c r="KGV81" s="677"/>
      <c r="KGW81" s="677"/>
      <c r="KGX81" s="677"/>
      <c r="KGY81" s="677"/>
      <c r="KGZ81" s="677"/>
      <c r="KHA81" s="677"/>
      <c r="KHB81" s="677"/>
      <c r="KHC81" s="677"/>
      <c r="KHD81" s="677"/>
      <c r="KHE81" s="677"/>
      <c r="KHF81" s="677"/>
      <c r="KHG81" s="677"/>
      <c r="KHH81" s="677"/>
      <c r="KHI81" s="677"/>
      <c r="KHJ81" s="677"/>
      <c r="KHK81" s="677"/>
      <c r="KHL81" s="677"/>
      <c r="KHM81" s="677"/>
      <c r="KHN81" s="677"/>
      <c r="KHO81" s="677"/>
      <c r="KHP81" s="677"/>
      <c r="KHQ81" s="677"/>
      <c r="KHR81" s="677"/>
      <c r="KHS81" s="677"/>
      <c r="KHT81" s="677"/>
      <c r="KHU81" s="677"/>
      <c r="KHV81" s="677"/>
      <c r="KHW81" s="677"/>
      <c r="KHX81" s="677"/>
      <c r="KHY81" s="677"/>
      <c r="KHZ81" s="677"/>
      <c r="KIA81" s="677"/>
      <c r="KIB81" s="677"/>
      <c r="KIC81" s="677"/>
      <c r="KID81" s="677"/>
      <c r="KIE81" s="677"/>
      <c r="KIF81" s="677"/>
      <c r="KIG81" s="677"/>
      <c r="KIH81" s="677"/>
      <c r="KII81" s="677"/>
      <c r="KIJ81" s="677"/>
      <c r="KIK81" s="677"/>
      <c r="KIL81" s="677"/>
      <c r="KIM81" s="677"/>
      <c r="KIN81" s="677"/>
      <c r="KIO81" s="677"/>
      <c r="KIP81" s="677"/>
      <c r="KIQ81" s="677"/>
      <c r="KIR81" s="677"/>
      <c r="KIS81" s="677"/>
      <c r="KIT81" s="677"/>
      <c r="KIU81" s="677"/>
      <c r="KIV81" s="677"/>
      <c r="KIW81" s="677"/>
      <c r="KIX81" s="677"/>
      <c r="KIY81" s="677"/>
      <c r="KIZ81" s="677"/>
      <c r="KJA81" s="677"/>
      <c r="KJB81" s="677"/>
      <c r="KJC81" s="677"/>
      <c r="KJD81" s="677"/>
      <c r="KJE81" s="677"/>
      <c r="KJF81" s="677"/>
      <c r="KJG81" s="677"/>
      <c r="KJH81" s="677"/>
      <c r="KJI81" s="677"/>
      <c r="KJJ81" s="677"/>
      <c r="KJK81" s="677"/>
      <c r="KJL81" s="677"/>
      <c r="KJM81" s="677"/>
      <c r="KJN81" s="677"/>
      <c r="KJO81" s="677"/>
      <c r="KJP81" s="677"/>
      <c r="KJQ81" s="677"/>
      <c r="KJR81" s="677"/>
      <c r="KJS81" s="677"/>
      <c r="KJT81" s="677"/>
      <c r="KJU81" s="677"/>
      <c r="KJV81" s="677"/>
      <c r="KJW81" s="677"/>
      <c r="KJX81" s="677"/>
      <c r="KJY81" s="677"/>
      <c r="KJZ81" s="677"/>
      <c r="KKA81" s="677"/>
      <c r="KKB81" s="677"/>
      <c r="KKC81" s="677"/>
      <c r="KKD81" s="677"/>
      <c r="KKE81" s="677"/>
      <c r="KKF81" s="677"/>
      <c r="KKG81" s="677"/>
      <c r="KKH81" s="677"/>
      <c r="KKI81" s="677"/>
      <c r="KKJ81" s="677"/>
      <c r="KKK81" s="677"/>
      <c r="KKL81" s="677"/>
      <c r="KKM81" s="677"/>
      <c r="KKN81" s="677"/>
      <c r="KKO81" s="677"/>
      <c r="KKP81" s="677"/>
      <c r="KKQ81" s="677"/>
      <c r="KKR81" s="677"/>
      <c r="KKS81" s="677"/>
      <c r="KKT81" s="677"/>
      <c r="KKU81" s="677"/>
      <c r="KKV81" s="677"/>
      <c r="KKW81" s="677"/>
      <c r="KKX81" s="677"/>
      <c r="KKY81" s="677"/>
      <c r="KKZ81" s="677"/>
      <c r="KLA81" s="677"/>
      <c r="KLB81" s="677"/>
      <c r="KLC81" s="677"/>
      <c r="KLD81" s="677"/>
      <c r="KLE81" s="677"/>
      <c r="KLF81" s="677"/>
      <c r="KLG81" s="677"/>
      <c r="KLH81" s="677"/>
      <c r="KLI81" s="677"/>
      <c r="KLJ81" s="677"/>
      <c r="KLK81" s="677"/>
      <c r="KLL81" s="677"/>
      <c r="KLM81" s="677"/>
      <c r="KLN81" s="677"/>
      <c r="KLO81" s="677"/>
      <c r="KLP81" s="677"/>
      <c r="KLQ81" s="677"/>
      <c r="KLR81" s="677"/>
      <c r="KLS81" s="677"/>
      <c r="KLT81" s="677"/>
      <c r="KLU81" s="677"/>
      <c r="KLV81" s="677"/>
      <c r="KLW81" s="677"/>
      <c r="KLX81" s="677"/>
      <c r="KLY81" s="677"/>
      <c r="KLZ81" s="677"/>
      <c r="KMA81" s="677"/>
      <c r="KMB81" s="677"/>
      <c r="KMC81" s="677"/>
      <c r="KMD81" s="677"/>
      <c r="KME81" s="677"/>
      <c r="KMF81" s="677"/>
      <c r="KMG81" s="677"/>
      <c r="KMH81" s="677"/>
      <c r="KMI81" s="677"/>
      <c r="KMJ81" s="677"/>
      <c r="KMK81" s="677"/>
      <c r="KML81" s="677"/>
      <c r="KMM81" s="677"/>
      <c r="KMN81" s="677"/>
      <c r="KMO81" s="677"/>
      <c r="KMP81" s="677"/>
      <c r="KMQ81" s="677"/>
      <c r="KMR81" s="677"/>
      <c r="KMS81" s="677"/>
      <c r="KMT81" s="677"/>
      <c r="KMU81" s="677"/>
      <c r="KMV81" s="677"/>
      <c r="KMW81" s="677"/>
      <c r="KMX81" s="677"/>
      <c r="KMY81" s="677"/>
      <c r="KMZ81" s="677"/>
      <c r="KNA81" s="677"/>
      <c r="KNB81" s="677"/>
      <c r="KNC81" s="677"/>
      <c r="KND81" s="677"/>
      <c r="KNE81" s="677"/>
      <c r="KNF81" s="677"/>
      <c r="KNG81" s="677"/>
      <c r="KNH81" s="677"/>
      <c r="KNI81" s="677"/>
      <c r="KNJ81" s="677"/>
      <c r="KNK81" s="677"/>
      <c r="KNL81" s="677"/>
      <c r="KNM81" s="677"/>
      <c r="KNN81" s="677"/>
      <c r="KNO81" s="677"/>
      <c r="KNP81" s="677"/>
      <c r="KNQ81" s="677"/>
      <c r="KNR81" s="677"/>
      <c r="KNS81" s="677"/>
      <c r="KNT81" s="677"/>
      <c r="KNU81" s="677"/>
      <c r="KNV81" s="677"/>
      <c r="KNW81" s="677"/>
      <c r="KNX81" s="677"/>
      <c r="KNY81" s="677"/>
      <c r="KNZ81" s="677"/>
      <c r="KOA81" s="677"/>
      <c r="KOB81" s="677"/>
      <c r="KOC81" s="677"/>
      <c r="KOD81" s="677"/>
      <c r="KOE81" s="677"/>
      <c r="KOF81" s="677"/>
      <c r="KOG81" s="677"/>
      <c r="KOH81" s="677"/>
      <c r="KOI81" s="677"/>
      <c r="KOJ81" s="677"/>
      <c r="KOK81" s="677"/>
      <c r="KOL81" s="677"/>
      <c r="KOM81" s="677"/>
      <c r="KON81" s="677"/>
      <c r="KOO81" s="677"/>
      <c r="KOP81" s="677"/>
      <c r="KOQ81" s="677"/>
      <c r="KOR81" s="677"/>
      <c r="KOS81" s="677"/>
      <c r="KOT81" s="677"/>
      <c r="KOU81" s="677"/>
      <c r="KOV81" s="677"/>
      <c r="KOW81" s="677"/>
      <c r="KOX81" s="677"/>
      <c r="KOY81" s="677"/>
      <c r="KOZ81" s="677"/>
      <c r="KPA81" s="677"/>
      <c r="KPB81" s="677"/>
      <c r="KPC81" s="677"/>
      <c r="KPD81" s="677"/>
      <c r="KPE81" s="677"/>
      <c r="KPF81" s="677"/>
      <c r="KPG81" s="677"/>
      <c r="KPH81" s="677"/>
      <c r="KPI81" s="677"/>
      <c r="KPJ81" s="677"/>
      <c r="KPK81" s="677"/>
      <c r="KPL81" s="677"/>
      <c r="KPM81" s="677"/>
      <c r="KPN81" s="677"/>
      <c r="KPO81" s="677"/>
      <c r="KPP81" s="677"/>
      <c r="KPQ81" s="677"/>
      <c r="KPR81" s="677"/>
      <c r="KPS81" s="677"/>
      <c r="KPT81" s="677"/>
      <c r="KPU81" s="677"/>
      <c r="KPV81" s="677"/>
      <c r="KPW81" s="677"/>
      <c r="KPX81" s="677"/>
      <c r="KPY81" s="677"/>
      <c r="KPZ81" s="677"/>
      <c r="KQA81" s="677"/>
      <c r="KQB81" s="677"/>
      <c r="KQC81" s="677"/>
      <c r="KQD81" s="677"/>
      <c r="KQE81" s="677"/>
      <c r="KQF81" s="677"/>
      <c r="KQG81" s="677"/>
      <c r="KQH81" s="677"/>
      <c r="KQI81" s="677"/>
      <c r="KQJ81" s="677"/>
      <c r="KQK81" s="677"/>
      <c r="KQL81" s="677"/>
      <c r="KQM81" s="677"/>
      <c r="KQN81" s="677"/>
      <c r="KQO81" s="677"/>
      <c r="KQP81" s="677"/>
      <c r="KQQ81" s="677"/>
      <c r="KQR81" s="677"/>
      <c r="KQS81" s="677"/>
      <c r="KQT81" s="677"/>
      <c r="KQU81" s="677"/>
      <c r="KQV81" s="677"/>
      <c r="KQW81" s="677"/>
      <c r="KQX81" s="677"/>
      <c r="KQY81" s="677"/>
      <c r="KQZ81" s="677"/>
      <c r="KRA81" s="677"/>
      <c r="KRB81" s="677"/>
      <c r="KRC81" s="677"/>
      <c r="KRD81" s="677"/>
      <c r="KRE81" s="677"/>
      <c r="KRF81" s="677"/>
      <c r="KRG81" s="677"/>
      <c r="KRH81" s="677"/>
      <c r="KRI81" s="677"/>
      <c r="KRJ81" s="677"/>
      <c r="KRK81" s="677"/>
      <c r="KRL81" s="677"/>
      <c r="KRM81" s="677"/>
      <c r="KRN81" s="677"/>
      <c r="KRO81" s="677"/>
      <c r="KRP81" s="677"/>
      <c r="KRQ81" s="677"/>
      <c r="KRR81" s="677"/>
      <c r="KRS81" s="677"/>
      <c r="KRT81" s="677"/>
      <c r="KRU81" s="677"/>
      <c r="KRV81" s="677"/>
      <c r="KRW81" s="677"/>
      <c r="KRX81" s="677"/>
      <c r="KRY81" s="677"/>
      <c r="KRZ81" s="677"/>
      <c r="KSA81" s="677"/>
      <c r="KSB81" s="677"/>
      <c r="KSC81" s="677"/>
      <c r="KSD81" s="677"/>
      <c r="KSE81" s="677"/>
      <c r="KSF81" s="677"/>
      <c r="KSG81" s="677"/>
      <c r="KSH81" s="677"/>
      <c r="KSI81" s="677"/>
      <c r="KSJ81" s="677"/>
      <c r="KSK81" s="677"/>
      <c r="KSL81" s="677"/>
      <c r="KSM81" s="677"/>
      <c r="KSN81" s="677"/>
      <c r="KSO81" s="677"/>
      <c r="KSP81" s="677"/>
      <c r="KSQ81" s="677"/>
      <c r="KSR81" s="677"/>
      <c r="KSS81" s="677"/>
      <c r="KST81" s="677"/>
      <c r="KSU81" s="677"/>
      <c r="KSV81" s="677"/>
      <c r="KSW81" s="677"/>
      <c r="KSX81" s="677"/>
      <c r="KSY81" s="677"/>
      <c r="KSZ81" s="677"/>
      <c r="KTA81" s="677"/>
      <c r="KTB81" s="677"/>
      <c r="KTC81" s="677"/>
      <c r="KTD81" s="677"/>
      <c r="KTE81" s="677"/>
      <c r="KTF81" s="677"/>
      <c r="KTG81" s="677"/>
      <c r="KTH81" s="677"/>
      <c r="KTI81" s="677"/>
      <c r="KTJ81" s="677"/>
      <c r="KTK81" s="677"/>
      <c r="KTL81" s="677"/>
      <c r="KTM81" s="677"/>
      <c r="KTN81" s="677"/>
      <c r="KTO81" s="677"/>
      <c r="KTP81" s="677"/>
      <c r="KTQ81" s="677"/>
      <c r="KTR81" s="677"/>
      <c r="KTS81" s="677"/>
      <c r="KTT81" s="677"/>
      <c r="KTU81" s="677"/>
      <c r="KTV81" s="677"/>
      <c r="KTW81" s="677"/>
      <c r="KTX81" s="677"/>
      <c r="KTY81" s="677"/>
      <c r="KTZ81" s="677"/>
      <c r="KUA81" s="677"/>
      <c r="KUB81" s="677"/>
      <c r="KUC81" s="677"/>
      <c r="KUD81" s="677"/>
      <c r="KUE81" s="677"/>
      <c r="KUF81" s="677"/>
      <c r="KUG81" s="677"/>
      <c r="KUH81" s="677"/>
      <c r="KUI81" s="677"/>
      <c r="KUJ81" s="677"/>
      <c r="KUK81" s="677"/>
      <c r="KUL81" s="677"/>
      <c r="KUM81" s="677"/>
      <c r="KUN81" s="677"/>
      <c r="KUO81" s="677"/>
      <c r="KUP81" s="677"/>
      <c r="KUQ81" s="677"/>
      <c r="KUR81" s="677"/>
      <c r="KUS81" s="677"/>
      <c r="KUT81" s="677"/>
      <c r="KUU81" s="677"/>
      <c r="KUV81" s="677"/>
      <c r="KUW81" s="677"/>
      <c r="KUX81" s="677"/>
      <c r="KUY81" s="677"/>
      <c r="KUZ81" s="677"/>
      <c r="KVA81" s="677"/>
      <c r="KVB81" s="677"/>
      <c r="KVC81" s="677"/>
      <c r="KVD81" s="677"/>
      <c r="KVE81" s="677"/>
      <c r="KVF81" s="677"/>
      <c r="KVG81" s="677"/>
      <c r="KVH81" s="677"/>
      <c r="KVI81" s="677"/>
      <c r="KVJ81" s="677"/>
      <c r="KVK81" s="677"/>
      <c r="KVL81" s="677"/>
      <c r="KVM81" s="677"/>
      <c r="KVN81" s="677"/>
      <c r="KVO81" s="677"/>
      <c r="KVP81" s="677"/>
      <c r="KVQ81" s="677"/>
      <c r="KVR81" s="677"/>
      <c r="KVS81" s="677"/>
      <c r="KVT81" s="677"/>
      <c r="KVU81" s="677"/>
      <c r="KVV81" s="677"/>
      <c r="KVW81" s="677"/>
      <c r="KVX81" s="677"/>
      <c r="KVY81" s="677"/>
      <c r="KVZ81" s="677"/>
      <c r="KWA81" s="677"/>
      <c r="KWB81" s="677"/>
      <c r="KWC81" s="677"/>
      <c r="KWD81" s="677"/>
      <c r="KWE81" s="677"/>
      <c r="KWF81" s="677"/>
      <c r="KWG81" s="677"/>
      <c r="KWH81" s="677"/>
      <c r="KWI81" s="677"/>
      <c r="KWJ81" s="677"/>
      <c r="KWK81" s="677"/>
      <c r="KWL81" s="677"/>
      <c r="KWM81" s="677"/>
      <c r="KWN81" s="677"/>
      <c r="KWO81" s="677"/>
      <c r="KWP81" s="677"/>
      <c r="KWQ81" s="677"/>
      <c r="KWR81" s="677"/>
      <c r="KWS81" s="677"/>
      <c r="KWT81" s="677"/>
      <c r="KWU81" s="677"/>
      <c r="KWV81" s="677"/>
      <c r="KWW81" s="677"/>
      <c r="KWX81" s="677"/>
      <c r="KWY81" s="677"/>
      <c r="KWZ81" s="677"/>
      <c r="KXA81" s="677"/>
      <c r="KXB81" s="677"/>
      <c r="KXC81" s="677"/>
      <c r="KXD81" s="677"/>
      <c r="KXE81" s="677"/>
      <c r="KXF81" s="677"/>
      <c r="KXG81" s="677"/>
      <c r="KXH81" s="677"/>
      <c r="KXI81" s="677"/>
      <c r="KXJ81" s="677"/>
      <c r="KXK81" s="677"/>
      <c r="KXL81" s="677"/>
      <c r="KXM81" s="677"/>
      <c r="KXN81" s="677"/>
      <c r="KXO81" s="677"/>
      <c r="KXP81" s="677"/>
      <c r="KXQ81" s="677"/>
      <c r="KXR81" s="677"/>
      <c r="KXS81" s="677"/>
      <c r="KXT81" s="677"/>
      <c r="KXU81" s="677"/>
      <c r="KXV81" s="677"/>
      <c r="KXW81" s="677"/>
      <c r="KXX81" s="677"/>
      <c r="KXY81" s="677"/>
      <c r="KXZ81" s="677"/>
      <c r="KYA81" s="677"/>
      <c r="KYB81" s="677"/>
      <c r="KYC81" s="677"/>
      <c r="KYD81" s="677"/>
      <c r="KYE81" s="677"/>
      <c r="KYF81" s="677"/>
      <c r="KYG81" s="677"/>
      <c r="KYH81" s="677"/>
      <c r="KYI81" s="677"/>
      <c r="KYJ81" s="677"/>
      <c r="KYK81" s="677"/>
      <c r="KYL81" s="677"/>
      <c r="KYM81" s="677"/>
      <c r="KYN81" s="677"/>
      <c r="KYO81" s="677"/>
      <c r="KYP81" s="677"/>
      <c r="KYQ81" s="677"/>
      <c r="KYR81" s="677"/>
      <c r="KYS81" s="677"/>
      <c r="KYT81" s="677"/>
      <c r="KYU81" s="677"/>
      <c r="KYV81" s="677"/>
      <c r="KYW81" s="677"/>
      <c r="KYX81" s="677"/>
      <c r="KYY81" s="677"/>
      <c r="KYZ81" s="677"/>
      <c r="KZA81" s="677"/>
      <c r="KZB81" s="677"/>
      <c r="KZC81" s="677"/>
      <c r="KZD81" s="677"/>
      <c r="KZE81" s="677"/>
      <c r="KZF81" s="677"/>
      <c r="KZG81" s="677"/>
      <c r="KZH81" s="677"/>
      <c r="KZI81" s="677"/>
      <c r="KZJ81" s="677"/>
      <c r="KZK81" s="677"/>
      <c r="KZL81" s="677"/>
      <c r="KZM81" s="677"/>
      <c r="KZN81" s="677"/>
      <c r="KZO81" s="677"/>
      <c r="KZP81" s="677"/>
      <c r="KZQ81" s="677"/>
      <c r="KZR81" s="677"/>
      <c r="KZS81" s="677"/>
      <c r="KZT81" s="677"/>
      <c r="KZU81" s="677"/>
      <c r="KZV81" s="677"/>
      <c r="KZW81" s="677"/>
      <c r="KZX81" s="677"/>
      <c r="KZY81" s="677"/>
      <c r="KZZ81" s="677"/>
      <c r="LAA81" s="677"/>
      <c r="LAB81" s="677"/>
      <c r="LAC81" s="677"/>
      <c r="LAD81" s="677"/>
      <c r="LAE81" s="677"/>
      <c r="LAF81" s="677"/>
      <c r="LAG81" s="677"/>
      <c r="LAH81" s="677"/>
      <c r="LAI81" s="677"/>
      <c r="LAJ81" s="677"/>
      <c r="LAK81" s="677"/>
      <c r="LAL81" s="677"/>
      <c r="LAM81" s="677"/>
      <c r="LAN81" s="677"/>
      <c r="LAO81" s="677"/>
      <c r="LAP81" s="677"/>
      <c r="LAQ81" s="677"/>
      <c r="LAR81" s="677"/>
      <c r="LAS81" s="677"/>
      <c r="LAT81" s="677"/>
      <c r="LAU81" s="677"/>
      <c r="LAV81" s="677"/>
      <c r="LAW81" s="677"/>
      <c r="LAX81" s="677"/>
      <c r="LAY81" s="677"/>
      <c r="LAZ81" s="677"/>
      <c r="LBA81" s="677"/>
      <c r="LBB81" s="677"/>
      <c r="LBC81" s="677"/>
      <c r="LBD81" s="677"/>
      <c r="LBE81" s="677"/>
      <c r="LBF81" s="677"/>
      <c r="LBG81" s="677"/>
      <c r="LBH81" s="677"/>
      <c r="LBI81" s="677"/>
      <c r="LBJ81" s="677"/>
      <c r="LBK81" s="677"/>
      <c r="LBL81" s="677"/>
      <c r="LBM81" s="677"/>
      <c r="LBN81" s="677"/>
      <c r="LBO81" s="677"/>
      <c r="LBP81" s="677"/>
      <c r="LBQ81" s="677"/>
      <c r="LBR81" s="677"/>
      <c r="LBS81" s="677"/>
      <c r="LBT81" s="677"/>
      <c r="LBU81" s="677"/>
      <c r="LBV81" s="677"/>
      <c r="LBW81" s="677"/>
      <c r="LBX81" s="677"/>
      <c r="LBY81" s="677"/>
      <c r="LBZ81" s="677"/>
      <c r="LCA81" s="677"/>
      <c r="LCB81" s="677"/>
      <c r="LCC81" s="677"/>
      <c r="LCD81" s="677"/>
      <c r="LCE81" s="677"/>
      <c r="LCF81" s="677"/>
      <c r="LCG81" s="677"/>
      <c r="LCH81" s="677"/>
      <c r="LCI81" s="677"/>
      <c r="LCJ81" s="677"/>
      <c r="LCK81" s="677"/>
      <c r="LCL81" s="677"/>
      <c r="LCM81" s="677"/>
      <c r="LCN81" s="677"/>
      <c r="LCO81" s="677"/>
      <c r="LCP81" s="677"/>
      <c r="LCQ81" s="677"/>
      <c r="LCR81" s="677"/>
      <c r="LCS81" s="677"/>
      <c r="LCT81" s="677"/>
      <c r="LCU81" s="677"/>
      <c r="LCV81" s="677"/>
      <c r="LCW81" s="677"/>
      <c r="LCX81" s="677"/>
      <c r="LCY81" s="677"/>
      <c r="LCZ81" s="677"/>
      <c r="LDA81" s="677"/>
      <c r="LDB81" s="677"/>
      <c r="LDC81" s="677"/>
      <c r="LDD81" s="677"/>
      <c r="LDE81" s="677"/>
      <c r="LDF81" s="677"/>
      <c r="LDG81" s="677"/>
      <c r="LDH81" s="677"/>
      <c r="LDI81" s="677"/>
      <c r="LDJ81" s="677"/>
      <c r="LDK81" s="677"/>
      <c r="LDL81" s="677"/>
      <c r="LDM81" s="677"/>
      <c r="LDN81" s="677"/>
      <c r="LDO81" s="677"/>
      <c r="LDP81" s="677"/>
      <c r="LDQ81" s="677"/>
      <c r="LDR81" s="677"/>
      <c r="LDS81" s="677"/>
      <c r="LDT81" s="677"/>
      <c r="LDU81" s="677"/>
      <c r="LDV81" s="677"/>
      <c r="LDW81" s="677"/>
      <c r="LDX81" s="677"/>
      <c r="LDY81" s="677"/>
      <c r="LDZ81" s="677"/>
      <c r="LEA81" s="677"/>
      <c r="LEB81" s="677"/>
      <c r="LEC81" s="677"/>
      <c r="LED81" s="677"/>
      <c r="LEE81" s="677"/>
      <c r="LEF81" s="677"/>
      <c r="LEG81" s="677"/>
      <c r="LEH81" s="677"/>
      <c r="LEI81" s="677"/>
      <c r="LEJ81" s="677"/>
      <c r="LEK81" s="677"/>
      <c r="LEL81" s="677"/>
      <c r="LEM81" s="677"/>
      <c r="LEN81" s="677"/>
      <c r="LEO81" s="677"/>
      <c r="LEP81" s="677"/>
      <c r="LEQ81" s="677"/>
      <c r="LER81" s="677"/>
      <c r="LES81" s="677"/>
      <c r="LET81" s="677"/>
      <c r="LEU81" s="677"/>
      <c r="LEV81" s="677"/>
      <c r="LEW81" s="677"/>
      <c r="LEX81" s="677"/>
      <c r="LEY81" s="677"/>
      <c r="LEZ81" s="677"/>
      <c r="LFA81" s="677"/>
      <c r="LFB81" s="677"/>
      <c r="LFC81" s="677"/>
      <c r="LFD81" s="677"/>
      <c r="LFE81" s="677"/>
      <c r="LFF81" s="677"/>
      <c r="LFG81" s="677"/>
      <c r="LFH81" s="677"/>
      <c r="LFI81" s="677"/>
      <c r="LFJ81" s="677"/>
      <c r="LFK81" s="677"/>
      <c r="LFL81" s="677"/>
      <c r="LFM81" s="677"/>
      <c r="LFN81" s="677"/>
      <c r="LFO81" s="677"/>
      <c r="LFP81" s="677"/>
      <c r="LFQ81" s="677"/>
      <c r="LFR81" s="677"/>
      <c r="LFS81" s="677"/>
      <c r="LFT81" s="677"/>
      <c r="LFU81" s="677"/>
      <c r="LFV81" s="677"/>
      <c r="LFW81" s="677"/>
      <c r="LFX81" s="677"/>
      <c r="LFY81" s="677"/>
      <c r="LFZ81" s="677"/>
      <c r="LGA81" s="677"/>
      <c r="LGB81" s="677"/>
      <c r="LGC81" s="677"/>
      <c r="LGD81" s="677"/>
      <c r="LGE81" s="677"/>
      <c r="LGF81" s="677"/>
      <c r="LGG81" s="677"/>
      <c r="LGH81" s="677"/>
      <c r="LGI81" s="677"/>
      <c r="LGJ81" s="677"/>
      <c r="LGK81" s="677"/>
      <c r="LGL81" s="677"/>
      <c r="LGM81" s="677"/>
      <c r="LGN81" s="677"/>
      <c r="LGO81" s="677"/>
      <c r="LGP81" s="677"/>
      <c r="LGQ81" s="677"/>
      <c r="LGR81" s="677"/>
      <c r="LGS81" s="677"/>
      <c r="LGT81" s="677"/>
      <c r="LGU81" s="677"/>
      <c r="LGV81" s="677"/>
      <c r="LGW81" s="677"/>
      <c r="LGX81" s="677"/>
      <c r="LGY81" s="677"/>
      <c r="LGZ81" s="677"/>
      <c r="LHA81" s="677"/>
      <c r="LHB81" s="677"/>
      <c r="LHC81" s="677"/>
      <c r="LHD81" s="677"/>
      <c r="LHE81" s="677"/>
      <c r="LHF81" s="677"/>
      <c r="LHG81" s="677"/>
      <c r="LHH81" s="677"/>
      <c r="LHI81" s="677"/>
      <c r="LHJ81" s="677"/>
      <c r="LHK81" s="677"/>
      <c r="LHL81" s="677"/>
      <c r="LHM81" s="677"/>
      <c r="LHN81" s="677"/>
      <c r="LHO81" s="677"/>
      <c r="LHP81" s="677"/>
      <c r="LHQ81" s="677"/>
      <c r="LHR81" s="677"/>
      <c r="LHS81" s="677"/>
      <c r="LHT81" s="677"/>
      <c r="LHU81" s="677"/>
      <c r="LHV81" s="677"/>
      <c r="LHW81" s="677"/>
      <c r="LHX81" s="677"/>
      <c r="LHY81" s="677"/>
      <c r="LHZ81" s="677"/>
      <c r="LIA81" s="677"/>
      <c r="LIB81" s="677"/>
      <c r="LIC81" s="677"/>
      <c r="LID81" s="677"/>
      <c r="LIE81" s="677"/>
      <c r="LIF81" s="677"/>
      <c r="LIG81" s="677"/>
      <c r="LIH81" s="677"/>
      <c r="LII81" s="677"/>
      <c r="LIJ81" s="677"/>
      <c r="LIK81" s="677"/>
      <c r="LIL81" s="677"/>
      <c r="LIM81" s="677"/>
      <c r="LIN81" s="677"/>
      <c r="LIO81" s="677"/>
      <c r="LIP81" s="677"/>
      <c r="LIQ81" s="677"/>
      <c r="LIR81" s="677"/>
      <c r="LIS81" s="677"/>
      <c r="LIT81" s="677"/>
      <c r="LIU81" s="677"/>
      <c r="LIV81" s="677"/>
      <c r="LIW81" s="677"/>
      <c r="LIX81" s="677"/>
      <c r="LIY81" s="677"/>
      <c r="LIZ81" s="677"/>
      <c r="LJA81" s="677"/>
      <c r="LJB81" s="677"/>
      <c r="LJC81" s="677"/>
      <c r="LJD81" s="677"/>
      <c r="LJE81" s="677"/>
      <c r="LJF81" s="677"/>
      <c r="LJG81" s="677"/>
      <c r="LJH81" s="677"/>
      <c r="LJI81" s="677"/>
      <c r="LJJ81" s="677"/>
      <c r="LJK81" s="677"/>
      <c r="LJL81" s="677"/>
      <c r="LJM81" s="677"/>
      <c r="LJN81" s="677"/>
      <c r="LJO81" s="677"/>
      <c r="LJP81" s="677"/>
      <c r="LJQ81" s="677"/>
      <c r="LJR81" s="677"/>
      <c r="LJS81" s="677"/>
      <c r="LJT81" s="677"/>
      <c r="LJU81" s="677"/>
      <c r="LJV81" s="677"/>
      <c r="LJW81" s="677"/>
      <c r="LJX81" s="677"/>
      <c r="LJY81" s="677"/>
      <c r="LJZ81" s="677"/>
      <c r="LKA81" s="677"/>
      <c r="LKB81" s="677"/>
      <c r="LKC81" s="677"/>
      <c r="LKD81" s="677"/>
      <c r="LKE81" s="677"/>
      <c r="LKF81" s="677"/>
      <c r="LKG81" s="677"/>
      <c r="LKH81" s="677"/>
      <c r="LKI81" s="677"/>
      <c r="LKJ81" s="677"/>
      <c r="LKK81" s="677"/>
      <c r="LKL81" s="677"/>
      <c r="LKM81" s="677"/>
      <c r="LKN81" s="677"/>
      <c r="LKO81" s="677"/>
      <c r="LKP81" s="677"/>
      <c r="LKQ81" s="677"/>
      <c r="LKR81" s="677"/>
      <c r="LKS81" s="677"/>
      <c r="LKT81" s="677"/>
      <c r="LKU81" s="677"/>
      <c r="LKV81" s="677"/>
      <c r="LKW81" s="677"/>
      <c r="LKX81" s="677"/>
      <c r="LKY81" s="677"/>
      <c r="LKZ81" s="677"/>
      <c r="LLA81" s="677"/>
      <c r="LLB81" s="677"/>
      <c r="LLC81" s="677"/>
      <c r="LLD81" s="677"/>
      <c r="LLE81" s="677"/>
      <c r="LLF81" s="677"/>
      <c r="LLG81" s="677"/>
      <c r="LLH81" s="677"/>
      <c r="LLI81" s="677"/>
      <c r="LLJ81" s="677"/>
      <c r="LLK81" s="677"/>
      <c r="LLL81" s="677"/>
      <c r="LLM81" s="677"/>
      <c r="LLN81" s="677"/>
      <c r="LLO81" s="677"/>
      <c r="LLP81" s="677"/>
      <c r="LLQ81" s="677"/>
      <c r="LLR81" s="677"/>
      <c r="LLS81" s="677"/>
      <c r="LLT81" s="677"/>
      <c r="LLU81" s="677"/>
      <c r="LLV81" s="677"/>
      <c r="LLW81" s="677"/>
      <c r="LLX81" s="677"/>
      <c r="LLY81" s="677"/>
      <c r="LLZ81" s="677"/>
      <c r="LMA81" s="677"/>
      <c r="LMB81" s="677"/>
      <c r="LMC81" s="677"/>
      <c r="LMD81" s="677"/>
      <c r="LME81" s="677"/>
      <c r="LMF81" s="677"/>
      <c r="LMG81" s="677"/>
      <c r="LMH81" s="677"/>
      <c r="LMI81" s="677"/>
      <c r="LMJ81" s="677"/>
      <c r="LMK81" s="677"/>
      <c r="LML81" s="677"/>
      <c r="LMM81" s="677"/>
      <c r="LMN81" s="677"/>
      <c r="LMO81" s="677"/>
      <c r="LMP81" s="677"/>
      <c r="LMQ81" s="677"/>
      <c r="LMR81" s="677"/>
      <c r="LMS81" s="677"/>
      <c r="LMT81" s="677"/>
      <c r="LMU81" s="677"/>
      <c r="LMV81" s="677"/>
      <c r="LMW81" s="677"/>
      <c r="LMX81" s="677"/>
      <c r="LMY81" s="677"/>
      <c r="LMZ81" s="677"/>
      <c r="LNA81" s="677"/>
      <c r="LNB81" s="677"/>
      <c r="LNC81" s="677"/>
      <c r="LND81" s="677"/>
      <c r="LNE81" s="677"/>
      <c r="LNF81" s="677"/>
      <c r="LNG81" s="677"/>
      <c r="LNH81" s="677"/>
      <c r="LNI81" s="677"/>
      <c r="LNJ81" s="677"/>
      <c r="LNK81" s="677"/>
      <c r="LNL81" s="677"/>
      <c r="LNM81" s="677"/>
      <c r="LNN81" s="677"/>
      <c r="LNO81" s="677"/>
      <c r="LNP81" s="677"/>
      <c r="LNQ81" s="677"/>
      <c r="LNR81" s="677"/>
      <c r="LNS81" s="677"/>
      <c r="LNT81" s="677"/>
      <c r="LNU81" s="677"/>
      <c r="LNV81" s="677"/>
      <c r="LNW81" s="677"/>
      <c r="LNX81" s="677"/>
      <c r="LNY81" s="677"/>
      <c r="LNZ81" s="677"/>
      <c r="LOA81" s="677"/>
      <c r="LOB81" s="677"/>
      <c r="LOC81" s="677"/>
      <c r="LOD81" s="677"/>
      <c r="LOE81" s="677"/>
      <c r="LOF81" s="677"/>
      <c r="LOG81" s="677"/>
      <c r="LOH81" s="677"/>
      <c r="LOI81" s="677"/>
      <c r="LOJ81" s="677"/>
      <c r="LOK81" s="677"/>
      <c r="LOL81" s="677"/>
      <c r="LOM81" s="677"/>
      <c r="LON81" s="677"/>
      <c r="LOO81" s="677"/>
      <c r="LOP81" s="677"/>
      <c r="LOQ81" s="677"/>
      <c r="LOR81" s="677"/>
      <c r="LOS81" s="677"/>
      <c r="LOT81" s="677"/>
      <c r="LOU81" s="677"/>
      <c r="LOV81" s="677"/>
      <c r="LOW81" s="677"/>
      <c r="LOX81" s="677"/>
      <c r="LOY81" s="677"/>
      <c r="LOZ81" s="677"/>
      <c r="LPA81" s="677"/>
      <c r="LPB81" s="677"/>
      <c r="LPC81" s="677"/>
      <c r="LPD81" s="677"/>
      <c r="LPE81" s="677"/>
      <c r="LPF81" s="677"/>
      <c r="LPG81" s="677"/>
      <c r="LPH81" s="677"/>
      <c r="LPI81" s="677"/>
      <c r="LPJ81" s="677"/>
      <c r="LPK81" s="677"/>
      <c r="LPL81" s="677"/>
      <c r="LPM81" s="677"/>
      <c r="LPN81" s="677"/>
      <c r="LPO81" s="677"/>
      <c r="LPP81" s="677"/>
      <c r="LPQ81" s="677"/>
      <c r="LPR81" s="677"/>
      <c r="LPS81" s="677"/>
      <c r="LPT81" s="677"/>
      <c r="LPU81" s="677"/>
      <c r="LPV81" s="677"/>
      <c r="LPW81" s="677"/>
      <c r="LPX81" s="677"/>
      <c r="LPY81" s="677"/>
      <c r="LPZ81" s="677"/>
      <c r="LQA81" s="677"/>
      <c r="LQB81" s="677"/>
      <c r="LQC81" s="677"/>
      <c r="LQD81" s="677"/>
      <c r="LQE81" s="677"/>
      <c r="LQF81" s="677"/>
      <c r="LQG81" s="677"/>
      <c r="LQH81" s="677"/>
      <c r="LQI81" s="677"/>
      <c r="LQJ81" s="677"/>
      <c r="LQK81" s="677"/>
      <c r="LQL81" s="677"/>
      <c r="LQM81" s="677"/>
      <c r="LQN81" s="677"/>
      <c r="LQO81" s="677"/>
      <c r="LQP81" s="677"/>
      <c r="LQQ81" s="677"/>
      <c r="LQR81" s="677"/>
      <c r="LQS81" s="677"/>
      <c r="LQT81" s="677"/>
      <c r="LQU81" s="677"/>
      <c r="LQV81" s="677"/>
      <c r="LQW81" s="677"/>
      <c r="LQX81" s="677"/>
      <c r="LQY81" s="677"/>
      <c r="LQZ81" s="677"/>
      <c r="LRA81" s="677"/>
      <c r="LRB81" s="677"/>
      <c r="LRC81" s="677"/>
      <c r="LRD81" s="677"/>
      <c r="LRE81" s="677"/>
      <c r="LRF81" s="677"/>
      <c r="LRG81" s="677"/>
      <c r="LRH81" s="677"/>
      <c r="LRI81" s="677"/>
      <c r="LRJ81" s="677"/>
      <c r="LRK81" s="677"/>
      <c r="LRL81" s="677"/>
      <c r="LRM81" s="677"/>
      <c r="LRN81" s="677"/>
      <c r="LRO81" s="677"/>
      <c r="LRP81" s="677"/>
      <c r="LRQ81" s="677"/>
      <c r="LRR81" s="677"/>
      <c r="LRS81" s="677"/>
      <c r="LRT81" s="677"/>
      <c r="LRU81" s="677"/>
      <c r="LRV81" s="677"/>
      <c r="LRW81" s="677"/>
      <c r="LRX81" s="677"/>
      <c r="LRY81" s="677"/>
      <c r="LRZ81" s="677"/>
      <c r="LSA81" s="677"/>
      <c r="LSB81" s="677"/>
      <c r="LSC81" s="677"/>
      <c r="LSD81" s="677"/>
      <c r="LSE81" s="677"/>
      <c r="LSF81" s="677"/>
      <c r="LSG81" s="677"/>
      <c r="LSH81" s="677"/>
      <c r="LSI81" s="677"/>
      <c r="LSJ81" s="677"/>
      <c r="LSK81" s="677"/>
      <c r="LSL81" s="677"/>
      <c r="LSM81" s="677"/>
      <c r="LSN81" s="677"/>
      <c r="LSO81" s="677"/>
      <c r="LSP81" s="677"/>
      <c r="LSQ81" s="677"/>
      <c r="LSR81" s="677"/>
      <c r="LSS81" s="677"/>
      <c r="LST81" s="677"/>
      <c r="LSU81" s="677"/>
      <c r="LSV81" s="677"/>
      <c r="LSW81" s="677"/>
      <c r="LSX81" s="677"/>
      <c r="LSY81" s="677"/>
      <c r="LSZ81" s="677"/>
      <c r="LTA81" s="677"/>
      <c r="LTB81" s="677"/>
      <c r="LTC81" s="677"/>
      <c r="LTD81" s="677"/>
      <c r="LTE81" s="677"/>
      <c r="LTF81" s="677"/>
      <c r="LTG81" s="677"/>
      <c r="LTH81" s="677"/>
      <c r="LTI81" s="677"/>
      <c r="LTJ81" s="677"/>
      <c r="LTK81" s="677"/>
      <c r="LTL81" s="677"/>
      <c r="LTM81" s="677"/>
      <c r="LTN81" s="677"/>
      <c r="LTO81" s="677"/>
      <c r="LTP81" s="677"/>
      <c r="LTQ81" s="677"/>
      <c r="LTR81" s="677"/>
      <c r="LTS81" s="677"/>
      <c r="LTT81" s="677"/>
      <c r="LTU81" s="677"/>
      <c r="LTV81" s="677"/>
      <c r="LTW81" s="677"/>
      <c r="LTX81" s="677"/>
      <c r="LTY81" s="677"/>
      <c r="LTZ81" s="677"/>
      <c r="LUA81" s="677"/>
      <c r="LUB81" s="677"/>
      <c r="LUC81" s="677"/>
      <c r="LUD81" s="677"/>
      <c r="LUE81" s="677"/>
      <c r="LUF81" s="677"/>
      <c r="LUG81" s="677"/>
      <c r="LUH81" s="677"/>
      <c r="LUI81" s="677"/>
      <c r="LUJ81" s="677"/>
      <c r="LUK81" s="677"/>
      <c r="LUL81" s="677"/>
      <c r="LUM81" s="677"/>
      <c r="LUN81" s="677"/>
      <c r="LUO81" s="677"/>
      <c r="LUP81" s="677"/>
      <c r="LUQ81" s="677"/>
      <c r="LUR81" s="677"/>
      <c r="LUS81" s="677"/>
      <c r="LUT81" s="677"/>
      <c r="LUU81" s="677"/>
      <c r="LUV81" s="677"/>
      <c r="LUW81" s="677"/>
      <c r="LUX81" s="677"/>
      <c r="LUY81" s="677"/>
      <c r="LUZ81" s="677"/>
      <c r="LVA81" s="677"/>
      <c r="LVB81" s="677"/>
      <c r="LVC81" s="677"/>
      <c r="LVD81" s="677"/>
      <c r="LVE81" s="677"/>
      <c r="LVF81" s="677"/>
      <c r="LVG81" s="677"/>
      <c r="LVH81" s="677"/>
      <c r="LVI81" s="677"/>
      <c r="LVJ81" s="677"/>
      <c r="LVK81" s="677"/>
      <c r="LVL81" s="677"/>
      <c r="LVM81" s="677"/>
      <c r="LVN81" s="677"/>
      <c r="LVO81" s="677"/>
      <c r="LVP81" s="677"/>
      <c r="LVQ81" s="677"/>
      <c r="LVR81" s="677"/>
      <c r="LVS81" s="677"/>
      <c r="LVT81" s="677"/>
      <c r="LVU81" s="677"/>
      <c r="LVV81" s="677"/>
      <c r="LVW81" s="677"/>
      <c r="LVX81" s="677"/>
      <c r="LVY81" s="677"/>
      <c r="LVZ81" s="677"/>
      <c r="LWA81" s="677"/>
      <c r="LWB81" s="677"/>
      <c r="LWC81" s="677"/>
      <c r="LWD81" s="677"/>
      <c r="LWE81" s="677"/>
      <c r="LWF81" s="677"/>
      <c r="LWG81" s="677"/>
      <c r="LWH81" s="677"/>
      <c r="LWI81" s="677"/>
      <c r="LWJ81" s="677"/>
      <c r="LWK81" s="677"/>
      <c r="LWL81" s="677"/>
      <c r="LWM81" s="677"/>
      <c r="LWN81" s="677"/>
      <c r="LWO81" s="677"/>
      <c r="LWP81" s="677"/>
      <c r="LWQ81" s="677"/>
      <c r="LWR81" s="677"/>
      <c r="LWS81" s="677"/>
      <c r="LWT81" s="677"/>
      <c r="LWU81" s="677"/>
      <c r="LWV81" s="677"/>
      <c r="LWW81" s="677"/>
      <c r="LWX81" s="677"/>
      <c r="LWY81" s="677"/>
      <c r="LWZ81" s="677"/>
      <c r="LXA81" s="677"/>
      <c r="LXB81" s="677"/>
      <c r="LXC81" s="677"/>
      <c r="LXD81" s="677"/>
      <c r="LXE81" s="677"/>
      <c r="LXF81" s="677"/>
      <c r="LXG81" s="677"/>
      <c r="LXH81" s="677"/>
      <c r="LXI81" s="677"/>
      <c r="LXJ81" s="677"/>
      <c r="LXK81" s="677"/>
      <c r="LXL81" s="677"/>
      <c r="LXM81" s="677"/>
      <c r="LXN81" s="677"/>
      <c r="LXO81" s="677"/>
      <c r="LXP81" s="677"/>
      <c r="LXQ81" s="677"/>
      <c r="LXR81" s="677"/>
      <c r="LXS81" s="677"/>
      <c r="LXT81" s="677"/>
      <c r="LXU81" s="677"/>
      <c r="LXV81" s="677"/>
      <c r="LXW81" s="677"/>
      <c r="LXX81" s="677"/>
      <c r="LXY81" s="677"/>
      <c r="LXZ81" s="677"/>
      <c r="LYA81" s="677"/>
      <c r="LYB81" s="677"/>
      <c r="LYC81" s="677"/>
      <c r="LYD81" s="677"/>
      <c r="LYE81" s="677"/>
      <c r="LYF81" s="677"/>
      <c r="LYG81" s="677"/>
      <c r="LYH81" s="677"/>
      <c r="LYI81" s="677"/>
      <c r="LYJ81" s="677"/>
      <c r="LYK81" s="677"/>
      <c r="LYL81" s="677"/>
      <c r="LYM81" s="677"/>
      <c r="LYN81" s="677"/>
      <c r="LYO81" s="677"/>
      <c r="LYP81" s="677"/>
      <c r="LYQ81" s="677"/>
      <c r="LYR81" s="677"/>
      <c r="LYS81" s="677"/>
      <c r="LYT81" s="677"/>
      <c r="LYU81" s="677"/>
      <c r="LYV81" s="677"/>
      <c r="LYW81" s="677"/>
      <c r="LYX81" s="677"/>
      <c r="LYY81" s="677"/>
      <c r="LYZ81" s="677"/>
      <c r="LZA81" s="677"/>
      <c r="LZB81" s="677"/>
      <c r="LZC81" s="677"/>
      <c r="LZD81" s="677"/>
      <c r="LZE81" s="677"/>
      <c r="LZF81" s="677"/>
      <c r="LZG81" s="677"/>
      <c r="LZH81" s="677"/>
      <c r="LZI81" s="677"/>
      <c r="LZJ81" s="677"/>
      <c r="LZK81" s="677"/>
      <c r="LZL81" s="677"/>
      <c r="LZM81" s="677"/>
      <c r="LZN81" s="677"/>
      <c r="LZO81" s="677"/>
      <c r="LZP81" s="677"/>
      <c r="LZQ81" s="677"/>
      <c r="LZR81" s="677"/>
      <c r="LZS81" s="677"/>
      <c r="LZT81" s="677"/>
      <c r="LZU81" s="677"/>
      <c r="LZV81" s="677"/>
      <c r="LZW81" s="677"/>
      <c r="LZX81" s="677"/>
      <c r="LZY81" s="677"/>
      <c r="LZZ81" s="677"/>
      <c r="MAA81" s="677"/>
      <c r="MAB81" s="677"/>
      <c r="MAC81" s="677"/>
      <c r="MAD81" s="677"/>
      <c r="MAE81" s="677"/>
      <c r="MAF81" s="677"/>
      <c r="MAG81" s="677"/>
      <c r="MAH81" s="677"/>
      <c r="MAI81" s="677"/>
      <c r="MAJ81" s="677"/>
      <c r="MAK81" s="677"/>
      <c r="MAL81" s="677"/>
      <c r="MAM81" s="677"/>
      <c r="MAN81" s="677"/>
      <c r="MAO81" s="677"/>
      <c r="MAP81" s="677"/>
      <c r="MAQ81" s="677"/>
      <c r="MAR81" s="677"/>
      <c r="MAS81" s="677"/>
      <c r="MAT81" s="677"/>
      <c r="MAU81" s="677"/>
      <c r="MAV81" s="677"/>
      <c r="MAW81" s="677"/>
      <c r="MAX81" s="677"/>
      <c r="MAY81" s="677"/>
      <c r="MAZ81" s="677"/>
      <c r="MBA81" s="677"/>
      <c r="MBB81" s="677"/>
      <c r="MBC81" s="677"/>
      <c r="MBD81" s="677"/>
      <c r="MBE81" s="677"/>
      <c r="MBF81" s="677"/>
      <c r="MBG81" s="677"/>
      <c r="MBH81" s="677"/>
      <c r="MBI81" s="677"/>
      <c r="MBJ81" s="677"/>
      <c r="MBK81" s="677"/>
      <c r="MBL81" s="677"/>
      <c r="MBM81" s="677"/>
      <c r="MBN81" s="677"/>
      <c r="MBO81" s="677"/>
      <c r="MBP81" s="677"/>
      <c r="MBQ81" s="677"/>
      <c r="MBR81" s="677"/>
      <c r="MBS81" s="677"/>
      <c r="MBT81" s="677"/>
      <c r="MBU81" s="677"/>
      <c r="MBV81" s="677"/>
      <c r="MBW81" s="677"/>
      <c r="MBX81" s="677"/>
      <c r="MBY81" s="677"/>
      <c r="MBZ81" s="677"/>
      <c r="MCA81" s="677"/>
      <c r="MCB81" s="677"/>
      <c r="MCC81" s="677"/>
      <c r="MCD81" s="677"/>
      <c r="MCE81" s="677"/>
      <c r="MCF81" s="677"/>
      <c r="MCG81" s="677"/>
      <c r="MCH81" s="677"/>
      <c r="MCI81" s="677"/>
      <c r="MCJ81" s="677"/>
      <c r="MCK81" s="677"/>
      <c r="MCL81" s="677"/>
      <c r="MCM81" s="677"/>
      <c r="MCN81" s="677"/>
      <c r="MCO81" s="677"/>
      <c r="MCP81" s="677"/>
      <c r="MCQ81" s="677"/>
      <c r="MCR81" s="677"/>
      <c r="MCS81" s="677"/>
      <c r="MCT81" s="677"/>
      <c r="MCU81" s="677"/>
      <c r="MCV81" s="677"/>
      <c r="MCW81" s="677"/>
      <c r="MCX81" s="677"/>
      <c r="MCY81" s="677"/>
      <c r="MCZ81" s="677"/>
      <c r="MDA81" s="677"/>
      <c r="MDB81" s="677"/>
      <c r="MDC81" s="677"/>
      <c r="MDD81" s="677"/>
      <c r="MDE81" s="677"/>
      <c r="MDF81" s="677"/>
      <c r="MDG81" s="677"/>
      <c r="MDH81" s="677"/>
      <c r="MDI81" s="677"/>
      <c r="MDJ81" s="677"/>
      <c r="MDK81" s="677"/>
      <c r="MDL81" s="677"/>
      <c r="MDM81" s="677"/>
      <c r="MDN81" s="677"/>
      <c r="MDO81" s="677"/>
      <c r="MDP81" s="677"/>
      <c r="MDQ81" s="677"/>
      <c r="MDR81" s="677"/>
      <c r="MDS81" s="677"/>
      <c r="MDT81" s="677"/>
      <c r="MDU81" s="677"/>
      <c r="MDV81" s="677"/>
      <c r="MDW81" s="677"/>
      <c r="MDX81" s="677"/>
      <c r="MDY81" s="677"/>
      <c r="MDZ81" s="677"/>
      <c r="MEA81" s="677"/>
      <c r="MEB81" s="677"/>
      <c r="MEC81" s="677"/>
      <c r="MED81" s="677"/>
      <c r="MEE81" s="677"/>
      <c r="MEF81" s="677"/>
      <c r="MEG81" s="677"/>
      <c r="MEH81" s="677"/>
      <c r="MEI81" s="677"/>
      <c r="MEJ81" s="677"/>
      <c r="MEK81" s="677"/>
      <c r="MEL81" s="677"/>
      <c r="MEM81" s="677"/>
      <c r="MEN81" s="677"/>
      <c r="MEO81" s="677"/>
      <c r="MEP81" s="677"/>
      <c r="MEQ81" s="677"/>
      <c r="MER81" s="677"/>
      <c r="MES81" s="677"/>
      <c r="MET81" s="677"/>
      <c r="MEU81" s="677"/>
      <c r="MEV81" s="677"/>
      <c r="MEW81" s="677"/>
      <c r="MEX81" s="677"/>
      <c r="MEY81" s="677"/>
      <c r="MEZ81" s="677"/>
      <c r="MFA81" s="677"/>
      <c r="MFB81" s="677"/>
      <c r="MFC81" s="677"/>
      <c r="MFD81" s="677"/>
      <c r="MFE81" s="677"/>
      <c r="MFF81" s="677"/>
      <c r="MFG81" s="677"/>
      <c r="MFH81" s="677"/>
      <c r="MFI81" s="677"/>
      <c r="MFJ81" s="677"/>
      <c r="MFK81" s="677"/>
      <c r="MFL81" s="677"/>
      <c r="MFM81" s="677"/>
      <c r="MFN81" s="677"/>
      <c r="MFO81" s="677"/>
      <c r="MFP81" s="677"/>
      <c r="MFQ81" s="677"/>
      <c r="MFR81" s="677"/>
      <c r="MFS81" s="677"/>
      <c r="MFT81" s="677"/>
      <c r="MFU81" s="677"/>
      <c r="MFV81" s="677"/>
      <c r="MFW81" s="677"/>
      <c r="MFX81" s="677"/>
      <c r="MFY81" s="677"/>
      <c r="MFZ81" s="677"/>
      <c r="MGA81" s="677"/>
      <c r="MGB81" s="677"/>
      <c r="MGC81" s="677"/>
      <c r="MGD81" s="677"/>
      <c r="MGE81" s="677"/>
      <c r="MGF81" s="677"/>
      <c r="MGG81" s="677"/>
      <c r="MGH81" s="677"/>
      <c r="MGI81" s="677"/>
      <c r="MGJ81" s="677"/>
      <c r="MGK81" s="677"/>
      <c r="MGL81" s="677"/>
      <c r="MGM81" s="677"/>
      <c r="MGN81" s="677"/>
      <c r="MGO81" s="677"/>
      <c r="MGP81" s="677"/>
      <c r="MGQ81" s="677"/>
      <c r="MGR81" s="677"/>
      <c r="MGS81" s="677"/>
      <c r="MGT81" s="677"/>
      <c r="MGU81" s="677"/>
      <c r="MGV81" s="677"/>
      <c r="MGW81" s="677"/>
      <c r="MGX81" s="677"/>
      <c r="MGY81" s="677"/>
      <c r="MGZ81" s="677"/>
      <c r="MHA81" s="677"/>
      <c r="MHB81" s="677"/>
      <c r="MHC81" s="677"/>
      <c r="MHD81" s="677"/>
      <c r="MHE81" s="677"/>
      <c r="MHF81" s="677"/>
      <c r="MHG81" s="677"/>
      <c r="MHH81" s="677"/>
      <c r="MHI81" s="677"/>
      <c r="MHJ81" s="677"/>
      <c r="MHK81" s="677"/>
      <c r="MHL81" s="677"/>
      <c r="MHM81" s="677"/>
      <c r="MHN81" s="677"/>
      <c r="MHO81" s="677"/>
      <c r="MHP81" s="677"/>
      <c r="MHQ81" s="677"/>
      <c r="MHR81" s="677"/>
      <c r="MHS81" s="677"/>
      <c r="MHT81" s="677"/>
      <c r="MHU81" s="677"/>
      <c r="MHV81" s="677"/>
      <c r="MHW81" s="677"/>
      <c r="MHX81" s="677"/>
      <c r="MHY81" s="677"/>
      <c r="MHZ81" s="677"/>
      <c r="MIA81" s="677"/>
      <c r="MIB81" s="677"/>
      <c r="MIC81" s="677"/>
      <c r="MID81" s="677"/>
      <c r="MIE81" s="677"/>
      <c r="MIF81" s="677"/>
      <c r="MIG81" s="677"/>
      <c r="MIH81" s="677"/>
      <c r="MII81" s="677"/>
      <c r="MIJ81" s="677"/>
      <c r="MIK81" s="677"/>
      <c r="MIL81" s="677"/>
      <c r="MIM81" s="677"/>
      <c r="MIN81" s="677"/>
      <c r="MIO81" s="677"/>
      <c r="MIP81" s="677"/>
      <c r="MIQ81" s="677"/>
      <c r="MIR81" s="677"/>
      <c r="MIS81" s="677"/>
      <c r="MIT81" s="677"/>
      <c r="MIU81" s="677"/>
      <c r="MIV81" s="677"/>
      <c r="MIW81" s="677"/>
      <c r="MIX81" s="677"/>
      <c r="MIY81" s="677"/>
      <c r="MIZ81" s="677"/>
      <c r="MJA81" s="677"/>
      <c r="MJB81" s="677"/>
      <c r="MJC81" s="677"/>
      <c r="MJD81" s="677"/>
      <c r="MJE81" s="677"/>
      <c r="MJF81" s="677"/>
      <c r="MJG81" s="677"/>
      <c r="MJH81" s="677"/>
      <c r="MJI81" s="677"/>
      <c r="MJJ81" s="677"/>
      <c r="MJK81" s="677"/>
      <c r="MJL81" s="677"/>
      <c r="MJM81" s="677"/>
      <c r="MJN81" s="677"/>
      <c r="MJO81" s="677"/>
      <c r="MJP81" s="677"/>
      <c r="MJQ81" s="677"/>
      <c r="MJR81" s="677"/>
      <c r="MJS81" s="677"/>
      <c r="MJT81" s="677"/>
      <c r="MJU81" s="677"/>
      <c r="MJV81" s="677"/>
      <c r="MJW81" s="677"/>
      <c r="MJX81" s="677"/>
      <c r="MJY81" s="677"/>
      <c r="MJZ81" s="677"/>
      <c r="MKA81" s="677"/>
      <c r="MKB81" s="677"/>
      <c r="MKC81" s="677"/>
      <c r="MKD81" s="677"/>
      <c r="MKE81" s="677"/>
      <c r="MKF81" s="677"/>
      <c r="MKG81" s="677"/>
      <c r="MKH81" s="677"/>
      <c r="MKI81" s="677"/>
      <c r="MKJ81" s="677"/>
      <c r="MKK81" s="677"/>
      <c r="MKL81" s="677"/>
      <c r="MKM81" s="677"/>
      <c r="MKN81" s="677"/>
      <c r="MKO81" s="677"/>
      <c r="MKP81" s="677"/>
      <c r="MKQ81" s="677"/>
      <c r="MKR81" s="677"/>
      <c r="MKS81" s="677"/>
      <c r="MKT81" s="677"/>
      <c r="MKU81" s="677"/>
      <c r="MKV81" s="677"/>
      <c r="MKW81" s="677"/>
      <c r="MKX81" s="677"/>
      <c r="MKY81" s="677"/>
      <c r="MKZ81" s="677"/>
      <c r="MLA81" s="677"/>
      <c r="MLB81" s="677"/>
      <c r="MLC81" s="677"/>
      <c r="MLD81" s="677"/>
      <c r="MLE81" s="677"/>
      <c r="MLF81" s="677"/>
      <c r="MLG81" s="677"/>
      <c r="MLH81" s="677"/>
      <c r="MLI81" s="677"/>
      <c r="MLJ81" s="677"/>
      <c r="MLK81" s="677"/>
      <c r="MLL81" s="677"/>
      <c r="MLM81" s="677"/>
      <c r="MLN81" s="677"/>
      <c r="MLO81" s="677"/>
      <c r="MLP81" s="677"/>
      <c r="MLQ81" s="677"/>
      <c r="MLR81" s="677"/>
      <c r="MLS81" s="677"/>
      <c r="MLT81" s="677"/>
      <c r="MLU81" s="677"/>
      <c r="MLV81" s="677"/>
      <c r="MLW81" s="677"/>
      <c r="MLX81" s="677"/>
      <c r="MLY81" s="677"/>
      <c r="MLZ81" s="677"/>
      <c r="MMA81" s="677"/>
      <c r="MMB81" s="677"/>
      <c r="MMC81" s="677"/>
      <c r="MMD81" s="677"/>
      <c r="MME81" s="677"/>
      <c r="MMF81" s="677"/>
      <c r="MMG81" s="677"/>
      <c r="MMH81" s="677"/>
      <c r="MMI81" s="677"/>
      <c r="MMJ81" s="677"/>
      <c r="MMK81" s="677"/>
      <c r="MML81" s="677"/>
      <c r="MMM81" s="677"/>
      <c r="MMN81" s="677"/>
      <c r="MMO81" s="677"/>
      <c r="MMP81" s="677"/>
      <c r="MMQ81" s="677"/>
      <c r="MMR81" s="677"/>
      <c r="MMS81" s="677"/>
      <c r="MMT81" s="677"/>
      <c r="MMU81" s="677"/>
      <c r="MMV81" s="677"/>
      <c r="MMW81" s="677"/>
      <c r="MMX81" s="677"/>
      <c r="MMY81" s="677"/>
      <c r="MMZ81" s="677"/>
      <c r="MNA81" s="677"/>
      <c r="MNB81" s="677"/>
      <c r="MNC81" s="677"/>
      <c r="MND81" s="677"/>
      <c r="MNE81" s="677"/>
      <c r="MNF81" s="677"/>
      <c r="MNG81" s="677"/>
      <c r="MNH81" s="677"/>
      <c r="MNI81" s="677"/>
      <c r="MNJ81" s="677"/>
      <c r="MNK81" s="677"/>
      <c r="MNL81" s="677"/>
      <c r="MNM81" s="677"/>
      <c r="MNN81" s="677"/>
      <c r="MNO81" s="677"/>
      <c r="MNP81" s="677"/>
      <c r="MNQ81" s="677"/>
      <c r="MNR81" s="677"/>
      <c r="MNS81" s="677"/>
      <c r="MNT81" s="677"/>
      <c r="MNU81" s="677"/>
      <c r="MNV81" s="677"/>
      <c r="MNW81" s="677"/>
      <c r="MNX81" s="677"/>
      <c r="MNY81" s="677"/>
      <c r="MNZ81" s="677"/>
      <c r="MOA81" s="677"/>
      <c r="MOB81" s="677"/>
      <c r="MOC81" s="677"/>
      <c r="MOD81" s="677"/>
      <c r="MOE81" s="677"/>
      <c r="MOF81" s="677"/>
      <c r="MOG81" s="677"/>
      <c r="MOH81" s="677"/>
      <c r="MOI81" s="677"/>
      <c r="MOJ81" s="677"/>
      <c r="MOK81" s="677"/>
      <c r="MOL81" s="677"/>
      <c r="MOM81" s="677"/>
      <c r="MON81" s="677"/>
      <c r="MOO81" s="677"/>
      <c r="MOP81" s="677"/>
      <c r="MOQ81" s="677"/>
      <c r="MOR81" s="677"/>
      <c r="MOS81" s="677"/>
      <c r="MOT81" s="677"/>
      <c r="MOU81" s="677"/>
      <c r="MOV81" s="677"/>
      <c r="MOW81" s="677"/>
      <c r="MOX81" s="677"/>
      <c r="MOY81" s="677"/>
      <c r="MOZ81" s="677"/>
      <c r="MPA81" s="677"/>
      <c r="MPB81" s="677"/>
      <c r="MPC81" s="677"/>
      <c r="MPD81" s="677"/>
      <c r="MPE81" s="677"/>
      <c r="MPF81" s="677"/>
      <c r="MPG81" s="677"/>
      <c r="MPH81" s="677"/>
      <c r="MPI81" s="677"/>
      <c r="MPJ81" s="677"/>
      <c r="MPK81" s="677"/>
      <c r="MPL81" s="677"/>
      <c r="MPM81" s="677"/>
      <c r="MPN81" s="677"/>
      <c r="MPO81" s="677"/>
      <c r="MPP81" s="677"/>
      <c r="MPQ81" s="677"/>
      <c r="MPR81" s="677"/>
      <c r="MPS81" s="677"/>
      <c r="MPT81" s="677"/>
      <c r="MPU81" s="677"/>
      <c r="MPV81" s="677"/>
      <c r="MPW81" s="677"/>
      <c r="MPX81" s="677"/>
      <c r="MPY81" s="677"/>
      <c r="MPZ81" s="677"/>
      <c r="MQA81" s="677"/>
      <c r="MQB81" s="677"/>
      <c r="MQC81" s="677"/>
      <c r="MQD81" s="677"/>
      <c r="MQE81" s="677"/>
      <c r="MQF81" s="677"/>
      <c r="MQG81" s="677"/>
      <c r="MQH81" s="677"/>
      <c r="MQI81" s="677"/>
      <c r="MQJ81" s="677"/>
      <c r="MQK81" s="677"/>
      <c r="MQL81" s="677"/>
      <c r="MQM81" s="677"/>
      <c r="MQN81" s="677"/>
      <c r="MQO81" s="677"/>
      <c r="MQP81" s="677"/>
      <c r="MQQ81" s="677"/>
      <c r="MQR81" s="677"/>
      <c r="MQS81" s="677"/>
      <c r="MQT81" s="677"/>
      <c r="MQU81" s="677"/>
      <c r="MQV81" s="677"/>
      <c r="MQW81" s="677"/>
      <c r="MQX81" s="677"/>
      <c r="MQY81" s="677"/>
      <c r="MQZ81" s="677"/>
      <c r="MRA81" s="677"/>
      <c r="MRB81" s="677"/>
      <c r="MRC81" s="677"/>
      <c r="MRD81" s="677"/>
      <c r="MRE81" s="677"/>
      <c r="MRF81" s="677"/>
      <c r="MRG81" s="677"/>
      <c r="MRH81" s="677"/>
      <c r="MRI81" s="677"/>
      <c r="MRJ81" s="677"/>
      <c r="MRK81" s="677"/>
      <c r="MRL81" s="677"/>
      <c r="MRM81" s="677"/>
      <c r="MRN81" s="677"/>
      <c r="MRO81" s="677"/>
      <c r="MRP81" s="677"/>
      <c r="MRQ81" s="677"/>
      <c r="MRR81" s="677"/>
      <c r="MRS81" s="677"/>
      <c r="MRT81" s="677"/>
      <c r="MRU81" s="677"/>
      <c r="MRV81" s="677"/>
      <c r="MRW81" s="677"/>
      <c r="MRX81" s="677"/>
      <c r="MRY81" s="677"/>
      <c r="MRZ81" s="677"/>
      <c r="MSA81" s="677"/>
      <c r="MSB81" s="677"/>
      <c r="MSC81" s="677"/>
      <c r="MSD81" s="677"/>
      <c r="MSE81" s="677"/>
      <c r="MSF81" s="677"/>
      <c r="MSG81" s="677"/>
      <c r="MSH81" s="677"/>
      <c r="MSI81" s="677"/>
      <c r="MSJ81" s="677"/>
      <c r="MSK81" s="677"/>
      <c r="MSL81" s="677"/>
      <c r="MSM81" s="677"/>
      <c r="MSN81" s="677"/>
      <c r="MSO81" s="677"/>
      <c r="MSP81" s="677"/>
      <c r="MSQ81" s="677"/>
      <c r="MSR81" s="677"/>
      <c r="MSS81" s="677"/>
      <c r="MST81" s="677"/>
      <c r="MSU81" s="677"/>
      <c r="MSV81" s="677"/>
      <c r="MSW81" s="677"/>
      <c r="MSX81" s="677"/>
      <c r="MSY81" s="677"/>
      <c r="MSZ81" s="677"/>
      <c r="MTA81" s="677"/>
      <c r="MTB81" s="677"/>
      <c r="MTC81" s="677"/>
      <c r="MTD81" s="677"/>
      <c r="MTE81" s="677"/>
      <c r="MTF81" s="677"/>
      <c r="MTG81" s="677"/>
      <c r="MTH81" s="677"/>
      <c r="MTI81" s="677"/>
      <c r="MTJ81" s="677"/>
      <c r="MTK81" s="677"/>
      <c r="MTL81" s="677"/>
      <c r="MTM81" s="677"/>
      <c r="MTN81" s="677"/>
      <c r="MTO81" s="677"/>
      <c r="MTP81" s="677"/>
      <c r="MTQ81" s="677"/>
      <c r="MTR81" s="677"/>
      <c r="MTS81" s="677"/>
      <c r="MTT81" s="677"/>
      <c r="MTU81" s="677"/>
      <c r="MTV81" s="677"/>
      <c r="MTW81" s="677"/>
      <c r="MTX81" s="677"/>
      <c r="MTY81" s="677"/>
      <c r="MTZ81" s="677"/>
      <c r="MUA81" s="677"/>
      <c r="MUB81" s="677"/>
      <c r="MUC81" s="677"/>
      <c r="MUD81" s="677"/>
      <c r="MUE81" s="677"/>
      <c r="MUF81" s="677"/>
      <c r="MUG81" s="677"/>
      <c r="MUH81" s="677"/>
      <c r="MUI81" s="677"/>
      <c r="MUJ81" s="677"/>
      <c r="MUK81" s="677"/>
      <c r="MUL81" s="677"/>
      <c r="MUM81" s="677"/>
      <c r="MUN81" s="677"/>
      <c r="MUO81" s="677"/>
      <c r="MUP81" s="677"/>
      <c r="MUQ81" s="677"/>
      <c r="MUR81" s="677"/>
      <c r="MUS81" s="677"/>
      <c r="MUT81" s="677"/>
      <c r="MUU81" s="677"/>
      <c r="MUV81" s="677"/>
      <c r="MUW81" s="677"/>
      <c r="MUX81" s="677"/>
      <c r="MUY81" s="677"/>
      <c r="MUZ81" s="677"/>
      <c r="MVA81" s="677"/>
      <c r="MVB81" s="677"/>
      <c r="MVC81" s="677"/>
      <c r="MVD81" s="677"/>
      <c r="MVE81" s="677"/>
      <c r="MVF81" s="677"/>
      <c r="MVG81" s="677"/>
      <c r="MVH81" s="677"/>
      <c r="MVI81" s="677"/>
      <c r="MVJ81" s="677"/>
      <c r="MVK81" s="677"/>
      <c r="MVL81" s="677"/>
      <c r="MVM81" s="677"/>
      <c r="MVN81" s="677"/>
      <c r="MVO81" s="677"/>
      <c r="MVP81" s="677"/>
      <c r="MVQ81" s="677"/>
      <c r="MVR81" s="677"/>
      <c r="MVS81" s="677"/>
      <c r="MVT81" s="677"/>
      <c r="MVU81" s="677"/>
      <c r="MVV81" s="677"/>
      <c r="MVW81" s="677"/>
      <c r="MVX81" s="677"/>
      <c r="MVY81" s="677"/>
      <c r="MVZ81" s="677"/>
      <c r="MWA81" s="677"/>
      <c r="MWB81" s="677"/>
      <c r="MWC81" s="677"/>
      <c r="MWD81" s="677"/>
      <c r="MWE81" s="677"/>
      <c r="MWF81" s="677"/>
      <c r="MWG81" s="677"/>
      <c r="MWH81" s="677"/>
      <c r="MWI81" s="677"/>
      <c r="MWJ81" s="677"/>
      <c r="MWK81" s="677"/>
      <c r="MWL81" s="677"/>
      <c r="MWM81" s="677"/>
      <c r="MWN81" s="677"/>
      <c r="MWO81" s="677"/>
      <c r="MWP81" s="677"/>
      <c r="MWQ81" s="677"/>
      <c r="MWR81" s="677"/>
      <c r="MWS81" s="677"/>
      <c r="MWT81" s="677"/>
      <c r="MWU81" s="677"/>
      <c r="MWV81" s="677"/>
      <c r="MWW81" s="677"/>
      <c r="MWX81" s="677"/>
      <c r="MWY81" s="677"/>
      <c r="MWZ81" s="677"/>
      <c r="MXA81" s="677"/>
      <c r="MXB81" s="677"/>
      <c r="MXC81" s="677"/>
      <c r="MXD81" s="677"/>
      <c r="MXE81" s="677"/>
      <c r="MXF81" s="677"/>
      <c r="MXG81" s="677"/>
      <c r="MXH81" s="677"/>
      <c r="MXI81" s="677"/>
      <c r="MXJ81" s="677"/>
      <c r="MXK81" s="677"/>
      <c r="MXL81" s="677"/>
      <c r="MXM81" s="677"/>
      <c r="MXN81" s="677"/>
      <c r="MXO81" s="677"/>
      <c r="MXP81" s="677"/>
      <c r="MXQ81" s="677"/>
      <c r="MXR81" s="677"/>
      <c r="MXS81" s="677"/>
      <c r="MXT81" s="677"/>
      <c r="MXU81" s="677"/>
      <c r="MXV81" s="677"/>
      <c r="MXW81" s="677"/>
      <c r="MXX81" s="677"/>
      <c r="MXY81" s="677"/>
      <c r="MXZ81" s="677"/>
      <c r="MYA81" s="677"/>
      <c r="MYB81" s="677"/>
      <c r="MYC81" s="677"/>
      <c r="MYD81" s="677"/>
      <c r="MYE81" s="677"/>
      <c r="MYF81" s="677"/>
      <c r="MYG81" s="677"/>
      <c r="MYH81" s="677"/>
      <c r="MYI81" s="677"/>
      <c r="MYJ81" s="677"/>
      <c r="MYK81" s="677"/>
      <c r="MYL81" s="677"/>
      <c r="MYM81" s="677"/>
      <c r="MYN81" s="677"/>
      <c r="MYO81" s="677"/>
      <c r="MYP81" s="677"/>
      <c r="MYQ81" s="677"/>
      <c r="MYR81" s="677"/>
      <c r="MYS81" s="677"/>
      <c r="MYT81" s="677"/>
      <c r="MYU81" s="677"/>
      <c r="MYV81" s="677"/>
      <c r="MYW81" s="677"/>
      <c r="MYX81" s="677"/>
      <c r="MYY81" s="677"/>
      <c r="MYZ81" s="677"/>
      <c r="MZA81" s="677"/>
      <c r="MZB81" s="677"/>
      <c r="MZC81" s="677"/>
      <c r="MZD81" s="677"/>
      <c r="MZE81" s="677"/>
      <c r="MZF81" s="677"/>
      <c r="MZG81" s="677"/>
      <c r="MZH81" s="677"/>
      <c r="MZI81" s="677"/>
      <c r="MZJ81" s="677"/>
      <c r="MZK81" s="677"/>
      <c r="MZL81" s="677"/>
      <c r="MZM81" s="677"/>
      <c r="MZN81" s="677"/>
      <c r="MZO81" s="677"/>
      <c r="MZP81" s="677"/>
      <c r="MZQ81" s="677"/>
      <c r="MZR81" s="677"/>
      <c r="MZS81" s="677"/>
      <c r="MZT81" s="677"/>
      <c r="MZU81" s="677"/>
      <c r="MZV81" s="677"/>
      <c r="MZW81" s="677"/>
      <c r="MZX81" s="677"/>
      <c r="MZY81" s="677"/>
      <c r="MZZ81" s="677"/>
      <c r="NAA81" s="677"/>
      <c r="NAB81" s="677"/>
      <c r="NAC81" s="677"/>
      <c r="NAD81" s="677"/>
      <c r="NAE81" s="677"/>
      <c r="NAF81" s="677"/>
      <c r="NAG81" s="677"/>
      <c r="NAH81" s="677"/>
      <c r="NAI81" s="677"/>
      <c r="NAJ81" s="677"/>
      <c r="NAK81" s="677"/>
      <c r="NAL81" s="677"/>
      <c r="NAM81" s="677"/>
      <c r="NAN81" s="677"/>
      <c r="NAO81" s="677"/>
      <c r="NAP81" s="677"/>
      <c r="NAQ81" s="677"/>
      <c r="NAR81" s="677"/>
      <c r="NAS81" s="677"/>
      <c r="NAT81" s="677"/>
      <c r="NAU81" s="677"/>
      <c r="NAV81" s="677"/>
      <c r="NAW81" s="677"/>
      <c r="NAX81" s="677"/>
      <c r="NAY81" s="677"/>
      <c r="NAZ81" s="677"/>
      <c r="NBA81" s="677"/>
      <c r="NBB81" s="677"/>
      <c r="NBC81" s="677"/>
      <c r="NBD81" s="677"/>
      <c r="NBE81" s="677"/>
      <c r="NBF81" s="677"/>
      <c r="NBG81" s="677"/>
      <c r="NBH81" s="677"/>
      <c r="NBI81" s="677"/>
      <c r="NBJ81" s="677"/>
      <c r="NBK81" s="677"/>
      <c r="NBL81" s="677"/>
      <c r="NBM81" s="677"/>
      <c r="NBN81" s="677"/>
      <c r="NBO81" s="677"/>
      <c r="NBP81" s="677"/>
      <c r="NBQ81" s="677"/>
      <c r="NBR81" s="677"/>
      <c r="NBS81" s="677"/>
      <c r="NBT81" s="677"/>
      <c r="NBU81" s="677"/>
      <c r="NBV81" s="677"/>
      <c r="NBW81" s="677"/>
      <c r="NBX81" s="677"/>
      <c r="NBY81" s="677"/>
      <c r="NBZ81" s="677"/>
      <c r="NCA81" s="677"/>
      <c r="NCB81" s="677"/>
      <c r="NCC81" s="677"/>
      <c r="NCD81" s="677"/>
      <c r="NCE81" s="677"/>
      <c r="NCF81" s="677"/>
      <c r="NCG81" s="677"/>
      <c r="NCH81" s="677"/>
      <c r="NCI81" s="677"/>
      <c r="NCJ81" s="677"/>
      <c r="NCK81" s="677"/>
      <c r="NCL81" s="677"/>
      <c r="NCM81" s="677"/>
      <c r="NCN81" s="677"/>
      <c r="NCO81" s="677"/>
      <c r="NCP81" s="677"/>
      <c r="NCQ81" s="677"/>
      <c r="NCR81" s="677"/>
      <c r="NCS81" s="677"/>
      <c r="NCT81" s="677"/>
      <c r="NCU81" s="677"/>
      <c r="NCV81" s="677"/>
      <c r="NCW81" s="677"/>
      <c r="NCX81" s="677"/>
      <c r="NCY81" s="677"/>
      <c r="NCZ81" s="677"/>
      <c r="NDA81" s="677"/>
      <c r="NDB81" s="677"/>
      <c r="NDC81" s="677"/>
      <c r="NDD81" s="677"/>
      <c r="NDE81" s="677"/>
      <c r="NDF81" s="677"/>
      <c r="NDG81" s="677"/>
      <c r="NDH81" s="677"/>
      <c r="NDI81" s="677"/>
      <c r="NDJ81" s="677"/>
      <c r="NDK81" s="677"/>
      <c r="NDL81" s="677"/>
      <c r="NDM81" s="677"/>
      <c r="NDN81" s="677"/>
      <c r="NDO81" s="677"/>
      <c r="NDP81" s="677"/>
      <c r="NDQ81" s="677"/>
      <c r="NDR81" s="677"/>
      <c r="NDS81" s="677"/>
      <c r="NDT81" s="677"/>
      <c r="NDU81" s="677"/>
      <c r="NDV81" s="677"/>
      <c r="NDW81" s="677"/>
      <c r="NDX81" s="677"/>
      <c r="NDY81" s="677"/>
      <c r="NDZ81" s="677"/>
      <c r="NEA81" s="677"/>
      <c r="NEB81" s="677"/>
      <c r="NEC81" s="677"/>
      <c r="NED81" s="677"/>
      <c r="NEE81" s="677"/>
      <c r="NEF81" s="677"/>
      <c r="NEG81" s="677"/>
      <c r="NEH81" s="677"/>
      <c r="NEI81" s="677"/>
      <c r="NEJ81" s="677"/>
      <c r="NEK81" s="677"/>
      <c r="NEL81" s="677"/>
      <c r="NEM81" s="677"/>
      <c r="NEN81" s="677"/>
      <c r="NEO81" s="677"/>
      <c r="NEP81" s="677"/>
      <c r="NEQ81" s="677"/>
      <c r="NER81" s="677"/>
      <c r="NES81" s="677"/>
      <c r="NET81" s="677"/>
      <c r="NEU81" s="677"/>
      <c r="NEV81" s="677"/>
      <c r="NEW81" s="677"/>
      <c r="NEX81" s="677"/>
      <c r="NEY81" s="677"/>
      <c r="NEZ81" s="677"/>
      <c r="NFA81" s="677"/>
      <c r="NFB81" s="677"/>
      <c r="NFC81" s="677"/>
      <c r="NFD81" s="677"/>
      <c r="NFE81" s="677"/>
      <c r="NFF81" s="677"/>
      <c r="NFG81" s="677"/>
      <c r="NFH81" s="677"/>
      <c r="NFI81" s="677"/>
      <c r="NFJ81" s="677"/>
      <c r="NFK81" s="677"/>
      <c r="NFL81" s="677"/>
      <c r="NFM81" s="677"/>
      <c r="NFN81" s="677"/>
      <c r="NFO81" s="677"/>
      <c r="NFP81" s="677"/>
      <c r="NFQ81" s="677"/>
      <c r="NFR81" s="677"/>
      <c r="NFS81" s="677"/>
      <c r="NFT81" s="677"/>
      <c r="NFU81" s="677"/>
      <c r="NFV81" s="677"/>
      <c r="NFW81" s="677"/>
      <c r="NFX81" s="677"/>
      <c r="NFY81" s="677"/>
      <c r="NFZ81" s="677"/>
      <c r="NGA81" s="677"/>
      <c r="NGB81" s="677"/>
      <c r="NGC81" s="677"/>
      <c r="NGD81" s="677"/>
      <c r="NGE81" s="677"/>
      <c r="NGF81" s="677"/>
      <c r="NGG81" s="677"/>
      <c r="NGH81" s="677"/>
      <c r="NGI81" s="677"/>
      <c r="NGJ81" s="677"/>
      <c r="NGK81" s="677"/>
      <c r="NGL81" s="677"/>
      <c r="NGM81" s="677"/>
      <c r="NGN81" s="677"/>
      <c r="NGO81" s="677"/>
      <c r="NGP81" s="677"/>
      <c r="NGQ81" s="677"/>
      <c r="NGR81" s="677"/>
      <c r="NGS81" s="677"/>
      <c r="NGT81" s="677"/>
      <c r="NGU81" s="677"/>
      <c r="NGV81" s="677"/>
      <c r="NGW81" s="677"/>
      <c r="NGX81" s="677"/>
      <c r="NGY81" s="677"/>
      <c r="NGZ81" s="677"/>
      <c r="NHA81" s="677"/>
      <c r="NHB81" s="677"/>
      <c r="NHC81" s="677"/>
      <c r="NHD81" s="677"/>
      <c r="NHE81" s="677"/>
      <c r="NHF81" s="677"/>
      <c r="NHG81" s="677"/>
      <c r="NHH81" s="677"/>
      <c r="NHI81" s="677"/>
      <c r="NHJ81" s="677"/>
      <c r="NHK81" s="677"/>
      <c r="NHL81" s="677"/>
      <c r="NHM81" s="677"/>
      <c r="NHN81" s="677"/>
      <c r="NHO81" s="677"/>
      <c r="NHP81" s="677"/>
      <c r="NHQ81" s="677"/>
      <c r="NHR81" s="677"/>
      <c r="NHS81" s="677"/>
      <c r="NHT81" s="677"/>
      <c r="NHU81" s="677"/>
      <c r="NHV81" s="677"/>
      <c r="NHW81" s="677"/>
      <c r="NHX81" s="677"/>
      <c r="NHY81" s="677"/>
      <c r="NHZ81" s="677"/>
      <c r="NIA81" s="677"/>
      <c r="NIB81" s="677"/>
      <c r="NIC81" s="677"/>
      <c r="NID81" s="677"/>
      <c r="NIE81" s="677"/>
      <c r="NIF81" s="677"/>
      <c r="NIG81" s="677"/>
      <c r="NIH81" s="677"/>
      <c r="NII81" s="677"/>
      <c r="NIJ81" s="677"/>
      <c r="NIK81" s="677"/>
      <c r="NIL81" s="677"/>
      <c r="NIM81" s="677"/>
      <c r="NIN81" s="677"/>
      <c r="NIO81" s="677"/>
      <c r="NIP81" s="677"/>
      <c r="NIQ81" s="677"/>
      <c r="NIR81" s="677"/>
      <c r="NIS81" s="677"/>
      <c r="NIT81" s="677"/>
      <c r="NIU81" s="677"/>
      <c r="NIV81" s="677"/>
      <c r="NIW81" s="677"/>
      <c r="NIX81" s="677"/>
      <c r="NIY81" s="677"/>
      <c r="NIZ81" s="677"/>
      <c r="NJA81" s="677"/>
      <c r="NJB81" s="677"/>
      <c r="NJC81" s="677"/>
      <c r="NJD81" s="677"/>
      <c r="NJE81" s="677"/>
      <c r="NJF81" s="677"/>
      <c r="NJG81" s="677"/>
      <c r="NJH81" s="677"/>
      <c r="NJI81" s="677"/>
      <c r="NJJ81" s="677"/>
      <c r="NJK81" s="677"/>
      <c r="NJL81" s="677"/>
      <c r="NJM81" s="677"/>
      <c r="NJN81" s="677"/>
      <c r="NJO81" s="677"/>
      <c r="NJP81" s="677"/>
      <c r="NJQ81" s="677"/>
      <c r="NJR81" s="677"/>
      <c r="NJS81" s="677"/>
      <c r="NJT81" s="677"/>
      <c r="NJU81" s="677"/>
      <c r="NJV81" s="677"/>
      <c r="NJW81" s="677"/>
      <c r="NJX81" s="677"/>
      <c r="NJY81" s="677"/>
      <c r="NJZ81" s="677"/>
      <c r="NKA81" s="677"/>
      <c r="NKB81" s="677"/>
      <c r="NKC81" s="677"/>
      <c r="NKD81" s="677"/>
      <c r="NKE81" s="677"/>
      <c r="NKF81" s="677"/>
      <c r="NKG81" s="677"/>
      <c r="NKH81" s="677"/>
      <c r="NKI81" s="677"/>
      <c r="NKJ81" s="677"/>
      <c r="NKK81" s="677"/>
      <c r="NKL81" s="677"/>
      <c r="NKM81" s="677"/>
      <c r="NKN81" s="677"/>
      <c r="NKO81" s="677"/>
      <c r="NKP81" s="677"/>
      <c r="NKQ81" s="677"/>
      <c r="NKR81" s="677"/>
      <c r="NKS81" s="677"/>
      <c r="NKT81" s="677"/>
      <c r="NKU81" s="677"/>
      <c r="NKV81" s="677"/>
      <c r="NKW81" s="677"/>
      <c r="NKX81" s="677"/>
      <c r="NKY81" s="677"/>
      <c r="NKZ81" s="677"/>
      <c r="NLA81" s="677"/>
      <c r="NLB81" s="677"/>
      <c r="NLC81" s="677"/>
      <c r="NLD81" s="677"/>
      <c r="NLE81" s="677"/>
      <c r="NLF81" s="677"/>
      <c r="NLG81" s="677"/>
      <c r="NLH81" s="677"/>
      <c r="NLI81" s="677"/>
      <c r="NLJ81" s="677"/>
      <c r="NLK81" s="677"/>
      <c r="NLL81" s="677"/>
      <c r="NLM81" s="677"/>
      <c r="NLN81" s="677"/>
      <c r="NLO81" s="677"/>
      <c r="NLP81" s="677"/>
      <c r="NLQ81" s="677"/>
      <c r="NLR81" s="677"/>
      <c r="NLS81" s="677"/>
      <c r="NLT81" s="677"/>
      <c r="NLU81" s="677"/>
      <c r="NLV81" s="677"/>
      <c r="NLW81" s="677"/>
      <c r="NLX81" s="677"/>
      <c r="NLY81" s="677"/>
      <c r="NLZ81" s="677"/>
      <c r="NMA81" s="677"/>
      <c r="NMB81" s="677"/>
      <c r="NMC81" s="677"/>
      <c r="NMD81" s="677"/>
      <c r="NME81" s="677"/>
      <c r="NMF81" s="677"/>
      <c r="NMG81" s="677"/>
      <c r="NMH81" s="677"/>
      <c r="NMI81" s="677"/>
      <c r="NMJ81" s="677"/>
      <c r="NMK81" s="677"/>
      <c r="NML81" s="677"/>
      <c r="NMM81" s="677"/>
      <c r="NMN81" s="677"/>
      <c r="NMO81" s="677"/>
      <c r="NMP81" s="677"/>
      <c r="NMQ81" s="677"/>
      <c r="NMR81" s="677"/>
      <c r="NMS81" s="677"/>
      <c r="NMT81" s="677"/>
      <c r="NMU81" s="677"/>
      <c r="NMV81" s="677"/>
      <c r="NMW81" s="677"/>
      <c r="NMX81" s="677"/>
      <c r="NMY81" s="677"/>
      <c r="NMZ81" s="677"/>
      <c r="NNA81" s="677"/>
      <c r="NNB81" s="677"/>
      <c r="NNC81" s="677"/>
      <c r="NND81" s="677"/>
      <c r="NNE81" s="677"/>
      <c r="NNF81" s="677"/>
      <c r="NNG81" s="677"/>
      <c r="NNH81" s="677"/>
      <c r="NNI81" s="677"/>
      <c r="NNJ81" s="677"/>
      <c r="NNK81" s="677"/>
      <c r="NNL81" s="677"/>
      <c r="NNM81" s="677"/>
      <c r="NNN81" s="677"/>
      <c r="NNO81" s="677"/>
      <c r="NNP81" s="677"/>
      <c r="NNQ81" s="677"/>
      <c r="NNR81" s="677"/>
      <c r="NNS81" s="677"/>
      <c r="NNT81" s="677"/>
      <c r="NNU81" s="677"/>
      <c r="NNV81" s="677"/>
      <c r="NNW81" s="677"/>
      <c r="NNX81" s="677"/>
      <c r="NNY81" s="677"/>
      <c r="NNZ81" s="677"/>
      <c r="NOA81" s="677"/>
      <c r="NOB81" s="677"/>
      <c r="NOC81" s="677"/>
      <c r="NOD81" s="677"/>
      <c r="NOE81" s="677"/>
      <c r="NOF81" s="677"/>
      <c r="NOG81" s="677"/>
      <c r="NOH81" s="677"/>
      <c r="NOI81" s="677"/>
      <c r="NOJ81" s="677"/>
      <c r="NOK81" s="677"/>
      <c r="NOL81" s="677"/>
      <c r="NOM81" s="677"/>
      <c r="NON81" s="677"/>
      <c r="NOO81" s="677"/>
      <c r="NOP81" s="677"/>
      <c r="NOQ81" s="677"/>
      <c r="NOR81" s="677"/>
      <c r="NOS81" s="677"/>
      <c r="NOT81" s="677"/>
      <c r="NOU81" s="677"/>
      <c r="NOV81" s="677"/>
      <c r="NOW81" s="677"/>
      <c r="NOX81" s="677"/>
      <c r="NOY81" s="677"/>
      <c r="NOZ81" s="677"/>
      <c r="NPA81" s="677"/>
      <c r="NPB81" s="677"/>
      <c r="NPC81" s="677"/>
      <c r="NPD81" s="677"/>
      <c r="NPE81" s="677"/>
      <c r="NPF81" s="677"/>
      <c r="NPG81" s="677"/>
      <c r="NPH81" s="677"/>
      <c r="NPI81" s="677"/>
      <c r="NPJ81" s="677"/>
      <c r="NPK81" s="677"/>
      <c r="NPL81" s="677"/>
      <c r="NPM81" s="677"/>
      <c r="NPN81" s="677"/>
      <c r="NPO81" s="677"/>
      <c r="NPP81" s="677"/>
      <c r="NPQ81" s="677"/>
      <c r="NPR81" s="677"/>
      <c r="NPS81" s="677"/>
      <c r="NPT81" s="677"/>
      <c r="NPU81" s="677"/>
      <c r="NPV81" s="677"/>
      <c r="NPW81" s="677"/>
      <c r="NPX81" s="677"/>
      <c r="NPY81" s="677"/>
      <c r="NPZ81" s="677"/>
      <c r="NQA81" s="677"/>
      <c r="NQB81" s="677"/>
      <c r="NQC81" s="677"/>
      <c r="NQD81" s="677"/>
      <c r="NQE81" s="677"/>
      <c r="NQF81" s="677"/>
      <c r="NQG81" s="677"/>
      <c r="NQH81" s="677"/>
      <c r="NQI81" s="677"/>
      <c r="NQJ81" s="677"/>
      <c r="NQK81" s="677"/>
      <c r="NQL81" s="677"/>
      <c r="NQM81" s="677"/>
      <c r="NQN81" s="677"/>
      <c r="NQO81" s="677"/>
      <c r="NQP81" s="677"/>
      <c r="NQQ81" s="677"/>
      <c r="NQR81" s="677"/>
      <c r="NQS81" s="677"/>
      <c r="NQT81" s="677"/>
      <c r="NQU81" s="677"/>
      <c r="NQV81" s="677"/>
      <c r="NQW81" s="677"/>
      <c r="NQX81" s="677"/>
      <c r="NQY81" s="677"/>
      <c r="NQZ81" s="677"/>
      <c r="NRA81" s="677"/>
      <c r="NRB81" s="677"/>
      <c r="NRC81" s="677"/>
      <c r="NRD81" s="677"/>
      <c r="NRE81" s="677"/>
      <c r="NRF81" s="677"/>
      <c r="NRG81" s="677"/>
      <c r="NRH81" s="677"/>
      <c r="NRI81" s="677"/>
      <c r="NRJ81" s="677"/>
      <c r="NRK81" s="677"/>
      <c r="NRL81" s="677"/>
      <c r="NRM81" s="677"/>
      <c r="NRN81" s="677"/>
      <c r="NRO81" s="677"/>
      <c r="NRP81" s="677"/>
      <c r="NRQ81" s="677"/>
      <c r="NRR81" s="677"/>
      <c r="NRS81" s="677"/>
      <c r="NRT81" s="677"/>
      <c r="NRU81" s="677"/>
      <c r="NRV81" s="677"/>
      <c r="NRW81" s="677"/>
      <c r="NRX81" s="677"/>
      <c r="NRY81" s="677"/>
      <c r="NRZ81" s="677"/>
      <c r="NSA81" s="677"/>
      <c r="NSB81" s="677"/>
      <c r="NSC81" s="677"/>
      <c r="NSD81" s="677"/>
      <c r="NSE81" s="677"/>
      <c r="NSF81" s="677"/>
      <c r="NSG81" s="677"/>
      <c r="NSH81" s="677"/>
      <c r="NSI81" s="677"/>
      <c r="NSJ81" s="677"/>
      <c r="NSK81" s="677"/>
      <c r="NSL81" s="677"/>
      <c r="NSM81" s="677"/>
      <c r="NSN81" s="677"/>
      <c r="NSO81" s="677"/>
      <c r="NSP81" s="677"/>
      <c r="NSQ81" s="677"/>
      <c r="NSR81" s="677"/>
      <c r="NSS81" s="677"/>
      <c r="NST81" s="677"/>
      <c r="NSU81" s="677"/>
      <c r="NSV81" s="677"/>
      <c r="NSW81" s="677"/>
      <c r="NSX81" s="677"/>
      <c r="NSY81" s="677"/>
      <c r="NSZ81" s="677"/>
      <c r="NTA81" s="677"/>
      <c r="NTB81" s="677"/>
      <c r="NTC81" s="677"/>
      <c r="NTD81" s="677"/>
      <c r="NTE81" s="677"/>
      <c r="NTF81" s="677"/>
      <c r="NTG81" s="677"/>
      <c r="NTH81" s="677"/>
      <c r="NTI81" s="677"/>
      <c r="NTJ81" s="677"/>
      <c r="NTK81" s="677"/>
      <c r="NTL81" s="677"/>
      <c r="NTM81" s="677"/>
      <c r="NTN81" s="677"/>
      <c r="NTO81" s="677"/>
      <c r="NTP81" s="677"/>
      <c r="NTQ81" s="677"/>
      <c r="NTR81" s="677"/>
      <c r="NTS81" s="677"/>
      <c r="NTT81" s="677"/>
      <c r="NTU81" s="677"/>
      <c r="NTV81" s="677"/>
      <c r="NTW81" s="677"/>
      <c r="NTX81" s="677"/>
      <c r="NTY81" s="677"/>
      <c r="NTZ81" s="677"/>
      <c r="NUA81" s="677"/>
      <c r="NUB81" s="677"/>
      <c r="NUC81" s="677"/>
      <c r="NUD81" s="677"/>
      <c r="NUE81" s="677"/>
      <c r="NUF81" s="677"/>
      <c r="NUG81" s="677"/>
      <c r="NUH81" s="677"/>
      <c r="NUI81" s="677"/>
      <c r="NUJ81" s="677"/>
      <c r="NUK81" s="677"/>
      <c r="NUL81" s="677"/>
      <c r="NUM81" s="677"/>
      <c r="NUN81" s="677"/>
      <c r="NUO81" s="677"/>
      <c r="NUP81" s="677"/>
      <c r="NUQ81" s="677"/>
      <c r="NUR81" s="677"/>
      <c r="NUS81" s="677"/>
      <c r="NUT81" s="677"/>
      <c r="NUU81" s="677"/>
      <c r="NUV81" s="677"/>
      <c r="NUW81" s="677"/>
      <c r="NUX81" s="677"/>
      <c r="NUY81" s="677"/>
      <c r="NUZ81" s="677"/>
      <c r="NVA81" s="677"/>
      <c r="NVB81" s="677"/>
      <c r="NVC81" s="677"/>
      <c r="NVD81" s="677"/>
      <c r="NVE81" s="677"/>
      <c r="NVF81" s="677"/>
      <c r="NVG81" s="677"/>
      <c r="NVH81" s="677"/>
      <c r="NVI81" s="677"/>
      <c r="NVJ81" s="677"/>
      <c r="NVK81" s="677"/>
      <c r="NVL81" s="677"/>
      <c r="NVM81" s="677"/>
      <c r="NVN81" s="677"/>
      <c r="NVO81" s="677"/>
      <c r="NVP81" s="677"/>
      <c r="NVQ81" s="677"/>
      <c r="NVR81" s="677"/>
      <c r="NVS81" s="677"/>
      <c r="NVT81" s="677"/>
      <c r="NVU81" s="677"/>
      <c r="NVV81" s="677"/>
      <c r="NVW81" s="677"/>
      <c r="NVX81" s="677"/>
      <c r="NVY81" s="677"/>
      <c r="NVZ81" s="677"/>
      <c r="NWA81" s="677"/>
      <c r="NWB81" s="677"/>
      <c r="NWC81" s="677"/>
      <c r="NWD81" s="677"/>
      <c r="NWE81" s="677"/>
      <c r="NWF81" s="677"/>
      <c r="NWG81" s="677"/>
      <c r="NWH81" s="677"/>
      <c r="NWI81" s="677"/>
      <c r="NWJ81" s="677"/>
      <c r="NWK81" s="677"/>
      <c r="NWL81" s="677"/>
      <c r="NWM81" s="677"/>
      <c r="NWN81" s="677"/>
      <c r="NWO81" s="677"/>
      <c r="NWP81" s="677"/>
      <c r="NWQ81" s="677"/>
      <c r="NWR81" s="677"/>
      <c r="NWS81" s="677"/>
      <c r="NWT81" s="677"/>
      <c r="NWU81" s="677"/>
      <c r="NWV81" s="677"/>
      <c r="NWW81" s="677"/>
      <c r="NWX81" s="677"/>
      <c r="NWY81" s="677"/>
      <c r="NWZ81" s="677"/>
      <c r="NXA81" s="677"/>
      <c r="NXB81" s="677"/>
      <c r="NXC81" s="677"/>
      <c r="NXD81" s="677"/>
      <c r="NXE81" s="677"/>
      <c r="NXF81" s="677"/>
      <c r="NXG81" s="677"/>
      <c r="NXH81" s="677"/>
      <c r="NXI81" s="677"/>
      <c r="NXJ81" s="677"/>
      <c r="NXK81" s="677"/>
      <c r="NXL81" s="677"/>
      <c r="NXM81" s="677"/>
      <c r="NXN81" s="677"/>
      <c r="NXO81" s="677"/>
      <c r="NXP81" s="677"/>
      <c r="NXQ81" s="677"/>
      <c r="NXR81" s="677"/>
      <c r="NXS81" s="677"/>
      <c r="NXT81" s="677"/>
      <c r="NXU81" s="677"/>
      <c r="NXV81" s="677"/>
      <c r="NXW81" s="677"/>
      <c r="NXX81" s="677"/>
      <c r="NXY81" s="677"/>
      <c r="NXZ81" s="677"/>
      <c r="NYA81" s="677"/>
      <c r="NYB81" s="677"/>
      <c r="NYC81" s="677"/>
      <c r="NYD81" s="677"/>
      <c r="NYE81" s="677"/>
      <c r="NYF81" s="677"/>
      <c r="NYG81" s="677"/>
      <c r="NYH81" s="677"/>
      <c r="NYI81" s="677"/>
      <c r="NYJ81" s="677"/>
      <c r="NYK81" s="677"/>
      <c r="NYL81" s="677"/>
      <c r="NYM81" s="677"/>
      <c r="NYN81" s="677"/>
      <c r="NYO81" s="677"/>
      <c r="NYP81" s="677"/>
      <c r="NYQ81" s="677"/>
      <c r="NYR81" s="677"/>
      <c r="NYS81" s="677"/>
      <c r="NYT81" s="677"/>
      <c r="NYU81" s="677"/>
      <c r="NYV81" s="677"/>
      <c r="NYW81" s="677"/>
      <c r="NYX81" s="677"/>
      <c r="NYY81" s="677"/>
      <c r="NYZ81" s="677"/>
      <c r="NZA81" s="677"/>
      <c r="NZB81" s="677"/>
      <c r="NZC81" s="677"/>
      <c r="NZD81" s="677"/>
      <c r="NZE81" s="677"/>
      <c r="NZF81" s="677"/>
      <c r="NZG81" s="677"/>
      <c r="NZH81" s="677"/>
      <c r="NZI81" s="677"/>
      <c r="NZJ81" s="677"/>
      <c r="NZK81" s="677"/>
      <c r="NZL81" s="677"/>
      <c r="NZM81" s="677"/>
      <c r="NZN81" s="677"/>
      <c r="NZO81" s="677"/>
      <c r="NZP81" s="677"/>
      <c r="NZQ81" s="677"/>
      <c r="NZR81" s="677"/>
      <c r="NZS81" s="677"/>
      <c r="NZT81" s="677"/>
      <c r="NZU81" s="677"/>
      <c r="NZV81" s="677"/>
      <c r="NZW81" s="677"/>
      <c r="NZX81" s="677"/>
      <c r="NZY81" s="677"/>
      <c r="NZZ81" s="677"/>
      <c r="OAA81" s="677"/>
      <c r="OAB81" s="677"/>
      <c r="OAC81" s="677"/>
      <c r="OAD81" s="677"/>
      <c r="OAE81" s="677"/>
      <c r="OAF81" s="677"/>
      <c r="OAG81" s="677"/>
      <c r="OAH81" s="677"/>
      <c r="OAI81" s="677"/>
      <c r="OAJ81" s="677"/>
      <c r="OAK81" s="677"/>
      <c r="OAL81" s="677"/>
      <c r="OAM81" s="677"/>
      <c r="OAN81" s="677"/>
      <c r="OAO81" s="677"/>
      <c r="OAP81" s="677"/>
      <c r="OAQ81" s="677"/>
      <c r="OAR81" s="677"/>
      <c r="OAS81" s="677"/>
      <c r="OAT81" s="677"/>
      <c r="OAU81" s="677"/>
      <c r="OAV81" s="677"/>
      <c r="OAW81" s="677"/>
      <c r="OAX81" s="677"/>
      <c r="OAY81" s="677"/>
      <c r="OAZ81" s="677"/>
      <c r="OBA81" s="677"/>
      <c r="OBB81" s="677"/>
      <c r="OBC81" s="677"/>
      <c r="OBD81" s="677"/>
      <c r="OBE81" s="677"/>
      <c r="OBF81" s="677"/>
      <c r="OBG81" s="677"/>
      <c r="OBH81" s="677"/>
      <c r="OBI81" s="677"/>
      <c r="OBJ81" s="677"/>
      <c r="OBK81" s="677"/>
      <c r="OBL81" s="677"/>
      <c r="OBM81" s="677"/>
      <c r="OBN81" s="677"/>
      <c r="OBO81" s="677"/>
      <c r="OBP81" s="677"/>
      <c r="OBQ81" s="677"/>
      <c r="OBR81" s="677"/>
      <c r="OBS81" s="677"/>
      <c r="OBT81" s="677"/>
      <c r="OBU81" s="677"/>
      <c r="OBV81" s="677"/>
      <c r="OBW81" s="677"/>
      <c r="OBX81" s="677"/>
      <c r="OBY81" s="677"/>
      <c r="OBZ81" s="677"/>
      <c r="OCA81" s="677"/>
      <c r="OCB81" s="677"/>
      <c r="OCC81" s="677"/>
      <c r="OCD81" s="677"/>
      <c r="OCE81" s="677"/>
      <c r="OCF81" s="677"/>
      <c r="OCG81" s="677"/>
      <c r="OCH81" s="677"/>
      <c r="OCI81" s="677"/>
      <c r="OCJ81" s="677"/>
      <c r="OCK81" s="677"/>
      <c r="OCL81" s="677"/>
      <c r="OCM81" s="677"/>
      <c r="OCN81" s="677"/>
      <c r="OCO81" s="677"/>
      <c r="OCP81" s="677"/>
      <c r="OCQ81" s="677"/>
      <c r="OCR81" s="677"/>
      <c r="OCS81" s="677"/>
      <c r="OCT81" s="677"/>
      <c r="OCU81" s="677"/>
      <c r="OCV81" s="677"/>
      <c r="OCW81" s="677"/>
      <c r="OCX81" s="677"/>
      <c r="OCY81" s="677"/>
      <c r="OCZ81" s="677"/>
      <c r="ODA81" s="677"/>
      <c r="ODB81" s="677"/>
      <c r="ODC81" s="677"/>
      <c r="ODD81" s="677"/>
      <c r="ODE81" s="677"/>
      <c r="ODF81" s="677"/>
      <c r="ODG81" s="677"/>
      <c r="ODH81" s="677"/>
      <c r="ODI81" s="677"/>
      <c r="ODJ81" s="677"/>
      <c r="ODK81" s="677"/>
      <c r="ODL81" s="677"/>
      <c r="ODM81" s="677"/>
      <c r="ODN81" s="677"/>
      <c r="ODO81" s="677"/>
      <c r="ODP81" s="677"/>
      <c r="ODQ81" s="677"/>
      <c r="ODR81" s="677"/>
      <c r="ODS81" s="677"/>
      <c r="ODT81" s="677"/>
      <c r="ODU81" s="677"/>
      <c r="ODV81" s="677"/>
      <c r="ODW81" s="677"/>
      <c r="ODX81" s="677"/>
      <c r="ODY81" s="677"/>
      <c r="ODZ81" s="677"/>
      <c r="OEA81" s="677"/>
      <c r="OEB81" s="677"/>
      <c r="OEC81" s="677"/>
      <c r="OED81" s="677"/>
      <c r="OEE81" s="677"/>
      <c r="OEF81" s="677"/>
      <c r="OEG81" s="677"/>
      <c r="OEH81" s="677"/>
      <c r="OEI81" s="677"/>
      <c r="OEJ81" s="677"/>
      <c r="OEK81" s="677"/>
      <c r="OEL81" s="677"/>
      <c r="OEM81" s="677"/>
      <c r="OEN81" s="677"/>
      <c r="OEO81" s="677"/>
      <c r="OEP81" s="677"/>
      <c r="OEQ81" s="677"/>
      <c r="OER81" s="677"/>
      <c r="OES81" s="677"/>
      <c r="OET81" s="677"/>
      <c r="OEU81" s="677"/>
      <c r="OEV81" s="677"/>
      <c r="OEW81" s="677"/>
      <c r="OEX81" s="677"/>
      <c r="OEY81" s="677"/>
      <c r="OEZ81" s="677"/>
      <c r="OFA81" s="677"/>
      <c r="OFB81" s="677"/>
      <c r="OFC81" s="677"/>
      <c r="OFD81" s="677"/>
      <c r="OFE81" s="677"/>
      <c r="OFF81" s="677"/>
      <c r="OFG81" s="677"/>
      <c r="OFH81" s="677"/>
      <c r="OFI81" s="677"/>
      <c r="OFJ81" s="677"/>
      <c r="OFK81" s="677"/>
      <c r="OFL81" s="677"/>
      <c r="OFM81" s="677"/>
      <c r="OFN81" s="677"/>
      <c r="OFO81" s="677"/>
      <c r="OFP81" s="677"/>
      <c r="OFQ81" s="677"/>
      <c r="OFR81" s="677"/>
      <c r="OFS81" s="677"/>
      <c r="OFT81" s="677"/>
      <c r="OFU81" s="677"/>
      <c r="OFV81" s="677"/>
      <c r="OFW81" s="677"/>
      <c r="OFX81" s="677"/>
      <c r="OFY81" s="677"/>
      <c r="OFZ81" s="677"/>
      <c r="OGA81" s="677"/>
      <c r="OGB81" s="677"/>
      <c r="OGC81" s="677"/>
      <c r="OGD81" s="677"/>
      <c r="OGE81" s="677"/>
      <c r="OGF81" s="677"/>
      <c r="OGG81" s="677"/>
      <c r="OGH81" s="677"/>
      <c r="OGI81" s="677"/>
      <c r="OGJ81" s="677"/>
      <c r="OGK81" s="677"/>
      <c r="OGL81" s="677"/>
      <c r="OGM81" s="677"/>
      <c r="OGN81" s="677"/>
      <c r="OGO81" s="677"/>
      <c r="OGP81" s="677"/>
      <c r="OGQ81" s="677"/>
      <c r="OGR81" s="677"/>
      <c r="OGS81" s="677"/>
      <c r="OGT81" s="677"/>
      <c r="OGU81" s="677"/>
      <c r="OGV81" s="677"/>
      <c r="OGW81" s="677"/>
      <c r="OGX81" s="677"/>
      <c r="OGY81" s="677"/>
      <c r="OGZ81" s="677"/>
      <c r="OHA81" s="677"/>
      <c r="OHB81" s="677"/>
      <c r="OHC81" s="677"/>
      <c r="OHD81" s="677"/>
      <c r="OHE81" s="677"/>
      <c r="OHF81" s="677"/>
      <c r="OHG81" s="677"/>
      <c r="OHH81" s="677"/>
      <c r="OHI81" s="677"/>
      <c r="OHJ81" s="677"/>
      <c r="OHK81" s="677"/>
      <c r="OHL81" s="677"/>
      <c r="OHM81" s="677"/>
      <c r="OHN81" s="677"/>
      <c r="OHO81" s="677"/>
      <c r="OHP81" s="677"/>
      <c r="OHQ81" s="677"/>
      <c r="OHR81" s="677"/>
      <c r="OHS81" s="677"/>
      <c r="OHT81" s="677"/>
      <c r="OHU81" s="677"/>
      <c r="OHV81" s="677"/>
      <c r="OHW81" s="677"/>
      <c r="OHX81" s="677"/>
      <c r="OHY81" s="677"/>
      <c r="OHZ81" s="677"/>
      <c r="OIA81" s="677"/>
      <c r="OIB81" s="677"/>
      <c r="OIC81" s="677"/>
      <c r="OID81" s="677"/>
      <c r="OIE81" s="677"/>
      <c r="OIF81" s="677"/>
      <c r="OIG81" s="677"/>
      <c r="OIH81" s="677"/>
      <c r="OII81" s="677"/>
      <c r="OIJ81" s="677"/>
      <c r="OIK81" s="677"/>
      <c r="OIL81" s="677"/>
      <c r="OIM81" s="677"/>
      <c r="OIN81" s="677"/>
      <c r="OIO81" s="677"/>
      <c r="OIP81" s="677"/>
      <c r="OIQ81" s="677"/>
      <c r="OIR81" s="677"/>
      <c r="OIS81" s="677"/>
      <c r="OIT81" s="677"/>
      <c r="OIU81" s="677"/>
      <c r="OIV81" s="677"/>
      <c r="OIW81" s="677"/>
      <c r="OIX81" s="677"/>
      <c r="OIY81" s="677"/>
      <c r="OIZ81" s="677"/>
      <c r="OJA81" s="677"/>
      <c r="OJB81" s="677"/>
      <c r="OJC81" s="677"/>
      <c r="OJD81" s="677"/>
      <c r="OJE81" s="677"/>
      <c r="OJF81" s="677"/>
      <c r="OJG81" s="677"/>
      <c r="OJH81" s="677"/>
      <c r="OJI81" s="677"/>
      <c r="OJJ81" s="677"/>
      <c r="OJK81" s="677"/>
      <c r="OJL81" s="677"/>
      <c r="OJM81" s="677"/>
      <c r="OJN81" s="677"/>
      <c r="OJO81" s="677"/>
      <c r="OJP81" s="677"/>
      <c r="OJQ81" s="677"/>
      <c r="OJR81" s="677"/>
      <c r="OJS81" s="677"/>
      <c r="OJT81" s="677"/>
      <c r="OJU81" s="677"/>
      <c r="OJV81" s="677"/>
      <c r="OJW81" s="677"/>
      <c r="OJX81" s="677"/>
      <c r="OJY81" s="677"/>
      <c r="OJZ81" s="677"/>
      <c r="OKA81" s="677"/>
      <c r="OKB81" s="677"/>
      <c r="OKC81" s="677"/>
      <c r="OKD81" s="677"/>
      <c r="OKE81" s="677"/>
      <c r="OKF81" s="677"/>
      <c r="OKG81" s="677"/>
      <c r="OKH81" s="677"/>
      <c r="OKI81" s="677"/>
      <c r="OKJ81" s="677"/>
      <c r="OKK81" s="677"/>
      <c r="OKL81" s="677"/>
      <c r="OKM81" s="677"/>
      <c r="OKN81" s="677"/>
      <c r="OKO81" s="677"/>
      <c r="OKP81" s="677"/>
      <c r="OKQ81" s="677"/>
      <c r="OKR81" s="677"/>
      <c r="OKS81" s="677"/>
      <c r="OKT81" s="677"/>
      <c r="OKU81" s="677"/>
      <c r="OKV81" s="677"/>
      <c r="OKW81" s="677"/>
      <c r="OKX81" s="677"/>
      <c r="OKY81" s="677"/>
      <c r="OKZ81" s="677"/>
      <c r="OLA81" s="677"/>
      <c r="OLB81" s="677"/>
      <c r="OLC81" s="677"/>
      <c r="OLD81" s="677"/>
      <c r="OLE81" s="677"/>
      <c r="OLF81" s="677"/>
      <c r="OLG81" s="677"/>
      <c r="OLH81" s="677"/>
      <c r="OLI81" s="677"/>
      <c r="OLJ81" s="677"/>
      <c r="OLK81" s="677"/>
      <c r="OLL81" s="677"/>
      <c r="OLM81" s="677"/>
      <c r="OLN81" s="677"/>
      <c r="OLO81" s="677"/>
      <c r="OLP81" s="677"/>
      <c r="OLQ81" s="677"/>
      <c r="OLR81" s="677"/>
      <c r="OLS81" s="677"/>
      <c r="OLT81" s="677"/>
      <c r="OLU81" s="677"/>
      <c r="OLV81" s="677"/>
      <c r="OLW81" s="677"/>
      <c r="OLX81" s="677"/>
      <c r="OLY81" s="677"/>
      <c r="OLZ81" s="677"/>
      <c r="OMA81" s="677"/>
      <c r="OMB81" s="677"/>
      <c r="OMC81" s="677"/>
      <c r="OMD81" s="677"/>
      <c r="OME81" s="677"/>
      <c r="OMF81" s="677"/>
      <c r="OMG81" s="677"/>
      <c r="OMH81" s="677"/>
      <c r="OMI81" s="677"/>
      <c r="OMJ81" s="677"/>
      <c r="OMK81" s="677"/>
      <c r="OML81" s="677"/>
      <c r="OMM81" s="677"/>
      <c r="OMN81" s="677"/>
      <c r="OMO81" s="677"/>
      <c r="OMP81" s="677"/>
      <c r="OMQ81" s="677"/>
      <c r="OMR81" s="677"/>
      <c r="OMS81" s="677"/>
      <c r="OMT81" s="677"/>
      <c r="OMU81" s="677"/>
      <c r="OMV81" s="677"/>
      <c r="OMW81" s="677"/>
      <c r="OMX81" s="677"/>
      <c r="OMY81" s="677"/>
      <c r="OMZ81" s="677"/>
      <c r="ONA81" s="677"/>
      <c r="ONB81" s="677"/>
      <c r="ONC81" s="677"/>
      <c r="OND81" s="677"/>
      <c r="ONE81" s="677"/>
      <c r="ONF81" s="677"/>
      <c r="ONG81" s="677"/>
      <c r="ONH81" s="677"/>
      <c r="ONI81" s="677"/>
      <c r="ONJ81" s="677"/>
      <c r="ONK81" s="677"/>
      <c r="ONL81" s="677"/>
      <c r="ONM81" s="677"/>
      <c r="ONN81" s="677"/>
      <c r="ONO81" s="677"/>
      <c r="ONP81" s="677"/>
      <c r="ONQ81" s="677"/>
      <c r="ONR81" s="677"/>
      <c r="ONS81" s="677"/>
      <c r="ONT81" s="677"/>
      <c r="ONU81" s="677"/>
      <c r="ONV81" s="677"/>
      <c r="ONW81" s="677"/>
      <c r="ONX81" s="677"/>
      <c r="ONY81" s="677"/>
      <c r="ONZ81" s="677"/>
      <c r="OOA81" s="677"/>
      <c r="OOB81" s="677"/>
      <c r="OOC81" s="677"/>
      <c r="OOD81" s="677"/>
      <c r="OOE81" s="677"/>
      <c r="OOF81" s="677"/>
      <c r="OOG81" s="677"/>
      <c r="OOH81" s="677"/>
      <c r="OOI81" s="677"/>
      <c r="OOJ81" s="677"/>
      <c r="OOK81" s="677"/>
      <c r="OOL81" s="677"/>
      <c r="OOM81" s="677"/>
      <c r="OON81" s="677"/>
      <c r="OOO81" s="677"/>
      <c r="OOP81" s="677"/>
      <c r="OOQ81" s="677"/>
      <c r="OOR81" s="677"/>
      <c r="OOS81" s="677"/>
      <c r="OOT81" s="677"/>
      <c r="OOU81" s="677"/>
      <c r="OOV81" s="677"/>
      <c r="OOW81" s="677"/>
      <c r="OOX81" s="677"/>
      <c r="OOY81" s="677"/>
      <c r="OOZ81" s="677"/>
      <c r="OPA81" s="677"/>
      <c r="OPB81" s="677"/>
      <c r="OPC81" s="677"/>
      <c r="OPD81" s="677"/>
      <c r="OPE81" s="677"/>
      <c r="OPF81" s="677"/>
      <c r="OPG81" s="677"/>
      <c r="OPH81" s="677"/>
      <c r="OPI81" s="677"/>
      <c r="OPJ81" s="677"/>
      <c r="OPK81" s="677"/>
      <c r="OPL81" s="677"/>
      <c r="OPM81" s="677"/>
      <c r="OPN81" s="677"/>
      <c r="OPO81" s="677"/>
      <c r="OPP81" s="677"/>
      <c r="OPQ81" s="677"/>
      <c r="OPR81" s="677"/>
      <c r="OPS81" s="677"/>
      <c r="OPT81" s="677"/>
      <c r="OPU81" s="677"/>
      <c r="OPV81" s="677"/>
      <c r="OPW81" s="677"/>
      <c r="OPX81" s="677"/>
      <c r="OPY81" s="677"/>
      <c r="OPZ81" s="677"/>
      <c r="OQA81" s="677"/>
      <c r="OQB81" s="677"/>
      <c r="OQC81" s="677"/>
      <c r="OQD81" s="677"/>
      <c r="OQE81" s="677"/>
      <c r="OQF81" s="677"/>
      <c r="OQG81" s="677"/>
      <c r="OQH81" s="677"/>
      <c r="OQI81" s="677"/>
      <c r="OQJ81" s="677"/>
      <c r="OQK81" s="677"/>
      <c r="OQL81" s="677"/>
      <c r="OQM81" s="677"/>
      <c r="OQN81" s="677"/>
      <c r="OQO81" s="677"/>
      <c r="OQP81" s="677"/>
      <c r="OQQ81" s="677"/>
      <c r="OQR81" s="677"/>
      <c r="OQS81" s="677"/>
      <c r="OQT81" s="677"/>
      <c r="OQU81" s="677"/>
      <c r="OQV81" s="677"/>
      <c r="OQW81" s="677"/>
      <c r="OQX81" s="677"/>
      <c r="OQY81" s="677"/>
      <c r="OQZ81" s="677"/>
      <c r="ORA81" s="677"/>
      <c r="ORB81" s="677"/>
      <c r="ORC81" s="677"/>
      <c r="ORD81" s="677"/>
      <c r="ORE81" s="677"/>
      <c r="ORF81" s="677"/>
      <c r="ORG81" s="677"/>
      <c r="ORH81" s="677"/>
      <c r="ORI81" s="677"/>
      <c r="ORJ81" s="677"/>
      <c r="ORK81" s="677"/>
      <c r="ORL81" s="677"/>
      <c r="ORM81" s="677"/>
      <c r="ORN81" s="677"/>
      <c r="ORO81" s="677"/>
      <c r="ORP81" s="677"/>
      <c r="ORQ81" s="677"/>
      <c r="ORR81" s="677"/>
      <c r="ORS81" s="677"/>
      <c r="ORT81" s="677"/>
      <c r="ORU81" s="677"/>
      <c r="ORV81" s="677"/>
      <c r="ORW81" s="677"/>
      <c r="ORX81" s="677"/>
      <c r="ORY81" s="677"/>
      <c r="ORZ81" s="677"/>
      <c r="OSA81" s="677"/>
      <c r="OSB81" s="677"/>
      <c r="OSC81" s="677"/>
      <c r="OSD81" s="677"/>
      <c r="OSE81" s="677"/>
      <c r="OSF81" s="677"/>
      <c r="OSG81" s="677"/>
      <c r="OSH81" s="677"/>
      <c r="OSI81" s="677"/>
      <c r="OSJ81" s="677"/>
      <c r="OSK81" s="677"/>
      <c r="OSL81" s="677"/>
      <c r="OSM81" s="677"/>
      <c r="OSN81" s="677"/>
      <c r="OSO81" s="677"/>
      <c r="OSP81" s="677"/>
      <c r="OSQ81" s="677"/>
      <c r="OSR81" s="677"/>
      <c r="OSS81" s="677"/>
      <c r="OST81" s="677"/>
      <c r="OSU81" s="677"/>
      <c r="OSV81" s="677"/>
      <c r="OSW81" s="677"/>
      <c r="OSX81" s="677"/>
      <c r="OSY81" s="677"/>
      <c r="OSZ81" s="677"/>
      <c r="OTA81" s="677"/>
      <c r="OTB81" s="677"/>
      <c r="OTC81" s="677"/>
      <c r="OTD81" s="677"/>
      <c r="OTE81" s="677"/>
      <c r="OTF81" s="677"/>
      <c r="OTG81" s="677"/>
      <c r="OTH81" s="677"/>
      <c r="OTI81" s="677"/>
      <c r="OTJ81" s="677"/>
      <c r="OTK81" s="677"/>
      <c r="OTL81" s="677"/>
      <c r="OTM81" s="677"/>
      <c r="OTN81" s="677"/>
      <c r="OTO81" s="677"/>
      <c r="OTP81" s="677"/>
      <c r="OTQ81" s="677"/>
      <c r="OTR81" s="677"/>
      <c r="OTS81" s="677"/>
      <c r="OTT81" s="677"/>
      <c r="OTU81" s="677"/>
      <c r="OTV81" s="677"/>
      <c r="OTW81" s="677"/>
      <c r="OTX81" s="677"/>
      <c r="OTY81" s="677"/>
      <c r="OTZ81" s="677"/>
      <c r="OUA81" s="677"/>
      <c r="OUB81" s="677"/>
      <c r="OUC81" s="677"/>
      <c r="OUD81" s="677"/>
      <c r="OUE81" s="677"/>
      <c r="OUF81" s="677"/>
      <c r="OUG81" s="677"/>
      <c r="OUH81" s="677"/>
      <c r="OUI81" s="677"/>
      <c r="OUJ81" s="677"/>
      <c r="OUK81" s="677"/>
      <c r="OUL81" s="677"/>
      <c r="OUM81" s="677"/>
      <c r="OUN81" s="677"/>
      <c r="OUO81" s="677"/>
      <c r="OUP81" s="677"/>
      <c r="OUQ81" s="677"/>
      <c r="OUR81" s="677"/>
      <c r="OUS81" s="677"/>
      <c r="OUT81" s="677"/>
      <c r="OUU81" s="677"/>
      <c r="OUV81" s="677"/>
      <c r="OUW81" s="677"/>
      <c r="OUX81" s="677"/>
      <c r="OUY81" s="677"/>
      <c r="OUZ81" s="677"/>
      <c r="OVA81" s="677"/>
      <c r="OVB81" s="677"/>
      <c r="OVC81" s="677"/>
      <c r="OVD81" s="677"/>
      <c r="OVE81" s="677"/>
      <c r="OVF81" s="677"/>
      <c r="OVG81" s="677"/>
      <c r="OVH81" s="677"/>
      <c r="OVI81" s="677"/>
      <c r="OVJ81" s="677"/>
      <c r="OVK81" s="677"/>
      <c r="OVL81" s="677"/>
      <c r="OVM81" s="677"/>
      <c r="OVN81" s="677"/>
      <c r="OVO81" s="677"/>
      <c r="OVP81" s="677"/>
      <c r="OVQ81" s="677"/>
      <c r="OVR81" s="677"/>
      <c r="OVS81" s="677"/>
      <c r="OVT81" s="677"/>
      <c r="OVU81" s="677"/>
      <c r="OVV81" s="677"/>
      <c r="OVW81" s="677"/>
      <c r="OVX81" s="677"/>
      <c r="OVY81" s="677"/>
      <c r="OVZ81" s="677"/>
      <c r="OWA81" s="677"/>
      <c r="OWB81" s="677"/>
      <c r="OWC81" s="677"/>
      <c r="OWD81" s="677"/>
      <c r="OWE81" s="677"/>
      <c r="OWF81" s="677"/>
      <c r="OWG81" s="677"/>
      <c r="OWH81" s="677"/>
      <c r="OWI81" s="677"/>
      <c r="OWJ81" s="677"/>
      <c r="OWK81" s="677"/>
      <c r="OWL81" s="677"/>
      <c r="OWM81" s="677"/>
      <c r="OWN81" s="677"/>
      <c r="OWO81" s="677"/>
      <c r="OWP81" s="677"/>
      <c r="OWQ81" s="677"/>
      <c r="OWR81" s="677"/>
      <c r="OWS81" s="677"/>
      <c r="OWT81" s="677"/>
      <c r="OWU81" s="677"/>
      <c r="OWV81" s="677"/>
      <c r="OWW81" s="677"/>
      <c r="OWX81" s="677"/>
      <c r="OWY81" s="677"/>
      <c r="OWZ81" s="677"/>
      <c r="OXA81" s="677"/>
      <c r="OXB81" s="677"/>
      <c r="OXC81" s="677"/>
      <c r="OXD81" s="677"/>
      <c r="OXE81" s="677"/>
      <c r="OXF81" s="677"/>
      <c r="OXG81" s="677"/>
      <c r="OXH81" s="677"/>
      <c r="OXI81" s="677"/>
      <c r="OXJ81" s="677"/>
      <c r="OXK81" s="677"/>
      <c r="OXL81" s="677"/>
      <c r="OXM81" s="677"/>
      <c r="OXN81" s="677"/>
      <c r="OXO81" s="677"/>
      <c r="OXP81" s="677"/>
      <c r="OXQ81" s="677"/>
      <c r="OXR81" s="677"/>
      <c r="OXS81" s="677"/>
      <c r="OXT81" s="677"/>
      <c r="OXU81" s="677"/>
      <c r="OXV81" s="677"/>
      <c r="OXW81" s="677"/>
      <c r="OXX81" s="677"/>
      <c r="OXY81" s="677"/>
      <c r="OXZ81" s="677"/>
      <c r="OYA81" s="677"/>
      <c r="OYB81" s="677"/>
      <c r="OYC81" s="677"/>
      <c r="OYD81" s="677"/>
      <c r="OYE81" s="677"/>
      <c r="OYF81" s="677"/>
      <c r="OYG81" s="677"/>
      <c r="OYH81" s="677"/>
      <c r="OYI81" s="677"/>
      <c r="OYJ81" s="677"/>
      <c r="OYK81" s="677"/>
      <c r="OYL81" s="677"/>
      <c r="OYM81" s="677"/>
      <c r="OYN81" s="677"/>
      <c r="OYO81" s="677"/>
      <c r="OYP81" s="677"/>
      <c r="OYQ81" s="677"/>
      <c r="OYR81" s="677"/>
      <c r="OYS81" s="677"/>
      <c r="OYT81" s="677"/>
      <c r="OYU81" s="677"/>
      <c r="OYV81" s="677"/>
      <c r="OYW81" s="677"/>
      <c r="OYX81" s="677"/>
      <c r="OYY81" s="677"/>
      <c r="OYZ81" s="677"/>
      <c r="OZA81" s="677"/>
      <c r="OZB81" s="677"/>
      <c r="OZC81" s="677"/>
      <c r="OZD81" s="677"/>
      <c r="OZE81" s="677"/>
      <c r="OZF81" s="677"/>
      <c r="OZG81" s="677"/>
      <c r="OZH81" s="677"/>
      <c r="OZI81" s="677"/>
      <c r="OZJ81" s="677"/>
      <c r="OZK81" s="677"/>
      <c r="OZL81" s="677"/>
      <c r="OZM81" s="677"/>
      <c r="OZN81" s="677"/>
      <c r="OZO81" s="677"/>
      <c r="OZP81" s="677"/>
      <c r="OZQ81" s="677"/>
      <c r="OZR81" s="677"/>
      <c r="OZS81" s="677"/>
      <c r="OZT81" s="677"/>
      <c r="OZU81" s="677"/>
      <c r="OZV81" s="677"/>
      <c r="OZW81" s="677"/>
      <c r="OZX81" s="677"/>
      <c r="OZY81" s="677"/>
      <c r="OZZ81" s="677"/>
      <c r="PAA81" s="677"/>
      <c r="PAB81" s="677"/>
      <c r="PAC81" s="677"/>
      <c r="PAD81" s="677"/>
      <c r="PAE81" s="677"/>
      <c r="PAF81" s="677"/>
      <c r="PAG81" s="677"/>
      <c r="PAH81" s="677"/>
      <c r="PAI81" s="677"/>
      <c r="PAJ81" s="677"/>
      <c r="PAK81" s="677"/>
      <c r="PAL81" s="677"/>
      <c r="PAM81" s="677"/>
      <c r="PAN81" s="677"/>
      <c r="PAO81" s="677"/>
      <c r="PAP81" s="677"/>
      <c r="PAQ81" s="677"/>
      <c r="PAR81" s="677"/>
      <c r="PAS81" s="677"/>
      <c r="PAT81" s="677"/>
      <c r="PAU81" s="677"/>
      <c r="PAV81" s="677"/>
      <c r="PAW81" s="677"/>
      <c r="PAX81" s="677"/>
      <c r="PAY81" s="677"/>
      <c r="PAZ81" s="677"/>
      <c r="PBA81" s="677"/>
      <c r="PBB81" s="677"/>
      <c r="PBC81" s="677"/>
      <c r="PBD81" s="677"/>
      <c r="PBE81" s="677"/>
      <c r="PBF81" s="677"/>
      <c r="PBG81" s="677"/>
      <c r="PBH81" s="677"/>
      <c r="PBI81" s="677"/>
      <c r="PBJ81" s="677"/>
      <c r="PBK81" s="677"/>
      <c r="PBL81" s="677"/>
      <c r="PBM81" s="677"/>
      <c r="PBN81" s="677"/>
      <c r="PBO81" s="677"/>
      <c r="PBP81" s="677"/>
      <c r="PBQ81" s="677"/>
      <c r="PBR81" s="677"/>
      <c r="PBS81" s="677"/>
      <c r="PBT81" s="677"/>
      <c r="PBU81" s="677"/>
      <c r="PBV81" s="677"/>
      <c r="PBW81" s="677"/>
      <c r="PBX81" s="677"/>
      <c r="PBY81" s="677"/>
      <c r="PBZ81" s="677"/>
      <c r="PCA81" s="677"/>
      <c r="PCB81" s="677"/>
      <c r="PCC81" s="677"/>
      <c r="PCD81" s="677"/>
      <c r="PCE81" s="677"/>
      <c r="PCF81" s="677"/>
      <c r="PCG81" s="677"/>
      <c r="PCH81" s="677"/>
      <c r="PCI81" s="677"/>
      <c r="PCJ81" s="677"/>
      <c r="PCK81" s="677"/>
      <c r="PCL81" s="677"/>
      <c r="PCM81" s="677"/>
      <c r="PCN81" s="677"/>
      <c r="PCO81" s="677"/>
      <c r="PCP81" s="677"/>
      <c r="PCQ81" s="677"/>
      <c r="PCR81" s="677"/>
      <c r="PCS81" s="677"/>
      <c r="PCT81" s="677"/>
      <c r="PCU81" s="677"/>
      <c r="PCV81" s="677"/>
      <c r="PCW81" s="677"/>
      <c r="PCX81" s="677"/>
      <c r="PCY81" s="677"/>
      <c r="PCZ81" s="677"/>
      <c r="PDA81" s="677"/>
      <c r="PDB81" s="677"/>
      <c r="PDC81" s="677"/>
      <c r="PDD81" s="677"/>
      <c r="PDE81" s="677"/>
      <c r="PDF81" s="677"/>
      <c r="PDG81" s="677"/>
      <c r="PDH81" s="677"/>
      <c r="PDI81" s="677"/>
      <c r="PDJ81" s="677"/>
      <c r="PDK81" s="677"/>
      <c r="PDL81" s="677"/>
      <c r="PDM81" s="677"/>
      <c r="PDN81" s="677"/>
      <c r="PDO81" s="677"/>
      <c r="PDP81" s="677"/>
      <c r="PDQ81" s="677"/>
      <c r="PDR81" s="677"/>
      <c r="PDS81" s="677"/>
      <c r="PDT81" s="677"/>
      <c r="PDU81" s="677"/>
      <c r="PDV81" s="677"/>
      <c r="PDW81" s="677"/>
      <c r="PDX81" s="677"/>
      <c r="PDY81" s="677"/>
      <c r="PDZ81" s="677"/>
      <c r="PEA81" s="677"/>
      <c r="PEB81" s="677"/>
      <c r="PEC81" s="677"/>
      <c r="PED81" s="677"/>
      <c r="PEE81" s="677"/>
      <c r="PEF81" s="677"/>
      <c r="PEG81" s="677"/>
      <c r="PEH81" s="677"/>
      <c r="PEI81" s="677"/>
      <c r="PEJ81" s="677"/>
      <c r="PEK81" s="677"/>
      <c r="PEL81" s="677"/>
      <c r="PEM81" s="677"/>
      <c r="PEN81" s="677"/>
      <c r="PEO81" s="677"/>
      <c r="PEP81" s="677"/>
      <c r="PEQ81" s="677"/>
      <c r="PER81" s="677"/>
      <c r="PES81" s="677"/>
      <c r="PET81" s="677"/>
      <c r="PEU81" s="677"/>
      <c r="PEV81" s="677"/>
      <c r="PEW81" s="677"/>
      <c r="PEX81" s="677"/>
      <c r="PEY81" s="677"/>
      <c r="PEZ81" s="677"/>
      <c r="PFA81" s="677"/>
      <c r="PFB81" s="677"/>
      <c r="PFC81" s="677"/>
      <c r="PFD81" s="677"/>
      <c r="PFE81" s="677"/>
      <c r="PFF81" s="677"/>
      <c r="PFG81" s="677"/>
      <c r="PFH81" s="677"/>
      <c r="PFI81" s="677"/>
      <c r="PFJ81" s="677"/>
      <c r="PFK81" s="677"/>
      <c r="PFL81" s="677"/>
      <c r="PFM81" s="677"/>
      <c r="PFN81" s="677"/>
      <c r="PFO81" s="677"/>
      <c r="PFP81" s="677"/>
      <c r="PFQ81" s="677"/>
      <c r="PFR81" s="677"/>
      <c r="PFS81" s="677"/>
      <c r="PFT81" s="677"/>
      <c r="PFU81" s="677"/>
      <c r="PFV81" s="677"/>
      <c r="PFW81" s="677"/>
      <c r="PFX81" s="677"/>
      <c r="PFY81" s="677"/>
      <c r="PFZ81" s="677"/>
      <c r="PGA81" s="677"/>
      <c r="PGB81" s="677"/>
      <c r="PGC81" s="677"/>
      <c r="PGD81" s="677"/>
      <c r="PGE81" s="677"/>
      <c r="PGF81" s="677"/>
      <c r="PGG81" s="677"/>
      <c r="PGH81" s="677"/>
      <c r="PGI81" s="677"/>
      <c r="PGJ81" s="677"/>
      <c r="PGK81" s="677"/>
      <c r="PGL81" s="677"/>
      <c r="PGM81" s="677"/>
      <c r="PGN81" s="677"/>
      <c r="PGO81" s="677"/>
      <c r="PGP81" s="677"/>
      <c r="PGQ81" s="677"/>
      <c r="PGR81" s="677"/>
      <c r="PGS81" s="677"/>
      <c r="PGT81" s="677"/>
      <c r="PGU81" s="677"/>
      <c r="PGV81" s="677"/>
      <c r="PGW81" s="677"/>
      <c r="PGX81" s="677"/>
      <c r="PGY81" s="677"/>
      <c r="PGZ81" s="677"/>
      <c r="PHA81" s="677"/>
      <c r="PHB81" s="677"/>
      <c r="PHC81" s="677"/>
      <c r="PHD81" s="677"/>
      <c r="PHE81" s="677"/>
      <c r="PHF81" s="677"/>
      <c r="PHG81" s="677"/>
      <c r="PHH81" s="677"/>
      <c r="PHI81" s="677"/>
      <c r="PHJ81" s="677"/>
      <c r="PHK81" s="677"/>
      <c r="PHL81" s="677"/>
      <c r="PHM81" s="677"/>
      <c r="PHN81" s="677"/>
      <c r="PHO81" s="677"/>
      <c r="PHP81" s="677"/>
      <c r="PHQ81" s="677"/>
      <c r="PHR81" s="677"/>
      <c r="PHS81" s="677"/>
      <c r="PHT81" s="677"/>
      <c r="PHU81" s="677"/>
      <c r="PHV81" s="677"/>
      <c r="PHW81" s="677"/>
      <c r="PHX81" s="677"/>
      <c r="PHY81" s="677"/>
      <c r="PHZ81" s="677"/>
      <c r="PIA81" s="677"/>
      <c r="PIB81" s="677"/>
      <c r="PIC81" s="677"/>
      <c r="PID81" s="677"/>
      <c r="PIE81" s="677"/>
      <c r="PIF81" s="677"/>
      <c r="PIG81" s="677"/>
      <c r="PIH81" s="677"/>
      <c r="PII81" s="677"/>
      <c r="PIJ81" s="677"/>
      <c r="PIK81" s="677"/>
      <c r="PIL81" s="677"/>
      <c r="PIM81" s="677"/>
      <c r="PIN81" s="677"/>
      <c r="PIO81" s="677"/>
      <c r="PIP81" s="677"/>
      <c r="PIQ81" s="677"/>
      <c r="PIR81" s="677"/>
      <c r="PIS81" s="677"/>
      <c r="PIT81" s="677"/>
      <c r="PIU81" s="677"/>
      <c r="PIV81" s="677"/>
      <c r="PIW81" s="677"/>
      <c r="PIX81" s="677"/>
      <c r="PIY81" s="677"/>
      <c r="PIZ81" s="677"/>
      <c r="PJA81" s="677"/>
      <c r="PJB81" s="677"/>
      <c r="PJC81" s="677"/>
      <c r="PJD81" s="677"/>
      <c r="PJE81" s="677"/>
      <c r="PJF81" s="677"/>
      <c r="PJG81" s="677"/>
      <c r="PJH81" s="677"/>
      <c r="PJI81" s="677"/>
      <c r="PJJ81" s="677"/>
      <c r="PJK81" s="677"/>
      <c r="PJL81" s="677"/>
      <c r="PJM81" s="677"/>
      <c r="PJN81" s="677"/>
      <c r="PJO81" s="677"/>
      <c r="PJP81" s="677"/>
      <c r="PJQ81" s="677"/>
      <c r="PJR81" s="677"/>
      <c r="PJS81" s="677"/>
      <c r="PJT81" s="677"/>
      <c r="PJU81" s="677"/>
      <c r="PJV81" s="677"/>
      <c r="PJW81" s="677"/>
      <c r="PJX81" s="677"/>
      <c r="PJY81" s="677"/>
      <c r="PJZ81" s="677"/>
      <c r="PKA81" s="677"/>
      <c r="PKB81" s="677"/>
      <c r="PKC81" s="677"/>
      <c r="PKD81" s="677"/>
      <c r="PKE81" s="677"/>
      <c r="PKF81" s="677"/>
      <c r="PKG81" s="677"/>
      <c r="PKH81" s="677"/>
      <c r="PKI81" s="677"/>
      <c r="PKJ81" s="677"/>
      <c r="PKK81" s="677"/>
      <c r="PKL81" s="677"/>
      <c r="PKM81" s="677"/>
      <c r="PKN81" s="677"/>
      <c r="PKO81" s="677"/>
      <c r="PKP81" s="677"/>
      <c r="PKQ81" s="677"/>
      <c r="PKR81" s="677"/>
      <c r="PKS81" s="677"/>
      <c r="PKT81" s="677"/>
      <c r="PKU81" s="677"/>
      <c r="PKV81" s="677"/>
      <c r="PKW81" s="677"/>
      <c r="PKX81" s="677"/>
      <c r="PKY81" s="677"/>
      <c r="PKZ81" s="677"/>
      <c r="PLA81" s="677"/>
      <c r="PLB81" s="677"/>
      <c r="PLC81" s="677"/>
      <c r="PLD81" s="677"/>
      <c r="PLE81" s="677"/>
      <c r="PLF81" s="677"/>
      <c r="PLG81" s="677"/>
      <c r="PLH81" s="677"/>
      <c r="PLI81" s="677"/>
      <c r="PLJ81" s="677"/>
      <c r="PLK81" s="677"/>
      <c r="PLL81" s="677"/>
      <c r="PLM81" s="677"/>
      <c r="PLN81" s="677"/>
      <c r="PLO81" s="677"/>
      <c r="PLP81" s="677"/>
      <c r="PLQ81" s="677"/>
      <c r="PLR81" s="677"/>
      <c r="PLS81" s="677"/>
      <c r="PLT81" s="677"/>
      <c r="PLU81" s="677"/>
      <c r="PLV81" s="677"/>
      <c r="PLW81" s="677"/>
      <c r="PLX81" s="677"/>
      <c r="PLY81" s="677"/>
      <c r="PLZ81" s="677"/>
      <c r="PMA81" s="677"/>
      <c r="PMB81" s="677"/>
      <c r="PMC81" s="677"/>
      <c r="PMD81" s="677"/>
      <c r="PME81" s="677"/>
      <c r="PMF81" s="677"/>
      <c r="PMG81" s="677"/>
      <c r="PMH81" s="677"/>
      <c r="PMI81" s="677"/>
      <c r="PMJ81" s="677"/>
      <c r="PMK81" s="677"/>
      <c r="PML81" s="677"/>
      <c r="PMM81" s="677"/>
      <c r="PMN81" s="677"/>
      <c r="PMO81" s="677"/>
      <c r="PMP81" s="677"/>
      <c r="PMQ81" s="677"/>
      <c r="PMR81" s="677"/>
      <c r="PMS81" s="677"/>
      <c r="PMT81" s="677"/>
      <c r="PMU81" s="677"/>
      <c r="PMV81" s="677"/>
      <c r="PMW81" s="677"/>
      <c r="PMX81" s="677"/>
      <c r="PMY81" s="677"/>
      <c r="PMZ81" s="677"/>
      <c r="PNA81" s="677"/>
      <c r="PNB81" s="677"/>
      <c r="PNC81" s="677"/>
      <c r="PND81" s="677"/>
      <c r="PNE81" s="677"/>
      <c r="PNF81" s="677"/>
      <c r="PNG81" s="677"/>
      <c r="PNH81" s="677"/>
      <c r="PNI81" s="677"/>
      <c r="PNJ81" s="677"/>
      <c r="PNK81" s="677"/>
      <c r="PNL81" s="677"/>
      <c r="PNM81" s="677"/>
      <c r="PNN81" s="677"/>
      <c r="PNO81" s="677"/>
      <c r="PNP81" s="677"/>
      <c r="PNQ81" s="677"/>
      <c r="PNR81" s="677"/>
      <c r="PNS81" s="677"/>
      <c r="PNT81" s="677"/>
      <c r="PNU81" s="677"/>
      <c r="PNV81" s="677"/>
      <c r="PNW81" s="677"/>
      <c r="PNX81" s="677"/>
      <c r="PNY81" s="677"/>
      <c r="PNZ81" s="677"/>
      <c r="POA81" s="677"/>
      <c r="POB81" s="677"/>
      <c r="POC81" s="677"/>
      <c r="POD81" s="677"/>
      <c r="POE81" s="677"/>
      <c r="POF81" s="677"/>
      <c r="POG81" s="677"/>
      <c r="POH81" s="677"/>
      <c r="POI81" s="677"/>
      <c r="POJ81" s="677"/>
      <c r="POK81" s="677"/>
      <c r="POL81" s="677"/>
      <c r="POM81" s="677"/>
      <c r="PON81" s="677"/>
      <c r="POO81" s="677"/>
      <c r="POP81" s="677"/>
      <c r="POQ81" s="677"/>
      <c r="POR81" s="677"/>
      <c r="POS81" s="677"/>
      <c r="POT81" s="677"/>
      <c r="POU81" s="677"/>
      <c r="POV81" s="677"/>
      <c r="POW81" s="677"/>
      <c r="POX81" s="677"/>
      <c r="POY81" s="677"/>
      <c r="POZ81" s="677"/>
      <c r="PPA81" s="677"/>
      <c r="PPB81" s="677"/>
      <c r="PPC81" s="677"/>
      <c r="PPD81" s="677"/>
      <c r="PPE81" s="677"/>
      <c r="PPF81" s="677"/>
      <c r="PPG81" s="677"/>
      <c r="PPH81" s="677"/>
      <c r="PPI81" s="677"/>
      <c r="PPJ81" s="677"/>
      <c r="PPK81" s="677"/>
      <c r="PPL81" s="677"/>
      <c r="PPM81" s="677"/>
      <c r="PPN81" s="677"/>
      <c r="PPO81" s="677"/>
      <c r="PPP81" s="677"/>
      <c r="PPQ81" s="677"/>
      <c r="PPR81" s="677"/>
      <c r="PPS81" s="677"/>
      <c r="PPT81" s="677"/>
      <c r="PPU81" s="677"/>
      <c r="PPV81" s="677"/>
      <c r="PPW81" s="677"/>
      <c r="PPX81" s="677"/>
      <c r="PPY81" s="677"/>
      <c r="PPZ81" s="677"/>
      <c r="PQA81" s="677"/>
      <c r="PQB81" s="677"/>
      <c r="PQC81" s="677"/>
      <c r="PQD81" s="677"/>
      <c r="PQE81" s="677"/>
      <c r="PQF81" s="677"/>
      <c r="PQG81" s="677"/>
      <c r="PQH81" s="677"/>
      <c r="PQI81" s="677"/>
      <c r="PQJ81" s="677"/>
      <c r="PQK81" s="677"/>
      <c r="PQL81" s="677"/>
      <c r="PQM81" s="677"/>
      <c r="PQN81" s="677"/>
      <c r="PQO81" s="677"/>
      <c r="PQP81" s="677"/>
      <c r="PQQ81" s="677"/>
      <c r="PQR81" s="677"/>
      <c r="PQS81" s="677"/>
      <c r="PQT81" s="677"/>
      <c r="PQU81" s="677"/>
      <c r="PQV81" s="677"/>
      <c r="PQW81" s="677"/>
      <c r="PQX81" s="677"/>
      <c r="PQY81" s="677"/>
      <c r="PQZ81" s="677"/>
      <c r="PRA81" s="677"/>
      <c r="PRB81" s="677"/>
      <c r="PRC81" s="677"/>
      <c r="PRD81" s="677"/>
      <c r="PRE81" s="677"/>
      <c r="PRF81" s="677"/>
      <c r="PRG81" s="677"/>
      <c r="PRH81" s="677"/>
      <c r="PRI81" s="677"/>
      <c r="PRJ81" s="677"/>
      <c r="PRK81" s="677"/>
      <c r="PRL81" s="677"/>
      <c r="PRM81" s="677"/>
      <c r="PRN81" s="677"/>
      <c r="PRO81" s="677"/>
      <c r="PRP81" s="677"/>
      <c r="PRQ81" s="677"/>
      <c r="PRR81" s="677"/>
      <c r="PRS81" s="677"/>
      <c r="PRT81" s="677"/>
      <c r="PRU81" s="677"/>
      <c r="PRV81" s="677"/>
      <c r="PRW81" s="677"/>
      <c r="PRX81" s="677"/>
      <c r="PRY81" s="677"/>
      <c r="PRZ81" s="677"/>
      <c r="PSA81" s="677"/>
      <c r="PSB81" s="677"/>
      <c r="PSC81" s="677"/>
      <c r="PSD81" s="677"/>
      <c r="PSE81" s="677"/>
      <c r="PSF81" s="677"/>
      <c r="PSG81" s="677"/>
      <c r="PSH81" s="677"/>
      <c r="PSI81" s="677"/>
      <c r="PSJ81" s="677"/>
      <c r="PSK81" s="677"/>
      <c r="PSL81" s="677"/>
      <c r="PSM81" s="677"/>
      <c r="PSN81" s="677"/>
      <c r="PSO81" s="677"/>
      <c r="PSP81" s="677"/>
      <c r="PSQ81" s="677"/>
      <c r="PSR81" s="677"/>
      <c r="PSS81" s="677"/>
      <c r="PST81" s="677"/>
      <c r="PSU81" s="677"/>
      <c r="PSV81" s="677"/>
      <c r="PSW81" s="677"/>
      <c r="PSX81" s="677"/>
      <c r="PSY81" s="677"/>
      <c r="PSZ81" s="677"/>
      <c r="PTA81" s="677"/>
      <c r="PTB81" s="677"/>
      <c r="PTC81" s="677"/>
      <c r="PTD81" s="677"/>
      <c r="PTE81" s="677"/>
      <c r="PTF81" s="677"/>
      <c r="PTG81" s="677"/>
      <c r="PTH81" s="677"/>
      <c r="PTI81" s="677"/>
      <c r="PTJ81" s="677"/>
      <c r="PTK81" s="677"/>
      <c r="PTL81" s="677"/>
      <c r="PTM81" s="677"/>
      <c r="PTN81" s="677"/>
      <c r="PTO81" s="677"/>
      <c r="PTP81" s="677"/>
      <c r="PTQ81" s="677"/>
      <c r="PTR81" s="677"/>
      <c r="PTS81" s="677"/>
      <c r="PTT81" s="677"/>
      <c r="PTU81" s="677"/>
      <c r="PTV81" s="677"/>
      <c r="PTW81" s="677"/>
      <c r="PTX81" s="677"/>
      <c r="PTY81" s="677"/>
      <c r="PTZ81" s="677"/>
      <c r="PUA81" s="677"/>
      <c r="PUB81" s="677"/>
      <c r="PUC81" s="677"/>
      <c r="PUD81" s="677"/>
      <c r="PUE81" s="677"/>
      <c r="PUF81" s="677"/>
      <c r="PUG81" s="677"/>
      <c r="PUH81" s="677"/>
      <c r="PUI81" s="677"/>
      <c r="PUJ81" s="677"/>
      <c r="PUK81" s="677"/>
      <c r="PUL81" s="677"/>
      <c r="PUM81" s="677"/>
      <c r="PUN81" s="677"/>
      <c r="PUO81" s="677"/>
      <c r="PUP81" s="677"/>
      <c r="PUQ81" s="677"/>
      <c r="PUR81" s="677"/>
      <c r="PUS81" s="677"/>
      <c r="PUT81" s="677"/>
      <c r="PUU81" s="677"/>
      <c r="PUV81" s="677"/>
      <c r="PUW81" s="677"/>
      <c r="PUX81" s="677"/>
      <c r="PUY81" s="677"/>
      <c r="PUZ81" s="677"/>
      <c r="PVA81" s="677"/>
      <c r="PVB81" s="677"/>
      <c r="PVC81" s="677"/>
      <c r="PVD81" s="677"/>
      <c r="PVE81" s="677"/>
      <c r="PVF81" s="677"/>
      <c r="PVG81" s="677"/>
      <c r="PVH81" s="677"/>
      <c r="PVI81" s="677"/>
      <c r="PVJ81" s="677"/>
      <c r="PVK81" s="677"/>
      <c r="PVL81" s="677"/>
      <c r="PVM81" s="677"/>
      <c r="PVN81" s="677"/>
      <c r="PVO81" s="677"/>
      <c r="PVP81" s="677"/>
      <c r="PVQ81" s="677"/>
      <c r="PVR81" s="677"/>
      <c r="PVS81" s="677"/>
      <c r="PVT81" s="677"/>
      <c r="PVU81" s="677"/>
      <c r="PVV81" s="677"/>
      <c r="PVW81" s="677"/>
      <c r="PVX81" s="677"/>
      <c r="PVY81" s="677"/>
      <c r="PVZ81" s="677"/>
      <c r="PWA81" s="677"/>
      <c r="PWB81" s="677"/>
      <c r="PWC81" s="677"/>
      <c r="PWD81" s="677"/>
      <c r="PWE81" s="677"/>
      <c r="PWF81" s="677"/>
      <c r="PWG81" s="677"/>
      <c r="PWH81" s="677"/>
      <c r="PWI81" s="677"/>
      <c r="PWJ81" s="677"/>
      <c r="PWK81" s="677"/>
      <c r="PWL81" s="677"/>
      <c r="PWM81" s="677"/>
      <c r="PWN81" s="677"/>
      <c r="PWO81" s="677"/>
      <c r="PWP81" s="677"/>
      <c r="PWQ81" s="677"/>
      <c r="PWR81" s="677"/>
      <c r="PWS81" s="677"/>
      <c r="PWT81" s="677"/>
      <c r="PWU81" s="677"/>
      <c r="PWV81" s="677"/>
      <c r="PWW81" s="677"/>
      <c r="PWX81" s="677"/>
      <c r="PWY81" s="677"/>
      <c r="PWZ81" s="677"/>
      <c r="PXA81" s="677"/>
      <c r="PXB81" s="677"/>
      <c r="PXC81" s="677"/>
      <c r="PXD81" s="677"/>
      <c r="PXE81" s="677"/>
      <c r="PXF81" s="677"/>
      <c r="PXG81" s="677"/>
      <c r="PXH81" s="677"/>
      <c r="PXI81" s="677"/>
      <c r="PXJ81" s="677"/>
      <c r="PXK81" s="677"/>
      <c r="PXL81" s="677"/>
      <c r="PXM81" s="677"/>
      <c r="PXN81" s="677"/>
      <c r="PXO81" s="677"/>
      <c r="PXP81" s="677"/>
      <c r="PXQ81" s="677"/>
      <c r="PXR81" s="677"/>
      <c r="PXS81" s="677"/>
      <c r="PXT81" s="677"/>
      <c r="PXU81" s="677"/>
      <c r="PXV81" s="677"/>
      <c r="PXW81" s="677"/>
      <c r="PXX81" s="677"/>
      <c r="PXY81" s="677"/>
      <c r="PXZ81" s="677"/>
      <c r="PYA81" s="677"/>
      <c r="PYB81" s="677"/>
      <c r="PYC81" s="677"/>
      <c r="PYD81" s="677"/>
      <c r="PYE81" s="677"/>
      <c r="PYF81" s="677"/>
      <c r="PYG81" s="677"/>
      <c r="PYH81" s="677"/>
      <c r="PYI81" s="677"/>
      <c r="PYJ81" s="677"/>
      <c r="PYK81" s="677"/>
      <c r="PYL81" s="677"/>
      <c r="PYM81" s="677"/>
      <c r="PYN81" s="677"/>
      <c r="PYO81" s="677"/>
      <c r="PYP81" s="677"/>
      <c r="PYQ81" s="677"/>
      <c r="PYR81" s="677"/>
      <c r="PYS81" s="677"/>
      <c r="PYT81" s="677"/>
      <c r="PYU81" s="677"/>
      <c r="PYV81" s="677"/>
      <c r="PYW81" s="677"/>
      <c r="PYX81" s="677"/>
      <c r="PYY81" s="677"/>
      <c r="PYZ81" s="677"/>
      <c r="PZA81" s="677"/>
      <c r="PZB81" s="677"/>
      <c r="PZC81" s="677"/>
      <c r="PZD81" s="677"/>
      <c r="PZE81" s="677"/>
      <c r="PZF81" s="677"/>
      <c r="PZG81" s="677"/>
      <c r="PZH81" s="677"/>
      <c r="PZI81" s="677"/>
      <c r="PZJ81" s="677"/>
      <c r="PZK81" s="677"/>
      <c r="PZL81" s="677"/>
      <c r="PZM81" s="677"/>
      <c r="PZN81" s="677"/>
      <c r="PZO81" s="677"/>
      <c r="PZP81" s="677"/>
      <c r="PZQ81" s="677"/>
      <c r="PZR81" s="677"/>
      <c r="PZS81" s="677"/>
      <c r="PZT81" s="677"/>
      <c r="PZU81" s="677"/>
      <c r="PZV81" s="677"/>
      <c r="PZW81" s="677"/>
      <c r="PZX81" s="677"/>
      <c r="PZY81" s="677"/>
      <c r="PZZ81" s="677"/>
      <c r="QAA81" s="677"/>
      <c r="QAB81" s="677"/>
      <c r="QAC81" s="677"/>
      <c r="QAD81" s="677"/>
      <c r="QAE81" s="677"/>
      <c r="QAF81" s="677"/>
      <c r="QAG81" s="677"/>
      <c r="QAH81" s="677"/>
      <c r="QAI81" s="677"/>
      <c r="QAJ81" s="677"/>
      <c r="QAK81" s="677"/>
      <c r="QAL81" s="677"/>
      <c r="QAM81" s="677"/>
      <c r="QAN81" s="677"/>
      <c r="QAO81" s="677"/>
      <c r="QAP81" s="677"/>
      <c r="QAQ81" s="677"/>
      <c r="QAR81" s="677"/>
      <c r="QAS81" s="677"/>
      <c r="QAT81" s="677"/>
      <c r="QAU81" s="677"/>
      <c r="QAV81" s="677"/>
      <c r="QAW81" s="677"/>
      <c r="QAX81" s="677"/>
      <c r="QAY81" s="677"/>
      <c r="QAZ81" s="677"/>
      <c r="QBA81" s="677"/>
      <c r="QBB81" s="677"/>
      <c r="QBC81" s="677"/>
      <c r="QBD81" s="677"/>
      <c r="QBE81" s="677"/>
      <c r="QBF81" s="677"/>
      <c r="QBG81" s="677"/>
      <c r="QBH81" s="677"/>
      <c r="QBI81" s="677"/>
      <c r="QBJ81" s="677"/>
      <c r="QBK81" s="677"/>
      <c r="QBL81" s="677"/>
      <c r="QBM81" s="677"/>
      <c r="QBN81" s="677"/>
      <c r="QBO81" s="677"/>
      <c r="QBP81" s="677"/>
      <c r="QBQ81" s="677"/>
      <c r="QBR81" s="677"/>
      <c r="QBS81" s="677"/>
      <c r="QBT81" s="677"/>
      <c r="QBU81" s="677"/>
      <c r="QBV81" s="677"/>
      <c r="QBW81" s="677"/>
      <c r="QBX81" s="677"/>
      <c r="QBY81" s="677"/>
      <c r="QBZ81" s="677"/>
      <c r="QCA81" s="677"/>
      <c r="QCB81" s="677"/>
      <c r="QCC81" s="677"/>
      <c r="QCD81" s="677"/>
      <c r="QCE81" s="677"/>
      <c r="QCF81" s="677"/>
      <c r="QCG81" s="677"/>
      <c r="QCH81" s="677"/>
      <c r="QCI81" s="677"/>
      <c r="QCJ81" s="677"/>
      <c r="QCK81" s="677"/>
      <c r="QCL81" s="677"/>
      <c r="QCM81" s="677"/>
      <c r="QCN81" s="677"/>
      <c r="QCO81" s="677"/>
      <c r="QCP81" s="677"/>
      <c r="QCQ81" s="677"/>
      <c r="QCR81" s="677"/>
      <c r="QCS81" s="677"/>
      <c r="QCT81" s="677"/>
      <c r="QCU81" s="677"/>
      <c r="QCV81" s="677"/>
      <c r="QCW81" s="677"/>
      <c r="QCX81" s="677"/>
      <c r="QCY81" s="677"/>
      <c r="QCZ81" s="677"/>
      <c r="QDA81" s="677"/>
      <c r="QDB81" s="677"/>
      <c r="QDC81" s="677"/>
      <c r="QDD81" s="677"/>
      <c r="QDE81" s="677"/>
      <c r="QDF81" s="677"/>
      <c r="QDG81" s="677"/>
      <c r="QDH81" s="677"/>
      <c r="QDI81" s="677"/>
      <c r="QDJ81" s="677"/>
      <c r="QDK81" s="677"/>
      <c r="QDL81" s="677"/>
      <c r="QDM81" s="677"/>
      <c r="QDN81" s="677"/>
      <c r="QDO81" s="677"/>
      <c r="QDP81" s="677"/>
      <c r="QDQ81" s="677"/>
      <c r="QDR81" s="677"/>
      <c r="QDS81" s="677"/>
      <c r="QDT81" s="677"/>
      <c r="QDU81" s="677"/>
      <c r="QDV81" s="677"/>
      <c r="QDW81" s="677"/>
      <c r="QDX81" s="677"/>
      <c r="QDY81" s="677"/>
      <c r="QDZ81" s="677"/>
      <c r="QEA81" s="677"/>
      <c r="QEB81" s="677"/>
      <c r="QEC81" s="677"/>
      <c r="QED81" s="677"/>
      <c r="QEE81" s="677"/>
      <c r="QEF81" s="677"/>
      <c r="QEG81" s="677"/>
      <c r="QEH81" s="677"/>
      <c r="QEI81" s="677"/>
      <c r="QEJ81" s="677"/>
      <c r="QEK81" s="677"/>
      <c r="QEL81" s="677"/>
      <c r="QEM81" s="677"/>
      <c r="QEN81" s="677"/>
      <c r="QEO81" s="677"/>
      <c r="QEP81" s="677"/>
      <c r="QEQ81" s="677"/>
      <c r="QER81" s="677"/>
      <c r="QES81" s="677"/>
      <c r="QET81" s="677"/>
      <c r="QEU81" s="677"/>
      <c r="QEV81" s="677"/>
      <c r="QEW81" s="677"/>
      <c r="QEX81" s="677"/>
      <c r="QEY81" s="677"/>
      <c r="QEZ81" s="677"/>
      <c r="QFA81" s="677"/>
      <c r="QFB81" s="677"/>
      <c r="QFC81" s="677"/>
      <c r="QFD81" s="677"/>
      <c r="QFE81" s="677"/>
      <c r="QFF81" s="677"/>
      <c r="QFG81" s="677"/>
      <c r="QFH81" s="677"/>
      <c r="QFI81" s="677"/>
      <c r="QFJ81" s="677"/>
      <c r="QFK81" s="677"/>
      <c r="QFL81" s="677"/>
      <c r="QFM81" s="677"/>
      <c r="QFN81" s="677"/>
      <c r="QFO81" s="677"/>
      <c r="QFP81" s="677"/>
      <c r="QFQ81" s="677"/>
      <c r="QFR81" s="677"/>
      <c r="QFS81" s="677"/>
      <c r="QFT81" s="677"/>
      <c r="QFU81" s="677"/>
      <c r="QFV81" s="677"/>
      <c r="QFW81" s="677"/>
      <c r="QFX81" s="677"/>
      <c r="QFY81" s="677"/>
      <c r="QFZ81" s="677"/>
      <c r="QGA81" s="677"/>
      <c r="QGB81" s="677"/>
      <c r="QGC81" s="677"/>
      <c r="QGD81" s="677"/>
      <c r="QGE81" s="677"/>
      <c r="QGF81" s="677"/>
      <c r="QGG81" s="677"/>
      <c r="QGH81" s="677"/>
      <c r="QGI81" s="677"/>
      <c r="QGJ81" s="677"/>
      <c r="QGK81" s="677"/>
      <c r="QGL81" s="677"/>
      <c r="QGM81" s="677"/>
      <c r="QGN81" s="677"/>
      <c r="QGO81" s="677"/>
      <c r="QGP81" s="677"/>
      <c r="QGQ81" s="677"/>
      <c r="QGR81" s="677"/>
      <c r="QGS81" s="677"/>
      <c r="QGT81" s="677"/>
      <c r="QGU81" s="677"/>
      <c r="QGV81" s="677"/>
      <c r="QGW81" s="677"/>
      <c r="QGX81" s="677"/>
      <c r="QGY81" s="677"/>
      <c r="QGZ81" s="677"/>
      <c r="QHA81" s="677"/>
      <c r="QHB81" s="677"/>
      <c r="QHC81" s="677"/>
      <c r="QHD81" s="677"/>
      <c r="QHE81" s="677"/>
      <c r="QHF81" s="677"/>
      <c r="QHG81" s="677"/>
      <c r="QHH81" s="677"/>
      <c r="QHI81" s="677"/>
      <c r="QHJ81" s="677"/>
      <c r="QHK81" s="677"/>
      <c r="QHL81" s="677"/>
      <c r="QHM81" s="677"/>
      <c r="QHN81" s="677"/>
      <c r="QHO81" s="677"/>
      <c r="QHP81" s="677"/>
      <c r="QHQ81" s="677"/>
      <c r="QHR81" s="677"/>
      <c r="QHS81" s="677"/>
      <c r="QHT81" s="677"/>
      <c r="QHU81" s="677"/>
      <c r="QHV81" s="677"/>
      <c r="QHW81" s="677"/>
      <c r="QHX81" s="677"/>
      <c r="QHY81" s="677"/>
      <c r="QHZ81" s="677"/>
      <c r="QIA81" s="677"/>
      <c r="QIB81" s="677"/>
      <c r="QIC81" s="677"/>
      <c r="QID81" s="677"/>
      <c r="QIE81" s="677"/>
      <c r="QIF81" s="677"/>
      <c r="QIG81" s="677"/>
      <c r="QIH81" s="677"/>
      <c r="QII81" s="677"/>
      <c r="QIJ81" s="677"/>
      <c r="QIK81" s="677"/>
      <c r="QIL81" s="677"/>
      <c r="QIM81" s="677"/>
      <c r="QIN81" s="677"/>
      <c r="QIO81" s="677"/>
      <c r="QIP81" s="677"/>
      <c r="QIQ81" s="677"/>
      <c r="QIR81" s="677"/>
      <c r="QIS81" s="677"/>
      <c r="QIT81" s="677"/>
      <c r="QIU81" s="677"/>
      <c r="QIV81" s="677"/>
      <c r="QIW81" s="677"/>
      <c r="QIX81" s="677"/>
      <c r="QIY81" s="677"/>
      <c r="QIZ81" s="677"/>
      <c r="QJA81" s="677"/>
      <c r="QJB81" s="677"/>
      <c r="QJC81" s="677"/>
      <c r="QJD81" s="677"/>
      <c r="QJE81" s="677"/>
      <c r="QJF81" s="677"/>
      <c r="QJG81" s="677"/>
      <c r="QJH81" s="677"/>
      <c r="QJI81" s="677"/>
      <c r="QJJ81" s="677"/>
      <c r="QJK81" s="677"/>
      <c r="QJL81" s="677"/>
      <c r="QJM81" s="677"/>
      <c r="QJN81" s="677"/>
      <c r="QJO81" s="677"/>
      <c r="QJP81" s="677"/>
      <c r="QJQ81" s="677"/>
      <c r="QJR81" s="677"/>
      <c r="QJS81" s="677"/>
      <c r="QJT81" s="677"/>
      <c r="QJU81" s="677"/>
      <c r="QJV81" s="677"/>
      <c r="QJW81" s="677"/>
      <c r="QJX81" s="677"/>
      <c r="QJY81" s="677"/>
      <c r="QJZ81" s="677"/>
      <c r="QKA81" s="677"/>
      <c r="QKB81" s="677"/>
      <c r="QKC81" s="677"/>
      <c r="QKD81" s="677"/>
      <c r="QKE81" s="677"/>
      <c r="QKF81" s="677"/>
      <c r="QKG81" s="677"/>
      <c r="QKH81" s="677"/>
      <c r="QKI81" s="677"/>
      <c r="QKJ81" s="677"/>
      <c r="QKK81" s="677"/>
      <c r="QKL81" s="677"/>
      <c r="QKM81" s="677"/>
      <c r="QKN81" s="677"/>
      <c r="QKO81" s="677"/>
      <c r="QKP81" s="677"/>
      <c r="QKQ81" s="677"/>
      <c r="QKR81" s="677"/>
      <c r="QKS81" s="677"/>
      <c r="QKT81" s="677"/>
      <c r="QKU81" s="677"/>
      <c r="QKV81" s="677"/>
      <c r="QKW81" s="677"/>
      <c r="QKX81" s="677"/>
      <c r="QKY81" s="677"/>
      <c r="QKZ81" s="677"/>
      <c r="QLA81" s="677"/>
      <c r="QLB81" s="677"/>
      <c r="QLC81" s="677"/>
      <c r="QLD81" s="677"/>
      <c r="QLE81" s="677"/>
      <c r="QLF81" s="677"/>
      <c r="QLG81" s="677"/>
      <c r="QLH81" s="677"/>
      <c r="QLI81" s="677"/>
      <c r="QLJ81" s="677"/>
      <c r="QLK81" s="677"/>
      <c r="QLL81" s="677"/>
      <c r="QLM81" s="677"/>
      <c r="QLN81" s="677"/>
      <c r="QLO81" s="677"/>
      <c r="QLP81" s="677"/>
      <c r="QLQ81" s="677"/>
      <c r="QLR81" s="677"/>
      <c r="QLS81" s="677"/>
      <c r="QLT81" s="677"/>
      <c r="QLU81" s="677"/>
      <c r="QLV81" s="677"/>
      <c r="QLW81" s="677"/>
      <c r="QLX81" s="677"/>
      <c r="QLY81" s="677"/>
      <c r="QLZ81" s="677"/>
      <c r="QMA81" s="677"/>
      <c r="QMB81" s="677"/>
      <c r="QMC81" s="677"/>
      <c r="QMD81" s="677"/>
      <c r="QME81" s="677"/>
      <c r="QMF81" s="677"/>
      <c r="QMG81" s="677"/>
      <c r="QMH81" s="677"/>
      <c r="QMI81" s="677"/>
      <c r="QMJ81" s="677"/>
      <c r="QMK81" s="677"/>
      <c r="QML81" s="677"/>
      <c r="QMM81" s="677"/>
      <c r="QMN81" s="677"/>
      <c r="QMO81" s="677"/>
      <c r="QMP81" s="677"/>
      <c r="QMQ81" s="677"/>
      <c r="QMR81" s="677"/>
      <c r="QMS81" s="677"/>
      <c r="QMT81" s="677"/>
      <c r="QMU81" s="677"/>
      <c r="QMV81" s="677"/>
      <c r="QMW81" s="677"/>
      <c r="QMX81" s="677"/>
      <c r="QMY81" s="677"/>
      <c r="QMZ81" s="677"/>
      <c r="QNA81" s="677"/>
      <c r="QNB81" s="677"/>
      <c r="QNC81" s="677"/>
      <c r="QND81" s="677"/>
      <c r="QNE81" s="677"/>
      <c r="QNF81" s="677"/>
      <c r="QNG81" s="677"/>
      <c r="QNH81" s="677"/>
      <c r="QNI81" s="677"/>
      <c r="QNJ81" s="677"/>
      <c r="QNK81" s="677"/>
      <c r="QNL81" s="677"/>
      <c r="QNM81" s="677"/>
      <c r="QNN81" s="677"/>
      <c r="QNO81" s="677"/>
      <c r="QNP81" s="677"/>
      <c r="QNQ81" s="677"/>
      <c r="QNR81" s="677"/>
      <c r="QNS81" s="677"/>
      <c r="QNT81" s="677"/>
      <c r="QNU81" s="677"/>
      <c r="QNV81" s="677"/>
      <c r="QNW81" s="677"/>
      <c r="QNX81" s="677"/>
      <c r="QNY81" s="677"/>
      <c r="QNZ81" s="677"/>
      <c r="QOA81" s="677"/>
      <c r="QOB81" s="677"/>
      <c r="QOC81" s="677"/>
      <c r="QOD81" s="677"/>
      <c r="QOE81" s="677"/>
      <c r="QOF81" s="677"/>
      <c r="QOG81" s="677"/>
      <c r="QOH81" s="677"/>
      <c r="QOI81" s="677"/>
      <c r="QOJ81" s="677"/>
      <c r="QOK81" s="677"/>
      <c r="QOL81" s="677"/>
      <c r="QOM81" s="677"/>
      <c r="QON81" s="677"/>
      <c r="QOO81" s="677"/>
      <c r="QOP81" s="677"/>
      <c r="QOQ81" s="677"/>
      <c r="QOR81" s="677"/>
      <c r="QOS81" s="677"/>
      <c r="QOT81" s="677"/>
      <c r="QOU81" s="677"/>
      <c r="QOV81" s="677"/>
      <c r="QOW81" s="677"/>
      <c r="QOX81" s="677"/>
      <c r="QOY81" s="677"/>
      <c r="QOZ81" s="677"/>
      <c r="QPA81" s="677"/>
      <c r="QPB81" s="677"/>
      <c r="QPC81" s="677"/>
      <c r="QPD81" s="677"/>
      <c r="QPE81" s="677"/>
      <c r="QPF81" s="677"/>
      <c r="QPG81" s="677"/>
      <c r="QPH81" s="677"/>
      <c r="QPI81" s="677"/>
      <c r="QPJ81" s="677"/>
      <c r="QPK81" s="677"/>
      <c r="QPL81" s="677"/>
      <c r="QPM81" s="677"/>
      <c r="QPN81" s="677"/>
      <c r="QPO81" s="677"/>
      <c r="QPP81" s="677"/>
      <c r="QPQ81" s="677"/>
      <c r="QPR81" s="677"/>
      <c r="QPS81" s="677"/>
      <c r="QPT81" s="677"/>
      <c r="QPU81" s="677"/>
      <c r="QPV81" s="677"/>
      <c r="QPW81" s="677"/>
      <c r="QPX81" s="677"/>
      <c r="QPY81" s="677"/>
      <c r="QPZ81" s="677"/>
      <c r="QQA81" s="677"/>
      <c r="QQB81" s="677"/>
      <c r="QQC81" s="677"/>
      <c r="QQD81" s="677"/>
      <c r="QQE81" s="677"/>
      <c r="QQF81" s="677"/>
      <c r="QQG81" s="677"/>
      <c r="QQH81" s="677"/>
      <c r="QQI81" s="677"/>
      <c r="QQJ81" s="677"/>
      <c r="QQK81" s="677"/>
      <c r="QQL81" s="677"/>
      <c r="QQM81" s="677"/>
      <c r="QQN81" s="677"/>
      <c r="QQO81" s="677"/>
      <c r="QQP81" s="677"/>
      <c r="QQQ81" s="677"/>
      <c r="QQR81" s="677"/>
      <c r="QQS81" s="677"/>
      <c r="QQT81" s="677"/>
      <c r="QQU81" s="677"/>
      <c r="QQV81" s="677"/>
      <c r="QQW81" s="677"/>
      <c r="QQX81" s="677"/>
      <c r="QQY81" s="677"/>
      <c r="QQZ81" s="677"/>
      <c r="QRA81" s="677"/>
      <c r="QRB81" s="677"/>
      <c r="QRC81" s="677"/>
      <c r="QRD81" s="677"/>
      <c r="QRE81" s="677"/>
      <c r="QRF81" s="677"/>
      <c r="QRG81" s="677"/>
      <c r="QRH81" s="677"/>
      <c r="QRI81" s="677"/>
      <c r="QRJ81" s="677"/>
      <c r="QRK81" s="677"/>
      <c r="QRL81" s="677"/>
      <c r="QRM81" s="677"/>
      <c r="QRN81" s="677"/>
      <c r="QRO81" s="677"/>
      <c r="QRP81" s="677"/>
      <c r="QRQ81" s="677"/>
      <c r="QRR81" s="677"/>
      <c r="QRS81" s="677"/>
      <c r="QRT81" s="677"/>
      <c r="QRU81" s="677"/>
      <c r="QRV81" s="677"/>
      <c r="QRW81" s="677"/>
      <c r="QRX81" s="677"/>
      <c r="QRY81" s="677"/>
      <c r="QRZ81" s="677"/>
      <c r="QSA81" s="677"/>
      <c r="QSB81" s="677"/>
      <c r="QSC81" s="677"/>
      <c r="QSD81" s="677"/>
      <c r="QSE81" s="677"/>
      <c r="QSF81" s="677"/>
      <c r="QSG81" s="677"/>
      <c r="QSH81" s="677"/>
      <c r="QSI81" s="677"/>
      <c r="QSJ81" s="677"/>
      <c r="QSK81" s="677"/>
      <c r="QSL81" s="677"/>
      <c r="QSM81" s="677"/>
      <c r="QSN81" s="677"/>
      <c r="QSO81" s="677"/>
      <c r="QSP81" s="677"/>
      <c r="QSQ81" s="677"/>
      <c r="QSR81" s="677"/>
      <c r="QSS81" s="677"/>
      <c r="QST81" s="677"/>
      <c r="QSU81" s="677"/>
      <c r="QSV81" s="677"/>
      <c r="QSW81" s="677"/>
      <c r="QSX81" s="677"/>
      <c r="QSY81" s="677"/>
      <c r="QSZ81" s="677"/>
      <c r="QTA81" s="677"/>
      <c r="QTB81" s="677"/>
      <c r="QTC81" s="677"/>
      <c r="QTD81" s="677"/>
      <c r="QTE81" s="677"/>
      <c r="QTF81" s="677"/>
      <c r="QTG81" s="677"/>
      <c r="QTH81" s="677"/>
      <c r="QTI81" s="677"/>
      <c r="QTJ81" s="677"/>
      <c r="QTK81" s="677"/>
      <c r="QTL81" s="677"/>
      <c r="QTM81" s="677"/>
      <c r="QTN81" s="677"/>
      <c r="QTO81" s="677"/>
      <c r="QTP81" s="677"/>
      <c r="QTQ81" s="677"/>
      <c r="QTR81" s="677"/>
      <c r="QTS81" s="677"/>
      <c r="QTT81" s="677"/>
      <c r="QTU81" s="677"/>
      <c r="QTV81" s="677"/>
      <c r="QTW81" s="677"/>
      <c r="QTX81" s="677"/>
      <c r="QTY81" s="677"/>
      <c r="QTZ81" s="677"/>
      <c r="QUA81" s="677"/>
      <c r="QUB81" s="677"/>
      <c r="QUC81" s="677"/>
      <c r="QUD81" s="677"/>
      <c r="QUE81" s="677"/>
      <c r="QUF81" s="677"/>
      <c r="QUG81" s="677"/>
      <c r="QUH81" s="677"/>
      <c r="QUI81" s="677"/>
      <c r="QUJ81" s="677"/>
      <c r="QUK81" s="677"/>
      <c r="QUL81" s="677"/>
      <c r="QUM81" s="677"/>
      <c r="QUN81" s="677"/>
      <c r="QUO81" s="677"/>
      <c r="QUP81" s="677"/>
      <c r="QUQ81" s="677"/>
      <c r="QUR81" s="677"/>
      <c r="QUS81" s="677"/>
      <c r="QUT81" s="677"/>
      <c r="QUU81" s="677"/>
      <c r="QUV81" s="677"/>
      <c r="QUW81" s="677"/>
      <c r="QUX81" s="677"/>
      <c r="QUY81" s="677"/>
      <c r="QUZ81" s="677"/>
      <c r="QVA81" s="677"/>
      <c r="QVB81" s="677"/>
      <c r="QVC81" s="677"/>
      <c r="QVD81" s="677"/>
      <c r="QVE81" s="677"/>
      <c r="QVF81" s="677"/>
      <c r="QVG81" s="677"/>
      <c r="QVH81" s="677"/>
      <c r="QVI81" s="677"/>
      <c r="QVJ81" s="677"/>
      <c r="QVK81" s="677"/>
      <c r="QVL81" s="677"/>
      <c r="QVM81" s="677"/>
      <c r="QVN81" s="677"/>
      <c r="QVO81" s="677"/>
      <c r="QVP81" s="677"/>
      <c r="QVQ81" s="677"/>
      <c r="QVR81" s="677"/>
      <c r="QVS81" s="677"/>
      <c r="QVT81" s="677"/>
      <c r="QVU81" s="677"/>
      <c r="QVV81" s="677"/>
      <c r="QVW81" s="677"/>
      <c r="QVX81" s="677"/>
      <c r="QVY81" s="677"/>
      <c r="QVZ81" s="677"/>
      <c r="QWA81" s="677"/>
      <c r="QWB81" s="677"/>
      <c r="QWC81" s="677"/>
      <c r="QWD81" s="677"/>
      <c r="QWE81" s="677"/>
      <c r="QWF81" s="677"/>
      <c r="QWG81" s="677"/>
      <c r="QWH81" s="677"/>
      <c r="QWI81" s="677"/>
      <c r="QWJ81" s="677"/>
      <c r="QWK81" s="677"/>
      <c r="QWL81" s="677"/>
      <c r="QWM81" s="677"/>
      <c r="QWN81" s="677"/>
      <c r="QWO81" s="677"/>
      <c r="QWP81" s="677"/>
      <c r="QWQ81" s="677"/>
      <c r="QWR81" s="677"/>
      <c r="QWS81" s="677"/>
      <c r="QWT81" s="677"/>
      <c r="QWU81" s="677"/>
      <c r="QWV81" s="677"/>
      <c r="QWW81" s="677"/>
      <c r="QWX81" s="677"/>
      <c r="QWY81" s="677"/>
      <c r="QWZ81" s="677"/>
      <c r="QXA81" s="677"/>
      <c r="QXB81" s="677"/>
      <c r="QXC81" s="677"/>
      <c r="QXD81" s="677"/>
      <c r="QXE81" s="677"/>
      <c r="QXF81" s="677"/>
      <c r="QXG81" s="677"/>
      <c r="QXH81" s="677"/>
      <c r="QXI81" s="677"/>
      <c r="QXJ81" s="677"/>
      <c r="QXK81" s="677"/>
      <c r="QXL81" s="677"/>
      <c r="QXM81" s="677"/>
      <c r="QXN81" s="677"/>
      <c r="QXO81" s="677"/>
      <c r="QXP81" s="677"/>
      <c r="QXQ81" s="677"/>
      <c r="QXR81" s="677"/>
      <c r="QXS81" s="677"/>
      <c r="QXT81" s="677"/>
      <c r="QXU81" s="677"/>
      <c r="QXV81" s="677"/>
      <c r="QXW81" s="677"/>
      <c r="QXX81" s="677"/>
      <c r="QXY81" s="677"/>
      <c r="QXZ81" s="677"/>
      <c r="QYA81" s="677"/>
      <c r="QYB81" s="677"/>
      <c r="QYC81" s="677"/>
      <c r="QYD81" s="677"/>
      <c r="QYE81" s="677"/>
      <c r="QYF81" s="677"/>
      <c r="QYG81" s="677"/>
      <c r="QYH81" s="677"/>
      <c r="QYI81" s="677"/>
      <c r="QYJ81" s="677"/>
      <c r="QYK81" s="677"/>
      <c r="QYL81" s="677"/>
      <c r="QYM81" s="677"/>
      <c r="QYN81" s="677"/>
      <c r="QYO81" s="677"/>
      <c r="QYP81" s="677"/>
      <c r="QYQ81" s="677"/>
      <c r="QYR81" s="677"/>
      <c r="QYS81" s="677"/>
      <c r="QYT81" s="677"/>
      <c r="QYU81" s="677"/>
      <c r="QYV81" s="677"/>
      <c r="QYW81" s="677"/>
      <c r="QYX81" s="677"/>
      <c r="QYY81" s="677"/>
      <c r="QYZ81" s="677"/>
      <c r="QZA81" s="677"/>
      <c r="QZB81" s="677"/>
      <c r="QZC81" s="677"/>
      <c r="QZD81" s="677"/>
      <c r="QZE81" s="677"/>
      <c r="QZF81" s="677"/>
      <c r="QZG81" s="677"/>
      <c r="QZH81" s="677"/>
      <c r="QZI81" s="677"/>
      <c r="QZJ81" s="677"/>
      <c r="QZK81" s="677"/>
      <c r="QZL81" s="677"/>
      <c r="QZM81" s="677"/>
      <c r="QZN81" s="677"/>
      <c r="QZO81" s="677"/>
      <c r="QZP81" s="677"/>
      <c r="QZQ81" s="677"/>
      <c r="QZR81" s="677"/>
      <c r="QZS81" s="677"/>
      <c r="QZT81" s="677"/>
      <c r="QZU81" s="677"/>
      <c r="QZV81" s="677"/>
      <c r="QZW81" s="677"/>
      <c r="QZX81" s="677"/>
      <c r="QZY81" s="677"/>
      <c r="QZZ81" s="677"/>
      <c r="RAA81" s="677"/>
      <c r="RAB81" s="677"/>
      <c r="RAC81" s="677"/>
      <c r="RAD81" s="677"/>
      <c r="RAE81" s="677"/>
      <c r="RAF81" s="677"/>
      <c r="RAG81" s="677"/>
      <c r="RAH81" s="677"/>
      <c r="RAI81" s="677"/>
      <c r="RAJ81" s="677"/>
      <c r="RAK81" s="677"/>
      <c r="RAL81" s="677"/>
      <c r="RAM81" s="677"/>
      <c r="RAN81" s="677"/>
      <c r="RAO81" s="677"/>
      <c r="RAP81" s="677"/>
      <c r="RAQ81" s="677"/>
      <c r="RAR81" s="677"/>
      <c r="RAS81" s="677"/>
      <c r="RAT81" s="677"/>
      <c r="RAU81" s="677"/>
      <c r="RAV81" s="677"/>
      <c r="RAW81" s="677"/>
      <c r="RAX81" s="677"/>
      <c r="RAY81" s="677"/>
      <c r="RAZ81" s="677"/>
      <c r="RBA81" s="677"/>
      <c r="RBB81" s="677"/>
      <c r="RBC81" s="677"/>
      <c r="RBD81" s="677"/>
      <c r="RBE81" s="677"/>
      <c r="RBF81" s="677"/>
      <c r="RBG81" s="677"/>
      <c r="RBH81" s="677"/>
      <c r="RBI81" s="677"/>
      <c r="RBJ81" s="677"/>
      <c r="RBK81" s="677"/>
      <c r="RBL81" s="677"/>
      <c r="RBM81" s="677"/>
      <c r="RBN81" s="677"/>
      <c r="RBO81" s="677"/>
      <c r="RBP81" s="677"/>
      <c r="RBQ81" s="677"/>
      <c r="RBR81" s="677"/>
      <c r="RBS81" s="677"/>
      <c r="RBT81" s="677"/>
      <c r="RBU81" s="677"/>
      <c r="RBV81" s="677"/>
      <c r="RBW81" s="677"/>
      <c r="RBX81" s="677"/>
      <c r="RBY81" s="677"/>
      <c r="RBZ81" s="677"/>
      <c r="RCA81" s="677"/>
      <c r="RCB81" s="677"/>
      <c r="RCC81" s="677"/>
      <c r="RCD81" s="677"/>
      <c r="RCE81" s="677"/>
      <c r="RCF81" s="677"/>
      <c r="RCG81" s="677"/>
      <c r="RCH81" s="677"/>
      <c r="RCI81" s="677"/>
      <c r="RCJ81" s="677"/>
      <c r="RCK81" s="677"/>
      <c r="RCL81" s="677"/>
      <c r="RCM81" s="677"/>
      <c r="RCN81" s="677"/>
      <c r="RCO81" s="677"/>
      <c r="RCP81" s="677"/>
      <c r="RCQ81" s="677"/>
      <c r="RCR81" s="677"/>
      <c r="RCS81" s="677"/>
      <c r="RCT81" s="677"/>
      <c r="RCU81" s="677"/>
      <c r="RCV81" s="677"/>
      <c r="RCW81" s="677"/>
      <c r="RCX81" s="677"/>
      <c r="RCY81" s="677"/>
      <c r="RCZ81" s="677"/>
      <c r="RDA81" s="677"/>
      <c r="RDB81" s="677"/>
      <c r="RDC81" s="677"/>
      <c r="RDD81" s="677"/>
      <c r="RDE81" s="677"/>
      <c r="RDF81" s="677"/>
      <c r="RDG81" s="677"/>
      <c r="RDH81" s="677"/>
      <c r="RDI81" s="677"/>
      <c r="RDJ81" s="677"/>
      <c r="RDK81" s="677"/>
      <c r="RDL81" s="677"/>
      <c r="RDM81" s="677"/>
      <c r="RDN81" s="677"/>
      <c r="RDO81" s="677"/>
      <c r="RDP81" s="677"/>
      <c r="RDQ81" s="677"/>
      <c r="RDR81" s="677"/>
      <c r="RDS81" s="677"/>
      <c r="RDT81" s="677"/>
      <c r="RDU81" s="677"/>
      <c r="RDV81" s="677"/>
      <c r="RDW81" s="677"/>
      <c r="RDX81" s="677"/>
      <c r="RDY81" s="677"/>
      <c r="RDZ81" s="677"/>
      <c r="REA81" s="677"/>
      <c r="REB81" s="677"/>
      <c r="REC81" s="677"/>
      <c r="RED81" s="677"/>
      <c r="REE81" s="677"/>
      <c r="REF81" s="677"/>
      <c r="REG81" s="677"/>
      <c r="REH81" s="677"/>
      <c r="REI81" s="677"/>
      <c r="REJ81" s="677"/>
      <c r="REK81" s="677"/>
      <c r="REL81" s="677"/>
      <c r="REM81" s="677"/>
      <c r="REN81" s="677"/>
      <c r="REO81" s="677"/>
      <c r="REP81" s="677"/>
      <c r="REQ81" s="677"/>
      <c r="RER81" s="677"/>
      <c r="RES81" s="677"/>
      <c r="RET81" s="677"/>
      <c r="REU81" s="677"/>
      <c r="REV81" s="677"/>
      <c r="REW81" s="677"/>
      <c r="REX81" s="677"/>
      <c r="REY81" s="677"/>
      <c r="REZ81" s="677"/>
      <c r="RFA81" s="677"/>
      <c r="RFB81" s="677"/>
      <c r="RFC81" s="677"/>
      <c r="RFD81" s="677"/>
      <c r="RFE81" s="677"/>
      <c r="RFF81" s="677"/>
      <c r="RFG81" s="677"/>
      <c r="RFH81" s="677"/>
      <c r="RFI81" s="677"/>
      <c r="RFJ81" s="677"/>
      <c r="RFK81" s="677"/>
      <c r="RFL81" s="677"/>
      <c r="RFM81" s="677"/>
      <c r="RFN81" s="677"/>
      <c r="RFO81" s="677"/>
      <c r="RFP81" s="677"/>
      <c r="RFQ81" s="677"/>
      <c r="RFR81" s="677"/>
      <c r="RFS81" s="677"/>
      <c r="RFT81" s="677"/>
      <c r="RFU81" s="677"/>
      <c r="RFV81" s="677"/>
      <c r="RFW81" s="677"/>
      <c r="RFX81" s="677"/>
      <c r="RFY81" s="677"/>
      <c r="RFZ81" s="677"/>
      <c r="RGA81" s="677"/>
      <c r="RGB81" s="677"/>
      <c r="RGC81" s="677"/>
      <c r="RGD81" s="677"/>
      <c r="RGE81" s="677"/>
      <c r="RGF81" s="677"/>
      <c r="RGG81" s="677"/>
      <c r="RGH81" s="677"/>
      <c r="RGI81" s="677"/>
      <c r="RGJ81" s="677"/>
      <c r="RGK81" s="677"/>
      <c r="RGL81" s="677"/>
      <c r="RGM81" s="677"/>
      <c r="RGN81" s="677"/>
      <c r="RGO81" s="677"/>
      <c r="RGP81" s="677"/>
      <c r="RGQ81" s="677"/>
      <c r="RGR81" s="677"/>
      <c r="RGS81" s="677"/>
      <c r="RGT81" s="677"/>
      <c r="RGU81" s="677"/>
      <c r="RGV81" s="677"/>
      <c r="RGW81" s="677"/>
      <c r="RGX81" s="677"/>
      <c r="RGY81" s="677"/>
      <c r="RGZ81" s="677"/>
      <c r="RHA81" s="677"/>
      <c r="RHB81" s="677"/>
      <c r="RHC81" s="677"/>
      <c r="RHD81" s="677"/>
      <c r="RHE81" s="677"/>
      <c r="RHF81" s="677"/>
      <c r="RHG81" s="677"/>
      <c r="RHH81" s="677"/>
      <c r="RHI81" s="677"/>
      <c r="RHJ81" s="677"/>
      <c r="RHK81" s="677"/>
      <c r="RHL81" s="677"/>
      <c r="RHM81" s="677"/>
      <c r="RHN81" s="677"/>
      <c r="RHO81" s="677"/>
      <c r="RHP81" s="677"/>
      <c r="RHQ81" s="677"/>
      <c r="RHR81" s="677"/>
      <c r="RHS81" s="677"/>
      <c r="RHT81" s="677"/>
      <c r="RHU81" s="677"/>
      <c r="RHV81" s="677"/>
      <c r="RHW81" s="677"/>
      <c r="RHX81" s="677"/>
      <c r="RHY81" s="677"/>
      <c r="RHZ81" s="677"/>
      <c r="RIA81" s="677"/>
      <c r="RIB81" s="677"/>
      <c r="RIC81" s="677"/>
      <c r="RID81" s="677"/>
      <c r="RIE81" s="677"/>
      <c r="RIF81" s="677"/>
      <c r="RIG81" s="677"/>
      <c r="RIH81" s="677"/>
      <c r="RII81" s="677"/>
      <c r="RIJ81" s="677"/>
      <c r="RIK81" s="677"/>
      <c r="RIL81" s="677"/>
      <c r="RIM81" s="677"/>
      <c r="RIN81" s="677"/>
      <c r="RIO81" s="677"/>
      <c r="RIP81" s="677"/>
      <c r="RIQ81" s="677"/>
      <c r="RIR81" s="677"/>
      <c r="RIS81" s="677"/>
      <c r="RIT81" s="677"/>
      <c r="RIU81" s="677"/>
      <c r="RIV81" s="677"/>
      <c r="RIW81" s="677"/>
      <c r="RIX81" s="677"/>
      <c r="RIY81" s="677"/>
      <c r="RIZ81" s="677"/>
      <c r="RJA81" s="677"/>
      <c r="RJB81" s="677"/>
      <c r="RJC81" s="677"/>
      <c r="RJD81" s="677"/>
      <c r="RJE81" s="677"/>
      <c r="RJF81" s="677"/>
      <c r="RJG81" s="677"/>
      <c r="RJH81" s="677"/>
      <c r="RJI81" s="677"/>
      <c r="RJJ81" s="677"/>
      <c r="RJK81" s="677"/>
      <c r="RJL81" s="677"/>
      <c r="RJM81" s="677"/>
      <c r="RJN81" s="677"/>
      <c r="RJO81" s="677"/>
      <c r="RJP81" s="677"/>
      <c r="RJQ81" s="677"/>
      <c r="RJR81" s="677"/>
      <c r="RJS81" s="677"/>
      <c r="RJT81" s="677"/>
      <c r="RJU81" s="677"/>
      <c r="RJV81" s="677"/>
      <c r="RJW81" s="677"/>
      <c r="RJX81" s="677"/>
      <c r="RJY81" s="677"/>
      <c r="RJZ81" s="677"/>
      <c r="RKA81" s="677"/>
      <c r="RKB81" s="677"/>
      <c r="RKC81" s="677"/>
      <c r="RKD81" s="677"/>
      <c r="RKE81" s="677"/>
      <c r="RKF81" s="677"/>
      <c r="RKG81" s="677"/>
      <c r="RKH81" s="677"/>
      <c r="RKI81" s="677"/>
      <c r="RKJ81" s="677"/>
      <c r="RKK81" s="677"/>
      <c r="RKL81" s="677"/>
      <c r="RKM81" s="677"/>
      <c r="RKN81" s="677"/>
      <c r="RKO81" s="677"/>
      <c r="RKP81" s="677"/>
      <c r="RKQ81" s="677"/>
      <c r="RKR81" s="677"/>
      <c r="RKS81" s="677"/>
      <c r="RKT81" s="677"/>
      <c r="RKU81" s="677"/>
      <c r="RKV81" s="677"/>
      <c r="RKW81" s="677"/>
      <c r="RKX81" s="677"/>
      <c r="RKY81" s="677"/>
      <c r="RKZ81" s="677"/>
      <c r="RLA81" s="677"/>
      <c r="RLB81" s="677"/>
      <c r="RLC81" s="677"/>
      <c r="RLD81" s="677"/>
      <c r="RLE81" s="677"/>
      <c r="RLF81" s="677"/>
      <c r="RLG81" s="677"/>
      <c r="RLH81" s="677"/>
      <c r="RLI81" s="677"/>
      <c r="RLJ81" s="677"/>
      <c r="RLK81" s="677"/>
      <c r="RLL81" s="677"/>
      <c r="RLM81" s="677"/>
      <c r="RLN81" s="677"/>
      <c r="RLO81" s="677"/>
      <c r="RLP81" s="677"/>
      <c r="RLQ81" s="677"/>
      <c r="RLR81" s="677"/>
      <c r="RLS81" s="677"/>
      <c r="RLT81" s="677"/>
      <c r="RLU81" s="677"/>
      <c r="RLV81" s="677"/>
      <c r="RLW81" s="677"/>
      <c r="RLX81" s="677"/>
      <c r="RLY81" s="677"/>
      <c r="RLZ81" s="677"/>
      <c r="RMA81" s="677"/>
      <c r="RMB81" s="677"/>
      <c r="RMC81" s="677"/>
      <c r="RMD81" s="677"/>
      <c r="RME81" s="677"/>
      <c r="RMF81" s="677"/>
      <c r="RMG81" s="677"/>
      <c r="RMH81" s="677"/>
      <c r="RMI81" s="677"/>
      <c r="RMJ81" s="677"/>
      <c r="RMK81" s="677"/>
      <c r="RML81" s="677"/>
      <c r="RMM81" s="677"/>
      <c r="RMN81" s="677"/>
      <c r="RMO81" s="677"/>
      <c r="RMP81" s="677"/>
      <c r="RMQ81" s="677"/>
      <c r="RMR81" s="677"/>
      <c r="RMS81" s="677"/>
      <c r="RMT81" s="677"/>
      <c r="RMU81" s="677"/>
      <c r="RMV81" s="677"/>
      <c r="RMW81" s="677"/>
      <c r="RMX81" s="677"/>
      <c r="RMY81" s="677"/>
      <c r="RMZ81" s="677"/>
      <c r="RNA81" s="677"/>
      <c r="RNB81" s="677"/>
      <c r="RNC81" s="677"/>
      <c r="RND81" s="677"/>
      <c r="RNE81" s="677"/>
      <c r="RNF81" s="677"/>
      <c r="RNG81" s="677"/>
      <c r="RNH81" s="677"/>
      <c r="RNI81" s="677"/>
      <c r="RNJ81" s="677"/>
      <c r="RNK81" s="677"/>
      <c r="RNL81" s="677"/>
      <c r="RNM81" s="677"/>
      <c r="RNN81" s="677"/>
      <c r="RNO81" s="677"/>
      <c r="RNP81" s="677"/>
      <c r="RNQ81" s="677"/>
      <c r="RNR81" s="677"/>
      <c r="RNS81" s="677"/>
      <c r="RNT81" s="677"/>
      <c r="RNU81" s="677"/>
      <c r="RNV81" s="677"/>
      <c r="RNW81" s="677"/>
      <c r="RNX81" s="677"/>
      <c r="RNY81" s="677"/>
      <c r="RNZ81" s="677"/>
      <c r="ROA81" s="677"/>
      <c r="ROB81" s="677"/>
      <c r="ROC81" s="677"/>
      <c r="ROD81" s="677"/>
      <c r="ROE81" s="677"/>
      <c r="ROF81" s="677"/>
      <c r="ROG81" s="677"/>
      <c r="ROH81" s="677"/>
      <c r="ROI81" s="677"/>
      <c r="ROJ81" s="677"/>
      <c r="ROK81" s="677"/>
      <c r="ROL81" s="677"/>
      <c r="ROM81" s="677"/>
      <c r="RON81" s="677"/>
      <c r="ROO81" s="677"/>
      <c r="ROP81" s="677"/>
      <c r="ROQ81" s="677"/>
      <c r="ROR81" s="677"/>
      <c r="ROS81" s="677"/>
      <c r="ROT81" s="677"/>
      <c r="ROU81" s="677"/>
      <c r="ROV81" s="677"/>
      <c r="ROW81" s="677"/>
      <c r="ROX81" s="677"/>
      <c r="ROY81" s="677"/>
      <c r="ROZ81" s="677"/>
      <c r="RPA81" s="677"/>
      <c r="RPB81" s="677"/>
      <c r="RPC81" s="677"/>
      <c r="RPD81" s="677"/>
      <c r="RPE81" s="677"/>
      <c r="RPF81" s="677"/>
      <c r="RPG81" s="677"/>
      <c r="RPH81" s="677"/>
      <c r="RPI81" s="677"/>
      <c r="RPJ81" s="677"/>
      <c r="RPK81" s="677"/>
      <c r="RPL81" s="677"/>
      <c r="RPM81" s="677"/>
      <c r="RPN81" s="677"/>
      <c r="RPO81" s="677"/>
      <c r="RPP81" s="677"/>
      <c r="RPQ81" s="677"/>
      <c r="RPR81" s="677"/>
      <c r="RPS81" s="677"/>
      <c r="RPT81" s="677"/>
      <c r="RPU81" s="677"/>
      <c r="RPV81" s="677"/>
      <c r="RPW81" s="677"/>
      <c r="RPX81" s="677"/>
      <c r="RPY81" s="677"/>
      <c r="RPZ81" s="677"/>
      <c r="RQA81" s="677"/>
      <c r="RQB81" s="677"/>
      <c r="RQC81" s="677"/>
      <c r="RQD81" s="677"/>
      <c r="RQE81" s="677"/>
      <c r="RQF81" s="677"/>
      <c r="RQG81" s="677"/>
      <c r="RQH81" s="677"/>
      <c r="RQI81" s="677"/>
      <c r="RQJ81" s="677"/>
      <c r="RQK81" s="677"/>
      <c r="RQL81" s="677"/>
      <c r="RQM81" s="677"/>
      <c r="RQN81" s="677"/>
      <c r="RQO81" s="677"/>
      <c r="RQP81" s="677"/>
      <c r="RQQ81" s="677"/>
      <c r="RQR81" s="677"/>
      <c r="RQS81" s="677"/>
      <c r="RQT81" s="677"/>
      <c r="RQU81" s="677"/>
      <c r="RQV81" s="677"/>
      <c r="RQW81" s="677"/>
      <c r="RQX81" s="677"/>
      <c r="RQY81" s="677"/>
      <c r="RQZ81" s="677"/>
      <c r="RRA81" s="677"/>
      <c r="RRB81" s="677"/>
      <c r="RRC81" s="677"/>
      <c r="RRD81" s="677"/>
      <c r="RRE81" s="677"/>
      <c r="RRF81" s="677"/>
      <c r="RRG81" s="677"/>
      <c r="RRH81" s="677"/>
      <c r="RRI81" s="677"/>
      <c r="RRJ81" s="677"/>
      <c r="RRK81" s="677"/>
      <c r="RRL81" s="677"/>
      <c r="RRM81" s="677"/>
      <c r="RRN81" s="677"/>
      <c r="RRO81" s="677"/>
      <c r="RRP81" s="677"/>
      <c r="RRQ81" s="677"/>
      <c r="RRR81" s="677"/>
      <c r="RRS81" s="677"/>
      <c r="RRT81" s="677"/>
      <c r="RRU81" s="677"/>
      <c r="RRV81" s="677"/>
      <c r="RRW81" s="677"/>
      <c r="RRX81" s="677"/>
      <c r="RRY81" s="677"/>
      <c r="RRZ81" s="677"/>
      <c r="RSA81" s="677"/>
      <c r="RSB81" s="677"/>
      <c r="RSC81" s="677"/>
      <c r="RSD81" s="677"/>
      <c r="RSE81" s="677"/>
      <c r="RSF81" s="677"/>
      <c r="RSG81" s="677"/>
      <c r="RSH81" s="677"/>
      <c r="RSI81" s="677"/>
      <c r="RSJ81" s="677"/>
      <c r="RSK81" s="677"/>
      <c r="RSL81" s="677"/>
      <c r="RSM81" s="677"/>
      <c r="RSN81" s="677"/>
      <c r="RSO81" s="677"/>
      <c r="RSP81" s="677"/>
      <c r="RSQ81" s="677"/>
      <c r="RSR81" s="677"/>
      <c r="RSS81" s="677"/>
      <c r="RST81" s="677"/>
      <c r="RSU81" s="677"/>
      <c r="RSV81" s="677"/>
      <c r="RSW81" s="677"/>
      <c r="RSX81" s="677"/>
      <c r="RSY81" s="677"/>
      <c r="RSZ81" s="677"/>
      <c r="RTA81" s="677"/>
      <c r="RTB81" s="677"/>
      <c r="RTC81" s="677"/>
      <c r="RTD81" s="677"/>
      <c r="RTE81" s="677"/>
      <c r="RTF81" s="677"/>
      <c r="RTG81" s="677"/>
      <c r="RTH81" s="677"/>
      <c r="RTI81" s="677"/>
      <c r="RTJ81" s="677"/>
      <c r="RTK81" s="677"/>
      <c r="RTL81" s="677"/>
      <c r="RTM81" s="677"/>
      <c r="RTN81" s="677"/>
      <c r="RTO81" s="677"/>
      <c r="RTP81" s="677"/>
      <c r="RTQ81" s="677"/>
      <c r="RTR81" s="677"/>
      <c r="RTS81" s="677"/>
      <c r="RTT81" s="677"/>
      <c r="RTU81" s="677"/>
      <c r="RTV81" s="677"/>
      <c r="RTW81" s="677"/>
      <c r="RTX81" s="677"/>
      <c r="RTY81" s="677"/>
      <c r="RTZ81" s="677"/>
      <c r="RUA81" s="677"/>
      <c r="RUB81" s="677"/>
      <c r="RUC81" s="677"/>
      <c r="RUD81" s="677"/>
      <c r="RUE81" s="677"/>
      <c r="RUF81" s="677"/>
      <c r="RUG81" s="677"/>
      <c r="RUH81" s="677"/>
      <c r="RUI81" s="677"/>
      <c r="RUJ81" s="677"/>
      <c r="RUK81" s="677"/>
      <c r="RUL81" s="677"/>
      <c r="RUM81" s="677"/>
      <c r="RUN81" s="677"/>
      <c r="RUO81" s="677"/>
      <c r="RUP81" s="677"/>
      <c r="RUQ81" s="677"/>
      <c r="RUR81" s="677"/>
      <c r="RUS81" s="677"/>
      <c r="RUT81" s="677"/>
      <c r="RUU81" s="677"/>
      <c r="RUV81" s="677"/>
      <c r="RUW81" s="677"/>
      <c r="RUX81" s="677"/>
      <c r="RUY81" s="677"/>
      <c r="RUZ81" s="677"/>
      <c r="RVA81" s="677"/>
      <c r="RVB81" s="677"/>
      <c r="RVC81" s="677"/>
      <c r="RVD81" s="677"/>
      <c r="RVE81" s="677"/>
      <c r="RVF81" s="677"/>
      <c r="RVG81" s="677"/>
      <c r="RVH81" s="677"/>
      <c r="RVI81" s="677"/>
      <c r="RVJ81" s="677"/>
      <c r="RVK81" s="677"/>
      <c r="RVL81" s="677"/>
      <c r="RVM81" s="677"/>
      <c r="RVN81" s="677"/>
      <c r="RVO81" s="677"/>
      <c r="RVP81" s="677"/>
      <c r="RVQ81" s="677"/>
      <c r="RVR81" s="677"/>
      <c r="RVS81" s="677"/>
      <c r="RVT81" s="677"/>
      <c r="RVU81" s="677"/>
      <c r="RVV81" s="677"/>
      <c r="RVW81" s="677"/>
      <c r="RVX81" s="677"/>
      <c r="RVY81" s="677"/>
      <c r="RVZ81" s="677"/>
      <c r="RWA81" s="677"/>
      <c r="RWB81" s="677"/>
      <c r="RWC81" s="677"/>
      <c r="RWD81" s="677"/>
      <c r="RWE81" s="677"/>
      <c r="RWF81" s="677"/>
      <c r="RWG81" s="677"/>
      <c r="RWH81" s="677"/>
      <c r="RWI81" s="677"/>
      <c r="RWJ81" s="677"/>
      <c r="RWK81" s="677"/>
      <c r="RWL81" s="677"/>
      <c r="RWM81" s="677"/>
      <c r="RWN81" s="677"/>
      <c r="RWO81" s="677"/>
      <c r="RWP81" s="677"/>
      <c r="RWQ81" s="677"/>
      <c r="RWR81" s="677"/>
      <c r="RWS81" s="677"/>
      <c r="RWT81" s="677"/>
      <c r="RWU81" s="677"/>
      <c r="RWV81" s="677"/>
      <c r="RWW81" s="677"/>
      <c r="RWX81" s="677"/>
      <c r="RWY81" s="677"/>
      <c r="RWZ81" s="677"/>
      <c r="RXA81" s="677"/>
      <c r="RXB81" s="677"/>
      <c r="RXC81" s="677"/>
      <c r="RXD81" s="677"/>
      <c r="RXE81" s="677"/>
      <c r="RXF81" s="677"/>
      <c r="RXG81" s="677"/>
      <c r="RXH81" s="677"/>
      <c r="RXI81" s="677"/>
      <c r="RXJ81" s="677"/>
      <c r="RXK81" s="677"/>
      <c r="RXL81" s="677"/>
      <c r="RXM81" s="677"/>
      <c r="RXN81" s="677"/>
      <c r="RXO81" s="677"/>
      <c r="RXP81" s="677"/>
      <c r="RXQ81" s="677"/>
      <c r="RXR81" s="677"/>
      <c r="RXS81" s="677"/>
      <c r="RXT81" s="677"/>
      <c r="RXU81" s="677"/>
      <c r="RXV81" s="677"/>
      <c r="RXW81" s="677"/>
      <c r="RXX81" s="677"/>
      <c r="RXY81" s="677"/>
      <c r="RXZ81" s="677"/>
      <c r="RYA81" s="677"/>
      <c r="RYB81" s="677"/>
      <c r="RYC81" s="677"/>
      <c r="RYD81" s="677"/>
      <c r="RYE81" s="677"/>
      <c r="RYF81" s="677"/>
      <c r="RYG81" s="677"/>
      <c r="RYH81" s="677"/>
      <c r="RYI81" s="677"/>
      <c r="RYJ81" s="677"/>
      <c r="RYK81" s="677"/>
      <c r="RYL81" s="677"/>
      <c r="RYM81" s="677"/>
      <c r="RYN81" s="677"/>
      <c r="RYO81" s="677"/>
      <c r="RYP81" s="677"/>
      <c r="RYQ81" s="677"/>
      <c r="RYR81" s="677"/>
      <c r="RYS81" s="677"/>
      <c r="RYT81" s="677"/>
      <c r="RYU81" s="677"/>
      <c r="RYV81" s="677"/>
      <c r="RYW81" s="677"/>
      <c r="RYX81" s="677"/>
      <c r="RYY81" s="677"/>
      <c r="RYZ81" s="677"/>
      <c r="RZA81" s="677"/>
      <c r="RZB81" s="677"/>
      <c r="RZC81" s="677"/>
      <c r="RZD81" s="677"/>
      <c r="RZE81" s="677"/>
      <c r="RZF81" s="677"/>
      <c r="RZG81" s="677"/>
      <c r="RZH81" s="677"/>
      <c r="RZI81" s="677"/>
      <c r="RZJ81" s="677"/>
      <c r="RZK81" s="677"/>
      <c r="RZL81" s="677"/>
      <c r="RZM81" s="677"/>
      <c r="RZN81" s="677"/>
      <c r="RZO81" s="677"/>
      <c r="RZP81" s="677"/>
      <c r="RZQ81" s="677"/>
      <c r="RZR81" s="677"/>
      <c r="RZS81" s="677"/>
      <c r="RZT81" s="677"/>
      <c r="RZU81" s="677"/>
      <c r="RZV81" s="677"/>
      <c r="RZW81" s="677"/>
      <c r="RZX81" s="677"/>
      <c r="RZY81" s="677"/>
      <c r="RZZ81" s="677"/>
      <c r="SAA81" s="677"/>
      <c r="SAB81" s="677"/>
      <c r="SAC81" s="677"/>
      <c r="SAD81" s="677"/>
      <c r="SAE81" s="677"/>
      <c r="SAF81" s="677"/>
      <c r="SAG81" s="677"/>
      <c r="SAH81" s="677"/>
      <c r="SAI81" s="677"/>
      <c r="SAJ81" s="677"/>
      <c r="SAK81" s="677"/>
      <c r="SAL81" s="677"/>
      <c r="SAM81" s="677"/>
      <c r="SAN81" s="677"/>
      <c r="SAO81" s="677"/>
      <c r="SAP81" s="677"/>
      <c r="SAQ81" s="677"/>
      <c r="SAR81" s="677"/>
      <c r="SAS81" s="677"/>
      <c r="SAT81" s="677"/>
      <c r="SAU81" s="677"/>
      <c r="SAV81" s="677"/>
      <c r="SAW81" s="677"/>
      <c r="SAX81" s="677"/>
      <c r="SAY81" s="677"/>
      <c r="SAZ81" s="677"/>
      <c r="SBA81" s="677"/>
      <c r="SBB81" s="677"/>
      <c r="SBC81" s="677"/>
      <c r="SBD81" s="677"/>
      <c r="SBE81" s="677"/>
      <c r="SBF81" s="677"/>
      <c r="SBG81" s="677"/>
      <c r="SBH81" s="677"/>
      <c r="SBI81" s="677"/>
      <c r="SBJ81" s="677"/>
      <c r="SBK81" s="677"/>
      <c r="SBL81" s="677"/>
      <c r="SBM81" s="677"/>
      <c r="SBN81" s="677"/>
      <c r="SBO81" s="677"/>
      <c r="SBP81" s="677"/>
      <c r="SBQ81" s="677"/>
      <c r="SBR81" s="677"/>
      <c r="SBS81" s="677"/>
      <c r="SBT81" s="677"/>
      <c r="SBU81" s="677"/>
      <c r="SBV81" s="677"/>
      <c r="SBW81" s="677"/>
      <c r="SBX81" s="677"/>
      <c r="SBY81" s="677"/>
      <c r="SBZ81" s="677"/>
      <c r="SCA81" s="677"/>
      <c r="SCB81" s="677"/>
      <c r="SCC81" s="677"/>
      <c r="SCD81" s="677"/>
      <c r="SCE81" s="677"/>
      <c r="SCF81" s="677"/>
      <c r="SCG81" s="677"/>
      <c r="SCH81" s="677"/>
      <c r="SCI81" s="677"/>
      <c r="SCJ81" s="677"/>
      <c r="SCK81" s="677"/>
      <c r="SCL81" s="677"/>
      <c r="SCM81" s="677"/>
      <c r="SCN81" s="677"/>
      <c r="SCO81" s="677"/>
      <c r="SCP81" s="677"/>
      <c r="SCQ81" s="677"/>
      <c r="SCR81" s="677"/>
      <c r="SCS81" s="677"/>
      <c r="SCT81" s="677"/>
      <c r="SCU81" s="677"/>
      <c r="SCV81" s="677"/>
      <c r="SCW81" s="677"/>
      <c r="SCX81" s="677"/>
      <c r="SCY81" s="677"/>
      <c r="SCZ81" s="677"/>
      <c r="SDA81" s="677"/>
      <c r="SDB81" s="677"/>
      <c r="SDC81" s="677"/>
      <c r="SDD81" s="677"/>
      <c r="SDE81" s="677"/>
      <c r="SDF81" s="677"/>
      <c r="SDG81" s="677"/>
      <c r="SDH81" s="677"/>
      <c r="SDI81" s="677"/>
      <c r="SDJ81" s="677"/>
      <c r="SDK81" s="677"/>
      <c r="SDL81" s="677"/>
      <c r="SDM81" s="677"/>
      <c r="SDN81" s="677"/>
      <c r="SDO81" s="677"/>
      <c r="SDP81" s="677"/>
      <c r="SDQ81" s="677"/>
      <c r="SDR81" s="677"/>
      <c r="SDS81" s="677"/>
      <c r="SDT81" s="677"/>
      <c r="SDU81" s="677"/>
      <c r="SDV81" s="677"/>
      <c r="SDW81" s="677"/>
      <c r="SDX81" s="677"/>
      <c r="SDY81" s="677"/>
      <c r="SDZ81" s="677"/>
      <c r="SEA81" s="677"/>
      <c r="SEB81" s="677"/>
      <c r="SEC81" s="677"/>
      <c r="SED81" s="677"/>
      <c r="SEE81" s="677"/>
      <c r="SEF81" s="677"/>
      <c r="SEG81" s="677"/>
      <c r="SEH81" s="677"/>
      <c r="SEI81" s="677"/>
      <c r="SEJ81" s="677"/>
      <c r="SEK81" s="677"/>
      <c r="SEL81" s="677"/>
      <c r="SEM81" s="677"/>
      <c r="SEN81" s="677"/>
      <c r="SEO81" s="677"/>
      <c r="SEP81" s="677"/>
      <c r="SEQ81" s="677"/>
      <c r="SER81" s="677"/>
      <c r="SES81" s="677"/>
      <c r="SET81" s="677"/>
      <c r="SEU81" s="677"/>
      <c r="SEV81" s="677"/>
      <c r="SEW81" s="677"/>
      <c r="SEX81" s="677"/>
      <c r="SEY81" s="677"/>
      <c r="SEZ81" s="677"/>
      <c r="SFA81" s="677"/>
      <c r="SFB81" s="677"/>
      <c r="SFC81" s="677"/>
      <c r="SFD81" s="677"/>
      <c r="SFE81" s="677"/>
      <c r="SFF81" s="677"/>
      <c r="SFG81" s="677"/>
      <c r="SFH81" s="677"/>
      <c r="SFI81" s="677"/>
      <c r="SFJ81" s="677"/>
      <c r="SFK81" s="677"/>
      <c r="SFL81" s="677"/>
      <c r="SFM81" s="677"/>
      <c r="SFN81" s="677"/>
      <c r="SFO81" s="677"/>
      <c r="SFP81" s="677"/>
      <c r="SFQ81" s="677"/>
      <c r="SFR81" s="677"/>
      <c r="SFS81" s="677"/>
      <c r="SFT81" s="677"/>
      <c r="SFU81" s="677"/>
      <c r="SFV81" s="677"/>
      <c r="SFW81" s="677"/>
      <c r="SFX81" s="677"/>
      <c r="SFY81" s="677"/>
      <c r="SFZ81" s="677"/>
      <c r="SGA81" s="677"/>
      <c r="SGB81" s="677"/>
      <c r="SGC81" s="677"/>
      <c r="SGD81" s="677"/>
      <c r="SGE81" s="677"/>
      <c r="SGF81" s="677"/>
      <c r="SGG81" s="677"/>
      <c r="SGH81" s="677"/>
      <c r="SGI81" s="677"/>
      <c r="SGJ81" s="677"/>
      <c r="SGK81" s="677"/>
      <c r="SGL81" s="677"/>
      <c r="SGM81" s="677"/>
      <c r="SGN81" s="677"/>
      <c r="SGO81" s="677"/>
      <c r="SGP81" s="677"/>
      <c r="SGQ81" s="677"/>
      <c r="SGR81" s="677"/>
      <c r="SGS81" s="677"/>
      <c r="SGT81" s="677"/>
      <c r="SGU81" s="677"/>
      <c r="SGV81" s="677"/>
      <c r="SGW81" s="677"/>
      <c r="SGX81" s="677"/>
      <c r="SGY81" s="677"/>
      <c r="SGZ81" s="677"/>
      <c r="SHA81" s="677"/>
      <c r="SHB81" s="677"/>
      <c r="SHC81" s="677"/>
      <c r="SHD81" s="677"/>
      <c r="SHE81" s="677"/>
      <c r="SHF81" s="677"/>
      <c r="SHG81" s="677"/>
      <c r="SHH81" s="677"/>
      <c r="SHI81" s="677"/>
      <c r="SHJ81" s="677"/>
      <c r="SHK81" s="677"/>
      <c r="SHL81" s="677"/>
      <c r="SHM81" s="677"/>
      <c r="SHN81" s="677"/>
      <c r="SHO81" s="677"/>
      <c r="SHP81" s="677"/>
      <c r="SHQ81" s="677"/>
      <c r="SHR81" s="677"/>
      <c r="SHS81" s="677"/>
      <c r="SHT81" s="677"/>
      <c r="SHU81" s="677"/>
      <c r="SHV81" s="677"/>
      <c r="SHW81" s="677"/>
      <c r="SHX81" s="677"/>
      <c r="SHY81" s="677"/>
      <c r="SHZ81" s="677"/>
      <c r="SIA81" s="677"/>
      <c r="SIB81" s="677"/>
      <c r="SIC81" s="677"/>
      <c r="SID81" s="677"/>
      <c r="SIE81" s="677"/>
      <c r="SIF81" s="677"/>
      <c r="SIG81" s="677"/>
      <c r="SIH81" s="677"/>
      <c r="SII81" s="677"/>
      <c r="SIJ81" s="677"/>
      <c r="SIK81" s="677"/>
      <c r="SIL81" s="677"/>
      <c r="SIM81" s="677"/>
      <c r="SIN81" s="677"/>
      <c r="SIO81" s="677"/>
      <c r="SIP81" s="677"/>
      <c r="SIQ81" s="677"/>
      <c r="SIR81" s="677"/>
      <c r="SIS81" s="677"/>
      <c r="SIT81" s="677"/>
      <c r="SIU81" s="677"/>
      <c r="SIV81" s="677"/>
      <c r="SIW81" s="677"/>
      <c r="SIX81" s="677"/>
      <c r="SIY81" s="677"/>
      <c r="SIZ81" s="677"/>
      <c r="SJA81" s="677"/>
      <c r="SJB81" s="677"/>
      <c r="SJC81" s="677"/>
      <c r="SJD81" s="677"/>
      <c r="SJE81" s="677"/>
      <c r="SJF81" s="677"/>
      <c r="SJG81" s="677"/>
      <c r="SJH81" s="677"/>
      <c r="SJI81" s="677"/>
      <c r="SJJ81" s="677"/>
      <c r="SJK81" s="677"/>
      <c r="SJL81" s="677"/>
      <c r="SJM81" s="677"/>
      <c r="SJN81" s="677"/>
      <c r="SJO81" s="677"/>
      <c r="SJP81" s="677"/>
      <c r="SJQ81" s="677"/>
      <c r="SJR81" s="677"/>
      <c r="SJS81" s="677"/>
      <c r="SJT81" s="677"/>
      <c r="SJU81" s="677"/>
      <c r="SJV81" s="677"/>
      <c r="SJW81" s="677"/>
      <c r="SJX81" s="677"/>
      <c r="SJY81" s="677"/>
      <c r="SJZ81" s="677"/>
      <c r="SKA81" s="677"/>
      <c r="SKB81" s="677"/>
      <c r="SKC81" s="677"/>
      <c r="SKD81" s="677"/>
      <c r="SKE81" s="677"/>
      <c r="SKF81" s="677"/>
      <c r="SKG81" s="677"/>
      <c r="SKH81" s="677"/>
      <c r="SKI81" s="677"/>
      <c r="SKJ81" s="677"/>
      <c r="SKK81" s="677"/>
      <c r="SKL81" s="677"/>
      <c r="SKM81" s="677"/>
      <c r="SKN81" s="677"/>
      <c r="SKO81" s="677"/>
      <c r="SKP81" s="677"/>
      <c r="SKQ81" s="677"/>
      <c r="SKR81" s="677"/>
      <c r="SKS81" s="677"/>
      <c r="SKT81" s="677"/>
      <c r="SKU81" s="677"/>
      <c r="SKV81" s="677"/>
      <c r="SKW81" s="677"/>
      <c r="SKX81" s="677"/>
      <c r="SKY81" s="677"/>
      <c r="SKZ81" s="677"/>
      <c r="SLA81" s="677"/>
      <c r="SLB81" s="677"/>
      <c r="SLC81" s="677"/>
      <c r="SLD81" s="677"/>
      <c r="SLE81" s="677"/>
      <c r="SLF81" s="677"/>
      <c r="SLG81" s="677"/>
      <c r="SLH81" s="677"/>
      <c r="SLI81" s="677"/>
      <c r="SLJ81" s="677"/>
      <c r="SLK81" s="677"/>
      <c r="SLL81" s="677"/>
      <c r="SLM81" s="677"/>
      <c r="SLN81" s="677"/>
      <c r="SLO81" s="677"/>
      <c r="SLP81" s="677"/>
      <c r="SLQ81" s="677"/>
      <c r="SLR81" s="677"/>
      <c r="SLS81" s="677"/>
      <c r="SLT81" s="677"/>
      <c r="SLU81" s="677"/>
      <c r="SLV81" s="677"/>
      <c r="SLW81" s="677"/>
      <c r="SLX81" s="677"/>
      <c r="SLY81" s="677"/>
      <c r="SLZ81" s="677"/>
      <c r="SMA81" s="677"/>
      <c r="SMB81" s="677"/>
      <c r="SMC81" s="677"/>
      <c r="SMD81" s="677"/>
      <c r="SME81" s="677"/>
      <c r="SMF81" s="677"/>
      <c r="SMG81" s="677"/>
      <c r="SMH81" s="677"/>
      <c r="SMI81" s="677"/>
      <c r="SMJ81" s="677"/>
      <c r="SMK81" s="677"/>
      <c r="SML81" s="677"/>
      <c r="SMM81" s="677"/>
      <c r="SMN81" s="677"/>
      <c r="SMO81" s="677"/>
      <c r="SMP81" s="677"/>
      <c r="SMQ81" s="677"/>
      <c r="SMR81" s="677"/>
      <c r="SMS81" s="677"/>
      <c r="SMT81" s="677"/>
      <c r="SMU81" s="677"/>
      <c r="SMV81" s="677"/>
      <c r="SMW81" s="677"/>
      <c r="SMX81" s="677"/>
      <c r="SMY81" s="677"/>
      <c r="SMZ81" s="677"/>
      <c r="SNA81" s="677"/>
      <c r="SNB81" s="677"/>
      <c r="SNC81" s="677"/>
      <c r="SND81" s="677"/>
      <c r="SNE81" s="677"/>
      <c r="SNF81" s="677"/>
      <c r="SNG81" s="677"/>
      <c r="SNH81" s="677"/>
      <c r="SNI81" s="677"/>
      <c r="SNJ81" s="677"/>
      <c r="SNK81" s="677"/>
      <c r="SNL81" s="677"/>
      <c r="SNM81" s="677"/>
      <c r="SNN81" s="677"/>
      <c r="SNO81" s="677"/>
      <c r="SNP81" s="677"/>
      <c r="SNQ81" s="677"/>
      <c r="SNR81" s="677"/>
      <c r="SNS81" s="677"/>
      <c r="SNT81" s="677"/>
      <c r="SNU81" s="677"/>
      <c r="SNV81" s="677"/>
      <c r="SNW81" s="677"/>
      <c r="SNX81" s="677"/>
      <c r="SNY81" s="677"/>
      <c r="SNZ81" s="677"/>
      <c r="SOA81" s="677"/>
      <c r="SOB81" s="677"/>
      <c r="SOC81" s="677"/>
      <c r="SOD81" s="677"/>
      <c r="SOE81" s="677"/>
      <c r="SOF81" s="677"/>
      <c r="SOG81" s="677"/>
      <c r="SOH81" s="677"/>
      <c r="SOI81" s="677"/>
      <c r="SOJ81" s="677"/>
      <c r="SOK81" s="677"/>
      <c r="SOL81" s="677"/>
      <c r="SOM81" s="677"/>
      <c r="SON81" s="677"/>
      <c r="SOO81" s="677"/>
      <c r="SOP81" s="677"/>
      <c r="SOQ81" s="677"/>
      <c r="SOR81" s="677"/>
      <c r="SOS81" s="677"/>
      <c r="SOT81" s="677"/>
      <c r="SOU81" s="677"/>
      <c r="SOV81" s="677"/>
      <c r="SOW81" s="677"/>
      <c r="SOX81" s="677"/>
      <c r="SOY81" s="677"/>
      <c r="SOZ81" s="677"/>
      <c r="SPA81" s="677"/>
      <c r="SPB81" s="677"/>
      <c r="SPC81" s="677"/>
      <c r="SPD81" s="677"/>
      <c r="SPE81" s="677"/>
      <c r="SPF81" s="677"/>
      <c r="SPG81" s="677"/>
      <c r="SPH81" s="677"/>
      <c r="SPI81" s="677"/>
      <c r="SPJ81" s="677"/>
      <c r="SPK81" s="677"/>
      <c r="SPL81" s="677"/>
      <c r="SPM81" s="677"/>
      <c r="SPN81" s="677"/>
      <c r="SPO81" s="677"/>
      <c r="SPP81" s="677"/>
      <c r="SPQ81" s="677"/>
      <c r="SPR81" s="677"/>
      <c r="SPS81" s="677"/>
      <c r="SPT81" s="677"/>
      <c r="SPU81" s="677"/>
      <c r="SPV81" s="677"/>
      <c r="SPW81" s="677"/>
      <c r="SPX81" s="677"/>
      <c r="SPY81" s="677"/>
      <c r="SPZ81" s="677"/>
      <c r="SQA81" s="677"/>
      <c r="SQB81" s="677"/>
      <c r="SQC81" s="677"/>
      <c r="SQD81" s="677"/>
      <c r="SQE81" s="677"/>
      <c r="SQF81" s="677"/>
      <c r="SQG81" s="677"/>
      <c r="SQH81" s="677"/>
      <c r="SQI81" s="677"/>
      <c r="SQJ81" s="677"/>
      <c r="SQK81" s="677"/>
      <c r="SQL81" s="677"/>
      <c r="SQM81" s="677"/>
      <c r="SQN81" s="677"/>
      <c r="SQO81" s="677"/>
      <c r="SQP81" s="677"/>
      <c r="SQQ81" s="677"/>
      <c r="SQR81" s="677"/>
      <c r="SQS81" s="677"/>
      <c r="SQT81" s="677"/>
      <c r="SQU81" s="677"/>
      <c r="SQV81" s="677"/>
      <c r="SQW81" s="677"/>
      <c r="SQX81" s="677"/>
      <c r="SQY81" s="677"/>
      <c r="SQZ81" s="677"/>
      <c r="SRA81" s="677"/>
      <c r="SRB81" s="677"/>
      <c r="SRC81" s="677"/>
      <c r="SRD81" s="677"/>
      <c r="SRE81" s="677"/>
      <c r="SRF81" s="677"/>
      <c r="SRG81" s="677"/>
      <c r="SRH81" s="677"/>
      <c r="SRI81" s="677"/>
      <c r="SRJ81" s="677"/>
      <c r="SRK81" s="677"/>
      <c r="SRL81" s="677"/>
      <c r="SRM81" s="677"/>
      <c r="SRN81" s="677"/>
      <c r="SRO81" s="677"/>
      <c r="SRP81" s="677"/>
      <c r="SRQ81" s="677"/>
      <c r="SRR81" s="677"/>
      <c r="SRS81" s="677"/>
      <c r="SRT81" s="677"/>
      <c r="SRU81" s="677"/>
      <c r="SRV81" s="677"/>
      <c r="SRW81" s="677"/>
      <c r="SRX81" s="677"/>
      <c r="SRY81" s="677"/>
      <c r="SRZ81" s="677"/>
      <c r="SSA81" s="677"/>
      <c r="SSB81" s="677"/>
      <c r="SSC81" s="677"/>
      <c r="SSD81" s="677"/>
      <c r="SSE81" s="677"/>
      <c r="SSF81" s="677"/>
      <c r="SSG81" s="677"/>
      <c r="SSH81" s="677"/>
      <c r="SSI81" s="677"/>
      <c r="SSJ81" s="677"/>
      <c r="SSK81" s="677"/>
      <c r="SSL81" s="677"/>
      <c r="SSM81" s="677"/>
      <c r="SSN81" s="677"/>
      <c r="SSO81" s="677"/>
      <c r="SSP81" s="677"/>
      <c r="SSQ81" s="677"/>
      <c r="SSR81" s="677"/>
      <c r="SSS81" s="677"/>
      <c r="SST81" s="677"/>
      <c r="SSU81" s="677"/>
      <c r="SSV81" s="677"/>
      <c r="SSW81" s="677"/>
      <c r="SSX81" s="677"/>
      <c r="SSY81" s="677"/>
      <c r="SSZ81" s="677"/>
      <c r="STA81" s="677"/>
      <c r="STB81" s="677"/>
      <c r="STC81" s="677"/>
      <c r="STD81" s="677"/>
      <c r="STE81" s="677"/>
      <c r="STF81" s="677"/>
      <c r="STG81" s="677"/>
      <c r="STH81" s="677"/>
      <c r="STI81" s="677"/>
      <c r="STJ81" s="677"/>
      <c r="STK81" s="677"/>
      <c r="STL81" s="677"/>
      <c r="STM81" s="677"/>
      <c r="STN81" s="677"/>
      <c r="STO81" s="677"/>
      <c r="STP81" s="677"/>
      <c r="STQ81" s="677"/>
      <c r="STR81" s="677"/>
      <c r="STS81" s="677"/>
      <c r="STT81" s="677"/>
      <c r="STU81" s="677"/>
      <c r="STV81" s="677"/>
      <c r="STW81" s="677"/>
      <c r="STX81" s="677"/>
      <c r="STY81" s="677"/>
      <c r="STZ81" s="677"/>
      <c r="SUA81" s="677"/>
      <c r="SUB81" s="677"/>
      <c r="SUC81" s="677"/>
      <c r="SUD81" s="677"/>
      <c r="SUE81" s="677"/>
      <c r="SUF81" s="677"/>
      <c r="SUG81" s="677"/>
      <c r="SUH81" s="677"/>
      <c r="SUI81" s="677"/>
      <c r="SUJ81" s="677"/>
      <c r="SUK81" s="677"/>
      <c r="SUL81" s="677"/>
      <c r="SUM81" s="677"/>
      <c r="SUN81" s="677"/>
      <c r="SUO81" s="677"/>
      <c r="SUP81" s="677"/>
      <c r="SUQ81" s="677"/>
      <c r="SUR81" s="677"/>
      <c r="SUS81" s="677"/>
      <c r="SUT81" s="677"/>
      <c r="SUU81" s="677"/>
      <c r="SUV81" s="677"/>
      <c r="SUW81" s="677"/>
      <c r="SUX81" s="677"/>
      <c r="SUY81" s="677"/>
      <c r="SUZ81" s="677"/>
      <c r="SVA81" s="677"/>
      <c r="SVB81" s="677"/>
      <c r="SVC81" s="677"/>
      <c r="SVD81" s="677"/>
      <c r="SVE81" s="677"/>
      <c r="SVF81" s="677"/>
      <c r="SVG81" s="677"/>
      <c r="SVH81" s="677"/>
      <c r="SVI81" s="677"/>
      <c r="SVJ81" s="677"/>
      <c r="SVK81" s="677"/>
      <c r="SVL81" s="677"/>
      <c r="SVM81" s="677"/>
      <c r="SVN81" s="677"/>
      <c r="SVO81" s="677"/>
      <c r="SVP81" s="677"/>
      <c r="SVQ81" s="677"/>
      <c r="SVR81" s="677"/>
      <c r="SVS81" s="677"/>
      <c r="SVT81" s="677"/>
      <c r="SVU81" s="677"/>
      <c r="SVV81" s="677"/>
      <c r="SVW81" s="677"/>
      <c r="SVX81" s="677"/>
      <c r="SVY81" s="677"/>
      <c r="SVZ81" s="677"/>
      <c r="SWA81" s="677"/>
      <c r="SWB81" s="677"/>
      <c r="SWC81" s="677"/>
      <c r="SWD81" s="677"/>
      <c r="SWE81" s="677"/>
      <c r="SWF81" s="677"/>
      <c r="SWG81" s="677"/>
      <c r="SWH81" s="677"/>
      <c r="SWI81" s="677"/>
      <c r="SWJ81" s="677"/>
      <c r="SWK81" s="677"/>
      <c r="SWL81" s="677"/>
      <c r="SWM81" s="677"/>
      <c r="SWN81" s="677"/>
      <c r="SWO81" s="677"/>
      <c r="SWP81" s="677"/>
      <c r="SWQ81" s="677"/>
      <c r="SWR81" s="677"/>
      <c r="SWS81" s="677"/>
      <c r="SWT81" s="677"/>
      <c r="SWU81" s="677"/>
      <c r="SWV81" s="677"/>
      <c r="SWW81" s="677"/>
      <c r="SWX81" s="677"/>
      <c r="SWY81" s="677"/>
      <c r="SWZ81" s="677"/>
      <c r="SXA81" s="677"/>
      <c r="SXB81" s="677"/>
      <c r="SXC81" s="677"/>
      <c r="SXD81" s="677"/>
      <c r="SXE81" s="677"/>
      <c r="SXF81" s="677"/>
      <c r="SXG81" s="677"/>
      <c r="SXH81" s="677"/>
      <c r="SXI81" s="677"/>
      <c r="SXJ81" s="677"/>
      <c r="SXK81" s="677"/>
      <c r="SXL81" s="677"/>
      <c r="SXM81" s="677"/>
      <c r="SXN81" s="677"/>
      <c r="SXO81" s="677"/>
      <c r="SXP81" s="677"/>
      <c r="SXQ81" s="677"/>
      <c r="SXR81" s="677"/>
      <c r="SXS81" s="677"/>
      <c r="SXT81" s="677"/>
      <c r="SXU81" s="677"/>
      <c r="SXV81" s="677"/>
      <c r="SXW81" s="677"/>
      <c r="SXX81" s="677"/>
      <c r="SXY81" s="677"/>
      <c r="SXZ81" s="677"/>
      <c r="SYA81" s="677"/>
      <c r="SYB81" s="677"/>
      <c r="SYC81" s="677"/>
      <c r="SYD81" s="677"/>
      <c r="SYE81" s="677"/>
      <c r="SYF81" s="677"/>
      <c r="SYG81" s="677"/>
      <c r="SYH81" s="677"/>
      <c r="SYI81" s="677"/>
      <c r="SYJ81" s="677"/>
      <c r="SYK81" s="677"/>
      <c r="SYL81" s="677"/>
      <c r="SYM81" s="677"/>
      <c r="SYN81" s="677"/>
      <c r="SYO81" s="677"/>
      <c r="SYP81" s="677"/>
      <c r="SYQ81" s="677"/>
      <c r="SYR81" s="677"/>
      <c r="SYS81" s="677"/>
      <c r="SYT81" s="677"/>
      <c r="SYU81" s="677"/>
      <c r="SYV81" s="677"/>
      <c r="SYW81" s="677"/>
      <c r="SYX81" s="677"/>
      <c r="SYY81" s="677"/>
      <c r="SYZ81" s="677"/>
      <c r="SZA81" s="677"/>
      <c r="SZB81" s="677"/>
      <c r="SZC81" s="677"/>
      <c r="SZD81" s="677"/>
      <c r="SZE81" s="677"/>
      <c r="SZF81" s="677"/>
      <c r="SZG81" s="677"/>
      <c r="SZH81" s="677"/>
      <c r="SZI81" s="677"/>
      <c r="SZJ81" s="677"/>
      <c r="SZK81" s="677"/>
      <c r="SZL81" s="677"/>
      <c r="SZM81" s="677"/>
      <c r="SZN81" s="677"/>
      <c r="SZO81" s="677"/>
      <c r="SZP81" s="677"/>
      <c r="SZQ81" s="677"/>
      <c r="SZR81" s="677"/>
      <c r="SZS81" s="677"/>
      <c r="SZT81" s="677"/>
      <c r="SZU81" s="677"/>
      <c r="SZV81" s="677"/>
      <c r="SZW81" s="677"/>
      <c r="SZX81" s="677"/>
      <c r="SZY81" s="677"/>
      <c r="SZZ81" s="677"/>
      <c r="TAA81" s="677"/>
      <c r="TAB81" s="677"/>
      <c r="TAC81" s="677"/>
      <c r="TAD81" s="677"/>
      <c r="TAE81" s="677"/>
      <c r="TAF81" s="677"/>
      <c r="TAG81" s="677"/>
      <c r="TAH81" s="677"/>
      <c r="TAI81" s="677"/>
      <c r="TAJ81" s="677"/>
      <c r="TAK81" s="677"/>
      <c r="TAL81" s="677"/>
      <c r="TAM81" s="677"/>
      <c r="TAN81" s="677"/>
      <c r="TAO81" s="677"/>
      <c r="TAP81" s="677"/>
      <c r="TAQ81" s="677"/>
      <c r="TAR81" s="677"/>
      <c r="TAS81" s="677"/>
      <c r="TAT81" s="677"/>
      <c r="TAU81" s="677"/>
      <c r="TAV81" s="677"/>
      <c r="TAW81" s="677"/>
      <c r="TAX81" s="677"/>
      <c r="TAY81" s="677"/>
      <c r="TAZ81" s="677"/>
      <c r="TBA81" s="677"/>
      <c r="TBB81" s="677"/>
      <c r="TBC81" s="677"/>
      <c r="TBD81" s="677"/>
      <c r="TBE81" s="677"/>
      <c r="TBF81" s="677"/>
      <c r="TBG81" s="677"/>
      <c r="TBH81" s="677"/>
      <c r="TBI81" s="677"/>
      <c r="TBJ81" s="677"/>
      <c r="TBK81" s="677"/>
      <c r="TBL81" s="677"/>
      <c r="TBM81" s="677"/>
      <c r="TBN81" s="677"/>
      <c r="TBO81" s="677"/>
      <c r="TBP81" s="677"/>
      <c r="TBQ81" s="677"/>
      <c r="TBR81" s="677"/>
      <c r="TBS81" s="677"/>
      <c r="TBT81" s="677"/>
      <c r="TBU81" s="677"/>
      <c r="TBV81" s="677"/>
      <c r="TBW81" s="677"/>
      <c r="TBX81" s="677"/>
      <c r="TBY81" s="677"/>
      <c r="TBZ81" s="677"/>
      <c r="TCA81" s="677"/>
      <c r="TCB81" s="677"/>
      <c r="TCC81" s="677"/>
      <c r="TCD81" s="677"/>
      <c r="TCE81" s="677"/>
      <c r="TCF81" s="677"/>
      <c r="TCG81" s="677"/>
      <c r="TCH81" s="677"/>
      <c r="TCI81" s="677"/>
      <c r="TCJ81" s="677"/>
      <c r="TCK81" s="677"/>
      <c r="TCL81" s="677"/>
      <c r="TCM81" s="677"/>
      <c r="TCN81" s="677"/>
      <c r="TCO81" s="677"/>
      <c r="TCP81" s="677"/>
      <c r="TCQ81" s="677"/>
      <c r="TCR81" s="677"/>
      <c r="TCS81" s="677"/>
      <c r="TCT81" s="677"/>
      <c r="TCU81" s="677"/>
      <c r="TCV81" s="677"/>
      <c r="TCW81" s="677"/>
      <c r="TCX81" s="677"/>
      <c r="TCY81" s="677"/>
      <c r="TCZ81" s="677"/>
      <c r="TDA81" s="677"/>
      <c r="TDB81" s="677"/>
      <c r="TDC81" s="677"/>
      <c r="TDD81" s="677"/>
      <c r="TDE81" s="677"/>
      <c r="TDF81" s="677"/>
      <c r="TDG81" s="677"/>
      <c r="TDH81" s="677"/>
      <c r="TDI81" s="677"/>
      <c r="TDJ81" s="677"/>
      <c r="TDK81" s="677"/>
      <c r="TDL81" s="677"/>
      <c r="TDM81" s="677"/>
      <c r="TDN81" s="677"/>
      <c r="TDO81" s="677"/>
      <c r="TDP81" s="677"/>
      <c r="TDQ81" s="677"/>
      <c r="TDR81" s="677"/>
      <c r="TDS81" s="677"/>
      <c r="TDT81" s="677"/>
      <c r="TDU81" s="677"/>
      <c r="TDV81" s="677"/>
      <c r="TDW81" s="677"/>
      <c r="TDX81" s="677"/>
      <c r="TDY81" s="677"/>
      <c r="TDZ81" s="677"/>
      <c r="TEA81" s="677"/>
      <c r="TEB81" s="677"/>
      <c r="TEC81" s="677"/>
      <c r="TED81" s="677"/>
      <c r="TEE81" s="677"/>
      <c r="TEF81" s="677"/>
      <c r="TEG81" s="677"/>
      <c r="TEH81" s="677"/>
      <c r="TEI81" s="677"/>
      <c r="TEJ81" s="677"/>
      <c r="TEK81" s="677"/>
      <c r="TEL81" s="677"/>
      <c r="TEM81" s="677"/>
      <c r="TEN81" s="677"/>
      <c r="TEO81" s="677"/>
      <c r="TEP81" s="677"/>
      <c r="TEQ81" s="677"/>
      <c r="TER81" s="677"/>
      <c r="TES81" s="677"/>
      <c r="TET81" s="677"/>
      <c r="TEU81" s="677"/>
      <c r="TEV81" s="677"/>
      <c r="TEW81" s="677"/>
      <c r="TEX81" s="677"/>
      <c r="TEY81" s="677"/>
      <c r="TEZ81" s="677"/>
      <c r="TFA81" s="677"/>
      <c r="TFB81" s="677"/>
      <c r="TFC81" s="677"/>
      <c r="TFD81" s="677"/>
      <c r="TFE81" s="677"/>
      <c r="TFF81" s="677"/>
      <c r="TFG81" s="677"/>
      <c r="TFH81" s="677"/>
      <c r="TFI81" s="677"/>
      <c r="TFJ81" s="677"/>
      <c r="TFK81" s="677"/>
      <c r="TFL81" s="677"/>
      <c r="TFM81" s="677"/>
      <c r="TFN81" s="677"/>
      <c r="TFO81" s="677"/>
      <c r="TFP81" s="677"/>
      <c r="TFQ81" s="677"/>
      <c r="TFR81" s="677"/>
      <c r="TFS81" s="677"/>
      <c r="TFT81" s="677"/>
      <c r="TFU81" s="677"/>
      <c r="TFV81" s="677"/>
      <c r="TFW81" s="677"/>
      <c r="TFX81" s="677"/>
      <c r="TFY81" s="677"/>
      <c r="TFZ81" s="677"/>
      <c r="TGA81" s="677"/>
      <c r="TGB81" s="677"/>
      <c r="TGC81" s="677"/>
      <c r="TGD81" s="677"/>
      <c r="TGE81" s="677"/>
      <c r="TGF81" s="677"/>
      <c r="TGG81" s="677"/>
      <c r="TGH81" s="677"/>
      <c r="TGI81" s="677"/>
      <c r="TGJ81" s="677"/>
      <c r="TGK81" s="677"/>
      <c r="TGL81" s="677"/>
      <c r="TGM81" s="677"/>
      <c r="TGN81" s="677"/>
      <c r="TGO81" s="677"/>
      <c r="TGP81" s="677"/>
      <c r="TGQ81" s="677"/>
      <c r="TGR81" s="677"/>
      <c r="TGS81" s="677"/>
      <c r="TGT81" s="677"/>
      <c r="TGU81" s="677"/>
      <c r="TGV81" s="677"/>
      <c r="TGW81" s="677"/>
      <c r="TGX81" s="677"/>
      <c r="TGY81" s="677"/>
      <c r="TGZ81" s="677"/>
      <c r="THA81" s="677"/>
      <c r="THB81" s="677"/>
      <c r="THC81" s="677"/>
      <c r="THD81" s="677"/>
      <c r="THE81" s="677"/>
      <c r="THF81" s="677"/>
      <c r="THG81" s="677"/>
      <c r="THH81" s="677"/>
      <c r="THI81" s="677"/>
      <c r="THJ81" s="677"/>
      <c r="THK81" s="677"/>
      <c r="THL81" s="677"/>
      <c r="THM81" s="677"/>
      <c r="THN81" s="677"/>
      <c r="THO81" s="677"/>
      <c r="THP81" s="677"/>
      <c r="THQ81" s="677"/>
      <c r="THR81" s="677"/>
      <c r="THS81" s="677"/>
      <c r="THT81" s="677"/>
      <c r="THU81" s="677"/>
      <c r="THV81" s="677"/>
      <c r="THW81" s="677"/>
      <c r="THX81" s="677"/>
      <c r="THY81" s="677"/>
      <c r="THZ81" s="677"/>
      <c r="TIA81" s="677"/>
      <c r="TIB81" s="677"/>
      <c r="TIC81" s="677"/>
      <c r="TID81" s="677"/>
      <c r="TIE81" s="677"/>
      <c r="TIF81" s="677"/>
      <c r="TIG81" s="677"/>
      <c r="TIH81" s="677"/>
      <c r="TII81" s="677"/>
      <c r="TIJ81" s="677"/>
      <c r="TIK81" s="677"/>
      <c r="TIL81" s="677"/>
      <c r="TIM81" s="677"/>
      <c r="TIN81" s="677"/>
      <c r="TIO81" s="677"/>
      <c r="TIP81" s="677"/>
      <c r="TIQ81" s="677"/>
      <c r="TIR81" s="677"/>
      <c r="TIS81" s="677"/>
      <c r="TIT81" s="677"/>
      <c r="TIU81" s="677"/>
      <c r="TIV81" s="677"/>
      <c r="TIW81" s="677"/>
      <c r="TIX81" s="677"/>
      <c r="TIY81" s="677"/>
      <c r="TIZ81" s="677"/>
      <c r="TJA81" s="677"/>
      <c r="TJB81" s="677"/>
      <c r="TJC81" s="677"/>
      <c r="TJD81" s="677"/>
      <c r="TJE81" s="677"/>
      <c r="TJF81" s="677"/>
      <c r="TJG81" s="677"/>
      <c r="TJH81" s="677"/>
      <c r="TJI81" s="677"/>
      <c r="TJJ81" s="677"/>
      <c r="TJK81" s="677"/>
      <c r="TJL81" s="677"/>
      <c r="TJM81" s="677"/>
      <c r="TJN81" s="677"/>
      <c r="TJO81" s="677"/>
      <c r="TJP81" s="677"/>
      <c r="TJQ81" s="677"/>
      <c r="TJR81" s="677"/>
      <c r="TJS81" s="677"/>
      <c r="TJT81" s="677"/>
      <c r="TJU81" s="677"/>
      <c r="TJV81" s="677"/>
      <c r="TJW81" s="677"/>
      <c r="TJX81" s="677"/>
      <c r="TJY81" s="677"/>
      <c r="TJZ81" s="677"/>
      <c r="TKA81" s="677"/>
      <c r="TKB81" s="677"/>
      <c r="TKC81" s="677"/>
      <c r="TKD81" s="677"/>
      <c r="TKE81" s="677"/>
      <c r="TKF81" s="677"/>
      <c r="TKG81" s="677"/>
      <c r="TKH81" s="677"/>
      <c r="TKI81" s="677"/>
      <c r="TKJ81" s="677"/>
      <c r="TKK81" s="677"/>
      <c r="TKL81" s="677"/>
      <c r="TKM81" s="677"/>
      <c r="TKN81" s="677"/>
      <c r="TKO81" s="677"/>
      <c r="TKP81" s="677"/>
      <c r="TKQ81" s="677"/>
      <c r="TKR81" s="677"/>
      <c r="TKS81" s="677"/>
      <c r="TKT81" s="677"/>
      <c r="TKU81" s="677"/>
      <c r="TKV81" s="677"/>
      <c r="TKW81" s="677"/>
      <c r="TKX81" s="677"/>
      <c r="TKY81" s="677"/>
      <c r="TKZ81" s="677"/>
      <c r="TLA81" s="677"/>
      <c r="TLB81" s="677"/>
      <c r="TLC81" s="677"/>
      <c r="TLD81" s="677"/>
      <c r="TLE81" s="677"/>
      <c r="TLF81" s="677"/>
      <c r="TLG81" s="677"/>
      <c r="TLH81" s="677"/>
      <c r="TLI81" s="677"/>
      <c r="TLJ81" s="677"/>
      <c r="TLK81" s="677"/>
      <c r="TLL81" s="677"/>
      <c r="TLM81" s="677"/>
      <c r="TLN81" s="677"/>
      <c r="TLO81" s="677"/>
      <c r="TLP81" s="677"/>
      <c r="TLQ81" s="677"/>
      <c r="TLR81" s="677"/>
      <c r="TLS81" s="677"/>
      <c r="TLT81" s="677"/>
      <c r="TLU81" s="677"/>
      <c r="TLV81" s="677"/>
      <c r="TLW81" s="677"/>
      <c r="TLX81" s="677"/>
      <c r="TLY81" s="677"/>
      <c r="TLZ81" s="677"/>
      <c r="TMA81" s="677"/>
      <c r="TMB81" s="677"/>
      <c r="TMC81" s="677"/>
      <c r="TMD81" s="677"/>
      <c r="TME81" s="677"/>
      <c r="TMF81" s="677"/>
      <c r="TMG81" s="677"/>
      <c r="TMH81" s="677"/>
      <c r="TMI81" s="677"/>
      <c r="TMJ81" s="677"/>
      <c r="TMK81" s="677"/>
      <c r="TML81" s="677"/>
      <c r="TMM81" s="677"/>
      <c r="TMN81" s="677"/>
      <c r="TMO81" s="677"/>
      <c r="TMP81" s="677"/>
      <c r="TMQ81" s="677"/>
      <c r="TMR81" s="677"/>
      <c r="TMS81" s="677"/>
      <c r="TMT81" s="677"/>
      <c r="TMU81" s="677"/>
      <c r="TMV81" s="677"/>
      <c r="TMW81" s="677"/>
      <c r="TMX81" s="677"/>
      <c r="TMY81" s="677"/>
      <c r="TMZ81" s="677"/>
      <c r="TNA81" s="677"/>
      <c r="TNB81" s="677"/>
      <c r="TNC81" s="677"/>
      <c r="TND81" s="677"/>
      <c r="TNE81" s="677"/>
      <c r="TNF81" s="677"/>
      <c r="TNG81" s="677"/>
      <c r="TNH81" s="677"/>
      <c r="TNI81" s="677"/>
      <c r="TNJ81" s="677"/>
      <c r="TNK81" s="677"/>
      <c r="TNL81" s="677"/>
      <c r="TNM81" s="677"/>
      <c r="TNN81" s="677"/>
      <c r="TNO81" s="677"/>
      <c r="TNP81" s="677"/>
      <c r="TNQ81" s="677"/>
      <c r="TNR81" s="677"/>
      <c r="TNS81" s="677"/>
      <c r="TNT81" s="677"/>
      <c r="TNU81" s="677"/>
      <c r="TNV81" s="677"/>
      <c r="TNW81" s="677"/>
      <c r="TNX81" s="677"/>
      <c r="TNY81" s="677"/>
      <c r="TNZ81" s="677"/>
      <c r="TOA81" s="677"/>
      <c r="TOB81" s="677"/>
      <c r="TOC81" s="677"/>
      <c r="TOD81" s="677"/>
      <c r="TOE81" s="677"/>
      <c r="TOF81" s="677"/>
      <c r="TOG81" s="677"/>
      <c r="TOH81" s="677"/>
      <c r="TOI81" s="677"/>
      <c r="TOJ81" s="677"/>
      <c r="TOK81" s="677"/>
      <c r="TOL81" s="677"/>
      <c r="TOM81" s="677"/>
      <c r="TON81" s="677"/>
      <c r="TOO81" s="677"/>
      <c r="TOP81" s="677"/>
      <c r="TOQ81" s="677"/>
      <c r="TOR81" s="677"/>
      <c r="TOS81" s="677"/>
      <c r="TOT81" s="677"/>
      <c r="TOU81" s="677"/>
      <c r="TOV81" s="677"/>
      <c r="TOW81" s="677"/>
      <c r="TOX81" s="677"/>
      <c r="TOY81" s="677"/>
      <c r="TOZ81" s="677"/>
      <c r="TPA81" s="677"/>
      <c r="TPB81" s="677"/>
      <c r="TPC81" s="677"/>
      <c r="TPD81" s="677"/>
      <c r="TPE81" s="677"/>
      <c r="TPF81" s="677"/>
      <c r="TPG81" s="677"/>
      <c r="TPH81" s="677"/>
      <c r="TPI81" s="677"/>
      <c r="TPJ81" s="677"/>
      <c r="TPK81" s="677"/>
      <c r="TPL81" s="677"/>
      <c r="TPM81" s="677"/>
      <c r="TPN81" s="677"/>
      <c r="TPO81" s="677"/>
      <c r="TPP81" s="677"/>
      <c r="TPQ81" s="677"/>
      <c r="TPR81" s="677"/>
      <c r="TPS81" s="677"/>
      <c r="TPT81" s="677"/>
      <c r="TPU81" s="677"/>
      <c r="TPV81" s="677"/>
      <c r="TPW81" s="677"/>
      <c r="TPX81" s="677"/>
      <c r="TPY81" s="677"/>
      <c r="TPZ81" s="677"/>
      <c r="TQA81" s="677"/>
      <c r="TQB81" s="677"/>
      <c r="TQC81" s="677"/>
      <c r="TQD81" s="677"/>
      <c r="TQE81" s="677"/>
      <c r="TQF81" s="677"/>
      <c r="TQG81" s="677"/>
      <c r="TQH81" s="677"/>
      <c r="TQI81" s="677"/>
      <c r="TQJ81" s="677"/>
      <c r="TQK81" s="677"/>
      <c r="TQL81" s="677"/>
      <c r="TQM81" s="677"/>
      <c r="TQN81" s="677"/>
      <c r="TQO81" s="677"/>
      <c r="TQP81" s="677"/>
      <c r="TQQ81" s="677"/>
      <c r="TQR81" s="677"/>
      <c r="TQS81" s="677"/>
      <c r="TQT81" s="677"/>
      <c r="TQU81" s="677"/>
      <c r="TQV81" s="677"/>
      <c r="TQW81" s="677"/>
      <c r="TQX81" s="677"/>
      <c r="TQY81" s="677"/>
      <c r="TQZ81" s="677"/>
      <c r="TRA81" s="677"/>
      <c r="TRB81" s="677"/>
      <c r="TRC81" s="677"/>
      <c r="TRD81" s="677"/>
      <c r="TRE81" s="677"/>
      <c r="TRF81" s="677"/>
      <c r="TRG81" s="677"/>
      <c r="TRH81" s="677"/>
      <c r="TRI81" s="677"/>
      <c r="TRJ81" s="677"/>
      <c r="TRK81" s="677"/>
      <c r="TRL81" s="677"/>
      <c r="TRM81" s="677"/>
      <c r="TRN81" s="677"/>
      <c r="TRO81" s="677"/>
      <c r="TRP81" s="677"/>
      <c r="TRQ81" s="677"/>
      <c r="TRR81" s="677"/>
      <c r="TRS81" s="677"/>
      <c r="TRT81" s="677"/>
      <c r="TRU81" s="677"/>
      <c r="TRV81" s="677"/>
      <c r="TRW81" s="677"/>
      <c r="TRX81" s="677"/>
      <c r="TRY81" s="677"/>
      <c r="TRZ81" s="677"/>
      <c r="TSA81" s="677"/>
      <c r="TSB81" s="677"/>
      <c r="TSC81" s="677"/>
      <c r="TSD81" s="677"/>
      <c r="TSE81" s="677"/>
      <c r="TSF81" s="677"/>
      <c r="TSG81" s="677"/>
      <c r="TSH81" s="677"/>
      <c r="TSI81" s="677"/>
      <c r="TSJ81" s="677"/>
      <c r="TSK81" s="677"/>
      <c r="TSL81" s="677"/>
      <c r="TSM81" s="677"/>
      <c r="TSN81" s="677"/>
      <c r="TSO81" s="677"/>
      <c r="TSP81" s="677"/>
      <c r="TSQ81" s="677"/>
      <c r="TSR81" s="677"/>
      <c r="TSS81" s="677"/>
      <c r="TST81" s="677"/>
      <c r="TSU81" s="677"/>
      <c r="TSV81" s="677"/>
      <c r="TSW81" s="677"/>
      <c r="TSX81" s="677"/>
      <c r="TSY81" s="677"/>
      <c r="TSZ81" s="677"/>
      <c r="TTA81" s="677"/>
      <c r="TTB81" s="677"/>
      <c r="TTC81" s="677"/>
      <c r="TTD81" s="677"/>
      <c r="TTE81" s="677"/>
      <c r="TTF81" s="677"/>
      <c r="TTG81" s="677"/>
      <c r="TTH81" s="677"/>
      <c r="TTI81" s="677"/>
      <c r="TTJ81" s="677"/>
      <c r="TTK81" s="677"/>
      <c r="TTL81" s="677"/>
      <c r="TTM81" s="677"/>
      <c r="TTN81" s="677"/>
      <c r="TTO81" s="677"/>
      <c r="TTP81" s="677"/>
      <c r="TTQ81" s="677"/>
      <c r="TTR81" s="677"/>
      <c r="TTS81" s="677"/>
      <c r="TTT81" s="677"/>
      <c r="TTU81" s="677"/>
      <c r="TTV81" s="677"/>
      <c r="TTW81" s="677"/>
      <c r="TTX81" s="677"/>
      <c r="TTY81" s="677"/>
      <c r="TTZ81" s="677"/>
      <c r="TUA81" s="677"/>
      <c r="TUB81" s="677"/>
      <c r="TUC81" s="677"/>
      <c r="TUD81" s="677"/>
      <c r="TUE81" s="677"/>
      <c r="TUF81" s="677"/>
      <c r="TUG81" s="677"/>
      <c r="TUH81" s="677"/>
      <c r="TUI81" s="677"/>
      <c r="TUJ81" s="677"/>
      <c r="TUK81" s="677"/>
      <c r="TUL81" s="677"/>
      <c r="TUM81" s="677"/>
      <c r="TUN81" s="677"/>
      <c r="TUO81" s="677"/>
      <c r="TUP81" s="677"/>
      <c r="TUQ81" s="677"/>
      <c r="TUR81" s="677"/>
      <c r="TUS81" s="677"/>
      <c r="TUT81" s="677"/>
      <c r="TUU81" s="677"/>
      <c r="TUV81" s="677"/>
      <c r="TUW81" s="677"/>
      <c r="TUX81" s="677"/>
      <c r="TUY81" s="677"/>
      <c r="TUZ81" s="677"/>
      <c r="TVA81" s="677"/>
      <c r="TVB81" s="677"/>
      <c r="TVC81" s="677"/>
      <c r="TVD81" s="677"/>
      <c r="TVE81" s="677"/>
      <c r="TVF81" s="677"/>
      <c r="TVG81" s="677"/>
      <c r="TVH81" s="677"/>
      <c r="TVI81" s="677"/>
      <c r="TVJ81" s="677"/>
      <c r="TVK81" s="677"/>
      <c r="TVL81" s="677"/>
      <c r="TVM81" s="677"/>
      <c r="TVN81" s="677"/>
      <c r="TVO81" s="677"/>
      <c r="TVP81" s="677"/>
      <c r="TVQ81" s="677"/>
      <c r="TVR81" s="677"/>
      <c r="TVS81" s="677"/>
      <c r="TVT81" s="677"/>
      <c r="TVU81" s="677"/>
      <c r="TVV81" s="677"/>
      <c r="TVW81" s="677"/>
      <c r="TVX81" s="677"/>
      <c r="TVY81" s="677"/>
      <c r="TVZ81" s="677"/>
      <c r="TWA81" s="677"/>
      <c r="TWB81" s="677"/>
      <c r="TWC81" s="677"/>
      <c r="TWD81" s="677"/>
      <c r="TWE81" s="677"/>
      <c r="TWF81" s="677"/>
      <c r="TWG81" s="677"/>
      <c r="TWH81" s="677"/>
      <c r="TWI81" s="677"/>
      <c r="TWJ81" s="677"/>
      <c r="TWK81" s="677"/>
      <c r="TWL81" s="677"/>
      <c r="TWM81" s="677"/>
      <c r="TWN81" s="677"/>
      <c r="TWO81" s="677"/>
      <c r="TWP81" s="677"/>
      <c r="TWQ81" s="677"/>
      <c r="TWR81" s="677"/>
      <c r="TWS81" s="677"/>
      <c r="TWT81" s="677"/>
      <c r="TWU81" s="677"/>
      <c r="TWV81" s="677"/>
      <c r="TWW81" s="677"/>
      <c r="TWX81" s="677"/>
      <c r="TWY81" s="677"/>
      <c r="TWZ81" s="677"/>
      <c r="TXA81" s="677"/>
      <c r="TXB81" s="677"/>
      <c r="TXC81" s="677"/>
      <c r="TXD81" s="677"/>
      <c r="TXE81" s="677"/>
      <c r="TXF81" s="677"/>
      <c r="TXG81" s="677"/>
      <c r="TXH81" s="677"/>
      <c r="TXI81" s="677"/>
      <c r="TXJ81" s="677"/>
      <c r="TXK81" s="677"/>
      <c r="TXL81" s="677"/>
      <c r="TXM81" s="677"/>
      <c r="TXN81" s="677"/>
      <c r="TXO81" s="677"/>
      <c r="TXP81" s="677"/>
      <c r="TXQ81" s="677"/>
      <c r="TXR81" s="677"/>
      <c r="TXS81" s="677"/>
      <c r="TXT81" s="677"/>
      <c r="TXU81" s="677"/>
      <c r="TXV81" s="677"/>
      <c r="TXW81" s="677"/>
      <c r="TXX81" s="677"/>
      <c r="TXY81" s="677"/>
      <c r="TXZ81" s="677"/>
      <c r="TYA81" s="677"/>
      <c r="TYB81" s="677"/>
      <c r="TYC81" s="677"/>
      <c r="TYD81" s="677"/>
      <c r="TYE81" s="677"/>
      <c r="TYF81" s="677"/>
      <c r="TYG81" s="677"/>
      <c r="TYH81" s="677"/>
      <c r="TYI81" s="677"/>
      <c r="TYJ81" s="677"/>
      <c r="TYK81" s="677"/>
      <c r="TYL81" s="677"/>
      <c r="TYM81" s="677"/>
      <c r="TYN81" s="677"/>
      <c r="TYO81" s="677"/>
      <c r="TYP81" s="677"/>
      <c r="TYQ81" s="677"/>
      <c r="TYR81" s="677"/>
      <c r="TYS81" s="677"/>
      <c r="TYT81" s="677"/>
      <c r="TYU81" s="677"/>
      <c r="TYV81" s="677"/>
      <c r="TYW81" s="677"/>
      <c r="TYX81" s="677"/>
      <c r="TYY81" s="677"/>
      <c r="TYZ81" s="677"/>
      <c r="TZA81" s="677"/>
      <c r="TZB81" s="677"/>
      <c r="TZC81" s="677"/>
      <c r="TZD81" s="677"/>
      <c r="TZE81" s="677"/>
      <c r="TZF81" s="677"/>
      <c r="TZG81" s="677"/>
      <c r="TZH81" s="677"/>
      <c r="TZI81" s="677"/>
      <c r="TZJ81" s="677"/>
      <c r="TZK81" s="677"/>
      <c r="TZL81" s="677"/>
      <c r="TZM81" s="677"/>
      <c r="TZN81" s="677"/>
      <c r="TZO81" s="677"/>
      <c r="TZP81" s="677"/>
      <c r="TZQ81" s="677"/>
      <c r="TZR81" s="677"/>
      <c r="TZS81" s="677"/>
      <c r="TZT81" s="677"/>
      <c r="TZU81" s="677"/>
      <c r="TZV81" s="677"/>
      <c r="TZW81" s="677"/>
      <c r="TZX81" s="677"/>
      <c r="TZY81" s="677"/>
      <c r="TZZ81" s="677"/>
      <c r="UAA81" s="677"/>
      <c r="UAB81" s="677"/>
      <c r="UAC81" s="677"/>
      <c r="UAD81" s="677"/>
      <c r="UAE81" s="677"/>
      <c r="UAF81" s="677"/>
      <c r="UAG81" s="677"/>
      <c r="UAH81" s="677"/>
      <c r="UAI81" s="677"/>
      <c r="UAJ81" s="677"/>
      <c r="UAK81" s="677"/>
      <c r="UAL81" s="677"/>
      <c r="UAM81" s="677"/>
      <c r="UAN81" s="677"/>
      <c r="UAO81" s="677"/>
      <c r="UAP81" s="677"/>
      <c r="UAQ81" s="677"/>
      <c r="UAR81" s="677"/>
      <c r="UAS81" s="677"/>
      <c r="UAT81" s="677"/>
      <c r="UAU81" s="677"/>
      <c r="UAV81" s="677"/>
      <c r="UAW81" s="677"/>
      <c r="UAX81" s="677"/>
      <c r="UAY81" s="677"/>
      <c r="UAZ81" s="677"/>
      <c r="UBA81" s="677"/>
      <c r="UBB81" s="677"/>
      <c r="UBC81" s="677"/>
      <c r="UBD81" s="677"/>
      <c r="UBE81" s="677"/>
      <c r="UBF81" s="677"/>
      <c r="UBG81" s="677"/>
      <c r="UBH81" s="677"/>
      <c r="UBI81" s="677"/>
      <c r="UBJ81" s="677"/>
      <c r="UBK81" s="677"/>
      <c r="UBL81" s="677"/>
      <c r="UBM81" s="677"/>
      <c r="UBN81" s="677"/>
      <c r="UBO81" s="677"/>
      <c r="UBP81" s="677"/>
      <c r="UBQ81" s="677"/>
      <c r="UBR81" s="677"/>
      <c r="UBS81" s="677"/>
      <c r="UBT81" s="677"/>
      <c r="UBU81" s="677"/>
      <c r="UBV81" s="677"/>
      <c r="UBW81" s="677"/>
      <c r="UBX81" s="677"/>
      <c r="UBY81" s="677"/>
      <c r="UBZ81" s="677"/>
      <c r="UCA81" s="677"/>
      <c r="UCB81" s="677"/>
      <c r="UCC81" s="677"/>
      <c r="UCD81" s="677"/>
      <c r="UCE81" s="677"/>
      <c r="UCF81" s="677"/>
      <c r="UCG81" s="677"/>
      <c r="UCH81" s="677"/>
      <c r="UCI81" s="677"/>
      <c r="UCJ81" s="677"/>
      <c r="UCK81" s="677"/>
      <c r="UCL81" s="677"/>
      <c r="UCM81" s="677"/>
      <c r="UCN81" s="677"/>
      <c r="UCO81" s="677"/>
      <c r="UCP81" s="677"/>
      <c r="UCQ81" s="677"/>
      <c r="UCR81" s="677"/>
      <c r="UCS81" s="677"/>
      <c r="UCT81" s="677"/>
      <c r="UCU81" s="677"/>
      <c r="UCV81" s="677"/>
      <c r="UCW81" s="677"/>
      <c r="UCX81" s="677"/>
      <c r="UCY81" s="677"/>
      <c r="UCZ81" s="677"/>
      <c r="UDA81" s="677"/>
      <c r="UDB81" s="677"/>
      <c r="UDC81" s="677"/>
      <c r="UDD81" s="677"/>
      <c r="UDE81" s="677"/>
      <c r="UDF81" s="677"/>
      <c r="UDG81" s="677"/>
      <c r="UDH81" s="677"/>
      <c r="UDI81" s="677"/>
      <c r="UDJ81" s="677"/>
      <c r="UDK81" s="677"/>
      <c r="UDL81" s="677"/>
      <c r="UDM81" s="677"/>
      <c r="UDN81" s="677"/>
      <c r="UDO81" s="677"/>
      <c r="UDP81" s="677"/>
      <c r="UDQ81" s="677"/>
      <c r="UDR81" s="677"/>
      <c r="UDS81" s="677"/>
      <c r="UDT81" s="677"/>
      <c r="UDU81" s="677"/>
      <c r="UDV81" s="677"/>
      <c r="UDW81" s="677"/>
      <c r="UDX81" s="677"/>
      <c r="UDY81" s="677"/>
      <c r="UDZ81" s="677"/>
      <c r="UEA81" s="677"/>
      <c r="UEB81" s="677"/>
      <c r="UEC81" s="677"/>
      <c r="UED81" s="677"/>
      <c r="UEE81" s="677"/>
      <c r="UEF81" s="677"/>
      <c r="UEG81" s="677"/>
      <c r="UEH81" s="677"/>
      <c r="UEI81" s="677"/>
      <c r="UEJ81" s="677"/>
      <c r="UEK81" s="677"/>
      <c r="UEL81" s="677"/>
      <c r="UEM81" s="677"/>
      <c r="UEN81" s="677"/>
      <c r="UEO81" s="677"/>
      <c r="UEP81" s="677"/>
      <c r="UEQ81" s="677"/>
      <c r="UER81" s="677"/>
      <c r="UES81" s="677"/>
      <c r="UET81" s="677"/>
      <c r="UEU81" s="677"/>
      <c r="UEV81" s="677"/>
      <c r="UEW81" s="677"/>
      <c r="UEX81" s="677"/>
      <c r="UEY81" s="677"/>
      <c r="UEZ81" s="677"/>
      <c r="UFA81" s="677"/>
      <c r="UFB81" s="677"/>
      <c r="UFC81" s="677"/>
      <c r="UFD81" s="677"/>
      <c r="UFE81" s="677"/>
      <c r="UFF81" s="677"/>
      <c r="UFG81" s="677"/>
      <c r="UFH81" s="677"/>
      <c r="UFI81" s="677"/>
      <c r="UFJ81" s="677"/>
      <c r="UFK81" s="677"/>
      <c r="UFL81" s="677"/>
      <c r="UFM81" s="677"/>
      <c r="UFN81" s="677"/>
      <c r="UFO81" s="677"/>
      <c r="UFP81" s="677"/>
      <c r="UFQ81" s="677"/>
      <c r="UFR81" s="677"/>
      <c r="UFS81" s="677"/>
      <c r="UFT81" s="677"/>
      <c r="UFU81" s="677"/>
      <c r="UFV81" s="677"/>
      <c r="UFW81" s="677"/>
      <c r="UFX81" s="677"/>
      <c r="UFY81" s="677"/>
      <c r="UFZ81" s="677"/>
      <c r="UGA81" s="677"/>
      <c r="UGB81" s="677"/>
      <c r="UGC81" s="677"/>
      <c r="UGD81" s="677"/>
      <c r="UGE81" s="677"/>
      <c r="UGF81" s="677"/>
      <c r="UGG81" s="677"/>
      <c r="UGH81" s="677"/>
      <c r="UGI81" s="677"/>
      <c r="UGJ81" s="677"/>
      <c r="UGK81" s="677"/>
      <c r="UGL81" s="677"/>
      <c r="UGM81" s="677"/>
      <c r="UGN81" s="677"/>
      <c r="UGO81" s="677"/>
      <c r="UGP81" s="677"/>
      <c r="UGQ81" s="677"/>
      <c r="UGR81" s="677"/>
      <c r="UGS81" s="677"/>
      <c r="UGT81" s="677"/>
      <c r="UGU81" s="677"/>
      <c r="UGV81" s="677"/>
      <c r="UGW81" s="677"/>
      <c r="UGX81" s="677"/>
      <c r="UGY81" s="677"/>
      <c r="UGZ81" s="677"/>
      <c r="UHA81" s="677"/>
      <c r="UHB81" s="677"/>
      <c r="UHC81" s="677"/>
      <c r="UHD81" s="677"/>
      <c r="UHE81" s="677"/>
      <c r="UHF81" s="677"/>
      <c r="UHG81" s="677"/>
      <c r="UHH81" s="677"/>
      <c r="UHI81" s="677"/>
      <c r="UHJ81" s="677"/>
      <c r="UHK81" s="677"/>
      <c r="UHL81" s="677"/>
      <c r="UHM81" s="677"/>
      <c r="UHN81" s="677"/>
      <c r="UHO81" s="677"/>
      <c r="UHP81" s="677"/>
      <c r="UHQ81" s="677"/>
      <c r="UHR81" s="677"/>
      <c r="UHS81" s="677"/>
      <c r="UHT81" s="677"/>
      <c r="UHU81" s="677"/>
      <c r="UHV81" s="677"/>
      <c r="UHW81" s="677"/>
      <c r="UHX81" s="677"/>
      <c r="UHY81" s="677"/>
      <c r="UHZ81" s="677"/>
      <c r="UIA81" s="677"/>
      <c r="UIB81" s="677"/>
      <c r="UIC81" s="677"/>
      <c r="UID81" s="677"/>
      <c r="UIE81" s="677"/>
      <c r="UIF81" s="677"/>
      <c r="UIG81" s="677"/>
      <c r="UIH81" s="677"/>
      <c r="UII81" s="677"/>
      <c r="UIJ81" s="677"/>
      <c r="UIK81" s="677"/>
      <c r="UIL81" s="677"/>
      <c r="UIM81" s="677"/>
      <c r="UIN81" s="677"/>
      <c r="UIO81" s="677"/>
      <c r="UIP81" s="677"/>
      <c r="UIQ81" s="677"/>
      <c r="UIR81" s="677"/>
      <c r="UIS81" s="677"/>
      <c r="UIT81" s="677"/>
      <c r="UIU81" s="677"/>
      <c r="UIV81" s="677"/>
      <c r="UIW81" s="677"/>
      <c r="UIX81" s="677"/>
      <c r="UIY81" s="677"/>
      <c r="UIZ81" s="677"/>
      <c r="UJA81" s="677"/>
      <c r="UJB81" s="677"/>
      <c r="UJC81" s="677"/>
      <c r="UJD81" s="677"/>
      <c r="UJE81" s="677"/>
      <c r="UJF81" s="677"/>
      <c r="UJG81" s="677"/>
      <c r="UJH81" s="677"/>
      <c r="UJI81" s="677"/>
      <c r="UJJ81" s="677"/>
      <c r="UJK81" s="677"/>
      <c r="UJL81" s="677"/>
      <c r="UJM81" s="677"/>
      <c r="UJN81" s="677"/>
      <c r="UJO81" s="677"/>
      <c r="UJP81" s="677"/>
      <c r="UJQ81" s="677"/>
      <c r="UJR81" s="677"/>
      <c r="UJS81" s="677"/>
      <c r="UJT81" s="677"/>
      <c r="UJU81" s="677"/>
      <c r="UJV81" s="677"/>
      <c r="UJW81" s="677"/>
      <c r="UJX81" s="677"/>
      <c r="UJY81" s="677"/>
      <c r="UJZ81" s="677"/>
      <c r="UKA81" s="677"/>
      <c r="UKB81" s="677"/>
      <c r="UKC81" s="677"/>
      <c r="UKD81" s="677"/>
      <c r="UKE81" s="677"/>
      <c r="UKF81" s="677"/>
      <c r="UKG81" s="677"/>
      <c r="UKH81" s="677"/>
      <c r="UKI81" s="677"/>
      <c r="UKJ81" s="677"/>
      <c r="UKK81" s="677"/>
      <c r="UKL81" s="677"/>
      <c r="UKM81" s="677"/>
      <c r="UKN81" s="677"/>
      <c r="UKO81" s="677"/>
      <c r="UKP81" s="677"/>
      <c r="UKQ81" s="677"/>
      <c r="UKR81" s="677"/>
      <c r="UKS81" s="677"/>
      <c r="UKT81" s="677"/>
      <c r="UKU81" s="677"/>
      <c r="UKV81" s="677"/>
      <c r="UKW81" s="677"/>
      <c r="UKX81" s="677"/>
      <c r="UKY81" s="677"/>
      <c r="UKZ81" s="677"/>
      <c r="ULA81" s="677"/>
      <c r="ULB81" s="677"/>
      <c r="ULC81" s="677"/>
      <c r="ULD81" s="677"/>
      <c r="ULE81" s="677"/>
      <c r="ULF81" s="677"/>
      <c r="ULG81" s="677"/>
      <c r="ULH81" s="677"/>
      <c r="ULI81" s="677"/>
      <c r="ULJ81" s="677"/>
      <c r="ULK81" s="677"/>
      <c r="ULL81" s="677"/>
      <c r="ULM81" s="677"/>
      <c r="ULN81" s="677"/>
      <c r="ULO81" s="677"/>
      <c r="ULP81" s="677"/>
      <c r="ULQ81" s="677"/>
      <c r="ULR81" s="677"/>
      <c r="ULS81" s="677"/>
      <c r="ULT81" s="677"/>
      <c r="ULU81" s="677"/>
      <c r="ULV81" s="677"/>
      <c r="ULW81" s="677"/>
      <c r="ULX81" s="677"/>
      <c r="ULY81" s="677"/>
      <c r="ULZ81" s="677"/>
      <c r="UMA81" s="677"/>
      <c r="UMB81" s="677"/>
      <c r="UMC81" s="677"/>
      <c r="UMD81" s="677"/>
      <c r="UME81" s="677"/>
      <c r="UMF81" s="677"/>
      <c r="UMG81" s="677"/>
      <c r="UMH81" s="677"/>
      <c r="UMI81" s="677"/>
      <c r="UMJ81" s="677"/>
      <c r="UMK81" s="677"/>
      <c r="UML81" s="677"/>
      <c r="UMM81" s="677"/>
      <c r="UMN81" s="677"/>
      <c r="UMO81" s="677"/>
      <c r="UMP81" s="677"/>
      <c r="UMQ81" s="677"/>
      <c r="UMR81" s="677"/>
      <c r="UMS81" s="677"/>
      <c r="UMT81" s="677"/>
      <c r="UMU81" s="677"/>
      <c r="UMV81" s="677"/>
      <c r="UMW81" s="677"/>
      <c r="UMX81" s="677"/>
      <c r="UMY81" s="677"/>
      <c r="UMZ81" s="677"/>
      <c r="UNA81" s="677"/>
      <c r="UNB81" s="677"/>
      <c r="UNC81" s="677"/>
      <c r="UND81" s="677"/>
      <c r="UNE81" s="677"/>
      <c r="UNF81" s="677"/>
      <c r="UNG81" s="677"/>
      <c r="UNH81" s="677"/>
      <c r="UNI81" s="677"/>
      <c r="UNJ81" s="677"/>
      <c r="UNK81" s="677"/>
      <c r="UNL81" s="677"/>
      <c r="UNM81" s="677"/>
      <c r="UNN81" s="677"/>
      <c r="UNO81" s="677"/>
      <c r="UNP81" s="677"/>
      <c r="UNQ81" s="677"/>
      <c r="UNR81" s="677"/>
      <c r="UNS81" s="677"/>
      <c r="UNT81" s="677"/>
      <c r="UNU81" s="677"/>
      <c r="UNV81" s="677"/>
      <c r="UNW81" s="677"/>
      <c r="UNX81" s="677"/>
      <c r="UNY81" s="677"/>
      <c r="UNZ81" s="677"/>
      <c r="UOA81" s="677"/>
      <c r="UOB81" s="677"/>
      <c r="UOC81" s="677"/>
      <c r="UOD81" s="677"/>
      <c r="UOE81" s="677"/>
      <c r="UOF81" s="677"/>
      <c r="UOG81" s="677"/>
      <c r="UOH81" s="677"/>
      <c r="UOI81" s="677"/>
      <c r="UOJ81" s="677"/>
      <c r="UOK81" s="677"/>
      <c r="UOL81" s="677"/>
      <c r="UOM81" s="677"/>
      <c r="UON81" s="677"/>
      <c r="UOO81" s="677"/>
      <c r="UOP81" s="677"/>
      <c r="UOQ81" s="677"/>
      <c r="UOR81" s="677"/>
      <c r="UOS81" s="677"/>
      <c r="UOT81" s="677"/>
      <c r="UOU81" s="677"/>
      <c r="UOV81" s="677"/>
      <c r="UOW81" s="677"/>
      <c r="UOX81" s="677"/>
      <c r="UOY81" s="677"/>
      <c r="UOZ81" s="677"/>
      <c r="UPA81" s="677"/>
      <c r="UPB81" s="677"/>
      <c r="UPC81" s="677"/>
      <c r="UPD81" s="677"/>
      <c r="UPE81" s="677"/>
      <c r="UPF81" s="677"/>
      <c r="UPG81" s="677"/>
      <c r="UPH81" s="677"/>
      <c r="UPI81" s="677"/>
      <c r="UPJ81" s="677"/>
      <c r="UPK81" s="677"/>
      <c r="UPL81" s="677"/>
      <c r="UPM81" s="677"/>
      <c r="UPN81" s="677"/>
      <c r="UPO81" s="677"/>
      <c r="UPP81" s="677"/>
      <c r="UPQ81" s="677"/>
      <c r="UPR81" s="677"/>
      <c r="UPS81" s="677"/>
      <c r="UPT81" s="677"/>
      <c r="UPU81" s="677"/>
      <c r="UPV81" s="677"/>
      <c r="UPW81" s="677"/>
      <c r="UPX81" s="677"/>
      <c r="UPY81" s="677"/>
      <c r="UPZ81" s="677"/>
      <c r="UQA81" s="677"/>
      <c r="UQB81" s="677"/>
      <c r="UQC81" s="677"/>
      <c r="UQD81" s="677"/>
      <c r="UQE81" s="677"/>
      <c r="UQF81" s="677"/>
      <c r="UQG81" s="677"/>
      <c r="UQH81" s="677"/>
      <c r="UQI81" s="677"/>
      <c r="UQJ81" s="677"/>
      <c r="UQK81" s="677"/>
      <c r="UQL81" s="677"/>
      <c r="UQM81" s="677"/>
      <c r="UQN81" s="677"/>
      <c r="UQO81" s="677"/>
      <c r="UQP81" s="677"/>
      <c r="UQQ81" s="677"/>
      <c r="UQR81" s="677"/>
      <c r="UQS81" s="677"/>
      <c r="UQT81" s="677"/>
      <c r="UQU81" s="677"/>
      <c r="UQV81" s="677"/>
      <c r="UQW81" s="677"/>
      <c r="UQX81" s="677"/>
      <c r="UQY81" s="677"/>
      <c r="UQZ81" s="677"/>
      <c r="URA81" s="677"/>
      <c r="URB81" s="677"/>
      <c r="URC81" s="677"/>
      <c r="URD81" s="677"/>
      <c r="URE81" s="677"/>
      <c r="URF81" s="677"/>
      <c r="URG81" s="677"/>
      <c r="URH81" s="677"/>
      <c r="URI81" s="677"/>
      <c r="URJ81" s="677"/>
      <c r="URK81" s="677"/>
      <c r="URL81" s="677"/>
      <c r="URM81" s="677"/>
      <c r="URN81" s="677"/>
      <c r="URO81" s="677"/>
      <c r="URP81" s="677"/>
      <c r="URQ81" s="677"/>
      <c r="URR81" s="677"/>
      <c r="URS81" s="677"/>
      <c r="URT81" s="677"/>
      <c r="URU81" s="677"/>
      <c r="URV81" s="677"/>
      <c r="URW81" s="677"/>
      <c r="URX81" s="677"/>
      <c r="URY81" s="677"/>
      <c r="URZ81" s="677"/>
      <c r="USA81" s="677"/>
      <c r="USB81" s="677"/>
      <c r="USC81" s="677"/>
      <c r="USD81" s="677"/>
      <c r="USE81" s="677"/>
      <c r="USF81" s="677"/>
      <c r="USG81" s="677"/>
      <c r="USH81" s="677"/>
      <c r="USI81" s="677"/>
      <c r="USJ81" s="677"/>
      <c r="USK81" s="677"/>
      <c r="USL81" s="677"/>
      <c r="USM81" s="677"/>
      <c r="USN81" s="677"/>
      <c r="USO81" s="677"/>
      <c r="USP81" s="677"/>
      <c r="USQ81" s="677"/>
      <c r="USR81" s="677"/>
      <c r="USS81" s="677"/>
      <c r="UST81" s="677"/>
      <c r="USU81" s="677"/>
      <c r="USV81" s="677"/>
      <c r="USW81" s="677"/>
      <c r="USX81" s="677"/>
      <c r="USY81" s="677"/>
      <c r="USZ81" s="677"/>
      <c r="UTA81" s="677"/>
      <c r="UTB81" s="677"/>
      <c r="UTC81" s="677"/>
      <c r="UTD81" s="677"/>
      <c r="UTE81" s="677"/>
      <c r="UTF81" s="677"/>
      <c r="UTG81" s="677"/>
      <c r="UTH81" s="677"/>
      <c r="UTI81" s="677"/>
      <c r="UTJ81" s="677"/>
      <c r="UTK81" s="677"/>
      <c r="UTL81" s="677"/>
      <c r="UTM81" s="677"/>
      <c r="UTN81" s="677"/>
      <c r="UTO81" s="677"/>
      <c r="UTP81" s="677"/>
      <c r="UTQ81" s="677"/>
      <c r="UTR81" s="677"/>
      <c r="UTS81" s="677"/>
      <c r="UTT81" s="677"/>
      <c r="UTU81" s="677"/>
      <c r="UTV81" s="677"/>
      <c r="UTW81" s="677"/>
      <c r="UTX81" s="677"/>
      <c r="UTY81" s="677"/>
      <c r="UTZ81" s="677"/>
      <c r="UUA81" s="677"/>
      <c r="UUB81" s="677"/>
      <c r="UUC81" s="677"/>
      <c r="UUD81" s="677"/>
      <c r="UUE81" s="677"/>
      <c r="UUF81" s="677"/>
      <c r="UUG81" s="677"/>
      <c r="UUH81" s="677"/>
      <c r="UUI81" s="677"/>
      <c r="UUJ81" s="677"/>
      <c r="UUK81" s="677"/>
      <c r="UUL81" s="677"/>
      <c r="UUM81" s="677"/>
      <c r="UUN81" s="677"/>
      <c r="UUO81" s="677"/>
      <c r="UUP81" s="677"/>
      <c r="UUQ81" s="677"/>
      <c r="UUR81" s="677"/>
      <c r="UUS81" s="677"/>
      <c r="UUT81" s="677"/>
      <c r="UUU81" s="677"/>
      <c r="UUV81" s="677"/>
      <c r="UUW81" s="677"/>
      <c r="UUX81" s="677"/>
      <c r="UUY81" s="677"/>
      <c r="UUZ81" s="677"/>
      <c r="UVA81" s="677"/>
      <c r="UVB81" s="677"/>
      <c r="UVC81" s="677"/>
      <c r="UVD81" s="677"/>
      <c r="UVE81" s="677"/>
      <c r="UVF81" s="677"/>
      <c r="UVG81" s="677"/>
      <c r="UVH81" s="677"/>
      <c r="UVI81" s="677"/>
      <c r="UVJ81" s="677"/>
      <c r="UVK81" s="677"/>
      <c r="UVL81" s="677"/>
      <c r="UVM81" s="677"/>
      <c r="UVN81" s="677"/>
      <c r="UVO81" s="677"/>
      <c r="UVP81" s="677"/>
      <c r="UVQ81" s="677"/>
      <c r="UVR81" s="677"/>
      <c r="UVS81" s="677"/>
      <c r="UVT81" s="677"/>
      <c r="UVU81" s="677"/>
      <c r="UVV81" s="677"/>
      <c r="UVW81" s="677"/>
      <c r="UVX81" s="677"/>
      <c r="UVY81" s="677"/>
      <c r="UVZ81" s="677"/>
      <c r="UWA81" s="677"/>
      <c r="UWB81" s="677"/>
      <c r="UWC81" s="677"/>
      <c r="UWD81" s="677"/>
      <c r="UWE81" s="677"/>
      <c r="UWF81" s="677"/>
      <c r="UWG81" s="677"/>
      <c r="UWH81" s="677"/>
      <c r="UWI81" s="677"/>
      <c r="UWJ81" s="677"/>
      <c r="UWK81" s="677"/>
      <c r="UWL81" s="677"/>
      <c r="UWM81" s="677"/>
      <c r="UWN81" s="677"/>
      <c r="UWO81" s="677"/>
      <c r="UWP81" s="677"/>
      <c r="UWQ81" s="677"/>
      <c r="UWR81" s="677"/>
      <c r="UWS81" s="677"/>
      <c r="UWT81" s="677"/>
      <c r="UWU81" s="677"/>
      <c r="UWV81" s="677"/>
      <c r="UWW81" s="677"/>
      <c r="UWX81" s="677"/>
      <c r="UWY81" s="677"/>
      <c r="UWZ81" s="677"/>
      <c r="UXA81" s="677"/>
      <c r="UXB81" s="677"/>
      <c r="UXC81" s="677"/>
      <c r="UXD81" s="677"/>
      <c r="UXE81" s="677"/>
      <c r="UXF81" s="677"/>
      <c r="UXG81" s="677"/>
      <c r="UXH81" s="677"/>
      <c r="UXI81" s="677"/>
      <c r="UXJ81" s="677"/>
      <c r="UXK81" s="677"/>
      <c r="UXL81" s="677"/>
      <c r="UXM81" s="677"/>
      <c r="UXN81" s="677"/>
      <c r="UXO81" s="677"/>
      <c r="UXP81" s="677"/>
      <c r="UXQ81" s="677"/>
      <c r="UXR81" s="677"/>
      <c r="UXS81" s="677"/>
      <c r="UXT81" s="677"/>
      <c r="UXU81" s="677"/>
      <c r="UXV81" s="677"/>
      <c r="UXW81" s="677"/>
      <c r="UXX81" s="677"/>
      <c r="UXY81" s="677"/>
      <c r="UXZ81" s="677"/>
      <c r="UYA81" s="677"/>
      <c r="UYB81" s="677"/>
      <c r="UYC81" s="677"/>
      <c r="UYD81" s="677"/>
      <c r="UYE81" s="677"/>
      <c r="UYF81" s="677"/>
      <c r="UYG81" s="677"/>
      <c r="UYH81" s="677"/>
      <c r="UYI81" s="677"/>
      <c r="UYJ81" s="677"/>
      <c r="UYK81" s="677"/>
      <c r="UYL81" s="677"/>
      <c r="UYM81" s="677"/>
      <c r="UYN81" s="677"/>
      <c r="UYO81" s="677"/>
      <c r="UYP81" s="677"/>
      <c r="UYQ81" s="677"/>
      <c r="UYR81" s="677"/>
      <c r="UYS81" s="677"/>
      <c r="UYT81" s="677"/>
      <c r="UYU81" s="677"/>
      <c r="UYV81" s="677"/>
      <c r="UYW81" s="677"/>
      <c r="UYX81" s="677"/>
      <c r="UYY81" s="677"/>
      <c r="UYZ81" s="677"/>
      <c r="UZA81" s="677"/>
      <c r="UZB81" s="677"/>
      <c r="UZC81" s="677"/>
      <c r="UZD81" s="677"/>
      <c r="UZE81" s="677"/>
      <c r="UZF81" s="677"/>
      <c r="UZG81" s="677"/>
      <c r="UZH81" s="677"/>
      <c r="UZI81" s="677"/>
      <c r="UZJ81" s="677"/>
      <c r="UZK81" s="677"/>
      <c r="UZL81" s="677"/>
      <c r="UZM81" s="677"/>
      <c r="UZN81" s="677"/>
      <c r="UZO81" s="677"/>
      <c r="UZP81" s="677"/>
      <c r="UZQ81" s="677"/>
      <c r="UZR81" s="677"/>
      <c r="UZS81" s="677"/>
      <c r="UZT81" s="677"/>
      <c r="UZU81" s="677"/>
      <c r="UZV81" s="677"/>
      <c r="UZW81" s="677"/>
      <c r="UZX81" s="677"/>
      <c r="UZY81" s="677"/>
      <c r="UZZ81" s="677"/>
      <c r="VAA81" s="677"/>
      <c r="VAB81" s="677"/>
      <c r="VAC81" s="677"/>
      <c r="VAD81" s="677"/>
      <c r="VAE81" s="677"/>
      <c r="VAF81" s="677"/>
      <c r="VAG81" s="677"/>
      <c r="VAH81" s="677"/>
      <c r="VAI81" s="677"/>
      <c r="VAJ81" s="677"/>
      <c r="VAK81" s="677"/>
      <c r="VAL81" s="677"/>
      <c r="VAM81" s="677"/>
      <c r="VAN81" s="677"/>
      <c r="VAO81" s="677"/>
      <c r="VAP81" s="677"/>
      <c r="VAQ81" s="677"/>
      <c r="VAR81" s="677"/>
      <c r="VAS81" s="677"/>
      <c r="VAT81" s="677"/>
      <c r="VAU81" s="677"/>
      <c r="VAV81" s="677"/>
      <c r="VAW81" s="677"/>
      <c r="VAX81" s="677"/>
      <c r="VAY81" s="677"/>
      <c r="VAZ81" s="677"/>
      <c r="VBA81" s="677"/>
      <c r="VBB81" s="677"/>
      <c r="VBC81" s="677"/>
      <c r="VBD81" s="677"/>
      <c r="VBE81" s="677"/>
      <c r="VBF81" s="677"/>
      <c r="VBG81" s="677"/>
      <c r="VBH81" s="677"/>
      <c r="VBI81" s="677"/>
      <c r="VBJ81" s="677"/>
      <c r="VBK81" s="677"/>
      <c r="VBL81" s="677"/>
      <c r="VBM81" s="677"/>
      <c r="VBN81" s="677"/>
      <c r="VBO81" s="677"/>
      <c r="VBP81" s="677"/>
      <c r="VBQ81" s="677"/>
      <c r="VBR81" s="677"/>
      <c r="VBS81" s="677"/>
      <c r="VBT81" s="677"/>
      <c r="VBU81" s="677"/>
      <c r="VBV81" s="677"/>
      <c r="VBW81" s="677"/>
      <c r="VBX81" s="677"/>
      <c r="VBY81" s="677"/>
      <c r="VBZ81" s="677"/>
      <c r="VCA81" s="677"/>
      <c r="VCB81" s="677"/>
      <c r="VCC81" s="677"/>
      <c r="VCD81" s="677"/>
      <c r="VCE81" s="677"/>
      <c r="VCF81" s="677"/>
      <c r="VCG81" s="677"/>
      <c r="VCH81" s="677"/>
      <c r="VCI81" s="677"/>
      <c r="VCJ81" s="677"/>
      <c r="VCK81" s="677"/>
      <c r="VCL81" s="677"/>
      <c r="VCM81" s="677"/>
      <c r="VCN81" s="677"/>
      <c r="VCO81" s="677"/>
      <c r="VCP81" s="677"/>
      <c r="VCQ81" s="677"/>
      <c r="VCR81" s="677"/>
      <c r="VCS81" s="677"/>
      <c r="VCT81" s="677"/>
      <c r="VCU81" s="677"/>
      <c r="VCV81" s="677"/>
      <c r="VCW81" s="677"/>
      <c r="VCX81" s="677"/>
      <c r="VCY81" s="677"/>
      <c r="VCZ81" s="677"/>
      <c r="VDA81" s="677"/>
      <c r="VDB81" s="677"/>
      <c r="VDC81" s="677"/>
      <c r="VDD81" s="677"/>
      <c r="VDE81" s="677"/>
      <c r="VDF81" s="677"/>
      <c r="VDG81" s="677"/>
      <c r="VDH81" s="677"/>
      <c r="VDI81" s="677"/>
      <c r="VDJ81" s="677"/>
      <c r="VDK81" s="677"/>
      <c r="VDL81" s="677"/>
      <c r="VDM81" s="677"/>
      <c r="VDN81" s="677"/>
      <c r="VDO81" s="677"/>
      <c r="VDP81" s="677"/>
      <c r="VDQ81" s="677"/>
      <c r="VDR81" s="677"/>
      <c r="VDS81" s="677"/>
      <c r="VDT81" s="677"/>
      <c r="VDU81" s="677"/>
      <c r="VDV81" s="677"/>
      <c r="VDW81" s="677"/>
      <c r="VDX81" s="677"/>
      <c r="VDY81" s="677"/>
      <c r="VDZ81" s="677"/>
      <c r="VEA81" s="677"/>
      <c r="VEB81" s="677"/>
      <c r="VEC81" s="677"/>
      <c r="VED81" s="677"/>
      <c r="VEE81" s="677"/>
      <c r="VEF81" s="677"/>
      <c r="VEG81" s="677"/>
      <c r="VEH81" s="677"/>
      <c r="VEI81" s="677"/>
      <c r="VEJ81" s="677"/>
      <c r="VEK81" s="677"/>
      <c r="VEL81" s="677"/>
      <c r="VEM81" s="677"/>
      <c r="VEN81" s="677"/>
      <c r="VEO81" s="677"/>
      <c r="VEP81" s="677"/>
      <c r="VEQ81" s="677"/>
      <c r="VER81" s="677"/>
      <c r="VES81" s="677"/>
      <c r="VET81" s="677"/>
      <c r="VEU81" s="677"/>
      <c r="VEV81" s="677"/>
      <c r="VEW81" s="677"/>
      <c r="VEX81" s="677"/>
      <c r="VEY81" s="677"/>
      <c r="VEZ81" s="677"/>
      <c r="VFA81" s="677"/>
      <c r="VFB81" s="677"/>
      <c r="VFC81" s="677"/>
      <c r="VFD81" s="677"/>
      <c r="VFE81" s="677"/>
      <c r="VFF81" s="677"/>
      <c r="VFG81" s="677"/>
      <c r="VFH81" s="677"/>
      <c r="VFI81" s="677"/>
      <c r="VFJ81" s="677"/>
      <c r="VFK81" s="677"/>
      <c r="VFL81" s="677"/>
      <c r="VFM81" s="677"/>
      <c r="VFN81" s="677"/>
      <c r="VFO81" s="677"/>
      <c r="VFP81" s="677"/>
      <c r="VFQ81" s="677"/>
      <c r="VFR81" s="677"/>
      <c r="VFS81" s="677"/>
      <c r="VFT81" s="677"/>
      <c r="VFU81" s="677"/>
      <c r="VFV81" s="677"/>
      <c r="VFW81" s="677"/>
      <c r="VFX81" s="677"/>
      <c r="VFY81" s="677"/>
      <c r="VFZ81" s="677"/>
      <c r="VGA81" s="677"/>
      <c r="VGB81" s="677"/>
      <c r="VGC81" s="677"/>
      <c r="VGD81" s="677"/>
      <c r="VGE81" s="677"/>
      <c r="VGF81" s="677"/>
      <c r="VGG81" s="677"/>
      <c r="VGH81" s="677"/>
      <c r="VGI81" s="677"/>
      <c r="VGJ81" s="677"/>
      <c r="VGK81" s="677"/>
      <c r="VGL81" s="677"/>
      <c r="VGM81" s="677"/>
      <c r="VGN81" s="677"/>
      <c r="VGO81" s="677"/>
      <c r="VGP81" s="677"/>
      <c r="VGQ81" s="677"/>
      <c r="VGR81" s="677"/>
      <c r="VGS81" s="677"/>
      <c r="VGT81" s="677"/>
      <c r="VGU81" s="677"/>
      <c r="VGV81" s="677"/>
      <c r="VGW81" s="677"/>
      <c r="VGX81" s="677"/>
      <c r="VGY81" s="677"/>
      <c r="VGZ81" s="677"/>
      <c r="VHA81" s="677"/>
      <c r="VHB81" s="677"/>
      <c r="VHC81" s="677"/>
      <c r="VHD81" s="677"/>
      <c r="VHE81" s="677"/>
      <c r="VHF81" s="677"/>
      <c r="VHG81" s="677"/>
      <c r="VHH81" s="677"/>
      <c r="VHI81" s="677"/>
      <c r="VHJ81" s="677"/>
      <c r="VHK81" s="677"/>
      <c r="VHL81" s="677"/>
      <c r="VHM81" s="677"/>
      <c r="VHN81" s="677"/>
      <c r="VHO81" s="677"/>
      <c r="VHP81" s="677"/>
      <c r="VHQ81" s="677"/>
      <c r="VHR81" s="677"/>
      <c r="VHS81" s="677"/>
      <c r="VHT81" s="677"/>
      <c r="VHU81" s="677"/>
      <c r="VHV81" s="677"/>
      <c r="VHW81" s="677"/>
      <c r="VHX81" s="677"/>
      <c r="VHY81" s="677"/>
      <c r="VHZ81" s="677"/>
      <c r="VIA81" s="677"/>
      <c r="VIB81" s="677"/>
      <c r="VIC81" s="677"/>
      <c r="VID81" s="677"/>
      <c r="VIE81" s="677"/>
      <c r="VIF81" s="677"/>
      <c r="VIG81" s="677"/>
      <c r="VIH81" s="677"/>
      <c r="VII81" s="677"/>
      <c r="VIJ81" s="677"/>
      <c r="VIK81" s="677"/>
      <c r="VIL81" s="677"/>
      <c r="VIM81" s="677"/>
      <c r="VIN81" s="677"/>
      <c r="VIO81" s="677"/>
      <c r="VIP81" s="677"/>
      <c r="VIQ81" s="677"/>
      <c r="VIR81" s="677"/>
      <c r="VIS81" s="677"/>
      <c r="VIT81" s="677"/>
      <c r="VIU81" s="677"/>
      <c r="VIV81" s="677"/>
      <c r="VIW81" s="677"/>
      <c r="VIX81" s="677"/>
      <c r="VIY81" s="677"/>
      <c r="VIZ81" s="677"/>
      <c r="VJA81" s="677"/>
      <c r="VJB81" s="677"/>
      <c r="VJC81" s="677"/>
      <c r="VJD81" s="677"/>
      <c r="VJE81" s="677"/>
      <c r="VJF81" s="677"/>
      <c r="VJG81" s="677"/>
      <c r="VJH81" s="677"/>
      <c r="VJI81" s="677"/>
      <c r="VJJ81" s="677"/>
      <c r="VJK81" s="677"/>
      <c r="VJL81" s="677"/>
      <c r="VJM81" s="677"/>
      <c r="VJN81" s="677"/>
      <c r="VJO81" s="677"/>
      <c r="VJP81" s="677"/>
      <c r="VJQ81" s="677"/>
      <c r="VJR81" s="677"/>
      <c r="VJS81" s="677"/>
      <c r="VJT81" s="677"/>
      <c r="VJU81" s="677"/>
      <c r="VJV81" s="677"/>
      <c r="VJW81" s="677"/>
      <c r="VJX81" s="677"/>
      <c r="VJY81" s="677"/>
      <c r="VJZ81" s="677"/>
      <c r="VKA81" s="677"/>
      <c r="VKB81" s="677"/>
      <c r="VKC81" s="677"/>
      <c r="VKD81" s="677"/>
      <c r="VKE81" s="677"/>
      <c r="VKF81" s="677"/>
      <c r="VKG81" s="677"/>
      <c r="VKH81" s="677"/>
      <c r="VKI81" s="677"/>
      <c r="VKJ81" s="677"/>
      <c r="VKK81" s="677"/>
      <c r="VKL81" s="677"/>
      <c r="VKM81" s="677"/>
      <c r="VKN81" s="677"/>
      <c r="VKO81" s="677"/>
      <c r="VKP81" s="677"/>
      <c r="VKQ81" s="677"/>
      <c r="VKR81" s="677"/>
      <c r="VKS81" s="677"/>
      <c r="VKT81" s="677"/>
      <c r="VKU81" s="677"/>
      <c r="VKV81" s="677"/>
      <c r="VKW81" s="677"/>
      <c r="VKX81" s="677"/>
      <c r="VKY81" s="677"/>
      <c r="VKZ81" s="677"/>
      <c r="VLA81" s="677"/>
      <c r="VLB81" s="677"/>
      <c r="VLC81" s="677"/>
      <c r="VLD81" s="677"/>
      <c r="VLE81" s="677"/>
      <c r="VLF81" s="677"/>
      <c r="VLG81" s="677"/>
      <c r="VLH81" s="677"/>
      <c r="VLI81" s="677"/>
      <c r="VLJ81" s="677"/>
      <c r="VLK81" s="677"/>
      <c r="VLL81" s="677"/>
      <c r="VLM81" s="677"/>
      <c r="VLN81" s="677"/>
      <c r="VLO81" s="677"/>
      <c r="VLP81" s="677"/>
      <c r="VLQ81" s="677"/>
      <c r="VLR81" s="677"/>
      <c r="VLS81" s="677"/>
      <c r="VLT81" s="677"/>
      <c r="VLU81" s="677"/>
      <c r="VLV81" s="677"/>
      <c r="VLW81" s="677"/>
      <c r="VLX81" s="677"/>
      <c r="VLY81" s="677"/>
      <c r="VLZ81" s="677"/>
      <c r="VMA81" s="677"/>
      <c r="VMB81" s="677"/>
      <c r="VMC81" s="677"/>
      <c r="VMD81" s="677"/>
      <c r="VME81" s="677"/>
      <c r="VMF81" s="677"/>
      <c r="VMG81" s="677"/>
      <c r="VMH81" s="677"/>
      <c r="VMI81" s="677"/>
      <c r="VMJ81" s="677"/>
      <c r="VMK81" s="677"/>
      <c r="VML81" s="677"/>
      <c r="VMM81" s="677"/>
      <c r="VMN81" s="677"/>
      <c r="VMO81" s="677"/>
      <c r="VMP81" s="677"/>
      <c r="VMQ81" s="677"/>
      <c r="VMR81" s="677"/>
      <c r="VMS81" s="677"/>
      <c r="VMT81" s="677"/>
      <c r="VMU81" s="677"/>
      <c r="VMV81" s="677"/>
      <c r="VMW81" s="677"/>
      <c r="VMX81" s="677"/>
      <c r="VMY81" s="677"/>
      <c r="VMZ81" s="677"/>
      <c r="VNA81" s="677"/>
      <c r="VNB81" s="677"/>
      <c r="VNC81" s="677"/>
      <c r="VND81" s="677"/>
      <c r="VNE81" s="677"/>
      <c r="VNF81" s="677"/>
      <c r="VNG81" s="677"/>
      <c r="VNH81" s="677"/>
      <c r="VNI81" s="677"/>
      <c r="VNJ81" s="677"/>
      <c r="VNK81" s="677"/>
      <c r="VNL81" s="677"/>
      <c r="VNM81" s="677"/>
      <c r="VNN81" s="677"/>
      <c r="VNO81" s="677"/>
      <c r="VNP81" s="677"/>
      <c r="VNQ81" s="677"/>
      <c r="VNR81" s="677"/>
      <c r="VNS81" s="677"/>
      <c r="VNT81" s="677"/>
      <c r="VNU81" s="677"/>
      <c r="VNV81" s="677"/>
      <c r="VNW81" s="677"/>
      <c r="VNX81" s="677"/>
      <c r="VNY81" s="677"/>
      <c r="VNZ81" s="677"/>
      <c r="VOA81" s="677"/>
      <c r="VOB81" s="677"/>
      <c r="VOC81" s="677"/>
      <c r="VOD81" s="677"/>
      <c r="VOE81" s="677"/>
      <c r="VOF81" s="677"/>
      <c r="VOG81" s="677"/>
      <c r="VOH81" s="677"/>
      <c r="VOI81" s="677"/>
      <c r="VOJ81" s="677"/>
      <c r="VOK81" s="677"/>
      <c r="VOL81" s="677"/>
      <c r="VOM81" s="677"/>
      <c r="VON81" s="677"/>
      <c r="VOO81" s="677"/>
      <c r="VOP81" s="677"/>
      <c r="VOQ81" s="677"/>
      <c r="VOR81" s="677"/>
      <c r="VOS81" s="677"/>
      <c r="VOT81" s="677"/>
      <c r="VOU81" s="677"/>
      <c r="VOV81" s="677"/>
      <c r="VOW81" s="677"/>
      <c r="VOX81" s="677"/>
      <c r="VOY81" s="677"/>
      <c r="VOZ81" s="677"/>
      <c r="VPA81" s="677"/>
      <c r="VPB81" s="677"/>
      <c r="VPC81" s="677"/>
      <c r="VPD81" s="677"/>
      <c r="VPE81" s="677"/>
      <c r="VPF81" s="677"/>
      <c r="VPG81" s="677"/>
      <c r="VPH81" s="677"/>
      <c r="VPI81" s="677"/>
      <c r="VPJ81" s="677"/>
      <c r="VPK81" s="677"/>
      <c r="VPL81" s="677"/>
      <c r="VPM81" s="677"/>
      <c r="VPN81" s="677"/>
      <c r="VPO81" s="677"/>
      <c r="VPP81" s="677"/>
      <c r="VPQ81" s="677"/>
      <c r="VPR81" s="677"/>
      <c r="VPS81" s="677"/>
      <c r="VPT81" s="677"/>
      <c r="VPU81" s="677"/>
      <c r="VPV81" s="677"/>
      <c r="VPW81" s="677"/>
      <c r="VPX81" s="677"/>
      <c r="VPY81" s="677"/>
      <c r="VPZ81" s="677"/>
      <c r="VQA81" s="677"/>
      <c r="VQB81" s="677"/>
      <c r="VQC81" s="677"/>
      <c r="VQD81" s="677"/>
      <c r="VQE81" s="677"/>
      <c r="VQF81" s="677"/>
      <c r="VQG81" s="677"/>
      <c r="VQH81" s="677"/>
      <c r="VQI81" s="677"/>
      <c r="VQJ81" s="677"/>
      <c r="VQK81" s="677"/>
      <c r="VQL81" s="677"/>
      <c r="VQM81" s="677"/>
      <c r="VQN81" s="677"/>
      <c r="VQO81" s="677"/>
      <c r="VQP81" s="677"/>
      <c r="VQQ81" s="677"/>
      <c r="VQR81" s="677"/>
      <c r="VQS81" s="677"/>
      <c r="VQT81" s="677"/>
      <c r="VQU81" s="677"/>
      <c r="VQV81" s="677"/>
      <c r="VQW81" s="677"/>
      <c r="VQX81" s="677"/>
      <c r="VQY81" s="677"/>
      <c r="VQZ81" s="677"/>
      <c r="VRA81" s="677"/>
      <c r="VRB81" s="677"/>
      <c r="VRC81" s="677"/>
      <c r="VRD81" s="677"/>
      <c r="VRE81" s="677"/>
      <c r="VRF81" s="677"/>
      <c r="VRG81" s="677"/>
      <c r="VRH81" s="677"/>
      <c r="VRI81" s="677"/>
      <c r="VRJ81" s="677"/>
      <c r="VRK81" s="677"/>
      <c r="VRL81" s="677"/>
      <c r="VRM81" s="677"/>
      <c r="VRN81" s="677"/>
      <c r="VRO81" s="677"/>
      <c r="VRP81" s="677"/>
      <c r="VRQ81" s="677"/>
      <c r="VRR81" s="677"/>
      <c r="VRS81" s="677"/>
      <c r="VRT81" s="677"/>
      <c r="VRU81" s="677"/>
      <c r="VRV81" s="677"/>
      <c r="VRW81" s="677"/>
      <c r="VRX81" s="677"/>
      <c r="VRY81" s="677"/>
      <c r="VRZ81" s="677"/>
      <c r="VSA81" s="677"/>
      <c r="VSB81" s="677"/>
      <c r="VSC81" s="677"/>
      <c r="VSD81" s="677"/>
      <c r="VSE81" s="677"/>
      <c r="VSF81" s="677"/>
      <c r="VSG81" s="677"/>
      <c r="VSH81" s="677"/>
      <c r="VSI81" s="677"/>
      <c r="VSJ81" s="677"/>
      <c r="VSK81" s="677"/>
      <c r="VSL81" s="677"/>
      <c r="VSM81" s="677"/>
      <c r="VSN81" s="677"/>
      <c r="VSO81" s="677"/>
      <c r="VSP81" s="677"/>
      <c r="VSQ81" s="677"/>
      <c r="VSR81" s="677"/>
      <c r="VSS81" s="677"/>
      <c r="VST81" s="677"/>
      <c r="VSU81" s="677"/>
      <c r="VSV81" s="677"/>
      <c r="VSW81" s="677"/>
      <c r="VSX81" s="677"/>
      <c r="VSY81" s="677"/>
      <c r="VSZ81" s="677"/>
      <c r="VTA81" s="677"/>
      <c r="VTB81" s="677"/>
      <c r="VTC81" s="677"/>
      <c r="VTD81" s="677"/>
      <c r="VTE81" s="677"/>
      <c r="VTF81" s="677"/>
      <c r="VTG81" s="677"/>
      <c r="VTH81" s="677"/>
      <c r="VTI81" s="677"/>
      <c r="VTJ81" s="677"/>
      <c r="VTK81" s="677"/>
      <c r="VTL81" s="677"/>
      <c r="VTM81" s="677"/>
      <c r="VTN81" s="677"/>
      <c r="VTO81" s="677"/>
      <c r="VTP81" s="677"/>
      <c r="VTQ81" s="677"/>
      <c r="VTR81" s="677"/>
      <c r="VTS81" s="677"/>
      <c r="VTT81" s="677"/>
      <c r="VTU81" s="677"/>
      <c r="VTV81" s="677"/>
      <c r="VTW81" s="677"/>
      <c r="VTX81" s="677"/>
      <c r="VTY81" s="677"/>
      <c r="VTZ81" s="677"/>
      <c r="VUA81" s="677"/>
      <c r="VUB81" s="677"/>
      <c r="VUC81" s="677"/>
      <c r="VUD81" s="677"/>
      <c r="VUE81" s="677"/>
      <c r="VUF81" s="677"/>
      <c r="VUG81" s="677"/>
      <c r="VUH81" s="677"/>
      <c r="VUI81" s="677"/>
      <c r="VUJ81" s="677"/>
      <c r="VUK81" s="677"/>
      <c r="VUL81" s="677"/>
      <c r="VUM81" s="677"/>
      <c r="VUN81" s="677"/>
      <c r="VUO81" s="677"/>
      <c r="VUP81" s="677"/>
      <c r="VUQ81" s="677"/>
      <c r="VUR81" s="677"/>
      <c r="VUS81" s="677"/>
      <c r="VUT81" s="677"/>
      <c r="VUU81" s="677"/>
      <c r="VUV81" s="677"/>
      <c r="VUW81" s="677"/>
      <c r="VUX81" s="677"/>
      <c r="VUY81" s="677"/>
      <c r="VUZ81" s="677"/>
      <c r="VVA81" s="677"/>
      <c r="VVB81" s="677"/>
      <c r="VVC81" s="677"/>
      <c r="VVD81" s="677"/>
      <c r="VVE81" s="677"/>
      <c r="VVF81" s="677"/>
      <c r="VVG81" s="677"/>
      <c r="VVH81" s="677"/>
      <c r="VVI81" s="677"/>
      <c r="VVJ81" s="677"/>
      <c r="VVK81" s="677"/>
      <c r="VVL81" s="677"/>
      <c r="VVM81" s="677"/>
      <c r="VVN81" s="677"/>
      <c r="VVO81" s="677"/>
      <c r="VVP81" s="677"/>
      <c r="VVQ81" s="677"/>
      <c r="VVR81" s="677"/>
      <c r="VVS81" s="677"/>
      <c r="VVT81" s="677"/>
      <c r="VVU81" s="677"/>
      <c r="VVV81" s="677"/>
      <c r="VVW81" s="677"/>
      <c r="VVX81" s="677"/>
      <c r="VVY81" s="677"/>
      <c r="VVZ81" s="677"/>
      <c r="VWA81" s="677"/>
      <c r="VWB81" s="677"/>
      <c r="VWC81" s="677"/>
      <c r="VWD81" s="677"/>
      <c r="VWE81" s="677"/>
      <c r="VWF81" s="677"/>
      <c r="VWG81" s="677"/>
      <c r="VWH81" s="677"/>
      <c r="VWI81" s="677"/>
      <c r="VWJ81" s="677"/>
      <c r="VWK81" s="677"/>
      <c r="VWL81" s="677"/>
      <c r="VWM81" s="677"/>
      <c r="VWN81" s="677"/>
      <c r="VWO81" s="677"/>
      <c r="VWP81" s="677"/>
      <c r="VWQ81" s="677"/>
      <c r="VWR81" s="677"/>
      <c r="VWS81" s="677"/>
      <c r="VWT81" s="677"/>
      <c r="VWU81" s="677"/>
      <c r="VWV81" s="677"/>
      <c r="VWW81" s="677"/>
      <c r="VWX81" s="677"/>
      <c r="VWY81" s="677"/>
      <c r="VWZ81" s="677"/>
      <c r="VXA81" s="677"/>
      <c r="VXB81" s="677"/>
      <c r="VXC81" s="677"/>
      <c r="VXD81" s="677"/>
      <c r="VXE81" s="677"/>
      <c r="VXF81" s="677"/>
      <c r="VXG81" s="677"/>
      <c r="VXH81" s="677"/>
      <c r="VXI81" s="677"/>
      <c r="VXJ81" s="677"/>
      <c r="VXK81" s="677"/>
      <c r="VXL81" s="677"/>
      <c r="VXM81" s="677"/>
      <c r="VXN81" s="677"/>
      <c r="VXO81" s="677"/>
      <c r="VXP81" s="677"/>
      <c r="VXQ81" s="677"/>
      <c r="VXR81" s="677"/>
      <c r="VXS81" s="677"/>
      <c r="VXT81" s="677"/>
      <c r="VXU81" s="677"/>
      <c r="VXV81" s="677"/>
      <c r="VXW81" s="677"/>
      <c r="VXX81" s="677"/>
      <c r="VXY81" s="677"/>
      <c r="VXZ81" s="677"/>
      <c r="VYA81" s="677"/>
      <c r="VYB81" s="677"/>
      <c r="VYC81" s="677"/>
      <c r="VYD81" s="677"/>
      <c r="VYE81" s="677"/>
      <c r="VYF81" s="677"/>
      <c r="VYG81" s="677"/>
      <c r="VYH81" s="677"/>
      <c r="VYI81" s="677"/>
      <c r="VYJ81" s="677"/>
      <c r="VYK81" s="677"/>
      <c r="VYL81" s="677"/>
      <c r="VYM81" s="677"/>
      <c r="VYN81" s="677"/>
      <c r="VYO81" s="677"/>
      <c r="VYP81" s="677"/>
      <c r="VYQ81" s="677"/>
      <c r="VYR81" s="677"/>
      <c r="VYS81" s="677"/>
      <c r="VYT81" s="677"/>
      <c r="VYU81" s="677"/>
      <c r="VYV81" s="677"/>
      <c r="VYW81" s="677"/>
      <c r="VYX81" s="677"/>
      <c r="VYY81" s="677"/>
      <c r="VYZ81" s="677"/>
      <c r="VZA81" s="677"/>
      <c r="VZB81" s="677"/>
      <c r="VZC81" s="677"/>
      <c r="VZD81" s="677"/>
      <c r="VZE81" s="677"/>
      <c r="VZF81" s="677"/>
      <c r="VZG81" s="677"/>
      <c r="VZH81" s="677"/>
      <c r="VZI81" s="677"/>
      <c r="VZJ81" s="677"/>
      <c r="VZK81" s="677"/>
      <c r="VZL81" s="677"/>
      <c r="VZM81" s="677"/>
      <c r="VZN81" s="677"/>
      <c r="VZO81" s="677"/>
      <c r="VZP81" s="677"/>
      <c r="VZQ81" s="677"/>
      <c r="VZR81" s="677"/>
      <c r="VZS81" s="677"/>
      <c r="VZT81" s="677"/>
      <c r="VZU81" s="677"/>
      <c r="VZV81" s="677"/>
      <c r="VZW81" s="677"/>
      <c r="VZX81" s="677"/>
      <c r="VZY81" s="677"/>
      <c r="VZZ81" s="677"/>
      <c r="WAA81" s="677"/>
      <c r="WAB81" s="677"/>
      <c r="WAC81" s="677"/>
      <c r="WAD81" s="677"/>
      <c r="WAE81" s="677"/>
      <c r="WAF81" s="677"/>
      <c r="WAG81" s="677"/>
      <c r="WAH81" s="677"/>
      <c r="WAI81" s="677"/>
      <c r="WAJ81" s="677"/>
      <c r="WAK81" s="677"/>
      <c r="WAL81" s="677"/>
      <c r="WAM81" s="677"/>
      <c r="WAN81" s="677"/>
      <c r="WAO81" s="677"/>
      <c r="WAP81" s="677"/>
      <c r="WAQ81" s="677"/>
      <c r="WAR81" s="677"/>
      <c r="WAS81" s="677"/>
      <c r="WAT81" s="677"/>
      <c r="WAU81" s="677"/>
      <c r="WAV81" s="677"/>
      <c r="WAW81" s="677"/>
      <c r="WAX81" s="677"/>
      <c r="WAY81" s="677"/>
      <c r="WAZ81" s="677"/>
      <c r="WBA81" s="677"/>
      <c r="WBB81" s="677"/>
      <c r="WBC81" s="677"/>
      <c r="WBD81" s="677"/>
      <c r="WBE81" s="677"/>
      <c r="WBF81" s="677"/>
      <c r="WBG81" s="677"/>
      <c r="WBH81" s="677"/>
      <c r="WBI81" s="677"/>
      <c r="WBJ81" s="677"/>
      <c r="WBK81" s="677"/>
      <c r="WBL81" s="677"/>
      <c r="WBM81" s="677"/>
      <c r="WBN81" s="677"/>
      <c r="WBO81" s="677"/>
      <c r="WBP81" s="677"/>
      <c r="WBQ81" s="677"/>
      <c r="WBR81" s="677"/>
      <c r="WBS81" s="677"/>
      <c r="WBT81" s="677"/>
      <c r="WBU81" s="677"/>
      <c r="WBV81" s="677"/>
      <c r="WBW81" s="677"/>
      <c r="WBX81" s="677"/>
      <c r="WBY81" s="677"/>
      <c r="WBZ81" s="677"/>
      <c r="WCA81" s="677"/>
      <c r="WCB81" s="677"/>
      <c r="WCC81" s="677"/>
      <c r="WCD81" s="677"/>
      <c r="WCE81" s="677"/>
      <c r="WCF81" s="677"/>
      <c r="WCG81" s="677"/>
      <c r="WCH81" s="677"/>
      <c r="WCI81" s="677"/>
      <c r="WCJ81" s="677"/>
      <c r="WCK81" s="677"/>
      <c r="WCL81" s="677"/>
      <c r="WCM81" s="677"/>
      <c r="WCN81" s="677"/>
      <c r="WCO81" s="677"/>
      <c r="WCP81" s="677"/>
      <c r="WCQ81" s="677"/>
      <c r="WCR81" s="677"/>
      <c r="WCS81" s="677"/>
      <c r="WCT81" s="677"/>
      <c r="WCU81" s="677"/>
      <c r="WCV81" s="677"/>
      <c r="WCW81" s="677"/>
      <c r="WCX81" s="677"/>
      <c r="WCY81" s="677"/>
      <c r="WCZ81" s="677"/>
      <c r="WDA81" s="677"/>
      <c r="WDB81" s="677"/>
      <c r="WDC81" s="677"/>
      <c r="WDD81" s="677"/>
      <c r="WDE81" s="677"/>
      <c r="WDF81" s="677"/>
      <c r="WDG81" s="677"/>
      <c r="WDH81" s="677"/>
      <c r="WDI81" s="677"/>
      <c r="WDJ81" s="677"/>
      <c r="WDK81" s="677"/>
      <c r="WDL81" s="677"/>
      <c r="WDM81" s="677"/>
      <c r="WDN81" s="677"/>
      <c r="WDO81" s="677"/>
      <c r="WDP81" s="677"/>
      <c r="WDQ81" s="677"/>
      <c r="WDR81" s="677"/>
      <c r="WDS81" s="677"/>
      <c r="WDT81" s="677"/>
      <c r="WDU81" s="677"/>
      <c r="WDV81" s="677"/>
      <c r="WDW81" s="677"/>
      <c r="WDX81" s="677"/>
      <c r="WDY81" s="677"/>
      <c r="WDZ81" s="677"/>
      <c r="WEA81" s="677"/>
      <c r="WEB81" s="677"/>
      <c r="WEC81" s="677"/>
      <c r="WED81" s="677"/>
      <c r="WEE81" s="677"/>
      <c r="WEF81" s="677"/>
      <c r="WEG81" s="677"/>
      <c r="WEH81" s="677"/>
      <c r="WEI81" s="677"/>
      <c r="WEJ81" s="677"/>
      <c r="WEK81" s="677"/>
      <c r="WEL81" s="677"/>
      <c r="WEM81" s="677"/>
      <c r="WEN81" s="677"/>
      <c r="WEO81" s="677"/>
      <c r="WEP81" s="677"/>
      <c r="WEQ81" s="677"/>
      <c r="WER81" s="677"/>
      <c r="WES81" s="677"/>
      <c r="WET81" s="677"/>
      <c r="WEU81" s="677"/>
      <c r="WEV81" s="677"/>
      <c r="WEW81" s="677"/>
      <c r="WEX81" s="677"/>
      <c r="WEY81" s="677"/>
      <c r="WEZ81" s="677"/>
      <c r="WFA81" s="677"/>
      <c r="WFB81" s="677"/>
      <c r="WFC81" s="677"/>
      <c r="WFD81" s="677"/>
      <c r="WFE81" s="677"/>
      <c r="WFF81" s="677"/>
      <c r="WFG81" s="677"/>
      <c r="WFH81" s="677"/>
      <c r="WFI81" s="677"/>
      <c r="WFJ81" s="677"/>
      <c r="WFK81" s="677"/>
      <c r="WFL81" s="677"/>
      <c r="WFM81" s="677"/>
      <c r="WFN81" s="677"/>
      <c r="WFO81" s="677"/>
      <c r="WFP81" s="677"/>
      <c r="WFQ81" s="677"/>
      <c r="WFR81" s="677"/>
      <c r="WFS81" s="677"/>
      <c r="WFT81" s="677"/>
      <c r="WFU81" s="677"/>
      <c r="WFV81" s="677"/>
      <c r="WFW81" s="677"/>
      <c r="WFX81" s="677"/>
      <c r="WFY81" s="677"/>
      <c r="WFZ81" s="677"/>
      <c r="WGA81" s="677"/>
      <c r="WGB81" s="677"/>
      <c r="WGC81" s="677"/>
      <c r="WGD81" s="677"/>
      <c r="WGE81" s="677"/>
      <c r="WGF81" s="677"/>
      <c r="WGG81" s="677"/>
      <c r="WGH81" s="677"/>
      <c r="WGI81" s="677"/>
      <c r="WGJ81" s="677"/>
      <c r="WGK81" s="677"/>
      <c r="WGL81" s="677"/>
      <c r="WGM81" s="677"/>
      <c r="WGN81" s="677"/>
      <c r="WGO81" s="677"/>
      <c r="WGP81" s="677"/>
      <c r="WGQ81" s="677"/>
      <c r="WGR81" s="677"/>
      <c r="WGS81" s="677"/>
      <c r="WGT81" s="677"/>
      <c r="WGU81" s="677"/>
      <c r="WGV81" s="677"/>
      <c r="WGW81" s="677"/>
      <c r="WGX81" s="677"/>
      <c r="WGY81" s="677"/>
      <c r="WGZ81" s="677"/>
      <c r="WHA81" s="677"/>
      <c r="WHB81" s="677"/>
      <c r="WHC81" s="677"/>
      <c r="WHD81" s="677"/>
      <c r="WHE81" s="677"/>
      <c r="WHF81" s="677"/>
      <c r="WHG81" s="677"/>
      <c r="WHH81" s="677"/>
      <c r="WHI81" s="677"/>
      <c r="WHJ81" s="677"/>
      <c r="WHK81" s="677"/>
      <c r="WHL81" s="677"/>
      <c r="WHM81" s="677"/>
      <c r="WHN81" s="677"/>
      <c r="WHO81" s="677"/>
      <c r="WHP81" s="677"/>
      <c r="WHQ81" s="677"/>
      <c r="WHR81" s="677"/>
      <c r="WHS81" s="677"/>
      <c r="WHT81" s="677"/>
      <c r="WHU81" s="677"/>
      <c r="WHV81" s="677"/>
      <c r="WHW81" s="677"/>
      <c r="WHX81" s="677"/>
      <c r="WHY81" s="677"/>
      <c r="WHZ81" s="677"/>
      <c r="WIA81" s="677"/>
      <c r="WIB81" s="677"/>
      <c r="WIC81" s="677"/>
      <c r="WID81" s="677"/>
      <c r="WIE81" s="677"/>
      <c r="WIF81" s="677"/>
      <c r="WIG81" s="677"/>
      <c r="WIH81" s="677"/>
      <c r="WII81" s="677"/>
      <c r="WIJ81" s="677"/>
      <c r="WIK81" s="677"/>
      <c r="WIL81" s="677"/>
      <c r="WIM81" s="677"/>
      <c r="WIN81" s="677"/>
      <c r="WIO81" s="677"/>
      <c r="WIP81" s="677"/>
      <c r="WIQ81" s="677"/>
      <c r="WIR81" s="677"/>
      <c r="WIS81" s="677"/>
      <c r="WIT81" s="677"/>
      <c r="WIU81" s="677"/>
      <c r="WIV81" s="677"/>
      <c r="WIW81" s="677"/>
      <c r="WIX81" s="677"/>
      <c r="WIY81" s="677"/>
      <c r="WIZ81" s="677"/>
      <c r="WJA81" s="677"/>
      <c r="WJB81" s="677"/>
      <c r="WJC81" s="677"/>
      <c r="WJD81" s="677"/>
      <c r="WJE81" s="677"/>
      <c r="WJF81" s="677"/>
      <c r="WJG81" s="677"/>
      <c r="WJH81" s="677"/>
      <c r="WJI81" s="677"/>
      <c r="WJJ81" s="677"/>
      <c r="WJK81" s="677"/>
      <c r="WJL81" s="677"/>
      <c r="WJM81" s="677"/>
      <c r="WJN81" s="677"/>
      <c r="WJO81" s="677"/>
      <c r="WJP81" s="677"/>
      <c r="WJQ81" s="677"/>
      <c r="WJR81" s="677"/>
      <c r="WJS81" s="677"/>
      <c r="WJT81" s="677"/>
      <c r="WJU81" s="677"/>
      <c r="WJV81" s="677"/>
      <c r="WJW81" s="677"/>
      <c r="WJX81" s="677"/>
      <c r="WJY81" s="677"/>
      <c r="WJZ81" s="677"/>
      <c r="WKA81" s="677"/>
      <c r="WKB81" s="677"/>
      <c r="WKC81" s="677"/>
      <c r="WKD81" s="677"/>
      <c r="WKE81" s="677"/>
      <c r="WKF81" s="677"/>
      <c r="WKG81" s="677"/>
      <c r="WKH81" s="677"/>
      <c r="WKI81" s="677"/>
      <c r="WKJ81" s="677"/>
      <c r="WKK81" s="677"/>
      <c r="WKL81" s="677"/>
      <c r="WKM81" s="677"/>
      <c r="WKN81" s="677"/>
      <c r="WKO81" s="677"/>
      <c r="WKP81" s="677"/>
      <c r="WKQ81" s="677"/>
      <c r="WKR81" s="677"/>
      <c r="WKS81" s="677"/>
      <c r="WKT81" s="677"/>
      <c r="WKU81" s="677"/>
      <c r="WKV81" s="677"/>
      <c r="WKW81" s="677"/>
      <c r="WKX81" s="677"/>
      <c r="WKY81" s="677"/>
      <c r="WKZ81" s="677"/>
      <c r="WLA81" s="677"/>
      <c r="WLB81" s="677"/>
      <c r="WLC81" s="677"/>
      <c r="WLD81" s="677"/>
      <c r="WLE81" s="677"/>
      <c r="WLF81" s="677"/>
      <c r="WLG81" s="677"/>
      <c r="WLH81" s="677"/>
      <c r="WLI81" s="677"/>
      <c r="WLJ81" s="677"/>
      <c r="WLK81" s="677"/>
      <c r="WLL81" s="677"/>
      <c r="WLM81" s="677"/>
      <c r="WLN81" s="677"/>
      <c r="WLO81" s="677"/>
      <c r="WLP81" s="677"/>
      <c r="WLQ81" s="677"/>
      <c r="WLR81" s="677"/>
      <c r="WLS81" s="677"/>
      <c r="WLT81" s="677"/>
      <c r="WLU81" s="677"/>
      <c r="WLV81" s="677"/>
      <c r="WLW81" s="677"/>
      <c r="WLX81" s="677"/>
      <c r="WLY81" s="677"/>
      <c r="WLZ81" s="677"/>
      <c r="WMA81" s="677"/>
      <c r="WMB81" s="677"/>
      <c r="WMC81" s="677"/>
      <c r="WMD81" s="677"/>
      <c r="WME81" s="677"/>
      <c r="WMF81" s="677"/>
      <c r="WMG81" s="677"/>
      <c r="WMH81" s="677"/>
      <c r="WMI81" s="677"/>
      <c r="WMJ81" s="677"/>
      <c r="WMK81" s="677"/>
      <c r="WML81" s="677"/>
      <c r="WMM81" s="677"/>
      <c r="WMN81" s="677"/>
      <c r="WMO81" s="677"/>
      <c r="WMP81" s="677"/>
      <c r="WMQ81" s="677"/>
      <c r="WMR81" s="677"/>
      <c r="WMS81" s="677"/>
      <c r="WMT81" s="677"/>
      <c r="WMU81" s="677"/>
      <c r="WMV81" s="677"/>
      <c r="WMW81" s="677"/>
      <c r="WMX81" s="677"/>
      <c r="WMY81" s="677"/>
      <c r="WMZ81" s="677"/>
      <c r="WNA81" s="677"/>
      <c r="WNB81" s="677"/>
      <c r="WNC81" s="677"/>
      <c r="WND81" s="677"/>
      <c r="WNE81" s="677"/>
      <c r="WNF81" s="677"/>
      <c r="WNG81" s="677"/>
      <c r="WNH81" s="677"/>
      <c r="WNI81" s="677"/>
      <c r="WNJ81" s="677"/>
      <c r="WNK81" s="677"/>
      <c r="WNL81" s="677"/>
      <c r="WNM81" s="677"/>
      <c r="WNN81" s="677"/>
      <c r="WNO81" s="677"/>
      <c r="WNP81" s="677"/>
      <c r="WNQ81" s="677"/>
      <c r="WNR81" s="677"/>
      <c r="WNS81" s="677"/>
      <c r="WNT81" s="677"/>
      <c r="WNU81" s="677"/>
      <c r="WNV81" s="677"/>
      <c r="WNW81" s="677"/>
      <c r="WNX81" s="677"/>
      <c r="WNY81" s="677"/>
      <c r="WNZ81" s="677"/>
      <c r="WOA81" s="677"/>
      <c r="WOB81" s="677"/>
      <c r="WOC81" s="677"/>
      <c r="WOD81" s="677"/>
      <c r="WOE81" s="677"/>
      <c r="WOF81" s="677"/>
      <c r="WOG81" s="677"/>
      <c r="WOH81" s="677"/>
      <c r="WOI81" s="677"/>
      <c r="WOJ81" s="677"/>
      <c r="WOK81" s="677"/>
      <c r="WOL81" s="677"/>
      <c r="WOM81" s="677"/>
      <c r="WON81" s="677"/>
      <c r="WOO81" s="677"/>
      <c r="WOP81" s="677"/>
      <c r="WOQ81" s="677"/>
      <c r="WOR81" s="677"/>
      <c r="WOS81" s="677"/>
      <c r="WOT81" s="677"/>
      <c r="WOU81" s="677"/>
      <c r="WOV81" s="677"/>
      <c r="WOW81" s="677"/>
      <c r="WOX81" s="677"/>
      <c r="WOY81" s="677"/>
      <c r="WOZ81" s="677"/>
      <c r="WPA81" s="677"/>
      <c r="WPB81" s="677"/>
      <c r="WPC81" s="677"/>
      <c r="WPD81" s="677"/>
      <c r="WPE81" s="677"/>
      <c r="WPF81" s="677"/>
      <c r="WPG81" s="677"/>
      <c r="WPH81" s="677"/>
      <c r="WPI81" s="677"/>
      <c r="WPJ81" s="677"/>
      <c r="WPK81" s="677"/>
      <c r="WPL81" s="677"/>
      <c r="WPM81" s="677"/>
      <c r="WPN81" s="677"/>
      <c r="WPO81" s="677"/>
      <c r="WPP81" s="677"/>
      <c r="WPQ81" s="677"/>
      <c r="WPR81" s="677"/>
      <c r="WPS81" s="677"/>
      <c r="WPT81" s="677"/>
      <c r="WPU81" s="677"/>
      <c r="WPV81" s="677"/>
      <c r="WPW81" s="677"/>
      <c r="WPX81" s="677"/>
      <c r="WPY81" s="677"/>
      <c r="WPZ81" s="677"/>
      <c r="WQA81" s="677"/>
      <c r="WQB81" s="677"/>
      <c r="WQC81" s="677"/>
      <c r="WQD81" s="677"/>
      <c r="WQE81" s="677"/>
      <c r="WQF81" s="677"/>
      <c r="WQG81" s="677"/>
      <c r="WQH81" s="677"/>
      <c r="WQI81" s="677"/>
      <c r="WQJ81" s="677"/>
      <c r="WQK81" s="677"/>
      <c r="WQL81" s="677"/>
      <c r="WQM81" s="677"/>
      <c r="WQN81" s="677"/>
      <c r="WQO81" s="677"/>
      <c r="WQP81" s="677"/>
      <c r="WQQ81" s="677"/>
      <c r="WQR81" s="677"/>
      <c r="WQS81" s="677"/>
      <c r="WQT81" s="677"/>
      <c r="WQU81" s="677"/>
      <c r="WQV81" s="677"/>
      <c r="WQW81" s="677"/>
      <c r="WQX81" s="677"/>
      <c r="WQY81" s="677"/>
      <c r="WQZ81" s="677"/>
      <c r="WRA81" s="677"/>
      <c r="WRB81" s="677"/>
      <c r="WRC81" s="677"/>
      <c r="WRD81" s="677"/>
      <c r="WRE81" s="677"/>
      <c r="WRF81" s="677"/>
      <c r="WRG81" s="677"/>
      <c r="WRH81" s="677"/>
      <c r="WRI81" s="677"/>
      <c r="WRJ81" s="677"/>
      <c r="WRK81" s="677"/>
      <c r="WRL81" s="677"/>
      <c r="WRM81" s="677"/>
      <c r="WRN81" s="677"/>
      <c r="WRO81" s="677"/>
      <c r="WRP81" s="677"/>
      <c r="WRQ81" s="677"/>
      <c r="WRR81" s="677"/>
      <c r="WRS81" s="677"/>
      <c r="WRT81" s="677"/>
      <c r="WRU81" s="677"/>
      <c r="WRV81" s="677"/>
      <c r="WRW81" s="677"/>
      <c r="WRX81" s="677"/>
      <c r="WRY81" s="677"/>
      <c r="WRZ81" s="677"/>
      <c r="WSA81" s="677"/>
      <c r="WSB81" s="677"/>
      <c r="WSC81" s="677"/>
      <c r="WSD81" s="677"/>
      <c r="WSE81" s="677"/>
      <c r="WSF81" s="677"/>
      <c r="WSG81" s="677"/>
      <c r="WSH81" s="677"/>
      <c r="WSI81" s="677"/>
      <c r="WSJ81" s="677"/>
      <c r="WSK81" s="677"/>
      <c r="WSL81" s="677"/>
      <c r="WSM81" s="677"/>
      <c r="WSN81" s="677"/>
      <c r="WSO81" s="677"/>
      <c r="WSP81" s="677"/>
      <c r="WSQ81" s="677"/>
      <c r="WSR81" s="677"/>
      <c r="WSS81" s="677"/>
      <c r="WST81" s="677"/>
      <c r="WSU81" s="677"/>
      <c r="WSV81" s="677"/>
      <c r="WSW81" s="677"/>
      <c r="WSX81" s="677"/>
      <c r="WSY81" s="677"/>
      <c r="WSZ81" s="677"/>
      <c r="WTA81" s="677"/>
      <c r="WTB81" s="677"/>
      <c r="WTC81" s="677"/>
      <c r="WTD81" s="677"/>
      <c r="WTE81" s="677"/>
      <c r="WTF81" s="677"/>
      <c r="WTG81" s="677"/>
      <c r="WTH81" s="677"/>
      <c r="WTI81" s="677"/>
      <c r="WTJ81" s="677"/>
      <c r="WTK81" s="677"/>
      <c r="WTL81" s="677"/>
      <c r="WTM81" s="677"/>
      <c r="WTN81" s="677"/>
      <c r="WTO81" s="677"/>
      <c r="WTP81" s="677"/>
      <c r="WTQ81" s="677"/>
      <c r="WTR81" s="677"/>
      <c r="WTS81" s="677"/>
      <c r="WTT81" s="677"/>
      <c r="WTU81" s="677"/>
      <c r="WTV81" s="677"/>
      <c r="WTW81" s="677"/>
      <c r="WTX81" s="677"/>
      <c r="WTY81" s="677"/>
      <c r="WTZ81" s="677"/>
      <c r="WUA81" s="677"/>
      <c r="WUB81" s="677"/>
      <c r="WUC81" s="677"/>
      <c r="WUD81" s="677"/>
      <c r="WUE81" s="677"/>
      <c r="WUF81" s="677"/>
      <c r="WUG81" s="677"/>
      <c r="WUH81" s="677"/>
      <c r="WUI81" s="677"/>
      <c r="WUJ81" s="677"/>
      <c r="WUK81" s="677"/>
      <c r="WUL81" s="677"/>
      <c r="WUM81" s="677"/>
      <c r="WUN81" s="677"/>
      <c r="WUO81" s="677"/>
      <c r="WUP81" s="677"/>
      <c r="WUQ81" s="677"/>
      <c r="WUR81" s="677"/>
      <c r="WUS81" s="677"/>
      <c r="WUT81" s="677"/>
      <c r="WUU81" s="677"/>
      <c r="WUV81" s="677"/>
      <c r="WUW81" s="677"/>
      <c r="WUX81" s="677"/>
      <c r="WUY81" s="677"/>
      <c r="WUZ81" s="677"/>
      <c r="WVA81" s="677"/>
      <c r="WVB81" s="677"/>
      <c r="WVC81" s="677"/>
      <c r="WVD81" s="677"/>
      <c r="WVE81" s="677"/>
      <c r="WVF81" s="677"/>
      <c r="WVG81" s="677"/>
      <c r="WVH81" s="677"/>
      <c r="WVI81" s="677"/>
      <c r="WVJ81" s="677"/>
      <c r="WVK81" s="677"/>
      <c r="WVL81" s="677"/>
      <c r="WVM81" s="677"/>
      <c r="WVN81" s="677"/>
      <c r="WVO81" s="677"/>
      <c r="WVP81" s="677"/>
      <c r="WVQ81" s="677"/>
      <c r="WVR81" s="677"/>
      <c r="WVS81" s="677"/>
      <c r="WVT81" s="677"/>
      <c r="WVU81" s="677"/>
      <c r="WVV81" s="677"/>
      <c r="WVW81" s="677"/>
      <c r="WVX81" s="677"/>
      <c r="WVY81" s="677"/>
      <c r="WVZ81" s="677"/>
      <c r="WWA81" s="677"/>
      <c r="WWB81" s="677"/>
      <c r="WWC81" s="677"/>
      <c r="WWD81" s="677"/>
      <c r="WWE81" s="677"/>
      <c r="WWF81" s="677"/>
      <c r="WWG81" s="677"/>
      <c r="WWH81" s="677"/>
      <c r="WWI81" s="677"/>
      <c r="WWJ81" s="677"/>
      <c r="WWK81" s="677"/>
      <c r="WWL81" s="677"/>
      <c r="WWM81" s="677"/>
      <c r="WWN81" s="677"/>
      <c r="WWO81" s="677"/>
      <c r="WWP81" s="677"/>
      <c r="WWQ81" s="677"/>
      <c r="WWR81" s="677"/>
      <c r="WWS81" s="677"/>
      <c r="WWT81" s="677"/>
      <c r="WWU81" s="677"/>
      <c r="WWV81" s="677"/>
      <c r="WWW81" s="677"/>
      <c r="WWX81" s="677"/>
      <c r="WWY81" s="677"/>
      <c r="WWZ81" s="677"/>
      <c r="WXA81" s="677"/>
      <c r="WXB81" s="677"/>
      <c r="WXC81" s="677"/>
      <c r="WXD81" s="677"/>
      <c r="WXE81" s="677"/>
      <c r="WXF81" s="677"/>
      <c r="WXG81" s="677"/>
      <c r="WXH81" s="677"/>
      <c r="WXI81" s="677"/>
      <c r="WXJ81" s="677"/>
      <c r="WXK81" s="677"/>
      <c r="WXL81" s="677"/>
      <c r="WXM81" s="677"/>
      <c r="WXN81" s="677"/>
      <c r="WXO81" s="677"/>
      <c r="WXP81" s="677"/>
      <c r="WXQ81" s="677"/>
      <c r="WXR81" s="677"/>
      <c r="WXS81" s="677"/>
      <c r="WXT81" s="677"/>
      <c r="WXU81" s="677"/>
      <c r="WXV81" s="677"/>
      <c r="WXW81" s="677"/>
      <c r="WXX81" s="677"/>
      <c r="WXY81" s="677"/>
      <c r="WXZ81" s="677"/>
      <c r="WYA81" s="677"/>
      <c r="WYB81" s="677"/>
      <c r="WYC81" s="677"/>
      <c r="WYD81" s="677"/>
      <c r="WYE81" s="677"/>
      <c r="WYF81" s="677"/>
      <c r="WYG81" s="677"/>
      <c r="WYH81" s="677"/>
      <c r="WYI81" s="677"/>
      <c r="WYJ81" s="677"/>
      <c r="WYK81" s="677"/>
      <c r="WYL81" s="677"/>
      <c r="WYM81" s="677"/>
      <c r="WYN81" s="677"/>
      <c r="WYO81" s="677"/>
      <c r="WYP81" s="677"/>
      <c r="WYQ81" s="677"/>
      <c r="WYR81" s="677"/>
      <c r="WYS81" s="677"/>
      <c r="WYT81" s="677"/>
      <c r="WYU81" s="677"/>
      <c r="WYV81" s="677"/>
      <c r="WYW81" s="677"/>
      <c r="WYX81" s="677"/>
      <c r="WYY81" s="677"/>
      <c r="WYZ81" s="677"/>
      <c r="WZA81" s="677"/>
      <c r="WZB81" s="677"/>
      <c r="WZC81" s="677"/>
      <c r="WZD81" s="677"/>
      <c r="WZE81" s="677"/>
      <c r="WZF81" s="677"/>
      <c r="WZG81" s="677"/>
      <c r="WZH81" s="677"/>
      <c r="WZI81" s="677"/>
      <c r="WZJ81" s="677"/>
      <c r="WZK81" s="677"/>
      <c r="WZL81" s="677"/>
      <c r="WZM81" s="677"/>
      <c r="WZN81" s="677"/>
      <c r="WZO81" s="677"/>
      <c r="WZP81" s="677"/>
      <c r="WZQ81" s="677"/>
      <c r="WZR81" s="677"/>
      <c r="WZS81" s="677"/>
      <c r="WZT81" s="677"/>
      <c r="WZU81" s="677"/>
      <c r="WZV81" s="677"/>
      <c r="WZW81" s="677"/>
      <c r="WZX81" s="677"/>
      <c r="WZY81" s="677"/>
      <c r="WZZ81" s="677"/>
      <c r="XAA81" s="677"/>
      <c r="XAB81" s="677"/>
      <c r="XAC81" s="677"/>
      <c r="XAD81" s="677"/>
      <c r="XAE81" s="677"/>
      <c r="XAF81" s="677"/>
      <c r="XAG81" s="677"/>
      <c r="XAH81" s="677"/>
      <c r="XAI81" s="677"/>
      <c r="XAJ81" s="677"/>
      <c r="XAK81" s="677"/>
      <c r="XAL81" s="677"/>
      <c r="XAM81" s="677"/>
      <c r="XAN81" s="677"/>
      <c r="XAO81" s="677"/>
      <c r="XAP81" s="677"/>
      <c r="XAQ81" s="677"/>
      <c r="XAR81" s="677"/>
      <c r="XAS81" s="677"/>
      <c r="XAT81" s="677"/>
      <c r="XAU81" s="677"/>
      <c r="XAV81" s="677"/>
      <c r="XAW81" s="677"/>
      <c r="XAX81" s="677"/>
      <c r="XAY81" s="677"/>
      <c r="XAZ81" s="677"/>
      <c r="XBA81" s="677"/>
      <c r="XBB81" s="677"/>
      <c r="XBC81" s="677"/>
      <c r="XBD81" s="677"/>
      <c r="XBE81" s="677"/>
      <c r="XBF81" s="677"/>
      <c r="XBG81" s="677"/>
      <c r="XBH81" s="677"/>
      <c r="XBI81" s="677"/>
      <c r="XBJ81" s="677"/>
      <c r="XBK81" s="677"/>
      <c r="XBL81" s="677"/>
      <c r="XBM81" s="677"/>
      <c r="XBN81" s="677"/>
      <c r="XBO81" s="677"/>
      <c r="XBP81" s="677"/>
      <c r="XBQ81" s="677"/>
      <c r="XBR81" s="677"/>
      <c r="XBS81" s="677"/>
      <c r="XBT81" s="677"/>
      <c r="XBU81" s="677"/>
      <c r="XBV81" s="677"/>
      <c r="XBW81" s="677"/>
      <c r="XBX81" s="677"/>
      <c r="XBY81" s="677"/>
      <c r="XBZ81" s="677"/>
      <c r="XCA81" s="677"/>
      <c r="XCB81" s="677"/>
      <c r="XCC81" s="677"/>
      <c r="XCD81" s="677"/>
      <c r="XCE81" s="677"/>
      <c r="XCF81" s="677"/>
      <c r="XCG81" s="677"/>
      <c r="XCH81" s="677"/>
      <c r="XCI81" s="677"/>
      <c r="XCJ81" s="677"/>
      <c r="XCK81" s="677"/>
      <c r="XCL81" s="677"/>
      <c r="XCM81" s="677"/>
      <c r="XCN81" s="677"/>
      <c r="XCO81" s="677"/>
      <c r="XCP81" s="677"/>
      <c r="XCQ81" s="677"/>
      <c r="XCR81" s="677"/>
      <c r="XCS81" s="677"/>
      <c r="XCT81" s="677"/>
      <c r="XCU81" s="677"/>
      <c r="XCV81" s="677"/>
      <c r="XCW81" s="677"/>
      <c r="XCX81" s="677"/>
      <c r="XCY81" s="677"/>
      <c r="XCZ81" s="677"/>
      <c r="XDA81" s="677"/>
      <c r="XDB81" s="677"/>
      <c r="XDC81" s="677"/>
      <c r="XDD81" s="677"/>
      <c r="XDE81" s="677"/>
      <c r="XDF81" s="677"/>
      <c r="XDG81" s="677"/>
      <c r="XDH81" s="677"/>
      <c r="XDI81" s="677"/>
      <c r="XDJ81" s="677"/>
      <c r="XDK81" s="677"/>
      <c r="XDL81" s="677"/>
      <c r="XDM81" s="677"/>
      <c r="XDN81" s="677"/>
      <c r="XDO81" s="677"/>
      <c r="XDP81" s="677"/>
      <c r="XDQ81" s="677"/>
      <c r="XDR81" s="677"/>
      <c r="XDS81" s="677"/>
      <c r="XDT81" s="677"/>
      <c r="XDU81" s="677"/>
      <c r="XDV81" s="677"/>
      <c r="XDW81" s="677"/>
      <c r="XDX81" s="677"/>
      <c r="XDY81" s="677"/>
      <c r="XDZ81" s="677"/>
      <c r="XEA81" s="677"/>
      <c r="XEB81" s="677"/>
      <c r="XEC81" s="677"/>
      <c r="XED81" s="677"/>
      <c r="XEE81" s="677"/>
      <c r="XEF81" s="677"/>
      <c r="XEG81" s="677"/>
      <c r="XEH81" s="677"/>
      <c r="XEI81" s="677"/>
      <c r="XEJ81" s="677"/>
      <c r="XEK81" s="677"/>
      <c r="XEL81" s="677"/>
      <c r="XEM81" s="677"/>
      <c r="XEN81" s="677"/>
      <c r="XEO81" s="677"/>
      <c r="XEP81" s="677"/>
      <c r="XEQ81" s="677"/>
      <c r="XER81" s="677"/>
      <c r="XES81" s="677"/>
      <c r="XET81" s="677"/>
      <c r="XEU81" s="677"/>
      <c r="XEV81" s="677"/>
      <c r="XEW81" s="677"/>
      <c r="XEX81" s="677"/>
      <c r="XEY81" s="677"/>
      <c r="XEZ81" s="677"/>
      <c r="XFA81" s="677"/>
      <c r="XFB81" s="677"/>
      <c r="XFC81" s="677"/>
      <c r="XFD81" s="677"/>
    </row>
    <row r="82" spans="3:16384">
      <c r="AT82" s="361" t="s">
        <v>157</v>
      </c>
      <c r="AU82" s="355">
        <f t="shared" ca="1" si="76"/>
        <v>-20.645342553482813</v>
      </c>
      <c r="CA82" s="675" t="s">
        <v>507</v>
      </c>
      <c r="CH82" s="677"/>
      <c r="CI82" s="677"/>
      <c r="CJ82" s="677"/>
      <c r="CK82" s="677"/>
      <c r="CL82" s="677"/>
      <c r="CM82" s="677"/>
      <c r="CN82" s="677"/>
      <c r="CO82" s="677"/>
      <c r="CP82" s="677"/>
      <c r="CQ82" s="677"/>
      <c r="CR82" s="677"/>
      <c r="CS82" s="677"/>
      <c r="CT82" s="677"/>
      <c r="CU82" s="677"/>
      <c r="CV82" s="677"/>
      <c r="CW82" s="677"/>
      <c r="CX82" s="677"/>
      <c r="CY82" s="677"/>
      <c r="CZ82" s="677"/>
      <c r="DA82" s="677"/>
      <c r="DB82" s="677"/>
      <c r="DC82" s="677"/>
      <c r="DD82" s="677"/>
      <c r="DE82" s="677"/>
      <c r="DF82" s="677"/>
      <c r="DG82" s="677"/>
      <c r="DH82" s="677"/>
      <c r="DI82" s="677"/>
      <c r="DJ82" s="677"/>
      <c r="DK82" s="677"/>
      <c r="DL82" s="677"/>
      <c r="DM82" s="677"/>
      <c r="DN82" s="677"/>
      <c r="DO82" s="677"/>
      <c r="DP82" s="677"/>
      <c r="DQ82" s="677"/>
      <c r="DR82" s="677"/>
      <c r="DS82" s="677"/>
      <c r="DT82" s="677"/>
      <c r="DU82" s="677"/>
      <c r="DV82" s="677"/>
      <c r="DW82" s="677"/>
      <c r="DX82" s="677"/>
      <c r="DY82" s="677"/>
      <c r="DZ82" s="677"/>
      <c r="EA82" s="677"/>
      <c r="EB82" s="677"/>
      <c r="EC82" s="677"/>
      <c r="ED82" s="677"/>
      <c r="EE82" s="677"/>
      <c r="EF82" s="677"/>
      <c r="EG82" s="677"/>
      <c r="EH82" s="677"/>
      <c r="EI82" s="677"/>
      <c r="EJ82" s="677"/>
      <c r="EK82" s="677"/>
      <c r="EL82" s="677"/>
      <c r="EM82" s="677"/>
      <c r="EN82" s="677"/>
      <c r="EO82" s="677"/>
      <c r="EP82" s="677"/>
      <c r="EQ82" s="677"/>
      <c r="ER82" s="677"/>
      <c r="ES82" s="677"/>
      <c r="ET82" s="677"/>
      <c r="EU82" s="677"/>
      <c r="EV82" s="677"/>
      <c r="EW82" s="677"/>
      <c r="EX82" s="677"/>
      <c r="EY82" s="677"/>
      <c r="EZ82" s="677"/>
      <c r="FA82" s="677"/>
      <c r="FB82" s="677"/>
      <c r="FC82" s="677"/>
      <c r="FD82" s="677"/>
      <c r="FE82" s="677"/>
      <c r="FF82" s="677"/>
      <c r="FG82" s="677"/>
      <c r="FH82" s="677"/>
      <c r="FI82" s="677"/>
      <c r="FJ82" s="677"/>
      <c r="FK82" s="677"/>
      <c r="FL82" s="677"/>
      <c r="FM82" s="677"/>
      <c r="FN82" s="677"/>
      <c r="FO82" s="677"/>
      <c r="FP82" s="677"/>
      <c r="FQ82" s="677"/>
      <c r="FR82" s="677"/>
      <c r="FS82" s="677"/>
      <c r="FT82" s="677"/>
      <c r="FU82" s="677"/>
      <c r="FV82" s="677"/>
      <c r="FW82" s="677"/>
      <c r="FX82" s="677"/>
      <c r="FY82" s="677"/>
      <c r="FZ82" s="677"/>
      <c r="GA82" s="677"/>
      <c r="GB82" s="677"/>
      <c r="GC82" s="677"/>
      <c r="GD82" s="677"/>
      <c r="GE82" s="677"/>
      <c r="GF82" s="677"/>
      <c r="GG82" s="677"/>
      <c r="GH82" s="677"/>
      <c r="GI82" s="677"/>
      <c r="GJ82" s="677"/>
      <c r="GK82" s="677"/>
      <c r="GL82" s="677"/>
      <c r="GM82" s="677"/>
      <c r="GN82" s="677"/>
      <c r="GO82" s="677"/>
      <c r="GP82" s="677"/>
      <c r="GQ82" s="677"/>
      <c r="GR82" s="677"/>
      <c r="GS82" s="677"/>
      <c r="GT82" s="677"/>
      <c r="GU82" s="677"/>
      <c r="GV82" s="677"/>
      <c r="GW82" s="677"/>
      <c r="GX82" s="677"/>
      <c r="GY82" s="677"/>
      <c r="GZ82" s="677"/>
      <c r="HA82" s="677"/>
      <c r="HB82" s="677"/>
      <c r="HC82" s="677"/>
      <c r="HD82" s="677"/>
      <c r="HE82" s="677"/>
      <c r="HF82" s="677"/>
      <c r="HG82" s="677"/>
      <c r="HH82" s="677"/>
      <c r="HI82" s="677"/>
      <c r="HJ82" s="677"/>
      <c r="HK82" s="677"/>
      <c r="HL82" s="677"/>
      <c r="HM82" s="677"/>
      <c r="HN82" s="677"/>
      <c r="HO82" s="677"/>
      <c r="HP82" s="677"/>
      <c r="HQ82" s="677"/>
      <c r="HR82" s="677"/>
      <c r="HS82" s="677"/>
      <c r="HT82" s="677"/>
      <c r="HU82" s="677"/>
      <c r="HV82" s="677"/>
      <c r="HW82" s="677"/>
      <c r="HX82" s="677"/>
      <c r="HY82" s="677"/>
      <c r="HZ82" s="677"/>
      <c r="IA82" s="677"/>
      <c r="IB82" s="677"/>
      <c r="IC82" s="677"/>
      <c r="ID82" s="677"/>
      <c r="IE82" s="677"/>
      <c r="IF82" s="677"/>
      <c r="IG82" s="677"/>
      <c r="IH82" s="677"/>
      <c r="II82" s="677"/>
      <c r="IJ82" s="677"/>
      <c r="IK82" s="677"/>
      <c r="IL82" s="677"/>
      <c r="IM82" s="677"/>
      <c r="IN82" s="677"/>
      <c r="IO82" s="677"/>
      <c r="IP82" s="677"/>
      <c r="IQ82" s="677"/>
      <c r="IR82" s="677"/>
      <c r="IS82" s="677"/>
      <c r="IT82" s="677"/>
      <c r="IU82" s="677"/>
      <c r="IV82" s="677"/>
      <c r="IW82" s="677"/>
      <c r="IX82" s="677"/>
      <c r="IY82" s="677"/>
      <c r="IZ82" s="677"/>
      <c r="JA82" s="677"/>
      <c r="JB82" s="677"/>
      <c r="JC82" s="677"/>
      <c r="JD82" s="677"/>
      <c r="JE82" s="677"/>
      <c r="JF82" s="677"/>
      <c r="JG82" s="677"/>
      <c r="JH82" s="677"/>
      <c r="JI82" s="677"/>
      <c r="JJ82" s="677"/>
      <c r="JK82" s="677"/>
      <c r="JL82" s="677"/>
      <c r="JM82" s="677"/>
      <c r="JN82" s="677"/>
      <c r="JO82" s="677"/>
      <c r="JP82" s="677"/>
      <c r="JQ82" s="677"/>
      <c r="JR82" s="677"/>
      <c r="JS82" s="677"/>
      <c r="JT82" s="677"/>
      <c r="JU82" s="677"/>
      <c r="JV82" s="677"/>
      <c r="JW82" s="677"/>
      <c r="JX82" s="677"/>
      <c r="JY82" s="677"/>
      <c r="JZ82" s="677"/>
      <c r="KA82" s="677"/>
      <c r="KB82" s="677"/>
      <c r="KC82" s="677"/>
      <c r="KD82" s="677"/>
      <c r="KE82" s="677"/>
      <c r="KF82" s="677"/>
      <c r="KG82" s="677"/>
      <c r="KH82" s="677"/>
      <c r="KI82" s="677"/>
      <c r="KJ82" s="677"/>
      <c r="KK82" s="677"/>
      <c r="KL82" s="677"/>
      <c r="KM82" s="677"/>
      <c r="KN82" s="677"/>
      <c r="KO82" s="677"/>
      <c r="KP82" s="677"/>
      <c r="KQ82" s="677"/>
      <c r="KR82" s="677"/>
      <c r="KS82" s="677"/>
      <c r="KT82" s="677"/>
      <c r="KU82" s="677"/>
      <c r="KV82" s="677"/>
      <c r="KW82" s="677"/>
      <c r="KX82" s="677"/>
      <c r="KY82" s="677"/>
      <c r="KZ82" s="677"/>
      <c r="LA82" s="677"/>
      <c r="LB82" s="677"/>
      <c r="LC82" s="677"/>
      <c r="LD82" s="677"/>
      <c r="LE82" s="677"/>
      <c r="LF82" s="677"/>
      <c r="LG82" s="677"/>
      <c r="LH82" s="677"/>
      <c r="LI82" s="677"/>
      <c r="LJ82" s="677"/>
      <c r="LK82" s="677"/>
      <c r="LL82" s="677"/>
      <c r="LM82" s="677"/>
      <c r="LN82" s="677"/>
      <c r="LO82" s="677"/>
      <c r="LP82" s="677"/>
      <c r="LQ82" s="677"/>
      <c r="LR82" s="677"/>
      <c r="LS82" s="677"/>
      <c r="LT82" s="677"/>
      <c r="LU82" s="677"/>
      <c r="LV82" s="677"/>
      <c r="LW82" s="677"/>
      <c r="LX82" s="677"/>
      <c r="LY82" s="677"/>
      <c r="LZ82" s="677"/>
      <c r="MA82" s="677"/>
      <c r="MB82" s="677"/>
      <c r="MC82" s="677"/>
      <c r="MD82" s="677"/>
      <c r="ME82" s="677"/>
      <c r="MF82" s="677"/>
      <c r="MG82" s="677"/>
      <c r="MH82" s="677"/>
      <c r="MI82" s="677"/>
      <c r="MJ82" s="677"/>
      <c r="MK82" s="677"/>
      <c r="ML82" s="677"/>
      <c r="MM82" s="677"/>
      <c r="MN82" s="677"/>
      <c r="MO82" s="677"/>
      <c r="MP82" s="677"/>
      <c r="MQ82" s="677"/>
      <c r="MR82" s="677"/>
      <c r="MS82" s="677"/>
      <c r="MT82" s="677"/>
      <c r="MU82" s="677"/>
      <c r="MV82" s="677"/>
      <c r="MW82" s="677"/>
      <c r="MX82" s="677"/>
      <c r="MY82" s="677"/>
      <c r="MZ82" s="677"/>
      <c r="NA82" s="677"/>
      <c r="NB82" s="677"/>
      <c r="NC82" s="677"/>
      <c r="ND82" s="677"/>
      <c r="NE82" s="677"/>
      <c r="NF82" s="677"/>
      <c r="NG82" s="677"/>
      <c r="NH82" s="677"/>
      <c r="NI82" s="677"/>
      <c r="NJ82" s="677"/>
      <c r="NK82" s="677"/>
      <c r="NL82" s="677"/>
      <c r="NM82" s="677"/>
      <c r="NN82" s="677"/>
      <c r="NO82" s="677"/>
      <c r="NP82" s="677"/>
      <c r="NQ82" s="677"/>
      <c r="NR82" s="677"/>
      <c r="NS82" s="677"/>
      <c r="NT82" s="677"/>
      <c r="NU82" s="677"/>
      <c r="NV82" s="677"/>
      <c r="NW82" s="677"/>
      <c r="NX82" s="677"/>
      <c r="NY82" s="677"/>
      <c r="NZ82" s="677"/>
      <c r="OA82" s="677"/>
      <c r="OB82" s="677"/>
      <c r="OC82" s="677"/>
      <c r="OD82" s="677"/>
      <c r="OE82" s="677"/>
      <c r="OF82" s="677"/>
      <c r="OG82" s="677"/>
      <c r="OH82" s="677"/>
      <c r="OI82" s="677"/>
      <c r="OJ82" s="677"/>
      <c r="OK82" s="677"/>
      <c r="OL82" s="677"/>
      <c r="OM82" s="677"/>
      <c r="ON82" s="677"/>
      <c r="OO82" s="677"/>
      <c r="OP82" s="677"/>
      <c r="OQ82" s="677"/>
      <c r="OR82" s="677"/>
      <c r="OS82" s="677"/>
      <c r="OT82" s="677"/>
      <c r="OU82" s="677"/>
      <c r="OV82" s="677"/>
      <c r="OW82" s="677"/>
      <c r="OX82" s="677"/>
      <c r="OY82" s="677"/>
      <c r="OZ82" s="677"/>
      <c r="PA82" s="677"/>
      <c r="PB82" s="677"/>
      <c r="PC82" s="677"/>
      <c r="PD82" s="677"/>
      <c r="PE82" s="677"/>
      <c r="PF82" s="677"/>
      <c r="PG82" s="677"/>
      <c r="PH82" s="677"/>
      <c r="PI82" s="677"/>
      <c r="PJ82" s="677"/>
      <c r="PK82" s="677"/>
      <c r="PL82" s="677"/>
      <c r="PM82" s="677"/>
      <c r="PN82" s="677"/>
      <c r="PO82" s="677"/>
      <c r="PP82" s="677"/>
      <c r="PQ82" s="677"/>
      <c r="PR82" s="677"/>
      <c r="PS82" s="677"/>
      <c r="PT82" s="677"/>
      <c r="PU82" s="677"/>
      <c r="PV82" s="677"/>
      <c r="PW82" s="677"/>
      <c r="PX82" s="677"/>
      <c r="PY82" s="677"/>
      <c r="PZ82" s="677"/>
      <c r="QA82" s="677"/>
      <c r="QB82" s="677"/>
      <c r="QC82" s="677"/>
      <c r="QD82" s="677"/>
      <c r="QE82" s="677"/>
      <c r="QF82" s="677"/>
      <c r="QG82" s="677"/>
      <c r="QH82" s="677"/>
      <c r="QI82" s="677"/>
      <c r="QJ82" s="677"/>
      <c r="QK82" s="677"/>
      <c r="QL82" s="677"/>
      <c r="QM82" s="677"/>
      <c r="QN82" s="677"/>
      <c r="QO82" s="677"/>
      <c r="QP82" s="677"/>
      <c r="QQ82" s="677"/>
      <c r="QR82" s="677"/>
      <c r="QS82" s="677"/>
      <c r="QT82" s="677"/>
      <c r="QU82" s="677"/>
      <c r="QV82" s="677"/>
      <c r="QW82" s="677"/>
      <c r="QX82" s="677"/>
      <c r="QY82" s="677"/>
      <c r="QZ82" s="677"/>
      <c r="RA82" s="677"/>
      <c r="RB82" s="677"/>
      <c r="RC82" s="677"/>
      <c r="RD82" s="677"/>
      <c r="RE82" s="677"/>
      <c r="RF82" s="677"/>
      <c r="RG82" s="677"/>
      <c r="RH82" s="677"/>
      <c r="RI82" s="677"/>
      <c r="RJ82" s="677"/>
      <c r="RK82" s="677"/>
      <c r="RL82" s="677"/>
      <c r="RM82" s="677"/>
      <c r="RN82" s="677"/>
      <c r="RO82" s="677"/>
      <c r="RP82" s="677"/>
      <c r="RQ82" s="677"/>
      <c r="RR82" s="677"/>
      <c r="RS82" s="677"/>
      <c r="RT82" s="677"/>
      <c r="RU82" s="677"/>
      <c r="RV82" s="677"/>
      <c r="RW82" s="677"/>
      <c r="RX82" s="677"/>
      <c r="RY82" s="677"/>
      <c r="RZ82" s="677"/>
      <c r="SA82" s="677"/>
      <c r="SB82" s="677"/>
      <c r="SC82" s="677"/>
      <c r="SD82" s="677"/>
      <c r="SE82" s="677"/>
      <c r="SF82" s="677"/>
      <c r="SG82" s="677"/>
      <c r="SH82" s="677"/>
      <c r="SI82" s="677"/>
      <c r="SJ82" s="677"/>
      <c r="SK82" s="677"/>
      <c r="SL82" s="677"/>
      <c r="SM82" s="677"/>
      <c r="SN82" s="677"/>
      <c r="SO82" s="677"/>
      <c r="SP82" s="677"/>
      <c r="SQ82" s="677"/>
      <c r="SR82" s="677"/>
      <c r="SS82" s="677"/>
      <c r="ST82" s="677"/>
      <c r="SU82" s="677"/>
      <c r="SV82" s="677"/>
      <c r="SW82" s="677"/>
      <c r="SX82" s="677"/>
      <c r="SY82" s="677"/>
      <c r="SZ82" s="677"/>
      <c r="TA82" s="677"/>
      <c r="TB82" s="677"/>
      <c r="TC82" s="677"/>
      <c r="TD82" s="677"/>
      <c r="TE82" s="677"/>
      <c r="TF82" s="677"/>
      <c r="TG82" s="677"/>
      <c r="TH82" s="677"/>
      <c r="TI82" s="677"/>
      <c r="TJ82" s="677"/>
      <c r="TK82" s="677"/>
      <c r="TL82" s="677"/>
      <c r="TM82" s="677"/>
      <c r="TN82" s="677"/>
      <c r="TO82" s="677"/>
      <c r="TP82" s="677"/>
      <c r="TQ82" s="677"/>
      <c r="TR82" s="677"/>
      <c r="TS82" s="677"/>
      <c r="TT82" s="677"/>
      <c r="TU82" s="677"/>
      <c r="TV82" s="677"/>
      <c r="TW82" s="677"/>
      <c r="TX82" s="677"/>
      <c r="TY82" s="677"/>
      <c r="TZ82" s="677"/>
      <c r="UA82" s="677"/>
      <c r="UB82" s="677"/>
      <c r="UC82" s="677"/>
      <c r="UD82" s="677"/>
      <c r="UE82" s="677"/>
      <c r="UF82" s="677"/>
      <c r="UG82" s="677"/>
      <c r="UH82" s="677"/>
      <c r="UI82" s="677"/>
      <c r="UJ82" s="677"/>
      <c r="UK82" s="677"/>
      <c r="UL82" s="677"/>
      <c r="UM82" s="677"/>
      <c r="UN82" s="677"/>
      <c r="UO82" s="677"/>
      <c r="UP82" s="677"/>
      <c r="UQ82" s="677"/>
      <c r="UR82" s="677"/>
      <c r="US82" s="677"/>
      <c r="UT82" s="677"/>
      <c r="UU82" s="677"/>
      <c r="UV82" s="677"/>
      <c r="UW82" s="677"/>
      <c r="UX82" s="677"/>
      <c r="UY82" s="677"/>
      <c r="UZ82" s="677"/>
      <c r="VA82" s="677"/>
      <c r="VB82" s="677"/>
      <c r="VC82" s="677"/>
      <c r="VD82" s="677"/>
      <c r="VE82" s="677"/>
      <c r="VF82" s="677"/>
      <c r="VG82" s="677"/>
      <c r="VH82" s="677"/>
      <c r="VI82" s="677"/>
      <c r="VJ82" s="677"/>
      <c r="VK82" s="677"/>
      <c r="VL82" s="677"/>
      <c r="VM82" s="677"/>
      <c r="VN82" s="677"/>
      <c r="VO82" s="677"/>
      <c r="VP82" s="677"/>
      <c r="VQ82" s="677"/>
      <c r="VR82" s="677"/>
      <c r="VS82" s="677"/>
      <c r="VT82" s="677"/>
      <c r="VU82" s="677"/>
      <c r="VV82" s="677"/>
      <c r="VW82" s="677"/>
      <c r="VX82" s="677"/>
      <c r="VY82" s="677"/>
      <c r="VZ82" s="677"/>
      <c r="WA82" s="677"/>
      <c r="WB82" s="677"/>
      <c r="WC82" s="677"/>
      <c r="WD82" s="677"/>
      <c r="WE82" s="677"/>
      <c r="WF82" s="677"/>
      <c r="WG82" s="677"/>
      <c r="WH82" s="677"/>
      <c r="WI82" s="677"/>
      <c r="WJ82" s="677"/>
      <c r="WK82" s="677"/>
      <c r="WL82" s="677"/>
      <c r="WM82" s="677"/>
      <c r="WN82" s="677"/>
      <c r="WO82" s="677"/>
      <c r="WP82" s="677"/>
      <c r="WQ82" s="677"/>
      <c r="WR82" s="677"/>
      <c r="WS82" s="677"/>
      <c r="WT82" s="677"/>
      <c r="WU82" s="677"/>
      <c r="WV82" s="677"/>
      <c r="WW82" s="677"/>
      <c r="WX82" s="677"/>
      <c r="WY82" s="677"/>
      <c r="WZ82" s="677"/>
      <c r="XA82" s="677"/>
      <c r="XB82" s="677"/>
      <c r="XC82" s="677"/>
      <c r="XD82" s="677"/>
      <c r="XE82" s="677"/>
      <c r="XF82" s="677"/>
      <c r="XG82" s="677"/>
      <c r="XH82" s="677"/>
      <c r="XI82" s="677"/>
      <c r="XJ82" s="677"/>
      <c r="XK82" s="677"/>
      <c r="XL82" s="677"/>
      <c r="XM82" s="677"/>
      <c r="XN82" s="677"/>
      <c r="XO82" s="677"/>
      <c r="XP82" s="677"/>
      <c r="XQ82" s="677"/>
      <c r="XR82" s="677"/>
      <c r="XS82" s="677"/>
      <c r="XT82" s="677"/>
      <c r="XU82" s="677"/>
      <c r="XV82" s="677"/>
      <c r="XW82" s="677"/>
      <c r="XX82" s="677"/>
      <c r="XY82" s="677"/>
      <c r="XZ82" s="677"/>
      <c r="YA82" s="677"/>
      <c r="YB82" s="677"/>
      <c r="YC82" s="677"/>
      <c r="YD82" s="677"/>
      <c r="YE82" s="677"/>
      <c r="YF82" s="677"/>
      <c r="YG82" s="677"/>
      <c r="YH82" s="677"/>
      <c r="YI82" s="677"/>
      <c r="YJ82" s="677"/>
      <c r="YK82" s="677"/>
      <c r="YL82" s="677"/>
      <c r="YM82" s="677"/>
      <c r="YN82" s="677"/>
      <c r="YO82" s="677"/>
      <c r="YP82" s="677"/>
      <c r="YQ82" s="677"/>
      <c r="YR82" s="677"/>
      <c r="YS82" s="677"/>
      <c r="YT82" s="677"/>
      <c r="YU82" s="677"/>
      <c r="YV82" s="677"/>
      <c r="YW82" s="677"/>
      <c r="YX82" s="677"/>
      <c r="YY82" s="677"/>
      <c r="YZ82" s="677"/>
      <c r="ZA82" s="677"/>
      <c r="ZB82" s="677"/>
      <c r="ZC82" s="677"/>
      <c r="ZD82" s="677"/>
      <c r="ZE82" s="677"/>
      <c r="ZF82" s="677"/>
      <c r="ZG82" s="677"/>
      <c r="ZH82" s="677"/>
      <c r="ZI82" s="677"/>
      <c r="ZJ82" s="677"/>
      <c r="ZK82" s="677"/>
      <c r="ZL82" s="677"/>
      <c r="ZM82" s="677"/>
      <c r="ZN82" s="677"/>
      <c r="ZO82" s="677"/>
      <c r="ZP82" s="677"/>
      <c r="ZQ82" s="677"/>
      <c r="ZR82" s="677"/>
      <c r="ZS82" s="677"/>
      <c r="ZT82" s="677"/>
      <c r="ZU82" s="677"/>
      <c r="ZV82" s="677"/>
      <c r="ZW82" s="677"/>
      <c r="ZX82" s="677"/>
      <c r="ZY82" s="677"/>
      <c r="ZZ82" s="677"/>
      <c r="AAA82" s="677"/>
      <c r="AAB82" s="677"/>
      <c r="AAC82" s="677"/>
      <c r="AAD82" s="677"/>
      <c r="AAE82" s="677"/>
      <c r="AAF82" s="677"/>
      <c r="AAG82" s="677"/>
      <c r="AAH82" s="677"/>
      <c r="AAI82" s="677"/>
      <c r="AAJ82" s="677"/>
      <c r="AAK82" s="677"/>
      <c r="AAL82" s="677"/>
      <c r="AAM82" s="677"/>
      <c r="AAN82" s="677"/>
      <c r="AAO82" s="677"/>
      <c r="AAP82" s="677"/>
      <c r="AAQ82" s="677"/>
      <c r="AAR82" s="677"/>
      <c r="AAS82" s="677"/>
      <c r="AAT82" s="677"/>
      <c r="AAU82" s="677"/>
      <c r="AAV82" s="677"/>
      <c r="AAW82" s="677"/>
      <c r="AAX82" s="677"/>
      <c r="AAY82" s="677"/>
      <c r="AAZ82" s="677"/>
      <c r="ABA82" s="677"/>
      <c r="ABB82" s="677"/>
      <c r="ABC82" s="677"/>
      <c r="ABD82" s="677"/>
      <c r="ABE82" s="677"/>
      <c r="ABF82" s="677"/>
      <c r="ABG82" s="677"/>
      <c r="ABH82" s="677"/>
      <c r="ABI82" s="677"/>
      <c r="ABJ82" s="677"/>
      <c r="ABK82" s="677"/>
      <c r="ABL82" s="677"/>
      <c r="ABM82" s="677"/>
      <c r="ABN82" s="677"/>
      <c r="ABO82" s="677"/>
      <c r="ABP82" s="677"/>
      <c r="ABQ82" s="677"/>
      <c r="ABR82" s="677"/>
      <c r="ABS82" s="677"/>
      <c r="ABT82" s="677"/>
      <c r="ABU82" s="677"/>
      <c r="ABV82" s="677"/>
      <c r="ABW82" s="677"/>
      <c r="ABX82" s="677"/>
      <c r="ABY82" s="677"/>
      <c r="ABZ82" s="677"/>
      <c r="ACA82" s="677"/>
      <c r="ACB82" s="677"/>
      <c r="ACC82" s="677"/>
      <c r="ACD82" s="677"/>
      <c r="ACE82" s="677"/>
      <c r="ACF82" s="677"/>
      <c r="ACG82" s="677"/>
      <c r="ACH82" s="677"/>
      <c r="ACI82" s="677"/>
      <c r="ACJ82" s="677"/>
      <c r="ACK82" s="677"/>
      <c r="ACL82" s="677"/>
      <c r="ACM82" s="677"/>
      <c r="ACN82" s="677"/>
      <c r="ACO82" s="677"/>
      <c r="ACP82" s="677"/>
      <c r="ACQ82" s="677"/>
      <c r="ACR82" s="677"/>
      <c r="ACS82" s="677"/>
      <c r="ACT82" s="677"/>
      <c r="ACU82" s="677"/>
      <c r="ACV82" s="677"/>
      <c r="ACW82" s="677"/>
      <c r="ACX82" s="677"/>
      <c r="ACY82" s="677"/>
      <c r="ACZ82" s="677"/>
      <c r="ADA82" s="677"/>
      <c r="ADB82" s="677"/>
      <c r="ADC82" s="677"/>
      <c r="ADD82" s="677"/>
      <c r="ADE82" s="677"/>
      <c r="ADF82" s="677"/>
      <c r="ADG82" s="677"/>
      <c r="ADH82" s="677"/>
      <c r="ADI82" s="677"/>
      <c r="ADJ82" s="677"/>
      <c r="ADK82" s="677"/>
      <c r="ADL82" s="677"/>
      <c r="ADM82" s="677"/>
      <c r="ADN82" s="677"/>
      <c r="ADO82" s="677"/>
      <c r="ADP82" s="677"/>
      <c r="ADQ82" s="677"/>
      <c r="ADR82" s="677"/>
      <c r="ADS82" s="677"/>
      <c r="ADT82" s="677"/>
      <c r="ADU82" s="677"/>
      <c r="ADV82" s="677"/>
      <c r="ADW82" s="677"/>
      <c r="ADX82" s="677"/>
      <c r="ADY82" s="677"/>
      <c r="ADZ82" s="677"/>
      <c r="AEA82" s="677"/>
      <c r="AEB82" s="677"/>
      <c r="AEC82" s="677"/>
      <c r="AED82" s="677"/>
      <c r="AEE82" s="677"/>
      <c r="AEF82" s="677"/>
      <c r="AEG82" s="677"/>
      <c r="AEH82" s="677"/>
      <c r="AEI82" s="677"/>
      <c r="AEJ82" s="677"/>
      <c r="AEK82" s="677"/>
      <c r="AEL82" s="677"/>
      <c r="AEM82" s="677"/>
      <c r="AEN82" s="677"/>
      <c r="AEO82" s="677"/>
      <c r="AEP82" s="677"/>
      <c r="AEQ82" s="677"/>
      <c r="AER82" s="677"/>
      <c r="AES82" s="677"/>
      <c r="AET82" s="677"/>
      <c r="AEU82" s="677"/>
      <c r="AEV82" s="677"/>
      <c r="AEW82" s="677"/>
      <c r="AEX82" s="677"/>
      <c r="AEY82" s="677"/>
      <c r="AEZ82" s="677"/>
      <c r="AFA82" s="677"/>
      <c r="AFB82" s="677"/>
      <c r="AFC82" s="677"/>
      <c r="AFD82" s="677"/>
      <c r="AFE82" s="677"/>
      <c r="AFF82" s="677"/>
      <c r="AFG82" s="677"/>
      <c r="AFH82" s="677"/>
      <c r="AFI82" s="677"/>
      <c r="AFJ82" s="677"/>
      <c r="AFK82" s="677"/>
      <c r="AFL82" s="677"/>
      <c r="AFM82" s="677"/>
      <c r="AFN82" s="677"/>
      <c r="AFO82" s="677"/>
      <c r="AFP82" s="677"/>
      <c r="AFQ82" s="677"/>
      <c r="AFR82" s="677"/>
      <c r="AFS82" s="677"/>
      <c r="AFT82" s="677"/>
      <c r="AFU82" s="677"/>
      <c r="AFV82" s="677"/>
      <c r="AFW82" s="677"/>
      <c r="AFX82" s="677"/>
      <c r="AFY82" s="677"/>
      <c r="AFZ82" s="677"/>
      <c r="AGA82" s="677"/>
      <c r="AGB82" s="677"/>
      <c r="AGC82" s="677"/>
      <c r="AGD82" s="677"/>
      <c r="AGE82" s="677"/>
      <c r="AGF82" s="677"/>
      <c r="AGG82" s="677"/>
      <c r="AGH82" s="677"/>
      <c r="AGI82" s="677"/>
      <c r="AGJ82" s="677"/>
      <c r="AGK82" s="677"/>
      <c r="AGL82" s="677"/>
      <c r="AGM82" s="677"/>
      <c r="AGN82" s="677"/>
      <c r="AGO82" s="677"/>
      <c r="AGP82" s="677"/>
      <c r="AGQ82" s="677"/>
      <c r="AGR82" s="677"/>
      <c r="AGS82" s="677"/>
      <c r="AGT82" s="677"/>
      <c r="AGU82" s="677"/>
      <c r="AGV82" s="677"/>
      <c r="AGW82" s="677"/>
      <c r="AGX82" s="677"/>
      <c r="AGY82" s="677"/>
      <c r="AGZ82" s="677"/>
      <c r="AHA82" s="677"/>
      <c r="AHB82" s="677"/>
      <c r="AHC82" s="677"/>
      <c r="AHD82" s="677"/>
      <c r="AHE82" s="677"/>
      <c r="AHF82" s="677"/>
      <c r="AHG82" s="677"/>
      <c r="AHH82" s="677"/>
      <c r="AHI82" s="677"/>
      <c r="AHJ82" s="677"/>
      <c r="AHK82" s="677"/>
      <c r="AHL82" s="677"/>
      <c r="AHM82" s="677"/>
      <c r="AHN82" s="677"/>
      <c r="AHO82" s="677"/>
      <c r="AHP82" s="677"/>
      <c r="AHQ82" s="677"/>
      <c r="AHR82" s="677"/>
      <c r="AHS82" s="677"/>
      <c r="AHT82" s="677"/>
      <c r="AHU82" s="677"/>
      <c r="AHV82" s="677"/>
      <c r="AHW82" s="677"/>
      <c r="AHX82" s="677"/>
      <c r="AHY82" s="677"/>
      <c r="AHZ82" s="677"/>
      <c r="AIA82" s="677"/>
      <c r="AIB82" s="677"/>
      <c r="AIC82" s="677"/>
      <c r="AID82" s="677"/>
      <c r="AIE82" s="677"/>
      <c r="AIF82" s="677"/>
      <c r="AIG82" s="677"/>
      <c r="AIH82" s="677"/>
      <c r="AII82" s="677"/>
      <c r="AIJ82" s="677"/>
      <c r="AIK82" s="677"/>
      <c r="AIL82" s="677"/>
      <c r="AIM82" s="677"/>
      <c r="AIN82" s="677"/>
      <c r="AIO82" s="677"/>
      <c r="AIP82" s="677"/>
      <c r="AIQ82" s="677"/>
      <c r="AIR82" s="677"/>
      <c r="AIS82" s="677"/>
      <c r="AIT82" s="677"/>
      <c r="AIU82" s="677"/>
      <c r="AIV82" s="677"/>
      <c r="AIW82" s="677"/>
      <c r="AIX82" s="677"/>
      <c r="AIY82" s="677"/>
      <c r="AIZ82" s="677"/>
      <c r="AJA82" s="677"/>
      <c r="AJB82" s="677"/>
      <c r="AJC82" s="677"/>
      <c r="AJD82" s="677"/>
      <c r="AJE82" s="677"/>
      <c r="AJF82" s="677"/>
      <c r="AJG82" s="677"/>
      <c r="AJH82" s="677"/>
      <c r="AJI82" s="677"/>
      <c r="AJJ82" s="677"/>
      <c r="AJK82" s="677"/>
      <c r="AJL82" s="677"/>
      <c r="AJM82" s="677"/>
      <c r="AJN82" s="677"/>
      <c r="AJO82" s="677"/>
      <c r="AJP82" s="677"/>
      <c r="AJQ82" s="677"/>
      <c r="AJR82" s="677"/>
      <c r="AJS82" s="677"/>
      <c r="AJT82" s="677"/>
      <c r="AJU82" s="677"/>
      <c r="AJV82" s="677"/>
      <c r="AJW82" s="677"/>
      <c r="AJX82" s="677"/>
      <c r="AJY82" s="677"/>
      <c r="AJZ82" s="677"/>
      <c r="AKA82" s="677"/>
      <c r="AKB82" s="677"/>
      <c r="AKC82" s="677"/>
      <c r="AKD82" s="677"/>
      <c r="AKE82" s="677"/>
      <c r="AKF82" s="677"/>
      <c r="AKG82" s="677"/>
      <c r="AKH82" s="677"/>
      <c r="AKI82" s="677"/>
      <c r="AKJ82" s="677"/>
      <c r="AKK82" s="677"/>
      <c r="AKL82" s="677"/>
      <c r="AKM82" s="677"/>
      <c r="AKN82" s="677"/>
      <c r="AKO82" s="677"/>
      <c r="AKP82" s="677"/>
      <c r="AKQ82" s="677"/>
      <c r="AKR82" s="677"/>
      <c r="AKS82" s="677"/>
      <c r="AKT82" s="677"/>
      <c r="AKU82" s="677"/>
      <c r="AKV82" s="677"/>
      <c r="AKW82" s="677"/>
      <c r="AKX82" s="677"/>
      <c r="AKY82" s="677"/>
      <c r="AKZ82" s="677"/>
      <c r="ALA82" s="677"/>
      <c r="ALB82" s="677"/>
      <c r="ALC82" s="677"/>
      <c r="ALD82" s="677"/>
      <c r="ALE82" s="677"/>
      <c r="ALF82" s="677"/>
      <c r="ALG82" s="677"/>
      <c r="ALH82" s="677"/>
      <c r="ALI82" s="677"/>
      <c r="ALJ82" s="677"/>
      <c r="ALK82" s="677"/>
      <c r="ALL82" s="677"/>
      <c r="ALM82" s="677"/>
      <c r="ALN82" s="677"/>
      <c r="ALO82" s="677"/>
      <c r="ALP82" s="677"/>
      <c r="ALQ82" s="677"/>
      <c r="ALR82" s="677"/>
      <c r="ALS82" s="677"/>
      <c r="ALT82" s="677"/>
      <c r="ALU82" s="677"/>
      <c r="ALV82" s="677"/>
      <c r="ALW82" s="677"/>
      <c r="ALX82" s="677"/>
      <c r="ALY82" s="677"/>
      <c r="ALZ82" s="677"/>
      <c r="AMA82" s="677"/>
      <c r="AMB82" s="677"/>
      <c r="AMC82" s="677"/>
      <c r="AMD82" s="677"/>
      <c r="AME82" s="677"/>
      <c r="AMF82" s="677"/>
      <c r="AMG82" s="677"/>
      <c r="AMH82" s="677"/>
      <c r="AMI82" s="677"/>
      <c r="AMJ82" s="677"/>
      <c r="AMK82" s="677"/>
      <c r="AML82" s="677"/>
      <c r="AMM82" s="677"/>
      <c r="AMN82" s="677"/>
      <c r="AMO82" s="677"/>
      <c r="AMP82" s="677"/>
      <c r="AMQ82" s="677"/>
      <c r="AMR82" s="677"/>
      <c r="AMS82" s="677"/>
      <c r="AMT82" s="677"/>
      <c r="AMU82" s="677"/>
      <c r="AMV82" s="677"/>
      <c r="AMW82" s="677"/>
      <c r="AMX82" s="677"/>
      <c r="AMY82" s="677"/>
      <c r="AMZ82" s="677"/>
      <c r="ANA82" s="677"/>
      <c r="ANB82" s="677"/>
      <c r="ANC82" s="677"/>
      <c r="AND82" s="677"/>
      <c r="ANE82" s="677"/>
      <c r="ANF82" s="677"/>
      <c r="ANG82" s="677"/>
      <c r="ANH82" s="677"/>
      <c r="ANI82" s="677"/>
      <c r="ANJ82" s="677"/>
      <c r="ANK82" s="677"/>
      <c r="ANL82" s="677"/>
      <c r="ANM82" s="677"/>
      <c r="ANN82" s="677"/>
      <c r="ANO82" s="677"/>
      <c r="ANP82" s="677"/>
      <c r="ANQ82" s="677"/>
      <c r="ANR82" s="677"/>
      <c r="ANS82" s="677"/>
      <c r="ANT82" s="677"/>
      <c r="ANU82" s="677"/>
      <c r="ANV82" s="677"/>
      <c r="ANW82" s="677"/>
      <c r="ANX82" s="677"/>
      <c r="ANY82" s="677"/>
      <c r="ANZ82" s="677"/>
      <c r="AOA82" s="677"/>
      <c r="AOB82" s="677"/>
      <c r="AOC82" s="677"/>
      <c r="AOD82" s="677"/>
      <c r="AOE82" s="677"/>
      <c r="AOF82" s="677"/>
      <c r="AOG82" s="677"/>
      <c r="AOH82" s="677"/>
      <c r="AOI82" s="677"/>
      <c r="AOJ82" s="677"/>
      <c r="AOK82" s="677"/>
      <c r="AOL82" s="677"/>
      <c r="AOM82" s="677"/>
      <c r="AON82" s="677"/>
      <c r="AOO82" s="677"/>
      <c r="AOP82" s="677"/>
      <c r="AOQ82" s="677"/>
      <c r="AOR82" s="677"/>
      <c r="AOS82" s="677"/>
      <c r="AOT82" s="677"/>
      <c r="AOU82" s="677"/>
      <c r="AOV82" s="677"/>
      <c r="AOW82" s="677"/>
      <c r="AOX82" s="677"/>
      <c r="AOY82" s="677"/>
      <c r="AOZ82" s="677"/>
      <c r="APA82" s="677"/>
      <c r="APB82" s="677"/>
      <c r="APC82" s="677"/>
      <c r="APD82" s="677"/>
      <c r="APE82" s="677"/>
      <c r="APF82" s="677"/>
      <c r="APG82" s="677"/>
      <c r="APH82" s="677"/>
      <c r="API82" s="677"/>
      <c r="APJ82" s="677"/>
      <c r="APK82" s="677"/>
      <c r="APL82" s="677"/>
      <c r="APM82" s="677"/>
      <c r="APN82" s="677"/>
      <c r="APO82" s="677"/>
      <c r="APP82" s="677"/>
      <c r="APQ82" s="677"/>
      <c r="APR82" s="677"/>
      <c r="APS82" s="677"/>
      <c r="APT82" s="677"/>
      <c r="APU82" s="677"/>
      <c r="APV82" s="677"/>
      <c r="APW82" s="677"/>
      <c r="APX82" s="677"/>
      <c r="APY82" s="677"/>
      <c r="APZ82" s="677"/>
      <c r="AQA82" s="677"/>
      <c r="AQB82" s="677"/>
      <c r="AQC82" s="677"/>
      <c r="AQD82" s="677"/>
      <c r="AQE82" s="677"/>
      <c r="AQF82" s="677"/>
      <c r="AQG82" s="677"/>
      <c r="AQH82" s="677"/>
      <c r="AQI82" s="677"/>
      <c r="AQJ82" s="677"/>
      <c r="AQK82" s="677"/>
      <c r="AQL82" s="677"/>
      <c r="AQM82" s="677"/>
      <c r="AQN82" s="677"/>
      <c r="AQO82" s="677"/>
      <c r="AQP82" s="677"/>
      <c r="AQQ82" s="677"/>
      <c r="AQR82" s="677"/>
      <c r="AQS82" s="677"/>
      <c r="AQT82" s="677"/>
      <c r="AQU82" s="677"/>
      <c r="AQV82" s="677"/>
      <c r="AQW82" s="677"/>
      <c r="AQX82" s="677"/>
      <c r="AQY82" s="677"/>
      <c r="AQZ82" s="677"/>
      <c r="ARA82" s="677"/>
      <c r="ARB82" s="677"/>
      <c r="ARC82" s="677"/>
      <c r="ARD82" s="677"/>
      <c r="ARE82" s="677"/>
      <c r="ARF82" s="677"/>
      <c r="ARG82" s="677"/>
      <c r="ARH82" s="677"/>
      <c r="ARI82" s="677"/>
      <c r="ARJ82" s="677"/>
      <c r="ARK82" s="677"/>
      <c r="ARL82" s="677"/>
      <c r="ARM82" s="677"/>
      <c r="ARN82" s="677"/>
      <c r="ARO82" s="677"/>
      <c r="ARP82" s="677"/>
      <c r="ARQ82" s="677"/>
      <c r="ARR82" s="677"/>
      <c r="ARS82" s="677"/>
      <c r="ART82" s="677"/>
      <c r="ARU82" s="677"/>
      <c r="ARV82" s="677"/>
      <c r="ARW82" s="677"/>
      <c r="ARX82" s="677"/>
      <c r="ARY82" s="677"/>
      <c r="ARZ82" s="677"/>
      <c r="ASA82" s="677"/>
      <c r="ASB82" s="677"/>
      <c r="ASC82" s="677"/>
      <c r="ASD82" s="677"/>
      <c r="ASE82" s="677"/>
      <c r="ASF82" s="677"/>
      <c r="ASG82" s="677"/>
      <c r="ASH82" s="677"/>
      <c r="ASI82" s="677"/>
      <c r="ASJ82" s="677"/>
      <c r="ASK82" s="677"/>
      <c r="ASL82" s="677"/>
      <c r="ASM82" s="677"/>
      <c r="ASN82" s="677"/>
      <c r="ASO82" s="677"/>
      <c r="ASP82" s="677"/>
      <c r="ASQ82" s="677"/>
      <c r="ASR82" s="677"/>
      <c r="ASS82" s="677"/>
      <c r="AST82" s="677"/>
      <c r="ASU82" s="677"/>
      <c r="ASV82" s="677"/>
      <c r="ASW82" s="677"/>
      <c r="ASX82" s="677"/>
      <c r="ASY82" s="677"/>
      <c r="ASZ82" s="677"/>
      <c r="ATA82" s="677"/>
      <c r="ATB82" s="677"/>
      <c r="ATC82" s="677"/>
      <c r="ATD82" s="677"/>
      <c r="ATE82" s="677"/>
      <c r="ATF82" s="677"/>
      <c r="ATG82" s="677"/>
      <c r="ATH82" s="677"/>
      <c r="ATI82" s="677"/>
      <c r="ATJ82" s="677"/>
      <c r="ATK82" s="677"/>
      <c r="ATL82" s="677"/>
      <c r="ATM82" s="677"/>
      <c r="ATN82" s="677"/>
      <c r="ATO82" s="677"/>
      <c r="ATP82" s="677"/>
      <c r="ATQ82" s="677"/>
      <c r="ATR82" s="677"/>
      <c r="ATS82" s="677"/>
      <c r="ATT82" s="677"/>
      <c r="ATU82" s="677"/>
      <c r="ATV82" s="677"/>
      <c r="ATW82" s="677"/>
      <c r="ATX82" s="677"/>
      <c r="ATY82" s="677"/>
      <c r="ATZ82" s="677"/>
      <c r="AUA82" s="677"/>
      <c r="AUB82" s="677"/>
      <c r="AUC82" s="677"/>
      <c r="AUD82" s="677"/>
      <c r="AUE82" s="677"/>
      <c r="AUF82" s="677"/>
      <c r="AUG82" s="677"/>
      <c r="AUH82" s="677"/>
      <c r="AUI82" s="677"/>
      <c r="AUJ82" s="677"/>
      <c r="AUK82" s="677"/>
      <c r="AUL82" s="677"/>
      <c r="AUM82" s="677"/>
      <c r="AUN82" s="677"/>
      <c r="AUO82" s="677"/>
      <c r="AUP82" s="677"/>
      <c r="AUQ82" s="677"/>
      <c r="AUR82" s="677"/>
      <c r="AUS82" s="677"/>
      <c r="AUT82" s="677"/>
      <c r="AUU82" s="677"/>
      <c r="AUV82" s="677"/>
      <c r="AUW82" s="677"/>
      <c r="AUX82" s="677"/>
      <c r="AUY82" s="677"/>
      <c r="AUZ82" s="677"/>
      <c r="AVA82" s="677"/>
      <c r="AVB82" s="677"/>
      <c r="AVC82" s="677"/>
      <c r="AVD82" s="677"/>
      <c r="AVE82" s="677"/>
      <c r="AVF82" s="677"/>
      <c r="AVG82" s="677"/>
      <c r="AVH82" s="677"/>
      <c r="AVI82" s="677"/>
      <c r="AVJ82" s="677"/>
      <c r="AVK82" s="677"/>
      <c r="AVL82" s="677"/>
      <c r="AVM82" s="677"/>
      <c r="AVN82" s="677"/>
      <c r="AVO82" s="677"/>
      <c r="AVP82" s="677"/>
      <c r="AVQ82" s="677"/>
      <c r="AVR82" s="677"/>
      <c r="AVS82" s="677"/>
      <c r="AVT82" s="677"/>
      <c r="AVU82" s="677"/>
      <c r="AVV82" s="677"/>
      <c r="AVW82" s="677"/>
      <c r="AVX82" s="677"/>
      <c r="AVY82" s="677"/>
      <c r="AVZ82" s="677"/>
      <c r="AWA82" s="677"/>
      <c r="AWB82" s="677"/>
      <c r="AWC82" s="677"/>
      <c r="AWD82" s="677"/>
      <c r="AWE82" s="677"/>
      <c r="AWF82" s="677"/>
      <c r="AWG82" s="677"/>
      <c r="AWH82" s="677"/>
      <c r="AWI82" s="677"/>
      <c r="AWJ82" s="677"/>
      <c r="AWK82" s="677"/>
      <c r="AWL82" s="677"/>
      <c r="AWM82" s="677"/>
      <c r="AWN82" s="677"/>
      <c r="AWO82" s="677"/>
      <c r="AWP82" s="677"/>
      <c r="AWQ82" s="677"/>
      <c r="AWR82" s="677"/>
      <c r="AWS82" s="677"/>
      <c r="AWT82" s="677"/>
      <c r="AWU82" s="677"/>
      <c r="AWV82" s="677"/>
      <c r="AWW82" s="677"/>
      <c r="AWX82" s="677"/>
      <c r="AWY82" s="677"/>
      <c r="AWZ82" s="677"/>
      <c r="AXA82" s="677"/>
      <c r="AXB82" s="677"/>
      <c r="AXC82" s="677"/>
      <c r="AXD82" s="677"/>
      <c r="AXE82" s="677"/>
      <c r="AXF82" s="677"/>
      <c r="AXG82" s="677"/>
      <c r="AXH82" s="677"/>
      <c r="AXI82" s="677"/>
      <c r="AXJ82" s="677"/>
      <c r="AXK82" s="677"/>
      <c r="AXL82" s="677"/>
      <c r="AXM82" s="677"/>
      <c r="AXN82" s="677"/>
      <c r="AXO82" s="677"/>
      <c r="AXP82" s="677"/>
      <c r="AXQ82" s="677"/>
      <c r="AXR82" s="677"/>
      <c r="AXS82" s="677"/>
      <c r="AXT82" s="677"/>
      <c r="AXU82" s="677"/>
      <c r="AXV82" s="677"/>
      <c r="AXW82" s="677"/>
      <c r="AXX82" s="677"/>
      <c r="AXY82" s="677"/>
      <c r="AXZ82" s="677"/>
      <c r="AYA82" s="677"/>
      <c r="AYB82" s="677"/>
      <c r="AYC82" s="677"/>
      <c r="AYD82" s="677"/>
      <c r="AYE82" s="677"/>
      <c r="AYF82" s="677"/>
      <c r="AYG82" s="677"/>
      <c r="AYH82" s="677"/>
      <c r="AYI82" s="677"/>
      <c r="AYJ82" s="677"/>
      <c r="AYK82" s="677"/>
      <c r="AYL82" s="677"/>
      <c r="AYM82" s="677"/>
      <c r="AYN82" s="677"/>
      <c r="AYO82" s="677"/>
      <c r="AYP82" s="677"/>
      <c r="AYQ82" s="677"/>
      <c r="AYR82" s="677"/>
      <c r="AYS82" s="677"/>
      <c r="AYT82" s="677"/>
      <c r="AYU82" s="677"/>
      <c r="AYV82" s="677"/>
      <c r="AYW82" s="677"/>
      <c r="AYX82" s="677"/>
      <c r="AYY82" s="677"/>
      <c r="AYZ82" s="677"/>
      <c r="AZA82" s="677"/>
      <c r="AZB82" s="677"/>
      <c r="AZC82" s="677"/>
      <c r="AZD82" s="677"/>
      <c r="AZE82" s="677"/>
      <c r="AZF82" s="677"/>
      <c r="AZG82" s="677"/>
      <c r="AZH82" s="677"/>
      <c r="AZI82" s="677"/>
      <c r="AZJ82" s="677"/>
      <c r="AZK82" s="677"/>
      <c r="AZL82" s="677"/>
      <c r="AZM82" s="677"/>
      <c r="AZN82" s="677"/>
      <c r="AZO82" s="677"/>
      <c r="AZP82" s="677"/>
      <c r="AZQ82" s="677"/>
      <c r="AZR82" s="677"/>
      <c r="AZS82" s="677"/>
      <c r="AZT82" s="677"/>
      <c r="AZU82" s="677"/>
      <c r="AZV82" s="677"/>
      <c r="AZW82" s="677"/>
      <c r="AZX82" s="677"/>
      <c r="AZY82" s="677"/>
      <c r="AZZ82" s="677"/>
      <c r="BAA82" s="677"/>
      <c r="BAB82" s="677"/>
      <c r="BAC82" s="677"/>
      <c r="BAD82" s="677"/>
      <c r="BAE82" s="677"/>
      <c r="BAF82" s="677"/>
      <c r="BAG82" s="677"/>
      <c r="BAH82" s="677"/>
      <c r="BAI82" s="677"/>
      <c r="BAJ82" s="677"/>
      <c r="BAK82" s="677"/>
      <c r="BAL82" s="677"/>
      <c r="BAM82" s="677"/>
      <c r="BAN82" s="677"/>
      <c r="BAO82" s="677"/>
      <c r="BAP82" s="677"/>
      <c r="BAQ82" s="677"/>
      <c r="BAR82" s="677"/>
      <c r="BAS82" s="677"/>
      <c r="BAT82" s="677"/>
      <c r="BAU82" s="677"/>
      <c r="BAV82" s="677"/>
      <c r="BAW82" s="677"/>
      <c r="BAX82" s="677"/>
      <c r="BAY82" s="677"/>
      <c r="BAZ82" s="677"/>
      <c r="BBA82" s="677"/>
      <c r="BBB82" s="677"/>
      <c r="BBC82" s="677"/>
      <c r="BBD82" s="677"/>
      <c r="BBE82" s="677"/>
      <c r="BBF82" s="677"/>
      <c r="BBG82" s="677"/>
      <c r="BBH82" s="677"/>
      <c r="BBI82" s="677"/>
      <c r="BBJ82" s="677"/>
      <c r="BBK82" s="677"/>
      <c r="BBL82" s="677"/>
      <c r="BBM82" s="677"/>
      <c r="BBN82" s="677"/>
      <c r="BBO82" s="677"/>
      <c r="BBP82" s="677"/>
      <c r="BBQ82" s="677"/>
      <c r="BBR82" s="677"/>
      <c r="BBS82" s="677"/>
      <c r="BBT82" s="677"/>
      <c r="BBU82" s="677"/>
      <c r="BBV82" s="677"/>
      <c r="BBW82" s="677"/>
      <c r="BBX82" s="677"/>
      <c r="BBY82" s="677"/>
      <c r="BBZ82" s="677"/>
      <c r="BCA82" s="677"/>
      <c r="BCB82" s="677"/>
      <c r="BCC82" s="677"/>
      <c r="BCD82" s="677"/>
      <c r="BCE82" s="677"/>
      <c r="BCF82" s="677"/>
      <c r="BCG82" s="677"/>
      <c r="BCH82" s="677"/>
      <c r="BCI82" s="677"/>
      <c r="BCJ82" s="677"/>
      <c r="BCK82" s="677"/>
      <c r="BCL82" s="677"/>
      <c r="BCM82" s="677"/>
      <c r="BCN82" s="677"/>
      <c r="BCO82" s="677"/>
      <c r="BCP82" s="677"/>
      <c r="BCQ82" s="677"/>
      <c r="BCR82" s="677"/>
      <c r="BCS82" s="677"/>
      <c r="BCT82" s="677"/>
      <c r="BCU82" s="677"/>
      <c r="BCV82" s="677"/>
      <c r="BCW82" s="677"/>
      <c r="BCX82" s="677"/>
      <c r="BCY82" s="677"/>
      <c r="BCZ82" s="677"/>
      <c r="BDA82" s="677"/>
      <c r="BDB82" s="677"/>
      <c r="BDC82" s="677"/>
      <c r="BDD82" s="677"/>
      <c r="BDE82" s="677"/>
      <c r="BDF82" s="677"/>
      <c r="BDG82" s="677"/>
      <c r="BDH82" s="677"/>
      <c r="BDI82" s="677"/>
      <c r="BDJ82" s="677"/>
      <c r="BDK82" s="677"/>
      <c r="BDL82" s="677"/>
      <c r="BDM82" s="677"/>
      <c r="BDN82" s="677"/>
      <c r="BDO82" s="677"/>
      <c r="BDP82" s="677"/>
      <c r="BDQ82" s="677"/>
      <c r="BDR82" s="677"/>
      <c r="BDS82" s="677"/>
      <c r="BDT82" s="677"/>
      <c r="BDU82" s="677"/>
      <c r="BDV82" s="677"/>
      <c r="BDW82" s="677"/>
      <c r="BDX82" s="677"/>
      <c r="BDY82" s="677"/>
      <c r="BDZ82" s="677"/>
      <c r="BEA82" s="677"/>
      <c r="BEB82" s="677"/>
      <c r="BEC82" s="677"/>
      <c r="BED82" s="677"/>
      <c r="BEE82" s="677"/>
      <c r="BEF82" s="677"/>
      <c r="BEG82" s="677"/>
      <c r="BEH82" s="677"/>
      <c r="BEI82" s="677"/>
      <c r="BEJ82" s="677"/>
      <c r="BEK82" s="677"/>
      <c r="BEL82" s="677"/>
      <c r="BEM82" s="677"/>
      <c r="BEN82" s="677"/>
      <c r="BEO82" s="677"/>
      <c r="BEP82" s="677"/>
      <c r="BEQ82" s="677"/>
      <c r="BER82" s="677"/>
      <c r="BES82" s="677"/>
      <c r="BET82" s="677"/>
      <c r="BEU82" s="677"/>
      <c r="BEV82" s="677"/>
      <c r="BEW82" s="677"/>
      <c r="BEX82" s="677"/>
      <c r="BEY82" s="677"/>
      <c r="BEZ82" s="677"/>
      <c r="BFA82" s="677"/>
      <c r="BFB82" s="677"/>
      <c r="BFC82" s="677"/>
      <c r="BFD82" s="677"/>
      <c r="BFE82" s="677"/>
      <c r="BFF82" s="677"/>
      <c r="BFG82" s="677"/>
      <c r="BFH82" s="677"/>
      <c r="BFI82" s="677"/>
      <c r="BFJ82" s="677"/>
      <c r="BFK82" s="677"/>
      <c r="BFL82" s="677"/>
      <c r="BFM82" s="677"/>
      <c r="BFN82" s="677"/>
      <c r="BFO82" s="677"/>
      <c r="BFP82" s="677"/>
      <c r="BFQ82" s="677"/>
      <c r="BFR82" s="677"/>
      <c r="BFS82" s="677"/>
      <c r="BFT82" s="677"/>
      <c r="BFU82" s="677"/>
      <c r="BFV82" s="677"/>
      <c r="BFW82" s="677"/>
      <c r="BFX82" s="677"/>
      <c r="BFY82" s="677"/>
      <c r="BFZ82" s="677"/>
      <c r="BGA82" s="677"/>
      <c r="BGB82" s="677"/>
      <c r="BGC82" s="677"/>
      <c r="BGD82" s="677"/>
      <c r="BGE82" s="677"/>
      <c r="BGF82" s="677"/>
      <c r="BGG82" s="677"/>
      <c r="BGH82" s="677"/>
      <c r="BGI82" s="677"/>
      <c r="BGJ82" s="677"/>
      <c r="BGK82" s="677"/>
      <c r="BGL82" s="677"/>
      <c r="BGM82" s="677"/>
      <c r="BGN82" s="677"/>
      <c r="BGO82" s="677"/>
      <c r="BGP82" s="677"/>
      <c r="BGQ82" s="677"/>
      <c r="BGR82" s="677"/>
      <c r="BGS82" s="677"/>
      <c r="BGT82" s="677"/>
      <c r="BGU82" s="677"/>
      <c r="BGV82" s="677"/>
      <c r="BGW82" s="677"/>
      <c r="BGX82" s="677"/>
      <c r="BGY82" s="677"/>
      <c r="BGZ82" s="677"/>
      <c r="BHA82" s="677"/>
      <c r="BHB82" s="677"/>
      <c r="BHC82" s="677"/>
      <c r="BHD82" s="677"/>
      <c r="BHE82" s="677"/>
      <c r="BHF82" s="677"/>
      <c r="BHG82" s="677"/>
      <c r="BHH82" s="677"/>
      <c r="BHI82" s="677"/>
      <c r="BHJ82" s="677"/>
      <c r="BHK82" s="677"/>
      <c r="BHL82" s="677"/>
      <c r="BHM82" s="677"/>
      <c r="BHN82" s="677"/>
      <c r="BHO82" s="677"/>
      <c r="BHP82" s="677"/>
      <c r="BHQ82" s="677"/>
      <c r="BHR82" s="677"/>
      <c r="BHS82" s="677"/>
      <c r="BHT82" s="677"/>
      <c r="BHU82" s="677"/>
      <c r="BHV82" s="677"/>
      <c r="BHW82" s="677"/>
      <c r="BHX82" s="677"/>
      <c r="BHY82" s="677"/>
      <c r="BHZ82" s="677"/>
      <c r="BIA82" s="677"/>
      <c r="BIB82" s="677"/>
      <c r="BIC82" s="677"/>
      <c r="BID82" s="677"/>
      <c r="BIE82" s="677"/>
      <c r="BIF82" s="677"/>
      <c r="BIG82" s="677"/>
      <c r="BIH82" s="677"/>
      <c r="BII82" s="677"/>
      <c r="BIJ82" s="677"/>
      <c r="BIK82" s="677"/>
      <c r="BIL82" s="677"/>
      <c r="BIM82" s="677"/>
      <c r="BIN82" s="677"/>
      <c r="BIO82" s="677"/>
      <c r="BIP82" s="677"/>
      <c r="BIQ82" s="677"/>
      <c r="BIR82" s="677"/>
      <c r="BIS82" s="677"/>
      <c r="BIT82" s="677"/>
      <c r="BIU82" s="677"/>
      <c r="BIV82" s="677"/>
      <c r="BIW82" s="677"/>
      <c r="BIX82" s="677"/>
      <c r="BIY82" s="677"/>
      <c r="BIZ82" s="677"/>
      <c r="BJA82" s="677"/>
      <c r="BJB82" s="677"/>
      <c r="BJC82" s="677"/>
      <c r="BJD82" s="677"/>
      <c r="BJE82" s="677"/>
      <c r="BJF82" s="677"/>
      <c r="BJG82" s="677"/>
      <c r="BJH82" s="677"/>
      <c r="BJI82" s="677"/>
      <c r="BJJ82" s="677"/>
      <c r="BJK82" s="677"/>
      <c r="BJL82" s="677"/>
      <c r="BJM82" s="677"/>
      <c r="BJN82" s="677"/>
      <c r="BJO82" s="677"/>
      <c r="BJP82" s="677"/>
      <c r="BJQ82" s="677"/>
      <c r="BJR82" s="677"/>
      <c r="BJS82" s="677"/>
      <c r="BJT82" s="677"/>
      <c r="BJU82" s="677"/>
      <c r="BJV82" s="677"/>
      <c r="BJW82" s="677"/>
      <c r="BJX82" s="677"/>
      <c r="BJY82" s="677"/>
      <c r="BJZ82" s="677"/>
      <c r="BKA82" s="677"/>
      <c r="BKB82" s="677"/>
      <c r="BKC82" s="677"/>
      <c r="BKD82" s="677"/>
      <c r="BKE82" s="677"/>
      <c r="BKF82" s="677"/>
      <c r="BKG82" s="677"/>
      <c r="BKH82" s="677"/>
      <c r="BKI82" s="677"/>
      <c r="BKJ82" s="677"/>
      <c r="BKK82" s="677"/>
      <c r="BKL82" s="677"/>
      <c r="BKM82" s="677"/>
      <c r="BKN82" s="677"/>
      <c r="BKO82" s="677"/>
      <c r="BKP82" s="677"/>
      <c r="BKQ82" s="677"/>
      <c r="BKR82" s="677"/>
      <c r="BKS82" s="677"/>
      <c r="BKT82" s="677"/>
      <c r="BKU82" s="677"/>
      <c r="BKV82" s="677"/>
      <c r="BKW82" s="677"/>
      <c r="BKX82" s="677"/>
      <c r="BKY82" s="677"/>
      <c r="BKZ82" s="677"/>
      <c r="BLA82" s="677"/>
      <c r="BLB82" s="677"/>
      <c r="BLC82" s="677"/>
      <c r="BLD82" s="677"/>
      <c r="BLE82" s="677"/>
      <c r="BLF82" s="677"/>
      <c r="BLG82" s="677"/>
      <c r="BLH82" s="677"/>
      <c r="BLI82" s="677"/>
      <c r="BLJ82" s="677"/>
      <c r="BLK82" s="677"/>
      <c r="BLL82" s="677"/>
      <c r="BLM82" s="677"/>
      <c r="BLN82" s="677"/>
      <c r="BLO82" s="677"/>
      <c r="BLP82" s="677"/>
      <c r="BLQ82" s="677"/>
      <c r="BLR82" s="677"/>
      <c r="BLS82" s="677"/>
      <c r="BLT82" s="677"/>
      <c r="BLU82" s="677"/>
      <c r="BLV82" s="677"/>
      <c r="BLW82" s="677"/>
      <c r="BLX82" s="677"/>
      <c r="BLY82" s="677"/>
      <c r="BLZ82" s="677"/>
      <c r="BMA82" s="677"/>
      <c r="BMB82" s="677"/>
      <c r="BMC82" s="677"/>
      <c r="BMD82" s="677"/>
      <c r="BME82" s="677"/>
      <c r="BMF82" s="677"/>
      <c r="BMG82" s="677"/>
      <c r="BMH82" s="677"/>
      <c r="BMI82" s="677"/>
      <c r="BMJ82" s="677"/>
      <c r="BMK82" s="677"/>
      <c r="BML82" s="677"/>
      <c r="BMM82" s="677"/>
      <c r="BMN82" s="677"/>
      <c r="BMO82" s="677"/>
      <c r="BMP82" s="677"/>
      <c r="BMQ82" s="677"/>
      <c r="BMR82" s="677"/>
      <c r="BMS82" s="677"/>
      <c r="BMT82" s="677"/>
      <c r="BMU82" s="677"/>
      <c r="BMV82" s="677"/>
      <c r="BMW82" s="677"/>
      <c r="BMX82" s="677"/>
      <c r="BMY82" s="677"/>
      <c r="BMZ82" s="677"/>
      <c r="BNA82" s="677"/>
      <c r="BNB82" s="677"/>
      <c r="BNC82" s="677"/>
      <c r="BND82" s="677"/>
      <c r="BNE82" s="677"/>
      <c r="BNF82" s="677"/>
      <c r="BNG82" s="677"/>
      <c r="BNH82" s="677"/>
      <c r="BNI82" s="677"/>
      <c r="BNJ82" s="677"/>
      <c r="BNK82" s="677"/>
      <c r="BNL82" s="677"/>
      <c r="BNM82" s="677"/>
      <c r="BNN82" s="677"/>
      <c r="BNO82" s="677"/>
      <c r="BNP82" s="677"/>
      <c r="BNQ82" s="677"/>
      <c r="BNR82" s="677"/>
      <c r="BNS82" s="677"/>
      <c r="BNT82" s="677"/>
      <c r="BNU82" s="677"/>
      <c r="BNV82" s="677"/>
      <c r="BNW82" s="677"/>
      <c r="BNX82" s="677"/>
      <c r="BNY82" s="677"/>
      <c r="BNZ82" s="677"/>
      <c r="BOA82" s="677"/>
      <c r="BOB82" s="677"/>
      <c r="BOC82" s="677"/>
      <c r="BOD82" s="677"/>
      <c r="BOE82" s="677"/>
      <c r="BOF82" s="677"/>
      <c r="BOG82" s="677"/>
      <c r="BOH82" s="677"/>
      <c r="BOI82" s="677"/>
      <c r="BOJ82" s="677"/>
      <c r="BOK82" s="677"/>
      <c r="BOL82" s="677"/>
      <c r="BOM82" s="677"/>
      <c r="BON82" s="677"/>
      <c r="BOO82" s="677"/>
      <c r="BOP82" s="677"/>
      <c r="BOQ82" s="677"/>
      <c r="BOR82" s="677"/>
      <c r="BOS82" s="677"/>
      <c r="BOT82" s="677"/>
      <c r="BOU82" s="677"/>
      <c r="BOV82" s="677"/>
      <c r="BOW82" s="677"/>
      <c r="BOX82" s="677"/>
      <c r="BOY82" s="677"/>
      <c r="BOZ82" s="677"/>
      <c r="BPA82" s="677"/>
      <c r="BPB82" s="677"/>
      <c r="BPC82" s="677"/>
      <c r="BPD82" s="677"/>
      <c r="BPE82" s="677"/>
      <c r="BPF82" s="677"/>
      <c r="BPG82" s="677"/>
      <c r="BPH82" s="677"/>
      <c r="BPI82" s="677"/>
      <c r="BPJ82" s="677"/>
      <c r="BPK82" s="677"/>
      <c r="BPL82" s="677"/>
      <c r="BPM82" s="677"/>
      <c r="BPN82" s="677"/>
      <c r="BPO82" s="677"/>
      <c r="BPP82" s="677"/>
      <c r="BPQ82" s="677"/>
      <c r="BPR82" s="677"/>
      <c r="BPS82" s="677"/>
      <c r="BPT82" s="677"/>
      <c r="BPU82" s="677"/>
      <c r="BPV82" s="677"/>
      <c r="BPW82" s="677"/>
      <c r="BPX82" s="677"/>
      <c r="BPY82" s="677"/>
      <c r="BPZ82" s="677"/>
      <c r="BQA82" s="677"/>
      <c r="BQB82" s="677"/>
      <c r="BQC82" s="677"/>
      <c r="BQD82" s="677"/>
      <c r="BQE82" s="677"/>
      <c r="BQF82" s="677"/>
      <c r="BQG82" s="677"/>
      <c r="BQH82" s="677"/>
      <c r="BQI82" s="677"/>
      <c r="BQJ82" s="677"/>
      <c r="BQK82" s="677"/>
      <c r="BQL82" s="677"/>
      <c r="BQM82" s="677"/>
      <c r="BQN82" s="677"/>
      <c r="BQO82" s="677"/>
      <c r="BQP82" s="677"/>
      <c r="BQQ82" s="677"/>
      <c r="BQR82" s="677"/>
      <c r="BQS82" s="677"/>
      <c r="BQT82" s="677"/>
      <c r="BQU82" s="677"/>
      <c r="BQV82" s="677"/>
      <c r="BQW82" s="677"/>
      <c r="BQX82" s="677"/>
      <c r="BQY82" s="677"/>
      <c r="BQZ82" s="677"/>
      <c r="BRA82" s="677"/>
      <c r="BRB82" s="677"/>
      <c r="BRC82" s="677"/>
      <c r="BRD82" s="677"/>
      <c r="BRE82" s="677"/>
      <c r="BRF82" s="677"/>
      <c r="BRG82" s="677"/>
      <c r="BRH82" s="677"/>
      <c r="BRI82" s="677"/>
      <c r="BRJ82" s="677"/>
      <c r="BRK82" s="677"/>
      <c r="BRL82" s="677"/>
      <c r="BRM82" s="677"/>
      <c r="BRN82" s="677"/>
      <c r="BRO82" s="677"/>
      <c r="BRP82" s="677"/>
      <c r="BRQ82" s="677"/>
      <c r="BRR82" s="677"/>
      <c r="BRS82" s="677"/>
      <c r="BRT82" s="677"/>
      <c r="BRU82" s="677"/>
      <c r="BRV82" s="677"/>
      <c r="BRW82" s="677"/>
      <c r="BRX82" s="677"/>
      <c r="BRY82" s="677"/>
      <c r="BRZ82" s="677"/>
      <c r="BSA82" s="677"/>
      <c r="BSB82" s="677"/>
      <c r="BSC82" s="677"/>
      <c r="BSD82" s="677"/>
      <c r="BSE82" s="677"/>
      <c r="BSF82" s="677"/>
      <c r="BSG82" s="677"/>
      <c r="BSH82" s="677"/>
      <c r="BSI82" s="677"/>
      <c r="BSJ82" s="677"/>
      <c r="BSK82" s="677"/>
      <c r="BSL82" s="677"/>
      <c r="BSM82" s="677"/>
      <c r="BSN82" s="677"/>
      <c r="BSO82" s="677"/>
      <c r="BSP82" s="677"/>
      <c r="BSQ82" s="677"/>
      <c r="BSR82" s="677"/>
      <c r="BSS82" s="677"/>
      <c r="BST82" s="677"/>
      <c r="BSU82" s="677"/>
      <c r="BSV82" s="677"/>
      <c r="BSW82" s="677"/>
      <c r="BSX82" s="677"/>
      <c r="BSY82" s="677"/>
      <c r="BSZ82" s="677"/>
      <c r="BTA82" s="677"/>
      <c r="BTB82" s="677"/>
      <c r="BTC82" s="677"/>
      <c r="BTD82" s="677"/>
      <c r="BTE82" s="677"/>
      <c r="BTF82" s="677"/>
      <c r="BTG82" s="677"/>
      <c r="BTH82" s="677"/>
      <c r="BTI82" s="677"/>
      <c r="BTJ82" s="677"/>
      <c r="BTK82" s="677"/>
      <c r="BTL82" s="677"/>
      <c r="BTM82" s="677"/>
      <c r="BTN82" s="677"/>
      <c r="BTO82" s="677"/>
      <c r="BTP82" s="677"/>
      <c r="BTQ82" s="677"/>
      <c r="BTR82" s="677"/>
      <c r="BTS82" s="677"/>
      <c r="BTT82" s="677"/>
      <c r="BTU82" s="677"/>
      <c r="BTV82" s="677"/>
      <c r="BTW82" s="677"/>
      <c r="BTX82" s="677"/>
      <c r="BTY82" s="677"/>
      <c r="BTZ82" s="677"/>
      <c r="BUA82" s="677"/>
      <c r="BUB82" s="677"/>
      <c r="BUC82" s="677"/>
      <c r="BUD82" s="677"/>
      <c r="BUE82" s="677"/>
      <c r="BUF82" s="677"/>
      <c r="BUG82" s="677"/>
      <c r="BUH82" s="677"/>
      <c r="BUI82" s="677"/>
      <c r="BUJ82" s="677"/>
      <c r="BUK82" s="677"/>
      <c r="BUL82" s="677"/>
      <c r="BUM82" s="677"/>
      <c r="BUN82" s="677"/>
      <c r="BUO82" s="677"/>
      <c r="BUP82" s="677"/>
      <c r="BUQ82" s="677"/>
      <c r="BUR82" s="677"/>
      <c r="BUS82" s="677"/>
      <c r="BUT82" s="677"/>
      <c r="BUU82" s="677"/>
      <c r="BUV82" s="677"/>
      <c r="BUW82" s="677"/>
      <c r="BUX82" s="677"/>
      <c r="BUY82" s="677"/>
      <c r="BUZ82" s="677"/>
      <c r="BVA82" s="677"/>
      <c r="BVB82" s="677"/>
      <c r="BVC82" s="677"/>
      <c r="BVD82" s="677"/>
      <c r="BVE82" s="677"/>
      <c r="BVF82" s="677"/>
      <c r="BVG82" s="677"/>
      <c r="BVH82" s="677"/>
      <c r="BVI82" s="677"/>
      <c r="BVJ82" s="677"/>
      <c r="BVK82" s="677"/>
      <c r="BVL82" s="677"/>
      <c r="BVM82" s="677"/>
      <c r="BVN82" s="677"/>
      <c r="BVO82" s="677"/>
      <c r="BVP82" s="677"/>
      <c r="BVQ82" s="677"/>
      <c r="BVR82" s="677"/>
      <c r="BVS82" s="677"/>
      <c r="BVT82" s="677"/>
      <c r="BVU82" s="677"/>
      <c r="BVV82" s="677"/>
      <c r="BVW82" s="677"/>
      <c r="BVX82" s="677"/>
      <c r="BVY82" s="677"/>
      <c r="BVZ82" s="677"/>
      <c r="BWA82" s="677"/>
      <c r="BWB82" s="677"/>
      <c r="BWC82" s="677"/>
      <c r="BWD82" s="677"/>
      <c r="BWE82" s="677"/>
      <c r="BWF82" s="677"/>
      <c r="BWG82" s="677"/>
      <c r="BWH82" s="677"/>
      <c r="BWI82" s="677"/>
      <c r="BWJ82" s="677"/>
      <c r="BWK82" s="677"/>
      <c r="BWL82" s="677"/>
      <c r="BWM82" s="677"/>
      <c r="BWN82" s="677"/>
      <c r="BWO82" s="677"/>
      <c r="BWP82" s="677"/>
      <c r="BWQ82" s="677"/>
      <c r="BWR82" s="677"/>
      <c r="BWS82" s="677"/>
      <c r="BWT82" s="677"/>
      <c r="BWU82" s="677"/>
      <c r="BWV82" s="677"/>
      <c r="BWW82" s="677"/>
      <c r="BWX82" s="677"/>
      <c r="BWY82" s="677"/>
      <c r="BWZ82" s="677"/>
      <c r="BXA82" s="677"/>
      <c r="BXB82" s="677"/>
      <c r="BXC82" s="677"/>
      <c r="BXD82" s="677"/>
      <c r="BXE82" s="677"/>
      <c r="BXF82" s="677"/>
      <c r="BXG82" s="677"/>
      <c r="BXH82" s="677"/>
      <c r="BXI82" s="677"/>
      <c r="BXJ82" s="677"/>
      <c r="BXK82" s="677"/>
      <c r="BXL82" s="677"/>
      <c r="BXM82" s="677"/>
      <c r="BXN82" s="677"/>
      <c r="BXO82" s="677"/>
      <c r="BXP82" s="677"/>
      <c r="BXQ82" s="677"/>
      <c r="BXR82" s="677"/>
      <c r="BXS82" s="677"/>
      <c r="BXT82" s="677"/>
      <c r="BXU82" s="677"/>
      <c r="BXV82" s="677"/>
      <c r="BXW82" s="677"/>
      <c r="BXX82" s="677"/>
      <c r="BXY82" s="677"/>
      <c r="BXZ82" s="677"/>
      <c r="BYA82" s="677"/>
      <c r="BYB82" s="677"/>
      <c r="BYC82" s="677"/>
      <c r="BYD82" s="677"/>
      <c r="BYE82" s="677"/>
      <c r="BYF82" s="677"/>
      <c r="BYG82" s="677"/>
      <c r="BYH82" s="677"/>
      <c r="BYI82" s="677"/>
      <c r="BYJ82" s="677"/>
      <c r="BYK82" s="677"/>
      <c r="BYL82" s="677"/>
      <c r="BYM82" s="677"/>
      <c r="BYN82" s="677"/>
      <c r="BYO82" s="677"/>
      <c r="BYP82" s="677"/>
      <c r="BYQ82" s="677"/>
      <c r="BYR82" s="677"/>
      <c r="BYS82" s="677"/>
      <c r="BYT82" s="677"/>
      <c r="BYU82" s="677"/>
      <c r="BYV82" s="677"/>
      <c r="BYW82" s="677"/>
      <c r="BYX82" s="677"/>
      <c r="BYY82" s="677"/>
      <c r="BYZ82" s="677"/>
      <c r="BZA82" s="677"/>
      <c r="BZB82" s="677"/>
      <c r="BZC82" s="677"/>
      <c r="BZD82" s="677"/>
      <c r="BZE82" s="677"/>
      <c r="BZF82" s="677"/>
      <c r="BZG82" s="677"/>
      <c r="BZH82" s="677"/>
      <c r="BZI82" s="677"/>
      <c r="BZJ82" s="677"/>
      <c r="BZK82" s="677"/>
      <c r="BZL82" s="677"/>
      <c r="BZM82" s="677"/>
      <c r="BZN82" s="677"/>
      <c r="BZO82" s="677"/>
      <c r="BZP82" s="677"/>
      <c r="BZQ82" s="677"/>
      <c r="BZR82" s="677"/>
      <c r="BZS82" s="677"/>
      <c r="BZT82" s="677"/>
      <c r="BZU82" s="677"/>
      <c r="BZV82" s="677"/>
      <c r="BZW82" s="677"/>
      <c r="BZX82" s="677"/>
      <c r="BZY82" s="677"/>
      <c r="BZZ82" s="677"/>
      <c r="CAA82" s="677"/>
      <c r="CAB82" s="677"/>
      <c r="CAC82" s="677"/>
      <c r="CAD82" s="677"/>
      <c r="CAE82" s="677"/>
      <c r="CAF82" s="677"/>
      <c r="CAG82" s="677"/>
      <c r="CAH82" s="677"/>
      <c r="CAI82" s="677"/>
      <c r="CAJ82" s="677"/>
      <c r="CAK82" s="677"/>
      <c r="CAL82" s="677"/>
      <c r="CAM82" s="677"/>
      <c r="CAN82" s="677"/>
      <c r="CAO82" s="677"/>
      <c r="CAP82" s="677"/>
      <c r="CAQ82" s="677"/>
      <c r="CAR82" s="677"/>
      <c r="CAS82" s="677"/>
      <c r="CAT82" s="677"/>
      <c r="CAU82" s="677"/>
      <c r="CAV82" s="677"/>
      <c r="CAW82" s="677"/>
      <c r="CAX82" s="677"/>
      <c r="CAY82" s="677"/>
      <c r="CAZ82" s="677"/>
      <c r="CBA82" s="677"/>
      <c r="CBB82" s="677"/>
      <c r="CBC82" s="677"/>
      <c r="CBD82" s="677"/>
      <c r="CBE82" s="677"/>
      <c r="CBF82" s="677"/>
      <c r="CBG82" s="677"/>
      <c r="CBH82" s="677"/>
      <c r="CBI82" s="677"/>
      <c r="CBJ82" s="677"/>
      <c r="CBK82" s="677"/>
      <c r="CBL82" s="677"/>
      <c r="CBM82" s="677"/>
      <c r="CBN82" s="677"/>
      <c r="CBO82" s="677"/>
      <c r="CBP82" s="677"/>
      <c r="CBQ82" s="677"/>
      <c r="CBR82" s="677"/>
      <c r="CBS82" s="677"/>
      <c r="CBT82" s="677"/>
      <c r="CBU82" s="677"/>
      <c r="CBV82" s="677"/>
      <c r="CBW82" s="677"/>
      <c r="CBX82" s="677"/>
      <c r="CBY82" s="677"/>
      <c r="CBZ82" s="677"/>
      <c r="CCA82" s="677"/>
      <c r="CCB82" s="677"/>
      <c r="CCC82" s="677"/>
      <c r="CCD82" s="677"/>
      <c r="CCE82" s="677"/>
      <c r="CCF82" s="677"/>
      <c r="CCG82" s="677"/>
      <c r="CCH82" s="677"/>
      <c r="CCI82" s="677"/>
      <c r="CCJ82" s="677"/>
      <c r="CCK82" s="677"/>
      <c r="CCL82" s="677"/>
      <c r="CCM82" s="677"/>
      <c r="CCN82" s="677"/>
      <c r="CCO82" s="677"/>
      <c r="CCP82" s="677"/>
      <c r="CCQ82" s="677"/>
      <c r="CCR82" s="677"/>
      <c r="CCS82" s="677"/>
      <c r="CCT82" s="677"/>
      <c r="CCU82" s="677"/>
      <c r="CCV82" s="677"/>
      <c r="CCW82" s="677"/>
      <c r="CCX82" s="677"/>
      <c r="CCY82" s="677"/>
      <c r="CCZ82" s="677"/>
      <c r="CDA82" s="677"/>
      <c r="CDB82" s="677"/>
      <c r="CDC82" s="677"/>
      <c r="CDD82" s="677"/>
      <c r="CDE82" s="677"/>
      <c r="CDF82" s="677"/>
      <c r="CDG82" s="677"/>
      <c r="CDH82" s="677"/>
      <c r="CDI82" s="677"/>
      <c r="CDJ82" s="677"/>
      <c r="CDK82" s="677"/>
      <c r="CDL82" s="677"/>
      <c r="CDM82" s="677"/>
      <c r="CDN82" s="677"/>
      <c r="CDO82" s="677"/>
      <c r="CDP82" s="677"/>
      <c r="CDQ82" s="677"/>
      <c r="CDR82" s="677"/>
      <c r="CDS82" s="677"/>
      <c r="CDT82" s="677"/>
      <c r="CDU82" s="677"/>
      <c r="CDV82" s="677"/>
      <c r="CDW82" s="677"/>
      <c r="CDX82" s="677"/>
      <c r="CDY82" s="677"/>
      <c r="CDZ82" s="677"/>
      <c r="CEA82" s="677"/>
      <c r="CEB82" s="677"/>
      <c r="CEC82" s="677"/>
      <c r="CED82" s="677"/>
      <c r="CEE82" s="677"/>
      <c r="CEF82" s="677"/>
      <c r="CEG82" s="677"/>
      <c r="CEH82" s="677"/>
      <c r="CEI82" s="677"/>
      <c r="CEJ82" s="677"/>
      <c r="CEK82" s="677"/>
      <c r="CEL82" s="677"/>
      <c r="CEM82" s="677"/>
      <c r="CEN82" s="677"/>
      <c r="CEO82" s="677"/>
      <c r="CEP82" s="677"/>
      <c r="CEQ82" s="677"/>
      <c r="CER82" s="677"/>
      <c r="CES82" s="677"/>
      <c r="CET82" s="677"/>
      <c r="CEU82" s="677"/>
      <c r="CEV82" s="677"/>
      <c r="CEW82" s="677"/>
      <c r="CEX82" s="677"/>
      <c r="CEY82" s="677"/>
      <c r="CEZ82" s="677"/>
      <c r="CFA82" s="677"/>
      <c r="CFB82" s="677"/>
      <c r="CFC82" s="677"/>
      <c r="CFD82" s="677"/>
      <c r="CFE82" s="677"/>
      <c r="CFF82" s="677"/>
      <c r="CFG82" s="677"/>
      <c r="CFH82" s="677"/>
      <c r="CFI82" s="677"/>
      <c r="CFJ82" s="677"/>
      <c r="CFK82" s="677"/>
      <c r="CFL82" s="677"/>
      <c r="CFM82" s="677"/>
      <c r="CFN82" s="677"/>
      <c r="CFO82" s="677"/>
      <c r="CFP82" s="677"/>
      <c r="CFQ82" s="677"/>
      <c r="CFR82" s="677"/>
      <c r="CFS82" s="677"/>
      <c r="CFT82" s="677"/>
      <c r="CFU82" s="677"/>
      <c r="CFV82" s="677"/>
      <c r="CFW82" s="677"/>
      <c r="CFX82" s="677"/>
      <c r="CFY82" s="677"/>
      <c r="CFZ82" s="677"/>
      <c r="CGA82" s="677"/>
      <c r="CGB82" s="677"/>
      <c r="CGC82" s="677"/>
      <c r="CGD82" s="677"/>
      <c r="CGE82" s="677"/>
      <c r="CGF82" s="677"/>
      <c r="CGG82" s="677"/>
      <c r="CGH82" s="677"/>
      <c r="CGI82" s="677"/>
      <c r="CGJ82" s="677"/>
      <c r="CGK82" s="677"/>
      <c r="CGL82" s="677"/>
      <c r="CGM82" s="677"/>
      <c r="CGN82" s="677"/>
      <c r="CGO82" s="677"/>
      <c r="CGP82" s="677"/>
      <c r="CGQ82" s="677"/>
      <c r="CGR82" s="677"/>
      <c r="CGS82" s="677"/>
      <c r="CGT82" s="677"/>
      <c r="CGU82" s="677"/>
      <c r="CGV82" s="677"/>
      <c r="CGW82" s="677"/>
      <c r="CGX82" s="677"/>
      <c r="CGY82" s="677"/>
      <c r="CGZ82" s="677"/>
      <c r="CHA82" s="677"/>
      <c r="CHB82" s="677"/>
      <c r="CHC82" s="677"/>
      <c r="CHD82" s="677"/>
      <c r="CHE82" s="677"/>
      <c r="CHF82" s="677"/>
      <c r="CHG82" s="677"/>
      <c r="CHH82" s="677"/>
      <c r="CHI82" s="677"/>
      <c r="CHJ82" s="677"/>
      <c r="CHK82" s="677"/>
      <c r="CHL82" s="677"/>
      <c r="CHM82" s="677"/>
      <c r="CHN82" s="677"/>
      <c r="CHO82" s="677"/>
      <c r="CHP82" s="677"/>
      <c r="CHQ82" s="677"/>
      <c r="CHR82" s="677"/>
      <c r="CHS82" s="677"/>
      <c r="CHT82" s="677"/>
      <c r="CHU82" s="677"/>
      <c r="CHV82" s="677"/>
      <c r="CHW82" s="677"/>
      <c r="CHX82" s="677"/>
      <c r="CHY82" s="677"/>
      <c r="CHZ82" s="677"/>
      <c r="CIA82" s="677"/>
      <c r="CIB82" s="677"/>
      <c r="CIC82" s="677"/>
      <c r="CID82" s="677"/>
      <c r="CIE82" s="677"/>
      <c r="CIF82" s="677"/>
      <c r="CIG82" s="677"/>
      <c r="CIH82" s="677"/>
      <c r="CII82" s="677"/>
      <c r="CIJ82" s="677"/>
      <c r="CIK82" s="677"/>
      <c r="CIL82" s="677"/>
      <c r="CIM82" s="677"/>
      <c r="CIN82" s="677"/>
      <c r="CIO82" s="677"/>
      <c r="CIP82" s="677"/>
      <c r="CIQ82" s="677"/>
      <c r="CIR82" s="677"/>
      <c r="CIS82" s="677"/>
      <c r="CIT82" s="677"/>
      <c r="CIU82" s="677"/>
      <c r="CIV82" s="677"/>
      <c r="CIW82" s="677"/>
      <c r="CIX82" s="677"/>
      <c r="CIY82" s="677"/>
      <c r="CIZ82" s="677"/>
      <c r="CJA82" s="677"/>
      <c r="CJB82" s="677"/>
      <c r="CJC82" s="677"/>
      <c r="CJD82" s="677"/>
      <c r="CJE82" s="677"/>
      <c r="CJF82" s="677"/>
      <c r="CJG82" s="677"/>
      <c r="CJH82" s="677"/>
      <c r="CJI82" s="677"/>
      <c r="CJJ82" s="677"/>
      <c r="CJK82" s="677"/>
      <c r="CJL82" s="677"/>
      <c r="CJM82" s="677"/>
      <c r="CJN82" s="677"/>
      <c r="CJO82" s="677"/>
      <c r="CJP82" s="677"/>
      <c r="CJQ82" s="677"/>
      <c r="CJR82" s="677"/>
      <c r="CJS82" s="677"/>
      <c r="CJT82" s="677"/>
      <c r="CJU82" s="677"/>
      <c r="CJV82" s="677"/>
      <c r="CJW82" s="677"/>
      <c r="CJX82" s="677"/>
      <c r="CJY82" s="677"/>
      <c r="CJZ82" s="677"/>
      <c r="CKA82" s="677"/>
      <c r="CKB82" s="677"/>
      <c r="CKC82" s="677"/>
      <c r="CKD82" s="677"/>
      <c r="CKE82" s="677"/>
      <c r="CKF82" s="677"/>
      <c r="CKG82" s="677"/>
      <c r="CKH82" s="677"/>
      <c r="CKI82" s="677"/>
      <c r="CKJ82" s="677"/>
      <c r="CKK82" s="677"/>
      <c r="CKL82" s="677"/>
      <c r="CKM82" s="677"/>
      <c r="CKN82" s="677"/>
      <c r="CKO82" s="677"/>
      <c r="CKP82" s="677"/>
      <c r="CKQ82" s="677"/>
      <c r="CKR82" s="677"/>
      <c r="CKS82" s="677"/>
      <c r="CKT82" s="677"/>
      <c r="CKU82" s="677"/>
      <c r="CKV82" s="677"/>
      <c r="CKW82" s="677"/>
      <c r="CKX82" s="677"/>
      <c r="CKY82" s="677"/>
      <c r="CKZ82" s="677"/>
      <c r="CLA82" s="677"/>
      <c r="CLB82" s="677"/>
      <c r="CLC82" s="677"/>
      <c r="CLD82" s="677"/>
      <c r="CLE82" s="677"/>
      <c r="CLF82" s="677"/>
      <c r="CLG82" s="677"/>
      <c r="CLH82" s="677"/>
      <c r="CLI82" s="677"/>
      <c r="CLJ82" s="677"/>
      <c r="CLK82" s="677"/>
      <c r="CLL82" s="677"/>
      <c r="CLM82" s="677"/>
      <c r="CLN82" s="677"/>
      <c r="CLO82" s="677"/>
      <c r="CLP82" s="677"/>
      <c r="CLQ82" s="677"/>
      <c r="CLR82" s="677"/>
      <c r="CLS82" s="677"/>
      <c r="CLT82" s="677"/>
      <c r="CLU82" s="677"/>
      <c r="CLV82" s="677"/>
      <c r="CLW82" s="677"/>
      <c r="CLX82" s="677"/>
      <c r="CLY82" s="677"/>
      <c r="CLZ82" s="677"/>
      <c r="CMA82" s="677"/>
      <c r="CMB82" s="677"/>
      <c r="CMC82" s="677"/>
      <c r="CMD82" s="677"/>
      <c r="CME82" s="677"/>
      <c r="CMF82" s="677"/>
      <c r="CMG82" s="677"/>
      <c r="CMH82" s="677"/>
      <c r="CMI82" s="677"/>
      <c r="CMJ82" s="677"/>
      <c r="CMK82" s="677"/>
      <c r="CML82" s="677"/>
      <c r="CMM82" s="677"/>
      <c r="CMN82" s="677"/>
      <c r="CMO82" s="677"/>
      <c r="CMP82" s="677"/>
      <c r="CMQ82" s="677"/>
      <c r="CMR82" s="677"/>
      <c r="CMS82" s="677"/>
      <c r="CMT82" s="677"/>
      <c r="CMU82" s="677"/>
      <c r="CMV82" s="677"/>
      <c r="CMW82" s="677"/>
      <c r="CMX82" s="677"/>
      <c r="CMY82" s="677"/>
      <c r="CMZ82" s="677"/>
      <c r="CNA82" s="677"/>
      <c r="CNB82" s="677"/>
      <c r="CNC82" s="677"/>
      <c r="CND82" s="677"/>
      <c r="CNE82" s="677"/>
      <c r="CNF82" s="677"/>
      <c r="CNG82" s="677"/>
      <c r="CNH82" s="677"/>
      <c r="CNI82" s="677"/>
      <c r="CNJ82" s="677"/>
      <c r="CNK82" s="677"/>
      <c r="CNL82" s="677"/>
      <c r="CNM82" s="677"/>
      <c r="CNN82" s="677"/>
      <c r="CNO82" s="677"/>
      <c r="CNP82" s="677"/>
      <c r="CNQ82" s="677"/>
      <c r="CNR82" s="677"/>
      <c r="CNS82" s="677"/>
      <c r="CNT82" s="677"/>
      <c r="CNU82" s="677"/>
      <c r="CNV82" s="677"/>
      <c r="CNW82" s="677"/>
      <c r="CNX82" s="677"/>
      <c r="CNY82" s="677"/>
      <c r="CNZ82" s="677"/>
      <c r="COA82" s="677"/>
      <c r="COB82" s="677"/>
      <c r="COC82" s="677"/>
      <c r="COD82" s="677"/>
      <c r="COE82" s="677"/>
      <c r="COF82" s="677"/>
      <c r="COG82" s="677"/>
      <c r="COH82" s="677"/>
      <c r="COI82" s="677"/>
      <c r="COJ82" s="677"/>
      <c r="COK82" s="677"/>
      <c r="COL82" s="677"/>
      <c r="COM82" s="677"/>
      <c r="CON82" s="677"/>
      <c r="COO82" s="677"/>
      <c r="COP82" s="677"/>
      <c r="COQ82" s="677"/>
      <c r="COR82" s="677"/>
      <c r="COS82" s="677"/>
      <c r="COT82" s="677"/>
      <c r="COU82" s="677"/>
      <c r="COV82" s="677"/>
      <c r="COW82" s="677"/>
      <c r="COX82" s="677"/>
      <c r="COY82" s="677"/>
      <c r="COZ82" s="677"/>
      <c r="CPA82" s="677"/>
      <c r="CPB82" s="677"/>
      <c r="CPC82" s="677"/>
      <c r="CPD82" s="677"/>
      <c r="CPE82" s="677"/>
      <c r="CPF82" s="677"/>
      <c r="CPG82" s="677"/>
      <c r="CPH82" s="677"/>
      <c r="CPI82" s="677"/>
      <c r="CPJ82" s="677"/>
      <c r="CPK82" s="677"/>
      <c r="CPL82" s="677"/>
      <c r="CPM82" s="677"/>
      <c r="CPN82" s="677"/>
      <c r="CPO82" s="677"/>
      <c r="CPP82" s="677"/>
      <c r="CPQ82" s="677"/>
      <c r="CPR82" s="677"/>
      <c r="CPS82" s="677"/>
      <c r="CPT82" s="677"/>
      <c r="CPU82" s="677"/>
      <c r="CPV82" s="677"/>
      <c r="CPW82" s="677"/>
      <c r="CPX82" s="677"/>
      <c r="CPY82" s="677"/>
      <c r="CPZ82" s="677"/>
      <c r="CQA82" s="677"/>
      <c r="CQB82" s="677"/>
      <c r="CQC82" s="677"/>
      <c r="CQD82" s="677"/>
      <c r="CQE82" s="677"/>
      <c r="CQF82" s="677"/>
      <c r="CQG82" s="677"/>
      <c r="CQH82" s="677"/>
      <c r="CQI82" s="677"/>
      <c r="CQJ82" s="677"/>
      <c r="CQK82" s="677"/>
      <c r="CQL82" s="677"/>
      <c r="CQM82" s="677"/>
      <c r="CQN82" s="677"/>
      <c r="CQO82" s="677"/>
      <c r="CQP82" s="677"/>
      <c r="CQQ82" s="677"/>
      <c r="CQR82" s="677"/>
      <c r="CQS82" s="677"/>
      <c r="CQT82" s="677"/>
      <c r="CQU82" s="677"/>
      <c r="CQV82" s="677"/>
      <c r="CQW82" s="677"/>
      <c r="CQX82" s="677"/>
      <c r="CQY82" s="677"/>
      <c r="CQZ82" s="677"/>
      <c r="CRA82" s="677"/>
      <c r="CRB82" s="677"/>
      <c r="CRC82" s="677"/>
      <c r="CRD82" s="677"/>
      <c r="CRE82" s="677"/>
      <c r="CRF82" s="677"/>
      <c r="CRG82" s="677"/>
      <c r="CRH82" s="677"/>
      <c r="CRI82" s="677"/>
      <c r="CRJ82" s="677"/>
      <c r="CRK82" s="677"/>
      <c r="CRL82" s="677"/>
      <c r="CRM82" s="677"/>
      <c r="CRN82" s="677"/>
      <c r="CRO82" s="677"/>
      <c r="CRP82" s="677"/>
      <c r="CRQ82" s="677"/>
      <c r="CRR82" s="677"/>
      <c r="CRS82" s="677"/>
      <c r="CRT82" s="677"/>
      <c r="CRU82" s="677"/>
      <c r="CRV82" s="677"/>
      <c r="CRW82" s="677"/>
      <c r="CRX82" s="677"/>
      <c r="CRY82" s="677"/>
      <c r="CRZ82" s="677"/>
      <c r="CSA82" s="677"/>
      <c r="CSB82" s="677"/>
      <c r="CSC82" s="677"/>
      <c r="CSD82" s="677"/>
      <c r="CSE82" s="677"/>
      <c r="CSF82" s="677"/>
      <c r="CSG82" s="677"/>
      <c r="CSH82" s="677"/>
      <c r="CSI82" s="677"/>
      <c r="CSJ82" s="677"/>
      <c r="CSK82" s="677"/>
      <c r="CSL82" s="677"/>
      <c r="CSM82" s="677"/>
      <c r="CSN82" s="677"/>
      <c r="CSO82" s="677"/>
      <c r="CSP82" s="677"/>
      <c r="CSQ82" s="677"/>
      <c r="CSR82" s="677"/>
      <c r="CSS82" s="677"/>
      <c r="CST82" s="677"/>
      <c r="CSU82" s="677"/>
      <c r="CSV82" s="677"/>
      <c r="CSW82" s="677"/>
      <c r="CSX82" s="677"/>
      <c r="CSY82" s="677"/>
      <c r="CSZ82" s="677"/>
      <c r="CTA82" s="677"/>
      <c r="CTB82" s="677"/>
      <c r="CTC82" s="677"/>
      <c r="CTD82" s="677"/>
      <c r="CTE82" s="677"/>
      <c r="CTF82" s="677"/>
      <c r="CTG82" s="677"/>
      <c r="CTH82" s="677"/>
      <c r="CTI82" s="677"/>
      <c r="CTJ82" s="677"/>
      <c r="CTK82" s="677"/>
      <c r="CTL82" s="677"/>
      <c r="CTM82" s="677"/>
      <c r="CTN82" s="677"/>
      <c r="CTO82" s="677"/>
      <c r="CTP82" s="677"/>
      <c r="CTQ82" s="677"/>
      <c r="CTR82" s="677"/>
      <c r="CTS82" s="677"/>
      <c r="CTT82" s="677"/>
      <c r="CTU82" s="677"/>
      <c r="CTV82" s="677"/>
      <c r="CTW82" s="677"/>
      <c r="CTX82" s="677"/>
      <c r="CTY82" s="677"/>
      <c r="CTZ82" s="677"/>
      <c r="CUA82" s="677"/>
      <c r="CUB82" s="677"/>
      <c r="CUC82" s="677"/>
      <c r="CUD82" s="677"/>
      <c r="CUE82" s="677"/>
      <c r="CUF82" s="677"/>
      <c r="CUG82" s="677"/>
      <c r="CUH82" s="677"/>
      <c r="CUI82" s="677"/>
      <c r="CUJ82" s="677"/>
      <c r="CUK82" s="677"/>
      <c r="CUL82" s="677"/>
      <c r="CUM82" s="677"/>
      <c r="CUN82" s="677"/>
      <c r="CUO82" s="677"/>
      <c r="CUP82" s="677"/>
      <c r="CUQ82" s="677"/>
      <c r="CUR82" s="677"/>
      <c r="CUS82" s="677"/>
      <c r="CUT82" s="677"/>
      <c r="CUU82" s="677"/>
      <c r="CUV82" s="677"/>
      <c r="CUW82" s="677"/>
      <c r="CUX82" s="677"/>
      <c r="CUY82" s="677"/>
      <c r="CUZ82" s="677"/>
      <c r="CVA82" s="677"/>
      <c r="CVB82" s="677"/>
      <c r="CVC82" s="677"/>
      <c r="CVD82" s="677"/>
      <c r="CVE82" s="677"/>
      <c r="CVF82" s="677"/>
      <c r="CVG82" s="677"/>
      <c r="CVH82" s="677"/>
      <c r="CVI82" s="677"/>
      <c r="CVJ82" s="677"/>
      <c r="CVK82" s="677"/>
      <c r="CVL82" s="677"/>
      <c r="CVM82" s="677"/>
      <c r="CVN82" s="677"/>
      <c r="CVO82" s="677"/>
      <c r="CVP82" s="677"/>
      <c r="CVQ82" s="677"/>
      <c r="CVR82" s="677"/>
      <c r="CVS82" s="677"/>
      <c r="CVT82" s="677"/>
      <c r="CVU82" s="677"/>
      <c r="CVV82" s="677"/>
      <c r="CVW82" s="677"/>
      <c r="CVX82" s="677"/>
      <c r="CVY82" s="677"/>
      <c r="CVZ82" s="677"/>
      <c r="CWA82" s="677"/>
      <c r="CWB82" s="677"/>
      <c r="CWC82" s="677"/>
      <c r="CWD82" s="677"/>
      <c r="CWE82" s="677"/>
      <c r="CWF82" s="677"/>
      <c r="CWG82" s="677"/>
      <c r="CWH82" s="677"/>
      <c r="CWI82" s="677"/>
      <c r="CWJ82" s="677"/>
      <c r="CWK82" s="677"/>
      <c r="CWL82" s="677"/>
      <c r="CWM82" s="677"/>
      <c r="CWN82" s="677"/>
      <c r="CWO82" s="677"/>
      <c r="CWP82" s="677"/>
      <c r="CWQ82" s="677"/>
      <c r="CWR82" s="677"/>
      <c r="CWS82" s="677"/>
      <c r="CWT82" s="677"/>
      <c r="CWU82" s="677"/>
      <c r="CWV82" s="677"/>
      <c r="CWW82" s="677"/>
      <c r="CWX82" s="677"/>
      <c r="CWY82" s="677"/>
      <c r="CWZ82" s="677"/>
      <c r="CXA82" s="677"/>
      <c r="CXB82" s="677"/>
      <c r="CXC82" s="677"/>
      <c r="CXD82" s="677"/>
      <c r="CXE82" s="677"/>
      <c r="CXF82" s="677"/>
      <c r="CXG82" s="677"/>
      <c r="CXH82" s="677"/>
      <c r="CXI82" s="677"/>
      <c r="CXJ82" s="677"/>
      <c r="CXK82" s="677"/>
      <c r="CXL82" s="677"/>
      <c r="CXM82" s="677"/>
      <c r="CXN82" s="677"/>
      <c r="CXO82" s="677"/>
      <c r="CXP82" s="677"/>
      <c r="CXQ82" s="677"/>
      <c r="CXR82" s="677"/>
      <c r="CXS82" s="677"/>
      <c r="CXT82" s="677"/>
      <c r="CXU82" s="677"/>
      <c r="CXV82" s="677"/>
      <c r="CXW82" s="677"/>
      <c r="CXX82" s="677"/>
      <c r="CXY82" s="677"/>
      <c r="CXZ82" s="677"/>
      <c r="CYA82" s="677"/>
      <c r="CYB82" s="677"/>
      <c r="CYC82" s="677"/>
      <c r="CYD82" s="677"/>
      <c r="CYE82" s="677"/>
      <c r="CYF82" s="677"/>
      <c r="CYG82" s="677"/>
      <c r="CYH82" s="677"/>
      <c r="CYI82" s="677"/>
      <c r="CYJ82" s="677"/>
      <c r="CYK82" s="677"/>
      <c r="CYL82" s="677"/>
      <c r="CYM82" s="677"/>
      <c r="CYN82" s="677"/>
      <c r="CYO82" s="677"/>
      <c r="CYP82" s="677"/>
      <c r="CYQ82" s="677"/>
      <c r="CYR82" s="677"/>
      <c r="CYS82" s="677"/>
      <c r="CYT82" s="677"/>
      <c r="CYU82" s="677"/>
      <c r="CYV82" s="677"/>
      <c r="CYW82" s="677"/>
      <c r="CYX82" s="677"/>
      <c r="CYY82" s="677"/>
      <c r="CYZ82" s="677"/>
      <c r="CZA82" s="677"/>
      <c r="CZB82" s="677"/>
      <c r="CZC82" s="677"/>
      <c r="CZD82" s="677"/>
      <c r="CZE82" s="677"/>
      <c r="CZF82" s="677"/>
      <c r="CZG82" s="677"/>
      <c r="CZH82" s="677"/>
      <c r="CZI82" s="677"/>
      <c r="CZJ82" s="677"/>
      <c r="CZK82" s="677"/>
      <c r="CZL82" s="677"/>
      <c r="CZM82" s="677"/>
      <c r="CZN82" s="677"/>
      <c r="CZO82" s="677"/>
      <c r="CZP82" s="677"/>
      <c r="CZQ82" s="677"/>
      <c r="CZR82" s="677"/>
      <c r="CZS82" s="677"/>
      <c r="CZT82" s="677"/>
      <c r="CZU82" s="677"/>
      <c r="CZV82" s="677"/>
      <c r="CZW82" s="677"/>
      <c r="CZX82" s="677"/>
      <c r="CZY82" s="677"/>
      <c r="CZZ82" s="677"/>
      <c r="DAA82" s="677"/>
      <c r="DAB82" s="677"/>
      <c r="DAC82" s="677"/>
      <c r="DAD82" s="677"/>
      <c r="DAE82" s="677"/>
      <c r="DAF82" s="677"/>
      <c r="DAG82" s="677"/>
      <c r="DAH82" s="677"/>
      <c r="DAI82" s="677"/>
      <c r="DAJ82" s="677"/>
      <c r="DAK82" s="677"/>
      <c r="DAL82" s="677"/>
      <c r="DAM82" s="677"/>
      <c r="DAN82" s="677"/>
      <c r="DAO82" s="677"/>
      <c r="DAP82" s="677"/>
      <c r="DAQ82" s="677"/>
      <c r="DAR82" s="677"/>
      <c r="DAS82" s="677"/>
      <c r="DAT82" s="677"/>
      <c r="DAU82" s="677"/>
      <c r="DAV82" s="677"/>
      <c r="DAW82" s="677"/>
      <c r="DAX82" s="677"/>
      <c r="DAY82" s="677"/>
      <c r="DAZ82" s="677"/>
      <c r="DBA82" s="677"/>
      <c r="DBB82" s="677"/>
      <c r="DBC82" s="677"/>
      <c r="DBD82" s="677"/>
      <c r="DBE82" s="677"/>
      <c r="DBF82" s="677"/>
      <c r="DBG82" s="677"/>
      <c r="DBH82" s="677"/>
      <c r="DBI82" s="677"/>
      <c r="DBJ82" s="677"/>
      <c r="DBK82" s="677"/>
      <c r="DBL82" s="677"/>
      <c r="DBM82" s="677"/>
      <c r="DBN82" s="677"/>
      <c r="DBO82" s="677"/>
      <c r="DBP82" s="677"/>
      <c r="DBQ82" s="677"/>
      <c r="DBR82" s="677"/>
      <c r="DBS82" s="677"/>
      <c r="DBT82" s="677"/>
      <c r="DBU82" s="677"/>
      <c r="DBV82" s="677"/>
      <c r="DBW82" s="677"/>
      <c r="DBX82" s="677"/>
      <c r="DBY82" s="677"/>
      <c r="DBZ82" s="677"/>
      <c r="DCA82" s="677"/>
      <c r="DCB82" s="677"/>
      <c r="DCC82" s="677"/>
      <c r="DCD82" s="677"/>
      <c r="DCE82" s="677"/>
      <c r="DCF82" s="677"/>
      <c r="DCG82" s="677"/>
      <c r="DCH82" s="677"/>
      <c r="DCI82" s="677"/>
      <c r="DCJ82" s="677"/>
      <c r="DCK82" s="677"/>
      <c r="DCL82" s="677"/>
      <c r="DCM82" s="677"/>
      <c r="DCN82" s="677"/>
      <c r="DCO82" s="677"/>
      <c r="DCP82" s="677"/>
      <c r="DCQ82" s="677"/>
      <c r="DCR82" s="677"/>
      <c r="DCS82" s="677"/>
      <c r="DCT82" s="677"/>
      <c r="DCU82" s="677"/>
      <c r="DCV82" s="677"/>
      <c r="DCW82" s="677"/>
      <c r="DCX82" s="677"/>
      <c r="DCY82" s="677"/>
      <c r="DCZ82" s="677"/>
      <c r="DDA82" s="677"/>
      <c r="DDB82" s="677"/>
      <c r="DDC82" s="677"/>
      <c r="DDD82" s="677"/>
      <c r="DDE82" s="677"/>
      <c r="DDF82" s="677"/>
      <c r="DDG82" s="677"/>
      <c r="DDH82" s="677"/>
      <c r="DDI82" s="677"/>
      <c r="DDJ82" s="677"/>
      <c r="DDK82" s="677"/>
      <c r="DDL82" s="677"/>
      <c r="DDM82" s="677"/>
      <c r="DDN82" s="677"/>
      <c r="DDO82" s="677"/>
      <c r="DDP82" s="677"/>
      <c r="DDQ82" s="677"/>
      <c r="DDR82" s="677"/>
      <c r="DDS82" s="677"/>
      <c r="DDT82" s="677"/>
      <c r="DDU82" s="677"/>
      <c r="DDV82" s="677"/>
      <c r="DDW82" s="677"/>
      <c r="DDX82" s="677"/>
      <c r="DDY82" s="677"/>
      <c r="DDZ82" s="677"/>
      <c r="DEA82" s="677"/>
      <c r="DEB82" s="677"/>
      <c r="DEC82" s="677"/>
      <c r="DED82" s="677"/>
      <c r="DEE82" s="677"/>
      <c r="DEF82" s="677"/>
      <c r="DEG82" s="677"/>
      <c r="DEH82" s="677"/>
      <c r="DEI82" s="677"/>
      <c r="DEJ82" s="677"/>
      <c r="DEK82" s="677"/>
      <c r="DEL82" s="677"/>
      <c r="DEM82" s="677"/>
      <c r="DEN82" s="677"/>
      <c r="DEO82" s="677"/>
      <c r="DEP82" s="677"/>
      <c r="DEQ82" s="677"/>
      <c r="DER82" s="677"/>
      <c r="DES82" s="677"/>
      <c r="DET82" s="677"/>
      <c r="DEU82" s="677"/>
      <c r="DEV82" s="677"/>
      <c r="DEW82" s="677"/>
      <c r="DEX82" s="677"/>
      <c r="DEY82" s="677"/>
      <c r="DEZ82" s="677"/>
      <c r="DFA82" s="677"/>
      <c r="DFB82" s="677"/>
      <c r="DFC82" s="677"/>
      <c r="DFD82" s="677"/>
      <c r="DFE82" s="677"/>
      <c r="DFF82" s="677"/>
      <c r="DFG82" s="677"/>
      <c r="DFH82" s="677"/>
      <c r="DFI82" s="677"/>
      <c r="DFJ82" s="677"/>
      <c r="DFK82" s="677"/>
      <c r="DFL82" s="677"/>
      <c r="DFM82" s="677"/>
      <c r="DFN82" s="677"/>
      <c r="DFO82" s="677"/>
      <c r="DFP82" s="677"/>
      <c r="DFQ82" s="677"/>
      <c r="DFR82" s="677"/>
      <c r="DFS82" s="677"/>
      <c r="DFT82" s="677"/>
      <c r="DFU82" s="677"/>
      <c r="DFV82" s="677"/>
      <c r="DFW82" s="677"/>
      <c r="DFX82" s="677"/>
      <c r="DFY82" s="677"/>
      <c r="DFZ82" s="677"/>
      <c r="DGA82" s="677"/>
      <c r="DGB82" s="677"/>
      <c r="DGC82" s="677"/>
      <c r="DGD82" s="677"/>
      <c r="DGE82" s="677"/>
      <c r="DGF82" s="677"/>
      <c r="DGG82" s="677"/>
      <c r="DGH82" s="677"/>
      <c r="DGI82" s="677"/>
      <c r="DGJ82" s="677"/>
      <c r="DGK82" s="677"/>
      <c r="DGL82" s="677"/>
      <c r="DGM82" s="677"/>
      <c r="DGN82" s="677"/>
      <c r="DGO82" s="677"/>
      <c r="DGP82" s="677"/>
      <c r="DGQ82" s="677"/>
      <c r="DGR82" s="677"/>
      <c r="DGS82" s="677"/>
      <c r="DGT82" s="677"/>
      <c r="DGU82" s="677"/>
      <c r="DGV82" s="677"/>
      <c r="DGW82" s="677"/>
      <c r="DGX82" s="677"/>
      <c r="DGY82" s="677"/>
      <c r="DGZ82" s="677"/>
      <c r="DHA82" s="677"/>
      <c r="DHB82" s="677"/>
      <c r="DHC82" s="677"/>
      <c r="DHD82" s="677"/>
      <c r="DHE82" s="677"/>
      <c r="DHF82" s="677"/>
      <c r="DHG82" s="677"/>
      <c r="DHH82" s="677"/>
      <c r="DHI82" s="677"/>
      <c r="DHJ82" s="677"/>
      <c r="DHK82" s="677"/>
      <c r="DHL82" s="677"/>
      <c r="DHM82" s="677"/>
      <c r="DHN82" s="677"/>
      <c r="DHO82" s="677"/>
      <c r="DHP82" s="677"/>
      <c r="DHQ82" s="677"/>
      <c r="DHR82" s="677"/>
      <c r="DHS82" s="677"/>
      <c r="DHT82" s="677"/>
      <c r="DHU82" s="677"/>
      <c r="DHV82" s="677"/>
      <c r="DHW82" s="677"/>
      <c r="DHX82" s="677"/>
      <c r="DHY82" s="677"/>
      <c r="DHZ82" s="677"/>
      <c r="DIA82" s="677"/>
      <c r="DIB82" s="677"/>
      <c r="DIC82" s="677"/>
      <c r="DID82" s="677"/>
      <c r="DIE82" s="677"/>
      <c r="DIF82" s="677"/>
      <c r="DIG82" s="677"/>
      <c r="DIH82" s="677"/>
      <c r="DII82" s="677"/>
      <c r="DIJ82" s="677"/>
      <c r="DIK82" s="677"/>
      <c r="DIL82" s="677"/>
      <c r="DIM82" s="677"/>
      <c r="DIN82" s="677"/>
      <c r="DIO82" s="677"/>
      <c r="DIP82" s="677"/>
      <c r="DIQ82" s="677"/>
      <c r="DIR82" s="677"/>
      <c r="DIS82" s="677"/>
      <c r="DIT82" s="677"/>
      <c r="DIU82" s="677"/>
      <c r="DIV82" s="677"/>
      <c r="DIW82" s="677"/>
      <c r="DIX82" s="677"/>
      <c r="DIY82" s="677"/>
      <c r="DIZ82" s="677"/>
      <c r="DJA82" s="677"/>
      <c r="DJB82" s="677"/>
      <c r="DJC82" s="677"/>
      <c r="DJD82" s="677"/>
      <c r="DJE82" s="677"/>
      <c r="DJF82" s="677"/>
      <c r="DJG82" s="677"/>
      <c r="DJH82" s="677"/>
      <c r="DJI82" s="677"/>
      <c r="DJJ82" s="677"/>
      <c r="DJK82" s="677"/>
      <c r="DJL82" s="677"/>
      <c r="DJM82" s="677"/>
      <c r="DJN82" s="677"/>
      <c r="DJO82" s="677"/>
      <c r="DJP82" s="677"/>
      <c r="DJQ82" s="677"/>
      <c r="DJR82" s="677"/>
      <c r="DJS82" s="677"/>
      <c r="DJT82" s="677"/>
      <c r="DJU82" s="677"/>
      <c r="DJV82" s="677"/>
      <c r="DJW82" s="677"/>
      <c r="DJX82" s="677"/>
      <c r="DJY82" s="677"/>
      <c r="DJZ82" s="677"/>
      <c r="DKA82" s="677"/>
      <c r="DKB82" s="677"/>
      <c r="DKC82" s="677"/>
      <c r="DKD82" s="677"/>
      <c r="DKE82" s="677"/>
      <c r="DKF82" s="677"/>
      <c r="DKG82" s="677"/>
      <c r="DKH82" s="677"/>
      <c r="DKI82" s="677"/>
      <c r="DKJ82" s="677"/>
      <c r="DKK82" s="677"/>
      <c r="DKL82" s="677"/>
      <c r="DKM82" s="677"/>
      <c r="DKN82" s="677"/>
      <c r="DKO82" s="677"/>
      <c r="DKP82" s="677"/>
      <c r="DKQ82" s="677"/>
      <c r="DKR82" s="677"/>
      <c r="DKS82" s="677"/>
      <c r="DKT82" s="677"/>
      <c r="DKU82" s="677"/>
      <c r="DKV82" s="677"/>
      <c r="DKW82" s="677"/>
      <c r="DKX82" s="677"/>
      <c r="DKY82" s="677"/>
      <c r="DKZ82" s="677"/>
      <c r="DLA82" s="677"/>
      <c r="DLB82" s="677"/>
      <c r="DLC82" s="677"/>
      <c r="DLD82" s="677"/>
      <c r="DLE82" s="677"/>
      <c r="DLF82" s="677"/>
      <c r="DLG82" s="677"/>
      <c r="DLH82" s="677"/>
      <c r="DLI82" s="677"/>
      <c r="DLJ82" s="677"/>
      <c r="DLK82" s="677"/>
      <c r="DLL82" s="677"/>
      <c r="DLM82" s="677"/>
      <c r="DLN82" s="677"/>
      <c r="DLO82" s="677"/>
      <c r="DLP82" s="677"/>
      <c r="DLQ82" s="677"/>
      <c r="DLR82" s="677"/>
      <c r="DLS82" s="677"/>
      <c r="DLT82" s="677"/>
      <c r="DLU82" s="677"/>
      <c r="DLV82" s="677"/>
      <c r="DLW82" s="677"/>
      <c r="DLX82" s="677"/>
      <c r="DLY82" s="677"/>
      <c r="DLZ82" s="677"/>
      <c r="DMA82" s="677"/>
      <c r="DMB82" s="677"/>
      <c r="DMC82" s="677"/>
      <c r="DMD82" s="677"/>
      <c r="DME82" s="677"/>
      <c r="DMF82" s="677"/>
      <c r="DMG82" s="677"/>
      <c r="DMH82" s="677"/>
      <c r="DMI82" s="677"/>
      <c r="DMJ82" s="677"/>
      <c r="DMK82" s="677"/>
      <c r="DML82" s="677"/>
      <c r="DMM82" s="677"/>
      <c r="DMN82" s="677"/>
      <c r="DMO82" s="677"/>
      <c r="DMP82" s="677"/>
      <c r="DMQ82" s="677"/>
      <c r="DMR82" s="677"/>
      <c r="DMS82" s="677"/>
      <c r="DMT82" s="677"/>
      <c r="DMU82" s="677"/>
      <c r="DMV82" s="677"/>
      <c r="DMW82" s="677"/>
      <c r="DMX82" s="677"/>
      <c r="DMY82" s="677"/>
      <c r="DMZ82" s="677"/>
      <c r="DNA82" s="677"/>
      <c r="DNB82" s="677"/>
      <c r="DNC82" s="677"/>
      <c r="DND82" s="677"/>
      <c r="DNE82" s="677"/>
      <c r="DNF82" s="677"/>
      <c r="DNG82" s="677"/>
      <c r="DNH82" s="677"/>
      <c r="DNI82" s="677"/>
      <c r="DNJ82" s="677"/>
      <c r="DNK82" s="677"/>
      <c r="DNL82" s="677"/>
      <c r="DNM82" s="677"/>
      <c r="DNN82" s="677"/>
      <c r="DNO82" s="677"/>
      <c r="DNP82" s="677"/>
      <c r="DNQ82" s="677"/>
      <c r="DNR82" s="677"/>
      <c r="DNS82" s="677"/>
      <c r="DNT82" s="677"/>
      <c r="DNU82" s="677"/>
      <c r="DNV82" s="677"/>
      <c r="DNW82" s="677"/>
      <c r="DNX82" s="677"/>
      <c r="DNY82" s="677"/>
      <c r="DNZ82" s="677"/>
      <c r="DOA82" s="677"/>
      <c r="DOB82" s="677"/>
      <c r="DOC82" s="677"/>
      <c r="DOD82" s="677"/>
      <c r="DOE82" s="677"/>
      <c r="DOF82" s="677"/>
      <c r="DOG82" s="677"/>
      <c r="DOH82" s="677"/>
      <c r="DOI82" s="677"/>
      <c r="DOJ82" s="677"/>
      <c r="DOK82" s="677"/>
      <c r="DOL82" s="677"/>
      <c r="DOM82" s="677"/>
      <c r="DON82" s="677"/>
      <c r="DOO82" s="677"/>
      <c r="DOP82" s="677"/>
      <c r="DOQ82" s="677"/>
      <c r="DOR82" s="677"/>
      <c r="DOS82" s="677"/>
      <c r="DOT82" s="677"/>
      <c r="DOU82" s="677"/>
      <c r="DOV82" s="677"/>
      <c r="DOW82" s="677"/>
      <c r="DOX82" s="677"/>
      <c r="DOY82" s="677"/>
      <c r="DOZ82" s="677"/>
      <c r="DPA82" s="677"/>
      <c r="DPB82" s="677"/>
      <c r="DPC82" s="677"/>
      <c r="DPD82" s="677"/>
      <c r="DPE82" s="677"/>
      <c r="DPF82" s="677"/>
      <c r="DPG82" s="677"/>
      <c r="DPH82" s="677"/>
      <c r="DPI82" s="677"/>
      <c r="DPJ82" s="677"/>
      <c r="DPK82" s="677"/>
      <c r="DPL82" s="677"/>
      <c r="DPM82" s="677"/>
      <c r="DPN82" s="677"/>
      <c r="DPO82" s="677"/>
      <c r="DPP82" s="677"/>
      <c r="DPQ82" s="677"/>
      <c r="DPR82" s="677"/>
      <c r="DPS82" s="677"/>
      <c r="DPT82" s="677"/>
      <c r="DPU82" s="677"/>
      <c r="DPV82" s="677"/>
      <c r="DPW82" s="677"/>
      <c r="DPX82" s="677"/>
      <c r="DPY82" s="677"/>
      <c r="DPZ82" s="677"/>
      <c r="DQA82" s="677"/>
      <c r="DQB82" s="677"/>
      <c r="DQC82" s="677"/>
      <c r="DQD82" s="677"/>
      <c r="DQE82" s="677"/>
      <c r="DQF82" s="677"/>
      <c r="DQG82" s="677"/>
      <c r="DQH82" s="677"/>
      <c r="DQI82" s="677"/>
      <c r="DQJ82" s="677"/>
      <c r="DQK82" s="677"/>
      <c r="DQL82" s="677"/>
      <c r="DQM82" s="677"/>
      <c r="DQN82" s="677"/>
      <c r="DQO82" s="677"/>
      <c r="DQP82" s="677"/>
      <c r="DQQ82" s="677"/>
      <c r="DQR82" s="677"/>
      <c r="DQS82" s="677"/>
      <c r="DQT82" s="677"/>
      <c r="DQU82" s="677"/>
      <c r="DQV82" s="677"/>
      <c r="DQW82" s="677"/>
      <c r="DQX82" s="677"/>
      <c r="DQY82" s="677"/>
      <c r="DQZ82" s="677"/>
      <c r="DRA82" s="677"/>
      <c r="DRB82" s="677"/>
      <c r="DRC82" s="677"/>
      <c r="DRD82" s="677"/>
      <c r="DRE82" s="677"/>
      <c r="DRF82" s="677"/>
      <c r="DRG82" s="677"/>
      <c r="DRH82" s="677"/>
      <c r="DRI82" s="677"/>
      <c r="DRJ82" s="677"/>
      <c r="DRK82" s="677"/>
      <c r="DRL82" s="677"/>
      <c r="DRM82" s="677"/>
      <c r="DRN82" s="677"/>
      <c r="DRO82" s="677"/>
      <c r="DRP82" s="677"/>
      <c r="DRQ82" s="677"/>
      <c r="DRR82" s="677"/>
      <c r="DRS82" s="677"/>
      <c r="DRT82" s="677"/>
      <c r="DRU82" s="677"/>
      <c r="DRV82" s="677"/>
      <c r="DRW82" s="677"/>
      <c r="DRX82" s="677"/>
      <c r="DRY82" s="677"/>
      <c r="DRZ82" s="677"/>
      <c r="DSA82" s="677"/>
      <c r="DSB82" s="677"/>
      <c r="DSC82" s="677"/>
      <c r="DSD82" s="677"/>
      <c r="DSE82" s="677"/>
      <c r="DSF82" s="677"/>
      <c r="DSG82" s="677"/>
      <c r="DSH82" s="677"/>
      <c r="DSI82" s="677"/>
      <c r="DSJ82" s="677"/>
      <c r="DSK82" s="677"/>
      <c r="DSL82" s="677"/>
      <c r="DSM82" s="677"/>
      <c r="DSN82" s="677"/>
      <c r="DSO82" s="677"/>
      <c r="DSP82" s="677"/>
      <c r="DSQ82" s="677"/>
      <c r="DSR82" s="677"/>
      <c r="DSS82" s="677"/>
      <c r="DST82" s="677"/>
      <c r="DSU82" s="677"/>
      <c r="DSV82" s="677"/>
      <c r="DSW82" s="677"/>
      <c r="DSX82" s="677"/>
      <c r="DSY82" s="677"/>
      <c r="DSZ82" s="677"/>
      <c r="DTA82" s="677"/>
      <c r="DTB82" s="677"/>
      <c r="DTC82" s="677"/>
      <c r="DTD82" s="677"/>
      <c r="DTE82" s="677"/>
      <c r="DTF82" s="677"/>
      <c r="DTG82" s="677"/>
      <c r="DTH82" s="677"/>
      <c r="DTI82" s="677"/>
      <c r="DTJ82" s="677"/>
      <c r="DTK82" s="677"/>
      <c r="DTL82" s="677"/>
      <c r="DTM82" s="677"/>
      <c r="DTN82" s="677"/>
      <c r="DTO82" s="677"/>
      <c r="DTP82" s="677"/>
      <c r="DTQ82" s="677"/>
      <c r="DTR82" s="677"/>
      <c r="DTS82" s="677"/>
      <c r="DTT82" s="677"/>
      <c r="DTU82" s="677"/>
      <c r="DTV82" s="677"/>
      <c r="DTW82" s="677"/>
      <c r="DTX82" s="677"/>
      <c r="DTY82" s="677"/>
      <c r="DTZ82" s="677"/>
      <c r="DUA82" s="677"/>
      <c r="DUB82" s="677"/>
      <c r="DUC82" s="677"/>
      <c r="DUD82" s="677"/>
      <c r="DUE82" s="677"/>
      <c r="DUF82" s="677"/>
      <c r="DUG82" s="677"/>
      <c r="DUH82" s="677"/>
      <c r="DUI82" s="677"/>
      <c r="DUJ82" s="677"/>
      <c r="DUK82" s="677"/>
      <c r="DUL82" s="677"/>
      <c r="DUM82" s="677"/>
      <c r="DUN82" s="677"/>
      <c r="DUO82" s="677"/>
      <c r="DUP82" s="677"/>
      <c r="DUQ82" s="677"/>
      <c r="DUR82" s="677"/>
      <c r="DUS82" s="677"/>
      <c r="DUT82" s="677"/>
      <c r="DUU82" s="677"/>
      <c r="DUV82" s="677"/>
      <c r="DUW82" s="677"/>
      <c r="DUX82" s="677"/>
      <c r="DUY82" s="677"/>
      <c r="DUZ82" s="677"/>
      <c r="DVA82" s="677"/>
      <c r="DVB82" s="677"/>
      <c r="DVC82" s="677"/>
      <c r="DVD82" s="677"/>
      <c r="DVE82" s="677"/>
      <c r="DVF82" s="677"/>
      <c r="DVG82" s="677"/>
      <c r="DVH82" s="677"/>
      <c r="DVI82" s="677"/>
      <c r="DVJ82" s="677"/>
      <c r="DVK82" s="677"/>
      <c r="DVL82" s="677"/>
      <c r="DVM82" s="677"/>
      <c r="DVN82" s="677"/>
      <c r="DVO82" s="677"/>
      <c r="DVP82" s="677"/>
      <c r="DVQ82" s="677"/>
      <c r="DVR82" s="677"/>
      <c r="DVS82" s="677"/>
      <c r="DVT82" s="677"/>
      <c r="DVU82" s="677"/>
      <c r="DVV82" s="677"/>
      <c r="DVW82" s="677"/>
      <c r="DVX82" s="677"/>
      <c r="DVY82" s="677"/>
      <c r="DVZ82" s="677"/>
      <c r="DWA82" s="677"/>
      <c r="DWB82" s="677"/>
      <c r="DWC82" s="677"/>
      <c r="DWD82" s="677"/>
      <c r="DWE82" s="677"/>
      <c r="DWF82" s="677"/>
      <c r="DWG82" s="677"/>
      <c r="DWH82" s="677"/>
      <c r="DWI82" s="677"/>
      <c r="DWJ82" s="677"/>
      <c r="DWK82" s="677"/>
      <c r="DWL82" s="677"/>
      <c r="DWM82" s="677"/>
      <c r="DWN82" s="677"/>
      <c r="DWO82" s="677"/>
      <c r="DWP82" s="677"/>
      <c r="DWQ82" s="677"/>
      <c r="DWR82" s="677"/>
      <c r="DWS82" s="677"/>
      <c r="DWT82" s="677"/>
      <c r="DWU82" s="677"/>
      <c r="DWV82" s="677"/>
      <c r="DWW82" s="677"/>
      <c r="DWX82" s="677"/>
      <c r="DWY82" s="677"/>
      <c r="DWZ82" s="677"/>
      <c r="DXA82" s="677"/>
      <c r="DXB82" s="677"/>
      <c r="DXC82" s="677"/>
      <c r="DXD82" s="677"/>
      <c r="DXE82" s="677"/>
      <c r="DXF82" s="677"/>
      <c r="DXG82" s="677"/>
      <c r="DXH82" s="677"/>
      <c r="DXI82" s="677"/>
      <c r="DXJ82" s="677"/>
      <c r="DXK82" s="677"/>
      <c r="DXL82" s="677"/>
      <c r="DXM82" s="677"/>
      <c r="DXN82" s="677"/>
      <c r="DXO82" s="677"/>
      <c r="DXP82" s="677"/>
      <c r="DXQ82" s="677"/>
      <c r="DXR82" s="677"/>
      <c r="DXS82" s="677"/>
      <c r="DXT82" s="677"/>
      <c r="DXU82" s="677"/>
      <c r="DXV82" s="677"/>
      <c r="DXW82" s="677"/>
      <c r="DXX82" s="677"/>
      <c r="DXY82" s="677"/>
      <c r="DXZ82" s="677"/>
      <c r="DYA82" s="677"/>
      <c r="DYB82" s="677"/>
      <c r="DYC82" s="677"/>
      <c r="DYD82" s="677"/>
      <c r="DYE82" s="677"/>
      <c r="DYF82" s="677"/>
      <c r="DYG82" s="677"/>
      <c r="DYH82" s="677"/>
      <c r="DYI82" s="677"/>
      <c r="DYJ82" s="677"/>
      <c r="DYK82" s="677"/>
      <c r="DYL82" s="677"/>
      <c r="DYM82" s="677"/>
      <c r="DYN82" s="677"/>
      <c r="DYO82" s="677"/>
      <c r="DYP82" s="677"/>
      <c r="DYQ82" s="677"/>
      <c r="DYR82" s="677"/>
      <c r="DYS82" s="677"/>
      <c r="DYT82" s="677"/>
      <c r="DYU82" s="677"/>
      <c r="DYV82" s="677"/>
      <c r="DYW82" s="677"/>
      <c r="DYX82" s="677"/>
      <c r="DYY82" s="677"/>
      <c r="DYZ82" s="677"/>
      <c r="DZA82" s="677"/>
      <c r="DZB82" s="677"/>
      <c r="DZC82" s="677"/>
      <c r="DZD82" s="677"/>
      <c r="DZE82" s="677"/>
      <c r="DZF82" s="677"/>
      <c r="DZG82" s="677"/>
      <c r="DZH82" s="677"/>
      <c r="DZI82" s="677"/>
      <c r="DZJ82" s="677"/>
      <c r="DZK82" s="677"/>
      <c r="DZL82" s="677"/>
      <c r="DZM82" s="677"/>
      <c r="DZN82" s="677"/>
      <c r="DZO82" s="677"/>
      <c r="DZP82" s="677"/>
      <c r="DZQ82" s="677"/>
      <c r="DZR82" s="677"/>
      <c r="DZS82" s="677"/>
      <c r="DZT82" s="677"/>
      <c r="DZU82" s="677"/>
      <c r="DZV82" s="677"/>
      <c r="DZW82" s="677"/>
      <c r="DZX82" s="677"/>
      <c r="DZY82" s="677"/>
      <c r="DZZ82" s="677"/>
      <c r="EAA82" s="677"/>
      <c r="EAB82" s="677"/>
      <c r="EAC82" s="677"/>
      <c r="EAD82" s="677"/>
      <c r="EAE82" s="677"/>
      <c r="EAF82" s="677"/>
      <c r="EAG82" s="677"/>
      <c r="EAH82" s="677"/>
      <c r="EAI82" s="677"/>
      <c r="EAJ82" s="677"/>
      <c r="EAK82" s="677"/>
      <c r="EAL82" s="677"/>
      <c r="EAM82" s="677"/>
      <c r="EAN82" s="677"/>
      <c r="EAO82" s="677"/>
      <c r="EAP82" s="677"/>
      <c r="EAQ82" s="677"/>
      <c r="EAR82" s="677"/>
      <c r="EAS82" s="677"/>
      <c r="EAT82" s="677"/>
      <c r="EAU82" s="677"/>
      <c r="EAV82" s="677"/>
      <c r="EAW82" s="677"/>
      <c r="EAX82" s="677"/>
      <c r="EAY82" s="677"/>
      <c r="EAZ82" s="677"/>
      <c r="EBA82" s="677"/>
      <c r="EBB82" s="677"/>
      <c r="EBC82" s="677"/>
      <c r="EBD82" s="677"/>
      <c r="EBE82" s="677"/>
      <c r="EBF82" s="677"/>
      <c r="EBG82" s="677"/>
      <c r="EBH82" s="677"/>
      <c r="EBI82" s="677"/>
      <c r="EBJ82" s="677"/>
      <c r="EBK82" s="677"/>
      <c r="EBL82" s="677"/>
      <c r="EBM82" s="677"/>
      <c r="EBN82" s="677"/>
      <c r="EBO82" s="677"/>
      <c r="EBP82" s="677"/>
      <c r="EBQ82" s="677"/>
      <c r="EBR82" s="677"/>
      <c r="EBS82" s="677"/>
      <c r="EBT82" s="677"/>
      <c r="EBU82" s="677"/>
      <c r="EBV82" s="677"/>
      <c r="EBW82" s="677"/>
      <c r="EBX82" s="677"/>
      <c r="EBY82" s="677"/>
      <c r="EBZ82" s="677"/>
      <c r="ECA82" s="677"/>
      <c r="ECB82" s="677"/>
      <c r="ECC82" s="677"/>
      <c r="ECD82" s="677"/>
      <c r="ECE82" s="677"/>
      <c r="ECF82" s="677"/>
      <c r="ECG82" s="677"/>
      <c r="ECH82" s="677"/>
      <c r="ECI82" s="677"/>
      <c r="ECJ82" s="677"/>
      <c r="ECK82" s="677"/>
      <c r="ECL82" s="677"/>
      <c r="ECM82" s="677"/>
      <c r="ECN82" s="677"/>
      <c r="ECO82" s="677"/>
      <c r="ECP82" s="677"/>
      <c r="ECQ82" s="677"/>
      <c r="ECR82" s="677"/>
      <c r="ECS82" s="677"/>
      <c r="ECT82" s="677"/>
      <c r="ECU82" s="677"/>
      <c r="ECV82" s="677"/>
      <c r="ECW82" s="677"/>
      <c r="ECX82" s="677"/>
      <c r="ECY82" s="677"/>
      <c r="ECZ82" s="677"/>
      <c r="EDA82" s="677"/>
      <c r="EDB82" s="677"/>
      <c r="EDC82" s="677"/>
      <c r="EDD82" s="677"/>
      <c r="EDE82" s="677"/>
      <c r="EDF82" s="677"/>
      <c r="EDG82" s="677"/>
      <c r="EDH82" s="677"/>
      <c r="EDI82" s="677"/>
      <c r="EDJ82" s="677"/>
      <c r="EDK82" s="677"/>
      <c r="EDL82" s="677"/>
      <c r="EDM82" s="677"/>
      <c r="EDN82" s="677"/>
      <c r="EDO82" s="677"/>
      <c r="EDP82" s="677"/>
      <c r="EDQ82" s="677"/>
      <c r="EDR82" s="677"/>
      <c r="EDS82" s="677"/>
      <c r="EDT82" s="677"/>
      <c r="EDU82" s="677"/>
      <c r="EDV82" s="677"/>
      <c r="EDW82" s="677"/>
      <c r="EDX82" s="677"/>
      <c r="EDY82" s="677"/>
      <c r="EDZ82" s="677"/>
      <c r="EEA82" s="677"/>
      <c r="EEB82" s="677"/>
      <c r="EEC82" s="677"/>
      <c r="EED82" s="677"/>
      <c r="EEE82" s="677"/>
      <c r="EEF82" s="677"/>
      <c r="EEG82" s="677"/>
      <c r="EEH82" s="677"/>
      <c r="EEI82" s="677"/>
      <c r="EEJ82" s="677"/>
      <c r="EEK82" s="677"/>
      <c r="EEL82" s="677"/>
      <c r="EEM82" s="677"/>
      <c r="EEN82" s="677"/>
      <c r="EEO82" s="677"/>
      <c r="EEP82" s="677"/>
      <c r="EEQ82" s="677"/>
      <c r="EER82" s="677"/>
      <c r="EES82" s="677"/>
      <c r="EET82" s="677"/>
      <c r="EEU82" s="677"/>
      <c r="EEV82" s="677"/>
      <c r="EEW82" s="677"/>
      <c r="EEX82" s="677"/>
      <c r="EEY82" s="677"/>
      <c r="EEZ82" s="677"/>
      <c r="EFA82" s="677"/>
      <c r="EFB82" s="677"/>
      <c r="EFC82" s="677"/>
      <c r="EFD82" s="677"/>
      <c r="EFE82" s="677"/>
      <c r="EFF82" s="677"/>
      <c r="EFG82" s="677"/>
      <c r="EFH82" s="677"/>
      <c r="EFI82" s="677"/>
      <c r="EFJ82" s="677"/>
      <c r="EFK82" s="677"/>
      <c r="EFL82" s="677"/>
      <c r="EFM82" s="677"/>
      <c r="EFN82" s="677"/>
      <c r="EFO82" s="677"/>
      <c r="EFP82" s="677"/>
      <c r="EFQ82" s="677"/>
      <c r="EFR82" s="677"/>
      <c r="EFS82" s="677"/>
      <c r="EFT82" s="677"/>
      <c r="EFU82" s="677"/>
      <c r="EFV82" s="677"/>
      <c r="EFW82" s="677"/>
      <c r="EFX82" s="677"/>
      <c r="EFY82" s="677"/>
      <c r="EFZ82" s="677"/>
      <c r="EGA82" s="677"/>
      <c r="EGB82" s="677"/>
      <c r="EGC82" s="677"/>
      <c r="EGD82" s="677"/>
      <c r="EGE82" s="677"/>
      <c r="EGF82" s="677"/>
      <c r="EGG82" s="677"/>
      <c r="EGH82" s="677"/>
      <c r="EGI82" s="677"/>
      <c r="EGJ82" s="677"/>
      <c r="EGK82" s="677"/>
      <c r="EGL82" s="677"/>
      <c r="EGM82" s="677"/>
      <c r="EGN82" s="677"/>
      <c r="EGO82" s="677"/>
      <c r="EGP82" s="677"/>
      <c r="EGQ82" s="677"/>
      <c r="EGR82" s="677"/>
      <c r="EGS82" s="677"/>
      <c r="EGT82" s="677"/>
      <c r="EGU82" s="677"/>
      <c r="EGV82" s="677"/>
      <c r="EGW82" s="677"/>
      <c r="EGX82" s="677"/>
      <c r="EGY82" s="677"/>
      <c r="EGZ82" s="677"/>
      <c r="EHA82" s="677"/>
      <c r="EHB82" s="677"/>
      <c r="EHC82" s="677"/>
      <c r="EHD82" s="677"/>
      <c r="EHE82" s="677"/>
      <c r="EHF82" s="677"/>
      <c r="EHG82" s="677"/>
      <c r="EHH82" s="677"/>
      <c r="EHI82" s="677"/>
      <c r="EHJ82" s="677"/>
      <c r="EHK82" s="677"/>
      <c r="EHL82" s="677"/>
      <c r="EHM82" s="677"/>
      <c r="EHN82" s="677"/>
      <c r="EHO82" s="677"/>
      <c r="EHP82" s="677"/>
      <c r="EHQ82" s="677"/>
      <c r="EHR82" s="677"/>
      <c r="EHS82" s="677"/>
      <c r="EHT82" s="677"/>
      <c r="EHU82" s="677"/>
      <c r="EHV82" s="677"/>
      <c r="EHW82" s="677"/>
      <c r="EHX82" s="677"/>
      <c r="EHY82" s="677"/>
      <c r="EHZ82" s="677"/>
      <c r="EIA82" s="677"/>
      <c r="EIB82" s="677"/>
      <c r="EIC82" s="677"/>
      <c r="EID82" s="677"/>
      <c r="EIE82" s="677"/>
      <c r="EIF82" s="677"/>
      <c r="EIG82" s="677"/>
      <c r="EIH82" s="677"/>
      <c r="EII82" s="677"/>
      <c r="EIJ82" s="677"/>
      <c r="EIK82" s="677"/>
      <c r="EIL82" s="677"/>
      <c r="EIM82" s="677"/>
      <c r="EIN82" s="677"/>
      <c r="EIO82" s="677"/>
      <c r="EIP82" s="677"/>
      <c r="EIQ82" s="677"/>
      <c r="EIR82" s="677"/>
      <c r="EIS82" s="677"/>
      <c r="EIT82" s="677"/>
      <c r="EIU82" s="677"/>
      <c r="EIV82" s="677"/>
      <c r="EIW82" s="677"/>
      <c r="EIX82" s="677"/>
      <c r="EIY82" s="677"/>
      <c r="EIZ82" s="677"/>
      <c r="EJA82" s="677"/>
      <c r="EJB82" s="677"/>
      <c r="EJC82" s="677"/>
      <c r="EJD82" s="677"/>
      <c r="EJE82" s="677"/>
      <c r="EJF82" s="677"/>
      <c r="EJG82" s="677"/>
      <c r="EJH82" s="677"/>
      <c r="EJI82" s="677"/>
      <c r="EJJ82" s="677"/>
      <c r="EJK82" s="677"/>
      <c r="EJL82" s="677"/>
      <c r="EJM82" s="677"/>
      <c r="EJN82" s="677"/>
      <c r="EJO82" s="677"/>
      <c r="EJP82" s="677"/>
      <c r="EJQ82" s="677"/>
      <c r="EJR82" s="677"/>
      <c r="EJS82" s="677"/>
      <c r="EJT82" s="677"/>
      <c r="EJU82" s="677"/>
      <c r="EJV82" s="677"/>
      <c r="EJW82" s="677"/>
      <c r="EJX82" s="677"/>
      <c r="EJY82" s="677"/>
      <c r="EJZ82" s="677"/>
      <c r="EKA82" s="677"/>
      <c r="EKB82" s="677"/>
      <c r="EKC82" s="677"/>
      <c r="EKD82" s="677"/>
      <c r="EKE82" s="677"/>
      <c r="EKF82" s="677"/>
      <c r="EKG82" s="677"/>
      <c r="EKH82" s="677"/>
      <c r="EKI82" s="677"/>
      <c r="EKJ82" s="677"/>
      <c r="EKK82" s="677"/>
      <c r="EKL82" s="677"/>
      <c r="EKM82" s="677"/>
      <c r="EKN82" s="677"/>
      <c r="EKO82" s="677"/>
      <c r="EKP82" s="677"/>
      <c r="EKQ82" s="677"/>
      <c r="EKR82" s="677"/>
      <c r="EKS82" s="677"/>
      <c r="EKT82" s="677"/>
      <c r="EKU82" s="677"/>
      <c r="EKV82" s="677"/>
      <c r="EKW82" s="677"/>
      <c r="EKX82" s="677"/>
      <c r="EKY82" s="677"/>
      <c r="EKZ82" s="677"/>
      <c r="ELA82" s="677"/>
      <c r="ELB82" s="677"/>
      <c r="ELC82" s="677"/>
      <c r="ELD82" s="677"/>
      <c r="ELE82" s="677"/>
      <c r="ELF82" s="677"/>
      <c r="ELG82" s="677"/>
      <c r="ELH82" s="677"/>
      <c r="ELI82" s="677"/>
      <c r="ELJ82" s="677"/>
      <c r="ELK82" s="677"/>
      <c r="ELL82" s="677"/>
      <c r="ELM82" s="677"/>
      <c r="ELN82" s="677"/>
      <c r="ELO82" s="677"/>
      <c r="ELP82" s="677"/>
      <c r="ELQ82" s="677"/>
      <c r="ELR82" s="677"/>
      <c r="ELS82" s="677"/>
      <c r="ELT82" s="677"/>
      <c r="ELU82" s="677"/>
      <c r="ELV82" s="677"/>
      <c r="ELW82" s="677"/>
      <c r="ELX82" s="677"/>
      <c r="ELY82" s="677"/>
      <c r="ELZ82" s="677"/>
      <c r="EMA82" s="677"/>
      <c r="EMB82" s="677"/>
      <c r="EMC82" s="677"/>
      <c r="EMD82" s="677"/>
      <c r="EME82" s="677"/>
      <c r="EMF82" s="677"/>
      <c r="EMG82" s="677"/>
      <c r="EMH82" s="677"/>
      <c r="EMI82" s="677"/>
      <c r="EMJ82" s="677"/>
      <c r="EMK82" s="677"/>
      <c r="EML82" s="677"/>
      <c r="EMM82" s="677"/>
      <c r="EMN82" s="677"/>
      <c r="EMO82" s="677"/>
      <c r="EMP82" s="677"/>
      <c r="EMQ82" s="677"/>
      <c r="EMR82" s="677"/>
      <c r="EMS82" s="677"/>
      <c r="EMT82" s="677"/>
      <c r="EMU82" s="677"/>
      <c r="EMV82" s="677"/>
      <c r="EMW82" s="677"/>
      <c r="EMX82" s="677"/>
      <c r="EMY82" s="677"/>
      <c r="EMZ82" s="677"/>
      <c r="ENA82" s="677"/>
      <c r="ENB82" s="677"/>
      <c r="ENC82" s="677"/>
      <c r="END82" s="677"/>
      <c r="ENE82" s="677"/>
      <c r="ENF82" s="677"/>
      <c r="ENG82" s="677"/>
      <c r="ENH82" s="677"/>
      <c r="ENI82" s="677"/>
      <c r="ENJ82" s="677"/>
      <c r="ENK82" s="677"/>
      <c r="ENL82" s="677"/>
      <c r="ENM82" s="677"/>
      <c r="ENN82" s="677"/>
      <c r="ENO82" s="677"/>
      <c r="ENP82" s="677"/>
      <c r="ENQ82" s="677"/>
      <c r="ENR82" s="677"/>
      <c r="ENS82" s="677"/>
      <c r="ENT82" s="677"/>
      <c r="ENU82" s="677"/>
      <c r="ENV82" s="677"/>
      <c r="ENW82" s="677"/>
      <c r="ENX82" s="677"/>
      <c r="ENY82" s="677"/>
      <c r="ENZ82" s="677"/>
      <c r="EOA82" s="677"/>
      <c r="EOB82" s="677"/>
      <c r="EOC82" s="677"/>
      <c r="EOD82" s="677"/>
      <c r="EOE82" s="677"/>
      <c r="EOF82" s="677"/>
      <c r="EOG82" s="677"/>
      <c r="EOH82" s="677"/>
      <c r="EOI82" s="677"/>
      <c r="EOJ82" s="677"/>
      <c r="EOK82" s="677"/>
      <c r="EOL82" s="677"/>
      <c r="EOM82" s="677"/>
      <c r="EON82" s="677"/>
      <c r="EOO82" s="677"/>
      <c r="EOP82" s="677"/>
      <c r="EOQ82" s="677"/>
      <c r="EOR82" s="677"/>
      <c r="EOS82" s="677"/>
      <c r="EOT82" s="677"/>
      <c r="EOU82" s="677"/>
      <c r="EOV82" s="677"/>
      <c r="EOW82" s="677"/>
      <c r="EOX82" s="677"/>
      <c r="EOY82" s="677"/>
      <c r="EOZ82" s="677"/>
      <c r="EPA82" s="677"/>
      <c r="EPB82" s="677"/>
      <c r="EPC82" s="677"/>
      <c r="EPD82" s="677"/>
      <c r="EPE82" s="677"/>
      <c r="EPF82" s="677"/>
      <c r="EPG82" s="677"/>
      <c r="EPH82" s="677"/>
      <c r="EPI82" s="677"/>
      <c r="EPJ82" s="677"/>
      <c r="EPK82" s="677"/>
      <c r="EPL82" s="677"/>
      <c r="EPM82" s="677"/>
      <c r="EPN82" s="677"/>
      <c r="EPO82" s="677"/>
      <c r="EPP82" s="677"/>
      <c r="EPQ82" s="677"/>
      <c r="EPR82" s="677"/>
      <c r="EPS82" s="677"/>
      <c r="EPT82" s="677"/>
      <c r="EPU82" s="677"/>
      <c r="EPV82" s="677"/>
      <c r="EPW82" s="677"/>
      <c r="EPX82" s="677"/>
      <c r="EPY82" s="677"/>
      <c r="EPZ82" s="677"/>
      <c r="EQA82" s="677"/>
      <c r="EQB82" s="677"/>
      <c r="EQC82" s="677"/>
      <c r="EQD82" s="677"/>
      <c r="EQE82" s="677"/>
      <c r="EQF82" s="677"/>
      <c r="EQG82" s="677"/>
      <c r="EQH82" s="677"/>
      <c r="EQI82" s="677"/>
      <c r="EQJ82" s="677"/>
      <c r="EQK82" s="677"/>
      <c r="EQL82" s="677"/>
      <c r="EQM82" s="677"/>
      <c r="EQN82" s="677"/>
      <c r="EQO82" s="677"/>
      <c r="EQP82" s="677"/>
      <c r="EQQ82" s="677"/>
      <c r="EQR82" s="677"/>
      <c r="EQS82" s="677"/>
      <c r="EQT82" s="677"/>
      <c r="EQU82" s="677"/>
      <c r="EQV82" s="677"/>
      <c r="EQW82" s="677"/>
      <c r="EQX82" s="677"/>
      <c r="EQY82" s="677"/>
      <c r="EQZ82" s="677"/>
      <c r="ERA82" s="677"/>
      <c r="ERB82" s="677"/>
      <c r="ERC82" s="677"/>
      <c r="ERD82" s="677"/>
      <c r="ERE82" s="677"/>
      <c r="ERF82" s="677"/>
      <c r="ERG82" s="677"/>
      <c r="ERH82" s="677"/>
      <c r="ERI82" s="677"/>
      <c r="ERJ82" s="677"/>
      <c r="ERK82" s="677"/>
      <c r="ERL82" s="677"/>
      <c r="ERM82" s="677"/>
      <c r="ERN82" s="677"/>
      <c r="ERO82" s="677"/>
      <c r="ERP82" s="677"/>
      <c r="ERQ82" s="677"/>
      <c r="ERR82" s="677"/>
      <c r="ERS82" s="677"/>
      <c r="ERT82" s="677"/>
      <c r="ERU82" s="677"/>
      <c r="ERV82" s="677"/>
      <c r="ERW82" s="677"/>
      <c r="ERX82" s="677"/>
      <c r="ERY82" s="677"/>
      <c r="ERZ82" s="677"/>
      <c r="ESA82" s="677"/>
      <c r="ESB82" s="677"/>
      <c r="ESC82" s="677"/>
      <c r="ESD82" s="677"/>
      <c r="ESE82" s="677"/>
      <c r="ESF82" s="677"/>
      <c r="ESG82" s="677"/>
      <c r="ESH82" s="677"/>
      <c r="ESI82" s="677"/>
      <c r="ESJ82" s="677"/>
      <c r="ESK82" s="677"/>
      <c r="ESL82" s="677"/>
      <c r="ESM82" s="677"/>
      <c r="ESN82" s="677"/>
      <c r="ESO82" s="677"/>
      <c r="ESP82" s="677"/>
      <c r="ESQ82" s="677"/>
      <c r="ESR82" s="677"/>
      <c r="ESS82" s="677"/>
      <c r="EST82" s="677"/>
      <c r="ESU82" s="677"/>
      <c r="ESV82" s="677"/>
      <c r="ESW82" s="677"/>
      <c r="ESX82" s="677"/>
      <c r="ESY82" s="677"/>
      <c r="ESZ82" s="677"/>
      <c r="ETA82" s="677"/>
      <c r="ETB82" s="677"/>
      <c r="ETC82" s="677"/>
      <c r="ETD82" s="677"/>
      <c r="ETE82" s="677"/>
      <c r="ETF82" s="677"/>
      <c r="ETG82" s="677"/>
      <c r="ETH82" s="677"/>
      <c r="ETI82" s="677"/>
      <c r="ETJ82" s="677"/>
      <c r="ETK82" s="677"/>
      <c r="ETL82" s="677"/>
      <c r="ETM82" s="677"/>
      <c r="ETN82" s="677"/>
      <c r="ETO82" s="677"/>
      <c r="ETP82" s="677"/>
      <c r="ETQ82" s="677"/>
      <c r="ETR82" s="677"/>
      <c r="ETS82" s="677"/>
      <c r="ETT82" s="677"/>
      <c r="ETU82" s="677"/>
      <c r="ETV82" s="677"/>
      <c r="ETW82" s="677"/>
      <c r="ETX82" s="677"/>
      <c r="ETY82" s="677"/>
      <c r="ETZ82" s="677"/>
      <c r="EUA82" s="677"/>
      <c r="EUB82" s="677"/>
      <c r="EUC82" s="677"/>
      <c r="EUD82" s="677"/>
      <c r="EUE82" s="677"/>
      <c r="EUF82" s="677"/>
      <c r="EUG82" s="677"/>
      <c r="EUH82" s="677"/>
      <c r="EUI82" s="677"/>
      <c r="EUJ82" s="677"/>
      <c r="EUK82" s="677"/>
      <c r="EUL82" s="677"/>
      <c r="EUM82" s="677"/>
      <c r="EUN82" s="677"/>
      <c r="EUO82" s="677"/>
      <c r="EUP82" s="677"/>
      <c r="EUQ82" s="677"/>
      <c r="EUR82" s="677"/>
      <c r="EUS82" s="677"/>
      <c r="EUT82" s="677"/>
      <c r="EUU82" s="677"/>
      <c r="EUV82" s="677"/>
      <c r="EUW82" s="677"/>
      <c r="EUX82" s="677"/>
      <c r="EUY82" s="677"/>
      <c r="EUZ82" s="677"/>
      <c r="EVA82" s="677"/>
      <c r="EVB82" s="677"/>
      <c r="EVC82" s="677"/>
      <c r="EVD82" s="677"/>
      <c r="EVE82" s="677"/>
      <c r="EVF82" s="677"/>
      <c r="EVG82" s="677"/>
      <c r="EVH82" s="677"/>
      <c r="EVI82" s="677"/>
      <c r="EVJ82" s="677"/>
      <c r="EVK82" s="677"/>
      <c r="EVL82" s="677"/>
      <c r="EVM82" s="677"/>
      <c r="EVN82" s="677"/>
      <c r="EVO82" s="677"/>
      <c r="EVP82" s="677"/>
      <c r="EVQ82" s="677"/>
      <c r="EVR82" s="677"/>
      <c r="EVS82" s="677"/>
      <c r="EVT82" s="677"/>
      <c r="EVU82" s="677"/>
      <c r="EVV82" s="677"/>
      <c r="EVW82" s="677"/>
      <c r="EVX82" s="677"/>
      <c r="EVY82" s="677"/>
      <c r="EVZ82" s="677"/>
      <c r="EWA82" s="677"/>
      <c r="EWB82" s="677"/>
      <c r="EWC82" s="677"/>
      <c r="EWD82" s="677"/>
      <c r="EWE82" s="677"/>
      <c r="EWF82" s="677"/>
      <c r="EWG82" s="677"/>
      <c r="EWH82" s="677"/>
      <c r="EWI82" s="677"/>
      <c r="EWJ82" s="677"/>
      <c r="EWK82" s="677"/>
      <c r="EWL82" s="677"/>
      <c r="EWM82" s="677"/>
      <c r="EWN82" s="677"/>
      <c r="EWO82" s="677"/>
      <c r="EWP82" s="677"/>
      <c r="EWQ82" s="677"/>
      <c r="EWR82" s="677"/>
      <c r="EWS82" s="677"/>
      <c r="EWT82" s="677"/>
      <c r="EWU82" s="677"/>
      <c r="EWV82" s="677"/>
      <c r="EWW82" s="677"/>
      <c r="EWX82" s="677"/>
      <c r="EWY82" s="677"/>
      <c r="EWZ82" s="677"/>
      <c r="EXA82" s="677"/>
      <c r="EXB82" s="677"/>
      <c r="EXC82" s="677"/>
      <c r="EXD82" s="677"/>
      <c r="EXE82" s="677"/>
      <c r="EXF82" s="677"/>
      <c r="EXG82" s="677"/>
      <c r="EXH82" s="677"/>
      <c r="EXI82" s="677"/>
      <c r="EXJ82" s="677"/>
      <c r="EXK82" s="677"/>
      <c r="EXL82" s="677"/>
      <c r="EXM82" s="677"/>
      <c r="EXN82" s="677"/>
      <c r="EXO82" s="677"/>
      <c r="EXP82" s="677"/>
      <c r="EXQ82" s="677"/>
      <c r="EXR82" s="677"/>
      <c r="EXS82" s="677"/>
      <c r="EXT82" s="677"/>
      <c r="EXU82" s="677"/>
      <c r="EXV82" s="677"/>
      <c r="EXW82" s="677"/>
      <c r="EXX82" s="677"/>
      <c r="EXY82" s="677"/>
      <c r="EXZ82" s="677"/>
      <c r="EYA82" s="677"/>
      <c r="EYB82" s="677"/>
      <c r="EYC82" s="677"/>
      <c r="EYD82" s="677"/>
      <c r="EYE82" s="677"/>
      <c r="EYF82" s="677"/>
      <c r="EYG82" s="677"/>
      <c r="EYH82" s="677"/>
      <c r="EYI82" s="677"/>
      <c r="EYJ82" s="677"/>
      <c r="EYK82" s="677"/>
      <c r="EYL82" s="677"/>
      <c r="EYM82" s="677"/>
      <c r="EYN82" s="677"/>
      <c r="EYO82" s="677"/>
      <c r="EYP82" s="677"/>
      <c r="EYQ82" s="677"/>
      <c r="EYR82" s="677"/>
      <c r="EYS82" s="677"/>
      <c r="EYT82" s="677"/>
      <c r="EYU82" s="677"/>
      <c r="EYV82" s="677"/>
      <c r="EYW82" s="677"/>
      <c r="EYX82" s="677"/>
      <c r="EYY82" s="677"/>
      <c r="EYZ82" s="677"/>
      <c r="EZA82" s="677"/>
      <c r="EZB82" s="677"/>
      <c r="EZC82" s="677"/>
      <c r="EZD82" s="677"/>
      <c r="EZE82" s="677"/>
      <c r="EZF82" s="677"/>
      <c r="EZG82" s="677"/>
      <c r="EZH82" s="677"/>
      <c r="EZI82" s="677"/>
      <c r="EZJ82" s="677"/>
      <c r="EZK82" s="677"/>
      <c r="EZL82" s="677"/>
      <c r="EZM82" s="677"/>
      <c r="EZN82" s="677"/>
      <c r="EZO82" s="677"/>
      <c r="EZP82" s="677"/>
      <c r="EZQ82" s="677"/>
      <c r="EZR82" s="677"/>
      <c r="EZS82" s="677"/>
      <c r="EZT82" s="677"/>
      <c r="EZU82" s="677"/>
      <c r="EZV82" s="677"/>
      <c r="EZW82" s="677"/>
      <c r="EZX82" s="677"/>
      <c r="EZY82" s="677"/>
      <c r="EZZ82" s="677"/>
      <c r="FAA82" s="677"/>
      <c r="FAB82" s="677"/>
      <c r="FAC82" s="677"/>
      <c r="FAD82" s="677"/>
      <c r="FAE82" s="677"/>
      <c r="FAF82" s="677"/>
      <c r="FAG82" s="677"/>
      <c r="FAH82" s="677"/>
      <c r="FAI82" s="677"/>
      <c r="FAJ82" s="677"/>
      <c r="FAK82" s="677"/>
      <c r="FAL82" s="677"/>
      <c r="FAM82" s="677"/>
      <c r="FAN82" s="677"/>
      <c r="FAO82" s="677"/>
      <c r="FAP82" s="677"/>
      <c r="FAQ82" s="677"/>
      <c r="FAR82" s="677"/>
      <c r="FAS82" s="677"/>
      <c r="FAT82" s="677"/>
      <c r="FAU82" s="677"/>
      <c r="FAV82" s="677"/>
      <c r="FAW82" s="677"/>
      <c r="FAX82" s="677"/>
      <c r="FAY82" s="677"/>
      <c r="FAZ82" s="677"/>
      <c r="FBA82" s="677"/>
      <c r="FBB82" s="677"/>
      <c r="FBC82" s="677"/>
      <c r="FBD82" s="677"/>
      <c r="FBE82" s="677"/>
      <c r="FBF82" s="677"/>
      <c r="FBG82" s="677"/>
      <c r="FBH82" s="677"/>
      <c r="FBI82" s="677"/>
      <c r="FBJ82" s="677"/>
      <c r="FBK82" s="677"/>
      <c r="FBL82" s="677"/>
      <c r="FBM82" s="677"/>
      <c r="FBN82" s="677"/>
      <c r="FBO82" s="677"/>
      <c r="FBP82" s="677"/>
      <c r="FBQ82" s="677"/>
      <c r="FBR82" s="677"/>
      <c r="FBS82" s="677"/>
      <c r="FBT82" s="677"/>
      <c r="FBU82" s="677"/>
      <c r="FBV82" s="677"/>
      <c r="FBW82" s="677"/>
      <c r="FBX82" s="677"/>
      <c r="FBY82" s="677"/>
      <c r="FBZ82" s="677"/>
      <c r="FCA82" s="677"/>
      <c r="FCB82" s="677"/>
      <c r="FCC82" s="677"/>
      <c r="FCD82" s="677"/>
      <c r="FCE82" s="677"/>
      <c r="FCF82" s="677"/>
      <c r="FCG82" s="677"/>
      <c r="FCH82" s="677"/>
      <c r="FCI82" s="677"/>
      <c r="FCJ82" s="677"/>
      <c r="FCK82" s="677"/>
      <c r="FCL82" s="677"/>
      <c r="FCM82" s="677"/>
      <c r="FCN82" s="677"/>
      <c r="FCO82" s="677"/>
      <c r="FCP82" s="677"/>
      <c r="FCQ82" s="677"/>
      <c r="FCR82" s="677"/>
      <c r="FCS82" s="677"/>
      <c r="FCT82" s="677"/>
      <c r="FCU82" s="677"/>
      <c r="FCV82" s="677"/>
      <c r="FCW82" s="677"/>
      <c r="FCX82" s="677"/>
      <c r="FCY82" s="677"/>
      <c r="FCZ82" s="677"/>
      <c r="FDA82" s="677"/>
      <c r="FDB82" s="677"/>
      <c r="FDC82" s="677"/>
      <c r="FDD82" s="677"/>
      <c r="FDE82" s="677"/>
      <c r="FDF82" s="677"/>
      <c r="FDG82" s="677"/>
      <c r="FDH82" s="677"/>
      <c r="FDI82" s="677"/>
      <c r="FDJ82" s="677"/>
      <c r="FDK82" s="677"/>
      <c r="FDL82" s="677"/>
      <c r="FDM82" s="677"/>
      <c r="FDN82" s="677"/>
      <c r="FDO82" s="677"/>
      <c r="FDP82" s="677"/>
      <c r="FDQ82" s="677"/>
      <c r="FDR82" s="677"/>
      <c r="FDS82" s="677"/>
      <c r="FDT82" s="677"/>
      <c r="FDU82" s="677"/>
      <c r="FDV82" s="677"/>
      <c r="FDW82" s="677"/>
      <c r="FDX82" s="677"/>
      <c r="FDY82" s="677"/>
      <c r="FDZ82" s="677"/>
      <c r="FEA82" s="677"/>
      <c r="FEB82" s="677"/>
      <c r="FEC82" s="677"/>
      <c r="FED82" s="677"/>
      <c r="FEE82" s="677"/>
      <c r="FEF82" s="677"/>
      <c r="FEG82" s="677"/>
      <c r="FEH82" s="677"/>
      <c r="FEI82" s="677"/>
      <c r="FEJ82" s="677"/>
      <c r="FEK82" s="677"/>
      <c r="FEL82" s="677"/>
      <c r="FEM82" s="677"/>
      <c r="FEN82" s="677"/>
      <c r="FEO82" s="677"/>
      <c r="FEP82" s="677"/>
      <c r="FEQ82" s="677"/>
      <c r="FER82" s="677"/>
      <c r="FES82" s="677"/>
      <c r="FET82" s="677"/>
      <c r="FEU82" s="677"/>
      <c r="FEV82" s="677"/>
      <c r="FEW82" s="677"/>
      <c r="FEX82" s="677"/>
      <c r="FEY82" s="677"/>
      <c r="FEZ82" s="677"/>
      <c r="FFA82" s="677"/>
      <c r="FFB82" s="677"/>
      <c r="FFC82" s="677"/>
      <c r="FFD82" s="677"/>
      <c r="FFE82" s="677"/>
      <c r="FFF82" s="677"/>
      <c r="FFG82" s="677"/>
      <c r="FFH82" s="677"/>
      <c r="FFI82" s="677"/>
      <c r="FFJ82" s="677"/>
      <c r="FFK82" s="677"/>
      <c r="FFL82" s="677"/>
      <c r="FFM82" s="677"/>
      <c r="FFN82" s="677"/>
      <c r="FFO82" s="677"/>
      <c r="FFP82" s="677"/>
      <c r="FFQ82" s="677"/>
      <c r="FFR82" s="677"/>
      <c r="FFS82" s="677"/>
      <c r="FFT82" s="677"/>
      <c r="FFU82" s="677"/>
      <c r="FFV82" s="677"/>
      <c r="FFW82" s="677"/>
      <c r="FFX82" s="677"/>
      <c r="FFY82" s="677"/>
      <c r="FFZ82" s="677"/>
      <c r="FGA82" s="677"/>
      <c r="FGB82" s="677"/>
      <c r="FGC82" s="677"/>
      <c r="FGD82" s="677"/>
      <c r="FGE82" s="677"/>
      <c r="FGF82" s="677"/>
      <c r="FGG82" s="677"/>
      <c r="FGH82" s="677"/>
      <c r="FGI82" s="677"/>
      <c r="FGJ82" s="677"/>
      <c r="FGK82" s="677"/>
      <c r="FGL82" s="677"/>
      <c r="FGM82" s="677"/>
      <c r="FGN82" s="677"/>
      <c r="FGO82" s="677"/>
      <c r="FGP82" s="677"/>
      <c r="FGQ82" s="677"/>
      <c r="FGR82" s="677"/>
      <c r="FGS82" s="677"/>
      <c r="FGT82" s="677"/>
      <c r="FGU82" s="677"/>
      <c r="FGV82" s="677"/>
      <c r="FGW82" s="677"/>
      <c r="FGX82" s="677"/>
      <c r="FGY82" s="677"/>
      <c r="FGZ82" s="677"/>
      <c r="FHA82" s="677"/>
      <c r="FHB82" s="677"/>
      <c r="FHC82" s="677"/>
      <c r="FHD82" s="677"/>
      <c r="FHE82" s="677"/>
      <c r="FHF82" s="677"/>
      <c r="FHG82" s="677"/>
      <c r="FHH82" s="677"/>
      <c r="FHI82" s="677"/>
      <c r="FHJ82" s="677"/>
      <c r="FHK82" s="677"/>
      <c r="FHL82" s="677"/>
      <c r="FHM82" s="677"/>
      <c r="FHN82" s="677"/>
      <c r="FHO82" s="677"/>
      <c r="FHP82" s="677"/>
      <c r="FHQ82" s="677"/>
      <c r="FHR82" s="677"/>
      <c r="FHS82" s="677"/>
      <c r="FHT82" s="677"/>
      <c r="FHU82" s="677"/>
      <c r="FHV82" s="677"/>
      <c r="FHW82" s="677"/>
      <c r="FHX82" s="677"/>
      <c r="FHY82" s="677"/>
      <c r="FHZ82" s="677"/>
      <c r="FIA82" s="677"/>
      <c r="FIB82" s="677"/>
      <c r="FIC82" s="677"/>
      <c r="FID82" s="677"/>
      <c r="FIE82" s="677"/>
      <c r="FIF82" s="677"/>
      <c r="FIG82" s="677"/>
      <c r="FIH82" s="677"/>
      <c r="FII82" s="677"/>
      <c r="FIJ82" s="677"/>
      <c r="FIK82" s="677"/>
      <c r="FIL82" s="677"/>
      <c r="FIM82" s="677"/>
      <c r="FIN82" s="677"/>
      <c r="FIO82" s="677"/>
      <c r="FIP82" s="677"/>
      <c r="FIQ82" s="677"/>
      <c r="FIR82" s="677"/>
      <c r="FIS82" s="677"/>
      <c r="FIT82" s="677"/>
      <c r="FIU82" s="677"/>
      <c r="FIV82" s="677"/>
      <c r="FIW82" s="677"/>
      <c r="FIX82" s="677"/>
      <c r="FIY82" s="677"/>
      <c r="FIZ82" s="677"/>
      <c r="FJA82" s="677"/>
      <c r="FJB82" s="677"/>
      <c r="FJC82" s="677"/>
      <c r="FJD82" s="677"/>
      <c r="FJE82" s="677"/>
      <c r="FJF82" s="677"/>
      <c r="FJG82" s="677"/>
      <c r="FJH82" s="677"/>
      <c r="FJI82" s="677"/>
      <c r="FJJ82" s="677"/>
      <c r="FJK82" s="677"/>
      <c r="FJL82" s="677"/>
      <c r="FJM82" s="677"/>
      <c r="FJN82" s="677"/>
      <c r="FJO82" s="677"/>
      <c r="FJP82" s="677"/>
      <c r="FJQ82" s="677"/>
      <c r="FJR82" s="677"/>
      <c r="FJS82" s="677"/>
      <c r="FJT82" s="677"/>
      <c r="FJU82" s="677"/>
      <c r="FJV82" s="677"/>
      <c r="FJW82" s="677"/>
      <c r="FJX82" s="677"/>
      <c r="FJY82" s="677"/>
      <c r="FJZ82" s="677"/>
      <c r="FKA82" s="677"/>
      <c r="FKB82" s="677"/>
      <c r="FKC82" s="677"/>
      <c r="FKD82" s="677"/>
      <c r="FKE82" s="677"/>
      <c r="FKF82" s="677"/>
      <c r="FKG82" s="677"/>
      <c r="FKH82" s="677"/>
      <c r="FKI82" s="677"/>
      <c r="FKJ82" s="677"/>
      <c r="FKK82" s="677"/>
      <c r="FKL82" s="677"/>
      <c r="FKM82" s="677"/>
      <c r="FKN82" s="677"/>
      <c r="FKO82" s="677"/>
      <c r="FKP82" s="677"/>
      <c r="FKQ82" s="677"/>
      <c r="FKR82" s="677"/>
      <c r="FKS82" s="677"/>
      <c r="FKT82" s="677"/>
      <c r="FKU82" s="677"/>
      <c r="FKV82" s="677"/>
      <c r="FKW82" s="677"/>
      <c r="FKX82" s="677"/>
      <c r="FKY82" s="677"/>
      <c r="FKZ82" s="677"/>
      <c r="FLA82" s="677"/>
      <c r="FLB82" s="677"/>
      <c r="FLC82" s="677"/>
      <c r="FLD82" s="677"/>
      <c r="FLE82" s="677"/>
      <c r="FLF82" s="677"/>
      <c r="FLG82" s="677"/>
      <c r="FLH82" s="677"/>
      <c r="FLI82" s="677"/>
      <c r="FLJ82" s="677"/>
      <c r="FLK82" s="677"/>
      <c r="FLL82" s="677"/>
      <c r="FLM82" s="677"/>
      <c r="FLN82" s="677"/>
      <c r="FLO82" s="677"/>
      <c r="FLP82" s="677"/>
      <c r="FLQ82" s="677"/>
      <c r="FLR82" s="677"/>
      <c r="FLS82" s="677"/>
      <c r="FLT82" s="677"/>
      <c r="FLU82" s="677"/>
      <c r="FLV82" s="677"/>
      <c r="FLW82" s="677"/>
      <c r="FLX82" s="677"/>
      <c r="FLY82" s="677"/>
      <c r="FLZ82" s="677"/>
      <c r="FMA82" s="677"/>
      <c r="FMB82" s="677"/>
      <c r="FMC82" s="677"/>
      <c r="FMD82" s="677"/>
      <c r="FME82" s="677"/>
      <c r="FMF82" s="677"/>
      <c r="FMG82" s="677"/>
      <c r="FMH82" s="677"/>
      <c r="FMI82" s="677"/>
      <c r="FMJ82" s="677"/>
      <c r="FMK82" s="677"/>
      <c r="FML82" s="677"/>
      <c r="FMM82" s="677"/>
      <c r="FMN82" s="677"/>
      <c r="FMO82" s="677"/>
      <c r="FMP82" s="677"/>
      <c r="FMQ82" s="677"/>
      <c r="FMR82" s="677"/>
      <c r="FMS82" s="677"/>
      <c r="FMT82" s="677"/>
      <c r="FMU82" s="677"/>
      <c r="FMV82" s="677"/>
      <c r="FMW82" s="677"/>
      <c r="FMX82" s="677"/>
      <c r="FMY82" s="677"/>
      <c r="FMZ82" s="677"/>
      <c r="FNA82" s="677"/>
      <c r="FNB82" s="677"/>
      <c r="FNC82" s="677"/>
      <c r="FND82" s="677"/>
      <c r="FNE82" s="677"/>
      <c r="FNF82" s="677"/>
      <c r="FNG82" s="677"/>
      <c r="FNH82" s="677"/>
      <c r="FNI82" s="677"/>
      <c r="FNJ82" s="677"/>
      <c r="FNK82" s="677"/>
      <c r="FNL82" s="677"/>
      <c r="FNM82" s="677"/>
      <c r="FNN82" s="677"/>
      <c r="FNO82" s="677"/>
      <c r="FNP82" s="677"/>
      <c r="FNQ82" s="677"/>
      <c r="FNR82" s="677"/>
      <c r="FNS82" s="677"/>
      <c r="FNT82" s="677"/>
      <c r="FNU82" s="677"/>
      <c r="FNV82" s="677"/>
      <c r="FNW82" s="677"/>
      <c r="FNX82" s="677"/>
      <c r="FNY82" s="677"/>
      <c r="FNZ82" s="677"/>
      <c r="FOA82" s="677"/>
      <c r="FOB82" s="677"/>
      <c r="FOC82" s="677"/>
      <c r="FOD82" s="677"/>
      <c r="FOE82" s="677"/>
      <c r="FOF82" s="677"/>
      <c r="FOG82" s="677"/>
      <c r="FOH82" s="677"/>
      <c r="FOI82" s="677"/>
      <c r="FOJ82" s="677"/>
      <c r="FOK82" s="677"/>
      <c r="FOL82" s="677"/>
      <c r="FOM82" s="677"/>
      <c r="FON82" s="677"/>
      <c r="FOO82" s="677"/>
      <c r="FOP82" s="677"/>
      <c r="FOQ82" s="677"/>
      <c r="FOR82" s="677"/>
      <c r="FOS82" s="677"/>
      <c r="FOT82" s="677"/>
      <c r="FOU82" s="677"/>
      <c r="FOV82" s="677"/>
      <c r="FOW82" s="677"/>
      <c r="FOX82" s="677"/>
      <c r="FOY82" s="677"/>
      <c r="FOZ82" s="677"/>
      <c r="FPA82" s="677"/>
      <c r="FPB82" s="677"/>
      <c r="FPC82" s="677"/>
      <c r="FPD82" s="677"/>
      <c r="FPE82" s="677"/>
      <c r="FPF82" s="677"/>
      <c r="FPG82" s="677"/>
      <c r="FPH82" s="677"/>
      <c r="FPI82" s="677"/>
      <c r="FPJ82" s="677"/>
      <c r="FPK82" s="677"/>
      <c r="FPL82" s="677"/>
      <c r="FPM82" s="677"/>
      <c r="FPN82" s="677"/>
      <c r="FPO82" s="677"/>
      <c r="FPP82" s="677"/>
      <c r="FPQ82" s="677"/>
      <c r="FPR82" s="677"/>
      <c r="FPS82" s="677"/>
      <c r="FPT82" s="677"/>
      <c r="FPU82" s="677"/>
      <c r="FPV82" s="677"/>
      <c r="FPW82" s="677"/>
      <c r="FPX82" s="677"/>
      <c r="FPY82" s="677"/>
      <c r="FPZ82" s="677"/>
      <c r="FQA82" s="677"/>
      <c r="FQB82" s="677"/>
      <c r="FQC82" s="677"/>
      <c r="FQD82" s="677"/>
      <c r="FQE82" s="677"/>
      <c r="FQF82" s="677"/>
      <c r="FQG82" s="677"/>
      <c r="FQH82" s="677"/>
      <c r="FQI82" s="677"/>
      <c r="FQJ82" s="677"/>
      <c r="FQK82" s="677"/>
      <c r="FQL82" s="677"/>
      <c r="FQM82" s="677"/>
      <c r="FQN82" s="677"/>
      <c r="FQO82" s="677"/>
      <c r="FQP82" s="677"/>
      <c r="FQQ82" s="677"/>
      <c r="FQR82" s="677"/>
      <c r="FQS82" s="677"/>
      <c r="FQT82" s="677"/>
      <c r="FQU82" s="677"/>
      <c r="FQV82" s="677"/>
      <c r="FQW82" s="677"/>
      <c r="FQX82" s="677"/>
      <c r="FQY82" s="677"/>
      <c r="FQZ82" s="677"/>
      <c r="FRA82" s="677"/>
      <c r="FRB82" s="677"/>
      <c r="FRC82" s="677"/>
      <c r="FRD82" s="677"/>
      <c r="FRE82" s="677"/>
      <c r="FRF82" s="677"/>
      <c r="FRG82" s="677"/>
      <c r="FRH82" s="677"/>
      <c r="FRI82" s="677"/>
      <c r="FRJ82" s="677"/>
      <c r="FRK82" s="677"/>
      <c r="FRL82" s="677"/>
      <c r="FRM82" s="677"/>
      <c r="FRN82" s="677"/>
      <c r="FRO82" s="677"/>
      <c r="FRP82" s="677"/>
      <c r="FRQ82" s="677"/>
      <c r="FRR82" s="677"/>
      <c r="FRS82" s="677"/>
      <c r="FRT82" s="677"/>
      <c r="FRU82" s="677"/>
      <c r="FRV82" s="677"/>
      <c r="FRW82" s="677"/>
      <c r="FRX82" s="677"/>
      <c r="FRY82" s="677"/>
      <c r="FRZ82" s="677"/>
      <c r="FSA82" s="677"/>
      <c r="FSB82" s="677"/>
      <c r="FSC82" s="677"/>
      <c r="FSD82" s="677"/>
      <c r="FSE82" s="677"/>
      <c r="FSF82" s="677"/>
      <c r="FSG82" s="677"/>
      <c r="FSH82" s="677"/>
      <c r="FSI82" s="677"/>
      <c r="FSJ82" s="677"/>
      <c r="FSK82" s="677"/>
      <c r="FSL82" s="677"/>
      <c r="FSM82" s="677"/>
      <c r="FSN82" s="677"/>
      <c r="FSO82" s="677"/>
      <c r="FSP82" s="677"/>
      <c r="FSQ82" s="677"/>
      <c r="FSR82" s="677"/>
      <c r="FSS82" s="677"/>
      <c r="FST82" s="677"/>
      <c r="FSU82" s="677"/>
      <c r="FSV82" s="677"/>
      <c r="FSW82" s="677"/>
      <c r="FSX82" s="677"/>
      <c r="FSY82" s="677"/>
      <c r="FSZ82" s="677"/>
      <c r="FTA82" s="677"/>
      <c r="FTB82" s="677"/>
      <c r="FTC82" s="677"/>
      <c r="FTD82" s="677"/>
      <c r="FTE82" s="677"/>
      <c r="FTF82" s="677"/>
      <c r="FTG82" s="677"/>
      <c r="FTH82" s="677"/>
      <c r="FTI82" s="677"/>
      <c r="FTJ82" s="677"/>
      <c r="FTK82" s="677"/>
      <c r="FTL82" s="677"/>
      <c r="FTM82" s="677"/>
      <c r="FTN82" s="677"/>
      <c r="FTO82" s="677"/>
      <c r="FTP82" s="677"/>
      <c r="FTQ82" s="677"/>
      <c r="FTR82" s="677"/>
      <c r="FTS82" s="677"/>
      <c r="FTT82" s="677"/>
      <c r="FTU82" s="677"/>
      <c r="FTV82" s="677"/>
      <c r="FTW82" s="677"/>
      <c r="FTX82" s="677"/>
      <c r="FTY82" s="677"/>
      <c r="FTZ82" s="677"/>
      <c r="FUA82" s="677"/>
      <c r="FUB82" s="677"/>
      <c r="FUC82" s="677"/>
      <c r="FUD82" s="677"/>
      <c r="FUE82" s="677"/>
      <c r="FUF82" s="677"/>
      <c r="FUG82" s="677"/>
      <c r="FUH82" s="677"/>
      <c r="FUI82" s="677"/>
      <c r="FUJ82" s="677"/>
      <c r="FUK82" s="677"/>
      <c r="FUL82" s="677"/>
      <c r="FUM82" s="677"/>
      <c r="FUN82" s="677"/>
      <c r="FUO82" s="677"/>
      <c r="FUP82" s="677"/>
      <c r="FUQ82" s="677"/>
      <c r="FUR82" s="677"/>
      <c r="FUS82" s="677"/>
      <c r="FUT82" s="677"/>
      <c r="FUU82" s="677"/>
      <c r="FUV82" s="677"/>
      <c r="FUW82" s="677"/>
      <c r="FUX82" s="677"/>
      <c r="FUY82" s="677"/>
      <c r="FUZ82" s="677"/>
      <c r="FVA82" s="677"/>
      <c r="FVB82" s="677"/>
      <c r="FVC82" s="677"/>
      <c r="FVD82" s="677"/>
      <c r="FVE82" s="677"/>
      <c r="FVF82" s="677"/>
      <c r="FVG82" s="677"/>
      <c r="FVH82" s="677"/>
      <c r="FVI82" s="677"/>
      <c r="FVJ82" s="677"/>
      <c r="FVK82" s="677"/>
      <c r="FVL82" s="677"/>
      <c r="FVM82" s="677"/>
      <c r="FVN82" s="677"/>
      <c r="FVO82" s="677"/>
      <c r="FVP82" s="677"/>
      <c r="FVQ82" s="677"/>
      <c r="FVR82" s="677"/>
      <c r="FVS82" s="677"/>
      <c r="FVT82" s="677"/>
      <c r="FVU82" s="677"/>
      <c r="FVV82" s="677"/>
      <c r="FVW82" s="677"/>
      <c r="FVX82" s="677"/>
      <c r="FVY82" s="677"/>
      <c r="FVZ82" s="677"/>
      <c r="FWA82" s="677"/>
      <c r="FWB82" s="677"/>
      <c r="FWC82" s="677"/>
      <c r="FWD82" s="677"/>
      <c r="FWE82" s="677"/>
      <c r="FWF82" s="677"/>
      <c r="FWG82" s="677"/>
      <c r="FWH82" s="677"/>
      <c r="FWI82" s="677"/>
      <c r="FWJ82" s="677"/>
      <c r="FWK82" s="677"/>
      <c r="FWL82" s="677"/>
      <c r="FWM82" s="677"/>
      <c r="FWN82" s="677"/>
      <c r="FWO82" s="677"/>
      <c r="FWP82" s="677"/>
      <c r="FWQ82" s="677"/>
      <c r="FWR82" s="677"/>
      <c r="FWS82" s="677"/>
      <c r="FWT82" s="677"/>
      <c r="FWU82" s="677"/>
      <c r="FWV82" s="677"/>
      <c r="FWW82" s="677"/>
      <c r="FWX82" s="677"/>
      <c r="FWY82" s="677"/>
      <c r="FWZ82" s="677"/>
      <c r="FXA82" s="677"/>
      <c r="FXB82" s="677"/>
      <c r="FXC82" s="677"/>
      <c r="FXD82" s="677"/>
      <c r="FXE82" s="677"/>
      <c r="FXF82" s="677"/>
      <c r="FXG82" s="677"/>
      <c r="FXH82" s="677"/>
      <c r="FXI82" s="677"/>
      <c r="FXJ82" s="677"/>
      <c r="FXK82" s="677"/>
      <c r="FXL82" s="677"/>
      <c r="FXM82" s="677"/>
      <c r="FXN82" s="677"/>
      <c r="FXO82" s="677"/>
      <c r="FXP82" s="677"/>
      <c r="FXQ82" s="677"/>
      <c r="FXR82" s="677"/>
      <c r="FXS82" s="677"/>
      <c r="FXT82" s="677"/>
      <c r="FXU82" s="677"/>
      <c r="FXV82" s="677"/>
      <c r="FXW82" s="677"/>
      <c r="FXX82" s="677"/>
      <c r="FXY82" s="677"/>
      <c r="FXZ82" s="677"/>
      <c r="FYA82" s="677"/>
      <c r="FYB82" s="677"/>
      <c r="FYC82" s="677"/>
      <c r="FYD82" s="677"/>
      <c r="FYE82" s="677"/>
      <c r="FYF82" s="677"/>
      <c r="FYG82" s="677"/>
      <c r="FYH82" s="677"/>
      <c r="FYI82" s="677"/>
      <c r="FYJ82" s="677"/>
      <c r="FYK82" s="677"/>
      <c r="FYL82" s="677"/>
      <c r="FYM82" s="677"/>
      <c r="FYN82" s="677"/>
      <c r="FYO82" s="677"/>
      <c r="FYP82" s="677"/>
      <c r="FYQ82" s="677"/>
      <c r="FYR82" s="677"/>
      <c r="FYS82" s="677"/>
      <c r="FYT82" s="677"/>
      <c r="FYU82" s="677"/>
      <c r="FYV82" s="677"/>
      <c r="FYW82" s="677"/>
      <c r="FYX82" s="677"/>
      <c r="FYY82" s="677"/>
      <c r="FYZ82" s="677"/>
      <c r="FZA82" s="677"/>
      <c r="FZB82" s="677"/>
      <c r="FZC82" s="677"/>
      <c r="FZD82" s="677"/>
      <c r="FZE82" s="677"/>
      <c r="FZF82" s="677"/>
      <c r="FZG82" s="677"/>
      <c r="FZH82" s="677"/>
      <c r="FZI82" s="677"/>
      <c r="FZJ82" s="677"/>
      <c r="FZK82" s="677"/>
      <c r="FZL82" s="677"/>
      <c r="FZM82" s="677"/>
      <c r="FZN82" s="677"/>
      <c r="FZO82" s="677"/>
      <c r="FZP82" s="677"/>
      <c r="FZQ82" s="677"/>
      <c r="FZR82" s="677"/>
      <c r="FZS82" s="677"/>
      <c r="FZT82" s="677"/>
      <c r="FZU82" s="677"/>
      <c r="FZV82" s="677"/>
      <c r="FZW82" s="677"/>
      <c r="FZX82" s="677"/>
      <c r="FZY82" s="677"/>
      <c r="FZZ82" s="677"/>
      <c r="GAA82" s="677"/>
      <c r="GAB82" s="677"/>
      <c r="GAC82" s="677"/>
      <c r="GAD82" s="677"/>
      <c r="GAE82" s="677"/>
      <c r="GAF82" s="677"/>
      <c r="GAG82" s="677"/>
      <c r="GAH82" s="677"/>
      <c r="GAI82" s="677"/>
      <c r="GAJ82" s="677"/>
      <c r="GAK82" s="677"/>
      <c r="GAL82" s="677"/>
      <c r="GAM82" s="677"/>
      <c r="GAN82" s="677"/>
      <c r="GAO82" s="677"/>
      <c r="GAP82" s="677"/>
      <c r="GAQ82" s="677"/>
      <c r="GAR82" s="677"/>
      <c r="GAS82" s="677"/>
      <c r="GAT82" s="677"/>
      <c r="GAU82" s="677"/>
      <c r="GAV82" s="677"/>
      <c r="GAW82" s="677"/>
      <c r="GAX82" s="677"/>
      <c r="GAY82" s="677"/>
      <c r="GAZ82" s="677"/>
      <c r="GBA82" s="677"/>
      <c r="GBB82" s="677"/>
      <c r="GBC82" s="677"/>
      <c r="GBD82" s="677"/>
      <c r="GBE82" s="677"/>
      <c r="GBF82" s="677"/>
      <c r="GBG82" s="677"/>
      <c r="GBH82" s="677"/>
      <c r="GBI82" s="677"/>
      <c r="GBJ82" s="677"/>
      <c r="GBK82" s="677"/>
      <c r="GBL82" s="677"/>
      <c r="GBM82" s="677"/>
      <c r="GBN82" s="677"/>
      <c r="GBO82" s="677"/>
      <c r="GBP82" s="677"/>
      <c r="GBQ82" s="677"/>
      <c r="GBR82" s="677"/>
      <c r="GBS82" s="677"/>
      <c r="GBT82" s="677"/>
      <c r="GBU82" s="677"/>
      <c r="GBV82" s="677"/>
      <c r="GBW82" s="677"/>
      <c r="GBX82" s="677"/>
      <c r="GBY82" s="677"/>
      <c r="GBZ82" s="677"/>
      <c r="GCA82" s="677"/>
      <c r="GCB82" s="677"/>
      <c r="GCC82" s="677"/>
      <c r="GCD82" s="677"/>
      <c r="GCE82" s="677"/>
      <c r="GCF82" s="677"/>
      <c r="GCG82" s="677"/>
      <c r="GCH82" s="677"/>
      <c r="GCI82" s="677"/>
      <c r="GCJ82" s="677"/>
      <c r="GCK82" s="677"/>
      <c r="GCL82" s="677"/>
      <c r="GCM82" s="677"/>
      <c r="GCN82" s="677"/>
      <c r="GCO82" s="677"/>
      <c r="GCP82" s="677"/>
      <c r="GCQ82" s="677"/>
      <c r="GCR82" s="677"/>
      <c r="GCS82" s="677"/>
      <c r="GCT82" s="677"/>
      <c r="GCU82" s="677"/>
      <c r="GCV82" s="677"/>
      <c r="GCW82" s="677"/>
      <c r="GCX82" s="677"/>
      <c r="GCY82" s="677"/>
      <c r="GCZ82" s="677"/>
      <c r="GDA82" s="677"/>
      <c r="GDB82" s="677"/>
      <c r="GDC82" s="677"/>
      <c r="GDD82" s="677"/>
      <c r="GDE82" s="677"/>
      <c r="GDF82" s="677"/>
      <c r="GDG82" s="677"/>
      <c r="GDH82" s="677"/>
      <c r="GDI82" s="677"/>
      <c r="GDJ82" s="677"/>
      <c r="GDK82" s="677"/>
      <c r="GDL82" s="677"/>
      <c r="GDM82" s="677"/>
      <c r="GDN82" s="677"/>
      <c r="GDO82" s="677"/>
      <c r="GDP82" s="677"/>
      <c r="GDQ82" s="677"/>
      <c r="GDR82" s="677"/>
      <c r="GDS82" s="677"/>
      <c r="GDT82" s="677"/>
      <c r="GDU82" s="677"/>
      <c r="GDV82" s="677"/>
      <c r="GDW82" s="677"/>
      <c r="GDX82" s="677"/>
      <c r="GDY82" s="677"/>
      <c r="GDZ82" s="677"/>
      <c r="GEA82" s="677"/>
      <c r="GEB82" s="677"/>
      <c r="GEC82" s="677"/>
      <c r="GED82" s="677"/>
      <c r="GEE82" s="677"/>
      <c r="GEF82" s="677"/>
      <c r="GEG82" s="677"/>
      <c r="GEH82" s="677"/>
      <c r="GEI82" s="677"/>
      <c r="GEJ82" s="677"/>
      <c r="GEK82" s="677"/>
      <c r="GEL82" s="677"/>
      <c r="GEM82" s="677"/>
      <c r="GEN82" s="677"/>
      <c r="GEO82" s="677"/>
      <c r="GEP82" s="677"/>
      <c r="GEQ82" s="677"/>
      <c r="GER82" s="677"/>
      <c r="GES82" s="677"/>
      <c r="GET82" s="677"/>
      <c r="GEU82" s="677"/>
      <c r="GEV82" s="677"/>
      <c r="GEW82" s="677"/>
      <c r="GEX82" s="677"/>
      <c r="GEY82" s="677"/>
      <c r="GEZ82" s="677"/>
      <c r="GFA82" s="677"/>
      <c r="GFB82" s="677"/>
      <c r="GFC82" s="677"/>
      <c r="GFD82" s="677"/>
      <c r="GFE82" s="677"/>
      <c r="GFF82" s="677"/>
      <c r="GFG82" s="677"/>
      <c r="GFH82" s="677"/>
      <c r="GFI82" s="677"/>
      <c r="GFJ82" s="677"/>
      <c r="GFK82" s="677"/>
      <c r="GFL82" s="677"/>
      <c r="GFM82" s="677"/>
      <c r="GFN82" s="677"/>
      <c r="GFO82" s="677"/>
      <c r="GFP82" s="677"/>
      <c r="GFQ82" s="677"/>
      <c r="GFR82" s="677"/>
      <c r="GFS82" s="677"/>
      <c r="GFT82" s="677"/>
      <c r="GFU82" s="677"/>
      <c r="GFV82" s="677"/>
      <c r="GFW82" s="677"/>
      <c r="GFX82" s="677"/>
      <c r="GFY82" s="677"/>
      <c r="GFZ82" s="677"/>
      <c r="GGA82" s="677"/>
      <c r="GGB82" s="677"/>
      <c r="GGC82" s="677"/>
      <c r="GGD82" s="677"/>
      <c r="GGE82" s="677"/>
      <c r="GGF82" s="677"/>
      <c r="GGG82" s="677"/>
      <c r="GGH82" s="677"/>
      <c r="GGI82" s="677"/>
      <c r="GGJ82" s="677"/>
      <c r="GGK82" s="677"/>
      <c r="GGL82" s="677"/>
      <c r="GGM82" s="677"/>
      <c r="GGN82" s="677"/>
      <c r="GGO82" s="677"/>
      <c r="GGP82" s="677"/>
      <c r="GGQ82" s="677"/>
      <c r="GGR82" s="677"/>
      <c r="GGS82" s="677"/>
      <c r="GGT82" s="677"/>
      <c r="GGU82" s="677"/>
      <c r="GGV82" s="677"/>
      <c r="GGW82" s="677"/>
      <c r="GGX82" s="677"/>
      <c r="GGY82" s="677"/>
      <c r="GGZ82" s="677"/>
      <c r="GHA82" s="677"/>
      <c r="GHB82" s="677"/>
      <c r="GHC82" s="677"/>
      <c r="GHD82" s="677"/>
      <c r="GHE82" s="677"/>
      <c r="GHF82" s="677"/>
      <c r="GHG82" s="677"/>
      <c r="GHH82" s="677"/>
      <c r="GHI82" s="677"/>
      <c r="GHJ82" s="677"/>
      <c r="GHK82" s="677"/>
      <c r="GHL82" s="677"/>
      <c r="GHM82" s="677"/>
      <c r="GHN82" s="677"/>
      <c r="GHO82" s="677"/>
      <c r="GHP82" s="677"/>
      <c r="GHQ82" s="677"/>
      <c r="GHR82" s="677"/>
      <c r="GHS82" s="677"/>
      <c r="GHT82" s="677"/>
      <c r="GHU82" s="677"/>
      <c r="GHV82" s="677"/>
      <c r="GHW82" s="677"/>
      <c r="GHX82" s="677"/>
      <c r="GHY82" s="677"/>
      <c r="GHZ82" s="677"/>
      <c r="GIA82" s="677"/>
      <c r="GIB82" s="677"/>
      <c r="GIC82" s="677"/>
      <c r="GID82" s="677"/>
      <c r="GIE82" s="677"/>
      <c r="GIF82" s="677"/>
      <c r="GIG82" s="677"/>
      <c r="GIH82" s="677"/>
      <c r="GII82" s="677"/>
      <c r="GIJ82" s="677"/>
      <c r="GIK82" s="677"/>
      <c r="GIL82" s="677"/>
      <c r="GIM82" s="677"/>
      <c r="GIN82" s="677"/>
      <c r="GIO82" s="677"/>
      <c r="GIP82" s="677"/>
      <c r="GIQ82" s="677"/>
      <c r="GIR82" s="677"/>
      <c r="GIS82" s="677"/>
      <c r="GIT82" s="677"/>
      <c r="GIU82" s="677"/>
      <c r="GIV82" s="677"/>
      <c r="GIW82" s="677"/>
      <c r="GIX82" s="677"/>
      <c r="GIY82" s="677"/>
      <c r="GIZ82" s="677"/>
      <c r="GJA82" s="677"/>
      <c r="GJB82" s="677"/>
      <c r="GJC82" s="677"/>
      <c r="GJD82" s="677"/>
      <c r="GJE82" s="677"/>
      <c r="GJF82" s="677"/>
      <c r="GJG82" s="677"/>
      <c r="GJH82" s="677"/>
      <c r="GJI82" s="677"/>
      <c r="GJJ82" s="677"/>
      <c r="GJK82" s="677"/>
      <c r="GJL82" s="677"/>
      <c r="GJM82" s="677"/>
      <c r="GJN82" s="677"/>
      <c r="GJO82" s="677"/>
      <c r="GJP82" s="677"/>
      <c r="GJQ82" s="677"/>
      <c r="GJR82" s="677"/>
      <c r="GJS82" s="677"/>
      <c r="GJT82" s="677"/>
      <c r="GJU82" s="677"/>
      <c r="GJV82" s="677"/>
      <c r="GJW82" s="677"/>
      <c r="GJX82" s="677"/>
      <c r="GJY82" s="677"/>
      <c r="GJZ82" s="677"/>
      <c r="GKA82" s="677"/>
      <c r="GKB82" s="677"/>
      <c r="GKC82" s="677"/>
      <c r="GKD82" s="677"/>
      <c r="GKE82" s="677"/>
      <c r="GKF82" s="677"/>
      <c r="GKG82" s="677"/>
      <c r="GKH82" s="677"/>
      <c r="GKI82" s="677"/>
      <c r="GKJ82" s="677"/>
      <c r="GKK82" s="677"/>
      <c r="GKL82" s="677"/>
      <c r="GKM82" s="677"/>
      <c r="GKN82" s="677"/>
      <c r="GKO82" s="677"/>
      <c r="GKP82" s="677"/>
      <c r="GKQ82" s="677"/>
      <c r="GKR82" s="677"/>
      <c r="GKS82" s="677"/>
      <c r="GKT82" s="677"/>
      <c r="GKU82" s="677"/>
      <c r="GKV82" s="677"/>
      <c r="GKW82" s="677"/>
      <c r="GKX82" s="677"/>
      <c r="GKY82" s="677"/>
      <c r="GKZ82" s="677"/>
      <c r="GLA82" s="677"/>
      <c r="GLB82" s="677"/>
      <c r="GLC82" s="677"/>
      <c r="GLD82" s="677"/>
      <c r="GLE82" s="677"/>
      <c r="GLF82" s="677"/>
      <c r="GLG82" s="677"/>
      <c r="GLH82" s="677"/>
      <c r="GLI82" s="677"/>
      <c r="GLJ82" s="677"/>
      <c r="GLK82" s="677"/>
      <c r="GLL82" s="677"/>
      <c r="GLM82" s="677"/>
      <c r="GLN82" s="677"/>
      <c r="GLO82" s="677"/>
      <c r="GLP82" s="677"/>
      <c r="GLQ82" s="677"/>
      <c r="GLR82" s="677"/>
      <c r="GLS82" s="677"/>
      <c r="GLT82" s="677"/>
      <c r="GLU82" s="677"/>
      <c r="GLV82" s="677"/>
      <c r="GLW82" s="677"/>
      <c r="GLX82" s="677"/>
      <c r="GLY82" s="677"/>
      <c r="GLZ82" s="677"/>
      <c r="GMA82" s="677"/>
      <c r="GMB82" s="677"/>
      <c r="GMC82" s="677"/>
      <c r="GMD82" s="677"/>
      <c r="GME82" s="677"/>
      <c r="GMF82" s="677"/>
      <c r="GMG82" s="677"/>
      <c r="GMH82" s="677"/>
      <c r="GMI82" s="677"/>
      <c r="GMJ82" s="677"/>
      <c r="GMK82" s="677"/>
      <c r="GML82" s="677"/>
      <c r="GMM82" s="677"/>
      <c r="GMN82" s="677"/>
      <c r="GMO82" s="677"/>
      <c r="GMP82" s="677"/>
      <c r="GMQ82" s="677"/>
      <c r="GMR82" s="677"/>
      <c r="GMS82" s="677"/>
      <c r="GMT82" s="677"/>
      <c r="GMU82" s="677"/>
      <c r="GMV82" s="677"/>
      <c r="GMW82" s="677"/>
      <c r="GMX82" s="677"/>
      <c r="GMY82" s="677"/>
      <c r="GMZ82" s="677"/>
      <c r="GNA82" s="677"/>
      <c r="GNB82" s="677"/>
      <c r="GNC82" s="677"/>
      <c r="GND82" s="677"/>
      <c r="GNE82" s="677"/>
      <c r="GNF82" s="677"/>
      <c r="GNG82" s="677"/>
      <c r="GNH82" s="677"/>
      <c r="GNI82" s="677"/>
      <c r="GNJ82" s="677"/>
      <c r="GNK82" s="677"/>
      <c r="GNL82" s="677"/>
      <c r="GNM82" s="677"/>
      <c r="GNN82" s="677"/>
      <c r="GNO82" s="677"/>
      <c r="GNP82" s="677"/>
      <c r="GNQ82" s="677"/>
      <c r="GNR82" s="677"/>
      <c r="GNS82" s="677"/>
      <c r="GNT82" s="677"/>
      <c r="GNU82" s="677"/>
      <c r="GNV82" s="677"/>
      <c r="GNW82" s="677"/>
      <c r="GNX82" s="677"/>
      <c r="GNY82" s="677"/>
      <c r="GNZ82" s="677"/>
      <c r="GOA82" s="677"/>
      <c r="GOB82" s="677"/>
      <c r="GOC82" s="677"/>
      <c r="GOD82" s="677"/>
      <c r="GOE82" s="677"/>
      <c r="GOF82" s="677"/>
      <c r="GOG82" s="677"/>
      <c r="GOH82" s="677"/>
      <c r="GOI82" s="677"/>
      <c r="GOJ82" s="677"/>
      <c r="GOK82" s="677"/>
      <c r="GOL82" s="677"/>
      <c r="GOM82" s="677"/>
      <c r="GON82" s="677"/>
      <c r="GOO82" s="677"/>
      <c r="GOP82" s="677"/>
      <c r="GOQ82" s="677"/>
      <c r="GOR82" s="677"/>
      <c r="GOS82" s="677"/>
      <c r="GOT82" s="677"/>
      <c r="GOU82" s="677"/>
      <c r="GOV82" s="677"/>
      <c r="GOW82" s="677"/>
      <c r="GOX82" s="677"/>
      <c r="GOY82" s="677"/>
      <c r="GOZ82" s="677"/>
      <c r="GPA82" s="677"/>
      <c r="GPB82" s="677"/>
      <c r="GPC82" s="677"/>
      <c r="GPD82" s="677"/>
      <c r="GPE82" s="677"/>
      <c r="GPF82" s="677"/>
      <c r="GPG82" s="677"/>
      <c r="GPH82" s="677"/>
      <c r="GPI82" s="677"/>
      <c r="GPJ82" s="677"/>
      <c r="GPK82" s="677"/>
      <c r="GPL82" s="677"/>
      <c r="GPM82" s="677"/>
      <c r="GPN82" s="677"/>
      <c r="GPO82" s="677"/>
      <c r="GPP82" s="677"/>
      <c r="GPQ82" s="677"/>
      <c r="GPR82" s="677"/>
      <c r="GPS82" s="677"/>
      <c r="GPT82" s="677"/>
      <c r="GPU82" s="677"/>
      <c r="GPV82" s="677"/>
      <c r="GPW82" s="677"/>
      <c r="GPX82" s="677"/>
      <c r="GPY82" s="677"/>
      <c r="GPZ82" s="677"/>
      <c r="GQA82" s="677"/>
      <c r="GQB82" s="677"/>
      <c r="GQC82" s="677"/>
      <c r="GQD82" s="677"/>
      <c r="GQE82" s="677"/>
      <c r="GQF82" s="677"/>
      <c r="GQG82" s="677"/>
      <c r="GQH82" s="677"/>
      <c r="GQI82" s="677"/>
      <c r="GQJ82" s="677"/>
      <c r="GQK82" s="677"/>
      <c r="GQL82" s="677"/>
      <c r="GQM82" s="677"/>
      <c r="GQN82" s="677"/>
      <c r="GQO82" s="677"/>
      <c r="GQP82" s="677"/>
      <c r="GQQ82" s="677"/>
      <c r="GQR82" s="677"/>
      <c r="GQS82" s="677"/>
      <c r="GQT82" s="677"/>
      <c r="GQU82" s="677"/>
      <c r="GQV82" s="677"/>
      <c r="GQW82" s="677"/>
      <c r="GQX82" s="677"/>
      <c r="GQY82" s="677"/>
      <c r="GQZ82" s="677"/>
      <c r="GRA82" s="677"/>
      <c r="GRB82" s="677"/>
      <c r="GRC82" s="677"/>
      <c r="GRD82" s="677"/>
      <c r="GRE82" s="677"/>
      <c r="GRF82" s="677"/>
      <c r="GRG82" s="677"/>
      <c r="GRH82" s="677"/>
      <c r="GRI82" s="677"/>
      <c r="GRJ82" s="677"/>
      <c r="GRK82" s="677"/>
      <c r="GRL82" s="677"/>
      <c r="GRM82" s="677"/>
      <c r="GRN82" s="677"/>
      <c r="GRO82" s="677"/>
      <c r="GRP82" s="677"/>
      <c r="GRQ82" s="677"/>
      <c r="GRR82" s="677"/>
      <c r="GRS82" s="677"/>
      <c r="GRT82" s="677"/>
      <c r="GRU82" s="677"/>
      <c r="GRV82" s="677"/>
      <c r="GRW82" s="677"/>
      <c r="GRX82" s="677"/>
      <c r="GRY82" s="677"/>
      <c r="GRZ82" s="677"/>
      <c r="GSA82" s="677"/>
      <c r="GSB82" s="677"/>
      <c r="GSC82" s="677"/>
      <c r="GSD82" s="677"/>
      <c r="GSE82" s="677"/>
      <c r="GSF82" s="677"/>
      <c r="GSG82" s="677"/>
      <c r="GSH82" s="677"/>
      <c r="GSI82" s="677"/>
      <c r="GSJ82" s="677"/>
      <c r="GSK82" s="677"/>
      <c r="GSL82" s="677"/>
      <c r="GSM82" s="677"/>
      <c r="GSN82" s="677"/>
      <c r="GSO82" s="677"/>
      <c r="GSP82" s="677"/>
      <c r="GSQ82" s="677"/>
      <c r="GSR82" s="677"/>
      <c r="GSS82" s="677"/>
      <c r="GST82" s="677"/>
      <c r="GSU82" s="677"/>
      <c r="GSV82" s="677"/>
      <c r="GSW82" s="677"/>
      <c r="GSX82" s="677"/>
      <c r="GSY82" s="677"/>
      <c r="GSZ82" s="677"/>
      <c r="GTA82" s="677"/>
      <c r="GTB82" s="677"/>
      <c r="GTC82" s="677"/>
      <c r="GTD82" s="677"/>
      <c r="GTE82" s="677"/>
      <c r="GTF82" s="677"/>
      <c r="GTG82" s="677"/>
      <c r="GTH82" s="677"/>
      <c r="GTI82" s="677"/>
      <c r="GTJ82" s="677"/>
      <c r="GTK82" s="677"/>
      <c r="GTL82" s="677"/>
      <c r="GTM82" s="677"/>
      <c r="GTN82" s="677"/>
      <c r="GTO82" s="677"/>
      <c r="GTP82" s="677"/>
      <c r="GTQ82" s="677"/>
      <c r="GTR82" s="677"/>
      <c r="GTS82" s="677"/>
      <c r="GTT82" s="677"/>
      <c r="GTU82" s="677"/>
      <c r="GTV82" s="677"/>
      <c r="GTW82" s="677"/>
      <c r="GTX82" s="677"/>
      <c r="GTY82" s="677"/>
      <c r="GTZ82" s="677"/>
      <c r="GUA82" s="677"/>
      <c r="GUB82" s="677"/>
      <c r="GUC82" s="677"/>
      <c r="GUD82" s="677"/>
      <c r="GUE82" s="677"/>
      <c r="GUF82" s="677"/>
      <c r="GUG82" s="677"/>
      <c r="GUH82" s="677"/>
      <c r="GUI82" s="677"/>
      <c r="GUJ82" s="677"/>
      <c r="GUK82" s="677"/>
      <c r="GUL82" s="677"/>
      <c r="GUM82" s="677"/>
      <c r="GUN82" s="677"/>
      <c r="GUO82" s="677"/>
      <c r="GUP82" s="677"/>
      <c r="GUQ82" s="677"/>
      <c r="GUR82" s="677"/>
      <c r="GUS82" s="677"/>
      <c r="GUT82" s="677"/>
      <c r="GUU82" s="677"/>
      <c r="GUV82" s="677"/>
      <c r="GUW82" s="677"/>
      <c r="GUX82" s="677"/>
      <c r="GUY82" s="677"/>
      <c r="GUZ82" s="677"/>
      <c r="GVA82" s="677"/>
      <c r="GVB82" s="677"/>
      <c r="GVC82" s="677"/>
      <c r="GVD82" s="677"/>
      <c r="GVE82" s="677"/>
      <c r="GVF82" s="677"/>
      <c r="GVG82" s="677"/>
      <c r="GVH82" s="677"/>
      <c r="GVI82" s="677"/>
      <c r="GVJ82" s="677"/>
      <c r="GVK82" s="677"/>
      <c r="GVL82" s="677"/>
      <c r="GVM82" s="677"/>
      <c r="GVN82" s="677"/>
      <c r="GVO82" s="677"/>
      <c r="GVP82" s="677"/>
      <c r="GVQ82" s="677"/>
      <c r="GVR82" s="677"/>
      <c r="GVS82" s="677"/>
      <c r="GVT82" s="677"/>
      <c r="GVU82" s="677"/>
      <c r="GVV82" s="677"/>
      <c r="GVW82" s="677"/>
      <c r="GVX82" s="677"/>
      <c r="GVY82" s="677"/>
      <c r="GVZ82" s="677"/>
      <c r="GWA82" s="677"/>
      <c r="GWB82" s="677"/>
      <c r="GWC82" s="677"/>
      <c r="GWD82" s="677"/>
      <c r="GWE82" s="677"/>
      <c r="GWF82" s="677"/>
      <c r="GWG82" s="677"/>
      <c r="GWH82" s="677"/>
      <c r="GWI82" s="677"/>
      <c r="GWJ82" s="677"/>
      <c r="GWK82" s="677"/>
      <c r="GWL82" s="677"/>
      <c r="GWM82" s="677"/>
      <c r="GWN82" s="677"/>
      <c r="GWO82" s="677"/>
      <c r="GWP82" s="677"/>
      <c r="GWQ82" s="677"/>
      <c r="GWR82" s="677"/>
      <c r="GWS82" s="677"/>
      <c r="GWT82" s="677"/>
      <c r="GWU82" s="677"/>
      <c r="GWV82" s="677"/>
      <c r="GWW82" s="677"/>
      <c r="GWX82" s="677"/>
      <c r="GWY82" s="677"/>
      <c r="GWZ82" s="677"/>
      <c r="GXA82" s="677"/>
      <c r="GXB82" s="677"/>
      <c r="GXC82" s="677"/>
      <c r="GXD82" s="677"/>
      <c r="GXE82" s="677"/>
      <c r="GXF82" s="677"/>
      <c r="GXG82" s="677"/>
      <c r="GXH82" s="677"/>
      <c r="GXI82" s="677"/>
      <c r="GXJ82" s="677"/>
      <c r="GXK82" s="677"/>
      <c r="GXL82" s="677"/>
      <c r="GXM82" s="677"/>
      <c r="GXN82" s="677"/>
      <c r="GXO82" s="677"/>
      <c r="GXP82" s="677"/>
      <c r="GXQ82" s="677"/>
      <c r="GXR82" s="677"/>
      <c r="GXS82" s="677"/>
      <c r="GXT82" s="677"/>
      <c r="GXU82" s="677"/>
      <c r="GXV82" s="677"/>
      <c r="GXW82" s="677"/>
      <c r="GXX82" s="677"/>
      <c r="GXY82" s="677"/>
      <c r="GXZ82" s="677"/>
      <c r="GYA82" s="677"/>
      <c r="GYB82" s="677"/>
      <c r="GYC82" s="677"/>
      <c r="GYD82" s="677"/>
      <c r="GYE82" s="677"/>
      <c r="GYF82" s="677"/>
      <c r="GYG82" s="677"/>
      <c r="GYH82" s="677"/>
      <c r="GYI82" s="677"/>
      <c r="GYJ82" s="677"/>
      <c r="GYK82" s="677"/>
      <c r="GYL82" s="677"/>
      <c r="GYM82" s="677"/>
      <c r="GYN82" s="677"/>
      <c r="GYO82" s="677"/>
      <c r="GYP82" s="677"/>
      <c r="GYQ82" s="677"/>
      <c r="GYR82" s="677"/>
      <c r="GYS82" s="677"/>
      <c r="GYT82" s="677"/>
      <c r="GYU82" s="677"/>
      <c r="GYV82" s="677"/>
      <c r="GYW82" s="677"/>
      <c r="GYX82" s="677"/>
      <c r="GYY82" s="677"/>
      <c r="GYZ82" s="677"/>
      <c r="GZA82" s="677"/>
      <c r="GZB82" s="677"/>
      <c r="GZC82" s="677"/>
      <c r="GZD82" s="677"/>
      <c r="GZE82" s="677"/>
      <c r="GZF82" s="677"/>
      <c r="GZG82" s="677"/>
      <c r="GZH82" s="677"/>
      <c r="GZI82" s="677"/>
      <c r="GZJ82" s="677"/>
      <c r="GZK82" s="677"/>
      <c r="GZL82" s="677"/>
      <c r="GZM82" s="677"/>
      <c r="GZN82" s="677"/>
      <c r="GZO82" s="677"/>
      <c r="GZP82" s="677"/>
      <c r="GZQ82" s="677"/>
      <c r="GZR82" s="677"/>
      <c r="GZS82" s="677"/>
      <c r="GZT82" s="677"/>
      <c r="GZU82" s="677"/>
      <c r="GZV82" s="677"/>
      <c r="GZW82" s="677"/>
      <c r="GZX82" s="677"/>
      <c r="GZY82" s="677"/>
      <c r="GZZ82" s="677"/>
      <c r="HAA82" s="677"/>
      <c r="HAB82" s="677"/>
      <c r="HAC82" s="677"/>
      <c r="HAD82" s="677"/>
      <c r="HAE82" s="677"/>
      <c r="HAF82" s="677"/>
      <c r="HAG82" s="677"/>
      <c r="HAH82" s="677"/>
      <c r="HAI82" s="677"/>
      <c r="HAJ82" s="677"/>
      <c r="HAK82" s="677"/>
      <c r="HAL82" s="677"/>
      <c r="HAM82" s="677"/>
      <c r="HAN82" s="677"/>
      <c r="HAO82" s="677"/>
      <c r="HAP82" s="677"/>
      <c r="HAQ82" s="677"/>
      <c r="HAR82" s="677"/>
      <c r="HAS82" s="677"/>
      <c r="HAT82" s="677"/>
      <c r="HAU82" s="677"/>
      <c r="HAV82" s="677"/>
      <c r="HAW82" s="677"/>
      <c r="HAX82" s="677"/>
      <c r="HAY82" s="677"/>
      <c r="HAZ82" s="677"/>
      <c r="HBA82" s="677"/>
      <c r="HBB82" s="677"/>
      <c r="HBC82" s="677"/>
      <c r="HBD82" s="677"/>
      <c r="HBE82" s="677"/>
      <c r="HBF82" s="677"/>
      <c r="HBG82" s="677"/>
      <c r="HBH82" s="677"/>
      <c r="HBI82" s="677"/>
      <c r="HBJ82" s="677"/>
      <c r="HBK82" s="677"/>
      <c r="HBL82" s="677"/>
      <c r="HBM82" s="677"/>
      <c r="HBN82" s="677"/>
      <c r="HBO82" s="677"/>
      <c r="HBP82" s="677"/>
      <c r="HBQ82" s="677"/>
      <c r="HBR82" s="677"/>
      <c r="HBS82" s="677"/>
      <c r="HBT82" s="677"/>
      <c r="HBU82" s="677"/>
      <c r="HBV82" s="677"/>
      <c r="HBW82" s="677"/>
      <c r="HBX82" s="677"/>
      <c r="HBY82" s="677"/>
      <c r="HBZ82" s="677"/>
      <c r="HCA82" s="677"/>
      <c r="HCB82" s="677"/>
      <c r="HCC82" s="677"/>
      <c r="HCD82" s="677"/>
      <c r="HCE82" s="677"/>
      <c r="HCF82" s="677"/>
      <c r="HCG82" s="677"/>
      <c r="HCH82" s="677"/>
      <c r="HCI82" s="677"/>
      <c r="HCJ82" s="677"/>
      <c r="HCK82" s="677"/>
      <c r="HCL82" s="677"/>
      <c r="HCM82" s="677"/>
      <c r="HCN82" s="677"/>
      <c r="HCO82" s="677"/>
      <c r="HCP82" s="677"/>
      <c r="HCQ82" s="677"/>
      <c r="HCR82" s="677"/>
      <c r="HCS82" s="677"/>
      <c r="HCT82" s="677"/>
      <c r="HCU82" s="677"/>
      <c r="HCV82" s="677"/>
      <c r="HCW82" s="677"/>
      <c r="HCX82" s="677"/>
      <c r="HCY82" s="677"/>
      <c r="HCZ82" s="677"/>
      <c r="HDA82" s="677"/>
      <c r="HDB82" s="677"/>
      <c r="HDC82" s="677"/>
      <c r="HDD82" s="677"/>
      <c r="HDE82" s="677"/>
      <c r="HDF82" s="677"/>
      <c r="HDG82" s="677"/>
      <c r="HDH82" s="677"/>
      <c r="HDI82" s="677"/>
      <c r="HDJ82" s="677"/>
      <c r="HDK82" s="677"/>
      <c r="HDL82" s="677"/>
      <c r="HDM82" s="677"/>
      <c r="HDN82" s="677"/>
      <c r="HDO82" s="677"/>
      <c r="HDP82" s="677"/>
      <c r="HDQ82" s="677"/>
      <c r="HDR82" s="677"/>
      <c r="HDS82" s="677"/>
      <c r="HDT82" s="677"/>
      <c r="HDU82" s="677"/>
      <c r="HDV82" s="677"/>
      <c r="HDW82" s="677"/>
      <c r="HDX82" s="677"/>
      <c r="HDY82" s="677"/>
      <c r="HDZ82" s="677"/>
      <c r="HEA82" s="677"/>
      <c r="HEB82" s="677"/>
      <c r="HEC82" s="677"/>
      <c r="HED82" s="677"/>
      <c r="HEE82" s="677"/>
      <c r="HEF82" s="677"/>
      <c r="HEG82" s="677"/>
      <c r="HEH82" s="677"/>
      <c r="HEI82" s="677"/>
      <c r="HEJ82" s="677"/>
      <c r="HEK82" s="677"/>
      <c r="HEL82" s="677"/>
      <c r="HEM82" s="677"/>
      <c r="HEN82" s="677"/>
      <c r="HEO82" s="677"/>
      <c r="HEP82" s="677"/>
      <c r="HEQ82" s="677"/>
      <c r="HER82" s="677"/>
      <c r="HES82" s="677"/>
      <c r="HET82" s="677"/>
      <c r="HEU82" s="677"/>
      <c r="HEV82" s="677"/>
      <c r="HEW82" s="677"/>
      <c r="HEX82" s="677"/>
      <c r="HEY82" s="677"/>
      <c r="HEZ82" s="677"/>
      <c r="HFA82" s="677"/>
      <c r="HFB82" s="677"/>
      <c r="HFC82" s="677"/>
      <c r="HFD82" s="677"/>
      <c r="HFE82" s="677"/>
      <c r="HFF82" s="677"/>
      <c r="HFG82" s="677"/>
      <c r="HFH82" s="677"/>
      <c r="HFI82" s="677"/>
      <c r="HFJ82" s="677"/>
      <c r="HFK82" s="677"/>
      <c r="HFL82" s="677"/>
      <c r="HFM82" s="677"/>
      <c r="HFN82" s="677"/>
      <c r="HFO82" s="677"/>
      <c r="HFP82" s="677"/>
      <c r="HFQ82" s="677"/>
      <c r="HFR82" s="677"/>
      <c r="HFS82" s="677"/>
      <c r="HFT82" s="677"/>
      <c r="HFU82" s="677"/>
      <c r="HFV82" s="677"/>
      <c r="HFW82" s="677"/>
      <c r="HFX82" s="677"/>
      <c r="HFY82" s="677"/>
      <c r="HFZ82" s="677"/>
      <c r="HGA82" s="677"/>
      <c r="HGB82" s="677"/>
      <c r="HGC82" s="677"/>
      <c r="HGD82" s="677"/>
      <c r="HGE82" s="677"/>
      <c r="HGF82" s="677"/>
      <c r="HGG82" s="677"/>
      <c r="HGH82" s="677"/>
      <c r="HGI82" s="677"/>
      <c r="HGJ82" s="677"/>
      <c r="HGK82" s="677"/>
      <c r="HGL82" s="677"/>
      <c r="HGM82" s="677"/>
      <c r="HGN82" s="677"/>
      <c r="HGO82" s="677"/>
      <c r="HGP82" s="677"/>
      <c r="HGQ82" s="677"/>
      <c r="HGR82" s="677"/>
      <c r="HGS82" s="677"/>
      <c r="HGT82" s="677"/>
      <c r="HGU82" s="677"/>
      <c r="HGV82" s="677"/>
      <c r="HGW82" s="677"/>
      <c r="HGX82" s="677"/>
      <c r="HGY82" s="677"/>
      <c r="HGZ82" s="677"/>
      <c r="HHA82" s="677"/>
      <c r="HHB82" s="677"/>
      <c r="HHC82" s="677"/>
      <c r="HHD82" s="677"/>
      <c r="HHE82" s="677"/>
      <c r="HHF82" s="677"/>
      <c r="HHG82" s="677"/>
      <c r="HHH82" s="677"/>
      <c r="HHI82" s="677"/>
      <c r="HHJ82" s="677"/>
      <c r="HHK82" s="677"/>
      <c r="HHL82" s="677"/>
      <c r="HHM82" s="677"/>
      <c r="HHN82" s="677"/>
      <c r="HHO82" s="677"/>
      <c r="HHP82" s="677"/>
      <c r="HHQ82" s="677"/>
      <c r="HHR82" s="677"/>
      <c r="HHS82" s="677"/>
      <c r="HHT82" s="677"/>
      <c r="HHU82" s="677"/>
      <c r="HHV82" s="677"/>
      <c r="HHW82" s="677"/>
      <c r="HHX82" s="677"/>
      <c r="HHY82" s="677"/>
      <c r="HHZ82" s="677"/>
      <c r="HIA82" s="677"/>
      <c r="HIB82" s="677"/>
      <c r="HIC82" s="677"/>
      <c r="HID82" s="677"/>
      <c r="HIE82" s="677"/>
      <c r="HIF82" s="677"/>
      <c r="HIG82" s="677"/>
      <c r="HIH82" s="677"/>
      <c r="HII82" s="677"/>
      <c r="HIJ82" s="677"/>
      <c r="HIK82" s="677"/>
      <c r="HIL82" s="677"/>
      <c r="HIM82" s="677"/>
      <c r="HIN82" s="677"/>
      <c r="HIO82" s="677"/>
      <c r="HIP82" s="677"/>
      <c r="HIQ82" s="677"/>
      <c r="HIR82" s="677"/>
      <c r="HIS82" s="677"/>
      <c r="HIT82" s="677"/>
      <c r="HIU82" s="677"/>
      <c r="HIV82" s="677"/>
      <c r="HIW82" s="677"/>
      <c r="HIX82" s="677"/>
      <c r="HIY82" s="677"/>
      <c r="HIZ82" s="677"/>
      <c r="HJA82" s="677"/>
      <c r="HJB82" s="677"/>
      <c r="HJC82" s="677"/>
      <c r="HJD82" s="677"/>
      <c r="HJE82" s="677"/>
      <c r="HJF82" s="677"/>
      <c r="HJG82" s="677"/>
      <c r="HJH82" s="677"/>
      <c r="HJI82" s="677"/>
      <c r="HJJ82" s="677"/>
      <c r="HJK82" s="677"/>
      <c r="HJL82" s="677"/>
      <c r="HJM82" s="677"/>
      <c r="HJN82" s="677"/>
      <c r="HJO82" s="677"/>
      <c r="HJP82" s="677"/>
      <c r="HJQ82" s="677"/>
      <c r="HJR82" s="677"/>
      <c r="HJS82" s="677"/>
      <c r="HJT82" s="677"/>
      <c r="HJU82" s="677"/>
      <c r="HJV82" s="677"/>
      <c r="HJW82" s="677"/>
      <c r="HJX82" s="677"/>
      <c r="HJY82" s="677"/>
      <c r="HJZ82" s="677"/>
      <c r="HKA82" s="677"/>
      <c r="HKB82" s="677"/>
      <c r="HKC82" s="677"/>
      <c r="HKD82" s="677"/>
      <c r="HKE82" s="677"/>
      <c r="HKF82" s="677"/>
      <c r="HKG82" s="677"/>
      <c r="HKH82" s="677"/>
      <c r="HKI82" s="677"/>
      <c r="HKJ82" s="677"/>
      <c r="HKK82" s="677"/>
      <c r="HKL82" s="677"/>
      <c r="HKM82" s="677"/>
      <c r="HKN82" s="677"/>
      <c r="HKO82" s="677"/>
      <c r="HKP82" s="677"/>
      <c r="HKQ82" s="677"/>
      <c r="HKR82" s="677"/>
      <c r="HKS82" s="677"/>
      <c r="HKT82" s="677"/>
      <c r="HKU82" s="677"/>
      <c r="HKV82" s="677"/>
      <c r="HKW82" s="677"/>
      <c r="HKX82" s="677"/>
      <c r="HKY82" s="677"/>
      <c r="HKZ82" s="677"/>
      <c r="HLA82" s="677"/>
      <c r="HLB82" s="677"/>
      <c r="HLC82" s="677"/>
      <c r="HLD82" s="677"/>
      <c r="HLE82" s="677"/>
      <c r="HLF82" s="677"/>
      <c r="HLG82" s="677"/>
      <c r="HLH82" s="677"/>
      <c r="HLI82" s="677"/>
      <c r="HLJ82" s="677"/>
      <c r="HLK82" s="677"/>
      <c r="HLL82" s="677"/>
      <c r="HLM82" s="677"/>
      <c r="HLN82" s="677"/>
      <c r="HLO82" s="677"/>
      <c r="HLP82" s="677"/>
      <c r="HLQ82" s="677"/>
      <c r="HLR82" s="677"/>
      <c r="HLS82" s="677"/>
      <c r="HLT82" s="677"/>
      <c r="HLU82" s="677"/>
      <c r="HLV82" s="677"/>
      <c r="HLW82" s="677"/>
      <c r="HLX82" s="677"/>
      <c r="HLY82" s="677"/>
      <c r="HLZ82" s="677"/>
      <c r="HMA82" s="677"/>
      <c r="HMB82" s="677"/>
      <c r="HMC82" s="677"/>
      <c r="HMD82" s="677"/>
      <c r="HME82" s="677"/>
      <c r="HMF82" s="677"/>
      <c r="HMG82" s="677"/>
      <c r="HMH82" s="677"/>
      <c r="HMI82" s="677"/>
      <c r="HMJ82" s="677"/>
      <c r="HMK82" s="677"/>
      <c r="HML82" s="677"/>
      <c r="HMM82" s="677"/>
      <c r="HMN82" s="677"/>
      <c r="HMO82" s="677"/>
      <c r="HMP82" s="677"/>
      <c r="HMQ82" s="677"/>
      <c r="HMR82" s="677"/>
      <c r="HMS82" s="677"/>
      <c r="HMT82" s="677"/>
      <c r="HMU82" s="677"/>
      <c r="HMV82" s="677"/>
      <c r="HMW82" s="677"/>
      <c r="HMX82" s="677"/>
      <c r="HMY82" s="677"/>
      <c r="HMZ82" s="677"/>
      <c r="HNA82" s="677"/>
      <c r="HNB82" s="677"/>
      <c r="HNC82" s="677"/>
      <c r="HND82" s="677"/>
      <c r="HNE82" s="677"/>
      <c r="HNF82" s="677"/>
      <c r="HNG82" s="677"/>
      <c r="HNH82" s="677"/>
      <c r="HNI82" s="677"/>
      <c r="HNJ82" s="677"/>
      <c r="HNK82" s="677"/>
      <c r="HNL82" s="677"/>
      <c r="HNM82" s="677"/>
      <c r="HNN82" s="677"/>
      <c r="HNO82" s="677"/>
      <c r="HNP82" s="677"/>
      <c r="HNQ82" s="677"/>
      <c r="HNR82" s="677"/>
      <c r="HNS82" s="677"/>
      <c r="HNT82" s="677"/>
      <c r="HNU82" s="677"/>
      <c r="HNV82" s="677"/>
      <c r="HNW82" s="677"/>
      <c r="HNX82" s="677"/>
      <c r="HNY82" s="677"/>
      <c r="HNZ82" s="677"/>
      <c r="HOA82" s="677"/>
      <c r="HOB82" s="677"/>
      <c r="HOC82" s="677"/>
      <c r="HOD82" s="677"/>
      <c r="HOE82" s="677"/>
      <c r="HOF82" s="677"/>
      <c r="HOG82" s="677"/>
      <c r="HOH82" s="677"/>
      <c r="HOI82" s="677"/>
      <c r="HOJ82" s="677"/>
      <c r="HOK82" s="677"/>
      <c r="HOL82" s="677"/>
      <c r="HOM82" s="677"/>
      <c r="HON82" s="677"/>
      <c r="HOO82" s="677"/>
      <c r="HOP82" s="677"/>
      <c r="HOQ82" s="677"/>
      <c r="HOR82" s="677"/>
      <c r="HOS82" s="677"/>
      <c r="HOT82" s="677"/>
      <c r="HOU82" s="677"/>
      <c r="HOV82" s="677"/>
      <c r="HOW82" s="677"/>
      <c r="HOX82" s="677"/>
      <c r="HOY82" s="677"/>
      <c r="HOZ82" s="677"/>
      <c r="HPA82" s="677"/>
      <c r="HPB82" s="677"/>
      <c r="HPC82" s="677"/>
      <c r="HPD82" s="677"/>
      <c r="HPE82" s="677"/>
      <c r="HPF82" s="677"/>
      <c r="HPG82" s="677"/>
      <c r="HPH82" s="677"/>
      <c r="HPI82" s="677"/>
      <c r="HPJ82" s="677"/>
      <c r="HPK82" s="677"/>
      <c r="HPL82" s="677"/>
      <c r="HPM82" s="677"/>
      <c r="HPN82" s="677"/>
      <c r="HPO82" s="677"/>
      <c r="HPP82" s="677"/>
      <c r="HPQ82" s="677"/>
      <c r="HPR82" s="677"/>
      <c r="HPS82" s="677"/>
      <c r="HPT82" s="677"/>
      <c r="HPU82" s="677"/>
      <c r="HPV82" s="677"/>
      <c r="HPW82" s="677"/>
      <c r="HPX82" s="677"/>
      <c r="HPY82" s="677"/>
      <c r="HPZ82" s="677"/>
      <c r="HQA82" s="677"/>
      <c r="HQB82" s="677"/>
      <c r="HQC82" s="677"/>
      <c r="HQD82" s="677"/>
      <c r="HQE82" s="677"/>
      <c r="HQF82" s="677"/>
      <c r="HQG82" s="677"/>
      <c r="HQH82" s="677"/>
      <c r="HQI82" s="677"/>
      <c r="HQJ82" s="677"/>
      <c r="HQK82" s="677"/>
      <c r="HQL82" s="677"/>
      <c r="HQM82" s="677"/>
      <c r="HQN82" s="677"/>
      <c r="HQO82" s="677"/>
      <c r="HQP82" s="677"/>
      <c r="HQQ82" s="677"/>
      <c r="HQR82" s="677"/>
      <c r="HQS82" s="677"/>
      <c r="HQT82" s="677"/>
      <c r="HQU82" s="677"/>
      <c r="HQV82" s="677"/>
      <c r="HQW82" s="677"/>
      <c r="HQX82" s="677"/>
      <c r="HQY82" s="677"/>
      <c r="HQZ82" s="677"/>
      <c r="HRA82" s="677"/>
      <c r="HRB82" s="677"/>
      <c r="HRC82" s="677"/>
      <c r="HRD82" s="677"/>
      <c r="HRE82" s="677"/>
      <c r="HRF82" s="677"/>
      <c r="HRG82" s="677"/>
      <c r="HRH82" s="677"/>
      <c r="HRI82" s="677"/>
      <c r="HRJ82" s="677"/>
      <c r="HRK82" s="677"/>
      <c r="HRL82" s="677"/>
      <c r="HRM82" s="677"/>
      <c r="HRN82" s="677"/>
      <c r="HRO82" s="677"/>
      <c r="HRP82" s="677"/>
      <c r="HRQ82" s="677"/>
      <c r="HRR82" s="677"/>
      <c r="HRS82" s="677"/>
      <c r="HRT82" s="677"/>
      <c r="HRU82" s="677"/>
      <c r="HRV82" s="677"/>
      <c r="HRW82" s="677"/>
      <c r="HRX82" s="677"/>
      <c r="HRY82" s="677"/>
      <c r="HRZ82" s="677"/>
      <c r="HSA82" s="677"/>
      <c r="HSB82" s="677"/>
      <c r="HSC82" s="677"/>
      <c r="HSD82" s="677"/>
      <c r="HSE82" s="677"/>
      <c r="HSF82" s="677"/>
      <c r="HSG82" s="677"/>
      <c r="HSH82" s="677"/>
      <c r="HSI82" s="677"/>
      <c r="HSJ82" s="677"/>
      <c r="HSK82" s="677"/>
      <c r="HSL82" s="677"/>
      <c r="HSM82" s="677"/>
      <c r="HSN82" s="677"/>
      <c r="HSO82" s="677"/>
      <c r="HSP82" s="677"/>
      <c r="HSQ82" s="677"/>
      <c r="HSR82" s="677"/>
      <c r="HSS82" s="677"/>
      <c r="HST82" s="677"/>
      <c r="HSU82" s="677"/>
      <c r="HSV82" s="677"/>
      <c r="HSW82" s="677"/>
      <c r="HSX82" s="677"/>
      <c r="HSY82" s="677"/>
      <c r="HSZ82" s="677"/>
      <c r="HTA82" s="677"/>
      <c r="HTB82" s="677"/>
      <c r="HTC82" s="677"/>
      <c r="HTD82" s="677"/>
      <c r="HTE82" s="677"/>
      <c r="HTF82" s="677"/>
      <c r="HTG82" s="677"/>
      <c r="HTH82" s="677"/>
      <c r="HTI82" s="677"/>
      <c r="HTJ82" s="677"/>
      <c r="HTK82" s="677"/>
      <c r="HTL82" s="677"/>
      <c r="HTM82" s="677"/>
      <c r="HTN82" s="677"/>
      <c r="HTO82" s="677"/>
      <c r="HTP82" s="677"/>
      <c r="HTQ82" s="677"/>
      <c r="HTR82" s="677"/>
      <c r="HTS82" s="677"/>
      <c r="HTT82" s="677"/>
      <c r="HTU82" s="677"/>
      <c r="HTV82" s="677"/>
      <c r="HTW82" s="677"/>
      <c r="HTX82" s="677"/>
      <c r="HTY82" s="677"/>
      <c r="HTZ82" s="677"/>
      <c r="HUA82" s="677"/>
      <c r="HUB82" s="677"/>
      <c r="HUC82" s="677"/>
      <c r="HUD82" s="677"/>
      <c r="HUE82" s="677"/>
      <c r="HUF82" s="677"/>
      <c r="HUG82" s="677"/>
      <c r="HUH82" s="677"/>
      <c r="HUI82" s="677"/>
      <c r="HUJ82" s="677"/>
      <c r="HUK82" s="677"/>
      <c r="HUL82" s="677"/>
      <c r="HUM82" s="677"/>
      <c r="HUN82" s="677"/>
      <c r="HUO82" s="677"/>
      <c r="HUP82" s="677"/>
      <c r="HUQ82" s="677"/>
      <c r="HUR82" s="677"/>
      <c r="HUS82" s="677"/>
      <c r="HUT82" s="677"/>
      <c r="HUU82" s="677"/>
      <c r="HUV82" s="677"/>
      <c r="HUW82" s="677"/>
      <c r="HUX82" s="677"/>
      <c r="HUY82" s="677"/>
      <c r="HUZ82" s="677"/>
      <c r="HVA82" s="677"/>
      <c r="HVB82" s="677"/>
      <c r="HVC82" s="677"/>
      <c r="HVD82" s="677"/>
      <c r="HVE82" s="677"/>
      <c r="HVF82" s="677"/>
      <c r="HVG82" s="677"/>
      <c r="HVH82" s="677"/>
      <c r="HVI82" s="677"/>
      <c r="HVJ82" s="677"/>
      <c r="HVK82" s="677"/>
      <c r="HVL82" s="677"/>
      <c r="HVM82" s="677"/>
      <c r="HVN82" s="677"/>
      <c r="HVO82" s="677"/>
      <c r="HVP82" s="677"/>
      <c r="HVQ82" s="677"/>
      <c r="HVR82" s="677"/>
      <c r="HVS82" s="677"/>
      <c r="HVT82" s="677"/>
      <c r="HVU82" s="677"/>
      <c r="HVV82" s="677"/>
      <c r="HVW82" s="677"/>
      <c r="HVX82" s="677"/>
      <c r="HVY82" s="677"/>
      <c r="HVZ82" s="677"/>
      <c r="HWA82" s="677"/>
      <c r="HWB82" s="677"/>
      <c r="HWC82" s="677"/>
      <c r="HWD82" s="677"/>
      <c r="HWE82" s="677"/>
      <c r="HWF82" s="677"/>
      <c r="HWG82" s="677"/>
      <c r="HWH82" s="677"/>
      <c r="HWI82" s="677"/>
      <c r="HWJ82" s="677"/>
      <c r="HWK82" s="677"/>
      <c r="HWL82" s="677"/>
      <c r="HWM82" s="677"/>
      <c r="HWN82" s="677"/>
      <c r="HWO82" s="677"/>
      <c r="HWP82" s="677"/>
      <c r="HWQ82" s="677"/>
      <c r="HWR82" s="677"/>
      <c r="HWS82" s="677"/>
      <c r="HWT82" s="677"/>
      <c r="HWU82" s="677"/>
      <c r="HWV82" s="677"/>
      <c r="HWW82" s="677"/>
      <c r="HWX82" s="677"/>
      <c r="HWY82" s="677"/>
      <c r="HWZ82" s="677"/>
      <c r="HXA82" s="677"/>
      <c r="HXB82" s="677"/>
      <c r="HXC82" s="677"/>
      <c r="HXD82" s="677"/>
      <c r="HXE82" s="677"/>
      <c r="HXF82" s="677"/>
      <c r="HXG82" s="677"/>
      <c r="HXH82" s="677"/>
      <c r="HXI82" s="677"/>
      <c r="HXJ82" s="677"/>
      <c r="HXK82" s="677"/>
      <c r="HXL82" s="677"/>
      <c r="HXM82" s="677"/>
      <c r="HXN82" s="677"/>
      <c r="HXO82" s="677"/>
      <c r="HXP82" s="677"/>
      <c r="HXQ82" s="677"/>
      <c r="HXR82" s="677"/>
      <c r="HXS82" s="677"/>
      <c r="HXT82" s="677"/>
      <c r="HXU82" s="677"/>
      <c r="HXV82" s="677"/>
      <c r="HXW82" s="677"/>
      <c r="HXX82" s="677"/>
      <c r="HXY82" s="677"/>
      <c r="HXZ82" s="677"/>
      <c r="HYA82" s="677"/>
      <c r="HYB82" s="677"/>
      <c r="HYC82" s="677"/>
      <c r="HYD82" s="677"/>
      <c r="HYE82" s="677"/>
      <c r="HYF82" s="677"/>
      <c r="HYG82" s="677"/>
      <c r="HYH82" s="677"/>
      <c r="HYI82" s="677"/>
      <c r="HYJ82" s="677"/>
      <c r="HYK82" s="677"/>
      <c r="HYL82" s="677"/>
      <c r="HYM82" s="677"/>
      <c r="HYN82" s="677"/>
      <c r="HYO82" s="677"/>
      <c r="HYP82" s="677"/>
      <c r="HYQ82" s="677"/>
      <c r="HYR82" s="677"/>
      <c r="HYS82" s="677"/>
      <c r="HYT82" s="677"/>
      <c r="HYU82" s="677"/>
      <c r="HYV82" s="677"/>
      <c r="HYW82" s="677"/>
      <c r="HYX82" s="677"/>
      <c r="HYY82" s="677"/>
      <c r="HYZ82" s="677"/>
      <c r="HZA82" s="677"/>
      <c r="HZB82" s="677"/>
      <c r="HZC82" s="677"/>
      <c r="HZD82" s="677"/>
      <c r="HZE82" s="677"/>
      <c r="HZF82" s="677"/>
      <c r="HZG82" s="677"/>
      <c r="HZH82" s="677"/>
      <c r="HZI82" s="677"/>
      <c r="HZJ82" s="677"/>
      <c r="HZK82" s="677"/>
      <c r="HZL82" s="677"/>
      <c r="HZM82" s="677"/>
      <c r="HZN82" s="677"/>
      <c r="HZO82" s="677"/>
      <c r="HZP82" s="677"/>
      <c r="HZQ82" s="677"/>
      <c r="HZR82" s="677"/>
      <c r="HZS82" s="677"/>
      <c r="HZT82" s="677"/>
      <c r="HZU82" s="677"/>
      <c r="HZV82" s="677"/>
      <c r="HZW82" s="677"/>
      <c r="HZX82" s="677"/>
      <c r="HZY82" s="677"/>
      <c r="HZZ82" s="677"/>
      <c r="IAA82" s="677"/>
      <c r="IAB82" s="677"/>
      <c r="IAC82" s="677"/>
      <c r="IAD82" s="677"/>
      <c r="IAE82" s="677"/>
      <c r="IAF82" s="677"/>
      <c r="IAG82" s="677"/>
      <c r="IAH82" s="677"/>
      <c r="IAI82" s="677"/>
      <c r="IAJ82" s="677"/>
      <c r="IAK82" s="677"/>
      <c r="IAL82" s="677"/>
      <c r="IAM82" s="677"/>
      <c r="IAN82" s="677"/>
      <c r="IAO82" s="677"/>
      <c r="IAP82" s="677"/>
      <c r="IAQ82" s="677"/>
      <c r="IAR82" s="677"/>
      <c r="IAS82" s="677"/>
      <c r="IAT82" s="677"/>
      <c r="IAU82" s="677"/>
      <c r="IAV82" s="677"/>
      <c r="IAW82" s="677"/>
      <c r="IAX82" s="677"/>
      <c r="IAY82" s="677"/>
      <c r="IAZ82" s="677"/>
      <c r="IBA82" s="677"/>
      <c r="IBB82" s="677"/>
      <c r="IBC82" s="677"/>
      <c r="IBD82" s="677"/>
      <c r="IBE82" s="677"/>
      <c r="IBF82" s="677"/>
      <c r="IBG82" s="677"/>
      <c r="IBH82" s="677"/>
      <c r="IBI82" s="677"/>
      <c r="IBJ82" s="677"/>
      <c r="IBK82" s="677"/>
      <c r="IBL82" s="677"/>
      <c r="IBM82" s="677"/>
      <c r="IBN82" s="677"/>
      <c r="IBO82" s="677"/>
      <c r="IBP82" s="677"/>
      <c r="IBQ82" s="677"/>
      <c r="IBR82" s="677"/>
      <c r="IBS82" s="677"/>
      <c r="IBT82" s="677"/>
      <c r="IBU82" s="677"/>
      <c r="IBV82" s="677"/>
      <c r="IBW82" s="677"/>
      <c r="IBX82" s="677"/>
      <c r="IBY82" s="677"/>
      <c r="IBZ82" s="677"/>
      <c r="ICA82" s="677"/>
      <c r="ICB82" s="677"/>
      <c r="ICC82" s="677"/>
      <c r="ICD82" s="677"/>
      <c r="ICE82" s="677"/>
      <c r="ICF82" s="677"/>
      <c r="ICG82" s="677"/>
      <c r="ICH82" s="677"/>
      <c r="ICI82" s="677"/>
      <c r="ICJ82" s="677"/>
      <c r="ICK82" s="677"/>
      <c r="ICL82" s="677"/>
      <c r="ICM82" s="677"/>
      <c r="ICN82" s="677"/>
      <c r="ICO82" s="677"/>
      <c r="ICP82" s="677"/>
      <c r="ICQ82" s="677"/>
      <c r="ICR82" s="677"/>
      <c r="ICS82" s="677"/>
      <c r="ICT82" s="677"/>
      <c r="ICU82" s="677"/>
      <c r="ICV82" s="677"/>
      <c r="ICW82" s="677"/>
      <c r="ICX82" s="677"/>
      <c r="ICY82" s="677"/>
      <c r="ICZ82" s="677"/>
      <c r="IDA82" s="677"/>
      <c r="IDB82" s="677"/>
      <c r="IDC82" s="677"/>
      <c r="IDD82" s="677"/>
      <c r="IDE82" s="677"/>
      <c r="IDF82" s="677"/>
      <c r="IDG82" s="677"/>
      <c r="IDH82" s="677"/>
      <c r="IDI82" s="677"/>
      <c r="IDJ82" s="677"/>
      <c r="IDK82" s="677"/>
      <c r="IDL82" s="677"/>
      <c r="IDM82" s="677"/>
      <c r="IDN82" s="677"/>
      <c r="IDO82" s="677"/>
      <c r="IDP82" s="677"/>
      <c r="IDQ82" s="677"/>
      <c r="IDR82" s="677"/>
      <c r="IDS82" s="677"/>
      <c r="IDT82" s="677"/>
      <c r="IDU82" s="677"/>
      <c r="IDV82" s="677"/>
      <c r="IDW82" s="677"/>
      <c r="IDX82" s="677"/>
      <c r="IDY82" s="677"/>
      <c r="IDZ82" s="677"/>
      <c r="IEA82" s="677"/>
      <c r="IEB82" s="677"/>
      <c r="IEC82" s="677"/>
      <c r="IED82" s="677"/>
      <c r="IEE82" s="677"/>
      <c r="IEF82" s="677"/>
      <c r="IEG82" s="677"/>
      <c r="IEH82" s="677"/>
      <c r="IEI82" s="677"/>
      <c r="IEJ82" s="677"/>
      <c r="IEK82" s="677"/>
      <c r="IEL82" s="677"/>
      <c r="IEM82" s="677"/>
      <c r="IEN82" s="677"/>
      <c r="IEO82" s="677"/>
      <c r="IEP82" s="677"/>
      <c r="IEQ82" s="677"/>
      <c r="IER82" s="677"/>
      <c r="IES82" s="677"/>
      <c r="IET82" s="677"/>
      <c r="IEU82" s="677"/>
      <c r="IEV82" s="677"/>
      <c r="IEW82" s="677"/>
      <c r="IEX82" s="677"/>
      <c r="IEY82" s="677"/>
      <c r="IEZ82" s="677"/>
      <c r="IFA82" s="677"/>
      <c r="IFB82" s="677"/>
      <c r="IFC82" s="677"/>
      <c r="IFD82" s="677"/>
      <c r="IFE82" s="677"/>
      <c r="IFF82" s="677"/>
      <c r="IFG82" s="677"/>
      <c r="IFH82" s="677"/>
      <c r="IFI82" s="677"/>
      <c r="IFJ82" s="677"/>
      <c r="IFK82" s="677"/>
      <c r="IFL82" s="677"/>
      <c r="IFM82" s="677"/>
      <c r="IFN82" s="677"/>
      <c r="IFO82" s="677"/>
      <c r="IFP82" s="677"/>
      <c r="IFQ82" s="677"/>
      <c r="IFR82" s="677"/>
      <c r="IFS82" s="677"/>
      <c r="IFT82" s="677"/>
      <c r="IFU82" s="677"/>
      <c r="IFV82" s="677"/>
      <c r="IFW82" s="677"/>
      <c r="IFX82" s="677"/>
      <c r="IFY82" s="677"/>
      <c r="IFZ82" s="677"/>
      <c r="IGA82" s="677"/>
      <c r="IGB82" s="677"/>
      <c r="IGC82" s="677"/>
      <c r="IGD82" s="677"/>
      <c r="IGE82" s="677"/>
      <c r="IGF82" s="677"/>
      <c r="IGG82" s="677"/>
      <c r="IGH82" s="677"/>
      <c r="IGI82" s="677"/>
      <c r="IGJ82" s="677"/>
      <c r="IGK82" s="677"/>
      <c r="IGL82" s="677"/>
      <c r="IGM82" s="677"/>
      <c r="IGN82" s="677"/>
      <c r="IGO82" s="677"/>
      <c r="IGP82" s="677"/>
      <c r="IGQ82" s="677"/>
      <c r="IGR82" s="677"/>
      <c r="IGS82" s="677"/>
      <c r="IGT82" s="677"/>
      <c r="IGU82" s="677"/>
      <c r="IGV82" s="677"/>
      <c r="IGW82" s="677"/>
      <c r="IGX82" s="677"/>
      <c r="IGY82" s="677"/>
      <c r="IGZ82" s="677"/>
      <c r="IHA82" s="677"/>
      <c r="IHB82" s="677"/>
      <c r="IHC82" s="677"/>
      <c r="IHD82" s="677"/>
      <c r="IHE82" s="677"/>
      <c r="IHF82" s="677"/>
      <c r="IHG82" s="677"/>
      <c r="IHH82" s="677"/>
      <c r="IHI82" s="677"/>
      <c r="IHJ82" s="677"/>
      <c r="IHK82" s="677"/>
      <c r="IHL82" s="677"/>
      <c r="IHM82" s="677"/>
      <c r="IHN82" s="677"/>
      <c r="IHO82" s="677"/>
      <c r="IHP82" s="677"/>
      <c r="IHQ82" s="677"/>
      <c r="IHR82" s="677"/>
      <c r="IHS82" s="677"/>
      <c r="IHT82" s="677"/>
      <c r="IHU82" s="677"/>
      <c r="IHV82" s="677"/>
      <c r="IHW82" s="677"/>
      <c r="IHX82" s="677"/>
      <c r="IHY82" s="677"/>
      <c r="IHZ82" s="677"/>
      <c r="IIA82" s="677"/>
      <c r="IIB82" s="677"/>
      <c r="IIC82" s="677"/>
      <c r="IID82" s="677"/>
      <c r="IIE82" s="677"/>
      <c r="IIF82" s="677"/>
      <c r="IIG82" s="677"/>
      <c r="IIH82" s="677"/>
      <c r="III82" s="677"/>
      <c r="IIJ82" s="677"/>
      <c r="IIK82" s="677"/>
      <c r="IIL82" s="677"/>
      <c r="IIM82" s="677"/>
      <c r="IIN82" s="677"/>
      <c r="IIO82" s="677"/>
      <c r="IIP82" s="677"/>
      <c r="IIQ82" s="677"/>
      <c r="IIR82" s="677"/>
      <c r="IIS82" s="677"/>
      <c r="IIT82" s="677"/>
      <c r="IIU82" s="677"/>
      <c r="IIV82" s="677"/>
      <c r="IIW82" s="677"/>
      <c r="IIX82" s="677"/>
      <c r="IIY82" s="677"/>
      <c r="IIZ82" s="677"/>
      <c r="IJA82" s="677"/>
      <c r="IJB82" s="677"/>
      <c r="IJC82" s="677"/>
      <c r="IJD82" s="677"/>
      <c r="IJE82" s="677"/>
      <c r="IJF82" s="677"/>
      <c r="IJG82" s="677"/>
      <c r="IJH82" s="677"/>
      <c r="IJI82" s="677"/>
      <c r="IJJ82" s="677"/>
      <c r="IJK82" s="677"/>
      <c r="IJL82" s="677"/>
      <c r="IJM82" s="677"/>
      <c r="IJN82" s="677"/>
      <c r="IJO82" s="677"/>
      <c r="IJP82" s="677"/>
      <c r="IJQ82" s="677"/>
      <c r="IJR82" s="677"/>
      <c r="IJS82" s="677"/>
      <c r="IJT82" s="677"/>
      <c r="IJU82" s="677"/>
      <c r="IJV82" s="677"/>
      <c r="IJW82" s="677"/>
      <c r="IJX82" s="677"/>
      <c r="IJY82" s="677"/>
      <c r="IJZ82" s="677"/>
      <c r="IKA82" s="677"/>
      <c r="IKB82" s="677"/>
      <c r="IKC82" s="677"/>
      <c r="IKD82" s="677"/>
      <c r="IKE82" s="677"/>
      <c r="IKF82" s="677"/>
      <c r="IKG82" s="677"/>
      <c r="IKH82" s="677"/>
      <c r="IKI82" s="677"/>
      <c r="IKJ82" s="677"/>
      <c r="IKK82" s="677"/>
      <c r="IKL82" s="677"/>
      <c r="IKM82" s="677"/>
      <c r="IKN82" s="677"/>
      <c r="IKO82" s="677"/>
      <c r="IKP82" s="677"/>
      <c r="IKQ82" s="677"/>
      <c r="IKR82" s="677"/>
      <c r="IKS82" s="677"/>
      <c r="IKT82" s="677"/>
      <c r="IKU82" s="677"/>
      <c r="IKV82" s="677"/>
      <c r="IKW82" s="677"/>
      <c r="IKX82" s="677"/>
      <c r="IKY82" s="677"/>
      <c r="IKZ82" s="677"/>
      <c r="ILA82" s="677"/>
      <c r="ILB82" s="677"/>
      <c r="ILC82" s="677"/>
      <c r="ILD82" s="677"/>
      <c r="ILE82" s="677"/>
      <c r="ILF82" s="677"/>
      <c r="ILG82" s="677"/>
      <c r="ILH82" s="677"/>
      <c r="ILI82" s="677"/>
      <c r="ILJ82" s="677"/>
      <c r="ILK82" s="677"/>
      <c r="ILL82" s="677"/>
      <c r="ILM82" s="677"/>
      <c r="ILN82" s="677"/>
      <c r="ILO82" s="677"/>
      <c r="ILP82" s="677"/>
      <c r="ILQ82" s="677"/>
      <c r="ILR82" s="677"/>
      <c r="ILS82" s="677"/>
      <c r="ILT82" s="677"/>
      <c r="ILU82" s="677"/>
      <c r="ILV82" s="677"/>
      <c r="ILW82" s="677"/>
      <c r="ILX82" s="677"/>
      <c r="ILY82" s="677"/>
      <c r="ILZ82" s="677"/>
      <c r="IMA82" s="677"/>
      <c r="IMB82" s="677"/>
      <c r="IMC82" s="677"/>
      <c r="IMD82" s="677"/>
      <c r="IME82" s="677"/>
      <c r="IMF82" s="677"/>
      <c r="IMG82" s="677"/>
      <c r="IMH82" s="677"/>
      <c r="IMI82" s="677"/>
      <c r="IMJ82" s="677"/>
      <c r="IMK82" s="677"/>
      <c r="IML82" s="677"/>
      <c r="IMM82" s="677"/>
      <c r="IMN82" s="677"/>
      <c r="IMO82" s="677"/>
      <c r="IMP82" s="677"/>
      <c r="IMQ82" s="677"/>
      <c r="IMR82" s="677"/>
      <c r="IMS82" s="677"/>
      <c r="IMT82" s="677"/>
      <c r="IMU82" s="677"/>
      <c r="IMV82" s="677"/>
      <c r="IMW82" s="677"/>
      <c r="IMX82" s="677"/>
      <c r="IMY82" s="677"/>
      <c r="IMZ82" s="677"/>
      <c r="INA82" s="677"/>
      <c r="INB82" s="677"/>
      <c r="INC82" s="677"/>
      <c r="IND82" s="677"/>
      <c r="INE82" s="677"/>
      <c r="INF82" s="677"/>
      <c r="ING82" s="677"/>
      <c r="INH82" s="677"/>
      <c r="INI82" s="677"/>
      <c r="INJ82" s="677"/>
      <c r="INK82" s="677"/>
      <c r="INL82" s="677"/>
      <c r="INM82" s="677"/>
      <c r="INN82" s="677"/>
      <c r="INO82" s="677"/>
      <c r="INP82" s="677"/>
      <c r="INQ82" s="677"/>
      <c r="INR82" s="677"/>
      <c r="INS82" s="677"/>
      <c r="INT82" s="677"/>
      <c r="INU82" s="677"/>
      <c r="INV82" s="677"/>
      <c r="INW82" s="677"/>
      <c r="INX82" s="677"/>
      <c r="INY82" s="677"/>
      <c r="INZ82" s="677"/>
      <c r="IOA82" s="677"/>
      <c r="IOB82" s="677"/>
      <c r="IOC82" s="677"/>
      <c r="IOD82" s="677"/>
      <c r="IOE82" s="677"/>
      <c r="IOF82" s="677"/>
      <c r="IOG82" s="677"/>
      <c r="IOH82" s="677"/>
      <c r="IOI82" s="677"/>
      <c r="IOJ82" s="677"/>
      <c r="IOK82" s="677"/>
      <c r="IOL82" s="677"/>
      <c r="IOM82" s="677"/>
      <c r="ION82" s="677"/>
      <c r="IOO82" s="677"/>
      <c r="IOP82" s="677"/>
      <c r="IOQ82" s="677"/>
      <c r="IOR82" s="677"/>
      <c r="IOS82" s="677"/>
      <c r="IOT82" s="677"/>
      <c r="IOU82" s="677"/>
      <c r="IOV82" s="677"/>
      <c r="IOW82" s="677"/>
      <c r="IOX82" s="677"/>
      <c r="IOY82" s="677"/>
      <c r="IOZ82" s="677"/>
      <c r="IPA82" s="677"/>
      <c r="IPB82" s="677"/>
      <c r="IPC82" s="677"/>
      <c r="IPD82" s="677"/>
      <c r="IPE82" s="677"/>
      <c r="IPF82" s="677"/>
      <c r="IPG82" s="677"/>
      <c r="IPH82" s="677"/>
      <c r="IPI82" s="677"/>
      <c r="IPJ82" s="677"/>
      <c r="IPK82" s="677"/>
      <c r="IPL82" s="677"/>
      <c r="IPM82" s="677"/>
      <c r="IPN82" s="677"/>
      <c r="IPO82" s="677"/>
      <c r="IPP82" s="677"/>
      <c r="IPQ82" s="677"/>
      <c r="IPR82" s="677"/>
      <c r="IPS82" s="677"/>
      <c r="IPT82" s="677"/>
      <c r="IPU82" s="677"/>
      <c r="IPV82" s="677"/>
      <c r="IPW82" s="677"/>
      <c r="IPX82" s="677"/>
      <c r="IPY82" s="677"/>
      <c r="IPZ82" s="677"/>
      <c r="IQA82" s="677"/>
      <c r="IQB82" s="677"/>
      <c r="IQC82" s="677"/>
      <c r="IQD82" s="677"/>
      <c r="IQE82" s="677"/>
      <c r="IQF82" s="677"/>
      <c r="IQG82" s="677"/>
      <c r="IQH82" s="677"/>
      <c r="IQI82" s="677"/>
      <c r="IQJ82" s="677"/>
      <c r="IQK82" s="677"/>
      <c r="IQL82" s="677"/>
      <c r="IQM82" s="677"/>
      <c r="IQN82" s="677"/>
      <c r="IQO82" s="677"/>
      <c r="IQP82" s="677"/>
      <c r="IQQ82" s="677"/>
      <c r="IQR82" s="677"/>
      <c r="IQS82" s="677"/>
      <c r="IQT82" s="677"/>
      <c r="IQU82" s="677"/>
      <c r="IQV82" s="677"/>
      <c r="IQW82" s="677"/>
      <c r="IQX82" s="677"/>
      <c r="IQY82" s="677"/>
      <c r="IQZ82" s="677"/>
      <c r="IRA82" s="677"/>
      <c r="IRB82" s="677"/>
      <c r="IRC82" s="677"/>
      <c r="IRD82" s="677"/>
      <c r="IRE82" s="677"/>
      <c r="IRF82" s="677"/>
      <c r="IRG82" s="677"/>
      <c r="IRH82" s="677"/>
      <c r="IRI82" s="677"/>
      <c r="IRJ82" s="677"/>
      <c r="IRK82" s="677"/>
      <c r="IRL82" s="677"/>
      <c r="IRM82" s="677"/>
      <c r="IRN82" s="677"/>
      <c r="IRO82" s="677"/>
      <c r="IRP82" s="677"/>
      <c r="IRQ82" s="677"/>
      <c r="IRR82" s="677"/>
      <c r="IRS82" s="677"/>
      <c r="IRT82" s="677"/>
      <c r="IRU82" s="677"/>
      <c r="IRV82" s="677"/>
      <c r="IRW82" s="677"/>
      <c r="IRX82" s="677"/>
      <c r="IRY82" s="677"/>
      <c r="IRZ82" s="677"/>
      <c r="ISA82" s="677"/>
      <c r="ISB82" s="677"/>
      <c r="ISC82" s="677"/>
      <c r="ISD82" s="677"/>
      <c r="ISE82" s="677"/>
      <c r="ISF82" s="677"/>
      <c r="ISG82" s="677"/>
      <c r="ISH82" s="677"/>
      <c r="ISI82" s="677"/>
      <c r="ISJ82" s="677"/>
      <c r="ISK82" s="677"/>
      <c r="ISL82" s="677"/>
      <c r="ISM82" s="677"/>
      <c r="ISN82" s="677"/>
      <c r="ISO82" s="677"/>
      <c r="ISP82" s="677"/>
      <c r="ISQ82" s="677"/>
      <c r="ISR82" s="677"/>
      <c r="ISS82" s="677"/>
      <c r="IST82" s="677"/>
      <c r="ISU82" s="677"/>
      <c r="ISV82" s="677"/>
      <c r="ISW82" s="677"/>
      <c r="ISX82" s="677"/>
      <c r="ISY82" s="677"/>
      <c r="ISZ82" s="677"/>
      <c r="ITA82" s="677"/>
      <c r="ITB82" s="677"/>
      <c r="ITC82" s="677"/>
      <c r="ITD82" s="677"/>
      <c r="ITE82" s="677"/>
      <c r="ITF82" s="677"/>
      <c r="ITG82" s="677"/>
      <c r="ITH82" s="677"/>
      <c r="ITI82" s="677"/>
      <c r="ITJ82" s="677"/>
      <c r="ITK82" s="677"/>
      <c r="ITL82" s="677"/>
      <c r="ITM82" s="677"/>
      <c r="ITN82" s="677"/>
      <c r="ITO82" s="677"/>
      <c r="ITP82" s="677"/>
      <c r="ITQ82" s="677"/>
      <c r="ITR82" s="677"/>
      <c r="ITS82" s="677"/>
      <c r="ITT82" s="677"/>
      <c r="ITU82" s="677"/>
      <c r="ITV82" s="677"/>
      <c r="ITW82" s="677"/>
      <c r="ITX82" s="677"/>
      <c r="ITY82" s="677"/>
      <c r="ITZ82" s="677"/>
      <c r="IUA82" s="677"/>
      <c r="IUB82" s="677"/>
      <c r="IUC82" s="677"/>
      <c r="IUD82" s="677"/>
      <c r="IUE82" s="677"/>
      <c r="IUF82" s="677"/>
      <c r="IUG82" s="677"/>
      <c r="IUH82" s="677"/>
      <c r="IUI82" s="677"/>
      <c r="IUJ82" s="677"/>
      <c r="IUK82" s="677"/>
      <c r="IUL82" s="677"/>
      <c r="IUM82" s="677"/>
      <c r="IUN82" s="677"/>
      <c r="IUO82" s="677"/>
      <c r="IUP82" s="677"/>
      <c r="IUQ82" s="677"/>
      <c r="IUR82" s="677"/>
      <c r="IUS82" s="677"/>
      <c r="IUT82" s="677"/>
      <c r="IUU82" s="677"/>
      <c r="IUV82" s="677"/>
      <c r="IUW82" s="677"/>
      <c r="IUX82" s="677"/>
      <c r="IUY82" s="677"/>
      <c r="IUZ82" s="677"/>
      <c r="IVA82" s="677"/>
      <c r="IVB82" s="677"/>
      <c r="IVC82" s="677"/>
      <c r="IVD82" s="677"/>
      <c r="IVE82" s="677"/>
      <c r="IVF82" s="677"/>
      <c r="IVG82" s="677"/>
      <c r="IVH82" s="677"/>
      <c r="IVI82" s="677"/>
      <c r="IVJ82" s="677"/>
      <c r="IVK82" s="677"/>
      <c r="IVL82" s="677"/>
      <c r="IVM82" s="677"/>
      <c r="IVN82" s="677"/>
      <c r="IVO82" s="677"/>
      <c r="IVP82" s="677"/>
      <c r="IVQ82" s="677"/>
      <c r="IVR82" s="677"/>
      <c r="IVS82" s="677"/>
      <c r="IVT82" s="677"/>
      <c r="IVU82" s="677"/>
      <c r="IVV82" s="677"/>
      <c r="IVW82" s="677"/>
      <c r="IVX82" s="677"/>
      <c r="IVY82" s="677"/>
      <c r="IVZ82" s="677"/>
      <c r="IWA82" s="677"/>
      <c r="IWB82" s="677"/>
      <c r="IWC82" s="677"/>
      <c r="IWD82" s="677"/>
      <c r="IWE82" s="677"/>
      <c r="IWF82" s="677"/>
      <c r="IWG82" s="677"/>
      <c r="IWH82" s="677"/>
      <c r="IWI82" s="677"/>
      <c r="IWJ82" s="677"/>
      <c r="IWK82" s="677"/>
      <c r="IWL82" s="677"/>
      <c r="IWM82" s="677"/>
      <c r="IWN82" s="677"/>
      <c r="IWO82" s="677"/>
      <c r="IWP82" s="677"/>
      <c r="IWQ82" s="677"/>
      <c r="IWR82" s="677"/>
      <c r="IWS82" s="677"/>
      <c r="IWT82" s="677"/>
      <c r="IWU82" s="677"/>
      <c r="IWV82" s="677"/>
      <c r="IWW82" s="677"/>
      <c r="IWX82" s="677"/>
      <c r="IWY82" s="677"/>
      <c r="IWZ82" s="677"/>
      <c r="IXA82" s="677"/>
      <c r="IXB82" s="677"/>
      <c r="IXC82" s="677"/>
      <c r="IXD82" s="677"/>
      <c r="IXE82" s="677"/>
      <c r="IXF82" s="677"/>
      <c r="IXG82" s="677"/>
      <c r="IXH82" s="677"/>
      <c r="IXI82" s="677"/>
      <c r="IXJ82" s="677"/>
      <c r="IXK82" s="677"/>
      <c r="IXL82" s="677"/>
      <c r="IXM82" s="677"/>
      <c r="IXN82" s="677"/>
      <c r="IXO82" s="677"/>
      <c r="IXP82" s="677"/>
      <c r="IXQ82" s="677"/>
      <c r="IXR82" s="677"/>
      <c r="IXS82" s="677"/>
      <c r="IXT82" s="677"/>
      <c r="IXU82" s="677"/>
      <c r="IXV82" s="677"/>
      <c r="IXW82" s="677"/>
      <c r="IXX82" s="677"/>
      <c r="IXY82" s="677"/>
      <c r="IXZ82" s="677"/>
      <c r="IYA82" s="677"/>
      <c r="IYB82" s="677"/>
      <c r="IYC82" s="677"/>
      <c r="IYD82" s="677"/>
      <c r="IYE82" s="677"/>
      <c r="IYF82" s="677"/>
      <c r="IYG82" s="677"/>
      <c r="IYH82" s="677"/>
      <c r="IYI82" s="677"/>
      <c r="IYJ82" s="677"/>
      <c r="IYK82" s="677"/>
      <c r="IYL82" s="677"/>
      <c r="IYM82" s="677"/>
      <c r="IYN82" s="677"/>
      <c r="IYO82" s="677"/>
      <c r="IYP82" s="677"/>
      <c r="IYQ82" s="677"/>
      <c r="IYR82" s="677"/>
      <c r="IYS82" s="677"/>
      <c r="IYT82" s="677"/>
      <c r="IYU82" s="677"/>
      <c r="IYV82" s="677"/>
      <c r="IYW82" s="677"/>
      <c r="IYX82" s="677"/>
      <c r="IYY82" s="677"/>
      <c r="IYZ82" s="677"/>
      <c r="IZA82" s="677"/>
      <c r="IZB82" s="677"/>
      <c r="IZC82" s="677"/>
      <c r="IZD82" s="677"/>
      <c r="IZE82" s="677"/>
      <c r="IZF82" s="677"/>
      <c r="IZG82" s="677"/>
      <c r="IZH82" s="677"/>
      <c r="IZI82" s="677"/>
      <c r="IZJ82" s="677"/>
      <c r="IZK82" s="677"/>
      <c r="IZL82" s="677"/>
      <c r="IZM82" s="677"/>
      <c r="IZN82" s="677"/>
      <c r="IZO82" s="677"/>
      <c r="IZP82" s="677"/>
      <c r="IZQ82" s="677"/>
      <c r="IZR82" s="677"/>
      <c r="IZS82" s="677"/>
      <c r="IZT82" s="677"/>
      <c r="IZU82" s="677"/>
      <c r="IZV82" s="677"/>
      <c r="IZW82" s="677"/>
      <c r="IZX82" s="677"/>
      <c r="IZY82" s="677"/>
      <c r="IZZ82" s="677"/>
      <c r="JAA82" s="677"/>
      <c r="JAB82" s="677"/>
      <c r="JAC82" s="677"/>
      <c r="JAD82" s="677"/>
      <c r="JAE82" s="677"/>
      <c r="JAF82" s="677"/>
      <c r="JAG82" s="677"/>
      <c r="JAH82" s="677"/>
      <c r="JAI82" s="677"/>
      <c r="JAJ82" s="677"/>
      <c r="JAK82" s="677"/>
      <c r="JAL82" s="677"/>
      <c r="JAM82" s="677"/>
      <c r="JAN82" s="677"/>
      <c r="JAO82" s="677"/>
      <c r="JAP82" s="677"/>
      <c r="JAQ82" s="677"/>
      <c r="JAR82" s="677"/>
      <c r="JAS82" s="677"/>
      <c r="JAT82" s="677"/>
      <c r="JAU82" s="677"/>
      <c r="JAV82" s="677"/>
      <c r="JAW82" s="677"/>
      <c r="JAX82" s="677"/>
      <c r="JAY82" s="677"/>
      <c r="JAZ82" s="677"/>
      <c r="JBA82" s="677"/>
      <c r="JBB82" s="677"/>
      <c r="JBC82" s="677"/>
      <c r="JBD82" s="677"/>
      <c r="JBE82" s="677"/>
      <c r="JBF82" s="677"/>
      <c r="JBG82" s="677"/>
      <c r="JBH82" s="677"/>
      <c r="JBI82" s="677"/>
      <c r="JBJ82" s="677"/>
      <c r="JBK82" s="677"/>
      <c r="JBL82" s="677"/>
      <c r="JBM82" s="677"/>
      <c r="JBN82" s="677"/>
      <c r="JBO82" s="677"/>
      <c r="JBP82" s="677"/>
      <c r="JBQ82" s="677"/>
      <c r="JBR82" s="677"/>
      <c r="JBS82" s="677"/>
      <c r="JBT82" s="677"/>
      <c r="JBU82" s="677"/>
      <c r="JBV82" s="677"/>
      <c r="JBW82" s="677"/>
      <c r="JBX82" s="677"/>
      <c r="JBY82" s="677"/>
      <c r="JBZ82" s="677"/>
      <c r="JCA82" s="677"/>
      <c r="JCB82" s="677"/>
      <c r="JCC82" s="677"/>
      <c r="JCD82" s="677"/>
      <c r="JCE82" s="677"/>
      <c r="JCF82" s="677"/>
      <c r="JCG82" s="677"/>
      <c r="JCH82" s="677"/>
      <c r="JCI82" s="677"/>
      <c r="JCJ82" s="677"/>
      <c r="JCK82" s="677"/>
      <c r="JCL82" s="677"/>
      <c r="JCM82" s="677"/>
      <c r="JCN82" s="677"/>
      <c r="JCO82" s="677"/>
      <c r="JCP82" s="677"/>
      <c r="JCQ82" s="677"/>
      <c r="JCR82" s="677"/>
      <c r="JCS82" s="677"/>
      <c r="JCT82" s="677"/>
      <c r="JCU82" s="677"/>
      <c r="JCV82" s="677"/>
      <c r="JCW82" s="677"/>
      <c r="JCX82" s="677"/>
      <c r="JCY82" s="677"/>
      <c r="JCZ82" s="677"/>
      <c r="JDA82" s="677"/>
      <c r="JDB82" s="677"/>
      <c r="JDC82" s="677"/>
      <c r="JDD82" s="677"/>
      <c r="JDE82" s="677"/>
      <c r="JDF82" s="677"/>
      <c r="JDG82" s="677"/>
      <c r="JDH82" s="677"/>
      <c r="JDI82" s="677"/>
      <c r="JDJ82" s="677"/>
      <c r="JDK82" s="677"/>
      <c r="JDL82" s="677"/>
      <c r="JDM82" s="677"/>
      <c r="JDN82" s="677"/>
      <c r="JDO82" s="677"/>
      <c r="JDP82" s="677"/>
      <c r="JDQ82" s="677"/>
      <c r="JDR82" s="677"/>
      <c r="JDS82" s="677"/>
      <c r="JDT82" s="677"/>
      <c r="JDU82" s="677"/>
      <c r="JDV82" s="677"/>
      <c r="JDW82" s="677"/>
      <c r="JDX82" s="677"/>
      <c r="JDY82" s="677"/>
      <c r="JDZ82" s="677"/>
      <c r="JEA82" s="677"/>
      <c r="JEB82" s="677"/>
      <c r="JEC82" s="677"/>
      <c r="JED82" s="677"/>
      <c r="JEE82" s="677"/>
      <c r="JEF82" s="677"/>
      <c r="JEG82" s="677"/>
      <c r="JEH82" s="677"/>
      <c r="JEI82" s="677"/>
      <c r="JEJ82" s="677"/>
      <c r="JEK82" s="677"/>
      <c r="JEL82" s="677"/>
      <c r="JEM82" s="677"/>
      <c r="JEN82" s="677"/>
      <c r="JEO82" s="677"/>
      <c r="JEP82" s="677"/>
      <c r="JEQ82" s="677"/>
      <c r="JER82" s="677"/>
      <c r="JES82" s="677"/>
      <c r="JET82" s="677"/>
      <c r="JEU82" s="677"/>
      <c r="JEV82" s="677"/>
      <c r="JEW82" s="677"/>
      <c r="JEX82" s="677"/>
      <c r="JEY82" s="677"/>
      <c r="JEZ82" s="677"/>
      <c r="JFA82" s="677"/>
      <c r="JFB82" s="677"/>
      <c r="JFC82" s="677"/>
      <c r="JFD82" s="677"/>
      <c r="JFE82" s="677"/>
      <c r="JFF82" s="677"/>
      <c r="JFG82" s="677"/>
      <c r="JFH82" s="677"/>
      <c r="JFI82" s="677"/>
      <c r="JFJ82" s="677"/>
      <c r="JFK82" s="677"/>
      <c r="JFL82" s="677"/>
      <c r="JFM82" s="677"/>
      <c r="JFN82" s="677"/>
      <c r="JFO82" s="677"/>
      <c r="JFP82" s="677"/>
      <c r="JFQ82" s="677"/>
      <c r="JFR82" s="677"/>
      <c r="JFS82" s="677"/>
      <c r="JFT82" s="677"/>
      <c r="JFU82" s="677"/>
      <c r="JFV82" s="677"/>
      <c r="JFW82" s="677"/>
      <c r="JFX82" s="677"/>
      <c r="JFY82" s="677"/>
      <c r="JFZ82" s="677"/>
      <c r="JGA82" s="677"/>
      <c r="JGB82" s="677"/>
      <c r="JGC82" s="677"/>
      <c r="JGD82" s="677"/>
      <c r="JGE82" s="677"/>
      <c r="JGF82" s="677"/>
      <c r="JGG82" s="677"/>
      <c r="JGH82" s="677"/>
      <c r="JGI82" s="677"/>
      <c r="JGJ82" s="677"/>
      <c r="JGK82" s="677"/>
      <c r="JGL82" s="677"/>
      <c r="JGM82" s="677"/>
      <c r="JGN82" s="677"/>
      <c r="JGO82" s="677"/>
      <c r="JGP82" s="677"/>
      <c r="JGQ82" s="677"/>
      <c r="JGR82" s="677"/>
      <c r="JGS82" s="677"/>
      <c r="JGT82" s="677"/>
      <c r="JGU82" s="677"/>
      <c r="JGV82" s="677"/>
      <c r="JGW82" s="677"/>
      <c r="JGX82" s="677"/>
      <c r="JGY82" s="677"/>
      <c r="JGZ82" s="677"/>
      <c r="JHA82" s="677"/>
      <c r="JHB82" s="677"/>
      <c r="JHC82" s="677"/>
      <c r="JHD82" s="677"/>
      <c r="JHE82" s="677"/>
      <c r="JHF82" s="677"/>
      <c r="JHG82" s="677"/>
      <c r="JHH82" s="677"/>
      <c r="JHI82" s="677"/>
      <c r="JHJ82" s="677"/>
      <c r="JHK82" s="677"/>
      <c r="JHL82" s="677"/>
      <c r="JHM82" s="677"/>
      <c r="JHN82" s="677"/>
      <c r="JHO82" s="677"/>
      <c r="JHP82" s="677"/>
      <c r="JHQ82" s="677"/>
      <c r="JHR82" s="677"/>
      <c r="JHS82" s="677"/>
      <c r="JHT82" s="677"/>
      <c r="JHU82" s="677"/>
      <c r="JHV82" s="677"/>
      <c r="JHW82" s="677"/>
      <c r="JHX82" s="677"/>
      <c r="JHY82" s="677"/>
      <c r="JHZ82" s="677"/>
      <c r="JIA82" s="677"/>
      <c r="JIB82" s="677"/>
      <c r="JIC82" s="677"/>
      <c r="JID82" s="677"/>
      <c r="JIE82" s="677"/>
      <c r="JIF82" s="677"/>
      <c r="JIG82" s="677"/>
      <c r="JIH82" s="677"/>
      <c r="JII82" s="677"/>
      <c r="JIJ82" s="677"/>
      <c r="JIK82" s="677"/>
      <c r="JIL82" s="677"/>
      <c r="JIM82" s="677"/>
      <c r="JIN82" s="677"/>
      <c r="JIO82" s="677"/>
      <c r="JIP82" s="677"/>
      <c r="JIQ82" s="677"/>
      <c r="JIR82" s="677"/>
      <c r="JIS82" s="677"/>
      <c r="JIT82" s="677"/>
      <c r="JIU82" s="677"/>
      <c r="JIV82" s="677"/>
      <c r="JIW82" s="677"/>
      <c r="JIX82" s="677"/>
      <c r="JIY82" s="677"/>
      <c r="JIZ82" s="677"/>
      <c r="JJA82" s="677"/>
      <c r="JJB82" s="677"/>
      <c r="JJC82" s="677"/>
      <c r="JJD82" s="677"/>
      <c r="JJE82" s="677"/>
      <c r="JJF82" s="677"/>
      <c r="JJG82" s="677"/>
      <c r="JJH82" s="677"/>
      <c r="JJI82" s="677"/>
      <c r="JJJ82" s="677"/>
      <c r="JJK82" s="677"/>
      <c r="JJL82" s="677"/>
      <c r="JJM82" s="677"/>
      <c r="JJN82" s="677"/>
      <c r="JJO82" s="677"/>
      <c r="JJP82" s="677"/>
      <c r="JJQ82" s="677"/>
      <c r="JJR82" s="677"/>
      <c r="JJS82" s="677"/>
      <c r="JJT82" s="677"/>
      <c r="JJU82" s="677"/>
      <c r="JJV82" s="677"/>
      <c r="JJW82" s="677"/>
      <c r="JJX82" s="677"/>
      <c r="JJY82" s="677"/>
      <c r="JJZ82" s="677"/>
      <c r="JKA82" s="677"/>
      <c r="JKB82" s="677"/>
      <c r="JKC82" s="677"/>
      <c r="JKD82" s="677"/>
      <c r="JKE82" s="677"/>
      <c r="JKF82" s="677"/>
      <c r="JKG82" s="677"/>
      <c r="JKH82" s="677"/>
      <c r="JKI82" s="677"/>
      <c r="JKJ82" s="677"/>
      <c r="JKK82" s="677"/>
      <c r="JKL82" s="677"/>
      <c r="JKM82" s="677"/>
      <c r="JKN82" s="677"/>
      <c r="JKO82" s="677"/>
      <c r="JKP82" s="677"/>
      <c r="JKQ82" s="677"/>
      <c r="JKR82" s="677"/>
      <c r="JKS82" s="677"/>
      <c r="JKT82" s="677"/>
      <c r="JKU82" s="677"/>
      <c r="JKV82" s="677"/>
      <c r="JKW82" s="677"/>
      <c r="JKX82" s="677"/>
      <c r="JKY82" s="677"/>
      <c r="JKZ82" s="677"/>
      <c r="JLA82" s="677"/>
      <c r="JLB82" s="677"/>
      <c r="JLC82" s="677"/>
      <c r="JLD82" s="677"/>
      <c r="JLE82" s="677"/>
      <c r="JLF82" s="677"/>
      <c r="JLG82" s="677"/>
      <c r="JLH82" s="677"/>
      <c r="JLI82" s="677"/>
      <c r="JLJ82" s="677"/>
      <c r="JLK82" s="677"/>
      <c r="JLL82" s="677"/>
      <c r="JLM82" s="677"/>
      <c r="JLN82" s="677"/>
      <c r="JLO82" s="677"/>
      <c r="JLP82" s="677"/>
      <c r="JLQ82" s="677"/>
      <c r="JLR82" s="677"/>
      <c r="JLS82" s="677"/>
      <c r="JLT82" s="677"/>
      <c r="JLU82" s="677"/>
      <c r="JLV82" s="677"/>
      <c r="JLW82" s="677"/>
      <c r="JLX82" s="677"/>
      <c r="JLY82" s="677"/>
      <c r="JLZ82" s="677"/>
      <c r="JMA82" s="677"/>
      <c r="JMB82" s="677"/>
      <c r="JMC82" s="677"/>
      <c r="JMD82" s="677"/>
      <c r="JME82" s="677"/>
      <c r="JMF82" s="677"/>
      <c r="JMG82" s="677"/>
      <c r="JMH82" s="677"/>
      <c r="JMI82" s="677"/>
      <c r="JMJ82" s="677"/>
      <c r="JMK82" s="677"/>
      <c r="JML82" s="677"/>
      <c r="JMM82" s="677"/>
      <c r="JMN82" s="677"/>
      <c r="JMO82" s="677"/>
      <c r="JMP82" s="677"/>
      <c r="JMQ82" s="677"/>
      <c r="JMR82" s="677"/>
      <c r="JMS82" s="677"/>
      <c r="JMT82" s="677"/>
      <c r="JMU82" s="677"/>
      <c r="JMV82" s="677"/>
      <c r="JMW82" s="677"/>
      <c r="JMX82" s="677"/>
      <c r="JMY82" s="677"/>
      <c r="JMZ82" s="677"/>
      <c r="JNA82" s="677"/>
      <c r="JNB82" s="677"/>
      <c r="JNC82" s="677"/>
      <c r="JND82" s="677"/>
      <c r="JNE82" s="677"/>
      <c r="JNF82" s="677"/>
      <c r="JNG82" s="677"/>
      <c r="JNH82" s="677"/>
      <c r="JNI82" s="677"/>
      <c r="JNJ82" s="677"/>
      <c r="JNK82" s="677"/>
      <c r="JNL82" s="677"/>
      <c r="JNM82" s="677"/>
      <c r="JNN82" s="677"/>
      <c r="JNO82" s="677"/>
      <c r="JNP82" s="677"/>
      <c r="JNQ82" s="677"/>
      <c r="JNR82" s="677"/>
      <c r="JNS82" s="677"/>
      <c r="JNT82" s="677"/>
      <c r="JNU82" s="677"/>
      <c r="JNV82" s="677"/>
      <c r="JNW82" s="677"/>
      <c r="JNX82" s="677"/>
      <c r="JNY82" s="677"/>
      <c r="JNZ82" s="677"/>
      <c r="JOA82" s="677"/>
      <c r="JOB82" s="677"/>
      <c r="JOC82" s="677"/>
      <c r="JOD82" s="677"/>
      <c r="JOE82" s="677"/>
      <c r="JOF82" s="677"/>
      <c r="JOG82" s="677"/>
      <c r="JOH82" s="677"/>
      <c r="JOI82" s="677"/>
      <c r="JOJ82" s="677"/>
      <c r="JOK82" s="677"/>
      <c r="JOL82" s="677"/>
      <c r="JOM82" s="677"/>
      <c r="JON82" s="677"/>
      <c r="JOO82" s="677"/>
      <c r="JOP82" s="677"/>
      <c r="JOQ82" s="677"/>
      <c r="JOR82" s="677"/>
      <c r="JOS82" s="677"/>
      <c r="JOT82" s="677"/>
      <c r="JOU82" s="677"/>
      <c r="JOV82" s="677"/>
      <c r="JOW82" s="677"/>
      <c r="JOX82" s="677"/>
      <c r="JOY82" s="677"/>
      <c r="JOZ82" s="677"/>
      <c r="JPA82" s="677"/>
      <c r="JPB82" s="677"/>
      <c r="JPC82" s="677"/>
      <c r="JPD82" s="677"/>
      <c r="JPE82" s="677"/>
      <c r="JPF82" s="677"/>
      <c r="JPG82" s="677"/>
      <c r="JPH82" s="677"/>
      <c r="JPI82" s="677"/>
      <c r="JPJ82" s="677"/>
      <c r="JPK82" s="677"/>
      <c r="JPL82" s="677"/>
      <c r="JPM82" s="677"/>
      <c r="JPN82" s="677"/>
      <c r="JPO82" s="677"/>
      <c r="JPP82" s="677"/>
      <c r="JPQ82" s="677"/>
      <c r="JPR82" s="677"/>
      <c r="JPS82" s="677"/>
      <c r="JPT82" s="677"/>
      <c r="JPU82" s="677"/>
      <c r="JPV82" s="677"/>
      <c r="JPW82" s="677"/>
      <c r="JPX82" s="677"/>
      <c r="JPY82" s="677"/>
      <c r="JPZ82" s="677"/>
      <c r="JQA82" s="677"/>
      <c r="JQB82" s="677"/>
      <c r="JQC82" s="677"/>
      <c r="JQD82" s="677"/>
      <c r="JQE82" s="677"/>
      <c r="JQF82" s="677"/>
      <c r="JQG82" s="677"/>
      <c r="JQH82" s="677"/>
      <c r="JQI82" s="677"/>
      <c r="JQJ82" s="677"/>
      <c r="JQK82" s="677"/>
      <c r="JQL82" s="677"/>
      <c r="JQM82" s="677"/>
      <c r="JQN82" s="677"/>
      <c r="JQO82" s="677"/>
      <c r="JQP82" s="677"/>
      <c r="JQQ82" s="677"/>
      <c r="JQR82" s="677"/>
      <c r="JQS82" s="677"/>
      <c r="JQT82" s="677"/>
      <c r="JQU82" s="677"/>
      <c r="JQV82" s="677"/>
      <c r="JQW82" s="677"/>
      <c r="JQX82" s="677"/>
      <c r="JQY82" s="677"/>
      <c r="JQZ82" s="677"/>
      <c r="JRA82" s="677"/>
      <c r="JRB82" s="677"/>
      <c r="JRC82" s="677"/>
      <c r="JRD82" s="677"/>
      <c r="JRE82" s="677"/>
      <c r="JRF82" s="677"/>
      <c r="JRG82" s="677"/>
      <c r="JRH82" s="677"/>
      <c r="JRI82" s="677"/>
      <c r="JRJ82" s="677"/>
      <c r="JRK82" s="677"/>
      <c r="JRL82" s="677"/>
      <c r="JRM82" s="677"/>
      <c r="JRN82" s="677"/>
      <c r="JRO82" s="677"/>
      <c r="JRP82" s="677"/>
      <c r="JRQ82" s="677"/>
      <c r="JRR82" s="677"/>
      <c r="JRS82" s="677"/>
      <c r="JRT82" s="677"/>
      <c r="JRU82" s="677"/>
      <c r="JRV82" s="677"/>
      <c r="JRW82" s="677"/>
      <c r="JRX82" s="677"/>
      <c r="JRY82" s="677"/>
      <c r="JRZ82" s="677"/>
      <c r="JSA82" s="677"/>
      <c r="JSB82" s="677"/>
      <c r="JSC82" s="677"/>
      <c r="JSD82" s="677"/>
      <c r="JSE82" s="677"/>
      <c r="JSF82" s="677"/>
      <c r="JSG82" s="677"/>
      <c r="JSH82" s="677"/>
      <c r="JSI82" s="677"/>
      <c r="JSJ82" s="677"/>
      <c r="JSK82" s="677"/>
      <c r="JSL82" s="677"/>
      <c r="JSM82" s="677"/>
      <c r="JSN82" s="677"/>
      <c r="JSO82" s="677"/>
      <c r="JSP82" s="677"/>
      <c r="JSQ82" s="677"/>
      <c r="JSR82" s="677"/>
      <c r="JSS82" s="677"/>
      <c r="JST82" s="677"/>
      <c r="JSU82" s="677"/>
      <c r="JSV82" s="677"/>
      <c r="JSW82" s="677"/>
      <c r="JSX82" s="677"/>
      <c r="JSY82" s="677"/>
      <c r="JSZ82" s="677"/>
      <c r="JTA82" s="677"/>
      <c r="JTB82" s="677"/>
      <c r="JTC82" s="677"/>
      <c r="JTD82" s="677"/>
      <c r="JTE82" s="677"/>
      <c r="JTF82" s="677"/>
      <c r="JTG82" s="677"/>
      <c r="JTH82" s="677"/>
      <c r="JTI82" s="677"/>
      <c r="JTJ82" s="677"/>
      <c r="JTK82" s="677"/>
      <c r="JTL82" s="677"/>
      <c r="JTM82" s="677"/>
      <c r="JTN82" s="677"/>
      <c r="JTO82" s="677"/>
      <c r="JTP82" s="677"/>
      <c r="JTQ82" s="677"/>
      <c r="JTR82" s="677"/>
      <c r="JTS82" s="677"/>
      <c r="JTT82" s="677"/>
      <c r="JTU82" s="677"/>
      <c r="JTV82" s="677"/>
      <c r="JTW82" s="677"/>
      <c r="JTX82" s="677"/>
      <c r="JTY82" s="677"/>
      <c r="JTZ82" s="677"/>
      <c r="JUA82" s="677"/>
      <c r="JUB82" s="677"/>
      <c r="JUC82" s="677"/>
      <c r="JUD82" s="677"/>
      <c r="JUE82" s="677"/>
      <c r="JUF82" s="677"/>
      <c r="JUG82" s="677"/>
      <c r="JUH82" s="677"/>
      <c r="JUI82" s="677"/>
      <c r="JUJ82" s="677"/>
      <c r="JUK82" s="677"/>
      <c r="JUL82" s="677"/>
      <c r="JUM82" s="677"/>
      <c r="JUN82" s="677"/>
      <c r="JUO82" s="677"/>
      <c r="JUP82" s="677"/>
      <c r="JUQ82" s="677"/>
      <c r="JUR82" s="677"/>
      <c r="JUS82" s="677"/>
      <c r="JUT82" s="677"/>
      <c r="JUU82" s="677"/>
      <c r="JUV82" s="677"/>
      <c r="JUW82" s="677"/>
      <c r="JUX82" s="677"/>
      <c r="JUY82" s="677"/>
      <c r="JUZ82" s="677"/>
      <c r="JVA82" s="677"/>
      <c r="JVB82" s="677"/>
      <c r="JVC82" s="677"/>
      <c r="JVD82" s="677"/>
      <c r="JVE82" s="677"/>
      <c r="JVF82" s="677"/>
      <c r="JVG82" s="677"/>
      <c r="JVH82" s="677"/>
      <c r="JVI82" s="677"/>
      <c r="JVJ82" s="677"/>
      <c r="JVK82" s="677"/>
      <c r="JVL82" s="677"/>
      <c r="JVM82" s="677"/>
      <c r="JVN82" s="677"/>
      <c r="JVO82" s="677"/>
      <c r="JVP82" s="677"/>
      <c r="JVQ82" s="677"/>
      <c r="JVR82" s="677"/>
      <c r="JVS82" s="677"/>
      <c r="JVT82" s="677"/>
      <c r="JVU82" s="677"/>
      <c r="JVV82" s="677"/>
      <c r="JVW82" s="677"/>
      <c r="JVX82" s="677"/>
      <c r="JVY82" s="677"/>
      <c r="JVZ82" s="677"/>
      <c r="JWA82" s="677"/>
      <c r="JWB82" s="677"/>
      <c r="JWC82" s="677"/>
      <c r="JWD82" s="677"/>
      <c r="JWE82" s="677"/>
      <c r="JWF82" s="677"/>
      <c r="JWG82" s="677"/>
      <c r="JWH82" s="677"/>
      <c r="JWI82" s="677"/>
      <c r="JWJ82" s="677"/>
      <c r="JWK82" s="677"/>
      <c r="JWL82" s="677"/>
      <c r="JWM82" s="677"/>
      <c r="JWN82" s="677"/>
      <c r="JWO82" s="677"/>
      <c r="JWP82" s="677"/>
      <c r="JWQ82" s="677"/>
      <c r="JWR82" s="677"/>
      <c r="JWS82" s="677"/>
      <c r="JWT82" s="677"/>
      <c r="JWU82" s="677"/>
      <c r="JWV82" s="677"/>
      <c r="JWW82" s="677"/>
      <c r="JWX82" s="677"/>
      <c r="JWY82" s="677"/>
      <c r="JWZ82" s="677"/>
      <c r="JXA82" s="677"/>
      <c r="JXB82" s="677"/>
      <c r="JXC82" s="677"/>
      <c r="JXD82" s="677"/>
      <c r="JXE82" s="677"/>
      <c r="JXF82" s="677"/>
      <c r="JXG82" s="677"/>
      <c r="JXH82" s="677"/>
      <c r="JXI82" s="677"/>
      <c r="JXJ82" s="677"/>
      <c r="JXK82" s="677"/>
      <c r="JXL82" s="677"/>
      <c r="JXM82" s="677"/>
      <c r="JXN82" s="677"/>
      <c r="JXO82" s="677"/>
      <c r="JXP82" s="677"/>
      <c r="JXQ82" s="677"/>
      <c r="JXR82" s="677"/>
      <c r="JXS82" s="677"/>
      <c r="JXT82" s="677"/>
      <c r="JXU82" s="677"/>
      <c r="JXV82" s="677"/>
      <c r="JXW82" s="677"/>
      <c r="JXX82" s="677"/>
      <c r="JXY82" s="677"/>
      <c r="JXZ82" s="677"/>
      <c r="JYA82" s="677"/>
      <c r="JYB82" s="677"/>
      <c r="JYC82" s="677"/>
      <c r="JYD82" s="677"/>
      <c r="JYE82" s="677"/>
      <c r="JYF82" s="677"/>
      <c r="JYG82" s="677"/>
      <c r="JYH82" s="677"/>
      <c r="JYI82" s="677"/>
      <c r="JYJ82" s="677"/>
      <c r="JYK82" s="677"/>
      <c r="JYL82" s="677"/>
      <c r="JYM82" s="677"/>
      <c r="JYN82" s="677"/>
      <c r="JYO82" s="677"/>
      <c r="JYP82" s="677"/>
      <c r="JYQ82" s="677"/>
      <c r="JYR82" s="677"/>
      <c r="JYS82" s="677"/>
      <c r="JYT82" s="677"/>
      <c r="JYU82" s="677"/>
      <c r="JYV82" s="677"/>
      <c r="JYW82" s="677"/>
      <c r="JYX82" s="677"/>
      <c r="JYY82" s="677"/>
      <c r="JYZ82" s="677"/>
      <c r="JZA82" s="677"/>
      <c r="JZB82" s="677"/>
      <c r="JZC82" s="677"/>
      <c r="JZD82" s="677"/>
      <c r="JZE82" s="677"/>
      <c r="JZF82" s="677"/>
      <c r="JZG82" s="677"/>
      <c r="JZH82" s="677"/>
      <c r="JZI82" s="677"/>
      <c r="JZJ82" s="677"/>
      <c r="JZK82" s="677"/>
      <c r="JZL82" s="677"/>
      <c r="JZM82" s="677"/>
      <c r="JZN82" s="677"/>
      <c r="JZO82" s="677"/>
      <c r="JZP82" s="677"/>
      <c r="JZQ82" s="677"/>
      <c r="JZR82" s="677"/>
      <c r="JZS82" s="677"/>
      <c r="JZT82" s="677"/>
      <c r="JZU82" s="677"/>
      <c r="JZV82" s="677"/>
      <c r="JZW82" s="677"/>
      <c r="JZX82" s="677"/>
      <c r="JZY82" s="677"/>
      <c r="JZZ82" s="677"/>
      <c r="KAA82" s="677"/>
      <c r="KAB82" s="677"/>
      <c r="KAC82" s="677"/>
      <c r="KAD82" s="677"/>
      <c r="KAE82" s="677"/>
      <c r="KAF82" s="677"/>
      <c r="KAG82" s="677"/>
      <c r="KAH82" s="677"/>
      <c r="KAI82" s="677"/>
      <c r="KAJ82" s="677"/>
      <c r="KAK82" s="677"/>
      <c r="KAL82" s="677"/>
      <c r="KAM82" s="677"/>
      <c r="KAN82" s="677"/>
      <c r="KAO82" s="677"/>
      <c r="KAP82" s="677"/>
      <c r="KAQ82" s="677"/>
      <c r="KAR82" s="677"/>
      <c r="KAS82" s="677"/>
      <c r="KAT82" s="677"/>
      <c r="KAU82" s="677"/>
      <c r="KAV82" s="677"/>
      <c r="KAW82" s="677"/>
      <c r="KAX82" s="677"/>
      <c r="KAY82" s="677"/>
      <c r="KAZ82" s="677"/>
      <c r="KBA82" s="677"/>
      <c r="KBB82" s="677"/>
      <c r="KBC82" s="677"/>
      <c r="KBD82" s="677"/>
      <c r="KBE82" s="677"/>
      <c r="KBF82" s="677"/>
      <c r="KBG82" s="677"/>
      <c r="KBH82" s="677"/>
      <c r="KBI82" s="677"/>
      <c r="KBJ82" s="677"/>
      <c r="KBK82" s="677"/>
      <c r="KBL82" s="677"/>
      <c r="KBM82" s="677"/>
      <c r="KBN82" s="677"/>
      <c r="KBO82" s="677"/>
      <c r="KBP82" s="677"/>
      <c r="KBQ82" s="677"/>
      <c r="KBR82" s="677"/>
      <c r="KBS82" s="677"/>
      <c r="KBT82" s="677"/>
      <c r="KBU82" s="677"/>
      <c r="KBV82" s="677"/>
      <c r="KBW82" s="677"/>
      <c r="KBX82" s="677"/>
      <c r="KBY82" s="677"/>
      <c r="KBZ82" s="677"/>
      <c r="KCA82" s="677"/>
      <c r="KCB82" s="677"/>
      <c r="KCC82" s="677"/>
      <c r="KCD82" s="677"/>
      <c r="KCE82" s="677"/>
      <c r="KCF82" s="677"/>
      <c r="KCG82" s="677"/>
      <c r="KCH82" s="677"/>
      <c r="KCI82" s="677"/>
      <c r="KCJ82" s="677"/>
      <c r="KCK82" s="677"/>
      <c r="KCL82" s="677"/>
      <c r="KCM82" s="677"/>
      <c r="KCN82" s="677"/>
      <c r="KCO82" s="677"/>
      <c r="KCP82" s="677"/>
      <c r="KCQ82" s="677"/>
      <c r="KCR82" s="677"/>
      <c r="KCS82" s="677"/>
      <c r="KCT82" s="677"/>
      <c r="KCU82" s="677"/>
      <c r="KCV82" s="677"/>
      <c r="KCW82" s="677"/>
      <c r="KCX82" s="677"/>
      <c r="KCY82" s="677"/>
      <c r="KCZ82" s="677"/>
      <c r="KDA82" s="677"/>
      <c r="KDB82" s="677"/>
      <c r="KDC82" s="677"/>
      <c r="KDD82" s="677"/>
      <c r="KDE82" s="677"/>
      <c r="KDF82" s="677"/>
      <c r="KDG82" s="677"/>
      <c r="KDH82" s="677"/>
      <c r="KDI82" s="677"/>
      <c r="KDJ82" s="677"/>
      <c r="KDK82" s="677"/>
      <c r="KDL82" s="677"/>
      <c r="KDM82" s="677"/>
      <c r="KDN82" s="677"/>
      <c r="KDO82" s="677"/>
      <c r="KDP82" s="677"/>
      <c r="KDQ82" s="677"/>
      <c r="KDR82" s="677"/>
      <c r="KDS82" s="677"/>
      <c r="KDT82" s="677"/>
      <c r="KDU82" s="677"/>
      <c r="KDV82" s="677"/>
      <c r="KDW82" s="677"/>
      <c r="KDX82" s="677"/>
      <c r="KDY82" s="677"/>
      <c r="KDZ82" s="677"/>
      <c r="KEA82" s="677"/>
      <c r="KEB82" s="677"/>
      <c r="KEC82" s="677"/>
      <c r="KED82" s="677"/>
      <c r="KEE82" s="677"/>
      <c r="KEF82" s="677"/>
      <c r="KEG82" s="677"/>
      <c r="KEH82" s="677"/>
      <c r="KEI82" s="677"/>
      <c r="KEJ82" s="677"/>
      <c r="KEK82" s="677"/>
      <c r="KEL82" s="677"/>
      <c r="KEM82" s="677"/>
      <c r="KEN82" s="677"/>
      <c r="KEO82" s="677"/>
      <c r="KEP82" s="677"/>
      <c r="KEQ82" s="677"/>
      <c r="KER82" s="677"/>
      <c r="KES82" s="677"/>
      <c r="KET82" s="677"/>
      <c r="KEU82" s="677"/>
      <c r="KEV82" s="677"/>
      <c r="KEW82" s="677"/>
      <c r="KEX82" s="677"/>
      <c r="KEY82" s="677"/>
      <c r="KEZ82" s="677"/>
      <c r="KFA82" s="677"/>
      <c r="KFB82" s="677"/>
      <c r="KFC82" s="677"/>
      <c r="KFD82" s="677"/>
      <c r="KFE82" s="677"/>
      <c r="KFF82" s="677"/>
      <c r="KFG82" s="677"/>
      <c r="KFH82" s="677"/>
      <c r="KFI82" s="677"/>
      <c r="KFJ82" s="677"/>
      <c r="KFK82" s="677"/>
      <c r="KFL82" s="677"/>
      <c r="KFM82" s="677"/>
      <c r="KFN82" s="677"/>
      <c r="KFO82" s="677"/>
      <c r="KFP82" s="677"/>
      <c r="KFQ82" s="677"/>
      <c r="KFR82" s="677"/>
      <c r="KFS82" s="677"/>
      <c r="KFT82" s="677"/>
      <c r="KFU82" s="677"/>
      <c r="KFV82" s="677"/>
      <c r="KFW82" s="677"/>
      <c r="KFX82" s="677"/>
      <c r="KFY82" s="677"/>
      <c r="KFZ82" s="677"/>
      <c r="KGA82" s="677"/>
      <c r="KGB82" s="677"/>
      <c r="KGC82" s="677"/>
      <c r="KGD82" s="677"/>
      <c r="KGE82" s="677"/>
      <c r="KGF82" s="677"/>
      <c r="KGG82" s="677"/>
      <c r="KGH82" s="677"/>
      <c r="KGI82" s="677"/>
      <c r="KGJ82" s="677"/>
      <c r="KGK82" s="677"/>
      <c r="KGL82" s="677"/>
      <c r="KGM82" s="677"/>
      <c r="KGN82" s="677"/>
      <c r="KGO82" s="677"/>
      <c r="KGP82" s="677"/>
      <c r="KGQ82" s="677"/>
      <c r="KGR82" s="677"/>
      <c r="KGS82" s="677"/>
      <c r="KGT82" s="677"/>
      <c r="KGU82" s="677"/>
      <c r="KGV82" s="677"/>
      <c r="KGW82" s="677"/>
      <c r="KGX82" s="677"/>
      <c r="KGY82" s="677"/>
      <c r="KGZ82" s="677"/>
      <c r="KHA82" s="677"/>
      <c r="KHB82" s="677"/>
      <c r="KHC82" s="677"/>
      <c r="KHD82" s="677"/>
      <c r="KHE82" s="677"/>
      <c r="KHF82" s="677"/>
      <c r="KHG82" s="677"/>
      <c r="KHH82" s="677"/>
      <c r="KHI82" s="677"/>
      <c r="KHJ82" s="677"/>
      <c r="KHK82" s="677"/>
      <c r="KHL82" s="677"/>
      <c r="KHM82" s="677"/>
      <c r="KHN82" s="677"/>
      <c r="KHO82" s="677"/>
      <c r="KHP82" s="677"/>
      <c r="KHQ82" s="677"/>
      <c r="KHR82" s="677"/>
      <c r="KHS82" s="677"/>
      <c r="KHT82" s="677"/>
      <c r="KHU82" s="677"/>
      <c r="KHV82" s="677"/>
      <c r="KHW82" s="677"/>
      <c r="KHX82" s="677"/>
      <c r="KHY82" s="677"/>
      <c r="KHZ82" s="677"/>
      <c r="KIA82" s="677"/>
      <c r="KIB82" s="677"/>
      <c r="KIC82" s="677"/>
      <c r="KID82" s="677"/>
      <c r="KIE82" s="677"/>
      <c r="KIF82" s="677"/>
      <c r="KIG82" s="677"/>
      <c r="KIH82" s="677"/>
      <c r="KII82" s="677"/>
      <c r="KIJ82" s="677"/>
      <c r="KIK82" s="677"/>
      <c r="KIL82" s="677"/>
      <c r="KIM82" s="677"/>
      <c r="KIN82" s="677"/>
      <c r="KIO82" s="677"/>
      <c r="KIP82" s="677"/>
      <c r="KIQ82" s="677"/>
      <c r="KIR82" s="677"/>
      <c r="KIS82" s="677"/>
      <c r="KIT82" s="677"/>
      <c r="KIU82" s="677"/>
      <c r="KIV82" s="677"/>
      <c r="KIW82" s="677"/>
      <c r="KIX82" s="677"/>
      <c r="KIY82" s="677"/>
      <c r="KIZ82" s="677"/>
      <c r="KJA82" s="677"/>
      <c r="KJB82" s="677"/>
      <c r="KJC82" s="677"/>
      <c r="KJD82" s="677"/>
      <c r="KJE82" s="677"/>
      <c r="KJF82" s="677"/>
      <c r="KJG82" s="677"/>
      <c r="KJH82" s="677"/>
      <c r="KJI82" s="677"/>
      <c r="KJJ82" s="677"/>
      <c r="KJK82" s="677"/>
      <c r="KJL82" s="677"/>
      <c r="KJM82" s="677"/>
      <c r="KJN82" s="677"/>
      <c r="KJO82" s="677"/>
      <c r="KJP82" s="677"/>
      <c r="KJQ82" s="677"/>
      <c r="KJR82" s="677"/>
      <c r="KJS82" s="677"/>
      <c r="KJT82" s="677"/>
      <c r="KJU82" s="677"/>
      <c r="KJV82" s="677"/>
      <c r="KJW82" s="677"/>
      <c r="KJX82" s="677"/>
      <c r="KJY82" s="677"/>
      <c r="KJZ82" s="677"/>
      <c r="KKA82" s="677"/>
      <c r="KKB82" s="677"/>
      <c r="KKC82" s="677"/>
      <c r="KKD82" s="677"/>
      <c r="KKE82" s="677"/>
      <c r="KKF82" s="677"/>
      <c r="KKG82" s="677"/>
      <c r="KKH82" s="677"/>
      <c r="KKI82" s="677"/>
      <c r="KKJ82" s="677"/>
      <c r="KKK82" s="677"/>
      <c r="KKL82" s="677"/>
      <c r="KKM82" s="677"/>
      <c r="KKN82" s="677"/>
      <c r="KKO82" s="677"/>
      <c r="KKP82" s="677"/>
      <c r="KKQ82" s="677"/>
      <c r="KKR82" s="677"/>
      <c r="KKS82" s="677"/>
      <c r="KKT82" s="677"/>
      <c r="KKU82" s="677"/>
      <c r="KKV82" s="677"/>
      <c r="KKW82" s="677"/>
      <c r="KKX82" s="677"/>
      <c r="KKY82" s="677"/>
      <c r="KKZ82" s="677"/>
      <c r="KLA82" s="677"/>
      <c r="KLB82" s="677"/>
      <c r="KLC82" s="677"/>
      <c r="KLD82" s="677"/>
      <c r="KLE82" s="677"/>
      <c r="KLF82" s="677"/>
      <c r="KLG82" s="677"/>
      <c r="KLH82" s="677"/>
      <c r="KLI82" s="677"/>
      <c r="KLJ82" s="677"/>
      <c r="KLK82" s="677"/>
      <c r="KLL82" s="677"/>
      <c r="KLM82" s="677"/>
      <c r="KLN82" s="677"/>
      <c r="KLO82" s="677"/>
      <c r="KLP82" s="677"/>
      <c r="KLQ82" s="677"/>
      <c r="KLR82" s="677"/>
      <c r="KLS82" s="677"/>
      <c r="KLT82" s="677"/>
      <c r="KLU82" s="677"/>
      <c r="KLV82" s="677"/>
      <c r="KLW82" s="677"/>
      <c r="KLX82" s="677"/>
      <c r="KLY82" s="677"/>
      <c r="KLZ82" s="677"/>
      <c r="KMA82" s="677"/>
      <c r="KMB82" s="677"/>
      <c r="KMC82" s="677"/>
      <c r="KMD82" s="677"/>
      <c r="KME82" s="677"/>
      <c r="KMF82" s="677"/>
      <c r="KMG82" s="677"/>
      <c r="KMH82" s="677"/>
      <c r="KMI82" s="677"/>
      <c r="KMJ82" s="677"/>
      <c r="KMK82" s="677"/>
      <c r="KML82" s="677"/>
      <c r="KMM82" s="677"/>
      <c r="KMN82" s="677"/>
      <c r="KMO82" s="677"/>
      <c r="KMP82" s="677"/>
      <c r="KMQ82" s="677"/>
      <c r="KMR82" s="677"/>
      <c r="KMS82" s="677"/>
      <c r="KMT82" s="677"/>
      <c r="KMU82" s="677"/>
      <c r="KMV82" s="677"/>
      <c r="KMW82" s="677"/>
      <c r="KMX82" s="677"/>
      <c r="KMY82" s="677"/>
      <c r="KMZ82" s="677"/>
      <c r="KNA82" s="677"/>
      <c r="KNB82" s="677"/>
      <c r="KNC82" s="677"/>
      <c r="KND82" s="677"/>
      <c r="KNE82" s="677"/>
      <c r="KNF82" s="677"/>
      <c r="KNG82" s="677"/>
      <c r="KNH82" s="677"/>
      <c r="KNI82" s="677"/>
      <c r="KNJ82" s="677"/>
      <c r="KNK82" s="677"/>
      <c r="KNL82" s="677"/>
      <c r="KNM82" s="677"/>
      <c r="KNN82" s="677"/>
      <c r="KNO82" s="677"/>
      <c r="KNP82" s="677"/>
      <c r="KNQ82" s="677"/>
      <c r="KNR82" s="677"/>
      <c r="KNS82" s="677"/>
      <c r="KNT82" s="677"/>
      <c r="KNU82" s="677"/>
      <c r="KNV82" s="677"/>
      <c r="KNW82" s="677"/>
      <c r="KNX82" s="677"/>
      <c r="KNY82" s="677"/>
      <c r="KNZ82" s="677"/>
      <c r="KOA82" s="677"/>
      <c r="KOB82" s="677"/>
      <c r="KOC82" s="677"/>
      <c r="KOD82" s="677"/>
      <c r="KOE82" s="677"/>
      <c r="KOF82" s="677"/>
      <c r="KOG82" s="677"/>
      <c r="KOH82" s="677"/>
      <c r="KOI82" s="677"/>
      <c r="KOJ82" s="677"/>
      <c r="KOK82" s="677"/>
      <c r="KOL82" s="677"/>
      <c r="KOM82" s="677"/>
      <c r="KON82" s="677"/>
      <c r="KOO82" s="677"/>
      <c r="KOP82" s="677"/>
      <c r="KOQ82" s="677"/>
      <c r="KOR82" s="677"/>
      <c r="KOS82" s="677"/>
      <c r="KOT82" s="677"/>
      <c r="KOU82" s="677"/>
      <c r="KOV82" s="677"/>
      <c r="KOW82" s="677"/>
      <c r="KOX82" s="677"/>
      <c r="KOY82" s="677"/>
      <c r="KOZ82" s="677"/>
      <c r="KPA82" s="677"/>
      <c r="KPB82" s="677"/>
      <c r="KPC82" s="677"/>
      <c r="KPD82" s="677"/>
      <c r="KPE82" s="677"/>
      <c r="KPF82" s="677"/>
      <c r="KPG82" s="677"/>
      <c r="KPH82" s="677"/>
      <c r="KPI82" s="677"/>
      <c r="KPJ82" s="677"/>
      <c r="KPK82" s="677"/>
      <c r="KPL82" s="677"/>
      <c r="KPM82" s="677"/>
      <c r="KPN82" s="677"/>
      <c r="KPO82" s="677"/>
      <c r="KPP82" s="677"/>
      <c r="KPQ82" s="677"/>
      <c r="KPR82" s="677"/>
      <c r="KPS82" s="677"/>
      <c r="KPT82" s="677"/>
      <c r="KPU82" s="677"/>
      <c r="KPV82" s="677"/>
      <c r="KPW82" s="677"/>
      <c r="KPX82" s="677"/>
      <c r="KPY82" s="677"/>
      <c r="KPZ82" s="677"/>
      <c r="KQA82" s="677"/>
      <c r="KQB82" s="677"/>
      <c r="KQC82" s="677"/>
      <c r="KQD82" s="677"/>
      <c r="KQE82" s="677"/>
      <c r="KQF82" s="677"/>
      <c r="KQG82" s="677"/>
      <c r="KQH82" s="677"/>
      <c r="KQI82" s="677"/>
      <c r="KQJ82" s="677"/>
      <c r="KQK82" s="677"/>
      <c r="KQL82" s="677"/>
      <c r="KQM82" s="677"/>
      <c r="KQN82" s="677"/>
      <c r="KQO82" s="677"/>
      <c r="KQP82" s="677"/>
      <c r="KQQ82" s="677"/>
      <c r="KQR82" s="677"/>
      <c r="KQS82" s="677"/>
      <c r="KQT82" s="677"/>
      <c r="KQU82" s="677"/>
      <c r="KQV82" s="677"/>
      <c r="KQW82" s="677"/>
      <c r="KQX82" s="677"/>
      <c r="KQY82" s="677"/>
      <c r="KQZ82" s="677"/>
      <c r="KRA82" s="677"/>
      <c r="KRB82" s="677"/>
      <c r="KRC82" s="677"/>
      <c r="KRD82" s="677"/>
      <c r="KRE82" s="677"/>
      <c r="KRF82" s="677"/>
      <c r="KRG82" s="677"/>
      <c r="KRH82" s="677"/>
      <c r="KRI82" s="677"/>
      <c r="KRJ82" s="677"/>
      <c r="KRK82" s="677"/>
      <c r="KRL82" s="677"/>
      <c r="KRM82" s="677"/>
      <c r="KRN82" s="677"/>
      <c r="KRO82" s="677"/>
      <c r="KRP82" s="677"/>
      <c r="KRQ82" s="677"/>
      <c r="KRR82" s="677"/>
      <c r="KRS82" s="677"/>
      <c r="KRT82" s="677"/>
      <c r="KRU82" s="677"/>
      <c r="KRV82" s="677"/>
      <c r="KRW82" s="677"/>
      <c r="KRX82" s="677"/>
      <c r="KRY82" s="677"/>
      <c r="KRZ82" s="677"/>
      <c r="KSA82" s="677"/>
      <c r="KSB82" s="677"/>
      <c r="KSC82" s="677"/>
      <c r="KSD82" s="677"/>
      <c r="KSE82" s="677"/>
      <c r="KSF82" s="677"/>
      <c r="KSG82" s="677"/>
      <c r="KSH82" s="677"/>
      <c r="KSI82" s="677"/>
      <c r="KSJ82" s="677"/>
      <c r="KSK82" s="677"/>
      <c r="KSL82" s="677"/>
      <c r="KSM82" s="677"/>
      <c r="KSN82" s="677"/>
      <c r="KSO82" s="677"/>
      <c r="KSP82" s="677"/>
      <c r="KSQ82" s="677"/>
      <c r="KSR82" s="677"/>
      <c r="KSS82" s="677"/>
      <c r="KST82" s="677"/>
      <c r="KSU82" s="677"/>
      <c r="KSV82" s="677"/>
      <c r="KSW82" s="677"/>
      <c r="KSX82" s="677"/>
      <c r="KSY82" s="677"/>
      <c r="KSZ82" s="677"/>
      <c r="KTA82" s="677"/>
      <c r="KTB82" s="677"/>
      <c r="KTC82" s="677"/>
      <c r="KTD82" s="677"/>
      <c r="KTE82" s="677"/>
      <c r="KTF82" s="677"/>
      <c r="KTG82" s="677"/>
      <c r="KTH82" s="677"/>
      <c r="KTI82" s="677"/>
      <c r="KTJ82" s="677"/>
      <c r="KTK82" s="677"/>
      <c r="KTL82" s="677"/>
      <c r="KTM82" s="677"/>
      <c r="KTN82" s="677"/>
      <c r="KTO82" s="677"/>
      <c r="KTP82" s="677"/>
      <c r="KTQ82" s="677"/>
      <c r="KTR82" s="677"/>
      <c r="KTS82" s="677"/>
      <c r="KTT82" s="677"/>
      <c r="KTU82" s="677"/>
      <c r="KTV82" s="677"/>
      <c r="KTW82" s="677"/>
      <c r="KTX82" s="677"/>
      <c r="KTY82" s="677"/>
      <c r="KTZ82" s="677"/>
      <c r="KUA82" s="677"/>
      <c r="KUB82" s="677"/>
      <c r="KUC82" s="677"/>
      <c r="KUD82" s="677"/>
      <c r="KUE82" s="677"/>
      <c r="KUF82" s="677"/>
      <c r="KUG82" s="677"/>
      <c r="KUH82" s="677"/>
      <c r="KUI82" s="677"/>
      <c r="KUJ82" s="677"/>
      <c r="KUK82" s="677"/>
      <c r="KUL82" s="677"/>
      <c r="KUM82" s="677"/>
      <c r="KUN82" s="677"/>
      <c r="KUO82" s="677"/>
      <c r="KUP82" s="677"/>
      <c r="KUQ82" s="677"/>
      <c r="KUR82" s="677"/>
      <c r="KUS82" s="677"/>
      <c r="KUT82" s="677"/>
      <c r="KUU82" s="677"/>
      <c r="KUV82" s="677"/>
      <c r="KUW82" s="677"/>
      <c r="KUX82" s="677"/>
      <c r="KUY82" s="677"/>
      <c r="KUZ82" s="677"/>
      <c r="KVA82" s="677"/>
      <c r="KVB82" s="677"/>
      <c r="KVC82" s="677"/>
      <c r="KVD82" s="677"/>
      <c r="KVE82" s="677"/>
      <c r="KVF82" s="677"/>
      <c r="KVG82" s="677"/>
      <c r="KVH82" s="677"/>
      <c r="KVI82" s="677"/>
      <c r="KVJ82" s="677"/>
      <c r="KVK82" s="677"/>
      <c r="KVL82" s="677"/>
      <c r="KVM82" s="677"/>
      <c r="KVN82" s="677"/>
      <c r="KVO82" s="677"/>
      <c r="KVP82" s="677"/>
      <c r="KVQ82" s="677"/>
      <c r="KVR82" s="677"/>
      <c r="KVS82" s="677"/>
      <c r="KVT82" s="677"/>
      <c r="KVU82" s="677"/>
      <c r="KVV82" s="677"/>
      <c r="KVW82" s="677"/>
      <c r="KVX82" s="677"/>
      <c r="KVY82" s="677"/>
      <c r="KVZ82" s="677"/>
      <c r="KWA82" s="677"/>
      <c r="KWB82" s="677"/>
      <c r="KWC82" s="677"/>
      <c r="KWD82" s="677"/>
      <c r="KWE82" s="677"/>
      <c r="KWF82" s="677"/>
      <c r="KWG82" s="677"/>
      <c r="KWH82" s="677"/>
      <c r="KWI82" s="677"/>
      <c r="KWJ82" s="677"/>
      <c r="KWK82" s="677"/>
      <c r="KWL82" s="677"/>
      <c r="KWM82" s="677"/>
      <c r="KWN82" s="677"/>
      <c r="KWO82" s="677"/>
      <c r="KWP82" s="677"/>
      <c r="KWQ82" s="677"/>
      <c r="KWR82" s="677"/>
      <c r="KWS82" s="677"/>
      <c r="KWT82" s="677"/>
      <c r="KWU82" s="677"/>
      <c r="KWV82" s="677"/>
      <c r="KWW82" s="677"/>
      <c r="KWX82" s="677"/>
      <c r="KWY82" s="677"/>
      <c r="KWZ82" s="677"/>
      <c r="KXA82" s="677"/>
      <c r="KXB82" s="677"/>
      <c r="KXC82" s="677"/>
      <c r="KXD82" s="677"/>
      <c r="KXE82" s="677"/>
      <c r="KXF82" s="677"/>
      <c r="KXG82" s="677"/>
      <c r="KXH82" s="677"/>
      <c r="KXI82" s="677"/>
      <c r="KXJ82" s="677"/>
      <c r="KXK82" s="677"/>
      <c r="KXL82" s="677"/>
      <c r="KXM82" s="677"/>
      <c r="KXN82" s="677"/>
      <c r="KXO82" s="677"/>
      <c r="KXP82" s="677"/>
      <c r="KXQ82" s="677"/>
      <c r="KXR82" s="677"/>
      <c r="KXS82" s="677"/>
      <c r="KXT82" s="677"/>
      <c r="KXU82" s="677"/>
      <c r="KXV82" s="677"/>
      <c r="KXW82" s="677"/>
      <c r="KXX82" s="677"/>
      <c r="KXY82" s="677"/>
      <c r="KXZ82" s="677"/>
      <c r="KYA82" s="677"/>
      <c r="KYB82" s="677"/>
      <c r="KYC82" s="677"/>
      <c r="KYD82" s="677"/>
      <c r="KYE82" s="677"/>
      <c r="KYF82" s="677"/>
      <c r="KYG82" s="677"/>
      <c r="KYH82" s="677"/>
      <c r="KYI82" s="677"/>
      <c r="KYJ82" s="677"/>
      <c r="KYK82" s="677"/>
      <c r="KYL82" s="677"/>
      <c r="KYM82" s="677"/>
      <c r="KYN82" s="677"/>
      <c r="KYO82" s="677"/>
      <c r="KYP82" s="677"/>
      <c r="KYQ82" s="677"/>
      <c r="KYR82" s="677"/>
      <c r="KYS82" s="677"/>
      <c r="KYT82" s="677"/>
      <c r="KYU82" s="677"/>
      <c r="KYV82" s="677"/>
      <c r="KYW82" s="677"/>
      <c r="KYX82" s="677"/>
      <c r="KYY82" s="677"/>
      <c r="KYZ82" s="677"/>
      <c r="KZA82" s="677"/>
      <c r="KZB82" s="677"/>
      <c r="KZC82" s="677"/>
      <c r="KZD82" s="677"/>
      <c r="KZE82" s="677"/>
      <c r="KZF82" s="677"/>
      <c r="KZG82" s="677"/>
      <c r="KZH82" s="677"/>
      <c r="KZI82" s="677"/>
      <c r="KZJ82" s="677"/>
      <c r="KZK82" s="677"/>
      <c r="KZL82" s="677"/>
      <c r="KZM82" s="677"/>
      <c r="KZN82" s="677"/>
      <c r="KZO82" s="677"/>
      <c r="KZP82" s="677"/>
      <c r="KZQ82" s="677"/>
      <c r="KZR82" s="677"/>
      <c r="KZS82" s="677"/>
      <c r="KZT82" s="677"/>
      <c r="KZU82" s="677"/>
      <c r="KZV82" s="677"/>
      <c r="KZW82" s="677"/>
      <c r="KZX82" s="677"/>
      <c r="KZY82" s="677"/>
      <c r="KZZ82" s="677"/>
      <c r="LAA82" s="677"/>
      <c r="LAB82" s="677"/>
      <c r="LAC82" s="677"/>
      <c r="LAD82" s="677"/>
      <c r="LAE82" s="677"/>
      <c r="LAF82" s="677"/>
      <c r="LAG82" s="677"/>
      <c r="LAH82" s="677"/>
      <c r="LAI82" s="677"/>
      <c r="LAJ82" s="677"/>
      <c r="LAK82" s="677"/>
      <c r="LAL82" s="677"/>
      <c r="LAM82" s="677"/>
      <c r="LAN82" s="677"/>
      <c r="LAO82" s="677"/>
      <c r="LAP82" s="677"/>
      <c r="LAQ82" s="677"/>
      <c r="LAR82" s="677"/>
      <c r="LAS82" s="677"/>
      <c r="LAT82" s="677"/>
      <c r="LAU82" s="677"/>
      <c r="LAV82" s="677"/>
      <c r="LAW82" s="677"/>
      <c r="LAX82" s="677"/>
      <c r="LAY82" s="677"/>
      <c r="LAZ82" s="677"/>
      <c r="LBA82" s="677"/>
      <c r="LBB82" s="677"/>
      <c r="LBC82" s="677"/>
      <c r="LBD82" s="677"/>
      <c r="LBE82" s="677"/>
      <c r="LBF82" s="677"/>
      <c r="LBG82" s="677"/>
      <c r="LBH82" s="677"/>
      <c r="LBI82" s="677"/>
      <c r="LBJ82" s="677"/>
      <c r="LBK82" s="677"/>
      <c r="LBL82" s="677"/>
      <c r="LBM82" s="677"/>
      <c r="LBN82" s="677"/>
      <c r="LBO82" s="677"/>
      <c r="LBP82" s="677"/>
      <c r="LBQ82" s="677"/>
      <c r="LBR82" s="677"/>
      <c r="LBS82" s="677"/>
      <c r="LBT82" s="677"/>
      <c r="LBU82" s="677"/>
      <c r="LBV82" s="677"/>
      <c r="LBW82" s="677"/>
      <c r="LBX82" s="677"/>
      <c r="LBY82" s="677"/>
      <c r="LBZ82" s="677"/>
      <c r="LCA82" s="677"/>
      <c r="LCB82" s="677"/>
      <c r="LCC82" s="677"/>
      <c r="LCD82" s="677"/>
      <c r="LCE82" s="677"/>
      <c r="LCF82" s="677"/>
      <c r="LCG82" s="677"/>
      <c r="LCH82" s="677"/>
      <c r="LCI82" s="677"/>
      <c r="LCJ82" s="677"/>
      <c r="LCK82" s="677"/>
      <c r="LCL82" s="677"/>
      <c r="LCM82" s="677"/>
      <c r="LCN82" s="677"/>
      <c r="LCO82" s="677"/>
      <c r="LCP82" s="677"/>
      <c r="LCQ82" s="677"/>
      <c r="LCR82" s="677"/>
      <c r="LCS82" s="677"/>
      <c r="LCT82" s="677"/>
      <c r="LCU82" s="677"/>
      <c r="LCV82" s="677"/>
      <c r="LCW82" s="677"/>
      <c r="LCX82" s="677"/>
      <c r="LCY82" s="677"/>
      <c r="LCZ82" s="677"/>
      <c r="LDA82" s="677"/>
      <c r="LDB82" s="677"/>
      <c r="LDC82" s="677"/>
      <c r="LDD82" s="677"/>
      <c r="LDE82" s="677"/>
      <c r="LDF82" s="677"/>
      <c r="LDG82" s="677"/>
      <c r="LDH82" s="677"/>
      <c r="LDI82" s="677"/>
      <c r="LDJ82" s="677"/>
      <c r="LDK82" s="677"/>
      <c r="LDL82" s="677"/>
      <c r="LDM82" s="677"/>
      <c r="LDN82" s="677"/>
      <c r="LDO82" s="677"/>
      <c r="LDP82" s="677"/>
      <c r="LDQ82" s="677"/>
      <c r="LDR82" s="677"/>
      <c r="LDS82" s="677"/>
      <c r="LDT82" s="677"/>
      <c r="LDU82" s="677"/>
      <c r="LDV82" s="677"/>
      <c r="LDW82" s="677"/>
      <c r="LDX82" s="677"/>
      <c r="LDY82" s="677"/>
      <c r="LDZ82" s="677"/>
      <c r="LEA82" s="677"/>
      <c r="LEB82" s="677"/>
      <c r="LEC82" s="677"/>
      <c r="LED82" s="677"/>
      <c r="LEE82" s="677"/>
      <c r="LEF82" s="677"/>
      <c r="LEG82" s="677"/>
      <c r="LEH82" s="677"/>
      <c r="LEI82" s="677"/>
      <c r="LEJ82" s="677"/>
      <c r="LEK82" s="677"/>
      <c r="LEL82" s="677"/>
      <c r="LEM82" s="677"/>
      <c r="LEN82" s="677"/>
      <c r="LEO82" s="677"/>
      <c r="LEP82" s="677"/>
      <c r="LEQ82" s="677"/>
      <c r="LER82" s="677"/>
      <c r="LES82" s="677"/>
      <c r="LET82" s="677"/>
      <c r="LEU82" s="677"/>
      <c r="LEV82" s="677"/>
      <c r="LEW82" s="677"/>
      <c r="LEX82" s="677"/>
      <c r="LEY82" s="677"/>
      <c r="LEZ82" s="677"/>
      <c r="LFA82" s="677"/>
      <c r="LFB82" s="677"/>
      <c r="LFC82" s="677"/>
      <c r="LFD82" s="677"/>
      <c r="LFE82" s="677"/>
      <c r="LFF82" s="677"/>
      <c r="LFG82" s="677"/>
      <c r="LFH82" s="677"/>
      <c r="LFI82" s="677"/>
      <c r="LFJ82" s="677"/>
      <c r="LFK82" s="677"/>
      <c r="LFL82" s="677"/>
      <c r="LFM82" s="677"/>
      <c r="LFN82" s="677"/>
      <c r="LFO82" s="677"/>
      <c r="LFP82" s="677"/>
      <c r="LFQ82" s="677"/>
      <c r="LFR82" s="677"/>
      <c r="LFS82" s="677"/>
      <c r="LFT82" s="677"/>
      <c r="LFU82" s="677"/>
      <c r="LFV82" s="677"/>
      <c r="LFW82" s="677"/>
      <c r="LFX82" s="677"/>
      <c r="LFY82" s="677"/>
      <c r="LFZ82" s="677"/>
      <c r="LGA82" s="677"/>
      <c r="LGB82" s="677"/>
      <c r="LGC82" s="677"/>
      <c r="LGD82" s="677"/>
      <c r="LGE82" s="677"/>
      <c r="LGF82" s="677"/>
      <c r="LGG82" s="677"/>
      <c r="LGH82" s="677"/>
      <c r="LGI82" s="677"/>
      <c r="LGJ82" s="677"/>
      <c r="LGK82" s="677"/>
      <c r="LGL82" s="677"/>
      <c r="LGM82" s="677"/>
      <c r="LGN82" s="677"/>
      <c r="LGO82" s="677"/>
      <c r="LGP82" s="677"/>
      <c r="LGQ82" s="677"/>
      <c r="LGR82" s="677"/>
      <c r="LGS82" s="677"/>
      <c r="LGT82" s="677"/>
      <c r="LGU82" s="677"/>
      <c r="LGV82" s="677"/>
      <c r="LGW82" s="677"/>
      <c r="LGX82" s="677"/>
      <c r="LGY82" s="677"/>
      <c r="LGZ82" s="677"/>
      <c r="LHA82" s="677"/>
      <c r="LHB82" s="677"/>
      <c r="LHC82" s="677"/>
      <c r="LHD82" s="677"/>
      <c r="LHE82" s="677"/>
      <c r="LHF82" s="677"/>
      <c r="LHG82" s="677"/>
      <c r="LHH82" s="677"/>
      <c r="LHI82" s="677"/>
      <c r="LHJ82" s="677"/>
      <c r="LHK82" s="677"/>
      <c r="LHL82" s="677"/>
      <c r="LHM82" s="677"/>
      <c r="LHN82" s="677"/>
      <c r="LHO82" s="677"/>
      <c r="LHP82" s="677"/>
      <c r="LHQ82" s="677"/>
      <c r="LHR82" s="677"/>
      <c r="LHS82" s="677"/>
      <c r="LHT82" s="677"/>
      <c r="LHU82" s="677"/>
      <c r="LHV82" s="677"/>
      <c r="LHW82" s="677"/>
      <c r="LHX82" s="677"/>
      <c r="LHY82" s="677"/>
      <c r="LHZ82" s="677"/>
      <c r="LIA82" s="677"/>
      <c r="LIB82" s="677"/>
      <c r="LIC82" s="677"/>
      <c r="LID82" s="677"/>
      <c r="LIE82" s="677"/>
      <c r="LIF82" s="677"/>
      <c r="LIG82" s="677"/>
      <c r="LIH82" s="677"/>
      <c r="LII82" s="677"/>
      <c r="LIJ82" s="677"/>
      <c r="LIK82" s="677"/>
      <c r="LIL82" s="677"/>
      <c r="LIM82" s="677"/>
      <c r="LIN82" s="677"/>
      <c r="LIO82" s="677"/>
      <c r="LIP82" s="677"/>
      <c r="LIQ82" s="677"/>
      <c r="LIR82" s="677"/>
      <c r="LIS82" s="677"/>
      <c r="LIT82" s="677"/>
      <c r="LIU82" s="677"/>
      <c r="LIV82" s="677"/>
      <c r="LIW82" s="677"/>
      <c r="LIX82" s="677"/>
      <c r="LIY82" s="677"/>
      <c r="LIZ82" s="677"/>
      <c r="LJA82" s="677"/>
      <c r="LJB82" s="677"/>
      <c r="LJC82" s="677"/>
      <c r="LJD82" s="677"/>
      <c r="LJE82" s="677"/>
      <c r="LJF82" s="677"/>
      <c r="LJG82" s="677"/>
      <c r="LJH82" s="677"/>
      <c r="LJI82" s="677"/>
      <c r="LJJ82" s="677"/>
      <c r="LJK82" s="677"/>
      <c r="LJL82" s="677"/>
      <c r="LJM82" s="677"/>
      <c r="LJN82" s="677"/>
      <c r="LJO82" s="677"/>
      <c r="LJP82" s="677"/>
      <c r="LJQ82" s="677"/>
      <c r="LJR82" s="677"/>
      <c r="LJS82" s="677"/>
      <c r="LJT82" s="677"/>
      <c r="LJU82" s="677"/>
      <c r="LJV82" s="677"/>
      <c r="LJW82" s="677"/>
      <c r="LJX82" s="677"/>
      <c r="LJY82" s="677"/>
      <c r="LJZ82" s="677"/>
      <c r="LKA82" s="677"/>
      <c r="LKB82" s="677"/>
      <c r="LKC82" s="677"/>
      <c r="LKD82" s="677"/>
      <c r="LKE82" s="677"/>
      <c r="LKF82" s="677"/>
      <c r="LKG82" s="677"/>
      <c r="LKH82" s="677"/>
      <c r="LKI82" s="677"/>
      <c r="LKJ82" s="677"/>
      <c r="LKK82" s="677"/>
      <c r="LKL82" s="677"/>
      <c r="LKM82" s="677"/>
      <c r="LKN82" s="677"/>
      <c r="LKO82" s="677"/>
      <c r="LKP82" s="677"/>
      <c r="LKQ82" s="677"/>
      <c r="LKR82" s="677"/>
      <c r="LKS82" s="677"/>
      <c r="LKT82" s="677"/>
      <c r="LKU82" s="677"/>
      <c r="LKV82" s="677"/>
      <c r="LKW82" s="677"/>
      <c r="LKX82" s="677"/>
      <c r="LKY82" s="677"/>
      <c r="LKZ82" s="677"/>
      <c r="LLA82" s="677"/>
      <c r="LLB82" s="677"/>
      <c r="LLC82" s="677"/>
      <c r="LLD82" s="677"/>
      <c r="LLE82" s="677"/>
      <c r="LLF82" s="677"/>
      <c r="LLG82" s="677"/>
      <c r="LLH82" s="677"/>
      <c r="LLI82" s="677"/>
      <c r="LLJ82" s="677"/>
      <c r="LLK82" s="677"/>
      <c r="LLL82" s="677"/>
      <c r="LLM82" s="677"/>
      <c r="LLN82" s="677"/>
      <c r="LLO82" s="677"/>
      <c r="LLP82" s="677"/>
      <c r="LLQ82" s="677"/>
      <c r="LLR82" s="677"/>
      <c r="LLS82" s="677"/>
      <c r="LLT82" s="677"/>
      <c r="LLU82" s="677"/>
      <c r="LLV82" s="677"/>
      <c r="LLW82" s="677"/>
      <c r="LLX82" s="677"/>
      <c r="LLY82" s="677"/>
      <c r="LLZ82" s="677"/>
      <c r="LMA82" s="677"/>
      <c r="LMB82" s="677"/>
      <c r="LMC82" s="677"/>
      <c r="LMD82" s="677"/>
      <c r="LME82" s="677"/>
      <c r="LMF82" s="677"/>
      <c r="LMG82" s="677"/>
      <c r="LMH82" s="677"/>
      <c r="LMI82" s="677"/>
      <c r="LMJ82" s="677"/>
      <c r="LMK82" s="677"/>
      <c r="LML82" s="677"/>
      <c r="LMM82" s="677"/>
      <c r="LMN82" s="677"/>
      <c r="LMO82" s="677"/>
      <c r="LMP82" s="677"/>
      <c r="LMQ82" s="677"/>
      <c r="LMR82" s="677"/>
      <c r="LMS82" s="677"/>
      <c r="LMT82" s="677"/>
      <c r="LMU82" s="677"/>
      <c r="LMV82" s="677"/>
      <c r="LMW82" s="677"/>
      <c r="LMX82" s="677"/>
      <c r="LMY82" s="677"/>
      <c r="LMZ82" s="677"/>
      <c r="LNA82" s="677"/>
      <c r="LNB82" s="677"/>
      <c r="LNC82" s="677"/>
      <c r="LND82" s="677"/>
      <c r="LNE82" s="677"/>
      <c r="LNF82" s="677"/>
      <c r="LNG82" s="677"/>
      <c r="LNH82" s="677"/>
      <c r="LNI82" s="677"/>
      <c r="LNJ82" s="677"/>
      <c r="LNK82" s="677"/>
      <c r="LNL82" s="677"/>
      <c r="LNM82" s="677"/>
      <c r="LNN82" s="677"/>
      <c r="LNO82" s="677"/>
      <c r="LNP82" s="677"/>
      <c r="LNQ82" s="677"/>
      <c r="LNR82" s="677"/>
      <c r="LNS82" s="677"/>
      <c r="LNT82" s="677"/>
      <c r="LNU82" s="677"/>
      <c r="LNV82" s="677"/>
      <c r="LNW82" s="677"/>
      <c r="LNX82" s="677"/>
      <c r="LNY82" s="677"/>
      <c r="LNZ82" s="677"/>
      <c r="LOA82" s="677"/>
      <c r="LOB82" s="677"/>
      <c r="LOC82" s="677"/>
      <c r="LOD82" s="677"/>
      <c r="LOE82" s="677"/>
      <c r="LOF82" s="677"/>
      <c r="LOG82" s="677"/>
      <c r="LOH82" s="677"/>
      <c r="LOI82" s="677"/>
      <c r="LOJ82" s="677"/>
      <c r="LOK82" s="677"/>
      <c r="LOL82" s="677"/>
      <c r="LOM82" s="677"/>
      <c r="LON82" s="677"/>
      <c r="LOO82" s="677"/>
      <c r="LOP82" s="677"/>
      <c r="LOQ82" s="677"/>
      <c r="LOR82" s="677"/>
      <c r="LOS82" s="677"/>
      <c r="LOT82" s="677"/>
      <c r="LOU82" s="677"/>
      <c r="LOV82" s="677"/>
      <c r="LOW82" s="677"/>
      <c r="LOX82" s="677"/>
      <c r="LOY82" s="677"/>
      <c r="LOZ82" s="677"/>
      <c r="LPA82" s="677"/>
      <c r="LPB82" s="677"/>
      <c r="LPC82" s="677"/>
      <c r="LPD82" s="677"/>
      <c r="LPE82" s="677"/>
      <c r="LPF82" s="677"/>
      <c r="LPG82" s="677"/>
      <c r="LPH82" s="677"/>
      <c r="LPI82" s="677"/>
      <c r="LPJ82" s="677"/>
      <c r="LPK82" s="677"/>
      <c r="LPL82" s="677"/>
      <c r="LPM82" s="677"/>
      <c r="LPN82" s="677"/>
      <c r="LPO82" s="677"/>
      <c r="LPP82" s="677"/>
      <c r="LPQ82" s="677"/>
      <c r="LPR82" s="677"/>
      <c r="LPS82" s="677"/>
      <c r="LPT82" s="677"/>
      <c r="LPU82" s="677"/>
      <c r="LPV82" s="677"/>
      <c r="LPW82" s="677"/>
      <c r="LPX82" s="677"/>
      <c r="LPY82" s="677"/>
      <c r="LPZ82" s="677"/>
      <c r="LQA82" s="677"/>
      <c r="LQB82" s="677"/>
      <c r="LQC82" s="677"/>
      <c r="LQD82" s="677"/>
      <c r="LQE82" s="677"/>
      <c r="LQF82" s="677"/>
      <c r="LQG82" s="677"/>
      <c r="LQH82" s="677"/>
      <c r="LQI82" s="677"/>
      <c r="LQJ82" s="677"/>
      <c r="LQK82" s="677"/>
      <c r="LQL82" s="677"/>
      <c r="LQM82" s="677"/>
      <c r="LQN82" s="677"/>
      <c r="LQO82" s="677"/>
      <c r="LQP82" s="677"/>
      <c r="LQQ82" s="677"/>
      <c r="LQR82" s="677"/>
      <c r="LQS82" s="677"/>
      <c r="LQT82" s="677"/>
      <c r="LQU82" s="677"/>
      <c r="LQV82" s="677"/>
      <c r="LQW82" s="677"/>
      <c r="LQX82" s="677"/>
      <c r="LQY82" s="677"/>
      <c r="LQZ82" s="677"/>
      <c r="LRA82" s="677"/>
      <c r="LRB82" s="677"/>
      <c r="LRC82" s="677"/>
      <c r="LRD82" s="677"/>
      <c r="LRE82" s="677"/>
      <c r="LRF82" s="677"/>
      <c r="LRG82" s="677"/>
      <c r="LRH82" s="677"/>
      <c r="LRI82" s="677"/>
      <c r="LRJ82" s="677"/>
      <c r="LRK82" s="677"/>
      <c r="LRL82" s="677"/>
      <c r="LRM82" s="677"/>
      <c r="LRN82" s="677"/>
      <c r="LRO82" s="677"/>
      <c r="LRP82" s="677"/>
      <c r="LRQ82" s="677"/>
      <c r="LRR82" s="677"/>
      <c r="LRS82" s="677"/>
      <c r="LRT82" s="677"/>
      <c r="LRU82" s="677"/>
      <c r="LRV82" s="677"/>
      <c r="LRW82" s="677"/>
      <c r="LRX82" s="677"/>
      <c r="LRY82" s="677"/>
      <c r="LRZ82" s="677"/>
      <c r="LSA82" s="677"/>
      <c r="LSB82" s="677"/>
      <c r="LSC82" s="677"/>
      <c r="LSD82" s="677"/>
      <c r="LSE82" s="677"/>
      <c r="LSF82" s="677"/>
      <c r="LSG82" s="677"/>
      <c r="LSH82" s="677"/>
      <c r="LSI82" s="677"/>
      <c r="LSJ82" s="677"/>
      <c r="LSK82" s="677"/>
      <c r="LSL82" s="677"/>
      <c r="LSM82" s="677"/>
      <c r="LSN82" s="677"/>
      <c r="LSO82" s="677"/>
      <c r="LSP82" s="677"/>
      <c r="LSQ82" s="677"/>
      <c r="LSR82" s="677"/>
      <c r="LSS82" s="677"/>
      <c r="LST82" s="677"/>
      <c r="LSU82" s="677"/>
      <c r="LSV82" s="677"/>
      <c r="LSW82" s="677"/>
      <c r="LSX82" s="677"/>
      <c r="LSY82" s="677"/>
      <c r="LSZ82" s="677"/>
      <c r="LTA82" s="677"/>
      <c r="LTB82" s="677"/>
      <c r="LTC82" s="677"/>
      <c r="LTD82" s="677"/>
      <c r="LTE82" s="677"/>
      <c r="LTF82" s="677"/>
      <c r="LTG82" s="677"/>
      <c r="LTH82" s="677"/>
      <c r="LTI82" s="677"/>
      <c r="LTJ82" s="677"/>
      <c r="LTK82" s="677"/>
      <c r="LTL82" s="677"/>
      <c r="LTM82" s="677"/>
      <c r="LTN82" s="677"/>
      <c r="LTO82" s="677"/>
      <c r="LTP82" s="677"/>
      <c r="LTQ82" s="677"/>
      <c r="LTR82" s="677"/>
      <c r="LTS82" s="677"/>
      <c r="LTT82" s="677"/>
      <c r="LTU82" s="677"/>
      <c r="LTV82" s="677"/>
      <c r="LTW82" s="677"/>
      <c r="LTX82" s="677"/>
      <c r="LTY82" s="677"/>
      <c r="LTZ82" s="677"/>
      <c r="LUA82" s="677"/>
      <c r="LUB82" s="677"/>
      <c r="LUC82" s="677"/>
      <c r="LUD82" s="677"/>
      <c r="LUE82" s="677"/>
      <c r="LUF82" s="677"/>
      <c r="LUG82" s="677"/>
      <c r="LUH82" s="677"/>
      <c r="LUI82" s="677"/>
      <c r="LUJ82" s="677"/>
      <c r="LUK82" s="677"/>
      <c r="LUL82" s="677"/>
      <c r="LUM82" s="677"/>
      <c r="LUN82" s="677"/>
      <c r="LUO82" s="677"/>
      <c r="LUP82" s="677"/>
      <c r="LUQ82" s="677"/>
      <c r="LUR82" s="677"/>
      <c r="LUS82" s="677"/>
      <c r="LUT82" s="677"/>
      <c r="LUU82" s="677"/>
      <c r="LUV82" s="677"/>
      <c r="LUW82" s="677"/>
      <c r="LUX82" s="677"/>
      <c r="LUY82" s="677"/>
      <c r="LUZ82" s="677"/>
      <c r="LVA82" s="677"/>
      <c r="LVB82" s="677"/>
      <c r="LVC82" s="677"/>
      <c r="LVD82" s="677"/>
      <c r="LVE82" s="677"/>
      <c r="LVF82" s="677"/>
      <c r="LVG82" s="677"/>
      <c r="LVH82" s="677"/>
      <c r="LVI82" s="677"/>
      <c r="LVJ82" s="677"/>
      <c r="LVK82" s="677"/>
      <c r="LVL82" s="677"/>
      <c r="LVM82" s="677"/>
      <c r="LVN82" s="677"/>
      <c r="LVO82" s="677"/>
      <c r="LVP82" s="677"/>
      <c r="LVQ82" s="677"/>
      <c r="LVR82" s="677"/>
      <c r="LVS82" s="677"/>
      <c r="LVT82" s="677"/>
      <c r="LVU82" s="677"/>
      <c r="LVV82" s="677"/>
      <c r="LVW82" s="677"/>
      <c r="LVX82" s="677"/>
      <c r="LVY82" s="677"/>
      <c r="LVZ82" s="677"/>
      <c r="LWA82" s="677"/>
      <c r="LWB82" s="677"/>
      <c r="LWC82" s="677"/>
      <c r="LWD82" s="677"/>
      <c r="LWE82" s="677"/>
      <c r="LWF82" s="677"/>
      <c r="LWG82" s="677"/>
      <c r="LWH82" s="677"/>
      <c r="LWI82" s="677"/>
      <c r="LWJ82" s="677"/>
      <c r="LWK82" s="677"/>
      <c r="LWL82" s="677"/>
      <c r="LWM82" s="677"/>
      <c r="LWN82" s="677"/>
      <c r="LWO82" s="677"/>
      <c r="LWP82" s="677"/>
      <c r="LWQ82" s="677"/>
      <c r="LWR82" s="677"/>
      <c r="LWS82" s="677"/>
      <c r="LWT82" s="677"/>
      <c r="LWU82" s="677"/>
      <c r="LWV82" s="677"/>
      <c r="LWW82" s="677"/>
      <c r="LWX82" s="677"/>
      <c r="LWY82" s="677"/>
      <c r="LWZ82" s="677"/>
      <c r="LXA82" s="677"/>
      <c r="LXB82" s="677"/>
      <c r="LXC82" s="677"/>
      <c r="LXD82" s="677"/>
      <c r="LXE82" s="677"/>
      <c r="LXF82" s="677"/>
      <c r="LXG82" s="677"/>
      <c r="LXH82" s="677"/>
      <c r="LXI82" s="677"/>
      <c r="LXJ82" s="677"/>
      <c r="LXK82" s="677"/>
      <c r="LXL82" s="677"/>
      <c r="LXM82" s="677"/>
      <c r="LXN82" s="677"/>
      <c r="LXO82" s="677"/>
      <c r="LXP82" s="677"/>
      <c r="LXQ82" s="677"/>
      <c r="LXR82" s="677"/>
      <c r="LXS82" s="677"/>
      <c r="LXT82" s="677"/>
      <c r="LXU82" s="677"/>
      <c r="LXV82" s="677"/>
      <c r="LXW82" s="677"/>
      <c r="LXX82" s="677"/>
      <c r="LXY82" s="677"/>
      <c r="LXZ82" s="677"/>
      <c r="LYA82" s="677"/>
      <c r="LYB82" s="677"/>
      <c r="LYC82" s="677"/>
      <c r="LYD82" s="677"/>
      <c r="LYE82" s="677"/>
      <c r="LYF82" s="677"/>
      <c r="LYG82" s="677"/>
      <c r="LYH82" s="677"/>
      <c r="LYI82" s="677"/>
      <c r="LYJ82" s="677"/>
      <c r="LYK82" s="677"/>
      <c r="LYL82" s="677"/>
      <c r="LYM82" s="677"/>
      <c r="LYN82" s="677"/>
      <c r="LYO82" s="677"/>
      <c r="LYP82" s="677"/>
      <c r="LYQ82" s="677"/>
      <c r="LYR82" s="677"/>
      <c r="LYS82" s="677"/>
      <c r="LYT82" s="677"/>
      <c r="LYU82" s="677"/>
      <c r="LYV82" s="677"/>
      <c r="LYW82" s="677"/>
      <c r="LYX82" s="677"/>
      <c r="LYY82" s="677"/>
      <c r="LYZ82" s="677"/>
      <c r="LZA82" s="677"/>
      <c r="LZB82" s="677"/>
      <c r="LZC82" s="677"/>
      <c r="LZD82" s="677"/>
      <c r="LZE82" s="677"/>
      <c r="LZF82" s="677"/>
      <c r="LZG82" s="677"/>
      <c r="LZH82" s="677"/>
      <c r="LZI82" s="677"/>
      <c r="LZJ82" s="677"/>
      <c r="LZK82" s="677"/>
      <c r="LZL82" s="677"/>
      <c r="LZM82" s="677"/>
      <c r="LZN82" s="677"/>
      <c r="LZO82" s="677"/>
      <c r="LZP82" s="677"/>
      <c r="LZQ82" s="677"/>
      <c r="LZR82" s="677"/>
      <c r="LZS82" s="677"/>
      <c r="LZT82" s="677"/>
      <c r="LZU82" s="677"/>
      <c r="LZV82" s="677"/>
      <c r="LZW82" s="677"/>
      <c r="LZX82" s="677"/>
      <c r="LZY82" s="677"/>
      <c r="LZZ82" s="677"/>
      <c r="MAA82" s="677"/>
      <c r="MAB82" s="677"/>
      <c r="MAC82" s="677"/>
      <c r="MAD82" s="677"/>
      <c r="MAE82" s="677"/>
      <c r="MAF82" s="677"/>
      <c r="MAG82" s="677"/>
      <c r="MAH82" s="677"/>
      <c r="MAI82" s="677"/>
      <c r="MAJ82" s="677"/>
      <c r="MAK82" s="677"/>
      <c r="MAL82" s="677"/>
      <c r="MAM82" s="677"/>
      <c r="MAN82" s="677"/>
      <c r="MAO82" s="677"/>
      <c r="MAP82" s="677"/>
      <c r="MAQ82" s="677"/>
      <c r="MAR82" s="677"/>
      <c r="MAS82" s="677"/>
      <c r="MAT82" s="677"/>
      <c r="MAU82" s="677"/>
      <c r="MAV82" s="677"/>
      <c r="MAW82" s="677"/>
      <c r="MAX82" s="677"/>
      <c r="MAY82" s="677"/>
      <c r="MAZ82" s="677"/>
      <c r="MBA82" s="677"/>
      <c r="MBB82" s="677"/>
      <c r="MBC82" s="677"/>
      <c r="MBD82" s="677"/>
      <c r="MBE82" s="677"/>
      <c r="MBF82" s="677"/>
      <c r="MBG82" s="677"/>
      <c r="MBH82" s="677"/>
      <c r="MBI82" s="677"/>
      <c r="MBJ82" s="677"/>
      <c r="MBK82" s="677"/>
      <c r="MBL82" s="677"/>
      <c r="MBM82" s="677"/>
      <c r="MBN82" s="677"/>
      <c r="MBO82" s="677"/>
      <c r="MBP82" s="677"/>
      <c r="MBQ82" s="677"/>
      <c r="MBR82" s="677"/>
      <c r="MBS82" s="677"/>
      <c r="MBT82" s="677"/>
      <c r="MBU82" s="677"/>
      <c r="MBV82" s="677"/>
      <c r="MBW82" s="677"/>
      <c r="MBX82" s="677"/>
      <c r="MBY82" s="677"/>
      <c r="MBZ82" s="677"/>
      <c r="MCA82" s="677"/>
      <c r="MCB82" s="677"/>
      <c r="MCC82" s="677"/>
      <c r="MCD82" s="677"/>
      <c r="MCE82" s="677"/>
      <c r="MCF82" s="677"/>
      <c r="MCG82" s="677"/>
      <c r="MCH82" s="677"/>
      <c r="MCI82" s="677"/>
      <c r="MCJ82" s="677"/>
      <c r="MCK82" s="677"/>
      <c r="MCL82" s="677"/>
      <c r="MCM82" s="677"/>
      <c r="MCN82" s="677"/>
      <c r="MCO82" s="677"/>
      <c r="MCP82" s="677"/>
      <c r="MCQ82" s="677"/>
      <c r="MCR82" s="677"/>
      <c r="MCS82" s="677"/>
      <c r="MCT82" s="677"/>
      <c r="MCU82" s="677"/>
      <c r="MCV82" s="677"/>
      <c r="MCW82" s="677"/>
      <c r="MCX82" s="677"/>
      <c r="MCY82" s="677"/>
      <c r="MCZ82" s="677"/>
      <c r="MDA82" s="677"/>
      <c r="MDB82" s="677"/>
      <c r="MDC82" s="677"/>
      <c r="MDD82" s="677"/>
      <c r="MDE82" s="677"/>
      <c r="MDF82" s="677"/>
      <c r="MDG82" s="677"/>
      <c r="MDH82" s="677"/>
      <c r="MDI82" s="677"/>
      <c r="MDJ82" s="677"/>
      <c r="MDK82" s="677"/>
      <c r="MDL82" s="677"/>
      <c r="MDM82" s="677"/>
      <c r="MDN82" s="677"/>
      <c r="MDO82" s="677"/>
      <c r="MDP82" s="677"/>
      <c r="MDQ82" s="677"/>
      <c r="MDR82" s="677"/>
      <c r="MDS82" s="677"/>
      <c r="MDT82" s="677"/>
      <c r="MDU82" s="677"/>
      <c r="MDV82" s="677"/>
      <c r="MDW82" s="677"/>
      <c r="MDX82" s="677"/>
      <c r="MDY82" s="677"/>
      <c r="MDZ82" s="677"/>
      <c r="MEA82" s="677"/>
      <c r="MEB82" s="677"/>
      <c r="MEC82" s="677"/>
      <c r="MED82" s="677"/>
      <c r="MEE82" s="677"/>
      <c r="MEF82" s="677"/>
      <c r="MEG82" s="677"/>
      <c r="MEH82" s="677"/>
      <c r="MEI82" s="677"/>
      <c r="MEJ82" s="677"/>
      <c r="MEK82" s="677"/>
      <c r="MEL82" s="677"/>
      <c r="MEM82" s="677"/>
      <c r="MEN82" s="677"/>
      <c r="MEO82" s="677"/>
      <c r="MEP82" s="677"/>
      <c r="MEQ82" s="677"/>
      <c r="MER82" s="677"/>
      <c r="MES82" s="677"/>
      <c r="MET82" s="677"/>
      <c r="MEU82" s="677"/>
      <c r="MEV82" s="677"/>
      <c r="MEW82" s="677"/>
      <c r="MEX82" s="677"/>
      <c r="MEY82" s="677"/>
      <c r="MEZ82" s="677"/>
      <c r="MFA82" s="677"/>
      <c r="MFB82" s="677"/>
      <c r="MFC82" s="677"/>
      <c r="MFD82" s="677"/>
      <c r="MFE82" s="677"/>
      <c r="MFF82" s="677"/>
      <c r="MFG82" s="677"/>
      <c r="MFH82" s="677"/>
      <c r="MFI82" s="677"/>
      <c r="MFJ82" s="677"/>
      <c r="MFK82" s="677"/>
      <c r="MFL82" s="677"/>
      <c r="MFM82" s="677"/>
      <c r="MFN82" s="677"/>
      <c r="MFO82" s="677"/>
      <c r="MFP82" s="677"/>
      <c r="MFQ82" s="677"/>
      <c r="MFR82" s="677"/>
      <c r="MFS82" s="677"/>
      <c r="MFT82" s="677"/>
      <c r="MFU82" s="677"/>
      <c r="MFV82" s="677"/>
      <c r="MFW82" s="677"/>
      <c r="MFX82" s="677"/>
      <c r="MFY82" s="677"/>
      <c r="MFZ82" s="677"/>
      <c r="MGA82" s="677"/>
      <c r="MGB82" s="677"/>
      <c r="MGC82" s="677"/>
      <c r="MGD82" s="677"/>
      <c r="MGE82" s="677"/>
      <c r="MGF82" s="677"/>
      <c r="MGG82" s="677"/>
      <c r="MGH82" s="677"/>
      <c r="MGI82" s="677"/>
      <c r="MGJ82" s="677"/>
      <c r="MGK82" s="677"/>
      <c r="MGL82" s="677"/>
      <c r="MGM82" s="677"/>
      <c r="MGN82" s="677"/>
      <c r="MGO82" s="677"/>
      <c r="MGP82" s="677"/>
      <c r="MGQ82" s="677"/>
      <c r="MGR82" s="677"/>
      <c r="MGS82" s="677"/>
      <c r="MGT82" s="677"/>
      <c r="MGU82" s="677"/>
      <c r="MGV82" s="677"/>
      <c r="MGW82" s="677"/>
      <c r="MGX82" s="677"/>
      <c r="MGY82" s="677"/>
      <c r="MGZ82" s="677"/>
      <c r="MHA82" s="677"/>
      <c r="MHB82" s="677"/>
      <c r="MHC82" s="677"/>
      <c r="MHD82" s="677"/>
      <c r="MHE82" s="677"/>
      <c r="MHF82" s="677"/>
      <c r="MHG82" s="677"/>
      <c r="MHH82" s="677"/>
      <c r="MHI82" s="677"/>
      <c r="MHJ82" s="677"/>
      <c r="MHK82" s="677"/>
      <c r="MHL82" s="677"/>
      <c r="MHM82" s="677"/>
      <c r="MHN82" s="677"/>
      <c r="MHO82" s="677"/>
      <c r="MHP82" s="677"/>
      <c r="MHQ82" s="677"/>
      <c r="MHR82" s="677"/>
      <c r="MHS82" s="677"/>
      <c r="MHT82" s="677"/>
      <c r="MHU82" s="677"/>
      <c r="MHV82" s="677"/>
      <c r="MHW82" s="677"/>
      <c r="MHX82" s="677"/>
      <c r="MHY82" s="677"/>
      <c r="MHZ82" s="677"/>
      <c r="MIA82" s="677"/>
      <c r="MIB82" s="677"/>
      <c r="MIC82" s="677"/>
      <c r="MID82" s="677"/>
      <c r="MIE82" s="677"/>
      <c r="MIF82" s="677"/>
      <c r="MIG82" s="677"/>
      <c r="MIH82" s="677"/>
      <c r="MII82" s="677"/>
      <c r="MIJ82" s="677"/>
      <c r="MIK82" s="677"/>
      <c r="MIL82" s="677"/>
      <c r="MIM82" s="677"/>
      <c r="MIN82" s="677"/>
      <c r="MIO82" s="677"/>
      <c r="MIP82" s="677"/>
      <c r="MIQ82" s="677"/>
      <c r="MIR82" s="677"/>
      <c r="MIS82" s="677"/>
      <c r="MIT82" s="677"/>
      <c r="MIU82" s="677"/>
      <c r="MIV82" s="677"/>
      <c r="MIW82" s="677"/>
      <c r="MIX82" s="677"/>
      <c r="MIY82" s="677"/>
      <c r="MIZ82" s="677"/>
      <c r="MJA82" s="677"/>
      <c r="MJB82" s="677"/>
      <c r="MJC82" s="677"/>
      <c r="MJD82" s="677"/>
      <c r="MJE82" s="677"/>
      <c r="MJF82" s="677"/>
      <c r="MJG82" s="677"/>
      <c r="MJH82" s="677"/>
      <c r="MJI82" s="677"/>
      <c r="MJJ82" s="677"/>
      <c r="MJK82" s="677"/>
      <c r="MJL82" s="677"/>
      <c r="MJM82" s="677"/>
      <c r="MJN82" s="677"/>
      <c r="MJO82" s="677"/>
      <c r="MJP82" s="677"/>
      <c r="MJQ82" s="677"/>
      <c r="MJR82" s="677"/>
      <c r="MJS82" s="677"/>
      <c r="MJT82" s="677"/>
      <c r="MJU82" s="677"/>
      <c r="MJV82" s="677"/>
      <c r="MJW82" s="677"/>
      <c r="MJX82" s="677"/>
      <c r="MJY82" s="677"/>
      <c r="MJZ82" s="677"/>
      <c r="MKA82" s="677"/>
      <c r="MKB82" s="677"/>
      <c r="MKC82" s="677"/>
      <c r="MKD82" s="677"/>
      <c r="MKE82" s="677"/>
      <c r="MKF82" s="677"/>
      <c r="MKG82" s="677"/>
      <c r="MKH82" s="677"/>
      <c r="MKI82" s="677"/>
      <c r="MKJ82" s="677"/>
      <c r="MKK82" s="677"/>
      <c r="MKL82" s="677"/>
      <c r="MKM82" s="677"/>
      <c r="MKN82" s="677"/>
      <c r="MKO82" s="677"/>
      <c r="MKP82" s="677"/>
      <c r="MKQ82" s="677"/>
      <c r="MKR82" s="677"/>
      <c r="MKS82" s="677"/>
      <c r="MKT82" s="677"/>
      <c r="MKU82" s="677"/>
      <c r="MKV82" s="677"/>
      <c r="MKW82" s="677"/>
      <c r="MKX82" s="677"/>
      <c r="MKY82" s="677"/>
      <c r="MKZ82" s="677"/>
      <c r="MLA82" s="677"/>
      <c r="MLB82" s="677"/>
      <c r="MLC82" s="677"/>
      <c r="MLD82" s="677"/>
      <c r="MLE82" s="677"/>
      <c r="MLF82" s="677"/>
      <c r="MLG82" s="677"/>
      <c r="MLH82" s="677"/>
      <c r="MLI82" s="677"/>
      <c r="MLJ82" s="677"/>
      <c r="MLK82" s="677"/>
      <c r="MLL82" s="677"/>
      <c r="MLM82" s="677"/>
      <c r="MLN82" s="677"/>
      <c r="MLO82" s="677"/>
      <c r="MLP82" s="677"/>
      <c r="MLQ82" s="677"/>
      <c r="MLR82" s="677"/>
      <c r="MLS82" s="677"/>
      <c r="MLT82" s="677"/>
      <c r="MLU82" s="677"/>
      <c r="MLV82" s="677"/>
      <c r="MLW82" s="677"/>
      <c r="MLX82" s="677"/>
      <c r="MLY82" s="677"/>
      <c r="MLZ82" s="677"/>
      <c r="MMA82" s="677"/>
      <c r="MMB82" s="677"/>
      <c r="MMC82" s="677"/>
      <c r="MMD82" s="677"/>
      <c r="MME82" s="677"/>
      <c r="MMF82" s="677"/>
      <c r="MMG82" s="677"/>
      <c r="MMH82" s="677"/>
      <c r="MMI82" s="677"/>
      <c r="MMJ82" s="677"/>
      <c r="MMK82" s="677"/>
      <c r="MML82" s="677"/>
      <c r="MMM82" s="677"/>
      <c r="MMN82" s="677"/>
      <c r="MMO82" s="677"/>
      <c r="MMP82" s="677"/>
      <c r="MMQ82" s="677"/>
      <c r="MMR82" s="677"/>
      <c r="MMS82" s="677"/>
      <c r="MMT82" s="677"/>
      <c r="MMU82" s="677"/>
      <c r="MMV82" s="677"/>
      <c r="MMW82" s="677"/>
      <c r="MMX82" s="677"/>
      <c r="MMY82" s="677"/>
      <c r="MMZ82" s="677"/>
      <c r="MNA82" s="677"/>
      <c r="MNB82" s="677"/>
      <c r="MNC82" s="677"/>
      <c r="MND82" s="677"/>
      <c r="MNE82" s="677"/>
      <c r="MNF82" s="677"/>
      <c r="MNG82" s="677"/>
      <c r="MNH82" s="677"/>
      <c r="MNI82" s="677"/>
      <c r="MNJ82" s="677"/>
      <c r="MNK82" s="677"/>
      <c r="MNL82" s="677"/>
      <c r="MNM82" s="677"/>
      <c r="MNN82" s="677"/>
      <c r="MNO82" s="677"/>
      <c r="MNP82" s="677"/>
      <c r="MNQ82" s="677"/>
      <c r="MNR82" s="677"/>
      <c r="MNS82" s="677"/>
      <c r="MNT82" s="677"/>
      <c r="MNU82" s="677"/>
      <c r="MNV82" s="677"/>
      <c r="MNW82" s="677"/>
      <c r="MNX82" s="677"/>
      <c r="MNY82" s="677"/>
      <c r="MNZ82" s="677"/>
      <c r="MOA82" s="677"/>
      <c r="MOB82" s="677"/>
      <c r="MOC82" s="677"/>
      <c r="MOD82" s="677"/>
      <c r="MOE82" s="677"/>
      <c r="MOF82" s="677"/>
      <c r="MOG82" s="677"/>
      <c r="MOH82" s="677"/>
      <c r="MOI82" s="677"/>
      <c r="MOJ82" s="677"/>
      <c r="MOK82" s="677"/>
      <c r="MOL82" s="677"/>
      <c r="MOM82" s="677"/>
      <c r="MON82" s="677"/>
      <c r="MOO82" s="677"/>
      <c r="MOP82" s="677"/>
      <c r="MOQ82" s="677"/>
      <c r="MOR82" s="677"/>
      <c r="MOS82" s="677"/>
      <c r="MOT82" s="677"/>
      <c r="MOU82" s="677"/>
      <c r="MOV82" s="677"/>
      <c r="MOW82" s="677"/>
      <c r="MOX82" s="677"/>
      <c r="MOY82" s="677"/>
      <c r="MOZ82" s="677"/>
      <c r="MPA82" s="677"/>
      <c r="MPB82" s="677"/>
      <c r="MPC82" s="677"/>
      <c r="MPD82" s="677"/>
      <c r="MPE82" s="677"/>
      <c r="MPF82" s="677"/>
      <c r="MPG82" s="677"/>
      <c r="MPH82" s="677"/>
      <c r="MPI82" s="677"/>
      <c r="MPJ82" s="677"/>
      <c r="MPK82" s="677"/>
      <c r="MPL82" s="677"/>
      <c r="MPM82" s="677"/>
      <c r="MPN82" s="677"/>
      <c r="MPO82" s="677"/>
      <c r="MPP82" s="677"/>
      <c r="MPQ82" s="677"/>
      <c r="MPR82" s="677"/>
      <c r="MPS82" s="677"/>
      <c r="MPT82" s="677"/>
      <c r="MPU82" s="677"/>
      <c r="MPV82" s="677"/>
      <c r="MPW82" s="677"/>
      <c r="MPX82" s="677"/>
      <c r="MPY82" s="677"/>
      <c r="MPZ82" s="677"/>
      <c r="MQA82" s="677"/>
      <c r="MQB82" s="677"/>
      <c r="MQC82" s="677"/>
      <c r="MQD82" s="677"/>
      <c r="MQE82" s="677"/>
      <c r="MQF82" s="677"/>
      <c r="MQG82" s="677"/>
      <c r="MQH82" s="677"/>
      <c r="MQI82" s="677"/>
      <c r="MQJ82" s="677"/>
      <c r="MQK82" s="677"/>
      <c r="MQL82" s="677"/>
      <c r="MQM82" s="677"/>
      <c r="MQN82" s="677"/>
      <c r="MQO82" s="677"/>
      <c r="MQP82" s="677"/>
      <c r="MQQ82" s="677"/>
      <c r="MQR82" s="677"/>
      <c r="MQS82" s="677"/>
      <c r="MQT82" s="677"/>
      <c r="MQU82" s="677"/>
      <c r="MQV82" s="677"/>
      <c r="MQW82" s="677"/>
      <c r="MQX82" s="677"/>
      <c r="MQY82" s="677"/>
      <c r="MQZ82" s="677"/>
      <c r="MRA82" s="677"/>
      <c r="MRB82" s="677"/>
      <c r="MRC82" s="677"/>
      <c r="MRD82" s="677"/>
      <c r="MRE82" s="677"/>
      <c r="MRF82" s="677"/>
      <c r="MRG82" s="677"/>
      <c r="MRH82" s="677"/>
      <c r="MRI82" s="677"/>
      <c r="MRJ82" s="677"/>
      <c r="MRK82" s="677"/>
      <c r="MRL82" s="677"/>
      <c r="MRM82" s="677"/>
      <c r="MRN82" s="677"/>
      <c r="MRO82" s="677"/>
      <c r="MRP82" s="677"/>
      <c r="MRQ82" s="677"/>
      <c r="MRR82" s="677"/>
      <c r="MRS82" s="677"/>
      <c r="MRT82" s="677"/>
      <c r="MRU82" s="677"/>
      <c r="MRV82" s="677"/>
      <c r="MRW82" s="677"/>
      <c r="MRX82" s="677"/>
      <c r="MRY82" s="677"/>
      <c r="MRZ82" s="677"/>
      <c r="MSA82" s="677"/>
      <c r="MSB82" s="677"/>
      <c r="MSC82" s="677"/>
      <c r="MSD82" s="677"/>
      <c r="MSE82" s="677"/>
      <c r="MSF82" s="677"/>
      <c r="MSG82" s="677"/>
      <c r="MSH82" s="677"/>
      <c r="MSI82" s="677"/>
      <c r="MSJ82" s="677"/>
      <c r="MSK82" s="677"/>
      <c r="MSL82" s="677"/>
      <c r="MSM82" s="677"/>
      <c r="MSN82" s="677"/>
      <c r="MSO82" s="677"/>
      <c r="MSP82" s="677"/>
      <c r="MSQ82" s="677"/>
      <c r="MSR82" s="677"/>
      <c r="MSS82" s="677"/>
      <c r="MST82" s="677"/>
      <c r="MSU82" s="677"/>
      <c r="MSV82" s="677"/>
      <c r="MSW82" s="677"/>
      <c r="MSX82" s="677"/>
      <c r="MSY82" s="677"/>
      <c r="MSZ82" s="677"/>
      <c r="MTA82" s="677"/>
      <c r="MTB82" s="677"/>
      <c r="MTC82" s="677"/>
      <c r="MTD82" s="677"/>
      <c r="MTE82" s="677"/>
      <c r="MTF82" s="677"/>
      <c r="MTG82" s="677"/>
      <c r="MTH82" s="677"/>
      <c r="MTI82" s="677"/>
      <c r="MTJ82" s="677"/>
      <c r="MTK82" s="677"/>
      <c r="MTL82" s="677"/>
      <c r="MTM82" s="677"/>
      <c r="MTN82" s="677"/>
      <c r="MTO82" s="677"/>
      <c r="MTP82" s="677"/>
      <c r="MTQ82" s="677"/>
      <c r="MTR82" s="677"/>
      <c r="MTS82" s="677"/>
      <c r="MTT82" s="677"/>
      <c r="MTU82" s="677"/>
      <c r="MTV82" s="677"/>
      <c r="MTW82" s="677"/>
      <c r="MTX82" s="677"/>
      <c r="MTY82" s="677"/>
      <c r="MTZ82" s="677"/>
      <c r="MUA82" s="677"/>
      <c r="MUB82" s="677"/>
      <c r="MUC82" s="677"/>
      <c r="MUD82" s="677"/>
      <c r="MUE82" s="677"/>
      <c r="MUF82" s="677"/>
      <c r="MUG82" s="677"/>
      <c r="MUH82" s="677"/>
      <c r="MUI82" s="677"/>
      <c r="MUJ82" s="677"/>
      <c r="MUK82" s="677"/>
      <c r="MUL82" s="677"/>
      <c r="MUM82" s="677"/>
      <c r="MUN82" s="677"/>
      <c r="MUO82" s="677"/>
      <c r="MUP82" s="677"/>
      <c r="MUQ82" s="677"/>
      <c r="MUR82" s="677"/>
      <c r="MUS82" s="677"/>
      <c r="MUT82" s="677"/>
      <c r="MUU82" s="677"/>
      <c r="MUV82" s="677"/>
      <c r="MUW82" s="677"/>
      <c r="MUX82" s="677"/>
      <c r="MUY82" s="677"/>
      <c r="MUZ82" s="677"/>
      <c r="MVA82" s="677"/>
      <c r="MVB82" s="677"/>
      <c r="MVC82" s="677"/>
      <c r="MVD82" s="677"/>
      <c r="MVE82" s="677"/>
      <c r="MVF82" s="677"/>
      <c r="MVG82" s="677"/>
      <c r="MVH82" s="677"/>
      <c r="MVI82" s="677"/>
      <c r="MVJ82" s="677"/>
      <c r="MVK82" s="677"/>
      <c r="MVL82" s="677"/>
      <c r="MVM82" s="677"/>
      <c r="MVN82" s="677"/>
      <c r="MVO82" s="677"/>
      <c r="MVP82" s="677"/>
      <c r="MVQ82" s="677"/>
      <c r="MVR82" s="677"/>
      <c r="MVS82" s="677"/>
      <c r="MVT82" s="677"/>
      <c r="MVU82" s="677"/>
      <c r="MVV82" s="677"/>
      <c r="MVW82" s="677"/>
      <c r="MVX82" s="677"/>
      <c r="MVY82" s="677"/>
      <c r="MVZ82" s="677"/>
      <c r="MWA82" s="677"/>
      <c r="MWB82" s="677"/>
      <c r="MWC82" s="677"/>
      <c r="MWD82" s="677"/>
      <c r="MWE82" s="677"/>
      <c r="MWF82" s="677"/>
      <c r="MWG82" s="677"/>
      <c r="MWH82" s="677"/>
      <c r="MWI82" s="677"/>
      <c r="MWJ82" s="677"/>
      <c r="MWK82" s="677"/>
      <c r="MWL82" s="677"/>
      <c r="MWM82" s="677"/>
      <c r="MWN82" s="677"/>
      <c r="MWO82" s="677"/>
      <c r="MWP82" s="677"/>
      <c r="MWQ82" s="677"/>
      <c r="MWR82" s="677"/>
      <c r="MWS82" s="677"/>
      <c r="MWT82" s="677"/>
      <c r="MWU82" s="677"/>
      <c r="MWV82" s="677"/>
      <c r="MWW82" s="677"/>
      <c r="MWX82" s="677"/>
      <c r="MWY82" s="677"/>
      <c r="MWZ82" s="677"/>
      <c r="MXA82" s="677"/>
      <c r="MXB82" s="677"/>
      <c r="MXC82" s="677"/>
      <c r="MXD82" s="677"/>
      <c r="MXE82" s="677"/>
      <c r="MXF82" s="677"/>
      <c r="MXG82" s="677"/>
      <c r="MXH82" s="677"/>
      <c r="MXI82" s="677"/>
      <c r="MXJ82" s="677"/>
      <c r="MXK82" s="677"/>
      <c r="MXL82" s="677"/>
      <c r="MXM82" s="677"/>
      <c r="MXN82" s="677"/>
      <c r="MXO82" s="677"/>
      <c r="MXP82" s="677"/>
      <c r="MXQ82" s="677"/>
      <c r="MXR82" s="677"/>
      <c r="MXS82" s="677"/>
      <c r="MXT82" s="677"/>
      <c r="MXU82" s="677"/>
      <c r="MXV82" s="677"/>
      <c r="MXW82" s="677"/>
      <c r="MXX82" s="677"/>
      <c r="MXY82" s="677"/>
      <c r="MXZ82" s="677"/>
      <c r="MYA82" s="677"/>
      <c r="MYB82" s="677"/>
      <c r="MYC82" s="677"/>
      <c r="MYD82" s="677"/>
      <c r="MYE82" s="677"/>
      <c r="MYF82" s="677"/>
      <c r="MYG82" s="677"/>
      <c r="MYH82" s="677"/>
      <c r="MYI82" s="677"/>
      <c r="MYJ82" s="677"/>
      <c r="MYK82" s="677"/>
      <c r="MYL82" s="677"/>
      <c r="MYM82" s="677"/>
      <c r="MYN82" s="677"/>
      <c r="MYO82" s="677"/>
      <c r="MYP82" s="677"/>
      <c r="MYQ82" s="677"/>
      <c r="MYR82" s="677"/>
      <c r="MYS82" s="677"/>
      <c r="MYT82" s="677"/>
      <c r="MYU82" s="677"/>
      <c r="MYV82" s="677"/>
      <c r="MYW82" s="677"/>
      <c r="MYX82" s="677"/>
      <c r="MYY82" s="677"/>
      <c r="MYZ82" s="677"/>
      <c r="MZA82" s="677"/>
      <c r="MZB82" s="677"/>
      <c r="MZC82" s="677"/>
      <c r="MZD82" s="677"/>
      <c r="MZE82" s="677"/>
      <c r="MZF82" s="677"/>
      <c r="MZG82" s="677"/>
      <c r="MZH82" s="677"/>
      <c r="MZI82" s="677"/>
      <c r="MZJ82" s="677"/>
      <c r="MZK82" s="677"/>
      <c r="MZL82" s="677"/>
      <c r="MZM82" s="677"/>
      <c r="MZN82" s="677"/>
      <c r="MZO82" s="677"/>
      <c r="MZP82" s="677"/>
      <c r="MZQ82" s="677"/>
      <c r="MZR82" s="677"/>
      <c r="MZS82" s="677"/>
      <c r="MZT82" s="677"/>
      <c r="MZU82" s="677"/>
      <c r="MZV82" s="677"/>
      <c r="MZW82" s="677"/>
      <c r="MZX82" s="677"/>
      <c r="MZY82" s="677"/>
      <c r="MZZ82" s="677"/>
      <c r="NAA82" s="677"/>
      <c r="NAB82" s="677"/>
      <c r="NAC82" s="677"/>
      <c r="NAD82" s="677"/>
      <c r="NAE82" s="677"/>
      <c r="NAF82" s="677"/>
      <c r="NAG82" s="677"/>
      <c r="NAH82" s="677"/>
      <c r="NAI82" s="677"/>
      <c r="NAJ82" s="677"/>
      <c r="NAK82" s="677"/>
      <c r="NAL82" s="677"/>
      <c r="NAM82" s="677"/>
      <c r="NAN82" s="677"/>
      <c r="NAO82" s="677"/>
      <c r="NAP82" s="677"/>
      <c r="NAQ82" s="677"/>
      <c r="NAR82" s="677"/>
      <c r="NAS82" s="677"/>
      <c r="NAT82" s="677"/>
      <c r="NAU82" s="677"/>
      <c r="NAV82" s="677"/>
      <c r="NAW82" s="677"/>
      <c r="NAX82" s="677"/>
      <c r="NAY82" s="677"/>
      <c r="NAZ82" s="677"/>
      <c r="NBA82" s="677"/>
      <c r="NBB82" s="677"/>
      <c r="NBC82" s="677"/>
      <c r="NBD82" s="677"/>
      <c r="NBE82" s="677"/>
      <c r="NBF82" s="677"/>
      <c r="NBG82" s="677"/>
      <c r="NBH82" s="677"/>
      <c r="NBI82" s="677"/>
      <c r="NBJ82" s="677"/>
      <c r="NBK82" s="677"/>
      <c r="NBL82" s="677"/>
      <c r="NBM82" s="677"/>
      <c r="NBN82" s="677"/>
      <c r="NBO82" s="677"/>
      <c r="NBP82" s="677"/>
      <c r="NBQ82" s="677"/>
      <c r="NBR82" s="677"/>
      <c r="NBS82" s="677"/>
      <c r="NBT82" s="677"/>
      <c r="NBU82" s="677"/>
      <c r="NBV82" s="677"/>
      <c r="NBW82" s="677"/>
      <c r="NBX82" s="677"/>
      <c r="NBY82" s="677"/>
      <c r="NBZ82" s="677"/>
      <c r="NCA82" s="677"/>
      <c r="NCB82" s="677"/>
      <c r="NCC82" s="677"/>
      <c r="NCD82" s="677"/>
      <c r="NCE82" s="677"/>
      <c r="NCF82" s="677"/>
      <c r="NCG82" s="677"/>
      <c r="NCH82" s="677"/>
      <c r="NCI82" s="677"/>
      <c r="NCJ82" s="677"/>
      <c r="NCK82" s="677"/>
      <c r="NCL82" s="677"/>
      <c r="NCM82" s="677"/>
      <c r="NCN82" s="677"/>
      <c r="NCO82" s="677"/>
      <c r="NCP82" s="677"/>
      <c r="NCQ82" s="677"/>
      <c r="NCR82" s="677"/>
      <c r="NCS82" s="677"/>
      <c r="NCT82" s="677"/>
      <c r="NCU82" s="677"/>
      <c r="NCV82" s="677"/>
      <c r="NCW82" s="677"/>
      <c r="NCX82" s="677"/>
      <c r="NCY82" s="677"/>
      <c r="NCZ82" s="677"/>
      <c r="NDA82" s="677"/>
      <c r="NDB82" s="677"/>
      <c r="NDC82" s="677"/>
      <c r="NDD82" s="677"/>
      <c r="NDE82" s="677"/>
      <c r="NDF82" s="677"/>
      <c r="NDG82" s="677"/>
      <c r="NDH82" s="677"/>
      <c r="NDI82" s="677"/>
      <c r="NDJ82" s="677"/>
      <c r="NDK82" s="677"/>
      <c r="NDL82" s="677"/>
      <c r="NDM82" s="677"/>
      <c r="NDN82" s="677"/>
      <c r="NDO82" s="677"/>
      <c r="NDP82" s="677"/>
      <c r="NDQ82" s="677"/>
      <c r="NDR82" s="677"/>
      <c r="NDS82" s="677"/>
      <c r="NDT82" s="677"/>
      <c r="NDU82" s="677"/>
      <c r="NDV82" s="677"/>
      <c r="NDW82" s="677"/>
      <c r="NDX82" s="677"/>
      <c r="NDY82" s="677"/>
      <c r="NDZ82" s="677"/>
      <c r="NEA82" s="677"/>
      <c r="NEB82" s="677"/>
      <c r="NEC82" s="677"/>
      <c r="NED82" s="677"/>
      <c r="NEE82" s="677"/>
      <c r="NEF82" s="677"/>
      <c r="NEG82" s="677"/>
      <c r="NEH82" s="677"/>
      <c r="NEI82" s="677"/>
      <c r="NEJ82" s="677"/>
      <c r="NEK82" s="677"/>
      <c r="NEL82" s="677"/>
      <c r="NEM82" s="677"/>
      <c r="NEN82" s="677"/>
      <c r="NEO82" s="677"/>
      <c r="NEP82" s="677"/>
      <c r="NEQ82" s="677"/>
      <c r="NER82" s="677"/>
      <c r="NES82" s="677"/>
      <c r="NET82" s="677"/>
      <c r="NEU82" s="677"/>
      <c r="NEV82" s="677"/>
      <c r="NEW82" s="677"/>
      <c r="NEX82" s="677"/>
      <c r="NEY82" s="677"/>
      <c r="NEZ82" s="677"/>
      <c r="NFA82" s="677"/>
      <c r="NFB82" s="677"/>
      <c r="NFC82" s="677"/>
      <c r="NFD82" s="677"/>
      <c r="NFE82" s="677"/>
      <c r="NFF82" s="677"/>
      <c r="NFG82" s="677"/>
      <c r="NFH82" s="677"/>
      <c r="NFI82" s="677"/>
      <c r="NFJ82" s="677"/>
      <c r="NFK82" s="677"/>
      <c r="NFL82" s="677"/>
      <c r="NFM82" s="677"/>
      <c r="NFN82" s="677"/>
      <c r="NFO82" s="677"/>
      <c r="NFP82" s="677"/>
      <c r="NFQ82" s="677"/>
      <c r="NFR82" s="677"/>
      <c r="NFS82" s="677"/>
      <c r="NFT82" s="677"/>
      <c r="NFU82" s="677"/>
      <c r="NFV82" s="677"/>
      <c r="NFW82" s="677"/>
      <c r="NFX82" s="677"/>
      <c r="NFY82" s="677"/>
      <c r="NFZ82" s="677"/>
      <c r="NGA82" s="677"/>
      <c r="NGB82" s="677"/>
      <c r="NGC82" s="677"/>
      <c r="NGD82" s="677"/>
      <c r="NGE82" s="677"/>
      <c r="NGF82" s="677"/>
      <c r="NGG82" s="677"/>
      <c r="NGH82" s="677"/>
      <c r="NGI82" s="677"/>
      <c r="NGJ82" s="677"/>
      <c r="NGK82" s="677"/>
      <c r="NGL82" s="677"/>
      <c r="NGM82" s="677"/>
      <c r="NGN82" s="677"/>
      <c r="NGO82" s="677"/>
      <c r="NGP82" s="677"/>
      <c r="NGQ82" s="677"/>
      <c r="NGR82" s="677"/>
      <c r="NGS82" s="677"/>
      <c r="NGT82" s="677"/>
      <c r="NGU82" s="677"/>
      <c r="NGV82" s="677"/>
      <c r="NGW82" s="677"/>
      <c r="NGX82" s="677"/>
      <c r="NGY82" s="677"/>
      <c r="NGZ82" s="677"/>
      <c r="NHA82" s="677"/>
      <c r="NHB82" s="677"/>
      <c r="NHC82" s="677"/>
      <c r="NHD82" s="677"/>
      <c r="NHE82" s="677"/>
      <c r="NHF82" s="677"/>
      <c r="NHG82" s="677"/>
      <c r="NHH82" s="677"/>
      <c r="NHI82" s="677"/>
      <c r="NHJ82" s="677"/>
      <c r="NHK82" s="677"/>
      <c r="NHL82" s="677"/>
      <c r="NHM82" s="677"/>
      <c r="NHN82" s="677"/>
      <c r="NHO82" s="677"/>
      <c r="NHP82" s="677"/>
      <c r="NHQ82" s="677"/>
      <c r="NHR82" s="677"/>
      <c r="NHS82" s="677"/>
      <c r="NHT82" s="677"/>
      <c r="NHU82" s="677"/>
      <c r="NHV82" s="677"/>
      <c r="NHW82" s="677"/>
      <c r="NHX82" s="677"/>
      <c r="NHY82" s="677"/>
      <c r="NHZ82" s="677"/>
      <c r="NIA82" s="677"/>
      <c r="NIB82" s="677"/>
      <c r="NIC82" s="677"/>
      <c r="NID82" s="677"/>
      <c r="NIE82" s="677"/>
      <c r="NIF82" s="677"/>
      <c r="NIG82" s="677"/>
      <c r="NIH82" s="677"/>
      <c r="NII82" s="677"/>
      <c r="NIJ82" s="677"/>
      <c r="NIK82" s="677"/>
      <c r="NIL82" s="677"/>
      <c r="NIM82" s="677"/>
      <c r="NIN82" s="677"/>
      <c r="NIO82" s="677"/>
      <c r="NIP82" s="677"/>
      <c r="NIQ82" s="677"/>
      <c r="NIR82" s="677"/>
      <c r="NIS82" s="677"/>
      <c r="NIT82" s="677"/>
      <c r="NIU82" s="677"/>
      <c r="NIV82" s="677"/>
      <c r="NIW82" s="677"/>
      <c r="NIX82" s="677"/>
      <c r="NIY82" s="677"/>
      <c r="NIZ82" s="677"/>
      <c r="NJA82" s="677"/>
      <c r="NJB82" s="677"/>
      <c r="NJC82" s="677"/>
      <c r="NJD82" s="677"/>
      <c r="NJE82" s="677"/>
      <c r="NJF82" s="677"/>
      <c r="NJG82" s="677"/>
      <c r="NJH82" s="677"/>
      <c r="NJI82" s="677"/>
      <c r="NJJ82" s="677"/>
      <c r="NJK82" s="677"/>
      <c r="NJL82" s="677"/>
      <c r="NJM82" s="677"/>
      <c r="NJN82" s="677"/>
      <c r="NJO82" s="677"/>
      <c r="NJP82" s="677"/>
      <c r="NJQ82" s="677"/>
      <c r="NJR82" s="677"/>
      <c r="NJS82" s="677"/>
      <c r="NJT82" s="677"/>
      <c r="NJU82" s="677"/>
      <c r="NJV82" s="677"/>
      <c r="NJW82" s="677"/>
      <c r="NJX82" s="677"/>
      <c r="NJY82" s="677"/>
      <c r="NJZ82" s="677"/>
      <c r="NKA82" s="677"/>
      <c r="NKB82" s="677"/>
      <c r="NKC82" s="677"/>
      <c r="NKD82" s="677"/>
      <c r="NKE82" s="677"/>
      <c r="NKF82" s="677"/>
      <c r="NKG82" s="677"/>
      <c r="NKH82" s="677"/>
      <c r="NKI82" s="677"/>
      <c r="NKJ82" s="677"/>
      <c r="NKK82" s="677"/>
      <c r="NKL82" s="677"/>
      <c r="NKM82" s="677"/>
      <c r="NKN82" s="677"/>
      <c r="NKO82" s="677"/>
      <c r="NKP82" s="677"/>
      <c r="NKQ82" s="677"/>
      <c r="NKR82" s="677"/>
      <c r="NKS82" s="677"/>
      <c r="NKT82" s="677"/>
      <c r="NKU82" s="677"/>
      <c r="NKV82" s="677"/>
      <c r="NKW82" s="677"/>
      <c r="NKX82" s="677"/>
      <c r="NKY82" s="677"/>
      <c r="NKZ82" s="677"/>
      <c r="NLA82" s="677"/>
      <c r="NLB82" s="677"/>
      <c r="NLC82" s="677"/>
      <c r="NLD82" s="677"/>
      <c r="NLE82" s="677"/>
      <c r="NLF82" s="677"/>
      <c r="NLG82" s="677"/>
      <c r="NLH82" s="677"/>
      <c r="NLI82" s="677"/>
      <c r="NLJ82" s="677"/>
      <c r="NLK82" s="677"/>
      <c r="NLL82" s="677"/>
      <c r="NLM82" s="677"/>
      <c r="NLN82" s="677"/>
      <c r="NLO82" s="677"/>
      <c r="NLP82" s="677"/>
      <c r="NLQ82" s="677"/>
      <c r="NLR82" s="677"/>
      <c r="NLS82" s="677"/>
      <c r="NLT82" s="677"/>
      <c r="NLU82" s="677"/>
      <c r="NLV82" s="677"/>
      <c r="NLW82" s="677"/>
      <c r="NLX82" s="677"/>
      <c r="NLY82" s="677"/>
      <c r="NLZ82" s="677"/>
      <c r="NMA82" s="677"/>
      <c r="NMB82" s="677"/>
      <c r="NMC82" s="677"/>
      <c r="NMD82" s="677"/>
      <c r="NME82" s="677"/>
      <c r="NMF82" s="677"/>
      <c r="NMG82" s="677"/>
      <c r="NMH82" s="677"/>
      <c r="NMI82" s="677"/>
      <c r="NMJ82" s="677"/>
      <c r="NMK82" s="677"/>
      <c r="NML82" s="677"/>
      <c r="NMM82" s="677"/>
      <c r="NMN82" s="677"/>
      <c r="NMO82" s="677"/>
      <c r="NMP82" s="677"/>
      <c r="NMQ82" s="677"/>
      <c r="NMR82" s="677"/>
      <c r="NMS82" s="677"/>
      <c r="NMT82" s="677"/>
      <c r="NMU82" s="677"/>
      <c r="NMV82" s="677"/>
      <c r="NMW82" s="677"/>
      <c r="NMX82" s="677"/>
      <c r="NMY82" s="677"/>
      <c r="NMZ82" s="677"/>
      <c r="NNA82" s="677"/>
      <c r="NNB82" s="677"/>
      <c r="NNC82" s="677"/>
      <c r="NND82" s="677"/>
      <c r="NNE82" s="677"/>
      <c r="NNF82" s="677"/>
      <c r="NNG82" s="677"/>
      <c r="NNH82" s="677"/>
      <c r="NNI82" s="677"/>
      <c r="NNJ82" s="677"/>
      <c r="NNK82" s="677"/>
      <c r="NNL82" s="677"/>
      <c r="NNM82" s="677"/>
      <c r="NNN82" s="677"/>
      <c r="NNO82" s="677"/>
      <c r="NNP82" s="677"/>
      <c r="NNQ82" s="677"/>
      <c r="NNR82" s="677"/>
      <c r="NNS82" s="677"/>
      <c r="NNT82" s="677"/>
      <c r="NNU82" s="677"/>
      <c r="NNV82" s="677"/>
      <c r="NNW82" s="677"/>
      <c r="NNX82" s="677"/>
      <c r="NNY82" s="677"/>
      <c r="NNZ82" s="677"/>
      <c r="NOA82" s="677"/>
      <c r="NOB82" s="677"/>
      <c r="NOC82" s="677"/>
      <c r="NOD82" s="677"/>
      <c r="NOE82" s="677"/>
      <c r="NOF82" s="677"/>
      <c r="NOG82" s="677"/>
      <c r="NOH82" s="677"/>
      <c r="NOI82" s="677"/>
      <c r="NOJ82" s="677"/>
      <c r="NOK82" s="677"/>
      <c r="NOL82" s="677"/>
      <c r="NOM82" s="677"/>
      <c r="NON82" s="677"/>
      <c r="NOO82" s="677"/>
      <c r="NOP82" s="677"/>
      <c r="NOQ82" s="677"/>
      <c r="NOR82" s="677"/>
      <c r="NOS82" s="677"/>
      <c r="NOT82" s="677"/>
      <c r="NOU82" s="677"/>
      <c r="NOV82" s="677"/>
      <c r="NOW82" s="677"/>
      <c r="NOX82" s="677"/>
      <c r="NOY82" s="677"/>
      <c r="NOZ82" s="677"/>
      <c r="NPA82" s="677"/>
      <c r="NPB82" s="677"/>
      <c r="NPC82" s="677"/>
      <c r="NPD82" s="677"/>
      <c r="NPE82" s="677"/>
      <c r="NPF82" s="677"/>
      <c r="NPG82" s="677"/>
      <c r="NPH82" s="677"/>
      <c r="NPI82" s="677"/>
      <c r="NPJ82" s="677"/>
      <c r="NPK82" s="677"/>
      <c r="NPL82" s="677"/>
      <c r="NPM82" s="677"/>
      <c r="NPN82" s="677"/>
      <c r="NPO82" s="677"/>
      <c r="NPP82" s="677"/>
      <c r="NPQ82" s="677"/>
      <c r="NPR82" s="677"/>
      <c r="NPS82" s="677"/>
      <c r="NPT82" s="677"/>
      <c r="NPU82" s="677"/>
      <c r="NPV82" s="677"/>
      <c r="NPW82" s="677"/>
      <c r="NPX82" s="677"/>
      <c r="NPY82" s="677"/>
      <c r="NPZ82" s="677"/>
      <c r="NQA82" s="677"/>
      <c r="NQB82" s="677"/>
      <c r="NQC82" s="677"/>
      <c r="NQD82" s="677"/>
      <c r="NQE82" s="677"/>
      <c r="NQF82" s="677"/>
      <c r="NQG82" s="677"/>
      <c r="NQH82" s="677"/>
      <c r="NQI82" s="677"/>
      <c r="NQJ82" s="677"/>
      <c r="NQK82" s="677"/>
      <c r="NQL82" s="677"/>
      <c r="NQM82" s="677"/>
      <c r="NQN82" s="677"/>
      <c r="NQO82" s="677"/>
      <c r="NQP82" s="677"/>
      <c r="NQQ82" s="677"/>
      <c r="NQR82" s="677"/>
      <c r="NQS82" s="677"/>
      <c r="NQT82" s="677"/>
      <c r="NQU82" s="677"/>
      <c r="NQV82" s="677"/>
      <c r="NQW82" s="677"/>
      <c r="NQX82" s="677"/>
      <c r="NQY82" s="677"/>
      <c r="NQZ82" s="677"/>
      <c r="NRA82" s="677"/>
      <c r="NRB82" s="677"/>
      <c r="NRC82" s="677"/>
      <c r="NRD82" s="677"/>
      <c r="NRE82" s="677"/>
      <c r="NRF82" s="677"/>
      <c r="NRG82" s="677"/>
      <c r="NRH82" s="677"/>
      <c r="NRI82" s="677"/>
      <c r="NRJ82" s="677"/>
      <c r="NRK82" s="677"/>
      <c r="NRL82" s="677"/>
      <c r="NRM82" s="677"/>
      <c r="NRN82" s="677"/>
      <c r="NRO82" s="677"/>
      <c r="NRP82" s="677"/>
      <c r="NRQ82" s="677"/>
      <c r="NRR82" s="677"/>
      <c r="NRS82" s="677"/>
      <c r="NRT82" s="677"/>
      <c r="NRU82" s="677"/>
      <c r="NRV82" s="677"/>
      <c r="NRW82" s="677"/>
      <c r="NRX82" s="677"/>
      <c r="NRY82" s="677"/>
      <c r="NRZ82" s="677"/>
      <c r="NSA82" s="677"/>
      <c r="NSB82" s="677"/>
      <c r="NSC82" s="677"/>
      <c r="NSD82" s="677"/>
      <c r="NSE82" s="677"/>
      <c r="NSF82" s="677"/>
      <c r="NSG82" s="677"/>
      <c r="NSH82" s="677"/>
      <c r="NSI82" s="677"/>
      <c r="NSJ82" s="677"/>
      <c r="NSK82" s="677"/>
      <c r="NSL82" s="677"/>
      <c r="NSM82" s="677"/>
      <c r="NSN82" s="677"/>
      <c r="NSO82" s="677"/>
      <c r="NSP82" s="677"/>
      <c r="NSQ82" s="677"/>
      <c r="NSR82" s="677"/>
      <c r="NSS82" s="677"/>
      <c r="NST82" s="677"/>
      <c r="NSU82" s="677"/>
      <c r="NSV82" s="677"/>
      <c r="NSW82" s="677"/>
      <c r="NSX82" s="677"/>
      <c r="NSY82" s="677"/>
      <c r="NSZ82" s="677"/>
      <c r="NTA82" s="677"/>
      <c r="NTB82" s="677"/>
      <c r="NTC82" s="677"/>
      <c r="NTD82" s="677"/>
      <c r="NTE82" s="677"/>
      <c r="NTF82" s="677"/>
      <c r="NTG82" s="677"/>
      <c r="NTH82" s="677"/>
      <c r="NTI82" s="677"/>
      <c r="NTJ82" s="677"/>
      <c r="NTK82" s="677"/>
      <c r="NTL82" s="677"/>
      <c r="NTM82" s="677"/>
      <c r="NTN82" s="677"/>
      <c r="NTO82" s="677"/>
      <c r="NTP82" s="677"/>
      <c r="NTQ82" s="677"/>
      <c r="NTR82" s="677"/>
      <c r="NTS82" s="677"/>
      <c r="NTT82" s="677"/>
      <c r="NTU82" s="677"/>
      <c r="NTV82" s="677"/>
      <c r="NTW82" s="677"/>
      <c r="NTX82" s="677"/>
      <c r="NTY82" s="677"/>
      <c r="NTZ82" s="677"/>
      <c r="NUA82" s="677"/>
      <c r="NUB82" s="677"/>
      <c r="NUC82" s="677"/>
      <c r="NUD82" s="677"/>
      <c r="NUE82" s="677"/>
      <c r="NUF82" s="677"/>
      <c r="NUG82" s="677"/>
      <c r="NUH82" s="677"/>
      <c r="NUI82" s="677"/>
      <c r="NUJ82" s="677"/>
      <c r="NUK82" s="677"/>
      <c r="NUL82" s="677"/>
      <c r="NUM82" s="677"/>
      <c r="NUN82" s="677"/>
      <c r="NUO82" s="677"/>
      <c r="NUP82" s="677"/>
      <c r="NUQ82" s="677"/>
      <c r="NUR82" s="677"/>
      <c r="NUS82" s="677"/>
      <c r="NUT82" s="677"/>
      <c r="NUU82" s="677"/>
      <c r="NUV82" s="677"/>
      <c r="NUW82" s="677"/>
      <c r="NUX82" s="677"/>
      <c r="NUY82" s="677"/>
      <c r="NUZ82" s="677"/>
      <c r="NVA82" s="677"/>
      <c r="NVB82" s="677"/>
      <c r="NVC82" s="677"/>
      <c r="NVD82" s="677"/>
      <c r="NVE82" s="677"/>
      <c r="NVF82" s="677"/>
      <c r="NVG82" s="677"/>
      <c r="NVH82" s="677"/>
      <c r="NVI82" s="677"/>
      <c r="NVJ82" s="677"/>
      <c r="NVK82" s="677"/>
      <c r="NVL82" s="677"/>
      <c r="NVM82" s="677"/>
      <c r="NVN82" s="677"/>
      <c r="NVO82" s="677"/>
      <c r="NVP82" s="677"/>
      <c r="NVQ82" s="677"/>
      <c r="NVR82" s="677"/>
      <c r="NVS82" s="677"/>
      <c r="NVT82" s="677"/>
      <c r="NVU82" s="677"/>
      <c r="NVV82" s="677"/>
      <c r="NVW82" s="677"/>
      <c r="NVX82" s="677"/>
      <c r="NVY82" s="677"/>
      <c r="NVZ82" s="677"/>
      <c r="NWA82" s="677"/>
      <c r="NWB82" s="677"/>
      <c r="NWC82" s="677"/>
      <c r="NWD82" s="677"/>
      <c r="NWE82" s="677"/>
      <c r="NWF82" s="677"/>
      <c r="NWG82" s="677"/>
      <c r="NWH82" s="677"/>
      <c r="NWI82" s="677"/>
      <c r="NWJ82" s="677"/>
      <c r="NWK82" s="677"/>
      <c r="NWL82" s="677"/>
      <c r="NWM82" s="677"/>
      <c r="NWN82" s="677"/>
      <c r="NWO82" s="677"/>
      <c r="NWP82" s="677"/>
      <c r="NWQ82" s="677"/>
      <c r="NWR82" s="677"/>
      <c r="NWS82" s="677"/>
      <c r="NWT82" s="677"/>
      <c r="NWU82" s="677"/>
      <c r="NWV82" s="677"/>
      <c r="NWW82" s="677"/>
      <c r="NWX82" s="677"/>
      <c r="NWY82" s="677"/>
      <c r="NWZ82" s="677"/>
      <c r="NXA82" s="677"/>
      <c r="NXB82" s="677"/>
      <c r="NXC82" s="677"/>
      <c r="NXD82" s="677"/>
      <c r="NXE82" s="677"/>
      <c r="NXF82" s="677"/>
      <c r="NXG82" s="677"/>
      <c r="NXH82" s="677"/>
      <c r="NXI82" s="677"/>
      <c r="NXJ82" s="677"/>
      <c r="NXK82" s="677"/>
      <c r="NXL82" s="677"/>
      <c r="NXM82" s="677"/>
      <c r="NXN82" s="677"/>
      <c r="NXO82" s="677"/>
      <c r="NXP82" s="677"/>
      <c r="NXQ82" s="677"/>
      <c r="NXR82" s="677"/>
      <c r="NXS82" s="677"/>
      <c r="NXT82" s="677"/>
      <c r="NXU82" s="677"/>
      <c r="NXV82" s="677"/>
      <c r="NXW82" s="677"/>
      <c r="NXX82" s="677"/>
      <c r="NXY82" s="677"/>
      <c r="NXZ82" s="677"/>
      <c r="NYA82" s="677"/>
      <c r="NYB82" s="677"/>
      <c r="NYC82" s="677"/>
      <c r="NYD82" s="677"/>
      <c r="NYE82" s="677"/>
      <c r="NYF82" s="677"/>
      <c r="NYG82" s="677"/>
      <c r="NYH82" s="677"/>
      <c r="NYI82" s="677"/>
      <c r="NYJ82" s="677"/>
      <c r="NYK82" s="677"/>
      <c r="NYL82" s="677"/>
      <c r="NYM82" s="677"/>
      <c r="NYN82" s="677"/>
      <c r="NYO82" s="677"/>
      <c r="NYP82" s="677"/>
      <c r="NYQ82" s="677"/>
      <c r="NYR82" s="677"/>
      <c r="NYS82" s="677"/>
      <c r="NYT82" s="677"/>
      <c r="NYU82" s="677"/>
      <c r="NYV82" s="677"/>
      <c r="NYW82" s="677"/>
      <c r="NYX82" s="677"/>
      <c r="NYY82" s="677"/>
      <c r="NYZ82" s="677"/>
      <c r="NZA82" s="677"/>
      <c r="NZB82" s="677"/>
      <c r="NZC82" s="677"/>
      <c r="NZD82" s="677"/>
      <c r="NZE82" s="677"/>
      <c r="NZF82" s="677"/>
      <c r="NZG82" s="677"/>
      <c r="NZH82" s="677"/>
      <c r="NZI82" s="677"/>
      <c r="NZJ82" s="677"/>
      <c r="NZK82" s="677"/>
      <c r="NZL82" s="677"/>
      <c r="NZM82" s="677"/>
      <c r="NZN82" s="677"/>
      <c r="NZO82" s="677"/>
      <c r="NZP82" s="677"/>
      <c r="NZQ82" s="677"/>
      <c r="NZR82" s="677"/>
      <c r="NZS82" s="677"/>
      <c r="NZT82" s="677"/>
      <c r="NZU82" s="677"/>
      <c r="NZV82" s="677"/>
      <c r="NZW82" s="677"/>
      <c r="NZX82" s="677"/>
      <c r="NZY82" s="677"/>
      <c r="NZZ82" s="677"/>
      <c r="OAA82" s="677"/>
      <c r="OAB82" s="677"/>
      <c r="OAC82" s="677"/>
      <c r="OAD82" s="677"/>
      <c r="OAE82" s="677"/>
      <c r="OAF82" s="677"/>
      <c r="OAG82" s="677"/>
      <c r="OAH82" s="677"/>
      <c r="OAI82" s="677"/>
      <c r="OAJ82" s="677"/>
      <c r="OAK82" s="677"/>
      <c r="OAL82" s="677"/>
      <c r="OAM82" s="677"/>
      <c r="OAN82" s="677"/>
      <c r="OAO82" s="677"/>
      <c r="OAP82" s="677"/>
      <c r="OAQ82" s="677"/>
      <c r="OAR82" s="677"/>
      <c r="OAS82" s="677"/>
      <c r="OAT82" s="677"/>
      <c r="OAU82" s="677"/>
      <c r="OAV82" s="677"/>
      <c r="OAW82" s="677"/>
      <c r="OAX82" s="677"/>
      <c r="OAY82" s="677"/>
      <c r="OAZ82" s="677"/>
      <c r="OBA82" s="677"/>
      <c r="OBB82" s="677"/>
      <c r="OBC82" s="677"/>
      <c r="OBD82" s="677"/>
      <c r="OBE82" s="677"/>
      <c r="OBF82" s="677"/>
      <c r="OBG82" s="677"/>
      <c r="OBH82" s="677"/>
      <c r="OBI82" s="677"/>
      <c r="OBJ82" s="677"/>
      <c r="OBK82" s="677"/>
      <c r="OBL82" s="677"/>
      <c r="OBM82" s="677"/>
      <c r="OBN82" s="677"/>
      <c r="OBO82" s="677"/>
      <c r="OBP82" s="677"/>
      <c r="OBQ82" s="677"/>
      <c r="OBR82" s="677"/>
      <c r="OBS82" s="677"/>
      <c r="OBT82" s="677"/>
      <c r="OBU82" s="677"/>
      <c r="OBV82" s="677"/>
      <c r="OBW82" s="677"/>
      <c r="OBX82" s="677"/>
      <c r="OBY82" s="677"/>
      <c r="OBZ82" s="677"/>
      <c r="OCA82" s="677"/>
      <c r="OCB82" s="677"/>
      <c r="OCC82" s="677"/>
      <c r="OCD82" s="677"/>
      <c r="OCE82" s="677"/>
      <c r="OCF82" s="677"/>
      <c r="OCG82" s="677"/>
      <c r="OCH82" s="677"/>
      <c r="OCI82" s="677"/>
      <c r="OCJ82" s="677"/>
      <c r="OCK82" s="677"/>
      <c r="OCL82" s="677"/>
      <c r="OCM82" s="677"/>
      <c r="OCN82" s="677"/>
      <c r="OCO82" s="677"/>
      <c r="OCP82" s="677"/>
      <c r="OCQ82" s="677"/>
      <c r="OCR82" s="677"/>
      <c r="OCS82" s="677"/>
      <c r="OCT82" s="677"/>
      <c r="OCU82" s="677"/>
      <c r="OCV82" s="677"/>
      <c r="OCW82" s="677"/>
      <c r="OCX82" s="677"/>
      <c r="OCY82" s="677"/>
      <c r="OCZ82" s="677"/>
      <c r="ODA82" s="677"/>
      <c r="ODB82" s="677"/>
      <c r="ODC82" s="677"/>
      <c r="ODD82" s="677"/>
      <c r="ODE82" s="677"/>
      <c r="ODF82" s="677"/>
      <c r="ODG82" s="677"/>
      <c r="ODH82" s="677"/>
      <c r="ODI82" s="677"/>
      <c r="ODJ82" s="677"/>
      <c r="ODK82" s="677"/>
      <c r="ODL82" s="677"/>
      <c r="ODM82" s="677"/>
      <c r="ODN82" s="677"/>
      <c r="ODO82" s="677"/>
      <c r="ODP82" s="677"/>
      <c r="ODQ82" s="677"/>
      <c r="ODR82" s="677"/>
      <c r="ODS82" s="677"/>
      <c r="ODT82" s="677"/>
      <c r="ODU82" s="677"/>
      <c r="ODV82" s="677"/>
      <c r="ODW82" s="677"/>
      <c r="ODX82" s="677"/>
      <c r="ODY82" s="677"/>
      <c r="ODZ82" s="677"/>
      <c r="OEA82" s="677"/>
      <c r="OEB82" s="677"/>
      <c r="OEC82" s="677"/>
      <c r="OED82" s="677"/>
      <c r="OEE82" s="677"/>
      <c r="OEF82" s="677"/>
      <c r="OEG82" s="677"/>
      <c r="OEH82" s="677"/>
      <c r="OEI82" s="677"/>
      <c r="OEJ82" s="677"/>
      <c r="OEK82" s="677"/>
      <c r="OEL82" s="677"/>
      <c r="OEM82" s="677"/>
      <c r="OEN82" s="677"/>
      <c r="OEO82" s="677"/>
      <c r="OEP82" s="677"/>
      <c r="OEQ82" s="677"/>
      <c r="OER82" s="677"/>
      <c r="OES82" s="677"/>
      <c r="OET82" s="677"/>
      <c r="OEU82" s="677"/>
      <c r="OEV82" s="677"/>
      <c r="OEW82" s="677"/>
      <c r="OEX82" s="677"/>
      <c r="OEY82" s="677"/>
      <c r="OEZ82" s="677"/>
      <c r="OFA82" s="677"/>
      <c r="OFB82" s="677"/>
      <c r="OFC82" s="677"/>
      <c r="OFD82" s="677"/>
      <c r="OFE82" s="677"/>
      <c r="OFF82" s="677"/>
      <c r="OFG82" s="677"/>
      <c r="OFH82" s="677"/>
      <c r="OFI82" s="677"/>
      <c r="OFJ82" s="677"/>
      <c r="OFK82" s="677"/>
      <c r="OFL82" s="677"/>
      <c r="OFM82" s="677"/>
      <c r="OFN82" s="677"/>
      <c r="OFO82" s="677"/>
      <c r="OFP82" s="677"/>
      <c r="OFQ82" s="677"/>
      <c r="OFR82" s="677"/>
      <c r="OFS82" s="677"/>
      <c r="OFT82" s="677"/>
      <c r="OFU82" s="677"/>
      <c r="OFV82" s="677"/>
      <c r="OFW82" s="677"/>
      <c r="OFX82" s="677"/>
      <c r="OFY82" s="677"/>
      <c r="OFZ82" s="677"/>
      <c r="OGA82" s="677"/>
      <c r="OGB82" s="677"/>
      <c r="OGC82" s="677"/>
      <c r="OGD82" s="677"/>
      <c r="OGE82" s="677"/>
      <c r="OGF82" s="677"/>
      <c r="OGG82" s="677"/>
      <c r="OGH82" s="677"/>
      <c r="OGI82" s="677"/>
      <c r="OGJ82" s="677"/>
      <c r="OGK82" s="677"/>
      <c r="OGL82" s="677"/>
      <c r="OGM82" s="677"/>
      <c r="OGN82" s="677"/>
      <c r="OGO82" s="677"/>
      <c r="OGP82" s="677"/>
      <c r="OGQ82" s="677"/>
      <c r="OGR82" s="677"/>
      <c r="OGS82" s="677"/>
      <c r="OGT82" s="677"/>
      <c r="OGU82" s="677"/>
      <c r="OGV82" s="677"/>
      <c r="OGW82" s="677"/>
      <c r="OGX82" s="677"/>
      <c r="OGY82" s="677"/>
      <c r="OGZ82" s="677"/>
      <c r="OHA82" s="677"/>
      <c r="OHB82" s="677"/>
      <c r="OHC82" s="677"/>
      <c r="OHD82" s="677"/>
      <c r="OHE82" s="677"/>
      <c r="OHF82" s="677"/>
      <c r="OHG82" s="677"/>
      <c r="OHH82" s="677"/>
      <c r="OHI82" s="677"/>
      <c r="OHJ82" s="677"/>
      <c r="OHK82" s="677"/>
      <c r="OHL82" s="677"/>
      <c r="OHM82" s="677"/>
      <c r="OHN82" s="677"/>
      <c r="OHO82" s="677"/>
      <c r="OHP82" s="677"/>
      <c r="OHQ82" s="677"/>
      <c r="OHR82" s="677"/>
      <c r="OHS82" s="677"/>
      <c r="OHT82" s="677"/>
      <c r="OHU82" s="677"/>
      <c r="OHV82" s="677"/>
      <c r="OHW82" s="677"/>
      <c r="OHX82" s="677"/>
      <c r="OHY82" s="677"/>
      <c r="OHZ82" s="677"/>
      <c r="OIA82" s="677"/>
      <c r="OIB82" s="677"/>
      <c r="OIC82" s="677"/>
      <c r="OID82" s="677"/>
      <c r="OIE82" s="677"/>
      <c r="OIF82" s="677"/>
      <c r="OIG82" s="677"/>
      <c r="OIH82" s="677"/>
      <c r="OII82" s="677"/>
      <c r="OIJ82" s="677"/>
      <c r="OIK82" s="677"/>
      <c r="OIL82" s="677"/>
      <c r="OIM82" s="677"/>
      <c r="OIN82" s="677"/>
      <c r="OIO82" s="677"/>
      <c r="OIP82" s="677"/>
      <c r="OIQ82" s="677"/>
      <c r="OIR82" s="677"/>
      <c r="OIS82" s="677"/>
      <c r="OIT82" s="677"/>
      <c r="OIU82" s="677"/>
      <c r="OIV82" s="677"/>
      <c r="OIW82" s="677"/>
      <c r="OIX82" s="677"/>
      <c r="OIY82" s="677"/>
      <c r="OIZ82" s="677"/>
      <c r="OJA82" s="677"/>
      <c r="OJB82" s="677"/>
      <c r="OJC82" s="677"/>
      <c r="OJD82" s="677"/>
      <c r="OJE82" s="677"/>
      <c r="OJF82" s="677"/>
      <c r="OJG82" s="677"/>
      <c r="OJH82" s="677"/>
      <c r="OJI82" s="677"/>
      <c r="OJJ82" s="677"/>
      <c r="OJK82" s="677"/>
      <c r="OJL82" s="677"/>
      <c r="OJM82" s="677"/>
      <c r="OJN82" s="677"/>
      <c r="OJO82" s="677"/>
      <c r="OJP82" s="677"/>
      <c r="OJQ82" s="677"/>
      <c r="OJR82" s="677"/>
      <c r="OJS82" s="677"/>
      <c r="OJT82" s="677"/>
      <c r="OJU82" s="677"/>
      <c r="OJV82" s="677"/>
      <c r="OJW82" s="677"/>
      <c r="OJX82" s="677"/>
      <c r="OJY82" s="677"/>
      <c r="OJZ82" s="677"/>
      <c r="OKA82" s="677"/>
      <c r="OKB82" s="677"/>
      <c r="OKC82" s="677"/>
      <c r="OKD82" s="677"/>
      <c r="OKE82" s="677"/>
      <c r="OKF82" s="677"/>
      <c r="OKG82" s="677"/>
      <c r="OKH82" s="677"/>
      <c r="OKI82" s="677"/>
      <c r="OKJ82" s="677"/>
      <c r="OKK82" s="677"/>
      <c r="OKL82" s="677"/>
      <c r="OKM82" s="677"/>
      <c r="OKN82" s="677"/>
      <c r="OKO82" s="677"/>
      <c r="OKP82" s="677"/>
      <c r="OKQ82" s="677"/>
      <c r="OKR82" s="677"/>
      <c r="OKS82" s="677"/>
      <c r="OKT82" s="677"/>
      <c r="OKU82" s="677"/>
      <c r="OKV82" s="677"/>
      <c r="OKW82" s="677"/>
      <c r="OKX82" s="677"/>
      <c r="OKY82" s="677"/>
      <c r="OKZ82" s="677"/>
      <c r="OLA82" s="677"/>
      <c r="OLB82" s="677"/>
      <c r="OLC82" s="677"/>
      <c r="OLD82" s="677"/>
      <c r="OLE82" s="677"/>
      <c r="OLF82" s="677"/>
      <c r="OLG82" s="677"/>
      <c r="OLH82" s="677"/>
      <c r="OLI82" s="677"/>
      <c r="OLJ82" s="677"/>
      <c r="OLK82" s="677"/>
      <c r="OLL82" s="677"/>
      <c r="OLM82" s="677"/>
      <c r="OLN82" s="677"/>
      <c r="OLO82" s="677"/>
      <c r="OLP82" s="677"/>
      <c r="OLQ82" s="677"/>
      <c r="OLR82" s="677"/>
      <c r="OLS82" s="677"/>
      <c r="OLT82" s="677"/>
      <c r="OLU82" s="677"/>
      <c r="OLV82" s="677"/>
      <c r="OLW82" s="677"/>
      <c r="OLX82" s="677"/>
      <c r="OLY82" s="677"/>
      <c r="OLZ82" s="677"/>
      <c r="OMA82" s="677"/>
      <c r="OMB82" s="677"/>
      <c r="OMC82" s="677"/>
      <c r="OMD82" s="677"/>
      <c r="OME82" s="677"/>
      <c r="OMF82" s="677"/>
      <c r="OMG82" s="677"/>
      <c r="OMH82" s="677"/>
      <c r="OMI82" s="677"/>
      <c r="OMJ82" s="677"/>
      <c r="OMK82" s="677"/>
      <c r="OML82" s="677"/>
      <c r="OMM82" s="677"/>
      <c r="OMN82" s="677"/>
      <c r="OMO82" s="677"/>
      <c r="OMP82" s="677"/>
      <c r="OMQ82" s="677"/>
      <c r="OMR82" s="677"/>
      <c r="OMS82" s="677"/>
      <c r="OMT82" s="677"/>
      <c r="OMU82" s="677"/>
      <c r="OMV82" s="677"/>
      <c r="OMW82" s="677"/>
      <c r="OMX82" s="677"/>
      <c r="OMY82" s="677"/>
      <c r="OMZ82" s="677"/>
      <c r="ONA82" s="677"/>
      <c r="ONB82" s="677"/>
      <c r="ONC82" s="677"/>
      <c r="OND82" s="677"/>
      <c r="ONE82" s="677"/>
      <c r="ONF82" s="677"/>
      <c r="ONG82" s="677"/>
      <c r="ONH82" s="677"/>
      <c r="ONI82" s="677"/>
      <c r="ONJ82" s="677"/>
      <c r="ONK82" s="677"/>
      <c r="ONL82" s="677"/>
      <c r="ONM82" s="677"/>
      <c r="ONN82" s="677"/>
      <c r="ONO82" s="677"/>
      <c r="ONP82" s="677"/>
      <c r="ONQ82" s="677"/>
      <c r="ONR82" s="677"/>
      <c r="ONS82" s="677"/>
      <c r="ONT82" s="677"/>
      <c r="ONU82" s="677"/>
      <c r="ONV82" s="677"/>
      <c r="ONW82" s="677"/>
      <c r="ONX82" s="677"/>
      <c r="ONY82" s="677"/>
      <c r="ONZ82" s="677"/>
      <c r="OOA82" s="677"/>
      <c r="OOB82" s="677"/>
      <c r="OOC82" s="677"/>
      <c r="OOD82" s="677"/>
      <c r="OOE82" s="677"/>
      <c r="OOF82" s="677"/>
      <c r="OOG82" s="677"/>
      <c r="OOH82" s="677"/>
      <c r="OOI82" s="677"/>
      <c r="OOJ82" s="677"/>
      <c r="OOK82" s="677"/>
      <c r="OOL82" s="677"/>
      <c r="OOM82" s="677"/>
      <c r="OON82" s="677"/>
      <c r="OOO82" s="677"/>
      <c r="OOP82" s="677"/>
      <c r="OOQ82" s="677"/>
      <c r="OOR82" s="677"/>
      <c r="OOS82" s="677"/>
      <c r="OOT82" s="677"/>
      <c r="OOU82" s="677"/>
      <c r="OOV82" s="677"/>
      <c r="OOW82" s="677"/>
      <c r="OOX82" s="677"/>
      <c r="OOY82" s="677"/>
      <c r="OOZ82" s="677"/>
      <c r="OPA82" s="677"/>
      <c r="OPB82" s="677"/>
      <c r="OPC82" s="677"/>
      <c r="OPD82" s="677"/>
      <c r="OPE82" s="677"/>
      <c r="OPF82" s="677"/>
      <c r="OPG82" s="677"/>
      <c r="OPH82" s="677"/>
      <c r="OPI82" s="677"/>
      <c r="OPJ82" s="677"/>
      <c r="OPK82" s="677"/>
      <c r="OPL82" s="677"/>
      <c r="OPM82" s="677"/>
      <c r="OPN82" s="677"/>
      <c r="OPO82" s="677"/>
      <c r="OPP82" s="677"/>
      <c r="OPQ82" s="677"/>
      <c r="OPR82" s="677"/>
      <c r="OPS82" s="677"/>
      <c r="OPT82" s="677"/>
      <c r="OPU82" s="677"/>
      <c r="OPV82" s="677"/>
      <c r="OPW82" s="677"/>
      <c r="OPX82" s="677"/>
      <c r="OPY82" s="677"/>
      <c r="OPZ82" s="677"/>
      <c r="OQA82" s="677"/>
      <c r="OQB82" s="677"/>
      <c r="OQC82" s="677"/>
      <c r="OQD82" s="677"/>
      <c r="OQE82" s="677"/>
      <c r="OQF82" s="677"/>
      <c r="OQG82" s="677"/>
      <c r="OQH82" s="677"/>
      <c r="OQI82" s="677"/>
      <c r="OQJ82" s="677"/>
      <c r="OQK82" s="677"/>
      <c r="OQL82" s="677"/>
      <c r="OQM82" s="677"/>
      <c r="OQN82" s="677"/>
      <c r="OQO82" s="677"/>
      <c r="OQP82" s="677"/>
      <c r="OQQ82" s="677"/>
      <c r="OQR82" s="677"/>
      <c r="OQS82" s="677"/>
      <c r="OQT82" s="677"/>
      <c r="OQU82" s="677"/>
      <c r="OQV82" s="677"/>
      <c r="OQW82" s="677"/>
      <c r="OQX82" s="677"/>
      <c r="OQY82" s="677"/>
      <c r="OQZ82" s="677"/>
      <c r="ORA82" s="677"/>
      <c r="ORB82" s="677"/>
      <c r="ORC82" s="677"/>
      <c r="ORD82" s="677"/>
      <c r="ORE82" s="677"/>
      <c r="ORF82" s="677"/>
      <c r="ORG82" s="677"/>
      <c r="ORH82" s="677"/>
      <c r="ORI82" s="677"/>
      <c r="ORJ82" s="677"/>
      <c r="ORK82" s="677"/>
      <c r="ORL82" s="677"/>
      <c r="ORM82" s="677"/>
      <c r="ORN82" s="677"/>
      <c r="ORO82" s="677"/>
      <c r="ORP82" s="677"/>
      <c r="ORQ82" s="677"/>
      <c r="ORR82" s="677"/>
      <c r="ORS82" s="677"/>
      <c r="ORT82" s="677"/>
      <c r="ORU82" s="677"/>
      <c r="ORV82" s="677"/>
      <c r="ORW82" s="677"/>
      <c r="ORX82" s="677"/>
      <c r="ORY82" s="677"/>
      <c r="ORZ82" s="677"/>
      <c r="OSA82" s="677"/>
      <c r="OSB82" s="677"/>
      <c r="OSC82" s="677"/>
      <c r="OSD82" s="677"/>
      <c r="OSE82" s="677"/>
      <c r="OSF82" s="677"/>
      <c r="OSG82" s="677"/>
      <c r="OSH82" s="677"/>
      <c r="OSI82" s="677"/>
      <c r="OSJ82" s="677"/>
      <c r="OSK82" s="677"/>
      <c r="OSL82" s="677"/>
      <c r="OSM82" s="677"/>
      <c r="OSN82" s="677"/>
      <c r="OSO82" s="677"/>
      <c r="OSP82" s="677"/>
      <c r="OSQ82" s="677"/>
      <c r="OSR82" s="677"/>
      <c r="OSS82" s="677"/>
      <c r="OST82" s="677"/>
      <c r="OSU82" s="677"/>
      <c r="OSV82" s="677"/>
      <c r="OSW82" s="677"/>
      <c r="OSX82" s="677"/>
      <c r="OSY82" s="677"/>
      <c r="OSZ82" s="677"/>
      <c r="OTA82" s="677"/>
      <c r="OTB82" s="677"/>
      <c r="OTC82" s="677"/>
      <c r="OTD82" s="677"/>
      <c r="OTE82" s="677"/>
      <c r="OTF82" s="677"/>
      <c r="OTG82" s="677"/>
      <c r="OTH82" s="677"/>
      <c r="OTI82" s="677"/>
      <c r="OTJ82" s="677"/>
      <c r="OTK82" s="677"/>
      <c r="OTL82" s="677"/>
      <c r="OTM82" s="677"/>
      <c r="OTN82" s="677"/>
      <c r="OTO82" s="677"/>
      <c r="OTP82" s="677"/>
      <c r="OTQ82" s="677"/>
      <c r="OTR82" s="677"/>
      <c r="OTS82" s="677"/>
      <c r="OTT82" s="677"/>
      <c r="OTU82" s="677"/>
      <c r="OTV82" s="677"/>
      <c r="OTW82" s="677"/>
      <c r="OTX82" s="677"/>
      <c r="OTY82" s="677"/>
      <c r="OTZ82" s="677"/>
      <c r="OUA82" s="677"/>
      <c r="OUB82" s="677"/>
      <c r="OUC82" s="677"/>
      <c r="OUD82" s="677"/>
      <c r="OUE82" s="677"/>
      <c r="OUF82" s="677"/>
      <c r="OUG82" s="677"/>
      <c r="OUH82" s="677"/>
      <c r="OUI82" s="677"/>
      <c r="OUJ82" s="677"/>
      <c r="OUK82" s="677"/>
      <c r="OUL82" s="677"/>
      <c r="OUM82" s="677"/>
      <c r="OUN82" s="677"/>
      <c r="OUO82" s="677"/>
      <c r="OUP82" s="677"/>
      <c r="OUQ82" s="677"/>
      <c r="OUR82" s="677"/>
      <c r="OUS82" s="677"/>
      <c r="OUT82" s="677"/>
      <c r="OUU82" s="677"/>
      <c r="OUV82" s="677"/>
      <c r="OUW82" s="677"/>
      <c r="OUX82" s="677"/>
      <c r="OUY82" s="677"/>
      <c r="OUZ82" s="677"/>
      <c r="OVA82" s="677"/>
      <c r="OVB82" s="677"/>
      <c r="OVC82" s="677"/>
      <c r="OVD82" s="677"/>
      <c r="OVE82" s="677"/>
      <c r="OVF82" s="677"/>
      <c r="OVG82" s="677"/>
      <c r="OVH82" s="677"/>
      <c r="OVI82" s="677"/>
      <c r="OVJ82" s="677"/>
      <c r="OVK82" s="677"/>
      <c r="OVL82" s="677"/>
      <c r="OVM82" s="677"/>
      <c r="OVN82" s="677"/>
      <c r="OVO82" s="677"/>
      <c r="OVP82" s="677"/>
      <c r="OVQ82" s="677"/>
      <c r="OVR82" s="677"/>
      <c r="OVS82" s="677"/>
      <c r="OVT82" s="677"/>
      <c r="OVU82" s="677"/>
      <c r="OVV82" s="677"/>
      <c r="OVW82" s="677"/>
      <c r="OVX82" s="677"/>
      <c r="OVY82" s="677"/>
      <c r="OVZ82" s="677"/>
      <c r="OWA82" s="677"/>
      <c r="OWB82" s="677"/>
      <c r="OWC82" s="677"/>
      <c r="OWD82" s="677"/>
      <c r="OWE82" s="677"/>
      <c r="OWF82" s="677"/>
      <c r="OWG82" s="677"/>
      <c r="OWH82" s="677"/>
      <c r="OWI82" s="677"/>
      <c r="OWJ82" s="677"/>
      <c r="OWK82" s="677"/>
      <c r="OWL82" s="677"/>
      <c r="OWM82" s="677"/>
      <c r="OWN82" s="677"/>
      <c r="OWO82" s="677"/>
      <c r="OWP82" s="677"/>
      <c r="OWQ82" s="677"/>
      <c r="OWR82" s="677"/>
      <c r="OWS82" s="677"/>
      <c r="OWT82" s="677"/>
      <c r="OWU82" s="677"/>
      <c r="OWV82" s="677"/>
      <c r="OWW82" s="677"/>
      <c r="OWX82" s="677"/>
      <c r="OWY82" s="677"/>
      <c r="OWZ82" s="677"/>
      <c r="OXA82" s="677"/>
      <c r="OXB82" s="677"/>
      <c r="OXC82" s="677"/>
      <c r="OXD82" s="677"/>
      <c r="OXE82" s="677"/>
      <c r="OXF82" s="677"/>
      <c r="OXG82" s="677"/>
      <c r="OXH82" s="677"/>
      <c r="OXI82" s="677"/>
      <c r="OXJ82" s="677"/>
      <c r="OXK82" s="677"/>
      <c r="OXL82" s="677"/>
      <c r="OXM82" s="677"/>
      <c r="OXN82" s="677"/>
      <c r="OXO82" s="677"/>
      <c r="OXP82" s="677"/>
      <c r="OXQ82" s="677"/>
      <c r="OXR82" s="677"/>
      <c r="OXS82" s="677"/>
      <c r="OXT82" s="677"/>
      <c r="OXU82" s="677"/>
      <c r="OXV82" s="677"/>
      <c r="OXW82" s="677"/>
      <c r="OXX82" s="677"/>
      <c r="OXY82" s="677"/>
      <c r="OXZ82" s="677"/>
      <c r="OYA82" s="677"/>
      <c r="OYB82" s="677"/>
      <c r="OYC82" s="677"/>
      <c r="OYD82" s="677"/>
      <c r="OYE82" s="677"/>
      <c r="OYF82" s="677"/>
      <c r="OYG82" s="677"/>
      <c r="OYH82" s="677"/>
      <c r="OYI82" s="677"/>
      <c r="OYJ82" s="677"/>
      <c r="OYK82" s="677"/>
      <c r="OYL82" s="677"/>
      <c r="OYM82" s="677"/>
      <c r="OYN82" s="677"/>
      <c r="OYO82" s="677"/>
      <c r="OYP82" s="677"/>
      <c r="OYQ82" s="677"/>
      <c r="OYR82" s="677"/>
      <c r="OYS82" s="677"/>
      <c r="OYT82" s="677"/>
      <c r="OYU82" s="677"/>
      <c r="OYV82" s="677"/>
      <c r="OYW82" s="677"/>
      <c r="OYX82" s="677"/>
      <c r="OYY82" s="677"/>
      <c r="OYZ82" s="677"/>
      <c r="OZA82" s="677"/>
      <c r="OZB82" s="677"/>
      <c r="OZC82" s="677"/>
      <c r="OZD82" s="677"/>
      <c r="OZE82" s="677"/>
      <c r="OZF82" s="677"/>
      <c r="OZG82" s="677"/>
      <c r="OZH82" s="677"/>
      <c r="OZI82" s="677"/>
      <c r="OZJ82" s="677"/>
      <c r="OZK82" s="677"/>
      <c r="OZL82" s="677"/>
      <c r="OZM82" s="677"/>
      <c r="OZN82" s="677"/>
      <c r="OZO82" s="677"/>
      <c r="OZP82" s="677"/>
      <c r="OZQ82" s="677"/>
      <c r="OZR82" s="677"/>
      <c r="OZS82" s="677"/>
      <c r="OZT82" s="677"/>
      <c r="OZU82" s="677"/>
      <c r="OZV82" s="677"/>
      <c r="OZW82" s="677"/>
      <c r="OZX82" s="677"/>
      <c r="OZY82" s="677"/>
      <c r="OZZ82" s="677"/>
      <c r="PAA82" s="677"/>
      <c r="PAB82" s="677"/>
      <c r="PAC82" s="677"/>
      <c r="PAD82" s="677"/>
      <c r="PAE82" s="677"/>
      <c r="PAF82" s="677"/>
      <c r="PAG82" s="677"/>
      <c r="PAH82" s="677"/>
      <c r="PAI82" s="677"/>
      <c r="PAJ82" s="677"/>
      <c r="PAK82" s="677"/>
      <c r="PAL82" s="677"/>
      <c r="PAM82" s="677"/>
      <c r="PAN82" s="677"/>
      <c r="PAO82" s="677"/>
      <c r="PAP82" s="677"/>
      <c r="PAQ82" s="677"/>
      <c r="PAR82" s="677"/>
      <c r="PAS82" s="677"/>
      <c r="PAT82" s="677"/>
      <c r="PAU82" s="677"/>
      <c r="PAV82" s="677"/>
      <c r="PAW82" s="677"/>
      <c r="PAX82" s="677"/>
      <c r="PAY82" s="677"/>
      <c r="PAZ82" s="677"/>
      <c r="PBA82" s="677"/>
      <c r="PBB82" s="677"/>
      <c r="PBC82" s="677"/>
      <c r="PBD82" s="677"/>
      <c r="PBE82" s="677"/>
      <c r="PBF82" s="677"/>
      <c r="PBG82" s="677"/>
      <c r="PBH82" s="677"/>
      <c r="PBI82" s="677"/>
      <c r="PBJ82" s="677"/>
      <c r="PBK82" s="677"/>
      <c r="PBL82" s="677"/>
      <c r="PBM82" s="677"/>
      <c r="PBN82" s="677"/>
      <c r="PBO82" s="677"/>
      <c r="PBP82" s="677"/>
      <c r="PBQ82" s="677"/>
      <c r="PBR82" s="677"/>
      <c r="PBS82" s="677"/>
      <c r="PBT82" s="677"/>
      <c r="PBU82" s="677"/>
      <c r="PBV82" s="677"/>
      <c r="PBW82" s="677"/>
      <c r="PBX82" s="677"/>
      <c r="PBY82" s="677"/>
      <c r="PBZ82" s="677"/>
      <c r="PCA82" s="677"/>
      <c r="PCB82" s="677"/>
      <c r="PCC82" s="677"/>
      <c r="PCD82" s="677"/>
      <c r="PCE82" s="677"/>
      <c r="PCF82" s="677"/>
      <c r="PCG82" s="677"/>
      <c r="PCH82" s="677"/>
      <c r="PCI82" s="677"/>
      <c r="PCJ82" s="677"/>
      <c r="PCK82" s="677"/>
      <c r="PCL82" s="677"/>
      <c r="PCM82" s="677"/>
      <c r="PCN82" s="677"/>
      <c r="PCO82" s="677"/>
      <c r="PCP82" s="677"/>
      <c r="PCQ82" s="677"/>
      <c r="PCR82" s="677"/>
      <c r="PCS82" s="677"/>
      <c r="PCT82" s="677"/>
      <c r="PCU82" s="677"/>
      <c r="PCV82" s="677"/>
      <c r="PCW82" s="677"/>
      <c r="PCX82" s="677"/>
      <c r="PCY82" s="677"/>
      <c r="PCZ82" s="677"/>
      <c r="PDA82" s="677"/>
      <c r="PDB82" s="677"/>
      <c r="PDC82" s="677"/>
      <c r="PDD82" s="677"/>
      <c r="PDE82" s="677"/>
      <c r="PDF82" s="677"/>
      <c r="PDG82" s="677"/>
      <c r="PDH82" s="677"/>
      <c r="PDI82" s="677"/>
      <c r="PDJ82" s="677"/>
      <c r="PDK82" s="677"/>
      <c r="PDL82" s="677"/>
      <c r="PDM82" s="677"/>
      <c r="PDN82" s="677"/>
      <c r="PDO82" s="677"/>
      <c r="PDP82" s="677"/>
      <c r="PDQ82" s="677"/>
      <c r="PDR82" s="677"/>
      <c r="PDS82" s="677"/>
      <c r="PDT82" s="677"/>
      <c r="PDU82" s="677"/>
      <c r="PDV82" s="677"/>
      <c r="PDW82" s="677"/>
      <c r="PDX82" s="677"/>
      <c r="PDY82" s="677"/>
      <c r="PDZ82" s="677"/>
      <c r="PEA82" s="677"/>
      <c r="PEB82" s="677"/>
      <c r="PEC82" s="677"/>
      <c r="PED82" s="677"/>
      <c r="PEE82" s="677"/>
      <c r="PEF82" s="677"/>
      <c r="PEG82" s="677"/>
      <c r="PEH82" s="677"/>
      <c r="PEI82" s="677"/>
      <c r="PEJ82" s="677"/>
      <c r="PEK82" s="677"/>
      <c r="PEL82" s="677"/>
      <c r="PEM82" s="677"/>
      <c r="PEN82" s="677"/>
      <c r="PEO82" s="677"/>
      <c r="PEP82" s="677"/>
      <c r="PEQ82" s="677"/>
      <c r="PER82" s="677"/>
      <c r="PES82" s="677"/>
      <c r="PET82" s="677"/>
      <c r="PEU82" s="677"/>
      <c r="PEV82" s="677"/>
      <c r="PEW82" s="677"/>
      <c r="PEX82" s="677"/>
      <c r="PEY82" s="677"/>
      <c r="PEZ82" s="677"/>
      <c r="PFA82" s="677"/>
      <c r="PFB82" s="677"/>
      <c r="PFC82" s="677"/>
      <c r="PFD82" s="677"/>
      <c r="PFE82" s="677"/>
      <c r="PFF82" s="677"/>
      <c r="PFG82" s="677"/>
      <c r="PFH82" s="677"/>
      <c r="PFI82" s="677"/>
      <c r="PFJ82" s="677"/>
      <c r="PFK82" s="677"/>
      <c r="PFL82" s="677"/>
      <c r="PFM82" s="677"/>
      <c r="PFN82" s="677"/>
      <c r="PFO82" s="677"/>
      <c r="PFP82" s="677"/>
      <c r="PFQ82" s="677"/>
      <c r="PFR82" s="677"/>
      <c r="PFS82" s="677"/>
      <c r="PFT82" s="677"/>
      <c r="PFU82" s="677"/>
      <c r="PFV82" s="677"/>
      <c r="PFW82" s="677"/>
      <c r="PFX82" s="677"/>
      <c r="PFY82" s="677"/>
      <c r="PFZ82" s="677"/>
      <c r="PGA82" s="677"/>
      <c r="PGB82" s="677"/>
      <c r="PGC82" s="677"/>
      <c r="PGD82" s="677"/>
      <c r="PGE82" s="677"/>
      <c r="PGF82" s="677"/>
      <c r="PGG82" s="677"/>
      <c r="PGH82" s="677"/>
      <c r="PGI82" s="677"/>
      <c r="PGJ82" s="677"/>
      <c r="PGK82" s="677"/>
      <c r="PGL82" s="677"/>
      <c r="PGM82" s="677"/>
      <c r="PGN82" s="677"/>
      <c r="PGO82" s="677"/>
      <c r="PGP82" s="677"/>
      <c r="PGQ82" s="677"/>
      <c r="PGR82" s="677"/>
      <c r="PGS82" s="677"/>
      <c r="PGT82" s="677"/>
      <c r="PGU82" s="677"/>
      <c r="PGV82" s="677"/>
      <c r="PGW82" s="677"/>
      <c r="PGX82" s="677"/>
      <c r="PGY82" s="677"/>
      <c r="PGZ82" s="677"/>
      <c r="PHA82" s="677"/>
      <c r="PHB82" s="677"/>
      <c r="PHC82" s="677"/>
      <c r="PHD82" s="677"/>
      <c r="PHE82" s="677"/>
      <c r="PHF82" s="677"/>
      <c r="PHG82" s="677"/>
      <c r="PHH82" s="677"/>
      <c r="PHI82" s="677"/>
      <c r="PHJ82" s="677"/>
      <c r="PHK82" s="677"/>
      <c r="PHL82" s="677"/>
      <c r="PHM82" s="677"/>
      <c r="PHN82" s="677"/>
      <c r="PHO82" s="677"/>
      <c r="PHP82" s="677"/>
      <c r="PHQ82" s="677"/>
      <c r="PHR82" s="677"/>
      <c r="PHS82" s="677"/>
      <c r="PHT82" s="677"/>
      <c r="PHU82" s="677"/>
      <c r="PHV82" s="677"/>
      <c r="PHW82" s="677"/>
      <c r="PHX82" s="677"/>
      <c r="PHY82" s="677"/>
      <c r="PHZ82" s="677"/>
      <c r="PIA82" s="677"/>
      <c r="PIB82" s="677"/>
      <c r="PIC82" s="677"/>
      <c r="PID82" s="677"/>
      <c r="PIE82" s="677"/>
      <c r="PIF82" s="677"/>
      <c r="PIG82" s="677"/>
      <c r="PIH82" s="677"/>
      <c r="PII82" s="677"/>
      <c r="PIJ82" s="677"/>
      <c r="PIK82" s="677"/>
      <c r="PIL82" s="677"/>
      <c r="PIM82" s="677"/>
      <c r="PIN82" s="677"/>
      <c r="PIO82" s="677"/>
      <c r="PIP82" s="677"/>
      <c r="PIQ82" s="677"/>
      <c r="PIR82" s="677"/>
      <c r="PIS82" s="677"/>
      <c r="PIT82" s="677"/>
      <c r="PIU82" s="677"/>
      <c r="PIV82" s="677"/>
      <c r="PIW82" s="677"/>
      <c r="PIX82" s="677"/>
      <c r="PIY82" s="677"/>
      <c r="PIZ82" s="677"/>
      <c r="PJA82" s="677"/>
      <c r="PJB82" s="677"/>
      <c r="PJC82" s="677"/>
      <c r="PJD82" s="677"/>
      <c r="PJE82" s="677"/>
      <c r="PJF82" s="677"/>
      <c r="PJG82" s="677"/>
      <c r="PJH82" s="677"/>
      <c r="PJI82" s="677"/>
      <c r="PJJ82" s="677"/>
      <c r="PJK82" s="677"/>
      <c r="PJL82" s="677"/>
      <c r="PJM82" s="677"/>
      <c r="PJN82" s="677"/>
      <c r="PJO82" s="677"/>
      <c r="PJP82" s="677"/>
      <c r="PJQ82" s="677"/>
      <c r="PJR82" s="677"/>
      <c r="PJS82" s="677"/>
      <c r="PJT82" s="677"/>
      <c r="PJU82" s="677"/>
      <c r="PJV82" s="677"/>
      <c r="PJW82" s="677"/>
      <c r="PJX82" s="677"/>
      <c r="PJY82" s="677"/>
      <c r="PJZ82" s="677"/>
      <c r="PKA82" s="677"/>
      <c r="PKB82" s="677"/>
      <c r="PKC82" s="677"/>
      <c r="PKD82" s="677"/>
      <c r="PKE82" s="677"/>
      <c r="PKF82" s="677"/>
      <c r="PKG82" s="677"/>
      <c r="PKH82" s="677"/>
      <c r="PKI82" s="677"/>
      <c r="PKJ82" s="677"/>
      <c r="PKK82" s="677"/>
      <c r="PKL82" s="677"/>
      <c r="PKM82" s="677"/>
      <c r="PKN82" s="677"/>
      <c r="PKO82" s="677"/>
      <c r="PKP82" s="677"/>
      <c r="PKQ82" s="677"/>
      <c r="PKR82" s="677"/>
      <c r="PKS82" s="677"/>
      <c r="PKT82" s="677"/>
      <c r="PKU82" s="677"/>
      <c r="PKV82" s="677"/>
      <c r="PKW82" s="677"/>
      <c r="PKX82" s="677"/>
      <c r="PKY82" s="677"/>
      <c r="PKZ82" s="677"/>
      <c r="PLA82" s="677"/>
      <c r="PLB82" s="677"/>
      <c r="PLC82" s="677"/>
      <c r="PLD82" s="677"/>
      <c r="PLE82" s="677"/>
      <c r="PLF82" s="677"/>
      <c r="PLG82" s="677"/>
      <c r="PLH82" s="677"/>
      <c r="PLI82" s="677"/>
      <c r="PLJ82" s="677"/>
      <c r="PLK82" s="677"/>
      <c r="PLL82" s="677"/>
      <c r="PLM82" s="677"/>
      <c r="PLN82" s="677"/>
      <c r="PLO82" s="677"/>
      <c r="PLP82" s="677"/>
      <c r="PLQ82" s="677"/>
      <c r="PLR82" s="677"/>
      <c r="PLS82" s="677"/>
      <c r="PLT82" s="677"/>
      <c r="PLU82" s="677"/>
      <c r="PLV82" s="677"/>
      <c r="PLW82" s="677"/>
      <c r="PLX82" s="677"/>
      <c r="PLY82" s="677"/>
      <c r="PLZ82" s="677"/>
      <c r="PMA82" s="677"/>
      <c r="PMB82" s="677"/>
      <c r="PMC82" s="677"/>
      <c r="PMD82" s="677"/>
      <c r="PME82" s="677"/>
      <c r="PMF82" s="677"/>
      <c r="PMG82" s="677"/>
      <c r="PMH82" s="677"/>
      <c r="PMI82" s="677"/>
      <c r="PMJ82" s="677"/>
      <c r="PMK82" s="677"/>
      <c r="PML82" s="677"/>
      <c r="PMM82" s="677"/>
      <c r="PMN82" s="677"/>
      <c r="PMO82" s="677"/>
      <c r="PMP82" s="677"/>
      <c r="PMQ82" s="677"/>
      <c r="PMR82" s="677"/>
      <c r="PMS82" s="677"/>
      <c r="PMT82" s="677"/>
      <c r="PMU82" s="677"/>
      <c r="PMV82" s="677"/>
      <c r="PMW82" s="677"/>
      <c r="PMX82" s="677"/>
      <c r="PMY82" s="677"/>
      <c r="PMZ82" s="677"/>
      <c r="PNA82" s="677"/>
      <c r="PNB82" s="677"/>
      <c r="PNC82" s="677"/>
      <c r="PND82" s="677"/>
      <c r="PNE82" s="677"/>
      <c r="PNF82" s="677"/>
      <c r="PNG82" s="677"/>
      <c r="PNH82" s="677"/>
      <c r="PNI82" s="677"/>
      <c r="PNJ82" s="677"/>
      <c r="PNK82" s="677"/>
      <c r="PNL82" s="677"/>
      <c r="PNM82" s="677"/>
      <c r="PNN82" s="677"/>
      <c r="PNO82" s="677"/>
      <c r="PNP82" s="677"/>
      <c r="PNQ82" s="677"/>
      <c r="PNR82" s="677"/>
      <c r="PNS82" s="677"/>
      <c r="PNT82" s="677"/>
      <c r="PNU82" s="677"/>
      <c r="PNV82" s="677"/>
      <c r="PNW82" s="677"/>
      <c r="PNX82" s="677"/>
      <c r="PNY82" s="677"/>
      <c r="PNZ82" s="677"/>
      <c r="POA82" s="677"/>
      <c r="POB82" s="677"/>
      <c r="POC82" s="677"/>
      <c r="POD82" s="677"/>
      <c r="POE82" s="677"/>
      <c r="POF82" s="677"/>
      <c r="POG82" s="677"/>
      <c r="POH82" s="677"/>
      <c r="POI82" s="677"/>
      <c r="POJ82" s="677"/>
      <c r="POK82" s="677"/>
      <c r="POL82" s="677"/>
      <c r="POM82" s="677"/>
      <c r="PON82" s="677"/>
      <c r="POO82" s="677"/>
      <c r="POP82" s="677"/>
      <c r="POQ82" s="677"/>
      <c r="POR82" s="677"/>
      <c r="POS82" s="677"/>
      <c r="POT82" s="677"/>
      <c r="POU82" s="677"/>
      <c r="POV82" s="677"/>
      <c r="POW82" s="677"/>
      <c r="POX82" s="677"/>
      <c r="POY82" s="677"/>
      <c r="POZ82" s="677"/>
      <c r="PPA82" s="677"/>
      <c r="PPB82" s="677"/>
      <c r="PPC82" s="677"/>
      <c r="PPD82" s="677"/>
      <c r="PPE82" s="677"/>
      <c r="PPF82" s="677"/>
      <c r="PPG82" s="677"/>
      <c r="PPH82" s="677"/>
      <c r="PPI82" s="677"/>
      <c r="PPJ82" s="677"/>
      <c r="PPK82" s="677"/>
      <c r="PPL82" s="677"/>
      <c r="PPM82" s="677"/>
      <c r="PPN82" s="677"/>
      <c r="PPO82" s="677"/>
      <c r="PPP82" s="677"/>
      <c r="PPQ82" s="677"/>
      <c r="PPR82" s="677"/>
      <c r="PPS82" s="677"/>
      <c r="PPT82" s="677"/>
      <c r="PPU82" s="677"/>
      <c r="PPV82" s="677"/>
      <c r="PPW82" s="677"/>
      <c r="PPX82" s="677"/>
      <c r="PPY82" s="677"/>
      <c r="PPZ82" s="677"/>
      <c r="PQA82" s="677"/>
      <c r="PQB82" s="677"/>
      <c r="PQC82" s="677"/>
      <c r="PQD82" s="677"/>
      <c r="PQE82" s="677"/>
      <c r="PQF82" s="677"/>
      <c r="PQG82" s="677"/>
      <c r="PQH82" s="677"/>
      <c r="PQI82" s="677"/>
      <c r="PQJ82" s="677"/>
      <c r="PQK82" s="677"/>
      <c r="PQL82" s="677"/>
      <c r="PQM82" s="677"/>
      <c r="PQN82" s="677"/>
      <c r="PQO82" s="677"/>
      <c r="PQP82" s="677"/>
      <c r="PQQ82" s="677"/>
      <c r="PQR82" s="677"/>
      <c r="PQS82" s="677"/>
      <c r="PQT82" s="677"/>
      <c r="PQU82" s="677"/>
      <c r="PQV82" s="677"/>
      <c r="PQW82" s="677"/>
      <c r="PQX82" s="677"/>
      <c r="PQY82" s="677"/>
      <c r="PQZ82" s="677"/>
      <c r="PRA82" s="677"/>
      <c r="PRB82" s="677"/>
      <c r="PRC82" s="677"/>
      <c r="PRD82" s="677"/>
      <c r="PRE82" s="677"/>
      <c r="PRF82" s="677"/>
      <c r="PRG82" s="677"/>
      <c r="PRH82" s="677"/>
      <c r="PRI82" s="677"/>
      <c r="PRJ82" s="677"/>
      <c r="PRK82" s="677"/>
      <c r="PRL82" s="677"/>
      <c r="PRM82" s="677"/>
      <c r="PRN82" s="677"/>
      <c r="PRO82" s="677"/>
      <c r="PRP82" s="677"/>
      <c r="PRQ82" s="677"/>
      <c r="PRR82" s="677"/>
      <c r="PRS82" s="677"/>
      <c r="PRT82" s="677"/>
      <c r="PRU82" s="677"/>
      <c r="PRV82" s="677"/>
      <c r="PRW82" s="677"/>
      <c r="PRX82" s="677"/>
      <c r="PRY82" s="677"/>
      <c r="PRZ82" s="677"/>
      <c r="PSA82" s="677"/>
      <c r="PSB82" s="677"/>
      <c r="PSC82" s="677"/>
      <c r="PSD82" s="677"/>
      <c r="PSE82" s="677"/>
      <c r="PSF82" s="677"/>
      <c r="PSG82" s="677"/>
      <c r="PSH82" s="677"/>
      <c r="PSI82" s="677"/>
      <c r="PSJ82" s="677"/>
      <c r="PSK82" s="677"/>
      <c r="PSL82" s="677"/>
      <c r="PSM82" s="677"/>
      <c r="PSN82" s="677"/>
      <c r="PSO82" s="677"/>
      <c r="PSP82" s="677"/>
      <c r="PSQ82" s="677"/>
      <c r="PSR82" s="677"/>
      <c r="PSS82" s="677"/>
      <c r="PST82" s="677"/>
      <c r="PSU82" s="677"/>
      <c r="PSV82" s="677"/>
      <c r="PSW82" s="677"/>
      <c r="PSX82" s="677"/>
      <c r="PSY82" s="677"/>
      <c r="PSZ82" s="677"/>
      <c r="PTA82" s="677"/>
      <c r="PTB82" s="677"/>
      <c r="PTC82" s="677"/>
      <c r="PTD82" s="677"/>
      <c r="PTE82" s="677"/>
      <c r="PTF82" s="677"/>
      <c r="PTG82" s="677"/>
      <c r="PTH82" s="677"/>
      <c r="PTI82" s="677"/>
      <c r="PTJ82" s="677"/>
      <c r="PTK82" s="677"/>
      <c r="PTL82" s="677"/>
      <c r="PTM82" s="677"/>
      <c r="PTN82" s="677"/>
      <c r="PTO82" s="677"/>
      <c r="PTP82" s="677"/>
      <c r="PTQ82" s="677"/>
      <c r="PTR82" s="677"/>
      <c r="PTS82" s="677"/>
      <c r="PTT82" s="677"/>
      <c r="PTU82" s="677"/>
      <c r="PTV82" s="677"/>
      <c r="PTW82" s="677"/>
      <c r="PTX82" s="677"/>
      <c r="PTY82" s="677"/>
      <c r="PTZ82" s="677"/>
      <c r="PUA82" s="677"/>
      <c r="PUB82" s="677"/>
      <c r="PUC82" s="677"/>
      <c r="PUD82" s="677"/>
      <c r="PUE82" s="677"/>
      <c r="PUF82" s="677"/>
      <c r="PUG82" s="677"/>
      <c r="PUH82" s="677"/>
      <c r="PUI82" s="677"/>
      <c r="PUJ82" s="677"/>
      <c r="PUK82" s="677"/>
      <c r="PUL82" s="677"/>
      <c r="PUM82" s="677"/>
      <c r="PUN82" s="677"/>
      <c r="PUO82" s="677"/>
      <c r="PUP82" s="677"/>
      <c r="PUQ82" s="677"/>
      <c r="PUR82" s="677"/>
      <c r="PUS82" s="677"/>
      <c r="PUT82" s="677"/>
      <c r="PUU82" s="677"/>
      <c r="PUV82" s="677"/>
      <c r="PUW82" s="677"/>
      <c r="PUX82" s="677"/>
      <c r="PUY82" s="677"/>
      <c r="PUZ82" s="677"/>
      <c r="PVA82" s="677"/>
      <c r="PVB82" s="677"/>
      <c r="PVC82" s="677"/>
      <c r="PVD82" s="677"/>
      <c r="PVE82" s="677"/>
      <c r="PVF82" s="677"/>
      <c r="PVG82" s="677"/>
      <c r="PVH82" s="677"/>
      <c r="PVI82" s="677"/>
      <c r="PVJ82" s="677"/>
      <c r="PVK82" s="677"/>
      <c r="PVL82" s="677"/>
      <c r="PVM82" s="677"/>
      <c r="PVN82" s="677"/>
      <c r="PVO82" s="677"/>
      <c r="PVP82" s="677"/>
      <c r="PVQ82" s="677"/>
      <c r="PVR82" s="677"/>
      <c r="PVS82" s="677"/>
      <c r="PVT82" s="677"/>
      <c r="PVU82" s="677"/>
      <c r="PVV82" s="677"/>
      <c r="PVW82" s="677"/>
      <c r="PVX82" s="677"/>
      <c r="PVY82" s="677"/>
      <c r="PVZ82" s="677"/>
      <c r="PWA82" s="677"/>
      <c r="PWB82" s="677"/>
      <c r="PWC82" s="677"/>
      <c r="PWD82" s="677"/>
      <c r="PWE82" s="677"/>
      <c r="PWF82" s="677"/>
      <c r="PWG82" s="677"/>
      <c r="PWH82" s="677"/>
      <c r="PWI82" s="677"/>
      <c r="PWJ82" s="677"/>
      <c r="PWK82" s="677"/>
      <c r="PWL82" s="677"/>
      <c r="PWM82" s="677"/>
      <c r="PWN82" s="677"/>
      <c r="PWO82" s="677"/>
      <c r="PWP82" s="677"/>
      <c r="PWQ82" s="677"/>
      <c r="PWR82" s="677"/>
      <c r="PWS82" s="677"/>
      <c r="PWT82" s="677"/>
      <c r="PWU82" s="677"/>
      <c r="PWV82" s="677"/>
      <c r="PWW82" s="677"/>
      <c r="PWX82" s="677"/>
      <c r="PWY82" s="677"/>
      <c r="PWZ82" s="677"/>
      <c r="PXA82" s="677"/>
      <c r="PXB82" s="677"/>
      <c r="PXC82" s="677"/>
      <c r="PXD82" s="677"/>
      <c r="PXE82" s="677"/>
      <c r="PXF82" s="677"/>
      <c r="PXG82" s="677"/>
      <c r="PXH82" s="677"/>
      <c r="PXI82" s="677"/>
      <c r="PXJ82" s="677"/>
      <c r="PXK82" s="677"/>
      <c r="PXL82" s="677"/>
      <c r="PXM82" s="677"/>
      <c r="PXN82" s="677"/>
      <c r="PXO82" s="677"/>
      <c r="PXP82" s="677"/>
      <c r="PXQ82" s="677"/>
      <c r="PXR82" s="677"/>
      <c r="PXS82" s="677"/>
      <c r="PXT82" s="677"/>
      <c r="PXU82" s="677"/>
      <c r="PXV82" s="677"/>
      <c r="PXW82" s="677"/>
      <c r="PXX82" s="677"/>
      <c r="PXY82" s="677"/>
      <c r="PXZ82" s="677"/>
      <c r="PYA82" s="677"/>
      <c r="PYB82" s="677"/>
      <c r="PYC82" s="677"/>
      <c r="PYD82" s="677"/>
      <c r="PYE82" s="677"/>
      <c r="PYF82" s="677"/>
      <c r="PYG82" s="677"/>
      <c r="PYH82" s="677"/>
      <c r="PYI82" s="677"/>
      <c r="PYJ82" s="677"/>
      <c r="PYK82" s="677"/>
      <c r="PYL82" s="677"/>
      <c r="PYM82" s="677"/>
      <c r="PYN82" s="677"/>
      <c r="PYO82" s="677"/>
      <c r="PYP82" s="677"/>
      <c r="PYQ82" s="677"/>
      <c r="PYR82" s="677"/>
      <c r="PYS82" s="677"/>
      <c r="PYT82" s="677"/>
      <c r="PYU82" s="677"/>
      <c r="PYV82" s="677"/>
      <c r="PYW82" s="677"/>
      <c r="PYX82" s="677"/>
      <c r="PYY82" s="677"/>
      <c r="PYZ82" s="677"/>
      <c r="PZA82" s="677"/>
      <c r="PZB82" s="677"/>
      <c r="PZC82" s="677"/>
      <c r="PZD82" s="677"/>
      <c r="PZE82" s="677"/>
      <c r="PZF82" s="677"/>
      <c r="PZG82" s="677"/>
      <c r="PZH82" s="677"/>
      <c r="PZI82" s="677"/>
      <c r="PZJ82" s="677"/>
      <c r="PZK82" s="677"/>
      <c r="PZL82" s="677"/>
      <c r="PZM82" s="677"/>
      <c r="PZN82" s="677"/>
      <c r="PZO82" s="677"/>
      <c r="PZP82" s="677"/>
      <c r="PZQ82" s="677"/>
      <c r="PZR82" s="677"/>
      <c r="PZS82" s="677"/>
      <c r="PZT82" s="677"/>
      <c r="PZU82" s="677"/>
      <c r="PZV82" s="677"/>
      <c r="PZW82" s="677"/>
      <c r="PZX82" s="677"/>
      <c r="PZY82" s="677"/>
      <c r="PZZ82" s="677"/>
      <c r="QAA82" s="677"/>
      <c r="QAB82" s="677"/>
      <c r="QAC82" s="677"/>
      <c r="QAD82" s="677"/>
      <c r="QAE82" s="677"/>
      <c r="QAF82" s="677"/>
      <c r="QAG82" s="677"/>
      <c r="QAH82" s="677"/>
      <c r="QAI82" s="677"/>
      <c r="QAJ82" s="677"/>
      <c r="QAK82" s="677"/>
      <c r="QAL82" s="677"/>
      <c r="QAM82" s="677"/>
      <c r="QAN82" s="677"/>
      <c r="QAO82" s="677"/>
      <c r="QAP82" s="677"/>
      <c r="QAQ82" s="677"/>
      <c r="QAR82" s="677"/>
      <c r="QAS82" s="677"/>
      <c r="QAT82" s="677"/>
      <c r="QAU82" s="677"/>
      <c r="QAV82" s="677"/>
      <c r="QAW82" s="677"/>
      <c r="QAX82" s="677"/>
      <c r="QAY82" s="677"/>
      <c r="QAZ82" s="677"/>
      <c r="QBA82" s="677"/>
      <c r="QBB82" s="677"/>
      <c r="QBC82" s="677"/>
      <c r="QBD82" s="677"/>
      <c r="QBE82" s="677"/>
      <c r="QBF82" s="677"/>
      <c r="QBG82" s="677"/>
      <c r="QBH82" s="677"/>
      <c r="QBI82" s="677"/>
      <c r="QBJ82" s="677"/>
      <c r="QBK82" s="677"/>
      <c r="QBL82" s="677"/>
      <c r="QBM82" s="677"/>
      <c r="QBN82" s="677"/>
      <c r="QBO82" s="677"/>
      <c r="QBP82" s="677"/>
      <c r="QBQ82" s="677"/>
      <c r="QBR82" s="677"/>
      <c r="QBS82" s="677"/>
      <c r="QBT82" s="677"/>
      <c r="QBU82" s="677"/>
      <c r="QBV82" s="677"/>
      <c r="QBW82" s="677"/>
      <c r="QBX82" s="677"/>
      <c r="QBY82" s="677"/>
      <c r="QBZ82" s="677"/>
      <c r="QCA82" s="677"/>
      <c r="QCB82" s="677"/>
      <c r="QCC82" s="677"/>
      <c r="QCD82" s="677"/>
      <c r="QCE82" s="677"/>
      <c r="QCF82" s="677"/>
      <c r="QCG82" s="677"/>
      <c r="QCH82" s="677"/>
      <c r="QCI82" s="677"/>
      <c r="QCJ82" s="677"/>
      <c r="QCK82" s="677"/>
      <c r="QCL82" s="677"/>
      <c r="QCM82" s="677"/>
      <c r="QCN82" s="677"/>
      <c r="QCO82" s="677"/>
      <c r="QCP82" s="677"/>
      <c r="QCQ82" s="677"/>
      <c r="QCR82" s="677"/>
      <c r="QCS82" s="677"/>
      <c r="QCT82" s="677"/>
      <c r="QCU82" s="677"/>
      <c r="QCV82" s="677"/>
      <c r="QCW82" s="677"/>
      <c r="QCX82" s="677"/>
      <c r="QCY82" s="677"/>
      <c r="QCZ82" s="677"/>
      <c r="QDA82" s="677"/>
      <c r="QDB82" s="677"/>
      <c r="QDC82" s="677"/>
      <c r="QDD82" s="677"/>
      <c r="QDE82" s="677"/>
      <c r="QDF82" s="677"/>
      <c r="QDG82" s="677"/>
      <c r="QDH82" s="677"/>
      <c r="QDI82" s="677"/>
      <c r="QDJ82" s="677"/>
      <c r="QDK82" s="677"/>
      <c r="QDL82" s="677"/>
      <c r="QDM82" s="677"/>
      <c r="QDN82" s="677"/>
      <c r="QDO82" s="677"/>
      <c r="QDP82" s="677"/>
      <c r="QDQ82" s="677"/>
      <c r="QDR82" s="677"/>
      <c r="QDS82" s="677"/>
      <c r="QDT82" s="677"/>
      <c r="QDU82" s="677"/>
      <c r="QDV82" s="677"/>
      <c r="QDW82" s="677"/>
      <c r="QDX82" s="677"/>
      <c r="QDY82" s="677"/>
      <c r="QDZ82" s="677"/>
      <c r="QEA82" s="677"/>
      <c r="QEB82" s="677"/>
      <c r="QEC82" s="677"/>
      <c r="QED82" s="677"/>
      <c r="QEE82" s="677"/>
      <c r="QEF82" s="677"/>
      <c r="QEG82" s="677"/>
      <c r="QEH82" s="677"/>
      <c r="QEI82" s="677"/>
      <c r="QEJ82" s="677"/>
      <c r="QEK82" s="677"/>
      <c r="QEL82" s="677"/>
      <c r="QEM82" s="677"/>
      <c r="QEN82" s="677"/>
      <c r="QEO82" s="677"/>
      <c r="QEP82" s="677"/>
      <c r="QEQ82" s="677"/>
      <c r="QER82" s="677"/>
      <c r="QES82" s="677"/>
      <c r="QET82" s="677"/>
      <c r="QEU82" s="677"/>
      <c r="QEV82" s="677"/>
      <c r="QEW82" s="677"/>
      <c r="QEX82" s="677"/>
      <c r="QEY82" s="677"/>
      <c r="QEZ82" s="677"/>
      <c r="QFA82" s="677"/>
      <c r="QFB82" s="677"/>
      <c r="QFC82" s="677"/>
      <c r="QFD82" s="677"/>
      <c r="QFE82" s="677"/>
      <c r="QFF82" s="677"/>
      <c r="QFG82" s="677"/>
      <c r="QFH82" s="677"/>
      <c r="QFI82" s="677"/>
      <c r="QFJ82" s="677"/>
      <c r="QFK82" s="677"/>
      <c r="QFL82" s="677"/>
      <c r="QFM82" s="677"/>
      <c r="QFN82" s="677"/>
      <c r="QFO82" s="677"/>
      <c r="QFP82" s="677"/>
      <c r="QFQ82" s="677"/>
      <c r="QFR82" s="677"/>
      <c r="QFS82" s="677"/>
      <c r="QFT82" s="677"/>
      <c r="QFU82" s="677"/>
      <c r="QFV82" s="677"/>
      <c r="QFW82" s="677"/>
      <c r="QFX82" s="677"/>
      <c r="QFY82" s="677"/>
      <c r="QFZ82" s="677"/>
      <c r="QGA82" s="677"/>
      <c r="QGB82" s="677"/>
      <c r="QGC82" s="677"/>
      <c r="QGD82" s="677"/>
      <c r="QGE82" s="677"/>
      <c r="QGF82" s="677"/>
      <c r="QGG82" s="677"/>
      <c r="QGH82" s="677"/>
      <c r="QGI82" s="677"/>
      <c r="QGJ82" s="677"/>
      <c r="QGK82" s="677"/>
      <c r="QGL82" s="677"/>
      <c r="QGM82" s="677"/>
      <c r="QGN82" s="677"/>
      <c r="QGO82" s="677"/>
      <c r="QGP82" s="677"/>
      <c r="QGQ82" s="677"/>
      <c r="QGR82" s="677"/>
      <c r="QGS82" s="677"/>
      <c r="QGT82" s="677"/>
      <c r="QGU82" s="677"/>
      <c r="QGV82" s="677"/>
      <c r="QGW82" s="677"/>
      <c r="QGX82" s="677"/>
      <c r="QGY82" s="677"/>
      <c r="QGZ82" s="677"/>
      <c r="QHA82" s="677"/>
      <c r="QHB82" s="677"/>
      <c r="QHC82" s="677"/>
      <c r="QHD82" s="677"/>
      <c r="QHE82" s="677"/>
      <c r="QHF82" s="677"/>
      <c r="QHG82" s="677"/>
      <c r="QHH82" s="677"/>
      <c r="QHI82" s="677"/>
      <c r="QHJ82" s="677"/>
      <c r="QHK82" s="677"/>
      <c r="QHL82" s="677"/>
      <c r="QHM82" s="677"/>
      <c r="QHN82" s="677"/>
      <c r="QHO82" s="677"/>
      <c r="QHP82" s="677"/>
      <c r="QHQ82" s="677"/>
      <c r="QHR82" s="677"/>
      <c r="QHS82" s="677"/>
      <c r="QHT82" s="677"/>
      <c r="QHU82" s="677"/>
      <c r="QHV82" s="677"/>
      <c r="QHW82" s="677"/>
      <c r="QHX82" s="677"/>
      <c r="QHY82" s="677"/>
      <c r="QHZ82" s="677"/>
      <c r="QIA82" s="677"/>
      <c r="QIB82" s="677"/>
      <c r="QIC82" s="677"/>
      <c r="QID82" s="677"/>
      <c r="QIE82" s="677"/>
      <c r="QIF82" s="677"/>
      <c r="QIG82" s="677"/>
      <c r="QIH82" s="677"/>
      <c r="QII82" s="677"/>
      <c r="QIJ82" s="677"/>
      <c r="QIK82" s="677"/>
      <c r="QIL82" s="677"/>
      <c r="QIM82" s="677"/>
      <c r="QIN82" s="677"/>
      <c r="QIO82" s="677"/>
      <c r="QIP82" s="677"/>
      <c r="QIQ82" s="677"/>
      <c r="QIR82" s="677"/>
      <c r="QIS82" s="677"/>
      <c r="QIT82" s="677"/>
      <c r="QIU82" s="677"/>
      <c r="QIV82" s="677"/>
      <c r="QIW82" s="677"/>
      <c r="QIX82" s="677"/>
      <c r="QIY82" s="677"/>
      <c r="QIZ82" s="677"/>
      <c r="QJA82" s="677"/>
      <c r="QJB82" s="677"/>
      <c r="QJC82" s="677"/>
      <c r="QJD82" s="677"/>
      <c r="QJE82" s="677"/>
      <c r="QJF82" s="677"/>
      <c r="QJG82" s="677"/>
      <c r="QJH82" s="677"/>
      <c r="QJI82" s="677"/>
      <c r="QJJ82" s="677"/>
      <c r="QJK82" s="677"/>
      <c r="QJL82" s="677"/>
      <c r="QJM82" s="677"/>
      <c r="QJN82" s="677"/>
      <c r="QJO82" s="677"/>
      <c r="QJP82" s="677"/>
      <c r="QJQ82" s="677"/>
      <c r="QJR82" s="677"/>
      <c r="QJS82" s="677"/>
      <c r="QJT82" s="677"/>
      <c r="QJU82" s="677"/>
      <c r="QJV82" s="677"/>
      <c r="QJW82" s="677"/>
      <c r="QJX82" s="677"/>
      <c r="QJY82" s="677"/>
      <c r="QJZ82" s="677"/>
      <c r="QKA82" s="677"/>
      <c r="QKB82" s="677"/>
      <c r="QKC82" s="677"/>
      <c r="QKD82" s="677"/>
      <c r="QKE82" s="677"/>
      <c r="QKF82" s="677"/>
      <c r="QKG82" s="677"/>
      <c r="QKH82" s="677"/>
      <c r="QKI82" s="677"/>
      <c r="QKJ82" s="677"/>
      <c r="QKK82" s="677"/>
      <c r="QKL82" s="677"/>
      <c r="QKM82" s="677"/>
      <c r="QKN82" s="677"/>
      <c r="QKO82" s="677"/>
      <c r="QKP82" s="677"/>
      <c r="QKQ82" s="677"/>
      <c r="QKR82" s="677"/>
      <c r="QKS82" s="677"/>
      <c r="QKT82" s="677"/>
      <c r="QKU82" s="677"/>
      <c r="QKV82" s="677"/>
      <c r="QKW82" s="677"/>
      <c r="QKX82" s="677"/>
      <c r="QKY82" s="677"/>
      <c r="QKZ82" s="677"/>
      <c r="QLA82" s="677"/>
      <c r="QLB82" s="677"/>
      <c r="QLC82" s="677"/>
      <c r="QLD82" s="677"/>
      <c r="QLE82" s="677"/>
      <c r="QLF82" s="677"/>
      <c r="QLG82" s="677"/>
      <c r="QLH82" s="677"/>
      <c r="QLI82" s="677"/>
      <c r="QLJ82" s="677"/>
      <c r="QLK82" s="677"/>
      <c r="QLL82" s="677"/>
      <c r="QLM82" s="677"/>
      <c r="QLN82" s="677"/>
      <c r="QLO82" s="677"/>
      <c r="QLP82" s="677"/>
      <c r="QLQ82" s="677"/>
      <c r="QLR82" s="677"/>
      <c r="QLS82" s="677"/>
      <c r="QLT82" s="677"/>
      <c r="QLU82" s="677"/>
      <c r="QLV82" s="677"/>
      <c r="QLW82" s="677"/>
      <c r="QLX82" s="677"/>
      <c r="QLY82" s="677"/>
      <c r="QLZ82" s="677"/>
      <c r="QMA82" s="677"/>
      <c r="QMB82" s="677"/>
      <c r="QMC82" s="677"/>
      <c r="QMD82" s="677"/>
      <c r="QME82" s="677"/>
      <c r="QMF82" s="677"/>
      <c r="QMG82" s="677"/>
      <c r="QMH82" s="677"/>
      <c r="QMI82" s="677"/>
      <c r="QMJ82" s="677"/>
      <c r="QMK82" s="677"/>
      <c r="QML82" s="677"/>
      <c r="QMM82" s="677"/>
      <c r="QMN82" s="677"/>
      <c r="QMO82" s="677"/>
      <c r="QMP82" s="677"/>
      <c r="QMQ82" s="677"/>
      <c r="QMR82" s="677"/>
      <c r="QMS82" s="677"/>
      <c r="QMT82" s="677"/>
      <c r="QMU82" s="677"/>
      <c r="QMV82" s="677"/>
      <c r="QMW82" s="677"/>
      <c r="QMX82" s="677"/>
      <c r="QMY82" s="677"/>
      <c r="QMZ82" s="677"/>
      <c r="QNA82" s="677"/>
      <c r="QNB82" s="677"/>
      <c r="QNC82" s="677"/>
      <c r="QND82" s="677"/>
      <c r="QNE82" s="677"/>
      <c r="QNF82" s="677"/>
      <c r="QNG82" s="677"/>
      <c r="QNH82" s="677"/>
      <c r="QNI82" s="677"/>
      <c r="QNJ82" s="677"/>
      <c r="QNK82" s="677"/>
      <c r="QNL82" s="677"/>
      <c r="QNM82" s="677"/>
      <c r="QNN82" s="677"/>
      <c r="QNO82" s="677"/>
      <c r="QNP82" s="677"/>
      <c r="QNQ82" s="677"/>
      <c r="QNR82" s="677"/>
      <c r="QNS82" s="677"/>
      <c r="QNT82" s="677"/>
      <c r="QNU82" s="677"/>
      <c r="QNV82" s="677"/>
      <c r="QNW82" s="677"/>
      <c r="QNX82" s="677"/>
      <c r="QNY82" s="677"/>
      <c r="QNZ82" s="677"/>
      <c r="QOA82" s="677"/>
      <c r="QOB82" s="677"/>
      <c r="QOC82" s="677"/>
      <c r="QOD82" s="677"/>
      <c r="QOE82" s="677"/>
      <c r="QOF82" s="677"/>
      <c r="QOG82" s="677"/>
      <c r="QOH82" s="677"/>
      <c r="QOI82" s="677"/>
      <c r="QOJ82" s="677"/>
      <c r="QOK82" s="677"/>
      <c r="QOL82" s="677"/>
      <c r="QOM82" s="677"/>
      <c r="QON82" s="677"/>
      <c r="QOO82" s="677"/>
      <c r="QOP82" s="677"/>
      <c r="QOQ82" s="677"/>
      <c r="QOR82" s="677"/>
      <c r="QOS82" s="677"/>
      <c r="QOT82" s="677"/>
      <c r="QOU82" s="677"/>
      <c r="QOV82" s="677"/>
      <c r="QOW82" s="677"/>
      <c r="QOX82" s="677"/>
      <c r="QOY82" s="677"/>
      <c r="QOZ82" s="677"/>
      <c r="QPA82" s="677"/>
      <c r="QPB82" s="677"/>
      <c r="QPC82" s="677"/>
      <c r="QPD82" s="677"/>
      <c r="QPE82" s="677"/>
      <c r="QPF82" s="677"/>
      <c r="QPG82" s="677"/>
      <c r="QPH82" s="677"/>
      <c r="QPI82" s="677"/>
      <c r="QPJ82" s="677"/>
      <c r="QPK82" s="677"/>
      <c r="QPL82" s="677"/>
      <c r="QPM82" s="677"/>
      <c r="QPN82" s="677"/>
      <c r="QPO82" s="677"/>
      <c r="QPP82" s="677"/>
      <c r="QPQ82" s="677"/>
      <c r="QPR82" s="677"/>
      <c r="QPS82" s="677"/>
      <c r="QPT82" s="677"/>
      <c r="QPU82" s="677"/>
      <c r="QPV82" s="677"/>
      <c r="QPW82" s="677"/>
      <c r="QPX82" s="677"/>
      <c r="QPY82" s="677"/>
      <c r="QPZ82" s="677"/>
      <c r="QQA82" s="677"/>
      <c r="QQB82" s="677"/>
      <c r="QQC82" s="677"/>
      <c r="QQD82" s="677"/>
      <c r="QQE82" s="677"/>
      <c r="QQF82" s="677"/>
      <c r="QQG82" s="677"/>
      <c r="QQH82" s="677"/>
      <c r="QQI82" s="677"/>
      <c r="QQJ82" s="677"/>
      <c r="QQK82" s="677"/>
      <c r="QQL82" s="677"/>
      <c r="QQM82" s="677"/>
      <c r="QQN82" s="677"/>
      <c r="QQO82" s="677"/>
      <c r="QQP82" s="677"/>
      <c r="QQQ82" s="677"/>
      <c r="QQR82" s="677"/>
      <c r="QQS82" s="677"/>
      <c r="QQT82" s="677"/>
      <c r="QQU82" s="677"/>
      <c r="QQV82" s="677"/>
      <c r="QQW82" s="677"/>
      <c r="QQX82" s="677"/>
      <c r="QQY82" s="677"/>
      <c r="QQZ82" s="677"/>
      <c r="QRA82" s="677"/>
      <c r="QRB82" s="677"/>
      <c r="QRC82" s="677"/>
      <c r="QRD82" s="677"/>
      <c r="QRE82" s="677"/>
      <c r="QRF82" s="677"/>
      <c r="QRG82" s="677"/>
      <c r="QRH82" s="677"/>
      <c r="QRI82" s="677"/>
      <c r="QRJ82" s="677"/>
      <c r="QRK82" s="677"/>
      <c r="QRL82" s="677"/>
      <c r="QRM82" s="677"/>
      <c r="QRN82" s="677"/>
      <c r="QRO82" s="677"/>
      <c r="QRP82" s="677"/>
      <c r="QRQ82" s="677"/>
      <c r="QRR82" s="677"/>
      <c r="QRS82" s="677"/>
      <c r="QRT82" s="677"/>
      <c r="QRU82" s="677"/>
      <c r="QRV82" s="677"/>
      <c r="QRW82" s="677"/>
      <c r="QRX82" s="677"/>
      <c r="QRY82" s="677"/>
      <c r="QRZ82" s="677"/>
      <c r="QSA82" s="677"/>
      <c r="QSB82" s="677"/>
      <c r="QSC82" s="677"/>
      <c r="QSD82" s="677"/>
      <c r="QSE82" s="677"/>
      <c r="QSF82" s="677"/>
      <c r="QSG82" s="677"/>
      <c r="QSH82" s="677"/>
      <c r="QSI82" s="677"/>
      <c r="QSJ82" s="677"/>
      <c r="QSK82" s="677"/>
      <c r="QSL82" s="677"/>
      <c r="QSM82" s="677"/>
      <c r="QSN82" s="677"/>
      <c r="QSO82" s="677"/>
      <c r="QSP82" s="677"/>
      <c r="QSQ82" s="677"/>
      <c r="QSR82" s="677"/>
      <c r="QSS82" s="677"/>
      <c r="QST82" s="677"/>
      <c r="QSU82" s="677"/>
      <c r="QSV82" s="677"/>
      <c r="QSW82" s="677"/>
      <c r="QSX82" s="677"/>
      <c r="QSY82" s="677"/>
      <c r="QSZ82" s="677"/>
      <c r="QTA82" s="677"/>
      <c r="QTB82" s="677"/>
      <c r="QTC82" s="677"/>
      <c r="QTD82" s="677"/>
      <c r="QTE82" s="677"/>
      <c r="QTF82" s="677"/>
      <c r="QTG82" s="677"/>
      <c r="QTH82" s="677"/>
      <c r="QTI82" s="677"/>
      <c r="QTJ82" s="677"/>
      <c r="QTK82" s="677"/>
      <c r="QTL82" s="677"/>
      <c r="QTM82" s="677"/>
      <c r="QTN82" s="677"/>
      <c r="QTO82" s="677"/>
      <c r="QTP82" s="677"/>
      <c r="QTQ82" s="677"/>
      <c r="QTR82" s="677"/>
      <c r="QTS82" s="677"/>
      <c r="QTT82" s="677"/>
      <c r="QTU82" s="677"/>
      <c r="QTV82" s="677"/>
      <c r="QTW82" s="677"/>
      <c r="QTX82" s="677"/>
      <c r="QTY82" s="677"/>
      <c r="QTZ82" s="677"/>
      <c r="QUA82" s="677"/>
      <c r="QUB82" s="677"/>
      <c r="QUC82" s="677"/>
      <c r="QUD82" s="677"/>
      <c r="QUE82" s="677"/>
      <c r="QUF82" s="677"/>
      <c r="QUG82" s="677"/>
      <c r="QUH82" s="677"/>
      <c r="QUI82" s="677"/>
      <c r="QUJ82" s="677"/>
      <c r="QUK82" s="677"/>
      <c r="QUL82" s="677"/>
      <c r="QUM82" s="677"/>
      <c r="QUN82" s="677"/>
      <c r="QUO82" s="677"/>
      <c r="QUP82" s="677"/>
      <c r="QUQ82" s="677"/>
      <c r="QUR82" s="677"/>
      <c r="QUS82" s="677"/>
      <c r="QUT82" s="677"/>
      <c r="QUU82" s="677"/>
      <c r="QUV82" s="677"/>
      <c r="QUW82" s="677"/>
      <c r="QUX82" s="677"/>
      <c r="QUY82" s="677"/>
      <c r="QUZ82" s="677"/>
      <c r="QVA82" s="677"/>
      <c r="QVB82" s="677"/>
      <c r="QVC82" s="677"/>
      <c r="QVD82" s="677"/>
      <c r="QVE82" s="677"/>
      <c r="QVF82" s="677"/>
      <c r="QVG82" s="677"/>
      <c r="QVH82" s="677"/>
      <c r="QVI82" s="677"/>
      <c r="QVJ82" s="677"/>
      <c r="QVK82" s="677"/>
      <c r="QVL82" s="677"/>
      <c r="QVM82" s="677"/>
      <c r="QVN82" s="677"/>
      <c r="QVO82" s="677"/>
      <c r="QVP82" s="677"/>
      <c r="QVQ82" s="677"/>
      <c r="QVR82" s="677"/>
      <c r="QVS82" s="677"/>
      <c r="QVT82" s="677"/>
      <c r="QVU82" s="677"/>
      <c r="QVV82" s="677"/>
      <c r="QVW82" s="677"/>
      <c r="QVX82" s="677"/>
      <c r="QVY82" s="677"/>
      <c r="QVZ82" s="677"/>
      <c r="QWA82" s="677"/>
      <c r="QWB82" s="677"/>
      <c r="QWC82" s="677"/>
      <c r="QWD82" s="677"/>
      <c r="QWE82" s="677"/>
      <c r="QWF82" s="677"/>
      <c r="QWG82" s="677"/>
      <c r="QWH82" s="677"/>
      <c r="QWI82" s="677"/>
      <c r="QWJ82" s="677"/>
      <c r="QWK82" s="677"/>
      <c r="QWL82" s="677"/>
      <c r="QWM82" s="677"/>
      <c r="QWN82" s="677"/>
      <c r="QWO82" s="677"/>
      <c r="QWP82" s="677"/>
      <c r="QWQ82" s="677"/>
      <c r="QWR82" s="677"/>
      <c r="QWS82" s="677"/>
      <c r="QWT82" s="677"/>
      <c r="QWU82" s="677"/>
      <c r="QWV82" s="677"/>
      <c r="QWW82" s="677"/>
      <c r="QWX82" s="677"/>
      <c r="QWY82" s="677"/>
      <c r="QWZ82" s="677"/>
      <c r="QXA82" s="677"/>
      <c r="QXB82" s="677"/>
      <c r="QXC82" s="677"/>
      <c r="QXD82" s="677"/>
      <c r="QXE82" s="677"/>
      <c r="QXF82" s="677"/>
      <c r="QXG82" s="677"/>
      <c r="QXH82" s="677"/>
      <c r="QXI82" s="677"/>
      <c r="QXJ82" s="677"/>
      <c r="QXK82" s="677"/>
      <c r="QXL82" s="677"/>
      <c r="QXM82" s="677"/>
      <c r="QXN82" s="677"/>
      <c r="QXO82" s="677"/>
      <c r="QXP82" s="677"/>
      <c r="QXQ82" s="677"/>
      <c r="QXR82" s="677"/>
      <c r="QXS82" s="677"/>
      <c r="QXT82" s="677"/>
      <c r="QXU82" s="677"/>
      <c r="QXV82" s="677"/>
      <c r="QXW82" s="677"/>
      <c r="QXX82" s="677"/>
      <c r="QXY82" s="677"/>
      <c r="QXZ82" s="677"/>
      <c r="QYA82" s="677"/>
      <c r="QYB82" s="677"/>
      <c r="QYC82" s="677"/>
      <c r="QYD82" s="677"/>
      <c r="QYE82" s="677"/>
      <c r="QYF82" s="677"/>
      <c r="QYG82" s="677"/>
      <c r="QYH82" s="677"/>
      <c r="QYI82" s="677"/>
      <c r="QYJ82" s="677"/>
      <c r="QYK82" s="677"/>
      <c r="QYL82" s="677"/>
      <c r="QYM82" s="677"/>
      <c r="QYN82" s="677"/>
      <c r="QYO82" s="677"/>
      <c r="QYP82" s="677"/>
      <c r="QYQ82" s="677"/>
      <c r="QYR82" s="677"/>
      <c r="QYS82" s="677"/>
      <c r="QYT82" s="677"/>
      <c r="QYU82" s="677"/>
      <c r="QYV82" s="677"/>
      <c r="QYW82" s="677"/>
      <c r="QYX82" s="677"/>
      <c r="QYY82" s="677"/>
      <c r="QYZ82" s="677"/>
      <c r="QZA82" s="677"/>
      <c r="QZB82" s="677"/>
      <c r="QZC82" s="677"/>
      <c r="QZD82" s="677"/>
      <c r="QZE82" s="677"/>
      <c r="QZF82" s="677"/>
      <c r="QZG82" s="677"/>
      <c r="QZH82" s="677"/>
      <c r="QZI82" s="677"/>
      <c r="QZJ82" s="677"/>
      <c r="QZK82" s="677"/>
      <c r="QZL82" s="677"/>
      <c r="QZM82" s="677"/>
      <c r="QZN82" s="677"/>
      <c r="QZO82" s="677"/>
      <c r="QZP82" s="677"/>
      <c r="QZQ82" s="677"/>
      <c r="QZR82" s="677"/>
      <c r="QZS82" s="677"/>
      <c r="QZT82" s="677"/>
      <c r="QZU82" s="677"/>
      <c r="QZV82" s="677"/>
      <c r="QZW82" s="677"/>
      <c r="QZX82" s="677"/>
      <c r="QZY82" s="677"/>
      <c r="QZZ82" s="677"/>
      <c r="RAA82" s="677"/>
      <c r="RAB82" s="677"/>
      <c r="RAC82" s="677"/>
      <c r="RAD82" s="677"/>
      <c r="RAE82" s="677"/>
      <c r="RAF82" s="677"/>
      <c r="RAG82" s="677"/>
      <c r="RAH82" s="677"/>
      <c r="RAI82" s="677"/>
      <c r="RAJ82" s="677"/>
      <c r="RAK82" s="677"/>
      <c r="RAL82" s="677"/>
      <c r="RAM82" s="677"/>
      <c r="RAN82" s="677"/>
      <c r="RAO82" s="677"/>
      <c r="RAP82" s="677"/>
      <c r="RAQ82" s="677"/>
      <c r="RAR82" s="677"/>
      <c r="RAS82" s="677"/>
      <c r="RAT82" s="677"/>
      <c r="RAU82" s="677"/>
      <c r="RAV82" s="677"/>
      <c r="RAW82" s="677"/>
      <c r="RAX82" s="677"/>
      <c r="RAY82" s="677"/>
      <c r="RAZ82" s="677"/>
      <c r="RBA82" s="677"/>
      <c r="RBB82" s="677"/>
      <c r="RBC82" s="677"/>
      <c r="RBD82" s="677"/>
      <c r="RBE82" s="677"/>
      <c r="RBF82" s="677"/>
      <c r="RBG82" s="677"/>
      <c r="RBH82" s="677"/>
      <c r="RBI82" s="677"/>
      <c r="RBJ82" s="677"/>
      <c r="RBK82" s="677"/>
      <c r="RBL82" s="677"/>
      <c r="RBM82" s="677"/>
      <c r="RBN82" s="677"/>
      <c r="RBO82" s="677"/>
      <c r="RBP82" s="677"/>
      <c r="RBQ82" s="677"/>
      <c r="RBR82" s="677"/>
      <c r="RBS82" s="677"/>
      <c r="RBT82" s="677"/>
      <c r="RBU82" s="677"/>
      <c r="RBV82" s="677"/>
      <c r="RBW82" s="677"/>
      <c r="RBX82" s="677"/>
      <c r="RBY82" s="677"/>
      <c r="RBZ82" s="677"/>
      <c r="RCA82" s="677"/>
      <c r="RCB82" s="677"/>
      <c r="RCC82" s="677"/>
      <c r="RCD82" s="677"/>
      <c r="RCE82" s="677"/>
      <c r="RCF82" s="677"/>
      <c r="RCG82" s="677"/>
      <c r="RCH82" s="677"/>
      <c r="RCI82" s="677"/>
      <c r="RCJ82" s="677"/>
      <c r="RCK82" s="677"/>
      <c r="RCL82" s="677"/>
      <c r="RCM82" s="677"/>
      <c r="RCN82" s="677"/>
      <c r="RCO82" s="677"/>
      <c r="RCP82" s="677"/>
      <c r="RCQ82" s="677"/>
      <c r="RCR82" s="677"/>
      <c r="RCS82" s="677"/>
      <c r="RCT82" s="677"/>
      <c r="RCU82" s="677"/>
      <c r="RCV82" s="677"/>
      <c r="RCW82" s="677"/>
      <c r="RCX82" s="677"/>
      <c r="RCY82" s="677"/>
      <c r="RCZ82" s="677"/>
      <c r="RDA82" s="677"/>
      <c r="RDB82" s="677"/>
      <c r="RDC82" s="677"/>
      <c r="RDD82" s="677"/>
      <c r="RDE82" s="677"/>
      <c r="RDF82" s="677"/>
      <c r="RDG82" s="677"/>
      <c r="RDH82" s="677"/>
      <c r="RDI82" s="677"/>
      <c r="RDJ82" s="677"/>
      <c r="RDK82" s="677"/>
      <c r="RDL82" s="677"/>
      <c r="RDM82" s="677"/>
      <c r="RDN82" s="677"/>
      <c r="RDO82" s="677"/>
      <c r="RDP82" s="677"/>
      <c r="RDQ82" s="677"/>
      <c r="RDR82" s="677"/>
      <c r="RDS82" s="677"/>
      <c r="RDT82" s="677"/>
      <c r="RDU82" s="677"/>
      <c r="RDV82" s="677"/>
      <c r="RDW82" s="677"/>
      <c r="RDX82" s="677"/>
      <c r="RDY82" s="677"/>
      <c r="RDZ82" s="677"/>
      <c r="REA82" s="677"/>
      <c r="REB82" s="677"/>
      <c r="REC82" s="677"/>
      <c r="RED82" s="677"/>
      <c r="REE82" s="677"/>
      <c r="REF82" s="677"/>
      <c r="REG82" s="677"/>
      <c r="REH82" s="677"/>
      <c r="REI82" s="677"/>
      <c r="REJ82" s="677"/>
      <c r="REK82" s="677"/>
      <c r="REL82" s="677"/>
      <c r="REM82" s="677"/>
      <c r="REN82" s="677"/>
      <c r="REO82" s="677"/>
      <c r="REP82" s="677"/>
      <c r="REQ82" s="677"/>
      <c r="RER82" s="677"/>
      <c r="RES82" s="677"/>
      <c r="RET82" s="677"/>
      <c r="REU82" s="677"/>
      <c r="REV82" s="677"/>
      <c r="REW82" s="677"/>
      <c r="REX82" s="677"/>
      <c r="REY82" s="677"/>
      <c r="REZ82" s="677"/>
      <c r="RFA82" s="677"/>
      <c r="RFB82" s="677"/>
      <c r="RFC82" s="677"/>
      <c r="RFD82" s="677"/>
      <c r="RFE82" s="677"/>
      <c r="RFF82" s="677"/>
      <c r="RFG82" s="677"/>
      <c r="RFH82" s="677"/>
      <c r="RFI82" s="677"/>
      <c r="RFJ82" s="677"/>
      <c r="RFK82" s="677"/>
      <c r="RFL82" s="677"/>
      <c r="RFM82" s="677"/>
      <c r="RFN82" s="677"/>
      <c r="RFO82" s="677"/>
      <c r="RFP82" s="677"/>
      <c r="RFQ82" s="677"/>
      <c r="RFR82" s="677"/>
      <c r="RFS82" s="677"/>
      <c r="RFT82" s="677"/>
      <c r="RFU82" s="677"/>
      <c r="RFV82" s="677"/>
      <c r="RFW82" s="677"/>
      <c r="RFX82" s="677"/>
      <c r="RFY82" s="677"/>
      <c r="RFZ82" s="677"/>
      <c r="RGA82" s="677"/>
      <c r="RGB82" s="677"/>
      <c r="RGC82" s="677"/>
      <c r="RGD82" s="677"/>
      <c r="RGE82" s="677"/>
      <c r="RGF82" s="677"/>
      <c r="RGG82" s="677"/>
      <c r="RGH82" s="677"/>
      <c r="RGI82" s="677"/>
      <c r="RGJ82" s="677"/>
      <c r="RGK82" s="677"/>
      <c r="RGL82" s="677"/>
      <c r="RGM82" s="677"/>
      <c r="RGN82" s="677"/>
      <c r="RGO82" s="677"/>
      <c r="RGP82" s="677"/>
      <c r="RGQ82" s="677"/>
      <c r="RGR82" s="677"/>
      <c r="RGS82" s="677"/>
      <c r="RGT82" s="677"/>
      <c r="RGU82" s="677"/>
      <c r="RGV82" s="677"/>
      <c r="RGW82" s="677"/>
      <c r="RGX82" s="677"/>
      <c r="RGY82" s="677"/>
      <c r="RGZ82" s="677"/>
      <c r="RHA82" s="677"/>
      <c r="RHB82" s="677"/>
      <c r="RHC82" s="677"/>
      <c r="RHD82" s="677"/>
      <c r="RHE82" s="677"/>
      <c r="RHF82" s="677"/>
      <c r="RHG82" s="677"/>
      <c r="RHH82" s="677"/>
      <c r="RHI82" s="677"/>
      <c r="RHJ82" s="677"/>
      <c r="RHK82" s="677"/>
      <c r="RHL82" s="677"/>
      <c r="RHM82" s="677"/>
      <c r="RHN82" s="677"/>
      <c r="RHO82" s="677"/>
      <c r="RHP82" s="677"/>
      <c r="RHQ82" s="677"/>
      <c r="RHR82" s="677"/>
      <c r="RHS82" s="677"/>
      <c r="RHT82" s="677"/>
      <c r="RHU82" s="677"/>
      <c r="RHV82" s="677"/>
      <c r="RHW82" s="677"/>
      <c r="RHX82" s="677"/>
      <c r="RHY82" s="677"/>
      <c r="RHZ82" s="677"/>
      <c r="RIA82" s="677"/>
      <c r="RIB82" s="677"/>
      <c r="RIC82" s="677"/>
      <c r="RID82" s="677"/>
      <c r="RIE82" s="677"/>
      <c r="RIF82" s="677"/>
      <c r="RIG82" s="677"/>
      <c r="RIH82" s="677"/>
      <c r="RII82" s="677"/>
      <c r="RIJ82" s="677"/>
      <c r="RIK82" s="677"/>
      <c r="RIL82" s="677"/>
      <c r="RIM82" s="677"/>
      <c r="RIN82" s="677"/>
      <c r="RIO82" s="677"/>
      <c r="RIP82" s="677"/>
      <c r="RIQ82" s="677"/>
      <c r="RIR82" s="677"/>
      <c r="RIS82" s="677"/>
      <c r="RIT82" s="677"/>
      <c r="RIU82" s="677"/>
      <c r="RIV82" s="677"/>
      <c r="RIW82" s="677"/>
      <c r="RIX82" s="677"/>
      <c r="RIY82" s="677"/>
      <c r="RIZ82" s="677"/>
      <c r="RJA82" s="677"/>
      <c r="RJB82" s="677"/>
      <c r="RJC82" s="677"/>
      <c r="RJD82" s="677"/>
      <c r="RJE82" s="677"/>
      <c r="RJF82" s="677"/>
      <c r="RJG82" s="677"/>
      <c r="RJH82" s="677"/>
      <c r="RJI82" s="677"/>
      <c r="RJJ82" s="677"/>
      <c r="RJK82" s="677"/>
      <c r="RJL82" s="677"/>
      <c r="RJM82" s="677"/>
      <c r="RJN82" s="677"/>
      <c r="RJO82" s="677"/>
      <c r="RJP82" s="677"/>
      <c r="RJQ82" s="677"/>
      <c r="RJR82" s="677"/>
      <c r="RJS82" s="677"/>
      <c r="RJT82" s="677"/>
      <c r="RJU82" s="677"/>
      <c r="RJV82" s="677"/>
      <c r="RJW82" s="677"/>
      <c r="RJX82" s="677"/>
      <c r="RJY82" s="677"/>
      <c r="RJZ82" s="677"/>
      <c r="RKA82" s="677"/>
      <c r="RKB82" s="677"/>
      <c r="RKC82" s="677"/>
      <c r="RKD82" s="677"/>
      <c r="RKE82" s="677"/>
      <c r="RKF82" s="677"/>
      <c r="RKG82" s="677"/>
      <c r="RKH82" s="677"/>
      <c r="RKI82" s="677"/>
      <c r="RKJ82" s="677"/>
      <c r="RKK82" s="677"/>
      <c r="RKL82" s="677"/>
      <c r="RKM82" s="677"/>
      <c r="RKN82" s="677"/>
      <c r="RKO82" s="677"/>
      <c r="RKP82" s="677"/>
      <c r="RKQ82" s="677"/>
      <c r="RKR82" s="677"/>
      <c r="RKS82" s="677"/>
      <c r="RKT82" s="677"/>
      <c r="RKU82" s="677"/>
      <c r="RKV82" s="677"/>
      <c r="RKW82" s="677"/>
      <c r="RKX82" s="677"/>
      <c r="RKY82" s="677"/>
      <c r="RKZ82" s="677"/>
      <c r="RLA82" s="677"/>
      <c r="RLB82" s="677"/>
      <c r="RLC82" s="677"/>
      <c r="RLD82" s="677"/>
      <c r="RLE82" s="677"/>
      <c r="RLF82" s="677"/>
      <c r="RLG82" s="677"/>
      <c r="RLH82" s="677"/>
      <c r="RLI82" s="677"/>
      <c r="RLJ82" s="677"/>
      <c r="RLK82" s="677"/>
      <c r="RLL82" s="677"/>
      <c r="RLM82" s="677"/>
      <c r="RLN82" s="677"/>
      <c r="RLO82" s="677"/>
      <c r="RLP82" s="677"/>
      <c r="RLQ82" s="677"/>
      <c r="RLR82" s="677"/>
      <c r="RLS82" s="677"/>
      <c r="RLT82" s="677"/>
      <c r="RLU82" s="677"/>
      <c r="RLV82" s="677"/>
      <c r="RLW82" s="677"/>
      <c r="RLX82" s="677"/>
      <c r="RLY82" s="677"/>
      <c r="RLZ82" s="677"/>
      <c r="RMA82" s="677"/>
      <c r="RMB82" s="677"/>
      <c r="RMC82" s="677"/>
      <c r="RMD82" s="677"/>
      <c r="RME82" s="677"/>
      <c r="RMF82" s="677"/>
      <c r="RMG82" s="677"/>
      <c r="RMH82" s="677"/>
      <c r="RMI82" s="677"/>
      <c r="RMJ82" s="677"/>
      <c r="RMK82" s="677"/>
      <c r="RML82" s="677"/>
      <c r="RMM82" s="677"/>
      <c r="RMN82" s="677"/>
      <c r="RMO82" s="677"/>
      <c r="RMP82" s="677"/>
      <c r="RMQ82" s="677"/>
      <c r="RMR82" s="677"/>
      <c r="RMS82" s="677"/>
      <c r="RMT82" s="677"/>
      <c r="RMU82" s="677"/>
      <c r="RMV82" s="677"/>
      <c r="RMW82" s="677"/>
      <c r="RMX82" s="677"/>
      <c r="RMY82" s="677"/>
      <c r="RMZ82" s="677"/>
      <c r="RNA82" s="677"/>
      <c r="RNB82" s="677"/>
      <c r="RNC82" s="677"/>
      <c r="RND82" s="677"/>
      <c r="RNE82" s="677"/>
      <c r="RNF82" s="677"/>
      <c r="RNG82" s="677"/>
      <c r="RNH82" s="677"/>
      <c r="RNI82" s="677"/>
      <c r="RNJ82" s="677"/>
      <c r="RNK82" s="677"/>
      <c r="RNL82" s="677"/>
      <c r="RNM82" s="677"/>
      <c r="RNN82" s="677"/>
      <c r="RNO82" s="677"/>
      <c r="RNP82" s="677"/>
      <c r="RNQ82" s="677"/>
      <c r="RNR82" s="677"/>
      <c r="RNS82" s="677"/>
      <c r="RNT82" s="677"/>
      <c r="RNU82" s="677"/>
      <c r="RNV82" s="677"/>
      <c r="RNW82" s="677"/>
      <c r="RNX82" s="677"/>
      <c r="RNY82" s="677"/>
      <c r="RNZ82" s="677"/>
      <c r="ROA82" s="677"/>
      <c r="ROB82" s="677"/>
      <c r="ROC82" s="677"/>
      <c r="ROD82" s="677"/>
      <c r="ROE82" s="677"/>
      <c r="ROF82" s="677"/>
      <c r="ROG82" s="677"/>
      <c r="ROH82" s="677"/>
      <c r="ROI82" s="677"/>
      <c r="ROJ82" s="677"/>
      <c r="ROK82" s="677"/>
      <c r="ROL82" s="677"/>
      <c r="ROM82" s="677"/>
      <c r="RON82" s="677"/>
      <c r="ROO82" s="677"/>
      <c r="ROP82" s="677"/>
      <c r="ROQ82" s="677"/>
      <c r="ROR82" s="677"/>
      <c r="ROS82" s="677"/>
      <c r="ROT82" s="677"/>
      <c r="ROU82" s="677"/>
      <c r="ROV82" s="677"/>
      <c r="ROW82" s="677"/>
      <c r="ROX82" s="677"/>
      <c r="ROY82" s="677"/>
      <c r="ROZ82" s="677"/>
      <c r="RPA82" s="677"/>
      <c r="RPB82" s="677"/>
      <c r="RPC82" s="677"/>
      <c r="RPD82" s="677"/>
      <c r="RPE82" s="677"/>
      <c r="RPF82" s="677"/>
      <c r="RPG82" s="677"/>
      <c r="RPH82" s="677"/>
      <c r="RPI82" s="677"/>
      <c r="RPJ82" s="677"/>
      <c r="RPK82" s="677"/>
      <c r="RPL82" s="677"/>
      <c r="RPM82" s="677"/>
      <c r="RPN82" s="677"/>
      <c r="RPO82" s="677"/>
      <c r="RPP82" s="677"/>
      <c r="RPQ82" s="677"/>
      <c r="RPR82" s="677"/>
      <c r="RPS82" s="677"/>
      <c r="RPT82" s="677"/>
      <c r="RPU82" s="677"/>
      <c r="RPV82" s="677"/>
      <c r="RPW82" s="677"/>
      <c r="RPX82" s="677"/>
      <c r="RPY82" s="677"/>
      <c r="RPZ82" s="677"/>
      <c r="RQA82" s="677"/>
      <c r="RQB82" s="677"/>
      <c r="RQC82" s="677"/>
      <c r="RQD82" s="677"/>
      <c r="RQE82" s="677"/>
      <c r="RQF82" s="677"/>
      <c r="RQG82" s="677"/>
      <c r="RQH82" s="677"/>
      <c r="RQI82" s="677"/>
      <c r="RQJ82" s="677"/>
      <c r="RQK82" s="677"/>
      <c r="RQL82" s="677"/>
      <c r="RQM82" s="677"/>
      <c r="RQN82" s="677"/>
      <c r="RQO82" s="677"/>
      <c r="RQP82" s="677"/>
      <c r="RQQ82" s="677"/>
      <c r="RQR82" s="677"/>
      <c r="RQS82" s="677"/>
      <c r="RQT82" s="677"/>
      <c r="RQU82" s="677"/>
      <c r="RQV82" s="677"/>
      <c r="RQW82" s="677"/>
      <c r="RQX82" s="677"/>
      <c r="RQY82" s="677"/>
      <c r="RQZ82" s="677"/>
      <c r="RRA82" s="677"/>
      <c r="RRB82" s="677"/>
      <c r="RRC82" s="677"/>
      <c r="RRD82" s="677"/>
      <c r="RRE82" s="677"/>
      <c r="RRF82" s="677"/>
      <c r="RRG82" s="677"/>
      <c r="RRH82" s="677"/>
      <c r="RRI82" s="677"/>
      <c r="RRJ82" s="677"/>
      <c r="RRK82" s="677"/>
      <c r="RRL82" s="677"/>
      <c r="RRM82" s="677"/>
      <c r="RRN82" s="677"/>
      <c r="RRO82" s="677"/>
      <c r="RRP82" s="677"/>
      <c r="RRQ82" s="677"/>
      <c r="RRR82" s="677"/>
      <c r="RRS82" s="677"/>
      <c r="RRT82" s="677"/>
      <c r="RRU82" s="677"/>
      <c r="RRV82" s="677"/>
      <c r="RRW82" s="677"/>
      <c r="RRX82" s="677"/>
      <c r="RRY82" s="677"/>
      <c r="RRZ82" s="677"/>
      <c r="RSA82" s="677"/>
      <c r="RSB82" s="677"/>
      <c r="RSC82" s="677"/>
      <c r="RSD82" s="677"/>
      <c r="RSE82" s="677"/>
      <c r="RSF82" s="677"/>
      <c r="RSG82" s="677"/>
      <c r="RSH82" s="677"/>
      <c r="RSI82" s="677"/>
      <c r="RSJ82" s="677"/>
      <c r="RSK82" s="677"/>
      <c r="RSL82" s="677"/>
      <c r="RSM82" s="677"/>
      <c r="RSN82" s="677"/>
      <c r="RSO82" s="677"/>
      <c r="RSP82" s="677"/>
      <c r="RSQ82" s="677"/>
      <c r="RSR82" s="677"/>
      <c r="RSS82" s="677"/>
      <c r="RST82" s="677"/>
      <c r="RSU82" s="677"/>
      <c r="RSV82" s="677"/>
      <c r="RSW82" s="677"/>
      <c r="RSX82" s="677"/>
      <c r="RSY82" s="677"/>
      <c r="RSZ82" s="677"/>
      <c r="RTA82" s="677"/>
      <c r="RTB82" s="677"/>
      <c r="RTC82" s="677"/>
      <c r="RTD82" s="677"/>
      <c r="RTE82" s="677"/>
      <c r="RTF82" s="677"/>
      <c r="RTG82" s="677"/>
      <c r="RTH82" s="677"/>
      <c r="RTI82" s="677"/>
      <c r="RTJ82" s="677"/>
      <c r="RTK82" s="677"/>
      <c r="RTL82" s="677"/>
      <c r="RTM82" s="677"/>
      <c r="RTN82" s="677"/>
      <c r="RTO82" s="677"/>
      <c r="RTP82" s="677"/>
      <c r="RTQ82" s="677"/>
      <c r="RTR82" s="677"/>
      <c r="RTS82" s="677"/>
      <c r="RTT82" s="677"/>
      <c r="RTU82" s="677"/>
      <c r="RTV82" s="677"/>
      <c r="RTW82" s="677"/>
      <c r="RTX82" s="677"/>
      <c r="RTY82" s="677"/>
      <c r="RTZ82" s="677"/>
      <c r="RUA82" s="677"/>
      <c r="RUB82" s="677"/>
      <c r="RUC82" s="677"/>
      <c r="RUD82" s="677"/>
      <c r="RUE82" s="677"/>
      <c r="RUF82" s="677"/>
      <c r="RUG82" s="677"/>
      <c r="RUH82" s="677"/>
      <c r="RUI82" s="677"/>
      <c r="RUJ82" s="677"/>
      <c r="RUK82" s="677"/>
      <c r="RUL82" s="677"/>
      <c r="RUM82" s="677"/>
      <c r="RUN82" s="677"/>
      <c r="RUO82" s="677"/>
      <c r="RUP82" s="677"/>
      <c r="RUQ82" s="677"/>
      <c r="RUR82" s="677"/>
      <c r="RUS82" s="677"/>
      <c r="RUT82" s="677"/>
      <c r="RUU82" s="677"/>
      <c r="RUV82" s="677"/>
      <c r="RUW82" s="677"/>
      <c r="RUX82" s="677"/>
      <c r="RUY82" s="677"/>
      <c r="RUZ82" s="677"/>
      <c r="RVA82" s="677"/>
      <c r="RVB82" s="677"/>
      <c r="RVC82" s="677"/>
      <c r="RVD82" s="677"/>
      <c r="RVE82" s="677"/>
      <c r="RVF82" s="677"/>
      <c r="RVG82" s="677"/>
      <c r="RVH82" s="677"/>
      <c r="RVI82" s="677"/>
      <c r="RVJ82" s="677"/>
      <c r="RVK82" s="677"/>
      <c r="RVL82" s="677"/>
      <c r="RVM82" s="677"/>
      <c r="RVN82" s="677"/>
      <c r="RVO82" s="677"/>
      <c r="RVP82" s="677"/>
      <c r="RVQ82" s="677"/>
      <c r="RVR82" s="677"/>
      <c r="RVS82" s="677"/>
      <c r="RVT82" s="677"/>
      <c r="RVU82" s="677"/>
      <c r="RVV82" s="677"/>
      <c r="RVW82" s="677"/>
      <c r="RVX82" s="677"/>
      <c r="RVY82" s="677"/>
      <c r="RVZ82" s="677"/>
      <c r="RWA82" s="677"/>
      <c r="RWB82" s="677"/>
      <c r="RWC82" s="677"/>
      <c r="RWD82" s="677"/>
      <c r="RWE82" s="677"/>
      <c r="RWF82" s="677"/>
      <c r="RWG82" s="677"/>
      <c r="RWH82" s="677"/>
      <c r="RWI82" s="677"/>
      <c r="RWJ82" s="677"/>
      <c r="RWK82" s="677"/>
      <c r="RWL82" s="677"/>
      <c r="RWM82" s="677"/>
      <c r="RWN82" s="677"/>
      <c r="RWO82" s="677"/>
      <c r="RWP82" s="677"/>
      <c r="RWQ82" s="677"/>
      <c r="RWR82" s="677"/>
      <c r="RWS82" s="677"/>
      <c r="RWT82" s="677"/>
      <c r="RWU82" s="677"/>
      <c r="RWV82" s="677"/>
      <c r="RWW82" s="677"/>
      <c r="RWX82" s="677"/>
      <c r="RWY82" s="677"/>
      <c r="RWZ82" s="677"/>
      <c r="RXA82" s="677"/>
      <c r="RXB82" s="677"/>
      <c r="RXC82" s="677"/>
      <c r="RXD82" s="677"/>
      <c r="RXE82" s="677"/>
      <c r="RXF82" s="677"/>
      <c r="RXG82" s="677"/>
      <c r="RXH82" s="677"/>
      <c r="RXI82" s="677"/>
      <c r="RXJ82" s="677"/>
      <c r="RXK82" s="677"/>
      <c r="RXL82" s="677"/>
      <c r="RXM82" s="677"/>
      <c r="RXN82" s="677"/>
      <c r="RXO82" s="677"/>
      <c r="RXP82" s="677"/>
      <c r="RXQ82" s="677"/>
      <c r="RXR82" s="677"/>
      <c r="RXS82" s="677"/>
      <c r="RXT82" s="677"/>
      <c r="RXU82" s="677"/>
      <c r="RXV82" s="677"/>
      <c r="RXW82" s="677"/>
      <c r="RXX82" s="677"/>
      <c r="RXY82" s="677"/>
      <c r="RXZ82" s="677"/>
      <c r="RYA82" s="677"/>
      <c r="RYB82" s="677"/>
      <c r="RYC82" s="677"/>
      <c r="RYD82" s="677"/>
      <c r="RYE82" s="677"/>
      <c r="RYF82" s="677"/>
      <c r="RYG82" s="677"/>
      <c r="RYH82" s="677"/>
      <c r="RYI82" s="677"/>
      <c r="RYJ82" s="677"/>
      <c r="RYK82" s="677"/>
      <c r="RYL82" s="677"/>
      <c r="RYM82" s="677"/>
      <c r="RYN82" s="677"/>
      <c r="RYO82" s="677"/>
      <c r="RYP82" s="677"/>
      <c r="RYQ82" s="677"/>
      <c r="RYR82" s="677"/>
      <c r="RYS82" s="677"/>
      <c r="RYT82" s="677"/>
      <c r="RYU82" s="677"/>
      <c r="RYV82" s="677"/>
      <c r="RYW82" s="677"/>
      <c r="RYX82" s="677"/>
      <c r="RYY82" s="677"/>
      <c r="RYZ82" s="677"/>
      <c r="RZA82" s="677"/>
      <c r="RZB82" s="677"/>
      <c r="RZC82" s="677"/>
      <c r="RZD82" s="677"/>
      <c r="RZE82" s="677"/>
      <c r="RZF82" s="677"/>
      <c r="RZG82" s="677"/>
      <c r="RZH82" s="677"/>
      <c r="RZI82" s="677"/>
      <c r="RZJ82" s="677"/>
      <c r="RZK82" s="677"/>
      <c r="RZL82" s="677"/>
      <c r="RZM82" s="677"/>
      <c r="RZN82" s="677"/>
      <c r="RZO82" s="677"/>
      <c r="RZP82" s="677"/>
      <c r="RZQ82" s="677"/>
      <c r="RZR82" s="677"/>
      <c r="RZS82" s="677"/>
      <c r="RZT82" s="677"/>
      <c r="RZU82" s="677"/>
      <c r="RZV82" s="677"/>
      <c r="RZW82" s="677"/>
      <c r="RZX82" s="677"/>
      <c r="RZY82" s="677"/>
      <c r="RZZ82" s="677"/>
      <c r="SAA82" s="677"/>
      <c r="SAB82" s="677"/>
      <c r="SAC82" s="677"/>
      <c r="SAD82" s="677"/>
      <c r="SAE82" s="677"/>
      <c r="SAF82" s="677"/>
      <c r="SAG82" s="677"/>
      <c r="SAH82" s="677"/>
      <c r="SAI82" s="677"/>
      <c r="SAJ82" s="677"/>
      <c r="SAK82" s="677"/>
      <c r="SAL82" s="677"/>
      <c r="SAM82" s="677"/>
      <c r="SAN82" s="677"/>
      <c r="SAO82" s="677"/>
      <c r="SAP82" s="677"/>
      <c r="SAQ82" s="677"/>
      <c r="SAR82" s="677"/>
      <c r="SAS82" s="677"/>
      <c r="SAT82" s="677"/>
      <c r="SAU82" s="677"/>
      <c r="SAV82" s="677"/>
      <c r="SAW82" s="677"/>
      <c r="SAX82" s="677"/>
      <c r="SAY82" s="677"/>
      <c r="SAZ82" s="677"/>
      <c r="SBA82" s="677"/>
      <c r="SBB82" s="677"/>
      <c r="SBC82" s="677"/>
      <c r="SBD82" s="677"/>
      <c r="SBE82" s="677"/>
      <c r="SBF82" s="677"/>
      <c r="SBG82" s="677"/>
      <c r="SBH82" s="677"/>
      <c r="SBI82" s="677"/>
      <c r="SBJ82" s="677"/>
      <c r="SBK82" s="677"/>
      <c r="SBL82" s="677"/>
      <c r="SBM82" s="677"/>
      <c r="SBN82" s="677"/>
      <c r="SBO82" s="677"/>
      <c r="SBP82" s="677"/>
      <c r="SBQ82" s="677"/>
      <c r="SBR82" s="677"/>
      <c r="SBS82" s="677"/>
      <c r="SBT82" s="677"/>
      <c r="SBU82" s="677"/>
      <c r="SBV82" s="677"/>
      <c r="SBW82" s="677"/>
      <c r="SBX82" s="677"/>
      <c r="SBY82" s="677"/>
      <c r="SBZ82" s="677"/>
      <c r="SCA82" s="677"/>
      <c r="SCB82" s="677"/>
      <c r="SCC82" s="677"/>
      <c r="SCD82" s="677"/>
      <c r="SCE82" s="677"/>
      <c r="SCF82" s="677"/>
      <c r="SCG82" s="677"/>
      <c r="SCH82" s="677"/>
      <c r="SCI82" s="677"/>
      <c r="SCJ82" s="677"/>
      <c r="SCK82" s="677"/>
      <c r="SCL82" s="677"/>
      <c r="SCM82" s="677"/>
      <c r="SCN82" s="677"/>
      <c r="SCO82" s="677"/>
      <c r="SCP82" s="677"/>
      <c r="SCQ82" s="677"/>
      <c r="SCR82" s="677"/>
      <c r="SCS82" s="677"/>
      <c r="SCT82" s="677"/>
      <c r="SCU82" s="677"/>
      <c r="SCV82" s="677"/>
      <c r="SCW82" s="677"/>
      <c r="SCX82" s="677"/>
      <c r="SCY82" s="677"/>
      <c r="SCZ82" s="677"/>
      <c r="SDA82" s="677"/>
      <c r="SDB82" s="677"/>
      <c r="SDC82" s="677"/>
      <c r="SDD82" s="677"/>
      <c r="SDE82" s="677"/>
      <c r="SDF82" s="677"/>
      <c r="SDG82" s="677"/>
      <c r="SDH82" s="677"/>
      <c r="SDI82" s="677"/>
      <c r="SDJ82" s="677"/>
      <c r="SDK82" s="677"/>
      <c r="SDL82" s="677"/>
      <c r="SDM82" s="677"/>
      <c r="SDN82" s="677"/>
      <c r="SDO82" s="677"/>
      <c r="SDP82" s="677"/>
      <c r="SDQ82" s="677"/>
      <c r="SDR82" s="677"/>
      <c r="SDS82" s="677"/>
      <c r="SDT82" s="677"/>
      <c r="SDU82" s="677"/>
      <c r="SDV82" s="677"/>
      <c r="SDW82" s="677"/>
      <c r="SDX82" s="677"/>
      <c r="SDY82" s="677"/>
      <c r="SDZ82" s="677"/>
      <c r="SEA82" s="677"/>
      <c r="SEB82" s="677"/>
      <c r="SEC82" s="677"/>
      <c r="SED82" s="677"/>
      <c r="SEE82" s="677"/>
      <c r="SEF82" s="677"/>
      <c r="SEG82" s="677"/>
      <c r="SEH82" s="677"/>
      <c r="SEI82" s="677"/>
      <c r="SEJ82" s="677"/>
      <c r="SEK82" s="677"/>
      <c r="SEL82" s="677"/>
      <c r="SEM82" s="677"/>
      <c r="SEN82" s="677"/>
      <c r="SEO82" s="677"/>
      <c r="SEP82" s="677"/>
      <c r="SEQ82" s="677"/>
      <c r="SER82" s="677"/>
      <c r="SES82" s="677"/>
      <c r="SET82" s="677"/>
      <c r="SEU82" s="677"/>
      <c r="SEV82" s="677"/>
      <c r="SEW82" s="677"/>
      <c r="SEX82" s="677"/>
      <c r="SEY82" s="677"/>
      <c r="SEZ82" s="677"/>
      <c r="SFA82" s="677"/>
      <c r="SFB82" s="677"/>
      <c r="SFC82" s="677"/>
      <c r="SFD82" s="677"/>
      <c r="SFE82" s="677"/>
      <c r="SFF82" s="677"/>
      <c r="SFG82" s="677"/>
      <c r="SFH82" s="677"/>
      <c r="SFI82" s="677"/>
      <c r="SFJ82" s="677"/>
      <c r="SFK82" s="677"/>
      <c r="SFL82" s="677"/>
      <c r="SFM82" s="677"/>
      <c r="SFN82" s="677"/>
      <c r="SFO82" s="677"/>
      <c r="SFP82" s="677"/>
      <c r="SFQ82" s="677"/>
      <c r="SFR82" s="677"/>
      <c r="SFS82" s="677"/>
      <c r="SFT82" s="677"/>
      <c r="SFU82" s="677"/>
      <c r="SFV82" s="677"/>
      <c r="SFW82" s="677"/>
      <c r="SFX82" s="677"/>
      <c r="SFY82" s="677"/>
      <c r="SFZ82" s="677"/>
      <c r="SGA82" s="677"/>
      <c r="SGB82" s="677"/>
      <c r="SGC82" s="677"/>
      <c r="SGD82" s="677"/>
      <c r="SGE82" s="677"/>
      <c r="SGF82" s="677"/>
      <c r="SGG82" s="677"/>
      <c r="SGH82" s="677"/>
      <c r="SGI82" s="677"/>
      <c r="SGJ82" s="677"/>
      <c r="SGK82" s="677"/>
      <c r="SGL82" s="677"/>
      <c r="SGM82" s="677"/>
      <c r="SGN82" s="677"/>
      <c r="SGO82" s="677"/>
      <c r="SGP82" s="677"/>
      <c r="SGQ82" s="677"/>
      <c r="SGR82" s="677"/>
      <c r="SGS82" s="677"/>
      <c r="SGT82" s="677"/>
      <c r="SGU82" s="677"/>
      <c r="SGV82" s="677"/>
      <c r="SGW82" s="677"/>
      <c r="SGX82" s="677"/>
      <c r="SGY82" s="677"/>
      <c r="SGZ82" s="677"/>
      <c r="SHA82" s="677"/>
      <c r="SHB82" s="677"/>
      <c r="SHC82" s="677"/>
      <c r="SHD82" s="677"/>
      <c r="SHE82" s="677"/>
      <c r="SHF82" s="677"/>
      <c r="SHG82" s="677"/>
      <c r="SHH82" s="677"/>
      <c r="SHI82" s="677"/>
      <c r="SHJ82" s="677"/>
      <c r="SHK82" s="677"/>
      <c r="SHL82" s="677"/>
      <c r="SHM82" s="677"/>
      <c r="SHN82" s="677"/>
      <c r="SHO82" s="677"/>
      <c r="SHP82" s="677"/>
      <c r="SHQ82" s="677"/>
      <c r="SHR82" s="677"/>
      <c r="SHS82" s="677"/>
      <c r="SHT82" s="677"/>
      <c r="SHU82" s="677"/>
      <c r="SHV82" s="677"/>
      <c r="SHW82" s="677"/>
      <c r="SHX82" s="677"/>
      <c r="SHY82" s="677"/>
      <c r="SHZ82" s="677"/>
      <c r="SIA82" s="677"/>
      <c r="SIB82" s="677"/>
      <c r="SIC82" s="677"/>
      <c r="SID82" s="677"/>
      <c r="SIE82" s="677"/>
      <c r="SIF82" s="677"/>
      <c r="SIG82" s="677"/>
      <c r="SIH82" s="677"/>
      <c r="SII82" s="677"/>
      <c r="SIJ82" s="677"/>
      <c r="SIK82" s="677"/>
      <c r="SIL82" s="677"/>
      <c r="SIM82" s="677"/>
      <c r="SIN82" s="677"/>
      <c r="SIO82" s="677"/>
      <c r="SIP82" s="677"/>
      <c r="SIQ82" s="677"/>
      <c r="SIR82" s="677"/>
      <c r="SIS82" s="677"/>
      <c r="SIT82" s="677"/>
      <c r="SIU82" s="677"/>
      <c r="SIV82" s="677"/>
      <c r="SIW82" s="677"/>
      <c r="SIX82" s="677"/>
      <c r="SIY82" s="677"/>
      <c r="SIZ82" s="677"/>
      <c r="SJA82" s="677"/>
      <c r="SJB82" s="677"/>
      <c r="SJC82" s="677"/>
      <c r="SJD82" s="677"/>
      <c r="SJE82" s="677"/>
      <c r="SJF82" s="677"/>
      <c r="SJG82" s="677"/>
      <c r="SJH82" s="677"/>
      <c r="SJI82" s="677"/>
      <c r="SJJ82" s="677"/>
      <c r="SJK82" s="677"/>
      <c r="SJL82" s="677"/>
      <c r="SJM82" s="677"/>
      <c r="SJN82" s="677"/>
      <c r="SJO82" s="677"/>
      <c r="SJP82" s="677"/>
      <c r="SJQ82" s="677"/>
      <c r="SJR82" s="677"/>
      <c r="SJS82" s="677"/>
      <c r="SJT82" s="677"/>
      <c r="SJU82" s="677"/>
      <c r="SJV82" s="677"/>
      <c r="SJW82" s="677"/>
      <c r="SJX82" s="677"/>
      <c r="SJY82" s="677"/>
      <c r="SJZ82" s="677"/>
      <c r="SKA82" s="677"/>
      <c r="SKB82" s="677"/>
      <c r="SKC82" s="677"/>
      <c r="SKD82" s="677"/>
      <c r="SKE82" s="677"/>
      <c r="SKF82" s="677"/>
      <c r="SKG82" s="677"/>
      <c r="SKH82" s="677"/>
      <c r="SKI82" s="677"/>
      <c r="SKJ82" s="677"/>
      <c r="SKK82" s="677"/>
      <c r="SKL82" s="677"/>
      <c r="SKM82" s="677"/>
      <c r="SKN82" s="677"/>
      <c r="SKO82" s="677"/>
      <c r="SKP82" s="677"/>
      <c r="SKQ82" s="677"/>
      <c r="SKR82" s="677"/>
      <c r="SKS82" s="677"/>
      <c r="SKT82" s="677"/>
      <c r="SKU82" s="677"/>
      <c r="SKV82" s="677"/>
      <c r="SKW82" s="677"/>
      <c r="SKX82" s="677"/>
      <c r="SKY82" s="677"/>
      <c r="SKZ82" s="677"/>
      <c r="SLA82" s="677"/>
      <c r="SLB82" s="677"/>
      <c r="SLC82" s="677"/>
      <c r="SLD82" s="677"/>
      <c r="SLE82" s="677"/>
      <c r="SLF82" s="677"/>
      <c r="SLG82" s="677"/>
      <c r="SLH82" s="677"/>
      <c r="SLI82" s="677"/>
      <c r="SLJ82" s="677"/>
      <c r="SLK82" s="677"/>
      <c r="SLL82" s="677"/>
      <c r="SLM82" s="677"/>
      <c r="SLN82" s="677"/>
      <c r="SLO82" s="677"/>
      <c r="SLP82" s="677"/>
      <c r="SLQ82" s="677"/>
      <c r="SLR82" s="677"/>
      <c r="SLS82" s="677"/>
      <c r="SLT82" s="677"/>
      <c r="SLU82" s="677"/>
      <c r="SLV82" s="677"/>
      <c r="SLW82" s="677"/>
      <c r="SLX82" s="677"/>
      <c r="SLY82" s="677"/>
      <c r="SLZ82" s="677"/>
      <c r="SMA82" s="677"/>
      <c r="SMB82" s="677"/>
      <c r="SMC82" s="677"/>
      <c r="SMD82" s="677"/>
      <c r="SME82" s="677"/>
      <c r="SMF82" s="677"/>
      <c r="SMG82" s="677"/>
      <c r="SMH82" s="677"/>
      <c r="SMI82" s="677"/>
      <c r="SMJ82" s="677"/>
      <c r="SMK82" s="677"/>
      <c r="SML82" s="677"/>
      <c r="SMM82" s="677"/>
      <c r="SMN82" s="677"/>
      <c r="SMO82" s="677"/>
      <c r="SMP82" s="677"/>
      <c r="SMQ82" s="677"/>
      <c r="SMR82" s="677"/>
      <c r="SMS82" s="677"/>
      <c r="SMT82" s="677"/>
      <c r="SMU82" s="677"/>
      <c r="SMV82" s="677"/>
      <c r="SMW82" s="677"/>
      <c r="SMX82" s="677"/>
      <c r="SMY82" s="677"/>
      <c r="SMZ82" s="677"/>
      <c r="SNA82" s="677"/>
      <c r="SNB82" s="677"/>
      <c r="SNC82" s="677"/>
      <c r="SND82" s="677"/>
      <c r="SNE82" s="677"/>
      <c r="SNF82" s="677"/>
      <c r="SNG82" s="677"/>
      <c r="SNH82" s="677"/>
      <c r="SNI82" s="677"/>
      <c r="SNJ82" s="677"/>
      <c r="SNK82" s="677"/>
      <c r="SNL82" s="677"/>
      <c r="SNM82" s="677"/>
      <c r="SNN82" s="677"/>
      <c r="SNO82" s="677"/>
      <c r="SNP82" s="677"/>
      <c r="SNQ82" s="677"/>
      <c r="SNR82" s="677"/>
      <c r="SNS82" s="677"/>
      <c r="SNT82" s="677"/>
      <c r="SNU82" s="677"/>
      <c r="SNV82" s="677"/>
      <c r="SNW82" s="677"/>
      <c r="SNX82" s="677"/>
      <c r="SNY82" s="677"/>
      <c r="SNZ82" s="677"/>
      <c r="SOA82" s="677"/>
      <c r="SOB82" s="677"/>
      <c r="SOC82" s="677"/>
      <c r="SOD82" s="677"/>
      <c r="SOE82" s="677"/>
      <c r="SOF82" s="677"/>
      <c r="SOG82" s="677"/>
      <c r="SOH82" s="677"/>
      <c r="SOI82" s="677"/>
      <c r="SOJ82" s="677"/>
      <c r="SOK82" s="677"/>
      <c r="SOL82" s="677"/>
      <c r="SOM82" s="677"/>
      <c r="SON82" s="677"/>
      <c r="SOO82" s="677"/>
      <c r="SOP82" s="677"/>
      <c r="SOQ82" s="677"/>
      <c r="SOR82" s="677"/>
      <c r="SOS82" s="677"/>
      <c r="SOT82" s="677"/>
      <c r="SOU82" s="677"/>
      <c r="SOV82" s="677"/>
      <c r="SOW82" s="677"/>
      <c r="SOX82" s="677"/>
      <c r="SOY82" s="677"/>
      <c r="SOZ82" s="677"/>
      <c r="SPA82" s="677"/>
      <c r="SPB82" s="677"/>
      <c r="SPC82" s="677"/>
      <c r="SPD82" s="677"/>
      <c r="SPE82" s="677"/>
      <c r="SPF82" s="677"/>
      <c r="SPG82" s="677"/>
      <c r="SPH82" s="677"/>
      <c r="SPI82" s="677"/>
      <c r="SPJ82" s="677"/>
      <c r="SPK82" s="677"/>
      <c r="SPL82" s="677"/>
      <c r="SPM82" s="677"/>
      <c r="SPN82" s="677"/>
      <c r="SPO82" s="677"/>
      <c r="SPP82" s="677"/>
      <c r="SPQ82" s="677"/>
      <c r="SPR82" s="677"/>
      <c r="SPS82" s="677"/>
      <c r="SPT82" s="677"/>
      <c r="SPU82" s="677"/>
      <c r="SPV82" s="677"/>
      <c r="SPW82" s="677"/>
      <c r="SPX82" s="677"/>
      <c r="SPY82" s="677"/>
      <c r="SPZ82" s="677"/>
      <c r="SQA82" s="677"/>
      <c r="SQB82" s="677"/>
      <c r="SQC82" s="677"/>
      <c r="SQD82" s="677"/>
      <c r="SQE82" s="677"/>
      <c r="SQF82" s="677"/>
      <c r="SQG82" s="677"/>
      <c r="SQH82" s="677"/>
      <c r="SQI82" s="677"/>
      <c r="SQJ82" s="677"/>
      <c r="SQK82" s="677"/>
      <c r="SQL82" s="677"/>
      <c r="SQM82" s="677"/>
      <c r="SQN82" s="677"/>
      <c r="SQO82" s="677"/>
      <c r="SQP82" s="677"/>
      <c r="SQQ82" s="677"/>
      <c r="SQR82" s="677"/>
      <c r="SQS82" s="677"/>
      <c r="SQT82" s="677"/>
      <c r="SQU82" s="677"/>
      <c r="SQV82" s="677"/>
      <c r="SQW82" s="677"/>
      <c r="SQX82" s="677"/>
      <c r="SQY82" s="677"/>
      <c r="SQZ82" s="677"/>
      <c r="SRA82" s="677"/>
      <c r="SRB82" s="677"/>
      <c r="SRC82" s="677"/>
      <c r="SRD82" s="677"/>
      <c r="SRE82" s="677"/>
      <c r="SRF82" s="677"/>
      <c r="SRG82" s="677"/>
      <c r="SRH82" s="677"/>
      <c r="SRI82" s="677"/>
      <c r="SRJ82" s="677"/>
      <c r="SRK82" s="677"/>
      <c r="SRL82" s="677"/>
      <c r="SRM82" s="677"/>
      <c r="SRN82" s="677"/>
      <c r="SRO82" s="677"/>
      <c r="SRP82" s="677"/>
      <c r="SRQ82" s="677"/>
      <c r="SRR82" s="677"/>
      <c r="SRS82" s="677"/>
      <c r="SRT82" s="677"/>
      <c r="SRU82" s="677"/>
      <c r="SRV82" s="677"/>
      <c r="SRW82" s="677"/>
      <c r="SRX82" s="677"/>
      <c r="SRY82" s="677"/>
      <c r="SRZ82" s="677"/>
      <c r="SSA82" s="677"/>
      <c r="SSB82" s="677"/>
      <c r="SSC82" s="677"/>
      <c r="SSD82" s="677"/>
      <c r="SSE82" s="677"/>
      <c r="SSF82" s="677"/>
      <c r="SSG82" s="677"/>
      <c r="SSH82" s="677"/>
      <c r="SSI82" s="677"/>
      <c r="SSJ82" s="677"/>
      <c r="SSK82" s="677"/>
      <c r="SSL82" s="677"/>
      <c r="SSM82" s="677"/>
      <c r="SSN82" s="677"/>
      <c r="SSO82" s="677"/>
      <c r="SSP82" s="677"/>
      <c r="SSQ82" s="677"/>
      <c r="SSR82" s="677"/>
      <c r="SSS82" s="677"/>
      <c r="SST82" s="677"/>
      <c r="SSU82" s="677"/>
      <c r="SSV82" s="677"/>
      <c r="SSW82" s="677"/>
      <c r="SSX82" s="677"/>
      <c r="SSY82" s="677"/>
      <c r="SSZ82" s="677"/>
      <c r="STA82" s="677"/>
      <c r="STB82" s="677"/>
      <c r="STC82" s="677"/>
      <c r="STD82" s="677"/>
      <c r="STE82" s="677"/>
      <c r="STF82" s="677"/>
      <c r="STG82" s="677"/>
      <c r="STH82" s="677"/>
      <c r="STI82" s="677"/>
      <c r="STJ82" s="677"/>
      <c r="STK82" s="677"/>
      <c r="STL82" s="677"/>
      <c r="STM82" s="677"/>
      <c r="STN82" s="677"/>
      <c r="STO82" s="677"/>
      <c r="STP82" s="677"/>
      <c r="STQ82" s="677"/>
      <c r="STR82" s="677"/>
      <c r="STS82" s="677"/>
      <c r="STT82" s="677"/>
      <c r="STU82" s="677"/>
      <c r="STV82" s="677"/>
      <c r="STW82" s="677"/>
      <c r="STX82" s="677"/>
      <c r="STY82" s="677"/>
      <c r="STZ82" s="677"/>
      <c r="SUA82" s="677"/>
      <c r="SUB82" s="677"/>
      <c r="SUC82" s="677"/>
      <c r="SUD82" s="677"/>
      <c r="SUE82" s="677"/>
      <c r="SUF82" s="677"/>
      <c r="SUG82" s="677"/>
      <c r="SUH82" s="677"/>
      <c r="SUI82" s="677"/>
      <c r="SUJ82" s="677"/>
      <c r="SUK82" s="677"/>
      <c r="SUL82" s="677"/>
      <c r="SUM82" s="677"/>
      <c r="SUN82" s="677"/>
      <c r="SUO82" s="677"/>
      <c r="SUP82" s="677"/>
      <c r="SUQ82" s="677"/>
      <c r="SUR82" s="677"/>
      <c r="SUS82" s="677"/>
      <c r="SUT82" s="677"/>
      <c r="SUU82" s="677"/>
      <c r="SUV82" s="677"/>
      <c r="SUW82" s="677"/>
      <c r="SUX82" s="677"/>
      <c r="SUY82" s="677"/>
      <c r="SUZ82" s="677"/>
      <c r="SVA82" s="677"/>
      <c r="SVB82" s="677"/>
      <c r="SVC82" s="677"/>
      <c r="SVD82" s="677"/>
      <c r="SVE82" s="677"/>
      <c r="SVF82" s="677"/>
      <c r="SVG82" s="677"/>
      <c r="SVH82" s="677"/>
      <c r="SVI82" s="677"/>
      <c r="SVJ82" s="677"/>
      <c r="SVK82" s="677"/>
      <c r="SVL82" s="677"/>
      <c r="SVM82" s="677"/>
      <c r="SVN82" s="677"/>
      <c r="SVO82" s="677"/>
      <c r="SVP82" s="677"/>
      <c r="SVQ82" s="677"/>
      <c r="SVR82" s="677"/>
      <c r="SVS82" s="677"/>
      <c r="SVT82" s="677"/>
      <c r="SVU82" s="677"/>
      <c r="SVV82" s="677"/>
      <c r="SVW82" s="677"/>
      <c r="SVX82" s="677"/>
      <c r="SVY82" s="677"/>
      <c r="SVZ82" s="677"/>
      <c r="SWA82" s="677"/>
      <c r="SWB82" s="677"/>
      <c r="SWC82" s="677"/>
      <c r="SWD82" s="677"/>
      <c r="SWE82" s="677"/>
      <c r="SWF82" s="677"/>
      <c r="SWG82" s="677"/>
      <c r="SWH82" s="677"/>
      <c r="SWI82" s="677"/>
      <c r="SWJ82" s="677"/>
      <c r="SWK82" s="677"/>
      <c r="SWL82" s="677"/>
      <c r="SWM82" s="677"/>
      <c r="SWN82" s="677"/>
      <c r="SWO82" s="677"/>
      <c r="SWP82" s="677"/>
      <c r="SWQ82" s="677"/>
      <c r="SWR82" s="677"/>
      <c r="SWS82" s="677"/>
      <c r="SWT82" s="677"/>
      <c r="SWU82" s="677"/>
      <c r="SWV82" s="677"/>
      <c r="SWW82" s="677"/>
      <c r="SWX82" s="677"/>
      <c r="SWY82" s="677"/>
      <c r="SWZ82" s="677"/>
      <c r="SXA82" s="677"/>
      <c r="SXB82" s="677"/>
      <c r="SXC82" s="677"/>
      <c r="SXD82" s="677"/>
      <c r="SXE82" s="677"/>
      <c r="SXF82" s="677"/>
      <c r="SXG82" s="677"/>
      <c r="SXH82" s="677"/>
      <c r="SXI82" s="677"/>
      <c r="SXJ82" s="677"/>
      <c r="SXK82" s="677"/>
      <c r="SXL82" s="677"/>
      <c r="SXM82" s="677"/>
      <c r="SXN82" s="677"/>
      <c r="SXO82" s="677"/>
      <c r="SXP82" s="677"/>
      <c r="SXQ82" s="677"/>
      <c r="SXR82" s="677"/>
      <c r="SXS82" s="677"/>
      <c r="SXT82" s="677"/>
      <c r="SXU82" s="677"/>
      <c r="SXV82" s="677"/>
      <c r="SXW82" s="677"/>
      <c r="SXX82" s="677"/>
      <c r="SXY82" s="677"/>
      <c r="SXZ82" s="677"/>
      <c r="SYA82" s="677"/>
      <c r="SYB82" s="677"/>
      <c r="SYC82" s="677"/>
      <c r="SYD82" s="677"/>
      <c r="SYE82" s="677"/>
      <c r="SYF82" s="677"/>
      <c r="SYG82" s="677"/>
      <c r="SYH82" s="677"/>
      <c r="SYI82" s="677"/>
      <c r="SYJ82" s="677"/>
      <c r="SYK82" s="677"/>
      <c r="SYL82" s="677"/>
      <c r="SYM82" s="677"/>
      <c r="SYN82" s="677"/>
      <c r="SYO82" s="677"/>
      <c r="SYP82" s="677"/>
      <c r="SYQ82" s="677"/>
      <c r="SYR82" s="677"/>
      <c r="SYS82" s="677"/>
      <c r="SYT82" s="677"/>
      <c r="SYU82" s="677"/>
      <c r="SYV82" s="677"/>
      <c r="SYW82" s="677"/>
      <c r="SYX82" s="677"/>
      <c r="SYY82" s="677"/>
      <c r="SYZ82" s="677"/>
      <c r="SZA82" s="677"/>
      <c r="SZB82" s="677"/>
      <c r="SZC82" s="677"/>
      <c r="SZD82" s="677"/>
      <c r="SZE82" s="677"/>
      <c r="SZF82" s="677"/>
      <c r="SZG82" s="677"/>
      <c r="SZH82" s="677"/>
      <c r="SZI82" s="677"/>
      <c r="SZJ82" s="677"/>
      <c r="SZK82" s="677"/>
      <c r="SZL82" s="677"/>
      <c r="SZM82" s="677"/>
      <c r="SZN82" s="677"/>
      <c r="SZO82" s="677"/>
      <c r="SZP82" s="677"/>
      <c r="SZQ82" s="677"/>
      <c r="SZR82" s="677"/>
      <c r="SZS82" s="677"/>
      <c r="SZT82" s="677"/>
      <c r="SZU82" s="677"/>
      <c r="SZV82" s="677"/>
      <c r="SZW82" s="677"/>
      <c r="SZX82" s="677"/>
      <c r="SZY82" s="677"/>
      <c r="SZZ82" s="677"/>
      <c r="TAA82" s="677"/>
      <c r="TAB82" s="677"/>
      <c r="TAC82" s="677"/>
      <c r="TAD82" s="677"/>
      <c r="TAE82" s="677"/>
      <c r="TAF82" s="677"/>
      <c r="TAG82" s="677"/>
      <c r="TAH82" s="677"/>
      <c r="TAI82" s="677"/>
      <c r="TAJ82" s="677"/>
      <c r="TAK82" s="677"/>
      <c r="TAL82" s="677"/>
      <c r="TAM82" s="677"/>
      <c r="TAN82" s="677"/>
      <c r="TAO82" s="677"/>
      <c r="TAP82" s="677"/>
      <c r="TAQ82" s="677"/>
      <c r="TAR82" s="677"/>
      <c r="TAS82" s="677"/>
      <c r="TAT82" s="677"/>
      <c r="TAU82" s="677"/>
      <c r="TAV82" s="677"/>
      <c r="TAW82" s="677"/>
      <c r="TAX82" s="677"/>
      <c r="TAY82" s="677"/>
      <c r="TAZ82" s="677"/>
      <c r="TBA82" s="677"/>
      <c r="TBB82" s="677"/>
      <c r="TBC82" s="677"/>
      <c r="TBD82" s="677"/>
      <c r="TBE82" s="677"/>
      <c r="TBF82" s="677"/>
      <c r="TBG82" s="677"/>
      <c r="TBH82" s="677"/>
      <c r="TBI82" s="677"/>
      <c r="TBJ82" s="677"/>
      <c r="TBK82" s="677"/>
      <c r="TBL82" s="677"/>
      <c r="TBM82" s="677"/>
      <c r="TBN82" s="677"/>
      <c r="TBO82" s="677"/>
      <c r="TBP82" s="677"/>
      <c r="TBQ82" s="677"/>
      <c r="TBR82" s="677"/>
      <c r="TBS82" s="677"/>
      <c r="TBT82" s="677"/>
      <c r="TBU82" s="677"/>
      <c r="TBV82" s="677"/>
      <c r="TBW82" s="677"/>
      <c r="TBX82" s="677"/>
      <c r="TBY82" s="677"/>
      <c r="TBZ82" s="677"/>
      <c r="TCA82" s="677"/>
      <c r="TCB82" s="677"/>
      <c r="TCC82" s="677"/>
      <c r="TCD82" s="677"/>
      <c r="TCE82" s="677"/>
      <c r="TCF82" s="677"/>
      <c r="TCG82" s="677"/>
      <c r="TCH82" s="677"/>
      <c r="TCI82" s="677"/>
      <c r="TCJ82" s="677"/>
      <c r="TCK82" s="677"/>
      <c r="TCL82" s="677"/>
      <c r="TCM82" s="677"/>
      <c r="TCN82" s="677"/>
      <c r="TCO82" s="677"/>
      <c r="TCP82" s="677"/>
      <c r="TCQ82" s="677"/>
      <c r="TCR82" s="677"/>
      <c r="TCS82" s="677"/>
      <c r="TCT82" s="677"/>
      <c r="TCU82" s="677"/>
      <c r="TCV82" s="677"/>
      <c r="TCW82" s="677"/>
      <c r="TCX82" s="677"/>
      <c r="TCY82" s="677"/>
      <c r="TCZ82" s="677"/>
      <c r="TDA82" s="677"/>
      <c r="TDB82" s="677"/>
      <c r="TDC82" s="677"/>
      <c r="TDD82" s="677"/>
      <c r="TDE82" s="677"/>
      <c r="TDF82" s="677"/>
      <c r="TDG82" s="677"/>
      <c r="TDH82" s="677"/>
      <c r="TDI82" s="677"/>
      <c r="TDJ82" s="677"/>
      <c r="TDK82" s="677"/>
      <c r="TDL82" s="677"/>
      <c r="TDM82" s="677"/>
      <c r="TDN82" s="677"/>
      <c r="TDO82" s="677"/>
      <c r="TDP82" s="677"/>
      <c r="TDQ82" s="677"/>
      <c r="TDR82" s="677"/>
      <c r="TDS82" s="677"/>
      <c r="TDT82" s="677"/>
      <c r="TDU82" s="677"/>
      <c r="TDV82" s="677"/>
      <c r="TDW82" s="677"/>
      <c r="TDX82" s="677"/>
      <c r="TDY82" s="677"/>
      <c r="TDZ82" s="677"/>
      <c r="TEA82" s="677"/>
      <c r="TEB82" s="677"/>
      <c r="TEC82" s="677"/>
      <c r="TED82" s="677"/>
      <c r="TEE82" s="677"/>
      <c r="TEF82" s="677"/>
      <c r="TEG82" s="677"/>
      <c r="TEH82" s="677"/>
      <c r="TEI82" s="677"/>
      <c r="TEJ82" s="677"/>
      <c r="TEK82" s="677"/>
      <c r="TEL82" s="677"/>
      <c r="TEM82" s="677"/>
      <c r="TEN82" s="677"/>
      <c r="TEO82" s="677"/>
      <c r="TEP82" s="677"/>
      <c r="TEQ82" s="677"/>
      <c r="TER82" s="677"/>
      <c r="TES82" s="677"/>
      <c r="TET82" s="677"/>
      <c r="TEU82" s="677"/>
      <c r="TEV82" s="677"/>
      <c r="TEW82" s="677"/>
      <c r="TEX82" s="677"/>
      <c r="TEY82" s="677"/>
      <c r="TEZ82" s="677"/>
      <c r="TFA82" s="677"/>
      <c r="TFB82" s="677"/>
      <c r="TFC82" s="677"/>
      <c r="TFD82" s="677"/>
      <c r="TFE82" s="677"/>
      <c r="TFF82" s="677"/>
      <c r="TFG82" s="677"/>
      <c r="TFH82" s="677"/>
      <c r="TFI82" s="677"/>
      <c r="TFJ82" s="677"/>
      <c r="TFK82" s="677"/>
      <c r="TFL82" s="677"/>
      <c r="TFM82" s="677"/>
      <c r="TFN82" s="677"/>
      <c r="TFO82" s="677"/>
      <c r="TFP82" s="677"/>
      <c r="TFQ82" s="677"/>
      <c r="TFR82" s="677"/>
      <c r="TFS82" s="677"/>
      <c r="TFT82" s="677"/>
      <c r="TFU82" s="677"/>
      <c r="TFV82" s="677"/>
      <c r="TFW82" s="677"/>
      <c r="TFX82" s="677"/>
      <c r="TFY82" s="677"/>
      <c r="TFZ82" s="677"/>
      <c r="TGA82" s="677"/>
      <c r="TGB82" s="677"/>
      <c r="TGC82" s="677"/>
      <c r="TGD82" s="677"/>
      <c r="TGE82" s="677"/>
      <c r="TGF82" s="677"/>
      <c r="TGG82" s="677"/>
      <c r="TGH82" s="677"/>
      <c r="TGI82" s="677"/>
      <c r="TGJ82" s="677"/>
      <c r="TGK82" s="677"/>
      <c r="TGL82" s="677"/>
      <c r="TGM82" s="677"/>
      <c r="TGN82" s="677"/>
      <c r="TGO82" s="677"/>
      <c r="TGP82" s="677"/>
      <c r="TGQ82" s="677"/>
      <c r="TGR82" s="677"/>
      <c r="TGS82" s="677"/>
      <c r="TGT82" s="677"/>
      <c r="TGU82" s="677"/>
      <c r="TGV82" s="677"/>
      <c r="TGW82" s="677"/>
      <c r="TGX82" s="677"/>
      <c r="TGY82" s="677"/>
      <c r="TGZ82" s="677"/>
      <c r="THA82" s="677"/>
      <c r="THB82" s="677"/>
      <c r="THC82" s="677"/>
      <c r="THD82" s="677"/>
      <c r="THE82" s="677"/>
      <c r="THF82" s="677"/>
      <c r="THG82" s="677"/>
      <c r="THH82" s="677"/>
      <c r="THI82" s="677"/>
      <c r="THJ82" s="677"/>
      <c r="THK82" s="677"/>
      <c r="THL82" s="677"/>
      <c r="THM82" s="677"/>
      <c r="THN82" s="677"/>
      <c r="THO82" s="677"/>
      <c r="THP82" s="677"/>
      <c r="THQ82" s="677"/>
      <c r="THR82" s="677"/>
      <c r="THS82" s="677"/>
      <c r="THT82" s="677"/>
      <c r="THU82" s="677"/>
      <c r="THV82" s="677"/>
      <c r="THW82" s="677"/>
      <c r="THX82" s="677"/>
      <c r="THY82" s="677"/>
      <c r="THZ82" s="677"/>
      <c r="TIA82" s="677"/>
      <c r="TIB82" s="677"/>
      <c r="TIC82" s="677"/>
      <c r="TID82" s="677"/>
      <c r="TIE82" s="677"/>
      <c r="TIF82" s="677"/>
      <c r="TIG82" s="677"/>
      <c r="TIH82" s="677"/>
      <c r="TII82" s="677"/>
      <c r="TIJ82" s="677"/>
      <c r="TIK82" s="677"/>
      <c r="TIL82" s="677"/>
      <c r="TIM82" s="677"/>
      <c r="TIN82" s="677"/>
      <c r="TIO82" s="677"/>
      <c r="TIP82" s="677"/>
      <c r="TIQ82" s="677"/>
      <c r="TIR82" s="677"/>
      <c r="TIS82" s="677"/>
      <c r="TIT82" s="677"/>
      <c r="TIU82" s="677"/>
      <c r="TIV82" s="677"/>
      <c r="TIW82" s="677"/>
      <c r="TIX82" s="677"/>
      <c r="TIY82" s="677"/>
      <c r="TIZ82" s="677"/>
      <c r="TJA82" s="677"/>
      <c r="TJB82" s="677"/>
      <c r="TJC82" s="677"/>
      <c r="TJD82" s="677"/>
      <c r="TJE82" s="677"/>
      <c r="TJF82" s="677"/>
      <c r="TJG82" s="677"/>
      <c r="TJH82" s="677"/>
      <c r="TJI82" s="677"/>
      <c r="TJJ82" s="677"/>
      <c r="TJK82" s="677"/>
      <c r="TJL82" s="677"/>
      <c r="TJM82" s="677"/>
      <c r="TJN82" s="677"/>
      <c r="TJO82" s="677"/>
      <c r="TJP82" s="677"/>
      <c r="TJQ82" s="677"/>
      <c r="TJR82" s="677"/>
      <c r="TJS82" s="677"/>
      <c r="TJT82" s="677"/>
      <c r="TJU82" s="677"/>
      <c r="TJV82" s="677"/>
      <c r="TJW82" s="677"/>
      <c r="TJX82" s="677"/>
      <c r="TJY82" s="677"/>
      <c r="TJZ82" s="677"/>
      <c r="TKA82" s="677"/>
      <c r="TKB82" s="677"/>
      <c r="TKC82" s="677"/>
      <c r="TKD82" s="677"/>
      <c r="TKE82" s="677"/>
      <c r="TKF82" s="677"/>
      <c r="TKG82" s="677"/>
      <c r="TKH82" s="677"/>
      <c r="TKI82" s="677"/>
      <c r="TKJ82" s="677"/>
      <c r="TKK82" s="677"/>
      <c r="TKL82" s="677"/>
      <c r="TKM82" s="677"/>
      <c r="TKN82" s="677"/>
      <c r="TKO82" s="677"/>
      <c r="TKP82" s="677"/>
      <c r="TKQ82" s="677"/>
      <c r="TKR82" s="677"/>
      <c r="TKS82" s="677"/>
      <c r="TKT82" s="677"/>
      <c r="TKU82" s="677"/>
      <c r="TKV82" s="677"/>
      <c r="TKW82" s="677"/>
      <c r="TKX82" s="677"/>
      <c r="TKY82" s="677"/>
      <c r="TKZ82" s="677"/>
      <c r="TLA82" s="677"/>
      <c r="TLB82" s="677"/>
      <c r="TLC82" s="677"/>
      <c r="TLD82" s="677"/>
      <c r="TLE82" s="677"/>
      <c r="TLF82" s="677"/>
      <c r="TLG82" s="677"/>
      <c r="TLH82" s="677"/>
      <c r="TLI82" s="677"/>
      <c r="TLJ82" s="677"/>
      <c r="TLK82" s="677"/>
      <c r="TLL82" s="677"/>
      <c r="TLM82" s="677"/>
      <c r="TLN82" s="677"/>
      <c r="TLO82" s="677"/>
      <c r="TLP82" s="677"/>
      <c r="TLQ82" s="677"/>
      <c r="TLR82" s="677"/>
      <c r="TLS82" s="677"/>
      <c r="TLT82" s="677"/>
      <c r="TLU82" s="677"/>
      <c r="TLV82" s="677"/>
      <c r="TLW82" s="677"/>
      <c r="TLX82" s="677"/>
      <c r="TLY82" s="677"/>
      <c r="TLZ82" s="677"/>
      <c r="TMA82" s="677"/>
      <c r="TMB82" s="677"/>
      <c r="TMC82" s="677"/>
      <c r="TMD82" s="677"/>
      <c r="TME82" s="677"/>
      <c r="TMF82" s="677"/>
      <c r="TMG82" s="677"/>
      <c r="TMH82" s="677"/>
      <c r="TMI82" s="677"/>
      <c r="TMJ82" s="677"/>
      <c r="TMK82" s="677"/>
      <c r="TML82" s="677"/>
      <c r="TMM82" s="677"/>
      <c r="TMN82" s="677"/>
      <c r="TMO82" s="677"/>
      <c r="TMP82" s="677"/>
      <c r="TMQ82" s="677"/>
      <c r="TMR82" s="677"/>
      <c r="TMS82" s="677"/>
      <c r="TMT82" s="677"/>
      <c r="TMU82" s="677"/>
      <c r="TMV82" s="677"/>
      <c r="TMW82" s="677"/>
      <c r="TMX82" s="677"/>
      <c r="TMY82" s="677"/>
      <c r="TMZ82" s="677"/>
      <c r="TNA82" s="677"/>
      <c r="TNB82" s="677"/>
      <c r="TNC82" s="677"/>
      <c r="TND82" s="677"/>
      <c r="TNE82" s="677"/>
      <c r="TNF82" s="677"/>
      <c r="TNG82" s="677"/>
      <c r="TNH82" s="677"/>
      <c r="TNI82" s="677"/>
      <c r="TNJ82" s="677"/>
      <c r="TNK82" s="677"/>
      <c r="TNL82" s="677"/>
      <c r="TNM82" s="677"/>
      <c r="TNN82" s="677"/>
      <c r="TNO82" s="677"/>
      <c r="TNP82" s="677"/>
      <c r="TNQ82" s="677"/>
      <c r="TNR82" s="677"/>
      <c r="TNS82" s="677"/>
      <c r="TNT82" s="677"/>
      <c r="TNU82" s="677"/>
      <c r="TNV82" s="677"/>
      <c r="TNW82" s="677"/>
      <c r="TNX82" s="677"/>
      <c r="TNY82" s="677"/>
      <c r="TNZ82" s="677"/>
      <c r="TOA82" s="677"/>
      <c r="TOB82" s="677"/>
      <c r="TOC82" s="677"/>
      <c r="TOD82" s="677"/>
      <c r="TOE82" s="677"/>
      <c r="TOF82" s="677"/>
      <c r="TOG82" s="677"/>
      <c r="TOH82" s="677"/>
      <c r="TOI82" s="677"/>
      <c r="TOJ82" s="677"/>
      <c r="TOK82" s="677"/>
      <c r="TOL82" s="677"/>
      <c r="TOM82" s="677"/>
      <c r="TON82" s="677"/>
      <c r="TOO82" s="677"/>
      <c r="TOP82" s="677"/>
      <c r="TOQ82" s="677"/>
      <c r="TOR82" s="677"/>
      <c r="TOS82" s="677"/>
      <c r="TOT82" s="677"/>
      <c r="TOU82" s="677"/>
      <c r="TOV82" s="677"/>
      <c r="TOW82" s="677"/>
      <c r="TOX82" s="677"/>
      <c r="TOY82" s="677"/>
      <c r="TOZ82" s="677"/>
      <c r="TPA82" s="677"/>
      <c r="TPB82" s="677"/>
      <c r="TPC82" s="677"/>
      <c r="TPD82" s="677"/>
      <c r="TPE82" s="677"/>
      <c r="TPF82" s="677"/>
      <c r="TPG82" s="677"/>
      <c r="TPH82" s="677"/>
      <c r="TPI82" s="677"/>
      <c r="TPJ82" s="677"/>
      <c r="TPK82" s="677"/>
      <c r="TPL82" s="677"/>
      <c r="TPM82" s="677"/>
      <c r="TPN82" s="677"/>
      <c r="TPO82" s="677"/>
      <c r="TPP82" s="677"/>
      <c r="TPQ82" s="677"/>
      <c r="TPR82" s="677"/>
      <c r="TPS82" s="677"/>
      <c r="TPT82" s="677"/>
      <c r="TPU82" s="677"/>
      <c r="TPV82" s="677"/>
      <c r="TPW82" s="677"/>
      <c r="TPX82" s="677"/>
      <c r="TPY82" s="677"/>
      <c r="TPZ82" s="677"/>
      <c r="TQA82" s="677"/>
      <c r="TQB82" s="677"/>
      <c r="TQC82" s="677"/>
      <c r="TQD82" s="677"/>
      <c r="TQE82" s="677"/>
      <c r="TQF82" s="677"/>
      <c r="TQG82" s="677"/>
      <c r="TQH82" s="677"/>
      <c r="TQI82" s="677"/>
      <c r="TQJ82" s="677"/>
      <c r="TQK82" s="677"/>
      <c r="TQL82" s="677"/>
      <c r="TQM82" s="677"/>
      <c r="TQN82" s="677"/>
      <c r="TQO82" s="677"/>
      <c r="TQP82" s="677"/>
      <c r="TQQ82" s="677"/>
      <c r="TQR82" s="677"/>
      <c r="TQS82" s="677"/>
      <c r="TQT82" s="677"/>
      <c r="TQU82" s="677"/>
      <c r="TQV82" s="677"/>
      <c r="TQW82" s="677"/>
      <c r="TQX82" s="677"/>
      <c r="TQY82" s="677"/>
      <c r="TQZ82" s="677"/>
      <c r="TRA82" s="677"/>
      <c r="TRB82" s="677"/>
      <c r="TRC82" s="677"/>
      <c r="TRD82" s="677"/>
      <c r="TRE82" s="677"/>
      <c r="TRF82" s="677"/>
      <c r="TRG82" s="677"/>
      <c r="TRH82" s="677"/>
      <c r="TRI82" s="677"/>
      <c r="TRJ82" s="677"/>
      <c r="TRK82" s="677"/>
      <c r="TRL82" s="677"/>
      <c r="TRM82" s="677"/>
      <c r="TRN82" s="677"/>
      <c r="TRO82" s="677"/>
      <c r="TRP82" s="677"/>
      <c r="TRQ82" s="677"/>
      <c r="TRR82" s="677"/>
      <c r="TRS82" s="677"/>
      <c r="TRT82" s="677"/>
      <c r="TRU82" s="677"/>
      <c r="TRV82" s="677"/>
      <c r="TRW82" s="677"/>
      <c r="TRX82" s="677"/>
      <c r="TRY82" s="677"/>
      <c r="TRZ82" s="677"/>
      <c r="TSA82" s="677"/>
      <c r="TSB82" s="677"/>
      <c r="TSC82" s="677"/>
      <c r="TSD82" s="677"/>
      <c r="TSE82" s="677"/>
      <c r="TSF82" s="677"/>
      <c r="TSG82" s="677"/>
      <c r="TSH82" s="677"/>
      <c r="TSI82" s="677"/>
      <c r="TSJ82" s="677"/>
      <c r="TSK82" s="677"/>
      <c r="TSL82" s="677"/>
      <c r="TSM82" s="677"/>
      <c r="TSN82" s="677"/>
      <c r="TSO82" s="677"/>
      <c r="TSP82" s="677"/>
      <c r="TSQ82" s="677"/>
      <c r="TSR82" s="677"/>
      <c r="TSS82" s="677"/>
      <c r="TST82" s="677"/>
      <c r="TSU82" s="677"/>
      <c r="TSV82" s="677"/>
      <c r="TSW82" s="677"/>
      <c r="TSX82" s="677"/>
      <c r="TSY82" s="677"/>
      <c r="TSZ82" s="677"/>
      <c r="TTA82" s="677"/>
      <c r="TTB82" s="677"/>
      <c r="TTC82" s="677"/>
      <c r="TTD82" s="677"/>
      <c r="TTE82" s="677"/>
      <c r="TTF82" s="677"/>
      <c r="TTG82" s="677"/>
      <c r="TTH82" s="677"/>
      <c r="TTI82" s="677"/>
      <c r="TTJ82" s="677"/>
      <c r="TTK82" s="677"/>
      <c r="TTL82" s="677"/>
      <c r="TTM82" s="677"/>
      <c r="TTN82" s="677"/>
      <c r="TTO82" s="677"/>
      <c r="TTP82" s="677"/>
      <c r="TTQ82" s="677"/>
      <c r="TTR82" s="677"/>
      <c r="TTS82" s="677"/>
      <c r="TTT82" s="677"/>
      <c r="TTU82" s="677"/>
      <c r="TTV82" s="677"/>
      <c r="TTW82" s="677"/>
      <c r="TTX82" s="677"/>
      <c r="TTY82" s="677"/>
      <c r="TTZ82" s="677"/>
      <c r="TUA82" s="677"/>
      <c r="TUB82" s="677"/>
      <c r="TUC82" s="677"/>
      <c r="TUD82" s="677"/>
      <c r="TUE82" s="677"/>
      <c r="TUF82" s="677"/>
      <c r="TUG82" s="677"/>
      <c r="TUH82" s="677"/>
      <c r="TUI82" s="677"/>
      <c r="TUJ82" s="677"/>
      <c r="TUK82" s="677"/>
      <c r="TUL82" s="677"/>
      <c r="TUM82" s="677"/>
      <c r="TUN82" s="677"/>
      <c r="TUO82" s="677"/>
      <c r="TUP82" s="677"/>
      <c r="TUQ82" s="677"/>
      <c r="TUR82" s="677"/>
      <c r="TUS82" s="677"/>
      <c r="TUT82" s="677"/>
      <c r="TUU82" s="677"/>
      <c r="TUV82" s="677"/>
      <c r="TUW82" s="677"/>
      <c r="TUX82" s="677"/>
      <c r="TUY82" s="677"/>
      <c r="TUZ82" s="677"/>
      <c r="TVA82" s="677"/>
      <c r="TVB82" s="677"/>
      <c r="TVC82" s="677"/>
      <c r="TVD82" s="677"/>
      <c r="TVE82" s="677"/>
      <c r="TVF82" s="677"/>
      <c r="TVG82" s="677"/>
      <c r="TVH82" s="677"/>
      <c r="TVI82" s="677"/>
      <c r="TVJ82" s="677"/>
      <c r="TVK82" s="677"/>
      <c r="TVL82" s="677"/>
      <c r="TVM82" s="677"/>
      <c r="TVN82" s="677"/>
      <c r="TVO82" s="677"/>
      <c r="TVP82" s="677"/>
      <c r="TVQ82" s="677"/>
      <c r="TVR82" s="677"/>
      <c r="TVS82" s="677"/>
      <c r="TVT82" s="677"/>
      <c r="TVU82" s="677"/>
      <c r="TVV82" s="677"/>
      <c r="TVW82" s="677"/>
      <c r="TVX82" s="677"/>
      <c r="TVY82" s="677"/>
      <c r="TVZ82" s="677"/>
      <c r="TWA82" s="677"/>
      <c r="TWB82" s="677"/>
      <c r="TWC82" s="677"/>
      <c r="TWD82" s="677"/>
      <c r="TWE82" s="677"/>
      <c r="TWF82" s="677"/>
      <c r="TWG82" s="677"/>
      <c r="TWH82" s="677"/>
      <c r="TWI82" s="677"/>
      <c r="TWJ82" s="677"/>
      <c r="TWK82" s="677"/>
      <c r="TWL82" s="677"/>
      <c r="TWM82" s="677"/>
      <c r="TWN82" s="677"/>
      <c r="TWO82" s="677"/>
      <c r="TWP82" s="677"/>
      <c r="TWQ82" s="677"/>
      <c r="TWR82" s="677"/>
      <c r="TWS82" s="677"/>
      <c r="TWT82" s="677"/>
      <c r="TWU82" s="677"/>
      <c r="TWV82" s="677"/>
      <c r="TWW82" s="677"/>
      <c r="TWX82" s="677"/>
      <c r="TWY82" s="677"/>
      <c r="TWZ82" s="677"/>
      <c r="TXA82" s="677"/>
      <c r="TXB82" s="677"/>
      <c r="TXC82" s="677"/>
      <c r="TXD82" s="677"/>
      <c r="TXE82" s="677"/>
      <c r="TXF82" s="677"/>
      <c r="TXG82" s="677"/>
      <c r="TXH82" s="677"/>
      <c r="TXI82" s="677"/>
      <c r="TXJ82" s="677"/>
      <c r="TXK82" s="677"/>
      <c r="TXL82" s="677"/>
      <c r="TXM82" s="677"/>
      <c r="TXN82" s="677"/>
      <c r="TXO82" s="677"/>
      <c r="TXP82" s="677"/>
      <c r="TXQ82" s="677"/>
      <c r="TXR82" s="677"/>
      <c r="TXS82" s="677"/>
      <c r="TXT82" s="677"/>
      <c r="TXU82" s="677"/>
      <c r="TXV82" s="677"/>
      <c r="TXW82" s="677"/>
      <c r="TXX82" s="677"/>
      <c r="TXY82" s="677"/>
      <c r="TXZ82" s="677"/>
      <c r="TYA82" s="677"/>
      <c r="TYB82" s="677"/>
      <c r="TYC82" s="677"/>
      <c r="TYD82" s="677"/>
      <c r="TYE82" s="677"/>
      <c r="TYF82" s="677"/>
      <c r="TYG82" s="677"/>
      <c r="TYH82" s="677"/>
      <c r="TYI82" s="677"/>
      <c r="TYJ82" s="677"/>
      <c r="TYK82" s="677"/>
      <c r="TYL82" s="677"/>
      <c r="TYM82" s="677"/>
      <c r="TYN82" s="677"/>
      <c r="TYO82" s="677"/>
      <c r="TYP82" s="677"/>
      <c r="TYQ82" s="677"/>
      <c r="TYR82" s="677"/>
      <c r="TYS82" s="677"/>
      <c r="TYT82" s="677"/>
      <c r="TYU82" s="677"/>
      <c r="TYV82" s="677"/>
      <c r="TYW82" s="677"/>
      <c r="TYX82" s="677"/>
      <c r="TYY82" s="677"/>
      <c r="TYZ82" s="677"/>
      <c r="TZA82" s="677"/>
      <c r="TZB82" s="677"/>
      <c r="TZC82" s="677"/>
      <c r="TZD82" s="677"/>
      <c r="TZE82" s="677"/>
      <c r="TZF82" s="677"/>
      <c r="TZG82" s="677"/>
      <c r="TZH82" s="677"/>
      <c r="TZI82" s="677"/>
      <c r="TZJ82" s="677"/>
      <c r="TZK82" s="677"/>
      <c r="TZL82" s="677"/>
      <c r="TZM82" s="677"/>
      <c r="TZN82" s="677"/>
      <c r="TZO82" s="677"/>
      <c r="TZP82" s="677"/>
      <c r="TZQ82" s="677"/>
      <c r="TZR82" s="677"/>
      <c r="TZS82" s="677"/>
      <c r="TZT82" s="677"/>
      <c r="TZU82" s="677"/>
      <c r="TZV82" s="677"/>
      <c r="TZW82" s="677"/>
      <c r="TZX82" s="677"/>
      <c r="TZY82" s="677"/>
      <c r="TZZ82" s="677"/>
      <c r="UAA82" s="677"/>
      <c r="UAB82" s="677"/>
      <c r="UAC82" s="677"/>
      <c r="UAD82" s="677"/>
      <c r="UAE82" s="677"/>
      <c r="UAF82" s="677"/>
      <c r="UAG82" s="677"/>
      <c r="UAH82" s="677"/>
      <c r="UAI82" s="677"/>
      <c r="UAJ82" s="677"/>
      <c r="UAK82" s="677"/>
      <c r="UAL82" s="677"/>
      <c r="UAM82" s="677"/>
      <c r="UAN82" s="677"/>
      <c r="UAO82" s="677"/>
      <c r="UAP82" s="677"/>
      <c r="UAQ82" s="677"/>
      <c r="UAR82" s="677"/>
      <c r="UAS82" s="677"/>
      <c r="UAT82" s="677"/>
      <c r="UAU82" s="677"/>
      <c r="UAV82" s="677"/>
      <c r="UAW82" s="677"/>
      <c r="UAX82" s="677"/>
      <c r="UAY82" s="677"/>
      <c r="UAZ82" s="677"/>
      <c r="UBA82" s="677"/>
      <c r="UBB82" s="677"/>
      <c r="UBC82" s="677"/>
      <c r="UBD82" s="677"/>
      <c r="UBE82" s="677"/>
      <c r="UBF82" s="677"/>
      <c r="UBG82" s="677"/>
      <c r="UBH82" s="677"/>
      <c r="UBI82" s="677"/>
      <c r="UBJ82" s="677"/>
      <c r="UBK82" s="677"/>
      <c r="UBL82" s="677"/>
      <c r="UBM82" s="677"/>
      <c r="UBN82" s="677"/>
      <c r="UBO82" s="677"/>
      <c r="UBP82" s="677"/>
      <c r="UBQ82" s="677"/>
      <c r="UBR82" s="677"/>
      <c r="UBS82" s="677"/>
      <c r="UBT82" s="677"/>
      <c r="UBU82" s="677"/>
      <c r="UBV82" s="677"/>
      <c r="UBW82" s="677"/>
      <c r="UBX82" s="677"/>
      <c r="UBY82" s="677"/>
      <c r="UBZ82" s="677"/>
      <c r="UCA82" s="677"/>
      <c r="UCB82" s="677"/>
      <c r="UCC82" s="677"/>
      <c r="UCD82" s="677"/>
      <c r="UCE82" s="677"/>
      <c r="UCF82" s="677"/>
      <c r="UCG82" s="677"/>
      <c r="UCH82" s="677"/>
      <c r="UCI82" s="677"/>
      <c r="UCJ82" s="677"/>
      <c r="UCK82" s="677"/>
      <c r="UCL82" s="677"/>
      <c r="UCM82" s="677"/>
      <c r="UCN82" s="677"/>
      <c r="UCO82" s="677"/>
      <c r="UCP82" s="677"/>
      <c r="UCQ82" s="677"/>
      <c r="UCR82" s="677"/>
      <c r="UCS82" s="677"/>
      <c r="UCT82" s="677"/>
      <c r="UCU82" s="677"/>
      <c r="UCV82" s="677"/>
      <c r="UCW82" s="677"/>
      <c r="UCX82" s="677"/>
      <c r="UCY82" s="677"/>
      <c r="UCZ82" s="677"/>
      <c r="UDA82" s="677"/>
      <c r="UDB82" s="677"/>
      <c r="UDC82" s="677"/>
      <c r="UDD82" s="677"/>
      <c r="UDE82" s="677"/>
      <c r="UDF82" s="677"/>
      <c r="UDG82" s="677"/>
      <c r="UDH82" s="677"/>
      <c r="UDI82" s="677"/>
      <c r="UDJ82" s="677"/>
      <c r="UDK82" s="677"/>
      <c r="UDL82" s="677"/>
      <c r="UDM82" s="677"/>
      <c r="UDN82" s="677"/>
      <c r="UDO82" s="677"/>
      <c r="UDP82" s="677"/>
      <c r="UDQ82" s="677"/>
      <c r="UDR82" s="677"/>
      <c r="UDS82" s="677"/>
      <c r="UDT82" s="677"/>
      <c r="UDU82" s="677"/>
      <c r="UDV82" s="677"/>
      <c r="UDW82" s="677"/>
      <c r="UDX82" s="677"/>
      <c r="UDY82" s="677"/>
      <c r="UDZ82" s="677"/>
      <c r="UEA82" s="677"/>
      <c r="UEB82" s="677"/>
      <c r="UEC82" s="677"/>
      <c r="UED82" s="677"/>
      <c r="UEE82" s="677"/>
      <c r="UEF82" s="677"/>
      <c r="UEG82" s="677"/>
      <c r="UEH82" s="677"/>
      <c r="UEI82" s="677"/>
      <c r="UEJ82" s="677"/>
      <c r="UEK82" s="677"/>
      <c r="UEL82" s="677"/>
      <c r="UEM82" s="677"/>
      <c r="UEN82" s="677"/>
      <c r="UEO82" s="677"/>
      <c r="UEP82" s="677"/>
      <c r="UEQ82" s="677"/>
      <c r="UER82" s="677"/>
      <c r="UES82" s="677"/>
      <c r="UET82" s="677"/>
      <c r="UEU82" s="677"/>
      <c r="UEV82" s="677"/>
      <c r="UEW82" s="677"/>
      <c r="UEX82" s="677"/>
      <c r="UEY82" s="677"/>
      <c r="UEZ82" s="677"/>
      <c r="UFA82" s="677"/>
      <c r="UFB82" s="677"/>
      <c r="UFC82" s="677"/>
      <c r="UFD82" s="677"/>
      <c r="UFE82" s="677"/>
      <c r="UFF82" s="677"/>
      <c r="UFG82" s="677"/>
      <c r="UFH82" s="677"/>
      <c r="UFI82" s="677"/>
      <c r="UFJ82" s="677"/>
      <c r="UFK82" s="677"/>
      <c r="UFL82" s="677"/>
      <c r="UFM82" s="677"/>
      <c r="UFN82" s="677"/>
      <c r="UFO82" s="677"/>
      <c r="UFP82" s="677"/>
      <c r="UFQ82" s="677"/>
      <c r="UFR82" s="677"/>
      <c r="UFS82" s="677"/>
      <c r="UFT82" s="677"/>
      <c r="UFU82" s="677"/>
      <c r="UFV82" s="677"/>
      <c r="UFW82" s="677"/>
      <c r="UFX82" s="677"/>
      <c r="UFY82" s="677"/>
      <c r="UFZ82" s="677"/>
      <c r="UGA82" s="677"/>
      <c r="UGB82" s="677"/>
      <c r="UGC82" s="677"/>
      <c r="UGD82" s="677"/>
      <c r="UGE82" s="677"/>
      <c r="UGF82" s="677"/>
      <c r="UGG82" s="677"/>
      <c r="UGH82" s="677"/>
      <c r="UGI82" s="677"/>
      <c r="UGJ82" s="677"/>
      <c r="UGK82" s="677"/>
      <c r="UGL82" s="677"/>
      <c r="UGM82" s="677"/>
      <c r="UGN82" s="677"/>
      <c r="UGO82" s="677"/>
      <c r="UGP82" s="677"/>
      <c r="UGQ82" s="677"/>
      <c r="UGR82" s="677"/>
      <c r="UGS82" s="677"/>
      <c r="UGT82" s="677"/>
      <c r="UGU82" s="677"/>
      <c r="UGV82" s="677"/>
      <c r="UGW82" s="677"/>
      <c r="UGX82" s="677"/>
      <c r="UGY82" s="677"/>
      <c r="UGZ82" s="677"/>
      <c r="UHA82" s="677"/>
      <c r="UHB82" s="677"/>
      <c r="UHC82" s="677"/>
      <c r="UHD82" s="677"/>
      <c r="UHE82" s="677"/>
      <c r="UHF82" s="677"/>
      <c r="UHG82" s="677"/>
      <c r="UHH82" s="677"/>
      <c r="UHI82" s="677"/>
      <c r="UHJ82" s="677"/>
      <c r="UHK82" s="677"/>
      <c r="UHL82" s="677"/>
      <c r="UHM82" s="677"/>
      <c r="UHN82" s="677"/>
      <c r="UHO82" s="677"/>
      <c r="UHP82" s="677"/>
      <c r="UHQ82" s="677"/>
      <c r="UHR82" s="677"/>
      <c r="UHS82" s="677"/>
      <c r="UHT82" s="677"/>
      <c r="UHU82" s="677"/>
      <c r="UHV82" s="677"/>
      <c r="UHW82" s="677"/>
      <c r="UHX82" s="677"/>
      <c r="UHY82" s="677"/>
      <c r="UHZ82" s="677"/>
      <c r="UIA82" s="677"/>
      <c r="UIB82" s="677"/>
      <c r="UIC82" s="677"/>
      <c r="UID82" s="677"/>
      <c r="UIE82" s="677"/>
      <c r="UIF82" s="677"/>
      <c r="UIG82" s="677"/>
      <c r="UIH82" s="677"/>
      <c r="UII82" s="677"/>
      <c r="UIJ82" s="677"/>
      <c r="UIK82" s="677"/>
      <c r="UIL82" s="677"/>
      <c r="UIM82" s="677"/>
      <c r="UIN82" s="677"/>
      <c r="UIO82" s="677"/>
      <c r="UIP82" s="677"/>
      <c r="UIQ82" s="677"/>
      <c r="UIR82" s="677"/>
      <c r="UIS82" s="677"/>
      <c r="UIT82" s="677"/>
      <c r="UIU82" s="677"/>
      <c r="UIV82" s="677"/>
      <c r="UIW82" s="677"/>
      <c r="UIX82" s="677"/>
      <c r="UIY82" s="677"/>
      <c r="UIZ82" s="677"/>
      <c r="UJA82" s="677"/>
      <c r="UJB82" s="677"/>
      <c r="UJC82" s="677"/>
      <c r="UJD82" s="677"/>
      <c r="UJE82" s="677"/>
      <c r="UJF82" s="677"/>
      <c r="UJG82" s="677"/>
      <c r="UJH82" s="677"/>
      <c r="UJI82" s="677"/>
      <c r="UJJ82" s="677"/>
      <c r="UJK82" s="677"/>
      <c r="UJL82" s="677"/>
      <c r="UJM82" s="677"/>
      <c r="UJN82" s="677"/>
      <c r="UJO82" s="677"/>
      <c r="UJP82" s="677"/>
      <c r="UJQ82" s="677"/>
      <c r="UJR82" s="677"/>
      <c r="UJS82" s="677"/>
      <c r="UJT82" s="677"/>
      <c r="UJU82" s="677"/>
      <c r="UJV82" s="677"/>
      <c r="UJW82" s="677"/>
      <c r="UJX82" s="677"/>
      <c r="UJY82" s="677"/>
      <c r="UJZ82" s="677"/>
      <c r="UKA82" s="677"/>
      <c r="UKB82" s="677"/>
      <c r="UKC82" s="677"/>
      <c r="UKD82" s="677"/>
      <c r="UKE82" s="677"/>
      <c r="UKF82" s="677"/>
      <c r="UKG82" s="677"/>
      <c r="UKH82" s="677"/>
      <c r="UKI82" s="677"/>
      <c r="UKJ82" s="677"/>
      <c r="UKK82" s="677"/>
      <c r="UKL82" s="677"/>
      <c r="UKM82" s="677"/>
      <c r="UKN82" s="677"/>
      <c r="UKO82" s="677"/>
      <c r="UKP82" s="677"/>
      <c r="UKQ82" s="677"/>
      <c r="UKR82" s="677"/>
      <c r="UKS82" s="677"/>
      <c r="UKT82" s="677"/>
      <c r="UKU82" s="677"/>
      <c r="UKV82" s="677"/>
      <c r="UKW82" s="677"/>
      <c r="UKX82" s="677"/>
      <c r="UKY82" s="677"/>
      <c r="UKZ82" s="677"/>
      <c r="ULA82" s="677"/>
      <c r="ULB82" s="677"/>
      <c r="ULC82" s="677"/>
      <c r="ULD82" s="677"/>
      <c r="ULE82" s="677"/>
      <c r="ULF82" s="677"/>
      <c r="ULG82" s="677"/>
      <c r="ULH82" s="677"/>
      <c r="ULI82" s="677"/>
      <c r="ULJ82" s="677"/>
      <c r="ULK82" s="677"/>
      <c r="ULL82" s="677"/>
      <c r="ULM82" s="677"/>
      <c r="ULN82" s="677"/>
      <c r="ULO82" s="677"/>
      <c r="ULP82" s="677"/>
      <c r="ULQ82" s="677"/>
      <c r="ULR82" s="677"/>
      <c r="ULS82" s="677"/>
      <c r="ULT82" s="677"/>
      <c r="ULU82" s="677"/>
      <c r="ULV82" s="677"/>
      <c r="ULW82" s="677"/>
      <c r="ULX82" s="677"/>
      <c r="ULY82" s="677"/>
      <c r="ULZ82" s="677"/>
      <c r="UMA82" s="677"/>
      <c r="UMB82" s="677"/>
      <c r="UMC82" s="677"/>
      <c r="UMD82" s="677"/>
      <c r="UME82" s="677"/>
      <c r="UMF82" s="677"/>
      <c r="UMG82" s="677"/>
      <c r="UMH82" s="677"/>
      <c r="UMI82" s="677"/>
      <c r="UMJ82" s="677"/>
      <c r="UMK82" s="677"/>
      <c r="UML82" s="677"/>
      <c r="UMM82" s="677"/>
      <c r="UMN82" s="677"/>
      <c r="UMO82" s="677"/>
      <c r="UMP82" s="677"/>
      <c r="UMQ82" s="677"/>
      <c r="UMR82" s="677"/>
      <c r="UMS82" s="677"/>
      <c r="UMT82" s="677"/>
      <c r="UMU82" s="677"/>
      <c r="UMV82" s="677"/>
      <c r="UMW82" s="677"/>
      <c r="UMX82" s="677"/>
      <c r="UMY82" s="677"/>
      <c r="UMZ82" s="677"/>
      <c r="UNA82" s="677"/>
      <c r="UNB82" s="677"/>
      <c r="UNC82" s="677"/>
      <c r="UND82" s="677"/>
      <c r="UNE82" s="677"/>
      <c r="UNF82" s="677"/>
      <c r="UNG82" s="677"/>
      <c r="UNH82" s="677"/>
      <c r="UNI82" s="677"/>
      <c r="UNJ82" s="677"/>
      <c r="UNK82" s="677"/>
      <c r="UNL82" s="677"/>
      <c r="UNM82" s="677"/>
      <c r="UNN82" s="677"/>
      <c r="UNO82" s="677"/>
      <c r="UNP82" s="677"/>
      <c r="UNQ82" s="677"/>
      <c r="UNR82" s="677"/>
      <c r="UNS82" s="677"/>
      <c r="UNT82" s="677"/>
      <c r="UNU82" s="677"/>
      <c r="UNV82" s="677"/>
      <c r="UNW82" s="677"/>
      <c r="UNX82" s="677"/>
      <c r="UNY82" s="677"/>
      <c r="UNZ82" s="677"/>
      <c r="UOA82" s="677"/>
      <c r="UOB82" s="677"/>
      <c r="UOC82" s="677"/>
      <c r="UOD82" s="677"/>
      <c r="UOE82" s="677"/>
      <c r="UOF82" s="677"/>
      <c r="UOG82" s="677"/>
      <c r="UOH82" s="677"/>
      <c r="UOI82" s="677"/>
      <c r="UOJ82" s="677"/>
      <c r="UOK82" s="677"/>
      <c r="UOL82" s="677"/>
      <c r="UOM82" s="677"/>
      <c r="UON82" s="677"/>
      <c r="UOO82" s="677"/>
      <c r="UOP82" s="677"/>
      <c r="UOQ82" s="677"/>
      <c r="UOR82" s="677"/>
      <c r="UOS82" s="677"/>
      <c r="UOT82" s="677"/>
      <c r="UOU82" s="677"/>
      <c r="UOV82" s="677"/>
      <c r="UOW82" s="677"/>
      <c r="UOX82" s="677"/>
      <c r="UOY82" s="677"/>
      <c r="UOZ82" s="677"/>
      <c r="UPA82" s="677"/>
      <c r="UPB82" s="677"/>
      <c r="UPC82" s="677"/>
      <c r="UPD82" s="677"/>
      <c r="UPE82" s="677"/>
      <c r="UPF82" s="677"/>
      <c r="UPG82" s="677"/>
      <c r="UPH82" s="677"/>
      <c r="UPI82" s="677"/>
      <c r="UPJ82" s="677"/>
      <c r="UPK82" s="677"/>
      <c r="UPL82" s="677"/>
      <c r="UPM82" s="677"/>
      <c r="UPN82" s="677"/>
      <c r="UPO82" s="677"/>
      <c r="UPP82" s="677"/>
      <c r="UPQ82" s="677"/>
      <c r="UPR82" s="677"/>
      <c r="UPS82" s="677"/>
      <c r="UPT82" s="677"/>
      <c r="UPU82" s="677"/>
      <c r="UPV82" s="677"/>
      <c r="UPW82" s="677"/>
      <c r="UPX82" s="677"/>
      <c r="UPY82" s="677"/>
      <c r="UPZ82" s="677"/>
      <c r="UQA82" s="677"/>
      <c r="UQB82" s="677"/>
      <c r="UQC82" s="677"/>
      <c r="UQD82" s="677"/>
      <c r="UQE82" s="677"/>
      <c r="UQF82" s="677"/>
      <c r="UQG82" s="677"/>
      <c r="UQH82" s="677"/>
      <c r="UQI82" s="677"/>
      <c r="UQJ82" s="677"/>
      <c r="UQK82" s="677"/>
      <c r="UQL82" s="677"/>
      <c r="UQM82" s="677"/>
      <c r="UQN82" s="677"/>
      <c r="UQO82" s="677"/>
      <c r="UQP82" s="677"/>
      <c r="UQQ82" s="677"/>
      <c r="UQR82" s="677"/>
      <c r="UQS82" s="677"/>
      <c r="UQT82" s="677"/>
      <c r="UQU82" s="677"/>
      <c r="UQV82" s="677"/>
      <c r="UQW82" s="677"/>
      <c r="UQX82" s="677"/>
      <c r="UQY82" s="677"/>
      <c r="UQZ82" s="677"/>
      <c r="URA82" s="677"/>
      <c r="URB82" s="677"/>
      <c r="URC82" s="677"/>
      <c r="URD82" s="677"/>
      <c r="URE82" s="677"/>
      <c r="URF82" s="677"/>
      <c r="URG82" s="677"/>
      <c r="URH82" s="677"/>
      <c r="URI82" s="677"/>
      <c r="URJ82" s="677"/>
      <c r="URK82" s="677"/>
      <c r="URL82" s="677"/>
      <c r="URM82" s="677"/>
      <c r="URN82" s="677"/>
      <c r="URO82" s="677"/>
      <c r="URP82" s="677"/>
      <c r="URQ82" s="677"/>
      <c r="URR82" s="677"/>
      <c r="URS82" s="677"/>
      <c r="URT82" s="677"/>
      <c r="URU82" s="677"/>
      <c r="URV82" s="677"/>
      <c r="URW82" s="677"/>
      <c r="URX82" s="677"/>
      <c r="URY82" s="677"/>
      <c r="URZ82" s="677"/>
      <c r="USA82" s="677"/>
      <c r="USB82" s="677"/>
      <c r="USC82" s="677"/>
      <c r="USD82" s="677"/>
      <c r="USE82" s="677"/>
      <c r="USF82" s="677"/>
      <c r="USG82" s="677"/>
      <c r="USH82" s="677"/>
      <c r="USI82" s="677"/>
      <c r="USJ82" s="677"/>
      <c r="USK82" s="677"/>
      <c r="USL82" s="677"/>
      <c r="USM82" s="677"/>
      <c r="USN82" s="677"/>
      <c r="USO82" s="677"/>
      <c r="USP82" s="677"/>
      <c r="USQ82" s="677"/>
      <c r="USR82" s="677"/>
      <c r="USS82" s="677"/>
      <c r="UST82" s="677"/>
      <c r="USU82" s="677"/>
      <c r="USV82" s="677"/>
      <c r="USW82" s="677"/>
      <c r="USX82" s="677"/>
      <c r="USY82" s="677"/>
      <c r="USZ82" s="677"/>
      <c r="UTA82" s="677"/>
      <c r="UTB82" s="677"/>
      <c r="UTC82" s="677"/>
      <c r="UTD82" s="677"/>
      <c r="UTE82" s="677"/>
      <c r="UTF82" s="677"/>
      <c r="UTG82" s="677"/>
      <c r="UTH82" s="677"/>
      <c r="UTI82" s="677"/>
      <c r="UTJ82" s="677"/>
      <c r="UTK82" s="677"/>
      <c r="UTL82" s="677"/>
      <c r="UTM82" s="677"/>
      <c r="UTN82" s="677"/>
      <c r="UTO82" s="677"/>
      <c r="UTP82" s="677"/>
      <c r="UTQ82" s="677"/>
      <c r="UTR82" s="677"/>
      <c r="UTS82" s="677"/>
      <c r="UTT82" s="677"/>
      <c r="UTU82" s="677"/>
      <c r="UTV82" s="677"/>
      <c r="UTW82" s="677"/>
      <c r="UTX82" s="677"/>
      <c r="UTY82" s="677"/>
      <c r="UTZ82" s="677"/>
      <c r="UUA82" s="677"/>
      <c r="UUB82" s="677"/>
      <c r="UUC82" s="677"/>
      <c r="UUD82" s="677"/>
      <c r="UUE82" s="677"/>
      <c r="UUF82" s="677"/>
      <c r="UUG82" s="677"/>
      <c r="UUH82" s="677"/>
      <c r="UUI82" s="677"/>
      <c r="UUJ82" s="677"/>
      <c r="UUK82" s="677"/>
      <c r="UUL82" s="677"/>
      <c r="UUM82" s="677"/>
      <c r="UUN82" s="677"/>
      <c r="UUO82" s="677"/>
      <c r="UUP82" s="677"/>
      <c r="UUQ82" s="677"/>
      <c r="UUR82" s="677"/>
      <c r="UUS82" s="677"/>
      <c r="UUT82" s="677"/>
      <c r="UUU82" s="677"/>
      <c r="UUV82" s="677"/>
      <c r="UUW82" s="677"/>
      <c r="UUX82" s="677"/>
      <c r="UUY82" s="677"/>
      <c r="UUZ82" s="677"/>
      <c r="UVA82" s="677"/>
      <c r="UVB82" s="677"/>
      <c r="UVC82" s="677"/>
      <c r="UVD82" s="677"/>
      <c r="UVE82" s="677"/>
      <c r="UVF82" s="677"/>
      <c r="UVG82" s="677"/>
      <c r="UVH82" s="677"/>
      <c r="UVI82" s="677"/>
      <c r="UVJ82" s="677"/>
      <c r="UVK82" s="677"/>
      <c r="UVL82" s="677"/>
      <c r="UVM82" s="677"/>
      <c r="UVN82" s="677"/>
      <c r="UVO82" s="677"/>
      <c r="UVP82" s="677"/>
      <c r="UVQ82" s="677"/>
      <c r="UVR82" s="677"/>
      <c r="UVS82" s="677"/>
      <c r="UVT82" s="677"/>
      <c r="UVU82" s="677"/>
      <c r="UVV82" s="677"/>
      <c r="UVW82" s="677"/>
      <c r="UVX82" s="677"/>
      <c r="UVY82" s="677"/>
      <c r="UVZ82" s="677"/>
      <c r="UWA82" s="677"/>
      <c r="UWB82" s="677"/>
      <c r="UWC82" s="677"/>
      <c r="UWD82" s="677"/>
      <c r="UWE82" s="677"/>
      <c r="UWF82" s="677"/>
      <c r="UWG82" s="677"/>
      <c r="UWH82" s="677"/>
      <c r="UWI82" s="677"/>
      <c r="UWJ82" s="677"/>
      <c r="UWK82" s="677"/>
      <c r="UWL82" s="677"/>
      <c r="UWM82" s="677"/>
      <c r="UWN82" s="677"/>
      <c r="UWO82" s="677"/>
      <c r="UWP82" s="677"/>
      <c r="UWQ82" s="677"/>
      <c r="UWR82" s="677"/>
      <c r="UWS82" s="677"/>
      <c r="UWT82" s="677"/>
      <c r="UWU82" s="677"/>
      <c r="UWV82" s="677"/>
      <c r="UWW82" s="677"/>
      <c r="UWX82" s="677"/>
      <c r="UWY82" s="677"/>
      <c r="UWZ82" s="677"/>
      <c r="UXA82" s="677"/>
      <c r="UXB82" s="677"/>
      <c r="UXC82" s="677"/>
      <c r="UXD82" s="677"/>
      <c r="UXE82" s="677"/>
      <c r="UXF82" s="677"/>
      <c r="UXG82" s="677"/>
      <c r="UXH82" s="677"/>
      <c r="UXI82" s="677"/>
      <c r="UXJ82" s="677"/>
      <c r="UXK82" s="677"/>
      <c r="UXL82" s="677"/>
      <c r="UXM82" s="677"/>
      <c r="UXN82" s="677"/>
      <c r="UXO82" s="677"/>
      <c r="UXP82" s="677"/>
      <c r="UXQ82" s="677"/>
      <c r="UXR82" s="677"/>
      <c r="UXS82" s="677"/>
      <c r="UXT82" s="677"/>
      <c r="UXU82" s="677"/>
      <c r="UXV82" s="677"/>
      <c r="UXW82" s="677"/>
      <c r="UXX82" s="677"/>
      <c r="UXY82" s="677"/>
      <c r="UXZ82" s="677"/>
      <c r="UYA82" s="677"/>
      <c r="UYB82" s="677"/>
      <c r="UYC82" s="677"/>
      <c r="UYD82" s="677"/>
      <c r="UYE82" s="677"/>
      <c r="UYF82" s="677"/>
      <c r="UYG82" s="677"/>
      <c r="UYH82" s="677"/>
      <c r="UYI82" s="677"/>
      <c r="UYJ82" s="677"/>
      <c r="UYK82" s="677"/>
      <c r="UYL82" s="677"/>
      <c r="UYM82" s="677"/>
      <c r="UYN82" s="677"/>
      <c r="UYO82" s="677"/>
      <c r="UYP82" s="677"/>
      <c r="UYQ82" s="677"/>
      <c r="UYR82" s="677"/>
      <c r="UYS82" s="677"/>
      <c r="UYT82" s="677"/>
      <c r="UYU82" s="677"/>
      <c r="UYV82" s="677"/>
      <c r="UYW82" s="677"/>
      <c r="UYX82" s="677"/>
      <c r="UYY82" s="677"/>
      <c r="UYZ82" s="677"/>
      <c r="UZA82" s="677"/>
      <c r="UZB82" s="677"/>
      <c r="UZC82" s="677"/>
      <c r="UZD82" s="677"/>
      <c r="UZE82" s="677"/>
      <c r="UZF82" s="677"/>
      <c r="UZG82" s="677"/>
      <c r="UZH82" s="677"/>
      <c r="UZI82" s="677"/>
      <c r="UZJ82" s="677"/>
      <c r="UZK82" s="677"/>
      <c r="UZL82" s="677"/>
      <c r="UZM82" s="677"/>
      <c r="UZN82" s="677"/>
      <c r="UZO82" s="677"/>
      <c r="UZP82" s="677"/>
      <c r="UZQ82" s="677"/>
      <c r="UZR82" s="677"/>
      <c r="UZS82" s="677"/>
      <c r="UZT82" s="677"/>
      <c r="UZU82" s="677"/>
      <c r="UZV82" s="677"/>
      <c r="UZW82" s="677"/>
      <c r="UZX82" s="677"/>
      <c r="UZY82" s="677"/>
      <c r="UZZ82" s="677"/>
      <c r="VAA82" s="677"/>
      <c r="VAB82" s="677"/>
      <c r="VAC82" s="677"/>
      <c r="VAD82" s="677"/>
      <c r="VAE82" s="677"/>
      <c r="VAF82" s="677"/>
      <c r="VAG82" s="677"/>
      <c r="VAH82" s="677"/>
      <c r="VAI82" s="677"/>
      <c r="VAJ82" s="677"/>
      <c r="VAK82" s="677"/>
      <c r="VAL82" s="677"/>
      <c r="VAM82" s="677"/>
      <c r="VAN82" s="677"/>
      <c r="VAO82" s="677"/>
      <c r="VAP82" s="677"/>
      <c r="VAQ82" s="677"/>
      <c r="VAR82" s="677"/>
      <c r="VAS82" s="677"/>
      <c r="VAT82" s="677"/>
      <c r="VAU82" s="677"/>
      <c r="VAV82" s="677"/>
      <c r="VAW82" s="677"/>
      <c r="VAX82" s="677"/>
      <c r="VAY82" s="677"/>
      <c r="VAZ82" s="677"/>
      <c r="VBA82" s="677"/>
      <c r="VBB82" s="677"/>
      <c r="VBC82" s="677"/>
      <c r="VBD82" s="677"/>
      <c r="VBE82" s="677"/>
      <c r="VBF82" s="677"/>
      <c r="VBG82" s="677"/>
      <c r="VBH82" s="677"/>
      <c r="VBI82" s="677"/>
      <c r="VBJ82" s="677"/>
      <c r="VBK82" s="677"/>
      <c r="VBL82" s="677"/>
      <c r="VBM82" s="677"/>
      <c r="VBN82" s="677"/>
      <c r="VBO82" s="677"/>
      <c r="VBP82" s="677"/>
      <c r="VBQ82" s="677"/>
      <c r="VBR82" s="677"/>
      <c r="VBS82" s="677"/>
      <c r="VBT82" s="677"/>
      <c r="VBU82" s="677"/>
      <c r="VBV82" s="677"/>
      <c r="VBW82" s="677"/>
      <c r="VBX82" s="677"/>
      <c r="VBY82" s="677"/>
      <c r="VBZ82" s="677"/>
      <c r="VCA82" s="677"/>
      <c r="VCB82" s="677"/>
      <c r="VCC82" s="677"/>
      <c r="VCD82" s="677"/>
      <c r="VCE82" s="677"/>
      <c r="VCF82" s="677"/>
      <c r="VCG82" s="677"/>
      <c r="VCH82" s="677"/>
      <c r="VCI82" s="677"/>
      <c r="VCJ82" s="677"/>
      <c r="VCK82" s="677"/>
      <c r="VCL82" s="677"/>
      <c r="VCM82" s="677"/>
      <c r="VCN82" s="677"/>
      <c r="VCO82" s="677"/>
      <c r="VCP82" s="677"/>
      <c r="VCQ82" s="677"/>
      <c r="VCR82" s="677"/>
      <c r="VCS82" s="677"/>
      <c r="VCT82" s="677"/>
      <c r="VCU82" s="677"/>
      <c r="VCV82" s="677"/>
      <c r="VCW82" s="677"/>
      <c r="VCX82" s="677"/>
      <c r="VCY82" s="677"/>
      <c r="VCZ82" s="677"/>
      <c r="VDA82" s="677"/>
      <c r="VDB82" s="677"/>
      <c r="VDC82" s="677"/>
      <c r="VDD82" s="677"/>
      <c r="VDE82" s="677"/>
      <c r="VDF82" s="677"/>
      <c r="VDG82" s="677"/>
      <c r="VDH82" s="677"/>
      <c r="VDI82" s="677"/>
      <c r="VDJ82" s="677"/>
      <c r="VDK82" s="677"/>
      <c r="VDL82" s="677"/>
      <c r="VDM82" s="677"/>
      <c r="VDN82" s="677"/>
      <c r="VDO82" s="677"/>
      <c r="VDP82" s="677"/>
      <c r="VDQ82" s="677"/>
      <c r="VDR82" s="677"/>
      <c r="VDS82" s="677"/>
      <c r="VDT82" s="677"/>
      <c r="VDU82" s="677"/>
      <c r="VDV82" s="677"/>
      <c r="VDW82" s="677"/>
      <c r="VDX82" s="677"/>
      <c r="VDY82" s="677"/>
      <c r="VDZ82" s="677"/>
      <c r="VEA82" s="677"/>
      <c r="VEB82" s="677"/>
      <c r="VEC82" s="677"/>
      <c r="VED82" s="677"/>
      <c r="VEE82" s="677"/>
      <c r="VEF82" s="677"/>
      <c r="VEG82" s="677"/>
      <c r="VEH82" s="677"/>
      <c r="VEI82" s="677"/>
      <c r="VEJ82" s="677"/>
      <c r="VEK82" s="677"/>
      <c r="VEL82" s="677"/>
      <c r="VEM82" s="677"/>
      <c r="VEN82" s="677"/>
      <c r="VEO82" s="677"/>
      <c r="VEP82" s="677"/>
      <c r="VEQ82" s="677"/>
      <c r="VER82" s="677"/>
      <c r="VES82" s="677"/>
      <c r="VET82" s="677"/>
      <c r="VEU82" s="677"/>
      <c r="VEV82" s="677"/>
      <c r="VEW82" s="677"/>
      <c r="VEX82" s="677"/>
      <c r="VEY82" s="677"/>
      <c r="VEZ82" s="677"/>
      <c r="VFA82" s="677"/>
      <c r="VFB82" s="677"/>
      <c r="VFC82" s="677"/>
      <c r="VFD82" s="677"/>
      <c r="VFE82" s="677"/>
      <c r="VFF82" s="677"/>
      <c r="VFG82" s="677"/>
      <c r="VFH82" s="677"/>
      <c r="VFI82" s="677"/>
      <c r="VFJ82" s="677"/>
      <c r="VFK82" s="677"/>
      <c r="VFL82" s="677"/>
      <c r="VFM82" s="677"/>
      <c r="VFN82" s="677"/>
      <c r="VFO82" s="677"/>
      <c r="VFP82" s="677"/>
      <c r="VFQ82" s="677"/>
      <c r="VFR82" s="677"/>
      <c r="VFS82" s="677"/>
      <c r="VFT82" s="677"/>
      <c r="VFU82" s="677"/>
      <c r="VFV82" s="677"/>
      <c r="VFW82" s="677"/>
      <c r="VFX82" s="677"/>
      <c r="VFY82" s="677"/>
      <c r="VFZ82" s="677"/>
      <c r="VGA82" s="677"/>
      <c r="VGB82" s="677"/>
      <c r="VGC82" s="677"/>
      <c r="VGD82" s="677"/>
      <c r="VGE82" s="677"/>
      <c r="VGF82" s="677"/>
      <c r="VGG82" s="677"/>
      <c r="VGH82" s="677"/>
      <c r="VGI82" s="677"/>
      <c r="VGJ82" s="677"/>
      <c r="VGK82" s="677"/>
      <c r="VGL82" s="677"/>
      <c r="VGM82" s="677"/>
      <c r="VGN82" s="677"/>
      <c r="VGO82" s="677"/>
      <c r="VGP82" s="677"/>
      <c r="VGQ82" s="677"/>
      <c r="VGR82" s="677"/>
      <c r="VGS82" s="677"/>
      <c r="VGT82" s="677"/>
      <c r="VGU82" s="677"/>
      <c r="VGV82" s="677"/>
      <c r="VGW82" s="677"/>
      <c r="VGX82" s="677"/>
      <c r="VGY82" s="677"/>
      <c r="VGZ82" s="677"/>
      <c r="VHA82" s="677"/>
      <c r="VHB82" s="677"/>
      <c r="VHC82" s="677"/>
      <c r="VHD82" s="677"/>
      <c r="VHE82" s="677"/>
      <c r="VHF82" s="677"/>
      <c r="VHG82" s="677"/>
      <c r="VHH82" s="677"/>
      <c r="VHI82" s="677"/>
      <c r="VHJ82" s="677"/>
      <c r="VHK82" s="677"/>
      <c r="VHL82" s="677"/>
      <c r="VHM82" s="677"/>
      <c r="VHN82" s="677"/>
      <c r="VHO82" s="677"/>
      <c r="VHP82" s="677"/>
      <c r="VHQ82" s="677"/>
      <c r="VHR82" s="677"/>
      <c r="VHS82" s="677"/>
      <c r="VHT82" s="677"/>
      <c r="VHU82" s="677"/>
      <c r="VHV82" s="677"/>
      <c r="VHW82" s="677"/>
      <c r="VHX82" s="677"/>
      <c r="VHY82" s="677"/>
      <c r="VHZ82" s="677"/>
      <c r="VIA82" s="677"/>
      <c r="VIB82" s="677"/>
      <c r="VIC82" s="677"/>
      <c r="VID82" s="677"/>
      <c r="VIE82" s="677"/>
      <c r="VIF82" s="677"/>
      <c r="VIG82" s="677"/>
      <c r="VIH82" s="677"/>
      <c r="VII82" s="677"/>
      <c r="VIJ82" s="677"/>
      <c r="VIK82" s="677"/>
      <c r="VIL82" s="677"/>
      <c r="VIM82" s="677"/>
      <c r="VIN82" s="677"/>
      <c r="VIO82" s="677"/>
      <c r="VIP82" s="677"/>
      <c r="VIQ82" s="677"/>
      <c r="VIR82" s="677"/>
      <c r="VIS82" s="677"/>
      <c r="VIT82" s="677"/>
      <c r="VIU82" s="677"/>
      <c r="VIV82" s="677"/>
      <c r="VIW82" s="677"/>
      <c r="VIX82" s="677"/>
      <c r="VIY82" s="677"/>
      <c r="VIZ82" s="677"/>
      <c r="VJA82" s="677"/>
      <c r="VJB82" s="677"/>
      <c r="VJC82" s="677"/>
      <c r="VJD82" s="677"/>
      <c r="VJE82" s="677"/>
      <c r="VJF82" s="677"/>
      <c r="VJG82" s="677"/>
      <c r="VJH82" s="677"/>
      <c r="VJI82" s="677"/>
      <c r="VJJ82" s="677"/>
      <c r="VJK82" s="677"/>
      <c r="VJL82" s="677"/>
      <c r="VJM82" s="677"/>
      <c r="VJN82" s="677"/>
      <c r="VJO82" s="677"/>
      <c r="VJP82" s="677"/>
      <c r="VJQ82" s="677"/>
      <c r="VJR82" s="677"/>
      <c r="VJS82" s="677"/>
      <c r="VJT82" s="677"/>
      <c r="VJU82" s="677"/>
      <c r="VJV82" s="677"/>
      <c r="VJW82" s="677"/>
      <c r="VJX82" s="677"/>
      <c r="VJY82" s="677"/>
      <c r="VJZ82" s="677"/>
      <c r="VKA82" s="677"/>
      <c r="VKB82" s="677"/>
      <c r="VKC82" s="677"/>
      <c r="VKD82" s="677"/>
      <c r="VKE82" s="677"/>
      <c r="VKF82" s="677"/>
      <c r="VKG82" s="677"/>
      <c r="VKH82" s="677"/>
      <c r="VKI82" s="677"/>
      <c r="VKJ82" s="677"/>
      <c r="VKK82" s="677"/>
      <c r="VKL82" s="677"/>
      <c r="VKM82" s="677"/>
      <c r="VKN82" s="677"/>
      <c r="VKO82" s="677"/>
      <c r="VKP82" s="677"/>
      <c r="VKQ82" s="677"/>
      <c r="VKR82" s="677"/>
      <c r="VKS82" s="677"/>
      <c r="VKT82" s="677"/>
      <c r="VKU82" s="677"/>
      <c r="VKV82" s="677"/>
      <c r="VKW82" s="677"/>
      <c r="VKX82" s="677"/>
      <c r="VKY82" s="677"/>
      <c r="VKZ82" s="677"/>
      <c r="VLA82" s="677"/>
      <c r="VLB82" s="677"/>
      <c r="VLC82" s="677"/>
      <c r="VLD82" s="677"/>
      <c r="VLE82" s="677"/>
      <c r="VLF82" s="677"/>
      <c r="VLG82" s="677"/>
      <c r="VLH82" s="677"/>
      <c r="VLI82" s="677"/>
      <c r="VLJ82" s="677"/>
      <c r="VLK82" s="677"/>
      <c r="VLL82" s="677"/>
      <c r="VLM82" s="677"/>
      <c r="VLN82" s="677"/>
      <c r="VLO82" s="677"/>
      <c r="VLP82" s="677"/>
      <c r="VLQ82" s="677"/>
      <c r="VLR82" s="677"/>
      <c r="VLS82" s="677"/>
      <c r="VLT82" s="677"/>
      <c r="VLU82" s="677"/>
      <c r="VLV82" s="677"/>
      <c r="VLW82" s="677"/>
      <c r="VLX82" s="677"/>
      <c r="VLY82" s="677"/>
      <c r="VLZ82" s="677"/>
      <c r="VMA82" s="677"/>
      <c r="VMB82" s="677"/>
      <c r="VMC82" s="677"/>
      <c r="VMD82" s="677"/>
      <c r="VME82" s="677"/>
      <c r="VMF82" s="677"/>
      <c r="VMG82" s="677"/>
      <c r="VMH82" s="677"/>
      <c r="VMI82" s="677"/>
      <c r="VMJ82" s="677"/>
      <c r="VMK82" s="677"/>
      <c r="VML82" s="677"/>
      <c r="VMM82" s="677"/>
      <c r="VMN82" s="677"/>
      <c r="VMO82" s="677"/>
      <c r="VMP82" s="677"/>
      <c r="VMQ82" s="677"/>
      <c r="VMR82" s="677"/>
      <c r="VMS82" s="677"/>
      <c r="VMT82" s="677"/>
      <c r="VMU82" s="677"/>
      <c r="VMV82" s="677"/>
      <c r="VMW82" s="677"/>
      <c r="VMX82" s="677"/>
      <c r="VMY82" s="677"/>
      <c r="VMZ82" s="677"/>
      <c r="VNA82" s="677"/>
      <c r="VNB82" s="677"/>
      <c r="VNC82" s="677"/>
      <c r="VND82" s="677"/>
      <c r="VNE82" s="677"/>
      <c r="VNF82" s="677"/>
      <c r="VNG82" s="677"/>
      <c r="VNH82" s="677"/>
      <c r="VNI82" s="677"/>
      <c r="VNJ82" s="677"/>
      <c r="VNK82" s="677"/>
      <c r="VNL82" s="677"/>
      <c r="VNM82" s="677"/>
      <c r="VNN82" s="677"/>
      <c r="VNO82" s="677"/>
      <c r="VNP82" s="677"/>
      <c r="VNQ82" s="677"/>
      <c r="VNR82" s="677"/>
      <c r="VNS82" s="677"/>
      <c r="VNT82" s="677"/>
      <c r="VNU82" s="677"/>
      <c r="VNV82" s="677"/>
      <c r="VNW82" s="677"/>
      <c r="VNX82" s="677"/>
      <c r="VNY82" s="677"/>
      <c r="VNZ82" s="677"/>
      <c r="VOA82" s="677"/>
      <c r="VOB82" s="677"/>
      <c r="VOC82" s="677"/>
      <c r="VOD82" s="677"/>
      <c r="VOE82" s="677"/>
      <c r="VOF82" s="677"/>
      <c r="VOG82" s="677"/>
      <c r="VOH82" s="677"/>
      <c r="VOI82" s="677"/>
      <c r="VOJ82" s="677"/>
      <c r="VOK82" s="677"/>
      <c r="VOL82" s="677"/>
      <c r="VOM82" s="677"/>
      <c r="VON82" s="677"/>
      <c r="VOO82" s="677"/>
      <c r="VOP82" s="677"/>
      <c r="VOQ82" s="677"/>
      <c r="VOR82" s="677"/>
      <c r="VOS82" s="677"/>
      <c r="VOT82" s="677"/>
      <c r="VOU82" s="677"/>
      <c r="VOV82" s="677"/>
      <c r="VOW82" s="677"/>
      <c r="VOX82" s="677"/>
      <c r="VOY82" s="677"/>
      <c r="VOZ82" s="677"/>
      <c r="VPA82" s="677"/>
      <c r="VPB82" s="677"/>
      <c r="VPC82" s="677"/>
      <c r="VPD82" s="677"/>
      <c r="VPE82" s="677"/>
      <c r="VPF82" s="677"/>
      <c r="VPG82" s="677"/>
      <c r="VPH82" s="677"/>
      <c r="VPI82" s="677"/>
      <c r="VPJ82" s="677"/>
      <c r="VPK82" s="677"/>
      <c r="VPL82" s="677"/>
      <c r="VPM82" s="677"/>
      <c r="VPN82" s="677"/>
      <c r="VPO82" s="677"/>
      <c r="VPP82" s="677"/>
      <c r="VPQ82" s="677"/>
      <c r="VPR82" s="677"/>
      <c r="VPS82" s="677"/>
      <c r="VPT82" s="677"/>
      <c r="VPU82" s="677"/>
      <c r="VPV82" s="677"/>
      <c r="VPW82" s="677"/>
      <c r="VPX82" s="677"/>
      <c r="VPY82" s="677"/>
      <c r="VPZ82" s="677"/>
      <c r="VQA82" s="677"/>
      <c r="VQB82" s="677"/>
      <c r="VQC82" s="677"/>
      <c r="VQD82" s="677"/>
      <c r="VQE82" s="677"/>
      <c r="VQF82" s="677"/>
      <c r="VQG82" s="677"/>
      <c r="VQH82" s="677"/>
      <c r="VQI82" s="677"/>
      <c r="VQJ82" s="677"/>
      <c r="VQK82" s="677"/>
      <c r="VQL82" s="677"/>
      <c r="VQM82" s="677"/>
      <c r="VQN82" s="677"/>
      <c r="VQO82" s="677"/>
      <c r="VQP82" s="677"/>
      <c r="VQQ82" s="677"/>
      <c r="VQR82" s="677"/>
      <c r="VQS82" s="677"/>
      <c r="VQT82" s="677"/>
      <c r="VQU82" s="677"/>
      <c r="VQV82" s="677"/>
      <c r="VQW82" s="677"/>
      <c r="VQX82" s="677"/>
      <c r="VQY82" s="677"/>
      <c r="VQZ82" s="677"/>
      <c r="VRA82" s="677"/>
      <c r="VRB82" s="677"/>
      <c r="VRC82" s="677"/>
      <c r="VRD82" s="677"/>
      <c r="VRE82" s="677"/>
      <c r="VRF82" s="677"/>
      <c r="VRG82" s="677"/>
      <c r="VRH82" s="677"/>
      <c r="VRI82" s="677"/>
      <c r="VRJ82" s="677"/>
      <c r="VRK82" s="677"/>
      <c r="VRL82" s="677"/>
      <c r="VRM82" s="677"/>
      <c r="VRN82" s="677"/>
      <c r="VRO82" s="677"/>
      <c r="VRP82" s="677"/>
      <c r="VRQ82" s="677"/>
      <c r="VRR82" s="677"/>
      <c r="VRS82" s="677"/>
      <c r="VRT82" s="677"/>
      <c r="VRU82" s="677"/>
      <c r="VRV82" s="677"/>
      <c r="VRW82" s="677"/>
      <c r="VRX82" s="677"/>
      <c r="VRY82" s="677"/>
      <c r="VRZ82" s="677"/>
      <c r="VSA82" s="677"/>
      <c r="VSB82" s="677"/>
      <c r="VSC82" s="677"/>
      <c r="VSD82" s="677"/>
      <c r="VSE82" s="677"/>
      <c r="VSF82" s="677"/>
      <c r="VSG82" s="677"/>
      <c r="VSH82" s="677"/>
      <c r="VSI82" s="677"/>
      <c r="VSJ82" s="677"/>
      <c r="VSK82" s="677"/>
      <c r="VSL82" s="677"/>
      <c r="VSM82" s="677"/>
      <c r="VSN82" s="677"/>
      <c r="VSO82" s="677"/>
      <c r="VSP82" s="677"/>
      <c r="VSQ82" s="677"/>
      <c r="VSR82" s="677"/>
      <c r="VSS82" s="677"/>
      <c r="VST82" s="677"/>
      <c r="VSU82" s="677"/>
      <c r="VSV82" s="677"/>
      <c r="VSW82" s="677"/>
      <c r="VSX82" s="677"/>
      <c r="VSY82" s="677"/>
      <c r="VSZ82" s="677"/>
      <c r="VTA82" s="677"/>
      <c r="VTB82" s="677"/>
      <c r="VTC82" s="677"/>
      <c r="VTD82" s="677"/>
      <c r="VTE82" s="677"/>
      <c r="VTF82" s="677"/>
      <c r="VTG82" s="677"/>
      <c r="VTH82" s="677"/>
      <c r="VTI82" s="677"/>
      <c r="VTJ82" s="677"/>
      <c r="VTK82" s="677"/>
      <c r="VTL82" s="677"/>
      <c r="VTM82" s="677"/>
      <c r="VTN82" s="677"/>
      <c r="VTO82" s="677"/>
      <c r="VTP82" s="677"/>
      <c r="VTQ82" s="677"/>
      <c r="VTR82" s="677"/>
      <c r="VTS82" s="677"/>
      <c r="VTT82" s="677"/>
      <c r="VTU82" s="677"/>
      <c r="VTV82" s="677"/>
      <c r="VTW82" s="677"/>
      <c r="VTX82" s="677"/>
      <c r="VTY82" s="677"/>
      <c r="VTZ82" s="677"/>
      <c r="VUA82" s="677"/>
      <c r="VUB82" s="677"/>
      <c r="VUC82" s="677"/>
      <c r="VUD82" s="677"/>
      <c r="VUE82" s="677"/>
      <c r="VUF82" s="677"/>
      <c r="VUG82" s="677"/>
      <c r="VUH82" s="677"/>
      <c r="VUI82" s="677"/>
      <c r="VUJ82" s="677"/>
      <c r="VUK82" s="677"/>
      <c r="VUL82" s="677"/>
      <c r="VUM82" s="677"/>
      <c r="VUN82" s="677"/>
      <c r="VUO82" s="677"/>
      <c r="VUP82" s="677"/>
      <c r="VUQ82" s="677"/>
      <c r="VUR82" s="677"/>
      <c r="VUS82" s="677"/>
      <c r="VUT82" s="677"/>
      <c r="VUU82" s="677"/>
      <c r="VUV82" s="677"/>
      <c r="VUW82" s="677"/>
      <c r="VUX82" s="677"/>
      <c r="VUY82" s="677"/>
      <c r="VUZ82" s="677"/>
      <c r="VVA82" s="677"/>
      <c r="VVB82" s="677"/>
      <c r="VVC82" s="677"/>
      <c r="VVD82" s="677"/>
      <c r="VVE82" s="677"/>
      <c r="VVF82" s="677"/>
      <c r="VVG82" s="677"/>
      <c r="VVH82" s="677"/>
      <c r="VVI82" s="677"/>
      <c r="VVJ82" s="677"/>
      <c r="VVK82" s="677"/>
      <c r="VVL82" s="677"/>
      <c r="VVM82" s="677"/>
      <c r="VVN82" s="677"/>
      <c r="VVO82" s="677"/>
      <c r="VVP82" s="677"/>
      <c r="VVQ82" s="677"/>
      <c r="VVR82" s="677"/>
      <c r="VVS82" s="677"/>
      <c r="VVT82" s="677"/>
      <c r="VVU82" s="677"/>
      <c r="VVV82" s="677"/>
      <c r="VVW82" s="677"/>
      <c r="VVX82" s="677"/>
      <c r="VVY82" s="677"/>
      <c r="VVZ82" s="677"/>
      <c r="VWA82" s="677"/>
      <c r="VWB82" s="677"/>
      <c r="VWC82" s="677"/>
      <c r="VWD82" s="677"/>
      <c r="VWE82" s="677"/>
      <c r="VWF82" s="677"/>
      <c r="VWG82" s="677"/>
      <c r="VWH82" s="677"/>
      <c r="VWI82" s="677"/>
      <c r="VWJ82" s="677"/>
      <c r="VWK82" s="677"/>
      <c r="VWL82" s="677"/>
      <c r="VWM82" s="677"/>
      <c r="VWN82" s="677"/>
      <c r="VWO82" s="677"/>
      <c r="VWP82" s="677"/>
      <c r="VWQ82" s="677"/>
      <c r="VWR82" s="677"/>
      <c r="VWS82" s="677"/>
      <c r="VWT82" s="677"/>
      <c r="VWU82" s="677"/>
      <c r="VWV82" s="677"/>
      <c r="VWW82" s="677"/>
      <c r="VWX82" s="677"/>
      <c r="VWY82" s="677"/>
      <c r="VWZ82" s="677"/>
      <c r="VXA82" s="677"/>
      <c r="VXB82" s="677"/>
      <c r="VXC82" s="677"/>
      <c r="VXD82" s="677"/>
      <c r="VXE82" s="677"/>
      <c r="VXF82" s="677"/>
      <c r="VXG82" s="677"/>
      <c r="VXH82" s="677"/>
      <c r="VXI82" s="677"/>
      <c r="VXJ82" s="677"/>
      <c r="VXK82" s="677"/>
      <c r="VXL82" s="677"/>
      <c r="VXM82" s="677"/>
      <c r="VXN82" s="677"/>
      <c r="VXO82" s="677"/>
      <c r="VXP82" s="677"/>
      <c r="VXQ82" s="677"/>
      <c r="VXR82" s="677"/>
      <c r="VXS82" s="677"/>
      <c r="VXT82" s="677"/>
      <c r="VXU82" s="677"/>
      <c r="VXV82" s="677"/>
      <c r="VXW82" s="677"/>
      <c r="VXX82" s="677"/>
      <c r="VXY82" s="677"/>
      <c r="VXZ82" s="677"/>
      <c r="VYA82" s="677"/>
      <c r="VYB82" s="677"/>
      <c r="VYC82" s="677"/>
      <c r="VYD82" s="677"/>
      <c r="VYE82" s="677"/>
      <c r="VYF82" s="677"/>
      <c r="VYG82" s="677"/>
      <c r="VYH82" s="677"/>
      <c r="VYI82" s="677"/>
      <c r="VYJ82" s="677"/>
      <c r="VYK82" s="677"/>
      <c r="VYL82" s="677"/>
      <c r="VYM82" s="677"/>
      <c r="VYN82" s="677"/>
      <c r="VYO82" s="677"/>
      <c r="VYP82" s="677"/>
      <c r="VYQ82" s="677"/>
      <c r="VYR82" s="677"/>
      <c r="VYS82" s="677"/>
      <c r="VYT82" s="677"/>
      <c r="VYU82" s="677"/>
      <c r="VYV82" s="677"/>
      <c r="VYW82" s="677"/>
      <c r="VYX82" s="677"/>
      <c r="VYY82" s="677"/>
      <c r="VYZ82" s="677"/>
      <c r="VZA82" s="677"/>
      <c r="VZB82" s="677"/>
      <c r="VZC82" s="677"/>
      <c r="VZD82" s="677"/>
      <c r="VZE82" s="677"/>
      <c r="VZF82" s="677"/>
      <c r="VZG82" s="677"/>
      <c r="VZH82" s="677"/>
      <c r="VZI82" s="677"/>
      <c r="VZJ82" s="677"/>
      <c r="VZK82" s="677"/>
      <c r="VZL82" s="677"/>
      <c r="VZM82" s="677"/>
      <c r="VZN82" s="677"/>
      <c r="VZO82" s="677"/>
      <c r="VZP82" s="677"/>
      <c r="VZQ82" s="677"/>
      <c r="VZR82" s="677"/>
      <c r="VZS82" s="677"/>
      <c r="VZT82" s="677"/>
      <c r="VZU82" s="677"/>
      <c r="VZV82" s="677"/>
      <c r="VZW82" s="677"/>
      <c r="VZX82" s="677"/>
      <c r="VZY82" s="677"/>
      <c r="VZZ82" s="677"/>
      <c r="WAA82" s="677"/>
      <c r="WAB82" s="677"/>
      <c r="WAC82" s="677"/>
      <c r="WAD82" s="677"/>
      <c r="WAE82" s="677"/>
      <c r="WAF82" s="677"/>
      <c r="WAG82" s="677"/>
      <c r="WAH82" s="677"/>
      <c r="WAI82" s="677"/>
      <c r="WAJ82" s="677"/>
      <c r="WAK82" s="677"/>
      <c r="WAL82" s="677"/>
      <c r="WAM82" s="677"/>
      <c r="WAN82" s="677"/>
      <c r="WAO82" s="677"/>
      <c r="WAP82" s="677"/>
      <c r="WAQ82" s="677"/>
      <c r="WAR82" s="677"/>
      <c r="WAS82" s="677"/>
      <c r="WAT82" s="677"/>
      <c r="WAU82" s="677"/>
      <c r="WAV82" s="677"/>
      <c r="WAW82" s="677"/>
      <c r="WAX82" s="677"/>
      <c r="WAY82" s="677"/>
      <c r="WAZ82" s="677"/>
      <c r="WBA82" s="677"/>
      <c r="WBB82" s="677"/>
      <c r="WBC82" s="677"/>
      <c r="WBD82" s="677"/>
      <c r="WBE82" s="677"/>
      <c r="WBF82" s="677"/>
      <c r="WBG82" s="677"/>
      <c r="WBH82" s="677"/>
      <c r="WBI82" s="677"/>
      <c r="WBJ82" s="677"/>
      <c r="WBK82" s="677"/>
      <c r="WBL82" s="677"/>
      <c r="WBM82" s="677"/>
      <c r="WBN82" s="677"/>
      <c r="WBO82" s="677"/>
      <c r="WBP82" s="677"/>
      <c r="WBQ82" s="677"/>
      <c r="WBR82" s="677"/>
      <c r="WBS82" s="677"/>
      <c r="WBT82" s="677"/>
      <c r="WBU82" s="677"/>
      <c r="WBV82" s="677"/>
      <c r="WBW82" s="677"/>
      <c r="WBX82" s="677"/>
      <c r="WBY82" s="677"/>
      <c r="WBZ82" s="677"/>
      <c r="WCA82" s="677"/>
      <c r="WCB82" s="677"/>
      <c r="WCC82" s="677"/>
      <c r="WCD82" s="677"/>
      <c r="WCE82" s="677"/>
      <c r="WCF82" s="677"/>
      <c r="WCG82" s="677"/>
      <c r="WCH82" s="677"/>
      <c r="WCI82" s="677"/>
      <c r="WCJ82" s="677"/>
      <c r="WCK82" s="677"/>
      <c r="WCL82" s="677"/>
      <c r="WCM82" s="677"/>
      <c r="WCN82" s="677"/>
      <c r="WCO82" s="677"/>
      <c r="WCP82" s="677"/>
      <c r="WCQ82" s="677"/>
      <c r="WCR82" s="677"/>
      <c r="WCS82" s="677"/>
      <c r="WCT82" s="677"/>
      <c r="WCU82" s="677"/>
      <c r="WCV82" s="677"/>
      <c r="WCW82" s="677"/>
      <c r="WCX82" s="677"/>
      <c r="WCY82" s="677"/>
      <c r="WCZ82" s="677"/>
      <c r="WDA82" s="677"/>
      <c r="WDB82" s="677"/>
      <c r="WDC82" s="677"/>
      <c r="WDD82" s="677"/>
      <c r="WDE82" s="677"/>
      <c r="WDF82" s="677"/>
      <c r="WDG82" s="677"/>
      <c r="WDH82" s="677"/>
      <c r="WDI82" s="677"/>
      <c r="WDJ82" s="677"/>
      <c r="WDK82" s="677"/>
      <c r="WDL82" s="677"/>
      <c r="WDM82" s="677"/>
      <c r="WDN82" s="677"/>
      <c r="WDO82" s="677"/>
      <c r="WDP82" s="677"/>
      <c r="WDQ82" s="677"/>
      <c r="WDR82" s="677"/>
      <c r="WDS82" s="677"/>
      <c r="WDT82" s="677"/>
      <c r="WDU82" s="677"/>
      <c r="WDV82" s="677"/>
      <c r="WDW82" s="677"/>
      <c r="WDX82" s="677"/>
      <c r="WDY82" s="677"/>
      <c r="WDZ82" s="677"/>
      <c r="WEA82" s="677"/>
      <c r="WEB82" s="677"/>
      <c r="WEC82" s="677"/>
      <c r="WED82" s="677"/>
      <c r="WEE82" s="677"/>
      <c r="WEF82" s="677"/>
      <c r="WEG82" s="677"/>
      <c r="WEH82" s="677"/>
      <c r="WEI82" s="677"/>
      <c r="WEJ82" s="677"/>
      <c r="WEK82" s="677"/>
      <c r="WEL82" s="677"/>
      <c r="WEM82" s="677"/>
      <c r="WEN82" s="677"/>
      <c r="WEO82" s="677"/>
      <c r="WEP82" s="677"/>
      <c r="WEQ82" s="677"/>
      <c r="WER82" s="677"/>
      <c r="WES82" s="677"/>
      <c r="WET82" s="677"/>
      <c r="WEU82" s="677"/>
      <c r="WEV82" s="677"/>
      <c r="WEW82" s="677"/>
      <c r="WEX82" s="677"/>
      <c r="WEY82" s="677"/>
      <c r="WEZ82" s="677"/>
      <c r="WFA82" s="677"/>
      <c r="WFB82" s="677"/>
      <c r="WFC82" s="677"/>
      <c r="WFD82" s="677"/>
      <c r="WFE82" s="677"/>
      <c r="WFF82" s="677"/>
      <c r="WFG82" s="677"/>
      <c r="WFH82" s="677"/>
      <c r="WFI82" s="677"/>
      <c r="WFJ82" s="677"/>
      <c r="WFK82" s="677"/>
      <c r="WFL82" s="677"/>
      <c r="WFM82" s="677"/>
      <c r="WFN82" s="677"/>
      <c r="WFO82" s="677"/>
      <c r="WFP82" s="677"/>
      <c r="WFQ82" s="677"/>
      <c r="WFR82" s="677"/>
      <c r="WFS82" s="677"/>
      <c r="WFT82" s="677"/>
      <c r="WFU82" s="677"/>
      <c r="WFV82" s="677"/>
      <c r="WFW82" s="677"/>
      <c r="WFX82" s="677"/>
      <c r="WFY82" s="677"/>
      <c r="WFZ82" s="677"/>
      <c r="WGA82" s="677"/>
      <c r="WGB82" s="677"/>
      <c r="WGC82" s="677"/>
      <c r="WGD82" s="677"/>
      <c r="WGE82" s="677"/>
      <c r="WGF82" s="677"/>
      <c r="WGG82" s="677"/>
      <c r="WGH82" s="677"/>
      <c r="WGI82" s="677"/>
      <c r="WGJ82" s="677"/>
      <c r="WGK82" s="677"/>
      <c r="WGL82" s="677"/>
      <c r="WGM82" s="677"/>
      <c r="WGN82" s="677"/>
      <c r="WGO82" s="677"/>
      <c r="WGP82" s="677"/>
      <c r="WGQ82" s="677"/>
      <c r="WGR82" s="677"/>
      <c r="WGS82" s="677"/>
      <c r="WGT82" s="677"/>
      <c r="WGU82" s="677"/>
      <c r="WGV82" s="677"/>
      <c r="WGW82" s="677"/>
      <c r="WGX82" s="677"/>
      <c r="WGY82" s="677"/>
      <c r="WGZ82" s="677"/>
      <c r="WHA82" s="677"/>
      <c r="WHB82" s="677"/>
      <c r="WHC82" s="677"/>
      <c r="WHD82" s="677"/>
      <c r="WHE82" s="677"/>
      <c r="WHF82" s="677"/>
      <c r="WHG82" s="677"/>
      <c r="WHH82" s="677"/>
      <c r="WHI82" s="677"/>
      <c r="WHJ82" s="677"/>
      <c r="WHK82" s="677"/>
      <c r="WHL82" s="677"/>
      <c r="WHM82" s="677"/>
      <c r="WHN82" s="677"/>
      <c r="WHO82" s="677"/>
      <c r="WHP82" s="677"/>
      <c r="WHQ82" s="677"/>
      <c r="WHR82" s="677"/>
      <c r="WHS82" s="677"/>
      <c r="WHT82" s="677"/>
      <c r="WHU82" s="677"/>
      <c r="WHV82" s="677"/>
      <c r="WHW82" s="677"/>
      <c r="WHX82" s="677"/>
      <c r="WHY82" s="677"/>
      <c r="WHZ82" s="677"/>
      <c r="WIA82" s="677"/>
      <c r="WIB82" s="677"/>
      <c r="WIC82" s="677"/>
      <c r="WID82" s="677"/>
      <c r="WIE82" s="677"/>
      <c r="WIF82" s="677"/>
      <c r="WIG82" s="677"/>
      <c r="WIH82" s="677"/>
      <c r="WII82" s="677"/>
      <c r="WIJ82" s="677"/>
      <c r="WIK82" s="677"/>
      <c r="WIL82" s="677"/>
      <c r="WIM82" s="677"/>
      <c r="WIN82" s="677"/>
      <c r="WIO82" s="677"/>
      <c r="WIP82" s="677"/>
      <c r="WIQ82" s="677"/>
      <c r="WIR82" s="677"/>
      <c r="WIS82" s="677"/>
      <c r="WIT82" s="677"/>
      <c r="WIU82" s="677"/>
      <c r="WIV82" s="677"/>
      <c r="WIW82" s="677"/>
      <c r="WIX82" s="677"/>
      <c r="WIY82" s="677"/>
      <c r="WIZ82" s="677"/>
      <c r="WJA82" s="677"/>
      <c r="WJB82" s="677"/>
      <c r="WJC82" s="677"/>
      <c r="WJD82" s="677"/>
      <c r="WJE82" s="677"/>
      <c r="WJF82" s="677"/>
      <c r="WJG82" s="677"/>
      <c r="WJH82" s="677"/>
      <c r="WJI82" s="677"/>
      <c r="WJJ82" s="677"/>
      <c r="WJK82" s="677"/>
      <c r="WJL82" s="677"/>
      <c r="WJM82" s="677"/>
      <c r="WJN82" s="677"/>
      <c r="WJO82" s="677"/>
      <c r="WJP82" s="677"/>
      <c r="WJQ82" s="677"/>
      <c r="WJR82" s="677"/>
      <c r="WJS82" s="677"/>
      <c r="WJT82" s="677"/>
      <c r="WJU82" s="677"/>
      <c r="WJV82" s="677"/>
      <c r="WJW82" s="677"/>
      <c r="WJX82" s="677"/>
      <c r="WJY82" s="677"/>
      <c r="WJZ82" s="677"/>
      <c r="WKA82" s="677"/>
      <c r="WKB82" s="677"/>
      <c r="WKC82" s="677"/>
      <c r="WKD82" s="677"/>
      <c r="WKE82" s="677"/>
      <c r="WKF82" s="677"/>
      <c r="WKG82" s="677"/>
      <c r="WKH82" s="677"/>
      <c r="WKI82" s="677"/>
      <c r="WKJ82" s="677"/>
      <c r="WKK82" s="677"/>
      <c r="WKL82" s="677"/>
      <c r="WKM82" s="677"/>
      <c r="WKN82" s="677"/>
      <c r="WKO82" s="677"/>
      <c r="WKP82" s="677"/>
      <c r="WKQ82" s="677"/>
      <c r="WKR82" s="677"/>
      <c r="WKS82" s="677"/>
      <c r="WKT82" s="677"/>
      <c r="WKU82" s="677"/>
      <c r="WKV82" s="677"/>
      <c r="WKW82" s="677"/>
      <c r="WKX82" s="677"/>
      <c r="WKY82" s="677"/>
      <c r="WKZ82" s="677"/>
      <c r="WLA82" s="677"/>
      <c r="WLB82" s="677"/>
      <c r="WLC82" s="677"/>
      <c r="WLD82" s="677"/>
      <c r="WLE82" s="677"/>
      <c r="WLF82" s="677"/>
      <c r="WLG82" s="677"/>
      <c r="WLH82" s="677"/>
      <c r="WLI82" s="677"/>
      <c r="WLJ82" s="677"/>
      <c r="WLK82" s="677"/>
      <c r="WLL82" s="677"/>
      <c r="WLM82" s="677"/>
      <c r="WLN82" s="677"/>
      <c r="WLO82" s="677"/>
      <c r="WLP82" s="677"/>
      <c r="WLQ82" s="677"/>
      <c r="WLR82" s="677"/>
      <c r="WLS82" s="677"/>
      <c r="WLT82" s="677"/>
      <c r="WLU82" s="677"/>
      <c r="WLV82" s="677"/>
      <c r="WLW82" s="677"/>
      <c r="WLX82" s="677"/>
      <c r="WLY82" s="677"/>
      <c r="WLZ82" s="677"/>
      <c r="WMA82" s="677"/>
      <c r="WMB82" s="677"/>
      <c r="WMC82" s="677"/>
      <c r="WMD82" s="677"/>
      <c r="WME82" s="677"/>
      <c r="WMF82" s="677"/>
      <c r="WMG82" s="677"/>
      <c r="WMH82" s="677"/>
      <c r="WMI82" s="677"/>
      <c r="WMJ82" s="677"/>
      <c r="WMK82" s="677"/>
      <c r="WML82" s="677"/>
      <c r="WMM82" s="677"/>
      <c r="WMN82" s="677"/>
      <c r="WMO82" s="677"/>
      <c r="WMP82" s="677"/>
      <c r="WMQ82" s="677"/>
      <c r="WMR82" s="677"/>
      <c r="WMS82" s="677"/>
      <c r="WMT82" s="677"/>
      <c r="WMU82" s="677"/>
      <c r="WMV82" s="677"/>
      <c r="WMW82" s="677"/>
      <c r="WMX82" s="677"/>
      <c r="WMY82" s="677"/>
      <c r="WMZ82" s="677"/>
      <c r="WNA82" s="677"/>
      <c r="WNB82" s="677"/>
      <c r="WNC82" s="677"/>
      <c r="WND82" s="677"/>
      <c r="WNE82" s="677"/>
      <c r="WNF82" s="677"/>
      <c r="WNG82" s="677"/>
      <c r="WNH82" s="677"/>
      <c r="WNI82" s="677"/>
      <c r="WNJ82" s="677"/>
      <c r="WNK82" s="677"/>
      <c r="WNL82" s="677"/>
      <c r="WNM82" s="677"/>
      <c r="WNN82" s="677"/>
      <c r="WNO82" s="677"/>
      <c r="WNP82" s="677"/>
      <c r="WNQ82" s="677"/>
      <c r="WNR82" s="677"/>
      <c r="WNS82" s="677"/>
      <c r="WNT82" s="677"/>
      <c r="WNU82" s="677"/>
      <c r="WNV82" s="677"/>
      <c r="WNW82" s="677"/>
      <c r="WNX82" s="677"/>
      <c r="WNY82" s="677"/>
      <c r="WNZ82" s="677"/>
      <c r="WOA82" s="677"/>
      <c r="WOB82" s="677"/>
      <c r="WOC82" s="677"/>
      <c r="WOD82" s="677"/>
      <c r="WOE82" s="677"/>
      <c r="WOF82" s="677"/>
      <c r="WOG82" s="677"/>
      <c r="WOH82" s="677"/>
      <c r="WOI82" s="677"/>
      <c r="WOJ82" s="677"/>
      <c r="WOK82" s="677"/>
      <c r="WOL82" s="677"/>
      <c r="WOM82" s="677"/>
      <c r="WON82" s="677"/>
      <c r="WOO82" s="677"/>
      <c r="WOP82" s="677"/>
      <c r="WOQ82" s="677"/>
      <c r="WOR82" s="677"/>
      <c r="WOS82" s="677"/>
      <c r="WOT82" s="677"/>
      <c r="WOU82" s="677"/>
      <c r="WOV82" s="677"/>
      <c r="WOW82" s="677"/>
      <c r="WOX82" s="677"/>
      <c r="WOY82" s="677"/>
      <c r="WOZ82" s="677"/>
      <c r="WPA82" s="677"/>
      <c r="WPB82" s="677"/>
      <c r="WPC82" s="677"/>
      <c r="WPD82" s="677"/>
      <c r="WPE82" s="677"/>
      <c r="WPF82" s="677"/>
      <c r="WPG82" s="677"/>
      <c r="WPH82" s="677"/>
      <c r="WPI82" s="677"/>
      <c r="WPJ82" s="677"/>
      <c r="WPK82" s="677"/>
      <c r="WPL82" s="677"/>
      <c r="WPM82" s="677"/>
      <c r="WPN82" s="677"/>
      <c r="WPO82" s="677"/>
      <c r="WPP82" s="677"/>
      <c r="WPQ82" s="677"/>
      <c r="WPR82" s="677"/>
      <c r="WPS82" s="677"/>
      <c r="WPT82" s="677"/>
      <c r="WPU82" s="677"/>
      <c r="WPV82" s="677"/>
      <c r="WPW82" s="677"/>
      <c r="WPX82" s="677"/>
      <c r="WPY82" s="677"/>
      <c r="WPZ82" s="677"/>
      <c r="WQA82" s="677"/>
      <c r="WQB82" s="677"/>
      <c r="WQC82" s="677"/>
      <c r="WQD82" s="677"/>
      <c r="WQE82" s="677"/>
      <c r="WQF82" s="677"/>
      <c r="WQG82" s="677"/>
      <c r="WQH82" s="677"/>
      <c r="WQI82" s="677"/>
      <c r="WQJ82" s="677"/>
      <c r="WQK82" s="677"/>
      <c r="WQL82" s="677"/>
      <c r="WQM82" s="677"/>
      <c r="WQN82" s="677"/>
      <c r="WQO82" s="677"/>
      <c r="WQP82" s="677"/>
      <c r="WQQ82" s="677"/>
      <c r="WQR82" s="677"/>
      <c r="WQS82" s="677"/>
      <c r="WQT82" s="677"/>
      <c r="WQU82" s="677"/>
      <c r="WQV82" s="677"/>
      <c r="WQW82" s="677"/>
      <c r="WQX82" s="677"/>
      <c r="WQY82" s="677"/>
      <c r="WQZ82" s="677"/>
      <c r="WRA82" s="677"/>
      <c r="WRB82" s="677"/>
      <c r="WRC82" s="677"/>
      <c r="WRD82" s="677"/>
      <c r="WRE82" s="677"/>
      <c r="WRF82" s="677"/>
      <c r="WRG82" s="677"/>
      <c r="WRH82" s="677"/>
      <c r="WRI82" s="677"/>
      <c r="WRJ82" s="677"/>
      <c r="WRK82" s="677"/>
      <c r="WRL82" s="677"/>
      <c r="WRM82" s="677"/>
      <c r="WRN82" s="677"/>
      <c r="WRO82" s="677"/>
      <c r="WRP82" s="677"/>
      <c r="WRQ82" s="677"/>
      <c r="WRR82" s="677"/>
      <c r="WRS82" s="677"/>
      <c r="WRT82" s="677"/>
      <c r="WRU82" s="677"/>
      <c r="WRV82" s="677"/>
      <c r="WRW82" s="677"/>
      <c r="WRX82" s="677"/>
      <c r="WRY82" s="677"/>
      <c r="WRZ82" s="677"/>
      <c r="WSA82" s="677"/>
      <c r="WSB82" s="677"/>
      <c r="WSC82" s="677"/>
      <c r="WSD82" s="677"/>
      <c r="WSE82" s="677"/>
      <c r="WSF82" s="677"/>
      <c r="WSG82" s="677"/>
      <c r="WSH82" s="677"/>
      <c r="WSI82" s="677"/>
      <c r="WSJ82" s="677"/>
      <c r="WSK82" s="677"/>
      <c r="WSL82" s="677"/>
      <c r="WSM82" s="677"/>
      <c r="WSN82" s="677"/>
      <c r="WSO82" s="677"/>
      <c r="WSP82" s="677"/>
      <c r="WSQ82" s="677"/>
      <c r="WSR82" s="677"/>
      <c r="WSS82" s="677"/>
      <c r="WST82" s="677"/>
      <c r="WSU82" s="677"/>
      <c r="WSV82" s="677"/>
      <c r="WSW82" s="677"/>
      <c r="WSX82" s="677"/>
      <c r="WSY82" s="677"/>
      <c r="WSZ82" s="677"/>
      <c r="WTA82" s="677"/>
      <c r="WTB82" s="677"/>
      <c r="WTC82" s="677"/>
      <c r="WTD82" s="677"/>
      <c r="WTE82" s="677"/>
      <c r="WTF82" s="677"/>
      <c r="WTG82" s="677"/>
      <c r="WTH82" s="677"/>
      <c r="WTI82" s="677"/>
      <c r="WTJ82" s="677"/>
      <c r="WTK82" s="677"/>
      <c r="WTL82" s="677"/>
      <c r="WTM82" s="677"/>
      <c r="WTN82" s="677"/>
      <c r="WTO82" s="677"/>
      <c r="WTP82" s="677"/>
      <c r="WTQ82" s="677"/>
      <c r="WTR82" s="677"/>
      <c r="WTS82" s="677"/>
      <c r="WTT82" s="677"/>
      <c r="WTU82" s="677"/>
      <c r="WTV82" s="677"/>
      <c r="WTW82" s="677"/>
      <c r="WTX82" s="677"/>
      <c r="WTY82" s="677"/>
      <c r="WTZ82" s="677"/>
      <c r="WUA82" s="677"/>
      <c r="WUB82" s="677"/>
      <c r="WUC82" s="677"/>
      <c r="WUD82" s="677"/>
      <c r="WUE82" s="677"/>
      <c r="WUF82" s="677"/>
      <c r="WUG82" s="677"/>
      <c r="WUH82" s="677"/>
      <c r="WUI82" s="677"/>
      <c r="WUJ82" s="677"/>
      <c r="WUK82" s="677"/>
      <c r="WUL82" s="677"/>
      <c r="WUM82" s="677"/>
      <c r="WUN82" s="677"/>
      <c r="WUO82" s="677"/>
      <c r="WUP82" s="677"/>
      <c r="WUQ82" s="677"/>
      <c r="WUR82" s="677"/>
      <c r="WUS82" s="677"/>
      <c r="WUT82" s="677"/>
      <c r="WUU82" s="677"/>
      <c r="WUV82" s="677"/>
      <c r="WUW82" s="677"/>
      <c r="WUX82" s="677"/>
      <c r="WUY82" s="677"/>
      <c r="WUZ82" s="677"/>
      <c r="WVA82" s="677"/>
      <c r="WVB82" s="677"/>
      <c r="WVC82" s="677"/>
      <c r="WVD82" s="677"/>
      <c r="WVE82" s="677"/>
      <c r="WVF82" s="677"/>
      <c r="WVG82" s="677"/>
      <c r="WVH82" s="677"/>
      <c r="WVI82" s="677"/>
      <c r="WVJ82" s="677"/>
      <c r="WVK82" s="677"/>
      <c r="WVL82" s="677"/>
      <c r="WVM82" s="677"/>
      <c r="WVN82" s="677"/>
      <c r="WVO82" s="677"/>
      <c r="WVP82" s="677"/>
      <c r="WVQ82" s="677"/>
      <c r="WVR82" s="677"/>
      <c r="WVS82" s="677"/>
      <c r="WVT82" s="677"/>
      <c r="WVU82" s="677"/>
      <c r="WVV82" s="677"/>
      <c r="WVW82" s="677"/>
      <c r="WVX82" s="677"/>
      <c r="WVY82" s="677"/>
      <c r="WVZ82" s="677"/>
      <c r="WWA82" s="677"/>
      <c r="WWB82" s="677"/>
      <c r="WWC82" s="677"/>
      <c r="WWD82" s="677"/>
      <c r="WWE82" s="677"/>
      <c r="WWF82" s="677"/>
      <c r="WWG82" s="677"/>
      <c r="WWH82" s="677"/>
      <c r="WWI82" s="677"/>
      <c r="WWJ82" s="677"/>
      <c r="WWK82" s="677"/>
      <c r="WWL82" s="677"/>
      <c r="WWM82" s="677"/>
      <c r="WWN82" s="677"/>
      <c r="WWO82" s="677"/>
      <c r="WWP82" s="677"/>
      <c r="WWQ82" s="677"/>
      <c r="WWR82" s="677"/>
      <c r="WWS82" s="677"/>
      <c r="WWT82" s="677"/>
      <c r="WWU82" s="677"/>
      <c r="WWV82" s="677"/>
      <c r="WWW82" s="677"/>
      <c r="WWX82" s="677"/>
      <c r="WWY82" s="677"/>
      <c r="WWZ82" s="677"/>
      <c r="WXA82" s="677"/>
      <c r="WXB82" s="677"/>
      <c r="WXC82" s="677"/>
      <c r="WXD82" s="677"/>
      <c r="WXE82" s="677"/>
      <c r="WXF82" s="677"/>
      <c r="WXG82" s="677"/>
      <c r="WXH82" s="677"/>
      <c r="WXI82" s="677"/>
      <c r="WXJ82" s="677"/>
      <c r="WXK82" s="677"/>
      <c r="WXL82" s="677"/>
      <c r="WXM82" s="677"/>
      <c r="WXN82" s="677"/>
      <c r="WXO82" s="677"/>
      <c r="WXP82" s="677"/>
      <c r="WXQ82" s="677"/>
      <c r="WXR82" s="677"/>
      <c r="WXS82" s="677"/>
      <c r="WXT82" s="677"/>
      <c r="WXU82" s="677"/>
      <c r="WXV82" s="677"/>
      <c r="WXW82" s="677"/>
      <c r="WXX82" s="677"/>
      <c r="WXY82" s="677"/>
      <c r="WXZ82" s="677"/>
      <c r="WYA82" s="677"/>
      <c r="WYB82" s="677"/>
      <c r="WYC82" s="677"/>
      <c r="WYD82" s="677"/>
      <c r="WYE82" s="677"/>
      <c r="WYF82" s="677"/>
      <c r="WYG82" s="677"/>
      <c r="WYH82" s="677"/>
      <c r="WYI82" s="677"/>
      <c r="WYJ82" s="677"/>
      <c r="WYK82" s="677"/>
      <c r="WYL82" s="677"/>
      <c r="WYM82" s="677"/>
      <c r="WYN82" s="677"/>
      <c r="WYO82" s="677"/>
      <c r="WYP82" s="677"/>
      <c r="WYQ82" s="677"/>
      <c r="WYR82" s="677"/>
      <c r="WYS82" s="677"/>
      <c r="WYT82" s="677"/>
      <c r="WYU82" s="677"/>
      <c r="WYV82" s="677"/>
      <c r="WYW82" s="677"/>
      <c r="WYX82" s="677"/>
      <c r="WYY82" s="677"/>
      <c r="WYZ82" s="677"/>
      <c r="WZA82" s="677"/>
      <c r="WZB82" s="677"/>
      <c r="WZC82" s="677"/>
      <c r="WZD82" s="677"/>
      <c r="WZE82" s="677"/>
      <c r="WZF82" s="677"/>
      <c r="WZG82" s="677"/>
      <c r="WZH82" s="677"/>
      <c r="WZI82" s="677"/>
      <c r="WZJ82" s="677"/>
      <c r="WZK82" s="677"/>
      <c r="WZL82" s="677"/>
      <c r="WZM82" s="677"/>
      <c r="WZN82" s="677"/>
      <c r="WZO82" s="677"/>
      <c r="WZP82" s="677"/>
      <c r="WZQ82" s="677"/>
      <c r="WZR82" s="677"/>
      <c r="WZS82" s="677"/>
      <c r="WZT82" s="677"/>
      <c r="WZU82" s="677"/>
      <c r="WZV82" s="677"/>
      <c r="WZW82" s="677"/>
      <c r="WZX82" s="677"/>
      <c r="WZY82" s="677"/>
      <c r="WZZ82" s="677"/>
      <c r="XAA82" s="677"/>
      <c r="XAB82" s="677"/>
      <c r="XAC82" s="677"/>
      <c r="XAD82" s="677"/>
      <c r="XAE82" s="677"/>
      <c r="XAF82" s="677"/>
      <c r="XAG82" s="677"/>
      <c r="XAH82" s="677"/>
      <c r="XAI82" s="677"/>
      <c r="XAJ82" s="677"/>
      <c r="XAK82" s="677"/>
      <c r="XAL82" s="677"/>
      <c r="XAM82" s="677"/>
      <c r="XAN82" s="677"/>
      <c r="XAO82" s="677"/>
      <c r="XAP82" s="677"/>
      <c r="XAQ82" s="677"/>
      <c r="XAR82" s="677"/>
      <c r="XAS82" s="677"/>
      <c r="XAT82" s="677"/>
      <c r="XAU82" s="677"/>
      <c r="XAV82" s="677"/>
      <c r="XAW82" s="677"/>
      <c r="XAX82" s="677"/>
      <c r="XAY82" s="677"/>
      <c r="XAZ82" s="677"/>
      <c r="XBA82" s="677"/>
      <c r="XBB82" s="677"/>
      <c r="XBC82" s="677"/>
      <c r="XBD82" s="677"/>
      <c r="XBE82" s="677"/>
      <c r="XBF82" s="677"/>
      <c r="XBG82" s="677"/>
      <c r="XBH82" s="677"/>
      <c r="XBI82" s="677"/>
      <c r="XBJ82" s="677"/>
      <c r="XBK82" s="677"/>
      <c r="XBL82" s="677"/>
      <c r="XBM82" s="677"/>
      <c r="XBN82" s="677"/>
      <c r="XBO82" s="677"/>
      <c r="XBP82" s="677"/>
      <c r="XBQ82" s="677"/>
      <c r="XBR82" s="677"/>
      <c r="XBS82" s="677"/>
      <c r="XBT82" s="677"/>
      <c r="XBU82" s="677"/>
      <c r="XBV82" s="677"/>
      <c r="XBW82" s="677"/>
      <c r="XBX82" s="677"/>
      <c r="XBY82" s="677"/>
      <c r="XBZ82" s="677"/>
      <c r="XCA82" s="677"/>
      <c r="XCB82" s="677"/>
      <c r="XCC82" s="677"/>
      <c r="XCD82" s="677"/>
      <c r="XCE82" s="677"/>
      <c r="XCF82" s="677"/>
      <c r="XCG82" s="677"/>
      <c r="XCH82" s="677"/>
      <c r="XCI82" s="677"/>
      <c r="XCJ82" s="677"/>
      <c r="XCK82" s="677"/>
      <c r="XCL82" s="677"/>
      <c r="XCM82" s="677"/>
      <c r="XCN82" s="677"/>
      <c r="XCO82" s="677"/>
      <c r="XCP82" s="677"/>
      <c r="XCQ82" s="677"/>
      <c r="XCR82" s="677"/>
      <c r="XCS82" s="677"/>
      <c r="XCT82" s="677"/>
      <c r="XCU82" s="677"/>
      <c r="XCV82" s="677"/>
      <c r="XCW82" s="677"/>
      <c r="XCX82" s="677"/>
      <c r="XCY82" s="677"/>
      <c r="XCZ82" s="677"/>
      <c r="XDA82" s="677"/>
      <c r="XDB82" s="677"/>
      <c r="XDC82" s="677"/>
      <c r="XDD82" s="677"/>
      <c r="XDE82" s="677"/>
      <c r="XDF82" s="677"/>
      <c r="XDG82" s="677"/>
      <c r="XDH82" s="677"/>
      <c r="XDI82" s="677"/>
      <c r="XDJ82" s="677"/>
      <c r="XDK82" s="677"/>
      <c r="XDL82" s="677"/>
      <c r="XDM82" s="677"/>
      <c r="XDN82" s="677"/>
      <c r="XDO82" s="677"/>
      <c r="XDP82" s="677"/>
      <c r="XDQ82" s="677"/>
      <c r="XDR82" s="677"/>
      <c r="XDS82" s="677"/>
      <c r="XDT82" s="677"/>
      <c r="XDU82" s="677"/>
      <c r="XDV82" s="677"/>
      <c r="XDW82" s="677"/>
      <c r="XDX82" s="677"/>
      <c r="XDY82" s="677"/>
      <c r="XDZ82" s="677"/>
      <c r="XEA82" s="677"/>
      <c r="XEB82" s="677"/>
      <c r="XEC82" s="677"/>
      <c r="XED82" s="677"/>
      <c r="XEE82" s="677"/>
      <c r="XEF82" s="677"/>
      <c r="XEG82" s="677"/>
      <c r="XEH82" s="677"/>
      <c r="XEI82" s="677"/>
      <c r="XEJ82" s="677"/>
      <c r="XEK82" s="677"/>
      <c r="XEL82" s="677"/>
      <c r="XEM82" s="677"/>
      <c r="XEN82" s="677"/>
      <c r="XEO82" s="677"/>
      <c r="XEP82" s="677"/>
      <c r="XEQ82" s="677"/>
      <c r="XER82" s="677"/>
      <c r="XES82" s="677"/>
      <c r="XET82" s="677"/>
      <c r="XEU82" s="677"/>
      <c r="XEV82" s="677"/>
      <c r="XEW82" s="677"/>
      <c r="XEX82" s="677"/>
      <c r="XEY82" s="677"/>
      <c r="XEZ82" s="677"/>
      <c r="XFA82" s="677"/>
      <c r="XFB82" s="677"/>
      <c r="XFC82" s="677"/>
      <c r="XFD82" s="677"/>
    </row>
    <row r="83" spans="3:16384">
      <c r="AT83" s="22" t="s">
        <v>119</v>
      </c>
      <c r="AU83" s="355">
        <f t="shared" ca="1" si="76"/>
        <v>0</v>
      </c>
      <c r="CA83" s="676" t="s">
        <v>840</v>
      </c>
      <c r="CH83" s="677"/>
      <c r="CI83" s="677"/>
      <c r="CJ83" s="677"/>
      <c r="CK83" s="677"/>
      <c r="CL83" s="677"/>
      <c r="CM83" s="677"/>
      <c r="CN83" s="677"/>
      <c r="CO83" s="677"/>
      <c r="CP83" s="677"/>
      <c r="CQ83" s="677"/>
      <c r="CR83" s="677"/>
      <c r="CS83" s="677"/>
      <c r="CT83" s="677"/>
      <c r="CU83" s="677"/>
      <c r="CV83" s="677"/>
      <c r="CW83" s="677"/>
      <c r="CX83" s="677"/>
      <c r="CY83" s="677"/>
      <c r="CZ83" s="677"/>
      <c r="DA83" s="677"/>
      <c r="DB83" s="677"/>
      <c r="DC83" s="677"/>
      <c r="DD83" s="677"/>
      <c r="DE83" s="677"/>
      <c r="DF83" s="677"/>
      <c r="DG83" s="677"/>
      <c r="DH83" s="677"/>
      <c r="DI83" s="677"/>
      <c r="DJ83" s="677"/>
      <c r="DK83" s="677"/>
      <c r="DL83" s="677"/>
      <c r="DM83" s="677"/>
      <c r="DN83" s="677"/>
      <c r="DO83" s="677"/>
      <c r="DP83" s="677"/>
      <c r="DQ83" s="677"/>
      <c r="DR83" s="677"/>
      <c r="DS83" s="677"/>
      <c r="DT83" s="677"/>
      <c r="DU83" s="677"/>
      <c r="DV83" s="677"/>
      <c r="DW83" s="677"/>
      <c r="DX83" s="677"/>
      <c r="DY83" s="677"/>
      <c r="DZ83" s="677"/>
      <c r="EA83" s="677"/>
      <c r="EB83" s="677"/>
      <c r="EC83" s="677"/>
      <c r="ED83" s="677"/>
      <c r="EE83" s="677"/>
      <c r="EF83" s="677"/>
      <c r="EG83" s="677"/>
      <c r="EH83" s="677"/>
      <c r="EI83" s="677"/>
      <c r="EJ83" s="677"/>
      <c r="EK83" s="677"/>
      <c r="EL83" s="677"/>
      <c r="EM83" s="677"/>
      <c r="EN83" s="677"/>
      <c r="EO83" s="677"/>
      <c r="EP83" s="677"/>
      <c r="EQ83" s="677"/>
      <c r="ER83" s="677"/>
      <c r="ES83" s="677"/>
      <c r="ET83" s="677"/>
      <c r="EU83" s="677"/>
      <c r="EV83" s="677"/>
      <c r="EW83" s="677"/>
      <c r="EX83" s="677"/>
      <c r="EY83" s="677"/>
      <c r="EZ83" s="677"/>
      <c r="FA83" s="677"/>
      <c r="FB83" s="677"/>
      <c r="FC83" s="677"/>
      <c r="FD83" s="677"/>
      <c r="FE83" s="677"/>
      <c r="FF83" s="677"/>
      <c r="FG83" s="677"/>
      <c r="FH83" s="677"/>
      <c r="FI83" s="677"/>
      <c r="FJ83" s="677"/>
      <c r="FK83" s="677"/>
      <c r="FL83" s="677"/>
      <c r="FM83" s="677"/>
      <c r="FN83" s="677"/>
      <c r="FO83" s="677"/>
      <c r="FP83" s="677"/>
      <c r="FQ83" s="677"/>
      <c r="FR83" s="677"/>
      <c r="FS83" s="677"/>
      <c r="FT83" s="677"/>
      <c r="FU83" s="677"/>
      <c r="FV83" s="677"/>
      <c r="FW83" s="677"/>
      <c r="FX83" s="677"/>
      <c r="FY83" s="677"/>
      <c r="FZ83" s="677"/>
      <c r="GA83" s="677"/>
      <c r="GB83" s="677"/>
      <c r="GC83" s="677"/>
      <c r="GD83" s="677"/>
      <c r="GE83" s="677"/>
      <c r="GF83" s="677"/>
      <c r="GG83" s="677"/>
      <c r="GH83" s="677"/>
      <c r="GI83" s="677"/>
      <c r="GJ83" s="677"/>
      <c r="GK83" s="677"/>
      <c r="GL83" s="677"/>
      <c r="GM83" s="677"/>
      <c r="GN83" s="677"/>
      <c r="GO83" s="677"/>
      <c r="GP83" s="677"/>
      <c r="GQ83" s="677"/>
      <c r="GR83" s="677"/>
      <c r="GS83" s="677"/>
      <c r="GT83" s="677"/>
      <c r="GU83" s="677"/>
      <c r="GV83" s="677"/>
      <c r="GW83" s="677"/>
      <c r="GX83" s="677"/>
      <c r="GY83" s="677"/>
      <c r="GZ83" s="677"/>
      <c r="HA83" s="677"/>
      <c r="HB83" s="677"/>
      <c r="HC83" s="677"/>
      <c r="HD83" s="677"/>
      <c r="HE83" s="677"/>
      <c r="HF83" s="677"/>
      <c r="HG83" s="677"/>
      <c r="HH83" s="677"/>
      <c r="HI83" s="677"/>
      <c r="HJ83" s="677"/>
      <c r="HK83" s="677"/>
      <c r="HL83" s="677"/>
      <c r="HM83" s="677"/>
      <c r="HN83" s="677"/>
      <c r="HO83" s="677"/>
      <c r="HP83" s="677"/>
      <c r="HQ83" s="677"/>
      <c r="HR83" s="677"/>
      <c r="HS83" s="677"/>
      <c r="HT83" s="677"/>
      <c r="HU83" s="677"/>
      <c r="HV83" s="677"/>
      <c r="HW83" s="677"/>
      <c r="HX83" s="677"/>
      <c r="HY83" s="677"/>
      <c r="HZ83" s="677"/>
      <c r="IA83" s="677"/>
      <c r="IB83" s="677"/>
      <c r="IC83" s="677"/>
      <c r="ID83" s="677"/>
      <c r="IE83" s="677"/>
      <c r="IF83" s="677"/>
      <c r="IG83" s="677"/>
      <c r="IH83" s="677"/>
      <c r="II83" s="677"/>
      <c r="IJ83" s="677"/>
      <c r="IK83" s="677"/>
      <c r="IL83" s="677"/>
      <c r="IM83" s="677"/>
      <c r="IN83" s="677"/>
      <c r="IO83" s="677"/>
      <c r="IP83" s="677"/>
      <c r="IQ83" s="677"/>
      <c r="IR83" s="677"/>
      <c r="IS83" s="677"/>
      <c r="IT83" s="677"/>
      <c r="IU83" s="677"/>
      <c r="IV83" s="677"/>
      <c r="IW83" s="677"/>
      <c r="IX83" s="677"/>
      <c r="IY83" s="677"/>
      <c r="IZ83" s="677"/>
      <c r="JA83" s="677"/>
      <c r="JB83" s="677"/>
      <c r="JC83" s="677"/>
      <c r="JD83" s="677"/>
      <c r="JE83" s="677"/>
      <c r="JF83" s="677"/>
      <c r="JG83" s="677"/>
      <c r="JH83" s="677"/>
      <c r="JI83" s="677"/>
      <c r="JJ83" s="677"/>
      <c r="JK83" s="677"/>
      <c r="JL83" s="677"/>
      <c r="JM83" s="677"/>
      <c r="JN83" s="677"/>
      <c r="JO83" s="677"/>
      <c r="JP83" s="677"/>
      <c r="JQ83" s="677"/>
      <c r="JR83" s="677"/>
      <c r="JS83" s="677"/>
      <c r="JT83" s="677"/>
      <c r="JU83" s="677"/>
      <c r="JV83" s="677"/>
      <c r="JW83" s="677"/>
      <c r="JX83" s="677"/>
      <c r="JY83" s="677"/>
      <c r="JZ83" s="677"/>
      <c r="KA83" s="677"/>
      <c r="KB83" s="677"/>
      <c r="KC83" s="677"/>
      <c r="KD83" s="677"/>
      <c r="KE83" s="677"/>
      <c r="KF83" s="677"/>
      <c r="KG83" s="677"/>
      <c r="KH83" s="677"/>
      <c r="KI83" s="677"/>
      <c r="KJ83" s="677"/>
      <c r="KK83" s="677"/>
      <c r="KL83" s="677"/>
      <c r="KM83" s="677"/>
      <c r="KN83" s="677"/>
      <c r="KO83" s="677"/>
      <c r="KP83" s="677"/>
      <c r="KQ83" s="677"/>
      <c r="KR83" s="677"/>
      <c r="KS83" s="677"/>
      <c r="KT83" s="677"/>
      <c r="KU83" s="677"/>
      <c r="KV83" s="677"/>
      <c r="KW83" s="677"/>
      <c r="KX83" s="677"/>
      <c r="KY83" s="677"/>
      <c r="KZ83" s="677"/>
      <c r="LA83" s="677"/>
      <c r="LB83" s="677"/>
      <c r="LC83" s="677"/>
      <c r="LD83" s="677"/>
      <c r="LE83" s="677"/>
      <c r="LF83" s="677"/>
      <c r="LG83" s="677"/>
      <c r="LH83" s="677"/>
      <c r="LI83" s="677"/>
      <c r="LJ83" s="677"/>
      <c r="LK83" s="677"/>
      <c r="LL83" s="677"/>
      <c r="LM83" s="677"/>
      <c r="LN83" s="677"/>
      <c r="LO83" s="677"/>
      <c r="LP83" s="677"/>
      <c r="LQ83" s="677"/>
      <c r="LR83" s="677"/>
      <c r="LS83" s="677"/>
      <c r="LT83" s="677"/>
      <c r="LU83" s="677"/>
      <c r="LV83" s="677"/>
      <c r="LW83" s="677"/>
      <c r="LX83" s="677"/>
      <c r="LY83" s="677"/>
      <c r="LZ83" s="677"/>
      <c r="MA83" s="677"/>
      <c r="MB83" s="677"/>
      <c r="MC83" s="677"/>
      <c r="MD83" s="677"/>
      <c r="ME83" s="677"/>
      <c r="MF83" s="677"/>
      <c r="MG83" s="677"/>
      <c r="MH83" s="677"/>
      <c r="MI83" s="677"/>
      <c r="MJ83" s="677"/>
      <c r="MK83" s="677"/>
      <c r="ML83" s="677"/>
      <c r="MM83" s="677"/>
      <c r="MN83" s="677"/>
      <c r="MO83" s="677"/>
      <c r="MP83" s="677"/>
      <c r="MQ83" s="677"/>
      <c r="MR83" s="677"/>
      <c r="MS83" s="677"/>
      <c r="MT83" s="677"/>
      <c r="MU83" s="677"/>
      <c r="MV83" s="677"/>
      <c r="MW83" s="677"/>
      <c r="MX83" s="677"/>
      <c r="MY83" s="677"/>
      <c r="MZ83" s="677"/>
      <c r="NA83" s="677"/>
      <c r="NB83" s="677"/>
      <c r="NC83" s="677"/>
      <c r="ND83" s="677"/>
      <c r="NE83" s="677"/>
      <c r="NF83" s="677"/>
      <c r="NG83" s="677"/>
      <c r="NH83" s="677"/>
      <c r="NI83" s="677"/>
      <c r="NJ83" s="677"/>
      <c r="NK83" s="677"/>
      <c r="NL83" s="677"/>
      <c r="NM83" s="677"/>
      <c r="NN83" s="677"/>
      <c r="NO83" s="677"/>
      <c r="NP83" s="677"/>
      <c r="NQ83" s="677"/>
      <c r="NR83" s="677"/>
      <c r="NS83" s="677"/>
      <c r="NT83" s="677"/>
      <c r="NU83" s="677"/>
      <c r="NV83" s="677"/>
      <c r="NW83" s="677"/>
      <c r="NX83" s="677"/>
      <c r="NY83" s="677"/>
      <c r="NZ83" s="677"/>
      <c r="OA83" s="677"/>
      <c r="OB83" s="677"/>
      <c r="OC83" s="677"/>
      <c r="OD83" s="677"/>
      <c r="OE83" s="677"/>
      <c r="OF83" s="677"/>
      <c r="OG83" s="677"/>
      <c r="OH83" s="677"/>
      <c r="OI83" s="677"/>
      <c r="OJ83" s="677"/>
      <c r="OK83" s="677"/>
      <c r="OL83" s="677"/>
      <c r="OM83" s="677"/>
      <c r="ON83" s="677"/>
      <c r="OO83" s="677"/>
      <c r="OP83" s="677"/>
      <c r="OQ83" s="677"/>
      <c r="OR83" s="677"/>
      <c r="OS83" s="677"/>
      <c r="OT83" s="677"/>
      <c r="OU83" s="677"/>
      <c r="OV83" s="677"/>
      <c r="OW83" s="677"/>
      <c r="OX83" s="677"/>
      <c r="OY83" s="677"/>
      <c r="OZ83" s="677"/>
      <c r="PA83" s="677"/>
      <c r="PB83" s="677"/>
      <c r="PC83" s="677"/>
      <c r="PD83" s="677"/>
      <c r="PE83" s="677"/>
      <c r="PF83" s="677"/>
      <c r="PG83" s="677"/>
      <c r="PH83" s="677"/>
      <c r="PI83" s="677"/>
      <c r="PJ83" s="677"/>
      <c r="PK83" s="677"/>
      <c r="PL83" s="677"/>
      <c r="PM83" s="677"/>
      <c r="PN83" s="677"/>
      <c r="PO83" s="677"/>
      <c r="PP83" s="677"/>
      <c r="PQ83" s="677"/>
      <c r="PR83" s="677"/>
      <c r="PS83" s="677"/>
      <c r="PT83" s="677"/>
      <c r="PU83" s="677"/>
      <c r="PV83" s="677"/>
      <c r="PW83" s="677"/>
      <c r="PX83" s="677"/>
      <c r="PY83" s="677"/>
      <c r="PZ83" s="677"/>
      <c r="QA83" s="677"/>
      <c r="QB83" s="677"/>
      <c r="QC83" s="677"/>
      <c r="QD83" s="677"/>
      <c r="QE83" s="677"/>
      <c r="QF83" s="677"/>
      <c r="QG83" s="677"/>
      <c r="QH83" s="677"/>
      <c r="QI83" s="677"/>
      <c r="QJ83" s="677"/>
      <c r="QK83" s="677"/>
      <c r="QL83" s="677"/>
      <c r="QM83" s="677"/>
      <c r="QN83" s="677"/>
      <c r="QO83" s="677"/>
      <c r="QP83" s="677"/>
      <c r="QQ83" s="677"/>
      <c r="QR83" s="677"/>
      <c r="QS83" s="677"/>
      <c r="QT83" s="677"/>
      <c r="QU83" s="677"/>
      <c r="QV83" s="677"/>
      <c r="QW83" s="677"/>
      <c r="QX83" s="677"/>
      <c r="QY83" s="677"/>
      <c r="QZ83" s="677"/>
      <c r="RA83" s="677"/>
      <c r="RB83" s="677"/>
      <c r="RC83" s="677"/>
      <c r="RD83" s="677"/>
      <c r="RE83" s="677"/>
      <c r="RF83" s="677"/>
      <c r="RG83" s="677"/>
      <c r="RH83" s="677"/>
      <c r="RI83" s="677"/>
      <c r="RJ83" s="677"/>
      <c r="RK83" s="677"/>
      <c r="RL83" s="677"/>
      <c r="RM83" s="677"/>
      <c r="RN83" s="677"/>
      <c r="RO83" s="677"/>
      <c r="RP83" s="677"/>
      <c r="RQ83" s="677"/>
      <c r="RR83" s="677"/>
      <c r="RS83" s="677"/>
      <c r="RT83" s="677"/>
      <c r="RU83" s="677"/>
      <c r="RV83" s="677"/>
      <c r="RW83" s="677"/>
      <c r="RX83" s="677"/>
      <c r="RY83" s="677"/>
      <c r="RZ83" s="677"/>
      <c r="SA83" s="677"/>
      <c r="SB83" s="677"/>
      <c r="SC83" s="677"/>
      <c r="SD83" s="677"/>
      <c r="SE83" s="677"/>
      <c r="SF83" s="677"/>
      <c r="SG83" s="677"/>
      <c r="SH83" s="677"/>
      <c r="SI83" s="677"/>
      <c r="SJ83" s="677"/>
      <c r="SK83" s="677"/>
      <c r="SL83" s="677"/>
      <c r="SM83" s="677"/>
      <c r="SN83" s="677"/>
      <c r="SO83" s="677"/>
      <c r="SP83" s="677"/>
      <c r="SQ83" s="677"/>
      <c r="SR83" s="677"/>
      <c r="SS83" s="677"/>
      <c r="ST83" s="677"/>
      <c r="SU83" s="677"/>
      <c r="SV83" s="677"/>
      <c r="SW83" s="677"/>
      <c r="SX83" s="677"/>
      <c r="SY83" s="677"/>
      <c r="SZ83" s="677"/>
      <c r="TA83" s="677"/>
      <c r="TB83" s="677"/>
      <c r="TC83" s="677"/>
      <c r="TD83" s="677"/>
      <c r="TE83" s="677"/>
      <c r="TF83" s="677"/>
      <c r="TG83" s="677"/>
      <c r="TH83" s="677"/>
      <c r="TI83" s="677"/>
      <c r="TJ83" s="677"/>
      <c r="TK83" s="677"/>
      <c r="TL83" s="677"/>
      <c r="TM83" s="677"/>
      <c r="TN83" s="677"/>
      <c r="TO83" s="677"/>
      <c r="TP83" s="677"/>
      <c r="TQ83" s="677"/>
      <c r="TR83" s="677"/>
      <c r="TS83" s="677"/>
      <c r="TT83" s="677"/>
      <c r="TU83" s="677"/>
      <c r="TV83" s="677"/>
      <c r="TW83" s="677"/>
      <c r="TX83" s="677"/>
      <c r="TY83" s="677"/>
      <c r="TZ83" s="677"/>
      <c r="UA83" s="677"/>
      <c r="UB83" s="677"/>
      <c r="UC83" s="677"/>
      <c r="UD83" s="677"/>
      <c r="UE83" s="677"/>
      <c r="UF83" s="677"/>
      <c r="UG83" s="677"/>
      <c r="UH83" s="677"/>
      <c r="UI83" s="677"/>
      <c r="UJ83" s="677"/>
      <c r="UK83" s="677"/>
      <c r="UL83" s="677"/>
      <c r="UM83" s="677"/>
      <c r="UN83" s="677"/>
      <c r="UO83" s="677"/>
      <c r="UP83" s="677"/>
      <c r="UQ83" s="677"/>
      <c r="UR83" s="677"/>
      <c r="US83" s="677"/>
      <c r="UT83" s="677"/>
      <c r="UU83" s="677"/>
      <c r="UV83" s="677"/>
      <c r="UW83" s="677"/>
      <c r="UX83" s="677"/>
      <c r="UY83" s="677"/>
      <c r="UZ83" s="677"/>
      <c r="VA83" s="677"/>
      <c r="VB83" s="677"/>
      <c r="VC83" s="677"/>
      <c r="VD83" s="677"/>
      <c r="VE83" s="677"/>
      <c r="VF83" s="677"/>
      <c r="VG83" s="677"/>
      <c r="VH83" s="677"/>
      <c r="VI83" s="677"/>
      <c r="VJ83" s="677"/>
      <c r="VK83" s="677"/>
      <c r="VL83" s="677"/>
      <c r="VM83" s="677"/>
      <c r="VN83" s="677"/>
      <c r="VO83" s="677"/>
      <c r="VP83" s="677"/>
      <c r="VQ83" s="677"/>
      <c r="VR83" s="677"/>
      <c r="VS83" s="677"/>
      <c r="VT83" s="677"/>
      <c r="VU83" s="677"/>
      <c r="VV83" s="677"/>
      <c r="VW83" s="677"/>
      <c r="VX83" s="677"/>
      <c r="VY83" s="677"/>
      <c r="VZ83" s="677"/>
      <c r="WA83" s="677"/>
      <c r="WB83" s="677"/>
      <c r="WC83" s="677"/>
      <c r="WD83" s="677"/>
      <c r="WE83" s="677"/>
      <c r="WF83" s="677"/>
      <c r="WG83" s="677"/>
      <c r="WH83" s="677"/>
      <c r="WI83" s="677"/>
      <c r="WJ83" s="677"/>
      <c r="WK83" s="677"/>
      <c r="WL83" s="677"/>
      <c r="WM83" s="677"/>
      <c r="WN83" s="677"/>
      <c r="WO83" s="677"/>
      <c r="WP83" s="677"/>
      <c r="WQ83" s="677"/>
      <c r="WR83" s="677"/>
      <c r="WS83" s="677"/>
      <c r="WT83" s="677"/>
      <c r="WU83" s="677"/>
      <c r="WV83" s="677"/>
      <c r="WW83" s="677"/>
      <c r="WX83" s="677"/>
      <c r="WY83" s="677"/>
      <c r="WZ83" s="677"/>
      <c r="XA83" s="677"/>
      <c r="XB83" s="677"/>
      <c r="XC83" s="677"/>
      <c r="XD83" s="677"/>
      <c r="XE83" s="677"/>
      <c r="XF83" s="677"/>
      <c r="XG83" s="677"/>
      <c r="XH83" s="677"/>
      <c r="XI83" s="677"/>
      <c r="XJ83" s="677"/>
      <c r="XK83" s="677"/>
      <c r="XL83" s="677"/>
      <c r="XM83" s="677"/>
      <c r="XN83" s="677"/>
      <c r="XO83" s="677"/>
      <c r="XP83" s="677"/>
      <c r="XQ83" s="677"/>
      <c r="XR83" s="677"/>
      <c r="XS83" s="677"/>
      <c r="XT83" s="677"/>
      <c r="XU83" s="677"/>
      <c r="XV83" s="677"/>
      <c r="XW83" s="677"/>
      <c r="XX83" s="677"/>
      <c r="XY83" s="677"/>
      <c r="XZ83" s="677"/>
      <c r="YA83" s="677"/>
      <c r="YB83" s="677"/>
      <c r="YC83" s="677"/>
      <c r="YD83" s="677"/>
      <c r="YE83" s="677"/>
      <c r="YF83" s="677"/>
      <c r="YG83" s="677"/>
      <c r="YH83" s="677"/>
      <c r="YI83" s="677"/>
      <c r="YJ83" s="677"/>
      <c r="YK83" s="677"/>
      <c r="YL83" s="677"/>
      <c r="YM83" s="677"/>
      <c r="YN83" s="677"/>
      <c r="YO83" s="677"/>
      <c r="YP83" s="677"/>
      <c r="YQ83" s="677"/>
      <c r="YR83" s="677"/>
      <c r="YS83" s="677"/>
      <c r="YT83" s="677"/>
      <c r="YU83" s="677"/>
      <c r="YV83" s="677"/>
      <c r="YW83" s="677"/>
      <c r="YX83" s="677"/>
      <c r="YY83" s="677"/>
      <c r="YZ83" s="677"/>
      <c r="ZA83" s="677"/>
      <c r="ZB83" s="677"/>
      <c r="ZC83" s="677"/>
      <c r="ZD83" s="677"/>
      <c r="ZE83" s="677"/>
      <c r="ZF83" s="677"/>
      <c r="ZG83" s="677"/>
      <c r="ZH83" s="677"/>
      <c r="ZI83" s="677"/>
      <c r="ZJ83" s="677"/>
      <c r="ZK83" s="677"/>
      <c r="ZL83" s="677"/>
      <c r="ZM83" s="677"/>
      <c r="ZN83" s="677"/>
      <c r="ZO83" s="677"/>
      <c r="ZP83" s="677"/>
      <c r="ZQ83" s="677"/>
      <c r="ZR83" s="677"/>
      <c r="ZS83" s="677"/>
      <c r="ZT83" s="677"/>
      <c r="ZU83" s="677"/>
      <c r="ZV83" s="677"/>
      <c r="ZW83" s="677"/>
      <c r="ZX83" s="677"/>
      <c r="ZY83" s="677"/>
      <c r="ZZ83" s="677"/>
      <c r="AAA83" s="677"/>
      <c r="AAB83" s="677"/>
      <c r="AAC83" s="677"/>
      <c r="AAD83" s="677"/>
      <c r="AAE83" s="677"/>
      <c r="AAF83" s="677"/>
      <c r="AAG83" s="677"/>
      <c r="AAH83" s="677"/>
      <c r="AAI83" s="677"/>
      <c r="AAJ83" s="677"/>
      <c r="AAK83" s="677"/>
      <c r="AAL83" s="677"/>
      <c r="AAM83" s="677"/>
      <c r="AAN83" s="677"/>
      <c r="AAO83" s="677"/>
      <c r="AAP83" s="677"/>
      <c r="AAQ83" s="677"/>
      <c r="AAR83" s="677"/>
      <c r="AAS83" s="677"/>
      <c r="AAT83" s="677"/>
      <c r="AAU83" s="677"/>
      <c r="AAV83" s="677"/>
      <c r="AAW83" s="677"/>
      <c r="AAX83" s="677"/>
      <c r="AAY83" s="677"/>
      <c r="AAZ83" s="677"/>
      <c r="ABA83" s="677"/>
      <c r="ABB83" s="677"/>
      <c r="ABC83" s="677"/>
      <c r="ABD83" s="677"/>
      <c r="ABE83" s="677"/>
      <c r="ABF83" s="677"/>
      <c r="ABG83" s="677"/>
      <c r="ABH83" s="677"/>
      <c r="ABI83" s="677"/>
      <c r="ABJ83" s="677"/>
      <c r="ABK83" s="677"/>
      <c r="ABL83" s="677"/>
      <c r="ABM83" s="677"/>
      <c r="ABN83" s="677"/>
      <c r="ABO83" s="677"/>
      <c r="ABP83" s="677"/>
      <c r="ABQ83" s="677"/>
      <c r="ABR83" s="677"/>
      <c r="ABS83" s="677"/>
      <c r="ABT83" s="677"/>
      <c r="ABU83" s="677"/>
      <c r="ABV83" s="677"/>
      <c r="ABW83" s="677"/>
      <c r="ABX83" s="677"/>
      <c r="ABY83" s="677"/>
      <c r="ABZ83" s="677"/>
      <c r="ACA83" s="677"/>
      <c r="ACB83" s="677"/>
      <c r="ACC83" s="677"/>
      <c r="ACD83" s="677"/>
      <c r="ACE83" s="677"/>
      <c r="ACF83" s="677"/>
      <c r="ACG83" s="677"/>
      <c r="ACH83" s="677"/>
      <c r="ACI83" s="677"/>
      <c r="ACJ83" s="677"/>
      <c r="ACK83" s="677"/>
      <c r="ACL83" s="677"/>
      <c r="ACM83" s="677"/>
      <c r="ACN83" s="677"/>
      <c r="ACO83" s="677"/>
      <c r="ACP83" s="677"/>
      <c r="ACQ83" s="677"/>
      <c r="ACR83" s="677"/>
      <c r="ACS83" s="677"/>
      <c r="ACT83" s="677"/>
      <c r="ACU83" s="677"/>
      <c r="ACV83" s="677"/>
      <c r="ACW83" s="677"/>
      <c r="ACX83" s="677"/>
      <c r="ACY83" s="677"/>
      <c r="ACZ83" s="677"/>
      <c r="ADA83" s="677"/>
      <c r="ADB83" s="677"/>
      <c r="ADC83" s="677"/>
      <c r="ADD83" s="677"/>
      <c r="ADE83" s="677"/>
      <c r="ADF83" s="677"/>
      <c r="ADG83" s="677"/>
      <c r="ADH83" s="677"/>
      <c r="ADI83" s="677"/>
      <c r="ADJ83" s="677"/>
      <c r="ADK83" s="677"/>
      <c r="ADL83" s="677"/>
      <c r="ADM83" s="677"/>
      <c r="ADN83" s="677"/>
      <c r="ADO83" s="677"/>
      <c r="ADP83" s="677"/>
      <c r="ADQ83" s="677"/>
      <c r="ADR83" s="677"/>
      <c r="ADS83" s="677"/>
      <c r="ADT83" s="677"/>
      <c r="ADU83" s="677"/>
      <c r="ADV83" s="677"/>
      <c r="ADW83" s="677"/>
      <c r="ADX83" s="677"/>
      <c r="ADY83" s="677"/>
      <c r="ADZ83" s="677"/>
      <c r="AEA83" s="677"/>
      <c r="AEB83" s="677"/>
      <c r="AEC83" s="677"/>
      <c r="AED83" s="677"/>
      <c r="AEE83" s="677"/>
      <c r="AEF83" s="677"/>
      <c r="AEG83" s="677"/>
      <c r="AEH83" s="677"/>
      <c r="AEI83" s="677"/>
      <c r="AEJ83" s="677"/>
      <c r="AEK83" s="677"/>
      <c r="AEL83" s="677"/>
      <c r="AEM83" s="677"/>
      <c r="AEN83" s="677"/>
      <c r="AEO83" s="677"/>
      <c r="AEP83" s="677"/>
      <c r="AEQ83" s="677"/>
      <c r="AER83" s="677"/>
      <c r="AES83" s="677"/>
      <c r="AET83" s="677"/>
      <c r="AEU83" s="677"/>
      <c r="AEV83" s="677"/>
      <c r="AEW83" s="677"/>
      <c r="AEX83" s="677"/>
      <c r="AEY83" s="677"/>
      <c r="AEZ83" s="677"/>
      <c r="AFA83" s="677"/>
      <c r="AFB83" s="677"/>
      <c r="AFC83" s="677"/>
      <c r="AFD83" s="677"/>
      <c r="AFE83" s="677"/>
      <c r="AFF83" s="677"/>
      <c r="AFG83" s="677"/>
      <c r="AFH83" s="677"/>
      <c r="AFI83" s="677"/>
      <c r="AFJ83" s="677"/>
      <c r="AFK83" s="677"/>
      <c r="AFL83" s="677"/>
      <c r="AFM83" s="677"/>
      <c r="AFN83" s="677"/>
      <c r="AFO83" s="677"/>
      <c r="AFP83" s="677"/>
      <c r="AFQ83" s="677"/>
      <c r="AFR83" s="677"/>
      <c r="AFS83" s="677"/>
      <c r="AFT83" s="677"/>
      <c r="AFU83" s="677"/>
      <c r="AFV83" s="677"/>
      <c r="AFW83" s="677"/>
      <c r="AFX83" s="677"/>
      <c r="AFY83" s="677"/>
      <c r="AFZ83" s="677"/>
      <c r="AGA83" s="677"/>
      <c r="AGB83" s="677"/>
      <c r="AGC83" s="677"/>
      <c r="AGD83" s="677"/>
      <c r="AGE83" s="677"/>
      <c r="AGF83" s="677"/>
      <c r="AGG83" s="677"/>
      <c r="AGH83" s="677"/>
      <c r="AGI83" s="677"/>
      <c r="AGJ83" s="677"/>
      <c r="AGK83" s="677"/>
      <c r="AGL83" s="677"/>
      <c r="AGM83" s="677"/>
      <c r="AGN83" s="677"/>
      <c r="AGO83" s="677"/>
      <c r="AGP83" s="677"/>
      <c r="AGQ83" s="677"/>
      <c r="AGR83" s="677"/>
      <c r="AGS83" s="677"/>
      <c r="AGT83" s="677"/>
      <c r="AGU83" s="677"/>
      <c r="AGV83" s="677"/>
      <c r="AGW83" s="677"/>
      <c r="AGX83" s="677"/>
      <c r="AGY83" s="677"/>
      <c r="AGZ83" s="677"/>
      <c r="AHA83" s="677"/>
      <c r="AHB83" s="677"/>
      <c r="AHC83" s="677"/>
      <c r="AHD83" s="677"/>
      <c r="AHE83" s="677"/>
      <c r="AHF83" s="677"/>
      <c r="AHG83" s="677"/>
      <c r="AHH83" s="677"/>
      <c r="AHI83" s="677"/>
      <c r="AHJ83" s="677"/>
      <c r="AHK83" s="677"/>
      <c r="AHL83" s="677"/>
      <c r="AHM83" s="677"/>
      <c r="AHN83" s="677"/>
      <c r="AHO83" s="677"/>
      <c r="AHP83" s="677"/>
      <c r="AHQ83" s="677"/>
      <c r="AHR83" s="677"/>
      <c r="AHS83" s="677"/>
      <c r="AHT83" s="677"/>
      <c r="AHU83" s="677"/>
      <c r="AHV83" s="677"/>
      <c r="AHW83" s="677"/>
      <c r="AHX83" s="677"/>
      <c r="AHY83" s="677"/>
      <c r="AHZ83" s="677"/>
      <c r="AIA83" s="677"/>
      <c r="AIB83" s="677"/>
      <c r="AIC83" s="677"/>
      <c r="AID83" s="677"/>
      <c r="AIE83" s="677"/>
      <c r="AIF83" s="677"/>
      <c r="AIG83" s="677"/>
      <c r="AIH83" s="677"/>
      <c r="AII83" s="677"/>
      <c r="AIJ83" s="677"/>
      <c r="AIK83" s="677"/>
      <c r="AIL83" s="677"/>
      <c r="AIM83" s="677"/>
      <c r="AIN83" s="677"/>
      <c r="AIO83" s="677"/>
      <c r="AIP83" s="677"/>
      <c r="AIQ83" s="677"/>
      <c r="AIR83" s="677"/>
      <c r="AIS83" s="677"/>
      <c r="AIT83" s="677"/>
      <c r="AIU83" s="677"/>
      <c r="AIV83" s="677"/>
      <c r="AIW83" s="677"/>
      <c r="AIX83" s="677"/>
      <c r="AIY83" s="677"/>
      <c r="AIZ83" s="677"/>
      <c r="AJA83" s="677"/>
      <c r="AJB83" s="677"/>
      <c r="AJC83" s="677"/>
      <c r="AJD83" s="677"/>
      <c r="AJE83" s="677"/>
      <c r="AJF83" s="677"/>
      <c r="AJG83" s="677"/>
      <c r="AJH83" s="677"/>
      <c r="AJI83" s="677"/>
      <c r="AJJ83" s="677"/>
      <c r="AJK83" s="677"/>
      <c r="AJL83" s="677"/>
      <c r="AJM83" s="677"/>
      <c r="AJN83" s="677"/>
      <c r="AJO83" s="677"/>
      <c r="AJP83" s="677"/>
      <c r="AJQ83" s="677"/>
      <c r="AJR83" s="677"/>
      <c r="AJS83" s="677"/>
      <c r="AJT83" s="677"/>
      <c r="AJU83" s="677"/>
      <c r="AJV83" s="677"/>
      <c r="AJW83" s="677"/>
      <c r="AJX83" s="677"/>
      <c r="AJY83" s="677"/>
      <c r="AJZ83" s="677"/>
      <c r="AKA83" s="677"/>
      <c r="AKB83" s="677"/>
      <c r="AKC83" s="677"/>
      <c r="AKD83" s="677"/>
      <c r="AKE83" s="677"/>
      <c r="AKF83" s="677"/>
      <c r="AKG83" s="677"/>
      <c r="AKH83" s="677"/>
      <c r="AKI83" s="677"/>
      <c r="AKJ83" s="677"/>
      <c r="AKK83" s="677"/>
      <c r="AKL83" s="677"/>
      <c r="AKM83" s="677"/>
      <c r="AKN83" s="677"/>
      <c r="AKO83" s="677"/>
      <c r="AKP83" s="677"/>
      <c r="AKQ83" s="677"/>
      <c r="AKR83" s="677"/>
      <c r="AKS83" s="677"/>
      <c r="AKT83" s="677"/>
      <c r="AKU83" s="677"/>
      <c r="AKV83" s="677"/>
      <c r="AKW83" s="677"/>
      <c r="AKX83" s="677"/>
      <c r="AKY83" s="677"/>
      <c r="AKZ83" s="677"/>
      <c r="ALA83" s="677"/>
      <c r="ALB83" s="677"/>
      <c r="ALC83" s="677"/>
      <c r="ALD83" s="677"/>
      <c r="ALE83" s="677"/>
      <c r="ALF83" s="677"/>
      <c r="ALG83" s="677"/>
      <c r="ALH83" s="677"/>
      <c r="ALI83" s="677"/>
      <c r="ALJ83" s="677"/>
      <c r="ALK83" s="677"/>
      <c r="ALL83" s="677"/>
      <c r="ALM83" s="677"/>
      <c r="ALN83" s="677"/>
      <c r="ALO83" s="677"/>
      <c r="ALP83" s="677"/>
      <c r="ALQ83" s="677"/>
      <c r="ALR83" s="677"/>
      <c r="ALS83" s="677"/>
      <c r="ALT83" s="677"/>
      <c r="ALU83" s="677"/>
      <c r="ALV83" s="677"/>
      <c r="ALW83" s="677"/>
      <c r="ALX83" s="677"/>
      <c r="ALY83" s="677"/>
      <c r="ALZ83" s="677"/>
      <c r="AMA83" s="677"/>
      <c r="AMB83" s="677"/>
      <c r="AMC83" s="677"/>
      <c r="AMD83" s="677"/>
      <c r="AME83" s="677"/>
      <c r="AMF83" s="677"/>
      <c r="AMG83" s="677"/>
      <c r="AMH83" s="677"/>
      <c r="AMI83" s="677"/>
      <c r="AMJ83" s="677"/>
      <c r="AMK83" s="677"/>
      <c r="AML83" s="677"/>
      <c r="AMM83" s="677"/>
      <c r="AMN83" s="677"/>
      <c r="AMO83" s="677"/>
      <c r="AMP83" s="677"/>
      <c r="AMQ83" s="677"/>
      <c r="AMR83" s="677"/>
      <c r="AMS83" s="677"/>
      <c r="AMT83" s="677"/>
      <c r="AMU83" s="677"/>
      <c r="AMV83" s="677"/>
      <c r="AMW83" s="677"/>
      <c r="AMX83" s="677"/>
      <c r="AMY83" s="677"/>
      <c r="AMZ83" s="677"/>
      <c r="ANA83" s="677"/>
      <c r="ANB83" s="677"/>
      <c r="ANC83" s="677"/>
      <c r="AND83" s="677"/>
      <c r="ANE83" s="677"/>
      <c r="ANF83" s="677"/>
      <c r="ANG83" s="677"/>
      <c r="ANH83" s="677"/>
      <c r="ANI83" s="677"/>
      <c r="ANJ83" s="677"/>
      <c r="ANK83" s="677"/>
      <c r="ANL83" s="677"/>
      <c r="ANM83" s="677"/>
      <c r="ANN83" s="677"/>
      <c r="ANO83" s="677"/>
      <c r="ANP83" s="677"/>
      <c r="ANQ83" s="677"/>
      <c r="ANR83" s="677"/>
      <c r="ANS83" s="677"/>
      <c r="ANT83" s="677"/>
      <c r="ANU83" s="677"/>
      <c r="ANV83" s="677"/>
      <c r="ANW83" s="677"/>
      <c r="ANX83" s="677"/>
      <c r="ANY83" s="677"/>
      <c r="ANZ83" s="677"/>
      <c r="AOA83" s="677"/>
      <c r="AOB83" s="677"/>
      <c r="AOC83" s="677"/>
      <c r="AOD83" s="677"/>
      <c r="AOE83" s="677"/>
      <c r="AOF83" s="677"/>
      <c r="AOG83" s="677"/>
      <c r="AOH83" s="677"/>
      <c r="AOI83" s="677"/>
      <c r="AOJ83" s="677"/>
      <c r="AOK83" s="677"/>
      <c r="AOL83" s="677"/>
      <c r="AOM83" s="677"/>
      <c r="AON83" s="677"/>
      <c r="AOO83" s="677"/>
      <c r="AOP83" s="677"/>
      <c r="AOQ83" s="677"/>
      <c r="AOR83" s="677"/>
      <c r="AOS83" s="677"/>
      <c r="AOT83" s="677"/>
      <c r="AOU83" s="677"/>
      <c r="AOV83" s="677"/>
      <c r="AOW83" s="677"/>
      <c r="AOX83" s="677"/>
      <c r="AOY83" s="677"/>
      <c r="AOZ83" s="677"/>
      <c r="APA83" s="677"/>
      <c r="APB83" s="677"/>
      <c r="APC83" s="677"/>
      <c r="APD83" s="677"/>
      <c r="APE83" s="677"/>
      <c r="APF83" s="677"/>
      <c r="APG83" s="677"/>
      <c r="APH83" s="677"/>
      <c r="API83" s="677"/>
      <c r="APJ83" s="677"/>
      <c r="APK83" s="677"/>
      <c r="APL83" s="677"/>
      <c r="APM83" s="677"/>
      <c r="APN83" s="677"/>
      <c r="APO83" s="677"/>
      <c r="APP83" s="677"/>
      <c r="APQ83" s="677"/>
      <c r="APR83" s="677"/>
      <c r="APS83" s="677"/>
      <c r="APT83" s="677"/>
      <c r="APU83" s="677"/>
      <c r="APV83" s="677"/>
      <c r="APW83" s="677"/>
      <c r="APX83" s="677"/>
      <c r="APY83" s="677"/>
      <c r="APZ83" s="677"/>
      <c r="AQA83" s="677"/>
      <c r="AQB83" s="677"/>
      <c r="AQC83" s="677"/>
      <c r="AQD83" s="677"/>
      <c r="AQE83" s="677"/>
      <c r="AQF83" s="677"/>
      <c r="AQG83" s="677"/>
      <c r="AQH83" s="677"/>
      <c r="AQI83" s="677"/>
      <c r="AQJ83" s="677"/>
      <c r="AQK83" s="677"/>
      <c r="AQL83" s="677"/>
      <c r="AQM83" s="677"/>
      <c r="AQN83" s="677"/>
      <c r="AQO83" s="677"/>
      <c r="AQP83" s="677"/>
      <c r="AQQ83" s="677"/>
      <c r="AQR83" s="677"/>
      <c r="AQS83" s="677"/>
      <c r="AQT83" s="677"/>
      <c r="AQU83" s="677"/>
      <c r="AQV83" s="677"/>
      <c r="AQW83" s="677"/>
      <c r="AQX83" s="677"/>
      <c r="AQY83" s="677"/>
      <c r="AQZ83" s="677"/>
      <c r="ARA83" s="677"/>
      <c r="ARB83" s="677"/>
      <c r="ARC83" s="677"/>
      <c r="ARD83" s="677"/>
      <c r="ARE83" s="677"/>
      <c r="ARF83" s="677"/>
      <c r="ARG83" s="677"/>
      <c r="ARH83" s="677"/>
      <c r="ARI83" s="677"/>
      <c r="ARJ83" s="677"/>
      <c r="ARK83" s="677"/>
      <c r="ARL83" s="677"/>
      <c r="ARM83" s="677"/>
      <c r="ARN83" s="677"/>
      <c r="ARO83" s="677"/>
      <c r="ARP83" s="677"/>
      <c r="ARQ83" s="677"/>
      <c r="ARR83" s="677"/>
      <c r="ARS83" s="677"/>
      <c r="ART83" s="677"/>
      <c r="ARU83" s="677"/>
      <c r="ARV83" s="677"/>
      <c r="ARW83" s="677"/>
      <c r="ARX83" s="677"/>
      <c r="ARY83" s="677"/>
      <c r="ARZ83" s="677"/>
      <c r="ASA83" s="677"/>
      <c r="ASB83" s="677"/>
      <c r="ASC83" s="677"/>
      <c r="ASD83" s="677"/>
      <c r="ASE83" s="677"/>
      <c r="ASF83" s="677"/>
      <c r="ASG83" s="677"/>
      <c r="ASH83" s="677"/>
      <c r="ASI83" s="677"/>
      <c r="ASJ83" s="677"/>
      <c r="ASK83" s="677"/>
      <c r="ASL83" s="677"/>
      <c r="ASM83" s="677"/>
      <c r="ASN83" s="677"/>
      <c r="ASO83" s="677"/>
      <c r="ASP83" s="677"/>
      <c r="ASQ83" s="677"/>
      <c r="ASR83" s="677"/>
      <c r="ASS83" s="677"/>
      <c r="AST83" s="677"/>
      <c r="ASU83" s="677"/>
      <c r="ASV83" s="677"/>
      <c r="ASW83" s="677"/>
      <c r="ASX83" s="677"/>
      <c r="ASY83" s="677"/>
      <c r="ASZ83" s="677"/>
      <c r="ATA83" s="677"/>
      <c r="ATB83" s="677"/>
      <c r="ATC83" s="677"/>
      <c r="ATD83" s="677"/>
      <c r="ATE83" s="677"/>
      <c r="ATF83" s="677"/>
      <c r="ATG83" s="677"/>
      <c r="ATH83" s="677"/>
      <c r="ATI83" s="677"/>
      <c r="ATJ83" s="677"/>
      <c r="ATK83" s="677"/>
      <c r="ATL83" s="677"/>
      <c r="ATM83" s="677"/>
      <c r="ATN83" s="677"/>
      <c r="ATO83" s="677"/>
      <c r="ATP83" s="677"/>
      <c r="ATQ83" s="677"/>
      <c r="ATR83" s="677"/>
      <c r="ATS83" s="677"/>
      <c r="ATT83" s="677"/>
      <c r="ATU83" s="677"/>
      <c r="ATV83" s="677"/>
      <c r="ATW83" s="677"/>
      <c r="ATX83" s="677"/>
      <c r="ATY83" s="677"/>
      <c r="ATZ83" s="677"/>
      <c r="AUA83" s="677"/>
      <c r="AUB83" s="677"/>
      <c r="AUC83" s="677"/>
      <c r="AUD83" s="677"/>
      <c r="AUE83" s="677"/>
      <c r="AUF83" s="677"/>
      <c r="AUG83" s="677"/>
      <c r="AUH83" s="677"/>
      <c r="AUI83" s="677"/>
      <c r="AUJ83" s="677"/>
      <c r="AUK83" s="677"/>
      <c r="AUL83" s="677"/>
      <c r="AUM83" s="677"/>
      <c r="AUN83" s="677"/>
      <c r="AUO83" s="677"/>
      <c r="AUP83" s="677"/>
      <c r="AUQ83" s="677"/>
      <c r="AUR83" s="677"/>
      <c r="AUS83" s="677"/>
      <c r="AUT83" s="677"/>
      <c r="AUU83" s="677"/>
      <c r="AUV83" s="677"/>
      <c r="AUW83" s="677"/>
      <c r="AUX83" s="677"/>
      <c r="AUY83" s="677"/>
      <c r="AUZ83" s="677"/>
      <c r="AVA83" s="677"/>
      <c r="AVB83" s="677"/>
      <c r="AVC83" s="677"/>
      <c r="AVD83" s="677"/>
      <c r="AVE83" s="677"/>
      <c r="AVF83" s="677"/>
      <c r="AVG83" s="677"/>
      <c r="AVH83" s="677"/>
      <c r="AVI83" s="677"/>
      <c r="AVJ83" s="677"/>
      <c r="AVK83" s="677"/>
      <c r="AVL83" s="677"/>
      <c r="AVM83" s="677"/>
      <c r="AVN83" s="677"/>
      <c r="AVO83" s="677"/>
      <c r="AVP83" s="677"/>
      <c r="AVQ83" s="677"/>
      <c r="AVR83" s="677"/>
      <c r="AVS83" s="677"/>
      <c r="AVT83" s="677"/>
      <c r="AVU83" s="677"/>
      <c r="AVV83" s="677"/>
      <c r="AVW83" s="677"/>
      <c r="AVX83" s="677"/>
      <c r="AVY83" s="677"/>
      <c r="AVZ83" s="677"/>
      <c r="AWA83" s="677"/>
      <c r="AWB83" s="677"/>
      <c r="AWC83" s="677"/>
      <c r="AWD83" s="677"/>
      <c r="AWE83" s="677"/>
      <c r="AWF83" s="677"/>
      <c r="AWG83" s="677"/>
      <c r="AWH83" s="677"/>
      <c r="AWI83" s="677"/>
      <c r="AWJ83" s="677"/>
      <c r="AWK83" s="677"/>
      <c r="AWL83" s="677"/>
      <c r="AWM83" s="677"/>
      <c r="AWN83" s="677"/>
      <c r="AWO83" s="677"/>
      <c r="AWP83" s="677"/>
      <c r="AWQ83" s="677"/>
      <c r="AWR83" s="677"/>
      <c r="AWS83" s="677"/>
      <c r="AWT83" s="677"/>
      <c r="AWU83" s="677"/>
      <c r="AWV83" s="677"/>
      <c r="AWW83" s="677"/>
      <c r="AWX83" s="677"/>
      <c r="AWY83" s="677"/>
      <c r="AWZ83" s="677"/>
      <c r="AXA83" s="677"/>
      <c r="AXB83" s="677"/>
      <c r="AXC83" s="677"/>
      <c r="AXD83" s="677"/>
      <c r="AXE83" s="677"/>
      <c r="AXF83" s="677"/>
      <c r="AXG83" s="677"/>
      <c r="AXH83" s="677"/>
      <c r="AXI83" s="677"/>
      <c r="AXJ83" s="677"/>
      <c r="AXK83" s="677"/>
      <c r="AXL83" s="677"/>
      <c r="AXM83" s="677"/>
      <c r="AXN83" s="677"/>
      <c r="AXO83" s="677"/>
      <c r="AXP83" s="677"/>
      <c r="AXQ83" s="677"/>
      <c r="AXR83" s="677"/>
      <c r="AXS83" s="677"/>
      <c r="AXT83" s="677"/>
      <c r="AXU83" s="677"/>
      <c r="AXV83" s="677"/>
      <c r="AXW83" s="677"/>
      <c r="AXX83" s="677"/>
      <c r="AXY83" s="677"/>
      <c r="AXZ83" s="677"/>
      <c r="AYA83" s="677"/>
      <c r="AYB83" s="677"/>
      <c r="AYC83" s="677"/>
      <c r="AYD83" s="677"/>
      <c r="AYE83" s="677"/>
      <c r="AYF83" s="677"/>
      <c r="AYG83" s="677"/>
      <c r="AYH83" s="677"/>
      <c r="AYI83" s="677"/>
      <c r="AYJ83" s="677"/>
      <c r="AYK83" s="677"/>
      <c r="AYL83" s="677"/>
      <c r="AYM83" s="677"/>
      <c r="AYN83" s="677"/>
      <c r="AYO83" s="677"/>
      <c r="AYP83" s="677"/>
      <c r="AYQ83" s="677"/>
      <c r="AYR83" s="677"/>
      <c r="AYS83" s="677"/>
      <c r="AYT83" s="677"/>
      <c r="AYU83" s="677"/>
      <c r="AYV83" s="677"/>
      <c r="AYW83" s="677"/>
      <c r="AYX83" s="677"/>
      <c r="AYY83" s="677"/>
      <c r="AYZ83" s="677"/>
      <c r="AZA83" s="677"/>
      <c r="AZB83" s="677"/>
      <c r="AZC83" s="677"/>
      <c r="AZD83" s="677"/>
      <c r="AZE83" s="677"/>
      <c r="AZF83" s="677"/>
      <c r="AZG83" s="677"/>
      <c r="AZH83" s="677"/>
      <c r="AZI83" s="677"/>
      <c r="AZJ83" s="677"/>
      <c r="AZK83" s="677"/>
      <c r="AZL83" s="677"/>
      <c r="AZM83" s="677"/>
      <c r="AZN83" s="677"/>
      <c r="AZO83" s="677"/>
      <c r="AZP83" s="677"/>
      <c r="AZQ83" s="677"/>
      <c r="AZR83" s="677"/>
      <c r="AZS83" s="677"/>
      <c r="AZT83" s="677"/>
      <c r="AZU83" s="677"/>
      <c r="AZV83" s="677"/>
      <c r="AZW83" s="677"/>
      <c r="AZX83" s="677"/>
      <c r="AZY83" s="677"/>
      <c r="AZZ83" s="677"/>
      <c r="BAA83" s="677"/>
      <c r="BAB83" s="677"/>
      <c r="BAC83" s="677"/>
      <c r="BAD83" s="677"/>
      <c r="BAE83" s="677"/>
      <c r="BAF83" s="677"/>
      <c r="BAG83" s="677"/>
      <c r="BAH83" s="677"/>
      <c r="BAI83" s="677"/>
      <c r="BAJ83" s="677"/>
      <c r="BAK83" s="677"/>
      <c r="BAL83" s="677"/>
      <c r="BAM83" s="677"/>
      <c r="BAN83" s="677"/>
      <c r="BAO83" s="677"/>
      <c r="BAP83" s="677"/>
      <c r="BAQ83" s="677"/>
      <c r="BAR83" s="677"/>
      <c r="BAS83" s="677"/>
      <c r="BAT83" s="677"/>
      <c r="BAU83" s="677"/>
      <c r="BAV83" s="677"/>
      <c r="BAW83" s="677"/>
      <c r="BAX83" s="677"/>
      <c r="BAY83" s="677"/>
      <c r="BAZ83" s="677"/>
      <c r="BBA83" s="677"/>
      <c r="BBB83" s="677"/>
      <c r="BBC83" s="677"/>
      <c r="BBD83" s="677"/>
      <c r="BBE83" s="677"/>
      <c r="BBF83" s="677"/>
      <c r="BBG83" s="677"/>
      <c r="BBH83" s="677"/>
      <c r="BBI83" s="677"/>
      <c r="BBJ83" s="677"/>
      <c r="BBK83" s="677"/>
      <c r="BBL83" s="677"/>
      <c r="BBM83" s="677"/>
      <c r="BBN83" s="677"/>
      <c r="BBO83" s="677"/>
      <c r="BBP83" s="677"/>
      <c r="BBQ83" s="677"/>
      <c r="BBR83" s="677"/>
      <c r="BBS83" s="677"/>
      <c r="BBT83" s="677"/>
      <c r="BBU83" s="677"/>
      <c r="BBV83" s="677"/>
      <c r="BBW83" s="677"/>
      <c r="BBX83" s="677"/>
      <c r="BBY83" s="677"/>
      <c r="BBZ83" s="677"/>
      <c r="BCA83" s="677"/>
      <c r="BCB83" s="677"/>
      <c r="BCC83" s="677"/>
      <c r="BCD83" s="677"/>
      <c r="BCE83" s="677"/>
      <c r="BCF83" s="677"/>
      <c r="BCG83" s="677"/>
      <c r="BCH83" s="677"/>
      <c r="BCI83" s="677"/>
      <c r="BCJ83" s="677"/>
      <c r="BCK83" s="677"/>
      <c r="BCL83" s="677"/>
      <c r="BCM83" s="677"/>
      <c r="BCN83" s="677"/>
      <c r="BCO83" s="677"/>
      <c r="BCP83" s="677"/>
      <c r="BCQ83" s="677"/>
      <c r="BCR83" s="677"/>
      <c r="BCS83" s="677"/>
      <c r="BCT83" s="677"/>
      <c r="BCU83" s="677"/>
      <c r="BCV83" s="677"/>
      <c r="BCW83" s="677"/>
      <c r="BCX83" s="677"/>
      <c r="BCY83" s="677"/>
      <c r="BCZ83" s="677"/>
      <c r="BDA83" s="677"/>
      <c r="BDB83" s="677"/>
      <c r="BDC83" s="677"/>
      <c r="BDD83" s="677"/>
      <c r="BDE83" s="677"/>
      <c r="BDF83" s="677"/>
      <c r="BDG83" s="677"/>
      <c r="BDH83" s="677"/>
      <c r="BDI83" s="677"/>
      <c r="BDJ83" s="677"/>
      <c r="BDK83" s="677"/>
      <c r="BDL83" s="677"/>
      <c r="BDM83" s="677"/>
      <c r="BDN83" s="677"/>
      <c r="BDO83" s="677"/>
      <c r="BDP83" s="677"/>
      <c r="BDQ83" s="677"/>
      <c r="BDR83" s="677"/>
      <c r="BDS83" s="677"/>
      <c r="BDT83" s="677"/>
      <c r="BDU83" s="677"/>
      <c r="BDV83" s="677"/>
      <c r="BDW83" s="677"/>
      <c r="BDX83" s="677"/>
      <c r="BDY83" s="677"/>
      <c r="BDZ83" s="677"/>
      <c r="BEA83" s="677"/>
      <c r="BEB83" s="677"/>
      <c r="BEC83" s="677"/>
      <c r="BED83" s="677"/>
      <c r="BEE83" s="677"/>
      <c r="BEF83" s="677"/>
      <c r="BEG83" s="677"/>
      <c r="BEH83" s="677"/>
      <c r="BEI83" s="677"/>
      <c r="BEJ83" s="677"/>
      <c r="BEK83" s="677"/>
      <c r="BEL83" s="677"/>
      <c r="BEM83" s="677"/>
      <c r="BEN83" s="677"/>
      <c r="BEO83" s="677"/>
      <c r="BEP83" s="677"/>
      <c r="BEQ83" s="677"/>
      <c r="BER83" s="677"/>
      <c r="BES83" s="677"/>
      <c r="BET83" s="677"/>
      <c r="BEU83" s="677"/>
      <c r="BEV83" s="677"/>
      <c r="BEW83" s="677"/>
      <c r="BEX83" s="677"/>
      <c r="BEY83" s="677"/>
      <c r="BEZ83" s="677"/>
      <c r="BFA83" s="677"/>
      <c r="BFB83" s="677"/>
      <c r="BFC83" s="677"/>
      <c r="BFD83" s="677"/>
      <c r="BFE83" s="677"/>
      <c r="BFF83" s="677"/>
      <c r="BFG83" s="677"/>
      <c r="BFH83" s="677"/>
      <c r="BFI83" s="677"/>
      <c r="BFJ83" s="677"/>
      <c r="BFK83" s="677"/>
      <c r="BFL83" s="677"/>
      <c r="BFM83" s="677"/>
      <c r="BFN83" s="677"/>
      <c r="BFO83" s="677"/>
      <c r="BFP83" s="677"/>
      <c r="BFQ83" s="677"/>
      <c r="BFR83" s="677"/>
      <c r="BFS83" s="677"/>
      <c r="BFT83" s="677"/>
      <c r="BFU83" s="677"/>
      <c r="BFV83" s="677"/>
      <c r="BFW83" s="677"/>
      <c r="BFX83" s="677"/>
      <c r="BFY83" s="677"/>
      <c r="BFZ83" s="677"/>
      <c r="BGA83" s="677"/>
      <c r="BGB83" s="677"/>
      <c r="BGC83" s="677"/>
      <c r="BGD83" s="677"/>
      <c r="BGE83" s="677"/>
      <c r="BGF83" s="677"/>
      <c r="BGG83" s="677"/>
      <c r="BGH83" s="677"/>
      <c r="BGI83" s="677"/>
      <c r="BGJ83" s="677"/>
      <c r="BGK83" s="677"/>
      <c r="BGL83" s="677"/>
      <c r="BGM83" s="677"/>
      <c r="BGN83" s="677"/>
      <c r="BGO83" s="677"/>
      <c r="BGP83" s="677"/>
      <c r="BGQ83" s="677"/>
      <c r="BGR83" s="677"/>
      <c r="BGS83" s="677"/>
      <c r="BGT83" s="677"/>
      <c r="BGU83" s="677"/>
      <c r="BGV83" s="677"/>
      <c r="BGW83" s="677"/>
      <c r="BGX83" s="677"/>
      <c r="BGY83" s="677"/>
      <c r="BGZ83" s="677"/>
      <c r="BHA83" s="677"/>
      <c r="BHB83" s="677"/>
      <c r="BHC83" s="677"/>
      <c r="BHD83" s="677"/>
      <c r="BHE83" s="677"/>
      <c r="BHF83" s="677"/>
      <c r="BHG83" s="677"/>
      <c r="BHH83" s="677"/>
      <c r="BHI83" s="677"/>
      <c r="BHJ83" s="677"/>
      <c r="BHK83" s="677"/>
      <c r="BHL83" s="677"/>
      <c r="BHM83" s="677"/>
      <c r="BHN83" s="677"/>
      <c r="BHO83" s="677"/>
      <c r="BHP83" s="677"/>
      <c r="BHQ83" s="677"/>
      <c r="BHR83" s="677"/>
      <c r="BHS83" s="677"/>
      <c r="BHT83" s="677"/>
      <c r="BHU83" s="677"/>
      <c r="BHV83" s="677"/>
      <c r="BHW83" s="677"/>
      <c r="BHX83" s="677"/>
      <c r="BHY83" s="677"/>
      <c r="BHZ83" s="677"/>
      <c r="BIA83" s="677"/>
      <c r="BIB83" s="677"/>
      <c r="BIC83" s="677"/>
      <c r="BID83" s="677"/>
      <c r="BIE83" s="677"/>
      <c r="BIF83" s="677"/>
      <c r="BIG83" s="677"/>
      <c r="BIH83" s="677"/>
      <c r="BII83" s="677"/>
      <c r="BIJ83" s="677"/>
      <c r="BIK83" s="677"/>
      <c r="BIL83" s="677"/>
      <c r="BIM83" s="677"/>
      <c r="BIN83" s="677"/>
      <c r="BIO83" s="677"/>
      <c r="BIP83" s="677"/>
      <c r="BIQ83" s="677"/>
      <c r="BIR83" s="677"/>
      <c r="BIS83" s="677"/>
      <c r="BIT83" s="677"/>
      <c r="BIU83" s="677"/>
      <c r="BIV83" s="677"/>
      <c r="BIW83" s="677"/>
      <c r="BIX83" s="677"/>
      <c r="BIY83" s="677"/>
      <c r="BIZ83" s="677"/>
      <c r="BJA83" s="677"/>
      <c r="BJB83" s="677"/>
      <c r="BJC83" s="677"/>
      <c r="BJD83" s="677"/>
      <c r="BJE83" s="677"/>
      <c r="BJF83" s="677"/>
      <c r="BJG83" s="677"/>
      <c r="BJH83" s="677"/>
      <c r="BJI83" s="677"/>
      <c r="BJJ83" s="677"/>
      <c r="BJK83" s="677"/>
      <c r="BJL83" s="677"/>
      <c r="BJM83" s="677"/>
      <c r="BJN83" s="677"/>
      <c r="BJO83" s="677"/>
      <c r="BJP83" s="677"/>
      <c r="BJQ83" s="677"/>
      <c r="BJR83" s="677"/>
      <c r="BJS83" s="677"/>
      <c r="BJT83" s="677"/>
      <c r="BJU83" s="677"/>
      <c r="BJV83" s="677"/>
      <c r="BJW83" s="677"/>
      <c r="BJX83" s="677"/>
      <c r="BJY83" s="677"/>
      <c r="BJZ83" s="677"/>
      <c r="BKA83" s="677"/>
      <c r="BKB83" s="677"/>
      <c r="BKC83" s="677"/>
      <c r="BKD83" s="677"/>
      <c r="BKE83" s="677"/>
      <c r="BKF83" s="677"/>
      <c r="BKG83" s="677"/>
      <c r="BKH83" s="677"/>
      <c r="BKI83" s="677"/>
      <c r="BKJ83" s="677"/>
      <c r="BKK83" s="677"/>
      <c r="BKL83" s="677"/>
      <c r="BKM83" s="677"/>
      <c r="BKN83" s="677"/>
      <c r="BKO83" s="677"/>
      <c r="BKP83" s="677"/>
      <c r="BKQ83" s="677"/>
      <c r="BKR83" s="677"/>
      <c r="BKS83" s="677"/>
      <c r="BKT83" s="677"/>
      <c r="BKU83" s="677"/>
      <c r="BKV83" s="677"/>
      <c r="BKW83" s="677"/>
      <c r="BKX83" s="677"/>
      <c r="BKY83" s="677"/>
      <c r="BKZ83" s="677"/>
      <c r="BLA83" s="677"/>
      <c r="BLB83" s="677"/>
      <c r="BLC83" s="677"/>
      <c r="BLD83" s="677"/>
      <c r="BLE83" s="677"/>
      <c r="BLF83" s="677"/>
      <c r="BLG83" s="677"/>
      <c r="BLH83" s="677"/>
      <c r="BLI83" s="677"/>
      <c r="BLJ83" s="677"/>
      <c r="BLK83" s="677"/>
      <c r="BLL83" s="677"/>
      <c r="BLM83" s="677"/>
      <c r="BLN83" s="677"/>
      <c r="BLO83" s="677"/>
      <c r="BLP83" s="677"/>
      <c r="BLQ83" s="677"/>
      <c r="BLR83" s="677"/>
      <c r="BLS83" s="677"/>
      <c r="BLT83" s="677"/>
      <c r="BLU83" s="677"/>
      <c r="BLV83" s="677"/>
      <c r="BLW83" s="677"/>
      <c r="BLX83" s="677"/>
      <c r="BLY83" s="677"/>
      <c r="BLZ83" s="677"/>
      <c r="BMA83" s="677"/>
      <c r="BMB83" s="677"/>
      <c r="BMC83" s="677"/>
      <c r="BMD83" s="677"/>
      <c r="BME83" s="677"/>
      <c r="BMF83" s="677"/>
      <c r="BMG83" s="677"/>
      <c r="BMH83" s="677"/>
      <c r="BMI83" s="677"/>
      <c r="BMJ83" s="677"/>
      <c r="BMK83" s="677"/>
      <c r="BML83" s="677"/>
      <c r="BMM83" s="677"/>
      <c r="BMN83" s="677"/>
      <c r="BMO83" s="677"/>
      <c r="BMP83" s="677"/>
      <c r="BMQ83" s="677"/>
      <c r="BMR83" s="677"/>
      <c r="BMS83" s="677"/>
      <c r="BMT83" s="677"/>
      <c r="BMU83" s="677"/>
      <c r="BMV83" s="677"/>
      <c r="BMW83" s="677"/>
      <c r="BMX83" s="677"/>
      <c r="BMY83" s="677"/>
      <c r="BMZ83" s="677"/>
      <c r="BNA83" s="677"/>
      <c r="BNB83" s="677"/>
      <c r="BNC83" s="677"/>
      <c r="BND83" s="677"/>
      <c r="BNE83" s="677"/>
      <c r="BNF83" s="677"/>
      <c r="BNG83" s="677"/>
      <c r="BNH83" s="677"/>
      <c r="BNI83" s="677"/>
      <c r="BNJ83" s="677"/>
      <c r="BNK83" s="677"/>
      <c r="BNL83" s="677"/>
      <c r="BNM83" s="677"/>
      <c r="BNN83" s="677"/>
      <c r="BNO83" s="677"/>
      <c r="BNP83" s="677"/>
      <c r="BNQ83" s="677"/>
      <c r="BNR83" s="677"/>
      <c r="BNS83" s="677"/>
      <c r="BNT83" s="677"/>
      <c r="BNU83" s="677"/>
      <c r="BNV83" s="677"/>
      <c r="BNW83" s="677"/>
      <c r="BNX83" s="677"/>
      <c r="BNY83" s="677"/>
      <c r="BNZ83" s="677"/>
      <c r="BOA83" s="677"/>
      <c r="BOB83" s="677"/>
      <c r="BOC83" s="677"/>
      <c r="BOD83" s="677"/>
      <c r="BOE83" s="677"/>
      <c r="BOF83" s="677"/>
      <c r="BOG83" s="677"/>
      <c r="BOH83" s="677"/>
      <c r="BOI83" s="677"/>
      <c r="BOJ83" s="677"/>
      <c r="BOK83" s="677"/>
      <c r="BOL83" s="677"/>
      <c r="BOM83" s="677"/>
      <c r="BON83" s="677"/>
      <c r="BOO83" s="677"/>
      <c r="BOP83" s="677"/>
      <c r="BOQ83" s="677"/>
      <c r="BOR83" s="677"/>
      <c r="BOS83" s="677"/>
      <c r="BOT83" s="677"/>
      <c r="BOU83" s="677"/>
      <c r="BOV83" s="677"/>
      <c r="BOW83" s="677"/>
      <c r="BOX83" s="677"/>
      <c r="BOY83" s="677"/>
      <c r="BOZ83" s="677"/>
      <c r="BPA83" s="677"/>
      <c r="BPB83" s="677"/>
      <c r="BPC83" s="677"/>
      <c r="BPD83" s="677"/>
      <c r="BPE83" s="677"/>
      <c r="BPF83" s="677"/>
      <c r="BPG83" s="677"/>
      <c r="BPH83" s="677"/>
      <c r="BPI83" s="677"/>
      <c r="BPJ83" s="677"/>
      <c r="BPK83" s="677"/>
      <c r="BPL83" s="677"/>
      <c r="BPM83" s="677"/>
      <c r="BPN83" s="677"/>
      <c r="BPO83" s="677"/>
      <c r="BPP83" s="677"/>
      <c r="BPQ83" s="677"/>
      <c r="BPR83" s="677"/>
      <c r="BPS83" s="677"/>
      <c r="BPT83" s="677"/>
      <c r="BPU83" s="677"/>
      <c r="BPV83" s="677"/>
      <c r="BPW83" s="677"/>
      <c r="BPX83" s="677"/>
      <c r="BPY83" s="677"/>
      <c r="BPZ83" s="677"/>
      <c r="BQA83" s="677"/>
      <c r="BQB83" s="677"/>
      <c r="BQC83" s="677"/>
      <c r="BQD83" s="677"/>
      <c r="BQE83" s="677"/>
      <c r="BQF83" s="677"/>
      <c r="BQG83" s="677"/>
      <c r="BQH83" s="677"/>
      <c r="BQI83" s="677"/>
      <c r="BQJ83" s="677"/>
      <c r="BQK83" s="677"/>
      <c r="BQL83" s="677"/>
      <c r="BQM83" s="677"/>
      <c r="BQN83" s="677"/>
      <c r="BQO83" s="677"/>
      <c r="BQP83" s="677"/>
      <c r="BQQ83" s="677"/>
      <c r="BQR83" s="677"/>
      <c r="BQS83" s="677"/>
      <c r="BQT83" s="677"/>
      <c r="BQU83" s="677"/>
      <c r="BQV83" s="677"/>
      <c r="BQW83" s="677"/>
      <c r="BQX83" s="677"/>
      <c r="BQY83" s="677"/>
      <c r="BQZ83" s="677"/>
      <c r="BRA83" s="677"/>
      <c r="BRB83" s="677"/>
      <c r="BRC83" s="677"/>
      <c r="BRD83" s="677"/>
      <c r="BRE83" s="677"/>
      <c r="BRF83" s="677"/>
      <c r="BRG83" s="677"/>
      <c r="BRH83" s="677"/>
      <c r="BRI83" s="677"/>
      <c r="BRJ83" s="677"/>
      <c r="BRK83" s="677"/>
      <c r="BRL83" s="677"/>
      <c r="BRM83" s="677"/>
      <c r="BRN83" s="677"/>
      <c r="BRO83" s="677"/>
      <c r="BRP83" s="677"/>
      <c r="BRQ83" s="677"/>
      <c r="BRR83" s="677"/>
      <c r="BRS83" s="677"/>
      <c r="BRT83" s="677"/>
      <c r="BRU83" s="677"/>
      <c r="BRV83" s="677"/>
      <c r="BRW83" s="677"/>
      <c r="BRX83" s="677"/>
      <c r="BRY83" s="677"/>
      <c r="BRZ83" s="677"/>
      <c r="BSA83" s="677"/>
      <c r="BSB83" s="677"/>
      <c r="BSC83" s="677"/>
      <c r="BSD83" s="677"/>
      <c r="BSE83" s="677"/>
      <c r="BSF83" s="677"/>
      <c r="BSG83" s="677"/>
      <c r="BSH83" s="677"/>
      <c r="BSI83" s="677"/>
      <c r="BSJ83" s="677"/>
      <c r="BSK83" s="677"/>
      <c r="BSL83" s="677"/>
      <c r="BSM83" s="677"/>
      <c r="BSN83" s="677"/>
      <c r="BSO83" s="677"/>
      <c r="BSP83" s="677"/>
      <c r="BSQ83" s="677"/>
      <c r="BSR83" s="677"/>
      <c r="BSS83" s="677"/>
      <c r="BST83" s="677"/>
      <c r="BSU83" s="677"/>
      <c r="BSV83" s="677"/>
      <c r="BSW83" s="677"/>
      <c r="BSX83" s="677"/>
      <c r="BSY83" s="677"/>
      <c r="BSZ83" s="677"/>
      <c r="BTA83" s="677"/>
      <c r="BTB83" s="677"/>
      <c r="BTC83" s="677"/>
      <c r="BTD83" s="677"/>
      <c r="BTE83" s="677"/>
      <c r="BTF83" s="677"/>
      <c r="BTG83" s="677"/>
      <c r="BTH83" s="677"/>
      <c r="BTI83" s="677"/>
      <c r="BTJ83" s="677"/>
      <c r="BTK83" s="677"/>
      <c r="BTL83" s="677"/>
      <c r="BTM83" s="677"/>
      <c r="BTN83" s="677"/>
      <c r="BTO83" s="677"/>
      <c r="BTP83" s="677"/>
      <c r="BTQ83" s="677"/>
      <c r="BTR83" s="677"/>
      <c r="BTS83" s="677"/>
      <c r="BTT83" s="677"/>
      <c r="BTU83" s="677"/>
      <c r="BTV83" s="677"/>
      <c r="BTW83" s="677"/>
      <c r="BTX83" s="677"/>
      <c r="BTY83" s="677"/>
      <c r="BTZ83" s="677"/>
      <c r="BUA83" s="677"/>
      <c r="BUB83" s="677"/>
      <c r="BUC83" s="677"/>
      <c r="BUD83" s="677"/>
      <c r="BUE83" s="677"/>
      <c r="BUF83" s="677"/>
      <c r="BUG83" s="677"/>
      <c r="BUH83" s="677"/>
      <c r="BUI83" s="677"/>
      <c r="BUJ83" s="677"/>
      <c r="BUK83" s="677"/>
      <c r="BUL83" s="677"/>
      <c r="BUM83" s="677"/>
      <c r="BUN83" s="677"/>
      <c r="BUO83" s="677"/>
      <c r="BUP83" s="677"/>
      <c r="BUQ83" s="677"/>
      <c r="BUR83" s="677"/>
      <c r="BUS83" s="677"/>
      <c r="BUT83" s="677"/>
      <c r="BUU83" s="677"/>
      <c r="BUV83" s="677"/>
      <c r="BUW83" s="677"/>
      <c r="BUX83" s="677"/>
      <c r="BUY83" s="677"/>
      <c r="BUZ83" s="677"/>
      <c r="BVA83" s="677"/>
      <c r="BVB83" s="677"/>
      <c r="BVC83" s="677"/>
      <c r="BVD83" s="677"/>
      <c r="BVE83" s="677"/>
      <c r="BVF83" s="677"/>
      <c r="BVG83" s="677"/>
      <c r="BVH83" s="677"/>
      <c r="BVI83" s="677"/>
      <c r="BVJ83" s="677"/>
      <c r="BVK83" s="677"/>
      <c r="BVL83" s="677"/>
      <c r="BVM83" s="677"/>
      <c r="BVN83" s="677"/>
      <c r="BVO83" s="677"/>
      <c r="BVP83" s="677"/>
      <c r="BVQ83" s="677"/>
      <c r="BVR83" s="677"/>
      <c r="BVS83" s="677"/>
      <c r="BVT83" s="677"/>
      <c r="BVU83" s="677"/>
      <c r="BVV83" s="677"/>
      <c r="BVW83" s="677"/>
      <c r="BVX83" s="677"/>
      <c r="BVY83" s="677"/>
      <c r="BVZ83" s="677"/>
      <c r="BWA83" s="677"/>
      <c r="BWB83" s="677"/>
      <c r="BWC83" s="677"/>
      <c r="BWD83" s="677"/>
      <c r="BWE83" s="677"/>
      <c r="BWF83" s="677"/>
      <c r="BWG83" s="677"/>
      <c r="BWH83" s="677"/>
      <c r="BWI83" s="677"/>
      <c r="BWJ83" s="677"/>
      <c r="BWK83" s="677"/>
      <c r="BWL83" s="677"/>
      <c r="BWM83" s="677"/>
      <c r="BWN83" s="677"/>
      <c r="BWO83" s="677"/>
      <c r="BWP83" s="677"/>
      <c r="BWQ83" s="677"/>
      <c r="BWR83" s="677"/>
      <c r="BWS83" s="677"/>
      <c r="BWT83" s="677"/>
      <c r="BWU83" s="677"/>
      <c r="BWV83" s="677"/>
      <c r="BWW83" s="677"/>
      <c r="BWX83" s="677"/>
      <c r="BWY83" s="677"/>
      <c r="BWZ83" s="677"/>
      <c r="BXA83" s="677"/>
      <c r="BXB83" s="677"/>
      <c r="BXC83" s="677"/>
      <c r="BXD83" s="677"/>
      <c r="BXE83" s="677"/>
      <c r="BXF83" s="677"/>
      <c r="BXG83" s="677"/>
      <c r="BXH83" s="677"/>
      <c r="BXI83" s="677"/>
      <c r="BXJ83" s="677"/>
      <c r="BXK83" s="677"/>
      <c r="BXL83" s="677"/>
      <c r="BXM83" s="677"/>
      <c r="BXN83" s="677"/>
      <c r="BXO83" s="677"/>
      <c r="BXP83" s="677"/>
      <c r="BXQ83" s="677"/>
      <c r="BXR83" s="677"/>
      <c r="BXS83" s="677"/>
      <c r="BXT83" s="677"/>
      <c r="BXU83" s="677"/>
      <c r="BXV83" s="677"/>
      <c r="BXW83" s="677"/>
      <c r="BXX83" s="677"/>
      <c r="BXY83" s="677"/>
      <c r="BXZ83" s="677"/>
      <c r="BYA83" s="677"/>
      <c r="BYB83" s="677"/>
      <c r="BYC83" s="677"/>
      <c r="BYD83" s="677"/>
      <c r="BYE83" s="677"/>
      <c r="BYF83" s="677"/>
      <c r="BYG83" s="677"/>
      <c r="BYH83" s="677"/>
      <c r="BYI83" s="677"/>
      <c r="BYJ83" s="677"/>
      <c r="BYK83" s="677"/>
      <c r="BYL83" s="677"/>
      <c r="BYM83" s="677"/>
      <c r="BYN83" s="677"/>
      <c r="BYO83" s="677"/>
      <c r="BYP83" s="677"/>
      <c r="BYQ83" s="677"/>
      <c r="BYR83" s="677"/>
      <c r="BYS83" s="677"/>
      <c r="BYT83" s="677"/>
      <c r="BYU83" s="677"/>
      <c r="BYV83" s="677"/>
      <c r="BYW83" s="677"/>
      <c r="BYX83" s="677"/>
      <c r="BYY83" s="677"/>
      <c r="BYZ83" s="677"/>
      <c r="BZA83" s="677"/>
      <c r="BZB83" s="677"/>
      <c r="BZC83" s="677"/>
      <c r="BZD83" s="677"/>
      <c r="BZE83" s="677"/>
      <c r="BZF83" s="677"/>
      <c r="BZG83" s="677"/>
      <c r="BZH83" s="677"/>
      <c r="BZI83" s="677"/>
      <c r="BZJ83" s="677"/>
      <c r="BZK83" s="677"/>
      <c r="BZL83" s="677"/>
      <c r="BZM83" s="677"/>
      <c r="BZN83" s="677"/>
      <c r="BZO83" s="677"/>
      <c r="BZP83" s="677"/>
      <c r="BZQ83" s="677"/>
      <c r="BZR83" s="677"/>
      <c r="BZS83" s="677"/>
      <c r="BZT83" s="677"/>
      <c r="BZU83" s="677"/>
      <c r="BZV83" s="677"/>
      <c r="BZW83" s="677"/>
      <c r="BZX83" s="677"/>
      <c r="BZY83" s="677"/>
      <c r="BZZ83" s="677"/>
      <c r="CAA83" s="677"/>
      <c r="CAB83" s="677"/>
      <c r="CAC83" s="677"/>
      <c r="CAD83" s="677"/>
      <c r="CAE83" s="677"/>
      <c r="CAF83" s="677"/>
      <c r="CAG83" s="677"/>
      <c r="CAH83" s="677"/>
      <c r="CAI83" s="677"/>
      <c r="CAJ83" s="677"/>
      <c r="CAK83" s="677"/>
      <c r="CAL83" s="677"/>
      <c r="CAM83" s="677"/>
      <c r="CAN83" s="677"/>
      <c r="CAO83" s="677"/>
      <c r="CAP83" s="677"/>
      <c r="CAQ83" s="677"/>
      <c r="CAR83" s="677"/>
      <c r="CAS83" s="677"/>
      <c r="CAT83" s="677"/>
      <c r="CAU83" s="677"/>
      <c r="CAV83" s="677"/>
      <c r="CAW83" s="677"/>
      <c r="CAX83" s="677"/>
      <c r="CAY83" s="677"/>
      <c r="CAZ83" s="677"/>
      <c r="CBA83" s="677"/>
      <c r="CBB83" s="677"/>
      <c r="CBC83" s="677"/>
      <c r="CBD83" s="677"/>
      <c r="CBE83" s="677"/>
      <c r="CBF83" s="677"/>
      <c r="CBG83" s="677"/>
      <c r="CBH83" s="677"/>
      <c r="CBI83" s="677"/>
      <c r="CBJ83" s="677"/>
      <c r="CBK83" s="677"/>
      <c r="CBL83" s="677"/>
      <c r="CBM83" s="677"/>
      <c r="CBN83" s="677"/>
      <c r="CBO83" s="677"/>
      <c r="CBP83" s="677"/>
      <c r="CBQ83" s="677"/>
      <c r="CBR83" s="677"/>
      <c r="CBS83" s="677"/>
      <c r="CBT83" s="677"/>
      <c r="CBU83" s="677"/>
      <c r="CBV83" s="677"/>
      <c r="CBW83" s="677"/>
      <c r="CBX83" s="677"/>
      <c r="CBY83" s="677"/>
      <c r="CBZ83" s="677"/>
      <c r="CCA83" s="677"/>
      <c r="CCB83" s="677"/>
      <c r="CCC83" s="677"/>
      <c r="CCD83" s="677"/>
      <c r="CCE83" s="677"/>
      <c r="CCF83" s="677"/>
      <c r="CCG83" s="677"/>
      <c r="CCH83" s="677"/>
      <c r="CCI83" s="677"/>
      <c r="CCJ83" s="677"/>
      <c r="CCK83" s="677"/>
      <c r="CCL83" s="677"/>
      <c r="CCM83" s="677"/>
      <c r="CCN83" s="677"/>
      <c r="CCO83" s="677"/>
      <c r="CCP83" s="677"/>
      <c r="CCQ83" s="677"/>
      <c r="CCR83" s="677"/>
      <c r="CCS83" s="677"/>
      <c r="CCT83" s="677"/>
      <c r="CCU83" s="677"/>
      <c r="CCV83" s="677"/>
      <c r="CCW83" s="677"/>
      <c r="CCX83" s="677"/>
      <c r="CCY83" s="677"/>
      <c r="CCZ83" s="677"/>
      <c r="CDA83" s="677"/>
      <c r="CDB83" s="677"/>
      <c r="CDC83" s="677"/>
      <c r="CDD83" s="677"/>
      <c r="CDE83" s="677"/>
      <c r="CDF83" s="677"/>
      <c r="CDG83" s="677"/>
      <c r="CDH83" s="677"/>
      <c r="CDI83" s="677"/>
      <c r="CDJ83" s="677"/>
      <c r="CDK83" s="677"/>
      <c r="CDL83" s="677"/>
      <c r="CDM83" s="677"/>
      <c r="CDN83" s="677"/>
      <c r="CDO83" s="677"/>
      <c r="CDP83" s="677"/>
      <c r="CDQ83" s="677"/>
      <c r="CDR83" s="677"/>
      <c r="CDS83" s="677"/>
      <c r="CDT83" s="677"/>
      <c r="CDU83" s="677"/>
      <c r="CDV83" s="677"/>
      <c r="CDW83" s="677"/>
      <c r="CDX83" s="677"/>
      <c r="CDY83" s="677"/>
      <c r="CDZ83" s="677"/>
      <c r="CEA83" s="677"/>
      <c r="CEB83" s="677"/>
      <c r="CEC83" s="677"/>
      <c r="CED83" s="677"/>
      <c r="CEE83" s="677"/>
      <c r="CEF83" s="677"/>
      <c r="CEG83" s="677"/>
      <c r="CEH83" s="677"/>
      <c r="CEI83" s="677"/>
      <c r="CEJ83" s="677"/>
      <c r="CEK83" s="677"/>
      <c r="CEL83" s="677"/>
      <c r="CEM83" s="677"/>
      <c r="CEN83" s="677"/>
      <c r="CEO83" s="677"/>
      <c r="CEP83" s="677"/>
      <c r="CEQ83" s="677"/>
      <c r="CER83" s="677"/>
      <c r="CES83" s="677"/>
      <c r="CET83" s="677"/>
      <c r="CEU83" s="677"/>
      <c r="CEV83" s="677"/>
      <c r="CEW83" s="677"/>
      <c r="CEX83" s="677"/>
      <c r="CEY83" s="677"/>
      <c r="CEZ83" s="677"/>
      <c r="CFA83" s="677"/>
      <c r="CFB83" s="677"/>
      <c r="CFC83" s="677"/>
      <c r="CFD83" s="677"/>
      <c r="CFE83" s="677"/>
      <c r="CFF83" s="677"/>
      <c r="CFG83" s="677"/>
      <c r="CFH83" s="677"/>
      <c r="CFI83" s="677"/>
      <c r="CFJ83" s="677"/>
      <c r="CFK83" s="677"/>
      <c r="CFL83" s="677"/>
      <c r="CFM83" s="677"/>
      <c r="CFN83" s="677"/>
      <c r="CFO83" s="677"/>
      <c r="CFP83" s="677"/>
      <c r="CFQ83" s="677"/>
      <c r="CFR83" s="677"/>
      <c r="CFS83" s="677"/>
      <c r="CFT83" s="677"/>
      <c r="CFU83" s="677"/>
      <c r="CFV83" s="677"/>
      <c r="CFW83" s="677"/>
      <c r="CFX83" s="677"/>
      <c r="CFY83" s="677"/>
      <c r="CFZ83" s="677"/>
      <c r="CGA83" s="677"/>
      <c r="CGB83" s="677"/>
      <c r="CGC83" s="677"/>
      <c r="CGD83" s="677"/>
      <c r="CGE83" s="677"/>
      <c r="CGF83" s="677"/>
      <c r="CGG83" s="677"/>
      <c r="CGH83" s="677"/>
      <c r="CGI83" s="677"/>
      <c r="CGJ83" s="677"/>
      <c r="CGK83" s="677"/>
      <c r="CGL83" s="677"/>
      <c r="CGM83" s="677"/>
      <c r="CGN83" s="677"/>
      <c r="CGO83" s="677"/>
      <c r="CGP83" s="677"/>
      <c r="CGQ83" s="677"/>
      <c r="CGR83" s="677"/>
      <c r="CGS83" s="677"/>
      <c r="CGT83" s="677"/>
      <c r="CGU83" s="677"/>
      <c r="CGV83" s="677"/>
      <c r="CGW83" s="677"/>
      <c r="CGX83" s="677"/>
      <c r="CGY83" s="677"/>
      <c r="CGZ83" s="677"/>
      <c r="CHA83" s="677"/>
      <c r="CHB83" s="677"/>
      <c r="CHC83" s="677"/>
      <c r="CHD83" s="677"/>
      <c r="CHE83" s="677"/>
      <c r="CHF83" s="677"/>
      <c r="CHG83" s="677"/>
      <c r="CHH83" s="677"/>
      <c r="CHI83" s="677"/>
      <c r="CHJ83" s="677"/>
      <c r="CHK83" s="677"/>
      <c r="CHL83" s="677"/>
      <c r="CHM83" s="677"/>
      <c r="CHN83" s="677"/>
      <c r="CHO83" s="677"/>
      <c r="CHP83" s="677"/>
      <c r="CHQ83" s="677"/>
      <c r="CHR83" s="677"/>
      <c r="CHS83" s="677"/>
      <c r="CHT83" s="677"/>
      <c r="CHU83" s="677"/>
      <c r="CHV83" s="677"/>
      <c r="CHW83" s="677"/>
      <c r="CHX83" s="677"/>
      <c r="CHY83" s="677"/>
      <c r="CHZ83" s="677"/>
      <c r="CIA83" s="677"/>
      <c r="CIB83" s="677"/>
      <c r="CIC83" s="677"/>
      <c r="CID83" s="677"/>
      <c r="CIE83" s="677"/>
      <c r="CIF83" s="677"/>
      <c r="CIG83" s="677"/>
      <c r="CIH83" s="677"/>
      <c r="CII83" s="677"/>
      <c r="CIJ83" s="677"/>
      <c r="CIK83" s="677"/>
      <c r="CIL83" s="677"/>
      <c r="CIM83" s="677"/>
      <c r="CIN83" s="677"/>
      <c r="CIO83" s="677"/>
      <c r="CIP83" s="677"/>
      <c r="CIQ83" s="677"/>
      <c r="CIR83" s="677"/>
      <c r="CIS83" s="677"/>
      <c r="CIT83" s="677"/>
      <c r="CIU83" s="677"/>
      <c r="CIV83" s="677"/>
      <c r="CIW83" s="677"/>
      <c r="CIX83" s="677"/>
      <c r="CIY83" s="677"/>
      <c r="CIZ83" s="677"/>
      <c r="CJA83" s="677"/>
      <c r="CJB83" s="677"/>
      <c r="CJC83" s="677"/>
      <c r="CJD83" s="677"/>
      <c r="CJE83" s="677"/>
      <c r="CJF83" s="677"/>
      <c r="CJG83" s="677"/>
      <c r="CJH83" s="677"/>
      <c r="CJI83" s="677"/>
      <c r="CJJ83" s="677"/>
      <c r="CJK83" s="677"/>
      <c r="CJL83" s="677"/>
      <c r="CJM83" s="677"/>
      <c r="CJN83" s="677"/>
      <c r="CJO83" s="677"/>
      <c r="CJP83" s="677"/>
      <c r="CJQ83" s="677"/>
      <c r="CJR83" s="677"/>
      <c r="CJS83" s="677"/>
      <c r="CJT83" s="677"/>
      <c r="CJU83" s="677"/>
      <c r="CJV83" s="677"/>
      <c r="CJW83" s="677"/>
      <c r="CJX83" s="677"/>
      <c r="CJY83" s="677"/>
      <c r="CJZ83" s="677"/>
      <c r="CKA83" s="677"/>
      <c r="CKB83" s="677"/>
      <c r="CKC83" s="677"/>
      <c r="CKD83" s="677"/>
      <c r="CKE83" s="677"/>
      <c r="CKF83" s="677"/>
      <c r="CKG83" s="677"/>
      <c r="CKH83" s="677"/>
      <c r="CKI83" s="677"/>
      <c r="CKJ83" s="677"/>
      <c r="CKK83" s="677"/>
      <c r="CKL83" s="677"/>
      <c r="CKM83" s="677"/>
      <c r="CKN83" s="677"/>
      <c r="CKO83" s="677"/>
      <c r="CKP83" s="677"/>
      <c r="CKQ83" s="677"/>
      <c r="CKR83" s="677"/>
      <c r="CKS83" s="677"/>
      <c r="CKT83" s="677"/>
      <c r="CKU83" s="677"/>
      <c r="CKV83" s="677"/>
      <c r="CKW83" s="677"/>
      <c r="CKX83" s="677"/>
      <c r="CKY83" s="677"/>
      <c r="CKZ83" s="677"/>
      <c r="CLA83" s="677"/>
      <c r="CLB83" s="677"/>
      <c r="CLC83" s="677"/>
      <c r="CLD83" s="677"/>
      <c r="CLE83" s="677"/>
      <c r="CLF83" s="677"/>
      <c r="CLG83" s="677"/>
      <c r="CLH83" s="677"/>
      <c r="CLI83" s="677"/>
      <c r="CLJ83" s="677"/>
      <c r="CLK83" s="677"/>
      <c r="CLL83" s="677"/>
      <c r="CLM83" s="677"/>
      <c r="CLN83" s="677"/>
      <c r="CLO83" s="677"/>
      <c r="CLP83" s="677"/>
      <c r="CLQ83" s="677"/>
      <c r="CLR83" s="677"/>
      <c r="CLS83" s="677"/>
      <c r="CLT83" s="677"/>
      <c r="CLU83" s="677"/>
      <c r="CLV83" s="677"/>
      <c r="CLW83" s="677"/>
      <c r="CLX83" s="677"/>
      <c r="CLY83" s="677"/>
      <c r="CLZ83" s="677"/>
      <c r="CMA83" s="677"/>
      <c r="CMB83" s="677"/>
      <c r="CMC83" s="677"/>
      <c r="CMD83" s="677"/>
      <c r="CME83" s="677"/>
      <c r="CMF83" s="677"/>
      <c r="CMG83" s="677"/>
      <c r="CMH83" s="677"/>
      <c r="CMI83" s="677"/>
      <c r="CMJ83" s="677"/>
      <c r="CMK83" s="677"/>
      <c r="CML83" s="677"/>
      <c r="CMM83" s="677"/>
      <c r="CMN83" s="677"/>
      <c r="CMO83" s="677"/>
      <c r="CMP83" s="677"/>
      <c r="CMQ83" s="677"/>
      <c r="CMR83" s="677"/>
      <c r="CMS83" s="677"/>
      <c r="CMT83" s="677"/>
      <c r="CMU83" s="677"/>
      <c r="CMV83" s="677"/>
      <c r="CMW83" s="677"/>
      <c r="CMX83" s="677"/>
      <c r="CMY83" s="677"/>
      <c r="CMZ83" s="677"/>
      <c r="CNA83" s="677"/>
      <c r="CNB83" s="677"/>
      <c r="CNC83" s="677"/>
      <c r="CND83" s="677"/>
      <c r="CNE83" s="677"/>
      <c r="CNF83" s="677"/>
      <c r="CNG83" s="677"/>
      <c r="CNH83" s="677"/>
      <c r="CNI83" s="677"/>
      <c r="CNJ83" s="677"/>
      <c r="CNK83" s="677"/>
      <c r="CNL83" s="677"/>
      <c r="CNM83" s="677"/>
      <c r="CNN83" s="677"/>
      <c r="CNO83" s="677"/>
      <c r="CNP83" s="677"/>
      <c r="CNQ83" s="677"/>
      <c r="CNR83" s="677"/>
      <c r="CNS83" s="677"/>
      <c r="CNT83" s="677"/>
      <c r="CNU83" s="677"/>
      <c r="CNV83" s="677"/>
      <c r="CNW83" s="677"/>
      <c r="CNX83" s="677"/>
      <c r="CNY83" s="677"/>
      <c r="CNZ83" s="677"/>
      <c r="COA83" s="677"/>
      <c r="COB83" s="677"/>
      <c r="COC83" s="677"/>
      <c r="COD83" s="677"/>
      <c r="COE83" s="677"/>
      <c r="COF83" s="677"/>
      <c r="COG83" s="677"/>
      <c r="COH83" s="677"/>
      <c r="COI83" s="677"/>
      <c r="COJ83" s="677"/>
      <c r="COK83" s="677"/>
      <c r="COL83" s="677"/>
      <c r="COM83" s="677"/>
      <c r="CON83" s="677"/>
      <c r="COO83" s="677"/>
      <c r="COP83" s="677"/>
      <c r="COQ83" s="677"/>
      <c r="COR83" s="677"/>
      <c r="COS83" s="677"/>
      <c r="COT83" s="677"/>
      <c r="COU83" s="677"/>
      <c r="COV83" s="677"/>
      <c r="COW83" s="677"/>
      <c r="COX83" s="677"/>
      <c r="COY83" s="677"/>
      <c r="COZ83" s="677"/>
      <c r="CPA83" s="677"/>
      <c r="CPB83" s="677"/>
      <c r="CPC83" s="677"/>
      <c r="CPD83" s="677"/>
      <c r="CPE83" s="677"/>
      <c r="CPF83" s="677"/>
      <c r="CPG83" s="677"/>
      <c r="CPH83" s="677"/>
      <c r="CPI83" s="677"/>
      <c r="CPJ83" s="677"/>
      <c r="CPK83" s="677"/>
      <c r="CPL83" s="677"/>
      <c r="CPM83" s="677"/>
      <c r="CPN83" s="677"/>
      <c r="CPO83" s="677"/>
      <c r="CPP83" s="677"/>
      <c r="CPQ83" s="677"/>
      <c r="CPR83" s="677"/>
      <c r="CPS83" s="677"/>
      <c r="CPT83" s="677"/>
      <c r="CPU83" s="677"/>
      <c r="CPV83" s="677"/>
      <c r="CPW83" s="677"/>
      <c r="CPX83" s="677"/>
      <c r="CPY83" s="677"/>
      <c r="CPZ83" s="677"/>
      <c r="CQA83" s="677"/>
      <c r="CQB83" s="677"/>
      <c r="CQC83" s="677"/>
      <c r="CQD83" s="677"/>
      <c r="CQE83" s="677"/>
      <c r="CQF83" s="677"/>
      <c r="CQG83" s="677"/>
      <c r="CQH83" s="677"/>
      <c r="CQI83" s="677"/>
      <c r="CQJ83" s="677"/>
      <c r="CQK83" s="677"/>
      <c r="CQL83" s="677"/>
      <c r="CQM83" s="677"/>
      <c r="CQN83" s="677"/>
      <c r="CQO83" s="677"/>
      <c r="CQP83" s="677"/>
      <c r="CQQ83" s="677"/>
      <c r="CQR83" s="677"/>
      <c r="CQS83" s="677"/>
      <c r="CQT83" s="677"/>
      <c r="CQU83" s="677"/>
      <c r="CQV83" s="677"/>
      <c r="CQW83" s="677"/>
      <c r="CQX83" s="677"/>
      <c r="CQY83" s="677"/>
      <c r="CQZ83" s="677"/>
      <c r="CRA83" s="677"/>
      <c r="CRB83" s="677"/>
      <c r="CRC83" s="677"/>
      <c r="CRD83" s="677"/>
      <c r="CRE83" s="677"/>
      <c r="CRF83" s="677"/>
      <c r="CRG83" s="677"/>
      <c r="CRH83" s="677"/>
      <c r="CRI83" s="677"/>
      <c r="CRJ83" s="677"/>
      <c r="CRK83" s="677"/>
      <c r="CRL83" s="677"/>
      <c r="CRM83" s="677"/>
      <c r="CRN83" s="677"/>
      <c r="CRO83" s="677"/>
      <c r="CRP83" s="677"/>
      <c r="CRQ83" s="677"/>
      <c r="CRR83" s="677"/>
      <c r="CRS83" s="677"/>
      <c r="CRT83" s="677"/>
      <c r="CRU83" s="677"/>
      <c r="CRV83" s="677"/>
      <c r="CRW83" s="677"/>
      <c r="CRX83" s="677"/>
      <c r="CRY83" s="677"/>
      <c r="CRZ83" s="677"/>
      <c r="CSA83" s="677"/>
      <c r="CSB83" s="677"/>
      <c r="CSC83" s="677"/>
      <c r="CSD83" s="677"/>
      <c r="CSE83" s="677"/>
      <c r="CSF83" s="677"/>
      <c r="CSG83" s="677"/>
      <c r="CSH83" s="677"/>
      <c r="CSI83" s="677"/>
      <c r="CSJ83" s="677"/>
      <c r="CSK83" s="677"/>
      <c r="CSL83" s="677"/>
      <c r="CSM83" s="677"/>
      <c r="CSN83" s="677"/>
      <c r="CSO83" s="677"/>
      <c r="CSP83" s="677"/>
      <c r="CSQ83" s="677"/>
      <c r="CSR83" s="677"/>
      <c r="CSS83" s="677"/>
      <c r="CST83" s="677"/>
      <c r="CSU83" s="677"/>
      <c r="CSV83" s="677"/>
      <c r="CSW83" s="677"/>
      <c r="CSX83" s="677"/>
      <c r="CSY83" s="677"/>
      <c r="CSZ83" s="677"/>
      <c r="CTA83" s="677"/>
      <c r="CTB83" s="677"/>
      <c r="CTC83" s="677"/>
      <c r="CTD83" s="677"/>
      <c r="CTE83" s="677"/>
      <c r="CTF83" s="677"/>
      <c r="CTG83" s="677"/>
      <c r="CTH83" s="677"/>
      <c r="CTI83" s="677"/>
      <c r="CTJ83" s="677"/>
      <c r="CTK83" s="677"/>
      <c r="CTL83" s="677"/>
      <c r="CTM83" s="677"/>
      <c r="CTN83" s="677"/>
      <c r="CTO83" s="677"/>
      <c r="CTP83" s="677"/>
      <c r="CTQ83" s="677"/>
      <c r="CTR83" s="677"/>
      <c r="CTS83" s="677"/>
      <c r="CTT83" s="677"/>
      <c r="CTU83" s="677"/>
      <c r="CTV83" s="677"/>
      <c r="CTW83" s="677"/>
      <c r="CTX83" s="677"/>
      <c r="CTY83" s="677"/>
      <c r="CTZ83" s="677"/>
      <c r="CUA83" s="677"/>
      <c r="CUB83" s="677"/>
      <c r="CUC83" s="677"/>
      <c r="CUD83" s="677"/>
      <c r="CUE83" s="677"/>
      <c r="CUF83" s="677"/>
      <c r="CUG83" s="677"/>
      <c r="CUH83" s="677"/>
      <c r="CUI83" s="677"/>
      <c r="CUJ83" s="677"/>
      <c r="CUK83" s="677"/>
      <c r="CUL83" s="677"/>
      <c r="CUM83" s="677"/>
      <c r="CUN83" s="677"/>
      <c r="CUO83" s="677"/>
      <c r="CUP83" s="677"/>
      <c r="CUQ83" s="677"/>
      <c r="CUR83" s="677"/>
      <c r="CUS83" s="677"/>
      <c r="CUT83" s="677"/>
      <c r="CUU83" s="677"/>
      <c r="CUV83" s="677"/>
      <c r="CUW83" s="677"/>
      <c r="CUX83" s="677"/>
      <c r="CUY83" s="677"/>
      <c r="CUZ83" s="677"/>
      <c r="CVA83" s="677"/>
      <c r="CVB83" s="677"/>
      <c r="CVC83" s="677"/>
      <c r="CVD83" s="677"/>
      <c r="CVE83" s="677"/>
      <c r="CVF83" s="677"/>
      <c r="CVG83" s="677"/>
      <c r="CVH83" s="677"/>
      <c r="CVI83" s="677"/>
      <c r="CVJ83" s="677"/>
      <c r="CVK83" s="677"/>
      <c r="CVL83" s="677"/>
      <c r="CVM83" s="677"/>
      <c r="CVN83" s="677"/>
      <c r="CVO83" s="677"/>
      <c r="CVP83" s="677"/>
      <c r="CVQ83" s="677"/>
      <c r="CVR83" s="677"/>
      <c r="CVS83" s="677"/>
      <c r="CVT83" s="677"/>
      <c r="CVU83" s="677"/>
      <c r="CVV83" s="677"/>
      <c r="CVW83" s="677"/>
      <c r="CVX83" s="677"/>
      <c r="CVY83" s="677"/>
      <c r="CVZ83" s="677"/>
      <c r="CWA83" s="677"/>
      <c r="CWB83" s="677"/>
      <c r="CWC83" s="677"/>
      <c r="CWD83" s="677"/>
      <c r="CWE83" s="677"/>
      <c r="CWF83" s="677"/>
      <c r="CWG83" s="677"/>
      <c r="CWH83" s="677"/>
      <c r="CWI83" s="677"/>
      <c r="CWJ83" s="677"/>
      <c r="CWK83" s="677"/>
      <c r="CWL83" s="677"/>
      <c r="CWM83" s="677"/>
      <c r="CWN83" s="677"/>
      <c r="CWO83" s="677"/>
      <c r="CWP83" s="677"/>
      <c r="CWQ83" s="677"/>
      <c r="CWR83" s="677"/>
      <c r="CWS83" s="677"/>
      <c r="CWT83" s="677"/>
      <c r="CWU83" s="677"/>
      <c r="CWV83" s="677"/>
      <c r="CWW83" s="677"/>
      <c r="CWX83" s="677"/>
      <c r="CWY83" s="677"/>
      <c r="CWZ83" s="677"/>
      <c r="CXA83" s="677"/>
      <c r="CXB83" s="677"/>
      <c r="CXC83" s="677"/>
      <c r="CXD83" s="677"/>
      <c r="CXE83" s="677"/>
      <c r="CXF83" s="677"/>
      <c r="CXG83" s="677"/>
      <c r="CXH83" s="677"/>
      <c r="CXI83" s="677"/>
      <c r="CXJ83" s="677"/>
      <c r="CXK83" s="677"/>
      <c r="CXL83" s="677"/>
      <c r="CXM83" s="677"/>
      <c r="CXN83" s="677"/>
      <c r="CXO83" s="677"/>
      <c r="CXP83" s="677"/>
      <c r="CXQ83" s="677"/>
      <c r="CXR83" s="677"/>
      <c r="CXS83" s="677"/>
      <c r="CXT83" s="677"/>
      <c r="CXU83" s="677"/>
      <c r="CXV83" s="677"/>
      <c r="CXW83" s="677"/>
      <c r="CXX83" s="677"/>
      <c r="CXY83" s="677"/>
      <c r="CXZ83" s="677"/>
      <c r="CYA83" s="677"/>
      <c r="CYB83" s="677"/>
      <c r="CYC83" s="677"/>
      <c r="CYD83" s="677"/>
      <c r="CYE83" s="677"/>
      <c r="CYF83" s="677"/>
      <c r="CYG83" s="677"/>
      <c r="CYH83" s="677"/>
      <c r="CYI83" s="677"/>
      <c r="CYJ83" s="677"/>
      <c r="CYK83" s="677"/>
      <c r="CYL83" s="677"/>
      <c r="CYM83" s="677"/>
      <c r="CYN83" s="677"/>
      <c r="CYO83" s="677"/>
      <c r="CYP83" s="677"/>
      <c r="CYQ83" s="677"/>
      <c r="CYR83" s="677"/>
      <c r="CYS83" s="677"/>
      <c r="CYT83" s="677"/>
      <c r="CYU83" s="677"/>
      <c r="CYV83" s="677"/>
      <c r="CYW83" s="677"/>
      <c r="CYX83" s="677"/>
      <c r="CYY83" s="677"/>
      <c r="CYZ83" s="677"/>
      <c r="CZA83" s="677"/>
      <c r="CZB83" s="677"/>
      <c r="CZC83" s="677"/>
      <c r="CZD83" s="677"/>
      <c r="CZE83" s="677"/>
      <c r="CZF83" s="677"/>
      <c r="CZG83" s="677"/>
      <c r="CZH83" s="677"/>
      <c r="CZI83" s="677"/>
      <c r="CZJ83" s="677"/>
      <c r="CZK83" s="677"/>
      <c r="CZL83" s="677"/>
      <c r="CZM83" s="677"/>
      <c r="CZN83" s="677"/>
      <c r="CZO83" s="677"/>
      <c r="CZP83" s="677"/>
      <c r="CZQ83" s="677"/>
      <c r="CZR83" s="677"/>
      <c r="CZS83" s="677"/>
      <c r="CZT83" s="677"/>
      <c r="CZU83" s="677"/>
      <c r="CZV83" s="677"/>
      <c r="CZW83" s="677"/>
      <c r="CZX83" s="677"/>
      <c r="CZY83" s="677"/>
      <c r="CZZ83" s="677"/>
      <c r="DAA83" s="677"/>
      <c r="DAB83" s="677"/>
      <c r="DAC83" s="677"/>
      <c r="DAD83" s="677"/>
      <c r="DAE83" s="677"/>
      <c r="DAF83" s="677"/>
      <c r="DAG83" s="677"/>
      <c r="DAH83" s="677"/>
      <c r="DAI83" s="677"/>
      <c r="DAJ83" s="677"/>
      <c r="DAK83" s="677"/>
      <c r="DAL83" s="677"/>
      <c r="DAM83" s="677"/>
      <c r="DAN83" s="677"/>
      <c r="DAO83" s="677"/>
      <c r="DAP83" s="677"/>
      <c r="DAQ83" s="677"/>
      <c r="DAR83" s="677"/>
      <c r="DAS83" s="677"/>
      <c r="DAT83" s="677"/>
      <c r="DAU83" s="677"/>
      <c r="DAV83" s="677"/>
      <c r="DAW83" s="677"/>
      <c r="DAX83" s="677"/>
      <c r="DAY83" s="677"/>
      <c r="DAZ83" s="677"/>
      <c r="DBA83" s="677"/>
      <c r="DBB83" s="677"/>
      <c r="DBC83" s="677"/>
      <c r="DBD83" s="677"/>
      <c r="DBE83" s="677"/>
      <c r="DBF83" s="677"/>
      <c r="DBG83" s="677"/>
      <c r="DBH83" s="677"/>
      <c r="DBI83" s="677"/>
      <c r="DBJ83" s="677"/>
      <c r="DBK83" s="677"/>
      <c r="DBL83" s="677"/>
      <c r="DBM83" s="677"/>
      <c r="DBN83" s="677"/>
      <c r="DBO83" s="677"/>
      <c r="DBP83" s="677"/>
      <c r="DBQ83" s="677"/>
      <c r="DBR83" s="677"/>
      <c r="DBS83" s="677"/>
      <c r="DBT83" s="677"/>
      <c r="DBU83" s="677"/>
      <c r="DBV83" s="677"/>
      <c r="DBW83" s="677"/>
      <c r="DBX83" s="677"/>
      <c r="DBY83" s="677"/>
      <c r="DBZ83" s="677"/>
      <c r="DCA83" s="677"/>
      <c r="DCB83" s="677"/>
      <c r="DCC83" s="677"/>
      <c r="DCD83" s="677"/>
      <c r="DCE83" s="677"/>
      <c r="DCF83" s="677"/>
      <c r="DCG83" s="677"/>
      <c r="DCH83" s="677"/>
      <c r="DCI83" s="677"/>
      <c r="DCJ83" s="677"/>
      <c r="DCK83" s="677"/>
      <c r="DCL83" s="677"/>
      <c r="DCM83" s="677"/>
      <c r="DCN83" s="677"/>
      <c r="DCO83" s="677"/>
      <c r="DCP83" s="677"/>
      <c r="DCQ83" s="677"/>
      <c r="DCR83" s="677"/>
      <c r="DCS83" s="677"/>
      <c r="DCT83" s="677"/>
      <c r="DCU83" s="677"/>
      <c r="DCV83" s="677"/>
      <c r="DCW83" s="677"/>
      <c r="DCX83" s="677"/>
      <c r="DCY83" s="677"/>
      <c r="DCZ83" s="677"/>
      <c r="DDA83" s="677"/>
      <c r="DDB83" s="677"/>
      <c r="DDC83" s="677"/>
      <c r="DDD83" s="677"/>
      <c r="DDE83" s="677"/>
      <c r="DDF83" s="677"/>
      <c r="DDG83" s="677"/>
      <c r="DDH83" s="677"/>
      <c r="DDI83" s="677"/>
      <c r="DDJ83" s="677"/>
      <c r="DDK83" s="677"/>
      <c r="DDL83" s="677"/>
      <c r="DDM83" s="677"/>
      <c r="DDN83" s="677"/>
      <c r="DDO83" s="677"/>
      <c r="DDP83" s="677"/>
      <c r="DDQ83" s="677"/>
      <c r="DDR83" s="677"/>
      <c r="DDS83" s="677"/>
      <c r="DDT83" s="677"/>
      <c r="DDU83" s="677"/>
      <c r="DDV83" s="677"/>
      <c r="DDW83" s="677"/>
      <c r="DDX83" s="677"/>
      <c r="DDY83" s="677"/>
      <c r="DDZ83" s="677"/>
      <c r="DEA83" s="677"/>
      <c r="DEB83" s="677"/>
      <c r="DEC83" s="677"/>
      <c r="DED83" s="677"/>
      <c r="DEE83" s="677"/>
      <c r="DEF83" s="677"/>
      <c r="DEG83" s="677"/>
      <c r="DEH83" s="677"/>
      <c r="DEI83" s="677"/>
      <c r="DEJ83" s="677"/>
      <c r="DEK83" s="677"/>
      <c r="DEL83" s="677"/>
      <c r="DEM83" s="677"/>
      <c r="DEN83" s="677"/>
      <c r="DEO83" s="677"/>
      <c r="DEP83" s="677"/>
      <c r="DEQ83" s="677"/>
      <c r="DER83" s="677"/>
      <c r="DES83" s="677"/>
      <c r="DET83" s="677"/>
      <c r="DEU83" s="677"/>
      <c r="DEV83" s="677"/>
      <c r="DEW83" s="677"/>
      <c r="DEX83" s="677"/>
      <c r="DEY83" s="677"/>
      <c r="DEZ83" s="677"/>
      <c r="DFA83" s="677"/>
      <c r="DFB83" s="677"/>
      <c r="DFC83" s="677"/>
      <c r="DFD83" s="677"/>
      <c r="DFE83" s="677"/>
      <c r="DFF83" s="677"/>
      <c r="DFG83" s="677"/>
      <c r="DFH83" s="677"/>
      <c r="DFI83" s="677"/>
      <c r="DFJ83" s="677"/>
      <c r="DFK83" s="677"/>
      <c r="DFL83" s="677"/>
      <c r="DFM83" s="677"/>
      <c r="DFN83" s="677"/>
      <c r="DFO83" s="677"/>
      <c r="DFP83" s="677"/>
      <c r="DFQ83" s="677"/>
      <c r="DFR83" s="677"/>
      <c r="DFS83" s="677"/>
      <c r="DFT83" s="677"/>
      <c r="DFU83" s="677"/>
      <c r="DFV83" s="677"/>
      <c r="DFW83" s="677"/>
      <c r="DFX83" s="677"/>
      <c r="DFY83" s="677"/>
      <c r="DFZ83" s="677"/>
      <c r="DGA83" s="677"/>
      <c r="DGB83" s="677"/>
      <c r="DGC83" s="677"/>
      <c r="DGD83" s="677"/>
      <c r="DGE83" s="677"/>
      <c r="DGF83" s="677"/>
      <c r="DGG83" s="677"/>
      <c r="DGH83" s="677"/>
      <c r="DGI83" s="677"/>
      <c r="DGJ83" s="677"/>
      <c r="DGK83" s="677"/>
      <c r="DGL83" s="677"/>
      <c r="DGM83" s="677"/>
      <c r="DGN83" s="677"/>
      <c r="DGO83" s="677"/>
      <c r="DGP83" s="677"/>
      <c r="DGQ83" s="677"/>
      <c r="DGR83" s="677"/>
      <c r="DGS83" s="677"/>
      <c r="DGT83" s="677"/>
      <c r="DGU83" s="677"/>
      <c r="DGV83" s="677"/>
      <c r="DGW83" s="677"/>
      <c r="DGX83" s="677"/>
      <c r="DGY83" s="677"/>
      <c r="DGZ83" s="677"/>
      <c r="DHA83" s="677"/>
      <c r="DHB83" s="677"/>
      <c r="DHC83" s="677"/>
      <c r="DHD83" s="677"/>
      <c r="DHE83" s="677"/>
      <c r="DHF83" s="677"/>
      <c r="DHG83" s="677"/>
      <c r="DHH83" s="677"/>
      <c r="DHI83" s="677"/>
      <c r="DHJ83" s="677"/>
      <c r="DHK83" s="677"/>
      <c r="DHL83" s="677"/>
      <c r="DHM83" s="677"/>
      <c r="DHN83" s="677"/>
      <c r="DHO83" s="677"/>
      <c r="DHP83" s="677"/>
      <c r="DHQ83" s="677"/>
      <c r="DHR83" s="677"/>
      <c r="DHS83" s="677"/>
      <c r="DHT83" s="677"/>
      <c r="DHU83" s="677"/>
      <c r="DHV83" s="677"/>
      <c r="DHW83" s="677"/>
      <c r="DHX83" s="677"/>
      <c r="DHY83" s="677"/>
      <c r="DHZ83" s="677"/>
      <c r="DIA83" s="677"/>
      <c r="DIB83" s="677"/>
      <c r="DIC83" s="677"/>
      <c r="DID83" s="677"/>
      <c r="DIE83" s="677"/>
      <c r="DIF83" s="677"/>
      <c r="DIG83" s="677"/>
      <c r="DIH83" s="677"/>
      <c r="DII83" s="677"/>
      <c r="DIJ83" s="677"/>
      <c r="DIK83" s="677"/>
      <c r="DIL83" s="677"/>
      <c r="DIM83" s="677"/>
      <c r="DIN83" s="677"/>
      <c r="DIO83" s="677"/>
      <c r="DIP83" s="677"/>
      <c r="DIQ83" s="677"/>
      <c r="DIR83" s="677"/>
      <c r="DIS83" s="677"/>
      <c r="DIT83" s="677"/>
      <c r="DIU83" s="677"/>
      <c r="DIV83" s="677"/>
      <c r="DIW83" s="677"/>
      <c r="DIX83" s="677"/>
      <c r="DIY83" s="677"/>
      <c r="DIZ83" s="677"/>
      <c r="DJA83" s="677"/>
      <c r="DJB83" s="677"/>
      <c r="DJC83" s="677"/>
      <c r="DJD83" s="677"/>
      <c r="DJE83" s="677"/>
      <c r="DJF83" s="677"/>
      <c r="DJG83" s="677"/>
      <c r="DJH83" s="677"/>
      <c r="DJI83" s="677"/>
      <c r="DJJ83" s="677"/>
      <c r="DJK83" s="677"/>
      <c r="DJL83" s="677"/>
      <c r="DJM83" s="677"/>
      <c r="DJN83" s="677"/>
      <c r="DJO83" s="677"/>
      <c r="DJP83" s="677"/>
      <c r="DJQ83" s="677"/>
      <c r="DJR83" s="677"/>
      <c r="DJS83" s="677"/>
      <c r="DJT83" s="677"/>
      <c r="DJU83" s="677"/>
      <c r="DJV83" s="677"/>
      <c r="DJW83" s="677"/>
      <c r="DJX83" s="677"/>
      <c r="DJY83" s="677"/>
      <c r="DJZ83" s="677"/>
      <c r="DKA83" s="677"/>
      <c r="DKB83" s="677"/>
      <c r="DKC83" s="677"/>
      <c r="DKD83" s="677"/>
      <c r="DKE83" s="677"/>
      <c r="DKF83" s="677"/>
      <c r="DKG83" s="677"/>
      <c r="DKH83" s="677"/>
      <c r="DKI83" s="677"/>
      <c r="DKJ83" s="677"/>
      <c r="DKK83" s="677"/>
      <c r="DKL83" s="677"/>
      <c r="DKM83" s="677"/>
      <c r="DKN83" s="677"/>
      <c r="DKO83" s="677"/>
      <c r="DKP83" s="677"/>
      <c r="DKQ83" s="677"/>
      <c r="DKR83" s="677"/>
      <c r="DKS83" s="677"/>
      <c r="DKT83" s="677"/>
      <c r="DKU83" s="677"/>
      <c r="DKV83" s="677"/>
      <c r="DKW83" s="677"/>
      <c r="DKX83" s="677"/>
      <c r="DKY83" s="677"/>
      <c r="DKZ83" s="677"/>
      <c r="DLA83" s="677"/>
      <c r="DLB83" s="677"/>
      <c r="DLC83" s="677"/>
      <c r="DLD83" s="677"/>
      <c r="DLE83" s="677"/>
      <c r="DLF83" s="677"/>
      <c r="DLG83" s="677"/>
      <c r="DLH83" s="677"/>
      <c r="DLI83" s="677"/>
      <c r="DLJ83" s="677"/>
      <c r="DLK83" s="677"/>
      <c r="DLL83" s="677"/>
      <c r="DLM83" s="677"/>
      <c r="DLN83" s="677"/>
      <c r="DLO83" s="677"/>
      <c r="DLP83" s="677"/>
      <c r="DLQ83" s="677"/>
      <c r="DLR83" s="677"/>
      <c r="DLS83" s="677"/>
      <c r="DLT83" s="677"/>
      <c r="DLU83" s="677"/>
      <c r="DLV83" s="677"/>
      <c r="DLW83" s="677"/>
      <c r="DLX83" s="677"/>
      <c r="DLY83" s="677"/>
      <c r="DLZ83" s="677"/>
      <c r="DMA83" s="677"/>
      <c r="DMB83" s="677"/>
      <c r="DMC83" s="677"/>
      <c r="DMD83" s="677"/>
      <c r="DME83" s="677"/>
      <c r="DMF83" s="677"/>
      <c r="DMG83" s="677"/>
      <c r="DMH83" s="677"/>
      <c r="DMI83" s="677"/>
      <c r="DMJ83" s="677"/>
      <c r="DMK83" s="677"/>
      <c r="DML83" s="677"/>
      <c r="DMM83" s="677"/>
      <c r="DMN83" s="677"/>
      <c r="DMO83" s="677"/>
      <c r="DMP83" s="677"/>
      <c r="DMQ83" s="677"/>
      <c r="DMR83" s="677"/>
      <c r="DMS83" s="677"/>
      <c r="DMT83" s="677"/>
      <c r="DMU83" s="677"/>
      <c r="DMV83" s="677"/>
      <c r="DMW83" s="677"/>
      <c r="DMX83" s="677"/>
      <c r="DMY83" s="677"/>
      <c r="DMZ83" s="677"/>
      <c r="DNA83" s="677"/>
      <c r="DNB83" s="677"/>
      <c r="DNC83" s="677"/>
      <c r="DND83" s="677"/>
      <c r="DNE83" s="677"/>
      <c r="DNF83" s="677"/>
      <c r="DNG83" s="677"/>
      <c r="DNH83" s="677"/>
      <c r="DNI83" s="677"/>
      <c r="DNJ83" s="677"/>
      <c r="DNK83" s="677"/>
      <c r="DNL83" s="677"/>
      <c r="DNM83" s="677"/>
      <c r="DNN83" s="677"/>
      <c r="DNO83" s="677"/>
      <c r="DNP83" s="677"/>
      <c r="DNQ83" s="677"/>
      <c r="DNR83" s="677"/>
      <c r="DNS83" s="677"/>
      <c r="DNT83" s="677"/>
      <c r="DNU83" s="677"/>
      <c r="DNV83" s="677"/>
      <c r="DNW83" s="677"/>
      <c r="DNX83" s="677"/>
      <c r="DNY83" s="677"/>
      <c r="DNZ83" s="677"/>
      <c r="DOA83" s="677"/>
      <c r="DOB83" s="677"/>
      <c r="DOC83" s="677"/>
      <c r="DOD83" s="677"/>
      <c r="DOE83" s="677"/>
      <c r="DOF83" s="677"/>
      <c r="DOG83" s="677"/>
      <c r="DOH83" s="677"/>
      <c r="DOI83" s="677"/>
      <c r="DOJ83" s="677"/>
      <c r="DOK83" s="677"/>
      <c r="DOL83" s="677"/>
      <c r="DOM83" s="677"/>
      <c r="DON83" s="677"/>
      <c r="DOO83" s="677"/>
      <c r="DOP83" s="677"/>
      <c r="DOQ83" s="677"/>
      <c r="DOR83" s="677"/>
      <c r="DOS83" s="677"/>
      <c r="DOT83" s="677"/>
      <c r="DOU83" s="677"/>
      <c r="DOV83" s="677"/>
      <c r="DOW83" s="677"/>
      <c r="DOX83" s="677"/>
      <c r="DOY83" s="677"/>
      <c r="DOZ83" s="677"/>
      <c r="DPA83" s="677"/>
      <c r="DPB83" s="677"/>
      <c r="DPC83" s="677"/>
      <c r="DPD83" s="677"/>
      <c r="DPE83" s="677"/>
      <c r="DPF83" s="677"/>
      <c r="DPG83" s="677"/>
      <c r="DPH83" s="677"/>
      <c r="DPI83" s="677"/>
      <c r="DPJ83" s="677"/>
      <c r="DPK83" s="677"/>
      <c r="DPL83" s="677"/>
      <c r="DPM83" s="677"/>
      <c r="DPN83" s="677"/>
      <c r="DPO83" s="677"/>
      <c r="DPP83" s="677"/>
      <c r="DPQ83" s="677"/>
      <c r="DPR83" s="677"/>
      <c r="DPS83" s="677"/>
      <c r="DPT83" s="677"/>
      <c r="DPU83" s="677"/>
      <c r="DPV83" s="677"/>
      <c r="DPW83" s="677"/>
      <c r="DPX83" s="677"/>
      <c r="DPY83" s="677"/>
      <c r="DPZ83" s="677"/>
      <c r="DQA83" s="677"/>
      <c r="DQB83" s="677"/>
      <c r="DQC83" s="677"/>
      <c r="DQD83" s="677"/>
      <c r="DQE83" s="677"/>
      <c r="DQF83" s="677"/>
      <c r="DQG83" s="677"/>
      <c r="DQH83" s="677"/>
      <c r="DQI83" s="677"/>
      <c r="DQJ83" s="677"/>
      <c r="DQK83" s="677"/>
      <c r="DQL83" s="677"/>
      <c r="DQM83" s="677"/>
      <c r="DQN83" s="677"/>
      <c r="DQO83" s="677"/>
      <c r="DQP83" s="677"/>
      <c r="DQQ83" s="677"/>
      <c r="DQR83" s="677"/>
      <c r="DQS83" s="677"/>
      <c r="DQT83" s="677"/>
      <c r="DQU83" s="677"/>
      <c r="DQV83" s="677"/>
      <c r="DQW83" s="677"/>
      <c r="DQX83" s="677"/>
      <c r="DQY83" s="677"/>
      <c r="DQZ83" s="677"/>
      <c r="DRA83" s="677"/>
      <c r="DRB83" s="677"/>
      <c r="DRC83" s="677"/>
      <c r="DRD83" s="677"/>
      <c r="DRE83" s="677"/>
      <c r="DRF83" s="677"/>
      <c r="DRG83" s="677"/>
      <c r="DRH83" s="677"/>
      <c r="DRI83" s="677"/>
      <c r="DRJ83" s="677"/>
      <c r="DRK83" s="677"/>
      <c r="DRL83" s="677"/>
      <c r="DRM83" s="677"/>
      <c r="DRN83" s="677"/>
      <c r="DRO83" s="677"/>
      <c r="DRP83" s="677"/>
      <c r="DRQ83" s="677"/>
      <c r="DRR83" s="677"/>
      <c r="DRS83" s="677"/>
      <c r="DRT83" s="677"/>
      <c r="DRU83" s="677"/>
      <c r="DRV83" s="677"/>
      <c r="DRW83" s="677"/>
      <c r="DRX83" s="677"/>
      <c r="DRY83" s="677"/>
      <c r="DRZ83" s="677"/>
      <c r="DSA83" s="677"/>
      <c r="DSB83" s="677"/>
      <c r="DSC83" s="677"/>
      <c r="DSD83" s="677"/>
      <c r="DSE83" s="677"/>
      <c r="DSF83" s="677"/>
      <c r="DSG83" s="677"/>
      <c r="DSH83" s="677"/>
      <c r="DSI83" s="677"/>
      <c r="DSJ83" s="677"/>
      <c r="DSK83" s="677"/>
      <c r="DSL83" s="677"/>
      <c r="DSM83" s="677"/>
      <c r="DSN83" s="677"/>
      <c r="DSO83" s="677"/>
      <c r="DSP83" s="677"/>
      <c r="DSQ83" s="677"/>
      <c r="DSR83" s="677"/>
      <c r="DSS83" s="677"/>
      <c r="DST83" s="677"/>
      <c r="DSU83" s="677"/>
      <c r="DSV83" s="677"/>
      <c r="DSW83" s="677"/>
      <c r="DSX83" s="677"/>
      <c r="DSY83" s="677"/>
      <c r="DSZ83" s="677"/>
      <c r="DTA83" s="677"/>
      <c r="DTB83" s="677"/>
      <c r="DTC83" s="677"/>
      <c r="DTD83" s="677"/>
      <c r="DTE83" s="677"/>
      <c r="DTF83" s="677"/>
      <c r="DTG83" s="677"/>
      <c r="DTH83" s="677"/>
      <c r="DTI83" s="677"/>
      <c r="DTJ83" s="677"/>
      <c r="DTK83" s="677"/>
      <c r="DTL83" s="677"/>
      <c r="DTM83" s="677"/>
      <c r="DTN83" s="677"/>
      <c r="DTO83" s="677"/>
      <c r="DTP83" s="677"/>
      <c r="DTQ83" s="677"/>
      <c r="DTR83" s="677"/>
      <c r="DTS83" s="677"/>
      <c r="DTT83" s="677"/>
      <c r="DTU83" s="677"/>
      <c r="DTV83" s="677"/>
      <c r="DTW83" s="677"/>
      <c r="DTX83" s="677"/>
      <c r="DTY83" s="677"/>
      <c r="DTZ83" s="677"/>
      <c r="DUA83" s="677"/>
      <c r="DUB83" s="677"/>
      <c r="DUC83" s="677"/>
      <c r="DUD83" s="677"/>
      <c r="DUE83" s="677"/>
      <c r="DUF83" s="677"/>
      <c r="DUG83" s="677"/>
      <c r="DUH83" s="677"/>
      <c r="DUI83" s="677"/>
      <c r="DUJ83" s="677"/>
      <c r="DUK83" s="677"/>
      <c r="DUL83" s="677"/>
      <c r="DUM83" s="677"/>
      <c r="DUN83" s="677"/>
      <c r="DUO83" s="677"/>
      <c r="DUP83" s="677"/>
      <c r="DUQ83" s="677"/>
      <c r="DUR83" s="677"/>
      <c r="DUS83" s="677"/>
      <c r="DUT83" s="677"/>
      <c r="DUU83" s="677"/>
      <c r="DUV83" s="677"/>
      <c r="DUW83" s="677"/>
      <c r="DUX83" s="677"/>
      <c r="DUY83" s="677"/>
      <c r="DUZ83" s="677"/>
      <c r="DVA83" s="677"/>
      <c r="DVB83" s="677"/>
      <c r="DVC83" s="677"/>
      <c r="DVD83" s="677"/>
      <c r="DVE83" s="677"/>
      <c r="DVF83" s="677"/>
      <c r="DVG83" s="677"/>
      <c r="DVH83" s="677"/>
      <c r="DVI83" s="677"/>
      <c r="DVJ83" s="677"/>
      <c r="DVK83" s="677"/>
      <c r="DVL83" s="677"/>
      <c r="DVM83" s="677"/>
      <c r="DVN83" s="677"/>
      <c r="DVO83" s="677"/>
      <c r="DVP83" s="677"/>
      <c r="DVQ83" s="677"/>
      <c r="DVR83" s="677"/>
      <c r="DVS83" s="677"/>
      <c r="DVT83" s="677"/>
      <c r="DVU83" s="677"/>
      <c r="DVV83" s="677"/>
      <c r="DVW83" s="677"/>
      <c r="DVX83" s="677"/>
      <c r="DVY83" s="677"/>
      <c r="DVZ83" s="677"/>
      <c r="DWA83" s="677"/>
      <c r="DWB83" s="677"/>
      <c r="DWC83" s="677"/>
      <c r="DWD83" s="677"/>
      <c r="DWE83" s="677"/>
      <c r="DWF83" s="677"/>
      <c r="DWG83" s="677"/>
      <c r="DWH83" s="677"/>
      <c r="DWI83" s="677"/>
      <c r="DWJ83" s="677"/>
      <c r="DWK83" s="677"/>
      <c r="DWL83" s="677"/>
      <c r="DWM83" s="677"/>
      <c r="DWN83" s="677"/>
      <c r="DWO83" s="677"/>
      <c r="DWP83" s="677"/>
      <c r="DWQ83" s="677"/>
      <c r="DWR83" s="677"/>
      <c r="DWS83" s="677"/>
      <c r="DWT83" s="677"/>
      <c r="DWU83" s="677"/>
      <c r="DWV83" s="677"/>
      <c r="DWW83" s="677"/>
      <c r="DWX83" s="677"/>
      <c r="DWY83" s="677"/>
      <c r="DWZ83" s="677"/>
      <c r="DXA83" s="677"/>
      <c r="DXB83" s="677"/>
      <c r="DXC83" s="677"/>
      <c r="DXD83" s="677"/>
      <c r="DXE83" s="677"/>
      <c r="DXF83" s="677"/>
      <c r="DXG83" s="677"/>
      <c r="DXH83" s="677"/>
      <c r="DXI83" s="677"/>
      <c r="DXJ83" s="677"/>
      <c r="DXK83" s="677"/>
      <c r="DXL83" s="677"/>
      <c r="DXM83" s="677"/>
      <c r="DXN83" s="677"/>
      <c r="DXO83" s="677"/>
      <c r="DXP83" s="677"/>
      <c r="DXQ83" s="677"/>
      <c r="DXR83" s="677"/>
      <c r="DXS83" s="677"/>
      <c r="DXT83" s="677"/>
      <c r="DXU83" s="677"/>
      <c r="DXV83" s="677"/>
      <c r="DXW83" s="677"/>
      <c r="DXX83" s="677"/>
      <c r="DXY83" s="677"/>
      <c r="DXZ83" s="677"/>
      <c r="DYA83" s="677"/>
      <c r="DYB83" s="677"/>
      <c r="DYC83" s="677"/>
      <c r="DYD83" s="677"/>
      <c r="DYE83" s="677"/>
      <c r="DYF83" s="677"/>
      <c r="DYG83" s="677"/>
      <c r="DYH83" s="677"/>
      <c r="DYI83" s="677"/>
      <c r="DYJ83" s="677"/>
      <c r="DYK83" s="677"/>
      <c r="DYL83" s="677"/>
      <c r="DYM83" s="677"/>
      <c r="DYN83" s="677"/>
      <c r="DYO83" s="677"/>
      <c r="DYP83" s="677"/>
      <c r="DYQ83" s="677"/>
      <c r="DYR83" s="677"/>
      <c r="DYS83" s="677"/>
      <c r="DYT83" s="677"/>
      <c r="DYU83" s="677"/>
      <c r="DYV83" s="677"/>
      <c r="DYW83" s="677"/>
      <c r="DYX83" s="677"/>
      <c r="DYY83" s="677"/>
      <c r="DYZ83" s="677"/>
      <c r="DZA83" s="677"/>
      <c r="DZB83" s="677"/>
      <c r="DZC83" s="677"/>
      <c r="DZD83" s="677"/>
      <c r="DZE83" s="677"/>
      <c r="DZF83" s="677"/>
      <c r="DZG83" s="677"/>
      <c r="DZH83" s="677"/>
      <c r="DZI83" s="677"/>
      <c r="DZJ83" s="677"/>
      <c r="DZK83" s="677"/>
      <c r="DZL83" s="677"/>
      <c r="DZM83" s="677"/>
      <c r="DZN83" s="677"/>
      <c r="DZO83" s="677"/>
      <c r="DZP83" s="677"/>
      <c r="DZQ83" s="677"/>
      <c r="DZR83" s="677"/>
      <c r="DZS83" s="677"/>
      <c r="DZT83" s="677"/>
      <c r="DZU83" s="677"/>
      <c r="DZV83" s="677"/>
      <c r="DZW83" s="677"/>
      <c r="DZX83" s="677"/>
      <c r="DZY83" s="677"/>
      <c r="DZZ83" s="677"/>
      <c r="EAA83" s="677"/>
      <c r="EAB83" s="677"/>
      <c r="EAC83" s="677"/>
      <c r="EAD83" s="677"/>
      <c r="EAE83" s="677"/>
      <c r="EAF83" s="677"/>
      <c r="EAG83" s="677"/>
      <c r="EAH83" s="677"/>
      <c r="EAI83" s="677"/>
      <c r="EAJ83" s="677"/>
      <c r="EAK83" s="677"/>
      <c r="EAL83" s="677"/>
      <c r="EAM83" s="677"/>
      <c r="EAN83" s="677"/>
      <c r="EAO83" s="677"/>
      <c r="EAP83" s="677"/>
      <c r="EAQ83" s="677"/>
      <c r="EAR83" s="677"/>
      <c r="EAS83" s="677"/>
      <c r="EAT83" s="677"/>
      <c r="EAU83" s="677"/>
      <c r="EAV83" s="677"/>
      <c r="EAW83" s="677"/>
      <c r="EAX83" s="677"/>
      <c r="EAY83" s="677"/>
      <c r="EAZ83" s="677"/>
      <c r="EBA83" s="677"/>
      <c r="EBB83" s="677"/>
      <c r="EBC83" s="677"/>
      <c r="EBD83" s="677"/>
      <c r="EBE83" s="677"/>
      <c r="EBF83" s="677"/>
      <c r="EBG83" s="677"/>
      <c r="EBH83" s="677"/>
      <c r="EBI83" s="677"/>
      <c r="EBJ83" s="677"/>
      <c r="EBK83" s="677"/>
      <c r="EBL83" s="677"/>
      <c r="EBM83" s="677"/>
      <c r="EBN83" s="677"/>
      <c r="EBO83" s="677"/>
      <c r="EBP83" s="677"/>
      <c r="EBQ83" s="677"/>
      <c r="EBR83" s="677"/>
      <c r="EBS83" s="677"/>
      <c r="EBT83" s="677"/>
      <c r="EBU83" s="677"/>
      <c r="EBV83" s="677"/>
      <c r="EBW83" s="677"/>
      <c r="EBX83" s="677"/>
      <c r="EBY83" s="677"/>
      <c r="EBZ83" s="677"/>
      <c r="ECA83" s="677"/>
      <c r="ECB83" s="677"/>
      <c r="ECC83" s="677"/>
      <c r="ECD83" s="677"/>
      <c r="ECE83" s="677"/>
      <c r="ECF83" s="677"/>
      <c r="ECG83" s="677"/>
      <c r="ECH83" s="677"/>
      <c r="ECI83" s="677"/>
      <c r="ECJ83" s="677"/>
      <c r="ECK83" s="677"/>
      <c r="ECL83" s="677"/>
      <c r="ECM83" s="677"/>
      <c r="ECN83" s="677"/>
      <c r="ECO83" s="677"/>
      <c r="ECP83" s="677"/>
      <c r="ECQ83" s="677"/>
      <c r="ECR83" s="677"/>
      <c r="ECS83" s="677"/>
      <c r="ECT83" s="677"/>
      <c r="ECU83" s="677"/>
      <c r="ECV83" s="677"/>
      <c r="ECW83" s="677"/>
      <c r="ECX83" s="677"/>
      <c r="ECY83" s="677"/>
      <c r="ECZ83" s="677"/>
      <c r="EDA83" s="677"/>
      <c r="EDB83" s="677"/>
      <c r="EDC83" s="677"/>
      <c r="EDD83" s="677"/>
      <c r="EDE83" s="677"/>
      <c r="EDF83" s="677"/>
      <c r="EDG83" s="677"/>
      <c r="EDH83" s="677"/>
      <c r="EDI83" s="677"/>
      <c r="EDJ83" s="677"/>
      <c r="EDK83" s="677"/>
      <c r="EDL83" s="677"/>
      <c r="EDM83" s="677"/>
      <c r="EDN83" s="677"/>
      <c r="EDO83" s="677"/>
      <c r="EDP83" s="677"/>
      <c r="EDQ83" s="677"/>
      <c r="EDR83" s="677"/>
      <c r="EDS83" s="677"/>
      <c r="EDT83" s="677"/>
      <c r="EDU83" s="677"/>
      <c r="EDV83" s="677"/>
      <c r="EDW83" s="677"/>
      <c r="EDX83" s="677"/>
      <c r="EDY83" s="677"/>
      <c r="EDZ83" s="677"/>
      <c r="EEA83" s="677"/>
      <c r="EEB83" s="677"/>
      <c r="EEC83" s="677"/>
      <c r="EED83" s="677"/>
      <c r="EEE83" s="677"/>
      <c r="EEF83" s="677"/>
      <c r="EEG83" s="677"/>
      <c r="EEH83" s="677"/>
      <c r="EEI83" s="677"/>
      <c r="EEJ83" s="677"/>
      <c r="EEK83" s="677"/>
      <c r="EEL83" s="677"/>
      <c r="EEM83" s="677"/>
      <c r="EEN83" s="677"/>
      <c r="EEO83" s="677"/>
      <c r="EEP83" s="677"/>
      <c r="EEQ83" s="677"/>
      <c r="EER83" s="677"/>
      <c r="EES83" s="677"/>
      <c r="EET83" s="677"/>
      <c r="EEU83" s="677"/>
      <c r="EEV83" s="677"/>
      <c r="EEW83" s="677"/>
      <c r="EEX83" s="677"/>
      <c r="EEY83" s="677"/>
      <c r="EEZ83" s="677"/>
      <c r="EFA83" s="677"/>
      <c r="EFB83" s="677"/>
      <c r="EFC83" s="677"/>
      <c r="EFD83" s="677"/>
      <c r="EFE83" s="677"/>
      <c r="EFF83" s="677"/>
      <c r="EFG83" s="677"/>
      <c r="EFH83" s="677"/>
      <c r="EFI83" s="677"/>
      <c r="EFJ83" s="677"/>
      <c r="EFK83" s="677"/>
      <c r="EFL83" s="677"/>
      <c r="EFM83" s="677"/>
      <c r="EFN83" s="677"/>
      <c r="EFO83" s="677"/>
      <c r="EFP83" s="677"/>
      <c r="EFQ83" s="677"/>
      <c r="EFR83" s="677"/>
      <c r="EFS83" s="677"/>
      <c r="EFT83" s="677"/>
      <c r="EFU83" s="677"/>
      <c r="EFV83" s="677"/>
      <c r="EFW83" s="677"/>
      <c r="EFX83" s="677"/>
      <c r="EFY83" s="677"/>
      <c r="EFZ83" s="677"/>
      <c r="EGA83" s="677"/>
      <c r="EGB83" s="677"/>
      <c r="EGC83" s="677"/>
      <c r="EGD83" s="677"/>
      <c r="EGE83" s="677"/>
      <c r="EGF83" s="677"/>
      <c r="EGG83" s="677"/>
      <c r="EGH83" s="677"/>
      <c r="EGI83" s="677"/>
      <c r="EGJ83" s="677"/>
      <c r="EGK83" s="677"/>
      <c r="EGL83" s="677"/>
      <c r="EGM83" s="677"/>
      <c r="EGN83" s="677"/>
      <c r="EGO83" s="677"/>
      <c r="EGP83" s="677"/>
      <c r="EGQ83" s="677"/>
      <c r="EGR83" s="677"/>
      <c r="EGS83" s="677"/>
      <c r="EGT83" s="677"/>
      <c r="EGU83" s="677"/>
      <c r="EGV83" s="677"/>
      <c r="EGW83" s="677"/>
      <c r="EGX83" s="677"/>
      <c r="EGY83" s="677"/>
      <c r="EGZ83" s="677"/>
      <c r="EHA83" s="677"/>
      <c r="EHB83" s="677"/>
      <c r="EHC83" s="677"/>
      <c r="EHD83" s="677"/>
      <c r="EHE83" s="677"/>
      <c r="EHF83" s="677"/>
      <c r="EHG83" s="677"/>
      <c r="EHH83" s="677"/>
      <c r="EHI83" s="677"/>
      <c r="EHJ83" s="677"/>
      <c r="EHK83" s="677"/>
      <c r="EHL83" s="677"/>
      <c r="EHM83" s="677"/>
      <c r="EHN83" s="677"/>
      <c r="EHO83" s="677"/>
      <c r="EHP83" s="677"/>
      <c r="EHQ83" s="677"/>
      <c r="EHR83" s="677"/>
      <c r="EHS83" s="677"/>
      <c r="EHT83" s="677"/>
      <c r="EHU83" s="677"/>
      <c r="EHV83" s="677"/>
      <c r="EHW83" s="677"/>
      <c r="EHX83" s="677"/>
      <c r="EHY83" s="677"/>
      <c r="EHZ83" s="677"/>
      <c r="EIA83" s="677"/>
      <c r="EIB83" s="677"/>
      <c r="EIC83" s="677"/>
      <c r="EID83" s="677"/>
      <c r="EIE83" s="677"/>
      <c r="EIF83" s="677"/>
      <c r="EIG83" s="677"/>
      <c r="EIH83" s="677"/>
      <c r="EII83" s="677"/>
      <c r="EIJ83" s="677"/>
      <c r="EIK83" s="677"/>
      <c r="EIL83" s="677"/>
      <c r="EIM83" s="677"/>
      <c r="EIN83" s="677"/>
      <c r="EIO83" s="677"/>
      <c r="EIP83" s="677"/>
      <c r="EIQ83" s="677"/>
      <c r="EIR83" s="677"/>
      <c r="EIS83" s="677"/>
      <c r="EIT83" s="677"/>
      <c r="EIU83" s="677"/>
      <c r="EIV83" s="677"/>
      <c r="EIW83" s="677"/>
      <c r="EIX83" s="677"/>
      <c r="EIY83" s="677"/>
      <c r="EIZ83" s="677"/>
      <c r="EJA83" s="677"/>
      <c r="EJB83" s="677"/>
      <c r="EJC83" s="677"/>
      <c r="EJD83" s="677"/>
      <c r="EJE83" s="677"/>
      <c r="EJF83" s="677"/>
      <c r="EJG83" s="677"/>
      <c r="EJH83" s="677"/>
      <c r="EJI83" s="677"/>
      <c r="EJJ83" s="677"/>
      <c r="EJK83" s="677"/>
      <c r="EJL83" s="677"/>
      <c r="EJM83" s="677"/>
      <c r="EJN83" s="677"/>
      <c r="EJO83" s="677"/>
      <c r="EJP83" s="677"/>
      <c r="EJQ83" s="677"/>
      <c r="EJR83" s="677"/>
      <c r="EJS83" s="677"/>
      <c r="EJT83" s="677"/>
      <c r="EJU83" s="677"/>
      <c r="EJV83" s="677"/>
      <c r="EJW83" s="677"/>
      <c r="EJX83" s="677"/>
      <c r="EJY83" s="677"/>
      <c r="EJZ83" s="677"/>
      <c r="EKA83" s="677"/>
      <c r="EKB83" s="677"/>
      <c r="EKC83" s="677"/>
      <c r="EKD83" s="677"/>
      <c r="EKE83" s="677"/>
      <c r="EKF83" s="677"/>
      <c r="EKG83" s="677"/>
      <c r="EKH83" s="677"/>
      <c r="EKI83" s="677"/>
      <c r="EKJ83" s="677"/>
      <c r="EKK83" s="677"/>
      <c r="EKL83" s="677"/>
      <c r="EKM83" s="677"/>
      <c r="EKN83" s="677"/>
      <c r="EKO83" s="677"/>
      <c r="EKP83" s="677"/>
      <c r="EKQ83" s="677"/>
      <c r="EKR83" s="677"/>
      <c r="EKS83" s="677"/>
      <c r="EKT83" s="677"/>
      <c r="EKU83" s="677"/>
      <c r="EKV83" s="677"/>
      <c r="EKW83" s="677"/>
      <c r="EKX83" s="677"/>
      <c r="EKY83" s="677"/>
      <c r="EKZ83" s="677"/>
      <c r="ELA83" s="677"/>
      <c r="ELB83" s="677"/>
      <c r="ELC83" s="677"/>
      <c r="ELD83" s="677"/>
      <c r="ELE83" s="677"/>
      <c r="ELF83" s="677"/>
      <c r="ELG83" s="677"/>
      <c r="ELH83" s="677"/>
      <c r="ELI83" s="677"/>
      <c r="ELJ83" s="677"/>
      <c r="ELK83" s="677"/>
      <c r="ELL83" s="677"/>
      <c r="ELM83" s="677"/>
      <c r="ELN83" s="677"/>
      <c r="ELO83" s="677"/>
      <c r="ELP83" s="677"/>
      <c r="ELQ83" s="677"/>
      <c r="ELR83" s="677"/>
      <c r="ELS83" s="677"/>
      <c r="ELT83" s="677"/>
      <c r="ELU83" s="677"/>
      <c r="ELV83" s="677"/>
      <c r="ELW83" s="677"/>
      <c r="ELX83" s="677"/>
      <c r="ELY83" s="677"/>
      <c r="ELZ83" s="677"/>
      <c r="EMA83" s="677"/>
      <c r="EMB83" s="677"/>
      <c r="EMC83" s="677"/>
      <c r="EMD83" s="677"/>
      <c r="EME83" s="677"/>
      <c r="EMF83" s="677"/>
      <c r="EMG83" s="677"/>
      <c r="EMH83" s="677"/>
      <c r="EMI83" s="677"/>
      <c r="EMJ83" s="677"/>
      <c r="EMK83" s="677"/>
      <c r="EML83" s="677"/>
      <c r="EMM83" s="677"/>
      <c r="EMN83" s="677"/>
      <c r="EMO83" s="677"/>
      <c r="EMP83" s="677"/>
      <c r="EMQ83" s="677"/>
      <c r="EMR83" s="677"/>
      <c r="EMS83" s="677"/>
      <c r="EMT83" s="677"/>
      <c r="EMU83" s="677"/>
      <c r="EMV83" s="677"/>
      <c r="EMW83" s="677"/>
      <c r="EMX83" s="677"/>
      <c r="EMY83" s="677"/>
      <c r="EMZ83" s="677"/>
      <c r="ENA83" s="677"/>
      <c r="ENB83" s="677"/>
      <c r="ENC83" s="677"/>
      <c r="END83" s="677"/>
      <c r="ENE83" s="677"/>
      <c r="ENF83" s="677"/>
      <c r="ENG83" s="677"/>
      <c r="ENH83" s="677"/>
      <c r="ENI83" s="677"/>
      <c r="ENJ83" s="677"/>
      <c r="ENK83" s="677"/>
      <c r="ENL83" s="677"/>
      <c r="ENM83" s="677"/>
      <c r="ENN83" s="677"/>
      <c r="ENO83" s="677"/>
      <c r="ENP83" s="677"/>
      <c r="ENQ83" s="677"/>
      <c r="ENR83" s="677"/>
      <c r="ENS83" s="677"/>
      <c r="ENT83" s="677"/>
      <c r="ENU83" s="677"/>
      <c r="ENV83" s="677"/>
      <c r="ENW83" s="677"/>
      <c r="ENX83" s="677"/>
      <c r="ENY83" s="677"/>
      <c r="ENZ83" s="677"/>
      <c r="EOA83" s="677"/>
      <c r="EOB83" s="677"/>
      <c r="EOC83" s="677"/>
      <c r="EOD83" s="677"/>
      <c r="EOE83" s="677"/>
      <c r="EOF83" s="677"/>
      <c r="EOG83" s="677"/>
      <c r="EOH83" s="677"/>
      <c r="EOI83" s="677"/>
      <c r="EOJ83" s="677"/>
      <c r="EOK83" s="677"/>
      <c r="EOL83" s="677"/>
      <c r="EOM83" s="677"/>
      <c r="EON83" s="677"/>
      <c r="EOO83" s="677"/>
      <c r="EOP83" s="677"/>
      <c r="EOQ83" s="677"/>
      <c r="EOR83" s="677"/>
      <c r="EOS83" s="677"/>
      <c r="EOT83" s="677"/>
      <c r="EOU83" s="677"/>
      <c r="EOV83" s="677"/>
      <c r="EOW83" s="677"/>
      <c r="EOX83" s="677"/>
      <c r="EOY83" s="677"/>
      <c r="EOZ83" s="677"/>
      <c r="EPA83" s="677"/>
      <c r="EPB83" s="677"/>
      <c r="EPC83" s="677"/>
      <c r="EPD83" s="677"/>
      <c r="EPE83" s="677"/>
      <c r="EPF83" s="677"/>
      <c r="EPG83" s="677"/>
      <c r="EPH83" s="677"/>
      <c r="EPI83" s="677"/>
      <c r="EPJ83" s="677"/>
      <c r="EPK83" s="677"/>
      <c r="EPL83" s="677"/>
      <c r="EPM83" s="677"/>
      <c r="EPN83" s="677"/>
      <c r="EPO83" s="677"/>
      <c r="EPP83" s="677"/>
      <c r="EPQ83" s="677"/>
      <c r="EPR83" s="677"/>
      <c r="EPS83" s="677"/>
      <c r="EPT83" s="677"/>
      <c r="EPU83" s="677"/>
      <c r="EPV83" s="677"/>
      <c r="EPW83" s="677"/>
      <c r="EPX83" s="677"/>
      <c r="EPY83" s="677"/>
      <c r="EPZ83" s="677"/>
      <c r="EQA83" s="677"/>
      <c r="EQB83" s="677"/>
      <c r="EQC83" s="677"/>
      <c r="EQD83" s="677"/>
      <c r="EQE83" s="677"/>
      <c r="EQF83" s="677"/>
      <c r="EQG83" s="677"/>
      <c r="EQH83" s="677"/>
      <c r="EQI83" s="677"/>
      <c r="EQJ83" s="677"/>
      <c r="EQK83" s="677"/>
      <c r="EQL83" s="677"/>
      <c r="EQM83" s="677"/>
      <c r="EQN83" s="677"/>
      <c r="EQO83" s="677"/>
      <c r="EQP83" s="677"/>
      <c r="EQQ83" s="677"/>
      <c r="EQR83" s="677"/>
      <c r="EQS83" s="677"/>
      <c r="EQT83" s="677"/>
      <c r="EQU83" s="677"/>
      <c r="EQV83" s="677"/>
      <c r="EQW83" s="677"/>
      <c r="EQX83" s="677"/>
      <c r="EQY83" s="677"/>
      <c r="EQZ83" s="677"/>
      <c r="ERA83" s="677"/>
      <c r="ERB83" s="677"/>
      <c r="ERC83" s="677"/>
      <c r="ERD83" s="677"/>
      <c r="ERE83" s="677"/>
      <c r="ERF83" s="677"/>
      <c r="ERG83" s="677"/>
      <c r="ERH83" s="677"/>
      <c r="ERI83" s="677"/>
      <c r="ERJ83" s="677"/>
      <c r="ERK83" s="677"/>
      <c r="ERL83" s="677"/>
      <c r="ERM83" s="677"/>
      <c r="ERN83" s="677"/>
      <c r="ERO83" s="677"/>
      <c r="ERP83" s="677"/>
      <c r="ERQ83" s="677"/>
      <c r="ERR83" s="677"/>
      <c r="ERS83" s="677"/>
      <c r="ERT83" s="677"/>
      <c r="ERU83" s="677"/>
      <c r="ERV83" s="677"/>
      <c r="ERW83" s="677"/>
      <c r="ERX83" s="677"/>
      <c r="ERY83" s="677"/>
      <c r="ERZ83" s="677"/>
      <c r="ESA83" s="677"/>
      <c r="ESB83" s="677"/>
      <c r="ESC83" s="677"/>
      <c r="ESD83" s="677"/>
      <c r="ESE83" s="677"/>
      <c r="ESF83" s="677"/>
      <c r="ESG83" s="677"/>
      <c r="ESH83" s="677"/>
      <c r="ESI83" s="677"/>
      <c r="ESJ83" s="677"/>
      <c r="ESK83" s="677"/>
      <c r="ESL83" s="677"/>
      <c r="ESM83" s="677"/>
      <c r="ESN83" s="677"/>
      <c r="ESO83" s="677"/>
      <c r="ESP83" s="677"/>
      <c r="ESQ83" s="677"/>
      <c r="ESR83" s="677"/>
      <c r="ESS83" s="677"/>
      <c r="EST83" s="677"/>
      <c r="ESU83" s="677"/>
      <c r="ESV83" s="677"/>
      <c r="ESW83" s="677"/>
      <c r="ESX83" s="677"/>
      <c r="ESY83" s="677"/>
      <c r="ESZ83" s="677"/>
      <c r="ETA83" s="677"/>
      <c r="ETB83" s="677"/>
      <c r="ETC83" s="677"/>
      <c r="ETD83" s="677"/>
      <c r="ETE83" s="677"/>
      <c r="ETF83" s="677"/>
      <c r="ETG83" s="677"/>
      <c r="ETH83" s="677"/>
      <c r="ETI83" s="677"/>
      <c r="ETJ83" s="677"/>
      <c r="ETK83" s="677"/>
      <c r="ETL83" s="677"/>
      <c r="ETM83" s="677"/>
      <c r="ETN83" s="677"/>
      <c r="ETO83" s="677"/>
      <c r="ETP83" s="677"/>
      <c r="ETQ83" s="677"/>
      <c r="ETR83" s="677"/>
      <c r="ETS83" s="677"/>
      <c r="ETT83" s="677"/>
      <c r="ETU83" s="677"/>
      <c r="ETV83" s="677"/>
      <c r="ETW83" s="677"/>
      <c r="ETX83" s="677"/>
      <c r="ETY83" s="677"/>
      <c r="ETZ83" s="677"/>
      <c r="EUA83" s="677"/>
      <c r="EUB83" s="677"/>
      <c r="EUC83" s="677"/>
      <c r="EUD83" s="677"/>
      <c r="EUE83" s="677"/>
      <c r="EUF83" s="677"/>
      <c r="EUG83" s="677"/>
      <c r="EUH83" s="677"/>
      <c r="EUI83" s="677"/>
      <c r="EUJ83" s="677"/>
      <c r="EUK83" s="677"/>
      <c r="EUL83" s="677"/>
      <c r="EUM83" s="677"/>
      <c r="EUN83" s="677"/>
      <c r="EUO83" s="677"/>
      <c r="EUP83" s="677"/>
      <c r="EUQ83" s="677"/>
      <c r="EUR83" s="677"/>
      <c r="EUS83" s="677"/>
      <c r="EUT83" s="677"/>
      <c r="EUU83" s="677"/>
      <c r="EUV83" s="677"/>
      <c r="EUW83" s="677"/>
      <c r="EUX83" s="677"/>
      <c r="EUY83" s="677"/>
      <c r="EUZ83" s="677"/>
      <c r="EVA83" s="677"/>
      <c r="EVB83" s="677"/>
      <c r="EVC83" s="677"/>
      <c r="EVD83" s="677"/>
      <c r="EVE83" s="677"/>
      <c r="EVF83" s="677"/>
      <c r="EVG83" s="677"/>
      <c r="EVH83" s="677"/>
      <c r="EVI83" s="677"/>
      <c r="EVJ83" s="677"/>
      <c r="EVK83" s="677"/>
      <c r="EVL83" s="677"/>
      <c r="EVM83" s="677"/>
      <c r="EVN83" s="677"/>
      <c r="EVO83" s="677"/>
      <c r="EVP83" s="677"/>
      <c r="EVQ83" s="677"/>
      <c r="EVR83" s="677"/>
      <c r="EVS83" s="677"/>
      <c r="EVT83" s="677"/>
      <c r="EVU83" s="677"/>
      <c r="EVV83" s="677"/>
      <c r="EVW83" s="677"/>
      <c r="EVX83" s="677"/>
      <c r="EVY83" s="677"/>
      <c r="EVZ83" s="677"/>
      <c r="EWA83" s="677"/>
      <c r="EWB83" s="677"/>
      <c r="EWC83" s="677"/>
      <c r="EWD83" s="677"/>
      <c r="EWE83" s="677"/>
      <c r="EWF83" s="677"/>
      <c r="EWG83" s="677"/>
      <c r="EWH83" s="677"/>
      <c r="EWI83" s="677"/>
      <c r="EWJ83" s="677"/>
      <c r="EWK83" s="677"/>
      <c r="EWL83" s="677"/>
      <c r="EWM83" s="677"/>
      <c r="EWN83" s="677"/>
      <c r="EWO83" s="677"/>
      <c r="EWP83" s="677"/>
      <c r="EWQ83" s="677"/>
      <c r="EWR83" s="677"/>
      <c r="EWS83" s="677"/>
      <c r="EWT83" s="677"/>
      <c r="EWU83" s="677"/>
      <c r="EWV83" s="677"/>
      <c r="EWW83" s="677"/>
      <c r="EWX83" s="677"/>
      <c r="EWY83" s="677"/>
      <c r="EWZ83" s="677"/>
      <c r="EXA83" s="677"/>
      <c r="EXB83" s="677"/>
      <c r="EXC83" s="677"/>
      <c r="EXD83" s="677"/>
      <c r="EXE83" s="677"/>
      <c r="EXF83" s="677"/>
      <c r="EXG83" s="677"/>
      <c r="EXH83" s="677"/>
      <c r="EXI83" s="677"/>
      <c r="EXJ83" s="677"/>
      <c r="EXK83" s="677"/>
      <c r="EXL83" s="677"/>
      <c r="EXM83" s="677"/>
      <c r="EXN83" s="677"/>
      <c r="EXO83" s="677"/>
      <c r="EXP83" s="677"/>
      <c r="EXQ83" s="677"/>
      <c r="EXR83" s="677"/>
      <c r="EXS83" s="677"/>
      <c r="EXT83" s="677"/>
      <c r="EXU83" s="677"/>
      <c r="EXV83" s="677"/>
      <c r="EXW83" s="677"/>
      <c r="EXX83" s="677"/>
      <c r="EXY83" s="677"/>
      <c r="EXZ83" s="677"/>
      <c r="EYA83" s="677"/>
      <c r="EYB83" s="677"/>
      <c r="EYC83" s="677"/>
      <c r="EYD83" s="677"/>
      <c r="EYE83" s="677"/>
      <c r="EYF83" s="677"/>
      <c r="EYG83" s="677"/>
      <c r="EYH83" s="677"/>
      <c r="EYI83" s="677"/>
      <c r="EYJ83" s="677"/>
      <c r="EYK83" s="677"/>
      <c r="EYL83" s="677"/>
      <c r="EYM83" s="677"/>
      <c r="EYN83" s="677"/>
      <c r="EYO83" s="677"/>
      <c r="EYP83" s="677"/>
      <c r="EYQ83" s="677"/>
      <c r="EYR83" s="677"/>
      <c r="EYS83" s="677"/>
      <c r="EYT83" s="677"/>
      <c r="EYU83" s="677"/>
      <c r="EYV83" s="677"/>
      <c r="EYW83" s="677"/>
      <c r="EYX83" s="677"/>
      <c r="EYY83" s="677"/>
      <c r="EYZ83" s="677"/>
      <c r="EZA83" s="677"/>
      <c r="EZB83" s="677"/>
      <c r="EZC83" s="677"/>
      <c r="EZD83" s="677"/>
      <c r="EZE83" s="677"/>
      <c r="EZF83" s="677"/>
      <c r="EZG83" s="677"/>
      <c r="EZH83" s="677"/>
      <c r="EZI83" s="677"/>
      <c r="EZJ83" s="677"/>
      <c r="EZK83" s="677"/>
      <c r="EZL83" s="677"/>
      <c r="EZM83" s="677"/>
      <c r="EZN83" s="677"/>
      <c r="EZO83" s="677"/>
      <c r="EZP83" s="677"/>
      <c r="EZQ83" s="677"/>
      <c r="EZR83" s="677"/>
      <c r="EZS83" s="677"/>
      <c r="EZT83" s="677"/>
      <c r="EZU83" s="677"/>
      <c r="EZV83" s="677"/>
      <c r="EZW83" s="677"/>
      <c r="EZX83" s="677"/>
      <c r="EZY83" s="677"/>
      <c r="EZZ83" s="677"/>
      <c r="FAA83" s="677"/>
      <c r="FAB83" s="677"/>
      <c r="FAC83" s="677"/>
      <c r="FAD83" s="677"/>
      <c r="FAE83" s="677"/>
      <c r="FAF83" s="677"/>
      <c r="FAG83" s="677"/>
      <c r="FAH83" s="677"/>
      <c r="FAI83" s="677"/>
      <c r="FAJ83" s="677"/>
      <c r="FAK83" s="677"/>
      <c r="FAL83" s="677"/>
      <c r="FAM83" s="677"/>
      <c r="FAN83" s="677"/>
      <c r="FAO83" s="677"/>
      <c r="FAP83" s="677"/>
      <c r="FAQ83" s="677"/>
      <c r="FAR83" s="677"/>
      <c r="FAS83" s="677"/>
      <c r="FAT83" s="677"/>
      <c r="FAU83" s="677"/>
      <c r="FAV83" s="677"/>
      <c r="FAW83" s="677"/>
      <c r="FAX83" s="677"/>
      <c r="FAY83" s="677"/>
      <c r="FAZ83" s="677"/>
      <c r="FBA83" s="677"/>
      <c r="FBB83" s="677"/>
      <c r="FBC83" s="677"/>
      <c r="FBD83" s="677"/>
      <c r="FBE83" s="677"/>
      <c r="FBF83" s="677"/>
      <c r="FBG83" s="677"/>
      <c r="FBH83" s="677"/>
      <c r="FBI83" s="677"/>
      <c r="FBJ83" s="677"/>
      <c r="FBK83" s="677"/>
      <c r="FBL83" s="677"/>
      <c r="FBM83" s="677"/>
      <c r="FBN83" s="677"/>
      <c r="FBO83" s="677"/>
      <c r="FBP83" s="677"/>
      <c r="FBQ83" s="677"/>
      <c r="FBR83" s="677"/>
      <c r="FBS83" s="677"/>
      <c r="FBT83" s="677"/>
      <c r="FBU83" s="677"/>
      <c r="FBV83" s="677"/>
      <c r="FBW83" s="677"/>
      <c r="FBX83" s="677"/>
      <c r="FBY83" s="677"/>
      <c r="FBZ83" s="677"/>
      <c r="FCA83" s="677"/>
      <c r="FCB83" s="677"/>
      <c r="FCC83" s="677"/>
      <c r="FCD83" s="677"/>
      <c r="FCE83" s="677"/>
      <c r="FCF83" s="677"/>
      <c r="FCG83" s="677"/>
      <c r="FCH83" s="677"/>
      <c r="FCI83" s="677"/>
      <c r="FCJ83" s="677"/>
      <c r="FCK83" s="677"/>
      <c r="FCL83" s="677"/>
      <c r="FCM83" s="677"/>
      <c r="FCN83" s="677"/>
      <c r="FCO83" s="677"/>
      <c r="FCP83" s="677"/>
      <c r="FCQ83" s="677"/>
      <c r="FCR83" s="677"/>
      <c r="FCS83" s="677"/>
      <c r="FCT83" s="677"/>
      <c r="FCU83" s="677"/>
      <c r="FCV83" s="677"/>
      <c r="FCW83" s="677"/>
      <c r="FCX83" s="677"/>
      <c r="FCY83" s="677"/>
      <c r="FCZ83" s="677"/>
      <c r="FDA83" s="677"/>
      <c r="FDB83" s="677"/>
      <c r="FDC83" s="677"/>
      <c r="FDD83" s="677"/>
      <c r="FDE83" s="677"/>
      <c r="FDF83" s="677"/>
      <c r="FDG83" s="677"/>
      <c r="FDH83" s="677"/>
      <c r="FDI83" s="677"/>
      <c r="FDJ83" s="677"/>
      <c r="FDK83" s="677"/>
      <c r="FDL83" s="677"/>
      <c r="FDM83" s="677"/>
      <c r="FDN83" s="677"/>
      <c r="FDO83" s="677"/>
      <c r="FDP83" s="677"/>
      <c r="FDQ83" s="677"/>
      <c r="FDR83" s="677"/>
      <c r="FDS83" s="677"/>
      <c r="FDT83" s="677"/>
      <c r="FDU83" s="677"/>
      <c r="FDV83" s="677"/>
      <c r="FDW83" s="677"/>
      <c r="FDX83" s="677"/>
      <c r="FDY83" s="677"/>
      <c r="FDZ83" s="677"/>
      <c r="FEA83" s="677"/>
      <c r="FEB83" s="677"/>
      <c r="FEC83" s="677"/>
      <c r="FED83" s="677"/>
      <c r="FEE83" s="677"/>
      <c r="FEF83" s="677"/>
      <c r="FEG83" s="677"/>
      <c r="FEH83" s="677"/>
      <c r="FEI83" s="677"/>
      <c r="FEJ83" s="677"/>
      <c r="FEK83" s="677"/>
      <c r="FEL83" s="677"/>
      <c r="FEM83" s="677"/>
      <c r="FEN83" s="677"/>
      <c r="FEO83" s="677"/>
      <c r="FEP83" s="677"/>
      <c r="FEQ83" s="677"/>
      <c r="FER83" s="677"/>
      <c r="FES83" s="677"/>
      <c r="FET83" s="677"/>
      <c r="FEU83" s="677"/>
      <c r="FEV83" s="677"/>
      <c r="FEW83" s="677"/>
      <c r="FEX83" s="677"/>
      <c r="FEY83" s="677"/>
      <c r="FEZ83" s="677"/>
      <c r="FFA83" s="677"/>
      <c r="FFB83" s="677"/>
      <c r="FFC83" s="677"/>
      <c r="FFD83" s="677"/>
      <c r="FFE83" s="677"/>
      <c r="FFF83" s="677"/>
      <c r="FFG83" s="677"/>
      <c r="FFH83" s="677"/>
      <c r="FFI83" s="677"/>
      <c r="FFJ83" s="677"/>
      <c r="FFK83" s="677"/>
      <c r="FFL83" s="677"/>
      <c r="FFM83" s="677"/>
      <c r="FFN83" s="677"/>
      <c r="FFO83" s="677"/>
      <c r="FFP83" s="677"/>
      <c r="FFQ83" s="677"/>
      <c r="FFR83" s="677"/>
      <c r="FFS83" s="677"/>
      <c r="FFT83" s="677"/>
      <c r="FFU83" s="677"/>
      <c r="FFV83" s="677"/>
      <c r="FFW83" s="677"/>
      <c r="FFX83" s="677"/>
      <c r="FFY83" s="677"/>
      <c r="FFZ83" s="677"/>
      <c r="FGA83" s="677"/>
      <c r="FGB83" s="677"/>
      <c r="FGC83" s="677"/>
      <c r="FGD83" s="677"/>
      <c r="FGE83" s="677"/>
      <c r="FGF83" s="677"/>
      <c r="FGG83" s="677"/>
      <c r="FGH83" s="677"/>
      <c r="FGI83" s="677"/>
      <c r="FGJ83" s="677"/>
      <c r="FGK83" s="677"/>
      <c r="FGL83" s="677"/>
      <c r="FGM83" s="677"/>
      <c r="FGN83" s="677"/>
      <c r="FGO83" s="677"/>
      <c r="FGP83" s="677"/>
      <c r="FGQ83" s="677"/>
      <c r="FGR83" s="677"/>
      <c r="FGS83" s="677"/>
      <c r="FGT83" s="677"/>
      <c r="FGU83" s="677"/>
      <c r="FGV83" s="677"/>
      <c r="FGW83" s="677"/>
      <c r="FGX83" s="677"/>
      <c r="FGY83" s="677"/>
      <c r="FGZ83" s="677"/>
      <c r="FHA83" s="677"/>
      <c r="FHB83" s="677"/>
      <c r="FHC83" s="677"/>
      <c r="FHD83" s="677"/>
      <c r="FHE83" s="677"/>
      <c r="FHF83" s="677"/>
      <c r="FHG83" s="677"/>
      <c r="FHH83" s="677"/>
      <c r="FHI83" s="677"/>
      <c r="FHJ83" s="677"/>
      <c r="FHK83" s="677"/>
      <c r="FHL83" s="677"/>
      <c r="FHM83" s="677"/>
      <c r="FHN83" s="677"/>
      <c r="FHO83" s="677"/>
      <c r="FHP83" s="677"/>
      <c r="FHQ83" s="677"/>
      <c r="FHR83" s="677"/>
      <c r="FHS83" s="677"/>
      <c r="FHT83" s="677"/>
      <c r="FHU83" s="677"/>
      <c r="FHV83" s="677"/>
      <c r="FHW83" s="677"/>
      <c r="FHX83" s="677"/>
      <c r="FHY83" s="677"/>
      <c r="FHZ83" s="677"/>
      <c r="FIA83" s="677"/>
      <c r="FIB83" s="677"/>
      <c r="FIC83" s="677"/>
      <c r="FID83" s="677"/>
      <c r="FIE83" s="677"/>
      <c r="FIF83" s="677"/>
      <c r="FIG83" s="677"/>
      <c r="FIH83" s="677"/>
      <c r="FII83" s="677"/>
      <c r="FIJ83" s="677"/>
      <c r="FIK83" s="677"/>
      <c r="FIL83" s="677"/>
      <c r="FIM83" s="677"/>
      <c r="FIN83" s="677"/>
      <c r="FIO83" s="677"/>
      <c r="FIP83" s="677"/>
      <c r="FIQ83" s="677"/>
      <c r="FIR83" s="677"/>
      <c r="FIS83" s="677"/>
      <c r="FIT83" s="677"/>
      <c r="FIU83" s="677"/>
      <c r="FIV83" s="677"/>
      <c r="FIW83" s="677"/>
      <c r="FIX83" s="677"/>
      <c r="FIY83" s="677"/>
      <c r="FIZ83" s="677"/>
      <c r="FJA83" s="677"/>
      <c r="FJB83" s="677"/>
      <c r="FJC83" s="677"/>
      <c r="FJD83" s="677"/>
      <c r="FJE83" s="677"/>
      <c r="FJF83" s="677"/>
      <c r="FJG83" s="677"/>
      <c r="FJH83" s="677"/>
      <c r="FJI83" s="677"/>
      <c r="FJJ83" s="677"/>
      <c r="FJK83" s="677"/>
      <c r="FJL83" s="677"/>
      <c r="FJM83" s="677"/>
      <c r="FJN83" s="677"/>
      <c r="FJO83" s="677"/>
      <c r="FJP83" s="677"/>
      <c r="FJQ83" s="677"/>
      <c r="FJR83" s="677"/>
      <c r="FJS83" s="677"/>
      <c r="FJT83" s="677"/>
      <c r="FJU83" s="677"/>
      <c r="FJV83" s="677"/>
      <c r="FJW83" s="677"/>
      <c r="FJX83" s="677"/>
      <c r="FJY83" s="677"/>
      <c r="FJZ83" s="677"/>
      <c r="FKA83" s="677"/>
      <c r="FKB83" s="677"/>
      <c r="FKC83" s="677"/>
      <c r="FKD83" s="677"/>
      <c r="FKE83" s="677"/>
      <c r="FKF83" s="677"/>
      <c r="FKG83" s="677"/>
      <c r="FKH83" s="677"/>
      <c r="FKI83" s="677"/>
      <c r="FKJ83" s="677"/>
      <c r="FKK83" s="677"/>
      <c r="FKL83" s="677"/>
      <c r="FKM83" s="677"/>
      <c r="FKN83" s="677"/>
      <c r="FKO83" s="677"/>
      <c r="FKP83" s="677"/>
      <c r="FKQ83" s="677"/>
      <c r="FKR83" s="677"/>
      <c r="FKS83" s="677"/>
      <c r="FKT83" s="677"/>
      <c r="FKU83" s="677"/>
      <c r="FKV83" s="677"/>
      <c r="FKW83" s="677"/>
      <c r="FKX83" s="677"/>
      <c r="FKY83" s="677"/>
      <c r="FKZ83" s="677"/>
      <c r="FLA83" s="677"/>
      <c r="FLB83" s="677"/>
      <c r="FLC83" s="677"/>
      <c r="FLD83" s="677"/>
      <c r="FLE83" s="677"/>
      <c r="FLF83" s="677"/>
      <c r="FLG83" s="677"/>
      <c r="FLH83" s="677"/>
      <c r="FLI83" s="677"/>
      <c r="FLJ83" s="677"/>
      <c r="FLK83" s="677"/>
      <c r="FLL83" s="677"/>
      <c r="FLM83" s="677"/>
      <c r="FLN83" s="677"/>
      <c r="FLO83" s="677"/>
      <c r="FLP83" s="677"/>
      <c r="FLQ83" s="677"/>
      <c r="FLR83" s="677"/>
      <c r="FLS83" s="677"/>
      <c r="FLT83" s="677"/>
      <c r="FLU83" s="677"/>
      <c r="FLV83" s="677"/>
      <c r="FLW83" s="677"/>
      <c r="FLX83" s="677"/>
      <c r="FLY83" s="677"/>
      <c r="FLZ83" s="677"/>
      <c r="FMA83" s="677"/>
      <c r="FMB83" s="677"/>
      <c r="FMC83" s="677"/>
      <c r="FMD83" s="677"/>
      <c r="FME83" s="677"/>
      <c r="FMF83" s="677"/>
      <c r="FMG83" s="677"/>
      <c r="FMH83" s="677"/>
      <c r="FMI83" s="677"/>
      <c r="FMJ83" s="677"/>
      <c r="FMK83" s="677"/>
      <c r="FML83" s="677"/>
      <c r="FMM83" s="677"/>
      <c r="FMN83" s="677"/>
      <c r="FMO83" s="677"/>
      <c r="FMP83" s="677"/>
      <c r="FMQ83" s="677"/>
      <c r="FMR83" s="677"/>
      <c r="FMS83" s="677"/>
      <c r="FMT83" s="677"/>
      <c r="FMU83" s="677"/>
      <c r="FMV83" s="677"/>
      <c r="FMW83" s="677"/>
      <c r="FMX83" s="677"/>
      <c r="FMY83" s="677"/>
      <c r="FMZ83" s="677"/>
      <c r="FNA83" s="677"/>
      <c r="FNB83" s="677"/>
      <c r="FNC83" s="677"/>
      <c r="FND83" s="677"/>
      <c r="FNE83" s="677"/>
      <c r="FNF83" s="677"/>
      <c r="FNG83" s="677"/>
      <c r="FNH83" s="677"/>
      <c r="FNI83" s="677"/>
      <c r="FNJ83" s="677"/>
      <c r="FNK83" s="677"/>
      <c r="FNL83" s="677"/>
      <c r="FNM83" s="677"/>
      <c r="FNN83" s="677"/>
      <c r="FNO83" s="677"/>
      <c r="FNP83" s="677"/>
      <c r="FNQ83" s="677"/>
      <c r="FNR83" s="677"/>
      <c r="FNS83" s="677"/>
      <c r="FNT83" s="677"/>
      <c r="FNU83" s="677"/>
      <c r="FNV83" s="677"/>
      <c r="FNW83" s="677"/>
      <c r="FNX83" s="677"/>
      <c r="FNY83" s="677"/>
      <c r="FNZ83" s="677"/>
      <c r="FOA83" s="677"/>
      <c r="FOB83" s="677"/>
      <c r="FOC83" s="677"/>
      <c r="FOD83" s="677"/>
      <c r="FOE83" s="677"/>
      <c r="FOF83" s="677"/>
      <c r="FOG83" s="677"/>
      <c r="FOH83" s="677"/>
      <c r="FOI83" s="677"/>
      <c r="FOJ83" s="677"/>
      <c r="FOK83" s="677"/>
      <c r="FOL83" s="677"/>
      <c r="FOM83" s="677"/>
      <c r="FON83" s="677"/>
      <c r="FOO83" s="677"/>
      <c r="FOP83" s="677"/>
      <c r="FOQ83" s="677"/>
      <c r="FOR83" s="677"/>
      <c r="FOS83" s="677"/>
      <c r="FOT83" s="677"/>
      <c r="FOU83" s="677"/>
      <c r="FOV83" s="677"/>
      <c r="FOW83" s="677"/>
      <c r="FOX83" s="677"/>
      <c r="FOY83" s="677"/>
      <c r="FOZ83" s="677"/>
      <c r="FPA83" s="677"/>
      <c r="FPB83" s="677"/>
      <c r="FPC83" s="677"/>
      <c r="FPD83" s="677"/>
      <c r="FPE83" s="677"/>
      <c r="FPF83" s="677"/>
      <c r="FPG83" s="677"/>
      <c r="FPH83" s="677"/>
      <c r="FPI83" s="677"/>
      <c r="FPJ83" s="677"/>
      <c r="FPK83" s="677"/>
      <c r="FPL83" s="677"/>
      <c r="FPM83" s="677"/>
      <c r="FPN83" s="677"/>
      <c r="FPO83" s="677"/>
      <c r="FPP83" s="677"/>
      <c r="FPQ83" s="677"/>
      <c r="FPR83" s="677"/>
      <c r="FPS83" s="677"/>
      <c r="FPT83" s="677"/>
      <c r="FPU83" s="677"/>
      <c r="FPV83" s="677"/>
      <c r="FPW83" s="677"/>
      <c r="FPX83" s="677"/>
      <c r="FPY83" s="677"/>
      <c r="FPZ83" s="677"/>
      <c r="FQA83" s="677"/>
      <c r="FQB83" s="677"/>
      <c r="FQC83" s="677"/>
      <c r="FQD83" s="677"/>
      <c r="FQE83" s="677"/>
      <c r="FQF83" s="677"/>
      <c r="FQG83" s="677"/>
      <c r="FQH83" s="677"/>
      <c r="FQI83" s="677"/>
      <c r="FQJ83" s="677"/>
      <c r="FQK83" s="677"/>
      <c r="FQL83" s="677"/>
      <c r="FQM83" s="677"/>
      <c r="FQN83" s="677"/>
      <c r="FQO83" s="677"/>
      <c r="FQP83" s="677"/>
      <c r="FQQ83" s="677"/>
      <c r="FQR83" s="677"/>
      <c r="FQS83" s="677"/>
      <c r="FQT83" s="677"/>
      <c r="FQU83" s="677"/>
      <c r="FQV83" s="677"/>
      <c r="FQW83" s="677"/>
      <c r="FQX83" s="677"/>
      <c r="FQY83" s="677"/>
      <c r="FQZ83" s="677"/>
      <c r="FRA83" s="677"/>
      <c r="FRB83" s="677"/>
      <c r="FRC83" s="677"/>
      <c r="FRD83" s="677"/>
      <c r="FRE83" s="677"/>
      <c r="FRF83" s="677"/>
      <c r="FRG83" s="677"/>
      <c r="FRH83" s="677"/>
      <c r="FRI83" s="677"/>
      <c r="FRJ83" s="677"/>
      <c r="FRK83" s="677"/>
      <c r="FRL83" s="677"/>
      <c r="FRM83" s="677"/>
      <c r="FRN83" s="677"/>
      <c r="FRO83" s="677"/>
      <c r="FRP83" s="677"/>
      <c r="FRQ83" s="677"/>
      <c r="FRR83" s="677"/>
      <c r="FRS83" s="677"/>
      <c r="FRT83" s="677"/>
      <c r="FRU83" s="677"/>
      <c r="FRV83" s="677"/>
      <c r="FRW83" s="677"/>
      <c r="FRX83" s="677"/>
      <c r="FRY83" s="677"/>
      <c r="FRZ83" s="677"/>
      <c r="FSA83" s="677"/>
      <c r="FSB83" s="677"/>
      <c r="FSC83" s="677"/>
      <c r="FSD83" s="677"/>
      <c r="FSE83" s="677"/>
      <c r="FSF83" s="677"/>
      <c r="FSG83" s="677"/>
      <c r="FSH83" s="677"/>
      <c r="FSI83" s="677"/>
      <c r="FSJ83" s="677"/>
      <c r="FSK83" s="677"/>
      <c r="FSL83" s="677"/>
      <c r="FSM83" s="677"/>
      <c r="FSN83" s="677"/>
      <c r="FSO83" s="677"/>
      <c r="FSP83" s="677"/>
      <c r="FSQ83" s="677"/>
      <c r="FSR83" s="677"/>
      <c r="FSS83" s="677"/>
      <c r="FST83" s="677"/>
      <c r="FSU83" s="677"/>
      <c r="FSV83" s="677"/>
      <c r="FSW83" s="677"/>
      <c r="FSX83" s="677"/>
      <c r="FSY83" s="677"/>
      <c r="FSZ83" s="677"/>
      <c r="FTA83" s="677"/>
      <c r="FTB83" s="677"/>
      <c r="FTC83" s="677"/>
      <c r="FTD83" s="677"/>
      <c r="FTE83" s="677"/>
      <c r="FTF83" s="677"/>
      <c r="FTG83" s="677"/>
      <c r="FTH83" s="677"/>
      <c r="FTI83" s="677"/>
      <c r="FTJ83" s="677"/>
      <c r="FTK83" s="677"/>
      <c r="FTL83" s="677"/>
      <c r="FTM83" s="677"/>
      <c r="FTN83" s="677"/>
      <c r="FTO83" s="677"/>
      <c r="FTP83" s="677"/>
      <c r="FTQ83" s="677"/>
      <c r="FTR83" s="677"/>
      <c r="FTS83" s="677"/>
      <c r="FTT83" s="677"/>
      <c r="FTU83" s="677"/>
      <c r="FTV83" s="677"/>
      <c r="FTW83" s="677"/>
      <c r="FTX83" s="677"/>
      <c r="FTY83" s="677"/>
      <c r="FTZ83" s="677"/>
      <c r="FUA83" s="677"/>
      <c r="FUB83" s="677"/>
      <c r="FUC83" s="677"/>
      <c r="FUD83" s="677"/>
      <c r="FUE83" s="677"/>
      <c r="FUF83" s="677"/>
      <c r="FUG83" s="677"/>
      <c r="FUH83" s="677"/>
      <c r="FUI83" s="677"/>
      <c r="FUJ83" s="677"/>
      <c r="FUK83" s="677"/>
      <c r="FUL83" s="677"/>
      <c r="FUM83" s="677"/>
      <c r="FUN83" s="677"/>
      <c r="FUO83" s="677"/>
      <c r="FUP83" s="677"/>
      <c r="FUQ83" s="677"/>
      <c r="FUR83" s="677"/>
      <c r="FUS83" s="677"/>
      <c r="FUT83" s="677"/>
      <c r="FUU83" s="677"/>
      <c r="FUV83" s="677"/>
      <c r="FUW83" s="677"/>
      <c r="FUX83" s="677"/>
      <c r="FUY83" s="677"/>
      <c r="FUZ83" s="677"/>
      <c r="FVA83" s="677"/>
      <c r="FVB83" s="677"/>
      <c r="FVC83" s="677"/>
      <c r="FVD83" s="677"/>
      <c r="FVE83" s="677"/>
      <c r="FVF83" s="677"/>
      <c r="FVG83" s="677"/>
      <c r="FVH83" s="677"/>
      <c r="FVI83" s="677"/>
      <c r="FVJ83" s="677"/>
      <c r="FVK83" s="677"/>
      <c r="FVL83" s="677"/>
      <c r="FVM83" s="677"/>
      <c r="FVN83" s="677"/>
      <c r="FVO83" s="677"/>
      <c r="FVP83" s="677"/>
      <c r="FVQ83" s="677"/>
      <c r="FVR83" s="677"/>
      <c r="FVS83" s="677"/>
      <c r="FVT83" s="677"/>
      <c r="FVU83" s="677"/>
      <c r="FVV83" s="677"/>
      <c r="FVW83" s="677"/>
      <c r="FVX83" s="677"/>
      <c r="FVY83" s="677"/>
      <c r="FVZ83" s="677"/>
      <c r="FWA83" s="677"/>
      <c r="FWB83" s="677"/>
      <c r="FWC83" s="677"/>
      <c r="FWD83" s="677"/>
      <c r="FWE83" s="677"/>
      <c r="FWF83" s="677"/>
      <c r="FWG83" s="677"/>
      <c r="FWH83" s="677"/>
      <c r="FWI83" s="677"/>
      <c r="FWJ83" s="677"/>
      <c r="FWK83" s="677"/>
      <c r="FWL83" s="677"/>
      <c r="FWM83" s="677"/>
      <c r="FWN83" s="677"/>
      <c r="FWO83" s="677"/>
      <c r="FWP83" s="677"/>
      <c r="FWQ83" s="677"/>
      <c r="FWR83" s="677"/>
      <c r="FWS83" s="677"/>
      <c r="FWT83" s="677"/>
      <c r="FWU83" s="677"/>
      <c r="FWV83" s="677"/>
      <c r="FWW83" s="677"/>
      <c r="FWX83" s="677"/>
      <c r="FWY83" s="677"/>
      <c r="FWZ83" s="677"/>
      <c r="FXA83" s="677"/>
      <c r="FXB83" s="677"/>
      <c r="FXC83" s="677"/>
      <c r="FXD83" s="677"/>
      <c r="FXE83" s="677"/>
      <c r="FXF83" s="677"/>
      <c r="FXG83" s="677"/>
      <c r="FXH83" s="677"/>
      <c r="FXI83" s="677"/>
      <c r="FXJ83" s="677"/>
      <c r="FXK83" s="677"/>
      <c r="FXL83" s="677"/>
      <c r="FXM83" s="677"/>
      <c r="FXN83" s="677"/>
      <c r="FXO83" s="677"/>
      <c r="FXP83" s="677"/>
      <c r="FXQ83" s="677"/>
      <c r="FXR83" s="677"/>
      <c r="FXS83" s="677"/>
      <c r="FXT83" s="677"/>
      <c r="FXU83" s="677"/>
      <c r="FXV83" s="677"/>
      <c r="FXW83" s="677"/>
      <c r="FXX83" s="677"/>
      <c r="FXY83" s="677"/>
      <c r="FXZ83" s="677"/>
      <c r="FYA83" s="677"/>
      <c r="FYB83" s="677"/>
      <c r="FYC83" s="677"/>
      <c r="FYD83" s="677"/>
      <c r="FYE83" s="677"/>
      <c r="FYF83" s="677"/>
      <c r="FYG83" s="677"/>
      <c r="FYH83" s="677"/>
      <c r="FYI83" s="677"/>
      <c r="FYJ83" s="677"/>
      <c r="FYK83" s="677"/>
      <c r="FYL83" s="677"/>
      <c r="FYM83" s="677"/>
      <c r="FYN83" s="677"/>
      <c r="FYO83" s="677"/>
      <c r="FYP83" s="677"/>
      <c r="FYQ83" s="677"/>
      <c r="FYR83" s="677"/>
      <c r="FYS83" s="677"/>
      <c r="FYT83" s="677"/>
      <c r="FYU83" s="677"/>
      <c r="FYV83" s="677"/>
      <c r="FYW83" s="677"/>
      <c r="FYX83" s="677"/>
      <c r="FYY83" s="677"/>
      <c r="FYZ83" s="677"/>
      <c r="FZA83" s="677"/>
      <c r="FZB83" s="677"/>
      <c r="FZC83" s="677"/>
      <c r="FZD83" s="677"/>
      <c r="FZE83" s="677"/>
      <c r="FZF83" s="677"/>
      <c r="FZG83" s="677"/>
      <c r="FZH83" s="677"/>
      <c r="FZI83" s="677"/>
      <c r="FZJ83" s="677"/>
      <c r="FZK83" s="677"/>
      <c r="FZL83" s="677"/>
      <c r="FZM83" s="677"/>
      <c r="FZN83" s="677"/>
      <c r="FZO83" s="677"/>
      <c r="FZP83" s="677"/>
      <c r="FZQ83" s="677"/>
      <c r="FZR83" s="677"/>
      <c r="FZS83" s="677"/>
      <c r="FZT83" s="677"/>
      <c r="FZU83" s="677"/>
      <c r="FZV83" s="677"/>
      <c r="FZW83" s="677"/>
      <c r="FZX83" s="677"/>
      <c r="FZY83" s="677"/>
      <c r="FZZ83" s="677"/>
      <c r="GAA83" s="677"/>
      <c r="GAB83" s="677"/>
      <c r="GAC83" s="677"/>
      <c r="GAD83" s="677"/>
      <c r="GAE83" s="677"/>
      <c r="GAF83" s="677"/>
      <c r="GAG83" s="677"/>
      <c r="GAH83" s="677"/>
      <c r="GAI83" s="677"/>
      <c r="GAJ83" s="677"/>
      <c r="GAK83" s="677"/>
      <c r="GAL83" s="677"/>
      <c r="GAM83" s="677"/>
      <c r="GAN83" s="677"/>
      <c r="GAO83" s="677"/>
      <c r="GAP83" s="677"/>
      <c r="GAQ83" s="677"/>
      <c r="GAR83" s="677"/>
      <c r="GAS83" s="677"/>
      <c r="GAT83" s="677"/>
      <c r="GAU83" s="677"/>
      <c r="GAV83" s="677"/>
      <c r="GAW83" s="677"/>
      <c r="GAX83" s="677"/>
      <c r="GAY83" s="677"/>
      <c r="GAZ83" s="677"/>
      <c r="GBA83" s="677"/>
      <c r="GBB83" s="677"/>
      <c r="GBC83" s="677"/>
      <c r="GBD83" s="677"/>
      <c r="GBE83" s="677"/>
      <c r="GBF83" s="677"/>
      <c r="GBG83" s="677"/>
      <c r="GBH83" s="677"/>
      <c r="GBI83" s="677"/>
      <c r="GBJ83" s="677"/>
      <c r="GBK83" s="677"/>
      <c r="GBL83" s="677"/>
      <c r="GBM83" s="677"/>
      <c r="GBN83" s="677"/>
      <c r="GBO83" s="677"/>
      <c r="GBP83" s="677"/>
      <c r="GBQ83" s="677"/>
      <c r="GBR83" s="677"/>
      <c r="GBS83" s="677"/>
      <c r="GBT83" s="677"/>
      <c r="GBU83" s="677"/>
      <c r="GBV83" s="677"/>
      <c r="GBW83" s="677"/>
      <c r="GBX83" s="677"/>
      <c r="GBY83" s="677"/>
      <c r="GBZ83" s="677"/>
      <c r="GCA83" s="677"/>
      <c r="GCB83" s="677"/>
      <c r="GCC83" s="677"/>
      <c r="GCD83" s="677"/>
      <c r="GCE83" s="677"/>
      <c r="GCF83" s="677"/>
      <c r="GCG83" s="677"/>
      <c r="GCH83" s="677"/>
      <c r="GCI83" s="677"/>
      <c r="GCJ83" s="677"/>
      <c r="GCK83" s="677"/>
      <c r="GCL83" s="677"/>
      <c r="GCM83" s="677"/>
      <c r="GCN83" s="677"/>
      <c r="GCO83" s="677"/>
      <c r="GCP83" s="677"/>
      <c r="GCQ83" s="677"/>
      <c r="GCR83" s="677"/>
      <c r="GCS83" s="677"/>
      <c r="GCT83" s="677"/>
      <c r="GCU83" s="677"/>
      <c r="GCV83" s="677"/>
      <c r="GCW83" s="677"/>
      <c r="GCX83" s="677"/>
      <c r="GCY83" s="677"/>
      <c r="GCZ83" s="677"/>
      <c r="GDA83" s="677"/>
      <c r="GDB83" s="677"/>
      <c r="GDC83" s="677"/>
      <c r="GDD83" s="677"/>
      <c r="GDE83" s="677"/>
      <c r="GDF83" s="677"/>
      <c r="GDG83" s="677"/>
      <c r="GDH83" s="677"/>
      <c r="GDI83" s="677"/>
      <c r="GDJ83" s="677"/>
      <c r="GDK83" s="677"/>
      <c r="GDL83" s="677"/>
      <c r="GDM83" s="677"/>
      <c r="GDN83" s="677"/>
      <c r="GDO83" s="677"/>
      <c r="GDP83" s="677"/>
      <c r="GDQ83" s="677"/>
      <c r="GDR83" s="677"/>
      <c r="GDS83" s="677"/>
      <c r="GDT83" s="677"/>
      <c r="GDU83" s="677"/>
      <c r="GDV83" s="677"/>
      <c r="GDW83" s="677"/>
      <c r="GDX83" s="677"/>
      <c r="GDY83" s="677"/>
      <c r="GDZ83" s="677"/>
      <c r="GEA83" s="677"/>
      <c r="GEB83" s="677"/>
      <c r="GEC83" s="677"/>
      <c r="GED83" s="677"/>
      <c r="GEE83" s="677"/>
      <c r="GEF83" s="677"/>
      <c r="GEG83" s="677"/>
      <c r="GEH83" s="677"/>
      <c r="GEI83" s="677"/>
      <c r="GEJ83" s="677"/>
      <c r="GEK83" s="677"/>
      <c r="GEL83" s="677"/>
      <c r="GEM83" s="677"/>
      <c r="GEN83" s="677"/>
      <c r="GEO83" s="677"/>
      <c r="GEP83" s="677"/>
      <c r="GEQ83" s="677"/>
      <c r="GER83" s="677"/>
      <c r="GES83" s="677"/>
      <c r="GET83" s="677"/>
      <c r="GEU83" s="677"/>
      <c r="GEV83" s="677"/>
      <c r="GEW83" s="677"/>
      <c r="GEX83" s="677"/>
      <c r="GEY83" s="677"/>
      <c r="GEZ83" s="677"/>
      <c r="GFA83" s="677"/>
      <c r="GFB83" s="677"/>
      <c r="GFC83" s="677"/>
      <c r="GFD83" s="677"/>
      <c r="GFE83" s="677"/>
      <c r="GFF83" s="677"/>
      <c r="GFG83" s="677"/>
      <c r="GFH83" s="677"/>
      <c r="GFI83" s="677"/>
      <c r="GFJ83" s="677"/>
      <c r="GFK83" s="677"/>
      <c r="GFL83" s="677"/>
      <c r="GFM83" s="677"/>
      <c r="GFN83" s="677"/>
      <c r="GFO83" s="677"/>
      <c r="GFP83" s="677"/>
      <c r="GFQ83" s="677"/>
      <c r="GFR83" s="677"/>
      <c r="GFS83" s="677"/>
      <c r="GFT83" s="677"/>
      <c r="GFU83" s="677"/>
      <c r="GFV83" s="677"/>
      <c r="GFW83" s="677"/>
      <c r="GFX83" s="677"/>
      <c r="GFY83" s="677"/>
      <c r="GFZ83" s="677"/>
      <c r="GGA83" s="677"/>
      <c r="GGB83" s="677"/>
      <c r="GGC83" s="677"/>
      <c r="GGD83" s="677"/>
      <c r="GGE83" s="677"/>
      <c r="GGF83" s="677"/>
      <c r="GGG83" s="677"/>
      <c r="GGH83" s="677"/>
      <c r="GGI83" s="677"/>
      <c r="GGJ83" s="677"/>
      <c r="GGK83" s="677"/>
      <c r="GGL83" s="677"/>
      <c r="GGM83" s="677"/>
      <c r="GGN83" s="677"/>
      <c r="GGO83" s="677"/>
      <c r="GGP83" s="677"/>
      <c r="GGQ83" s="677"/>
      <c r="GGR83" s="677"/>
      <c r="GGS83" s="677"/>
      <c r="GGT83" s="677"/>
      <c r="GGU83" s="677"/>
      <c r="GGV83" s="677"/>
      <c r="GGW83" s="677"/>
      <c r="GGX83" s="677"/>
      <c r="GGY83" s="677"/>
      <c r="GGZ83" s="677"/>
      <c r="GHA83" s="677"/>
      <c r="GHB83" s="677"/>
      <c r="GHC83" s="677"/>
      <c r="GHD83" s="677"/>
      <c r="GHE83" s="677"/>
      <c r="GHF83" s="677"/>
      <c r="GHG83" s="677"/>
      <c r="GHH83" s="677"/>
      <c r="GHI83" s="677"/>
      <c r="GHJ83" s="677"/>
      <c r="GHK83" s="677"/>
      <c r="GHL83" s="677"/>
      <c r="GHM83" s="677"/>
      <c r="GHN83" s="677"/>
      <c r="GHO83" s="677"/>
      <c r="GHP83" s="677"/>
      <c r="GHQ83" s="677"/>
      <c r="GHR83" s="677"/>
      <c r="GHS83" s="677"/>
      <c r="GHT83" s="677"/>
      <c r="GHU83" s="677"/>
      <c r="GHV83" s="677"/>
      <c r="GHW83" s="677"/>
      <c r="GHX83" s="677"/>
      <c r="GHY83" s="677"/>
      <c r="GHZ83" s="677"/>
      <c r="GIA83" s="677"/>
      <c r="GIB83" s="677"/>
      <c r="GIC83" s="677"/>
      <c r="GID83" s="677"/>
      <c r="GIE83" s="677"/>
      <c r="GIF83" s="677"/>
      <c r="GIG83" s="677"/>
      <c r="GIH83" s="677"/>
      <c r="GII83" s="677"/>
      <c r="GIJ83" s="677"/>
      <c r="GIK83" s="677"/>
      <c r="GIL83" s="677"/>
      <c r="GIM83" s="677"/>
      <c r="GIN83" s="677"/>
      <c r="GIO83" s="677"/>
      <c r="GIP83" s="677"/>
      <c r="GIQ83" s="677"/>
      <c r="GIR83" s="677"/>
      <c r="GIS83" s="677"/>
      <c r="GIT83" s="677"/>
      <c r="GIU83" s="677"/>
      <c r="GIV83" s="677"/>
      <c r="GIW83" s="677"/>
      <c r="GIX83" s="677"/>
      <c r="GIY83" s="677"/>
      <c r="GIZ83" s="677"/>
      <c r="GJA83" s="677"/>
      <c r="GJB83" s="677"/>
      <c r="GJC83" s="677"/>
      <c r="GJD83" s="677"/>
      <c r="GJE83" s="677"/>
      <c r="GJF83" s="677"/>
      <c r="GJG83" s="677"/>
      <c r="GJH83" s="677"/>
      <c r="GJI83" s="677"/>
      <c r="GJJ83" s="677"/>
      <c r="GJK83" s="677"/>
      <c r="GJL83" s="677"/>
      <c r="GJM83" s="677"/>
      <c r="GJN83" s="677"/>
      <c r="GJO83" s="677"/>
      <c r="GJP83" s="677"/>
      <c r="GJQ83" s="677"/>
      <c r="GJR83" s="677"/>
      <c r="GJS83" s="677"/>
      <c r="GJT83" s="677"/>
      <c r="GJU83" s="677"/>
      <c r="GJV83" s="677"/>
      <c r="GJW83" s="677"/>
      <c r="GJX83" s="677"/>
      <c r="GJY83" s="677"/>
      <c r="GJZ83" s="677"/>
      <c r="GKA83" s="677"/>
      <c r="GKB83" s="677"/>
      <c r="GKC83" s="677"/>
      <c r="GKD83" s="677"/>
      <c r="GKE83" s="677"/>
      <c r="GKF83" s="677"/>
      <c r="GKG83" s="677"/>
      <c r="GKH83" s="677"/>
      <c r="GKI83" s="677"/>
      <c r="GKJ83" s="677"/>
      <c r="GKK83" s="677"/>
      <c r="GKL83" s="677"/>
      <c r="GKM83" s="677"/>
      <c r="GKN83" s="677"/>
      <c r="GKO83" s="677"/>
      <c r="GKP83" s="677"/>
      <c r="GKQ83" s="677"/>
      <c r="GKR83" s="677"/>
      <c r="GKS83" s="677"/>
      <c r="GKT83" s="677"/>
      <c r="GKU83" s="677"/>
      <c r="GKV83" s="677"/>
      <c r="GKW83" s="677"/>
      <c r="GKX83" s="677"/>
      <c r="GKY83" s="677"/>
      <c r="GKZ83" s="677"/>
      <c r="GLA83" s="677"/>
      <c r="GLB83" s="677"/>
      <c r="GLC83" s="677"/>
      <c r="GLD83" s="677"/>
      <c r="GLE83" s="677"/>
      <c r="GLF83" s="677"/>
      <c r="GLG83" s="677"/>
      <c r="GLH83" s="677"/>
      <c r="GLI83" s="677"/>
      <c r="GLJ83" s="677"/>
      <c r="GLK83" s="677"/>
      <c r="GLL83" s="677"/>
      <c r="GLM83" s="677"/>
      <c r="GLN83" s="677"/>
      <c r="GLO83" s="677"/>
      <c r="GLP83" s="677"/>
      <c r="GLQ83" s="677"/>
      <c r="GLR83" s="677"/>
      <c r="GLS83" s="677"/>
      <c r="GLT83" s="677"/>
      <c r="GLU83" s="677"/>
      <c r="GLV83" s="677"/>
      <c r="GLW83" s="677"/>
      <c r="GLX83" s="677"/>
      <c r="GLY83" s="677"/>
      <c r="GLZ83" s="677"/>
      <c r="GMA83" s="677"/>
      <c r="GMB83" s="677"/>
      <c r="GMC83" s="677"/>
      <c r="GMD83" s="677"/>
      <c r="GME83" s="677"/>
      <c r="GMF83" s="677"/>
      <c r="GMG83" s="677"/>
      <c r="GMH83" s="677"/>
      <c r="GMI83" s="677"/>
      <c r="GMJ83" s="677"/>
      <c r="GMK83" s="677"/>
      <c r="GML83" s="677"/>
      <c r="GMM83" s="677"/>
      <c r="GMN83" s="677"/>
      <c r="GMO83" s="677"/>
      <c r="GMP83" s="677"/>
      <c r="GMQ83" s="677"/>
      <c r="GMR83" s="677"/>
      <c r="GMS83" s="677"/>
      <c r="GMT83" s="677"/>
      <c r="GMU83" s="677"/>
      <c r="GMV83" s="677"/>
      <c r="GMW83" s="677"/>
      <c r="GMX83" s="677"/>
      <c r="GMY83" s="677"/>
      <c r="GMZ83" s="677"/>
      <c r="GNA83" s="677"/>
      <c r="GNB83" s="677"/>
      <c r="GNC83" s="677"/>
      <c r="GND83" s="677"/>
      <c r="GNE83" s="677"/>
      <c r="GNF83" s="677"/>
      <c r="GNG83" s="677"/>
      <c r="GNH83" s="677"/>
      <c r="GNI83" s="677"/>
      <c r="GNJ83" s="677"/>
      <c r="GNK83" s="677"/>
      <c r="GNL83" s="677"/>
      <c r="GNM83" s="677"/>
      <c r="GNN83" s="677"/>
      <c r="GNO83" s="677"/>
      <c r="GNP83" s="677"/>
      <c r="GNQ83" s="677"/>
      <c r="GNR83" s="677"/>
      <c r="GNS83" s="677"/>
      <c r="GNT83" s="677"/>
      <c r="GNU83" s="677"/>
      <c r="GNV83" s="677"/>
      <c r="GNW83" s="677"/>
      <c r="GNX83" s="677"/>
      <c r="GNY83" s="677"/>
      <c r="GNZ83" s="677"/>
      <c r="GOA83" s="677"/>
      <c r="GOB83" s="677"/>
      <c r="GOC83" s="677"/>
      <c r="GOD83" s="677"/>
      <c r="GOE83" s="677"/>
      <c r="GOF83" s="677"/>
      <c r="GOG83" s="677"/>
      <c r="GOH83" s="677"/>
      <c r="GOI83" s="677"/>
      <c r="GOJ83" s="677"/>
      <c r="GOK83" s="677"/>
      <c r="GOL83" s="677"/>
      <c r="GOM83" s="677"/>
      <c r="GON83" s="677"/>
      <c r="GOO83" s="677"/>
      <c r="GOP83" s="677"/>
      <c r="GOQ83" s="677"/>
      <c r="GOR83" s="677"/>
      <c r="GOS83" s="677"/>
      <c r="GOT83" s="677"/>
      <c r="GOU83" s="677"/>
      <c r="GOV83" s="677"/>
      <c r="GOW83" s="677"/>
      <c r="GOX83" s="677"/>
      <c r="GOY83" s="677"/>
      <c r="GOZ83" s="677"/>
      <c r="GPA83" s="677"/>
      <c r="GPB83" s="677"/>
      <c r="GPC83" s="677"/>
      <c r="GPD83" s="677"/>
      <c r="GPE83" s="677"/>
      <c r="GPF83" s="677"/>
      <c r="GPG83" s="677"/>
      <c r="GPH83" s="677"/>
      <c r="GPI83" s="677"/>
      <c r="GPJ83" s="677"/>
      <c r="GPK83" s="677"/>
      <c r="GPL83" s="677"/>
      <c r="GPM83" s="677"/>
      <c r="GPN83" s="677"/>
      <c r="GPO83" s="677"/>
      <c r="GPP83" s="677"/>
      <c r="GPQ83" s="677"/>
      <c r="GPR83" s="677"/>
      <c r="GPS83" s="677"/>
      <c r="GPT83" s="677"/>
      <c r="GPU83" s="677"/>
      <c r="GPV83" s="677"/>
      <c r="GPW83" s="677"/>
      <c r="GPX83" s="677"/>
      <c r="GPY83" s="677"/>
      <c r="GPZ83" s="677"/>
      <c r="GQA83" s="677"/>
      <c r="GQB83" s="677"/>
      <c r="GQC83" s="677"/>
      <c r="GQD83" s="677"/>
      <c r="GQE83" s="677"/>
      <c r="GQF83" s="677"/>
      <c r="GQG83" s="677"/>
      <c r="GQH83" s="677"/>
      <c r="GQI83" s="677"/>
      <c r="GQJ83" s="677"/>
      <c r="GQK83" s="677"/>
      <c r="GQL83" s="677"/>
      <c r="GQM83" s="677"/>
      <c r="GQN83" s="677"/>
      <c r="GQO83" s="677"/>
      <c r="GQP83" s="677"/>
      <c r="GQQ83" s="677"/>
      <c r="GQR83" s="677"/>
      <c r="GQS83" s="677"/>
      <c r="GQT83" s="677"/>
      <c r="GQU83" s="677"/>
      <c r="GQV83" s="677"/>
      <c r="GQW83" s="677"/>
      <c r="GQX83" s="677"/>
      <c r="GQY83" s="677"/>
      <c r="GQZ83" s="677"/>
      <c r="GRA83" s="677"/>
      <c r="GRB83" s="677"/>
      <c r="GRC83" s="677"/>
      <c r="GRD83" s="677"/>
      <c r="GRE83" s="677"/>
      <c r="GRF83" s="677"/>
      <c r="GRG83" s="677"/>
      <c r="GRH83" s="677"/>
      <c r="GRI83" s="677"/>
      <c r="GRJ83" s="677"/>
      <c r="GRK83" s="677"/>
      <c r="GRL83" s="677"/>
      <c r="GRM83" s="677"/>
      <c r="GRN83" s="677"/>
      <c r="GRO83" s="677"/>
      <c r="GRP83" s="677"/>
      <c r="GRQ83" s="677"/>
      <c r="GRR83" s="677"/>
      <c r="GRS83" s="677"/>
      <c r="GRT83" s="677"/>
      <c r="GRU83" s="677"/>
      <c r="GRV83" s="677"/>
      <c r="GRW83" s="677"/>
      <c r="GRX83" s="677"/>
      <c r="GRY83" s="677"/>
      <c r="GRZ83" s="677"/>
      <c r="GSA83" s="677"/>
      <c r="GSB83" s="677"/>
      <c r="GSC83" s="677"/>
      <c r="GSD83" s="677"/>
      <c r="GSE83" s="677"/>
      <c r="GSF83" s="677"/>
      <c r="GSG83" s="677"/>
      <c r="GSH83" s="677"/>
      <c r="GSI83" s="677"/>
      <c r="GSJ83" s="677"/>
      <c r="GSK83" s="677"/>
      <c r="GSL83" s="677"/>
      <c r="GSM83" s="677"/>
      <c r="GSN83" s="677"/>
      <c r="GSO83" s="677"/>
      <c r="GSP83" s="677"/>
      <c r="GSQ83" s="677"/>
      <c r="GSR83" s="677"/>
      <c r="GSS83" s="677"/>
      <c r="GST83" s="677"/>
      <c r="GSU83" s="677"/>
      <c r="GSV83" s="677"/>
      <c r="GSW83" s="677"/>
      <c r="GSX83" s="677"/>
      <c r="GSY83" s="677"/>
      <c r="GSZ83" s="677"/>
      <c r="GTA83" s="677"/>
      <c r="GTB83" s="677"/>
      <c r="GTC83" s="677"/>
      <c r="GTD83" s="677"/>
      <c r="GTE83" s="677"/>
      <c r="GTF83" s="677"/>
      <c r="GTG83" s="677"/>
      <c r="GTH83" s="677"/>
      <c r="GTI83" s="677"/>
      <c r="GTJ83" s="677"/>
      <c r="GTK83" s="677"/>
      <c r="GTL83" s="677"/>
      <c r="GTM83" s="677"/>
      <c r="GTN83" s="677"/>
      <c r="GTO83" s="677"/>
      <c r="GTP83" s="677"/>
      <c r="GTQ83" s="677"/>
      <c r="GTR83" s="677"/>
      <c r="GTS83" s="677"/>
      <c r="GTT83" s="677"/>
      <c r="GTU83" s="677"/>
      <c r="GTV83" s="677"/>
      <c r="GTW83" s="677"/>
      <c r="GTX83" s="677"/>
      <c r="GTY83" s="677"/>
      <c r="GTZ83" s="677"/>
      <c r="GUA83" s="677"/>
      <c r="GUB83" s="677"/>
      <c r="GUC83" s="677"/>
      <c r="GUD83" s="677"/>
      <c r="GUE83" s="677"/>
      <c r="GUF83" s="677"/>
      <c r="GUG83" s="677"/>
      <c r="GUH83" s="677"/>
      <c r="GUI83" s="677"/>
      <c r="GUJ83" s="677"/>
      <c r="GUK83" s="677"/>
      <c r="GUL83" s="677"/>
      <c r="GUM83" s="677"/>
      <c r="GUN83" s="677"/>
      <c r="GUO83" s="677"/>
      <c r="GUP83" s="677"/>
      <c r="GUQ83" s="677"/>
      <c r="GUR83" s="677"/>
      <c r="GUS83" s="677"/>
      <c r="GUT83" s="677"/>
      <c r="GUU83" s="677"/>
      <c r="GUV83" s="677"/>
      <c r="GUW83" s="677"/>
      <c r="GUX83" s="677"/>
      <c r="GUY83" s="677"/>
      <c r="GUZ83" s="677"/>
      <c r="GVA83" s="677"/>
      <c r="GVB83" s="677"/>
      <c r="GVC83" s="677"/>
      <c r="GVD83" s="677"/>
      <c r="GVE83" s="677"/>
      <c r="GVF83" s="677"/>
      <c r="GVG83" s="677"/>
      <c r="GVH83" s="677"/>
      <c r="GVI83" s="677"/>
      <c r="GVJ83" s="677"/>
      <c r="GVK83" s="677"/>
      <c r="GVL83" s="677"/>
      <c r="GVM83" s="677"/>
      <c r="GVN83" s="677"/>
      <c r="GVO83" s="677"/>
      <c r="GVP83" s="677"/>
      <c r="GVQ83" s="677"/>
      <c r="GVR83" s="677"/>
      <c r="GVS83" s="677"/>
      <c r="GVT83" s="677"/>
      <c r="GVU83" s="677"/>
      <c r="GVV83" s="677"/>
      <c r="GVW83" s="677"/>
      <c r="GVX83" s="677"/>
      <c r="GVY83" s="677"/>
      <c r="GVZ83" s="677"/>
      <c r="GWA83" s="677"/>
      <c r="GWB83" s="677"/>
      <c r="GWC83" s="677"/>
      <c r="GWD83" s="677"/>
      <c r="GWE83" s="677"/>
      <c r="GWF83" s="677"/>
      <c r="GWG83" s="677"/>
      <c r="GWH83" s="677"/>
      <c r="GWI83" s="677"/>
      <c r="GWJ83" s="677"/>
      <c r="GWK83" s="677"/>
      <c r="GWL83" s="677"/>
      <c r="GWM83" s="677"/>
      <c r="GWN83" s="677"/>
      <c r="GWO83" s="677"/>
      <c r="GWP83" s="677"/>
      <c r="GWQ83" s="677"/>
      <c r="GWR83" s="677"/>
      <c r="GWS83" s="677"/>
      <c r="GWT83" s="677"/>
      <c r="GWU83" s="677"/>
      <c r="GWV83" s="677"/>
      <c r="GWW83" s="677"/>
      <c r="GWX83" s="677"/>
      <c r="GWY83" s="677"/>
      <c r="GWZ83" s="677"/>
      <c r="GXA83" s="677"/>
      <c r="GXB83" s="677"/>
      <c r="GXC83" s="677"/>
      <c r="GXD83" s="677"/>
      <c r="GXE83" s="677"/>
      <c r="GXF83" s="677"/>
      <c r="GXG83" s="677"/>
      <c r="GXH83" s="677"/>
      <c r="GXI83" s="677"/>
      <c r="GXJ83" s="677"/>
      <c r="GXK83" s="677"/>
      <c r="GXL83" s="677"/>
      <c r="GXM83" s="677"/>
      <c r="GXN83" s="677"/>
      <c r="GXO83" s="677"/>
      <c r="GXP83" s="677"/>
      <c r="GXQ83" s="677"/>
      <c r="GXR83" s="677"/>
      <c r="GXS83" s="677"/>
      <c r="GXT83" s="677"/>
      <c r="GXU83" s="677"/>
      <c r="GXV83" s="677"/>
      <c r="GXW83" s="677"/>
      <c r="GXX83" s="677"/>
      <c r="GXY83" s="677"/>
      <c r="GXZ83" s="677"/>
      <c r="GYA83" s="677"/>
      <c r="GYB83" s="677"/>
      <c r="GYC83" s="677"/>
      <c r="GYD83" s="677"/>
      <c r="GYE83" s="677"/>
      <c r="GYF83" s="677"/>
      <c r="GYG83" s="677"/>
      <c r="GYH83" s="677"/>
      <c r="GYI83" s="677"/>
      <c r="GYJ83" s="677"/>
      <c r="GYK83" s="677"/>
      <c r="GYL83" s="677"/>
      <c r="GYM83" s="677"/>
      <c r="GYN83" s="677"/>
      <c r="GYO83" s="677"/>
      <c r="GYP83" s="677"/>
      <c r="GYQ83" s="677"/>
      <c r="GYR83" s="677"/>
      <c r="GYS83" s="677"/>
      <c r="GYT83" s="677"/>
      <c r="GYU83" s="677"/>
      <c r="GYV83" s="677"/>
      <c r="GYW83" s="677"/>
      <c r="GYX83" s="677"/>
      <c r="GYY83" s="677"/>
      <c r="GYZ83" s="677"/>
      <c r="GZA83" s="677"/>
      <c r="GZB83" s="677"/>
      <c r="GZC83" s="677"/>
      <c r="GZD83" s="677"/>
      <c r="GZE83" s="677"/>
      <c r="GZF83" s="677"/>
      <c r="GZG83" s="677"/>
      <c r="GZH83" s="677"/>
      <c r="GZI83" s="677"/>
      <c r="GZJ83" s="677"/>
      <c r="GZK83" s="677"/>
      <c r="GZL83" s="677"/>
      <c r="GZM83" s="677"/>
      <c r="GZN83" s="677"/>
      <c r="GZO83" s="677"/>
      <c r="GZP83" s="677"/>
      <c r="GZQ83" s="677"/>
      <c r="GZR83" s="677"/>
      <c r="GZS83" s="677"/>
      <c r="GZT83" s="677"/>
      <c r="GZU83" s="677"/>
      <c r="GZV83" s="677"/>
      <c r="GZW83" s="677"/>
      <c r="GZX83" s="677"/>
      <c r="GZY83" s="677"/>
      <c r="GZZ83" s="677"/>
      <c r="HAA83" s="677"/>
      <c r="HAB83" s="677"/>
      <c r="HAC83" s="677"/>
      <c r="HAD83" s="677"/>
      <c r="HAE83" s="677"/>
      <c r="HAF83" s="677"/>
      <c r="HAG83" s="677"/>
      <c r="HAH83" s="677"/>
      <c r="HAI83" s="677"/>
      <c r="HAJ83" s="677"/>
      <c r="HAK83" s="677"/>
      <c r="HAL83" s="677"/>
      <c r="HAM83" s="677"/>
      <c r="HAN83" s="677"/>
      <c r="HAO83" s="677"/>
      <c r="HAP83" s="677"/>
      <c r="HAQ83" s="677"/>
      <c r="HAR83" s="677"/>
      <c r="HAS83" s="677"/>
      <c r="HAT83" s="677"/>
      <c r="HAU83" s="677"/>
      <c r="HAV83" s="677"/>
      <c r="HAW83" s="677"/>
      <c r="HAX83" s="677"/>
      <c r="HAY83" s="677"/>
      <c r="HAZ83" s="677"/>
      <c r="HBA83" s="677"/>
      <c r="HBB83" s="677"/>
      <c r="HBC83" s="677"/>
      <c r="HBD83" s="677"/>
      <c r="HBE83" s="677"/>
      <c r="HBF83" s="677"/>
      <c r="HBG83" s="677"/>
      <c r="HBH83" s="677"/>
      <c r="HBI83" s="677"/>
      <c r="HBJ83" s="677"/>
      <c r="HBK83" s="677"/>
      <c r="HBL83" s="677"/>
      <c r="HBM83" s="677"/>
      <c r="HBN83" s="677"/>
      <c r="HBO83" s="677"/>
      <c r="HBP83" s="677"/>
      <c r="HBQ83" s="677"/>
      <c r="HBR83" s="677"/>
      <c r="HBS83" s="677"/>
      <c r="HBT83" s="677"/>
      <c r="HBU83" s="677"/>
      <c r="HBV83" s="677"/>
      <c r="HBW83" s="677"/>
      <c r="HBX83" s="677"/>
      <c r="HBY83" s="677"/>
      <c r="HBZ83" s="677"/>
      <c r="HCA83" s="677"/>
      <c r="HCB83" s="677"/>
      <c r="HCC83" s="677"/>
      <c r="HCD83" s="677"/>
      <c r="HCE83" s="677"/>
      <c r="HCF83" s="677"/>
      <c r="HCG83" s="677"/>
      <c r="HCH83" s="677"/>
      <c r="HCI83" s="677"/>
      <c r="HCJ83" s="677"/>
      <c r="HCK83" s="677"/>
      <c r="HCL83" s="677"/>
      <c r="HCM83" s="677"/>
      <c r="HCN83" s="677"/>
      <c r="HCO83" s="677"/>
      <c r="HCP83" s="677"/>
      <c r="HCQ83" s="677"/>
      <c r="HCR83" s="677"/>
      <c r="HCS83" s="677"/>
      <c r="HCT83" s="677"/>
      <c r="HCU83" s="677"/>
      <c r="HCV83" s="677"/>
      <c r="HCW83" s="677"/>
      <c r="HCX83" s="677"/>
      <c r="HCY83" s="677"/>
      <c r="HCZ83" s="677"/>
      <c r="HDA83" s="677"/>
      <c r="HDB83" s="677"/>
      <c r="HDC83" s="677"/>
      <c r="HDD83" s="677"/>
      <c r="HDE83" s="677"/>
      <c r="HDF83" s="677"/>
      <c r="HDG83" s="677"/>
      <c r="HDH83" s="677"/>
      <c r="HDI83" s="677"/>
      <c r="HDJ83" s="677"/>
      <c r="HDK83" s="677"/>
      <c r="HDL83" s="677"/>
      <c r="HDM83" s="677"/>
      <c r="HDN83" s="677"/>
      <c r="HDO83" s="677"/>
      <c r="HDP83" s="677"/>
      <c r="HDQ83" s="677"/>
      <c r="HDR83" s="677"/>
      <c r="HDS83" s="677"/>
      <c r="HDT83" s="677"/>
      <c r="HDU83" s="677"/>
      <c r="HDV83" s="677"/>
      <c r="HDW83" s="677"/>
      <c r="HDX83" s="677"/>
      <c r="HDY83" s="677"/>
      <c r="HDZ83" s="677"/>
      <c r="HEA83" s="677"/>
      <c r="HEB83" s="677"/>
      <c r="HEC83" s="677"/>
      <c r="HED83" s="677"/>
      <c r="HEE83" s="677"/>
      <c r="HEF83" s="677"/>
      <c r="HEG83" s="677"/>
      <c r="HEH83" s="677"/>
      <c r="HEI83" s="677"/>
      <c r="HEJ83" s="677"/>
      <c r="HEK83" s="677"/>
      <c r="HEL83" s="677"/>
      <c r="HEM83" s="677"/>
      <c r="HEN83" s="677"/>
      <c r="HEO83" s="677"/>
      <c r="HEP83" s="677"/>
      <c r="HEQ83" s="677"/>
      <c r="HER83" s="677"/>
      <c r="HES83" s="677"/>
      <c r="HET83" s="677"/>
      <c r="HEU83" s="677"/>
      <c r="HEV83" s="677"/>
      <c r="HEW83" s="677"/>
      <c r="HEX83" s="677"/>
      <c r="HEY83" s="677"/>
      <c r="HEZ83" s="677"/>
      <c r="HFA83" s="677"/>
      <c r="HFB83" s="677"/>
      <c r="HFC83" s="677"/>
      <c r="HFD83" s="677"/>
      <c r="HFE83" s="677"/>
      <c r="HFF83" s="677"/>
      <c r="HFG83" s="677"/>
      <c r="HFH83" s="677"/>
      <c r="HFI83" s="677"/>
      <c r="HFJ83" s="677"/>
      <c r="HFK83" s="677"/>
      <c r="HFL83" s="677"/>
      <c r="HFM83" s="677"/>
      <c r="HFN83" s="677"/>
      <c r="HFO83" s="677"/>
      <c r="HFP83" s="677"/>
      <c r="HFQ83" s="677"/>
      <c r="HFR83" s="677"/>
      <c r="HFS83" s="677"/>
      <c r="HFT83" s="677"/>
      <c r="HFU83" s="677"/>
      <c r="HFV83" s="677"/>
      <c r="HFW83" s="677"/>
      <c r="HFX83" s="677"/>
      <c r="HFY83" s="677"/>
      <c r="HFZ83" s="677"/>
      <c r="HGA83" s="677"/>
      <c r="HGB83" s="677"/>
      <c r="HGC83" s="677"/>
      <c r="HGD83" s="677"/>
      <c r="HGE83" s="677"/>
      <c r="HGF83" s="677"/>
      <c r="HGG83" s="677"/>
      <c r="HGH83" s="677"/>
      <c r="HGI83" s="677"/>
      <c r="HGJ83" s="677"/>
      <c r="HGK83" s="677"/>
      <c r="HGL83" s="677"/>
      <c r="HGM83" s="677"/>
      <c r="HGN83" s="677"/>
      <c r="HGO83" s="677"/>
      <c r="HGP83" s="677"/>
      <c r="HGQ83" s="677"/>
      <c r="HGR83" s="677"/>
      <c r="HGS83" s="677"/>
      <c r="HGT83" s="677"/>
      <c r="HGU83" s="677"/>
      <c r="HGV83" s="677"/>
      <c r="HGW83" s="677"/>
      <c r="HGX83" s="677"/>
      <c r="HGY83" s="677"/>
      <c r="HGZ83" s="677"/>
      <c r="HHA83" s="677"/>
      <c r="HHB83" s="677"/>
      <c r="HHC83" s="677"/>
      <c r="HHD83" s="677"/>
      <c r="HHE83" s="677"/>
      <c r="HHF83" s="677"/>
      <c r="HHG83" s="677"/>
      <c r="HHH83" s="677"/>
      <c r="HHI83" s="677"/>
      <c r="HHJ83" s="677"/>
      <c r="HHK83" s="677"/>
      <c r="HHL83" s="677"/>
      <c r="HHM83" s="677"/>
      <c r="HHN83" s="677"/>
      <c r="HHO83" s="677"/>
      <c r="HHP83" s="677"/>
      <c r="HHQ83" s="677"/>
      <c r="HHR83" s="677"/>
      <c r="HHS83" s="677"/>
      <c r="HHT83" s="677"/>
      <c r="HHU83" s="677"/>
      <c r="HHV83" s="677"/>
      <c r="HHW83" s="677"/>
      <c r="HHX83" s="677"/>
      <c r="HHY83" s="677"/>
      <c r="HHZ83" s="677"/>
      <c r="HIA83" s="677"/>
      <c r="HIB83" s="677"/>
      <c r="HIC83" s="677"/>
      <c r="HID83" s="677"/>
      <c r="HIE83" s="677"/>
      <c r="HIF83" s="677"/>
      <c r="HIG83" s="677"/>
      <c r="HIH83" s="677"/>
      <c r="HII83" s="677"/>
      <c r="HIJ83" s="677"/>
      <c r="HIK83" s="677"/>
      <c r="HIL83" s="677"/>
      <c r="HIM83" s="677"/>
      <c r="HIN83" s="677"/>
      <c r="HIO83" s="677"/>
      <c r="HIP83" s="677"/>
      <c r="HIQ83" s="677"/>
      <c r="HIR83" s="677"/>
      <c r="HIS83" s="677"/>
      <c r="HIT83" s="677"/>
      <c r="HIU83" s="677"/>
      <c r="HIV83" s="677"/>
      <c r="HIW83" s="677"/>
      <c r="HIX83" s="677"/>
      <c r="HIY83" s="677"/>
      <c r="HIZ83" s="677"/>
      <c r="HJA83" s="677"/>
      <c r="HJB83" s="677"/>
      <c r="HJC83" s="677"/>
      <c r="HJD83" s="677"/>
      <c r="HJE83" s="677"/>
      <c r="HJF83" s="677"/>
      <c r="HJG83" s="677"/>
      <c r="HJH83" s="677"/>
      <c r="HJI83" s="677"/>
      <c r="HJJ83" s="677"/>
      <c r="HJK83" s="677"/>
      <c r="HJL83" s="677"/>
      <c r="HJM83" s="677"/>
      <c r="HJN83" s="677"/>
      <c r="HJO83" s="677"/>
      <c r="HJP83" s="677"/>
      <c r="HJQ83" s="677"/>
      <c r="HJR83" s="677"/>
      <c r="HJS83" s="677"/>
      <c r="HJT83" s="677"/>
      <c r="HJU83" s="677"/>
      <c r="HJV83" s="677"/>
      <c r="HJW83" s="677"/>
      <c r="HJX83" s="677"/>
      <c r="HJY83" s="677"/>
      <c r="HJZ83" s="677"/>
      <c r="HKA83" s="677"/>
      <c r="HKB83" s="677"/>
      <c r="HKC83" s="677"/>
      <c r="HKD83" s="677"/>
      <c r="HKE83" s="677"/>
      <c r="HKF83" s="677"/>
      <c r="HKG83" s="677"/>
      <c r="HKH83" s="677"/>
      <c r="HKI83" s="677"/>
      <c r="HKJ83" s="677"/>
      <c r="HKK83" s="677"/>
      <c r="HKL83" s="677"/>
      <c r="HKM83" s="677"/>
      <c r="HKN83" s="677"/>
      <c r="HKO83" s="677"/>
      <c r="HKP83" s="677"/>
      <c r="HKQ83" s="677"/>
      <c r="HKR83" s="677"/>
      <c r="HKS83" s="677"/>
      <c r="HKT83" s="677"/>
      <c r="HKU83" s="677"/>
      <c r="HKV83" s="677"/>
      <c r="HKW83" s="677"/>
      <c r="HKX83" s="677"/>
      <c r="HKY83" s="677"/>
      <c r="HKZ83" s="677"/>
      <c r="HLA83" s="677"/>
      <c r="HLB83" s="677"/>
      <c r="HLC83" s="677"/>
      <c r="HLD83" s="677"/>
      <c r="HLE83" s="677"/>
      <c r="HLF83" s="677"/>
      <c r="HLG83" s="677"/>
      <c r="HLH83" s="677"/>
      <c r="HLI83" s="677"/>
      <c r="HLJ83" s="677"/>
      <c r="HLK83" s="677"/>
      <c r="HLL83" s="677"/>
      <c r="HLM83" s="677"/>
      <c r="HLN83" s="677"/>
      <c r="HLO83" s="677"/>
      <c r="HLP83" s="677"/>
      <c r="HLQ83" s="677"/>
      <c r="HLR83" s="677"/>
      <c r="HLS83" s="677"/>
      <c r="HLT83" s="677"/>
      <c r="HLU83" s="677"/>
      <c r="HLV83" s="677"/>
      <c r="HLW83" s="677"/>
      <c r="HLX83" s="677"/>
      <c r="HLY83" s="677"/>
      <c r="HLZ83" s="677"/>
      <c r="HMA83" s="677"/>
      <c r="HMB83" s="677"/>
      <c r="HMC83" s="677"/>
      <c r="HMD83" s="677"/>
      <c r="HME83" s="677"/>
      <c r="HMF83" s="677"/>
      <c r="HMG83" s="677"/>
      <c r="HMH83" s="677"/>
      <c r="HMI83" s="677"/>
      <c r="HMJ83" s="677"/>
      <c r="HMK83" s="677"/>
      <c r="HML83" s="677"/>
      <c r="HMM83" s="677"/>
      <c r="HMN83" s="677"/>
      <c r="HMO83" s="677"/>
      <c r="HMP83" s="677"/>
      <c r="HMQ83" s="677"/>
      <c r="HMR83" s="677"/>
      <c r="HMS83" s="677"/>
      <c r="HMT83" s="677"/>
      <c r="HMU83" s="677"/>
      <c r="HMV83" s="677"/>
      <c r="HMW83" s="677"/>
      <c r="HMX83" s="677"/>
      <c r="HMY83" s="677"/>
      <c r="HMZ83" s="677"/>
      <c r="HNA83" s="677"/>
      <c r="HNB83" s="677"/>
      <c r="HNC83" s="677"/>
      <c r="HND83" s="677"/>
      <c r="HNE83" s="677"/>
      <c r="HNF83" s="677"/>
      <c r="HNG83" s="677"/>
      <c r="HNH83" s="677"/>
      <c r="HNI83" s="677"/>
      <c r="HNJ83" s="677"/>
      <c r="HNK83" s="677"/>
      <c r="HNL83" s="677"/>
      <c r="HNM83" s="677"/>
      <c r="HNN83" s="677"/>
      <c r="HNO83" s="677"/>
      <c r="HNP83" s="677"/>
      <c r="HNQ83" s="677"/>
      <c r="HNR83" s="677"/>
      <c r="HNS83" s="677"/>
      <c r="HNT83" s="677"/>
      <c r="HNU83" s="677"/>
      <c r="HNV83" s="677"/>
      <c r="HNW83" s="677"/>
      <c r="HNX83" s="677"/>
      <c r="HNY83" s="677"/>
      <c r="HNZ83" s="677"/>
      <c r="HOA83" s="677"/>
      <c r="HOB83" s="677"/>
      <c r="HOC83" s="677"/>
      <c r="HOD83" s="677"/>
      <c r="HOE83" s="677"/>
      <c r="HOF83" s="677"/>
      <c r="HOG83" s="677"/>
      <c r="HOH83" s="677"/>
      <c r="HOI83" s="677"/>
      <c r="HOJ83" s="677"/>
      <c r="HOK83" s="677"/>
      <c r="HOL83" s="677"/>
      <c r="HOM83" s="677"/>
      <c r="HON83" s="677"/>
      <c r="HOO83" s="677"/>
      <c r="HOP83" s="677"/>
      <c r="HOQ83" s="677"/>
      <c r="HOR83" s="677"/>
      <c r="HOS83" s="677"/>
      <c r="HOT83" s="677"/>
      <c r="HOU83" s="677"/>
      <c r="HOV83" s="677"/>
      <c r="HOW83" s="677"/>
      <c r="HOX83" s="677"/>
      <c r="HOY83" s="677"/>
      <c r="HOZ83" s="677"/>
      <c r="HPA83" s="677"/>
      <c r="HPB83" s="677"/>
      <c r="HPC83" s="677"/>
      <c r="HPD83" s="677"/>
      <c r="HPE83" s="677"/>
      <c r="HPF83" s="677"/>
      <c r="HPG83" s="677"/>
      <c r="HPH83" s="677"/>
      <c r="HPI83" s="677"/>
      <c r="HPJ83" s="677"/>
      <c r="HPK83" s="677"/>
      <c r="HPL83" s="677"/>
      <c r="HPM83" s="677"/>
      <c r="HPN83" s="677"/>
      <c r="HPO83" s="677"/>
      <c r="HPP83" s="677"/>
      <c r="HPQ83" s="677"/>
      <c r="HPR83" s="677"/>
      <c r="HPS83" s="677"/>
      <c r="HPT83" s="677"/>
      <c r="HPU83" s="677"/>
      <c r="HPV83" s="677"/>
      <c r="HPW83" s="677"/>
      <c r="HPX83" s="677"/>
      <c r="HPY83" s="677"/>
      <c r="HPZ83" s="677"/>
      <c r="HQA83" s="677"/>
      <c r="HQB83" s="677"/>
      <c r="HQC83" s="677"/>
      <c r="HQD83" s="677"/>
      <c r="HQE83" s="677"/>
      <c r="HQF83" s="677"/>
      <c r="HQG83" s="677"/>
      <c r="HQH83" s="677"/>
      <c r="HQI83" s="677"/>
      <c r="HQJ83" s="677"/>
      <c r="HQK83" s="677"/>
      <c r="HQL83" s="677"/>
      <c r="HQM83" s="677"/>
      <c r="HQN83" s="677"/>
      <c r="HQO83" s="677"/>
      <c r="HQP83" s="677"/>
      <c r="HQQ83" s="677"/>
      <c r="HQR83" s="677"/>
      <c r="HQS83" s="677"/>
      <c r="HQT83" s="677"/>
      <c r="HQU83" s="677"/>
      <c r="HQV83" s="677"/>
      <c r="HQW83" s="677"/>
      <c r="HQX83" s="677"/>
      <c r="HQY83" s="677"/>
      <c r="HQZ83" s="677"/>
      <c r="HRA83" s="677"/>
      <c r="HRB83" s="677"/>
      <c r="HRC83" s="677"/>
      <c r="HRD83" s="677"/>
      <c r="HRE83" s="677"/>
      <c r="HRF83" s="677"/>
      <c r="HRG83" s="677"/>
      <c r="HRH83" s="677"/>
      <c r="HRI83" s="677"/>
      <c r="HRJ83" s="677"/>
      <c r="HRK83" s="677"/>
      <c r="HRL83" s="677"/>
      <c r="HRM83" s="677"/>
      <c r="HRN83" s="677"/>
      <c r="HRO83" s="677"/>
      <c r="HRP83" s="677"/>
      <c r="HRQ83" s="677"/>
      <c r="HRR83" s="677"/>
      <c r="HRS83" s="677"/>
      <c r="HRT83" s="677"/>
      <c r="HRU83" s="677"/>
      <c r="HRV83" s="677"/>
      <c r="HRW83" s="677"/>
      <c r="HRX83" s="677"/>
      <c r="HRY83" s="677"/>
      <c r="HRZ83" s="677"/>
      <c r="HSA83" s="677"/>
      <c r="HSB83" s="677"/>
      <c r="HSC83" s="677"/>
      <c r="HSD83" s="677"/>
      <c r="HSE83" s="677"/>
      <c r="HSF83" s="677"/>
      <c r="HSG83" s="677"/>
      <c r="HSH83" s="677"/>
      <c r="HSI83" s="677"/>
      <c r="HSJ83" s="677"/>
      <c r="HSK83" s="677"/>
      <c r="HSL83" s="677"/>
      <c r="HSM83" s="677"/>
      <c r="HSN83" s="677"/>
      <c r="HSO83" s="677"/>
      <c r="HSP83" s="677"/>
      <c r="HSQ83" s="677"/>
      <c r="HSR83" s="677"/>
      <c r="HSS83" s="677"/>
      <c r="HST83" s="677"/>
      <c r="HSU83" s="677"/>
      <c r="HSV83" s="677"/>
      <c r="HSW83" s="677"/>
      <c r="HSX83" s="677"/>
      <c r="HSY83" s="677"/>
      <c r="HSZ83" s="677"/>
      <c r="HTA83" s="677"/>
      <c r="HTB83" s="677"/>
      <c r="HTC83" s="677"/>
      <c r="HTD83" s="677"/>
      <c r="HTE83" s="677"/>
      <c r="HTF83" s="677"/>
      <c r="HTG83" s="677"/>
      <c r="HTH83" s="677"/>
      <c r="HTI83" s="677"/>
      <c r="HTJ83" s="677"/>
      <c r="HTK83" s="677"/>
      <c r="HTL83" s="677"/>
      <c r="HTM83" s="677"/>
      <c r="HTN83" s="677"/>
      <c r="HTO83" s="677"/>
      <c r="HTP83" s="677"/>
      <c r="HTQ83" s="677"/>
      <c r="HTR83" s="677"/>
      <c r="HTS83" s="677"/>
      <c r="HTT83" s="677"/>
      <c r="HTU83" s="677"/>
      <c r="HTV83" s="677"/>
      <c r="HTW83" s="677"/>
      <c r="HTX83" s="677"/>
      <c r="HTY83" s="677"/>
      <c r="HTZ83" s="677"/>
      <c r="HUA83" s="677"/>
      <c r="HUB83" s="677"/>
      <c r="HUC83" s="677"/>
      <c r="HUD83" s="677"/>
      <c r="HUE83" s="677"/>
      <c r="HUF83" s="677"/>
      <c r="HUG83" s="677"/>
      <c r="HUH83" s="677"/>
      <c r="HUI83" s="677"/>
      <c r="HUJ83" s="677"/>
      <c r="HUK83" s="677"/>
      <c r="HUL83" s="677"/>
      <c r="HUM83" s="677"/>
      <c r="HUN83" s="677"/>
      <c r="HUO83" s="677"/>
      <c r="HUP83" s="677"/>
      <c r="HUQ83" s="677"/>
      <c r="HUR83" s="677"/>
      <c r="HUS83" s="677"/>
      <c r="HUT83" s="677"/>
      <c r="HUU83" s="677"/>
      <c r="HUV83" s="677"/>
      <c r="HUW83" s="677"/>
      <c r="HUX83" s="677"/>
      <c r="HUY83" s="677"/>
      <c r="HUZ83" s="677"/>
      <c r="HVA83" s="677"/>
      <c r="HVB83" s="677"/>
      <c r="HVC83" s="677"/>
      <c r="HVD83" s="677"/>
      <c r="HVE83" s="677"/>
      <c r="HVF83" s="677"/>
      <c r="HVG83" s="677"/>
      <c r="HVH83" s="677"/>
      <c r="HVI83" s="677"/>
      <c r="HVJ83" s="677"/>
      <c r="HVK83" s="677"/>
      <c r="HVL83" s="677"/>
      <c r="HVM83" s="677"/>
      <c r="HVN83" s="677"/>
      <c r="HVO83" s="677"/>
      <c r="HVP83" s="677"/>
      <c r="HVQ83" s="677"/>
      <c r="HVR83" s="677"/>
      <c r="HVS83" s="677"/>
      <c r="HVT83" s="677"/>
      <c r="HVU83" s="677"/>
      <c r="HVV83" s="677"/>
      <c r="HVW83" s="677"/>
      <c r="HVX83" s="677"/>
      <c r="HVY83" s="677"/>
      <c r="HVZ83" s="677"/>
      <c r="HWA83" s="677"/>
      <c r="HWB83" s="677"/>
      <c r="HWC83" s="677"/>
      <c r="HWD83" s="677"/>
      <c r="HWE83" s="677"/>
      <c r="HWF83" s="677"/>
      <c r="HWG83" s="677"/>
      <c r="HWH83" s="677"/>
      <c r="HWI83" s="677"/>
      <c r="HWJ83" s="677"/>
      <c r="HWK83" s="677"/>
      <c r="HWL83" s="677"/>
      <c r="HWM83" s="677"/>
      <c r="HWN83" s="677"/>
      <c r="HWO83" s="677"/>
      <c r="HWP83" s="677"/>
      <c r="HWQ83" s="677"/>
      <c r="HWR83" s="677"/>
      <c r="HWS83" s="677"/>
      <c r="HWT83" s="677"/>
      <c r="HWU83" s="677"/>
      <c r="HWV83" s="677"/>
      <c r="HWW83" s="677"/>
      <c r="HWX83" s="677"/>
      <c r="HWY83" s="677"/>
      <c r="HWZ83" s="677"/>
      <c r="HXA83" s="677"/>
      <c r="HXB83" s="677"/>
      <c r="HXC83" s="677"/>
      <c r="HXD83" s="677"/>
      <c r="HXE83" s="677"/>
      <c r="HXF83" s="677"/>
      <c r="HXG83" s="677"/>
      <c r="HXH83" s="677"/>
      <c r="HXI83" s="677"/>
      <c r="HXJ83" s="677"/>
      <c r="HXK83" s="677"/>
      <c r="HXL83" s="677"/>
      <c r="HXM83" s="677"/>
      <c r="HXN83" s="677"/>
      <c r="HXO83" s="677"/>
      <c r="HXP83" s="677"/>
      <c r="HXQ83" s="677"/>
      <c r="HXR83" s="677"/>
      <c r="HXS83" s="677"/>
      <c r="HXT83" s="677"/>
      <c r="HXU83" s="677"/>
      <c r="HXV83" s="677"/>
      <c r="HXW83" s="677"/>
      <c r="HXX83" s="677"/>
      <c r="HXY83" s="677"/>
      <c r="HXZ83" s="677"/>
      <c r="HYA83" s="677"/>
      <c r="HYB83" s="677"/>
      <c r="HYC83" s="677"/>
      <c r="HYD83" s="677"/>
      <c r="HYE83" s="677"/>
      <c r="HYF83" s="677"/>
      <c r="HYG83" s="677"/>
      <c r="HYH83" s="677"/>
      <c r="HYI83" s="677"/>
      <c r="HYJ83" s="677"/>
      <c r="HYK83" s="677"/>
      <c r="HYL83" s="677"/>
      <c r="HYM83" s="677"/>
      <c r="HYN83" s="677"/>
      <c r="HYO83" s="677"/>
      <c r="HYP83" s="677"/>
      <c r="HYQ83" s="677"/>
      <c r="HYR83" s="677"/>
      <c r="HYS83" s="677"/>
      <c r="HYT83" s="677"/>
      <c r="HYU83" s="677"/>
      <c r="HYV83" s="677"/>
      <c r="HYW83" s="677"/>
      <c r="HYX83" s="677"/>
      <c r="HYY83" s="677"/>
      <c r="HYZ83" s="677"/>
      <c r="HZA83" s="677"/>
      <c r="HZB83" s="677"/>
      <c r="HZC83" s="677"/>
      <c r="HZD83" s="677"/>
      <c r="HZE83" s="677"/>
      <c r="HZF83" s="677"/>
      <c r="HZG83" s="677"/>
      <c r="HZH83" s="677"/>
      <c r="HZI83" s="677"/>
      <c r="HZJ83" s="677"/>
      <c r="HZK83" s="677"/>
      <c r="HZL83" s="677"/>
      <c r="HZM83" s="677"/>
      <c r="HZN83" s="677"/>
      <c r="HZO83" s="677"/>
      <c r="HZP83" s="677"/>
      <c r="HZQ83" s="677"/>
      <c r="HZR83" s="677"/>
      <c r="HZS83" s="677"/>
      <c r="HZT83" s="677"/>
      <c r="HZU83" s="677"/>
      <c r="HZV83" s="677"/>
      <c r="HZW83" s="677"/>
      <c r="HZX83" s="677"/>
      <c r="HZY83" s="677"/>
      <c r="HZZ83" s="677"/>
      <c r="IAA83" s="677"/>
      <c r="IAB83" s="677"/>
      <c r="IAC83" s="677"/>
      <c r="IAD83" s="677"/>
      <c r="IAE83" s="677"/>
      <c r="IAF83" s="677"/>
      <c r="IAG83" s="677"/>
      <c r="IAH83" s="677"/>
      <c r="IAI83" s="677"/>
      <c r="IAJ83" s="677"/>
      <c r="IAK83" s="677"/>
      <c r="IAL83" s="677"/>
      <c r="IAM83" s="677"/>
      <c r="IAN83" s="677"/>
      <c r="IAO83" s="677"/>
      <c r="IAP83" s="677"/>
      <c r="IAQ83" s="677"/>
      <c r="IAR83" s="677"/>
      <c r="IAS83" s="677"/>
      <c r="IAT83" s="677"/>
      <c r="IAU83" s="677"/>
      <c r="IAV83" s="677"/>
      <c r="IAW83" s="677"/>
      <c r="IAX83" s="677"/>
      <c r="IAY83" s="677"/>
      <c r="IAZ83" s="677"/>
      <c r="IBA83" s="677"/>
      <c r="IBB83" s="677"/>
      <c r="IBC83" s="677"/>
      <c r="IBD83" s="677"/>
      <c r="IBE83" s="677"/>
      <c r="IBF83" s="677"/>
      <c r="IBG83" s="677"/>
      <c r="IBH83" s="677"/>
      <c r="IBI83" s="677"/>
      <c r="IBJ83" s="677"/>
      <c r="IBK83" s="677"/>
      <c r="IBL83" s="677"/>
      <c r="IBM83" s="677"/>
      <c r="IBN83" s="677"/>
      <c r="IBO83" s="677"/>
      <c r="IBP83" s="677"/>
      <c r="IBQ83" s="677"/>
      <c r="IBR83" s="677"/>
      <c r="IBS83" s="677"/>
      <c r="IBT83" s="677"/>
      <c r="IBU83" s="677"/>
      <c r="IBV83" s="677"/>
      <c r="IBW83" s="677"/>
      <c r="IBX83" s="677"/>
      <c r="IBY83" s="677"/>
      <c r="IBZ83" s="677"/>
      <c r="ICA83" s="677"/>
      <c r="ICB83" s="677"/>
      <c r="ICC83" s="677"/>
      <c r="ICD83" s="677"/>
      <c r="ICE83" s="677"/>
      <c r="ICF83" s="677"/>
      <c r="ICG83" s="677"/>
      <c r="ICH83" s="677"/>
      <c r="ICI83" s="677"/>
      <c r="ICJ83" s="677"/>
      <c r="ICK83" s="677"/>
      <c r="ICL83" s="677"/>
      <c r="ICM83" s="677"/>
      <c r="ICN83" s="677"/>
      <c r="ICO83" s="677"/>
      <c r="ICP83" s="677"/>
      <c r="ICQ83" s="677"/>
      <c r="ICR83" s="677"/>
      <c r="ICS83" s="677"/>
      <c r="ICT83" s="677"/>
      <c r="ICU83" s="677"/>
      <c r="ICV83" s="677"/>
      <c r="ICW83" s="677"/>
      <c r="ICX83" s="677"/>
      <c r="ICY83" s="677"/>
      <c r="ICZ83" s="677"/>
      <c r="IDA83" s="677"/>
      <c r="IDB83" s="677"/>
      <c r="IDC83" s="677"/>
      <c r="IDD83" s="677"/>
      <c r="IDE83" s="677"/>
      <c r="IDF83" s="677"/>
      <c r="IDG83" s="677"/>
      <c r="IDH83" s="677"/>
      <c r="IDI83" s="677"/>
      <c r="IDJ83" s="677"/>
      <c r="IDK83" s="677"/>
      <c r="IDL83" s="677"/>
      <c r="IDM83" s="677"/>
      <c r="IDN83" s="677"/>
      <c r="IDO83" s="677"/>
      <c r="IDP83" s="677"/>
      <c r="IDQ83" s="677"/>
      <c r="IDR83" s="677"/>
      <c r="IDS83" s="677"/>
      <c r="IDT83" s="677"/>
      <c r="IDU83" s="677"/>
      <c r="IDV83" s="677"/>
      <c r="IDW83" s="677"/>
      <c r="IDX83" s="677"/>
      <c r="IDY83" s="677"/>
      <c r="IDZ83" s="677"/>
      <c r="IEA83" s="677"/>
      <c r="IEB83" s="677"/>
      <c r="IEC83" s="677"/>
      <c r="IED83" s="677"/>
      <c r="IEE83" s="677"/>
      <c r="IEF83" s="677"/>
      <c r="IEG83" s="677"/>
      <c r="IEH83" s="677"/>
      <c r="IEI83" s="677"/>
      <c r="IEJ83" s="677"/>
      <c r="IEK83" s="677"/>
      <c r="IEL83" s="677"/>
      <c r="IEM83" s="677"/>
      <c r="IEN83" s="677"/>
      <c r="IEO83" s="677"/>
      <c r="IEP83" s="677"/>
      <c r="IEQ83" s="677"/>
      <c r="IER83" s="677"/>
      <c r="IES83" s="677"/>
      <c r="IET83" s="677"/>
      <c r="IEU83" s="677"/>
      <c r="IEV83" s="677"/>
      <c r="IEW83" s="677"/>
      <c r="IEX83" s="677"/>
      <c r="IEY83" s="677"/>
      <c r="IEZ83" s="677"/>
      <c r="IFA83" s="677"/>
      <c r="IFB83" s="677"/>
      <c r="IFC83" s="677"/>
      <c r="IFD83" s="677"/>
      <c r="IFE83" s="677"/>
      <c r="IFF83" s="677"/>
      <c r="IFG83" s="677"/>
      <c r="IFH83" s="677"/>
      <c r="IFI83" s="677"/>
      <c r="IFJ83" s="677"/>
      <c r="IFK83" s="677"/>
      <c r="IFL83" s="677"/>
      <c r="IFM83" s="677"/>
      <c r="IFN83" s="677"/>
      <c r="IFO83" s="677"/>
      <c r="IFP83" s="677"/>
      <c r="IFQ83" s="677"/>
      <c r="IFR83" s="677"/>
      <c r="IFS83" s="677"/>
      <c r="IFT83" s="677"/>
      <c r="IFU83" s="677"/>
      <c r="IFV83" s="677"/>
      <c r="IFW83" s="677"/>
      <c r="IFX83" s="677"/>
      <c r="IFY83" s="677"/>
      <c r="IFZ83" s="677"/>
      <c r="IGA83" s="677"/>
      <c r="IGB83" s="677"/>
      <c r="IGC83" s="677"/>
      <c r="IGD83" s="677"/>
      <c r="IGE83" s="677"/>
      <c r="IGF83" s="677"/>
      <c r="IGG83" s="677"/>
      <c r="IGH83" s="677"/>
      <c r="IGI83" s="677"/>
      <c r="IGJ83" s="677"/>
      <c r="IGK83" s="677"/>
      <c r="IGL83" s="677"/>
      <c r="IGM83" s="677"/>
      <c r="IGN83" s="677"/>
      <c r="IGO83" s="677"/>
      <c r="IGP83" s="677"/>
      <c r="IGQ83" s="677"/>
      <c r="IGR83" s="677"/>
      <c r="IGS83" s="677"/>
      <c r="IGT83" s="677"/>
      <c r="IGU83" s="677"/>
      <c r="IGV83" s="677"/>
      <c r="IGW83" s="677"/>
      <c r="IGX83" s="677"/>
      <c r="IGY83" s="677"/>
      <c r="IGZ83" s="677"/>
      <c r="IHA83" s="677"/>
      <c r="IHB83" s="677"/>
      <c r="IHC83" s="677"/>
      <c r="IHD83" s="677"/>
      <c r="IHE83" s="677"/>
      <c r="IHF83" s="677"/>
      <c r="IHG83" s="677"/>
      <c r="IHH83" s="677"/>
      <c r="IHI83" s="677"/>
      <c r="IHJ83" s="677"/>
      <c r="IHK83" s="677"/>
      <c r="IHL83" s="677"/>
      <c r="IHM83" s="677"/>
      <c r="IHN83" s="677"/>
      <c r="IHO83" s="677"/>
      <c r="IHP83" s="677"/>
      <c r="IHQ83" s="677"/>
      <c r="IHR83" s="677"/>
      <c r="IHS83" s="677"/>
      <c r="IHT83" s="677"/>
      <c r="IHU83" s="677"/>
      <c r="IHV83" s="677"/>
      <c r="IHW83" s="677"/>
      <c r="IHX83" s="677"/>
      <c r="IHY83" s="677"/>
      <c r="IHZ83" s="677"/>
      <c r="IIA83" s="677"/>
      <c r="IIB83" s="677"/>
      <c r="IIC83" s="677"/>
      <c r="IID83" s="677"/>
      <c r="IIE83" s="677"/>
      <c r="IIF83" s="677"/>
      <c r="IIG83" s="677"/>
      <c r="IIH83" s="677"/>
      <c r="III83" s="677"/>
      <c r="IIJ83" s="677"/>
      <c r="IIK83" s="677"/>
      <c r="IIL83" s="677"/>
      <c r="IIM83" s="677"/>
      <c r="IIN83" s="677"/>
      <c r="IIO83" s="677"/>
      <c r="IIP83" s="677"/>
      <c r="IIQ83" s="677"/>
      <c r="IIR83" s="677"/>
      <c r="IIS83" s="677"/>
      <c r="IIT83" s="677"/>
      <c r="IIU83" s="677"/>
      <c r="IIV83" s="677"/>
      <c r="IIW83" s="677"/>
      <c r="IIX83" s="677"/>
      <c r="IIY83" s="677"/>
      <c r="IIZ83" s="677"/>
      <c r="IJA83" s="677"/>
      <c r="IJB83" s="677"/>
      <c r="IJC83" s="677"/>
      <c r="IJD83" s="677"/>
      <c r="IJE83" s="677"/>
      <c r="IJF83" s="677"/>
      <c r="IJG83" s="677"/>
      <c r="IJH83" s="677"/>
      <c r="IJI83" s="677"/>
      <c r="IJJ83" s="677"/>
      <c r="IJK83" s="677"/>
      <c r="IJL83" s="677"/>
      <c r="IJM83" s="677"/>
      <c r="IJN83" s="677"/>
      <c r="IJO83" s="677"/>
      <c r="IJP83" s="677"/>
      <c r="IJQ83" s="677"/>
      <c r="IJR83" s="677"/>
      <c r="IJS83" s="677"/>
      <c r="IJT83" s="677"/>
      <c r="IJU83" s="677"/>
      <c r="IJV83" s="677"/>
      <c r="IJW83" s="677"/>
      <c r="IJX83" s="677"/>
      <c r="IJY83" s="677"/>
      <c r="IJZ83" s="677"/>
      <c r="IKA83" s="677"/>
      <c r="IKB83" s="677"/>
      <c r="IKC83" s="677"/>
      <c r="IKD83" s="677"/>
      <c r="IKE83" s="677"/>
      <c r="IKF83" s="677"/>
      <c r="IKG83" s="677"/>
      <c r="IKH83" s="677"/>
      <c r="IKI83" s="677"/>
      <c r="IKJ83" s="677"/>
      <c r="IKK83" s="677"/>
      <c r="IKL83" s="677"/>
      <c r="IKM83" s="677"/>
      <c r="IKN83" s="677"/>
      <c r="IKO83" s="677"/>
      <c r="IKP83" s="677"/>
      <c r="IKQ83" s="677"/>
      <c r="IKR83" s="677"/>
      <c r="IKS83" s="677"/>
      <c r="IKT83" s="677"/>
      <c r="IKU83" s="677"/>
      <c r="IKV83" s="677"/>
      <c r="IKW83" s="677"/>
      <c r="IKX83" s="677"/>
      <c r="IKY83" s="677"/>
      <c r="IKZ83" s="677"/>
      <c r="ILA83" s="677"/>
      <c r="ILB83" s="677"/>
      <c r="ILC83" s="677"/>
      <c r="ILD83" s="677"/>
      <c r="ILE83" s="677"/>
      <c r="ILF83" s="677"/>
      <c r="ILG83" s="677"/>
      <c r="ILH83" s="677"/>
      <c r="ILI83" s="677"/>
      <c r="ILJ83" s="677"/>
      <c r="ILK83" s="677"/>
      <c r="ILL83" s="677"/>
      <c r="ILM83" s="677"/>
      <c r="ILN83" s="677"/>
      <c r="ILO83" s="677"/>
      <c r="ILP83" s="677"/>
      <c r="ILQ83" s="677"/>
      <c r="ILR83" s="677"/>
      <c r="ILS83" s="677"/>
      <c r="ILT83" s="677"/>
      <c r="ILU83" s="677"/>
      <c r="ILV83" s="677"/>
      <c r="ILW83" s="677"/>
      <c r="ILX83" s="677"/>
      <c r="ILY83" s="677"/>
      <c r="ILZ83" s="677"/>
      <c r="IMA83" s="677"/>
      <c r="IMB83" s="677"/>
      <c r="IMC83" s="677"/>
      <c r="IMD83" s="677"/>
      <c r="IME83" s="677"/>
      <c r="IMF83" s="677"/>
      <c r="IMG83" s="677"/>
      <c r="IMH83" s="677"/>
      <c r="IMI83" s="677"/>
      <c r="IMJ83" s="677"/>
      <c r="IMK83" s="677"/>
      <c r="IML83" s="677"/>
      <c r="IMM83" s="677"/>
      <c r="IMN83" s="677"/>
      <c r="IMO83" s="677"/>
      <c r="IMP83" s="677"/>
      <c r="IMQ83" s="677"/>
      <c r="IMR83" s="677"/>
      <c r="IMS83" s="677"/>
      <c r="IMT83" s="677"/>
      <c r="IMU83" s="677"/>
      <c r="IMV83" s="677"/>
      <c r="IMW83" s="677"/>
      <c r="IMX83" s="677"/>
      <c r="IMY83" s="677"/>
      <c r="IMZ83" s="677"/>
      <c r="INA83" s="677"/>
      <c r="INB83" s="677"/>
      <c r="INC83" s="677"/>
      <c r="IND83" s="677"/>
      <c r="INE83" s="677"/>
      <c r="INF83" s="677"/>
      <c r="ING83" s="677"/>
      <c r="INH83" s="677"/>
      <c r="INI83" s="677"/>
      <c r="INJ83" s="677"/>
      <c r="INK83" s="677"/>
      <c r="INL83" s="677"/>
      <c r="INM83" s="677"/>
      <c r="INN83" s="677"/>
      <c r="INO83" s="677"/>
      <c r="INP83" s="677"/>
      <c r="INQ83" s="677"/>
      <c r="INR83" s="677"/>
      <c r="INS83" s="677"/>
      <c r="INT83" s="677"/>
      <c r="INU83" s="677"/>
      <c r="INV83" s="677"/>
      <c r="INW83" s="677"/>
      <c r="INX83" s="677"/>
      <c r="INY83" s="677"/>
      <c r="INZ83" s="677"/>
      <c r="IOA83" s="677"/>
      <c r="IOB83" s="677"/>
      <c r="IOC83" s="677"/>
      <c r="IOD83" s="677"/>
      <c r="IOE83" s="677"/>
      <c r="IOF83" s="677"/>
      <c r="IOG83" s="677"/>
      <c r="IOH83" s="677"/>
      <c r="IOI83" s="677"/>
      <c r="IOJ83" s="677"/>
      <c r="IOK83" s="677"/>
      <c r="IOL83" s="677"/>
      <c r="IOM83" s="677"/>
      <c r="ION83" s="677"/>
      <c r="IOO83" s="677"/>
      <c r="IOP83" s="677"/>
      <c r="IOQ83" s="677"/>
      <c r="IOR83" s="677"/>
      <c r="IOS83" s="677"/>
      <c r="IOT83" s="677"/>
      <c r="IOU83" s="677"/>
      <c r="IOV83" s="677"/>
      <c r="IOW83" s="677"/>
      <c r="IOX83" s="677"/>
      <c r="IOY83" s="677"/>
      <c r="IOZ83" s="677"/>
      <c r="IPA83" s="677"/>
      <c r="IPB83" s="677"/>
      <c r="IPC83" s="677"/>
      <c r="IPD83" s="677"/>
      <c r="IPE83" s="677"/>
      <c r="IPF83" s="677"/>
      <c r="IPG83" s="677"/>
      <c r="IPH83" s="677"/>
      <c r="IPI83" s="677"/>
      <c r="IPJ83" s="677"/>
      <c r="IPK83" s="677"/>
      <c r="IPL83" s="677"/>
      <c r="IPM83" s="677"/>
      <c r="IPN83" s="677"/>
      <c r="IPO83" s="677"/>
      <c r="IPP83" s="677"/>
      <c r="IPQ83" s="677"/>
      <c r="IPR83" s="677"/>
      <c r="IPS83" s="677"/>
      <c r="IPT83" s="677"/>
      <c r="IPU83" s="677"/>
      <c r="IPV83" s="677"/>
      <c r="IPW83" s="677"/>
      <c r="IPX83" s="677"/>
      <c r="IPY83" s="677"/>
      <c r="IPZ83" s="677"/>
      <c r="IQA83" s="677"/>
      <c r="IQB83" s="677"/>
      <c r="IQC83" s="677"/>
      <c r="IQD83" s="677"/>
      <c r="IQE83" s="677"/>
      <c r="IQF83" s="677"/>
      <c r="IQG83" s="677"/>
      <c r="IQH83" s="677"/>
      <c r="IQI83" s="677"/>
      <c r="IQJ83" s="677"/>
      <c r="IQK83" s="677"/>
      <c r="IQL83" s="677"/>
      <c r="IQM83" s="677"/>
      <c r="IQN83" s="677"/>
      <c r="IQO83" s="677"/>
      <c r="IQP83" s="677"/>
      <c r="IQQ83" s="677"/>
      <c r="IQR83" s="677"/>
      <c r="IQS83" s="677"/>
      <c r="IQT83" s="677"/>
      <c r="IQU83" s="677"/>
      <c r="IQV83" s="677"/>
      <c r="IQW83" s="677"/>
      <c r="IQX83" s="677"/>
      <c r="IQY83" s="677"/>
      <c r="IQZ83" s="677"/>
      <c r="IRA83" s="677"/>
      <c r="IRB83" s="677"/>
      <c r="IRC83" s="677"/>
      <c r="IRD83" s="677"/>
      <c r="IRE83" s="677"/>
      <c r="IRF83" s="677"/>
      <c r="IRG83" s="677"/>
      <c r="IRH83" s="677"/>
      <c r="IRI83" s="677"/>
      <c r="IRJ83" s="677"/>
      <c r="IRK83" s="677"/>
      <c r="IRL83" s="677"/>
      <c r="IRM83" s="677"/>
      <c r="IRN83" s="677"/>
      <c r="IRO83" s="677"/>
      <c r="IRP83" s="677"/>
      <c r="IRQ83" s="677"/>
      <c r="IRR83" s="677"/>
      <c r="IRS83" s="677"/>
      <c r="IRT83" s="677"/>
      <c r="IRU83" s="677"/>
      <c r="IRV83" s="677"/>
      <c r="IRW83" s="677"/>
      <c r="IRX83" s="677"/>
      <c r="IRY83" s="677"/>
      <c r="IRZ83" s="677"/>
      <c r="ISA83" s="677"/>
      <c r="ISB83" s="677"/>
      <c r="ISC83" s="677"/>
      <c r="ISD83" s="677"/>
      <c r="ISE83" s="677"/>
      <c r="ISF83" s="677"/>
      <c r="ISG83" s="677"/>
      <c r="ISH83" s="677"/>
      <c r="ISI83" s="677"/>
      <c r="ISJ83" s="677"/>
      <c r="ISK83" s="677"/>
      <c r="ISL83" s="677"/>
      <c r="ISM83" s="677"/>
      <c r="ISN83" s="677"/>
      <c r="ISO83" s="677"/>
      <c r="ISP83" s="677"/>
      <c r="ISQ83" s="677"/>
      <c r="ISR83" s="677"/>
      <c r="ISS83" s="677"/>
      <c r="IST83" s="677"/>
      <c r="ISU83" s="677"/>
      <c r="ISV83" s="677"/>
      <c r="ISW83" s="677"/>
      <c r="ISX83" s="677"/>
      <c r="ISY83" s="677"/>
      <c r="ISZ83" s="677"/>
      <c r="ITA83" s="677"/>
      <c r="ITB83" s="677"/>
      <c r="ITC83" s="677"/>
      <c r="ITD83" s="677"/>
      <c r="ITE83" s="677"/>
      <c r="ITF83" s="677"/>
      <c r="ITG83" s="677"/>
      <c r="ITH83" s="677"/>
      <c r="ITI83" s="677"/>
      <c r="ITJ83" s="677"/>
      <c r="ITK83" s="677"/>
      <c r="ITL83" s="677"/>
      <c r="ITM83" s="677"/>
      <c r="ITN83" s="677"/>
      <c r="ITO83" s="677"/>
      <c r="ITP83" s="677"/>
      <c r="ITQ83" s="677"/>
      <c r="ITR83" s="677"/>
      <c r="ITS83" s="677"/>
      <c r="ITT83" s="677"/>
      <c r="ITU83" s="677"/>
      <c r="ITV83" s="677"/>
      <c r="ITW83" s="677"/>
      <c r="ITX83" s="677"/>
      <c r="ITY83" s="677"/>
      <c r="ITZ83" s="677"/>
      <c r="IUA83" s="677"/>
      <c r="IUB83" s="677"/>
      <c r="IUC83" s="677"/>
      <c r="IUD83" s="677"/>
      <c r="IUE83" s="677"/>
      <c r="IUF83" s="677"/>
      <c r="IUG83" s="677"/>
      <c r="IUH83" s="677"/>
      <c r="IUI83" s="677"/>
      <c r="IUJ83" s="677"/>
      <c r="IUK83" s="677"/>
      <c r="IUL83" s="677"/>
      <c r="IUM83" s="677"/>
      <c r="IUN83" s="677"/>
      <c r="IUO83" s="677"/>
      <c r="IUP83" s="677"/>
      <c r="IUQ83" s="677"/>
      <c r="IUR83" s="677"/>
      <c r="IUS83" s="677"/>
      <c r="IUT83" s="677"/>
      <c r="IUU83" s="677"/>
      <c r="IUV83" s="677"/>
      <c r="IUW83" s="677"/>
      <c r="IUX83" s="677"/>
      <c r="IUY83" s="677"/>
      <c r="IUZ83" s="677"/>
      <c r="IVA83" s="677"/>
      <c r="IVB83" s="677"/>
      <c r="IVC83" s="677"/>
      <c r="IVD83" s="677"/>
      <c r="IVE83" s="677"/>
      <c r="IVF83" s="677"/>
      <c r="IVG83" s="677"/>
      <c r="IVH83" s="677"/>
      <c r="IVI83" s="677"/>
      <c r="IVJ83" s="677"/>
      <c r="IVK83" s="677"/>
      <c r="IVL83" s="677"/>
      <c r="IVM83" s="677"/>
      <c r="IVN83" s="677"/>
      <c r="IVO83" s="677"/>
      <c r="IVP83" s="677"/>
      <c r="IVQ83" s="677"/>
      <c r="IVR83" s="677"/>
      <c r="IVS83" s="677"/>
      <c r="IVT83" s="677"/>
      <c r="IVU83" s="677"/>
      <c r="IVV83" s="677"/>
      <c r="IVW83" s="677"/>
      <c r="IVX83" s="677"/>
      <c r="IVY83" s="677"/>
      <c r="IVZ83" s="677"/>
      <c r="IWA83" s="677"/>
      <c r="IWB83" s="677"/>
      <c r="IWC83" s="677"/>
      <c r="IWD83" s="677"/>
      <c r="IWE83" s="677"/>
      <c r="IWF83" s="677"/>
      <c r="IWG83" s="677"/>
      <c r="IWH83" s="677"/>
      <c r="IWI83" s="677"/>
      <c r="IWJ83" s="677"/>
      <c r="IWK83" s="677"/>
      <c r="IWL83" s="677"/>
      <c r="IWM83" s="677"/>
      <c r="IWN83" s="677"/>
      <c r="IWO83" s="677"/>
      <c r="IWP83" s="677"/>
      <c r="IWQ83" s="677"/>
      <c r="IWR83" s="677"/>
      <c r="IWS83" s="677"/>
      <c r="IWT83" s="677"/>
      <c r="IWU83" s="677"/>
      <c r="IWV83" s="677"/>
      <c r="IWW83" s="677"/>
      <c r="IWX83" s="677"/>
      <c r="IWY83" s="677"/>
      <c r="IWZ83" s="677"/>
      <c r="IXA83" s="677"/>
      <c r="IXB83" s="677"/>
      <c r="IXC83" s="677"/>
      <c r="IXD83" s="677"/>
      <c r="IXE83" s="677"/>
      <c r="IXF83" s="677"/>
      <c r="IXG83" s="677"/>
      <c r="IXH83" s="677"/>
      <c r="IXI83" s="677"/>
      <c r="IXJ83" s="677"/>
      <c r="IXK83" s="677"/>
      <c r="IXL83" s="677"/>
      <c r="IXM83" s="677"/>
      <c r="IXN83" s="677"/>
      <c r="IXO83" s="677"/>
      <c r="IXP83" s="677"/>
      <c r="IXQ83" s="677"/>
      <c r="IXR83" s="677"/>
      <c r="IXS83" s="677"/>
      <c r="IXT83" s="677"/>
      <c r="IXU83" s="677"/>
      <c r="IXV83" s="677"/>
      <c r="IXW83" s="677"/>
      <c r="IXX83" s="677"/>
      <c r="IXY83" s="677"/>
      <c r="IXZ83" s="677"/>
      <c r="IYA83" s="677"/>
      <c r="IYB83" s="677"/>
      <c r="IYC83" s="677"/>
      <c r="IYD83" s="677"/>
      <c r="IYE83" s="677"/>
      <c r="IYF83" s="677"/>
      <c r="IYG83" s="677"/>
      <c r="IYH83" s="677"/>
      <c r="IYI83" s="677"/>
      <c r="IYJ83" s="677"/>
      <c r="IYK83" s="677"/>
      <c r="IYL83" s="677"/>
      <c r="IYM83" s="677"/>
      <c r="IYN83" s="677"/>
      <c r="IYO83" s="677"/>
      <c r="IYP83" s="677"/>
      <c r="IYQ83" s="677"/>
      <c r="IYR83" s="677"/>
      <c r="IYS83" s="677"/>
      <c r="IYT83" s="677"/>
      <c r="IYU83" s="677"/>
      <c r="IYV83" s="677"/>
      <c r="IYW83" s="677"/>
      <c r="IYX83" s="677"/>
      <c r="IYY83" s="677"/>
      <c r="IYZ83" s="677"/>
      <c r="IZA83" s="677"/>
      <c r="IZB83" s="677"/>
      <c r="IZC83" s="677"/>
      <c r="IZD83" s="677"/>
      <c r="IZE83" s="677"/>
      <c r="IZF83" s="677"/>
      <c r="IZG83" s="677"/>
      <c r="IZH83" s="677"/>
      <c r="IZI83" s="677"/>
      <c r="IZJ83" s="677"/>
      <c r="IZK83" s="677"/>
      <c r="IZL83" s="677"/>
      <c r="IZM83" s="677"/>
      <c r="IZN83" s="677"/>
      <c r="IZO83" s="677"/>
      <c r="IZP83" s="677"/>
      <c r="IZQ83" s="677"/>
      <c r="IZR83" s="677"/>
      <c r="IZS83" s="677"/>
      <c r="IZT83" s="677"/>
      <c r="IZU83" s="677"/>
      <c r="IZV83" s="677"/>
      <c r="IZW83" s="677"/>
      <c r="IZX83" s="677"/>
      <c r="IZY83" s="677"/>
      <c r="IZZ83" s="677"/>
      <c r="JAA83" s="677"/>
      <c r="JAB83" s="677"/>
      <c r="JAC83" s="677"/>
      <c r="JAD83" s="677"/>
      <c r="JAE83" s="677"/>
      <c r="JAF83" s="677"/>
      <c r="JAG83" s="677"/>
      <c r="JAH83" s="677"/>
      <c r="JAI83" s="677"/>
      <c r="JAJ83" s="677"/>
      <c r="JAK83" s="677"/>
      <c r="JAL83" s="677"/>
      <c r="JAM83" s="677"/>
      <c r="JAN83" s="677"/>
      <c r="JAO83" s="677"/>
      <c r="JAP83" s="677"/>
      <c r="JAQ83" s="677"/>
      <c r="JAR83" s="677"/>
      <c r="JAS83" s="677"/>
      <c r="JAT83" s="677"/>
      <c r="JAU83" s="677"/>
      <c r="JAV83" s="677"/>
      <c r="JAW83" s="677"/>
      <c r="JAX83" s="677"/>
      <c r="JAY83" s="677"/>
      <c r="JAZ83" s="677"/>
      <c r="JBA83" s="677"/>
      <c r="JBB83" s="677"/>
      <c r="JBC83" s="677"/>
      <c r="JBD83" s="677"/>
      <c r="JBE83" s="677"/>
      <c r="JBF83" s="677"/>
      <c r="JBG83" s="677"/>
      <c r="JBH83" s="677"/>
      <c r="JBI83" s="677"/>
      <c r="JBJ83" s="677"/>
      <c r="JBK83" s="677"/>
      <c r="JBL83" s="677"/>
      <c r="JBM83" s="677"/>
      <c r="JBN83" s="677"/>
      <c r="JBO83" s="677"/>
      <c r="JBP83" s="677"/>
      <c r="JBQ83" s="677"/>
      <c r="JBR83" s="677"/>
      <c r="JBS83" s="677"/>
      <c r="JBT83" s="677"/>
      <c r="JBU83" s="677"/>
      <c r="JBV83" s="677"/>
      <c r="JBW83" s="677"/>
      <c r="JBX83" s="677"/>
      <c r="JBY83" s="677"/>
      <c r="JBZ83" s="677"/>
      <c r="JCA83" s="677"/>
      <c r="JCB83" s="677"/>
      <c r="JCC83" s="677"/>
      <c r="JCD83" s="677"/>
      <c r="JCE83" s="677"/>
      <c r="JCF83" s="677"/>
      <c r="JCG83" s="677"/>
      <c r="JCH83" s="677"/>
      <c r="JCI83" s="677"/>
      <c r="JCJ83" s="677"/>
      <c r="JCK83" s="677"/>
      <c r="JCL83" s="677"/>
      <c r="JCM83" s="677"/>
      <c r="JCN83" s="677"/>
      <c r="JCO83" s="677"/>
      <c r="JCP83" s="677"/>
      <c r="JCQ83" s="677"/>
      <c r="JCR83" s="677"/>
      <c r="JCS83" s="677"/>
      <c r="JCT83" s="677"/>
      <c r="JCU83" s="677"/>
      <c r="JCV83" s="677"/>
      <c r="JCW83" s="677"/>
      <c r="JCX83" s="677"/>
      <c r="JCY83" s="677"/>
      <c r="JCZ83" s="677"/>
      <c r="JDA83" s="677"/>
      <c r="JDB83" s="677"/>
      <c r="JDC83" s="677"/>
      <c r="JDD83" s="677"/>
      <c r="JDE83" s="677"/>
      <c r="JDF83" s="677"/>
      <c r="JDG83" s="677"/>
      <c r="JDH83" s="677"/>
      <c r="JDI83" s="677"/>
      <c r="JDJ83" s="677"/>
      <c r="JDK83" s="677"/>
      <c r="JDL83" s="677"/>
      <c r="JDM83" s="677"/>
      <c r="JDN83" s="677"/>
      <c r="JDO83" s="677"/>
      <c r="JDP83" s="677"/>
      <c r="JDQ83" s="677"/>
      <c r="JDR83" s="677"/>
      <c r="JDS83" s="677"/>
      <c r="JDT83" s="677"/>
      <c r="JDU83" s="677"/>
      <c r="JDV83" s="677"/>
      <c r="JDW83" s="677"/>
      <c r="JDX83" s="677"/>
      <c r="JDY83" s="677"/>
      <c r="JDZ83" s="677"/>
      <c r="JEA83" s="677"/>
      <c r="JEB83" s="677"/>
      <c r="JEC83" s="677"/>
      <c r="JED83" s="677"/>
      <c r="JEE83" s="677"/>
      <c r="JEF83" s="677"/>
      <c r="JEG83" s="677"/>
      <c r="JEH83" s="677"/>
      <c r="JEI83" s="677"/>
      <c r="JEJ83" s="677"/>
      <c r="JEK83" s="677"/>
      <c r="JEL83" s="677"/>
      <c r="JEM83" s="677"/>
      <c r="JEN83" s="677"/>
      <c r="JEO83" s="677"/>
      <c r="JEP83" s="677"/>
      <c r="JEQ83" s="677"/>
      <c r="JER83" s="677"/>
      <c r="JES83" s="677"/>
      <c r="JET83" s="677"/>
      <c r="JEU83" s="677"/>
      <c r="JEV83" s="677"/>
      <c r="JEW83" s="677"/>
      <c r="JEX83" s="677"/>
      <c r="JEY83" s="677"/>
      <c r="JEZ83" s="677"/>
      <c r="JFA83" s="677"/>
      <c r="JFB83" s="677"/>
      <c r="JFC83" s="677"/>
      <c r="JFD83" s="677"/>
      <c r="JFE83" s="677"/>
      <c r="JFF83" s="677"/>
      <c r="JFG83" s="677"/>
      <c r="JFH83" s="677"/>
      <c r="JFI83" s="677"/>
      <c r="JFJ83" s="677"/>
      <c r="JFK83" s="677"/>
      <c r="JFL83" s="677"/>
      <c r="JFM83" s="677"/>
      <c r="JFN83" s="677"/>
      <c r="JFO83" s="677"/>
      <c r="JFP83" s="677"/>
      <c r="JFQ83" s="677"/>
      <c r="JFR83" s="677"/>
      <c r="JFS83" s="677"/>
      <c r="JFT83" s="677"/>
      <c r="JFU83" s="677"/>
      <c r="JFV83" s="677"/>
      <c r="JFW83" s="677"/>
      <c r="JFX83" s="677"/>
      <c r="JFY83" s="677"/>
      <c r="JFZ83" s="677"/>
      <c r="JGA83" s="677"/>
      <c r="JGB83" s="677"/>
      <c r="JGC83" s="677"/>
      <c r="JGD83" s="677"/>
      <c r="JGE83" s="677"/>
      <c r="JGF83" s="677"/>
      <c r="JGG83" s="677"/>
      <c r="JGH83" s="677"/>
      <c r="JGI83" s="677"/>
      <c r="JGJ83" s="677"/>
      <c r="JGK83" s="677"/>
      <c r="JGL83" s="677"/>
      <c r="JGM83" s="677"/>
      <c r="JGN83" s="677"/>
      <c r="JGO83" s="677"/>
      <c r="JGP83" s="677"/>
      <c r="JGQ83" s="677"/>
      <c r="JGR83" s="677"/>
      <c r="JGS83" s="677"/>
      <c r="JGT83" s="677"/>
      <c r="JGU83" s="677"/>
      <c r="JGV83" s="677"/>
      <c r="JGW83" s="677"/>
      <c r="JGX83" s="677"/>
      <c r="JGY83" s="677"/>
      <c r="JGZ83" s="677"/>
      <c r="JHA83" s="677"/>
      <c r="JHB83" s="677"/>
      <c r="JHC83" s="677"/>
      <c r="JHD83" s="677"/>
      <c r="JHE83" s="677"/>
      <c r="JHF83" s="677"/>
      <c r="JHG83" s="677"/>
      <c r="JHH83" s="677"/>
      <c r="JHI83" s="677"/>
      <c r="JHJ83" s="677"/>
      <c r="JHK83" s="677"/>
      <c r="JHL83" s="677"/>
      <c r="JHM83" s="677"/>
      <c r="JHN83" s="677"/>
      <c r="JHO83" s="677"/>
      <c r="JHP83" s="677"/>
      <c r="JHQ83" s="677"/>
      <c r="JHR83" s="677"/>
      <c r="JHS83" s="677"/>
      <c r="JHT83" s="677"/>
      <c r="JHU83" s="677"/>
      <c r="JHV83" s="677"/>
      <c r="JHW83" s="677"/>
      <c r="JHX83" s="677"/>
      <c r="JHY83" s="677"/>
      <c r="JHZ83" s="677"/>
      <c r="JIA83" s="677"/>
      <c r="JIB83" s="677"/>
      <c r="JIC83" s="677"/>
      <c r="JID83" s="677"/>
      <c r="JIE83" s="677"/>
      <c r="JIF83" s="677"/>
      <c r="JIG83" s="677"/>
      <c r="JIH83" s="677"/>
      <c r="JII83" s="677"/>
      <c r="JIJ83" s="677"/>
      <c r="JIK83" s="677"/>
      <c r="JIL83" s="677"/>
      <c r="JIM83" s="677"/>
      <c r="JIN83" s="677"/>
      <c r="JIO83" s="677"/>
      <c r="JIP83" s="677"/>
      <c r="JIQ83" s="677"/>
      <c r="JIR83" s="677"/>
      <c r="JIS83" s="677"/>
      <c r="JIT83" s="677"/>
      <c r="JIU83" s="677"/>
      <c r="JIV83" s="677"/>
      <c r="JIW83" s="677"/>
      <c r="JIX83" s="677"/>
      <c r="JIY83" s="677"/>
      <c r="JIZ83" s="677"/>
      <c r="JJA83" s="677"/>
      <c r="JJB83" s="677"/>
      <c r="JJC83" s="677"/>
      <c r="JJD83" s="677"/>
      <c r="JJE83" s="677"/>
      <c r="JJF83" s="677"/>
      <c r="JJG83" s="677"/>
      <c r="JJH83" s="677"/>
      <c r="JJI83" s="677"/>
      <c r="JJJ83" s="677"/>
      <c r="JJK83" s="677"/>
      <c r="JJL83" s="677"/>
      <c r="JJM83" s="677"/>
      <c r="JJN83" s="677"/>
      <c r="JJO83" s="677"/>
      <c r="JJP83" s="677"/>
      <c r="JJQ83" s="677"/>
      <c r="JJR83" s="677"/>
      <c r="JJS83" s="677"/>
      <c r="JJT83" s="677"/>
      <c r="JJU83" s="677"/>
      <c r="JJV83" s="677"/>
      <c r="JJW83" s="677"/>
      <c r="JJX83" s="677"/>
      <c r="JJY83" s="677"/>
      <c r="JJZ83" s="677"/>
      <c r="JKA83" s="677"/>
      <c r="JKB83" s="677"/>
      <c r="JKC83" s="677"/>
      <c r="JKD83" s="677"/>
      <c r="JKE83" s="677"/>
      <c r="JKF83" s="677"/>
      <c r="JKG83" s="677"/>
      <c r="JKH83" s="677"/>
      <c r="JKI83" s="677"/>
      <c r="JKJ83" s="677"/>
      <c r="JKK83" s="677"/>
      <c r="JKL83" s="677"/>
      <c r="JKM83" s="677"/>
      <c r="JKN83" s="677"/>
      <c r="JKO83" s="677"/>
      <c r="JKP83" s="677"/>
      <c r="JKQ83" s="677"/>
      <c r="JKR83" s="677"/>
      <c r="JKS83" s="677"/>
      <c r="JKT83" s="677"/>
      <c r="JKU83" s="677"/>
      <c r="JKV83" s="677"/>
      <c r="JKW83" s="677"/>
      <c r="JKX83" s="677"/>
      <c r="JKY83" s="677"/>
      <c r="JKZ83" s="677"/>
      <c r="JLA83" s="677"/>
      <c r="JLB83" s="677"/>
      <c r="JLC83" s="677"/>
      <c r="JLD83" s="677"/>
      <c r="JLE83" s="677"/>
      <c r="JLF83" s="677"/>
      <c r="JLG83" s="677"/>
      <c r="JLH83" s="677"/>
      <c r="JLI83" s="677"/>
      <c r="JLJ83" s="677"/>
      <c r="JLK83" s="677"/>
      <c r="JLL83" s="677"/>
      <c r="JLM83" s="677"/>
      <c r="JLN83" s="677"/>
      <c r="JLO83" s="677"/>
      <c r="JLP83" s="677"/>
      <c r="JLQ83" s="677"/>
      <c r="JLR83" s="677"/>
      <c r="JLS83" s="677"/>
      <c r="JLT83" s="677"/>
      <c r="JLU83" s="677"/>
      <c r="JLV83" s="677"/>
      <c r="JLW83" s="677"/>
      <c r="JLX83" s="677"/>
      <c r="JLY83" s="677"/>
      <c r="JLZ83" s="677"/>
      <c r="JMA83" s="677"/>
      <c r="JMB83" s="677"/>
      <c r="JMC83" s="677"/>
      <c r="JMD83" s="677"/>
      <c r="JME83" s="677"/>
      <c r="JMF83" s="677"/>
      <c r="JMG83" s="677"/>
      <c r="JMH83" s="677"/>
      <c r="JMI83" s="677"/>
      <c r="JMJ83" s="677"/>
      <c r="JMK83" s="677"/>
      <c r="JML83" s="677"/>
      <c r="JMM83" s="677"/>
      <c r="JMN83" s="677"/>
      <c r="JMO83" s="677"/>
      <c r="JMP83" s="677"/>
      <c r="JMQ83" s="677"/>
      <c r="JMR83" s="677"/>
      <c r="JMS83" s="677"/>
      <c r="JMT83" s="677"/>
      <c r="JMU83" s="677"/>
      <c r="JMV83" s="677"/>
      <c r="JMW83" s="677"/>
      <c r="JMX83" s="677"/>
      <c r="JMY83" s="677"/>
      <c r="JMZ83" s="677"/>
      <c r="JNA83" s="677"/>
      <c r="JNB83" s="677"/>
      <c r="JNC83" s="677"/>
      <c r="JND83" s="677"/>
      <c r="JNE83" s="677"/>
      <c r="JNF83" s="677"/>
      <c r="JNG83" s="677"/>
      <c r="JNH83" s="677"/>
      <c r="JNI83" s="677"/>
      <c r="JNJ83" s="677"/>
      <c r="JNK83" s="677"/>
      <c r="JNL83" s="677"/>
      <c r="JNM83" s="677"/>
      <c r="JNN83" s="677"/>
      <c r="JNO83" s="677"/>
      <c r="JNP83" s="677"/>
      <c r="JNQ83" s="677"/>
      <c r="JNR83" s="677"/>
      <c r="JNS83" s="677"/>
      <c r="JNT83" s="677"/>
      <c r="JNU83" s="677"/>
      <c r="JNV83" s="677"/>
      <c r="JNW83" s="677"/>
      <c r="JNX83" s="677"/>
      <c r="JNY83" s="677"/>
      <c r="JNZ83" s="677"/>
      <c r="JOA83" s="677"/>
      <c r="JOB83" s="677"/>
      <c r="JOC83" s="677"/>
      <c r="JOD83" s="677"/>
      <c r="JOE83" s="677"/>
      <c r="JOF83" s="677"/>
      <c r="JOG83" s="677"/>
      <c r="JOH83" s="677"/>
      <c r="JOI83" s="677"/>
      <c r="JOJ83" s="677"/>
      <c r="JOK83" s="677"/>
      <c r="JOL83" s="677"/>
      <c r="JOM83" s="677"/>
      <c r="JON83" s="677"/>
      <c r="JOO83" s="677"/>
      <c r="JOP83" s="677"/>
      <c r="JOQ83" s="677"/>
      <c r="JOR83" s="677"/>
      <c r="JOS83" s="677"/>
      <c r="JOT83" s="677"/>
      <c r="JOU83" s="677"/>
      <c r="JOV83" s="677"/>
      <c r="JOW83" s="677"/>
      <c r="JOX83" s="677"/>
      <c r="JOY83" s="677"/>
      <c r="JOZ83" s="677"/>
      <c r="JPA83" s="677"/>
      <c r="JPB83" s="677"/>
      <c r="JPC83" s="677"/>
      <c r="JPD83" s="677"/>
      <c r="JPE83" s="677"/>
      <c r="JPF83" s="677"/>
      <c r="JPG83" s="677"/>
      <c r="JPH83" s="677"/>
      <c r="JPI83" s="677"/>
      <c r="JPJ83" s="677"/>
      <c r="JPK83" s="677"/>
      <c r="JPL83" s="677"/>
      <c r="JPM83" s="677"/>
      <c r="JPN83" s="677"/>
      <c r="JPO83" s="677"/>
      <c r="JPP83" s="677"/>
      <c r="JPQ83" s="677"/>
      <c r="JPR83" s="677"/>
      <c r="JPS83" s="677"/>
      <c r="JPT83" s="677"/>
      <c r="JPU83" s="677"/>
      <c r="JPV83" s="677"/>
      <c r="JPW83" s="677"/>
      <c r="JPX83" s="677"/>
      <c r="JPY83" s="677"/>
      <c r="JPZ83" s="677"/>
      <c r="JQA83" s="677"/>
      <c r="JQB83" s="677"/>
      <c r="JQC83" s="677"/>
      <c r="JQD83" s="677"/>
      <c r="JQE83" s="677"/>
      <c r="JQF83" s="677"/>
      <c r="JQG83" s="677"/>
      <c r="JQH83" s="677"/>
      <c r="JQI83" s="677"/>
      <c r="JQJ83" s="677"/>
      <c r="JQK83" s="677"/>
      <c r="JQL83" s="677"/>
      <c r="JQM83" s="677"/>
      <c r="JQN83" s="677"/>
      <c r="JQO83" s="677"/>
      <c r="JQP83" s="677"/>
      <c r="JQQ83" s="677"/>
      <c r="JQR83" s="677"/>
      <c r="JQS83" s="677"/>
      <c r="JQT83" s="677"/>
      <c r="JQU83" s="677"/>
      <c r="JQV83" s="677"/>
      <c r="JQW83" s="677"/>
      <c r="JQX83" s="677"/>
      <c r="JQY83" s="677"/>
      <c r="JQZ83" s="677"/>
      <c r="JRA83" s="677"/>
      <c r="JRB83" s="677"/>
      <c r="JRC83" s="677"/>
      <c r="JRD83" s="677"/>
      <c r="JRE83" s="677"/>
      <c r="JRF83" s="677"/>
      <c r="JRG83" s="677"/>
      <c r="JRH83" s="677"/>
      <c r="JRI83" s="677"/>
      <c r="JRJ83" s="677"/>
      <c r="JRK83" s="677"/>
      <c r="JRL83" s="677"/>
      <c r="JRM83" s="677"/>
      <c r="JRN83" s="677"/>
      <c r="JRO83" s="677"/>
      <c r="JRP83" s="677"/>
      <c r="JRQ83" s="677"/>
      <c r="JRR83" s="677"/>
      <c r="JRS83" s="677"/>
      <c r="JRT83" s="677"/>
      <c r="JRU83" s="677"/>
      <c r="JRV83" s="677"/>
      <c r="JRW83" s="677"/>
      <c r="JRX83" s="677"/>
      <c r="JRY83" s="677"/>
      <c r="JRZ83" s="677"/>
      <c r="JSA83" s="677"/>
      <c r="JSB83" s="677"/>
      <c r="JSC83" s="677"/>
      <c r="JSD83" s="677"/>
      <c r="JSE83" s="677"/>
      <c r="JSF83" s="677"/>
      <c r="JSG83" s="677"/>
      <c r="JSH83" s="677"/>
      <c r="JSI83" s="677"/>
      <c r="JSJ83" s="677"/>
      <c r="JSK83" s="677"/>
      <c r="JSL83" s="677"/>
      <c r="JSM83" s="677"/>
      <c r="JSN83" s="677"/>
      <c r="JSO83" s="677"/>
      <c r="JSP83" s="677"/>
      <c r="JSQ83" s="677"/>
      <c r="JSR83" s="677"/>
      <c r="JSS83" s="677"/>
      <c r="JST83" s="677"/>
      <c r="JSU83" s="677"/>
      <c r="JSV83" s="677"/>
      <c r="JSW83" s="677"/>
      <c r="JSX83" s="677"/>
      <c r="JSY83" s="677"/>
      <c r="JSZ83" s="677"/>
      <c r="JTA83" s="677"/>
      <c r="JTB83" s="677"/>
      <c r="JTC83" s="677"/>
      <c r="JTD83" s="677"/>
      <c r="JTE83" s="677"/>
      <c r="JTF83" s="677"/>
      <c r="JTG83" s="677"/>
      <c r="JTH83" s="677"/>
      <c r="JTI83" s="677"/>
      <c r="JTJ83" s="677"/>
      <c r="JTK83" s="677"/>
      <c r="JTL83" s="677"/>
      <c r="JTM83" s="677"/>
      <c r="JTN83" s="677"/>
      <c r="JTO83" s="677"/>
      <c r="JTP83" s="677"/>
      <c r="JTQ83" s="677"/>
      <c r="JTR83" s="677"/>
      <c r="JTS83" s="677"/>
      <c r="JTT83" s="677"/>
      <c r="JTU83" s="677"/>
      <c r="JTV83" s="677"/>
      <c r="JTW83" s="677"/>
      <c r="JTX83" s="677"/>
      <c r="JTY83" s="677"/>
      <c r="JTZ83" s="677"/>
      <c r="JUA83" s="677"/>
      <c r="JUB83" s="677"/>
      <c r="JUC83" s="677"/>
      <c r="JUD83" s="677"/>
      <c r="JUE83" s="677"/>
      <c r="JUF83" s="677"/>
      <c r="JUG83" s="677"/>
      <c r="JUH83" s="677"/>
      <c r="JUI83" s="677"/>
      <c r="JUJ83" s="677"/>
      <c r="JUK83" s="677"/>
      <c r="JUL83" s="677"/>
      <c r="JUM83" s="677"/>
      <c r="JUN83" s="677"/>
      <c r="JUO83" s="677"/>
      <c r="JUP83" s="677"/>
      <c r="JUQ83" s="677"/>
      <c r="JUR83" s="677"/>
      <c r="JUS83" s="677"/>
      <c r="JUT83" s="677"/>
      <c r="JUU83" s="677"/>
      <c r="JUV83" s="677"/>
      <c r="JUW83" s="677"/>
      <c r="JUX83" s="677"/>
      <c r="JUY83" s="677"/>
      <c r="JUZ83" s="677"/>
      <c r="JVA83" s="677"/>
      <c r="JVB83" s="677"/>
      <c r="JVC83" s="677"/>
      <c r="JVD83" s="677"/>
      <c r="JVE83" s="677"/>
      <c r="JVF83" s="677"/>
      <c r="JVG83" s="677"/>
      <c r="JVH83" s="677"/>
      <c r="JVI83" s="677"/>
      <c r="JVJ83" s="677"/>
      <c r="JVK83" s="677"/>
      <c r="JVL83" s="677"/>
      <c r="JVM83" s="677"/>
      <c r="JVN83" s="677"/>
      <c r="JVO83" s="677"/>
      <c r="JVP83" s="677"/>
      <c r="JVQ83" s="677"/>
      <c r="JVR83" s="677"/>
      <c r="JVS83" s="677"/>
      <c r="JVT83" s="677"/>
      <c r="JVU83" s="677"/>
      <c r="JVV83" s="677"/>
      <c r="JVW83" s="677"/>
      <c r="JVX83" s="677"/>
      <c r="JVY83" s="677"/>
      <c r="JVZ83" s="677"/>
      <c r="JWA83" s="677"/>
      <c r="JWB83" s="677"/>
      <c r="JWC83" s="677"/>
      <c r="JWD83" s="677"/>
      <c r="JWE83" s="677"/>
      <c r="JWF83" s="677"/>
      <c r="JWG83" s="677"/>
      <c r="JWH83" s="677"/>
      <c r="JWI83" s="677"/>
      <c r="JWJ83" s="677"/>
      <c r="JWK83" s="677"/>
      <c r="JWL83" s="677"/>
      <c r="JWM83" s="677"/>
      <c r="JWN83" s="677"/>
      <c r="JWO83" s="677"/>
      <c r="JWP83" s="677"/>
      <c r="JWQ83" s="677"/>
      <c r="JWR83" s="677"/>
      <c r="JWS83" s="677"/>
      <c r="JWT83" s="677"/>
      <c r="JWU83" s="677"/>
      <c r="JWV83" s="677"/>
      <c r="JWW83" s="677"/>
      <c r="JWX83" s="677"/>
      <c r="JWY83" s="677"/>
      <c r="JWZ83" s="677"/>
      <c r="JXA83" s="677"/>
      <c r="JXB83" s="677"/>
      <c r="JXC83" s="677"/>
      <c r="JXD83" s="677"/>
      <c r="JXE83" s="677"/>
      <c r="JXF83" s="677"/>
      <c r="JXG83" s="677"/>
      <c r="JXH83" s="677"/>
      <c r="JXI83" s="677"/>
      <c r="JXJ83" s="677"/>
      <c r="JXK83" s="677"/>
      <c r="JXL83" s="677"/>
      <c r="JXM83" s="677"/>
      <c r="JXN83" s="677"/>
      <c r="JXO83" s="677"/>
      <c r="JXP83" s="677"/>
      <c r="JXQ83" s="677"/>
      <c r="JXR83" s="677"/>
      <c r="JXS83" s="677"/>
      <c r="JXT83" s="677"/>
      <c r="JXU83" s="677"/>
      <c r="JXV83" s="677"/>
      <c r="JXW83" s="677"/>
      <c r="JXX83" s="677"/>
      <c r="JXY83" s="677"/>
      <c r="JXZ83" s="677"/>
      <c r="JYA83" s="677"/>
      <c r="JYB83" s="677"/>
      <c r="JYC83" s="677"/>
      <c r="JYD83" s="677"/>
      <c r="JYE83" s="677"/>
      <c r="JYF83" s="677"/>
      <c r="JYG83" s="677"/>
      <c r="JYH83" s="677"/>
      <c r="JYI83" s="677"/>
      <c r="JYJ83" s="677"/>
      <c r="JYK83" s="677"/>
      <c r="JYL83" s="677"/>
      <c r="JYM83" s="677"/>
      <c r="JYN83" s="677"/>
      <c r="JYO83" s="677"/>
      <c r="JYP83" s="677"/>
      <c r="JYQ83" s="677"/>
      <c r="JYR83" s="677"/>
      <c r="JYS83" s="677"/>
      <c r="JYT83" s="677"/>
      <c r="JYU83" s="677"/>
      <c r="JYV83" s="677"/>
      <c r="JYW83" s="677"/>
      <c r="JYX83" s="677"/>
      <c r="JYY83" s="677"/>
      <c r="JYZ83" s="677"/>
      <c r="JZA83" s="677"/>
      <c r="JZB83" s="677"/>
      <c r="JZC83" s="677"/>
      <c r="JZD83" s="677"/>
      <c r="JZE83" s="677"/>
      <c r="JZF83" s="677"/>
      <c r="JZG83" s="677"/>
      <c r="JZH83" s="677"/>
      <c r="JZI83" s="677"/>
      <c r="JZJ83" s="677"/>
      <c r="JZK83" s="677"/>
      <c r="JZL83" s="677"/>
      <c r="JZM83" s="677"/>
      <c r="JZN83" s="677"/>
      <c r="JZO83" s="677"/>
      <c r="JZP83" s="677"/>
      <c r="JZQ83" s="677"/>
      <c r="JZR83" s="677"/>
      <c r="JZS83" s="677"/>
      <c r="JZT83" s="677"/>
      <c r="JZU83" s="677"/>
      <c r="JZV83" s="677"/>
      <c r="JZW83" s="677"/>
      <c r="JZX83" s="677"/>
      <c r="JZY83" s="677"/>
      <c r="JZZ83" s="677"/>
      <c r="KAA83" s="677"/>
      <c r="KAB83" s="677"/>
      <c r="KAC83" s="677"/>
      <c r="KAD83" s="677"/>
      <c r="KAE83" s="677"/>
      <c r="KAF83" s="677"/>
      <c r="KAG83" s="677"/>
      <c r="KAH83" s="677"/>
      <c r="KAI83" s="677"/>
      <c r="KAJ83" s="677"/>
      <c r="KAK83" s="677"/>
      <c r="KAL83" s="677"/>
      <c r="KAM83" s="677"/>
      <c r="KAN83" s="677"/>
      <c r="KAO83" s="677"/>
      <c r="KAP83" s="677"/>
      <c r="KAQ83" s="677"/>
      <c r="KAR83" s="677"/>
      <c r="KAS83" s="677"/>
      <c r="KAT83" s="677"/>
      <c r="KAU83" s="677"/>
      <c r="KAV83" s="677"/>
      <c r="KAW83" s="677"/>
      <c r="KAX83" s="677"/>
      <c r="KAY83" s="677"/>
      <c r="KAZ83" s="677"/>
      <c r="KBA83" s="677"/>
      <c r="KBB83" s="677"/>
      <c r="KBC83" s="677"/>
      <c r="KBD83" s="677"/>
      <c r="KBE83" s="677"/>
      <c r="KBF83" s="677"/>
      <c r="KBG83" s="677"/>
      <c r="KBH83" s="677"/>
      <c r="KBI83" s="677"/>
      <c r="KBJ83" s="677"/>
      <c r="KBK83" s="677"/>
      <c r="KBL83" s="677"/>
      <c r="KBM83" s="677"/>
      <c r="KBN83" s="677"/>
      <c r="KBO83" s="677"/>
      <c r="KBP83" s="677"/>
      <c r="KBQ83" s="677"/>
      <c r="KBR83" s="677"/>
      <c r="KBS83" s="677"/>
      <c r="KBT83" s="677"/>
      <c r="KBU83" s="677"/>
      <c r="KBV83" s="677"/>
      <c r="KBW83" s="677"/>
      <c r="KBX83" s="677"/>
      <c r="KBY83" s="677"/>
      <c r="KBZ83" s="677"/>
      <c r="KCA83" s="677"/>
      <c r="KCB83" s="677"/>
      <c r="KCC83" s="677"/>
      <c r="KCD83" s="677"/>
      <c r="KCE83" s="677"/>
      <c r="KCF83" s="677"/>
      <c r="KCG83" s="677"/>
      <c r="KCH83" s="677"/>
      <c r="KCI83" s="677"/>
      <c r="KCJ83" s="677"/>
      <c r="KCK83" s="677"/>
      <c r="KCL83" s="677"/>
      <c r="KCM83" s="677"/>
      <c r="KCN83" s="677"/>
      <c r="KCO83" s="677"/>
      <c r="KCP83" s="677"/>
      <c r="KCQ83" s="677"/>
      <c r="KCR83" s="677"/>
      <c r="KCS83" s="677"/>
      <c r="KCT83" s="677"/>
      <c r="KCU83" s="677"/>
      <c r="KCV83" s="677"/>
      <c r="KCW83" s="677"/>
      <c r="KCX83" s="677"/>
      <c r="KCY83" s="677"/>
      <c r="KCZ83" s="677"/>
      <c r="KDA83" s="677"/>
      <c r="KDB83" s="677"/>
      <c r="KDC83" s="677"/>
      <c r="KDD83" s="677"/>
      <c r="KDE83" s="677"/>
      <c r="KDF83" s="677"/>
      <c r="KDG83" s="677"/>
      <c r="KDH83" s="677"/>
      <c r="KDI83" s="677"/>
      <c r="KDJ83" s="677"/>
      <c r="KDK83" s="677"/>
      <c r="KDL83" s="677"/>
      <c r="KDM83" s="677"/>
      <c r="KDN83" s="677"/>
      <c r="KDO83" s="677"/>
      <c r="KDP83" s="677"/>
      <c r="KDQ83" s="677"/>
      <c r="KDR83" s="677"/>
      <c r="KDS83" s="677"/>
      <c r="KDT83" s="677"/>
      <c r="KDU83" s="677"/>
      <c r="KDV83" s="677"/>
      <c r="KDW83" s="677"/>
      <c r="KDX83" s="677"/>
      <c r="KDY83" s="677"/>
      <c r="KDZ83" s="677"/>
      <c r="KEA83" s="677"/>
      <c r="KEB83" s="677"/>
      <c r="KEC83" s="677"/>
      <c r="KED83" s="677"/>
      <c r="KEE83" s="677"/>
      <c r="KEF83" s="677"/>
      <c r="KEG83" s="677"/>
      <c r="KEH83" s="677"/>
      <c r="KEI83" s="677"/>
      <c r="KEJ83" s="677"/>
      <c r="KEK83" s="677"/>
      <c r="KEL83" s="677"/>
      <c r="KEM83" s="677"/>
      <c r="KEN83" s="677"/>
      <c r="KEO83" s="677"/>
      <c r="KEP83" s="677"/>
      <c r="KEQ83" s="677"/>
      <c r="KER83" s="677"/>
      <c r="KES83" s="677"/>
      <c r="KET83" s="677"/>
      <c r="KEU83" s="677"/>
      <c r="KEV83" s="677"/>
      <c r="KEW83" s="677"/>
      <c r="KEX83" s="677"/>
      <c r="KEY83" s="677"/>
      <c r="KEZ83" s="677"/>
      <c r="KFA83" s="677"/>
      <c r="KFB83" s="677"/>
      <c r="KFC83" s="677"/>
      <c r="KFD83" s="677"/>
      <c r="KFE83" s="677"/>
      <c r="KFF83" s="677"/>
      <c r="KFG83" s="677"/>
      <c r="KFH83" s="677"/>
      <c r="KFI83" s="677"/>
      <c r="KFJ83" s="677"/>
      <c r="KFK83" s="677"/>
      <c r="KFL83" s="677"/>
      <c r="KFM83" s="677"/>
      <c r="KFN83" s="677"/>
      <c r="KFO83" s="677"/>
      <c r="KFP83" s="677"/>
      <c r="KFQ83" s="677"/>
      <c r="KFR83" s="677"/>
      <c r="KFS83" s="677"/>
      <c r="KFT83" s="677"/>
      <c r="KFU83" s="677"/>
      <c r="KFV83" s="677"/>
      <c r="KFW83" s="677"/>
      <c r="KFX83" s="677"/>
      <c r="KFY83" s="677"/>
      <c r="KFZ83" s="677"/>
      <c r="KGA83" s="677"/>
      <c r="KGB83" s="677"/>
      <c r="KGC83" s="677"/>
      <c r="KGD83" s="677"/>
      <c r="KGE83" s="677"/>
      <c r="KGF83" s="677"/>
      <c r="KGG83" s="677"/>
      <c r="KGH83" s="677"/>
      <c r="KGI83" s="677"/>
      <c r="KGJ83" s="677"/>
      <c r="KGK83" s="677"/>
      <c r="KGL83" s="677"/>
      <c r="KGM83" s="677"/>
      <c r="KGN83" s="677"/>
      <c r="KGO83" s="677"/>
      <c r="KGP83" s="677"/>
      <c r="KGQ83" s="677"/>
      <c r="KGR83" s="677"/>
      <c r="KGS83" s="677"/>
      <c r="KGT83" s="677"/>
      <c r="KGU83" s="677"/>
      <c r="KGV83" s="677"/>
      <c r="KGW83" s="677"/>
      <c r="KGX83" s="677"/>
      <c r="KGY83" s="677"/>
      <c r="KGZ83" s="677"/>
      <c r="KHA83" s="677"/>
      <c r="KHB83" s="677"/>
      <c r="KHC83" s="677"/>
      <c r="KHD83" s="677"/>
      <c r="KHE83" s="677"/>
      <c r="KHF83" s="677"/>
      <c r="KHG83" s="677"/>
      <c r="KHH83" s="677"/>
      <c r="KHI83" s="677"/>
      <c r="KHJ83" s="677"/>
      <c r="KHK83" s="677"/>
      <c r="KHL83" s="677"/>
      <c r="KHM83" s="677"/>
      <c r="KHN83" s="677"/>
      <c r="KHO83" s="677"/>
      <c r="KHP83" s="677"/>
      <c r="KHQ83" s="677"/>
      <c r="KHR83" s="677"/>
      <c r="KHS83" s="677"/>
      <c r="KHT83" s="677"/>
      <c r="KHU83" s="677"/>
      <c r="KHV83" s="677"/>
      <c r="KHW83" s="677"/>
      <c r="KHX83" s="677"/>
      <c r="KHY83" s="677"/>
      <c r="KHZ83" s="677"/>
      <c r="KIA83" s="677"/>
      <c r="KIB83" s="677"/>
      <c r="KIC83" s="677"/>
      <c r="KID83" s="677"/>
      <c r="KIE83" s="677"/>
      <c r="KIF83" s="677"/>
      <c r="KIG83" s="677"/>
      <c r="KIH83" s="677"/>
      <c r="KII83" s="677"/>
      <c r="KIJ83" s="677"/>
      <c r="KIK83" s="677"/>
      <c r="KIL83" s="677"/>
      <c r="KIM83" s="677"/>
      <c r="KIN83" s="677"/>
      <c r="KIO83" s="677"/>
      <c r="KIP83" s="677"/>
      <c r="KIQ83" s="677"/>
      <c r="KIR83" s="677"/>
      <c r="KIS83" s="677"/>
      <c r="KIT83" s="677"/>
      <c r="KIU83" s="677"/>
      <c r="KIV83" s="677"/>
      <c r="KIW83" s="677"/>
      <c r="KIX83" s="677"/>
      <c r="KIY83" s="677"/>
      <c r="KIZ83" s="677"/>
      <c r="KJA83" s="677"/>
      <c r="KJB83" s="677"/>
      <c r="KJC83" s="677"/>
      <c r="KJD83" s="677"/>
      <c r="KJE83" s="677"/>
      <c r="KJF83" s="677"/>
      <c r="KJG83" s="677"/>
      <c r="KJH83" s="677"/>
      <c r="KJI83" s="677"/>
      <c r="KJJ83" s="677"/>
      <c r="KJK83" s="677"/>
      <c r="KJL83" s="677"/>
      <c r="KJM83" s="677"/>
      <c r="KJN83" s="677"/>
      <c r="KJO83" s="677"/>
      <c r="KJP83" s="677"/>
      <c r="KJQ83" s="677"/>
      <c r="KJR83" s="677"/>
      <c r="KJS83" s="677"/>
      <c r="KJT83" s="677"/>
      <c r="KJU83" s="677"/>
      <c r="KJV83" s="677"/>
      <c r="KJW83" s="677"/>
      <c r="KJX83" s="677"/>
      <c r="KJY83" s="677"/>
      <c r="KJZ83" s="677"/>
      <c r="KKA83" s="677"/>
      <c r="KKB83" s="677"/>
      <c r="KKC83" s="677"/>
      <c r="KKD83" s="677"/>
      <c r="KKE83" s="677"/>
      <c r="KKF83" s="677"/>
      <c r="KKG83" s="677"/>
      <c r="KKH83" s="677"/>
      <c r="KKI83" s="677"/>
      <c r="KKJ83" s="677"/>
      <c r="KKK83" s="677"/>
      <c r="KKL83" s="677"/>
      <c r="KKM83" s="677"/>
      <c r="KKN83" s="677"/>
      <c r="KKO83" s="677"/>
      <c r="KKP83" s="677"/>
      <c r="KKQ83" s="677"/>
      <c r="KKR83" s="677"/>
      <c r="KKS83" s="677"/>
      <c r="KKT83" s="677"/>
      <c r="KKU83" s="677"/>
      <c r="KKV83" s="677"/>
      <c r="KKW83" s="677"/>
      <c r="KKX83" s="677"/>
      <c r="KKY83" s="677"/>
      <c r="KKZ83" s="677"/>
      <c r="KLA83" s="677"/>
      <c r="KLB83" s="677"/>
      <c r="KLC83" s="677"/>
      <c r="KLD83" s="677"/>
      <c r="KLE83" s="677"/>
      <c r="KLF83" s="677"/>
      <c r="KLG83" s="677"/>
      <c r="KLH83" s="677"/>
      <c r="KLI83" s="677"/>
      <c r="KLJ83" s="677"/>
      <c r="KLK83" s="677"/>
      <c r="KLL83" s="677"/>
      <c r="KLM83" s="677"/>
      <c r="KLN83" s="677"/>
      <c r="KLO83" s="677"/>
      <c r="KLP83" s="677"/>
      <c r="KLQ83" s="677"/>
      <c r="KLR83" s="677"/>
      <c r="KLS83" s="677"/>
      <c r="KLT83" s="677"/>
      <c r="KLU83" s="677"/>
      <c r="KLV83" s="677"/>
      <c r="KLW83" s="677"/>
      <c r="KLX83" s="677"/>
      <c r="KLY83" s="677"/>
      <c r="KLZ83" s="677"/>
      <c r="KMA83" s="677"/>
      <c r="KMB83" s="677"/>
      <c r="KMC83" s="677"/>
      <c r="KMD83" s="677"/>
      <c r="KME83" s="677"/>
      <c r="KMF83" s="677"/>
      <c r="KMG83" s="677"/>
      <c r="KMH83" s="677"/>
      <c r="KMI83" s="677"/>
      <c r="KMJ83" s="677"/>
      <c r="KMK83" s="677"/>
      <c r="KML83" s="677"/>
      <c r="KMM83" s="677"/>
      <c r="KMN83" s="677"/>
      <c r="KMO83" s="677"/>
      <c r="KMP83" s="677"/>
      <c r="KMQ83" s="677"/>
      <c r="KMR83" s="677"/>
      <c r="KMS83" s="677"/>
      <c r="KMT83" s="677"/>
      <c r="KMU83" s="677"/>
      <c r="KMV83" s="677"/>
      <c r="KMW83" s="677"/>
      <c r="KMX83" s="677"/>
      <c r="KMY83" s="677"/>
      <c r="KMZ83" s="677"/>
      <c r="KNA83" s="677"/>
      <c r="KNB83" s="677"/>
      <c r="KNC83" s="677"/>
      <c r="KND83" s="677"/>
      <c r="KNE83" s="677"/>
      <c r="KNF83" s="677"/>
      <c r="KNG83" s="677"/>
      <c r="KNH83" s="677"/>
      <c r="KNI83" s="677"/>
      <c r="KNJ83" s="677"/>
      <c r="KNK83" s="677"/>
      <c r="KNL83" s="677"/>
      <c r="KNM83" s="677"/>
      <c r="KNN83" s="677"/>
      <c r="KNO83" s="677"/>
      <c r="KNP83" s="677"/>
      <c r="KNQ83" s="677"/>
      <c r="KNR83" s="677"/>
      <c r="KNS83" s="677"/>
      <c r="KNT83" s="677"/>
      <c r="KNU83" s="677"/>
      <c r="KNV83" s="677"/>
      <c r="KNW83" s="677"/>
      <c r="KNX83" s="677"/>
      <c r="KNY83" s="677"/>
      <c r="KNZ83" s="677"/>
      <c r="KOA83" s="677"/>
      <c r="KOB83" s="677"/>
      <c r="KOC83" s="677"/>
      <c r="KOD83" s="677"/>
      <c r="KOE83" s="677"/>
      <c r="KOF83" s="677"/>
      <c r="KOG83" s="677"/>
      <c r="KOH83" s="677"/>
      <c r="KOI83" s="677"/>
      <c r="KOJ83" s="677"/>
      <c r="KOK83" s="677"/>
      <c r="KOL83" s="677"/>
      <c r="KOM83" s="677"/>
      <c r="KON83" s="677"/>
      <c r="KOO83" s="677"/>
      <c r="KOP83" s="677"/>
      <c r="KOQ83" s="677"/>
      <c r="KOR83" s="677"/>
      <c r="KOS83" s="677"/>
      <c r="KOT83" s="677"/>
      <c r="KOU83" s="677"/>
      <c r="KOV83" s="677"/>
      <c r="KOW83" s="677"/>
      <c r="KOX83" s="677"/>
      <c r="KOY83" s="677"/>
      <c r="KOZ83" s="677"/>
      <c r="KPA83" s="677"/>
      <c r="KPB83" s="677"/>
      <c r="KPC83" s="677"/>
      <c r="KPD83" s="677"/>
      <c r="KPE83" s="677"/>
      <c r="KPF83" s="677"/>
      <c r="KPG83" s="677"/>
      <c r="KPH83" s="677"/>
      <c r="KPI83" s="677"/>
      <c r="KPJ83" s="677"/>
      <c r="KPK83" s="677"/>
      <c r="KPL83" s="677"/>
      <c r="KPM83" s="677"/>
      <c r="KPN83" s="677"/>
      <c r="KPO83" s="677"/>
      <c r="KPP83" s="677"/>
      <c r="KPQ83" s="677"/>
      <c r="KPR83" s="677"/>
      <c r="KPS83" s="677"/>
      <c r="KPT83" s="677"/>
      <c r="KPU83" s="677"/>
      <c r="KPV83" s="677"/>
      <c r="KPW83" s="677"/>
      <c r="KPX83" s="677"/>
      <c r="KPY83" s="677"/>
      <c r="KPZ83" s="677"/>
      <c r="KQA83" s="677"/>
      <c r="KQB83" s="677"/>
      <c r="KQC83" s="677"/>
      <c r="KQD83" s="677"/>
      <c r="KQE83" s="677"/>
      <c r="KQF83" s="677"/>
      <c r="KQG83" s="677"/>
      <c r="KQH83" s="677"/>
      <c r="KQI83" s="677"/>
      <c r="KQJ83" s="677"/>
      <c r="KQK83" s="677"/>
      <c r="KQL83" s="677"/>
      <c r="KQM83" s="677"/>
      <c r="KQN83" s="677"/>
      <c r="KQO83" s="677"/>
      <c r="KQP83" s="677"/>
      <c r="KQQ83" s="677"/>
      <c r="KQR83" s="677"/>
      <c r="KQS83" s="677"/>
      <c r="KQT83" s="677"/>
      <c r="KQU83" s="677"/>
      <c r="KQV83" s="677"/>
      <c r="KQW83" s="677"/>
      <c r="KQX83" s="677"/>
      <c r="KQY83" s="677"/>
      <c r="KQZ83" s="677"/>
      <c r="KRA83" s="677"/>
      <c r="KRB83" s="677"/>
      <c r="KRC83" s="677"/>
      <c r="KRD83" s="677"/>
      <c r="KRE83" s="677"/>
      <c r="KRF83" s="677"/>
      <c r="KRG83" s="677"/>
      <c r="KRH83" s="677"/>
      <c r="KRI83" s="677"/>
      <c r="KRJ83" s="677"/>
      <c r="KRK83" s="677"/>
      <c r="KRL83" s="677"/>
      <c r="KRM83" s="677"/>
      <c r="KRN83" s="677"/>
      <c r="KRO83" s="677"/>
      <c r="KRP83" s="677"/>
      <c r="KRQ83" s="677"/>
      <c r="KRR83" s="677"/>
      <c r="KRS83" s="677"/>
      <c r="KRT83" s="677"/>
      <c r="KRU83" s="677"/>
      <c r="KRV83" s="677"/>
      <c r="KRW83" s="677"/>
      <c r="KRX83" s="677"/>
      <c r="KRY83" s="677"/>
      <c r="KRZ83" s="677"/>
      <c r="KSA83" s="677"/>
      <c r="KSB83" s="677"/>
      <c r="KSC83" s="677"/>
      <c r="KSD83" s="677"/>
      <c r="KSE83" s="677"/>
      <c r="KSF83" s="677"/>
      <c r="KSG83" s="677"/>
      <c r="KSH83" s="677"/>
      <c r="KSI83" s="677"/>
      <c r="KSJ83" s="677"/>
      <c r="KSK83" s="677"/>
      <c r="KSL83" s="677"/>
      <c r="KSM83" s="677"/>
      <c r="KSN83" s="677"/>
      <c r="KSO83" s="677"/>
      <c r="KSP83" s="677"/>
      <c r="KSQ83" s="677"/>
      <c r="KSR83" s="677"/>
      <c r="KSS83" s="677"/>
      <c r="KST83" s="677"/>
      <c r="KSU83" s="677"/>
      <c r="KSV83" s="677"/>
      <c r="KSW83" s="677"/>
      <c r="KSX83" s="677"/>
      <c r="KSY83" s="677"/>
      <c r="KSZ83" s="677"/>
      <c r="KTA83" s="677"/>
      <c r="KTB83" s="677"/>
      <c r="KTC83" s="677"/>
      <c r="KTD83" s="677"/>
      <c r="KTE83" s="677"/>
      <c r="KTF83" s="677"/>
      <c r="KTG83" s="677"/>
      <c r="KTH83" s="677"/>
      <c r="KTI83" s="677"/>
      <c r="KTJ83" s="677"/>
      <c r="KTK83" s="677"/>
      <c r="KTL83" s="677"/>
      <c r="KTM83" s="677"/>
      <c r="KTN83" s="677"/>
      <c r="KTO83" s="677"/>
      <c r="KTP83" s="677"/>
      <c r="KTQ83" s="677"/>
      <c r="KTR83" s="677"/>
      <c r="KTS83" s="677"/>
      <c r="KTT83" s="677"/>
      <c r="KTU83" s="677"/>
      <c r="KTV83" s="677"/>
      <c r="KTW83" s="677"/>
      <c r="KTX83" s="677"/>
      <c r="KTY83" s="677"/>
      <c r="KTZ83" s="677"/>
      <c r="KUA83" s="677"/>
      <c r="KUB83" s="677"/>
      <c r="KUC83" s="677"/>
      <c r="KUD83" s="677"/>
      <c r="KUE83" s="677"/>
      <c r="KUF83" s="677"/>
      <c r="KUG83" s="677"/>
      <c r="KUH83" s="677"/>
      <c r="KUI83" s="677"/>
      <c r="KUJ83" s="677"/>
      <c r="KUK83" s="677"/>
      <c r="KUL83" s="677"/>
      <c r="KUM83" s="677"/>
      <c r="KUN83" s="677"/>
      <c r="KUO83" s="677"/>
      <c r="KUP83" s="677"/>
      <c r="KUQ83" s="677"/>
      <c r="KUR83" s="677"/>
      <c r="KUS83" s="677"/>
      <c r="KUT83" s="677"/>
      <c r="KUU83" s="677"/>
      <c r="KUV83" s="677"/>
      <c r="KUW83" s="677"/>
      <c r="KUX83" s="677"/>
      <c r="KUY83" s="677"/>
      <c r="KUZ83" s="677"/>
      <c r="KVA83" s="677"/>
      <c r="KVB83" s="677"/>
      <c r="KVC83" s="677"/>
      <c r="KVD83" s="677"/>
      <c r="KVE83" s="677"/>
      <c r="KVF83" s="677"/>
      <c r="KVG83" s="677"/>
      <c r="KVH83" s="677"/>
      <c r="KVI83" s="677"/>
      <c r="KVJ83" s="677"/>
      <c r="KVK83" s="677"/>
      <c r="KVL83" s="677"/>
      <c r="KVM83" s="677"/>
      <c r="KVN83" s="677"/>
      <c r="KVO83" s="677"/>
      <c r="KVP83" s="677"/>
      <c r="KVQ83" s="677"/>
      <c r="KVR83" s="677"/>
      <c r="KVS83" s="677"/>
      <c r="KVT83" s="677"/>
      <c r="KVU83" s="677"/>
      <c r="KVV83" s="677"/>
      <c r="KVW83" s="677"/>
      <c r="KVX83" s="677"/>
      <c r="KVY83" s="677"/>
      <c r="KVZ83" s="677"/>
      <c r="KWA83" s="677"/>
      <c r="KWB83" s="677"/>
      <c r="KWC83" s="677"/>
      <c r="KWD83" s="677"/>
      <c r="KWE83" s="677"/>
      <c r="KWF83" s="677"/>
      <c r="KWG83" s="677"/>
      <c r="KWH83" s="677"/>
      <c r="KWI83" s="677"/>
      <c r="KWJ83" s="677"/>
      <c r="KWK83" s="677"/>
      <c r="KWL83" s="677"/>
      <c r="KWM83" s="677"/>
      <c r="KWN83" s="677"/>
      <c r="KWO83" s="677"/>
      <c r="KWP83" s="677"/>
      <c r="KWQ83" s="677"/>
      <c r="KWR83" s="677"/>
      <c r="KWS83" s="677"/>
      <c r="KWT83" s="677"/>
      <c r="KWU83" s="677"/>
      <c r="KWV83" s="677"/>
      <c r="KWW83" s="677"/>
      <c r="KWX83" s="677"/>
      <c r="KWY83" s="677"/>
      <c r="KWZ83" s="677"/>
      <c r="KXA83" s="677"/>
      <c r="KXB83" s="677"/>
      <c r="KXC83" s="677"/>
      <c r="KXD83" s="677"/>
      <c r="KXE83" s="677"/>
      <c r="KXF83" s="677"/>
      <c r="KXG83" s="677"/>
      <c r="KXH83" s="677"/>
      <c r="KXI83" s="677"/>
      <c r="KXJ83" s="677"/>
      <c r="KXK83" s="677"/>
      <c r="KXL83" s="677"/>
      <c r="KXM83" s="677"/>
      <c r="KXN83" s="677"/>
      <c r="KXO83" s="677"/>
      <c r="KXP83" s="677"/>
      <c r="KXQ83" s="677"/>
      <c r="KXR83" s="677"/>
      <c r="KXS83" s="677"/>
      <c r="KXT83" s="677"/>
      <c r="KXU83" s="677"/>
      <c r="KXV83" s="677"/>
      <c r="KXW83" s="677"/>
      <c r="KXX83" s="677"/>
      <c r="KXY83" s="677"/>
      <c r="KXZ83" s="677"/>
      <c r="KYA83" s="677"/>
      <c r="KYB83" s="677"/>
      <c r="KYC83" s="677"/>
      <c r="KYD83" s="677"/>
      <c r="KYE83" s="677"/>
      <c r="KYF83" s="677"/>
      <c r="KYG83" s="677"/>
      <c r="KYH83" s="677"/>
      <c r="KYI83" s="677"/>
      <c r="KYJ83" s="677"/>
      <c r="KYK83" s="677"/>
      <c r="KYL83" s="677"/>
      <c r="KYM83" s="677"/>
      <c r="KYN83" s="677"/>
      <c r="KYO83" s="677"/>
      <c r="KYP83" s="677"/>
      <c r="KYQ83" s="677"/>
      <c r="KYR83" s="677"/>
      <c r="KYS83" s="677"/>
      <c r="KYT83" s="677"/>
      <c r="KYU83" s="677"/>
      <c r="KYV83" s="677"/>
      <c r="KYW83" s="677"/>
      <c r="KYX83" s="677"/>
      <c r="KYY83" s="677"/>
      <c r="KYZ83" s="677"/>
      <c r="KZA83" s="677"/>
      <c r="KZB83" s="677"/>
      <c r="KZC83" s="677"/>
      <c r="KZD83" s="677"/>
      <c r="KZE83" s="677"/>
      <c r="KZF83" s="677"/>
      <c r="KZG83" s="677"/>
      <c r="KZH83" s="677"/>
      <c r="KZI83" s="677"/>
      <c r="KZJ83" s="677"/>
      <c r="KZK83" s="677"/>
      <c r="KZL83" s="677"/>
      <c r="KZM83" s="677"/>
      <c r="KZN83" s="677"/>
      <c r="KZO83" s="677"/>
      <c r="KZP83" s="677"/>
      <c r="KZQ83" s="677"/>
      <c r="KZR83" s="677"/>
      <c r="KZS83" s="677"/>
      <c r="KZT83" s="677"/>
      <c r="KZU83" s="677"/>
      <c r="KZV83" s="677"/>
      <c r="KZW83" s="677"/>
      <c r="KZX83" s="677"/>
      <c r="KZY83" s="677"/>
      <c r="KZZ83" s="677"/>
      <c r="LAA83" s="677"/>
      <c r="LAB83" s="677"/>
      <c r="LAC83" s="677"/>
      <c r="LAD83" s="677"/>
      <c r="LAE83" s="677"/>
      <c r="LAF83" s="677"/>
      <c r="LAG83" s="677"/>
      <c r="LAH83" s="677"/>
      <c r="LAI83" s="677"/>
      <c r="LAJ83" s="677"/>
      <c r="LAK83" s="677"/>
      <c r="LAL83" s="677"/>
      <c r="LAM83" s="677"/>
      <c r="LAN83" s="677"/>
      <c r="LAO83" s="677"/>
      <c r="LAP83" s="677"/>
      <c r="LAQ83" s="677"/>
      <c r="LAR83" s="677"/>
      <c r="LAS83" s="677"/>
      <c r="LAT83" s="677"/>
      <c r="LAU83" s="677"/>
      <c r="LAV83" s="677"/>
      <c r="LAW83" s="677"/>
      <c r="LAX83" s="677"/>
      <c r="LAY83" s="677"/>
      <c r="LAZ83" s="677"/>
      <c r="LBA83" s="677"/>
      <c r="LBB83" s="677"/>
      <c r="LBC83" s="677"/>
      <c r="LBD83" s="677"/>
      <c r="LBE83" s="677"/>
      <c r="LBF83" s="677"/>
      <c r="LBG83" s="677"/>
      <c r="LBH83" s="677"/>
      <c r="LBI83" s="677"/>
      <c r="LBJ83" s="677"/>
      <c r="LBK83" s="677"/>
      <c r="LBL83" s="677"/>
      <c r="LBM83" s="677"/>
      <c r="LBN83" s="677"/>
      <c r="LBO83" s="677"/>
      <c r="LBP83" s="677"/>
      <c r="LBQ83" s="677"/>
      <c r="LBR83" s="677"/>
      <c r="LBS83" s="677"/>
      <c r="LBT83" s="677"/>
      <c r="LBU83" s="677"/>
      <c r="LBV83" s="677"/>
      <c r="LBW83" s="677"/>
      <c r="LBX83" s="677"/>
      <c r="LBY83" s="677"/>
      <c r="LBZ83" s="677"/>
      <c r="LCA83" s="677"/>
      <c r="LCB83" s="677"/>
      <c r="LCC83" s="677"/>
      <c r="LCD83" s="677"/>
      <c r="LCE83" s="677"/>
      <c r="LCF83" s="677"/>
      <c r="LCG83" s="677"/>
      <c r="LCH83" s="677"/>
      <c r="LCI83" s="677"/>
      <c r="LCJ83" s="677"/>
      <c r="LCK83" s="677"/>
      <c r="LCL83" s="677"/>
      <c r="LCM83" s="677"/>
      <c r="LCN83" s="677"/>
      <c r="LCO83" s="677"/>
      <c r="LCP83" s="677"/>
      <c r="LCQ83" s="677"/>
      <c r="LCR83" s="677"/>
      <c r="LCS83" s="677"/>
      <c r="LCT83" s="677"/>
      <c r="LCU83" s="677"/>
      <c r="LCV83" s="677"/>
      <c r="LCW83" s="677"/>
      <c r="LCX83" s="677"/>
      <c r="LCY83" s="677"/>
      <c r="LCZ83" s="677"/>
      <c r="LDA83" s="677"/>
      <c r="LDB83" s="677"/>
      <c r="LDC83" s="677"/>
      <c r="LDD83" s="677"/>
      <c r="LDE83" s="677"/>
      <c r="LDF83" s="677"/>
      <c r="LDG83" s="677"/>
      <c r="LDH83" s="677"/>
      <c r="LDI83" s="677"/>
      <c r="LDJ83" s="677"/>
      <c r="LDK83" s="677"/>
      <c r="LDL83" s="677"/>
      <c r="LDM83" s="677"/>
      <c r="LDN83" s="677"/>
      <c r="LDO83" s="677"/>
      <c r="LDP83" s="677"/>
      <c r="LDQ83" s="677"/>
      <c r="LDR83" s="677"/>
      <c r="LDS83" s="677"/>
      <c r="LDT83" s="677"/>
      <c r="LDU83" s="677"/>
      <c r="LDV83" s="677"/>
      <c r="LDW83" s="677"/>
      <c r="LDX83" s="677"/>
      <c r="LDY83" s="677"/>
      <c r="LDZ83" s="677"/>
      <c r="LEA83" s="677"/>
      <c r="LEB83" s="677"/>
      <c r="LEC83" s="677"/>
      <c r="LED83" s="677"/>
      <c r="LEE83" s="677"/>
      <c r="LEF83" s="677"/>
      <c r="LEG83" s="677"/>
      <c r="LEH83" s="677"/>
      <c r="LEI83" s="677"/>
      <c r="LEJ83" s="677"/>
      <c r="LEK83" s="677"/>
      <c r="LEL83" s="677"/>
      <c r="LEM83" s="677"/>
      <c r="LEN83" s="677"/>
      <c r="LEO83" s="677"/>
      <c r="LEP83" s="677"/>
      <c r="LEQ83" s="677"/>
      <c r="LER83" s="677"/>
      <c r="LES83" s="677"/>
      <c r="LET83" s="677"/>
      <c r="LEU83" s="677"/>
      <c r="LEV83" s="677"/>
      <c r="LEW83" s="677"/>
      <c r="LEX83" s="677"/>
      <c r="LEY83" s="677"/>
      <c r="LEZ83" s="677"/>
      <c r="LFA83" s="677"/>
      <c r="LFB83" s="677"/>
      <c r="LFC83" s="677"/>
      <c r="LFD83" s="677"/>
      <c r="LFE83" s="677"/>
      <c r="LFF83" s="677"/>
      <c r="LFG83" s="677"/>
      <c r="LFH83" s="677"/>
      <c r="LFI83" s="677"/>
      <c r="LFJ83" s="677"/>
      <c r="LFK83" s="677"/>
      <c r="LFL83" s="677"/>
      <c r="LFM83" s="677"/>
      <c r="LFN83" s="677"/>
      <c r="LFO83" s="677"/>
      <c r="LFP83" s="677"/>
      <c r="LFQ83" s="677"/>
      <c r="LFR83" s="677"/>
      <c r="LFS83" s="677"/>
      <c r="LFT83" s="677"/>
      <c r="LFU83" s="677"/>
      <c r="LFV83" s="677"/>
      <c r="LFW83" s="677"/>
      <c r="LFX83" s="677"/>
      <c r="LFY83" s="677"/>
      <c r="LFZ83" s="677"/>
      <c r="LGA83" s="677"/>
      <c r="LGB83" s="677"/>
      <c r="LGC83" s="677"/>
      <c r="LGD83" s="677"/>
      <c r="LGE83" s="677"/>
      <c r="LGF83" s="677"/>
      <c r="LGG83" s="677"/>
      <c r="LGH83" s="677"/>
      <c r="LGI83" s="677"/>
      <c r="LGJ83" s="677"/>
      <c r="LGK83" s="677"/>
      <c r="LGL83" s="677"/>
      <c r="LGM83" s="677"/>
      <c r="LGN83" s="677"/>
      <c r="LGO83" s="677"/>
      <c r="LGP83" s="677"/>
      <c r="LGQ83" s="677"/>
      <c r="LGR83" s="677"/>
      <c r="LGS83" s="677"/>
      <c r="LGT83" s="677"/>
      <c r="LGU83" s="677"/>
      <c r="LGV83" s="677"/>
      <c r="LGW83" s="677"/>
      <c r="LGX83" s="677"/>
      <c r="LGY83" s="677"/>
      <c r="LGZ83" s="677"/>
      <c r="LHA83" s="677"/>
      <c r="LHB83" s="677"/>
      <c r="LHC83" s="677"/>
      <c r="LHD83" s="677"/>
      <c r="LHE83" s="677"/>
      <c r="LHF83" s="677"/>
      <c r="LHG83" s="677"/>
      <c r="LHH83" s="677"/>
      <c r="LHI83" s="677"/>
      <c r="LHJ83" s="677"/>
      <c r="LHK83" s="677"/>
      <c r="LHL83" s="677"/>
      <c r="LHM83" s="677"/>
      <c r="LHN83" s="677"/>
      <c r="LHO83" s="677"/>
      <c r="LHP83" s="677"/>
      <c r="LHQ83" s="677"/>
      <c r="LHR83" s="677"/>
      <c r="LHS83" s="677"/>
      <c r="LHT83" s="677"/>
      <c r="LHU83" s="677"/>
      <c r="LHV83" s="677"/>
      <c r="LHW83" s="677"/>
      <c r="LHX83" s="677"/>
      <c r="LHY83" s="677"/>
      <c r="LHZ83" s="677"/>
      <c r="LIA83" s="677"/>
      <c r="LIB83" s="677"/>
      <c r="LIC83" s="677"/>
      <c r="LID83" s="677"/>
      <c r="LIE83" s="677"/>
      <c r="LIF83" s="677"/>
      <c r="LIG83" s="677"/>
      <c r="LIH83" s="677"/>
      <c r="LII83" s="677"/>
      <c r="LIJ83" s="677"/>
      <c r="LIK83" s="677"/>
      <c r="LIL83" s="677"/>
      <c r="LIM83" s="677"/>
      <c r="LIN83" s="677"/>
      <c r="LIO83" s="677"/>
      <c r="LIP83" s="677"/>
      <c r="LIQ83" s="677"/>
      <c r="LIR83" s="677"/>
      <c r="LIS83" s="677"/>
      <c r="LIT83" s="677"/>
      <c r="LIU83" s="677"/>
      <c r="LIV83" s="677"/>
      <c r="LIW83" s="677"/>
      <c r="LIX83" s="677"/>
      <c r="LIY83" s="677"/>
      <c r="LIZ83" s="677"/>
      <c r="LJA83" s="677"/>
      <c r="LJB83" s="677"/>
      <c r="LJC83" s="677"/>
      <c r="LJD83" s="677"/>
      <c r="LJE83" s="677"/>
      <c r="LJF83" s="677"/>
      <c r="LJG83" s="677"/>
      <c r="LJH83" s="677"/>
      <c r="LJI83" s="677"/>
      <c r="LJJ83" s="677"/>
      <c r="LJK83" s="677"/>
      <c r="LJL83" s="677"/>
      <c r="LJM83" s="677"/>
      <c r="LJN83" s="677"/>
      <c r="LJO83" s="677"/>
      <c r="LJP83" s="677"/>
      <c r="LJQ83" s="677"/>
      <c r="LJR83" s="677"/>
      <c r="LJS83" s="677"/>
      <c r="LJT83" s="677"/>
      <c r="LJU83" s="677"/>
      <c r="LJV83" s="677"/>
      <c r="LJW83" s="677"/>
      <c r="LJX83" s="677"/>
      <c r="LJY83" s="677"/>
      <c r="LJZ83" s="677"/>
      <c r="LKA83" s="677"/>
      <c r="LKB83" s="677"/>
      <c r="LKC83" s="677"/>
      <c r="LKD83" s="677"/>
      <c r="LKE83" s="677"/>
      <c r="LKF83" s="677"/>
      <c r="LKG83" s="677"/>
      <c r="LKH83" s="677"/>
      <c r="LKI83" s="677"/>
      <c r="LKJ83" s="677"/>
      <c r="LKK83" s="677"/>
      <c r="LKL83" s="677"/>
      <c r="LKM83" s="677"/>
      <c r="LKN83" s="677"/>
      <c r="LKO83" s="677"/>
      <c r="LKP83" s="677"/>
      <c r="LKQ83" s="677"/>
      <c r="LKR83" s="677"/>
      <c r="LKS83" s="677"/>
      <c r="LKT83" s="677"/>
      <c r="LKU83" s="677"/>
      <c r="LKV83" s="677"/>
      <c r="LKW83" s="677"/>
      <c r="LKX83" s="677"/>
      <c r="LKY83" s="677"/>
      <c r="LKZ83" s="677"/>
      <c r="LLA83" s="677"/>
      <c r="LLB83" s="677"/>
      <c r="LLC83" s="677"/>
      <c r="LLD83" s="677"/>
      <c r="LLE83" s="677"/>
      <c r="LLF83" s="677"/>
      <c r="LLG83" s="677"/>
      <c r="LLH83" s="677"/>
      <c r="LLI83" s="677"/>
      <c r="LLJ83" s="677"/>
      <c r="LLK83" s="677"/>
      <c r="LLL83" s="677"/>
      <c r="LLM83" s="677"/>
      <c r="LLN83" s="677"/>
      <c r="LLO83" s="677"/>
      <c r="LLP83" s="677"/>
      <c r="LLQ83" s="677"/>
      <c r="LLR83" s="677"/>
      <c r="LLS83" s="677"/>
      <c r="LLT83" s="677"/>
      <c r="LLU83" s="677"/>
      <c r="LLV83" s="677"/>
      <c r="LLW83" s="677"/>
      <c r="LLX83" s="677"/>
      <c r="LLY83" s="677"/>
      <c r="LLZ83" s="677"/>
      <c r="LMA83" s="677"/>
      <c r="LMB83" s="677"/>
      <c r="LMC83" s="677"/>
      <c r="LMD83" s="677"/>
      <c r="LME83" s="677"/>
      <c r="LMF83" s="677"/>
      <c r="LMG83" s="677"/>
      <c r="LMH83" s="677"/>
      <c r="LMI83" s="677"/>
      <c r="LMJ83" s="677"/>
      <c r="LMK83" s="677"/>
      <c r="LML83" s="677"/>
      <c r="LMM83" s="677"/>
      <c r="LMN83" s="677"/>
      <c r="LMO83" s="677"/>
      <c r="LMP83" s="677"/>
      <c r="LMQ83" s="677"/>
      <c r="LMR83" s="677"/>
      <c r="LMS83" s="677"/>
      <c r="LMT83" s="677"/>
      <c r="LMU83" s="677"/>
      <c r="LMV83" s="677"/>
      <c r="LMW83" s="677"/>
      <c r="LMX83" s="677"/>
      <c r="LMY83" s="677"/>
      <c r="LMZ83" s="677"/>
      <c r="LNA83" s="677"/>
      <c r="LNB83" s="677"/>
      <c r="LNC83" s="677"/>
      <c r="LND83" s="677"/>
      <c r="LNE83" s="677"/>
      <c r="LNF83" s="677"/>
      <c r="LNG83" s="677"/>
      <c r="LNH83" s="677"/>
      <c r="LNI83" s="677"/>
      <c r="LNJ83" s="677"/>
      <c r="LNK83" s="677"/>
      <c r="LNL83" s="677"/>
      <c r="LNM83" s="677"/>
      <c r="LNN83" s="677"/>
      <c r="LNO83" s="677"/>
      <c r="LNP83" s="677"/>
      <c r="LNQ83" s="677"/>
      <c r="LNR83" s="677"/>
      <c r="LNS83" s="677"/>
      <c r="LNT83" s="677"/>
      <c r="LNU83" s="677"/>
      <c r="LNV83" s="677"/>
      <c r="LNW83" s="677"/>
      <c r="LNX83" s="677"/>
      <c r="LNY83" s="677"/>
      <c r="LNZ83" s="677"/>
      <c r="LOA83" s="677"/>
      <c r="LOB83" s="677"/>
      <c r="LOC83" s="677"/>
      <c r="LOD83" s="677"/>
      <c r="LOE83" s="677"/>
      <c r="LOF83" s="677"/>
      <c r="LOG83" s="677"/>
      <c r="LOH83" s="677"/>
      <c r="LOI83" s="677"/>
      <c r="LOJ83" s="677"/>
      <c r="LOK83" s="677"/>
      <c r="LOL83" s="677"/>
      <c r="LOM83" s="677"/>
      <c r="LON83" s="677"/>
      <c r="LOO83" s="677"/>
      <c r="LOP83" s="677"/>
      <c r="LOQ83" s="677"/>
      <c r="LOR83" s="677"/>
      <c r="LOS83" s="677"/>
      <c r="LOT83" s="677"/>
      <c r="LOU83" s="677"/>
      <c r="LOV83" s="677"/>
      <c r="LOW83" s="677"/>
      <c r="LOX83" s="677"/>
      <c r="LOY83" s="677"/>
      <c r="LOZ83" s="677"/>
      <c r="LPA83" s="677"/>
      <c r="LPB83" s="677"/>
      <c r="LPC83" s="677"/>
      <c r="LPD83" s="677"/>
      <c r="LPE83" s="677"/>
      <c r="LPF83" s="677"/>
      <c r="LPG83" s="677"/>
      <c r="LPH83" s="677"/>
      <c r="LPI83" s="677"/>
      <c r="LPJ83" s="677"/>
      <c r="LPK83" s="677"/>
      <c r="LPL83" s="677"/>
      <c r="LPM83" s="677"/>
      <c r="LPN83" s="677"/>
      <c r="LPO83" s="677"/>
      <c r="LPP83" s="677"/>
      <c r="LPQ83" s="677"/>
      <c r="LPR83" s="677"/>
      <c r="LPS83" s="677"/>
      <c r="LPT83" s="677"/>
      <c r="LPU83" s="677"/>
      <c r="LPV83" s="677"/>
      <c r="LPW83" s="677"/>
      <c r="LPX83" s="677"/>
      <c r="LPY83" s="677"/>
      <c r="LPZ83" s="677"/>
      <c r="LQA83" s="677"/>
      <c r="LQB83" s="677"/>
      <c r="LQC83" s="677"/>
      <c r="LQD83" s="677"/>
      <c r="LQE83" s="677"/>
      <c r="LQF83" s="677"/>
      <c r="LQG83" s="677"/>
      <c r="LQH83" s="677"/>
      <c r="LQI83" s="677"/>
      <c r="LQJ83" s="677"/>
      <c r="LQK83" s="677"/>
      <c r="LQL83" s="677"/>
      <c r="LQM83" s="677"/>
      <c r="LQN83" s="677"/>
      <c r="LQO83" s="677"/>
      <c r="LQP83" s="677"/>
      <c r="LQQ83" s="677"/>
      <c r="LQR83" s="677"/>
      <c r="LQS83" s="677"/>
      <c r="LQT83" s="677"/>
      <c r="LQU83" s="677"/>
      <c r="LQV83" s="677"/>
      <c r="LQW83" s="677"/>
      <c r="LQX83" s="677"/>
      <c r="LQY83" s="677"/>
      <c r="LQZ83" s="677"/>
      <c r="LRA83" s="677"/>
      <c r="LRB83" s="677"/>
      <c r="LRC83" s="677"/>
      <c r="LRD83" s="677"/>
      <c r="LRE83" s="677"/>
      <c r="LRF83" s="677"/>
      <c r="LRG83" s="677"/>
      <c r="LRH83" s="677"/>
      <c r="LRI83" s="677"/>
      <c r="LRJ83" s="677"/>
      <c r="LRK83" s="677"/>
      <c r="LRL83" s="677"/>
      <c r="LRM83" s="677"/>
      <c r="LRN83" s="677"/>
      <c r="LRO83" s="677"/>
      <c r="LRP83" s="677"/>
      <c r="LRQ83" s="677"/>
      <c r="LRR83" s="677"/>
      <c r="LRS83" s="677"/>
      <c r="LRT83" s="677"/>
      <c r="LRU83" s="677"/>
      <c r="LRV83" s="677"/>
      <c r="LRW83" s="677"/>
      <c r="LRX83" s="677"/>
      <c r="LRY83" s="677"/>
      <c r="LRZ83" s="677"/>
      <c r="LSA83" s="677"/>
      <c r="LSB83" s="677"/>
      <c r="LSC83" s="677"/>
      <c r="LSD83" s="677"/>
      <c r="LSE83" s="677"/>
      <c r="LSF83" s="677"/>
      <c r="LSG83" s="677"/>
      <c r="LSH83" s="677"/>
      <c r="LSI83" s="677"/>
      <c r="LSJ83" s="677"/>
      <c r="LSK83" s="677"/>
      <c r="LSL83" s="677"/>
      <c r="LSM83" s="677"/>
      <c r="LSN83" s="677"/>
      <c r="LSO83" s="677"/>
      <c r="LSP83" s="677"/>
      <c r="LSQ83" s="677"/>
      <c r="LSR83" s="677"/>
      <c r="LSS83" s="677"/>
      <c r="LST83" s="677"/>
      <c r="LSU83" s="677"/>
      <c r="LSV83" s="677"/>
      <c r="LSW83" s="677"/>
      <c r="LSX83" s="677"/>
      <c r="LSY83" s="677"/>
      <c r="LSZ83" s="677"/>
      <c r="LTA83" s="677"/>
      <c r="LTB83" s="677"/>
      <c r="LTC83" s="677"/>
      <c r="LTD83" s="677"/>
      <c r="LTE83" s="677"/>
      <c r="LTF83" s="677"/>
      <c r="LTG83" s="677"/>
      <c r="LTH83" s="677"/>
      <c r="LTI83" s="677"/>
      <c r="LTJ83" s="677"/>
      <c r="LTK83" s="677"/>
      <c r="LTL83" s="677"/>
      <c r="LTM83" s="677"/>
      <c r="LTN83" s="677"/>
      <c r="LTO83" s="677"/>
      <c r="LTP83" s="677"/>
      <c r="LTQ83" s="677"/>
      <c r="LTR83" s="677"/>
      <c r="LTS83" s="677"/>
      <c r="LTT83" s="677"/>
      <c r="LTU83" s="677"/>
      <c r="LTV83" s="677"/>
      <c r="LTW83" s="677"/>
      <c r="LTX83" s="677"/>
      <c r="LTY83" s="677"/>
      <c r="LTZ83" s="677"/>
      <c r="LUA83" s="677"/>
      <c r="LUB83" s="677"/>
      <c r="LUC83" s="677"/>
      <c r="LUD83" s="677"/>
      <c r="LUE83" s="677"/>
      <c r="LUF83" s="677"/>
      <c r="LUG83" s="677"/>
      <c r="LUH83" s="677"/>
      <c r="LUI83" s="677"/>
      <c r="LUJ83" s="677"/>
      <c r="LUK83" s="677"/>
      <c r="LUL83" s="677"/>
      <c r="LUM83" s="677"/>
      <c r="LUN83" s="677"/>
      <c r="LUO83" s="677"/>
      <c r="LUP83" s="677"/>
      <c r="LUQ83" s="677"/>
      <c r="LUR83" s="677"/>
      <c r="LUS83" s="677"/>
      <c r="LUT83" s="677"/>
      <c r="LUU83" s="677"/>
      <c r="LUV83" s="677"/>
      <c r="LUW83" s="677"/>
      <c r="LUX83" s="677"/>
      <c r="LUY83" s="677"/>
      <c r="LUZ83" s="677"/>
      <c r="LVA83" s="677"/>
      <c r="LVB83" s="677"/>
      <c r="LVC83" s="677"/>
      <c r="LVD83" s="677"/>
      <c r="LVE83" s="677"/>
      <c r="LVF83" s="677"/>
      <c r="LVG83" s="677"/>
      <c r="LVH83" s="677"/>
      <c r="LVI83" s="677"/>
      <c r="LVJ83" s="677"/>
      <c r="LVK83" s="677"/>
      <c r="LVL83" s="677"/>
      <c r="LVM83" s="677"/>
      <c r="LVN83" s="677"/>
      <c r="LVO83" s="677"/>
      <c r="LVP83" s="677"/>
      <c r="LVQ83" s="677"/>
      <c r="LVR83" s="677"/>
      <c r="LVS83" s="677"/>
      <c r="LVT83" s="677"/>
      <c r="LVU83" s="677"/>
      <c r="LVV83" s="677"/>
      <c r="LVW83" s="677"/>
      <c r="LVX83" s="677"/>
      <c r="LVY83" s="677"/>
      <c r="LVZ83" s="677"/>
      <c r="LWA83" s="677"/>
      <c r="LWB83" s="677"/>
      <c r="LWC83" s="677"/>
      <c r="LWD83" s="677"/>
      <c r="LWE83" s="677"/>
      <c r="LWF83" s="677"/>
      <c r="LWG83" s="677"/>
      <c r="LWH83" s="677"/>
      <c r="LWI83" s="677"/>
      <c r="LWJ83" s="677"/>
      <c r="LWK83" s="677"/>
      <c r="LWL83" s="677"/>
      <c r="LWM83" s="677"/>
      <c r="LWN83" s="677"/>
      <c r="LWO83" s="677"/>
      <c r="LWP83" s="677"/>
      <c r="LWQ83" s="677"/>
      <c r="LWR83" s="677"/>
      <c r="LWS83" s="677"/>
      <c r="LWT83" s="677"/>
      <c r="LWU83" s="677"/>
      <c r="LWV83" s="677"/>
      <c r="LWW83" s="677"/>
      <c r="LWX83" s="677"/>
      <c r="LWY83" s="677"/>
      <c r="LWZ83" s="677"/>
      <c r="LXA83" s="677"/>
      <c r="LXB83" s="677"/>
      <c r="LXC83" s="677"/>
      <c r="LXD83" s="677"/>
      <c r="LXE83" s="677"/>
      <c r="LXF83" s="677"/>
      <c r="LXG83" s="677"/>
      <c r="LXH83" s="677"/>
      <c r="LXI83" s="677"/>
      <c r="LXJ83" s="677"/>
      <c r="LXK83" s="677"/>
      <c r="LXL83" s="677"/>
      <c r="LXM83" s="677"/>
      <c r="LXN83" s="677"/>
      <c r="LXO83" s="677"/>
      <c r="LXP83" s="677"/>
      <c r="LXQ83" s="677"/>
      <c r="LXR83" s="677"/>
      <c r="LXS83" s="677"/>
      <c r="LXT83" s="677"/>
      <c r="LXU83" s="677"/>
      <c r="LXV83" s="677"/>
      <c r="LXW83" s="677"/>
      <c r="LXX83" s="677"/>
      <c r="LXY83" s="677"/>
      <c r="LXZ83" s="677"/>
      <c r="LYA83" s="677"/>
      <c r="LYB83" s="677"/>
      <c r="LYC83" s="677"/>
      <c r="LYD83" s="677"/>
      <c r="LYE83" s="677"/>
      <c r="LYF83" s="677"/>
      <c r="LYG83" s="677"/>
      <c r="LYH83" s="677"/>
      <c r="LYI83" s="677"/>
      <c r="LYJ83" s="677"/>
      <c r="LYK83" s="677"/>
      <c r="LYL83" s="677"/>
      <c r="LYM83" s="677"/>
      <c r="LYN83" s="677"/>
      <c r="LYO83" s="677"/>
      <c r="LYP83" s="677"/>
      <c r="LYQ83" s="677"/>
      <c r="LYR83" s="677"/>
      <c r="LYS83" s="677"/>
      <c r="LYT83" s="677"/>
      <c r="LYU83" s="677"/>
      <c r="LYV83" s="677"/>
      <c r="LYW83" s="677"/>
      <c r="LYX83" s="677"/>
      <c r="LYY83" s="677"/>
      <c r="LYZ83" s="677"/>
      <c r="LZA83" s="677"/>
      <c r="LZB83" s="677"/>
      <c r="LZC83" s="677"/>
      <c r="LZD83" s="677"/>
      <c r="LZE83" s="677"/>
      <c r="LZF83" s="677"/>
      <c r="LZG83" s="677"/>
      <c r="LZH83" s="677"/>
      <c r="LZI83" s="677"/>
      <c r="LZJ83" s="677"/>
      <c r="LZK83" s="677"/>
      <c r="LZL83" s="677"/>
      <c r="LZM83" s="677"/>
      <c r="LZN83" s="677"/>
      <c r="LZO83" s="677"/>
      <c r="LZP83" s="677"/>
      <c r="LZQ83" s="677"/>
      <c r="LZR83" s="677"/>
      <c r="LZS83" s="677"/>
      <c r="LZT83" s="677"/>
      <c r="LZU83" s="677"/>
      <c r="LZV83" s="677"/>
      <c r="LZW83" s="677"/>
      <c r="LZX83" s="677"/>
      <c r="LZY83" s="677"/>
      <c r="LZZ83" s="677"/>
      <c r="MAA83" s="677"/>
      <c r="MAB83" s="677"/>
      <c r="MAC83" s="677"/>
      <c r="MAD83" s="677"/>
      <c r="MAE83" s="677"/>
      <c r="MAF83" s="677"/>
      <c r="MAG83" s="677"/>
      <c r="MAH83" s="677"/>
      <c r="MAI83" s="677"/>
      <c r="MAJ83" s="677"/>
      <c r="MAK83" s="677"/>
      <c r="MAL83" s="677"/>
      <c r="MAM83" s="677"/>
      <c r="MAN83" s="677"/>
      <c r="MAO83" s="677"/>
      <c r="MAP83" s="677"/>
      <c r="MAQ83" s="677"/>
      <c r="MAR83" s="677"/>
      <c r="MAS83" s="677"/>
      <c r="MAT83" s="677"/>
      <c r="MAU83" s="677"/>
      <c r="MAV83" s="677"/>
      <c r="MAW83" s="677"/>
      <c r="MAX83" s="677"/>
      <c r="MAY83" s="677"/>
      <c r="MAZ83" s="677"/>
      <c r="MBA83" s="677"/>
      <c r="MBB83" s="677"/>
      <c r="MBC83" s="677"/>
      <c r="MBD83" s="677"/>
      <c r="MBE83" s="677"/>
      <c r="MBF83" s="677"/>
      <c r="MBG83" s="677"/>
      <c r="MBH83" s="677"/>
      <c r="MBI83" s="677"/>
      <c r="MBJ83" s="677"/>
      <c r="MBK83" s="677"/>
      <c r="MBL83" s="677"/>
      <c r="MBM83" s="677"/>
      <c r="MBN83" s="677"/>
      <c r="MBO83" s="677"/>
      <c r="MBP83" s="677"/>
      <c r="MBQ83" s="677"/>
      <c r="MBR83" s="677"/>
      <c r="MBS83" s="677"/>
      <c r="MBT83" s="677"/>
      <c r="MBU83" s="677"/>
      <c r="MBV83" s="677"/>
      <c r="MBW83" s="677"/>
      <c r="MBX83" s="677"/>
      <c r="MBY83" s="677"/>
      <c r="MBZ83" s="677"/>
      <c r="MCA83" s="677"/>
      <c r="MCB83" s="677"/>
      <c r="MCC83" s="677"/>
      <c r="MCD83" s="677"/>
      <c r="MCE83" s="677"/>
      <c r="MCF83" s="677"/>
      <c r="MCG83" s="677"/>
      <c r="MCH83" s="677"/>
      <c r="MCI83" s="677"/>
      <c r="MCJ83" s="677"/>
      <c r="MCK83" s="677"/>
      <c r="MCL83" s="677"/>
      <c r="MCM83" s="677"/>
      <c r="MCN83" s="677"/>
      <c r="MCO83" s="677"/>
      <c r="MCP83" s="677"/>
      <c r="MCQ83" s="677"/>
      <c r="MCR83" s="677"/>
      <c r="MCS83" s="677"/>
      <c r="MCT83" s="677"/>
      <c r="MCU83" s="677"/>
      <c r="MCV83" s="677"/>
      <c r="MCW83" s="677"/>
      <c r="MCX83" s="677"/>
      <c r="MCY83" s="677"/>
      <c r="MCZ83" s="677"/>
      <c r="MDA83" s="677"/>
      <c r="MDB83" s="677"/>
      <c r="MDC83" s="677"/>
      <c r="MDD83" s="677"/>
      <c r="MDE83" s="677"/>
      <c r="MDF83" s="677"/>
      <c r="MDG83" s="677"/>
      <c r="MDH83" s="677"/>
      <c r="MDI83" s="677"/>
      <c r="MDJ83" s="677"/>
      <c r="MDK83" s="677"/>
      <c r="MDL83" s="677"/>
      <c r="MDM83" s="677"/>
      <c r="MDN83" s="677"/>
      <c r="MDO83" s="677"/>
      <c r="MDP83" s="677"/>
      <c r="MDQ83" s="677"/>
      <c r="MDR83" s="677"/>
      <c r="MDS83" s="677"/>
      <c r="MDT83" s="677"/>
      <c r="MDU83" s="677"/>
      <c r="MDV83" s="677"/>
      <c r="MDW83" s="677"/>
      <c r="MDX83" s="677"/>
      <c r="MDY83" s="677"/>
      <c r="MDZ83" s="677"/>
      <c r="MEA83" s="677"/>
      <c r="MEB83" s="677"/>
      <c r="MEC83" s="677"/>
      <c r="MED83" s="677"/>
      <c r="MEE83" s="677"/>
      <c r="MEF83" s="677"/>
      <c r="MEG83" s="677"/>
      <c r="MEH83" s="677"/>
      <c r="MEI83" s="677"/>
      <c r="MEJ83" s="677"/>
      <c r="MEK83" s="677"/>
      <c r="MEL83" s="677"/>
      <c r="MEM83" s="677"/>
      <c r="MEN83" s="677"/>
      <c r="MEO83" s="677"/>
      <c r="MEP83" s="677"/>
      <c r="MEQ83" s="677"/>
      <c r="MER83" s="677"/>
      <c r="MES83" s="677"/>
      <c r="MET83" s="677"/>
      <c r="MEU83" s="677"/>
      <c r="MEV83" s="677"/>
      <c r="MEW83" s="677"/>
      <c r="MEX83" s="677"/>
      <c r="MEY83" s="677"/>
      <c r="MEZ83" s="677"/>
      <c r="MFA83" s="677"/>
      <c r="MFB83" s="677"/>
      <c r="MFC83" s="677"/>
      <c r="MFD83" s="677"/>
      <c r="MFE83" s="677"/>
      <c r="MFF83" s="677"/>
      <c r="MFG83" s="677"/>
      <c r="MFH83" s="677"/>
      <c r="MFI83" s="677"/>
      <c r="MFJ83" s="677"/>
      <c r="MFK83" s="677"/>
      <c r="MFL83" s="677"/>
      <c r="MFM83" s="677"/>
      <c r="MFN83" s="677"/>
      <c r="MFO83" s="677"/>
      <c r="MFP83" s="677"/>
      <c r="MFQ83" s="677"/>
      <c r="MFR83" s="677"/>
      <c r="MFS83" s="677"/>
      <c r="MFT83" s="677"/>
      <c r="MFU83" s="677"/>
      <c r="MFV83" s="677"/>
      <c r="MFW83" s="677"/>
      <c r="MFX83" s="677"/>
      <c r="MFY83" s="677"/>
      <c r="MFZ83" s="677"/>
      <c r="MGA83" s="677"/>
      <c r="MGB83" s="677"/>
      <c r="MGC83" s="677"/>
      <c r="MGD83" s="677"/>
      <c r="MGE83" s="677"/>
      <c r="MGF83" s="677"/>
      <c r="MGG83" s="677"/>
      <c r="MGH83" s="677"/>
      <c r="MGI83" s="677"/>
      <c r="MGJ83" s="677"/>
      <c r="MGK83" s="677"/>
      <c r="MGL83" s="677"/>
      <c r="MGM83" s="677"/>
      <c r="MGN83" s="677"/>
      <c r="MGO83" s="677"/>
      <c r="MGP83" s="677"/>
      <c r="MGQ83" s="677"/>
      <c r="MGR83" s="677"/>
      <c r="MGS83" s="677"/>
      <c r="MGT83" s="677"/>
      <c r="MGU83" s="677"/>
      <c r="MGV83" s="677"/>
      <c r="MGW83" s="677"/>
      <c r="MGX83" s="677"/>
      <c r="MGY83" s="677"/>
      <c r="MGZ83" s="677"/>
      <c r="MHA83" s="677"/>
      <c r="MHB83" s="677"/>
      <c r="MHC83" s="677"/>
      <c r="MHD83" s="677"/>
      <c r="MHE83" s="677"/>
      <c r="MHF83" s="677"/>
      <c r="MHG83" s="677"/>
      <c r="MHH83" s="677"/>
      <c r="MHI83" s="677"/>
      <c r="MHJ83" s="677"/>
      <c r="MHK83" s="677"/>
      <c r="MHL83" s="677"/>
      <c r="MHM83" s="677"/>
      <c r="MHN83" s="677"/>
      <c r="MHO83" s="677"/>
      <c r="MHP83" s="677"/>
      <c r="MHQ83" s="677"/>
      <c r="MHR83" s="677"/>
      <c r="MHS83" s="677"/>
      <c r="MHT83" s="677"/>
      <c r="MHU83" s="677"/>
      <c r="MHV83" s="677"/>
      <c r="MHW83" s="677"/>
      <c r="MHX83" s="677"/>
      <c r="MHY83" s="677"/>
      <c r="MHZ83" s="677"/>
      <c r="MIA83" s="677"/>
      <c r="MIB83" s="677"/>
      <c r="MIC83" s="677"/>
      <c r="MID83" s="677"/>
      <c r="MIE83" s="677"/>
      <c r="MIF83" s="677"/>
      <c r="MIG83" s="677"/>
      <c r="MIH83" s="677"/>
      <c r="MII83" s="677"/>
      <c r="MIJ83" s="677"/>
      <c r="MIK83" s="677"/>
      <c r="MIL83" s="677"/>
      <c r="MIM83" s="677"/>
      <c r="MIN83" s="677"/>
      <c r="MIO83" s="677"/>
      <c r="MIP83" s="677"/>
      <c r="MIQ83" s="677"/>
      <c r="MIR83" s="677"/>
      <c r="MIS83" s="677"/>
      <c r="MIT83" s="677"/>
      <c r="MIU83" s="677"/>
      <c r="MIV83" s="677"/>
      <c r="MIW83" s="677"/>
      <c r="MIX83" s="677"/>
      <c r="MIY83" s="677"/>
      <c r="MIZ83" s="677"/>
      <c r="MJA83" s="677"/>
      <c r="MJB83" s="677"/>
      <c r="MJC83" s="677"/>
      <c r="MJD83" s="677"/>
      <c r="MJE83" s="677"/>
      <c r="MJF83" s="677"/>
      <c r="MJG83" s="677"/>
      <c r="MJH83" s="677"/>
      <c r="MJI83" s="677"/>
      <c r="MJJ83" s="677"/>
      <c r="MJK83" s="677"/>
      <c r="MJL83" s="677"/>
      <c r="MJM83" s="677"/>
      <c r="MJN83" s="677"/>
      <c r="MJO83" s="677"/>
      <c r="MJP83" s="677"/>
      <c r="MJQ83" s="677"/>
      <c r="MJR83" s="677"/>
      <c r="MJS83" s="677"/>
      <c r="MJT83" s="677"/>
      <c r="MJU83" s="677"/>
      <c r="MJV83" s="677"/>
      <c r="MJW83" s="677"/>
      <c r="MJX83" s="677"/>
      <c r="MJY83" s="677"/>
      <c r="MJZ83" s="677"/>
      <c r="MKA83" s="677"/>
      <c r="MKB83" s="677"/>
      <c r="MKC83" s="677"/>
      <c r="MKD83" s="677"/>
      <c r="MKE83" s="677"/>
      <c r="MKF83" s="677"/>
      <c r="MKG83" s="677"/>
      <c r="MKH83" s="677"/>
      <c r="MKI83" s="677"/>
      <c r="MKJ83" s="677"/>
      <c r="MKK83" s="677"/>
      <c r="MKL83" s="677"/>
      <c r="MKM83" s="677"/>
      <c r="MKN83" s="677"/>
      <c r="MKO83" s="677"/>
      <c r="MKP83" s="677"/>
      <c r="MKQ83" s="677"/>
      <c r="MKR83" s="677"/>
      <c r="MKS83" s="677"/>
      <c r="MKT83" s="677"/>
      <c r="MKU83" s="677"/>
      <c r="MKV83" s="677"/>
      <c r="MKW83" s="677"/>
      <c r="MKX83" s="677"/>
      <c r="MKY83" s="677"/>
      <c r="MKZ83" s="677"/>
      <c r="MLA83" s="677"/>
      <c r="MLB83" s="677"/>
      <c r="MLC83" s="677"/>
      <c r="MLD83" s="677"/>
      <c r="MLE83" s="677"/>
      <c r="MLF83" s="677"/>
      <c r="MLG83" s="677"/>
      <c r="MLH83" s="677"/>
      <c r="MLI83" s="677"/>
      <c r="MLJ83" s="677"/>
      <c r="MLK83" s="677"/>
      <c r="MLL83" s="677"/>
      <c r="MLM83" s="677"/>
      <c r="MLN83" s="677"/>
      <c r="MLO83" s="677"/>
      <c r="MLP83" s="677"/>
      <c r="MLQ83" s="677"/>
      <c r="MLR83" s="677"/>
      <c r="MLS83" s="677"/>
      <c r="MLT83" s="677"/>
      <c r="MLU83" s="677"/>
      <c r="MLV83" s="677"/>
      <c r="MLW83" s="677"/>
      <c r="MLX83" s="677"/>
      <c r="MLY83" s="677"/>
      <c r="MLZ83" s="677"/>
      <c r="MMA83" s="677"/>
      <c r="MMB83" s="677"/>
      <c r="MMC83" s="677"/>
      <c r="MMD83" s="677"/>
      <c r="MME83" s="677"/>
      <c r="MMF83" s="677"/>
      <c r="MMG83" s="677"/>
      <c r="MMH83" s="677"/>
      <c r="MMI83" s="677"/>
      <c r="MMJ83" s="677"/>
      <c r="MMK83" s="677"/>
      <c r="MML83" s="677"/>
      <c r="MMM83" s="677"/>
      <c r="MMN83" s="677"/>
      <c r="MMO83" s="677"/>
      <c r="MMP83" s="677"/>
      <c r="MMQ83" s="677"/>
      <c r="MMR83" s="677"/>
      <c r="MMS83" s="677"/>
      <c r="MMT83" s="677"/>
      <c r="MMU83" s="677"/>
      <c r="MMV83" s="677"/>
      <c r="MMW83" s="677"/>
      <c r="MMX83" s="677"/>
      <c r="MMY83" s="677"/>
      <c r="MMZ83" s="677"/>
      <c r="MNA83" s="677"/>
      <c r="MNB83" s="677"/>
      <c r="MNC83" s="677"/>
      <c r="MND83" s="677"/>
      <c r="MNE83" s="677"/>
      <c r="MNF83" s="677"/>
      <c r="MNG83" s="677"/>
      <c r="MNH83" s="677"/>
      <c r="MNI83" s="677"/>
      <c r="MNJ83" s="677"/>
      <c r="MNK83" s="677"/>
      <c r="MNL83" s="677"/>
      <c r="MNM83" s="677"/>
      <c r="MNN83" s="677"/>
      <c r="MNO83" s="677"/>
      <c r="MNP83" s="677"/>
      <c r="MNQ83" s="677"/>
      <c r="MNR83" s="677"/>
      <c r="MNS83" s="677"/>
      <c r="MNT83" s="677"/>
      <c r="MNU83" s="677"/>
      <c r="MNV83" s="677"/>
      <c r="MNW83" s="677"/>
      <c r="MNX83" s="677"/>
      <c r="MNY83" s="677"/>
      <c r="MNZ83" s="677"/>
      <c r="MOA83" s="677"/>
      <c r="MOB83" s="677"/>
      <c r="MOC83" s="677"/>
      <c r="MOD83" s="677"/>
      <c r="MOE83" s="677"/>
      <c r="MOF83" s="677"/>
      <c r="MOG83" s="677"/>
      <c r="MOH83" s="677"/>
      <c r="MOI83" s="677"/>
      <c r="MOJ83" s="677"/>
      <c r="MOK83" s="677"/>
      <c r="MOL83" s="677"/>
      <c r="MOM83" s="677"/>
      <c r="MON83" s="677"/>
      <c r="MOO83" s="677"/>
      <c r="MOP83" s="677"/>
      <c r="MOQ83" s="677"/>
      <c r="MOR83" s="677"/>
      <c r="MOS83" s="677"/>
      <c r="MOT83" s="677"/>
      <c r="MOU83" s="677"/>
      <c r="MOV83" s="677"/>
      <c r="MOW83" s="677"/>
      <c r="MOX83" s="677"/>
      <c r="MOY83" s="677"/>
      <c r="MOZ83" s="677"/>
      <c r="MPA83" s="677"/>
      <c r="MPB83" s="677"/>
      <c r="MPC83" s="677"/>
      <c r="MPD83" s="677"/>
      <c r="MPE83" s="677"/>
      <c r="MPF83" s="677"/>
      <c r="MPG83" s="677"/>
      <c r="MPH83" s="677"/>
      <c r="MPI83" s="677"/>
      <c r="MPJ83" s="677"/>
      <c r="MPK83" s="677"/>
      <c r="MPL83" s="677"/>
      <c r="MPM83" s="677"/>
      <c r="MPN83" s="677"/>
      <c r="MPO83" s="677"/>
      <c r="MPP83" s="677"/>
      <c r="MPQ83" s="677"/>
      <c r="MPR83" s="677"/>
      <c r="MPS83" s="677"/>
      <c r="MPT83" s="677"/>
      <c r="MPU83" s="677"/>
      <c r="MPV83" s="677"/>
      <c r="MPW83" s="677"/>
      <c r="MPX83" s="677"/>
      <c r="MPY83" s="677"/>
      <c r="MPZ83" s="677"/>
      <c r="MQA83" s="677"/>
      <c r="MQB83" s="677"/>
      <c r="MQC83" s="677"/>
      <c r="MQD83" s="677"/>
      <c r="MQE83" s="677"/>
      <c r="MQF83" s="677"/>
      <c r="MQG83" s="677"/>
      <c r="MQH83" s="677"/>
      <c r="MQI83" s="677"/>
      <c r="MQJ83" s="677"/>
      <c r="MQK83" s="677"/>
      <c r="MQL83" s="677"/>
      <c r="MQM83" s="677"/>
      <c r="MQN83" s="677"/>
      <c r="MQO83" s="677"/>
      <c r="MQP83" s="677"/>
      <c r="MQQ83" s="677"/>
      <c r="MQR83" s="677"/>
      <c r="MQS83" s="677"/>
      <c r="MQT83" s="677"/>
      <c r="MQU83" s="677"/>
      <c r="MQV83" s="677"/>
      <c r="MQW83" s="677"/>
      <c r="MQX83" s="677"/>
      <c r="MQY83" s="677"/>
      <c r="MQZ83" s="677"/>
      <c r="MRA83" s="677"/>
      <c r="MRB83" s="677"/>
      <c r="MRC83" s="677"/>
      <c r="MRD83" s="677"/>
      <c r="MRE83" s="677"/>
      <c r="MRF83" s="677"/>
      <c r="MRG83" s="677"/>
      <c r="MRH83" s="677"/>
      <c r="MRI83" s="677"/>
      <c r="MRJ83" s="677"/>
      <c r="MRK83" s="677"/>
      <c r="MRL83" s="677"/>
      <c r="MRM83" s="677"/>
      <c r="MRN83" s="677"/>
      <c r="MRO83" s="677"/>
      <c r="MRP83" s="677"/>
      <c r="MRQ83" s="677"/>
      <c r="MRR83" s="677"/>
      <c r="MRS83" s="677"/>
      <c r="MRT83" s="677"/>
      <c r="MRU83" s="677"/>
      <c r="MRV83" s="677"/>
      <c r="MRW83" s="677"/>
      <c r="MRX83" s="677"/>
      <c r="MRY83" s="677"/>
      <c r="MRZ83" s="677"/>
      <c r="MSA83" s="677"/>
      <c r="MSB83" s="677"/>
      <c r="MSC83" s="677"/>
      <c r="MSD83" s="677"/>
      <c r="MSE83" s="677"/>
      <c r="MSF83" s="677"/>
      <c r="MSG83" s="677"/>
      <c r="MSH83" s="677"/>
      <c r="MSI83" s="677"/>
      <c r="MSJ83" s="677"/>
      <c r="MSK83" s="677"/>
      <c r="MSL83" s="677"/>
      <c r="MSM83" s="677"/>
      <c r="MSN83" s="677"/>
      <c r="MSO83" s="677"/>
      <c r="MSP83" s="677"/>
      <c r="MSQ83" s="677"/>
      <c r="MSR83" s="677"/>
      <c r="MSS83" s="677"/>
      <c r="MST83" s="677"/>
      <c r="MSU83" s="677"/>
      <c r="MSV83" s="677"/>
      <c r="MSW83" s="677"/>
      <c r="MSX83" s="677"/>
      <c r="MSY83" s="677"/>
      <c r="MSZ83" s="677"/>
      <c r="MTA83" s="677"/>
      <c r="MTB83" s="677"/>
      <c r="MTC83" s="677"/>
      <c r="MTD83" s="677"/>
      <c r="MTE83" s="677"/>
      <c r="MTF83" s="677"/>
      <c r="MTG83" s="677"/>
      <c r="MTH83" s="677"/>
      <c r="MTI83" s="677"/>
      <c r="MTJ83" s="677"/>
      <c r="MTK83" s="677"/>
      <c r="MTL83" s="677"/>
      <c r="MTM83" s="677"/>
      <c r="MTN83" s="677"/>
      <c r="MTO83" s="677"/>
      <c r="MTP83" s="677"/>
      <c r="MTQ83" s="677"/>
      <c r="MTR83" s="677"/>
      <c r="MTS83" s="677"/>
      <c r="MTT83" s="677"/>
      <c r="MTU83" s="677"/>
      <c r="MTV83" s="677"/>
      <c r="MTW83" s="677"/>
      <c r="MTX83" s="677"/>
      <c r="MTY83" s="677"/>
      <c r="MTZ83" s="677"/>
      <c r="MUA83" s="677"/>
      <c r="MUB83" s="677"/>
      <c r="MUC83" s="677"/>
      <c r="MUD83" s="677"/>
      <c r="MUE83" s="677"/>
      <c r="MUF83" s="677"/>
      <c r="MUG83" s="677"/>
      <c r="MUH83" s="677"/>
      <c r="MUI83" s="677"/>
      <c r="MUJ83" s="677"/>
      <c r="MUK83" s="677"/>
      <c r="MUL83" s="677"/>
      <c r="MUM83" s="677"/>
      <c r="MUN83" s="677"/>
      <c r="MUO83" s="677"/>
      <c r="MUP83" s="677"/>
      <c r="MUQ83" s="677"/>
      <c r="MUR83" s="677"/>
      <c r="MUS83" s="677"/>
      <c r="MUT83" s="677"/>
      <c r="MUU83" s="677"/>
      <c r="MUV83" s="677"/>
      <c r="MUW83" s="677"/>
      <c r="MUX83" s="677"/>
      <c r="MUY83" s="677"/>
      <c r="MUZ83" s="677"/>
      <c r="MVA83" s="677"/>
      <c r="MVB83" s="677"/>
      <c r="MVC83" s="677"/>
      <c r="MVD83" s="677"/>
      <c r="MVE83" s="677"/>
      <c r="MVF83" s="677"/>
      <c r="MVG83" s="677"/>
      <c r="MVH83" s="677"/>
      <c r="MVI83" s="677"/>
      <c r="MVJ83" s="677"/>
      <c r="MVK83" s="677"/>
      <c r="MVL83" s="677"/>
      <c r="MVM83" s="677"/>
      <c r="MVN83" s="677"/>
      <c r="MVO83" s="677"/>
      <c r="MVP83" s="677"/>
      <c r="MVQ83" s="677"/>
      <c r="MVR83" s="677"/>
      <c r="MVS83" s="677"/>
      <c r="MVT83" s="677"/>
      <c r="MVU83" s="677"/>
      <c r="MVV83" s="677"/>
      <c r="MVW83" s="677"/>
      <c r="MVX83" s="677"/>
      <c r="MVY83" s="677"/>
      <c r="MVZ83" s="677"/>
      <c r="MWA83" s="677"/>
      <c r="MWB83" s="677"/>
      <c r="MWC83" s="677"/>
      <c r="MWD83" s="677"/>
      <c r="MWE83" s="677"/>
      <c r="MWF83" s="677"/>
      <c r="MWG83" s="677"/>
      <c r="MWH83" s="677"/>
      <c r="MWI83" s="677"/>
      <c r="MWJ83" s="677"/>
      <c r="MWK83" s="677"/>
      <c r="MWL83" s="677"/>
      <c r="MWM83" s="677"/>
      <c r="MWN83" s="677"/>
      <c r="MWO83" s="677"/>
      <c r="MWP83" s="677"/>
      <c r="MWQ83" s="677"/>
      <c r="MWR83" s="677"/>
      <c r="MWS83" s="677"/>
      <c r="MWT83" s="677"/>
      <c r="MWU83" s="677"/>
      <c r="MWV83" s="677"/>
      <c r="MWW83" s="677"/>
      <c r="MWX83" s="677"/>
      <c r="MWY83" s="677"/>
      <c r="MWZ83" s="677"/>
      <c r="MXA83" s="677"/>
      <c r="MXB83" s="677"/>
      <c r="MXC83" s="677"/>
      <c r="MXD83" s="677"/>
      <c r="MXE83" s="677"/>
      <c r="MXF83" s="677"/>
      <c r="MXG83" s="677"/>
      <c r="MXH83" s="677"/>
      <c r="MXI83" s="677"/>
      <c r="MXJ83" s="677"/>
      <c r="MXK83" s="677"/>
      <c r="MXL83" s="677"/>
      <c r="MXM83" s="677"/>
      <c r="MXN83" s="677"/>
      <c r="MXO83" s="677"/>
      <c r="MXP83" s="677"/>
      <c r="MXQ83" s="677"/>
      <c r="MXR83" s="677"/>
      <c r="MXS83" s="677"/>
      <c r="MXT83" s="677"/>
      <c r="MXU83" s="677"/>
      <c r="MXV83" s="677"/>
      <c r="MXW83" s="677"/>
      <c r="MXX83" s="677"/>
      <c r="MXY83" s="677"/>
      <c r="MXZ83" s="677"/>
      <c r="MYA83" s="677"/>
      <c r="MYB83" s="677"/>
      <c r="MYC83" s="677"/>
      <c r="MYD83" s="677"/>
      <c r="MYE83" s="677"/>
      <c r="MYF83" s="677"/>
      <c r="MYG83" s="677"/>
      <c r="MYH83" s="677"/>
      <c r="MYI83" s="677"/>
      <c r="MYJ83" s="677"/>
      <c r="MYK83" s="677"/>
      <c r="MYL83" s="677"/>
      <c r="MYM83" s="677"/>
      <c r="MYN83" s="677"/>
      <c r="MYO83" s="677"/>
      <c r="MYP83" s="677"/>
      <c r="MYQ83" s="677"/>
      <c r="MYR83" s="677"/>
      <c r="MYS83" s="677"/>
      <c r="MYT83" s="677"/>
      <c r="MYU83" s="677"/>
      <c r="MYV83" s="677"/>
      <c r="MYW83" s="677"/>
      <c r="MYX83" s="677"/>
      <c r="MYY83" s="677"/>
      <c r="MYZ83" s="677"/>
      <c r="MZA83" s="677"/>
      <c r="MZB83" s="677"/>
      <c r="MZC83" s="677"/>
      <c r="MZD83" s="677"/>
      <c r="MZE83" s="677"/>
      <c r="MZF83" s="677"/>
      <c r="MZG83" s="677"/>
      <c r="MZH83" s="677"/>
      <c r="MZI83" s="677"/>
      <c r="MZJ83" s="677"/>
      <c r="MZK83" s="677"/>
      <c r="MZL83" s="677"/>
      <c r="MZM83" s="677"/>
      <c r="MZN83" s="677"/>
      <c r="MZO83" s="677"/>
      <c r="MZP83" s="677"/>
      <c r="MZQ83" s="677"/>
      <c r="MZR83" s="677"/>
      <c r="MZS83" s="677"/>
      <c r="MZT83" s="677"/>
      <c r="MZU83" s="677"/>
      <c r="MZV83" s="677"/>
      <c r="MZW83" s="677"/>
      <c r="MZX83" s="677"/>
      <c r="MZY83" s="677"/>
      <c r="MZZ83" s="677"/>
      <c r="NAA83" s="677"/>
      <c r="NAB83" s="677"/>
      <c r="NAC83" s="677"/>
      <c r="NAD83" s="677"/>
      <c r="NAE83" s="677"/>
      <c r="NAF83" s="677"/>
      <c r="NAG83" s="677"/>
      <c r="NAH83" s="677"/>
      <c r="NAI83" s="677"/>
      <c r="NAJ83" s="677"/>
      <c r="NAK83" s="677"/>
      <c r="NAL83" s="677"/>
      <c r="NAM83" s="677"/>
      <c r="NAN83" s="677"/>
      <c r="NAO83" s="677"/>
      <c r="NAP83" s="677"/>
      <c r="NAQ83" s="677"/>
      <c r="NAR83" s="677"/>
      <c r="NAS83" s="677"/>
      <c r="NAT83" s="677"/>
      <c r="NAU83" s="677"/>
      <c r="NAV83" s="677"/>
      <c r="NAW83" s="677"/>
      <c r="NAX83" s="677"/>
      <c r="NAY83" s="677"/>
      <c r="NAZ83" s="677"/>
      <c r="NBA83" s="677"/>
      <c r="NBB83" s="677"/>
      <c r="NBC83" s="677"/>
      <c r="NBD83" s="677"/>
      <c r="NBE83" s="677"/>
      <c r="NBF83" s="677"/>
      <c r="NBG83" s="677"/>
      <c r="NBH83" s="677"/>
      <c r="NBI83" s="677"/>
      <c r="NBJ83" s="677"/>
      <c r="NBK83" s="677"/>
      <c r="NBL83" s="677"/>
      <c r="NBM83" s="677"/>
      <c r="NBN83" s="677"/>
      <c r="NBO83" s="677"/>
      <c r="NBP83" s="677"/>
      <c r="NBQ83" s="677"/>
      <c r="NBR83" s="677"/>
      <c r="NBS83" s="677"/>
      <c r="NBT83" s="677"/>
      <c r="NBU83" s="677"/>
      <c r="NBV83" s="677"/>
      <c r="NBW83" s="677"/>
      <c r="NBX83" s="677"/>
      <c r="NBY83" s="677"/>
      <c r="NBZ83" s="677"/>
      <c r="NCA83" s="677"/>
      <c r="NCB83" s="677"/>
      <c r="NCC83" s="677"/>
      <c r="NCD83" s="677"/>
      <c r="NCE83" s="677"/>
      <c r="NCF83" s="677"/>
      <c r="NCG83" s="677"/>
      <c r="NCH83" s="677"/>
      <c r="NCI83" s="677"/>
      <c r="NCJ83" s="677"/>
      <c r="NCK83" s="677"/>
      <c r="NCL83" s="677"/>
      <c r="NCM83" s="677"/>
      <c r="NCN83" s="677"/>
      <c r="NCO83" s="677"/>
      <c r="NCP83" s="677"/>
      <c r="NCQ83" s="677"/>
      <c r="NCR83" s="677"/>
      <c r="NCS83" s="677"/>
      <c r="NCT83" s="677"/>
      <c r="NCU83" s="677"/>
      <c r="NCV83" s="677"/>
      <c r="NCW83" s="677"/>
      <c r="NCX83" s="677"/>
      <c r="NCY83" s="677"/>
      <c r="NCZ83" s="677"/>
      <c r="NDA83" s="677"/>
      <c r="NDB83" s="677"/>
      <c r="NDC83" s="677"/>
      <c r="NDD83" s="677"/>
      <c r="NDE83" s="677"/>
      <c r="NDF83" s="677"/>
      <c r="NDG83" s="677"/>
      <c r="NDH83" s="677"/>
      <c r="NDI83" s="677"/>
      <c r="NDJ83" s="677"/>
      <c r="NDK83" s="677"/>
      <c r="NDL83" s="677"/>
      <c r="NDM83" s="677"/>
      <c r="NDN83" s="677"/>
      <c r="NDO83" s="677"/>
      <c r="NDP83" s="677"/>
      <c r="NDQ83" s="677"/>
      <c r="NDR83" s="677"/>
      <c r="NDS83" s="677"/>
      <c r="NDT83" s="677"/>
      <c r="NDU83" s="677"/>
      <c r="NDV83" s="677"/>
      <c r="NDW83" s="677"/>
      <c r="NDX83" s="677"/>
      <c r="NDY83" s="677"/>
      <c r="NDZ83" s="677"/>
      <c r="NEA83" s="677"/>
      <c r="NEB83" s="677"/>
      <c r="NEC83" s="677"/>
      <c r="NED83" s="677"/>
      <c r="NEE83" s="677"/>
      <c r="NEF83" s="677"/>
      <c r="NEG83" s="677"/>
      <c r="NEH83" s="677"/>
      <c r="NEI83" s="677"/>
      <c r="NEJ83" s="677"/>
      <c r="NEK83" s="677"/>
      <c r="NEL83" s="677"/>
      <c r="NEM83" s="677"/>
      <c r="NEN83" s="677"/>
      <c r="NEO83" s="677"/>
      <c r="NEP83" s="677"/>
      <c r="NEQ83" s="677"/>
      <c r="NER83" s="677"/>
      <c r="NES83" s="677"/>
      <c r="NET83" s="677"/>
      <c r="NEU83" s="677"/>
      <c r="NEV83" s="677"/>
      <c r="NEW83" s="677"/>
      <c r="NEX83" s="677"/>
      <c r="NEY83" s="677"/>
      <c r="NEZ83" s="677"/>
      <c r="NFA83" s="677"/>
      <c r="NFB83" s="677"/>
      <c r="NFC83" s="677"/>
      <c r="NFD83" s="677"/>
      <c r="NFE83" s="677"/>
      <c r="NFF83" s="677"/>
      <c r="NFG83" s="677"/>
      <c r="NFH83" s="677"/>
      <c r="NFI83" s="677"/>
      <c r="NFJ83" s="677"/>
      <c r="NFK83" s="677"/>
      <c r="NFL83" s="677"/>
      <c r="NFM83" s="677"/>
      <c r="NFN83" s="677"/>
      <c r="NFO83" s="677"/>
      <c r="NFP83" s="677"/>
      <c r="NFQ83" s="677"/>
      <c r="NFR83" s="677"/>
      <c r="NFS83" s="677"/>
      <c r="NFT83" s="677"/>
      <c r="NFU83" s="677"/>
      <c r="NFV83" s="677"/>
      <c r="NFW83" s="677"/>
      <c r="NFX83" s="677"/>
      <c r="NFY83" s="677"/>
      <c r="NFZ83" s="677"/>
      <c r="NGA83" s="677"/>
      <c r="NGB83" s="677"/>
      <c r="NGC83" s="677"/>
      <c r="NGD83" s="677"/>
      <c r="NGE83" s="677"/>
      <c r="NGF83" s="677"/>
      <c r="NGG83" s="677"/>
      <c r="NGH83" s="677"/>
      <c r="NGI83" s="677"/>
      <c r="NGJ83" s="677"/>
      <c r="NGK83" s="677"/>
      <c r="NGL83" s="677"/>
      <c r="NGM83" s="677"/>
      <c r="NGN83" s="677"/>
      <c r="NGO83" s="677"/>
      <c r="NGP83" s="677"/>
      <c r="NGQ83" s="677"/>
      <c r="NGR83" s="677"/>
      <c r="NGS83" s="677"/>
      <c r="NGT83" s="677"/>
      <c r="NGU83" s="677"/>
      <c r="NGV83" s="677"/>
      <c r="NGW83" s="677"/>
      <c r="NGX83" s="677"/>
      <c r="NGY83" s="677"/>
      <c r="NGZ83" s="677"/>
      <c r="NHA83" s="677"/>
      <c r="NHB83" s="677"/>
      <c r="NHC83" s="677"/>
      <c r="NHD83" s="677"/>
      <c r="NHE83" s="677"/>
      <c r="NHF83" s="677"/>
      <c r="NHG83" s="677"/>
      <c r="NHH83" s="677"/>
      <c r="NHI83" s="677"/>
      <c r="NHJ83" s="677"/>
      <c r="NHK83" s="677"/>
      <c r="NHL83" s="677"/>
      <c r="NHM83" s="677"/>
      <c r="NHN83" s="677"/>
      <c r="NHO83" s="677"/>
      <c r="NHP83" s="677"/>
      <c r="NHQ83" s="677"/>
      <c r="NHR83" s="677"/>
      <c r="NHS83" s="677"/>
      <c r="NHT83" s="677"/>
      <c r="NHU83" s="677"/>
      <c r="NHV83" s="677"/>
      <c r="NHW83" s="677"/>
      <c r="NHX83" s="677"/>
      <c r="NHY83" s="677"/>
      <c r="NHZ83" s="677"/>
      <c r="NIA83" s="677"/>
      <c r="NIB83" s="677"/>
      <c r="NIC83" s="677"/>
      <c r="NID83" s="677"/>
      <c r="NIE83" s="677"/>
      <c r="NIF83" s="677"/>
      <c r="NIG83" s="677"/>
      <c r="NIH83" s="677"/>
      <c r="NII83" s="677"/>
      <c r="NIJ83" s="677"/>
      <c r="NIK83" s="677"/>
      <c r="NIL83" s="677"/>
      <c r="NIM83" s="677"/>
      <c r="NIN83" s="677"/>
      <c r="NIO83" s="677"/>
      <c r="NIP83" s="677"/>
      <c r="NIQ83" s="677"/>
      <c r="NIR83" s="677"/>
      <c r="NIS83" s="677"/>
      <c r="NIT83" s="677"/>
      <c r="NIU83" s="677"/>
      <c r="NIV83" s="677"/>
      <c r="NIW83" s="677"/>
      <c r="NIX83" s="677"/>
      <c r="NIY83" s="677"/>
      <c r="NIZ83" s="677"/>
      <c r="NJA83" s="677"/>
      <c r="NJB83" s="677"/>
      <c r="NJC83" s="677"/>
      <c r="NJD83" s="677"/>
      <c r="NJE83" s="677"/>
      <c r="NJF83" s="677"/>
      <c r="NJG83" s="677"/>
      <c r="NJH83" s="677"/>
      <c r="NJI83" s="677"/>
      <c r="NJJ83" s="677"/>
      <c r="NJK83" s="677"/>
      <c r="NJL83" s="677"/>
      <c r="NJM83" s="677"/>
      <c r="NJN83" s="677"/>
      <c r="NJO83" s="677"/>
      <c r="NJP83" s="677"/>
      <c r="NJQ83" s="677"/>
      <c r="NJR83" s="677"/>
      <c r="NJS83" s="677"/>
      <c r="NJT83" s="677"/>
      <c r="NJU83" s="677"/>
      <c r="NJV83" s="677"/>
      <c r="NJW83" s="677"/>
      <c r="NJX83" s="677"/>
      <c r="NJY83" s="677"/>
      <c r="NJZ83" s="677"/>
      <c r="NKA83" s="677"/>
      <c r="NKB83" s="677"/>
      <c r="NKC83" s="677"/>
      <c r="NKD83" s="677"/>
      <c r="NKE83" s="677"/>
      <c r="NKF83" s="677"/>
      <c r="NKG83" s="677"/>
      <c r="NKH83" s="677"/>
      <c r="NKI83" s="677"/>
      <c r="NKJ83" s="677"/>
      <c r="NKK83" s="677"/>
      <c r="NKL83" s="677"/>
      <c r="NKM83" s="677"/>
      <c r="NKN83" s="677"/>
      <c r="NKO83" s="677"/>
      <c r="NKP83" s="677"/>
      <c r="NKQ83" s="677"/>
      <c r="NKR83" s="677"/>
      <c r="NKS83" s="677"/>
      <c r="NKT83" s="677"/>
      <c r="NKU83" s="677"/>
      <c r="NKV83" s="677"/>
      <c r="NKW83" s="677"/>
      <c r="NKX83" s="677"/>
      <c r="NKY83" s="677"/>
      <c r="NKZ83" s="677"/>
      <c r="NLA83" s="677"/>
      <c r="NLB83" s="677"/>
      <c r="NLC83" s="677"/>
      <c r="NLD83" s="677"/>
      <c r="NLE83" s="677"/>
      <c r="NLF83" s="677"/>
      <c r="NLG83" s="677"/>
      <c r="NLH83" s="677"/>
      <c r="NLI83" s="677"/>
      <c r="NLJ83" s="677"/>
      <c r="NLK83" s="677"/>
      <c r="NLL83" s="677"/>
      <c r="NLM83" s="677"/>
      <c r="NLN83" s="677"/>
      <c r="NLO83" s="677"/>
      <c r="NLP83" s="677"/>
      <c r="NLQ83" s="677"/>
      <c r="NLR83" s="677"/>
      <c r="NLS83" s="677"/>
      <c r="NLT83" s="677"/>
      <c r="NLU83" s="677"/>
      <c r="NLV83" s="677"/>
      <c r="NLW83" s="677"/>
      <c r="NLX83" s="677"/>
      <c r="NLY83" s="677"/>
      <c r="NLZ83" s="677"/>
      <c r="NMA83" s="677"/>
      <c r="NMB83" s="677"/>
      <c r="NMC83" s="677"/>
      <c r="NMD83" s="677"/>
      <c r="NME83" s="677"/>
      <c r="NMF83" s="677"/>
      <c r="NMG83" s="677"/>
      <c r="NMH83" s="677"/>
      <c r="NMI83" s="677"/>
      <c r="NMJ83" s="677"/>
      <c r="NMK83" s="677"/>
      <c r="NML83" s="677"/>
      <c r="NMM83" s="677"/>
      <c r="NMN83" s="677"/>
      <c r="NMO83" s="677"/>
      <c r="NMP83" s="677"/>
      <c r="NMQ83" s="677"/>
      <c r="NMR83" s="677"/>
      <c r="NMS83" s="677"/>
      <c r="NMT83" s="677"/>
      <c r="NMU83" s="677"/>
      <c r="NMV83" s="677"/>
      <c r="NMW83" s="677"/>
      <c r="NMX83" s="677"/>
      <c r="NMY83" s="677"/>
      <c r="NMZ83" s="677"/>
      <c r="NNA83" s="677"/>
      <c r="NNB83" s="677"/>
      <c r="NNC83" s="677"/>
      <c r="NND83" s="677"/>
      <c r="NNE83" s="677"/>
      <c r="NNF83" s="677"/>
      <c r="NNG83" s="677"/>
      <c r="NNH83" s="677"/>
      <c r="NNI83" s="677"/>
      <c r="NNJ83" s="677"/>
      <c r="NNK83" s="677"/>
      <c r="NNL83" s="677"/>
      <c r="NNM83" s="677"/>
      <c r="NNN83" s="677"/>
      <c r="NNO83" s="677"/>
      <c r="NNP83" s="677"/>
      <c r="NNQ83" s="677"/>
      <c r="NNR83" s="677"/>
      <c r="NNS83" s="677"/>
      <c r="NNT83" s="677"/>
      <c r="NNU83" s="677"/>
      <c r="NNV83" s="677"/>
      <c r="NNW83" s="677"/>
      <c r="NNX83" s="677"/>
      <c r="NNY83" s="677"/>
      <c r="NNZ83" s="677"/>
      <c r="NOA83" s="677"/>
      <c r="NOB83" s="677"/>
      <c r="NOC83" s="677"/>
      <c r="NOD83" s="677"/>
      <c r="NOE83" s="677"/>
      <c r="NOF83" s="677"/>
      <c r="NOG83" s="677"/>
      <c r="NOH83" s="677"/>
      <c r="NOI83" s="677"/>
      <c r="NOJ83" s="677"/>
      <c r="NOK83" s="677"/>
      <c r="NOL83" s="677"/>
      <c r="NOM83" s="677"/>
      <c r="NON83" s="677"/>
      <c r="NOO83" s="677"/>
      <c r="NOP83" s="677"/>
      <c r="NOQ83" s="677"/>
      <c r="NOR83" s="677"/>
      <c r="NOS83" s="677"/>
      <c r="NOT83" s="677"/>
      <c r="NOU83" s="677"/>
      <c r="NOV83" s="677"/>
      <c r="NOW83" s="677"/>
      <c r="NOX83" s="677"/>
      <c r="NOY83" s="677"/>
      <c r="NOZ83" s="677"/>
      <c r="NPA83" s="677"/>
      <c r="NPB83" s="677"/>
      <c r="NPC83" s="677"/>
      <c r="NPD83" s="677"/>
      <c r="NPE83" s="677"/>
      <c r="NPF83" s="677"/>
      <c r="NPG83" s="677"/>
      <c r="NPH83" s="677"/>
      <c r="NPI83" s="677"/>
      <c r="NPJ83" s="677"/>
      <c r="NPK83" s="677"/>
      <c r="NPL83" s="677"/>
      <c r="NPM83" s="677"/>
      <c r="NPN83" s="677"/>
      <c r="NPO83" s="677"/>
      <c r="NPP83" s="677"/>
      <c r="NPQ83" s="677"/>
      <c r="NPR83" s="677"/>
      <c r="NPS83" s="677"/>
      <c r="NPT83" s="677"/>
      <c r="NPU83" s="677"/>
      <c r="NPV83" s="677"/>
      <c r="NPW83" s="677"/>
      <c r="NPX83" s="677"/>
      <c r="NPY83" s="677"/>
      <c r="NPZ83" s="677"/>
      <c r="NQA83" s="677"/>
      <c r="NQB83" s="677"/>
      <c r="NQC83" s="677"/>
      <c r="NQD83" s="677"/>
      <c r="NQE83" s="677"/>
      <c r="NQF83" s="677"/>
      <c r="NQG83" s="677"/>
      <c r="NQH83" s="677"/>
      <c r="NQI83" s="677"/>
      <c r="NQJ83" s="677"/>
      <c r="NQK83" s="677"/>
      <c r="NQL83" s="677"/>
      <c r="NQM83" s="677"/>
      <c r="NQN83" s="677"/>
      <c r="NQO83" s="677"/>
      <c r="NQP83" s="677"/>
      <c r="NQQ83" s="677"/>
      <c r="NQR83" s="677"/>
      <c r="NQS83" s="677"/>
      <c r="NQT83" s="677"/>
      <c r="NQU83" s="677"/>
      <c r="NQV83" s="677"/>
      <c r="NQW83" s="677"/>
      <c r="NQX83" s="677"/>
      <c r="NQY83" s="677"/>
      <c r="NQZ83" s="677"/>
      <c r="NRA83" s="677"/>
      <c r="NRB83" s="677"/>
      <c r="NRC83" s="677"/>
      <c r="NRD83" s="677"/>
      <c r="NRE83" s="677"/>
      <c r="NRF83" s="677"/>
      <c r="NRG83" s="677"/>
      <c r="NRH83" s="677"/>
      <c r="NRI83" s="677"/>
      <c r="NRJ83" s="677"/>
      <c r="NRK83" s="677"/>
      <c r="NRL83" s="677"/>
      <c r="NRM83" s="677"/>
      <c r="NRN83" s="677"/>
      <c r="NRO83" s="677"/>
      <c r="NRP83" s="677"/>
      <c r="NRQ83" s="677"/>
      <c r="NRR83" s="677"/>
      <c r="NRS83" s="677"/>
      <c r="NRT83" s="677"/>
      <c r="NRU83" s="677"/>
      <c r="NRV83" s="677"/>
      <c r="NRW83" s="677"/>
      <c r="NRX83" s="677"/>
      <c r="NRY83" s="677"/>
      <c r="NRZ83" s="677"/>
      <c r="NSA83" s="677"/>
      <c r="NSB83" s="677"/>
      <c r="NSC83" s="677"/>
      <c r="NSD83" s="677"/>
      <c r="NSE83" s="677"/>
      <c r="NSF83" s="677"/>
      <c r="NSG83" s="677"/>
      <c r="NSH83" s="677"/>
      <c r="NSI83" s="677"/>
      <c r="NSJ83" s="677"/>
      <c r="NSK83" s="677"/>
      <c r="NSL83" s="677"/>
      <c r="NSM83" s="677"/>
      <c r="NSN83" s="677"/>
      <c r="NSO83" s="677"/>
      <c r="NSP83" s="677"/>
      <c r="NSQ83" s="677"/>
      <c r="NSR83" s="677"/>
      <c r="NSS83" s="677"/>
      <c r="NST83" s="677"/>
      <c r="NSU83" s="677"/>
      <c r="NSV83" s="677"/>
      <c r="NSW83" s="677"/>
      <c r="NSX83" s="677"/>
      <c r="NSY83" s="677"/>
      <c r="NSZ83" s="677"/>
      <c r="NTA83" s="677"/>
      <c r="NTB83" s="677"/>
      <c r="NTC83" s="677"/>
      <c r="NTD83" s="677"/>
      <c r="NTE83" s="677"/>
      <c r="NTF83" s="677"/>
      <c r="NTG83" s="677"/>
      <c r="NTH83" s="677"/>
      <c r="NTI83" s="677"/>
      <c r="NTJ83" s="677"/>
      <c r="NTK83" s="677"/>
      <c r="NTL83" s="677"/>
      <c r="NTM83" s="677"/>
      <c r="NTN83" s="677"/>
      <c r="NTO83" s="677"/>
      <c r="NTP83" s="677"/>
      <c r="NTQ83" s="677"/>
      <c r="NTR83" s="677"/>
      <c r="NTS83" s="677"/>
      <c r="NTT83" s="677"/>
      <c r="NTU83" s="677"/>
      <c r="NTV83" s="677"/>
      <c r="NTW83" s="677"/>
      <c r="NTX83" s="677"/>
      <c r="NTY83" s="677"/>
      <c r="NTZ83" s="677"/>
      <c r="NUA83" s="677"/>
      <c r="NUB83" s="677"/>
      <c r="NUC83" s="677"/>
      <c r="NUD83" s="677"/>
      <c r="NUE83" s="677"/>
      <c r="NUF83" s="677"/>
      <c r="NUG83" s="677"/>
      <c r="NUH83" s="677"/>
      <c r="NUI83" s="677"/>
      <c r="NUJ83" s="677"/>
      <c r="NUK83" s="677"/>
      <c r="NUL83" s="677"/>
      <c r="NUM83" s="677"/>
      <c r="NUN83" s="677"/>
      <c r="NUO83" s="677"/>
      <c r="NUP83" s="677"/>
      <c r="NUQ83" s="677"/>
      <c r="NUR83" s="677"/>
      <c r="NUS83" s="677"/>
      <c r="NUT83" s="677"/>
      <c r="NUU83" s="677"/>
      <c r="NUV83" s="677"/>
      <c r="NUW83" s="677"/>
      <c r="NUX83" s="677"/>
      <c r="NUY83" s="677"/>
      <c r="NUZ83" s="677"/>
      <c r="NVA83" s="677"/>
      <c r="NVB83" s="677"/>
      <c r="NVC83" s="677"/>
      <c r="NVD83" s="677"/>
      <c r="NVE83" s="677"/>
      <c r="NVF83" s="677"/>
      <c r="NVG83" s="677"/>
      <c r="NVH83" s="677"/>
      <c r="NVI83" s="677"/>
      <c r="NVJ83" s="677"/>
      <c r="NVK83" s="677"/>
      <c r="NVL83" s="677"/>
      <c r="NVM83" s="677"/>
      <c r="NVN83" s="677"/>
      <c r="NVO83" s="677"/>
      <c r="NVP83" s="677"/>
      <c r="NVQ83" s="677"/>
      <c r="NVR83" s="677"/>
      <c r="NVS83" s="677"/>
      <c r="NVT83" s="677"/>
      <c r="NVU83" s="677"/>
      <c r="NVV83" s="677"/>
      <c r="NVW83" s="677"/>
      <c r="NVX83" s="677"/>
      <c r="NVY83" s="677"/>
      <c r="NVZ83" s="677"/>
      <c r="NWA83" s="677"/>
      <c r="NWB83" s="677"/>
      <c r="NWC83" s="677"/>
      <c r="NWD83" s="677"/>
      <c r="NWE83" s="677"/>
      <c r="NWF83" s="677"/>
      <c r="NWG83" s="677"/>
      <c r="NWH83" s="677"/>
      <c r="NWI83" s="677"/>
      <c r="NWJ83" s="677"/>
      <c r="NWK83" s="677"/>
      <c r="NWL83" s="677"/>
      <c r="NWM83" s="677"/>
      <c r="NWN83" s="677"/>
      <c r="NWO83" s="677"/>
      <c r="NWP83" s="677"/>
      <c r="NWQ83" s="677"/>
      <c r="NWR83" s="677"/>
      <c r="NWS83" s="677"/>
      <c r="NWT83" s="677"/>
      <c r="NWU83" s="677"/>
      <c r="NWV83" s="677"/>
      <c r="NWW83" s="677"/>
      <c r="NWX83" s="677"/>
      <c r="NWY83" s="677"/>
      <c r="NWZ83" s="677"/>
      <c r="NXA83" s="677"/>
      <c r="NXB83" s="677"/>
      <c r="NXC83" s="677"/>
      <c r="NXD83" s="677"/>
      <c r="NXE83" s="677"/>
      <c r="NXF83" s="677"/>
      <c r="NXG83" s="677"/>
      <c r="NXH83" s="677"/>
      <c r="NXI83" s="677"/>
      <c r="NXJ83" s="677"/>
      <c r="NXK83" s="677"/>
      <c r="NXL83" s="677"/>
      <c r="NXM83" s="677"/>
      <c r="NXN83" s="677"/>
      <c r="NXO83" s="677"/>
      <c r="NXP83" s="677"/>
      <c r="NXQ83" s="677"/>
      <c r="NXR83" s="677"/>
      <c r="NXS83" s="677"/>
      <c r="NXT83" s="677"/>
      <c r="NXU83" s="677"/>
      <c r="NXV83" s="677"/>
      <c r="NXW83" s="677"/>
      <c r="NXX83" s="677"/>
      <c r="NXY83" s="677"/>
      <c r="NXZ83" s="677"/>
      <c r="NYA83" s="677"/>
      <c r="NYB83" s="677"/>
      <c r="NYC83" s="677"/>
      <c r="NYD83" s="677"/>
      <c r="NYE83" s="677"/>
      <c r="NYF83" s="677"/>
      <c r="NYG83" s="677"/>
      <c r="NYH83" s="677"/>
      <c r="NYI83" s="677"/>
      <c r="NYJ83" s="677"/>
      <c r="NYK83" s="677"/>
      <c r="NYL83" s="677"/>
      <c r="NYM83" s="677"/>
      <c r="NYN83" s="677"/>
      <c r="NYO83" s="677"/>
      <c r="NYP83" s="677"/>
      <c r="NYQ83" s="677"/>
      <c r="NYR83" s="677"/>
      <c r="NYS83" s="677"/>
      <c r="NYT83" s="677"/>
      <c r="NYU83" s="677"/>
      <c r="NYV83" s="677"/>
      <c r="NYW83" s="677"/>
      <c r="NYX83" s="677"/>
      <c r="NYY83" s="677"/>
      <c r="NYZ83" s="677"/>
      <c r="NZA83" s="677"/>
      <c r="NZB83" s="677"/>
      <c r="NZC83" s="677"/>
      <c r="NZD83" s="677"/>
      <c r="NZE83" s="677"/>
      <c r="NZF83" s="677"/>
      <c r="NZG83" s="677"/>
      <c r="NZH83" s="677"/>
      <c r="NZI83" s="677"/>
      <c r="NZJ83" s="677"/>
      <c r="NZK83" s="677"/>
      <c r="NZL83" s="677"/>
      <c r="NZM83" s="677"/>
      <c r="NZN83" s="677"/>
      <c r="NZO83" s="677"/>
      <c r="NZP83" s="677"/>
      <c r="NZQ83" s="677"/>
      <c r="NZR83" s="677"/>
      <c r="NZS83" s="677"/>
      <c r="NZT83" s="677"/>
      <c r="NZU83" s="677"/>
      <c r="NZV83" s="677"/>
      <c r="NZW83" s="677"/>
      <c r="NZX83" s="677"/>
      <c r="NZY83" s="677"/>
      <c r="NZZ83" s="677"/>
      <c r="OAA83" s="677"/>
      <c r="OAB83" s="677"/>
      <c r="OAC83" s="677"/>
      <c r="OAD83" s="677"/>
      <c r="OAE83" s="677"/>
      <c r="OAF83" s="677"/>
      <c r="OAG83" s="677"/>
      <c r="OAH83" s="677"/>
      <c r="OAI83" s="677"/>
      <c r="OAJ83" s="677"/>
      <c r="OAK83" s="677"/>
      <c r="OAL83" s="677"/>
      <c r="OAM83" s="677"/>
      <c r="OAN83" s="677"/>
      <c r="OAO83" s="677"/>
      <c r="OAP83" s="677"/>
      <c r="OAQ83" s="677"/>
      <c r="OAR83" s="677"/>
      <c r="OAS83" s="677"/>
      <c r="OAT83" s="677"/>
      <c r="OAU83" s="677"/>
      <c r="OAV83" s="677"/>
      <c r="OAW83" s="677"/>
      <c r="OAX83" s="677"/>
      <c r="OAY83" s="677"/>
      <c r="OAZ83" s="677"/>
      <c r="OBA83" s="677"/>
      <c r="OBB83" s="677"/>
      <c r="OBC83" s="677"/>
      <c r="OBD83" s="677"/>
      <c r="OBE83" s="677"/>
      <c r="OBF83" s="677"/>
      <c r="OBG83" s="677"/>
      <c r="OBH83" s="677"/>
      <c r="OBI83" s="677"/>
      <c r="OBJ83" s="677"/>
      <c r="OBK83" s="677"/>
      <c r="OBL83" s="677"/>
      <c r="OBM83" s="677"/>
      <c r="OBN83" s="677"/>
      <c r="OBO83" s="677"/>
      <c r="OBP83" s="677"/>
      <c r="OBQ83" s="677"/>
      <c r="OBR83" s="677"/>
      <c r="OBS83" s="677"/>
      <c r="OBT83" s="677"/>
      <c r="OBU83" s="677"/>
      <c r="OBV83" s="677"/>
      <c r="OBW83" s="677"/>
      <c r="OBX83" s="677"/>
      <c r="OBY83" s="677"/>
      <c r="OBZ83" s="677"/>
      <c r="OCA83" s="677"/>
      <c r="OCB83" s="677"/>
      <c r="OCC83" s="677"/>
      <c r="OCD83" s="677"/>
      <c r="OCE83" s="677"/>
      <c r="OCF83" s="677"/>
      <c r="OCG83" s="677"/>
      <c r="OCH83" s="677"/>
      <c r="OCI83" s="677"/>
      <c r="OCJ83" s="677"/>
      <c r="OCK83" s="677"/>
      <c r="OCL83" s="677"/>
      <c r="OCM83" s="677"/>
      <c r="OCN83" s="677"/>
      <c r="OCO83" s="677"/>
      <c r="OCP83" s="677"/>
      <c r="OCQ83" s="677"/>
      <c r="OCR83" s="677"/>
      <c r="OCS83" s="677"/>
      <c r="OCT83" s="677"/>
      <c r="OCU83" s="677"/>
      <c r="OCV83" s="677"/>
      <c r="OCW83" s="677"/>
      <c r="OCX83" s="677"/>
      <c r="OCY83" s="677"/>
      <c r="OCZ83" s="677"/>
      <c r="ODA83" s="677"/>
      <c r="ODB83" s="677"/>
      <c r="ODC83" s="677"/>
      <c r="ODD83" s="677"/>
      <c r="ODE83" s="677"/>
      <c r="ODF83" s="677"/>
      <c r="ODG83" s="677"/>
      <c r="ODH83" s="677"/>
      <c r="ODI83" s="677"/>
      <c r="ODJ83" s="677"/>
      <c r="ODK83" s="677"/>
      <c r="ODL83" s="677"/>
      <c r="ODM83" s="677"/>
      <c r="ODN83" s="677"/>
      <c r="ODO83" s="677"/>
      <c r="ODP83" s="677"/>
      <c r="ODQ83" s="677"/>
      <c r="ODR83" s="677"/>
      <c r="ODS83" s="677"/>
      <c r="ODT83" s="677"/>
      <c r="ODU83" s="677"/>
      <c r="ODV83" s="677"/>
      <c r="ODW83" s="677"/>
      <c r="ODX83" s="677"/>
      <c r="ODY83" s="677"/>
      <c r="ODZ83" s="677"/>
      <c r="OEA83" s="677"/>
      <c r="OEB83" s="677"/>
      <c r="OEC83" s="677"/>
      <c r="OED83" s="677"/>
      <c r="OEE83" s="677"/>
      <c r="OEF83" s="677"/>
      <c r="OEG83" s="677"/>
      <c r="OEH83" s="677"/>
      <c r="OEI83" s="677"/>
      <c r="OEJ83" s="677"/>
      <c r="OEK83" s="677"/>
      <c r="OEL83" s="677"/>
      <c r="OEM83" s="677"/>
      <c r="OEN83" s="677"/>
      <c r="OEO83" s="677"/>
      <c r="OEP83" s="677"/>
      <c r="OEQ83" s="677"/>
      <c r="OER83" s="677"/>
      <c r="OES83" s="677"/>
      <c r="OET83" s="677"/>
      <c r="OEU83" s="677"/>
      <c r="OEV83" s="677"/>
      <c r="OEW83" s="677"/>
      <c r="OEX83" s="677"/>
      <c r="OEY83" s="677"/>
      <c r="OEZ83" s="677"/>
      <c r="OFA83" s="677"/>
      <c r="OFB83" s="677"/>
      <c r="OFC83" s="677"/>
      <c r="OFD83" s="677"/>
      <c r="OFE83" s="677"/>
      <c r="OFF83" s="677"/>
      <c r="OFG83" s="677"/>
      <c r="OFH83" s="677"/>
      <c r="OFI83" s="677"/>
      <c r="OFJ83" s="677"/>
      <c r="OFK83" s="677"/>
      <c r="OFL83" s="677"/>
      <c r="OFM83" s="677"/>
      <c r="OFN83" s="677"/>
      <c r="OFO83" s="677"/>
      <c r="OFP83" s="677"/>
      <c r="OFQ83" s="677"/>
      <c r="OFR83" s="677"/>
      <c r="OFS83" s="677"/>
      <c r="OFT83" s="677"/>
      <c r="OFU83" s="677"/>
      <c r="OFV83" s="677"/>
      <c r="OFW83" s="677"/>
      <c r="OFX83" s="677"/>
      <c r="OFY83" s="677"/>
      <c r="OFZ83" s="677"/>
      <c r="OGA83" s="677"/>
      <c r="OGB83" s="677"/>
      <c r="OGC83" s="677"/>
      <c r="OGD83" s="677"/>
      <c r="OGE83" s="677"/>
      <c r="OGF83" s="677"/>
      <c r="OGG83" s="677"/>
      <c r="OGH83" s="677"/>
      <c r="OGI83" s="677"/>
      <c r="OGJ83" s="677"/>
      <c r="OGK83" s="677"/>
      <c r="OGL83" s="677"/>
      <c r="OGM83" s="677"/>
      <c r="OGN83" s="677"/>
      <c r="OGO83" s="677"/>
      <c r="OGP83" s="677"/>
      <c r="OGQ83" s="677"/>
      <c r="OGR83" s="677"/>
      <c r="OGS83" s="677"/>
      <c r="OGT83" s="677"/>
      <c r="OGU83" s="677"/>
      <c r="OGV83" s="677"/>
      <c r="OGW83" s="677"/>
      <c r="OGX83" s="677"/>
      <c r="OGY83" s="677"/>
      <c r="OGZ83" s="677"/>
      <c r="OHA83" s="677"/>
      <c r="OHB83" s="677"/>
      <c r="OHC83" s="677"/>
      <c r="OHD83" s="677"/>
      <c r="OHE83" s="677"/>
      <c r="OHF83" s="677"/>
      <c r="OHG83" s="677"/>
      <c r="OHH83" s="677"/>
      <c r="OHI83" s="677"/>
      <c r="OHJ83" s="677"/>
      <c r="OHK83" s="677"/>
      <c r="OHL83" s="677"/>
      <c r="OHM83" s="677"/>
      <c r="OHN83" s="677"/>
      <c r="OHO83" s="677"/>
      <c r="OHP83" s="677"/>
      <c r="OHQ83" s="677"/>
      <c r="OHR83" s="677"/>
      <c r="OHS83" s="677"/>
      <c r="OHT83" s="677"/>
      <c r="OHU83" s="677"/>
      <c r="OHV83" s="677"/>
      <c r="OHW83" s="677"/>
      <c r="OHX83" s="677"/>
      <c r="OHY83" s="677"/>
      <c r="OHZ83" s="677"/>
      <c r="OIA83" s="677"/>
      <c r="OIB83" s="677"/>
      <c r="OIC83" s="677"/>
      <c r="OID83" s="677"/>
      <c r="OIE83" s="677"/>
      <c r="OIF83" s="677"/>
      <c r="OIG83" s="677"/>
      <c r="OIH83" s="677"/>
      <c r="OII83" s="677"/>
      <c r="OIJ83" s="677"/>
      <c r="OIK83" s="677"/>
      <c r="OIL83" s="677"/>
      <c r="OIM83" s="677"/>
      <c r="OIN83" s="677"/>
      <c r="OIO83" s="677"/>
      <c r="OIP83" s="677"/>
      <c r="OIQ83" s="677"/>
      <c r="OIR83" s="677"/>
      <c r="OIS83" s="677"/>
      <c r="OIT83" s="677"/>
      <c r="OIU83" s="677"/>
      <c r="OIV83" s="677"/>
      <c r="OIW83" s="677"/>
      <c r="OIX83" s="677"/>
      <c r="OIY83" s="677"/>
      <c r="OIZ83" s="677"/>
      <c r="OJA83" s="677"/>
      <c r="OJB83" s="677"/>
      <c r="OJC83" s="677"/>
      <c r="OJD83" s="677"/>
      <c r="OJE83" s="677"/>
      <c r="OJF83" s="677"/>
      <c r="OJG83" s="677"/>
      <c r="OJH83" s="677"/>
      <c r="OJI83" s="677"/>
      <c r="OJJ83" s="677"/>
      <c r="OJK83" s="677"/>
      <c r="OJL83" s="677"/>
      <c r="OJM83" s="677"/>
      <c r="OJN83" s="677"/>
      <c r="OJO83" s="677"/>
      <c r="OJP83" s="677"/>
      <c r="OJQ83" s="677"/>
      <c r="OJR83" s="677"/>
      <c r="OJS83" s="677"/>
      <c r="OJT83" s="677"/>
      <c r="OJU83" s="677"/>
      <c r="OJV83" s="677"/>
      <c r="OJW83" s="677"/>
      <c r="OJX83" s="677"/>
      <c r="OJY83" s="677"/>
      <c r="OJZ83" s="677"/>
      <c r="OKA83" s="677"/>
      <c r="OKB83" s="677"/>
      <c r="OKC83" s="677"/>
      <c r="OKD83" s="677"/>
      <c r="OKE83" s="677"/>
      <c r="OKF83" s="677"/>
      <c r="OKG83" s="677"/>
      <c r="OKH83" s="677"/>
      <c r="OKI83" s="677"/>
      <c r="OKJ83" s="677"/>
      <c r="OKK83" s="677"/>
      <c r="OKL83" s="677"/>
      <c r="OKM83" s="677"/>
      <c r="OKN83" s="677"/>
      <c r="OKO83" s="677"/>
      <c r="OKP83" s="677"/>
      <c r="OKQ83" s="677"/>
      <c r="OKR83" s="677"/>
      <c r="OKS83" s="677"/>
      <c r="OKT83" s="677"/>
      <c r="OKU83" s="677"/>
      <c r="OKV83" s="677"/>
      <c r="OKW83" s="677"/>
      <c r="OKX83" s="677"/>
      <c r="OKY83" s="677"/>
      <c r="OKZ83" s="677"/>
      <c r="OLA83" s="677"/>
      <c r="OLB83" s="677"/>
      <c r="OLC83" s="677"/>
      <c r="OLD83" s="677"/>
      <c r="OLE83" s="677"/>
      <c r="OLF83" s="677"/>
      <c r="OLG83" s="677"/>
      <c r="OLH83" s="677"/>
      <c r="OLI83" s="677"/>
      <c r="OLJ83" s="677"/>
      <c r="OLK83" s="677"/>
      <c r="OLL83" s="677"/>
      <c r="OLM83" s="677"/>
      <c r="OLN83" s="677"/>
      <c r="OLO83" s="677"/>
      <c r="OLP83" s="677"/>
      <c r="OLQ83" s="677"/>
      <c r="OLR83" s="677"/>
      <c r="OLS83" s="677"/>
      <c r="OLT83" s="677"/>
      <c r="OLU83" s="677"/>
      <c r="OLV83" s="677"/>
      <c r="OLW83" s="677"/>
      <c r="OLX83" s="677"/>
      <c r="OLY83" s="677"/>
      <c r="OLZ83" s="677"/>
      <c r="OMA83" s="677"/>
      <c r="OMB83" s="677"/>
      <c r="OMC83" s="677"/>
      <c r="OMD83" s="677"/>
      <c r="OME83" s="677"/>
      <c r="OMF83" s="677"/>
      <c r="OMG83" s="677"/>
      <c r="OMH83" s="677"/>
      <c r="OMI83" s="677"/>
      <c r="OMJ83" s="677"/>
      <c r="OMK83" s="677"/>
      <c r="OML83" s="677"/>
      <c r="OMM83" s="677"/>
      <c r="OMN83" s="677"/>
      <c r="OMO83" s="677"/>
      <c r="OMP83" s="677"/>
      <c r="OMQ83" s="677"/>
      <c r="OMR83" s="677"/>
      <c r="OMS83" s="677"/>
      <c r="OMT83" s="677"/>
      <c r="OMU83" s="677"/>
      <c r="OMV83" s="677"/>
      <c r="OMW83" s="677"/>
      <c r="OMX83" s="677"/>
      <c r="OMY83" s="677"/>
      <c r="OMZ83" s="677"/>
      <c r="ONA83" s="677"/>
      <c r="ONB83" s="677"/>
      <c r="ONC83" s="677"/>
      <c r="OND83" s="677"/>
      <c r="ONE83" s="677"/>
      <c r="ONF83" s="677"/>
      <c r="ONG83" s="677"/>
      <c r="ONH83" s="677"/>
      <c r="ONI83" s="677"/>
      <c r="ONJ83" s="677"/>
      <c r="ONK83" s="677"/>
      <c r="ONL83" s="677"/>
      <c r="ONM83" s="677"/>
      <c r="ONN83" s="677"/>
      <c r="ONO83" s="677"/>
      <c r="ONP83" s="677"/>
      <c r="ONQ83" s="677"/>
      <c r="ONR83" s="677"/>
      <c r="ONS83" s="677"/>
      <c r="ONT83" s="677"/>
      <c r="ONU83" s="677"/>
      <c r="ONV83" s="677"/>
      <c r="ONW83" s="677"/>
      <c r="ONX83" s="677"/>
      <c r="ONY83" s="677"/>
      <c r="ONZ83" s="677"/>
      <c r="OOA83" s="677"/>
      <c r="OOB83" s="677"/>
      <c r="OOC83" s="677"/>
      <c r="OOD83" s="677"/>
      <c r="OOE83" s="677"/>
      <c r="OOF83" s="677"/>
      <c r="OOG83" s="677"/>
      <c r="OOH83" s="677"/>
      <c r="OOI83" s="677"/>
      <c r="OOJ83" s="677"/>
      <c r="OOK83" s="677"/>
      <c r="OOL83" s="677"/>
      <c r="OOM83" s="677"/>
      <c r="OON83" s="677"/>
      <c r="OOO83" s="677"/>
      <c r="OOP83" s="677"/>
      <c r="OOQ83" s="677"/>
      <c r="OOR83" s="677"/>
      <c r="OOS83" s="677"/>
      <c r="OOT83" s="677"/>
      <c r="OOU83" s="677"/>
      <c r="OOV83" s="677"/>
      <c r="OOW83" s="677"/>
      <c r="OOX83" s="677"/>
      <c r="OOY83" s="677"/>
      <c r="OOZ83" s="677"/>
      <c r="OPA83" s="677"/>
      <c r="OPB83" s="677"/>
      <c r="OPC83" s="677"/>
      <c r="OPD83" s="677"/>
      <c r="OPE83" s="677"/>
      <c r="OPF83" s="677"/>
      <c r="OPG83" s="677"/>
      <c r="OPH83" s="677"/>
      <c r="OPI83" s="677"/>
      <c r="OPJ83" s="677"/>
      <c r="OPK83" s="677"/>
      <c r="OPL83" s="677"/>
      <c r="OPM83" s="677"/>
      <c r="OPN83" s="677"/>
      <c r="OPO83" s="677"/>
      <c r="OPP83" s="677"/>
      <c r="OPQ83" s="677"/>
      <c r="OPR83" s="677"/>
      <c r="OPS83" s="677"/>
      <c r="OPT83" s="677"/>
      <c r="OPU83" s="677"/>
      <c r="OPV83" s="677"/>
      <c r="OPW83" s="677"/>
      <c r="OPX83" s="677"/>
      <c r="OPY83" s="677"/>
      <c r="OPZ83" s="677"/>
      <c r="OQA83" s="677"/>
      <c r="OQB83" s="677"/>
      <c r="OQC83" s="677"/>
      <c r="OQD83" s="677"/>
      <c r="OQE83" s="677"/>
      <c r="OQF83" s="677"/>
      <c r="OQG83" s="677"/>
      <c r="OQH83" s="677"/>
      <c r="OQI83" s="677"/>
      <c r="OQJ83" s="677"/>
      <c r="OQK83" s="677"/>
      <c r="OQL83" s="677"/>
      <c r="OQM83" s="677"/>
      <c r="OQN83" s="677"/>
      <c r="OQO83" s="677"/>
      <c r="OQP83" s="677"/>
      <c r="OQQ83" s="677"/>
      <c r="OQR83" s="677"/>
      <c r="OQS83" s="677"/>
      <c r="OQT83" s="677"/>
      <c r="OQU83" s="677"/>
      <c r="OQV83" s="677"/>
      <c r="OQW83" s="677"/>
      <c r="OQX83" s="677"/>
      <c r="OQY83" s="677"/>
      <c r="OQZ83" s="677"/>
      <c r="ORA83" s="677"/>
      <c r="ORB83" s="677"/>
      <c r="ORC83" s="677"/>
      <c r="ORD83" s="677"/>
      <c r="ORE83" s="677"/>
      <c r="ORF83" s="677"/>
      <c r="ORG83" s="677"/>
      <c r="ORH83" s="677"/>
      <c r="ORI83" s="677"/>
      <c r="ORJ83" s="677"/>
      <c r="ORK83" s="677"/>
      <c r="ORL83" s="677"/>
      <c r="ORM83" s="677"/>
      <c r="ORN83" s="677"/>
      <c r="ORO83" s="677"/>
      <c r="ORP83" s="677"/>
      <c r="ORQ83" s="677"/>
      <c r="ORR83" s="677"/>
      <c r="ORS83" s="677"/>
      <c r="ORT83" s="677"/>
      <c r="ORU83" s="677"/>
      <c r="ORV83" s="677"/>
      <c r="ORW83" s="677"/>
      <c r="ORX83" s="677"/>
      <c r="ORY83" s="677"/>
      <c r="ORZ83" s="677"/>
      <c r="OSA83" s="677"/>
      <c r="OSB83" s="677"/>
      <c r="OSC83" s="677"/>
      <c r="OSD83" s="677"/>
      <c r="OSE83" s="677"/>
      <c r="OSF83" s="677"/>
      <c r="OSG83" s="677"/>
      <c r="OSH83" s="677"/>
      <c r="OSI83" s="677"/>
      <c r="OSJ83" s="677"/>
      <c r="OSK83" s="677"/>
      <c r="OSL83" s="677"/>
      <c r="OSM83" s="677"/>
      <c r="OSN83" s="677"/>
      <c r="OSO83" s="677"/>
      <c r="OSP83" s="677"/>
      <c r="OSQ83" s="677"/>
      <c r="OSR83" s="677"/>
      <c r="OSS83" s="677"/>
      <c r="OST83" s="677"/>
      <c r="OSU83" s="677"/>
      <c r="OSV83" s="677"/>
      <c r="OSW83" s="677"/>
      <c r="OSX83" s="677"/>
      <c r="OSY83" s="677"/>
      <c r="OSZ83" s="677"/>
      <c r="OTA83" s="677"/>
      <c r="OTB83" s="677"/>
      <c r="OTC83" s="677"/>
      <c r="OTD83" s="677"/>
      <c r="OTE83" s="677"/>
      <c r="OTF83" s="677"/>
      <c r="OTG83" s="677"/>
      <c r="OTH83" s="677"/>
      <c r="OTI83" s="677"/>
      <c r="OTJ83" s="677"/>
      <c r="OTK83" s="677"/>
      <c r="OTL83" s="677"/>
      <c r="OTM83" s="677"/>
      <c r="OTN83" s="677"/>
      <c r="OTO83" s="677"/>
      <c r="OTP83" s="677"/>
      <c r="OTQ83" s="677"/>
      <c r="OTR83" s="677"/>
      <c r="OTS83" s="677"/>
      <c r="OTT83" s="677"/>
      <c r="OTU83" s="677"/>
      <c r="OTV83" s="677"/>
      <c r="OTW83" s="677"/>
      <c r="OTX83" s="677"/>
      <c r="OTY83" s="677"/>
      <c r="OTZ83" s="677"/>
      <c r="OUA83" s="677"/>
      <c r="OUB83" s="677"/>
      <c r="OUC83" s="677"/>
      <c r="OUD83" s="677"/>
      <c r="OUE83" s="677"/>
      <c r="OUF83" s="677"/>
      <c r="OUG83" s="677"/>
      <c r="OUH83" s="677"/>
      <c r="OUI83" s="677"/>
      <c r="OUJ83" s="677"/>
      <c r="OUK83" s="677"/>
      <c r="OUL83" s="677"/>
      <c r="OUM83" s="677"/>
      <c r="OUN83" s="677"/>
      <c r="OUO83" s="677"/>
      <c r="OUP83" s="677"/>
      <c r="OUQ83" s="677"/>
      <c r="OUR83" s="677"/>
      <c r="OUS83" s="677"/>
      <c r="OUT83" s="677"/>
      <c r="OUU83" s="677"/>
      <c r="OUV83" s="677"/>
      <c r="OUW83" s="677"/>
      <c r="OUX83" s="677"/>
      <c r="OUY83" s="677"/>
      <c r="OUZ83" s="677"/>
      <c r="OVA83" s="677"/>
      <c r="OVB83" s="677"/>
      <c r="OVC83" s="677"/>
      <c r="OVD83" s="677"/>
      <c r="OVE83" s="677"/>
      <c r="OVF83" s="677"/>
      <c r="OVG83" s="677"/>
      <c r="OVH83" s="677"/>
      <c r="OVI83" s="677"/>
      <c r="OVJ83" s="677"/>
      <c r="OVK83" s="677"/>
      <c r="OVL83" s="677"/>
      <c r="OVM83" s="677"/>
      <c r="OVN83" s="677"/>
      <c r="OVO83" s="677"/>
      <c r="OVP83" s="677"/>
      <c r="OVQ83" s="677"/>
      <c r="OVR83" s="677"/>
      <c r="OVS83" s="677"/>
      <c r="OVT83" s="677"/>
      <c r="OVU83" s="677"/>
      <c r="OVV83" s="677"/>
      <c r="OVW83" s="677"/>
      <c r="OVX83" s="677"/>
      <c r="OVY83" s="677"/>
      <c r="OVZ83" s="677"/>
      <c r="OWA83" s="677"/>
      <c r="OWB83" s="677"/>
      <c r="OWC83" s="677"/>
      <c r="OWD83" s="677"/>
      <c r="OWE83" s="677"/>
      <c r="OWF83" s="677"/>
      <c r="OWG83" s="677"/>
      <c r="OWH83" s="677"/>
      <c r="OWI83" s="677"/>
      <c r="OWJ83" s="677"/>
      <c r="OWK83" s="677"/>
      <c r="OWL83" s="677"/>
      <c r="OWM83" s="677"/>
      <c r="OWN83" s="677"/>
      <c r="OWO83" s="677"/>
      <c r="OWP83" s="677"/>
      <c r="OWQ83" s="677"/>
      <c r="OWR83" s="677"/>
      <c r="OWS83" s="677"/>
      <c r="OWT83" s="677"/>
      <c r="OWU83" s="677"/>
      <c r="OWV83" s="677"/>
      <c r="OWW83" s="677"/>
      <c r="OWX83" s="677"/>
      <c r="OWY83" s="677"/>
      <c r="OWZ83" s="677"/>
      <c r="OXA83" s="677"/>
      <c r="OXB83" s="677"/>
      <c r="OXC83" s="677"/>
      <c r="OXD83" s="677"/>
      <c r="OXE83" s="677"/>
      <c r="OXF83" s="677"/>
      <c r="OXG83" s="677"/>
      <c r="OXH83" s="677"/>
      <c r="OXI83" s="677"/>
      <c r="OXJ83" s="677"/>
      <c r="OXK83" s="677"/>
      <c r="OXL83" s="677"/>
      <c r="OXM83" s="677"/>
      <c r="OXN83" s="677"/>
      <c r="OXO83" s="677"/>
      <c r="OXP83" s="677"/>
      <c r="OXQ83" s="677"/>
      <c r="OXR83" s="677"/>
      <c r="OXS83" s="677"/>
      <c r="OXT83" s="677"/>
      <c r="OXU83" s="677"/>
      <c r="OXV83" s="677"/>
      <c r="OXW83" s="677"/>
      <c r="OXX83" s="677"/>
      <c r="OXY83" s="677"/>
      <c r="OXZ83" s="677"/>
      <c r="OYA83" s="677"/>
      <c r="OYB83" s="677"/>
      <c r="OYC83" s="677"/>
      <c r="OYD83" s="677"/>
      <c r="OYE83" s="677"/>
      <c r="OYF83" s="677"/>
      <c r="OYG83" s="677"/>
      <c r="OYH83" s="677"/>
      <c r="OYI83" s="677"/>
      <c r="OYJ83" s="677"/>
      <c r="OYK83" s="677"/>
      <c r="OYL83" s="677"/>
      <c r="OYM83" s="677"/>
      <c r="OYN83" s="677"/>
      <c r="OYO83" s="677"/>
      <c r="OYP83" s="677"/>
      <c r="OYQ83" s="677"/>
      <c r="OYR83" s="677"/>
      <c r="OYS83" s="677"/>
      <c r="OYT83" s="677"/>
      <c r="OYU83" s="677"/>
      <c r="OYV83" s="677"/>
      <c r="OYW83" s="677"/>
      <c r="OYX83" s="677"/>
      <c r="OYY83" s="677"/>
      <c r="OYZ83" s="677"/>
      <c r="OZA83" s="677"/>
      <c r="OZB83" s="677"/>
      <c r="OZC83" s="677"/>
      <c r="OZD83" s="677"/>
      <c r="OZE83" s="677"/>
      <c r="OZF83" s="677"/>
      <c r="OZG83" s="677"/>
      <c r="OZH83" s="677"/>
      <c r="OZI83" s="677"/>
      <c r="OZJ83" s="677"/>
      <c r="OZK83" s="677"/>
      <c r="OZL83" s="677"/>
      <c r="OZM83" s="677"/>
      <c r="OZN83" s="677"/>
      <c r="OZO83" s="677"/>
      <c r="OZP83" s="677"/>
      <c r="OZQ83" s="677"/>
      <c r="OZR83" s="677"/>
      <c r="OZS83" s="677"/>
      <c r="OZT83" s="677"/>
      <c r="OZU83" s="677"/>
      <c r="OZV83" s="677"/>
      <c r="OZW83" s="677"/>
      <c r="OZX83" s="677"/>
      <c r="OZY83" s="677"/>
      <c r="OZZ83" s="677"/>
      <c r="PAA83" s="677"/>
      <c r="PAB83" s="677"/>
      <c r="PAC83" s="677"/>
      <c r="PAD83" s="677"/>
      <c r="PAE83" s="677"/>
      <c r="PAF83" s="677"/>
      <c r="PAG83" s="677"/>
      <c r="PAH83" s="677"/>
      <c r="PAI83" s="677"/>
      <c r="PAJ83" s="677"/>
      <c r="PAK83" s="677"/>
      <c r="PAL83" s="677"/>
      <c r="PAM83" s="677"/>
      <c r="PAN83" s="677"/>
      <c r="PAO83" s="677"/>
      <c r="PAP83" s="677"/>
      <c r="PAQ83" s="677"/>
      <c r="PAR83" s="677"/>
      <c r="PAS83" s="677"/>
      <c r="PAT83" s="677"/>
      <c r="PAU83" s="677"/>
      <c r="PAV83" s="677"/>
      <c r="PAW83" s="677"/>
      <c r="PAX83" s="677"/>
      <c r="PAY83" s="677"/>
      <c r="PAZ83" s="677"/>
      <c r="PBA83" s="677"/>
      <c r="PBB83" s="677"/>
      <c r="PBC83" s="677"/>
      <c r="PBD83" s="677"/>
      <c r="PBE83" s="677"/>
      <c r="PBF83" s="677"/>
      <c r="PBG83" s="677"/>
      <c r="PBH83" s="677"/>
      <c r="PBI83" s="677"/>
      <c r="PBJ83" s="677"/>
      <c r="PBK83" s="677"/>
      <c r="PBL83" s="677"/>
      <c r="PBM83" s="677"/>
      <c r="PBN83" s="677"/>
      <c r="PBO83" s="677"/>
      <c r="PBP83" s="677"/>
      <c r="PBQ83" s="677"/>
      <c r="PBR83" s="677"/>
      <c r="PBS83" s="677"/>
      <c r="PBT83" s="677"/>
      <c r="PBU83" s="677"/>
      <c r="PBV83" s="677"/>
      <c r="PBW83" s="677"/>
      <c r="PBX83" s="677"/>
      <c r="PBY83" s="677"/>
      <c r="PBZ83" s="677"/>
      <c r="PCA83" s="677"/>
      <c r="PCB83" s="677"/>
      <c r="PCC83" s="677"/>
      <c r="PCD83" s="677"/>
      <c r="PCE83" s="677"/>
      <c r="PCF83" s="677"/>
      <c r="PCG83" s="677"/>
      <c r="PCH83" s="677"/>
      <c r="PCI83" s="677"/>
      <c r="PCJ83" s="677"/>
      <c r="PCK83" s="677"/>
      <c r="PCL83" s="677"/>
      <c r="PCM83" s="677"/>
      <c r="PCN83" s="677"/>
      <c r="PCO83" s="677"/>
      <c r="PCP83" s="677"/>
      <c r="PCQ83" s="677"/>
      <c r="PCR83" s="677"/>
      <c r="PCS83" s="677"/>
      <c r="PCT83" s="677"/>
      <c r="PCU83" s="677"/>
      <c r="PCV83" s="677"/>
      <c r="PCW83" s="677"/>
      <c r="PCX83" s="677"/>
      <c r="PCY83" s="677"/>
      <c r="PCZ83" s="677"/>
      <c r="PDA83" s="677"/>
      <c r="PDB83" s="677"/>
      <c r="PDC83" s="677"/>
      <c r="PDD83" s="677"/>
      <c r="PDE83" s="677"/>
      <c r="PDF83" s="677"/>
      <c r="PDG83" s="677"/>
      <c r="PDH83" s="677"/>
      <c r="PDI83" s="677"/>
      <c r="PDJ83" s="677"/>
      <c r="PDK83" s="677"/>
      <c r="PDL83" s="677"/>
      <c r="PDM83" s="677"/>
      <c r="PDN83" s="677"/>
      <c r="PDO83" s="677"/>
      <c r="PDP83" s="677"/>
      <c r="PDQ83" s="677"/>
      <c r="PDR83" s="677"/>
      <c r="PDS83" s="677"/>
      <c r="PDT83" s="677"/>
      <c r="PDU83" s="677"/>
      <c r="PDV83" s="677"/>
      <c r="PDW83" s="677"/>
      <c r="PDX83" s="677"/>
      <c r="PDY83" s="677"/>
      <c r="PDZ83" s="677"/>
      <c r="PEA83" s="677"/>
      <c r="PEB83" s="677"/>
      <c r="PEC83" s="677"/>
      <c r="PED83" s="677"/>
      <c r="PEE83" s="677"/>
      <c r="PEF83" s="677"/>
      <c r="PEG83" s="677"/>
      <c r="PEH83" s="677"/>
      <c r="PEI83" s="677"/>
      <c r="PEJ83" s="677"/>
      <c r="PEK83" s="677"/>
      <c r="PEL83" s="677"/>
      <c r="PEM83" s="677"/>
      <c r="PEN83" s="677"/>
      <c r="PEO83" s="677"/>
      <c r="PEP83" s="677"/>
      <c r="PEQ83" s="677"/>
      <c r="PER83" s="677"/>
      <c r="PES83" s="677"/>
      <c r="PET83" s="677"/>
      <c r="PEU83" s="677"/>
      <c r="PEV83" s="677"/>
      <c r="PEW83" s="677"/>
      <c r="PEX83" s="677"/>
      <c r="PEY83" s="677"/>
      <c r="PEZ83" s="677"/>
      <c r="PFA83" s="677"/>
      <c r="PFB83" s="677"/>
      <c r="PFC83" s="677"/>
      <c r="PFD83" s="677"/>
      <c r="PFE83" s="677"/>
      <c r="PFF83" s="677"/>
      <c r="PFG83" s="677"/>
      <c r="PFH83" s="677"/>
      <c r="PFI83" s="677"/>
      <c r="PFJ83" s="677"/>
      <c r="PFK83" s="677"/>
      <c r="PFL83" s="677"/>
      <c r="PFM83" s="677"/>
      <c r="PFN83" s="677"/>
      <c r="PFO83" s="677"/>
      <c r="PFP83" s="677"/>
      <c r="PFQ83" s="677"/>
      <c r="PFR83" s="677"/>
      <c r="PFS83" s="677"/>
      <c r="PFT83" s="677"/>
      <c r="PFU83" s="677"/>
      <c r="PFV83" s="677"/>
      <c r="PFW83" s="677"/>
      <c r="PFX83" s="677"/>
      <c r="PFY83" s="677"/>
      <c r="PFZ83" s="677"/>
      <c r="PGA83" s="677"/>
      <c r="PGB83" s="677"/>
      <c r="PGC83" s="677"/>
      <c r="PGD83" s="677"/>
      <c r="PGE83" s="677"/>
      <c r="PGF83" s="677"/>
      <c r="PGG83" s="677"/>
      <c r="PGH83" s="677"/>
      <c r="PGI83" s="677"/>
      <c r="PGJ83" s="677"/>
      <c r="PGK83" s="677"/>
      <c r="PGL83" s="677"/>
      <c r="PGM83" s="677"/>
      <c r="PGN83" s="677"/>
      <c r="PGO83" s="677"/>
      <c r="PGP83" s="677"/>
      <c r="PGQ83" s="677"/>
      <c r="PGR83" s="677"/>
      <c r="PGS83" s="677"/>
      <c r="PGT83" s="677"/>
      <c r="PGU83" s="677"/>
      <c r="PGV83" s="677"/>
      <c r="PGW83" s="677"/>
      <c r="PGX83" s="677"/>
      <c r="PGY83" s="677"/>
      <c r="PGZ83" s="677"/>
      <c r="PHA83" s="677"/>
      <c r="PHB83" s="677"/>
      <c r="PHC83" s="677"/>
      <c r="PHD83" s="677"/>
      <c r="PHE83" s="677"/>
      <c r="PHF83" s="677"/>
      <c r="PHG83" s="677"/>
      <c r="PHH83" s="677"/>
      <c r="PHI83" s="677"/>
      <c r="PHJ83" s="677"/>
      <c r="PHK83" s="677"/>
      <c r="PHL83" s="677"/>
      <c r="PHM83" s="677"/>
      <c r="PHN83" s="677"/>
      <c r="PHO83" s="677"/>
      <c r="PHP83" s="677"/>
      <c r="PHQ83" s="677"/>
      <c r="PHR83" s="677"/>
      <c r="PHS83" s="677"/>
      <c r="PHT83" s="677"/>
      <c r="PHU83" s="677"/>
      <c r="PHV83" s="677"/>
      <c r="PHW83" s="677"/>
      <c r="PHX83" s="677"/>
      <c r="PHY83" s="677"/>
      <c r="PHZ83" s="677"/>
      <c r="PIA83" s="677"/>
      <c r="PIB83" s="677"/>
      <c r="PIC83" s="677"/>
      <c r="PID83" s="677"/>
      <c r="PIE83" s="677"/>
      <c r="PIF83" s="677"/>
      <c r="PIG83" s="677"/>
      <c r="PIH83" s="677"/>
      <c r="PII83" s="677"/>
      <c r="PIJ83" s="677"/>
      <c r="PIK83" s="677"/>
      <c r="PIL83" s="677"/>
      <c r="PIM83" s="677"/>
      <c r="PIN83" s="677"/>
      <c r="PIO83" s="677"/>
      <c r="PIP83" s="677"/>
      <c r="PIQ83" s="677"/>
      <c r="PIR83" s="677"/>
      <c r="PIS83" s="677"/>
      <c r="PIT83" s="677"/>
      <c r="PIU83" s="677"/>
      <c r="PIV83" s="677"/>
      <c r="PIW83" s="677"/>
      <c r="PIX83" s="677"/>
      <c r="PIY83" s="677"/>
      <c r="PIZ83" s="677"/>
      <c r="PJA83" s="677"/>
      <c r="PJB83" s="677"/>
      <c r="PJC83" s="677"/>
      <c r="PJD83" s="677"/>
      <c r="PJE83" s="677"/>
      <c r="PJF83" s="677"/>
      <c r="PJG83" s="677"/>
      <c r="PJH83" s="677"/>
      <c r="PJI83" s="677"/>
      <c r="PJJ83" s="677"/>
      <c r="PJK83" s="677"/>
      <c r="PJL83" s="677"/>
      <c r="PJM83" s="677"/>
      <c r="PJN83" s="677"/>
      <c r="PJO83" s="677"/>
      <c r="PJP83" s="677"/>
      <c r="PJQ83" s="677"/>
      <c r="PJR83" s="677"/>
      <c r="PJS83" s="677"/>
      <c r="PJT83" s="677"/>
      <c r="PJU83" s="677"/>
      <c r="PJV83" s="677"/>
      <c r="PJW83" s="677"/>
      <c r="PJX83" s="677"/>
      <c r="PJY83" s="677"/>
      <c r="PJZ83" s="677"/>
      <c r="PKA83" s="677"/>
      <c r="PKB83" s="677"/>
      <c r="PKC83" s="677"/>
      <c r="PKD83" s="677"/>
      <c r="PKE83" s="677"/>
      <c r="PKF83" s="677"/>
      <c r="PKG83" s="677"/>
      <c r="PKH83" s="677"/>
      <c r="PKI83" s="677"/>
      <c r="PKJ83" s="677"/>
      <c r="PKK83" s="677"/>
      <c r="PKL83" s="677"/>
      <c r="PKM83" s="677"/>
      <c r="PKN83" s="677"/>
      <c r="PKO83" s="677"/>
      <c r="PKP83" s="677"/>
      <c r="PKQ83" s="677"/>
      <c r="PKR83" s="677"/>
      <c r="PKS83" s="677"/>
      <c r="PKT83" s="677"/>
      <c r="PKU83" s="677"/>
      <c r="PKV83" s="677"/>
      <c r="PKW83" s="677"/>
      <c r="PKX83" s="677"/>
      <c r="PKY83" s="677"/>
      <c r="PKZ83" s="677"/>
      <c r="PLA83" s="677"/>
      <c r="PLB83" s="677"/>
      <c r="PLC83" s="677"/>
      <c r="PLD83" s="677"/>
      <c r="PLE83" s="677"/>
      <c r="PLF83" s="677"/>
      <c r="PLG83" s="677"/>
      <c r="PLH83" s="677"/>
      <c r="PLI83" s="677"/>
      <c r="PLJ83" s="677"/>
      <c r="PLK83" s="677"/>
      <c r="PLL83" s="677"/>
      <c r="PLM83" s="677"/>
      <c r="PLN83" s="677"/>
      <c r="PLO83" s="677"/>
      <c r="PLP83" s="677"/>
      <c r="PLQ83" s="677"/>
      <c r="PLR83" s="677"/>
      <c r="PLS83" s="677"/>
      <c r="PLT83" s="677"/>
      <c r="PLU83" s="677"/>
      <c r="PLV83" s="677"/>
      <c r="PLW83" s="677"/>
      <c r="PLX83" s="677"/>
      <c r="PLY83" s="677"/>
      <c r="PLZ83" s="677"/>
      <c r="PMA83" s="677"/>
      <c r="PMB83" s="677"/>
      <c r="PMC83" s="677"/>
      <c r="PMD83" s="677"/>
      <c r="PME83" s="677"/>
      <c r="PMF83" s="677"/>
      <c r="PMG83" s="677"/>
      <c r="PMH83" s="677"/>
      <c r="PMI83" s="677"/>
      <c r="PMJ83" s="677"/>
      <c r="PMK83" s="677"/>
      <c r="PML83" s="677"/>
      <c r="PMM83" s="677"/>
      <c r="PMN83" s="677"/>
      <c r="PMO83" s="677"/>
      <c r="PMP83" s="677"/>
      <c r="PMQ83" s="677"/>
      <c r="PMR83" s="677"/>
      <c r="PMS83" s="677"/>
      <c r="PMT83" s="677"/>
      <c r="PMU83" s="677"/>
      <c r="PMV83" s="677"/>
      <c r="PMW83" s="677"/>
      <c r="PMX83" s="677"/>
      <c r="PMY83" s="677"/>
      <c r="PMZ83" s="677"/>
      <c r="PNA83" s="677"/>
      <c r="PNB83" s="677"/>
      <c r="PNC83" s="677"/>
      <c r="PND83" s="677"/>
      <c r="PNE83" s="677"/>
      <c r="PNF83" s="677"/>
      <c r="PNG83" s="677"/>
      <c r="PNH83" s="677"/>
      <c r="PNI83" s="677"/>
      <c r="PNJ83" s="677"/>
      <c r="PNK83" s="677"/>
      <c r="PNL83" s="677"/>
      <c r="PNM83" s="677"/>
      <c r="PNN83" s="677"/>
      <c r="PNO83" s="677"/>
      <c r="PNP83" s="677"/>
      <c r="PNQ83" s="677"/>
      <c r="PNR83" s="677"/>
      <c r="PNS83" s="677"/>
      <c r="PNT83" s="677"/>
      <c r="PNU83" s="677"/>
      <c r="PNV83" s="677"/>
      <c r="PNW83" s="677"/>
      <c r="PNX83" s="677"/>
      <c r="PNY83" s="677"/>
      <c r="PNZ83" s="677"/>
      <c r="POA83" s="677"/>
      <c r="POB83" s="677"/>
      <c r="POC83" s="677"/>
      <c r="POD83" s="677"/>
      <c r="POE83" s="677"/>
      <c r="POF83" s="677"/>
      <c r="POG83" s="677"/>
      <c r="POH83" s="677"/>
      <c r="POI83" s="677"/>
      <c r="POJ83" s="677"/>
      <c r="POK83" s="677"/>
      <c r="POL83" s="677"/>
      <c r="POM83" s="677"/>
      <c r="PON83" s="677"/>
      <c r="POO83" s="677"/>
      <c r="POP83" s="677"/>
      <c r="POQ83" s="677"/>
      <c r="POR83" s="677"/>
      <c r="POS83" s="677"/>
      <c r="POT83" s="677"/>
      <c r="POU83" s="677"/>
      <c r="POV83" s="677"/>
      <c r="POW83" s="677"/>
      <c r="POX83" s="677"/>
      <c r="POY83" s="677"/>
      <c r="POZ83" s="677"/>
      <c r="PPA83" s="677"/>
      <c r="PPB83" s="677"/>
      <c r="PPC83" s="677"/>
      <c r="PPD83" s="677"/>
      <c r="PPE83" s="677"/>
      <c r="PPF83" s="677"/>
      <c r="PPG83" s="677"/>
      <c r="PPH83" s="677"/>
      <c r="PPI83" s="677"/>
      <c r="PPJ83" s="677"/>
      <c r="PPK83" s="677"/>
      <c r="PPL83" s="677"/>
      <c r="PPM83" s="677"/>
      <c r="PPN83" s="677"/>
      <c r="PPO83" s="677"/>
      <c r="PPP83" s="677"/>
      <c r="PPQ83" s="677"/>
      <c r="PPR83" s="677"/>
      <c r="PPS83" s="677"/>
      <c r="PPT83" s="677"/>
      <c r="PPU83" s="677"/>
      <c r="PPV83" s="677"/>
      <c r="PPW83" s="677"/>
      <c r="PPX83" s="677"/>
      <c r="PPY83" s="677"/>
      <c r="PPZ83" s="677"/>
      <c r="PQA83" s="677"/>
      <c r="PQB83" s="677"/>
      <c r="PQC83" s="677"/>
      <c r="PQD83" s="677"/>
      <c r="PQE83" s="677"/>
      <c r="PQF83" s="677"/>
      <c r="PQG83" s="677"/>
      <c r="PQH83" s="677"/>
      <c r="PQI83" s="677"/>
      <c r="PQJ83" s="677"/>
      <c r="PQK83" s="677"/>
      <c r="PQL83" s="677"/>
      <c r="PQM83" s="677"/>
      <c r="PQN83" s="677"/>
      <c r="PQO83" s="677"/>
      <c r="PQP83" s="677"/>
      <c r="PQQ83" s="677"/>
      <c r="PQR83" s="677"/>
      <c r="PQS83" s="677"/>
      <c r="PQT83" s="677"/>
      <c r="PQU83" s="677"/>
      <c r="PQV83" s="677"/>
      <c r="PQW83" s="677"/>
      <c r="PQX83" s="677"/>
      <c r="PQY83" s="677"/>
      <c r="PQZ83" s="677"/>
      <c r="PRA83" s="677"/>
      <c r="PRB83" s="677"/>
      <c r="PRC83" s="677"/>
      <c r="PRD83" s="677"/>
      <c r="PRE83" s="677"/>
      <c r="PRF83" s="677"/>
      <c r="PRG83" s="677"/>
      <c r="PRH83" s="677"/>
      <c r="PRI83" s="677"/>
      <c r="PRJ83" s="677"/>
      <c r="PRK83" s="677"/>
      <c r="PRL83" s="677"/>
      <c r="PRM83" s="677"/>
      <c r="PRN83" s="677"/>
      <c r="PRO83" s="677"/>
      <c r="PRP83" s="677"/>
      <c r="PRQ83" s="677"/>
      <c r="PRR83" s="677"/>
      <c r="PRS83" s="677"/>
      <c r="PRT83" s="677"/>
      <c r="PRU83" s="677"/>
      <c r="PRV83" s="677"/>
      <c r="PRW83" s="677"/>
      <c r="PRX83" s="677"/>
      <c r="PRY83" s="677"/>
      <c r="PRZ83" s="677"/>
      <c r="PSA83" s="677"/>
      <c r="PSB83" s="677"/>
      <c r="PSC83" s="677"/>
      <c r="PSD83" s="677"/>
      <c r="PSE83" s="677"/>
      <c r="PSF83" s="677"/>
      <c r="PSG83" s="677"/>
      <c r="PSH83" s="677"/>
      <c r="PSI83" s="677"/>
      <c r="PSJ83" s="677"/>
      <c r="PSK83" s="677"/>
      <c r="PSL83" s="677"/>
      <c r="PSM83" s="677"/>
      <c r="PSN83" s="677"/>
      <c r="PSO83" s="677"/>
      <c r="PSP83" s="677"/>
      <c r="PSQ83" s="677"/>
      <c r="PSR83" s="677"/>
      <c r="PSS83" s="677"/>
      <c r="PST83" s="677"/>
      <c r="PSU83" s="677"/>
      <c r="PSV83" s="677"/>
      <c r="PSW83" s="677"/>
      <c r="PSX83" s="677"/>
      <c r="PSY83" s="677"/>
      <c r="PSZ83" s="677"/>
      <c r="PTA83" s="677"/>
      <c r="PTB83" s="677"/>
      <c r="PTC83" s="677"/>
      <c r="PTD83" s="677"/>
      <c r="PTE83" s="677"/>
      <c r="PTF83" s="677"/>
      <c r="PTG83" s="677"/>
      <c r="PTH83" s="677"/>
      <c r="PTI83" s="677"/>
      <c r="PTJ83" s="677"/>
      <c r="PTK83" s="677"/>
      <c r="PTL83" s="677"/>
      <c r="PTM83" s="677"/>
      <c r="PTN83" s="677"/>
      <c r="PTO83" s="677"/>
      <c r="PTP83" s="677"/>
      <c r="PTQ83" s="677"/>
      <c r="PTR83" s="677"/>
      <c r="PTS83" s="677"/>
      <c r="PTT83" s="677"/>
      <c r="PTU83" s="677"/>
      <c r="PTV83" s="677"/>
      <c r="PTW83" s="677"/>
      <c r="PTX83" s="677"/>
      <c r="PTY83" s="677"/>
      <c r="PTZ83" s="677"/>
      <c r="PUA83" s="677"/>
      <c r="PUB83" s="677"/>
      <c r="PUC83" s="677"/>
      <c r="PUD83" s="677"/>
      <c r="PUE83" s="677"/>
      <c r="PUF83" s="677"/>
      <c r="PUG83" s="677"/>
      <c r="PUH83" s="677"/>
      <c r="PUI83" s="677"/>
      <c r="PUJ83" s="677"/>
      <c r="PUK83" s="677"/>
      <c r="PUL83" s="677"/>
      <c r="PUM83" s="677"/>
      <c r="PUN83" s="677"/>
      <c r="PUO83" s="677"/>
      <c r="PUP83" s="677"/>
      <c r="PUQ83" s="677"/>
      <c r="PUR83" s="677"/>
      <c r="PUS83" s="677"/>
      <c r="PUT83" s="677"/>
      <c r="PUU83" s="677"/>
      <c r="PUV83" s="677"/>
      <c r="PUW83" s="677"/>
      <c r="PUX83" s="677"/>
      <c r="PUY83" s="677"/>
      <c r="PUZ83" s="677"/>
      <c r="PVA83" s="677"/>
      <c r="PVB83" s="677"/>
      <c r="PVC83" s="677"/>
      <c r="PVD83" s="677"/>
      <c r="PVE83" s="677"/>
      <c r="PVF83" s="677"/>
      <c r="PVG83" s="677"/>
      <c r="PVH83" s="677"/>
      <c r="PVI83" s="677"/>
      <c r="PVJ83" s="677"/>
      <c r="PVK83" s="677"/>
      <c r="PVL83" s="677"/>
      <c r="PVM83" s="677"/>
      <c r="PVN83" s="677"/>
      <c r="PVO83" s="677"/>
      <c r="PVP83" s="677"/>
      <c r="PVQ83" s="677"/>
      <c r="PVR83" s="677"/>
      <c r="PVS83" s="677"/>
      <c r="PVT83" s="677"/>
      <c r="PVU83" s="677"/>
      <c r="PVV83" s="677"/>
      <c r="PVW83" s="677"/>
      <c r="PVX83" s="677"/>
      <c r="PVY83" s="677"/>
      <c r="PVZ83" s="677"/>
      <c r="PWA83" s="677"/>
      <c r="PWB83" s="677"/>
      <c r="PWC83" s="677"/>
      <c r="PWD83" s="677"/>
      <c r="PWE83" s="677"/>
      <c r="PWF83" s="677"/>
      <c r="PWG83" s="677"/>
      <c r="PWH83" s="677"/>
      <c r="PWI83" s="677"/>
      <c r="PWJ83" s="677"/>
      <c r="PWK83" s="677"/>
      <c r="PWL83" s="677"/>
      <c r="PWM83" s="677"/>
      <c r="PWN83" s="677"/>
      <c r="PWO83" s="677"/>
      <c r="PWP83" s="677"/>
      <c r="PWQ83" s="677"/>
      <c r="PWR83" s="677"/>
      <c r="PWS83" s="677"/>
      <c r="PWT83" s="677"/>
      <c r="PWU83" s="677"/>
      <c r="PWV83" s="677"/>
      <c r="PWW83" s="677"/>
      <c r="PWX83" s="677"/>
      <c r="PWY83" s="677"/>
      <c r="PWZ83" s="677"/>
      <c r="PXA83" s="677"/>
      <c r="PXB83" s="677"/>
      <c r="PXC83" s="677"/>
      <c r="PXD83" s="677"/>
      <c r="PXE83" s="677"/>
      <c r="PXF83" s="677"/>
      <c r="PXG83" s="677"/>
      <c r="PXH83" s="677"/>
      <c r="PXI83" s="677"/>
      <c r="PXJ83" s="677"/>
      <c r="PXK83" s="677"/>
      <c r="PXL83" s="677"/>
      <c r="PXM83" s="677"/>
      <c r="PXN83" s="677"/>
      <c r="PXO83" s="677"/>
      <c r="PXP83" s="677"/>
      <c r="PXQ83" s="677"/>
      <c r="PXR83" s="677"/>
      <c r="PXS83" s="677"/>
      <c r="PXT83" s="677"/>
      <c r="PXU83" s="677"/>
      <c r="PXV83" s="677"/>
      <c r="PXW83" s="677"/>
      <c r="PXX83" s="677"/>
      <c r="PXY83" s="677"/>
      <c r="PXZ83" s="677"/>
      <c r="PYA83" s="677"/>
      <c r="PYB83" s="677"/>
      <c r="PYC83" s="677"/>
      <c r="PYD83" s="677"/>
      <c r="PYE83" s="677"/>
      <c r="PYF83" s="677"/>
      <c r="PYG83" s="677"/>
      <c r="PYH83" s="677"/>
      <c r="PYI83" s="677"/>
      <c r="PYJ83" s="677"/>
      <c r="PYK83" s="677"/>
      <c r="PYL83" s="677"/>
      <c r="PYM83" s="677"/>
      <c r="PYN83" s="677"/>
      <c r="PYO83" s="677"/>
      <c r="PYP83" s="677"/>
      <c r="PYQ83" s="677"/>
      <c r="PYR83" s="677"/>
      <c r="PYS83" s="677"/>
      <c r="PYT83" s="677"/>
      <c r="PYU83" s="677"/>
      <c r="PYV83" s="677"/>
      <c r="PYW83" s="677"/>
      <c r="PYX83" s="677"/>
      <c r="PYY83" s="677"/>
      <c r="PYZ83" s="677"/>
      <c r="PZA83" s="677"/>
      <c r="PZB83" s="677"/>
      <c r="PZC83" s="677"/>
      <c r="PZD83" s="677"/>
      <c r="PZE83" s="677"/>
      <c r="PZF83" s="677"/>
      <c r="PZG83" s="677"/>
      <c r="PZH83" s="677"/>
      <c r="PZI83" s="677"/>
      <c r="PZJ83" s="677"/>
      <c r="PZK83" s="677"/>
      <c r="PZL83" s="677"/>
      <c r="PZM83" s="677"/>
      <c r="PZN83" s="677"/>
      <c r="PZO83" s="677"/>
      <c r="PZP83" s="677"/>
      <c r="PZQ83" s="677"/>
      <c r="PZR83" s="677"/>
      <c r="PZS83" s="677"/>
      <c r="PZT83" s="677"/>
      <c r="PZU83" s="677"/>
      <c r="PZV83" s="677"/>
      <c r="PZW83" s="677"/>
      <c r="PZX83" s="677"/>
      <c r="PZY83" s="677"/>
      <c r="PZZ83" s="677"/>
      <c r="QAA83" s="677"/>
      <c r="QAB83" s="677"/>
      <c r="QAC83" s="677"/>
      <c r="QAD83" s="677"/>
      <c r="QAE83" s="677"/>
      <c r="QAF83" s="677"/>
      <c r="QAG83" s="677"/>
      <c r="QAH83" s="677"/>
      <c r="QAI83" s="677"/>
      <c r="QAJ83" s="677"/>
      <c r="QAK83" s="677"/>
      <c r="QAL83" s="677"/>
      <c r="QAM83" s="677"/>
      <c r="QAN83" s="677"/>
      <c r="QAO83" s="677"/>
      <c r="QAP83" s="677"/>
      <c r="QAQ83" s="677"/>
      <c r="QAR83" s="677"/>
      <c r="QAS83" s="677"/>
      <c r="QAT83" s="677"/>
      <c r="QAU83" s="677"/>
      <c r="QAV83" s="677"/>
      <c r="QAW83" s="677"/>
      <c r="QAX83" s="677"/>
      <c r="QAY83" s="677"/>
      <c r="QAZ83" s="677"/>
      <c r="QBA83" s="677"/>
      <c r="QBB83" s="677"/>
      <c r="QBC83" s="677"/>
      <c r="QBD83" s="677"/>
      <c r="QBE83" s="677"/>
      <c r="QBF83" s="677"/>
      <c r="QBG83" s="677"/>
      <c r="QBH83" s="677"/>
      <c r="QBI83" s="677"/>
      <c r="QBJ83" s="677"/>
      <c r="QBK83" s="677"/>
      <c r="QBL83" s="677"/>
      <c r="QBM83" s="677"/>
      <c r="QBN83" s="677"/>
      <c r="QBO83" s="677"/>
      <c r="QBP83" s="677"/>
      <c r="QBQ83" s="677"/>
      <c r="QBR83" s="677"/>
      <c r="QBS83" s="677"/>
      <c r="QBT83" s="677"/>
      <c r="QBU83" s="677"/>
      <c r="QBV83" s="677"/>
      <c r="QBW83" s="677"/>
      <c r="QBX83" s="677"/>
      <c r="QBY83" s="677"/>
      <c r="QBZ83" s="677"/>
      <c r="QCA83" s="677"/>
      <c r="QCB83" s="677"/>
      <c r="QCC83" s="677"/>
      <c r="QCD83" s="677"/>
      <c r="QCE83" s="677"/>
      <c r="QCF83" s="677"/>
      <c r="QCG83" s="677"/>
      <c r="QCH83" s="677"/>
      <c r="QCI83" s="677"/>
      <c r="QCJ83" s="677"/>
      <c r="QCK83" s="677"/>
      <c r="QCL83" s="677"/>
      <c r="QCM83" s="677"/>
      <c r="QCN83" s="677"/>
      <c r="QCO83" s="677"/>
      <c r="QCP83" s="677"/>
      <c r="QCQ83" s="677"/>
      <c r="QCR83" s="677"/>
      <c r="QCS83" s="677"/>
      <c r="QCT83" s="677"/>
      <c r="QCU83" s="677"/>
      <c r="QCV83" s="677"/>
      <c r="QCW83" s="677"/>
      <c r="QCX83" s="677"/>
      <c r="QCY83" s="677"/>
      <c r="QCZ83" s="677"/>
      <c r="QDA83" s="677"/>
      <c r="QDB83" s="677"/>
      <c r="QDC83" s="677"/>
      <c r="QDD83" s="677"/>
      <c r="QDE83" s="677"/>
      <c r="QDF83" s="677"/>
      <c r="QDG83" s="677"/>
      <c r="QDH83" s="677"/>
      <c r="QDI83" s="677"/>
      <c r="QDJ83" s="677"/>
      <c r="QDK83" s="677"/>
      <c r="QDL83" s="677"/>
      <c r="QDM83" s="677"/>
      <c r="QDN83" s="677"/>
      <c r="QDO83" s="677"/>
      <c r="QDP83" s="677"/>
      <c r="QDQ83" s="677"/>
      <c r="QDR83" s="677"/>
      <c r="QDS83" s="677"/>
      <c r="QDT83" s="677"/>
      <c r="QDU83" s="677"/>
      <c r="QDV83" s="677"/>
      <c r="QDW83" s="677"/>
      <c r="QDX83" s="677"/>
      <c r="QDY83" s="677"/>
      <c r="QDZ83" s="677"/>
      <c r="QEA83" s="677"/>
      <c r="QEB83" s="677"/>
      <c r="QEC83" s="677"/>
      <c r="QED83" s="677"/>
      <c r="QEE83" s="677"/>
      <c r="QEF83" s="677"/>
      <c r="QEG83" s="677"/>
      <c r="QEH83" s="677"/>
      <c r="QEI83" s="677"/>
      <c r="QEJ83" s="677"/>
      <c r="QEK83" s="677"/>
      <c r="QEL83" s="677"/>
      <c r="QEM83" s="677"/>
      <c r="QEN83" s="677"/>
      <c r="QEO83" s="677"/>
      <c r="QEP83" s="677"/>
      <c r="QEQ83" s="677"/>
      <c r="QER83" s="677"/>
      <c r="QES83" s="677"/>
      <c r="QET83" s="677"/>
      <c r="QEU83" s="677"/>
      <c r="QEV83" s="677"/>
      <c r="QEW83" s="677"/>
      <c r="QEX83" s="677"/>
      <c r="QEY83" s="677"/>
      <c r="QEZ83" s="677"/>
      <c r="QFA83" s="677"/>
      <c r="QFB83" s="677"/>
      <c r="QFC83" s="677"/>
      <c r="QFD83" s="677"/>
      <c r="QFE83" s="677"/>
      <c r="QFF83" s="677"/>
      <c r="QFG83" s="677"/>
      <c r="QFH83" s="677"/>
      <c r="QFI83" s="677"/>
      <c r="QFJ83" s="677"/>
      <c r="QFK83" s="677"/>
      <c r="QFL83" s="677"/>
      <c r="QFM83" s="677"/>
      <c r="QFN83" s="677"/>
      <c r="QFO83" s="677"/>
      <c r="QFP83" s="677"/>
      <c r="QFQ83" s="677"/>
      <c r="QFR83" s="677"/>
      <c r="QFS83" s="677"/>
      <c r="QFT83" s="677"/>
      <c r="QFU83" s="677"/>
      <c r="QFV83" s="677"/>
      <c r="QFW83" s="677"/>
      <c r="QFX83" s="677"/>
      <c r="QFY83" s="677"/>
      <c r="QFZ83" s="677"/>
      <c r="QGA83" s="677"/>
      <c r="QGB83" s="677"/>
      <c r="QGC83" s="677"/>
      <c r="QGD83" s="677"/>
      <c r="QGE83" s="677"/>
      <c r="QGF83" s="677"/>
      <c r="QGG83" s="677"/>
      <c r="QGH83" s="677"/>
      <c r="QGI83" s="677"/>
      <c r="QGJ83" s="677"/>
      <c r="QGK83" s="677"/>
      <c r="QGL83" s="677"/>
      <c r="QGM83" s="677"/>
      <c r="QGN83" s="677"/>
      <c r="QGO83" s="677"/>
      <c r="QGP83" s="677"/>
      <c r="QGQ83" s="677"/>
      <c r="QGR83" s="677"/>
      <c r="QGS83" s="677"/>
      <c r="QGT83" s="677"/>
      <c r="QGU83" s="677"/>
      <c r="QGV83" s="677"/>
      <c r="QGW83" s="677"/>
      <c r="QGX83" s="677"/>
      <c r="QGY83" s="677"/>
      <c r="QGZ83" s="677"/>
      <c r="QHA83" s="677"/>
      <c r="QHB83" s="677"/>
      <c r="QHC83" s="677"/>
      <c r="QHD83" s="677"/>
      <c r="QHE83" s="677"/>
      <c r="QHF83" s="677"/>
      <c r="QHG83" s="677"/>
      <c r="QHH83" s="677"/>
      <c r="QHI83" s="677"/>
      <c r="QHJ83" s="677"/>
      <c r="QHK83" s="677"/>
      <c r="QHL83" s="677"/>
      <c r="QHM83" s="677"/>
      <c r="QHN83" s="677"/>
      <c r="QHO83" s="677"/>
      <c r="QHP83" s="677"/>
      <c r="QHQ83" s="677"/>
      <c r="QHR83" s="677"/>
      <c r="QHS83" s="677"/>
      <c r="QHT83" s="677"/>
      <c r="QHU83" s="677"/>
      <c r="QHV83" s="677"/>
      <c r="QHW83" s="677"/>
      <c r="QHX83" s="677"/>
      <c r="QHY83" s="677"/>
      <c r="QHZ83" s="677"/>
      <c r="QIA83" s="677"/>
      <c r="QIB83" s="677"/>
      <c r="QIC83" s="677"/>
      <c r="QID83" s="677"/>
      <c r="QIE83" s="677"/>
      <c r="QIF83" s="677"/>
      <c r="QIG83" s="677"/>
      <c r="QIH83" s="677"/>
      <c r="QII83" s="677"/>
      <c r="QIJ83" s="677"/>
      <c r="QIK83" s="677"/>
      <c r="QIL83" s="677"/>
      <c r="QIM83" s="677"/>
      <c r="QIN83" s="677"/>
      <c r="QIO83" s="677"/>
      <c r="QIP83" s="677"/>
      <c r="QIQ83" s="677"/>
      <c r="QIR83" s="677"/>
      <c r="QIS83" s="677"/>
      <c r="QIT83" s="677"/>
      <c r="QIU83" s="677"/>
      <c r="QIV83" s="677"/>
      <c r="QIW83" s="677"/>
      <c r="QIX83" s="677"/>
      <c r="QIY83" s="677"/>
      <c r="QIZ83" s="677"/>
      <c r="QJA83" s="677"/>
      <c r="QJB83" s="677"/>
      <c r="QJC83" s="677"/>
      <c r="QJD83" s="677"/>
      <c r="QJE83" s="677"/>
      <c r="QJF83" s="677"/>
      <c r="QJG83" s="677"/>
      <c r="QJH83" s="677"/>
      <c r="QJI83" s="677"/>
      <c r="QJJ83" s="677"/>
      <c r="QJK83" s="677"/>
      <c r="QJL83" s="677"/>
      <c r="QJM83" s="677"/>
      <c r="QJN83" s="677"/>
      <c r="QJO83" s="677"/>
      <c r="QJP83" s="677"/>
      <c r="QJQ83" s="677"/>
      <c r="QJR83" s="677"/>
      <c r="QJS83" s="677"/>
      <c r="QJT83" s="677"/>
      <c r="QJU83" s="677"/>
      <c r="QJV83" s="677"/>
      <c r="QJW83" s="677"/>
      <c r="QJX83" s="677"/>
      <c r="QJY83" s="677"/>
      <c r="QJZ83" s="677"/>
      <c r="QKA83" s="677"/>
      <c r="QKB83" s="677"/>
      <c r="QKC83" s="677"/>
      <c r="QKD83" s="677"/>
      <c r="QKE83" s="677"/>
      <c r="QKF83" s="677"/>
      <c r="QKG83" s="677"/>
      <c r="QKH83" s="677"/>
      <c r="QKI83" s="677"/>
      <c r="QKJ83" s="677"/>
      <c r="QKK83" s="677"/>
      <c r="QKL83" s="677"/>
      <c r="QKM83" s="677"/>
      <c r="QKN83" s="677"/>
      <c r="QKO83" s="677"/>
      <c r="QKP83" s="677"/>
      <c r="QKQ83" s="677"/>
      <c r="QKR83" s="677"/>
      <c r="QKS83" s="677"/>
      <c r="QKT83" s="677"/>
      <c r="QKU83" s="677"/>
      <c r="QKV83" s="677"/>
      <c r="QKW83" s="677"/>
      <c r="QKX83" s="677"/>
      <c r="QKY83" s="677"/>
      <c r="QKZ83" s="677"/>
      <c r="QLA83" s="677"/>
      <c r="QLB83" s="677"/>
      <c r="QLC83" s="677"/>
      <c r="QLD83" s="677"/>
      <c r="QLE83" s="677"/>
      <c r="QLF83" s="677"/>
      <c r="QLG83" s="677"/>
      <c r="QLH83" s="677"/>
      <c r="QLI83" s="677"/>
      <c r="QLJ83" s="677"/>
      <c r="QLK83" s="677"/>
      <c r="QLL83" s="677"/>
      <c r="QLM83" s="677"/>
      <c r="QLN83" s="677"/>
      <c r="QLO83" s="677"/>
      <c r="QLP83" s="677"/>
      <c r="QLQ83" s="677"/>
      <c r="QLR83" s="677"/>
      <c r="QLS83" s="677"/>
      <c r="QLT83" s="677"/>
      <c r="QLU83" s="677"/>
      <c r="QLV83" s="677"/>
      <c r="QLW83" s="677"/>
      <c r="QLX83" s="677"/>
      <c r="QLY83" s="677"/>
      <c r="QLZ83" s="677"/>
      <c r="QMA83" s="677"/>
      <c r="QMB83" s="677"/>
      <c r="QMC83" s="677"/>
      <c r="QMD83" s="677"/>
      <c r="QME83" s="677"/>
      <c r="QMF83" s="677"/>
      <c r="QMG83" s="677"/>
      <c r="QMH83" s="677"/>
      <c r="QMI83" s="677"/>
      <c r="QMJ83" s="677"/>
      <c r="QMK83" s="677"/>
      <c r="QML83" s="677"/>
      <c r="QMM83" s="677"/>
      <c r="QMN83" s="677"/>
      <c r="QMO83" s="677"/>
      <c r="QMP83" s="677"/>
      <c r="QMQ83" s="677"/>
      <c r="QMR83" s="677"/>
      <c r="QMS83" s="677"/>
      <c r="QMT83" s="677"/>
      <c r="QMU83" s="677"/>
      <c r="QMV83" s="677"/>
      <c r="QMW83" s="677"/>
      <c r="QMX83" s="677"/>
      <c r="QMY83" s="677"/>
      <c r="QMZ83" s="677"/>
      <c r="QNA83" s="677"/>
      <c r="QNB83" s="677"/>
      <c r="QNC83" s="677"/>
      <c r="QND83" s="677"/>
      <c r="QNE83" s="677"/>
      <c r="QNF83" s="677"/>
      <c r="QNG83" s="677"/>
      <c r="QNH83" s="677"/>
      <c r="QNI83" s="677"/>
      <c r="QNJ83" s="677"/>
      <c r="QNK83" s="677"/>
      <c r="QNL83" s="677"/>
      <c r="QNM83" s="677"/>
      <c r="QNN83" s="677"/>
      <c r="QNO83" s="677"/>
      <c r="QNP83" s="677"/>
      <c r="QNQ83" s="677"/>
      <c r="QNR83" s="677"/>
      <c r="QNS83" s="677"/>
      <c r="QNT83" s="677"/>
      <c r="QNU83" s="677"/>
      <c r="QNV83" s="677"/>
      <c r="QNW83" s="677"/>
      <c r="QNX83" s="677"/>
      <c r="QNY83" s="677"/>
      <c r="QNZ83" s="677"/>
      <c r="QOA83" s="677"/>
      <c r="QOB83" s="677"/>
      <c r="QOC83" s="677"/>
      <c r="QOD83" s="677"/>
      <c r="QOE83" s="677"/>
      <c r="QOF83" s="677"/>
      <c r="QOG83" s="677"/>
      <c r="QOH83" s="677"/>
      <c r="QOI83" s="677"/>
      <c r="QOJ83" s="677"/>
      <c r="QOK83" s="677"/>
      <c r="QOL83" s="677"/>
      <c r="QOM83" s="677"/>
      <c r="QON83" s="677"/>
      <c r="QOO83" s="677"/>
      <c r="QOP83" s="677"/>
      <c r="QOQ83" s="677"/>
      <c r="QOR83" s="677"/>
      <c r="QOS83" s="677"/>
      <c r="QOT83" s="677"/>
      <c r="QOU83" s="677"/>
      <c r="QOV83" s="677"/>
      <c r="QOW83" s="677"/>
      <c r="QOX83" s="677"/>
      <c r="QOY83" s="677"/>
      <c r="QOZ83" s="677"/>
      <c r="QPA83" s="677"/>
      <c r="QPB83" s="677"/>
      <c r="QPC83" s="677"/>
      <c r="QPD83" s="677"/>
      <c r="QPE83" s="677"/>
      <c r="QPF83" s="677"/>
      <c r="QPG83" s="677"/>
      <c r="QPH83" s="677"/>
      <c r="QPI83" s="677"/>
      <c r="QPJ83" s="677"/>
      <c r="QPK83" s="677"/>
      <c r="QPL83" s="677"/>
      <c r="QPM83" s="677"/>
      <c r="QPN83" s="677"/>
      <c r="QPO83" s="677"/>
      <c r="QPP83" s="677"/>
      <c r="QPQ83" s="677"/>
      <c r="QPR83" s="677"/>
      <c r="QPS83" s="677"/>
      <c r="QPT83" s="677"/>
      <c r="QPU83" s="677"/>
      <c r="QPV83" s="677"/>
      <c r="QPW83" s="677"/>
      <c r="QPX83" s="677"/>
      <c r="QPY83" s="677"/>
      <c r="QPZ83" s="677"/>
      <c r="QQA83" s="677"/>
      <c r="QQB83" s="677"/>
      <c r="QQC83" s="677"/>
      <c r="QQD83" s="677"/>
      <c r="QQE83" s="677"/>
      <c r="QQF83" s="677"/>
      <c r="QQG83" s="677"/>
      <c r="QQH83" s="677"/>
      <c r="QQI83" s="677"/>
      <c r="QQJ83" s="677"/>
      <c r="QQK83" s="677"/>
      <c r="QQL83" s="677"/>
      <c r="QQM83" s="677"/>
      <c r="QQN83" s="677"/>
      <c r="QQO83" s="677"/>
      <c r="QQP83" s="677"/>
      <c r="QQQ83" s="677"/>
      <c r="QQR83" s="677"/>
      <c r="QQS83" s="677"/>
      <c r="QQT83" s="677"/>
      <c r="QQU83" s="677"/>
      <c r="QQV83" s="677"/>
      <c r="QQW83" s="677"/>
      <c r="QQX83" s="677"/>
      <c r="QQY83" s="677"/>
      <c r="QQZ83" s="677"/>
      <c r="QRA83" s="677"/>
      <c r="QRB83" s="677"/>
      <c r="QRC83" s="677"/>
      <c r="QRD83" s="677"/>
      <c r="QRE83" s="677"/>
      <c r="QRF83" s="677"/>
      <c r="QRG83" s="677"/>
      <c r="QRH83" s="677"/>
      <c r="QRI83" s="677"/>
      <c r="QRJ83" s="677"/>
      <c r="QRK83" s="677"/>
      <c r="QRL83" s="677"/>
      <c r="QRM83" s="677"/>
      <c r="QRN83" s="677"/>
      <c r="QRO83" s="677"/>
      <c r="QRP83" s="677"/>
      <c r="QRQ83" s="677"/>
      <c r="QRR83" s="677"/>
      <c r="QRS83" s="677"/>
      <c r="QRT83" s="677"/>
      <c r="QRU83" s="677"/>
      <c r="QRV83" s="677"/>
      <c r="QRW83" s="677"/>
      <c r="QRX83" s="677"/>
      <c r="QRY83" s="677"/>
      <c r="QRZ83" s="677"/>
      <c r="QSA83" s="677"/>
      <c r="QSB83" s="677"/>
      <c r="QSC83" s="677"/>
      <c r="QSD83" s="677"/>
      <c r="QSE83" s="677"/>
      <c r="QSF83" s="677"/>
      <c r="QSG83" s="677"/>
      <c r="QSH83" s="677"/>
      <c r="QSI83" s="677"/>
      <c r="QSJ83" s="677"/>
      <c r="QSK83" s="677"/>
      <c r="QSL83" s="677"/>
      <c r="QSM83" s="677"/>
      <c r="QSN83" s="677"/>
      <c r="QSO83" s="677"/>
      <c r="QSP83" s="677"/>
      <c r="QSQ83" s="677"/>
      <c r="QSR83" s="677"/>
      <c r="QSS83" s="677"/>
      <c r="QST83" s="677"/>
      <c r="QSU83" s="677"/>
      <c r="QSV83" s="677"/>
      <c r="QSW83" s="677"/>
      <c r="QSX83" s="677"/>
      <c r="QSY83" s="677"/>
      <c r="QSZ83" s="677"/>
      <c r="QTA83" s="677"/>
      <c r="QTB83" s="677"/>
      <c r="QTC83" s="677"/>
      <c r="QTD83" s="677"/>
      <c r="QTE83" s="677"/>
      <c r="QTF83" s="677"/>
      <c r="QTG83" s="677"/>
      <c r="QTH83" s="677"/>
      <c r="QTI83" s="677"/>
      <c r="QTJ83" s="677"/>
      <c r="QTK83" s="677"/>
      <c r="QTL83" s="677"/>
      <c r="QTM83" s="677"/>
      <c r="QTN83" s="677"/>
      <c r="QTO83" s="677"/>
      <c r="QTP83" s="677"/>
      <c r="QTQ83" s="677"/>
      <c r="QTR83" s="677"/>
      <c r="QTS83" s="677"/>
      <c r="QTT83" s="677"/>
      <c r="QTU83" s="677"/>
      <c r="QTV83" s="677"/>
      <c r="QTW83" s="677"/>
      <c r="QTX83" s="677"/>
      <c r="QTY83" s="677"/>
      <c r="QTZ83" s="677"/>
      <c r="QUA83" s="677"/>
      <c r="QUB83" s="677"/>
      <c r="QUC83" s="677"/>
      <c r="QUD83" s="677"/>
      <c r="QUE83" s="677"/>
      <c r="QUF83" s="677"/>
      <c r="QUG83" s="677"/>
      <c r="QUH83" s="677"/>
      <c r="QUI83" s="677"/>
      <c r="QUJ83" s="677"/>
      <c r="QUK83" s="677"/>
      <c r="QUL83" s="677"/>
      <c r="QUM83" s="677"/>
      <c r="QUN83" s="677"/>
      <c r="QUO83" s="677"/>
      <c r="QUP83" s="677"/>
      <c r="QUQ83" s="677"/>
      <c r="QUR83" s="677"/>
      <c r="QUS83" s="677"/>
      <c r="QUT83" s="677"/>
      <c r="QUU83" s="677"/>
      <c r="QUV83" s="677"/>
      <c r="QUW83" s="677"/>
      <c r="QUX83" s="677"/>
      <c r="QUY83" s="677"/>
      <c r="QUZ83" s="677"/>
      <c r="QVA83" s="677"/>
      <c r="QVB83" s="677"/>
      <c r="QVC83" s="677"/>
      <c r="QVD83" s="677"/>
      <c r="QVE83" s="677"/>
      <c r="QVF83" s="677"/>
      <c r="QVG83" s="677"/>
      <c r="QVH83" s="677"/>
      <c r="QVI83" s="677"/>
      <c r="QVJ83" s="677"/>
      <c r="QVK83" s="677"/>
      <c r="QVL83" s="677"/>
      <c r="QVM83" s="677"/>
      <c r="QVN83" s="677"/>
      <c r="QVO83" s="677"/>
      <c r="QVP83" s="677"/>
      <c r="QVQ83" s="677"/>
      <c r="QVR83" s="677"/>
      <c r="QVS83" s="677"/>
      <c r="QVT83" s="677"/>
      <c r="QVU83" s="677"/>
      <c r="QVV83" s="677"/>
      <c r="QVW83" s="677"/>
      <c r="QVX83" s="677"/>
      <c r="QVY83" s="677"/>
      <c r="QVZ83" s="677"/>
      <c r="QWA83" s="677"/>
      <c r="QWB83" s="677"/>
      <c r="QWC83" s="677"/>
      <c r="QWD83" s="677"/>
      <c r="QWE83" s="677"/>
      <c r="QWF83" s="677"/>
      <c r="QWG83" s="677"/>
      <c r="QWH83" s="677"/>
      <c r="QWI83" s="677"/>
      <c r="QWJ83" s="677"/>
      <c r="QWK83" s="677"/>
      <c r="QWL83" s="677"/>
      <c r="QWM83" s="677"/>
      <c r="QWN83" s="677"/>
      <c r="QWO83" s="677"/>
      <c r="QWP83" s="677"/>
      <c r="QWQ83" s="677"/>
      <c r="QWR83" s="677"/>
      <c r="QWS83" s="677"/>
      <c r="QWT83" s="677"/>
      <c r="QWU83" s="677"/>
      <c r="QWV83" s="677"/>
      <c r="QWW83" s="677"/>
      <c r="QWX83" s="677"/>
      <c r="QWY83" s="677"/>
      <c r="QWZ83" s="677"/>
      <c r="QXA83" s="677"/>
      <c r="QXB83" s="677"/>
      <c r="QXC83" s="677"/>
      <c r="QXD83" s="677"/>
      <c r="QXE83" s="677"/>
      <c r="QXF83" s="677"/>
      <c r="QXG83" s="677"/>
      <c r="QXH83" s="677"/>
      <c r="QXI83" s="677"/>
      <c r="QXJ83" s="677"/>
      <c r="QXK83" s="677"/>
      <c r="QXL83" s="677"/>
      <c r="QXM83" s="677"/>
      <c r="QXN83" s="677"/>
      <c r="QXO83" s="677"/>
      <c r="QXP83" s="677"/>
      <c r="QXQ83" s="677"/>
      <c r="QXR83" s="677"/>
      <c r="QXS83" s="677"/>
      <c r="QXT83" s="677"/>
      <c r="QXU83" s="677"/>
      <c r="QXV83" s="677"/>
      <c r="QXW83" s="677"/>
      <c r="QXX83" s="677"/>
      <c r="QXY83" s="677"/>
      <c r="QXZ83" s="677"/>
      <c r="QYA83" s="677"/>
      <c r="QYB83" s="677"/>
      <c r="QYC83" s="677"/>
      <c r="QYD83" s="677"/>
      <c r="QYE83" s="677"/>
      <c r="QYF83" s="677"/>
      <c r="QYG83" s="677"/>
      <c r="QYH83" s="677"/>
      <c r="QYI83" s="677"/>
      <c r="QYJ83" s="677"/>
      <c r="QYK83" s="677"/>
      <c r="QYL83" s="677"/>
      <c r="QYM83" s="677"/>
      <c r="QYN83" s="677"/>
      <c r="QYO83" s="677"/>
      <c r="QYP83" s="677"/>
      <c r="QYQ83" s="677"/>
      <c r="QYR83" s="677"/>
      <c r="QYS83" s="677"/>
      <c r="QYT83" s="677"/>
      <c r="QYU83" s="677"/>
      <c r="QYV83" s="677"/>
      <c r="QYW83" s="677"/>
      <c r="QYX83" s="677"/>
      <c r="QYY83" s="677"/>
      <c r="QYZ83" s="677"/>
      <c r="QZA83" s="677"/>
      <c r="QZB83" s="677"/>
      <c r="QZC83" s="677"/>
      <c r="QZD83" s="677"/>
      <c r="QZE83" s="677"/>
      <c r="QZF83" s="677"/>
      <c r="QZG83" s="677"/>
      <c r="QZH83" s="677"/>
      <c r="QZI83" s="677"/>
      <c r="QZJ83" s="677"/>
      <c r="QZK83" s="677"/>
      <c r="QZL83" s="677"/>
      <c r="QZM83" s="677"/>
      <c r="QZN83" s="677"/>
      <c r="QZO83" s="677"/>
      <c r="QZP83" s="677"/>
      <c r="QZQ83" s="677"/>
      <c r="QZR83" s="677"/>
      <c r="QZS83" s="677"/>
      <c r="QZT83" s="677"/>
      <c r="QZU83" s="677"/>
      <c r="QZV83" s="677"/>
      <c r="QZW83" s="677"/>
      <c r="QZX83" s="677"/>
      <c r="QZY83" s="677"/>
      <c r="QZZ83" s="677"/>
      <c r="RAA83" s="677"/>
      <c r="RAB83" s="677"/>
      <c r="RAC83" s="677"/>
      <c r="RAD83" s="677"/>
      <c r="RAE83" s="677"/>
      <c r="RAF83" s="677"/>
      <c r="RAG83" s="677"/>
      <c r="RAH83" s="677"/>
      <c r="RAI83" s="677"/>
      <c r="RAJ83" s="677"/>
      <c r="RAK83" s="677"/>
      <c r="RAL83" s="677"/>
      <c r="RAM83" s="677"/>
      <c r="RAN83" s="677"/>
      <c r="RAO83" s="677"/>
      <c r="RAP83" s="677"/>
      <c r="RAQ83" s="677"/>
      <c r="RAR83" s="677"/>
      <c r="RAS83" s="677"/>
      <c r="RAT83" s="677"/>
      <c r="RAU83" s="677"/>
      <c r="RAV83" s="677"/>
      <c r="RAW83" s="677"/>
      <c r="RAX83" s="677"/>
      <c r="RAY83" s="677"/>
      <c r="RAZ83" s="677"/>
      <c r="RBA83" s="677"/>
      <c r="RBB83" s="677"/>
      <c r="RBC83" s="677"/>
      <c r="RBD83" s="677"/>
      <c r="RBE83" s="677"/>
      <c r="RBF83" s="677"/>
      <c r="RBG83" s="677"/>
      <c r="RBH83" s="677"/>
      <c r="RBI83" s="677"/>
      <c r="RBJ83" s="677"/>
      <c r="RBK83" s="677"/>
      <c r="RBL83" s="677"/>
      <c r="RBM83" s="677"/>
      <c r="RBN83" s="677"/>
      <c r="RBO83" s="677"/>
      <c r="RBP83" s="677"/>
      <c r="RBQ83" s="677"/>
      <c r="RBR83" s="677"/>
      <c r="RBS83" s="677"/>
      <c r="RBT83" s="677"/>
      <c r="RBU83" s="677"/>
      <c r="RBV83" s="677"/>
      <c r="RBW83" s="677"/>
      <c r="RBX83" s="677"/>
      <c r="RBY83" s="677"/>
      <c r="RBZ83" s="677"/>
      <c r="RCA83" s="677"/>
      <c r="RCB83" s="677"/>
      <c r="RCC83" s="677"/>
      <c r="RCD83" s="677"/>
      <c r="RCE83" s="677"/>
      <c r="RCF83" s="677"/>
      <c r="RCG83" s="677"/>
      <c r="RCH83" s="677"/>
      <c r="RCI83" s="677"/>
      <c r="RCJ83" s="677"/>
      <c r="RCK83" s="677"/>
      <c r="RCL83" s="677"/>
      <c r="RCM83" s="677"/>
      <c r="RCN83" s="677"/>
      <c r="RCO83" s="677"/>
      <c r="RCP83" s="677"/>
      <c r="RCQ83" s="677"/>
      <c r="RCR83" s="677"/>
      <c r="RCS83" s="677"/>
      <c r="RCT83" s="677"/>
      <c r="RCU83" s="677"/>
      <c r="RCV83" s="677"/>
      <c r="RCW83" s="677"/>
      <c r="RCX83" s="677"/>
      <c r="RCY83" s="677"/>
      <c r="RCZ83" s="677"/>
      <c r="RDA83" s="677"/>
      <c r="RDB83" s="677"/>
      <c r="RDC83" s="677"/>
      <c r="RDD83" s="677"/>
      <c r="RDE83" s="677"/>
      <c r="RDF83" s="677"/>
      <c r="RDG83" s="677"/>
      <c r="RDH83" s="677"/>
      <c r="RDI83" s="677"/>
      <c r="RDJ83" s="677"/>
      <c r="RDK83" s="677"/>
      <c r="RDL83" s="677"/>
      <c r="RDM83" s="677"/>
      <c r="RDN83" s="677"/>
      <c r="RDO83" s="677"/>
      <c r="RDP83" s="677"/>
      <c r="RDQ83" s="677"/>
      <c r="RDR83" s="677"/>
      <c r="RDS83" s="677"/>
      <c r="RDT83" s="677"/>
      <c r="RDU83" s="677"/>
      <c r="RDV83" s="677"/>
      <c r="RDW83" s="677"/>
      <c r="RDX83" s="677"/>
      <c r="RDY83" s="677"/>
      <c r="RDZ83" s="677"/>
      <c r="REA83" s="677"/>
      <c r="REB83" s="677"/>
      <c r="REC83" s="677"/>
      <c r="RED83" s="677"/>
      <c r="REE83" s="677"/>
      <c r="REF83" s="677"/>
      <c r="REG83" s="677"/>
      <c r="REH83" s="677"/>
      <c r="REI83" s="677"/>
      <c r="REJ83" s="677"/>
      <c r="REK83" s="677"/>
      <c r="REL83" s="677"/>
      <c r="REM83" s="677"/>
      <c r="REN83" s="677"/>
      <c r="REO83" s="677"/>
      <c r="REP83" s="677"/>
      <c r="REQ83" s="677"/>
      <c r="RER83" s="677"/>
      <c r="RES83" s="677"/>
      <c r="RET83" s="677"/>
      <c r="REU83" s="677"/>
      <c r="REV83" s="677"/>
      <c r="REW83" s="677"/>
      <c r="REX83" s="677"/>
      <c r="REY83" s="677"/>
      <c r="REZ83" s="677"/>
      <c r="RFA83" s="677"/>
      <c r="RFB83" s="677"/>
      <c r="RFC83" s="677"/>
      <c r="RFD83" s="677"/>
      <c r="RFE83" s="677"/>
      <c r="RFF83" s="677"/>
      <c r="RFG83" s="677"/>
      <c r="RFH83" s="677"/>
      <c r="RFI83" s="677"/>
      <c r="RFJ83" s="677"/>
      <c r="RFK83" s="677"/>
      <c r="RFL83" s="677"/>
      <c r="RFM83" s="677"/>
      <c r="RFN83" s="677"/>
      <c r="RFO83" s="677"/>
      <c r="RFP83" s="677"/>
      <c r="RFQ83" s="677"/>
      <c r="RFR83" s="677"/>
      <c r="RFS83" s="677"/>
      <c r="RFT83" s="677"/>
      <c r="RFU83" s="677"/>
      <c r="RFV83" s="677"/>
      <c r="RFW83" s="677"/>
      <c r="RFX83" s="677"/>
      <c r="RFY83" s="677"/>
      <c r="RFZ83" s="677"/>
      <c r="RGA83" s="677"/>
      <c r="RGB83" s="677"/>
      <c r="RGC83" s="677"/>
      <c r="RGD83" s="677"/>
      <c r="RGE83" s="677"/>
      <c r="RGF83" s="677"/>
      <c r="RGG83" s="677"/>
      <c r="RGH83" s="677"/>
      <c r="RGI83" s="677"/>
      <c r="RGJ83" s="677"/>
      <c r="RGK83" s="677"/>
      <c r="RGL83" s="677"/>
      <c r="RGM83" s="677"/>
      <c r="RGN83" s="677"/>
      <c r="RGO83" s="677"/>
      <c r="RGP83" s="677"/>
      <c r="RGQ83" s="677"/>
      <c r="RGR83" s="677"/>
      <c r="RGS83" s="677"/>
      <c r="RGT83" s="677"/>
      <c r="RGU83" s="677"/>
      <c r="RGV83" s="677"/>
      <c r="RGW83" s="677"/>
      <c r="RGX83" s="677"/>
      <c r="RGY83" s="677"/>
      <c r="RGZ83" s="677"/>
      <c r="RHA83" s="677"/>
      <c r="RHB83" s="677"/>
      <c r="RHC83" s="677"/>
      <c r="RHD83" s="677"/>
      <c r="RHE83" s="677"/>
      <c r="RHF83" s="677"/>
      <c r="RHG83" s="677"/>
      <c r="RHH83" s="677"/>
      <c r="RHI83" s="677"/>
      <c r="RHJ83" s="677"/>
      <c r="RHK83" s="677"/>
      <c r="RHL83" s="677"/>
      <c r="RHM83" s="677"/>
      <c r="RHN83" s="677"/>
      <c r="RHO83" s="677"/>
      <c r="RHP83" s="677"/>
      <c r="RHQ83" s="677"/>
      <c r="RHR83" s="677"/>
      <c r="RHS83" s="677"/>
      <c r="RHT83" s="677"/>
      <c r="RHU83" s="677"/>
      <c r="RHV83" s="677"/>
      <c r="RHW83" s="677"/>
      <c r="RHX83" s="677"/>
      <c r="RHY83" s="677"/>
      <c r="RHZ83" s="677"/>
      <c r="RIA83" s="677"/>
      <c r="RIB83" s="677"/>
      <c r="RIC83" s="677"/>
      <c r="RID83" s="677"/>
      <c r="RIE83" s="677"/>
      <c r="RIF83" s="677"/>
      <c r="RIG83" s="677"/>
      <c r="RIH83" s="677"/>
      <c r="RII83" s="677"/>
      <c r="RIJ83" s="677"/>
      <c r="RIK83" s="677"/>
      <c r="RIL83" s="677"/>
      <c r="RIM83" s="677"/>
      <c r="RIN83" s="677"/>
      <c r="RIO83" s="677"/>
      <c r="RIP83" s="677"/>
      <c r="RIQ83" s="677"/>
      <c r="RIR83" s="677"/>
      <c r="RIS83" s="677"/>
      <c r="RIT83" s="677"/>
      <c r="RIU83" s="677"/>
      <c r="RIV83" s="677"/>
      <c r="RIW83" s="677"/>
      <c r="RIX83" s="677"/>
      <c r="RIY83" s="677"/>
      <c r="RIZ83" s="677"/>
      <c r="RJA83" s="677"/>
      <c r="RJB83" s="677"/>
      <c r="RJC83" s="677"/>
      <c r="RJD83" s="677"/>
      <c r="RJE83" s="677"/>
      <c r="RJF83" s="677"/>
      <c r="RJG83" s="677"/>
      <c r="RJH83" s="677"/>
      <c r="RJI83" s="677"/>
      <c r="RJJ83" s="677"/>
      <c r="RJK83" s="677"/>
      <c r="RJL83" s="677"/>
      <c r="RJM83" s="677"/>
      <c r="RJN83" s="677"/>
      <c r="RJO83" s="677"/>
      <c r="RJP83" s="677"/>
      <c r="RJQ83" s="677"/>
      <c r="RJR83" s="677"/>
      <c r="RJS83" s="677"/>
      <c r="RJT83" s="677"/>
      <c r="RJU83" s="677"/>
      <c r="RJV83" s="677"/>
      <c r="RJW83" s="677"/>
      <c r="RJX83" s="677"/>
      <c r="RJY83" s="677"/>
      <c r="RJZ83" s="677"/>
      <c r="RKA83" s="677"/>
      <c r="RKB83" s="677"/>
      <c r="RKC83" s="677"/>
      <c r="RKD83" s="677"/>
      <c r="RKE83" s="677"/>
      <c r="RKF83" s="677"/>
      <c r="RKG83" s="677"/>
      <c r="RKH83" s="677"/>
      <c r="RKI83" s="677"/>
      <c r="RKJ83" s="677"/>
      <c r="RKK83" s="677"/>
      <c r="RKL83" s="677"/>
      <c r="RKM83" s="677"/>
      <c r="RKN83" s="677"/>
      <c r="RKO83" s="677"/>
      <c r="RKP83" s="677"/>
      <c r="RKQ83" s="677"/>
      <c r="RKR83" s="677"/>
      <c r="RKS83" s="677"/>
      <c r="RKT83" s="677"/>
      <c r="RKU83" s="677"/>
      <c r="RKV83" s="677"/>
      <c r="RKW83" s="677"/>
      <c r="RKX83" s="677"/>
      <c r="RKY83" s="677"/>
      <c r="RKZ83" s="677"/>
      <c r="RLA83" s="677"/>
      <c r="RLB83" s="677"/>
      <c r="RLC83" s="677"/>
      <c r="RLD83" s="677"/>
      <c r="RLE83" s="677"/>
      <c r="RLF83" s="677"/>
      <c r="RLG83" s="677"/>
      <c r="RLH83" s="677"/>
      <c r="RLI83" s="677"/>
      <c r="RLJ83" s="677"/>
      <c r="RLK83" s="677"/>
      <c r="RLL83" s="677"/>
      <c r="RLM83" s="677"/>
      <c r="RLN83" s="677"/>
      <c r="RLO83" s="677"/>
      <c r="RLP83" s="677"/>
      <c r="RLQ83" s="677"/>
      <c r="RLR83" s="677"/>
      <c r="RLS83" s="677"/>
      <c r="RLT83" s="677"/>
      <c r="RLU83" s="677"/>
      <c r="RLV83" s="677"/>
      <c r="RLW83" s="677"/>
      <c r="RLX83" s="677"/>
      <c r="RLY83" s="677"/>
      <c r="RLZ83" s="677"/>
      <c r="RMA83" s="677"/>
      <c r="RMB83" s="677"/>
      <c r="RMC83" s="677"/>
      <c r="RMD83" s="677"/>
      <c r="RME83" s="677"/>
      <c r="RMF83" s="677"/>
      <c r="RMG83" s="677"/>
      <c r="RMH83" s="677"/>
      <c r="RMI83" s="677"/>
      <c r="RMJ83" s="677"/>
      <c r="RMK83" s="677"/>
      <c r="RML83" s="677"/>
      <c r="RMM83" s="677"/>
      <c r="RMN83" s="677"/>
      <c r="RMO83" s="677"/>
      <c r="RMP83" s="677"/>
      <c r="RMQ83" s="677"/>
      <c r="RMR83" s="677"/>
      <c r="RMS83" s="677"/>
      <c r="RMT83" s="677"/>
      <c r="RMU83" s="677"/>
      <c r="RMV83" s="677"/>
      <c r="RMW83" s="677"/>
      <c r="RMX83" s="677"/>
      <c r="RMY83" s="677"/>
      <c r="RMZ83" s="677"/>
      <c r="RNA83" s="677"/>
      <c r="RNB83" s="677"/>
      <c r="RNC83" s="677"/>
      <c r="RND83" s="677"/>
      <c r="RNE83" s="677"/>
      <c r="RNF83" s="677"/>
      <c r="RNG83" s="677"/>
      <c r="RNH83" s="677"/>
      <c r="RNI83" s="677"/>
      <c r="RNJ83" s="677"/>
      <c r="RNK83" s="677"/>
      <c r="RNL83" s="677"/>
      <c r="RNM83" s="677"/>
      <c r="RNN83" s="677"/>
      <c r="RNO83" s="677"/>
      <c r="RNP83" s="677"/>
      <c r="RNQ83" s="677"/>
      <c r="RNR83" s="677"/>
      <c r="RNS83" s="677"/>
      <c r="RNT83" s="677"/>
      <c r="RNU83" s="677"/>
      <c r="RNV83" s="677"/>
      <c r="RNW83" s="677"/>
      <c r="RNX83" s="677"/>
      <c r="RNY83" s="677"/>
      <c r="RNZ83" s="677"/>
      <c r="ROA83" s="677"/>
      <c r="ROB83" s="677"/>
      <c r="ROC83" s="677"/>
      <c r="ROD83" s="677"/>
      <c r="ROE83" s="677"/>
      <c r="ROF83" s="677"/>
      <c r="ROG83" s="677"/>
      <c r="ROH83" s="677"/>
      <c r="ROI83" s="677"/>
      <c r="ROJ83" s="677"/>
      <c r="ROK83" s="677"/>
      <c r="ROL83" s="677"/>
      <c r="ROM83" s="677"/>
      <c r="RON83" s="677"/>
      <c r="ROO83" s="677"/>
      <c r="ROP83" s="677"/>
      <c r="ROQ83" s="677"/>
      <c r="ROR83" s="677"/>
      <c r="ROS83" s="677"/>
      <c r="ROT83" s="677"/>
      <c r="ROU83" s="677"/>
      <c r="ROV83" s="677"/>
      <c r="ROW83" s="677"/>
      <c r="ROX83" s="677"/>
      <c r="ROY83" s="677"/>
      <c r="ROZ83" s="677"/>
      <c r="RPA83" s="677"/>
      <c r="RPB83" s="677"/>
      <c r="RPC83" s="677"/>
      <c r="RPD83" s="677"/>
      <c r="RPE83" s="677"/>
      <c r="RPF83" s="677"/>
      <c r="RPG83" s="677"/>
      <c r="RPH83" s="677"/>
      <c r="RPI83" s="677"/>
      <c r="RPJ83" s="677"/>
      <c r="RPK83" s="677"/>
      <c r="RPL83" s="677"/>
      <c r="RPM83" s="677"/>
      <c r="RPN83" s="677"/>
      <c r="RPO83" s="677"/>
      <c r="RPP83" s="677"/>
      <c r="RPQ83" s="677"/>
      <c r="RPR83" s="677"/>
      <c r="RPS83" s="677"/>
      <c r="RPT83" s="677"/>
      <c r="RPU83" s="677"/>
      <c r="RPV83" s="677"/>
      <c r="RPW83" s="677"/>
      <c r="RPX83" s="677"/>
      <c r="RPY83" s="677"/>
      <c r="RPZ83" s="677"/>
      <c r="RQA83" s="677"/>
      <c r="RQB83" s="677"/>
      <c r="RQC83" s="677"/>
      <c r="RQD83" s="677"/>
      <c r="RQE83" s="677"/>
      <c r="RQF83" s="677"/>
      <c r="RQG83" s="677"/>
      <c r="RQH83" s="677"/>
      <c r="RQI83" s="677"/>
      <c r="RQJ83" s="677"/>
      <c r="RQK83" s="677"/>
      <c r="RQL83" s="677"/>
      <c r="RQM83" s="677"/>
      <c r="RQN83" s="677"/>
      <c r="RQO83" s="677"/>
      <c r="RQP83" s="677"/>
      <c r="RQQ83" s="677"/>
      <c r="RQR83" s="677"/>
      <c r="RQS83" s="677"/>
      <c r="RQT83" s="677"/>
      <c r="RQU83" s="677"/>
      <c r="RQV83" s="677"/>
      <c r="RQW83" s="677"/>
      <c r="RQX83" s="677"/>
      <c r="RQY83" s="677"/>
      <c r="RQZ83" s="677"/>
      <c r="RRA83" s="677"/>
      <c r="RRB83" s="677"/>
      <c r="RRC83" s="677"/>
      <c r="RRD83" s="677"/>
      <c r="RRE83" s="677"/>
      <c r="RRF83" s="677"/>
      <c r="RRG83" s="677"/>
      <c r="RRH83" s="677"/>
      <c r="RRI83" s="677"/>
      <c r="RRJ83" s="677"/>
      <c r="RRK83" s="677"/>
      <c r="RRL83" s="677"/>
      <c r="RRM83" s="677"/>
      <c r="RRN83" s="677"/>
      <c r="RRO83" s="677"/>
      <c r="RRP83" s="677"/>
      <c r="RRQ83" s="677"/>
      <c r="RRR83" s="677"/>
      <c r="RRS83" s="677"/>
      <c r="RRT83" s="677"/>
      <c r="RRU83" s="677"/>
      <c r="RRV83" s="677"/>
      <c r="RRW83" s="677"/>
      <c r="RRX83" s="677"/>
      <c r="RRY83" s="677"/>
      <c r="RRZ83" s="677"/>
      <c r="RSA83" s="677"/>
      <c r="RSB83" s="677"/>
      <c r="RSC83" s="677"/>
      <c r="RSD83" s="677"/>
      <c r="RSE83" s="677"/>
      <c r="RSF83" s="677"/>
      <c r="RSG83" s="677"/>
      <c r="RSH83" s="677"/>
      <c r="RSI83" s="677"/>
      <c r="RSJ83" s="677"/>
      <c r="RSK83" s="677"/>
      <c r="RSL83" s="677"/>
      <c r="RSM83" s="677"/>
      <c r="RSN83" s="677"/>
      <c r="RSO83" s="677"/>
      <c r="RSP83" s="677"/>
      <c r="RSQ83" s="677"/>
      <c r="RSR83" s="677"/>
      <c r="RSS83" s="677"/>
      <c r="RST83" s="677"/>
      <c r="RSU83" s="677"/>
      <c r="RSV83" s="677"/>
      <c r="RSW83" s="677"/>
      <c r="RSX83" s="677"/>
      <c r="RSY83" s="677"/>
      <c r="RSZ83" s="677"/>
      <c r="RTA83" s="677"/>
      <c r="RTB83" s="677"/>
      <c r="RTC83" s="677"/>
      <c r="RTD83" s="677"/>
      <c r="RTE83" s="677"/>
      <c r="RTF83" s="677"/>
      <c r="RTG83" s="677"/>
      <c r="RTH83" s="677"/>
      <c r="RTI83" s="677"/>
      <c r="RTJ83" s="677"/>
      <c r="RTK83" s="677"/>
      <c r="RTL83" s="677"/>
      <c r="RTM83" s="677"/>
      <c r="RTN83" s="677"/>
      <c r="RTO83" s="677"/>
      <c r="RTP83" s="677"/>
      <c r="RTQ83" s="677"/>
      <c r="RTR83" s="677"/>
      <c r="RTS83" s="677"/>
      <c r="RTT83" s="677"/>
      <c r="RTU83" s="677"/>
      <c r="RTV83" s="677"/>
      <c r="RTW83" s="677"/>
      <c r="RTX83" s="677"/>
      <c r="RTY83" s="677"/>
      <c r="RTZ83" s="677"/>
      <c r="RUA83" s="677"/>
      <c r="RUB83" s="677"/>
      <c r="RUC83" s="677"/>
      <c r="RUD83" s="677"/>
      <c r="RUE83" s="677"/>
      <c r="RUF83" s="677"/>
      <c r="RUG83" s="677"/>
      <c r="RUH83" s="677"/>
      <c r="RUI83" s="677"/>
      <c r="RUJ83" s="677"/>
      <c r="RUK83" s="677"/>
      <c r="RUL83" s="677"/>
      <c r="RUM83" s="677"/>
      <c r="RUN83" s="677"/>
      <c r="RUO83" s="677"/>
      <c r="RUP83" s="677"/>
      <c r="RUQ83" s="677"/>
      <c r="RUR83" s="677"/>
      <c r="RUS83" s="677"/>
      <c r="RUT83" s="677"/>
      <c r="RUU83" s="677"/>
      <c r="RUV83" s="677"/>
      <c r="RUW83" s="677"/>
      <c r="RUX83" s="677"/>
      <c r="RUY83" s="677"/>
      <c r="RUZ83" s="677"/>
      <c r="RVA83" s="677"/>
      <c r="RVB83" s="677"/>
      <c r="RVC83" s="677"/>
      <c r="RVD83" s="677"/>
      <c r="RVE83" s="677"/>
      <c r="RVF83" s="677"/>
      <c r="RVG83" s="677"/>
      <c r="RVH83" s="677"/>
      <c r="RVI83" s="677"/>
      <c r="RVJ83" s="677"/>
      <c r="RVK83" s="677"/>
      <c r="RVL83" s="677"/>
      <c r="RVM83" s="677"/>
      <c r="RVN83" s="677"/>
      <c r="RVO83" s="677"/>
      <c r="RVP83" s="677"/>
      <c r="RVQ83" s="677"/>
      <c r="RVR83" s="677"/>
      <c r="RVS83" s="677"/>
      <c r="RVT83" s="677"/>
      <c r="RVU83" s="677"/>
      <c r="RVV83" s="677"/>
      <c r="RVW83" s="677"/>
      <c r="RVX83" s="677"/>
      <c r="RVY83" s="677"/>
      <c r="RVZ83" s="677"/>
      <c r="RWA83" s="677"/>
      <c r="RWB83" s="677"/>
      <c r="RWC83" s="677"/>
      <c r="RWD83" s="677"/>
      <c r="RWE83" s="677"/>
      <c r="RWF83" s="677"/>
      <c r="RWG83" s="677"/>
      <c r="RWH83" s="677"/>
      <c r="RWI83" s="677"/>
      <c r="RWJ83" s="677"/>
      <c r="RWK83" s="677"/>
      <c r="RWL83" s="677"/>
      <c r="RWM83" s="677"/>
      <c r="RWN83" s="677"/>
      <c r="RWO83" s="677"/>
      <c r="RWP83" s="677"/>
      <c r="RWQ83" s="677"/>
      <c r="RWR83" s="677"/>
      <c r="RWS83" s="677"/>
      <c r="RWT83" s="677"/>
      <c r="RWU83" s="677"/>
      <c r="RWV83" s="677"/>
      <c r="RWW83" s="677"/>
      <c r="RWX83" s="677"/>
      <c r="RWY83" s="677"/>
      <c r="RWZ83" s="677"/>
      <c r="RXA83" s="677"/>
      <c r="RXB83" s="677"/>
      <c r="RXC83" s="677"/>
      <c r="RXD83" s="677"/>
      <c r="RXE83" s="677"/>
      <c r="RXF83" s="677"/>
      <c r="RXG83" s="677"/>
      <c r="RXH83" s="677"/>
      <c r="RXI83" s="677"/>
      <c r="RXJ83" s="677"/>
      <c r="RXK83" s="677"/>
      <c r="RXL83" s="677"/>
      <c r="RXM83" s="677"/>
      <c r="RXN83" s="677"/>
      <c r="RXO83" s="677"/>
      <c r="RXP83" s="677"/>
      <c r="RXQ83" s="677"/>
      <c r="RXR83" s="677"/>
      <c r="RXS83" s="677"/>
      <c r="RXT83" s="677"/>
      <c r="RXU83" s="677"/>
      <c r="RXV83" s="677"/>
      <c r="RXW83" s="677"/>
      <c r="RXX83" s="677"/>
      <c r="RXY83" s="677"/>
      <c r="RXZ83" s="677"/>
      <c r="RYA83" s="677"/>
      <c r="RYB83" s="677"/>
      <c r="RYC83" s="677"/>
      <c r="RYD83" s="677"/>
      <c r="RYE83" s="677"/>
      <c r="RYF83" s="677"/>
      <c r="RYG83" s="677"/>
      <c r="RYH83" s="677"/>
      <c r="RYI83" s="677"/>
      <c r="RYJ83" s="677"/>
      <c r="RYK83" s="677"/>
      <c r="RYL83" s="677"/>
      <c r="RYM83" s="677"/>
      <c r="RYN83" s="677"/>
      <c r="RYO83" s="677"/>
      <c r="RYP83" s="677"/>
      <c r="RYQ83" s="677"/>
      <c r="RYR83" s="677"/>
      <c r="RYS83" s="677"/>
      <c r="RYT83" s="677"/>
      <c r="RYU83" s="677"/>
      <c r="RYV83" s="677"/>
      <c r="RYW83" s="677"/>
      <c r="RYX83" s="677"/>
      <c r="RYY83" s="677"/>
      <c r="RYZ83" s="677"/>
      <c r="RZA83" s="677"/>
      <c r="RZB83" s="677"/>
      <c r="RZC83" s="677"/>
      <c r="RZD83" s="677"/>
      <c r="RZE83" s="677"/>
      <c r="RZF83" s="677"/>
      <c r="RZG83" s="677"/>
      <c r="RZH83" s="677"/>
      <c r="RZI83" s="677"/>
      <c r="RZJ83" s="677"/>
      <c r="RZK83" s="677"/>
      <c r="RZL83" s="677"/>
      <c r="RZM83" s="677"/>
      <c r="RZN83" s="677"/>
      <c r="RZO83" s="677"/>
      <c r="RZP83" s="677"/>
      <c r="RZQ83" s="677"/>
      <c r="RZR83" s="677"/>
      <c r="RZS83" s="677"/>
      <c r="RZT83" s="677"/>
      <c r="RZU83" s="677"/>
      <c r="RZV83" s="677"/>
      <c r="RZW83" s="677"/>
      <c r="RZX83" s="677"/>
      <c r="RZY83" s="677"/>
      <c r="RZZ83" s="677"/>
      <c r="SAA83" s="677"/>
      <c r="SAB83" s="677"/>
      <c r="SAC83" s="677"/>
      <c r="SAD83" s="677"/>
      <c r="SAE83" s="677"/>
      <c r="SAF83" s="677"/>
      <c r="SAG83" s="677"/>
      <c r="SAH83" s="677"/>
      <c r="SAI83" s="677"/>
      <c r="SAJ83" s="677"/>
      <c r="SAK83" s="677"/>
      <c r="SAL83" s="677"/>
      <c r="SAM83" s="677"/>
      <c r="SAN83" s="677"/>
      <c r="SAO83" s="677"/>
      <c r="SAP83" s="677"/>
      <c r="SAQ83" s="677"/>
      <c r="SAR83" s="677"/>
      <c r="SAS83" s="677"/>
      <c r="SAT83" s="677"/>
      <c r="SAU83" s="677"/>
      <c r="SAV83" s="677"/>
      <c r="SAW83" s="677"/>
      <c r="SAX83" s="677"/>
      <c r="SAY83" s="677"/>
      <c r="SAZ83" s="677"/>
      <c r="SBA83" s="677"/>
      <c r="SBB83" s="677"/>
      <c r="SBC83" s="677"/>
      <c r="SBD83" s="677"/>
      <c r="SBE83" s="677"/>
      <c r="SBF83" s="677"/>
      <c r="SBG83" s="677"/>
      <c r="SBH83" s="677"/>
      <c r="SBI83" s="677"/>
      <c r="SBJ83" s="677"/>
      <c r="SBK83" s="677"/>
      <c r="SBL83" s="677"/>
      <c r="SBM83" s="677"/>
      <c r="SBN83" s="677"/>
      <c r="SBO83" s="677"/>
      <c r="SBP83" s="677"/>
      <c r="SBQ83" s="677"/>
      <c r="SBR83" s="677"/>
      <c r="SBS83" s="677"/>
      <c r="SBT83" s="677"/>
      <c r="SBU83" s="677"/>
      <c r="SBV83" s="677"/>
      <c r="SBW83" s="677"/>
      <c r="SBX83" s="677"/>
      <c r="SBY83" s="677"/>
      <c r="SBZ83" s="677"/>
      <c r="SCA83" s="677"/>
      <c r="SCB83" s="677"/>
      <c r="SCC83" s="677"/>
      <c r="SCD83" s="677"/>
      <c r="SCE83" s="677"/>
      <c r="SCF83" s="677"/>
      <c r="SCG83" s="677"/>
      <c r="SCH83" s="677"/>
      <c r="SCI83" s="677"/>
      <c r="SCJ83" s="677"/>
      <c r="SCK83" s="677"/>
      <c r="SCL83" s="677"/>
      <c r="SCM83" s="677"/>
      <c r="SCN83" s="677"/>
      <c r="SCO83" s="677"/>
      <c r="SCP83" s="677"/>
      <c r="SCQ83" s="677"/>
      <c r="SCR83" s="677"/>
      <c r="SCS83" s="677"/>
      <c r="SCT83" s="677"/>
      <c r="SCU83" s="677"/>
      <c r="SCV83" s="677"/>
      <c r="SCW83" s="677"/>
      <c r="SCX83" s="677"/>
      <c r="SCY83" s="677"/>
      <c r="SCZ83" s="677"/>
      <c r="SDA83" s="677"/>
      <c r="SDB83" s="677"/>
      <c r="SDC83" s="677"/>
      <c r="SDD83" s="677"/>
      <c r="SDE83" s="677"/>
      <c r="SDF83" s="677"/>
      <c r="SDG83" s="677"/>
      <c r="SDH83" s="677"/>
      <c r="SDI83" s="677"/>
      <c r="SDJ83" s="677"/>
      <c r="SDK83" s="677"/>
      <c r="SDL83" s="677"/>
      <c r="SDM83" s="677"/>
      <c r="SDN83" s="677"/>
      <c r="SDO83" s="677"/>
      <c r="SDP83" s="677"/>
      <c r="SDQ83" s="677"/>
      <c r="SDR83" s="677"/>
      <c r="SDS83" s="677"/>
      <c r="SDT83" s="677"/>
      <c r="SDU83" s="677"/>
      <c r="SDV83" s="677"/>
      <c r="SDW83" s="677"/>
      <c r="SDX83" s="677"/>
      <c r="SDY83" s="677"/>
      <c r="SDZ83" s="677"/>
      <c r="SEA83" s="677"/>
      <c r="SEB83" s="677"/>
      <c r="SEC83" s="677"/>
      <c r="SED83" s="677"/>
      <c r="SEE83" s="677"/>
      <c r="SEF83" s="677"/>
      <c r="SEG83" s="677"/>
      <c r="SEH83" s="677"/>
      <c r="SEI83" s="677"/>
      <c r="SEJ83" s="677"/>
      <c r="SEK83" s="677"/>
      <c r="SEL83" s="677"/>
      <c r="SEM83" s="677"/>
      <c r="SEN83" s="677"/>
      <c r="SEO83" s="677"/>
      <c r="SEP83" s="677"/>
      <c r="SEQ83" s="677"/>
      <c r="SER83" s="677"/>
      <c r="SES83" s="677"/>
      <c r="SET83" s="677"/>
      <c r="SEU83" s="677"/>
      <c r="SEV83" s="677"/>
      <c r="SEW83" s="677"/>
      <c r="SEX83" s="677"/>
      <c r="SEY83" s="677"/>
      <c r="SEZ83" s="677"/>
      <c r="SFA83" s="677"/>
      <c r="SFB83" s="677"/>
      <c r="SFC83" s="677"/>
      <c r="SFD83" s="677"/>
      <c r="SFE83" s="677"/>
      <c r="SFF83" s="677"/>
      <c r="SFG83" s="677"/>
      <c r="SFH83" s="677"/>
      <c r="SFI83" s="677"/>
      <c r="SFJ83" s="677"/>
      <c r="SFK83" s="677"/>
      <c r="SFL83" s="677"/>
      <c r="SFM83" s="677"/>
      <c r="SFN83" s="677"/>
      <c r="SFO83" s="677"/>
      <c r="SFP83" s="677"/>
      <c r="SFQ83" s="677"/>
      <c r="SFR83" s="677"/>
      <c r="SFS83" s="677"/>
      <c r="SFT83" s="677"/>
      <c r="SFU83" s="677"/>
      <c r="SFV83" s="677"/>
      <c r="SFW83" s="677"/>
      <c r="SFX83" s="677"/>
      <c r="SFY83" s="677"/>
      <c r="SFZ83" s="677"/>
      <c r="SGA83" s="677"/>
      <c r="SGB83" s="677"/>
      <c r="SGC83" s="677"/>
      <c r="SGD83" s="677"/>
      <c r="SGE83" s="677"/>
      <c r="SGF83" s="677"/>
      <c r="SGG83" s="677"/>
      <c r="SGH83" s="677"/>
      <c r="SGI83" s="677"/>
      <c r="SGJ83" s="677"/>
      <c r="SGK83" s="677"/>
      <c r="SGL83" s="677"/>
      <c r="SGM83" s="677"/>
      <c r="SGN83" s="677"/>
      <c r="SGO83" s="677"/>
      <c r="SGP83" s="677"/>
      <c r="SGQ83" s="677"/>
      <c r="SGR83" s="677"/>
      <c r="SGS83" s="677"/>
      <c r="SGT83" s="677"/>
      <c r="SGU83" s="677"/>
      <c r="SGV83" s="677"/>
      <c r="SGW83" s="677"/>
      <c r="SGX83" s="677"/>
      <c r="SGY83" s="677"/>
      <c r="SGZ83" s="677"/>
      <c r="SHA83" s="677"/>
      <c r="SHB83" s="677"/>
      <c r="SHC83" s="677"/>
      <c r="SHD83" s="677"/>
      <c r="SHE83" s="677"/>
      <c r="SHF83" s="677"/>
      <c r="SHG83" s="677"/>
      <c r="SHH83" s="677"/>
      <c r="SHI83" s="677"/>
      <c r="SHJ83" s="677"/>
      <c r="SHK83" s="677"/>
      <c r="SHL83" s="677"/>
      <c r="SHM83" s="677"/>
      <c r="SHN83" s="677"/>
      <c r="SHO83" s="677"/>
      <c r="SHP83" s="677"/>
      <c r="SHQ83" s="677"/>
      <c r="SHR83" s="677"/>
      <c r="SHS83" s="677"/>
      <c r="SHT83" s="677"/>
      <c r="SHU83" s="677"/>
      <c r="SHV83" s="677"/>
      <c r="SHW83" s="677"/>
      <c r="SHX83" s="677"/>
      <c r="SHY83" s="677"/>
      <c r="SHZ83" s="677"/>
      <c r="SIA83" s="677"/>
      <c r="SIB83" s="677"/>
      <c r="SIC83" s="677"/>
      <c r="SID83" s="677"/>
      <c r="SIE83" s="677"/>
      <c r="SIF83" s="677"/>
      <c r="SIG83" s="677"/>
      <c r="SIH83" s="677"/>
      <c r="SII83" s="677"/>
      <c r="SIJ83" s="677"/>
      <c r="SIK83" s="677"/>
      <c r="SIL83" s="677"/>
      <c r="SIM83" s="677"/>
      <c r="SIN83" s="677"/>
      <c r="SIO83" s="677"/>
      <c r="SIP83" s="677"/>
      <c r="SIQ83" s="677"/>
      <c r="SIR83" s="677"/>
      <c r="SIS83" s="677"/>
      <c r="SIT83" s="677"/>
      <c r="SIU83" s="677"/>
      <c r="SIV83" s="677"/>
      <c r="SIW83" s="677"/>
      <c r="SIX83" s="677"/>
      <c r="SIY83" s="677"/>
      <c r="SIZ83" s="677"/>
      <c r="SJA83" s="677"/>
      <c r="SJB83" s="677"/>
      <c r="SJC83" s="677"/>
      <c r="SJD83" s="677"/>
      <c r="SJE83" s="677"/>
      <c r="SJF83" s="677"/>
      <c r="SJG83" s="677"/>
      <c r="SJH83" s="677"/>
      <c r="SJI83" s="677"/>
      <c r="SJJ83" s="677"/>
      <c r="SJK83" s="677"/>
      <c r="SJL83" s="677"/>
      <c r="SJM83" s="677"/>
      <c r="SJN83" s="677"/>
      <c r="SJO83" s="677"/>
      <c r="SJP83" s="677"/>
      <c r="SJQ83" s="677"/>
      <c r="SJR83" s="677"/>
      <c r="SJS83" s="677"/>
      <c r="SJT83" s="677"/>
      <c r="SJU83" s="677"/>
      <c r="SJV83" s="677"/>
      <c r="SJW83" s="677"/>
      <c r="SJX83" s="677"/>
      <c r="SJY83" s="677"/>
      <c r="SJZ83" s="677"/>
      <c r="SKA83" s="677"/>
      <c r="SKB83" s="677"/>
      <c r="SKC83" s="677"/>
      <c r="SKD83" s="677"/>
      <c r="SKE83" s="677"/>
      <c r="SKF83" s="677"/>
      <c r="SKG83" s="677"/>
      <c r="SKH83" s="677"/>
      <c r="SKI83" s="677"/>
      <c r="SKJ83" s="677"/>
      <c r="SKK83" s="677"/>
      <c r="SKL83" s="677"/>
      <c r="SKM83" s="677"/>
      <c r="SKN83" s="677"/>
      <c r="SKO83" s="677"/>
      <c r="SKP83" s="677"/>
      <c r="SKQ83" s="677"/>
      <c r="SKR83" s="677"/>
      <c r="SKS83" s="677"/>
      <c r="SKT83" s="677"/>
      <c r="SKU83" s="677"/>
      <c r="SKV83" s="677"/>
      <c r="SKW83" s="677"/>
      <c r="SKX83" s="677"/>
      <c r="SKY83" s="677"/>
      <c r="SKZ83" s="677"/>
      <c r="SLA83" s="677"/>
      <c r="SLB83" s="677"/>
      <c r="SLC83" s="677"/>
      <c r="SLD83" s="677"/>
      <c r="SLE83" s="677"/>
      <c r="SLF83" s="677"/>
      <c r="SLG83" s="677"/>
      <c r="SLH83" s="677"/>
      <c r="SLI83" s="677"/>
      <c r="SLJ83" s="677"/>
      <c r="SLK83" s="677"/>
      <c r="SLL83" s="677"/>
      <c r="SLM83" s="677"/>
      <c r="SLN83" s="677"/>
      <c r="SLO83" s="677"/>
      <c r="SLP83" s="677"/>
      <c r="SLQ83" s="677"/>
      <c r="SLR83" s="677"/>
      <c r="SLS83" s="677"/>
      <c r="SLT83" s="677"/>
      <c r="SLU83" s="677"/>
      <c r="SLV83" s="677"/>
      <c r="SLW83" s="677"/>
      <c r="SLX83" s="677"/>
      <c r="SLY83" s="677"/>
      <c r="SLZ83" s="677"/>
      <c r="SMA83" s="677"/>
      <c r="SMB83" s="677"/>
      <c r="SMC83" s="677"/>
      <c r="SMD83" s="677"/>
      <c r="SME83" s="677"/>
      <c r="SMF83" s="677"/>
      <c r="SMG83" s="677"/>
      <c r="SMH83" s="677"/>
      <c r="SMI83" s="677"/>
      <c r="SMJ83" s="677"/>
      <c r="SMK83" s="677"/>
      <c r="SML83" s="677"/>
      <c r="SMM83" s="677"/>
      <c r="SMN83" s="677"/>
      <c r="SMO83" s="677"/>
      <c r="SMP83" s="677"/>
      <c r="SMQ83" s="677"/>
      <c r="SMR83" s="677"/>
      <c r="SMS83" s="677"/>
      <c r="SMT83" s="677"/>
      <c r="SMU83" s="677"/>
      <c r="SMV83" s="677"/>
      <c r="SMW83" s="677"/>
      <c r="SMX83" s="677"/>
      <c r="SMY83" s="677"/>
      <c r="SMZ83" s="677"/>
      <c r="SNA83" s="677"/>
      <c r="SNB83" s="677"/>
      <c r="SNC83" s="677"/>
      <c r="SND83" s="677"/>
      <c r="SNE83" s="677"/>
      <c r="SNF83" s="677"/>
      <c r="SNG83" s="677"/>
      <c r="SNH83" s="677"/>
      <c r="SNI83" s="677"/>
      <c r="SNJ83" s="677"/>
      <c r="SNK83" s="677"/>
      <c r="SNL83" s="677"/>
      <c r="SNM83" s="677"/>
      <c r="SNN83" s="677"/>
      <c r="SNO83" s="677"/>
      <c r="SNP83" s="677"/>
      <c r="SNQ83" s="677"/>
      <c r="SNR83" s="677"/>
      <c r="SNS83" s="677"/>
      <c r="SNT83" s="677"/>
      <c r="SNU83" s="677"/>
      <c r="SNV83" s="677"/>
      <c r="SNW83" s="677"/>
      <c r="SNX83" s="677"/>
      <c r="SNY83" s="677"/>
      <c r="SNZ83" s="677"/>
      <c r="SOA83" s="677"/>
      <c r="SOB83" s="677"/>
      <c r="SOC83" s="677"/>
      <c r="SOD83" s="677"/>
      <c r="SOE83" s="677"/>
      <c r="SOF83" s="677"/>
      <c r="SOG83" s="677"/>
      <c r="SOH83" s="677"/>
      <c r="SOI83" s="677"/>
      <c r="SOJ83" s="677"/>
      <c r="SOK83" s="677"/>
      <c r="SOL83" s="677"/>
      <c r="SOM83" s="677"/>
      <c r="SON83" s="677"/>
      <c r="SOO83" s="677"/>
      <c r="SOP83" s="677"/>
      <c r="SOQ83" s="677"/>
      <c r="SOR83" s="677"/>
      <c r="SOS83" s="677"/>
      <c r="SOT83" s="677"/>
      <c r="SOU83" s="677"/>
      <c r="SOV83" s="677"/>
      <c r="SOW83" s="677"/>
      <c r="SOX83" s="677"/>
      <c r="SOY83" s="677"/>
      <c r="SOZ83" s="677"/>
      <c r="SPA83" s="677"/>
      <c r="SPB83" s="677"/>
      <c r="SPC83" s="677"/>
      <c r="SPD83" s="677"/>
      <c r="SPE83" s="677"/>
      <c r="SPF83" s="677"/>
      <c r="SPG83" s="677"/>
      <c r="SPH83" s="677"/>
      <c r="SPI83" s="677"/>
      <c r="SPJ83" s="677"/>
      <c r="SPK83" s="677"/>
      <c r="SPL83" s="677"/>
      <c r="SPM83" s="677"/>
      <c r="SPN83" s="677"/>
      <c r="SPO83" s="677"/>
      <c r="SPP83" s="677"/>
      <c r="SPQ83" s="677"/>
      <c r="SPR83" s="677"/>
      <c r="SPS83" s="677"/>
      <c r="SPT83" s="677"/>
      <c r="SPU83" s="677"/>
      <c r="SPV83" s="677"/>
      <c r="SPW83" s="677"/>
      <c r="SPX83" s="677"/>
      <c r="SPY83" s="677"/>
      <c r="SPZ83" s="677"/>
      <c r="SQA83" s="677"/>
      <c r="SQB83" s="677"/>
      <c r="SQC83" s="677"/>
      <c r="SQD83" s="677"/>
      <c r="SQE83" s="677"/>
      <c r="SQF83" s="677"/>
      <c r="SQG83" s="677"/>
      <c r="SQH83" s="677"/>
      <c r="SQI83" s="677"/>
      <c r="SQJ83" s="677"/>
      <c r="SQK83" s="677"/>
      <c r="SQL83" s="677"/>
      <c r="SQM83" s="677"/>
      <c r="SQN83" s="677"/>
      <c r="SQO83" s="677"/>
      <c r="SQP83" s="677"/>
      <c r="SQQ83" s="677"/>
      <c r="SQR83" s="677"/>
      <c r="SQS83" s="677"/>
      <c r="SQT83" s="677"/>
      <c r="SQU83" s="677"/>
      <c r="SQV83" s="677"/>
      <c r="SQW83" s="677"/>
      <c r="SQX83" s="677"/>
      <c r="SQY83" s="677"/>
      <c r="SQZ83" s="677"/>
      <c r="SRA83" s="677"/>
      <c r="SRB83" s="677"/>
      <c r="SRC83" s="677"/>
      <c r="SRD83" s="677"/>
      <c r="SRE83" s="677"/>
      <c r="SRF83" s="677"/>
      <c r="SRG83" s="677"/>
      <c r="SRH83" s="677"/>
      <c r="SRI83" s="677"/>
      <c r="SRJ83" s="677"/>
      <c r="SRK83" s="677"/>
      <c r="SRL83" s="677"/>
      <c r="SRM83" s="677"/>
      <c r="SRN83" s="677"/>
      <c r="SRO83" s="677"/>
      <c r="SRP83" s="677"/>
      <c r="SRQ83" s="677"/>
      <c r="SRR83" s="677"/>
      <c r="SRS83" s="677"/>
      <c r="SRT83" s="677"/>
      <c r="SRU83" s="677"/>
      <c r="SRV83" s="677"/>
      <c r="SRW83" s="677"/>
      <c r="SRX83" s="677"/>
      <c r="SRY83" s="677"/>
      <c r="SRZ83" s="677"/>
      <c r="SSA83" s="677"/>
      <c r="SSB83" s="677"/>
      <c r="SSC83" s="677"/>
      <c r="SSD83" s="677"/>
      <c r="SSE83" s="677"/>
      <c r="SSF83" s="677"/>
      <c r="SSG83" s="677"/>
      <c r="SSH83" s="677"/>
      <c r="SSI83" s="677"/>
      <c r="SSJ83" s="677"/>
      <c r="SSK83" s="677"/>
      <c r="SSL83" s="677"/>
      <c r="SSM83" s="677"/>
      <c r="SSN83" s="677"/>
      <c r="SSO83" s="677"/>
      <c r="SSP83" s="677"/>
      <c r="SSQ83" s="677"/>
      <c r="SSR83" s="677"/>
      <c r="SSS83" s="677"/>
      <c r="SST83" s="677"/>
      <c r="SSU83" s="677"/>
      <c r="SSV83" s="677"/>
      <c r="SSW83" s="677"/>
      <c r="SSX83" s="677"/>
      <c r="SSY83" s="677"/>
      <c r="SSZ83" s="677"/>
      <c r="STA83" s="677"/>
      <c r="STB83" s="677"/>
      <c r="STC83" s="677"/>
      <c r="STD83" s="677"/>
      <c r="STE83" s="677"/>
      <c r="STF83" s="677"/>
      <c r="STG83" s="677"/>
      <c r="STH83" s="677"/>
      <c r="STI83" s="677"/>
      <c r="STJ83" s="677"/>
      <c r="STK83" s="677"/>
      <c r="STL83" s="677"/>
      <c r="STM83" s="677"/>
      <c r="STN83" s="677"/>
      <c r="STO83" s="677"/>
      <c r="STP83" s="677"/>
      <c r="STQ83" s="677"/>
      <c r="STR83" s="677"/>
      <c r="STS83" s="677"/>
      <c r="STT83" s="677"/>
      <c r="STU83" s="677"/>
      <c r="STV83" s="677"/>
      <c r="STW83" s="677"/>
      <c r="STX83" s="677"/>
      <c r="STY83" s="677"/>
      <c r="STZ83" s="677"/>
      <c r="SUA83" s="677"/>
      <c r="SUB83" s="677"/>
      <c r="SUC83" s="677"/>
      <c r="SUD83" s="677"/>
      <c r="SUE83" s="677"/>
      <c r="SUF83" s="677"/>
      <c r="SUG83" s="677"/>
      <c r="SUH83" s="677"/>
      <c r="SUI83" s="677"/>
      <c r="SUJ83" s="677"/>
      <c r="SUK83" s="677"/>
      <c r="SUL83" s="677"/>
      <c r="SUM83" s="677"/>
      <c r="SUN83" s="677"/>
      <c r="SUO83" s="677"/>
      <c r="SUP83" s="677"/>
      <c r="SUQ83" s="677"/>
      <c r="SUR83" s="677"/>
      <c r="SUS83" s="677"/>
      <c r="SUT83" s="677"/>
      <c r="SUU83" s="677"/>
      <c r="SUV83" s="677"/>
      <c r="SUW83" s="677"/>
      <c r="SUX83" s="677"/>
      <c r="SUY83" s="677"/>
      <c r="SUZ83" s="677"/>
      <c r="SVA83" s="677"/>
      <c r="SVB83" s="677"/>
      <c r="SVC83" s="677"/>
      <c r="SVD83" s="677"/>
      <c r="SVE83" s="677"/>
      <c r="SVF83" s="677"/>
      <c r="SVG83" s="677"/>
      <c r="SVH83" s="677"/>
      <c r="SVI83" s="677"/>
      <c r="SVJ83" s="677"/>
      <c r="SVK83" s="677"/>
      <c r="SVL83" s="677"/>
      <c r="SVM83" s="677"/>
      <c r="SVN83" s="677"/>
      <c r="SVO83" s="677"/>
      <c r="SVP83" s="677"/>
      <c r="SVQ83" s="677"/>
      <c r="SVR83" s="677"/>
      <c r="SVS83" s="677"/>
      <c r="SVT83" s="677"/>
      <c r="SVU83" s="677"/>
      <c r="SVV83" s="677"/>
      <c r="SVW83" s="677"/>
      <c r="SVX83" s="677"/>
      <c r="SVY83" s="677"/>
      <c r="SVZ83" s="677"/>
      <c r="SWA83" s="677"/>
      <c r="SWB83" s="677"/>
      <c r="SWC83" s="677"/>
      <c r="SWD83" s="677"/>
      <c r="SWE83" s="677"/>
      <c r="SWF83" s="677"/>
      <c r="SWG83" s="677"/>
      <c r="SWH83" s="677"/>
      <c r="SWI83" s="677"/>
      <c r="SWJ83" s="677"/>
      <c r="SWK83" s="677"/>
      <c r="SWL83" s="677"/>
      <c r="SWM83" s="677"/>
      <c r="SWN83" s="677"/>
      <c r="SWO83" s="677"/>
      <c r="SWP83" s="677"/>
      <c r="SWQ83" s="677"/>
      <c r="SWR83" s="677"/>
      <c r="SWS83" s="677"/>
      <c r="SWT83" s="677"/>
      <c r="SWU83" s="677"/>
      <c r="SWV83" s="677"/>
      <c r="SWW83" s="677"/>
      <c r="SWX83" s="677"/>
      <c r="SWY83" s="677"/>
      <c r="SWZ83" s="677"/>
      <c r="SXA83" s="677"/>
      <c r="SXB83" s="677"/>
      <c r="SXC83" s="677"/>
      <c r="SXD83" s="677"/>
      <c r="SXE83" s="677"/>
      <c r="SXF83" s="677"/>
      <c r="SXG83" s="677"/>
      <c r="SXH83" s="677"/>
      <c r="SXI83" s="677"/>
      <c r="SXJ83" s="677"/>
      <c r="SXK83" s="677"/>
      <c r="SXL83" s="677"/>
      <c r="SXM83" s="677"/>
      <c r="SXN83" s="677"/>
      <c r="SXO83" s="677"/>
      <c r="SXP83" s="677"/>
      <c r="SXQ83" s="677"/>
      <c r="SXR83" s="677"/>
      <c r="SXS83" s="677"/>
      <c r="SXT83" s="677"/>
      <c r="SXU83" s="677"/>
      <c r="SXV83" s="677"/>
      <c r="SXW83" s="677"/>
      <c r="SXX83" s="677"/>
      <c r="SXY83" s="677"/>
      <c r="SXZ83" s="677"/>
      <c r="SYA83" s="677"/>
      <c r="SYB83" s="677"/>
      <c r="SYC83" s="677"/>
      <c r="SYD83" s="677"/>
      <c r="SYE83" s="677"/>
      <c r="SYF83" s="677"/>
      <c r="SYG83" s="677"/>
      <c r="SYH83" s="677"/>
      <c r="SYI83" s="677"/>
      <c r="SYJ83" s="677"/>
      <c r="SYK83" s="677"/>
      <c r="SYL83" s="677"/>
      <c r="SYM83" s="677"/>
      <c r="SYN83" s="677"/>
      <c r="SYO83" s="677"/>
      <c r="SYP83" s="677"/>
      <c r="SYQ83" s="677"/>
      <c r="SYR83" s="677"/>
      <c r="SYS83" s="677"/>
      <c r="SYT83" s="677"/>
      <c r="SYU83" s="677"/>
      <c r="SYV83" s="677"/>
      <c r="SYW83" s="677"/>
      <c r="SYX83" s="677"/>
      <c r="SYY83" s="677"/>
      <c r="SYZ83" s="677"/>
      <c r="SZA83" s="677"/>
      <c r="SZB83" s="677"/>
      <c r="SZC83" s="677"/>
      <c r="SZD83" s="677"/>
      <c r="SZE83" s="677"/>
      <c r="SZF83" s="677"/>
      <c r="SZG83" s="677"/>
      <c r="SZH83" s="677"/>
      <c r="SZI83" s="677"/>
      <c r="SZJ83" s="677"/>
      <c r="SZK83" s="677"/>
      <c r="SZL83" s="677"/>
      <c r="SZM83" s="677"/>
      <c r="SZN83" s="677"/>
      <c r="SZO83" s="677"/>
      <c r="SZP83" s="677"/>
      <c r="SZQ83" s="677"/>
      <c r="SZR83" s="677"/>
      <c r="SZS83" s="677"/>
      <c r="SZT83" s="677"/>
      <c r="SZU83" s="677"/>
      <c r="SZV83" s="677"/>
      <c r="SZW83" s="677"/>
      <c r="SZX83" s="677"/>
      <c r="SZY83" s="677"/>
      <c r="SZZ83" s="677"/>
      <c r="TAA83" s="677"/>
      <c r="TAB83" s="677"/>
      <c r="TAC83" s="677"/>
      <c r="TAD83" s="677"/>
      <c r="TAE83" s="677"/>
      <c r="TAF83" s="677"/>
      <c r="TAG83" s="677"/>
      <c r="TAH83" s="677"/>
      <c r="TAI83" s="677"/>
      <c r="TAJ83" s="677"/>
      <c r="TAK83" s="677"/>
      <c r="TAL83" s="677"/>
      <c r="TAM83" s="677"/>
      <c r="TAN83" s="677"/>
      <c r="TAO83" s="677"/>
      <c r="TAP83" s="677"/>
      <c r="TAQ83" s="677"/>
      <c r="TAR83" s="677"/>
      <c r="TAS83" s="677"/>
      <c r="TAT83" s="677"/>
      <c r="TAU83" s="677"/>
      <c r="TAV83" s="677"/>
      <c r="TAW83" s="677"/>
      <c r="TAX83" s="677"/>
      <c r="TAY83" s="677"/>
      <c r="TAZ83" s="677"/>
      <c r="TBA83" s="677"/>
      <c r="TBB83" s="677"/>
      <c r="TBC83" s="677"/>
      <c r="TBD83" s="677"/>
      <c r="TBE83" s="677"/>
      <c r="TBF83" s="677"/>
      <c r="TBG83" s="677"/>
      <c r="TBH83" s="677"/>
      <c r="TBI83" s="677"/>
      <c r="TBJ83" s="677"/>
      <c r="TBK83" s="677"/>
      <c r="TBL83" s="677"/>
      <c r="TBM83" s="677"/>
      <c r="TBN83" s="677"/>
      <c r="TBO83" s="677"/>
      <c r="TBP83" s="677"/>
      <c r="TBQ83" s="677"/>
      <c r="TBR83" s="677"/>
      <c r="TBS83" s="677"/>
      <c r="TBT83" s="677"/>
      <c r="TBU83" s="677"/>
      <c r="TBV83" s="677"/>
      <c r="TBW83" s="677"/>
      <c r="TBX83" s="677"/>
      <c r="TBY83" s="677"/>
      <c r="TBZ83" s="677"/>
      <c r="TCA83" s="677"/>
      <c r="TCB83" s="677"/>
      <c r="TCC83" s="677"/>
      <c r="TCD83" s="677"/>
      <c r="TCE83" s="677"/>
      <c r="TCF83" s="677"/>
      <c r="TCG83" s="677"/>
      <c r="TCH83" s="677"/>
      <c r="TCI83" s="677"/>
      <c r="TCJ83" s="677"/>
      <c r="TCK83" s="677"/>
      <c r="TCL83" s="677"/>
      <c r="TCM83" s="677"/>
      <c r="TCN83" s="677"/>
      <c r="TCO83" s="677"/>
      <c r="TCP83" s="677"/>
      <c r="TCQ83" s="677"/>
      <c r="TCR83" s="677"/>
      <c r="TCS83" s="677"/>
      <c r="TCT83" s="677"/>
      <c r="TCU83" s="677"/>
      <c r="TCV83" s="677"/>
      <c r="TCW83" s="677"/>
      <c r="TCX83" s="677"/>
      <c r="TCY83" s="677"/>
      <c r="TCZ83" s="677"/>
      <c r="TDA83" s="677"/>
      <c r="TDB83" s="677"/>
      <c r="TDC83" s="677"/>
      <c r="TDD83" s="677"/>
      <c r="TDE83" s="677"/>
      <c r="TDF83" s="677"/>
      <c r="TDG83" s="677"/>
      <c r="TDH83" s="677"/>
      <c r="TDI83" s="677"/>
      <c r="TDJ83" s="677"/>
      <c r="TDK83" s="677"/>
      <c r="TDL83" s="677"/>
      <c r="TDM83" s="677"/>
      <c r="TDN83" s="677"/>
      <c r="TDO83" s="677"/>
      <c r="TDP83" s="677"/>
      <c r="TDQ83" s="677"/>
      <c r="TDR83" s="677"/>
      <c r="TDS83" s="677"/>
      <c r="TDT83" s="677"/>
      <c r="TDU83" s="677"/>
      <c r="TDV83" s="677"/>
      <c r="TDW83" s="677"/>
      <c r="TDX83" s="677"/>
      <c r="TDY83" s="677"/>
      <c r="TDZ83" s="677"/>
      <c r="TEA83" s="677"/>
      <c r="TEB83" s="677"/>
      <c r="TEC83" s="677"/>
      <c r="TED83" s="677"/>
      <c r="TEE83" s="677"/>
      <c r="TEF83" s="677"/>
      <c r="TEG83" s="677"/>
      <c r="TEH83" s="677"/>
      <c r="TEI83" s="677"/>
      <c r="TEJ83" s="677"/>
      <c r="TEK83" s="677"/>
      <c r="TEL83" s="677"/>
      <c r="TEM83" s="677"/>
      <c r="TEN83" s="677"/>
      <c r="TEO83" s="677"/>
      <c r="TEP83" s="677"/>
      <c r="TEQ83" s="677"/>
      <c r="TER83" s="677"/>
      <c r="TES83" s="677"/>
      <c r="TET83" s="677"/>
      <c r="TEU83" s="677"/>
      <c r="TEV83" s="677"/>
      <c r="TEW83" s="677"/>
      <c r="TEX83" s="677"/>
      <c r="TEY83" s="677"/>
      <c r="TEZ83" s="677"/>
      <c r="TFA83" s="677"/>
      <c r="TFB83" s="677"/>
      <c r="TFC83" s="677"/>
      <c r="TFD83" s="677"/>
      <c r="TFE83" s="677"/>
      <c r="TFF83" s="677"/>
      <c r="TFG83" s="677"/>
      <c r="TFH83" s="677"/>
      <c r="TFI83" s="677"/>
      <c r="TFJ83" s="677"/>
      <c r="TFK83" s="677"/>
      <c r="TFL83" s="677"/>
      <c r="TFM83" s="677"/>
      <c r="TFN83" s="677"/>
      <c r="TFO83" s="677"/>
      <c r="TFP83" s="677"/>
      <c r="TFQ83" s="677"/>
      <c r="TFR83" s="677"/>
      <c r="TFS83" s="677"/>
      <c r="TFT83" s="677"/>
      <c r="TFU83" s="677"/>
      <c r="TFV83" s="677"/>
      <c r="TFW83" s="677"/>
      <c r="TFX83" s="677"/>
      <c r="TFY83" s="677"/>
      <c r="TFZ83" s="677"/>
      <c r="TGA83" s="677"/>
      <c r="TGB83" s="677"/>
      <c r="TGC83" s="677"/>
      <c r="TGD83" s="677"/>
      <c r="TGE83" s="677"/>
      <c r="TGF83" s="677"/>
      <c r="TGG83" s="677"/>
      <c r="TGH83" s="677"/>
      <c r="TGI83" s="677"/>
      <c r="TGJ83" s="677"/>
      <c r="TGK83" s="677"/>
      <c r="TGL83" s="677"/>
      <c r="TGM83" s="677"/>
      <c r="TGN83" s="677"/>
      <c r="TGO83" s="677"/>
      <c r="TGP83" s="677"/>
      <c r="TGQ83" s="677"/>
      <c r="TGR83" s="677"/>
      <c r="TGS83" s="677"/>
      <c r="TGT83" s="677"/>
      <c r="TGU83" s="677"/>
      <c r="TGV83" s="677"/>
      <c r="TGW83" s="677"/>
      <c r="TGX83" s="677"/>
      <c r="TGY83" s="677"/>
      <c r="TGZ83" s="677"/>
      <c r="THA83" s="677"/>
      <c r="THB83" s="677"/>
      <c r="THC83" s="677"/>
      <c r="THD83" s="677"/>
      <c r="THE83" s="677"/>
      <c r="THF83" s="677"/>
      <c r="THG83" s="677"/>
      <c r="THH83" s="677"/>
      <c r="THI83" s="677"/>
      <c r="THJ83" s="677"/>
      <c r="THK83" s="677"/>
      <c r="THL83" s="677"/>
      <c r="THM83" s="677"/>
      <c r="THN83" s="677"/>
      <c r="THO83" s="677"/>
      <c r="THP83" s="677"/>
      <c r="THQ83" s="677"/>
      <c r="THR83" s="677"/>
      <c r="THS83" s="677"/>
      <c r="THT83" s="677"/>
      <c r="THU83" s="677"/>
      <c r="THV83" s="677"/>
      <c r="THW83" s="677"/>
      <c r="THX83" s="677"/>
      <c r="THY83" s="677"/>
      <c r="THZ83" s="677"/>
      <c r="TIA83" s="677"/>
      <c r="TIB83" s="677"/>
      <c r="TIC83" s="677"/>
      <c r="TID83" s="677"/>
      <c r="TIE83" s="677"/>
      <c r="TIF83" s="677"/>
      <c r="TIG83" s="677"/>
      <c r="TIH83" s="677"/>
      <c r="TII83" s="677"/>
      <c r="TIJ83" s="677"/>
      <c r="TIK83" s="677"/>
      <c r="TIL83" s="677"/>
      <c r="TIM83" s="677"/>
      <c r="TIN83" s="677"/>
      <c r="TIO83" s="677"/>
      <c r="TIP83" s="677"/>
      <c r="TIQ83" s="677"/>
      <c r="TIR83" s="677"/>
      <c r="TIS83" s="677"/>
      <c r="TIT83" s="677"/>
      <c r="TIU83" s="677"/>
      <c r="TIV83" s="677"/>
      <c r="TIW83" s="677"/>
      <c r="TIX83" s="677"/>
      <c r="TIY83" s="677"/>
      <c r="TIZ83" s="677"/>
      <c r="TJA83" s="677"/>
      <c r="TJB83" s="677"/>
      <c r="TJC83" s="677"/>
      <c r="TJD83" s="677"/>
      <c r="TJE83" s="677"/>
      <c r="TJF83" s="677"/>
      <c r="TJG83" s="677"/>
      <c r="TJH83" s="677"/>
      <c r="TJI83" s="677"/>
      <c r="TJJ83" s="677"/>
      <c r="TJK83" s="677"/>
      <c r="TJL83" s="677"/>
      <c r="TJM83" s="677"/>
      <c r="TJN83" s="677"/>
      <c r="TJO83" s="677"/>
      <c r="TJP83" s="677"/>
      <c r="TJQ83" s="677"/>
      <c r="TJR83" s="677"/>
      <c r="TJS83" s="677"/>
      <c r="TJT83" s="677"/>
      <c r="TJU83" s="677"/>
      <c r="TJV83" s="677"/>
      <c r="TJW83" s="677"/>
      <c r="TJX83" s="677"/>
      <c r="TJY83" s="677"/>
      <c r="TJZ83" s="677"/>
      <c r="TKA83" s="677"/>
      <c r="TKB83" s="677"/>
      <c r="TKC83" s="677"/>
      <c r="TKD83" s="677"/>
      <c r="TKE83" s="677"/>
      <c r="TKF83" s="677"/>
      <c r="TKG83" s="677"/>
      <c r="TKH83" s="677"/>
      <c r="TKI83" s="677"/>
      <c r="TKJ83" s="677"/>
      <c r="TKK83" s="677"/>
      <c r="TKL83" s="677"/>
      <c r="TKM83" s="677"/>
      <c r="TKN83" s="677"/>
      <c r="TKO83" s="677"/>
      <c r="TKP83" s="677"/>
      <c r="TKQ83" s="677"/>
      <c r="TKR83" s="677"/>
      <c r="TKS83" s="677"/>
      <c r="TKT83" s="677"/>
      <c r="TKU83" s="677"/>
      <c r="TKV83" s="677"/>
      <c r="TKW83" s="677"/>
      <c r="TKX83" s="677"/>
      <c r="TKY83" s="677"/>
      <c r="TKZ83" s="677"/>
      <c r="TLA83" s="677"/>
      <c r="TLB83" s="677"/>
      <c r="TLC83" s="677"/>
      <c r="TLD83" s="677"/>
      <c r="TLE83" s="677"/>
      <c r="TLF83" s="677"/>
      <c r="TLG83" s="677"/>
      <c r="TLH83" s="677"/>
      <c r="TLI83" s="677"/>
      <c r="TLJ83" s="677"/>
      <c r="TLK83" s="677"/>
      <c r="TLL83" s="677"/>
      <c r="TLM83" s="677"/>
      <c r="TLN83" s="677"/>
      <c r="TLO83" s="677"/>
      <c r="TLP83" s="677"/>
      <c r="TLQ83" s="677"/>
      <c r="TLR83" s="677"/>
      <c r="TLS83" s="677"/>
      <c r="TLT83" s="677"/>
      <c r="TLU83" s="677"/>
      <c r="TLV83" s="677"/>
      <c r="TLW83" s="677"/>
      <c r="TLX83" s="677"/>
      <c r="TLY83" s="677"/>
      <c r="TLZ83" s="677"/>
      <c r="TMA83" s="677"/>
      <c r="TMB83" s="677"/>
      <c r="TMC83" s="677"/>
      <c r="TMD83" s="677"/>
      <c r="TME83" s="677"/>
      <c r="TMF83" s="677"/>
      <c r="TMG83" s="677"/>
      <c r="TMH83" s="677"/>
      <c r="TMI83" s="677"/>
      <c r="TMJ83" s="677"/>
      <c r="TMK83" s="677"/>
      <c r="TML83" s="677"/>
      <c r="TMM83" s="677"/>
      <c r="TMN83" s="677"/>
      <c r="TMO83" s="677"/>
      <c r="TMP83" s="677"/>
      <c r="TMQ83" s="677"/>
      <c r="TMR83" s="677"/>
      <c r="TMS83" s="677"/>
      <c r="TMT83" s="677"/>
      <c r="TMU83" s="677"/>
      <c r="TMV83" s="677"/>
      <c r="TMW83" s="677"/>
      <c r="TMX83" s="677"/>
      <c r="TMY83" s="677"/>
      <c r="TMZ83" s="677"/>
      <c r="TNA83" s="677"/>
      <c r="TNB83" s="677"/>
      <c r="TNC83" s="677"/>
      <c r="TND83" s="677"/>
      <c r="TNE83" s="677"/>
      <c r="TNF83" s="677"/>
      <c r="TNG83" s="677"/>
      <c r="TNH83" s="677"/>
      <c r="TNI83" s="677"/>
      <c r="TNJ83" s="677"/>
      <c r="TNK83" s="677"/>
      <c r="TNL83" s="677"/>
      <c r="TNM83" s="677"/>
      <c r="TNN83" s="677"/>
      <c r="TNO83" s="677"/>
      <c r="TNP83" s="677"/>
      <c r="TNQ83" s="677"/>
      <c r="TNR83" s="677"/>
      <c r="TNS83" s="677"/>
      <c r="TNT83" s="677"/>
      <c r="TNU83" s="677"/>
      <c r="TNV83" s="677"/>
      <c r="TNW83" s="677"/>
      <c r="TNX83" s="677"/>
      <c r="TNY83" s="677"/>
      <c r="TNZ83" s="677"/>
      <c r="TOA83" s="677"/>
      <c r="TOB83" s="677"/>
      <c r="TOC83" s="677"/>
      <c r="TOD83" s="677"/>
      <c r="TOE83" s="677"/>
      <c r="TOF83" s="677"/>
      <c r="TOG83" s="677"/>
      <c r="TOH83" s="677"/>
      <c r="TOI83" s="677"/>
      <c r="TOJ83" s="677"/>
      <c r="TOK83" s="677"/>
      <c r="TOL83" s="677"/>
      <c r="TOM83" s="677"/>
      <c r="TON83" s="677"/>
      <c r="TOO83" s="677"/>
      <c r="TOP83" s="677"/>
      <c r="TOQ83" s="677"/>
      <c r="TOR83" s="677"/>
      <c r="TOS83" s="677"/>
      <c r="TOT83" s="677"/>
      <c r="TOU83" s="677"/>
      <c r="TOV83" s="677"/>
      <c r="TOW83" s="677"/>
      <c r="TOX83" s="677"/>
      <c r="TOY83" s="677"/>
      <c r="TOZ83" s="677"/>
      <c r="TPA83" s="677"/>
      <c r="TPB83" s="677"/>
      <c r="TPC83" s="677"/>
      <c r="TPD83" s="677"/>
      <c r="TPE83" s="677"/>
      <c r="TPF83" s="677"/>
      <c r="TPG83" s="677"/>
      <c r="TPH83" s="677"/>
      <c r="TPI83" s="677"/>
      <c r="TPJ83" s="677"/>
      <c r="TPK83" s="677"/>
      <c r="TPL83" s="677"/>
      <c r="TPM83" s="677"/>
      <c r="TPN83" s="677"/>
      <c r="TPO83" s="677"/>
      <c r="TPP83" s="677"/>
      <c r="TPQ83" s="677"/>
      <c r="TPR83" s="677"/>
      <c r="TPS83" s="677"/>
      <c r="TPT83" s="677"/>
      <c r="TPU83" s="677"/>
      <c r="TPV83" s="677"/>
      <c r="TPW83" s="677"/>
      <c r="TPX83" s="677"/>
      <c r="TPY83" s="677"/>
      <c r="TPZ83" s="677"/>
      <c r="TQA83" s="677"/>
      <c r="TQB83" s="677"/>
      <c r="TQC83" s="677"/>
      <c r="TQD83" s="677"/>
      <c r="TQE83" s="677"/>
      <c r="TQF83" s="677"/>
      <c r="TQG83" s="677"/>
      <c r="TQH83" s="677"/>
      <c r="TQI83" s="677"/>
      <c r="TQJ83" s="677"/>
      <c r="TQK83" s="677"/>
      <c r="TQL83" s="677"/>
      <c r="TQM83" s="677"/>
      <c r="TQN83" s="677"/>
      <c r="TQO83" s="677"/>
      <c r="TQP83" s="677"/>
      <c r="TQQ83" s="677"/>
      <c r="TQR83" s="677"/>
      <c r="TQS83" s="677"/>
      <c r="TQT83" s="677"/>
      <c r="TQU83" s="677"/>
      <c r="TQV83" s="677"/>
      <c r="TQW83" s="677"/>
      <c r="TQX83" s="677"/>
      <c r="TQY83" s="677"/>
      <c r="TQZ83" s="677"/>
      <c r="TRA83" s="677"/>
      <c r="TRB83" s="677"/>
      <c r="TRC83" s="677"/>
      <c r="TRD83" s="677"/>
      <c r="TRE83" s="677"/>
      <c r="TRF83" s="677"/>
      <c r="TRG83" s="677"/>
      <c r="TRH83" s="677"/>
      <c r="TRI83" s="677"/>
      <c r="TRJ83" s="677"/>
      <c r="TRK83" s="677"/>
      <c r="TRL83" s="677"/>
      <c r="TRM83" s="677"/>
      <c r="TRN83" s="677"/>
      <c r="TRO83" s="677"/>
      <c r="TRP83" s="677"/>
      <c r="TRQ83" s="677"/>
      <c r="TRR83" s="677"/>
      <c r="TRS83" s="677"/>
      <c r="TRT83" s="677"/>
      <c r="TRU83" s="677"/>
      <c r="TRV83" s="677"/>
      <c r="TRW83" s="677"/>
      <c r="TRX83" s="677"/>
      <c r="TRY83" s="677"/>
      <c r="TRZ83" s="677"/>
      <c r="TSA83" s="677"/>
      <c r="TSB83" s="677"/>
      <c r="TSC83" s="677"/>
      <c r="TSD83" s="677"/>
      <c r="TSE83" s="677"/>
      <c r="TSF83" s="677"/>
      <c r="TSG83" s="677"/>
      <c r="TSH83" s="677"/>
      <c r="TSI83" s="677"/>
      <c r="TSJ83" s="677"/>
      <c r="TSK83" s="677"/>
      <c r="TSL83" s="677"/>
      <c r="TSM83" s="677"/>
      <c r="TSN83" s="677"/>
      <c r="TSO83" s="677"/>
      <c r="TSP83" s="677"/>
      <c r="TSQ83" s="677"/>
      <c r="TSR83" s="677"/>
      <c r="TSS83" s="677"/>
      <c r="TST83" s="677"/>
      <c r="TSU83" s="677"/>
      <c r="TSV83" s="677"/>
      <c r="TSW83" s="677"/>
      <c r="TSX83" s="677"/>
      <c r="TSY83" s="677"/>
      <c r="TSZ83" s="677"/>
      <c r="TTA83" s="677"/>
      <c r="TTB83" s="677"/>
      <c r="TTC83" s="677"/>
      <c r="TTD83" s="677"/>
      <c r="TTE83" s="677"/>
      <c r="TTF83" s="677"/>
      <c r="TTG83" s="677"/>
      <c r="TTH83" s="677"/>
      <c r="TTI83" s="677"/>
      <c r="TTJ83" s="677"/>
      <c r="TTK83" s="677"/>
      <c r="TTL83" s="677"/>
      <c r="TTM83" s="677"/>
      <c r="TTN83" s="677"/>
      <c r="TTO83" s="677"/>
      <c r="TTP83" s="677"/>
      <c r="TTQ83" s="677"/>
      <c r="TTR83" s="677"/>
      <c r="TTS83" s="677"/>
      <c r="TTT83" s="677"/>
      <c r="TTU83" s="677"/>
      <c r="TTV83" s="677"/>
      <c r="TTW83" s="677"/>
      <c r="TTX83" s="677"/>
      <c r="TTY83" s="677"/>
      <c r="TTZ83" s="677"/>
      <c r="TUA83" s="677"/>
      <c r="TUB83" s="677"/>
      <c r="TUC83" s="677"/>
      <c r="TUD83" s="677"/>
      <c r="TUE83" s="677"/>
      <c r="TUF83" s="677"/>
      <c r="TUG83" s="677"/>
      <c r="TUH83" s="677"/>
      <c r="TUI83" s="677"/>
      <c r="TUJ83" s="677"/>
      <c r="TUK83" s="677"/>
      <c r="TUL83" s="677"/>
      <c r="TUM83" s="677"/>
      <c r="TUN83" s="677"/>
      <c r="TUO83" s="677"/>
      <c r="TUP83" s="677"/>
      <c r="TUQ83" s="677"/>
      <c r="TUR83" s="677"/>
      <c r="TUS83" s="677"/>
      <c r="TUT83" s="677"/>
      <c r="TUU83" s="677"/>
      <c r="TUV83" s="677"/>
      <c r="TUW83" s="677"/>
      <c r="TUX83" s="677"/>
      <c r="TUY83" s="677"/>
      <c r="TUZ83" s="677"/>
      <c r="TVA83" s="677"/>
      <c r="TVB83" s="677"/>
      <c r="TVC83" s="677"/>
      <c r="TVD83" s="677"/>
      <c r="TVE83" s="677"/>
      <c r="TVF83" s="677"/>
      <c r="TVG83" s="677"/>
      <c r="TVH83" s="677"/>
      <c r="TVI83" s="677"/>
      <c r="TVJ83" s="677"/>
      <c r="TVK83" s="677"/>
      <c r="TVL83" s="677"/>
      <c r="TVM83" s="677"/>
      <c r="TVN83" s="677"/>
      <c r="TVO83" s="677"/>
      <c r="TVP83" s="677"/>
      <c r="TVQ83" s="677"/>
      <c r="TVR83" s="677"/>
      <c r="TVS83" s="677"/>
      <c r="TVT83" s="677"/>
      <c r="TVU83" s="677"/>
      <c r="TVV83" s="677"/>
      <c r="TVW83" s="677"/>
      <c r="TVX83" s="677"/>
      <c r="TVY83" s="677"/>
      <c r="TVZ83" s="677"/>
      <c r="TWA83" s="677"/>
      <c r="TWB83" s="677"/>
      <c r="TWC83" s="677"/>
      <c r="TWD83" s="677"/>
      <c r="TWE83" s="677"/>
      <c r="TWF83" s="677"/>
      <c r="TWG83" s="677"/>
      <c r="TWH83" s="677"/>
      <c r="TWI83" s="677"/>
      <c r="TWJ83" s="677"/>
      <c r="TWK83" s="677"/>
      <c r="TWL83" s="677"/>
      <c r="TWM83" s="677"/>
      <c r="TWN83" s="677"/>
      <c r="TWO83" s="677"/>
      <c r="TWP83" s="677"/>
      <c r="TWQ83" s="677"/>
      <c r="TWR83" s="677"/>
      <c r="TWS83" s="677"/>
      <c r="TWT83" s="677"/>
      <c r="TWU83" s="677"/>
      <c r="TWV83" s="677"/>
      <c r="TWW83" s="677"/>
      <c r="TWX83" s="677"/>
      <c r="TWY83" s="677"/>
      <c r="TWZ83" s="677"/>
      <c r="TXA83" s="677"/>
      <c r="TXB83" s="677"/>
      <c r="TXC83" s="677"/>
      <c r="TXD83" s="677"/>
      <c r="TXE83" s="677"/>
      <c r="TXF83" s="677"/>
      <c r="TXG83" s="677"/>
      <c r="TXH83" s="677"/>
      <c r="TXI83" s="677"/>
      <c r="TXJ83" s="677"/>
      <c r="TXK83" s="677"/>
      <c r="TXL83" s="677"/>
      <c r="TXM83" s="677"/>
      <c r="TXN83" s="677"/>
      <c r="TXO83" s="677"/>
      <c r="TXP83" s="677"/>
      <c r="TXQ83" s="677"/>
      <c r="TXR83" s="677"/>
      <c r="TXS83" s="677"/>
      <c r="TXT83" s="677"/>
      <c r="TXU83" s="677"/>
      <c r="TXV83" s="677"/>
      <c r="TXW83" s="677"/>
      <c r="TXX83" s="677"/>
      <c r="TXY83" s="677"/>
      <c r="TXZ83" s="677"/>
      <c r="TYA83" s="677"/>
      <c r="TYB83" s="677"/>
      <c r="TYC83" s="677"/>
      <c r="TYD83" s="677"/>
      <c r="TYE83" s="677"/>
      <c r="TYF83" s="677"/>
      <c r="TYG83" s="677"/>
      <c r="TYH83" s="677"/>
      <c r="TYI83" s="677"/>
      <c r="TYJ83" s="677"/>
      <c r="TYK83" s="677"/>
      <c r="TYL83" s="677"/>
      <c r="TYM83" s="677"/>
      <c r="TYN83" s="677"/>
      <c r="TYO83" s="677"/>
      <c r="TYP83" s="677"/>
      <c r="TYQ83" s="677"/>
      <c r="TYR83" s="677"/>
      <c r="TYS83" s="677"/>
      <c r="TYT83" s="677"/>
      <c r="TYU83" s="677"/>
      <c r="TYV83" s="677"/>
      <c r="TYW83" s="677"/>
      <c r="TYX83" s="677"/>
      <c r="TYY83" s="677"/>
      <c r="TYZ83" s="677"/>
      <c r="TZA83" s="677"/>
      <c r="TZB83" s="677"/>
      <c r="TZC83" s="677"/>
      <c r="TZD83" s="677"/>
      <c r="TZE83" s="677"/>
      <c r="TZF83" s="677"/>
      <c r="TZG83" s="677"/>
      <c r="TZH83" s="677"/>
      <c r="TZI83" s="677"/>
      <c r="TZJ83" s="677"/>
      <c r="TZK83" s="677"/>
      <c r="TZL83" s="677"/>
      <c r="TZM83" s="677"/>
      <c r="TZN83" s="677"/>
      <c r="TZO83" s="677"/>
      <c r="TZP83" s="677"/>
      <c r="TZQ83" s="677"/>
      <c r="TZR83" s="677"/>
      <c r="TZS83" s="677"/>
      <c r="TZT83" s="677"/>
      <c r="TZU83" s="677"/>
      <c r="TZV83" s="677"/>
      <c r="TZW83" s="677"/>
      <c r="TZX83" s="677"/>
      <c r="TZY83" s="677"/>
      <c r="TZZ83" s="677"/>
      <c r="UAA83" s="677"/>
      <c r="UAB83" s="677"/>
      <c r="UAC83" s="677"/>
      <c r="UAD83" s="677"/>
      <c r="UAE83" s="677"/>
      <c r="UAF83" s="677"/>
      <c r="UAG83" s="677"/>
      <c r="UAH83" s="677"/>
      <c r="UAI83" s="677"/>
      <c r="UAJ83" s="677"/>
      <c r="UAK83" s="677"/>
      <c r="UAL83" s="677"/>
      <c r="UAM83" s="677"/>
      <c r="UAN83" s="677"/>
      <c r="UAO83" s="677"/>
      <c r="UAP83" s="677"/>
      <c r="UAQ83" s="677"/>
      <c r="UAR83" s="677"/>
      <c r="UAS83" s="677"/>
      <c r="UAT83" s="677"/>
      <c r="UAU83" s="677"/>
      <c r="UAV83" s="677"/>
      <c r="UAW83" s="677"/>
      <c r="UAX83" s="677"/>
      <c r="UAY83" s="677"/>
      <c r="UAZ83" s="677"/>
      <c r="UBA83" s="677"/>
      <c r="UBB83" s="677"/>
      <c r="UBC83" s="677"/>
      <c r="UBD83" s="677"/>
      <c r="UBE83" s="677"/>
      <c r="UBF83" s="677"/>
      <c r="UBG83" s="677"/>
      <c r="UBH83" s="677"/>
      <c r="UBI83" s="677"/>
      <c r="UBJ83" s="677"/>
      <c r="UBK83" s="677"/>
      <c r="UBL83" s="677"/>
      <c r="UBM83" s="677"/>
      <c r="UBN83" s="677"/>
      <c r="UBO83" s="677"/>
      <c r="UBP83" s="677"/>
      <c r="UBQ83" s="677"/>
      <c r="UBR83" s="677"/>
      <c r="UBS83" s="677"/>
      <c r="UBT83" s="677"/>
      <c r="UBU83" s="677"/>
      <c r="UBV83" s="677"/>
      <c r="UBW83" s="677"/>
      <c r="UBX83" s="677"/>
      <c r="UBY83" s="677"/>
      <c r="UBZ83" s="677"/>
      <c r="UCA83" s="677"/>
      <c r="UCB83" s="677"/>
      <c r="UCC83" s="677"/>
      <c r="UCD83" s="677"/>
      <c r="UCE83" s="677"/>
      <c r="UCF83" s="677"/>
      <c r="UCG83" s="677"/>
      <c r="UCH83" s="677"/>
      <c r="UCI83" s="677"/>
      <c r="UCJ83" s="677"/>
      <c r="UCK83" s="677"/>
      <c r="UCL83" s="677"/>
      <c r="UCM83" s="677"/>
      <c r="UCN83" s="677"/>
      <c r="UCO83" s="677"/>
      <c r="UCP83" s="677"/>
      <c r="UCQ83" s="677"/>
      <c r="UCR83" s="677"/>
      <c r="UCS83" s="677"/>
      <c r="UCT83" s="677"/>
      <c r="UCU83" s="677"/>
      <c r="UCV83" s="677"/>
      <c r="UCW83" s="677"/>
      <c r="UCX83" s="677"/>
      <c r="UCY83" s="677"/>
      <c r="UCZ83" s="677"/>
      <c r="UDA83" s="677"/>
      <c r="UDB83" s="677"/>
      <c r="UDC83" s="677"/>
      <c r="UDD83" s="677"/>
      <c r="UDE83" s="677"/>
      <c r="UDF83" s="677"/>
      <c r="UDG83" s="677"/>
      <c r="UDH83" s="677"/>
      <c r="UDI83" s="677"/>
      <c r="UDJ83" s="677"/>
      <c r="UDK83" s="677"/>
      <c r="UDL83" s="677"/>
      <c r="UDM83" s="677"/>
      <c r="UDN83" s="677"/>
      <c r="UDO83" s="677"/>
      <c r="UDP83" s="677"/>
      <c r="UDQ83" s="677"/>
      <c r="UDR83" s="677"/>
      <c r="UDS83" s="677"/>
      <c r="UDT83" s="677"/>
      <c r="UDU83" s="677"/>
      <c r="UDV83" s="677"/>
      <c r="UDW83" s="677"/>
      <c r="UDX83" s="677"/>
      <c r="UDY83" s="677"/>
      <c r="UDZ83" s="677"/>
      <c r="UEA83" s="677"/>
      <c r="UEB83" s="677"/>
      <c r="UEC83" s="677"/>
      <c r="UED83" s="677"/>
      <c r="UEE83" s="677"/>
      <c r="UEF83" s="677"/>
      <c r="UEG83" s="677"/>
      <c r="UEH83" s="677"/>
      <c r="UEI83" s="677"/>
      <c r="UEJ83" s="677"/>
      <c r="UEK83" s="677"/>
      <c r="UEL83" s="677"/>
      <c r="UEM83" s="677"/>
      <c r="UEN83" s="677"/>
      <c r="UEO83" s="677"/>
      <c r="UEP83" s="677"/>
      <c r="UEQ83" s="677"/>
      <c r="UER83" s="677"/>
      <c r="UES83" s="677"/>
      <c r="UET83" s="677"/>
      <c r="UEU83" s="677"/>
      <c r="UEV83" s="677"/>
      <c r="UEW83" s="677"/>
      <c r="UEX83" s="677"/>
      <c r="UEY83" s="677"/>
      <c r="UEZ83" s="677"/>
      <c r="UFA83" s="677"/>
      <c r="UFB83" s="677"/>
      <c r="UFC83" s="677"/>
      <c r="UFD83" s="677"/>
      <c r="UFE83" s="677"/>
      <c r="UFF83" s="677"/>
      <c r="UFG83" s="677"/>
      <c r="UFH83" s="677"/>
      <c r="UFI83" s="677"/>
      <c r="UFJ83" s="677"/>
      <c r="UFK83" s="677"/>
      <c r="UFL83" s="677"/>
      <c r="UFM83" s="677"/>
      <c r="UFN83" s="677"/>
      <c r="UFO83" s="677"/>
      <c r="UFP83" s="677"/>
      <c r="UFQ83" s="677"/>
      <c r="UFR83" s="677"/>
      <c r="UFS83" s="677"/>
      <c r="UFT83" s="677"/>
      <c r="UFU83" s="677"/>
      <c r="UFV83" s="677"/>
      <c r="UFW83" s="677"/>
      <c r="UFX83" s="677"/>
      <c r="UFY83" s="677"/>
      <c r="UFZ83" s="677"/>
      <c r="UGA83" s="677"/>
      <c r="UGB83" s="677"/>
      <c r="UGC83" s="677"/>
      <c r="UGD83" s="677"/>
      <c r="UGE83" s="677"/>
      <c r="UGF83" s="677"/>
      <c r="UGG83" s="677"/>
      <c r="UGH83" s="677"/>
      <c r="UGI83" s="677"/>
      <c r="UGJ83" s="677"/>
      <c r="UGK83" s="677"/>
      <c r="UGL83" s="677"/>
      <c r="UGM83" s="677"/>
      <c r="UGN83" s="677"/>
      <c r="UGO83" s="677"/>
      <c r="UGP83" s="677"/>
      <c r="UGQ83" s="677"/>
      <c r="UGR83" s="677"/>
      <c r="UGS83" s="677"/>
      <c r="UGT83" s="677"/>
      <c r="UGU83" s="677"/>
      <c r="UGV83" s="677"/>
      <c r="UGW83" s="677"/>
      <c r="UGX83" s="677"/>
      <c r="UGY83" s="677"/>
      <c r="UGZ83" s="677"/>
      <c r="UHA83" s="677"/>
      <c r="UHB83" s="677"/>
      <c r="UHC83" s="677"/>
      <c r="UHD83" s="677"/>
      <c r="UHE83" s="677"/>
      <c r="UHF83" s="677"/>
      <c r="UHG83" s="677"/>
      <c r="UHH83" s="677"/>
      <c r="UHI83" s="677"/>
      <c r="UHJ83" s="677"/>
      <c r="UHK83" s="677"/>
      <c r="UHL83" s="677"/>
      <c r="UHM83" s="677"/>
      <c r="UHN83" s="677"/>
      <c r="UHO83" s="677"/>
      <c r="UHP83" s="677"/>
      <c r="UHQ83" s="677"/>
      <c r="UHR83" s="677"/>
      <c r="UHS83" s="677"/>
      <c r="UHT83" s="677"/>
      <c r="UHU83" s="677"/>
      <c r="UHV83" s="677"/>
      <c r="UHW83" s="677"/>
      <c r="UHX83" s="677"/>
      <c r="UHY83" s="677"/>
      <c r="UHZ83" s="677"/>
      <c r="UIA83" s="677"/>
      <c r="UIB83" s="677"/>
      <c r="UIC83" s="677"/>
      <c r="UID83" s="677"/>
      <c r="UIE83" s="677"/>
      <c r="UIF83" s="677"/>
      <c r="UIG83" s="677"/>
      <c r="UIH83" s="677"/>
      <c r="UII83" s="677"/>
      <c r="UIJ83" s="677"/>
      <c r="UIK83" s="677"/>
      <c r="UIL83" s="677"/>
      <c r="UIM83" s="677"/>
      <c r="UIN83" s="677"/>
      <c r="UIO83" s="677"/>
      <c r="UIP83" s="677"/>
      <c r="UIQ83" s="677"/>
      <c r="UIR83" s="677"/>
      <c r="UIS83" s="677"/>
      <c r="UIT83" s="677"/>
      <c r="UIU83" s="677"/>
      <c r="UIV83" s="677"/>
      <c r="UIW83" s="677"/>
      <c r="UIX83" s="677"/>
      <c r="UIY83" s="677"/>
      <c r="UIZ83" s="677"/>
      <c r="UJA83" s="677"/>
      <c r="UJB83" s="677"/>
      <c r="UJC83" s="677"/>
      <c r="UJD83" s="677"/>
      <c r="UJE83" s="677"/>
      <c r="UJF83" s="677"/>
      <c r="UJG83" s="677"/>
      <c r="UJH83" s="677"/>
      <c r="UJI83" s="677"/>
      <c r="UJJ83" s="677"/>
      <c r="UJK83" s="677"/>
      <c r="UJL83" s="677"/>
      <c r="UJM83" s="677"/>
      <c r="UJN83" s="677"/>
      <c r="UJO83" s="677"/>
      <c r="UJP83" s="677"/>
      <c r="UJQ83" s="677"/>
      <c r="UJR83" s="677"/>
      <c r="UJS83" s="677"/>
      <c r="UJT83" s="677"/>
      <c r="UJU83" s="677"/>
      <c r="UJV83" s="677"/>
      <c r="UJW83" s="677"/>
      <c r="UJX83" s="677"/>
      <c r="UJY83" s="677"/>
      <c r="UJZ83" s="677"/>
      <c r="UKA83" s="677"/>
      <c r="UKB83" s="677"/>
      <c r="UKC83" s="677"/>
      <c r="UKD83" s="677"/>
      <c r="UKE83" s="677"/>
      <c r="UKF83" s="677"/>
      <c r="UKG83" s="677"/>
      <c r="UKH83" s="677"/>
      <c r="UKI83" s="677"/>
      <c r="UKJ83" s="677"/>
      <c r="UKK83" s="677"/>
      <c r="UKL83" s="677"/>
      <c r="UKM83" s="677"/>
      <c r="UKN83" s="677"/>
      <c r="UKO83" s="677"/>
      <c r="UKP83" s="677"/>
      <c r="UKQ83" s="677"/>
      <c r="UKR83" s="677"/>
      <c r="UKS83" s="677"/>
      <c r="UKT83" s="677"/>
      <c r="UKU83" s="677"/>
      <c r="UKV83" s="677"/>
      <c r="UKW83" s="677"/>
      <c r="UKX83" s="677"/>
      <c r="UKY83" s="677"/>
      <c r="UKZ83" s="677"/>
      <c r="ULA83" s="677"/>
      <c r="ULB83" s="677"/>
      <c r="ULC83" s="677"/>
      <c r="ULD83" s="677"/>
      <c r="ULE83" s="677"/>
      <c r="ULF83" s="677"/>
      <c r="ULG83" s="677"/>
      <c r="ULH83" s="677"/>
      <c r="ULI83" s="677"/>
      <c r="ULJ83" s="677"/>
      <c r="ULK83" s="677"/>
      <c r="ULL83" s="677"/>
      <c r="ULM83" s="677"/>
      <c r="ULN83" s="677"/>
      <c r="ULO83" s="677"/>
      <c r="ULP83" s="677"/>
      <c r="ULQ83" s="677"/>
      <c r="ULR83" s="677"/>
      <c r="ULS83" s="677"/>
      <c r="ULT83" s="677"/>
      <c r="ULU83" s="677"/>
      <c r="ULV83" s="677"/>
      <c r="ULW83" s="677"/>
      <c r="ULX83" s="677"/>
      <c r="ULY83" s="677"/>
      <c r="ULZ83" s="677"/>
      <c r="UMA83" s="677"/>
      <c r="UMB83" s="677"/>
      <c r="UMC83" s="677"/>
      <c r="UMD83" s="677"/>
      <c r="UME83" s="677"/>
      <c r="UMF83" s="677"/>
      <c r="UMG83" s="677"/>
      <c r="UMH83" s="677"/>
      <c r="UMI83" s="677"/>
      <c r="UMJ83" s="677"/>
      <c r="UMK83" s="677"/>
      <c r="UML83" s="677"/>
      <c r="UMM83" s="677"/>
      <c r="UMN83" s="677"/>
      <c r="UMO83" s="677"/>
      <c r="UMP83" s="677"/>
      <c r="UMQ83" s="677"/>
      <c r="UMR83" s="677"/>
      <c r="UMS83" s="677"/>
      <c r="UMT83" s="677"/>
      <c r="UMU83" s="677"/>
      <c r="UMV83" s="677"/>
      <c r="UMW83" s="677"/>
      <c r="UMX83" s="677"/>
      <c r="UMY83" s="677"/>
      <c r="UMZ83" s="677"/>
      <c r="UNA83" s="677"/>
      <c r="UNB83" s="677"/>
      <c r="UNC83" s="677"/>
      <c r="UND83" s="677"/>
      <c r="UNE83" s="677"/>
      <c r="UNF83" s="677"/>
      <c r="UNG83" s="677"/>
      <c r="UNH83" s="677"/>
      <c r="UNI83" s="677"/>
      <c r="UNJ83" s="677"/>
      <c r="UNK83" s="677"/>
      <c r="UNL83" s="677"/>
      <c r="UNM83" s="677"/>
      <c r="UNN83" s="677"/>
      <c r="UNO83" s="677"/>
      <c r="UNP83" s="677"/>
      <c r="UNQ83" s="677"/>
      <c r="UNR83" s="677"/>
      <c r="UNS83" s="677"/>
      <c r="UNT83" s="677"/>
      <c r="UNU83" s="677"/>
      <c r="UNV83" s="677"/>
      <c r="UNW83" s="677"/>
      <c r="UNX83" s="677"/>
      <c r="UNY83" s="677"/>
      <c r="UNZ83" s="677"/>
      <c r="UOA83" s="677"/>
      <c r="UOB83" s="677"/>
      <c r="UOC83" s="677"/>
      <c r="UOD83" s="677"/>
      <c r="UOE83" s="677"/>
      <c r="UOF83" s="677"/>
      <c r="UOG83" s="677"/>
      <c r="UOH83" s="677"/>
      <c r="UOI83" s="677"/>
      <c r="UOJ83" s="677"/>
      <c r="UOK83" s="677"/>
      <c r="UOL83" s="677"/>
      <c r="UOM83" s="677"/>
      <c r="UON83" s="677"/>
      <c r="UOO83" s="677"/>
      <c r="UOP83" s="677"/>
      <c r="UOQ83" s="677"/>
      <c r="UOR83" s="677"/>
      <c r="UOS83" s="677"/>
      <c r="UOT83" s="677"/>
      <c r="UOU83" s="677"/>
      <c r="UOV83" s="677"/>
      <c r="UOW83" s="677"/>
      <c r="UOX83" s="677"/>
      <c r="UOY83" s="677"/>
      <c r="UOZ83" s="677"/>
      <c r="UPA83" s="677"/>
      <c r="UPB83" s="677"/>
      <c r="UPC83" s="677"/>
      <c r="UPD83" s="677"/>
      <c r="UPE83" s="677"/>
      <c r="UPF83" s="677"/>
      <c r="UPG83" s="677"/>
      <c r="UPH83" s="677"/>
      <c r="UPI83" s="677"/>
      <c r="UPJ83" s="677"/>
      <c r="UPK83" s="677"/>
      <c r="UPL83" s="677"/>
      <c r="UPM83" s="677"/>
      <c r="UPN83" s="677"/>
      <c r="UPO83" s="677"/>
      <c r="UPP83" s="677"/>
      <c r="UPQ83" s="677"/>
      <c r="UPR83" s="677"/>
      <c r="UPS83" s="677"/>
      <c r="UPT83" s="677"/>
      <c r="UPU83" s="677"/>
      <c r="UPV83" s="677"/>
      <c r="UPW83" s="677"/>
      <c r="UPX83" s="677"/>
      <c r="UPY83" s="677"/>
      <c r="UPZ83" s="677"/>
      <c r="UQA83" s="677"/>
      <c r="UQB83" s="677"/>
      <c r="UQC83" s="677"/>
      <c r="UQD83" s="677"/>
      <c r="UQE83" s="677"/>
      <c r="UQF83" s="677"/>
      <c r="UQG83" s="677"/>
      <c r="UQH83" s="677"/>
      <c r="UQI83" s="677"/>
      <c r="UQJ83" s="677"/>
      <c r="UQK83" s="677"/>
      <c r="UQL83" s="677"/>
      <c r="UQM83" s="677"/>
      <c r="UQN83" s="677"/>
      <c r="UQO83" s="677"/>
      <c r="UQP83" s="677"/>
      <c r="UQQ83" s="677"/>
      <c r="UQR83" s="677"/>
      <c r="UQS83" s="677"/>
      <c r="UQT83" s="677"/>
      <c r="UQU83" s="677"/>
      <c r="UQV83" s="677"/>
      <c r="UQW83" s="677"/>
      <c r="UQX83" s="677"/>
      <c r="UQY83" s="677"/>
      <c r="UQZ83" s="677"/>
      <c r="URA83" s="677"/>
      <c r="URB83" s="677"/>
      <c r="URC83" s="677"/>
      <c r="URD83" s="677"/>
      <c r="URE83" s="677"/>
      <c r="URF83" s="677"/>
      <c r="URG83" s="677"/>
      <c r="URH83" s="677"/>
      <c r="URI83" s="677"/>
      <c r="URJ83" s="677"/>
      <c r="URK83" s="677"/>
      <c r="URL83" s="677"/>
      <c r="URM83" s="677"/>
      <c r="URN83" s="677"/>
      <c r="URO83" s="677"/>
      <c r="URP83" s="677"/>
      <c r="URQ83" s="677"/>
      <c r="URR83" s="677"/>
      <c r="URS83" s="677"/>
      <c r="URT83" s="677"/>
      <c r="URU83" s="677"/>
      <c r="URV83" s="677"/>
      <c r="URW83" s="677"/>
      <c r="URX83" s="677"/>
      <c r="URY83" s="677"/>
      <c r="URZ83" s="677"/>
      <c r="USA83" s="677"/>
      <c r="USB83" s="677"/>
      <c r="USC83" s="677"/>
      <c r="USD83" s="677"/>
      <c r="USE83" s="677"/>
      <c r="USF83" s="677"/>
      <c r="USG83" s="677"/>
      <c r="USH83" s="677"/>
      <c r="USI83" s="677"/>
      <c r="USJ83" s="677"/>
      <c r="USK83" s="677"/>
      <c r="USL83" s="677"/>
      <c r="USM83" s="677"/>
      <c r="USN83" s="677"/>
      <c r="USO83" s="677"/>
      <c r="USP83" s="677"/>
      <c r="USQ83" s="677"/>
      <c r="USR83" s="677"/>
      <c r="USS83" s="677"/>
      <c r="UST83" s="677"/>
      <c r="USU83" s="677"/>
      <c r="USV83" s="677"/>
      <c r="USW83" s="677"/>
      <c r="USX83" s="677"/>
      <c r="USY83" s="677"/>
      <c r="USZ83" s="677"/>
      <c r="UTA83" s="677"/>
      <c r="UTB83" s="677"/>
      <c r="UTC83" s="677"/>
      <c r="UTD83" s="677"/>
      <c r="UTE83" s="677"/>
      <c r="UTF83" s="677"/>
      <c r="UTG83" s="677"/>
      <c r="UTH83" s="677"/>
      <c r="UTI83" s="677"/>
      <c r="UTJ83" s="677"/>
      <c r="UTK83" s="677"/>
      <c r="UTL83" s="677"/>
      <c r="UTM83" s="677"/>
      <c r="UTN83" s="677"/>
      <c r="UTO83" s="677"/>
      <c r="UTP83" s="677"/>
      <c r="UTQ83" s="677"/>
      <c r="UTR83" s="677"/>
      <c r="UTS83" s="677"/>
      <c r="UTT83" s="677"/>
      <c r="UTU83" s="677"/>
      <c r="UTV83" s="677"/>
      <c r="UTW83" s="677"/>
      <c r="UTX83" s="677"/>
      <c r="UTY83" s="677"/>
      <c r="UTZ83" s="677"/>
      <c r="UUA83" s="677"/>
      <c r="UUB83" s="677"/>
      <c r="UUC83" s="677"/>
      <c r="UUD83" s="677"/>
      <c r="UUE83" s="677"/>
      <c r="UUF83" s="677"/>
      <c r="UUG83" s="677"/>
      <c r="UUH83" s="677"/>
      <c r="UUI83" s="677"/>
      <c r="UUJ83" s="677"/>
      <c r="UUK83" s="677"/>
      <c r="UUL83" s="677"/>
      <c r="UUM83" s="677"/>
      <c r="UUN83" s="677"/>
      <c r="UUO83" s="677"/>
      <c r="UUP83" s="677"/>
      <c r="UUQ83" s="677"/>
      <c r="UUR83" s="677"/>
      <c r="UUS83" s="677"/>
      <c r="UUT83" s="677"/>
      <c r="UUU83" s="677"/>
      <c r="UUV83" s="677"/>
      <c r="UUW83" s="677"/>
      <c r="UUX83" s="677"/>
      <c r="UUY83" s="677"/>
      <c r="UUZ83" s="677"/>
      <c r="UVA83" s="677"/>
      <c r="UVB83" s="677"/>
      <c r="UVC83" s="677"/>
      <c r="UVD83" s="677"/>
      <c r="UVE83" s="677"/>
      <c r="UVF83" s="677"/>
      <c r="UVG83" s="677"/>
      <c r="UVH83" s="677"/>
      <c r="UVI83" s="677"/>
      <c r="UVJ83" s="677"/>
      <c r="UVK83" s="677"/>
      <c r="UVL83" s="677"/>
      <c r="UVM83" s="677"/>
      <c r="UVN83" s="677"/>
      <c r="UVO83" s="677"/>
      <c r="UVP83" s="677"/>
      <c r="UVQ83" s="677"/>
      <c r="UVR83" s="677"/>
      <c r="UVS83" s="677"/>
      <c r="UVT83" s="677"/>
      <c r="UVU83" s="677"/>
      <c r="UVV83" s="677"/>
      <c r="UVW83" s="677"/>
      <c r="UVX83" s="677"/>
      <c r="UVY83" s="677"/>
      <c r="UVZ83" s="677"/>
      <c r="UWA83" s="677"/>
      <c r="UWB83" s="677"/>
      <c r="UWC83" s="677"/>
      <c r="UWD83" s="677"/>
      <c r="UWE83" s="677"/>
      <c r="UWF83" s="677"/>
      <c r="UWG83" s="677"/>
      <c r="UWH83" s="677"/>
      <c r="UWI83" s="677"/>
      <c r="UWJ83" s="677"/>
      <c r="UWK83" s="677"/>
      <c r="UWL83" s="677"/>
      <c r="UWM83" s="677"/>
      <c r="UWN83" s="677"/>
      <c r="UWO83" s="677"/>
      <c r="UWP83" s="677"/>
      <c r="UWQ83" s="677"/>
      <c r="UWR83" s="677"/>
      <c r="UWS83" s="677"/>
      <c r="UWT83" s="677"/>
      <c r="UWU83" s="677"/>
      <c r="UWV83" s="677"/>
      <c r="UWW83" s="677"/>
      <c r="UWX83" s="677"/>
      <c r="UWY83" s="677"/>
      <c r="UWZ83" s="677"/>
      <c r="UXA83" s="677"/>
      <c r="UXB83" s="677"/>
      <c r="UXC83" s="677"/>
      <c r="UXD83" s="677"/>
      <c r="UXE83" s="677"/>
      <c r="UXF83" s="677"/>
      <c r="UXG83" s="677"/>
      <c r="UXH83" s="677"/>
      <c r="UXI83" s="677"/>
      <c r="UXJ83" s="677"/>
      <c r="UXK83" s="677"/>
      <c r="UXL83" s="677"/>
      <c r="UXM83" s="677"/>
      <c r="UXN83" s="677"/>
      <c r="UXO83" s="677"/>
      <c r="UXP83" s="677"/>
      <c r="UXQ83" s="677"/>
      <c r="UXR83" s="677"/>
      <c r="UXS83" s="677"/>
      <c r="UXT83" s="677"/>
      <c r="UXU83" s="677"/>
      <c r="UXV83" s="677"/>
      <c r="UXW83" s="677"/>
      <c r="UXX83" s="677"/>
      <c r="UXY83" s="677"/>
      <c r="UXZ83" s="677"/>
      <c r="UYA83" s="677"/>
      <c r="UYB83" s="677"/>
      <c r="UYC83" s="677"/>
      <c r="UYD83" s="677"/>
      <c r="UYE83" s="677"/>
      <c r="UYF83" s="677"/>
      <c r="UYG83" s="677"/>
      <c r="UYH83" s="677"/>
      <c r="UYI83" s="677"/>
      <c r="UYJ83" s="677"/>
      <c r="UYK83" s="677"/>
      <c r="UYL83" s="677"/>
      <c r="UYM83" s="677"/>
      <c r="UYN83" s="677"/>
      <c r="UYO83" s="677"/>
      <c r="UYP83" s="677"/>
      <c r="UYQ83" s="677"/>
      <c r="UYR83" s="677"/>
      <c r="UYS83" s="677"/>
      <c r="UYT83" s="677"/>
      <c r="UYU83" s="677"/>
      <c r="UYV83" s="677"/>
      <c r="UYW83" s="677"/>
      <c r="UYX83" s="677"/>
      <c r="UYY83" s="677"/>
      <c r="UYZ83" s="677"/>
      <c r="UZA83" s="677"/>
      <c r="UZB83" s="677"/>
      <c r="UZC83" s="677"/>
      <c r="UZD83" s="677"/>
      <c r="UZE83" s="677"/>
      <c r="UZF83" s="677"/>
      <c r="UZG83" s="677"/>
      <c r="UZH83" s="677"/>
      <c r="UZI83" s="677"/>
      <c r="UZJ83" s="677"/>
      <c r="UZK83" s="677"/>
      <c r="UZL83" s="677"/>
      <c r="UZM83" s="677"/>
      <c r="UZN83" s="677"/>
      <c r="UZO83" s="677"/>
      <c r="UZP83" s="677"/>
      <c r="UZQ83" s="677"/>
      <c r="UZR83" s="677"/>
      <c r="UZS83" s="677"/>
      <c r="UZT83" s="677"/>
      <c r="UZU83" s="677"/>
      <c r="UZV83" s="677"/>
      <c r="UZW83" s="677"/>
      <c r="UZX83" s="677"/>
      <c r="UZY83" s="677"/>
      <c r="UZZ83" s="677"/>
      <c r="VAA83" s="677"/>
      <c r="VAB83" s="677"/>
      <c r="VAC83" s="677"/>
      <c r="VAD83" s="677"/>
      <c r="VAE83" s="677"/>
      <c r="VAF83" s="677"/>
      <c r="VAG83" s="677"/>
      <c r="VAH83" s="677"/>
      <c r="VAI83" s="677"/>
      <c r="VAJ83" s="677"/>
      <c r="VAK83" s="677"/>
      <c r="VAL83" s="677"/>
      <c r="VAM83" s="677"/>
      <c r="VAN83" s="677"/>
      <c r="VAO83" s="677"/>
      <c r="VAP83" s="677"/>
      <c r="VAQ83" s="677"/>
      <c r="VAR83" s="677"/>
      <c r="VAS83" s="677"/>
      <c r="VAT83" s="677"/>
      <c r="VAU83" s="677"/>
      <c r="VAV83" s="677"/>
      <c r="VAW83" s="677"/>
      <c r="VAX83" s="677"/>
      <c r="VAY83" s="677"/>
      <c r="VAZ83" s="677"/>
      <c r="VBA83" s="677"/>
      <c r="VBB83" s="677"/>
      <c r="VBC83" s="677"/>
      <c r="VBD83" s="677"/>
      <c r="VBE83" s="677"/>
      <c r="VBF83" s="677"/>
      <c r="VBG83" s="677"/>
      <c r="VBH83" s="677"/>
      <c r="VBI83" s="677"/>
      <c r="VBJ83" s="677"/>
      <c r="VBK83" s="677"/>
      <c r="VBL83" s="677"/>
      <c r="VBM83" s="677"/>
      <c r="VBN83" s="677"/>
      <c r="VBO83" s="677"/>
      <c r="VBP83" s="677"/>
      <c r="VBQ83" s="677"/>
      <c r="VBR83" s="677"/>
      <c r="VBS83" s="677"/>
      <c r="VBT83" s="677"/>
      <c r="VBU83" s="677"/>
      <c r="VBV83" s="677"/>
      <c r="VBW83" s="677"/>
      <c r="VBX83" s="677"/>
      <c r="VBY83" s="677"/>
      <c r="VBZ83" s="677"/>
      <c r="VCA83" s="677"/>
      <c r="VCB83" s="677"/>
      <c r="VCC83" s="677"/>
      <c r="VCD83" s="677"/>
      <c r="VCE83" s="677"/>
      <c r="VCF83" s="677"/>
      <c r="VCG83" s="677"/>
      <c r="VCH83" s="677"/>
      <c r="VCI83" s="677"/>
      <c r="VCJ83" s="677"/>
      <c r="VCK83" s="677"/>
      <c r="VCL83" s="677"/>
      <c r="VCM83" s="677"/>
      <c r="VCN83" s="677"/>
      <c r="VCO83" s="677"/>
      <c r="VCP83" s="677"/>
      <c r="VCQ83" s="677"/>
      <c r="VCR83" s="677"/>
      <c r="VCS83" s="677"/>
      <c r="VCT83" s="677"/>
      <c r="VCU83" s="677"/>
      <c r="VCV83" s="677"/>
      <c r="VCW83" s="677"/>
      <c r="VCX83" s="677"/>
      <c r="VCY83" s="677"/>
      <c r="VCZ83" s="677"/>
      <c r="VDA83" s="677"/>
      <c r="VDB83" s="677"/>
      <c r="VDC83" s="677"/>
      <c r="VDD83" s="677"/>
      <c r="VDE83" s="677"/>
      <c r="VDF83" s="677"/>
      <c r="VDG83" s="677"/>
      <c r="VDH83" s="677"/>
      <c r="VDI83" s="677"/>
      <c r="VDJ83" s="677"/>
      <c r="VDK83" s="677"/>
      <c r="VDL83" s="677"/>
      <c r="VDM83" s="677"/>
      <c r="VDN83" s="677"/>
      <c r="VDO83" s="677"/>
      <c r="VDP83" s="677"/>
      <c r="VDQ83" s="677"/>
      <c r="VDR83" s="677"/>
      <c r="VDS83" s="677"/>
      <c r="VDT83" s="677"/>
      <c r="VDU83" s="677"/>
      <c r="VDV83" s="677"/>
      <c r="VDW83" s="677"/>
      <c r="VDX83" s="677"/>
      <c r="VDY83" s="677"/>
      <c r="VDZ83" s="677"/>
      <c r="VEA83" s="677"/>
      <c r="VEB83" s="677"/>
      <c r="VEC83" s="677"/>
      <c r="VED83" s="677"/>
      <c r="VEE83" s="677"/>
      <c r="VEF83" s="677"/>
      <c r="VEG83" s="677"/>
      <c r="VEH83" s="677"/>
      <c r="VEI83" s="677"/>
      <c r="VEJ83" s="677"/>
      <c r="VEK83" s="677"/>
      <c r="VEL83" s="677"/>
      <c r="VEM83" s="677"/>
      <c r="VEN83" s="677"/>
      <c r="VEO83" s="677"/>
      <c r="VEP83" s="677"/>
      <c r="VEQ83" s="677"/>
      <c r="VER83" s="677"/>
      <c r="VES83" s="677"/>
      <c r="VET83" s="677"/>
      <c r="VEU83" s="677"/>
      <c r="VEV83" s="677"/>
      <c r="VEW83" s="677"/>
      <c r="VEX83" s="677"/>
      <c r="VEY83" s="677"/>
      <c r="VEZ83" s="677"/>
      <c r="VFA83" s="677"/>
      <c r="VFB83" s="677"/>
      <c r="VFC83" s="677"/>
      <c r="VFD83" s="677"/>
      <c r="VFE83" s="677"/>
      <c r="VFF83" s="677"/>
      <c r="VFG83" s="677"/>
      <c r="VFH83" s="677"/>
      <c r="VFI83" s="677"/>
      <c r="VFJ83" s="677"/>
      <c r="VFK83" s="677"/>
      <c r="VFL83" s="677"/>
      <c r="VFM83" s="677"/>
      <c r="VFN83" s="677"/>
      <c r="VFO83" s="677"/>
      <c r="VFP83" s="677"/>
      <c r="VFQ83" s="677"/>
      <c r="VFR83" s="677"/>
      <c r="VFS83" s="677"/>
      <c r="VFT83" s="677"/>
      <c r="VFU83" s="677"/>
      <c r="VFV83" s="677"/>
      <c r="VFW83" s="677"/>
      <c r="VFX83" s="677"/>
      <c r="VFY83" s="677"/>
      <c r="VFZ83" s="677"/>
      <c r="VGA83" s="677"/>
      <c r="VGB83" s="677"/>
      <c r="VGC83" s="677"/>
      <c r="VGD83" s="677"/>
      <c r="VGE83" s="677"/>
      <c r="VGF83" s="677"/>
      <c r="VGG83" s="677"/>
      <c r="VGH83" s="677"/>
      <c r="VGI83" s="677"/>
      <c r="VGJ83" s="677"/>
      <c r="VGK83" s="677"/>
      <c r="VGL83" s="677"/>
      <c r="VGM83" s="677"/>
      <c r="VGN83" s="677"/>
      <c r="VGO83" s="677"/>
      <c r="VGP83" s="677"/>
      <c r="VGQ83" s="677"/>
      <c r="VGR83" s="677"/>
      <c r="VGS83" s="677"/>
      <c r="VGT83" s="677"/>
      <c r="VGU83" s="677"/>
      <c r="VGV83" s="677"/>
      <c r="VGW83" s="677"/>
      <c r="VGX83" s="677"/>
      <c r="VGY83" s="677"/>
      <c r="VGZ83" s="677"/>
      <c r="VHA83" s="677"/>
      <c r="VHB83" s="677"/>
      <c r="VHC83" s="677"/>
      <c r="VHD83" s="677"/>
      <c r="VHE83" s="677"/>
      <c r="VHF83" s="677"/>
      <c r="VHG83" s="677"/>
      <c r="VHH83" s="677"/>
      <c r="VHI83" s="677"/>
      <c r="VHJ83" s="677"/>
      <c r="VHK83" s="677"/>
      <c r="VHL83" s="677"/>
      <c r="VHM83" s="677"/>
      <c r="VHN83" s="677"/>
      <c r="VHO83" s="677"/>
      <c r="VHP83" s="677"/>
      <c r="VHQ83" s="677"/>
      <c r="VHR83" s="677"/>
      <c r="VHS83" s="677"/>
      <c r="VHT83" s="677"/>
      <c r="VHU83" s="677"/>
      <c r="VHV83" s="677"/>
      <c r="VHW83" s="677"/>
      <c r="VHX83" s="677"/>
      <c r="VHY83" s="677"/>
      <c r="VHZ83" s="677"/>
      <c r="VIA83" s="677"/>
      <c r="VIB83" s="677"/>
      <c r="VIC83" s="677"/>
      <c r="VID83" s="677"/>
      <c r="VIE83" s="677"/>
      <c r="VIF83" s="677"/>
      <c r="VIG83" s="677"/>
      <c r="VIH83" s="677"/>
      <c r="VII83" s="677"/>
      <c r="VIJ83" s="677"/>
      <c r="VIK83" s="677"/>
      <c r="VIL83" s="677"/>
      <c r="VIM83" s="677"/>
      <c r="VIN83" s="677"/>
      <c r="VIO83" s="677"/>
      <c r="VIP83" s="677"/>
      <c r="VIQ83" s="677"/>
      <c r="VIR83" s="677"/>
      <c r="VIS83" s="677"/>
      <c r="VIT83" s="677"/>
      <c r="VIU83" s="677"/>
      <c r="VIV83" s="677"/>
      <c r="VIW83" s="677"/>
      <c r="VIX83" s="677"/>
      <c r="VIY83" s="677"/>
      <c r="VIZ83" s="677"/>
      <c r="VJA83" s="677"/>
      <c r="VJB83" s="677"/>
      <c r="VJC83" s="677"/>
      <c r="VJD83" s="677"/>
      <c r="VJE83" s="677"/>
      <c r="VJF83" s="677"/>
      <c r="VJG83" s="677"/>
      <c r="VJH83" s="677"/>
      <c r="VJI83" s="677"/>
      <c r="VJJ83" s="677"/>
      <c r="VJK83" s="677"/>
      <c r="VJL83" s="677"/>
      <c r="VJM83" s="677"/>
      <c r="VJN83" s="677"/>
      <c r="VJO83" s="677"/>
      <c r="VJP83" s="677"/>
      <c r="VJQ83" s="677"/>
      <c r="VJR83" s="677"/>
      <c r="VJS83" s="677"/>
      <c r="VJT83" s="677"/>
      <c r="VJU83" s="677"/>
      <c r="VJV83" s="677"/>
      <c r="VJW83" s="677"/>
      <c r="VJX83" s="677"/>
      <c r="VJY83" s="677"/>
      <c r="VJZ83" s="677"/>
      <c r="VKA83" s="677"/>
      <c r="VKB83" s="677"/>
      <c r="VKC83" s="677"/>
      <c r="VKD83" s="677"/>
      <c r="VKE83" s="677"/>
      <c r="VKF83" s="677"/>
      <c r="VKG83" s="677"/>
      <c r="VKH83" s="677"/>
      <c r="VKI83" s="677"/>
      <c r="VKJ83" s="677"/>
      <c r="VKK83" s="677"/>
      <c r="VKL83" s="677"/>
      <c r="VKM83" s="677"/>
      <c r="VKN83" s="677"/>
      <c r="VKO83" s="677"/>
      <c r="VKP83" s="677"/>
      <c r="VKQ83" s="677"/>
      <c r="VKR83" s="677"/>
      <c r="VKS83" s="677"/>
      <c r="VKT83" s="677"/>
      <c r="VKU83" s="677"/>
      <c r="VKV83" s="677"/>
      <c r="VKW83" s="677"/>
      <c r="VKX83" s="677"/>
      <c r="VKY83" s="677"/>
      <c r="VKZ83" s="677"/>
      <c r="VLA83" s="677"/>
      <c r="VLB83" s="677"/>
      <c r="VLC83" s="677"/>
      <c r="VLD83" s="677"/>
      <c r="VLE83" s="677"/>
      <c r="VLF83" s="677"/>
      <c r="VLG83" s="677"/>
      <c r="VLH83" s="677"/>
      <c r="VLI83" s="677"/>
      <c r="VLJ83" s="677"/>
      <c r="VLK83" s="677"/>
      <c r="VLL83" s="677"/>
      <c r="VLM83" s="677"/>
      <c r="VLN83" s="677"/>
      <c r="VLO83" s="677"/>
      <c r="VLP83" s="677"/>
      <c r="VLQ83" s="677"/>
      <c r="VLR83" s="677"/>
      <c r="VLS83" s="677"/>
      <c r="VLT83" s="677"/>
      <c r="VLU83" s="677"/>
      <c r="VLV83" s="677"/>
      <c r="VLW83" s="677"/>
      <c r="VLX83" s="677"/>
      <c r="VLY83" s="677"/>
      <c r="VLZ83" s="677"/>
      <c r="VMA83" s="677"/>
      <c r="VMB83" s="677"/>
      <c r="VMC83" s="677"/>
      <c r="VMD83" s="677"/>
      <c r="VME83" s="677"/>
      <c r="VMF83" s="677"/>
      <c r="VMG83" s="677"/>
      <c r="VMH83" s="677"/>
      <c r="VMI83" s="677"/>
      <c r="VMJ83" s="677"/>
      <c r="VMK83" s="677"/>
      <c r="VML83" s="677"/>
      <c r="VMM83" s="677"/>
      <c r="VMN83" s="677"/>
      <c r="VMO83" s="677"/>
      <c r="VMP83" s="677"/>
      <c r="VMQ83" s="677"/>
      <c r="VMR83" s="677"/>
      <c r="VMS83" s="677"/>
      <c r="VMT83" s="677"/>
      <c r="VMU83" s="677"/>
      <c r="VMV83" s="677"/>
      <c r="VMW83" s="677"/>
      <c r="VMX83" s="677"/>
      <c r="VMY83" s="677"/>
      <c r="VMZ83" s="677"/>
      <c r="VNA83" s="677"/>
      <c r="VNB83" s="677"/>
      <c r="VNC83" s="677"/>
      <c r="VND83" s="677"/>
      <c r="VNE83" s="677"/>
      <c r="VNF83" s="677"/>
      <c r="VNG83" s="677"/>
      <c r="VNH83" s="677"/>
      <c r="VNI83" s="677"/>
      <c r="VNJ83" s="677"/>
      <c r="VNK83" s="677"/>
      <c r="VNL83" s="677"/>
      <c r="VNM83" s="677"/>
      <c r="VNN83" s="677"/>
      <c r="VNO83" s="677"/>
      <c r="VNP83" s="677"/>
      <c r="VNQ83" s="677"/>
      <c r="VNR83" s="677"/>
      <c r="VNS83" s="677"/>
      <c r="VNT83" s="677"/>
      <c r="VNU83" s="677"/>
      <c r="VNV83" s="677"/>
      <c r="VNW83" s="677"/>
      <c r="VNX83" s="677"/>
      <c r="VNY83" s="677"/>
      <c r="VNZ83" s="677"/>
      <c r="VOA83" s="677"/>
      <c r="VOB83" s="677"/>
      <c r="VOC83" s="677"/>
      <c r="VOD83" s="677"/>
      <c r="VOE83" s="677"/>
      <c r="VOF83" s="677"/>
      <c r="VOG83" s="677"/>
      <c r="VOH83" s="677"/>
      <c r="VOI83" s="677"/>
      <c r="VOJ83" s="677"/>
      <c r="VOK83" s="677"/>
      <c r="VOL83" s="677"/>
      <c r="VOM83" s="677"/>
      <c r="VON83" s="677"/>
      <c r="VOO83" s="677"/>
      <c r="VOP83" s="677"/>
      <c r="VOQ83" s="677"/>
      <c r="VOR83" s="677"/>
      <c r="VOS83" s="677"/>
      <c r="VOT83" s="677"/>
      <c r="VOU83" s="677"/>
      <c r="VOV83" s="677"/>
      <c r="VOW83" s="677"/>
      <c r="VOX83" s="677"/>
      <c r="VOY83" s="677"/>
      <c r="VOZ83" s="677"/>
      <c r="VPA83" s="677"/>
      <c r="VPB83" s="677"/>
      <c r="VPC83" s="677"/>
      <c r="VPD83" s="677"/>
      <c r="VPE83" s="677"/>
      <c r="VPF83" s="677"/>
      <c r="VPG83" s="677"/>
      <c r="VPH83" s="677"/>
      <c r="VPI83" s="677"/>
      <c r="VPJ83" s="677"/>
      <c r="VPK83" s="677"/>
      <c r="VPL83" s="677"/>
      <c r="VPM83" s="677"/>
      <c r="VPN83" s="677"/>
      <c r="VPO83" s="677"/>
      <c r="VPP83" s="677"/>
      <c r="VPQ83" s="677"/>
      <c r="VPR83" s="677"/>
      <c r="VPS83" s="677"/>
      <c r="VPT83" s="677"/>
      <c r="VPU83" s="677"/>
      <c r="VPV83" s="677"/>
      <c r="VPW83" s="677"/>
      <c r="VPX83" s="677"/>
      <c r="VPY83" s="677"/>
      <c r="VPZ83" s="677"/>
      <c r="VQA83" s="677"/>
      <c r="VQB83" s="677"/>
      <c r="VQC83" s="677"/>
      <c r="VQD83" s="677"/>
      <c r="VQE83" s="677"/>
      <c r="VQF83" s="677"/>
      <c r="VQG83" s="677"/>
      <c r="VQH83" s="677"/>
      <c r="VQI83" s="677"/>
      <c r="VQJ83" s="677"/>
      <c r="VQK83" s="677"/>
      <c r="VQL83" s="677"/>
      <c r="VQM83" s="677"/>
      <c r="VQN83" s="677"/>
      <c r="VQO83" s="677"/>
      <c r="VQP83" s="677"/>
      <c r="VQQ83" s="677"/>
      <c r="VQR83" s="677"/>
      <c r="VQS83" s="677"/>
      <c r="VQT83" s="677"/>
      <c r="VQU83" s="677"/>
      <c r="VQV83" s="677"/>
      <c r="VQW83" s="677"/>
      <c r="VQX83" s="677"/>
      <c r="VQY83" s="677"/>
      <c r="VQZ83" s="677"/>
      <c r="VRA83" s="677"/>
      <c r="VRB83" s="677"/>
      <c r="VRC83" s="677"/>
      <c r="VRD83" s="677"/>
      <c r="VRE83" s="677"/>
      <c r="VRF83" s="677"/>
      <c r="VRG83" s="677"/>
      <c r="VRH83" s="677"/>
      <c r="VRI83" s="677"/>
      <c r="VRJ83" s="677"/>
      <c r="VRK83" s="677"/>
      <c r="VRL83" s="677"/>
      <c r="VRM83" s="677"/>
      <c r="VRN83" s="677"/>
      <c r="VRO83" s="677"/>
      <c r="VRP83" s="677"/>
      <c r="VRQ83" s="677"/>
      <c r="VRR83" s="677"/>
      <c r="VRS83" s="677"/>
      <c r="VRT83" s="677"/>
      <c r="VRU83" s="677"/>
      <c r="VRV83" s="677"/>
      <c r="VRW83" s="677"/>
      <c r="VRX83" s="677"/>
      <c r="VRY83" s="677"/>
      <c r="VRZ83" s="677"/>
      <c r="VSA83" s="677"/>
      <c r="VSB83" s="677"/>
      <c r="VSC83" s="677"/>
      <c r="VSD83" s="677"/>
      <c r="VSE83" s="677"/>
      <c r="VSF83" s="677"/>
      <c r="VSG83" s="677"/>
      <c r="VSH83" s="677"/>
      <c r="VSI83" s="677"/>
      <c r="VSJ83" s="677"/>
      <c r="VSK83" s="677"/>
      <c r="VSL83" s="677"/>
      <c r="VSM83" s="677"/>
      <c r="VSN83" s="677"/>
      <c r="VSO83" s="677"/>
      <c r="VSP83" s="677"/>
      <c r="VSQ83" s="677"/>
      <c r="VSR83" s="677"/>
      <c r="VSS83" s="677"/>
      <c r="VST83" s="677"/>
      <c r="VSU83" s="677"/>
      <c r="VSV83" s="677"/>
      <c r="VSW83" s="677"/>
      <c r="VSX83" s="677"/>
      <c r="VSY83" s="677"/>
      <c r="VSZ83" s="677"/>
      <c r="VTA83" s="677"/>
      <c r="VTB83" s="677"/>
      <c r="VTC83" s="677"/>
      <c r="VTD83" s="677"/>
      <c r="VTE83" s="677"/>
      <c r="VTF83" s="677"/>
      <c r="VTG83" s="677"/>
      <c r="VTH83" s="677"/>
      <c r="VTI83" s="677"/>
      <c r="VTJ83" s="677"/>
      <c r="VTK83" s="677"/>
      <c r="VTL83" s="677"/>
      <c r="VTM83" s="677"/>
      <c r="VTN83" s="677"/>
      <c r="VTO83" s="677"/>
      <c r="VTP83" s="677"/>
      <c r="VTQ83" s="677"/>
      <c r="VTR83" s="677"/>
      <c r="VTS83" s="677"/>
      <c r="VTT83" s="677"/>
      <c r="VTU83" s="677"/>
      <c r="VTV83" s="677"/>
      <c r="VTW83" s="677"/>
      <c r="VTX83" s="677"/>
      <c r="VTY83" s="677"/>
      <c r="VTZ83" s="677"/>
      <c r="VUA83" s="677"/>
      <c r="VUB83" s="677"/>
      <c r="VUC83" s="677"/>
      <c r="VUD83" s="677"/>
      <c r="VUE83" s="677"/>
      <c r="VUF83" s="677"/>
      <c r="VUG83" s="677"/>
      <c r="VUH83" s="677"/>
      <c r="VUI83" s="677"/>
      <c r="VUJ83" s="677"/>
      <c r="VUK83" s="677"/>
      <c r="VUL83" s="677"/>
      <c r="VUM83" s="677"/>
      <c r="VUN83" s="677"/>
      <c r="VUO83" s="677"/>
      <c r="VUP83" s="677"/>
      <c r="VUQ83" s="677"/>
      <c r="VUR83" s="677"/>
      <c r="VUS83" s="677"/>
      <c r="VUT83" s="677"/>
      <c r="VUU83" s="677"/>
      <c r="VUV83" s="677"/>
      <c r="VUW83" s="677"/>
      <c r="VUX83" s="677"/>
      <c r="VUY83" s="677"/>
      <c r="VUZ83" s="677"/>
      <c r="VVA83" s="677"/>
      <c r="VVB83" s="677"/>
      <c r="VVC83" s="677"/>
      <c r="VVD83" s="677"/>
      <c r="VVE83" s="677"/>
      <c r="VVF83" s="677"/>
      <c r="VVG83" s="677"/>
      <c r="VVH83" s="677"/>
      <c r="VVI83" s="677"/>
      <c r="VVJ83" s="677"/>
      <c r="VVK83" s="677"/>
      <c r="VVL83" s="677"/>
      <c r="VVM83" s="677"/>
      <c r="VVN83" s="677"/>
      <c r="VVO83" s="677"/>
      <c r="VVP83" s="677"/>
      <c r="VVQ83" s="677"/>
      <c r="VVR83" s="677"/>
      <c r="VVS83" s="677"/>
      <c r="VVT83" s="677"/>
      <c r="VVU83" s="677"/>
      <c r="VVV83" s="677"/>
      <c r="VVW83" s="677"/>
      <c r="VVX83" s="677"/>
      <c r="VVY83" s="677"/>
      <c r="VVZ83" s="677"/>
      <c r="VWA83" s="677"/>
      <c r="VWB83" s="677"/>
      <c r="VWC83" s="677"/>
      <c r="VWD83" s="677"/>
      <c r="VWE83" s="677"/>
      <c r="VWF83" s="677"/>
      <c r="VWG83" s="677"/>
      <c r="VWH83" s="677"/>
      <c r="VWI83" s="677"/>
      <c r="VWJ83" s="677"/>
      <c r="VWK83" s="677"/>
      <c r="VWL83" s="677"/>
      <c r="VWM83" s="677"/>
      <c r="VWN83" s="677"/>
      <c r="VWO83" s="677"/>
      <c r="VWP83" s="677"/>
      <c r="VWQ83" s="677"/>
      <c r="VWR83" s="677"/>
      <c r="VWS83" s="677"/>
      <c r="VWT83" s="677"/>
      <c r="VWU83" s="677"/>
      <c r="VWV83" s="677"/>
      <c r="VWW83" s="677"/>
      <c r="VWX83" s="677"/>
      <c r="VWY83" s="677"/>
      <c r="VWZ83" s="677"/>
      <c r="VXA83" s="677"/>
      <c r="VXB83" s="677"/>
      <c r="VXC83" s="677"/>
      <c r="VXD83" s="677"/>
      <c r="VXE83" s="677"/>
      <c r="VXF83" s="677"/>
      <c r="VXG83" s="677"/>
      <c r="VXH83" s="677"/>
      <c r="VXI83" s="677"/>
      <c r="VXJ83" s="677"/>
      <c r="VXK83" s="677"/>
      <c r="VXL83" s="677"/>
      <c r="VXM83" s="677"/>
      <c r="VXN83" s="677"/>
      <c r="VXO83" s="677"/>
      <c r="VXP83" s="677"/>
      <c r="VXQ83" s="677"/>
      <c r="VXR83" s="677"/>
      <c r="VXS83" s="677"/>
      <c r="VXT83" s="677"/>
      <c r="VXU83" s="677"/>
      <c r="VXV83" s="677"/>
      <c r="VXW83" s="677"/>
      <c r="VXX83" s="677"/>
      <c r="VXY83" s="677"/>
      <c r="VXZ83" s="677"/>
      <c r="VYA83" s="677"/>
      <c r="VYB83" s="677"/>
      <c r="VYC83" s="677"/>
      <c r="VYD83" s="677"/>
      <c r="VYE83" s="677"/>
      <c r="VYF83" s="677"/>
      <c r="VYG83" s="677"/>
      <c r="VYH83" s="677"/>
      <c r="VYI83" s="677"/>
      <c r="VYJ83" s="677"/>
      <c r="VYK83" s="677"/>
      <c r="VYL83" s="677"/>
      <c r="VYM83" s="677"/>
      <c r="VYN83" s="677"/>
      <c r="VYO83" s="677"/>
      <c r="VYP83" s="677"/>
      <c r="VYQ83" s="677"/>
      <c r="VYR83" s="677"/>
      <c r="VYS83" s="677"/>
      <c r="VYT83" s="677"/>
      <c r="VYU83" s="677"/>
      <c r="VYV83" s="677"/>
      <c r="VYW83" s="677"/>
      <c r="VYX83" s="677"/>
      <c r="VYY83" s="677"/>
      <c r="VYZ83" s="677"/>
      <c r="VZA83" s="677"/>
      <c r="VZB83" s="677"/>
      <c r="VZC83" s="677"/>
      <c r="VZD83" s="677"/>
      <c r="VZE83" s="677"/>
      <c r="VZF83" s="677"/>
      <c r="VZG83" s="677"/>
      <c r="VZH83" s="677"/>
      <c r="VZI83" s="677"/>
      <c r="VZJ83" s="677"/>
      <c r="VZK83" s="677"/>
      <c r="VZL83" s="677"/>
      <c r="VZM83" s="677"/>
      <c r="VZN83" s="677"/>
      <c r="VZO83" s="677"/>
      <c r="VZP83" s="677"/>
      <c r="VZQ83" s="677"/>
      <c r="VZR83" s="677"/>
      <c r="VZS83" s="677"/>
      <c r="VZT83" s="677"/>
      <c r="VZU83" s="677"/>
      <c r="VZV83" s="677"/>
      <c r="VZW83" s="677"/>
      <c r="VZX83" s="677"/>
      <c r="VZY83" s="677"/>
      <c r="VZZ83" s="677"/>
      <c r="WAA83" s="677"/>
      <c r="WAB83" s="677"/>
      <c r="WAC83" s="677"/>
      <c r="WAD83" s="677"/>
      <c r="WAE83" s="677"/>
      <c r="WAF83" s="677"/>
      <c r="WAG83" s="677"/>
      <c r="WAH83" s="677"/>
      <c r="WAI83" s="677"/>
      <c r="WAJ83" s="677"/>
      <c r="WAK83" s="677"/>
      <c r="WAL83" s="677"/>
      <c r="WAM83" s="677"/>
      <c r="WAN83" s="677"/>
      <c r="WAO83" s="677"/>
      <c r="WAP83" s="677"/>
      <c r="WAQ83" s="677"/>
      <c r="WAR83" s="677"/>
      <c r="WAS83" s="677"/>
      <c r="WAT83" s="677"/>
      <c r="WAU83" s="677"/>
      <c r="WAV83" s="677"/>
      <c r="WAW83" s="677"/>
      <c r="WAX83" s="677"/>
      <c r="WAY83" s="677"/>
      <c r="WAZ83" s="677"/>
      <c r="WBA83" s="677"/>
      <c r="WBB83" s="677"/>
      <c r="WBC83" s="677"/>
      <c r="WBD83" s="677"/>
      <c r="WBE83" s="677"/>
      <c r="WBF83" s="677"/>
      <c r="WBG83" s="677"/>
      <c r="WBH83" s="677"/>
      <c r="WBI83" s="677"/>
      <c r="WBJ83" s="677"/>
      <c r="WBK83" s="677"/>
      <c r="WBL83" s="677"/>
      <c r="WBM83" s="677"/>
      <c r="WBN83" s="677"/>
      <c r="WBO83" s="677"/>
      <c r="WBP83" s="677"/>
      <c r="WBQ83" s="677"/>
      <c r="WBR83" s="677"/>
      <c r="WBS83" s="677"/>
      <c r="WBT83" s="677"/>
      <c r="WBU83" s="677"/>
      <c r="WBV83" s="677"/>
      <c r="WBW83" s="677"/>
      <c r="WBX83" s="677"/>
      <c r="WBY83" s="677"/>
      <c r="WBZ83" s="677"/>
      <c r="WCA83" s="677"/>
      <c r="WCB83" s="677"/>
      <c r="WCC83" s="677"/>
      <c r="WCD83" s="677"/>
      <c r="WCE83" s="677"/>
      <c r="WCF83" s="677"/>
      <c r="WCG83" s="677"/>
      <c r="WCH83" s="677"/>
      <c r="WCI83" s="677"/>
      <c r="WCJ83" s="677"/>
      <c r="WCK83" s="677"/>
      <c r="WCL83" s="677"/>
      <c r="WCM83" s="677"/>
      <c r="WCN83" s="677"/>
      <c r="WCO83" s="677"/>
      <c r="WCP83" s="677"/>
      <c r="WCQ83" s="677"/>
      <c r="WCR83" s="677"/>
      <c r="WCS83" s="677"/>
      <c r="WCT83" s="677"/>
      <c r="WCU83" s="677"/>
      <c r="WCV83" s="677"/>
      <c r="WCW83" s="677"/>
      <c r="WCX83" s="677"/>
      <c r="WCY83" s="677"/>
      <c r="WCZ83" s="677"/>
      <c r="WDA83" s="677"/>
      <c r="WDB83" s="677"/>
      <c r="WDC83" s="677"/>
      <c r="WDD83" s="677"/>
      <c r="WDE83" s="677"/>
      <c r="WDF83" s="677"/>
      <c r="WDG83" s="677"/>
      <c r="WDH83" s="677"/>
      <c r="WDI83" s="677"/>
      <c r="WDJ83" s="677"/>
      <c r="WDK83" s="677"/>
      <c r="WDL83" s="677"/>
      <c r="WDM83" s="677"/>
      <c r="WDN83" s="677"/>
      <c r="WDO83" s="677"/>
      <c r="WDP83" s="677"/>
      <c r="WDQ83" s="677"/>
      <c r="WDR83" s="677"/>
      <c r="WDS83" s="677"/>
      <c r="WDT83" s="677"/>
      <c r="WDU83" s="677"/>
      <c r="WDV83" s="677"/>
      <c r="WDW83" s="677"/>
      <c r="WDX83" s="677"/>
      <c r="WDY83" s="677"/>
      <c r="WDZ83" s="677"/>
      <c r="WEA83" s="677"/>
      <c r="WEB83" s="677"/>
      <c r="WEC83" s="677"/>
      <c r="WED83" s="677"/>
      <c r="WEE83" s="677"/>
      <c r="WEF83" s="677"/>
      <c r="WEG83" s="677"/>
      <c r="WEH83" s="677"/>
      <c r="WEI83" s="677"/>
      <c r="WEJ83" s="677"/>
      <c r="WEK83" s="677"/>
      <c r="WEL83" s="677"/>
      <c r="WEM83" s="677"/>
      <c r="WEN83" s="677"/>
      <c r="WEO83" s="677"/>
      <c r="WEP83" s="677"/>
      <c r="WEQ83" s="677"/>
      <c r="WER83" s="677"/>
      <c r="WES83" s="677"/>
      <c r="WET83" s="677"/>
      <c r="WEU83" s="677"/>
      <c r="WEV83" s="677"/>
      <c r="WEW83" s="677"/>
      <c r="WEX83" s="677"/>
      <c r="WEY83" s="677"/>
      <c r="WEZ83" s="677"/>
      <c r="WFA83" s="677"/>
      <c r="WFB83" s="677"/>
      <c r="WFC83" s="677"/>
      <c r="WFD83" s="677"/>
      <c r="WFE83" s="677"/>
      <c r="WFF83" s="677"/>
      <c r="WFG83" s="677"/>
      <c r="WFH83" s="677"/>
      <c r="WFI83" s="677"/>
      <c r="WFJ83" s="677"/>
      <c r="WFK83" s="677"/>
      <c r="WFL83" s="677"/>
      <c r="WFM83" s="677"/>
      <c r="WFN83" s="677"/>
      <c r="WFO83" s="677"/>
      <c r="WFP83" s="677"/>
      <c r="WFQ83" s="677"/>
      <c r="WFR83" s="677"/>
      <c r="WFS83" s="677"/>
      <c r="WFT83" s="677"/>
      <c r="WFU83" s="677"/>
      <c r="WFV83" s="677"/>
      <c r="WFW83" s="677"/>
      <c r="WFX83" s="677"/>
      <c r="WFY83" s="677"/>
      <c r="WFZ83" s="677"/>
      <c r="WGA83" s="677"/>
      <c r="WGB83" s="677"/>
      <c r="WGC83" s="677"/>
      <c r="WGD83" s="677"/>
      <c r="WGE83" s="677"/>
      <c r="WGF83" s="677"/>
      <c r="WGG83" s="677"/>
      <c r="WGH83" s="677"/>
      <c r="WGI83" s="677"/>
      <c r="WGJ83" s="677"/>
      <c r="WGK83" s="677"/>
      <c r="WGL83" s="677"/>
      <c r="WGM83" s="677"/>
      <c r="WGN83" s="677"/>
      <c r="WGO83" s="677"/>
      <c r="WGP83" s="677"/>
      <c r="WGQ83" s="677"/>
      <c r="WGR83" s="677"/>
      <c r="WGS83" s="677"/>
      <c r="WGT83" s="677"/>
      <c r="WGU83" s="677"/>
      <c r="WGV83" s="677"/>
      <c r="WGW83" s="677"/>
      <c r="WGX83" s="677"/>
      <c r="WGY83" s="677"/>
      <c r="WGZ83" s="677"/>
      <c r="WHA83" s="677"/>
      <c r="WHB83" s="677"/>
      <c r="WHC83" s="677"/>
      <c r="WHD83" s="677"/>
      <c r="WHE83" s="677"/>
      <c r="WHF83" s="677"/>
      <c r="WHG83" s="677"/>
      <c r="WHH83" s="677"/>
      <c r="WHI83" s="677"/>
      <c r="WHJ83" s="677"/>
      <c r="WHK83" s="677"/>
      <c r="WHL83" s="677"/>
      <c r="WHM83" s="677"/>
      <c r="WHN83" s="677"/>
      <c r="WHO83" s="677"/>
      <c r="WHP83" s="677"/>
      <c r="WHQ83" s="677"/>
      <c r="WHR83" s="677"/>
      <c r="WHS83" s="677"/>
      <c r="WHT83" s="677"/>
      <c r="WHU83" s="677"/>
      <c r="WHV83" s="677"/>
      <c r="WHW83" s="677"/>
      <c r="WHX83" s="677"/>
      <c r="WHY83" s="677"/>
      <c r="WHZ83" s="677"/>
      <c r="WIA83" s="677"/>
      <c r="WIB83" s="677"/>
      <c r="WIC83" s="677"/>
      <c r="WID83" s="677"/>
      <c r="WIE83" s="677"/>
      <c r="WIF83" s="677"/>
      <c r="WIG83" s="677"/>
      <c r="WIH83" s="677"/>
      <c r="WII83" s="677"/>
      <c r="WIJ83" s="677"/>
      <c r="WIK83" s="677"/>
      <c r="WIL83" s="677"/>
      <c r="WIM83" s="677"/>
      <c r="WIN83" s="677"/>
      <c r="WIO83" s="677"/>
      <c r="WIP83" s="677"/>
      <c r="WIQ83" s="677"/>
      <c r="WIR83" s="677"/>
      <c r="WIS83" s="677"/>
      <c r="WIT83" s="677"/>
      <c r="WIU83" s="677"/>
      <c r="WIV83" s="677"/>
      <c r="WIW83" s="677"/>
      <c r="WIX83" s="677"/>
      <c r="WIY83" s="677"/>
      <c r="WIZ83" s="677"/>
      <c r="WJA83" s="677"/>
      <c r="WJB83" s="677"/>
      <c r="WJC83" s="677"/>
      <c r="WJD83" s="677"/>
      <c r="WJE83" s="677"/>
      <c r="WJF83" s="677"/>
      <c r="WJG83" s="677"/>
      <c r="WJH83" s="677"/>
      <c r="WJI83" s="677"/>
      <c r="WJJ83" s="677"/>
      <c r="WJK83" s="677"/>
      <c r="WJL83" s="677"/>
      <c r="WJM83" s="677"/>
      <c r="WJN83" s="677"/>
      <c r="WJO83" s="677"/>
      <c r="WJP83" s="677"/>
      <c r="WJQ83" s="677"/>
      <c r="WJR83" s="677"/>
      <c r="WJS83" s="677"/>
      <c r="WJT83" s="677"/>
      <c r="WJU83" s="677"/>
      <c r="WJV83" s="677"/>
      <c r="WJW83" s="677"/>
      <c r="WJX83" s="677"/>
      <c r="WJY83" s="677"/>
      <c r="WJZ83" s="677"/>
      <c r="WKA83" s="677"/>
      <c r="WKB83" s="677"/>
      <c r="WKC83" s="677"/>
      <c r="WKD83" s="677"/>
      <c r="WKE83" s="677"/>
      <c r="WKF83" s="677"/>
      <c r="WKG83" s="677"/>
      <c r="WKH83" s="677"/>
      <c r="WKI83" s="677"/>
      <c r="WKJ83" s="677"/>
      <c r="WKK83" s="677"/>
      <c r="WKL83" s="677"/>
      <c r="WKM83" s="677"/>
      <c r="WKN83" s="677"/>
      <c r="WKO83" s="677"/>
      <c r="WKP83" s="677"/>
      <c r="WKQ83" s="677"/>
      <c r="WKR83" s="677"/>
      <c r="WKS83" s="677"/>
      <c r="WKT83" s="677"/>
      <c r="WKU83" s="677"/>
      <c r="WKV83" s="677"/>
      <c r="WKW83" s="677"/>
      <c r="WKX83" s="677"/>
      <c r="WKY83" s="677"/>
      <c r="WKZ83" s="677"/>
      <c r="WLA83" s="677"/>
      <c r="WLB83" s="677"/>
      <c r="WLC83" s="677"/>
      <c r="WLD83" s="677"/>
      <c r="WLE83" s="677"/>
      <c r="WLF83" s="677"/>
      <c r="WLG83" s="677"/>
      <c r="WLH83" s="677"/>
      <c r="WLI83" s="677"/>
      <c r="WLJ83" s="677"/>
      <c r="WLK83" s="677"/>
      <c r="WLL83" s="677"/>
      <c r="WLM83" s="677"/>
      <c r="WLN83" s="677"/>
      <c r="WLO83" s="677"/>
      <c r="WLP83" s="677"/>
      <c r="WLQ83" s="677"/>
      <c r="WLR83" s="677"/>
      <c r="WLS83" s="677"/>
      <c r="WLT83" s="677"/>
      <c r="WLU83" s="677"/>
      <c r="WLV83" s="677"/>
      <c r="WLW83" s="677"/>
      <c r="WLX83" s="677"/>
      <c r="WLY83" s="677"/>
      <c r="WLZ83" s="677"/>
      <c r="WMA83" s="677"/>
      <c r="WMB83" s="677"/>
      <c r="WMC83" s="677"/>
      <c r="WMD83" s="677"/>
      <c r="WME83" s="677"/>
      <c r="WMF83" s="677"/>
      <c r="WMG83" s="677"/>
      <c r="WMH83" s="677"/>
      <c r="WMI83" s="677"/>
      <c r="WMJ83" s="677"/>
      <c r="WMK83" s="677"/>
      <c r="WML83" s="677"/>
      <c r="WMM83" s="677"/>
      <c r="WMN83" s="677"/>
      <c r="WMO83" s="677"/>
      <c r="WMP83" s="677"/>
      <c r="WMQ83" s="677"/>
      <c r="WMR83" s="677"/>
      <c r="WMS83" s="677"/>
      <c r="WMT83" s="677"/>
      <c r="WMU83" s="677"/>
      <c r="WMV83" s="677"/>
      <c r="WMW83" s="677"/>
      <c r="WMX83" s="677"/>
      <c r="WMY83" s="677"/>
      <c r="WMZ83" s="677"/>
      <c r="WNA83" s="677"/>
      <c r="WNB83" s="677"/>
      <c r="WNC83" s="677"/>
      <c r="WND83" s="677"/>
      <c r="WNE83" s="677"/>
      <c r="WNF83" s="677"/>
      <c r="WNG83" s="677"/>
      <c r="WNH83" s="677"/>
      <c r="WNI83" s="677"/>
      <c r="WNJ83" s="677"/>
      <c r="WNK83" s="677"/>
      <c r="WNL83" s="677"/>
      <c r="WNM83" s="677"/>
      <c r="WNN83" s="677"/>
      <c r="WNO83" s="677"/>
      <c r="WNP83" s="677"/>
      <c r="WNQ83" s="677"/>
      <c r="WNR83" s="677"/>
      <c r="WNS83" s="677"/>
      <c r="WNT83" s="677"/>
      <c r="WNU83" s="677"/>
      <c r="WNV83" s="677"/>
      <c r="WNW83" s="677"/>
      <c r="WNX83" s="677"/>
      <c r="WNY83" s="677"/>
      <c r="WNZ83" s="677"/>
      <c r="WOA83" s="677"/>
      <c r="WOB83" s="677"/>
      <c r="WOC83" s="677"/>
      <c r="WOD83" s="677"/>
      <c r="WOE83" s="677"/>
      <c r="WOF83" s="677"/>
      <c r="WOG83" s="677"/>
      <c r="WOH83" s="677"/>
      <c r="WOI83" s="677"/>
      <c r="WOJ83" s="677"/>
      <c r="WOK83" s="677"/>
      <c r="WOL83" s="677"/>
      <c r="WOM83" s="677"/>
      <c r="WON83" s="677"/>
      <c r="WOO83" s="677"/>
      <c r="WOP83" s="677"/>
      <c r="WOQ83" s="677"/>
      <c r="WOR83" s="677"/>
      <c r="WOS83" s="677"/>
      <c r="WOT83" s="677"/>
      <c r="WOU83" s="677"/>
      <c r="WOV83" s="677"/>
      <c r="WOW83" s="677"/>
      <c r="WOX83" s="677"/>
      <c r="WOY83" s="677"/>
      <c r="WOZ83" s="677"/>
      <c r="WPA83" s="677"/>
      <c r="WPB83" s="677"/>
      <c r="WPC83" s="677"/>
      <c r="WPD83" s="677"/>
      <c r="WPE83" s="677"/>
      <c r="WPF83" s="677"/>
      <c r="WPG83" s="677"/>
      <c r="WPH83" s="677"/>
      <c r="WPI83" s="677"/>
      <c r="WPJ83" s="677"/>
      <c r="WPK83" s="677"/>
      <c r="WPL83" s="677"/>
      <c r="WPM83" s="677"/>
      <c r="WPN83" s="677"/>
      <c r="WPO83" s="677"/>
      <c r="WPP83" s="677"/>
      <c r="WPQ83" s="677"/>
      <c r="WPR83" s="677"/>
      <c r="WPS83" s="677"/>
      <c r="WPT83" s="677"/>
      <c r="WPU83" s="677"/>
      <c r="WPV83" s="677"/>
      <c r="WPW83" s="677"/>
      <c r="WPX83" s="677"/>
      <c r="WPY83" s="677"/>
      <c r="WPZ83" s="677"/>
      <c r="WQA83" s="677"/>
      <c r="WQB83" s="677"/>
      <c r="WQC83" s="677"/>
      <c r="WQD83" s="677"/>
      <c r="WQE83" s="677"/>
      <c r="WQF83" s="677"/>
      <c r="WQG83" s="677"/>
      <c r="WQH83" s="677"/>
      <c r="WQI83" s="677"/>
      <c r="WQJ83" s="677"/>
      <c r="WQK83" s="677"/>
      <c r="WQL83" s="677"/>
      <c r="WQM83" s="677"/>
      <c r="WQN83" s="677"/>
      <c r="WQO83" s="677"/>
      <c r="WQP83" s="677"/>
      <c r="WQQ83" s="677"/>
      <c r="WQR83" s="677"/>
      <c r="WQS83" s="677"/>
      <c r="WQT83" s="677"/>
      <c r="WQU83" s="677"/>
      <c r="WQV83" s="677"/>
      <c r="WQW83" s="677"/>
      <c r="WQX83" s="677"/>
      <c r="WQY83" s="677"/>
      <c r="WQZ83" s="677"/>
      <c r="WRA83" s="677"/>
      <c r="WRB83" s="677"/>
      <c r="WRC83" s="677"/>
      <c r="WRD83" s="677"/>
      <c r="WRE83" s="677"/>
      <c r="WRF83" s="677"/>
      <c r="WRG83" s="677"/>
      <c r="WRH83" s="677"/>
      <c r="WRI83" s="677"/>
      <c r="WRJ83" s="677"/>
      <c r="WRK83" s="677"/>
      <c r="WRL83" s="677"/>
      <c r="WRM83" s="677"/>
      <c r="WRN83" s="677"/>
      <c r="WRO83" s="677"/>
      <c r="WRP83" s="677"/>
      <c r="WRQ83" s="677"/>
      <c r="WRR83" s="677"/>
      <c r="WRS83" s="677"/>
      <c r="WRT83" s="677"/>
      <c r="WRU83" s="677"/>
      <c r="WRV83" s="677"/>
      <c r="WRW83" s="677"/>
      <c r="WRX83" s="677"/>
      <c r="WRY83" s="677"/>
      <c r="WRZ83" s="677"/>
      <c r="WSA83" s="677"/>
      <c r="WSB83" s="677"/>
      <c r="WSC83" s="677"/>
      <c r="WSD83" s="677"/>
      <c r="WSE83" s="677"/>
      <c r="WSF83" s="677"/>
      <c r="WSG83" s="677"/>
      <c r="WSH83" s="677"/>
      <c r="WSI83" s="677"/>
      <c r="WSJ83" s="677"/>
      <c r="WSK83" s="677"/>
      <c r="WSL83" s="677"/>
      <c r="WSM83" s="677"/>
      <c r="WSN83" s="677"/>
      <c r="WSO83" s="677"/>
      <c r="WSP83" s="677"/>
      <c r="WSQ83" s="677"/>
      <c r="WSR83" s="677"/>
      <c r="WSS83" s="677"/>
      <c r="WST83" s="677"/>
      <c r="WSU83" s="677"/>
      <c r="WSV83" s="677"/>
      <c r="WSW83" s="677"/>
      <c r="WSX83" s="677"/>
      <c r="WSY83" s="677"/>
      <c r="WSZ83" s="677"/>
      <c r="WTA83" s="677"/>
      <c r="WTB83" s="677"/>
      <c r="WTC83" s="677"/>
      <c r="WTD83" s="677"/>
      <c r="WTE83" s="677"/>
      <c r="WTF83" s="677"/>
      <c r="WTG83" s="677"/>
      <c r="WTH83" s="677"/>
      <c r="WTI83" s="677"/>
      <c r="WTJ83" s="677"/>
      <c r="WTK83" s="677"/>
      <c r="WTL83" s="677"/>
      <c r="WTM83" s="677"/>
      <c r="WTN83" s="677"/>
      <c r="WTO83" s="677"/>
      <c r="WTP83" s="677"/>
      <c r="WTQ83" s="677"/>
      <c r="WTR83" s="677"/>
      <c r="WTS83" s="677"/>
      <c r="WTT83" s="677"/>
      <c r="WTU83" s="677"/>
      <c r="WTV83" s="677"/>
      <c r="WTW83" s="677"/>
      <c r="WTX83" s="677"/>
      <c r="WTY83" s="677"/>
      <c r="WTZ83" s="677"/>
      <c r="WUA83" s="677"/>
      <c r="WUB83" s="677"/>
      <c r="WUC83" s="677"/>
      <c r="WUD83" s="677"/>
      <c r="WUE83" s="677"/>
      <c r="WUF83" s="677"/>
      <c r="WUG83" s="677"/>
      <c r="WUH83" s="677"/>
      <c r="WUI83" s="677"/>
      <c r="WUJ83" s="677"/>
      <c r="WUK83" s="677"/>
      <c r="WUL83" s="677"/>
      <c r="WUM83" s="677"/>
      <c r="WUN83" s="677"/>
      <c r="WUO83" s="677"/>
      <c r="WUP83" s="677"/>
      <c r="WUQ83" s="677"/>
      <c r="WUR83" s="677"/>
      <c r="WUS83" s="677"/>
      <c r="WUT83" s="677"/>
      <c r="WUU83" s="677"/>
      <c r="WUV83" s="677"/>
      <c r="WUW83" s="677"/>
      <c r="WUX83" s="677"/>
      <c r="WUY83" s="677"/>
      <c r="WUZ83" s="677"/>
      <c r="WVA83" s="677"/>
      <c r="WVB83" s="677"/>
      <c r="WVC83" s="677"/>
      <c r="WVD83" s="677"/>
      <c r="WVE83" s="677"/>
      <c r="WVF83" s="677"/>
      <c r="WVG83" s="677"/>
      <c r="WVH83" s="677"/>
      <c r="WVI83" s="677"/>
      <c r="WVJ83" s="677"/>
      <c r="WVK83" s="677"/>
      <c r="WVL83" s="677"/>
      <c r="WVM83" s="677"/>
      <c r="WVN83" s="677"/>
      <c r="WVO83" s="677"/>
      <c r="WVP83" s="677"/>
      <c r="WVQ83" s="677"/>
      <c r="WVR83" s="677"/>
      <c r="WVS83" s="677"/>
      <c r="WVT83" s="677"/>
      <c r="WVU83" s="677"/>
      <c r="WVV83" s="677"/>
      <c r="WVW83" s="677"/>
      <c r="WVX83" s="677"/>
      <c r="WVY83" s="677"/>
      <c r="WVZ83" s="677"/>
      <c r="WWA83" s="677"/>
      <c r="WWB83" s="677"/>
      <c r="WWC83" s="677"/>
      <c r="WWD83" s="677"/>
      <c r="WWE83" s="677"/>
      <c r="WWF83" s="677"/>
      <c r="WWG83" s="677"/>
      <c r="WWH83" s="677"/>
      <c r="WWI83" s="677"/>
      <c r="WWJ83" s="677"/>
      <c r="WWK83" s="677"/>
      <c r="WWL83" s="677"/>
      <c r="WWM83" s="677"/>
      <c r="WWN83" s="677"/>
      <c r="WWO83" s="677"/>
      <c r="WWP83" s="677"/>
      <c r="WWQ83" s="677"/>
      <c r="WWR83" s="677"/>
      <c r="WWS83" s="677"/>
      <c r="WWT83" s="677"/>
      <c r="WWU83" s="677"/>
      <c r="WWV83" s="677"/>
      <c r="WWW83" s="677"/>
      <c r="WWX83" s="677"/>
      <c r="WWY83" s="677"/>
      <c r="WWZ83" s="677"/>
      <c r="WXA83" s="677"/>
      <c r="WXB83" s="677"/>
      <c r="WXC83" s="677"/>
      <c r="WXD83" s="677"/>
      <c r="WXE83" s="677"/>
      <c r="WXF83" s="677"/>
      <c r="WXG83" s="677"/>
      <c r="WXH83" s="677"/>
      <c r="WXI83" s="677"/>
      <c r="WXJ83" s="677"/>
      <c r="WXK83" s="677"/>
      <c r="WXL83" s="677"/>
      <c r="WXM83" s="677"/>
      <c r="WXN83" s="677"/>
      <c r="WXO83" s="677"/>
      <c r="WXP83" s="677"/>
      <c r="WXQ83" s="677"/>
      <c r="WXR83" s="677"/>
      <c r="WXS83" s="677"/>
      <c r="WXT83" s="677"/>
      <c r="WXU83" s="677"/>
      <c r="WXV83" s="677"/>
      <c r="WXW83" s="677"/>
      <c r="WXX83" s="677"/>
      <c r="WXY83" s="677"/>
      <c r="WXZ83" s="677"/>
      <c r="WYA83" s="677"/>
      <c r="WYB83" s="677"/>
      <c r="WYC83" s="677"/>
      <c r="WYD83" s="677"/>
      <c r="WYE83" s="677"/>
      <c r="WYF83" s="677"/>
      <c r="WYG83" s="677"/>
      <c r="WYH83" s="677"/>
      <c r="WYI83" s="677"/>
      <c r="WYJ83" s="677"/>
      <c r="WYK83" s="677"/>
      <c r="WYL83" s="677"/>
      <c r="WYM83" s="677"/>
      <c r="WYN83" s="677"/>
      <c r="WYO83" s="677"/>
      <c r="WYP83" s="677"/>
      <c r="WYQ83" s="677"/>
      <c r="WYR83" s="677"/>
      <c r="WYS83" s="677"/>
      <c r="WYT83" s="677"/>
      <c r="WYU83" s="677"/>
      <c r="WYV83" s="677"/>
      <c r="WYW83" s="677"/>
      <c r="WYX83" s="677"/>
      <c r="WYY83" s="677"/>
      <c r="WYZ83" s="677"/>
      <c r="WZA83" s="677"/>
      <c r="WZB83" s="677"/>
      <c r="WZC83" s="677"/>
      <c r="WZD83" s="677"/>
      <c r="WZE83" s="677"/>
      <c r="WZF83" s="677"/>
      <c r="WZG83" s="677"/>
      <c r="WZH83" s="677"/>
      <c r="WZI83" s="677"/>
      <c r="WZJ83" s="677"/>
      <c r="WZK83" s="677"/>
      <c r="WZL83" s="677"/>
      <c r="WZM83" s="677"/>
      <c r="WZN83" s="677"/>
      <c r="WZO83" s="677"/>
      <c r="WZP83" s="677"/>
      <c r="WZQ83" s="677"/>
      <c r="WZR83" s="677"/>
      <c r="WZS83" s="677"/>
      <c r="WZT83" s="677"/>
      <c r="WZU83" s="677"/>
      <c r="WZV83" s="677"/>
      <c r="WZW83" s="677"/>
      <c r="WZX83" s="677"/>
      <c r="WZY83" s="677"/>
      <c r="WZZ83" s="677"/>
      <c r="XAA83" s="677"/>
      <c r="XAB83" s="677"/>
      <c r="XAC83" s="677"/>
      <c r="XAD83" s="677"/>
      <c r="XAE83" s="677"/>
      <c r="XAF83" s="677"/>
      <c r="XAG83" s="677"/>
      <c r="XAH83" s="677"/>
      <c r="XAI83" s="677"/>
      <c r="XAJ83" s="677"/>
      <c r="XAK83" s="677"/>
      <c r="XAL83" s="677"/>
      <c r="XAM83" s="677"/>
      <c r="XAN83" s="677"/>
      <c r="XAO83" s="677"/>
      <c r="XAP83" s="677"/>
      <c r="XAQ83" s="677"/>
      <c r="XAR83" s="677"/>
      <c r="XAS83" s="677"/>
      <c r="XAT83" s="677"/>
      <c r="XAU83" s="677"/>
      <c r="XAV83" s="677"/>
      <c r="XAW83" s="677"/>
      <c r="XAX83" s="677"/>
      <c r="XAY83" s="677"/>
      <c r="XAZ83" s="677"/>
      <c r="XBA83" s="677"/>
      <c r="XBB83" s="677"/>
      <c r="XBC83" s="677"/>
      <c r="XBD83" s="677"/>
      <c r="XBE83" s="677"/>
      <c r="XBF83" s="677"/>
      <c r="XBG83" s="677"/>
      <c r="XBH83" s="677"/>
      <c r="XBI83" s="677"/>
      <c r="XBJ83" s="677"/>
      <c r="XBK83" s="677"/>
      <c r="XBL83" s="677"/>
      <c r="XBM83" s="677"/>
      <c r="XBN83" s="677"/>
      <c r="XBO83" s="677"/>
      <c r="XBP83" s="677"/>
      <c r="XBQ83" s="677"/>
      <c r="XBR83" s="677"/>
      <c r="XBS83" s="677"/>
      <c r="XBT83" s="677"/>
      <c r="XBU83" s="677"/>
      <c r="XBV83" s="677"/>
      <c r="XBW83" s="677"/>
      <c r="XBX83" s="677"/>
      <c r="XBY83" s="677"/>
      <c r="XBZ83" s="677"/>
      <c r="XCA83" s="677"/>
      <c r="XCB83" s="677"/>
      <c r="XCC83" s="677"/>
      <c r="XCD83" s="677"/>
      <c r="XCE83" s="677"/>
      <c r="XCF83" s="677"/>
      <c r="XCG83" s="677"/>
      <c r="XCH83" s="677"/>
      <c r="XCI83" s="677"/>
      <c r="XCJ83" s="677"/>
      <c r="XCK83" s="677"/>
      <c r="XCL83" s="677"/>
      <c r="XCM83" s="677"/>
      <c r="XCN83" s="677"/>
      <c r="XCO83" s="677"/>
      <c r="XCP83" s="677"/>
      <c r="XCQ83" s="677"/>
      <c r="XCR83" s="677"/>
      <c r="XCS83" s="677"/>
      <c r="XCT83" s="677"/>
      <c r="XCU83" s="677"/>
      <c r="XCV83" s="677"/>
      <c r="XCW83" s="677"/>
      <c r="XCX83" s="677"/>
      <c r="XCY83" s="677"/>
      <c r="XCZ83" s="677"/>
      <c r="XDA83" s="677"/>
      <c r="XDB83" s="677"/>
      <c r="XDC83" s="677"/>
      <c r="XDD83" s="677"/>
      <c r="XDE83" s="677"/>
      <c r="XDF83" s="677"/>
      <c r="XDG83" s="677"/>
      <c r="XDH83" s="677"/>
      <c r="XDI83" s="677"/>
      <c r="XDJ83" s="677"/>
      <c r="XDK83" s="677"/>
      <c r="XDL83" s="677"/>
      <c r="XDM83" s="677"/>
      <c r="XDN83" s="677"/>
      <c r="XDO83" s="677"/>
      <c r="XDP83" s="677"/>
      <c r="XDQ83" s="677"/>
      <c r="XDR83" s="677"/>
      <c r="XDS83" s="677"/>
      <c r="XDT83" s="677"/>
      <c r="XDU83" s="677"/>
      <c r="XDV83" s="677"/>
      <c r="XDW83" s="677"/>
      <c r="XDX83" s="677"/>
      <c r="XDY83" s="677"/>
      <c r="XDZ83" s="677"/>
      <c r="XEA83" s="677"/>
      <c r="XEB83" s="677"/>
      <c r="XEC83" s="677"/>
      <c r="XED83" s="677"/>
      <c r="XEE83" s="677"/>
      <c r="XEF83" s="677"/>
      <c r="XEG83" s="677"/>
      <c r="XEH83" s="677"/>
      <c r="XEI83" s="677"/>
      <c r="XEJ83" s="677"/>
      <c r="XEK83" s="677"/>
      <c r="XEL83" s="677"/>
      <c r="XEM83" s="677"/>
      <c r="XEN83" s="677"/>
      <c r="XEO83" s="677"/>
      <c r="XEP83" s="677"/>
      <c r="XEQ83" s="677"/>
      <c r="XER83" s="677"/>
      <c r="XES83" s="677"/>
      <c r="XET83" s="677"/>
      <c r="XEU83" s="677"/>
      <c r="XEV83" s="677"/>
      <c r="XEW83" s="677"/>
      <c r="XEX83" s="677"/>
      <c r="XEY83" s="677"/>
      <c r="XEZ83" s="677"/>
      <c r="XFA83" s="677"/>
      <c r="XFB83" s="677"/>
      <c r="XFC83" s="677"/>
      <c r="XFD83" s="677"/>
    </row>
    <row r="84" spans="3:16384">
      <c r="AT84" s="361" t="s">
        <v>300</v>
      </c>
      <c r="AU84" s="355">
        <f t="shared" ca="1" si="76"/>
        <v>-30.027772449904642</v>
      </c>
      <c r="CA84" s="676" t="s">
        <v>841</v>
      </c>
      <c r="CH84" s="677"/>
      <c r="CI84" s="677"/>
      <c r="CJ84" s="677"/>
      <c r="CK84" s="677"/>
      <c r="CL84" s="677"/>
      <c r="CM84" s="677"/>
      <c r="CN84" s="677"/>
      <c r="CO84" s="677"/>
      <c r="CP84" s="677"/>
      <c r="CQ84" s="677"/>
      <c r="CR84" s="677"/>
      <c r="CS84" s="677"/>
      <c r="CT84" s="677"/>
      <c r="CU84" s="677"/>
      <c r="CV84" s="677"/>
      <c r="CW84" s="677"/>
      <c r="CX84" s="677"/>
      <c r="CY84" s="677"/>
      <c r="CZ84" s="677"/>
      <c r="DA84" s="677"/>
      <c r="DB84" s="677"/>
      <c r="DC84" s="677"/>
      <c r="DD84" s="677"/>
      <c r="DE84" s="677"/>
      <c r="DF84" s="677"/>
      <c r="DG84" s="677"/>
      <c r="DH84" s="677"/>
      <c r="DI84" s="677"/>
      <c r="DJ84" s="677"/>
      <c r="DK84" s="677"/>
      <c r="DL84" s="677"/>
      <c r="DM84" s="677"/>
      <c r="DN84" s="677"/>
      <c r="DO84" s="677"/>
      <c r="DP84" s="677"/>
      <c r="DQ84" s="677"/>
      <c r="DR84" s="677"/>
      <c r="DS84" s="677"/>
      <c r="DT84" s="677"/>
      <c r="DU84" s="677"/>
      <c r="DV84" s="677"/>
      <c r="DW84" s="677"/>
      <c r="DX84" s="677"/>
      <c r="DY84" s="677"/>
      <c r="DZ84" s="677"/>
      <c r="EA84" s="677"/>
      <c r="EB84" s="677"/>
      <c r="EC84" s="677"/>
      <c r="ED84" s="677"/>
      <c r="EE84" s="677"/>
      <c r="EF84" s="677"/>
      <c r="EG84" s="677"/>
      <c r="EH84" s="677"/>
      <c r="EI84" s="677"/>
      <c r="EJ84" s="677"/>
      <c r="EK84" s="677"/>
      <c r="EL84" s="677"/>
      <c r="EM84" s="677"/>
      <c r="EN84" s="677"/>
      <c r="EO84" s="677"/>
      <c r="EP84" s="677"/>
      <c r="EQ84" s="677"/>
      <c r="ER84" s="677"/>
      <c r="ES84" s="677"/>
      <c r="ET84" s="677"/>
      <c r="EU84" s="677"/>
      <c r="EV84" s="677"/>
      <c r="EW84" s="677"/>
      <c r="EX84" s="677"/>
      <c r="EY84" s="677"/>
      <c r="EZ84" s="677"/>
      <c r="FA84" s="677"/>
      <c r="FB84" s="677"/>
      <c r="FC84" s="677"/>
      <c r="FD84" s="677"/>
      <c r="FE84" s="677"/>
      <c r="FF84" s="677"/>
      <c r="FG84" s="677"/>
      <c r="FH84" s="677"/>
      <c r="FI84" s="677"/>
      <c r="FJ84" s="677"/>
      <c r="FK84" s="677"/>
      <c r="FL84" s="677"/>
      <c r="FM84" s="677"/>
      <c r="FN84" s="677"/>
      <c r="FO84" s="677"/>
      <c r="FP84" s="677"/>
      <c r="FQ84" s="677"/>
      <c r="FR84" s="677"/>
      <c r="FS84" s="677"/>
      <c r="FT84" s="677"/>
      <c r="FU84" s="677"/>
      <c r="FV84" s="677"/>
      <c r="FW84" s="677"/>
      <c r="FX84" s="677"/>
      <c r="FY84" s="677"/>
      <c r="FZ84" s="677"/>
      <c r="GA84" s="677"/>
      <c r="GB84" s="677"/>
      <c r="GC84" s="677"/>
      <c r="GD84" s="677"/>
      <c r="GE84" s="677"/>
      <c r="GF84" s="677"/>
      <c r="GG84" s="677"/>
      <c r="GH84" s="677"/>
      <c r="GI84" s="677"/>
      <c r="GJ84" s="677"/>
      <c r="GK84" s="677"/>
      <c r="GL84" s="677"/>
      <c r="GM84" s="677"/>
      <c r="GN84" s="677"/>
      <c r="GO84" s="677"/>
      <c r="GP84" s="677"/>
      <c r="GQ84" s="677"/>
      <c r="GR84" s="677"/>
      <c r="GS84" s="677"/>
      <c r="GT84" s="677"/>
      <c r="GU84" s="677"/>
      <c r="GV84" s="677"/>
      <c r="GW84" s="677"/>
      <c r="GX84" s="677"/>
      <c r="GY84" s="677"/>
      <c r="GZ84" s="677"/>
      <c r="HA84" s="677"/>
      <c r="HB84" s="677"/>
      <c r="HC84" s="677"/>
      <c r="HD84" s="677"/>
      <c r="HE84" s="677"/>
      <c r="HF84" s="677"/>
      <c r="HG84" s="677"/>
      <c r="HH84" s="677"/>
      <c r="HI84" s="677"/>
      <c r="HJ84" s="677"/>
      <c r="HK84" s="677"/>
      <c r="HL84" s="677"/>
      <c r="HM84" s="677"/>
      <c r="HN84" s="677"/>
      <c r="HO84" s="677"/>
      <c r="HP84" s="677"/>
      <c r="HQ84" s="677"/>
      <c r="HR84" s="677"/>
      <c r="HS84" s="677"/>
      <c r="HT84" s="677"/>
      <c r="HU84" s="677"/>
      <c r="HV84" s="677"/>
      <c r="HW84" s="677"/>
      <c r="HX84" s="677"/>
      <c r="HY84" s="677"/>
      <c r="HZ84" s="677"/>
      <c r="IA84" s="677"/>
      <c r="IB84" s="677"/>
      <c r="IC84" s="677"/>
      <c r="ID84" s="677"/>
      <c r="IE84" s="677"/>
      <c r="IF84" s="677"/>
      <c r="IG84" s="677"/>
      <c r="IH84" s="677"/>
      <c r="II84" s="677"/>
      <c r="IJ84" s="677"/>
      <c r="IK84" s="677"/>
      <c r="IL84" s="677"/>
      <c r="IM84" s="677"/>
      <c r="IN84" s="677"/>
      <c r="IO84" s="677"/>
      <c r="IP84" s="677"/>
      <c r="IQ84" s="677"/>
      <c r="IR84" s="677"/>
      <c r="IS84" s="677"/>
      <c r="IT84" s="677"/>
      <c r="IU84" s="677"/>
      <c r="IV84" s="677"/>
      <c r="IW84" s="677"/>
      <c r="IX84" s="677"/>
      <c r="IY84" s="677"/>
      <c r="IZ84" s="677"/>
      <c r="JA84" s="677"/>
      <c r="JB84" s="677"/>
      <c r="JC84" s="677"/>
      <c r="JD84" s="677"/>
      <c r="JE84" s="677"/>
      <c r="JF84" s="677"/>
      <c r="JG84" s="677"/>
      <c r="JH84" s="677"/>
      <c r="JI84" s="677"/>
      <c r="JJ84" s="677"/>
      <c r="JK84" s="677"/>
      <c r="JL84" s="677"/>
      <c r="JM84" s="677"/>
      <c r="JN84" s="677"/>
      <c r="JO84" s="677"/>
      <c r="JP84" s="677"/>
      <c r="JQ84" s="677"/>
      <c r="JR84" s="677"/>
      <c r="JS84" s="677"/>
      <c r="JT84" s="677"/>
      <c r="JU84" s="677"/>
      <c r="JV84" s="677"/>
      <c r="JW84" s="677"/>
      <c r="JX84" s="677"/>
      <c r="JY84" s="677"/>
      <c r="JZ84" s="677"/>
      <c r="KA84" s="677"/>
      <c r="KB84" s="677"/>
      <c r="KC84" s="677"/>
      <c r="KD84" s="677"/>
      <c r="KE84" s="677"/>
      <c r="KF84" s="677"/>
      <c r="KG84" s="677"/>
      <c r="KH84" s="677"/>
      <c r="KI84" s="677"/>
      <c r="KJ84" s="677"/>
      <c r="KK84" s="677"/>
      <c r="KL84" s="677"/>
      <c r="KM84" s="677"/>
      <c r="KN84" s="677"/>
      <c r="KO84" s="677"/>
      <c r="KP84" s="677"/>
      <c r="KQ84" s="677"/>
      <c r="KR84" s="677"/>
      <c r="KS84" s="677"/>
      <c r="KT84" s="677"/>
      <c r="KU84" s="677"/>
      <c r="KV84" s="677"/>
      <c r="KW84" s="677"/>
      <c r="KX84" s="677"/>
      <c r="KY84" s="677"/>
      <c r="KZ84" s="677"/>
      <c r="LA84" s="677"/>
      <c r="LB84" s="677"/>
      <c r="LC84" s="677"/>
      <c r="LD84" s="677"/>
      <c r="LE84" s="677"/>
      <c r="LF84" s="677"/>
      <c r="LG84" s="677"/>
      <c r="LH84" s="677"/>
      <c r="LI84" s="677"/>
      <c r="LJ84" s="677"/>
      <c r="LK84" s="677"/>
      <c r="LL84" s="677"/>
      <c r="LM84" s="677"/>
      <c r="LN84" s="677"/>
      <c r="LO84" s="677"/>
      <c r="LP84" s="677"/>
      <c r="LQ84" s="677"/>
      <c r="LR84" s="677"/>
      <c r="LS84" s="677"/>
      <c r="LT84" s="677"/>
      <c r="LU84" s="677"/>
      <c r="LV84" s="677"/>
      <c r="LW84" s="677"/>
      <c r="LX84" s="677"/>
      <c r="LY84" s="677"/>
      <c r="LZ84" s="677"/>
      <c r="MA84" s="677"/>
      <c r="MB84" s="677"/>
      <c r="MC84" s="677"/>
      <c r="MD84" s="677"/>
      <c r="ME84" s="677"/>
      <c r="MF84" s="677"/>
      <c r="MG84" s="677"/>
      <c r="MH84" s="677"/>
      <c r="MI84" s="677"/>
      <c r="MJ84" s="677"/>
      <c r="MK84" s="677"/>
      <c r="ML84" s="677"/>
      <c r="MM84" s="677"/>
      <c r="MN84" s="677"/>
      <c r="MO84" s="677"/>
      <c r="MP84" s="677"/>
      <c r="MQ84" s="677"/>
      <c r="MR84" s="677"/>
      <c r="MS84" s="677"/>
      <c r="MT84" s="677"/>
      <c r="MU84" s="677"/>
      <c r="MV84" s="677"/>
      <c r="MW84" s="677"/>
      <c r="MX84" s="677"/>
      <c r="MY84" s="677"/>
      <c r="MZ84" s="677"/>
      <c r="NA84" s="677"/>
      <c r="NB84" s="677"/>
      <c r="NC84" s="677"/>
      <c r="ND84" s="677"/>
      <c r="NE84" s="677"/>
      <c r="NF84" s="677"/>
      <c r="NG84" s="677"/>
      <c r="NH84" s="677"/>
      <c r="NI84" s="677"/>
      <c r="NJ84" s="677"/>
      <c r="NK84" s="677"/>
      <c r="NL84" s="677"/>
      <c r="NM84" s="677"/>
      <c r="NN84" s="677"/>
      <c r="NO84" s="677"/>
      <c r="NP84" s="677"/>
      <c r="NQ84" s="677"/>
      <c r="NR84" s="677"/>
      <c r="NS84" s="677"/>
      <c r="NT84" s="677"/>
      <c r="NU84" s="677"/>
      <c r="NV84" s="677"/>
      <c r="NW84" s="677"/>
      <c r="NX84" s="677"/>
      <c r="NY84" s="677"/>
      <c r="NZ84" s="677"/>
      <c r="OA84" s="677"/>
      <c r="OB84" s="677"/>
      <c r="OC84" s="677"/>
      <c r="OD84" s="677"/>
      <c r="OE84" s="677"/>
      <c r="OF84" s="677"/>
      <c r="OG84" s="677"/>
      <c r="OH84" s="677"/>
      <c r="OI84" s="677"/>
      <c r="OJ84" s="677"/>
      <c r="OK84" s="677"/>
      <c r="OL84" s="677"/>
      <c r="OM84" s="677"/>
      <c r="ON84" s="677"/>
      <c r="OO84" s="677"/>
      <c r="OP84" s="677"/>
      <c r="OQ84" s="677"/>
      <c r="OR84" s="677"/>
      <c r="OS84" s="677"/>
      <c r="OT84" s="677"/>
      <c r="OU84" s="677"/>
      <c r="OV84" s="677"/>
      <c r="OW84" s="677"/>
      <c r="OX84" s="677"/>
      <c r="OY84" s="677"/>
      <c r="OZ84" s="677"/>
      <c r="PA84" s="677"/>
      <c r="PB84" s="677"/>
      <c r="PC84" s="677"/>
      <c r="PD84" s="677"/>
      <c r="PE84" s="677"/>
      <c r="PF84" s="677"/>
      <c r="PG84" s="677"/>
      <c r="PH84" s="677"/>
      <c r="PI84" s="677"/>
      <c r="PJ84" s="677"/>
      <c r="PK84" s="677"/>
      <c r="PL84" s="677"/>
      <c r="PM84" s="677"/>
      <c r="PN84" s="677"/>
      <c r="PO84" s="677"/>
      <c r="PP84" s="677"/>
      <c r="PQ84" s="677"/>
      <c r="PR84" s="677"/>
      <c r="PS84" s="677"/>
      <c r="PT84" s="677"/>
      <c r="PU84" s="677"/>
      <c r="PV84" s="677"/>
      <c r="PW84" s="677"/>
      <c r="PX84" s="677"/>
      <c r="PY84" s="677"/>
      <c r="PZ84" s="677"/>
      <c r="QA84" s="677"/>
      <c r="QB84" s="677"/>
      <c r="QC84" s="677"/>
      <c r="QD84" s="677"/>
      <c r="QE84" s="677"/>
      <c r="QF84" s="677"/>
      <c r="QG84" s="677"/>
      <c r="QH84" s="677"/>
      <c r="QI84" s="677"/>
      <c r="QJ84" s="677"/>
      <c r="QK84" s="677"/>
      <c r="QL84" s="677"/>
      <c r="QM84" s="677"/>
      <c r="QN84" s="677"/>
      <c r="QO84" s="677"/>
      <c r="QP84" s="677"/>
      <c r="QQ84" s="677"/>
      <c r="QR84" s="677"/>
      <c r="QS84" s="677"/>
      <c r="QT84" s="677"/>
      <c r="QU84" s="677"/>
      <c r="QV84" s="677"/>
      <c r="QW84" s="677"/>
      <c r="QX84" s="677"/>
      <c r="QY84" s="677"/>
      <c r="QZ84" s="677"/>
      <c r="RA84" s="677"/>
      <c r="RB84" s="677"/>
      <c r="RC84" s="677"/>
      <c r="RD84" s="677"/>
      <c r="RE84" s="677"/>
      <c r="RF84" s="677"/>
      <c r="RG84" s="677"/>
      <c r="RH84" s="677"/>
      <c r="RI84" s="677"/>
      <c r="RJ84" s="677"/>
      <c r="RK84" s="677"/>
      <c r="RL84" s="677"/>
      <c r="RM84" s="677"/>
      <c r="RN84" s="677"/>
      <c r="RO84" s="677"/>
      <c r="RP84" s="677"/>
      <c r="RQ84" s="677"/>
      <c r="RR84" s="677"/>
      <c r="RS84" s="677"/>
      <c r="RT84" s="677"/>
      <c r="RU84" s="677"/>
      <c r="RV84" s="677"/>
      <c r="RW84" s="677"/>
      <c r="RX84" s="677"/>
      <c r="RY84" s="677"/>
      <c r="RZ84" s="677"/>
      <c r="SA84" s="677"/>
      <c r="SB84" s="677"/>
      <c r="SC84" s="677"/>
      <c r="SD84" s="677"/>
      <c r="SE84" s="677"/>
      <c r="SF84" s="677"/>
      <c r="SG84" s="677"/>
      <c r="SH84" s="677"/>
      <c r="SI84" s="677"/>
      <c r="SJ84" s="677"/>
      <c r="SK84" s="677"/>
      <c r="SL84" s="677"/>
      <c r="SM84" s="677"/>
      <c r="SN84" s="677"/>
      <c r="SO84" s="677"/>
      <c r="SP84" s="677"/>
      <c r="SQ84" s="677"/>
      <c r="SR84" s="677"/>
      <c r="SS84" s="677"/>
      <c r="ST84" s="677"/>
      <c r="SU84" s="677"/>
      <c r="SV84" s="677"/>
      <c r="SW84" s="677"/>
      <c r="SX84" s="677"/>
      <c r="SY84" s="677"/>
      <c r="SZ84" s="677"/>
      <c r="TA84" s="677"/>
      <c r="TB84" s="677"/>
      <c r="TC84" s="677"/>
      <c r="TD84" s="677"/>
      <c r="TE84" s="677"/>
      <c r="TF84" s="677"/>
      <c r="TG84" s="677"/>
      <c r="TH84" s="677"/>
      <c r="TI84" s="677"/>
      <c r="TJ84" s="677"/>
      <c r="TK84" s="677"/>
      <c r="TL84" s="677"/>
      <c r="TM84" s="677"/>
      <c r="TN84" s="677"/>
      <c r="TO84" s="677"/>
      <c r="TP84" s="677"/>
      <c r="TQ84" s="677"/>
      <c r="TR84" s="677"/>
      <c r="TS84" s="677"/>
      <c r="TT84" s="677"/>
      <c r="TU84" s="677"/>
      <c r="TV84" s="677"/>
      <c r="TW84" s="677"/>
      <c r="TX84" s="677"/>
      <c r="TY84" s="677"/>
      <c r="TZ84" s="677"/>
      <c r="UA84" s="677"/>
      <c r="UB84" s="677"/>
      <c r="UC84" s="677"/>
      <c r="UD84" s="677"/>
      <c r="UE84" s="677"/>
      <c r="UF84" s="677"/>
      <c r="UG84" s="677"/>
      <c r="UH84" s="677"/>
      <c r="UI84" s="677"/>
      <c r="UJ84" s="677"/>
      <c r="UK84" s="677"/>
      <c r="UL84" s="677"/>
      <c r="UM84" s="677"/>
      <c r="UN84" s="677"/>
      <c r="UO84" s="677"/>
      <c r="UP84" s="677"/>
      <c r="UQ84" s="677"/>
      <c r="UR84" s="677"/>
      <c r="US84" s="677"/>
      <c r="UT84" s="677"/>
      <c r="UU84" s="677"/>
      <c r="UV84" s="677"/>
      <c r="UW84" s="677"/>
      <c r="UX84" s="677"/>
      <c r="UY84" s="677"/>
      <c r="UZ84" s="677"/>
      <c r="VA84" s="677"/>
      <c r="VB84" s="677"/>
      <c r="VC84" s="677"/>
      <c r="VD84" s="677"/>
      <c r="VE84" s="677"/>
      <c r="VF84" s="677"/>
      <c r="VG84" s="677"/>
      <c r="VH84" s="677"/>
      <c r="VI84" s="677"/>
      <c r="VJ84" s="677"/>
      <c r="VK84" s="677"/>
      <c r="VL84" s="677"/>
      <c r="VM84" s="677"/>
      <c r="VN84" s="677"/>
      <c r="VO84" s="677"/>
      <c r="VP84" s="677"/>
      <c r="VQ84" s="677"/>
      <c r="VR84" s="677"/>
      <c r="VS84" s="677"/>
      <c r="VT84" s="677"/>
      <c r="VU84" s="677"/>
      <c r="VV84" s="677"/>
      <c r="VW84" s="677"/>
      <c r="VX84" s="677"/>
      <c r="VY84" s="677"/>
      <c r="VZ84" s="677"/>
      <c r="WA84" s="677"/>
      <c r="WB84" s="677"/>
      <c r="WC84" s="677"/>
      <c r="WD84" s="677"/>
      <c r="WE84" s="677"/>
      <c r="WF84" s="677"/>
      <c r="WG84" s="677"/>
      <c r="WH84" s="677"/>
      <c r="WI84" s="677"/>
      <c r="WJ84" s="677"/>
      <c r="WK84" s="677"/>
      <c r="WL84" s="677"/>
      <c r="WM84" s="677"/>
      <c r="WN84" s="677"/>
      <c r="WO84" s="677"/>
      <c r="WP84" s="677"/>
      <c r="WQ84" s="677"/>
      <c r="WR84" s="677"/>
      <c r="WS84" s="677"/>
      <c r="WT84" s="677"/>
      <c r="WU84" s="677"/>
      <c r="WV84" s="677"/>
      <c r="WW84" s="677"/>
      <c r="WX84" s="677"/>
      <c r="WY84" s="677"/>
      <c r="WZ84" s="677"/>
      <c r="XA84" s="677"/>
      <c r="XB84" s="677"/>
      <c r="XC84" s="677"/>
      <c r="XD84" s="677"/>
      <c r="XE84" s="677"/>
      <c r="XF84" s="677"/>
      <c r="XG84" s="677"/>
      <c r="XH84" s="677"/>
      <c r="XI84" s="677"/>
      <c r="XJ84" s="677"/>
      <c r="XK84" s="677"/>
      <c r="XL84" s="677"/>
      <c r="XM84" s="677"/>
      <c r="XN84" s="677"/>
      <c r="XO84" s="677"/>
      <c r="XP84" s="677"/>
      <c r="XQ84" s="677"/>
      <c r="XR84" s="677"/>
      <c r="XS84" s="677"/>
      <c r="XT84" s="677"/>
      <c r="XU84" s="677"/>
      <c r="XV84" s="677"/>
      <c r="XW84" s="677"/>
      <c r="XX84" s="677"/>
      <c r="XY84" s="677"/>
      <c r="XZ84" s="677"/>
      <c r="YA84" s="677"/>
      <c r="YB84" s="677"/>
      <c r="YC84" s="677"/>
      <c r="YD84" s="677"/>
      <c r="YE84" s="677"/>
      <c r="YF84" s="677"/>
      <c r="YG84" s="677"/>
      <c r="YH84" s="677"/>
      <c r="YI84" s="677"/>
      <c r="YJ84" s="677"/>
      <c r="YK84" s="677"/>
      <c r="YL84" s="677"/>
      <c r="YM84" s="677"/>
      <c r="YN84" s="677"/>
      <c r="YO84" s="677"/>
      <c r="YP84" s="677"/>
      <c r="YQ84" s="677"/>
      <c r="YR84" s="677"/>
      <c r="YS84" s="677"/>
      <c r="YT84" s="677"/>
      <c r="YU84" s="677"/>
      <c r="YV84" s="677"/>
      <c r="YW84" s="677"/>
      <c r="YX84" s="677"/>
      <c r="YY84" s="677"/>
      <c r="YZ84" s="677"/>
      <c r="ZA84" s="677"/>
      <c r="ZB84" s="677"/>
      <c r="ZC84" s="677"/>
      <c r="ZD84" s="677"/>
      <c r="ZE84" s="677"/>
      <c r="ZF84" s="677"/>
      <c r="ZG84" s="677"/>
      <c r="ZH84" s="677"/>
      <c r="ZI84" s="677"/>
      <c r="ZJ84" s="677"/>
      <c r="ZK84" s="677"/>
      <c r="ZL84" s="677"/>
      <c r="ZM84" s="677"/>
      <c r="ZN84" s="677"/>
      <c r="ZO84" s="677"/>
      <c r="ZP84" s="677"/>
      <c r="ZQ84" s="677"/>
      <c r="ZR84" s="677"/>
      <c r="ZS84" s="677"/>
      <c r="ZT84" s="677"/>
      <c r="ZU84" s="677"/>
      <c r="ZV84" s="677"/>
      <c r="ZW84" s="677"/>
      <c r="ZX84" s="677"/>
      <c r="ZY84" s="677"/>
      <c r="ZZ84" s="677"/>
      <c r="AAA84" s="677"/>
      <c r="AAB84" s="677"/>
      <c r="AAC84" s="677"/>
      <c r="AAD84" s="677"/>
      <c r="AAE84" s="677"/>
      <c r="AAF84" s="677"/>
      <c r="AAG84" s="677"/>
      <c r="AAH84" s="677"/>
      <c r="AAI84" s="677"/>
      <c r="AAJ84" s="677"/>
      <c r="AAK84" s="677"/>
      <c r="AAL84" s="677"/>
      <c r="AAM84" s="677"/>
      <c r="AAN84" s="677"/>
      <c r="AAO84" s="677"/>
      <c r="AAP84" s="677"/>
      <c r="AAQ84" s="677"/>
      <c r="AAR84" s="677"/>
      <c r="AAS84" s="677"/>
      <c r="AAT84" s="677"/>
      <c r="AAU84" s="677"/>
      <c r="AAV84" s="677"/>
      <c r="AAW84" s="677"/>
      <c r="AAX84" s="677"/>
      <c r="AAY84" s="677"/>
      <c r="AAZ84" s="677"/>
      <c r="ABA84" s="677"/>
      <c r="ABB84" s="677"/>
      <c r="ABC84" s="677"/>
      <c r="ABD84" s="677"/>
      <c r="ABE84" s="677"/>
      <c r="ABF84" s="677"/>
      <c r="ABG84" s="677"/>
      <c r="ABH84" s="677"/>
      <c r="ABI84" s="677"/>
      <c r="ABJ84" s="677"/>
      <c r="ABK84" s="677"/>
      <c r="ABL84" s="677"/>
      <c r="ABM84" s="677"/>
      <c r="ABN84" s="677"/>
      <c r="ABO84" s="677"/>
      <c r="ABP84" s="677"/>
      <c r="ABQ84" s="677"/>
      <c r="ABR84" s="677"/>
      <c r="ABS84" s="677"/>
      <c r="ABT84" s="677"/>
      <c r="ABU84" s="677"/>
      <c r="ABV84" s="677"/>
      <c r="ABW84" s="677"/>
      <c r="ABX84" s="677"/>
      <c r="ABY84" s="677"/>
      <c r="ABZ84" s="677"/>
      <c r="ACA84" s="677"/>
      <c r="ACB84" s="677"/>
      <c r="ACC84" s="677"/>
      <c r="ACD84" s="677"/>
      <c r="ACE84" s="677"/>
      <c r="ACF84" s="677"/>
      <c r="ACG84" s="677"/>
      <c r="ACH84" s="677"/>
      <c r="ACI84" s="677"/>
      <c r="ACJ84" s="677"/>
      <c r="ACK84" s="677"/>
      <c r="ACL84" s="677"/>
      <c r="ACM84" s="677"/>
      <c r="ACN84" s="677"/>
      <c r="ACO84" s="677"/>
      <c r="ACP84" s="677"/>
      <c r="ACQ84" s="677"/>
      <c r="ACR84" s="677"/>
      <c r="ACS84" s="677"/>
      <c r="ACT84" s="677"/>
      <c r="ACU84" s="677"/>
      <c r="ACV84" s="677"/>
      <c r="ACW84" s="677"/>
      <c r="ACX84" s="677"/>
      <c r="ACY84" s="677"/>
      <c r="ACZ84" s="677"/>
      <c r="ADA84" s="677"/>
      <c r="ADB84" s="677"/>
      <c r="ADC84" s="677"/>
      <c r="ADD84" s="677"/>
      <c r="ADE84" s="677"/>
      <c r="ADF84" s="677"/>
      <c r="ADG84" s="677"/>
      <c r="ADH84" s="677"/>
      <c r="ADI84" s="677"/>
      <c r="ADJ84" s="677"/>
      <c r="ADK84" s="677"/>
      <c r="ADL84" s="677"/>
      <c r="ADM84" s="677"/>
      <c r="ADN84" s="677"/>
      <c r="ADO84" s="677"/>
      <c r="ADP84" s="677"/>
      <c r="ADQ84" s="677"/>
      <c r="ADR84" s="677"/>
      <c r="ADS84" s="677"/>
      <c r="ADT84" s="677"/>
      <c r="ADU84" s="677"/>
      <c r="ADV84" s="677"/>
      <c r="ADW84" s="677"/>
      <c r="ADX84" s="677"/>
      <c r="ADY84" s="677"/>
      <c r="ADZ84" s="677"/>
      <c r="AEA84" s="677"/>
      <c r="AEB84" s="677"/>
      <c r="AEC84" s="677"/>
      <c r="AED84" s="677"/>
      <c r="AEE84" s="677"/>
      <c r="AEF84" s="677"/>
      <c r="AEG84" s="677"/>
      <c r="AEH84" s="677"/>
      <c r="AEI84" s="677"/>
      <c r="AEJ84" s="677"/>
      <c r="AEK84" s="677"/>
      <c r="AEL84" s="677"/>
      <c r="AEM84" s="677"/>
      <c r="AEN84" s="677"/>
      <c r="AEO84" s="677"/>
      <c r="AEP84" s="677"/>
      <c r="AEQ84" s="677"/>
      <c r="AER84" s="677"/>
      <c r="AES84" s="677"/>
      <c r="AET84" s="677"/>
      <c r="AEU84" s="677"/>
      <c r="AEV84" s="677"/>
      <c r="AEW84" s="677"/>
      <c r="AEX84" s="677"/>
      <c r="AEY84" s="677"/>
      <c r="AEZ84" s="677"/>
      <c r="AFA84" s="677"/>
      <c r="AFB84" s="677"/>
      <c r="AFC84" s="677"/>
      <c r="AFD84" s="677"/>
      <c r="AFE84" s="677"/>
      <c r="AFF84" s="677"/>
      <c r="AFG84" s="677"/>
      <c r="AFH84" s="677"/>
      <c r="AFI84" s="677"/>
      <c r="AFJ84" s="677"/>
      <c r="AFK84" s="677"/>
      <c r="AFL84" s="677"/>
      <c r="AFM84" s="677"/>
      <c r="AFN84" s="677"/>
      <c r="AFO84" s="677"/>
      <c r="AFP84" s="677"/>
      <c r="AFQ84" s="677"/>
      <c r="AFR84" s="677"/>
      <c r="AFS84" s="677"/>
      <c r="AFT84" s="677"/>
      <c r="AFU84" s="677"/>
      <c r="AFV84" s="677"/>
      <c r="AFW84" s="677"/>
      <c r="AFX84" s="677"/>
      <c r="AFY84" s="677"/>
      <c r="AFZ84" s="677"/>
      <c r="AGA84" s="677"/>
      <c r="AGB84" s="677"/>
      <c r="AGC84" s="677"/>
      <c r="AGD84" s="677"/>
      <c r="AGE84" s="677"/>
      <c r="AGF84" s="677"/>
      <c r="AGG84" s="677"/>
      <c r="AGH84" s="677"/>
      <c r="AGI84" s="677"/>
      <c r="AGJ84" s="677"/>
      <c r="AGK84" s="677"/>
      <c r="AGL84" s="677"/>
      <c r="AGM84" s="677"/>
      <c r="AGN84" s="677"/>
      <c r="AGO84" s="677"/>
      <c r="AGP84" s="677"/>
      <c r="AGQ84" s="677"/>
      <c r="AGR84" s="677"/>
      <c r="AGS84" s="677"/>
      <c r="AGT84" s="677"/>
      <c r="AGU84" s="677"/>
      <c r="AGV84" s="677"/>
      <c r="AGW84" s="677"/>
      <c r="AGX84" s="677"/>
      <c r="AGY84" s="677"/>
      <c r="AGZ84" s="677"/>
      <c r="AHA84" s="677"/>
      <c r="AHB84" s="677"/>
      <c r="AHC84" s="677"/>
      <c r="AHD84" s="677"/>
      <c r="AHE84" s="677"/>
      <c r="AHF84" s="677"/>
      <c r="AHG84" s="677"/>
      <c r="AHH84" s="677"/>
      <c r="AHI84" s="677"/>
      <c r="AHJ84" s="677"/>
      <c r="AHK84" s="677"/>
      <c r="AHL84" s="677"/>
      <c r="AHM84" s="677"/>
      <c r="AHN84" s="677"/>
      <c r="AHO84" s="677"/>
      <c r="AHP84" s="677"/>
      <c r="AHQ84" s="677"/>
      <c r="AHR84" s="677"/>
      <c r="AHS84" s="677"/>
      <c r="AHT84" s="677"/>
      <c r="AHU84" s="677"/>
      <c r="AHV84" s="677"/>
      <c r="AHW84" s="677"/>
      <c r="AHX84" s="677"/>
      <c r="AHY84" s="677"/>
      <c r="AHZ84" s="677"/>
      <c r="AIA84" s="677"/>
      <c r="AIB84" s="677"/>
      <c r="AIC84" s="677"/>
      <c r="AID84" s="677"/>
      <c r="AIE84" s="677"/>
      <c r="AIF84" s="677"/>
      <c r="AIG84" s="677"/>
      <c r="AIH84" s="677"/>
      <c r="AII84" s="677"/>
      <c r="AIJ84" s="677"/>
      <c r="AIK84" s="677"/>
      <c r="AIL84" s="677"/>
      <c r="AIM84" s="677"/>
      <c r="AIN84" s="677"/>
      <c r="AIO84" s="677"/>
      <c r="AIP84" s="677"/>
      <c r="AIQ84" s="677"/>
      <c r="AIR84" s="677"/>
      <c r="AIS84" s="677"/>
      <c r="AIT84" s="677"/>
      <c r="AIU84" s="677"/>
      <c r="AIV84" s="677"/>
      <c r="AIW84" s="677"/>
      <c r="AIX84" s="677"/>
      <c r="AIY84" s="677"/>
      <c r="AIZ84" s="677"/>
      <c r="AJA84" s="677"/>
      <c r="AJB84" s="677"/>
      <c r="AJC84" s="677"/>
      <c r="AJD84" s="677"/>
      <c r="AJE84" s="677"/>
      <c r="AJF84" s="677"/>
      <c r="AJG84" s="677"/>
      <c r="AJH84" s="677"/>
      <c r="AJI84" s="677"/>
      <c r="AJJ84" s="677"/>
      <c r="AJK84" s="677"/>
      <c r="AJL84" s="677"/>
      <c r="AJM84" s="677"/>
      <c r="AJN84" s="677"/>
      <c r="AJO84" s="677"/>
      <c r="AJP84" s="677"/>
      <c r="AJQ84" s="677"/>
      <c r="AJR84" s="677"/>
      <c r="AJS84" s="677"/>
      <c r="AJT84" s="677"/>
      <c r="AJU84" s="677"/>
      <c r="AJV84" s="677"/>
      <c r="AJW84" s="677"/>
      <c r="AJX84" s="677"/>
      <c r="AJY84" s="677"/>
      <c r="AJZ84" s="677"/>
      <c r="AKA84" s="677"/>
      <c r="AKB84" s="677"/>
      <c r="AKC84" s="677"/>
      <c r="AKD84" s="677"/>
      <c r="AKE84" s="677"/>
      <c r="AKF84" s="677"/>
      <c r="AKG84" s="677"/>
      <c r="AKH84" s="677"/>
      <c r="AKI84" s="677"/>
      <c r="AKJ84" s="677"/>
      <c r="AKK84" s="677"/>
      <c r="AKL84" s="677"/>
      <c r="AKM84" s="677"/>
      <c r="AKN84" s="677"/>
      <c r="AKO84" s="677"/>
      <c r="AKP84" s="677"/>
      <c r="AKQ84" s="677"/>
      <c r="AKR84" s="677"/>
      <c r="AKS84" s="677"/>
      <c r="AKT84" s="677"/>
      <c r="AKU84" s="677"/>
      <c r="AKV84" s="677"/>
      <c r="AKW84" s="677"/>
      <c r="AKX84" s="677"/>
      <c r="AKY84" s="677"/>
      <c r="AKZ84" s="677"/>
      <c r="ALA84" s="677"/>
      <c r="ALB84" s="677"/>
      <c r="ALC84" s="677"/>
      <c r="ALD84" s="677"/>
      <c r="ALE84" s="677"/>
      <c r="ALF84" s="677"/>
      <c r="ALG84" s="677"/>
      <c r="ALH84" s="677"/>
      <c r="ALI84" s="677"/>
      <c r="ALJ84" s="677"/>
      <c r="ALK84" s="677"/>
      <c r="ALL84" s="677"/>
      <c r="ALM84" s="677"/>
      <c r="ALN84" s="677"/>
      <c r="ALO84" s="677"/>
      <c r="ALP84" s="677"/>
      <c r="ALQ84" s="677"/>
      <c r="ALR84" s="677"/>
      <c r="ALS84" s="677"/>
      <c r="ALT84" s="677"/>
      <c r="ALU84" s="677"/>
      <c r="ALV84" s="677"/>
      <c r="ALW84" s="677"/>
      <c r="ALX84" s="677"/>
      <c r="ALY84" s="677"/>
      <c r="ALZ84" s="677"/>
      <c r="AMA84" s="677"/>
      <c r="AMB84" s="677"/>
      <c r="AMC84" s="677"/>
      <c r="AMD84" s="677"/>
      <c r="AME84" s="677"/>
      <c r="AMF84" s="677"/>
      <c r="AMG84" s="677"/>
      <c r="AMH84" s="677"/>
      <c r="AMI84" s="677"/>
      <c r="AMJ84" s="677"/>
      <c r="AMK84" s="677"/>
      <c r="AML84" s="677"/>
      <c r="AMM84" s="677"/>
      <c r="AMN84" s="677"/>
      <c r="AMO84" s="677"/>
      <c r="AMP84" s="677"/>
      <c r="AMQ84" s="677"/>
      <c r="AMR84" s="677"/>
      <c r="AMS84" s="677"/>
      <c r="AMT84" s="677"/>
      <c r="AMU84" s="677"/>
      <c r="AMV84" s="677"/>
      <c r="AMW84" s="677"/>
      <c r="AMX84" s="677"/>
      <c r="AMY84" s="677"/>
      <c r="AMZ84" s="677"/>
      <c r="ANA84" s="677"/>
      <c r="ANB84" s="677"/>
      <c r="ANC84" s="677"/>
      <c r="AND84" s="677"/>
      <c r="ANE84" s="677"/>
      <c r="ANF84" s="677"/>
      <c r="ANG84" s="677"/>
      <c r="ANH84" s="677"/>
      <c r="ANI84" s="677"/>
      <c r="ANJ84" s="677"/>
      <c r="ANK84" s="677"/>
      <c r="ANL84" s="677"/>
      <c r="ANM84" s="677"/>
      <c r="ANN84" s="677"/>
      <c r="ANO84" s="677"/>
      <c r="ANP84" s="677"/>
      <c r="ANQ84" s="677"/>
      <c r="ANR84" s="677"/>
      <c r="ANS84" s="677"/>
      <c r="ANT84" s="677"/>
      <c r="ANU84" s="677"/>
      <c r="ANV84" s="677"/>
      <c r="ANW84" s="677"/>
      <c r="ANX84" s="677"/>
      <c r="ANY84" s="677"/>
      <c r="ANZ84" s="677"/>
      <c r="AOA84" s="677"/>
      <c r="AOB84" s="677"/>
      <c r="AOC84" s="677"/>
      <c r="AOD84" s="677"/>
      <c r="AOE84" s="677"/>
      <c r="AOF84" s="677"/>
      <c r="AOG84" s="677"/>
      <c r="AOH84" s="677"/>
      <c r="AOI84" s="677"/>
      <c r="AOJ84" s="677"/>
      <c r="AOK84" s="677"/>
      <c r="AOL84" s="677"/>
      <c r="AOM84" s="677"/>
      <c r="AON84" s="677"/>
      <c r="AOO84" s="677"/>
      <c r="AOP84" s="677"/>
      <c r="AOQ84" s="677"/>
      <c r="AOR84" s="677"/>
      <c r="AOS84" s="677"/>
      <c r="AOT84" s="677"/>
      <c r="AOU84" s="677"/>
      <c r="AOV84" s="677"/>
      <c r="AOW84" s="677"/>
      <c r="AOX84" s="677"/>
      <c r="AOY84" s="677"/>
      <c r="AOZ84" s="677"/>
      <c r="APA84" s="677"/>
      <c r="APB84" s="677"/>
      <c r="APC84" s="677"/>
      <c r="APD84" s="677"/>
      <c r="APE84" s="677"/>
      <c r="APF84" s="677"/>
      <c r="APG84" s="677"/>
      <c r="APH84" s="677"/>
      <c r="API84" s="677"/>
      <c r="APJ84" s="677"/>
      <c r="APK84" s="677"/>
      <c r="APL84" s="677"/>
      <c r="APM84" s="677"/>
      <c r="APN84" s="677"/>
      <c r="APO84" s="677"/>
      <c r="APP84" s="677"/>
      <c r="APQ84" s="677"/>
      <c r="APR84" s="677"/>
      <c r="APS84" s="677"/>
      <c r="APT84" s="677"/>
      <c r="APU84" s="677"/>
      <c r="APV84" s="677"/>
      <c r="APW84" s="677"/>
      <c r="APX84" s="677"/>
      <c r="APY84" s="677"/>
      <c r="APZ84" s="677"/>
      <c r="AQA84" s="677"/>
      <c r="AQB84" s="677"/>
      <c r="AQC84" s="677"/>
      <c r="AQD84" s="677"/>
      <c r="AQE84" s="677"/>
      <c r="AQF84" s="677"/>
      <c r="AQG84" s="677"/>
      <c r="AQH84" s="677"/>
      <c r="AQI84" s="677"/>
      <c r="AQJ84" s="677"/>
      <c r="AQK84" s="677"/>
      <c r="AQL84" s="677"/>
      <c r="AQM84" s="677"/>
      <c r="AQN84" s="677"/>
      <c r="AQO84" s="677"/>
      <c r="AQP84" s="677"/>
      <c r="AQQ84" s="677"/>
      <c r="AQR84" s="677"/>
      <c r="AQS84" s="677"/>
      <c r="AQT84" s="677"/>
      <c r="AQU84" s="677"/>
      <c r="AQV84" s="677"/>
      <c r="AQW84" s="677"/>
      <c r="AQX84" s="677"/>
      <c r="AQY84" s="677"/>
      <c r="AQZ84" s="677"/>
      <c r="ARA84" s="677"/>
      <c r="ARB84" s="677"/>
      <c r="ARC84" s="677"/>
      <c r="ARD84" s="677"/>
      <c r="ARE84" s="677"/>
      <c r="ARF84" s="677"/>
      <c r="ARG84" s="677"/>
      <c r="ARH84" s="677"/>
      <c r="ARI84" s="677"/>
      <c r="ARJ84" s="677"/>
      <c r="ARK84" s="677"/>
      <c r="ARL84" s="677"/>
      <c r="ARM84" s="677"/>
      <c r="ARN84" s="677"/>
      <c r="ARO84" s="677"/>
      <c r="ARP84" s="677"/>
      <c r="ARQ84" s="677"/>
      <c r="ARR84" s="677"/>
      <c r="ARS84" s="677"/>
      <c r="ART84" s="677"/>
      <c r="ARU84" s="677"/>
      <c r="ARV84" s="677"/>
      <c r="ARW84" s="677"/>
      <c r="ARX84" s="677"/>
      <c r="ARY84" s="677"/>
      <c r="ARZ84" s="677"/>
      <c r="ASA84" s="677"/>
      <c r="ASB84" s="677"/>
      <c r="ASC84" s="677"/>
      <c r="ASD84" s="677"/>
      <c r="ASE84" s="677"/>
      <c r="ASF84" s="677"/>
      <c r="ASG84" s="677"/>
      <c r="ASH84" s="677"/>
      <c r="ASI84" s="677"/>
      <c r="ASJ84" s="677"/>
      <c r="ASK84" s="677"/>
      <c r="ASL84" s="677"/>
      <c r="ASM84" s="677"/>
      <c r="ASN84" s="677"/>
      <c r="ASO84" s="677"/>
      <c r="ASP84" s="677"/>
      <c r="ASQ84" s="677"/>
      <c r="ASR84" s="677"/>
      <c r="ASS84" s="677"/>
      <c r="AST84" s="677"/>
      <c r="ASU84" s="677"/>
      <c r="ASV84" s="677"/>
      <c r="ASW84" s="677"/>
      <c r="ASX84" s="677"/>
      <c r="ASY84" s="677"/>
      <c r="ASZ84" s="677"/>
      <c r="ATA84" s="677"/>
      <c r="ATB84" s="677"/>
      <c r="ATC84" s="677"/>
      <c r="ATD84" s="677"/>
      <c r="ATE84" s="677"/>
      <c r="ATF84" s="677"/>
      <c r="ATG84" s="677"/>
      <c r="ATH84" s="677"/>
      <c r="ATI84" s="677"/>
      <c r="ATJ84" s="677"/>
      <c r="ATK84" s="677"/>
      <c r="ATL84" s="677"/>
      <c r="ATM84" s="677"/>
      <c r="ATN84" s="677"/>
      <c r="ATO84" s="677"/>
      <c r="ATP84" s="677"/>
      <c r="ATQ84" s="677"/>
      <c r="ATR84" s="677"/>
      <c r="ATS84" s="677"/>
      <c r="ATT84" s="677"/>
      <c r="ATU84" s="677"/>
      <c r="ATV84" s="677"/>
      <c r="ATW84" s="677"/>
      <c r="ATX84" s="677"/>
      <c r="ATY84" s="677"/>
      <c r="ATZ84" s="677"/>
      <c r="AUA84" s="677"/>
      <c r="AUB84" s="677"/>
      <c r="AUC84" s="677"/>
      <c r="AUD84" s="677"/>
      <c r="AUE84" s="677"/>
      <c r="AUF84" s="677"/>
      <c r="AUG84" s="677"/>
      <c r="AUH84" s="677"/>
      <c r="AUI84" s="677"/>
      <c r="AUJ84" s="677"/>
      <c r="AUK84" s="677"/>
      <c r="AUL84" s="677"/>
      <c r="AUM84" s="677"/>
      <c r="AUN84" s="677"/>
      <c r="AUO84" s="677"/>
      <c r="AUP84" s="677"/>
      <c r="AUQ84" s="677"/>
      <c r="AUR84" s="677"/>
      <c r="AUS84" s="677"/>
      <c r="AUT84" s="677"/>
      <c r="AUU84" s="677"/>
      <c r="AUV84" s="677"/>
      <c r="AUW84" s="677"/>
      <c r="AUX84" s="677"/>
      <c r="AUY84" s="677"/>
      <c r="AUZ84" s="677"/>
      <c r="AVA84" s="677"/>
      <c r="AVB84" s="677"/>
      <c r="AVC84" s="677"/>
      <c r="AVD84" s="677"/>
      <c r="AVE84" s="677"/>
      <c r="AVF84" s="677"/>
      <c r="AVG84" s="677"/>
      <c r="AVH84" s="677"/>
      <c r="AVI84" s="677"/>
      <c r="AVJ84" s="677"/>
      <c r="AVK84" s="677"/>
      <c r="AVL84" s="677"/>
      <c r="AVM84" s="677"/>
      <c r="AVN84" s="677"/>
      <c r="AVO84" s="677"/>
      <c r="AVP84" s="677"/>
      <c r="AVQ84" s="677"/>
      <c r="AVR84" s="677"/>
      <c r="AVS84" s="677"/>
      <c r="AVT84" s="677"/>
      <c r="AVU84" s="677"/>
      <c r="AVV84" s="677"/>
      <c r="AVW84" s="677"/>
      <c r="AVX84" s="677"/>
      <c r="AVY84" s="677"/>
      <c r="AVZ84" s="677"/>
      <c r="AWA84" s="677"/>
      <c r="AWB84" s="677"/>
      <c r="AWC84" s="677"/>
      <c r="AWD84" s="677"/>
      <c r="AWE84" s="677"/>
      <c r="AWF84" s="677"/>
      <c r="AWG84" s="677"/>
      <c r="AWH84" s="677"/>
      <c r="AWI84" s="677"/>
      <c r="AWJ84" s="677"/>
      <c r="AWK84" s="677"/>
      <c r="AWL84" s="677"/>
      <c r="AWM84" s="677"/>
      <c r="AWN84" s="677"/>
      <c r="AWO84" s="677"/>
      <c r="AWP84" s="677"/>
      <c r="AWQ84" s="677"/>
      <c r="AWR84" s="677"/>
      <c r="AWS84" s="677"/>
      <c r="AWT84" s="677"/>
      <c r="AWU84" s="677"/>
      <c r="AWV84" s="677"/>
      <c r="AWW84" s="677"/>
      <c r="AWX84" s="677"/>
      <c r="AWY84" s="677"/>
      <c r="AWZ84" s="677"/>
      <c r="AXA84" s="677"/>
      <c r="AXB84" s="677"/>
      <c r="AXC84" s="677"/>
      <c r="AXD84" s="677"/>
      <c r="AXE84" s="677"/>
      <c r="AXF84" s="677"/>
      <c r="AXG84" s="677"/>
      <c r="AXH84" s="677"/>
      <c r="AXI84" s="677"/>
      <c r="AXJ84" s="677"/>
      <c r="AXK84" s="677"/>
      <c r="AXL84" s="677"/>
      <c r="AXM84" s="677"/>
      <c r="AXN84" s="677"/>
      <c r="AXO84" s="677"/>
      <c r="AXP84" s="677"/>
      <c r="AXQ84" s="677"/>
      <c r="AXR84" s="677"/>
      <c r="AXS84" s="677"/>
      <c r="AXT84" s="677"/>
      <c r="AXU84" s="677"/>
      <c r="AXV84" s="677"/>
      <c r="AXW84" s="677"/>
      <c r="AXX84" s="677"/>
      <c r="AXY84" s="677"/>
      <c r="AXZ84" s="677"/>
      <c r="AYA84" s="677"/>
      <c r="AYB84" s="677"/>
      <c r="AYC84" s="677"/>
      <c r="AYD84" s="677"/>
      <c r="AYE84" s="677"/>
      <c r="AYF84" s="677"/>
      <c r="AYG84" s="677"/>
      <c r="AYH84" s="677"/>
      <c r="AYI84" s="677"/>
      <c r="AYJ84" s="677"/>
      <c r="AYK84" s="677"/>
      <c r="AYL84" s="677"/>
      <c r="AYM84" s="677"/>
      <c r="AYN84" s="677"/>
      <c r="AYO84" s="677"/>
      <c r="AYP84" s="677"/>
      <c r="AYQ84" s="677"/>
      <c r="AYR84" s="677"/>
      <c r="AYS84" s="677"/>
      <c r="AYT84" s="677"/>
      <c r="AYU84" s="677"/>
      <c r="AYV84" s="677"/>
      <c r="AYW84" s="677"/>
      <c r="AYX84" s="677"/>
      <c r="AYY84" s="677"/>
      <c r="AYZ84" s="677"/>
      <c r="AZA84" s="677"/>
      <c r="AZB84" s="677"/>
      <c r="AZC84" s="677"/>
      <c r="AZD84" s="677"/>
      <c r="AZE84" s="677"/>
      <c r="AZF84" s="677"/>
      <c r="AZG84" s="677"/>
      <c r="AZH84" s="677"/>
      <c r="AZI84" s="677"/>
      <c r="AZJ84" s="677"/>
      <c r="AZK84" s="677"/>
      <c r="AZL84" s="677"/>
      <c r="AZM84" s="677"/>
      <c r="AZN84" s="677"/>
      <c r="AZO84" s="677"/>
      <c r="AZP84" s="677"/>
      <c r="AZQ84" s="677"/>
      <c r="AZR84" s="677"/>
      <c r="AZS84" s="677"/>
      <c r="AZT84" s="677"/>
      <c r="AZU84" s="677"/>
      <c r="AZV84" s="677"/>
      <c r="AZW84" s="677"/>
      <c r="AZX84" s="677"/>
      <c r="AZY84" s="677"/>
      <c r="AZZ84" s="677"/>
      <c r="BAA84" s="677"/>
      <c r="BAB84" s="677"/>
      <c r="BAC84" s="677"/>
      <c r="BAD84" s="677"/>
      <c r="BAE84" s="677"/>
      <c r="BAF84" s="677"/>
      <c r="BAG84" s="677"/>
      <c r="BAH84" s="677"/>
      <c r="BAI84" s="677"/>
      <c r="BAJ84" s="677"/>
      <c r="BAK84" s="677"/>
      <c r="BAL84" s="677"/>
      <c r="BAM84" s="677"/>
      <c r="BAN84" s="677"/>
      <c r="BAO84" s="677"/>
      <c r="BAP84" s="677"/>
      <c r="BAQ84" s="677"/>
      <c r="BAR84" s="677"/>
      <c r="BAS84" s="677"/>
      <c r="BAT84" s="677"/>
      <c r="BAU84" s="677"/>
      <c r="BAV84" s="677"/>
      <c r="BAW84" s="677"/>
      <c r="BAX84" s="677"/>
      <c r="BAY84" s="677"/>
      <c r="BAZ84" s="677"/>
      <c r="BBA84" s="677"/>
      <c r="BBB84" s="677"/>
      <c r="BBC84" s="677"/>
      <c r="BBD84" s="677"/>
      <c r="BBE84" s="677"/>
      <c r="BBF84" s="677"/>
      <c r="BBG84" s="677"/>
      <c r="BBH84" s="677"/>
      <c r="BBI84" s="677"/>
      <c r="BBJ84" s="677"/>
      <c r="BBK84" s="677"/>
      <c r="BBL84" s="677"/>
      <c r="BBM84" s="677"/>
      <c r="BBN84" s="677"/>
      <c r="BBO84" s="677"/>
      <c r="BBP84" s="677"/>
      <c r="BBQ84" s="677"/>
      <c r="BBR84" s="677"/>
      <c r="BBS84" s="677"/>
      <c r="BBT84" s="677"/>
      <c r="BBU84" s="677"/>
      <c r="BBV84" s="677"/>
      <c r="BBW84" s="677"/>
      <c r="BBX84" s="677"/>
      <c r="BBY84" s="677"/>
      <c r="BBZ84" s="677"/>
      <c r="BCA84" s="677"/>
      <c r="BCB84" s="677"/>
      <c r="BCC84" s="677"/>
      <c r="BCD84" s="677"/>
      <c r="BCE84" s="677"/>
      <c r="BCF84" s="677"/>
      <c r="BCG84" s="677"/>
      <c r="BCH84" s="677"/>
      <c r="BCI84" s="677"/>
      <c r="BCJ84" s="677"/>
      <c r="BCK84" s="677"/>
      <c r="BCL84" s="677"/>
      <c r="BCM84" s="677"/>
      <c r="BCN84" s="677"/>
      <c r="BCO84" s="677"/>
      <c r="BCP84" s="677"/>
      <c r="BCQ84" s="677"/>
      <c r="BCR84" s="677"/>
      <c r="BCS84" s="677"/>
      <c r="BCT84" s="677"/>
      <c r="BCU84" s="677"/>
      <c r="BCV84" s="677"/>
      <c r="BCW84" s="677"/>
      <c r="BCX84" s="677"/>
      <c r="BCY84" s="677"/>
      <c r="BCZ84" s="677"/>
      <c r="BDA84" s="677"/>
      <c r="BDB84" s="677"/>
      <c r="BDC84" s="677"/>
      <c r="BDD84" s="677"/>
      <c r="BDE84" s="677"/>
      <c r="BDF84" s="677"/>
      <c r="BDG84" s="677"/>
      <c r="BDH84" s="677"/>
      <c r="BDI84" s="677"/>
      <c r="BDJ84" s="677"/>
      <c r="BDK84" s="677"/>
      <c r="BDL84" s="677"/>
      <c r="BDM84" s="677"/>
      <c r="BDN84" s="677"/>
      <c r="BDO84" s="677"/>
      <c r="BDP84" s="677"/>
      <c r="BDQ84" s="677"/>
      <c r="BDR84" s="677"/>
      <c r="BDS84" s="677"/>
      <c r="BDT84" s="677"/>
      <c r="BDU84" s="677"/>
      <c r="BDV84" s="677"/>
      <c r="BDW84" s="677"/>
      <c r="BDX84" s="677"/>
      <c r="BDY84" s="677"/>
      <c r="BDZ84" s="677"/>
      <c r="BEA84" s="677"/>
      <c r="BEB84" s="677"/>
      <c r="BEC84" s="677"/>
      <c r="BED84" s="677"/>
      <c r="BEE84" s="677"/>
      <c r="BEF84" s="677"/>
      <c r="BEG84" s="677"/>
      <c r="BEH84" s="677"/>
      <c r="BEI84" s="677"/>
      <c r="BEJ84" s="677"/>
      <c r="BEK84" s="677"/>
      <c r="BEL84" s="677"/>
      <c r="BEM84" s="677"/>
      <c r="BEN84" s="677"/>
      <c r="BEO84" s="677"/>
      <c r="BEP84" s="677"/>
      <c r="BEQ84" s="677"/>
      <c r="BER84" s="677"/>
      <c r="BES84" s="677"/>
      <c r="BET84" s="677"/>
      <c r="BEU84" s="677"/>
      <c r="BEV84" s="677"/>
      <c r="BEW84" s="677"/>
      <c r="BEX84" s="677"/>
      <c r="BEY84" s="677"/>
      <c r="BEZ84" s="677"/>
      <c r="BFA84" s="677"/>
      <c r="BFB84" s="677"/>
      <c r="BFC84" s="677"/>
      <c r="BFD84" s="677"/>
      <c r="BFE84" s="677"/>
      <c r="BFF84" s="677"/>
      <c r="BFG84" s="677"/>
      <c r="BFH84" s="677"/>
      <c r="BFI84" s="677"/>
      <c r="BFJ84" s="677"/>
      <c r="BFK84" s="677"/>
      <c r="BFL84" s="677"/>
      <c r="BFM84" s="677"/>
      <c r="BFN84" s="677"/>
      <c r="BFO84" s="677"/>
      <c r="BFP84" s="677"/>
      <c r="BFQ84" s="677"/>
      <c r="BFR84" s="677"/>
      <c r="BFS84" s="677"/>
      <c r="BFT84" s="677"/>
      <c r="BFU84" s="677"/>
      <c r="BFV84" s="677"/>
      <c r="BFW84" s="677"/>
      <c r="BFX84" s="677"/>
      <c r="BFY84" s="677"/>
      <c r="BFZ84" s="677"/>
      <c r="BGA84" s="677"/>
      <c r="BGB84" s="677"/>
      <c r="BGC84" s="677"/>
      <c r="BGD84" s="677"/>
      <c r="BGE84" s="677"/>
      <c r="BGF84" s="677"/>
      <c r="BGG84" s="677"/>
      <c r="BGH84" s="677"/>
      <c r="BGI84" s="677"/>
      <c r="BGJ84" s="677"/>
      <c r="BGK84" s="677"/>
      <c r="BGL84" s="677"/>
      <c r="BGM84" s="677"/>
      <c r="BGN84" s="677"/>
      <c r="BGO84" s="677"/>
      <c r="BGP84" s="677"/>
      <c r="BGQ84" s="677"/>
      <c r="BGR84" s="677"/>
      <c r="BGS84" s="677"/>
      <c r="BGT84" s="677"/>
      <c r="BGU84" s="677"/>
      <c r="BGV84" s="677"/>
      <c r="BGW84" s="677"/>
      <c r="BGX84" s="677"/>
      <c r="BGY84" s="677"/>
      <c r="BGZ84" s="677"/>
      <c r="BHA84" s="677"/>
      <c r="BHB84" s="677"/>
      <c r="BHC84" s="677"/>
      <c r="BHD84" s="677"/>
      <c r="BHE84" s="677"/>
      <c r="BHF84" s="677"/>
      <c r="BHG84" s="677"/>
      <c r="BHH84" s="677"/>
      <c r="BHI84" s="677"/>
      <c r="BHJ84" s="677"/>
      <c r="BHK84" s="677"/>
      <c r="BHL84" s="677"/>
      <c r="BHM84" s="677"/>
      <c r="BHN84" s="677"/>
      <c r="BHO84" s="677"/>
      <c r="BHP84" s="677"/>
      <c r="BHQ84" s="677"/>
      <c r="BHR84" s="677"/>
      <c r="BHS84" s="677"/>
      <c r="BHT84" s="677"/>
      <c r="BHU84" s="677"/>
      <c r="BHV84" s="677"/>
      <c r="BHW84" s="677"/>
      <c r="BHX84" s="677"/>
      <c r="BHY84" s="677"/>
      <c r="BHZ84" s="677"/>
      <c r="BIA84" s="677"/>
      <c r="BIB84" s="677"/>
      <c r="BIC84" s="677"/>
      <c r="BID84" s="677"/>
      <c r="BIE84" s="677"/>
      <c r="BIF84" s="677"/>
      <c r="BIG84" s="677"/>
      <c r="BIH84" s="677"/>
      <c r="BII84" s="677"/>
      <c r="BIJ84" s="677"/>
      <c r="BIK84" s="677"/>
      <c r="BIL84" s="677"/>
      <c r="BIM84" s="677"/>
      <c r="BIN84" s="677"/>
      <c r="BIO84" s="677"/>
      <c r="BIP84" s="677"/>
      <c r="BIQ84" s="677"/>
      <c r="BIR84" s="677"/>
      <c r="BIS84" s="677"/>
      <c r="BIT84" s="677"/>
      <c r="BIU84" s="677"/>
      <c r="BIV84" s="677"/>
      <c r="BIW84" s="677"/>
      <c r="BIX84" s="677"/>
      <c r="BIY84" s="677"/>
      <c r="BIZ84" s="677"/>
      <c r="BJA84" s="677"/>
      <c r="BJB84" s="677"/>
      <c r="BJC84" s="677"/>
      <c r="BJD84" s="677"/>
      <c r="BJE84" s="677"/>
      <c r="BJF84" s="677"/>
      <c r="BJG84" s="677"/>
      <c r="BJH84" s="677"/>
      <c r="BJI84" s="677"/>
      <c r="BJJ84" s="677"/>
      <c r="BJK84" s="677"/>
      <c r="BJL84" s="677"/>
      <c r="BJM84" s="677"/>
      <c r="BJN84" s="677"/>
      <c r="BJO84" s="677"/>
      <c r="BJP84" s="677"/>
      <c r="BJQ84" s="677"/>
      <c r="BJR84" s="677"/>
      <c r="BJS84" s="677"/>
      <c r="BJT84" s="677"/>
      <c r="BJU84" s="677"/>
      <c r="BJV84" s="677"/>
      <c r="BJW84" s="677"/>
      <c r="BJX84" s="677"/>
      <c r="BJY84" s="677"/>
      <c r="BJZ84" s="677"/>
      <c r="BKA84" s="677"/>
      <c r="BKB84" s="677"/>
      <c r="BKC84" s="677"/>
      <c r="BKD84" s="677"/>
      <c r="BKE84" s="677"/>
      <c r="BKF84" s="677"/>
      <c r="BKG84" s="677"/>
      <c r="BKH84" s="677"/>
      <c r="BKI84" s="677"/>
      <c r="BKJ84" s="677"/>
      <c r="BKK84" s="677"/>
      <c r="BKL84" s="677"/>
      <c r="BKM84" s="677"/>
      <c r="BKN84" s="677"/>
      <c r="BKO84" s="677"/>
      <c r="BKP84" s="677"/>
      <c r="BKQ84" s="677"/>
      <c r="BKR84" s="677"/>
      <c r="BKS84" s="677"/>
      <c r="BKT84" s="677"/>
      <c r="BKU84" s="677"/>
      <c r="BKV84" s="677"/>
      <c r="BKW84" s="677"/>
      <c r="BKX84" s="677"/>
      <c r="BKY84" s="677"/>
      <c r="BKZ84" s="677"/>
      <c r="BLA84" s="677"/>
      <c r="BLB84" s="677"/>
      <c r="BLC84" s="677"/>
      <c r="BLD84" s="677"/>
      <c r="BLE84" s="677"/>
      <c r="BLF84" s="677"/>
      <c r="BLG84" s="677"/>
      <c r="BLH84" s="677"/>
      <c r="BLI84" s="677"/>
      <c r="BLJ84" s="677"/>
      <c r="BLK84" s="677"/>
      <c r="BLL84" s="677"/>
      <c r="BLM84" s="677"/>
      <c r="BLN84" s="677"/>
      <c r="BLO84" s="677"/>
      <c r="BLP84" s="677"/>
      <c r="BLQ84" s="677"/>
      <c r="BLR84" s="677"/>
      <c r="BLS84" s="677"/>
      <c r="BLT84" s="677"/>
      <c r="BLU84" s="677"/>
      <c r="BLV84" s="677"/>
      <c r="BLW84" s="677"/>
      <c r="BLX84" s="677"/>
      <c r="BLY84" s="677"/>
      <c r="BLZ84" s="677"/>
      <c r="BMA84" s="677"/>
      <c r="BMB84" s="677"/>
      <c r="BMC84" s="677"/>
      <c r="BMD84" s="677"/>
      <c r="BME84" s="677"/>
      <c r="BMF84" s="677"/>
      <c r="BMG84" s="677"/>
      <c r="BMH84" s="677"/>
      <c r="BMI84" s="677"/>
      <c r="BMJ84" s="677"/>
      <c r="BMK84" s="677"/>
      <c r="BML84" s="677"/>
      <c r="BMM84" s="677"/>
      <c r="BMN84" s="677"/>
      <c r="BMO84" s="677"/>
      <c r="BMP84" s="677"/>
      <c r="BMQ84" s="677"/>
      <c r="BMR84" s="677"/>
      <c r="BMS84" s="677"/>
      <c r="BMT84" s="677"/>
      <c r="BMU84" s="677"/>
      <c r="BMV84" s="677"/>
      <c r="BMW84" s="677"/>
      <c r="BMX84" s="677"/>
      <c r="BMY84" s="677"/>
      <c r="BMZ84" s="677"/>
      <c r="BNA84" s="677"/>
      <c r="BNB84" s="677"/>
      <c r="BNC84" s="677"/>
      <c r="BND84" s="677"/>
      <c r="BNE84" s="677"/>
      <c r="BNF84" s="677"/>
      <c r="BNG84" s="677"/>
      <c r="BNH84" s="677"/>
      <c r="BNI84" s="677"/>
      <c r="BNJ84" s="677"/>
      <c r="BNK84" s="677"/>
      <c r="BNL84" s="677"/>
      <c r="BNM84" s="677"/>
      <c r="BNN84" s="677"/>
      <c r="BNO84" s="677"/>
      <c r="BNP84" s="677"/>
      <c r="BNQ84" s="677"/>
      <c r="BNR84" s="677"/>
      <c r="BNS84" s="677"/>
      <c r="BNT84" s="677"/>
      <c r="BNU84" s="677"/>
      <c r="BNV84" s="677"/>
      <c r="BNW84" s="677"/>
      <c r="BNX84" s="677"/>
      <c r="BNY84" s="677"/>
      <c r="BNZ84" s="677"/>
      <c r="BOA84" s="677"/>
      <c r="BOB84" s="677"/>
      <c r="BOC84" s="677"/>
      <c r="BOD84" s="677"/>
      <c r="BOE84" s="677"/>
      <c r="BOF84" s="677"/>
      <c r="BOG84" s="677"/>
      <c r="BOH84" s="677"/>
      <c r="BOI84" s="677"/>
      <c r="BOJ84" s="677"/>
      <c r="BOK84" s="677"/>
      <c r="BOL84" s="677"/>
      <c r="BOM84" s="677"/>
      <c r="BON84" s="677"/>
      <c r="BOO84" s="677"/>
      <c r="BOP84" s="677"/>
      <c r="BOQ84" s="677"/>
      <c r="BOR84" s="677"/>
      <c r="BOS84" s="677"/>
      <c r="BOT84" s="677"/>
      <c r="BOU84" s="677"/>
      <c r="BOV84" s="677"/>
      <c r="BOW84" s="677"/>
      <c r="BOX84" s="677"/>
      <c r="BOY84" s="677"/>
      <c r="BOZ84" s="677"/>
      <c r="BPA84" s="677"/>
      <c r="BPB84" s="677"/>
      <c r="BPC84" s="677"/>
      <c r="BPD84" s="677"/>
      <c r="BPE84" s="677"/>
      <c r="BPF84" s="677"/>
      <c r="BPG84" s="677"/>
      <c r="BPH84" s="677"/>
      <c r="BPI84" s="677"/>
      <c r="BPJ84" s="677"/>
      <c r="BPK84" s="677"/>
      <c r="BPL84" s="677"/>
      <c r="BPM84" s="677"/>
      <c r="BPN84" s="677"/>
      <c r="BPO84" s="677"/>
      <c r="BPP84" s="677"/>
      <c r="BPQ84" s="677"/>
      <c r="BPR84" s="677"/>
      <c r="BPS84" s="677"/>
      <c r="BPT84" s="677"/>
      <c r="BPU84" s="677"/>
      <c r="BPV84" s="677"/>
      <c r="BPW84" s="677"/>
      <c r="BPX84" s="677"/>
      <c r="BPY84" s="677"/>
      <c r="BPZ84" s="677"/>
      <c r="BQA84" s="677"/>
      <c r="BQB84" s="677"/>
      <c r="BQC84" s="677"/>
      <c r="BQD84" s="677"/>
      <c r="BQE84" s="677"/>
      <c r="BQF84" s="677"/>
      <c r="BQG84" s="677"/>
      <c r="BQH84" s="677"/>
      <c r="BQI84" s="677"/>
      <c r="BQJ84" s="677"/>
      <c r="BQK84" s="677"/>
      <c r="BQL84" s="677"/>
      <c r="BQM84" s="677"/>
      <c r="BQN84" s="677"/>
      <c r="BQO84" s="677"/>
      <c r="BQP84" s="677"/>
      <c r="BQQ84" s="677"/>
      <c r="BQR84" s="677"/>
      <c r="BQS84" s="677"/>
      <c r="BQT84" s="677"/>
      <c r="BQU84" s="677"/>
      <c r="BQV84" s="677"/>
      <c r="BQW84" s="677"/>
      <c r="BQX84" s="677"/>
      <c r="BQY84" s="677"/>
      <c r="BQZ84" s="677"/>
      <c r="BRA84" s="677"/>
      <c r="BRB84" s="677"/>
      <c r="BRC84" s="677"/>
      <c r="BRD84" s="677"/>
      <c r="BRE84" s="677"/>
      <c r="BRF84" s="677"/>
      <c r="BRG84" s="677"/>
      <c r="BRH84" s="677"/>
      <c r="BRI84" s="677"/>
      <c r="BRJ84" s="677"/>
      <c r="BRK84" s="677"/>
      <c r="BRL84" s="677"/>
      <c r="BRM84" s="677"/>
      <c r="BRN84" s="677"/>
      <c r="BRO84" s="677"/>
      <c r="BRP84" s="677"/>
      <c r="BRQ84" s="677"/>
      <c r="BRR84" s="677"/>
      <c r="BRS84" s="677"/>
      <c r="BRT84" s="677"/>
      <c r="BRU84" s="677"/>
      <c r="BRV84" s="677"/>
      <c r="BRW84" s="677"/>
      <c r="BRX84" s="677"/>
      <c r="BRY84" s="677"/>
      <c r="BRZ84" s="677"/>
      <c r="BSA84" s="677"/>
      <c r="BSB84" s="677"/>
      <c r="BSC84" s="677"/>
      <c r="BSD84" s="677"/>
      <c r="BSE84" s="677"/>
      <c r="BSF84" s="677"/>
      <c r="BSG84" s="677"/>
      <c r="BSH84" s="677"/>
      <c r="BSI84" s="677"/>
      <c r="BSJ84" s="677"/>
      <c r="BSK84" s="677"/>
      <c r="BSL84" s="677"/>
      <c r="BSM84" s="677"/>
      <c r="BSN84" s="677"/>
      <c r="BSO84" s="677"/>
      <c r="BSP84" s="677"/>
      <c r="BSQ84" s="677"/>
      <c r="BSR84" s="677"/>
      <c r="BSS84" s="677"/>
      <c r="BST84" s="677"/>
      <c r="BSU84" s="677"/>
      <c r="BSV84" s="677"/>
      <c r="BSW84" s="677"/>
      <c r="BSX84" s="677"/>
      <c r="BSY84" s="677"/>
      <c r="BSZ84" s="677"/>
      <c r="BTA84" s="677"/>
      <c r="BTB84" s="677"/>
      <c r="BTC84" s="677"/>
      <c r="BTD84" s="677"/>
      <c r="BTE84" s="677"/>
      <c r="BTF84" s="677"/>
      <c r="BTG84" s="677"/>
      <c r="BTH84" s="677"/>
      <c r="BTI84" s="677"/>
      <c r="BTJ84" s="677"/>
      <c r="BTK84" s="677"/>
      <c r="BTL84" s="677"/>
      <c r="BTM84" s="677"/>
      <c r="BTN84" s="677"/>
      <c r="BTO84" s="677"/>
      <c r="BTP84" s="677"/>
      <c r="BTQ84" s="677"/>
      <c r="BTR84" s="677"/>
      <c r="BTS84" s="677"/>
      <c r="BTT84" s="677"/>
      <c r="BTU84" s="677"/>
      <c r="BTV84" s="677"/>
      <c r="BTW84" s="677"/>
      <c r="BTX84" s="677"/>
      <c r="BTY84" s="677"/>
      <c r="BTZ84" s="677"/>
      <c r="BUA84" s="677"/>
      <c r="BUB84" s="677"/>
      <c r="BUC84" s="677"/>
      <c r="BUD84" s="677"/>
      <c r="BUE84" s="677"/>
      <c r="BUF84" s="677"/>
      <c r="BUG84" s="677"/>
      <c r="BUH84" s="677"/>
      <c r="BUI84" s="677"/>
      <c r="BUJ84" s="677"/>
      <c r="BUK84" s="677"/>
      <c r="BUL84" s="677"/>
      <c r="BUM84" s="677"/>
      <c r="BUN84" s="677"/>
      <c r="BUO84" s="677"/>
      <c r="BUP84" s="677"/>
      <c r="BUQ84" s="677"/>
      <c r="BUR84" s="677"/>
      <c r="BUS84" s="677"/>
      <c r="BUT84" s="677"/>
      <c r="BUU84" s="677"/>
      <c r="BUV84" s="677"/>
      <c r="BUW84" s="677"/>
      <c r="BUX84" s="677"/>
      <c r="BUY84" s="677"/>
      <c r="BUZ84" s="677"/>
      <c r="BVA84" s="677"/>
      <c r="BVB84" s="677"/>
      <c r="BVC84" s="677"/>
      <c r="BVD84" s="677"/>
      <c r="BVE84" s="677"/>
      <c r="BVF84" s="677"/>
      <c r="BVG84" s="677"/>
      <c r="BVH84" s="677"/>
      <c r="BVI84" s="677"/>
      <c r="BVJ84" s="677"/>
      <c r="BVK84" s="677"/>
      <c r="BVL84" s="677"/>
      <c r="BVM84" s="677"/>
      <c r="BVN84" s="677"/>
      <c r="BVO84" s="677"/>
      <c r="BVP84" s="677"/>
      <c r="BVQ84" s="677"/>
      <c r="BVR84" s="677"/>
      <c r="BVS84" s="677"/>
      <c r="BVT84" s="677"/>
      <c r="BVU84" s="677"/>
      <c r="BVV84" s="677"/>
      <c r="BVW84" s="677"/>
      <c r="BVX84" s="677"/>
      <c r="BVY84" s="677"/>
      <c r="BVZ84" s="677"/>
      <c r="BWA84" s="677"/>
      <c r="BWB84" s="677"/>
      <c r="BWC84" s="677"/>
      <c r="BWD84" s="677"/>
      <c r="BWE84" s="677"/>
      <c r="BWF84" s="677"/>
      <c r="BWG84" s="677"/>
      <c r="BWH84" s="677"/>
      <c r="BWI84" s="677"/>
      <c r="BWJ84" s="677"/>
      <c r="BWK84" s="677"/>
      <c r="BWL84" s="677"/>
      <c r="BWM84" s="677"/>
      <c r="BWN84" s="677"/>
      <c r="BWO84" s="677"/>
      <c r="BWP84" s="677"/>
      <c r="BWQ84" s="677"/>
      <c r="BWR84" s="677"/>
      <c r="BWS84" s="677"/>
      <c r="BWT84" s="677"/>
      <c r="BWU84" s="677"/>
      <c r="BWV84" s="677"/>
      <c r="BWW84" s="677"/>
      <c r="BWX84" s="677"/>
      <c r="BWY84" s="677"/>
      <c r="BWZ84" s="677"/>
      <c r="BXA84" s="677"/>
      <c r="BXB84" s="677"/>
      <c r="BXC84" s="677"/>
      <c r="BXD84" s="677"/>
      <c r="BXE84" s="677"/>
      <c r="BXF84" s="677"/>
      <c r="BXG84" s="677"/>
      <c r="BXH84" s="677"/>
      <c r="BXI84" s="677"/>
      <c r="BXJ84" s="677"/>
      <c r="BXK84" s="677"/>
      <c r="BXL84" s="677"/>
      <c r="BXM84" s="677"/>
      <c r="BXN84" s="677"/>
      <c r="BXO84" s="677"/>
      <c r="BXP84" s="677"/>
      <c r="BXQ84" s="677"/>
      <c r="BXR84" s="677"/>
      <c r="BXS84" s="677"/>
      <c r="BXT84" s="677"/>
      <c r="BXU84" s="677"/>
      <c r="BXV84" s="677"/>
      <c r="BXW84" s="677"/>
      <c r="BXX84" s="677"/>
      <c r="BXY84" s="677"/>
      <c r="BXZ84" s="677"/>
      <c r="BYA84" s="677"/>
      <c r="BYB84" s="677"/>
      <c r="BYC84" s="677"/>
      <c r="BYD84" s="677"/>
      <c r="BYE84" s="677"/>
      <c r="BYF84" s="677"/>
      <c r="BYG84" s="677"/>
      <c r="BYH84" s="677"/>
      <c r="BYI84" s="677"/>
      <c r="BYJ84" s="677"/>
      <c r="BYK84" s="677"/>
      <c r="BYL84" s="677"/>
      <c r="BYM84" s="677"/>
      <c r="BYN84" s="677"/>
      <c r="BYO84" s="677"/>
      <c r="BYP84" s="677"/>
      <c r="BYQ84" s="677"/>
      <c r="BYR84" s="677"/>
      <c r="BYS84" s="677"/>
      <c r="BYT84" s="677"/>
      <c r="BYU84" s="677"/>
      <c r="BYV84" s="677"/>
      <c r="BYW84" s="677"/>
      <c r="BYX84" s="677"/>
      <c r="BYY84" s="677"/>
      <c r="BYZ84" s="677"/>
      <c r="BZA84" s="677"/>
      <c r="BZB84" s="677"/>
      <c r="BZC84" s="677"/>
      <c r="BZD84" s="677"/>
      <c r="BZE84" s="677"/>
      <c r="BZF84" s="677"/>
      <c r="BZG84" s="677"/>
      <c r="BZH84" s="677"/>
      <c r="BZI84" s="677"/>
      <c r="BZJ84" s="677"/>
      <c r="BZK84" s="677"/>
      <c r="BZL84" s="677"/>
      <c r="BZM84" s="677"/>
      <c r="BZN84" s="677"/>
      <c r="BZO84" s="677"/>
      <c r="BZP84" s="677"/>
      <c r="BZQ84" s="677"/>
      <c r="BZR84" s="677"/>
      <c r="BZS84" s="677"/>
      <c r="BZT84" s="677"/>
      <c r="BZU84" s="677"/>
      <c r="BZV84" s="677"/>
      <c r="BZW84" s="677"/>
      <c r="BZX84" s="677"/>
      <c r="BZY84" s="677"/>
      <c r="BZZ84" s="677"/>
      <c r="CAA84" s="677"/>
      <c r="CAB84" s="677"/>
      <c r="CAC84" s="677"/>
      <c r="CAD84" s="677"/>
      <c r="CAE84" s="677"/>
      <c r="CAF84" s="677"/>
      <c r="CAG84" s="677"/>
      <c r="CAH84" s="677"/>
      <c r="CAI84" s="677"/>
      <c r="CAJ84" s="677"/>
      <c r="CAK84" s="677"/>
      <c r="CAL84" s="677"/>
      <c r="CAM84" s="677"/>
      <c r="CAN84" s="677"/>
      <c r="CAO84" s="677"/>
      <c r="CAP84" s="677"/>
      <c r="CAQ84" s="677"/>
      <c r="CAR84" s="677"/>
      <c r="CAS84" s="677"/>
      <c r="CAT84" s="677"/>
      <c r="CAU84" s="677"/>
      <c r="CAV84" s="677"/>
      <c r="CAW84" s="677"/>
      <c r="CAX84" s="677"/>
      <c r="CAY84" s="677"/>
      <c r="CAZ84" s="677"/>
      <c r="CBA84" s="677"/>
      <c r="CBB84" s="677"/>
      <c r="CBC84" s="677"/>
      <c r="CBD84" s="677"/>
      <c r="CBE84" s="677"/>
      <c r="CBF84" s="677"/>
      <c r="CBG84" s="677"/>
      <c r="CBH84" s="677"/>
      <c r="CBI84" s="677"/>
      <c r="CBJ84" s="677"/>
      <c r="CBK84" s="677"/>
      <c r="CBL84" s="677"/>
      <c r="CBM84" s="677"/>
      <c r="CBN84" s="677"/>
      <c r="CBO84" s="677"/>
      <c r="CBP84" s="677"/>
      <c r="CBQ84" s="677"/>
      <c r="CBR84" s="677"/>
      <c r="CBS84" s="677"/>
      <c r="CBT84" s="677"/>
      <c r="CBU84" s="677"/>
      <c r="CBV84" s="677"/>
      <c r="CBW84" s="677"/>
      <c r="CBX84" s="677"/>
      <c r="CBY84" s="677"/>
      <c r="CBZ84" s="677"/>
      <c r="CCA84" s="677"/>
      <c r="CCB84" s="677"/>
      <c r="CCC84" s="677"/>
      <c r="CCD84" s="677"/>
      <c r="CCE84" s="677"/>
      <c r="CCF84" s="677"/>
      <c r="CCG84" s="677"/>
      <c r="CCH84" s="677"/>
      <c r="CCI84" s="677"/>
      <c r="CCJ84" s="677"/>
      <c r="CCK84" s="677"/>
      <c r="CCL84" s="677"/>
      <c r="CCM84" s="677"/>
      <c r="CCN84" s="677"/>
      <c r="CCO84" s="677"/>
      <c r="CCP84" s="677"/>
      <c r="CCQ84" s="677"/>
      <c r="CCR84" s="677"/>
      <c r="CCS84" s="677"/>
      <c r="CCT84" s="677"/>
      <c r="CCU84" s="677"/>
      <c r="CCV84" s="677"/>
      <c r="CCW84" s="677"/>
      <c r="CCX84" s="677"/>
      <c r="CCY84" s="677"/>
      <c r="CCZ84" s="677"/>
      <c r="CDA84" s="677"/>
      <c r="CDB84" s="677"/>
      <c r="CDC84" s="677"/>
      <c r="CDD84" s="677"/>
      <c r="CDE84" s="677"/>
      <c r="CDF84" s="677"/>
      <c r="CDG84" s="677"/>
      <c r="CDH84" s="677"/>
      <c r="CDI84" s="677"/>
      <c r="CDJ84" s="677"/>
      <c r="CDK84" s="677"/>
      <c r="CDL84" s="677"/>
      <c r="CDM84" s="677"/>
      <c r="CDN84" s="677"/>
      <c r="CDO84" s="677"/>
      <c r="CDP84" s="677"/>
      <c r="CDQ84" s="677"/>
      <c r="CDR84" s="677"/>
      <c r="CDS84" s="677"/>
      <c r="CDT84" s="677"/>
      <c r="CDU84" s="677"/>
      <c r="CDV84" s="677"/>
      <c r="CDW84" s="677"/>
      <c r="CDX84" s="677"/>
      <c r="CDY84" s="677"/>
      <c r="CDZ84" s="677"/>
      <c r="CEA84" s="677"/>
      <c r="CEB84" s="677"/>
      <c r="CEC84" s="677"/>
      <c r="CED84" s="677"/>
      <c r="CEE84" s="677"/>
      <c r="CEF84" s="677"/>
      <c r="CEG84" s="677"/>
      <c r="CEH84" s="677"/>
      <c r="CEI84" s="677"/>
      <c r="CEJ84" s="677"/>
      <c r="CEK84" s="677"/>
      <c r="CEL84" s="677"/>
      <c r="CEM84" s="677"/>
      <c r="CEN84" s="677"/>
      <c r="CEO84" s="677"/>
      <c r="CEP84" s="677"/>
      <c r="CEQ84" s="677"/>
      <c r="CER84" s="677"/>
      <c r="CES84" s="677"/>
      <c r="CET84" s="677"/>
      <c r="CEU84" s="677"/>
      <c r="CEV84" s="677"/>
      <c r="CEW84" s="677"/>
      <c r="CEX84" s="677"/>
      <c r="CEY84" s="677"/>
      <c r="CEZ84" s="677"/>
      <c r="CFA84" s="677"/>
      <c r="CFB84" s="677"/>
      <c r="CFC84" s="677"/>
      <c r="CFD84" s="677"/>
      <c r="CFE84" s="677"/>
      <c r="CFF84" s="677"/>
      <c r="CFG84" s="677"/>
      <c r="CFH84" s="677"/>
      <c r="CFI84" s="677"/>
      <c r="CFJ84" s="677"/>
      <c r="CFK84" s="677"/>
      <c r="CFL84" s="677"/>
      <c r="CFM84" s="677"/>
      <c r="CFN84" s="677"/>
      <c r="CFO84" s="677"/>
      <c r="CFP84" s="677"/>
      <c r="CFQ84" s="677"/>
      <c r="CFR84" s="677"/>
      <c r="CFS84" s="677"/>
      <c r="CFT84" s="677"/>
      <c r="CFU84" s="677"/>
      <c r="CFV84" s="677"/>
      <c r="CFW84" s="677"/>
      <c r="CFX84" s="677"/>
      <c r="CFY84" s="677"/>
      <c r="CFZ84" s="677"/>
      <c r="CGA84" s="677"/>
      <c r="CGB84" s="677"/>
      <c r="CGC84" s="677"/>
      <c r="CGD84" s="677"/>
      <c r="CGE84" s="677"/>
      <c r="CGF84" s="677"/>
      <c r="CGG84" s="677"/>
      <c r="CGH84" s="677"/>
      <c r="CGI84" s="677"/>
      <c r="CGJ84" s="677"/>
      <c r="CGK84" s="677"/>
      <c r="CGL84" s="677"/>
      <c r="CGM84" s="677"/>
      <c r="CGN84" s="677"/>
      <c r="CGO84" s="677"/>
      <c r="CGP84" s="677"/>
      <c r="CGQ84" s="677"/>
      <c r="CGR84" s="677"/>
      <c r="CGS84" s="677"/>
      <c r="CGT84" s="677"/>
      <c r="CGU84" s="677"/>
      <c r="CGV84" s="677"/>
      <c r="CGW84" s="677"/>
      <c r="CGX84" s="677"/>
      <c r="CGY84" s="677"/>
      <c r="CGZ84" s="677"/>
      <c r="CHA84" s="677"/>
      <c r="CHB84" s="677"/>
      <c r="CHC84" s="677"/>
      <c r="CHD84" s="677"/>
      <c r="CHE84" s="677"/>
      <c r="CHF84" s="677"/>
      <c r="CHG84" s="677"/>
      <c r="CHH84" s="677"/>
      <c r="CHI84" s="677"/>
      <c r="CHJ84" s="677"/>
      <c r="CHK84" s="677"/>
      <c r="CHL84" s="677"/>
      <c r="CHM84" s="677"/>
      <c r="CHN84" s="677"/>
      <c r="CHO84" s="677"/>
      <c r="CHP84" s="677"/>
      <c r="CHQ84" s="677"/>
      <c r="CHR84" s="677"/>
      <c r="CHS84" s="677"/>
      <c r="CHT84" s="677"/>
      <c r="CHU84" s="677"/>
      <c r="CHV84" s="677"/>
      <c r="CHW84" s="677"/>
      <c r="CHX84" s="677"/>
      <c r="CHY84" s="677"/>
      <c r="CHZ84" s="677"/>
      <c r="CIA84" s="677"/>
      <c r="CIB84" s="677"/>
      <c r="CIC84" s="677"/>
      <c r="CID84" s="677"/>
      <c r="CIE84" s="677"/>
      <c r="CIF84" s="677"/>
      <c r="CIG84" s="677"/>
      <c r="CIH84" s="677"/>
      <c r="CII84" s="677"/>
      <c r="CIJ84" s="677"/>
      <c r="CIK84" s="677"/>
      <c r="CIL84" s="677"/>
      <c r="CIM84" s="677"/>
      <c r="CIN84" s="677"/>
      <c r="CIO84" s="677"/>
      <c r="CIP84" s="677"/>
      <c r="CIQ84" s="677"/>
      <c r="CIR84" s="677"/>
      <c r="CIS84" s="677"/>
      <c r="CIT84" s="677"/>
      <c r="CIU84" s="677"/>
      <c r="CIV84" s="677"/>
      <c r="CIW84" s="677"/>
      <c r="CIX84" s="677"/>
      <c r="CIY84" s="677"/>
      <c r="CIZ84" s="677"/>
      <c r="CJA84" s="677"/>
      <c r="CJB84" s="677"/>
      <c r="CJC84" s="677"/>
      <c r="CJD84" s="677"/>
      <c r="CJE84" s="677"/>
      <c r="CJF84" s="677"/>
      <c r="CJG84" s="677"/>
      <c r="CJH84" s="677"/>
      <c r="CJI84" s="677"/>
      <c r="CJJ84" s="677"/>
      <c r="CJK84" s="677"/>
      <c r="CJL84" s="677"/>
      <c r="CJM84" s="677"/>
      <c r="CJN84" s="677"/>
      <c r="CJO84" s="677"/>
      <c r="CJP84" s="677"/>
      <c r="CJQ84" s="677"/>
      <c r="CJR84" s="677"/>
      <c r="CJS84" s="677"/>
      <c r="CJT84" s="677"/>
      <c r="CJU84" s="677"/>
      <c r="CJV84" s="677"/>
      <c r="CJW84" s="677"/>
      <c r="CJX84" s="677"/>
      <c r="CJY84" s="677"/>
      <c r="CJZ84" s="677"/>
      <c r="CKA84" s="677"/>
      <c r="CKB84" s="677"/>
      <c r="CKC84" s="677"/>
      <c r="CKD84" s="677"/>
      <c r="CKE84" s="677"/>
      <c r="CKF84" s="677"/>
      <c r="CKG84" s="677"/>
      <c r="CKH84" s="677"/>
      <c r="CKI84" s="677"/>
      <c r="CKJ84" s="677"/>
      <c r="CKK84" s="677"/>
      <c r="CKL84" s="677"/>
      <c r="CKM84" s="677"/>
      <c r="CKN84" s="677"/>
      <c r="CKO84" s="677"/>
      <c r="CKP84" s="677"/>
      <c r="CKQ84" s="677"/>
      <c r="CKR84" s="677"/>
      <c r="CKS84" s="677"/>
      <c r="CKT84" s="677"/>
      <c r="CKU84" s="677"/>
      <c r="CKV84" s="677"/>
      <c r="CKW84" s="677"/>
      <c r="CKX84" s="677"/>
      <c r="CKY84" s="677"/>
      <c r="CKZ84" s="677"/>
      <c r="CLA84" s="677"/>
      <c r="CLB84" s="677"/>
      <c r="CLC84" s="677"/>
      <c r="CLD84" s="677"/>
      <c r="CLE84" s="677"/>
      <c r="CLF84" s="677"/>
      <c r="CLG84" s="677"/>
      <c r="CLH84" s="677"/>
      <c r="CLI84" s="677"/>
      <c r="CLJ84" s="677"/>
      <c r="CLK84" s="677"/>
      <c r="CLL84" s="677"/>
      <c r="CLM84" s="677"/>
      <c r="CLN84" s="677"/>
      <c r="CLO84" s="677"/>
      <c r="CLP84" s="677"/>
      <c r="CLQ84" s="677"/>
      <c r="CLR84" s="677"/>
      <c r="CLS84" s="677"/>
      <c r="CLT84" s="677"/>
      <c r="CLU84" s="677"/>
      <c r="CLV84" s="677"/>
      <c r="CLW84" s="677"/>
      <c r="CLX84" s="677"/>
      <c r="CLY84" s="677"/>
      <c r="CLZ84" s="677"/>
      <c r="CMA84" s="677"/>
      <c r="CMB84" s="677"/>
      <c r="CMC84" s="677"/>
      <c r="CMD84" s="677"/>
      <c r="CME84" s="677"/>
      <c r="CMF84" s="677"/>
      <c r="CMG84" s="677"/>
      <c r="CMH84" s="677"/>
      <c r="CMI84" s="677"/>
      <c r="CMJ84" s="677"/>
      <c r="CMK84" s="677"/>
      <c r="CML84" s="677"/>
      <c r="CMM84" s="677"/>
      <c r="CMN84" s="677"/>
      <c r="CMO84" s="677"/>
      <c r="CMP84" s="677"/>
      <c r="CMQ84" s="677"/>
      <c r="CMR84" s="677"/>
      <c r="CMS84" s="677"/>
      <c r="CMT84" s="677"/>
      <c r="CMU84" s="677"/>
      <c r="CMV84" s="677"/>
      <c r="CMW84" s="677"/>
      <c r="CMX84" s="677"/>
      <c r="CMY84" s="677"/>
      <c r="CMZ84" s="677"/>
      <c r="CNA84" s="677"/>
      <c r="CNB84" s="677"/>
      <c r="CNC84" s="677"/>
      <c r="CND84" s="677"/>
      <c r="CNE84" s="677"/>
      <c r="CNF84" s="677"/>
      <c r="CNG84" s="677"/>
      <c r="CNH84" s="677"/>
      <c r="CNI84" s="677"/>
      <c r="CNJ84" s="677"/>
      <c r="CNK84" s="677"/>
      <c r="CNL84" s="677"/>
      <c r="CNM84" s="677"/>
      <c r="CNN84" s="677"/>
      <c r="CNO84" s="677"/>
      <c r="CNP84" s="677"/>
      <c r="CNQ84" s="677"/>
      <c r="CNR84" s="677"/>
      <c r="CNS84" s="677"/>
      <c r="CNT84" s="677"/>
      <c r="CNU84" s="677"/>
      <c r="CNV84" s="677"/>
      <c r="CNW84" s="677"/>
      <c r="CNX84" s="677"/>
      <c r="CNY84" s="677"/>
      <c r="CNZ84" s="677"/>
      <c r="COA84" s="677"/>
      <c r="COB84" s="677"/>
      <c r="COC84" s="677"/>
      <c r="COD84" s="677"/>
      <c r="COE84" s="677"/>
      <c r="COF84" s="677"/>
      <c r="COG84" s="677"/>
      <c r="COH84" s="677"/>
      <c r="COI84" s="677"/>
      <c r="COJ84" s="677"/>
      <c r="COK84" s="677"/>
      <c r="COL84" s="677"/>
      <c r="COM84" s="677"/>
      <c r="CON84" s="677"/>
      <c r="COO84" s="677"/>
      <c r="COP84" s="677"/>
      <c r="COQ84" s="677"/>
      <c r="COR84" s="677"/>
      <c r="COS84" s="677"/>
      <c r="COT84" s="677"/>
      <c r="COU84" s="677"/>
      <c r="COV84" s="677"/>
      <c r="COW84" s="677"/>
      <c r="COX84" s="677"/>
      <c r="COY84" s="677"/>
      <c r="COZ84" s="677"/>
      <c r="CPA84" s="677"/>
      <c r="CPB84" s="677"/>
      <c r="CPC84" s="677"/>
      <c r="CPD84" s="677"/>
      <c r="CPE84" s="677"/>
      <c r="CPF84" s="677"/>
      <c r="CPG84" s="677"/>
      <c r="CPH84" s="677"/>
      <c r="CPI84" s="677"/>
      <c r="CPJ84" s="677"/>
      <c r="CPK84" s="677"/>
      <c r="CPL84" s="677"/>
      <c r="CPM84" s="677"/>
      <c r="CPN84" s="677"/>
      <c r="CPO84" s="677"/>
      <c r="CPP84" s="677"/>
      <c r="CPQ84" s="677"/>
      <c r="CPR84" s="677"/>
      <c r="CPS84" s="677"/>
      <c r="CPT84" s="677"/>
      <c r="CPU84" s="677"/>
      <c r="CPV84" s="677"/>
      <c r="CPW84" s="677"/>
      <c r="CPX84" s="677"/>
      <c r="CPY84" s="677"/>
      <c r="CPZ84" s="677"/>
      <c r="CQA84" s="677"/>
      <c r="CQB84" s="677"/>
      <c r="CQC84" s="677"/>
      <c r="CQD84" s="677"/>
      <c r="CQE84" s="677"/>
      <c r="CQF84" s="677"/>
      <c r="CQG84" s="677"/>
      <c r="CQH84" s="677"/>
      <c r="CQI84" s="677"/>
      <c r="CQJ84" s="677"/>
      <c r="CQK84" s="677"/>
      <c r="CQL84" s="677"/>
      <c r="CQM84" s="677"/>
      <c r="CQN84" s="677"/>
      <c r="CQO84" s="677"/>
      <c r="CQP84" s="677"/>
      <c r="CQQ84" s="677"/>
      <c r="CQR84" s="677"/>
      <c r="CQS84" s="677"/>
      <c r="CQT84" s="677"/>
      <c r="CQU84" s="677"/>
      <c r="CQV84" s="677"/>
      <c r="CQW84" s="677"/>
      <c r="CQX84" s="677"/>
      <c r="CQY84" s="677"/>
      <c r="CQZ84" s="677"/>
      <c r="CRA84" s="677"/>
      <c r="CRB84" s="677"/>
      <c r="CRC84" s="677"/>
      <c r="CRD84" s="677"/>
      <c r="CRE84" s="677"/>
      <c r="CRF84" s="677"/>
      <c r="CRG84" s="677"/>
      <c r="CRH84" s="677"/>
      <c r="CRI84" s="677"/>
      <c r="CRJ84" s="677"/>
      <c r="CRK84" s="677"/>
      <c r="CRL84" s="677"/>
      <c r="CRM84" s="677"/>
      <c r="CRN84" s="677"/>
      <c r="CRO84" s="677"/>
      <c r="CRP84" s="677"/>
      <c r="CRQ84" s="677"/>
      <c r="CRR84" s="677"/>
      <c r="CRS84" s="677"/>
      <c r="CRT84" s="677"/>
      <c r="CRU84" s="677"/>
      <c r="CRV84" s="677"/>
      <c r="CRW84" s="677"/>
      <c r="CRX84" s="677"/>
      <c r="CRY84" s="677"/>
      <c r="CRZ84" s="677"/>
      <c r="CSA84" s="677"/>
      <c r="CSB84" s="677"/>
      <c r="CSC84" s="677"/>
      <c r="CSD84" s="677"/>
      <c r="CSE84" s="677"/>
      <c r="CSF84" s="677"/>
      <c r="CSG84" s="677"/>
      <c r="CSH84" s="677"/>
      <c r="CSI84" s="677"/>
      <c r="CSJ84" s="677"/>
      <c r="CSK84" s="677"/>
      <c r="CSL84" s="677"/>
      <c r="CSM84" s="677"/>
      <c r="CSN84" s="677"/>
      <c r="CSO84" s="677"/>
      <c r="CSP84" s="677"/>
      <c r="CSQ84" s="677"/>
      <c r="CSR84" s="677"/>
      <c r="CSS84" s="677"/>
      <c r="CST84" s="677"/>
      <c r="CSU84" s="677"/>
      <c r="CSV84" s="677"/>
      <c r="CSW84" s="677"/>
      <c r="CSX84" s="677"/>
      <c r="CSY84" s="677"/>
      <c r="CSZ84" s="677"/>
      <c r="CTA84" s="677"/>
      <c r="CTB84" s="677"/>
      <c r="CTC84" s="677"/>
      <c r="CTD84" s="677"/>
      <c r="CTE84" s="677"/>
      <c r="CTF84" s="677"/>
      <c r="CTG84" s="677"/>
      <c r="CTH84" s="677"/>
      <c r="CTI84" s="677"/>
      <c r="CTJ84" s="677"/>
      <c r="CTK84" s="677"/>
      <c r="CTL84" s="677"/>
      <c r="CTM84" s="677"/>
      <c r="CTN84" s="677"/>
      <c r="CTO84" s="677"/>
      <c r="CTP84" s="677"/>
      <c r="CTQ84" s="677"/>
      <c r="CTR84" s="677"/>
      <c r="CTS84" s="677"/>
      <c r="CTT84" s="677"/>
      <c r="CTU84" s="677"/>
      <c r="CTV84" s="677"/>
      <c r="CTW84" s="677"/>
      <c r="CTX84" s="677"/>
      <c r="CTY84" s="677"/>
      <c r="CTZ84" s="677"/>
      <c r="CUA84" s="677"/>
      <c r="CUB84" s="677"/>
      <c r="CUC84" s="677"/>
      <c r="CUD84" s="677"/>
      <c r="CUE84" s="677"/>
      <c r="CUF84" s="677"/>
      <c r="CUG84" s="677"/>
      <c r="CUH84" s="677"/>
      <c r="CUI84" s="677"/>
      <c r="CUJ84" s="677"/>
      <c r="CUK84" s="677"/>
      <c r="CUL84" s="677"/>
      <c r="CUM84" s="677"/>
      <c r="CUN84" s="677"/>
      <c r="CUO84" s="677"/>
      <c r="CUP84" s="677"/>
      <c r="CUQ84" s="677"/>
      <c r="CUR84" s="677"/>
      <c r="CUS84" s="677"/>
      <c r="CUT84" s="677"/>
      <c r="CUU84" s="677"/>
      <c r="CUV84" s="677"/>
      <c r="CUW84" s="677"/>
      <c r="CUX84" s="677"/>
      <c r="CUY84" s="677"/>
      <c r="CUZ84" s="677"/>
      <c r="CVA84" s="677"/>
      <c r="CVB84" s="677"/>
      <c r="CVC84" s="677"/>
      <c r="CVD84" s="677"/>
      <c r="CVE84" s="677"/>
      <c r="CVF84" s="677"/>
      <c r="CVG84" s="677"/>
      <c r="CVH84" s="677"/>
      <c r="CVI84" s="677"/>
      <c r="CVJ84" s="677"/>
      <c r="CVK84" s="677"/>
      <c r="CVL84" s="677"/>
      <c r="CVM84" s="677"/>
      <c r="CVN84" s="677"/>
      <c r="CVO84" s="677"/>
      <c r="CVP84" s="677"/>
      <c r="CVQ84" s="677"/>
      <c r="CVR84" s="677"/>
      <c r="CVS84" s="677"/>
      <c r="CVT84" s="677"/>
      <c r="CVU84" s="677"/>
      <c r="CVV84" s="677"/>
      <c r="CVW84" s="677"/>
      <c r="CVX84" s="677"/>
      <c r="CVY84" s="677"/>
      <c r="CVZ84" s="677"/>
      <c r="CWA84" s="677"/>
      <c r="CWB84" s="677"/>
      <c r="CWC84" s="677"/>
      <c r="CWD84" s="677"/>
      <c r="CWE84" s="677"/>
      <c r="CWF84" s="677"/>
      <c r="CWG84" s="677"/>
      <c r="CWH84" s="677"/>
      <c r="CWI84" s="677"/>
      <c r="CWJ84" s="677"/>
      <c r="CWK84" s="677"/>
      <c r="CWL84" s="677"/>
      <c r="CWM84" s="677"/>
      <c r="CWN84" s="677"/>
      <c r="CWO84" s="677"/>
      <c r="CWP84" s="677"/>
      <c r="CWQ84" s="677"/>
      <c r="CWR84" s="677"/>
      <c r="CWS84" s="677"/>
      <c r="CWT84" s="677"/>
      <c r="CWU84" s="677"/>
      <c r="CWV84" s="677"/>
      <c r="CWW84" s="677"/>
      <c r="CWX84" s="677"/>
      <c r="CWY84" s="677"/>
      <c r="CWZ84" s="677"/>
      <c r="CXA84" s="677"/>
      <c r="CXB84" s="677"/>
      <c r="CXC84" s="677"/>
      <c r="CXD84" s="677"/>
      <c r="CXE84" s="677"/>
      <c r="CXF84" s="677"/>
      <c r="CXG84" s="677"/>
      <c r="CXH84" s="677"/>
      <c r="CXI84" s="677"/>
      <c r="CXJ84" s="677"/>
      <c r="CXK84" s="677"/>
      <c r="CXL84" s="677"/>
      <c r="CXM84" s="677"/>
      <c r="CXN84" s="677"/>
      <c r="CXO84" s="677"/>
      <c r="CXP84" s="677"/>
      <c r="CXQ84" s="677"/>
      <c r="CXR84" s="677"/>
      <c r="CXS84" s="677"/>
      <c r="CXT84" s="677"/>
      <c r="CXU84" s="677"/>
      <c r="CXV84" s="677"/>
      <c r="CXW84" s="677"/>
      <c r="CXX84" s="677"/>
      <c r="CXY84" s="677"/>
      <c r="CXZ84" s="677"/>
      <c r="CYA84" s="677"/>
      <c r="CYB84" s="677"/>
      <c r="CYC84" s="677"/>
      <c r="CYD84" s="677"/>
      <c r="CYE84" s="677"/>
      <c r="CYF84" s="677"/>
      <c r="CYG84" s="677"/>
      <c r="CYH84" s="677"/>
      <c r="CYI84" s="677"/>
      <c r="CYJ84" s="677"/>
      <c r="CYK84" s="677"/>
      <c r="CYL84" s="677"/>
      <c r="CYM84" s="677"/>
      <c r="CYN84" s="677"/>
      <c r="CYO84" s="677"/>
      <c r="CYP84" s="677"/>
      <c r="CYQ84" s="677"/>
      <c r="CYR84" s="677"/>
      <c r="CYS84" s="677"/>
      <c r="CYT84" s="677"/>
      <c r="CYU84" s="677"/>
      <c r="CYV84" s="677"/>
      <c r="CYW84" s="677"/>
      <c r="CYX84" s="677"/>
      <c r="CYY84" s="677"/>
      <c r="CYZ84" s="677"/>
      <c r="CZA84" s="677"/>
      <c r="CZB84" s="677"/>
      <c r="CZC84" s="677"/>
      <c r="CZD84" s="677"/>
      <c r="CZE84" s="677"/>
      <c r="CZF84" s="677"/>
      <c r="CZG84" s="677"/>
      <c r="CZH84" s="677"/>
      <c r="CZI84" s="677"/>
      <c r="CZJ84" s="677"/>
      <c r="CZK84" s="677"/>
      <c r="CZL84" s="677"/>
      <c r="CZM84" s="677"/>
      <c r="CZN84" s="677"/>
      <c r="CZO84" s="677"/>
      <c r="CZP84" s="677"/>
      <c r="CZQ84" s="677"/>
      <c r="CZR84" s="677"/>
      <c r="CZS84" s="677"/>
      <c r="CZT84" s="677"/>
      <c r="CZU84" s="677"/>
      <c r="CZV84" s="677"/>
      <c r="CZW84" s="677"/>
      <c r="CZX84" s="677"/>
      <c r="CZY84" s="677"/>
      <c r="CZZ84" s="677"/>
      <c r="DAA84" s="677"/>
      <c r="DAB84" s="677"/>
      <c r="DAC84" s="677"/>
      <c r="DAD84" s="677"/>
      <c r="DAE84" s="677"/>
      <c r="DAF84" s="677"/>
      <c r="DAG84" s="677"/>
      <c r="DAH84" s="677"/>
      <c r="DAI84" s="677"/>
      <c r="DAJ84" s="677"/>
      <c r="DAK84" s="677"/>
      <c r="DAL84" s="677"/>
      <c r="DAM84" s="677"/>
      <c r="DAN84" s="677"/>
      <c r="DAO84" s="677"/>
      <c r="DAP84" s="677"/>
      <c r="DAQ84" s="677"/>
      <c r="DAR84" s="677"/>
      <c r="DAS84" s="677"/>
      <c r="DAT84" s="677"/>
      <c r="DAU84" s="677"/>
      <c r="DAV84" s="677"/>
      <c r="DAW84" s="677"/>
      <c r="DAX84" s="677"/>
      <c r="DAY84" s="677"/>
      <c r="DAZ84" s="677"/>
      <c r="DBA84" s="677"/>
      <c r="DBB84" s="677"/>
      <c r="DBC84" s="677"/>
      <c r="DBD84" s="677"/>
      <c r="DBE84" s="677"/>
      <c r="DBF84" s="677"/>
      <c r="DBG84" s="677"/>
      <c r="DBH84" s="677"/>
      <c r="DBI84" s="677"/>
      <c r="DBJ84" s="677"/>
      <c r="DBK84" s="677"/>
      <c r="DBL84" s="677"/>
      <c r="DBM84" s="677"/>
      <c r="DBN84" s="677"/>
      <c r="DBO84" s="677"/>
      <c r="DBP84" s="677"/>
      <c r="DBQ84" s="677"/>
      <c r="DBR84" s="677"/>
      <c r="DBS84" s="677"/>
      <c r="DBT84" s="677"/>
      <c r="DBU84" s="677"/>
      <c r="DBV84" s="677"/>
      <c r="DBW84" s="677"/>
      <c r="DBX84" s="677"/>
      <c r="DBY84" s="677"/>
      <c r="DBZ84" s="677"/>
      <c r="DCA84" s="677"/>
      <c r="DCB84" s="677"/>
      <c r="DCC84" s="677"/>
      <c r="DCD84" s="677"/>
      <c r="DCE84" s="677"/>
      <c r="DCF84" s="677"/>
      <c r="DCG84" s="677"/>
      <c r="DCH84" s="677"/>
      <c r="DCI84" s="677"/>
      <c r="DCJ84" s="677"/>
      <c r="DCK84" s="677"/>
      <c r="DCL84" s="677"/>
      <c r="DCM84" s="677"/>
      <c r="DCN84" s="677"/>
      <c r="DCO84" s="677"/>
      <c r="DCP84" s="677"/>
      <c r="DCQ84" s="677"/>
      <c r="DCR84" s="677"/>
      <c r="DCS84" s="677"/>
      <c r="DCT84" s="677"/>
      <c r="DCU84" s="677"/>
      <c r="DCV84" s="677"/>
      <c r="DCW84" s="677"/>
      <c r="DCX84" s="677"/>
      <c r="DCY84" s="677"/>
      <c r="DCZ84" s="677"/>
      <c r="DDA84" s="677"/>
      <c r="DDB84" s="677"/>
      <c r="DDC84" s="677"/>
      <c r="DDD84" s="677"/>
      <c r="DDE84" s="677"/>
      <c r="DDF84" s="677"/>
      <c r="DDG84" s="677"/>
      <c r="DDH84" s="677"/>
      <c r="DDI84" s="677"/>
      <c r="DDJ84" s="677"/>
      <c r="DDK84" s="677"/>
      <c r="DDL84" s="677"/>
      <c r="DDM84" s="677"/>
      <c r="DDN84" s="677"/>
      <c r="DDO84" s="677"/>
      <c r="DDP84" s="677"/>
      <c r="DDQ84" s="677"/>
      <c r="DDR84" s="677"/>
      <c r="DDS84" s="677"/>
      <c r="DDT84" s="677"/>
      <c r="DDU84" s="677"/>
      <c r="DDV84" s="677"/>
      <c r="DDW84" s="677"/>
      <c r="DDX84" s="677"/>
      <c r="DDY84" s="677"/>
      <c r="DDZ84" s="677"/>
      <c r="DEA84" s="677"/>
      <c r="DEB84" s="677"/>
      <c r="DEC84" s="677"/>
      <c r="DED84" s="677"/>
      <c r="DEE84" s="677"/>
      <c r="DEF84" s="677"/>
      <c r="DEG84" s="677"/>
      <c r="DEH84" s="677"/>
      <c r="DEI84" s="677"/>
      <c r="DEJ84" s="677"/>
      <c r="DEK84" s="677"/>
      <c r="DEL84" s="677"/>
      <c r="DEM84" s="677"/>
      <c r="DEN84" s="677"/>
      <c r="DEO84" s="677"/>
      <c r="DEP84" s="677"/>
      <c r="DEQ84" s="677"/>
      <c r="DER84" s="677"/>
      <c r="DES84" s="677"/>
      <c r="DET84" s="677"/>
      <c r="DEU84" s="677"/>
      <c r="DEV84" s="677"/>
      <c r="DEW84" s="677"/>
      <c r="DEX84" s="677"/>
      <c r="DEY84" s="677"/>
      <c r="DEZ84" s="677"/>
      <c r="DFA84" s="677"/>
      <c r="DFB84" s="677"/>
      <c r="DFC84" s="677"/>
      <c r="DFD84" s="677"/>
      <c r="DFE84" s="677"/>
      <c r="DFF84" s="677"/>
      <c r="DFG84" s="677"/>
      <c r="DFH84" s="677"/>
      <c r="DFI84" s="677"/>
      <c r="DFJ84" s="677"/>
      <c r="DFK84" s="677"/>
      <c r="DFL84" s="677"/>
      <c r="DFM84" s="677"/>
      <c r="DFN84" s="677"/>
      <c r="DFO84" s="677"/>
      <c r="DFP84" s="677"/>
      <c r="DFQ84" s="677"/>
      <c r="DFR84" s="677"/>
      <c r="DFS84" s="677"/>
      <c r="DFT84" s="677"/>
      <c r="DFU84" s="677"/>
      <c r="DFV84" s="677"/>
      <c r="DFW84" s="677"/>
      <c r="DFX84" s="677"/>
      <c r="DFY84" s="677"/>
      <c r="DFZ84" s="677"/>
      <c r="DGA84" s="677"/>
      <c r="DGB84" s="677"/>
      <c r="DGC84" s="677"/>
      <c r="DGD84" s="677"/>
      <c r="DGE84" s="677"/>
      <c r="DGF84" s="677"/>
      <c r="DGG84" s="677"/>
      <c r="DGH84" s="677"/>
      <c r="DGI84" s="677"/>
      <c r="DGJ84" s="677"/>
      <c r="DGK84" s="677"/>
      <c r="DGL84" s="677"/>
      <c r="DGM84" s="677"/>
      <c r="DGN84" s="677"/>
      <c r="DGO84" s="677"/>
      <c r="DGP84" s="677"/>
      <c r="DGQ84" s="677"/>
      <c r="DGR84" s="677"/>
      <c r="DGS84" s="677"/>
      <c r="DGT84" s="677"/>
      <c r="DGU84" s="677"/>
      <c r="DGV84" s="677"/>
      <c r="DGW84" s="677"/>
      <c r="DGX84" s="677"/>
      <c r="DGY84" s="677"/>
      <c r="DGZ84" s="677"/>
      <c r="DHA84" s="677"/>
      <c r="DHB84" s="677"/>
      <c r="DHC84" s="677"/>
      <c r="DHD84" s="677"/>
      <c r="DHE84" s="677"/>
      <c r="DHF84" s="677"/>
      <c r="DHG84" s="677"/>
      <c r="DHH84" s="677"/>
      <c r="DHI84" s="677"/>
      <c r="DHJ84" s="677"/>
      <c r="DHK84" s="677"/>
      <c r="DHL84" s="677"/>
      <c r="DHM84" s="677"/>
      <c r="DHN84" s="677"/>
      <c r="DHO84" s="677"/>
      <c r="DHP84" s="677"/>
      <c r="DHQ84" s="677"/>
      <c r="DHR84" s="677"/>
      <c r="DHS84" s="677"/>
      <c r="DHT84" s="677"/>
      <c r="DHU84" s="677"/>
      <c r="DHV84" s="677"/>
      <c r="DHW84" s="677"/>
      <c r="DHX84" s="677"/>
      <c r="DHY84" s="677"/>
      <c r="DHZ84" s="677"/>
      <c r="DIA84" s="677"/>
      <c r="DIB84" s="677"/>
      <c r="DIC84" s="677"/>
      <c r="DID84" s="677"/>
      <c r="DIE84" s="677"/>
      <c r="DIF84" s="677"/>
      <c r="DIG84" s="677"/>
      <c r="DIH84" s="677"/>
      <c r="DII84" s="677"/>
      <c r="DIJ84" s="677"/>
      <c r="DIK84" s="677"/>
      <c r="DIL84" s="677"/>
      <c r="DIM84" s="677"/>
      <c r="DIN84" s="677"/>
      <c r="DIO84" s="677"/>
      <c r="DIP84" s="677"/>
      <c r="DIQ84" s="677"/>
      <c r="DIR84" s="677"/>
      <c r="DIS84" s="677"/>
      <c r="DIT84" s="677"/>
      <c r="DIU84" s="677"/>
      <c r="DIV84" s="677"/>
      <c r="DIW84" s="677"/>
      <c r="DIX84" s="677"/>
      <c r="DIY84" s="677"/>
      <c r="DIZ84" s="677"/>
      <c r="DJA84" s="677"/>
      <c r="DJB84" s="677"/>
      <c r="DJC84" s="677"/>
      <c r="DJD84" s="677"/>
      <c r="DJE84" s="677"/>
      <c r="DJF84" s="677"/>
      <c r="DJG84" s="677"/>
      <c r="DJH84" s="677"/>
      <c r="DJI84" s="677"/>
      <c r="DJJ84" s="677"/>
      <c r="DJK84" s="677"/>
      <c r="DJL84" s="677"/>
      <c r="DJM84" s="677"/>
      <c r="DJN84" s="677"/>
      <c r="DJO84" s="677"/>
      <c r="DJP84" s="677"/>
      <c r="DJQ84" s="677"/>
      <c r="DJR84" s="677"/>
      <c r="DJS84" s="677"/>
      <c r="DJT84" s="677"/>
      <c r="DJU84" s="677"/>
      <c r="DJV84" s="677"/>
      <c r="DJW84" s="677"/>
      <c r="DJX84" s="677"/>
      <c r="DJY84" s="677"/>
      <c r="DJZ84" s="677"/>
      <c r="DKA84" s="677"/>
      <c r="DKB84" s="677"/>
      <c r="DKC84" s="677"/>
      <c r="DKD84" s="677"/>
      <c r="DKE84" s="677"/>
      <c r="DKF84" s="677"/>
      <c r="DKG84" s="677"/>
      <c r="DKH84" s="677"/>
      <c r="DKI84" s="677"/>
      <c r="DKJ84" s="677"/>
      <c r="DKK84" s="677"/>
      <c r="DKL84" s="677"/>
      <c r="DKM84" s="677"/>
      <c r="DKN84" s="677"/>
      <c r="DKO84" s="677"/>
      <c r="DKP84" s="677"/>
      <c r="DKQ84" s="677"/>
      <c r="DKR84" s="677"/>
      <c r="DKS84" s="677"/>
      <c r="DKT84" s="677"/>
      <c r="DKU84" s="677"/>
      <c r="DKV84" s="677"/>
      <c r="DKW84" s="677"/>
      <c r="DKX84" s="677"/>
      <c r="DKY84" s="677"/>
      <c r="DKZ84" s="677"/>
      <c r="DLA84" s="677"/>
      <c r="DLB84" s="677"/>
      <c r="DLC84" s="677"/>
      <c r="DLD84" s="677"/>
      <c r="DLE84" s="677"/>
      <c r="DLF84" s="677"/>
      <c r="DLG84" s="677"/>
      <c r="DLH84" s="677"/>
      <c r="DLI84" s="677"/>
      <c r="DLJ84" s="677"/>
      <c r="DLK84" s="677"/>
      <c r="DLL84" s="677"/>
      <c r="DLM84" s="677"/>
      <c r="DLN84" s="677"/>
      <c r="DLO84" s="677"/>
      <c r="DLP84" s="677"/>
      <c r="DLQ84" s="677"/>
      <c r="DLR84" s="677"/>
      <c r="DLS84" s="677"/>
      <c r="DLT84" s="677"/>
      <c r="DLU84" s="677"/>
      <c r="DLV84" s="677"/>
      <c r="DLW84" s="677"/>
      <c r="DLX84" s="677"/>
      <c r="DLY84" s="677"/>
      <c r="DLZ84" s="677"/>
      <c r="DMA84" s="677"/>
      <c r="DMB84" s="677"/>
      <c r="DMC84" s="677"/>
      <c r="DMD84" s="677"/>
      <c r="DME84" s="677"/>
      <c r="DMF84" s="677"/>
      <c r="DMG84" s="677"/>
      <c r="DMH84" s="677"/>
      <c r="DMI84" s="677"/>
      <c r="DMJ84" s="677"/>
      <c r="DMK84" s="677"/>
      <c r="DML84" s="677"/>
      <c r="DMM84" s="677"/>
      <c r="DMN84" s="677"/>
      <c r="DMO84" s="677"/>
      <c r="DMP84" s="677"/>
      <c r="DMQ84" s="677"/>
      <c r="DMR84" s="677"/>
      <c r="DMS84" s="677"/>
      <c r="DMT84" s="677"/>
      <c r="DMU84" s="677"/>
      <c r="DMV84" s="677"/>
      <c r="DMW84" s="677"/>
      <c r="DMX84" s="677"/>
      <c r="DMY84" s="677"/>
      <c r="DMZ84" s="677"/>
      <c r="DNA84" s="677"/>
      <c r="DNB84" s="677"/>
      <c r="DNC84" s="677"/>
      <c r="DND84" s="677"/>
      <c r="DNE84" s="677"/>
      <c r="DNF84" s="677"/>
      <c r="DNG84" s="677"/>
      <c r="DNH84" s="677"/>
      <c r="DNI84" s="677"/>
      <c r="DNJ84" s="677"/>
      <c r="DNK84" s="677"/>
      <c r="DNL84" s="677"/>
      <c r="DNM84" s="677"/>
      <c r="DNN84" s="677"/>
      <c r="DNO84" s="677"/>
      <c r="DNP84" s="677"/>
      <c r="DNQ84" s="677"/>
      <c r="DNR84" s="677"/>
      <c r="DNS84" s="677"/>
      <c r="DNT84" s="677"/>
      <c r="DNU84" s="677"/>
      <c r="DNV84" s="677"/>
      <c r="DNW84" s="677"/>
      <c r="DNX84" s="677"/>
      <c r="DNY84" s="677"/>
      <c r="DNZ84" s="677"/>
      <c r="DOA84" s="677"/>
      <c r="DOB84" s="677"/>
      <c r="DOC84" s="677"/>
      <c r="DOD84" s="677"/>
      <c r="DOE84" s="677"/>
      <c r="DOF84" s="677"/>
      <c r="DOG84" s="677"/>
      <c r="DOH84" s="677"/>
      <c r="DOI84" s="677"/>
      <c r="DOJ84" s="677"/>
      <c r="DOK84" s="677"/>
      <c r="DOL84" s="677"/>
      <c r="DOM84" s="677"/>
      <c r="DON84" s="677"/>
      <c r="DOO84" s="677"/>
      <c r="DOP84" s="677"/>
      <c r="DOQ84" s="677"/>
      <c r="DOR84" s="677"/>
      <c r="DOS84" s="677"/>
      <c r="DOT84" s="677"/>
      <c r="DOU84" s="677"/>
      <c r="DOV84" s="677"/>
      <c r="DOW84" s="677"/>
      <c r="DOX84" s="677"/>
      <c r="DOY84" s="677"/>
      <c r="DOZ84" s="677"/>
      <c r="DPA84" s="677"/>
      <c r="DPB84" s="677"/>
      <c r="DPC84" s="677"/>
      <c r="DPD84" s="677"/>
      <c r="DPE84" s="677"/>
      <c r="DPF84" s="677"/>
      <c r="DPG84" s="677"/>
      <c r="DPH84" s="677"/>
      <c r="DPI84" s="677"/>
      <c r="DPJ84" s="677"/>
      <c r="DPK84" s="677"/>
      <c r="DPL84" s="677"/>
      <c r="DPM84" s="677"/>
      <c r="DPN84" s="677"/>
      <c r="DPO84" s="677"/>
      <c r="DPP84" s="677"/>
      <c r="DPQ84" s="677"/>
      <c r="DPR84" s="677"/>
      <c r="DPS84" s="677"/>
      <c r="DPT84" s="677"/>
      <c r="DPU84" s="677"/>
      <c r="DPV84" s="677"/>
      <c r="DPW84" s="677"/>
      <c r="DPX84" s="677"/>
      <c r="DPY84" s="677"/>
      <c r="DPZ84" s="677"/>
      <c r="DQA84" s="677"/>
      <c r="DQB84" s="677"/>
      <c r="DQC84" s="677"/>
      <c r="DQD84" s="677"/>
      <c r="DQE84" s="677"/>
      <c r="DQF84" s="677"/>
      <c r="DQG84" s="677"/>
      <c r="DQH84" s="677"/>
      <c r="DQI84" s="677"/>
      <c r="DQJ84" s="677"/>
      <c r="DQK84" s="677"/>
      <c r="DQL84" s="677"/>
      <c r="DQM84" s="677"/>
      <c r="DQN84" s="677"/>
      <c r="DQO84" s="677"/>
      <c r="DQP84" s="677"/>
      <c r="DQQ84" s="677"/>
      <c r="DQR84" s="677"/>
      <c r="DQS84" s="677"/>
      <c r="DQT84" s="677"/>
      <c r="DQU84" s="677"/>
      <c r="DQV84" s="677"/>
      <c r="DQW84" s="677"/>
      <c r="DQX84" s="677"/>
      <c r="DQY84" s="677"/>
      <c r="DQZ84" s="677"/>
      <c r="DRA84" s="677"/>
      <c r="DRB84" s="677"/>
      <c r="DRC84" s="677"/>
      <c r="DRD84" s="677"/>
      <c r="DRE84" s="677"/>
      <c r="DRF84" s="677"/>
      <c r="DRG84" s="677"/>
      <c r="DRH84" s="677"/>
      <c r="DRI84" s="677"/>
      <c r="DRJ84" s="677"/>
      <c r="DRK84" s="677"/>
      <c r="DRL84" s="677"/>
      <c r="DRM84" s="677"/>
      <c r="DRN84" s="677"/>
      <c r="DRO84" s="677"/>
      <c r="DRP84" s="677"/>
      <c r="DRQ84" s="677"/>
      <c r="DRR84" s="677"/>
      <c r="DRS84" s="677"/>
      <c r="DRT84" s="677"/>
      <c r="DRU84" s="677"/>
      <c r="DRV84" s="677"/>
      <c r="DRW84" s="677"/>
      <c r="DRX84" s="677"/>
      <c r="DRY84" s="677"/>
      <c r="DRZ84" s="677"/>
      <c r="DSA84" s="677"/>
      <c r="DSB84" s="677"/>
      <c r="DSC84" s="677"/>
      <c r="DSD84" s="677"/>
      <c r="DSE84" s="677"/>
      <c r="DSF84" s="677"/>
      <c r="DSG84" s="677"/>
      <c r="DSH84" s="677"/>
      <c r="DSI84" s="677"/>
      <c r="DSJ84" s="677"/>
      <c r="DSK84" s="677"/>
      <c r="DSL84" s="677"/>
      <c r="DSM84" s="677"/>
      <c r="DSN84" s="677"/>
      <c r="DSO84" s="677"/>
      <c r="DSP84" s="677"/>
      <c r="DSQ84" s="677"/>
      <c r="DSR84" s="677"/>
      <c r="DSS84" s="677"/>
      <c r="DST84" s="677"/>
      <c r="DSU84" s="677"/>
      <c r="DSV84" s="677"/>
      <c r="DSW84" s="677"/>
      <c r="DSX84" s="677"/>
      <c r="DSY84" s="677"/>
      <c r="DSZ84" s="677"/>
      <c r="DTA84" s="677"/>
      <c r="DTB84" s="677"/>
      <c r="DTC84" s="677"/>
      <c r="DTD84" s="677"/>
      <c r="DTE84" s="677"/>
      <c r="DTF84" s="677"/>
      <c r="DTG84" s="677"/>
      <c r="DTH84" s="677"/>
      <c r="DTI84" s="677"/>
      <c r="DTJ84" s="677"/>
      <c r="DTK84" s="677"/>
      <c r="DTL84" s="677"/>
      <c r="DTM84" s="677"/>
      <c r="DTN84" s="677"/>
      <c r="DTO84" s="677"/>
      <c r="DTP84" s="677"/>
      <c r="DTQ84" s="677"/>
      <c r="DTR84" s="677"/>
      <c r="DTS84" s="677"/>
      <c r="DTT84" s="677"/>
      <c r="DTU84" s="677"/>
      <c r="DTV84" s="677"/>
      <c r="DTW84" s="677"/>
      <c r="DTX84" s="677"/>
      <c r="DTY84" s="677"/>
      <c r="DTZ84" s="677"/>
      <c r="DUA84" s="677"/>
      <c r="DUB84" s="677"/>
      <c r="DUC84" s="677"/>
      <c r="DUD84" s="677"/>
      <c r="DUE84" s="677"/>
      <c r="DUF84" s="677"/>
      <c r="DUG84" s="677"/>
      <c r="DUH84" s="677"/>
      <c r="DUI84" s="677"/>
      <c r="DUJ84" s="677"/>
      <c r="DUK84" s="677"/>
      <c r="DUL84" s="677"/>
      <c r="DUM84" s="677"/>
      <c r="DUN84" s="677"/>
      <c r="DUO84" s="677"/>
      <c r="DUP84" s="677"/>
      <c r="DUQ84" s="677"/>
      <c r="DUR84" s="677"/>
      <c r="DUS84" s="677"/>
      <c r="DUT84" s="677"/>
      <c r="DUU84" s="677"/>
      <c r="DUV84" s="677"/>
      <c r="DUW84" s="677"/>
      <c r="DUX84" s="677"/>
      <c r="DUY84" s="677"/>
      <c r="DUZ84" s="677"/>
      <c r="DVA84" s="677"/>
      <c r="DVB84" s="677"/>
      <c r="DVC84" s="677"/>
      <c r="DVD84" s="677"/>
      <c r="DVE84" s="677"/>
      <c r="DVF84" s="677"/>
      <c r="DVG84" s="677"/>
      <c r="DVH84" s="677"/>
      <c r="DVI84" s="677"/>
      <c r="DVJ84" s="677"/>
      <c r="DVK84" s="677"/>
      <c r="DVL84" s="677"/>
      <c r="DVM84" s="677"/>
      <c r="DVN84" s="677"/>
      <c r="DVO84" s="677"/>
      <c r="DVP84" s="677"/>
      <c r="DVQ84" s="677"/>
      <c r="DVR84" s="677"/>
      <c r="DVS84" s="677"/>
      <c r="DVT84" s="677"/>
      <c r="DVU84" s="677"/>
      <c r="DVV84" s="677"/>
      <c r="DVW84" s="677"/>
      <c r="DVX84" s="677"/>
      <c r="DVY84" s="677"/>
      <c r="DVZ84" s="677"/>
      <c r="DWA84" s="677"/>
      <c r="DWB84" s="677"/>
      <c r="DWC84" s="677"/>
      <c r="DWD84" s="677"/>
      <c r="DWE84" s="677"/>
      <c r="DWF84" s="677"/>
      <c r="DWG84" s="677"/>
      <c r="DWH84" s="677"/>
      <c r="DWI84" s="677"/>
      <c r="DWJ84" s="677"/>
      <c r="DWK84" s="677"/>
      <c r="DWL84" s="677"/>
      <c r="DWM84" s="677"/>
      <c r="DWN84" s="677"/>
      <c r="DWO84" s="677"/>
      <c r="DWP84" s="677"/>
      <c r="DWQ84" s="677"/>
      <c r="DWR84" s="677"/>
      <c r="DWS84" s="677"/>
      <c r="DWT84" s="677"/>
      <c r="DWU84" s="677"/>
      <c r="DWV84" s="677"/>
      <c r="DWW84" s="677"/>
      <c r="DWX84" s="677"/>
      <c r="DWY84" s="677"/>
      <c r="DWZ84" s="677"/>
      <c r="DXA84" s="677"/>
      <c r="DXB84" s="677"/>
      <c r="DXC84" s="677"/>
      <c r="DXD84" s="677"/>
      <c r="DXE84" s="677"/>
      <c r="DXF84" s="677"/>
      <c r="DXG84" s="677"/>
      <c r="DXH84" s="677"/>
      <c r="DXI84" s="677"/>
      <c r="DXJ84" s="677"/>
      <c r="DXK84" s="677"/>
      <c r="DXL84" s="677"/>
      <c r="DXM84" s="677"/>
      <c r="DXN84" s="677"/>
      <c r="DXO84" s="677"/>
      <c r="DXP84" s="677"/>
      <c r="DXQ84" s="677"/>
      <c r="DXR84" s="677"/>
      <c r="DXS84" s="677"/>
      <c r="DXT84" s="677"/>
      <c r="DXU84" s="677"/>
      <c r="DXV84" s="677"/>
      <c r="DXW84" s="677"/>
      <c r="DXX84" s="677"/>
      <c r="DXY84" s="677"/>
      <c r="DXZ84" s="677"/>
      <c r="DYA84" s="677"/>
      <c r="DYB84" s="677"/>
      <c r="DYC84" s="677"/>
      <c r="DYD84" s="677"/>
      <c r="DYE84" s="677"/>
      <c r="DYF84" s="677"/>
      <c r="DYG84" s="677"/>
      <c r="DYH84" s="677"/>
      <c r="DYI84" s="677"/>
      <c r="DYJ84" s="677"/>
      <c r="DYK84" s="677"/>
      <c r="DYL84" s="677"/>
      <c r="DYM84" s="677"/>
      <c r="DYN84" s="677"/>
      <c r="DYO84" s="677"/>
      <c r="DYP84" s="677"/>
      <c r="DYQ84" s="677"/>
      <c r="DYR84" s="677"/>
      <c r="DYS84" s="677"/>
      <c r="DYT84" s="677"/>
      <c r="DYU84" s="677"/>
      <c r="DYV84" s="677"/>
      <c r="DYW84" s="677"/>
      <c r="DYX84" s="677"/>
      <c r="DYY84" s="677"/>
      <c r="DYZ84" s="677"/>
      <c r="DZA84" s="677"/>
      <c r="DZB84" s="677"/>
      <c r="DZC84" s="677"/>
      <c r="DZD84" s="677"/>
      <c r="DZE84" s="677"/>
      <c r="DZF84" s="677"/>
      <c r="DZG84" s="677"/>
      <c r="DZH84" s="677"/>
      <c r="DZI84" s="677"/>
      <c r="DZJ84" s="677"/>
      <c r="DZK84" s="677"/>
      <c r="DZL84" s="677"/>
      <c r="DZM84" s="677"/>
      <c r="DZN84" s="677"/>
      <c r="DZO84" s="677"/>
      <c r="DZP84" s="677"/>
      <c r="DZQ84" s="677"/>
      <c r="DZR84" s="677"/>
      <c r="DZS84" s="677"/>
      <c r="DZT84" s="677"/>
      <c r="DZU84" s="677"/>
      <c r="DZV84" s="677"/>
      <c r="DZW84" s="677"/>
      <c r="DZX84" s="677"/>
      <c r="DZY84" s="677"/>
      <c r="DZZ84" s="677"/>
      <c r="EAA84" s="677"/>
      <c r="EAB84" s="677"/>
      <c r="EAC84" s="677"/>
      <c r="EAD84" s="677"/>
      <c r="EAE84" s="677"/>
      <c r="EAF84" s="677"/>
      <c r="EAG84" s="677"/>
      <c r="EAH84" s="677"/>
      <c r="EAI84" s="677"/>
      <c r="EAJ84" s="677"/>
      <c r="EAK84" s="677"/>
      <c r="EAL84" s="677"/>
      <c r="EAM84" s="677"/>
      <c r="EAN84" s="677"/>
      <c r="EAO84" s="677"/>
      <c r="EAP84" s="677"/>
      <c r="EAQ84" s="677"/>
      <c r="EAR84" s="677"/>
      <c r="EAS84" s="677"/>
      <c r="EAT84" s="677"/>
      <c r="EAU84" s="677"/>
      <c r="EAV84" s="677"/>
      <c r="EAW84" s="677"/>
      <c r="EAX84" s="677"/>
      <c r="EAY84" s="677"/>
      <c r="EAZ84" s="677"/>
      <c r="EBA84" s="677"/>
      <c r="EBB84" s="677"/>
      <c r="EBC84" s="677"/>
      <c r="EBD84" s="677"/>
      <c r="EBE84" s="677"/>
      <c r="EBF84" s="677"/>
      <c r="EBG84" s="677"/>
      <c r="EBH84" s="677"/>
      <c r="EBI84" s="677"/>
      <c r="EBJ84" s="677"/>
      <c r="EBK84" s="677"/>
      <c r="EBL84" s="677"/>
      <c r="EBM84" s="677"/>
      <c r="EBN84" s="677"/>
      <c r="EBO84" s="677"/>
      <c r="EBP84" s="677"/>
      <c r="EBQ84" s="677"/>
      <c r="EBR84" s="677"/>
      <c r="EBS84" s="677"/>
      <c r="EBT84" s="677"/>
      <c r="EBU84" s="677"/>
      <c r="EBV84" s="677"/>
      <c r="EBW84" s="677"/>
      <c r="EBX84" s="677"/>
      <c r="EBY84" s="677"/>
      <c r="EBZ84" s="677"/>
      <c r="ECA84" s="677"/>
      <c r="ECB84" s="677"/>
      <c r="ECC84" s="677"/>
      <c r="ECD84" s="677"/>
      <c r="ECE84" s="677"/>
      <c r="ECF84" s="677"/>
      <c r="ECG84" s="677"/>
      <c r="ECH84" s="677"/>
      <c r="ECI84" s="677"/>
      <c r="ECJ84" s="677"/>
      <c r="ECK84" s="677"/>
      <c r="ECL84" s="677"/>
      <c r="ECM84" s="677"/>
      <c r="ECN84" s="677"/>
      <c r="ECO84" s="677"/>
      <c r="ECP84" s="677"/>
      <c r="ECQ84" s="677"/>
      <c r="ECR84" s="677"/>
      <c r="ECS84" s="677"/>
      <c r="ECT84" s="677"/>
      <c r="ECU84" s="677"/>
      <c r="ECV84" s="677"/>
      <c r="ECW84" s="677"/>
      <c r="ECX84" s="677"/>
      <c r="ECY84" s="677"/>
      <c r="ECZ84" s="677"/>
      <c r="EDA84" s="677"/>
      <c r="EDB84" s="677"/>
      <c r="EDC84" s="677"/>
      <c r="EDD84" s="677"/>
      <c r="EDE84" s="677"/>
      <c r="EDF84" s="677"/>
      <c r="EDG84" s="677"/>
      <c r="EDH84" s="677"/>
      <c r="EDI84" s="677"/>
      <c r="EDJ84" s="677"/>
      <c r="EDK84" s="677"/>
      <c r="EDL84" s="677"/>
      <c r="EDM84" s="677"/>
      <c r="EDN84" s="677"/>
      <c r="EDO84" s="677"/>
      <c r="EDP84" s="677"/>
      <c r="EDQ84" s="677"/>
      <c r="EDR84" s="677"/>
      <c r="EDS84" s="677"/>
      <c r="EDT84" s="677"/>
      <c r="EDU84" s="677"/>
      <c r="EDV84" s="677"/>
      <c r="EDW84" s="677"/>
      <c r="EDX84" s="677"/>
      <c r="EDY84" s="677"/>
      <c r="EDZ84" s="677"/>
      <c r="EEA84" s="677"/>
      <c r="EEB84" s="677"/>
      <c r="EEC84" s="677"/>
      <c r="EED84" s="677"/>
      <c r="EEE84" s="677"/>
      <c r="EEF84" s="677"/>
      <c r="EEG84" s="677"/>
      <c r="EEH84" s="677"/>
      <c r="EEI84" s="677"/>
      <c r="EEJ84" s="677"/>
      <c r="EEK84" s="677"/>
      <c r="EEL84" s="677"/>
      <c r="EEM84" s="677"/>
      <c r="EEN84" s="677"/>
      <c r="EEO84" s="677"/>
      <c r="EEP84" s="677"/>
      <c r="EEQ84" s="677"/>
      <c r="EER84" s="677"/>
      <c r="EES84" s="677"/>
      <c r="EET84" s="677"/>
      <c r="EEU84" s="677"/>
      <c r="EEV84" s="677"/>
      <c r="EEW84" s="677"/>
      <c r="EEX84" s="677"/>
      <c r="EEY84" s="677"/>
      <c r="EEZ84" s="677"/>
      <c r="EFA84" s="677"/>
      <c r="EFB84" s="677"/>
      <c r="EFC84" s="677"/>
      <c r="EFD84" s="677"/>
      <c r="EFE84" s="677"/>
      <c r="EFF84" s="677"/>
      <c r="EFG84" s="677"/>
      <c r="EFH84" s="677"/>
      <c r="EFI84" s="677"/>
      <c r="EFJ84" s="677"/>
      <c r="EFK84" s="677"/>
      <c r="EFL84" s="677"/>
      <c r="EFM84" s="677"/>
      <c r="EFN84" s="677"/>
      <c r="EFO84" s="677"/>
      <c r="EFP84" s="677"/>
      <c r="EFQ84" s="677"/>
      <c r="EFR84" s="677"/>
      <c r="EFS84" s="677"/>
      <c r="EFT84" s="677"/>
      <c r="EFU84" s="677"/>
      <c r="EFV84" s="677"/>
      <c r="EFW84" s="677"/>
      <c r="EFX84" s="677"/>
      <c r="EFY84" s="677"/>
      <c r="EFZ84" s="677"/>
      <c r="EGA84" s="677"/>
      <c r="EGB84" s="677"/>
      <c r="EGC84" s="677"/>
      <c r="EGD84" s="677"/>
      <c r="EGE84" s="677"/>
      <c r="EGF84" s="677"/>
      <c r="EGG84" s="677"/>
      <c r="EGH84" s="677"/>
      <c r="EGI84" s="677"/>
      <c r="EGJ84" s="677"/>
      <c r="EGK84" s="677"/>
      <c r="EGL84" s="677"/>
      <c r="EGM84" s="677"/>
      <c r="EGN84" s="677"/>
      <c r="EGO84" s="677"/>
      <c r="EGP84" s="677"/>
      <c r="EGQ84" s="677"/>
      <c r="EGR84" s="677"/>
      <c r="EGS84" s="677"/>
      <c r="EGT84" s="677"/>
      <c r="EGU84" s="677"/>
      <c r="EGV84" s="677"/>
      <c r="EGW84" s="677"/>
      <c r="EGX84" s="677"/>
      <c r="EGY84" s="677"/>
      <c r="EGZ84" s="677"/>
      <c r="EHA84" s="677"/>
      <c r="EHB84" s="677"/>
      <c r="EHC84" s="677"/>
      <c r="EHD84" s="677"/>
      <c r="EHE84" s="677"/>
      <c r="EHF84" s="677"/>
      <c r="EHG84" s="677"/>
      <c r="EHH84" s="677"/>
      <c r="EHI84" s="677"/>
      <c r="EHJ84" s="677"/>
      <c r="EHK84" s="677"/>
      <c r="EHL84" s="677"/>
      <c r="EHM84" s="677"/>
      <c r="EHN84" s="677"/>
      <c r="EHO84" s="677"/>
      <c r="EHP84" s="677"/>
      <c r="EHQ84" s="677"/>
      <c r="EHR84" s="677"/>
      <c r="EHS84" s="677"/>
      <c r="EHT84" s="677"/>
      <c r="EHU84" s="677"/>
      <c r="EHV84" s="677"/>
      <c r="EHW84" s="677"/>
      <c r="EHX84" s="677"/>
      <c r="EHY84" s="677"/>
      <c r="EHZ84" s="677"/>
      <c r="EIA84" s="677"/>
      <c r="EIB84" s="677"/>
      <c r="EIC84" s="677"/>
      <c r="EID84" s="677"/>
      <c r="EIE84" s="677"/>
      <c r="EIF84" s="677"/>
      <c r="EIG84" s="677"/>
      <c r="EIH84" s="677"/>
      <c r="EII84" s="677"/>
      <c r="EIJ84" s="677"/>
      <c r="EIK84" s="677"/>
      <c r="EIL84" s="677"/>
      <c r="EIM84" s="677"/>
      <c r="EIN84" s="677"/>
      <c r="EIO84" s="677"/>
      <c r="EIP84" s="677"/>
      <c r="EIQ84" s="677"/>
      <c r="EIR84" s="677"/>
      <c r="EIS84" s="677"/>
      <c r="EIT84" s="677"/>
      <c r="EIU84" s="677"/>
      <c r="EIV84" s="677"/>
      <c r="EIW84" s="677"/>
      <c r="EIX84" s="677"/>
      <c r="EIY84" s="677"/>
      <c r="EIZ84" s="677"/>
      <c r="EJA84" s="677"/>
      <c r="EJB84" s="677"/>
      <c r="EJC84" s="677"/>
      <c r="EJD84" s="677"/>
      <c r="EJE84" s="677"/>
      <c r="EJF84" s="677"/>
      <c r="EJG84" s="677"/>
      <c r="EJH84" s="677"/>
      <c r="EJI84" s="677"/>
      <c r="EJJ84" s="677"/>
      <c r="EJK84" s="677"/>
      <c r="EJL84" s="677"/>
      <c r="EJM84" s="677"/>
      <c r="EJN84" s="677"/>
      <c r="EJO84" s="677"/>
      <c r="EJP84" s="677"/>
      <c r="EJQ84" s="677"/>
      <c r="EJR84" s="677"/>
      <c r="EJS84" s="677"/>
      <c r="EJT84" s="677"/>
      <c r="EJU84" s="677"/>
      <c r="EJV84" s="677"/>
      <c r="EJW84" s="677"/>
      <c r="EJX84" s="677"/>
      <c r="EJY84" s="677"/>
      <c r="EJZ84" s="677"/>
      <c r="EKA84" s="677"/>
      <c r="EKB84" s="677"/>
      <c r="EKC84" s="677"/>
      <c r="EKD84" s="677"/>
      <c r="EKE84" s="677"/>
      <c r="EKF84" s="677"/>
      <c r="EKG84" s="677"/>
      <c r="EKH84" s="677"/>
      <c r="EKI84" s="677"/>
      <c r="EKJ84" s="677"/>
      <c r="EKK84" s="677"/>
      <c r="EKL84" s="677"/>
      <c r="EKM84" s="677"/>
      <c r="EKN84" s="677"/>
      <c r="EKO84" s="677"/>
      <c r="EKP84" s="677"/>
      <c r="EKQ84" s="677"/>
      <c r="EKR84" s="677"/>
      <c r="EKS84" s="677"/>
      <c r="EKT84" s="677"/>
      <c r="EKU84" s="677"/>
      <c r="EKV84" s="677"/>
      <c r="EKW84" s="677"/>
      <c r="EKX84" s="677"/>
      <c r="EKY84" s="677"/>
      <c r="EKZ84" s="677"/>
      <c r="ELA84" s="677"/>
      <c r="ELB84" s="677"/>
      <c r="ELC84" s="677"/>
      <c r="ELD84" s="677"/>
      <c r="ELE84" s="677"/>
      <c r="ELF84" s="677"/>
      <c r="ELG84" s="677"/>
      <c r="ELH84" s="677"/>
      <c r="ELI84" s="677"/>
      <c r="ELJ84" s="677"/>
      <c r="ELK84" s="677"/>
      <c r="ELL84" s="677"/>
      <c r="ELM84" s="677"/>
      <c r="ELN84" s="677"/>
      <c r="ELO84" s="677"/>
      <c r="ELP84" s="677"/>
      <c r="ELQ84" s="677"/>
      <c r="ELR84" s="677"/>
      <c r="ELS84" s="677"/>
      <c r="ELT84" s="677"/>
      <c r="ELU84" s="677"/>
      <c r="ELV84" s="677"/>
      <c r="ELW84" s="677"/>
      <c r="ELX84" s="677"/>
      <c r="ELY84" s="677"/>
      <c r="ELZ84" s="677"/>
      <c r="EMA84" s="677"/>
      <c r="EMB84" s="677"/>
      <c r="EMC84" s="677"/>
      <c r="EMD84" s="677"/>
      <c r="EME84" s="677"/>
      <c r="EMF84" s="677"/>
      <c r="EMG84" s="677"/>
      <c r="EMH84" s="677"/>
      <c r="EMI84" s="677"/>
      <c r="EMJ84" s="677"/>
      <c r="EMK84" s="677"/>
      <c r="EML84" s="677"/>
      <c r="EMM84" s="677"/>
      <c r="EMN84" s="677"/>
      <c r="EMO84" s="677"/>
      <c r="EMP84" s="677"/>
      <c r="EMQ84" s="677"/>
      <c r="EMR84" s="677"/>
      <c r="EMS84" s="677"/>
      <c r="EMT84" s="677"/>
      <c r="EMU84" s="677"/>
      <c r="EMV84" s="677"/>
      <c r="EMW84" s="677"/>
      <c r="EMX84" s="677"/>
      <c r="EMY84" s="677"/>
      <c r="EMZ84" s="677"/>
      <c r="ENA84" s="677"/>
      <c r="ENB84" s="677"/>
      <c r="ENC84" s="677"/>
      <c r="END84" s="677"/>
      <c r="ENE84" s="677"/>
      <c r="ENF84" s="677"/>
      <c r="ENG84" s="677"/>
      <c r="ENH84" s="677"/>
      <c r="ENI84" s="677"/>
      <c r="ENJ84" s="677"/>
      <c r="ENK84" s="677"/>
      <c r="ENL84" s="677"/>
      <c r="ENM84" s="677"/>
      <c r="ENN84" s="677"/>
      <c r="ENO84" s="677"/>
      <c r="ENP84" s="677"/>
      <c r="ENQ84" s="677"/>
      <c r="ENR84" s="677"/>
      <c r="ENS84" s="677"/>
      <c r="ENT84" s="677"/>
      <c r="ENU84" s="677"/>
      <c r="ENV84" s="677"/>
      <c r="ENW84" s="677"/>
      <c r="ENX84" s="677"/>
      <c r="ENY84" s="677"/>
      <c r="ENZ84" s="677"/>
      <c r="EOA84" s="677"/>
      <c r="EOB84" s="677"/>
      <c r="EOC84" s="677"/>
      <c r="EOD84" s="677"/>
      <c r="EOE84" s="677"/>
      <c r="EOF84" s="677"/>
      <c r="EOG84" s="677"/>
      <c r="EOH84" s="677"/>
      <c r="EOI84" s="677"/>
      <c r="EOJ84" s="677"/>
      <c r="EOK84" s="677"/>
      <c r="EOL84" s="677"/>
      <c r="EOM84" s="677"/>
      <c r="EON84" s="677"/>
      <c r="EOO84" s="677"/>
      <c r="EOP84" s="677"/>
      <c r="EOQ84" s="677"/>
      <c r="EOR84" s="677"/>
      <c r="EOS84" s="677"/>
      <c r="EOT84" s="677"/>
      <c r="EOU84" s="677"/>
      <c r="EOV84" s="677"/>
      <c r="EOW84" s="677"/>
      <c r="EOX84" s="677"/>
      <c r="EOY84" s="677"/>
      <c r="EOZ84" s="677"/>
      <c r="EPA84" s="677"/>
      <c r="EPB84" s="677"/>
      <c r="EPC84" s="677"/>
      <c r="EPD84" s="677"/>
      <c r="EPE84" s="677"/>
      <c r="EPF84" s="677"/>
      <c r="EPG84" s="677"/>
      <c r="EPH84" s="677"/>
      <c r="EPI84" s="677"/>
      <c r="EPJ84" s="677"/>
      <c r="EPK84" s="677"/>
      <c r="EPL84" s="677"/>
      <c r="EPM84" s="677"/>
      <c r="EPN84" s="677"/>
      <c r="EPO84" s="677"/>
      <c r="EPP84" s="677"/>
      <c r="EPQ84" s="677"/>
      <c r="EPR84" s="677"/>
      <c r="EPS84" s="677"/>
      <c r="EPT84" s="677"/>
      <c r="EPU84" s="677"/>
      <c r="EPV84" s="677"/>
      <c r="EPW84" s="677"/>
      <c r="EPX84" s="677"/>
      <c r="EPY84" s="677"/>
      <c r="EPZ84" s="677"/>
      <c r="EQA84" s="677"/>
      <c r="EQB84" s="677"/>
      <c r="EQC84" s="677"/>
      <c r="EQD84" s="677"/>
      <c r="EQE84" s="677"/>
      <c r="EQF84" s="677"/>
      <c r="EQG84" s="677"/>
      <c r="EQH84" s="677"/>
      <c r="EQI84" s="677"/>
      <c r="EQJ84" s="677"/>
      <c r="EQK84" s="677"/>
      <c r="EQL84" s="677"/>
      <c r="EQM84" s="677"/>
      <c r="EQN84" s="677"/>
      <c r="EQO84" s="677"/>
      <c r="EQP84" s="677"/>
      <c r="EQQ84" s="677"/>
      <c r="EQR84" s="677"/>
      <c r="EQS84" s="677"/>
      <c r="EQT84" s="677"/>
      <c r="EQU84" s="677"/>
      <c r="EQV84" s="677"/>
      <c r="EQW84" s="677"/>
      <c r="EQX84" s="677"/>
      <c r="EQY84" s="677"/>
      <c r="EQZ84" s="677"/>
      <c r="ERA84" s="677"/>
      <c r="ERB84" s="677"/>
      <c r="ERC84" s="677"/>
      <c r="ERD84" s="677"/>
      <c r="ERE84" s="677"/>
      <c r="ERF84" s="677"/>
      <c r="ERG84" s="677"/>
      <c r="ERH84" s="677"/>
      <c r="ERI84" s="677"/>
      <c r="ERJ84" s="677"/>
      <c r="ERK84" s="677"/>
      <c r="ERL84" s="677"/>
      <c r="ERM84" s="677"/>
      <c r="ERN84" s="677"/>
      <c r="ERO84" s="677"/>
      <c r="ERP84" s="677"/>
      <c r="ERQ84" s="677"/>
      <c r="ERR84" s="677"/>
      <c r="ERS84" s="677"/>
      <c r="ERT84" s="677"/>
      <c r="ERU84" s="677"/>
      <c r="ERV84" s="677"/>
      <c r="ERW84" s="677"/>
      <c r="ERX84" s="677"/>
      <c r="ERY84" s="677"/>
      <c r="ERZ84" s="677"/>
      <c r="ESA84" s="677"/>
      <c r="ESB84" s="677"/>
      <c r="ESC84" s="677"/>
      <c r="ESD84" s="677"/>
      <c r="ESE84" s="677"/>
      <c r="ESF84" s="677"/>
      <c r="ESG84" s="677"/>
      <c r="ESH84" s="677"/>
      <c r="ESI84" s="677"/>
      <c r="ESJ84" s="677"/>
      <c r="ESK84" s="677"/>
      <c r="ESL84" s="677"/>
      <c r="ESM84" s="677"/>
      <c r="ESN84" s="677"/>
      <c r="ESO84" s="677"/>
      <c r="ESP84" s="677"/>
      <c r="ESQ84" s="677"/>
      <c r="ESR84" s="677"/>
      <c r="ESS84" s="677"/>
      <c r="EST84" s="677"/>
      <c r="ESU84" s="677"/>
      <c r="ESV84" s="677"/>
      <c r="ESW84" s="677"/>
      <c r="ESX84" s="677"/>
      <c r="ESY84" s="677"/>
      <c r="ESZ84" s="677"/>
      <c r="ETA84" s="677"/>
      <c r="ETB84" s="677"/>
      <c r="ETC84" s="677"/>
      <c r="ETD84" s="677"/>
      <c r="ETE84" s="677"/>
      <c r="ETF84" s="677"/>
      <c r="ETG84" s="677"/>
      <c r="ETH84" s="677"/>
      <c r="ETI84" s="677"/>
      <c r="ETJ84" s="677"/>
      <c r="ETK84" s="677"/>
      <c r="ETL84" s="677"/>
      <c r="ETM84" s="677"/>
      <c r="ETN84" s="677"/>
      <c r="ETO84" s="677"/>
      <c r="ETP84" s="677"/>
      <c r="ETQ84" s="677"/>
      <c r="ETR84" s="677"/>
      <c r="ETS84" s="677"/>
      <c r="ETT84" s="677"/>
      <c r="ETU84" s="677"/>
      <c r="ETV84" s="677"/>
      <c r="ETW84" s="677"/>
      <c r="ETX84" s="677"/>
      <c r="ETY84" s="677"/>
      <c r="ETZ84" s="677"/>
      <c r="EUA84" s="677"/>
      <c r="EUB84" s="677"/>
      <c r="EUC84" s="677"/>
      <c r="EUD84" s="677"/>
      <c r="EUE84" s="677"/>
      <c r="EUF84" s="677"/>
      <c r="EUG84" s="677"/>
      <c r="EUH84" s="677"/>
      <c r="EUI84" s="677"/>
      <c r="EUJ84" s="677"/>
      <c r="EUK84" s="677"/>
      <c r="EUL84" s="677"/>
      <c r="EUM84" s="677"/>
      <c r="EUN84" s="677"/>
      <c r="EUO84" s="677"/>
      <c r="EUP84" s="677"/>
      <c r="EUQ84" s="677"/>
      <c r="EUR84" s="677"/>
      <c r="EUS84" s="677"/>
      <c r="EUT84" s="677"/>
      <c r="EUU84" s="677"/>
      <c r="EUV84" s="677"/>
      <c r="EUW84" s="677"/>
      <c r="EUX84" s="677"/>
      <c r="EUY84" s="677"/>
      <c r="EUZ84" s="677"/>
      <c r="EVA84" s="677"/>
      <c r="EVB84" s="677"/>
      <c r="EVC84" s="677"/>
      <c r="EVD84" s="677"/>
      <c r="EVE84" s="677"/>
      <c r="EVF84" s="677"/>
      <c r="EVG84" s="677"/>
      <c r="EVH84" s="677"/>
      <c r="EVI84" s="677"/>
      <c r="EVJ84" s="677"/>
      <c r="EVK84" s="677"/>
      <c r="EVL84" s="677"/>
      <c r="EVM84" s="677"/>
      <c r="EVN84" s="677"/>
      <c r="EVO84" s="677"/>
      <c r="EVP84" s="677"/>
      <c r="EVQ84" s="677"/>
      <c r="EVR84" s="677"/>
      <c r="EVS84" s="677"/>
      <c r="EVT84" s="677"/>
      <c r="EVU84" s="677"/>
      <c r="EVV84" s="677"/>
      <c r="EVW84" s="677"/>
      <c r="EVX84" s="677"/>
      <c r="EVY84" s="677"/>
      <c r="EVZ84" s="677"/>
      <c r="EWA84" s="677"/>
      <c r="EWB84" s="677"/>
      <c r="EWC84" s="677"/>
      <c r="EWD84" s="677"/>
      <c r="EWE84" s="677"/>
      <c r="EWF84" s="677"/>
      <c r="EWG84" s="677"/>
      <c r="EWH84" s="677"/>
      <c r="EWI84" s="677"/>
      <c r="EWJ84" s="677"/>
      <c r="EWK84" s="677"/>
      <c r="EWL84" s="677"/>
      <c r="EWM84" s="677"/>
      <c r="EWN84" s="677"/>
      <c r="EWO84" s="677"/>
      <c r="EWP84" s="677"/>
      <c r="EWQ84" s="677"/>
      <c r="EWR84" s="677"/>
      <c r="EWS84" s="677"/>
      <c r="EWT84" s="677"/>
      <c r="EWU84" s="677"/>
      <c r="EWV84" s="677"/>
      <c r="EWW84" s="677"/>
      <c r="EWX84" s="677"/>
      <c r="EWY84" s="677"/>
      <c r="EWZ84" s="677"/>
      <c r="EXA84" s="677"/>
      <c r="EXB84" s="677"/>
      <c r="EXC84" s="677"/>
      <c r="EXD84" s="677"/>
      <c r="EXE84" s="677"/>
      <c r="EXF84" s="677"/>
      <c r="EXG84" s="677"/>
      <c r="EXH84" s="677"/>
      <c r="EXI84" s="677"/>
      <c r="EXJ84" s="677"/>
      <c r="EXK84" s="677"/>
      <c r="EXL84" s="677"/>
      <c r="EXM84" s="677"/>
      <c r="EXN84" s="677"/>
      <c r="EXO84" s="677"/>
      <c r="EXP84" s="677"/>
      <c r="EXQ84" s="677"/>
      <c r="EXR84" s="677"/>
      <c r="EXS84" s="677"/>
      <c r="EXT84" s="677"/>
      <c r="EXU84" s="677"/>
      <c r="EXV84" s="677"/>
      <c r="EXW84" s="677"/>
      <c r="EXX84" s="677"/>
      <c r="EXY84" s="677"/>
      <c r="EXZ84" s="677"/>
      <c r="EYA84" s="677"/>
      <c r="EYB84" s="677"/>
      <c r="EYC84" s="677"/>
      <c r="EYD84" s="677"/>
      <c r="EYE84" s="677"/>
      <c r="EYF84" s="677"/>
      <c r="EYG84" s="677"/>
      <c r="EYH84" s="677"/>
      <c r="EYI84" s="677"/>
      <c r="EYJ84" s="677"/>
      <c r="EYK84" s="677"/>
      <c r="EYL84" s="677"/>
      <c r="EYM84" s="677"/>
      <c r="EYN84" s="677"/>
      <c r="EYO84" s="677"/>
      <c r="EYP84" s="677"/>
      <c r="EYQ84" s="677"/>
      <c r="EYR84" s="677"/>
      <c r="EYS84" s="677"/>
      <c r="EYT84" s="677"/>
      <c r="EYU84" s="677"/>
      <c r="EYV84" s="677"/>
      <c r="EYW84" s="677"/>
      <c r="EYX84" s="677"/>
      <c r="EYY84" s="677"/>
      <c r="EYZ84" s="677"/>
      <c r="EZA84" s="677"/>
      <c r="EZB84" s="677"/>
      <c r="EZC84" s="677"/>
      <c r="EZD84" s="677"/>
      <c r="EZE84" s="677"/>
      <c r="EZF84" s="677"/>
      <c r="EZG84" s="677"/>
      <c r="EZH84" s="677"/>
      <c r="EZI84" s="677"/>
      <c r="EZJ84" s="677"/>
      <c r="EZK84" s="677"/>
      <c r="EZL84" s="677"/>
      <c r="EZM84" s="677"/>
      <c r="EZN84" s="677"/>
      <c r="EZO84" s="677"/>
      <c r="EZP84" s="677"/>
      <c r="EZQ84" s="677"/>
      <c r="EZR84" s="677"/>
      <c r="EZS84" s="677"/>
      <c r="EZT84" s="677"/>
      <c r="EZU84" s="677"/>
      <c r="EZV84" s="677"/>
      <c r="EZW84" s="677"/>
      <c r="EZX84" s="677"/>
      <c r="EZY84" s="677"/>
      <c r="EZZ84" s="677"/>
      <c r="FAA84" s="677"/>
      <c r="FAB84" s="677"/>
      <c r="FAC84" s="677"/>
      <c r="FAD84" s="677"/>
      <c r="FAE84" s="677"/>
      <c r="FAF84" s="677"/>
      <c r="FAG84" s="677"/>
      <c r="FAH84" s="677"/>
      <c r="FAI84" s="677"/>
      <c r="FAJ84" s="677"/>
      <c r="FAK84" s="677"/>
      <c r="FAL84" s="677"/>
      <c r="FAM84" s="677"/>
      <c r="FAN84" s="677"/>
      <c r="FAO84" s="677"/>
      <c r="FAP84" s="677"/>
      <c r="FAQ84" s="677"/>
      <c r="FAR84" s="677"/>
      <c r="FAS84" s="677"/>
      <c r="FAT84" s="677"/>
      <c r="FAU84" s="677"/>
      <c r="FAV84" s="677"/>
      <c r="FAW84" s="677"/>
      <c r="FAX84" s="677"/>
      <c r="FAY84" s="677"/>
      <c r="FAZ84" s="677"/>
      <c r="FBA84" s="677"/>
      <c r="FBB84" s="677"/>
      <c r="FBC84" s="677"/>
      <c r="FBD84" s="677"/>
      <c r="FBE84" s="677"/>
      <c r="FBF84" s="677"/>
      <c r="FBG84" s="677"/>
      <c r="FBH84" s="677"/>
      <c r="FBI84" s="677"/>
      <c r="FBJ84" s="677"/>
      <c r="FBK84" s="677"/>
      <c r="FBL84" s="677"/>
      <c r="FBM84" s="677"/>
      <c r="FBN84" s="677"/>
      <c r="FBO84" s="677"/>
      <c r="FBP84" s="677"/>
      <c r="FBQ84" s="677"/>
      <c r="FBR84" s="677"/>
      <c r="FBS84" s="677"/>
      <c r="FBT84" s="677"/>
      <c r="FBU84" s="677"/>
      <c r="FBV84" s="677"/>
      <c r="FBW84" s="677"/>
      <c r="FBX84" s="677"/>
      <c r="FBY84" s="677"/>
      <c r="FBZ84" s="677"/>
      <c r="FCA84" s="677"/>
      <c r="FCB84" s="677"/>
      <c r="FCC84" s="677"/>
      <c r="FCD84" s="677"/>
      <c r="FCE84" s="677"/>
      <c r="FCF84" s="677"/>
      <c r="FCG84" s="677"/>
      <c r="FCH84" s="677"/>
      <c r="FCI84" s="677"/>
      <c r="FCJ84" s="677"/>
      <c r="FCK84" s="677"/>
      <c r="FCL84" s="677"/>
      <c r="FCM84" s="677"/>
      <c r="FCN84" s="677"/>
      <c r="FCO84" s="677"/>
      <c r="FCP84" s="677"/>
      <c r="FCQ84" s="677"/>
      <c r="FCR84" s="677"/>
      <c r="FCS84" s="677"/>
      <c r="FCT84" s="677"/>
      <c r="FCU84" s="677"/>
      <c r="FCV84" s="677"/>
      <c r="FCW84" s="677"/>
      <c r="FCX84" s="677"/>
      <c r="FCY84" s="677"/>
      <c r="FCZ84" s="677"/>
      <c r="FDA84" s="677"/>
      <c r="FDB84" s="677"/>
      <c r="FDC84" s="677"/>
      <c r="FDD84" s="677"/>
      <c r="FDE84" s="677"/>
      <c r="FDF84" s="677"/>
      <c r="FDG84" s="677"/>
      <c r="FDH84" s="677"/>
      <c r="FDI84" s="677"/>
      <c r="FDJ84" s="677"/>
      <c r="FDK84" s="677"/>
      <c r="FDL84" s="677"/>
      <c r="FDM84" s="677"/>
      <c r="FDN84" s="677"/>
      <c r="FDO84" s="677"/>
      <c r="FDP84" s="677"/>
      <c r="FDQ84" s="677"/>
      <c r="FDR84" s="677"/>
      <c r="FDS84" s="677"/>
      <c r="FDT84" s="677"/>
      <c r="FDU84" s="677"/>
      <c r="FDV84" s="677"/>
      <c r="FDW84" s="677"/>
      <c r="FDX84" s="677"/>
      <c r="FDY84" s="677"/>
      <c r="FDZ84" s="677"/>
      <c r="FEA84" s="677"/>
      <c r="FEB84" s="677"/>
      <c r="FEC84" s="677"/>
      <c r="FED84" s="677"/>
      <c r="FEE84" s="677"/>
      <c r="FEF84" s="677"/>
      <c r="FEG84" s="677"/>
      <c r="FEH84" s="677"/>
      <c r="FEI84" s="677"/>
      <c r="FEJ84" s="677"/>
      <c r="FEK84" s="677"/>
      <c r="FEL84" s="677"/>
      <c r="FEM84" s="677"/>
      <c r="FEN84" s="677"/>
      <c r="FEO84" s="677"/>
      <c r="FEP84" s="677"/>
      <c r="FEQ84" s="677"/>
      <c r="FER84" s="677"/>
      <c r="FES84" s="677"/>
      <c r="FET84" s="677"/>
      <c r="FEU84" s="677"/>
      <c r="FEV84" s="677"/>
      <c r="FEW84" s="677"/>
      <c r="FEX84" s="677"/>
      <c r="FEY84" s="677"/>
      <c r="FEZ84" s="677"/>
      <c r="FFA84" s="677"/>
      <c r="FFB84" s="677"/>
      <c r="FFC84" s="677"/>
      <c r="FFD84" s="677"/>
      <c r="FFE84" s="677"/>
      <c r="FFF84" s="677"/>
      <c r="FFG84" s="677"/>
      <c r="FFH84" s="677"/>
      <c r="FFI84" s="677"/>
      <c r="FFJ84" s="677"/>
      <c r="FFK84" s="677"/>
      <c r="FFL84" s="677"/>
      <c r="FFM84" s="677"/>
      <c r="FFN84" s="677"/>
      <c r="FFO84" s="677"/>
      <c r="FFP84" s="677"/>
      <c r="FFQ84" s="677"/>
      <c r="FFR84" s="677"/>
      <c r="FFS84" s="677"/>
      <c r="FFT84" s="677"/>
      <c r="FFU84" s="677"/>
      <c r="FFV84" s="677"/>
      <c r="FFW84" s="677"/>
      <c r="FFX84" s="677"/>
      <c r="FFY84" s="677"/>
      <c r="FFZ84" s="677"/>
      <c r="FGA84" s="677"/>
      <c r="FGB84" s="677"/>
      <c r="FGC84" s="677"/>
      <c r="FGD84" s="677"/>
      <c r="FGE84" s="677"/>
      <c r="FGF84" s="677"/>
      <c r="FGG84" s="677"/>
      <c r="FGH84" s="677"/>
      <c r="FGI84" s="677"/>
      <c r="FGJ84" s="677"/>
      <c r="FGK84" s="677"/>
      <c r="FGL84" s="677"/>
      <c r="FGM84" s="677"/>
      <c r="FGN84" s="677"/>
      <c r="FGO84" s="677"/>
      <c r="FGP84" s="677"/>
      <c r="FGQ84" s="677"/>
      <c r="FGR84" s="677"/>
      <c r="FGS84" s="677"/>
      <c r="FGT84" s="677"/>
      <c r="FGU84" s="677"/>
      <c r="FGV84" s="677"/>
      <c r="FGW84" s="677"/>
      <c r="FGX84" s="677"/>
      <c r="FGY84" s="677"/>
      <c r="FGZ84" s="677"/>
      <c r="FHA84" s="677"/>
      <c r="FHB84" s="677"/>
      <c r="FHC84" s="677"/>
      <c r="FHD84" s="677"/>
      <c r="FHE84" s="677"/>
      <c r="FHF84" s="677"/>
      <c r="FHG84" s="677"/>
      <c r="FHH84" s="677"/>
      <c r="FHI84" s="677"/>
      <c r="FHJ84" s="677"/>
      <c r="FHK84" s="677"/>
      <c r="FHL84" s="677"/>
      <c r="FHM84" s="677"/>
      <c r="FHN84" s="677"/>
      <c r="FHO84" s="677"/>
      <c r="FHP84" s="677"/>
      <c r="FHQ84" s="677"/>
      <c r="FHR84" s="677"/>
      <c r="FHS84" s="677"/>
      <c r="FHT84" s="677"/>
      <c r="FHU84" s="677"/>
      <c r="FHV84" s="677"/>
      <c r="FHW84" s="677"/>
      <c r="FHX84" s="677"/>
      <c r="FHY84" s="677"/>
      <c r="FHZ84" s="677"/>
      <c r="FIA84" s="677"/>
      <c r="FIB84" s="677"/>
      <c r="FIC84" s="677"/>
      <c r="FID84" s="677"/>
      <c r="FIE84" s="677"/>
      <c r="FIF84" s="677"/>
      <c r="FIG84" s="677"/>
      <c r="FIH84" s="677"/>
      <c r="FII84" s="677"/>
      <c r="FIJ84" s="677"/>
      <c r="FIK84" s="677"/>
      <c r="FIL84" s="677"/>
      <c r="FIM84" s="677"/>
      <c r="FIN84" s="677"/>
      <c r="FIO84" s="677"/>
      <c r="FIP84" s="677"/>
      <c r="FIQ84" s="677"/>
      <c r="FIR84" s="677"/>
      <c r="FIS84" s="677"/>
      <c r="FIT84" s="677"/>
      <c r="FIU84" s="677"/>
      <c r="FIV84" s="677"/>
      <c r="FIW84" s="677"/>
      <c r="FIX84" s="677"/>
      <c r="FIY84" s="677"/>
      <c r="FIZ84" s="677"/>
      <c r="FJA84" s="677"/>
      <c r="FJB84" s="677"/>
      <c r="FJC84" s="677"/>
      <c r="FJD84" s="677"/>
      <c r="FJE84" s="677"/>
      <c r="FJF84" s="677"/>
      <c r="FJG84" s="677"/>
      <c r="FJH84" s="677"/>
      <c r="FJI84" s="677"/>
      <c r="FJJ84" s="677"/>
      <c r="FJK84" s="677"/>
      <c r="FJL84" s="677"/>
      <c r="FJM84" s="677"/>
      <c r="FJN84" s="677"/>
      <c r="FJO84" s="677"/>
      <c r="FJP84" s="677"/>
      <c r="FJQ84" s="677"/>
      <c r="FJR84" s="677"/>
      <c r="FJS84" s="677"/>
      <c r="FJT84" s="677"/>
      <c r="FJU84" s="677"/>
      <c r="FJV84" s="677"/>
      <c r="FJW84" s="677"/>
      <c r="FJX84" s="677"/>
      <c r="FJY84" s="677"/>
      <c r="FJZ84" s="677"/>
      <c r="FKA84" s="677"/>
      <c r="FKB84" s="677"/>
      <c r="FKC84" s="677"/>
      <c r="FKD84" s="677"/>
      <c r="FKE84" s="677"/>
      <c r="FKF84" s="677"/>
      <c r="FKG84" s="677"/>
      <c r="FKH84" s="677"/>
      <c r="FKI84" s="677"/>
      <c r="FKJ84" s="677"/>
      <c r="FKK84" s="677"/>
      <c r="FKL84" s="677"/>
      <c r="FKM84" s="677"/>
      <c r="FKN84" s="677"/>
      <c r="FKO84" s="677"/>
      <c r="FKP84" s="677"/>
      <c r="FKQ84" s="677"/>
      <c r="FKR84" s="677"/>
      <c r="FKS84" s="677"/>
      <c r="FKT84" s="677"/>
      <c r="FKU84" s="677"/>
      <c r="FKV84" s="677"/>
      <c r="FKW84" s="677"/>
      <c r="FKX84" s="677"/>
      <c r="FKY84" s="677"/>
      <c r="FKZ84" s="677"/>
      <c r="FLA84" s="677"/>
      <c r="FLB84" s="677"/>
      <c r="FLC84" s="677"/>
      <c r="FLD84" s="677"/>
      <c r="FLE84" s="677"/>
      <c r="FLF84" s="677"/>
      <c r="FLG84" s="677"/>
      <c r="FLH84" s="677"/>
      <c r="FLI84" s="677"/>
      <c r="FLJ84" s="677"/>
      <c r="FLK84" s="677"/>
      <c r="FLL84" s="677"/>
      <c r="FLM84" s="677"/>
      <c r="FLN84" s="677"/>
      <c r="FLO84" s="677"/>
      <c r="FLP84" s="677"/>
      <c r="FLQ84" s="677"/>
      <c r="FLR84" s="677"/>
      <c r="FLS84" s="677"/>
      <c r="FLT84" s="677"/>
      <c r="FLU84" s="677"/>
      <c r="FLV84" s="677"/>
      <c r="FLW84" s="677"/>
      <c r="FLX84" s="677"/>
      <c r="FLY84" s="677"/>
      <c r="FLZ84" s="677"/>
      <c r="FMA84" s="677"/>
      <c r="FMB84" s="677"/>
      <c r="FMC84" s="677"/>
      <c r="FMD84" s="677"/>
      <c r="FME84" s="677"/>
      <c r="FMF84" s="677"/>
      <c r="FMG84" s="677"/>
      <c r="FMH84" s="677"/>
      <c r="FMI84" s="677"/>
      <c r="FMJ84" s="677"/>
      <c r="FMK84" s="677"/>
      <c r="FML84" s="677"/>
      <c r="FMM84" s="677"/>
      <c r="FMN84" s="677"/>
      <c r="FMO84" s="677"/>
      <c r="FMP84" s="677"/>
      <c r="FMQ84" s="677"/>
      <c r="FMR84" s="677"/>
      <c r="FMS84" s="677"/>
      <c r="FMT84" s="677"/>
      <c r="FMU84" s="677"/>
      <c r="FMV84" s="677"/>
      <c r="FMW84" s="677"/>
      <c r="FMX84" s="677"/>
      <c r="FMY84" s="677"/>
      <c r="FMZ84" s="677"/>
      <c r="FNA84" s="677"/>
      <c r="FNB84" s="677"/>
      <c r="FNC84" s="677"/>
      <c r="FND84" s="677"/>
      <c r="FNE84" s="677"/>
      <c r="FNF84" s="677"/>
      <c r="FNG84" s="677"/>
      <c r="FNH84" s="677"/>
      <c r="FNI84" s="677"/>
      <c r="FNJ84" s="677"/>
      <c r="FNK84" s="677"/>
      <c r="FNL84" s="677"/>
      <c r="FNM84" s="677"/>
      <c r="FNN84" s="677"/>
      <c r="FNO84" s="677"/>
      <c r="FNP84" s="677"/>
      <c r="FNQ84" s="677"/>
      <c r="FNR84" s="677"/>
      <c r="FNS84" s="677"/>
      <c r="FNT84" s="677"/>
      <c r="FNU84" s="677"/>
      <c r="FNV84" s="677"/>
      <c r="FNW84" s="677"/>
      <c r="FNX84" s="677"/>
      <c r="FNY84" s="677"/>
      <c r="FNZ84" s="677"/>
      <c r="FOA84" s="677"/>
      <c r="FOB84" s="677"/>
      <c r="FOC84" s="677"/>
      <c r="FOD84" s="677"/>
      <c r="FOE84" s="677"/>
      <c r="FOF84" s="677"/>
      <c r="FOG84" s="677"/>
      <c r="FOH84" s="677"/>
      <c r="FOI84" s="677"/>
      <c r="FOJ84" s="677"/>
      <c r="FOK84" s="677"/>
      <c r="FOL84" s="677"/>
      <c r="FOM84" s="677"/>
      <c r="FON84" s="677"/>
      <c r="FOO84" s="677"/>
      <c r="FOP84" s="677"/>
      <c r="FOQ84" s="677"/>
      <c r="FOR84" s="677"/>
      <c r="FOS84" s="677"/>
      <c r="FOT84" s="677"/>
      <c r="FOU84" s="677"/>
      <c r="FOV84" s="677"/>
      <c r="FOW84" s="677"/>
      <c r="FOX84" s="677"/>
      <c r="FOY84" s="677"/>
      <c r="FOZ84" s="677"/>
      <c r="FPA84" s="677"/>
      <c r="FPB84" s="677"/>
      <c r="FPC84" s="677"/>
      <c r="FPD84" s="677"/>
      <c r="FPE84" s="677"/>
      <c r="FPF84" s="677"/>
      <c r="FPG84" s="677"/>
      <c r="FPH84" s="677"/>
      <c r="FPI84" s="677"/>
      <c r="FPJ84" s="677"/>
      <c r="FPK84" s="677"/>
      <c r="FPL84" s="677"/>
      <c r="FPM84" s="677"/>
      <c r="FPN84" s="677"/>
      <c r="FPO84" s="677"/>
      <c r="FPP84" s="677"/>
      <c r="FPQ84" s="677"/>
      <c r="FPR84" s="677"/>
      <c r="FPS84" s="677"/>
      <c r="FPT84" s="677"/>
      <c r="FPU84" s="677"/>
      <c r="FPV84" s="677"/>
      <c r="FPW84" s="677"/>
      <c r="FPX84" s="677"/>
      <c r="FPY84" s="677"/>
      <c r="FPZ84" s="677"/>
      <c r="FQA84" s="677"/>
      <c r="FQB84" s="677"/>
      <c r="FQC84" s="677"/>
      <c r="FQD84" s="677"/>
      <c r="FQE84" s="677"/>
      <c r="FQF84" s="677"/>
      <c r="FQG84" s="677"/>
      <c r="FQH84" s="677"/>
      <c r="FQI84" s="677"/>
      <c r="FQJ84" s="677"/>
      <c r="FQK84" s="677"/>
      <c r="FQL84" s="677"/>
      <c r="FQM84" s="677"/>
      <c r="FQN84" s="677"/>
      <c r="FQO84" s="677"/>
      <c r="FQP84" s="677"/>
      <c r="FQQ84" s="677"/>
      <c r="FQR84" s="677"/>
      <c r="FQS84" s="677"/>
      <c r="FQT84" s="677"/>
      <c r="FQU84" s="677"/>
      <c r="FQV84" s="677"/>
      <c r="FQW84" s="677"/>
      <c r="FQX84" s="677"/>
      <c r="FQY84" s="677"/>
      <c r="FQZ84" s="677"/>
      <c r="FRA84" s="677"/>
      <c r="FRB84" s="677"/>
      <c r="FRC84" s="677"/>
      <c r="FRD84" s="677"/>
      <c r="FRE84" s="677"/>
      <c r="FRF84" s="677"/>
      <c r="FRG84" s="677"/>
      <c r="FRH84" s="677"/>
      <c r="FRI84" s="677"/>
      <c r="FRJ84" s="677"/>
      <c r="FRK84" s="677"/>
      <c r="FRL84" s="677"/>
      <c r="FRM84" s="677"/>
      <c r="FRN84" s="677"/>
      <c r="FRO84" s="677"/>
      <c r="FRP84" s="677"/>
      <c r="FRQ84" s="677"/>
      <c r="FRR84" s="677"/>
      <c r="FRS84" s="677"/>
      <c r="FRT84" s="677"/>
      <c r="FRU84" s="677"/>
      <c r="FRV84" s="677"/>
      <c r="FRW84" s="677"/>
      <c r="FRX84" s="677"/>
      <c r="FRY84" s="677"/>
      <c r="FRZ84" s="677"/>
      <c r="FSA84" s="677"/>
      <c r="FSB84" s="677"/>
      <c r="FSC84" s="677"/>
      <c r="FSD84" s="677"/>
      <c r="FSE84" s="677"/>
      <c r="FSF84" s="677"/>
      <c r="FSG84" s="677"/>
      <c r="FSH84" s="677"/>
      <c r="FSI84" s="677"/>
      <c r="FSJ84" s="677"/>
      <c r="FSK84" s="677"/>
      <c r="FSL84" s="677"/>
      <c r="FSM84" s="677"/>
      <c r="FSN84" s="677"/>
      <c r="FSO84" s="677"/>
      <c r="FSP84" s="677"/>
      <c r="FSQ84" s="677"/>
      <c r="FSR84" s="677"/>
      <c r="FSS84" s="677"/>
      <c r="FST84" s="677"/>
      <c r="FSU84" s="677"/>
      <c r="FSV84" s="677"/>
      <c r="FSW84" s="677"/>
      <c r="FSX84" s="677"/>
      <c r="FSY84" s="677"/>
      <c r="FSZ84" s="677"/>
      <c r="FTA84" s="677"/>
      <c r="FTB84" s="677"/>
      <c r="FTC84" s="677"/>
      <c r="FTD84" s="677"/>
      <c r="FTE84" s="677"/>
      <c r="FTF84" s="677"/>
      <c r="FTG84" s="677"/>
      <c r="FTH84" s="677"/>
      <c r="FTI84" s="677"/>
      <c r="FTJ84" s="677"/>
      <c r="FTK84" s="677"/>
      <c r="FTL84" s="677"/>
      <c r="FTM84" s="677"/>
      <c r="FTN84" s="677"/>
      <c r="FTO84" s="677"/>
      <c r="FTP84" s="677"/>
      <c r="FTQ84" s="677"/>
      <c r="FTR84" s="677"/>
      <c r="FTS84" s="677"/>
      <c r="FTT84" s="677"/>
      <c r="FTU84" s="677"/>
      <c r="FTV84" s="677"/>
      <c r="FTW84" s="677"/>
      <c r="FTX84" s="677"/>
      <c r="FTY84" s="677"/>
      <c r="FTZ84" s="677"/>
      <c r="FUA84" s="677"/>
      <c r="FUB84" s="677"/>
      <c r="FUC84" s="677"/>
      <c r="FUD84" s="677"/>
      <c r="FUE84" s="677"/>
      <c r="FUF84" s="677"/>
      <c r="FUG84" s="677"/>
      <c r="FUH84" s="677"/>
      <c r="FUI84" s="677"/>
      <c r="FUJ84" s="677"/>
      <c r="FUK84" s="677"/>
      <c r="FUL84" s="677"/>
      <c r="FUM84" s="677"/>
      <c r="FUN84" s="677"/>
      <c r="FUO84" s="677"/>
      <c r="FUP84" s="677"/>
      <c r="FUQ84" s="677"/>
      <c r="FUR84" s="677"/>
      <c r="FUS84" s="677"/>
      <c r="FUT84" s="677"/>
      <c r="FUU84" s="677"/>
      <c r="FUV84" s="677"/>
      <c r="FUW84" s="677"/>
      <c r="FUX84" s="677"/>
      <c r="FUY84" s="677"/>
      <c r="FUZ84" s="677"/>
      <c r="FVA84" s="677"/>
      <c r="FVB84" s="677"/>
      <c r="FVC84" s="677"/>
      <c r="FVD84" s="677"/>
      <c r="FVE84" s="677"/>
      <c r="FVF84" s="677"/>
      <c r="FVG84" s="677"/>
      <c r="FVH84" s="677"/>
      <c r="FVI84" s="677"/>
      <c r="FVJ84" s="677"/>
      <c r="FVK84" s="677"/>
      <c r="FVL84" s="677"/>
      <c r="FVM84" s="677"/>
      <c r="FVN84" s="677"/>
      <c r="FVO84" s="677"/>
      <c r="FVP84" s="677"/>
      <c r="FVQ84" s="677"/>
      <c r="FVR84" s="677"/>
      <c r="FVS84" s="677"/>
      <c r="FVT84" s="677"/>
      <c r="FVU84" s="677"/>
      <c r="FVV84" s="677"/>
      <c r="FVW84" s="677"/>
      <c r="FVX84" s="677"/>
      <c r="FVY84" s="677"/>
      <c r="FVZ84" s="677"/>
      <c r="FWA84" s="677"/>
      <c r="FWB84" s="677"/>
      <c r="FWC84" s="677"/>
      <c r="FWD84" s="677"/>
      <c r="FWE84" s="677"/>
      <c r="FWF84" s="677"/>
      <c r="FWG84" s="677"/>
      <c r="FWH84" s="677"/>
      <c r="FWI84" s="677"/>
      <c r="FWJ84" s="677"/>
      <c r="FWK84" s="677"/>
      <c r="FWL84" s="677"/>
      <c r="FWM84" s="677"/>
      <c r="FWN84" s="677"/>
      <c r="FWO84" s="677"/>
      <c r="FWP84" s="677"/>
      <c r="FWQ84" s="677"/>
      <c r="FWR84" s="677"/>
      <c r="FWS84" s="677"/>
      <c r="FWT84" s="677"/>
      <c r="FWU84" s="677"/>
      <c r="FWV84" s="677"/>
      <c r="FWW84" s="677"/>
      <c r="FWX84" s="677"/>
      <c r="FWY84" s="677"/>
      <c r="FWZ84" s="677"/>
      <c r="FXA84" s="677"/>
      <c r="FXB84" s="677"/>
      <c r="FXC84" s="677"/>
      <c r="FXD84" s="677"/>
      <c r="FXE84" s="677"/>
      <c r="FXF84" s="677"/>
      <c r="FXG84" s="677"/>
      <c r="FXH84" s="677"/>
      <c r="FXI84" s="677"/>
      <c r="FXJ84" s="677"/>
      <c r="FXK84" s="677"/>
      <c r="FXL84" s="677"/>
      <c r="FXM84" s="677"/>
      <c r="FXN84" s="677"/>
      <c r="FXO84" s="677"/>
      <c r="FXP84" s="677"/>
      <c r="FXQ84" s="677"/>
      <c r="FXR84" s="677"/>
      <c r="FXS84" s="677"/>
      <c r="FXT84" s="677"/>
      <c r="FXU84" s="677"/>
      <c r="FXV84" s="677"/>
      <c r="FXW84" s="677"/>
      <c r="FXX84" s="677"/>
      <c r="FXY84" s="677"/>
      <c r="FXZ84" s="677"/>
      <c r="FYA84" s="677"/>
      <c r="FYB84" s="677"/>
      <c r="FYC84" s="677"/>
      <c r="FYD84" s="677"/>
      <c r="FYE84" s="677"/>
      <c r="FYF84" s="677"/>
      <c r="FYG84" s="677"/>
      <c r="FYH84" s="677"/>
      <c r="FYI84" s="677"/>
      <c r="FYJ84" s="677"/>
      <c r="FYK84" s="677"/>
      <c r="FYL84" s="677"/>
      <c r="FYM84" s="677"/>
      <c r="FYN84" s="677"/>
      <c r="FYO84" s="677"/>
      <c r="FYP84" s="677"/>
      <c r="FYQ84" s="677"/>
      <c r="FYR84" s="677"/>
      <c r="FYS84" s="677"/>
      <c r="FYT84" s="677"/>
      <c r="FYU84" s="677"/>
      <c r="FYV84" s="677"/>
      <c r="FYW84" s="677"/>
      <c r="FYX84" s="677"/>
      <c r="FYY84" s="677"/>
      <c r="FYZ84" s="677"/>
      <c r="FZA84" s="677"/>
      <c r="FZB84" s="677"/>
      <c r="FZC84" s="677"/>
      <c r="FZD84" s="677"/>
      <c r="FZE84" s="677"/>
      <c r="FZF84" s="677"/>
      <c r="FZG84" s="677"/>
      <c r="FZH84" s="677"/>
      <c r="FZI84" s="677"/>
      <c r="FZJ84" s="677"/>
      <c r="FZK84" s="677"/>
      <c r="FZL84" s="677"/>
      <c r="FZM84" s="677"/>
      <c r="FZN84" s="677"/>
      <c r="FZO84" s="677"/>
      <c r="FZP84" s="677"/>
      <c r="FZQ84" s="677"/>
      <c r="FZR84" s="677"/>
      <c r="FZS84" s="677"/>
      <c r="FZT84" s="677"/>
      <c r="FZU84" s="677"/>
      <c r="FZV84" s="677"/>
      <c r="FZW84" s="677"/>
      <c r="FZX84" s="677"/>
      <c r="FZY84" s="677"/>
      <c r="FZZ84" s="677"/>
      <c r="GAA84" s="677"/>
      <c r="GAB84" s="677"/>
      <c r="GAC84" s="677"/>
      <c r="GAD84" s="677"/>
      <c r="GAE84" s="677"/>
      <c r="GAF84" s="677"/>
      <c r="GAG84" s="677"/>
      <c r="GAH84" s="677"/>
      <c r="GAI84" s="677"/>
      <c r="GAJ84" s="677"/>
      <c r="GAK84" s="677"/>
      <c r="GAL84" s="677"/>
      <c r="GAM84" s="677"/>
      <c r="GAN84" s="677"/>
      <c r="GAO84" s="677"/>
      <c r="GAP84" s="677"/>
      <c r="GAQ84" s="677"/>
      <c r="GAR84" s="677"/>
      <c r="GAS84" s="677"/>
      <c r="GAT84" s="677"/>
      <c r="GAU84" s="677"/>
      <c r="GAV84" s="677"/>
      <c r="GAW84" s="677"/>
      <c r="GAX84" s="677"/>
      <c r="GAY84" s="677"/>
      <c r="GAZ84" s="677"/>
      <c r="GBA84" s="677"/>
      <c r="GBB84" s="677"/>
      <c r="GBC84" s="677"/>
      <c r="GBD84" s="677"/>
      <c r="GBE84" s="677"/>
      <c r="GBF84" s="677"/>
      <c r="GBG84" s="677"/>
      <c r="GBH84" s="677"/>
      <c r="GBI84" s="677"/>
      <c r="GBJ84" s="677"/>
      <c r="GBK84" s="677"/>
      <c r="GBL84" s="677"/>
      <c r="GBM84" s="677"/>
      <c r="GBN84" s="677"/>
      <c r="GBO84" s="677"/>
      <c r="GBP84" s="677"/>
      <c r="GBQ84" s="677"/>
      <c r="GBR84" s="677"/>
      <c r="GBS84" s="677"/>
      <c r="GBT84" s="677"/>
      <c r="GBU84" s="677"/>
      <c r="GBV84" s="677"/>
      <c r="GBW84" s="677"/>
      <c r="GBX84" s="677"/>
      <c r="GBY84" s="677"/>
      <c r="GBZ84" s="677"/>
      <c r="GCA84" s="677"/>
      <c r="GCB84" s="677"/>
      <c r="GCC84" s="677"/>
      <c r="GCD84" s="677"/>
      <c r="GCE84" s="677"/>
      <c r="GCF84" s="677"/>
      <c r="GCG84" s="677"/>
      <c r="GCH84" s="677"/>
      <c r="GCI84" s="677"/>
      <c r="GCJ84" s="677"/>
      <c r="GCK84" s="677"/>
      <c r="GCL84" s="677"/>
      <c r="GCM84" s="677"/>
      <c r="GCN84" s="677"/>
      <c r="GCO84" s="677"/>
      <c r="GCP84" s="677"/>
      <c r="GCQ84" s="677"/>
      <c r="GCR84" s="677"/>
      <c r="GCS84" s="677"/>
      <c r="GCT84" s="677"/>
      <c r="GCU84" s="677"/>
      <c r="GCV84" s="677"/>
      <c r="GCW84" s="677"/>
      <c r="GCX84" s="677"/>
      <c r="GCY84" s="677"/>
      <c r="GCZ84" s="677"/>
      <c r="GDA84" s="677"/>
      <c r="GDB84" s="677"/>
      <c r="GDC84" s="677"/>
      <c r="GDD84" s="677"/>
      <c r="GDE84" s="677"/>
      <c r="GDF84" s="677"/>
      <c r="GDG84" s="677"/>
      <c r="GDH84" s="677"/>
      <c r="GDI84" s="677"/>
      <c r="GDJ84" s="677"/>
      <c r="GDK84" s="677"/>
      <c r="GDL84" s="677"/>
      <c r="GDM84" s="677"/>
      <c r="GDN84" s="677"/>
      <c r="GDO84" s="677"/>
      <c r="GDP84" s="677"/>
      <c r="GDQ84" s="677"/>
      <c r="GDR84" s="677"/>
      <c r="GDS84" s="677"/>
      <c r="GDT84" s="677"/>
      <c r="GDU84" s="677"/>
      <c r="GDV84" s="677"/>
      <c r="GDW84" s="677"/>
      <c r="GDX84" s="677"/>
      <c r="GDY84" s="677"/>
      <c r="GDZ84" s="677"/>
      <c r="GEA84" s="677"/>
      <c r="GEB84" s="677"/>
      <c r="GEC84" s="677"/>
      <c r="GED84" s="677"/>
      <c r="GEE84" s="677"/>
      <c r="GEF84" s="677"/>
      <c r="GEG84" s="677"/>
      <c r="GEH84" s="677"/>
      <c r="GEI84" s="677"/>
      <c r="GEJ84" s="677"/>
      <c r="GEK84" s="677"/>
      <c r="GEL84" s="677"/>
      <c r="GEM84" s="677"/>
      <c r="GEN84" s="677"/>
      <c r="GEO84" s="677"/>
      <c r="GEP84" s="677"/>
      <c r="GEQ84" s="677"/>
      <c r="GER84" s="677"/>
      <c r="GES84" s="677"/>
      <c r="GET84" s="677"/>
      <c r="GEU84" s="677"/>
      <c r="GEV84" s="677"/>
      <c r="GEW84" s="677"/>
      <c r="GEX84" s="677"/>
      <c r="GEY84" s="677"/>
      <c r="GEZ84" s="677"/>
      <c r="GFA84" s="677"/>
      <c r="GFB84" s="677"/>
      <c r="GFC84" s="677"/>
      <c r="GFD84" s="677"/>
      <c r="GFE84" s="677"/>
      <c r="GFF84" s="677"/>
      <c r="GFG84" s="677"/>
      <c r="GFH84" s="677"/>
      <c r="GFI84" s="677"/>
      <c r="GFJ84" s="677"/>
      <c r="GFK84" s="677"/>
      <c r="GFL84" s="677"/>
      <c r="GFM84" s="677"/>
      <c r="GFN84" s="677"/>
      <c r="GFO84" s="677"/>
      <c r="GFP84" s="677"/>
      <c r="GFQ84" s="677"/>
      <c r="GFR84" s="677"/>
      <c r="GFS84" s="677"/>
      <c r="GFT84" s="677"/>
      <c r="GFU84" s="677"/>
      <c r="GFV84" s="677"/>
      <c r="GFW84" s="677"/>
      <c r="GFX84" s="677"/>
      <c r="GFY84" s="677"/>
      <c r="GFZ84" s="677"/>
      <c r="GGA84" s="677"/>
      <c r="GGB84" s="677"/>
      <c r="GGC84" s="677"/>
      <c r="GGD84" s="677"/>
      <c r="GGE84" s="677"/>
      <c r="GGF84" s="677"/>
      <c r="GGG84" s="677"/>
      <c r="GGH84" s="677"/>
      <c r="GGI84" s="677"/>
      <c r="GGJ84" s="677"/>
      <c r="GGK84" s="677"/>
      <c r="GGL84" s="677"/>
      <c r="GGM84" s="677"/>
      <c r="GGN84" s="677"/>
      <c r="GGO84" s="677"/>
      <c r="GGP84" s="677"/>
      <c r="GGQ84" s="677"/>
      <c r="GGR84" s="677"/>
      <c r="GGS84" s="677"/>
      <c r="GGT84" s="677"/>
      <c r="GGU84" s="677"/>
      <c r="GGV84" s="677"/>
      <c r="GGW84" s="677"/>
      <c r="GGX84" s="677"/>
      <c r="GGY84" s="677"/>
      <c r="GGZ84" s="677"/>
      <c r="GHA84" s="677"/>
      <c r="GHB84" s="677"/>
      <c r="GHC84" s="677"/>
      <c r="GHD84" s="677"/>
      <c r="GHE84" s="677"/>
      <c r="GHF84" s="677"/>
      <c r="GHG84" s="677"/>
      <c r="GHH84" s="677"/>
      <c r="GHI84" s="677"/>
      <c r="GHJ84" s="677"/>
      <c r="GHK84" s="677"/>
      <c r="GHL84" s="677"/>
      <c r="GHM84" s="677"/>
      <c r="GHN84" s="677"/>
      <c r="GHO84" s="677"/>
      <c r="GHP84" s="677"/>
      <c r="GHQ84" s="677"/>
      <c r="GHR84" s="677"/>
      <c r="GHS84" s="677"/>
      <c r="GHT84" s="677"/>
      <c r="GHU84" s="677"/>
      <c r="GHV84" s="677"/>
      <c r="GHW84" s="677"/>
      <c r="GHX84" s="677"/>
      <c r="GHY84" s="677"/>
      <c r="GHZ84" s="677"/>
      <c r="GIA84" s="677"/>
      <c r="GIB84" s="677"/>
      <c r="GIC84" s="677"/>
      <c r="GID84" s="677"/>
      <c r="GIE84" s="677"/>
      <c r="GIF84" s="677"/>
      <c r="GIG84" s="677"/>
      <c r="GIH84" s="677"/>
      <c r="GII84" s="677"/>
      <c r="GIJ84" s="677"/>
      <c r="GIK84" s="677"/>
      <c r="GIL84" s="677"/>
      <c r="GIM84" s="677"/>
      <c r="GIN84" s="677"/>
      <c r="GIO84" s="677"/>
      <c r="GIP84" s="677"/>
      <c r="GIQ84" s="677"/>
      <c r="GIR84" s="677"/>
      <c r="GIS84" s="677"/>
      <c r="GIT84" s="677"/>
      <c r="GIU84" s="677"/>
      <c r="GIV84" s="677"/>
      <c r="GIW84" s="677"/>
      <c r="GIX84" s="677"/>
      <c r="GIY84" s="677"/>
      <c r="GIZ84" s="677"/>
      <c r="GJA84" s="677"/>
      <c r="GJB84" s="677"/>
      <c r="GJC84" s="677"/>
      <c r="GJD84" s="677"/>
      <c r="GJE84" s="677"/>
      <c r="GJF84" s="677"/>
      <c r="GJG84" s="677"/>
      <c r="GJH84" s="677"/>
      <c r="GJI84" s="677"/>
      <c r="GJJ84" s="677"/>
      <c r="GJK84" s="677"/>
      <c r="GJL84" s="677"/>
      <c r="GJM84" s="677"/>
      <c r="GJN84" s="677"/>
      <c r="GJO84" s="677"/>
      <c r="GJP84" s="677"/>
      <c r="GJQ84" s="677"/>
      <c r="GJR84" s="677"/>
      <c r="GJS84" s="677"/>
      <c r="GJT84" s="677"/>
      <c r="GJU84" s="677"/>
      <c r="GJV84" s="677"/>
      <c r="GJW84" s="677"/>
      <c r="GJX84" s="677"/>
      <c r="GJY84" s="677"/>
      <c r="GJZ84" s="677"/>
      <c r="GKA84" s="677"/>
      <c r="GKB84" s="677"/>
      <c r="GKC84" s="677"/>
      <c r="GKD84" s="677"/>
      <c r="GKE84" s="677"/>
      <c r="GKF84" s="677"/>
      <c r="GKG84" s="677"/>
      <c r="GKH84" s="677"/>
      <c r="GKI84" s="677"/>
      <c r="GKJ84" s="677"/>
      <c r="GKK84" s="677"/>
      <c r="GKL84" s="677"/>
      <c r="GKM84" s="677"/>
      <c r="GKN84" s="677"/>
      <c r="GKO84" s="677"/>
      <c r="GKP84" s="677"/>
      <c r="GKQ84" s="677"/>
      <c r="GKR84" s="677"/>
      <c r="GKS84" s="677"/>
      <c r="GKT84" s="677"/>
      <c r="GKU84" s="677"/>
      <c r="GKV84" s="677"/>
      <c r="GKW84" s="677"/>
      <c r="GKX84" s="677"/>
      <c r="GKY84" s="677"/>
      <c r="GKZ84" s="677"/>
      <c r="GLA84" s="677"/>
      <c r="GLB84" s="677"/>
      <c r="GLC84" s="677"/>
      <c r="GLD84" s="677"/>
      <c r="GLE84" s="677"/>
      <c r="GLF84" s="677"/>
      <c r="GLG84" s="677"/>
      <c r="GLH84" s="677"/>
      <c r="GLI84" s="677"/>
      <c r="GLJ84" s="677"/>
      <c r="GLK84" s="677"/>
      <c r="GLL84" s="677"/>
      <c r="GLM84" s="677"/>
      <c r="GLN84" s="677"/>
      <c r="GLO84" s="677"/>
      <c r="GLP84" s="677"/>
      <c r="GLQ84" s="677"/>
      <c r="GLR84" s="677"/>
      <c r="GLS84" s="677"/>
      <c r="GLT84" s="677"/>
      <c r="GLU84" s="677"/>
      <c r="GLV84" s="677"/>
      <c r="GLW84" s="677"/>
      <c r="GLX84" s="677"/>
      <c r="GLY84" s="677"/>
      <c r="GLZ84" s="677"/>
      <c r="GMA84" s="677"/>
      <c r="GMB84" s="677"/>
      <c r="GMC84" s="677"/>
      <c r="GMD84" s="677"/>
      <c r="GME84" s="677"/>
      <c r="GMF84" s="677"/>
      <c r="GMG84" s="677"/>
      <c r="GMH84" s="677"/>
      <c r="GMI84" s="677"/>
      <c r="GMJ84" s="677"/>
      <c r="GMK84" s="677"/>
      <c r="GML84" s="677"/>
      <c r="GMM84" s="677"/>
      <c r="GMN84" s="677"/>
      <c r="GMO84" s="677"/>
      <c r="GMP84" s="677"/>
      <c r="GMQ84" s="677"/>
      <c r="GMR84" s="677"/>
      <c r="GMS84" s="677"/>
      <c r="GMT84" s="677"/>
      <c r="GMU84" s="677"/>
      <c r="GMV84" s="677"/>
      <c r="GMW84" s="677"/>
      <c r="GMX84" s="677"/>
      <c r="GMY84" s="677"/>
      <c r="GMZ84" s="677"/>
      <c r="GNA84" s="677"/>
      <c r="GNB84" s="677"/>
      <c r="GNC84" s="677"/>
      <c r="GND84" s="677"/>
      <c r="GNE84" s="677"/>
      <c r="GNF84" s="677"/>
      <c r="GNG84" s="677"/>
      <c r="GNH84" s="677"/>
      <c r="GNI84" s="677"/>
      <c r="GNJ84" s="677"/>
      <c r="GNK84" s="677"/>
      <c r="GNL84" s="677"/>
      <c r="GNM84" s="677"/>
      <c r="GNN84" s="677"/>
      <c r="GNO84" s="677"/>
      <c r="GNP84" s="677"/>
      <c r="GNQ84" s="677"/>
      <c r="GNR84" s="677"/>
      <c r="GNS84" s="677"/>
      <c r="GNT84" s="677"/>
      <c r="GNU84" s="677"/>
      <c r="GNV84" s="677"/>
      <c r="GNW84" s="677"/>
      <c r="GNX84" s="677"/>
      <c r="GNY84" s="677"/>
      <c r="GNZ84" s="677"/>
      <c r="GOA84" s="677"/>
      <c r="GOB84" s="677"/>
      <c r="GOC84" s="677"/>
      <c r="GOD84" s="677"/>
      <c r="GOE84" s="677"/>
      <c r="GOF84" s="677"/>
      <c r="GOG84" s="677"/>
      <c r="GOH84" s="677"/>
      <c r="GOI84" s="677"/>
      <c r="GOJ84" s="677"/>
      <c r="GOK84" s="677"/>
      <c r="GOL84" s="677"/>
      <c r="GOM84" s="677"/>
      <c r="GON84" s="677"/>
      <c r="GOO84" s="677"/>
      <c r="GOP84" s="677"/>
      <c r="GOQ84" s="677"/>
      <c r="GOR84" s="677"/>
      <c r="GOS84" s="677"/>
      <c r="GOT84" s="677"/>
      <c r="GOU84" s="677"/>
      <c r="GOV84" s="677"/>
      <c r="GOW84" s="677"/>
      <c r="GOX84" s="677"/>
      <c r="GOY84" s="677"/>
      <c r="GOZ84" s="677"/>
      <c r="GPA84" s="677"/>
      <c r="GPB84" s="677"/>
      <c r="GPC84" s="677"/>
      <c r="GPD84" s="677"/>
      <c r="GPE84" s="677"/>
      <c r="GPF84" s="677"/>
      <c r="GPG84" s="677"/>
      <c r="GPH84" s="677"/>
      <c r="GPI84" s="677"/>
      <c r="GPJ84" s="677"/>
      <c r="GPK84" s="677"/>
      <c r="GPL84" s="677"/>
      <c r="GPM84" s="677"/>
      <c r="GPN84" s="677"/>
      <c r="GPO84" s="677"/>
      <c r="GPP84" s="677"/>
      <c r="GPQ84" s="677"/>
      <c r="GPR84" s="677"/>
      <c r="GPS84" s="677"/>
      <c r="GPT84" s="677"/>
      <c r="GPU84" s="677"/>
      <c r="GPV84" s="677"/>
      <c r="GPW84" s="677"/>
      <c r="GPX84" s="677"/>
      <c r="GPY84" s="677"/>
      <c r="GPZ84" s="677"/>
      <c r="GQA84" s="677"/>
      <c r="GQB84" s="677"/>
      <c r="GQC84" s="677"/>
      <c r="GQD84" s="677"/>
      <c r="GQE84" s="677"/>
      <c r="GQF84" s="677"/>
      <c r="GQG84" s="677"/>
      <c r="GQH84" s="677"/>
      <c r="GQI84" s="677"/>
      <c r="GQJ84" s="677"/>
      <c r="GQK84" s="677"/>
      <c r="GQL84" s="677"/>
      <c r="GQM84" s="677"/>
      <c r="GQN84" s="677"/>
      <c r="GQO84" s="677"/>
      <c r="GQP84" s="677"/>
      <c r="GQQ84" s="677"/>
      <c r="GQR84" s="677"/>
      <c r="GQS84" s="677"/>
      <c r="GQT84" s="677"/>
      <c r="GQU84" s="677"/>
      <c r="GQV84" s="677"/>
      <c r="GQW84" s="677"/>
      <c r="GQX84" s="677"/>
      <c r="GQY84" s="677"/>
      <c r="GQZ84" s="677"/>
      <c r="GRA84" s="677"/>
      <c r="GRB84" s="677"/>
      <c r="GRC84" s="677"/>
      <c r="GRD84" s="677"/>
      <c r="GRE84" s="677"/>
      <c r="GRF84" s="677"/>
      <c r="GRG84" s="677"/>
      <c r="GRH84" s="677"/>
      <c r="GRI84" s="677"/>
      <c r="GRJ84" s="677"/>
      <c r="GRK84" s="677"/>
      <c r="GRL84" s="677"/>
      <c r="GRM84" s="677"/>
      <c r="GRN84" s="677"/>
      <c r="GRO84" s="677"/>
      <c r="GRP84" s="677"/>
      <c r="GRQ84" s="677"/>
      <c r="GRR84" s="677"/>
      <c r="GRS84" s="677"/>
      <c r="GRT84" s="677"/>
      <c r="GRU84" s="677"/>
      <c r="GRV84" s="677"/>
      <c r="GRW84" s="677"/>
      <c r="GRX84" s="677"/>
      <c r="GRY84" s="677"/>
      <c r="GRZ84" s="677"/>
      <c r="GSA84" s="677"/>
      <c r="GSB84" s="677"/>
      <c r="GSC84" s="677"/>
      <c r="GSD84" s="677"/>
      <c r="GSE84" s="677"/>
      <c r="GSF84" s="677"/>
      <c r="GSG84" s="677"/>
      <c r="GSH84" s="677"/>
      <c r="GSI84" s="677"/>
      <c r="GSJ84" s="677"/>
      <c r="GSK84" s="677"/>
      <c r="GSL84" s="677"/>
      <c r="GSM84" s="677"/>
      <c r="GSN84" s="677"/>
      <c r="GSO84" s="677"/>
      <c r="GSP84" s="677"/>
      <c r="GSQ84" s="677"/>
      <c r="GSR84" s="677"/>
      <c r="GSS84" s="677"/>
      <c r="GST84" s="677"/>
      <c r="GSU84" s="677"/>
      <c r="GSV84" s="677"/>
      <c r="GSW84" s="677"/>
      <c r="GSX84" s="677"/>
      <c r="GSY84" s="677"/>
      <c r="GSZ84" s="677"/>
      <c r="GTA84" s="677"/>
      <c r="GTB84" s="677"/>
      <c r="GTC84" s="677"/>
      <c r="GTD84" s="677"/>
      <c r="GTE84" s="677"/>
      <c r="GTF84" s="677"/>
      <c r="GTG84" s="677"/>
      <c r="GTH84" s="677"/>
      <c r="GTI84" s="677"/>
      <c r="GTJ84" s="677"/>
      <c r="GTK84" s="677"/>
      <c r="GTL84" s="677"/>
      <c r="GTM84" s="677"/>
      <c r="GTN84" s="677"/>
      <c r="GTO84" s="677"/>
      <c r="GTP84" s="677"/>
      <c r="GTQ84" s="677"/>
      <c r="GTR84" s="677"/>
      <c r="GTS84" s="677"/>
      <c r="GTT84" s="677"/>
      <c r="GTU84" s="677"/>
      <c r="GTV84" s="677"/>
      <c r="GTW84" s="677"/>
      <c r="GTX84" s="677"/>
      <c r="GTY84" s="677"/>
      <c r="GTZ84" s="677"/>
      <c r="GUA84" s="677"/>
      <c r="GUB84" s="677"/>
      <c r="GUC84" s="677"/>
      <c r="GUD84" s="677"/>
      <c r="GUE84" s="677"/>
      <c r="GUF84" s="677"/>
      <c r="GUG84" s="677"/>
      <c r="GUH84" s="677"/>
      <c r="GUI84" s="677"/>
      <c r="GUJ84" s="677"/>
      <c r="GUK84" s="677"/>
      <c r="GUL84" s="677"/>
      <c r="GUM84" s="677"/>
      <c r="GUN84" s="677"/>
      <c r="GUO84" s="677"/>
      <c r="GUP84" s="677"/>
      <c r="GUQ84" s="677"/>
      <c r="GUR84" s="677"/>
      <c r="GUS84" s="677"/>
      <c r="GUT84" s="677"/>
      <c r="GUU84" s="677"/>
      <c r="GUV84" s="677"/>
      <c r="GUW84" s="677"/>
      <c r="GUX84" s="677"/>
      <c r="GUY84" s="677"/>
      <c r="GUZ84" s="677"/>
      <c r="GVA84" s="677"/>
      <c r="GVB84" s="677"/>
      <c r="GVC84" s="677"/>
      <c r="GVD84" s="677"/>
      <c r="GVE84" s="677"/>
      <c r="GVF84" s="677"/>
      <c r="GVG84" s="677"/>
      <c r="GVH84" s="677"/>
      <c r="GVI84" s="677"/>
      <c r="GVJ84" s="677"/>
      <c r="GVK84" s="677"/>
      <c r="GVL84" s="677"/>
      <c r="GVM84" s="677"/>
      <c r="GVN84" s="677"/>
      <c r="GVO84" s="677"/>
      <c r="GVP84" s="677"/>
      <c r="GVQ84" s="677"/>
      <c r="GVR84" s="677"/>
      <c r="GVS84" s="677"/>
      <c r="GVT84" s="677"/>
      <c r="GVU84" s="677"/>
      <c r="GVV84" s="677"/>
      <c r="GVW84" s="677"/>
      <c r="GVX84" s="677"/>
      <c r="GVY84" s="677"/>
      <c r="GVZ84" s="677"/>
      <c r="GWA84" s="677"/>
      <c r="GWB84" s="677"/>
      <c r="GWC84" s="677"/>
      <c r="GWD84" s="677"/>
      <c r="GWE84" s="677"/>
      <c r="GWF84" s="677"/>
      <c r="GWG84" s="677"/>
      <c r="GWH84" s="677"/>
      <c r="GWI84" s="677"/>
      <c r="GWJ84" s="677"/>
      <c r="GWK84" s="677"/>
      <c r="GWL84" s="677"/>
      <c r="GWM84" s="677"/>
      <c r="GWN84" s="677"/>
      <c r="GWO84" s="677"/>
      <c r="GWP84" s="677"/>
      <c r="GWQ84" s="677"/>
      <c r="GWR84" s="677"/>
      <c r="GWS84" s="677"/>
      <c r="GWT84" s="677"/>
      <c r="GWU84" s="677"/>
      <c r="GWV84" s="677"/>
      <c r="GWW84" s="677"/>
      <c r="GWX84" s="677"/>
      <c r="GWY84" s="677"/>
      <c r="GWZ84" s="677"/>
      <c r="GXA84" s="677"/>
      <c r="GXB84" s="677"/>
      <c r="GXC84" s="677"/>
      <c r="GXD84" s="677"/>
      <c r="GXE84" s="677"/>
      <c r="GXF84" s="677"/>
      <c r="GXG84" s="677"/>
      <c r="GXH84" s="677"/>
      <c r="GXI84" s="677"/>
      <c r="GXJ84" s="677"/>
      <c r="GXK84" s="677"/>
      <c r="GXL84" s="677"/>
      <c r="GXM84" s="677"/>
      <c r="GXN84" s="677"/>
      <c r="GXO84" s="677"/>
      <c r="GXP84" s="677"/>
      <c r="GXQ84" s="677"/>
      <c r="GXR84" s="677"/>
      <c r="GXS84" s="677"/>
      <c r="GXT84" s="677"/>
      <c r="GXU84" s="677"/>
      <c r="GXV84" s="677"/>
      <c r="GXW84" s="677"/>
      <c r="GXX84" s="677"/>
      <c r="GXY84" s="677"/>
      <c r="GXZ84" s="677"/>
      <c r="GYA84" s="677"/>
      <c r="GYB84" s="677"/>
      <c r="GYC84" s="677"/>
      <c r="GYD84" s="677"/>
      <c r="GYE84" s="677"/>
      <c r="GYF84" s="677"/>
      <c r="GYG84" s="677"/>
      <c r="GYH84" s="677"/>
      <c r="GYI84" s="677"/>
      <c r="GYJ84" s="677"/>
      <c r="GYK84" s="677"/>
      <c r="GYL84" s="677"/>
      <c r="GYM84" s="677"/>
      <c r="GYN84" s="677"/>
      <c r="GYO84" s="677"/>
      <c r="GYP84" s="677"/>
      <c r="GYQ84" s="677"/>
      <c r="GYR84" s="677"/>
      <c r="GYS84" s="677"/>
      <c r="GYT84" s="677"/>
      <c r="GYU84" s="677"/>
      <c r="GYV84" s="677"/>
      <c r="GYW84" s="677"/>
      <c r="GYX84" s="677"/>
      <c r="GYY84" s="677"/>
      <c r="GYZ84" s="677"/>
      <c r="GZA84" s="677"/>
      <c r="GZB84" s="677"/>
      <c r="GZC84" s="677"/>
      <c r="GZD84" s="677"/>
      <c r="GZE84" s="677"/>
      <c r="GZF84" s="677"/>
      <c r="GZG84" s="677"/>
      <c r="GZH84" s="677"/>
      <c r="GZI84" s="677"/>
      <c r="GZJ84" s="677"/>
      <c r="GZK84" s="677"/>
      <c r="GZL84" s="677"/>
      <c r="GZM84" s="677"/>
      <c r="GZN84" s="677"/>
      <c r="GZO84" s="677"/>
      <c r="GZP84" s="677"/>
      <c r="GZQ84" s="677"/>
      <c r="GZR84" s="677"/>
      <c r="GZS84" s="677"/>
      <c r="GZT84" s="677"/>
      <c r="GZU84" s="677"/>
      <c r="GZV84" s="677"/>
      <c r="GZW84" s="677"/>
      <c r="GZX84" s="677"/>
      <c r="GZY84" s="677"/>
      <c r="GZZ84" s="677"/>
      <c r="HAA84" s="677"/>
      <c r="HAB84" s="677"/>
      <c r="HAC84" s="677"/>
      <c r="HAD84" s="677"/>
      <c r="HAE84" s="677"/>
      <c r="HAF84" s="677"/>
      <c r="HAG84" s="677"/>
      <c r="HAH84" s="677"/>
      <c r="HAI84" s="677"/>
      <c r="HAJ84" s="677"/>
      <c r="HAK84" s="677"/>
      <c r="HAL84" s="677"/>
      <c r="HAM84" s="677"/>
      <c r="HAN84" s="677"/>
      <c r="HAO84" s="677"/>
      <c r="HAP84" s="677"/>
      <c r="HAQ84" s="677"/>
      <c r="HAR84" s="677"/>
      <c r="HAS84" s="677"/>
      <c r="HAT84" s="677"/>
      <c r="HAU84" s="677"/>
      <c r="HAV84" s="677"/>
      <c r="HAW84" s="677"/>
      <c r="HAX84" s="677"/>
      <c r="HAY84" s="677"/>
      <c r="HAZ84" s="677"/>
      <c r="HBA84" s="677"/>
      <c r="HBB84" s="677"/>
      <c r="HBC84" s="677"/>
      <c r="HBD84" s="677"/>
      <c r="HBE84" s="677"/>
      <c r="HBF84" s="677"/>
      <c r="HBG84" s="677"/>
      <c r="HBH84" s="677"/>
      <c r="HBI84" s="677"/>
      <c r="HBJ84" s="677"/>
      <c r="HBK84" s="677"/>
      <c r="HBL84" s="677"/>
      <c r="HBM84" s="677"/>
      <c r="HBN84" s="677"/>
      <c r="HBO84" s="677"/>
      <c r="HBP84" s="677"/>
      <c r="HBQ84" s="677"/>
      <c r="HBR84" s="677"/>
      <c r="HBS84" s="677"/>
      <c r="HBT84" s="677"/>
      <c r="HBU84" s="677"/>
      <c r="HBV84" s="677"/>
      <c r="HBW84" s="677"/>
      <c r="HBX84" s="677"/>
      <c r="HBY84" s="677"/>
      <c r="HBZ84" s="677"/>
      <c r="HCA84" s="677"/>
      <c r="HCB84" s="677"/>
      <c r="HCC84" s="677"/>
      <c r="HCD84" s="677"/>
      <c r="HCE84" s="677"/>
      <c r="HCF84" s="677"/>
      <c r="HCG84" s="677"/>
      <c r="HCH84" s="677"/>
      <c r="HCI84" s="677"/>
      <c r="HCJ84" s="677"/>
      <c r="HCK84" s="677"/>
      <c r="HCL84" s="677"/>
      <c r="HCM84" s="677"/>
      <c r="HCN84" s="677"/>
      <c r="HCO84" s="677"/>
      <c r="HCP84" s="677"/>
      <c r="HCQ84" s="677"/>
      <c r="HCR84" s="677"/>
      <c r="HCS84" s="677"/>
      <c r="HCT84" s="677"/>
      <c r="HCU84" s="677"/>
      <c r="HCV84" s="677"/>
      <c r="HCW84" s="677"/>
      <c r="HCX84" s="677"/>
      <c r="HCY84" s="677"/>
      <c r="HCZ84" s="677"/>
      <c r="HDA84" s="677"/>
      <c r="HDB84" s="677"/>
      <c r="HDC84" s="677"/>
      <c r="HDD84" s="677"/>
      <c r="HDE84" s="677"/>
      <c r="HDF84" s="677"/>
      <c r="HDG84" s="677"/>
      <c r="HDH84" s="677"/>
      <c r="HDI84" s="677"/>
      <c r="HDJ84" s="677"/>
      <c r="HDK84" s="677"/>
      <c r="HDL84" s="677"/>
      <c r="HDM84" s="677"/>
      <c r="HDN84" s="677"/>
      <c r="HDO84" s="677"/>
      <c r="HDP84" s="677"/>
      <c r="HDQ84" s="677"/>
      <c r="HDR84" s="677"/>
      <c r="HDS84" s="677"/>
      <c r="HDT84" s="677"/>
      <c r="HDU84" s="677"/>
      <c r="HDV84" s="677"/>
      <c r="HDW84" s="677"/>
      <c r="HDX84" s="677"/>
      <c r="HDY84" s="677"/>
      <c r="HDZ84" s="677"/>
      <c r="HEA84" s="677"/>
      <c r="HEB84" s="677"/>
      <c r="HEC84" s="677"/>
      <c r="HED84" s="677"/>
      <c r="HEE84" s="677"/>
      <c r="HEF84" s="677"/>
      <c r="HEG84" s="677"/>
      <c r="HEH84" s="677"/>
      <c r="HEI84" s="677"/>
      <c r="HEJ84" s="677"/>
      <c r="HEK84" s="677"/>
      <c r="HEL84" s="677"/>
      <c r="HEM84" s="677"/>
      <c r="HEN84" s="677"/>
      <c r="HEO84" s="677"/>
      <c r="HEP84" s="677"/>
      <c r="HEQ84" s="677"/>
      <c r="HER84" s="677"/>
      <c r="HES84" s="677"/>
      <c r="HET84" s="677"/>
      <c r="HEU84" s="677"/>
      <c r="HEV84" s="677"/>
      <c r="HEW84" s="677"/>
      <c r="HEX84" s="677"/>
      <c r="HEY84" s="677"/>
      <c r="HEZ84" s="677"/>
      <c r="HFA84" s="677"/>
      <c r="HFB84" s="677"/>
      <c r="HFC84" s="677"/>
      <c r="HFD84" s="677"/>
      <c r="HFE84" s="677"/>
      <c r="HFF84" s="677"/>
      <c r="HFG84" s="677"/>
      <c r="HFH84" s="677"/>
      <c r="HFI84" s="677"/>
      <c r="HFJ84" s="677"/>
      <c r="HFK84" s="677"/>
      <c r="HFL84" s="677"/>
      <c r="HFM84" s="677"/>
      <c r="HFN84" s="677"/>
      <c r="HFO84" s="677"/>
      <c r="HFP84" s="677"/>
      <c r="HFQ84" s="677"/>
      <c r="HFR84" s="677"/>
      <c r="HFS84" s="677"/>
      <c r="HFT84" s="677"/>
      <c r="HFU84" s="677"/>
      <c r="HFV84" s="677"/>
      <c r="HFW84" s="677"/>
      <c r="HFX84" s="677"/>
      <c r="HFY84" s="677"/>
      <c r="HFZ84" s="677"/>
      <c r="HGA84" s="677"/>
      <c r="HGB84" s="677"/>
      <c r="HGC84" s="677"/>
      <c r="HGD84" s="677"/>
      <c r="HGE84" s="677"/>
      <c r="HGF84" s="677"/>
      <c r="HGG84" s="677"/>
      <c r="HGH84" s="677"/>
      <c r="HGI84" s="677"/>
      <c r="HGJ84" s="677"/>
      <c r="HGK84" s="677"/>
      <c r="HGL84" s="677"/>
      <c r="HGM84" s="677"/>
      <c r="HGN84" s="677"/>
      <c r="HGO84" s="677"/>
      <c r="HGP84" s="677"/>
      <c r="HGQ84" s="677"/>
      <c r="HGR84" s="677"/>
      <c r="HGS84" s="677"/>
      <c r="HGT84" s="677"/>
      <c r="HGU84" s="677"/>
      <c r="HGV84" s="677"/>
      <c r="HGW84" s="677"/>
      <c r="HGX84" s="677"/>
      <c r="HGY84" s="677"/>
      <c r="HGZ84" s="677"/>
      <c r="HHA84" s="677"/>
      <c r="HHB84" s="677"/>
      <c r="HHC84" s="677"/>
      <c r="HHD84" s="677"/>
      <c r="HHE84" s="677"/>
      <c r="HHF84" s="677"/>
      <c r="HHG84" s="677"/>
      <c r="HHH84" s="677"/>
      <c r="HHI84" s="677"/>
      <c r="HHJ84" s="677"/>
      <c r="HHK84" s="677"/>
      <c r="HHL84" s="677"/>
      <c r="HHM84" s="677"/>
      <c r="HHN84" s="677"/>
      <c r="HHO84" s="677"/>
      <c r="HHP84" s="677"/>
      <c r="HHQ84" s="677"/>
      <c r="HHR84" s="677"/>
      <c r="HHS84" s="677"/>
      <c r="HHT84" s="677"/>
      <c r="HHU84" s="677"/>
      <c r="HHV84" s="677"/>
      <c r="HHW84" s="677"/>
      <c r="HHX84" s="677"/>
      <c r="HHY84" s="677"/>
      <c r="HHZ84" s="677"/>
      <c r="HIA84" s="677"/>
      <c r="HIB84" s="677"/>
      <c r="HIC84" s="677"/>
      <c r="HID84" s="677"/>
      <c r="HIE84" s="677"/>
      <c r="HIF84" s="677"/>
      <c r="HIG84" s="677"/>
      <c r="HIH84" s="677"/>
      <c r="HII84" s="677"/>
      <c r="HIJ84" s="677"/>
      <c r="HIK84" s="677"/>
      <c r="HIL84" s="677"/>
      <c r="HIM84" s="677"/>
      <c r="HIN84" s="677"/>
      <c r="HIO84" s="677"/>
      <c r="HIP84" s="677"/>
      <c r="HIQ84" s="677"/>
      <c r="HIR84" s="677"/>
      <c r="HIS84" s="677"/>
      <c r="HIT84" s="677"/>
      <c r="HIU84" s="677"/>
      <c r="HIV84" s="677"/>
      <c r="HIW84" s="677"/>
      <c r="HIX84" s="677"/>
      <c r="HIY84" s="677"/>
      <c r="HIZ84" s="677"/>
      <c r="HJA84" s="677"/>
      <c r="HJB84" s="677"/>
      <c r="HJC84" s="677"/>
      <c r="HJD84" s="677"/>
      <c r="HJE84" s="677"/>
      <c r="HJF84" s="677"/>
      <c r="HJG84" s="677"/>
      <c r="HJH84" s="677"/>
      <c r="HJI84" s="677"/>
      <c r="HJJ84" s="677"/>
      <c r="HJK84" s="677"/>
      <c r="HJL84" s="677"/>
      <c r="HJM84" s="677"/>
      <c r="HJN84" s="677"/>
      <c r="HJO84" s="677"/>
      <c r="HJP84" s="677"/>
      <c r="HJQ84" s="677"/>
      <c r="HJR84" s="677"/>
      <c r="HJS84" s="677"/>
      <c r="HJT84" s="677"/>
      <c r="HJU84" s="677"/>
      <c r="HJV84" s="677"/>
      <c r="HJW84" s="677"/>
      <c r="HJX84" s="677"/>
      <c r="HJY84" s="677"/>
      <c r="HJZ84" s="677"/>
      <c r="HKA84" s="677"/>
      <c r="HKB84" s="677"/>
      <c r="HKC84" s="677"/>
      <c r="HKD84" s="677"/>
      <c r="HKE84" s="677"/>
      <c r="HKF84" s="677"/>
      <c r="HKG84" s="677"/>
      <c r="HKH84" s="677"/>
      <c r="HKI84" s="677"/>
      <c r="HKJ84" s="677"/>
      <c r="HKK84" s="677"/>
      <c r="HKL84" s="677"/>
      <c r="HKM84" s="677"/>
      <c r="HKN84" s="677"/>
      <c r="HKO84" s="677"/>
      <c r="HKP84" s="677"/>
      <c r="HKQ84" s="677"/>
      <c r="HKR84" s="677"/>
      <c r="HKS84" s="677"/>
      <c r="HKT84" s="677"/>
      <c r="HKU84" s="677"/>
      <c r="HKV84" s="677"/>
      <c r="HKW84" s="677"/>
      <c r="HKX84" s="677"/>
      <c r="HKY84" s="677"/>
      <c r="HKZ84" s="677"/>
      <c r="HLA84" s="677"/>
      <c r="HLB84" s="677"/>
      <c r="HLC84" s="677"/>
      <c r="HLD84" s="677"/>
      <c r="HLE84" s="677"/>
      <c r="HLF84" s="677"/>
      <c r="HLG84" s="677"/>
      <c r="HLH84" s="677"/>
      <c r="HLI84" s="677"/>
      <c r="HLJ84" s="677"/>
      <c r="HLK84" s="677"/>
      <c r="HLL84" s="677"/>
      <c r="HLM84" s="677"/>
      <c r="HLN84" s="677"/>
      <c r="HLO84" s="677"/>
      <c r="HLP84" s="677"/>
      <c r="HLQ84" s="677"/>
      <c r="HLR84" s="677"/>
      <c r="HLS84" s="677"/>
      <c r="HLT84" s="677"/>
      <c r="HLU84" s="677"/>
      <c r="HLV84" s="677"/>
      <c r="HLW84" s="677"/>
      <c r="HLX84" s="677"/>
      <c r="HLY84" s="677"/>
      <c r="HLZ84" s="677"/>
      <c r="HMA84" s="677"/>
      <c r="HMB84" s="677"/>
      <c r="HMC84" s="677"/>
      <c r="HMD84" s="677"/>
      <c r="HME84" s="677"/>
      <c r="HMF84" s="677"/>
      <c r="HMG84" s="677"/>
      <c r="HMH84" s="677"/>
      <c r="HMI84" s="677"/>
      <c r="HMJ84" s="677"/>
      <c r="HMK84" s="677"/>
      <c r="HML84" s="677"/>
      <c r="HMM84" s="677"/>
      <c r="HMN84" s="677"/>
      <c r="HMO84" s="677"/>
      <c r="HMP84" s="677"/>
      <c r="HMQ84" s="677"/>
      <c r="HMR84" s="677"/>
      <c r="HMS84" s="677"/>
      <c r="HMT84" s="677"/>
      <c r="HMU84" s="677"/>
      <c r="HMV84" s="677"/>
      <c r="HMW84" s="677"/>
      <c r="HMX84" s="677"/>
      <c r="HMY84" s="677"/>
      <c r="HMZ84" s="677"/>
      <c r="HNA84" s="677"/>
      <c r="HNB84" s="677"/>
      <c r="HNC84" s="677"/>
      <c r="HND84" s="677"/>
      <c r="HNE84" s="677"/>
      <c r="HNF84" s="677"/>
      <c r="HNG84" s="677"/>
      <c r="HNH84" s="677"/>
      <c r="HNI84" s="677"/>
      <c r="HNJ84" s="677"/>
      <c r="HNK84" s="677"/>
      <c r="HNL84" s="677"/>
      <c r="HNM84" s="677"/>
      <c r="HNN84" s="677"/>
      <c r="HNO84" s="677"/>
      <c r="HNP84" s="677"/>
      <c r="HNQ84" s="677"/>
      <c r="HNR84" s="677"/>
      <c r="HNS84" s="677"/>
      <c r="HNT84" s="677"/>
      <c r="HNU84" s="677"/>
      <c r="HNV84" s="677"/>
      <c r="HNW84" s="677"/>
      <c r="HNX84" s="677"/>
      <c r="HNY84" s="677"/>
      <c r="HNZ84" s="677"/>
      <c r="HOA84" s="677"/>
      <c r="HOB84" s="677"/>
      <c r="HOC84" s="677"/>
      <c r="HOD84" s="677"/>
      <c r="HOE84" s="677"/>
      <c r="HOF84" s="677"/>
      <c r="HOG84" s="677"/>
      <c r="HOH84" s="677"/>
      <c r="HOI84" s="677"/>
      <c r="HOJ84" s="677"/>
      <c r="HOK84" s="677"/>
      <c r="HOL84" s="677"/>
      <c r="HOM84" s="677"/>
      <c r="HON84" s="677"/>
      <c r="HOO84" s="677"/>
      <c r="HOP84" s="677"/>
      <c r="HOQ84" s="677"/>
      <c r="HOR84" s="677"/>
      <c r="HOS84" s="677"/>
      <c r="HOT84" s="677"/>
      <c r="HOU84" s="677"/>
      <c r="HOV84" s="677"/>
      <c r="HOW84" s="677"/>
      <c r="HOX84" s="677"/>
      <c r="HOY84" s="677"/>
      <c r="HOZ84" s="677"/>
      <c r="HPA84" s="677"/>
      <c r="HPB84" s="677"/>
      <c r="HPC84" s="677"/>
      <c r="HPD84" s="677"/>
      <c r="HPE84" s="677"/>
      <c r="HPF84" s="677"/>
      <c r="HPG84" s="677"/>
      <c r="HPH84" s="677"/>
      <c r="HPI84" s="677"/>
      <c r="HPJ84" s="677"/>
      <c r="HPK84" s="677"/>
      <c r="HPL84" s="677"/>
      <c r="HPM84" s="677"/>
      <c r="HPN84" s="677"/>
      <c r="HPO84" s="677"/>
      <c r="HPP84" s="677"/>
      <c r="HPQ84" s="677"/>
      <c r="HPR84" s="677"/>
      <c r="HPS84" s="677"/>
      <c r="HPT84" s="677"/>
      <c r="HPU84" s="677"/>
      <c r="HPV84" s="677"/>
      <c r="HPW84" s="677"/>
      <c r="HPX84" s="677"/>
      <c r="HPY84" s="677"/>
      <c r="HPZ84" s="677"/>
      <c r="HQA84" s="677"/>
      <c r="HQB84" s="677"/>
      <c r="HQC84" s="677"/>
      <c r="HQD84" s="677"/>
      <c r="HQE84" s="677"/>
      <c r="HQF84" s="677"/>
      <c r="HQG84" s="677"/>
      <c r="HQH84" s="677"/>
      <c r="HQI84" s="677"/>
      <c r="HQJ84" s="677"/>
      <c r="HQK84" s="677"/>
      <c r="HQL84" s="677"/>
      <c r="HQM84" s="677"/>
      <c r="HQN84" s="677"/>
      <c r="HQO84" s="677"/>
      <c r="HQP84" s="677"/>
      <c r="HQQ84" s="677"/>
      <c r="HQR84" s="677"/>
      <c r="HQS84" s="677"/>
      <c r="HQT84" s="677"/>
      <c r="HQU84" s="677"/>
      <c r="HQV84" s="677"/>
      <c r="HQW84" s="677"/>
      <c r="HQX84" s="677"/>
      <c r="HQY84" s="677"/>
      <c r="HQZ84" s="677"/>
      <c r="HRA84" s="677"/>
      <c r="HRB84" s="677"/>
      <c r="HRC84" s="677"/>
      <c r="HRD84" s="677"/>
      <c r="HRE84" s="677"/>
      <c r="HRF84" s="677"/>
      <c r="HRG84" s="677"/>
      <c r="HRH84" s="677"/>
      <c r="HRI84" s="677"/>
      <c r="HRJ84" s="677"/>
      <c r="HRK84" s="677"/>
      <c r="HRL84" s="677"/>
      <c r="HRM84" s="677"/>
      <c r="HRN84" s="677"/>
      <c r="HRO84" s="677"/>
      <c r="HRP84" s="677"/>
      <c r="HRQ84" s="677"/>
      <c r="HRR84" s="677"/>
      <c r="HRS84" s="677"/>
      <c r="HRT84" s="677"/>
      <c r="HRU84" s="677"/>
      <c r="HRV84" s="677"/>
      <c r="HRW84" s="677"/>
      <c r="HRX84" s="677"/>
      <c r="HRY84" s="677"/>
      <c r="HRZ84" s="677"/>
      <c r="HSA84" s="677"/>
      <c r="HSB84" s="677"/>
      <c r="HSC84" s="677"/>
      <c r="HSD84" s="677"/>
      <c r="HSE84" s="677"/>
      <c r="HSF84" s="677"/>
      <c r="HSG84" s="677"/>
      <c r="HSH84" s="677"/>
      <c r="HSI84" s="677"/>
      <c r="HSJ84" s="677"/>
      <c r="HSK84" s="677"/>
      <c r="HSL84" s="677"/>
      <c r="HSM84" s="677"/>
      <c r="HSN84" s="677"/>
      <c r="HSO84" s="677"/>
      <c r="HSP84" s="677"/>
      <c r="HSQ84" s="677"/>
      <c r="HSR84" s="677"/>
      <c r="HSS84" s="677"/>
      <c r="HST84" s="677"/>
      <c r="HSU84" s="677"/>
      <c r="HSV84" s="677"/>
      <c r="HSW84" s="677"/>
      <c r="HSX84" s="677"/>
      <c r="HSY84" s="677"/>
      <c r="HSZ84" s="677"/>
      <c r="HTA84" s="677"/>
      <c r="HTB84" s="677"/>
      <c r="HTC84" s="677"/>
      <c r="HTD84" s="677"/>
      <c r="HTE84" s="677"/>
      <c r="HTF84" s="677"/>
      <c r="HTG84" s="677"/>
      <c r="HTH84" s="677"/>
      <c r="HTI84" s="677"/>
      <c r="HTJ84" s="677"/>
      <c r="HTK84" s="677"/>
      <c r="HTL84" s="677"/>
      <c r="HTM84" s="677"/>
      <c r="HTN84" s="677"/>
      <c r="HTO84" s="677"/>
      <c r="HTP84" s="677"/>
      <c r="HTQ84" s="677"/>
      <c r="HTR84" s="677"/>
      <c r="HTS84" s="677"/>
      <c r="HTT84" s="677"/>
      <c r="HTU84" s="677"/>
      <c r="HTV84" s="677"/>
      <c r="HTW84" s="677"/>
      <c r="HTX84" s="677"/>
      <c r="HTY84" s="677"/>
      <c r="HTZ84" s="677"/>
      <c r="HUA84" s="677"/>
      <c r="HUB84" s="677"/>
      <c r="HUC84" s="677"/>
      <c r="HUD84" s="677"/>
      <c r="HUE84" s="677"/>
      <c r="HUF84" s="677"/>
      <c r="HUG84" s="677"/>
      <c r="HUH84" s="677"/>
      <c r="HUI84" s="677"/>
      <c r="HUJ84" s="677"/>
      <c r="HUK84" s="677"/>
      <c r="HUL84" s="677"/>
      <c r="HUM84" s="677"/>
      <c r="HUN84" s="677"/>
      <c r="HUO84" s="677"/>
      <c r="HUP84" s="677"/>
      <c r="HUQ84" s="677"/>
      <c r="HUR84" s="677"/>
      <c r="HUS84" s="677"/>
      <c r="HUT84" s="677"/>
      <c r="HUU84" s="677"/>
      <c r="HUV84" s="677"/>
      <c r="HUW84" s="677"/>
      <c r="HUX84" s="677"/>
      <c r="HUY84" s="677"/>
      <c r="HUZ84" s="677"/>
      <c r="HVA84" s="677"/>
      <c r="HVB84" s="677"/>
      <c r="HVC84" s="677"/>
      <c r="HVD84" s="677"/>
      <c r="HVE84" s="677"/>
      <c r="HVF84" s="677"/>
      <c r="HVG84" s="677"/>
      <c r="HVH84" s="677"/>
      <c r="HVI84" s="677"/>
      <c r="HVJ84" s="677"/>
      <c r="HVK84" s="677"/>
      <c r="HVL84" s="677"/>
      <c r="HVM84" s="677"/>
      <c r="HVN84" s="677"/>
      <c r="HVO84" s="677"/>
      <c r="HVP84" s="677"/>
      <c r="HVQ84" s="677"/>
      <c r="HVR84" s="677"/>
      <c r="HVS84" s="677"/>
      <c r="HVT84" s="677"/>
      <c r="HVU84" s="677"/>
      <c r="HVV84" s="677"/>
      <c r="HVW84" s="677"/>
      <c r="HVX84" s="677"/>
      <c r="HVY84" s="677"/>
      <c r="HVZ84" s="677"/>
      <c r="HWA84" s="677"/>
      <c r="HWB84" s="677"/>
      <c r="HWC84" s="677"/>
      <c r="HWD84" s="677"/>
      <c r="HWE84" s="677"/>
      <c r="HWF84" s="677"/>
      <c r="HWG84" s="677"/>
      <c r="HWH84" s="677"/>
      <c r="HWI84" s="677"/>
      <c r="HWJ84" s="677"/>
      <c r="HWK84" s="677"/>
      <c r="HWL84" s="677"/>
      <c r="HWM84" s="677"/>
      <c r="HWN84" s="677"/>
      <c r="HWO84" s="677"/>
      <c r="HWP84" s="677"/>
      <c r="HWQ84" s="677"/>
      <c r="HWR84" s="677"/>
      <c r="HWS84" s="677"/>
      <c r="HWT84" s="677"/>
      <c r="HWU84" s="677"/>
      <c r="HWV84" s="677"/>
      <c r="HWW84" s="677"/>
      <c r="HWX84" s="677"/>
      <c r="HWY84" s="677"/>
      <c r="HWZ84" s="677"/>
      <c r="HXA84" s="677"/>
      <c r="HXB84" s="677"/>
      <c r="HXC84" s="677"/>
      <c r="HXD84" s="677"/>
      <c r="HXE84" s="677"/>
      <c r="HXF84" s="677"/>
      <c r="HXG84" s="677"/>
      <c r="HXH84" s="677"/>
      <c r="HXI84" s="677"/>
      <c r="HXJ84" s="677"/>
      <c r="HXK84" s="677"/>
      <c r="HXL84" s="677"/>
      <c r="HXM84" s="677"/>
      <c r="HXN84" s="677"/>
      <c r="HXO84" s="677"/>
      <c r="HXP84" s="677"/>
      <c r="HXQ84" s="677"/>
      <c r="HXR84" s="677"/>
      <c r="HXS84" s="677"/>
      <c r="HXT84" s="677"/>
      <c r="HXU84" s="677"/>
      <c r="HXV84" s="677"/>
      <c r="HXW84" s="677"/>
      <c r="HXX84" s="677"/>
      <c r="HXY84" s="677"/>
      <c r="HXZ84" s="677"/>
      <c r="HYA84" s="677"/>
      <c r="HYB84" s="677"/>
      <c r="HYC84" s="677"/>
      <c r="HYD84" s="677"/>
      <c r="HYE84" s="677"/>
      <c r="HYF84" s="677"/>
      <c r="HYG84" s="677"/>
      <c r="HYH84" s="677"/>
      <c r="HYI84" s="677"/>
      <c r="HYJ84" s="677"/>
      <c r="HYK84" s="677"/>
      <c r="HYL84" s="677"/>
      <c r="HYM84" s="677"/>
      <c r="HYN84" s="677"/>
      <c r="HYO84" s="677"/>
      <c r="HYP84" s="677"/>
      <c r="HYQ84" s="677"/>
      <c r="HYR84" s="677"/>
      <c r="HYS84" s="677"/>
      <c r="HYT84" s="677"/>
      <c r="HYU84" s="677"/>
      <c r="HYV84" s="677"/>
      <c r="HYW84" s="677"/>
      <c r="HYX84" s="677"/>
      <c r="HYY84" s="677"/>
      <c r="HYZ84" s="677"/>
      <c r="HZA84" s="677"/>
      <c r="HZB84" s="677"/>
      <c r="HZC84" s="677"/>
      <c r="HZD84" s="677"/>
      <c r="HZE84" s="677"/>
      <c r="HZF84" s="677"/>
      <c r="HZG84" s="677"/>
      <c r="HZH84" s="677"/>
      <c r="HZI84" s="677"/>
      <c r="HZJ84" s="677"/>
      <c r="HZK84" s="677"/>
      <c r="HZL84" s="677"/>
      <c r="HZM84" s="677"/>
      <c r="HZN84" s="677"/>
      <c r="HZO84" s="677"/>
      <c r="HZP84" s="677"/>
      <c r="HZQ84" s="677"/>
      <c r="HZR84" s="677"/>
      <c r="HZS84" s="677"/>
      <c r="HZT84" s="677"/>
      <c r="HZU84" s="677"/>
      <c r="HZV84" s="677"/>
      <c r="HZW84" s="677"/>
      <c r="HZX84" s="677"/>
      <c r="HZY84" s="677"/>
      <c r="HZZ84" s="677"/>
      <c r="IAA84" s="677"/>
      <c r="IAB84" s="677"/>
      <c r="IAC84" s="677"/>
      <c r="IAD84" s="677"/>
      <c r="IAE84" s="677"/>
      <c r="IAF84" s="677"/>
      <c r="IAG84" s="677"/>
      <c r="IAH84" s="677"/>
      <c r="IAI84" s="677"/>
      <c r="IAJ84" s="677"/>
      <c r="IAK84" s="677"/>
      <c r="IAL84" s="677"/>
      <c r="IAM84" s="677"/>
      <c r="IAN84" s="677"/>
      <c r="IAO84" s="677"/>
      <c r="IAP84" s="677"/>
      <c r="IAQ84" s="677"/>
      <c r="IAR84" s="677"/>
      <c r="IAS84" s="677"/>
      <c r="IAT84" s="677"/>
      <c r="IAU84" s="677"/>
      <c r="IAV84" s="677"/>
      <c r="IAW84" s="677"/>
      <c r="IAX84" s="677"/>
      <c r="IAY84" s="677"/>
      <c r="IAZ84" s="677"/>
      <c r="IBA84" s="677"/>
      <c r="IBB84" s="677"/>
      <c r="IBC84" s="677"/>
      <c r="IBD84" s="677"/>
      <c r="IBE84" s="677"/>
      <c r="IBF84" s="677"/>
      <c r="IBG84" s="677"/>
      <c r="IBH84" s="677"/>
      <c r="IBI84" s="677"/>
      <c r="IBJ84" s="677"/>
      <c r="IBK84" s="677"/>
      <c r="IBL84" s="677"/>
      <c r="IBM84" s="677"/>
      <c r="IBN84" s="677"/>
      <c r="IBO84" s="677"/>
      <c r="IBP84" s="677"/>
      <c r="IBQ84" s="677"/>
      <c r="IBR84" s="677"/>
      <c r="IBS84" s="677"/>
      <c r="IBT84" s="677"/>
      <c r="IBU84" s="677"/>
      <c r="IBV84" s="677"/>
      <c r="IBW84" s="677"/>
      <c r="IBX84" s="677"/>
      <c r="IBY84" s="677"/>
      <c r="IBZ84" s="677"/>
      <c r="ICA84" s="677"/>
      <c r="ICB84" s="677"/>
      <c r="ICC84" s="677"/>
      <c r="ICD84" s="677"/>
      <c r="ICE84" s="677"/>
      <c r="ICF84" s="677"/>
      <c r="ICG84" s="677"/>
      <c r="ICH84" s="677"/>
      <c r="ICI84" s="677"/>
      <c r="ICJ84" s="677"/>
      <c r="ICK84" s="677"/>
      <c r="ICL84" s="677"/>
      <c r="ICM84" s="677"/>
      <c r="ICN84" s="677"/>
      <c r="ICO84" s="677"/>
      <c r="ICP84" s="677"/>
      <c r="ICQ84" s="677"/>
      <c r="ICR84" s="677"/>
      <c r="ICS84" s="677"/>
      <c r="ICT84" s="677"/>
      <c r="ICU84" s="677"/>
      <c r="ICV84" s="677"/>
      <c r="ICW84" s="677"/>
      <c r="ICX84" s="677"/>
      <c r="ICY84" s="677"/>
      <c r="ICZ84" s="677"/>
      <c r="IDA84" s="677"/>
      <c r="IDB84" s="677"/>
      <c r="IDC84" s="677"/>
      <c r="IDD84" s="677"/>
      <c r="IDE84" s="677"/>
      <c r="IDF84" s="677"/>
      <c r="IDG84" s="677"/>
      <c r="IDH84" s="677"/>
      <c r="IDI84" s="677"/>
      <c r="IDJ84" s="677"/>
      <c r="IDK84" s="677"/>
      <c r="IDL84" s="677"/>
      <c r="IDM84" s="677"/>
      <c r="IDN84" s="677"/>
      <c r="IDO84" s="677"/>
      <c r="IDP84" s="677"/>
      <c r="IDQ84" s="677"/>
      <c r="IDR84" s="677"/>
      <c r="IDS84" s="677"/>
      <c r="IDT84" s="677"/>
      <c r="IDU84" s="677"/>
      <c r="IDV84" s="677"/>
      <c r="IDW84" s="677"/>
      <c r="IDX84" s="677"/>
      <c r="IDY84" s="677"/>
      <c r="IDZ84" s="677"/>
      <c r="IEA84" s="677"/>
      <c r="IEB84" s="677"/>
      <c r="IEC84" s="677"/>
      <c r="IED84" s="677"/>
      <c r="IEE84" s="677"/>
      <c r="IEF84" s="677"/>
      <c r="IEG84" s="677"/>
      <c r="IEH84" s="677"/>
      <c r="IEI84" s="677"/>
      <c r="IEJ84" s="677"/>
      <c r="IEK84" s="677"/>
      <c r="IEL84" s="677"/>
      <c r="IEM84" s="677"/>
      <c r="IEN84" s="677"/>
      <c r="IEO84" s="677"/>
      <c r="IEP84" s="677"/>
      <c r="IEQ84" s="677"/>
      <c r="IER84" s="677"/>
      <c r="IES84" s="677"/>
      <c r="IET84" s="677"/>
      <c r="IEU84" s="677"/>
      <c r="IEV84" s="677"/>
      <c r="IEW84" s="677"/>
      <c r="IEX84" s="677"/>
      <c r="IEY84" s="677"/>
      <c r="IEZ84" s="677"/>
      <c r="IFA84" s="677"/>
      <c r="IFB84" s="677"/>
      <c r="IFC84" s="677"/>
      <c r="IFD84" s="677"/>
      <c r="IFE84" s="677"/>
      <c r="IFF84" s="677"/>
      <c r="IFG84" s="677"/>
      <c r="IFH84" s="677"/>
      <c r="IFI84" s="677"/>
      <c r="IFJ84" s="677"/>
      <c r="IFK84" s="677"/>
      <c r="IFL84" s="677"/>
      <c r="IFM84" s="677"/>
      <c r="IFN84" s="677"/>
      <c r="IFO84" s="677"/>
      <c r="IFP84" s="677"/>
      <c r="IFQ84" s="677"/>
      <c r="IFR84" s="677"/>
      <c r="IFS84" s="677"/>
      <c r="IFT84" s="677"/>
      <c r="IFU84" s="677"/>
      <c r="IFV84" s="677"/>
      <c r="IFW84" s="677"/>
      <c r="IFX84" s="677"/>
      <c r="IFY84" s="677"/>
      <c r="IFZ84" s="677"/>
      <c r="IGA84" s="677"/>
      <c r="IGB84" s="677"/>
      <c r="IGC84" s="677"/>
      <c r="IGD84" s="677"/>
      <c r="IGE84" s="677"/>
      <c r="IGF84" s="677"/>
      <c r="IGG84" s="677"/>
      <c r="IGH84" s="677"/>
      <c r="IGI84" s="677"/>
      <c r="IGJ84" s="677"/>
      <c r="IGK84" s="677"/>
      <c r="IGL84" s="677"/>
      <c r="IGM84" s="677"/>
      <c r="IGN84" s="677"/>
      <c r="IGO84" s="677"/>
      <c r="IGP84" s="677"/>
      <c r="IGQ84" s="677"/>
      <c r="IGR84" s="677"/>
      <c r="IGS84" s="677"/>
      <c r="IGT84" s="677"/>
      <c r="IGU84" s="677"/>
      <c r="IGV84" s="677"/>
      <c r="IGW84" s="677"/>
      <c r="IGX84" s="677"/>
      <c r="IGY84" s="677"/>
      <c r="IGZ84" s="677"/>
      <c r="IHA84" s="677"/>
      <c r="IHB84" s="677"/>
      <c r="IHC84" s="677"/>
      <c r="IHD84" s="677"/>
      <c r="IHE84" s="677"/>
      <c r="IHF84" s="677"/>
      <c r="IHG84" s="677"/>
      <c r="IHH84" s="677"/>
      <c r="IHI84" s="677"/>
      <c r="IHJ84" s="677"/>
      <c r="IHK84" s="677"/>
      <c r="IHL84" s="677"/>
      <c r="IHM84" s="677"/>
      <c r="IHN84" s="677"/>
      <c r="IHO84" s="677"/>
      <c r="IHP84" s="677"/>
      <c r="IHQ84" s="677"/>
      <c r="IHR84" s="677"/>
      <c r="IHS84" s="677"/>
      <c r="IHT84" s="677"/>
      <c r="IHU84" s="677"/>
      <c r="IHV84" s="677"/>
      <c r="IHW84" s="677"/>
      <c r="IHX84" s="677"/>
      <c r="IHY84" s="677"/>
      <c r="IHZ84" s="677"/>
      <c r="IIA84" s="677"/>
      <c r="IIB84" s="677"/>
      <c r="IIC84" s="677"/>
      <c r="IID84" s="677"/>
      <c r="IIE84" s="677"/>
      <c r="IIF84" s="677"/>
      <c r="IIG84" s="677"/>
      <c r="IIH84" s="677"/>
      <c r="III84" s="677"/>
      <c r="IIJ84" s="677"/>
      <c r="IIK84" s="677"/>
      <c r="IIL84" s="677"/>
      <c r="IIM84" s="677"/>
      <c r="IIN84" s="677"/>
      <c r="IIO84" s="677"/>
      <c r="IIP84" s="677"/>
      <c r="IIQ84" s="677"/>
      <c r="IIR84" s="677"/>
      <c r="IIS84" s="677"/>
      <c r="IIT84" s="677"/>
      <c r="IIU84" s="677"/>
      <c r="IIV84" s="677"/>
      <c r="IIW84" s="677"/>
      <c r="IIX84" s="677"/>
      <c r="IIY84" s="677"/>
      <c r="IIZ84" s="677"/>
      <c r="IJA84" s="677"/>
      <c r="IJB84" s="677"/>
      <c r="IJC84" s="677"/>
      <c r="IJD84" s="677"/>
      <c r="IJE84" s="677"/>
      <c r="IJF84" s="677"/>
      <c r="IJG84" s="677"/>
      <c r="IJH84" s="677"/>
      <c r="IJI84" s="677"/>
      <c r="IJJ84" s="677"/>
      <c r="IJK84" s="677"/>
      <c r="IJL84" s="677"/>
      <c r="IJM84" s="677"/>
      <c r="IJN84" s="677"/>
      <c r="IJO84" s="677"/>
      <c r="IJP84" s="677"/>
      <c r="IJQ84" s="677"/>
      <c r="IJR84" s="677"/>
      <c r="IJS84" s="677"/>
      <c r="IJT84" s="677"/>
      <c r="IJU84" s="677"/>
      <c r="IJV84" s="677"/>
      <c r="IJW84" s="677"/>
      <c r="IJX84" s="677"/>
      <c r="IJY84" s="677"/>
      <c r="IJZ84" s="677"/>
      <c r="IKA84" s="677"/>
      <c r="IKB84" s="677"/>
      <c r="IKC84" s="677"/>
      <c r="IKD84" s="677"/>
      <c r="IKE84" s="677"/>
      <c r="IKF84" s="677"/>
      <c r="IKG84" s="677"/>
      <c r="IKH84" s="677"/>
      <c r="IKI84" s="677"/>
      <c r="IKJ84" s="677"/>
      <c r="IKK84" s="677"/>
      <c r="IKL84" s="677"/>
      <c r="IKM84" s="677"/>
      <c r="IKN84" s="677"/>
      <c r="IKO84" s="677"/>
      <c r="IKP84" s="677"/>
      <c r="IKQ84" s="677"/>
      <c r="IKR84" s="677"/>
      <c r="IKS84" s="677"/>
      <c r="IKT84" s="677"/>
      <c r="IKU84" s="677"/>
      <c r="IKV84" s="677"/>
      <c r="IKW84" s="677"/>
      <c r="IKX84" s="677"/>
      <c r="IKY84" s="677"/>
      <c r="IKZ84" s="677"/>
      <c r="ILA84" s="677"/>
      <c r="ILB84" s="677"/>
      <c r="ILC84" s="677"/>
      <c r="ILD84" s="677"/>
      <c r="ILE84" s="677"/>
      <c r="ILF84" s="677"/>
      <c r="ILG84" s="677"/>
      <c r="ILH84" s="677"/>
      <c r="ILI84" s="677"/>
      <c r="ILJ84" s="677"/>
      <c r="ILK84" s="677"/>
      <c r="ILL84" s="677"/>
      <c r="ILM84" s="677"/>
      <c r="ILN84" s="677"/>
      <c r="ILO84" s="677"/>
      <c r="ILP84" s="677"/>
      <c r="ILQ84" s="677"/>
      <c r="ILR84" s="677"/>
      <c r="ILS84" s="677"/>
      <c r="ILT84" s="677"/>
      <c r="ILU84" s="677"/>
      <c r="ILV84" s="677"/>
      <c r="ILW84" s="677"/>
      <c r="ILX84" s="677"/>
      <c r="ILY84" s="677"/>
      <c r="ILZ84" s="677"/>
      <c r="IMA84" s="677"/>
      <c r="IMB84" s="677"/>
      <c r="IMC84" s="677"/>
      <c r="IMD84" s="677"/>
      <c r="IME84" s="677"/>
      <c r="IMF84" s="677"/>
      <c r="IMG84" s="677"/>
      <c r="IMH84" s="677"/>
      <c r="IMI84" s="677"/>
      <c r="IMJ84" s="677"/>
      <c r="IMK84" s="677"/>
      <c r="IML84" s="677"/>
      <c r="IMM84" s="677"/>
      <c r="IMN84" s="677"/>
      <c r="IMO84" s="677"/>
      <c r="IMP84" s="677"/>
      <c r="IMQ84" s="677"/>
      <c r="IMR84" s="677"/>
      <c r="IMS84" s="677"/>
      <c r="IMT84" s="677"/>
      <c r="IMU84" s="677"/>
      <c r="IMV84" s="677"/>
      <c r="IMW84" s="677"/>
      <c r="IMX84" s="677"/>
      <c r="IMY84" s="677"/>
      <c r="IMZ84" s="677"/>
      <c r="INA84" s="677"/>
      <c r="INB84" s="677"/>
      <c r="INC84" s="677"/>
      <c r="IND84" s="677"/>
      <c r="INE84" s="677"/>
      <c r="INF84" s="677"/>
      <c r="ING84" s="677"/>
      <c r="INH84" s="677"/>
      <c r="INI84" s="677"/>
      <c r="INJ84" s="677"/>
      <c r="INK84" s="677"/>
      <c r="INL84" s="677"/>
      <c r="INM84" s="677"/>
      <c r="INN84" s="677"/>
      <c r="INO84" s="677"/>
      <c r="INP84" s="677"/>
      <c r="INQ84" s="677"/>
      <c r="INR84" s="677"/>
      <c r="INS84" s="677"/>
      <c r="INT84" s="677"/>
      <c r="INU84" s="677"/>
      <c r="INV84" s="677"/>
      <c r="INW84" s="677"/>
      <c r="INX84" s="677"/>
      <c r="INY84" s="677"/>
      <c r="INZ84" s="677"/>
      <c r="IOA84" s="677"/>
      <c r="IOB84" s="677"/>
      <c r="IOC84" s="677"/>
      <c r="IOD84" s="677"/>
      <c r="IOE84" s="677"/>
      <c r="IOF84" s="677"/>
      <c r="IOG84" s="677"/>
      <c r="IOH84" s="677"/>
      <c r="IOI84" s="677"/>
      <c r="IOJ84" s="677"/>
      <c r="IOK84" s="677"/>
      <c r="IOL84" s="677"/>
      <c r="IOM84" s="677"/>
      <c r="ION84" s="677"/>
      <c r="IOO84" s="677"/>
      <c r="IOP84" s="677"/>
      <c r="IOQ84" s="677"/>
      <c r="IOR84" s="677"/>
      <c r="IOS84" s="677"/>
      <c r="IOT84" s="677"/>
      <c r="IOU84" s="677"/>
      <c r="IOV84" s="677"/>
      <c r="IOW84" s="677"/>
      <c r="IOX84" s="677"/>
      <c r="IOY84" s="677"/>
      <c r="IOZ84" s="677"/>
      <c r="IPA84" s="677"/>
      <c r="IPB84" s="677"/>
      <c r="IPC84" s="677"/>
      <c r="IPD84" s="677"/>
      <c r="IPE84" s="677"/>
      <c r="IPF84" s="677"/>
      <c r="IPG84" s="677"/>
      <c r="IPH84" s="677"/>
      <c r="IPI84" s="677"/>
      <c r="IPJ84" s="677"/>
      <c r="IPK84" s="677"/>
      <c r="IPL84" s="677"/>
      <c r="IPM84" s="677"/>
      <c r="IPN84" s="677"/>
      <c r="IPO84" s="677"/>
      <c r="IPP84" s="677"/>
      <c r="IPQ84" s="677"/>
      <c r="IPR84" s="677"/>
      <c r="IPS84" s="677"/>
      <c r="IPT84" s="677"/>
      <c r="IPU84" s="677"/>
      <c r="IPV84" s="677"/>
      <c r="IPW84" s="677"/>
      <c r="IPX84" s="677"/>
      <c r="IPY84" s="677"/>
      <c r="IPZ84" s="677"/>
      <c r="IQA84" s="677"/>
      <c r="IQB84" s="677"/>
      <c r="IQC84" s="677"/>
      <c r="IQD84" s="677"/>
      <c r="IQE84" s="677"/>
      <c r="IQF84" s="677"/>
      <c r="IQG84" s="677"/>
      <c r="IQH84" s="677"/>
      <c r="IQI84" s="677"/>
      <c r="IQJ84" s="677"/>
      <c r="IQK84" s="677"/>
      <c r="IQL84" s="677"/>
      <c r="IQM84" s="677"/>
      <c r="IQN84" s="677"/>
      <c r="IQO84" s="677"/>
      <c r="IQP84" s="677"/>
      <c r="IQQ84" s="677"/>
      <c r="IQR84" s="677"/>
      <c r="IQS84" s="677"/>
      <c r="IQT84" s="677"/>
      <c r="IQU84" s="677"/>
      <c r="IQV84" s="677"/>
      <c r="IQW84" s="677"/>
      <c r="IQX84" s="677"/>
      <c r="IQY84" s="677"/>
      <c r="IQZ84" s="677"/>
      <c r="IRA84" s="677"/>
      <c r="IRB84" s="677"/>
      <c r="IRC84" s="677"/>
      <c r="IRD84" s="677"/>
      <c r="IRE84" s="677"/>
      <c r="IRF84" s="677"/>
      <c r="IRG84" s="677"/>
      <c r="IRH84" s="677"/>
      <c r="IRI84" s="677"/>
      <c r="IRJ84" s="677"/>
      <c r="IRK84" s="677"/>
      <c r="IRL84" s="677"/>
      <c r="IRM84" s="677"/>
      <c r="IRN84" s="677"/>
      <c r="IRO84" s="677"/>
      <c r="IRP84" s="677"/>
      <c r="IRQ84" s="677"/>
      <c r="IRR84" s="677"/>
      <c r="IRS84" s="677"/>
      <c r="IRT84" s="677"/>
      <c r="IRU84" s="677"/>
      <c r="IRV84" s="677"/>
      <c r="IRW84" s="677"/>
      <c r="IRX84" s="677"/>
      <c r="IRY84" s="677"/>
      <c r="IRZ84" s="677"/>
      <c r="ISA84" s="677"/>
      <c r="ISB84" s="677"/>
      <c r="ISC84" s="677"/>
      <c r="ISD84" s="677"/>
      <c r="ISE84" s="677"/>
      <c r="ISF84" s="677"/>
      <c r="ISG84" s="677"/>
      <c r="ISH84" s="677"/>
      <c r="ISI84" s="677"/>
      <c r="ISJ84" s="677"/>
      <c r="ISK84" s="677"/>
      <c r="ISL84" s="677"/>
      <c r="ISM84" s="677"/>
      <c r="ISN84" s="677"/>
      <c r="ISO84" s="677"/>
      <c r="ISP84" s="677"/>
      <c r="ISQ84" s="677"/>
      <c r="ISR84" s="677"/>
      <c r="ISS84" s="677"/>
      <c r="IST84" s="677"/>
      <c r="ISU84" s="677"/>
      <c r="ISV84" s="677"/>
      <c r="ISW84" s="677"/>
      <c r="ISX84" s="677"/>
      <c r="ISY84" s="677"/>
      <c r="ISZ84" s="677"/>
      <c r="ITA84" s="677"/>
      <c r="ITB84" s="677"/>
      <c r="ITC84" s="677"/>
      <c r="ITD84" s="677"/>
      <c r="ITE84" s="677"/>
      <c r="ITF84" s="677"/>
      <c r="ITG84" s="677"/>
      <c r="ITH84" s="677"/>
      <c r="ITI84" s="677"/>
      <c r="ITJ84" s="677"/>
      <c r="ITK84" s="677"/>
      <c r="ITL84" s="677"/>
      <c r="ITM84" s="677"/>
      <c r="ITN84" s="677"/>
      <c r="ITO84" s="677"/>
      <c r="ITP84" s="677"/>
      <c r="ITQ84" s="677"/>
      <c r="ITR84" s="677"/>
      <c r="ITS84" s="677"/>
      <c r="ITT84" s="677"/>
      <c r="ITU84" s="677"/>
      <c r="ITV84" s="677"/>
      <c r="ITW84" s="677"/>
      <c r="ITX84" s="677"/>
      <c r="ITY84" s="677"/>
      <c r="ITZ84" s="677"/>
      <c r="IUA84" s="677"/>
      <c r="IUB84" s="677"/>
      <c r="IUC84" s="677"/>
      <c r="IUD84" s="677"/>
      <c r="IUE84" s="677"/>
      <c r="IUF84" s="677"/>
      <c r="IUG84" s="677"/>
      <c r="IUH84" s="677"/>
      <c r="IUI84" s="677"/>
      <c r="IUJ84" s="677"/>
      <c r="IUK84" s="677"/>
      <c r="IUL84" s="677"/>
      <c r="IUM84" s="677"/>
      <c r="IUN84" s="677"/>
      <c r="IUO84" s="677"/>
      <c r="IUP84" s="677"/>
      <c r="IUQ84" s="677"/>
      <c r="IUR84" s="677"/>
      <c r="IUS84" s="677"/>
      <c r="IUT84" s="677"/>
      <c r="IUU84" s="677"/>
      <c r="IUV84" s="677"/>
      <c r="IUW84" s="677"/>
      <c r="IUX84" s="677"/>
      <c r="IUY84" s="677"/>
      <c r="IUZ84" s="677"/>
      <c r="IVA84" s="677"/>
      <c r="IVB84" s="677"/>
      <c r="IVC84" s="677"/>
      <c r="IVD84" s="677"/>
      <c r="IVE84" s="677"/>
      <c r="IVF84" s="677"/>
      <c r="IVG84" s="677"/>
      <c r="IVH84" s="677"/>
      <c r="IVI84" s="677"/>
      <c r="IVJ84" s="677"/>
      <c r="IVK84" s="677"/>
      <c r="IVL84" s="677"/>
      <c r="IVM84" s="677"/>
      <c r="IVN84" s="677"/>
      <c r="IVO84" s="677"/>
      <c r="IVP84" s="677"/>
      <c r="IVQ84" s="677"/>
      <c r="IVR84" s="677"/>
      <c r="IVS84" s="677"/>
      <c r="IVT84" s="677"/>
      <c r="IVU84" s="677"/>
      <c r="IVV84" s="677"/>
      <c r="IVW84" s="677"/>
      <c r="IVX84" s="677"/>
      <c r="IVY84" s="677"/>
      <c r="IVZ84" s="677"/>
      <c r="IWA84" s="677"/>
      <c r="IWB84" s="677"/>
      <c r="IWC84" s="677"/>
      <c r="IWD84" s="677"/>
      <c r="IWE84" s="677"/>
      <c r="IWF84" s="677"/>
      <c r="IWG84" s="677"/>
      <c r="IWH84" s="677"/>
      <c r="IWI84" s="677"/>
      <c r="IWJ84" s="677"/>
      <c r="IWK84" s="677"/>
      <c r="IWL84" s="677"/>
      <c r="IWM84" s="677"/>
      <c r="IWN84" s="677"/>
      <c r="IWO84" s="677"/>
      <c r="IWP84" s="677"/>
      <c r="IWQ84" s="677"/>
      <c r="IWR84" s="677"/>
      <c r="IWS84" s="677"/>
      <c r="IWT84" s="677"/>
      <c r="IWU84" s="677"/>
      <c r="IWV84" s="677"/>
      <c r="IWW84" s="677"/>
      <c r="IWX84" s="677"/>
      <c r="IWY84" s="677"/>
      <c r="IWZ84" s="677"/>
      <c r="IXA84" s="677"/>
      <c r="IXB84" s="677"/>
      <c r="IXC84" s="677"/>
      <c r="IXD84" s="677"/>
      <c r="IXE84" s="677"/>
      <c r="IXF84" s="677"/>
      <c r="IXG84" s="677"/>
      <c r="IXH84" s="677"/>
      <c r="IXI84" s="677"/>
      <c r="IXJ84" s="677"/>
      <c r="IXK84" s="677"/>
      <c r="IXL84" s="677"/>
      <c r="IXM84" s="677"/>
      <c r="IXN84" s="677"/>
      <c r="IXO84" s="677"/>
      <c r="IXP84" s="677"/>
      <c r="IXQ84" s="677"/>
      <c r="IXR84" s="677"/>
      <c r="IXS84" s="677"/>
      <c r="IXT84" s="677"/>
      <c r="IXU84" s="677"/>
      <c r="IXV84" s="677"/>
      <c r="IXW84" s="677"/>
      <c r="IXX84" s="677"/>
      <c r="IXY84" s="677"/>
      <c r="IXZ84" s="677"/>
      <c r="IYA84" s="677"/>
      <c r="IYB84" s="677"/>
      <c r="IYC84" s="677"/>
      <c r="IYD84" s="677"/>
      <c r="IYE84" s="677"/>
      <c r="IYF84" s="677"/>
      <c r="IYG84" s="677"/>
      <c r="IYH84" s="677"/>
      <c r="IYI84" s="677"/>
      <c r="IYJ84" s="677"/>
      <c r="IYK84" s="677"/>
      <c r="IYL84" s="677"/>
      <c r="IYM84" s="677"/>
      <c r="IYN84" s="677"/>
      <c r="IYO84" s="677"/>
      <c r="IYP84" s="677"/>
      <c r="IYQ84" s="677"/>
      <c r="IYR84" s="677"/>
      <c r="IYS84" s="677"/>
      <c r="IYT84" s="677"/>
      <c r="IYU84" s="677"/>
      <c r="IYV84" s="677"/>
      <c r="IYW84" s="677"/>
      <c r="IYX84" s="677"/>
      <c r="IYY84" s="677"/>
      <c r="IYZ84" s="677"/>
      <c r="IZA84" s="677"/>
      <c r="IZB84" s="677"/>
      <c r="IZC84" s="677"/>
      <c r="IZD84" s="677"/>
      <c r="IZE84" s="677"/>
      <c r="IZF84" s="677"/>
      <c r="IZG84" s="677"/>
      <c r="IZH84" s="677"/>
      <c r="IZI84" s="677"/>
      <c r="IZJ84" s="677"/>
      <c r="IZK84" s="677"/>
      <c r="IZL84" s="677"/>
      <c r="IZM84" s="677"/>
      <c r="IZN84" s="677"/>
      <c r="IZO84" s="677"/>
      <c r="IZP84" s="677"/>
      <c r="IZQ84" s="677"/>
      <c r="IZR84" s="677"/>
      <c r="IZS84" s="677"/>
      <c r="IZT84" s="677"/>
      <c r="IZU84" s="677"/>
      <c r="IZV84" s="677"/>
      <c r="IZW84" s="677"/>
      <c r="IZX84" s="677"/>
      <c r="IZY84" s="677"/>
      <c r="IZZ84" s="677"/>
      <c r="JAA84" s="677"/>
      <c r="JAB84" s="677"/>
      <c r="JAC84" s="677"/>
      <c r="JAD84" s="677"/>
      <c r="JAE84" s="677"/>
      <c r="JAF84" s="677"/>
      <c r="JAG84" s="677"/>
      <c r="JAH84" s="677"/>
      <c r="JAI84" s="677"/>
      <c r="JAJ84" s="677"/>
      <c r="JAK84" s="677"/>
      <c r="JAL84" s="677"/>
      <c r="JAM84" s="677"/>
      <c r="JAN84" s="677"/>
      <c r="JAO84" s="677"/>
      <c r="JAP84" s="677"/>
      <c r="JAQ84" s="677"/>
      <c r="JAR84" s="677"/>
      <c r="JAS84" s="677"/>
      <c r="JAT84" s="677"/>
      <c r="JAU84" s="677"/>
      <c r="JAV84" s="677"/>
      <c r="JAW84" s="677"/>
      <c r="JAX84" s="677"/>
      <c r="JAY84" s="677"/>
      <c r="JAZ84" s="677"/>
      <c r="JBA84" s="677"/>
      <c r="JBB84" s="677"/>
      <c r="JBC84" s="677"/>
      <c r="JBD84" s="677"/>
      <c r="JBE84" s="677"/>
      <c r="JBF84" s="677"/>
      <c r="JBG84" s="677"/>
      <c r="JBH84" s="677"/>
      <c r="JBI84" s="677"/>
      <c r="JBJ84" s="677"/>
      <c r="JBK84" s="677"/>
      <c r="JBL84" s="677"/>
      <c r="JBM84" s="677"/>
      <c r="JBN84" s="677"/>
      <c r="JBO84" s="677"/>
      <c r="JBP84" s="677"/>
      <c r="JBQ84" s="677"/>
      <c r="JBR84" s="677"/>
      <c r="JBS84" s="677"/>
      <c r="JBT84" s="677"/>
      <c r="JBU84" s="677"/>
      <c r="JBV84" s="677"/>
      <c r="JBW84" s="677"/>
      <c r="JBX84" s="677"/>
      <c r="JBY84" s="677"/>
      <c r="JBZ84" s="677"/>
      <c r="JCA84" s="677"/>
      <c r="JCB84" s="677"/>
      <c r="JCC84" s="677"/>
      <c r="JCD84" s="677"/>
      <c r="JCE84" s="677"/>
      <c r="JCF84" s="677"/>
      <c r="JCG84" s="677"/>
      <c r="JCH84" s="677"/>
      <c r="JCI84" s="677"/>
      <c r="JCJ84" s="677"/>
      <c r="JCK84" s="677"/>
      <c r="JCL84" s="677"/>
      <c r="JCM84" s="677"/>
      <c r="JCN84" s="677"/>
      <c r="JCO84" s="677"/>
      <c r="JCP84" s="677"/>
      <c r="JCQ84" s="677"/>
      <c r="JCR84" s="677"/>
      <c r="JCS84" s="677"/>
      <c r="JCT84" s="677"/>
      <c r="JCU84" s="677"/>
      <c r="JCV84" s="677"/>
      <c r="JCW84" s="677"/>
      <c r="JCX84" s="677"/>
      <c r="JCY84" s="677"/>
      <c r="JCZ84" s="677"/>
      <c r="JDA84" s="677"/>
      <c r="JDB84" s="677"/>
      <c r="JDC84" s="677"/>
      <c r="JDD84" s="677"/>
      <c r="JDE84" s="677"/>
      <c r="JDF84" s="677"/>
      <c r="JDG84" s="677"/>
      <c r="JDH84" s="677"/>
      <c r="JDI84" s="677"/>
      <c r="JDJ84" s="677"/>
      <c r="JDK84" s="677"/>
      <c r="JDL84" s="677"/>
      <c r="JDM84" s="677"/>
      <c r="JDN84" s="677"/>
      <c r="JDO84" s="677"/>
      <c r="JDP84" s="677"/>
      <c r="JDQ84" s="677"/>
      <c r="JDR84" s="677"/>
      <c r="JDS84" s="677"/>
      <c r="JDT84" s="677"/>
      <c r="JDU84" s="677"/>
      <c r="JDV84" s="677"/>
      <c r="JDW84" s="677"/>
      <c r="JDX84" s="677"/>
      <c r="JDY84" s="677"/>
      <c r="JDZ84" s="677"/>
      <c r="JEA84" s="677"/>
      <c r="JEB84" s="677"/>
      <c r="JEC84" s="677"/>
      <c r="JED84" s="677"/>
      <c r="JEE84" s="677"/>
      <c r="JEF84" s="677"/>
      <c r="JEG84" s="677"/>
      <c r="JEH84" s="677"/>
      <c r="JEI84" s="677"/>
      <c r="JEJ84" s="677"/>
      <c r="JEK84" s="677"/>
      <c r="JEL84" s="677"/>
      <c r="JEM84" s="677"/>
      <c r="JEN84" s="677"/>
      <c r="JEO84" s="677"/>
      <c r="JEP84" s="677"/>
      <c r="JEQ84" s="677"/>
      <c r="JER84" s="677"/>
      <c r="JES84" s="677"/>
      <c r="JET84" s="677"/>
      <c r="JEU84" s="677"/>
      <c r="JEV84" s="677"/>
      <c r="JEW84" s="677"/>
      <c r="JEX84" s="677"/>
      <c r="JEY84" s="677"/>
      <c r="JEZ84" s="677"/>
      <c r="JFA84" s="677"/>
      <c r="JFB84" s="677"/>
      <c r="JFC84" s="677"/>
      <c r="JFD84" s="677"/>
      <c r="JFE84" s="677"/>
      <c r="JFF84" s="677"/>
      <c r="JFG84" s="677"/>
      <c r="JFH84" s="677"/>
      <c r="JFI84" s="677"/>
      <c r="JFJ84" s="677"/>
      <c r="JFK84" s="677"/>
      <c r="JFL84" s="677"/>
      <c r="JFM84" s="677"/>
      <c r="JFN84" s="677"/>
      <c r="JFO84" s="677"/>
      <c r="JFP84" s="677"/>
      <c r="JFQ84" s="677"/>
      <c r="JFR84" s="677"/>
      <c r="JFS84" s="677"/>
      <c r="JFT84" s="677"/>
      <c r="JFU84" s="677"/>
      <c r="JFV84" s="677"/>
      <c r="JFW84" s="677"/>
      <c r="JFX84" s="677"/>
      <c r="JFY84" s="677"/>
      <c r="JFZ84" s="677"/>
      <c r="JGA84" s="677"/>
      <c r="JGB84" s="677"/>
      <c r="JGC84" s="677"/>
      <c r="JGD84" s="677"/>
      <c r="JGE84" s="677"/>
      <c r="JGF84" s="677"/>
      <c r="JGG84" s="677"/>
      <c r="JGH84" s="677"/>
      <c r="JGI84" s="677"/>
      <c r="JGJ84" s="677"/>
      <c r="JGK84" s="677"/>
      <c r="JGL84" s="677"/>
      <c r="JGM84" s="677"/>
      <c r="JGN84" s="677"/>
      <c r="JGO84" s="677"/>
      <c r="JGP84" s="677"/>
      <c r="JGQ84" s="677"/>
      <c r="JGR84" s="677"/>
      <c r="JGS84" s="677"/>
      <c r="JGT84" s="677"/>
      <c r="JGU84" s="677"/>
      <c r="JGV84" s="677"/>
      <c r="JGW84" s="677"/>
      <c r="JGX84" s="677"/>
      <c r="JGY84" s="677"/>
      <c r="JGZ84" s="677"/>
      <c r="JHA84" s="677"/>
      <c r="JHB84" s="677"/>
      <c r="JHC84" s="677"/>
      <c r="JHD84" s="677"/>
      <c r="JHE84" s="677"/>
      <c r="JHF84" s="677"/>
      <c r="JHG84" s="677"/>
      <c r="JHH84" s="677"/>
      <c r="JHI84" s="677"/>
      <c r="JHJ84" s="677"/>
      <c r="JHK84" s="677"/>
      <c r="JHL84" s="677"/>
      <c r="JHM84" s="677"/>
      <c r="JHN84" s="677"/>
      <c r="JHO84" s="677"/>
      <c r="JHP84" s="677"/>
      <c r="JHQ84" s="677"/>
      <c r="JHR84" s="677"/>
      <c r="JHS84" s="677"/>
      <c r="JHT84" s="677"/>
      <c r="JHU84" s="677"/>
      <c r="JHV84" s="677"/>
      <c r="JHW84" s="677"/>
      <c r="JHX84" s="677"/>
      <c r="JHY84" s="677"/>
      <c r="JHZ84" s="677"/>
      <c r="JIA84" s="677"/>
      <c r="JIB84" s="677"/>
      <c r="JIC84" s="677"/>
      <c r="JID84" s="677"/>
      <c r="JIE84" s="677"/>
      <c r="JIF84" s="677"/>
      <c r="JIG84" s="677"/>
      <c r="JIH84" s="677"/>
      <c r="JII84" s="677"/>
      <c r="JIJ84" s="677"/>
      <c r="JIK84" s="677"/>
      <c r="JIL84" s="677"/>
      <c r="JIM84" s="677"/>
      <c r="JIN84" s="677"/>
      <c r="JIO84" s="677"/>
      <c r="JIP84" s="677"/>
      <c r="JIQ84" s="677"/>
      <c r="JIR84" s="677"/>
      <c r="JIS84" s="677"/>
      <c r="JIT84" s="677"/>
      <c r="JIU84" s="677"/>
      <c r="JIV84" s="677"/>
      <c r="JIW84" s="677"/>
      <c r="JIX84" s="677"/>
      <c r="JIY84" s="677"/>
      <c r="JIZ84" s="677"/>
      <c r="JJA84" s="677"/>
      <c r="JJB84" s="677"/>
      <c r="JJC84" s="677"/>
      <c r="JJD84" s="677"/>
      <c r="JJE84" s="677"/>
      <c r="JJF84" s="677"/>
      <c r="JJG84" s="677"/>
      <c r="JJH84" s="677"/>
      <c r="JJI84" s="677"/>
      <c r="JJJ84" s="677"/>
      <c r="JJK84" s="677"/>
      <c r="JJL84" s="677"/>
      <c r="JJM84" s="677"/>
      <c r="JJN84" s="677"/>
      <c r="JJO84" s="677"/>
      <c r="JJP84" s="677"/>
      <c r="JJQ84" s="677"/>
      <c r="JJR84" s="677"/>
      <c r="JJS84" s="677"/>
      <c r="JJT84" s="677"/>
      <c r="JJU84" s="677"/>
      <c r="JJV84" s="677"/>
      <c r="JJW84" s="677"/>
      <c r="JJX84" s="677"/>
      <c r="JJY84" s="677"/>
      <c r="JJZ84" s="677"/>
      <c r="JKA84" s="677"/>
      <c r="JKB84" s="677"/>
      <c r="JKC84" s="677"/>
      <c r="JKD84" s="677"/>
      <c r="JKE84" s="677"/>
      <c r="JKF84" s="677"/>
      <c r="JKG84" s="677"/>
      <c r="JKH84" s="677"/>
      <c r="JKI84" s="677"/>
      <c r="JKJ84" s="677"/>
      <c r="JKK84" s="677"/>
      <c r="JKL84" s="677"/>
      <c r="JKM84" s="677"/>
      <c r="JKN84" s="677"/>
      <c r="JKO84" s="677"/>
      <c r="JKP84" s="677"/>
      <c r="JKQ84" s="677"/>
      <c r="JKR84" s="677"/>
      <c r="JKS84" s="677"/>
      <c r="JKT84" s="677"/>
      <c r="JKU84" s="677"/>
      <c r="JKV84" s="677"/>
      <c r="JKW84" s="677"/>
      <c r="JKX84" s="677"/>
      <c r="JKY84" s="677"/>
      <c r="JKZ84" s="677"/>
      <c r="JLA84" s="677"/>
      <c r="JLB84" s="677"/>
      <c r="JLC84" s="677"/>
      <c r="JLD84" s="677"/>
      <c r="JLE84" s="677"/>
      <c r="JLF84" s="677"/>
      <c r="JLG84" s="677"/>
      <c r="JLH84" s="677"/>
      <c r="JLI84" s="677"/>
      <c r="JLJ84" s="677"/>
      <c r="JLK84" s="677"/>
      <c r="JLL84" s="677"/>
      <c r="JLM84" s="677"/>
      <c r="JLN84" s="677"/>
      <c r="JLO84" s="677"/>
      <c r="JLP84" s="677"/>
      <c r="JLQ84" s="677"/>
      <c r="JLR84" s="677"/>
      <c r="JLS84" s="677"/>
      <c r="JLT84" s="677"/>
      <c r="JLU84" s="677"/>
      <c r="JLV84" s="677"/>
      <c r="JLW84" s="677"/>
      <c r="JLX84" s="677"/>
      <c r="JLY84" s="677"/>
      <c r="JLZ84" s="677"/>
      <c r="JMA84" s="677"/>
      <c r="JMB84" s="677"/>
      <c r="JMC84" s="677"/>
      <c r="JMD84" s="677"/>
      <c r="JME84" s="677"/>
      <c r="JMF84" s="677"/>
      <c r="JMG84" s="677"/>
      <c r="JMH84" s="677"/>
      <c r="JMI84" s="677"/>
      <c r="JMJ84" s="677"/>
      <c r="JMK84" s="677"/>
      <c r="JML84" s="677"/>
      <c r="JMM84" s="677"/>
      <c r="JMN84" s="677"/>
      <c r="JMO84" s="677"/>
      <c r="JMP84" s="677"/>
      <c r="JMQ84" s="677"/>
      <c r="JMR84" s="677"/>
      <c r="JMS84" s="677"/>
      <c r="JMT84" s="677"/>
      <c r="JMU84" s="677"/>
      <c r="JMV84" s="677"/>
      <c r="JMW84" s="677"/>
      <c r="JMX84" s="677"/>
      <c r="JMY84" s="677"/>
      <c r="JMZ84" s="677"/>
      <c r="JNA84" s="677"/>
      <c r="JNB84" s="677"/>
      <c r="JNC84" s="677"/>
      <c r="JND84" s="677"/>
      <c r="JNE84" s="677"/>
      <c r="JNF84" s="677"/>
      <c r="JNG84" s="677"/>
      <c r="JNH84" s="677"/>
      <c r="JNI84" s="677"/>
      <c r="JNJ84" s="677"/>
      <c r="JNK84" s="677"/>
      <c r="JNL84" s="677"/>
      <c r="JNM84" s="677"/>
      <c r="JNN84" s="677"/>
      <c r="JNO84" s="677"/>
      <c r="JNP84" s="677"/>
      <c r="JNQ84" s="677"/>
      <c r="JNR84" s="677"/>
      <c r="JNS84" s="677"/>
      <c r="JNT84" s="677"/>
      <c r="JNU84" s="677"/>
      <c r="JNV84" s="677"/>
      <c r="JNW84" s="677"/>
      <c r="JNX84" s="677"/>
      <c r="JNY84" s="677"/>
      <c r="JNZ84" s="677"/>
      <c r="JOA84" s="677"/>
      <c r="JOB84" s="677"/>
      <c r="JOC84" s="677"/>
      <c r="JOD84" s="677"/>
      <c r="JOE84" s="677"/>
      <c r="JOF84" s="677"/>
      <c r="JOG84" s="677"/>
      <c r="JOH84" s="677"/>
      <c r="JOI84" s="677"/>
      <c r="JOJ84" s="677"/>
      <c r="JOK84" s="677"/>
      <c r="JOL84" s="677"/>
      <c r="JOM84" s="677"/>
      <c r="JON84" s="677"/>
      <c r="JOO84" s="677"/>
      <c r="JOP84" s="677"/>
      <c r="JOQ84" s="677"/>
      <c r="JOR84" s="677"/>
      <c r="JOS84" s="677"/>
      <c r="JOT84" s="677"/>
      <c r="JOU84" s="677"/>
      <c r="JOV84" s="677"/>
      <c r="JOW84" s="677"/>
      <c r="JOX84" s="677"/>
      <c r="JOY84" s="677"/>
      <c r="JOZ84" s="677"/>
      <c r="JPA84" s="677"/>
      <c r="JPB84" s="677"/>
      <c r="JPC84" s="677"/>
      <c r="JPD84" s="677"/>
      <c r="JPE84" s="677"/>
      <c r="JPF84" s="677"/>
      <c r="JPG84" s="677"/>
      <c r="JPH84" s="677"/>
      <c r="JPI84" s="677"/>
      <c r="JPJ84" s="677"/>
      <c r="JPK84" s="677"/>
      <c r="JPL84" s="677"/>
      <c r="JPM84" s="677"/>
      <c r="JPN84" s="677"/>
      <c r="JPO84" s="677"/>
      <c r="JPP84" s="677"/>
      <c r="JPQ84" s="677"/>
      <c r="JPR84" s="677"/>
      <c r="JPS84" s="677"/>
      <c r="JPT84" s="677"/>
      <c r="JPU84" s="677"/>
      <c r="JPV84" s="677"/>
      <c r="JPW84" s="677"/>
      <c r="JPX84" s="677"/>
      <c r="JPY84" s="677"/>
      <c r="JPZ84" s="677"/>
      <c r="JQA84" s="677"/>
      <c r="JQB84" s="677"/>
      <c r="JQC84" s="677"/>
      <c r="JQD84" s="677"/>
      <c r="JQE84" s="677"/>
      <c r="JQF84" s="677"/>
      <c r="JQG84" s="677"/>
      <c r="JQH84" s="677"/>
      <c r="JQI84" s="677"/>
      <c r="JQJ84" s="677"/>
      <c r="JQK84" s="677"/>
      <c r="JQL84" s="677"/>
      <c r="JQM84" s="677"/>
      <c r="JQN84" s="677"/>
      <c r="JQO84" s="677"/>
      <c r="JQP84" s="677"/>
      <c r="JQQ84" s="677"/>
      <c r="JQR84" s="677"/>
      <c r="JQS84" s="677"/>
      <c r="JQT84" s="677"/>
      <c r="JQU84" s="677"/>
      <c r="JQV84" s="677"/>
      <c r="JQW84" s="677"/>
      <c r="JQX84" s="677"/>
      <c r="JQY84" s="677"/>
      <c r="JQZ84" s="677"/>
      <c r="JRA84" s="677"/>
      <c r="JRB84" s="677"/>
      <c r="JRC84" s="677"/>
      <c r="JRD84" s="677"/>
      <c r="JRE84" s="677"/>
      <c r="JRF84" s="677"/>
      <c r="JRG84" s="677"/>
      <c r="JRH84" s="677"/>
      <c r="JRI84" s="677"/>
      <c r="JRJ84" s="677"/>
      <c r="JRK84" s="677"/>
      <c r="JRL84" s="677"/>
      <c r="JRM84" s="677"/>
      <c r="JRN84" s="677"/>
      <c r="JRO84" s="677"/>
      <c r="JRP84" s="677"/>
      <c r="JRQ84" s="677"/>
      <c r="JRR84" s="677"/>
      <c r="JRS84" s="677"/>
      <c r="JRT84" s="677"/>
      <c r="JRU84" s="677"/>
      <c r="JRV84" s="677"/>
      <c r="JRW84" s="677"/>
      <c r="JRX84" s="677"/>
      <c r="JRY84" s="677"/>
      <c r="JRZ84" s="677"/>
      <c r="JSA84" s="677"/>
      <c r="JSB84" s="677"/>
      <c r="JSC84" s="677"/>
      <c r="JSD84" s="677"/>
      <c r="JSE84" s="677"/>
      <c r="JSF84" s="677"/>
      <c r="JSG84" s="677"/>
      <c r="JSH84" s="677"/>
      <c r="JSI84" s="677"/>
      <c r="JSJ84" s="677"/>
      <c r="JSK84" s="677"/>
      <c r="JSL84" s="677"/>
      <c r="JSM84" s="677"/>
      <c r="JSN84" s="677"/>
      <c r="JSO84" s="677"/>
      <c r="JSP84" s="677"/>
      <c r="JSQ84" s="677"/>
      <c r="JSR84" s="677"/>
      <c r="JSS84" s="677"/>
      <c r="JST84" s="677"/>
      <c r="JSU84" s="677"/>
      <c r="JSV84" s="677"/>
      <c r="JSW84" s="677"/>
      <c r="JSX84" s="677"/>
      <c r="JSY84" s="677"/>
      <c r="JSZ84" s="677"/>
      <c r="JTA84" s="677"/>
      <c r="JTB84" s="677"/>
      <c r="JTC84" s="677"/>
      <c r="JTD84" s="677"/>
      <c r="JTE84" s="677"/>
      <c r="JTF84" s="677"/>
      <c r="JTG84" s="677"/>
      <c r="JTH84" s="677"/>
      <c r="JTI84" s="677"/>
      <c r="JTJ84" s="677"/>
      <c r="JTK84" s="677"/>
      <c r="JTL84" s="677"/>
      <c r="JTM84" s="677"/>
      <c r="JTN84" s="677"/>
      <c r="JTO84" s="677"/>
      <c r="JTP84" s="677"/>
      <c r="JTQ84" s="677"/>
      <c r="JTR84" s="677"/>
      <c r="JTS84" s="677"/>
      <c r="JTT84" s="677"/>
      <c r="JTU84" s="677"/>
      <c r="JTV84" s="677"/>
      <c r="JTW84" s="677"/>
      <c r="JTX84" s="677"/>
      <c r="JTY84" s="677"/>
      <c r="JTZ84" s="677"/>
      <c r="JUA84" s="677"/>
      <c r="JUB84" s="677"/>
      <c r="JUC84" s="677"/>
      <c r="JUD84" s="677"/>
      <c r="JUE84" s="677"/>
      <c r="JUF84" s="677"/>
      <c r="JUG84" s="677"/>
      <c r="JUH84" s="677"/>
      <c r="JUI84" s="677"/>
      <c r="JUJ84" s="677"/>
      <c r="JUK84" s="677"/>
      <c r="JUL84" s="677"/>
      <c r="JUM84" s="677"/>
      <c r="JUN84" s="677"/>
      <c r="JUO84" s="677"/>
      <c r="JUP84" s="677"/>
      <c r="JUQ84" s="677"/>
      <c r="JUR84" s="677"/>
      <c r="JUS84" s="677"/>
      <c r="JUT84" s="677"/>
      <c r="JUU84" s="677"/>
      <c r="JUV84" s="677"/>
      <c r="JUW84" s="677"/>
      <c r="JUX84" s="677"/>
      <c r="JUY84" s="677"/>
      <c r="JUZ84" s="677"/>
      <c r="JVA84" s="677"/>
      <c r="JVB84" s="677"/>
      <c r="JVC84" s="677"/>
      <c r="JVD84" s="677"/>
      <c r="JVE84" s="677"/>
      <c r="JVF84" s="677"/>
      <c r="JVG84" s="677"/>
      <c r="JVH84" s="677"/>
      <c r="JVI84" s="677"/>
      <c r="JVJ84" s="677"/>
      <c r="JVK84" s="677"/>
      <c r="JVL84" s="677"/>
      <c r="JVM84" s="677"/>
      <c r="JVN84" s="677"/>
      <c r="JVO84" s="677"/>
      <c r="JVP84" s="677"/>
      <c r="JVQ84" s="677"/>
      <c r="JVR84" s="677"/>
      <c r="JVS84" s="677"/>
      <c r="JVT84" s="677"/>
      <c r="JVU84" s="677"/>
      <c r="JVV84" s="677"/>
      <c r="JVW84" s="677"/>
      <c r="JVX84" s="677"/>
      <c r="JVY84" s="677"/>
      <c r="JVZ84" s="677"/>
      <c r="JWA84" s="677"/>
      <c r="JWB84" s="677"/>
      <c r="JWC84" s="677"/>
      <c r="JWD84" s="677"/>
      <c r="JWE84" s="677"/>
      <c r="JWF84" s="677"/>
      <c r="JWG84" s="677"/>
      <c r="JWH84" s="677"/>
      <c r="JWI84" s="677"/>
      <c r="JWJ84" s="677"/>
      <c r="JWK84" s="677"/>
      <c r="JWL84" s="677"/>
      <c r="JWM84" s="677"/>
      <c r="JWN84" s="677"/>
      <c r="JWO84" s="677"/>
      <c r="JWP84" s="677"/>
      <c r="JWQ84" s="677"/>
      <c r="JWR84" s="677"/>
      <c r="JWS84" s="677"/>
      <c r="JWT84" s="677"/>
      <c r="JWU84" s="677"/>
      <c r="JWV84" s="677"/>
      <c r="JWW84" s="677"/>
      <c r="JWX84" s="677"/>
      <c r="JWY84" s="677"/>
      <c r="JWZ84" s="677"/>
      <c r="JXA84" s="677"/>
      <c r="JXB84" s="677"/>
      <c r="JXC84" s="677"/>
      <c r="JXD84" s="677"/>
      <c r="JXE84" s="677"/>
      <c r="JXF84" s="677"/>
      <c r="JXG84" s="677"/>
      <c r="JXH84" s="677"/>
      <c r="JXI84" s="677"/>
      <c r="JXJ84" s="677"/>
      <c r="JXK84" s="677"/>
      <c r="JXL84" s="677"/>
      <c r="JXM84" s="677"/>
      <c r="JXN84" s="677"/>
      <c r="JXO84" s="677"/>
      <c r="JXP84" s="677"/>
      <c r="JXQ84" s="677"/>
      <c r="JXR84" s="677"/>
      <c r="JXS84" s="677"/>
      <c r="JXT84" s="677"/>
      <c r="JXU84" s="677"/>
      <c r="JXV84" s="677"/>
      <c r="JXW84" s="677"/>
      <c r="JXX84" s="677"/>
      <c r="JXY84" s="677"/>
      <c r="JXZ84" s="677"/>
      <c r="JYA84" s="677"/>
      <c r="JYB84" s="677"/>
      <c r="JYC84" s="677"/>
      <c r="JYD84" s="677"/>
      <c r="JYE84" s="677"/>
      <c r="JYF84" s="677"/>
      <c r="JYG84" s="677"/>
      <c r="JYH84" s="677"/>
      <c r="JYI84" s="677"/>
      <c r="JYJ84" s="677"/>
      <c r="JYK84" s="677"/>
      <c r="JYL84" s="677"/>
      <c r="JYM84" s="677"/>
      <c r="JYN84" s="677"/>
      <c r="JYO84" s="677"/>
      <c r="JYP84" s="677"/>
      <c r="JYQ84" s="677"/>
      <c r="JYR84" s="677"/>
      <c r="JYS84" s="677"/>
      <c r="JYT84" s="677"/>
      <c r="JYU84" s="677"/>
      <c r="JYV84" s="677"/>
      <c r="JYW84" s="677"/>
      <c r="JYX84" s="677"/>
      <c r="JYY84" s="677"/>
      <c r="JYZ84" s="677"/>
      <c r="JZA84" s="677"/>
      <c r="JZB84" s="677"/>
      <c r="JZC84" s="677"/>
      <c r="JZD84" s="677"/>
      <c r="JZE84" s="677"/>
      <c r="JZF84" s="677"/>
      <c r="JZG84" s="677"/>
      <c r="JZH84" s="677"/>
      <c r="JZI84" s="677"/>
      <c r="JZJ84" s="677"/>
      <c r="JZK84" s="677"/>
      <c r="JZL84" s="677"/>
      <c r="JZM84" s="677"/>
      <c r="JZN84" s="677"/>
      <c r="JZO84" s="677"/>
      <c r="JZP84" s="677"/>
      <c r="JZQ84" s="677"/>
      <c r="JZR84" s="677"/>
      <c r="JZS84" s="677"/>
      <c r="JZT84" s="677"/>
      <c r="JZU84" s="677"/>
      <c r="JZV84" s="677"/>
      <c r="JZW84" s="677"/>
      <c r="JZX84" s="677"/>
      <c r="JZY84" s="677"/>
      <c r="JZZ84" s="677"/>
      <c r="KAA84" s="677"/>
      <c r="KAB84" s="677"/>
      <c r="KAC84" s="677"/>
      <c r="KAD84" s="677"/>
      <c r="KAE84" s="677"/>
      <c r="KAF84" s="677"/>
      <c r="KAG84" s="677"/>
      <c r="KAH84" s="677"/>
      <c r="KAI84" s="677"/>
      <c r="KAJ84" s="677"/>
      <c r="KAK84" s="677"/>
      <c r="KAL84" s="677"/>
      <c r="KAM84" s="677"/>
      <c r="KAN84" s="677"/>
      <c r="KAO84" s="677"/>
      <c r="KAP84" s="677"/>
      <c r="KAQ84" s="677"/>
      <c r="KAR84" s="677"/>
      <c r="KAS84" s="677"/>
      <c r="KAT84" s="677"/>
      <c r="KAU84" s="677"/>
      <c r="KAV84" s="677"/>
      <c r="KAW84" s="677"/>
      <c r="KAX84" s="677"/>
      <c r="KAY84" s="677"/>
      <c r="KAZ84" s="677"/>
      <c r="KBA84" s="677"/>
      <c r="KBB84" s="677"/>
      <c r="KBC84" s="677"/>
      <c r="KBD84" s="677"/>
      <c r="KBE84" s="677"/>
      <c r="KBF84" s="677"/>
      <c r="KBG84" s="677"/>
      <c r="KBH84" s="677"/>
      <c r="KBI84" s="677"/>
      <c r="KBJ84" s="677"/>
      <c r="KBK84" s="677"/>
      <c r="KBL84" s="677"/>
      <c r="KBM84" s="677"/>
      <c r="KBN84" s="677"/>
      <c r="KBO84" s="677"/>
      <c r="KBP84" s="677"/>
      <c r="KBQ84" s="677"/>
      <c r="KBR84" s="677"/>
      <c r="KBS84" s="677"/>
      <c r="KBT84" s="677"/>
      <c r="KBU84" s="677"/>
      <c r="KBV84" s="677"/>
      <c r="KBW84" s="677"/>
      <c r="KBX84" s="677"/>
      <c r="KBY84" s="677"/>
      <c r="KBZ84" s="677"/>
      <c r="KCA84" s="677"/>
      <c r="KCB84" s="677"/>
      <c r="KCC84" s="677"/>
      <c r="KCD84" s="677"/>
      <c r="KCE84" s="677"/>
      <c r="KCF84" s="677"/>
      <c r="KCG84" s="677"/>
      <c r="KCH84" s="677"/>
      <c r="KCI84" s="677"/>
      <c r="KCJ84" s="677"/>
      <c r="KCK84" s="677"/>
      <c r="KCL84" s="677"/>
      <c r="KCM84" s="677"/>
      <c r="KCN84" s="677"/>
      <c r="KCO84" s="677"/>
      <c r="KCP84" s="677"/>
      <c r="KCQ84" s="677"/>
      <c r="KCR84" s="677"/>
      <c r="KCS84" s="677"/>
      <c r="KCT84" s="677"/>
      <c r="KCU84" s="677"/>
      <c r="KCV84" s="677"/>
      <c r="KCW84" s="677"/>
      <c r="KCX84" s="677"/>
      <c r="KCY84" s="677"/>
      <c r="KCZ84" s="677"/>
      <c r="KDA84" s="677"/>
      <c r="KDB84" s="677"/>
      <c r="KDC84" s="677"/>
      <c r="KDD84" s="677"/>
      <c r="KDE84" s="677"/>
      <c r="KDF84" s="677"/>
      <c r="KDG84" s="677"/>
      <c r="KDH84" s="677"/>
      <c r="KDI84" s="677"/>
      <c r="KDJ84" s="677"/>
      <c r="KDK84" s="677"/>
      <c r="KDL84" s="677"/>
      <c r="KDM84" s="677"/>
      <c r="KDN84" s="677"/>
      <c r="KDO84" s="677"/>
      <c r="KDP84" s="677"/>
      <c r="KDQ84" s="677"/>
      <c r="KDR84" s="677"/>
      <c r="KDS84" s="677"/>
      <c r="KDT84" s="677"/>
      <c r="KDU84" s="677"/>
      <c r="KDV84" s="677"/>
      <c r="KDW84" s="677"/>
      <c r="KDX84" s="677"/>
      <c r="KDY84" s="677"/>
      <c r="KDZ84" s="677"/>
      <c r="KEA84" s="677"/>
      <c r="KEB84" s="677"/>
      <c r="KEC84" s="677"/>
      <c r="KED84" s="677"/>
      <c r="KEE84" s="677"/>
      <c r="KEF84" s="677"/>
      <c r="KEG84" s="677"/>
      <c r="KEH84" s="677"/>
      <c r="KEI84" s="677"/>
      <c r="KEJ84" s="677"/>
      <c r="KEK84" s="677"/>
      <c r="KEL84" s="677"/>
      <c r="KEM84" s="677"/>
      <c r="KEN84" s="677"/>
      <c r="KEO84" s="677"/>
      <c r="KEP84" s="677"/>
      <c r="KEQ84" s="677"/>
      <c r="KER84" s="677"/>
      <c r="KES84" s="677"/>
      <c r="KET84" s="677"/>
      <c r="KEU84" s="677"/>
      <c r="KEV84" s="677"/>
      <c r="KEW84" s="677"/>
      <c r="KEX84" s="677"/>
      <c r="KEY84" s="677"/>
      <c r="KEZ84" s="677"/>
      <c r="KFA84" s="677"/>
      <c r="KFB84" s="677"/>
      <c r="KFC84" s="677"/>
      <c r="KFD84" s="677"/>
      <c r="KFE84" s="677"/>
      <c r="KFF84" s="677"/>
      <c r="KFG84" s="677"/>
      <c r="KFH84" s="677"/>
      <c r="KFI84" s="677"/>
      <c r="KFJ84" s="677"/>
      <c r="KFK84" s="677"/>
      <c r="KFL84" s="677"/>
      <c r="KFM84" s="677"/>
      <c r="KFN84" s="677"/>
      <c r="KFO84" s="677"/>
      <c r="KFP84" s="677"/>
      <c r="KFQ84" s="677"/>
      <c r="KFR84" s="677"/>
      <c r="KFS84" s="677"/>
      <c r="KFT84" s="677"/>
      <c r="KFU84" s="677"/>
      <c r="KFV84" s="677"/>
      <c r="KFW84" s="677"/>
      <c r="KFX84" s="677"/>
      <c r="KFY84" s="677"/>
      <c r="KFZ84" s="677"/>
      <c r="KGA84" s="677"/>
      <c r="KGB84" s="677"/>
      <c r="KGC84" s="677"/>
      <c r="KGD84" s="677"/>
      <c r="KGE84" s="677"/>
      <c r="KGF84" s="677"/>
      <c r="KGG84" s="677"/>
      <c r="KGH84" s="677"/>
      <c r="KGI84" s="677"/>
      <c r="KGJ84" s="677"/>
      <c r="KGK84" s="677"/>
      <c r="KGL84" s="677"/>
      <c r="KGM84" s="677"/>
      <c r="KGN84" s="677"/>
      <c r="KGO84" s="677"/>
      <c r="KGP84" s="677"/>
      <c r="KGQ84" s="677"/>
      <c r="KGR84" s="677"/>
      <c r="KGS84" s="677"/>
      <c r="KGT84" s="677"/>
      <c r="KGU84" s="677"/>
      <c r="KGV84" s="677"/>
      <c r="KGW84" s="677"/>
      <c r="KGX84" s="677"/>
      <c r="KGY84" s="677"/>
      <c r="KGZ84" s="677"/>
      <c r="KHA84" s="677"/>
      <c r="KHB84" s="677"/>
      <c r="KHC84" s="677"/>
      <c r="KHD84" s="677"/>
      <c r="KHE84" s="677"/>
      <c r="KHF84" s="677"/>
      <c r="KHG84" s="677"/>
      <c r="KHH84" s="677"/>
      <c r="KHI84" s="677"/>
      <c r="KHJ84" s="677"/>
      <c r="KHK84" s="677"/>
      <c r="KHL84" s="677"/>
      <c r="KHM84" s="677"/>
      <c r="KHN84" s="677"/>
      <c r="KHO84" s="677"/>
      <c r="KHP84" s="677"/>
      <c r="KHQ84" s="677"/>
      <c r="KHR84" s="677"/>
      <c r="KHS84" s="677"/>
      <c r="KHT84" s="677"/>
      <c r="KHU84" s="677"/>
      <c r="KHV84" s="677"/>
      <c r="KHW84" s="677"/>
      <c r="KHX84" s="677"/>
      <c r="KHY84" s="677"/>
      <c r="KHZ84" s="677"/>
      <c r="KIA84" s="677"/>
      <c r="KIB84" s="677"/>
      <c r="KIC84" s="677"/>
      <c r="KID84" s="677"/>
      <c r="KIE84" s="677"/>
      <c r="KIF84" s="677"/>
      <c r="KIG84" s="677"/>
      <c r="KIH84" s="677"/>
      <c r="KII84" s="677"/>
      <c r="KIJ84" s="677"/>
      <c r="KIK84" s="677"/>
      <c r="KIL84" s="677"/>
      <c r="KIM84" s="677"/>
      <c r="KIN84" s="677"/>
      <c r="KIO84" s="677"/>
      <c r="KIP84" s="677"/>
      <c r="KIQ84" s="677"/>
      <c r="KIR84" s="677"/>
      <c r="KIS84" s="677"/>
      <c r="KIT84" s="677"/>
      <c r="KIU84" s="677"/>
      <c r="KIV84" s="677"/>
      <c r="KIW84" s="677"/>
      <c r="KIX84" s="677"/>
      <c r="KIY84" s="677"/>
      <c r="KIZ84" s="677"/>
      <c r="KJA84" s="677"/>
      <c r="KJB84" s="677"/>
      <c r="KJC84" s="677"/>
      <c r="KJD84" s="677"/>
      <c r="KJE84" s="677"/>
      <c r="KJF84" s="677"/>
      <c r="KJG84" s="677"/>
      <c r="KJH84" s="677"/>
      <c r="KJI84" s="677"/>
      <c r="KJJ84" s="677"/>
      <c r="KJK84" s="677"/>
      <c r="KJL84" s="677"/>
      <c r="KJM84" s="677"/>
      <c r="KJN84" s="677"/>
      <c r="KJO84" s="677"/>
      <c r="KJP84" s="677"/>
      <c r="KJQ84" s="677"/>
      <c r="KJR84" s="677"/>
      <c r="KJS84" s="677"/>
      <c r="KJT84" s="677"/>
      <c r="KJU84" s="677"/>
      <c r="KJV84" s="677"/>
      <c r="KJW84" s="677"/>
      <c r="KJX84" s="677"/>
      <c r="KJY84" s="677"/>
      <c r="KJZ84" s="677"/>
      <c r="KKA84" s="677"/>
      <c r="KKB84" s="677"/>
      <c r="KKC84" s="677"/>
      <c r="KKD84" s="677"/>
      <c r="KKE84" s="677"/>
      <c r="KKF84" s="677"/>
      <c r="KKG84" s="677"/>
      <c r="KKH84" s="677"/>
      <c r="KKI84" s="677"/>
      <c r="KKJ84" s="677"/>
      <c r="KKK84" s="677"/>
      <c r="KKL84" s="677"/>
      <c r="KKM84" s="677"/>
      <c r="KKN84" s="677"/>
      <c r="KKO84" s="677"/>
      <c r="KKP84" s="677"/>
      <c r="KKQ84" s="677"/>
      <c r="KKR84" s="677"/>
      <c r="KKS84" s="677"/>
      <c r="KKT84" s="677"/>
      <c r="KKU84" s="677"/>
      <c r="KKV84" s="677"/>
      <c r="KKW84" s="677"/>
      <c r="KKX84" s="677"/>
      <c r="KKY84" s="677"/>
      <c r="KKZ84" s="677"/>
      <c r="KLA84" s="677"/>
      <c r="KLB84" s="677"/>
      <c r="KLC84" s="677"/>
      <c r="KLD84" s="677"/>
      <c r="KLE84" s="677"/>
      <c r="KLF84" s="677"/>
      <c r="KLG84" s="677"/>
      <c r="KLH84" s="677"/>
      <c r="KLI84" s="677"/>
      <c r="KLJ84" s="677"/>
      <c r="KLK84" s="677"/>
      <c r="KLL84" s="677"/>
      <c r="KLM84" s="677"/>
      <c r="KLN84" s="677"/>
      <c r="KLO84" s="677"/>
      <c r="KLP84" s="677"/>
      <c r="KLQ84" s="677"/>
      <c r="KLR84" s="677"/>
      <c r="KLS84" s="677"/>
      <c r="KLT84" s="677"/>
      <c r="KLU84" s="677"/>
      <c r="KLV84" s="677"/>
      <c r="KLW84" s="677"/>
      <c r="KLX84" s="677"/>
      <c r="KLY84" s="677"/>
      <c r="KLZ84" s="677"/>
      <c r="KMA84" s="677"/>
      <c r="KMB84" s="677"/>
      <c r="KMC84" s="677"/>
      <c r="KMD84" s="677"/>
      <c r="KME84" s="677"/>
      <c r="KMF84" s="677"/>
      <c r="KMG84" s="677"/>
      <c r="KMH84" s="677"/>
      <c r="KMI84" s="677"/>
      <c r="KMJ84" s="677"/>
      <c r="KMK84" s="677"/>
      <c r="KML84" s="677"/>
      <c r="KMM84" s="677"/>
      <c r="KMN84" s="677"/>
      <c r="KMO84" s="677"/>
      <c r="KMP84" s="677"/>
      <c r="KMQ84" s="677"/>
      <c r="KMR84" s="677"/>
      <c r="KMS84" s="677"/>
      <c r="KMT84" s="677"/>
      <c r="KMU84" s="677"/>
      <c r="KMV84" s="677"/>
      <c r="KMW84" s="677"/>
      <c r="KMX84" s="677"/>
      <c r="KMY84" s="677"/>
      <c r="KMZ84" s="677"/>
      <c r="KNA84" s="677"/>
      <c r="KNB84" s="677"/>
      <c r="KNC84" s="677"/>
      <c r="KND84" s="677"/>
      <c r="KNE84" s="677"/>
      <c r="KNF84" s="677"/>
      <c r="KNG84" s="677"/>
      <c r="KNH84" s="677"/>
      <c r="KNI84" s="677"/>
      <c r="KNJ84" s="677"/>
      <c r="KNK84" s="677"/>
      <c r="KNL84" s="677"/>
      <c r="KNM84" s="677"/>
      <c r="KNN84" s="677"/>
      <c r="KNO84" s="677"/>
      <c r="KNP84" s="677"/>
      <c r="KNQ84" s="677"/>
      <c r="KNR84" s="677"/>
      <c r="KNS84" s="677"/>
      <c r="KNT84" s="677"/>
      <c r="KNU84" s="677"/>
      <c r="KNV84" s="677"/>
      <c r="KNW84" s="677"/>
      <c r="KNX84" s="677"/>
      <c r="KNY84" s="677"/>
      <c r="KNZ84" s="677"/>
      <c r="KOA84" s="677"/>
      <c r="KOB84" s="677"/>
      <c r="KOC84" s="677"/>
      <c r="KOD84" s="677"/>
      <c r="KOE84" s="677"/>
      <c r="KOF84" s="677"/>
      <c r="KOG84" s="677"/>
      <c r="KOH84" s="677"/>
      <c r="KOI84" s="677"/>
      <c r="KOJ84" s="677"/>
      <c r="KOK84" s="677"/>
      <c r="KOL84" s="677"/>
      <c r="KOM84" s="677"/>
      <c r="KON84" s="677"/>
      <c r="KOO84" s="677"/>
      <c r="KOP84" s="677"/>
      <c r="KOQ84" s="677"/>
      <c r="KOR84" s="677"/>
      <c r="KOS84" s="677"/>
      <c r="KOT84" s="677"/>
      <c r="KOU84" s="677"/>
      <c r="KOV84" s="677"/>
      <c r="KOW84" s="677"/>
      <c r="KOX84" s="677"/>
      <c r="KOY84" s="677"/>
      <c r="KOZ84" s="677"/>
      <c r="KPA84" s="677"/>
      <c r="KPB84" s="677"/>
      <c r="KPC84" s="677"/>
      <c r="KPD84" s="677"/>
      <c r="KPE84" s="677"/>
      <c r="KPF84" s="677"/>
      <c r="KPG84" s="677"/>
      <c r="KPH84" s="677"/>
      <c r="KPI84" s="677"/>
      <c r="KPJ84" s="677"/>
      <c r="KPK84" s="677"/>
      <c r="KPL84" s="677"/>
      <c r="KPM84" s="677"/>
      <c r="KPN84" s="677"/>
      <c r="KPO84" s="677"/>
      <c r="KPP84" s="677"/>
      <c r="KPQ84" s="677"/>
      <c r="KPR84" s="677"/>
      <c r="KPS84" s="677"/>
      <c r="KPT84" s="677"/>
      <c r="KPU84" s="677"/>
      <c r="KPV84" s="677"/>
      <c r="KPW84" s="677"/>
      <c r="KPX84" s="677"/>
      <c r="KPY84" s="677"/>
      <c r="KPZ84" s="677"/>
      <c r="KQA84" s="677"/>
      <c r="KQB84" s="677"/>
      <c r="KQC84" s="677"/>
      <c r="KQD84" s="677"/>
      <c r="KQE84" s="677"/>
      <c r="KQF84" s="677"/>
      <c r="KQG84" s="677"/>
      <c r="KQH84" s="677"/>
      <c r="KQI84" s="677"/>
      <c r="KQJ84" s="677"/>
      <c r="KQK84" s="677"/>
      <c r="KQL84" s="677"/>
      <c r="KQM84" s="677"/>
      <c r="KQN84" s="677"/>
      <c r="KQO84" s="677"/>
      <c r="KQP84" s="677"/>
      <c r="KQQ84" s="677"/>
      <c r="KQR84" s="677"/>
      <c r="KQS84" s="677"/>
      <c r="KQT84" s="677"/>
      <c r="KQU84" s="677"/>
      <c r="KQV84" s="677"/>
      <c r="KQW84" s="677"/>
      <c r="KQX84" s="677"/>
      <c r="KQY84" s="677"/>
      <c r="KQZ84" s="677"/>
      <c r="KRA84" s="677"/>
      <c r="KRB84" s="677"/>
      <c r="KRC84" s="677"/>
      <c r="KRD84" s="677"/>
      <c r="KRE84" s="677"/>
      <c r="KRF84" s="677"/>
      <c r="KRG84" s="677"/>
      <c r="KRH84" s="677"/>
      <c r="KRI84" s="677"/>
      <c r="KRJ84" s="677"/>
      <c r="KRK84" s="677"/>
      <c r="KRL84" s="677"/>
      <c r="KRM84" s="677"/>
      <c r="KRN84" s="677"/>
      <c r="KRO84" s="677"/>
      <c r="KRP84" s="677"/>
      <c r="KRQ84" s="677"/>
      <c r="KRR84" s="677"/>
      <c r="KRS84" s="677"/>
      <c r="KRT84" s="677"/>
      <c r="KRU84" s="677"/>
      <c r="KRV84" s="677"/>
      <c r="KRW84" s="677"/>
      <c r="KRX84" s="677"/>
      <c r="KRY84" s="677"/>
      <c r="KRZ84" s="677"/>
      <c r="KSA84" s="677"/>
      <c r="KSB84" s="677"/>
      <c r="KSC84" s="677"/>
      <c r="KSD84" s="677"/>
      <c r="KSE84" s="677"/>
      <c r="KSF84" s="677"/>
      <c r="KSG84" s="677"/>
      <c r="KSH84" s="677"/>
      <c r="KSI84" s="677"/>
      <c r="KSJ84" s="677"/>
      <c r="KSK84" s="677"/>
      <c r="KSL84" s="677"/>
      <c r="KSM84" s="677"/>
      <c r="KSN84" s="677"/>
      <c r="KSO84" s="677"/>
      <c r="KSP84" s="677"/>
      <c r="KSQ84" s="677"/>
      <c r="KSR84" s="677"/>
      <c r="KSS84" s="677"/>
      <c r="KST84" s="677"/>
      <c r="KSU84" s="677"/>
      <c r="KSV84" s="677"/>
      <c r="KSW84" s="677"/>
      <c r="KSX84" s="677"/>
      <c r="KSY84" s="677"/>
      <c r="KSZ84" s="677"/>
      <c r="KTA84" s="677"/>
      <c r="KTB84" s="677"/>
      <c r="KTC84" s="677"/>
      <c r="KTD84" s="677"/>
      <c r="KTE84" s="677"/>
      <c r="KTF84" s="677"/>
      <c r="KTG84" s="677"/>
      <c r="KTH84" s="677"/>
      <c r="KTI84" s="677"/>
      <c r="KTJ84" s="677"/>
      <c r="KTK84" s="677"/>
      <c r="KTL84" s="677"/>
      <c r="KTM84" s="677"/>
      <c r="KTN84" s="677"/>
      <c r="KTO84" s="677"/>
      <c r="KTP84" s="677"/>
      <c r="KTQ84" s="677"/>
      <c r="KTR84" s="677"/>
      <c r="KTS84" s="677"/>
      <c r="KTT84" s="677"/>
      <c r="KTU84" s="677"/>
      <c r="KTV84" s="677"/>
      <c r="KTW84" s="677"/>
      <c r="KTX84" s="677"/>
      <c r="KTY84" s="677"/>
      <c r="KTZ84" s="677"/>
      <c r="KUA84" s="677"/>
      <c r="KUB84" s="677"/>
      <c r="KUC84" s="677"/>
      <c r="KUD84" s="677"/>
      <c r="KUE84" s="677"/>
      <c r="KUF84" s="677"/>
      <c r="KUG84" s="677"/>
      <c r="KUH84" s="677"/>
      <c r="KUI84" s="677"/>
      <c r="KUJ84" s="677"/>
      <c r="KUK84" s="677"/>
      <c r="KUL84" s="677"/>
      <c r="KUM84" s="677"/>
      <c r="KUN84" s="677"/>
      <c r="KUO84" s="677"/>
      <c r="KUP84" s="677"/>
      <c r="KUQ84" s="677"/>
      <c r="KUR84" s="677"/>
      <c r="KUS84" s="677"/>
      <c r="KUT84" s="677"/>
      <c r="KUU84" s="677"/>
      <c r="KUV84" s="677"/>
      <c r="KUW84" s="677"/>
      <c r="KUX84" s="677"/>
      <c r="KUY84" s="677"/>
      <c r="KUZ84" s="677"/>
      <c r="KVA84" s="677"/>
      <c r="KVB84" s="677"/>
      <c r="KVC84" s="677"/>
      <c r="KVD84" s="677"/>
      <c r="KVE84" s="677"/>
      <c r="KVF84" s="677"/>
      <c r="KVG84" s="677"/>
      <c r="KVH84" s="677"/>
      <c r="KVI84" s="677"/>
      <c r="KVJ84" s="677"/>
      <c r="KVK84" s="677"/>
      <c r="KVL84" s="677"/>
      <c r="KVM84" s="677"/>
      <c r="KVN84" s="677"/>
      <c r="KVO84" s="677"/>
      <c r="KVP84" s="677"/>
      <c r="KVQ84" s="677"/>
      <c r="KVR84" s="677"/>
      <c r="KVS84" s="677"/>
      <c r="KVT84" s="677"/>
      <c r="KVU84" s="677"/>
      <c r="KVV84" s="677"/>
      <c r="KVW84" s="677"/>
      <c r="KVX84" s="677"/>
      <c r="KVY84" s="677"/>
      <c r="KVZ84" s="677"/>
      <c r="KWA84" s="677"/>
      <c r="KWB84" s="677"/>
      <c r="KWC84" s="677"/>
      <c r="KWD84" s="677"/>
      <c r="KWE84" s="677"/>
      <c r="KWF84" s="677"/>
      <c r="KWG84" s="677"/>
      <c r="KWH84" s="677"/>
      <c r="KWI84" s="677"/>
      <c r="KWJ84" s="677"/>
      <c r="KWK84" s="677"/>
      <c r="KWL84" s="677"/>
      <c r="KWM84" s="677"/>
      <c r="KWN84" s="677"/>
      <c r="KWO84" s="677"/>
      <c r="KWP84" s="677"/>
      <c r="KWQ84" s="677"/>
      <c r="KWR84" s="677"/>
      <c r="KWS84" s="677"/>
      <c r="KWT84" s="677"/>
      <c r="KWU84" s="677"/>
      <c r="KWV84" s="677"/>
      <c r="KWW84" s="677"/>
      <c r="KWX84" s="677"/>
      <c r="KWY84" s="677"/>
      <c r="KWZ84" s="677"/>
      <c r="KXA84" s="677"/>
      <c r="KXB84" s="677"/>
      <c r="KXC84" s="677"/>
      <c r="KXD84" s="677"/>
      <c r="KXE84" s="677"/>
      <c r="KXF84" s="677"/>
      <c r="KXG84" s="677"/>
      <c r="KXH84" s="677"/>
      <c r="KXI84" s="677"/>
      <c r="KXJ84" s="677"/>
      <c r="KXK84" s="677"/>
      <c r="KXL84" s="677"/>
      <c r="KXM84" s="677"/>
      <c r="KXN84" s="677"/>
      <c r="KXO84" s="677"/>
      <c r="KXP84" s="677"/>
      <c r="KXQ84" s="677"/>
      <c r="KXR84" s="677"/>
      <c r="KXS84" s="677"/>
      <c r="KXT84" s="677"/>
      <c r="KXU84" s="677"/>
      <c r="KXV84" s="677"/>
      <c r="KXW84" s="677"/>
      <c r="KXX84" s="677"/>
      <c r="KXY84" s="677"/>
      <c r="KXZ84" s="677"/>
      <c r="KYA84" s="677"/>
      <c r="KYB84" s="677"/>
      <c r="KYC84" s="677"/>
      <c r="KYD84" s="677"/>
      <c r="KYE84" s="677"/>
      <c r="KYF84" s="677"/>
      <c r="KYG84" s="677"/>
      <c r="KYH84" s="677"/>
      <c r="KYI84" s="677"/>
      <c r="KYJ84" s="677"/>
      <c r="KYK84" s="677"/>
      <c r="KYL84" s="677"/>
      <c r="KYM84" s="677"/>
      <c r="KYN84" s="677"/>
      <c r="KYO84" s="677"/>
      <c r="KYP84" s="677"/>
      <c r="KYQ84" s="677"/>
      <c r="KYR84" s="677"/>
      <c r="KYS84" s="677"/>
      <c r="KYT84" s="677"/>
      <c r="KYU84" s="677"/>
      <c r="KYV84" s="677"/>
      <c r="KYW84" s="677"/>
      <c r="KYX84" s="677"/>
      <c r="KYY84" s="677"/>
      <c r="KYZ84" s="677"/>
      <c r="KZA84" s="677"/>
      <c r="KZB84" s="677"/>
      <c r="KZC84" s="677"/>
      <c r="KZD84" s="677"/>
      <c r="KZE84" s="677"/>
      <c r="KZF84" s="677"/>
      <c r="KZG84" s="677"/>
      <c r="KZH84" s="677"/>
      <c r="KZI84" s="677"/>
      <c r="KZJ84" s="677"/>
      <c r="KZK84" s="677"/>
      <c r="KZL84" s="677"/>
      <c r="KZM84" s="677"/>
      <c r="KZN84" s="677"/>
      <c r="KZO84" s="677"/>
      <c r="KZP84" s="677"/>
      <c r="KZQ84" s="677"/>
      <c r="KZR84" s="677"/>
      <c r="KZS84" s="677"/>
      <c r="KZT84" s="677"/>
      <c r="KZU84" s="677"/>
      <c r="KZV84" s="677"/>
      <c r="KZW84" s="677"/>
      <c r="KZX84" s="677"/>
      <c r="KZY84" s="677"/>
      <c r="KZZ84" s="677"/>
      <c r="LAA84" s="677"/>
      <c r="LAB84" s="677"/>
      <c r="LAC84" s="677"/>
      <c r="LAD84" s="677"/>
      <c r="LAE84" s="677"/>
      <c r="LAF84" s="677"/>
      <c r="LAG84" s="677"/>
      <c r="LAH84" s="677"/>
      <c r="LAI84" s="677"/>
      <c r="LAJ84" s="677"/>
      <c r="LAK84" s="677"/>
      <c r="LAL84" s="677"/>
      <c r="LAM84" s="677"/>
      <c r="LAN84" s="677"/>
      <c r="LAO84" s="677"/>
      <c r="LAP84" s="677"/>
      <c r="LAQ84" s="677"/>
      <c r="LAR84" s="677"/>
      <c r="LAS84" s="677"/>
      <c r="LAT84" s="677"/>
      <c r="LAU84" s="677"/>
      <c r="LAV84" s="677"/>
      <c r="LAW84" s="677"/>
      <c r="LAX84" s="677"/>
      <c r="LAY84" s="677"/>
      <c r="LAZ84" s="677"/>
      <c r="LBA84" s="677"/>
      <c r="LBB84" s="677"/>
      <c r="LBC84" s="677"/>
      <c r="LBD84" s="677"/>
      <c r="LBE84" s="677"/>
      <c r="LBF84" s="677"/>
      <c r="LBG84" s="677"/>
      <c r="LBH84" s="677"/>
      <c r="LBI84" s="677"/>
      <c r="LBJ84" s="677"/>
      <c r="LBK84" s="677"/>
      <c r="LBL84" s="677"/>
      <c r="LBM84" s="677"/>
      <c r="LBN84" s="677"/>
      <c r="LBO84" s="677"/>
      <c r="LBP84" s="677"/>
      <c r="LBQ84" s="677"/>
      <c r="LBR84" s="677"/>
      <c r="LBS84" s="677"/>
      <c r="LBT84" s="677"/>
      <c r="LBU84" s="677"/>
      <c r="LBV84" s="677"/>
      <c r="LBW84" s="677"/>
      <c r="LBX84" s="677"/>
      <c r="LBY84" s="677"/>
      <c r="LBZ84" s="677"/>
      <c r="LCA84" s="677"/>
      <c r="LCB84" s="677"/>
      <c r="LCC84" s="677"/>
      <c r="LCD84" s="677"/>
      <c r="LCE84" s="677"/>
      <c r="LCF84" s="677"/>
      <c r="LCG84" s="677"/>
      <c r="LCH84" s="677"/>
      <c r="LCI84" s="677"/>
      <c r="LCJ84" s="677"/>
      <c r="LCK84" s="677"/>
      <c r="LCL84" s="677"/>
      <c r="LCM84" s="677"/>
      <c r="LCN84" s="677"/>
      <c r="LCO84" s="677"/>
      <c r="LCP84" s="677"/>
      <c r="LCQ84" s="677"/>
      <c r="LCR84" s="677"/>
      <c r="LCS84" s="677"/>
      <c r="LCT84" s="677"/>
      <c r="LCU84" s="677"/>
      <c r="LCV84" s="677"/>
      <c r="LCW84" s="677"/>
      <c r="LCX84" s="677"/>
      <c r="LCY84" s="677"/>
      <c r="LCZ84" s="677"/>
      <c r="LDA84" s="677"/>
      <c r="LDB84" s="677"/>
      <c r="LDC84" s="677"/>
      <c r="LDD84" s="677"/>
      <c r="LDE84" s="677"/>
      <c r="LDF84" s="677"/>
      <c r="LDG84" s="677"/>
      <c r="LDH84" s="677"/>
      <c r="LDI84" s="677"/>
      <c r="LDJ84" s="677"/>
      <c r="LDK84" s="677"/>
      <c r="LDL84" s="677"/>
      <c r="LDM84" s="677"/>
      <c r="LDN84" s="677"/>
      <c r="LDO84" s="677"/>
      <c r="LDP84" s="677"/>
      <c r="LDQ84" s="677"/>
      <c r="LDR84" s="677"/>
      <c r="LDS84" s="677"/>
      <c r="LDT84" s="677"/>
      <c r="LDU84" s="677"/>
      <c r="LDV84" s="677"/>
      <c r="LDW84" s="677"/>
      <c r="LDX84" s="677"/>
      <c r="LDY84" s="677"/>
      <c r="LDZ84" s="677"/>
      <c r="LEA84" s="677"/>
      <c r="LEB84" s="677"/>
      <c r="LEC84" s="677"/>
      <c r="LED84" s="677"/>
      <c r="LEE84" s="677"/>
      <c r="LEF84" s="677"/>
      <c r="LEG84" s="677"/>
      <c r="LEH84" s="677"/>
      <c r="LEI84" s="677"/>
      <c r="LEJ84" s="677"/>
      <c r="LEK84" s="677"/>
      <c r="LEL84" s="677"/>
      <c r="LEM84" s="677"/>
      <c r="LEN84" s="677"/>
      <c r="LEO84" s="677"/>
      <c r="LEP84" s="677"/>
      <c r="LEQ84" s="677"/>
      <c r="LER84" s="677"/>
      <c r="LES84" s="677"/>
      <c r="LET84" s="677"/>
      <c r="LEU84" s="677"/>
      <c r="LEV84" s="677"/>
      <c r="LEW84" s="677"/>
      <c r="LEX84" s="677"/>
      <c r="LEY84" s="677"/>
      <c r="LEZ84" s="677"/>
      <c r="LFA84" s="677"/>
      <c r="LFB84" s="677"/>
      <c r="LFC84" s="677"/>
      <c r="LFD84" s="677"/>
      <c r="LFE84" s="677"/>
      <c r="LFF84" s="677"/>
      <c r="LFG84" s="677"/>
      <c r="LFH84" s="677"/>
      <c r="LFI84" s="677"/>
      <c r="LFJ84" s="677"/>
      <c r="LFK84" s="677"/>
      <c r="LFL84" s="677"/>
      <c r="LFM84" s="677"/>
      <c r="LFN84" s="677"/>
      <c r="LFO84" s="677"/>
      <c r="LFP84" s="677"/>
      <c r="LFQ84" s="677"/>
      <c r="LFR84" s="677"/>
      <c r="LFS84" s="677"/>
      <c r="LFT84" s="677"/>
      <c r="LFU84" s="677"/>
      <c r="LFV84" s="677"/>
      <c r="LFW84" s="677"/>
      <c r="LFX84" s="677"/>
      <c r="LFY84" s="677"/>
      <c r="LFZ84" s="677"/>
      <c r="LGA84" s="677"/>
      <c r="LGB84" s="677"/>
      <c r="LGC84" s="677"/>
      <c r="LGD84" s="677"/>
      <c r="LGE84" s="677"/>
      <c r="LGF84" s="677"/>
      <c r="LGG84" s="677"/>
      <c r="LGH84" s="677"/>
      <c r="LGI84" s="677"/>
      <c r="LGJ84" s="677"/>
      <c r="LGK84" s="677"/>
      <c r="LGL84" s="677"/>
      <c r="LGM84" s="677"/>
      <c r="LGN84" s="677"/>
      <c r="LGO84" s="677"/>
      <c r="LGP84" s="677"/>
      <c r="LGQ84" s="677"/>
      <c r="LGR84" s="677"/>
      <c r="LGS84" s="677"/>
      <c r="LGT84" s="677"/>
      <c r="LGU84" s="677"/>
      <c r="LGV84" s="677"/>
      <c r="LGW84" s="677"/>
      <c r="LGX84" s="677"/>
      <c r="LGY84" s="677"/>
      <c r="LGZ84" s="677"/>
      <c r="LHA84" s="677"/>
      <c r="LHB84" s="677"/>
      <c r="LHC84" s="677"/>
      <c r="LHD84" s="677"/>
      <c r="LHE84" s="677"/>
      <c r="LHF84" s="677"/>
      <c r="LHG84" s="677"/>
      <c r="LHH84" s="677"/>
      <c r="LHI84" s="677"/>
      <c r="LHJ84" s="677"/>
      <c r="LHK84" s="677"/>
      <c r="LHL84" s="677"/>
      <c r="LHM84" s="677"/>
      <c r="LHN84" s="677"/>
      <c r="LHO84" s="677"/>
      <c r="LHP84" s="677"/>
      <c r="LHQ84" s="677"/>
      <c r="LHR84" s="677"/>
      <c r="LHS84" s="677"/>
      <c r="LHT84" s="677"/>
      <c r="LHU84" s="677"/>
      <c r="LHV84" s="677"/>
      <c r="LHW84" s="677"/>
      <c r="LHX84" s="677"/>
      <c r="LHY84" s="677"/>
      <c r="LHZ84" s="677"/>
      <c r="LIA84" s="677"/>
      <c r="LIB84" s="677"/>
      <c r="LIC84" s="677"/>
      <c r="LID84" s="677"/>
      <c r="LIE84" s="677"/>
      <c r="LIF84" s="677"/>
      <c r="LIG84" s="677"/>
      <c r="LIH84" s="677"/>
      <c r="LII84" s="677"/>
      <c r="LIJ84" s="677"/>
      <c r="LIK84" s="677"/>
      <c r="LIL84" s="677"/>
      <c r="LIM84" s="677"/>
      <c r="LIN84" s="677"/>
      <c r="LIO84" s="677"/>
      <c r="LIP84" s="677"/>
      <c r="LIQ84" s="677"/>
      <c r="LIR84" s="677"/>
      <c r="LIS84" s="677"/>
      <c r="LIT84" s="677"/>
      <c r="LIU84" s="677"/>
      <c r="LIV84" s="677"/>
      <c r="LIW84" s="677"/>
      <c r="LIX84" s="677"/>
      <c r="LIY84" s="677"/>
      <c r="LIZ84" s="677"/>
      <c r="LJA84" s="677"/>
      <c r="LJB84" s="677"/>
      <c r="LJC84" s="677"/>
      <c r="LJD84" s="677"/>
      <c r="LJE84" s="677"/>
      <c r="LJF84" s="677"/>
      <c r="LJG84" s="677"/>
      <c r="LJH84" s="677"/>
      <c r="LJI84" s="677"/>
      <c r="LJJ84" s="677"/>
      <c r="LJK84" s="677"/>
      <c r="LJL84" s="677"/>
      <c r="LJM84" s="677"/>
      <c r="LJN84" s="677"/>
      <c r="LJO84" s="677"/>
      <c r="LJP84" s="677"/>
      <c r="LJQ84" s="677"/>
      <c r="LJR84" s="677"/>
      <c r="LJS84" s="677"/>
      <c r="LJT84" s="677"/>
      <c r="LJU84" s="677"/>
      <c r="LJV84" s="677"/>
      <c r="LJW84" s="677"/>
      <c r="LJX84" s="677"/>
      <c r="LJY84" s="677"/>
      <c r="LJZ84" s="677"/>
      <c r="LKA84" s="677"/>
      <c r="LKB84" s="677"/>
      <c r="LKC84" s="677"/>
      <c r="LKD84" s="677"/>
      <c r="LKE84" s="677"/>
      <c r="LKF84" s="677"/>
      <c r="LKG84" s="677"/>
      <c r="LKH84" s="677"/>
      <c r="LKI84" s="677"/>
      <c r="LKJ84" s="677"/>
      <c r="LKK84" s="677"/>
      <c r="LKL84" s="677"/>
      <c r="LKM84" s="677"/>
      <c r="LKN84" s="677"/>
      <c r="LKO84" s="677"/>
      <c r="LKP84" s="677"/>
      <c r="LKQ84" s="677"/>
      <c r="LKR84" s="677"/>
      <c r="LKS84" s="677"/>
      <c r="LKT84" s="677"/>
      <c r="LKU84" s="677"/>
      <c r="LKV84" s="677"/>
      <c r="LKW84" s="677"/>
      <c r="LKX84" s="677"/>
      <c r="LKY84" s="677"/>
      <c r="LKZ84" s="677"/>
      <c r="LLA84" s="677"/>
      <c r="LLB84" s="677"/>
      <c r="LLC84" s="677"/>
      <c r="LLD84" s="677"/>
      <c r="LLE84" s="677"/>
      <c r="LLF84" s="677"/>
      <c r="LLG84" s="677"/>
      <c r="LLH84" s="677"/>
      <c r="LLI84" s="677"/>
      <c r="LLJ84" s="677"/>
      <c r="LLK84" s="677"/>
      <c r="LLL84" s="677"/>
      <c r="LLM84" s="677"/>
      <c r="LLN84" s="677"/>
      <c r="LLO84" s="677"/>
      <c r="LLP84" s="677"/>
      <c r="LLQ84" s="677"/>
      <c r="LLR84" s="677"/>
      <c r="LLS84" s="677"/>
      <c r="LLT84" s="677"/>
      <c r="LLU84" s="677"/>
      <c r="LLV84" s="677"/>
      <c r="LLW84" s="677"/>
      <c r="LLX84" s="677"/>
      <c r="LLY84" s="677"/>
      <c r="LLZ84" s="677"/>
      <c r="LMA84" s="677"/>
      <c r="LMB84" s="677"/>
      <c r="LMC84" s="677"/>
      <c r="LMD84" s="677"/>
      <c r="LME84" s="677"/>
      <c r="LMF84" s="677"/>
      <c r="LMG84" s="677"/>
      <c r="LMH84" s="677"/>
      <c r="LMI84" s="677"/>
      <c r="LMJ84" s="677"/>
      <c r="LMK84" s="677"/>
      <c r="LML84" s="677"/>
      <c r="LMM84" s="677"/>
      <c r="LMN84" s="677"/>
      <c r="LMO84" s="677"/>
      <c r="LMP84" s="677"/>
      <c r="LMQ84" s="677"/>
      <c r="LMR84" s="677"/>
      <c r="LMS84" s="677"/>
      <c r="LMT84" s="677"/>
      <c r="LMU84" s="677"/>
      <c r="LMV84" s="677"/>
      <c r="LMW84" s="677"/>
      <c r="LMX84" s="677"/>
      <c r="LMY84" s="677"/>
      <c r="LMZ84" s="677"/>
      <c r="LNA84" s="677"/>
      <c r="LNB84" s="677"/>
      <c r="LNC84" s="677"/>
      <c r="LND84" s="677"/>
      <c r="LNE84" s="677"/>
      <c r="LNF84" s="677"/>
      <c r="LNG84" s="677"/>
      <c r="LNH84" s="677"/>
      <c r="LNI84" s="677"/>
      <c r="LNJ84" s="677"/>
      <c r="LNK84" s="677"/>
      <c r="LNL84" s="677"/>
      <c r="LNM84" s="677"/>
      <c r="LNN84" s="677"/>
      <c r="LNO84" s="677"/>
      <c r="LNP84" s="677"/>
      <c r="LNQ84" s="677"/>
      <c r="LNR84" s="677"/>
      <c r="LNS84" s="677"/>
      <c r="LNT84" s="677"/>
      <c r="LNU84" s="677"/>
      <c r="LNV84" s="677"/>
      <c r="LNW84" s="677"/>
      <c r="LNX84" s="677"/>
      <c r="LNY84" s="677"/>
      <c r="LNZ84" s="677"/>
      <c r="LOA84" s="677"/>
      <c r="LOB84" s="677"/>
      <c r="LOC84" s="677"/>
      <c r="LOD84" s="677"/>
      <c r="LOE84" s="677"/>
      <c r="LOF84" s="677"/>
      <c r="LOG84" s="677"/>
      <c r="LOH84" s="677"/>
      <c r="LOI84" s="677"/>
      <c r="LOJ84" s="677"/>
      <c r="LOK84" s="677"/>
      <c r="LOL84" s="677"/>
      <c r="LOM84" s="677"/>
      <c r="LON84" s="677"/>
      <c r="LOO84" s="677"/>
      <c r="LOP84" s="677"/>
      <c r="LOQ84" s="677"/>
      <c r="LOR84" s="677"/>
      <c r="LOS84" s="677"/>
      <c r="LOT84" s="677"/>
      <c r="LOU84" s="677"/>
      <c r="LOV84" s="677"/>
      <c r="LOW84" s="677"/>
      <c r="LOX84" s="677"/>
      <c r="LOY84" s="677"/>
      <c r="LOZ84" s="677"/>
      <c r="LPA84" s="677"/>
      <c r="LPB84" s="677"/>
      <c r="LPC84" s="677"/>
      <c r="LPD84" s="677"/>
      <c r="LPE84" s="677"/>
      <c r="LPF84" s="677"/>
      <c r="LPG84" s="677"/>
      <c r="LPH84" s="677"/>
      <c r="LPI84" s="677"/>
      <c r="LPJ84" s="677"/>
      <c r="LPK84" s="677"/>
      <c r="LPL84" s="677"/>
      <c r="LPM84" s="677"/>
      <c r="LPN84" s="677"/>
      <c r="LPO84" s="677"/>
      <c r="LPP84" s="677"/>
      <c r="LPQ84" s="677"/>
      <c r="LPR84" s="677"/>
      <c r="LPS84" s="677"/>
      <c r="LPT84" s="677"/>
      <c r="LPU84" s="677"/>
      <c r="LPV84" s="677"/>
      <c r="LPW84" s="677"/>
      <c r="LPX84" s="677"/>
      <c r="LPY84" s="677"/>
      <c r="LPZ84" s="677"/>
      <c r="LQA84" s="677"/>
      <c r="LQB84" s="677"/>
      <c r="LQC84" s="677"/>
      <c r="LQD84" s="677"/>
      <c r="LQE84" s="677"/>
      <c r="LQF84" s="677"/>
      <c r="LQG84" s="677"/>
      <c r="LQH84" s="677"/>
      <c r="LQI84" s="677"/>
      <c r="LQJ84" s="677"/>
      <c r="LQK84" s="677"/>
      <c r="LQL84" s="677"/>
      <c r="LQM84" s="677"/>
      <c r="LQN84" s="677"/>
      <c r="LQO84" s="677"/>
      <c r="LQP84" s="677"/>
      <c r="LQQ84" s="677"/>
      <c r="LQR84" s="677"/>
      <c r="LQS84" s="677"/>
      <c r="LQT84" s="677"/>
      <c r="LQU84" s="677"/>
      <c r="LQV84" s="677"/>
      <c r="LQW84" s="677"/>
      <c r="LQX84" s="677"/>
      <c r="LQY84" s="677"/>
      <c r="LQZ84" s="677"/>
      <c r="LRA84" s="677"/>
      <c r="LRB84" s="677"/>
      <c r="LRC84" s="677"/>
      <c r="LRD84" s="677"/>
      <c r="LRE84" s="677"/>
      <c r="LRF84" s="677"/>
      <c r="LRG84" s="677"/>
      <c r="LRH84" s="677"/>
      <c r="LRI84" s="677"/>
      <c r="LRJ84" s="677"/>
      <c r="LRK84" s="677"/>
      <c r="LRL84" s="677"/>
      <c r="LRM84" s="677"/>
      <c r="LRN84" s="677"/>
      <c r="LRO84" s="677"/>
      <c r="LRP84" s="677"/>
      <c r="LRQ84" s="677"/>
      <c r="LRR84" s="677"/>
      <c r="LRS84" s="677"/>
      <c r="LRT84" s="677"/>
      <c r="LRU84" s="677"/>
      <c r="LRV84" s="677"/>
      <c r="LRW84" s="677"/>
      <c r="LRX84" s="677"/>
      <c r="LRY84" s="677"/>
      <c r="LRZ84" s="677"/>
      <c r="LSA84" s="677"/>
      <c r="LSB84" s="677"/>
      <c r="LSC84" s="677"/>
      <c r="LSD84" s="677"/>
      <c r="LSE84" s="677"/>
      <c r="LSF84" s="677"/>
      <c r="LSG84" s="677"/>
      <c r="LSH84" s="677"/>
      <c r="LSI84" s="677"/>
      <c r="LSJ84" s="677"/>
      <c r="LSK84" s="677"/>
      <c r="LSL84" s="677"/>
      <c r="LSM84" s="677"/>
      <c r="LSN84" s="677"/>
      <c r="LSO84" s="677"/>
      <c r="LSP84" s="677"/>
      <c r="LSQ84" s="677"/>
      <c r="LSR84" s="677"/>
      <c r="LSS84" s="677"/>
      <c r="LST84" s="677"/>
      <c r="LSU84" s="677"/>
      <c r="LSV84" s="677"/>
      <c r="LSW84" s="677"/>
      <c r="LSX84" s="677"/>
      <c r="LSY84" s="677"/>
      <c r="LSZ84" s="677"/>
      <c r="LTA84" s="677"/>
      <c r="LTB84" s="677"/>
      <c r="LTC84" s="677"/>
      <c r="LTD84" s="677"/>
      <c r="LTE84" s="677"/>
      <c r="LTF84" s="677"/>
      <c r="LTG84" s="677"/>
      <c r="LTH84" s="677"/>
      <c r="LTI84" s="677"/>
      <c r="LTJ84" s="677"/>
      <c r="LTK84" s="677"/>
      <c r="LTL84" s="677"/>
      <c r="LTM84" s="677"/>
      <c r="LTN84" s="677"/>
      <c r="LTO84" s="677"/>
      <c r="LTP84" s="677"/>
      <c r="LTQ84" s="677"/>
      <c r="LTR84" s="677"/>
      <c r="LTS84" s="677"/>
      <c r="LTT84" s="677"/>
      <c r="LTU84" s="677"/>
      <c r="LTV84" s="677"/>
      <c r="LTW84" s="677"/>
      <c r="LTX84" s="677"/>
      <c r="LTY84" s="677"/>
      <c r="LTZ84" s="677"/>
      <c r="LUA84" s="677"/>
      <c r="LUB84" s="677"/>
      <c r="LUC84" s="677"/>
      <c r="LUD84" s="677"/>
      <c r="LUE84" s="677"/>
      <c r="LUF84" s="677"/>
      <c r="LUG84" s="677"/>
      <c r="LUH84" s="677"/>
      <c r="LUI84" s="677"/>
      <c r="LUJ84" s="677"/>
      <c r="LUK84" s="677"/>
      <c r="LUL84" s="677"/>
      <c r="LUM84" s="677"/>
      <c r="LUN84" s="677"/>
      <c r="LUO84" s="677"/>
      <c r="LUP84" s="677"/>
      <c r="LUQ84" s="677"/>
      <c r="LUR84" s="677"/>
      <c r="LUS84" s="677"/>
      <c r="LUT84" s="677"/>
      <c r="LUU84" s="677"/>
      <c r="LUV84" s="677"/>
      <c r="LUW84" s="677"/>
      <c r="LUX84" s="677"/>
      <c r="LUY84" s="677"/>
      <c r="LUZ84" s="677"/>
      <c r="LVA84" s="677"/>
      <c r="LVB84" s="677"/>
      <c r="LVC84" s="677"/>
      <c r="LVD84" s="677"/>
      <c r="LVE84" s="677"/>
      <c r="LVF84" s="677"/>
      <c r="LVG84" s="677"/>
      <c r="LVH84" s="677"/>
      <c r="LVI84" s="677"/>
      <c r="LVJ84" s="677"/>
      <c r="LVK84" s="677"/>
      <c r="LVL84" s="677"/>
      <c r="LVM84" s="677"/>
      <c r="LVN84" s="677"/>
      <c r="LVO84" s="677"/>
      <c r="LVP84" s="677"/>
      <c r="LVQ84" s="677"/>
      <c r="LVR84" s="677"/>
      <c r="LVS84" s="677"/>
      <c r="LVT84" s="677"/>
      <c r="LVU84" s="677"/>
      <c r="LVV84" s="677"/>
      <c r="LVW84" s="677"/>
      <c r="LVX84" s="677"/>
      <c r="LVY84" s="677"/>
      <c r="LVZ84" s="677"/>
      <c r="LWA84" s="677"/>
      <c r="LWB84" s="677"/>
      <c r="LWC84" s="677"/>
      <c r="LWD84" s="677"/>
      <c r="LWE84" s="677"/>
      <c r="LWF84" s="677"/>
      <c r="LWG84" s="677"/>
      <c r="LWH84" s="677"/>
      <c r="LWI84" s="677"/>
      <c r="LWJ84" s="677"/>
      <c r="LWK84" s="677"/>
      <c r="LWL84" s="677"/>
      <c r="LWM84" s="677"/>
      <c r="LWN84" s="677"/>
      <c r="LWO84" s="677"/>
      <c r="LWP84" s="677"/>
      <c r="LWQ84" s="677"/>
      <c r="LWR84" s="677"/>
      <c r="LWS84" s="677"/>
      <c r="LWT84" s="677"/>
      <c r="LWU84" s="677"/>
      <c r="LWV84" s="677"/>
      <c r="LWW84" s="677"/>
      <c r="LWX84" s="677"/>
      <c r="LWY84" s="677"/>
      <c r="LWZ84" s="677"/>
      <c r="LXA84" s="677"/>
      <c r="LXB84" s="677"/>
      <c r="LXC84" s="677"/>
      <c r="LXD84" s="677"/>
      <c r="LXE84" s="677"/>
      <c r="LXF84" s="677"/>
      <c r="LXG84" s="677"/>
      <c r="LXH84" s="677"/>
      <c r="LXI84" s="677"/>
      <c r="LXJ84" s="677"/>
      <c r="LXK84" s="677"/>
      <c r="LXL84" s="677"/>
      <c r="LXM84" s="677"/>
      <c r="LXN84" s="677"/>
      <c r="LXO84" s="677"/>
      <c r="LXP84" s="677"/>
      <c r="LXQ84" s="677"/>
      <c r="LXR84" s="677"/>
      <c r="LXS84" s="677"/>
      <c r="LXT84" s="677"/>
      <c r="LXU84" s="677"/>
      <c r="LXV84" s="677"/>
      <c r="LXW84" s="677"/>
      <c r="LXX84" s="677"/>
      <c r="LXY84" s="677"/>
      <c r="LXZ84" s="677"/>
      <c r="LYA84" s="677"/>
      <c r="LYB84" s="677"/>
      <c r="LYC84" s="677"/>
      <c r="LYD84" s="677"/>
      <c r="LYE84" s="677"/>
      <c r="LYF84" s="677"/>
      <c r="LYG84" s="677"/>
      <c r="LYH84" s="677"/>
      <c r="LYI84" s="677"/>
      <c r="LYJ84" s="677"/>
      <c r="LYK84" s="677"/>
      <c r="LYL84" s="677"/>
      <c r="LYM84" s="677"/>
      <c r="LYN84" s="677"/>
      <c r="LYO84" s="677"/>
      <c r="LYP84" s="677"/>
      <c r="LYQ84" s="677"/>
      <c r="LYR84" s="677"/>
      <c r="LYS84" s="677"/>
      <c r="LYT84" s="677"/>
      <c r="LYU84" s="677"/>
      <c r="LYV84" s="677"/>
      <c r="LYW84" s="677"/>
      <c r="LYX84" s="677"/>
      <c r="LYY84" s="677"/>
      <c r="LYZ84" s="677"/>
      <c r="LZA84" s="677"/>
      <c r="LZB84" s="677"/>
      <c r="LZC84" s="677"/>
      <c r="LZD84" s="677"/>
      <c r="LZE84" s="677"/>
      <c r="LZF84" s="677"/>
      <c r="LZG84" s="677"/>
      <c r="LZH84" s="677"/>
      <c r="LZI84" s="677"/>
      <c r="LZJ84" s="677"/>
      <c r="LZK84" s="677"/>
      <c r="LZL84" s="677"/>
      <c r="LZM84" s="677"/>
      <c r="LZN84" s="677"/>
      <c r="LZO84" s="677"/>
      <c r="LZP84" s="677"/>
      <c r="LZQ84" s="677"/>
      <c r="LZR84" s="677"/>
      <c r="LZS84" s="677"/>
      <c r="LZT84" s="677"/>
      <c r="LZU84" s="677"/>
      <c r="LZV84" s="677"/>
      <c r="LZW84" s="677"/>
      <c r="LZX84" s="677"/>
      <c r="LZY84" s="677"/>
      <c r="LZZ84" s="677"/>
      <c r="MAA84" s="677"/>
      <c r="MAB84" s="677"/>
      <c r="MAC84" s="677"/>
      <c r="MAD84" s="677"/>
      <c r="MAE84" s="677"/>
      <c r="MAF84" s="677"/>
      <c r="MAG84" s="677"/>
      <c r="MAH84" s="677"/>
      <c r="MAI84" s="677"/>
      <c r="MAJ84" s="677"/>
      <c r="MAK84" s="677"/>
      <c r="MAL84" s="677"/>
      <c r="MAM84" s="677"/>
      <c r="MAN84" s="677"/>
      <c r="MAO84" s="677"/>
      <c r="MAP84" s="677"/>
      <c r="MAQ84" s="677"/>
      <c r="MAR84" s="677"/>
      <c r="MAS84" s="677"/>
      <c r="MAT84" s="677"/>
      <c r="MAU84" s="677"/>
      <c r="MAV84" s="677"/>
      <c r="MAW84" s="677"/>
      <c r="MAX84" s="677"/>
      <c r="MAY84" s="677"/>
      <c r="MAZ84" s="677"/>
      <c r="MBA84" s="677"/>
      <c r="MBB84" s="677"/>
      <c r="MBC84" s="677"/>
      <c r="MBD84" s="677"/>
      <c r="MBE84" s="677"/>
      <c r="MBF84" s="677"/>
      <c r="MBG84" s="677"/>
      <c r="MBH84" s="677"/>
      <c r="MBI84" s="677"/>
      <c r="MBJ84" s="677"/>
      <c r="MBK84" s="677"/>
      <c r="MBL84" s="677"/>
      <c r="MBM84" s="677"/>
      <c r="MBN84" s="677"/>
      <c r="MBO84" s="677"/>
      <c r="MBP84" s="677"/>
      <c r="MBQ84" s="677"/>
      <c r="MBR84" s="677"/>
      <c r="MBS84" s="677"/>
      <c r="MBT84" s="677"/>
      <c r="MBU84" s="677"/>
      <c r="MBV84" s="677"/>
      <c r="MBW84" s="677"/>
      <c r="MBX84" s="677"/>
      <c r="MBY84" s="677"/>
      <c r="MBZ84" s="677"/>
      <c r="MCA84" s="677"/>
      <c r="MCB84" s="677"/>
      <c r="MCC84" s="677"/>
      <c r="MCD84" s="677"/>
      <c r="MCE84" s="677"/>
      <c r="MCF84" s="677"/>
      <c r="MCG84" s="677"/>
      <c r="MCH84" s="677"/>
      <c r="MCI84" s="677"/>
      <c r="MCJ84" s="677"/>
      <c r="MCK84" s="677"/>
      <c r="MCL84" s="677"/>
      <c r="MCM84" s="677"/>
      <c r="MCN84" s="677"/>
      <c r="MCO84" s="677"/>
      <c r="MCP84" s="677"/>
      <c r="MCQ84" s="677"/>
      <c r="MCR84" s="677"/>
      <c r="MCS84" s="677"/>
      <c r="MCT84" s="677"/>
      <c r="MCU84" s="677"/>
      <c r="MCV84" s="677"/>
      <c r="MCW84" s="677"/>
      <c r="MCX84" s="677"/>
      <c r="MCY84" s="677"/>
      <c r="MCZ84" s="677"/>
      <c r="MDA84" s="677"/>
      <c r="MDB84" s="677"/>
      <c r="MDC84" s="677"/>
      <c r="MDD84" s="677"/>
      <c r="MDE84" s="677"/>
      <c r="MDF84" s="677"/>
      <c r="MDG84" s="677"/>
      <c r="MDH84" s="677"/>
      <c r="MDI84" s="677"/>
      <c r="MDJ84" s="677"/>
      <c r="MDK84" s="677"/>
      <c r="MDL84" s="677"/>
      <c r="MDM84" s="677"/>
      <c r="MDN84" s="677"/>
      <c r="MDO84" s="677"/>
      <c r="MDP84" s="677"/>
      <c r="MDQ84" s="677"/>
      <c r="MDR84" s="677"/>
      <c r="MDS84" s="677"/>
      <c r="MDT84" s="677"/>
      <c r="MDU84" s="677"/>
      <c r="MDV84" s="677"/>
      <c r="MDW84" s="677"/>
      <c r="MDX84" s="677"/>
      <c r="MDY84" s="677"/>
      <c r="MDZ84" s="677"/>
      <c r="MEA84" s="677"/>
      <c r="MEB84" s="677"/>
      <c r="MEC84" s="677"/>
      <c r="MED84" s="677"/>
      <c r="MEE84" s="677"/>
      <c r="MEF84" s="677"/>
      <c r="MEG84" s="677"/>
      <c r="MEH84" s="677"/>
      <c r="MEI84" s="677"/>
      <c r="MEJ84" s="677"/>
      <c r="MEK84" s="677"/>
      <c r="MEL84" s="677"/>
      <c r="MEM84" s="677"/>
      <c r="MEN84" s="677"/>
      <c r="MEO84" s="677"/>
      <c r="MEP84" s="677"/>
      <c r="MEQ84" s="677"/>
      <c r="MER84" s="677"/>
      <c r="MES84" s="677"/>
      <c r="MET84" s="677"/>
      <c r="MEU84" s="677"/>
      <c r="MEV84" s="677"/>
      <c r="MEW84" s="677"/>
      <c r="MEX84" s="677"/>
      <c r="MEY84" s="677"/>
      <c r="MEZ84" s="677"/>
      <c r="MFA84" s="677"/>
      <c r="MFB84" s="677"/>
      <c r="MFC84" s="677"/>
      <c r="MFD84" s="677"/>
      <c r="MFE84" s="677"/>
      <c r="MFF84" s="677"/>
      <c r="MFG84" s="677"/>
      <c r="MFH84" s="677"/>
      <c r="MFI84" s="677"/>
      <c r="MFJ84" s="677"/>
      <c r="MFK84" s="677"/>
      <c r="MFL84" s="677"/>
      <c r="MFM84" s="677"/>
      <c r="MFN84" s="677"/>
      <c r="MFO84" s="677"/>
      <c r="MFP84" s="677"/>
      <c r="MFQ84" s="677"/>
      <c r="MFR84" s="677"/>
      <c r="MFS84" s="677"/>
      <c r="MFT84" s="677"/>
      <c r="MFU84" s="677"/>
      <c r="MFV84" s="677"/>
      <c r="MFW84" s="677"/>
      <c r="MFX84" s="677"/>
      <c r="MFY84" s="677"/>
      <c r="MFZ84" s="677"/>
      <c r="MGA84" s="677"/>
      <c r="MGB84" s="677"/>
      <c r="MGC84" s="677"/>
      <c r="MGD84" s="677"/>
      <c r="MGE84" s="677"/>
      <c r="MGF84" s="677"/>
      <c r="MGG84" s="677"/>
      <c r="MGH84" s="677"/>
      <c r="MGI84" s="677"/>
      <c r="MGJ84" s="677"/>
      <c r="MGK84" s="677"/>
      <c r="MGL84" s="677"/>
      <c r="MGM84" s="677"/>
      <c r="MGN84" s="677"/>
      <c r="MGO84" s="677"/>
      <c r="MGP84" s="677"/>
      <c r="MGQ84" s="677"/>
      <c r="MGR84" s="677"/>
      <c r="MGS84" s="677"/>
      <c r="MGT84" s="677"/>
      <c r="MGU84" s="677"/>
      <c r="MGV84" s="677"/>
      <c r="MGW84" s="677"/>
      <c r="MGX84" s="677"/>
      <c r="MGY84" s="677"/>
      <c r="MGZ84" s="677"/>
      <c r="MHA84" s="677"/>
      <c r="MHB84" s="677"/>
      <c r="MHC84" s="677"/>
      <c r="MHD84" s="677"/>
      <c r="MHE84" s="677"/>
      <c r="MHF84" s="677"/>
      <c r="MHG84" s="677"/>
      <c r="MHH84" s="677"/>
      <c r="MHI84" s="677"/>
      <c r="MHJ84" s="677"/>
      <c r="MHK84" s="677"/>
      <c r="MHL84" s="677"/>
      <c r="MHM84" s="677"/>
      <c r="MHN84" s="677"/>
      <c r="MHO84" s="677"/>
      <c r="MHP84" s="677"/>
      <c r="MHQ84" s="677"/>
      <c r="MHR84" s="677"/>
      <c r="MHS84" s="677"/>
      <c r="MHT84" s="677"/>
      <c r="MHU84" s="677"/>
      <c r="MHV84" s="677"/>
      <c r="MHW84" s="677"/>
      <c r="MHX84" s="677"/>
      <c r="MHY84" s="677"/>
      <c r="MHZ84" s="677"/>
      <c r="MIA84" s="677"/>
      <c r="MIB84" s="677"/>
      <c r="MIC84" s="677"/>
      <c r="MID84" s="677"/>
      <c r="MIE84" s="677"/>
      <c r="MIF84" s="677"/>
      <c r="MIG84" s="677"/>
      <c r="MIH84" s="677"/>
      <c r="MII84" s="677"/>
      <c r="MIJ84" s="677"/>
      <c r="MIK84" s="677"/>
      <c r="MIL84" s="677"/>
      <c r="MIM84" s="677"/>
      <c r="MIN84" s="677"/>
      <c r="MIO84" s="677"/>
      <c r="MIP84" s="677"/>
      <c r="MIQ84" s="677"/>
      <c r="MIR84" s="677"/>
      <c r="MIS84" s="677"/>
      <c r="MIT84" s="677"/>
      <c r="MIU84" s="677"/>
      <c r="MIV84" s="677"/>
      <c r="MIW84" s="677"/>
      <c r="MIX84" s="677"/>
      <c r="MIY84" s="677"/>
      <c r="MIZ84" s="677"/>
      <c r="MJA84" s="677"/>
      <c r="MJB84" s="677"/>
      <c r="MJC84" s="677"/>
      <c r="MJD84" s="677"/>
      <c r="MJE84" s="677"/>
      <c r="MJF84" s="677"/>
      <c r="MJG84" s="677"/>
      <c r="MJH84" s="677"/>
      <c r="MJI84" s="677"/>
      <c r="MJJ84" s="677"/>
      <c r="MJK84" s="677"/>
      <c r="MJL84" s="677"/>
      <c r="MJM84" s="677"/>
      <c r="MJN84" s="677"/>
      <c r="MJO84" s="677"/>
      <c r="MJP84" s="677"/>
      <c r="MJQ84" s="677"/>
      <c r="MJR84" s="677"/>
      <c r="MJS84" s="677"/>
      <c r="MJT84" s="677"/>
      <c r="MJU84" s="677"/>
      <c r="MJV84" s="677"/>
      <c r="MJW84" s="677"/>
      <c r="MJX84" s="677"/>
      <c r="MJY84" s="677"/>
      <c r="MJZ84" s="677"/>
      <c r="MKA84" s="677"/>
      <c r="MKB84" s="677"/>
      <c r="MKC84" s="677"/>
      <c r="MKD84" s="677"/>
      <c r="MKE84" s="677"/>
      <c r="MKF84" s="677"/>
      <c r="MKG84" s="677"/>
      <c r="MKH84" s="677"/>
      <c r="MKI84" s="677"/>
      <c r="MKJ84" s="677"/>
      <c r="MKK84" s="677"/>
      <c r="MKL84" s="677"/>
      <c r="MKM84" s="677"/>
      <c r="MKN84" s="677"/>
      <c r="MKO84" s="677"/>
      <c r="MKP84" s="677"/>
      <c r="MKQ84" s="677"/>
      <c r="MKR84" s="677"/>
      <c r="MKS84" s="677"/>
      <c r="MKT84" s="677"/>
      <c r="MKU84" s="677"/>
      <c r="MKV84" s="677"/>
      <c r="MKW84" s="677"/>
      <c r="MKX84" s="677"/>
      <c r="MKY84" s="677"/>
      <c r="MKZ84" s="677"/>
      <c r="MLA84" s="677"/>
      <c r="MLB84" s="677"/>
      <c r="MLC84" s="677"/>
      <c r="MLD84" s="677"/>
      <c r="MLE84" s="677"/>
      <c r="MLF84" s="677"/>
      <c r="MLG84" s="677"/>
      <c r="MLH84" s="677"/>
      <c r="MLI84" s="677"/>
      <c r="MLJ84" s="677"/>
      <c r="MLK84" s="677"/>
      <c r="MLL84" s="677"/>
      <c r="MLM84" s="677"/>
      <c r="MLN84" s="677"/>
      <c r="MLO84" s="677"/>
      <c r="MLP84" s="677"/>
      <c r="MLQ84" s="677"/>
      <c r="MLR84" s="677"/>
      <c r="MLS84" s="677"/>
      <c r="MLT84" s="677"/>
      <c r="MLU84" s="677"/>
      <c r="MLV84" s="677"/>
      <c r="MLW84" s="677"/>
      <c r="MLX84" s="677"/>
      <c r="MLY84" s="677"/>
      <c r="MLZ84" s="677"/>
      <c r="MMA84" s="677"/>
      <c r="MMB84" s="677"/>
      <c r="MMC84" s="677"/>
      <c r="MMD84" s="677"/>
      <c r="MME84" s="677"/>
      <c r="MMF84" s="677"/>
      <c r="MMG84" s="677"/>
      <c r="MMH84" s="677"/>
      <c r="MMI84" s="677"/>
      <c r="MMJ84" s="677"/>
      <c r="MMK84" s="677"/>
      <c r="MML84" s="677"/>
      <c r="MMM84" s="677"/>
      <c r="MMN84" s="677"/>
      <c r="MMO84" s="677"/>
      <c r="MMP84" s="677"/>
      <c r="MMQ84" s="677"/>
      <c r="MMR84" s="677"/>
      <c r="MMS84" s="677"/>
      <c r="MMT84" s="677"/>
      <c r="MMU84" s="677"/>
      <c r="MMV84" s="677"/>
      <c r="MMW84" s="677"/>
      <c r="MMX84" s="677"/>
      <c r="MMY84" s="677"/>
      <c r="MMZ84" s="677"/>
      <c r="MNA84" s="677"/>
      <c r="MNB84" s="677"/>
      <c r="MNC84" s="677"/>
      <c r="MND84" s="677"/>
      <c r="MNE84" s="677"/>
      <c r="MNF84" s="677"/>
      <c r="MNG84" s="677"/>
      <c r="MNH84" s="677"/>
      <c r="MNI84" s="677"/>
      <c r="MNJ84" s="677"/>
      <c r="MNK84" s="677"/>
      <c r="MNL84" s="677"/>
      <c r="MNM84" s="677"/>
      <c r="MNN84" s="677"/>
      <c r="MNO84" s="677"/>
      <c r="MNP84" s="677"/>
      <c r="MNQ84" s="677"/>
      <c r="MNR84" s="677"/>
      <c r="MNS84" s="677"/>
      <c r="MNT84" s="677"/>
      <c r="MNU84" s="677"/>
      <c r="MNV84" s="677"/>
      <c r="MNW84" s="677"/>
      <c r="MNX84" s="677"/>
      <c r="MNY84" s="677"/>
      <c r="MNZ84" s="677"/>
      <c r="MOA84" s="677"/>
      <c r="MOB84" s="677"/>
      <c r="MOC84" s="677"/>
      <c r="MOD84" s="677"/>
      <c r="MOE84" s="677"/>
      <c r="MOF84" s="677"/>
      <c r="MOG84" s="677"/>
      <c r="MOH84" s="677"/>
      <c r="MOI84" s="677"/>
      <c r="MOJ84" s="677"/>
      <c r="MOK84" s="677"/>
      <c r="MOL84" s="677"/>
      <c r="MOM84" s="677"/>
      <c r="MON84" s="677"/>
      <c r="MOO84" s="677"/>
      <c r="MOP84" s="677"/>
      <c r="MOQ84" s="677"/>
      <c r="MOR84" s="677"/>
      <c r="MOS84" s="677"/>
      <c r="MOT84" s="677"/>
      <c r="MOU84" s="677"/>
      <c r="MOV84" s="677"/>
      <c r="MOW84" s="677"/>
      <c r="MOX84" s="677"/>
      <c r="MOY84" s="677"/>
      <c r="MOZ84" s="677"/>
      <c r="MPA84" s="677"/>
      <c r="MPB84" s="677"/>
      <c r="MPC84" s="677"/>
      <c r="MPD84" s="677"/>
      <c r="MPE84" s="677"/>
      <c r="MPF84" s="677"/>
      <c r="MPG84" s="677"/>
      <c r="MPH84" s="677"/>
      <c r="MPI84" s="677"/>
      <c r="MPJ84" s="677"/>
      <c r="MPK84" s="677"/>
      <c r="MPL84" s="677"/>
      <c r="MPM84" s="677"/>
      <c r="MPN84" s="677"/>
      <c r="MPO84" s="677"/>
      <c r="MPP84" s="677"/>
      <c r="MPQ84" s="677"/>
      <c r="MPR84" s="677"/>
      <c r="MPS84" s="677"/>
      <c r="MPT84" s="677"/>
      <c r="MPU84" s="677"/>
      <c r="MPV84" s="677"/>
      <c r="MPW84" s="677"/>
      <c r="MPX84" s="677"/>
      <c r="MPY84" s="677"/>
      <c r="MPZ84" s="677"/>
      <c r="MQA84" s="677"/>
      <c r="MQB84" s="677"/>
      <c r="MQC84" s="677"/>
      <c r="MQD84" s="677"/>
      <c r="MQE84" s="677"/>
      <c r="MQF84" s="677"/>
      <c r="MQG84" s="677"/>
      <c r="MQH84" s="677"/>
      <c r="MQI84" s="677"/>
      <c r="MQJ84" s="677"/>
      <c r="MQK84" s="677"/>
      <c r="MQL84" s="677"/>
      <c r="MQM84" s="677"/>
      <c r="MQN84" s="677"/>
      <c r="MQO84" s="677"/>
      <c r="MQP84" s="677"/>
      <c r="MQQ84" s="677"/>
      <c r="MQR84" s="677"/>
      <c r="MQS84" s="677"/>
      <c r="MQT84" s="677"/>
      <c r="MQU84" s="677"/>
      <c r="MQV84" s="677"/>
      <c r="MQW84" s="677"/>
      <c r="MQX84" s="677"/>
      <c r="MQY84" s="677"/>
      <c r="MQZ84" s="677"/>
      <c r="MRA84" s="677"/>
      <c r="MRB84" s="677"/>
      <c r="MRC84" s="677"/>
      <c r="MRD84" s="677"/>
      <c r="MRE84" s="677"/>
      <c r="MRF84" s="677"/>
      <c r="MRG84" s="677"/>
      <c r="MRH84" s="677"/>
      <c r="MRI84" s="677"/>
      <c r="MRJ84" s="677"/>
      <c r="MRK84" s="677"/>
      <c r="MRL84" s="677"/>
      <c r="MRM84" s="677"/>
      <c r="MRN84" s="677"/>
      <c r="MRO84" s="677"/>
      <c r="MRP84" s="677"/>
      <c r="MRQ84" s="677"/>
      <c r="MRR84" s="677"/>
      <c r="MRS84" s="677"/>
      <c r="MRT84" s="677"/>
      <c r="MRU84" s="677"/>
      <c r="MRV84" s="677"/>
      <c r="MRW84" s="677"/>
      <c r="MRX84" s="677"/>
      <c r="MRY84" s="677"/>
      <c r="MRZ84" s="677"/>
      <c r="MSA84" s="677"/>
      <c r="MSB84" s="677"/>
      <c r="MSC84" s="677"/>
      <c r="MSD84" s="677"/>
      <c r="MSE84" s="677"/>
      <c r="MSF84" s="677"/>
      <c r="MSG84" s="677"/>
      <c r="MSH84" s="677"/>
      <c r="MSI84" s="677"/>
      <c r="MSJ84" s="677"/>
      <c r="MSK84" s="677"/>
      <c r="MSL84" s="677"/>
      <c r="MSM84" s="677"/>
      <c r="MSN84" s="677"/>
      <c r="MSO84" s="677"/>
      <c r="MSP84" s="677"/>
      <c r="MSQ84" s="677"/>
      <c r="MSR84" s="677"/>
      <c r="MSS84" s="677"/>
      <c r="MST84" s="677"/>
      <c r="MSU84" s="677"/>
      <c r="MSV84" s="677"/>
      <c r="MSW84" s="677"/>
      <c r="MSX84" s="677"/>
      <c r="MSY84" s="677"/>
      <c r="MSZ84" s="677"/>
      <c r="MTA84" s="677"/>
      <c r="MTB84" s="677"/>
      <c r="MTC84" s="677"/>
      <c r="MTD84" s="677"/>
      <c r="MTE84" s="677"/>
      <c r="MTF84" s="677"/>
      <c r="MTG84" s="677"/>
      <c r="MTH84" s="677"/>
      <c r="MTI84" s="677"/>
      <c r="MTJ84" s="677"/>
      <c r="MTK84" s="677"/>
      <c r="MTL84" s="677"/>
      <c r="MTM84" s="677"/>
      <c r="MTN84" s="677"/>
      <c r="MTO84" s="677"/>
      <c r="MTP84" s="677"/>
      <c r="MTQ84" s="677"/>
      <c r="MTR84" s="677"/>
      <c r="MTS84" s="677"/>
      <c r="MTT84" s="677"/>
      <c r="MTU84" s="677"/>
      <c r="MTV84" s="677"/>
      <c r="MTW84" s="677"/>
      <c r="MTX84" s="677"/>
      <c r="MTY84" s="677"/>
      <c r="MTZ84" s="677"/>
      <c r="MUA84" s="677"/>
      <c r="MUB84" s="677"/>
      <c r="MUC84" s="677"/>
      <c r="MUD84" s="677"/>
      <c r="MUE84" s="677"/>
      <c r="MUF84" s="677"/>
      <c r="MUG84" s="677"/>
      <c r="MUH84" s="677"/>
      <c r="MUI84" s="677"/>
      <c r="MUJ84" s="677"/>
      <c r="MUK84" s="677"/>
      <c r="MUL84" s="677"/>
      <c r="MUM84" s="677"/>
      <c r="MUN84" s="677"/>
      <c r="MUO84" s="677"/>
      <c r="MUP84" s="677"/>
      <c r="MUQ84" s="677"/>
      <c r="MUR84" s="677"/>
      <c r="MUS84" s="677"/>
      <c r="MUT84" s="677"/>
      <c r="MUU84" s="677"/>
      <c r="MUV84" s="677"/>
      <c r="MUW84" s="677"/>
      <c r="MUX84" s="677"/>
      <c r="MUY84" s="677"/>
      <c r="MUZ84" s="677"/>
      <c r="MVA84" s="677"/>
      <c r="MVB84" s="677"/>
      <c r="MVC84" s="677"/>
      <c r="MVD84" s="677"/>
      <c r="MVE84" s="677"/>
      <c r="MVF84" s="677"/>
      <c r="MVG84" s="677"/>
      <c r="MVH84" s="677"/>
      <c r="MVI84" s="677"/>
      <c r="MVJ84" s="677"/>
      <c r="MVK84" s="677"/>
      <c r="MVL84" s="677"/>
      <c r="MVM84" s="677"/>
      <c r="MVN84" s="677"/>
      <c r="MVO84" s="677"/>
      <c r="MVP84" s="677"/>
      <c r="MVQ84" s="677"/>
      <c r="MVR84" s="677"/>
      <c r="MVS84" s="677"/>
      <c r="MVT84" s="677"/>
      <c r="MVU84" s="677"/>
      <c r="MVV84" s="677"/>
      <c r="MVW84" s="677"/>
      <c r="MVX84" s="677"/>
      <c r="MVY84" s="677"/>
      <c r="MVZ84" s="677"/>
      <c r="MWA84" s="677"/>
      <c r="MWB84" s="677"/>
      <c r="MWC84" s="677"/>
      <c r="MWD84" s="677"/>
      <c r="MWE84" s="677"/>
      <c r="MWF84" s="677"/>
      <c r="MWG84" s="677"/>
      <c r="MWH84" s="677"/>
      <c r="MWI84" s="677"/>
      <c r="MWJ84" s="677"/>
      <c r="MWK84" s="677"/>
      <c r="MWL84" s="677"/>
      <c r="MWM84" s="677"/>
      <c r="MWN84" s="677"/>
      <c r="MWO84" s="677"/>
      <c r="MWP84" s="677"/>
      <c r="MWQ84" s="677"/>
      <c r="MWR84" s="677"/>
      <c r="MWS84" s="677"/>
      <c r="MWT84" s="677"/>
      <c r="MWU84" s="677"/>
      <c r="MWV84" s="677"/>
      <c r="MWW84" s="677"/>
      <c r="MWX84" s="677"/>
      <c r="MWY84" s="677"/>
      <c r="MWZ84" s="677"/>
      <c r="MXA84" s="677"/>
      <c r="MXB84" s="677"/>
      <c r="MXC84" s="677"/>
      <c r="MXD84" s="677"/>
      <c r="MXE84" s="677"/>
      <c r="MXF84" s="677"/>
      <c r="MXG84" s="677"/>
      <c r="MXH84" s="677"/>
      <c r="MXI84" s="677"/>
      <c r="MXJ84" s="677"/>
      <c r="MXK84" s="677"/>
      <c r="MXL84" s="677"/>
      <c r="MXM84" s="677"/>
      <c r="MXN84" s="677"/>
      <c r="MXO84" s="677"/>
      <c r="MXP84" s="677"/>
      <c r="MXQ84" s="677"/>
      <c r="MXR84" s="677"/>
      <c r="MXS84" s="677"/>
      <c r="MXT84" s="677"/>
      <c r="MXU84" s="677"/>
      <c r="MXV84" s="677"/>
      <c r="MXW84" s="677"/>
      <c r="MXX84" s="677"/>
      <c r="MXY84" s="677"/>
      <c r="MXZ84" s="677"/>
      <c r="MYA84" s="677"/>
      <c r="MYB84" s="677"/>
      <c r="MYC84" s="677"/>
      <c r="MYD84" s="677"/>
      <c r="MYE84" s="677"/>
      <c r="MYF84" s="677"/>
      <c r="MYG84" s="677"/>
      <c r="MYH84" s="677"/>
      <c r="MYI84" s="677"/>
      <c r="MYJ84" s="677"/>
      <c r="MYK84" s="677"/>
      <c r="MYL84" s="677"/>
      <c r="MYM84" s="677"/>
      <c r="MYN84" s="677"/>
      <c r="MYO84" s="677"/>
      <c r="MYP84" s="677"/>
      <c r="MYQ84" s="677"/>
      <c r="MYR84" s="677"/>
      <c r="MYS84" s="677"/>
      <c r="MYT84" s="677"/>
      <c r="MYU84" s="677"/>
      <c r="MYV84" s="677"/>
      <c r="MYW84" s="677"/>
      <c r="MYX84" s="677"/>
      <c r="MYY84" s="677"/>
      <c r="MYZ84" s="677"/>
      <c r="MZA84" s="677"/>
      <c r="MZB84" s="677"/>
      <c r="MZC84" s="677"/>
      <c r="MZD84" s="677"/>
      <c r="MZE84" s="677"/>
      <c r="MZF84" s="677"/>
      <c r="MZG84" s="677"/>
      <c r="MZH84" s="677"/>
      <c r="MZI84" s="677"/>
      <c r="MZJ84" s="677"/>
      <c r="MZK84" s="677"/>
      <c r="MZL84" s="677"/>
      <c r="MZM84" s="677"/>
      <c r="MZN84" s="677"/>
      <c r="MZO84" s="677"/>
      <c r="MZP84" s="677"/>
      <c r="MZQ84" s="677"/>
      <c r="MZR84" s="677"/>
      <c r="MZS84" s="677"/>
      <c r="MZT84" s="677"/>
      <c r="MZU84" s="677"/>
      <c r="MZV84" s="677"/>
      <c r="MZW84" s="677"/>
      <c r="MZX84" s="677"/>
      <c r="MZY84" s="677"/>
      <c r="MZZ84" s="677"/>
      <c r="NAA84" s="677"/>
      <c r="NAB84" s="677"/>
      <c r="NAC84" s="677"/>
      <c r="NAD84" s="677"/>
      <c r="NAE84" s="677"/>
      <c r="NAF84" s="677"/>
      <c r="NAG84" s="677"/>
      <c r="NAH84" s="677"/>
      <c r="NAI84" s="677"/>
      <c r="NAJ84" s="677"/>
      <c r="NAK84" s="677"/>
      <c r="NAL84" s="677"/>
      <c r="NAM84" s="677"/>
      <c r="NAN84" s="677"/>
      <c r="NAO84" s="677"/>
      <c r="NAP84" s="677"/>
      <c r="NAQ84" s="677"/>
      <c r="NAR84" s="677"/>
      <c r="NAS84" s="677"/>
      <c r="NAT84" s="677"/>
      <c r="NAU84" s="677"/>
      <c r="NAV84" s="677"/>
      <c r="NAW84" s="677"/>
      <c r="NAX84" s="677"/>
      <c r="NAY84" s="677"/>
      <c r="NAZ84" s="677"/>
      <c r="NBA84" s="677"/>
      <c r="NBB84" s="677"/>
      <c r="NBC84" s="677"/>
      <c r="NBD84" s="677"/>
      <c r="NBE84" s="677"/>
      <c r="NBF84" s="677"/>
      <c r="NBG84" s="677"/>
      <c r="NBH84" s="677"/>
      <c r="NBI84" s="677"/>
      <c r="NBJ84" s="677"/>
      <c r="NBK84" s="677"/>
      <c r="NBL84" s="677"/>
      <c r="NBM84" s="677"/>
      <c r="NBN84" s="677"/>
      <c r="NBO84" s="677"/>
      <c r="NBP84" s="677"/>
      <c r="NBQ84" s="677"/>
      <c r="NBR84" s="677"/>
      <c r="NBS84" s="677"/>
      <c r="NBT84" s="677"/>
      <c r="NBU84" s="677"/>
      <c r="NBV84" s="677"/>
      <c r="NBW84" s="677"/>
      <c r="NBX84" s="677"/>
      <c r="NBY84" s="677"/>
      <c r="NBZ84" s="677"/>
      <c r="NCA84" s="677"/>
      <c r="NCB84" s="677"/>
      <c r="NCC84" s="677"/>
      <c r="NCD84" s="677"/>
      <c r="NCE84" s="677"/>
      <c r="NCF84" s="677"/>
      <c r="NCG84" s="677"/>
      <c r="NCH84" s="677"/>
      <c r="NCI84" s="677"/>
      <c r="NCJ84" s="677"/>
      <c r="NCK84" s="677"/>
      <c r="NCL84" s="677"/>
      <c r="NCM84" s="677"/>
      <c r="NCN84" s="677"/>
      <c r="NCO84" s="677"/>
      <c r="NCP84" s="677"/>
      <c r="NCQ84" s="677"/>
      <c r="NCR84" s="677"/>
      <c r="NCS84" s="677"/>
      <c r="NCT84" s="677"/>
      <c r="NCU84" s="677"/>
      <c r="NCV84" s="677"/>
      <c r="NCW84" s="677"/>
      <c r="NCX84" s="677"/>
      <c r="NCY84" s="677"/>
      <c r="NCZ84" s="677"/>
      <c r="NDA84" s="677"/>
      <c r="NDB84" s="677"/>
      <c r="NDC84" s="677"/>
      <c r="NDD84" s="677"/>
      <c r="NDE84" s="677"/>
      <c r="NDF84" s="677"/>
      <c r="NDG84" s="677"/>
      <c r="NDH84" s="677"/>
      <c r="NDI84" s="677"/>
      <c r="NDJ84" s="677"/>
      <c r="NDK84" s="677"/>
      <c r="NDL84" s="677"/>
      <c r="NDM84" s="677"/>
      <c r="NDN84" s="677"/>
      <c r="NDO84" s="677"/>
      <c r="NDP84" s="677"/>
      <c r="NDQ84" s="677"/>
      <c r="NDR84" s="677"/>
      <c r="NDS84" s="677"/>
      <c r="NDT84" s="677"/>
      <c r="NDU84" s="677"/>
      <c r="NDV84" s="677"/>
      <c r="NDW84" s="677"/>
      <c r="NDX84" s="677"/>
      <c r="NDY84" s="677"/>
      <c r="NDZ84" s="677"/>
      <c r="NEA84" s="677"/>
      <c r="NEB84" s="677"/>
      <c r="NEC84" s="677"/>
      <c r="NED84" s="677"/>
      <c r="NEE84" s="677"/>
      <c r="NEF84" s="677"/>
      <c r="NEG84" s="677"/>
      <c r="NEH84" s="677"/>
      <c r="NEI84" s="677"/>
      <c r="NEJ84" s="677"/>
      <c r="NEK84" s="677"/>
      <c r="NEL84" s="677"/>
      <c r="NEM84" s="677"/>
      <c r="NEN84" s="677"/>
      <c r="NEO84" s="677"/>
      <c r="NEP84" s="677"/>
      <c r="NEQ84" s="677"/>
      <c r="NER84" s="677"/>
      <c r="NES84" s="677"/>
      <c r="NET84" s="677"/>
      <c r="NEU84" s="677"/>
      <c r="NEV84" s="677"/>
      <c r="NEW84" s="677"/>
      <c r="NEX84" s="677"/>
      <c r="NEY84" s="677"/>
      <c r="NEZ84" s="677"/>
      <c r="NFA84" s="677"/>
      <c r="NFB84" s="677"/>
      <c r="NFC84" s="677"/>
      <c r="NFD84" s="677"/>
      <c r="NFE84" s="677"/>
      <c r="NFF84" s="677"/>
      <c r="NFG84" s="677"/>
      <c r="NFH84" s="677"/>
      <c r="NFI84" s="677"/>
      <c r="NFJ84" s="677"/>
      <c r="NFK84" s="677"/>
      <c r="NFL84" s="677"/>
      <c r="NFM84" s="677"/>
      <c r="NFN84" s="677"/>
      <c r="NFO84" s="677"/>
      <c r="NFP84" s="677"/>
      <c r="NFQ84" s="677"/>
      <c r="NFR84" s="677"/>
      <c r="NFS84" s="677"/>
      <c r="NFT84" s="677"/>
      <c r="NFU84" s="677"/>
      <c r="NFV84" s="677"/>
      <c r="NFW84" s="677"/>
      <c r="NFX84" s="677"/>
      <c r="NFY84" s="677"/>
      <c r="NFZ84" s="677"/>
      <c r="NGA84" s="677"/>
      <c r="NGB84" s="677"/>
      <c r="NGC84" s="677"/>
      <c r="NGD84" s="677"/>
      <c r="NGE84" s="677"/>
      <c r="NGF84" s="677"/>
      <c r="NGG84" s="677"/>
      <c r="NGH84" s="677"/>
      <c r="NGI84" s="677"/>
      <c r="NGJ84" s="677"/>
      <c r="NGK84" s="677"/>
      <c r="NGL84" s="677"/>
      <c r="NGM84" s="677"/>
      <c r="NGN84" s="677"/>
      <c r="NGO84" s="677"/>
      <c r="NGP84" s="677"/>
      <c r="NGQ84" s="677"/>
      <c r="NGR84" s="677"/>
      <c r="NGS84" s="677"/>
      <c r="NGT84" s="677"/>
      <c r="NGU84" s="677"/>
      <c r="NGV84" s="677"/>
      <c r="NGW84" s="677"/>
      <c r="NGX84" s="677"/>
      <c r="NGY84" s="677"/>
      <c r="NGZ84" s="677"/>
      <c r="NHA84" s="677"/>
      <c r="NHB84" s="677"/>
      <c r="NHC84" s="677"/>
      <c r="NHD84" s="677"/>
      <c r="NHE84" s="677"/>
      <c r="NHF84" s="677"/>
      <c r="NHG84" s="677"/>
      <c r="NHH84" s="677"/>
      <c r="NHI84" s="677"/>
      <c r="NHJ84" s="677"/>
      <c r="NHK84" s="677"/>
      <c r="NHL84" s="677"/>
      <c r="NHM84" s="677"/>
      <c r="NHN84" s="677"/>
      <c r="NHO84" s="677"/>
      <c r="NHP84" s="677"/>
      <c r="NHQ84" s="677"/>
      <c r="NHR84" s="677"/>
      <c r="NHS84" s="677"/>
      <c r="NHT84" s="677"/>
      <c r="NHU84" s="677"/>
      <c r="NHV84" s="677"/>
      <c r="NHW84" s="677"/>
      <c r="NHX84" s="677"/>
      <c r="NHY84" s="677"/>
      <c r="NHZ84" s="677"/>
      <c r="NIA84" s="677"/>
      <c r="NIB84" s="677"/>
      <c r="NIC84" s="677"/>
      <c r="NID84" s="677"/>
      <c r="NIE84" s="677"/>
      <c r="NIF84" s="677"/>
      <c r="NIG84" s="677"/>
      <c r="NIH84" s="677"/>
      <c r="NII84" s="677"/>
      <c r="NIJ84" s="677"/>
      <c r="NIK84" s="677"/>
      <c r="NIL84" s="677"/>
      <c r="NIM84" s="677"/>
      <c r="NIN84" s="677"/>
      <c r="NIO84" s="677"/>
      <c r="NIP84" s="677"/>
      <c r="NIQ84" s="677"/>
      <c r="NIR84" s="677"/>
      <c r="NIS84" s="677"/>
      <c r="NIT84" s="677"/>
      <c r="NIU84" s="677"/>
      <c r="NIV84" s="677"/>
      <c r="NIW84" s="677"/>
      <c r="NIX84" s="677"/>
      <c r="NIY84" s="677"/>
      <c r="NIZ84" s="677"/>
      <c r="NJA84" s="677"/>
      <c r="NJB84" s="677"/>
      <c r="NJC84" s="677"/>
      <c r="NJD84" s="677"/>
      <c r="NJE84" s="677"/>
      <c r="NJF84" s="677"/>
      <c r="NJG84" s="677"/>
      <c r="NJH84" s="677"/>
      <c r="NJI84" s="677"/>
      <c r="NJJ84" s="677"/>
      <c r="NJK84" s="677"/>
      <c r="NJL84" s="677"/>
      <c r="NJM84" s="677"/>
      <c r="NJN84" s="677"/>
      <c r="NJO84" s="677"/>
      <c r="NJP84" s="677"/>
      <c r="NJQ84" s="677"/>
      <c r="NJR84" s="677"/>
      <c r="NJS84" s="677"/>
      <c r="NJT84" s="677"/>
      <c r="NJU84" s="677"/>
      <c r="NJV84" s="677"/>
      <c r="NJW84" s="677"/>
      <c r="NJX84" s="677"/>
      <c r="NJY84" s="677"/>
      <c r="NJZ84" s="677"/>
      <c r="NKA84" s="677"/>
      <c r="NKB84" s="677"/>
      <c r="NKC84" s="677"/>
      <c r="NKD84" s="677"/>
      <c r="NKE84" s="677"/>
      <c r="NKF84" s="677"/>
      <c r="NKG84" s="677"/>
      <c r="NKH84" s="677"/>
      <c r="NKI84" s="677"/>
      <c r="NKJ84" s="677"/>
      <c r="NKK84" s="677"/>
      <c r="NKL84" s="677"/>
      <c r="NKM84" s="677"/>
      <c r="NKN84" s="677"/>
      <c r="NKO84" s="677"/>
      <c r="NKP84" s="677"/>
      <c r="NKQ84" s="677"/>
      <c r="NKR84" s="677"/>
      <c r="NKS84" s="677"/>
      <c r="NKT84" s="677"/>
      <c r="NKU84" s="677"/>
      <c r="NKV84" s="677"/>
      <c r="NKW84" s="677"/>
      <c r="NKX84" s="677"/>
      <c r="NKY84" s="677"/>
      <c r="NKZ84" s="677"/>
      <c r="NLA84" s="677"/>
      <c r="NLB84" s="677"/>
      <c r="NLC84" s="677"/>
      <c r="NLD84" s="677"/>
      <c r="NLE84" s="677"/>
      <c r="NLF84" s="677"/>
      <c r="NLG84" s="677"/>
      <c r="NLH84" s="677"/>
      <c r="NLI84" s="677"/>
      <c r="NLJ84" s="677"/>
      <c r="NLK84" s="677"/>
      <c r="NLL84" s="677"/>
      <c r="NLM84" s="677"/>
      <c r="NLN84" s="677"/>
      <c r="NLO84" s="677"/>
      <c r="NLP84" s="677"/>
      <c r="NLQ84" s="677"/>
      <c r="NLR84" s="677"/>
      <c r="NLS84" s="677"/>
      <c r="NLT84" s="677"/>
      <c r="NLU84" s="677"/>
      <c r="NLV84" s="677"/>
      <c r="NLW84" s="677"/>
      <c r="NLX84" s="677"/>
      <c r="NLY84" s="677"/>
      <c r="NLZ84" s="677"/>
      <c r="NMA84" s="677"/>
      <c r="NMB84" s="677"/>
      <c r="NMC84" s="677"/>
      <c r="NMD84" s="677"/>
      <c r="NME84" s="677"/>
      <c r="NMF84" s="677"/>
      <c r="NMG84" s="677"/>
      <c r="NMH84" s="677"/>
      <c r="NMI84" s="677"/>
      <c r="NMJ84" s="677"/>
      <c r="NMK84" s="677"/>
      <c r="NML84" s="677"/>
      <c r="NMM84" s="677"/>
      <c r="NMN84" s="677"/>
      <c r="NMO84" s="677"/>
      <c r="NMP84" s="677"/>
      <c r="NMQ84" s="677"/>
      <c r="NMR84" s="677"/>
      <c r="NMS84" s="677"/>
      <c r="NMT84" s="677"/>
      <c r="NMU84" s="677"/>
      <c r="NMV84" s="677"/>
      <c r="NMW84" s="677"/>
      <c r="NMX84" s="677"/>
      <c r="NMY84" s="677"/>
      <c r="NMZ84" s="677"/>
      <c r="NNA84" s="677"/>
      <c r="NNB84" s="677"/>
      <c r="NNC84" s="677"/>
      <c r="NND84" s="677"/>
      <c r="NNE84" s="677"/>
      <c r="NNF84" s="677"/>
      <c r="NNG84" s="677"/>
      <c r="NNH84" s="677"/>
      <c r="NNI84" s="677"/>
      <c r="NNJ84" s="677"/>
      <c r="NNK84" s="677"/>
      <c r="NNL84" s="677"/>
      <c r="NNM84" s="677"/>
      <c r="NNN84" s="677"/>
      <c r="NNO84" s="677"/>
      <c r="NNP84" s="677"/>
      <c r="NNQ84" s="677"/>
      <c r="NNR84" s="677"/>
      <c r="NNS84" s="677"/>
      <c r="NNT84" s="677"/>
      <c r="NNU84" s="677"/>
      <c r="NNV84" s="677"/>
      <c r="NNW84" s="677"/>
      <c r="NNX84" s="677"/>
      <c r="NNY84" s="677"/>
      <c r="NNZ84" s="677"/>
      <c r="NOA84" s="677"/>
      <c r="NOB84" s="677"/>
      <c r="NOC84" s="677"/>
      <c r="NOD84" s="677"/>
      <c r="NOE84" s="677"/>
      <c r="NOF84" s="677"/>
      <c r="NOG84" s="677"/>
      <c r="NOH84" s="677"/>
      <c r="NOI84" s="677"/>
      <c r="NOJ84" s="677"/>
      <c r="NOK84" s="677"/>
      <c r="NOL84" s="677"/>
      <c r="NOM84" s="677"/>
      <c r="NON84" s="677"/>
      <c r="NOO84" s="677"/>
      <c r="NOP84" s="677"/>
      <c r="NOQ84" s="677"/>
      <c r="NOR84" s="677"/>
      <c r="NOS84" s="677"/>
      <c r="NOT84" s="677"/>
      <c r="NOU84" s="677"/>
      <c r="NOV84" s="677"/>
      <c r="NOW84" s="677"/>
      <c r="NOX84" s="677"/>
      <c r="NOY84" s="677"/>
      <c r="NOZ84" s="677"/>
      <c r="NPA84" s="677"/>
      <c r="NPB84" s="677"/>
      <c r="NPC84" s="677"/>
      <c r="NPD84" s="677"/>
      <c r="NPE84" s="677"/>
      <c r="NPF84" s="677"/>
      <c r="NPG84" s="677"/>
      <c r="NPH84" s="677"/>
      <c r="NPI84" s="677"/>
      <c r="NPJ84" s="677"/>
      <c r="NPK84" s="677"/>
      <c r="NPL84" s="677"/>
      <c r="NPM84" s="677"/>
      <c r="NPN84" s="677"/>
      <c r="NPO84" s="677"/>
      <c r="NPP84" s="677"/>
      <c r="NPQ84" s="677"/>
      <c r="NPR84" s="677"/>
      <c r="NPS84" s="677"/>
      <c r="NPT84" s="677"/>
      <c r="NPU84" s="677"/>
      <c r="NPV84" s="677"/>
      <c r="NPW84" s="677"/>
      <c r="NPX84" s="677"/>
      <c r="NPY84" s="677"/>
      <c r="NPZ84" s="677"/>
      <c r="NQA84" s="677"/>
      <c r="NQB84" s="677"/>
      <c r="NQC84" s="677"/>
      <c r="NQD84" s="677"/>
      <c r="NQE84" s="677"/>
      <c r="NQF84" s="677"/>
      <c r="NQG84" s="677"/>
      <c r="NQH84" s="677"/>
      <c r="NQI84" s="677"/>
      <c r="NQJ84" s="677"/>
      <c r="NQK84" s="677"/>
      <c r="NQL84" s="677"/>
      <c r="NQM84" s="677"/>
      <c r="NQN84" s="677"/>
      <c r="NQO84" s="677"/>
      <c r="NQP84" s="677"/>
      <c r="NQQ84" s="677"/>
      <c r="NQR84" s="677"/>
      <c r="NQS84" s="677"/>
      <c r="NQT84" s="677"/>
      <c r="NQU84" s="677"/>
      <c r="NQV84" s="677"/>
      <c r="NQW84" s="677"/>
      <c r="NQX84" s="677"/>
      <c r="NQY84" s="677"/>
      <c r="NQZ84" s="677"/>
      <c r="NRA84" s="677"/>
      <c r="NRB84" s="677"/>
      <c r="NRC84" s="677"/>
      <c r="NRD84" s="677"/>
      <c r="NRE84" s="677"/>
      <c r="NRF84" s="677"/>
      <c r="NRG84" s="677"/>
      <c r="NRH84" s="677"/>
      <c r="NRI84" s="677"/>
      <c r="NRJ84" s="677"/>
      <c r="NRK84" s="677"/>
      <c r="NRL84" s="677"/>
      <c r="NRM84" s="677"/>
      <c r="NRN84" s="677"/>
      <c r="NRO84" s="677"/>
      <c r="NRP84" s="677"/>
      <c r="NRQ84" s="677"/>
      <c r="NRR84" s="677"/>
      <c r="NRS84" s="677"/>
      <c r="NRT84" s="677"/>
      <c r="NRU84" s="677"/>
      <c r="NRV84" s="677"/>
      <c r="NRW84" s="677"/>
      <c r="NRX84" s="677"/>
      <c r="NRY84" s="677"/>
      <c r="NRZ84" s="677"/>
      <c r="NSA84" s="677"/>
      <c r="NSB84" s="677"/>
      <c r="NSC84" s="677"/>
      <c r="NSD84" s="677"/>
      <c r="NSE84" s="677"/>
      <c r="NSF84" s="677"/>
      <c r="NSG84" s="677"/>
      <c r="NSH84" s="677"/>
      <c r="NSI84" s="677"/>
      <c r="NSJ84" s="677"/>
      <c r="NSK84" s="677"/>
      <c r="NSL84" s="677"/>
      <c r="NSM84" s="677"/>
      <c r="NSN84" s="677"/>
      <c r="NSO84" s="677"/>
      <c r="NSP84" s="677"/>
      <c r="NSQ84" s="677"/>
      <c r="NSR84" s="677"/>
      <c r="NSS84" s="677"/>
      <c r="NST84" s="677"/>
      <c r="NSU84" s="677"/>
      <c r="NSV84" s="677"/>
      <c r="NSW84" s="677"/>
      <c r="NSX84" s="677"/>
      <c r="NSY84" s="677"/>
      <c r="NSZ84" s="677"/>
      <c r="NTA84" s="677"/>
      <c r="NTB84" s="677"/>
      <c r="NTC84" s="677"/>
      <c r="NTD84" s="677"/>
      <c r="NTE84" s="677"/>
      <c r="NTF84" s="677"/>
      <c r="NTG84" s="677"/>
      <c r="NTH84" s="677"/>
      <c r="NTI84" s="677"/>
      <c r="NTJ84" s="677"/>
      <c r="NTK84" s="677"/>
      <c r="NTL84" s="677"/>
      <c r="NTM84" s="677"/>
      <c r="NTN84" s="677"/>
      <c r="NTO84" s="677"/>
      <c r="NTP84" s="677"/>
      <c r="NTQ84" s="677"/>
      <c r="NTR84" s="677"/>
      <c r="NTS84" s="677"/>
      <c r="NTT84" s="677"/>
      <c r="NTU84" s="677"/>
      <c r="NTV84" s="677"/>
      <c r="NTW84" s="677"/>
      <c r="NTX84" s="677"/>
      <c r="NTY84" s="677"/>
      <c r="NTZ84" s="677"/>
      <c r="NUA84" s="677"/>
      <c r="NUB84" s="677"/>
      <c r="NUC84" s="677"/>
      <c r="NUD84" s="677"/>
      <c r="NUE84" s="677"/>
      <c r="NUF84" s="677"/>
      <c r="NUG84" s="677"/>
      <c r="NUH84" s="677"/>
      <c r="NUI84" s="677"/>
      <c r="NUJ84" s="677"/>
      <c r="NUK84" s="677"/>
      <c r="NUL84" s="677"/>
      <c r="NUM84" s="677"/>
      <c r="NUN84" s="677"/>
      <c r="NUO84" s="677"/>
      <c r="NUP84" s="677"/>
      <c r="NUQ84" s="677"/>
      <c r="NUR84" s="677"/>
      <c r="NUS84" s="677"/>
      <c r="NUT84" s="677"/>
      <c r="NUU84" s="677"/>
      <c r="NUV84" s="677"/>
      <c r="NUW84" s="677"/>
      <c r="NUX84" s="677"/>
      <c r="NUY84" s="677"/>
      <c r="NUZ84" s="677"/>
      <c r="NVA84" s="677"/>
      <c r="NVB84" s="677"/>
      <c r="NVC84" s="677"/>
      <c r="NVD84" s="677"/>
      <c r="NVE84" s="677"/>
      <c r="NVF84" s="677"/>
      <c r="NVG84" s="677"/>
      <c r="NVH84" s="677"/>
      <c r="NVI84" s="677"/>
      <c r="NVJ84" s="677"/>
      <c r="NVK84" s="677"/>
      <c r="NVL84" s="677"/>
      <c r="NVM84" s="677"/>
      <c r="NVN84" s="677"/>
      <c r="NVO84" s="677"/>
      <c r="NVP84" s="677"/>
      <c r="NVQ84" s="677"/>
      <c r="NVR84" s="677"/>
      <c r="NVS84" s="677"/>
      <c r="NVT84" s="677"/>
      <c r="NVU84" s="677"/>
      <c r="NVV84" s="677"/>
      <c r="NVW84" s="677"/>
      <c r="NVX84" s="677"/>
      <c r="NVY84" s="677"/>
      <c r="NVZ84" s="677"/>
      <c r="NWA84" s="677"/>
      <c r="NWB84" s="677"/>
      <c r="NWC84" s="677"/>
      <c r="NWD84" s="677"/>
      <c r="NWE84" s="677"/>
      <c r="NWF84" s="677"/>
      <c r="NWG84" s="677"/>
      <c r="NWH84" s="677"/>
      <c r="NWI84" s="677"/>
      <c r="NWJ84" s="677"/>
      <c r="NWK84" s="677"/>
      <c r="NWL84" s="677"/>
      <c r="NWM84" s="677"/>
      <c r="NWN84" s="677"/>
      <c r="NWO84" s="677"/>
      <c r="NWP84" s="677"/>
      <c r="NWQ84" s="677"/>
      <c r="NWR84" s="677"/>
      <c r="NWS84" s="677"/>
      <c r="NWT84" s="677"/>
      <c r="NWU84" s="677"/>
      <c r="NWV84" s="677"/>
      <c r="NWW84" s="677"/>
      <c r="NWX84" s="677"/>
      <c r="NWY84" s="677"/>
      <c r="NWZ84" s="677"/>
      <c r="NXA84" s="677"/>
      <c r="NXB84" s="677"/>
      <c r="NXC84" s="677"/>
      <c r="NXD84" s="677"/>
      <c r="NXE84" s="677"/>
      <c r="NXF84" s="677"/>
      <c r="NXG84" s="677"/>
      <c r="NXH84" s="677"/>
      <c r="NXI84" s="677"/>
      <c r="NXJ84" s="677"/>
      <c r="NXK84" s="677"/>
      <c r="NXL84" s="677"/>
      <c r="NXM84" s="677"/>
      <c r="NXN84" s="677"/>
      <c r="NXO84" s="677"/>
      <c r="NXP84" s="677"/>
      <c r="NXQ84" s="677"/>
      <c r="NXR84" s="677"/>
      <c r="NXS84" s="677"/>
      <c r="NXT84" s="677"/>
      <c r="NXU84" s="677"/>
      <c r="NXV84" s="677"/>
      <c r="NXW84" s="677"/>
      <c r="NXX84" s="677"/>
      <c r="NXY84" s="677"/>
      <c r="NXZ84" s="677"/>
      <c r="NYA84" s="677"/>
      <c r="NYB84" s="677"/>
      <c r="NYC84" s="677"/>
      <c r="NYD84" s="677"/>
      <c r="NYE84" s="677"/>
      <c r="NYF84" s="677"/>
      <c r="NYG84" s="677"/>
      <c r="NYH84" s="677"/>
      <c r="NYI84" s="677"/>
      <c r="NYJ84" s="677"/>
      <c r="NYK84" s="677"/>
      <c r="NYL84" s="677"/>
      <c r="NYM84" s="677"/>
      <c r="NYN84" s="677"/>
      <c r="NYO84" s="677"/>
      <c r="NYP84" s="677"/>
      <c r="NYQ84" s="677"/>
      <c r="NYR84" s="677"/>
      <c r="NYS84" s="677"/>
      <c r="NYT84" s="677"/>
      <c r="NYU84" s="677"/>
      <c r="NYV84" s="677"/>
      <c r="NYW84" s="677"/>
      <c r="NYX84" s="677"/>
      <c r="NYY84" s="677"/>
      <c r="NYZ84" s="677"/>
      <c r="NZA84" s="677"/>
      <c r="NZB84" s="677"/>
      <c r="NZC84" s="677"/>
      <c r="NZD84" s="677"/>
      <c r="NZE84" s="677"/>
      <c r="NZF84" s="677"/>
      <c r="NZG84" s="677"/>
      <c r="NZH84" s="677"/>
      <c r="NZI84" s="677"/>
      <c r="NZJ84" s="677"/>
      <c r="NZK84" s="677"/>
      <c r="NZL84" s="677"/>
      <c r="NZM84" s="677"/>
      <c r="NZN84" s="677"/>
      <c r="NZO84" s="677"/>
      <c r="NZP84" s="677"/>
      <c r="NZQ84" s="677"/>
      <c r="NZR84" s="677"/>
      <c r="NZS84" s="677"/>
      <c r="NZT84" s="677"/>
      <c r="NZU84" s="677"/>
      <c r="NZV84" s="677"/>
      <c r="NZW84" s="677"/>
      <c r="NZX84" s="677"/>
      <c r="NZY84" s="677"/>
      <c r="NZZ84" s="677"/>
      <c r="OAA84" s="677"/>
      <c r="OAB84" s="677"/>
      <c r="OAC84" s="677"/>
      <c r="OAD84" s="677"/>
      <c r="OAE84" s="677"/>
      <c r="OAF84" s="677"/>
      <c r="OAG84" s="677"/>
      <c r="OAH84" s="677"/>
      <c r="OAI84" s="677"/>
      <c r="OAJ84" s="677"/>
      <c r="OAK84" s="677"/>
      <c r="OAL84" s="677"/>
      <c r="OAM84" s="677"/>
      <c r="OAN84" s="677"/>
      <c r="OAO84" s="677"/>
      <c r="OAP84" s="677"/>
      <c r="OAQ84" s="677"/>
      <c r="OAR84" s="677"/>
      <c r="OAS84" s="677"/>
      <c r="OAT84" s="677"/>
      <c r="OAU84" s="677"/>
      <c r="OAV84" s="677"/>
      <c r="OAW84" s="677"/>
      <c r="OAX84" s="677"/>
      <c r="OAY84" s="677"/>
      <c r="OAZ84" s="677"/>
      <c r="OBA84" s="677"/>
      <c r="OBB84" s="677"/>
      <c r="OBC84" s="677"/>
      <c r="OBD84" s="677"/>
      <c r="OBE84" s="677"/>
      <c r="OBF84" s="677"/>
      <c r="OBG84" s="677"/>
      <c r="OBH84" s="677"/>
      <c r="OBI84" s="677"/>
      <c r="OBJ84" s="677"/>
      <c r="OBK84" s="677"/>
      <c r="OBL84" s="677"/>
      <c r="OBM84" s="677"/>
      <c r="OBN84" s="677"/>
      <c r="OBO84" s="677"/>
      <c r="OBP84" s="677"/>
      <c r="OBQ84" s="677"/>
      <c r="OBR84" s="677"/>
      <c r="OBS84" s="677"/>
      <c r="OBT84" s="677"/>
      <c r="OBU84" s="677"/>
      <c r="OBV84" s="677"/>
      <c r="OBW84" s="677"/>
      <c r="OBX84" s="677"/>
      <c r="OBY84" s="677"/>
      <c r="OBZ84" s="677"/>
      <c r="OCA84" s="677"/>
      <c r="OCB84" s="677"/>
      <c r="OCC84" s="677"/>
      <c r="OCD84" s="677"/>
      <c r="OCE84" s="677"/>
      <c r="OCF84" s="677"/>
      <c r="OCG84" s="677"/>
      <c r="OCH84" s="677"/>
      <c r="OCI84" s="677"/>
      <c r="OCJ84" s="677"/>
      <c r="OCK84" s="677"/>
      <c r="OCL84" s="677"/>
      <c r="OCM84" s="677"/>
      <c r="OCN84" s="677"/>
      <c r="OCO84" s="677"/>
      <c r="OCP84" s="677"/>
      <c r="OCQ84" s="677"/>
      <c r="OCR84" s="677"/>
      <c r="OCS84" s="677"/>
      <c r="OCT84" s="677"/>
      <c r="OCU84" s="677"/>
      <c r="OCV84" s="677"/>
      <c r="OCW84" s="677"/>
      <c r="OCX84" s="677"/>
      <c r="OCY84" s="677"/>
      <c r="OCZ84" s="677"/>
      <c r="ODA84" s="677"/>
      <c r="ODB84" s="677"/>
      <c r="ODC84" s="677"/>
      <c r="ODD84" s="677"/>
      <c r="ODE84" s="677"/>
      <c r="ODF84" s="677"/>
      <c r="ODG84" s="677"/>
      <c r="ODH84" s="677"/>
      <c r="ODI84" s="677"/>
      <c r="ODJ84" s="677"/>
      <c r="ODK84" s="677"/>
      <c r="ODL84" s="677"/>
      <c r="ODM84" s="677"/>
      <c r="ODN84" s="677"/>
      <c r="ODO84" s="677"/>
      <c r="ODP84" s="677"/>
      <c r="ODQ84" s="677"/>
      <c r="ODR84" s="677"/>
      <c r="ODS84" s="677"/>
      <c r="ODT84" s="677"/>
      <c r="ODU84" s="677"/>
      <c r="ODV84" s="677"/>
      <c r="ODW84" s="677"/>
      <c r="ODX84" s="677"/>
      <c r="ODY84" s="677"/>
      <c r="ODZ84" s="677"/>
      <c r="OEA84" s="677"/>
      <c r="OEB84" s="677"/>
      <c r="OEC84" s="677"/>
      <c r="OED84" s="677"/>
      <c r="OEE84" s="677"/>
      <c r="OEF84" s="677"/>
      <c r="OEG84" s="677"/>
      <c r="OEH84" s="677"/>
      <c r="OEI84" s="677"/>
      <c r="OEJ84" s="677"/>
      <c r="OEK84" s="677"/>
      <c r="OEL84" s="677"/>
      <c r="OEM84" s="677"/>
      <c r="OEN84" s="677"/>
      <c r="OEO84" s="677"/>
      <c r="OEP84" s="677"/>
      <c r="OEQ84" s="677"/>
      <c r="OER84" s="677"/>
      <c r="OES84" s="677"/>
      <c r="OET84" s="677"/>
      <c r="OEU84" s="677"/>
      <c r="OEV84" s="677"/>
      <c r="OEW84" s="677"/>
      <c r="OEX84" s="677"/>
      <c r="OEY84" s="677"/>
      <c r="OEZ84" s="677"/>
      <c r="OFA84" s="677"/>
      <c r="OFB84" s="677"/>
      <c r="OFC84" s="677"/>
      <c r="OFD84" s="677"/>
      <c r="OFE84" s="677"/>
      <c r="OFF84" s="677"/>
      <c r="OFG84" s="677"/>
      <c r="OFH84" s="677"/>
      <c r="OFI84" s="677"/>
      <c r="OFJ84" s="677"/>
      <c r="OFK84" s="677"/>
      <c r="OFL84" s="677"/>
      <c r="OFM84" s="677"/>
      <c r="OFN84" s="677"/>
      <c r="OFO84" s="677"/>
      <c r="OFP84" s="677"/>
      <c r="OFQ84" s="677"/>
      <c r="OFR84" s="677"/>
      <c r="OFS84" s="677"/>
      <c r="OFT84" s="677"/>
      <c r="OFU84" s="677"/>
      <c r="OFV84" s="677"/>
      <c r="OFW84" s="677"/>
      <c r="OFX84" s="677"/>
      <c r="OFY84" s="677"/>
      <c r="OFZ84" s="677"/>
      <c r="OGA84" s="677"/>
      <c r="OGB84" s="677"/>
      <c r="OGC84" s="677"/>
      <c r="OGD84" s="677"/>
      <c r="OGE84" s="677"/>
      <c r="OGF84" s="677"/>
      <c r="OGG84" s="677"/>
      <c r="OGH84" s="677"/>
      <c r="OGI84" s="677"/>
      <c r="OGJ84" s="677"/>
      <c r="OGK84" s="677"/>
      <c r="OGL84" s="677"/>
      <c r="OGM84" s="677"/>
      <c r="OGN84" s="677"/>
      <c r="OGO84" s="677"/>
      <c r="OGP84" s="677"/>
      <c r="OGQ84" s="677"/>
      <c r="OGR84" s="677"/>
      <c r="OGS84" s="677"/>
      <c r="OGT84" s="677"/>
      <c r="OGU84" s="677"/>
      <c r="OGV84" s="677"/>
      <c r="OGW84" s="677"/>
      <c r="OGX84" s="677"/>
      <c r="OGY84" s="677"/>
      <c r="OGZ84" s="677"/>
      <c r="OHA84" s="677"/>
      <c r="OHB84" s="677"/>
      <c r="OHC84" s="677"/>
      <c r="OHD84" s="677"/>
      <c r="OHE84" s="677"/>
      <c r="OHF84" s="677"/>
      <c r="OHG84" s="677"/>
      <c r="OHH84" s="677"/>
      <c r="OHI84" s="677"/>
      <c r="OHJ84" s="677"/>
      <c r="OHK84" s="677"/>
      <c r="OHL84" s="677"/>
      <c r="OHM84" s="677"/>
      <c r="OHN84" s="677"/>
      <c r="OHO84" s="677"/>
      <c r="OHP84" s="677"/>
      <c r="OHQ84" s="677"/>
      <c r="OHR84" s="677"/>
      <c r="OHS84" s="677"/>
      <c r="OHT84" s="677"/>
      <c r="OHU84" s="677"/>
      <c r="OHV84" s="677"/>
      <c r="OHW84" s="677"/>
      <c r="OHX84" s="677"/>
      <c r="OHY84" s="677"/>
      <c r="OHZ84" s="677"/>
      <c r="OIA84" s="677"/>
      <c r="OIB84" s="677"/>
      <c r="OIC84" s="677"/>
      <c r="OID84" s="677"/>
      <c r="OIE84" s="677"/>
      <c r="OIF84" s="677"/>
      <c r="OIG84" s="677"/>
      <c r="OIH84" s="677"/>
      <c r="OII84" s="677"/>
      <c r="OIJ84" s="677"/>
      <c r="OIK84" s="677"/>
      <c r="OIL84" s="677"/>
      <c r="OIM84" s="677"/>
      <c r="OIN84" s="677"/>
      <c r="OIO84" s="677"/>
      <c r="OIP84" s="677"/>
      <c r="OIQ84" s="677"/>
      <c r="OIR84" s="677"/>
      <c r="OIS84" s="677"/>
      <c r="OIT84" s="677"/>
      <c r="OIU84" s="677"/>
      <c r="OIV84" s="677"/>
      <c r="OIW84" s="677"/>
      <c r="OIX84" s="677"/>
      <c r="OIY84" s="677"/>
      <c r="OIZ84" s="677"/>
      <c r="OJA84" s="677"/>
      <c r="OJB84" s="677"/>
      <c r="OJC84" s="677"/>
      <c r="OJD84" s="677"/>
      <c r="OJE84" s="677"/>
      <c r="OJF84" s="677"/>
      <c r="OJG84" s="677"/>
      <c r="OJH84" s="677"/>
      <c r="OJI84" s="677"/>
      <c r="OJJ84" s="677"/>
      <c r="OJK84" s="677"/>
      <c r="OJL84" s="677"/>
      <c r="OJM84" s="677"/>
      <c r="OJN84" s="677"/>
      <c r="OJO84" s="677"/>
      <c r="OJP84" s="677"/>
      <c r="OJQ84" s="677"/>
      <c r="OJR84" s="677"/>
      <c r="OJS84" s="677"/>
      <c r="OJT84" s="677"/>
      <c r="OJU84" s="677"/>
      <c r="OJV84" s="677"/>
      <c r="OJW84" s="677"/>
      <c r="OJX84" s="677"/>
      <c r="OJY84" s="677"/>
      <c r="OJZ84" s="677"/>
      <c r="OKA84" s="677"/>
      <c r="OKB84" s="677"/>
      <c r="OKC84" s="677"/>
      <c r="OKD84" s="677"/>
      <c r="OKE84" s="677"/>
      <c r="OKF84" s="677"/>
      <c r="OKG84" s="677"/>
      <c r="OKH84" s="677"/>
      <c r="OKI84" s="677"/>
      <c r="OKJ84" s="677"/>
      <c r="OKK84" s="677"/>
      <c r="OKL84" s="677"/>
      <c r="OKM84" s="677"/>
      <c r="OKN84" s="677"/>
      <c r="OKO84" s="677"/>
      <c r="OKP84" s="677"/>
      <c r="OKQ84" s="677"/>
      <c r="OKR84" s="677"/>
      <c r="OKS84" s="677"/>
      <c r="OKT84" s="677"/>
      <c r="OKU84" s="677"/>
      <c r="OKV84" s="677"/>
      <c r="OKW84" s="677"/>
      <c r="OKX84" s="677"/>
      <c r="OKY84" s="677"/>
      <c r="OKZ84" s="677"/>
      <c r="OLA84" s="677"/>
      <c r="OLB84" s="677"/>
      <c r="OLC84" s="677"/>
      <c r="OLD84" s="677"/>
      <c r="OLE84" s="677"/>
      <c r="OLF84" s="677"/>
      <c r="OLG84" s="677"/>
      <c r="OLH84" s="677"/>
      <c r="OLI84" s="677"/>
      <c r="OLJ84" s="677"/>
      <c r="OLK84" s="677"/>
      <c r="OLL84" s="677"/>
      <c r="OLM84" s="677"/>
      <c r="OLN84" s="677"/>
      <c r="OLO84" s="677"/>
      <c r="OLP84" s="677"/>
      <c r="OLQ84" s="677"/>
      <c r="OLR84" s="677"/>
      <c r="OLS84" s="677"/>
      <c r="OLT84" s="677"/>
      <c r="OLU84" s="677"/>
      <c r="OLV84" s="677"/>
      <c r="OLW84" s="677"/>
      <c r="OLX84" s="677"/>
      <c r="OLY84" s="677"/>
      <c r="OLZ84" s="677"/>
      <c r="OMA84" s="677"/>
      <c r="OMB84" s="677"/>
      <c r="OMC84" s="677"/>
      <c r="OMD84" s="677"/>
      <c r="OME84" s="677"/>
      <c r="OMF84" s="677"/>
      <c r="OMG84" s="677"/>
      <c r="OMH84" s="677"/>
      <c r="OMI84" s="677"/>
      <c r="OMJ84" s="677"/>
      <c r="OMK84" s="677"/>
      <c r="OML84" s="677"/>
      <c r="OMM84" s="677"/>
      <c r="OMN84" s="677"/>
      <c r="OMO84" s="677"/>
      <c r="OMP84" s="677"/>
      <c r="OMQ84" s="677"/>
      <c r="OMR84" s="677"/>
      <c r="OMS84" s="677"/>
      <c r="OMT84" s="677"/>
      <c r="OMU84" s="677"/>
      <c r="OMV84" s="677"/>
      <c r="OMW84" s="677"/>
      <c r="OMX84" s="677"/>
      <c r="OMY84" s="677"/>
      <c r="OMZ84" s="677"/>
      <c r="ONA84" s="677"/>
      <c r="ONB84" s="677"/>
      <c r="ONC84" s="677"/>
      <c r="OND84" s="677"/>
      <c r="ONE84" s="677"/>
      <c r="ONF84" s="677"/>
      <c r="ONG84" s="677"/>
      <c r="ONH84" s="677"/>
      <c r="ONI84" s="677"/>
      <c r="ONJ84" s="677"/>
      <c r="ONK84" s="677"/>
      <c r="ONL84" s="677"/>
      <c r="ONM84" s="677"/>
      <c r="ONN84" s="677"/>
      <c r="ONO84" s="677"/>
      <c r="ONP84" s="677"/>
      <c r="ONQ84" s="677"/>
      <c r="ONR84" s="677"/>
      <c r="ONS84" s="677"/>
      <c r="ONT84" s="677"/>
      <c r="ONU84" s="677"/>
      <c r="ONV84" s="677"/>
      <c r="ONW84" s="677"/>
      <c r="ONX84" s="677"/>
      <c r="ONY84" s="677"/>
      <c r="ONZ84" s="677"/>
      <c r="OOA84" s="677"/>
      <c r="OOB84" s="677"/>
      <c r="OOC84" s="677"/>
      <c r="OOD84" s="677"/>
      <c r="OOE84" s="677"/>
      <c r="OOF84" s="677"/>
      <c r="OOG84" s="677"/>
      <c r="OOH84" s="677"/>
      <c r="OOI84" s="677"/>
      <c r="OOJ84" s="677"/>
      <c r="OOK84" s="677"/>
      <c r="OOL84" s="677"/>
      <c r="OOM84" s="677"/>
      <c r="OON84" s="677"/>
      <c r="OOO84" s="677"/>
      <c r="OOP84" s="677"/>
      <c r="OOQ84" s="677"/>
      <c r="OOR84" s="677"/>
      <c r="OOS84" s="677"/>
      <c r="OOT84" s="677"/>
      <c r="OOU84" s="677"/>
      <c r="OOV84" s="677"/>
      <c r="OOW84" s="677"/>
      <c r="OOX84" s="677"/>
      <c r="OOY84" s="677"/>
      <c r="OOZ84" s="677"/>
      <c r="OPA84" s="677"/>
      <c r="OPB84" s="677"/>
      <c r="OPC84" s="677"/>
      <c r="OPD84" s="677"/>
      <c r="OPE84" s="677"/>
      <c r="OPF84" s="677"/>
      <c r="OPG84" s="677"/>
      <c r="OPH84" s="677"/>
      <c r="OPI84" s="677"/>
      <c r="OPJ84" s="677"/>
      <c r="OPK84" s="677"/>
      <c r="OPL84" s="677"/>
      <c r="OPM84" s="677"/>
      <c r="OPN84" s="677"/>
      <c r="OPO84" s="677"/>
      <c r="OPP84" s="677"/>
      <c r="OPQ84" s="677"/>
      <c r="OPR84" s="677"/>
      <c r="OPS84" s="677"/>
      <c r="OPT84" s="677"/>
      <c r="OPU84" s="677"/>
      <c r="OPV84" s="677"/>
      <c r="OPW84" s="677"/>
      <c r="OPX84" s="677"/>
      <c r="OPY84" s="677"/>
      <c r="OPZ84" s="677"/>
      <c r="OQA84" s="677"/>
      <c r="OQB84" s="677"/>
      <c r="OQC84" s="677"/>
      <c r="OQD84" s="677"/>
      <c r="OQE84" s="677"/>
      <c r="OQF84" s="677"/>
      <c r="OQG84" s="677"/>
      <c r="OQH84" s="677"/>
      <c r="OQI84" s="677"/>
      <c r="OQJ84" s="677"/>
      <c r="OQK84" s="677"/>
      <c r="OQL84" s="677"/>
      <c r="OQM84" s="677"/>
      <c r="OQN84" s="677"/>
      <c r="OQO84" s="677"/>
      <c r="OQP84" s="677"/>
      <c r="OQQ84" s="677"/>
      <c r="OQR84" s="677"/>
      <c r="OQS84" s="677"/>
      <c r="OQT84" s="677"/>
      <c r="OQU84" s="677"/>
      <c r="OQV84" s="677"/>
      <c r="OQW84" s="677"/>
      <c r="OQX84" s="677"/>
      <c r="OQY84" s="677"/>
      <c r="OQZ84" s="677"/>
      <c r="ORA84" s="677"/>
      <c r="ORB84" s="677"/>
      <c r="ORC84" s="677"/>
      <c r="ORD84" s="677"/>
      <c r="ORE84" s="677"/>
      <c r="ORF84" s="677"/>
      <c r="ORG84" s="677"/>
      <c r="ORH84" s="677"/>
      <c r="ORI84" s="677"/>
      <c r="ORJ84" s="677"/>
      <c r="ORK84" s="677"/>
      <c r="ORL84" s="677"/>
      <c r="ORM84" s="677"/>
      <c r="ORN84" s="677"/>
      <c r="ORO84" s="677"/>
      <c r="ORP84" s="677"/>
      <c r="ORQ84" s="677"/>
      <c r="ORR84" s="677"/>
      <c r="ORS84" s="677"/>
      <c r="ORT84" s="677"/>
      <c r="ORU84" s="677"/>
      <c r="ORV84" s="677"/>
      <c r="ORW84" s="677"/>
      <c r="ORX84" s="677"/>
      <c r="ORY84" s="677"/>
      <c r="ORZ84" s="677"/>
      <c r="OSA84" s="677"/>
      <c r="OSB84" s="677"/>
      <c r="OSC84" s="677"/>
      <c r="OSD84" s="677"/>
      <c r="OSE84" s="677"/>
      <c r="OSF84" s="677"/>
      <c r="OSG84" s="677"/>
      <c r="OSH84" s="677"/>
      <c r="OSI84" s="677"/>
      <c r="OSJ84" s="677"/>
      <c r="OSK84" s="677"/>
      <c r="OSL84" s="677"/>
      <c r="OSM84" s="677"/>
      <c r="OSN84" s="677"/>
      <c r="OSO84" s="677"/>
      <c r="OSP84" s="677"/>
      <c r="OSQ84" s="677"/>
      <c r="OSR84" s="677"/>
      <c r="OSS84" s="677"/>
      <c r="OST84" s="677"/>
      <c r="OSU84" s="677"/>
      <c r="OSV84" s="677"/>
      <c r="OSW84" s="677"/>
      <c r="OSX84" s="677"/>
      <c r="OSY84" s="677"/>
      <c r="OSZ84" s="677"/>
      <c r="OTA84" s="677"/>
      <c r="OTB84" s="677"/>
      <c r="OTC84" s="677"/>
      <c r="OTD84" s="677"/>
      <c r="OTE84" s="677"/>
      <c r="OTF84" s="677"/>
      <c r="OTG84" s="677"/>
      <c r="OTH84" s="677"/>
      <c r="OTI84" s="677"/>
      <c r="OTJ84" s="677"/>
      <c r="OTK84" s="677"/>
      <c r="OTL84" s="677"/>
      <c r="OTM84" s="677"/>
      <c r="OTN84" s="677"/>
      <c r="OTO84" s="677"/>
      <c r="OTP84" s="677"/>
      <c r="OTQ84" s="677"/>
      <c r="OTR84" s="677"/>
      <c r="OTS84" s="677"/>
      <c r="OTT84" s="677"/>
      <c r="OTU84" s="677"/>
      <c r="OTV84" s="677"/>
      <c r="OTW84" s="677"/>
      <c r="OTX84" s="677"/>
      <c r="OTY84" s="677"/>
      <c r="OTZ84" s="677"/>
      <c r="OUA84" s="677"/>
      <c r="OUB84" s="677"/>
      <c r="OUC84" s="677"/>
      <c r="OUD84" s="677"/>
      <c r="OUE84" s="677"/>
      <c r="OUF84" s="677"/>
      <c r="OUG84" s="677"/>
      <c r="OUH84" s="677"/>
      <c r="OUI84" s="677"/>
      <c r="OUJ84" s="677"/>
      <c r="OUK84" s="677"/>
      <c r="OUL84" s="677"/>
      <c r="OUM84" s="677"/>
      <c r="OUN84" s="677"/>
      <c r="OUO84" s="677"/>
      <c r="OUP84" s="677"/>
      <c r="OUQ84" s="677"/>
      <c r="OUR84" s="677"/>
      <c r="OUS84" s="677"/>
      <c r="OUT84" s="677"/>
      <c r="OUU84" s="677"/>
      <c r="OUV84" s="677"/>
      <c r="OUW84" s="677"/>
      <c r="OUX84" s="677"/>
      <c r="OUY84" s="677"/>
      <c r="OUZ84" s="677"/>
      <c r="OVA84" s="677"/>
      <c r="OVB84" s="677"/>
      <c r="OVC84" s="677"/>
      <c r="OVD84" s="677"/>
      <c r="OVE84" s="677"/>
      <c r="OVF84" s="677"/>
      <c r="OVG84" s="677"/>
      <c r="OVH84" s="677"/>
      <c r="OVI84" s="677"/>
      <c r="OVJ84" s="677"/>
      <c r="OVK84" s="677"/>
      <c r="OVL84" s="677"/>
      <c r="OVM84" s="677"/>
      <c r="OVN84" s="677"/>
      <c r="OVO84" s="677"/>
      <c r="OVP84" s="677"/>
      <c r="OVQ84" s="677"/>
      <c r="OVR84" s="677"/>
      <c r="OVS84" s="677"/>
      <c r="OVT84" s="677"/>
      <c r="OVU84" s="677"/>
      <c r="OVV84" s="677"/>
      <c r="OVW84" s="677"/>
      <c r="OVX84" s="677"/>
      <c r="OVY84" s="677"/>
      <c r="OVZ84" s="677"/>
      <c r="OWA84" s="677"/>
      <c r="OWB84" s="677"/>
      <c r="OWC84" s="677"/>
      <c r="OWD84" s="677"/>
      <c r="OWE84" s="677"/>
      <c r="OWF84" s="677"/>
      <c r="OWG84" s="677"/>
      <c r="OWH84" s="677"/>
      <c r="OWI84" s="677"/>
      <c r="OWJ84" s="677"/>
      <c r="OWK84" s="677"/>
      <c r="OWL84" s="677"/>
      <c r="OWM84" s="677"/>
      <c r="OWN84" s="677"/>
      <c r="OWO84" s="677"/>
      <c r="OWP84" s="677"/>
      <c r="OWQ84" s="677"/>
      <c r="OWR84" s="677"/>
      <c r="OWS84" s="677"/>
      <c r="OWT84" s="677"/>
      <c r="OWU84" s="677"/>
      <c r="OWV84" s="677"/>
      <c r="OWW84" s="677"/>
      <c r="OWX84" s="677"/>
      <c r="OWY84" s="677"/>
      <c r="OWZ84" s="677"/>
      <c r="OXA84" s="677"/>
      <c r="OXB84" s="677"/>
      <c r="OXC84" s="677"/>
      <c r="OXD84" s="677"/>
      <c r="OXE84" s="677"/>
      <c r="OXF84" s="677"/>
      <c r="OXG84" s="677"/>
      <c r="OXH84" s="677"/>
      <c r="OXI84" s="677"/>
      <c r="OXJ84" s="677"/>
      <c r="OXK84" s="677"/>
      <c r="OXL84" s="677"/>
      <c r="OXM84" s="677"/>
      <c r="OXN84" s="677"/>
      <c r="OXO84" s="677"/>
      <c r="OXP84" s="677"/>
      <c r="OXQ84" s="677"/>
      <c r="OXR84" s="677"/>
      <c r="OXS84" s="677"/>
      <c r="OXT84" s="677"/>
      <c r="OXU84" s="677"/>
      <c r="OXV84" s="677"/>
      <c r="OXW84" s="677"/>
      <c r="OXX84" s="677"/>
      <c r="OXY84" s="677"/>
      <c r="OXZ84" s="677"/>
      <c r="OYA84" s="677"/>
      <c r="OYB84" s="677"/>
      <c r="OYC84" s="677"/>
      <c r="OYD84" s="677"/>
      <c r="OYE84" s="677"/>
      <c r="OYF84" s="677"/>
      <c r="OYG84" s="677"/>
      <c r="OYH84" s="677"/>
      <c r="OYI84" s="677"/>
      <c r="OYJ84" s="677"/>
      <c r="OYK84" s="677"/>
      <c r="OYL84" s="677"/>
      <c r="OYM84" s="677"/>
      <c r="OYN84" s="677"/>
      <c r="OYO84" s="677"/>
      <c r="OYP84" s="677"/>
      <c r="OYQ84" s="677"/>
      <c r="OYR84" s="677"/>
      <c r="OYS84" s="677"/>
      <c r="OYT84" s="677"/>
      <c r="OYU84" s="677"/>
      <c r="OYV84" s="677"/>
      <c r="OYW84" s="677"/>
      <c r="OYX84" s="677"/>
      <c r="OYY84" s="677"/>
      <c r="OYZ84" s="677"/>
      <c r="OZA84" s="677"/>
      <c r="OZB84" s="677"/>
      <c r="OZC84" s="677"/>
      <c r="OZD84" s="677"/>
      <c r="OZE84" s="677"/>
      <c r="OZF84" s="677"/>
      <c r="OZG84" s="677"/>
      <c r="OZH84" s="677"/>
      <c r="OZI84" s="677"/>
      <c r="OZJ84" s="677"/>
      <c r="OZK84" s="677"/>
      <c r="OZL84" s="677"/>
      <c r="OZM84" s="677"/>
      <c r="OZN84" s="677"/>
      <c r="OZO84" s="677"/>
      <c r="OZP84" s="677"/>
      <c r="OZQ84" s="677"/>
      <c r="OZR84" s="677"/>
      <c r="OZS84" s="677"/>
      <c r="OZT84" s="677"/>
      <c r="OZU84" s="677"/>
      <c r="OZV84" s="677"/>
      <c r="OZW84" s="677"/>
      <c r="OZX84" s="677"/>
      <c r="OZY84" s="677"/>
      <c r="OZZ84" s="677"/>
      <c r="PAA84" s="677"/>
      <c r="PAB84" s="677"/>
      <c r="PAC84" s="677"/>
      <c r="PAD84" s="677"/>
      <c r="PAE84" s="677"/>
      <c r="PAF84" s="677"/>
      <c r="PAG84" s="677"/>
      <c r="PAH84" s="677"/>
      <c r="PAI84" s="677"/>
      <c r="PAJ84" s="677"/>
      <c r="PAK84" s="677"/>
      <c r="PAL84" s="677"/>
      <c r="PAM84" s="677"/>
      <c r="PAN84" s="677"/>
      <c r="PAO84" s="677"/>
      <c r="PAP84" s="677"/>
      <c r="PAQ84" s="677"/>
      <c r="PAR84" s="677"/>
      <c r="PAS84" s="677"/>
      <c r="PAT84" s="677"/>
      <c r="PAU84" s="677"/>
      <c r="PAV84" s="677"/>
      <c r="PAW84" s="677"/>
      <c r="PAX84" s="677"/>
      <c r="PAY84" s="677"/>
      <c r="PAZ84" s="677"/>
      <c r="PBA84" s="677"/>
      <c r="PBB84" s="677"/>
      <c r="PBC84" s="677"/>
      <c r="PBD84" s="677"/>
      <c r="PBE84" s="677"/>
      <c r="PBF84" s="677"/>
      <c r="PBG84" s="677"/>
      <c r="PBH84" s="677"/>
      <c r="PBI84" s="677"/>
      <c r="PBJ84" s="677"/>
      <c r="PBK84" s="677"/>
      <c r="PBL84" s="677"/>
      <c r="PBM84" s="677"/>
      <c r="PBN84" s="677"/>
      <c r="PBO84" s="677"/>
      <c r="PBP84" s="677"/>
      <c r="PBQ84" s="677"/>
      <c r="PBR84" s="677"/>
      <c r="PBS84" s="677"/>
      <c r="PBT84" s="677"/>
      <c r="PBU84" s="677"/>
      <c r="PBV84" s="677"/>
      <c r="PBW84" s="677"/>
      <c r="PBX84" s="677"/>
      <c r="PBY84" s="677"/>
      <c r="PBZ84" s="677"/>
      <c r="PCA84" s="677"/>
      <c r="PCB84" s="677"/>
      <c r="PCC84" s="677"/>
      <c r="PCD84" s="677"/>
      <c r="PCE84" s="677"/>
      <c r="PCF84" s="677"/>
      <c r="PCG84" s="677"/>
      <c r="PCH84" s="677"/>
      <c r="PCI84" s="677"/>
      <c r="PCJ84" s="677"/>
      <c r="PCK84" s="677"/>
      <c r="PCL84" s="677"/>
      <c r="PCM84" s="677"/>
      <c r="PCN84" s="677"/>
      <c r="PCO84" s="677"/>
      <c r="PCP84" s="677"/>
      <c r="PCQ84" s="677"/>
      <c r="PCR84" s="677"/>
      <c r="PCS84" s="677"/>
      <c r="PCT84" s="677"/>
      <c r="PCU84" s="677"/>
      <c r="PCV84" s="677"/>
      <c r="PCW84" s="677"/>
      <c r="PCX84" s="677"/>
      <c r="PCY84" s="677"/>
      <c r="PCZ84" s="677"/>
      <c r="PDA84" s="677"/>
      <c r="PDB84" s="677"/>
      <c r="PDC84" s="677"/>
      <c r="PDD84" s="677"/>
      <c r="PDE84" s="677"/>
      <c r="PDF84" s="677"/>
      <c r="PDG84" s="677"/>
      <c r="PDH84" s="677"/>
      <c r="PDI84" s="677"/>
      <c r="PDJ84" s="677"/>
      <c r="PDK84" s="677"/>
      <c r="PDL84" s="677"/>
      <c r="PDM84" s="677"/>
      <c r="PDN84" s="677"/>
      <c r="PDO84" s="677"/>
      <c r="PDP84" s="677"/>
      <c r="PDQ84" s="677"/>
      <c r="PDR84" s="677"/>
      <c r="PDS84" s="677"/>
      <c r="PDT84" s="677"/>
      <c r="PDU84" s="677"/>
      <c r="PDV84" s="677"/>
      <c r="PDW84" s="677"/>
      <c r="PDX84" s="677"/>
      <c r="PDY84" s="677"/>
      <c r="PDZ84" s="677"/>
      <c r="PEA84" s="677"/>
      <c r="PEB84" s="677"/>
      <c r="PEC84" s="677"/>
      <c r="PED84" s="677"/>
      <c r="PEE84" s="677"/>
      <c r="PEF84" s="677"/>
      <c r="PEG84" s="677"/>
      <c r="PEH84" s="677"/>
      <c r="PEI84" s="677"/>
      <c r="PEJ84" s="677"/>
      <c r="PEK84" s="677"/>
      <c r="PEL84" s="677"/>
      <c r="PEM84" s="677"/>
      <c r="PEN84" s="677"/>
      <c r="PEO84" s="677"/>
      <c r="PEP84" s="677"/>
      <c r="PEQ84" s="677"/>
      <c r="PER84" s="677"/>
      <c r="PES84" s="677"/>
      <c r="PET84" s="677"/>
      <c r="PEU84" s="677"/>
      <c r="PEV84" s="677"/>
      <c r="PEW84" s="677"/>
      <c r="PEX84" s="677"/>
      <c r="PEY84" s="677"/>
      <c r="PEZ84" s="677"/>
      <c r="PFA84" s="677"/>
      <c r="PFB84" s="677"/>
      <c r="PFC84" s="677"/>
      <c r="PFD84" s="677"/>
      <c r="PFE84" s="677"/>
      <c r="PFF84" s="677"/>
      <c r="PFG84" s="677"/>
      <c r="PFH84" s="677"/>
      <c r="PFI84" s="677"/>
      <c r="PFJ84" s="677"/>
      <c r="PFK84" s="677"/>
      <c r="PFL84" s="677"/>
      <c r="PFM84" s="677"/>
      <c r="PFN84" s="677"/>
      <c r="PFO84" s="677"/>
      <c r="PFP84" s="677"/>
      <c r="PFQ84" s="677"/>
      <c r="PFR84" s="677"/>
      <c r="PFS84" s="677"/>
      <c r="PFT84" s="677"/>
      <c r="PFU84" s="677"/>
      <c r="PFV84" s="677"/>
      <c r="PFW84" s="677"/>
      <c r="PFX84" s="677"/>
      <c r="PFY84" s="677"/>
      <c r="PFZ84" s="677"/>
      <c r="PGA84" s="677"/>
      <c r="PGB84" s="677"/>
      <c r="PGC84" s="677"/>
      <c r="PGD84" s="677"/>
      <c r="PGE84" s="677"/>
      <c r="PGF84" s="677"/>
      <c r="PGG84" s="677"/>
      <c r="PGH84" s="677"/>
      <c r="PGI84" s="677"/>
      <c r="PGJ84" s="677"/>
      <c r="PGK84" s="677"/>
      <c r="PGL84" s="677"/>
      <c r="PGM84" s="677"/>
      <c r="PGN84" s="677"/>
      <c r="PGO84" s="677"/>
      <c r="PGP84" s="677"/>
      <c r="PGQ84" s="677"/>
      <c r="PGR84" s="677"/>
      <c r="PGS84" s="677"/>
      <c r="PGT84" s="677"/>
      <c r="PGU84" s="677"/>
      <c r="PGV84" s="677"/>
      <c r="PGW84" s="677"/>
      <c r="PGX84" s="677"/>
      <c r="PGY84" s="677"/>
      <c r="PGZ84" s="677"/>
      <c r="PHA84" s="677"/>
      <c r="PHB84" s="677"/>
      <c r="PHC84" s="677"/>
      <c r="PHD84" s="677"/>
      <c r="PHE84" s="677"/>
      <c r="PHF84" s="677"/>
      <c r="PHG84" s="677"/>
      <c r="PHH84" s="677"/>
      <c r="PHI84" s="677"/>
      <c r="PHJ84" s="677"/>
      <c r="PHK84" s="677"/>
      <c r="PHL84" s="677"/>
      <c r="PHM84" s="677"/>
      <c r="PHN84" s="677"/>
      <c r="PHO84" s="677"/>
      <c r="PHP84" s="677"/>
      <c r="PHQ84" s="677"/>
      <c r="PHR84" s="677"/>
      <c r="PHS84" s="677"/>
      <c r="PHT84" s="677"/>
      <c r="PHU84" s="677"/>
      <c r="PHV84" s="677"/>
      <c r="PHW84" s="677"/>
      <c r="PHX84" s="677"/>
      <c r="PHY84" s="677"/>
      <c r="PHZ84" s="677"/>
      <c r="PIA84" s="677"/>
      <c r="PIB84" s="677"/>
      <c r="PIC84" s="677"/>
      <c r="PID84" s="677"/>
      <c r="PIE84" s="677"/>
      <c r="PIF84" s="677"/>
      <c r="PIG84" s="677"/>
      <c r="PIH84" s="677"/>
      <c r="PII84" s="677"/>
      <c r="PIJ84" s="677"/>
      <c r="PIK84" s="677"/>
      <c r="PIL84" s="677"/>
      <c r="PIM84" s="677"/>
      <c r="PIN84" s="677"/>
      <c r="PIO84" s="677"/>
      <c r="PIP84" s="677"/>
      <c r="PIQ84" s="677"/>
      <c r="PIR84" s="677"/>
      <c r="PIS84" s="677"/>
      <c r="PIT84" s="677"/>
      <c r="PIU84" s="677"/>
      <c r="PIV84" s="677"/>
      <c r="PIW84" s="677"/>
      <c r="PIX84" s="677"/>
      <c r="PIY84" s="677"/>
      <c r="PIZ84" s="677"/>
      <c r="PJA84" s="677"/>
      <c r="PJB84" s="677"/>
      <c r="PJC84" s="677"/>
      <c r="PJD84" s="677"/>
      <c r="PJE84" s="677"/>
      <c r="PJF84" s="677"/>
      <c r="PJG84" s="677"/>
      <c r="PJH84" s="677"/>
      <c r="PJI84" s="677"/>
      <c r="PJJ84" s="677"/>
      <c r="PJK84" s="677"/>
      <c r="PJL84" s="677"/>
      <c r="PJM84" s="677"/>
      <c r="PJN84" s="677"/>
      <c r="PJO84" s="677"/>
      <c r="PJP84" s="677"/>
      <c r="PJQ84" s="677"/>
      <c r="PJR84" s="677"/>
      <c r="PJS84" s="677"/>
      <c r="PJT84" s="677"/>
      <c r="PJU84" s="677"/>
      <c r="PJV84" s="677"/>
      <c r="PJW84" s="677"/>
      <c r="PJX84" s="677"/>
      <c r="PJY84" s="677"/>
      <c r="PJZ84" s="677"/>
      <c r="PKA84" s="677"/>
      <c r="PKB84" s="677"/>
      <c r="PKC84" s="677"/>
      <c r="PKD84" s="677"/>
      <c r="PKE84" s="677"/>
      <c r="PKF84" s="677"/>
      <c r="PKG84" s="677"/>
      <c r="PKH84" s="677"/>
      <c r="PKI84" s="677"/>
      <c r="PKJ84" s="677"/>
      <c r="PKK84" s="677"/>
      <c r="PKL84" s="677"/>
      <c r="PKM84" s="677"/>
      <c r="PKN84" s="677"/>
      <c r="PKO84" s="677"/>
      <c r="PKP84" s="677"/>
      <c r="PKQ84" s="677"/>
      <c r="PKR84" s="677"/>
      <c r="PKS84" s="677"/>
      <c r="PKT84" s="677"/>
      <c r="PKU84" s="677"/>
      <c r="PKV84" s="677"/>
      <c r="PKW84" s="677"/>
      <c r="PKX84" s="677"/>
      <c r="PKY84" s="677"/>
      <c r="PKZ84" s="677"/>
      <c r="PLA84" s="677"/>
      <c r="PLB84" s="677"/>
      <c r="PLC84" s="677"/>
      <c r="PLD84" s="677"/>
      <c r="PLE84" s="677"/>
      <c r="PLF84" s="677"/>
      <c r="PLG84" s="677"/>
      <c r="PLH84" s="677"/>
      <c r="PLI84" s="677"/>
      <c r="PLJ84" s="677"/>
      <c r="PLK84" s="677"/>
      <c r="PLL84" s="677"/>
      <c r="PLM84" s="677"/>
      <c r="PLN84" s="677"/>
      <c r="PLO84" s="677"/>
      <c r="PLP84" s="677"/>
      <c r="PLQ84" s="677"/>
      <c r="PLR84" s="677"/>
      <c r="PLS84" s="677"/>
      <c r="PLT84" s="677"/>
      <c r="PLU84" s="677"/>
      <c r="PLV84" s="677"/>
      <c r="PLW84" s="677"/>
      <c r="PLX84" s="677"/>
      <c r="PLY84" s="677"/>
      <c r="PLZ84" s="677"/>
      <c r="PMA84" s="677"/>
      <c r="PMB84" s="677"/>
      <c r="PMC84" s="677"/>
      <c r="PMD84" s="677"/>
      <c r="PME84" s="677"/>
      <c r="PMF84" s="677"/>
      <c r="PMG84" s="677"/>
      <c r="PMH84" s="677"/>
      <c r="PMI84" s="677"/>
      <c r="PMJ84" s="677"/>
      <c r="PMK84" s="677"/>
      <c r="PML84" s="677"/>
      <c r="PMM84" s="677"/>
      <c r="PMN84" s="677"/>
      <c r="PMO84" s="677"/>
      <c r="PMP84" s="677"/>
      <c r="PMQ84" s="677"/>
      <c r="PMR84" s="677"/>
      <c r="PMS84" s="677"/>
      <c r="PMT84" s="677"/>
      <c r="PMU84" s="677"/>
      <c r="PMV84" s="677"/>
      <c r="PMW84" s="677"/>
      <c r="PMX84" s="677"/>
      <c r="PMY84" s="677"/>
      <c r="PMZ84" s="677"/>
      <c r="PNA84" s="677"/>
      <c r="PNB84" s="677"/>
      <c r="PNC84" s="677"/>
      <c r="PND84" s="677"/>
      <c r="PNE84" s="677"/>
      <c r="PNF84" s="677"/>
      <c r="PNG84" s="677"/>
      <c r="PNH84" s="677"/>
      <c r="PNI84" s="677"/>
      <c r="PNJ84" s="677"/>
      <c r="PNK84" s="677"/>
      <c r="PNL84" s="677"/>
      <c r="PNM84" s="677"/>
      <c r="PNN84" s="677"/>
      <c r="PNO84" s="677"/>
      <c r="PNP84" s="677"/>
      <c r="PNQ84" s="677"/>
      <c r="PNR84" s="677"/>
      <c r="PNS84" s="677"/>
      <c r="PNT84" s="677"/>
      <c r="PNU84" s="677"/>
      <c r="PNV84" s="677"/>
      <c r="PNW84" s="677"/>
      <c r="PNX84" s="677"/>
      <c r="PNY84" s="677"/>
      <c r="PNZ84" s="677"/>
      <c r="POA84" s="677"/>
      <c r="POB84" s="677"/>
      <c r="POC84" s="677"/>
      <c r="POD84" s="677"/>
      <c r="POE84" s="677"/>
      <c r="POF84" s="677"/>
      <c r="POG84" s="677"/>
      <c r="POH84" s="677"/>
      <c r="POI84" s="677"/>
      <c r="POJ84" s="677"/>
      <c r="POK84" s="677"/>
      <c r="POL84" s="677"/>
      <c r="POM84" s="677"/>
      <c r="PON84" s="677"/>
      <c r="POO84" s="677"/>
      <c r="POP84" s="677"/>
      <c r="POQ84" s="677"/>
      <c r="POR84" s="677"/>
      <c r="POS84" s="677"/>
      <c r="POT84" s="677"/>
      <c r="POU84" s="677"/>
      <c r="POV84" s="677"/>
      <c r="POW84" s="677"/>
      <c r="POX84" s="677"/>
      <c r="POY84" s="677"/>
      <c r="POZ84" s="677"/>
      <c r="PPA84" s="677"/>
      <c r="PPB84" s="677"/>
      <c r="PPC84" s="677"/>
      <c r="PPD84" s="677"/>
      <c r="PPE84" s="677"/>
      <c r="PPF84" s="677"/>
      <c r="PPG84" s="677"/>
      <c r="PPH84" s="677"/>
      <c r="PPI84" s="677"/>
      <c r="PPJ84" s="677"/>
      <c r="PPK84" s="677"/>
      <c r="PPL84" s="677"/>
      <c r="PPM84" s="677"/>
      <c r="PPN84" s="677"/>
      <c r="PPO84" s="677"/>
      <c r="PPP84" s="677"/>
      <c r="PPQ84" s="677"/>
      <c r="PPR84" s="677"/>
      <c r="PPS84" s="677"/>
      <c r="PPT84" s="677"/>
      <c r="PPU84" s="677"/>
      <c r="PPV84" s="677"/>
      <c r="PPW84" s="677"/>
      <c r="PPX84" s="677"/>
      <c r="PPY84" s="677"/>
      <c r="PPZ84" s="677"/>
      <c r="PQA84" s="677"/>
      <c r="PQB84" s="677"/>
      <c r="PQC84" s="677"/>
      <c r="PQD84" s="677"/>
      <c r="PQE84" s="677"/>
      <c r="PQF84" s="677"/>
      <c r="PQG84" s="677"/>
      <c r="PQH84" s="677"/>
      <c r="PQI84" s="677"/>
      <c r="PQJ84" s="677"/>
      <c r="PQK84" s="677"/>
      <c r="PQL84" s="677"/>
      <c r="PQM84" s="677"/>
      <c r="PQN84" s="677"/>
      <c r="PQO84" s="677"/>
      <c r="PQP84" s="677"/>
      <c r="PQQ84" s="677"/>
      <c r="PQR84" s="677"/>
      <c r="PQS84" s="677"/>
      <c r="PQT84" s="677"/>
      <c r="PQU84" s="677"/>
      <c r="PQV84" s="677"/>
      <c r="PQW84" s="677"/>
      <c r="PQX84" s="677"/>
      <c r="PQY84" s="677"/>
      <c r="PQZ84" s="677"/>
      <c r="PRA84" s="677"/>
      <c r="PRB84" s="677"/>
      <c r="PRC84" s="677"/>
      <c r="PRD84" s="677"/>
      <c r="PRE84" s="677"/>
      <c r="PRF84" s="677"/>
      <c r="PRG84" s="677"/>
      <c r="PRH84" s="677"/>
      <c r="PRI84" s="677"/>
      <c r="PRJ84" s="677"/>
      <c r="PRK84" s="677"/>
      <c r="PRL84" s="677"/>
      <c r="PRM84" s="677"/>
      <c r="PRN84" s="677"/>
      <c r="PRO84" s="677"/>
      <c r="PRP84" s="677"/>
      <c r="PRQ84" s="677"/>
      <c r="PRR84" s="677"/>
      <c r="PRS84" s="677"/>
      <c r="PRT84" s="677"/>
      <c r="PRU84" s="677"/>
      <c r="PRV84" s="677"/>
      <c r="PRW84" s="677"/>
      <c r="PRX84" s="677"/>
      <c r="PRY84" s="677"/>
      <c r="PRZ84" s="677"/>
      <c r="PSA84" s="677"/>
      <c r="PSB84" s="677"/>
      <c r="PSC84" s="677"/>
      <c r="PSD84" s="677"/>
      <c r="PSE84" s="677"/>
      <c r="PSF84" s="677"/>
      <c r="PSG84" s="677"/>
      <c r="PSH84" s="677"/>
      <c r="PSI84" s="677"/>
      <c r="PSJ84" s="677"/>
      <c r="PSK84" s="677"/>
      <c r="PSL84" s="677"/>
      <c r="PSM84" s="677"/>
      <c r="PSN84" s="677"/>
      <c r="PSO84" s="677"/>
      <c r="PSP84" s="677"/>
      <c r="PSQ84" s="677"/>
      <c r="PSR84" s="677"/>
      <c r="PSS84" s="677"/>
      <c r="PST84" s="677"/>
      <c r="PSU84" s="677"/>
      <c r="PSV84" s="677"/>
      <c r="PSW84" s="677"/>
      <c r="PSX84" s="677"/>
      <c r="PSY84" s="677"/>
      <c r="PSZ84" s="677"/>
      <c r="PTA84" s="677"/>
      <c r="PTB84" s="677"/>
      <c r="PTC84" s="677"/>
      <c r="PTD84" s="677"/>
      <c r="PTE84" s="677"/>
      <c r="PTF84" s="677"/>
      <c r="PTG84" s="677"/>
      <c r="PTH84" s="677"/>
      <c r="PTI84" s="677"/>
      <c r="PTJ84" s="677"/>
      <c r="PTK84" s="677"/>
      <c r="PTL84" s="677"/>
      <c r="PTM84" s="677"/>
      <c r="PTN84" s="677"/>
      <c r="PTO84" s="677"/>
      <c r="PTP84" s="677"/>
      <c r="PTQ84" s="677"/>
      <c r="PTR84" s="677"/>
      <c r="PTS84" s="677"/>
      <c r="PTT84" s="677"/>
      <c r="PTU84" s="677"/>
      <c r="PTV84" s="677"/>
      <c r="PTW84" s="677"/>
      <c r="PTX84" s="677"/>
      <c r="PTY84" s="677"/>
      <c r="PTZ84" s="677"/>
      <c r="PUA84" s="677"/>
      <c r="PUB84" s="677"/>
      <c r="PUC84" s="677"/>
      <c r="PUD84" s="677"/>
      <c r="PUE84" s="677"/>
      <c r="PUF84" s="677"/>
      <c r="PUG84" s="677"/>
      <c r="PUH84" s="677"/>
      <c r="PUI84" s="677"/>
      <c r="PUJ84" s="677"/>
      <c r="PUK84" s="677"/>
      <c r="PUL84" s="677"/>
      <c r="PUM84" s="677"/>
      <c r="PUN84" s="677"/>
      <c r="PUO84" s="677"/>
      <c r="PUP84" s="677"/>
      <c r="PUQ84" s="677"/>
      <c r="PUR84" s="677"/>
      <c r="PUS84" s="677"/>
      <c r="PUT84" s="677"/>
      <c r="PUU84" s="677"/>
      <c r="PUV84" s="677"/>
      <c r="PUW84" s="677"/>
      <c r="PUX84" s="677"/>
      <c r="PUY84" s="677"/>
      <c r="PUZ84" s="677"/>
      <c r="PVA84" s="677"/>
      <c r="PVB84" s="677"/>
      <c r="PVC84" s="677"/>
      <c r="PVD84" s="677"/>
      <c r="PVE84" s="677"/>
      <c r="PVF84" s="677"/>
      <c r="PVG84" s="677"/>
      <c r="PVH84" s="677"/>
      <c r="PVI84" s="677"/>
      <c r="PVJ84" s="677"/>
      <c r="PVK84" s="677"/>
      <c r="PVL84" s="677"/>
      <c r="PVM84" s="677"/>
      <c r="PVN84" s="677"/>
      <c r="PVO84" s="677"/>
      <c r="PVP84" s="677"/>
      <c r="PVQ84" s="677"/>
      <c r="PVR84" s="677"/>
      <c r="PVS84" s="677"/>
      <c r="PVT84" s="677"/>
      <c r="PVU84" s="677"/>
      <c r="PVV84" s="677"/>
      <c r="PVW84" s="677"/>
      <c r="PVX84" s="677"/>
      <c r="PVY84" s="677"/>
      <c r="PVZ84" s="677"/>
      <c r="PWA84" s="677"/>
      <c r="PWB84" s="677"/>
      <c r="PWC84" s="677"/>
      <c r="PWD84" s="677"/>
      <c r="PWE84" s="677"/>
      <c r="PWF84" s="677"/>
      <c r="PWG84" s="677"/>
      <c r="PWH84" s="677"/>
      <c r="PWI84" s="677"/>
      <c r="PWJ84" s="677"/>
      <c r="PWK84" s="677"/>
      <c r="PWL84" s="677"/>
      <c r="PWM84" s="677"/>
      <c r="PWN84" s="677"/>
      <c r="PWO84" s="677"/>
      <c r="PWP84" s="677"/>
      <c r="PWQ84" s="677"/>
      <c r="PWR84" s="677"/>
      <c r="PWS84" s="677"/>
      <c r="PWT84" s="677"/>
      <c r="PWU84" s="677"/>
      <c r="PWV84" s="677"/>
      <c r="PWW84" s="677"/>
      <c r="PWX84" s="677"/>
      <c r="PWY84" s="677"/>
      <c r="PWZ84" s="677"/>
      <c r="PXA84" s="677"/>
      <c r="PXB84" s="677"/>
      <c r="PXC84" s="677"/>
      <c r="PXD84" s="677"/>
      <c r="PXE84" s="677"/>
      <c r="PXF84" s="677"/>
      <c r="PXG84" s="677"/>
      <c r="PXH84" s="677"/>
      <c r="PXI84" s="677"/>
      <c r="PXJ84" s="677"/>
      <c r="PXK84" s="677"/>
      <c r="PXL84" s="677"/>
      <c r="PXM84" s="677"/>
      <c r="PXN84" s="677"/>
      <c r="PXO84" s="677"/>
      <c r="PXP84" s="677"/>
      <c r="PXQ84" s="677"/>
      <c r="PXR84" s="677"/>
      <c r="PXS84" s="677"/>
      <c r="PXT84" s="677"/>
      <c r="PXU84" s="677"/>
      <c r="PXV84" s="677"/>
      <c r="PXW84" s="677"/>
      <c r="PXX84" s="677"/>
      <c r="PXY84" s="677"/>
      <c r="PXZ84" s="677"/>
      <c r="PYA84" s="677"/>
      <c r="PYB84" s="677"/>
      <c r="PYC84" s="677"/>
      <c r="PYD84" s="677"/>
      <c r="PYE84" s="677"/>
      <c r="PYF84" s="677"/>
      <c r="PYG84" s="677"/>
      <c r="PYH84" s="677"/>
      <c r="PYI84" s="677"/>
      <c r="PYJ84" s="677"/>
      <c r="PYK84" s="677"/>
      <c r="PYL84" s="677"/>
      <c r="PYM84" s="677"/>
      <c r="PYN84" s="677"/>
      <c r="PYO84" s="677"/>
      <c r="PYP84" s="677"/>
      <c r="PYQ84" s="677"/>
      <c r="PYR84" s="677"/>
      <c r="PYS84" s="677"/>
      <c r="PYT84" s="677"/>
      <c r="PYU84" s="677"/>
      <c r="PYV84" s="677"/>
      <c r="PYW84" s="677"/>
      <c r="PYX84" s="677"/>
      <c r="PYY84" s="677"/>
      <c r="PYZ84" s="677"/>
      <c r="PZA84" s="677"/>
      <c r="PZB84" s="677"/>
      <c r="PZC84" s="677"/>
      <c r="PZD84" s="677"/>
      <c r="PZE84" s="677"/>
      <c r="PZF84" s="677"/>
      <c r="PZG84" s="677"/>
      <c r="PZH84" s="677"/>
      <c r="PZI84" s="677"/>
      <c r="PZJ84" s="677"/>
      <c r="PZK84" s="677"/>
      <c r="PZL84" s="677"/>
      <c r="PZM84" s="677"/>
      <c r="PZN84" s="677"/>
      <c r="PZO84" s="677"/>
      <c r="PZP84" s="677"/>
      <c r="PZQ84" s="677"/>
      <c r="PZR84" s="677"/>
      <c r="PZS84" s="677"/>
      <c r="PZT84" s="677"/>
      <c r="PZU84" s="677"/>
      <c r="PZV84" s="677"/>
      <c r="PZW84" s="677"/>
      <c r="PZX84" s="677"/>
      <c r="PZY84" s="677"/>
      <c r="PZZ84" s="677"/>
      <c r="QAA84" s="677"/>
      <c r="QAB84" s="677"/>
      <c r="QAC84" s="677"/>
      <c r="QAD84" s="677"/>
      <c r="QAE84" s="677"/>
      <c r="QAF84" s="677"/>
      <c r="QAG84" s="677"/>
      <c r="QAH84" s="677"/>
      <c r="QAI84" s="677"/>
      <c r="QAJ84" s="677"/>
      <c r="QAK84" s="677"/>
      <c r="QAL84" s="677"/>
      <c r="QAM84" s="677"/>
      <c r="QAN84" s="677"/>
      <c r="QAO84" s="677"/>
      <c r="QAP84" s="677"/>
      <c r="QAQ84" s="677"/>
      <c r="QAR84" s="677"/>
      <c r="QAS84" s="677"/>
      <c r="QAT84" s="677"/>
      <c r="QAU84" s="677"/>
      <c r="QAV84" s="677"/>
      <c r="QAW84" s="677"/>
      <c r="QAX84" s="677"/>
      <c r="QAY84" s="677"/>
      <c r="QAZ84" s="677"/>
      <c r="QBA84" s="677"/>
      <c r="QBB84" s="677"/>
      <c r="QBC84" s="677"/>
      <c r="QBD84" s="677"/>
      <c r="QBE84" s="677"/>
      <c r="QBF84" s="677"/>
      <c r="QBG84" s="677"/>
      <c r="QBH84" s="677"/>
      <c r="QBI84" s="677"/>
      <c r="QBJ84" s="677"/>
      <c r="QBK84" s="677"/>
      <c r="QBL84" s="677"/>
      <c r="QBM84" s="677"/>
      <c r="QBN84" s="677"/>
      <c r="QBO84" s="677"/>
      <c r="QBP84" s="677"/>
      <c r="QBQ84" s="677"/>
      <c r="QBR84" s="677"/>
      <c r="QBS84" s="677"/>
      <c r="QBT84" s="677"/>
      <c r="QBU84" s="677"/>
      <c r="QBV84" s="677"/>
      <c r="QBW84" s="677"/>
      <c r="QBX84" s="677"/>
      <c r="QBY84" s="677"/>
      <c r="QBZ84" s="677"/>
      <c r="QCA84" s="677"/>
      <c r="QCB84" s="677"/>
      <c r="QCC84" s="677"/>
      <c r="QCD84" s="677"/>
      <c r="QCE84" s="677"/>
      <c r="QCF84" s="677"/>
      <c r="QCG84" s="677"/>
      <c r="QCH84" s="677"/>
      <c r="QCI84" s="677"/>
      <c r="QCJ84" s="677"/>
      <c r="QCK84" s="677"/>
      <c r="QCL84" s="677"/>
      <c r="QCM84" s="677"/>
      <c r="QCN84" s="677"/>
      <c r="QCO84" s="677"/>
      <c r="QCP84" s="677"/>
      <c r="QCQ84" s="677"/>
      <c r="QCR84" s="677"/>
      <c r="QCS84" s="677"/>
      <c r="QCT84" s="677"/>
      <c r="QCU84" s="677"/>
      <c r="QCV84" s="677"/>
      <c r="QCW84" s="677"/>
      <c r="QCX84" s="677"/>
      <c r="QCY84" s="677"/>
      <c r="QCZ84" s="677"/>
      <c r="QDA84" s="677"/>
      <c r="QDB84" s="677"/>
      <c r="QDC84" s="677"/>
      <c r="QDD84" s="677"/>
      <c r="QDE84" s="677"/>
      <c r="QDF84" s="677"/>
      <c r="QDG84" s="677"/>
      <c r="QDH84" s="677"/>
      <c r="QDI84" s="677"/>
      <c r="QDJ84" s="677"/>
      <c r="QDK84" s="677"/>
      <c r="QDL84" s="677"/>
      <c r="QDM84" s="677"/>
      <c r="QDN84" s="677"/>
      <c r="QDO84" s="677"/>
      <c r="QDP84" s="677"/>
      <c r="QDQ84" s="677"/>
      <c r="QDR84" s="677"/>
      <c r="QDS84" s="677"/>
      <c r="QDT84" s="677"/>
      <c r="QDU84" s="677"/>
      <c r="QDV84" s="677"/>
      <c r="QDW84" s="677"/>
      <c r="QDX84" s="677"/>
      <c r="QDY84" s="677"/>
      <c r="QDZ84" s="677"/>
      <c r="QEA84" s="677"/>
      <c r="QEB84" s="677"/>
      <c r="QEC84" s="677"/>
      <c r="QED84" s="677"/>
      <c r="QEE84" s="677"/>
      <c r="QEF84" s="677"/>
      <c r="QEG84" s="677"/>
      <c r="QEH84" s="677"/>
      <c r="QEI84" s="677"/>
      <c r="QEJ84" s="677"/>
      <c r="QEK84" s="677"/>
      <c r="QEL84" s="677"/>
      <c r="QEM84" s="677"/>
      <c r="QEN84" s="677"/>
      <c r="QEO84" s="677"/>
      <c r="QEP84" s="677"/>
      <c r="QEQ84" s="677"/>
      <c r="QER84" s="677"/>
      <c r="QES84" s="677"/>
      <c r="QET84" s="677"/>
      <c r="QEU84" s="677"/>
      <c r="QEV84" s="677"/>
      <c r="QEW84" s="677"/>
      <c r="QEX84" s="677"/>
      <c r="QEY84" s="677"/>
      <c r="QEZ84" s="677"/>
      <c r="QFA84" s="677"/>
      <c r="QFB84" s="677"/>
      <c r="QFC84" s="677"/>
      <c r="QFD84" s="677"/>
      <c r="QFE84" s="677"/>
      <c r="QFF84" s="677"/>
      <c r="QFG84" s="677"/>
      <c r="QFH84" s="677"/>
      <c r="QFI84" s="677"/>
      <c r="QFJ84" s="677"/>
      <c r="QFK84" s="677"/>
      <c r="QFL84" s="677"/>
      <c r="QFM84" s="677"/>
      <c r="QFN84" s="677"/>
      <c r="QFO84" s="677"/>
      <c r="QFP84" s="677"/>
      <c r="QFQ84" s="677"/>
      <c r="QFR84" s="677"/>
      <c r="QFS84" s="677"/>
      <c r="QFT84" s="677"/>
      <c r="QFU84" s="677"/>
      <c r="QFV84" s="677"/>
      <c r="QFW84" s="677"/>
      <c r="QFX84" s="677"/>
      <c r="QFY84" s="677"/>
      <c r="QFZ84" s="677"/>
      <c r="QGA84" s="677"/>
      <c r="QGB84" s="677"/>
      <c r="QGC84" s="677"/>
      <c r="QGD84" s="677"/>
      <c r="QGE84" s="677"/>
      <c r="QGF84" s="677"/>
      <c r="QGG84" s="677"/>
      <c r="QGH84" s="677"/>
      <c r="QGI84" s="677"/>
      <c r="QGJ84" s="677"/>
      <c r="QGK84" s="677"/>
      <c r="QGL84" s="677"/>
      <c r="QGM84" s="677"/>
      <c r="QGN84" s="677"/>
      <c r="QGO84" s="677"/>
      <c r="QGP84" s="677"/>
      <c r="QGQ84" s="677"/>
      <c r="QGR84" s="677"/>
      <c r="QGS84" s="677"/>
      <c r="QGT84" s="677"/>
      <c r="QGU84" s="677"/>
      <c r="QGV84" s="677"/>
      <c r="QGW84" s="677"/>
      <c r="QGX84" s="677"/>
      <c r="QGY84" s="677"/>
      <c r="QGZ84" s="677"/>
      <c r="QHA84" s="677"/>
      <c r="QHB84" s="677"/>
      <c r="QHC84" s="677"/>
      <c r="QHD84" s="677"/>
      <c r="QHE84" s="677"/>
      <c r="QHF84" s="677"/>
      <c r="QHG84" s="677"/>
      <c r="QHH84" s="677"/>
      <c r="QHI84" s="677"/>
      <c r="QHJ84" s="677"/>
      <c r="QHK84" s="677"/>
      <c r="QHL84" s="677"/>
      <c r="QHM84" s="677"/>
      <c r="QHN84" s="677"/>
      <c r="QHO84" s="677"/>
      <c r="QHP84" s="677"/>
      <c r="QHQ84" s="677"/>
      <c r="QHR84" s="677"/>
      <c r="QHS84" s="677"/>
      <c r="QHT84" s="677"/>
      <c r="QHU84" s="677"/>
      <c r="QHV84" s="677"/>
      <c r="QHW84" s="677"/>
      <c r="QHX84" s="677"/>
      <c r="QHY84" s="677"/>
      <c r="QHZ84" s="677"/>
      <c r="QIA84" s="677"/>
      <c r="QIB84" s="677"/>
      <c r="QIC84" s="677"/>
      <c r="QID84" s="677"/>
      <c r="QIE84" s="677"/>
      <c r="QIF84" s="677"/>
      <c r="QIG84" s="677"/>
      <c r="QIH84" s="677"/>
      <c r="QII84" s="677"/>
      <c r="QIJ84" s="677"/>
      <c r="QIK84" s="677"/>
      <c r="QIL84" s="677"/>
      <c r="QIM84" s="677"/>
      <c r="QIN84" s="677"/>
      <c r="QIO84" s="677"/>
      <c r="QIP84" s="677"/>
      <c r="QIQ84" s="677"/>
      <c r="QIR84" s="677"/>
      <c r="QIS84" s="677"/>
      <c r="QIT84" s="677"/>
      <c r="QIU84" s="677"/>
      <c r="QIV84" s="677"/>
      <c r="QIW84" s="677"/>
      <c r="QIX84" s="677"/>
      <c r="QIY84" s="677"/>
      <c r="QIZ84" s="677"/>
      <c r="QJA84" s="677"/>
      <c r="QJB84" s="677"/>
      <c r="QJC84" s="677"/>
      <c r="QJD84" s="677"/>
      <c r="QJE84" s="677"/>
      <c r="QJF84" s="677"/>
      <c r="QJG84" s="677"/>
      <c r="QJH84" s="677"/>
      <c r="QJI84" s="677"/>
      <c r="QJJ84" s="677"/>
      <c r="QJK84" s="677"/>
      <c r="QJL84" s="677"/>
      <c r="QJM84" s="677"/>
      <c r="QJN84" s="677"/>
      <c r="QJO84" s="677"/>
      <c r="QJP84" s="677"/>
      <c r="QJQ84" s="677"/>
      <c r="QJR84" s="677"/>
      <c r="QJS84" s="677"/>
      <c r="QJT84" s="677"/>
      <c r="QJU84" s="677"/>
      <c r="QJV84" s="677"/>
      <c r="QJW84" s="677"/>
      <c r="QJX84" s="677"/>
      <c r="QJY84" s="677"/>
      <c r="QJZ84" s="677"/>
      <c r="QKA84" s="677"/>
      <c r="QKB84" s="677"/>
      <c r="QKC84" s="677"/>
      <c r="QKD84" s="677"/>
      <c r="QKE84" s="677"/>
      <c r="QKF84" s="677"/>
      <c r="QKG84" s="677"/>
      <c r="QKH84" s="677"/>
      <c r="QKI84" s="677"/>
      <c r="QKJ84" s="677"/>
      <c r="QKK84" s="677"/>
      <c r="QKL84" s="677"/>
      <c r="QKM84" s="677"/>
      <c r="QKN84" s="677"/>
      <c r="QKO84" s="677"/>
      <c r="QKP84" s="677"/>
      <c r="QKQ84" s="677"/>
      <c r="QKR84" s="677"/>
      <c r="QKS84" s="677"/>
      <c r="QKT84" s="677"/>
      <c r="QKU84" s="677"/>
      <c r="QKV84" s="677"/>
      <c r="QKW84" s="677"/>
      <c r="QKX84" s="677"/>
      <c r="QKY84" s="677"/>
      <c r="QKZ84" s="677"/>
      <c r="QLA84" s="677"/>
      <c r="QLB84" s="677"/>
      <c r="QLC84" s="677"/>
      <c r="QLD84" s="677"/>
      <c r="QLE84" s="677"/>
      <c r="QLF84" s="677"/>
      <c r="QLG84" s="677"/>
      <c r="QLH84" s="677"/>
      <c r="QLI84" s="677"/>
      <c r="QLJ84" s="677"/>
      <c r="QLK84" s="677"/>
      <c r="QLL84" s="677"/>
      <c r="QLM84" s="677"/>
      <c r="QLN84" s="677"/>
      <c r="QLO84" s="677"/>
      <c r="QLP84" s="677"/>
      <c r="QLQ84" s="677"/>
      <c r="QLR84" s="677"/>
      <c r="QLS84" s="677"/>
      <c r="QLT84" s="677"/>
      <c r="QLU84" s="677"/>
      <c r="QLV84" s="677"/>
      <c r="QLW84" s="677"/>
      <c r="QLX84" s="677"/>
      <c r="QLY84" s="677"/>
      <c r="QLZ84" s="677"/>
      <c r="QMA84" s="677"/>
      <c r="QMB84" s="677"/>
      <c r="QMC84" s="677"/>
      <c r="QMD84" s="677"/>
      <c r="QME84" s="677"/>
      <c r="QMF84" s="677"/>
      <c r="QMG84" s="677"/>
      <c r="QMH84" s="677"/>
      <c r="QMI84" s="677"/>
      <c r="QMJ84" s="677"/>
      <c r="QMK84" s="677"/>
      <c r="QML84" s="677"/>
      <c r="QMM84" s="677"/>
      <c r="QMN84" s="677"/>
      <c r="QMO84" s="677"/>
      <c r="QMP84" s="677"/>
      <c r="QMQ84" s="677"/>
      <c r="QMR84" s="677"/>
      <c r="QMS84" s="677"/>
      <c r="QMT84" s="677"/>
      <c r="QMU84" s="677"/>
      <c r="QMV84" s="677"/>
      <c r="QMW84" s="677"/>
      <c r="QMX84" s="677"/>
      <c r="QMY84" s="677"/>
      <c r="QMZ84" s="677"/>
      <c r="QNA84" s="677"/>
      <c r="QNB84" s="677"/>
      <c r="QNC84" s="677"/>
      <c r="QND84" s="677"/>
      <c r="QNE84" s="677"/>
      <c r="QNF84" s="677"/>
      <c r="QNG84" s="677"/>
      <c r="QNH84" s="677"/>
      <c r="QNI84" s="677"/>
      <c r="QNJ84" s="677"/>
      <c r="QNK84" s="677"/>
      <c r="QNL84" s="677"/>
      <c r="QNM84" s="677"/>
      <c r="QNN84" s="677"/>
      <c r="QNO84" s="677"/>
      <c r="QNP84" s="677"/>
      <c r="QNQ84" s="677"/>
      <c r="QNR84" s="677"/>
      <c r="QNS84" s="677"/>
      <c r="QNT84" s="677"/>
      <c r="QNU84" s="677"/>
      <c r="QNV84" s="677"/>
      <c r="QNW84" s="677"/>
      <c r="QNX84" s="677"/>
      <c r="QNY84" s="677"/>
      <c r="QNZ84" s="677"/>
      <c r="QOA84" s="677"/>
      <c r="QOB84" s="677"/>
      <c r="QOC84" s="677"/>
      <c r="QOD84" s="677"/>
      <c r="QOE84" s="677"/>
      <c r="QOF84" s="677"/>
      <c r="QOG84" s="677"/>
      <c r="QOH84" s="677"/>
      <c r="QOI84" s="677"/>
      <c r="QOJ84" s="677"/>
      <c r="QOK84" s="677"/>
      <c r="QOL84" s="677"/>
      <c r="QOM84" s="677"/>
      <c r="QON84" s="677"/>
      <c r="QOO84" s="677"/>
      <c r="QOP84" s="677"/>
      <c r="QOQ84" s="677"/>
      <c r="QOR84" s="677"/>
      <c r="QOS84" s="677"/>
      <c r="QOT84" s="677"/>
      <c r="QOU84" s="677"/>
      <c r="QOV84" s="677"/>
      <c r="QOW84" s="677"/>
      <c r="QOX84" s="677"/>
      <c r="QOY84" s="677"/>
      <c r="QOZ84" s="677"/>
      <c r="QPA84" s="677"/>
      <c r="QPB84" s="677"/>
      <c r="QPC84" s="677"/>
      <c r="QPD84" s="677"/>
      <c r="QPE84" s="677"/>
      <c r="QPF84" s="677"/>
      <c r="QPG84" s="677"/>
      <c r="QPH84" s="677"/>
      <c r="QPI84" s="677"/>
      <c r="QPJ84" s="677"/>
      <c r="QPK84" s="677"/>
      <c r="QPL84" s="677"/>
      <c r="QPM84" s="677"/>
      <c r="QPN84" s="677"/>
      <c r="QPO84" s="677"/>
      <c r="QPP84" s="677"/>
      <c r="QPQ84" s="677"/>
      <c r="QPR84" s="677"/>
      <c r="QPS84" s="677"/>
      <c r="QPT84" s="677"/>
      <c r="QPU84" s="677"/>
      <c r="QPV84" s="677"/>
      <c r="QPW84" s="677"/>
      <c r="QPX84" s="677"/>
      <c r="QPY84" s="677"/>
      <c r="QPZ84" s="677"/>
      <c r="QQA84" s="677"/>
      <c r="QQB84" s="677"/>
      <c r="QQC84" s="677"/>
      <c r="QQD84" s="677"/>
      <c r="QQE84" s="677"/>
      <c r="QQF84" s="677"/>
      <c r="QQG84" s="677"/>
      <c r="QQH84" s="677"/>
      <c r="QQI84" s="677"/>
      <c r="QQJ84" s="677"/>
      <c r="QQK84" s="677"/>
      <c r="QQL84" s="677"/>
      <c r="QQM84" s="677"/>
      <c r="QQN84" s="677"/>
      <c r="QQO84" s="677"/>
      <c r="QQP84" s="677"/>
      <c r="QQQ84" s="677"/>
      <c r="QQR84" s="677"/>
      <c r="QQS84" s="677"/>
      <c r="QQT84" s="677"/>
      <c r="QQU84" s="677"/>
      <c r="QQV84" s="677"/>
      <c r="QQW84" s="677"/>
      <c r="QQX84" s="677"/>
      <c r="QQY84" s="677"/>
      <c r="QQZ84" s="677"/>
      <c r="QRA84" s="677"/>
      <c r="QRB84" s="677"/>
      <c r="QRC84" s="677"/>
      <c r="QRD84" s="677"/>
      <c r="QRE84" s="677"/>
      <c r="QRF84" s="677"/>
      <c r="QRG84" s="677"/>
      <c r="QRH84" s="677"/>
      <c r="QRI84" s="677"/>
      <c r="QRJ84" s="677"/>
      <c r="QRK84" s="677"/>
      <c r="QRL84" s="677"/>
      <c r="QRM84" s="677"/>
      <c r="QRN84" s="677"/>
      <c r="QRO84" s="677"/>
      <c r="QRP84" s="677"/>
      <c r="QRQ84" s="677"/>
      <c r="QRR84" s="677"/>
      <c r="QRS84" s="677"/>
      <c r="QRT84" s="677"/>
      <c r="QRU84" s="677"/>
      <c r="QRV84" s="677"/>
      <c r="QRW84" s="677"/>
      <c r="QRX84" s="677"/>
      <c r="QRY84" s="677"/>
      <c r="QRZ84" s="677"/>
      <c r="QSA84" s="677"/>
      <c r="QSB84" s="677"/>
      <c r="QSC84" s="677"/>
      <c r="QSD84" s="677"/>
      <c r="QSE84" s="677"/>
      <c r="QSF84" s="677"/>
      <c r="QSG84" s="677"/>
      <c r="QSH84" s="677"/>
      <c r="QSI84" s="677"/>
      <c r="QSJ84" s="677"/>
      <c r="QSK84" s="677"/>
      <c r="QSL84" s="677"/>
      <c r="QSM84" s="677"/>
      <c r="QSN84" s="677"/>
      <c r="QSO84" s="677"/>
      <c r="QSP84" s="677"/>
      <c r="QSQ84" s="677"/>
      <c r="QSR84" s="677"/>
      <c r="QSS84" s="677"/>
      <c r="QST84" s="677"/>
      <c r="QSU84" s="677"/>
      <c r="QSV84" s="677"/>
      <c r="QSW84" s="677"/>
      <c r="QSX84" s="677"/>
      <c r="QSY84" s="677"/>
      <c r="QSZ84" s="677"/>
      <c r="QTA84" s="677"/>
      <c r="QTB84" s="677"/>
      <c r="QTC84" s="677"/>
      <c r="QTD84" s="677"/>
      <c r="QTE84" s="677"/>
      <c r="QTF84" s="677"/>
      <c r="QTG84" s="677"/>
      <c r="QTH84" s="677"/>
      <c r="QTI84" s="677"/>
      <c r="QTJ84" s="677"/>
      <c r="QTK84" s="677"/>
      <c r="QTL84" s="677"/>
      <c r="QTM84" s="677"/>
      <c r="QTN84" s="677"/>
      <c r="QTO84" s="677"/>
      <c r="QTP84" s="677"/>
      <c r="QTQ84" s="677"/>
      <c r="QTR84" s="677"/>
      <c r="QTS84" s="677"/>
      <c r="QTT84" s="677"/>
      <c r="QTU84" s="677"/>
      <c r="QTV84" s="677"/>
      <c r="QTW84" s="677"/>
      <c r="QTX84" s="677"/>
      <c r="QTY84" s="677"/>
      <c r="QTZ84" s="677"/>
      <c r="QUA84" s="677"/>
      <c r="QUB84" s="677"/>
      <c r="QUC84" s="677"/>
      <c r="QUD84" s="677"/>
      <c r="QUE84" s="677"/>
      <c r="QUF84" s="677"/>
      <c r="QUG84" s="677"/>
      <c r="QUH84" s="677"/>
      <c r="QUI84" s="677"/>
      <c r="QUJ84" s="677"/>
      <c r="QUK84" s="677"/>
      <c r="QUL84" s="677"/>
      <c r="QUM84" s="677"/>
      <c r="QUN84" s="677"/>
      <c r="QUO84" s="677"/>
      <c r="QUP84" s="677"/>
      <c r="QUQ84" s="677"/>
      <c r="QUR84" s="677"/>
      <c r="QUS84" s="677"/>
      <c r="QUT84" s="677"/>
      <c r="QUU84" s="677"/>
      <c r="QUV84" s="677"/>
      <c r="QUW84" s="677"/>
      <c r="QUX84" s="677"/>
      <c r="QUY84" s="677"/>
      <c r="QUZ84" s="677"/>
      <c r="QVA84" s="677"/>
      <c r="QVB84" s="677"/>
      <c r="QVC84" s="677"/>
      <c r="QVD84" s="677"/>
      <c r="QVE84" s="677"/>
      <c r="QVF84" s="677"/>
      <c r="QVG84" s="677"/>
      <c r="QVH84" s="677"/>
      <c r="QVI84" s="677"/>
      <c r="QVJ84" s="677"/>
      <c r="QVK84" s="677"/>
      <c r="QVL84" s="677"/>
      <c r="QVM84" s="677"/>
      <c r="QVN84" s="677"/>
      <c r="QVO84" s="677"/>
      <c r="QVP84" s="677"/>
      <c r="QVQ84" s="677"/>
      <c r="QVR84" s="677"/>
      <c r="QVS84" s="677"/>
      <c r="QVT84" s="677"/>
      <c r="QVU84" s="677"/>
      <c r="QVV84" s="677"/>
      <c r="QVW84" s="677"/>
      <c r="QVX84" s="677"/>
      <c r="QVY84" s="677"/>
      <c r="QVZ84" s="677"/>
      <c r="QWA84" s="677"/>
      <c r="QWB84" s="677"/>
      <c r="QWC84" s="677"/>
      <c r="QWD84" s="677"/>
      <c r="QWE84" s="677"/>
      <c r="QWF84" s="677"/>
      <c r="QWG84" s="677"/>
      <c r="QWH84" s="677"/>
      <c r="QWI84" s="677"/>
      <c r="QWJ84" s="677"/>
      <c r="QWK84" s="677"/>
      <c r="QWL84" s="677"/>
      <c r="QWM84" s="677"/>
      <c r="QWN84" s="677"/>
      <c r="QWO84" s="677"/>
      <c r="QWP84" s="677"/>
      <c r="QWQ84" s="677"/>
      <c r="QWR84" s="677"/>
      <c r="QWS84" s="677"/>
      <c r="QWT84" s="677"/>
      <c r="QWU84" s="677"/>
      <c r="QWV84" s="677"/>
      <c r="QWW84" s="677"/>
      <c r="QWX84" s="677"/>
      <c r="QWY84" s="677"/>
      <c r="QWZ84" s="677"/>
      <c r="QXA84" s="677"/>
      <c r="QXB84" s="677"/>
      <c r="QXC84" s="677"/>
      <c r="QXD84" s="677"/>
      <c r="QXE84" s="677"/>
      <c r="QXF84" s="677"/>
      <c r="QXG84" s="677"/>
      <c r="QXH84" s="677"/>
      <c r="QXI84" s="677"/>
      <c r="QXJ84" s="677"/>
      <c r="QXK84" s="677"/>
      <c r="QXL84" s="677"/>
      <c r="QXM84" s="677"/>
      <c r="QXN84" s="677"/>
      <c r="QXO84" s="677"/>
      <c r="QXP84" s="677"/>
      <c r="QXQ84" s="677"/>
      <c r="QXR84" s="677"/>
      <c r="QXS84" s="677"/>
      <c r="QXT84" s="677"/>
      <c r="QXU84" s="677"/>
      <c r="QXV84" s="677"/>
      <c r="QXW84" s="677"/>
      <c r="QXX84" s="677"/>
      <c r="QXY84" s="677"/>
      <c r="QXZ84" s="677"/>
      <c r="QYA84" s="677"/>
      <c r="QYB84" s="677"/>
      <c r="QYC84" s="677"/>
      <c r="QYD84" s="677"/>
      <c r="QYE84" s="677"/>
      <c r="QYF84" s="677"/>
      <c r="QYG84" s="677"/>
      <c r="QYH84" s="677"/>
      <c r="QYI84" s="677"/>
      <c r="QYJ84" s="677"/>
      <c r="QYK84" s="677"/>
      <c r="QYL84" s="677"/>
      <c r="QYM84" s="677"/>
      <c r="QYN84" s="677"/>
      <c r="QYO84" s="677"/>
      <c r="QYP84" s="677"/>
      <c r="QYQ84" s="677"/>
      <c r="QYR84" s="677"/>
      <c r="QYS84" s="677"/>
      <c r="QYT84" s="677"/>
      <c r="QYU84" s="677"/>
      <c r="QYV84" s="677"/>
      <c r="QYW84" s="677"/>
      <c r="QYX84" s="677"/>
      <c r="QYY84" s="677"/>
      <c r="QYZ84" s="677"/>
      <c r="QZA84" s="677"/>
      <c r="QZB84" s="677"/>
      <c r="QZC84" s="677"/>
      <c r="QZD84" s="677"/>
      <c r="QZE84" s="677"/>
      <c r="QZF84" s="677"/>
      <c r="QZG84" s="677"/>
      <c r="QZH84" s="677"/>
      <c r="QZI84" s="677"/>
      <c r="QZJ84" s="677"/>
      <c r="QZK84" s="677"/>
      <c r="QZL84" s="677"/>
      <c r="QZM84" s="677"/>
      <c r="QZN84" s="677"/>
      <c r="QZO84" s="677"/>
      <c r="QZP84" s="677"/>
      <c r="QZQ84" s="677"/>
      <c r="QZR84" s="677"/>
      <c r="QZS84" s="677"/>
      <c r="QZT84" s="677"/>
      <c r="QZU84" s="677"/>
      <c r="QZV84" s="677"/>
      <c r="QZW84" s="677"/>
      <c r="QZX84" s="677"/>
      <c r="QZY84" s="677"/>
      <c r="QZZ84" s="677"/>
      <c r="RAA84" s="677"/>
      <c r="RAB84" s="677"/>
      <c r="RAC84" s="677"/>
      <c r="RAD84" s="677"/>
      <c r="RAE84" s="677"/>
      <c r="RAF84" s="677"/>
      <c r="RAG84" s="677"/>
      <c r="RAH84" s="677"/>
      <c r="RAI84" s="677"/>
      <c r="RAJ84" s="677"/>
      <c r="RAK84" s="677"/>
      <c r="RAL84" s="677"/>
      <c r="RAM84" s="677"/>
      <c r="RAN84" s="677"/>
      <c r="RAO84" s="677"/>
      <c r="RAP84" s="677"/>
      <c r="RAQ84" s="677"/>
      <c r="RAR84" s="677"/>
      <c r="RAS84" s="677"/>
      <c r="RAT84" s="677"/>
      <c r="RAU84" s="677"/>
      <c r="RAV84" s="677"/>
      <c r="RAW84" s="677"/>
      <c r="RAX84" s="677"/>
      <c r="RAY84" s="677"/>
      <c r="RAZ84" s="677"/>
      <c r="RBA84" s="677"/>
      <c r="RBB84" s="677"/>
      <c r="RBC84" s="677"/>
      <c r="RBD84" s="677"/>
      <c r="RBE84" s="677"/>
      <c r="RBF84" s="677"/>
      <c r="RBG84" s="677"/>
      <c r="RBH84" s="677"/>
      <c r="RBI84" s="677"/>
      <c r="RBJ84" s="677"/>
      <c r="RBK84" s="677"/>
      <c r="RBL84" s="677"/>
      <c r="RBM84" s="677"/>
      <c r="RBN84" s="677"/>
      <c r="RBO84" s="677"/>
      <c r="RBP84" s="677"/>
      <c r="RBQ84" s="677"/>
      <c r="RBR84" s="677"/>
      <c r="RBS84" s="677"/>
      <c r="RBT84" s="677"/>
      <c r="RBU84" s="677"/>
      <c r="RBV84" s="677"/>
      <c r="RBW84" s="677"/>
      <c r="RBX84" s="677"/>
      <c r="RBY84" s="677"/>
      <c r="RBZ84" s="677"/>
      <c r="RCA84" s="677"/>
      <c r="RCB84" s="677"/>
      <c r="RCC84" s="677"/>
      <c r="RCD84" s="677"/>
      <c r="RCE84" s="677"/>
      <c r="RCF84" s="677"/>
      <c r="RCG84" s="677"/>
      <c r="RCH84" s="677"/>
      <c r="RCI84" s="677"/>
      <c r="RCJ84" s="677"/>
      <c r="RCK84" s="677"/>
      <c r="RCL84" s="677"/>
      <c r="RCM84" s="677"/>
      <c r="RCN84" s="677"/>
      <c r="RCO84" s="677"/>
      <c r="RCP84" s="677"/>
      <c r="RCQ84" s="677"/>
      <c r="RCR84" s="677"/>
      <c r="RCS84" s="677"/>
      <c r="RCT84" s="677"/>
      <c r="RCU84" s="677"/>
      <c r="RCV84" s="677"/>
      <c r="RCW84" s="677"/>
      <c r="RCX84" s="677"/>
      <c r="RCY84" s="677"/>
      <c r="RCZ84" s="677"/>
      <c r="RDA84" s="677"/>
      <c r="RDB84" s="677"/>
      <c r="RDC84" s="677"/>
      <c r="RDD84" s="677"/>
      <c r="RDE84" s="677"/>
      <c r="RDF84" s="677"/>
      <c r="RDG84" s="677"/>
      <c r="RDH84" s="677"/>
      <c r="RDI84" s="677"/>
      <c r="RDJ84" s="677"/>
      <c r="RDK84" s="677"/>
      <c r="RDL84" s="677"/>
      <c r="RDM84" s="677"/>
      <c r="RDN84" s="677"/>
      <c r="RDO84" s="677"/>
      <c r="RDP84" s="677"/>
      <c r="RDQ84" s="677"/>
      <c r="RDR84" s="677"/>
      <c r="RDS84" s="677"/>
      <c r="RDT84" s="677"/>
      <c r="RDU84" s="677"/>
      <c r="RDV84" s="677"/>
      <c r="RDW84" s="677"/>
      <c r="RDX84" s="677"/>
      <c r="RDY84" s="677"/>
      <c r="RDZ84" s="677"/>
      <c r="REA84" s="677"/>
      <c r="REB84" s="677"/>
      <c r="REC84" s="677"/>
      <c r="RED84" s="677"/>
      <c r="REE84" s="677"/>
      <c r="REF84" s="677"/>
      <c r="REG84" s="677"/>
      <c r="REH84" s="677"/>
      <c r="REI84" s="677"/>
      <c r="REJ84" s="677"/>
      <c r="REK84" s="677"/>
      <c r="REL84" s="677"/>
      <c r="REM84" s="677"/>
      <c r="REN84" s="677"/>
      <c r="REO84" s="677"/>
      <c r="REP84" s="677"/>
      <c r="REQ84" s="677"/>
      <c r="RER84" s="677"/>
      <c r="RES84" s="677"/>
      <c r="RET84" s="677"/>
      <c r="REU84" s="677"/>
      <c r="REV84" s="677"/>
      <c r="REW84" s="677"/>
      <c r="REX84" s="677"/>
      <c r="REY84" s="677"/>
      <c r="REZ84" s="677"/>
      <c r="RFA84" s="677"/>
      <c r="RFB84" s="677"/>
      <c r="RFC84" s="677"/>
      <c r="RFD84" s="677"/>
      <c r="RFE84" s="677"/>
      <c r="RFF84" s="677"/>
      <c r="RFG84" s="677"/>
      <c r="RFH84" s="677"/>
      <c r="RFI84" s="677"/>
      <c r="RFJ84" s="677"/>
      <c r="RFK84" s="677"/>
      <c r="RFL84" s="677"/>
      <c r="RFM84" s="677"/>
      <c r="RFN84" s="677"/>
      <c r="RFO84" s="677"/>
      <c r="RFP84" s="677"/>
      <c r="RFQ84" s="677"/>
      <c r="RFR84" s="677"/>
      <c r="RFS84" s="677"/>
      <c r="RFT84" s="677"/>
      <c r="RFU84" s="677"/>
      <c r="RFV84" s="677"/>
      <c r="RFW84" s="677"/>
      <c r="RFX84" s="677"/>
      <c r="RFY84" s="677"/>
      <c r="RFZ84" s="677"/>
      <c r="RGA84" s="677"/>
      <c r="RGB84" s="677"/>
      <c r="RGC84" s="677"/>
      <c r="RGD84" s="677"/>
      <c r="RGE84" s="677"/>
      <c r="RGF84" s="677"/>
      <c r="RGG84" s="677"/>
      <c r="RGH84" s="677"/>
      <c r="RGI84" s="677"/>
      <c r="RGJ84" s="677"/>
      <c r="RGK84" s="677"/>
      <c r="RGL84" s="677"/>
      <c r="RGM84" s="677"/>
      <c r="RGN84" s="677"/>
      <c r="RGO84" s="677"/>
      <c r="RGP84" s="677"/>
      <c r="RGQ84" s="677"/>
      <c r="RGR84" s="677"/>
      <c r="RGS84" s="677"/>
      <c r="RGT84" s="677"/>
      <c r="RGU84" s="677"/>
      <c r="RGV84" s="677"/>
      <c r="RGW84" s="677"/>
      <c r="RGX84" s="677"/>
      <c r="RGY84" s="677"/>
      <c r="RGZ84" s="677"/>
      <c r="RHA84" s="677"/>
      <c r="RHB84" s="677"/>
      <c r="RHC84" s="677"/>
      <c r="RHD84" s="677"/>
      <c r="RHE84" s="677"/>
      <c r="RHF84" s="677"/>
      <c r="RHG84" s="677"/>
      <c r="RHH84" s="677"/>
      <c r="RHI84" s="677"/>
      <c r="RHJ84" s="677"/>
      <c r="RHK84" s="677"/>
      <c r="RHL84" s="677"/>
      <c r="RHM84" s="677"/>
      <c r="RHN84" s="677"/>
      <c r="RHO84" s="677"/>
      <c r="RHP84" s="677"/>
      <c r="RHQ84" s="677"/>
      <c r="RHR84" s="677"/>
      <c r="RHS84" s="677"/>
      <c r="RHT84" s="677"/>
      <c r="RHU84" s="677"/>
      <c r="RHV84" s="677"/>
      <c r="RHW84" s="677"/>
      <c r="RHX84" s="677"/>
      <c r="RHY84" s="677"/>
      <c r="RHZ84" s="677"/>
      <c r="RIA84" s="677"/>
      <c r="RIB84" s="677"/>
      <c r="RIC84" s="677"/>
      <c r="RID84" s="677"/>
      <c r="RIE84" s="677"/>
      <c r="RIF84" s="677"/>
      <c r="RIG84" s="677"/>
      <c r="RIH84" s="677"/>
      <c r="RII84" s="677"/>
      <c r="RIJ84" s="677"/>
      <c r="RIK84" s="677"/>
      <c r="RIL84" s="677"/>
      <c r="RIM84" s="677"/>
      <c r="RIN84" s="677"/>
      <c r="RIO84" s="677"/>
      <c r="RIP84" s="677"/>
      <c r="RIQ84" s="677"/>
      <c r="RIR84" s="677"/>
      <c r="RIS84" s="677"/>
      <c r="RIT84" s="677"/>
      <c r="RIU84" s="677"/>
      <c r="RIV84" s="677"/>
      <c r="RIW84" s="677"/>
      <c r="RIX84" s="677"/>
      <c r="RIY84" s="677"/>
      <c r="RIZ84" s="677"/>
      <c r="RJA84" s="677"/>
      <c r="RJB84" s="677"/>
      <c r="RJC84" s="677"/>
      <c r="RJD84" s="677"/>
      <c r="RJE84" s="677"/>
      <c r="RJF84" s="677"/>
      <c r="RJG84" s="677"/>
      <c r="RJH84" s="677"/>
      <c r="RJI84" s="677"/>
      <c r="RJJ84" s="677"/>
      <c r="RJK84" s="677"/>
      <c r="RJL84" s="677"/>
      <c r="RJM84" s="677"/>
      <c r="RJN84" s="677"/>
      <c r="RJO84" s="677"/>
      <c r="RJP84" s="677"/>
      <c r="RJQ84" s="677"/>
      <c r="RJR84" s="677"/>
      <c r="RJS84" s="677"/>
      <c r="RJT84" s="677"/>
      <c r="RJU84" s="677"/>
      <c r="RJV84" s="677"/>
      <c r="RJW84" s="677"/>
      <c r="RJX84" s="677"/>
      <c r="RJY84" s="677"/>
      <c r="RJZ84" s="677"/>
      <c r="RKA84" s="677"/>
      <c r="RKB84" s="677"/>
      <c r="RKC84" s="677"/>
      <c r="RKD84" s="677"/>
      <c r="RKE84" s="677"/>
      <c r="RKF84" s="677"/>
      <c r="RKG84" s="677"/>
      <c r="RKH84" s="677"/>
      <c r="RKI84" s="677"/>
      <c r="RKJ84" s="677"/>
      <c r="RKK84" s="677"/>
      <c r="RKL84" s="677"/>
      <c r="RKM84" s="677"/>
      <c r="RKN84" s="677"/>
      <c r="RKO84" s="677"/>
      <c r="RKP84" s="677"/>
      <c r="RKQ84" s="677"/>
      <c r="RKR84" s="677"/>
      <c r="RKS84" s="677"/>
      <c r="RKT84" s="677"/>
      <c r="RKU84" s="677"/>
      <c r="RKV84" s="677"/>
      <c r="RKW84" s="677"/>
      <c r="RKX84" s="677"/>
      <c r="RKY84" s="677"/>
      <c r="RKZ84" s="677"/>
      <c r="RLA84" s="677"/>
      <c r="RLB84" s="677"/>
      <c r="RLC84" s="677"/>
      <c r="RLD84" s="677"/>
      <c r="RLE84" s="677"/>
      <c r="RLF84" s="677"/>
      <c r="RLG84" s="677"/>
      <c r="RLH84" s="677"/>
      <c r="RLI84" s="677"/>
      <c r="RLJ84" s="677"/>
      <c r="RLK84" s="677"/>
      <c r="RLL84" s="677"/>
      <c r="RLM84" s="677"/>
      <c r="RLN84" s="677"/>
      <c r="RLO84" s="677"/>
      <c r="RLP84" s="677"/>
      <c r="RLQ84" s="677"/>
      <c r="RLR84" s="677"/>
      <c r="RLS84" s="677"/>
      <c r="RLT84" s="677"/>
      <c r="RLU84" s="677"/>
      <c r="RLV84" s="677"/>
      <c r="RLW84" s="677"/>
      <c r="RLX84" s="677"/>
      <c r="RLY84" s="677"/>
      <c r="RLZ84" s="677"/>
      <c r="RMA84" s="677"/>
      <c r="RMB84" s="677"/>
      <c r="RMC84" s="677"/>
      <c r="RMD84" s="677"/>
      <c r="RME84" s="677"/>
      <c r="RMF84" s="677"/>
      <c r="RMG84" s="677"/>
      <c r="RMH84" s="677"/>
      <c r="RMI84" s="677"/>
      <c r="RMJ84" s="677"/>
      <c r="RMK84" s="677"/>
      <c r="RML84" s="677"/>
      <c r="RMM84" s="677"/>
      <c r="RMN84" s="677"/>
      <c r="RMO84" s="677"/>
      <c r="RMP84" s="677"/>
      <c r="RMQ84" s="677"/>
      <c r="RMR84" s="677"/>
      <c r="RMS84" s="677"/>
      <c r="RMT84" s="677"/>
      <c r="RMU84" s="677"/>
      <c r="RMV84" s="677"/>
      <c r="RMW84" s="677"/>
      <c r="RMX84" s="677"/>
      <c r="RMY84" s="677"/>
      <c r="RMZ84" s="677"/>
      <c r="RNA84" s="677"/>
      <c r="RNB84" s="677"/>
      <c r="RNC84" s="677"/>
      <c r="RND84" s="677"/>
      <c r="RNE84" s="677"/>
      <c r="RNF84" s="677"/>
      <c r="RNG84" s="677"/>
      <c r="RNH84" s="677"/>
      <c r="RNI84" s="677"/>
      <c r="RNJ84" s="677"/>
      <c r="RNK84" s="677"/>
      <c r="RNL84" s="677"/>
      <c r="RNM84" s="677"/>
      <c r="RNN84" s="677"/>
      <c r="RNO84" s="677"/>
      <c r="RNP84" s="677"/>
      <c r="RNQ84" s="677"/>
      <c r="RNR84" s="677"/>
      <c r="RNS84" s="677"/>
      <c r="RNT84" s="677"/>
      <c r="RNU84" s="677"/>
      <c r="RNV84" s="677"/>
      <c r="RNW84" s="677"/>
      <c r="RNX84" s="677"/>
      <c r="RNY84" s="677"/>
      <c r="RNZ84" s="677"/>
      <c r="ROA84" s="677"/>
      <c r="ROB84" s="677"/>
      <c r="ROC84" s="677"/>
      <c r="ROD84" s="677"/>
      <c r="ROE84" s="677"/>
      <c r="ROF84" s="677"/>
      <c r="ROG84" s="677"/>
      <c r="ROH84" s="677"/>
      <c r="ROI84" s="677"/>
      <c r="ROJ84" s="677"/>
      <c r="ROK84" s="677"/>
      <c r="ROL84" s="677"/>
      <c r="ROM84" s="677"/>
      <c r="RON84" s="677"/>
      <c r="ROO84" s="677"/>
      <c r="ROP84" s="677"/>
      <c r="ROQ84" s="677"/>
      <c r="ROR84" s="677"/>
      <c r="ROS84" s="677"/>
      <c r="ROT84" s="677"/>
      <c r="ROU84" s="677"/>
      <c r="ROV84" s="677"/>
      <c r="ROW84" s="677"/>
      <c r="ROX84" s="677"/>
      <c r="ROY84" s="677"/>
      <c r="ROZ84" s="677"/>
      <c r="RPA84" s="677"/>
      <c r="RPB84" s="677"/>
      <c r="RPC84" s="677"/>
      <c r="RPD84" s="677"/>
      <c r="RPE84" s="677"/>
      <c r="RPF84" s="677"/>
      <c r="RPG84" s="677"/>
      <c r="RPH84" s="677"/>
      <c r="RPI84" s="677"/>
      <c r="RPJ84" s="677"/>
      <c r="RPK84" s="677"/>
      <c r="RPL84" s="677"/>
      <c r="RPM84" s="677"/>
      <c r="RPN84" s="677"/>
      <c r="RPO84" s="677"/>
      <c r="RPP84" s="677"/>
      <c r="RPQ84" s="677"/>
      <c r="RPR84" s="677"/>
      <c r="RPS84" s="677"/>
      <c r="RPT84" s="677"/>
      <c r="RPU84" s="677"/>
      <c r="RPV84" s="677"/>
      <c r="RPW84" s="677"/>
      <c r="RPX84" s="677"/>
      <c r="RPY84" s="677"/>
      <c r="RPZ84" s="677"/>
      <c r="RQA84" s="677"/>
      <c r="RQB84" s="677"/>
      <c r="RQC84" s="677"/>
      <c r="RQD84" s="677"/>
      <c r="RQE84" s="677"/>
      <c r="RQF84" s="677"/>
      <c r="RQG84" s="677"/>
      <c r="RQH84" s="677"/>
      <c r="RQI84" s="677"/>
      <c r="RQJ84" s="677"/>
      <c r="RQK84" s="677"/>
      <c r="RQL84" s="677"/>
      <c r="RQM84" s="677"/>
      <c r="RQN84" s="677"/>
      <c r="RQO84" s="677"/>
      <c r="RQP84" s="677"/>
      <c r="RQQ84" s="677"/>
      <c r="RQR84" s="677"/>
      <c r="RQS84" s="677"/>
      <c r="RQT84" s="677"/>
      <c r="RQU84" s="677"/>
      <c r="RQV84" s="677"/>
      <c r="RQW84" s="677"/>
      <c r="RQX84" s="677"/>
      <c r="RQY84" s="677"/>
      <c r="RQZ84" s="677"/>
      <c r="RRA84" s="677"/>
      <c r="RRB84" s="677"/>
      <c r="RRC84" s="677"/>
      <c r="RRD84" s="677"/>
      <c r="RRE84" s="677"/>
      <c r="RRF84" s="677"/>
      <c r="RRG84" s="677"/>
      <c r="RRH84" s="677"/>
      <c r="RRI84" s="677"/>
      <c r="RRJ84" s="677"/>
      <c r="RRK84" s="677"/>
      <c r="RRL84" s="677"/>
      <c r="RRM84" s="677"/>
      <c r="RRN84" s="677"/>
      <c r="RRO84" s="677"/>
      <c r="RRP84" s="677"/>
      <c r="RRQ84" s="677"/>
      <c r="RRR84" s="677"/>
      <c r="RRS84" s="677"/>
      <c r="RRT84" s="677"/>
      <c r="RRU84" s="677"/>
      <c r="RRV84" s="677"/>
      <c r="RRW84" s="677"/>
      <c r="RRX84" s="677"/>
      <c r="RRY84" s="677"/>
      <c r="RRZ84" s="677"/>
      <c r="RSA84" s="677"/>
      <c r="RSB84" s="677"/>
      <c r="RSC84" s="677"/>
      <c r="RSD84" s="677"/>
      <c r="RSE84" s="677"/>
      <c r="RSF84" s="677"/>
      <c r="RSG84" s="677"/>
      <c r="RSH84" s="677"/>
      <c r="RSI84" s="677"/>
      <c r="RSJ84" s="677"/>
      <c r="RSK84" s="677"/>
      <c r="RSL84" s="677"/>
      <c r="RSM84" s="677"/>
      <c r="RSN84" s="677"/>
      <c r="RSO84" s="677"/>
      <c r="RSP84" s="677"/>
      <c r="RSQ84" s="677"/>
      <c r="RSR84" s="677"/>
      <c r="RSS84" s="677"/>
      <c r="RST84" s="677"/>
      <c r="RSU84" s="677"/>
      <c r="RSV84" s="677"/>
      <c r="RSW84" s="677"/>
      <c r="RSX84" s="677"/>
      <c r="RSY84" s="677"/>
      <c r="RSZ84" s="677"/>
      <c r="RTA84" s="677"/>
      <c r="RTB84" s="677"/>
      <c r="RTC84" s="677"/>
      <c r="RTD84" s="677"/>
      <c r="RTE84" s="677"/>
      <c r="RTF84" s="677"/>
      <c r="RTG84" s="677"/>
      <c r="RTH84" s="677"/>
      <c r="RTI84" s="677"/>
      <c r="RTJ84" s="677"/>
      <c r="RTK84" s="677"/>
      <c r="RTL84" s="677"/>
      <c r="RTM84" s="677"/>
      <c r="RTN84" s="677"/>
      <c r="RTO84" s="677"/>
      <c r="RTP84" s="677"/>
      <c r="RTQ84" s="677"/>
      <c r="RTR84" s="677"/>
      <c r="RTS84" s="677"/>
      <c r="RTT84" s="677"/>
      <c r="RTU84" s="677"/>
      <c r="RTV84" s="677"/>
      <c r="RTW84" s="677"/>
      <c r="RTX84" s="677"/>
      <c r="RTY84" s="677"/>
      <c r="RTZ84" s="677"/>
      <c r="RUA84" s="677"/>
      <c r="RUB84" s="677"/>
      <c r="RUC84" s="677"/>
      <c r="RUD84" s="677"/>
      <c r="RUE84" s="677"/>
      <c r="RUF84" s="677"/>
      <c r="RUG84" s="677"/>
      <c r="RUH84" s="677"/>
      <c r="RUI84" s="677"/>
      <c r="RUJ84" s="677"/>
      <c r="RUK84" s="677"/>
      <c r="RUL84" s="677"/>
      <c r="RUM84" s="677"/>
      <c r="RUN84" s="677"/>
      <c r="RUO84" s="677"/>
      <c r="RUP84" s="677"/>
      <c r="RUQ84" s="677"/>
      <c r="RUR84" s="677"/>
      <c r="RUS84" s="677"/>
      <c r="RUT84" s="677"/>
      <c r="RUU84" s="677"/>
      <c r="RUV84" s="677"/>
      <c r="RUW84" s="677"/>
      <c r="RUX84" s="677"/>
      <c r="RUY84" s="677"/>
      <c r="RUZ84" s="677"/>
      <c r="RVA84" s="677"/>
      <c r="RVB84" s="677"/>
      <c r="RVC84" s="677"/>
      <c r="RVD84" s="677"/>
      <c r="RVE84" s="677"/>
      <c r="RVF84" s="677"/>
      <c r="RVG84" s="677"/>
      <c r="RVH84" s="677"/>
      <c r="RVI84" s="677"/>
      <c r="RVJ84" s="677"/>
      <c r="RVK84" s="677"/>
      <c r="RVL84" s="677"/>
      <c r="RVM84" s="677"/>
      <c r="RVN84" s="677"/>
      <c r="RVO84" s="677"/>
      <c r="RVP84" s="677"/>
      <c r="RVQ84" s="677"/>
      <c r="RVR84" s="677"/>
      <c r="RVS84" s="677"/>
      <c r="RVT84" s="677"/>
      <c r="RVU84" s="677"/>
      <c r="RVV84" s="677"/>
      <c r="RVW84" s="677"/>
      <c r="RVX84" s="677"/>
      <c r="RVY84" s="677"/>
      <c r="RVZ84" s="677"/>
      <c r="RWA84" s="677"/>
      <c r="RWB84" s="677"/>
      <c r="RWC84" s="677"/>
      <c r="RWD84" s="677"/>
      <c r="RWE84" s="677"/>
      <c r="RWF84" s="677"/>
      <c r="RWG84" s="677"/>
      <c r="RWH84" s="677"/>
      <c r="RWI84" s="677"/>
      <c r="RWJ84" s="677"/>
      <c r="RWK84" s="677"/>
      <c r="RWL84" s="677"/>
      <c r="RWM84" s="677"/>
      <c r="RWN84" s="677"/>
      <c r="RWO84" s="677"/>
      <c r="RWP84" s="677"/>
      <c r="RWQ84" s="677"/>
      <c r="RWR84" s="677"/>
      <c r="RWS84" s="677"/>
      <c r="RWT84" s="677"/>
      <c r="RWU84" s="677"/>
      <c r="RWV84" s="677"/>
      <c r="RWW84" s="677"/>
      <c r="RWX84" s="677"/>
      <c r="RWY84" s="677"/>
      <c r="RWZ84" s="677"/>
      <c r="RXA84" s="677"/>
      <c r="RXB84" s="677"/>
      <c r="RXC84" s="677"/>
      <c r="RXD84" s="677"/>
      <c r="RXE84" s="677"/>
      <c r="RXF84" s="677"/>
      <c r="RXG84" s="677"/>
      <c r="RXH84" s="677"/>
      <c r="RXI84" s="677"/>
      <c r="RXJ84" s="677"/>
      <c r="RXK84" s="677"/>
      <c r="RXL84" s="677"/>
      <c r="RXM84" s="677"/>
      <c r="RXN84" s="677"/>
      <c r="RXO84" s="677"/>
      <c r="RXP84" s="677"/>
      <c r="RXQ84" s="677"/>
      <c r="RXR84" s="677"/>
      <c r="RXS84" s="677"/>
      <c r="RXT84" s="677"/>
      <c r="RXU84" s="677"/>
      <c r="RXV84" s="677"/>
      <c r="RXW84" s="677"/>
      <c r="RXX84" s="677"/>
      <c r="RXY84" s="677"/>
      <c r="RXZ84" s="677"/>
      <c r="RYA84" s="677"/>
      <c r="RYB84" s="677"/>
      <c r="RYC84" s="677"/>
      <c r="RYD84" s="677"/>
      <c r="RYE84" s="677"/>
      <c r="RYF84" s="677"/>
      <c r="RYG84" s="677"/>
      <c r="RYH84" s="677"/>
      <c r="RYI84" s="677"/>
      <c r="RYJ84" s="677"/>
      <c r="RYK84" s="677"/>
      <c r="RYL84" s="677"/>
      <c r="RYM84" s="677"/>
      <c r="RYN84" s="677"/>
      <c r="RYO84" s="677"/>
      <c r="RYP84" s="677"/>
      <c r="RYQ84" s="677"/>
      <c r="RYR84" s="677"/>
      <c r="RYS84" s="677"/>
      <c r="RYT84" s="677"/>
      <c r="RYU84" s="677"/>
      <c r="RYV84" s="677"/>
      <c r="RYW84" s="677"/>
      <c r="RYX84" s="677"/>
      <c r="RYY84" s="677"/>
      <c r="RYZ84" s="677"/>
      <c r="RZA84" s="677"/>
      <c r="RZB84" s="677"/>
      <c r="RZC84" s="677"/>
      <c r="RZD84" s="677"/>
      <c r="RZE84" s="677"/>
      <c r="RZF84" s="677"/>
      <c r="RZG84" s="677"/>
      <c r="RZH84" s="677"/>
      <c r="RZI84" s="677"/>
      <c r="RZJ84" s="677"/>
      <c r="RZK84" s="677"/>
      <c r="RZL84" s="677"/>
      <c r="RZM84" s="677"/>
      <c r="RZN84" s="677"/>
      <c r="RZO84" s="677"/>
      <c r="RZP84" s="677"/>
      <c r="RZQ84" s="677"/>
      <c r="RZR84" s="677"/>
      <c r="RZS84" s="677"/>
      <c r="RZT84" s="677"/>
      <c r="RZU84" s="677"/>
      <c r="RZV84" s="677"/>
      <c r="RZW84" s="677"/>
      <c r="RZX84" s="677"/>
      <c r="RZY84" s="677"/>
      <c r="RZZ84" s="677"/>
      <c r="SAA84" s="677"/>
      <c r="SAB84" s="677"/>
      <c r="SAC84" s="677"/>
      <c r="SAD84" s="677"/>
      <c r="SAE84" s="677"/>
      <c r="SAF84" s="677"/>
      <c r="SAG84" s="677"/>
      <c r="SAH84" s="677"/>
      <c r="SAI84" s="677"/>
      <c r="SAJ84" s="677"/>
      <c r="SAK84" s="677"/>
      <c r="SAL84" s="677"/>
      <c r="SAM84" s="677"/>
      <c r="SAN84" s="677"/>
      <c r="SAO84" s="677"/>
      <c r="SAP84" s="677"/>
      <c r="SAQ84" s="677"/>
      <c r="SAR84" s="677"/>
      <c r="SAS84" s="677"/>
      <c r="SAT84" s="677"/>
      <c r="SAU84" s="677"/>
      <c r="SAV84" s="677"/>
      <c r="SAW84" s="677"/>
      <c r="SAX84" s="677"/>
      <c r="SAY84" s="677"/>
      <c r="SAZ84" s="677"/>
      <c r="SBA84" s="677"/>
      <c r="SBB84" s="677"/>
      <c r="SBC84" s="677"/>
      <c r="SBD84" s="677"/>
      <c r="SBE84" s="677"/>
      <c r="SBF84" s="677"/>
      <c r="SBG84" s="677"/>
      <c r="SBH84" s="677"/>
      <c r="SBI84" s="677"/>
      <c r="SBJ84" s="677"/>
      <c r="SBK84" s="677"/>
      <c r="SBL84" s="677"/>
      <c r="SBM84" s="677"/>
      <c r="SBN84" s="677"/>
      <c r="SBO84" s="677"/>
      <c r="SBP84" s="677"/>
      <c r="SBQ84" s="677"/>
      <c r="SBR84" s="677"/>
      <c r="SBS84" s="677"/>
      <c r="SBT84" s="677"/>
      <c r="SBU84" s="677"/>
      <c r="SBV84" s="677"/>
      <c r="SBW84" s="677"/>
      <c r="SBX84" s="677"/>
      <c r="SBY84" s="677"/>
      <c r="SBZ84" s="677"/>
      <c r="SCA84" s="677"/>
      <c r="SCB84" s="677"/>
      <c r="SCC84" s="677"/>
      <c r="SCD84" s="677"/>
      <c r="SCE84" s="677"/>
      <c r="SCF84" s="677"/>
      <c r="SCG84" s="677"/>
      <c r="SCH84" s="677"/>
      <c r="SCI84" s="677"/>
      <c r="SCJ84" s="677"/>
      <c r="SCK84" s="677"/>
      <c r="SCL84" s="677"/>
      <c r="SCM84" s="677"/>
      <c r="SCN84" s="677"/>
      <c r="SCO84" s="677"/>
      <c r="SCP84" s="677"/>
      <c r="SCQ84" s="677"/>
      <c r="SCR84" s="677"/>
      <c r="SCS84" s="677"/>
      <c r="SCT84" s="677"/>
      <c r="SCU84" s="677"/>
      <c r="SCV84" s="677"/>
      <c r="SCW84" s="677"/>
      <c r="SCX84" s="677"/>
      <c r="SCY84" s="677"/>
      <c r="SCZ84" s="677"/>
      <c r="SDA84" s="677"/>
      <c r="SDB84" s="677"/>
      <c r="SDC84" s="677"/>
      <c r="SDD84" s="677"/>
      <c r="SDE84" s="677"/>
      <c r="SDF84" s="677"/>
      <c r="SDG84" s="677"/>
      <c r="SDH84" s="677"/>
      <c r="SDI84" s="677"/>
      <c r="SDJ84" s="677"/>
      <c r="SDK84" s="677"/>
      <c r="SDL84" s="677"/>
      <c r="SDM84" s="677"/>
      <c r="SDN84" s="677"/>
      <c r="SDO84" s="677"/>
      <c r="SDP84" s="677"/>
      <c r="SDQ84" s="677"/>
      <c r="SDR84" s="677"/>
      <c r="SDS84" s="677"/>
      <c r="SDT84" s="677"/>
      <c r="SDU84" s="677"/>
      <c r="SDV84" s="677"/>
      <c r="SDW84" s="677"/>
      <c r="SDX84" s="677"/>
      <c r="SDY84" s="677"/>
      <c r="SDZ84" s="677"/>
      <c r="SEA84" s="677"/>
      <c r="SEB84" s="677"/>
      <c r="SEC84" s="677"/>
      <c r="SED84" s="677"/>
      <c r="SEE84" s="677"/>
      <c r="SEF84" s="677"/>
      <c r="SEG84" s="677"/>
      <c r="SEH84" s="677"/>
      <c r="SEI84" s="677"/>
      <c r="SEJ84" s="677"/>
      <c r="SEK84" s="677"/>
      <c r="SEL84" s="677"/>
      <c r="SEM84" s="677"/>
      <c r="SEN84" s="677"/>
      <c r="SEO84" s="677"/>
      <c r="SEP84" s="677"/>
      <c r="SEQ84" s="677"/>
      <c r="SER84" s="677"/>
      <c r="SES84" s="677"/>
      <c r="SET84" s="677"/>
      <c r="SEU84" s="677"/>
      <c r="SEV84" s="677"/>
      <c r="SEW84" s="677"/>
      <c r="SEX84" s="677"/>
      <c r="SEY84" s="677"/>
      <c r="SEZ84" s="677"/>
      <c r="SFA84" s="677"/>
      <c r="SFB84" s="677"/>
      <c r="SFC84" s="677"/>
      <c r="SFD84" s="677"/>
      <c r="SFE84" s="677"/>
      <c r="SFF84" s="677"/>
      <c r="SFG84" s="677"/>
      <c r="SFH84" s="677"/>
      <c r="SFI84" s="677"/>
      <c r="SFJ84" s="677"/>
      <c r="SFK84" s="677"/>
      <c r="SFL84" s="677"/>
      <c r="SFM84" s="677"/>
      <c r="SFN84" s="677"/>
      <c r="SFO84" s="677"/>
      <c r="SFP84" s="677"/>
      <c r="SFQ84" s="677"/>
      <c r="SFR84" s="677"/>
      <c r="SFS84" s="677"/>
      <c r="SFT84" s="677"/>
      <c r="SFU84" s="677"/>
      <c r="SFV84" s="677"/>
      <c r="SFW84" s="677"/>
      <c r="SFX84" s="677"/>
      <c r="SFY84" s="677"/>
      <c r="SFZ84" s="677"/>
      <c r="SGA84" s="677"/>
      <c r="SGB84" s="677"/>
      <c r="SGC84" s="677"/>
      <c r="SGD84" s="677"/>
      <c r="SGE84" s="677"/>
      <c r="SGF84" s="677"/>
      <c r="SGG84" s="677"/>
      <c r="SGH84" s="677"/>
      <c r="SGI84" s="677"/>
      <c r="SGJ84" s="677"/>
      <c r="SGK84" s="677"/>
      <c r="SGL84" s="677"/>
      <c r="SGM84" s="677"/>
      <c r="SGN84" s="677"/>
      <c r="SGO84" s="677"/>
      <c r="SGP84" s="677"/>
      <c r="SGQ84" s="677"/>
      <c r="SGR84" s="677"/>
      <c r="SGS84" s="677"/>
      <c r="SGT84" s="677"/>
      <c r="SGU84" s="677"/>
      <c r="SGV84" s="677"/>
      <c r="SGW84" s="677"/>
      <c r="SGX84" s="677"/>
      <c r="SGY84" s="677"/>
      <c r="SGZ84" s="677"/>
      <c r="SHA84" s="677"/>
      <c r="SHB84" s="677"/>
      <c r="SHC84" s="677"/>
      <c r="SHD84" s="677"/>
      <c r="SHE84" s="677"/>
      <c r="SHF84" s="677"/>
      <c r="SHG84" s="677"/>
      <c r="SHH84" s="677"/>
      <c r="SHI84" s="677"/>
      <c r="SHJ84" s="677"/>
      <c r="SHK84" s="677"/>
      <c r="SHL84" s="677"/>
      <c r="SHM84" s="677"/>
      <c r="SHN84" s="677"/>
      <c r="SHO84" s="677"/>
      <c r="SHP84" s="677"/>
      <c r="SHQ84" s="677"/>
      <c r="SHR84" s="677"/>
      <c r="SHS84" s="677"/>
      <c r="SHT84" s="677"/>
      <c r="SHU84" s="677"/>
      <c r="SHV84" s="677"/>
      <c r="SHW84" s="677"/>
      <c r="SHX84" s="677"/>
      <c r="SHY84" s="677"/>
      <c r="SHZ84" s="677"/>
      <c r="SIA84" s="677"/>
      <c r="SIB84" s="677"/>
      <c r="SIC84" s="677"/>
      <c r="SID84" s="677"/>
      <c r="SIE84" s="677"/>
      <c r="SIF84" s="677"/>
      <c r="SIG84" s="677"/>
      <c r="SIH84" s="677"/>
      <c r="SII84" s="677"/>
      <c r="SIJ84" s="677"/>
      <c r="SIK84" s="677"/>
      <c r="SIL84" s="677"/>
      <c r="SIM84" s="677"/>
      <c r="SIN84" s="677"/>
      <c r="SIO84" s="677"/>
      <c r="SIP84" s="677"/>
      <c r="SIQ84" s="677"/>
      <c r="SIR84" s="677"/>
      <c r="SIS84" s="677"/>
      <c r="SIT84" s="677"/>
      <c r="SIU84" s="677"/>
      <c r="SIV84" s="677"/>
      <c r="SIW84" s="677"/>
      <c r="SIX84" s="677"/>
      <c r="SIY84" s="677"/>
      <c r="SIZ84" s="677"/>
      <c r="SJA84" s="677"/>
      <c r="SJB84" s="677"/>
      <c r="SJC84" s="677"/>
      <c r="SJD84" s="677"/>
      <c r="SJE84" s="677"/>
      <c r="SJF84" s="677"/>
      <c r="SJG84" s="677"/>
      <c r="SJH84" s="677"/>
      <c r="SJI84" s="677"/>
      <c r="SJJ84" s="677"/>
      <c r="SJK84" s="677"/>
      <c r="SJL84" s="677"/>
      <c r="SJM84" s="677"/>
      <c r="SJN84" s="677"/>
      <c r="SJO84" s="677"/>
      <c r="SJP84" s="677"/>
      <c r="SJQ84" s="677"/>
      <c r="SJR84" s="677"/>
      <c r="SJS84" s="677"/>
      <c r="SJT84" s="677"/>
      <c r="SJU84" s="677"/>
      <c r="SJV84" s="677"/>
      <c r="SJW84" s="677"/>
      <c r="SJX84" s="677"/>
      <c r="SJY84" s="677"/>
      <c r="SJZ84" s="677"/>
      <c r="SKA84" s="677"/>
      <c r="SKB84" s="677"/>
      <c r="SKC84" s="677"/>
      <c r="SKD84" s="677"/>
      <c r="SKE84" s="677"/>
      <c r="SKF84" s="677"/>
      <c r="SKG84" s="677"/>
      <c r="SKH84" s="677"/>
      <c r="SKI84" s="677"/>
      <c r="SKJ84" s="677"/>
      <c r="SKK84" s="677"/>
      <c r="SKL84" s="677"/>
      <c r="SKM84" s="677"/>
      <c r="SKN84" s="677"/>
      <c r="SKO84" s="677"/>
      <c r="SKP84" s="677"/>
      <c r="SKQ84" s="677"/>
      <c r="SKR84" s="677"/>
      <c r="SKS84" s="677"/>
      <c r="SKT84" s="677"/>
      <c r="SKU84" s="677"/>
      <c r="SKV84" s="677"/>
      <c r="SKW84" s="677"/>
      <c r="SKX84" s="677"/>
      <c r="SKY84" s="677"/>
      <c r="SKZ84" s="677"/>
      <c r="SLA84" s="677"/>
      <c r="SLB84" s="677"/>
      <c r="SLC84" s="677"/>
      <c r="SLD84" s="677"/>
      <c r="SLE84" s="677"/>
      <c r="SLF84" s="677"/>
      <c r="SLG84" s="677"/>
      <c r="SLH84" s="677"/>
      <c r="SLI84" s="677"/>
      <c r="SLJ84" s="677"/>
      <c r="SLK84" s="677"/>
      <c r="SLL84" s="677"/>
      <c r="SLM84" s="677"/>
      <c r="SLN84" s="677"/>
      <c r="SLO84" s="677"/>
      <c r="SLP84" s="677"/>
      <c r="SLQ84" s="677"/>
      <c r="SLR84" s="677"/>
      <c r="SLS84" s="677"/>
      <c r="SLT84" s="677"/>
      <c r="SLU84" s="677"/>
      <c r="SLV84" s="677"/>
      <c r="SLW84" s="677"/>
      <c r="SLX84" s="677"/>
      <c r="SLY84" s="677"/>
      <c r="SLZ84" s="677"/>
      <c r="SMA84" s="677"/>
      <c r="SMB84" s="677"/>
      <c r="SMC84" s="677"/>
      <c r="SMD84" s="677"/>
      <c r="SME84" s="677"/>
      <c r="SMF84" s="677"/>
      <c r="SMG84" s="677"/>
      <c r="SMH84" s="677"/>
      <c r="SMI84" s="677"/>
      <c r="SMJ84" s="677"/>
      <c r="SMK84" s="677"/>
      <c r="SML84" s="677"/>
      <c r="SMM84" s="677"/>
      <c r="SMN84" s="677"/>
      <c r="SMO84" s="677"/>
      <c r="SMP84" s="677"/>
      <c r="SMQ84" s="677"/>
      <c r="SMR84" s="677"/>
      <c r="SMS84" s="677"/>
      <c r="SMT84" s="677"/>
      <c r="SMU84" s="677"/>
      <c r="SMV84" s="677"/>
      <c r="SMW84" s="677"/>
      <c r="SMX84" s="677"/>
      <c r="SMY84" s="677"/>
      <c r="SMZ84" s="677"/>
      <c r="SNA84" s="677"/>
      <c r="SNB84" s="677"/>
      <c r="SNC84" s="677"/>
      <c r="SND84" s="677"/>
      <c r="SNE84" s="677"/>
      <c r="SNF84" s="677"/>
      <c r="SNG84" s="677"/>
      <c r="SNH84" s="677"/>
      <c r="SNI84" s="677"/>
      <c r="SNJ84" s="677"/>
      <c r="SNK84" s="677"/>
      <c r="SNL84" s="677"/>
      <c r="SNM84" s="677"/>
      <c r="SNN84" s="677"/>
      <c r="SNO84" s="677"/>
      <c r="SNP84" s="677"/>
      <c r="SNQ84" s="677"/>
      <c r="SNR84" s="677"/>
      <c r="SNS84" s="677"/>
      <c r="SNT84" s="677"/>
      <c r="SNU84" s="677"/>
      <c r="SNV84" s="677"/>
      <c r="SNW84" s="677"/>
      <c r="SNX84" s="677"/>
      <c r="SNY84" s="677"/>
      <c r="SNZ84" s="677"/>
      <c r="SOA84" s="677"/>
      <c r="SOB84" s="677"/>
      <c r="SOC84" s="677"/>
      <c r="SOD84" s="677"/>
      <c r="SOE84" s="677"/>
      <c r="SOF84" s="677"/>
      <c r="SOG84" s="677"/>
      <c r="SOH84" s="677"/>
      <c r="SOI84" s="677"/>
      <c r="SOJ84" s="677"/>
      <c r="SOK84" s="677"/>
      <c r="SOL84" s="677"/>
      <c r="SOM84" s="677"/>
      <c r="SON84" s="677"/>
      <c r="SOO84" s="677"/>
      <c r="SOP84" s="677"/>
      <c r="SOQ84" s="677"/>
      <c r="SOR84" s="677"/>
      <c r="SOS84" s="677"/>
      <c r="SOT84" s="677"/>
      <c r="SOU84" s="677"/>
      <c r="SOV84" s="677"/>
      <c r="SOW84" s="677"/>
      <c r="SOX84" s="677"/>
      <c r="SOY84" s="677"/>
      <c r="SOZ84" s="677"/>
      <c r="SPA84" s="677"/>
      <c r="SPB84" s="677"/>
      <c r="SPC84" s="677"/>
      <c r="SPD84" s="677"/>
      <c r="SPE84" s="677"/>
      <c r="SPF84" s="677"/>
      <c r="SPG84" s="677"/>
      <c r="SPH84" s="677"/>
      <c r="SPI84" s="677"/>
      <c r="SPJ84" s="677"/>
      <c r="SPK84" s="677"/>
      <c r="SPL84" s="677"/>
      <c r="SPM84" s="677"/>
      <c r="SPN84" s="677"/>
      <c r="SPO84" s="677"/>
      <c r="SPP84" s="677"/>
      <c r="SPQ84" s="677"/>
      <c r="SPR84" s="677"/>
      <c r="SPS84" s="677"/>
      <c r="SPT84" s="677"/>
      <c r="SPU84" s="677"/>
      <c r="SPV84" s="677"/>
      <c r="SPW84" s="677"/>
      <c r="SPX84" s="677"/>
      <c r="SPY84" s="677"/>
      <c r="SPZ84" s="677"/>
      <c r="SQA84" s="677"/>
      <c r="SQB84" s="677"/>
      <c r="SQC84" s="677"/>
      <c r="SQD84" s="677"/>
      <c r="SQE84" s="677"/>
      <c r="SQF84" s="677"/>
      <c r="SQG84" s="677"/>
      <c r="SQH84" s="677"/>
      <c r="SQI84" s="677"/>
      <c r="SQJ84" s="677"/>
      <c r="SQK84" s="677"/>
      <c r="SQL84" s="677"/>
      <c r="SQM84" s="677"/>
      <c r="SQN84" s="677"/>
      <c r="SQO84" s="677"/>
      <c r="SQP84" s="677"/>
      <c r="SQQ84" s="677"/>
      <c r="SQR84" s="677"/>
      <c r="SQS84" s="677"/>
      <c r="SQT84" s="677"/>
      <c r="SQU84" s="677"/>
      <c r="SQV84" s="677"/>
      <c r="SQW84" s="677"/>
      <c r="SQX84" s="677"/>
      <c r="SQY84" s="677"/>
      <c r="SQZ84" s="677"/>
      <c r="SRA84" s="677"/>
      <c r="SRB84" s="677"/>
      <c r="SRC84" s="677"/>
      <c r="SRD84" s="677"/>
      <c r="SRE84" s="677"/>
      <c r="SRF84" s="677"/>
      <c r="SRG84" s="677"/>
      <c r="SRH84" s="677"/>
      <c r="SRI84" s="677"/>
      <c r="SRJ84" s="677"/>
      <c r="SRK84" s="677"/>
      <c r="SRL84" s="677"/>
      <c r="SRM84" s="677"/>
      <c r="SRN84" s="677"/>
      <c r="SRO84" s="677"/>
      <c r="SRP84" s="677"/>
      <c r="SRQ84" s="677"/>
      <c r="SRR84" s="677"/>
      <c r="SRS84" s="677"/>
      <c r="SRT84" s="677"/>
      <c r="SRU84" s="677"/>
      <c r="SRV84" s="677"/>
      <c r="SRW84" s="677"/>
      <c r="SRX84" s="677"/>
      <c r="SRY84" s="677"/>
      <c r="SRZ84" s="677"/>
      <c r="SSA84" s="677"/>
      <c r="SSB84" s="677"/>
      <c r="SSC84" s="677"/>
      <c r="SSD84" s="677"/>
      <c r="SSE84" s="677"/>
      <c r="SSF84" s="677"/>
      <c r="SSG84" s="677"/>
      <c r="SSH84" s="677"/>
      <c r="SSI84" s="677"/>
      <c r="SSJ84" s="677"/>
      <c r="SSK84" s="677"/>
      <c r="SSL84" s="677"/>
      <c r="SSM84" s="677"/>
      <c r="SSN84" s="677"/>
      <c r="SSO84" s="677"/>
      <c r="SSP84" s="677"/>
      <c r="SSQ84" s="677"/>
      <c r="SSR84" s="677"/>
      <c r="SSS84" s="677"/>
      <c r="SST84" s="677"/>
      <c r="SSU84" s="677"/>
      <c r="SSV84" s="677"/>
      <c r="SSW84" s="677"/>
      <c r="SSX84" s="677"/>
      <c r="SSY84" s="677"/>
      <c r="SSZ84" s="677"/>
      <c r="STA84" s="677"/>
      <c r="STB84" s="677"/>
      <c r="STC84" s="677"/>
      <c r="STD84" s="677"/>
      <c r="STE84" s="677"/>
      <c r="STF84" s="677"/>
      <c r="STG84" s="677"/>
      <c r="STH84" s="677"/>
      <c r="STI84" s="677"/>
      <c r="STJ84" s="677"/>
      <c r="STK84" s="677"/>
      <c r="STL84" s="677"/>
      <c r="STM84" s="677"/>
      <c r="STN84" s="677"/>
      <c r="STO84" s="677"/>
      <c r="STP84" s="677"/>
      <c r="STQ84" s="677"/>
      <c r="STR84" s="677"/>
      <c r="STS84" s="677"/>
      <c r="STT84" s="677"/>
      <c r="STU84" s="677"/>
      <c r="STV84" s="677"/>
      <c r="STW84" s="677"/>
      <c r="STX84" s="677"/>
      <c r="STY84" s="677"/>
      <c r="STZ84" s="677"/>
      <c r="SUA84" s="677"/>
      <c r="SUB84" s="677"/>
      <c r="SUC84" s="677"/>
      <c r="SUD84" s="677"/>
      <c r="SUE84" s="677"/>
      <c r="SUF84" s="677"/>
      <c r="SUG84" s="677"/>
      <c r="SUH84" s="677"/>
      <c r="SUI84" s="677"/>
      <c r="SUJ84" s="677"/>
      <c r="SUK84" s="677"/>
      <c r="SUL84" s="677"/>
      <c r="SUM84" s="677"/>
      <c r="SUN84" s="677"/>
      <c r="SUO84" s="677"/>
      <c r="SUP84" s="677"/>
      <c r="SUQ84" s="677"/>
      <c r="SUR84" s="677"/>
      <c r="SUS84" s="677"/>
      <c r="SUT84" s="677"/>
      <c r="SUU84" s="677"/>
      <c r="SUV84" s="677"/>
      <c r="SUW84" s="677"/>
      <c r="SUX84" s="677"/>
      <c r="SUY84" s="677"/>
      <c r="SUZ84" s="677"/>
      <c r="SVA84" s="677"/>
      <c r="SVB84" s="677"/>
      <c r="SVC84" s="677"/>
      <c r="SVD84" s="677"/>
      <c r="SVE84" s="677"/>
      <c r="SVF84" s="677"/>
      <c r="SVG84" s="677"/>
      <c r="SVH84" s="677"/>
      <c r="SVI84" s="677"/>
      <c r="SVJ84" s="677"/>
      <c r="SVK84" s="677"/>
      <c r="SVL84" s="677"/>
      <c r="SVM84" s="677"/>
      <c r="SVN84" s="677"/>
      <c r="SVO84" s="677"/>
      <c r="SVP84" s="677"/>
      <c r="SVQ84" s="677"/>
      <c r="SVR84" s="677"/>
      <c r="SVS84" s="677"/>
      <c r="SVT84" s="677"/>
      <c r="SVU84" s="677"/>
      <c r="SVV84" s="677"/>
      <c r="SVW84" s="677"/>
      <c r="SVX84" s="677"/>
      <c r="SVY84" s="677"/>
      <c r="SVZ84" s="677"/>
      <c r="SWA84" s="677"/>
      <c r="SWB84" s="677"/>
      <c r="SWC84" s="677"/>
      <c r="SWD84" s="677"/>
      <c r="SWE84" s="677"/>
      <c r="SWF84" s="677"/>
      <c r="SWG84" s="677"/>
      <c r="SWH84" s="677"/>
      <c r="SWI84" s="677"/>
      <c r="SWJ84" s="677"/>
      <c r="SWK84" s="677"/>
      <c r="SWL84" s="677"/>
      <c r="SWM84" s="677"/>
      <c r="SWN84" s="677"/>
      <c r="SWO84" s="677"/>
      <c r="SWP84" s="677"/>
      <c r="SWQ84" s="677"/>
      <c r="SWR84" s="677"/>
      <c r="SWS84" s="677"/>
      <c r="SWT84" s="677"/>
      <c r="SWU84" s="677"/>
      <c r="SWV84" s="677"/>
      <c r="SWW84" s="677"/>
      <c r="SWX84" s="677"/>
      <c r="SWY84" s="677"/>
      <c r="SWZ84" s="677"/>
      <c r="SXA84" s="677"/>
      <c r="SXB84" s="677"/>
      <c r="SXC84" s="677"/>
      <c r="SXD84" s="677"/>
      <c r="SXE84" s="677"/>
      <c r="SXF84" s="677"/>
      <c r="SXG84" s="677"/>
      <c r="SXH84" s="677"/>
      <c r="SXI84" s="677"/>
      <c r="SXJ84" s="677"/>
      <c r="SXK84" s="677"/>
      <c r="SXL84" s="677"/>
      <c r="SXM84" s="677"/>
      <c r="SXN84" s="677"/>
      <c r="SXO84" s="677"/>
      <c r="SXP84" s="677"/>
      <c r="SXQ84" s="677"/>
      <c r="SXR84" s="677"/>
      <c r="SXS84" s="677"/>
      <c r="SXT84" s="677"/>
      <c r="SXU84" s="677"/>
      <c r="SXV84" s="677"/>
      <c r="SXW84" s="677"/>
      <c r="SXX84" s="677"/>
      <c r="SXY84" s="677"/>
      <c r="SXZ84" s="677"/>
      <c r="SYA84" s="677"/>
      <c r="SYB84" s="677"/>
      <c r="SYC84" s="677"/>
      <c r="SYD84" s="677"/>
      <c r="SYE84" s="677"/>
      <c r="SYF84" s="677"/>
      <c r="SYG84" s="677"/>
      <c r="SYH84" s="677"/>
      <c r="SYI84" s="677"/>
      <c r="SYJ84" s="677"/>
      <c r="SYK84" s="677"/>
      <c r="SYL84" s="677"/>
      <c r="SYM84" s="677"/>
      <c r="SYN84" s="677"/>
      <c r="SYO84" s="677"/>
      <c r="SYP84" s="677"/>
      <c r="SYQ84" s="677"/>
      <c r="SYR84" s="677"/>
      <c r="SYS84" s="677"/>
      <c r="SYT84" s="677"/>
      <c r="SYU84" s="677"/>
      <c r="SYV84" s="677"/>
      <c r="SYW84" s="677"/>
      <c r="SYX84" s="677"/>
      <c r="SYY84" s="677"/>
      <c r="SYZ84" s="677"/>
      <c r="SZA84" s="677"/>
      <c r="SZB84" s="677"/>
      <c r="SZC84" s="677"/>
      <c r="SZD84" s="677"/>
      <c r="SZE84" s="677"/>
      <c r="SZF84" s="677"/>
      <c r="SZG84" s="677"/>
      <c r="SZH84" s="677"/>
      <c r="SZI84" s="677"/>
      <c r="SZJ84" s="677"/>
      <c r="SZK84" s="677"/>
      <c r="SZL84" s="677"/>
      <c r="SZM84" s="677"/>
      <c r="SZN84" s="677"/>
      <c r="SZO84" s="677"/>
      <c r="SZP84" s="677"/>
      <c r="SZQ84" s="677"/>
      <c r="SZR84" s="677"/>
      <c r="SZS84" s="677"/>
      <c r="SZT84" s="677"/>
      <c r="SZU84" s="677"/>
      <c r="SZV84" s="677"/>
      <c r="SZW84" s="677"/>
      <c r="SZX84" s="677"/>
      <c r="SZY84" s="677"/>
      <c r="SZZ84" s="677"/>
      <c r="TAA84" s="677"/>
      <c r="TAB84" s="677"/>
      <c r="TAC84" s="677"/>
      <c r="TAD84" s="677"/>
      <c r="TAE84" s="677"/>
      <c r="TAF84" s="677"/>
      <c r="TAG84" s="677"/>
      <c r="TAH84" s="677"/>
      <c r="TAI84" s="677"/>
      <c r="TAJ84" s="677"/>
      <c r="TAK84" s="677"/>
      <c r="TAL84" s="677"/>
      <c r="TAM84" s="677"/>
      <c r="TAN84" s="677"/>
      <c r="TAO84" s="677"/>
      <c r="TAP84" s="677"/>
      <c r="TAQ84" s="677"/>
      <c r="TAR84" s="677"/>
      <c r="TAS84" s="677"/>
      <c r="TAT84" s="677"/>
      <c r="TAU84" s="677"/>
      <c r="TAV84" s="677"/>
      <c r="TAW84" s="677"/>
      <c r="TAX84" s="677"/>
      <c r="TAY84" s="677"/>
      <c r="TAZ84" s="677"/>
      <c r="TBA84" s="677"/>
      <c r="TBB84" s="677"/>
      <c r="TBC84" s="677"/>
      <c r="TBD84" s="677"/>
      <c r="TBE84" s="677"/>
      <c r="TBF84" s="677"/>
      <c r="TBG84" s="677"/>
      <c r="TBH84" s="677"/>
      <c r="TBI84" s="677"/>
      <c r="TBJ84" s="677"/>
      <c r="TBK84" s="677"/>
      <c r="TBL84" s="677"/>
      <c r="TBM84" s="677"/>
      <c r="TBN84" s="677"/>
      <c r="TBO84" s="677"/>
      <c r="TBP84" s="677"/>
      <c r="TBQ84" s="677"/>
      <c r="TBR84" s="677"/>
      <c r="TBS84" s="677"/>
      <c r="TBT84" s="677"/>
      <c r="TBU84" s="677"/>
      <c r="TBV84" s="677"/>
      <c r="TBW84" s="677"/>
      <c r="TBX84" s="677"/>
      <c r="TBY84" s="677"/>
      <c r="TBZ84" s="677"/>
      <c r="TCA84" s="677"/>
      <c r="TCB84" s="677"/>
      <c r="TCC84" s="677"/>
      <c r="TCD84" s="677"/>
      <c r="TCE84" s="677"/>
      <c r="TCF84" s="677"/>
      <c r="TCG84" s="677"/>
      <c r="TCH84" s="677"/>
      <c r="TCI84" s="677"/>
      <c r="TCJ84" s="677"/>
      <c r="TCK84" s="677"/>
      <c r="TCL84" s="677"/>
      <c r="TCM84" s="677"/>
      <c r="TCN84" s="677"/>
      <c r="TCO84" s="677"/>
      <c r="TCP84" s="677"/>
      <c r="TCQ84" s="677"/>
      <c r="TCR84" s="677"/>
      <c r="TCS84" s="677"/>
      <c r="TCT84" s="677"/>
      <c r="TCU84" s="677"/>
      <c r="TCV84" s="677"/>
      <c r="TCW84" s="677"/>
      <c r="TCX84" s="677"/>
      <c r="TCY84" s="677"/>
      <c r="TCZ84" s="677"/>
      <c r="TDA84" s="677"/>
      <c r="TDB84" s="677"/>
      <c r="TDC84" s="677"/>
      <c r="TDD84" s="677"/>
      <c r="TDE84" s="677"/>
      <c r="TDF84" s="677"/>
      <c r="TDG84" s="677"/>
      <c r="TDH84" s="677"/>
      <c r="TDI84" s="677"/>
      <c r="TDJ84" s="677"/>
      <c r="TDK84" s="677"/>
      <c r="TDL84" s="677"/>
      <c r="TDM84" s="677"/>
      <c r="TDN84" s="677"/>
      <c r="TDO84" s="677"/>
      <c r="TDP84" s="677"/>
      <c r="TDQ84" s="677"/>
      <c r="TDR84" s="677"/>
      <c r="TDS84" s="677"/>
      <c r="TDT84" s="677"/>
      <c r="TDU84" s="677"/>
      <c r="TDV84" s="677"/>
      <c r="TDW84" s="677"/>
      <c r="TDX84" s="677"/>
      <c r="TDY84" s="677"/>
      <c r="TDZ84" s="677"/>
      <c r="TEA84" s="677"/>
      <c r="TEB84" s="677"/>
      <c r="TEC84" s="677"/>
      <c r="TED84" s="677"/>
      <c r="TEE84" s="677"/>
      <c r="TEF84" s="677"/>
      <c r="TEG84" s="677"/>
      <c r="TEH84" s="677"/>
      <c r="TEI84" s="677"/>
      <c r="TEJ84" s="677"/>
      <c r="TEK84" s="677"/>
      <c r="TEL84" s="677"/>
      <c r="TEM84" s="677"/>
      <c r="TEN84" s="677"/>
      <c r="TEO84" s="677"/>
      <c r="TEP84" s="677"/>
      <c r="TEQ84" s="677"/>
      <c r="TER84" s="677"/>
      <c r="TES84" s="677"/>
      <c r="TET84" s="677"/>
      <c r="TEU84" s="677"/>
      <c r="TEV84" s="677"/>
      <c r="TEW84" s="677"/>
      <c r="TEX84" s="677"/>
      <c r="TEY84" s="677"/>
      <c r="TEZ84" s="677"/>
      <c r="TFA84" s="677"/>
      <c r="TFB84" s="677"/>
      <c r="TFC84" s="677"/>
      <c r="TFD84" s="677"/>
      <c r="TFE84" s="677"/>
      <c r="TFF84" s="677"/>
      <c r="TFG84" s="677"/>
      <c r="TFH84" s="677"/>
      <c r="TFI84" s="677"/>
      <c r="TFJ84" s="677"/>
      <c r="TFK84" s="677"/>
      <c r="TFL84" s="677"/>
      <c r="TFM84" s="677"/>
      <c r="TFN84" s="677"/>
      <c r="TFO84" s="677"/>
      <c r="TFP84" s="677"/>
      <c r="TFQ84" s="677"/>
      <c r="TFR84" s="677"/>
      <c r="TFS84" s="677"/>
      <c r="TFT84" s="677"/>
      <c r="TFU84" s="677"/>
      <c r="TFV84" s="677"/>
      <c r="TFW84" s="677"/>
      <c r="TFX84" s="677"/>
      <c r="TFY84" s="677"/>
      <c r="TFZ84" s="677"/>
      <c r="TGA84" s="677"/>
      <c r="TGB84" s="677"/>
      <c r="TGC84" s="677"/>
      <c r="TGD84" s="677"/>
      <c r="TGE84" s="677"/>
      <c r="TGF84" s="677"/>
      <c r="TGG84" s="677"/>
      <c r="TGH84" s="677"/>
      <c r="TGI84" s="677"/>
      <c r="TGJ84" s="677"/>
      <c r="TGK84" s="677"/>
      <c r="TGL84" s="677"/>
      <c r="TGM84" s="677"/>
      <c r="TGN84" s="677"/>
      <c r="TGO84" s="677"/>
      <c r="TGP84" s="677"/>
      <c r="TGQ84" s="677"/>
      <c r="TGR84" s="677"/>
      <c r="TGS84" s="677"/>
      <c r="TGT84" s="677"/>
      <c r="TGU84" s="677"/>
      <c r="TGV84" s="677"/>
      <c r="TGW84" s="677"/>
      <c r="TGX84" s="677"/>
      <c r="TGY84" s="677"/>
      <c r="TGZ84" s="677"/>
      <c r="THA84" s="677"/>
      <c r="THB84" s="677"/>
      <c r="THC84" s="677"/>
      <c r="THD84" s="677"/>
      <c r="THE84" s="677"/>
      <c r="THF84" s="677"/>
      <c r="THG84" s="677"/>
      <c r="THH84" s="677"/>
      <c r="THI84" s="677"/>
      <c r="THJ84" s="677"/>
      <c r="THK84" s="677"/>
      <c r="THL84" s="677"/>
      <c r="THM84" s="677"/>
      <c r="THN84" s="677"/>
      <c r="THO84" s="677"/>
      <c r="THP84" s="677"/>
      <c r="THQ84" s="677"/>
      <c r="THR84" s="677"/>
      <c r="THS84" s="677"/>
      <c r="THT84" s="677"/>
      <c r="THU84" s="677"/>
      <c r="THV84" s="677"/>
      <c r="THW84" s="677"/>
      <c r="THX84" s="677"/>
      <c r="THY84" s="677"/>
      <c r="THZ84" s="677"/>
      <c r="TIA84" s="677"/>
      <c r="TIB84" s="677"/>
      <c r="TIC84" s="677"/>
      <c r="TID84" s="677"/>
      <c r="TIE84" s="677"/>
      <c r="TIF84" s="677"/>
      <c r="TIG84" s="677"/>
      <c r="TIH84" s="677"/>
      <c r="TII84" s="677"/>
      <c r="TIJ84" s="677"/>
      <c r="TIK84" s="677"/>
      <c r="TIL84" s="677"/>
      <c r="TIM84" s="677"/>
      <c r="TIN84" s="677"/>
      <c r="TIO84" s="677"/>
      <c r="TIP84" s="677"/>
      <c r="TIQ84" s="677"/>
      <c r="TIR84" s="677"/>
      <c r="TIS84" s="677"/>
      <c r="TIT84" s="677"/>
      <c r="TIU84" s="677"/>
      <c r="TIV84" s="677"/>
      <c r="TIW84" s="677"/>
      <c r="TIX84" s="677"/>
      <c r="TIY84" s="677"/>
      <c r="TIZ84" s="677"/>
      <c r="TJA84" s="677"/>
      <c r="TJB84" s="677"/>
      <c r="TJC84" s="677"/>
      <c r="TJD84" s="677"/>
      <c r="TJE84" s="677"/>
      <c r="TJF84" s="677"/>
      <c r="TJG84" s="677"/>
      <c r="TJH84" s="677"/>
      <c r="TJI84" s="677"/>
      <c r="TJJ84" s="677"/>
      <c r="TJK84" s="677"/>
      <c r="TJL84" s="677"/>
      <c r="TJM84" s="677"/>
      <c r="TJN84" s="677"/>
      <c r="TJO84" s="677"/>
      <c r="TJP84" s="677"/>
      <c r="TJQ84" s="677"/>
      <c r="TJR84" s="677"/>
      <c r="TJS84" s="677"/>
      <c r="TJT84" s="677"/>
      <c r="TJU84" s="677"/>
      <c r="TJV84" s="677"/>
      <c r="TJW84" s="677"/>
      <c r="TJX84" s="677"/>
      <c r="TJY84" s="677"/>
      <c r="TJZ84" s="677"/>
      <c r="TKA84" s="677"/>
      <c r="TKB84" s="677"/>
      <c r="TKC84" s="677"/>
      <c r="TKD84" s="677"/>
      <c r="TKE84" s="677"/>
      <c r="TKF84" s="677"/>
      <c r="TKG84" s="677"/>
      <c r="TKH84" s="677"/>
      <c r="TKI84" s="677"/>
      <c r="TKJ84" s="677"/>
      <c r="TKK84" s="677"/>
      <c r="TKL84" s="677"/>
      <c r="TKM84" s="677"/>
      <c r="TKN84" s="677"/>
      <c r="TKO84" s="677"/>
      <c r="TKP84" s="677"/>
      <c r="TKQ84" s="677"/>
      <c r="TKR84" s="677"/>
      <c r="TKS84" s="677"/>
      <c r="TKT84" s="677"/>
      <c r="TKU84" s="677"/>
      <c r="TKV84" s="677"/>
      <c r="TKW84" s="677"/>
      <c r="TKX84" s="677"/>
      <c r="TKY84" s="677"/>
      <c r="TKZ84" s="677"/>
      <c r="TLA84" s="677"/>
      <c r="TLB84" s="677"/>
      <c r="TLC84" s="677"/>
      <c r="TLD84" s="677"/>
      <c r="TLE84" s="677"/>
      <c r="TLF84" s="677"/>
      <c r="TLG84" s="677"/>
      <c r="TLH84" s="677"/>
      <c r="TLI84" s="677"/>
      <c r="TLJ84" s="677"/>
      <c r="TLK84" s="677"/>
      <c r="TLL84" s="677"/>
      <c r="TLM84" s="677"/>
      <c r="TLN84" s="677"/>
      <c r="TLO84" s="677"/>
      <c r="TLP84" s="677"/>
      <c r="TLQ84" s="677"/>
      <c r="TLR84" s="677"/>
      <c r="TLS84" s="677"/>
      <c r="TLT84" s="677"/>
      <c r="TLU84" s="677"/>
      <c r="TLV84" s="677"/>
      <c r="TLW84" s="677"/>
      <c r="TLX84" s="677"/>
      <c r="TLY84" s="677"/>
      <c r="TLZ84" s="677"/>
      <c r="TMA84" s="677"/>
      <c r="TMB84" s="677"/>
      <c r="TMC84" s="677"/>
      <c r="TMD84" s="677"/>
      <c r="TME84" s="677"/>
      <c r="TMF84" s="677"/>
      <c r="TMG84" s="677"/>
      <c r="TMH84" s="677"/>
      <c r="TMI84" s="677"/>
      <c r="TMJ84" s="677"/>
      <c r="TMK84" s="677"/>
      <c r="TML84" s="677"/>
      <c r="TMM84" s="677"/>
      <c r="TMN84" s="677"/>
      <c r="TMO84" s="677"/>
      <c r="TMP84" s="677"/>
      <c r="TMQ84" s="677"/>
      <c r="TMR84" s="677"/>
      <c r="TMS84" s="677"/>
      <c r="TMT84" s="677"/>
      <c r="TMU84" s="677"/>
      <c r="TMV84" s="677"/>
      <c r="TMW84" s="677"/>
      <c r="TMX84" s="677"/>
      <c r="TMY84" s="677"/>
      <c r="TMZ84" s="677"/>
      <c r="TNA84" s="677"/>
      <c r="TNB84" s="677"/>
      <c r="TNC84" s="677"/>
      <c r="TND84" s="677"/>
      <c r="TNE84" s="677"/>
      <c r="TNF84" s="677"/>
      <c r="TNG84" s="677"/>
      <c r="TNH84" s="677"/>
      <c r="TNI84" s="677"/>
      <c r="TNJ84" s="677"/>
      <c r="TNK84" s="677"/>
      <c r="TNL84" s="677"/>
      <c r="TNM84" s="677"/>
      <c r="TNN84" s="677"/>
      <c r="TNO84" s="677"/>
      <c r="TNP84" s="677"/>
      <c r="TNQ84" s="677"/>
      <c r="TNR84" s="677"/>
      <c r="TNS84" s="677"/>
      <c r="TNT84" s="677"/>
      <c r="TNU84" s="677"/>
      <c r="TNV84" s="677"/>
      <c r="TNW84" s="677"/>
      <c r="TNX84" s="677"/>
      <c r="TNY84" s="677"/>
      <c r="TNZ84" s="677"/>
      <c r="TOA84" s="677"/>
      <c r="TOB84" s="677"/>
      <c r="TOC84" s="677"/>
      <c r="TOD84" s="677"/>
      <c r="TOE84" s="677"/>
      <c r="TOF84" s="677"/>
      <c r="TOG84" s="677"/>
      <c r="TOH84" s="677"/>
      <c r="TOI84" s="677"/>
      <c r="TOJ84" s="677"/>
      <c r="TOK84" s="677"/>
      <c r="TOL84" s="677"/>
      <c r="TOM84" s="677"/>
      <c r="TON84" s="677"/>
      <c r="TOO84" s="677"/>
      <c r="TOP84" s="677"/>
      <c r="TOQ84" s="677"/>
      <c r="TOR84" s="677"/>
      <c r="TOS84" s="677"/>
      <c r="TOT84" s="677"/>
      <c r="TOU84" s="677"/>
      <c r="TOV84" s="677"/>
      <c r="TOW84" s="677"/>
      <c r="TOX84" s="677"/>
      <c r="TOY84" s="677"/>
      <c r="TOZ84" s="677"/>
      <c r="TPA84" s="677"/>
      <c r="TPB84" s="677"/>
      <c r="TPC84" s="677"/>
      <c r="TPD84" s="677"/>
      <c r="TPE84" s="677"/>
      <c r="TPF84" s="677"/>
      <c r="TPG84" s="677"/>
      <c r="TPH84" s="677"/>
      <c r="TPI84" s="677"/>
      <c r="TPJ84" s="677"/>
      <c r="TPK84" s="677"/>
      <c r="TPL84" s="677"/>
      <c r="TPM84" s="677"/>
      <c r="TPN84" s="677"/>
      <c r="TPO84" s="677"/>
      <c r="TPP84" s="677"/>
      <c r="TPQ84" s="677"/>
      <c r="TPR84" s="677"/>
      <c r="TPS84" s="677"/>
      <c r="TPT84" s="677"/>
      <c r="TPU84" s="677"/>
      <c r="TPV84" s="677"/>
      <c r="TPW84" s="677"/>
      <c r="TPX84" s="677"/>
      <c r="TPY84" s="677"/>
      <c r="TPZ84" s="677"/>
      <c r="TQA84" s="677"/>
      <c r="TQB84" s="677"/>
      <c r="TQC84" s="677"/>
      <c r="TQD84" s="677"/>
      <c r="TQE84" s="677"/>
      <c r="TQF84" s="677"/>
      <c r="TQG84" s="677"/>
      <c r="TQH84" s="677"/>
      <c r="TQI84" s="677"/>
      <c r="TQJ84" s="677"/>
      <c r="TQK84" s="677"/>
      <c r="TQL84" s="677"/>
      <c r="TQM84" s="677"/>
      <c r="TQN84" s="677"/>
      <c r="TQO84" s="677"/>
      <c r="TQP84" s="677"/>
      <c r="TQQ84" s="677"/>
      <c r="TQR84" s="677"/>
      <c r="TQS84" s="677"/>
      <c r="TQT84" s="677"/>
      <c r="TQU84" s="677"/>
      <c r="TQV84" s="677"/>
      <c r="TQW84" s="677"/>
      <c r="TQX84" s="677"/>
      <c r="TQY84" s="677"/>
      <c r="TQZ84" s="677"/>
      <c r="TRA84" s="677"/>
      <c r="TRB84" s="677"/>
      <c r="TRC84" s="677"/>
      <c r="TRD84" s="677"/>
      <c r="TRE84" s="677"/>
      <c r="TRF84" s="677"/>
      <c r="TRG84" s="677"/>
      <c r="TRH84" s="677"/>
      <c r="TRI84" s="677"/>
      <c r="TRJ84" s="677"/>
      <c r="TRK84" s="677"/>
      <c r="TRL84" s="677"/>
      <c r="TRM84" s="677"/>
      <c r="TRN84" s="677"/>
      <c r="TRO84" s="677"/>
      <c r="TRP84" s="677"/>
      <c r="TRQ84" s="677"/>
      <c r="TRR84" s="677"/>
      <c r="TRS84" s="677"/>
      <c r="TRT84" s="677"/>
      <c r="TRU84" s="677"/>
      <c r="TRV84" s="677"/>
      <c r="TRW84" s="677"/>
      <c r="TRX84" s="677"/>
      <c r="TRY84" s="677"/>
      <c r="TRZ84" s="677"/>
      <c r="TSA84" s="677"/>
      <c r="TSB84" s="677"/>
      <c r="TSC84" s="677"/>
      <c r="TSD84" s="677"/>
      <c r="TSE84" s="677"/>
      <c r="TSF84" s="677"/>
      <c r="TSG84" s="677"/>
      <c r="TSH84" s="677"/>
      <c r="TSI84" s="677"/>
      <c r="TSJ84" s="677"/>
      <c r="TSK84" s="677"/>
      <c r="TSL84" s="677"/>
      <c r="TSM84" s="677"/>
      <c r="TSN84" s="677"/>
      <c r="TSO84" s="677"/>
      <c r="TSP84" s="677"/>
      <c r="TSQ84" s="677"/>
      <c r="TSR84" s="677"/>
      <c r="TSS84" s="677"/>
      <c r="TST84" s="677"/>
      <c r="TSU84" s="677"/>
      <c r="TSV84" s="677"/>
      <c r="TSW84" s="677"/>
      <c r="TSX84" s="677"/>
      <c r="TSY84" s="677"/>
      <c r="TSZ84" s="677"/>
      <c r="TTA84" s="677"/>
      <c r="TTB84" s="677"/>
      <c r="TTC84" s="677"/>
      <c r="TTD84" s="677"/>
      <c r="TTE84" s="677"/>
      <c r="TTF84" s="677"/>
      <c r="TTG84" s="677"/>
      <c r="TTH84" s="677"/>
      <c r="TTI84" s="677"/>
      <c r="TTJ84" s="677"/>
      <c r="TTK84" s="677"/>
      <c r="TTL84" s="677"/>
      <c r="TTM84" s="677"/>
      <c r="TTN84" s="677"/>
      <c r="TTO84" s="677"/>
      <c r="TTP84" s="677"/>
      <c r="TTQ84" s="677"/>
      <c r="TTR84" s="677"/>
      <c r="TTS84" s="677"/>
      <c r="TTT84" s="677"/>
      <c r="TTU84" s="677"/>
      <c r="TTV84" s="677"/>
      <c r="TTW84" s="677"/>
      <c r="TTX84" s="677"/>
      <c r="TTY84" s="677"/>
      <c r="TTZ84" s="677"/>
      <c r="TUA84" s="677"/>
      <c r="TUB84" s="677"/>
      <c r="TUC84" s="677"/>
      <c r="TUD84" s="677"/>
      <c r="TUE84" s="677"/>
      <c r="TUF84" s="677"/>
      <c r="TUG84" s="677"/>
      <c r="TUH84" s="677"/>
      <c r="TUI84" s="677"/>
      <c r="TUJ84" s="677"/>
      <c r="TUK84" s="677"/>
      <c r="TUL84" s="677"/>
      <c r="TUM84" s="677"/>
      <c r="TUN84" s="677"/>
      <c r="TUO84" s="677"/>
      <c r="TUP84" s="677"/>
      <c r="TUQ84" s="677"/>
      <c r="TUR84" s="677"/>
      <c r="TUS84" s="677"/>
      <c r="TUT84" s="677"/>
      <c r="TUU84" s="677"/>
      <c r="TUV84" s="677"/>
      <c r="TUW84" s="677"/>
      <c r="TUX84" s="677"/>
      <c r="TUY84" s="677"/>
      <c r="TUZ84" s="677"/>
      <c r="TVA84" s="677"/>
      <c r="TVB84" s="677"/>
      <c r="TVC84" s="677"/>
      <c r="TVD84" s="677"/>
      <c r="TVE84" s="677"/>
      <c r="TVF84" s="677"/>
      <c r="TVG84" s="677"/>
      <c r="TVH84" s="677"/>
      <c r="TVI84" s="677"/>
      <c r="TVJ84" s="677"/>
      <c r="TVK84" s="677"/>
      <c r="TVL84" s="677"/>
      <c r="TVM84" s="677"/>
      <c r="TVN84" s="677"/>
      <c r="TVO84" s="677"/>
      <c r="TVP84" s="677"/>
      <c r="TVQ84" s="677"/>
      <c r="TVR84" s="677"/>
      <c r="TVS84" s="677"/>
      <c r="TVT84" s="677"/>
      <c r="TVU84" s="677"/>
      <c r="TVV84" s="677"/>
      <c r="TVW84" s="677"/>
      <c r="TVX84" s="677"/>
      <c r="TVY84" s="677"/>
      <c r="TVZ84" s="677"/>
      <c r="TWA84" s="677"/>
      <c r="TWB84" s="677"/>
      <c r="TWC84" s="677"/>
      <c r="TWD84" s="677"/>
      <c r="TWE84" s="677"/>
      <c r="TWF84" s="677"/>
      <c r="TWG84" s="677"/>
      <c r="TWH84" s="677"/>
      <c r="TWI84" s="677"/>
      <c r="TWJ84" s="677"/>
      <c r="TWK84" s="677"/>
      <c r="TWL84" s="677"/>
      <c r="TWM84" s="677"/>
      <c r="TWN84" s="677"/>
      <c r="TWO84" s="677"/>
      <c r="TWP84" s="677"/>
      <c r="TWQ84" s="677"/>
      <c r="TWR84" s="677"/>
      <c r="TWS84" s="677"/>
      <c r="TWT84" s="677"/>
      <c r="TWU84" s="677"/>
      <c r="TWV84" s="677"/>
      <c r="TWW84" s="677"/>
      <c r="TWX84" s="677"/>
      <c r="TWY84" s="677"/>
      <c r="TWZ84" s="677"/>
      <c r="TXA84" s="677"/>
      <c r="TXB84" s="677"/>
      <c r="TXC84" s="677"/>
      <c r="TXD84" s="677"/>
      <c r="TXE84" s="677"/>
      <c r="TXF84" s="677"/>
      <c r="TXG84" s="677"/>
      <c r="TXH84" s="677"/>
      <c r="TXI84" s="677"/>
      <c r="TXJ84" s="677"/>
      <c r="TXK84" s="677"/>
      <c r="TXL84" s="677"/>
      <c r="TXM84" s="677"/>
      <c r="TXN84" s="677"/>
      <c r="TXO84" s="677"/>
      <c r="TXP84" s="677"/>
      <c r="TXQ84" s="677"/>
      <c r="TXR84" s="677"/>
      <c r="TXS84" s="677"/>
      <c r="TXT84" s="677"/>
      <c r="TXU84" s="677"/>
      <c r="TXV84" s="677"/>
      <c r="TXW84" s="677"/>
      <c r="TXX84" s="677"/>
      <c r="TXY84" s="677"/>
      <c r="TXZ84" s="677"/>
      <c r="TYA84" s="677"/>
      <c r="TYB84" s="677"/>
      <c r="TYC84" s="677"/>
      <c r="TYD84" s="677"/>
      <c r="TYE84" s="677"/>
      <c r="TYF84" s="677"/>
      <c r="TYG84" s="677"/>
      <c r="TYH84" s="677"/>
      <c r="TYI84" s="677"/>
      <c r="TYJ84" s="677"/>
      <c r="TYK84" s="677"/>
      <c r="TYL84" s="677"/>
      <c r="TYM84" s="677"/>
      <c r="TYN84" s="677"/>
      <c r="TYO84" s="677"/>
      <c r="TYP84" s="677"/>
      <c r="TYQ84" s="677"/>
      <c r="TYR84" s="677"/>
      <c r="TYS84" s="677"/>
      <c r="TYT84" s="677"/>
      <c r="TYU84" s="677"/>
      <c r="TYV84" s="677"/>
      <c r="TYW84" s="677"/>
      <c r="TYX84" s="677"/>
      <c r="TYY84" s="677"/>
      <c r="TYZ84" s="677"/>
      <c r="TZA84" s="677"/>
      <c r="TZB84" s="677"/>
      <c r="TZC84" s="677"/>
      <c r="TZD84" s="677"/>
      <c r="TZE84" s="677"/>
      <c r="TZF84" s="677"/>
      <c r="TZG84" s="677"/>
      <c r="TZH84" s="677"/>
      <c r="TZI84" s="677"/>
      <c r="TZJ84" s="677"/>
      <c r="TZK84" s="677"/>
      <c r="TZL84" s="677"/>
      <c r="TZM84" s="677"/>
      <c r="TZN84" s="677"/>
      <c r="TZO84" s="677"/>
      <c r="TZP84" s="677"/>
      <c r="TZQ84" s="677"/>
      <c r="TZR84" s="677"/>
      <c r="TZS84" s="677"/>
      <c r="TZT84" s="677"/>
      <c r="TZU84" s="677"/>
      <c r="TZV84" s="677"/>
      <c r="TZW84" s="677"/>
      <c r="TZX84" s="677"/>
      <c r="TZY84" s="677"/>
      <c r="TZZ84" s="677"/>
      <c r="UAA84" s="677"/>
      <c r="UAB84" s="677"/>
      <c r="UAC84" s="677"/>
      <c r="UAD84" s="677"/>
      <c r="UAE84" s="677"/>
      <c r="UAF84" s="677"/>
      <c r="UAG84" s="677"/>
      <c r="UAH84" s="677"/>
      <c r="UAI84" s="677"/>
      <c r="UAJ84" s="677"/>
      <c r="UAK84" s="677"/>
      <c r="UAL84" s="677"/>
      <c r="UAM84" s="677"/>
      <c r="UAN84" s="677"/>
      <c r="UAO84" s="677"/>
      <c r="UAP84" s="677"/>
      <c r="UAQ84" s="677"/>
      <c r="UAR84" s="677"/>
      <c r="UAS84" s="677"/>
      <c r="UAT84" s="677"/>
      <c r="UAU84" s="677"/>
      <c r="UAV84" s="677"/>
      <c r="UAW84" s="677"/>
      <c r="UAX84" s="677"/>
      <c r="UAY84" s="677"/>
      <c r="UAZ84" s="677"/>
      <c r="UBA84" s="677"/>
      <c r="UBB84" s="677"/>
      <c r="UBC84" s="677"/>
      <c r="UBD84" s="677"/>
      <c r="UBE84" s="677"/>
      <c r="UBF84" s="677"/>
      <c r="UBG84" s="677"/>
      <c r="UBH84" s="677"/>
      <c r="UBI84" s="677"/>
      <c r="UBJ84" s="677"/>
      <c r="UBK84" s="677"/>
      <c r="UBL84" s="677"/>
      <c r="UBM84" s="677"/>
      <c r="UBN84" s="677"/>
      <c r="UBO84" s="677"/>
      <c r="UBP84" s="677"/>
      <c r="UBQ84" s="677"/>
      <c r="UBR84" s="677"/>
      <c r="UBS84" s="677"/>
      <c r="UBT84" s="677"/>
      <c r="UBU84" s="677"/>
      <c r="UBV84" s="677"/>
      <c r="UBW84" s="677"/>
      <c r="UBX84" s="677"/>
      <c r="UBY84" s="677"/>
      <c r="UBZ84" s="677"/>
      <c r="UCA84" s="677"/>
      <c r="UCB84" s="677"/>
      <c r="UCC84" s="677"/>
      <c r="UCD84" s="677"/>
      <c r="UCE84" s="677"/>
      <c r="UCF84" s="677"/>
      <c r="UCG84" s="677"/>
      <c r="UCH84" s="677"/>
      <c r="UCI84" s="677"/>
      <c r="UCJ84" s="677"/>
      <c r="UCK84" s="677"/>
      <c r="UCL84" s="677"/>
      <c r="UCM84" s="677"/>
      <c r="UCN84" s="677"/>
      <c r="UCO84" s="677"/>
      <c r="UCP84" s="677"/>
      <c r="UCQ84" s="677"/>
      <c r="UCR84" s="677"/>
      <c r="UCS84" s="677"/>
      <c r="UCT84" s="677"/>
      <c r="UCU84" s="677"/>
      <c r="UCV84" s="677"/>
      <c r="UCW84" s="677"/>
      <c r="UCX84" s="677"/>
      <c r="UCY84" s="677"/>
      <c r="UCZ84" s="677"/>
      <c r="UDA84" s="677"/>
      <c r="UDB84" s="677"/>
      <c r="UDC84" s="677"/>
      <c r="UDD84" s="677"/>
      <c r="UDE84" s="677"/>
      <c r="UDF84" s="677"/>
      <c r="UDG84" s="677"/>
      <c r="UDH84" s="677"/>
      <c r="UDI84" s="677"/>
      <c r="UDJ84" s="677"/>
      <c r="UDK84" s="677"/>
      <c r="UDL84" s="677"/>
      <c r="UDM84" s="677"/>
      <c r="UDN84" s="677"/>
      <c r="UDO84" s="677"/>
      <c r="UDP84" s="677"/>
      <c r="UDQ84" s="677"/>
      <c r="UDR84" s="677"/>
      <c r="UDS84" s="677"/>
      <c r="UDT84" s="677"/>
      <c r="UDU84" s="677"/>
      <c r="UDV84" s="677"/>
      <c r="UDW84" s="677"/>
      <c r="UDX84" s="677"/>
      <c r="UDY84" s="677"/>
      <c r="UDZ84" s="677"/>
      <c r="UEA84" s="677"/>
      <c r="UEB84" s="677"/>
      <c r="UEC84" s="677"/>
      <c r="UED84" s="677"/>
      <c r="UEE84" s="677"/>
      <c r="UEF84" s="677"/>
      <c r="UEG84" s="677"/>
      <c r="UEH84" s="677"/>
      <c r="UEI84" s="677"/>
      <c r="UEJ84" s="677"/>
      <c r="UEK84" s="677"/>
      <c r="UEL84" s="677"/>
      <c r="UEM84" s="677"/>
      <c r="UEN84" s="677"/>
      <c r="UEO84" s="677"/>
      <c r="UEP84" s="677"/>
      <c r="UEQ84" s="677"/>
      <c r="UER84" s="677"/>
      <c r="UES84" s="677"/>
      <c r="UET84" s="677"/>
      <c r="UEU84" s="677"/>
      <c r="UEV84" s="677"/>
      <c r="UEW84" s="677"/>
      <c r="UEX84" s="677"/>
      <c r="UEY84" s="677"/>
      <c r="UEZ84" s="677"/>
      <c r="UFA84" s="677"/>
      <c r="UFB84" s="677"/>
      <c r="UFC84" s="677"/>
      <c r="UFD84" s="677"/>
      <c r="UFE84" s="677"/>
      <c r="UFF84" s="677"/>
      <c r="UFG84" s="677"/>
      <c r="UFH84" s="677"/>
      <c r="UFI84" s="677"/>
      <c r="UFJ84" s="677"/>
      <c r="UFK84" s="677"/>
      <c r="UFL84" s="677"/>
      <c r="UFM84" s="677"/>
      <c r="UFN84" s="677"/>
      <c r="UFO84" s="677"/>
      <c r="UFP84" s="677"/>
      <c r="UFQ84" s="677"/>
      <c r="UFR84" s="677"/>
      <c r="UFS84" s="677"/>
      <c r="UFT84" s="677"/>
      <c r="UFU84" s="677"/>
      <c r="UFV84" s="677"/>
      <c r="UFW84" s="677"/>
      <c r="UFX84" s="677"/>
      <c r="UFY84" s="677"/>
      <c r="UFZ84" s="677"/>
      <c r="UGA84" s="677"/>
      <c r="UGB84" s="677"/>
      <c r="UGC84" s="677"/>
      <c r="UGD84" s="677"/>
      <c r="UGE84" s="677"/>
      <c r="UGF84" s="677"/>
      <c r="UGG84" s="677"/>
      <c r="UGH84" s="677"/>
      <c r="UGI84" s="677"/>
      <c r="UGJ84" s="677"/>
      <c r="UGK84" s="677"/>
      <c r="UGL84" s="677"/>
      <c r="UGM84" s="677"/>
      <c r="UGN84" s="677"/>
      <c r="UGO84" s="677"/>
      <c r="UGP84" s="677"/>
      <c r="UGQ84" s="677"/>
      <c r="UGR84" s="677"/>
      <c r="UGS84" s="677"/>
      <c r="UGT84" s="677"/>
      <c r="UGU84" s="677"/>
      <c r="UGV84" s="677"/>
      <c r="UGW84" s="677"/>
      <c r="UGX84" s="677"/>
      <c r="UGY84" s="677"/>
      <c r="UGZ84" s="677"/>
      <c r="UHA84" s="677"/>
      <c r="UHB84" s="677"/>
      <c r="UHC84" s="677"/>
      <c r="UHD84" s="677"/>
      <c r="UHE84" s="677"/>
      <c r="UHF84" s="677"/>
      <c r="UHG84" s="677"/>
      <c r="UHH84" s="677"/>
      <c r="UHI84" s="677"/>
      <c r="UHJ84" s="677"/>
      <c r="UHK84" s="677"/>
      <c r="UHL84" s="677"/>
      <c r="UHM84" s="677"/>
      <c r="UHN84" s="677"/>
      <c r="UHO84" s="677"/>
      <c r="UHP84" s="677"/>
      <c r="UHQ84" s="677"/>
      <c r="UHR84" s="677"/>
      <c r="UHS84" s="677"/>
      <c r="UHT84" s="677"/>
      <c r="UHU84" s="677"/>
      <c r="UHV84" s="677"/>
      <c r="UHW84" s="677"/>
      <c r="UHX84" s="677"/>
      <c r="UHY84" s="677"/>
      <c r="UHZ84" s="677"/>
      <c r="UIA84" s="677"/>
      <c r="UIB84" s="677"/>
      <c r="UIC84" s="677"/>
      <c r="UID84" s="677"/>
      <c r="UIE84" s="677"/>
      <c r="UIF84" s="677"/>
      <c r="UIG84" s="677"/>
      <c r="UIH84" s="677"/>
      <c r="UII84" s="677"/>
      <c r="UIJ84" s="677"/>
      <c r="UIK84" s="677"/>
      <c r="UIL84" s="677"/>
      <c r="UIM84" s="677"/>
      <c r="UIN84" s="677"/>
      <c r="UIO84" s="677"/>
      <c r="UIP84" s="677"/>
      <c r="UIQ84" s="677"/>
      <c r="UIR84" s="677"/>
      <c r="UIS84" s="677"/>
      <c r="UIT84" s="677"/>
      <c r="UIU84" s="677"/>
      <c r="UIV84" s="677"/>
      <c r="UIW84" s="677"/>
      <c r="UIX84" s="677"/>
      <c r="UIY84" s="677"/>
      <c r="UIZ84" s="677"/>
      <c r="UJA84" s="677"/>
      <c r="UJB84" s="677"/>
      <c r="UJC84" s="677"/>
      <c r="UJD84" s="677"/>
      <c r="UJE84" s="677"/>
      <c r="UJF84" s="677"/>
      <c r="UJG84" s="677"/>
      <c r="UJH84" s="677"/>
      <c r="UJI84" s="677"/>
      <c r="UJJ84" s="677"/>
      <c r="UJK84" s="677"/>
      <c r="UJL84" s="677"/>
      <c r="UJM84" s="677"/>
      <c r="UJN84" s="677"/>
      <c r="UJO84" s="677"/>
      <c r="UJP84" s="677"/>
      <c r="UJQ84" s="677"/>
      <c r="UJR84" s="677"/>
      <c r="UJS84" s="677"/>
      <c r="UJT84" s="677"/>
      <c r="UJU84" s="677"/>
      <c r="UJV84" s="677"/>
      <c r="UJW84" s="677"/>
      <c r="UJX84" s="677"/>
      <c r="UJY84" s="677"/>
      <c r="UJZ84" s="677"/>
      <c r="UKA84" s="677"/>
      <c r="UKB84" s="677"/>
      <c r="UKC84" s="677"/>
      <c r="UKD84" s="677"/>
      <c r="UKE84" s="677"/>
      <c r="UKF84" s="677"/>
      <c r="UKG84" s="677"/>
      <c r="UKH84" s="677"/>
      <c r="UKI84" s="677"/>
      <c r="UKJ84" s="677"/>
      <c r="UKK84" s="677"/>
      <c r="UKL84" s="677"/>
      <c r="UKM84" s="677"/>
      <c r="UKN84" s="677"/>
      <c r="UKO84" s="677"/>
      <c r="UKP84" s="677"/>
      <c r="UKQ84" s="677"/>
      <c r="UKR84" s="677"/>
      <c r="UKS84" s="677"/>
      <c r="UKT84" s="677"/>
      <c r="UKU84" s="677"/>
      <c r="UKV84" s="677"/>
      <c r="UKW84" s="677"/>
      <c r="UKX84" s="677"/>
      <c r="UKY84" s="677"/>
      <c r="UKZ84" s="677"/>
      <c r="ULA84" s="677"/>
      <c r="ULB84" s="677"/>
      <c r="ULC84" s="677"/>
      <c r="ULD84" s="677"/>
      <c r="ULE84" s="677"/>
      <c r="ULF84" s="677"/>
      <c r="ULG84" s="677"/>
      <c r="ULH84" s="677"/>
      <c r="ULI84" s="677"/>
      <c r="ULJ84" s="677"/>
      <c r="ULK84" s="677"/>
      <c r="ULL84" s="677"/>
      <c r="ULM84" s="677"/>
      <c r="ULN84" s="677"/>
      <c r="ULO84" s="677"/>
      <c r="ULP84" s="677"/>
      <c r="ULQ84" s="677"/>
      <c r="ULR84" s="677"/>
      <c r="ULS84" s="677"/>
      <c r="ULT84" s="677"/>
      <c r="ULU84" s="677"/>
      <c r="ULV84" s="677"/>
      <c r="ULW84" s="677"/>
      <c r="ULX84" s="677"/>
      <c r="ULY84" s="677"/>
      <c r="ULZ84" s="677"/>
      <c r="UMA84" s="677"/>
      <c r="UMB84" s="677"/>
      <c r="UMC84" s="677"/>
      <c r="UMD84" s="677"/>
      <c r="UME84" s="677"/>
      <c r="UMF84" s="677"/>
      <c r="UMG84" s="677"/>
      <c r="UMH84" s="677"/>
      <c r="UMI84" s="677"/>
      <c r="UMJ84" s="677"/>
      <c r="UMK84" s="677"/>
      <c r="UML84" s="677"/>
      <c r="UMM84" s="677"/>
      <c r="UMN84" s="677"/>
      <c r="UMO84" s="677"/>
      <c r="UMP84" s="677"/>
      <c r="UMQ84" s="677"/>
      <c r="UMR84" s="677"/>
      <c r="UMS84" s="677"/>
      <c r="UMT84" s="677"/>
      <c r="UMU84" s="677"/>
      <c r="UMV84" s="677"/>
      <c r="UMW84" s="677"/>
      <c r="UMX84" s="677"/>
      <c r="UMY84" s="677"/>
      <c r="UMZ84" s="677"/>
      <c r="UNA84" s="677"/>
      <c r="UNB84" s="677"/>
      <c r="UNC84" s="677"/>
      <c r="UND84" s="677"/>
      <c r="UNE84" s="677"/>
      <c r="UNF84" s="677"/>
      <c r="UNG84" s="677"/>
      <c r="UNH84" s="677"/>
      <c r="UNI84" s="677"/>
      <c r="UNJ84" s="677"/>
      <c r="UNK84" s="677"/>
      <c r="UNL84" s="677"/>
      <c r="UNM84" s="677"/>
      <c r="UNN84" s="677"/>
      <c r="UNO84" s="677"/>
      <c r="UNP84" s="677"/>
      <c r="UNQ84" s="677"/>
      <c r="UNR84" s="677"/>
      <c r="UNS84" s="677"/>
      <c r="UNT84" s="677"/>
      <c r="UNU84" s="677"/>
      <c r="UNV84" s="677"/>
      <c r="UNW84" s="677"/>
      <c r="UNX84" s="677"/>
      <c r="UNY84" s="677"/>
      <c r="UNZ84" s="677"/>
      <c r="UOA84" s="677"/>
      <c r="UOB84" s="677"/>
      <c r="UOC84" s="677"/>
      <c r="UOD84" s="677"/>
      <c r="UOE84" s="677"/>
      <c r="UOF84" s="677"/>
      <c r="UOG84" s="677"/>
      <c r="UOH84" s="677"/>
      <c r="UOI84" s="677"/>
      <c r="UOJ84" s="677"/>
      <c r="UOK84" s="677"/>
      <c r="UOL84" s="677"/>
      <c r="UOM84" s="677"/>
      <c r="UON84" s="677"/>
      <c r="UOO84" s="677"/>
      <c r="UOP84" s="677"/>
      <c r="UOQ84" s="677"/>
      <c r="UOR84" s="677"/>
      <c r="UOS84" s="677"/>
      <c r="UOT84" s="677"/>
      <c r="UOU84" s="677"/>
      <c r="UOV84" s="677"/>
      <c r="UOW84" s="677"/>
      <c r="UOX84" s="677"/>
      <c r="UOY84" s="677"/>
      <c r="UOZ84" s="677"/>
      <c r="UPA84" s="677"/>
      <c r="UPB84" s="677"/>
      <c r="UPC84" s="677"/>
      <c r="UPD84" s="677"/>
      <c r="UPE84" s="677"/>
      <c r="UPF84" s="677"/>
      <c r="UPG84" s="677"/>
      <c r="UPH84" s="677"/>
      <c r="UPI84" s="677"/>
      <c r="UPJ84" s="677"/>
      <c r="UPK84" s="677"/>
      <c r="UPL84" s="677"/>
      <c r="UPM84" s="677"/>
      <c r="UPN84" s="677"/>
      <c r="UPO84" s="677"/>
      <c r="UPP84" s="677"/>
      <c r="UPQ84" s="677"/>
      <c r="UPR84" s="677"/>
      <c r="UPS84" s="677"/>
      <c r="UPT84" s="677"/>
      <c r="UPU84" s="677"/>
      <c r="UPV84" s="677"/>
      <c r="UPW84" s="677"/>
      <c r="UPX84" s="677"/>
      <c r="UPY84" s="677"/>
      <c r="UPZ84" s="677"/>
      <c r="UQA84" s="677"/>
      <c r="UQB84" s="677"/>
      <c r="UQC84" s="677"/>
      <c r="UQD84" s="677"/>
      <c r="UQE84" s="677"/>
      <c r="UQF84" s="677"/>
      <c r="UQG84" s="677"/>
      <c r="UQH84" s="677"/>
      <c r="UQI84" s="677"/>
      <c r="UQJ84" s="677"/>
      <c r="UQK84" s="677"/>
      <c r="UQL84" s="677"/>
      <c r="UQM84" s="677"/>
      <c r="UQN84" s="677"/>
      <c r="UQO84" s="677"/>
      <c r="UQP84" s="677"/>
      <c r="UQQ84" s="677"/>
      <c r="UQR84" s="677"/>
      <c r="UQS84" s="677"/>
      <c r="UQT84" s="677"/>
      <c r="UQU84" s="677"/>
      <c r="UQV84" s="677"/>
      <c r="UQW84" s="677"/>
      <c r="UQX84" s="677"/>
      <c r="UQY84" s="677"/>
      <c r="UQZ84" s="677"/>
      <c r="URA84" s="677"/>
      <c r="URB84" s="677"/>
      <c r="URC84" s="677"/>
      <c r="URD84" s="677"/>
      <c r="URE84" s="677"/>
      <c r="URF84" s="677"/>
      <c r="URG84" s="677"/>
      <c r="URH84" s="677"/>
      <c r="URI84" s="677"/>
      <c r="URJ84" s="677"/>
      <c r="URK84" s="677"/>
      <c r="URL84" s="677"/>
      <c r="URM84" s="677"/>
      <c r="URN84" s="677"/>
      <c r="URO84" s="677"/>
      <c r="URP84" s="677"/>
      <c r="URQ84" s="677"/>
      <c r="URR84" s="677"/>
      <c r="URS84" s="677"/>
      <c r="URT84" s="677"/>
      <c r="URU84" s="677"/>
      <c r="URV84" s="677"/>
      <c r="URW84" s="677"/>
      <c r="URX84" s="677"/>
      <c r="URY84" s="677"/>
      <c r="URZ84" s="677"/>
      <c r="USA84" s="677"/>
      <c r="USB84" s="677"/>
      <c r="USC84" s="677"/>
      <c r="USD84" s="677"/>
      <c r="USE84" s="677"/>
      <c r="USF84" s="677"/>
      <c r="USG84" s="677"/>
      <c r="USH84" s="677"/>
      <c r="USI84" s="677"/>
      <c r="USJ84" s="677"/>
      <c r="USK84" s="677"/>
      <c r="USL84" s="677"/>
      <c r="USM84" s="677"/>
      <c r="USN84" s="677"/>
      <c r="USO84" s="677"/>
      <c r="USP84" s="677"/>
      <c r="USQ84" s="677"/>
      <c r="USR84" s="677"/>
      <c r="USS84" s="677"/>
      <c r="UST84" s="677"/>
      <c r="USU84" s="677"/>
      <c r="USV84" s="677"/>
      <c r="USW84" s="677"/>
      <c r="USX84" s="677"/>
      <c r="USY84" s="677"/>
      <c r="USZ84" s="677"/>
      <c r="UTA84" s="677"/>
      <c r="UTB84" s="677"/>
      <c r="UTC84" s="677"/>
      <c r="UTD84" s="677"/>
      <c r="UTE84" s="677"/>
      <c r="UTF84" s="677"/>
      <c r="UTG84" s="677"/>
      <c r="UTH84" s="677"/>
      <c r="UTI84" s="677"/>
      <c r="UTJ84" s="677"/>
      <c r="UTK84" s="677"/>
      <c r="UTL84" s="677"/>
      <c r="UTM84" s="677"/>
      <c r="UTN84" s="677"/>
      <c r="UTO84" s="677"/>
      <c r="UTP84" s="677"/>
      <c r="UTQ84" s="677"/>
      <c r="UTR84" s="677"/>
      <c r="UTS84" s="677"/>
      <c r="UTT84" s="677"/>
      <c r="UTU84" s="677"/>
      <c r="UTV84" s="677"/>
      <c r="UTW84" s="677"/>
      <c r="UTX84" s="677"/>
      <c r="UTY84" s="677"/>
      <c r="UTZ84" s="677"/>
      <c r="UUA84" s="677"/>
      <c r="UUB84" s="677"/>
      <c r="UUC84" s="677"/>
      <c r="UUD84" s="677"/>
      <c r="UUE84" s="677"/>
      <c r="UUF84" s="677"/>
      <c r="UUG84" s="677"/>
      <c r="UUH84" s="677"/>
      <c r="UUI84" s="677"/>
      <c r="UUJ84" s="677"/>
      <c r="UUK84" s="677"/>
      <c r="UUL84" s="677"/>
      <c r="UUM84" s="677"/>
      <c r="UUN84" s="677"/>
      <c r="UUO84" s="677"/>
      <c r="UUP84" s="677"/>
      <c r="UUQ84" s="677"/>
      <c r="UUR84" s="677"/>
      <c r="UUS84" s="677"/>
      <c r="UUT84" s="677"/>
      <c r="UUU84" s="677"/>
      <c r="UUV84" s="677"/>
      <c r="UUW84" s="677"/>
      <c r="UUX84" s="677"/>
      <c r="UUY84" s="677"/>
      <c r="UUZ84" s="677"/>
      <c r="UVA84" s="677"/>
      <c r="UVB84" s="677"/>
      <c r="UVC84" s="677"/>
      <c r="UVD84" s="677"/>
      <c r="UVE84" s="677"/>
      <c r="UVF84" s="677"/>
      <c r="UVG84" s="677"/>
      <c r="UVH84" s="677"/>
      <c r="UVI84" s="677"/>
      <c r="UVJ84" s="677"/>
      <c r="UVK84" s="677"/>
      <c r="UVL84" s="677"/>
      <c r="UVM84" s="677"/>
      <c r="UVN84" s="677"/>
      <c r="UVO84" s="677"/>
      <c r="UVP84" s="677"/>
      <c r="UVQ84" s="677"/>
      <c r="UVR84" s="677"/>
      <c r="UVS84" s="677"/>
      <c r="UVT84" s="677"/>
      <c r="UVU84" s="677"/>
      <c r="UVV84" s="677"/>
      <c r="UVW84" s="677"/>
      <c r="UVX84" s="677"/>
      <c r="UVY84" s="677"/>
      <c r="UVZ84" s="677"/>
      <c r="UWA84" s="677"/>
      <c r="UWB84" s="677"/>
      <c r="UWC84" s="677"/>
      <c r="UWD84" s="677"/>
      <c r="UWE84" s="677"/>
      <c r="UWF84" s="677"/>
      <c r="UWG84" s="677"/>
      <c r="UWH84" s="677"/>
      <c r="UWI84" s="677"/>
      <c r="UWJ84" s="677"/>
      <c r="UWK84" s="677"/>
      <c r="UWL84" s="677"/>
      <c r="UWM84" s="677"/>
      <c r="UWN84" s="677"/>
      <c r="UWO84" s="677"/>
      <c r="UWP84" s="677"/>
      <c r="UWQ84" s="677"/>
      <c r="UWR84" s="677"/>
      <c r="UWS84" s="677"/>
      <c r="UWT84" s="677"/>
      <c r="UWU84" s="677"/>
      <c r="UWV84" s="677"/>
      <c r="UWW84" s="677"/>
      <c r="UWX84" s="677"/>
      <c r="UWY84" s="677"/>
      <c r="UWZ84" s="677"/>
      <c r="UXA84" s="677"/>
      <c r="UXB84" s="677"/>
      <c r="UXC84" s="677"/>
      <c r="UXD84" s="677"/>
      <c r="UXE84" s="677"/>
      <c r="UXF84" s="677"/>
      <c r="UXG84" s="677"/>
      <c r="UXH84" s="677"/>
      <c r="UXI84" s="677"/>
      <c r="UXJ84" s="677"/>
      <c r="UXK84" s="677"/>
      <c r="UXL84" s="677"/>
      <c r="UXM84" s="677"/>
      <c r="UXN84" s="677"/>
      <c r="UXO84" s="677"/>
      <c r="UXP84" s="677"/>
      <c r="UXQ84" s="677"/>
      <c r="UXR84" s="677"/>
      <c r="UXS84" s="677"/>
      <c r="UXT84" s="677"/>
      <c r="UXU84" s="677"/>
      <c r="UXV84" s="677"/>
      <c r="UXW84" s="677"/>
      <c r="UXX84" s="677"/>
      <c r="UXY84" s="677"/>
      <c r="UXZ84" s="677"/>
      <c r="UYA84" s="677"/>
      <c r="UYB84" s="677"/>
      <c r="UYC84" s="677"/>
      <c r="UYD84" s="677"/>
      <c r="UYE84" s="677"/>
      <c r="UYF84" s="677"/>
      <c r="UYG84" s="677"/>
      <c r="UYH84" s="677"/>
      <c r="UYI84" s="677"/>
      <c r="UYJ84" s="677"/>
      <c r="UYK84" s="677"/>
      <c r="UYL84" s="677"/>
      <c r="UYM84" s="677"/>
      <c r="UYN84" s="677"/>
      <c r="UYO84" s="677"/>
      <c r="UYP84" s="677"/>
      <c r="UYQ84" s="677"/>
      <c r="UYR84" s="677"/>
      <c r="UYS84" s="677"/>
      <c r="UYT84" s="677"/>
      <c r="UYU84" s="677"/>
      <c r="UYV84" s="677"/>
      <c r="UYW84" s="677"/>
      <c r="UYX84" s="677"/>
      <c r="UYY84" s="677"/>
      <c r="UYZ84" s="677"/>
      <c r="UZA84" s="677"/>
      <c r="UZB84" s="677"/>
      <c r="UZC84" s="677"/>
      <c r="UZD84" s="677"/>
      <c r="UZE84" s="677"/>
      <c r="UZF84" s="677"/>
      <c r="UZG84" s="677"/>
      <c r="UZH84" s="677"/>
      <c r="UZI84" s="677"/>
      <c r="UZJ84" s="677"/>
      <c r="UZK84" s="677"/>
      <c r="UZL84" s="677"/>
      <c r="UZM84" s="677"/>
      <c r="UZN84" s="677"/>
      <c r="UZO84" s="677"/>
      <c r="UZP84" s="677"/>
      <c r="UZQ84" s="677"/>
      <c r="UZR84" s="677"/>
      <c r="UZS84" s="677"/>
      <c r="UZT84" s="677"/>
      <c r="UZU84" s="677"/>
      <c r="UZV84" s="677"/>
      <c r="UZW84" s="677"/>
      <c r="UZX84" s="677"/>
      <c r="UZY84" s="677"/>
      <c r="UZZ84" s="677"/>
      <c r="VAA84" s="677"/>
      <c r="VAB84" s="677"/>
      <c r="VAC84" s="677"/>
      <c r="VAD84" s="677"/>
      <c r="VAE84" s="677"/>
      <c r="VAF84" s="677"/>
      <c r="VAG84" s="677"/>
      <c r="VAH84" s="677"/>
      <c r="VAI84" s="677"/>
      <c r="VAJ84" s="677"/>
      <c r="VAK84" s="677"/>
      <c r="VAL84" s="677"/>
      <c r="VAM84" s="677"/>
      <c r="VAN84" s="677"/>
      <c r="VAO84" s="677"/>
      <c r="VAP84" s="677"/>
      <c r="VAQ84" s="677"/>
      <c r="VAR84" s="677"/>
      <c r="VAS84" s="677"/>
      <c r="VAT84" s="677"/>
      <c r="VAU84" s="677"/>
      <c r="VAV84" s="677"/>
      <c r="VAW84" s="677"/>
      <c r="VAX84" s="677"/>
      <c r="VAY84" s="677"/>
      <c r="VAZ84" s="677"/>
      <c r="VBA84" s="677"/>
      <c r="VBB84" s="677"/>
      <c r="VBC84" s="677"/>
      <c r="VBD84" s="677"/>
      <c r="VBE84" s="677"/>
      <c r="VBF84" s="677"/>
      <c r="VBG84" s="677"/>
      <c r="VBH84" s="677"/>
      <c r="VBI84" s="677"/>
      <c r="VBJ84" s="677"/>
      <c r="VBK84" s="677"/>
      <c r="VBL84" s="677"/>
      <c r="VBM84" s="677"/>
      <c r="VBN84" s="677"/>
      <c r="VBO84" s="677"/>
      <c r="VBP84" s="677"/>
      <c r="VBQ84" s="677"/>
      <c r="VBR84" s="677"/>
      <c r="VBS84" s="677"/>
      <c r="VBT84" s="677"/>
      <c r="VBU84" s="677"/>
      <c r="VBV84" s="677"/>
      <c r="VBW84" s="677"/>
      <c r="VBX84" s="677"/>
      <c r="VBY84" s="677"/>
      <c r="VBZ84" s="677"/>
      <c r="VCA84" s="677"/>
      <c r="VCB84" s="677"/>
      <c r="VCC84" s="677"/>
      <c r="VCD84" s="677"/>
      <c r="VCE84" s="677"/>
      <c r="VCF84" s="677"/>
      <c r="VCG84" s="677"/>
      <c r="VCH84" s="677"/>
      <c r="VCI84" s="677"/>
      <c r="VCJ84" s="677"/>
      <c r="VCK84" s="677"/>
      <c r="VCL84" s="677"/>
      <c r="VCM84" s="677"/>
      <c r="VCN84" s="677"/>
      <c r="VCO84" s="677"/>
      <c r="VCP84" s="677"/>
      <c r="VCQ84" s="677"/>
      <c r="VCR84" s="677"/>
      <c r="VCS84" s="677"/>
      <c r="VCT84" s="677"/>
      <c r="VCU84" s="677"/>
      <c r="VCV84" s="677"/>
      <c r="VCW84" s="677"/>
      <c r="VCX84" s="677"/>
      <c r="VCY84" s="677"/>
      <c r="VCZ84" s="677"/>
      <c r="VDA84" s="677"/>
      <c r="VDB84" s="677"/>
      <c r="VDC84" s="677"/>
      <c r="VDD84" s="677"/>
      <c r="VDE84" s="677"/>
      <c r="VDF84" s="677"/>
      <c r="VDG84" s="677"/>
      <c r="VDH84" s="677"/>
      <c r="VDI84" s="677"/>
      <c r="VDJ84" s="677"/>
      <c r="VDK84" s="677"/>
      <c r="VDL84" s="677"/>
      <c r="VDM84" s="677"/>
      <c r="VDN84" s="677"/>
      <c r="VDO84" s="677"/>
      <c r="VDP84" s="677"/>
      <c r="VDQ84" s="677"/>
      <c r="VDR84" s="677"/>
      <c r="VDS84" s="677"/>
      <c r="VDT84" s="677"/>
      <c r="VDU84" s="677"/>
      <c r="VDV84" s="677"/>
      <c r="VDW84" s="677"/>
      <c r="VDX84" s="677"/>
      <c r="VDY84" s="677"/>
      <c r="VDZ84" s="677"/>
      <c r="VEA84" s="677"/>
      <c r="VEB84" s="677"/>
      <c r="VEC84" s="677"/>
      <c r="VED84" s="677"/>
      <c r="VEE84" s="677"/>
      <c r="VEF84" s="677"/>
      <c r="VEG84" s="677"/>
      <c r="VEH84" s="677"/>
      <c r="VEI84" s="677"/>
      <c r="VEJ84" s="677"/>
      <c r="VEK84" s="677"/>
      <c r="VEL84" s="677"/>
      <c r="VEM84" s="677"/>
      <c r="VEN84" s="677"/>
      <c r="VEO84" s="677"/>
      <c r="VEP84" s="677"/>
      <c r="VEQ84" s="677"/>
      <c r="VER84" s="677"/>
      <c r="VES84" s="677"/>
      <c r="VET84" s="677"/>
      <c r="VEU84" s="677"/>
      <c r="VEV84" s="677"/>
      <c r="VEW84" s="677"/>
      <c r="VEX84" s="677"/>
      <c r="VEY84" s="677"/>
      <c r="VEZ84" s="677"/>
      <c r="VFA84" s="677"/>
      <c r="VFB84" s="677"/>
      <c r="VFC84" s="677"/>
      <c r="VFD84" s="677"/>
      <c r="VFE84" s="677"/>
      <c r="VFF84" s="677"/>
      <c r="VFG84" s="677"/>
      <c r="VFH84" s="677"/>
      <c r="VFI84" s="677"/>
      <c r="VFJ84" s="677"/>
      <c r="VFK84" s="677"/>
      <c r="VFL84" s="677"/>
      <c r="VFM84" s="677"/>
      <c r="VFN84" s="677"/>
      <c r="VFO84" s="677"/>
      <c r="VFP84" s="677"/>
      <c r="VFQ84" s="677"/>
      <c r="VFR84" s="677"/>
      <c r="VFS84" s="677"/>
      <c r="VFT84" s="677"/>
      <c r="VFU84" s="677"/>
      <c r="VFV84" s="677"/>
      <c r="VFW84" s="677"/>
      <c r="VFX84" s="677"/>
      <c r="VFY84" s="677"/>
      <c r="VFZ84" s="677"/>
      <c r="VGA84" s="677"/>
      <c r="VGB84" s="677"/>
      <c r="VGC84" s="677"/>
      <c r="VGD84" s="677"/>
      <c r="VGE84" s="677"/>
      <c r="VGF84" s="677"/>
      <c r="VGG84" s="677"/>
      <c r="VGH84" s="677"/>
      <c r="VGI84" s="677"/>
      <c r="VGJ84" s="677"/>
      <c r="VGK84" s="677"/>
      <c r="VGL84" s="677"/>
      <c r="VGM84" s="677"/>
      <c r="VGN84" s="677"/>
      <c r="VGO84" s="677"/>
      <c r="VGP84" s="677"/>
      <c r="VGQ84" s="677"/>
      <c r="VGR84" s="677"/>
      <c r="VGS84" s="677"/>
      <c r="VGT84" s="677"/>
      <c r="VGU84" s="677"/>
      <c r="VGV84" s="677"/>
      <c r="VGW84" s="677"/>
      <c r="VGX84" s="677"/>
      <c r="VGY84" s="677"/>
      <c r="VGZ84" s="677"/>
      <c r="VHA84" s="677"/>
      <c r="VHB84" s="677"/>
      <c r="VHC84" s="677"/>
      <c r="VHD84" s="677"/>
      <c r="VHE84" s="677"/>
      <c r="VHF84" s="677"/>
      <c r="VHG84" s="677"/>
      <c r="VHH84" s="677"/>
      <c r="VHI84" s="677"/>
      <c r="VHJ84" s="677"/>
      <c r="VHK84" s="677"/>
      <c r="VHL84" s="677"/>
      <c r="VHM84" s="677"/>
      <c r="VHN84" s="677"/>
      <c r="VHO84" s="677"/>
      <c r="VHP84" s="677"/>
      <c r="VHQ84" s="677"/>
      <c r="VHR84" s="677"/>
      <c r="VHS84" s="677"/>
      <c r="VHT84" s="677"/>
      <c r="VHU84" s="677"/>
      <c r="VHV84" s="677"/>
      <c r="VHW84" s="677"/>
      <c r="VHX84" s="677"/>
      <c r="VHY84" s="677"/>
      <c r="VHZ84" s="677"/>
      <c r="VIA84" s="677"/>
      <c r="VIB84" s="677"/>
      <c r="VIC84" s="677"/>
      <c r="VID84" s="677"/>
      <c r="VIE84" s="677"/>
      <c r="VIF84" s="677"/>
      <c r="VIG84" s="677"/>
      <c r="VIH84" s="677"/>
      <c r="VII84" s="677"/>
      <c r="VIJ84" s="677"/>
      <c r="VIK84" s="677"/>
      <c r="VIL84" s="677"/>
      <c r="VIM84" s="677"/>
      <c r="VIN84" s="677"/>
      <c r="VIO84" s="677"/>
      <c r="VIP84" s="677"/>
      <c r="VIQ84" s="677"/>
      <c r="VIR84" s="677"/>
      <c r="VIS84" s="677"/>
      <c r="VIT84" s="677"/>
      <c r="VIU84" s="677"/>
      <c r="VIV84" s="677"/>
      <c r="VIW84" s="677"/>
      <c r="VIX84" s="677"/>
      <c r="VIY84" s="677"/>
      <c r="VIZ84" s="677"/>
      <c r="VJA84" s="677"/>
      <c r="VJB84" s="677"/>
      <c r="VJC84" s="677"/>
      <c r="VJD84" s="677"/>
      <c r="VJE84" s="677"/>
      <c r="VJF84" s="677"/>
      <c r="VJG84" s="677"/>
      <c r="VJH84" s="677"/>
      <c r="VJI84" s="677"/>
      <c r="VJJ84" s="677"/>
      <c r="VJK84" s="677"/>
      <c r="VJL84" s="677"/>
      <c r="VJM84" s="677"/>
      <c r="VJN84" s="677"/>
      <c r="VJO84" s="677"/>
      <c r="VJP84" s="677"/>
      <c r="VJQ84" s="677"/>
      <c r="VJR84" s="677"/>
      <c r="VJS84" s="677"/>
      <c r="VJT84" s="677"/>
      <c r="VJU84" s="677"/>
      <c r="VJV84" s="677"/>
      <c r="VJW84" s="677"/>
      <c r="VJX84" s="677"/>
      <c r="VJY84" s="677"/>
      <c r="VJZ84" s="677"/>
      <c r="VKA84" s="677"/>
      <c r="VKB84" s="677"/>
      <c r="VKC84" s="677"/>
      <c r="VKD84" s="677"/>
      <c r="VKE84" s="677"/>
      <c r="VKF84" s="677"/>
      <c r="VKG84" s="677"/>
      <c r="VKH84" s="677"/>
      <c r="VKI84" s="677"/>
      <c r="VKJ84" s="677"/>
      <c r="VKK84" s="677"/>
      <c r="VKL84" s="677"/>
      <c r="VKM84" s="677"/>
      <c r="VKN84" s="677"/>
      <c r="VKO84" s="677"/>
      <c r="VKP84" s="677"/>
      <c r="VKQ84" s="677"/>
      <c r="VKR84" s="677"/>
      <c r="VKS84" s="677"/>
      <c r="VKT84" s="677"/>
      <c r="VKU84" s="677"/>
      <c r="VKV84" s="677"/>
      <c r="VKW84" s="677"/>
      <c r="VKX84" s="677"/>
      <c r="VKY84" s="677"/>
      <c r="VKZ84" s="677"/>
      <c r="VLA84" s="677"/>
      <c r="VLB84" s="677"/>
      <c r="VLC84" s="677"/>
      <c r="VLD84" s="677"/>
      <c r="VLE84" s="677"/>
      <c r="VLF84" s="677"/>
      <c r="VLG84" s="677"/>
      <c r="VLH84" s="677"/>
      <c r="VLI84" s="677"/>
      <c r="VLJ84" s="677"/>
      <c r="VLK84" s="677"/>
      <c r="VLL84" s="677"/>
      <c r="VLM84" s="677"/>
      <c r="VLN84" s="677"/>
      <c r="VLO84" s="677"/>
      <c r="VLP84" s="677"/>
      <c r="VLQ84" s="677"/>
      <c r="VLR84" s="677"/>
      <c r="VLS84" s="677"/>
      <c r="VLT84" s="677"/>
      <c r="VLU84" s="677"/>
      <c r="VLV84" s="677"/>
      <c r="VLW84" s="677"/>
      <c r="VLX84" s="677"/>
      <c r="VLY84" s="677"/>
      <c r="VLZ84" s="677"/>
      <c r="VMA84" s="677"/>
      <c r="VMB84" s="677"/>
      <c r="VMC84" s="677"/>
      <c r="VMD84" s="677"/>
      <c r="VME84" s="677"/>
      <c r="VMF84" s="677"/>
      <c r="VMG84" s="677"/>
      <c r="VMH84" s="677"/>
      <c r="VMI84" s="677"/>
      <c r="VMJ84" s="677"/>
      <c r="VMK84" s="677"/>
      <c r="VML84" s="677"/>
      <c r="VMM84" s="677"/>
      <c r="VMN84" s="677"/>
      <c r="VMO84" s="677"/>
      <c r="VMP84" s="677"/>
      <c r="VMQ84" s="677"/>
      <c r="VMR84" s="677"/>
      <c r="VMS84" s="677"/>
      <c r="VMT84" s="677"/>
      <c r="VMU84" s="677"/>
      <c r="VMV84" s="677"/>
      <c r="VMW84" s="677"/>
      <c r="VMX84" s="677"/>
      <c r="VMY84" s="677"/>
      <c r="VMZ84" s="677"/>
      <c r="VNA84" s="677"/>
      <c r="VNB84" s="677"/>
      <c r="VNC84" s="677"/>
      <c r="VND84" s="677"/>
      <c r="VNE84" s="677"/>
      <c r="VNF84" s="677"/>
      <c r="VNG84" s="677"/>
      <c r="VNH84" s="677"/>
      <c r="VNI84" s="677"/>
      <c r="VNJ84" s="677"/>
      <c r="VNK84" s="677"/>
      <c r="VNL84" s="677"/>
      <c r="VNM84" s="677"/>
      <c r="VNN84" s="677"/>
      <c r="VNO84" s="677"/>
      <c r="VNP84" s="677"/>
      <c r="VNQ84" s="677"/>
      <c r="VNR84" s="677"/>
      <c r="VNS84" s="677"/>
      <c r="VNT84" s="677"/>
      <c r="VNU84" s="677"/>
      <c r="VNV84" s="677"/>
      <c r="VNW84" s="677"/>
      <c r="VNX84" s="677"/>
      <c r="VNY84" s="677"/>
      <c r="VNZ84" s="677"/>
      <c r="VOA84" s="677"/>
      <c r="VOB84" s="677"/>
      <c r="VOC84" s="677"/>
      <c r="VOD84" s="677"/>
      <c r="VOE84" s="677"/>
      <c r="VOF84" s="677"/>
      <c r="VOG84" s="677"/>
      <c r="VOH84" s="677"/>
      <c r="VOI84" s="677"/>
      <c r="VOJ84" s="677"/>
      <c r="VOK84" s="677"/>
      <c r="VOL84" s="677"/>
      <c r="VOM84" s="677"/>
      <c r="VON84" s="677"/>
      <c r="VOO84" s="677"/>
      <c r="VOP84" s="677"/>
      <c r="VOQ84" s="677"/>
      <c r="VOR84" s="677"/>
      <c r="VOS84" s="677"/>
      <c r="VOT84" s="677"/>
      <c r="VOU84" s="677"/>
      <c r="VOV84" s="677"/>
      <c r="VOW84" s="677"/>
      <c r="VOX84" s="677"/>
      <c r="VOY84" s="677"/>
      <c r="VOZ84" s="677"/>
      <c r="VPA84" s="677"/>
      <c r="VPB84" s="677"/>
      <c r="VPC84" s="677"/>
      <c r="VPD84" s="677"/>
      <c r="VPE84" s="677"/>
      <c r="VPF84" s="677"/>
      <c r="VPG84" s="677"/>
      <c r="VPH84" s="677"/>
      <c r="VPI84" s="677"/>
      <c r="VPJ84" s="677"/>
      <c r="VPK84" s="677"/>
      <c r="VPL84" s="677"/>
      <c r="VPM84" s="677"/>
      <c r="VPN84" s="677"/>
      <c r="VPO84" s="677"/>
      <c r="VPP84" s="677"/>
      <c r="VPQ84" s="677"/>
      <c r="VPR84" s="677"/>
      <c r="VPS84" s="677"/>
      <c r="VPT84" s="677"/>
      <c r="VPU84" s="677"/>
      <c r="VPV84" s="677"/>
      <c r="VPW84" s="677"/>
      <c r="VPX84" s="677"/>
      <c r="VPY84" s="677"/>
      <c r="VPZ84" s="677"/>
      <c r="VQA84" s="677"/>
      <c r="VQB84" s="677"/>
      <c r="VQC84" s="677"/>
      <c r="VQD84" s="677"/>
      <c r="VQE84" s="677"/>
      <c r="VQF84" s="677"/>
      <c r="VQG84" s="677"/>
      <c r="VQH84" s="677"/>
      <c r="VQI84" s="677"/>
      <c r="VQJ84" s="677"/>
      <c r="VQK84" s="677"/>
      <c r="VQL84" s="677"/>
      <c r="VQM84" s="677"/>
      <c r="VQN84" s="677"/>
      <c r="VQO84" s="677"/>
      <c r="VQP84" s="677"/>
      <c r="VQQ84" s="677"/>
      <c r="VQR84" s="677"/>
      <c r="VQS84" s="677"/>
      <c r="VQT84" s="677"/>
      <c r="VQU84" s="677"/>
      <c r="VQV84" s="677"/>
      <c r="VQW84" s="677"/>
      <c r="VQX84" s="677"/>
      <c r="VQY84" s="677"/>
      <c r="VQZ84" s="677"/>
      <c r="VRA84" s="677"/>
      <c r="VRB84" s="677"/>
      <c r="VRC84" s="677"/>
      <c r="VRD84" s="677"/>
      <c r="VRE84" s="677"/>
      <c r="VRF84" s="677"/>
      <c r="VRG84" s="677"/>
      <c r="VRH84" s="677"/>
      <c r="VRI84" s="677"/>
      <c r="VRJ84" s="677"/>
      <c r="VRK84" s="677"/>
      <c r="VRL84" s="677"/>
      <c r="VRM84" s="677"/>
      <c r="VRN84" s="677"/>
      <c r="VRO84" s="677"/>
      <c r="VRP84" s="677"/>
      <c r="VRQ84" s="677"/>
      <c r="VRR84" s="677"/>
      <c r="VRS84" s="677"/>
      <c r="VRT84" s="677"/>
      <c r="VRU84" s="677"/>
      <c r="VRV84" s="677"/>
      <c r="VRW84" s="677"/>
      <c r="VRX84" s="677"/>
      <c r="VRY84" s="677"/>
      <c r="VRZ84" s="677"/>
      <c r="VSA84" s="677"/>
      <c r="VSB84" s="677"/>
      <c r="VSC84" s="677"/>
      <c r="VSD84" s="677"/>
      <c r="VSE84" s="677"/>
      <c r="VSF84" s="677"/>
      <c r="VSG84" s="677"/>
      <c r="VSH84" s="677"/>
      <c r="VSI84" s="677"/>
      <c r="VSJ84" s="677"/>
      <c r="VSK84" s="677"/>
      <c r="VSL84" s="677"/>
      <c r="VSM84" s="677"/>
      <c r="VSN84" s="677"/>
      <c r="VSO84" s="677"/>
      <c r="VSP84" s="677"/>
      <c r="VSQ84" s="677"/>
      <c r="VSR84" s="677"/>
      <c r="VSS84" s="677"/>
      <c r="VST84" s="677"/>
      <c r="VSU84" s="677"/>
      <c r="VSV84" s="677"/>
      <c r="VSW84" s="677"/>
      <c r="VSX84" s="677"/>
      <c r="VSY84" s="677"/>
      <c r="VSZ84" s="677"/>
      <c r="VTA84" s="677"/>
      <c r="VTB84" s="677"/>
      <c r="VTC84" s="677"/>
      <c r="VTD84" s="677"/>
      <c r="VTE84" s="677"/>
      <c r="VTF84" s="677"/>
      <c r="VTG84" s="677"/>
      <c r="VTH84" s="677"/>
      <c r="VTI84" s="677"/>
      <c r="VTJ84" s="677"/>
      <c r="VTK84" s="677"/>
      <c r="VTL84" s="677"/>
      <c r="VTM84" s="677"/>
      <c r="VTN84" s="677"/>
      <c r="VTO84" s="677"/>
      <c r="VTP84" s="677"/>
      <c r="VTQ84" s="677"/>
      <c r="VTR84" s="677"/>
      <c r="VTS84" s="677"/>
      <c r="VTT84" s="677"/>
      <c r="VTU84" s="677"/>
      <c r="VTV84" s="677"/>
      <c r="VTW84" s="677"/>
      <c r="VTX84" s="677"/>
      <c r="VTY84" s="677"/>
      <c r="VTZ84" s="677"/>
      <c r="VUA84" s="677"/>
      <c r="VUB84" s="677"/>
      <c r="VUC84" s="677"/>
      <c r="VUD84" s="677"/>
      <c r="VUE84" s="677"/>
      <c r="VUF84" s="677"/>
      <c r="VUG84" s="677"/>
      <c r="VUH84" s="677"/>
      <c r="VUI84" s="677"/>
      <c r="VUJ84" s="677"/>
      <c r="VUK84" s="677"/>
      <c r="VUL84" s="677"/>
      <c r="VUM84" s="677"/>
      <c r="VUN84" s="677"/>
      <c r="VUO84" s="677"/>
      <c r="VUP84" s="677"/>
      <c r="VUQ84" s="677"/>
      <c r="VUR84" s="677"/>
      <c r="VUS84" s="677"/>
      <c r="VUT84" s="677"/>
      <c r="VUU84" s="677"/>
      <c r="VUV84" s="677"/>
      <c r="VUW84" s="677"/>
      <c r="VUX84" s="677"/>
      <c r="VUY84" s="677"/>
      <c r="VUZ84" s="677"/>
      <c r="VVA84" s="677"/>
      <c r="VVB84" s="677"/>
      <c r="VVC84" s="677"/>
      <c r="VVD84" s="677"/>
      <c r="VVE84" s="677"/>
      <c r="VVF84" s="677"/>
      <c r="VVG84" s="677"/>
      <c r="VVH84" s="677"/>
      <c r="VVI84" s="677"/>
      <c r="VVJ84" s="677"/>
      <c r="VVK84" s="677"/>
      <c r="VVL84" s="677"/>
      <c r="VVM84" s="677"/>
      <c r="VVN84" s="677"/>
      <c r="VVO84" s="677"/>
      <c r="VVP84" s="677"/>
      <c r="VVQ84" s="677"/>
      <c r="VVR84" s="677"/>
      <c r="VVS84" s="677"/>
      <c r="VVT84" s="677"/>
      <c r="VVU84" s="677"/>
      <c r="VVV84" s="677"/>
      <c r="VVW84" s="677"/>
      <c r="VVX84" s="677"/>
      <c r="VVY84" s="677"/>
      <c r="VVZ84" s="677"/>
      <c r="VWA84" s="677"/>
      <c r="VWB84" s="677"/>
      <c r="VWC84" s="677"/>
      <c r="VWD84" s="677"/>
      <c r="VWE84" s="677"/>
      <c r="VWF84" s="677"/>
      <c r="VWG84" s="677"/>
      <c r="VWH84" s="677"/>
      <c r="VWI84" s="677"/>
      <c r="VWJ84" s="677"/>
      <c r="VWK84" s="677"/>
      <c r="VWL84" s="677"/>
      <c r="VWM84" s="677"/>
      <c r="VWN84" s="677"/>
      <c r="VWO84" s="677"/>
      <c r="VWP84" s="677"/>
      <c r="VWQ84" s="677"/>
      <c r="VWR84" s="677"/>
      <c r="VWS84" s="677"/>
      <c r="VWT84" s="677"/>
      <c r="VWU84" s="677"/>
      <c r="VWV84" s="677"/>
      <c r="VWW84" s="677"/>
      <c r="VWX84" s="677"/>
      <c r="VWY84" s="677"/>
      <c r="VWZ84" s="677"/>
      <c r="VXA84" s="677"/>
      <c r="VXB84" s="677"/>
      <c r="VXC84" s="677"/>
      <c r="VXD84" s="677"/>
      <c r="VXE84" s="677"/>
      <c r="VXF84" s="677"/>
      <c r="VXG84" s="677"/>
      <c r="VXH84" s="677"/>
      <c r="VXI84" s="677"/>
      <c r="VXJ84" s="677"/>
      <c r="VXK84" s="677"/>
      <c r="VXL84" s="677"/>
      <c r="VXM84" s="677"/>
      <c r="VXN84" s="677"/>
      <c r="VXO84" s="677"/>
      <c r="VXP84" s="677"/>
      <c r="VXQ84" s="677"/>
      <c r="VXR84" s="677"/>
      <c r="VXS84" s="677"/>
      <c r="VXT84" s="677"/>
      <c r="VXU84" s="677"/>
      <c r="VXV84" s="677"/>
      <c r="VXW84" s="677"/>
      <c r="VXX84" s="677"/>
      <c r="VXY84" s="677"/>
      <c r="VXZ84" s="677"/>
      <c r="VYA84" s="677"/>
      <c r="VYB84" s="677"/>
      <c r="VYC84" s="677"/>
      <c r="VYD84" s="677"/>
      <c r="VYE84" s="677"/>
      <c r="VYF84" s="677"/>
      <c r="VYG84" s="677"/>
      <c r="VYH84" s="677"/>
      <c r="VYI84" s="677"/>
      <c r="VYJ84" s="677"/>
      <c r="VYK84" s="677"/>
      <c r="VYL84" s="677"/>
      <c r="VYM84" s="677"/>
      <c r="VYN84" s="677"/>
      <c r="VYO84" s="677"/>
      <c r="VYP84" s="677"/>
      <c r="VYQ84" s="677"/>
      <c r="VYR84" s="677"/>
      <c r="VYS84" s="677"/>
      <c r="VYT84" s="677"/>
      <c r="VYU84" s="677"/>
      <c r="VYV84" s="677"/>
      <c r="VYW84" s="677"/>
      <c r="VYX84" s="677"/>
      <c r="VYY84" s="677"/>
      <c r="VYZ84" s="677"/>
      <c r="VZA84" s="677"/>
      <c r="VZB84" s="677"/>
      <c r="VZC84" s="677"/>
      <c r="VZD84" s="677"/>
      <c r="VZE84" s="677"/>
      <c r="VZF84" s="677"/>
      <c r="VZG84" s="677"/>
      <c r="VZH84" s="677"/>
      <c r="VZI84" s="677"/>
      <c r="VZJ84" s="677"/>
      <c r="VZK84" s="677"/>
      <c r="VZL84" s="677"/>
      <c r="VZM84" s="677"/>
      <c r="VZN84" s="677"/>
      <c r="VZO84" s="677"/>
      <c r="VZP84" s="677"/>
      <c r="VZQ84" s="677"/>
      <c r="VZR84" s="677"/>
      <c r="VZS84" s="677"/>
      <c r="VZT84" s="677"/>
      <c r="VZU84" s="677"/>
      <c r="VZV84" s="677"/>
      <c r="VZW84" s="677"/>
      <c r="VZX84" s="677"/>
      <c r="VZY84" s="677"/>
      <c r="VZZ84" s="677"/>
      <c r="WAA84" s="677"/>
      <c r="WAB84" s="677"/>
      <c r="WAC84" s="677"/>
      <c r="WAD84" s="677"/>
      <c r="WAE84" s="677"/>
      <c r="WAF84" s="677"/>
      <c r="WAG84" s="677"/>
      <c r="WAH84" s="677"/>
      <c r="WAI84" s="677"/>
      <c r="WAJ84" s="677"/>
      <c r="WAK84" s="677"/>
      <c r="WAL84" s="677"/>
      <c r="WAM84" s="677"/>
      <c r="WAN84" s="677"/>
      <c r="WAO84" s="677"/>
      <c r="WAP84" s="677"/>
      <c r="WAQ84" s="677"/>
      <c r="WAR84" s="677"/>
      <c r="WAS84" s="677"/>
      <c r="WAT84" s="677"/>
      <c r="WAU84" s="677"/>
      <c r="WAV84" s="677"/>
      <c r="WAW84" s="677"/>
      <c r="WAX84" s="677"/>
      <c r="WAY84" s="677"/>
      <c r="WAZ84" s="677"/>
      <c r="WBA84" s="677"/>
      <c r="WBB84" s="677"/>
      <c r="WBC84" s="677"/>
      <c r="WBD84" s="677"/>
      <c r="WBE84" s="677"/>
      <c r="WBF84" s="677"/>
      <c r="WBG84" s="677"/>
      <c r="WBH84" s="677"/>
      <c r="WBI84" s="677"/>
      <c r="WBJ84" s="677"/>
      <c r="WBK84" s="677"/>
      <c r="WBL84" s="677"/>
      <c r="WBM84" s="677"/>
      <c r="WBN84" s="677"/>
      <c r="WBO84" s="677"/>
      <c r="WBP84" s="677"/>
      <c r="WBQ84" s="677"/>
      <c r="WBR84" s="677"/>
      <c r="WBS84" s="677"/>
      <c r="WBT84" s="677"/>
      <c r="WBU84" s="677"/>
      <c r="WBV84" s="677"/>
      <c r="WBW84" s="677"/>
      <c r="WBX84" s="677"/>
      <c r="WBY84" s="677"/>
      <c r="WBZ84" s="677"/>
      <c r="WCA84" s="677"/>
      <c r="WCB84" s="677"/>
      <c r="WCC84" s="677"/>
      <c r="WCD84" s="677"/>
      <c r="WCE84" s="677"/>
      <c r="WCF84" s="677"/>
      <c r="WCG84" s="677"/>
      <c r="WCH84" s="677"/>
      <c r="WCI84" s="677"/>
      <c r="WCJ84" s="677"/>
      <c r="WCK84" s="677"/>
      <c r="WCL84" s="677"/>
      <c r="WCM84" s="677"/>
      <c r="WCN84" s="677"/>
      <c r="WCO84" s="677"/>
      <c r="WCP84" s="677"/>
      <c r="WCQ84" s="677"/>
      <c r="WCR84" s="677"/>
      <c r="WCS84" s="677"/>
      <c r="WCT84" s="677"/>
      <c r="WCU84" s="677"/>
      <c r="WCV84" s="677"/>
      <c r="WCW84" s="677"/>
      <c r="WCX84" s="677"/>
      <c r="WCY84" s="677"/>
      <c r="WCZ84" s="677"/>
      <c r="WDA84" s="677"/>
      <c r="WDB84" s="677"/>
      <c r="WDC84" s="677"/>
      <c r="WDD84" s="677"/>
      <c r="WDE84" s="677"/>
      <c r="WDF84" s="677"/>
      <c r="WDG84" s="677"/>
      <c r="WDH84" s="677"/>
      <c r="WDI84" s="677"/>
      <c r="WDJ84" s="677"/>
      <c r="WDK84" s="677"/>
      <c r="WDL84" s="677"/>
      <c r="WDM84" s="677"/>
      <c r="WDN84" s="677"/>
      <c r="WDO84" s="677"/>
      <c r="WDP84" s="677"/>
      <c r="WDQ84" s="677"/>
      <c r="WDR84" s="677"/>
      <c r="WDS84" s="677"/>
      <c r="WDT84" s="677"/>
      <c r="WDU84" s="677"/>
      <c r="WDV84" s="677"/>
      <c r="WDW84" s="677"/>
      <c r="WDX84" s="677"/>
      <c r="WDY84" s="677"/>
      <c r="WDZ84" s="677"/>
      <c r="WEA84" s="677"/>
      <c r="WEB84" s="677"/>
      <c r="WEC84" s="677"/>
      <c r="WED84" s="677"/>
      <c r="WEE84" s="677"/>
      <c r="WEF84" s="677"/>
      <c r="WEG84" s="677"/>
      <c r="WEH84" s="677"/>
      <c r="WEI84" s="677"/>
      <c r="WEJ84" s="677"/>
      <c r="WEK84" s="677"/>
      <c r="WEL84" s="677"/>
      <c r="WEM84" s="677"/>
      <c r="WEN84" s="677"/>
      <c r="WEO84" s="677"/>
      <c r="WEP84" s="677"/>
      <c r="WEQ84" s="677"/>
      <c r="WER84" s="677"/>
      <c r="WES84" s="677"/>
      <c r="WET84" s="677"/>
      <c r="WEU84" s="677"/>
      <c r="WEV84" s="677"/>
      <c r="WEW84" s="677"/>
      <c r="WEX84" s="677"/>
      <c r="WEY84" s="677"/>
      <c r="WEZ84" s="677"/>
      <c r="WFA84" s="677"/>
      <c r="WFB84" s="677"/>
      <c r="WFC84" s="677"/>
      <c r="WFD84" s="677"/>
      <c r="WFE84" s="677"/>
      <c r="WFF84" s="677"/>
      <c r="WFG84" s="677"/>
      <c r="WFH84" s="677"/>
      <c r="WFI84" s="677"/>
      <c r="WFJ84" s="677"/>
      <c r="WFK84" s="677"/>
      <c r="WFL84" s="677"/>
      <c r="WFM84" s="677"/>
      <c r="WFN84" s="677"/>
      <c r="WFO84" s="677"/>
      <c r="WFP84" s="677"/>
      <c r="WFQ84" s="677"/>
      <c r="WFR84" s="677"/>
      <c r="WFS84" s="677"/>
      <c r="WFT84" s="677"/>
      <c r="WFU84" s="677"/>
      <c r="WFV84" s="677"/>
      <c r="WFW84" s="677"/>
      <c r="WFX84" s="677"/>
      <c r="WFY84" s="677"/>
      <c r="WFZ84" s="677"/>
      <c r="WGA84" s="677"/>
      <c r="WGB84" s="677"/>
      <c r="WGC84" s="677"/>
      <c r="WGD84" s="677"/>
      <c r="WGE84" s="677"/>
      <c r="WGF84" s="677"/>
      <c r="WGG84" s="677"/>
      <c r="WGH84" s="677"/>
      <c r="WGI84" s="677"/>
      <c r="WGJ84" s="677"/>
      <c r="WGK84" s="677"/>
      <c r="WGL84" s="677"/>
      <c r="WGM84" s="677"/>
      <c r="WGN84" s="677"/>
      <c r="WGO84" s="677"/>
      <c r="WGP84" s="677"/>
      <c r="WGQ84" s="677"/>
      <c r="WGR84" s="677"/>
      <c r="WGS84" s="677"/>
      <c r="WGT84" s="677"/>
      <c r="WGU84" s="677"/>
      <c r="WGV84" s="677"/>
      <c r="WGW84" s="677"/>
      <c r="WGX84" s="677"/>
      <c r="WGY84" s="677"/>
      <c r="WGZ84" s="677"/>
      <c r="WHA84" s="677"/>
      <c r="WHB84" s="677"/>
      <c r="WHC84" s="677"/>
      <c r="WHD84" s="677"/>
      <c r="WHE84" s="677"/>
      <c r="WHF84" s="677"/>
      <c r="WHG84" s="677"/>
      <c r="WHH84" s="677"/>
      <c r="WHI84" s="677"/>
      <c r="WHJ84" s="677"/>
      <c r="WHK84" s="677"/>
      <c r="WHL84" s="677"/>
      <c r="WHM84" s="677"/>
      <c r="WHN84" s="677"/>
      <c r="WHO84" s="677"/>
      <c r="WHP84" s="677"/>
      <c r="WHQ84" s="677"/>
      <c r="WHR84" s="677"/>
      <c r="WHS84" s="677"/>
      <c r="WHT84" s="677"/>
      <c r="WHU84" s="677"/>
      <c r="WHV84" s="677"/>
      <c r="WHW84" s="677"/>
      <c r="WHX84" s="677"/>
      <c r="WHY84" s="677"/>
      <c r="WHZ84" s="677"/>
      <c r="WIA84" s="677"/>
      <c r="WIB84" s="677"/>
      <c r="WIC84" s="677"/>
      <c r="WID84" s="677"/>
      <c r="WIE84" s="677"/>
      <c r="WIF84" s="677"/>
      <c r="WIG84" s="677"/>
      <c r="WIH84" s="677"/>
      <c r="WII84" s="677"/>
      <c r="WIJ84" s="677"/>
      <c r="WIK84" s="677"/>
      <c r="WIL84" s="677"/>
      <c r="WIM84" s="677"/>
      <c r="WIN84" s="677"/>
      <c r="WIO84" s="677"/>
      <c r="WIP84" s="677"/>
      <c r="WIQ84" s="677"/>
      <c r="WIR84" s="677"/>
      <c r="WIS84" s="677"/>
      <c r="WIT84" s="677"/>
      <c r="WIU84" s="677"/>
      <c r="WIV84" s="677"/>
      <c r="WIW84" s="677"/>
      <c r="WIX84" s="677"/>
      <c r="WIY84" s="677"/>
      <c r="WIZ84" s="677"/>
      <c r="WJA84" s="677"/>
      <c r="WJB84" s="677"/>
      <c r="WJC84" s="677"/>
      <c r="WJD84" s="677"/>
      <c r="WJE84" s="677"/>
      <c r="WJF84" s="677"/>
      <c r="WJG84" s="677"/>
      <c r="WJH84" s="677"/>
      <c r="WJI84" s="677"/>
      <c r="WJJ84" s="677"/>
      <c r="WJK84" s="677"/>
      <c r="WJL84" s="677"/>
      <c r="WJM84" s="677"/>
      <c r="WJN84" s="677"/>
      <c r="WJO84" s="677"/>
      <c r="WJP84" s="677"/>
      <c r="WJQ84" s="677"/>
      <c r="WJR84" s="677"/>
      <c r="WJS84" s="677"/>
      <c r="WJT84" s="677"/>
      <c r="WJU84" s="677"/>
      <c r="WJV84" s="677"/>
      <c r="WJW84" s="677"/>
      <c r="WJX84" s="677"/>
      <c r="WJY84" s="677"/>
      <c r="WJZ84" s="677"/>
      <c r="WKA84" s="677"/>
      <c r="WKB84" s="677"/>
      <c r="WKC84" s="677"/>
      <c r="WKD84" s="677"/>
      <c r="WKE84" s="677"/>
      <c r="WKF84" s="677"/>
      <c r="WKG84" s="677"/>
      <c r="WKH84" s="677"/>
      <c r="WKI84" s="677"/>
      <c r="WKJ84" s="677"/>
      <c r="WKK84" s="677"/>
      <c r="WKL84" s="677"/>
      <c r="WKM84" s="677"/>
      <c r="WKN84" s="677"/>
      <c r="WKO84" s="677"/>
      <c r="WKP84" s="677"/>
      <c r="WKQ84" s="677"/>
      <c r="WKR84" s="677"/>
      <c r="WKS84" s="677"/>
      <c r="WKT84" s="677"/>
      <c r="WKU84" s="677"/>
      <c r="WKV84" s="677"/>
      <c r="WKW84" s="677"/>
      <c r="WKX84" s="677"/>
      <c r="WKY84" s="677"/>
      <c r="WKZ84" s="677"/>
      <c r="WLA84" s="677"/>
      <c r="WLB84" s="677"/>
      <c r="WLC84" s="677"/>
      <c r="WLD84" s="677"/>
      <c r="WLE84" s="677"/>
      <c r="WLF84" s="677"/>
      <c r="WLG84" s="677"/>
      <c r="WLH84" s="677"/>
      <c r="WLI84" s="677"/>
      <c r="WLJ84" s="677"/>
      <c r="WLK84" s="677"/>
      <c r="WLL84" s="677"/>
      <c r="WLM84" s="677"/>
      <c r="WLN84" s="677"/>
      <c r="WLO84" s="677"/>
      <c r="WLP84" s="677"/>
      <c r="WLQ84" s="677"/>
      <c r="WLR84" s="677"/>
      <c r="WLS84" s="677"/>
      <c r="WLT84" s="677"/>
      <c r="WLU84" s="677"/>
      <c r="WLV84" s="677"/>
      <c r="WLW84" s="677"/>
      <c r="WLX84" s="677"/>
      <c r="WLY84" s="677"/>
      <c r="WLZ84" s="677"/>
      <c r="WMA84" s="677"/>
      <c r="WMB84" s="677"/>
      <c r="WMC84" s="677"/>
      <c r="WMD84" s="677"/>
      <c r="WME84" s="677"/>
      <c r="WMF84" s="677"/>
      <c r="WMG84" s="677"/>
      <c r="WMH84" s="677"/>
      <c r="WMI84" s="677"/>
      <c r="WMJ84" s="677"/>
      <c r="WMK84" s="677"/>
      <c r="WML84" s="677"/>
      <c r="WMM84" s="677"/>
      <c r="WMN84" s="677"/>
      <c r="WMO84" s="677"/>
      <c r="WMP84" s="677"/>
      <c r="WMQ84" s="677"/>
      <c r="WMR84" s="677"/>
      <c r="WMS84" s="677"/>
      <c r="WMT84" s="677"/>
      <c r="WMU84" s="677"/>
      <c r="WMV84" s="677"/>
      <c r="WMW84" s="677"/>
      <c r="WMX84" s="677"/>
      <c r="WMY84" s="677"/>
      <c r="WMZ84" s="677"/>
      <c r="WNA84" s="677"/>
      <c r="WNB84" s="677"/>
      <c r="WNC84" s="677"/>
      <c r="WND84" s="677"/>
      <c r="WNE84" s="677"/>
      <c r="WNF84" s="677"/>
      <c r="WNG84" s="677"/>
      <c r="WNH84" s="677"/>
      <c r="WNI84" s="677"/>
      <c r="WNJ84" s="677"/>
      <c r="WNK84" s="677"/>
      <c r="WNL84" s="677"/>
      <c r="WNM84" s="677"/>
      <c r="WNN84" s="677"/>
      <c r="WNO84" s="677"/>
      <c r="WNP84" s="677"/>
      <c r="WNQ84" s="677"/>
      <c r="WNR84" s="677"/>
      <c r="WNS84" s="677"/>
      <c r="WNT84" s="677"/>
      <c r="WNU84" s="677"/>
      <c r="WNV84" s="677"/>
      <c r="WNW84" s="677"/>
      <c r="WNX84" s="677"/>
      <c r="WNY84" s="677"/>
      <c r="WNZ84" s="677"/>
      <c r="WOA84" s="677"/>
      <c r="WOB84" s="677"/>
      <c r="WOC84" s="677"/>
      <c r="WOD84" s="677"/>
      <c r="WOE84" s="677"/>
      <c r="WOF84" s="677"/>
      <c r="WOG84" s="677"/>
      <c r="WOH84" s="677"/>
      <c r="WOI84" s="677"/>
      <c r="WOJ84" s="677"/>
      <c r="WOK84" s="677"/>
      <c r="WOL84" s="677"/>
      <c r="WOM84" s="677"/>
      <c r="WON84" s="677"/>
      <c r="WOO84" s="677"/>
      <c r="WOP84" s="677"/>
      <c r="WOQ84" s="677"/>
      <c r="WOR84" s="677"/>
      <c r="WOS84" s="677"/>
      <c r="WOT84" s="677"/>
      <c r="WOU84" s="677"/>
      <c r="WOV84" s="677"/>
      <c r="WOW84" s="677"/>
      <c r="WOX84" s="677"/>
      <c r="WOY84" s="677"/>
      <c r="WOZ84" s="677"/>
      <c r="WPA84" s="677"/>
      <c r="WPB84" s="677"/>
      <c r="WPC84" s="677"/>
      <c r="WPD84" s="677"/>
      <c r="WPE84" s="677"/>
      <c r="WPF84" s="677"/>
      <c r="WPG84" s="677"/>
      <c r="WPH84" s="677"/>
      <c r="WPI84" s="677"/>
      <c r="WPJ84" s="677"/>
      <c r="WPK84" s="677"/>
      <c r="WPL84" s="677"/>
      <c r="WPM84" s="677"/>
      <c r="WPN84" s="677"/>
      <c r="WPO84" s="677"/>
      <c r="WPP84" s="677"/>
      <c r="WPQ84" s="677"/>
      <c r="WPR84" s="677"/>
      <c r="WPS84" s="677"/>
      <c r="WPT84" s="677"/>
      <c r="WPU84" s="677"/>
      <c r="WPV84" s="677"/>
      <c r="WPW84" s="677"/>
      <c r="WPX84" s="677"/>
      <c r="WPY84" s="677"/>
      <c r="WPZ84" s="677"/>
      <c r="WQA84" s="677"/>
      <c r="WQB84" s="677"/>
      <c r="WQC84" s="677"/>
      <c r="WQD84" s="677"/>
      <c r="WQE84" s="677"/>
      <c r="WQF84" s="677"/>
      <c r="WQG84" s="677"/>
      <c r="WQH84" s="677"/>
      <c r="WQI84" s="677"/>
      <c r="WQJ84" s="677"/>
      <c r="WQK84" s="677"/>
      <c r="WQL84" s="677"/>
      <c r="WQM84" s="677"/>
      <c r="WQN84" s="677"/>
      <c r="WQO84" s="677"/>
      <c r="WQP84" s="677"/>
      <c r="WQQ84" s="677"/>
      <c r="WQR84" s="677"/>
      <c r="WQS84" s="677"/>
      <c r="WQT84" s="677"/>
      <c r="WQU84" s="677"/>
      <c r="WQV84" s="677"/>
      <c r="WQW84" s="677"/>
      <c r="WQX84" s="677"/>
      <c r="WQY84" s="677"/>
      <c r="WQZ84" s="677"/>
      <c r="WRA84" s="677"/>
      <c r="WRB84" s="677"/>
      <c r="WRC84" s="677"/>
      <c r="WRD84" s="677"/>
      <c r="WRE84" s="677"/>
      <c r="WRF84" s="677"/>
      <c r="WRG84" s="677"/>
      <c r="WRH84" s="677"/>
      <c r="WRI84" s="677"/>
      <c r="WRJ84" s="677"/>
      <c r="WRK84" s="677"/>
      <c r="WRL84" s="677"/>
      <c r="WRM84" s="677"/>
      <c r="WRN84" s="677"/>
      <c r="WRO84" s="677"/>
      <c r="WRP84" s="677"/>
      <c r="WRQ84" s="677"/>
      <c r="WRR84" s="677"/>
      <c r="WRS84" s="677"/>
      <c r="WRT84" s="677"/>
      <c r="WRU84" s="677"/>
      <c r="WRV84" s="677"/>
      <c r="WRW84" s="677"/>
      <c r="WRX84" s="677"/>
      <c r="WRY84" s="677"/>
      <c r="WRZ84" s="677"/>
      <c r="WSA84" s="677"/>
      <c r="WSB84" s="677"/>
      <c r="WSC84" s="677"/>
      <c r="WSD84" s="677"/>
      <c r="WSE84" s="677"/>
      <c r="WSF84" s="677"/>
      <c r="WSG84" s="677"/>
      <c r="WSH84" s="677"/>
      <c r="WSI84" s="677"/>
      <c r="WSJ84" s="677"/>
      <c r="WSK84" s="677"/>
      <c r="WSL84" s="677"/>
      <c r="WSM84" s="677"/>
      <c r="WSN84" s="677"/>
      <c r="WSO84" s="677"/>
      <c r="WSP84" s="677"/>
      <c r="WSQ84" s="677"/>
      <c r="WSR84" s="677"/>
      <c r="WSS84" s="677"/>
      <c r="WST84" s="677"/>
      <c r="WSU84" s="677"/>
      <c r="WSV84" s="677"/>
      <c r="WSW84" s="677"/>
      <c r="WSX84" s="677"/>
      <c r="WSY84" s="677"/>
      <c r="WSZ84" s="677"/>
      <c r="WTA84" s="677"/>
      <c r="WTB84" s="677"/>
      <c r="WTC84" s="677"/>
      <c r="WTD84" s="677"/>
      <c r="WTE84" s="677"/>
      <c r="WTF84" s="677"/>
      <c r="WTG84" s="677"/>
      <c r="WTH84" s="677"/>
      <c r="WTI84" s="677"/>
      <c r="WTJ84" s="677"/>
      <c r="WTK84" s="677"/>
      <c r="WTL84" s="677"/>
      <c r="WTM84" s="677"/>
      <c r="WTN84" s="677"/>
      <c r="WTO84" s="677"/>
      <c r="WTP84" s="677"/>
      <c r="WTQ84" s="677"/>
      <c r="WTR84" s="677"/>
      <c r="WTS84" s="677"/>
      <c r="WTT84" s="677"/>
      <c r="WTU84" s="677"/>
      <c r="WTV84" s="677"/>
      <c r="WTW84" s="677"/>
      <c r="WTX84" s="677"/>
      <c r="WTY84" s="677"/>
      <c r="WTZ84" s="677"/>
      <c r="WUA84" s="677"/>
      <c r="WUB84" s="677"/>
      <c r="WUC84" s="677"/>
      <c r="WUD84" s="677"/>
      <c r="WUE84" s="677"/>
      <c r="WUF84" s="677"/>
      <c r="WUG84" s="677"/>
      <c r="WUH84" s="677"/>
      <c r="WUI84" s="677"/>
      <c r="WUJ84" s="677"/>
      <c r="WUK84" s="677"/>
      <c r="WUL84" s="677"/>
      <c r="WUM84" s="677"/>
      <c r="WUN84" s="677"/>
      <c r="WUO84" s="677"/>
      <c r="WUP84" s="677"/>
      <c r="WUQ84" s="677"/>
      <c r="WUR84" s="677"/>
      <c r="WUS84" s="677"/>
      <c r="WUT84" s="677"/>
      <c r="WUU84" s="677"/>
      <c r="WUV84" s="677"/>
      <c r="WUW84" s="677"/>
      <c r="WUX84" s="677"/>
      <c r="WUY84" s="677"/>
      <c r="WUZ84" s="677"/>
      <c r="WVA84" s="677"/>
      <c r="WVB84" s="677"/>
      <c r="WVC84" s="677"/>
      <c r="WVD84" s="677"/>
      <c r="WVE84" s="677"/>
      <c r="WVF84" s="677"/>
      <c r="WVG84" s="677"/>
      <c r="WVH84" s="677"/>
      <c r="WVI84" s="677"/>
      <c r="WVJ84" s="677"/>
      <c r="WVK84" s="677"/>
      <c r="WVL84" s="677"/>
      <c r="WVM84" s="677"/>
      <c r="WVN84" s="677"/>
      <c r="WVO84" s="677"/>
      <c r="WVP84" s="677"/>
      <c r="WVQ84" s="677"/>
      <c r="WVR84" s="677"/>
      <c r="WVS84" s="677"/>
      <c r="WVT84" s="677"/>
      <c r="WVU84" s="677"/>
      <c r="WVV84" s="677"/>
      <c r="WVW84" s="677"/>
      <c r="WVX84" s="677"/>
      <c r="WVY84" s="677"/>
      <c r="WVZ84" s="677"/>
      <c r="WWA84" s="677"/>
      <c r="WWB84" s="677"/>
      <c r="WWC84" s="677"/>
      <c r="WWD84" s="677"/>
      <c r="WWE84" s="677"/>
      <c r="WWF84" s="677"/>
      <c r="WWG84" s="677"/>
      <c r="WWH84" s="677"/>
      <c r="WWI84" s="677"/>
      <c r="WWJ84" s="677"/>
      <c r="WWK84" s="677"/>
      <c r="WWL84" s="677"/>
      <c r="WWM84" s="677"/>
      <c r="WWN84" s="677"/>
      <c r="WWO84" s="677"/>
      <c r="WWP84" s="677"/>
      <c r="WWQ84" s="677"/>
      <c r="WWR84" s="677"/>
      <c r="WWS84" s="677"/>
      <c r="WWT84" s="677"/>
      <c r="WWU84" s="677"/>
      <c r="WWV84" s="677"/>
      <c r="WWW84" s="677"/>
      <c r="WWX84" s="677"/>
      <c r="WWY84" s="677"/>
      <c r="WWZ84" s="677"/>
      <c r="WXA84" s="677"/>
      <c r="WXB84" s="677"/>
      <c r="WXC84" s="677"/>
      <c r="WXD84" s="677"/>
      <c r="WXE84" s="677"/>
      <c r="WXF84" s="677"/>
      <c r="WXG84" s="677"/>
      <c r="WXH84" s="677"/>
      <c r="WXI84" s="677"/>
      <c r="WXJ84" s="677"/>
      <c r="WXK84" s="677"/>
      <c r="WXL84" s="677"/>
      <c r="WXM84" s="677"/>
      <c r="WXN84" s="677"/>
      <c r="WXO84" s="677"/>
      <c r="WXP84" s="677"/>
      <c r="WXQ84" s="677"/>
      <c r="WXR84" s="677"/>
      <c r="WXS84" s="677"/>
      <c r="WXT84" s="677"/>
      <c r="WXU84" s="677"/>
      <c r="WXV84" s="677"/>
      <c r="WXW84" s="677"/>
      <c r="WXX84" s="677"/>
      <c r="WXY84" s="677"/>
      <c r="WXZ84" s="677"/>
      <c r="WYA84" s="677"/>
      <c r="WYB84" s="677"/>
      <c r="WYC84" s="677"/>
      <c r="WYD84" s="677"/>
      <c r="WYE84" s="677"/>
      <c r="WYF84" s="677"/>
      <c r="WYG84" s="677"/>
      <c r="WYH84" s="677"/>
      <c r="WYI84" s="677"/>
      <c r="WYJ84" s="677"/>
      <c r="WYK84" s="677"/>
      <c r="WYL84" s="677"/>
      <c r="WYM84" s="677"/>
      <c r="WYN84" s="677"/>
      <c r="WYO84" s="677"/>
      <c r="WYP84" s="677"/>
      <c r="WYQ84" s="677"/>
      <c r="WYR84" s="677"/>
      <c r="WYS84" s="677"/>
      <c r="WYT84" s="677"/>
      <c r="WYU84" s="677"/>
      <c r="WYV84" s="677"/>
      <c r="WYW84" s="677"/>
      <c r="WYX84" s="677"/>
      <c r="WYY84" s="677"/>
      <c r="WYZ84" s="677"/>
      <c r="WZA84" s="677"/>
      <c r="WZB84" s="677"/>
      <c r="WZC84" s="677"/>
      <c r="WZD84" s="677"/>
      <c r="WZE84" s="677"/>
      <c r="WZF84" s="677"/>
      <c r="WZG84" s="677"/>
      <c r="WZH84" s="677"/>
      <c r="WZI84" s="677"/>
      <c r="WZJ84" s="677"/>
      <c r="WZK84" s="677"/>
      <c r="WZL84" s="677"/>
      <c r="WZM84" s="677"/>
      <c r="WZN84" s="677"/>
      <c r="WZO84" s="677"/>
      <c r="WZP84" s="677"/>
      <c r="WZQ84" s="677"/>
      <c r="WZR84" s="677"/>
      <c r="WZS84" s="677"/>
      <c r="WZT84" s="677"/>
      <c r="WZU84" s="677"/>
      <c r="WZV84" s="677"/>
      <c r="WZW84" s="677"/>
      <c r="WZX84" s="677"/>
      <c r="WZY84" s="677"/>
      <c r="WZZ84" s="677"/>
      <c r="XAA84" s="677"/>
      <c r="XAB84" s="677"/>
      <c r="XAC84" s="677"/>
      <c r="XAD84" s="677"/>
      <c r="XAE84" s="677"/>
      <c r="XAF84" s="677"/>
      <c r="XAG84" s="677"/>
      <c r="XAH84" s="677"/>
      <c r="XAI84" s="677"/>
      <c r="XAJ84" s="677"/>
      <c r="XAK84" s="677"/>
      <c r="XAL84" s="677"/>
      <c r="XAM84" s="677"/>
      <c r="XAN84" s="677"/>
      <c r="XAO84" s="677"/>
      <c r="XAP84" s="677"/>
      <c r="XAQ84" s="677"/>
      <c r="XAR84" s="677"/>
      <c r="XAS84" s="677"/>
      <c r="XAT84" s="677"/>
      <c r="XAU84" s="677"/>
      <c r="XAV84" s="677"/>
      <c r="XAW84" s="677"/>
      <c r="XAX84" s="677"/>
      <c r="XAY84" s="677"/>
      <c r="XAZ84" s="677"/>
      <c r="XBA84" s="677"/>
      <c r="XBB84" s="677"/>
      <c r="XBC84" s="677"/>
      <c r="XBD84" s="677"/>
      <c r="XBE84" s="677"/>
      <c r="XBF84" s="677"/>
      <c r="XBG84" s="677"/>
      <c r="XBH84" s="677"/>
      <c r="XBI84" s="677"/>
      <c r="XBJ84" s="677"/>
      <c r="XBK84" s="677"/>
      <c r="XBL84" s="677"/>
      <c r="XBM84" s="677"/>
      <c r="XBN84" s="677"/>
      <c r="XBO84" s="677"/>
      <c r="XBP84" s="677"/>
      <c r="XBQ84" s="677"/>
      <c r="XBR84" s="677"/>
      <c r="XBS84" s="677"/>
      <c r="XBT84" s="677"/>
      <c r="XBU84" s="677"/>
      <c r="XBV84" s="677"/>
      <c r="XBW84" s="677"/>
      <c r="XBX84" s="677"/>
      <c r="XBY84" s="677"/>
      <c r="XBZ84" s="677"/>
      <c r="XCA84" s="677"/>
      <c r="XCB84" s="677"/>
      <c r="XCC84" s="677"/>
      <c r="XCD84" s="677"/>
      <c r="XCE84" s="677"/>
      <c r="XCF84" s="677"/>
      <c r="XCG84" s="677"/>
      <c r="XCH84" s="677"/>
      <c r="XCI84" s="677"/>
      <c r="XCJ84" s="677"/>
      <c r="XCK84" s="677"/>
      <c r="XCL84" s="677"/>
      <c r="XCM84" s="677"/>
      <c r="XCN84" s="677"/>
      <c r="XCO84" s="677"/>
      <c r="XCP84" s="677"/>
      <c r="XCQ84" s="677"/>
      <c r="XCR84" s="677"/>
      <c r="XCS84" s="677"/>
      <c r="XCT84" s="677"/>
      <c r="XCU84" s="677"/>
      <c r="XCV84" s="677"/>
      <c r="XCW84" s="677"/>
      <c r="XCX84" s="677"/>
      <c r="XCY84" s="677"/>
      <c r="XCZ84" s="677"/>
      <c r="XDA84" s="677"/>
      <c r="XDB84" s="677"/>
      <c r="XDC84" s="677"/>
      <c r="XDD84" s="677"/>
      <c r="XDE84" s="677"/>
      <c r="XDF84" s="677"/>
      <c r="XDG84" s="677"/>
      <c r="XDH84" s="677"/>
      <c r="XDI84" s="677"/>
      <c r="XDJ84" s="677"/>
      <c r="XDK84" s="677"/>
      <c r="XDL84" s="677"/>
      <c r="XDM84" s="677"/>
      <c r="XDN84" s="677"/>
      <c r="XDO84" s="677"/>
      <c r="XDP84" s="677"/>
      <c r="XDQ84" s="677"/>
      <c r="XDR84" s="677"/>
      <c r="XDS84" s="677"/>
      <c r="XDT84" s="677"/>
      <c r="XDU84" s="677"/>
      <c r="XDV84" s="677"/>
      <c r="XDW84" s="677"/>
      <c r="XDX84" s="677"/>
      <c r="XDY84" s="677"/>
      <c r="XDZ84" s="677"/>
      <c r="XEA84" s="677"/>
      <c r="XEB84" s="677"/>
      <c r="XEC84" s="677"/>
      <c r="XED84" s="677"/>
      <c r="XEE84" s="677"/>
      <c r="XEF84" s="677"/>
      <c r="XEG84" s="677"/>
      <c r="XEH84" s="677"/>
      <c r="XEI84" s="677"/>
      <c r="XEJ84" s="677"/>
      <c r="XEK84" s="677"/>
      <c r="XEL84" s="677"/>
      <c r="XEM84" s="677"/>
      <c r="XEN84" s="677"/>
      <c r="XEO84" s="677"/>
      <c r="XEP84" s="677"/>
      <c r="XEQ84" s="677"/>
      <c r="XER84" s="677"/>
      <c r="XES84" s="677"/>
      <c r="XET84" s="677"/>
      <c r="XEU84" s="677"/>
      <c r="XEV84" s="677"/>
      <c r="XEW84" s="677"/>
      <c r="XEX84" s="677"/>
      <c r="XEY84" s="677"/>
      <c r="XEZ84" s="677"/>
      <c r="XFA84" s="677"/>
      <c r="XFB84" s="677"/>
      <c r="XFC84" s="677"/>
      <c r="XFD84" s="677"/>
    </row>
    <row r="85" spans="3:16384">
      <c r="CA85" s="676" t="s">
        <v>842</v>
      </c>
    </row>
    <row r="86" spans="3:16384">
      <c r="CA86" s="676" t="s">
        <v>241</v>
      </c>
    </row>
    <row r="87" spans="3:16384">
      <c r="C87" s="476"/>
      <c r="D87" s="476"/>
      <c r="E87" s="476"/>
      <c r="F87" s="476"/>
      <c r="G87" s="476"/>
      <c r="CA87" s="676" t="s">
        <v>242</v>
      </c>
      <c r="CH87" s="476"/>
      <c r="CI87" s="476"/>
      <c r="CJ87" s="476"/>
      <c r="CK87" s="476"/>
      <c r="CL87" s="476"/>
      <c r="CM87" s="476"/>
      <c r="CN87" s="476"/>
      <c r="CO87" s="476"/>
      <c r="CP87" s="476"/>
      <c r="IL87" s="476"/>
      <c r="IM87" s="476"/>
      <c r="IN87" s="476"/>
      <c r="IO87" s="476"/>
      <c r="IP87" s="476"/>
      <c r="IQ87" s="476"/>
      <c r="IR87" s="476"/>
      <c r="IS87" s="476"/>
      <c r="IT87" s="476"/>
      <c r="IU87" s="476"/>
      <c r="IV87" s="476"/>
      <c r="IW87" s="476"/>
      <c r="IX87" s="476"/>
      <c r="IY87" s="476"/>
      <c r="IZ87" s="476"/>
      <c r="JA87" s="476"/>
      <c r="JB87" s="476"/>
      <c r="JC87" s="476"/>
      <c r="JD87" s="476"/>
      <c r="JE87" s="476"/>
      <c r="JF87" s="476"/>
      <c r="JG87" s="476"/>
      <c r="JH87" s="476"/>
      <c r="JI87" s="476"/>
      <c r="JJ87" s="476"/>
      <c r="JK87" s="476"/>
      <c r="JL87" s="476"/>
      <c r="JM87" s="476"/>
      <c r="JN87" s="476"/>
      <c r="JO87" s="476"/>
      <c r="JP87" s="476"/>
      <c r="JQ87" s="476"/>
      <c r="JR87" s="476"/>
      <c r="JS87" s="476"/>
      <c r="JT87" s="476"/>
      <c r="JU87" s="476"/>
      <c r="JV87" s="476"/>
      <c r="JW87" s="476"/>
      <c r="JX87" s="476"/>
      <c r="JY87" s="476"/>
      <c r="JZ87" s="476"/>
      <c r="KA87" s="476"/>
      <c r="KB87" s="476"/>
      <c r="KC87" s="476"/>
      <c r="KD87" s="476"/>
      <c r="KE87" s="476"/>
      <c r="KF87" s="476"/>
      <c r="KG87" s="476"/>
      <c r="KH87" s="476"/>
      <c r="KI87" s="476"/>
      <c r="KJ87" s="476"/>
      <c r="KK87" s="476"/>
      <c r="KL87" s="476"/>
      <c r="KM87" s="476"/>
      <c r="KN87" s="476"/>
      <c r="KO87" s="476"/>
      <c r="KP87" s="476"/>
      <c r="KQ87" s="476"/>
      <c r="KR87" s="476"/>
      <c r="KS87" s="476"/>
      <c r="KT87" s="476"/>
      <c r="KU87" s="476"/>
      <c r="KV87" s="476"/>
      <c r="KW87" s="476"/>
      <c r="KX87" s="476"/>
      <c r="KY87" s="476"/>
      <c r="KZ87" s="476"/>
      <c r="LA87" s="476"/>
      <c r="LB87" s="476"/>
      <c r="LC87" s="476"/>
      <c r="LD87" s="476"/>
      <c r="LE87" s="476"/>
      <c r="LF87" s="476"/>
      <c r="LG87" s="476"/>
      <c r="LH87" s="476"/>
      <c r="LI87" s="476"/>
      <c r="LJ87" s="476"/>
      <c r="LK87" s="476"/>
      <c r="LL87" s="476"/>
      <c r="LM87" s="476"/>
      <c r="LN87" s="476"/>
      <c r="LO87" s="476"/>
      <c r="LP87" s="476"/>
      <c r="LQ87" s="476"/>
      <c r="LR87" s="476"/>
      <c r="LS87" s="476"/>
      <c r="LT87" s="476"/>
      <c r="LU87" s="476"/>
      <c r="LV87" s="476"/>
      <c r="LW87" s="476"/>
      <c r="LX87" s="476"/>
      <c r="LY87" s="476"/>
      <c r="LZ87" s="476"/>
      <c r="MA87" s="476"/>
      <c r="MB87" s="476"/>
      <c r="MC87" s="476"/>
      <c r="MD87" s="476"/>
      <c r="ME87" s="476"/>
      <c r="MF87" s="476"/>
      <c r="MG87" s="476"/>
      <c r="MH87" s="476"/>
      <c r="MI87" s="476"/>
      <c r="MJ87" s="476"/>
      <c r="MK87" s="476"/>
      <c r="ML87" s="476"/>
      <c r="MM87" s="476"/>
      <c r="MN87" s="476"/>
      <c r="MO87" s="476"/>
      <c r="MP87" s="476"/>
      <c r="MQ87" s="476"/>
      <c r="MR87" s="476"/>
      <c r="MS87" s="476"/>
      <c r="MT87" s="476"/>
      <c r="MU87" s="476"/>
      <c r="MV87" s="476"/>
      <c r="MW87" s="476"/>
      <c r="MX87" s="476"/>
      <c r="MY87" s="476"/>
      <c r="MZ87" s="476"/>
      <c r="NA87" s="476"/>
      <c r="NB87" s="476"/>
      <c r="NC87" s="476"/>
      <c r="ND87" s="476"/>
      <c r="NE87" s="476"/>
      <c r="NF87" s="476"/>
      <c r="NG87" s="476"/>
      <c r="NH87" s="476"/>
      <c r="NI87" s="476"/>
      <c r="NJ87" s="476"/>
      <c r="NK87" s="476"/>
      <c r="NL87" s="476"/>
      <c r="NM87" s="476"/>
      <c r="NN87" s="476"/>
      <c r="NO87" s="476"/>
      <c r="NP87" s="476"/>
      <c r="NQ87" s="476"/>
      <c r="NR87" s="476"/>
      <c r="NS87" s="476"/>
      <c r="NT87" s="476"/>
      <c r="NU87" s="476"/>
      <c r="NV87" s="476"/>
      <c r="NW87" s="476"/>
      <c r="NX87" s="476"/>
      <c r="NY87" s="476"/>
      <c r="NZ87" s="476"/>
      <c r="OA87" s="476"/>
      <c r="OB87" s="476"/>
      <c r="OC87" s="476"/>
      <c r="OD87" s="476"/>
      <c r="OE87" s="476"/>
      <c r="OF87" s="476"/>
      <c r="OG87" s="476"/>
      <c r="OH87" s="476"/>
      <c r="OI87" s="476"/>
      <c r="OJ87" s="476"/>
      <c r="OK87" s="476"/>
      <c r="OL87" s="476"/>
      <c r="OM87" s="476"/>
      <c r="ON87" s="476"/>
      <c r="OO87" s="476"/>
      <c r="OP87" s="476"/>
      <c r="OQ87" s="476"/>
      <c r="OR87" s="476"/>
      <c r="OS87" s="476"/>
      <c r="OT87" s="476"/>
      <c r="OU87" s="476"/>
      <c r="OV87" s="476"/>
      <c r="OW87" s="476"/>
      <c r="OX87" s="476"/>
      <c r="OY87" s="476"/>
      <c r="OZ87" s="476"/>
      <c r="PA87" s="476"/>
      <c r="PB87" s="476"/>
      <c r="PC87" s="476"/>
      <c r="PD87" s="476"/>
      <c r="PE87" s="476"/>
      <c r="PF87" s="476"/>
      <c r="PG87" s="476"/>
      <c r="PH87" s="476"/>
      <c r="PI87" s="476"/>
      <c r="PJ87" s="476"/>
      <c r="PK87" s="476"/>
      <c r="PL87" s="476"/>
      <c r="PM87" s="476"/>
      <c r="PN87" s="476"/>
      <c r="PO87" s="476"/>
      <c r="PP87" s="476"/>
      <c r="PQ87" s="476"/>
      <c r="PR87" s="476"/>
      <c r="PS87" s="476"/>
      <c r="PT87" s="476"/>
      <c r="PU87" s="476"/>
      <c r="PV87" s="476"/>
      <c r="PW87" s="476"/>
      <c r="PX87" s="476"/>
      <c r="PY87" s="476"/>
      <c r="PZ87" s="476"/>
      <c r="QA87" s="476"/>
      <c r="QB87" s="476"/>
      <c r="QC87" s="476"/>
      <c r="QD87" s="476"/>
      <c r="QE87" s="476"/>
      <c r="QF87" s="476"/>
      <c r="QG87" s="476"/>
      <c r="QH87" s="476"/>
      <c r="QI87" s="476"/>
      <c r="QJ87" s="476"/>
      <c r="QK87" s="476"/>
      <c r="QL87" s="476"/>
      <c r="QM87" s="476"/>
      <c r="QN87" s="476"/>
      <c r="QO87" s="476"/>
      <c r="QP87" s="476"/>
      <c r="QQ87" s="476"/>
      <c r="QR87" s="476"/>
      <c r="QS87" s="476"/>
      <c r="QT87" s="476"/>
      <c r="QU87" s="476"/>
      <c r="QV87" s="476"/>
      <c r="QW87" s="476"/>
      <c r="QX87" s="476"/>
      <c r="QY87" s="476"/>
      <c r="QZ87" s="476"/>
      <c r="RA87" s="476"/>
      <c r="RB87" s="476"/>
      <c r="RC87" s="476"/>
      <c r="RD87" s="476"/>
      <c r="RE87" s="476"/>
      <c r="RF87" s="476"/>
      <c r="RG87" s="476"/>
      <c r="RH87" s="476"/>
      <c r="RI87" s="476"/>
      <c r="RJ87" s="476"/>
      <c r="RK87" s="476"/>
      <c r="RL87" s="476"/>
      <c r="RM87" s="476"/>
      <c r="RN87" s="476"/>
      <c r="RO87" s="476"/>
      <c r="RP87" s="476"/>
      <c r="RQ87" s="476"/>
      <c r="RR87" s="476"/>
      <c r="RS87" s="476"/>
      <c r="RT87" s="476"/>
      <c r="RU87" s="476"/>
      <c r="RV87" s="476"/>
      <c r="RW87" s="476"/>
      <c r="RX87" s="476"/>
      <c r="RY87" s="476"/>
      <c r="RZ87" s="476"/>
      <c r="SA87" s="476"/>
      <c r="SB87" s="476"/>
      <c r="SC87" s="476"/>
      <c r="SD87" s="476"/>
      <c r="SE87" s="476"/>
      <c r="SF87" s="476"/>
      <c r="SG87" s="476"/>
      <c r="SH87" s="476"/>
      <c r="SI87" s="476"/>
      <c r="SJ87" s="476"/>
      <c r="SK87" s="476"/>
      <c r="SL87" s="476"/>
      <c r="SM87" s="476"/>
      <c r="SN87" s="476"/>
      <c r="SO87" s="476"/>
      <c r="SP87" s="476"/>
      <c r="SQ87" s="476"/>
      <c r="SR87" s="476"/>
      <c r="SS87" s="476"/>
      <c r="ST87" s="476"/>
      <c r="SU87" s="476"/>
      <c r="SV87" s="476"/>
      <c r="SW87" s="476"/>
      <c r="SX87" s="476"/>
      <c r="SY87" s="476"/>
      <c r="SZ87" s="476"/>
      <c r="TA87" s="476"/>
      <c r="TB87" s="476"/>
      <c r="TC87" s="476"/>
      <c r="TD87" s="476"/>
      <c r="TE87" s="476"/>
      <c r="TF87" s="476"/>
      <c r="TG87" s="476"/>
      <c r="TH87" s="476"/>
      <c r="TI87" s="476"/>
      <c r="TJ87" s="476"/>
      <c r="TK87" s="476"/>
      <c r="TL87" s="476"/>
      <c r="TM87" s="476"/>
      <c r="TN87" s="476"/>
      <c r="TO87" s="476"/>
      <c r="TP87" s="476"/>
      <c r="TQ87" s="476"/>
      <c r="TR87" s="476"/>
      <c r="TS87" s="476"/>
      <c r="TT87" s="476"/>
      <c r="TU87" s="476"/>
      <c r="TV87" s="476"/>
      <c r="TW87" s="476"/>
      <c r="TX87" s="476"/>
      <c r="TY87" s="476"/>
      <c r="TZ87" s="476"/>
      <c r="UA87" s="476"/>
      <c r="UB87" s="476"/>
      <c r="UC87" s="476"/>
      <c r="UD87" s="476"/>
      <c r="UE87" s="476"/>
      <c r="UF87" s="476"/>
      <c r="UG87" s="476"/>
      <c r="UH87" s="476"/>
      <c r="UI87" s="476"/>
      <c r="UJ87" s="476"/>
      <c r="UK87" s="476"/>
      <c r="UL87" s="476"/>
      <c r="UM87" s="476"/>
      <c r="UN87" s="476"/>
      <c r="UO87" s="476"/>
      <c r="UP87" s="476"/>
      <c r="UQ87" s="476"/>
      <c r="UR87" s="476"/>
      <c r="US87" s="476"/>
      <c r="UT87" s="476"/>
      <c r="UU87" s="476"/>
      <c r="UV87" s="476"/>
      <c r="UW87" s="476"/>
      <c r="UX87" s="476"/>
      <c r="UY87" s="476"/>
      <c r="UZ87" s="476"/>
      <c r="VA87" s="476"/>
      <c r="VB87" s="476"/>
      <c r="VC87" s="476"/>
      <c r="VD87" s="476"/>
      <c r="VE87" s="476"/>
      <c r="VF87" s="476"/>
      <c r="VG87" s="476"/>
      <c r="VH87" s="476"/>
      <c r="VI87" s="476"/>
      <c r="VJ87" s="476"/>
      <c r="VK87" s="476"/>
      <c r="VL87" s="476"/>
      <c r="VM87" s="476"/>
      <c r="VN87" s="476"/>
      <c r="VO87" s="476"/>
      <c r="VP87" s="476"/>
      <c r="VQ87" s="476"/>
      <c r="VR87" s="476"/>
      <c r="VS87" s="476"/>
      <c r="VT87" s="476"/>
      <c r="VU87" s="476"/>
      <c r="VV87" s="476"/>
      <c r="VW87" s="476"/>
      <c r="VX87" s="476"/>
      <c r="VY87" s="476"/>
      <c r="VZ87" s="476"/>
      <c r="WA87" s="476"/>
      <c r="WB87" s="476"/>
      <c r="WC87" s="476"/>
      <c r="WD87" s="476"/>
      <c r="WE87" s="476"/>
      <c r="WF87" s="476"/>
      <c r="WG87" s="476"/>
      <c r="WH87" s="476"/>
      <c r="WI87" s="476"/>
      <c r="WJ87" s="476"/>
      <c r="WK87" s="476"/>
      <c r="WL87" s="476"/>
      <c r="WM87" s="476"/>
      <c r="WN87" s="476"/>
      <c r="WO87" s="476"/>
      <c r="WP87" s="476"/>
      <c r="WQ87" s="476"/>
      <c r="WR87" s="476"/>
      <c r="WS87" s="476"/>
      <c r="WT87" s="476"/>
      <c r="WU87" s="476"/>
      <c r="WV87" s="476"/>
      <c r="WW87" s="476"/>
      <c r="WX87" s="476"/>
      <c r="WY87" s="476"/>
      <c r="WZ87" s="476"/>
      <c r="XA87" s="476"/>
      <c r="XB87" s="476"/>
      <c r="XC87" s="476"/>
      <c r="XD87" s="476"/>
      <c r="XE87" s="476"/>
      <c r="XF87" s="476"/>
      <c r="XG87" s="476"/>
      <c r="XH87" s="476"/>
      <c r="XI87" s="476"/>
      <c r="XJ87" s="476"/>
      <c r="XK87" s="476"/>
      <c r="XL87" s="476"/>
      <c r="XM87" s="476"/>
      <c r="XN87" s="476"/>
      <c r="XO87" s="476"/>
      <c r="XP87" s="476"/>
      <c r="XQ87" s="476"/>
      <c r="XR87" s="476"/>
      <c r="XS87" s="476"/>
      <c r="XT87" s="476"/>
      <c r="XU87" s="476"/>
      <c r="XV87" s="476"/>
      <c r="XW87" s="476"/>
      <c r="XX87" s="476"/>
      <c r="XY87" s="476"/>
      <c r="XZ87" s="476"/>
      <c r="YA87" s="476"/>
      <c r="YB87" s="476"/>
      <c r="YC87" s="476"/>
      <c r="YD87" s="476"/>
      <c r="YE87" s="476"/>
      <c r="YF87" s="476"/>
      <c r="YG87" s="476"/>
      <c r="YH87" s="476"/>
      <c r="YI87" s="476"/>
      <c r="YJ87" s="476"/>
      <c r="YK87" s="476"/>
      <c r="YL87" s="476"/>
      <c r="YM87" s="476"/>
      <c r="YN87" s="476"/>
      <c r="YO87" s="476"/>
      <c r="YP87" s="476"/>
      <c r="YQ87" s="476"/>
      <c r="YR87" s="476"/>
      <c r="YS87" s="476"/>
      <c r="YT87" s="476"/>
      <c r="YU87" s="476"/>
      <c r="YV87" s="476"/>
      <c r="YW87" s="476"/>
      <c r="YX87" s="476"/>
      <c r="YY87" s="476"/>
      <c r="YZ87" s="476"/>
      <c r="ZA87" s="476"/>
      <c r="ZB87" s="476"/>
      <c r="ZC87" s="476"/>
      <c r="ZD87" s="476"/>
      <c r="ZE87" s="476"/>
      <c r="ZF87" s="476"/>
      <c r="ZG87" s="476"/>
      <c r="ZH87" s="476"/>
      <c r="ZI87" s="476"/>
      <c r="ZJ87" s="476"/>
      <c r="ZK87" s="476"/>
      <c r="ZL87" s="476"/>
      <c r="ZM87" s="476"/>
      <c r="ZN87" s="476"/>
      <c r="ZO87" s="476"/>
      <c r="ZP87" s="476"/>
      <c r="ZQ87" s="476"/>
      <c r="ZR87" s="476"/>
      <c r="ZS87" s="476"/>
      <c r="ZT87" s="476"/>
      <c r="ZU87" s="476"/>
      <c r="ZV87" s="476"/>
      <c r="ZW87" s="476"/>
      <c r="ZX87" s="476"/>
      <c r="ZY87" s="476"/>
      <c r="ZZ87" s="476"/>
      <c r="AAA87" s="476"/>
      <c r="AAB87" s="476"/>
      <c r="AAC87" s="476"/>
      <c r="AAD87" s="476"/>
      <c r="AAE87" s="476"/>
      <c r="AAF87" s="476"/>
      <c r="AAG87" s="476"/>
      <c r="AAH87" s="476"/>
      <c r="AAI87" s="476"/>
      <c r="AAJ87" s="476"/>
      <c r="AAK87" s="476"/>
      <c r="AAL87" s="476"/>
      <c r="AAM87" s="476"/>
      <c r="AAN87" s="476"/>
      <c r="AAO87" s="476"/>
      <c r="AAP87" s="476"/>
      <c r="AAQ87" s="476"/>
      <c r="AAR87" s="476"/>
      <c r="AAS87" s="476"/>
      <c r="AAT87" s="476"/>
      <c r="AAU87" s="476"/>
      <c r="AAV87" s="476"/>
      <c r="AAW87" s="476"/>
      <c r="AAX87" s="476"/>
      <c r="AAY87" s="476"/>
      <c r="AAZ87" s="476"/>
      <c r="ABA87" s="476"/>
      <c r="ABB87" s="476"/>
      <c r="ABC87" s="476"/>
      <c r="ABD87" s="476"/>
      <c r="ABE87" s="476"/>
      <c r="ABF87" s="476"/>
      <c r="ABG87" s="476"/>
      <c r="ABH87" s="476"/>
      <c r="ABI87" s="476"/>
      <c r="ABJ87" s="476"/>
      <c r="ABK87" s="476"/>
      <c r="ABL87" s="476"/>
      <c r="ABM87" s="476"/>
      <c r="ABN87" s="476"/>
      <c r="ABO87" s="476"/>
      <c r="ABP87" s="476"/>
      <c r="ABQ87" s="476"/>
      <c r="ABR87" s="476"/>
      <c r="ABS87" s="476"/>
      <c r="ABT87" s="476"/>
      <c r="ABU87" s="476"/>
      <c r="ABV87" s="476"/>
      <c r="ABW87" s="476"/>
      <c r="ABX87" s="476"/>
      <c r="ABY87" s="476"/>
      <c r="ABZ87" s="476"/>
      <c r="ACA87" s="476"/>
      <c r="ACB87" s="476"/>
      <c r="ACC87" s="476"/>
      <c r="ACD87" s="476"/>
      <c r="ACE87" s="476"/>
      <c r="ACF87" s="476"/>
      <c r="ACG87" s="476"/>
      <c r="ACH87" s="476"/>
      <c r="ACI87" s="476"/>
      <c r="ACJ87" s="476"/>
      <c r="ACK87" s="476"/>
      <c r="ACL87" s="476"/>
      <c r="ACM87" s="476"/>
      <c r="ACN87" s="476"/>
      <c r="ACO87" s="476"/>
      <c r="ACP87" s="476"/>
      <c r="ACQ87" s="476"/>
      <c r="ACR87" s="476"/>
      <c r="ACS87" s="476"/>
      <c r="ACT87" s="476"/>
      <c r="ACU87" s="476"/>
      <c r="ACV87" s="476"/>
      <c r="ACW87" s="476"/>
      <c r="ACX87" s="476"/>
      <c r="ACY87" s="476"/>
      <c r="ACZ87" s="476"/>
      <c r="ADA87" s="476"/>
      <c r="ADB87" s="476"/>
      <c r="ADC87" s="476"/>
      <c r="ADD87" s="476"/>
      <c r="ADE87" s="476"/>
      <c r="ADF87" s="476"/>
      <c r="ADG87" s="476"/>
      <c r="ADH87" s="476"/>
      <c r="ADI87" s="476"/>
      <c r="ADJ87" s="476"/>
      <c r="ADK87" s="476"/>
      <c r="ADL87" s="476"/>
      <c r="ADM87" s="476"/>
      <c r="ADN87" s="476"/>
      <c r="ADO87" s="476"/>
      <c r="ADP87" s="476"/>
      <c r="ADQ87" s="476"/>
      <c r="ADR87" s="476"/>
      <c r="ADS87" s="476"/>
      <c r="ADT87" s="476"/>
      <c r="ADU87" s="476"/>
      <c r="ADV87" s="476"/>
      <c r="ADW87" s="476"/>
      <c r="ADX87" s="476"/>
      <c r="ADY87" s="476"/>
      <c r="ADZ87" s="476"/>
      <c r="AEA87" s="476"/>
      <c r="AEB87" s="476"/>
      <c r="AEC87" s="476"/>
      <c r="AED87" s="476"/>
      <c r="AEE87" s="476"/>
      <c r="AEF87" s="476"/>
      <c r="AEG87" s="476"/>
      <c r="AEH87" s="476"/>
      <c r="AEI87" s="476"/>
      <c r="AEJ87" s="476"/>
      <c r="AEK87" s="476"/>
      <c r="AEL87" s="476"/>
      <c r="AEM87" s="476"/>
      <c r="AEN87" s="476"/>
      <c r="AEO87" s="476"/>
      <c r="AEP87" s="476"/>
      <c r="AEQ87" s="476"/>
      <c r="AER87" s="476"/>
      <c r="AES87" s="476"/>
      <c r="AET87" s="476"/>
      <c r="AEU87" s="476"/>
      <c r="AEV87" s="476"/>
      <c r="AEW87" s="476"/>
      <c r="AEX87" s="476"/>
      <c r="AEY87" s="476"/>
      <c r="AEZ87" s="476"/>
      <c r="AFA87" s="476"/>
      <c r="AFB87" s="476"/>
      <c r="AFC87" s="476"/>
      <c r="AFD87" s="476"/>
      <c r="AFE87" s="476"/>
      <c r="AFF87" s="476"/>
      <c r="AFG87" s="476"/>
      <c r="AFH87" s="476"/>
      <c r="AFI87" s="476"/>
      <c r="AFJ87" s="476"/>
      <c r="AFK87" s="476"/>
      <c r="AFL87" s="476"/>
      <c r="AFM87" s="476"/>
      <c r="AFN87" s="476"/>
      <c r="AFO87" s="476"/>
      <c r="AFP87" s="476"/>
      <c r="AFQ87" s="476"/>
      <c r="AFR87" s="476"/>
      <c r="AFS87" s="476"/>
      <c r="AFT87" s="476"/>
      <c r="AFU87" s="476"/>
      <c r="AFV87" s="476"/>
      <c r="AFW87" s="476"/>
      <c r="AFX87" s="476"/>
      <c r="AFY87" s="476"/>
      <c r="AFZ87" s="476"/>
      <c r="AGA87" s="476"/>
      <c r="AGB87" s="476"/>
      <c r="AGC87" s="476"/>
      <c r="AGD87" s="476"/>
      <c r="AGE87" s="476"/>
      <c r="AGF87" s="476"/>
      <c r="AGG87" s="476"/>
      <c r="AGH87" s="476"/>
      <c r="AGI87" s="476"/>
      <c r="AGJ87" s="476"/>
      <c r="AGK87" s="476"/>
      <c r="AGL87" s="476"/>
      <c r="AGM87" s="476"/>
      <c r="AGN87" s="476"/>
      <c r="AGO87" s="476"/>
      <c r="AGP87" s="476"/>
      <c r="AGQ87" s="476"/>
      <c r="AGR87" s="476"/>
      <c r="AGS87" s="476"/>
      <c r="AGT87" s="476"/>
      <c r="AGU87" s="476"/>
      <c r="AGV87" s="476"/>
      <c r="AGW87" s="476"/>
      <c r="AGX87" s="476"/>
      <c r="AGY87" s="476"/>
      <c r="AGZ87" s="476"/>
      <c r="AHA87" s="476"/>
      <c r="AHB87" s="476"/>
      <c r="AHC87" s="476"/>
      <c r="AHD87" s="476"/>
      <c r="AHE87" s="476"/>
      <c r="AHF87" s="476"/>
      <c r="AHG87" s="476"/>
      <c r="AHH87" s="476"/>
      <c r="AHI87" s="476"/>
      <c r="AHJ87" s="476"/>
      <c r="AHK87" s="476"/>
      <c r="AHL87" s="476"/>
      <c r="AHM87" s="476"/>
      <c r="AHN87" s="476"/>
      <c r="AHO87" s="476"/>
      <c r="AHP87" s="476"/>
      <c r="AHQ87" s="476"/>
      <c r="AHR87" s="476"/>
      <c r="AHS87" s="476"/>
      <c r="AHT87" s="476"/>
      <c r="AHU87" s="476"/>
      <c r="AHV87" s="476"/>
      <c r="AHW87" s="476"/>
      <c r="AHX87" s="476"/>
      <c r="AHY87" s="476"/>
      <c r="AHZ87" s="476"/>
      <c r="AIA87" s="476"/>
      <c r="AIB87" s="476"/>
      <c r="AIC87" s="476"/>
      <c r="AID87" s="476"/>
      <c r="AIE87" s="476"/>
      <c r="AIF87" s="476"/>
      <c r="AIG87" s="476"/>
      <c r="AIH87" s="476"/>
      <c r="AII87" s="476"/>
      <c r="AIJ87" s="476"/>
      <c r="AIK87" s="476"/>
      <c r="AIL87" s="476"/>
      <c r="AIM87" s="476"/>
      <c r="AIN87" s="476"/>
      <c r="AIO87" s="476"/>
      <c r="AIP87" s="476"/>
      <c r="AIQ87" s="476"/>
      <c r="AIR87" s="476"/>
      <c r="AIS87" s="476"/>
      <c r="AIT87" s="476"/>
      <c r="AIU87" s="476"/>
      <c r="AIV87" s="476"/>
      <c r="AIW87" s="476"/>
      <c r="AIX87" s="476"/>
      <c r="AIY87" s="476"/>
      <c r="AIZ87" s="476"/>
      <c r="AJA87" s="476"/>
      <c r="AJB87" s="476"/>
      <c r="AJC87" s="476"/>
      <c r="AJD87" s="476"/>
      <c r="AJE87" s="476"/>
      <c r="AJF87" s="476"/>
      <c r="AJG87" s="476"/>
      <c r="AJH87" s="476"/>
      <c r="AJI87" s="476"/>
      <c r="AJJ87" s="476"/>
      <c r="AJK87" s="476"/>
      <c r="AJL87" s="476"/>
      <c r="AJM87" s="476"/>
      <c r="AJN87" s="476"/>
      <c r="AJO87" s="476"/>
      <c r="AJP87" s="476"/>
      <c r="AJQ87" s="476"/>
      <c r="AJR87" s="476"/>
      <c r="AJS87" s="476"/>
      <c r="AJT87" s="476"/>
      <c r="AJU87" s="476"/>
      <c r="AJV87" s="476"/>
      <c r="AJW87" s="476"/>
      <c r="AJX87" s="476"/>
      <c r="AJY87" s="476"/>
      <c r="AJZ87" s="476"/>
      <c r="AKA87" s="476"/>
      <c r="AKB87" s="476"/>
      <c r="AKC87" s="476"/>
      <c r="AKD87" s="476"/>
      <c r="AKE87" s="476"/>
      <c r="AKF87" s="476"/>
      <c r="AKG87" s="476"/>
      <c r="AKH87" s="476"/>
      <c r="AKI87" s="476"/>
      <c r="AKJ87" s="476"/>
      <c r="AKK87" s="476"/>
      <c r="AKL87" s="476"/>
      <c r="AKM87" s="476"/>
      <c r="AKN87" s="476"/>
      <c r="AKO87" s="476"/>
      <c r="AKP87" s="476"/>
      <c r="AKQ87" s="476"/>
      <c r="AKR87" s="476"/>
      <c r="AKS87" s="476"/>
      <c r="AKT87" s="476"/>
      <c r="AKU87" s="476"/>
      <c r="AKV87" s="476"/>
      <c r="AKW87" s="476"/>
      <c r="AKX87" s="476"/>
      <c r="AKY87" s="476"/>
      <c r="AKZ87" s="476"/>
      <c r="ALA87" s="476"/>
      <c r="ALB87" s="476"/>
      <c r="ALC87" s="476"/>
      <c r="ALD87" s="476"/>
      <c r="ALE87" s="476"/>
      <c r="ALF87" s="476"/>
      <c r="ALG87" s="476"/>
      <c r="ALH87" s="476"/>
      <c r="ALI87" s="476"/>
      <c r="ALJ87" s="476"/>
      <c r="ALK87" s="476"/>
      <c r="ALL87" s="476"/>
      <c r="ALM87" s="476"/>
      <c r="ALN87" s="476"/>
      <c r="ALO87" s="476"/>
      <c r="ALP87" s="476"/>
      <c r="ALQ87" s="476"/>
      <c r="ALR87" s="476"/>
      <c r="ALS87" s="476"/>
      <c r="ALT87" s="476"/>
      <c r="ALU87" s="476"/>
      <c r="ALV87" s="476"/>
      <c r="ALW87" s="476"/>
      <c r="ALX87" s="476"/>
      <c r="ALY87" s="476"/>
      <c r="ALZ87" s="476"/>
      <c r="AMA87" s="476"/>
      <c r="AMB87" s="476"/>
      <c r="AMC87" s="476"/>
      <c r="AMD87" s="476"/>
      <c r="AME87" s="476"/>
      <c r="AMF87" s="476"/>
      <c r="AMG87" s="476"/>
      <c r="AMH87" s="476"/>
      <c r="AMI87" s="476"/>
      <c r="AMJ87" s="476"/>
      <c r="AMK87" s="476"/>
      <c r="AML87" s="476"/>
      <c r="AMM87" s="476"/>
      <c r="AMN87" s="476"/>
      <c r="AMO87" s="476"/>
      <c r="AMP87" s="476"/>
      <c r="AMQ87" s="476"/>
      <c r="AMR87" s="476"/>
      <c r="AMS87" s="476"/>
      <c r="AMT87" s="476"/>
      <c r="AMU87" s="476"/>
      <c r="AMV87" s="476"/>
      <c r="AMW87" s="476"/>
      <c r="AMX87" s="476"/>
      <c r="AMY87" s="476"/>
      <c r="AMZ87" s="476"/>
      <c r="ANA87" s="476"/>
      <c r="ANB87" s="476"/>
      <c r="ANC87" s="476"/>
      <c r="AND87" s="476"/>
      <c r="ANE87" s="476"/>
      <c r="ANF87" s="476"/>
      <c r="ANG87" s="476"/>
      <c r="ANH87" s="476"/>
      <c r="ANI87" s="476"/>
      <c r="ANJ87" s="476"/>
      <c r="ANK87" s="476"/>
      <c r="ANL87" s="476"/>
      <c r="ANM87" s="476"/>
      <c r="ANN87" s="476"/>
      <c r="ANO87" s="476"/>
      <c r="ANP87" s="476"/>
      <c r="ANQ87" s="476"/>
      <c r="ANR87" s="476"/>
      <c r="ANS87" s="476"/>
      <c r="ANT87" s="476"/>
      <c r="ANU87" s="476"/>
      <c r="ANV87" s="476"/>
      <c r="ANW87" s="476"/>
      <c r="ANX87" s="476"/>
      <c r="ANY87" s="476"/>
      <c r="ANZ87" s="476"/>
      <c r="AOA87" s="476"/>
      <c r="AOB87" s="476"/>
      <c r="AOC87" s="476"/>
      <c r="AOD87" s="476"/>
      <c r="AOE87" s="476"/>
      <c r="AOF87" s="476"/>
      <c r="AOG87" s="476"/>
      <c r="AOH87" s="476"/>
      <c r="AOI87" s="476"/>
      <c r="AOJ87" s="476"/>
      <c r="AOK87" s="476"/>
      <c r="AOL87" s="476"/>
      <c r="AOM87" s="476"/>
      <c r="AON87" s="476"/>
      <c r="AOO87" s="476"/>
      <c r="AOP87" s="476"/>
      <c r="AOQ87" s="476"/>
      <c r="AOR87" s="476"/>
      <c r="AOS87" s="476"/>
      <c r="AOT87" s="476"/>
      <c r="AOU87" s="476"/>
      <c r="AOV87" s="476"/>
      <c r="AOW87" s="476"/>
      <c r="AOX87" s="476"/>
      <c r="AOY87" s="476"/>
      <c r="AOZ87" s="476"/>
      <c r="APA87" s="476"/>
      <c r="APB87" s="476"/>
      <c r="APC87" s="476"/>
      <c r="APD87" s="476"/>
      <c r="APE87" s="476"/>
      <c r="APF87" s="476"/>
      <c r="APG87" s="476"/>
      <c r="APH87" s="476"/>
      <c r="API87" s="476"/>
      <c r="APJ87" s="476"/>
      <c r="APK87" s="476"/>
      <c r="APL87" s="476"/>
      <c r="APM87" s="476"/>
      <c r="APN87" s="476"/>
      <c r="APO87" s="476"/>
      <c r="APP87" s="476"/>
      <c r="APQ87" s="476"/>
      <c r="APR87" s="476"/>
      <c r="APS87" s="476"/>
      <c r="APT87" s="476"/>
      <c r="APU87" s="476"/>
      <c r="APV87" s="476"/>
      <c r="APW87" s="476"/>
      <c r="APX87" s="476"/>
      <c r="APY87" s="476"/>
      <c r="APZ87" s="476"/>
      <c r="AQA87" s="476"/>
      <c r="AQB87" s="476"/>
      <c r="AQC87" s="476"/>
      <c r="AQD87" s="476"/>
      <c r="AQE87" s="476"/>
      <c r="AQF87" s="476"/>
      <c r="AQG87" s="476"/>
      <c r="AQH87" s="476"/>
      <c r="AQI87" s="476"/>
      <c r="AQJ87" s="476"/>
      <c r="AQK87" s="476"/>
      <c r="AQL87" s="476"/>
      <c r="AQM87" s="476"/>
      <c r="AQN87" s="476"/>
      <c r="AQO87" s="476"/>
    </row>
    <row r="88" spans="3:16384">
      <c r="C88" s="476"/>
      <c r="D88" s="476"/>
      <c r="E88" s="476"/>
      <c r="F88" s="476"/>
      <c r="G88" s="476"/>
      <c r="CA88" s="676" t="s">
        <v>243</v>
      </c>
      <c r="CH88" s="476"/>
      <c r="CI88" s="476"/>
      <c r="CJ88" s="476"/>
      <c r="CK88" s="476"/>
      <c r="CL88" s="476"/>
      <c r="CM88" s="476"/>
      <c r="CN88" s="476"/>
      <c r="CO88" s="476"/>
      <c r="CP88" s="476"/>
      <c r="IL88" s="476"/>
      <c r="IM88" s="476"/>
      <c r="IN88" s="476"/>
      <c r="IO88" s="476"/>
      <c r="IP88" s="476"/>
      <c r="IQ88" s="476"/>
      <c r="IR88" s="476"/>
      <c r="IS88" s="476"/>
      <c r="IT88" s="476"/>
      <c r="IU88" s="476"/>
      <c r="IV88" s="476"/>
      <c r="IW88" s="476"/>
      <c r="IX88" s="476"/>
      <c r="IY88" s="476"/>
      <c r="IZ88" s="476"/>
      <c r="JA88" s="476"/>
      <c r="JB88" s="476"/>
      <c r="JC88" s="476"/>
      <c r="JD88" s="476"/>
      <c r="JE88" s="476"/>
      <c r="JF88" s="476"/>
      <c r="JG88" s="476"/>
      <c r="JH88" s="476"/>
      <c r="JI88" s="476"/>
      <c r="JJ88" s="476"/>
      <c r="JK88" s="476"/>
      <c r="JL88" s="476"/>
      <c r="JM88" s="476"/>
      <c r="JN88" s="476"/>
      <c r="JO88" s="476"/>
      <c r="JP88" s="476"/>
      <c r="JQ88" s="476"/>
      <c r="JR88" s="476"/>
      <c r="JS88" s="476"/>
      <c r="JT88" s="476"/>
      <c r="JU88" s="476"/>
      <c r="JV88" s="476"/>
      <c r="JW88" s="476"/>
      <c r="JX88" s="476"/>
      <c r="JY88" s="476"/>
      <c r="JZ88" s="476"/>
      <c r="KA88" s="476"/>
      <c r="KB88" s="476"/>
      <c r="KC88" s="476"/>
      <c r="KD88" s="476"/>
      <c r="KE88" s="476"/>
      <c r="KF88" s="476"/>
      <c r="KG88" s="476"/>
      <c r="KH88" s="476"/>
      <c r="KI88" s="476"/>
      <c r="KJ88" s="476"/>
      <c r="KK88" s="476"/>
      <c r="KL88" s="476"/>
      <c r="KM88" s="476"/>
      <c r="KN88" s="476"/>
      <c r="KO88" s="476"/>
      <c r="KP88" s="476"/>
      <c r="KQ88" s="476"/>
      <c r="KR88" s="476"/>
      <c r="KS88" s="476"/>
      <c r="KT88" s="476"/>
      <c r="KU88" s="476"/>
      <c r="KV88" s="476"/>
      <c r="KW88" s="476"/>
      <c r="KX88" s="476"/>
      <c r="KY88" s="476"/>
      <c r="KZ88" s="476"/>
      <c r="LA88" s="476"/>
      <c r="LB88" s="476"/>
      <c r="LC88" s="476"/>
      <c r="LD88" s="476"/>
      <c r="LE88" s="476"/>
      <c r="LF88" s="476"/>
      <c r="LG88" s="476"/>
      <c r="LH88" s="476"/>
      <c r="LI88" s="476"/>
      <c r="LJ88" s="476"/>
      <c r="LK88" s="476"/>
      <c r="LL88" s="476"/>
      <c r="LM88" s="476"/>
      <c r="LN88" s="476"/>
      <c r="LO88" s="476"/>
      <c r="LP88" s="476"/>
      <c r="LQ88" s="476"/>
      <c r="LR88" s="476"/>
      <c r="LS88" s="476"/>
      <c r="LT88" s="476"/>
      <c r="LU88" s="476"/>
      <c r="LV88" s="476"/>
      <c r="LW88" s="476"/>
      <c r="LX88" s="476"/>
      <c r="LY88" s="476"/>
      <c r="LZ88" s="476"/>
      <c r="MA88" s="476"/>
      <c r="MB88" s="476"/>
      <c r="MC88" s="476"/>
      <c r="MD88" s="476"/>
      <c r="ME88" s="476"/>
      <c r="MF88" s="476"/>
      <c r="MG88" s="476"/>
      <c r="MH88" s="476"/>
      <c r="MI88" s="476"/>
      <c r="MJ88" s="476"/>
      <c r="MK88" s="476"/>
      <c r="ML88" s="476"/>
      <c r="MM88" s="476"/>
      <c r="MN88" s="476"/>
      <c r="MO88" s="476"/>
      <c r="MP88" s="476"/>
      <c r="MQ88" s="476"/>
      <c r="MR88" s="476"/>
      <c r="MS88" s="476"/>
      <c r="MT88" s="476"/>
      <c r="MU88" s="476"/>
      <c r="MV88" s="476"/>
      <c r="MW88" s="476"/>
      <c r="MX88" s="476"/>
      <c r="MY88" s="476"/>
      <c r="MZ88" s="476"/>
      <c r="NA88" s="476"/>
      <c r="NB88" s="476"/>
      <c r="NC88" s="476"/>
      <c r="ND88" s="476"/>
      <c r="NE88" s="476"/>
      <c r="NF88" s="476"/>
      <c r="NG88" s="476"/>
      <c r="NH88" s="476"/>
      <c r="NI88" s="476"/>
      <c r="NJ88" s="476"/>
      <c r="NK88" s="476"/>
      <c r="NL88" s="476"/>
      <c r="NM88" s="476"/>
      <c r="NN88" s="476"/>
      <c r="NO88" s="476"/>
      <c r="NP88" s="476"/>
      <c r="NQ88" s="476"/>
      <c r="NR88" s="476"/>
      <c r="NS88" s="476"/>
      <c r="NT88" s="476"/>
      <c r="NU88" s="476"/>
      <c r="NV88" s="476"/>
      <c r="NW88" s="476"/>
      <c r="NX88" s="476"/>
      <c r="NY88" s="476"/>
      <c r="NZ88" s="476"/>
      <c r="OA88" s="476"/>
      <c r="OB88" s="476"/>
      <c r="OC88" s="476"/>
      <c r="OD88" s="476"/>
      <c r="OE88" s="476"/>
      <c r="OF88" s="476"/>
      <c r="OG88" s="476"/>
      <c r="OH88" s="476"/>
      <c r="OI88" s="476"/>
      <c r="OJ88" s="476"/>
      <c r="OK88" s="476"/>
      <c r="OL88" s="476"/>
      <c r="OM88" s="476"/>
      <c r="ON88" s="476"/>
      <c r="OO88" s="476"/>
      <c r="OP88" s="476"/>
      <c r="OQ88" s="476"/>
      <c r="OR88" s="476"/>
      <c r="OS88" s="476"/>
      <c r="OT88" s="476"/>
      <c r="OU88" s="476"/>
      <c r="OV88" s="476"/>
      <c r="OW88" s="476"/>
      <c r="OX88" s="476"/>
      <c r="OY88" s="476"/>
      <c r="OZ88" s="476"/>
      <c r="PA88" s="476"/>
      <c r="PB88" s="476"/>
      <c r="PC88" s="476"/>
      <c r="PD88" s="476"/>
      <c r="PE88" s="476"/>
      <c r="PF88" s="476"/>
      <c r="PG88" s="476"/>
      <c r="PH88" s="476"/>
      <c r="PI88" s="476"/>
      <c r="PJ88" s="476"/>
      <c r="PK88" s="476"/>
      <c r="PL88" s="476"/>
      <c r="PM88" s="476"/>
      <c r="PN88" s="476"/>
      <c r="PO88" s="476"/>
      <c r="PP88" s="476"/>
      <c r="PQ88" s="476"/>
      <c r="PR88" s="476"/>
      <c r="PS88" s="476"/>
      <c r="PT88" s="476"/>
      <c r="PU88" s="476"/>
      <c r="PV88" s="476"/>
      <c r="PW88" s="476"/>
      <c r="PX88" s="476"/>
      <c r="PY88" s="476"/>
      <c r="PZ88" s="476"/>
      <c r="QA88" s="476"/>
      <c r="QB88" s="476"/>
      <c r="QC88" s="476"/>
      <c r="QD88" s="476"/>
      <c r="QE88" s="476"/>
      <c r="QF88" s="476"/>
      <c r="QG88" s="476"/>
      <c r="QH88" s="476"/>
      <c r="QI88" s="476"/>
      <c r="QJ88" s="476"/>
      <c r="QK88" s="476"/>
      <c r="QL88" s="476"/>
      <c r="QM88" s="476"/>
      <c r="QN88" s="476"/>
      <c r="QO88" s="476"/>
      <c r="QP88" s="476"/>
      <c r="QQ88" s="476"/>
      <c r="QR88" s="476"/>
      <c r="QS88" s="476"/>
      <c r="QT88" s="476"/>
      <c r="QU88" s="476"/>
      <c r="QV88" s="476"/>
      <c r="QW88" s="476"/>
      <c r="QX88" s="476"/>
      <c r="QY88" s="476"/>
      <c r="QZ88" s="476"/>
      <c r="RA88" s="476"/>
      <c r="RB88" s="476"/>
      <c r="RC88" s="476"/>
      <c r="RD88" s="476"/>
      <c r="RE88" s="476"/>
      <c r="RF88" s="476"/>
      <c r="RG88" s="476"/>
      <c r="RH88" s="476"/>
      <c r="RI88" s="476"/>
      <c r="RJ88" s="476"/>
      <c r="RK88" s="476"/>
      <c r="RL88" s="476"/>
      <c r="RM88" s="476"/>
      <c r="RN88" s="476"/>
      <c r="RO88" s="476"/>
      <c r="RP88" s="476"/>
      <c r="RQ88" s="476"/>
      <c r="RR88" s="476"/>
      <c r="RS88" s="476"/>
      <c r="RT88" s="476"/>
      <c r="RU88" s="476"/>
      <c r="RV88" s="476"/>
      <c r="RW88" s="476"/>
      <c r="RX88" s="476"/>
      <c r="RY88" s="476"/>
      <c r="RZ88" s="476"/>
      <c r="SA88" s="476"/>
      <c r="SB88" s="476"/>
      <c r="SC88" s="476"/>
      <c r="SD88" s="476"/>
      <c r="SE88" s="476"/>
      <c r="SF88" s="476"/>
      <c r="SG88" s="476"/>
      <c r="SH88" s="476"/>
      <c r="SI88" s="476"/>
      <c r="SJ88" s="476"/>
      <c r="SK88" s="476"/>
      <c r="SL88" s="476"/>
      <c r="SM88" s="476"/>
      <c r="SN88" s="476"/>
      <c r="SO88" s="476"/>
      <c r="SP88" s="476"/>
      <c r="SQ88" s="476"/>
      <c r="SR88" s="476"/>
      <c r="SS88" s="476"/>
      <c r="ST88" s="476"/>
      <c r="SU88" s="476"/>
      <c r="SV88" s="476"/>
      <c r="SW88" s="476"/>
      <c r="SX88" s="476"/>
      <c r="SY88" s="476"/>
      <c r="SZ88" s="476"/>
      <c r="TA88" s="476"/>
      <c r="TB88" s="476"/>
      <c r="TC88" s="476"/>
      <c r="TD88" s="476"/>
      <c r="TE88" s="476"/>
      <c r="TF88" s="476"/>
      <c r="TG88" s="476"/>
      <c r="TH88" s="476"/>
      <c r="TI88" s="476"/>
      <c r="TJ88" s="476"/>
      <c r="TK88" s="476"/>
      <c r="TL88" s="476"/>
      <c r="TM88" s="476"/>
      <c r="TN88" s="476"/>
      <c r="TO88" s="476"/>
      <c r="TP88" s="476"/>
      <c r="TQ88" s="476"/>
      <c r="TR88" s="476"/>
      <c r="TS88" s="476"/>
      <c r="TT88" s="476"/>
      <c r="TU88" s="476"/>
      <c r="TV88" s="476"/>
      <c r="TW88" s="476"/>
      <c r="TX88" s="476"/>
      <c r="TY88" s="476"/>
      <c r="TZ88" s="476"/>
      <c r="UA88" s="476"/>
      <c r="UB88" s="476"/>
      <c r="UC88" s="476"/>
      <c r="UD88" s="476"/>
      <c r="UE88" s="476"/>
      <c r="UF88" s="476"/>
      <c r="UG88" s="476"/>
      <c r="UH88" s="476"/>
      <c r="UI88" s="476"/>
      <c r="UJ88" s="476"/>
      <c r="UK88" s="476"/>
      <c r="UL88" s="476"/>
      <c r="UM88" s="476"/>
      <c r="UN88" s="476"/>
      <c r="UO88" s="476"/>
      <c r="UP88" s="476"/>
      <c r="UQ88" s="476"/>
      <c r="UR88" s="476"/>
      <c r="US88" s="476"/>
      <c r="UT88" s="476"/>
      <c r="UU88" s="476"/>
      <c r="UV88" s="476"/>
      <c r="UW88" s="476"/>
      <c r="UX88" s="476"/>
      <c r="UY88" s="476"/>
      <c r="UZ88" s="476"/>
      <c r="VA88" s="476"/>
      <c r="VB88" s="476"/>
      <c r="VC88" s="476"/>
      <c r="VD88" s="476"/>
      <c r="VE88" s="476"/>
      <c r="VF88" s="476"/>
      <c r="VG88" s="476"/>
      <c r="VH88" s="476"/>
      <c r="VI88" s="476"/>
      <c r="VJ88" s="476"/>
      <c r="VK88" s="476"/>
      <c r="VL88" s="476"/>
      <c r="VM88" s="476"/>
      <c r="VN88" s="476"/>
      <c r="VO88" s="476"/>
      <c r="VP88" s="476"/>
      <c r="VQ88" s="476"/>
      <c r="VR88" s="476"/>
      <c r="VS88" s="476"/>
      <c r="VT88" s="476"/>
      <c r="VU88" s="476"/>
      <c r="VV88" s="476"/>
      <c r="VW88" s="476"/>
      <c r="VX88" s="476"/>
      <c r="VY88" s="476"/>
      <c r="VZ88" s="476"/>
      <c r="WA88" s="476"/>
      <c r="WB88" s="476"/>
      <c r="WC88" s="476"/>
      <c r="WD88" s="476"/>
      <c r="WE88" s="476"/>
      <c r="WF88" s="476"/>
      <c r="WG88" s="476"/>
      <c r="WH88" s="476"/>
      <c r="WI88" s="476"/>
      <c r="WJ88" s="476"/>
      <c r="WK88" s="476"/>
      <c r="WL88" s="476"/>
      <c r="WM88" s="476"/>
      <c r="WN88" s="476"/>
      <c r="WO88" s="476"/>
      <c r="WP88" s="476"/>
      <c r="WQ88" s="476"/>
      <c r="WR88" s="476"/>
      <c r="WS88" s="476"/>
      <c r="WT88" s="476"/>
      <c r="WU88" s="476"/>
      <c r="WV88" s="476"/>
      <c r="WW88" s="476"/>
      <c r="WX88" s="476"/>
      <c r="WY88" s="476"/>
      <c r="WZ88" s="476"/>
      <c r="XA88" s="476"/>
      <c r="XB88" s="476"/>
      <c r="XC88" s="476"/>
      <c r="XD88" s="476"/>
      <c r="XE88" s="476"/>
      <c r="XF88" s="476"/>
      <c r="XG88" s="476"/>
      <c r="XH88" s="476"/>
      <c r="XI88" s="476"/>
      <c r="XJ88" s="476"/>
      <c r="XK88" s="476"/>
      <c r="XL88" s="476"/>
      <c r="XM88" s="476"/>
      <c r="XN88" s="476"/>
      <c r="XO88" s="476"/>
      <c r="XP88" s="476"/>
      <c r="XQ88" s="476"/>
      <c r="XR88" s="476"/>
      <c r="XS88" s="476"/>
      <c r="XT88" s="476"/>
      <c r="XU88" s="476"/>
      <c r="XV88" s="476"/>
      <c r="XW88" s="476"/>
      <c r="XX88" s="476"/>
      <c r="XY88" s="476"/>
      <c r="XZ88" s="476"/>
      <c r="YA88" s="476"/>
      <c r="YB88" s="476"/>
      <c r="YC88" s="476"/>
      <c r="YD88" s="476"/>
      <c r="YE88" s="476"/>
      <c r="YF88" s="476"/>
      <c r="YG88" s="476"/>
      <c r="YH88" s="476"/>
      <c r="YI88" s="476"/>
      <c r="YJ88" s="476"/>
      <c r="YK88" s="476"/>
      <c r="YL88" s="476"/>
      <c r="YM88" s="476"/>
      <c r="YN88" s="476"/>
      <c r="YO88" s="476"/>
      <c r="YP88" s="476"/>
      <c r="YQ88" s="476"/>
      <c r="YR88" s="476"/>
      <c r="YS88" s="476"/>
      <c r="YT88" s="476"/>
      <c r="YU88" s="476"/>
      <c r="YV88" s="476"/>
      <c r="YW88" s="476"/>
      <c r="YX88" s="476"/>
      <c r="YY88" s="476"/>
      <c r="YZ88" s="476"/>
      <c r="ZA88" s="476"/>
      <c r="ZB88" s="476"/>
      <c r="ZC88" s="476"/>
      <c r="ZD88" s="476"/>
      <c r="ZE88" s="476"/>
      <c r="ZF88" s="476"/>
      <c r="ZG88" s="476"/>
      <c r="ZH88" s="476"/>
      <c r="ZI88" s="476"/>
      <c r="ZJ88" s="476"/>
      <c r="ZK88" s="476"/>
      <c r="ZL88" s="476"/>
      <c r="ZM88" s="476"/>
      <c r="ZN88" s="476"/>
      <c r="ZO88" s="476"/>
      <c r="ZP88" s="476"/>
      <c r="ZQ88" s="476"/>
      <c r="ZR88" s="476"/>
      <c r="ZS88" s="476"/>
      <c r="ZT88" s="476"/>
      <c r="ZU88" s="476"/>
      <c r="ZV88" s="476"/>
      <c r="ZW88" s="476"/>
      <c r="ZX88" s="476"/>
      <c r="ZY88" s="476"/>
      <c r="ZZ88" s="476"/>
      <c r="AAA88" s="476"/>
      <c r="AAB88" s="476"/>
      <c r="AAC88" s="476"/>
      <c r="AAD88" s="476"/>
      <c r="AAE88" s="476"/>
      <c r="AAF88" s="476"/>
      <c r="AAG88" s="476"/>
      <c r="AAH88" s="476"/>
      <c r="AAI88" s="476"/>
      <c r="AAJ88" s="476"/>
      <c r="AAK88" s="476"/>
      <c r="AAL88" s="476"/>
      <c r="AAM88" s="476"/>
      <c r="AAN88" s="476"/>
      <c r="AAO88" s="476"/>
      <c r="AAP88" s="476"/>
      <c r="AAQ88" s="476"/>
      <c r="AAR88" s="476"/>
      <c r="AAS88" s="476"/>
      <c r="AAT88" s="476"/>
      <c r="AAU88" s="476"/>
      <c r="AAV88" s="476"/>
      <c r="AAW88" s="476"/>
      <c r="AAX88" s="476"/>
      <c r="AAY88" s="476"/>
      <c r="AAZ88" s="476"/>
      <c r="ABA88" s="476"/>
      <c r="ABB88" s="476"/>
      <c r="ABC88" s="476"/>
      <c r="ABD88" s="476"/>
      <c r="ABE88" s="476"/>
      <c r="ABF88" s="476"/>
      <c r="ABG88" s="476"/>
      <c r="ABH88" s="476"/>
      <c r="ABI88" s="476"/>
      <c r="ABJ88" s="476"/>
      <c r="ABK88" s="476"/>
      <c r="ABL88" s="476"/>
      <c r="ABM88" s="476"/>
      <c r="ABN88" s="476"/>
      <c r="ABO88" s="476"/>
      <c r="ABP88" s="476"/>
      <c r="ABQ88" s="476"/>
      <c r="ABR88" s="476"/>
      <c r="ABS88" s="476"/>
      <c r="ABT88" s="476"/>
      <c r="ABU88" s="476"/>
      <c r="ABV88" s="476"/>
      <c r="ABW88" s="476"/>
      <c r="ABX88" s="476"/>
      <c r="ABY88" s="476"/>
      <c r="ABZ88" s="476"/>
      <c r="ACA88" s="476"/>
      <c r="ACB88" s="476"/>
      <c r="ACC88" s="476"/>
      <c r="ACD88" s="476"/>
      <c r="ACE88" s="476"/>
      <c r="ACF88" s="476"/>
      <c r="ACG88" s="476"/>
      <c r="ACH88" s="476"/>
      <c r="ACI88" s="476"/>
      <c r="ACJ88" s="476"/>
      <c r="ACK88" s="476"/>
      <c r="ACL88" s="476"/>
      <c r="ACM88" s="476"/>
      <c r="ACN88" s="476"/>
      <c r="ACO88" s="476"/>
      <c r="ACP88" s="476"/>
      <c r="ACQ88" s="476"/>
      <c r="ACR88" s="476"/>
      <c r="ACS88" s="476"/>
      <c r="ACT88" s="476"/>
      <c r="ACU88" s="476"/>
      <c r="ACV88" s="476"/>
      <c r="ACW88" s="476"/>
      <c r="ACX88" s="476"/>
      <c r="ACY88" s="476"/>
      <c r="ACZ88" s="476"/>
      <c r="ADA88" s="476"/>
      <c r="ADB88" s="476"/>
      <c r="ADC88" s="476"/>
      <c r="ADD88" s="476"/>
      <c r="ADE88" s="476"/>
      <c r="ADF88" s="476"/>
      <c r="ADG88" s="476"/>
      <c r="ADH88" s="476"/>
      <c r="ADI88" s="476"/>
      <c r="ADJ88" s="476"/>
      <c r="ADK88" s="476"/>
      <c r="ADL88" s="476"/>
      <c r="ADM88" s="476"/>
      <c r="ADN88" s="476"/>
      <c r="ADO88" s="476"/>
      <c r="ADP88" s="476"/>
      <c r="ADQ88" s="476"/>
      <c r="ADR88" s="476"/>
      <c r="ADS88" s="476"/>
      <c r="ADT88" s="476"/>
      <c r="ADU88" s="476"/>
      <c r="ADV88" s="476"/>
      <c r="ADW88" s="476"/>
      <c r="ADX88" s="476"/>
      <c r="ADY88" s="476"/>
      <c r="ADZ88" s="476"/>
      <c r="AEA88" s="476"/>
      <c r="AEB88" s="476"/>
      <c r="AEC88" s="476"/>
      <c r="AED88" s="476"/>
      <c r="AEE88" s="476"/>
      <c r="AEF88" s="476"/>
      <c r="AEG88" s="476"/>
      <c r="AEH88" s="476"/>
      <c r="AEI88" s="476"/>
      <c r="AEJ88" s="476"/>
      <c r="AEK88" s="476"/>
      <c r="AEL88" s="476"/>
      <c r="AEM88" s="476"/>
      <c r="AEN88" s="476"/>
      <c r="AEO88" s="476"/>
      <c r="AEP88" s="476"/>
      <c r="AEQ88" s="476"/>
      <c r="AER88" s="476"/>
      <c r="AES88" s="476"/>
      <c r="AET88" s="476"/>
      <c r="AEU88" s="476"/>
      <c r="AEV88" s="476"/>
      <c r="AEW88" s="476"/>
      <c r="AEX88" s="476"/>
      <c r="AEY88" s="476"/>
      <c r="AEZ88" s="476"/>
      <c r="AFA88" s="476"/>
      <c r="AFB88" s="476"/>
      <c r="AFC88" s="476"/>
      <c r="AFD88" s="476"/>
      <c r="AFE88" s="476"/>
      <c r="AFF88" s="476"/>
      <c r="AFG88" s="476"/>
      <c r="AFH88" s="476"/>
      <c r="AFI88" s="476"/>
      <c r="AFJ88" s="476"/>
      <c r="AFK88" s="476"/>
      <c r="AFL88" s="476"/>
      <c r="AFM88" s="476"/>
      <c r="AFN88" s="476"/>
      <c r="AFO88" s="476"/>
      <c r="AFP88" s="476"/>
      <c r="AFQ88" s="476"/>
      <c r="AFR88" s="476"/>
      <c r="AFS88" s="476"/>
      <c r="AFT88" s="476"/>
      <c r="AFU88" s="476"/>
      <c r="AFV88" s="476"/>
      <c r="AFW88" s="476"/>
      <c r="AFX88" s="476"/>
      <c r="AFY88" s="476"/>
      <c r="AFZ88" s="476"/>
      <c r="AGA88" s="476"/>
      <c r="AGB88" s="476"/>
      <c r="AGC88" s="476"/>
      <c r="AGD88" s="476"/>
      <c r="AGE88" s="476"/>
      <c r="AGF88" s="476"/>
      <c r="AGG88" s="476"/>
      <c r="AGH88" s="476"/>
      <c r="AGI88" s="476"/>
      <c r="AGJ88" s="476"/>
      <c r="AGK88" s="476"/>
      <c r="AGL88" s="476"/>
      <c r="AGM88" s="476"/>
      <c r="AGN88" s="476"/>
      <c r="AGO88" s="476"/>
      <c r="AGP88" s="476"/>
      <c r="AGQ88" s="476"/>
      <c r="AGR88" s="476"/>
      <c r="AGS88" s="476"/>
      <c r="AGT88" s="476"/>
      <c r="AGU88" s="476"/>
      <c r="AGV88" s="476"/>
      <c r="AGW88" s="476"/>
      <c r="AGX88" s="476"/>
      <c r="AGY88" s="476"/>
      <c r="AGZ88" s="476"/>
      <c r="AHA88" s="476"/>
      <c r="AHB88" s="476"/>
      <c r="AHC88" s="476"/>
      <c r="AHD88" s="476"/>
      <c r="AHE88" s="476"/>
      <c r="AHF88" s="476"/>
      <c r="AHG88" s="476"/>
      <c r="AHH88" s="476"/>
      <c r="AHI88" s="476"/>
      <c r="AHJ88" s="476"/>
      <c r="AHK88" s="476"/>
      <c r="AHL88" s="476"/>
      <c r="AHM88" s="476"/>
      <c r="AHN88" s="476"/>
      <c r="AHO88" s="476"/>
      <c r="AHP88" s="476"/>
      <c r="AHQ88" s="476"/>
      <c r="AHR88" s="476"/>
      <c r="AHS88" s="476"/>
      <c r="AHT88" s="476"/>
      <c r="AHU88" s="476"/>
      <c r="AHV88" s="476"/>
      <c r="AHW88" s="476"/>
      <c r="AHX88" s="476"/>
      <c r="AHY88" s="476"/>
      <c r="AHZ88" s="476"/>
      <c r="AIA88" s="476"/>
      <c r="AIB88" s="476"/>
      <c r="AIC88" s="476"/>
      <c r="AID88" s="476"/>
      <c r="AIE88" s="476"/>
      <c r="AIF88" s="476"/>
      <c r="AIG88" s="476"/>
      <c r="AIH88" s="476"/>
      <c r="AII88" s="476"/>
      <c r="AIJ88" s="476"/>
      <c r="AIK88" s="476"/>
      <c r="AIL88" s="476"/>
      <c r="AIM88" s="476"/>
      <c r="AIN88" s="476"/>
      <c r="AIO88" s="476"/>
      <c r="AIP88" s="476"/>
      <c r="AIQ88" s="476"/>
      <c r="AIR88" s="476"/>
      <c r="AIS88" s="476"/>
      <c r="AIT88" s="476"/>
      <c r="AIU88" s="476"/>
      <c r="AIV88" s="476"/>
      <c r="AIW88" s="476"/>
      <c r="AIX88" s="476"/>
      <c r="AIY88" s="476"/>
      <c r="AIZ88" s="476"/>
      <c r="AJA88" s="476"/>
      <c r="AJB88" s="476"/>
      <c r="AJC88" s="476"/>
      <c r="AJD88" s="476"/>
      <c r="AJE88" s="476"/>
      <c r="AJF88" s="476"/>
      <c r="AJG88" s="476"/>
      <c r="AJH88" s="476"/>
      <c r="AJI88" s="476"/>
      <c r="AJJ88" s="476"/>
      <c r="AJK88" s="476"/>
      <c r="AJL88" s="476"/>
      <c r="AJM88" s="476"/>
      <c r="AJN88" s="476"/>
      <c r="AJO88" s="476"/>
      <c r="AJP88" s="476"/>
      <c r="AJQ88" s="476"/>
      <c r="AJR88" s="476"/>
      <c r="AJS88" s="476"/>
      <c r="AJT88" s="476"/>
      <c r="AJU88" s="476"/>
      <c r="AJV88" s="476"/>
      <c r="AJW88" s="476"/>
      <c r="AJX88" s="476"/>
      <c r="AJY88" s="476"/>
      <c r="AJZ88" s="476"/>
      <c r="AKA88" s="476"/>
      <c r="AKB88" s="476"/>
      <c r="AKC88" s="476"/>
      <c r="AKD88" s="476"/>
      <c r="AKE88" s="476"/>
      <c r="AKF88" s="476"/>
      <c r="AKG88" s="476"/>
      <c r="AKH88" s="476"/>
      <c r="AKI88" s="476"/>
      <c r="AKJ88" s="476"/>
      <c r="AKK88" s="476"/>
      <c r="AKL88" s="476"/>
      <c r="AKM88" s="476"/>
      <c r="AKN88" s="476"/>
      <c r="AKO88" s="476"/>
      <c r="AKP88" s="476"/>
      <c r="AKQ88" s="476"/>
      <c r="AKR88" s="476"/>
      <c r="AKS88" s="476"/>
      <c r="AKT88" s="476"/>
      <c r="AKU88" s="476"/>
      <c r="AKV88" s="476"/>
      <c r="AKW88" s="476"/>
      <c r="AKX88" s="476"/>
      <c r="AKY88" s="476"/>
      <c r="AKZ88" s="476"/>
      <c r="ALA88" s="476"/>
      <c r="ALB88" s="476"/>
      <c r="ALC88" s="476"/>
      <c r="ALD88" s="476"/>
      <c r="ALE88" s="476"/>
      <c r="ALF88" s="476"/>
      <c r="ALG88" s="476"/>
      <c r="ALH88" s="476"/>
      <c r="ALI88" s="476"/>
      <c r="ALJ88" s="476"/>
      <c r="ALK88" s="476"/>
      <c r="ALL88" s="476"/>
      <c r="ALM88" s="476"/>
      <c r="ALN88" s="476"/>
      <c r="ALO88" s="476"/>
      <c r="ALP88" s="476"/>
      <c r="ALQ88" s="476"/>
      <c r="ALR88" s="476"/>
      <c r="ALS88" s="476"/>
      <c r="ALT88" s="476"/>
      <c r="ALU88" s="476"/>
      <c r="ALV88" s="476"/>
      <c r="ALW88" s="476"/>
      <c r="ALX88" s="476"/>
      <c r="ALY88" s="476"/>
      <c r="ALZ88" s="476"/>
      <c r="AMA88" s="476"/>
      <c r="AMB88" s="476"/>
      <c r="AMC88" s="476"/>
      <c r="AMD88" s="476"/>
      <c r="AME88" s="476"/>
      <c r="AMF88" s="476"/>
      <c r="AMG88" s="476"/>
      <c r="AMH88" s="476"/>
      <c r="AMI88" s="476"/>
      <c r="AMJ88" s="476"/>
      <c r="AMK88" s="476"/>
      <c r="AML88" s="476"/>
      <c r="AMM88" s="476"/>
      <c r="AMN88" s="476"/>
      <c r="AMO88" s="476"/>
      <c r="AMP88" s="476"/>
      <c r="AMQ88" s="476"/>
      <c r="AMR88" s="476"/>
      <c r="AMS88" s="476"/>
      <c r="AMT88" s="476"/>
      <c r="AMU88" s="476"/>
      <c r="AMV88" s="476"/>
      <c r="AMW88" s="476"/>
      <c r="AMX88" s="476"/>
      <c r="AMY88" s="476"/>
      <c r="AMZ88" s="476"/>
      <c r="ANA88" s="476"/>
      <c r="ANB88" s="476"/>
      <c r="ANC88" s="476"/>
      <c r="AND88" s="476"/>
      <c r="ANE88" s="476"/>
      <c r="ANF88" s="476"/>
      <c r="ANG88" s="476"/>
      <c r="ANH88" s="476"/>
      <c r="ANI88" s="476"/>
      <c r="ANJ88" s="476"/>
      <c r="ANK88" s="476"/>
      <c r="ANL88" s="476"/>
      <c r="ANM88" s="476"/>
      <c r="ANN88" s="476"/>
      <c r="ANO88" s="476"/>
      <c r="ANP88" s="476"/>
      <c r="ANQ88" s="476"/>
      <c r="ANR88" s="476"/>
      <c r="ANS88" s="476"/>
      <c r="ANT88" s="476"/>
      <c r="ANU88" s="476"/>
      <c r="ANV88" s="476"/>
      <c r="ANW88" s="476"/>
      <c r="ANX88" s="476"/>
      <c r="ANY88" s="476"/>
      <c r="ANZ88" s="476"/>
      <c r="AOA88" s="476"/>
      <c r="AOB88" s="476"/>
      <c r="AOC88" s="476"/>
      <c r="AOD88" s="476"/>
      <c r="AOE88" s="476"/>
      <c r="AOF88" s="476"/>
      <c r="AOG88" s="476"/>
      <c r="AOH88" s="476"/>
      <c r="AOI88" s="476"/>
      <c r="AOJ88" s="476"/>
      <c r="AOK88" s="476"/>
      <c r="AOL88" s="476"/>
      <c r="AOM88" s="476"/>
      <c r="AON88" s="476"/>
      <c r="AOO88" s="476"/>
      <c r="AOP88" s="476"/>
      <c r="AOQ88" s="476"/>
      <c r="AOR88" s="476"/>
      <c r="AOS88" s="476"/>
      <c r="AOT88" s="476"/>
      <c r="AOU88" s="476"/>
      <c r="AOV88" s="476"/>
      <c r="AOW88" s="476"/>
      <c r="AOX88" s="476"/>
      <c r="AOY88" s="476"/>
      <c r="AOZ88" s="476"/>
      <c r="APA88" s="476"/>
      <c r="APB88" s="476"/>
      <c r="APC88" s="476"/>
      <c r="APD88" s="476"/>
      <c r="APE88" s="476"/>
      <c r="APF88" s="476"/>
      <c r="APG88" s="476"/>
      <c r="APH88" s="476"/>
      <c r="API88" s="476"/>
      <c r="APJ88" s="476"/>
      <c r="APK88" s="476"/>
      <c r="APL88" s="476"/>
      <c r="APM88" s="476"/>
      <c r="APN88" s="476"/>
      <c r="APO88" s="476"/>
      <c r="APP88" s="476"/>
      <c r="APQ88" s="476"/>
      <c r="APR88" s="476"/>
      <c r="APS88" s="476"/>
      <c r="APT88" s="476"/>
      <c r="APU88" s="476"/>
      <c r="APV88" s="476"/>
      <c r="APW88" s="476"/>
      <c r="APX88" s="476"/>
      <c r="APY88" s="476"/>
      <c r="APZ88" s="476"/>
      <c r="AQA88" s="476"/>
      <c r="AQB88" s="476"/>
      <c r="AQC88" s="476"/>
      <c r="AQD88" s="476"/>
      <c r="AQE88" s="476"/>
      <c r="AQF88" s="476"/>
      <c r="AQG88" s="476"/>
      <c r="AQH88" s="476"/>
      <c r="AQI88" s="476"/>
      <c r="AQJ88" s="476"/>
      <c r="AQK88" s="476"/>
      <c r="AQL88" s="476"/>
      <c r="AQM88" s="476"/>
      <c r="AQN88" s="476"/>
      <c r="AQO88" s="476"/>
    </row>
    <row r="89" spans="3:16384">
      <c r="C89" s="476"/>
      <c r="D89" s="476"/>
      <c r="E89" s="476"/>
      <c r="F89" s="476"/>
      <c r="G89" s="476"/>
      <c r="CA89" s="676" t="s">
        <v>90</v>
      </c>
      <c r="CH89" s="476"/>
      <c r="CI89" s="476"/>
      <c r="CJ89" s="476"/>
      <c r="CK89" s="476"/>
      <c r="CL89" s="476"/>
      <c r="CM89" s="476"/>
      <c r="CN89" s="476"/>
      <c r="CO89" s="476"/>
      <c r="CP89" s="476"/>
    </row>
    <row r="90" spans="3:16384">
      <c r="CA90" s="676" t="s">
        <v>91</v>
      </c>
    </row>
    <row r="91" spans="3:16384">
      <c r="CA91" s="676" t="s">
        <v>92</v>
      </c>
    </row>
    <row r="92" spans="3:16384">
      <c r="CA92" s="676" t="s">
        <v>93</v>
      </c>
    </row>
    <row r="93" spans="3:16384">
      <c r="CA93" s="676" t="s">
        <v>89</v>
      </c>
    </row>
  </sheetData>
  <sheetProtection algorithmName="SHA-512" hashValue="KbwvKNMKshOSwHgkk8E5bCdnn4FbDBKMCvKS1EPIJC0oS+uZcZF1coo+Yc4M+x18voI6fIieGO2NP1dEAL4RZg==" saltValue="5oCb26jQQCRnk8ltgWf9uA==" spinCount="100000" sheet="1" objects="1" scenarios="1"/>
  <sortState xmlns:xlrd2="http://schemas.microsoft.com/office/spreadsheetml/2017/richdata2" ref="CE66:CF92">
    <sortCondition ref="CE65"/>
  </sortState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7">
    <tabColor rgb="FFEED3CE"/>
  </sheetPr>
  <dimension ref="B1:AC69"/>
  <sheetViews>
    <sheetView zoomScale="80" zoomScaleNormal="80" workbookViewId="0">
      <pane ySplit="7" topLeftCell="A8" activePane="bottomLeft" state="frozen"/>
      <selection activeCell="E108" sqref="E108"/>
      <selection pane="bottomLeft" activeCell="A52" sqref="A1:XFD52"/>
    </sheetView>
  </sheetViews>
  <sheetFormatPr defaultColWidth="9.109375" defaultRowHeight="14.4"/>
  <cols>
    <col min="1" max="1" width="3" style="503" customWidth="1"/>
    <col min="2" max="2" width="3.5546875" style="503" customWidth="1"/>
    <col min="3" max="3" width="13.5546875" style="503" bestFit="1" customWidth="1"/>
    <col min="4" max="4" width="29.88671875" style="516" bestFit="1" customWidth="1"/>
    <col min="5" max="5" width="14.44140625" style="503" bestFit="1" customWidth="1"/>
    <col min="6" max="6" width="9.44140625" style="503" bestFit="1" customWidth="1"/>
    <col min="7" max="7" width="20.109375" style="503" bestFit="1" customWidth="1"/>
    <col min="8" max="11" width="15.44140625" style="503" customWidth="1"/>
    <col min="12" max="12" width="20.33203125" style="503" bestFit="1" customWidth="1"/>
    <col min="13" max="13" width="21.5546875" style="503" customWidth="1"/>
    <col min="14" max="14" width="22.109375" style="503" bestFit="1" customWidth="1"/>
    <col min="15" max="15" width="10.88671875" style="503" customWidth="1"/>
    <col min="16" max="16" width="14.33203125" style="503" customWidth="1"/>
    <col min="17" max="17" width="17.5546875" style="503" customWidth="1"/>
    <col min="18" max="18" width="18" style="503" customWidth="1"/>
    <col min="19" max="19" width="17.33203125" style="503" bestFit="1" customWidth="1"/>
    <col min="20" max="25" width="17.33203125" style="503" customWidth="1"/>
    <col min="26" max="26" width="9.109375" style="503"/>
    <col min="27" max="27" width="51.33203125" style="503" bestFit="1" customWidth="1"/>
    <col min="28" max="28" width="3.5546875" style="503" customWidth="1"/>
    <col min="29" max="16384" width="9.109375" style="503"/>
  </cols>
  <sheetData>
    <row r="1" spans="2:29">
      <c r="B1" s="502"/>
      <c r="C1" s="502"/>
      <c r="D1" s="514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15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 s="502"/>
    </row>
    <row r="2" spans="2:29" hidden="1">
      <c r="B2" s="506"/>
      <c r="C2" s="506"/>
      <c r="D2" s="510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11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2"/>
    </row>
    <row r="3" spans="2:29" ht="20.399999999999999" hidden="1" thickBot="1">
      <c r="B3" s="507"/>
      <c r="C3" s="2" t="s">
        <v>399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5"/>
    </row>
    <row r="4" spans="2:29" ht="15" hidden="1" thickTop="1">
      <c r="B4" s="506"/>
      <c r="C4" s="506"/>
      <c r="D4" s="510"/>
      <c r="E4" s="506"/>
      <c r="F4" s="506"/>
      <c r="G4" s="506"/>
      <c r="H4" s="506"/>
      <c r="I4" s="506"/>
      <c r="J4" s="506"/>
      <c r="K4" s="506"/>
      <c r="L4" s="506"/>
      <c r="M4" s="506"/>
      <c r="N4" s="506"/>
      <c r="O4" s="506"/>
      <c r="P4" s="506"/>
      <c r="Q4" s="506"/>
      <c r="R4" s="511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2"/>
    </row>
    <row r="5" spans="2:29" s="512" customFormat="1" hidden="1">
      <c r="B5" s="508"/>
      <c r="C5" s="348" t="s">
        <v>278</v>
      </c>
      <c r="D5" s="349" t="s">
        <v>213</v>
      </c>
      <c r="E5" s="440" t="s">
        <v>326</v>
      </c>
      <c r="F5" s="440" t="s">
        <v>20</v>
      </c>
      <c r="G5" s="440" t="s">
        <v>22</v>
      </c>
      <c r="H5" s="349" t="s">
        <v>145</v>
      </c>
      <c r="I5" s="349"/>
      <c r="J5" s="349"/>
      <c r="K5" s="349"/>
      <c r="L5" s="349" t="s">
        <v>14</v>
      </c>
      <c r="M5" s="349" t="s">
        <v>423</v>
      </c>
      <c r="N5" s="349" t="s">
        <v>15</v>
      </c>
      <c r="O5" s="349" t="s">
        <v>387</v>
      </c>
      <c r="P5" s="349" t="s">
        <v>2</v>
      </c>
      <c r="Q5" s="349" t="s">
        <v>173</v>
      </c>
      <c r="R5" s="350" t="s">
        <v>196</v>
      </c>
      <c r="S5" s="351" t="s">
        <v>37</v>
      </c>
      <c r="T5" s="709" t="s">
        <v>106</v>
      </c>
      <c r="U5" s="709" t="s">
        <v>107</v>
      </c>
      <c r="V5" s="709" t="s">
        <v>108</v>
      </c>
      <c r="W5" s="709" t="s">
        <v>105</v>
      </c>
      <c r="X5" s="709" t="s">
        <v>33</v>
      </c>
      <c r="Y5" s="709" t="s">
        <v>34</v>
      </c>
      <c r="Z5" s="508"/>
      <c r="AA5" s="772" t="s">
        <v>342</v>
      </c>
      <c r="AB5" s="508"/>
      <c r="AC5" s="504"/>
    </row>
    <row r="6" spans="2:29" s="22" customFormat="1" ht="12" hidden="1">
      <c r="B6" s="457"/>
      <c r="C6" s="775" t="s">
        <v>148</v>
      </c>
      <c r="D6" s="498"/>
      <c r="E6" s="774" t="s">
        <v>326</v>
      </c>
      <c r="F6" s="346"/>
      <c r="G6" s="774" t="s">
        <v>22</v>
      </c>
      <c r="H6" s="774" t="s">
        <v>149</v>
      </c>
      <c r="I6" s="776" t="s">
        <v>317</v>
      </c>
      <c r="J6" s="776" t="s">
        <v>329</v>
      </c>
      <c r="K6" s="776" t="s">
        <v>318</v>
      </c>
      <c r="L6" s="774" t="s">
        <v>150</v>
      </c>
      <c r="M6" s="604" t="s">
        <v>423</v>
      </c>
      <c r="N6" s="774" t="s">
        <v>15</v>
      </c>
      <c r="O6" s="571" t="s">
        <v>387</v>
      </c>
      <c r="P6" s="346"/>
      <c r="Q6" s="346"/>
      <c r="R6" s="346" t="s">
        <v>151</v>
      </c>
      <c r="S6" s="347" t="s">
        <v>211</v>
      </c>
      <c r="T6" s="701"/>
      <c r="U6" s="701"/>
      <c r="V6" s="701"/>
      <c r="W6" s="701"/>
      <c r="X6" s="701"/>
      <c r="Y6" s="701"/>
      <c r="Z6" s="457"/>
      <c r="AA6" s="773"/>
      <c r="AB6" s="457"/>
      <c r="AC6" s="24"/>
    </row>
    <row r="7" spans="2:29" s="22" customFormat="1" ht="42" hidden="1" customHeight="1">
      <c r="B7" s="457"/>
      <c r="C7" s="775"/>
      <c r="D7" s="498"/>
      <c r="E7" s="774"/>
      <c r="F7" s="346"/>
      <c r="G7" s="774"/>
      <c r="H7" s="774"/>
      <c r="I7" s="777"/>
      <c r="J7" s="777"/>
      <c r="K7" s="777"/>
      <c r="L7" s="774"/>
      <c r="M7" s="604"/>
      <c r="N7" s="774"/>
      <c r="O7" s="571"/>
      <c r="P7" s="346" t="s">
        <v>287</v>
      </c>
      <c r="Q7" s="346" t="s">
        <v>287</v>
      </c>
      <c r="R7" s="346" t="s">
        <v>332</v>
      </c>
      <c r="S7" s="60"/>
      <c r="Z7" s="457"/>
      <c r="AA7" s="773"/>
      <c r="AB7" s="457"/>
      <c r="AC7" s="24"/>
    </row>
    <row r="8" spans="2:29" hidden="1">
      <c r="B8" s="506"/>
      <c r="C8" s="446" t="s">
        <v>162</v>
      </c>
      <c r="D8" s="499" t="s">
        <v>281</v>
      </c>
      <c r="E8" s="442">
        <v>2010</v>
      </c>
      <c r="F8" s="442" t="s">
        <v>126</v>
      </c>
      <c r="G8" s="442" t="s">
        <v>23</v>
      </c>
      <c r="H8" s="442">
        <v>64</v>
      </c>
      <c r="I8" s="447">
        <v>64</v>
      </c>
      <c r="J8" s="447">
        <v>251</v>
      </c>
      <c r="K8" s="447">
        <v>348</v>
      </c>
      <c r="L8" s="441">
        <f>I8/K8-0.01</f>
        <v>0.17390804597701148</v>
      </c>
      <c r="M8" s="441"/>
      <c r="N8" s="441">
        <f>J8/K8+0.01</f>
        <v>0.73126436781609194</v>
      </c>
      <c r="O8" s="441"/>
      <c r="P8" s="448">
        <f>0.4/L8*2040000</f>
        <v>4692134.8314606752</v>
      </c>
      <c r="Q8" s="448">
        <f>0.4/L8*57000</f>
        <v>131103.7673496365</v>
      </c>
      <c r="R8" s="449">
        <f>3*K8/J8</f>
        <v>4.1593625498007967</v>
      </c>
      <c r="S8" s="450"/>
      <c r="T8" s="451">
        <f>HLOOKUP($T$5,'[2]ENS fremskrivningsdata'!$A$11:$I$35,MATCH(F8,'[2]ENS fremskrivningsdata'!$B$11:$B$26,0),FALSE)</f>
        <v>1.9</v>
      </c>
      <c r="U8" s="451">
        <f>HLOOKUP(U5,'[2]ENS fremskrivningsdata'!$A$11:$I$35,MATCH($F$8,'[2]ENS fremskrivningsdata'!$B$11:$B$26,0),FALSE)</f>
        <v>81</v>
      </c>
      <c r="V8" s="451">
        <f>HLOOKUP(V5,'[2]ENS fremskrivningsdata'!$A$11:$I$35,MATCH($F$8,'[2]ENS fremskrivningsdata'!$B$11:$B$26,0),FALSE)</f>
        <v>4.82</v>
      </c>
      <c r="W8" s="451">
        <f>HLOOKUP(W5,'[2]ENS fremskrivningsdata'!$A$11:$I$35,MATCH($F$8,'[2]ENS fremskrivningsdata'!$B$11:$B$26,0),FALSE)</f>
        <v>0</v>
      </c>
      <c r="X8" s="451">
        <f>HLOOKUP(X5,'[2]ENS fremskrivningsdata'!$A$11:$I$35,MATCH($F$8,'[2]ENS fremskrivningsdata'!$B$11:$B$26,0),FALSE)</f>
        <v>3.1</v>
      </c>
      <c r="Y8" s="451">
        <f>HLOOKUP(Y5,'[2]ENS fremskrivningsdata'!$A$11:$I$35,MATCH($F$8,'[2]ENS fremskrivningsdata'!$B$11:$B$26,0),FALSE)</f>
        <v>0.8</v>
      </c>
      <c r="Z8" s="506"/>
      <c r="AA8" s="523"/>
      <c r="AB8" s="506"/>
      <c r="AC8" s="502"/>
    </row>
    <row r="9" spans="2:29" hidden="1">
      <c r="B9" s="506"/>
      <c r="C9" s="446" t="s">
        <v>169</v>
      </c>
      <c r="D9" s="499" t="s">
        <v>282</v>
      </c>
      <c r="E9" s="442">
        <v>2010</v>
      </c>
      <c r="F9" s="442" t="s">
        <v>126</v>
      </c>
      <c r="G9" s="442" t="s">
        <v>27</v>
      </c>
      <c r="H9" s="442">
        <v>0</v>
      </c>
      <c r="I9" s="447">
        <v>0</v>
      </c>
      <c r="J9" s="447">
        <v>320</v>
      </c>
      <c r="K9" s="447">
        <v>348</v>
      </c>
      <c r="L9" s="441">
        <f>I9/K9</f>
        <v>0</v>
      </c>
      <c r="M9" s="441"/>
      <c r="N9" s="441">
        <f>J9/K9</f>
        <v>0.91954022988505746</v>
      </c>
      <c r="O9" s="441"/>
      <c r="P9" s="448">
        <v>0</v>
      </c>
      <c r="Q9" s="448">
        <v>0</v>
      </c>
      <c r="R9" s="449">
        <f>3*K9/J9</f>
        <v>3.2625000000000002</v>
      </c>
      <c r="S9" s="450"/>
      <c r="T9" s="451">
        <f>HLOOKUP(T5,'[2]ENS fremskrivningsdata'!$A$11:$I$35,MATCH($F$9,'[2]ENS fremskrivningsdata'!$B$11:$B$26,0),FALSE)</f>
        <v>1.9</v>
      </c>
      <c r="U9" s="451">
        <f>HLOOKUP(U5,'[2]ENS fremskrivningsdata'!$A$11:$I$35,MATCH($F$9,'[2]ENS fremskrivningsdata'!$B$11:$B$26,0),FALSE)</f>
        <v>81</v>
      </c>
      <c r="V9" s="451">
        <f>HLOOKUP(V5,'[2]ENS fremskrivningsdata'!$A$11:$I$35,MATCH($F$9,'[2]ENS fremskrivningsdata'!$B$11:$B$26,0),FALSE)</f>
        <v>4.82</v>
      </c>
      <c r="W9" s="451">
        <f>HLOOKUP(W5,'[2]ENS fremskrivningsdata'!$A$11:$I$35,MATCH($F$9,'[2]ENS fremskrivningsdata'!$B$11:$B$26,0),FALSE)</f>
        <v>0</v>
      </c>
      <c r="X9" s="451">
        <f>HLOOKUP(X5,'[2]ENS fremskrivningsdata'!$A$11:$I$35,MATCH($F$9,'[2]ENS fremskrivningsdata'!$B$11:$B$26,0),FALSE)</f>
        <v>3.1</v>
      </c>
      <c r="Y9" s="451">
        <f>HLOOKUP(Y5,'[2]ENS fremskrivningsdata'!$A$11:$I$35,MATCH($F$9,'[2]ENS fremskrivningsdata'!$B$11:$B$26,0),FALSE)</f>
        <v>0.8</v>
      </c>
      <c r="Z9" s="506"/>
      <c r="AA9" s="524" t="s">
        <v>343</v>
      </c>
      <c r="AB9" s="506"/>
      <c r="AC9" s="502"/>
    </row>
    <row r="10" spans="2:29" hidden="1">
      <c r="B10" s="506"/>
      <c r="C10" s="446" t="s">
        <v>163</v>
      </c>
      <c r="D10" s="499" t="s">
        <v>283</v>
      </c>
      <c r="E10" s="442">
        <v>1989</v>
      </c>
      <c r="F10" s="442" t="s">
        <v>114</v>
      </c>
      <c r="G10" s="442" t="s">
        <v>24</v>
      </c>
      <c r="H10" s="442">
        <v>250</v>
      </c>
      <c r="I10" s="447">
        <v>215</v>
      </c>
      <c r="J10" s="447">
        <v>335</v>
      </c>
      <c r="K10" s="447">
        <v>600</v>
      </c>
      <c r="L10" s="441">
        <f t="shared" ref="L10:L19" si="0">I10/K10-0.01</f>
        <v>0.34833333333333333</v>
      </c>
      <c r="M10" s="441">
        <f>H10/K10</f>
        <v>0.41666666666666669</v>
      </c>
      <c r="N10" s="441">
        <f t="shared" ref="N10:N19" si="1">J10/K10+0.01</f>
        <v>0.56833333333333336</v>
      </c>
      <c r="O10" s="574">
        <f>(H10-I10)/J10</f>
        <v>0.1044776119402985</v>
      </c>
      <c r="P10" s="448">
        <f>0.4/L10*2040000</f>
        <v>2342583.7320574163</v>
      </c>
      <c r="Q10" s="448">
        <f>0.4/L10*57000</f>
        <v>65454.545454545456</v>
      </c>
      <c r="R10" s="449">
        <f>2*K10/J10</f>
        <v>3.5820895522388061</v>
      </c>
      <c r="S10" s="450"/>
      <c r="T10" s="451">
        <f>HLOOKUP(T5,'[2]ENS fremskrivningsdata'!$A$11:$I$35,MATCH($F$10,'[2]ENS fremskrivningsdata'!$B$11:$B$26,0),FALSE)</f>
        <v>10</v>
      </c>
      <c r="U10" s="451">
        <f>HLOOKUP(U5,'[2]ENS fremskrivningsdata'!$A$11:$I$35,MATCH($F$10,'[2]ENS fremskrivningsdata'!$B$11:$B$26,0),FALSE)</f>
        <v>29</v>
      </c>
      <c r="V10" s="451">
        <f>HLOOKUP(V5,'[2]ENS fremskrivningsdata'!$A$11:$I$35,MATCH($F$10,'[2]ENS fremskrivningsdata'!$B$11:$B$26,0),FALSE)</f>
        <v>2.1</v>
      </c>
      <c r="W10" s="451">
        <f>HLOOKUP(W5,'[2]ENS fremskrivningsdata'!$A$11:$I$35,MATCH($F$10,'[2]ENS fremskrivningsdata'!$B$11:$B$26,0),FALSE)</f>
        <v>94.5</v>
      </c>
      <c r="X10" s="451">
        <f>HLOOKUP(X5,'[2]ENS fremskrivningsdata'!$A$11:$I$35,MATCH($F$10,'[2]ENS fremskrivningsdata'!$B$11:$B$26,0),FALSE)</f>
        <v>0.9</v>
      </c>
      <c r="Y10" s="451">
        <f>HLOOKUP(Y5,'[2]ENS fremskrivningsdata'!$A$11:$I$35,MATCH($F$10,'[2]ENS fremskrivningsdata'!$B$11:$B$26,0),FALSE)</f>
        <v>0.8</v>
      </c>
      <c r="Z10" s="506"/>
      <c r="AA10" s="524"/>
      <c r="AB10" s="506"/>
      <c r="AC10" s="502"/>
    </row>
    <row r="11" spans="2:29" hidden="1">
      <c r="B11" s="506"/>
      <c r="C11" s="446" t="s">
        <v>164</v>
      </c>
      <c r="D11" s="499" t="s">
        <v>284</v>
      </c>
      <c r="E11" s="442">
        <v>2020</v>
      </c>
      <c r="F11" s="442" t="s">
        <v>152</v>
      </c>
      <c r="G11" s="442" t="s">
        <v>24</v>
      </c>
      <c r="H11" s="442">
        <v>240</v>
      </c>
      <c r="I11" s="447">
        <v>207</v>
      </c>
      <c r="J11" s="447">
        <v>421</v>
      </c>
      <c r="K11" s="447">
        <v>602</v>
      </c>
      <c r="L11" s="441">
        <f t="shared" si="0"/>
        <v>0.33385382059800661</v>
      </c>
      <c r="M11" s="441"/>
      <c r="N11" s="441">
        <f t="shared" si="1"/>
        <v>0.70933554817275746</v>
      </c>
      <c r="O11" s="441"/>
      <c r="P11" s="448">
        <f>0.4/L11*2040000</f>
        <v>2444183.500845856</v>
      </c>
      <c r="Q11" s="448">
        <f>0.4/L11*57000</f>
        <v>68293.362523634205</v>
      </c>
      <c r="R11" s="449">
        <f>3*K11/J11</f>
        <v>4.2897862232779094</v>
      </c>
      <c r="S11" s="450"/>
      <c r="T11" s="451">
        <f>HLOOKUP(T5,'[2]ENS fremskrivningsdata'!$A$11:$I$35,MATCH($F$11,'[2]ENS fremskrivningsdata'!$B$11:$B$26,0),FALSE)</f>
        <v>1.9</v>
      </c>
      <c r="U11" s="451">
        <f>HLOOKUP(U5,'[2]ENS fremskrivningsdata'!$A$11:$I$35,MATCH($F$11,'[2]ENS fremskrivningsdata'!$B$11:$B$26,0),FALSE)</f>
        <v>81</v>
      </c>
      <c r="V11" s="451">
        <f>HLOOKUP(V5,'[2]ENS fremskrivningsdata'!$A$11:$I$35,MATCH($F$11,'[2]ENS fremskrivningsdata'!$B$11:$B$26,0),FALSE)</f>
        <v>4.82</v>
      </c>
      <c r="W11" s="451">
        <f>HLOOKUP(W5,'[2]ENS fremskrivningsdata'!$A$11:$I$35,MATCH($F$11,'[2]ENS fremskrivningsdata'!$B$11:$B$26,0),FALSE)</f>
        <v>0</v>
      </c>
      <c r="X11" s="451">
        <f>HLOOKUP(X5,'[2]ENS fremskrivningsdata'!$A$11:$I$35,MATCH($F$11,'[2]ENS fremskrivningsdata'!$B$11:$B$26,0),FALSE)</f>
        <v>3.1</v>
      </c>
      <c r="Y11" s="451">
        <f>HLOOKUP(Y5,'[2]ENS fremskrivningsdata'!$A$11:$I$35,MATCH($F$11,'[2]ENS fremskrivningsdata'!$B$11:$B$26,0),FALSE)</f>
        <v>0.8</v>
      </c>
      <c r="Z11" s="506"/>
      <c r="AA11" s="524" t="s">
        <v>388</v>
      </c>
      <c r="AB11" s="506"/>
      <c r="AC11" s="502"/>
    </row>
    <row r="12" spans="2:29" hidden="1">
      <c r="B12" s="506"/>
      <c r="C12" s="446" t="s">
        <v>170</v>
      </c>
      <c r="D12" s="499" t="s">
        <v>285</v>
      </c>
      <c r="E12" s="442">
        <v>2020</v>
      </c>
      <c r="F12" s="442" t="s">
        <v>152</v>
      </c>
      <c r="G12" s="442" t="s">
        <v>27</v>
      </c>
      <c r="H12" s="442">
        <v>0</v>
      </c>
      <c r="I12" s="447">
        <v>0</v>
      </c>
      <c r="J12" s="447">
        <v>628</v>
      </c>
      <c r="K12" s="447">
        <v>602</v>
      </c>
      <c r="L12" s="441">
        <f>I12/K12</f>
        <v>0</v>
      </c>
      <c r="M12" s="441"/>
      <c r="N12" s="441">
        <f>J12/K12</f>
        <v>1.0431893687707641</v>
      </c>
      <c r="O12" s="441"/>
      <c r="P12" s="448">
        <v>0</v>
      </c>
      <c r="Q12" s="448">
        <v>0</v>
      </c>
      <c r="R12" s="449">
        <f>3*K12/J12</f>
        <v>2.8757961783439492</v>
      </c>
      <c r="S12" s="450"/>
      <c r="T12" s="451">
        <f>HLOOKUP(T5,'[2]ENS fremskrivningsdata'!$A$11:$I$35,MATCH($F$12,'[2]ENS fremskrivningsdata'!$B$11:$B$26,0),FALSE)</f>
        <v>1.9</v>
      </c>
      <c r="U12" s="451">
        <f>HLOOKUP(U5,'[2]ENS fremskrivningsdata'!$A$11:$I$35,MATCH($F$12,'[2]ENS fremskrivningsdata'!$B$11:$B$26,0),FALSE)</f>
        <v>81</v>
      </c>
      <c r="V12" s="451">
        <f>HLOOKUP(V5,'[2]ENS fremskrivningsdata'!$A$11:$I$35,MATCH($F$12,'[2]ENS fremskrivningsdata'!$B$11:$B$26,0),FALSE)</f>
        <v>4.82</v>
      </c>
      <c r="W12" s="451">
        <f>HLOOKUP(W5,'[2]ENS fremskrivningsdata'!$A$11:$I$35,MATCH($F$12,'[2]ENS fremskrivningsdata'!$B$11:$B$26,0),FALSE)</f>
        <v>0</v>
      </c>
      <c r="X12" s="451">
        <f>HLOOKUP(X5,'[2]ENS fremskrivningsdata'!$A$11:$I$35,MATCH($F$12,'[2]ENS fremskrivningsdata'!$B$11:$B$26,0),FALSE)</f>
        <v>3.1</v>
      </c>
      <c r="Y12" s="451">
        <f>HLOOKUP(Y5,'[2]ENS fremskrivningsdata'!$A$11:$I$35,MATCH($F$12,'[2]ENS fremskrivningsdata'!$B$11:$B$26,0),FALSE)</f>
        <v>0.8</v>
      </c>
      <c r="Z12" s="506"/>
      <c r="AA12" s="524" t="s">
        <v>344</v>
      </c>
      <c r="AB12" s="506"/>
      <c r="AC12" s="502"/>
    </row>
    <row r="13" spans="2:29" hidden="1">
      <c r="B13" s="506"/>
      <c r="C13" s="446" t="s">
        <v>159</v>
      </c>
      <c r="D13" s="499" t="s">
        <v>286</v>
      </c>
      <c r="E13" s="442">
        <v>2017</v>
      </c>
      <c r="F13" s="442" t="s">
        <v>126</v>
      </c>
      <c r="G13" s="442" t="s">
        <v>24</v>
      </c>
      <c r="H13" s="442">
        <v>254</v>
      </c>
      <c r="I13" s="447">
        <v>207</v>
      </c>
      <c r="J13" s="447">
        <v>359</v>
      </c>
      <c r="K13" s="447">
        <v>636</v>
      </c>
      <c r="L13" s="441">
        <f t="shared" si="0"/>
        <v>0.31547169811320752</v>
      </c>
      <c r="M13" s="441">
        <f>H13/K13</f>
        <v>0.39937106918238996</v>
      </c>
      <c r="N13" s="441">
        <f t="shared" si="1"/>
        <v>0.5744654088050315</v>
      </c>
      <c r="O13" s="574">
        <f>(H13-I13)/J13</f>
        <v>0.1309192200557103</v>
      </c>
      <c r="P13" s="448">
        <f>0.4/L13*2040000</f>
        <v>2586602.8708133972</v>
      </c>
      <c r="Q13" s="448">
        <f>0.4/L13*57000</f>
        <v>72272.727272727279</v>
      </c>
      <c r="R13" s="449">
        <f>3*K13/J13</f>
        <v>5.3147632311977713</v>
      </c>
      <c r="S13" s="450"/>
      <c r="T13" s="451">
        <f>HLOOKUP(T5,'[2]ENS fremskrivningsdata'!$A$11:$I$35,MATCH($F$13,'[2]ENS fremskrivningsdata'!$B$11:$B$26,0),FALSE)</f>
        <v>1.9</v>
      </c>
      <c r="U13" s="451">
        <f>HLOOKUP(U5,'[2]ENS fremskrivningsdata'!$A$11:$I$35,MATCH($F$13,'[2]ENS fremskrivningsdata'!$B$11:$B$26,0),FALSE)</f>
        <v>81</v>
      </c>
      <c r="V13" s="451">
        <f>HLOOKUP(V5,'[2]ENS fremskrivningsdata'!$A$11:$I$35,MATCH($F$13,'[2]ENS fremskrivningsdata'!$B$11:$B$26,0),FALSE)</f>
        <v>4.82</v>
      </c>
      <c r="W13" s="451">
        <f>HLOOKUP(W5,'[2]ENS fremskrivningsdata'!$A$11:$I$35,MATCH($F$13,'[2]ENS fremskrivningsdata'!$B$11:$B$26,0),FALSE)</f>
        <v>0</v>
      </c>
      <c r="X13" s="451">
        <f>HLOOKUP(X5,'[2]ENS fremskrivningsdata'!$A$11:$I$35,MATCH($F$13,'[2]ENS fremskrivningsdata'!$B$11:$B$26,0),FALSE)</f>
        <v>3.1</v>
      </c>
      <c r="Y13" s="451">
        <f>HLOOKUP(Y5,'[2]ENS fremskrivningsdata'!$A$11:$I$35,MATCH($F$13,'[2]ENS fremskrivningsdata'!$B$11:$B$26,0),FALSE)</f>
        <v>0.8</v>
      </c>
      <c r="Z13" s="506"/>
      <c r="AA13" s="524"/>
      <c r="AB13" s="506"/>
      <c r="AC13" s="502"/>
    </row>
    <row r="14" spans="2:29" hidden="1">
      <c r="B14" s="506"/>
      <c r="C14" s="446" t="s">
        <v>158</v>
      </c>
      <c r="D14" s="499" t="s">
        <v>286</v>
      </c>
      <c r="E14" s="442">
        <v>1990</v>
      </c>
      <c r="F14" s="464" t="str">
        <f>IF(AVV1TræKul="slået til","Træpiller","Kul")</f>
        <v>Træpiller</v>
      </c>
      <c r="G14" s="442" t="s">
        <v>24</v>
      </c>
      <c r="H14" s="442">
        <v>249</v>
      </c>
      <c r="I14" s="447">
        <v>207</v>
      </c>
      <c r="J14" s="447">
        <v>334</v>
      </c>
      <c r="K14" s="447">
        <v>597</v>
      </c>
      <c r="L14" s="441">
        <f t="shared" si="0"/>
        <v>0.33673366834170854</v>
      </c>
      <c r="M14" s="441">
        <f>H14/K14</f>
        <v>0.41708542713567837</v>
      </c>
      <c r="N14" s="441">
        <f t="shared" si="1"/>
        <v>0.56946398659966502</v>
      </c>
      <c r="O14" s="574">
        <f>(H14-I14)/J14</f>
        <v>0.12574850299401197</v>
      </c>
      <c r="P14" s="448">
        <f>0.4/L14*2040000</f>
        <v>2423280.1074466496</v>
      </c>
      <c r="Q14" s="448">
        <f>0.4/L14*57000</f>
        <v>67709.29711983286</v>
      </c>
      <c r="R14" s="449">
        <f>2*K14/J14</f>
        <v>3.5748502994011977</v>
      </c>
      <c r="S14" s="450"/>
      <c r="T14" s="451">
        <f>HLOOKUP(T5,'[2]ENS fremskrivningsdata'!$A$11:$I$35,MATCH($F$14,'[2]ENS fremskrivningsdata'!$B$11:$B$26,0),FALSE)</f>
        <v>1.9</v>
      </c>
      <c r="U14" s="451">
        <f>HLOOKUP(U5,'[2]ENS fremskrivningsdata'!$A$11:$I$35,MATCH($F$14,'[2]ENS fremskrivningsdata'!$B$11:$B$26,0),FALSE)</f>
        <v>81</v>
      </c>
      <c r="V14" s="451">
        <f>HLOOKUP(V5,'[2]ENS fremskrivningsdata'!$A$11:$I$35,MATCH($F$14,'[2]ENS fremskrivningsdata'!$B$11:$B$26,0),FALSE)</f>
        <v>4.82</v>
      </c>
      <c r="W14" s="451">
        <f>HLOOKUP(W5,'[2]ENS fremskrivningsdata'!$A$11:$I$35,MATCH($F$14,'[2]ENS fremskrivningsdata'!$B$11:$B$26,0),FALSE)</f>
        <v>0</v>
      </c>
      <c r="X14" s="451">
        <f>HLOOKUP(X5,'[2]ENS fremskrivningsdata'!$A$11:$I$35,MATCH($F$14,'[2]ENS fremskrivningsdata'!$B$11:$B$26,0),FALSE)</f>
        <v>3.1</v>
      </c>
      <c r="Y14" s="451">
        <f>HLOOKUP(Y5,'[2]ENS fremskrivningsdata'!$A$11:$I$35,MATCH($F$14,'[2]ENS fremskrivningsdata'!$B$11:$B$26,0),FALSE)</f>
        <v>0.8</v>
      </c>
      <c r="Z14" s="506"/>
      <c r="AA14" s="524"/>
      <c r="AB14" s="506"/>
      <c r="AC14" s="502"/>
    </row>
    <row r="15" spans="2:29" hidden="1">
      <c r="B15" s="506"/>
      <c r="C15" s="446" t="s">
        <v>161</v>
      </c>
      <c r="D15" s="499" t="s">
        <v>323</v>
      </c>
      <c r="E15" s="442">
        <v>2001</v>
      </c>
      <c r="F15" s="442" t="s">
        <v>126</v>
      </c>
      <c r="G15" s="442" t="s">
        <v>24</v>
      </c>
      <c r="H15" s="447">
        <v>341</v>
      </c>
      <c r="I15" s="447">
        <v>270</v>
      </c>
      <c r="J15" s="447">
        <v>441</v>
      </c>
      <c r="K15" s="447">
        <v>783</v>
      </c>
      <c r="L15" s="441">
        <f t="shared" si="0"/>
        <v>0.33482758620689657</v>
      </c>
      <c r="M15" s="441">
        <f>H15/K15</f>
        <v>0.43550446998722858</v>
      </c>
      <c r="N15" s="441">
        <f t="shared" si="1"/>
        <v>0.57321839080459769</v>
      </c>
      <c r="O15" s="574">
        <f>(H15-I15)/J15</f>
        <v>0.16099773242630386</v>
      </c>
      <c r="P15" s="448">
        <f>0.4/L15*2040000</f>
        <v>2437075.1802265705</v>
      </c>
      <c r="Q15" s="448">
        <f>0.4/L15*57000</f>
        <v>68094.747682801244</v>
      </c>
      <c r="R15" s="449">
        <f>3*K15/J15</f>
        <v>5.3265306122448983</v>
      </c>
      <c r="S15" s="450"/>
      <c r="T15" s="451">
        <f>HLOOKUP(T5,'[2]ENS fremskrivningsdata'!$A$11:$I$35,MATCH($F$15,'[2]ENS fremskrivningsdata'!$B$11:$B$26,0),FALSE)</f>
        <v>1.9</v>
      </c>
      <c r="U15" s="451">
        <f>HLOOKUP(U5,'[2]ENS fremskrivningsdata'!$A$11:$I$35,MATCH($F$15,'[2]ENS fremskrivningsdata'!$B$11:$B$26,0),FALSE)</f>
        <v>81</v>
      </c>
      <c r="V15" s="451">
        <f>HLOOKUP(V5,'[2]ENS fremskrivningsdata'!$A$11:$I$35,MATCH($F$15,'[2]ENS fremskrivningsdata'!$B$11:$B$26,0),FALSE)</f>
        <v>4.82</v>
      </c>
      <c r="W15" s="451">
        <f>HLOOKUP(W5,'[2]ENS fremskrivningsdata'!$A$11:$I$35,MATCH($F$15,'[2]ENS fremskrivningsdata'!$B$11:$B$26,0),FALSE)</f>
        <v>0</v>
      </c>
      <c r="X15" s="451">
        <f>HLOOKUP(X5,'[2]ENS fremskrivningsdata'!$A$11:$I$35,MATCH($F$15,'[2]ENS fremskrivningsdata'!$B$11:$B$26,0),FALSE)</f>
        <v>3.1</v>
      </c>
      <c r="Y15" s="451">
        <f>HLOOKUP(Y5,'[2]ENS fremskrivningsdata'!$A$11:$I$35,MATCH($F$15,'[2]ENS fremskrivningsdata'!$B$11:$B$26,0),FALSE)</f>
        <v>0.8</v>
      </c>
      <c r="Z15" s="506"/>
      <c r="AA15" s="524"/>
      <c r="AB15" s="506"/>
      <c r="AC15" s="502"/>
    </row>
    <row r="16" spans="2:29" hidden="1">
      <c r="B16" s="506"/>
      <c r="C16" s="446" t="s">
        <v>160</v>
      </c>
      <c r="D16" s="499" t="s">
        <v>324</v>
      </c>
      <c r="E16" s="442">
        <v>2001</v>
      </c>
      <c r="F16" s="442" t="s">
        <v>122</v>
      </c>
      <c r="G16" s="442" t="s">
        <v>24</v>
      </c>
      <c r="H16" s="447">
        <v>41</v>
      </c>
      <c r="I16" s="447">
        <v>34.727000000000004</v>
      </c>
      <c r="J16" s="447">
        <v>51</v>
      </c>
      <c r="K16" s="447">
        <v>98</v>
      </c>
      <c r="L16" s="441">
        <f t="shared" si="0"/>
        <v>0.34435714285714286</v>
      </c>
      <c r="M16" s="441">
        <f>H16/K16</f>
        <v>0.41836734693877553</v>
      </c>
      <c r="N16" s="441">
        <f t="shared" si="1"/>
        <v>0.53040816326530615</v>
      </c>
      <c r="O16" s="574">
        <f>(H16-I16)/J16</f>
        <v>0.12299999999999993</v>
      </c>
      <c r="P16" s="448">
        <f>0.4/L16*2040000</f>
        <v>2369632.8562538894</v>
      </c>
      <c r="Q16" s="448">
        <f>0.4/L16*57000</f>
        <v>66210.329807093964</v>
      </c>
      <c r="R16" s="449">
        <f>3*K16/J16</f>
        <v>5.7647058823529411</v>
      </c>
      <c r="S16" s="450"/>
      <c r="T16" s="451">
        <f>HLOOKUP(T5,'[2]ENS fremskrivningsdata'!$A$11:$I$35,MATCH($F$16,'[2]ENS fremskrivningsdata'!$B$11:$B$26,0),FALSE)</f>
        <v>49</v>
      </c>
      <c r="U16" s="451">
        <f>HLOOKUP(U5,'[2]ENS fremskrivningsdata'!$A$11:$I$35,MATCH($F$16,'[2]ENS fremskrivningsdata'!$B$11:$B$26,0),FALSE)</f>
        <v>125</v>
      </c>
      <c r="V16" s="451">
        <f>HLOOKUP(V5,'[2]ENS fremskrivningsdata'!$A$11:$I$35,MATCH($F$16,'[2]ENS fremskrivningsdata'!$B$11:$B$26,0),FALSE)</f>
        <v>1.1100000000000001</v>
      </c>
      <c r="W16" s="451">
        <f>HLOOKUP(W5,'[2]ENS fremskrivningsdata'!$A$11:$I$35,MATCH($F$16,'[2]ENS fremskrivningsdata'!$B$11:$B$26,0),FALSE)</f>
        <v>0</v>
      </c>
      <c r="X16" s="451">
        <f>HLOOKUP(X5,'[2]ENS fremskrivningsdata'!$A$11:$I$35,MATCH($F$16,'[2]ENS fremskrivningsdata'!$B$11:$B$26,0),FALSE)</f>
        <v>0.47</v>
      </c>
      <c r="Y16" s="451">
        <f>HLOOKUP(Y5,'[2]ENS fremskrivningsdata'!$A$11:$I$35,MATCH($F$16,'[2]ENS fremskrivningsdata'!$B$11:$B$26,0),FALSE)</f>
        <v>1.1000000000000001</v>
      </c>
      <c r="Z16" s="506"/>
      <c r="AA16" s="524"/>
      <c r="AB16" s="506"/>
      <c r="AC16" s="502"/>
    </row>
    <row r="17" spans="2:29" hidden="1">
      <c r="B17" s="506"/>
      <c r="C17" s="446" t="s">
        <v>290</v>
      </c>
      <c r="D17" s="499" t="s">
        <v>316</v>
      </c>
      <c r="E17" s="442">
        <v>2001</v>
      </c>
      <c r="F17" s="442" t="str">
        <f>IF(VEindfasning="ja","Blandet gas","Naturgas")</f>
        <v>Blandet gas</v>
      </c>
      <c r="G17" s="442" t="s">
        <v>24</v>
      </c>
      <c r="H17" s="447">
        <v>149</v>
      </c>
      <c r="I17" s="447">
        <v>138</v>
      </c>
      <c r="J17" s="447">
        <v>90</v>
      </c>
      <c r="K17" s="447">
        <v>264</v>
      </c>
      <c r="L17" s="441">
        <f t="shared" si="0"/>
        <v>0.5127272727272727</v>
      </c>
      <c r="M17" s="441">
        <f>H17/K17</f>
        <v>0.56439393939393945</v>
      </c>
      <c r="N17" s="441">
        <f t="shared" si="1"/>
        <v>0.35090909090909089</v>
      </c>
      <c r="O17" s="574">
        <f>(H17-I17)/J17</f>
        <v>0.12222222222222222</v>
      </c>
      <c r="P17" s="448">
        <v>1400000</v>
      </c>
      <c r="Q17" s="448">
        <v>38000</v>
      </c>
      <c r="R17" s="449">
        <f>2*K17/J17</f>
        <v>5.8666666666666663</v>
      </c>
      <c r="S17" s="450"/>
      <c r="T17" s="451">
        <f>HLOOKUP(T5,'[2]ENS fremskrivningsdata'!$A$11:$I$35,MATCH($F$17,'[2]ENS fremskrivningsdata'!$B$11:$B$26,0),FALSE)</f>
        <v>0.43</v>
      </c>
      <c r="U17" s="451">
        <f>HLOOKUP(U5,'[2]ENS fremskrivningsdata'!$A$11:$I$35,MATCH($F$17,'[2]ENS fremskrivningsdata'!$B$11:$B$26,0),FALSE)</f>
        <v>48</v>
      </c>
      <c r="V17" s="451">
        <f>HLOOKUP(V5,'[2]ENS fremskrivningsdata'!$A$11:$I$35,MATCH($F$17,'[2]ENS fremskrivningsdata'!$B$11:$B$26,0),FALSE)</f>
        <v>5.0999999999999997E-2</v>
      </c>
      <c r="W17" s="451">
        <f>HLOOKUP(W5,'[2]ENS fremskrivningsdata'!$A$11:$I$35,MATCH($F$17,'[2]ENS fremskrivningsdata'!$B$11:$B$26,0),FALSE)</f>
        <v>56.95</v>
      </c>
      <c r="X17" s="451">
        <f>HLOOKUP(X5,'[2]ENS fremskrivningsdata'!$A$11:$I$35,MATCH($F$17,'[2]ENS fremskrivningsdata'!$B$11:$B$26,0),FALSE)</f>
        <v>1.7</v>
      </c>
      <c r="Y17" s="451">
        <f>HLOOKUP(Y5,'[2]ENS fremskrivningsdata'!$A$11:$I$35,MATCH($F$17,'[2]ENS fremskrivningsdata'!$B$11:$B$26,0),FALSE)</f>
        <v>1</v>
      </c>
      <c r="Z17" s="507"/>
      <c r="AA17" s="525"/>
      <c r="AB17" s="507"/>
    </row>
    <row r="18" spans="2:29" hidden="1">
      <c r="B18" s="506"/>
      <c r="C18" s="446" t="s">
        <v>19</v>
      </c>
      <c r="D18" s="500" t="s">
        <v>322</v>
      </c>
      <c r="E18" s="442">
        <v>1988</v>
      </c>
      <c r="F18" s="442" t="s">
        <v>152</v>
      </c>
      <c r="G18" s="444" t="s">
        <v>23</v>
      </c>
      <c r="H18" s="572">
        <v>19.93</v>
      </c>
      <c r="I18" s="572">
        <v>20</v>
      </c>
      <c r="J18" s="572">
        <v>57</v>
      </c>
      <c r="K18" s="572">
        <v>85</v>
      </c>
      <c r="L18" s="441">
        <f t="shared" si="0"/>
        <v>0.22529411764705881</v>
      </c>
      <c r="M18" s="441"/>
      <c r="N18" s="441">
        <f t="shared" si="1"/>
        <v>0.68058823529411761</v>
      </c>
      <c r="O18" s="441"/>
      <c r="P18" s="452">
        <v>4080000</v>
      </c>
      <c r="Q18" s="448">
        <v>114000</v>
      </c>
      <c r="R18" s="449">
        <f>3*K18/J18</f>
        <v>4.4736842105263159</v>
      </c>
      <c r="S18" s="450"/>
      <c r="T18" s="451">
        <f>HLOOKUP(T5,'[2]ENS fremskrivningsdata'!$A$11:$I$35,MATCH($F$18,'[2]ENS fremskrivningsdata'!$B$11:$B$26,0),FALSE)</f>
        <v>1.9</v>
      </c>
      <c r="U18" s="451">
        <f>HLOOKUP(U5,'[2]ENS fremskrivningsdata'!$A$11:$I$35,MATCH($F$18,'[2]ENS fremskrivningsdata'!$B$11:$B$26,0),FALSE)</f>
        <v>81</v>
      </c>
      <c r="V18" s="451">
        <f>HLOOKUP(V5,'[2]ENS fremskrivningsdata'!$A$11:$I$35,MATCH($F$18,'[2]ENS fremskrivningsdata'!$B$11:$B$26,0),FALSE)</f>
        <v>4.82</v>
      </c>
      <c r="W18" s="451">
        <f>HLOOKUP(W5,'[2]ENS fremskrivningsdata'!$A$11:$I$35,MATCH($F$18,'[2]ENS fremskrivningsdata'!$B$11:$B$26,0),FALSE)</f>
        <v>0</v>
      </c>
      <c r="X18" s="451">
        <f>HLOOKUP(X5,'[2]ENS fremskrivningsdata'!$A$11:$I$35,MATCH($F$18,'[2]ENS fremskrivningsdata'!$B$11:$B$26,0),FALSE)</f>
        <v>3.1</v>
      </c>
      <c r="Y18" s="451">
        <f>HLOOKUP(Y5,'[2]ENS fremskrivningsdata'!$A$11:$I$35,MATCH($F$18,'[2]ENS fremskrivningsdata'!$B$11:$B$26,0),FALSE)</f>
        <v>0.8</v>
      </c>
      <c r="Z18" s="507"/>
      <c r="AA18" s="525"/>
      <c r="AB18" s="507"/>
    </row>
    <row r="19" spans="2:29" hidden="1">
      <c r="B19" s="506"/>
      <c r="C19" s="446" t="s">
        <v>165</v>
      </c>
      <c r="D19" s="499" t="s">
        <v>325</v>
      </c>
      <c r="E19" s="442">
        <v>2004</v>
      </c>
      <c r="F19" s="442" t="str">
        <f>IF(VEindfasning="ja","Blandet gas","Naturgas")</f>
        <v>Blandet gas</v>
      </c>
      <c r="G19" s="442" t="s">
        <v>23</v>
      </c>
      <c r="H19" s="447">
        <v>23.2</v>
      </c>
      <c r="I19" s="447">
        <v>23.2</v>
      </c>
      <c r="J19" s="442">
        <v>41</v>
      </c>
      <c r="K19" s="442">
        <v>71</v>
      </c>
      <c r="L19" s="441">
        <f t="shared" si="0"/>
        <v>0.31676056338028169</v>
      </c>
      <c r="M19" s="441"/>
      <c r="N19" s="441">
        <f t="shared" si="1"/>
        <v>0.58746478873239438</v>
      </c>
      <c r="O19" s="441"/>
      <c r="P19" s="448">
        <v>1400000</v>
      </c>
      <c r="Q19" s="448">
        <v>38000</v>
      </c>
      <c r="R19" s="449">
        <f>1*K19/J19</f>
        <v>1.7317073170731707</v>
      </c>
      <c r="S19" s="450"/>
      <c r="T19" s="451">
        <f>HLOOKUP(T5,'[2]ENS fremskrivningsdata'!$A$11:$I$35,MATCH($F$19,'[2]ENS fremskrivningsdata'!$B$11:$B$26,0),FALSE)</f>
        <v>0.43</v>
      </c>
      <c r="U19" s="451">
        <f>HLOOKUP(U5,'[2]ENS fremskrivningsdata'!$A$11:$I$35,MATCH($F$19,'[2]ENS fremskrivningsdata'!$B$11:$B$26,0),FALSE)</f>
        <v>48</v>
      </c>
      <c r="V19" s="451">
        <f>HLOOKUP(V5,'[2]ENS fremskrivningsdata'!$A$11:$I$35,MATCH($F$19,'[2]ENS fremskrivningsdata'!$B$11:$B$26,0),FALSE)</f>
        <v>5.0999999999999997E-2</v>
      </c>
      <c r="W19" s="451">
        <f>HLOOKUP(W5,'[2]ENS fremskrivningsdata'!$A$11:$I$35,MATCH($F$19,'[2]ENS fremskrivningsdata'!$B$11:$B$26,0),FALSE)</f>
        <v>56.95</v>
      </c>
      <c r="X19" s="451">
        <f>HLOOKUP(X5,'[2]ENS fremskrivningsdata'!$A$11:$I$35,MATCH($F$19,'[2]ENS fremskrivningsdata'!$B$11:$B$26,0),FALSE)</f>
        <v>1.7</v>
      </c>
      <c r="Y19" s="451">
        <f>HLOOKUP(Y5,'[2]ENS fremskrivningsdata'!$A$11:$I$35,MATCH($F$19,'[2]ENS fremskrivningsdata'!$B$11:$B$26,0),FALSE)</f>
        <v>1</v>
      </c>
      <c r="Z19" s="506"/>
      <c r="AA19" s="524"/>
      <c r="AB19" s="506"/>
      <c r="AC19" s="502"/>
    </row>
    <row r="20" spans="2:29" hidden="1">
      <c r="B20" s="507"/>
      <c r="C20" s="446" t="s">
        <v>171</v>
      </c>
      <c r="D20" s="500" t="s">
        <v>214</v>
      </c>
      <c r="E20" s="444" t="s">
        <v>205</v>
      </c>
      <c r="F20" s="444" t="s">
        <v>125</v>
      </c>
      <c r="G20" s="442" t="s">
        <v>23</v>
      </c>
      <c r="H20" s="444">
        <v>0</v>
      </c>
      <c r="I20" s="444">
        <v>0</v>
      </c>
      <c r="J20" s="444">
        <v>0</v>
      </c>
      <c r="K20" s="444">
        <v>0</v>
      </c>
      <c r="L20" s="443">
        <v>0</v>
      </c>
      <c r="M20" s="443"/>
      <c r="N20" s="443">
        <v>0.9</v>
      </c>
      <c r="O20" s="443"/>
      <c r="P20" s="452">
        <v>300000</v>
      </c>
      <c r="Q20" s="452">
        <v>5000</v>
      </c>
      <c r="R20" s="451">
        <v>1</v>
      </c>
      <c r="S20" s="450"/>
      <c r="T20" s="451">
        <f>HLOOKUP(T5,'[2]ENS fremskrivningsdata'!$A$11:$I$35,MATCH($F$20,'[2]ENS fremskrivningsdata'!$B$11:$B$26,0),FALSE)</f>
        <v>23</v>
      </c>
      <c r="U20" s="451">
        <f>HLOOKUP(U5,'[2]ENS fremskrivningsdata'!$A$11:$I$35,MATCH($F$20,'[2]ENS fremskrivningsdata'!$B$11:$B$26,0),FALSE)</f>
        <v>52</v>
      </c>
      <c r="V20" s="451">
        <f>HLOOKUP(V5,'[2]ENS fremskrivningsdata'!$A$11:$I$35,MATCH($F$20,'[2]ENS fremskrivningsdata'!$B$11:$B$26,0),FALSE)</f>
        <v>5</v>
      </c>
      <c r="W20" s="451">
        <f>HLOOKUP(W5,'[2]ENS fremskrivningsdata'!$A$11:$I$35,MATCH($F$20,'[2]ENS fremskrivningsdata'!$B$11:$B$26,0),FALSE)</f>
        <v>74</v>
      </c>
      <c r="X20" s="451">
        <f>HLOOKUP(X5,'[2]ENS fremskrivningsdata'!$A$11:$I$35,MATCH($F$20,'[2]ENS fremskrivningsdata'!$B$11:$B$26,0),FALSE)</f>
        <v>0.7</v>
      </c>
      <c r="Y20" s="451">
        <f>HLOOKUP(Y5,'[2]ENS fremskrivningsdata'!$A$11:$I$35,MATCH($F$20,'[2]ENS fremskrivningsdata'!$B$11:$B$26,0),FALSE)</f>
        <v>0.6</v>
      </c>
      <c r="Z20" s="507"/>
      <c r="AA20" s="526" t="s">
        <v>330</v>
      </c>
      <c r="AB20" s="507"/>
    </row>
    <row r="21" spans="2:29" hidden="1">
      <c r="B21" s="507"/>
      <c r="C21" s="446" t="s">
        <v>166</v>
      </c>
      <c r="D21" s="500" t="s">
        <v>198</v>
      </c>
      <c r="E21" s="444" t="s">
        <v>205</v>
      </c>
      <c r="F21" s="442" t="str">
        <f>IF(VEindfasning="ja","Blandet gas","Naturgas")</f>
        <v>Blandet gas</v>
      </c>
      <c r="G21" s="444" t="s">
        <v>23</v>
      </c>
      <c r="H21" s="444">
        <v>0</v>
      </c>
      <c r="I21" s="444">
        <v>0</v>
      </c>
      <c r="J21" s="444">
        <v>0</v>
      </c>
      <c r="K21" s="444">
        <v>0</v>
      </c>
      <c r="L21" s="443">
        <v>0</v>
      </c>
      <c r="M21" s="443"/>
      <c r="N21" s="443">
        <v>0.9</v>
      </c>
      <c r="O21" s="443"/>
      <c r="P21" s="452">
        <v>300000</v>
      </c>
      <c r="Q21" s="452">
        <v>5000</v>
      </c>
      <c r="R21" s="451">
        <v>1</v>
      </c>
      <c r="S21" s="450"/>
      <c r="T21" s="451">
        <f>HLOOKUP(T5,'[2]ENS fremskrivningsdata'!$A$11:$I$35,MATCH($F$21,'[2]ENS fremskrivningsdata'!$B$11:$B$26,0),FALSE)</f>
        <v>0.43</v>
      </c>
      <c r="U21" s="451">
        <f>HLOOKUP(U5,'[2]ENS fremskrivningsdata'!$A$11:$I$35,MATCH($F$21,'[2]ENS fremskrivningsdata'!$B$11:$B$26,0),FALSE)</f>
        <v>48</v>
      </c>
      <c r="V21" s="451">
        <f>HLOOKUP(V5,'[2]ENS fremskrivningsdata'!$A$11:$I$35,MATCH($F$21,'[2]ENS fremskrivningsdata'!$B$11:$B$26,0),FALSE)</f>
        <v>5.0999999999999997E-2</v>
      </c>
      <c r="W21" s="451">
        <f>HLOOKUP(W5,'[2]ENS fremskrivningsdata'!$A$11:$I$35,MATCH($F$21,'[2]ENS fremskrivningsdata'!$B$11:$B$26,0),FALSE)</f>
        <v>56.95</v>
      </c>
      <c r="X21" s="451">
        <f>HLOOKUP(X5,'[2]ENS fremskrivningsdata'!$A$11:$I$35,MATCH($F$21,'[2]ENS fremskrivningsdata'!$B$11:$B$26,0),FALSE)</f>
        <v>1.7</v>
      </c>
      <c r="Y21" s="451">
        <f>HLOOKUP(Y5,'[2]ENS fremskrivningsdata'!$A$11:$I$35,MATCH($F$21,'[2]ENS fremskrivningsdata'!$B$11:$B$26,0),FALSE)</f>
        <v>1</v>
      </c>
      <c r="Z21" s="507"/>
      <c r="AA21" s="526" t="s">
        <v>330</v>
      </c>
      <c r="AB21" s="507"/>
    </row>
    <row r="22" spans="2:29" hidden="1">
      <c r="B22" s="507"/>
      <c r="C22" s="446" t="s">
        <v>202</v>
      </c>
      <c r="D22" s="499" t="s">
        <v>215</v>
      </c>
      <c r="E22" s="444">
        <v>2025</v>
      </c>
      <c r="F22" s="442" t="s">
        <v>203</v>
      </c>
      <c r="G22" s="444" t="s">
        <v>319</v>
      </c>
      <c r="H22" s="444" t="s">
        <v>0</v>
      </c>
      <c r="I22" s="444" t="s">
        <v>0</v>
      </c>
      <c r="J22" s="444">
        <v>74</v>
      </c>
      <c r="K22" s="444" t="s">
        <v>0</v>
      </c>
      <c r="L22" s="444">
        <v>0</v>
      </c>
      <c r="M22" s="444"/>
      <c r="N22" s="444">
        <v>6.88</v>
      </c>
      <c r="O22" s="444"/>
      <c r="P22" s="453">
        <f>J22*18.6*1000000</f>
        <v>1376400000</v>
      </c>
      <c r="Q22" s="453">
        <f>J22*203000</f>
        <v>15022000</v>
      </c>
      <c r="R22" s="444">
        <v>10.8</v>
      </c>
      <c r="S22" s="450">
        <v>0.08</v>
      </c>
      <c r="T22" s="444"/>
      <c r="U22" s="444"/>
      <c r="V22" s="444"/>
      <c r="W22" s="444"/>
      <c r="X22" s="444"/>
      <c r="Y22" s="444"/>
      <c r="Z22" s="507"/>
      <c r="AA22" s="525"/>
      <c r="AB22" s="507"/>
    </row>
    <row r="23" spans="2:29" hidden="1">
      <c r="B23" s="507"/>
      <c r="C23" s="446" t="s">
        <v>201</v>
      </c>
      <c r="D23" s="499" t="s">
        <v>216</v>
      </c>
      <c r="E23" s="444">
        <v>2015</v>
      </c>
      <c r="F23" s="442" t="s">
        <v>203</v>
      </c>
      <c r="G23" s="444" t="s">
        <v>320</v>
      </c>
      <c r="H23" s="444" t="s">
        <v>0</v>
      </c>
      <c r="I23" s="444" t="s">
        <v>0</v>
      </c>
      <c r="J23" s="444">
        <v>12</v>
      </c>
      <c r="K23" s="444" t="s">
        <v>0</v>
      </c>
      <c r="L23" s="444">
        <v>0</v>
      </c>
      <c r="M23" s="444"/>
      <c r="N23" s="444">
        <v>2.13</v>
      </c>
      <c r="O23" s="444"/>
      <c r="P23" s="453">
        <f>22.6*J23*1000000</f>
        <v>271200000.00000006</v>
      </c>
      <c r="Q23" s="453">
        <f>235*1000*J23</f>
        <v>2820000</v>
      </c>
      <c r="R23" s="444">
        <v>12.5</v>
      </c>
      <c r="S23" s="450">
        <v>0.08</v>
      </c>
      <c r="T23" s="444"/>
      <c r="U23" s="444"/>
      <c r="V23" s="444"/>
      <c r="W23" s="444"/>
      <c r="X23" s="444"/>
      <c r="Y23" s="444"/>
      <c r="Z23" s="507"/>
      <c r="AA23" s="525"/>
      <c r="AB23" s="507"/>
    </row>
    <row r="24" spans="2:29" hidden="1">
      <c r="B24" s="507"/>
      <c r="C24" s="446" t="s">
        <v>167</v>
      </c>
      <c r="D24" s="499" t="s">
        <v>97</v>
      </c>
      <c r="E24" s="444">
        <v>2015</v>
      </c>
      <c r="F24" s="442" t="s">
        <v>203</v>
      </c>
      <c r="G24" s="444" t="s">
        <v>321</v>
      </c>
      <c r="H24" s="444" t="s">
        <v>0</v>
      </c>
      <c r="I24" s="444" t="s">
        <v>0</v>
      </c>
      <c r="J24" s="444">
        <v>5</v>
      </c>
      <c r="K24" s="444" t="s">
        <v>0</v>
      </c>
      <c r="L24" s="444">
        <v>0</v>
      </c>
      <c r="M24" s="444"/>
      <c r="N24" s="444">
        <v>2.9</v>
      </c>
      <c r="O24" s="444"/>
      <c r="P24" s="453">
        <f>4.5*1000000*J24</f>
        <v>22500000</v>
      </c>
      <c r="Q24" s="453">
        <f>14.4*1000*J24</f>
        <v>72000</v>
      </c>
      <c r="R24" s="444">
        <v>2.4</v>
      </c>
      <c r="S24" s="450"/>
      <c r="T24" s="444"/>
      <c r="U24" s="444"/>
      <c r="V24" s="444"/>
      <c r="W24" s="444"/>
      <c r="X24" s="444"/>
      <c r="Y24" s="444"/>
      <c r="Z24" s="507"/>
      <c r="AA24" s="525"/>
      <c r="AB24" s="507"/>
    </row>
    <row r="25" spans="2:29" hidden="1">
      <c r="B25" s="507"/>
      <c r="C25" s="446" t="s">
        <v>227</v>
      </c>
      <c r="D25" s="499" t="s">
        <v>97</v>
      </c>
      <c r="E25" s="444">
        <v>2020</v>
      </c>
      <c r="F25" s="442" t="s">
        <v>203</v>
      </c>
      <c r="G25" s="444" t="s">
        <v>321</v>
      </c>
      <c r="H25" s="444" t="s">
        <v>0</v>
      </c>
      <c r="I25" s="444" t="s">
        <v>0</v>
      </c>
      <c r="J25" s="444">
        <v>30</v>
      </c>
      <c r="K25" s="444" t="s">
        <v>0</v>
      </c>
      <c r="L25" s="444">
        <v>0</v>
      </c>
      <c r="M25" s="444"/>
      <c r="N25" s="444">
        <v>2.9</v>
      </c>
      <c r="O25" s="444"/>
      <c r="P25" s="453">
        <f>4.5*1000000*J25</f>
        <v>135000000</v>
      </c>
      <c r="Q25" s="453">
        <f>14.4*1000*J25</f>
        <v>432000</v>
      </c>
      <c r="R25" s="444">
        <v>2.4</v>
      </c>
      <c r="S25" s="450"/>
      <c r="T25" s="444"/>
      <c r="U25" s="444"/>
      <c r="V25" s="444"/>
      <c r="W25" s="444"/>
      <c r="X25" s="444"/>
      <c r="Y25" s="444"/>
      <c r="Z25" s="507"/>
      <c r="AA25" s="525"/>
      <c r="AB25" s="507"/>
    </row>
    <row r="26" spans="2:29" hidden="1">
      <c r="B26" s="507"/>
      <c r="C26" s="446" t="s">
        <v>228</v>
      </c>
      <c r="D26" s="499" t="s">
        <v>97</v>
      </c>
      <c r="E26" s="444">
        <v>2025</v>
      </c>
      <c r="F26" s="442" t="s">
        <v>203</v>
      </c>
      <c r="G26" s="444" t="s">
        <v>321</v>
      </c>
      <c r="H26" s="444" t="s">
        <v>0</v>
      </c>
      <c r="I26" s="444" t="s">
        <v>0</v>
      </c>
      <c r="J26" s="444">
        <v>60</v>
      </c>
      <c r="K26" s="444" t="s">
        <v>0</v>
      </c>
      <c r="L26" s="444">
        <v>0</v>
      </c>
      <c r="M26" s="444"/>
      <c r="N26" s="444">
        <v>2.9</v>
      </c>
      <c r="O26" s="444"/>
      <c r="P26" s="453">
        <f>4.5*1000000*J26</f>
        <v>270000000</v>
      </c>
      <c r="Q26" s="453">
        <f>14.4*1000*J26</f>
        <v>864000</v>
      </c>
      <c r="R26" s="444">
        <v>2.4</v>
      </c>
      <c r="S26" s="450"/>
      <c r="T26" s="444"/>
      <c r="U26" s="444"/>
      <c r="V26" s="444"/>
      <c r="W26" s="444"/>
      <c r="X26" s="444"/>
      <c r="Y26" s="444"/>
      <c r="Z26" s="507"/>
      <c r="AA26" s="525"/>
      <c r="AB26" s="507"/>
    </row>
    <row r="27" spans="2:29" hidden="1">
      <c r="B27" s="507"/>
      <c r="C27" s="446" t="s">
        <v>229</v>
      </c>
      <c r="D27" s="499" t="s">
        <v>97</v>
      </c>
      <c r="E27" s="444">
        <v>2030</v>
      </c>
      <c r="F27" s="442" t="s">
        <v>203</v>
      </c>
      <c r="G27" s="444" t="s">
        <v>321</v>
      </c>
      <c r="H27" s="444" t="s">
        <v>0</v>
      </c>
      <c r="I27" s="444" t="s">
        <v>0</v>
      </c>
      <c r="J27" s="444">
        <v>155</v>
      </c>
      <c r="K27" s="444" t="s">
        <v>0</v>
      </c>
      <c r="L27" s="444">
        <v>0</v>
      </c>
      <c r="M27" s="444"/>
      <c r="N27" s="444">
        <v>2.9</v>
      </c>
      <c r="O27" s="444"/>
      <c r="P27" s="453">
        <f>4.5*1000000*J27</f>
        <v>697500000</v>
      </c>
      <c r="Q27" s="453">
        <f>14.4*1000*J27</f>
        <v>2232000</v>
      </c>
      <c r="R27" s="444">
        <v>2.4</v>
      </c>
      <c r="S27" s="450"/>
      <c r="T27" s="444"/>
      <c r="U27" s="444"/>
      <c r="V27" s="444"/>
      <c r="W27" s="444"/>
      <c r="X27" s="444"/>
      <c r="Y27" s="444"/>
      <c r="Z27" s="507"/>
      <c r="AA27" s="525"/>
      <c r="AB27" s="507"/>
    </row>
    <row r="28" spans="2:29" hidden="1">
      <c r="B28" s="507"/>
      <c r="C28" s="446" t="s">
        <v>230</v>
      </c>
      <c r="D28" s="499" t="s">
        <v>97</v>
      </c>
      <c r="E28" s="444">
        <v>2035</v>
      </c>
      <c r="F28" s="442" t="s">
        <v>203</v>
      </c>
      <c r="G28" s="444" t="s">
        <v>321</v>
      </c>
      <c r="H28" s="444" t="s">
        <v>0</v>
      </c>
      <c r="I28" s="444" t="s">
        <v>0</v>
      </c>
      <c r="J28" s="444">
        <v>226</v>
      </c>
      <c r="K28" s="444" t="s">
        <v>0</v>
      </c>
      <c r="L28" s="444">
        <v>0</v>
      </c>
      <c r="M28" s="444"/>
      <c r="N28" s="444">
        <v>2.9</v>
      </c>
      <c r="O28" s="444"/>
      <c r="P28" s="453">
        <f>4.5*1000000*J28</f>
        <v>1017000000</v>
      </c>
      <c r="Q28" s="453">
        <f>14.4*1000*J28</f>
        <v>3254400</v>
      </c>
      <c r="R28" s="444">
        <v>2.4</v>
      </c>
      <c r="S28" s="450"/>
      <c r="T28" s="444"/>
      <c r="U28" s="444"/>
      <c r="V28" s="444"/>
      <c r="W28" s="444"/>
      <c r="X28" s="444"/>
      <c r="Y28" s="444"/>
      <c r="Z28" s="507"/>
      <c r="AA28" s="525"/>
      <c r="AB28" s="507"/>
    </row>
    <row r="29" spans="2:29" hidden="1">
      <c r="B29" s="507"/>
      <c r="C29" s="446" t="s">
        <v>168</v>
      </c>
      <c r="D29" s="499" t="s">
        <v>99</v>
      </c>
      <c r="E29" s="444">
        <v>2015</v>
      </c>
      <c r="F29" s="442" t="s">
        <v>168</v>
      </c>
      <c r="G29" s="444" t="s">
        <v>99</v>
      </c>
      <c r="H29" s="444" t="s">
        <v>0</v>
      </c>
      <c r="I29" s="444" t="s">
        <v>0</v>
      </c>
      <c r="J29" s="573">
        <v>0</v>
      </c>
      <c r="K29" s="444" t="s">
        <v>0</v>
      </c>
      <c r="L29" s="444" t="s">
        <v>0</v>
      </c>
      <c r="M29" s="444"/>
      <c r="N29" s="444" t="s">
        <v>0</v>
      </c>
      <c r="O29" s="444"/>
      <c r="P29" s="444">
        <f>1209*J29</f>
        <v>0</v>
      </c>
      <c r="Q29" s="453">
        <f>5*J29</f>
        <v>0</v>
      </c>
      <c r="R29" s="444">
        <v>4.5</v>
      </c>
      <c r="S29" s="450"/>
      <c r="T29" s="444"/>
      <c r="U29" s="444"/>
      <c r="V29" s="444"/>
      <c r="W29" s="444"/>
      <c r="X29" s="444"/>
      <c r="Y29" s="444"/>
      <c r="Z29" s="507"/>
      <c r="AA29" s="525"/>
      <c r="AB29" s="507"/>
    </row>
    <row r="30" spans="2:29" hidden="1">
      <c r="B30" s="507"/>
      <c r="C30" s="446" t="s">
        <v>231</v>
      </c>
      <c r="D30" s="499" t="s">
        <v>99</v>
      </c>
      <c r="E30" s="444">
        <v>2020</v>
      </c>
      <c r="F30" s="442" t="s">
        <v>168</v>
      </c>
      <c r="G30" s="444" t="s">
        <v>99</v>
      </c>
      <c r="H30" s="444" t="s">
        <v>0</v>
      </c>
      <c r="I30" s="444" t="s">
        <v>0</v>
      </c>
      <c r="J30" s="573">
        <v>13889</v>
      </c>
      <c r="K30" s="444" t="s">
        <v>0</v>
      </c>
      <c r="L30" s="444" t="s">
        <v>0</v>
      </c>
      <c r="M30" s="444"/>
      <c r="N30" s="444" t="s">
        <v>0</v>
      </c>
      <c r="O30" s="444"/>
      <c r="P30" s="453">
        <f>1209*J30</f>
        <v>16791801</v>
      </c>
      <c r="Q30" s="453">
        <f>5*J30</f>
        <v>69445</v>
      </c>
      <c r="R30" s="444">
        <v>4.5</v>
      </c>
      <c r="S30" s="450"/>
      <c r="T30" s="444"/>
      <c r="U30" s="444"/>
      <c r="V30" s="444"/>
      <c r="W30" s="444"/>
      <c r="X30" s="444"/>
      <c r="Y30" s="444"/>
      <c r="Z30" s="507"/>
      <c r="AA30" s="525"/>
      <c r="AB30" s="507"/>
    </row>
    <row r="31" spans="2:29" hidden="1">
      <c r="B31" s="507"/>
      <c r="C31" s="446" t="s">
        <v>232</v>
      </c>
      <c r="D31" s="499" t="s">
        <v>99</v>
      </c>
      <c r="E31" s="444">
        <v>2025</v>
      </c>
      <c r="F31" s="442" t="s">
        <v>168</v>
      </c>
      <c r="G31" s="444" t="s">
        <v>99</v>
      </c>
      <c r="H31" s="444" t="s">
        <v>0</v>
      </c>
      <c r="I31" s="444" t="s">
        <v>0</v>
      </c>
      <c r="J31" s="573">
        <v>55556</v>
      </c>
      <c r="K31" s="444" t="s">
        <v>0</v>
      </c>
      <c r="L31" s="444" t="s">
        <v>0</v>
      </c>
      <c r="M31" s="444"/>
      <c r="N31" s="444" t="s">
        <v>0</v>
      </c>
      <c r="O31" s="444"/>
      <c r="P31" s="453">
        <f>1209*J31</f>
        <v>67167204</v>
      </c>
      <c r="Q31" s="453">
        <f>5*J31</f>
        <v>277780</v>
      </c>
      <c r="R31" s="444">
        <v>4.5</v>
      </c>
      <c r="S31" s="450"/>
      <c r="T31" s="444"/>
      <c r="U31" s="444"/>
      <c r="V31" s="444"/>
      <c r="W31" s="444"/>
      <c r="X31" s="444"/>
      <c r="Y31" s="444"/>
      <c r="Z31" s="507"/>
      <c r="AA31" s="525"/>
      <c r="AB31" s="507"/>
    </row>
    <row r="32" spans="2:29" hidden="1">
      <c r="B32" s="507"/>
      <c r="C32" s="446" t="s">
        <v>328</v>
      </c>
      <c r="D32" s="499" t="s">
        <v>99</v>
      </c>
      <c r="E32" s="444">
        <v>2030</v>
      </c>
      <c r="F32" s="442" t="s">
        <v>168</v>
      </c>
      <c r="G32" s="444" t="s">
        <v>99</v>
      </c>
      <c r="H32" s="444" t="s">
        <v>0</v>
      </c>
      <c r="I32" s="444" t="s">
        <v>0</v>
      </c>
      <c r="J32" s="573">
        <v>138889</v>
      </c>
      <c r="K32" s="444" t="s">
        <v>0</v>
      </c>
      <c r="L32" s="444" t="s">
        <v>0</v>
      </c>
      <c r="M32" s="444"/>
      <c r="N32" s="444" t="s">
        <v>0</v>
      </c>
      <c r="O32" s="444"/>
      <c r="P32" s="453">
        <f>1209*J32</f>
        <v>167916801</v>
      </c>
      <c r="Q32" s="453">
        <f>5*J32</f>
        <v>694445</v>
      </c>
      <c r="R32" s="444">
        <v>4.5</v>
      </c>
      <c r="S32" s="450"/>
      <c r="T32" s="444"/>
      <c r="U32" s="444"/>
      <c r="V32" s="444"/>
      <c r="W32" s="444"/>
      <c r="X32" s="444"/>
      <c r="Y32" s="444"/>
      <c r="Z32" s="507"/>
      <c r="AA32" s="525"/>
      <c r="AB32" s="507"/>
    </row>
    <row r="33" spans="2:29" hidden="1">
      <c r="B33" s="507"/>
      <c r="C33" s="446" t="s">
        <v>233</v>
      </c>
      <c r="D33" s="499" t="s">
        <v>99</v>
      </c>
      <c r="E33" s="444">
        <v>2035</v>
      </c>
      <c r="F33" s="442" t="s">
        <v>168</v>
      </c>
      <c r="G33" s="444" t="s">
        <v>99</v>
      </c>
      <c r="H33" s="444" t="s">
        <v>0</v>
      </c>
      <c r="I33" s="444" t="s">
        <v>0</v>
      </c>
      <c r="J33" s="573">
        <v>277778</v>
      </c>
      <c r="K33" s="444" t="s">
        <v>0</v>
      </c>
      <c r="L33" s="444" t="s">
        <v>0</v>
      </c>
      <c r="M33" s="444"/>
      <c r="N33" s="444" t="s">
        <v>0</v>
      </c>
      <c r="O33" s="444"/>
      <c r="P33" s="453">
        <f>1209*J33</f>
        <v>335833602</v>
      </c>
      <c r="Q33" s="453">
        <f>5*J33</f>
        <v>1388890</v>
      </c>
      <c r="R33" s="444">
        <v>4.5</v>
      </c>
      <c r="S33" s="450"/>
      <c r="T33" s="444"/>
      <c r="U33" s="444"/>
      <c r="V33" s="444"/>
      <c r="W33" s="444"/>
      <c r="X33" s="444"/>
      <c r="Y33" s="444"/>
      <c r="Z33" s="507"/>
      <c r="AA33" s="525"/>
      <c r="AB33" s="507"/>
    </row>
    <row r="34" spans="2:29" hidden="1">
      <c r="B34" s="507"/>
      <c r="C34" s="454" t="s">
        <v>119</v>
      </c>
      <c r="D34" s="501" t="s">
        <v>119</v>
      </c>
      <c r="E34" s="445">
        <v>2015</v>
      </c>
      <c r="F34" s="455" t="s">
        <v>119</v>
      </c>
      <c r="G34" s="445" t="s">
        <v>23</v>
      </c>
      <c r="H34" s="445">
        <v>100</v>
      </c>
      <c r="I34" s="670">
        <v>100</v>
      </c>
      <c r="J34" s="674">
        <v>350</v>
      </c>
      <c r="K34" s="670">
        <v>500</v>
      </c>
      <c r="L34" s="671">
        <f>I34/K34-0.01</f>
        <v>0.19</v>
      </c>
      <c r="M34" s="671"/>
      <c r="N34" s="671">
        <f>J34/K34+0.01</f>
        <v>0.71</v>
      </c>
      <c r="O34" s="671"/>
      <c r="P34" s="672"/>
      <c r="Q34" s="672"/>
      <c r="R34" s="673">
        <f>(130/10.5)*K34/J34</f>
        <v>17.687074829931973</v>
      </c>
      <c r="S34" s="456"/>
      <c r="T34" s="444"/>
      <c r="U34" s="444"/>
      <c r="V34" s="444"/>
      <c r="W34" s="444"/>
      <c r="X34" s="444"/>
      <c r="Y34" s="444"/>
      <c r="Z34" s="507"/>
      <c r="AA34" s="527"/>
      <c r="AB34" s="507"/>
    </row>
    <row r="35" spans="2:29" hidden="1">
      <c r="B35" s="507"/>
      <c r="C35" s="507"/>
      <c r="D35" s="517"/>
      <c r="E35" s="507"/>
      <c r="F35" s="507"/>
      <c r="G35" s="507"/>
      <c r="H35" s="507"/>
      <c r="I35" s="507"/>
      <c r="J35" s="507"/>
      <c r="K35" s="507"/>
      <c r="L35" s="507"/>
      <c r="M35" s="507"/>
      <c r="N35" s="507"/>
      <c r="O35" s="507"/>
      <c r="P35" s="507"/>
      <c r="Q35" s="507"/>
      <c r="R35" s="507"/>
      <c r="S35" s="507"/>
      <c r="T35" s="507"/>
      <c r="U35" s="507"/>
      <c r="V35" s="507"/>
      <c r="W35" s="507"/>
      <c r="X35" s="507"/>
      <c r="Y35" s="507"/>
      <c r="Z35" s="507"/>
      <c r="AA35" s="507"/>
      <c r="AB35" s="507"/>
    </row>
    <row r="36" spans="2:29" s="513" customFormat="1" ht="93" hidden="1">
      <c r="B36" s="509"/>
      <c r="C36" s="518" t="s">
        <v>338</v>
      </c>
      <c r="D36" s="519"/>
      <c r="E36" s="520"/>
      <c r="F36" s="520"/>
      <c r="G36" s="520"/>
      <c r="H36" s="520" t="s">
        <v>391</v>
      </c>
      <c r="I36" s="520" t="s">
        <v>391</v>
      </c>
      <c r="J36" s="520" t="s">
        <v>391</v>
      </c>
      <c r="K36" s="520" t="s">
        <v>391</v>
      </c>
      <c r="L36" s="520" t="s">
        <v>339</v>
      </c>
      <c r="M36" s="520"/>
      <c r="N36" s="520" t="s">
        <v>386</v>
      </c>
      <c r="O36" s="520"/>
      <c r="P36" s="520" t="s">
        <v>416</v>
      </c>
      <c r="Q36" s="520" t="s">
        <v>389</v>
      </c>
      <c r="R36" s="521" t="s">
        <v>390</v>
      </c>
      <c r="S36" s="522"/>
      <c r="T36" s="708"/>
      <c r="U36" s="708"/>
      <c r="V36" s="708"/>
      <c r="W36" s="708"/>
      <c r="X36" s="708"/>
      <c r="Y36" s="708"/>
      <c r="Z36" s="509"/>
      <c r="AA36" s="509"/>
      <c r="AB36" s="509"/>
      <c r="AC36" s="505"/>
    </row>
    <row r="37" spans="2:29" hidden="1">
      <c r="B37" s="507"/>
      <c r="C37" s="507"/>
      <c r="D37" s="517"/>
      <c r="E37" s="507"/>
      <c r="F37" s="507"/>
      <c r="G37" s="507"/>
      <c r="H37" s="507"/>
      <c r="I37" s="507"/>
      <c r="J37" s="507"/>
      <c r="K37" s="507"/>
      <c r="L37" s="507"/>
      <c r="M37" s="507"/>
      <c r="N37" s="507"/>
      <c r="O37" s="507"/>
      <c r="P37" s="507"/>
      <c r="Q37" s="507"/>
      <c r="R37" s="507"/>
      <c r="S37" s="507"/>
      <c r="T37" s="507"/>
      <c r="U37" s="507"/>
      <c r="V37" s="507"/>
      <c r="W37" s="507"/>
      <c r="X37" s="507"/>
      <c r="Y37" s="507"/>
      <c r="Z37" s="507"/>
      <c r="AA37" s="507"/>
      <c r="AB37" s="507"/>
    </row>
    <row r="38" spans="2:29" hidden="1"/>
    <row r="39" spans="2:29" hidden="1"/>
    <row r="40" spans="2:29" hidden="1"/>
    <row r="41" spans="2:29" hidden="1"/>
    <row r="42" spans="2:29" hidden="1"/>
    <row r="43" spans="2:29" hidden="1"/>
    <row r="44" spans="2:29" hidden="1"/>
    <row r="45" spans="2:29" hidden="1"/>
    <row r="46" spans="2:29" hidden="1"/>
    <row r="47" spans="2:29" hidden="1"/>
    <row r="48" spans="2:29" hidden="1"/>
    <row r="49" hidden="1"/>
    <row r="50" hidden="1"/>
    <row r="69" ht="74.25" customHeight="1"/>
  </sheetData>
  <sheetProtection algorithmName="SHA-512" hashValue="kcLh8fEZPv5YlqvoIAv4mw7OANg2HMg5KPpYyZkhGCb+NiJA2594C/Yk3pRXzspPevWeh4kADaAIGnBBqVQm3A==" saltValue="iIkNSeuaureSK0GAJaqYzw==" spinCount="100000" sheet="1" objects="1" scenarios="1"/>
  <mergeCells count="10">
    <mergeCell ref="AA5:AA7"/>
    <mergeCell ref="N6:N7"/>
    <mergeCell ref="L6:L7"/>
    <mergeCell ref="G6:G7"/>
    <mergeCell ref="C6:C7"/>
    <mergeCell ref="E6:E7"/>
    <mergeCell ref="H6:H7"/>
    <mergeCell ref="I6:I7"/>
    <mergeCell ref="J6:J7"/>
    <mergeCell ref="K6:K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942923"/>
  </sheetPr>
  <dimension ref="A1:AJ78"/>
  <sheetViews>
    <sheetView topLeftCell="A25" zoomScale="80" zoomScaleNormal="80" workbookViewId="0">
      <selection activeCell="G56" sqref="G56"/>
    </sheetView>
  </sheetViews>
  <sheetFormatPr defaultColWidth="9.109375" defaultRowHeight="14.4"/>
  <cols>
    <col min="1" max="2" width="2.6640625" style="1" customWidth="1"/>
    <col min="3" max="3" width="28" style="1" customWidth="1"/>
    <col min="4" max="4" width="7.5546875" style="1" customWidth="1"/>
    <col min="5" max="5" width="23.44140625" style="1" customWidth="1"/>
    <col min="6" max="7" width="13.88671875" style="1" customWidth="1"/>
    <col min="8" max="8" width="9.88671875" style="1" customWidth="1"/>
    <col min="9" max="9" width="8.5546875" style="1" customWidth="1"/>
    <col min="10" max="10" width="10" style="1" customWidth="1"/>
    <col min="11" max="11" width="7" style="1" customWidth="1"/>
    <col min="12" max="13" width="7.109375" style="1" bestFit="1" customWidth="1"/>
    <col min="14" max="14" width="8.33203125" style="1" customWidth="1"/>
    <col min="15" max="15" width="8.44140625" style="1" customWidth="1"/>
    <col min="16" max="32" width="6.6640625" style="1" customWidth="1"/>
    <col min="33" max="33" width="2.88671875" style="1" customWidth="1"/>
    <col min="34" max="16384" width="9.109375" style="8"/>
  </cols>
  <sheetData>
    <row r="1" spans="2:36" ht="12.9" customHeight="1"/>
    <row r="2" spans="2:36" ht="12.9" customHeigh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6"/>
    </row>
    <row r="3" spans="2:36" s="4" customFormat="1" ht="20.399999999999999" thickBot="1">
      <c r="B3" s="5"/>
      <c r="C3" s="2" t="s">
        <v>220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5"/>
    </row>
    <row r="4" spans="2:36" ht="15" thickTop="1">
      <c r="B4" s="3"/>
      <c r="C4" s="6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6"/>
    </row>
    <row r="5" spans="2:36">
      <c r="B5" s="3"/>
      <c r="C5" s="6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6"/>
    </row>
    <row r="6" spans="2:36">
      <c r="B6" s="3"/>
      <c r="C6" s="423" t="s">
        <v>39</v>
      </c>
      <c r="D6" s="424" t="s">
        <v>195</v>
      </c>
      <c r="E6" s="424"/>
      <c r="F6" s="50"/>
      <c r="G6" s="181" t="s">
        <v>28</v>
      </c>
      <c r="H6" s="181"/>
      <c r="I6" s="181"/>
      <c r="J6" s="181" t="s">
        <v>8</v>
      </c>
      <c r="K6" s="181" t="s">
        <v>306</v>
      </c>
      <c r="L6" s="210"/>
      <c r="M6" s="6"/>
      <c r="N6" s="55" t="s">
        <v>142</v>
      </c>
      <c r="O6" s="55"/>
      <c r="P6" s="6"/>
      <c r="Q6" s="55" t="s">
        <v>440</v>
      </c>
      <c r="R6" s="55"/>
      <c r="S6" s="55"/>
      <c r="T6" s="568" t="s">
        <v>442</v>
      </c>
      <c r="U6" s="55"/>
      <c r="V6" s="712" t="s">
        <v>863</v>
      </c>
      <c r="W6" s="3"/>
      <c r="X6" s="3"/>
      <c r="Y6" s="3"/>
      <c r="Z6" s="3"/>
      <c r="AA6" s="3"/>
      <c r="AB6" s="3"/>
      <c r="AC6" s="3"/>
      <c r="AD6" s="3"/>
      <c r="AE6" s="3"/>
      <c r="AF6" s="3"/>
      <c r="AG6" s="6"/>
    </row>
    <row r="7" spans="2:36">
      <c r="B7" s="3"/>
      <c r="C7" s="36"/>
      <c r="D7" s="20"/>
      <c r="E7" s="37"/>
      <c r="F7" s="6"/>
      <c r="G7" s="199" t="s">
        <v>1</v>
      </c>
      <c r="H7" s="20"/>
      <c r="I7" s="20"/>
      <c r="J7" s="204" t="s">
        <v>9</v>
      </c>
      <c r="K7" s="205" t="s">
        <v>219</v>
      </c>
      <c r="L7" s="294"/>
      <c r="M7" s="6"/>
      <c r="N7" s="422" t="s">
        <v>33</v>
      </c>
      <c r="O7" s="139" t="s">
        <v>34</v>
      </c>
      <c r="P7" s="6"/>
      <c r="Q7" s="632" t="s">
        <v>441</v>
      </c>
      <c r="R7" s="633"/>
      <c r="S7" s="633"/>
      <c r="T7" s="633">
        <v>1.1000000000000001</v>
      </c>
      <c r="U7" s="633"/>
      <c r="V7" s="634">
        <v>18.100000000000001</v>
      </c>
      <c r="W7" s="3"/>
      <c r="X7" s="3"/>
      <c r="Y7" s="3"/>
      <c r="Z7" s="3"/>
      <c r="AA7" s="3"/>
      <c r="AB7" s="3"/>
      <c r="AC7" s="3"/>
      <c r="AD7" s="3"/>
      <c r="AE7" s="3"/>
      <c r="AF7" s="3"/>
      <c r="AG7" s="6"/>
    </row>
    <row r="8" spans="2:36">
      <c r="B8" s="3"/>
      <c r="C8" s="52" t="s">
        <v>58</v>
      </c>
      <c r="D8" s="22"/>
      <c r="E8" s="70">
        <f>Sammenligning!G10</f>
        <v>2019</v>
      </c>
      <c r="F8" s="212"/>
      <c r="G8" s="200" t="s">
        <v>2</v>
      </c>
      <c r="H8" s="8"/>
      <c r="I8" s="8"/>
      <c r="J8" s="201" t="s">
        <v>10</v>
      </c>
      <c r="K8" s="202">
        <f>4000*E14*E12</f>
        <v>33957.143383016803</v>
      </c>
      <c r="L8" s="262"/>
      <c r="M8" s="6"/>
      <c r="N8" s="140">
        <v>24</v>
      </c>
      <c r="O8" s="141">
        <v>298</v>
      </c>
      <c r="P8" s="6"/>
      <c r="Q8" s="6"/>
      <c r="R8" s="6"/>
      <c r="S8" s="6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6"/>
    </row>
    <row r="9" spans="2:36">
      <c r="B9" s="3"/>
      <c r="C9" s="52" t="s">
        <v>59</v>
      </c>
      <c r="D9" s="22"/>
      <c r="E9" s="71">
        <f>Sammenligning!G11</f>
        <v>0.04</v>
      </c>
      <c r="F9" s="213"/>
      <c r="G9" s="200" t="s">
        <v>218</v>
      </c>
      <c r="H9" s="8"/>
      <c r="I9" s="8"/>
      <c r="J9" s="201" t="s">
        <v>10</v>
      </c>
      <c r="K9" s="202">
        <f>270*E14</f>
        <v>2003.4</v>
      </c>
      <c r="L9" s="262"/>
      <c r="M9" s="6"/>
      <c r="N9" s="6"/>
      <c r="O9" s="6"/>
      <c r="P9" s="6"/>
      <c r="Q9" s="6"/>
      <c r="R9" s="6"/>
      <c r="S9" s="6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6"/>
    </row>
    <row r="10" spans="2:36">
      <c r="B10" s="3"/>
      <c r="C10" s="52" t="s">
        <v>60</v>
      </c>
      <c r="D10" s="22"/>
      <c r="E10" s="70" t="str">
        <f>Sammenligning!G13</f>
        <v>ENS's priser fra 2019</v>
      </c>
      <c r="F10" s="212"/>
      <c r="G10" s="200" t="s">
        <v>453</v>
      </c>
      <c r="H10" s="8"/>
      <c r="I10" s="8"/>
      <c r="J10" s="201" t="s">
        <v>247</v>
      </c>
      <c r="K10" s="202">
        <f>(135+100)*E14*E12</f>
        <v>1994.982173752237</v>
      </c>
      <c r="L10" s="262"/>
      <c r="M10" s="6"/>
      <c r="N10" s="6"/>
      <c r="O10" s="6"/>
      <c r="P10" s="6"/>
      <c r="Q10" s="6"/>
      <c r="R10" s="6"/>
      <c r="S10" s="6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6"/>
      <c r="AJ10" s="691"/>
    </row>
    <row r="11" spans="2:36">
      <c r="B11" s="3"/>
      <c r="C11" s="52" t="s">
        <v>138</v>
      </c>
      <c r="D11" s="8"/>
      <c r="E11" s="112">
        <f>VLOOKUP(E8,Inflation,2,FALSE)/VLOOKUP(2014,Inflation,2,FALSE)</f>
        <v>1.0837932575720344</v>
      </c>
      <c r="F11" s="214"/>
      <c r="G11" s="200" t="s">
        <v>3</v>
      </c>
      <c r="H11" s="8"/>
      <c r="I11" s="8"/>
      <c r="J11" s="201" t="s">
        <v>261</v>
      </c>
      <c r="K11" s="202">
        <v>22</v>
      </c>
      <c r="L11" s="262"/>
      <c r="M11" s="6"/>
      <c r="N11" s="6"/>
      <c r="O11" s="6"/>
      <c r="P11" s="6"/>
      <c r="Q11" s="6"/>
      <c r="R11" s="6"/>
      <c r="S11" s="6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6"/>
      <c r="AJ11" s="692"/>
    </row>
    <row r="12" spans="2:36">
      <c r="B12" s="3"/>
      <c r="C12" s="52" t="s">
        <v>217</v>
      </c>
      <c r="D12" s="8"/>
      <c r="E12" s="112">
        <f>VLOOKUP(E8,Inflation,2,FALSE)/VLOOKUP(2011,Inflation,2,FALSE)</f>
        <v>1.1441086045490836</v>
      </c>
      <c r="F12" s="214"/>
      <c r="G12" s="200" t="s">
        <v>4</v>
      </c>
      <c r="H12" s="8"/>
      <c r="I12" s="8"/>
      <c r="J12" s="201"/>
      <c r="K12" s="203">
        <v>0.97</v>
      </c>
      <c r="L12" s="263"/>
      <c r="M12" s="6"/>
      <c r="N12" s="6"/>
      <c r="O12" s="6"/>
      <c r="P12" s="6"/>
      <c r="Q12" s="6"/>
      <c r="R12" s="6"/>
      <c r="S12" s="6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6"/>
      <c r="AJ12" s="692"/>
    </row>
    <row r="13" spans="2:36">
      <c r="B13" s="3"/>
      <c r="C13" s="52" t="s">
        <v>260</v>
      </c>
      <c r="D13" s="8"/>
      <c r="E13" s="112" t="str">
        <f>Sammenligning!G14</f>
        <v>Fortrængningspris</v>
      </c>
      <c r="F13" s="214"/>
      <c r="G13" s="200" t="s">
        <v>5</v>
      </c>
      <c r="H13" s="8"/>
      <c r="I13" s="8"/>
      <c r="J13" s="201" t="s">
        <v>12</v>
      </c>
      <c r="K13" s="202">
        <f>16.8*3.6</f>
        <v>60.480000000000004</v>
      </c>
      <c r="L13" s="262"/>
      <c r="M13" s="6"/>
      <c r="N13" s="6"/>
      <c r="O13" s="6"/>
      <c r="P13" s="6"/>
      <c r="Q13" s="6"/>
      <c r="R13" s="6"/>
      <c r="S13" s="6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6"/>
      <c r="AJ13" s="692"/>
    </row>
    <row r="14" spans="2:36">
      <c r="B14" s="3"/>
      <c r="C14" s="173" t="s">
        <v>154</v>
      </c>
      <c r="D14" s="19"/>
      <c r="E14" s="177">
        <v>7.42</v>
      </c>
      <c r="F14" s="214"/>
      <c r="G14" s="200" t="s">
        <v>6</v>
      </c>
      <c r="H14" s="8"/>
      <c r="I14" s="8"/>
      <c r="J14" s="201" t="s">
        <v>13</v>
      </c>
      <c r="K14" s="201">
        <f>((200-80)/2+80)/1000</f>
        <v>0.14000000000000001</v>
      </c>
      <c r="L14" s="264"/>
      <c r="M14" s="6"/>
      <c r="N14" s="6"/>
      <c r="O14" s="6"/>
      <c r="P14" s="6"/>
      <c r="Q14" s="6"/>
      <c r="R14" s="6"/>
      <c r="S14" s="6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6"/>
      <c r="AJ14" s="692"/>
    </row>
    <row r="15" spans="2:36">
      <c r="B15" s="3"/>
      <c r="C15" s="3"/>
      <c r="D15" s="3"/>
      <c r="E15" s="3"/>
      <c r="F15" s="214"/>
      <c r="G15" s="215" t="s">
        <v>199</v>
      </c>
      <c r="H15" s="8"/>
      <c r="I15" s="8"/>
      <c r="J15" s="22" t="s">
        <v>261</v>
      </c>
      <c r="K15" s="115">
        <f>K11</f>
        <v>22</v>
      </c>
      <c r="L15" s="39"/>
      <c r="M15" s="6"/>
      <c r="N15" s="6"/>
      <c r="O15" s="6"/>
      <c r="P15" s="6"/>
      <c r="Q15" s="6"/>
      <c r="R15" s="6"/>
      <c r="S15" s="6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6"/>
      <c r="AJ15" s="692"/>
    </row>
    <row r="16" spans="2:36" ht="15" customHeight="1">
      <c r="B16" s="3"/>
      <c r="C16" s="3"/>
      <c r="D16" s="3"/>
      <c r="E16" s="194"/>
      <c r="F16" s="194"/>
      <c r="G16" s="215" t="s">
        <v>345</v>
      </c>
      <c r="H16" s="8"/>
      <c r="I16" s="8"/>
      <c r="J16" s="22" t="s">
        <v>346</v>
      </c>
      <c r="K16" s="145">
        <f>1/K15</f>
        <v>4.5454545454545456E-2</v>
      </c>
      <c r="L16" s="39"/>
      <c r="M16" s="6"/>
      <c r="N16" s="6"/>
      <c r="O16" s="6"/>
      <c r="P16" s="6"/>
      <c r="Q16" s="6"/>
      <c r="R16" s="6"/>
      <c r="S16" s="6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6"/>
      <c r="AJ16" s="692"/>
    </row>
    <row r="17" spans="2:36" ht="15" customHeight="1">
      <c r="B17" s="3"/>
      <c r="C17" s="3"/>
      <c r="D17" s="3"/>
      <c r="E17" s="189"/>
      <c r="F17" s="189"/>
      <c r="G17" s="206" t="s">
        <v>221</v>
      </c>
      <c r="H17" s="19"/>
      <c r="I17" s="19"/>
      <c r="J17" s="207" t="s">
        <v>12</v>
      </c>
      <c r="K17" s="208">
        <f>K13/K12</f>
        <v>62.350515463917532</v>
      </c>
      <c r="L17" s="265"/>
      <c r="M17" s="3"/>
      <c r="N17" s="182"/>
      <c r="O17" s="182"/>
      <c r="P17" s="183"/>
      <c r="Q17" s="18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6"/>
      <c r="AJ17" s="692"/>
    </row>
    <row r="18" spans="2:36" ht="15" customHeight="1">
      <c r="B18" s="3"/>
      <c r="C18" s="3"/>
      <c r="D18" s="3"/>
      <c r="E18" s="189"/>
      <c r="F18" s="189"/>
      <c r="G18" s="194"/>
      <c r="H18" s="189"/>
      <c r="I18" s="3"/>
      <c r="J18" s="3"/>
      <c r="K18" s="3"/>
      <c r="L18" s="3"/>
      <c r="M18" s="3"/>
      <c r="N18" s="182"/>
      <c r="O18" s="182"/>
      <c r="P18" s="183"/>
      <c r="Q18" s="18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6"/>
      <c r="AJ18" s="692"/>
    </row>
    <row r="19" spans="2:36" ht="15" customHeight="1">
      <c r="B19" s="3"/>
      <c r="C19" s="180"/>
      <c r="D19" s="211"/>
      <c r="E19" s="211"/>
      <c r="F19" s="211"/>
      <c r="G19" s="211"/>
      <c r="H19" s="180">
        <v>2016</v>
      </c>
      <c r="I19" s="18">
        <v>2017</v>
      </c>
      <c r="J19" s="18">
        <v>2018</v>
      </c>
      <c r="K19" s="18">
        <v>2019</v>
      </c>
      <c r="L19" s="18">
        <v>2020</v>
      </c>
      <c r="M19" s="18">
        <v>2021</v>
      </c>
      <c r="N19" s="18">
        <v>2022</v>
      </c>
      <c r="O19" s="18">
        <v>2023</v>
      </c>
      <c r="P19" s="18">
        <v>2024</v>
      </c>
      <c r="Q19" s="18">
        <v>2025</v>
      </c>
      <c r="R19" s="18">
        <v>2026</v>
      </c>
      <c r="S19" s="18">
        <v>2027</v>
      </c>
      <c r="T19" s="18">
        <v>2028</v>
      </c>
      <c r="U19" s="18">
        <v>2029</v>
      </c>
      <c r="V19" s="18">
        <v>2030</v>
      </c>
      <c r="W19" s="18">
        <v>2031</v>
      </c>
      <c r="X19" s="18">
        <v>2032</v>
      </c>
      <c r="Y19" s="18">
        <v>2033</v>
      </c>
      <c r="Z19" s="18">
        <v>2034</v>
      </c>
      <c r="AA19" s="18">
        <v>2035</v>
      </c>
      <c r="AB19" s="18">
        <v>2036</v>
      </c>
      <c r="AC19" s="18">
        <v>2037</v>
      </c>
      <c r="AD19" s="18">
        <v>2038</v>
      </c>
      <c r="AE19" s="18">
        <v>2039</v>
      </c>
      <c r="AF19" s="18">
        <v>2040</v>
      </c>
      <c r="AG19" s="6"/>
      <c r="AJ19" s="692"/>
    </row>
    <row r="20" spans="2:36" ht="15" customHeight="1">
      <c r="B20" s="3"/>
      <c r="E20" s="219"/>
      <c r="F20" s="219"/>
      <c r="G20" s="219"/>
      <c r="H20" s="225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194"/>
      <c r="AJ20" s="692"/>
    </row>
    <row r="21" spans="2:36" ht="15" customHeight="1">
      <c r="B21" s="3"/>
      <c r="C21" s="130" t="s">
        <v>51</v>
      </c>
      <c r="E21" s="22" t="s">
        <v>20</v>
      </c>
      <c r="G21" s="378" t="str">
        <f>IF(VEindfasning="ja","Blandet gas","Naturgas")</f>
        <v>Blandet gas</v>
      </c>
      <c r="H21" s="225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194"/>
      <c r="AJ21" s="692"/>
    </row>
    <row r="22" spans="2:36" ht="15" customHeight="1">
      <c r="B22" s="3"/>
      <c r="C22" s="19"/>
      <c r="D22" s="19"/>
      <c r="E22" s="23" t="s">
        <v>2</v>
      </c>
      <c r="F22" s="19" t="s">
        <v>10</v>
      </c>
      <c r="G22" s="224">
        <f>K8</f>
        <v>33957.143383016803</v>
      </c>
      <c r="H22" s="225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194"/>
      <c r="AJ22" s="692"/>
    </row>
    <row r="23" spans="2:36" ht="15" customHeight="1">
      <c r="B23" s="3"/>
      <c r="C23" s="753" t="s">
        <v>207</v>
      </c>
      <c r="D23" s="58"/>
      <c r="E23" s="106" t="s">
        <v>5</v>
      </c>
      <c r="F23" s="106" t="s">
        <v>12</v>
      </c>
      <c r="G23" s="230">
        <f>K13</f>
        <v>60.480000000000004</v>
      </c>
      <c r="H23" s="231">
        <f t="shared" ref="H23:L24" si="0">G23</f>
        <v>60.480000000000004</v>
      </c>
      <c r="I23" s="168">
        <f t="shared" si="0"/>
        <v>60.480000000000004</v>
      </c>
      <c r="J23" s="168">
        <f t="shared" si="0"/>
        <v>60.480000000000004</v>
      </c>
      <c r="K23" s="168">
        <f t="shared" si="0"/>
        <v>60.480000000000004</v>
      </c>
      <c r="L23" s="168">
        <f t="shared" si="0"/>
        <v>60.480000000000004</v>
      </c>
      <c r="M23" s="168">
        <f t="shared" ref="M23:AF23" si="1">L23</f>
        <v>60.480000000000004</v>
      </c>
      <c r="N23" s="168">
        <f t="shared" si="1"/>
        <v>60.480000000000004</v>
      </c>
      <c r="O23" s="168">
        <f t="shared" si="1"/>
        <v>60.480000000000004</v>
      </c>
      <c r="P23" s="168">
        <f t="shared" si="1"/>
        <v>60.480000000000004</v>
      </c>
      <c r="Q23" s="168">
        <f t="shared" si="1"/>
        <v>60.480000000000004</v>
      </c>
      <c r="R23" s="168">
        <f t="shared" si="1"/>
        <v>60.480000000000004</v>
      </c>
      <c r="S23" s="168">
        <f t="shared" si="1"/>
        <v>60.480000000000004</v>
      </c>
      <c r="T23" s="168">
        <f t="shared" si="1"/>
        <v>60.480000000000004</v>
      </c>
      <c r="U23" s="168">
        <f t="shared" si="1"/>
        <v>60.480000000000004</v>
      </c>
      <c r="V23" s="168">
        <f t="shared" si="1"/>
        <v>60.480000000000004</v>
      </c>
      <c r="W23" s="168">
        <f t="shared" si="1"/>
        <v>60.480000000000004</v>
      </c>
      <c r="X23" s="168">
        <f t="shared" si="1"/>
        <v>60.480000000000004</v>
      </c>
      <c r="Y23" s="168">
        <f t="shared" si="1"/>
        <v>60.480000000000004</v>
      </c>
      <c r="Z23" s="168">
        <f t="shared" si="1"/>
        <v>60.480000000000004</v>
      </c>
      <c r="AA23" s="168">
        <f t="shared" si="1"/>
        <v>60.480000000000004</v>
      </c>
      <c r="AB23" s="168">
        <f t="shared" si="1"/>
        <v>60.480000000000004</v>
      </c>
      <c r="AC23" s="168">
        <f t="shared" si="1"/>
        <v>60.480000000000004</v>
      </c>
      <c r="AD23" s="168">
        <f t="shared" si="1"/>
        <v>60.480000000000004</v>
      </c>
      <c r="AE23" s="168">
        <f t="shared" si="1"/>
        <v>60.480000000000004</v>
      </c>
      <c r="AF23" s="168">
        <f t="shared" si="1"/>
        <v>60.480000000000004</v>
      </c>
      <c r="AG23" s="234"/>
      <c r="AJ23" s="692"/>
    </row>
    <row r="24" spans="2:36" ht="15" customHeight="1">
      <c r="B24" s="3"/>
      <c r="C24" s="754"/>
      <c r="D24" s="32"/>
      <c r="E24" s="23" t="s">
        <v>222</v>
      </c>
      <c r="F24" s="23" t="s">
        <v>12</v>
      </c>
      <c r="G24" s="232">
        <f>K17</f>
        <v>62.350515463917532</v>
      </c>
      <c r="H24" s="233">
        <f t="shared" si="0"/>
        <v>62.350515463917532</v>
      </c>
      <c r="I24" s="240">
        <f t="shared" si="0"/>
        <v>62.350515463917532</v>
      </c>
      <c r="J24" s="240">
        <f t="shared" si="0"/>
        <v>62.350515463917532</v>
      </c>
      <c r="K24" s="240">
        <f t="shared" si="0"/>
        <v>62.350515463917532</v>
      </c>
      <c r="L24" s="240">
        <f t="shared" si="0"/>
        <v>62.350515463917532</v>
      </c>
      <c r="M24" s="240">
        <f t="shared" ref="M24:AF24" si="2">L24</f>
        <v>62.350515463917532</v>
      </c>
      <c r="N24" s="240">
        <f t="shared" si="2"/>
        <v>62.350515463917532</v>
      </c>
      <c r="O24" s="240">
        <f t="shared" si="2"/>
        <v>62.350515463917532</v>
      </c>
      <c r="P24" s="240">
        <f t="shared" si="2"/>
        <v>62.350515463917532</v>
      </c>
      <c r="Q24" s="240">
        <f t="shared" si="2"/>
        <v>62.350515463917532</v>
      </c>
      <c r="R24" s="240">
        <f t="shared" si="2"/>
        <v>62.350515463917532</v>
      </c>
      <c r="S24" s="240">
        <f t="shared" si="2"/>
        <v>62.350515463917532</v>
      </c>
      <c r="T24" s="240">
        <f t="shared" si="2"/>
        <v>62.350515463917532</v>
      </c>
      <c r="U24" s="240">
        <f t="shared" si="2"/>
        <v>62.350515463917532</v>
      </c>
      <c r="V24" s="240">
        <f t="shared" si="2"/>
        <v>62.350515463917532</v>
      </c>
      <c r="W24" s="240">
        <f t="shared" si="2"/>
        <v>62.350515463917532</v>
      </c>
      <c r="X24" s="240">
        <f t="shared" si="2"/>
        <v>62.350515463917532</v>
      </c>
      <c r="Y24" s="240">
        <f t="shared" si="2"/>
        <v>62.350515463917532</v>
      </c>
      <c r="Z24" s="240">
        <f t="shared" si="2"/>
        <v>62.350515463917532</v>
      </c>
      <c r="AA24" s="240">
        <f t="shared" si="2"/>
        <v>62.350515463917532</v>
      </c>
      <c r="AB24" s="240">
        <f t="shared" si="2"/>
        <v>62.350515463917532</v>
      </c>
      <c r="AC24" s="240">
        <f t="shared" si="2"/>
        <v>62.350515463917532</v>
      </c>
      <c r="AD24" s="240">
        <f t="shared" si="2"/>
        <v>62.350515463917532</v>
      </c>
      <c r="AE24" s="240">
        <f t="shared" si="2"/>
        <v>62.350515463917532</v>
      </c>
      <c r="AF24" s="240">
        <f t="shared" si="2"/>
        <v>62.350515463917532</v>
      </c>
      <c r="AG24" s="235"/>
      <c r="AJ24" s="692"/>
    </row>
    <row r="25" spans="2:36" ht="15" customHeight="1">
      <c r="B25" s="3"/>
      <c r="C25" s="56"/>
      <c r="D25" s="56"/>
      <c r="G25" s="220"/>
      <c r="H25" s="3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6"/>
      <c r="AJ25" s="692"/>
    </row>
    <row r="26" spans="2:36" ht="15" customHeight="1">
      <c r="B26" s="3"/>
      <c r="C26" s="56"/>
      <c r="D26" s="56"/>
      <c r="E26" s="22" t="s">
        <v>173</v>
      </c>
      <c r="F26" s="22" t="s">
        <v>443</v>
      </c>
      <c r="G26" s="221">
        <f>K10</f>
        <v>1994.982173752237</v>
      </c>
      <c r="H26" s="3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6"/>
      <c r="AJ26" s="692"/>
    </row>
    <row r="27" spans="2:36" ht="15" customHeight="1">
      <c r="B27" s="3"/>
      <c r="C27" s="56"/>
      <c r="D27" s="56"/>
      <c r="E27" s="22" t="s">
        <v>14</v>
      </c>
      <c r="F27" s="22"/>
      <c r="G27" s="223">
        <v>0</v>
      </c>
      <c r="H27" s="3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6"/>
      <c r="AJ27" s="692"/>
    </row>
    <row r="28" spans="2:36" ht="15" customHeight="1">
      <c r="B28" s="3"/>
      <c r="C28" s="56"/>
      <c r="D28" s="56"/>
      <c r="E28" s="22" t="s">
        <v>15</v>
      </c>
      <c r="F28" s="22"/>
      <c r="G28" s="223">
        <f>K12</f>
        <v>0.97</v>
      </c>
      <c r="H28" s="3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6"/>
      <c r="AJ28" s="692"/>
    </row>
    <row r="29" spans="2:36" ht="15" customHeight="1">
      <c r="B29" s="3"/>
      <c r="C29" s="130" t="s">
        <v>28</v>
      </c>
      <c r="D29" s="56"/>
      <c r="E29" s="22" t="s">
        <v>37</v>
      </c>
      <c r="F29" s="22" t="s">
        <v>12</v>
      </c>
      <c r="G29" s="222">
        <f>$K$14*3.6</f>
        <v>0.50400000000000011</v>
      </c>
      <c r="H29" s="3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6"/>
      <c r="AJ29" s="692"/>
    </row>
    <row r="30" spans="2:36" ht="15" customHeight="1">
      <c r="B30" s="3"/>
      <c r="C30" s="56"/>
      <c r="D30" s="755" t="s">
        <v>139</v>
      </c>
      <c r="E30" s="22" t="s">
        <v>106</v>
      </c>
      <c r="F30" s="22" t="s">
        <v>36</v>
      </c>
      <c r="G30" s="222">
        <f>HLOOKUP(E30,'ENS fremskrivningsdata'!$B$11:$I$36,23,FALSE)/1000</f>
        <v>4.2999999999999999E-4</v>
      </c>
      <c r="H30" s="585">
        <f t="shared" ref="H30:Q35" si="3">$G30*(IF($G$21="Blandet gas",1-VLOOKUP(H$19,gasfaktor,2,FALSE),1))</f>
        <v>4.1382582582687253E-4</v>
      </c>
      <c r="I30" s="134">
        <f t="shared" si="3"/>
        <v>4.1053879699808559E-4</v>
      </c>
      <c r="J30" s="134">
        <f t="shared" si="3"/>
        <v>3.9497646234676006E-4</v>
      </c>
      <c r="K30" s="134">
        <f t="shared" si="3"/>
        <v>3.8744739276338921E-4</v>
      </c>
      <c r="L30" s="134">
        <f t="shared" si="3"/>
        <v>3.7286344478827655E-4</v>
      </c>
      <c r="M30" s="134">
        <f t="shared" si="3"/>
        <v>3.5827949681316388E-4</v>
      </c>
      <c r="N30" s="134">
        <f t="shared" si="3"/>
        <v>3.4369554883805127E-4</v>
      </c>
      <c r="O30" s="134">
        <f t="shared" si="3"/>
        <v>3.291116008629386E-4</v>
      </c>
      <c r="P30" s="134">
        <f t="shared" si="3"/>
        <v>3.2668336439433434E-4</v>
      </c>
      <c r="Q30" s="134">
        <f t="shared" si="3"/>
        <v>3.2425512792573003E-4</v>
      </c>
      <c r="R30" s="134">
        <f t="shared" ref="R30:AF35" si="4">$G30*(IF($G$21="Blandet gas",1-VLOOKUP(R$19,gasfaktor,2,FALSE),1))</f>
        <v>3.2182689145712577E-4</v>
      </c>
      <c r="S30" s="134">
        <f t="shared" si="4"/>
        <v>3.1939865498852146E-4</v>
      </c>
      <c r="T30" s="134">
        <f t="shared" si="4"/>
        <v>3.1697041851991715E-4</v>
      </c>
      <c r="U30" s="134">
        <f t="shared" si="4"/>
        <v>3.1454218205131295E-4</v>
      </c>
      <c r="V30" s="134">
        <f t="shared" si="4"/>
        <v>3.1211394558270869E-4</v>
      </c>
      <c r="W30" s="134">
        <f t="shared" si="4"/>
        <v>3.0968570911410443E-4</v>
      </c>
      <c r="X30" s="134">
        <f t="shared" si="4"/>
        <v>3.0725747264550012E-4</v>
      </c>
      <c r="Y30" s="134">
        <f t="shared" si="4"/>
        <v>3.0482923617689586E-4</v>
      </c>
      <c r="Z30" s="134">
        <f t="shared" si="4"/>
        <v>3.024009997082916E-4</v>
      </c>
      <c r="AA30" s="134">
        <f t="shared" si="4"/>
        <v>2.9997276323968735E-4</v>
      </c>
      <c r="AB30" s="134">
        <f t="shared" si="4"/>
        <v>2.9754452677108298E-4</v>
      </c>
      <c r="AC30" s="134">
        <f t="shared" si="4"/>
        <v>2.9511629030247872E-4</v>
      </c>
      <c r="AD30" s="134">
        <f t="shared" si="4"/>
        <v>2.9268805383387447E-4</v>
      </c>
      <c r="AE30" s="134">
        <f t="shared" si="4"/>
        <v>2.9025981736527015E-4</v>
      </c>
      <c r="AF30" s="134">
        <f t="shared" si="4"/>
        <v>2.8783158089666595E-4</v>
      </c>
      <c r="AG30" s="6"/>
      <c r="AJ30" s="692"/>
    </row>
    <row r="31" spans="2:36" ht="15" customHeight="1">
      <c r="B31" s="3"/>
      <c r="C31" s="56"/>
      <c r="D31" s="755"/>
      <c r="E31" s="22" t="s">
        <v>107</v>
      </c>
      <c r="F31" s="22" t="s">
        <v>110</v>
      </c>
      <c r="G31" s="222">
        <f>HLOOKUP(E31,'ENS fremskrivningsdata'!$B$11:$I$36,23,FALSE)</f>
        <v>21.7</v>
      </c>
      <c r="H31" s="133">
        <f t="shared" si="3"/>
        <v>20.883768419635196</v>
      </c>
      <c r="I31" s="134">
        <f t="shared" si="3"/>
        <v>20.717888127577808</v>
      </c>
      <c r="J31" s="134">
        <f t="shared" si="3"/>
        <v>19.932533099824866</v>
      </c>
      <c r="K31" s="134">
        <f t="shared" si="3"/>
        <v>19.552577727826851</v>
      </c>
      <c r="L31" s="134">
        <f t="shared" si="3"/>
        <v>18.816597097454888</v>
      </c>
      <c r="M31" s="134">
        <f t="shared" si="3"/>
        <v>18.080616467082923</v>
      </c>
      <c r="N31" s="134">
        <f t="shared" si="3"/>
        <v>17.34463583671096</v>
      </c>
      <c r="O31" s="134">
        <f t="shared" si="3"/>
        <v>16.608655206338995</v>
      </c>
      <c r="P31" s="134">
        <f t="shared" si="3"/>
        <v>16.486113970597803</v>
      </c>
      <c r="Q31" s="134">
        <f t="shared" si="3"/>
        <v>16.363572734856607</v>
      </c>
      <c r="R31" s="134">
        <f t="shared" si="4"/>
        <v>16.241031499115419</v>
      </c>
      <c r="S31" s="134">
        <f t="shared" si="4"/>
        <v>16.118490263374223</v>
      </c>
      <c r="T31" s="134">
        <f t="shared" si="4"/>
        <v>15.995949027633028</v>
      </c>
      <c r="U31" s="134">
        <f t="shared" si="4"/>
        <v>15.873407791891839</v>
      </c>
      <c r="V31" s="134">
        <f t="shared" si="4"/>
        <v>15.750866556150648</v>
      </c>
      <c r="W31" s="134">
        <f t="shared" si="4"/>
        <v>15.628325320409456</v>
      </c>
      <c r="X31" s="134">
        <f t="shared" si="4"/>
        <v>15.505784084668262</v>
      </c>
      <c r="Y31" s="134">
        <f t="shared" si="4"/>
        <v>15.38324284892707</v>
      </c>
      <c r="Z31" s="134">
        <f t="shared" si="4"/>
        <v>15.260701613185878</v>
      </c>
      <c r="AA31" s="134">
        <f t="shared" si="4"/>
        <v>15.138160377444686</v>
      </c>
      <c r="AB31" s="134">
        <f t="shared" si="4"/>
        <v>15.015619141703491</v>
      </c>
      <c r="AC31" s="134">
        <f t="shared" si="4"/>
        <v>14.893077905962299</v>
      </c>
      <c r="AD31" s="134">
        <f t="shared" si="4"/>
        <v>14.770536670221105</v>
      </c>
      <c r="AE31" s="134">
        <f t="shared" si="4"/>
        <v>14.647995434479913</v>
      </c>
      <c r="AF31" s="134">
        <f t="shared" si="4"/>
        <v>14.525454198738721</v>
      </c>
      <c r="AG31" s="6"/>
      <c r="AJ31" s="692"/>
    </row>
    <row r="32" spans="2:36" ht="15" customHeight="1">
      <c r="B32" s="3"/>
      <c r="C32" s="56"/>
      <c r="D32" s="755"/>
      <c r="E32" s="22" t="s">
        <v>108</v>
      </c>
      <c r="F32" s="22" t="s">
        <v>110</v>
      </c>
      <c r="G32" s="243">
        <f>HLOOKUP(E32,'ENS fremskrivningsdata'!$B$11:$I$36,23,FALSE)</f>
        <v>0.1</v>
      </c>
      <c r="H32" s="133">
        <f t="shared" si="3"/>
        <v>9.6238564145784314E-2</v>
      </c>
      <c r="I32" s="134">
        <f t="shared" si="3"/>
        <v>9.5474138836764089E-2</v>
      </c>
      <c r="J32" s="134">
        <f t="shared" si="3"/>
        <v>9.1854991243432577E-2</v>
      </c>
      <c r="K32" s="134">
        <f t="shared" si="3"/>
        <v>9.0104044828695162E-2</v>
      </c>
      <c r="L32" s="134">
        <f t="shared" si="3"/>
        <v>8.6712429020529447E-2</v>
      </c>
      <c r="M32" s="134">
        <f t="shared" si="3"/>
        <v>8.3320813212363704E-2</v>
      </c>
      <c r="N32" s="134">
        <f t="shared" si="3"/>
        <v>7.9929197404197974E-2</v>
      </c>
      <c r="O32" s="134">
        <f t="shared" si="3"/>
        <v>7.6537581596032245E-2</v>
      </c>
      <c r="P32" s="134">
        <f t="shared" si="3"/>
        <v>7.5972875440542875E-2</v>
      </c>
      <c r="Q32" s="134">
        <f t="shared" si="3"/>
        <v>7.5408169285053506E-2</v>
      </c>
      <c r="R32" s="134">
        <f t="shared" si="4"/>
        <v>7.4843463129564136E-2</v>
      </c>
      <c r="S32" s="134">
        <f t="shared" si="4"/>
        <v>7.4278756974074767E-2</v>
      </c>
      <c r="T32" s="134">
        <f t="shared" si="4"/>
        <v>7.3714050818585383E-2</v>
      </c>
      <c r="U32" s="134">
        <f t="shared" si="4"/>
        <v>7.3149344663096041E-2</v>
      </c>
      <c r="V32" s="134">
        <f t="shared" si="4"/>
        <v>7.2584638507606672E-2</v>
      </c>
      <c r="W32" s="134">
        <f t="shared" si="4"/>
        <v>7.2019932352117316E-2</v>
      </c>
      <c r="X32" s="134">
        <f t="shared" si="4"/>
        <v>7.1455226196627947E-2</v>
      </c>
      <c r="Y32" s="134">
        <f t="shared" si="4"/>
        <v>7.0890520041138577E-2</v>
      </c>
      <c r="Z32" s="134">
        <f t="shared" si="4"/>
        <v>7.0325813885649222E-2</v>
      </c>
      <c r="AA32" s="134">
        <f t="shared" si="4"/>
        <v>6.9761107730159852E-2</v>
      </c>
      <c r="AB32" s="134">
        <f t="shared" si="4"/>
        <v>6.9196401574670469E-2</v>
      </c>
      <c r="AC32" s="134">
        <f t="shared" si="4"/>
        <v>6.8631695419181113E-2</v>
      </c>
      <c r="AD32" s="134">
        <f t="shared" si="4"/>
        <v>6.8066989263691743E-2</v>
      </c>
      <c r="AE32" s="134">
        <f t="shared" si="4"/>
        <v>6.7502283108202374E-2</v>
      </c>
      <c r="AF32" s="134">
        <f t="shared" si="4"/>
        <v>6.6937576952713004E-2</v>
      </c>
      <c r="AG32" s="6"/>
      <c r="AJ32" s="692"/>
    </row>
    <row r="33" spans="2:36" ht="15" customHeight="1">
      <c r="B33" s="3"/>
      <c r="C33" s="56"/>
      <c r="D33" s="755"/>
      <c r="E33" s="22" t="s">
        <v>105</v>
      </c>
      <c r="F33" s="24" t="s">
        <v>32</v>
      </c>
      <c r="G33" s="243">
        <f>HLOOKUP(E33,'ENS fremskrivningsdata'!$B$11:$I$36,23,FALSE)</f>
        <v>57.06</v>
      </c>
      <c r="H33" s="133">
        <f t="shared" si="3"/>
        <v>54.913724701584528</v>
      </c>
      <c r="I33" s="134">
        <f t="shared" si="3"/>
        <v>54.477543620257592</v>
      </c>
      <c r="J33" s="134">
        <f t="shared" si="3"/>
        <v>52.412458003502628</v>
      </c>
      <c r="K33" s="134">
        <f t="shared" si="3"/>
        <v>51.413367979253465</v>
      </c>
      <c r="L33" s="134">
        <f t="shared" si="3"/>
        <v>49.478111999114098</v>
      </c>
      <c r="M33" s="134">
        <f t="shared" si="3"/>
        <v>47.542856018974724</v>
      </c>
      <c r="N33" s="134">
        <f t="shared" si="3"/>
        <v>45.607600038835365</v>
      </c>
      <c r="O33" s="134">
        <f t="shared" si="3"/>
        <v>43.672344058695991</v>
      </c>
      <c r="P33" s="134">
        <f t="shared" si="3"/>
        <v>43.350122726373769</v>
      </c>
      <c r="Q33" s="134">
        <f t="shared" si="3"/>
        <v>43.027901394051526</v>
      </c>
      <c r="R33" s="134">
        <f t="shared" si="4"/>
        <v>42.705680061729296</v>
      </c>
      <c r="S33" s="134">
        <f t="shared" si="4"/>
        <v>42.38345872940706</v>
      </c>
      <c r="T33" s="134">
        <f t="shared" si="4"/>
        <v>42.061237397084824</v>
      </c>
      <c r="U33" s="134">
        <f t="shared" si="4"/>
        <v>41.739016064762602</v>
      </c>
      <c r="V33" s="134">
        <f t="shared" si="4"/>
        <v>41.416794732440366</v>
      </c>
      <c r="W33" s="134">
        <f t="shared" si="4"/>
        <v>41.094573400118136</v>
      </c>
      <c r="X33" s="134">
        <f t="shared" si="4"/>
        <v>40.772352067795907</v>
      </c>
      <c r="Y33" s="134">
        <f t="shared" si="4"/>
        <v>40.450130735473671</v>
      </c>
      <c r="Z33" s="134">
        <f t="shared" si="4"/>
        <v>40.127909403151442</v>
      </c>
      <c r="AA33" s="134">
        <f t="shared" si="4"/>
        <v>39.805688070829206</v>
      </c>
      <c r="AB33" s="134">
        <f t="shared" si="4"/>
        <v>39.483466738506969</v>
      </c>
      <c r="AC33" s="134">
        <f t="shared" si="4"/>
        <v>39.16124540618474</v>
      </c>
      <c r="AD33" s="134">
        <f t="shared" si="4"/>
        <v>38.839024073862504</v>
      </c>
      <c r="AE33" s="134">
        <f t="shared" si="4"/>
        <v>38.516802741540275</v>
      </c>
      <c r="AF33" s="134">
        <f t="shared" si="4"/>
        <v>38.194581409218046</v>
      </c>
      <c r="AG33" s="6"/>
      <c r="AJ33" s="693"/>
    </row>
    <row r="34" spans="2:36" ht="15" customHeight="1">
      <c r="B34" s="3"/>
      <c r="C34" s="56"/>
      <c r="D34" s="755"/>
      <c r="E34" s="22" t="s">
        <v>33</v>
      </c>
      <c r="F34" s="24" t="s">
        <v>110</v>
      </c>
      <c r="G34" s="222">
        <f>HLOOKUP(E34,'ENS fremskrivningsdata'!$B$11:$I$36,23,FALSE)</f>
        <v>1</v>
      </c>
      <c r="H34" s="133">
        <f t="shared" si="3"/>
        <v>0.96238564145784311</v>
      </c>
      <c r="I34" s="134">
        <f t="shared" si="3"/>
        <v>0.95474138836764089</v>
      </c>
      <c r="J34" s="134">
        <f t="shared" si="3"/>
        <v>0.91854991243432571</v>
      </c>
      <c r="K34" s="134">
        <f t="shared" si="3"/>
        <v>0.90104044828695162</v>
      </c>
      <c r="L34" s="134">
        <f t="shared" si="3"/>
        <v>0.86712429020529436</v>
      </c>
      <c r="M34" s="134">
        <f t="shared" si="3"/>
        <v>0.83320813212363698</v>
      </c>
      <c r="N34" s="134">
        <f t="shared" si="3"/>
        <v>0.79929197404197971</v>
      </c>
      <c r="O34" s="134">
        <f t="shared" si="3"/>
        <v>0.76537581596032234</v>
      </c>
      <c r="P34" s="134">
        <f t="shared" si="3"/>
        <v>0.75972875440542875</v>
      </c>
      <c r="Q34" s="134">
        <f t="shared" si="3"/>
        <v>0.75408169285053495</v>
      </c>
      <c r="R34" s="134">
        <f t="shared" si="4"/>
        <v>0.74843463129564136</v>
      </c>
      <c r="S34" s="134">
        <f t="shared" si="4"/>
        <v>0.74278756974074767</v>
      </c>
      <c r="T34" s="134">
        <f t="shared" si="4"/>
        <v>0.73714050818585386</v>
      </c>
      <c r="U34" s="134">
        <f t="shared" si="4"/>
        <v>0.73149344663096039</v>
      </c>
      <c r="V34" s="134">
        <f t="shared" si="4"/>
        <v>0.72584638507606669</v>
      </c>
      <c r="W34" s="134">
        <f t="shared" si="4"/>
        <v>0.72019932352117311</v>
      </c>
      <c r="X34" s="134">
        <f t="shared" si="4"/>
        <v>0.71455226196627941</v>
      </c>
      <c r="Y34" s="134">
        <f t="shared" si="4"/>
        <v>0.70890520041138572</v>
      </c>
      <c r="Z34" s="134">
        <f t="shared" si="4"/>
        <v>0.70325813885649213</v>
      </c>
      <c r="AA34" s="134">
        <f t="shared" si="4"/>
        <v>0.69761107730159844</v>
      </c>
      <c r="AB34" s="134">
        <f t="shared" si="4"/>
        <v>0.69196401574670463</v>
      </c>
      <c r="AC34" s="134">
        <f t="shared" si="4"/>
        <v>0.68631695419181105</v>
      </c>
      <c r="AD34" s="134">
        <f t="shared" si="4"/>
        <v>0.68066989263691735</v>
      </c>
      <c r="AE34" s="134">
        <f t="shared" si="4"/>
        <v>0.67502283108202366</v>
      </c>
      <c r="AF34" s="134">
        <f t="shared" si="4"/>
        <v>0.66937576952713007</v>
      </c>
      <c r="AG34" s="6"/>
    </row>
    <row r="35" spans="2:36" ht="15" customHeight="1">
      <c r="B35" s="3"/>
      <c r="C35" s="56"/>
      <c r="D35" s="755"/>
      <c r="E35" s="22" t="s">
        <v>34</v>
      </c>
      <c r="F35" s="24" t="s">
        <v>110</v>
      </c>
      <c r="G35" s="222">
        <f>HLOOKUP(E35,'ENS fremskrivningsdata'!$B$11:$I$36,23,FALSE)</f>
        <v>1</v>
      </c>
      <c r="H35" s="133">
        <f t="shared" si="3"/>
        <v>0.96238564145784311</v>
      </c>
      <c r="I35" s="134">
        <f t="shared" si="3"/>
        <v>0.95474138836764089</v>
      </c>
      <c r="J35" s="134">
        <f t="shared" si="3"/>
        <v>0.91854991243432571</v>
      </c>
      <c r="K35" s="134">
        <f t="shared" si="3"/>
        <v>0.90104044828695162</v>
      </c>
      <c r="L35" s="134">
        <f t="shared" si="3"/>
        <v>0.86712429020529436</v>
      </c>
      <c r="M35" s="134">
        <f t="shared" si="3"/>
        <v>0.83320813212363698</v>
      </c>
      <c r="N35" s="134">
        <f t="shared" si="3"/>
        <v>0.79929197404197971</v>
      </c>
      <c r="O35" s="134">
        <f t="shared" si="3"/>
        <v>0.76537581596032234</v>
      </c>
      <c r="P35" s="134">
        <f t="shared" si="3"/>
        <v>0.75972875440542875</v>
      </c>
      <c r="Q35" s="134">
        <f t="shared" si="3"/>
        <v>0.75408169285053495</v>
      </c>
      <c r="R35" s="134">
        <f t="shared" si="4"/>
        <v>0.74843463129564136</v>
      </c>
      <c r="S35" s="134">
        <f t="shared" si="4"/>
        <v>0.74278756974074767</v>
      </c>
      <c r="T35" s="134">
        <f t="shared" si="4"/>
        <v>0.73714050818585386</v>
      </c>
      <c r="U35" s="134">
        <f t="shared" si="4"/>
        <v>0.73149344663096039</v>
      </c>
      <c r="V35" s="134">
        <f t="shared" si="4"/>
        <v>0.72584638507606669</v>
      </c>
      <c r="W35" s="134">
        <f t="shared" si="4"/>
        <v>0.72019932352117311</v>
      </c>
      <c r="X35" s="134">
        <f t="shared" si="4"/>
        <v>0.71455226196627941</v>
      </c>
      <c r="Y35" s="134">
        <f t="shared" si="4"/>
        <v>0.70890520041138572</v>
      </c>
      <c r="Z35" s="134">
        <f t="shared" si="4"/>
        <v>0.70325813885649213</v>
      </c>
      <c r="AA35" s="134">
        <f t="shared" si="4"/>
        <v>0.69761107730159844</v>
      </c>
      <c r="AB35" s="134">
        <f t="shared" si="4"/>
        <v>0.69196401574670463</v>
      </c>
      <c r="AC35" s="134">
        <f t="shared" si="4"/>
        <v>0.68631695419181105</v>
      </c>
      <c r="AD35" s="134">
        <f t="shared" si="4"/>
        <v>0.68066989263691735</v>
      </c>
      <c r="AE35" s="134">
        <f t="shared" si="4"/>
        <v>0.67502283108202366</v>
      </c>
      <c r="AF35" s="134">
        <f t="shared" si="4"/>
        <v>0.66937576952713007</v>
      </c>
      <c r="AG35" s="6"/>
    </row>
    <row r="36" spans="2:36" ht="15" customHeight="1">
      <c r="B36" s="3"/>
      <c r="C36" s="32"/>
      <c r="D36" s="32"/>
      <c r="E36" s="25"/>
      <c r="F36" s="25"/>
      <c r="G36" s="25"/>
      <c r="H36" s="3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6"/>
    </row>
    <row r="37" spans="2:36" ht="15" customHeight="1">
      <c r="B37" s="3"/>
      <c r="C37" s="756" t="s">
        <v>35</v>
      </c>
      <c r="D37" s="31"/>
      <c r="E37" s="41" t="s">
        <v>41</v>
      </c>
      <c r="F37" s="41" t="s">
        <v>42</v>
      </c>
      <c r="G37" s="41"/>
      <c r="H37" s="241">
        <f>HLOOKUP($G$21&amp;"-"&amp;$E$10,'Brændsels- og elpriser'!$E$13:$AG$39,MATCH(H19,'Brændsels- og elpriser'!$D$13:$D$39,0),FALSE)*'Brændsels- og elpriser'!$H$9-$T$7</f>
        <v>37.5</v>
      </c>
      <c r="I37" s="242">
        <f>HLOOKUP($G$21&amp;"-"&amp;$E$10,'Brændsels- og elpriser'!$E$13:$AG$39,MATCH(I19,'Brændsels- og elpriser'!$D$13:$D$39,0),FALSE)*'Brændsels- og elpriser'!$H$9-$T$7</f>
        <v>38.1</v>
      </c>
      <c r="J37" s="242">
        <f>HLOOKUP($G$21&amp;"-"&amp;$E$10,'Brændsels- og elpriser'!$E$13:$AG$39,MATCH(J19,'Brændsels- og elpriser'!$D$13:$D$39,0),FALSE)*'Brændsels- og elpriser'!$H$9-$T$7</f>
        <v>50.556241947308948</v>
      </c>
      <c r="K37" s="242">
        <f>HLOOKUP($G$21&amp;"-"&amp;$E$10,'Brændsels- og elpriser'!$E$13:$AG$39,MATCH(K19,'Brændsels- og elpriser'!$D$13:$D$39,0),FALSE)*'Brændsels- og elpriser'!$H$9-$T$7</f>
        <v>63.498429169022891</v>
      </c>
      <c r="L37" s="242">
        <f>HLOOKUP($G$21&amp;"-"&amp;$E$10,'Brændsels- og elpriser'!$E$13:$AG$39,MATCH(L19,'Brændsels- og elpriser'!$D$13:$D$39,0),FALSE)*'Brændsels- og elpriser'!$H$9-$T$7</f>
        <v>61.248232685682858</v>
      </c>
      <c r="M37" s="242">
        <f>HLOOKUP($G$21&amp;"-"&amp;$E$10,'Brændsels- og elpriser'!$E$13:$AG$39,MATCH(M19,'Brændsels- og elpriser'!$D$13:$D$39,0),FALSE)*'Brændsels- og elpriser'!$H$9-$T$7</f>
        <v>58.052528516424751</v>
      </c>
      <c r="N37" s="242">
        <f>HLOOKUP($G$21&amp;"-"&amp;$E$10,'Brændsels- og elpriser'!$E$13:$AG$39,MATCH(N19,'Brændsels- og elpriser'!$D$13:$D$39,0),FALSE)*'Brændsels- og elpriser'!$H$9-$T$7</f>
        <v>60.973806761634854</v>
      </c>
      <c r="O37" s="242">
        <f>HLOOKUP($G$21&amp;"-"&amp;$E$10,'Brændsels- og elpriser'!$E$13:$AG$39,MATCH(O19,'Brændsels- og elpriser'!$D$13:$D$39,0),FALSE)*'Brændsels- og elpriser'!$H$9-$T$7</f>
        <v>64.948346840102175</v>
      </c>
      <c r="P37" s="242">
        <f>HLOOKUP($G$21&amp;"-"&amp;$E$10,'Brændsels- og elpriser'!$E$13:$AG$39,MATCH(P19,'Brændsels- og elpriser'!$D$13:$D$39,0),FALSE)*'Brændsels- og elpriser'!$H$9-$T$7</f>
        <v>66.112355308449864</v>
      </c>
      <c r="Q37" s="242">
        <f>HLOOKUP($G$21&amp;"-"&amp;$E$10,'Brændsels- og elpriser'!$E$13:$AG$39,MATCH(Q19,'Brændsels- og elpriser'!$D$13:$D$39,0),FALSE)*'Brændsels- og elpriser'!$H$9-$T$7</f>
        <v>67.223885142232007</v>
      </c>
      <c r="R37" s="242">
        <f>HLOOKUP($G$21&amp;"-"&amp;$E$10,'Brændsels- og elpriser'!$E$13:$AG$39,MATCH(R19,'Brændsels- og elpriser'!$D$13:$D$39,0),FALSE)*'Brændsels- og elpriser'!$H$9-$T$7</f>
        <v>68.455685032896767</v>
      </c>
      <c r="S37" s="242">
        <f>HLOOKUP($G$21&amp;"-"&amp;$E$10,'Brændsels- og elpriser'!$E$13:$AG$39,MATCH(S19,'Brændsels- og elpriser'!$D$13:$D$39,0),FALSE)*'Brændsels- og elpriser'!$H$9-$T$7</f>
        <v>69.635160649571205</v>
      </c>
      <c r="T37" s="242">
        <f>HLOOKUP($G$21&amp;"-"&amp;$E$10,'Brændsels- og elpriser'!$E$13:$AG$39,MATCH(T19,'Brændsels- og elpriser'!$D$13:$D$39,0),FALSE)*'Brændsels- og elpriser'!$H$9-$T$7</f>
        <v>70.74818506574006</v>
      </c>
      <c r="U37" s="242">
        <f>HLOOKUP($G$21&amp;"-"&amp;$E$10,'Brændsels- og elpriser'!$E$13:$AG$39,MATCH(U19,'Brændsels- og elpriser'!$D$13:$D$39,0),FALSE)*'Brændsels- og elpriser'!$H$9-$T$7</f>
        <v>71.818711560687049</v>
      </c>
      <c r="V37" s="242">
        <f>HLOOKUP($G$21&amp;"-"&amp;$E$10,'Brændsels- og elpriser'!$E$13:$AG$39,MATCH(V19,'Brændsels- og elpriser'!$D$13:$D$39,0),FALSE)*'Brændsels- og elpriser'!$H$9-$T$7</f>
        <v>72.815631916477102</v>
      </c>
      <c r="W37" s="242">
        <f>HLOOKUP($G$21&amp;"-"&amp;$E$10,'Brændsels- og elpriser'!$E$13:$AG$39,MATCH(W19,'Brændsels- og elpriser'!$D$13:$D$39,0),FALSE)*'Brændsels- og elpriser'!$H$9-$T$7</f>
        <v>74.113433116751253</v>
      </c>
      <c r="X37" s="242">
        <f>HLOOKUP($G$21&amp;"-"&amp;$E$10,'Brændsels- og elpriser'!$E$13:$AG$39,MATCH(X19,'Brændsels- og elpriser'!$D$13:$D$39,0),FALSE)*'Brændsels- og elpriser'!$H$9-$T$7</f>
        <v>75.358627399458356</v>
      </c>
      <c r="Y37" s="242">
        <f>HLOOKUP($G$21&amp;"-"&amp;$E$10,'Brændsels- og elpriser'!$E$13:$AG$39,MATCH(Y19,'Brændsels- og elpriser'!$D$13:$D$39,0),FALSE)*'Brændsels- og elpriser'!$H$9-$T$7</f>
        <v>76.570791649247809</v>
      </c>
      <c r="Z37" s="242">
        <f>HLOOKUP($G$21&amp;"-"&amp;$E$10,'Brændsels- og elpriser'!$E$13:$AG$39,MATCH(Z19,'Brændsels- og elpriser'!$D$13:$D$39,0),FALSE)*'Brændsels- og elpriser'!$H$9-$T$7</f>
        <v>77.733623843423615</v>
      </c>
      <c r="AA37" s="242">
        <f>HLOOKUP($G$21&amp;"-"&amp;$E$10,'Brændsels- og elpriser'!$E$13:$AG$39,MATCH(AA19,'Brændsels- og elpriser'!$D$13:$D$39,0),FALSE)*'Brændsels- og elpriser'!$H$9-$T$7</f>
        <v>78.870464405009159</v>
      </c>
      <c r="AB37" s="242">
        <f>HLOOKUP($G$21&amp;"-"&amp;$E$10,'Brændsels- og elpriser'!$E$13:$AG$39,MATCH(AB19,'Brændsels- og elpriser'!$D$13:$D$39,0),FALSE)*'Brændsels- og elpriser'!$H$9-$T$7</f>
        <v>80.45901353154143</v>
      </c>
      <c r="AC37" s="242">
        <f>HLOOKUP($G$21&amp;"-"&amp;$E$10,'Brændsels- og elpriser'!$E$13:$AG$39,MATCH(AC19,'Brændsels- og elpriser'!$D$13:$D$39,0),FALSE)*'Brændsels- og elpriser'!$H$9-$T$7</f>
        <v>81.318628258512618</v>
      </c>
      <c r="AD37" s="242">
        <f>HLOOKUP($G$21&amp;"-"&amp;$E$10,'Brændsels- og elpriser'!$E$13:$AG$39,MATCH(AD19,'Brændsels- og elpriser'!$D$13:$D$39,0),FALSE)*'Brændsels- og elpriser'!$H$9-$T$7</f>
        <v>82.130901900575196</v>
      </c>
      <c r="AE37" s="242">
        <f>HLOOKUP($G$21&amp;"-"&amp;$E$10,'Brændsels- og elpriser'!$E$13:$AG$39,MATCH(AE19,'Brændsels- og elpriser'!$D$13:$D$39,0),FALSE)*'Brændsels- og elpriser'!$H$9-$T$7</f>
        <v>82.917496041044714</v>
      </c>
      <c r="AF37" s="242">
        <f>HLOOKUP($G$21&amp;"-"&amp;$E$10,'Brændsels- og elpriser'!$E$13:$AG$39,MATCH(AF19,'Brændsels- og elpriser'!$D$13:$D$39,0),FALSE)*'Brændsels- og elpriser'!$H$9-$T$7</f>
        <v>83.665483870530622</v>
      </c>
      <c r="AG37" s="235"/>
    </row>
    <row r="38" spans="2:36" ht="15" customHeight="1">
      <c r="B38" s="3"/>
      <c r="C38" s="756"/>
      <c r="D38" s="31"/>
      <c r="E38" s="41" t="s">
        <v>246</v>
      </c>
      <c r="F38" s="41" t="s">
        <v>42</v>
      </c>
      <c r="G38" s="433">
        <f>V7-T7</f>
        <v>17</v>
      </c>
      <c r="H38" s="68">
        <f>G38</f>
        <v>17</v>
      </c>
      <c r="I38" s="53">
        <f t="shared" ref="I38:AF38" si="5">H38</f>
        <v>17</v>
      </c>
      <c r="J38" s="53">
        <f t="shared" si="5"/>
        <v>17</v>
      </c>
      <c r="K38" s="53">
        <f t="shared" si="5"/>
        <v>17</v>
      </c>
      <c r="L38" s="53">
        <f t="shared" si="5"/>
        <v>17</v>
      </c>
      <c r="M38" s="53">
        <f t="shared" si="5"/>
        <v>17</v>
      </c>
      <c r="N38" s="53">
        <f t="shared" si="5"/>
        <v>17</v>
      </c>
      <c r="O38" s="53">
        <f t="shared" si="5"/>
        <v>17</v>
      </c>
      <c r="P38" s="53">
        <f t="shared" si="5"/>
        <v>17</v>
      </c>
      <c r="Q38" s="53">
        <f t="shared" si="5"/>
        <v>17</v>
      </c>
      <c r="R38" s="53">
        <f t="shared" si="5"/>
        <v>17</v>
      </c>
      <c r="S38" s="53">
        <f t="shared" si="5"/>
        <v>17</v>
      </c>
      <c r="T38" s="53">
        <f t="shared" si="5"/>
        <v>17</v>
      </c>
      <c r="U38" s="53">
        <f t="shared" si="5"/>
        <v>17</v>
      </c>
      <c r="V38" s="53">
        <f t="shared" si="5"/>
        <v>17</v>
      </c>
      <c r="W38" s="53">
        <f t="shared" si="5"/>
        <v>17</v>
      </c>
      <c r="X38" s="53">
        <f t="shared" si="5"/>
        <v>17</v>
      </c>
      <c r="Y38" s="53">
        <f t="shared" si="5"/>
        <v>17</v>
      </c>
      <c r="Z38" s="53">
        <f t="shared" si="5"/>
        <v>17</v>
      </c>
      <c r="AA38" s="53">
        <f t="shared" si="5"/>
        <v>17</v>
      </c>
      <c r="AB38" s="53">
        <f t="shared" si="5"/>
        <v>17</v>
      </c>
      <c r="AC38" s="53">
        <f t="shared" si="5"/>
        <v>17</v>
      </c>
      <c r="AD38" s="53">
        <f t="shared" si="5"/>
        <v>17</v>
      </c>
      <c r="AE38" s="53">
        <f t="shared" si="5"/>
        <v>17</v>
      </c>
      <c r="AF38" s="53">
        <f t="shared" si="5"/>
        <v>17</v>
      </c>
      <c r="AG38" s="235"/>
    </row>
    <row r="39" spans="2:36" ht="15" customHeight="1">
      <c r="B39" s="3"/>
      <c r="C39" s="756"/>
      <c r="D39" s="31"/>
      <c r="E39" s="41" t="s">
        <v>350</v>
      </c>
      <c r="F39" s="41" t="s">
        <v>44</v>
      </c>
      <c r="G39" s="41"/>
      <c r="H39" s="68">
        <f>VLOOKUP($E$39,'Tilskud og afgifter'!$D$11:$AD$53,MATCH(H19,'Tilskud og afgifter'!$D$11:$AD$11,0),FALSE)</f>
        <v>91.448737540365684</v>
      </c>
      <c r="I39" s="53">
        <f>VLOOKUP($E$39,'Tilskud og afgifter'!$D$11:$AD$53,MATCH(I19,'Tilskud og afgifter'!$D$11:$AD$11,0),FALSE)</f>
        <v>91.448737540365684</v>
      </c>
      <c r="J39" s="53">
        <f>VLOOKUP($E$39,'Tilskud og afgifter'!$D$11:$AD$53,MATCH(J19,'Tilskud og afgifter'!$D$11:$AD$11,0),FALSE)</f>
        <v>91.448737540365684</v>
      </c>
      <c r="K39" s="53">
        <f>VLOOKUP($E$39,'Tilskud og afgifter'!$D$11:$AD$53,MATCH(K19,'Tilskud og afgifter'!$D$11:$AD$11,0),FALSE)</f>
        <v>91.448737540365684</v>
      </c>
      <c r="L39" s="53">
        <f>VLOOKUP($E$39,'Tilskud og afgifter'!$D$11:$AD$53,MATCH(L19,'Tilskud og afgifter'!$D$11:$AD$11,0),FALSE)</f>
        <v>91.448737540365684</v>
      </c>
      <c r="M39" s="53">
        <f>VLOOKUP($E$39,'Tilskud og afgifter'!$D$11:$AD$53,MATCH(M19,'Tilskud og afgifter'!$D$11:$AD$11,0),FALSE)</f>
        <v>91.448737540365684</v>
      </c>
      <c r="N39" s="53">
        <f>VLOOKUP($E$39,'Tilskud og afgifter'!$D$11:$AD$53,MATCH(N19,'Tilskud og afgifter'!$D$11:$AD$11,0),FALSE)</f>
        <v>91.448737540365684</v>
      </c>
      <c r="O39" s="53">
        <f>VLOOKUP($E$39,'Tilskud og afgifter'!$D$11:$AD$53,MATCH(O19,'Tilskud og afgifter'!$D$11:$AD$11,0),FALSE)</f>
        <v>91.448737540365684</v>
      </c>
      <c r="P39" s="53">
        <f>VLOOKUP($E$39,'Tilskud og afgifter'!$D$11:$AD$53,MATCH(P19,'Tilskud og afgifter'!$D$11:$AD$11,0),FALSE)</f>
        <v>91.448737540365684</v>
      </c>
      <c r="Q39" s="53">
        <f>VLOOKUP($E$39,'Tilskud og afgifter'!$D$11:$AD$53,MATCH(Q19,'Tilskud og afgifter'!$D$11:$AD$11,0),FALSE)</f>
        <v>91.448737540365684</v>
      </c>
      <c r="R39" s="53">
        <f>VLOOKUP($E$39,'Tilskud og afgifter'!$D$11:$AD$53,MATCH(R19,'Tilskud og afgifter'!$D$11:$AD$11,0),FALSE)</f>
        <v>91.448737540365684</v>
      </c>
      <c r="S39" s="53">
        <f>VLOOKUP($E$39,'Tilskud og afgifter'!$D$11:$AD$53,MATCH(S19,'Tilskud og afgifter'!$D$11:$AD$11,0),FALSE)</f>
        <v>91.448737540365684</v>
      </c>
      <c r="T39" s="53">
        <f>VLOOKUP($E$39,'Tilskud og afgifter'!$D$11:$AD$53,MATCH(T19,'Tilskud og afgifter'!$D$11:$AD$11,0),FALSE)</f>
        <v>91.448737540365684</v>
      </c>
      <c r="U39" s="53">
        <f>VLOOKUP($E$39,'Tilskud og afgifter'!$D$11:$AD$53,MATCH(U19,'Tilskud og afgifter'!$D$11:$AD$11,0),FALSE)</f>
        <v>91.448737540365684</v>
      </c>
      <c r="V39" s="53">
        <f>VLOOKUP($E$39,'Tilskud og afgifter'!$D$11:$AD$53,MATCH(V19,'Tilskud og afgifter'!$D$11:$AD$11,0),FALSE)</f>
        <v>91.448737540365684</v>
      </c>
      <c r="W39" s="53">
        <f>VLOOKUP($E$39,'Tilskud og afgifter'!$D$11:$AD$53,MATCH(W19,'Tilskud og afgifter'!$D$11:$AD$11,0),FALSE)</f>
        <v>91.448737540365684</v>
      </c>
      <c r="X39" s="53">
        <f>VLOOKUP($E$39,'Tilskud og afgifter'!$D$11:$AD$53,MATCH(X19,'Tilskud og afgifter'!$D$11:$AD$11,0),FALSE)</f>
        <v>91.448737540365684</v>
      </c>
      <c r="Y39" s="53">
        <f>VLOOKUP($E$39,'Tilskud og afgifter'!$D$11:$AD$53,MATCH(Y19,'Tilskud og afgifter'!$D$11:$AD$11,0),FALSE)</f>
        <v>91.448737540365684</v>
      </c>
      <c r="Z39" s="53">
        <f>VLOOKUP($E$39,'Tilskud og afgifter'!$D$11:$AD$53,MATCH(Z19,'Tilskud og afgifter'!$D$11:$AD$11,0),FALSE)</f>
        <v>91.448737540365684</v>
      </c>
      <c r="AA39" s="53">
        <f>VLOOKUP($E$39,'Tilskud og afgifter'!$D$11:$AD$53,MATCH(AA19,'Tilskud og afgifter'!$D$11:$AD$11,0),FALSE)</f>
        <v>91.448737540365684</v>
      </c>
      <c r="AB39" s="53">
        <f>VLOOKUP($E$39,'Tilskud og afgifter'!$D$11:$AD$53,MATCH(AB19,'Tilskud og afgifter'!$D$11:$AD$11,0),FALSE)</f>
        <v>91.448737540365684</v>
      </c>
      <c r="AC39" s="53">
        <f>VLOOKUP($E$39,'Tilskud og afgifter'!$D$11:$AD$53,MATCH(AC19,'Tilskud og afgifter'!$D$11:$AD$11,0),FALSE)</f>
        <v>91.448737540365684</v>
      </c>
      <c r="AD39" s="53">
        <f>VLOOKUP($E$39,'Tilskud og afgifter'!$D$11:$AD$53,MATCH(AD19,'Tilskud og afgifter'!$D$11:$AD$11,0),FALSE)</f>
        <v>91.448737540365684</v>
      </c>
      <c r="AE39" s="53">
        <f>VLOOKUP($E$39,'Tilskud og afgifter'!$D$11:$AD$53,MATCH(AE19,'Tilskud og afgifter'!$D$11:$AD$11,0),FALSE)</f>
        <v>91.448737540365684</v>
      </c>
      <c r="AF39" s="53">
        <f>VLOOKUP($E$39,'Tilskud og afgifter'!$D$11:$AD$53,MATCH(AF19,'Tilskud og afgifter'!$D$11:$AD$11,0),FALSE)</f>
        <v>91.448737540365684</v>
      </c>
      <c r="AG39" s="235"/>
    </row>
    <row r="40" spans="2:36" ht="15" customHeight="1">
      <c r="B40" s="3"/>
      <c r="C40" s="756"/>
      <c r="D40" s="31"/>
      <c r="E40" s="41" t="s">
        <v>351</v>
      </c>
      <c r="F40" s="41" t="s">
        <v>62</v>
      </c>
      <c r="G40" s="41"/>
      <c r="H40" s="68">
        <f>VLOOKUP($E$40,'Tilskud og afgifter'!$D$11:$AD$53,MATCH(H19,'Tilskud og afgifter'!$D$11:$AD$11,0),FALSE)</f>
        <v>67.75330725513426</v>
      </c>
      <c r="I40" s="53">
        <f>VLOOKUP($E$40,'Tilskud og afgifter'!$D$11:$AD$53,MATCH(I19,'Tilskud og afgifter'!$D$11:$AD$11,0),FALSE)</f>
        <v>67.75330725513426</v>
      </c>
      <c r="J40" s="53">
        <f>VLOOKUP($E$40,'Tilskud og afgifter'!$D$11:$AD$53,MATCH(J19,'Tilskud og afgifter'!$D$11:$AD$11,0),FALSE)</f>
        <v>67.75330725513426</v>
      </c>
      <c r="K40" s="53">
        <f>VLOOKUP($E$40,'Tilskud og afgifter'!$D$11:$AD$53,MATCH(K19,'Tilskud og afgifter'!$D$11:$AD$11,0),FALSE)</f>
        <v>67.75330725513426</v>
      </c>
      <c r="L40" s="53">
        <f>VLOOKUP($E$40,'Tilskud og afgifter'!$D$11:$AD$53,MATCH(L19,'Tilskud og afgifter'!$D$11:$AD$11,0),FALSE)</f>
        <v>67.75330725513426</v>
      </c>
      <c r="M40" s="53">
        <f>VLOOKUP($E$40,'Tilskud og afgifter'!$D$11:$AD$53,MATCH(M19,'Tilskud og afgifter'!$D$11:$AD$11,0),FALSE)</f>
        <v>67.75330725513426</v>
      </c>
      <c r="N40" s="53">
        <f>VLOOKUP($E$40,'Tilskud og afgifter'!$D$11:$AD$53,MATCH(N19,'Tilskud og afgifter'!$D$11:$AD$11,0),FALSE)</f>
        <v>67.75330725513426</v>
      </c>
      <c r="O40" s="53">
        <f>VLOOKUP($E$40,'Tilskud og afgifter'!$D$11:$AD$53,MATCH(O19,'Tilskud og afgifter'!$D$11:$AD$11,0),FALSE)</f>
        <v>67.75330725513426</v>
      </c>
      <c r="P40" s="53">
        <f>VLOOKUP($E$40,'Tilskud og afgifter'!$D$11:$AD$53,MATCH(P19,'Tilskud og afgifter'!$D$11:$AD$11,0),FALSE)</f>
        <v>67.75330725513426</v>
      </c>
      <c r="Q40" s="53">
        <f>VLOOKUP($E$40,'Tilskud og afgifter'!$D$11:$AD$53,MATCH(Q19,'Tilskud og afgifter'!$D$11:$AD$11,0),FALSE)</f>
        <v>67.75330725513426</v>
      </c>
      <c r="R40" s="53">
        <f>VLOOKUP($E$40,'Tilskud og afgifter'!$D$11:$AD$53,MATCH(R19,'Tilskud og afgifter'!$D$11:$AD$11,0),FALSE)</f>
        <v>67.75330725513426</v>
      </c>
      <c r="S40" s="53">
        <f>VLOOKUP($E$40,'Tilskud og afgifter'!$D$11:$AD$53,MATCH(S19,'Tilskud og afgifter'!$D$11:$AD$11,0),FALSE)</f>
        <v>67.75330725513426</v>
      </c>
      <c r="T40" s="53">
        <f>VLOOKUP($E$40,'Tilskud og afgifter'!$D$11:$AD$53,MATCH(T19,'Tilskud og afgifter'!$D$11:$AD$11,0),FALSE)</f>
        <v>67.75330725513426</v>
      </c>
      <c r="U40" s="53">
        <f>VLOOKUP($E$40,'Tilskud og afgifter'!$D$11:$AD$53,MATCH(U19,'Tilskud og afgifter'!$D$11:$AD$11,0),FALSE)</f>
        <v>67.75330725513426</v>
      </c>
      <c r="V40" s="53">
        <f>VLOOKUP($E$40,'Tilskud og afgifter'!$D$11:$AD$53,MATCH(V19,'Tilskud og afgifter'!$D$11:$AD$11,0),FALSE)</f>
        <v>67.75330725513426</v>
      </c>
      <c r="W40" s="53">
        <f>VLOOKUP($E$40,'Tilskud og afgifter'!$D$11:$AD$53,MATCH(W19,'Tilskud og afgifter'!$D$11:$AD$11,0),FALSE)</f>
        <v>67.75330725513426</v>
      </c>
      <c r="X40" s="53">
        <f>VLOOKUP($E$40,'Tilskud og afgifter'!$D$11:$AD$53,MATCH(X19,'Tilskud og afgifter'!$D$11:$AD$11,0),FALSE)</f>
        <v>67.75330725513426</v>
      </c>
      <c r="Y40" s="53">
        <f>VLOOKUP($E$40,'Tilskud og afgifter'!$D$11:$AD$53,MATCH(Y19,'Tilskud og afgifter'!$D$11:$AD$11,0),FALSE)</f>
        <v>67.75330725513426</v>
      </c>
      <c r="Z40" s="53">
        <f>VLOOKUP($E$40,'Tilskud og afgifter'!$D$11:$AD$53,MATCH(Z19,'Tilskud og afgifter'!$D$11:$AD$11,0),FALSE)</f>
        <v>67.75330725513426</v>
      </c>
      <c r="AA40" s="53">
        <f>VLOOKUP($E$40,'Tilskud og afgifter'!$D$11:$AD$53,MATCH(AA19,'Tilskud og afgifter'!$D$11:$AD$11,0),FALSE)</f>
        <v>67.75330725513426</v>
      </c>
      <c r="AB40" s="53">
        <f>VLOOKUP($E$40,'Tilskud og afgifter'!$D$11:$AD$53,MATCH(AB19,'Tilskud og afgifter'!$D$11:$AD$11,0),FALSE)</f>
        <v>67.75330725513426</v>
      </c>
      <c r="AC40" s="53">
        <f>VLOOKUP($E$40,'Tilskud og afgifter'!$D$11:$AD$53,MATCH(AC19,'Tilskud og afgifter'!$D$11:$AD$11,0),FALSE)</f>
        <v>67.75330725513426</v>
      </c>
      <c r="AD40" s="53">
        <f>VLOOKUP($E$40,'Tilskud og afgifter'!$D$11:$AD$53,MATCH(AD19,'Tilskud og afgifter'!$D$11:$AD$11,0),FALSE)</f>
        <v>67.75330725513426</v>
      </c>
      <c r="AE40" s="53">
        <f>VLOOKUP($E$40,'Tilskud og afgifter'!$D$11:$AD$53,MATCH(AE19,'Tilskud og afgifter'!$D$11:$AD$11,0),FALSE)</f>
        <v>67.75330725513426</v>
      </c>
      <c r="AF40" s="53">
        <f>VLOOKUP($E$40,'Tilskud og afgifter'!$D$11:$AD$53,MATCH(AF19,'Tilskud og afgifter'!$D$11:$AD$11,0),FALSE)</f>
        <v>67.75330725513426</v>
      </c>
      <c r="AG40" s="235"/>
    </row>
    <row r="41" spans="2:36" ht="15" customHeight="1">
      <c r="B41" s="3"/>
      <c r="C41" s="756"/>
      <c r="D41" s="757" t="s">
        <v>140</v>
      </c>
      <c r="E41" s="41" t="s">
        <v>43</v>
      </c>
      <c r="F41" s="41" t="s">
        <v>40</v>
      </c>
      <c r="G41" s="41"/>
      <c r="H41" s="68">
        <f>IF($E$13="fortrængningspris",VLOOKUP(H19,'CO2-pris'!$D$14:$H$39,MATCH($E$13,'CO2-pris'!$D$12:$H$12,0),FALSE),HLOOKUP($E$13&amp;"-"&amp;$E$10,'CO2-pris'!$D$12:$H$39,MATCH(H19,'CO2-pris'!$D$12:$D$39,0)))</f>
        <v>42</v>
      </c>
      <c r="I41" s="95">
        <f>IF($E$13="fortrængningspris",VLOOKUP(I19,'CO2-pris'!$D$14:$H$39,MATCH($E$13,'CO2-pris'!$D$12:$H$12,0),FALSE),HLOOKUP($E$13&amp;"-"&amp;$E$10,'CO2-pris'!$D$12:$H$39,MATCH(I19,'CO2-pris'!$D$12:$D$39,0)))</f>
        <v>42</v>
      </c>
      <c r="J41" s="95">
        <f>IF($E$13="fortrængningspris",VLOOKUP(J19,'CO2-pris'!$D$14:$H$39,MATCH($E$13,'CO2-pris'!$D$12:$H$12,0),FALSE),HLOOKUP($E$13&amp;"-"&amp;$E$10,'CO2-pris'!$D$12:$H$39,MATCH(J19,'CO2-pris'!$D$12:$D$39,0)))</f>
        <v>115.71673838405506</v>
      </c>
      <c r="K41" s="95">
        <f>IF($E$13="fortrængningspris",VLOOKUP(K19,'CO2-pris'!$D$14:$H$39,MATCH($E$13,'CO2-pris'!$D$12:$H$12,0),FALSE),HLOOKUP($E$13&amp;"-"&amp;$E$10,'CO2-pris'!$D$12:$H$39,MATCH(K19,'CO2-pris'!$D$12:$D$39,0)))</f>
        <v>195.74638834999999</v>
      </c>
      <c r="L41" s="95">
        <f>IF($E$13="fortrængningspris",VLOOKUP(L19,'CO2-pris'!$D$14:$H$39,MATCH($E$13,'CO2-pris'!$D$12:$H$12,0),FALSE),HLOOKUP($E$13&amp;"-"&amp;$E$10,'CO2-pris'!$D$12:$H$39,MATCH(L19,'CO2-pris'!$D$12:$D$39,0)))</f>
        <v>214.42575100000002</v>
      </c>
      <c r="M41" s="95">
        <f>IF($E$13="fortrængningspris",VLOOKUP(M19,'CO2-pris'!$D$14:$H$39,MATCH($E$13,'CO2-pris'!$D$12:$H$12,0),FALSE),HLOOKUP($E$13&amp;"-"&amp;$E$10,'CO2-pris'!$D$12:$H$39,MATCH(M19,'CO2-pris'!$D$12:$D$39,0)))</f>
        <v>254.16623663429559</v>
      </c>
      <c r="N41" s="95">
        <f>IF($E$13="fortrængningspris",VLOOKUP(N19,'CO2-pris'!$D$14:$H$39,MATCH($E$13,'CO2-pris'!$D$12:$H$12,0),FALSE),HLOOKUP($E$13&amp;"-"&amp;$E$10,'CO2-pris'!$D$12:$H$39,MATCH(N19,'CO2-pris'!$D$12:$D$39,0)))</f>
        <v>261.72203669931474</v>
      </c>
      <c r="O41" s="95">
        <f>IF($E$13="fortrængningspris",VLOOKUP(O19,'CO2-pris'!$D$14:$H$39,MATCH($E$13,'CO2-pris'!$D$12:$H$12,0),FALSE),HLOOKUP($E$13&amp;"-"&amp;$E$10,'CO2-pris'!$D$12:$H$39,MATCH(O19,'CO2-pris'!$D$12:$D$39,0)))</f>
        <v>269.50235137821068</v>
      </c>
      <c r="P41" s="95">
        <f>IF($E$13="fortrængningspris",VLOOKUP(P19,'CO2-pris'!$D$14:$H$39,MATCH($E$13,'CO2-pris'!$D$12:$H$12,0),FALSE),HLOOKUP($E$13&amp;"-"&amp;$E$10,'CO2-pris'!$D$12:$H$39,MATCH(P19,'CO2-pris'!$D$12:$D$39,0)))</f>
        <v>277.51395555810944</v>
      </c>
      <c r="Q41" s="95">
        <f>IF($E$13="fortrængningspris",VLOOKUP(Q19,'CO2-pris'!$D$14:$H$39,MATCH($E$13,'CO2-pris'!$D$12:$H$12,0),FALSE),HLOOKUP($E$13&amp;"-"&amp;$E$10,'CO2-pris'!$D$12:$H$39,MATCH(Q19,'CO2-pris'!$D$12:$D$39,0)))</f>
        <v>285.76379564226693</v>
      </c>
      <c r="R41" s="95">
        <f>IF($E$13="fortrængningspris",VLOOKUP(R19,'CO2-pris'!$D$14:$H$39,MATCH($E$13,'CO2-pris'!$D$12:$H$12,0),FALSE),HLOOKUP($E$13&amp;"-"&amp;$E$10,'CO2-pris'!$D$12:$H$39,MATCH(R19,'CO2-pris'!$D$12:$D$39,0)))</f>
        <v>294.25881803393918</v>
      </c>
      <c r="S41" s="95">
        <f>IF($E$13="fortrængningspris",VLOOKUP(S19,'CO2-pris'!$D$14:$H$39,MATCH($E$13,'CO2-pris'!$D$12:$H$12,0),FALSE),HLOOKUP($E$13&amp;"-"&amp;$E$10,'CO2-pris'!$D$12:$H$39,MATCH(S19,'CO2-pris'!$D$12:$D$39,0)))</f>
        <v>303.00639792670648</v>
      </c>
      <c r="T41" s="95">
        <f>IF($E$13="fortrængningspris",VLOOKUP(T19,'CO2-pris'!$D$14:$H$39,MATCH($E$13,'CO2-pris'!$D$12:$H$12,0),FALSE),HLOOKUP($E$13&amp;"-"&amp;$E$10,'CO2-pris'!$D$12:$H$39,MATCH(T19,'CO2-pris'!$D$12:$D$39,0)))</f>
        <v>312.013996272214</v>
      </c>
      <c r="U41" s="95">
        <f>IF($E$13="fortrængningspris",VLOOKUP(U19,'CO2-pris'!$D$14:$H$39,MATCH($E$13,'CO2-pris'!$D$12:$H$12,0),FALSE),HLOOKUP($E$13&amp;"-"&amp;$E$10,'CO2-pris'!$D$12:$H$39,MATCH(U19,'CO2-pris'!$D$12:$D$39,0)))</f>
        <v>321.28941705436671</v>
      </c>
      <c r="V41" s="95">
        <f>IF($E$13="fortrængningspris",VLOOKUP(V19,'CO2-pris'!$D$14:$H$39,MATCH($E$13,'CO2-pris'!$D$12:$H$12,0),FALSE),HLOOKUP($E$13&amp;"-"&amp;$E$10,'CO2-pris'!$D$12:$H$39,MATCH(V19,'CO2-pris'!$D$12:$D$39,0)))</f>
        <v>330.84055001513428</v>
      </c>
      <c r="W41" s="95">
        <f>IF($E$13="fortrængningspris",VLOOKUP(W19,'CO2-pris'!$D$14:$H$39,MATCH($E$13,'CO2-pris'!$D$12:$H$12,0),FALSE),HLOOKUP($E$13&amp;"-"&amp;$E$10,'CO2-pris'!$D$12:$H$39,MATCH(W19,'CO2-pris'!$D$12:$D$39,0)))</f>
        <v>330.84055001513428</v>
      </c>
      <c r="X41" s="95">
        <f>IF($E$13="fortrængningspris",VLOOKUP(X19,'CO2-pris'!$D$14:$H$39,MATCH($E$13,'CO2-pris'!$D$12:$H$12,0),FALSE),HLOOKUP($E$13&amp;"-"&amp;$E$10,'CO2-pris'!$D$12:$H$39,MATCH(X19,'CO2-pris'!$D$12:$D$39,0)))</f>
        <v>330.84055001513428</v>
      </c>
      <c r="Y41" s="95">
        <f>IF($E$13="fortrængningspris",VLOOKUP(Y19,'CO2-pris'!$D$14:$H$39,MATCH($E$13,'CO2-pris'!$D$12:$H$12,0),FALSE),HLOOKUP($E$13&amp;"-"&amp;$E$10,'CO2-pris'!$D$12:$H$39,MATCH(Y19,'CO2-pris'!$D$12:$D$39,0)))</f>
        <v>330.84055001513428</v>
      </c>
      <c r="Z41" s="95">
        <f>IF($E$13="fortrængningspris",VLOOKUP(Z19,'CO2-pris'!$D$14:$H$39,MATCH($E$13,'CO2-pris'!$D$12:$H$12,0),FALSE),HLOOKUP($E$13&amp;"-"&amp;$E$10,'CO2-pris'!$D$12:$H$39,MATCH(Z19,'CO2-pris'!$D$12:$D$39,0)))</f>
        <v>330.84055001513428</v>
      </c>
      <c r="AA41" s="95">
        <f>IF($E$13="fortrængningspris",VLOOKUP(AA19,'CO2-pris'!$D$14:$H$39,MATCH($E$13,'CO2-pris'!$D$12:$H$12,0),FALSE),HLOOKUP($E$13&amp;"-"&amp;$E$10,'CO2-pris'!$D$12:$H$39,MATCH(AA19,'CO2-pris'!$D$12:$D$39,0)))</f>
        <v>332.74508650000001</v>
      </c>
      <c r="AB41" s="95">
        <f>IF($E$13="fortrængningspris",VLOOKUP(AB19,'CO2-pris'!$D$14:$H$39,MATCH($E$13,'CO2-pris'!$D$12:$H$12,0),FALSE),HLOOKUP($E$13&amp;"-"&amp;$E$10,'CO2-pris'!$D$12:$H$39,MATCH(AB19,'CO2-pris'!$D$12:$D$39,0)))</f>
        <v>342.63674950000001</v>
      </c>
      <c r="AC41" s="95">
        <f>IF($E$13="fortrængningspris",VLOOKUP(AC19,'CO2-pris'!$D$14:$H$39,MATCH($E$13,'CO2-pris'!$D$12:$H$12,0),FALSE),HLOOKUP($E$13&amp;"-"&amp;$E$10,'CO2-pris'!$D$12:$H$39,MATCH(AC19,'CO2-pris'!$D$12:$D$39,0)))</f>
        <v>352.82246399999997</v>
      </c>
      <c r="AD41" s="95">
        <f>IF($E$13="fortrængningspris",VLOOKUP(AD19,'CO2-pris'!$D$14:$H$39,MATCH($E$13,'CO2-pris'!$D$12:$H$12,0),FALSE),HLOOKUP($E$13&amp;"-"&amp;$E$10,'CO2-pris'!$D$12:$H$39,MATCH(AD19,'CO2-pris'!$D$12:$D$39,0)))</f>
        <v>363.31102099999998</v>
      </c>
      <c r="AE41" s="95">
        <f>IF($E$13="fortrængningspris",VLOOKUP(AE19,'CO2-pris'!$D$14:$H$39,MATCH($E$13,'CO2-pris'!$D$12:$H$12,0),FALSE),HLOOKUP($E$13&amp;"-"&amp;$E$10,'CO2-pris'!$D$12:$H$39,MATCH(AE19,'CO2-pris'!$D$12:$D$39,0)))</f>
        <v>374.11136049999999</v>
      </c>
      <c r="AF41" s="95">
        <f>IF($E$13="fortrængningspris",VLOOKUP(AF19,'CO2-pris'!$D$14:$H$39,MATCH($E$13,'CO2-pris'!$D$12:$H$12,0),FALSE),HLOOKUP($E$13&amp;"-"&amp;$E$10,'CO2-pris'!$D$12:$H$39,MATCH(AF19,'CO2-pris'!$D$12:$D$39,0)))</f>
        <v>385.23279500000001</v>
      </c>
      <c r="AG41" s="235"/>
    </row>
    <row r="42" spans="2:36" ht="15" customHeight="1">
      <c r="B42" s="3"/>
      <c r="C42" s="756"/>
      <c r="D42" s="757"/>
      <c r="E42" s="41" t="s">
        <v>43</v>
      </c>
      <c r="F42" s="41" t="s">
        <v>44</v>
      </c>
      <c r="G42" s="41"/>
      <c r="H42" s="91">
        <f>H41*G33/1000</f>
        <v>2.3965199999999998</v>
      </c>
      <c r="I42" s="93">
        <f t="shared" ref="I42:AF42" si="6">I41*H33/1000</f>
        <v>2.3063764374665503</v>
      </c>
      <c r="J42" s="93">
        <f t="shared" si="6"/>
        <v>6.3039636629112952</v>
      </c>
      <c r="K42" s="93">
        <f t="shared" si="6"/>
        <v>10.259549358731691</v>
      </c>
      <c r="L42" s="93">
        <f t="shared" si="6"/>
        <v>11.024350040390779</v>
      </c>
      <c r="M42" s="93">
        <f t="shared" si="6"/>
        <v>12.575665522585014</v>
      </c>
      <c r="N42" s="93">
        <f t="shared" si="6"/>
        <v>12.443013107788341</v>
      </c>
      <c r="O42" s="93">
        <f t="shared" si="6"/>
        <v>12.291355451183103</v>
      </c>
      <c r="P42" s="93">
        <f t="shared" si="6"/>
        <v>12.119684948223425</v>
      </c>
      <c r="Q42" s="93">
        <f t="shared" si="6"/>
        <v>12.387895611846664</v>
      </c>
      <c r="R42" s="93">
        <f t="shared" si="6"/>
        <v>12.661339406694486</v>
      </c>
      <c r="S42" s="93">
        <f t="shared" si="6"/>
        <v>12.940094286514963</v>
      </c>
      <c r="T42" s="93">
        <f t="shared" si="6"/>
        <v>13.224232334000749</v>
      </c>
      <c r="U42" s="93">
        <f t="shared" si="6"/>
        <v>13.513830443894712</v>
      </c>
      <c r="V42" s="93">
        <f t="shared" si="6"/>
        <v>13.808959031956585</v>
      </c>
      <c r="W42" s="93">
        <f t="shared" si="6"/>
        <v>13.702355149144488</v>
      </c>
      <c r="X42" s="93">
        <f t="shared" si="6"/>
        <v>13.595751266332391</v>
      </c>
      <c r="Y42" s="93">
        <f t="shared" si="6"/>
        <v>13.489147383520296</v>
      </c>
      <c r="Z42" s="93">
        <f t="shared" si="6"/>
        <v>13.382543500708199</v>
      </c>
      <c r="AA42" s="93">
        <f t="shared" si="6"/>
        <v>13.352364685415791</v>
      </c>
      <c r="AB42" s="93">
        <f t="shared" si="6"/>
        <v>13.638891572199846</v>
      </c>
      <c r="AC42" s="93">
        <f t="shared" si="6"/>
        <v>13.930654021942072</v>
      </c>
      <c r="AD42" s="93">
        <f t="shared" si="6"/>
        <v>14.227712052152537</v>
      </c>
      <c r="AE42" s="93">
        <f t="shared" si="6"/>
        <v>14.530120136764953</v>
      </c>
      <c r="AF42" s="93">
        <f t="shared" si="6"/>
        <v>14.837935574587224</v>
      </c>
      <c r="AG42" s="226"/>
    </row>
    <row r="43" spans="2:36" ht="15" customHeight="1">
      <c r="B43" s="3"/>
      <c r="C43" s="756"/>
      <c r="D43" s="757"/>
      <c r="E43" s="41" t="s">
        <v>187</v>
      </c>
      <c r="F43" s="41" t="s">
        <v>44</v>
      </c>
      <c r="G43" s="41"/>
      <c r="H43" s="132">
        <f>G34*H41*$N$8/1000000</f>
        <v>1.008E-3</v>
      </c>
      <c r="I43" s="216">
        <f t="shared" ref="I43:AF43" si="7">H34*I41*$N$8/1000000</f>
        <v>9.7008472658950586E-4</v>
      </c>
      <c r="J43" s="216">
        <f t="shared" si="7"/>
        <v>2.6515094270920278E-3</v>
      </c>
      <c r="K43" s="216">
        <f t="shared" si="7"/>
        <v>4.3152678690774717E-3</v>
      </c>
      <c r="L43" s="216">
        <f t="shared" si="7"/>
        <v>4.6369505953273507E-3</v>
      </c>
      <c r="M43" s="216">
        <f t="shared" si="7"/>
        <v>5.2894492208559471E-3</v>
      </c>
      <c r="N43" s="216">
        <f t="shared" si="7"/>
        <v>5.2336543040119197E-3</v>
      </c>
      <c r="O43" s="216">
        <f t="shared" si="7"/>
        <v>5.1698655946090868E-3</v>
      </c>
      <c r="P43" s="216">
        <f t="shared" si="7"/>
        <v>5.097659284215952E-3</v>
      </c>
      <c r="Q43" s="216">
        <f t="shared" si="7"/>
        <v>5.2104713404192071E-3</v>
      </c>
      <c r="R43" s="216">
        <f t="shared" si="7"/>
        <v>5.3254845033415292E-3</v>
      </c>
      <c r="S43" s="216">
        <f t="shared" si="7"/>
        <v>5.4427315610998785E-3</v>
      </c>
      <c r="T43" s="216">
        <f t="shared" si="7"/>
        <v>5.5622428323872774E-3</v>
      </c>
      <c r="U43" s="216">
        <f t="shared" si="7"/>
        <v>5.6840506598926227E-3</v>
      </c>
      <c r="V43" s="216">
        <f t="shared" si="7"/>
        <v>5.8081846611804768E-3</v>
      </c>
      <c r="W43" s="216">
        <f t="shared" si="7"/>
        <v>5.7633460143615084E-3</v>
      </c>
      <c r="X43" s="216">
        <f t="shared" si="7"/>
        <v>5.718507367542541E-3</v>
      </c>
      <c r="Y43" s="216">
        <f t="shared" si="7"/>
        <v>5.6736687207235726E-3</v>
      </c>
      <c r="Z43" s="216">
        <f t="shared" si="7"/>
        <v>5.6288300739046043E-3</v>
      </c>
      <c r="AA43" s="216">
        <f t="shared" si="7"/>
        <v>5.6161365658951795E-3</v>
      </c>
      <c r="AB43" s="216">
        <f t="shared" si="7"/>
        <v>5.7366526066035105E-3</v>
      </c>
      <c r="AC43" s="216">
        <f t="shared" si="7"/>
        <v>5.8593707768420898E-3</v>
      </c>
      <c r="AD43" s="216">
        <f t="shared" si="7"/>
        <v>5.98431632056889E-3</v>
      </c>
      <c r="AE43" s="216">
        <f t="shared" si="7"/>
        <v>6.1115121500588659E-3</v>
      </c>
      <c r="AF43" s="216">
        <f t="shared" si="7"/>
        <v>6.2409823657569793E-3</v>
      </c>
      <c r="AG43" s="236"/>
    </row>
    <row r="44" spans="2:36" ht="15" customHeight="1">
      <c r="B44" s="3"/>
      <c r="C44" s="756"/>
      <c r="D44" s="757"/>
      <c r="E44" s="41" t="s">
        <v>143</v>
      </c>
      <c r="F44" s="41" t="s">
        <v>44</v>
      </c>
      <c r="G44" s="41"/>
      <c r="H44" s="135">
        <f>G35/1000000*H41*$O$8</f>
        <v>1.2515999999999999E-2</v>
      </c>
      <c r="I44" s="136">
        <f t="shared" ref="I44:AF44" si="8">H35/1000000*I41*$O$8</f>
        <v>1.2045218688486365E-2</v>
      </c>
      <c r="J44" s="136">
        <f t="shared" si="8"/>
        <v>3.2922908719726009E-2</v>
      </c>
      <c r="K44" s="136">
        <f t="shared" si="8"/>
        <v>5.3581242707711946E-2</v>
      </c>
      <c r="L44" s="136">
        <f t="shared" si="8"/>
        <v>5.7575469891981271E-2</v>
      </c>
      <c r="M44" s="136">
        <f t="shared" si="8"/>
        <v>6.5677327825628004E-2</v>
      </c>
      <c r="N44" s="136">
        <f t="shared" si="8"/>
        <v>6.4984540941481345E-2</v>
      </c>
      <c r="O44" s="136">
        <f t="shared" si="8"/>
        <v>6.4192497799729492E-2</v>
      </c>
      <c r="P44" s="136">
        <f t="shared" si="8"/>
        <v>6.3295936112348072E-2</v>
      </c>
      <c r="Q44" s="136">
        <f t="shared" si="8"/>
        <v>6.4696685810205143E-2</v>
      </c>
      <c r="R44" s="136">
        <f t="shared" si="8"/>
        <v>6.6124765916490649E-2</v>
      </c>
      <c r="S44" s="136">
        <f t="shared" si="8"/>
        <v>6.7580583550323495E-2</v>
      </c>
      <c r="T44" s="136">
        <f t="shared" si="8"/>
        <v>6.9064515168808682E-2</v>
      </c>
      <c r="U44" s="136">
        <f t="shared" si="8"/>
        <v>7.0576962360333395E-2</v>
      </c>
      <c r="V44" s="136">
        <f t="shared" si="8"/>
        <v>7.211829287632425E-2</v>
      </c>
      <c r="W44" s="136">
        <f t="shared" si="8"/>
        <v>7.1561546344988736E-2</v>
      </c>
      <c r="X44" s="136">
        <f t="shared" si="8"/>
        <v>7.1004799813653222E-2</v>
      </c>
      <c r="Y44" s="136">
        <f t="shared" si="8"/>
        <v>7.0448053282317707E-2</v>
      </c>
      <c r="Z44" s="136">
        <f t="shared" si="8"/>
        <v>6.9891306750982166E-2</v>
      </c>
      <c r="AA44" s="136">
        <f t="shared" si="8"/>
        <v>6.9733695693198483E-2</v>
      </c>
      <c r="AB44" s="136">
        <f t="shared" si="8"/>
        <v>7.1230103198660244E-2</v>
      </c>
      <c r="AC44" s="136">
        <f t="shared" si="8"/>
        <v>7.2753853812455957E-2</v>
      </c>
      <c r="AD44" s="136">
        <f t="shared" si="8"/>
        <v>7.4305260980397039E-2</v>
      </c>
      <c r="AE44" s="136">
        <f t="shared" si="8"/>
        <v>7.5884609196564243E-2</v>
      </c>
      <c r="AF44" s="136">
        <f t="shared" si="8"/>
        <v>7.7492197708149163E-2</v>
      </c>
      <c r="AG44" s="227"/>
    </row>
    <row r="45" spans="2:36" ht="15" customHeight="1">
      <c r="B45" s="3"/>
      <c r="C45" s="756"/>
      <c r="D45" s="757"/>
      <c r="E45" s="41" t="s">
        <v>106</v>
      </c>
      <c r="F45" s="24" t="s">
        <v>141</v>
      </c>
      <c r="G45" s="228">
        <f>HLOOKUP(E45,'ENS fremskrivningsdata'!$M$11:$O$15,3,FALSE)</f>
        <v>57.591688089100295</v>
      </c>
      <c r="H45" s="3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6"/>
    </row>
    <row r="46" spans="2:36" ht="15" customHeight="1">
      <c r="B46" s="3"/>
      <c r="C46" s="756"/>
      <c r="D46" s="757"/>
      <c r="E46" s="41" t="s">
        <v>186</v>
      </c>
      <c r="F46" s="41" t="s">
        <v>44</v>
      </c>
      <c r="G46" s="228">
        <f>$G$45*G30</f>
        <v>2.4764425878313127E-2</v>
      </c>
      <c r="H46" s="577">
        <f t="shared" ref="H46:AF46" si="9">$G$45*H30</f>
        <v>2.3832927884235588E-2</v>
      </c>
      <c r="I46" s="594">
        <f t="shared" si="9"/>
        <v>2.3643622345188211E-2</v>
      </c>
      <c r="J46" s="594">
        <f t="shared" si="9"/>
        <v>2.2747361222010872E-2</v>
      </c>
      <c r="K46" s="594">
        <f t="shared" si="9"/>
        <v>2.2313749394964246E-2</v>
      </c>
      <c r="L46" s="594">
        <f t="shared" si="9"/>
        <v>2.1473835212073893E-2</v>
      </c>
      <c r="M46" s="594">
        <f t="shared" si="9"/>
        <v>2.0633921029183537E-2</v>
      </c>
      <c r="N46" s="594">
        <f t="shared" si="9"/>
        <v>1.9794006846293184E-2</v>
      </c>
      <c r="O46" s="594">
        <f t="shared" si="9"/>
        <v>1.8954092663402831E-2</v>
      </c>
      <c r="P46" s="594">
        <f t="shared" si="9"/>
        <v>1.8814246426096397E-2</v>
      </c>
      <c r="Q46" s="594">
        <f t="shared" si="9"/>
        <v>1.867440018878996E-2</v>
      </c>
      <c r="R46" s="594">
        <f t="shared" si="9"/>
        <v>1.8534553951483523E-2</v>
      </c>
      <c r="S46" s="594">
        <f t="shared" si="9"/>
        <v>1.8394707714177085E-2</v>
      </c>
      <c r="T46" s="594">
        <f t="shared" si="9"/>
        <v>1.8254861476870648E-2</v>
      </c>
      <c r="U46" s="594">
        <f t="shared" si="9"/>
        <v>1.8115015239564217E-2</v>
      </c>
      <c r="V46" s="594">
        <f t="shared" si="9"/>
        <v>1.797516900225778E-2</v>
      </c>
      <c r="W46" s="594">
        <f t="shared" si="9"/>
        <v>1.7835322764951346E-2</v>
      </c>
      <c r="X46" s="594">
        <f t="shared" si="9"/>
        <v>1.7695476527644909E-2</v>
      </c>
      <c r="Y46" s="594">
        <f t="shared" si="9"/>
        <v>1.7555630290338475E-2</v>
      </c>
      <c r="Z46" s="594">
        <f t="shared" si="9"/>
        <v>1.7415784053032041E-2</v>
      </c>
      <c r="AA46" s="594">
        <f t="shared" si="9"/>
        <v>1.7275937815725603E-2</v>
      </c>
      <c r="AB46" s="594">
        <f t="shared" si="9"/>
        <v>1.7136091578419162E-2</v>
      </c>
      <c r="AC46" s="594">
        <f t="shared" si="9"/>
        <v>1.6996245341112728E-2</v>
      </c>
      <c r="AD46" s="594">
        <f t="shared" si="9"/>
        <v>1.6856399103806294E-2</v>
      </c>
      <c r="AE46" s="594">
        <f t="shared" si="9"/>
        <v>1.6716552866499857E-2</v>
      </c>
      <c r="AF46" s="594">
        <f t="shared" si="9"/>
        <v>1.6576706629193423E-2</v>
      </c>
      <c r="AG46" s="6"/>
    </row>
    <row r="47" spans="2:36" ht="15" customHeight="1">
      <c r="B47" s="3"/>
      <c r="C47" s="756"/>
      <c r="D47" s="757"/>
      <c r="E47" s="41" t="s">
        <v>107</v>
      </c>
      <c r="F47" s="41" t="s">
        <v>141</v>
      </c>
      <c r="G47" s="228">
        <f>HLOOKUP(E47,'ENS fremskrivningsdata'!$M$11:$O$15,3,FALSE)</f>
        <v>49.766730468298611</v>
      </c>
      <c r="H47" s="577"/>
      <c r="I47" s="594"/>
      <c r="J47" s="594"/>
      <c r="K47" s="594"/>
      <c r="L47" s="594"/>
      <c r="M47" s="594"/>
      <c r="N47" s="594"/>
      <c r="O47" s="594"/>
      <c r="P47" s="594"/>
      <c r="Q47" s="594"/>
      <c r="R47" s="594"/>
      <c r="S47" s="594"/>
      <c r="T47" s="594"/>
      <c r="U47" s="594"/>
      <c r="V47" s="594"/>
      <c r="W47" s="594"/>
      <c r="X47" s="594"/>
      <c r="Y47" s="594"/>
      <c r="Z47" s="594"/>
      <c r="AA47" s="594"/>
      <c r="AB47" s="594"/>
      <c r="AC47" s="594"/>
      <c r="AD47" s="594"/>
      <c r="AE47" s="594"/>
      <c r="AF47" s="594"/>
      <c r="AG47" s="6"/>
    </row>
    <row r="48" spans="2:36" ht="15" customHeight="1">
      <c r="B48" s="3"/>
      <c r="C48" s="756"/>
      <c r="D48" s="757"/>
      <c r="E48" s="41" t="s">
        <v>185</v>
      </c>
      <c r="F48" s="41" t="s">
        <v>44</v>
      </c>
      <c r="G48" s="228">
        <f>$G$47*G31/1000</f>
        <v>1.0799380511620797</v>
      </c>
      <c r="H48" s="577">
        <f t="shared" ref="H48:AF48" si="10">$G$47*H31/1000</f>
        <v>1.0393168741023513</v>
      </c>
      <c r="I48" s="594">
        <f t="shared" si="10"/>
        <v>1.0310615543175286</v>
      </c>
      <c r="J48" s="594">
        <f t="shared" si="10"/>
        <v>0.99197700232942476</v>
      </c>
      <c r="K48" s="594">
        <f t="shared" si="10"/>
        <v>0.9730678657412174</v>
      </c>
      <c r="L48" s="594">
        <f t="shared" si="10"/>
        <v>0.93644051607960743</v>
      </c>
      <c r="M48" s="594">
        <f t="shared" si="10"/>
        <v>0.89981316641799736</v>
      </c>
      <c r="N48" s="594">
        <f t="shared" si="10"/>
        <v>0.86318581675638739</v>
      </c>
      <c r="O48" s="594">
        <f t="shared" si="10"/>
        <v>0.82655846709477709</v>
      </c>
      <c r="P48" s="594">
        <f t="shared" si="10"/>
        <v>0.82045999044439299</v>
      </c>
      <c r="Q48" s="594">
        <f t="shared" si="10"/>
        <v>0.81436151379400867</v>
      </c>
      <c r="R48" s="594">
        <f t="shared" si="10"/>
        <v>0.80826303714362469</v>
      </c>
      <c r="S48" s="594">
        <f t="shared" si="10"/>
        <v>0.80216456049324047</v>
      </c>
      <c r="T48" s="594">
        <f t="shared" si="10"/>
        <v>0.79606608384285615</v>
      </c>
      <c r="U48" s="594">
        <f t="shared" si="10"/>
        <v>0.78996760719247217</v>
      </c>
      <c r="V48" s="594">
        <f t="shared" si="10"/>
        <v>0.78386913054208807</v>
      </c>
      <c r="W48" s="594">
        <f t="shared" si="10"/>
        <v>0.77777065389170386</v>
      </c>
      <c r="X48" s="594">
        <f t="shared" si="10"/>
        <v>0.77167217724131965</v>
      </c>
      <c r="Y48" s="594">
        <f t="shared" si="10"/>
        <v>0.76557370059093555</v>
      </c>
      <c r="Z48" s="594">
        <f t="shared" si="10"/>
        <v>0.75947522394055134</v>
      </c>
      <c r="AA48" s="594">
        <f t="shared" si="10"/>
        <v>0.75337674729016724</v>
      </c>
      <c r="AB48" s="594">
        <f t="shared" si="10"/>
        <v>0.74727827063978292</v>
      </c>
      <c r="AC48" s="594">
        <f t="shared" si="10"/>
        <v>0.74117979398939882</v>
      </c>
      <c r="AD48" s="594">
        <f t="shared" si="10"/>
        <v>0.73508131733901461</v>
      </c>
      <c r="AE48" s="594">
        <f t="shared" si="10"/>
        <v>0.7289828406886304</v>
      </c>
      <c r="AF48" s="594">
        <f t="shared" si="10"/>
        <v>0.7228843640382463</v>
      </c>
      <c r="AG48" s="6"/>
    </row>
    <row r="49" spans="2:33" ht="15" customHeight="1">
      <c r="B49" s="3"/>
      <c r="C49" s="756"/>
      <c r="D49" s="757"/>
      <c r="E49" s="41" t="s">
        <v>108</v>
      </c>
      <c r="F49" s="41" t="s">
        <v>141</v>
      </c>
      <c r="G49" s="228">
        <f>HLOOKUP(E49,'ENS fremskrivningsdata'!$M$11:$O$15,3,FALSE)</f>
        <v>172.55596545391839</v>
      </c>
      <c r="H49" s="577"/>
      <c r="I49" s="594"/>
      <c r="J49" s="594"/>
      <c r="K49" s="594"/>
      <c r="L49" s="594"/>
      <c r="M49" s="594"/>
      <c r="N49" s="594"/>
      <c r="O49" s="594"/>
      <c r="P49" s="594"/>
      <c r="Q49" s="594"/>
      <c r="R49" s="594"/>
      <c r="S49" s="594"/>
      <c r="T49" s="594"/>
      <c r="U49" s="594"/>
      <c r="V49" s="594"/>
      <c r="W49" s="594"/>
      <c r="X49" s="594"/>
      <c r="Y49" s="594"/>
      <c r="Z49" s="594"/>
      <c r="AA49" s="594"/>
      <c r="AB49" s="594"/>
      <c r="AC49" s="594"/>
      <c r="AD49" s="594"/>
      <c r="AE49" s="594"/>
      <c r="AF49" s="594"/>
      <c r="AG49" s="6"/>
    </row>
    <row r="50" spans="2:33" ht="15" customHeight="1">
      <c r="B50" s="3"/>
      <c r="C50" s="756"/>
      <c r="D50" s="757"/>
      <c r="E50" s="41" t="s">
        <v>184</v>
      </c>
      <c r="F50" s="41" t="s">
        <v>44</v>
      </c>
      <c r="G50" s="229">
        <f>G34*$G$49/1000</f>
        <v>0.17255596545391838</v>
      </c>
      <c r="H50" s="577">
        <f t="shared" ref="H50:AF50" si="11">H34*$G$49/1000</f>
        <v>0.16606538350074665</v>
      </c>
      <c r="I50" s="594">
        <f t="shared" si="11"/>
        <v>0.16474632202859271</v>
      </c>
      <c r="J50" s="594">
        <f t="shared" si="11"/>
        <v>0.15850126695771727</v>
      </c>
      <c r="K50" s="594">
        <f t="shared" si="11"/>
        <v>0.15547990446718638</v>
      </c>
      <c r="L50" s="594">
        <f t="shared" si="11"/>
        <v>0.14962746906491828</v>
      </c>
      <c r="M50" s="594">
        <f t="shared" si="11"/>
        <v>0.14377503366265018</v>
      </c>
      <c r="N50" s="594">
        <f t="shared" si="11"/>
        <v>0.13792259826038208</v>
      </c>
      <c r="O50" s="594">
        <f t="shared" si="11"/>
        <v>0.13207016285811399</v>
      </c>
      <c r="P50" s="594">
        <f t="shared" si="11"/>
        <v>0.13109572869953159</v>
      </c>
      <c r="Q50" s="594">
        <f t="shared" si="11"/>
        <v>0.1301212945409492</v>
      </c>
      <c r="R50" s="594">
        <f t="shared" si="11"/>
        <v>0.12914686038236683</v>
      </c>
      <c r="S50" s="594">
        <f t="shared" si="11"/>
        <v>0.12817242622378444</v>
      </c>
      <c r="T50" s="594">
        <f t="shared" si="11"/>
        <v>0.12719799206520205</v>
      </c>
      <c r="U50" s="594">
        <f t="shared" si="11"/>
        <v>0.12622355790661968</v>
      </c>
      <c r="V50" s="594">
        <f t="shared" si="11"/>
        <v>0.12524912374803732</v>
      </c>
      <c r="W50" s="594">
        <f t="shared" si="11"/>
        <v>0.12427468958945494</v>
      </c>
      <c r="X50" s="594">
        <f t="shared" si="11"/>
        <v>0.12330025543087256</v>
      </c>
      <c r="Y50" s="594">
        <f t="shared" si="11"/>
        <v>0.12232582127229016</v>
      </c>
      <c r="Z50" s="594">
        <f t="shared" si="11"/>
        <v>0.1213513871137078</v>
      </c>
      <c r="AA50" s="594">
        <f t="shared" si="11"/>
        <v>0.12037695295512542</v>
      </c>
      <c r="AB50" s="594">
        <f t="shared" si="11"/>
        <v>0.11940251879654301</v>
      </c>
      <c r="AC50" s="594">
        <f t="shared" si="11"/>
        <v>0.11842808463796063</v>
      </c>
      <c r="AD50" s="594">
        <f t="shared" si="11"/>
        <v>0.11745365047937825</v>
      </c>
      <c r="AE50" s="594">
        <f t="shared" si="11"/>
        <v>0.11647921632079586</v>
      </c>
      <c r="AF50" s="594">
        <f t="shared" si="11"/>
        <v>0.11550478216221349</v>
      </c>
      <c r="AG50" s="6"/>
    </row>
    <row r="51" spans="2:33" ht="15" customHeight="1">
      <c r="B51" s="3"/>
      <c r="C51" s="756"/>
      <c r="D51" s="31"/>
      <c r="E51" s="41" t="s">
        <v>183</v>
      </c>
      <c r="F51" s="41" t="s">
        <v>52</v>
      </c>
      <c r="G51" s="41"/>
      <c r="H51" s="68">
        <f>HLOOKUP($E$51&amp;"-"&amp;$E$10,'Brændsels- og elpriser'!$E$13:$AH$39,MATCH(H19,'Brændsels- og elpriser'!$D$13:$D$39,0),FALSE)*'Brændsels- og elpriser'!$H$9</f>
        <v>189.96947704662099</v>
      </c>
      <c r="I51" s="95">
        <f>HLOOKUP($E$51&amp;"-"&amp;$E$10,'Brændsels- og elpriser'!$E$13:$AH$39,MATCH(I19,'Brændsels- og elpriser'!$D$13:$D$39,0),FALSE)*'Brændsels- og elpriser'!$H$9</f>
        <v>186.15240195629499</v>
      </c>
      <c r="J51" s="95">
        <f>HLOOKUP($E$51&amp;"-"&amp;$E$10,'Brændsels- og elpriser'!$E$13:$AH$39,MATCH(J19,'Brændsels- og elpriser'!$D$13:$D$39,0),FALSE)*'Brændsels- og elpriser'!$H$9</f>
        <v>266.20410988628601</v>
      </c>
      <c r="K51" s="95">
        <f>HLOOKUP($E$51&amp;"-"&amp;$E$10,'Brændsels- og elpriser'!$E$13:$AH$39,MATCH(K19,'Brændsels- og elpriser'!$D$13:$D$39,0),FALSE)*'Brændsels- og elpriser'!$H$9</f>
        <v>350</v>
      </c>
      <c r="L51" s="95">
        <f>HLOOKUP($E$51&amp;"-"&amp;$E$10,'Brændsels- og elpriser'!$E$13:$AH$39,MATCH(L19,'Brændsels- og elpriser'!$D$13:$D$39,0),FALSE)*'Brændsels- og elpriser'!$H$9</f>
        <v>370</v>
      </c>
      <c r="M51" s="95">
        <f>HLOOKUP($E$51&amp;"-"&amp;$E$10,'Brændsels- og elpriser'!$E$13:$AH$39,MATCH(M19,'Brændsels- og elpriser'!$D$13:$D$39,0),FALSE)*'Brændsels- og elpriser'!$H$9</f>
        <v>360</v>
      </c>
      <c r="N51" s="95">
        <f>HLOOKUP($E$51&amp;"-"&amp;$E$10,'Brændsels- og elpriser'!$E$13:$AH$39,MATCH(N19,'Brændsels- og elpriser'!$D$13:$D$39,0),FALSE)*'Brændsels- og elpriser'!$H$9</f>
        <v>360</v>
      </c>
      <c r="O51" s="95">
        <f>HLOOKUP($E$51&amp;"-"&amp;$E$10,'Brændsels- og elpriser'!$E$13:$AH$39,MATCH(O19,'Brændsels- og elpriser'!$D$13:$D$39,0),FALSE)*'Brændsels- og elpriser'!$H$9</f>
        <v>380</v>
      </c>
      <c r="P51" s="95">
        <f>HLOOKUP($E$51&amp;"-"&amp;$E$10,'Brændsels- og elpriser'!$E$13:$AH$39,MATCH(P19,'Brændsels- og elpriser'!$D$13:$D$39,0),FALSE)*'Brændsels- og elpriser'!$H$9</f>
        <v>390</v>
      </c>
      <c r="Q51" s="95">
        <f>HLOOKUP($E$51&amp;"-"&amp;$E$10,'Brændsels- og elpriser'!$E$13:$AH$39,MATCH(Q19,'Brændsels- og elpriser'!$D$13:$D$39,0),FALSE)*'Brændsels- og elpriser'!$H$9</f>
        <v>400</v>
      </c>
      <c r="R51" s="95">
        <f>HLOOKUP($E$51&amp;"-"&amp;$E$10,'Brændsels- og elpriser'!$E$13:$AH$39,MATCH(R19,'Brændsels- og elpriser'!$D$13:$D$39,0),FALSE)*'Brændsels- og elpriser'!$H$9</f>
        <v>390</v>
      </c>
      <c r="S51" s="95">
        <f>HLOOKUP($E$51&amp;"-"&amp;$E$10,'Brændsels- og elpriser'!$E$13:$AH$39,MATCH(S19,'Brændsels- og elpriser'!$D$13:$D$39,0),FALSE)*'Brændsels- og elpriser'!$H$9</f>
        <v>390</v>
      </c>
      <c r="T51" s="95">
        <f>HLOOKUP($E$51&amp;"-"&amp;$E$10,'Brændsels- og elpriser'!$E$13:$AH$39,MATCH(T19,'Brændsels- og elpriser'!$D$13:$D$39,0),FALSE)*'Brændsels- og elpriser'!$H$9</f>
        <v>390</v>
      </c>
      <c r="U51" s="95">
        <f>HLOOKUP($E$51&amp;"-"&amp;$E$10,'Brændsels- og elpriser'!$E$13:$AH$39,MATCH(U19,'Brændsels- og elpriser'!$D$13:$D$39,0),FALSE)*'Brændsels- og elpriser'!$H$9</f>
        <v>380</v>
      </c>
      <c r="V51" s="95">
        <f>HLOOKUP($E$51&amp;"-"&amp;$E$10,'Brændsels- og elpriser'!$E$13:$AH$39,MATCH(V19,'Brændsels- og elpriser'!$D$13:$D$39,0),FALSE)*'Brændsels- og elpriser'!$H$9</f>
        <v>380</v>
      </c>
      <c r="W51" s="95">
        <f>HLOOKUP($E$51&amp;"-"&amp;$E$10,'Brændsels- og elpriser'!$E$13:$AH$39,MATCH(W19,'Brændsels- og elpriser'!$D$13:$D$39,0),FALSE)*'Brændsels- og elpriser'!$H$9</f>
        <v>380</v>
      </c>
      <c r="X51" s="95">
        <f>HLOOKUP($E$51&amp;"-"&amp;$E$10,'Brændsels- og elpriser'!$E$13:$AH$39,MATCH(X19,'Brændsels- og elpriser'!$D$13:$D$39,0),FALSE)*'Brændsels- og elpriser'!$H$9</f>
        <v>380</v>
      </c>
      <c r="Y51" s="95">
        <f>HLOOKUP($E$51&amp;"-"&amp;$E$10,'Brændsels- og elpriser'!$E$13:$AH$39,MATCH(Y19,'Brændsels- og elpriser'!$D$13:$D$39,0),FALSE)*'Brændsels- og elpriser'!$H$9</f>
        <v>370</v>
      </c>
      <c r="Z51" s="95">
        <f>HLOOKUP($E$51&amp;"-"&amp;$E$10,'Brændsels- og elpriser'!$E$13:$AH$39,MATCH(Z19,'Brændsels- og elpriser'!$D$13:$D$39,0),FALSE)*'Brændsels- og elpriser'!$H$9</f>
        <v>380</v>
      </c>
      <c r="AA51" s="95">
        <f>HLOOKUP($E$51&amp;"-"&amp;$E$10,'Brændsels- og elpriser'!$E$13:$AH$39,MATCH(AA19,'Brændsels- og elpriser'!$D$13:$D$39,0),FALSE)*'Brændsels- og elpriser'!$H$9</f>
        <v>370</v>
      </c>
      <c r="AB51" s="95">
        <f>HLOOKUP($E$51&amp;"-"&amp;$E$10,'Brændsels- og elpriser'!$E$13:$AH$39,MATCH(AB19,'Brændsels- og elpriser'!$D$13:$D$39,0),FALSE)*'Brændsels- og elpriser'!$H$9</f>
        <v>380</v>
      </c>
      <c r="AC51" s="95">
        <f>HLOOKUP($E$51&amp;"-"&amp;$E$10,'Brændsels- og elpriser'!$E$13:$AH$39,MATCH(AC19,'Brændsels- og elpriser'!$D$13:$D$39,0),FALSE)*'Brændsels- og elpriser'!$H$9</f>
        <v>380</v>
      </c>
      <c r="AD51" s="95">
        <f>HLOOKUP($E$51&amp;"-"&amp;$E$10,'Brændsels- og elpriser'!$E$13:$AH$39,MATCH(AD19,'Brændsels- og elpriser'!$D$13:$D$39,0),FALSE)*'Brændsels- og elpriser'!$H$9</f>
        <v>380</v>
      </c>
      <c r="AE51" s="95">
        <f>HLOOKUP($E$51&amp;"-"&amp;$E$10,'Brændsels- og elpriser'!$E$13:$AH$39,MATCH(AE19,'Brændsels- og elpriser'!$D$13:$D$39,0),FALSE)*'Brændsels- og elpriser'!$H$9</f>
        <v>380</v>
      </c>
      <c r="AF51" s="95">
        <f>HLOOKUP($E$51&amp;"-"&amp;$E$10,'Brændsels- og elpriser'!$E$13:$AH$39,MATCH(AF19,'Brændsels- og elpriser'!$D$13:$D$39,0),FALSE)*'Brændsels- og elpriser'!$H$9</f>
        <v>380</v>
      </c>
      <c r="AG51" s="235"/>
    </row>
    <row r="52" spans="2:33" ht="15" customHeight="1">
      <c r="B52" s="3"/>
      <c r="C52" s="756"/>
      <c r="D52" s="31"/>
      <c r="E52" s="41" t="s">
        <v>223</v>
      </c>
      <c r="F52" s="41" t="s">
        <v>224</v>
      </c>
      <c r="G52" s="41"/>
      <c r="H52" s="233">
        <f>HLOOKUP(H19,'ENS fremskrivningsdata'!$R$12:$V$37,6)</f>
        <v>142.26056969585852</v>
      </c>
      <c r="I52" s="240">
        <f>HLOOKUP(I19,'ENS fremskrivningsdata'!$R$12:$V$37,6)</f>
        <v>142.26056969585852</v>
      </c>
      <c r="J52" s="240">
        <f>HLOOKUP(J19,'ENS fremskrivningsdata'!$R$12:$V$37,6)</f>
        <v>142.26056969585852</v>
      </c>
      <c r="K52" s="240">
        <f>HLOOKUP(K19,'ENS fremskrivningsdata'!$R$12:$V$37,6)</f>
        <v>142.26056969585852</v>
      </c>
      <c r="L52" s="240">
        <f>HLOOKUP(L19,'ENS fremskrivningsdata'!$R$12:$V$37,6)</f>
        <v>142.26056969585852</v>
      </c>
      <c r="M52" s="240">
        <f>HLOOKUP(M19,'ENS fremskrivningsdata'!$R$12:$V$37,6)</f>
        <v>142.26056969585852</v>
      </c>
      <c r="N52" s="240">
        <f>HLOOKUP(N19,'ENS fremskrivningsdata'!$R$12:$V$37,6)</f>
        <v>142.26056969585852</v>
      </c>
      <c r="O52" s="240">
        <f>HLOOKUP(O19,'ENS fremskrivningsdata'!$R$12:$V$37,6)</f>
        <v>142.26056969585852</v>
      </c>
      <c r="P52" s="240">
        <f>HLOOKUP(P19,'ENS fremskrivningsdata'!$R$12:$V$37,6)</f>
        <v>142.26056969585852</v>
      </c>
      <c r="Q52" s="240">
        <f>HLOOKUP(Q19,'ENS fremskrivningsdata'!$R$12:$V$37,6)</f>
        <v>142.26056969585852</v>
      </c>
      <c r="R52" s="240">
        <f>HLOOKUP(R19,'ENS fremskrivningsdata'!$R$12:$V$37,6)</f>
        <v>142.26056969585852</v>
      </c>
      <c r="S52" s="240">
        <f>HLOOKUP(S19,'ENS fremskrivningsdata'!$R$12:$V$37,6)</f>
        <v>142.26056969585852</v>
      </c>
      <c r="T52" s="240">
        <f>HLOOKUP(T19,'ENS fremskrivningsdata'!$R$12:$V$37,6)</f>
        <v>142.26056969585852</v>
      </c>
      <c r="U52" s="240">
        <f>HLOOKUP(U19,'ENS fremskrivningsdata'!$R$12:$V$37,6)</f>
        <v>142.26056969585852</v>
      </c>
      <c r="V52" s="240">
        <f>HLOOKUP(V19,'ENS fremskrivningsdata'!$R$12:$V$37,6)</f>
        <v>142.26056969585852</v>
      </c>
      <c r="W52" s="240">
        <f>HLOOKUP(W19,'ENS fremskrivningsdata'!$R$12:$V$37,6)</f>
        <v>142.26056969585852</v>
      </c>
      <c r="X52" s="240">
        <f>HLOOKUP(X19,'ENS fremskrivningsdata'!$R$12:$V$37,6)</f>
        <v>142.26056969585852</v>
      </c>
      <c r="Y52" s="240">
        <f>HLOOKUP(Y19,'ENS fremskrivningsdata'!$R$12:$V$37,6)</f>
        <v>142.26056969585852</v>
      </c>
      <c r="Z52" s="240">
        <f>HLOOKUP(Z19,'ENS fremskrivningsdata'!$R$12:$V$37,6)</f>
        <v>142.26056969585852</v>
      </c>
      <c r="AA52" s="240">
        <f>HLOOKUP(AA19,'ENS fremskrivningsdata'!$R$12:$V$37,6)</f>
        <v>142.26056969585852</v>
      </c>
      <c r="AB52" s="240">
        <f>HLOOKUP(AB19,'ENS fremskrivningsdata'!$R$12:$V$37,6)</f>
        <v>142.26056969585852</v>
      </c>
      <c r="AC52" s="240">
        <f>HLOOKUP(AC19,'ENS fremskrivningsdata'!$R$12:$V$37,6)</f>
        <v>142.26056969585852</v>
      </c>
      <c r="AD52" s="240">
        <f>HLOOKUP(AD19,'ENS fremskrivningsdata'!$R$12:$V$37,6)</f>
        <v>142.26056969585852</v>
      </c>
      <c r="AE52" s="240">
        <f>HLOOKUP(AE19,'ENS fremskrivningsdata'!$R$12:$V$37,6)</f>
        <v>142.26056969585852</v>
      </c>
      <c r="AF52" s="240">
        <f>HLOOKUP(AF19,'ENS fremskrivningsdata'!$R$12:$V$37,6)</f>
        <v>142.26056969585852</v>
      </c>
      <c r="AG52" s="235"/>
    </row>
    <row r="53" spans="2:33" ht="15" customHeight="1">
      <c r="B53" s="3"/>
      <c r="C53" s="758" t="s">
        <v>38</v>
      </c>
      <c r="D53" s="760"/>
      <c r="E53" s="78" t="s">
        <v>2</v>
      </c>
      <c r="F53" s="78" t="s">
        <v>62</v>
      </c>
      <c r="G53" s="78"/>
      <c r="H53" s="91">
        <f>$G$22*$K$16/H23</f>
        <v>25.520941094739658</v>
      </c>
      <c r="I53" s="93">
        <f t="shared" ref="I53:AF53" si="12">$G$22*$K$16/I23</f>
        <v>25.520941094739658</v>
      </c>
      <c r="J53" s="93">
        <f t="shared" si="12"/>
        <v>25.520941094739658</v>
      </c>
      <c r="K53" s="93">
        <f t="shared" si="12"/>
        <v>25.520941094739658</v>
      </c>
      <c r="L53" s="93">
        <f t="shared" si="12"/>
        <v>25.520941094739658</v>
      </c>
      <c r="M53" s="93">
        <f t="shared" si="12"/>
        <v>25.520941094739658</v>
      </c>
      <c r="N53" s="93">
        <f t="shared" si="12"/>
        <v>25.520941094739658</v>
      </c>
      <c r="O53" s="93">
        <f t="shared" si="12"/>
        <v>25.520941094739658</v>
      </c>
      <c r="P53" s="93">
        <f t="shared" si="12"/>
        <v>25.520941094739658</v>
      </c>
      <c r="Q53" s="93">
        <f t="shared" si="12"/>
        <v>25.520941094739658</v>
      </c>
      <c r="R53" s="93">
        <f t="shared" si="12"/>
        <v>25.520941094739658</v>
      </c>
      <c r="S53" s="93">
        <f t="shared" si="12"/>
        <v>25.520941094739658</v>
      </c>
      <c r="T53" s="93">
        <f t="shared" si="12"/>
        <v>25.520941094739658</v>
      </c>
      <c r="U53" s="93">
        <f t="shared" si="12"/>
        <v>25.520941094739658</v>
      </c>
      <c r="V53" s="93">
        <f t="shared" si="12"/>
        <v>25.520941094739658</v>
      </c>
      <c r="W53" s="93">
        <f t="shared" si="12"/>
        <v>25.520941094739658</v>
      </c>
      <c r="X53" s="93">
        <f t="shared" si="12"/>
        <v>25.520941094739658</v>
      </c>
      <c r="Y53" s="93">
        <f t="shared" si="12"/>
        <v>25.520941094739658</v>
      </c>
      <c r="Z53" s="93">
        <f t="shared" si="12"/>
        <v>25.520941094739658</v>
      </c>
      <c r="AA53" s="93">
        <f t="shared" si="12"/>
        <v>25.520941094739658</v>
      </c>
      <c r="AB53" s="93">
        <f t="shared" si="12"/>
        <v>25.520941094739658</v>
      </c>
      <c r="AC53" s="93">
        <f t="shared" si="12"/>
        <v>25.520941094739658</v>
      </c>
      <c r="AD53" s="93">
        <f t="shared" si="12"/>
        <v>25.520941094739658</v>
      </c>
      <c r="AE53" s="93">
        <f t="shared" si="12"/>
        <v>25.520941094739658</v>
      </c>
      <c r="AF53" s="93">
        <f t="shared" si="12"/>
        <v>25.520941094739658</v>
      </c>
      <c r="AG53" s="226"/>
    </row>
    <row r="54" spans="2:33" ht="15" customHeight="1">
      <c r="B54" s="3"/>
      <c r="C54" s="759"/>
      <c r="D54" s="761"/>
      <c r="E54" s="24" t="s">
        <v>173</v>
      </c>
      <c r="F54" s="24" t="s">
        <v>62</v>
      </c>
      <c r="G54" s="24"/>
      <c r="H54" s="68">
        <f t="shared" ref="H54:AF54" si="13">$G$26/H23</f>
        <v>32.985816364951006</v>
      </c>
      <c r="I54" s="53">
        <f t="shared" si="13"/>
        <v>32.985816364951006</v>
      </c>
      <c r="J54" s="53">
        <f t="shared" si="13"/>
        <v>32.985816364951006</v>
      </c>
      <c r="K54" s="53">
        <f t="shared" si="13"/>
        <v>32.985816364951006</v>
      </c>
      <c r="L54" s="53">
        <f t="shared" si="13"/>
        <v>32.985816364951006</v>
      </c>
      <c r="M54" s="53">
        <f t="shared" si="13"/>
        <v>32.985816364951006</v>
      </c>
      <c r="N54" s="53">
        <f t="shared" si="13"/>
        <v>32.985816364951006</v>
      </c>
      <c r="O54" s="53">
        <f t="shared" si="13"/>
        <v>32.985816364951006</v>
      </c>
      <c r="P54" s="53">
        <f t="shared" si="13"/>
        <v>32.985816364951006</v>
      </c>
      <c r="Q54" s="53">
        <f t="shared" si="13"/>
        <v>32.985816364951006</v>
      </c>
      <c r="R54" s="53">
        <f t="shared" si="13"/>
        <v>32.985816364951006</v>
      </c>
      <c r="S54" s="53">
        <f t="shared" si="13"/>
        <v>32.985816364951006</v>
      </c>
      <c r="T54" s="53">
        <f t="shared" si="13"/>
        <v>32.985816364951006</v>
      </c>
      <c r="U54" s="53">
        <f t="shared" si="13"/>
        <v>32.985816364951006</v>
      </c>
      <c r="V54" s="53">
        <f t="shared" si="13"/>
        <v>32.985816364951006</v>
      </c>
      <c r="W54" s="53">
        <f t="shared" si="13"/>
        <v>32.985816364951006</v>
      </c>
      <c r="X54" s="53">
        <f t="shared" si="13"/>
        <v>32.985816364951006</v>
      </c>
      <c r="Y54" s="53">
        <f t="shared" si="13"/>
        <v>32.985816364951006</v>
      </c>
      <c r="Z54" s="53">
        <f t="shared" si="13"/>
        <v>32.985816364951006</v>
      </c>
      <c r="AA54" s="53">
        <f t="shared" si="13"/>
        <v>32.985816364951006</v>
      </c>
      <c r="AB54" s="53">
        <f t="shared" si="13"/>
        <v>32.985816364951006</v>
      </c>
      <c r="AC54" s="53">
        <f t="shared" si="13"/>
        <v>32.985816364951006</v>
      </c>
      <c r="AD54" s="53">
        <f t="shared" si="13"/>
        <v>32.985816364951006</v>
      </c>
      <c r="AE54" s="53">
        <f t="shared" si="13"/>
        <v>32.985816364951006</v>
      </c>
      <c r="AF54" s="53">
        <f t="shared" si="13"/>
        <v>32.985816364951006</v>
      </c>
      <c r="AG54" s="235"/>
    </row>
    <row r="55" spans="2:33" ht="15" customHeight="1">
      <c r="B55" s="3"/>
      <c r="C55" s="759"/>
      <c r="D55" s="761"/>
      <c r="E55" s="24" t="s">
        <v>212</v>
      </c>
      <c r="F55" s="24" t="s">
        <v>62</v>
      </c>
      <c r="G55" s="24"/>
      <c r="H55" s="68">
        <f t="shared" ref="H55:AF55" si="14">H24*H37/H23</f>
        <v>38.659793814432994</v>
      </c>
      <c r="I55" s="53">
        <f t="shared" si="14"/>
        <v>39.27835051546392</v>
      </c>
      <c r="J55" s="53">
        <f t="shared" si="14"/>
        <v>52.119837059081391</v>
      </c>
      <c r="K55" s="53">
        <f t="shared" si="14"/>
        <v>65.462298112394734</v>
      </c>
      <c r="L55" s="53">
        <f t="shared" si="14"/>
        <v>63.142507923384393</v>
      </c>
      <c r="M55" s="53">
        <f t="shared" si="14"/>
        <v>59.847967542705931</v>
      </c>
      <c r="N55" s="53">
        <f t="shared" si="14"/>
        <v>62.859594599623563</v>
      </c>
      <c r="O55" s="53">
        <f t="shared" si="14"/>
        <v>66.957058598043488</v>
      </c>
      <c r="P55" s="53">
        <f t="shared" si="14"/>
        <v>68.157067328298822</v>
      </c>
      <c r="Q55" s="53">
        <f t="shared" si="14"/>
        <v>69.302974373435063</v>
      </c>
      <c r="R55" s="53">
        <f t="shared" si="14"/>
        <v>70.572871167934807</v>
      </c>
      <c r="S55" s="53">
        <f t="shared" si="14"/>
        <v>71.788825411929082</v>
      </c>
      <c r="T55" s="53">
        <f t="shared" si="14"/>
        <v>72.936273263649554</v>
      </c>
      <c r="U55" s="53">
        <f t="shared" si="14"/>
        <v>74.039908825450567</v>
      </c>
      <c r="V55" s="53">
        <f t="shared" si="14"/>
        <v>75.067661769564026</v>
      </c>
      <c r="W55" s="53">
        <f t="shared" si="14"/>
        <v>76.405601151289957</v>
      </c>
      <c r="X55" s="53">
        <f t="shared" si="14"/>
        <v>77.689306597379741</v>
      </c>
      <c r="Y55" s="53">
        <f t="shared" si="14"/>
        <v>78.938960463142067</v>
      </c>
      <c r="Z55" s="53">
        <f t="shared" si="14"/>
        <v>80.137756539611985</v>
      </c>
      <c r="AA55" s="53">
        <f t="shared" si="14"/>
        <v>81.309757118566139</v>
      </c>
      <c r="AB55" s="53">
        <f t="shared" si="14"/>
        <v>82.947436630455087</v>
      </c>
      <c r="AC55" s="53">
        <f t="shared" si="14"/>
        <v>83.833637379909916</v>
      </c>
      <c r="AD55" s="53">
        <f t="shared" si="14"/>
        <v>84.671032887190933</v>
      </c>
      <c r="AE55" s="53">
        <f t="shared" si="14"/>
        <v>85.481954681489398</v>
      </c>
      <c r="AF55" s="53">
        <f t="shared" si="14"/>
        <v>86.253076155186207</v>
      </c>
      <c r="AG55" s="235"/>
    </row>
    <row r="56" spans="2:33" ht="15" customHeight="1">
      <c r="B56" s="3"/>
      <c r="C56" s="759"/>
      <c r="D56" s="761"/>
      <c r="E56" s="24" t="s">
        <v>246</v>
      </c>
      <c r="F56" s="24" t="s">
        <v>62</v>
      </c>
      <c r="G56" s="24"/>
      <c r="H56" s="68">
        <f t="shared" ref="H56:AF56" si="15">H24*H38/H23</f>
        <v>17.525773195876287</v>
      </c>
      <c r="I56" s="53">
        <f t="shared" si="15"/>
        <v>17.525773195876287</v>
      </c>
      <c r="J56" s="53">
        <f t="shared" si="15"/>
        <v>17.525773195876287</v>
      </c>
      <c r="K56" s="53">
        <f t="shared" si="15"/>
        <v>17.525773195876287</v>
      </c>
      <c r="L56" s="53">
        <f t="shared" si="15"/>
        <v>17.525773195876287</v>
      </c>
      <c r="M56" s="53">
        <f t="shared" si="15"/>
        <v>17.525773195876287</v>
      </c>
      <c r="N56" s="53">
        <f t="shared" si="15"/>
        <v>17.525773195876287</v>
      </c>
      <c r="O56" s="53">
        <f t="shared" si="15"/>
        <v>17.525773195876287</v>
      </c>
      <c r="P56" s="53">
        <f t="shared" si="15"/>
        <v>17.525773195876287</v>
      </c>
      <c r="Q56" s="53">
        <f t="shared" si="15"/>
        <v>17.525773195876287</v>
      </c>
      <c r="R56" s="53">
        <f t="shared" si="15"/>
        <v>17.525773195876287</v>
      </c>
      <c r="S56" s="53">
        <f t="shared" si="15"/>
        <v>17.525773195876287</v>
      </c>
      <c r="T56" s="53">
        <f t="shared" si="15"/>
        <v>17.525773195876287</v>
      </c>
      <c r="U56" s="53">
        <f t="shared" si="15"/>
        <v>17.525773195876287</v>
      </c>
      <c r="V56" s="53">
        <f t="shared" si="15"/>
        <v>17.525773195876287</v>
      </c>
      <c r="W56" s="53">
        <f t="shared" si="15"/>
        <v>17.525773195876287</v>
      </c>
      <c r="X56" s="53">
        <f t="shared" si="15"/>
        <v>17.525773195876287</v>
      </c>
      <c r="Y56" s="53">
        <f t="shared" si="15"/>
        <v>17.525773195876287</v>
      </c>
      <c r="Z56" s="53">
        <f t="shared" si="15"/>
        <v>17.525773195876287</v>
      </c>
      <c r="AA56" s="53">
        <f t="shared" si="15"/>
        <v>17.525773195876287</v>
      </c>
      <c r="AB56" s="53">
        <f t="shared" si="15"/>
        <v>17.525773195876287</v>
      </c>
      <c r="AC56" s="53">
        <f t="shared" si="15"/>
        <v>17.525773195876287</v>
      </c>
      <c r="AD56" s="53">
        <f t="shared" si="15"/>
        <v>17.525773195876287</v>
      </c>
      <c r="AE56" s="53">
        <f t="shared" si="15"/>
        <v>17.525773195876287</v>
      </c>
      <c r="AF56" s="53">
        <f t="shared" si="15"/>
        <v>17.525773195876287</v>
      </c>
      <c r="AG56" s="235"/>
    </row>
    <row r="57" spans="2:33" ht="15" customHeight="1">
      <c r="B57" s="3"/>
      <c r="C57" s="759"/>
      <c r="D57" s="761"/>
      <c r="E57" s="24" t="s">
        <v>6</v>
      </c>
      <c r="F57" s="24" t="s">
        <v>62</v>
      </c>
      <c r="G57" s="24"/>
      <c r="H57" s="68">
        <f t="shared" ref="H57:AF57" si="16">$G$29*H51/3.6/H23</f>
        <v>0.43974415983014126</v>
      </c>
      <c r="I57" s="53">
        <f t="shared" si="16"/>
        <v>0.430908337861794</v>
      </c>
      <c r="J57" s="53">
        <f t="shared" si="16"/>
        <v>0.61621321732936585</v>
      </c>
      <c r="K57" s="53">
        <f t="shared" si="16"/>
        <v>0.81018518518518523</v>
      </c>
      <c r="L57" s="53">
        <f t="shared" si="16"/>
        <v>0.85648148148148162</v>
      </c>
      <c r="M57" s="53">
        <f t="shared" si="16"/>
        <v>0.83333333333333348</v>
      </c>
      <c r="N57" s="53">
        <f t="shared" si="16"/>
        <v>0.83333333333333348</v>
      </c>
      <c r="O57" s="53">
        <f t="shared" si="16"/>
        <v>0.87962962962962976</v>
      </c>
      <c r="P57" s="53">
        <f t="shared" si="16"/>
        <v>0.9027777777777779</v>
      </c>
      <c r="Q57" s="53">
        <f t="shared" si="16"/>
        <v>0.92592592592592615</v>
      </c>
      <c r="R57" s="53">
        <f t="shared" si="16"/>
        <v>0.9027777777777779</v>
      </c>
      <c r="S57" s="53">
        <f t="shared" si="16"/>
        <v>0.9027777777777779</v>
      </c>
      <c r="T57" s="53">
        <f t="shared" si="16"/>
        <v>0.9027777777777779</v>
      </c>
      <c r="U57" s="53">
        <f t="shared" si="16"/>
        <v>0.87962962962962976</v>
      </c>
      <c r="V57" s="53">
        <f t="shared" si="16"/>
        <v>0.87962962962962976</v>
      </c>
      <c r="W57" s="53">
        <f t="shared" si="16"/>
        <v>0.87962962962962976</v>
      </c>
      <c r="X57" s="53">
        <f t="shared" si="16"/>
        <v>0.87962962962962976</v>
      </c>
      <c r="Y57" s="53">
        <f t="shared" si="16"/>
        <v>0.85648148148148162</v>
      </c>
      <c r="Z57" s="53">
        <f t="shared" si="16"/>
        <v>0.87962962962962976</v>
      </c>
      <c r="AA57" s="53">
        <f t="shared" si="16"/>
        <v>0.85648148148148162</v>
      </c>
      <c r="AB57" s="53">
        <f t="shared" si="16"/>
        <v>0.87962962962962976</v>
      </c>
      <c r="AC57" s="53">
        <f t="shared" si="16"/>
        <v>0.87962962962962976</v>
      </c>
      <c r="AD57" s="53">
        <f t="shared" si="16"/>
        <v>0.87962962962962976</v>
      </c>
      <c r="AE57" s="53">
        <f t="shared" si="16"/>
        <v>0.87962962962962976</v>
      </c>
      <c r="AF57" s="53">
        <f t="shared" si="16"/>
        <v>0.87962962962962976</v>
      </c>
      <c r="AG57" s="235"/>
    </row>
    <row r="58" spans="2:33" ht="15" customHeight="1">
      <c r="B58" s="3"/>
      <c r="C58" s="759"/>
      <c r="D58" s="761"/>
      <c r="E58" s="24" t="s">
        <v>210</v>
      </c>
      <c r="F58" s="24" t="s">
        <v>62</v>
      </c>
      <c r="G58" s="24"/>
      <c r="H58" s="68">
        <f t="shared" ref="H58:AF58" si="17">$G$29*H52/3.6/H23</f>
        <v>0.32930687429596889</v>
      </c>
      <c r="I58" s="53">
        <f t="shared" si="17"/>
        <v>0.32930687429596889</v>
      </c>
      <c r="J58" s="53">
        <f t="shared" si="17"/>
        <v>0.32930687429596889</v>
      </c>
      <c r="K58" s="53">
        <f t="shared" si="17"/>
        <v>0.32930687429596889</v>
      </c>
      <c r="L58" s="53">
        <f t="shared" si="17"/>
        <v>0.32930687429596889</v>
      </c>
      <c r="M58" s="53">
        <f t="shared" si="17"/>
        <v>0.32930687429596889</v>
      </c>
      <c r="N58" s="53">
        <f t="shared" si="17"/>
        <v>0.32930687429596889</v>
      </c>
      <c r="O58" s="53">
        <f t="shared" si="17"/>
        <v>0.32930687429596889</v>
      </c>
      <c r="P58" s="53">
        <f t="shared" si="17"/>
        <v>0.32930687429596889</v>
      </c>
      <c r="Q58" s="53">
        <f t="shared" si="17"/>
        <v>0.32930687429596889</v>
      </c>
      <c r="R58" s="53">
        <f t="shared" si="17"/>
        <v>0.32930687429596889</v>
      </c>
      <c r="S58" s="53">
        <f t="shared" si="17"/>
        <v>0.32930687429596889</v>
      </c>
      <c r="T58" s="53">
        <f t="shared" si="17"/>
        <v>0.32930687429596889</v>
      </c>
      <c r="U58" s="53">
        <f t="shared" si="17"/>
        <v>0.32930687429596889</v>
      </c>
      <c r="V58" s="53">
        <f t="shared" si="17"/>
        <v>0.32930687429596889</v>
      </c>
      <c r="W58" s="53">
        <f t="shared" si="17"/>
        <v>0.32930687429596889</v>
      </c>
      <c r="X58" s="53">
        <f t="shared" si="17"/>
        <v>0.32930687429596889</v>
      </c>
      <c r="Y58" s="53">
        <f t="shared" si="17"/>
        <v>0.32930687429596889</v>
      </c>
      <c r="Z58" s="53">
        <f t="shared" si="17"/>
        <v>0.32930687429596889</v>
      </c>
      <c r="AA58" s="53">
        <f t="shared" si="17"/>
        <v>0.32930687429596889</v>
      </c>
      <c r="AB58" s="53">
        <f t="shared" si="17"/>
        <v>0.32930687429596889</v>
      </c>
      <c r="AC58" s="53">
        <f t="shared" si="17"/>
        <v>0.32930687429596889</v>
      </c>
      <c r="AD58" s="53">
        <f t="shared" si="17"/>
        <v>0.32930687429596889</v>
      </c>
      <c r="AE58" s="53">
        <f t="shared" si="17"/>
        <v>0.32930687429596889</v>
      </c>
      <c r="AF58" s="53">
        <f t="shared" si="17"/>
        <v>0.32930687429596889</v>
      </c>
      <c r="AG58" s="235"/>
    </row>
    <row r="59" spans="2:33" ht="15" customHeight="1">
      <c r="B59" s="3"/>
      <c r="C59" s="759"/>
      <c r="D59" s="761"/>
      <c r="E59" s="24" t="s">
        <v>174</v>
      </c>
      <c r="F59" s="24" t="s">
        <v>62</v>
      </c>
      <c r="G59" s="24"/>
      <c r="H59" s="68">
        <f>H42*H24/H23</f>
        <v>2.4706391752577321</v>
      </c>
      <c r="I59" s="53">
        <f t="shared" ref="I59:AF59" si="18">I42*I24/I23</f>
        <v>2.3777076674912894</v>
      </c>
      <c r="J59" s="53">
        <f t="shared" si="18"/>
        <v>6.4989316112487581</v>
      </c>
      <c r="K59" s="53">
        <f t="shared" si="18"/>
        <v>10.576855009001743</v>
      </c>
      <c r="L59" s="53">
        <f t="shared" si="18"/>
        <v>11.365309319990493</v>
      </c>
      <c r="M59" s="53">
        <f t="shared" si="18"/>
        <v>12.964603631530943</v>
      </c>
      <c r="N59" s="53">
        <f t="shared" si="18"/>
        <v>12.827848564730248</v>
      </c>
      <c r="O59" s="53">
        <f t="shared" si="18"/>
        <v>12.671500465137219</v>
      </c>
      <c r="P59" s="53">
        <f t="shared" si="18"/>
        <v>12.494520565178789</v>
      </c>
      <c r="Q59" s="53">
        <f t="shared" si="18"/>
        <v>12.771026403965635</v>
      </c>
      <c r="R59" s="53">
        <f t="shared" si="18"/>
        <v>13.052927223396379</v>
      </c>
      <c r="S59" s="53">
        <f t="shared" si="18"/>
        <v>13.340303388159755</v>
      </c>
      <c r="T59" s="53">
        <f t="shared" si="18"/>
        <v>13.633229210310052</v>
      </c>
      <c r="U59" s="53">
        <f t="shared" si="18"/>
        <v>13.931783962778054</v>
      </c>
      <c r="V59" s="53">
        <f t="shared" si="18"/>
        <v>14.236040239130501</v>
      </c>
      <c r="W59" s="53">
        <f t="shared" si="18"/>
        <v>14.126139329014936</v>
      </c>
      <c r="X59" s="53">
        <f t="shared" si="18"/>
        <v>14.016238418899373</v>
      </c>
      <c r="Y59" s="53">
        <f t="shared" si="18"/>
        <v>13.906337508783809</v>
      </c>
      <c r="Z59" s="53">
        <f t="shared" si="18"/>
        <v>13.796436598668246</v>
      </c>
      <c r="AA59" s="53">
        <f t="shared" si="18"/>
        <v>13.765324417954425</v>
      </c>
      <c r="AB59" s="53">
        <f t="shared" si="18"/>
        <v>14.06071296103077</v>
      </c>
      <c r="AC59" s="53">
        <f t="shared" si="18"/>
        <v>14.361498991692859</v>
      </c>
      <c r="AD59" s="53">
        <f t="shared" si="18"/>
        <v>14.667744383662409</v>
      </c>
      <c r="AE59" s="53">
        <f t="shared" si="18"/>
        <v>14.979505295633974</v>
      </c>
      <c r="AF59" s="53">
        <f t="shared" si="18"/>
        <v>15.29684079854353</v>
      </c>
      <c r="AG59" s="237"/>
    </row>
    <row r="60" spans="2:33" ht="15" customHeight="1">
      <c r="B60" s="3"/>
      <c r="C60" s="759"/>
      <c r="D60" s="761"/>
      <c r="E60" s="24" t="s">
        <v>175</v>
      </c>
      <c r="F60" s="24" t="s">
        <v>62</v>
      </c>
      <c r="G60" s="24"/>
      <c r="H60" s="149">
        <f>H24*H43/H23</f>
        <v>1.0391752577319589E-3</v>
      </c>
      <c r="I60" s="218">
        <f t="shared" ref="I60:AF60" si="19">I24*I43/I23</f>
        <v>1.0000873469994905E-3</v>
      </c>
      <c r="J60" s="218">
        <f t="shared" si="19"/>
        <v>2.7335148732907503E-3</v>
      </c>
      <c r="K60" s="218">
        <f t="shared" si="19"/>
        <v>4.4487297619355383E-3</v>
      </c>
      <c r="L60" s="218">
        <f t="shared" si="19"/>
        <v>4.780361438481805E-3</v>
      </c>
      <c r="M60" s="218">
        <f t="shared" si="19"/>
        <v>5.4530404338721103E-3</v>
      </c>
      <c r="N60" s="218">
        <f t="shared" si="19"/>
        <v>5.3955199010432163E-3</v>
      </c>
      <c r="O60" s="218">
        <f t="shared" si="19"/>
        <v>5.3297583449578214E-3</v>
      </c>
      <c r="P60" s="218">
        <f t="shared" si="19"/>
        <v>5.2553188497071676E-3</v>
      </c>
      <c r="Q60" s="218">
        <f t="shared" si="19"/>
        <v>5.3716199385765023E-3</v>
      </c>
      <c r="R60" s="218">
        <f t="shared" si="19"/>
        <v>5.490190209630443E-3</v>
      </c>
      <c r="S60" s="218">
        <f t="shared" si="19"/>
        <v>5.6110634650514213E-3</v>
      </c>
      <c r="T60" s="218">
        <f t="shared" si="19"/>
        <v>5.7342709612239976E-3</v>
      </c>
      <c r="U60" s="218">
        <f t="shared" si="19"/>
        <v>5.8598460411264149E-3</v>
      </c>
      <c r="V60" s="218">
        <f t="shared" si="19"/>
        <v>5.9878192383303885E-3</v>
      </c>
      <c r="W60" s="218">
        <f t="shared" si="19"/>
        <v>5.9415938292386693E-3</v>
      </c>
      <c r="X60" s="218">
        <f t="shared" si="19"/>
        <v>5.89536842014695E-3</v>
      </c>
      <c r="Y60" s="218">
        <f t="shared" si="19"/>
        <v>5.8491430110552299E-3</v>
      </c>
      <c r="Z60" s="218">
        <f t="shared" si="19"/>
        <v>5.8029176019635089E-3</v>
      </c>
      <c r="AA60" s="218">
        <f t="shared" si="19"/>
        <v>5.7898315112321439E-3</v>
      </c>
      <c r="AB60" s="218">
        <f t="shared" si="19"/>
        <v>5.9140748521685675E-3</v>
      </c>
      <c r="AC60" s="218">
        <f t="shared" si="19"/>
        <v>6.0405884297341133E-3</v>
      </c>
      <c r="AD60" s="218">
        <f t="shared" si="19"/>
        <v>6.169398268627722E-3</v>
      </c>
      <c r="AE60" s="218">
        <f t="shared" si="19"/>
        <v>6.3005279897514086E-3</v>
      </c>
      <c r="AF60" s="218">
        <f t="shared" si="19"/>
        <v>6.4340024389247207E-3</v>
      </c>
      <c r="AG60" s="237"/>
    </row>
    <row r="61" spans="2:33" ht="15" customHeight="1">
      <c r="B61" s="3"/>
      <c r="C61" s="759"/>
      <c r="D61" s="761"/>
      <c r="E61" s="24" t="s">
        <v>176</v>
      </c>
      <c r="F61" s="24" t="s">
        <v>62</v>
      </c>
      <c r="G61" s="24"/>
      <c r="H61" s="149">
        <f>H24*H44/H23</f>
        <v>1.2903092783505155E-2</v>
      </c>
      <c r="I61" s="218">
        <f t="shared" ref="I61:AF61" si="20">I24*I44/I23</f>
        <v>1.2417751225243676E-2</v>
      </c>
      <c r="J61" s="218">
        <f t="shared" si="20"/>
        <v>3.3941143010026813E-2</v>
      </c>
      <c r="K61" s="218">
        <f t="shared" si="20"/>
        <v>5.523839454403294E-2</v>
      </c>
      <c r="L61" s="218">
        <f t="shared" si="20"/>
        <v>5.9356154527815751E-2</v>
      </c>
      <c r="M61" s="218">
        <f t="shared" si="20"/>
        <v>6.7708585387245376E-2</v>
      </c>
      <c r="N61" s="218">
        <f t="shared" si="20"/>
        <v>6.6994372104619948E-2</v>
      </c>
      <c r="O61" s="218">
        <f t="shared" si="20"/>
        <v>6.6177832783226281E-2</v>
      </c>
      <c r="P61" s="218">
        <f t="shared" si="20"/>
        <v>6.5253542383863994E-2</v>
      </c>
      <c r="Q61" s="218">
        <f t="shared" si="20"/>
        <v>6.6697614237324884E-2</v>
      </c>
      <c r="R61" s="218">
        <f t="shared" si="20"/>
        <v>6.8169861769577997E-2</v>
      </c>
      <c r="S61" s="218">
        <f t="shared" si="20"/>
        <v>6.9670704691055144E-2</v>
      </c>
      <c r="T61" s="218">
        <f t="shared" si="20"/>
        <v>7.1200531101864625E-2</v>
      </c>
      <c r="U61" s="218">
        <f t="shared" si="20"/>
        <v>7.2759755010652988E-2</v>
      </c>
      <c r="V61" s="218">
        <f t="shared" si="20"/>
        <v>7.4348755542602327E-2</v>
      </c>
      <c r="W61" s="218">
        <f t="shared" si="20"/>
        <v>7.3774790046380143E-2</v>
      </c>
      <c r="X61" s="218">
        <f t="shared" si="20"/>
        <v>7.3200824550157972E-2</v>
      </c>
      <c r="Y61" s="218">
        <f t="shared" si="20"/>
        <v>7.2626859053935788E-2</v>
      </c>
      <c r="Z61" s="218">
        <f t="shared" si="20"/>
        <v>7.2052893557713577E-2</v>
      </c>
      <c r="AA61" s="218">
        <f t="shared" si="20"/>
        <v>7.1890407931132452E-2</v>
      </c>
      <c r="AB61" s="218">
        <f t="shared" si="20"/>
        <v>7.3433096081093038E-2</v>
      </c>
      <c r="AC61" s="218">
        <f t="shared" si="20"/>
        <v>7.5003973002531921E-2</v>
      </c>
      <c r="AD61" s="218">
        <f t="shared" si="20"/>
        <v>7.6603361835460862E-2</v>
      </c>
      <c r="AE61" s="218">
        <f t="shared" si="20"/>
        <v>7.8231555872746647E-2</v>
      </c>
      <c r="AF61" s="218">
        <f t="shared" si="20"/>
        <v>7.9888863616648625E-2</v>
      </c>
      <c r="AG61" s="237"/>
    </row>
    <row r="62" spans="2:33" ht="15" customHeight="1">
      <c r="B62" s="3"/>
      <c r="C62" s="759"/>
      <c r="D62" s="761"/>
      <c r="E62" s="24" t="s">
        <v>177</v>
      </c>
      <c r="F62" s="24" t="s">
        <v>62</v>
      </c>
      <c r="G62" s="24"/>
      <c r="H62" s="68">
        <f>H24*G46/H23</f>
        <v>2.5530335957023843E-2</v>
      </c>
      <c r="I62" s="53">
        <f t="shared" ref="I62:AF62" si="21">I24*H46/I23</f>
        <v>2.4570028746634626E-2</v>
      </c>
      <c r="J62" s="53">
        <f t="shared" si="21"/>
        <v>2.4374868397101252E-2</v>
      </c>
      <c r="K62" s="53">
        <f t="shared" si="21"/>
        <v>2.3450887857743168E-2</v>
      </c>
      <c r="L62" s="53">
        <f t="shared" si="21"/>
        <v>2.3003865355633243E-2</v>
      </c>
      <c r="M62" s="53">
        <f t="shared" si="21"/>
        <v>2.2137974445437004E-2</v>
      </c>
      <c r="N62" s="53">
        <f t="shared" si="21"/>
        <v>2.1272083535240762E-2</v>
      </c>
      <c r="O62" s="53">
        <f t="shared" si="21"/>
        <v>2.040619262504452E-2</v>
      </c>
      <c r="P62" s="53">
        <f t="shared" si="21"/>
        <v>1.9540301714848281E-2</v>
      </c>
      <c r="Q62" s="53">
        <f t="shared" si="21"/>
        <v>1.9396130336181851E-2</v>
      </c>
      <c r="R62" s="53">
        <f t="shared" si="21"/>
        <v>1.9251958957515424E-2</v>
      </c>
      <c r="S62" s="53">
        <f t="shared" si="21"/>
        <v>1.9107787578848991E-2</v>
      </c>
      <c r="T62" s="53">
        <f t="shared" si="21"/>
        <v>1.8963616200182564E-2</v>
      </c>
      <c r="U62" s="53">
        <f t="shared" si="21"/>
        <v>1.8819444821516131E-2</v>
      </c>
      <c r="V62" s="53">
        <f t="shared" si="21"/>
        <v>1.8675273442849707E-2</v>
      </c>
      <c r="W62" s="53">
        <f t="shared" si="21"/>
        <v>1.8531102064183281E-2</v>
      </c>
      <c r="X62" s="53">
        <f t="shared" si="21"/>
        <v>1.8386930685516851E-2</v>
      </c>
      <c r="Y62" s="53">
        <f t="shared" si="21"/>
        <v>1.8242759306850424E-2</v>
      </c>
      <c r="Z62" s="53">
        <f t="shared" si="21"/>
        <v>1.8098587928183994E-2</v>
      </c>
      <c r="AA62" s="53">
        <f t="shared" si="21"/>
        <v>1.7954416549517568E-2</v>
      </c>
      <c r="AB62" s="53">
        <f t="shared" si="21"/>
        <v>1.7810245170851138E-2</v>
      </c>
      <c r="AC62" s="53">
        <f t="shared" si="21"/>
        <v>1.7666073792184704E-2</v>
      </c>
      <c r="AD62" s="53">
        <f t="shared" si="21"/>
        <v>1.7521902413518274E-2</v>
      </c>
      <c r="AE62" s="53">
        <f t="shared" si="21"/>
        <v>1.7377731034851851E-2</v>
      </c>
      <c r="AF62" s="53">
        <f t="shared" si="21"/>
        <v>1.7233559656185421E-2</v>
      </c>
      <c r="AG62" s="235"/>
    </row>
    <row r="63" spans="2:33" ht="15" customHeight="1">
      <c r="B63" s="3"/>
      <c r="C63" s="759"/>
      <c r="D63" s="761"/>
      <c r="E63" s="24" t="s">
        <v>178</v>
      </c>
      <c r="F63" s="24" t="s">
        <v>62</v>
      </c>
      <c r="G63" s="24"/>
      <c r="H63" s="68">
        <f>H24*G48/H23</f>
        <v>1.113338197074309</v>
      </c>
      <c r="I63" s="53">
        <f t="shared" ref="I63:AF63" si="22">I24*H48/I23</f>
        <v>1.0714606949508778</v>
      </c>
      <c r="J63" s="53">
        <f t="shared" si="22"/>
        <v>1.0629500559974521</v>
      </c>
      <c r="K63" s="53">
        <f t="shared" si="22"/>
        <v>1.0226567034323968</v>
      </c>
      <c r="L63" s="53">
        <f t="shared" si="22"/>
        <v>1.0031627481868222</v>
      </c>
      <c r="M63" s="53">
        <f t="shared" si="22"/>
        <v>0.96540259389650251</v>
      </c>
      <c r="N63" s="53">
        <f t="shared" si="22"/>
        <v>0.92764243960618287</v>
      </c>
      <c r="O63" s="53">
        <f t="shared" si="22"/>
        <v>0.88988228531586322</v>
      </c>
      <c r="P63" s="53">
        <f t="shared" si="22"/>
        <v>0.85212213102554335</v>
      </c>
      <c r="Q63" s="53">
        <f t="shared" si="22"/>
        <v>0.84583504169525059</v>
      </c>
      <c r="R63" s="53">
        <f t="shared" si="22"/>
        <v>0.83954795236495738</v>
      </c>
      <c r="S63" s="53">
        <f t="shared" si="22"/>
        <v>0.83326086303466462</v>
      </c>
      <c r="T63" s="53">
        <f t="shared" si="22"/>
        <v>0.82697377370437164</v>
      </c>
      <c r="U63" s="53">
        <f t="shared" si="22"/>
        <v>0.82068668437407855</v>
      </c>
      <c r="V63" s="53">
        <f t="shared" si="22"/>
        <v>0.81439959504378578</v>
      </c>
      <c r="W63" s="53">
        <f t="shared" si="22"/>
        <v>0.8081125057134928</v>
      </c>
      <c r="X63" s="53">
        <f t="shared" si="22"/>
        <v>0.80182541638319982</v>
      </c>
      <c r="Y63" s="53">
        <f t="shared" si="22"/>
        <v>0.79553832705290695</v>
      </c>
      <c r="Z63" s="53">
        <f t="shared" si="22"/>
        <v>0.78925123772261396</v>
      </c>
      <c r="AA63" s="53">
        <f t="shared" si="22"/>
        <v>0.78296414839232098</v>
      </c>
      <c r="AB63" s="53">
        <f t="shared" si="22"/>
        <v>0.77667705906202811</v>
      </c>
      <c r="AC63" s="53">
        <f t="shared" si="22"/>
        <v>0.77038996973173501</v>
      </c>
      <c r="AD63" s="53">
        <f t="shared" si="22"/>
        <v>0.76410288040144214</v>
      </c>
      <c r="AE63" s="53">
        <f t="shared" si="22"/>
        <v>0.75781579107114905</v>
      </c>
      <c r="AF63" s="53">
        <f t="shared" si="22"/>
        <v>0.75152870174085606</v>
      </c>
      <c r="AG63" s="235"/>
    </row>
    <row r="64" spans="2:33" ht="15" customHeight="1">
      <c r="B64" s="3"/>
      <c r="C64" s="759"/>
      <c r="D64" s="761"/>
      <c r="E64" s="24" t="s">
        <v>179</v>
      </c>
      <c r="F64" s="24" t="s">
        <v>62</v>
      </c>
      <c r="G64" s="24"/>
      <c r="H64" s="133">
        <f>H24*G50/H23</f>
        <v>0.17789274789063753</v>
      </c>
      <c r="I64" s="134">
        <f t="shared" ref="I64:AF64" si="23">I24*H50/I23</f>
        <v>0.17120142628942953</v>
      </c>
      <c r="J64" s="134">
        <f t="shared" si="23"/>
        <v>0.169841569101642</v>
      </c>
      <c r="K64" s="134">
        <f t="shared" si="23"/>
        <v>0.16340336799764665</v>
      </c>
      <c r="L64" s="134">
        <f t="shared" si="23"/>
        <v>0.1602885613063777</v>
      </c>
      <c r="M64" s="134">
        <f t="shared" si="23"/>
        <v>0.15425512274733844</v>
      </c>
      <c r="N64" s="134">
        <f t="shared" si="23"/>
        <v>0.14822168418829915</v>
      </c>
      <c r="O64" s="134">
        <f t="shared" si="23"/>
        <v>0.14218824562925989</v>
      </c>
      <c r="P64" s="134">
        <f t="shared" si="23"/>
        <v>0.13615480707022062</v>
      </c>
      <c r="Q64" s="134">
        <f t="shared" si="23"/>
        <v>0.13515023577271298</v>
      </c>
      <c r="R64" s="134">
        <f t="shared" si="23"/>
        <v>0.13414566447520537</v>
      </c>
      <c r="S64" s="134">
        <f t="shared" si="23"/>
        <v>0.13314109317769776</v>
      </c>
      <c r="T64" s="134">
        <f t="shared" si="23"/>
        <v>0.13213652188019015</v>
      </c>
      <c r="U64" s="134">
        <f t="shared" si="23"/>
        <v>0.13113195058268254</v>
      </c>
      <c r="V64" s="134">
        <f t="shared" si="23"/>
        <v>0.13012737928517493</v>
      </c>
      <c r="W64" s="134">
        <f t="shared" si="23"/>
        <v>0.12912280798766734</v>
      </c>
      <c r="X64" s="134">
        <f t="shared" si="23"/>
        <v>0.12811823669015973</v>
      </c>
      <c r="Y64" s="134">
        <f t="shared" si="23"/>
        <v>0.12711366539265212</v>
      </c>
      <c r="Z64" s="134">
        <f t="shared" si="23"/>
        <v>0.12610909409514451</v>
      </c>
      <c r="AA64" s="134">
        <f t="shared" si="23"/>
        <v>0.1251045227976369</v>
      </c>
      <c r="AB64" s="134">
        <f t="shared" si="23"/>
        <v>0.1240999515001293</v>
      </c>
      <c r="AC64" s="134">
        <f t="shared" si="23"/>
        <v>0.12309538020262166</v>
      </c>
      <c r="AD64" s="134">
        <f t="shared" si="23"/>
        <v>0.12209080890511405</v>
      </c>
      <c r="AE64" s="134">
        <f t="shared" si="23"/>
        <v>0.12108623760760645</v>
      </c>
      <c r="AF64" s="134">
        <f t="shared" si="23"/>
        <v>0.12008166631009883</v>
      </c>
      <c r="AG64" s="238"/>
    </row>
    <row r="65" spans="1:33" ht="15" customHeight="1">
      <c r="B65" s="3"/>
      <c r="C65" s="195"/>
      <c r="D65" s="196"/>
      <c r="E65" s="24" t="s">
        <v>17</v>
      </c>
      <c r="F65" s="24" t="s">
        <v>62</v>
      </c>
      <c r="G65" s="24"/>
      <c r="H65" s="68">
        <f>(H24*H40)/H23</f>
        <v>69.84877036611779</v>
      </c>
      <c r="I65" s="53">
        <f t="shared" ref="I65:AF65" si="24">(I24*I40)/I23</f>
        <v>69.84877036611779</v>
      </c>
      <c r="J65" s="53">
        <f t="shared" si="24"/>
        <v>69.84877036611779</v>
      </c>
      <c r="K65" s="53">
        <f t="shared" si="24"/>
        <v>69.84877036611779</v>
      </c>
      <c r="L65" s="53">
        <f t="shared" si="24"/>
        <v>69.84877036611779</v>
      </c>
      <c r="M65" s="53">
        <f t="shared" si="24"/>
        <v>69.84877036611779</v>
      </c>
      <c r="N65" s="53">
        <f t="shared" si="24"/>
        <v>69.84877036611779</v>
      </c>
      <c r="O65" s="53">
        <f t="shared" si="24"/>
        <v>69.84877036611779</v>
      </c>
      <c r="P65" s="53">
        <f t="shared" si="24"/>
        <v>69.84877036611779</v>
      </c>
      <c r="Q65" s="53">
        <f t="shared" si="24"/>
        <v>69.84877036611779</v>
      </c>
      <c r="R65" s="53">
        <f t="shared" si="24"/>
        <v>69.84877036611779</v>
      </c>
      <c r="S65" s="53">
        <f t="shared" si="24"/>
        <v>69.84877036611779</v>
      </c>
      <c r="T65" s="53">
        <f t="shared" si="24"/>
        <v>69.84877036611779</v>
      </c>
      <c r="U65" s="53">
        <f t="shared" si="24"/>
        <v>69.84877036611779</v>
      </c>
      <c r="V65" s="53">
        <f t="shared" si="24"/>
        <v>69.84877036611779</v>
      </c>
      <c r="W65" s="53">
        <f t="shared" si="24"/>
        <v>69.84877036611779</v>
      </c>
      <c r="X65" s="53">
        <f t="shared" si="24"/>
        <v>69.84877036611779</v>
      </c>
      <c r="Y65" s="53">
        <f t="shared" si="24"/>
        <v>69.84877036611779</v>
      </c>
      <c r="Z65" s="53">
        <f t="shared" si="24"/>
        <v>69.84877036611779</v>
      </c>
      <c r="AA65" s="53">
        <f t="shared" si="24"/>
        <v>69.84877036611779</v>
      </c>
      <c r="AB65" s="53">
        <f t="shared" si="24"/>
        <v>69.84877036611779</v>
      </c>
      <c r="AC65" s="53">
        <f t="shared" si="24"/>
        <v>69.84877036611779</v>
      </c>
      <c r="AD65" s="53">
        <f t="shared" si="24"/>
        <v>69.84877036611779</v>
      </c>
      <c r="AE65" s="53">
        <f t="shared" si="24"/>
        <v>69.84877036611779</v>
      </c>
      <c r="AF65" s="53">
        <f t="shared" si="24"/>
        <v>69.84877036611779</v>
      </c>
      <c r="AG65" s="235"/>
    </row>
    <row r="66" spans="1:33" s="22" customFormat="1" ht="15" customHeight="1">
      <c r="A66" s="217"/>
      <c r="B66" s="184"/>
      <c r="C66" s="84" t="s">
        <v>314</v>
      </c>
      <c r="D66" s="84"/>
      <c r="E66" s="432"/>
      <c r="F66" s="84" t="s">
        <v>62</v>
      </c>
      <c r="G66" s="84"/>
      <c r="H66" s="241">
        <f t="shared" ref="H66:AF66" si="25">SUM(H53:H64)</f>
        <v>119.262718228347</v>
      </c>
      <c r="I66" s="242">
        <f t="shared" si="25"/>
        <v>119.72945403923909</v>
      </c>
      <c r="J66" s="242">
        <f t="shared" si="25"/>
        <v>136.89066056890195</v>
      </c>
      <c r="K66" s="242">
        <f t="shared" si="25"/>
        <v>154.48037392003837</v>
      </c>
      <c r="L66" s="242">
        <f t="shared" si="25"/>
        <v>152.97672794553446</v>
      </c>
      <c r="M66" s="242">
        <f t="shared" si="25"/>
        <v>151.22269935434352</v>
      </c>
      <c r="N66" s="242">
        <f t="shared" si="25"/>
        <v>154.05214012688549</v>
      </c>
      <c r="O66" s="242">
        <f t="shared" si="25"/>
        <v>157.99401053737162</v>
      </c>
      <c r="P66" s="242">
        <f t="shared" si="25"/>
        <v>158.9945293021625</v>
      </c>
      <c r="Q66" s="242">
        <f t="shared" si="25"/>
        <v>160.4342148751696</v>
      </c>
      <c r="R66" s="242">
        <f t="shared" si="25"/>
        <v>161.95701932674879</v>
      </c>
      <c r="S66" s="242">
        <f t="shared" si="25"/>
        <v>163.45453561967685</v>
      </c>
      <c r="T66" s="242">
        <f t="shared" si="25"/>
        <v>164.88912649544812</v>
      </c>
      <c r="U66" s="242">
        <f t="shared" si="25"/>
        <v>166.26241762855116</v>
      </c>
      <c r="V66" s="242">
        <f t="shared" si="25"/>
        <v>167.58870799073983</v>
      </c>
      <c r="W66" s="242">
        <f t="shared" si="25"/>
        <v>168.80869043943841</v>
      </c>
      <c r="X66" s="242">
        <f t="shared" si="25"/>
        <v>169.97443895250086</v>
      </c>
      <c r="Y66" s="242">
        <f t="shared" si="25"/>
        <v>171.08298773708771</v>
      </c>
      <c r="Z66" s="242">
        <f t="shared" si="25"/>
        <v>172.18697502867843</v>
      </c>
      <c r="AA66" s="242">
        <f t="shared" si="25"/>
        <v>173.29710387504684</v>
      </c>
      <c r="AB66" s="242">
        <f t="shared" si="25"/>
        <v>175.24755117764468</v>
      </c>
      <c r="AC66" s="242">
        <f t="shared" si="25"/>
        <v>176.42879951625412</v>
      </c>
      <c r="AD66" s="242">
        <f t="shared" si="25"/>
        <v>177.56673278217005</v>
      </c>
      <c r="AE66" s="242">
        <f t="shared" si="25"/>
        <v>178.68373898019206</v>
      </c>
      <c r="AF66" s="242">
        <f t="shared" si="25"/>
        <v>179.766550906985</v>
      </c>
      <c r="AG66" s="235"/>
    </row>
    <row r="67" spans="1:33" ht="15" customHeight="1">
      <c r="B67" s="3"/>
      <c r="C67" s="159"/>
      <c r="D67" s="159"/>
      <c r="E67" s="142"/>
      <c r="F67" s="142"/>
      <c r="G67" s="142"/>
      <c r="H67" s="239"/>
      <c r="I67" s="239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  <c r="AA67" s="239"/>
      <c r="AB67" s="239"/>
      <c r="AC67" s="239"/>
      <c r="AD67" s="239"/>
      <c r="AE67" s="239"/>
      <c r="AF67" s="239"/>
      <c r="AG67" s="6"/>
    </row>
    <row r="68" spans="1:33" ht="15" customHeight="1">
      <c r="B68" s="3"/>
      <c r="C68" s="6"/>
      <c r="D68" s="6"/>
      <c r="E68" s="194"/>
      <c r="F68" s="194"/>
      <c r="G68" s="194"/>
      <c r="H68" s="194"/>
      <c r="I68" s="3"/>
      <c r="J68" s="3"/>
      <c r="K68" s="3"/>
      <c r="L68" s="3"/>
      <c r="M68" s="3"/>
      <c r="N68" s="182"/>
      <c r="O68" s="182"/>
      <c r="P68" s="183"/>
      <c r="Q68" s="18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6"/>
    </row>
    <row r="69" spans="1:33">
      <c r="C69" s="22"/>
      <c r="D69" s="22"/>
      <c r="E69" s="22"/>
      <c r="F69" s="22"/>
      <c r="G69" s="217"/>
      <c r="H69" s="217"/>
    </row>
    <row r="70" spans="1:33">
      <c r="C70" s="217"/>
      <c r="D70" s="217"/>
    </row>
    <row r="71" spans="1:33">
      <c r="C71" s="217"/>
      <c r="D71" s="217"/>
    </row>
    <row r="78" spans="1:33">
      <c r="F78" s="217"/>
      <c r="G78" s="269"/>
      <c r="H78" s="261"/>
      <c r="I78" s="261"/>
      <c r="J78" s="261"/>
      <c r="K78" s="261"/>
      <c r="L78" s="261"/>
      <c r="M78" s="261"/>
    </row>
  </sheetData>
  <mergeCells count="6">
    <mergeCell ref="C23:C24"/>
    <mergeCell ref="D30:D35"/>
    <mergeCell ref="C37:C52"/>
    <mergeCell ref="D41:D50"/>
    <mergeCell ref="C53:C64"/>
    <mergeCell ref="D53:D64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>
    <tabColor rgb="FFEED3CE"/>
  </sheetPr>
  <dimension ref="B2:AE52"/>
  <sheetViews>
    <sheetView topLeftCell="A17" zoomScale="80" zoomScaleNormal="80" workbookViewId="0">
      <selection activeCell="M65" sqref="M65"/>
    </sheetView>
  </sheetViews>
  <sheetFormatPr defaultColWidth="9.109375" defaultRowHeight="14.4"/>
  <cols>
    <col min="1" max="1" width="2.88671875" style="1" customWidth="1"/>
    <col min="2" max="2" width="3" style="1" customWidth="1"/>
    <col min="3" max="3" width="2.109375" style="1" customWidth="1"/>
    <col min="4" max="4" width="19.109375" style="1" customWidth="1"/>
    <col min="5" max="5" width="17.44140625" style="1" bestFit="1" customWidth="1"/>
    <col min="6" max="30" width="9.109375" style="1"/>
    <col min="31" max="31" width="3.5546875" style="1" customWidth="1"/>
    <col min="32" max="16384" width="9.109375" style="1"/>
  </cols>
  <sheetData>
    <row r="2" spans="2:3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2:31" ht="20.399999999999999" thickBot="1">
      <c r="B3" s="3"/>
      <c r="C3" s="2" t="s">
        <v>420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3"/>
    </row>
    <row r="4" spans="2:31" ht="15" thickTop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2:31">
      <c r="B5" s="3"/>
      <c r="C5" s="530" t="s">
        <v>296</v>
      </c>
      <c r="D5" s="531"/>
      <c r="E5" s="531"/>
      <c r="F5" s="531" t="s">
        <v>195</v>
      </c>
      <c r="G5" s="531"/>
      <c r="H5" s="53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2:31">
      <c r="B6" s="3"/>
      <c r="C6" s="38"/>
      <c r="D6" s="334" t="s">
        <v>58</v>
      </c>
      <c r="E6" s="335"/>
      <c r="F6" s="336"/>
      <c r="G6" s="619"/>
      <c r="H6" s="620">
        <f>Prisår</f>
        <v>2019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2:31">
      <c r="B7" s="3"/>
      <c r="C7" s="38"/>
      <c r="D7" s="334" t="s">
        <v>297</v>
      </c>
      <c r="E7" s="335"/>
      <c r="F7" s="336"/>
      <c r="G7" s="337"/>
      <c r="H7" s="620" t="str">
        <f>Scenarie</f>
        <v>ENS's priser fra 2019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2:31">
      <c r="B8" s="3"/>
      <c r="C8" s="38"/>
      <c r="D8" s="334" t="s">
        <v>418</v>
      </c>
      <c r="E8" s="335"/>
      <c r="F8" s="336"/>
      <c r="G8" s="618"/>
      <c r="H8" s="621">
        <f>VLOOKUP(H6,Inflation,2,FALSE)/VLOOKUP(2017,Inflation,2,FALSE)</f>
        <v>1.0415573751750078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2:31">
      <c r="B9" s="3"/>
      <c r="C9" s="40"/>
      <c r="D9" s="406" t="s">
        <v>138</v>
      </c>
      <c r="E9" s="622"/>
      <c r="F9" s="407"/>
      <c r="G9" s="623"/>
      <c r="H9" s="408">
        <f>VLOOKUP(H6,Inflation,2,FALSE)/VLOOKUP(2014,Inflation,2,FALSE)</f>
        <v>1.0837932575720344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2:31"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2:31">
      <c r="B11" s="3"/>
      <c r="C11" s="530"/>
      <c r="D11" s="530" t="s">
        <v>366</v>
      </c>
      <c r="E11" s="530"/>
      <c r="F11" s="530">
        <v>2016</v>
      </c>
      <c r="G11" s="531">
        <v>2017</v>
      </c>
      <c r="H11" s="531">
        <v>2018</v>
      </c>
      <c r="I11" s="531">
        <v>2019</v>
      </c>
      <c r="J11" s="531">
        <v>2020</v>
      </c>
      <c r="K11" s="531">
        <v>2021</v>
      </c>
      <c r="L11" s="531">
        <v>2022</v>
      </c>
      <c r="M11" s="531">
        <v>2023</v>
      </c>
      <c r="N11" s="531">
        <v>2024</v>
      </c>
      <c r="O11" s="531">
        <v>2025</v>
      </c>
      <c r="P11" s="531">
        <v>2026</v>
      </c>
      <c r="Q11" s="531">
        <v>2027</v>
      </c>
      <c r="R11" s="531">
        <v>2028</v>
      </c>
      <c r="S11" s="531">
        <v>2029</v>
      </c>
      <c r="T11" s="531">
        <v>2030</v>
      </c>
      <c r="U11" s="531">
        <v>2031</v>
      </c>
      <c r="V11" s="531">
        <v>2032</v>
      </c>
      <c r="W11" s="531">
        <v>2033</v>
      </c>
      <c r="X11" s="531">
        <v>2034</v>
      </c>
      <c r="Y11" s="531">
        <v>2035</v>
      </c>
      <c r="Z11" s="531">
        <v>2036</v>
      </c>
      <c r="AA11" s="531">
        <v>2037</v>
      </c>
      <c r="AB11" s="531">
        <v>2038</v>
      </c>
      <c r="AC11" s="531">
        <v>2039</v>
      </c>
      <c r="AD11" s="532">
        <v>2040</v>
      </c>
      <c r="AE11" s="3"/>
    </row>
    <row r="12" spans="2:31">
      <c r="B12" s="3"/>
      <c r="C12" s="595" t="s">
        <v>112</v>
      </c>
      <c r="D12" s="20"/>
      <c r="E12" s="20"/>
      <c r="F12" s="614">
        <f>SUM(F13:F14)</f>
        <v>67.75330725513426</v>
      </c>
      <c r="G12" s="614">
        <f t="shared" ref="G12:AC12" si="0">SUM(G13:G14)</f>
        <v>67.75330725513426</v>
      </c>
      <c r="H12" s="614">
        <f>SUM(H13:H14)</f>
        <v>67.75330725513426</v>
      </c>
      <c r="I12" s="614">
        <f>SUM(I13:I14)</f>
        <v>67.75330725513426</v>
      </c>
      <c r="J12" s="614">
        <f>SUM(J13:J14)</f>
        <v>67.75330725513426</v>
      </c>
      <c r="K12" s="614">
        <f>SUM(K13:K14)</f>
        <v>67.75330725513426</v>
      </c>
      <c r="L12" s="614">
        <f t="shared" si="0"/>
        <v>67.75330725513426</v>
      </c>
      <c r="M12" s="614">
        <f t="shared" si="0"/>
        <v>67.75330725513426</v>
      </c>
      <c r="N12" s="614">
        <f t="shared" si="0"/>
        <v>67.75330725513426</v>
      </c>
      <c r="O12" s="614">
        <f t="shared" si="0"/>
        <v>67.75330725513426</v>
      </c>
      <c r="P12" s="614">
        <f t="shared" si="0"/>
        <v>67.75330725513426</v>
      </c>
      <c r="Q12" s="614">
        <f t="shared" si="0"/>
        <v>67.75330725513426</v>
      </c>
      <c r="R12" s="614">
        <f t="shared" si="0"/>
        <v>67.75330725513426</v>
      </c>
      <c r="S12" s="614">
        <f t="shared" si="0"/>
        <v>67.75330725513426</v>
      </c>
      <c r="T12" s="614">
        <f t="shared" si="0"/>
        <v>67.75330725513426</v>
      </c>
      <c r="U12" s="614">
        <f t="shared" si="0"/>
        <v>67.75330725513426</v>
      </c>
      <c r="V12" s="614">
        <f t="shared" si="0"/>
        <v>67.75330725513426</v>
      </c>
      <c r="W12" s="614">
        <f t="shared" si="0"/>
        <v>67.75330725513426</v>
      </c>
      <c r="X12" s="614">
        <f t="shared" si="0"/>
        <v>67.75330725513426</v>
      </c>
      <c r="Y12" s="614">
        <f t="shared" si="0"/>
        <v>67.75330725513426</v>
      </c>
      <c r="Z12" s="614">
        <f t="shared" si="0"/>
        <v>67.75330725513426</v>
      </c>
      <c r="AA12" s="614">
        <f t="shared" si="0"/>
        <v>67.75330725513426</v>
      </c>
      <c r="AB12" s="614">
        <f t="shared" si="0"/>
        <v>67.75330725513426</v>
      </c>
      <c r="AC12" s="614">
        <f t="shared" si="0"/>
        <v>67.75330725513426</v>
      </c>
      <c r="AD12" s="616">
        <f>SUM(AD13:AD14)</f>
        <v>67.75330725513426</v>
      </c>
      <c r="AE12" s="3"/>
    </row>
    <row r="13" spans="2:31">
      <c r="B13" s="3"/>
      <c r="C13" s="38"/>
      <c r="D13" s="8" t="s">
        <v>352</v>
      </c>
      <c r="E13" s="8" t="str">
        <f>H6&amp;"-kr/GJ varme"</f>
        <v>2019-kr/GJ varme</v>
      </c>
      <c r="F13" s="306">
        <f>55.25*H8</f>
        <v>57.546044978419182</v>
      </c>
      <c r="G13" s="306">
        <f>F13</f>
        <v>57.546044978419182</v>
      </c>
      <c r="H13" s="306">
        <f>G13</f>
        <v>57.546044978419182</v>
      </c>
      <c r="I13" s="306">
        <f t="shared" ref="H13:AD14" si="1">H13</f>
        <v>57.546044978419182</v>
      </c>
      <c r="J13" s="306">
        <f t="shared" si="1"/>
        <v>57.546044978419182</v>
      </c>
      <c r="K13" s="306">
        <f t="shared" si="1"/>
        <v>57.546044978419182</v>
      </c>
      <c r="L13" s="306">
        <f t="shared" si="1"/>
        <v>57.546044978419182</v>
      </c>
      <c r="M13" s="306">
        <f t="shared" si="1"/>
        <v>57.546044978419182</v>
      </c>
      <c r="N13" s="306">
        <f t="shared" si="1"/>
        <v>57.546044978419182</v>
      </c>
      <c r="O13" s="306">
        <f t="shared" si="1"/>
        <v>57.546044978419182</v>
      </c>
      <c r="P13" s="306">
        <f t="shared" si="1"/>
        <v>57.546044978419182</v>
      </c>
      <c r="Q13" s="306">
        <f t="shared" si="1"/>
        <v>57.546044978419182</v>
      </c>
      <c r="R13" s="306">
        <f t="shared" si="1"/>
        <v>57.546044978419182</v>
      </c>
      <c r="S13" s="306">
        <f t="shared" si="1"/>
        <v>57.546044978419182</v>
      </c>
      <c r="T13" s="306">
        <f t="shared" si="1"/>
        <v>57.546044978419182</v>
      </c>
      <c r="U13" s="306">
        <f t="shared" si="1"/>
        <v>57.546044978419182</v>
      </c>
      <c r="V13" s="306">
        <f t="shared" si="1"/>
        <v>57.546044978419182</v>
      </c>
      <c r="W13" s="306">
        <f t="shared" si="1"/>
        <v>57.546044978419182</v>
      </c>
      <c r="X13" s="306">
        <f t="shared" si="1"/>
        <v>57.546044978419182</v>
      </c>
      <c r="Y13" s="306">
        <f t="shared" si="1"/>
        <v>57.546044978419182</v>
      </c>
      <c r="Z13" s="306">
        <f t="shared" si="1"/>
        <v>57.546044978419182</v>
      </c>
      <c r="AA13" s="306">
        <f t="shared" si="1"/>
        <v>57.546044978419182</v>
      </c>
      <c r="AB13" s="306">
        <f t="shared" si="1"/>
        <v>57.546044978419182</v>
      </c>
      <c r="AC13" s="306">
        <f t="shared" si="1"/>
        <v>57.546044978419182</v>
      </c>
      <c r="AD13" s="537">
        <f t="shared" si="1"/>
        <v>57.546044978419182</v>
      </c>
      <c r="AE13" s="3"/>
    </row>
    <row r="14" spans="2:31">
      <c r="B14" s="3"/>
      <c r="C14" s="38"/>
      <c r="D14" s="8" t="s">
        <v>353</v>
      </c>
      <c r="E14" s="8" t="str">
        <f>H6&amp;"-kr/GJ varme"</f>
        <v>2019-kr/GJ varme</v>
      </c>
      <c r="F14" s="306">
        <f>9.8*H8</f>
        <v>10.207262276715078</v>
      </c>
      <c r="G14" s="306">
        <f>F14</f>
        <v>10.207262276715078</v>
      </c>
      <c r="H14" s="306">
        <f t="shared" si="1"/>
        <v>10.207262276715078</v>
      </c>
      <c r="I14" s="306">
        <f t="shared" si="1"/>
        <v>10.207262276715078</v>
      </c>
      <c r="J14" s="306">
        <f t="shared" si="1"/>
        <v>10.207262276715078</v>
      </c>
      <c r="K14" s="306">
        <f t="shared" si="1"/>
        <v>10.207262276715078</v>
      </c>
      <c r="L14" s="306">
        <f t="shared" si="1"/>
        <v>10.207262276715078</v>
      </c>
      <c r="M14" s="306">
        <f t="shared" si="1"/>
        <v>10.207262276715078</v>
      </c>
      <c r="N14" s="306">
        <f t="shared" si="1"/>
        <v>10.207262276715078</v>
      </c>
      <c r="O14" s="306">
        <f t="shared" si="1"/>
        <v>10.207262276715078</v>
      </c>
      <c r="P14" s="306">
        <f t="shared" si="1"/>
        <v>10.207262276715078</v>
      </c>
      <c r="Q14" s="306">
        <f t="shared" si="1"/>
        <v>10.207262276715078</v>
      </c>
      <c r="R14" s="306">
        <f t="shared" si="1"/>
        <v>10.207262276715078</v>
      </c>
      <c r="S14" s="306">
        <f t="shared" si="1"/>
        <v>10.207262276715078</v>
      </c>
      <c r="T14" s="306">
        <f t="shared" si="1"/>
        <v>10.207262276715078</v>
      </c>
      <c r="U14" s="306">
        <f t="shared" si="1"/>
        <v>10.207262276715078</v>
      </c>
      <c r="V14" s="306">
        <f t="shared" si="1"/>
        <v>10.207262276715078</v>
      </c>
      <c r="W14" s="306">
        <f t="shared" si="1"/>
        <v>10.207262276715078</v>
      </c>
      <c r="X14" s="306">
        <f t="shared" si="1"/>
        <v>10.207262276715078</v>
      </c>
      <c r="Y14" s="306">
        <f t="shared" si="1"/>
        <v>10.207262276715078</v>
      </c>
      <c r="Z14" s="306">
        <f t="shared" si="1"/>
        <v>10.207262276715078</v>
      </c>
      <c r="AA14" s="306">
        <f t="shared" si="1"/>
        <v>10.207262276715078</v>
      </c>
      <c r="AB14" s="306">
        <f t="shared" si="1"/>
        <v>10.207262276715078</v>
      </c>
      <c r="AC14" s="306">
        <f t="shared" si="1"/>
        <v>10.207262276715078</v>
      </c>
      <c r="AD14" s="537">
        <f t="shared" si="1"/>
        <v>10.207262276715078</v>
      </c>
      <c r="AE14" s="3"/>
    </row>
    <row r="15" spans="2:31">
      <c r="B15" s="3"/>
      <c r="C15" s="533" t="s">
        <v>264</v>
      </c>
      <c r="D15" s="8"/>
      <c r="E15" s="8"/>
      <c r="F15" s="615">
        <f>SUM(F16:F17)</f>
        <v>67.75330725513426</v>
      </c>
      <c r="G15" s="615">
        <f t="shared" ref="G15:AD15" si="2">SUM(G16:G17)</f>
        <v>67.75330725513426</v>
      </c>
      <c r="H15" s="615">
        <f t="shared" si="2"/>
        <v>67.75330725513426</v>
      </c>
      <c r="I15" s="615">
        <f t="shared" si="2"/>
        <v>67.75330725513426</v>
      </c>
      <c r="J15" s="615">
        <f t="shared" si="2"/>
        <v>67.75330725513426</v>
      </c>
      <c r="K15" s="615">
        <f t="shared" si="2"/>
        <v>67.75330725513426</v>
      </c>
      <c r="L15" s="615">
        <f t="shared" si="2"/>
        <v>67.75330725513426</v>
      </c>
      <c r="M15" s="615">
        <f t="shared" si="2"/>
        <v>67.75330725513426</v>
      </c>
      <c r="N15" s="615">
        <f t="shared" si="2"/>
        <v>67.75330725513426</v>
      </c>
      <c r="O15" s="615">
        <f t="shared" si="2"/>
        <v>67.75330725513426</v>
      </c>
      <c r="P15" s="615">
        <f t="shared" si="2"/>
        <v>67.75330725513426</v>
      </c>
      <c r="Q15" s="615">
        <f t="shared" si="2"/>
        <v>67.75330725513426</v>
      </c>
      <c r="R15" s="615">
        <f t="shared" si="2"/>
        <v>67.75330725513426</v>
      </c>
      <c r="S15" s="615">
        <f t="shared" si="2"/>
        <v>67.75330725513426</v>
      </c>
      <c r="T15" s="615">
        <f t="shared" si="2"/>
        <v>67.75330725513426</v>
      </c>
      <c r="U15" s="615">
        <f t="shared" si="2"/>
        <v>67.75330725513426</v>
      </c>
      <c r="V15" s="615">
        <f t="shared" si="2"/>
        <v>67.75330725513426</v>
      </c>
      <c r="W15" s="615">
        <f t="shared" si="2"/>
        <v>67.75330725513426</v>
      </c>
      <c r="X15" s="615">
        <f t="shared" si="2"/>
        <v>67.75330725513426</v>
      </c>
      <c r="Y15" s="615">
        <f t="shared" si="2"/>
        <v>67.75330725513426</v>
      </c>
      <c r="Z15" s="615">
        <f t="shared" si="2"/>
        <v>67.75330725513426</v>
      </c>
      <c r="AA15" s="615">
        <f t="shared" si="2"/>
        <v>67.75330725513426</v>
      </c>
      <c r="AB15" s="615">
        <f t="shared" si="2"/>
        <v>67.75330725513426</v>
      </c>
      <c r="AC15" s="615">
        <f t="shared" si="2"/>
        <v>67.75330725513426</v>
      </c>
      <c r="AD15" s="617">
        <f t="shared" si="2"/>
        <v>67.75330725513426</v>
      </c>
      <c r="AE15" s="3"/>
    </row>
    <row r="16" spans="2:31">
      <c r="B16" s="3"/>
      <c r="C16" s="38"/>
      <c r="D16" s="8" t="s">
        <v>352</v>
      </c>
      <c r="E16" s="8" t="str">
        <f>H6&amp;"-kr/GJ varme"</f>
        <v>2019-kr/GJ varme</v>
      </c>
      <c r="F16" s="306">
        <f>55.25*H8</f>
        <v>57.546044978419182</v>
      </c>
      <c r="G16" s="306">
        <f>F16</f>
        <v>57.546044978419182</v>
      </c>
      <c r="H16" s="306">
        <f t="shared" ref="H16:AD17" si="3">G16</f>
        <v>57.546044978419182</v>
      </c>
      <c r="I16" s="306">
        <f t="shared" si="3"/>
        <v>57.546044978419182</v>
      </c>
      <c r="J16" s="306">
        <f t="shared" si="3"/>
        <v>57.546044978419182</v>
      </c>
      <c r="K16" s="306">
        <f t="shared" si="3"/>
        <v>57.546044978419182</v>
      </c>
      <c r="L16" s="306">
        <f t="shared" si="3"/>
        <v>57.546044978419182</v>
      </c>
      <c r="M16" s="306">
        <f t="shared" si="3"/>
        <v>57.546044978419182</v>
      </c>
      <c r="N16" s="306">
        <f t="shared" si="3"/>
        <v>57.546044978419182</v>
      </c>
      <c r="O16" s="306">
        <f t="shared" si="3"/>
        <v>57.546044978419182</v>
      </c>
      <c r="P16" s="306">
        <f t="shared" si="3"/>
        <v>57.546044978419182</v>
      </c>
      <c r="Q16" s="306">
        <f t="shared" si="3"/>
        <v>57.546044978419182</v>
      </c>
      <c r="R16" s="306">
        <f t="shared" si="3"/>
        <v>57.546044978419182</v>
      </c>
      <c r="S16" s="306">
        <f t="shared" si="3"/>
        <v>57.546044978419182</v>
      </c>
      <c r="T16" s="306">
        <f t="shared" si="3"/>
        <v>57.546044978419182</v>
      </c>
      <c r="U16" s="306">
        <f t="shared" si="3"/>
        <v>57.546044978419182</v>
      </c>
      <c r="V16" s="306">
        <f t="shared" si="3"/>
        <v>57.546044978419182</v>
      </c>
      <c r="W16" s="306">
        <f t="shared" si="3"/>
        <v>57.546044978419182</v>
      </c>
      <c r="X16" s="306">
        <f t="shared" si="3"/>
        <v>57.546044978419182</v>
      </c>
      <c r="Y16" s="306">
        <f t="shared" si="3"/>
        <v>57.546044978419182</v>
      </c>
      <c r="Z16" s="306">
        <f t="shared" si="3"/>
        <v>57.546044978419182</v>
      </c>
      <c r="AA16" s="306">
        <f t="shared" si="3"/>
        <v>57.546044978419182</v>
      </c>
      <c r="AB16" s="306">
        <f t="shared" si="3"/>
        <v>57.546044978419182</v>
      </c>
      <c r="AC16" s="306">
        <f t="shared" si="3"/>
        <v>57.546044978419182</v>
      </c>
      <c r="AD16" s="537">
        <f t="shared" si="3"/>
        <v>57.546044978419182</v>
      </c>
      <c r="AE16" s="3"/>
    </row>
    <row r="17" spans="2:31">
      <c r="B17" s="3"/>
      <c r="C17" s="38"/>
      <c r="D17" s="8" t="s">
        <v>353</v>
      </c>
      <c r="E17" s="8" t="str">
        <f>H6&amp;"-kr/GJ varme"</f>
        <v>2019-kr/GJ varme</v>
      </c>
      <c r="F17" s="306">
        <f>9.8*H8</f>
        <v>10.207262276715078</v>
      </c>
      <c r="G17" s="306">
        <f>F17</f>
        <v>10.207262276715078</v>
      </c>
      <c r="H17" s="306">
        <f t="shared" si="3"/>
        <v>10.207262276715078</v>
      </c>
      <c r="I17" s="306">
        <f t="shared" si="3"/>
        <v>10.207262276715078</v>
      </c>
      <c r="J17" s="306">
        <f t="shared" si="3"/>
        <v>10.207262276715078</v>
      </c>
      <c r="K17" s="306">
        <f t="shared" si="3"/>
        <v>10.207262276715078</v>
      </c>
      <c r="L17" s="306">
        <f t="shared" si="3"/>
        <v>10.207262276715078</v>
      </c>
      <c r="M17" s="306">
        <f t="shared" si="3"/>
        <v>10.207262276715078</v>
      </c>
      <c r="N17" s="306">
        <f t="shared" si="3"/>
        <v>10.207262276715078</v>
      </c>
      <c r="O17" s="306">
        <f t="shared" si="3"/>
        <v>10.207262276715078</v>
      </c>
      <c r="P17" s="306">
        <f t="shared" si="3"/>
        <v>10.207262276715078</v>
      </c>
      <c r="Q17" s="306">
        <f t="shared" si="3"/>
        <v>10.207262276715078</v>
      </c>
      <c r="R17" s="306">
        <f t="shared" si="3"/>
        <v>10.207262276715078</v>
      </c>
      <c r="S17" s="306">
        <f t="shared" si="3"/>
        <v>10.207262276715078</v>
      </c>
      <c r="T17" s="306">
        <f t="shared" si="3"/>
        <v>10.207262276715078</v>
      </c>
      <c r="U17" s="306">
        <f t="shared" si="3"/>
        <v>10.207262276715078</v>
      </c>
      <c r="V17" s="306">
        <f t="shared" si="3"/>
        <v>10.207262276715078</v>
      </c>
      <c r="W17" s="306">
        <f t="shared" si="3"/>
        <v>10.207262276715078</v>
      </c>
      <c r="X17" s="306">
        <f t="shared" si="3"/>
        <v>10.207262276715078</v>
      </c>
      <c r="Y17" s="306">
        <f t="shared" si="3"/>
        <v>10.207262276715078</v>
      </c>
      <c r="Z17" s="306">
        <f t="shared" si="3"/>
        <v>10.207262276715078</v>
      </c>
      <c r="AA17" s="306">
        <f t="shared" si="3"/>
        <v>10.207262276715078</v>
      </c>
      <c r="AB17" s="306">
        <f t="shared" si="3"/>
        <v>10.207262276715078</v>
      </c>
      <c r="AC17" s="306">
        <f t="shared" si="3"/>
        <v>10.207262276715078</v>
      </c>
      <c r="AD17" s="537">
        <f t="shared" si="3"/>
        <v>10.207262276715078</v>
      </c>
      <c r="AE17" s="3"/>
    </row>
    <row r="18" spans="2:31">
      <c r="B18" s="3"/>
      <c r="C18" s="533" t="s">
        <v>114</v>
      </c>
      <c r="D18" s="8"/>
      <c r="E18" s="8"/>
      <c r="F18" s="615">
        <f>SUM(F19:F20)</f>
        <v>74.523430193771816</v>
      </c>
      <c r="G18" s="615">
        <f t="shared" ref="G18:AC18" si="4">SUM(G19:G20)</f>
        <v>74.523430193771816</v>
      </c>
      <c r="H18" s="615">
        <f t="shared" si="4"/>
        <v>74.523430193771816</v>
      </c>
      <c r="I18" s="615">
        <f t="shared" si="4"/>
        <v>74.523430193771816</v>
      </c>
      <c r="J18" s="615">
        <f t="shared" si="4"/>
        <v>74.523430193771816</v>
      </c>
      <c r="K18" s="615">
        <f t="shared" si="4"/>
        <v>74.523430193771816</v>
      </c>
      <c r="L18" s="615">
        <f t="shared" si="4"/>
        <v>74.523430193771816</v>
      </c>
      <c r="M18" s="615">
        <f t="shared" si="4"/>
        <v>74.523430193771816</v>
      </c>
      <c r="N18" s="615">
        <f t="shared" si="4"/>
        <v>74.523430193771816</v>
      </c>
      <c r="O18" s="615">
        <f t="shared" si="4"/>
        <v>74.523430193771816</v>
      </c>
      <c r="P18" s="615">
        <f t="shared" si="4"/>
        <v>74.523430193771816</v>
      </c>
      <c r="Q18" s="615">
        <f t="shared" si="4"/>
        <v>74.523430193771816</v>
      </c>
      <c r="R18" s="615">
        <f t="shared" si="4"/>
        <v>74.523430193771816</v>
      </c>
      <c r="S18" s="615">
        <f t="shared" si="4"/>
        <v>74.523430193771816</v>
      </c>
      <c r="T18" s="615">
        <f t="shared" si="4"/>
        <v>74.523430193771816</v>
      </c>
      <c r="U18" s="615">
        <f t="shared" si="4"/>
        <v>74.523430193771816</v>
      </c>
      <c r="V18" s="615">
        <f t="shared" si="4"/>
        <v>74.523430193771816</v>
      </c>
      <c r="W18" s="615">
        <f t="shared" si="4"/>
        <v>74.523430193771816</v>
      </c>
      <c r="X18" s="615">
        <f t="shared" si="4"/>
        <v>74.523430193771816</v>
      </c>
      <c r="Y18" s="615">
        <f t="shared" si="4"/>
        <v>74.523430193771816</v>
      </c>
      <c r="Z18" s="615">
        <f t="shared" si="4"/>
        <v>74.523430193771816</v>
      </c>
      <c r="AA18" s="615">
        <f t="shared" si="4"/>
        <v>74.523430193771816</v>
      </c>
      <c r="AB18" s="615">
        <f t="shared" si="4"/>
        <v>74.523430193771816</v>
      </c>
      <c r="AC18" s="615">
        <f t="shared" si="4"/>
        <v>74.523430193771816</v>
      </c>
      <c r="AD18" s="617">
        <f>SUM(AD19:AD20)</f>
        <v>74.523430193771816</v>
      </c>
      <c r="AE18" s="3"/>
    </row>
    <row r="19" spans="2:31">
      <c r="B19" s="3"/>
      <c r="C19" s="38"/>
      <c r="D19" s="8" t="s">
        <v>352</v>
      </c>
      <c r="E19" s="8" t="str">
        <f>H6&amp;"-kr/GJ varme"</f>
        <v>2019-kr/GJ varme</v>
      </c>
      <c r="F19" s="306">
        <f>55.25*H8</f>
        <v>57.546044978419182</v>
      </c>
      <c r="G19" s="306">
        <f>F19</f>
        <v>57.546044978419182</v>
      </c>
      <c r="H19" s="306">
        <f t="shared" ref="H19:AD20" si="5">G19</f>
        <v>57.546044978419182</v>
      </c>
      <c r="I19" s="306">
        <f t="shared" si="5"/>
        <v>57.546044978419182</v>
      </c>
      <c r="J19" s="306">
        <f t="shared" si="5"/>
        <v>57.546044978419182</v>
      </c>
      <c r="K19" s="306">
        <f t="shared" si="5"/>
        <v>57.546044978419182</v>
      </c>
      <c r="L19" s="306">
        <f t="shared" si="5"/>
        <v>57.546044978419182</v>
      </c>
      <c r="M19" s="306">
        <f t="shared" si="5"/>
        <v>57.546044978419182</v>
      </c>
      <c r="N19" s="306">
        <f t="shared" si="5"/>
        <v>57.546044978419182</v>
      </c>
      <c r="O19" s="306">
        <f t="shared" si="5"/>
        <v>57.546044978419182</v>
      </c>
      <c r="P19" s="306">
        <f t="shared" si="5"/>
        <v>57.546044978419182</v>
      </c>
      <c r="Q19" s="306">
        <f t="shared" si="5"/>
        <v>57.546044978419182</v>
      </c>
      <c r="R19" s="306">
        <f t="shared" si="5"/>
        <v>57.546044978419182</v>
      </c>
      <c r="S19" s="306">
        <f t="shared" si="5"/>
        <v>57.546044978419182</v>
      </c>
      <c r="T19" s="306">
        <f t="shared" si="5"/>
        <v>57.546044978419182</v>
      </c>
      <c r="U19" s="306">
        <f t="shared" si="5"/>
        <v>57.546044978419182</v>
      </c>
      <c r="V19" s="306">
        <f t="shared" si="5"/>
        <v>57.546044978419182</v>
      </c>
      <c r="W19" s="306">
        <f t="shared" si="5"/>
        <v>57.546044978419182</v>
      </c>
      <c r="X19" s="306">
        <f t="shared" si="5"/>
        <v>57.546044978419182</v>
      </c>
      <c r="Y19" s="306">
        <f t="shared" si="5"/>
        <v>57.546044978419182</v>
      </c>
      <c r="Z19" s="306">
        <f t="shared" si="5"/>
        <v>57.546044978419182</v>
      </c>
      <c r="AA19" s="306">
        <f t="shared" si="5"/>
        <v>57.546044978419182</v>
      </c>
      <c r="AB19" s="306">
        <f t="shared" si="5"/>
        <v>57.546044978419182</v>
      </c>
      <c r="AC19" s="306">
        <f t="shared" si="5"/>
        <v>57.546044978419182</v>
      </c>
      <c r="AD19" s="537">
        <f t="shared" si="5"/>
        <v>57.546044978419182</v>
      </c>
      <c r="AE19" s="3"/>
    </row>
    <row r="20" spans="2:31">
      <c r="B20" s="3"/>
      <c r="C20" s="38"/>
      <c r="D20" s="8" t="s">
        <v>353</v>
      </c>
      <c r="E20" s="8" t="str">
        <f>H6&amp;"-kr/GJ varme"</f>
        <v>2019-kr/GJ varme</v>
      </c>
      <c r="F20" s="306">
        <f>16.3*H8</f>
        <v>16.977385215352626</v>
      </c>
      <c r="G20" s="306">
        <f>F20</f>
        <v>16.977385215352626</v>
      </c>
      <c r="H20" s="306">
        <f t="shared" si="5"/>
        <v>16.977385215352626</v>
      </c>
      <c r="I20" s="306">
        <f t="shared" si="5"/>
        <v>16.977385215352626</v>
      </c>
      <c r="J20" s="306">
        <f t="shared" si="5"/>
        <v>16.977385215352626</v>
      </c>
      <c r="K20" s="306">
        <f t="shared" si="5"/>
        <v>16.977385215352626</v>
      </c>
      <c r="L20" s="306">
        <f t="shared" si="5"/>
        <v>16.977385215352626</v>
      </c>
      <c r="M20" s="306">
        <f t="shared" si="5"/>
        <v>16.977385215352626</v>
      </c>
      <c r="N20" s="306">
        <f t="shared" si="5"/>
        <v>16.977385215352626</v>
      </c>
      <c r="O20" s="306">
        <f t="shared" si="5"/>
        <v>16.977385215352626</v>
      </c>
      <c r="P20" s="306">
        <f t="shared" si="5"/>
        <v>16.977385215352626</v>
      </c>
      <c r="Q20" s="306">
        <f t="shared" si="5"/>
        <v>16.977385215352626</v>
      </c>
      <c r="R20" s="306">
        <f t="shared" si="5"/>
        <v>16.977385215352626</v>
      </c>
      <c r="S20" s="306">
        <f t="shared" si="5"/>
        <v>16.977385215352626</v>
      </c>
      <c r="T20" s="306">
        <f t="shared" si="5"/>
        <v>16.977385215352626</v>
      </c>
      <c r="U20" s="306">
        <f t="shared" si="5"/>
        <v>16.977385215352626</v>
      </c>
      <c r="V20" s="306">
        <f t="shared" si="5"/>
        <v>16.977385215352626</v>
      </c>
      <c r="W20" s="306">
        <f t="shared" si="5"/>
        <v>16.977385215352626</v>
      </c>
      <c r="X20" s="306">
        <f t="shared" si="5"/>
        <v>16.977385215352626</v>
      </c>
      <c r="Y20" s="306">
        <f t="shared" si="5"/>
        <v>16.977385215352626</v>
      </c>
      <c r="Z20" s="306">
        <f t="shared" si="5"/>
        <v>16.977385215352626</v>
      </c>
      <c r="AA20" s="306">
        <f t="shared" si="5"/>
        <v>16.977385215352626</v>
      </c>
      <c r="AB20" s="306">
        <f t="shared" si="5"/>
        <v>16.977385215352626</v>
      </c>
      <c r="AC20" s="306">
        <f t="shared" si="5"/>
        <v>16.977385215352626</v>
      </c>
      <c r="AD20" s="537">
        <f t="shared" si="5"/>
        <v>16.977385215352626</v>
      </c>
      <c r="AE20" s="3"/>
    </row>
    <row r="21" spans="2:31">
      <c r="B21" s="3"/>
      <c r="C21" s="533" t="s">
        <v>125</v>
      </c>
      <c r="D21" s="8"/>
      <c r="E21" s="8"/>
      <c r="F21" s="615">
        <f>SUM(F22:F23)</f>
        <v>70.816696227818738</v>
      </c>
      <c r="G21" s="615">
        <f t="shared" ref="G21:AC21" si="6">SUM(G22:G23)</f>
        <v>70.816696227818738</v>
      </c>
      <c r="H21" s="615">
        <f t="shared" si="6"/>
        <v>70.816696227818738</v>
      </c>
      <c r="I21" s="615">
        <f t="shared" si="6"/>
        <v>70.816696227818738</v>
      </c>
      <c r="J21" s="615">
        <f t="shared" si="6"/>
        <v>70.816696227818738</v>
      </c>
      <c r="K21" s="615">
        <f t="shared" si="6"/>
        <v>70.816696227818738</v>
      </c>
      <c r="L21" s="615">
        <f t="shared" si="6"/>
        <v>70.816696227818738</v>
      </c>
      <c r="M21" s="615">
        <f t="shared" si="6"/>
        <v>70.816696227818738</v>
      </c>
      <c r="N21" s="615">
        <f t="shared" si="6"/>
        <v>70.816696227818738</v>
      </c>
      <c r="O21" s="615">
        <f t="shared" si="6"/>
        <v>70.816696227818738</v>
      </c>
      <c r="P21" s="615">
        <f t="shared" si="6"/>
        <v>70.816696227818738</v>
      </c>
      <c r="Q21" s="615">
        <f t="shared" si="6"/>
        <v>70.816696227818738</v>
      </c>
      <c r="R21" s="615">
        <f t="shared" si="6"/>
        <v>70.816696227818738</v>
      </c>
      <c r="S21" s="615">
        <f t="shared" si="6"/>
        <v>70.816696227818738</v>
      </c>
      <c r="T21" s="615">
        <f t="shared" si="6"/>
        <v>70.816696227818738</v>
      </c>
      <c r="U21" s="615">
        <f t="shared" si="6"/>
        <v>70.816696227818738</v>
      </c>
      <c r="V21" s="615">
        <f t="shared" si="6"/>
        <v>70.816696227818738</v>
      </c>
      <c r="W21" s="615">
        <f t="shared" si="6"/>
        <v>70.816696227818738</v>
      </c>
      <c r="X21" s="615">
        <f t="shared" si="6"/>
        <v>70.816696227818738</v>
      </c>
      <c r="Y21" s="615">
        <f t="shared" si="6"/>
        <v>70.816696227818738</v>
      </c>
      <c r="Z21" s="615">
        <f t="shared" si="6"/>
        <v>70.816696227818738</v>
      </c>
      <c r="AA21" s="615">
        <f t="shared" si="6"/>
        <v>70.816696227818738</v>
      </c>
      <c r="AB21" s="615">
        <f t="shared" si="6"/>
        <v>70.816696227818738</v>
      </c>
      <c r="AC21" s="615">
        <f t="shared" si="6"/>
        <v>70.816696227818738</v>
      </c>
      <c r="AD21" s="617">
        <f>SUM(AD22:AD23)</f>
        <v>70.816696227818738</v>
      </c>
      <c r="AE21" s="3"/>
    </row>
    <row r="22" spans="2:31">
      <c r="B22" s="3"/>
      <c r="C22" s="38"/>
      <c r="D22" s="8" t="s">
        <v>352</v>
      </c>
      <c r="E22" s="8" t="str">
        <f>$H$6&amp;"-kr/GJ varme"</f>
        <v>2019-kr/GJ varme</v>
      </c>
      <c r="F22" s="306">
        <f>55.25*H8</f>
        <v>57.546044978419182</v>
      </c>
      <c r="G22" s="306">
        <f>F22</f>
        <v>57.546044978419182</v>
      </c>
      <c r="H22" s="306">
        <f t="shared" ref="H22:AD23" si="7">G22</f>
        <v>57.546044978419182</v>
      </c>
      <c r="I22" s="306">
        <f t="shared" si="7"/>
        <v>57.546044978419182</v>
      </c>
      <c r="J22" s="306">
        <f t="shared" si="7"/>
        <v>57.546044978419182</v>
      </c>
      <c r="K22" s="306">
        <f t="shared" si="7"/>
        <v>57.546044978419182</v>
      </c>
      <c r="L22" s="306">
        <f t="shared" si="7"/>
        <v>57.546044978419182</v>
      </c>
      <c r="M22" s="306">
        <f t="shared" si="7"/>
        <v>57.546044978419182</v>
      </c>
      <c r="N22" s="306">
        <f t="shared" si="7"/>
        <v>57.546044978419182</v>
      </c>
      <c r="O22" s="306">
        <f t="shared" si="7"/>
        <v>57.546044978419182</v>
      </c>
      <c r="P22" s="306">
        <f t="shared" si="7"/>
        <v>57.546044978419182</v>
      </c>
      <c r="Q22" s="306">
        <f t="shared" si="7"/>
        <v>57.546044978419182</v>
      </c>
      <c r="R22" s="306">
        <f t="shared" si="7"/>
        <v>57.546044978419182</v>
      </c>
      <c r="S22" s="306">
        <f t="shared" si="7"/>
        <v>57.546044978419182</v>
      </c>
      <c r="T22" s="306">
        <f t="shared" si="7"/>
        <v>57.546044978419182</v>
      </c>
      <c r="U22" s="306">
        <f t="shared" si="7"/>
        <v>57.546044978419182</v>
      </c>
      <c r="V22" s="306">
        <f t="shared" si="7"/>
        <v>57.546044978419182</v>
      </c>
      <c r="W22" s="306">
        <f t="shared" si="7"/>
        <v>57.546044978419182</v>
      </c>
      <c r="X22" s="306">
        <f t="shared" si="7"/>
        <v>57.546044978419182</v>
      </c>
      <c r="Y22" s="306">
        <f t="shared" si="7"/>
        <v>57.546044978419182</v>
      </c>
      <c r="Z22" s="306">
        <f t="shared" si="7"/>
        <v>57.546044978419182</v>
      </c>
      <c r="AA22" s="306">
        <f t="shared" si="7"/>
        <v>57.546044978419182</v>
      </c>
      <c r="AB22" s="306">
        <f t="shared" si="7"/>
        <v>57.546044978419182</v>
      </c>
      <c r="AC22" s="306">
        <f t="shared" si="7"/>
        <v>57.546044978419182</v>
      </c>
      <c r="AD22" s="537">
        <f t="shared" si="7"/>
        <v>57.546044978419182</v>
      </c>
      <c r="AE22" s="3"/>
    </row>
    <row r="23" spans="2:31">
      <c r="B23" s="3"/>
      <c r="C23" s="38"/>
      <c r="D23" s="8" t="s">
        <v>353</v>
      </c>
      <c r="E23" s="8" t="str">
        <f>H6&amp;"-kr/GJ varme"</f>
        <v>2019-kr/GJ varme</v>
      </c>
      <c r="F23" s="306">
        <f>12.741162*H8</f>
        <v>13.270651249399553</v>
      </c>
      <c r="G23" s="306">
        <f>F23</f>
        <v>13.270651249399553</v>
      </c>
      <c r="H23" s="306">
        <f t="shared" si="7"/>
        <v>13.270651249399553</v>
      </c>
      <c r="I23" s="306">
        <f t="shared" si="7"/>
        <v>13.270651249399553</v>
      </c>
      <c r="J23" s="306">
        <f t="shared" si="7"/>
        <v>13.270651249399553</v>
      </c>
      <c r="K23" s="306">
        <f t="shared" si="7"/>
        <v>13.270651249399553</v>
      </c>
      <c r="L23" s="306">
        <f t="shared" si="7"/>
        <v>13.270651249399553</v>
      </c>
      <c r="M23" s="306">
        <f t="shared" si="7"/>
        <v>13.270651249399553</v>
      </c>
      <c r="N23" s="306">
        <f t="shared" si="7"/>
        <v>13.270651249399553</v>
      </c>
      <c r="O23" s="306">
        <f t="shared" si="7"/>
        <v>13.270651249399553</v>
      </c>
      <c r="P23" s="306">
        <f t="shared" si="7"/>
        <v>13.270651249399553</v>
      </c>
      <c r="Q23" s="306">
        <f t="shared" si="7"/>
        <v>13.270651249399553</v>
      </c>
      <c r="R23" s="306">
        <f t="shared" si="7"/>
        <v>13.270651249399553</v>
      </c>
      <c r="S23" s="306">
        <f t="shared" si="7"/>
        <v>13.270651249399553</v>
      </c>
      <c r="T23" s="306">
        <f t="shared" si="7"/>
        <v>13.270651249399553</v>
      </c>
      <c r="U23" s="306">
        <f t="shared" si="7"/>
        <v>13.270651249399553</v>
      </c>
      <c r="V23" s="306">
        <f t="shared" si="7"/>
        <v>13.270651249399553</v>
      </c>
      <c r="W23" s="306">
        <f t="shared" si="7"/>
        <v>13.270651249399553</v>
      </c>
      <c r="X23" s="306">
        <f t="shared" si="7"/>
        <v>13.270651249399553</v>
      </c>
      <c r="Y23" s="306">
        <f t="shared" si="7"/>
        <v>13.270651249399553</v>
      </c>
      <c r="Z23" s="306">
        <f t="shared" si="7"/>
        <v>13.270651249399553</v>
      </c>
      <c r="AA23" s="306">
        <f t="shared" si="7"/>
        <v>13.270651249399553</v>
      </c>
      <c r="AB23" s="306">
        <f t="shared" si="7"/>
        <v>13.270651249399553</v>
      </c>
      <c r="AC23" s="306">
        <f t="shared" si="7"/>
        <v>13.270651249399553</v>
      </c>
      <c r="AD23" s="537">
        <f t="shared" si="7"/>
        <v>13.270651249399553</v>
      </c>
      <c r="AE23" s="3"/>
    </row>
    <row r="24" spans="2:31">
      <c r="B24" s="3"/>
      <c r="C24" s="533" t="s">
        <v>126</v>
      </c>
      <c r="D24" s="8"/>
      <c r="E24" s="8"/>
      <c r="F24" s="534">
        <f>SUM(F25:F26)</f>
        <v>0</v>
      </c>
      <c r="G24" s="534">
        <f t="shared" ref="G24:AC24" si="8">SUM(G25:G26)</f>
        <v>0</v>
      </c>
      <c r="H24" s="534">
        <f t="shared" si="8"/>
        <v>0</v>
      </c>
      <c r="I24" s="534">
        <f t="shared" si="8"/>
        <v>0</v>
      </c>
      <c r="J24" s="534">
        <f t="shared" si="8"/>
        <v>0</v>
      </c>
      <c r="K24" s="534">
        <f t="shared" si="8"/>
        <v>0</v>
      </c>
      <c r="L24" s="534">
        <f t="shared" si="8"/>
        <v>0</v>
      </c>
      <c r="M24" s="534">
        <f t="shared" si="8"/>
        <v>0</v>
      </c>
      <c r="N24" s="534">
        <f t="shared" si="8"/>
        <v>0</v>
      </c>
      <c r="O24" s="534">
        <f t="shared" si="8"/>
        <v>0</v>
      </c>
      <c r="P24" s="534">
        <f t="shared" si="8"/>
        <v>0</v>
      </c>
      <c r="Q24" s="534">
        <f t="shared" si="8"/>
        <v>0</v>
      </c>
      <c r="R24" s="534">
        <f t="shared" si="8"/>
        <v>0</v>
      </c>
      <c r="S24" s="534">
        <f t="shared" si="8"/>
        <v>0</v>
      </c>
      <c r="T24" s="534">
        <f t="shared" si="8"/>
        <v>0</v>
      </c>
      <c r="U24" s="534">
        <f t="shared" si="8"/>
        <v>0</v>
      </c>
      <c r="V24" s="534">
        <f t="shared" si="8"/>
        <v>0</v>
      </c>
      <c r="W24" s="534">
        <f t="shared" si="8"/>
        <v>0</v>
      </c>
      <c r="X24" s="534">
        <f t="shared" si="8"/>
        <v>0</v>
      </c>
      <c r="Y24" s="534">
        <f t="shared" si="8"/>
        <v>0</v>
      </c>
      <c r="Z24" s="534">
        <f t="shared" si="8"/>
        <v>0</v>
      </c>
      <c r="AA24" s="534">
        <f t="shared" si="8"/>
        <v>0</v>
      </c>
      <c r="AB24" s="534">
        <f t="shared" si="8"/>
        <v>0</v>
      </c>
      <c r="AC24" s="534">
        <f t="shared" si="8"/>
        <v>0</v>
      </c>
      <c r="AD24" s="535">
        <f>SUM(AD25:AD26)</f>
        <v>0</v>
      </c>
      <c r="AE24" s="3"/>
    </row>
    <row r="25" spans="2:31">
      <c r="B25" s="3"/>
      <c r="C25" s="38"/>
      <c r="D25" s="8" t="s">
        <v>352</v>
      </c>
      <c r="E25" s="8"/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39">
        <v>0</v>
      </c>
      <c r="AE25" s="3"/>
    </row>
    <row r="26" spans="2:31">
      <c r="B26" s="3"/>
      <c r="C26" s="38"/>
      <c r="D26" s="8" t="s">
        <v>353</v>
      </c>
      <c r="E26" s="8"/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39">
        <v>0</v>
      </c>
      <c r="AE26" s="3"/>
    </row>
    <row r="27" spans="2:31">
      <c r="B27" s="3"/>
      <c r="C27" s="533" t="s">
        <v>152</v>
      </c>
      <c r="D27" s="8"/>
      <c r="E27" s="8"/>
      <c r="F27" s="534">
        <f>SUM(F28:F29)</f>
        <v>0</v>
      </c>
      <c r="G27" s="534">
        <f t="shared" ref="G27:AC27" si="9">SUM(G28:G29)</f>
        <v>0</v>
      </c>
      <c r="H27" s="534">
        <f t="shared" si="9"/>
        <v>0</v>
      </c>
      <c r="I27" s="534">
        <f t="shared" si="9"/>
        <v>0</v>
      </c>
      <c r="J27" s="534">
        <f t="shared" si="9"/>
        <v>0</v>
      </c>
      <c r="K27" s="534">
        <f t="shared" si="9"/>
        <v>0</v>
      </c>
      <c r="L27" s="534">
        <f t="shared" si="9"/>
        <v>0</v>
      </c>
      <c r="M27" s="534">
        <f t="shared" si="9"/>
        <v>0</v>
      </c>
      <c r="N27" s="534">
        <f t="shared" si="9"/>
        <v>0</v>
      </c>
      <c r="O27" s="534">
        <f t="shared" si="9"/>
        <v>0</v>
      </c>
      <c r="P27" s="534">
        <f t="shared" si="9"/>
        <v>0</v>
      </c>
      <c r="Q27" s="534">
        <f t="shared" si="9"/>
        <v>0</v>
      </c>
      <c r="R27" s="534">
        <f t="shared" si="9"/>
        <v>0</v>
      </c>
      <c r="S27" s="534">
        <f t="shared" si="9"/>
        <v>0</v>
      </c>
      <c r="T27" s="534">
        <f t="shared" si="9"/>
        <v>0</v>
      </c>
      <c r="U27" s="534">
        <f t="shared" si="9"/>
        <v>0</v>
      </c>
      <c r="V27" s="534">
        <f t="shared" si="9"/>
        <v>0</v>
      </c>
      <c r="W27" s="534">
        <f t="shared" si="9"/>
        <v>0</v>
      </c>
      <c r="X27" s="534">
        <f t="shared" si="9"/>
        <v>0</v>
      </c>
      <c r="Y27" s="534">
        <f t="shared" si="9"/>
        <v>0</v>
      </c>
      <c r="Z27" s="534">
        <f t="shared" si="9"/>
        <v>0</v>
      </c>
      <c r="AA27" s="534">
        <f t="shared" si="9"/>
        <v>0</v>
      </c>
      <c r="AB27" s="534">
        <f t="shared" si="9"/>
        <v>0</v>
      </c>
      <c r="AC27" s="534">
        <f t="shared" si="9"/>
        <v>0</v>
      </c>
      <c r="AD27" s="535">
        <f>SUM(AD28:AD29)</f>
        <v>0</v>
      </c>
      <c r="AE27" s="3"/>
    </row>
    <row r="28" spans="2:31">
      <c r="B28" s="3"/>
      <c r="C28" s="38"/>
      <c r="D28" s="8" t="s">
        <v>352</v>
      </c>
      <c r="E28" s="8"/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39">
        <v>0</v>
      </c>
      <c r="AE28" s="3"/>
    </row>
    <row r="29" spans="2:31">
      <c r="B29" s="3"/>
      <c r="C29" s="38"/>
      <c r="D29" s="8" t="s">
        <v>353</v>
      </c>
      <c r="E29" s="8"/>
      <c r="F29" s="8">
        <v>0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39">
        <v>0</v>
      </c>
      <c r="AE29" s="3"/>
    </row>
    <row r="30" spans="2:31">
      <c r="B30" s="3"/>
      <c r="C30" s="533" t="s">
        <v>122</v>
      </c>
      <c r="D30" s="8"/>
      <c r="E30" s="8"/>
      <c r="F30" s="534">
        <f>SUM(F31:F32)</f>
        <v>0</v>
      </c>
      <c r="G30" s="534">
        <f t="shared" ref="G30:AC30" si="10">SUM(G31:G32)</f>
        <v>0</v>
      </c>
      <c r="H30" s="534">
        <f t="shared" si="10"/>
        <v>0</v>
      </c>
      <c r="I30" s="534">
        <f t="shared" si="10"/>
        <v>0</v>
      </c>
      <c r="J30" s="534">
        <f t="shared" si="10"/>
        <v>0</v>
      </c>
      <c r="K30" s="534">
        <f t="shared" si="10"/>
        <v>0</v>
      </c>
      <c r="L30" s="534">
        <f t="shared" si="10"/>
        <v>0</v>
      </c>
      <c r="M30" s="534">
        <f t="shared" si="10"/>
        <v>0</v>
      </c>
      <c r="N30" s="534">
        <f t="shared" si="10"/>
        <v>0</v>
      </c>
      <c r="O30" s="534">
        <f t="shared" si="10"/>
        <v>0</v>
      </c>
      <c r="P30" s="534">
        <f t="shared" si="10"/>
        <v>0</v>
      </c>
      <c r="Q30" s="534">
        <f t="shared" si="10"/>
        <v>0</v>
      </c>
      <c r="R30" s="534">
        <f t="shared" si="10"/>
        <v>0</v>
      </c>
      <c r="S30" s="534">
        <f t="shared" si="10"/>
        <v>0</v>
      </c>
      <c r="T30" s="534">
        <f t="shared" si="10"/>
        <v>0</v>
      </c>
      <c r="U30" s="534">
        <f t="shared" si="10"/>
        <v>0</v>
      </c>
      <c r="V30" s="534">
        <f t="shared" si="10"/>
        <v>0</v>
      </c>
      <c r="W30" s="534">
        <f t="shared" si="10"/>
        <v>0</v>
      </c>
      <c r="X30" s="534">
        <f t="shared" si="10"/>
        <v>0</v>
      </c>
      <c r="Y30" s="534">
        <f t="shared" si="10"/>
        <v>0</v>
      </c>
      <c r="Z30" s="534">
        <f t="shared" si="10"/>
        <v>0</v>
      </c>
      <c r="AA30" s="534">
        <f t="shared" si="10"/>
        <v>0</v>
      </c>
      <c r="AB30" s="534">
        <f t="shared" si="10"/>
        <v>0</v>
      </c>
      <c r="AC30" s="534">
        <f t="shared" si="10"/>
        <v>0</v>
      </c>
      <c r="AD30" s="535">
        <f>SUM(AD31:AD32)</f>
        <v>0</v>
      </c>
      <c r="AE30" s="3"/>
    </row>
    <row r="31" spans="2:31">
      <c r="B31" s="3"/>
      <c r="C31" s="38"/>
      <c r="D31" s="8" t="s">
        <v>352</v>
      </c>
      <c r="E31" s="8"/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39">
        <v>0</v>
      </c>
      <c r="AE31" s="3"/>
    </row>
    <row r="32" spans="2:31">
      <c r="B32" s="3"/>
      <c r="C32" s="38"/>
      <c r="D32" s="8" t="s">
        <v>353</v>
      </c>
      <c r="E32" s="8"/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39">
        <v>0</v>
      </c>
      <c r="AE32" s="3"/>
    </row>
    <row r="33" spans="2:31">
      <c r="B33" s="3"/>
      <c r="C33" s="533" t="s">
        <v>358</v>
      </c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39"/>
      <c r="AE33" s="3"/>
    </row>
    <row r="34" spans="2:31">
      <c r="B34" s="3"/>
      <c r="C34" s="38"/>
      <c r="D34" s="8" t="s">
        <v>354</v>
      </c>
      <c r="E34" s="8" t="str">
        <f>$H$6&amp;"-kr/MWh"</f>
        <v>2019-kr/MWh</v>
      </c>
      <c r="F34" s="306">
        <f>4*H8</f>
        <v>4.1662295007000312</v>
      </c>
      <c r="G34" s="306">
        <f>F34</f>
        <v>4.1662295007000312</v>
      </c>
      <c r="H34" s="306">
        <f t="shared" ref="H34:AD35" si="11">G34</f>
        <v>4.1662295007000312</v>
      </c>
      <c r="I34" s="306">
        <f t="shared" si="11"/>
        <v>4.1662295007000312</v>
      </c>
      <c r="J34" s="306">
        <f t="shared" si="11"/>
        <v>4.1662295007000312</v>
      </c>
      <c r="K34" s="306">
        <f t="shared" si="11"/>
        <v>4.1662295007000312</v>
      </c>
      <c r="L34" s="306">
        <f t="shared" si="11"/>
        <v>4.1662295007000312</v>
      </c>
      <c r="M34" s="306">
        <f t="shared" si="11"/>
        <v>4.1662295007000312</v>
      </c>
      <c r="N34" s="306">
        <f t="shared" si="11"/>
        <v>4.1662295007000312</v>
      </c>
      <c r="O34" s="306">
        <f t="shared" si="11"/>
        <v>4.1662295007000312</v>
      </c>
      <c r="P34" s="306">
        <f t="shared" si="11"/>
        <v>4.1662295007000312</v>
      </c>
      <c r="Q34" s="306">
        <f t="shared" si="11"/>
        <v>4.1662295007000312</v>
      </c>
      <c r="R34" s="306">
        <f t="shared" si="11"/>
        <v>4.1662295007000312</v>
      </c>
      <c r="S34" s="306">
        <f t="shared" si="11"/>
        <v>4.1662295007000312</v>
      </c>
      <c r="T34" s="306">
        <f t="shared" si="11"/>
        <v>4.1662295007000312</v>
      </c>
      <c r="U34" s="306">
        <f t="shared" si="11"/>
        <v>4.1662295007000312</v>
      </c>
      <c r="V34" s="306">
        <f t="shared" si="11"/>
        <v>4.1662295007000312</v>
      </c>
      <c r="W34" s="306">
        <f t="shared" si="11"/>
        <v>4.1662295007000312</v>
      </c>
      <c r="X34" s="306">
        <f t="shared" si="11"/>
        <v>4.1662295007000312</v>
      </c>
      <c r="Y34" s="306">
        <f t="shared" si="11"/>
        <v>4.1662295007000312</v>
      </c>
      <c r="Z34" s="306">
        <f t="shared" si="11"/>
        <v>4.1662295007000312</v>
      </c>
      <c r="AA34" s="306">
        <f t="shared" si="11"/>
        <v>4.1662295007000312</v>
      </c>
      <c r="AB34" s="306">
        <f t="shared" si="11"/>
        <v>4.1662295007000312</v>
      </c>
      <c r="AC34" s="306">
        <f t="shared" si="11"/>
        <v>4.1662295007000312</v>
      </c>
      <c r="AD34" s="537">
        <f t="shared" si="11"/>
        <v>4.1662295007000312</v>
      </c>
      <c r="AE34" s="3"/>
    </row>
    <row r="35" spans="2:31">
      <c r="B35" s="3"/>
      <c r="C35" s="38"/>
      <c r="D35" s="8" t="s">
        <v>355</v>
      </c>
      <c r="E35" s="8" t="str">
        <f>$H$6&amp;"-kr/MWh"</f>
        <v>2019-kr/MWh</v>
      </c>
      <c r="F35" s="306">
        <v>383</v>
      </c>
      <c r="G35" s="306">
        <v>405</v>
      </c>
      <c r="H35" s="306">
        <v>257</v>
      </c>
      <c r="I35" s="306">
        <v>257</v>
      </c>
      <c r="J35" s="306">
        <v>210</v>
      </c>
      <c r="K35" s="306">
        <v>161.44139315212621</v>
      </c>
      <c r="L35" s="306">
        <f t="shared" si="11"/>
        <v>161.44139315212621</v>
      </c>
      <c r="M35" s="306">
        <f t="shared" si="11"/>
        <v>161.44139315212621</v>
      </c>
      <c r="N35" s="306">
        <f t="shared" si="11"/>
        <v>161.44139315212621</v>
      </c>
      <c r="O35" s="306">
        <f t="shared" si="11"/>
        <v>161.44139315212621</v>
      </c>
      <c r="P35" s="306">
        <f t="shared" si="11"/>
        <v>161.44139315212621</v>
      </c>
      <c r="Q35" s="306">
        <f t="shared" si="11"/>
        <v>161.44139315212621</v>
      </c>
      <c r="R35" s="306">
        <f t="shared" si="11"/>
        <v>161.44139315212621</v>
      </c>
      <c r="S35" s="306">
        <f t="shared" si="11"/>
        <v>161.44139315212621</v>
      </c>
      <c r="T35" s="306">
        <f t="shared" si="11"/>
        <v>161.44139315212621</v>
      </c>
      <c r="U35" s="306">
        <f t="shared" si="11"/>
        <v>161.44139315212621</v>
      </c>
      <c r="V35" s="306">
        <f t="shared" si="11"/>
        <v>161.44139315212621</v>
      </c>
      <c r="W35" s="306">
        <f t="shared" si="11"/>
        <v>161.44139315212621</v>
      </c>
      <c r="X35" s="306">
        <f t="shared" si="11"/>
        <v>161.44139315212621</v>
      </c>
      <c r="Y35" s="306">
        <f t="shared" si="11"/>
        <v>161.44139315212621</v>
      </c>
      <c r="Z35" s="306">
        <f t="shared" si="11"/>
        <v>161.44139315212621</v>
      </c>
      <c r="AA35" s="306">
        <f t="shared" si="11"/>
        <v>161.44139315212621</v>
      </c>
      <c r="AB35" s="306">
        <f t="shared" si="11"/>
        <v>161.44139315212621</v>
      </c>
      <c r="AC35" s="306">
        <f t="shared" si="11"/>
        <v>161.44139315212621</v>
      </c>
      <c r="AD35" s="537">
        <f t="shared" si="11"/>
        <v>161.44139315212621</v>
      </c>
      <c r="AE35" s="3"/>
    </row>
    <row r="36" spans="2:31">
      <c r="B36" s="3"/>
      <c r="C36" s="533" t="s">
        <v>357</v>
      </c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39"/>
      <c r="AE36" s="3"/>
    </row>
    <row r="37" spans="2:31">
      <c r="B37" s="3"/>
      <c r="C37" s="38"/>
      <c r="D37" s="8" t="s">
        <v>112</v>
      </c>
      <c r="E37" s="8" t="str">
        <f>$H$6&amp;"-kr/GJ varme"</f>
        <v>2019-kr/GJ varme</v>
      </c>
      <c r="F37" s="16">
        <f>(45.8*1.02+9.8)*H8</f>
        <v>58.864656615390743</v>
      </c>
      <c r="G37" s="16">
        <f>F37</f>
        <v>58.864656615390743</v>
      </c>
      <c r="H37" s="16">
        <f t="shared" ref="H37:AD39" si="12">G37</f>
        <v>58.864656615390743</v>
      </c>
      <c r="I37" s="16">
        <f t="shared" si="12"/>
        <v>58.864656615390743</v>
      </c>
      <c r="J37" s="16">
        <f t="shared" si="12"/>
        <v>58.864656615390743</v>
      </c>
      <c r="K37" s="16">
        <f t="shared" si="12"/>
        <v>58.864656615390743</v>
      </c>
      <c r="L37" s="16">
        <f t="shared" si="12"/>
        <v>58.864656615390743</v>
      </c>
      <c r="M37" s="16">
        <f t="shared" si="12"/>
        <v>58.864656615390743</v>
      </c>
      <c r="N37" s="16">
        <f t="shared" si="12"/>
        <v>58.864656615390743</v>
      </c>
      <c r="O37" s="16">
        <f t="shared" si="12"/>
        <v>58.864656615390743</v>
      </c>
      <c r="P37" s="16">
        <f t="shared" si="12"/>
        <v>58.864656615390743</v>
      </c>
      <c r="Q37" s="16">
        <f t="shared" si="12"/>
        <v>58.864656615390743</v>
      </c>
      <c r="R37" s="16">
        <f t="shared" si="12"/>
        <v>58.864656615390743</v>
      </c>
      <c r="S37" s="16">
        <f t="shared" si="12"/>
        <v>58.864656615390743</v>
      </c>
      <c r="T37" s="16">
        <f t="shared" si="12"/>
        <v>58.864656615390743</v>
      </c>
      <c r="U37" s="16">
        <f t="shared" si="12"/>
        <v>58.864656615390743</v>
      </c>
      <c r="V37" s="16">
        <f t="shared" si="12"/>
        <v>58.864656615390743</v>
      </c>
      <c r="W37" s="16">
        <f t="shared" si="12"/>
        <v>58.864656615390743</v>
      </c>
      <c r="X37" s="16">
        <f t="shared" si="12"/>
        <v>58.864656615390743</v>
      </c>
      <c r="Y37" s="16">
        <f t="shared" si="12"/>
        <v>58.864656615390743</v>
      </c>
      <c r="Z37" s="16">
        <f t="shared" si="12"/>
        <v>58.864656615390743</v>
      </c>
      <c r="AA37" s="16">
        <f t="shared" si="12"/>
        <v>58.864656615390743</v>
      </c>
      <c r="AB37" s="16">
        <f t="shared" si="12"/>
        <v>58.864656615390743</v>
      </c>
      <c r="AC37" s="16">
        <f t="shared" si="12"/>
        <v>58.864656615390743</v>
      </c>
      <c r="AD37" s="536">
        <f t="shared" si="12"/>
        <v>58.864656615390743</v>
      </c>
      <c r="AE37" s="3"/>
    </row>
    <row r="38" spans="2:31">
      <c r="B38" s="3"/>
      <c r="C38" s="596"/>
      <c r="D38" s="8" t="s">
        <v>264</v>
      </c>
      <c r="E38" s="8" t="str">
        <f>$H$6&amp;"-kr/GJ varme"</f>
        <v>2019-kr/GJ varme</v>
      </c>
      <c r="F38" s="16">
        <f>F37</f>
        <v>58.864656615390743</v>
      </c>
      <c r="G38" s="16">
        <f t="shared" ref="G38:G39" si="13">F38</f>
        <v>58.864656615390743</v>
      </c>
      <c r="H38" s="16">
        <f t="shared" si="12"/>
        <v>58.864656615390743</v>
      </c>
      <c r="I38" s="16">
        <f t="shared" si="12"/>
        <v>58.864656615390743</v>
      </c>
      <c r="J38" s="16">
        <f t="shared" si="12"/>
        <v>58.864656615390743</v>
      </c>
      <c r="K38" s="16">
        <f t="shared" si="12"/>
        <v>58.864656615390743</v>
      </c>
      <c r="L38" s="16">
        <f t="shared" si="12"/>
        <v>58.864656615390743</v>
      </c>
      <c r="M38" s="16">
        <f t="shared" si="12"/>
        <v>58.864656615390743</v>
      </c>
      <c r="N38" s="16">
        <f t="shared" si="12"/>
        <v>58.864656615390743</v>
      </c>
      <c r="O38" s="16">
        <f t="shared" si="12"/>
        <v>58.864656615390743</v>
      </c>
      <c r="P38" s="16">
        <f t="shared" si="12"/>
        <v>58.864656615390743</v>
      </c>
      <c r="Q38" s="16">
        <f t="shared" si="12"/>
        <v>58.864656615390743</v>
      </c>
      <c r="R38" s="16">
        <f t="shared" si="12"/>
        <v>58.864656615390743</v>
      </c>
      <c r="S38" s="16">
        <f t="shared" si="12"/>
        <v>58.864656615390743</v>
      </c>
      <c r="T38" s="16">
        <f t="shared" si="12"/>
        <v>58.864656615390743</v>
      </c>
      <c r="U38" s="16">
        <f t="shared" si="12"/>
        <v>58.864656615390743</v>
      </c>
      <c r="V38" s="16">
        <f t="shared" si="12"/>
        <v>58.864656615390743</v>
      </c>
      <c r="W38" s="16">
        <f t="shared" si="12"/>
        <v>58.864656615390743</v>
      </c>
      <c r="X38" s="16">
        <f t="shared" si="12"/>
        <v>58.864656615390743</v>
      </c>
      <c r="Y38" s="16">
        <f t="shared" si="12"/>
        <v>58.864656615390743</v>
      </c>
      <c r="Z38" s="16">
        <f t="shared" si="12"/>
        <v>58.864656615390743</v>
      </c>
      <c r="AA38" s="16">
        <f t="shared" si="12"/>
        <v>58.864656615390743</v>
      </c>
      <c r="AB38" s="16">
        <f t="shared" si="12"/>
        <v>58.864656615390743</v>
      </c>
      <c r="AC38" s="16">
        <f t="shared" si="12"/>
        <v>58.864656615390743</v>
      </c>
      <c r="AD38" s="536">
        <f t="shared" si="12"/>
        <v>58.864656615390743</v>
      </c>
      <c r="AE38" s="3"/>
    </row>
    <row r="39" spans="2:31">
      <c r="B39" s="3"/>
      <c r="C39" s="38"/>
      <c r="D39" s="8" t="s">
        <v>125</v>
      </c>
      <c r="E39" s="8" t="str">
        <f>$H$6&amp;"-kr/GJ varme"</f>
        <v>2019-kr/GJ varme</v>
      </c>
      <c r="F39" s="16">
        <f>(45.8*1.02+12.741162)*H8</f>
        <v>61.928045588075214</v>
      </c>
      <c r="G39" s="16">
        <f t="shared" si="13"/>
        <v>61.928045588075214</v>
      </c>
      <c r="H39" s="16">
        <f t="shared" si="12"/>
        <v>61.928045588075214</v>
      </c>
      <c r="I39" s="16">
        <f t="shared" si="12"/>
        <v>61.928045588075214</v>
      </c>
      <c r="J39" s="16">
        <f t="shared" si="12"/>
        <v>61.928045588075214</v>
      </c>
      <c r="K39" s="16">
        <f t="shared" si="12"/>
        <v>61.928045588075214</v>
      </c>
      <c r="L39" s="16">
        <f t="shared" si="12"/>
        <v>61.928045588075214</v>
      </c>
      <c r="M39" s="16">
        <f t="shared" si="12"/>
        <v>61.928045588075214</v>
      </c>
      <c r="N39" s="16">
        <f t="shared" si="12"/>
        <v>61.928045588075214</v>
      </c>
      <c r="O39" s="16">
        <f t="shared" si="12"/>
        <v>61.928045588075214</v>
      </c>
      <c r="P39" s="16">
        <f t="shared" si="12"/>
        <v>61.928045588075214</v>
      </c>
      <c r="Q39" s="16">
        <f t="shared" si="12"/>
        <v>61.928045588075214</v>
      </c>
      <c r="R39" s="16">
        <f t="shared" si="12"/>
        <v>61.928045588075214</v>
      </c>
      <c r="S39" s="16">
        <f t="shared" si="12"/>
        <v>61.928045588075214</v>
      </c>
      <c r="T39" s="16">
        <f t="shared" si="12"/>
        <v>61.928045588075214</v>
      </c>
      <c r="U39" s="16">
        <f t="shared" si="12"/>
        <v>61.928045588075214</v>
      </c>
      <c r="V39" s="16">
        <f t="shared" si="12"/>
        <v>61.928045588075214</v>
      </c>
      <c r="W39" s="16">
        <f t="shared" si="12"/>
        <v>61.928045588075214</v>
      </c>
      <c r="X39" s="16">
        <f t="shared" si="12"/>
        <v>61.928045588075214</v>
      </c>
      <c r="Y39" s="16">
        <f t="shared" si="12"/>
        <v>61.928045588075214</v>
      </c>
      <c r="Z39" s="16">
        <f t="shared" si="12"/>
        <v>61.928045588075214</v>
      </c>
      <c r="AA39" s="16">
        <f t="shared" si="12"/>
        <v>61.928045588075214</v>
      </c>
      <c r="AB39" s="16">
        <f t="shared" si="12"/>
        <v>61.928045588075214</v>
      </c>
      <c r="AC39" s="16">
        <f t="shared" si="12"/>
        <v>61.928045588075214</v>
      </c>
      <c r="AD39" s="536">
        <f t="shared" si="12"/>
        <v>61.928045588075214</v>
      </c>
      <c r="AE39" s="3"/>
    </row>
    <row r="40" spans="2:31">
      <c r="B40" s="3"/>
      <c r="C40" s="533" t="s">
        <v>356</v>
      </c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39"/>
      <c r="AE40" s="3"/>
    </row>
    <row r="41" spans="2:31">
      <c r="B41" s="3"/>
      <c r="C41" s="38"/>
      <c r="D41" s="8" t="s">
        <v>359</v>
      </c>
      <c r="E41" s="8" t="str">
        <f>$H$6&amp;"-kr/GJ el"</f>
        <v>2019-kr/GJ el</v>
      </c>
      <c r="F41" s="306">
        <f>150/3.6*VLOOKUP(2015,Inflation,2,FALSE)/VLOOKUP(F11,Inflation,2,FALSE)*$H$8</f>
        <v>43.110897543658893</v>
      </c>
      <c r="G41" s="306">
        <f t="shared" ref="G41:AD41" si="14">150/3.6*VLOOKUP(2015,Inflation,2,FALSE)/VLOOKUP(G11,Inflation,2,FALSE)*$H$8</f>
        <v>42.3457126931131</v>
      </c>
      <c r="H41" s="306">
        <f t="shared" si="14"/>
        <v>41.517835299655239</v>
      </c>
      <c r="I41" s="306">
        <f t="shared" si="14"/>
        <v>40.656149821797342</v>
      </c>
      <c r="J41" s="306">
        <f t="shared" si="14"/>
        <v>39.760296048803795</v>
      </c>
      <c r="K41" s="306">
        <f t="shared" si="14"/>
        <v>39.211597324703952</v>
      </c>
      <c r="L41" s="306">
        <f t="shared" si="14"/>
        <v>38.307555660749109</v>
      </c>
      <c r="M41" s="306">
        <f t="shared" si="14"/>
        <v>37.633124159845778</v>
      </c>
      <c r="N41" s="306">
        <f t="shared" si="14"/>
        <v>36.962291674998795</v>
      </c>
      <c r="O41" s="306">
        <f t="shared" si="14"/>
        <v>36.205540160142888</v>
      </c>
      <c r="P41" s="306">
        <f t="shared" si="14"/>
        <v>35.29930330762766</v>
      </c>
      <c r="Q41" s="306">
        <f t="shared" si="14"/>
        <v>34.616084883933674</v>
      </c>
      <c r="R41" s="306">
        <f t="shared" si="14"/>
        <v>33.92618904694659</v>
      </c>
      <c r="S41" s="306">
        <f t="shared" si="14"/>
        <v>33.269336239611555</v>
      </c>
      <c r="T41" s="306">
        <f t="shared" si="14"/>
        <v>32.610124667497359</v>
      </c>
      <c r="U41" s="306">
        <f t="shared" si="14"/>
        <v>31.960038987225083</v>
      </c>
      <c r="V41" s="306">
        <f t="shared" si="14"/>
        <v>31.335154138627814</v>
      </c>
      <c r="W41" s="306">
        <f t="shared" si="14"/>
        <v>30.738245669174969</v>
      </c>
      <c r="X41" s="306">
        <f t="shared" si="14"/>
        <v>30.140890814397263</v>
      </c>
      <c r="Y41" s="306">
        <f t="shared" si="14"/>
        <v>29.572617006693683</v>
      </c>
      <c r="Z41" s="306">
        <f t="shared" si="14"/>
        <v>28.996480166652098</v>
      </c>
      <c r="AA41" s="306">
        <f t="shared" si="14"/>
        <v>28.451616541096897</v>
      </c>
      <c r="AB41" s="306">
        <f t="shared" si="14"/>
        <v>27.903808595190085</v>
      </c>
      <c r="AC41" s="306">
        <f t="shared" si="14"/>
        <v>27.380061018827742</v>
      </c>
      <c r="AD41" s="537">
        <f t="shared" si="14"/>
        <v>26.858563655295352</v>
      </c>
      <c r="AE41" s="3"/>
    </row>
    <row r="42" spans="2:31">
      <c r="B42" s="3"/>
      <c r="C42" s="38"/>
      <c r="D42" s="8" t="s">
        <v>360</v>
      </c>
      <c r="E42" s="8" t="str">
        <f>$H$6&amp;"-kr/GJ el"</f>
        <v>2019-kr/GJ el</v>
      </c>
      <c r="F42" s="306">
        <f>F41</f>
        <v>43.110897543658893</v>
      </c>
      <c r="G42" s="306">
        <f t="shared" ref="G42:AD43" si="15">G41</f>
        <v>42.3457126931131</v>
      </c>
      <c r="H42" s="306">
        <f t="shared" si="15"/>
        <v>41.517835299655239</v>
      </c>
      <c r="I42" s="306">
        <f t="shared" si="15"/>
        <v>40.656149821797342</v>
      </c>
      <c r="J42" s="306">
        <f t="shared" si="15"/>
        <v>39.760296048803795</v>
      </c>
      <c r="K42" s="306">
        <f t="shared" si="15"/>
        <v>39.211597324703952</v>
      </c>
      <c r="L42" s="306">
        <f t="shared" si="15"/>
        <v>38.307555660749109</v>
      </c>
      <c r="M42" s="306">
        <f t="shared" si="15"/>
        <v>37.633124159845778</v>
      </c>
      <c r="N42" s="306">
        <f t="shared" si="15"/>
        <v>36.962291674998795</v>
      </c>
      <c r="O42" s="306">
        <f t="shared" si="15"/>
        <v>36.205540160142888</v>
      </c>
      <c r="P42" s="306">
        <f t="shared" si="15"/>
        <v>35.29930330762766</v>
      </c>
      <c r="Q42" s="306">
        <f t="shared" si="15"/>
        <v>34.616084883933674</v>
      </c>
      <c r="R42" s="306">
        <f t="shared" si="15"/>
        <v>33.92618904694659</v>
      </c>
      <c r="S42" s="306">
        <f t="shared" si="15"/>
        <v>33.269336239611555</v>
      </c>
      <c r="T42" s="306">
        <f t="shared" si="15"/>
        <v>32.610124667497359</v>
      </c>
      <c r="U42" s="306">
        <f t="shared" si="15"/>
        <v>31.960038987225083</v>
      </c>
      <c r="V42" s="306">
        <f t="shared" si="15"/>
        <v>31.335154138627814</v>
      </c>
      <c r="W42" s="306">
        <f t="shared" si="15"/>
        <v>30.738245669174969</v>
      </c>
      <c r="X42" s="306">
        <f t="shared" si="15"/>
        <v>30.140890814397263</v>
      </c>
      <c r="Y42" s="306">
        <f t="shared" si="15"/>
        <v>29.572617006693683</v>
      </c>
      <c r="Z42" s="306">
        <f t="shared" si="15"/>
        <v>28.996480166652098</v>
      </c>
      <c r="AA42" s="306">
        <f t="shared" si="15"/>
        <v>28.451616541096897</v>
      </c>
      <c r="AB42" s="306">
        <f t="shared" si="15"/>
        <v>27.903808595190085</v>
      </c>
      <c r="AC42" s="306">
        <f t="shared" si="15"/>
        <v>27.380061018827742</v>
      </c>
      <c r="AD42" s="537">
        <f t="shared" si="15"/>
        <v>26.858563655295352</v>
      </c>
      <c r="AE42" s="3"/>
    </row>
    <row r="43" spans="2:31">
      <c r="B43" s="3"/>
      <c r="C43" s="38"/>
      <c r="D43" s="8" t="s">
        <v>361</v>
      </c>
      <c r="E43" s="8" t="str">
        <f>$H$6&amp;"-kr/GJ el"</f>
        <v>2019-kr/GJ el</v>
      </c>
      <c r="F43" s="306">
        <f>F42</f>
        <v>43.110897543658893</v>
      </c>
      <c r="G43" s="306">
        <f t="shared" si="15"/>
        <v>42.3457126931131</v>
      </c>
      <c r="H43" s="306">
        <f t="shared" si="15"/>
        <v>41.517835299655239</v>
      </c>
      <c r="I43" s="306">
        <f t="shared" si="15"/>
        <v>40.656149821797342</v>
      </c>
      <c r="J43" s="306">
        <f t="shared" si="15"/>
        <v>39.760296048803795</v>
      </c>
      <c r="K43" s="306">
        <f t="shared" si="15"/>
        <v>39.211597324703952</v>
      </c>
      <c r="L43" s="306">
        <f t="shared" si="15"/>
        <v>38.307555660749109</v>
      </c>
      <c r="M43" s="306">
        <f t="shared" si="15"/>
        <v>37.633124159845778</v>
      </c>
      <c r="N43" s="306">
        <f t="shared" si="15"/>
        <v>36.962291674998795</v>
      </c>
      <c r="O43" s="306">
        <f t="shared" si="15"/>
        <v>36.205540160142888</v>
      </c>
      <c r="P43" s="306">
        <f t="shared" si="15"/>
        <v>35.29930330762766</v>
      </c>
      <c r="Q43" s="306">
        <f t="shared" si="15"/>
        <v>34.616084883933674</v>
      </c>
      <c r="R43" s="306">
        <f t="shared" si="15"/>
        <v>33.92618904694659</v>
      </c>
      <c r="S43" s="306">
        <f t="shared" si="15"/>
        <v>33.269336239611555</v>
      </c>
      <c r="T43" s="306">
        <f t="shared" si="15"/>
        <v>32.610124667497359</v>
      </c>
      <c r="U43" s="306">
        <f t="shared" si="15"/>
        <v>31.960038987225083</v>
      </c>
      <c r="V43" s="306">
        <f t="shared" si="15"/>
        <v>31.335154138627814</v>
      </c>
      <c r="W43" s="306">
        <f t="shared" si="15"/>
        <v>30.738245669174969</v>
      </c>
      <c r="X43" s="306">
        <f t="shared" si="15"/>
        <v>30.140890814397263</v>
      </c>
      <c r="Y43" s="306">
        <f t="shared" si="15"/>
        <v>29.572617006693683</v>
      </c>
      <c r="Z43" s="306">
        <f t="shared" si="15"/>
        <v>28.996480166652098</v>
      </c>
      <c r="AA43" s="306">
        <f t="shared" si="15"/>
        <v>28.451616541096897</v>
      </c>
      <c r="AB43" s="306">
        <f t="shared" si="15"/>
        <v>27.903808595190085</v>
      </c>
      <c r="AC43" s="306">
        <f t="shared" si="15"/>
        <v>27.380061018827742</v>
      </c>
      <c r="AD43" s="537">
        <f t="shared" si="15"/>
        <v>26.858563655295352</v>
      </c>
      <c r="AE43" s="3"/>
    </row>
    <row r="44" spans="2:31">
      <c r="B44" s="3"/>
      <c r="C44" s="38"/>
      <c r="D44" s="8" t="s">
        <v>872</v>
      </c>
      <c r="E44" s="8" t="str">
        <f>$H$6&amp;"-kr/GJ el"</f>
        <v>2019-kr/GJ el</v>
      </c>
      <c r="F44" s="306">
        <f>50/3.6</f>
        <v>13.888888888888889</v>
      </c>
      <c r="G44" s="306">
        <f t="shared" ref="G44:AD44" si="16">50/3.6</f>
        <v>13.888888888888889</v>
      </c>
      <c r="H44" s="306">
        <f t="shared" si="16"/>
        <v>13.888888888888889</v>
      </c>
      <c r="I44" s="306">
        <f t="shared" si="16"/>
        <v>13.888888888888889</v>
      </c>
      <c r="J44" s="306">
        <f t="shared" si="16"/>
        <v>13.888888888888889</v>
      </c>
      <c r="K44" s="306">
        <f t="shared" si="16"/>
        <v>13.888888888888889</v>
      </c>
      <c r="L44" s="306">
        <f t="shared" si="16"/>
        <v>13.888888888888889</v>
      </c>
      <c r="M44" s="306">
        <f t="shared" si="16"/>
        <v>13.888888888888889</v>
      </c>
      <c r="N44" s="306">
        <f t="shared" si="16"/>
        <v>13.888888888888889</v>
      </c>
      <c r="O44" s="306">
        <f t="shared" si="16"/>
        <v>13.888888888888889</v>
      </c>
      <c r="P44" s="306">
        <f t="shared" si="16"/>
        <v>13.888888888888889</v>
      </c>
      <c r="Q44" s="306">
        <f t="shared" si="16"/>
        <v>13.888888888888889</v>
      </c>
      <c r="R44" s="306">
        <f t="shared" si="16"/>
        <v>13.888888888888889</v>
      </c>
      <c r="S44" s="306">
        <f t="shared" si="16"/>
        <v>13.888888888888889</v>
      </c>
      <c r="T44" s="306">
        <f t="shared" si="16"/>
        <v>13.888888888888889</v>
      </c>
      <c r="U44" s="306">
        <f t="shared" si="16"/>
        <v>13.888888888888889</v>
      </c>
      <c r="V44" s="306">
        <f t="shared" si="16"/>
        <v>13.888888888888889</v>
      </c>
      <c r="W44" s="306">
        <f t="shared" si="16"/>
        <v>13.888888888888889</v>
      </c>
      <c r="X44" s="306">
        <f t="shared" si="16"/>
        <v>13.888888888888889</v>
      </c>
      <c r="Y44" s="306">
        <f t="shared" si="16"/>
        <v>13.888888888888889</v>
      </c>
      <c r="Z44" s="306">
        <f t="shared" si="16"/>
        <v>13.888888888888889</v>
      </c>
      <c r="AA44" s="306">
        <f t="shared" si="16"/>
        <v>13.888888888888889</v>
      </c>
      <c r="AB44" s="306">
        <f t="shared" si="16"/>
        <v>13.888888888888889</v>
      </c>
      <c r="AC44" s="306">
        <f t="shared" si="16"/>
        <v>13.888888888888889</v>
      </c>
      <c r="AD44" s="537">
        <f t="shared" si="16"/>
        <v>13.888888888888889</v>
      </c>
      <c r="AE44" s="3"/>
    </row>
    <row r="45" spans="2:31">
      <c r="B45" s="3"/>
      <c r="C45" s="38"/>
      <c r="D45" s="8" t="s">
        <v>362</v>
      </c>
      <c r="E45" s="8"/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60">
        <v>0</v>
      </c>
      <c r="AE45" s="3"/>
    </row>
    <row r="46" spans="2:31">
      <c r="B46" s="3"/>
      <c r="C46" s="38"/>
      <c r="D46" s="8" t="s">
        <v>363</v>
      </c>
      <c r="E46" s="8"/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60">
        <v>0</v>
      </c>
      <c r="AE46" s="3"/>
    </row>
    <row r="47" spans="2:31">
      <c r="B47" s="3"/>
      <c r="C47" s="38"/>
      <c r="D47" s="8" t="s">
        <v>364</v>
      </c>
      <c r="E47" s="8"/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60">
        <v>0</v>
      </c>
      <c r="AE47" s="3"/>
    </row>
    <row r="48" spans="2:31">
      <c r="B48" s="3"/>
      <c r="C48" s="38"/>
      <c r="D48" s="8" t="s">
        <v>367</v>
      </c>
      <c r="E48" s="8"/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60">
        <v>0</v>
      </c>
      <c r="AE48" s="3"/>
    </row>
    <row r="49" spans="2:31">
      <c r="B49" s="3"/>
      <c r="C49" s="533" t="s">
        <v>349</v>
      </c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39"/>
      <c r="AE49" s="3"/>
    </row>
    <row r="50" spans="2:31">
      <c r="B50" s="3"/>
      <c r="C50" s="38"/>
      <c r="D50" s="8" t="s">
        <v>350</v>
      </c>
      <c r="E50" s="8" t="str">
        <f>$H$6&amp;"-kr/MWh"</f>
        <v>2019-kr/MWh</v>
      </c>
      <c r="F50" s="306">
        <f>87.8*H8</f>
        <v>91.448737540365684</v>
      </c>
      <c r="G50" s="306">
        <f>F50</f>
        <v>91.448737540365684</v>
      </c>
      <c r="H50" s="306">
        <f t="shared" ref="H50:AD51" si="17">G50</f>
        <v>91.448737540365684</v>
      </c>
      <c r="I50" s="306">
        <f t="shared" si="17"/>
        <v>91.448737540365684</v>
      </c>
      <c r="J50" s="306">
        <f t="shared" si="17"/>
        <v>91.448737540365684</v>
      </c>
      <c r="K50" s="306">
        <f t="shared" si="17"/>
        <v>91.448737540365684</v>
      </c>
      <c r="L50" s="306">
        <f t="shared" si="17"/>
        <v>91.448737540365684</v>
      </c>
      <c r="M50" s="306">
        <f t="shared" si="17"/>
        <v>91.448737540365684</v>
      </c>
      <c r="N50" s="306">
        <f t="shared" si="17"/>
        <v>91.448737540365684</v>
      </c>
      <c r="O50" s="306">
        <f t="shared" si="17"/>
        <v>91.448737540365684</v>
      </c>
      <c r="P50" s="306">
        <f t="shared" si="17"/>
        <v>91.448737540365684</v>
      </c>
      <c r="Q50" s="306">
        <f t="shared" si="17"/>
        <v>91.448737540365684</v>
      </c>
      <c r="R50" s="306">
        <f t="shared" si="17"/>
        <v>91.448737540365684</v>
      </c>
      <c r="S50" s="306">
        <f t="shared" si="17"/>
        <v>91.448737540365684</v>
      </c>
      <c r="T50" s="306">
        <f t="shared" si="17"/>
        <v>91.448737540365684</v>
      </c>
      <c r="U50" s="306">
        <f t="shared" si="17"/>
        <v>91.448737540365684</v>
      </c>
      <c r="V50" s="306">
        <f t="shared" si="17"/>
        <v>91.448737540365684</v>
      </c>
      <c r="W50" s="306">
        <f t="shared" si="17"/>
        <v>91.448737540365684</v>
      </c>
      <c r="X50" s="306">
        <f t="shared" si="17"/>
        <v>91.448737540365684</v>
      </c>
      <c r="Y50" s="306">
        <f t="shared" si="17"/>
        <v>91.448737540365684</v>
      </c>
      <c r="Z50" s="306">
        <f t="shared" si="17"/>
        <v>91.448737540365684</v>
      </c>
      <c r="AA50" s="306">
        <f t="shared" si="17"/>
        <v>91.448737540365684</v>
      </c>
      <c r="AB50" s="306">
        <f t="shared" si="17"/>
        <v>91.448737540365684</v>
      </c>
      <c r="AC50" s="306">
        <f t="shared" si="17"/>
        <v>91.448737540365684</v>
      </c>
      <c r="AD50" s="537">
        <f t="shared" si="17"/>
        <v>91.448737540365684</v>
      </c>
      <c r="AE50" s="3"/>
    </row>
    <row r="51" spans="2:31">
      <c r="B51" s="3"/>
      <c r="C51" s="40"/>
      <c r="D51" s="19" t="s">
        <v>351</v>
      </c>
      <c r="E51" s="19" t="s">
        <v>419</v>
      </c>
      <c r="F51" s="538">
        <f>F12</f>
        <v>67.75330725513426</v>
      </c>
      <c r="G51" s="538">
        <f>F51</f>
        <v>67.75330725513426</v>
      </c>
      <c r="H51" s="538">
        <f t="shared" si="17"/>
        <v>67.75330725513426</v>
      </c>
      <c r="I51" s="538">
        <f t="shared" si="17"/>
        <v>67.75330725513426</v>
      </c>
      <c r="J51" s="538">
        <f t="shared" si="17"/>
        <v>67.75330725513426</v>
      </c>
      <c r="K51" s="538">
        <f t="shared" si="17"/>
        <v>67.75330725513426</v>
      </c>
      <c r="L51" s="538">
        <f t="shared" si="17"/>
        <v>67.75330725513426</v>
      </c>
      <c r="M51" s="538">
        <f t="shared" si="17"/>
        <v>67.75330725513426</v>
      </c>
      <c r="N51" s="538">
        <f t="shared" si="17"/>
        <v>67.75330725513426</v>
      </c>
      <c r="O51" s="538">
        <f t="shared" si="17"/>
        <v>67.75330725513426</v>
      </c>
      <c r="P51" s="538">
        <f t="shared" si="17"/>
        <v>67.75330725513426</v>
      </c>
      <c r="Q51" s="538">
        <f t="shared" si="17"/>
        <v>67.75330725513426</v>
      </c>
      <c r="R51" s="538">
        <f t="shared" si="17"/>
        <v>67.75330725513426</v>
      </c>
      <c r="S51" s="538">
        <f t="shared" si="17"/>
        <v>67.75330725513426</v>
      </c>
      <c r="T51" s="538">
        <f t="shared" si="17"/>
        <v>67.75330725513426</v>
      </c>
      <c r="U51" s="538">
        <f t="shared" si="17"/>
        <v>67.75330725513426</v>
      </c>
      <c r="V51" s="538">
        <f t="shared" si="17"/>
        <v>67.75330725513426</v>
      </c>
      <c r="W51" s="538">
        <f t="shared" si="17"/>
        <v>67.75330725513426</v>
      </c>
      <c r="X51" s="538">
        <f t="shared" si="17"/>
        <v>67.75330725513426</v>
      </c>
      <c r="Y51" s="538">
        <f t="shared" si="17"/>
        <v>67.75330725513426</v>
      </c>
      <c r="Z51" s="538">
        <f t="shared" si="17"/>
        <v>67.75330725513426</v>
      </c>
      <c r="AA51" s="538">
        <f t="shared" si="17"/>
        <v>67.75330725513426</v>
      </c>
      <c r="AB51" s="538">
        <f t="shared" si="17"/>
        <v>67.75330725513426</v>
      </c>
      <c r="AC51" s="538">
        <f t="shared" si="17"/>
        <v>67.75330725513426</v>
      </c>
      <c r="AD51" s="579">
        <f t="shared" si="17"/>
        <v>67.75330725513426</v>
      </c>
      <c r="AE51" s="3"/>
    </row>
    <row r="52" spans="2:31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9">
    <tabColor rgb="FFEED3CE"/>
  </sheetPr>
  <dimension ref="B1:AL45"/>
  <sheetViews>
    <sheetView topLeftCell="A13" zoomScale="80" zoomScaleNormal="80" workbookViewId="0">
      <selection activeCell="I23" sqref="I23"/>
    </sheetView>
  </sheetViews>
  <sheetFormatPr defaultColWidth="9.109375" defaultRowHeight="14.4" outlineLevelRow="1"/>
  <cols>
    <col min="1" max="1" width="3" style="1" customWidth="1"/>
    <col min="2" max="3" width="2.44140625" style="1" customWidth="1"/>
    <col min="4" max="4" width="8.44140625" style="1" customWidth="1"/>
    <col min="5" max="5" width="10.6640625" style="1" customWidth="1"/>
    <col min="6" max="6" width="9.88671875" style="1" customWidth="1"/>
    <col min="7" max="7" width="9.5546875" style="1" customWidth="1"/>
    <col min="8" max="8" width="8.88671875" style="1" customWidth="1"/>
    <col min="9" max="9" width="10.109375" style="1" customWidth="1"/>
    <col min="10" max="10" width="10.6640625" style="1" customWidth="1"/>
    <col min="11" max="11" width="10.33203125" style="1" customWidth="1"/>
    <col min="12" max="12" width="10.6640625" style="1" customWidth="1"/>
    <col min="13" max="13" width="13" style="1" customWidth="1"/>
    <col min="14" max="14" width="12.44140625" style="1" customWidth="1"/>
    <col min="15" max="15" width="10.44140625" style="1" customWidth="1"/>
    <col min="16" max="16" width="9.109375" style="1" customWidth="1"/>
    <col min="17" max="17" width="10.44140625" style="1" customWidth="1"/>
    <col min="18" max="18" width="9.33203125" style="1" customWidth="1"/>
    <col min="19" max="19" width="10" style="1" customWidth="1"/>
    <col min="20" max="20" width="10.109375" style="1" customWidth="1"/>
    <col min="21" max="21" width="10.44140625" style="1" customWidth="1"/>
    <col min="22" max="22" width="9.44140625" style="1" customWidth="1"/>
    <col min="23" max="23" width="13" style="1" customWidth="1"/>
    <col min="24" max="24" width="10.5546875" style="1" customWidth="1"/>
    <col min="25" max="25" width="10" style="1" customWidth="1"/>
    <col min="26" max="26" width="8.109375" style="1" customWidth="1"/>
    <col min="27" max="27" width="9.33203125" style="1" customWidth="1"/>
    <col min="28" max="28" width="10" style="1" customWidth="1"/>
    <col min="29" max="29" width="8.88671875" style="1" customWidth="1"/>
    <col min="30" max="30" width="9.33203125" style="1" customWidth="1"/>
    <col min="31" max="31" width="9.88671875" style="1" customWidth="1"/>
    <col min="32" max="32" width="9.6640625" style="1" customWidth="1"/>
    <col min="33" max="34" width="12.88671875" style="1" customWidth="1"/>
    <col min="35" max="36" width="7" style="1" customWidth="1"/>
    <col min="37" max="37" width="9.109375" style="1"/>
    <col min="38" max="38" width="2.6640625" style="1" customWidth="1"/>
    <col min="39" max="16384" width="9.109375" style="1"/>
  </cols>
  <sheetData>
    <row r="1" spans="2:38" ht="12.75" customHeight="1"/>
    <row r="2" spans="2:38" ht="12.75" customHeigh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</row>
    <row r="3" spans="2:38" ht="20.25" customHeight="1" thickBot="1">
      <c r="B3" s="3"/>
      <c r="C3" s="2" t="s">
        <v>298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3"/>
    </row>
    <row r="4" spans="2:38" s="8" customFormat="1" ht="15" customHeight="1" outlineLevel="1" thickTop="1">
      <c r="B4" s="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6"/>
      <c r="AH4" s="6"/>
      <c r="AI4" s="6"/>
      <c r="AJ4" s="6"/>
      <c r="AK4" s="6"/>
      <c r="AL4" s="6"/>
    </row>
    <row r="5" spans="2:38" ht="15.75" customHeight="1" outlineLevel="1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6"/>
      <c r="T5" s="6"/>
      <c r="U5" s="6"/>
      <c r="V5" s="6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</row>
    <row r="6" spans="2:38" ht="15" customHeight="1" outlineLevel="1">
      <c r="B6" s="3"/>
      <c r="C6" s="51" t="s">
        <v>296</v>
      </c>
      <c r="D6" s="51"/>
      <c r="E6" s="51"/>
      <c r="F6" s="51" t="s">
        <v>195</v>
      </c>
      <c r="G6" s="51"/>
      <c r="H6" s="51"/>
      <c r="I6" s="3"/>
      <c r="J6" s="3"/>
      <c r="K6" s="782"/>
      <c r="L6" s="782"/>
      <c r="M6" s="782"/>
      <c r="N6" s="782"/>
      <c r="O6" s="782"/>
      <c r="P6" s="782"/>
      <c r="Q6" s="782"/>
      <c r="R6" s="782"/>
      <c r="S6" s="9"/>
      <c r="T6" s="9"/>
      <c r="U6" s="9"/>
      <c r="V6" s="9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</row>
    <row r="7" spans="2:38" outlineLevel="1">
      <c r="B7" s="3"/>
      <c r="C7" s="10"/>
      <c r="D7" s="329" t="s">
        <v>58</v>
      </c>
      <c r="E7" s="330"/>
      <c r="F7" s="331"/>
      <c r="G7" s="332"/>
      <c r="H7" s="333">
        <f>Prisår</f>
        <v>2019</v>
      </c>
      <c r="I7" s="3"/>
      <c r="J7" s="3"/>
      <c r="K7" s="6"/>
      <c r="L7" s="570"/>
      <c r="M7" s="28"/>
      <c r="N7" s="28"/>
      <c r="O7" s="29"/>
      <c r="P7" s="6"/>
      <c r="Q7" s="6"/>
      <c r="R7" s="29"/>
      <c r="S7" s="6"/>
      <c r="T7" s="6"/>
      <c r="U7" s="6"/>
      <c r="V7" s="6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</row>
    <row r="8" spans="2:38" outlineLevel="1">
      <c r="B8" s="3"/>
      <c r="C8" s="11"/>
      <c r="D8" s="334" t="s">
        <v>297</v>
      </c>
      <c r="E8" s="335"/>
      <c r="F8" s="336"/>
      <c r="G8" s="337"/>
      <c r="H8" s="338" t="str">
        <f>Scenarie</f>
        <v>ENS's priser fra 2019</v>
      </c>
      <c r="I8" s="3"/>
      <c r="J8" s="3"/>
      <c r="K8" s="6"/>
      <c r="L8" s="319"/>
      <c r="M8" s="28"/>
      <c r="N8" s="28"/>
      <c r="O8" s="29"/>
      <c r="P8" s="6"/>
      <c r="Q8" s="6"/>
      <c r="R8" s="320"/>
      <c r="S8" s="6"/>
      <c r="T8" s="6"/>
      <c r="U8" s="6"/>
      <c r="V8" s="13"/>
      <c r="W8" s="14"/>
      <c r="X8" s="14"/>
      <c r="Y8" s="6"/>
      <c r="Z8" s="6"/>
      <c r="AA8" s="6"/>
      <c r="AB8" s="6"/>
      <c r="AC8" s="3"/>
      <c r="AD8" s="3"/>
      <c r="AE8" s="3"/>
      <c r="AF8" s="3"/>
      <c r="AG8" s="3"/>
      <c r="AH8" s="3"/>
      <c r="AI8" s="3"/>
      <c r="AJ8" s="3"/>
      <c r="AK8" s="3"/>
      <c r="AL8" s="3"/>
    </row>
    <row r="9" spans="2:38" outlineLevel="1">
      <c r="B9" s="3"/>
      <c r="C9" s="12"/>
      <c r="D9" s="339" t="s">
        <v>417</v>
      </c>
      <c r="E9" s="340"/>
      <c r="F9" s="341"/>
      <c r="G9" s="342"/>
      <c r="H9" s="343">
        <f>VLOOKUP(H7,Inflation,2,FALSE)/VLOOKUP(IF(H8=E11,M11,IF(H8=O11,W11,AG11)),Inflation,2,FALSE)</f>
        <v>1</v>
      </c>
      <c r="I9" s="3"/>
      <c r="J9" s="3"/>
      <c r="K9" s="3"/>
      <c r="L9" s="3"/>
      <c r="M9" s="3"/>
      <c r="N9" s="3"/>
      <c r="O9" s="3"/>
      <c r="P9" s="3"/>
      <c r="Q9" s="3"/>
      <c r="R9" s="3"/>
      <c r="S9" s="6"/>
      <c r="T9" s="6"/>
      <c r="U9" s="6"/>
      <c r="V9" s="14"/>
      <c r="W9" s="6"/>
      <c r="X9" s="6"/>
      <c r="Y9" s="6"/>
      <c r="Z9" s="6"/>
      <c r="AA9" s="6"/>
      <c r="AB9" s="6"/>
      <c r="AC9" s="3"/>
      <c r="AD9" s="3"/>
      <c r="AE9" s="3"/>
      <c r="AF9" s="3"/>
      <c r="AG9" s="3"/>
      <c r="AH9" s="3"/>
      <c r="AI9" s="3"/>
      <c r="AJ9" s="3"/>
      <c r="AK9" s="3"/>
      <c r="AL9" s="3"/>
    </row>
    <row r="10" spans="2:38"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6"/>
      <c r="T10" s="6"/>
      <c r="U10" s="6"/>
      <c r="V10" s="6"/>
      <c r="W10" s="6"/>
      <c r="X10" s="6"/>
      <c r="Y10" s="6"/>
      <c r="Z10" s="6"/>
      <c r="AA10" s="6"/>
      <c r="AB10" s="6"/>
      <c r="AC10" s="3"/>
      <c r="AD10" s="3"/>
      <c r="AE10" s="3"/>
      <c r="AF10" s="3"/>
      <c r="AG10" s="3"/>
      <c r="AH10" s="3"/>
      <c r="AI10" s="3"/>
      <c r="AJ10" s="3"/>
      <c r="AK10" s="3"/>
      <c r="AL10" s="3"/>
    </row>
    <row r="11" spans="2:38" s="80" customFormat="1" ht="15" customHeight="1" outlineLevel="1">
      <c r="B11" s="81"/>
      <c r="C11" s="81"/>
      <c r="D11" s="244"/>
      <c r="E11" s="780" t="s">
        <v>865</v>
      </c>
      <c r="F11" s="781"/>
      <c r="G11" s="781"/>
      <c r="H11" s="781"/>
      <c r="I11" s="781"/>
      <c r="J11" s="781"/>
      <c r="K11" s="781"/>
      <c r="L11" s="381" t="s">
        <v>294</v>
      </c>
      <c r="M11" s="382">
        <v>2019</v>
      </c>
      <c r="N11" s="383"/>
      <c r="O11" s="780" t="s">
        <v>291</v>
      </c>
      <c r="P11" s="781"/>
      <c r="Q11" s="781"/>
      <c r="R11" s="781"/>
      <c r="S11" s="781"/>
      <c r="T11" s="781"/>
      <c r="U11" s="781"/>
      <c r="V11" s="381" t="s">
        <v>294</v>
      </c>
      <c r="W11" s="382">
        <v>2014</v>
      </c>
      <c r="X11" s="383"/>
      <c r="Y11" s="780" t="s">
        <v>293</v>
      </c>
      <c r="Z11" s="781"/>
      <c r="AA11" s="781"/>
      <c r="AB11" s="781"/>
      <c r="AC11" s="781"/>
      <c r="AD11" s="781"/>
      <c r="AE11" s="781"/>
      <c r="AF11" s="381" t="s">
        <v>294</v>
      </c>
      <c r="AG11" s="384" t="s">
        <v>295</v>
      </c>
      <c r="AH11" s="385"/>
      <c r="AI11" s="386"/>
      <c r="AJ11" s="386"/>
      <c r="AK11" s="386"/>
      <c r="AL11" s="81"/>
    </row>
    <row r="12" spans="2:38" s="284" customFormat="1" ht="16.5" customHeight="1" outlineLevel="1">
      <c r="B12" s="321"/>
      <c r="C12" s="327"/>
      <c r="D12" s="328"/>
      <c r="E12" s="324" t="s">
        <v>112</v>
      </c>
      <c r="F12" s="322" t="s">
        <v>114</v>
      </c>
      <c r="G12" s="322" t="s">
        <v>115</v>
      </c>
      <c r="H12" s="322" t="s">
        <v>125</v>
      </c>
      <c r="I12" s="322" t="s">
        <v>122</v>
      </c>
      <c r="J12" s="322" t="s">
        <v>152</v>
      </c>
      <c r="K12" s="322" t="s">
        <v>126</v>
      </c>
      <c r="L12" s="322" t="s">
        <v>263</v>
      </c>
      <c r="M12" s="325" t="s">
        <v>264</v>
      </c>
      <c r="N12" s="322" t="s">
        <v>183</v>
      </c>
      <c r="O12" s="324" t="s">
        <v>112</v>
      </c>
      <c r="P12" s="322" t="s">
        <v>114</v>
      </c>
      <c r="Q12" s="322" t="s">
        <v>115</v>
      </c>
      <c r="R12" s="322" t="s">
        <v>125</v>
      </c>
      <c r="S12" s="322" t="s">
        <v>122</v>
      </c>
      <c r="T12" s="322" t="s">
        <v>152</v>
      </c>
      <c r="U12" s="322" t="s">
        <v>126</v>
      </c>
      <c r="V12" s="322" t="s">
        <v>263</v>
      </c>
      <c r="W12" s="325" t="s">
        <v>264</v>
      </c>
      <c r="X12" s="322" t="s">
        <v>183</v>
      </c>
      <c r="Y12" s="324" t="s">
        <v>112</v>
      </c>
      <c r="Z12" s="322" t="s">
        <v>114</v>
      </c>
      <c r="AA12" s="322" t="s">
        <v>115</v>
      </c>
      <c r="AB12" s="322" t="s">
        <v>125</v>
      </c>
      <c r="AC12" s="322" t="s">
        <v>122</v>
      </c>
      <c r="AD12" s="322" t="s">
        <v>152</v>
      </c>
      <c r="AE12" s="322" t="s">
        <v>126</v>
      </c>
      <c r="AF12" s="322" t="s">
        <v>263</v>
      </c>
      <c r="AG12" s="322" t="s">
        <v>264</v>
      </c>
      <c r="AH12" s="328" t="s">
        <v>183</v>
      </c>
      <c r="AI12" s="387"/>
      <c r="AJ12" s="778" t="s">
        <v>424</v>
      </c>
      <c r="AK12" s="779"/>
      <c r="AL12" s="321"/>
    </row>
    <row r="13" spans="2:38" s="284" customFormat="1" ht="36" outlineLevel="1">
      <c r="B13" s="321"/>
      <c r="C13" s="326"/>
      <c r="D13" s="388" t="s">
        <v>292</v>
      </c>
      <c r="E13" s="389" t="str">
        <f>E12&amp;"-"&amp;$E$11</f>
        <v>Naturgas-ENS's priser fra 2019</v>
      </c>
      <c r="F13" s="390" t="str">
        <f t="shared" ref="F13:N13" si="0">F12&amp;"-"&amp;$E$11</f>
        <v>Kul-ENS's priser fra 2019</v>
      </c>
      <c r="G13" s="390" t="str">
        <f t="shared" si="0"/>
        <v>Fuelolie-ENS's priser fra 2019</v>
      </c>
      <c r="H13" s="390" t="str">
        <f t="shared" si="0"/>
        <v>Gasolie-ENS's priser fra 2019</v>
      </c>
      <c r="I13" s="390" t="str">
        <f t="shared" si="0"/>
        <v>Halm-ENS's priser fra 2019</v>
      </c>
      <c r="J13" s="390" t="str">
        <f t="shared" si="0"/>
        <v>Træflis-ENS's priser fra 2019</v>
      </c>
      <c r="K13" s="390" t="str">
        <f t="shared" si="0"/>
        <v>Træpiller-ENS's priser fra 2019</v>
      </c>
      <c r="L13" s="390" t="str">
        <f t="shared" si="0"/>
        <v>VE-gas-ENS's priser fra 2019</v>
      </c>
      <c r="M13" s="391" t="str">
        <f t="shared" si="0"/>
        <v>Blandet gas-ENS's priser fra 2019</v>
      </c>
      <c r="N13" s="390" t="str">
        <f t="shared" si="0"/>
        <v>Elpris-ENS's priser fra 2019</v>
      </c>
      <c r="O13" s="389" t="str">
        <f>O12&amp;"-"&amp;$O$11</f>
        <v>Naturgas-Lave priser</v>
      </c>
      <c r="P13" s="390" t="str">
        <f t="shared" ref="P13:X13" si="1">P12&amp;"-"&amp;$O$11</f>
        <v>Kul-Lave priser</v>
      </c>
      <c r="Q13" s="390" t="str">
        <f t="shared" si="1"/>
        <v>Fuelolie-Lave priser</v>
      </c>
      <c r="R13" s="390" t="str">
        <f t="shared" si="1"/>
        <v>Gasolie-Lave priser</v>
      </c>
      <c r="S13" s="390" t="str">
        <f t="shared" si="1"/>
        <v>Halm-Lave priser</v>
      </c>
      <c r="T13" s="390" t="str">
        <f t="shared" si="1"/>
        <v>Træflis-Lave priser</v>
      </c>
      <c r="U13" s="390" t="str">
        <f t="shared" si="1"/>
        <v>Træpiller-Lave priser</v>
      </c>
      <c r="V13" s="390" t="str">
        <f t="shared" si="1"/>
        <v>VE-gas-Lave priser</v>
      </c>
      <c r="W13" s="391" t="str">
        <f t="shared" si="1"/>
        <v>Blandet gas-Lave priser</v>
      </c>
      <c r="X13" s="391" t="str">
        <f t="shared" si="1"/>
        <v>Elpris-Lave priser</v>
      </c>
      <c r="Y13" s="389" t="str">
        <f>Y12&amp;"-"&amp;$Y$11</f>
        <v>Naturgas-Egne priser</v>
      </c>
      <c r="Z13" s="390" t="str">
        <f t="shared" ref="Z13:AH13" si="2">Z12&amp;"-"&amp;$Y$11</f>
        <v>Kul-Egne priser</v>
      </c>
      <c r="AA13" s="390" t="str">
        <f t="shared" si="2"/>
        <v>Fuelolie-Egne priser</v>
      </c>
      <c r="AB13" s="390" t="str">
        <f t="shared" si="2"/>
        <v>Gasolie-Egne priser</v>
      </c>
      <c r="AC13" s="390" t="str">
        <f t="shared" si="2"/>
        <v>Halm-Egne priser</v>
      </c>
      <c r="AD13" s="390" t="str">
        <f t="shared" si="2"/>
        <v>Træflis-Egne priser</v>
      </c>
      <c r="AE13" s="390" t="str">
        <f t="shared" si="2"/>
        <v>Træpiller-Egne priser</v>
      </c>
      <c r="AF13" s="390" t="str">
        <f t="shared" si="2"/>
        <v>VE-gas-Egne priser</v>
      </c>
      <c r="AG13" s="390" t="str">
        <f t="shared" si="2"/>
        <v>Blandet gas-Egne priser</v>
      </c>
      <c r="AH13" s="392" t="str">
        <f t="shared" si="2"/>
        <v>Elpris-Egne priser</v>
      </c>
      <c r="AI13" s="387"/>
      <c r="AJ13" s="778"/>
      <c r="AK13" s="779"/>
      <c r="AL13" s="321"/>
    </row>
    <row r="14" spans="2:38" outlineLevel="1">
      <c r="B14" s="3"/>
      <c r="C14" s="15"/>
      <c r="D14" s="344">
        <v>2015</v>
      </c>
      <c r="E14" s="713">
        <v>45.306252495495706</v>
      </c>
      <c r="F14" s="714">
        <v>16.260068493691701</v>
      </c>
      <c r="G14" s="714">
        <v>83</v>
      </c>
      <c r="H14" s="714">
        <v>93.3</v>
      </c>
      <c r="I14" s="714">
        <v>41.502829342444777</v>
      </c>
      <c r="J14" s="714">
        <v>48.484613717809317</v>
      </c>
      <c r="K14" s="714">
        <v>65.2953090701658</v>
      </c>
      <c r="L14" s="714">
        <f>E14</f>
        <v>45.306252495495706</v>
      </c>
      <c r="M14" s="714">
        <f>AK14*L14+(1-AK14)*E14</f>
        <v>45.306252495495706</v>
      </c>
      <c r="N14" s="726">
        <v>178.16017751479299</v>
      </c>
      <c r="O14" s="481">
        <f t="shared" ref="O14:Q16" si="3">O15</f>
        <v>37.666898914809998</v>
      </c>
      <c r="P14" s="473">
        <f t="shared" si="3"/>
        <v>10.680735366719999</v>
      </c>
      <c r="Q14" s="473">
        <f>Q15</f>
        <v>37.802880499339999</v>
      </c>
      <c r="R14" s="473">
        <f t="shared" ref="R14:S16" si="4">R15</f>
        <v>66.952387437680002</v>
      </c>
      <c r="S14" s="473">
        <f t="shared" si="4"/>
        <v>44.812113083749999</v>
      </c>
      <c r="T14" s="473">
        <f t="shared" ref="T14:U16" si="5">T15</f>
        <v>50.090670955959993</v>
      </c>
      <c r="U14" s="473">
        <f t="shared" si="5"/>
        <v>57.742725576330002</v>
      </c>
      <c r="V14" s="478">
        <f>L14</f>
        <v>45.306252495495706</v>
      </c>
      <c r="W14" s="482">
        <f t="shared" ref="W14:W39" si="6">AK14*V14+(1-AK14)*O14</f>
        <v>37.799203267120127</v>
      </c>
      <c r="X14" s="323">
        <f>X15</f>
        <v>199</v>
      </c>
      <c r="Y14" s="394"/>
      <c r="Z14" s="393"/>
      <c r="AA14" s="393"/>
      <c r="AB14" s="393"/>
      <c r="AC14" s="393"/>
      <c r="AD14" s="393"/>
      <c r="AE14" s="393"/>
      <c r="AF14" s="393"/>
      <c r="AG14" s="393">
        <f t="shared" ref="AG14:AG39" si="7">AK14*AF14+(1-AK14)*Y14</f>
        <v>0</v>
      </c>
      <c r="AH14" s="395"/>
      <c r="AI14" s="184"/>
      <c r="AJ14" s="593">
        <v>2015</v>
      </c>
      <c r="AK14" s="733">
        <v>1.7318788941073599E-2</v>
      </c>
      <c r="AL14" s="3"/>
    </row>
    <row r="15" spans="2:38" outlineLevel="1">
      <c r="B15" s="3"/>
      <c r="C15" s="15"/>
      <c r="D15" s="344">
        <v>2016</v>
      </c>
      <c r="E15" s="713">
        <v>38.6</v>
      </c>
      <c r="F15" s="714">
        <v>12.9</v>
      </c>
      <c r="G15" s="714">
        <v>49.6</v>
      </c>
      <c r="H15" s="714">
        <v>79.900000000000006</v>
      </c>
      <c r="I15" s="714">
        <v>41.967321652761512</v>
      </c>
      <c r="J15" s="714">
        <v>49.027244921450368</v>
      </c>
      <c r="K15" s="714">
        <v>65.677497950996042</v>
      </c>
      <c r="L15" s="714">
        <f>E15</f>
        <v>38.6</v>
      </c>
      <c r="M15" s="714">
        <f t="shared" ref="M15:M16" si="8">AK15*L15+(1-AK15)*E15</f>
        <v>38.6</v>
      </c>
      <c r="N15" s="726">
        <v>189.96947704662099</v>
      </c>
      <c r="O15" s="481">
        <f t="shared" si="3"/>
        <v>37.666898914809998</v>
      </c>
      <c r="P15" s="473">
        <f t="shared" si="3"/>
        <v>10.680735366719999</v>
      </c>
      <c r="Q15" s="473">
        <f>Q16</f>
        <v>37.802880499339999</v>
      </c>
      <c r="R15" s="473">
        <f t="shared" si="4"/>
        <v>66.952387437680002</v>
      </c>
      <c r="S15" s="473">
        <f t="shared" si="4"/>
        <v>44.812113083749999</v>
      </c>
      <c r="T15" s="473">
        <f t="shared" si="5"/>
        <v>50.090670955959993</v>
      </c>
      <c r="U15" s="473">
        <f t="shared" si="5"/>
        <v>57.742725576330002</v>
      </c>
      <c r="V15" s="478">
        <f t="shared" ref="V15:V39" si="9">L15</f>
        <v>38.6</v>
      </c>
      <c r="W15" s="482">
        <f t="shared" si="6"/>
        <v>37.701996913584416</v>
      </c>
      <c r="X15" s="323">
        <f>X16</f>
        <v>199</v>
      </c>
      <c r="Y15" s="394"/>
      <c r="Z15" s="393"/>
      <c r="AA15" s="393"/>
      <c r="AB15" s="393"/>
      <c r="AC15" s="393"/>
      <c r="AD15" s="393"/>
      <c r="AE15" s="393"/>
      <c r="AF15" s="393"/>
      <c r="AG15" s="396">
        <f t="shared" si="7"/>
        <v>0</v>
      </c>
      <c r="AH15" s="397"/>
      <c r="AI15" s="184"/>
      <c r="AJ15" s="581">
        <v>2016</v>
      </c>
      <c r="AK15" s="733">
        <v>3.7614358542156931E-2</v>
      </c>
      <c r="AL15" s="3"/>
    </row>
    <row r="16" spans="2:38" outlineLevel="1">
      <c r="B16" s="3"/>
      <c r="C16" s="15"/>
      <c r="D16" s="344">
        <v>2017</v>
      </c>
      <c r="E16" s="715">
        <v>39.200000000000003</v>
      </c>
      <c r="F16" s="716">
        <v>19</v>
      </c>
      <c r="G16" s="716">
        <v>44.5</v>
      </c>
      <c r="H16" s="716">
        <v>82.7</v>
      </c>
      <c r="I16" s="716">
        <v>42.8</v>
      </c>
      <c r="J16" s="716">
        <v>50</v>
      </c>
      <c r="K16" s="716">
        <v>52</v>
      </c>
      <c r="L16" s="716">
        <f t="shared" ref="L16:L17" si="10">E16</f>
        <v>39.200000000000003</v>
      </c>
      <c r="M16" s="716">
        <f t="shared" si="8"/>
        <v>39.200000000000003</v>
      </c>
      <c r="N16" s="727">
        <v>186.15240195629499</v>
      </c>
      <c r="O16" s="481">
        <f t="shared" si="3"/>
        <v>37.666898914809998</v>
      </c>
      <c r="P16" s="473">
        <f t="shared" si="3"/>
        <v>10.680735366719999</v>
      </c>
      <c r="Q16" s="473">
        <f t="shared" si="3"/>
        <v>37.802880499339999</v>
      </c>
      <c r="R16" s="473">
        <f t="shared" si="4"/>
        <v>66.952387437680002</v>
      </c>
      <c r="S16" s="473">
        <f t="shared" si="4"/>
        <v>44.812113083749999</v>
      </c>
      <c r="T16" s="473">
        <f t="shared" si="5"/>
        <v>50.090670955959993</v>
      </c>
      <c r="U16" s="473">
        <f t="shared" si="5"/>
        <v>57.742725576330002</v>
      </c>
      <c r="V16" s="478">
        <f t="shared" si="9"/>
        <v>39.200000000000003</v>
      </c>
      <c r="W16" s="482">
        <f t="shared" si="6"/>
        <v>37.736284941417757</v>
      </c>
      <c r="X16" s="323">
        <f>X17</f>
        <v>199</v>
      </c>
      <c r="Y16" s="394"/>
      <c r="Z16" s="393"/>
      <c r="AA16" s="393"/>
      <c r="AB16" s="393"/>
      <c r="AC16" s="393"/>
      <c r="AD16" s="393"/>
      <c r="AE16" s="393"/>
      <c r="AF16" s="393"/>
      <c r="AG16" s="396">
        <f t="shared" si="7"/>
        <v>0</v>
      </c>
      <c r="AH16" s="397"/>
      <c r="AI16" s="184"/>
      <c r="AJ16" s="581">
        <v>2017</v>
      </c>
      <c r="AK16" s="734">
        <v>4.5258611632359128E-2</v>
      </c>
      <c r="AL16" s="3"/>
    </row>
    <row r="17" spans="2:38" outlineLevel="1">
      <c r="B17" s="3"/>
      <c r="C17" s="15"/>
      <c r="D17" s="344">
        <v>2018</v>
      </c>
      <c r="E17" s="717">
        <v>51.656241947308949</v>
      </c>
      <c r="F17" s="718">
        <v>25.563002358369534</v>
      </c>
      <c r="G17" s="718">
        <v>55.09942347791003</v>
      </c>
      <c r="H17" s="718">
        <v>90.270771423910531</v>
      </c>
      <c r="I17" s="718">
        <v>43.359666735705453</v>
      </c>
      <c r="J17" s="718">
        <v>50.65381628002973</v>
      </c>
      <c r="K17" s="718">
        <v>68.561951137011945</v>
      </c>
      <c r="L17" s="718">
        <f t="shared" si="10"/>
        <v>51.656241947308949</v>
      </c>
      <c r="M17" s="718">
        <f>AK17*L17+(1-AK17)*E17</f>
        <v>51.656241947308949</v>
      </c>
      <c r="N17" s="728">
        <v>266.20410988628601</v>
      </c>
      <c r="O17" s="483">
        <v>37.666898914809998</v>
      </c>
      <c r="P17" s="474">
        <v>10.680735366719999</v>
      </c>
      <c r="Q17" s="479">
        <v>37.802880499339999</v>
      </c>
      <c r="R17" s="479">
        <v>66.952387437680002</v>
      </c>
      <c r="S17" s="486">
        <v>44.812113083749999</v>
      </c>
      <c r="T17" s="486">
        <v>50.090670955959993</v>
      </c>
      <c r="U17" s="486">
        <v>57.742725576330002</v>
      </c>
      <c r="V17" s="478">
        <f t="shared" si="9"/>
        <v>51.656241947308949</v>
      </c>
      <c r="W17" s="482">
        <f t="shared" si="6"/>
        <v>38.80633212979329</v>
      </c>
      <c r="X17" s="471">
        <v>199</v>
      </c>
      <c r="Y17" s="394"/>
      <c r="Z17" s="393"/>
      <c r="AA17" s="393"/>
      <c r="AB17" s="393"/>
      <c r="AC17" s="393"/>
      <c r="AD17" s="393"/>
      <c r="AE17" s="393"/>
      <c r="AF17" s="393"/>
      <c r="AG17" s="396">
        <f t="shared" si="7"/>
        <v>0</v>
      </c>
      <c r="AH17" s="397"/>
      <c r="AI17" s="184"/>
      <c r="AJ17" s="581">
        <v>2018</v>
      </c>
      <c r="AK17" s="732">
        <v>8.145008756567429E-2</v>
      </c>
      <c r="AL17" s="3"/>
    </row>
    <row r="18" spans="2:38" outlineLevel="1">
      <c r="B18" s="3"/>
      <c r="C18" s="15"/>
      <c r="D18" s="344">
        <v>2019</v>
      </c>
      <c r="E18" s="463">
        <v>56.097562458897222</v>
      </c>
      <c r="F18" s="719">
        <v>24.739921640196069</v>
      </c>
      <c r="G18" s="719">
        <v>61.902808421292349</v>
      </c>
      <c r="H18" s="719">
        <v>95.67219862947141</v>
      </c>
      <c r="I18" s="719">
        <v>43.369685474312433</v>
      </c>
      <c r="J18" s="719">
        <v>50.665520413916397</v>
      </c>
      <c r="K18" s="719">
        <v>68.038851536010483</v>
      </c>
      <c r="L18" s="720">
        <v>142</v>
      </c>
      <c r="M18" s="721">
        <f>(L18*AK18)+E18*(1-AK18)</f>
        <v>64.598429169022893</v>
      </c>
      <c r="N18" s="720">
        <v>350</v>
      </c>
      <c r="O18" s="481">
        <f t="shared" ref="O18:U18" si="11">(O17+O19)/2</f>
        <v>37.666898914809998</v>
      </c>
      <c r="P18" s="473">
        <f t="shared" si="11"/>
        <v>10.49530593327</v>
      </c>
      <c r="Q18" s="473">
        <f t="shared" si="11"/>
        <v>39.255411061364995</v>
      </c>
      <c r="R18" s="473">
        <f t="shared" si="11"/>
        <v>68.41109898082</v>
      </c>
      <c r="S18" s="473">
        <f t="shared" si="11"/>
        <v>45.343677459639999</v>
      </c>
      <c r="T18" s="473">
        <f t="shared" si="11"/>
        <v>50.591330426274993</v>
      </c>
      <c r="U18" s="473">
        <f t="shared" si="11"/>
        <v>58.323737801139998</v>
      </c>
      <c r="V18" s="478">
        <f t="shared" si="9"/>
        <v>142</v>
      </c>
      <c r="W18" s="482">
        <f t="shared" si="6"/>
        <v>47.991655827032567</v>
      </c>
      <c r="X18" s="323">
        <f>(X17+X19)/2</f>
        <v>204.5</v>
      </c>
      <c r="Y18" s="394"/>
      <c r="Z18" s="393"/>
      <c r="AA18" s="393"/>
      <c r="AB18" s="393"/>
      <c r="AC18" s="393"/>
      <c r="AD18" s="393"/>
      <c r="AE18" s="393"/>
      <c r="AF18" s="393"/>
      <c r="AG18" s="396">
        <f t="shared" si="7"/>
        <v>0</v>
      </c>
      <c r="AH18" s="397"/>
      <c r="AI18" s="184"/>
      <c r="AJ18" s="581">
        <v>2019</v>
      </c>
      <c r="AK18" s="590">
        <v>9.8959551713048377E-2</v>
      </c>
      <c r="AL18" s="3"/>
    </row>
    <row r="19" spans="2:38" outlineLevel="1">
      <c r="B19" s="3"/>
      <c r="C19" s="15"/>
      <c r="D19" s="344">
        <v>2020</v>
      </c>
      <c r="E19" s="463">
        <v>50.281924387477865</v>
      </c>
      <c r="F19" s="719">
        <v>23.653742261001035</v>
      </c>
      <c r="G19" s="719">
        <v>63.953800814148522</v>
      </c>
      <c r="H19" s="719">
        <v>97.723191022327597</v>
      </c>
      <c r="I19" s="719">
        <v>43.710884486559117</v>
      </c>
      <c r="J19" s="719">
        <v>51.064117390840089</v>
      </c>
      <c r="K19" s="719">
        <v>67.268189007444789</v>
      </c>
      <c r="L19" s="720">
        <v>141.09090909090909</v>
      </c>
      <c r="M19" s="721">
        <f t="shared" ref="M19:M39" si="12">(L19*AK19)+E19*(1-AK19)</f>
        <v>62.348232685682859</v>
      </c>
      <c r="N19" s="720">
        <v>370</v>
      </c>
      <c r="O19" s="483">
        <v>37.666898914809998</v>
      </c>
      <c r="P19" s="474">
        <v>10.30987649982</v>
      </c>
      <c r="Q19" s="479">
        <v>40.707941623389999</v>
      </c>
      <c r="R19" s="479">
        <v>69.869810523959998</v>
      </c>
      <c r="S19" s="486">
        <v>45.875241835529998</v>
      </c>
      <c r="T19" s="486">
        <v>51.09198989659</v>
      </c>
      <c r="U19" s="486">
        <v>58.904750025949994</v>
      </c>
      <c r="V19" s="478">
        <f t="shared" si="9"/>
        <v>141.09090909090909</v>
      </c>
      <c r="W19" s="482">
        <f t="shared" si="6"/>
        <v>51.409437676774019</v>
      </c>
      <c r="X19" s="471">
        <v>210</v>
      </c>
      <c r="Y19" s="394"/>
      <c r="Z19" s="393"/>
      <c r="AA19" s="393"/>
      <c r="AB19" s="393"/>
      <c r="AC19" s="393"/>
      <c r="AD19" s="393"/>
      <c r="AE19" s="393"/>
      <c r="AF19" s="393"/>
      <c r="AG19" s="396">
        <f t="shared" si="7"/>
        <v>0</v>
      </c>
      <c r="AH19" s="397"/>
      <c r="AI19" s="184"/>
      <c r="AJ19" s="581">
        <v>2020</v>
      </c>
      <c r="AK19" s="590">
        <v>0.13287570979470564</v>
      </c>
      <c r="AL19" s="3"/>
    </row>
    <row r="20" spans="2:38" outlineLevel="1">
      <c r="B20" s="3"/>
      <c r="C20" s="15"/>
      <c r="D20" s="344">
        <v>2021</v>
      </c>
      <c r="E20" s="463">
        <v>42.9320596384513</v>
      </c>
      <c r="F20" s="719">
        <v>23.748225539455163</v>
      </c>
      <c r="G20" s="719">
        <v>65.723705394884277</v>
      </c>
      <c r="H20" s="719">
        <v>99.493095603063352</v>
      </c>
      <c r="I20" s="719">
        <v>44.141577223443562</v>
      </c>
      <c r="J20" s="719">
        <v>51.567263111499493</v>
      </c>
      <c r="K20" s="719">
        <v>67.05964719552162</v>
      </c>
      <c r="L20" s="720">
        <v>140.18181818181819</v>
      </c>
      <c r="M20" s="721">
        <f t="shared" si="12"/>
        <v>59.152528516424752</v>
      </c>
      <c r="N20" s="720">
        <v>360</v>
      </c>
      <c r="O20" s="481">
        <f t="shared" ref="O20:U20" si="13">O19+(O$24-O$19)/5</f>
        <v>38.687996995008</v>
      </c>
      <c r="P20" s="473">
        <f t="shared" si="13"/>
        <v>11.093624905201999</v>
      </c>
      <c r="Q20" s="473">
        <f t="shared" si="13"/>
        <v>44.441254216849998</v>
      </c>
      <c r="R20" s="473">
        <f t="shared" si="13"/>
        <v>73.603123117419997</v>
      </c>
      <c r="S20" s="473">
        <f t="shared" si="13"/>
        <v>46.310382906026</v>
      </c>
      <c r="T20" s="473">
        <f t="shared" si="13"/>
        <v>52.103198407004001</v>
      </c>
      <c r="U20" s="473">
        <f t="shared" si="13"/>
        <v>61.493344916911994</v>
      </c>
      <c r="V20" s="478">
        <f t="shared" si="9"/>
        <v>140.18181818181819</v>
      </c>
      <c r="W20" s="482">
        <f t="shared" si="6"/>
        <v>55.616341008665657</v>
      </c>
      <c r="X20" s="323">
        <f>X19+(X$24-X$19)/5</f>
        <v>224.6</v>
      </c>
      <c r="Y20" s="394"/>
      <c r="Z20" s="393"/>
      <c r="AA20" s="393"/>
      <c r="AB20" s="393"/>
      <c r="AC20" s="393"/>
      <c r="AD20" s="393"/>
      <c r="AE20" s="393"/>
      <c r="AF20" s="393"/>
      <c r="AG20" s="396">
        <f t="shared" si="7"/>
        <v>0</v>
      </c>
      <c r="AH20" s="397"/>
      <c r="AI20" s="184"/>
      <c r="AJ20" s="581">
        <v>2021</v>
      </c>
      <c r="AK20" s="590">
        <v>0.16679186787636302</v>
      </c>
      <c r="AL20" s="3"/>
    </row>
    <row r="21" spans="2:38" outlineLevel="1">
      <c r="B21" s="3"/>
      <c r="C21" s="15"/>
      <c r="D21" s="344">
        <v>2022</v>
      </c>
      <c r="E21" s="463">
        <v>42.688596544251013</v>
      </c>
      <c r="F21" s="719">
        <v>23.291688219805959</v>
      </c>
      <c r="G21" s="719">
        <v>67.311366638335357</v>
      </c>
      <c r="H21" s="719">
        <v>101.08075684651442</v>
      </c>
      <c r="I21" s="719">
        <v>44.574168024690898</v>
      </c>
      <c r="J21" s="719">
        <v>52.072626197068807</v>
      </c>
      <c r="K21" s="719">
        <v>66.924775506353853</v>
      </c>
      <c r="L21" s="720">
        <v>139.27272727272728</v>
      </c>
      <c r="M21" s="721">
        <f t="shared" si="12"/>
        <v>62.073806761634856</v>
      </c>
      <c r="N21" s="720">
        <v>360</v>
      </c>
      <c r="O21" s="481">
        <f t="shared" ref="O21:P23" si="14">O20+(O$24-O$19)/5</f>
        <v>39.709095075206001</v>
      </c>
      <c r="P21" s="473">
        <f t="shared" si="14"/>
        <v>11.877373310583998</v>
      </c>
      <c r="Q21" s="473">
        <f t="shared" ref="Q21:U23" si="15">Q20+(Q$24-Q$19)/5</f>
        <v>48.174566810309997</v>
      </c>
      <c r="R21" s="473">
        <f t="shared" si="15"/>
        <v>77.336435710879996</v>
      </c>
      <c r="S21" s="473">
        <f t="shared" si="15"/>
        <v>46.745523976522001</v>
      </c>
      <c r="T21" s="473">
        <f t="shared" si="15"/>
        <v>53.114406917418002</v>
      </c>
      <c r="U21" s="473">
        <f t="shared" si="15"/>
        <v>64.081939807873994</v>
      </c>
      <c r="V21" s="478">
        <f t="shared" si="9"/>
        <v>139.27272727272728</v>
      </c>
      <c r="W21" s="482">
        <f t="shared" si="6"/>
        <v>59.692315150780885</v>
      </c>
      <c r="X21" s="323">
        <f>X20+(X$24-X$19)/5</f>
        <v>239.2</v>
      </c>
      <c r="Y21" s="394"/>
      <c r="Z21" s="393"/>
      <c r="AA21" s="393"/>
      <c r="AB21" s="393"/>
      <c r="AC21" s="393"/>
      <c r="AD21" s="393"/>
      <c r="AE21" s="393"/>
      <c r="AF21" s="393"/>
      <c r="AG21" s="396">
        <f t="shared" si="7"/>
        <v>0</v>
      </c>
      <c r="AH21" s="397"/>
      <c r="AI21" s="184"/>
      <c r="AJ21" s="581">
        <v>2022</v>
      </c>
      <c r="AK21" s="590">
        <v>0.20070802595802029</v>
      </c>
      <c r="AL21" s="3"/>
    </row>
    <row r="22" spans="2:38" outlineLevel="1">
      <c r="B22" s="3"/>
      <c r="C22" s="15"/>
      <c r="D22" s="344">
        <v>2023</v>
      </c>
      <c r="E22" s="463">
        <v>43.880262293605547</v>
      </c>
      <c r="F22" s="719">
        <v>22.597772985452821</v>
      </c>
      <c r="G22" s="719">
        <v>69.045985299549287</v>
      </c>
      <c r="H22" s="719">
        <v>102.81537550772836</v>
      </c>
      <c r="I22" s="719">
        <v>45.008525564012366</v>
      </c>
      <c r="J22" s="719">
        <v>52.580053228986408</v>
      </c>
      <c r="K22" s="719">
        <v>66.823916324802212</v>
      </c>
      <c r="L22" s="720">
        <v>138.36363636363637</v>
      </c>
      <c r="M22" s="721">
        <f t="shared" si="12"/>
        <v>66.04834684010217</v>
      </c>
      <c r="N22" s="720">
        <v>380</v>
      </c>
      <c r="O22" s="481">
        <f t="shared" si="14"/>
        <v>40.730193155404002</v>
      </c>
      <c r="P22" s="473">
        <f t="shared" si="14"/>
        <v>12.661121715965997</v>
      </c>
      <c r="Q22" s="473">
        <f t="shared" si="15"/>
        <v>51.907879403769996</v>
      </c>
      <c r="R22" s="473">
        <f t="shared" si="15"/>
        <v>81.069748304339996</v>
      </c>
      <c r="S22" s="473">
        <f t="shared" si="15"/>
        <v>47.180665047018003</v>
      </c>
      <c r="T22" s="473">
        <f t="shared" si="15"/>
        <v>54.125615427832003</v>
      </c>
      <c r="U22" s="473">
        <f t="shared" si="15"/>
        <v>66.670534698835993</v>
      </c>
      <c r="V22" s="478">
        <f t="shared" si="9"/>
        <v>138.36363636363637</v>
      </c>
      <c r="W22" s="482">
        <f t="shared" si="6"/>
        <v>63.637360103119732</v>
      </c>
      <c r="X22" s="323">
        <f>X21+(X$24-X$19)/5</f>
        <v>253.79999999999998</v>
      </c>
      <c r="Y22" s="394"/>
      <c r="Z22" s="393"/>
      <c r="AA22" s="393"/>
      <c r="AB22" s="393"/>
      <c r="AC22" s="393"/>
      <c r="AD22" s="393"/>
      <c r="AE22" s="393"/>
      <c r="AF22" s="393"/>
      <c r="AG22" s="396">
        <f t="shared" si="7"/>
        <v>0</v>
      </c>
      <c r="AH22" s="397"/>
      <c r="AI22" s="184"/>
      <c r="AJ22" s="581">
        <v>2023</v>
      </c>
      <c r="AK22" s="590">
        <v>0.23462418403967766</v>
      </c>
      <c r="AL22" s="3"/>
    </row>
    <row r="23" spans="2:38" outlineLevel="1">
      <c r="B23" s="3"/>
      <c r="C23" s="15"/>
      <c r="D23" s="344">
        <v>2024</v>
      </c>
      <c r="E23" s="463">
        <v>44.997612978601673</v>
      </c>
      <c r="F23" s="719">
        <v>22.200954352780457</v>
      </c>
      <c r="G23" s="719">
        <v>70.735251562979911</v>
      </c>
      <c r="H23" s="719">
        <v>104.50464177115899</v>
      </c>
      <c r="I23" s="719">
        <v>45.444520344423232</v>
      </c>
      <c r="J23" s="719">
        <v>53.089392925728077</v>
      </c>
      <c r="K23" s="719">
        <v>66.766250958343946</v>
      </c>
      <c r="L23" s="720">
        <v>137.45454545454547</v>
      </c>
      <c r="M23" s="721">
        <f t="shared" si="12"/>
        <v>67.212355308449858</v>
      </c>
      <c r="N23" s="720">
        <v>390</v>
      </c>
      <c r="O23" s="481">
        <f t="shared" si="14"/>
        <v>41.751291235602004</v>
      </c>
      <c r="P23" s="473">
        <f t="shared" si="14"/>
        <v>13.444870121347996</v>
      </c>
      <c r="Q23" s="473">
        <f t="shared" si="15"/>
        <v>55.641191997229996</v>
      </c>
      <c r="R23" s="473">
        <f t="shared" si="15"/>
        <v>84.803060897799995</v>
      </c>
      <c r="S23" s="473">
        <f t="shared" si="15"/>
        <v>47.615806117514005</v>
      </c>
      <c r="T23" s="473">
        <f t="shared" si="15"/>
        <v>55.136823938246003</v>
      </c>
      <c r="U23" s="473">
        <f t="shared" si="15"/>
        <v>69.259129589797993</v>
      </c>
      <c r="V23" s="478">
        <f t="shared" si="9"/>
        <v>137.45454545454547</v>
      </c>
      <c r="W23" s="482">
        <f t="shared" si="6"/>
        <v>64.746031334241451</v>
      </c>
      <c r="X23" s="323">
        <f>X22+(X$24-X$19)/5</f>
        <v>268.39999999999998</v>
      </c>
      <c r="Y23" s="394"/>
      <c r="Z23" s="393"/>
      <c r="AA23" s="393"/>
      <c r="AB23" s="393"/>
      <c r="AC23" s="393"/>
      <c r="AD23" s="393"/>
      <c r="AE23" s="393"/>
      <c r="AF23" s="393"/>
      <c r="AG23" s="396">
        <f t="shared" si="7"/>
        <v>0</v>
      </c>
      <c r="AH23" s="397"/>
      <c r="AI23" s="184"/>
      <c r="AJ23" s="581">
        <v>2024</v>
      </c>
      <c r="AK23" s="590">
        <v>0.24027124559457125</v>
      </c>
      <c r="AL23" s="3"/>
    </row>
    <row r="24" spans="2:38" outlineLevel="1">
      <c r="B24" s="3"/>
      <c r="C24" s="15"/>
      <c r="D24" s="344">
        <v>2025</v>
      </c>
      <c r="E24" s="463">
        <v>46.075721557592956</v>
      </c>
      <c r="F24" s="719">
        <v>22.115398867775376</v>
      </c>
      <c r="G24" s="719">
        <v>72.075447287111189</v>
      </c>
      <c r="H24" s="719">
        <v>105.84483749529025</v>
      </c>
      <c r="I24" s="719">
        <v>45.882024679274117</v>
      </c>
      <c r="J24" s="719">
        <v>53.600496120647335</v>
      </c>
      <c r="K24" s="719">
        <v>66.701962398902808</v>
      </c>
      <c r="L24" s="720">
        <v>136.54545454545456</v>
      </c>
      <c r="M24" s="721">
        <f t="shared" si="12"/>
        <v>68.323885142232001</v>
      </c>
      <c r="N24" s="720">
        <v>400</v>
      </c>
      <c r="O24" s="483">
        <v>42.772389315799998</v>
      </c>
      <c r="P24" s="474">
        <v>14.228618526729999</v>
      </c>
      <c r="Q24" s="479">
        <v>59.374504590689995</v>
      </c>
      <c r="R24" s="479">
        <v>88.536373491259994</v>
      </c>
      <c r="S24" s="486">
        <v>48.050947188009999</v>
      </c>
      <c r="T24" s="486">
        <v>56.148032448659997</v>
      </c>
      <c r="U24" s="486">
        <v>71.847724480760007</v>
      </c>
      <c r="V24" s="478">
        <f t="shared" si="9"/>
        <v>136.54545454545456</v>
      </c>
      <c r="W24" s="482">
        <f t="shared" si="6"/>
        <v>65.832902773293014</v>
      </c>
      <c r="X24" s="471">
        <v>283</v>
      </c>
      <c r="Y24" s="394"/>
      <c r="Z24" s="393"/>
      <c r="AA24" s="393"/>
      <c r="AB24" s="393"/>
      <c r="AC24" s="393"/>
      <c r="AD24" s="393"/>
      <c r="AE24" s="393"/>
      <c r="AF24" s="393"/>
      <c r="AG24" s="396">
        <f t="shared" si="7"/>
        <v>0</v>
      </c>
      <c r="AH24" s="397"/>
      <c r="AI24" s="184"/>
      <c r="AJ24" s="581">
        <v>2025</v>
      </c>
      <c r="AK24" s="590">
        <v>0.24591830714946505</v>
      </c>
      <c r="AL24" s="3"/>
    </row>
    <row r="25" spans="2:38" outlineLevel="1">
      <c r="B25" s="3"/>
      <c r="C25" s="15"/>
      <c r="D25" s="344">
        <v>2026</v>
      </c>
      <c r="E25" s="463">
        <v>47.34451309883265</v>
      </c>
      <c r="F25" s="719">
        <v>22.328437004471791</v>
      </c>
      <c r="G25" s="719">
        <v>74.698912523417164</v>
      </c>
      <c r="H25" s="719">
        <v>108.46830273159622</v>
      </c>
      <c r="I25" s="719">
        <v>46.149471170326017</v>
      </c>
      <c r="J25" s="719">
        <v>53.912933610193946</v>
      </c>
      <c r="K25" s="719">
        <v>66.945663552216786</v>
      </c>
      <c r="L25" s="720">
        <v>135.63636363636365</v>
      </c>
      <c r="M25" s="721">
        <f t="shared" si="12"/>
        <v>69.555685032896761</v>
      </c>
      <c r="N25" s="720">
        <v>390</v>
      </c>
      <c r="O25" s="481">
        <f t="shared" ref="O25:U25" si="16">O24+(O$29-O$24)/5</f>
        <v>44.930787921158</v>
      </c>
      <c r="P25" s="473">
        <f t="shared" si="16"/>
        <v>14.980225830314</v>
      </c>
      <c r="Q25" s="473">
        <f t="shared" si="16"/>
        <v>65.248909042385989</v>
      </c>
      <c r="R25" s="473">
        <f t="shared" si="16"/>
        <v>94.410777942955988</v>
      </c>
      <c r="S25" s="473">
        <f t="shared" si="16"/>
        <v>48.495977828290002</v>
      </c>
      <c r="T25" s="473">
        <f t="shared" si="16"/>
        <v>56.669707254765996</v>
      </c>
      <c r="U25" s="473">
        <f t="shared" si="16"/>
        <v>72.179025068523998</v>
      </c>
      <c r="V25" s="478">
        <f t="shared" si="9"/>
        <v>135.63636363636365</v>
      </c>
      <c r="W25" s="482">
        <f t="shared" si="6"/>
        <v>67.749169519494828</v>
      </c>
      <c r="X25" s="323">
        <f>X24+(X$29-X$24)/5</f>
        <v>284</v>
      </c>
      <c r="Y25" s="394"/>
      <c r="Z25" s="393"/>
      <c r="AA25" s="393"/>
      <c r="AB25" s="393"/>
      <c r="AC25" s="393"/>
      <c r="AD25" s="393"/>
      <c r="AE25" s="393"/>
      <c r="AF25" s="393"/>
      <c r="AG25" s="396">
        <f t="shared" si="7"/>
        <v>0</v>
      </c>
      <c r="AH25" s="397"/>
      <c r="AI25" s="184"/>
      <c r="AJ25" s="581">
        <v>2026</v>
      </c>
      <c r="AK25" s="590">
        <v>0.25156536870435864</v>
      </c>
      <c r="AL25" s="3"/>
    </row>
    <row r="26" spans="2:38" outlineLevel="1">
      <c r="B26" s="3"/>
      <c r="C26" s="15"/>
      <c r="D26" s="344">
        <v>2027</v>
      </c>
      <c r="E26" s="463">
        <v>48.575976334366672</v>
      </c>
      <c r="F26" s="719">
        <v>22.528923604170323</v>
      </c>
      <c r="G26" s="719">
        <v>76.208412485526466</v>
      </c>
      <c r="H26" s="719">
        <v>109.97780269370554</v>
      </c>
      <c r="I26" s="719">
        <v>46.417133792362442</v>
      </c>
      <c r="J26" s="719">
        <v>54.22562358920846</v>
      </c>
      <c r="K26" s="719">
        <v>67.188962540919803</v>
      </c>
      <c r="L26" s="720">
        <v>134.72727272727275</v>
      </c>
      <c r="M26" s="721">
        <f t="shared" si="12"/>
        <v>70.735160649571199</v>
      </c>
      <c r="N26" s="720">
        <v>390</v>
      </c>
      <c r="O26" s="481">
        <f t="shared" ref="O26:P28" si="17">O25+(O$29-O$24)/5</f>
        <v>47.089186526516002</v>
      </c>
      <c r="P26" s="473">
        <f t="shared" si="17"/>
        <v>15.731833133898</v>
      </c>
      <c r="Q26" s="473">
        <f t="shared" ref="Q26:U28" si="18">Q25+(Q$29-Q$24)/5</f>
        <v>71.123313494081984</v>
      </c>
      <c r="R26" s="473">
        <f t="shared" si="18"/>
        <v>100.28518239465198</v>
      </c>
      <c r="S26" s="473">
        <f t="shared" si="18"/>
        <v>48.941008468570004</v>
      </c>
      <c r="T26" s="473">
        <f t="shared" si="18"/>
        <v>57.191382060871994</v>
      </c>
      <c r="U26" s="473">
        <f t="shared" si="18"/>
        <v>72.510325656287989</v>
      </c>
      <c r="V26" s="478">
        <f t="shared" si="9"/>
        <v>134.72727272727275</v>
      </c>
      <c r="W26" s="482">
        <f t="shared" si="6"/>
        <v>69.63079166148249</v>
      </c>
      <c r="X26" s="323">
        <f>X25+(X$29-X$24)/5</f>
        <v>285</v>
      </c>
      <c r="Y26" s="394"/>
      <c r="Z26" s="393"/>
      <c r="AA26" s="393"/>
      <c r="AB26" s="393"/>
      <c r="AC26" s="393"/>
      <c r="AD26" s="393"/>
      <c r="AE26" s="393"/>
      <c r="AF26" s="393"/>
      <c r="AG26" s="396">
        <f t="shared" si="7"/>
        <v>0</v>
      </c>
      <c r="AH26" s="397"/>
      <c r="AI26" s="184"/>
      <c r="AJ26" s="581">
        <v>2027</v>
      </c>
      <c r="AK26" s="590">
        <v>0.25721243025925233</v>
      </c>
      <c r="AL26" s="3"/>
    </row>
    <row r="27" spans="2:38" outlineLevel="1">
      <c r="B27" s="3"/>
      <c r="C27" s="15"/>
      <c r="D27" s="344">
        <v>2028</v>
      </c>
      <c r="E27" s="463">
        <v>49.750088877592276</v>
      </c>
      <c r="F27" s="719">
        <v>22.709242554549718</v>
      </c>
      <c r="G27" s="719">
        <v>77.608697438213881</v>
      </c>
      <c r="H27" s="719">
        <v>111.37808764639294</v>
      </c>
      <c r="I27" s="719">
        <v>46.685008283440936</v>
      </c>
      <c r="J27" s="719">
        <v>54.538561078786138</v>
      </c>
      <c r="K27" s="719">
        <v>67.43184812789903</v>
      </c>
      <c r="L27" s="720">
        <v>133.81818181818184</v>
      </c>
      <c r="M27" s="721">
        <f t="shared" si="12"/>
        <v>71.848185065740054</v>
      </c>
      <c r="N27" s="720">
        <v>390</v>
      </c>
      <c r="O27" s="481">
        <f t="shared" si="17"/>
        <v>49.247585131874004</v>
      </c>
      <c r="P27" s="473">
        <f t="shared" si="17"/>
        <v>16.483440437481999</v>
      </c>
      <c r="Q27" s="473">
        <f t="shared" si="18"/>
        <v>76.997717945777978</v>
      </c>
      <c r="R27" s="473">
        <f t="shared" si="18"/>
        <v>106.15958684634798</v>
      </c>
      <c r="S27" s="473">
        <f t="shared" si="18"/>
        <v>49.386039108850007</v>
      </c>
      <c r="T27" s="473">
        <f t="shared" si="18"/>
        <v>57.713056866977993</v>
      </c>
      <c r="U27" s="473">
        <f t="shared" si="18"/>
        <v>72.84162624405198</v>
      </c>
      <c r="V27" s="478">
        <f t="shared" si="9"/>
        <v>133.81818181818184</v>
      </c>
      <c r="W27" s="482">
        <f t="shared" si="6"/>
        <v>71.477769199255988</v>
      </c>
      <c r="X27" s="323">
        <f>X26+(X$29-X$24)/5</f>
        <v>286</v>
      </c>
      <c r="Y27" s="394"/>
      <c r="Z27" s="393"/>
      <c r="AA27" s="393"/>
      <c r="AB27" s="393"/>
      <c r="AC27" s="393"/>
      <c r="AD27" s="393"/>
      <c r="AE27" s="393"/>
      <c r="AF27" s="393"/>
      <c r="AG27" s="396">
        <f t="shared" si="7"/>
        <v>0</v>
      </c>
      <c r="AH27" s="397"/>
      <c r="AI27" s="184"/>
      <c r="AJ27" s="581">
        <v>2028</v>
      </c>
      <c r="AK27" s="590">
        <v>0.26285949181414614</v>
      </c>
      <c r="AL27" s="3"/>
    </row>
    <row r="28" spans="2:38" outlineLevel="1">
      <c r="B28" s="3"/>
      <c r="C28" s="15"/>
      <c r="D28" s="344">
        <v>2029</v>
      </c>
      <c r="E28" s="463">
        <v>50.898268222022992</v>
      </c>
      <c r="F28" s="719">
        <v>22.881162646611898</v>
      </c>
      <c r="G28" s="719">
        <v>78.950378068533055</v>
      </c>
      <c r="H28" s="719">
        <v>112.71976827671213</v>
      </c>
      <c r="I28" s="719">
        <v>46.953090426400969</v>
      </c>
      <c r="J28" s="719">
        <v>54.851741152337581</v>
      </c>
      <c r="K28" s="719">
        <v>67.674309175439461</v>
      </c>
      <c r="L28" s="720">
        <v>132.90909090909093</v>
      </c>
      <c r="M28" s="721">
        <f t="shared" si="12"/>
        <v>72.918711560687044</v>
      </c>
      <c r="N28" s="720">
        <v>380</v>
      </c>
      <c r="O28" s="481">
        <f t="shared" si="17"/>
        <v>51.405983737232006</v>
      </c>
      <c r="P28" s="473">
        <f t="shared" si="17"/>
        <v>17.235047741065998</v>
      </c>
      <c r="Q28" s="473">
        <f t="shared" si="18"/>
        <v>82.872122397473973</v>
      </c>
      <c r="R28" s="473">
        <f t="shared" si="18"/>
        <v>112.03399129804397</v>
      </c>
      <c r="S28" s="473">
        <f t="shared" si="18"/>
        <v>49.831069749130009</v>
      </c>
      <c r="T28" s="473">
        <f t="shared" si="18"/>
        <v>58.234731673083992</v>
      </c>
      <c r="U28" s="473">
        <f t="shared" si="18"/>
        <v>73.172926831815971</v>
      </c>
      <c r="V28" s="478">
        <f t="shared" si="9"/>
        <v>132.90909090909093</v>
      </c>
      <c r="W28" s="482">
        <f t="shared" si="6"/>
        <v>73.290102132815292</v>
      </c>
      <c r="X28" s="323">
        <f>X27+(X$29-X$24)/5</f>
        <v>287</v>
      </c>
      <c r="Y28" s="394"/>
      <c r="Z28" s="393"/>
      <c r="AA28" s="393"/>
      <c r="AB28" s="393"/>
      <c r="AC28" s="393"/>
      <c r="AD28" s="393"/>
      <c r="AE28" s="393"/>
      <c r="AF28" s="393"/>
      <c r="AG28" s="396">
        <f t="shared" si="7"/>
        <v>0</v>
      </c>
      <c r="AH28" s="397"/>
      <c r="AI28" s="184"/>
      <c r="AJ28" s="581">
        <v>2029</v>
      </c>
      <c r="AK28" s="590">
        <v>0.26850655336903961</v>
      </c>
      <c r="AL28" s="3"/>
    </row>
    <row r="29" spans="2:38" outlineLevel="1">
      <c r="B29" s="3"/>
      <c r="C29" s="15"/>
      <c r="D29" s="344">
        <v>2030</v>
      </c>
      <c r="E29" s="463">
        <v>51.977051235936337</v>
      </c>
      <c r="F29" s="719">
        <v>23.028309961637405</v>
      </c>
      <c r="G29" s="719">
        <v>80.163728324555876</v>
      </c>
      <c r="H29" s="719">
        <v>113.93311853273494</v>
      </c>
      <c r="I29" s="719">
        <v>47.221376048327706</v>
      </c>
      <c r="J29" s="719">
        <v>55.165158934962271</v>
      </c>
      <c r="K29" s="719">
        <v>67.91633464448644</v>
      </c>
      <c r="L29" s="720">
        <v>132</v>
      </c>
      <c r="M29" s="721">
        <f t="shared" si="12"/>
        <v>73.915631916477096</v>
      </c>
      <c r="N29" s="720">
        <v>380</v>
      </c>
      <c r="O29" s="483">
        <v>53.564382342590001</v>
      </c>
      <c r="P29" s="474">
        <v>17.98665504465</v>
      </c>
      <c r="Q29" s="479">
        <v>88.746526849169996</v>
      </c>
      <c r="R29" s="479">
        <v>117.90839574974</v>
      </c>
      <c r="S29" s="486">
        <v>50.276100389409997</v>
      </c>
      <c r="T29" s="486">
        <v>58.756406479189998</v>
      </c>
      <c r="U29" s="486">
        <v>73.504227419579991</v>
      </c>
      <c r="V29" s="478">
        <f t="shared" si="9"/>
        <v>132</v>
      </c>
      <c r="W29" s="482">
        <f t="shared" si="6"/>
        <v>75.067790462160445</v>
      </c>
      <c r="X29" s="471">
        <v>288</v>
      </c>
      <c r="Y29" s="394"/>
      <c r="Z29" s="393"/>
      <c r="AA29" s="393"/>
      <c r="AB29" s="393"/>
      <c r="AC29" s="393"/>
      <c r="AD29" s="393"/>
      <c r="AE29" s="393"/>
      <c r="AF29" s="393"/>
      <c r="AG29" s="396">
        <f t="shared" si="7"/>
        <v>0</v>
      </c>
      <c r="AH29" s="397"/>
      <c r="AI29" s="184"/>
      <c r="AJ29" s="581">
        <v>2030</v>
      </c>
      <c r="AK29" s="590">
        <v>0.27415361492393331</v>
      </c>
      <c r="AL29" s="3"/>
    </row>
    <row r="30" spans="2:38" outlineLevel="1">
      <c r="B30" s="3"/>
      <c r="C30" s="15"/>
      <c r="D30" s="344">
        <v>2031</v>
      </c>
      <c r="E30" s="463">
        <v>53.151596469696926</v>
      </c>
      <c r="F30" s="719">
        <v>23.100190847128324</v>
      </c>
      <c r="G30" s="719">
        <v>81.715091703339795</v>
      </c>
      <c r="H30" s="719">
        <v>115.48448191151886</v>
      </c>
      <c r="I30" s="719">
        <v>47.447441953531786</v>
      </c>
      <c r="J30" s="719">
        <v>55.4292546186119</v>
      </c>
      <c r="K30" s="719">
        <v>68.109531880542363</v>
      </c>
      <c r="L30" s="720">
        <v>132</v>
      </c>
      <c r="M30" s="721">
        <f t="shared" si="12"/>
        <v>75.213433116751247</v>
      </c>
      <c r="N30" s="720">
        <v>380</v>
      </c>
      <c r="O30" s="481">
        <f t="shared" ref="O30:U30" si="19">O29+(O$34-O$29)/5</f>
        <v>53.265222856624</v>
      </c>
      <c r="P30" s="473">
        <f t="shared" si="19"/>
        <v>17.939679588175999</v>
      </c>
      <c r="Q30" s="473">
        <f t="shared" si="19"/>
        <v>88.541318276151998</v>
      </c>
      <c r="R30" s="473">
        <f t="shared" si="19"/>
        <v>117.700714784276</v>
      </c>
      <c r="S30" s="473">
        <f t="shared" si="19"/>
        <v>50.693934712783999</v>
      </c>
      <c r="T30" s="473">
        <f t="shared" si="19"/>
        <v>59.245940183498</v>
      </c>
      <c r="U30" s="473">
        <f t="shared" si="19"/>
        <v>73.850362362019993</v>
      </c>
      <c r="V30" s="478">
        <f t="shared" si="9"/>
        <v>132</v>
      </c>
      <c r="W30" s="482">
        <f t="shared" si="6"/>
        <v>75.295266763750277</v>
      </c>
      <c r="X30" s="323">
        <f>X29+(X$34-X$29)/5</f>
        <v>289.8</v>
      </c>
      <c r="Y30" s="394"/>
      <c r="Z30" s="393"/>
      <c r="AA30" s="393"/>
      <c r="AB30" s="393"/>
      <c r="AC30" s="393"/>
      <c r="AD30" s="393"/>
      <c r="AE30" s="393"/>
      <c r="AF30" s="393"/>
      <c r="AG30" s="396">
        <f t="shared" si="7"/>
        <v>0</v>
      </c>
      <c r="AH30" s="397"/>
      <c r="AI30" s="184"/>
      <c r="AJ30" s="581">
        <v>2031</v>
      </c>
      <c r="AK30" s="590">
        <v>0.27980067647882689</v>
      </c>
      <c r="AL30" s="3"/>
    </row>
    <row r="31" spans="2:38" outlineLevel="1">
      <c r="B31" s="3"/>
      <c r="C31" s="15"/>
      <c r="D31" s="344">
        <v>2032</v>
      </c>
      <c r="E31" s="463">
        <v>54.271084206346387</v>
      </c>
      <c r="F31" s="719">
        <v>23.15800879032362</v>
      </c>
      <c r="G31" s="719">
        <v>83.580669998600371</v>
      </c>
      <c r="H31" s="719">
        <v>117.35006020677943</v>
      </c>
      <c r="I31" s="719">
        <v>47.673797913559987</v>
      </c>
      <c r="J31" s="719">
        <v>55.693689151355123</v>
      </c>
      <c r="K31" s="719">
        <v>68.302615513472986</v>
      </c>
      <c r="L31" s="720">
        <v>132</v>
      </c>
      <c r="M31" s="721">
        <f t="shared" si="12"/>
        <v>76.458627399458351</v>
      </c>
      <c r="N31" s="720">
        <v>380</v>
      </c>
      <c r="O31" s="481">
        <f t="shared" ref="O31:P33" si="20">O30+(O$34-O$29)/5</f>
        <v>52.966063370657999</v>
      </c>
      <c r="P31" s="473">
        <f t="shared" si="20"/>
        <v>17.892704131701997</v>
      </c>
      <c r="Q31" s="473">
        <f t="shared" ref="Q31:U33" si="21">Q30+(Q$34-Q$29)/5</f>
        <v>88.336109703133999</v>
      </c>
      <c r="R31" s="473">
        <f t="shared" si="21"/>
        <v>117.49303381881201</v>
      </c>
      <c r="S31" s="473">
        <f t="shared" si="21"/>
        <v>51.111769036158002</v>
      </c>
      <c r="T31" s="473">
        <f t="shared" si="21"/>
        <v>59.735473887806002</v>
      </c>
      <c r="U31" s="473">
        <f t="shared" si="21"/>
        <v>74.196497304459996</v>
      </c>
      <c r="V31" s="478">
        <f t="shared" si="9"/>
        <v>132</v>
      </c>
      <c r="W31" s="482">
        <f t="shared" si="6"/>
        <v>75.526121809404088</v>
      </c>
      <c r="X31" s="323">
        <f>X30+(X$34-X$29)/5</f>
        <v>291.60000000000002</v>
      </c>
      <c r="Y31" s="394"/>
      <c r="Z31" s="393"/>
      <c r="AA31" s="393"/>
      <c r="AB31" s="393"/>
      <c r="AC31" s="393"/>
      <c r="AD31" s="393"/>
      <c r="AE31" s="393"/>
      <c r="AF31" s="393"/>
      <c r="AG31" s="396">
        <f t="shared" si="7"/>
        <v>0</v>
      </c>
      <c r="AH31" s="397"/>
      <c r="AI31" s="184"/>
      <c r="AJ31" s="581">
        <v>2032</v>
      </c>
      <c r="AK31" s="590">
        <v>0.28544773803372059</v>
      </c>
      <c r="AL31" s="3"/>
    </row>
    <row r="32" spans="2:38" outlineLevel="1">
      <c r="B32" s="3"/>
      <c r="C32" s="15"/>
      <c r="D32" s="344">
        <v>2033</v>
      </c>
      <c r="E32" s="463">
        <v>55.361814359346859</v>
      </c>
      <c r="F32" s="719">
        <v>23.211267899808629</v>
      </c>
      <c r="G32" s="719">
        <v>85.36338917856591</v>
      </c>
      <c r="H32" s="719">
        <v>119.13277938674497</v>
      </c>
      <c r="I32" s="719">
        <v>47.900437582544079</v>
      </c>
      <c r="J32" s="719">
        <v>55.958455119794486</v>
      </c>
      <c r="K32" s="719">
        <v>68.495570272059325</v>
      </c>
      <c r="L32" s="720">
        <v>132</v>
      </c>
      <c r="M32" s="721">
        <f t="shared" si="12"/>
        <v>77.670791649247803</v>
      </c>
      <c r="N32" s="720">
        <v>370</v>
      </c>
      <c r="O32" s="481">
        <f t="shared" si="20"/>
        <v>52.666903884691997</v>
      </c>
      <c r="P32" s="473">
        <f t="shared" si="20"/>
        <v>17.845728675227996</v>
      </c>
      <c r="Q32" s="473">
        <f t="shared" si="21"/>
        <v>88.130901130116001</v>
      </c>
      <c r="R32" s="473">
        <f t="shared" si="21"/>
        <v>117.28535285334802</v>
      </c>
      <c r="S32" s="473">
        <f t="shared" si="21"/>
        <v>51.529603359532004</v>
      </c>
      <c r="T32" s="473">
        <f t="shared" si="21"/>
        <v>60.225007592114004</v>
      </c>
      <c r="U32" s="473">
        <f t="shared" si="21"/>
        <v>74.542632246899998</v>
      </c>
      <c r="V32" s="478">
        <f t="shared" si="9"/>
        <v>132</v>
      </c>
      <c r="W32" s="482">
        <f t="shared" si="6"/>
        <v>75.760355599121851</v>
      </c>
      <c r="X32" s="323">
        <f>X31+(X$34-X$29)/5</f>
        <v>293.40000000000003</v>
      </c>
      <c r="Y32" s="394"/>
      <c r="Z32" s="393"/>
      <c r="AA32" s="393"/>
      <c r="AB32" s="393"/>
      <c r="AC32" s="393"/>
      <c r="AD32" s="393"/>
      <c r="AE32" s="393"/>
      <c r="AF32" s="393"/>
      <c r="AG32" s="396">
        <f t="shared" si="7"/>
        <v>0</v>
      </c>
      <c r="AH32" s="397"/>
      <c r="AI32" s="184"/>
      <c r="AJ32" s="581">
        <v>2033</v>
      </c>
      <c r="AK32" s="590">
        <v>0.29109479958861428</v>
      </c>
      <c r="AL32" s="3"/>
    </row>
    <row r="33" spans="2:38" outlineLevel="1">
      <c r="B33" s="3"/>
      <c r="C33" s="15"/>
      <c r="D33" s="344">
        <v>2034</v>
      </c>
      <c r="E33" s="463">
        <v>56.399913461327749</v>
      </c>
      <c r="F33" s="719">
        <v>23.250984647558425</v>
      </c>
      <c r="G33" s="719">
        <v>87.0250346930234</v>
      </c>
      <c r="H33" s="719">
        <v>120.79442490120246</v>
      </c>
      <c r="I33" s="719">
        <v>48.127354677142954</v>
      </c>
      <c r="J33" s="719">
        <v>56.223545183578217</v>
      </c>
      <c r="K33" s="719">
        <v>68.68838101907248</v>
      </c>
      <c r="L33" s="720">
        <v>132</v>
      </c>
      <c r="M33" s="721">
        <f t="shared" si="12"/>
        <v>78.833623843423609</v>
      </c>
      <c r="N33" s="720">
        <v>380</v>
      </c>
      <c r="O33" s="481">
        <f t="shared" si="20"/>
        <v>52.367744398725996</v>
      </c>
      <c r="P33" s="473">
        <f t="shared" si="20"/>
        <v>17.798753218753994</v>
      </c>
      <c r="Q33" s="473">
        <f t="shared" si="21"/>
        <v>87.925692557098003</v>
      </c>
      <c r="R33" s="473">
        <f t="shared" si="21"/>
        <v>117.07767188788402</v>
      </c>
      <c r="S33" s="473">
        <f t="shared" si="21"/>
        <v>51.947437682906006</v>
      </c>
      <c r="T33" s="473">
        <f t="shared" si="21"/>
        <v>60.714541296422006</v>
      </c>
      <c r="U33" s="473">
        <f t="shared" si="21"/>
        <v>74.888767189340001</v>
      </c>
      <c r="V33" s="478">
        <f t="shared" si="9"/>
        <v>132</v>
      </c>
      <c r="W33" s="482">
        <f t="shared" si="6"/>
        <v>75.997968132903566</v>
      </c>
      <c r="X33" s="323">
        <f>X32+(X$34-X$29)/5</f>
        <v>295.20000000000005</v>
      </c>
      <c r="Y33" s="394"/>
      <c r="Z33" s="393"/>
      <c r="AA33" s="393"/>
      <c r="AB33" s="393"/>
      <c r="AC33" s="393"/>
      <c r="AD33" s="393"/>
      <c r="AE33" s="393"/>
      <c r="AF33" s="393"/>
      <c r="AG33" s="396">
        <f t="shared" si="7"/>
        <v>0</v>
      </c>
      <c r="AH33" s="397"/>
      <c r="AI33" s="184"/>
      <c r="AJ33" s="581">
        <v>2034</v>
      </c>
      <c r="AK33" s="590">
        <v>0.29674186114350787</v>
      </c>
      <c r="AL33" s="3"/>
    </row>
    <row r="34" spans="2:38" outlineLevel="1">
      <c r="B34" s="3"/>
      <c r="C34" s="15"/>
      <c r="D34" s="344">
        <v>2035</v>
      </c>
      <c r="E34" s="463">
        <v>57.417561033800929</v>
      </c>
      <c r="F34" s="719">
        <v>23.288679627095291</v>
      </c>
      <c r="G34" s="719">
        <v>88.620335989365344</v>
      </c>
      <c r="H34" s="719">
        <v>122.38972619754441</v>
      </c>
      <c r="I34" s="719">
        <v>48.354542975864454</v>
      </c>
      <c r="J34" s="719">
        <v>56.488952074608008</v>
      </c>
      <c r="K34" s="719">
        <v>68.881032750261639</v>
      </c>
      <c r="L34" s="720">
        <v>132</v>
      </c>
      <c r="M34" s="721">
        <f t="shared" si="12"/>
        <v>79.970464405009153</v>
      </c>
      <c r="N34" s="720">
        <v>370</v>
      </c>
      <c r="O34" s="483">
        <v>52.068584912759995</v>
      </c>
      <c r="P34" s="474">
        <v>17.75177776228</v>
      </c>
      <c r="Q34" s="479">
        <v>87.720483984080005</v>
      </c>
      <c r="R34" s="479">
        <v>116.86999092242</v>
      </c>
      <c r="S34" s="486">
        <v>52.365272006279994</v>
      </c>
      <c r="T34" s="486">
        <v>61.204075000729993</v>
      </c>
      <c r="U34" s="486">
        <v>75.234902131780004</v>
      </c>
      <c r="V34" s="478">
        <f t="shared" si="9"/>
        <v>132</v>
      </c>
      <c r="W34" s="482">
        <f t="shared" si="6"/>
        <v>76.23895941074926</v>
      </c>
      <c r="X34" s="471">
        <v>297</v>
      </c>
      <c r="Y34" s="394"/>
      <c r="Z34" s="393"/>
      <c r="AA34" s="393"/>
      <c r="AB34" s="393"/>
      <c r="AC34" s="393"/>
      <c r="AD34" s="393"/>
      <c r="AE34" s="393"/>
      <c r="AF34" s="393"/>
      <c r="AG34" s="396">
        <f t="shared" si="7"/>
        <v>0</v>
      </c>
      <c r="AH34" s="397"/>
      <c r="AI34" s="184"/>
      <c r="AJ34" s="581">
        <v>2035</v>
      </c>
      <c r="AK34" s="590">
        <v>0.30238892269840156</v>
      </c>
      <c r="AL34" s="3"/>
    </row>
    <row r="35" spans="2:38" outlineLevel="1">
      <c r="B35" s="3"/>
      <c r="C35" s="15"/>
      <c r="D35" s="344">
        <v>2036</v>
      </c>
      <c r="E35" s="722">
        <v>59.104610470203056</v>
      </c>
      <c r="F35" s="720">
        <v>23.362706498995308</v>
      </c>
      <c r="G35" s="720">
        <v>90.112542443561082</v>
      </c>
      <c r="H35" s="720">
        <v>123.88193265174016</v>
      </c>
      <c r="I35" s="720">
        <v>48.564062589651243</v>
      </c>
      <c r="J35" s="720">
        <v>56.733717978564535</v>
      </c>
      <c r="K35" s="720">
        <v>69.040926434381774</v>
      </c>
      <c r="L35" s="720">
        <v>132</v>
      </c>
      <c r="M35" s="721">
        <f>(L35*AK35)+E35*(1-AK35)</f>
        <v>81.559013531541424</v>
      </c>
      <c r="N35" s="720">
        <v>380</v>
      </c>
      <c r="O35" s="481">
        <f t="shared" ref="O35:U35" si="22">O34+(O$39-O$34)/5</f>
        <v>51.769425426793994</v>
      </c>
      <c r="P35" s="473">
        <f t="shared" si="22"/>
        <v>17.707274698252</v>
      </c>
      <c r="Q35" s="473">
        <f t="shared" si="22"/>
        <v>87.512803018615998</v>
      </c>
      <c r="R35" s="473">
        <f t="shared" si="22"/>
        <v>116.664782349402</v>
      </c>
      <c r="S35" s="473">
        <f t="shared" si="22"/>
        <v>52.758382405193991</v>
      </c>
      <c r="T35" s="473">
        <f t="shared" si="22"/>
        <v>61.658995210793996</v>
      </c>
      <c r="U35" s="473">
        <f t="shared" si="22"/>
        <v>75.536534010192</v>
      </c>
      <c r="V35" s="478">
        <f t="shared" si="9"/>
        <v>132</v>
      </c>
      <c r="W35" s="482">
        <f t="shared" si="6"/>
        <v>76.48332943265892</v>
      </c>
      <c r="X35" s="323">
        <f>X34+(X$39-X$34)/5</f>
        <v>295.60000000000002</v>
      </c>
      <c r="Y35" s="394"/>
      <c r="Z35" s="393"/>
      <c r="AA35" s="393"/>
      <c r="AB35" s="393"/>
      <c r="AC35" s="393"/>
      <c r="AD35" s="393"/>
      <c r="AE35" s="393"/>
      <c r="AF35" s="393"/>
      <c r="AG35" s="396">
        <f t="shared" si="7"/>
        <v>0</v>
      </c>
      <c r="AH35" s="397"/>
      <c r="AI35" s="184"/>
      <c r="AJ35" s="581">
        <v>2036</v>
      </c>
      <c r="AK35" s="590">
        <v>0.30803598425329537</v>
      </c>
      <c r="AL35" s="3"/>
    </row>
    <row r="36" spans="2:38" outlineLevel="1">
      <c r="B36" s="3"/>
      <c r="C36" s="15"/>
      <c r="D36" s="344">
        <v>2037</v>
      </c>
      <c r="E36" s="722">
        <v>59.757326350952354</v>
      </c>
      <c r="F36" s="720">
        <v>23.432288414500064</v>
      </c>
      <c r="G36" s="720">
        <v>91.558369774559395</v>
      </c>
      <c r="H36" s="720">
        <v>125.32775998273846</v>
      </c>
      <c r="I36" s="720">
        <v>48.773650684412289</v>
      </c>
      <c r="J36" s="720">
        <v>56.97856388365922</v>
      </c>
      <c r="K36" s="720">
        <v>69.200442884606829</v>
      </c>
      <c r="L36" s="720">
        <v>132</v>
      </c>
      <c r="M36" s="721">
        <f t="shared" si="12"/>
        <v>82.418628258512612</v>
      </c>
      <c r="N36" s="720">
        <v>380</v>
      </c>
      <c r="O36" s="481">
        <f t="shared" ref="O36:P38" si="23">O35+(O$39-O$34)/5</f>
        <v>51.470265940827993</v>
      </c>
      <c r="P36" s="473">
        <f t="shared" si="23"/>
        <v>17.662771634224001</v>
      </c>
      <c r="Q36" s="473">
        <f t="shared" ref="Q36:U38" si="24">Q35+(Q$39-Q$34)/5</f>
        <v>87.30512205315199</v>
      </c>
      <c r="R36" s="473">
        <f t="shared" si="24"/>
        <v>116.459573776384</v>
      </c>
      <c r="S36" s="473">
        <f t="shared" si="24"/>
        <v>53.151492804107988</v>
      </c>
      <c r="T36" s="473">
        <f t="shared" si="24"/>
        <v>62.113915420858</v>
      </c>
      <c r="U36" s="473">
        <f t="shared" si="24"/>
        <v>75.838165888603996</v>
      </c>
      <c r="V36" s="478">
        <f t="shared" si="9"/>
        <v>132</v>
      </c>
      <c r="W36" s="482">
        <f t="shared" si="6"/>
        <v>76.731078198632517</v>
      </c>
      <c r="X36" s="323">
        <f>X35+(X$39-X$34)/5</f>
        <v>294.20000000000005</v>
      </c>
      <c r="Y36" s="394"/>
      <c r="Z36" s="393"/>
      <c r="AA36" s="393"/>
      <c r="AB36" s="393"/>
      <c r="AC36" s="393"/>
      <c r="AD36" s="393"/>
      <c r="AE36" s="393"/>
      <c r="AF36" s="393"/>
      <c r="AG36" s="396">
        <f t="shared" si="7"/>
        <v>0</v>
      </c>
      <c r="AH36" s="397"/>
      <c r="AI36" s="184"/>
      <c r="AJ36" s="581">
        <v>2037</v>
      </c>
      <c r="AK36" s="590">
        <v>0.31368304580818895</v>
      </c>
      <c r="AL36" s="3"/>
    </row>
    <row r="37" spans="2:38" outlineLevel="1">
      <c r="B37" s="3"/>
      <c r="C37" s="15"/>
      <c r="D37" s="344">
        <v>2038</v>
      </c>
      <c r="E37" s="722">
        <v>60.351321797864209</v>
      </c>
      <c r="F37" s="720">
        <v>23.486623876280788</v>
      </c>
      <c r="G37" s="720">
        <v>92.888824488038594</v>
      </c>
      <c r="H37" s="720">
        <v>126.65821469621767</v>
      </c>
      <c r="I37" s="720">
        <v>48.983301079619096</v>
      </c>
      <c r="J37" s="720">
        <v>57.223482569648482</v>
      </c>
      <c r="K37" s="720">
        <v>69.359572923862302</v>
      </c>
      <c r="L37" s="720">
        <v>132</v>
      </c>
      <c r="M37" s="721">
        <f t="shared" si="12"/>
        <v>83.230901900575191</v>
      </c>
      <c r="N37" s="720">
        <v>380</v>
      </c>
      <c r="O37" s="481">
        <f t="shared" si="23"/>
        <v>51.171106454861992</v>
      </c>
      <c r="P37" s="473">
        <f t="shared" si="23"/>
        <v>17.618268570196001</v>
      </c>
      <c r="Q37" s="473">
        <f t="shared" si="24"/>
        <v>87.097441087687983</v>
      </c>
      <c r="R37" s="473">
        <f t="shared" si="24"/>
        <v>116.25436520336601</v>
      </c>
      <c r="S37" s="473">
        <f t="shared" si="24"/>
        <v>53.544603203021985</v>
      </c>
      <c r="T37" s="473">
        <f t="shared" si="24"/>
        <v>62.568835630922003</v>
      </c>
      <c r="U37" s="473">
        <f t="shared" si="24"/>
        <v>76.139797767015992</v>
      </c>
      <c r="V37" s="478">
        <f t="shared" si="9"/>
        <v>132</v>
      </c>
      <c r="W37" s="482">
        <f t="shared" si="6"/>
        <v>76.982205708670094</v>
      </c>
      <c r="X37" s="323">
        <f>X36+(X$39-X$34)/5</f>
        <v>292.80000000000007</v>
      </c>
      <c r="Y37" s="394"/>
      <c r="Z37" s="393"/>
      <c r="AA37" s="393"/>
      <c r="AB37" s="393"/>
      <c r="AC37" s="393"/>
      <c r="AD37" s="393"/>
      <c r="AE37" s="393"/>
      <c r="AF37" s="393"/>
      <c r="AG37" s="396">
        <f t="shared" si="7"/>
        <v>0</v>
      </c>
      <c r="AH37" s="397"/>
      <c r="AI37" s="184"/>
      <c r="AJ37" s="581">
        <v>2038</v>
      </c>
      <c r="AK37" s="590">
        <v>0.31933010736308265</v>
      </c>
      <c r="AL37" s="3"/>
    </row>
    <row r="38" spans="2:38" outlineLevel="1">
      <c r="B38" s="3"/>
      <c r="C38" s="15"/>
      <c r="D38" s="344">
        <v>2039</v>
      </c>
      <c r="E38" s="722">
        <v>60.91721324145135</v>
      </c>
      <c r="F38" s="720">
        <v>23.536394522416394</v>
      </c>
      <c r="G38" s="720">
        <v>94.156382267167018</v>
      </c>
      <c r="H38" s="720">
        <v>127.92577247534609</v>
      </c>
      <c r="I38" s="720">
        <v>49.1930076537639</v>
      </c>
      <c r="J38" s="720">
        <v>57.4684668852382</v>
      </c>
      <c r="K38" s="720">
        <v>69.518307454927552</v>
      </c>
      <c r="L38" s="720">
        <v>132</v>
      </c>
      <c r="M38" s="721">
        <f t="shared" si="12"/>
        <v>84.017496041044708</v>
      </c>
      <c r="N38" s="720">
        <v>380</v>
      </c>
      <c r="O38" s="481">
        <f t="shared" si="23"/>
        <v>50.87194696889599</v>
      </c>
      <c r="P38" s="473">
        <f t="shared" si="23"/>
        <v>17.573765506168002</v>
      </c>
      <c r="Q38" s="473">
        <f t="shared" si="24"/>
        <v>86.889760122223976</v>
      </c>
      <c r="R38" s="473">
        <f t="shared" si="24"/>
        <v>116.04915663034801</v>
      </c>
      <c r="S38" s="473">
        <f t="shared" si="24"/>
        <v>53.937713601935982</v>
      </c>
      <c r="T38" s="473">
        <f t="shared" si="24"/>
        <v>63.023755840986006</v>
      </c>
      <c r="U38" s="473">
        <f t="shared" si="24"/>
        <v>76.441429645427988</v>
      </c>
      <c r="V38" s="478">
        <f t="shared" si="9"/>
        <v>132</v>
      </c>
      <c r="W38" s="482">
        <f t="shared" si="6"/>
        <v>77.236711962771622</v>
      </c>
      <c r="X38" s="323">
        <f>X37+(X$39-X$34)/5</f>
        <v>291.40000000000009</v>
      </c>
      <c r="Y38" s="394"/>
      <c r="Z38" s="393"/>
      <c r="AA38" s="393"/>
      <c r="AB38" s="393"/>
      <c r="AC38" s="393"/>
      <c r="AD38" s="393"/>
      <c r="AE38" s="393"/>
      <c r="AF38" s="393"/>
      <c r="AG38" s="396">
        <f t="shared" si="7"/>
        <v>0</v>
      </c>
      <c r="AH38" s="397"/>
      <c r="AI38" s="184"/>
      <c r="AJ38" s="581">
        <v>2039</v>
      </c>
      <c r="AK38" s="590">
        <v>0.32497716891797634</v>
      </c>
      <c r="AL38" s="3"/>
    </row>
    <row r="39" spans="2:38" outlineLevel="1">
      <c r="B39" s="3"/>
      <c r="C39" s="15"/>
      <c r="D39" s="345">
        <v>2040</v>
      </c>
      <c r="E39" s="723">
        <v>61.434977661594388</v>
      </c>
      <c r="F39" s="724">
        <v>23.574341097504565</v>
      </c>
      <c r="G39" s="724">
        <v>95.327368230170549</v>
      </c>
      <c r="H39" s="724">
        <v>129.09675843834961</v>
      </c>
      <c r="I39" s="724">
        <v>49.402764343744153</v>
      </c>
      <c r="J39" s="724">
        <v>57.713509747364668</v>
      </c>
      <c r="K39" s="724">
        <v>69.676637459896654</v>
      </c>
      <c r="L39" s="724">
        <v>132</v>
      </c>
      <c r="M39" s="725">
        <f t="shared" si="12"/>
        <v>84.765483870530616</v>
      </c>
      <c r="N39" s="724">
        <v>380</v>
      </c>
      <c r="O39" s="484">
        <v>50.572787482930003</v>
      </c>
      <c r="P39" s="475">
        <v>17.529262442139999</v>
      </c>
      <c r="Q39" s="485">
        <v>86.682079156759997</v>
      </c>
      <c r="R39" s="485">
        <v>115.84394805733</v>
      </c>
      <c r="S39" s="485">
        <v>54.330824000849994</v>
      </c>
      <c r="T39" s="485">
        <v>63.478676051049995</v>
      </c>
      <c r="U39" s="485">
        <v>76.743061523839998</v>
      </c>
      <c r="V39" s="487">
        <f t="shared" si="9"/>
        <v>132</v>
      </c>
      <c r="W39" s="488">
        <f t="shared" si="6"/>
        <v>77.494596960937116</v>
      </c>
      <c r="X39" s="472">
        <v>290</v>
      </c>
      <c r="Y39" s="398"/>
      <c r="Z39" s="399"/>
      <c r="AA39" s="399"/>
      <c r="AB39" s="399"/>
      <c r="AC39" s="399"/>
      <c r="AD39" s="399"/>
      <c r="AE39" s="399"/>
      <c r="AF39" s="399"/>
      <c r="AG39" s="400">
        <f t="shared" si="7"/>
        <v>0</v>
      </c>
      <c r="AH39" s="401"/>
      <c r="AI39" s="184"/>
      <c r="AJ39" s="582">
        <v>2040</v>
      </c>
      <c r="AK39" s="575">
        <v>0.33062423047286993</v>
      </c>
      <c r="AL39" s="3"/>
    </row>
    <row r="40" spans="2:38" outlineLevel="1">
      <c r="B40" s="3"/>
      <c r="C40" s="3"/>
      <c r="D40" s="3"/>
      <c r="E40" s="3"/>
      <c r="F40" s="3"/>
      <c r="G40" s="3"/>
      <c r="H40" s="3"/>
      <c r="I40" s="3"/>
      <c r="J40" s="3"/>
      <c r="K40" s="3"/>
      <c r="L40" s="239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6"/>
      <c r="AI40" s="3"/>
      <c r="AJ40" s="3"/>
      <c r="AK40" s="3"/>
      <c r="AL40" s="3"/>
    </row>
    <row r="42" spans="2:38">
      <c r="D42" s="480"/>
      <c r="E42" s="1" t="s">
        <v>337</v>
      </c>
      <c r="Q42" s="477"/>
    </row>
    <row r="43" spans="2:38">
      <c r="D43" s="707"/>
      <c r="E43" s="1" t="s">
        <v>854</v>
      </c>
    </row>
    <row r="44" spans="2:38">
      <c r="D44" s="695"/>
      <c r="E44" s="1" t="s">
        <v>861</v>
      </c>
    </row>
    <row r="45" spans="2:38">
      <c r="D45" s="730"/>
      <c r="E45" s="1" t="s">
        <v>867</v>
      </c>
    </row>
  </sheetData>
  <mergeCells count="5">
    <mergeCell ref="AJ12:AK13"/>
    <mergeCell ref="Y11:AE11"/>
    <mergeCell ref="E11:K11"/>
    <mergeCell ref="O11:U11"/>
    <mergeCell ref="K6:R6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0">
    <tabColor rgb="FFEED3CE"/>
  </sheetPr>
  <dimension ref="B2:I45"/>
  <sheetViews>
    <sheetView topLeftCell="A4" zoomScale="85" zoomScaleNormal="85" workbookViewId="0">
      <selection activeCell="H14" sqref="H14:H39"/>
    </sheetView>
  </sheetViews>
  <sheetFormatPr defaultColWidth="9.109375" defaultRowHeight="14.4" outlineLevelRow="1"/>
  <cols>
    <col min="1" max="1" width="2.33203125" style="1" customWidth="1"/>
    <col min="2" max="2" width="2.44140625" style="1" customWidth="1"/>
    <col min="3" max="3" width="3.6640625" style="1" customWidth="1"/>
    <col min="4" max="4" width="21.44140625" style="1" customWidth="1"/>
    <col min="5" max="5" width="11" style="1" customWidth="1"/>
    <col min="6" max="6" width="11.88671875" style="1" customWidth="1"/>
    <col min="7" max="8" width="10.109375" style="1" customWidth="1"/>
    <col min="9" max="9" width="2.6640625" style="1" customWidth="1"/>
    <col min="10" max="16384" width="9.109375" style="1"/>
  </cols>
  <sheetData>
    <row r="2" spans="2:9" ht="12.75" customHeight="1">
      <c r="B2" s="3"/>
      <c r="C2" s="3"/>
      <c r="D2" s="3"/>
      <c r="E2" s="3"/>
      <c r="F2" s="3"/>
      <c r="G2" s="3"/>
      <c r="H2" s="3"/>
      <c r="I2" s="3"/>
    </row>
    <row r="3" spans="2:9" ht="21.75" customHeight="1" thickBot="1">
      <c r="B3" s="3"/>
      <c r="C3" s="2" t="s">
        <v>415</v>
      </c>
      <c r="D3" s="2"/>
      <c r="E3" s="2"/>
      <c r="F3" s="2"/>
      <c r="G3" s="2"/>
      <c r="H3" s="2"/>
      <c r="I3" s="3"/>
    </row>
    <row r="4" spans="2:9" ht="15" customHeight="1" thickTop="1">
      <c r="B4" s="3"/>
      <c r="C4" s="26"/>
      <c r="D4" s="26"/>
      <c r="E4" s="26"/>
      <c r="F4" s="26"/>
      <c r="G4" s="26"/>
      <c r="H4" s="26"/>
      <c r="I4" s="3"/>
    </row>
    <row r="5" spans="2:9" ht="15.75" customHeight="1" outlineLevel="1">
      <c r="B5" s="3"/>
      <c r="C5" s="27"/>
      <c r="D5" s="27"/>
      <c r="E5" s="27"/>
      <c r="F5" s="3"/>
      <c r="G5" s="3"/>
      <c r="H5" s="3"/>
      <c r="I5" s="3"/>
    </row>
    <row r="6" spans="2:9" ht="18.75" customHeight="1" outlineLevel="1">
      <c r="B6" s="3"/>
      <c r="C6" s="51" t="s">
        <v>296</v>
      </c>
      <c r="D6" s="51"/>
      <c r="E6" s="51" t="s">
        <v>195</v>
      </c>
      <c r="F6" s="51"/>
      <c r="G6" s="50"/>
      <c r="H6" s="50"/>
      <c r="I6" s="3"/>
    </row>
    <row r="7" spans="2:9" ht="14.25" customHeight="1" outlineLevel="1">
      <c r="B7" s="3"/>
      <c r="C7" s="405"/>
      <c r="D7" s="329" t="s">
        <v>58</v>
      </c>
      <c r="E7" s="418"/>
      <c r="F7" s="419">
        <f>Prisår</f>
        <v>2019</v>
      </c>
      <c r="G7" s="6"/>
      <c r="H7" s="6"/>
      <c r="I7" s="3"/>
    </row>
    <row r="8" spans="2:9" outlineLevel="1">
      <c r="B8" s="3"/>
      <c r="C8" s="38"/>
      <c r="D8" s="334" t="s">
        <v>297</v>
      </c>
      <c r="E8" s="420"/>
      <c r="F8" s="421" t="str">
        <f>Scenarie</f>
        <v>ENS's priser fra 2019</v>
      </c>
      <c r="G8" s="6"/>
      <c r="H8" s="6"/>
      <c r="I8" s="3"/>
    </row>
    <row r="9" spans="2:9" outlineLevel="1">
      <c r="B9" s="3"/>
      <c r="C9" s="40"/>
      <c r="D9" s="406" t="s">
        <v>398</v>
      </c>
      <c r="E9" s="407"/>
      <c r="F9" s="408">
        <f>VLOOKUP(F7,Inflation,2,FALSE)/VLOOKUP(2019,Inflation,2,FALSE)</f>
        <v>1</v>
      </c>
      <c r="G9" s="6"/>
      <c r="H9" s="6"/>
      <c r="I9" s="3"/>
    </row>
    <row r="10" spans="2:9" outlineLevel="1">
      <c r="B10" s="3"/>
      <c r="C10" s="3"/>
      <c r="D10" s="403"/>
      <c r="E10" s="404"/>
      <c r="F10" s="404"/>
      <c r="G10" s="402"/>
      <c r="H10" s="402"/>
      <c r="I10" s="3"/>
    </row>
    <row r="11" spans="2:9">
      <c r="B11" s="3"/>
      <c r="C11" s="3"/>
      <c r="D11" s="6"/>
      <c r="E11" s="28"/>
      <c r="F11" s="6"/>
      <c r="G11" s="29"/>
      <c r="H11" s="29"/>
      <c r="I11" s="3"/>
    </row>
    <row r="12" spans="2:9" ht="51" customHeight="1" outlineLevel="1">
      <c r="B12" s="3"/>
      <c r="C12" s="3"/>
      <c r="D12" s="410"/>
      <c r="E12" s="411" t="s">
        <v>866</v>
      </c>
      <c r="F12" s="411" t="s">
        <v>304</v>
      </c>
      <c r="G12" s="412" t="s">
        <v>305</v>
      </c>
      <c r="H12" s="412" t="s">
        <v>259</v>
      </c>
      <c r="I12" s="3"/>
    </row>
    <row r="13" spans="2:9" outlineLevel="1">
      <c r="B13" s="3"/>
      <c r="C13" s="3"/>
      <c r="D13" s="413"/>
      <c r="E13" s="416" t="s">
        <v>55</v>
      </c>
      <c r="F13" s="416" t="s">
        <v>55</v>
      </c>
      <c r="G13" s="416" t="s">
        <v>55</v>
      </c>
      <c r="H13" s="417" t="s">
        <v>55</v>
      </c>
      <c r="I13" s="3"/>
    </row>
    <row r="14" spans="2:9" outlineLevel="1">
      <c r="B14" s="3"/>
      <c r="C14" s="3"/>
      <c r="D14" s="52">
        <v>2015</v>
      </c>
      <c r="E14" s="705">
        <v>56.852071005917153</v>
      </c>
      <c r="F14" s="473">
        <f>F15</f>
        <v>54</v>
      </c>
      <c r="G14" s="20"/>
      <c r="H14" s="627">
        <v>42</v>
      </c>
      <c r="I14" s="3"/>
    </row>
    <row r="15" spans="2:9" outlineLevel="1">
      <c r="B15" s="3"/>
      <c r="C15" s="3"/>
      <c r="D15" s="52">
        <v>2016</v>
      </c>
      <c r="E15" s="706">
        <v>56.852071005917153</v>
      </c>
      <c r="F15" s="473">
        <f>F16</f>
        <v>54</v>
      </c>
      <c r="G15" s="8"/>
      <c r="H15" s="628">
        <v>42</v>
      </c>
      <c r="I15" s="3"/>
    </row>
    <row r="16" spans="2:9" outlineLevel="1">
      <c r="B16" s="3"/>
      <c r="C16" s="3"/>
      <c r="D16" s="52">
        <v>2017</v>
      </c>
      <c r="E16" s="696">
        <v>42</v>
      </c>
      <c r="F16" s="473">
        <f>F17</f>
        <v>54</v>
      </c>
      <c r="G16" s="8"/>
      <c r="H16" s="628">
        <v>42</v>
      </c>
      <c r="I16" s="3"/>
    </row>
    <row r="17" spans="2:9" outlineLevel="1">
      <c r="B17" s="3"/>
      <c r="C17" s="3"/>
      <c r="D17" s="52">
        <v>2018</v>
      </c>
      <c r="E17" s="729">
        <v>115.71673838405506</v>
      </c>
      <c r="F17" s="474">
        <v>54</v>
      </c>
      <c r="G17" s="8"/>
      <c r="H17" s="628">
        <v>115.71673838405506</v>
      </c>
      <c r="I17" s="3"/>
    </row>
    <row r="18" spans="2:9" outlineLevel="1">
      <c r="B18" s="3"/>
      <c r="C18" s="3"/>
      <c r="D18" s="52">
        <v>2019</v>
      </c>
      <c r="E18" s="409">
        <v>195.74638834999999</v>
      </c>
      <c r="F18" s="473">
        <f>(F17+F19)/2</f>
        <v>54</v>
      </c>
      <c r="G18" s="8"/>
      <c r="H18" s="628">
        <v>195.74638834999999</v>
      </c>
      <c r="I18" s="3"/>
    </row>
    <row r="19" spans="2:9" outlineLevel="1">
      <c r="B19" s="3"/>
      <c r="C19" s="3"/>
      <c r="D19" s="52">
        <v>2020</v>
      </c>
      <c r="E19" s="409">
        <v>214.42575100000002</v>
      </c>
      <c r="F19" s="474">
        <v>54</v>
      </c>
      <c r="G19" s="8"/>
      <c r="H19" s="628">
        <v>214.42575100000002</v>
      </c>
      <c r="I19" s="3"/>
    </row>
    <row r="20" spans="2:9" outlineLevel="1">
      <c r="B20" s="3"/>
      <c r="C20" s="3"/>
      <c r="D20" s="52">
        <v>2021</v>
      </c>
      <c r="E20" s="409">
        <v>220.80004550000001</v>
      </c>
      <c r="F20" s="473">
        <f>F19+(F$24-F$19)/5</f>
        <v>61.4</v>
      </c>
      <c r="G20" s="8"/>
      <c r="H20" s="628">
        <v>254.16623663429559</v>
      </c>
      <c r="I20" s="3"/>
    </row>
    <row r="21" spans="2:9" outlineLevel="1">
      <c r="B21" s="3"/>
      <c r="C21" s="3"/>
      <c r="D21" s="52">
        <v>2022</v>
      </c>
      <c r="E21" s="409">
        <v>227.36394250000001</v>
      </c>
      <c r="F21" s="473">
        <f>F20+(F$24-F$19)/5</f>
        <v>68.8</v>
      </c>
      <c r="G21" s="8"/>
      <c r="H21" s="628">
        <v>261.72203669931474</v>
      </c>
      <c r="I21" s="3"/>
    </row>
    <row r="22" spans="2:9" outlineLevel="1">
      <c r="B22" s="3"/>
      <c r="C22" s="3"/>
      <c r="D22" s="52">
        <v>2023</v>
      </c>
      <c r="E22" s="409">
        <v>234.12288050000001</v>
      </c>
      <c r="F22" s="473">
        <f t="shared" ref="F22:F23" si="0">F21+(F$24-F$19)/5</f>
        <v>76.2</v>
      </c>
      <c r="G22" s="8"/>
      <c r="H22" s="628">
        <v>269.50235137821068</v>
      </c>
      <c r="I22" s="3"/>
    </row>
    <row r="23" spans="2:9" outlineLevel="1">
      <c r="B23" s="3"/>
      <c r="C23" s="3"/>
      <c r="D23" s="52">
        <v>2024</v>
      </c>
      <c r="E23" s="409">
        <v>241.08274500000002</v>
      </c>
      <c r="F23" s="473">
        <f t="shared" si="0"/>
        <v>83.600000000000009</v>
      </c>
      <c r="G23" s="8"/>
      <c r="H23" s="628">
        <v>277.51395555810944</v>
      </c>
      <c r="I23" s="3"/>
    </row>
    <row r="24" spans="2:9" outlineLevel="1">
      <c r="B24" s="3"/>
      <c r="C24" s="3"/>
      <c r="D24" s="52">
        <v>2025</v>
      </c>
      <c r="E24" s="409">
        <v>248.24957050000003</v>
      </c>
      <c r="F24" s="474">
        <v>91</v>
      </c>
      <c r="G24" s="8"/>
      <c r="H24" s="628">
        <v>285.76379564226693</v>
      </c>
      <c r="I24" s="3"/>
    </row>
    <row r="25" spans="2:9" outlineLevel="1">
      <c r="B25" s="3"/>
      <c r="C25" s="3"/>
      <c r="D25" s="52">
        <v>2026</v>
      </c>
      <c r="E25" s="409">
        <v>255.6293915</v>
      </c>
      <c r="F25" s="473">
        <f>F24+(F$29-F$24)/5</f>
        <v>97</v>
      </c>
      <c r="G25" s="8"/>
      <c r="H25" s="628">
        <v>294.25881803393918</v>
      </c>
      <c r="I25" s="3"/>
    </row>
    <row r="26" spans="2:9" outlineLevel="1">
      <c r="B26" s="3"/>
      <c r="C26" s="3"/>
      <c r="D26" s="52">
        <v>2027</v>
      </c>
      <c r="E26" s="409">
        <v>263.22861500000005</v>
      </c>
      <c r="F26" s="473">
        <f t="shared" ref="F26:F28" si="1">F25+(F$29-F$24)/5</f>
        <v>103</v>
      </c>
      <c r="G26" s="8"/>
      <c r="H26" s="628">
        <v>303.00639792670648</v>
      </c>
      <c r="I26" s="3"/>
    </row>
    <row r="27" spans="2:9" outlineLevel="1">
      <c r="B27" s="3"/>
      <c r="C27" s="3"/>
      <c r="D27" s="52">
        <v>2028</v>
      </c>
      <c r="E27" s="409">
        <v>271.05372249999999</v>
      </c>
      <c r="F27" s="473">
        <f t="shared" si="1"/>
        <v>109</v>
      </c>
      <c r="G27" s="8"/>
      <c r="H27" s="628">
        <v>312.013996272214</v>
      </c>
      <c r="I27" s="3"/>
    </row>
    <row r="28" spans="2:9" outlineLevel="1">
      <c r="B28" s="3"/>
      <c r="C28" s="3"/>
      <c r="D28" s="52">
        <v>2029</v>
      </c>
      <c r="E28" s="409">
        <v>279.11149349999999</v>
      </c>
      <c r="F28" s="473">
        <f t="shared" si="1"/>
        <v>115</v>
      </c>
      <c r="G28" s="8"/>
      <c r="H28" s="628">
        <v>321.28941705436671</v>
      </c>
      <c r="I28" s="3"/>
    </row>
    <row r="29" spans="2:9" outlineLevel="1">
      <c r="B29" s="3"/>
      <c r="C29" s="3"/>
      <c r="D29" s="52">
        <v>2030</v>
      </c>
      <c r="E29" s="409">
        <v>287.40878200000003</v>
      </c>
      <c r="F29" s="474">
        <v>121</v>
      </c>
      <c r="G29" s="8"/>
      <c r="H29" s="628">
        <v>330.84055001513428</v>
      </c>
      <c r="I29" s="3"/>
    </row>
    <row r="30" spans="2:9" outlineLevel="1">
      <c r="B30" s="3"/>
      <c r="C30" s="3"/>
      <c r="D30" s="52">
        <v>2031</v>
      </c>
      <c r="E30" s="409">
        <v>295.95274000000001</v>
      </c>
      <c r="F30" s="473">
        <f>F29+(F$34-F$29)/5</f>
        <v>130.19999999999999</v>
      </c>
      <c r="G30" s="8"/>
      <c r="H30" s="628">
        <v>330.84055001513428</v>
      </c>
      <c r="I30" s="3"/>
    </row>
    <row r="31" spans="2:9" outlineLevel="1">
      <c r="B31" s="3"/>
      <c r="C31" s="3"/>
      <c r="D31" s="52">
        <v>2032</v>
      </c>
      <c r="E31" s="409">
        <v>304.75066849999996</v>
      </c>
      <c r="F31" s="473">
        <f t="shared" ref="F31:F33" si="2">F30+(F$34-F$29)/5</f>
        <v>139.39999999999998</v>
      </c>
      <c r="G31" s="8"/>
      <c r="H31" s="628">
        <v>330.84055001513428</v>
      </c>
      <c r="I31" s="3"/>
    </row>
    <row r="32" spans="2:9" outlineLevel="1">
      <c r="B32" s="3"/>
      <c r="C32" s="3"/>
      <c r="D32" s="52">
        <v>2033</v>
      </c>
      <c r="E32" s="409">
        <v>313.81016649999998</v>
      </c>
      <c r="F32" s="473">
        <f t="shared" si="2"/>
        <v>148.59999999999997</v>
      </c>
      <c r="G32" s="8"/>
      <c r="H32" s="628">
        <v>330.84055001513428</v>
      </c>
      <c r="I32" s="3"/>
    </row>
    <row r="33" spans="2:9" outlineLevel="1">
      <c r="B33" s="3"/>
      <c r="C33" s="3"/>
      <c r="D33" s="52">
        <v>2034</v>
      </c>
      <c r="E33" s="409">
        <v>323.13898200000006</v>
      </c>
      <c r="F33" s="473">
        <f t="shared" si="2"/>
        <v>157.79999999999995</v>
      </c>
      <c r="G33" s="8"/>
      <c r="H33" s="628">
        <v>330.84055001513428</v>
      </c>
      <c r="I33" s="3"/>
    </row>
    <row r="34" spans="2:9" outlineLevel="1">
      <c r="B34" s="3"/>
      <c r="C34" s="3"/>
      <c r="D34" s="52">
        <v>2035</v>
      </c>
      <c r="E34" s="409">
        <v>332.74508650000001</v>
      </c>
      <c r="F34" s="474">
        <v>167</v>
      </c>
      <c r="G34" s="8"/>
      <c r="H34" s="628">
        <v>332.74508650000001</v>
      </c>
      <c r="I34" s="3"/>
    </row>
    <row r="35" spans="2:9" outlineLevel="1">
      <c r="B35" s="3"/>
      <c r="C35" s="3"/>
      <c r="D35" s="52">
        <v>2036</v>
      </c>
      <c r="E35" s="414">
        <v>342.63674950000001</v>
      </c>
      <c r="F35" s="473">
        <f>F34+(F$39-F$34)/5</f>
        <v>176.4</v>
      </c>
      <c r="G35" s="8"/>
      <c r="H35" s="628">
        <v>342.63674950000001</v>
      </c>
      <c r="I35" s="3"/>
    </row>
    <row r="36" spans="2:9" outlineLevel="1">
      <c r="B36" s="3"/>
      <c r="C36" s="3"/>
      <c r="D36" s="52">
        <v>2037</v>
      </c>
      <c r="E36" s="414">
        <v>352.82246399999997</v>
      </c>
      <c r="F36" s="473">
        <f t="shared" ref="F36:F38" si="3">F35+(F$39-F$34)/5</f>
        <v>185.8</v>
      </c>
      <c r="G36" s="8"/>
      <c r="H36" s="628">
        <v>352.82246399999997</v>
      </c>
      <c r="I36" s="3"/>
    </row>
    <row r="37" spans="2:9" outlineLevel="1">
      <c r="B37" s="3"/>
      <c r="C37" s="3"/>
      <c r="D37" s="52">
        <v>2038</v>
      </c>
      <c r="E37" s="414">
        <v>363.31102099999998</v>
      </c>
      <c r="F37" s="473">
        <f t="shared" si="3"/>
        <v>195.20000000000002</v>
      </c>
      <c r="G37" s="8"/>
      <c r="H37" s="628">
        <v>363.31102099999998</v>
      </c>
      <c r="I37" s="3"/>
    </row>
    <row r="38" spans="2:9" outlineLevel="1">
      <c r="B38" s="3"/>
      <c r="C38" s="3"/>
      <c r="D38" s="52">
        <v>2039</v>
      </c>
      <c r="E38" s="414">
        <v>374.11136049999999</v>
      </c>
      <c r="F38" s="473">
        <f t="shared" si="3"/>
        <v>204.60000000000002</v>
      </c>
      <c r="G38" s="8"/>
      <c r="H38" s="628">
        <v>374.11136049999999</v>
      </c>
      <c r="I38" s="3"/>
    </row>
    <row r="39" spans="2:9" outlineLevel="1">
      <c r="B39" s="3"/>
      <c r="C39" s="3"/>
      <c r="D39" s="173">
        <v>2040</v>
      </c>
      <c r="E39" s="415">
        <v>385.23279500000001</v>
      </c>
      <c r="F39" s="475">
        <v>214</v>
      </c>
      <c r="G39" s="19"/>
      <c r="H39" s="629">
        <v>385.23279500000001</v>
      </c>
      <c r="I39" s="3"/>
    </row>
    <row r="40" spans="2:9">
      <c r="B40" s="3"/>
      <c r="C40" s="3"/>
      <c r="D40" s="3"/>
      <c r="E40" s="3"/>
      <c r="F40" s="3"/>
      <c r="G40" s="3"/>
      <c r="H40" s="3"/>
      <c r="I40" s="3"/>
    </row>
    <row r="42" spans="2:9">
      <c r="D42" s="480"/>
      <c r="E42" s="1" t="s">
        <v>337</v>
      </c>
    </row>
    <row r="43" spans="2:9">
      <c r="D43" s="695"/>
      <c r="E43" s="1" t="s">
        <v>854</v>
      </c>
    </row>
    <row r="44" spans="2:9">
      <c r="D44" s="695"/>
      <c r="E44" s="1" t="s">
        <v>859</v>
      </c>
    </row>
    <row r="45" spans="2:9">
      <c r="D45" s="730"/>
      <c r="E45" s="1" t="s">
        <v>867</v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1">
    <tabColor rgb="FFEED3CE"/>
  </sheetPr>
  <dimension ref="A1:AA45"/>
  <sheetViews>
    <sheetView topLeftCell="A4" zoomScale="80" zoomScaleNormal="80" workbookViewId="0">
      <selection activeCell="D21" sqref="D21"/>
    </sheetView>
  </sheetViews>
  <sheetFormatPr defaultColWidth="10.6640625" defaultRowHeight="14.4"/>
  <cols>
    <col min="1" max="1" width="4.44140625" style="120" customWidth="1"/>
    <col min="2" max="2" width="13.33203125" style="118" customWidth="1"/>
    <col min="3" max="3" width="13.33203125" style="120" customWidth="1"/>
    <col min="4" max="9" width="10.6640625" style="120"/>
    <col min="10" max="10" width="5.109375" style="120" customWidth="1"/>
    <col min="11" max="11" width="21.5546875" style="120" customWidth="1"/>
    <col min="12" max="12" width="35.109375" style="120" bestFit="1" customWidth="1"/>
    <col min="13" max="17" width="10.6640625" style="120"/>
    <col min="18" max="18" width="16.88671875" style="120" customWidth="1"/>
    <col min="19" max="16384" width="10.6640625" style="120"/>
  </cols>
  <sheetData>
    <row r="1" spans="1:27" s="601" customFormat="1">
      <c r="B1" s="602"/>
    </row>
    <row r="2" spans="1:27" s="601" customFormat="1">
      <c r="B2" s="613" t="s">
        <v>296</v>
      </c>
      <c r="C2" s="51"/>
      <c r="D2" s="51" t="s">
        <v>195</v>
      </c>
      <c r="E2" s="51"/>
      <c r="F2" s="368"/>
      <c r="G2" s="368"/>
    </row>
    <row r="3" spans="1:27" s="601" customFormat="1">
      <c r="B3" s="405"/>
      <c r="C3" s="329" t="s">
        <v>58</v>
      </c>
      <c r="D3" s="418"/>
      <c r="E3" s="419">
        <f>Prisår</f>
        <v>2019</v>
      </c>
      <c r="F3" s="605"/>
      <c r="G3" s="606"/>
      <c r="I3" s="137"/>
    </row>
    <row r="4" spans="1:27" s="601" customFormat="1">
      <c r="B4" s="38"/>
      <c r="C4" s="334" t="s">
        <v>297</v>
      </c>
      <c r="D4" s="420"/>
      <c r="E4" s="421" t="str">
        <f>Scenarie</f>
        <v>ENS's priser fra 2019</v>
      </c>
      <c r="F4" s="607"/>
      <c r="G4" s="606"/>
    </row>
    <row r="5" spans="1:27" s="601" customFormat="1">
      <c r="B5" s="40"/>
      <c r="C5" s="406" t="s">
        <v>398</v>
      </c>
      <c r="D5" s="407"/>
      <c r="E5" s="408">
        <f>VLOOKUP(E3,Inflation,2,FALSE)/VLOOKUP(2019,Inflation,2,FALSE)</f>
        <v>1</v>
      </c>
      <c r="F5" s="605"/>
      <c r="G5" s="608"/>
    </row>
    <row r="6" spans="1:27" s="601" customFormat="1">
      <c r="B6" s="367"/>
      <c r="C6" s="609"/>
      <c r="D6" s="612"/>
      <c r="E6" s="611"/>
      <c r="F6" s="605"/>
      <c r="G6" s="608"/>
    </row>
    <row r="7" spans="1:27" s="601" customFormat="1">
      <c r="B7" s="367"/>
      <c r="C7" s="609"/>
      <c r="D7" s="610"/>
      <c r="E7" s="608"/>
      <c r="F7" s="605"/>
      <c r="G7" s="608"/>
    </row>
    <row r="8" spans="1:27" s="586" customFormat="1">
      <c r="A8" s="587" t="s">
        <v>870</v>
      </c>
      <c r="B8" s="587"/>
    </row>
    <row r="9" spans="1:27" s="592" customFormat="1">
      <c r="A9" s="588"/>
      <c r="B9" s="583" t="s">
        <v>871</v>
      </c>
      <c r="C9" s="588"/>
      <c r="D9" s="588"/>
      <c r="E9" s="588"/>
      <c r="F9" s="588"/>
      <c r="G9" s="588"/>
      <c r="H9" s="588"/>
      <c r="I9" s="588"/>
      <c r="J9" s="588"/>
      <c r="K9" s="583" t="s">
        <v>855</v>
      </c>
      <c r="L9" s="588"/>
      <c r="M9" s="588"/>
      <c r="N9" s="588"/>
      <c r="O9" s="588"/>
      <c r="P9" s="588"/>
      <c r="Q9" s="588"/>
      <c r="R9" s="583" t="s">
        <v>857</v>
      </c>
      <c r="S9" s="588"/>
      <c r="T9" s="588"/>
      <c r="U9" s="588"/>
      <c r="V9" s="588"/>
      <c r="W9" s="588"/>
      <c r="X9" s="588"/>
    </row>
    <row r="10" spans="1:27">
      <c r="B10" s="600"/>
      <c r="C10" s="599"/>
      <c r="D10" s="599"/>
      <c r="E10" s="599"/>
      <c r="F10" s="599"/>
      <c r="G10" s="599"/>
      <c r="H10" s="599"/>
      <c r="I10" s="599"/>
      <c r="K10" s="118" t="s">
        <v>414</v>
      </c>
      <c r="R10" s="118"/>
    </row>
    <row r="11" spans="1:27" ht="24">
      <c r="A11" s="787"/>
      <c r="B11" s="785" t="s">
        <v>20</v>
      </c>
      <c r="C11" s="785" t="s">
        <v>104</v>
      </c>
      <c r="D11" s="578" t="s">
        <v>392</v>
      </c>
      <c r="E11" s="578" t="s">
        <v>393</v>
      </c>
      <c r="F11" s="578" t="s">
        <v>394</v>
      </c>
      <c r="G11" s="578" t="s">
        <v>395</v>
      </c>
      <c r="H11" s="578" t="s">
        <v>396</v>
      </c>
      <c r="I11" s="578" t="s">
        <v>397</v>
      </c>
      <c r="K11" s="584" t="s">
        <v>413</v>
      </c>
      <c r="L11" s="584" t="s">
        <v>400</v>
      </c>
      <c r="M11" s="597" t="s">
        <v>411</v>
      </c>
      <c r="N11" s="597" t="s">
        <v>409</v>
      </c>
      <c r="O11" s="597" t="s">
        <v>410</v>
      </c>
      <c r="R11" s="591" t="s">
        <v>864</v>
      </c>
      <c r="S11" s="598" t="s">
        <v>280</v>
      </c>
      <c r="T11" s="598" t="s">
        <v>131</v>
      </c>
      <c r="U11" s="598" t="s">
        <v>132</v>
      </c>
      <c r="V11" s="172" t="s">
        <v>204</v>
      </c>
    </row>
    <row r="12" spans="1:27">
      <c r="A12" s="787"/>
      <c r="B12" s="786"/>
      <c r="C12" s="786"/>
      <c r="D12" s="578" t="s">
        <v>109</v>
      </c>
      <c r="E12" s="578" t="s">
        <v>110</v>
      </c>
      <c r="F12" s="578" t="s">
        <v>110</v>
      </c>
      <c r="G12" s="578" t="s">
        <v>110</v>
      </c>
      <c r="H12" s="578" t="s">
        <v>110</v>
      </c>
      <c r="I12" s="578" t="s">
        <v>110</v>
      </c>
      <c r="K12" s="589" t="s">
        <v>401</v>
      </c>
      <c r="L12" s="589" t="s">
        <v>402</v>
      </c>
      <c r="M12" s="576">
        <f>M20*$E$5</f>
        <v>19.823225972697561</v>
      </c>
      <c r="N12" s="576">
        <f t="shared" ref="N12:O12" si="0">N20*$E$5</f>
        <v>14.815253095384495</v>
      </c>
      <c r="O12" s="576">
        <f t="shared" si="0"/>
        <v>47.106244877226054</v>
      </c>
      <c r="R12" s="317">
        <v>2015</v>
      </c>
      <c r="S12" s="699">
        <v>266.08673374540217</v>
      </c>
      <c r="T12" s="699">
        <v>445.54101561478916</v>
      </c>
      <c r="U12" s="699">
        <v>485.54101561478916</v>
      </c>
      <c r="V12" s="318">
        <f>(T12-S12)*$E$5</f>
        <v>179.45428186938699</v>
      </c>
      <c r="X12" s="601"/>
      <c r="Y12" s="601"/>
      <c r="Z12" s="601"/>
      <c r="AA12" s="601"/>
    </row>
    <row r="13" spans="1:27">
      <c r="A13" s="125"/>
      <c r="B13" s="788" t="s">
        <v>111</v>
      </c>
      <c r="C13" s="788"/>
      <c r="D13" s="788"/>
      <c r="E13" s="788"/>
      <c r="F13" s="788"/>
      <c r="G13" s="788"/>
      <c r="H13" s="788"/>
      <c r="I13" s="788"/>
      <c r="K13" s="589" t="s">
        <v>403</v>
      </c>
      <c r="L13" s="589" t="s">
        <v>404</v>
      </c>
      <c r="M13" s="576">
        <f t="shared" ref="M13:O14" si="1">M21*$E$5</f>
        <v>57.591688089100295</v>
      </c>
      <c r="N13" s="576">
        <f t="shared" si="1"/>
        <v>49.766730468298611</v>
      </c>
      <c r="O13" s="576">
        <f t="shared" si="1"/>
        <v>172.55596545391839</v>
      </c>
      <c r="R13" s="317">
        <v>2016</v>
      </c>
      <c r="S13" s="699">
        <v>189.96947704662134</v>
      </c>
      <c r="T13" s="699">
        <v>486.91173247321439</v>
      </c>
      <c r="U13" s="699">
        <v>476.55653382570807</v>
      </c>
      <c r="V13" s="318">
        <f>(T13-S13)*$E$5</f>
        <v>296.94225542659308</v>
      </c>
      <c r="W13" s="601"/>
      <c r="X13" s="601"/>
      <c r="Y13" s="601"/>
      <c r="Z13" s="601"/>
      <c r="AA13" s="601"/>
    </row>
    <row r="14" spans="1:27">
      <c r="A14" s="125"/>
      <c r="B14" s="735" t="s">
        <v>112</v>
      </c>
      <c r="C14" s="735" t="s">
        <v>113</v>
      </c>
      <c r="D14" s="737">
        <v>57.1</v>
      </c>
      <c r="E14" s="737">
        <v>1</v>
      </c>
      <c r="F14" s="737">
        <v>1</v>
      </c>
      <c r="G14" s="737">
        <v>0.4</v>
      </c>
      <c r="H14" s="737">
        <v>28</v>
      </c>
      <c r="I14" s="737">
        <v>0.1</v>
      </c>
      <c r="K14" s="589" t="s">
        <v>405</v>
      </c>
      <c r="L14" s="589" t="s">
        <v>406</v>
      </c>
      <c r="M14" s="576">
        <f t="shared" si="1"/>
        <v>27.543850825221874</v>
      </c>
      <c r="N14" s="576">
        <f t="shared" si="1"/>
        <v>20.407489475050753</v>
      </c>
      <c r="O14" s="576">
        <f t="shared" si="1"/>
        <v>55.692831706452417</v>
      </c>
      <c r="R14" s="317">
        <v>2017</v>
      </c>
      <c r="S14" s="702">
        <v>186.15240195629508</v>
      </c>
      <c r="T14" s="702">
        <v>393.78190062380008</v>
      </c>
      <c r="U14" s="702">
        <v>515.64487346768919</v>
      </c>
      <c r="V14" s="318">
        <f t="shared" ref="V14:V37" si="2">(T14-S14)*$E$5</f>
        <v>207.629498667505</v>
      </c>
      <c r="W14" s="601"/>
      <c r="X14" s="601"/>
      <c r="Y14" s="601"/>
      <c r="Z14" s="601"/>
      <c r="AA14" s="601"/>
    </row>
    <row r="15" spans="1:27">
      <c r="A15" s="125"/>
      <c r="B15" s="735" t="s">
        <v>114</v>
      </c>
      <c r="C15" s="735" t="s">
        <v>113</v>
      </c>
      <c r="D15" s="737">
        <v>94.37</v>
      </c>
      <c r="E15" s="737">
        <v>0.9</v>
      </c>
      <c r="F15" s="737">
        <v>0.8</v>
      </c>
      <c r="G15" s="737">
        <v>8</v>
      </c>
      <c r="H15" s="737">
        <v>33</v>
      </c>
      <c r="I15" s="737">
        <v>2.1</v>
      </c>
      <c r="K15" s="589" t="s">
        <v>407</v>
      </c>
      <c r="L15" s="589" t="s">
        <v>408</v>
      </c>
      <c r="M15" s="576">
        <f>M23*VLOOKUP(E3,Inflation,2,FALSE)/VLOOKUP(2016,Inflation,2,FALSE)</f>
        <v>17.815165657449015</v>
      </c>
      <c r="N15" s="576">
        <f>N23*VLOOKUP(E3,Inflation,2,FALSE)/VLOOKUP(2016,Inflation,2,FALSE)</f>
        <v>2.1903892201781527</v>
      </c>
      <c r="O15" s="576">
        <f>O23*VLOOKUP(E3,Inflation,2,FALSE)/VLOOKUP(2016,Inflation,2,FALSE)</f>
        <v>33.192821259622846</v>
      </c>
      <c r="R15" s="317">
        <v>2018</v>
      </c>
      <c r="S15" s="731">
        <v>266.2041098862864</v>
      </c>
      <c r="T15" s="731">
        <v>454.8870326530552</v>
      </c>
      <c r="U15" s="731">
        <v>581.88703265305514</v>
      </c>
      <c r="V15" s="318">
        <f t="shared" si="2"/>
        <v>188.6829227667688</v>
      </c>
      <c r="W15" s="601"/>
      <c r="X15" s="601"/>
      <c r="Y15" s="601"/>
      <c r="Z15" s="601"/>
      <c r="AA15" s="601"/>
    </row>
    <row r="16" spans="1:27">
      <c r="A16" s="125"/>
      <c r="B16" s="738" t="s">
        <v>115</v>
      </c>
      <c r="C16" s="735" t="s">
        <v>113</v>
      </c>
      <c r="D16" s="737">
        <v>79.19</v>
      </c>
      <c r="E16" s="737">
        <v>0.8</v>
      </c>
      <c r="F16" s="737">
        <v>0.3</v>
      </c>
      <c r="G16" s="737">
        <v>100</v>
      </c>
      <c r="H16" s="737">
        <v>138</v>
      </c>
      <c r="I16" s="737">
        <v>2.5</v>
      </c>
      <c r="R16" s="317">
        <v>2019</v>
      </c>
      <c r="S16" s="603">
        <v>350</v>
      </c>
      <c r="T16" s="603">
        <v>491.04027223076099</v>
      </c>
      <c r="U16" s="603">
        <v>675.27079961678908</v>
      </c>
      <c r="V16" s="318">
        <f t="shared" si="2"/>
        <v>141.04027223076099</v>
      </c>
      <c r="W16" s="601"/>
      <c r="X16" s="601"/>
      <c r="Y16" s="601"/>
      <c r="Z16" s="601"/>
      <c r="AA16" s="601"/>
    </row>
    <row r="17" spans="1:27">
      <c r="A17" s="125"/>
      <c r="B17" s="738" t="s">
        <v>123</v>
      </c>
      <c r="C17" s="735" t="s">
        <v>113</v>
      </c>
      <c r="D17" s="737">
        <v>0</v>
      </c>
      <c r="E17" s="737">
        <v>3.1</v>
      </c>
      <c r="F17" s="737">
        <v>0.8</v>
      </c>
      <c r="G17" s="737">
        <v>1.9</v>
      </c>
      <c r="H17" s="737">
        <v>81</v>
      </c>
      <c r="I17" s="737">
        <v>4.82</v>
      </c>
      <c r="K17" s="137"/>
      <c r="L17" s="150"/>
      <c r="M17" s="137"/>
      <c r="N17" s="137"/>
      <c r="O17" s="137"/>
      <c r="R17" s="317">
        <v>2020</v>
      </c>
      <c r="S17" s="603">
        <v>370</v>
      </c>
      <c r="T17" s="603">
        <v>512.26056969585852</v>
      </c>
      <c r="U17" s="603">
        <v>696.49109708188655</v>
      </c>
      <c r="V17" s="318">
        <f t="shared" si="2"/>
        <v>142.26056969585852</v>
      </c>
      <c r="W17" s="601"/>
      <c r="X17" s="601"/>
      <c r="Y17" s="601"/>
      <c r="Z17" s="601"/>
      <c r="AA17" s="601"/>
    </row>
    <row r="18" spans="1:27">
      <c r="A18" s="125"/>
      <c r="B18" s="789" t="s">
        <v>116</v>
      </c>
      <c r="C18" s="790"/>
      <c r="D18" s="790"/>
      <c r="E18" s="790"/>
      <c r="F18" s="790"/>
      <c r="G18" s="790"/>
      <c r="H18" s="790"/>
      <c r="I18" s="791"/>
      <c r="K18" s="137" t="s">
        <v>412</v>
      </c>
      <c r="L18" s="137"/>
      <c r="M18" s="137"/>
      <c r="N18" s="137"/>
      <c r="O18" s="137"/>
      <c r="R18" s="317">
        <v>2021</v>
      </c>
      <c r="S18" s="603">
        <v>360</v>
      </c>
      <c r="T18" s="603">
        <v>501.63687146843711</v>
      </c>
      <c r="U18" s="603">
        <v>685.86739885446525</v>
      </c>
      <c r="V18" s="318">
        <f t="shared" si="2"/>
        <v>141.63687146843711</v>
      </c>
      <c r="W18" s="601"/>
      <c r="X18" s="601"/>
      <c r="Y18" s="601"/>
      <c r="Z18" s="601"/>
      <c r="AA18" s="601"/>
    </row>
    <row r="19" spans="1:27" ht="15.6">
      <c r="A19" s="125"/>
      <c r="B19" s="735" t="s">
        <v>112</v>
      </c>
      <c r="C19" s="735" t="s">
        <v>117</v>
      </c>
      <c r="D19" s="737">
        <v>56.95</v>
      </c>
      <c r="E19" s="737">
        <v>1.7</v>
      </c>
      <c r="F19" s="737">
        <v>1</v>
      </c>
      <c r="G19" s="737">
        <v>0.43</v>
      </c>
      <c r="H19" s="737">
        <v>48</v>
      </c>
      <c r="I19" s="739">
        <v>5.0999999999999997E-2</v>
      </c>
      <c r="K19" s="584" t="s">
        <v>856</v>
      </c>
      <c r="L19" s="584" t="s">
        <v>400</v>
      </c>
      <c r="M19" s="597" t="s">
        <v>411</v>
      </c>
      <c r="N19" s="597" t="s">
        <v>409</v>
      </c>
      <c r="O19" s="597" t="s">
        <v>410</v>
      </c>
      <c r="R19" s="317">
        <v>2022</v>
      </c>
      <c r="S19" s="603">
        <v>360</v>
      </c>
      <c r="T19" s="603">
        <v>501.62868763702522</v>
      </c>
      <c r="U19" s="603">
        <v>685.85921502305325</v>
      </c>
      <c r="V19" s="318">
        <f t="shared" si="2"/>
        <v>141.62868763702522</v>
      </c>
      <c r="W19" s="601"/>
      <c r="X19" s="601"/>
      <c r="Y19" s="601"/>
      <c r="Z19" s="601"/>
      <c r="AA19" s="601"/>
    </row>
    <row r="20" spans="1:27">
      <c r="A20" s="125"/>
      <c r="B20" s="172" t="s">
        <v>264</v>
      </c>
      <c r="C20" s="172" t="s">
        <v>117</v>
      </c>
      <c r="D20" s="311">
        <v>56.95</v>
      </c>
      <c r="E20" s="311">
        <v>1.7</v>
      </c>
      <c r="F20" s="311">
        <v>1</v>
      </c>
      <c r="G20" s="311">
        <v>0.43</v>
      </c>
      <c r="H20" s="311">
        <v>48</v>
      </c>
      <c r="I20" s="312">
        <v>5.0999999999999997E-2</v>
      </c>
      <c r="K20" s="589" t="s">
        <v>401</v>
      </c>
      <c r="L20" s="589" t="s">
        <v>402</v>
      </c>
      <c r="M20" s="603">
        <v>19.823225972697561</v>
      </c>
      <c r="N20" s="603">
        <v>14.815253095384495</v>
      </c>
      <c r="O20" s="603">
        <v>47.106244877226054</v>
      </c>
      <c r="R20" s="317">
        <v>2023</v>
      </c>
      <c r="S20" s="603">
        <v>380</v>
      </c>
      <c r="T20" s="603">
        <v>522.85155531929979</v>
      </c>
      <c r="U20" s="603">
        <v>707.08208270532782</v>
      </c>
      <c r="V20" s="318">
        <f t="shared" si="2"/>
        <v>142.85155531929979</v>
      </c>
      <c r="W20" s="601"/>
      <c r="X20" s="601"/>
      <c r="Y20" s="601"/>
      <c r="Z20" s="601"/>
      <c r="AA20" s="601"/>
    </row>
    <row r="21" spans="1:27">
      <c r="A21" s="125"/>
      <c r="B21" s="735" t="s">
        <v>122</v>
      </c>
      <c r="C21" s="735" t="s">
        <v>113</v>
      </c>
      <c r="D21" s="737">
        <v>0</v>
      </c>
      <c r="E21" s="737">
        <v>0.47</v>
      </c>
      <c r="F21" s="737">
        <v>1.1000000000000001</v>
      </c>
      <c r="G21" s="737">
        <v>49</v>
      </c>
      <c r="H21" s="737">
        <v>125</v>
      </c>
      <c r="I21" s="740">
        <v>1.1100000000000001</v>
      </c>
      <c r="K21" s="589" t="s">
        <v>403</v>
      </c>
      <c r="L21" s="589" t="s">
        <v>404</v>
      </c>
      <c r="M21" s="603">
        <v>57.591688089100295</v>
      </c>
      <c r="N21" s="603">
        <v>49.766730468298611</v>
      </c>
      <c r="O21" s="603">
        <v>172.55596545391839</v>
      </c>
      <c r="R21" s="317">
        <v>2024</v>
      </c>
      <c r="S21" s="603">
        <v>390</v>
      </c>
      <c r="T21" s="603">
        <v>533.46187389034321</v>
      </c>
      <c r="U21" s="603">
        <v>717.69240127637124</v>
      </c>
      <c r="V21" s="318">
        <f t="shared" si="2"/>
        <v>143.46187389034321</v>
      </c>
      <c r="W21" s="601"/>
      <c r="X21" s="601"/>
      <c r="Y21" s="601"/>
      <c r="Z21" s="601"/>
      <c r="AA21" s="601"/>
    </row>
    <row r="22" spans="1:27">
      <c r="A22" s="125"/>
      <c r="B22" s="735" t="s">
        <v>152</v>
      </c>
      <c r="C22" s="735" t="s">
        <v>113</v>
      </c>
      <c r="D22" s="737">
        <v>0</v>
      </c>
      <c r="E22" s="737">
        <v>3.1</v>
      </c>
      <c r="F22" s="737">
        <v>0.8</v>
      </c>
      <c r="G22" s="737">
        <v>1.9</v>
      </c>
      <c r="H22" s="737">
        <v>81</v>
      </c>
      <c r="I22" s="740">
        <v>4.82</v>
      </c>
      <c r="K22" s="589" t="s">
        <v>405</v>
      </c>
      <c r="L22" s="589" t="s">
        <v>406</v>
      </c>
      <c r="M22" s="603">
        <v>27.543850825221874</v>
      </c>
      <c r="N22" s="603">
        <v>20.407489475050753</v>
      </c>
      <c r="O22" s="603">
        <v>55.692831706452417</v>
      </c>
      <c r="R22" s="317">
        <v>2025</v>
      </c>
      <c r="S22" s="603">
        <v>400</v>
      </c>
      <c r="T22" s="603">
        <v>544.07395991253111</v>
      </c>
      <c r="U22" s="603">
        <v>728.30448729855914</v>
      </c>
      <c r="V22" s="318">
        <f t="shared" si="2"/>
        <v>144.07395991253111</v>
      </c>
      <c r="W22" s="601"/>
      <c r="X22" s="601"/>
      <c r="Y22" s="601"/>
      <c r="Z22" s="601"/>
      <c r="AA22" s="601"/>
    </row>
    <row r="23" spans="1:27">
      <c r="A23" s="125"/>
      <c r="B23" s="172" t="s">
        <v>126</v>
      </c>
      <c r="C23" s="172" t="str">
        <f t="shared" ref="C23" si="3">C22</f>
        <v>Dampturbine</v>
      </c>
      <c r="D23" s="466">
        <v>0</v>
      </c>
      <c r="E23" s="466">
        <v>3.1</v>
      </c>
      <c r="F23" s="466">
        <v>0.8</v>
      </c>
      <c r="G23" s="466">
        <v>1.9</v>
      </c>
      <c r="H23" s="466">
        <v>81</v>
      </c>
      <c r="I23" s="466">
        <v>4.82</v>
      </c>
      <c r="K23" s="589" t="s">
        <v>407</v>
      </c>
      <c r="L23" s="589" t="s">
        <v>408</v>
      </c>
      <c r="M23" s="697">
        <v>16.800764663641786</v>
      </c>
      <c r="N23" s="697">
        <v>2.0656677865133299</v>
      </c>
      <c r="O23" s="697">
        <v>31.30281184177899</v>
      </c>
      <c r="R23" s="317">
        <v>2026</v>
      </c>
      <c r="S23" s="603">
        <v>390</v>
      </c>
      <c r="T23" s="603">
        <v>533.47661210050194</v>
      </c>
      <c r="U23" s="603">
        <v>717.70713948652997</v>
      </c>
      <c r="V23" s="318">
        <f t="shared" si="2"/>
        <v>143.47661210050194</v>
      </c>
      <c r="W23" s="601"/>
      <c r="X23" s="601"/>
      <c r="Y23" s="601"/>
      <c r="Z23" s="601"/>
      <c r="AA23" s="601"/>
    </row>
    <row r="24" spans="1:27">
      <c r="B24" s="735" t="s">
        <v>119</v>
      </c>
      <c r="C24" s="735" t="s">
        <v>113</v>
      </c>
      <c r="D24" s="737">
        <v>42.5</v>
      </c>
      <c r="E24" s="737">
        <v>0.34</v>
      </c>
      <c r="F24" s="737">
        <v>1.2</v>
      </c>
      <c r="G24" s="737">
        <v>8.3000000000000007</v>
      </c>
      <c r="H24" s="737">
        <v>79</v>
      </c>
      <c r="I24" s="740">
        <v>0.28999999999999998</v>
      </c>
      <c r="R24" s="317">
        <v>2027</v>
      </c>
      <c r="S24" s="603">
        <v>390</v>
      </c>
      <c r="T24" s="603">
        <v>533.4912983062361</v>
      </c>
      <c r="U24" s="603">
        <v>717.72182569226413</v>
      </c>
      <c r="V24" s="318">
        <f t="shared" si="2"/>
        <v>143.4912983062361</v>
      </c>
      <c r="W24" s="601"/>
      <c r="X24" s="601"/>
      <c r="Y24" s="601"/>
      <c r="Z24" s="601"/>
      <c r="AA24" s="601"/>
    </row>
    <row r="25" spans="1:27">
      <c r="B25" s="735" t="s">
        <v>120</v>
      </c>
      <c r="C25" s="735" t="s">
        <v>118</v>
      </c>
      <c r="D25" s="737">
        <v>0</v>
      </c>
      <c r="E25" s="737">
        <v>434</v>
      </c>
      <c r="F25" s="737">
        <v>1.6</v>
      </c>
      <c r="G25" s="737">
        <v>19.2</v>
      </c>
      <c r="H25" s="737">
        <v>202</v>
      </c>
      <c r="I25" s="740">
        <v>0.20599999999999999</v>
      </c>
      <c r="R25" s="317">
        <v>2028</v>
      </c>
      <c r="S25" s="603">
        <v>390</v>
      </c>
      <c r="T25" s="603">
        <v>533.50800983662907</v>
      </c>
      <c r="U25" s="603">
        <v>717.7385372226571</v>
      </c>
      <c r="V25" s="318">
        <f t="shared" si="2"/>
        <v>143.50800983662907</v>
      </c>
      <c r="W25" s="601"/>
      <c r="X25" s="601"/>
      <c r="Y25" s="601"/>
      <c r="Z25" s="601"/>
      <c r="AA25" s="601"/>
    </row>
    <row r="26" spans="1:27">
      <c r="B26" s="172" t="s">
        <v>125</v>
      </c>
      <c r="C26" s="172"/>
      <c r="D26" s="311">
        <f>D34</f>
        <v>74.099999999999994</v>
      </c>
      <c r="E26" s="311">
        <f>E34</f>
        <v>0.7</v>
      </c>
      <c r="F26" s="311">
        <f t="shared" ref="F26:I26" si="4">F34</f>
        <v>0.6</v>
      </c>
      <c r="G26" s="311">
        <f t="shared" si="4"/>
        <v>23</v>
      </c>
      <c r="H26" s="311">
        <f t="shared" si="4"/>
        <v>52</v>
      </c>
      <c r="I26" s="311">
        <f t="shared" si="4"/>
        <v>5</v>
      </c>
      <c r="K26" s="698"/>
      <c r="L26" s="664" t="s">
        <v>873</v>
      </c>
      <c r="R26" s="317">
        <v>2029</v>
      </c>
      <c r="S26" s="603">
        <v>380</v>
      </c>
      <c r="T26" s="603">
        <v>522.90800951562835</v>
      </c>
      <c r="U26" s="603">
        <v>707.13853690165638</v>
      </c>
      <c r="V26" s="318">
        <f t="shared" si="2"/>
        <v>142.90800951562835</v>
      </c>
      <c r="W26" s="601"/>
      <c r="X26" s="601"/>
      <c r="Y26" s="601"/>
      <c r="Z26" s="601"/>
      <c r="AA26" s="601"/>
    </row>
    <row r="27" spans="1:27">
      <c r="B27" s="736" t="s">
        <v>121</v>
      </c>
      <c r="C27" s="736"/>
      <c r="D27" s="736"/>
      <c r="E27" s="736"/>
      <c r="F27" s="736"/>
      <c r="G27" s="736"/>
      <c r="H27" s="736"/>
      <c r="I27" s="736"/>
      <c r="R27" s="317">
        <v>2030</v>
      </c>
      <c r="S27" s="603">
        <v>380</v>
      </c>
      <c r="T27" s="603">
        <v>522.92238996038088</v>
      </c>
      <c r="U27" s="603">
        <v>707.15291734640891</v>
      </c>
      <c r="V27" s="318">
        <f t="shared" si="2"/>
        <v>142.92238996038088</v>
      </c>
      <c r="W27" s="601"/>
      <c r="X27" s="601"/>
      <c r="Y27" s="601"/>
      <c r="Z27" s="601"/>
      <c r="AA27" s="601"/>
    </row>
    <row r="28" spans="1:27">
      <c r="B28" s="741" t="s">
        <v>112</v>
      </c>
      <c r="C28" s="738" t="s">
        <v>27</v>
      </c>
      <c r="D28" s="737">
        <v>57.06</v>
      </c>
      <c r="E28" s="737">
        <v>1</v>
      </c>
      <c r="F28" s="737">
        <v>1</v>
      </c>
      <c r="G28" s="737">
        <v>0.43</v>
      </c>
      <c r="H28" s="737">
        <v>32.4</v>
      </c>
      <c r="I28" s="737">
        <v>0.1</v>
      </c>
      <c r="R28" s="317">
        <v>2031</v>
      </c>
      <c r="S28" s="603">
        <v>380</v>
      </c>
      <c r="T28" s="603">
        <v>522.92238996038088</v>
      </c>
      <c r="U28" s="603">
        <v>707.15291734640891</v>
      </c>
      <c r="V28" s="318">
        <f t="shared" si="2"/>
        <v>142.92238996038088</v>
      </c>
      <c r="W28" s="601"/>
      <c r="X28" s="601"/>
      <c r="Y28" s="601"/>
      <c r="Z28" s="601"/>
      <c r="AA28" s="601"/>
    </row>
    <row r="29" spans="1:27">
      <c r="B29" s="741" t="s">
        <v>122</v>
      </c>
      <c r="C29" s="738" t="s">
        <v>27</v>
      </c>
      <c r="D29" s="737">
        <v>0</v>
      </c>
      <c r="E29" s="737">
        <v>30</v>
      </c>
      <c r="F29" s="737">
        <v>4</v>
      </c>
      <c r="G29" s="737">
        <v>115</v>
      </c>
      <c r="H29" s="737">
        <v>90</v>
      </c>
      <c r="I29" s="737">
        <v>12</v>
      </c>
      <c r="R29" s="317">
        <v>2032</v>
      </c>
      <c r="S29" s="603">
        <v>380</v>
      </c>
      <c r="T29" s="603">
        <v>522.92238996038088</v>
      </c>
      <c r="U29" s="603">
        <v>707.15291734640891</v>
      </c>
      <c r="V29" s="318">
        <f t="shared" si="2"/>
        <v>142.92238996038088</v>
      </c>
      <c r="W29" s="601"/>
      <c r="X29" s="601"/>
      <c r="Y29" s="601"/>
      <c r="Z29" s="601"/>
      <c r="AA29" s="601"/>
    </row>
    <row r="30" spans="1:27">
      <c r="B30" s="741" t="s">
        <v>123</v>
      </c>
      <c r="C30" s="738" t="s">
        <v>27</v>
      </c>
      <c r="D30" s="737">
        <v>0</v>
      </c>
      <c r="E30" s="737">
        <v>11</v>
      </c>
      <c r="F30" s="737">
        <v>4</v>
      </c>
      <c r="G30" s="737">
        <v>11</v>
      </c>
      <c r="H30" s="737">
        <v>90</v>
      </c>
      <c r="I30" s="737">
        <v>10</v>
      </c>
      <c r="R30" s="317">
        <v>2033</v>
      </c>
      <c r="S30" s="603">
        <v>370</v>
      </c>
      <c r="T30" s="603">
        <v>512.30667870772697</v>
      </c>
      <c r="U30" s="603">
        <v>696.537206093755</v>
      </c>
      <c r="V30" s="318">
        <f t="shared" si="2"/>
        <v>142.30667870772697</v>
      </c>
      <c r="W30" s="601"/>
      <c r="X30" s="601"/>
      <c r="Y30" s="601"/>
      <c r="Z30" s="601"/>
      <c r="AA30" s="601"/>
    </row>
    <row r="31" spans="1:27">
      <c r="B31" s="741" t="s">
        <v>120</v>
      </c>
      <c r="C31" s="738" t="s">
        <v>27</v>
      </c>
      <c r="D31" s="737">
        <v>0</v>
      </c>
      <c r="E31" s="737">
        <v>1</v>
      </c>
      <c r="F31" s="737">
        <v>0.1</v>
      </c>
      <c r="G31" s="737">
        <v>25</v>
      </c>
      <c r="H31" s="737">
        <v>28</v>
      </c>
      <c r="I31" s="737">
        <v>1.5</v>
      </c>
      <c r="R31" s="317">
        <v>2034</v>
      </c>
      <c r="S31" s="603">
        <v>380</v>
      </c>
      <c r="T31" s="603">
        <v>522.92238996038088</v>
      </c>
      <c r="U31" s="603">
        <v>707.15291734640891</v>
      </c>
      <c r="V31" s="318">
        <f t="shared" si="2"/>
        <v>142.92238996038088</v>
      </c>
      <c r="W31" s="601"/>
      <c r="X31" s="601"/>
      <c r="Y31" s="601"/>
      <c r="Z31" s="601"/>
      <c r="AA31" s="601"/>
    </row>
    <row r="32" spans="1:27">
      <c r="B32" s="736" t="s">
        <v>124</v>
      </c>
      <c r="C32" s="736"/>
      <c r="D32" s="736"/>
      <c r="E32" s="736"/>
      <c r="F32" s="736"/>
      <c r="G32" s="736"/>
      <c r="H32" s="736"/>
      <c r="I32" s="736"/>
      <c r="R32" s="317">
        <v>2035</v>
      </c>
      <c r="S32" s="603">
        <v>370</v>
      </c>
      <c r="T32" s="603">
        <v>512.30667870772697</v>
      </c>
      <c r="U32" s="603">
        <v>696.537206093755</v>
      </c>
      <c r="V32" s="318">
        <f t="shared" si="2"/>
        <v>142.30667870772697</v>
      </c>
      <c r="W32" s="601"/>
      <c r="X32" s="601"/>
      <c r="Y32" s="601"/>
      <c r="Z32" s="601"/>
      <c r="AA32" s="601"/>
    </row>
    <row r="33" spans="2:27">
      <c r="B33" s="783" t="s">
        <v>112</v>
      </c>
      <c r="C33" s="784"/>
      <c r="D33" s="737">
        <v>57.06</v>
      </c>
      <c r="E33" s="737">
        <v>1</v>
      </c>
      <c r="F33" s="737">
        <v>1</v>
      </c>
      <c r="G33" s="740">
        <v>0.43</v>
      </c>
      <c r="H33" s="737">
        <v>21.7</v>
      </c>
      <c r="I33" s="737">
        <v>0.1</v>
      </c>
      <c r="R33" s="703">
        <v>2036</v>
      </c>
      <c r="S33" s="603">
        <v>380</v>
      </c>
      <c r="T33" s="603">
        <v>522.92238996038088</v>
      </c>
      <c r="U33" s="603">
        <v>707.15291734640891</v>
      </c>
      <c r="V33" s="580">
        <f t="shared" si="2"/>
        <v>142.92238996038088</v>
      </c>
      <c r="W33" s="601"/>
      <c r="X33" s="601"/>
      <c r="Y33" s="601"/>
      <c r="Z33" s="601"/>
      <c r="AA33" s="601"/>
    </row>
    <row r="34" spans="2:27">
      <c r="B34" s="783" t="s">
        <v>125</v>
      </c>
      <c r="C34" s="784"/>
      <c r="D34" s="737">
        <v>74.099999999999994</v>
      </c>
      <c r="E34" s="737">
        <v>0.7</v>
      </c>
      <c r="F34" s="737">
        <v>0.6</v>
      </c>
      <c r="G34" s="737">
        <v>23</v>
      </c>
      <c r="H34" s="737">
        <v>52</v>
      </c>
      <c r="I34" s="737">
        <v>5</v>
      </c>
      <c r="R34" s="703">
        <v>2037</v>
      </c>
      <c r="S34" s="603">
        <v>380</v>
      </c>
      <c r="T34" s="603">
        <v>522.92238996038088</v>
      </c>
      <c r="U34" s="603">
        <v>707.15291734640891</v>
      </c>
      <c r="V34" s="580">
        <f t="shared" si="2"/>
        <v>142.92238996038088</v>
      </c>
      <c r="W34" s="601"/>
      <c r="X34" s="601"/>
      <c r="Y34" s="601"/>
      <c r="Z34" s="601"/>
      <c r="AA34" s="601"/>
    </row>
    <row r="35" spans="2:27">
      <c r="B35" s="783" t="s">
        <v>126</v>
      </c>
      <c r="C35" s="784"/>
      <c r="D35" s="737">
        <v>0</v>
      </c>
      <c r="E35" s="737">
        <v>3</v>
      </c>
      <c r="F35" s="737">
        <v>4</v>
      </c>
      <c r="G35" s="737">
        <v>11</v>
      </c>
      <c r="H35" s="737">
        <v>80</v>
      </c>
      <c r="I35" s="737">
        <v>29</v>
      </c>
      <c r="R35" s="703">
        <v>2038</v>
      </c>
      <c r="S35" s="603">
        <v>380</v>
      </c>
      <c r="T35" s="603">
        <v>522.92238996038088</v>
      </c>
      <c r="U35" s="603">
        <v>707.15291734640891</v>
      </c>
      <c r="V35" s="580">
        <f>(T35-S35)*$E$5</f>
        <v>142.92238996038088</v>
      </c>
      <c r="W35" s="601"/>
      <c r="X35" s="601"/>
      <c r="Y35" s="601"/>
      <c r="Z35" s="601"/>
      <c r="AA35" s="601"/>
    </row>
    <row r="36" spans="2:27">
      <c r="B36" s="783" t="s">
        <v>127</v>
      </c>
      <c r="C36" s="784"/>
      <c r="D36" s="737">
        <v>0</v>
      </c>
      <c r="E36" s="737">
        <v>127</v>
      </c>
      <c r="F36" s="737">
        <v>4</v>
      </c>
      <c r="G36" s="737">
        <v>11</v>
      </c>
      <c r="H36" s="737">
        <v>76</v>
      </c>
      <c r="I36" s="737">
        <v>457</v>
      </c>
      <c r="R36" s="703">
        <v>2039</v>
      </c>
      <c r="S36" s="603">
        <v>380</v>
      </c>
      <c r="T36" s="603">
        <v>522.92238996038088</v>
      </c>
      <c r="U36" s="603">
        <v>707.15291734640891</v>
      </c>
      <c r="V36" s="580">
        <f t="shared" si="2"/>
        <v>142.92238996038088</v>
      </c>
      <c r="W36" s="601"/>
      <c r="X36" s="601"/>
      <c r="Y36" s="601"/>
      <c r="Z36" s="601"/>
      <c r="AA36" s="601"/>
    </row>
    <row r="37" spans="2:27">
      <c r="B37" s="185" t="s">
        <v>128</v>
      </c>
      <c r="C37" s="601"/>
      <c r="D37" s="601"/>
      <c r="E37" s="601"/>
      <c r="F37" s="601"/>
      <c r="G37" s="601"/>
      <c r="H37" s="601"/>
      <c r="I37" s="601"/>
      <c r="R37" s="703">
        <v>2040</v>
      </c>
      <c r="S37" s="603">
        <v>380</v>
      </c>
      <c r="T37" s="603">
        <v>522.92238996038088</v>
      </c>
      <c r="U37" s="603">
        <v>707.15291734640891</v>
      </c>
      <c r="V37" s="580">
        <f t="shared" si="2"/>
        <v>142.92238996038088</v>
      </c>
      <c r="W37" s="601"/>
      <c r="X37" s="601"/>
      <c r="Y37" s="601"/>
      <c r="Z37" s="601"/>
      <c r="AA37" s="601"/>
    </row>
    <row r="38" spans="2:27">
      <c r="B38" s="185" t="s">
        <v>129</v>
      </c>
      <c r="C38" s="601"/>
      <c r="D38" s="601"/>
      <c r="E38" s="601"/>
      <c r="F38" s="601"/>
      <c r="G38" s="601"/>
      <c r="H38" s="601"/>
      <c r="I38" s="601"/>
      <c r="R38" s="124" t="s">
        <v>133</v>
      </c>
    </row>
    <row r="39" spans="2:27">
      <c r="B39" s="185" t="s">
        <v>130</v>
      </c>
      <c r="C39" s="601"/>
      <c r="D39" s="601"/>
      <c r="E39" s="601"/>
      <c r="F39" s="601"/>
      <c r="G39" s="601"/>
      <c r="H39" s="601"/>
      <c r="I39" s="601"/>
      <c r="R39" s="124" t="s">
        <v>134</v>
      </c>
    </row>
    <row r="40" spans="2:27">
      <c r="B40" s="664"/>
      <c r="C40" s="601"/>
      <c r="D40" s="601"/>
      <c r="E40" s="601"/>
      <c r="F40" s="601"/>
      <c r="G40" s="601"/>
      <c r="H40" s="601"/>
      <c r="I40" s="601"/>
      <c r="R40" s="124" t="s">
        <v>135</v>
      </c>
    </row>
    <row r="41" spans="2:27">
      <c r="B41" s="174"/>
      <c r="C41" s="601" t="s">
        <v>194</v>
      </c>
      <c r="D41" s="601"/>
      <c r="E41" s="601"/>
      <c r="F41" s="601"/>
      <c r="G41" s="601"/>
      <c r="H41" s="601"/>
      <c r="I41" s="601"/>
    </row>
    <row r="42" spans="2:27">
      <c r="B42" s="664"/>
      <c r="C42" s="601"/>
      <c r="D42" s="601"/>
      <c r="E42" s="601"/>
      <c r="F42" s="601"/>
      <c r="G42" s="601"/>
      <c r="H42" s="601"/>
      <c r="I42" s="601"/>
      <c r="R42" s="174"/>
      <c r="S42" s="120" t="s">
        <v>194</v>
      </c>
    </row>
    <row r="43" spans="2:27">
      <c r="R43" s="700"/>
      <c r="S43" s="664" t="s">
        <v>854</v>
      </c>
    </row>
    <row r="44" spans="2:27">
      <c r="R44" s="704"/>
      <c r="S44" s="664" t="s">
        <v>859</v>
      </c>
    </row>
    <row r="45" spans="2:27">
      <c r="R45" s="730"/>
      <c r="S45" s="1" t="s">
        <v>867</v>
      </c>
      <c r="T45" s="1"/>
    </row>
  </sheetData>
  <mergeCells count="9">
    <mergeCell ref="B35:C35"/>
    <mergeCell ref="B36:C36"/>
    <mergeCell ref="B11:B12"/>
    <mergeCell ref="C11:C12"/>
    <mergeCell ref="A11:A12"/>
    <mergeCell ref="B13:I13"/>
    <mergeCell ref="B18:I18"/>
    <mergeCell ref="B33:C33"/>
    <mergeCell ref="B34:C3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42923"/>
  </sheetPr>
  <dimension ref="B1:MS418"/>
  <sheetViews>
    <sheetView topLeftCell="A419" zoomScale="80" zoomScaleNormal="80" workbookViewId="0">
      <selection sqref="A1:XFD418"/>
    </sheetView>
  </sheetViews>
  <sheetFormatPr defaultColWidth="9.109375" defaultRowHeight="14.4"/>
  <cols>
    <col min="1" max="1" width="2.6640625" style="1" customWidth="1"/>
    <col min="2" max="2" width="2.5546875" style="1" customWidth="1"/>
    <col min="3" max="3" width="25" style="1" customWidth="1"/>
    <col min="4" max="6" width="8.33203125" style="1" customWidth="1"/>
    <col min="7" max="7" width="15.6640625" style="1" bestFit="1" customWidth="1"/>
    <col min="8" max="17" width="8.33203125" style="1" customWidth="1"/>
    <col min="18" max="18" width="8.6640625" style="1" customWidth="1"/>
    <col min="19" max="29" width="8.33203125" style="1" customWidth="1"/>
    <col min="30" max="30" width="2.6640625" style="1" customWidth="1"/>
    <col min="31" max="54" width="8.88671875" style="1" customWidth="1"/>
    <col min="55" max="16384" width="9.109375" style="1"/>
  </cols>
  <sheetData>
    <row r="1" spans="2:330" hidden="1"/>
    <row r="2" spans="2:330" hidden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</row>
    <row r="3" spans="2:330" ht="20.399999999999999" hidden="1" thickBot="1">
      <c r="B3" s="3"/>
      <c r="C3" s="2" t="s">
        <v>334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2"/>
    </row>
    <row r="4" spans="2:330" ht="15" hidden="1" thickTop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</row>
    <row r="5" spans="2:330" hidden="1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1">
        <f t="shared" ref="AE5:CP5" si="0">_xlfn.NUMBERVALUE(LEFT(AE7,4))</f>
        <v>2016</v>
      </c>
      <c r="AF5" s="1">
        <f t="shared" si="0"/>
        <v>2016</v>
      </c>
      <c r="AG5" s="1">
        <f t="shared" si="0"/>
        <v>2016</v>
      </c>
      <c r="AH5" s="1">
        <f t="shared" si="0"/>
        <v>2016</v>
      </c>
      <c r="AI5" s="1">
        <f t="shared" si="0"/>
        <v>2016</v>
      </c>
      <c r="AJ5" s="1">
        <f t="shared" si="0"/>
        <v>2016</v>
      </c>
      <c r="AK5" s="1">
        <f t="shared" si="0"/>
        <v>2016</v>
      </c>
      <c r="AL5" s="1">
        <f t="shared" si="0"/>
        <v>2016</v>
      </c>
      <c r="AM5" s="1">
        <f t="shared" si="0"/>
        <v>2016</v>
      </c>
      <c r="AN5" s="1">
        <f t="shared" si="0"/>
        <v>2016</v>
      </c>
      <c r="AO5" s="1">
        <f t="shared" si="0"/>
        <v>2016</v>
      </c>
      <c r="AP5" s="1">
        <f t="shared" si="0"/>
        <v>2016</v>
      </c>
      <c r="AQ5" s="1">
        <f t="shared" si="0"/>
        <v>2017</v>
      </c>
      <c r="AR5" s="1">
        <f t="shared" si="0"/>
        <v>2017</v>
      </c>
      <c r="AS5" s="1">
        <f t="shared" si="0"/>
        <v>2017</v>
      </c>
      <c r="AT5" s="1">
        <f t="shared" si="0"/>
        <v>2017</v>
      </c>
      <c r="AU5" s="1">
        <f t="shared" si="0"/>
        <v>2017</v>
      </c>
      <c r="AV5" s="1">
        <f t="shared" si="0"/>
        <v>2017</v>
      </c>
      <c r="AW5" s="1">
        <f t="shared" si="0"/>
        <v>2017</v>
      </c>
      <c r="AX5" s="1">
        <f t="shared" si="0"/>
        <v>2017</v>
      </c>
      <c r="AY5" s="1">
        <f t="shared" si="0"/>
        <v>2017</v>
      </c>
      <c r="AZ5" s="1">
        <f t="shared" si="0"/>
        <v>2017</v>
      </c>
      <c r="BA5" s="1">
        <f t="shared" si="0"/>
        <v>2017</v>
      </c>
      <c r="BB5" s="1">
        <f t="shared" si="0"/>
        <v>2017</v>
      </c>
      <c r="BC5" s="1">
        <f t="shared" si="0"/>
        <v>2018</v>
      </c>
      <c r="BD5" s="1">
        <f t="shared" si="0"/>
        <v>2018</v>
      </c>
      <c r="BE5" s="1">
        <f t="shared" si="0"/>
        <v>2018</v>
      </c>
      <c r="BF5" s="1">
        <f t="shared" si="0"/>
        <v>2018</v>
      </c>
      <c r="BG5" s="1">
        <f t="shared" si="0"/>
        <v>2018</v>
      </c>
      <c r="BH5" s="1">
        <f t="shared" si="0"/>
        <v>2018</v>
      </c>
      <c r="BI5" s="1">
        <f t="shared" si="0"/>
        <v>2018</v>
      </c>
      <c r="BJ5" s="1">
        <f t="shared" si="0"/>
        <v>2018</v>
      </c>
      <c r="BK5" s="1">
        <f t="shared" si="0"/>
        <v>2018</v>
      </c>
      <c r="BL5" s="1">
        <f t="shared" si="0"/>
        <v>2018</v>
      </c>
      <c r="BM5" s="1">
        <f t="shared" si="0"/>
        <v>2018</v>
      </c>
      <c r="BN5" s="1">
        <f t="shared" si="0"/>
        <v>2018</v>
      </c>
      <c r="BO5" s="1">
        <f t="shared" si="0"/>
        <v>2019</v>
      </c>
      <c r="BP5" s="1">
        <f t="shared" si="0"/>
        <v>2019</v>
      </c>
      <c r="BQ5" s="1">
        <f t="shared" si="0"/>
        <v>2019</v>
      </c>
      <c r="BR5" s="1">
        <f t="shared" si="0"/>
        <v>2019</v>
      </c>
      <c r="BS5" s="1">
        <f t="shared" si="0"/>
        <v>2019</v>
      </c>
      <c r="BT5" s="1">
        <f t="shared" si="0"/>
        <v>2019</v>
      </c>
      <c r="BU5" s="1">
        <f t="shared" si="0"/>
        <v>2019</v>
      </c>
      <c r="BV5" s="1">
        <f t="shared" si="0"/>
        <v>2019</v>
      </c>
      <c r="BW5" s="1">
        <f t="shared" si="0"/>
        <v>2019</v>
      </c>
      <c r="BX5" s="1">
        <f t="shared" si="0"/>
        <v>2019</v>
      </c>
      <c r="BY5" s="1">
        <f t="shared" si="0"/>
        <v>2019</v>
      </c>
      <c r="BZ5" s="1">
        <f t="shared" si="0"/>
        <v>2019</v>
      </c>
      <c r="CA5" s="1">
        <f t="shared" si="0"/>
        <v>2020</v>
      </c>
      <c r="CB5" s="1">
        <f t="shared" si="0"/>
        <v>2020</v>
      </c>
      <c r="CC5" s="1">
        <f t="shared" si="0"/>
        <v>2020</v>
      </c>
      <c r="CD5" s="1">
        <f t="shared" si="0"/>
        <v>2020</v>
      </c>
      <c r="CE5" s="1">
        <f t="shared" si="0"/>
        <v>2020</v>
      </c>
      <c r="CF5" s="1">
        <f t="shared" si="0"/>
        <v>2020</v>
      </c>
      <c r="CG5" s="1">
        <f t="shared" si="0"/>
        <v>2020</v>
      </c>
      <c r="CH5" s="1">
        <f t="shared" si="0"/>
        <v>2020</v>
      </c>
      <c r="CI5" s="1">
        <f t="shared" si="0"/>
        <v>2020</v>
      </c>
      <c r="CJ5" s="1">
        <f t="shared" si="0"/>
        <v>2020</v>
      </c>
      <c r="CK5" s="1">
        <f t="shared" si="0"/>
        <v>2020</v>
      </c>
      <c r="CL5" s="1">
        <f t="shared" si="0"/>
        <v>2020</v>
      </c>
      <c r="CM5" s="1">
        <f t="shared" si="0"/>
        <v>2021</v>
      </c>
      <c r="CN5" s="1">
        <f t="shared" si="0"/>
        <v>2021</v>
      </c>
      <c r="CO5" s="1">
        <f t="shared" si="0"/>
        <v>2021</v>
      </c>
      <c r="CP5" s="1">
        <f t="shared" si="0"/>
        <v>2021</v>
      </c>
      <c r="CQ5" s="1">
        <f t="shared" ref="CQ5:FB5" si="1">_xlfn.NUMBERVALUE(LEFT(CQ7,4))</f>
        <v>2021</v>
      </c>
      <c r="CR5" s="1">
        <f t="shared" si="1"/>
        <v>2021</v>
      </c>
      <c r="CS5" s="1">
        <f t="shared" si="1"/>
        <v>2021</v>
      </c>
      <c r="CT5" s="1">
        <f t="shared" si="1"/>
        <v>2021</v>
      </c>
      <c r="CU5" s="1">
        <f t="shared" si="1"/>
        <v>2021</v>
      </c>
      <c r="CV5" s="1">
        <f t="shared" si="1"/>
        <v>2021</v>
      </c>
      <c r="CW5" s="1">
        <f t="shared" si="1"/>
        <v>2021</v>
      </c>
      <c r="CX5" s="1">
        <f t="shared" si="1"/>
        <v>2021</v>
      </c>
      <c r="CY5" s="1">
        <f t="shared" si="1"/>
        <v>2022</v>
      </c>
      <c r="CZ5" s="1">
        <f t="shared" si="1"/>
        <v>2022</v>
      </c>
      <c r="DA5" s="1">
        <f t="shared" si="1"/>
        <v>2022</v>
      </c>
      <c r="DB5" s="1">
        <f t="shared" si="1"/>
        <v>2022</v>
      </c>
      <c r="DC5" s="1">
        <f t="shared" si="1"/>
        <v>2022</v>
      </c>
      <c r="DD5" s="1">
        <f t="shared" si="1"/>
        <v>2022</v>
      </c>
      <c r="DE5" s="1">
        <f t="shared" si="1"/>
        <v>2022</v>
      </c>
      <c r="DF5" s="1">
        <f t="shared" si="1"/>
        <v>2022</v>
      </c>
      <c r="DG5" s="1">
        <f t="shared" si="1"/>
        <v>2022</v>
      </c>
      <c r="DH5" s="1">
        <f t="shared" si="1"/>
        <v>2022</v>
      </c>
      <c r="DI5" s="1">
        <f t="shared" si="1"/>
        <v>2022</v>
      </c>
      <c r="DJ5" s="1">
        <f t="shared" si="1"/>
        <v>2022</v>
      </c>
      <c r="DK5" s="1">
        <f t="shared" si="1"/>
        <v>2023</v>
      </c>
      <c r="DL5" s="1">
        <f t="shared" si="1"/>
        <v>2023</v>
      </c>
      <c r="DM5" s="1">
        <f t="shared" si="1"/>
        <v>2023</v>
      </c>
      <c r="DN5" s="1">
        <f t="shared" si="1"/>
        <v>2023</v>
      </c>
      <c r="DO5" s="1">
        <f t="shared" si="1"/>
        <v>2023</v>
      </c>
      <c r="DP5" s="1">
        <f t="shared" si="1"/>
        <v>2023</v>
      </c>
      <c r="DQ5" s="1">
        <f t="shared" si="1"/>
        <v>2023</v>
      </c>
      <c r="DR5" s="1">
        <f t="shared" si="1"/>
        <v>2023</v>
      </c>
      <c r="DS5" s="1">
        <f t="shared" si="1"/>
        <v>2023</v>
      </c>
      <c r="DT5" s="1">
        <f t="shared" si="1"/>
        <v>2023</v>
      </c>
      <c r="DU5" s="1">
        <f t="shared" si="1"/>
        <v>2023</v>
      </c>
      <c r="DV5" s="1">
        <f t="shared" si="1"/>
        <v>2023</v>
      </c>
      <c r="DW5" s="1">
        <f t="shared" si="1"/>
        <v>2024</v>
      </c>
      <c r="DX5" s="1">
        <f t="shared" si="1"/>
        <v>2024</v>
      </c>
      <c r="DY5" s="1">
        <f t="shared" si="1"/>
        <v>2024</v>
      </c>
      <c r="DZ5" s="1">
        <f t="shared" si="1"/>
        <v>2024</v>
      </c>
      <c r="EA5" s="1">
        <f t="shared" si="1"/>
        <v>2024</v>
      </c>
      <c r="EB5" s="1">
        <f t="shared" si="1"/>
        <v>2024</v>
      </c>
      <c r="EC5" s="1">
        <f t="shared" si="1"/>
        <v>2024</v>
      </c>
      <c r="ED5" s="1">
        <f t="shared" si="1"/>
        <v>2024</v>
      </c>
      <c r="EE5" s="1">
        <f t="shared" si="1"/>
        <v>2024</v>
      </c>
      <c r="EF5" s="1">
        <f t="shared" si="1"/>
        <v>2024</v>
      </c>
      <c r="EG5" s="1">
        <f t="shared" si="1"/>
        <v>2024</v>
      </c>
      <c r="EH5" s="1">
        <f t="shared" si="1"/>
        <v>2024</v>
      </c>
      <c r="EI5" s="1">
        <f t="shared" si="1"/>
        <v>2025</v>
      </c>
      <c r="EJ5" s="1">
        <f t="shared" si="1"/>
        <v>2025</v>
      </c>
      <c r="EK5" s="1">
        <f t="shared" si="1"/>
        <v>2025</v>
      </c>
      <c r="EL5" s="1">
        <f t="shared" si="1"/>
        <v>2025</v>
      </c>
      <c r="EM5" s="1">
        <f t="shared" si="1"/>
        <v>2025</v>
      </c>
      <c r="EN5" s="1">
        <f t="shared" si="1"/>
        <v>2025</v>
      </c>
      <c r="EO5" s="1">
        <f t="shared" si="1"/>
        <v>2025</v>
      </c>
      <c r="EP5" s="1">
        <f t="shared" si="1"/>
        <v>2025</v>
      </c>
      <c r="EQ5" s="1">
        <f t="shared" si="1"/>
        <v>2025</v>
      </c>
      <c r="ER5" s="1">
        <f t="shared" si="1"/>
        <v>2025</v>
      </c>
      <c r="ES5" s="1">
        <f t="shared" si="1"/>
        <v>2025</v>
      </c>
      <c r="ET5" s="1">
        <f t="shared" si="1"/>
        <v>2025</v>
      </c>
      <c r="EU5" s="1">
        <f t="shared" si="1"/>
        <v>2026</v>
      </c>
      <c r="EV5" s="1">
        <f t="shared" si="1"/>
        <v>2026</v>
      </c>
      <c r="EW5" s="1">
        <f t="shared" si="1"/>
        <v>2026</v>
      </c>
      <c r="EX5" s="1">
        <f t="shared" si="1"/>
        <v>2026</v>
      </c>
      <c r="EY5" s="1">
        <f t="shared" si="1"/>
        <v>2026</v>
      </c>
      <c r="EZ5" s="1">
        <f t="shared" si="1"/>
        <v>2026</v>
      </c>
      <c r="FA5" s="1">
        <f t="shared" si="1"/>
        <v>2026</v>
      </c>
      <c r="FB5" s="1">
        <f t="shared" si="1"/>
        <v>2026</v>
      </c>
      <c r="FC5" s="1">
        <f t="shared" ref="FC5:HN5" si="2">_xlfn.NUMBERVALUE(LEFT(FC7,4))</f>
        <v>2026</v>
      </c>
      <c r="FD5" s="1">
        <f t="shared" si="2"/>
        <v>2026</v>
      </c>
      <c r="FE5" s="1">
        <f t="shared" si="2"/>
        <v>2026</v>
      </c>
      <c r="FF5" s="1">
        <f t="shared" si="2"/>
        <v>2026</v>
      </c>
      <c r="FG5" s="1">
        <f t="shared" si="2"/>
        <v>2027</v>
      </c>
      <c r="FH5" s="1">
        <f t="shared" si="2"/>
        <v>2027</v>
      </c>
      <c r="FI5" s="1">
        <f t="shared" si="2"/>
        <v>2027</v>
      </c>
      <c r="FJ5" s="1">
        <f t="shared" si="2"/>
        <v>2027</v>
      </c>
      <c r="FK5" s="1">
        <f t="shared" si="2"/>
        <v>2027</v>
      </c>
      <c r="FL5" s="1">
        <f t="shared" si="2"/>
        <v>2027</v>
      </c>
      <c r="FM5" s="1">
        <f t="shared" si="2"/>
        <v>2027</v>
      </c>
      <c r="FN5" s="1">
        <f t="shared" si="2"/>
        <v>2027</v>
      </c>
      <c r="FO5" s="1">
        <f t="shared" si="2"/>
        <v>2027</v>
      </c>
      <c r="FP5" s="1">
        <f t="shared" si="2"/>
        <v>2027</v>
      </c>
      <c r="FQ5" s="1">
        <f t="shared" si="2"/>
        <v>2027</v>
      </c>
      <c r="FR5" s="1">
        <f t="shared" si="2"/>
        <v>2027</v>
      </c>
      <c r="FS5" s="1">
        <f t="shared" si="2"/>
        <v>2028</v>
      </c>
      <c r="FT5" s="1">
        <f t="shared" si="2"/>
        <v>2028</v>
      </c>
      <c r="FU5" s="1">
        <f t="shared" si="2"/>
        <v>2028</v>
      </c>
      <c r="FV5" s="1">
        <f t="shared" si="2"/>
        <v>2028</v>
      </c>
      <c r="FW5" s="1">
        <f t="shared" si="2"/>
        <v>2028</v>
      </c>
      <c r="FX5" s="1">
        <f t="shared" si="2"/>
        <v>2028</v>
      </c>
      <c r="FY5" s="1">
        <f t="shared" si="2"/>
        <v>2028</v>
      </c>
      <c r="FZ5" s="1">
        <f t="shared" si="2"/>
        <v>2028</v>
      </c>
      <c r="GA5" s="1">
        <f t="shared" si="2"/>
        <v>2028</v>
      </c>
      <c r="GB5" s="1">
        <f t="shared" si="2"/>
        <v>2028</v>
      </c>
      <c r="GC5" s="1">
        <f t="shared" si="2"/>
        <v>2028</v>
      </c>
      <c r="GD5" s="1">
        <f t="shared" si="2"/>
        <v>2028</v>
      </c>
      <c r="GE5" s="1">
        <f t="shared" si="2"/>
        <v>2029</v>
      </c>
      <c r="GF5" s="1">
        <f t="shared" si="2"/>
        <v>2029</v>
      </c>
      <c r="GG5" s="1">
        <f t="shared" si="2"/>
        <v>2029</v>
      </c>
      <c r="GH5" s="1">
        <f t="shared" si="2"/>
        <v>2029</v>
      </c>
      <c r="GI5" s="1">
        <f t="shared" si="2"/>
        <v>2029</v>
      </c>
      <c r="GJ5" s="1">
        <f t="shared" si="2"/>
        <v>2029</v>
      </c>
      <c r="GK5" s="1">
        <f t="shared" si="2"/>
        <v>2029</v>
      </c>
      <c r="GL5" s="1">
        <f t="shared" si="2"/>
        <v>2029</v>
      </c>
      <c r="GM5" s="1">
        <f t="shared" si="2"/>
        <v>2029</v>
      </c>
      <c r="GN5" s="1">
        <f t="shared" si="2"/>
        <v>2029</v>
      </c>
      <c r="GO5" s="1">
        <f t="shared" si="2"/>
        <v>2029</v>
      </c>
      <c r="GP5" s="1">
        <f t="shared" si="2"/>
        <v>2029</v>
      </c>
      <c r="GQ5" s="1">
        <f t="shared" si="2"/>
        <v>2030</v>
      </c>
      <c r="GR5" s="1">
        <f t="shared" si="2"/>
        <v>2030</v>
      </c>
      <c r="GS5" s="1">
        <f t="shared" si="2"/>
        <v>2030</v>
      </c>
      <c r="GT5" s="1">
        <f t="shared" si="2"/>
        <v>2030</v>
      </c>
      <c r="GU5" s="1">
        <f t="shared" si="2"/>
        <v>2030</v>
      </c>
      <c r="GV5" s="1">
        <f t="shared" si="2"/>
        <v>2030</v>
      </c>
      <c r="GW5" s="1">
        <f t="shared" si="2"/>
        <v>2030</v>
      </c>
      <c r="GX5" s="1">
        <f t="shared" si="2"/>
        <v>2030</v>
      </c>
      <c r="GY5" s="1">
        <f t="shared" si="2"/>
        <v>2030</v>
      </c>
      <c r="GZ5" s="1">
        <f t="shared" si="2"/>
        <v>2030</v>
      </c>
      <c r="HA5" s="1">
        <f t="shared" si="2"/>
        <v>2030</v>
      </c>
      <c r="HB5" s="1">
        <f t="shared" si="2"/>
        <v>2030</v>
      </c>
      <c r="HC5" s="1">
        <f t="shared" si="2"/>
        <v>2031</v>
      </c>
      <c r="HD5" s="1">
        <f t="shared" si="2"/>
        <v>2031</v>
      </c>
      <c r="HE5" s="1">
        <f t="shared" si="2"/>
        <v>2031</v>
      </c>
      <c r="HF5" s="1">
        <f t="shared" si="2"/>
        <v>2031</v>
      </c>
      <c r="HG5" s="1">
        <f t="shared" si="2"/>
        <v>2031</v>
      </c>
      <c r="HH5" s="1">
        <f t="shared" si="2"/>
        <v>2031</v>
      </c>
      <c r="HI5" s="1">
        <f t="shared" si="2"/>
        <v>2031</v>
      </c>
      <c r="HJ5" s="1">
        <f t="shared" si="2"/>
        <v>2031</v>
      </c>
      <c r="HK5" s="1">
        <f t="shared" si="2"/>
        <v>2031</v>
      </c>
      <c r="HL5" s="1">
        <f t="shared" si="2"/>
        <v>2031</v>
      </c>
      <c r="HM5" s="1">
        <f t="shared" si="2"/>
        <v>2031</v>
      </c>
      <c r="HN5" s="1">
        <f t="shared" si="2"/>
        <v>2031</v>
      </c>
      <c r="HO5" s="1">
        <f t="shared" ref="HO5:JZ5" si="3">_xlfn.NUMBERVALUE(LEFT(HO7,4))</f>
        <v>2032</v>
      </c>
      <c r="HP5" s="1">
        <f t="shared" si="3"/>
        <v>2032</v>
      </c>
      <c r="HQ5" s="1">
        <f t="shared" si="3"/>
        <v>2032</v>
      </c>
      <c r="HR5" s="1">
        <f t="shared" si="3"/>
        <v>2032</v>
      </c>
      <c r="HS5" s="1">
        <f t="shared" si="3"/>
        <v>2032</v>
      </c>
      <c r="HT5" s="1">
        <f t="shared" si="3"/>
        <v>2032</v>
      </c>
      <c r="HU5" s="1">
        <f t="shared" si="3"/>
        <v>2032</v>
      </c>
      <c r="HV5" s="1">
        <f t="shared" si="3"/>
        <v>2032</v>
      </c>
      <c r="HW5" s="1">
        <f t="shared" si="3"/>
        <v>2032</v>
      </c>
      <c r="HX5" s="1">
        <f t="shared" si="3"/>
        <v>2032</v>
      </c>
      <c r="HY5" s="1">
        <f t="shared" si="3"/>
        <v>2032</v>
      </c>
      <c r="HZ5" s="1">
        <f t="shared" si="3"/>
        <v>2032</v>
      </c>
      <c r="IA5" s="1">
        <f t="shared" si="3"/>
        <v>2033</v>
      </c>
      <c r="IB5" s="1">
        <f t="shared" si="3"/>
        <v>2033</v>
      </c>
      <c r="IC5" s="1">
        <f t="shared" si="3"/>
        <v>2033</v>
      </c>
      <c r="ID5" s="1">
        <f t="shared" si="3"/>
        <v>2033</v>
      </c>
      <c r="IE5" s="1">
        <f t="shared" si="3"/>
        <v>2033</v>
      </c>
      <c r="IF5" s="1">
        <f t="shared" si="3"/>
        <v>2033</v>
      </c>
      <c r="IG5" s="1">
        <f t="shared" si="3"/>
        <v>2033</v>
      </c>
      <c r="IH5" s="1">
        <f t="shared" si="3"/>
        <v>2033</v>
      </c>
      <c r="II5" s="1">
        <f t="shared" si="3"/>
        <v>2033</v>
      </c>
      <c r="IJ5" s="1">
        <f t="shared" si="3"/>
        <v>2033</v>
      </c>
      <c r="IK5" s="1">
        <f t="shared" si="3"/>
        <v>2033</v>
      </c>
      <c r="IL5" s="1">
        <f t="shared" si="3"/>
        <v>2033</v>
      </c>
      <c r="IM5" s="1">
        <f t="shared" si="3"/>
        <v>2034</v>
      </c>
      <c r="IN5" s="1">
        <f t="shared" si="3"/>
        <v>2034</v>
      </c>
      <c r="IO5" s="1">
        <f t="shared" si="3"/>
        <v>2034</v>
      </c>
      <c r="IP5" s="1">
        <f t="shared" si="3"/>
        <v>2034</v>
      </c>
      <c r="IQ5" s="1">
        <f t="shared" si="3"/>
        <v>2034</v>
      </c>
      <c r="IR5" s="1">
        <f t="shared" si="3"/>
        <v>2034</v>
      </c>
      <c r="IS5" s="1">
        <f t="shared" si="3"/>
        <v>2034</v>
      </c>
      <c r="IT5" s="1">
        <f t="shared" si="3"/>
        <v>2034</v>
      </c>
      <c r="IU5" s="1">
        <f t="shared" si="3"/>
        <v>2034</v>
      </c>
      <c r="IV5" s="1">
        <f t="shared" si="3"/>
        <v>2034</v>
      </c>
      <c r="IW5" s="1">
        <f t="shared" si="3"/>
        <v>2034</v>
      </c>
      <c r="IX5" s="1">
        <f t="shared" si="3"/>
        <v>2034</v>
      </c>
      <c r="IY5" s="1">
        <f t="shared" si="3"/>
        <v>2035</v>
      </c>
      <c r="IZ5" s="1">
        <f t="shared" si="3"/>
        <v>2035</v>
      </c>
      <c r="JA5" s="1">
        <f t="shared" si="3"/>
        <v>2035</v>
      </c>
      <c r="JB5" s="1">
        <f t="shared" si="3"/>
        <v>2035</v>
      </c>
      <c r="JC5" s="1">
        <f t="shared" si="3"/>
        <v>2035</v>
      </c>
      <c r="JD5" s="1">
        <f t="shared" si="3"/>
        <v>2035</v>
      </c>
      <c r="JE5" s="1">
        <f t="shared" si="3"/>
        <v>2035</v>
      </c>
      <c r="JF5" s="1">
        <f t="shared" si="3"/>
        <v>2035</v>
      </c>
      <c r="JG5" s="1">
        <f t="shared" si="3"/>
        <v>2035</v>
      </c>
      <c r="JH5" s="1">
        <f t="shared" si="3"/>
        <v>2035</v>
      </c>
      <c r="JI5" s="1">
        <f t="shared" si="3"/>
        <v>2035</v>
      </c>
      <c r="JJ5" s="1">
        <f t="shared" si="3"/>
        <v>2035</v>
      </c>
      <c r="JK5" s="1">
        <f t="shared" si="3"/>
        <v>2036</v>
      </c>
      <c r="JL5" s="1">
        <f t="shared" si="3"/>
        <v>2036</v>
      </c>
      <c r="JM5" s="1">
        <f t="shared" si="3"/>
        <v>2036</v>
      </c>
      <c r="JN5" s="1">
        <f t="shared" si="3"/>
        <v>2036</v>
      </c>
      <c r="JO5" s="1">
        <f t="shared" si="3"/>
        <v>2036</v>
      </c>
      <c r="JP5" s="1">
        <f t="shared" si="3"/>
        <v>2036</v>
      </c>
      <c r="JQ5" s="1">
        <f t="shared" si="3"/>
        <v>2036</v>
      </c>
      <c r="JR5" s="1">
        <f t="shared" si="3"/>
        <v>2036</v>
      </c>
      <c r="JS5" s="1">
        <f t="shared" si="3"/>
        <v>2036</v>
      </c>
      <c r="JT5" s="1">
        <f t="shared" si="3"/>
        <v>2036</v>
      </c>
      <c r="JU5" s="1">
        <f t="shared" si="3"/>
        <v>2036</v>
      </c>
      <c r="JV5" s="1">
        <f t="shared" si="3"/>
        <v>2036</v>
      </c>
      <c r="JW5" s="1">
        <f t="shared" si="3"/>
        <v>2037</v>
      </c>
      <c r="JX5" s="1">
        <f t="shared" si="3"/>
        <v>2037</v>
      </c>
      <c r="JY5" s="1">
        <f t="shared" si="3"/>
        <v>2037</v>
      </c>
      <c r="JZ5" s="1">
        <f t="shared" si="3"/>
        <v>2037</v>
      </c>
      <c r="KA5" s="1">
        <f t="shared" ref="KA5:LQ5" si="4">_xlfn.NUMBERVALUE(LEFT(KA7,4))</f>
        <v>2037</v>
      </c>
      <c r="KB5" s="1">
        <f t="shared" si="4"/>
        <v>2037</v>
      </c>
      <c r="KC5" s="1">
        <f t="shared" si="4"/>
        <v>2037</v>
      </c>
      <c r="KD5" s="1">
        <f t="shared" si="4"/>
        <v>2037</v>
      </c>
      <c r="KE5" s="1">
        <f t="shared" si="4"/>
        <v>2037</v>
      </c>
      <c r="KF5" s="1">
        <f t="shared" si="4"/>
        <v>2037</v>
      </c>
      <c r="KG5" s="1">
        <f t="shared" si="4"/>
        <v>2037</v>
      </c>
      <c r="KH5" s="1">
        <f t="shared" si="4"/>
        <v>2037</v>
      </c>
      <c r="KI5" s="1">
        <f t="shared" si="4"/>
        <v>2038</v>
      </c>
      <c r="KJ5" s="1">
        <f t="shared" si="4"/>
        <v>2038</v>
      </c>
      <c r="KK5" s="1">
        <f t="shared" si="4"/>
        <v>2038</v>
      </c>
      <c r="KL5" s="1">
        <f t="shared" si="4"/>
        <v>2038</v>
      </c>
      <c r="KM5" s="1">
        <f t="shared" si="4"/>
        <v>2038</v>
      </c>
      <c r="KN5" s="1">
        <f t="shared" si="4"/>
        <v>2038</v>
      </c>
      <c r="KO5" s="1">
        <f t="shared" si="4"/>
        <v>2038</v>
      </c>
      <c r="KP5" s="1">
        <f t="shared" si="4"/>
        <v>2038</v>
      </c>
      <c r="KQ5" s="1">
        <f t="shared" si="4"/>
        <v>2038</v>
      </c>
      <c r="KR5" s="1">
        <f t="shared" si="4"/>
        <v>2038</v>
      </c>
      <c r="KS5" s="1">
        <f t="shared" si="4"/>
        <v>2038</v>
      </c>
      <c r="KT5" s="1">
        <f t="shared" si="4"/>
        <v>2038</v>
      </c>
      <c r="KU5" s="1">
        <f t="shared" si="4"/>
        <v>2039</v>
      </c>
      <c r="KV5" s="1">
        <f t="shared" si="4"/>
        <v>2039</v>
      </c>
      <c r="KW5" s="1">
        <f t="shared" si="4"/>
        <v>2039</v>
      </c>
      <c r="KX5" s="1">
        <f t="shared" si="4"/>
        <v>2039</v>
      </c>
      <c r="KY5" s="1">
        <f t="shared" si="4"/>
        <v>2039</v>
      </c>
      <c r="KZ5" s="1">
        <f t="shared" si="4"/>
        <v>2039</v>
      </c>
      <c r="LA5" s="1">
        <f t="shared" si="4"/>
        <v>2039</v>
      </c>
      <c r="LB5" s="1">
        <f t="shared" si="4"/>
        <v>2039</v>
      </c>
      <c r="LC5" s="1">
        <f t="shared" si="4"/>
        <v>2039</v>
      </c>
      <c r="LD5" s="1">
        <f t="shared" si="4"/>
        <v>2039</v>
      </c>
      <c r="LE5" s="1">
        <f t="shared" si="4"/>
        <v>2039</v>
      </c>
      <c r="LF5" s="1">
        <f t="shared" si="4"/>
        <v>2039</v>
      </c>
      <c r="LG5" s="1">
        <f t="shared" si="4"/>
        <v>2040</v>
      </c>
      <c r="LH5" s="1">
        <f t="shared" si="4"/>
        <v>2040</v>
      </c>
      <c r="LI5" s="1">
        <f t="shared" si="4"/>
        <v>2040</v>
      </c>
      <c r="LJ5" s="1">
        <f t="shared" si="4"/>
        <v>2040</v>
      </c>
      <c r="LK5" s="1">
        <f t="shared" si="4"/>
        <v>2040</v>
      </c>
      <c r="LL5" s="1">
        <f t="shared" si="4"/>
        <v>2040</v>
      </c>
      <c r="LM5" s="1">
        <f t="shared" si="4"/>
        <v>2040</v>
      </c>
      <c r="LN5" s="1">
        <f t="shared" si="4"/>
        <v>2040</v>
      </c>
      <c r="LO5" s="1">
        <f t="shared" si="4"/>
        <v>2040</v>
      </c>
      <c r="LP5" s="1">
        <f t="shared" si="4"/>
        <v>2040</v>
      </c>
      <c r="LQ5" s="1">
        <f t="shared" si="4"/>
        <v>2040</v>
      </c>
      <c r="LR5" s="1">
        <f>_xlfn.NUMBERVALUE(LEFT(LR7,4))</f>
        <v>2040</v>
      </c>
    </row>
    <row r="6" spans="2:330" hidden="1">
      <c r="B6" s="3"/>
      <c r="C6" s="21" t="s">
        <v>276</v>
      </c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</row>
    <row r="7" spans="2:330" hidden="1">
      <c r="B7" s="3"/>
      <c r="C7" s="267" t="str">
        <f>"Enhed: Kr/"&amp;Sammenligning!$G$9</f>
        <v>Enhed: Kr/GJ</v>
      </c>
      <c r="D7" s="267"/>
      <c r="E7" s="267">
        <v>2016</v>
      </c>
      <c r="F7" s="267">
        <v>2017</v>
      </c>
      <c r="G7" s="267">
        <v>2018</v>
      </c>
      <c r="H7" s="267">
        <v>2019</v>
      </c>
      <c r="I7" s="267">
        <v>2020</v>
      </c>
      <c r="J7" s="267">
        <v>2021</v>
      </c>
      <c r="K7" s="267">
        <v>2022</v>
      </c>
      <c r="L7" s="267">
        <v>2023</v>
      </c>
      <c r="M7" s="267">
        <v>2024</v>
      </c>
      <c r="N7" s="267">
        <v>2025</v>
      </c>
      <c r="O7" s="267">
        <v>2026</v>
      </c>
      <c r="P7" s="267">
        <v>2027</v>
      </c>
      <c r="Q7" s="267">
        <v>2028</v>
      </c>
      <c r="R7" s="267">
        <v>2029</v>
      </c>
      <c r="S7" s="267">
        <v>2030</v>
      </c>
      <c r="T7" s="267">
        <v>2031</v>
      </c>
      <c r="U7" s="267">
        <v>2032</v>
      </c>
      <c r="V7" s="267">
        <v>2033</v>
      </c>
      <c r="W7" s="267">
        <v>2034</v>
      </c>
      <c r="X7" s="267">
        <v>2035</v>
      </c>
      <c r="Y7" s="267">
        <v>2036</v>
      </c>
      <c r="Z7" s="267">
        <v>2037</v>
      </c>
      <c r="AA7" s="267">
        <v>2038</v>
      </c>
      <c r="AB7" s="267">
        <v>2039</v>
      </c>
      <c r="AC7" s="267">
        <v>2040</v>
      </c>
      <c r="AD7" s="3"/>
      <c r="AE7" s="267" t="s">
        <v>510</v>
      </c>
      <c r="AF7" s="267" t="s">
        <v>511</v>
      </c>
      <c r="AG7" s="267" t="s">
        <v>512</v>
      </c>
      <c r="AH7" s="267" t="s">
        <v>513</v>
      </c>
      <c r="AI7" s="267" t="s">
        <v>514</v>
      </c>
      <c r="AJ7" s="267" t="s">
        <v>515</v>
      </c>
      <c r="AK7" s="267" t="s">
        <v>516</v>
      </c>
      <c r="AL7" s="267" t="s">
        <v>517</v>
      </c>
      <c r="AM7" s="267" t="s">
        <v>518</v>
      </c>
      <c r="AN7" s="267" t="s">
        <v>519</v>
      </c>
      <c r="AO7" s="267" t="s">
        <v>520</v>
      </c>
      <c r="AP7" s="267" t="s">
        <v>521</v>
      </c>
      <c r="AQ7" s="267" t="s">
        <v>522</v>
      </c>
      <c r="AR7" s="267" t="s">
        <v>523</v>
      </c>
      <c r="AS7" s="267" t="s">
        <v>524</v>
      </c>
      <c r="AT7" s="267" t="s">
        <v>525</v>
      </c>
      <c r="AU7" s="267" t="s">
        <v>526</v>
      </c>
      <c r="AV7" s="267" t="s">
        <v>527</v>
      </c>
      <c r="AW7" s="267" t="s">
        <v>528</v>
      </c>
      <c r="AX7" s="267" t="s">
        <v>529</v>
      </c>
      <c r="AY7" s="267" t="s">
        <v>530</v>
      </c>
      <c r="AZ7" s="267" t="s">
        <v>531</v>
      </c>
      <c r="BA7" s="267" t="s">
        <v>532</v>
      </c>
      <c r="BB7" s="267" t="s">
        <v>533</v>
      </c>
      <c r="BC7" s="267" t="s">
        <v>508</v>
      </c>
      <c r="BD7" s="267" t="s">
        <v>509</v>
      </c>
      <c r="BE7" s="267" t="s">
        <v>534</v>
      </c>
      <c r="BF7" s="267" t="s">
        <v>535</v>
      </c>
      <c r="BG7" s="267" t="s">
        <v>536</v>
      </c>
      <c r="BH7" s="267" t="s">
        <v>537</v>
      </c>
      <c r="BI7" s="267" t="s">
        <v>538</v>
      </c>
      <c r="BJ7" s="267" t="s">
        <v>539</v>
      </c>
      <c r="BK7" s="267" t="s">
        <v>540</v>
      </c>
      <c r="BL7" s="267" t="s">
        <v>541</v>
      </c>
      <c r="BM7" s="267" t="s">
        <v>542</v>
      </c>
      <c r="BN7" s="267" t="s">
        <v>543</v>
      </c>
      <c r="BO7" s="267" t="s">
        <v>544</v>
      </c>
      <c r="BP7" s="267" t="s">
        <v>545</v>
      </c>
      <c r="BQ7" s="267" t="s">
        <v>546</v>
      </c>
      <c r="BR7" s="267" t="s">
        <v>547</v>
      </c>
      <c r="BS7" s="267" t="s">
        <v>548</v>
      </c>
      <c r="BT7" s="267" t="s">
        <v>549</v>
      </c>
      <c r="BU7" s="267" t="s">
        <v>550</v>
      </c>
      <c r="BV7" s="267" t="s">
        <v>551</v>
      </c>
      <c r="BW7" s="267" t="s">
        <v>552</v>
      </c>
      <c r="BX7" s="267" t="s">
        <v>553</v>
      </c>
      <c r="BY7" s="267" t="s">
        <v>554</v>
      </c>
      <c r="BZ7" s="267" t="s">
        <v>555</v>
      </c>
      <c r="CA7" s="267" t="s">
        <v>556</v>
      </c>
      <c r="CB7" s="267" t="s">
        <v>557</v>
      </c>
      <c r="CC7" s="267" t="s">
        <v>558</v>
      </c>
      <c r="CD7" s="267" t="s">
        <v>559</v>
      </c>
      <c r="CE7" s="267" t="s">
        <v>560</v>
      </c>
      <c r="CF7" s="267" t="s">
        <v>561</v>
      </c>
      <c r="CG7" s="267" t="s">
        <v>562</v>
      </c>
      <c r="CH7" s="267" t="s">
        <v>563</v>
      </c>
      <c r="CI7" s="267" t="s">
        <v>564</v>
      </c>
      <c r="CJ7" s="267" t="s">
        <v>565</v>
      </c>
      <c r="CK7" s="267" t="s">
        <v>566</v>
      </c>
      <c r="CL7" s="267" t="s">
        <v>567</v>
      </c>
      <c r="CM7" s="267" t="s">
        <v>568</v>
      </c>
      <c r="CN7" s="267" t="s">
        <v>569</v>
      </c>
      <c r="CO7" s="267" t="s">
        <v>570</v>
      </c>
      <c r="CP7" s="267" t="s">
        <v>571</v>
      </c>
      <c r="CQ7" s="267" t="s">
        <v>572</v>
      </c>
      <c r="CR7" s="267" t="s">
        <v>573</v>
      </c>
      <c r="CS7" s="267" t="s">
        <v>574</v>
      </c>
      <c r="CT7" s="267" t="s">
        <v>575</v>
      </c>
      <c r="CU7" s="267" t="s">
        <v>576</v>
      </c>
      <c r="CV7" s="267" t="s">
        <v>577</v>
      </c>
      <c r="CW7" s="267" t="s">
        <v>578</v>
      </c>
      <c r="CX7" s="267" t="s">
        <v>579</v>
      </c>
      <c r="CY7" s="267" t="s">
        <v>580</v>
      </c>
      <c r="CZ7" s="267" t="s">
        <v>581</v>
      </c>
      <c r="DA7" s="267" t="s">
        <v>582</v>
      </c>
      <c r="DB7" s="267" t="s">
        <v>583</v>
      </c>
      <c r="DC7" s="267" t="s">
        <v>584</v>
      </c>
      <c r="DD7" s="267" t="s">
        <v>585</v>
      </c>
      <c r="DE7" s="267" t="s">
        <v>586</v>
      </c>
      <c r="DF7" s="267" t="s">
        <v>587</v>
      </c>
      <c r="DG7" s="267" t="s">
        <v>588</v>
      </c>
      <c r="DH7" s="267" t="s">
        <v>589</v>
      </c>
      <c r="DI7" s="267" t="s">
        <v>590</v>
      </c>
      <c r="DJ7" s="267" t="s">
        <v>591</v>
      </c>
      <c r="DK7" s="267" t="s">
        <v>592</v>
      </c>
      <c r="DL7" s="267" t="s">
        <v>593</v>
      </c>
      <c r="DM7" s="267" t="s">
        <v>594</v>
      </c>
      <c r="DN7" s="267" t="s">
        <v>595</v>
      </c>
      <c r="DO7" s="267" t="s">
        <v>596</v>
      </c>
      <c r="DP7" s="267" t="s">
        <v>597</v>
      </c>
      <c r="DQ7" s="267" t="s">
        <v>598</v>
      </c>
      <c r="DR7" s="267" t="s">
        <v>599</v>
      </c>
      <c r="DS7" s="267" t="s">
        <v>600</v>
      </c>
      <c r="DT7" s="267" t="s">
        <v>601</v>
      </c>
      <c r="DU7" s="267" t="s">
        <v>602</v>
      </c>
      <c r="DV7" s="267" t="s">
        <v>603</v>
      </c>
      <c r="DW7" s="267" t="s">
        <v>604</v>
      </c>
      <c r="DX7" s="267" t="s">
        <v>605</v>
      </c>
      <c r="DY7" s="267" t="s">
        <v>606</v>
      </c>
      <c r="DZ7" s="267" t="s">
        <v>607</v>
      </c>
      <c r="EA7" s="267" t="s">
        <v>608</v>
      </c>
      <c r="EB7" s="267" t="s">
        <v>609</v>
      </c>
      <c r="EC7" s="267" t="s">
        <v>610</v>
      </c>
      <c r="ED7" s="267" t="s">
        <v>611</v>
      </c>
      <c r="EE7" s="267" t="s">
        <v>612</v>
      </c>
      <c r="EF7" s="267" t="s">
        <v>613</v>
      </c>
      <c r="EG7" s="267" t="s">
        <v>614</v>
      </c>
      <c r="EH7" s="267" t="s">
        <v>615</v>
      </c>
      <c r="EI7" s="267" t="s">
        <v>616</v>
      </c>
      <c r="EJ7" s="267" t="s">
        <v>617</v>
      </c>
      <c r="EK7" s="267" t="s">
        <v>618</v>
      </c>
      <c r="EL7" s="267" t="s">
        <v>619</v>
      </c>
      <c r="EM7" s="267" t="s">
        <v>620</v>
      </c>
      <c r="EN7" s="267" t="s">
        <v>621</v>
      </c>
      <c r="EO7" s="267" t="s">
        <v>622</v>
      </c>
      <c r="EP7" s="267" t="s">
        <v>623</v>
      </c>
      <c r="EQ7" s="267" t="s">
        <v>624</v>
      </c>
      <c r="ER7" s="267" t="s">
        <v>625</v>
      </c>
      <c r="ES7" s="267" t="s">
        <v>626</v>
      </c>
      <c r="ET7" s="267" t="s">
        <v>627</v>
      </c>
      <c r="EU7" s="267" t="s">
        <v>628</v>
      </c>
      <c r="EV7" s="267" t="s">
        <v>629</v>
      </c>
      <c r="EW7" s="267" t="s">
        <v>630</v>
      </c>
      <c r="EX7" s="267" t="s">
        <v>631</v>
      </c>
      <c r="EY7" s="267" t="s">
        <v>632</v>
      </c>
      <c r="EZ7" s="267" t="s">
        <v>633</v>
      </c>
      <c r="FA7" s="267" t="s">
        <v>634</v>
      </c>
      <c r="FB7" s="267" t="s">
        <v>635</v>
      </c>
      <c r="FC7" s="267" t="s">
        <v>636</v>
      </c>
      <c r="FD7" s="267" t="s">
        <v>637</v>
      </c>
      <c r="FE7" s="267" t="s">
        <v>638</v>
      </c>
      <c r="FF7" s="267" t="s">
        <v>639</v>
      </c>
      <c r="FG7" s="267" t="s">
        <v>640</v>
      </c>
      <c r="FH7" s="267" t="s">
        <v>641</v>
      </c>
      <c r="FI7" s="267" t="s">
        <v>642</v>
      </c>
      <c r="FJ7" s="267" t="s">
        <v>643</v>
      </c>
      <c r="FK7" s="267" t="s">
        <v>644</v>
      </c>
      <c r="FL7" s="267" t="s">
        <v>645</v>
      </c>
      <c r="FM7" s="267" t="s">
        <v>646</v>
      </c>
      <c r="FN7" s="267" t="s">
        <v>647</v>
      </c>
      <c r="FO7" s="267" t="s">
        <v>648</v>
      </c>
      <c r="FP7" s="267" t="s">
        <v>649</v>
      </c>
      <c r="FQ7" s="267" t="s">
        <v>650</v>
      </c>
      <c r="FR7" s="267" t="s">
        <v>651</v>
      </c>
      <c r="FS7" s="267" t="s">
        <v>652</v>
      </c>
      <c r="FT7" s="267" t="s">
        <v>653</v>
      </c>
      <c r="FU7" s="267" t="s">
        <v>654</v>
      </c>
      <c r="FV7" s="267" t="s">
        <v>655</v>
      </c>
      <c r="FW7" s="267" t="s">
        <v>656</v>
      </c>
      <c r="FX7" s="267" t="s">
        <v>657</v>
      </c>
      <c r="FY7" s="267" t="s">
        <v>658</v>
      </c>
      <c r="FZ7" s="267" t="s">
        <v>659</v>
      </c>
      <c r="GA7" s="267" t="s">
        <v>660</v>
      </c>
      <c r="GB7" s="267" t="s">
        <v>661</v>
      </c>
      <c r="GC7" s="267" t="s">
        <v>662</v>
      </c>
      <c r="GD7" s="267" t="s">
        <v>663</v>
      </c>
      <c r="GE7" s="267" t="s">
        <v>664</v>
      </c>
      <c r="GF7" s="267" t="s">
        <v>665</v>
      </c>
      <c r="GG7" s="267" t="s">
        <v>666</v>
      </c>
      <c r="GH7" s="267" t="s">
        <v>667</v>
      </c>
      <c r="GI7" s="267" t="s">
        <v>668</v>
      </c>
      <c r="GJ7" s="267" t="s">
        <v>669</v>
      </c>
      <c r="GK7" s="267" t="s">
        <v>670</v>
      </c>
      <c r="GL7" s="267" t="s">
        <v>671</v>
      </c>
      <c r="GM7" s="267" t="s">
        <v>672</v>
      </c>
      <c r="GN7" s="267" t="s">
        <v>673</v>
      </c>
      <c r="GO7" s="267" t="s">
        <v>674</v>
      </c>
      <c r="GP7" s="267" t="s">
        <v>675</v>
      </c>
      <c r="GQ7" s="267" t="s">
        <v>676</v>
      </c>
      <c r="GR7" s="267" t="s">
        <v>677</v>
      </c>
      <c r="GS7" s="267" t="s">
        <v>678</v>
      </c>
      <c r="GT7" s="267" t="s">
        <v>679</v>
      </c>
      <c r="GU7" s="267" t="s">
        <v>680</v>
      </c>
      <c r="GV7" s="267" t="s">
        <v>681</v>
      </c>
      <c r="GW7" s="267" t="s">
        <v>682</v>
      </c>
      <c r="GX7" s="267" t="s">
        <v>683</v>
      </c>
      <c r="GY7" s="267" t="s">
        <v>684</v>
      </c>
      <c r="GZ7" s="267" t="s">
        <v>685</v>
      </c>
      <c r="HA7" s="267" t="s">
        <v>686</v>
      </c>
      <c r="HB7" s="267" t="s">
        <v>687</v>
      </c>
      <c r="HC7" s="267" t="s">
        <v>688</v>
      </c>
      <c r="HD7" s="267" t="s">
        <v>689</v>
      </c>
      <c r="HE7" s="267" t="s">
        <v>690</v>
      </c>
      <c r="HF7" s="267" t="s">
        <v>691</v>
      </c>
      <c r="HG7" s="267" t="s">
        <v>692</v>
      </c>
      <c r="HH7" s="267" t="s">
        <v>693</v>
      </c>
      <c r="HI7" s="267" t="s">
        <v>694</v>
      </c>
      <c r="HJ7" s="267" t="s">
        <v>695</v>
      </c>
      <c r="HK7" s="267" t="s">
        <v>696</v>
      </c>
      <c r="HL7" s="267" t="s">
        <v>697</v>
      </c>
      <c r="HM7" s="267" t="s">
        <v>698</v>
      </c>
      <c r="HN7" s="267" t="s">
        <v>699</v>
      </c>
      <c r="HO7" s="267" t="s">
        <v>700</v>
      </c>
      <c r="HP7" s="267" t="s">
        <v>701</v>
      </c>
      <c r="HQ7" s="267" t="s">
        <v>702</v>
      </c>
      <c r="HR7" s="267" t="s">
        <v>703</v>
      </c>
      <c r="HS7" s="267" t="s">
        <v>704</v>
      </c>
      <c r="HT7" s="267" t="s">
        <v>705</v>
      </c>
      <c r="HU7" s="267" t="s">
        <v>706</v>
      </c>
      <c r="HV7" s="267" t="s">
        <v>707</v>
      </c>
      <c r="HW7" s="267" t="s">
        <v>708</v>
      </c>
      <c r="HX7" s="267" t="s">
        <v>709</v>
      </c>
      <c r="HY7" s="267" t="s">
        <v>710</v>
      </c>
      <c r="HZ7" s="267" t="s">
        <v>711</v>
      </c>
      <c r="IA7" s="267" t="s">
        <v>712</v>
      </c>
      <c r="IB7" s="267" t="s">
        <v>713</v>
      </c>
      <c r="IC7" s="267" t="s">
        <v>714</v>
      </c>
      <c r="ID7" s="267" t="s">
        <v>715</v>
      </c>
      <c r="IE7" s="267" t="s">
        <v>716</v>
      </c>
      <c r="IF7" s="267" t="s">
        <v>717</v>
      </c>
      <c r="IG7" s="267" t="s">
        <v>718</v>
      </c>
      <c r="IH7" s="267" t="s">
        <v>719</v>
      </c>
      <c r="II7" s="267" t="s">
        <v>720</v>
      </c>
      <c r="IJ7" s="267" t="s">
        <v>721</v>
      </c>
      <c r="IK7" s="267" t="s">
        <v>722</v>
      </c>
      <c r="IL7" s="267" t="s">
        <v>723</v>
      </c>
      <c r="IM7" s="267" t="s">
        <v>724</v>
      </c>
      <c r="IN7" s="267" t="s">
        <v>725</v>
      </c>
      <c r="IO7" s="267" t="s">
        <v>726</v>
      </c>
      <c r="IP7" s="267" t="s">
        <v>727</v>
      </c>
      <c r="IQ7" s="267" t="s">
        <v>728</v>
      </c>
      <c r="IR7" s="267" t="s">
        <v>729</v>
      </c>
      <c r="IS7" s="267" t="s">
        <v>730</v>
      </c>
      <c r="IT7" s="267" t="s">
        <v>731</v>
      </c>
      <c r="IU7" s="267" t="s">
        <v>732</v>
      </c>
      <c r="IV7" s="267" t="s">
        <v>733</v>
      </c>
      <c r="IW7" s="267" t="s">
        <v>734</v>
      </c>
      <c r="IX7" s="267" t="s">
        <v>735</v>
      </c>
      <c r="IY7" s="267" t="s">
        <v>736</v>
      </c>
      <c r="IZ7" s="267" t="s">
        <v>737</v>
      </c>
      <c r="JA7" s="267" t="s">
        <v>738</v>
      </c>
      <c r="JB7" s="267" t="s">
        <v>739</v>
      </c>
      <c r="JC7" s="267" t="s">
        <v>740</v>
      </c>
      <c r="JD7" s="267" t="s">
        <v>741</v>
      </c>
      <c r="JE7" s="267" t="s">
        <v>742</v>
      </c>
      <c r="JF7" s="267" t="s">
        <v>743</v>
      </c>
      <c r="JG7" s="267" t="s">
        <v>744</v>
      </c>
      <c r="JH7" s="267" t="s">
        <v>745</v>
      </c>
      <c r="JI7" s="267" t="s">
        <v>746</v>
      </c>
      <c r="JJ7" s="267" t="s">
        <v>747</v>
      </c>
      <c r="JK7" s="267" t="s">
        <v>748</v>
      </c>
      <c r="JL7" s="267" t="s">
        <v>749</v>
      </c>
      <c r="JM7" s="267" t="s">
        <v>750</v>
      </c>
      <c r="JN7" s="267" t="s">
        <v>751</v>
      </c>
      <c r="JO7" s="267" t="s">
        <v>752</v>
      </c>
      <c r="JP7" s="267" t="s">
        <v>753</v>
      </c>
      <c r="JQ7" s="267" t="s">
        <v>754</v>
      </c>
      <c r="JR7" s="267" t="s">
        <v>755</v>
      </c>
      <c r="JS7" s="267" t="s">
        <v>756</v>
      </c>
      <c r="JT7" s="267" t="s">
        <v>757</v>
      </c>
      <c r="JU7" s="267" t="s">
        <v>758</v>
      </c>
      <c r="JV7" s="267" t="s">
        <v>759</v>
      </c>
      <c r="JW7" s="267" t="s">
        <v>760</v>
      </c>
      <c r="JX7" s="267" t="s">
        <v>761</v>
      </c>
      <c r="JY7" s="267" t="s">
        <v>762</v>
      </c>
      <c r="JZ7" s="267" t="s">
        <v>763</v>
      </c>
      <c r="KA7" s="267" t="s">
        <v>764</v>
      </c>
      <c r="KB7" s="267" t="s">
        <v>765</v>
      </c>
      <c r="KC7" s="267" t="s">
        <v>766</v>
      </c>
      <c r="KD7" s="267" t="s">
        <v>767</v>
      </c>
      <c r="KE7" s="267" t="s">
        <v>768</v>
      </c>
      <c r="KF7" s="267" t="s">
        <v>769</v>
      </c>
      <c r="KG7" s="267" t="s">
        <v>770</v>
      </c>
      <c r="KH7" s="267" t="s">
        <v>771</v>
      </c>
      <c r="KI7" s="267" t="s">
        <v>772</v>
      </c>
      <c r="KJ7" s="267" t="s">
        <v>773</v>
      </c>
      <c r="KK7" s="267" t="s">
        <v>774</v>
      </c>
      <c r="KL7" s="267" t="s">
        <v>775</v>
      </c>
      <c r="KM7" s="267" t="s">
        <v>776</v>
      </c>
      <c r="KN7" s="267" t="s">
        <v>777</v>
      </c>
      <c r="KO7" s="267" t="s">
        <v>778</v>
      </c>
      <c r="KP7" s="267" t="s">
        <v>779</v>
      </c>
      <c r="KQ7" s="267" t="s">
        <v>780</v>
      </c>
      <c r="KR7" s="267" t="s">
        <v>781</v>
      </c>
      <c r="KS7" s="267" t="s">
        <v>782</v>
      </c>
      <c r="KT7" s="267" t="s">
        <v>783</v>
      </c>
      <c r="KU7" s="267" t="s">
        <v>784</v>
      </c>
      <c r="KV7" s="267" t="s">
        <v>785</v>
      </c>
      <c r="KW7" s="267" t="s">
        <v>786</v>
      </c>
      <c r="KX7" s="267" t="s">
        <v>787</v>
      </c>
      <c r="KY7" s="267" t="s">
        <v>788</v>
      </c>
      <c r="KZ7" s="267" t="s">
        <v>789</v>
      </c>
      <c r="LA7" s="267" t="s">
        <v>790</v>
      </c>
      <c r="LB7" s="267" t="s">
        <v>791</v>
      </c>
      <c r="LC7" s="267" t="s">
        <v>792</v>
      </c>
      <c r="LD7" s="267" t="s">
        <v>793</v>
      </c>
      <c r="LE7" s="267" t="s">
        <v>794</v>
      </c>
      <c r="LF7" s="267" t="s">
        <v>795</v>
      </c>
      <c r="LG7" s="267" t="s">
        <v>796</v>
      </c>
      <c r="LH7" s="267" t="s">
        <v>797</v>
      </c>
      <c r="LI7" s="267" t="s">
        <v>798</v>
      </c>
      <c r="LJ7" s="267" t="s">
        <v>799</v>
      </c>
      <c r="LK7" s="267" t="s">
        <v>800</v>
      </c>
      <c r="LL7" s="267" t="s">
        <v>801</v>
      </c>
      <c r="LM7" s="267" t="s">
        <v>802</v>
      </c>
      <c r="LN7" s="267" t="s">
        <v>803</v>
      </c>
      <c r="LO7" s="267" t="s">
        <v>804</v>
      </c>
      <c r="LP7" s="267" t="s">
        <v>805</v>
      </c>
      <c r="LQ7" s="267" t="s">
        <v>806</v>
      </c>
      <c r="LR7" s="267" t="s">
        <v>807</v>
      </c>
    </row>
    <row r="8" spans="2:330" hidden="1">
      <c r="B8" s="3"/>
      <c r="C8" s="22" t="str">
        <f>C50</f>
        <v>AMV1træ</v>
      </c>
      <c r="D8" s="22"/>
      <c r="E8" s="302">
        <f ca="1">IF(Sammenligning!$G$9="GJ",1,(1*3.6))*E117*E183</f>
        <v>12.17398575373471</v>
      </c>
      <c r="F8" s="302">
        <f ca="1">IF(Sammenligning!$G$9="GJ",1,(1*3.6))*F117*F183</f>
        <v>9.5706748336215828</v>
      </c>
      <c r="G8" s="303">
        <f ca="1">IF(Sammenligning!$G$9="GJ",1,(1*3.6))*G117*G183</f>
        <v>12.098257254912175</v>
      </c>
      <c r="H8" s="302">
        <f ca="1">IF(Sammenligning!$G$9="GJ",1,(1*3.6))*H117*H183</f>
        <v>11.133139171062991</v>
      </c>
      <c r="I8" s="303">
        <f ca="1">IF(Sammenligning!$G$9="GJ",1,(1*3.6))*I117*I183</f>
        <v>5.1417498122878751</v>
      </c>
      <c r="J8" s="302">
        <f ca="1">IF(Sammenligning!$G$9="GJ",1,(1*3.6))*J117*J183</f>
        <v>5.5308313657761632</v>
      </c>
      <c r="K8" s="302">
        <f ca="1">IF(Sammenligning!$G$9="GJ",1,(1*3.6))*K117*K183</f>
        <v>5.8762574881812277</v>
      </c>
      <c r="L8" s="302">
        <f ca="1">IF(Sammenligning!$G$9="GJ",1,(1*3.6))*L117*L183</f>
        <v>6.1054732126807822</v>
      </c>
      <c r="M8" s="302">
        <f ca="1">IF(Sammenligning!$G$9="GJ",1,(1*3.6))*M117*M183</f>
        <v>6.3876124010352964</v>
      </c>
      <c r="N8" s="303">
        <f ca="1">IF(Sammenligning!$G$9="GJ",1,(1*3.6))*N117*N183</f>
        <v>6.6612923674279738</v>
      </c>
      <c r="O8" s="302">
        <f ca="1">IF(Sammenligning!$G$9="GJ",1,(1*3.6))*O117*O183</f>
        <v>6.2936430942719843</v>
      </c>
      <c r="P8" s="302">
        <f ca="1">IF(Sammenligning!$G$9="GJ",1,(1*3.6))*P117*P183</f>
        <v>5.8555675606932569</v>
      </c>
      <c r="Q8" s="302">
        <f ca="1">IF(Sammenligning!$G$9="GJ",1,(1*3.6))*Q117*Q183</f>
        <v>5.4130785452425805</v>
      </c>
      <c r="R8" s="302">
        <f ca="1">IF(Sammenligning!$G$9="GJ",1,(1*3.6))*R117*R183</f>
        <v>5.0140110356938257</v>
      </c>
      <c r="S8" s="303">
        <f ca="1">IF(Sammenligning!$G$9="GJ",1,(1*3.6))*S117*S183</f>
        <v>4.5581803615954382</v>
      </c>
      <c r="T8" s="302">
        <f ca="1">IF(Sammenligning!$G$9="GJ",1,(1*3.6))*T117*T183</f>
        <v>0</v>
      </c>
      <c r="U8" s="302">
        <f ca="1">IF(Sammenligning!$G$9="GJ",1,(1*3.6))*U117*U183</f>
        <v>0</v>
      </c>
      <c r="V8" s="302">
        <f ca="1">IF(Sammenligning!$G$9="GJ",1,(1*3.6))*V117*V183</f>
        <v>0</v>
      </c>
      <c r="W8" s="302">
        <f ca="1">IF(Sammenligning!$G$9="GJ",1,(1*3.6))*W117*W183</f>
        <v>0</v>
      </c>
      <c r="X8" s="303">
        <f ca="1">IF(Sammenligning!$G$9="GJ",1,(1*3.6))*X117*X183</f>
        <v>0</v>
      </c>
      <c r="Y8" s="302">
        <f ca="1">IF(Sammenligning!$G$9="GJ",1,(1*3.6))*Y117*Y183</f>
        <v>0</v>
      </c>
      <c r="Z8" s="302">
        <f ca="1">IF(Sammenligning!$G$9="GJ",1,(1*3.6))*Z117*Z183</f>
        <v>0</v>
      </c>
      <c r="AA8" s="302">
        <f ca="1">IF(Sammenligning!$G$9="GJ",1,(1*3.6))*AA117*AA183</f>
        <v>0</v>
      </c>
      <c r="AB8" s="302">
        <f ca="1">IF(Sammenligning!$G$9="GJ",1,(1*3.6))*AB117*AB183</f>
        <v>0</v>
      </c>
      <c r="AC8" s="303">
        <f ca="1">IF(Sammenligning!$G$9="GJ",1,(1*3.6))*AC117*AC183</f>
        <v>0</v>
      </c>
      <c r="AD8" s="3"/>
      <c r="AE8" s="302">
        <f ca="1">IF(Sammenligning!$G$9="GJ",1,(1*3.6))*LOOKUP(_xlfn.NUMBERVALUE(LEFT(AE$7,4)),$E$116:$AC$116,$E$117:$AC$117)*AE183</f>
        <v>-6.286769654625135</v>
      </c>
      <c r="AF8" s="302">
        <f ca="1">IF(Sammenligning!$G$9="GJ",1,(1*3.6))*LOOKUP(_xlfn.NUMBERVALUE(LEFT(AF$7,4)),$E$116:$AC$116,$E$117:$AC$117)*AF183</f>
        <v>-3.5571677312026626</v>
      </c>
      <c r="AG8" s="302">
        <f ca="1">IF(Sammenligning!$G$9="GJ",1,(1*3.6))*LOOKUP(_xlfn.NUMBERVALUE(LEFT(AG$7,4)),$E$116:$AC$116,$E$117:$AC$117)*AG183</f>
        <v>3.2731048113178383</v>
      </c>
      <c r="AH8" s="302">
        <f ca="1">IF(Sammenligning!$G$9="GJ",1,(1*3.6))*LOOKUP(_xlfn.NUMBERVALUE(LEFT(AH$7,4)),$E$116:$AC$116,$E$117:$AC$117)*AH183</f>
        <v>7.9281692328438567</v>
      </c>
      <c r="AI8" s="302">
        <f ca="1">IF(Sammenligning!$G$9="GJ",1,(1*3.6))*LOOKUP(_xlfn.NUMBERVALUE(LEFT(AI$7,4)),$E$116:$AC$116,$E$117:$AC$117)*AI183</f>
        <v>53.633901354813531</v>
      </c>
      <c r="AJ8" s="302">
        <f ca="1">IF(Sammenligning!$G$9="GJ",1,(1*3.6))*LOOKUP(_xlfn.NUMBERVALUE(LEFT(AJ$7,4)),$E$116:$AC$116,$E$117:$AC$117)*AJ183</f>
        <v>29.956458490988325</v>
      </c>
      <c r="AK8" s="302">
        <f ca="1">IF(Sammenligning!$G$9="GJ",1,(1*3.6))*LOOKUP(_xlfn.NUMBERVALUE(LEFT(AK$7,4)),$E$116:$AC$116,$E$117:$AC$117)*AK183</f>
        <v>-3.3844187356432563E-6</v>
      </c>
      <c r="AL8" s="302">
        <f ca="1">IF(Sammenligning!$G$9="GJ",1,(1*3.6))*LOOKUP(_xlfn.NUMBERVALUE(LEFT(AL$7,4)),$E$116:$AC$116,$E$117:$AC$117)*AL183</f>
        <v>-5.8447165785071776E-8</v>
      </c>
      <c r="AM8" s="302">
        <f ca="1">IF(Sammenligning!$G$9="GJ",1,(1*3.6))*LOOKUP(_xlfn.NUMBERVALUE(LEFT(AM$7,4)),$E$116:$AC$116,$E$117:$AC$117)*AM183</f>
        <v>-2.8586188359706647E-5</v>
      </c>
      <c r="AN8" s="302">
        <f ca="1">IF(Sammenligning!$G$9="GJ",1,(1*3.6))*LOOKUP(_xlfn.NUMBERVALUE(LEFT(AN$7,4)),$E$116:$AC$116,$E$117:$AC$117)*AN183</f>
        <v>47.951966487431314</v>
      </c>
      <c r="AO8" s="302">
        <f ca="1">IF(Sammenligning!$G$9="GJ",1,(1*3.6))*LOOKUP(_xlfn.NUMBERVALUE(LEFT(AO$7,4)),$E$116:$AC$116,$E$117:$AC$117)*AO183</f>
        <v>15.08746227055787</v>
      </c>
      <c r="AP8" s="302">
        <f ca="1">IF(Sammenligning!$G$9="GJ",1,(1*3.6))*LOOKUP(_xlfn.NUMBERVALUE(LEFT(AP$7,4)),$E$116:$AC$116,$E$117:$AC$117)*AP183</f>
        <v>-3.2111446773456898</v>
      </c>
      <c r="AQ8" s="302">
        <f ca="1">IF(Sammenligning!$G$9="GJ",1,(1*3.6))*LOOKUP(_xlfn.NUMBERVALUE(LEFT(AQ$7,4)),$E$116:$AC$116,$E$117:$AC$117)*AQ183</f>
        <v>-4.9423935049240733</v>
      </c>
      <c r="AR8" s="302">
        <f ca="1">IF(Sammenligning!$G$9="GJ",1,(1*3.6))*LOOKUP(_xlfn.NUMBERVALUE(LEFT(AR$7,4)),$E$116:$AC$116,$E$117:$AC$117)*AR183</f>
        <v>-2.7964954430432121</v>
      </c>
      <c r="AS8" s="302">
        <f ca="1">IF(Sammenligning!$G$9="GJ",1,(1*3.6))*LOOKUP(_xlfn.NUMBERVALUE(LEFT(AS$7,4)),$E$116:$AC$116,$E$117:$AC$117)*AS183</f>
        <v>2.5731771401059245</v>
      </c>
      <c r="AT8" s="302">
        <f ca="1">IF(Sammenligning!$G$9="GJ",1,(1*3.6))*LOOKUP(_xlfn.NUMBERVALUE(LEFT(AT$7,4)),$E$116:$AC$116,$E$117:$AC$117)*AT183</f>
        <v>6.2327927178815656</v>
      </c>
      <c r="AU8" s="302">
        <f ca="1">IF(Sammenligning!$G$9="GJ",1,(1*3.6))*LOOKUP(_xlfn.NUMBERVALUE(LEFT(AU$7,4)),$E$116:$AC$116,$E$117:$AC$117)*AU183</f>
        <v>42.164714195429653</v>
      </c>
      <c r="AV8" s="302">
        <f ca="1">IF(Sammenligning!$G$9="GJ",1,(1*3.6))*LOOKUP(_xlfn.NUMBERVALUE(LEFT(AV$7,4)),$E$116:$AC$116,$E$117:$AC$117)*AV183</f>
        <v>23.550505905280627</v>
      </c>
      <c r="AW8" s="302">
        <f ca="1">IF(Sammenligning!$G$9="GJ",1,(1*3.6))*LOOKUP(_xlfn.NUMBERVALUE(LEFT(AW$7,4)),$E$116:$AC$116,$E$117:$AC$117)*AW183</f>
        <v>-2.6606874588892459E-6</v>
      </c>
      <c r="AX8" s="302">
        <f ca="1">IF(Sammenligning!$G$9="GJ",1,(1*3.6))*LOOKUP(_xlfn.NUMBERVALUE(LEFT(AX$7,4)),$E$116:$AC$116,$E$117:$AC$117)*AX183</f>
        <v>-4.5948699956716293E-8</v>
      </c>
      <c r="AY8" s="302">
        <f ca="1">IF(Sammenligning!$G$9="GJ",1,(1*3.6))*LOOKUP(_xlfn.NUMBERVALUE(LEFT(AY$7,4)),$E$116:$AC$116,$E$117:$AC$117)*AY183</f>
        <v>-2.2473257243584297E-5</v>
      </c>
      <c r="AZ8" s="302">
        <f ca="1">IF(Sammenligning!$G$9="GJ",1,(1*3.6))*LOOKUP(_xlfn.NUMBERVALUE(LEFT(AZ$7,4)),$E$116:$AC$116,$E$117:$AC$117)*AZ183</f>
        <v>37.697816324709756</v>
      </c>
      <c r="BA8" s="302">
        <f ca="1">IF(Sammenligning!$G$9="GJ",1,(1*3.6))*LOOKUP(_xlfn.NUMBERVALUE(LEFT(BA$7,4)),$E$116:$AC$116,$E$117:$AC$117)*BA183</f>
        <v>11.861127356071158</v>
      </c>
      <c r="BB8" s="302">
        <f ca="1">IF(Sammenligning!$G$9="GJ",1,(1*3.6))*LOOKUP(_xlfn.NUMBERVALUE(LEFT(BB$7,4)),$E$116:$AC$116,$E$117:$AC$117)*BB183</f>
        <v>-2.5244666925260804</v>
      </c>
      <c r="BC8" s="303">
        <f ca="1">IF(Sammenligning!$G$9="GJ",1,(1*3.6))*LOOKUP(_xlfn.NUMBERVALUE(LEFT(BC$7,4)),$E$116:$AC$116,$E$117:$AC$117)*BC183</f>
        <v>-6.247662690150352</v>
      </c>
      <c r="BD8" s="303">
        <f ca="1">IF(Sammenligning!$G$9="GJ",1,(1*3.6))*LOOKUP(_xlfn.NUMBERVALUE(LEFT(BD$7,4)),$E$116:$AC$116,$E$117:$AC$117)*BD183</f>
        <v>-3.5350403049190149</v>
      </c>
      <c r="BE8" s="303">
        <f ca="1">IF(Sammenligning!$G$9="GJ",1,(1*3.6))*LOOKUP(_xlfn.NUMBERVALUE(LEFT(BE$7,4)),$E$116:$AC$116,$E$117:$AC$117)*BE183</f>
        <v>3.2527444035710267</v>
      </c>
      <c r="BF8" s="303">
        <f ca="1">IF(Sammenligning!$G$9="GJ",1,(1*3.6))*LOOKUP(_xlfn.NUMBERVALUE(LEFT(BF$7,4)),$E$116:$AC$116,$E$117:$AC$117)*BF183</f>
        <v>7.8788519125709895</v>
      </c>
      <c r="BG8" s="303">
        <f ca="1">IF(Sammenligning!$G$9="GJ",1,(1*3.6))*LOOKUP(_xlfn.NUMBERVALUE(LEFT(BG$7,4)),$E$116:$AC$116,$E$117:$AC$117)*BG183</f>
        <v>53.30027070025573</v>
      </c>
      <c r="BH8" s="303">
        <f ca="1">IF(Sammenligning!$G$9="GJ",1,(1*3.6))*LOOKUP(_xlfn.NUMBERVALUE(LEFT(BH$7,4)),$E$116:$AC$116,$E$117:$AC$117)*BH183</f>
        <v>29.770113798506145</v>
      </c>
      <c r="BI8" s="303">
        <f ca="1">IF(Sammenligning!$G$9="GJ",1,(1*3.6))*LOOKUP(_xlfn.NUMBERVALUE(LEFT(BI$7,4)),$E$116:$AC$116,$E$117:$AC$117)*BI183</f>
        <v>-3.3633658976145526E-6</v>
      </c>
      <c r="BJ8" s="303">
        <f ca="1">IF(Sammenligning!$G$9="GJ",1,(1*3.6))*LOOKUP(_xlfn.NUMBERVALUE(LEFT(BJ$7,4)),$E$116:$AC$116,$E$117:$AC$117)*BJ183</f>
        <v>-5.8083594131968979E-8</v>
      </c>
      <c r="BK8" s="303">
        <f ca="1">IF(Sammenligning!$G$9="GJ",1,(1*3.6))*LOOKUP(_xlfn.NUMBERVALUE(LEFT(BK$7,4)),$E$116:$AC$116,$E$117:$AC$117)*BK183</f>
        <v>-2.8408367457388383E-5</v>
      </c>
      <c r="BL8" s="303">
        <f ca="1">IF(Sammenligning!$G$9="GJ",1,(1*3.6))*LOOKUP(_xlfn.NUMBERVALUE(LEFT(BL$7,4)),$E$116:$AC$116,$E$117:$AC$117)*BL183</f>
        <v>47.653680411602153</v>
      </c>
      <c r="BM8" s="303">
        <f ca="1">IF(Sammenligning!$G$9="GJ",1,(1*3.6))*LOOKUP(_xlfn.NUMBERVALUE(LEFT(BM$7,4)),$E$116:$AC$116,$E$117:$AC$117)*BM183</f>
        <v>14.993610438306426</v>
      </c>
      <c r="BN8" s="303">
        <f ca="1">IF(Sammenligning!$G$9="GJ",1,(1*3.6))*LOOKUP(_xlfn.NUMBERVALUE(LEFT(BN$7,4)),$E$116:$AC$116,$E$117:$AC$117)*BN183</f>
        <v>-3.1911696937341998</v>
      </c>
      <c r="BO8" s="302">
        <f ca="1">IF(Sammenligning!$G$9="GJ",1,(1*3.6))*LOOKUP(_xlfn.NUMBERVALUE(LEFT(BO$7,4)),$E$116:$AC$116,$E$117:$AC$117)*BO183</f>
        <v>-5.749265927955058</v>
      </c>
      <c r="BP8" s="302">
        <f ca="1">IF(Sammenligning!$G$9="GJ",1,(1*3.6))*LOOKUP(_xlfn.NUMBERVALUE(LEFT(BP$7,4)),$E$116:$AC$116,$E$117:$AC$117)*BP183</f>
        <v>-3.2530384220422204</v>
      </c>
      <c r="BQ8" s="302">
        <f ca="1">IF(Sammenligning!$G$9="GJ",1,(1*3.6))*LOOKUP(_xlfn.NUMBERVALUE(LEFT(BQ$7,4)),$E$116:$AC$116,$E$117:$AC$117)*BQ183</f>
        <v>2.9932622004833873</v>
      </c>
      <c r="BR8" s="302">
        <f ca="1">IF(Sammenligning!$G$9="GJ",1,(1*3.6))*LOOKUP(_xlfn.NUMBERVALUE(LEFT(BR$7,4)),$E$116:$AC$116,$E$117:$AC$117)*BR183</f>
        <v>7.2503297791286228</v>
      </c>
      <c r="BS8" s="302">
        <f ca="1">IF(Sammenligning!$G$9="GJ",1,(1*3.6))*LOOKUP(_xlfn.NUMBERVALUE(LEFT(BS$7,4)),$E$116:$AC$116,$E$117:$AC$117)*BS183</f>
        <v>49.048331429747378</v>
      </c>
      <c r="BT8" s="302">
        <f ca="1">IF(Sammenligning!$G$9="GJ",1,(1*3.6))*LOOKUP(_xlfn.NUMBERVALUE(LEFT(BT$7,4)),$E$116:$AC$116,$E$117:$AC$117)*BT183</f>
        <v>27.395253140495203</v>
      </c>
      <c r="BU8" s="302">
        <f ca="1">IF(Sammenligning!$G$9="GJ",1,(1*3.6))*LOOKUP(_xlfn.NUMBERVALUE(LEFT(BU$7,4)),$E$116:$AC$116,$E$117:$AC$117)*BU183</f>
        <v>-3.0950590512651353E-6</v>
      </c>
      <c r="BV8" s="302">
        <f ca="1">IF(Sammenligning!$G$9="GJ",1,(1*3.6))*LOOKUP(_xlfn.NUMBERVALUE(LEFT(BV$7,4)),$E$116:$AC$116,$E$117:$AC$117)*BV183</f>
        <v>-5.3450073295820538E-8</v>
      </c>
      <c r="BW8" s="302">
        <f ca="1">IF(Sammenligning!$G$9="GJ",1,(1*3.6))*LOOKUP(_xlfn.NUMBERVALUE(LEFT(BW$7,4)),$E$116:$AC$116,$E$117:$AC$117)*BW183</f>
        <v>-2.6142137818848827E-5</v>
      </c>
      <c r="BX8" s="302">
        <f ca="1">IF(Sammenligning!$G$9="GJ",1,(1*3.6))*LOOKUP(_xlfn.NUMBERVALUE(LEFT(BX$7,4)),$E$116:$AC$116,$E$117:$AC$117)*BX183</f>
        <v>43.852188365420602</v>
      </c>
      <c r="BY8" s="302">
        <f ca="1">IF(Sammenligning!$G$9="GJ",1,(1*3.6))*LOOKUP(_xlfn.NUMBERVALUE(LEFT(BY$7,4)),$E$116:$AC$116,$E$117:$AC$117)*BY183</f>
        <v>13.797520433663484</v>
      </c>
      <c r="BZ8" s="302">
        <f ca="1">IF(Sammenligning!$G$9="GJ",1,(1*3.6))*LOOKUP(_xlfn.NUMBERVALUE(LEFT(BZ$7,4)),$E$116:$AC$116,$E$117:$AC$117)*BZ183</f>
        <v>-2.93659950935464</v>
      </c>
      <c r="CA8" s="303">
        <f ca="1">IF(Sammenligning!$G$9="GJ",1,(1*3.6))*LOOKUP(_xlfn.NUMBERVALUE(LEFT(CA$7,4)),$E$116:$AC$116,$E$117:$AC$117)*CA183</f>
        <v>-3.1828073162481489</v>
      </c>
      <c r="CB8" s="303">
        <f ca="1">IF(Sammenligning!$G$9="GJ",1,(1*3.6))*LOOKUP(_xlfn.NUMBERVALUE(LEFT(CB$7,4)),$E$116:$AC$116,$E$117:$AC$117)*CB183</f>
        <v>8.4229003574880199</v>
      </c>
      <c r="CC8" s="303">
        <f ca="1">IF(Sammenligning!$G$9="GJ",1,(1*3.6))*LOOKUP(_xlfn.NUMBERVALUE(LEFT(CC$7,4)),$E$116:$AC$116,$E$117:$AC$117)*CC183</f>
        <v>10.992511450565182</v>
      </c>
      <c r="CD8" s="303">
        <f ca="1">IF(Sammenligning!$G$9="GJ",1,(1*3.6))*LOOKUP(_xlfn.NUMBERVALUE(LEFT(CD$7,4)),$E$116:$AC$116,$E$117:$AC$117)*CD183</f>
        <v>19.943245817085586</v>
      </c>
      <c r="CE8" s="303">
        <f ca="1">IF(Sammenligning!$G$9="GJ",1,(1*3.6))*LOOKUP(_xlfn.NUMBERVALUE(LEFT(CE$7,4)),$E$116:$AC$116,$E$117:$AC$117)*CE183</f>
        <v>0</v>
      </c>
      <c r="CF8" s="303">
        <f ca="1">IF(Sammenligning!$G$9="GJ",1,(1*3.6))*LOOKUP(_xlfn.NUMBERVALUE(LEFT(CF$7,4)),$E$116:$AC$116,$E$117:$AC$117)*CF183</f>
        <v>3.772378285284249E-6</v>
      </c>
      <c r="CG8" s="303">
        <f ca="1">IF(Sammenligning!$G$9="GJ",1,(1*3.6))*LOOKUP(_xlfn.NUMBERVALUE(LEFT(CG$7,4)),$E$116:$AC$116,$E$117:$AC$117)*CG183</f>
        <v>0</v>
      </c>
      <c r="CH8" s="303">
        <f ca="1">IF(Sammenligning!$G$9="GJ",1,(1*3.6))*LOOKUP(_xlfn.NUMBERVALUE(LEFT(CH$7,4)),$E$116:$AC$116,$E$117:$AC$117)*CH183</f>
        <v>0</v>
      </c>
      <c r="CI8" s="303">
        <f ca="1">IF(Sammenligning!$G$9="GJ",1,(1*3.6))*LOOKUP(_xlfn.NUMBERVALUE(LEFT(CI$7,4)),$E$116:$AC$116,$E$117:$AC$117)*CI183</f>
        <v>4.580083278078797E-6</v>
      </c>
      <c r="CJ8" s="303">
        <f ca="1">IF(Sammenligning!$G$9="GJ",1,(1*3.6))*LOOKUP(_xlfn.NUMBERVALUE(LEFT(CJ$7,4)),$E$116:$AC$116,$E$117:$AC$117)*CJ183</f>
        <v>1.7074384307855508</v>
      </c>
      <c r="CK8" s="303">
        <f ca="1">IF(Sammenligning!$G$9="GJ",1,(1*3.6))*LOOKUP(_xlfn.NUMBERVALUE(LEFT(CK$7,4)),$E$116:$AC$116,$E$117:$AC$117)*CK183</f>
        <v>0.4615088867612005</v>
      </c>
      <c r="CL8" s="303">
        <f ca="1">IF(Sammenligning!$G$9="GJ",1,(1*3.6))*LOOKUP(_xlfn.NUMBERVALUE(LEFT(CL$7,4)),$E$116:$AC$116,$E$117:$AC$117)*CL183</f>
        <v>24.073330525638891</v>
      </c>
      <c r="CM8" s="302">
        <f ca="1">IF(Sammenligning!$G$9="GJ",1,(1*3.6))*LOOKUP(_xlfn.NUMBERVALUE(LEFT(CM$7,4)),$E$116:$AC$116,$E$117:$AC$117)*CM183</f>
        <v>-3.5665596017751851</v>
      </c>
      <c r="CN8" s="302">
        <f ca="1">IF(Sammenligning!$G$9="GJ",1,(1*3.6))*LOOKUP(_xlfn.NUMBERVALUE(LEFT(CN$7,4)),$E$116:$AC$116,$E$117:$AC$117)*CN183</f>
        <v>8.9381280809141437</v>
      </c>
      <c r="CO8" s="302">
        <f ca="1">IF(Sammenligning!$G$9="GJ",1,(1*3.6))*LOOKUP(_xlfn.NUMBERVALUE(LEFT(CO$7,4)),$E$116:$AC$116,$E$117:$AC$117)*CO183</f>
        <v>11.351520001938685</v>
      </c>
      <c r="CP8" s="302">
        <f ca="1">IF(Sammenligning!$G$9="GJ",1,(1*3.6))*LOOKUP(_xlfn.NUMBERVALUE(LEFT(CP$7,4)),$E$116:$AC$116,$E$117:$AC$117)*CP183</f>
        <v>17.253979025146215</v>
      </c>
      <c r="CQ8" s="302">
        <f ca="1">IF(Sammenligning!$G$9="GJ",1,(1*3.6))*LOOKUP(_xlfn.NUMBERVALUE(LEFT(CQ$7,4)),$E$116:$AC$116,$E$117:$AC$117)*CQ183</f>
        <v>0</v>
      </c>
      <c r="CR8" s="302">
        <f ca="1">IF(Sammenligning!$G$9="GJ",1,(1*3.6))*LOOKUP(_xlfn.NUMBERVALUE(LEFT(CR$7,4)),$E$116:$AC$116,$E$117:$AC$117)*CR183</f>
        <v>3.1067486907154316E-6</v>
      </c>
      <c r="CS8" s="302">
        <f ca="1">IF(Sammenligning!$G$9="GJ",1,(1*3.6))*LOOKUP(_xlfn.NUMBERVALUE(LEFT(CS$7,4)),$E$116:$AC$116,$E$117:$AC$117)*CS183</f>
        <v>0</v>
      </c>
      <c r="CT8" s="302">
        <f ca="1">IF(Sammenligning!$G$9="GJ",1,(1*3.6))*LOOKUP(_xlfn.NUMBERVALUE(LEFT(CT$7,4)),$E$116:$AC$116,$E$117:$AC$117)*CT183</f>
        <v>0</v>
      </c>
      <c r="CU8" s="302">
        <f ca="1">IF(Sammenligning!$G$9="GJ",1,(1*3.6))*LOOKUP(_xlfn.NUMBERVALUE(LEFT(CU$7,4)),$E$116:$AC$116,$E$117:$AC$117)*CU183</f>
        <v>3.6848570487353581E-6</v>
      </c>
      <c r="CV8" s="302">
        <f ca="1">IF(Sammenligning!$G$9="GJ",1,(1*3.6))*LOOKUP(_xlfn.NUMBERVALUE(LEFT(CV$7,4)),$E$116:$AC$116,$E$117:$AC$117)*CV183</f>
        <v>1.7468341093137787</v>
      </c>
      <c r="CW8" s="302">
        <f ca="1">IF(Sammenligning!$G$9="GJ",1,(1*3.6))*LOOKUP(_xlfn.NUMBERVALUE(LEFT(CW$7,4)),$E$116:$AC$116,$E$117:$AC$117)*CW183</f>
        <v>1.0114749909590885</v>
      </c>
      <c r="CX8" s="302">
        <f ca="1">IF(Sammenligning!$G$9="GJ",1,(1*3.6))*LOOKUP(_xlfn.NUMBERVALUE(LEFT(CX$7,4)),$E$116:$AC$116,$E$117:$AC$117)*CX183</f>
        <v>30.349186491977086</v>
      </c>
      <c r="CY8" s="302">
        <f ca="1">IF(Sammenligning!$G$9="GJ",1,(1*3.6))*LOOKUP(_xlfn.NUMBERVALUE(LEFT(CY$7,4)),$E$116:$AC$116,$E$117:$AC$117)*CY183</f>
        <v>-3.9230446678662054</v>
      </c>
      <c r="CZ8" s="302">
        <f ca="1">IF(Sammenligning!$G$9="GJ",1,(1*3.6))*LOOKUP(_xlfn.NUMBERVALUE(LEFT(CZ$7,4)),$E$116:$AC$116,$E$117:$AC$117)*CZ183</f>
        <v>9.3820993121380702</v>
      </c>
      <c r="DA8" s="302">
        <f ca="1">IF(Sammenligning!$G$9="GJ",1,(1*3.6))*LOOKUP(_xlfn.NUMBERVALUE(LEFT(DA$7,4)),$E$116:$AC$116,$E$117:$AC$117)*DA183</f>
        <v>11.624447790807753</v>
      </c>
      <c r="DB8" s="302">
        <f ca="1">IF(Sammenligning!$G$9="GJ",1,(1*3.6))*LOOKUP(_xlfn.NUMBERVALUE(LEFT(DB$7,4)),$E$116:$AC$116,$E$117:$AC$117)*DB183</f>
        <v>14.442661195204078</v>
      </c>
      <c r="DC8" s="302">
        <f ca="1">IF(Sammenligning!$G$9="GJ",1,(1*3.6))*LOOKUP(_xlfn.NUMBERVALUE(LEFT(DC$7,4)),$E$116:$AC$116,$E$117:$AC$117)*DC183</f>
        <v>0</v>
      </c>
      <c r="DD8" s="302">
        <f ca="1">IF(Sammenligning!$G$9="GJ",1,(1*3.6))*LOOKUP(_xlfn.NUMBERVALUE(LEFT(DD$7,4)),$E$116:$AC$116,$E$117:$AC$117)*DD183</f>
        <v>2.3806184641559991E-6</v>
      </c>
      <c r="DE8" s="302">
        <f ca="1">IF(Sammenligning!$G$9="GJ",1,(1*3.6))*LOOKUP(_xlfn.NUMBERVALUE(LEFT(DE$7,4)),$E$116:$AC$116,$E$117:$AC$117)*DE183</f>
        <v>0</v>
      </c>
      <c r="DF8" s="302">
        <f ca="1">IF(Sammenligning!$G$9="GJ",1,(1*3.6))*LOOKUP(_xlfn.NUMBERVALUE(LEFT(DF$7,4)),$E$116:$AC$116,$E$117:$AC$117)*DF183</f>
        <v>0</v>
      </c>
      <c r="DG8" s="302">
        <f ca="1">IF(Sammenligning!$G$9="GJ",1,(1*3.6))*LOOKUP(_xlfn.NUMBERVALUE(LEFT(DG$7,4)),$E$116:$AC$116,$E$117:$AC$117)*DG183</f>
        <v>2.7568724909382006E-6</v>
      </c>
      <c r="DH8" s="302">
        <f ca="1">IF(Sammenligning!$G$9="GJ",1,(1*3.6))*LOOKUP(_xlfn.NUMBERVALUE(LEFT(DH$7,4)),$E$116:$AC$116,$E$117:$AC$117)*DH183</f>
        <v>1.7720959909581824</v>
      </c>
      <c r="DI8" s="302">
        <f ca="1">IF(Sammenligning!$G$9="GJ",1,(1*3.6))*LOOKUP(_xlfn.NUMBERVALUE(LEFT(DI$7,4)),$E$116:$AC$116,$E$117:$AC$117)*DI183</f>
        <v>1.5602357103996263</v>
      </c>
      <c r="DJ8" s="302">
        <f ca="1">IF(Sammenligning!$G$9="GJ",1,(1*3.6))*LOOKUP(_xlfn.NUMBERVALUE(LEFT(DJ$7,4)),$E$116:$AC$116,$E$117:$AC$117)*DJ183</f>
        <v>36.359102134213714</v>
      </c>
      <c r="DK8" s="302">
        <f ca="1">IF(Sammenligning!$G$9="GJ",1,(1*3.6))*LOOKUP(_xlfn.NUMBERVALUE(LEFT(DK$7,4)),$E$116:$AC$116,$E$117:$AC$117)*DK183</f>
        <v>-4.199475939879397</v>
      </c>
      <c r="DL8" s="302">
        <f ca="1">IF(Sammenligning!$G$9="GJ",1,(1*3.6))*LOOKUP(_xlfn.NUMBERVALUE(LEFT(DL$7,4)),$E$116:$AC$116,$E$117:$AC$117)*DL183</f>
        <v>9.6426871157537075</v>
      </c>
      <c r="DM8" s="302">
        <f ca="1">IF(Sammenligning!$G$9="GJ",1,(1*3.6))*LOOKUP(_xlfn.NUMBERVALUE(LEFT(DM$7,4)),$E$116:$AC$116,$E$117:$AC$117)*DM183</f>
        <v>11.68194969672817</v>
      </c>
      <c r="DN8" s="302">
        <f ca="1">IF(Sammenligning!$G$9="GJ",1,(1*3.6))*LOOKUP(_xlfn.NUMBERVALUE(LEFT(DN$7,4)),$E$116:$AC$116,$E$117:$AC$117)*DN183</f>
        <v>11.456364746383265</v>
      </c>
      <c r="DO8" s="302">
        <f ca="1">IF(Sammenligning!$G$9="GJ",1,(1*3.6))*LOOKUP(_xlfn.NUMBERVALUE(LEFT(DO$7,4)),$E$116:$AC$116,$E$117:$AC$117)*DO183</f>
        <v>0</v>
      </c>
      <c r="DP8" s="302">
        <f ca="1">IF(Sammenligning!$G$9="GJ",1,(1*3.6))*LOOKUP(_xlfn.NUMBERVALUE(LEFT(DP$7,4)),$E$116:$AC$116,$E$117:$AC$117)*DP183</f>
        <v>1.5926204499309637E-6</v>
      </c>
      <c r="DQ8" s="302">
        <f ca="1">IF(Sammenligning!$G$9="GJ",1,(1*3.6))*LOOKUP(_xlfn.NUMBERVALUE(LEFT(DQ$7,4)),$E$116:$AC$116,$E$117:$AC$117)*DQ183</f>
        <v>0</v>
      </c>
      <c r="DR8" s="302">
        <f ca="1">IF(Sammenligning!$G$9="GJ",1,(1*3.6))*LOOKUP(_xlfn.NUMBERVALUE(LEFT(DR$7,4)),$E$116:$AC$116,$E$117:$AC$117)*DR183</f>
        <v>0</v>
      </c>
      <c r="DS8" s="302">
        <f ca="1">IF(Sammenligning!$G$9="GJ",1,(1*3.6))*LOOKUP(_xlfn.NUMBERVALUE(LEFT(DS$7,4)),$E$116:$AC$116,$E$117:$AC$117)*DS183</f>
        <v>1.7996809374562512E-6</v>
      </c>
      <c r="DT8" s="302">
        <f ca="1">IF(Sammenligning!$G$9="GJ",1,(1*3.6))*LOOKUP(_xlfn.NUMBERVALUE(LEFT(DT$7,4)),$E$116:$AC$116,$E$117:$AC$117)*DT183</f>
        <v>1.7640667719721532</v>
      </c>
      <c r="DU8" s="302">
        <f ca="1">IF(Sammenligning!$G$9="GJ",1,(1*3.6))*LOOKUP(_xlfn.NUMBERVALUE(LEFT(DU$7,4)),$E$116:$AC$116,$E$117:$AC$117)*DU183</f>
        <v>2.072747659113622</v>
      </c>
      <c r="DV8" s="302">
        <f ca="1">IF(Sammenligning!$G$9="GJ",1,(1*3.6))*LOOKUP(_xlfn.NUMBERVALUE(LEFT(DV$7,4)),$E$116:$AC$116,$E$117:$AC$117)*DV183</f>
        <v>41.521667486595753</v>
      </c>
      <c r="DW8" s="302">
        <f ca="1">IF(Sammenligning!$G$9="GJ",1,(1*3.6))*LOOKUP(_xlfn.NUMBERVALUE(LEFT(DW$7,4)),$E$116:$AC$116,$E$117:$AC$117)*DW183</f>
        <v>-4.5090374285673693</v>
      </c>
      <c r="DX8" s="302">
        <f ca="1">IF(Sammenligning!$G$9="GJ",1,(1*3.6))*LOOKUP(_xlfn.NUMBERVALUE(LEFT(DX$7,4)),$E$116:$AC$116,$E$117:$AC$117)*DX183</f>
        <v>9.9897026038000529</v>
      </c>
      <c r="DY8" s="302">
        <f ca="1">IF(Sammenligning!$G$9="GJ",1,(1*3.6))*LOOKUP(_xlfn.NUMBERVALUE(LEFT(DY$7,4)),$E$116:$AC$116,$E$117:$AC$117)*DY183</f>
        <v>11.857647782478484</v>
      </c>
      <c r="DZ8" s="302">
        <f ca="1">IF(Sammenligning!$G$9="GJ",1,(1*3.6))*LOOKUP(_xlfn.NUMBERVALUE(LEFT(DZ$7,4)),$E$116:$AC$116,$E$117:$AC$117)*DZ183</f>
        <v>8.7013972184685677</v>
      </c>
      <c r="EA8" s="302">
        <f ca="1">IF(Sammenligning!$G$9="GJ",1,(1*3.6))*LOOKUP(_xlfn.NUMBERVALUE(LEFT(EA$7,4)),$E$116:$AC$116,$E$117:$AC$117)*EA183</f>
        <v>0</v>
      </c>
      <c r="EB8" s="302">
        <f ca="1">IF(Sammenligning!$G$9="GJ",1,(1*3.6))*LOOKUP(_xlfn.NUMBERVALUE(LEFT(EB$7,4)),$E$116:$AC$116,$E$117:$AC$117)*EB183</f>
        <v>8.0781224814726089E-7</v>
      </c>
      <c r="EC8" s="302">
        <f ca="1">IF(Sammenligning!$G$9="GJ",1,(1*3.6))*LOOKUP(_xlfn.NUMBERVALUE(LEFT(EC$7,4)),$E$116:$AC$116,$E$117:$AC$117)*EC183</f>
        <v>0</v>
      </c>
      <c r="ED8" s="302">
        <f ca="1">IF(Sammenligning!$G$9="GJ",1,(1*3.6))*LOOKUP(_xlfn.NUMBERVALUE(LEFT(ED$7,4)),$E$116:$AC$116,$E$117:$AC$117)*ED183</f>
        <v>0</v>
      </c>
      <c r="EE8" s="302">
        <f ca="1">IF(Sammenligning!$G$9="GJ",1,(1*3.6))*LOOKUP(_xlfn.NUMBERVALUE(LEFT(EE$7,4)),$E$116:$AC$116,$E$117:$AC$117)*EE183</f>
        <v>8.9018667969075773E-7</v>
      </c>
      <c r="EF8" s="302">
        <f ca="1">IF(Sammenligning!$G$9="GJ",1,(1*3.6))*LOOKUP(_xlfn.NUMBERVALUE(LEFT(EF$7,4)),$E$116:$AC$116,$E$117:$AC$117)*EF183</f>
        <v>1.7735778317454525</v>
      </c>
      <c r="EG8" s="302">
        <f ca="1">IF(Sammenligning!$G$9="GJ",1,(1*3.6))*LOOKUP(_xlfn.NUMBERVALUE(LEFT(EG$7,4)),$E$116:$AC$116,$E$117:$AC$117)*EG183</f>
        <v>2.5948515435968704</v>
      </c>
      <c r="EH8" s="302">
        <f ca="1">IF(Sammenligning!$G$9="GJ",1,(1*3.6))*LOOKUP(_xlfn.NUMBERVALUE(LEFT(EH$7,4)),$E$116:$AC$116,$E$117:$AC$117)*EH183</f>
        <v>46.893679907165676</v>
      </c>
      <c r="EI8" s="303">
        <f ca="1">IF(Sammenligning!$G$9="GJ",1,(1*3.6))*LOOKUP(_xlfn.NUMBERVALUE(LEFT(EI$7,4)),$E$116:$AC$116,$E$117:$AC$117)*EI183</f>
        <v>-4.810688195838897</v>
      </c>
      <c r="EJ8" s="303">
        <f ca="1">IF(Sammenligning!$G$9="GJ",1,(1*3.6))*LOOKUP(_xlfn.NUMBERVALUE(LEFT(EJ$7,4)),$E$116:$AC$116,$E$117:$AC$117)*EJ183</f>
        <v>10.325193346315029</v>
      </c>
      <c r="EK8" s="303">
        <f ca="1">IF(Sammenligning!$G$9="GJ",1,(1*3.6))*LOOKUP(_xlfn.NUMBERVALUE(LEFT(EK$7,4)),$E$116:$AC$116,$E$117:$AC$117)*EK183</f>
        <v>12.030224298078423</v>
      </c>
      <c r="EL8" s="303">
        <f ca="1">IF(Sammenligning!$G$9="GJ",1,(1*3.6))*LOOKUP(_xlfn.NUMBERVALUE(LEFT(EL$7,4)),$E$116:$AC$116,$E$117:$AC$117)*EL183</f>
        <v>6.0270880448712569</v>
      </c>
      <c r="EM8" s="303">
        <f ca="1">IF(Sammenligning!$G$9="GJ",1,(1*3.6))*LOOKUP(_xlfn.NUMBERVALUE(LEFT(EM$7,4)),$E$116:$AC$116,$E$117:$AC$117)*EM183</f>
        <v>0</v>
      </c>
      <c r="EN8" s="303">
        <f ca="1">IF(Sammenligning!$G$9="GJ",1,(1*3.6))*LOOKUP(_xlfn.NUMBERVALUE(LEFT(EN$7,4)),$E$116:$AC$116,$E$117:$AC$117)*EN183</f>
        <v>0</v>
      </c>
      <c r="EO8" s="303">
        <f ca="1">IF(Sammenligning!$G$9="GJ",1,(1*3.6))*LOOKUP(_xlfn.NUMBERVALUE(LEFT(EO$7,4)),$E$116:$AC$116,$E$117:$AC$117)*EO183</f>
        <v>0</v>
      </c>
      <c r="EP8" s="303">
        <f ca="1">IF(Sammenligning!$G$9="GJ",1,(1*3.6))*LOOKUP(_xlfn.NUMBERVALUE(LEFT(EP$7,4)),$E$116:$AC$116,$E$117:$AC$117)*EP183</f>
        <v>0</v>
      </c>
      <c r="EQ8" s="303">
        <f ca="1">IF(Sammenligning!$G$9="GJ",1,(1*3.6))*LOOKUP(_xlfn.NUMBERVALUE(LEFT(EQ$7,4)),$E$116:$AC$116,$E$117:$AC$117)*EQ183</f>
        <v>0</v>
      </c>
      <c r="ER8" s="303">
        <f ca="1">IF(Sammenligning!$G$9="GJ",1,(1*3.6))*LOOKUP(_xlfn.NUMBERVALUE(LEFT(ER$7,4)),$E$116:$AC$116,$E$117:$AC$117)*ER183</f>
        <v>1.7821505781590621</v>
      </c>
      <c r="ES8" s="303">
        <f ca="1">IF(Sammenligning!$G$9="GJ",1,(1*3.6))*LOOKUP(_xlfn.NUMBERVALUE(LEFT(ES$7,4)),$E$116:$AC$116,$E$117:$AC$117)*ES183</f>
        <v>3.1099799678065581</v>
      </c>
      <c r="ET8" s="303">
        <f ca="1">IF(Sammenligning!$G$9="GJ",1,(1*3.6))*LOOKUP(_xlfn.NUMBERVALUE(LEFT(ET$7,4)),$E$116:$AC$116,$E$117:$AC$117)*ET183</f>
        <v>52.09549502319792</v>
      </c>
      <c r="EU8" s="302">
        <f ca="1">IF(Sammenligning!$G$9="GJ",1,(1*3.6))*LOOKUP(_xlfn.NUMBERVALUE(LEFT(EU$7,4)),$E$116:$AC$116,$E$117:$AC$117)*EU183</f>
        <v>-8.2585856117152439</v>
      </c>
      <c r="EV8" s="302">
        <f ca="1">IF(Sammenligning!$G$9="GJ",1,(1*3.6))*LOOKUP(_xlfn.NUMBERVALUE(LEFT(EV$7,4)),$E$116:$AC$116,$E$117:$AC$117)*EV183</f>
        <v>14.610496889121539</v>
      </c>
      <c r="EW8" s="302">
        <f ca="1">IF(Sammenligning!$G$9="GJ",1,(1*3.6))*LOOKUP(_xlfn.NUMBERVALUE(LEFT(EW$7,4)),$E$116:$AC$116,$E$117:$AC$117)*EW183</f>
        <v>11.419734523263026</v>
      </c>
      <c r="EX8" s="302">
        <f ca="1">IF(Sammenligning!$G$9="GJ",1,(1*3.6))*LOOKUP(_xlfn.NUMBERVALUE(LEFT(EX$7,4)),$E$116:$AC$116,$E$117:$AC$117)*EX183</f>
        <v>4.9510291592818652</v>
      </c>
      <c r="EY8" s="302">
        <f ca="1">IF(Sammenligning!$G$9="GJ",1,(1*3.6))*LOOKUP(_xlfn.NUMBERVALUE(LEFT(EY$7,4)),$E$116:$AC$116,$E$117:$AC$117)*EY183</f>
        <v>0</v>
      </c>
      <c r="EZ8" s="302">
        <f ca="1">IF(Sammenligning!$G$9="GJ",1,(1*3.6))*LOOKUP(_xlfn.NUMBERVALUE(LEFT(EZ$7,4)),$E$116:$AC$116,$E$117:$AC$117)*EZ183</f>
        <v>0</v>
      </c>
      <c r="FA8" s="302">
        <f ca="1">IF(Sammenligning!$G$9="GJ",1,(1*3.6))*LOOKUP(_xlfn.NUMBERVALUE(LEFT(FA$7,4)),$E$116:$AC$116,$E$117:$AC$117)*FA183</f>
        <v>0</v>
      </c>
      <c r="FB8" s="302">
        <f ca="1">IF(Sammenligning!$G$9="GJ",1,(1*3.6))*LOOKUP(_xlfn.NUMBERVALUE(LEFT(FB$7,4)),$E$116:$AC$116,$E$117:$AC$117)*FB183</f>
        <v>0</v>
      </c>
      <c r="FC8" s="302">
        <f ca="1">IF(Sammenligning!$G$9="GJ",1,(1*3.6))*LOOKUP(_xlfn.NUMBERVALUE(LEFT(FC$7,4)),$E$116:$AC$116,$E$117:$AC$117)*FC183</f>
        <v>0</v>
      </c>
      <c r="FD8" s="302">
        <f ca="1">IF(Sammenligning!$G$9="GJ",1,(1*3.6))*LOOKUP(_xlfn.NUMBERVALUE(LEFT(FD$7,4)),$E$116:$AC$116,$E$117:$AC$117)*FD183</f>
        <v>1.4517838383215549</v>
      </c>
      <c r="FE8" s="302">
        <f ca="1">IF(Sammenligning!$G$9="GJ",1,(1*3.6))*LOOKUP(_xlfn.NUMBERVALUE(LEFT(FE$7,4)),$E$116:$AC$116,$E$117:$AC$117)*FE183</f>
        <v>4.1896663262023583</v>
      </c>
      <c r="FF8" s="302">
        <f ca="1">IF(Sammenligning!$G$9="GJ",1,(1*3.6))*LOOKUP(_xlfn.NUMBERVALUE(LEFT(FF$7,4)),$E$116:$AC$116,$E$117:$AC$117)*FF183</f>
        <v>48.240648454365648</v>
      </c>
      <c r="FG8" s="302">
        <f ca="1">IF(Sammenligning!$G$9="GJ",1,(1*3.6))*LOOKUP(_xlfn.NUMBERVALUE(LEFT(FG$7,4)),$E$116:$AC$116,$E$117:$AC$117)*FG183</f>
        <v>-11.718339174325344</v>
      </c>
      <c r="FH8" s="302">
        <f ca="1">IF(Sammenligning!$G$9="GJ",1,(1*3.6))*LOOKUP(_xlfn.NUMBERVALUE(LEFT(FH$7,4)),$E$116:$AC$116,$E$117:$AC$117)*FH183</f>
        <v>18.787894139482948</v>
      </c>
      <c r="FI8" s="302">
        <f ca="1">IF(Sammenligning!$G$9="GJ",1,(1*3.6))*LOOKUP(_xlfn.NUMBERVALUE(LEFT(FI$7,4)),$E$116:$AC$116,$E$117:$AC$117)*FI183</f>
        <v>10.704381485899006</v>
      </c>
      <c r="FJ8" s="302">
        <f ca="1">IF(Sammenligning!$G$9="GJ",1,(1*3.6))*LOOKUP(_xlfn.NUMBERVALUE(LEFT(FJ$7,4)),$E$116:$AC$116,$E$117:$AC$117)*FJ183</f>
        <v>3.7759145448002811</v>
      </c>
      <c r="FK8" s="302">
        <f ca="1">IF(Sammenligning!$G$9="GJ",1,(1*3.6))*LOOKUP(_xlfn.NUMBERVALUE(LEFT(FK$7,4)),$E$116:$AC$116,$E$117:$AC$117)*FK183</f>
        <v>0</v>
      </c>
      <c r="FL8" s="302">
        <f ca="1">IF(Sammenligning!$G$9="GJ",1,(1*3.6))*LOOKUP(_xlfn.NUMBERVALUE(LEFT(FL$7,4)),$E$116:$AC$116,$E$117:$AC$117)*FL183</f>
        <v>0</v>
      </c>
      <c r="FM8" s="302">
        <f ca="1">IF(Sammenligning!$G$9="GJ",1,(1*3.6))*LOOKUP(_xlfn.NUMBERVALUE(LEFT(FM$7,4)),$E$116:$AC$116,$E$117:$AC$117)*FM183</f>
        <v>0</v>
      </c>
      <c r="FN8" s="302">
        <f ca="1">IF(Sammenligning!$G$9="GJ",1,(1*3.6))*LOOKUP(_xlfn.NUMBERVALUE(LEFT(FN$7,4)),$E$116:$AC$116,$E$117:$AC$117)*FN183</f>
        <v>0</v>
      </c>
      <c r="FO8" s="302">
        <f ca="1">IF(Sammenligning!$G$9="GJ",1,(1*3.6))*LOOKUP(_xlfn.NUMBERVALUE(LEFT(FO$7,4)),$E$116:$AC$116,$E$117:$AC$117)*FO183</f>
        <v>0</v>
      </c>
      <c r="FP8" s="302">
        <f ca="1">IF(Sammenligning!$G$9="GJ",1,(1*3.6))*LOOKUP(_xlfn.NUMBERVALUE(LEFT(FP$7,4)),$E$116:$AC$116,$E$117:$AC$117)*FP183</f>
        <v>1.0978458697031046</v>
      </c>
      <c r="FQ8" s="302">
        <f ca="1">IF(Sammenligning!$G$9="GJ",1,(1*3.6))*LOOKUP(_xlfn.NUMBERVALUE(LEFT(FQ$7,4)),$E$116:$AC$116,$E$117:$AC$117)*FQ183</f>
        <v>5.2352755085344418</v>
      </c>
      <c r="FR8" s="302">
        <f ca="1">IF(Sammenligning!$G$9="GJ",1,(1*3.6))*LOOKUP(_xlfn.NUMBERVALUE(LEFT(FR$7,4)),$E$116:$AC$116,$E$117:$AC$117)*FR183</f>
        <v>43.803849408188682</v>
      </c>
      <c r="FS8" s="302">
        <f ca="1">IF(Sammenligning!$G$9="GJ",1,(1*3.6))*LOOKUP(_xlfn.NUMBERVALUE(LEFT(FS$7,4)),$E$116:$AC$116,$E$117:$AC$117)*FS183</f>
        <v>-15.238271343491562</v>
      </c>
      <c r="FT8" s="302">
        <f ca="1">IF(Sammenligning!$G$9="GJ",1,(1*3.6))*LOOKUP(_xlfn.NUMBERVALUE(LEFT(FT$7,4)),$E$116:$AC$116,$E$117:$AC$117)*FT183</f>
        <v>22.959679862394953</v>
      </c>
      <c r="FU8" s="302">
        <f ca="1">IF(Sammenligning!$G$9="GJ",1,(1*3.6))*LOOKUP(_xlfn.NUMBERVALUE(LEFT(FU$7,4)),$E$116:$AC$116,$E$117:$AC$117)*FU183</f>
        <v>10.002793150988383</v>
      </c>
      <c r="FV8" s="302">
        <f ca="1">IF(Sammenligning!$G$9="GJ",1,(1*3.6))*LOOKUP(_xlfn.NUMBERVALUE(LEFT(FV$7,4)),$E$116:$AC$116,$E$117:$AC$117)*FV183</f>
        <v>2.5600434676716737</v>
      </c>
      <c r="FW8" s="302">
        <f ca="1">IF(Sammenligning!$G$9="GJ",1,(1*3.6))*LOOKUP(_xlfn.NUMBERVALUE(LEFT(FW$7,4)),$E$116:$AC$116,$E$117:$AC$117)*FW183</f>
        <v>0</v>
      </c>
      <c r="FX8" s="302">
        <f ca="1">IF(Sammenligning!$G$9="GJ",1,(1*3.6))*LOOKUP(_xlfn.NUMBERVALUE(LEFT(FX$7,4)),$E$116:$AC$116,$E$117:$AC$117)*FX183</f>
        <v>0</v>
      </c>
      <c r="FY8" s="302">
        <f ca="1">IF(Sammenligning!$G$9="GJ",1,(1*3.6))*LOOKUP(_xlfn.NUMBERVALUE(LEFT(FY$7,4)),$E$116:$AC$116,$E$117:$AC$117)*FY183</f>
        <v>0</v>
      </c>
      <c r="FZ8" s="302">
        <f ca="1">IF(Sammenligning!$G$9="GJ",1,(1*3.6))*LOOKUP(_xlfn.NUMBERVALUE(LEFT(FZ$7,4)),$E$116:$AC$116,$E$117:$AC$117)*FZ183</f>
        <v>0</v>
      </c>
      <c r="GA8" s="302">
        <f ca="1">IF(Sammenligning!$G$9="GJ",1,(1*3.6))*LOOKUP(_xlfn.NUMBERVALUE(LEFT(GA$7,4)),$E$116:$AC$116,$E$117:$AC$117)*GA183</f>
        <v>0</v>
      </c>
      <c r="GB8" s="302">
        <f ca="1">IF(Sammenligning!$G$9="GJ",1,(1*3.6))*LOOKUP(_xlfn.NUMBERVALUE(LEFT(GB$7,4)),$E$116:$AC$116,$E$117:$AC$117)*GB183</f>
        <v>0.73793981464473868</v>
      </c>
      <c r="GC8" s="302">
        <f ca="1">IF(Sammenligning!$G$9="GJ",1,(1*3.6))*LOOKUP(_xlfn.NUMBERVALUE(LEFT(GC$7,4)),$E$116:$AC$116,$E$117:$AC$117)*GC183</f>
        <v>6.2776576658615539</v>
      </c>
      <c r="GD8" s="302">
        <f ca="1">IF(Sammenligning!$G$9="GJ",1,(1*3.6))*LOOKUP(_xlfn.NUMBERVALUE(LEFT(GD$7,4)),$E$116:$AC$116,$E$117:$AC$117)*GD183</f>
        <v>39.300916799479936</v>
      </c>
      <c r="GE8" s="302">
        <f ca="1">IF(Sammenligning!$G$9="GJ",1,(1*3.6))*LOOKUP(_xlfn.NUMBERVALUE(LEFT(GE$7,4)),$E$116:$AC$116,$E$117:$AC$117)*GE183</f>
        <v>-19.000276053483447</v>
      </c>
      <c r="GF8" s="302">
        <f ca="1">IF(Sammenligning!$G$9="GJ",1,(1*3.6))*LOOKUP(_xlfn.NUMBERVALUE(LEFT(GF$7,4)),$E$116:$AC$116,$E$117:$AC$117)*GF183</f>
        <v>27.387064296043661</v>
      </c>
      <c r="GG8" s="302">
        <f ca="1">IF(Sammenligning!$G$9="GJ",1,(1*3.6))*LOOKUP(_xlfn.NUMBERVALUE(LEFT(GG$7,4)),$E$116:$AC$116,$E$117:$AC$117)*GG183</f>
        <v>9.4041268129963917</v>
      </c>
      <c r="GH8" s="302">
        <f ca="1">IF(Sammenligning!$G$9="GJ",1,(1*3.6))*LOOKUP(_xlfn.NUMBERVALUE(LEFT(GH$7,4)),$E$116:$AC$116,$E$117:$AC$117)*GH183</f>
        <v>1.3144641542536195</v>
      </c>
      <c r="GI8" s="302">
        <f ca="1">IF(Sammenligning!$G$9="GJ",1,(1*3.6))*LOOKUP(_xlfn.NUMBERVALUE(LEFT(GI$7,4)),$E$116:$AC$116,$E$117:$AC$117)*GI183</f>
        <v>0</v>
      </c>
      <c r="GJ8" s="302">
        <f ca="1">IF(Sammenligning!$G$9="GJ",1,(1*3.6))*LOOKUP(_xlfn.NUMBERVALUE(LEFT(GJ$7,4)),$E$116:$AC$116,$E$117:$AC$117)*GJ183</f>
        <v>0</v>
      </c>
      <c r="GK8" s="302">
        <f ca="1">IF(Sammenligning!$G$9="GJ",1,(1*3.6))*LOOKUP(_xlfn.NUMBERVALUE(LEFT(GK$7,4)),$E$116:$AC$116,$E$117:$AC$117)*GK183</f>
        <v>0</v>
      </c>
      <c r="GL8" s="302">
        <f ca="1">IF(Sammenligning!$G$9="GJ",1,(1*3.6))*LOOKUP(_xlfn.NUMBERVALUE(LEFT(GL$7,4)),$E$116:$AC$116,$E$117:$AC$117)*GL183</f>
        <v>0</v>
      </c>
      <c r="GM8" s="302">
        <f ca="1">IF(Sammenligning!$G$9="GJ",1,(1*3.6))*LOOKUP(_xlfn.NUMBERVALUE(LEFT(GM$7,4)),$E$116:$AC$116,$E$117:$AC$117)*GM183</f>
        <v>0</v>
      </c>
      <c r="GN8" s="302">
        <f ca="1">IF(Sammenligning!$G$9="GJ",1,(1*3.6))*LOOKUP(_xlfn.NUMBERVALUE(LEFT(GN$7,4)),$E$116:$AC$116,$E$117:$AC$117)*GN183</f>
        <v>0.37559244309886936</v>
      </c>
      <c r="GO8" s="302">
        <f ca="1">IF(Sammenligning!$G$9="GJ",1,(1*3.6))*LOOKUP(_xlfn.NUMBERVALUE(LEFT(GO$7,4)),$E$116:$AC$116,$E$117:$AC$117)*GO183</f>
        <v>7.3873083075996444</v>
      </c>
      <c r="GP8" s="302">
        <f ca="1">IF(Sammenligning!$G$9="GJ",1,(1*3.6))*LOOKUP(_xlfn.NUMBERVALUE(LEFT(GP$7,4)),$E$116:$AC$116,$E$117:$AC$117)*GP183</f>
        <v>35.065952182234412</v>
      </c>
      <c r="GQ8" s="303">
        <f ca="1">IF(Sammenligning!$G$9="GJ",1,(1*3.6))*LOOKUP(_xlfn.NUMBERVALUE(LEFT(GQ$7,4)),$E$116:$AC$116,$E$117:$AC$117)*GQ183</f>
        <v>-22.676651475337145</v>
      </c>
      <c r="GR8" s="303">
        <f ca="1">IF(Sammenligning!$G$9="GJ",1,(1*3.6))*LOOKUP(_xlfn.NUMBERVALUE(LEFT(GR$7,4)),$E$116:$AC$116,$E$117:$AC$117)*GR183</f>
        <v>31.586265641656535</v>
      </c>
      <c r="GS8" s="303">
        <f ca="1">IF(Sammenligning!$G$9="GJ",1,(1*3.6))*LOOKUP(_xlfn.NUMBERVALUE(LEFT(GS$7,4)),$E$116:$AC$116,$E$117:$AC$117)*GS183</f>
        <v>8.721583993019582</v>
      </c>
      <c r="GT8" s="303">
        <f ca="1">IF(Sammenligning!$G$9="GJ",1,(1*3.6))*LOOKUP(_xlfn.NUMBERVALUE(LEFT(GT$7,4)),$E$116:$AC$116,$E$117:$AC$117)*GT183</f>
        <v>0</v>
      </c>
      <c r="GU8" s="303">
        <f ca="1">IF(Sammenligning!$G$9="GJ",1,(1*3.6))*LOOKUP(_xlfn.NUMBERVALUE(LEFT(GU$7,4)),$E$116:$AC$116,$E$117:$AC$117)*GU183</f>
        <v>0</v>
      </c>
      <c r="GV8" s="303">
        <f ca="1">IF(Sammenligning!$G$9="GJ",1,(1*3.6))*LOOKUP(_xlfn.NUMBERVALUE(LEFT(GV$7,4)),$E$116:$AC$116,$E$117:$AC$117)*GV183</f>
        <v>0</v>
      </c>
      <c r="GW8" s="303">
        <f ca="1">IF(Sammenligning!$G$9="GJ",1,(1*3.6))*LOOKUP(_xlfn.NUMBERVALUE(LEFT(GW$7,4)),$E$116:$AC$116,$E$117:$AC$117)*GW183</f>
        <v>0</v>
      </c>
      <c r="GX8" s="303">
        <f ca="1">IF(Sammenligning!$G$9="GJ",1,(1*3.6))*LOOKUP(_xlfn.NUMBERVALUE(LEFT(GX$7,4)),$E$116:$AC$116,$E$117:$AC$117)*GX183</f>
        <v>0</v>
      </c>
      <c r="GY8" s="303">
        <f ca="1">IF(Sammenligning!$G$9="GJ",1,(1*3.6))*LOOKUP(_xlfn.NUMBERVALUE(LEFT(GY$7,4)),$E$116:$AC$116,$E$117:$AC$117)*GY183</f>
        <v>0</v>
      </c>
      <c r="GZ8" s="303">
        <f ca="1">IF(Sammenligning!$G$9="GJ",1,(1*3.6))*LOOKUP(_xlfn.NUMBERVALUE(LEFT(GZ$7,4)),$E$116:$AC$116,$E$117:$AC$117)*GZ183</f>
        <v>0</v>
      </c>
      <c r="HA8" s="303">
        <f ca="1">IF(Sammenligning!$G$9="GJ",1,(1*3.6))*LOOKUP(_xlfn.NUMBERVALUE(LEFT(HA$7,4)),$E$116:$AC$116,$E$117:$AC$117)*HA183</f>
        <v>8.4329435907611927</v>
      </c>
      <c r="HB8" s="303">
        <f ca="1">IF(Sammenligning!$G$9="GJ",1,(1*3.6))*LOOKUP(_xlfn.NUMBERVALUE(LEFT(HB$7,4)),$E$116:$AC$116,$E$117:$AC$117)*HB183</f>
        <v>30.383676395738235</v>
      </c>
      <c r="HC8" s="302">
        <f ca="1">IF(Sammenligning!$G$9="GJ",1,(1*3.6))*LOOKUP(_xlfn.NUMBERVALUE(LEFT(HC$7,4)),$E$116:$AC$116,$E$117:$AC$117)*HC183</f>
        <v>0</v>
      </c>
      <c r="HD8" s="302">
        <f ca="1">IF(Sammenligning!$G$9="GJ",1,(1*3.6))*LOOKUP(_xlfn.NUMBERVALUE(LEFT(HD$7,4)),$E$116:$AC$116,$E$117:$AC$117)*HD183</f>
        <v>0</v>
      </c>
      <c r="HE8" s="302">
        <f ca="1">IF(Sammenligning!$G$9="GJ",1,(1*3.6))*LOOKUP(_xlfn.NUMBERVALUE(LEFT(HE$7,4)),$E$116:$AC$116,$E$117:$AC$117)*HE183</f>
        <v>0</v>
      </c>
      <c r="HF8" s="302">
        <f ca="1">IF(Sammenligning!$G$9="GJ",1,(1*3.6))*LOOKUP(_xlfn.NUMBERVALUE(LEFT(HF$7,4)),$E$116:$AC$116,$E$117:$AC$117)*HF183</f>
        <v>0</v>
      </c>
      <c r="HG8" s="302">
        <f ca="1">IF(Sammenligning!$G$9="GJ",1,(1*3.6))*LOOKUP(_xlfn.NUMBERVALUE(LEFT(HG$7,4)),$E$116:$AC$116,$E$117:$AC$117)*HG183</f>
        <v>0</v>
      </c>
      <c r="HH8" s="302">
        <f ca="1">IF(Sammenligning!$G$9="GJ",1,(1*3.6))*LOOKUP(_xlfn.NUMBERVALUE(LEFT(HH$7,4)),$E$116:$AC$116,$E$117:$AC$117)*HH183</f>
        <v>0</v>
      </c>
      <c r="HI8" s="302">
        <f ca="1">IF(Sammenligning!$G$9="GJ",1,(1*3.6))*LOOKUP(_xlfn.NUMBERVALUE(LEFT(HI$7,4)),$E$116:$AC$116,$E$117:$AC$117)*HI183</f>
        <v>0</v>
      </c>
      <c r="HJ8" s="302">
        <f ca="1">IF(Sammenligning!$G$9="GJ",1,(1*3.6))*LOOKUP(_xlfn.NUMBERVALUE(LEFT(HJ$7,4)),$E$116:$AC$116,$E$117:$AC$117)*HJ183</f>
        <v>0</v>
      </c>
      <c r="HK8" s="302">
        <f ca="1">IF(Sammenligning!$G$9="GJ",1,(1*3.6))*LOOKUP(_xlfn.NUMBERVALUE(LEFT(HK$7,4)),$E$116:$AC$116,$E$117:$AC$117)*HK183</f>
        <v>0</v>
      </c>
      <c r="HL8" s="302">
        <f ca="1">IF(Sammenligning!$G$9="GJ",1,(1*3.6))*LOOKUP(_xlfn.NUMBERVALUE(LEFT(HL$7,4)),$E$116:$AC$116,$E$117:$AC$117)*HL183</f>
        <v>0</v>
      </c>
      <c r="HM8" s="302">
        <f ca="1">IF(Sammenligning!$G$9="GJ",1,(1*3.6))*LOOKUP(_xlfn.NUMBERVALUE(LEFT(HM$7,4)),$E$116:$AC$116,$E$117:$AC$117)*HM183</f>
        <v>0</v>
      </c>
      <c r="HN8" s="302">
        <f ca="1">IF(Sammenligning!$G$9="GJ",1,(1*3.6))*LOOKUP(_xlfn.NUMBERVALUE(LEFT(HN$7,4)),$E$116:$AC$116,$E$117:$AC$117)*HN183</f>
        <v>0</v>
      </c>
      <c r="HO8" s="302">
        <f ca="1">IF(Sammenligning!$G$9="GJ",1,(1*3.6))*LOOKUP(_xlfn.NUMBERVALUE(LEFT(HO$7,4)),$E$116:$AC$116,$E$117:$AC$117)*HO183</f>
        <v>0</v>
      </c>
      <c r="HP8" s="302">
        <f ca="1">IF(Sammenligning!$G$9="GJ",1,(1*3.6))*LOOKUP(_xlfn.NUMBERVALUE(LEFT(HP$7,4)),$E$116:$AC$116,$E$117:$AC$117)*HP183</f>
        <v>0</v>
      </c>
      <c r="HQ8" s="302">
        <f ca="1">IF(Sammenligning!$G$9="GJ",1,(1*3.6))*LOOKUP(_xlfn.NUMBERVALUE(LEFT(HQ$7,4)),$E$116:$AC$116,$E$117:$AC$117)*HQ183</f>
        <v>0</v>
      </c>
      <c r="HR8" s="302">
        <f ca="1">IF(Sammenligning!$G$9="GJ",1,(1*3.6))*LOOKUP(_xlfn.NUMBERVALUE(LEFT(HR$7,4)),$E$116:$AC$116,$E$117:$AC$117)*HR183</f>
        <v>0</v>
      </c>
      <c r="HS8" s="302">
        <f ca="1">IF(Sammenligning!$G$9="GJ",1,(1*3.6))*LOOKUP(_xlfn.NUMBERVALUE(LEFT(HS$7,4)),$E$116:$AC$116,$E$117:$AC$117)*HS183</f>
        <v>0</v>
      </c>
      <c r="HT8" s="302">
        <f ca="1">IF(Sammenligning!$G$9="GJ",1,(1*3.6))*LOOKUP(_xlfn.NUMBERVALUE(LEFT(HT$7,4)),$E$116:$AC$116,$E$117:$AC$117)*HT183</f>
        <v>0</v>
      </c>
      <c r="HU8" s="302">
        <f ca="1">IF(Sammenligning!$G$9="GJ",1,(1*3.6))*LOOKUP(_xlfn.NUMBERVALUE(LEFT(HU$7,4)),$E$116:$AC$116,$E$117:$AC$117)*HU183</f>
        <v>0</v>
      </c>
      <c r="HV8" s="302">
        <f ca="1">IF(Sammenligning!$G$9="GJ",1,(1*3.6))*LOOKUP(_xlfn.NUMBERVALUE(LEFT(HV$7,4)),$E$116:$AC$116,$E$117:$AC$117)*HV183</f>
        <v>0</v>
      </c>
      <c r="HW8" s="302">
        <f ca="1">IF(Sammenligning!$G$9="GJ",1,(1*3.6))*LOOKUP(_xlfn.NUMBERVALUE(LEFT(HW$7,4)),$E$116:$AC$116,$E$117:$AC$117)*HW183</f>
        <v>0</v>
      </c>
      <c r="HX8" s="302">
        <f ca="1">IF(Sammenligning!$G$9="GJ",1,(1*3.6))*LOOKUP(_xlfn.NUMBERVALUE(LEFT(HX$7,4)),$E$116:$AC$116,$E$117:$AC$117)*HX183</f>
        <v>0</v>
      </c>
      <c r="HY8" s="302">
        <f ca="1">IF(Sammenligning!$G$9="GJ",1,(1*3.6))*LOOKUP(_xlfn.NUMBERVALUE(LEFT(HY$7,4)),$E$116:$AC$116,$E$117:$AC$117)*HY183</f>
        <v>0</v>
      </c>
      <c r="HZ8" s="302">
        <f ca="1">IF(Sammenligning!$G$9="GJ",1,(1*3.6))*LOOKUP(_xlfn.NUMBERVALUE(LEFT(HZ$7,4)),$E$116:$AC$116,$E$117:$AC$117)*HZ183</f>
        <v>0</v>
      </c>
      <c r="IA8" s="302">
        <f ca="1">IF(Sammenligning!$G$9="GJ",1,(1*3.6))*LOOKUP(_xlfn.NUMBERVALUE(LEFT(IA$7,4)),$E$116:$AC$116,$E$117:$AC$117)*IA183</f>
        <v>0</v>
      </c>
      <c r="IB8" s="302">
        <f ca="1">IF(Sammenligning!$G$9="GJ",1,(1*3.6))*LOOKUP(_xlfn.NUMBERVALUE(LEFT(IB$7,4)),$E$116:$AC$116,$E$117:$AC$117)*IB183</f>
        <v>0</v>
      </c>
      <c r="IC8" s="302">
        <f ca="1">IF(Sammenligning!$G$9="GJ",1,(1*3.6))*LOOKUP(_xlfn.NUMBERVALUE(LEFT(IC$7,4)),$E$116:$AC$116,$E$117:$AC$117)*IC183</f>
        <v>0</v>
      </c>
      <c r="ID8" s="302">
        <f ca="1">IF(Sammenligning!$G$9="GJ",1,(1*3.6))*LOOKUP(_xlfn.NUMBERVALUE(LEFT(ID$7,4)),$E$116:$AC$116,$E$117:$AC$117)*ID183</f>
        <v>0</v>
      </c>
      <c r="IE8" s="302">
        <f ca="1">IF(Sammenligning!$G$9="GJ",1,(1*3.6))*LOOKUP(_xlfn.NUMBERVALUE(LEFT(IE$7,4)),$E$116:$AC$116,$E$117:$AC$117)*IE183</f>
        <v>0</v>
      </c>
      <c r="IF8" s="302">
        <f ca="1">IF(Sammenligning!$G$9="GJ",1,(1*3.6))*LOOKUP(_xlfn.NUMBERVALUE(LEFT(IF$7,4)),$E$116:$AC$116,$E$117:$AC$117)*IF183</f>
        <v>0</v>
      </c>
      <c r="IG8" s="302">
        <f ca="1">IF(Sammenligning!$G$9="GJ",1,(1*3.6))*LOOKUP(_xlfn.NUMBERVALUE(LEFT(IG$7,4)),$E$116:$AC$116,$E$117:$AC$117)*IG183</f>
        <v>0</v>
      </c>
      <c r="IH8" s="302">
        <f ca="1">IF(Sammenligning!$G$9="GJ",1,(1*3.6))*LOOKUP(_xlfn.NUMBERVALUE(LEFT(IH$7,4)),$E$116:$AC$116,$E$117:$AC$117)*IH183</f>
        <v>0</v>
      </c>
      <c r="II8" s="302">
        <f ca="1">IF(Sammenligning!$G$9="GJ",1,(1*3.6))*LOOKUP(_xlfn.NUMBERVALUE(LEFT(II$7,4)),$E$116:$AC$116,$E$117:$AC$117)*II183</f>
        <v>0</v>
      </c>
      <c r="IJ8" s="302">
        <f ca="1">IF(Sammenligning!$G$9="GJ",1,(1*3.6))*LOOKUP(_xlfn.NUMBERVALUE(LEFT(IJ$7,4)),$E$116:$AC$116,$E$117:$AC$117)*IJ183</f>
        <v>0</v>
      </c>
      <c r="IK8" s="302">
        <f ca="1">IF(Sammenligning!$G$9="GJ",1,(1*3.6))*LOOKUP(_xlfn.NUMBERVALUE(LEFT(IK$7,4)),$E$116:$AC$116,$E$117:$AC$117)*IK183</f>
        <v>0</v>
      </c>
      <c r="IL8" s="302">
        <f ca="1">IF(Sammenligning!$G$9="GJ",1,(1*3.6))*LOOKUP(_xlfn.NUMBERVALUE(LEFT(IL$7,4)),$E$116:$AC$116,$E$117:$AC$117)*IL183</f>
        <v>0</v>
      </c>
      <c r="IM8" s="302">
        <f ca="1">IF(Sammenligning!$G$9="GJ",1,(1*3.6))*LOOKUP(_xlfn.NUMBERVALUE(LEFT(IM$7,4)),$E$116:$AC$116,$E$117:$AC$117)*IM183</f>
        <v>0</v>
      </c>
      <c r="IN8" s="302">
        <f ca="1">IF(Sammenligning!$G$9="GJ",1,(1*3.6))*LOOKUP(_xlfn.NUMBERVALUE(LEFT(IN$7,4)),$E$116:$AC$116,$E$117:$AC$117)*IN183</f>
        <v>0</v>
      </c>
      <c r="IO8" s="302">
        <f ca="1">IF(Sammenligning!$G$9="GJ",1,(1*3.6))*LOOKUP(_xlfn.NUMBERVALUE(LEFT(IO$7,4)),$E$116:$AC$116,$E$117:$AC$117)*IO183</f>
        <v>0</v>
      </c>
      <c r="IP8" s="302">
        <f ca="1">IF(Sammenligning!$G$9="GJ",1,(1*3.6))*LOOKUP(_xlfn.NUMBERVALUE(LEFT(IP$7,4)),$E$116:$AC$116,$E$117:$AC$117)*IP183</f>
        <v>0</v>
      </c>
      <c r="IQ8" s="302">
        <f ca="1">IF(Sammenligning!$G$9="GJ",1,(1*3.6))*LOOKUP(_xlfn.NUMBERVALUE(LEFT(IQ$7,4)),$E$116:$AC$116,$E$117:$AC$117)*IQ183</f>
        <v>0</v>
      </c>
      <c r="IR8" s="302">
        <f ca="1">IF(Sammenligning!$G$9="GJ",1,(1*3.6))*LOOKUP(_xlfn.NUMBERVALUE(LEFT(IR$7,4)),$E$116:$AC$116,$E$117:$AC$117)*IR183</f>
        <v>0</v>
      </c>
      <c r="IS8" s="302">
        <f ca="1">IF(Sammenligning!$G$9="GJ",1,(1*3.6))*LOOKUP(_xlfn.NUMBERVALUE(LEFT(IS$7,4)),$E$116:$AC$116,$E$117:$AC$117)*IS183</f>
        <v>0</v>
      </c>
      <c r="IT8" s="302">
        <f ca="1">IF(Sammenligning!$G$9="GJ",1,(1*3.6))*LOOKUP(_xlfn.NUMBERVALUE(LEFT(IT$7,4)),$E$116:$AC$116,$E$117:$AC$117)*IT183</f>
        <v>0</v>
      </c>
      <c r="IU8" s="302">
        <f ca="1">IF(Sammenligning!$G$9="GJ",1,(1*3.6))*LOOKUP(_xlfn.NUMBERVALUE(LEFT(IU$7,4)),$E$116:$AC$116,$E$117:$AC$117)*IU183</f>
        <v>0</v>
      </c>
      <c r="IV8" s="302">
        <f ca="1">IF(Sammenligning!$G$9="GJ",1,(1*3.6))*LOOKUP(_xlfn.NUMBERVALUE(LEFT(IV$7,4)),$E$116:$AC$116,$E$117:$AC$117)*IV183</f>
        <v>0</v>
      </c>
      <c r="IW8" s="302">
        <f ca="1">IF(Sammenligning!$G$9="GJ",1,(1*3.6))*LOOKUP(_xlfn.NUMBERVALUE(LEFT(IW$7,4)),$E$116:$AC$116,$E$117:$AC$117)*IW183</f>
        <v>0</v>
      </c>
      <c r="IX8" s="302">
        <f ca="1">IF(Sammenligning!$G$9="GJ",1,(1*3.6))*LOOKUP(_xlfn.NUMBERVALUE(LEFT(IX$7,4)),$E$116:$AC$116,$E$117:$AC$117)*IX183</f>
        <v>0</v>
      </c>
      <c r="IY8" s="303">
        <f ca="1">IF(Sammenligning!$G$9="GJ",1,(1*3.6))*LOOKUP(_xlfn.NUMBERVALUE(LEFT(IY$7,4)),$E$116:$AC$116,$E$117:$AC$117)*IY183</f>
        <v>0</v>
      </c>
      <c r="IZ8" s="303">
        <f ca="1">IF(Sammenligning!$G$9="GJ",1,(1*3.6))*LOOKUP(_xlfn.NUMBERVALUE(LEFT(IZ$7,4)),$E$116:$AC$116,$E$117:$AC$117)*IZ183</f>
        <v>0</v>
      </c>
      <c r="JA8" s="303">
        <f ca="1">IF(Sammenligning!$G$9="GJ",1,(1*3.6))*LOOKUP(_xlfn.NUMBERVALUE(LEFT(JA$7,4)),$E$116:$AC$116,$E$117:$AC$117)*JA183</f>
        <v>0</v>
      </c>
      <c r="JB8" s="303">
        <f ca="1">IF(Sammenligning!$G$9="GJ",1,(1*3.6))*LOOKUP(_xlfn.NUMBERVALUE(LEFT(JB$7,4)),$E$116:$AC$116,$E$117:$AC$117)*JB183</f>
        <v>0</v>
      </c>
      <c r="JC8" s="303">
        <f ca="1">IF(Sammenligning!$G$9="GJ",1,(1*3.6))*LOOKUP(_xlfn.NUMBERVALUE(LEFT(JC$7,4)),$E$116:$AC$116,$E$117:$AC$117)*JC183</f>
        <v>0</v>
      </c>
      <c r="JD8" s="303">
        <f ca="1">IF(Sammenligning!$G$9="GJ",1,(1*3.6))*LOOKUP(_xlfn.NUMBERVALUE(LEFT(JD$7,4)),$E$116:$AC$116,$E$117:$AC$117)*JD183</f>
        <v>0</v>
      </c>
      <c r="JE8" s="303">
        <f ca="1">IF(Sammenligning!$G$9="GJ",1,(1*3.6))*LOOKUP(_xlfn.NUMBERVALUE(LEFT(JE$7,4)),$E$116:$AC$116,$E$117:$AC$117)*JE183</f>
        <v>0</v>
      </c>
      <c r="JF8" s="303">
        <f ca="1">IF(Sammenligning!$G$9="GJ",1,(1*3.6))*LOOKUP(_xlfn.NUMBERVALUE(LEFT(JF$7,4)),$E$116:$AC$116,$E$117:$AC$117)*JF183</f>
        <v>0</v>
      </c>
      <c r="JG8" s="303">
        <f ca="1">IF(Sammenligning!$G$9="GJ",1,(1*3.6))*LOOKUP(_xlfn.NUMBERVALUE(LEFT(JG$7,4)),$E$116:$AC$116,$E$117:$AC$117)*JG183</f>
        <v>0</v>
      </c>
      <c r="JH8" s="303">
        <f ca="1">IF(Sammenligning!$G$9="GJ",1,(1*3.6))*LOOKUP(_xlfn.NUMBERVALUE(LEFT(JH$7,4)),$E$116:$AC$116,$E$117:$AC$117)*JH183</f>
        <v>0</v>
      </c>
      <c r="JI8" s="303">
        <f ca="1">IF(Sammenligning!$G$9="GJ",1,(1*3.6))*LOOKUP(_xlfn.NUMBERVALUE(LEFT(JI$7,4)),$E$116:$AC$116,$E$117:$AC$117)*JI183</f>
        <v>0</v>
      </c>
      <c r="JJ8" s="303">
        <f ca="1">IF(Sammenligning!$G$9="GJ",1,(1*3.6))*LOOKUP(_xlfn.NUMBERVALUE(LEFT(JJ$7,4)),$E$116:$AC$116,$E$117:$AC$117)*JJ183</f>
        <v>0</v>
      </c>
      <c r="JK8" s="302">
        <f ca="1">IF(Sammenligning!$G$9="GJ",1,(1*3.6))*LOOKUP(_xlfn.NUMBERVALUE(LEFT(JK$7,4)),$E$116:$AC$116,$E$117:$AC$117)*JK183</f>
        <v>0</v>
      </c>
      <c r="JL8" s="302">
        <f ca="1">IF(Sammenligning!$G$9="GJ",1,(1*3.6))*LOOKUP(_xlfn.NUMBERVALUE(LEFT(JL$7,4)),$E$116:$AC$116,$E$117:$AC$117)*JL183</f>
        <v>0</v>
      </c>
      <c r="JM8" s="302">
        <f ca="1">IF(Sammenligning!$G$9="GJ",1,(1*3.6))*LOOKUP(_xlfn.NUMBERVALUE(LEFT(JM$7,4)),$E$116:$AC$116,$E$117:$AC$117)*JM183</f>
        <v>0</v>
      </c>
      <c r="JN8" s="302">
        <f ca="1">IF(Sammenligning!$G$9="GJ",1,(1*3.6))*LOOKUP(_xlfn.NUMBERVALUE(LEFT(JN$7,4)),$E$116:$AC$116,$E$117:$AC$117)*JN183</f>
        <v>0</v>
      </c>
      <c r="JO8" s="302">
        <f ca="1">IF(Sammenligning!$G$9="GJ",1,(1*3.6))*LOOKUP(_xlfn.NUMBERVALUE(LEFT(JO$7,4)),$E$116:$AC$116,$E$117:$AC$117)*JO183</f>
        <v>0</v>
      </c>
      <c r="JP8" s="302">
        <f ca="1">IF(Sammenligning!$G$9="GJ",1,(1*3.6))*LOOKUP(_xlfn.NUMBERVALUE(LEFT(JP$7,4)),$E$116:$AC$116,$E$117:$AC$117)*JP183</f>
        <v>0</v>
      </c>
      <c r="JQ8" s="302">
        <f ca="1">IF(Sammenligning!$G$9="GJ",1,(1*3.6))*LOOKUP(_xlfn.NUMBERVALUE(LEFT(JQ$7,4)),$E$116:$AC$116,$E$117:$AC$117)*JQ183</f>
        <v>0</v>
      </c>
      <c r="JR8" s="302">
        <f ca="1">IF(Sammenligning!$G$9="GJ",1,(1*3.6))*LOOKUP(_xlfn.NUMBERVALUE(LEFT(JR$7,4)),$E$116:$AC$116,$E$117:$AC$117)*JR183</f>
        <v>0</v>
      </c>
      <c r="JS8" s="302">
        <f ca="1">IF(Sammenligning!$G$9="GJ",1,(1*3.6))*LOOKUP(_xlfn.NUMBERVALUE(LEFT(JS$7,4)),$E$116:$AC$116,$E$117:$AC$117)*JS183</f>
        <v>0</v>
      </c>
      <c r="JT8" s="302">
        <f ca="1">IF(Sammenligning!$G$9="GJ",1,(1*3.6))*LOOKUP(_xlfn.NUMBERVALUE(LEFT(JT$7,4)),$E$116:$AC$116,$E$117:$AC$117)*JT183</f>
        <v>0</v>
      </c>
      <c r="JU8" s="302">
        <f ca="1">IF(Sammenligning!$G$9="GJ",1,(1*3.6))*LOOKUP(_xlfn.NUMBERVALUE(LEFT(JU$7,4)),$E$116:$AC$116,$E$117:$AC$117)*JU183</f>
        <v>0</v>
      </c>
      <c r="JV8" s="302">
        <f ca="1">IF(Sammenligning!$G$9="GJ",1,(1*3.6))*LOOKUP(_xlfn.NUMBERVALUE(LEFT(JV$7,4)),$E$116:$AC$116,$E$117:$AC$117)*JV183</f>
        <v>0</v>
      </c>
      <c r="JW8" s="302">
        <f ca="1">IF(Sammenligning!$G$9="GJ",1,(1*3.6))*LOOKUP(_xlfn.NUMBERVALUE(LEFT(JW$7,4)),$E$116:$AC$116,$E$117:$AC$117)*JW183</f>
        <v>0</v>
      </c>
      <c r="JX8" s="302">
        <f ca="1">IF(Sammenligning!$G$9="GJ",1,(1*3.6))*LOOKUP(_xlfn.NUMBERVALUE(LEFT(JX$7,4)),$E$116:$AC$116,$E$117:$AC$117)*JX183</f>
        <v>0</v>
      </c>
      <c r="JY8" s="302">
        <f ca="1">IF(Sammenligning!$G$9="GJ",1,(1*3.6))*LOOKUP(_xlfn.NUMBERVALUE(LEFT(JY$7,4)),$E$116:$AC$116,$E$117:$AC$117)*JY183</f>
        <v>0</v>
      </c>
      <c r="JZ8" s="302">
        <f ca="1">IF(Sammenligning!$G$9="GJ",1,(1*3.6))*LOOKUP(_xlfn.NUMBERVALUE(LEFT(JZ$7,4)),$E$116:$AC$116,$E$117:$AC$117)*JZ183</f>
        <v>0</v>
      </c>
      <c r="KA8" s="302">
        <f ca="1">IF(Sammenligning!$G$9="GJ",1,(1*3.6))*LOOKUP(_xlfn.NUMBERVALUE(LEFT(KA$7,4)),$E$116:$AC$116,$E$117:$AC$117)*KA183</f>
        <v>0</v>
      </c>
      <c r="KB8" s="302">
        <f ca="1">IF(Sammenligning!$G$9="GJ",1,(1*3.6))*LOOKUP(_xlfn.NUMBERVALUE(LEFT(KB$7,4)),$E$116:$AC$116,$E$117:$AC$117)*KB183</f>
        <v>0</v>
      </c>
      <c r="KC8" s="302">
        <f ca="1">IF(Sammenligning!$G$9="GJ",1,(1*3.6))*LOOKUP(_xlfn.NUMBERVALUE(LEFT(KC$7,4)),$E$116:$AC$116,$E$117:$AC$117)*KC183</f>
        <v>0</v>
      </c>
      <c r="KD8" s="302">
        <f ca="1">IF(Sammenligning!$G$9="GJ",1,(1*3.6))*LOOKUP(_xlfn.NUMBERVALUE(LEFT(KD$7,4)),$E$116:$AC$116,$E$117:$AC$117)*KD183</f>
        <v>0</v>
      </c>
      <c r="KE8" s="302">
        <f ca="1">IF(Sammenligning!$G$9="GJ",1,(1*3.6))*LOOKUP(_xlfn.NUMBERVALUE(LEFT(KE$7,4)),$E$116:$AC$116,$E$117:$AC$117)*KE183</f>
        <v>0</v>
      </c>
      <c r="KF8" s="302">
        <f ca="1">IF(Sammenligning!$G$9="GJ",1,(1*3.6))*LOOKUP(_xlfn.NUMBERVALUE(LEFT(KF$7,4)),$E$116:$AC$116,$E$117:$AC$117)*KF183</f>
        <v>0</v>
      </c>
      <c r="KG8" s="302">
        <f ca="1">IF(Sammenligning!$G$9="GJ",1,(1*3.6))*LOOKUP(_xlfn.NUMBERVALUE(LEFT(KG$7,4)),$E$116:$AC$116,$E$117:$AC$117)*KG183</f>
        <v>0</v>
      </c>
      <c r="KH8" s="302">
        <f ca="1">IF(Sammenligning!$G$9="GJ",1,(1*3.6))*LOOKUP(_xlfn.NUMBERVALUE(LEFT(KH$7,4)),$E$116:$AC$116,$E$117:$AC$117)*KH183</f>
        <v>0</v>
      </c>
      <c r="KI8" s="302">
        <f ca="1">IF(Sammenligning!$G$9="GJ",1,(1*3.6))*LOOKUP(_xlfn.NUMBERVALUE(LEFT(KI$7,4)),$E$116:$AC$116,$E$117:$AC$117)*KI183</f>
        <v>0</v>
      </c>
      <c r="KJ8" s="302">
        <f ca="1">IF(Sammenligning!$G$9="GJ",1,(1*3.6))*LOOKUP(_xlfn.NUMBERVALUE(LEFT(KJ$7,4)),$E$116:$AC$116,$E$117:$AC$117)*KJ183</f>
        <v>0</v>
      </c>
      <c r="KK8" s="302">
        <f ca="1">IF(Sammenligning!$G$9="GJ",1,(1*3.6))*LOOKUP(_xlfn.NUMBERVALUE(LEFT(KK$7,4)),$E$116:$AC$116,$E$117:$AC$117)*KK183</f>
        <v>0</v>
      </c>
      <c r="KL8" s="302">
        <f ca="1">IF(Sammenligning!$G$9="GJ",1,(1*3.6))*LOOKUP(_xlfn.NUMBERVALUE(LEFT(KL$7,4)),$E$116:$AC$116,$E$117:$AC$117)*KL183</f>
        <v>0</v>
      </c>
      <c r="KM8" s="302">
        <f ca="1">IF(Sammenligning!$G$9="GJ",1,(1*3.6))*LOOKUP(_xlfn.NUMBERVALUE(LEFT(KM$7,4)),$E$116:$AC$116,$E$117:$AC$117)*KM183</f>
        <v>0</v>
      </c>
      <c r="KN8" s="302">
        <f ca="1">IF(Sammenligning!$G$9="GJ",1,(1*3.6))*LOOKUP(_xlfn.NUMBERVALUE(LEFT(KN$7,4)),$E$116:$AC$116,$E$117:$AC$117)*KN183</f>
        <v>0</v>
      </c>
      <c r="KO8" s="302">
        <f ca="1">IF(Sammenligning!$G$9="GJ",1,(1*3.6))*LOOKUP(_xlfn.NUMBERVALUE(LEFT(KO$7,4)),$E$116:$AC$116,$E$117:$AC$117)*KO183</f>
        <v>0</v>
      </c>
      <c r="KP8" s="302">
        <f ca="1">IF(Sammenligning!$G$9="GJ",1,(1*3.6))*LOOKUP(_xlfn.NUMBERVALUE(LEFT(KP$7,4)),$E$116:$AC$116,$E$117:$AC$117)*KP183</f>
        <v>0</v>
      </c>
      <c r="KQ8" s="302">
        <f ca="1">IF(Sammenligning!$G$9="GJ",1,(1*3.6))*LOOKUP(_xlfn.NUMBERVALUE(LEFT(KQ$7,4)),$E$116:$AC$116,$E$117:$AC$117)*KQ183</f>
        <v>0</v>
      </c>
      <c r="KR8" s="302">
        <f ca="1">IF(Sammenligning!$G$9="GJ",1,(1*3.6))*LOOKUP(_xlfn.NUMBERVALUE(LEFT(KR$7,4)),$E$116:$AC$116,$E$117:$AC$117)*KR183</f>
        <v>0</v>
      </c>
      <c r="KS8" s="302">
        <f ca="1">IF(Sammenligning!$G$9="GJ",1,(1*3.6))*LOOKUP(_xlfn.NUMBERVALUE(LEFT(KS$7,4)),$E$116:$AC$116,$E$117:$AC$117)*KS183</f>
        <v>0</v>
      </c>
      <c r="KT8" s="302">
        <f ca="1">IF(Sammenligning!$G$9="GJ",1,(1*3.6))*LOOKUP(_xlfn.NUMBERVALUE(LEFT(KT$7,4)),$E$116:$AC$116,$E$117:$AC$117)*KT183</f>
        <v>0</v>
      </c>
      <c r="KU8" s="302">
        <f ca="1">IF(Sammenligning!$G$9="GJ",1,(1*3.6))*LOOKUP(_xlfn.NUMBERVALUE(LEFT(KU$7,4)),$E$116:$AC$116,$E$117:$AC$117)*KU183</f>
        <v>0</v>
      </c>
      <c r="KV8" s="302">
        <f ca="1">IF(Sammenligning!$G$9="GJ",1,(1*3.6))*LOOKUP(_xlfn.NUMBERVALUE(LEFT(KV$7,4)),$E$116:$AC$116,$E$117:$AC$117)*KV183</f>
        <v>0</v>
      </c>
      <c r="KW8" s="302">
        <f ca="1">IF(Sammenligning!$G$9="GJ",1,(1*3.6))*LOOKUP(_xlfn.NUMBERVALUE(LEFT(KW$7,4)),$E$116:$AC$116,$E$117:$AC$117)*KW183</f>
        <v>0</v>
      </c>
      <c r="KX8" s="302">
        <f ca="1">IF(Sammenligning!$G$9="GJ",1,(1*3.6))*LOOKUP(_xlfn.NUMBERVALUE(LEFT(KX$7,4)),$E$116:$AC$116,$E$117:$AC$117)*KX183</f>
        <v>0</v>
      </c>
      <c r="KY8" s="302">
        <f ca="1">IF(Sammenligning!$G$9="GJ",1,(1*3.6))*LOOKUP(_xlfn.NUMBERVALUE(LEFT(KY$7,4)),$E$116:$AC$116,$E$117:$AC$117)*KY183</f>
        <v>0</v>
      </c>
      <c r="KZ8" s="302">
        <f ca="1">IF(Sammenligning!$G$9="GJ",1,(1*3.6))*LOOKUP(_xlfn.NUMBERVALUE(LEFT(KZ$7,4)),$E$116:$AC$116,$E$117:$AC$117)*KZ183</f>
        <v>0</v>
      </c>
      <c r="LA8" s="302">
        <f ca="1">IF(Sammenligning!$G$9="GJ",1,(1*3.6))*LOOKUP(_xlfn.NUMBERVALUE(LEFT(LA$7,4)),$E$116:$AC$116,$E$117:$AC$117)*LA183</f>
        <v>0</v>
      </c>
      <c r="LB8" s="302">
        <f ca="1">IF(Sammenligning!$G$9="GJ",1,(1*3.6))*LOOKUP(_xlfn.NUMBERVALUE(LEFT(LB$7,4)),$E$116:$AC$116,$E$117:$AC$117)*LB183</f>
        <v>0</v>
      </c>
      <c r="LC8" s="302">
        <f ca="1">IF(Sammenligning!$G$9="GJ",1,(1*3.6))*LOOKUP(_xlfn.NUMBERVALUE(LEFT(LC$7,4)),$E$116:$AC$116,$E$117:$AC$117)*LC183</f>
        <v>0</v>
      </c>
      <c r="LD8" s="302">
        <f ca="1">IF(Sammenligning!$G$9="GJ",1,(1*3.6))*LOOKUP(_xlfn.NUMBERVALUE(LEFT(LD$7,4)),$E$116:$AC$116,$E$117:$AC$117)*LD183</f>
        <v>0</v>
      </c>
      <c r="LE8" s="302">
        <f ca="1">IF(Sammenligning!$G$9="GJ",1,(1*3.6))*LOOKUP(_xlfn.NUMBERVALUE(LEFT(LE$7,4)),$E$116:$AC$116,$E$117:$AC$117)*LE183</f>
        <v>0</v>
      </c>
      <c r="LF8" s="302">
        <f ca="1">IF(Sammenligning!$G$9="GJ",1,(1*3.6))*LOOKUP(_xlfn.NUMBERVALUE(LEFT(LF$7,4)),$E$116:$AC$116,$E$117:$AC$117)*LF183</f>
        <v>0</v>
      </c>
      <c r="LG8" s="303">
        <f ca="1">IF(Sammenligning!$G$9="GJ",1,(1*3.6))*LOOKUP(_xlfn.NUMBERVALUE(LEFT(LG$7,4)),$E$116:$AC$116,$E$117:$AC$117)*LG183</f>
        <v>0</v>
      </c>
      <c r="LH8" s="303">
        <f ca="1">IF(Sammenligning!$G$9="GJ",1,(1*3.6))*LOOKUP(_xlfn.NUMBERVALUE(LEFT(LH$7,4)),$E$116:$AC$116,$E$117:$AC$117)*LH183</f>
        <v>0</v>
      </c>
      <c r="LI8" s="303">
        <f ca="1">IF(Sammenligning!$G$9="GJ",1,(1*3.6))*LOOKUP(_xlfn.NUMBERVALUE(LEFT(LI$7,4)),$E$116:$AC$116,$E$117:$AC$117)*LI183</f>
        <v>0</v>
      </c>
      <c r="LJ8" s="303">
        <f ca="1">IF(Sammenligning!$G$9="GJ",1,(1*3.6))*LOOKUP(_xlfn.NUMBERVALUE(LEFT(LJ$7,4)),$E$116:$AC$116,$E$117:$AC$117)*LJ183</f>
        <v>0</v>
      </c>
      <c r="LK8" s="303">
        <f ca="1">IF(Sammenligning!$G$9="GJ",1,(1*3.6))*LOOKUP(_xlfn.NUMBERVALUE(LEFT(LK$7,4)),$E$116:$AC$116,$E$117:$AC$117)*LK183</f>
        <v>0</v>
      </c>
      <c r="LL8" s="303">
        <f ca="1">IF(Sammenligning!$G$9="GJ",1,(1*3.6))*LOOKUP(_xlfn.NUMBERVALUE(LEFT(LL$7,4)),$E$116:$AC$116,$E$117:$AC$117)*LL183</f>
        <v>0</v>
      </c>
      <c r="LM8" s="303">
        <f ca="1">IF(Sammenligning!$G$9="GJ",1,(1*3.6))*LOOKUP(_xlfn.NUMBERVALUE(LEFT(LM$7,4)),$E$116:$AC$116,$E$117:$AC$117)*LM183</f>
        <v>0</v>
      </c>
      <c r="LN8" s="303">
        <f ca="1">IF(Sammenligning!$G$9="GJ",1,(1*3.6))*LOOKUP(_xlfn.NUMBERVALUE(LEFT(LN$7,4)),$E$116:$AC$116,$E$117:$AC$117)*LN183</f>
        <v>0</v>
      </c>
      <c r="LO8" s="303">
        <f ca="1">IF(Sammenligning!$G$9="GJ",1,(1*3.6))*LOOKUP(_xlfn.NUMBERVALUE(LEFT(LO$7,4)),$E$116:$AC$116,$E$117:$AC$117)*LO183</f>
        <v>0</v>
      </c>
      <c r="LP8" s="303">
        <f ca="1">IF(Sammenligning!$G$9="GJ",1,(1*3.6))*LOOKUP(_xlfn.NUMBERVALUE(LEFT(LP$7,4)),$E$116:$AC$116,$E$117:$AC$117)*LP183</f>
        <v>0</v>
      </c>
      <c r="LQ8" s="303">
        <f ca="1">IF(Sammenligning!$G$9="GJ",1,(1*3.6))*LOOKUP(_xlfn.NUMBERVALUE(LEFT(LQ$7,4)),$E$116:$AC$116,$E$117:$AC$117)*LQ183</f>
        <v>0</v>
      </c>
      <c r="LR8" s="303">
        <f ca="1">IF(Sammenligning!$G$9="GJ",1,(1*3.6))*LOOKUP(_xlfn.NUMBERVALUE(LEFT(LR$7,4)),$E$116:$AC$116,$E$117:$AC$117)*LR183</f>
        <v>0</v>
      </c>
    </row>
    <row r="9" spans="2:330" hidden="1">
      <c r="B9" s="3"/>
      <c r="C9" s="22" t="str">
        <f t="shared" ref="C9:C25" si="5">C51</f>
        <v>AMV1træBP</v>
      </c>
      <c r="D9" s="302"/>
      <c r="E9" s="302">
        <f t="shared" ref="E9:AC9" ca="1" si="6">E96*E184</f>
        <v>1.5975079829573993</v>
      </c>
      <c r="F9" s="302">
        <f ca="1">F96*F184</f>
        <v>1.287190219113088</v>
      </c>
      <c r="G9" s="303">
        <f t="shared" ca="1" si="6"/>
        <v>1.6629510242069774</v>
      </c>
      <c r="H9" s="302">
        <f t="shared" ca="1" si="6"/>
        <v>1.6510828375669784</v>
      </c>
      <c r="I9" s="303">
        <f t="shared" ca="1" si="6"/>
        <v>2.0882943390229358</v>
      </c>
      <c r="J9" s="302">
        <f t="shared" ca="1" si="6"/>
        <v>2.2895982225561546</v>
      </c>
      <c r="K9" s="302">
        <f t="shared" ca="1" si="6"/>
        <v>2.4922592430639794</v>
      </c>
      <c r="L9" s="302">
        <f t="shared" ca="1" si="6"/>
        <v>2.6954219052603445</v>
      </c>
      <c r="M9" s="302">
        <f t="shared" ca="1" si="6"/>
        <v>2.8997532680227156</v>
      </c>
      <c r="N9" s="303">
        <f t="shared" ca="1" si="6"/>
        <v>3.1034633314030979</v>
      </c>
      <c r="O9" s="302">
        <f t="shared" ca="1" si="6"/>
        <v>3.1847560775136055</v>
      </c>
      <c r="P9" s="302">
        <f t="shared" ca="1" si="6"/>
        <v>3.2665130235759556</v>
      </c>
      <c r="Q9" s="302">
        <f t="shared" ca="1" si="6"/>
        <v>3.3487324752062069</v>
      </c>
      <c r="R9" s="302">
        <f t="shared" ca="1" si="6"/>
        <v>3.431412698334388</v>
      </c>
      <c r="S9" s="303">
        <f t="shared" ca="1" si="6"/>
        <v>3.514551919656419</v>
      </c>
      <c r="T9" s="302">
        <f t="shared" ca="1" si="6"/>
        <v>0</v>
      </c>
      <c r="U9" s="302">
        <f t="shared" ca="1" si="6"/>
        <v>0</v>
      </c>
      <c r="V9" s="302">
        <f t="shared" ca="1" si="6"/>
        <v>0</v>
      </c>
      <c r="W9" s="302">
        <f t="shared" ca="1" si="6"/>
        <v>0</v>
      </c>
      <c r="X9" s="303">
        <f t="shared" ca="1" si="6"/>
        <v>0</v>
      </c>
      <c r="Y9" s="302">
        <f t="shared" ca="1" si="6"/>
        <v>0</v>
      </c>
      <c r="Z9" s="302">
        <f t="shared" ca="1" si="6"/>
        <v>0</v>
      </c>
      <c r="AA9" s="302">
        <f t="shared" ca="1" si="6"/>
        <v>0</v>
      </c>
      <c r="AB9" s="302">
        <f t="shared" ca="1" si="6"/>
        <v>0</v>
      </c>
      <c r="AC9" s="303">
        <f t="shared" ca="1" si="6"/>
        <v>0</v>
      </c>
      <c r="AD9" s="3"/>
      <c r="AE9" s="302">
        <f t="shared" ref="AE9:CP9" ca="1" si="7">LOOKUP(_xlfn.NUMBERVALUE(LEFT(AE$7,4)),$E$94:$AC$94,$E96:$AC96)*AE184</f>
        <v>7.2828799087695479</v>
      </c>
      <c r="AF9" s="302">
        <f t="shared" ca="1" si="7"/>
        <v>4.1207848828582421</v>
      </c>
      <c r="AG9" s="302">
        <f t="shared" ca="1" si="7"/>
        <v>0</v>
      </c>
      <c r="AH9" s="302">
        <f t="shared" ca="1" si="7"/>
        <v>0</v>
      </c>
      <c r="AI9" s="302">
        <f t="shared" ca="1" si="7"/>
        <v>-5.5073972660280416E-5</v>
      </c>
      <c r="AJ9" s="302">
        <f t="shared" ca="1" si="7"/>
        <v>-4.7473870743758843E-4</v>
      </c>
      <c r="AK9" s="302">
        <f t="shared" ca="1" si="7"/>
        <v>-1.4785393838440326E-4</v>
      </c>
      <c r="AL9" s="302">
        <f t="shared" ca="1" si="7"/>
        <v>-1.408399512188272E-6</v>
      </c>
      <c r="AM9" s="302">
        <f t="shared" ca="1" si="7"/>
        <v>-2.0680170985049699E-4</v>
      </c>
      <c r="AN9" s="302">
        <f t="shared" ca="1" si="7"/>
        <v>0</v>
      </c>
      <c r="AO9" s="302">
        <f t="shared" ca="1" si="7"/>
        <v>4.2047952105707038</v>
      </c>
      <c r="AP9" s="302">
        <f t="shared" ca="1" si="7"/>
        <v>3.7199359268618988</v>
      </c>
      <c r="AQ9" s="302">
        <f t="shared" ca="1" si="7"/>
        <v>5.8681721065260986</v>
      </c>
      <c r="AR9" s="302">
        <f t="shared" ca="1" si="7"/>
        <v>3.3203176778276227</v>
      </c>
      <c r="AS9" s="302">
        <f t="shared" ca="1" si="7"/>
        <v>0</v>
      </c>
      <c r="AT9" s="302">
        <f t="shared" ca="1" si="7"/>
        <v>0</v>
      </c>
      <c r="AU9" s="302">
        <f t="shared" ca="1" si="7"/>
        <v>-4.4375790100765346E-5</v>
      </c>
      <c r="AV9" s="302">
        <f t="shared" ca="1" si="7"/>
        <v>-3.8252016726501034E-4</v>
      </c>
      <c r="AW9" s="302">
        <f t="shared" ca="1" si="7"/>
        <v>-1.1913314072673914E-4</v>
      </c>
      <c r="AX9" s="302">
        <f t="shared" ca="1" si="7"/>
        <v>-1.1348162863864276E-6</v>
      </c>
      <c r="AY9" s="302">
        <f t="shared" ca="1" si="7"/>
        <v>-1.6663023975794494E-4</v>
      </c>
      <c r="AZ9" s="302">
        <f t="shared" ca="1" si="7"/>
        <v>0</v>
      </c>
      <c r="BA9" s="302">
        <f t="shared" ca="1" si="7"/>
        <v>3.3880089027163875</v>
      </c>
      <c r="BB9" s="302">
        <f t="shared" ca="1" si="7"/>
        <v>2.9973340927659731</v>
      </c>
      <c r="BC9" s="303">
        <f t="shared" ca="1" si="7"/>
        <v>7.5812282208718731</v>
      </c>
      <c r="BD9" s="303">
        <f t="shared" ca="1" si="7"/>
        <v>4.2895957419879034</v>
      </c>
      <c r="BE9" s="303">
        <f t="shared" ca="1" si="7"/>
        <v>0</v>
      </c>
      <c r="BF9" s="303">
        <f t="shared" ca="1" si="7"/>
        <v>0</v>
      </c>
      <c r="BG9" s="303">
        <f t="shared" ca="1" si="7"/>
        <v>-5.7330116794166096E-5</v>
      </c>
      <c r="BH9" s="303">
        <f t="shared" ca="1" si="7"/>
        <v>-4.9418671342256893E-4</v>
      </c>
      <c r="BI9" s="303">
        <f t="shared" ca="1" si="7"/>
        <v>-1.5391087925219806E-4</v>
      </c>
      <c r="BJ9" s="303">
        <f t="shared" ca="1" si="7"/>
        <v>-1.4660955915539553E-6</v>
      </c>
      <c r="BK9" s="303">
        <f t="shared" ca="1" si="7"/>
        <v>-2.1527348775246088E-4</v>
      </c>
      <c r="BL9" s="303">
        <f t="shared" ca="1" si="7"/>
        <v>0</v>
      </c>
      <c r="BM9" s="303">
        <f t="shared" ca="1" si="7"/>
        <v>4.3770476120278712</v>
      </c>
      <c r="BN9" s="303">
        <f t="shared" ca="1" si="7"/>
        <v>3.8723257257890591</v>
      </c>
      <c r="BO9" s="302">
        <f t="shared" ca="1" si="7"/>
        <v>7.5271223391134834</v>
      </c>
      <c r="BP9" s="302">
        <f t="shared" ca="1" si="7"/>
        <v>4.2589816576673289</v>
      </c>
      <c r="BQ9" s="302">
        <f t="shared" ca="1" si="7"/>
        <v>0</v>
      </c>
      <c r="BR9" s="302">
        <f t="shared" ca="1" si="7"/>
        <v>0</v>
      </c>
      <c r="BS9" s="302">
        <f t="shared" ca="1" si="7"/>
        <v>-5.6920961914496336E-5</v>
      </c>
      <c r="BT9" s="302">
        <f t="shared" ca="1" si="7"/>
        <v>-4.9065979046180176E-4</v>
      </c>
      <c r="BU9" s="302">
        <f t="shared" ca="1" si="7"/>
        <v>-1.5281244459338872E-4</v>
      </c>
      <c r="BV9" s="302">
        <f t="shared" ca="1" si="7"/>
        <v>-1.4556323272368721E-6</v>
      </c>
      <c r="BW9" s="302">
        <f t="shared" ca="1" si="7"/>
        <v>-2.1373711903558413E-4</v>
      </c>
      <c r="BX9" s="302">
        <f t="shared" ca="1" si="7"/>
        <v>0</v>
      </c>
      <c r="BY9" s="302">
        <f t="shared" ca="1" si="7"/>
        <v>4.3458093992149109</v>
      </c>
      <c r="BZ9" s="302">
        <f t="shared" ca="1" si="7"/>
        <v>3.8446896235975045</v>
      </c>
      <c r="CA9" s="303">
        <f t="shared" ca="1" si="7"/>
        <v>4.2610413738199622</v>
      </c>
      <c r="CB9" s="303">
        <f t="shared" ca="1" si="7"/>
        <v>4.6288541348312631</v>
      </c>
      <c r="CC9" s="303">
        <f t="shared" ca="1" si="7"/>
        <v>0.96248376263598923</v>
      </c>
      <c r="CD9" s="303">
        <f t="shared" ca="1" si="7"/>
        <v>0</v>
      </c>
      <c r="CE9" s="303">
        <f t="shared" ca="1" si="7"/>
        <v>0</v>
      </c>
      <c r="CF9" s="303">
        <f t="shared" ca="1" si="7"/>
        <v>1.2957042518603018E-4</v>
      </c>
      <c r="CG9" s="303">
        <f t="shared" ca="1" si="7"/>
        <v>0</v>
      </c>
      <c r="CH9" s="303">
        <f t="shared" ca="1" si="7"/>
        <v>0</v>
      </c>
      <c r="CI9" s="303">
        <f t="shared" ca="1" si="7"/>
        <v>2.0512506843778606E-5</v>
      </c>
      <c r="CJ9" s="303">
        <f t="shared" ca="1" si="7"/>
        <v>0.38958907969771001</v>
      </c>
      <c r="CK9" s="303">
        <f t="shared" ca="1" si="7"/>
        <v>7.8727171360264565</v>
      </c>
      <c r="CL9" s="303">
        <f t="shared" ca="1" si="7"/>
        <v>7.3383949262383332</v>
      </c>
      <c r="CM9" s="302">
        <f t="shared" ca="1" si="7"/>
        <v>4.7344257725567829</v>
      </c>
      <c r="CN9" s="302">
        <f t="shared" ca="1" si="7"/>
        <v>4.313988728508849</v>
      </c>
      <c r="CO9" s="302">
        <f t="shared" ca="1" si="7"/>
        <v>0.80593823591882074</v>
      </c>
      <c r="CP9" s="302">
        <f t="shared" ca="1" si="7"/>
        <v>0</v>
      </c>
      <c r="CQ9" s="302">
        <f t="shared" ref="CQ9:FB9" ca="1" si="8">LOOKUP(_xlfn.NUMBERVALUE(LEFT(CQ$7,4)),$E$94:$AC$94,$E96:$AC96)*CQ184</f>
        <v>3.0615588057326796E-9</v>
      </c>
      <c r="CR9" s="302">
        <f t="shared" ca="1" si="8"/>
        <v>1.0580573149592405E-4</v>
      </c>
      <c r="CS9" s="302">
        <f t="shared" ca="1" si="8"/>
        <v>0</v>
      </c>
      <c r="CT9" s="302">
        <f t="shared" ca="1" si="8"/>
        <v>0</v>
      </c>
      <c r="CU9" s="302">
        <f t="shared" ca="1" si="8"/>
        <v>1.6363584034242377E-5</v>
      </c>
      <c r="CV9" s="302">
        <f t="shared" ca="1" si="8"/>
        <v>0.31030088150562257</v>
      </c>
      <c r="CW9" s="302">
        <f t="shared" ca="1" si="8"/>
        <v>8.203110762869624</v>
      </c>
      <c r="CX9" s="302">
        <f t="shared" ca="1" si="8"/>
        <v>9.4955771524435217</v>
      </c>
      <c r="CY9" s="302">
        <f t="shared" ca="1" si="8"/>
        <v>5.2109758963796819</v>
      </c>
      <c r="CZ9" s="302">
        <f t="shared" ca="1" si="8"/>
        <v>4.0052235081046499</v>
      </c>
      <c r="DA9" s="302">
        <f t="shared" ca="1" si="8"/>
        <v>0.64843677151494095</v>
      </c>
      <c r="DB9" s="302">
        <f t="shared" ca="1" si="8"/>
        <v>0</v>
      </c>
      <c r="DC9" s="302">
        <f t="shared" ca="1" si="8"/>
        <v>5.9058934825705907E-9</v>
      </c>
      <c r="DD9" s="302">
        <f t="shared" ca="1" si="8"/>
        <v>8.1128015572404748E-5</v>
      </c>
      <c r="DE9" s="302">
        <f t="shared" ca="1" si="8"/>
        <v>0</v>
      </c>
      <c r="DF9" s="302">
        <f t="shared" ca="1" si="8"/>
        <v>0</v>
      </c>
      <c r="DG9" s="302">
        <f t="shared" ca="1" si="8"/>
        <v>1.2250461559773723E-5</v>
      </c>
      <c r="DH9" s="302">
        <f t="shared" ca="1" si="8"/>
        <v>0.23193941311519509</v>
      </c>
      <c r="DI9" s="302">
        <f t="shared" ca="1" si="8"/>
        <v>8.5436583081162798</v>
      </c>
      <c r="DJ9" s="302">
        <f t="shared" ca="1" si="8"/>
        <v>11.63819392188338</v>
      </c>
      <c r="DK9" s="302">
        <f t="shared" ca="1" si="8"/>
        <v>5.689033741985126</v>
      </c>
      <c r="DL9" s="302">
        <f t="shared" ca="1" si="8"/>
        <v>3.6995792783024903</v>
      </c>
      <c r="DM9" s="302">
        <f t="shared" ca="1" si="8"/>
        <v>0.48917893674064389</v>
      </c>
      <c r="DN9" s="302">
        <f t="shared" ca="1" si="8"/>
        <v>0</v>
      </c>
      <c r="DO9" s="302">
        <f t="shared" ca="1" si="8"/>
        <v>8.558293334736236E-9</v>
      </c>
      <c r="DP9" s="302">
        <f t="shared" ca="1" si="8"/>
        <v>5.5352972046073422E-5</v>
      </c>
      <c r="DQ9" s="302">
        <f t="shared" ca="1" si="8"/>
        <v>0</v>
      </c>
      <c r="DR9" s="302">
        <f t="shared" ca="1" si="8"/>
        <v>0</v>
      </c>
      <c r="DS9" s="302">
        <f t="shared" ca="1" si="8"/>
        <v>8.1560314071232598E-6</v>
      </c>
      <c r="DT9" s="302">
        <f t="shared" ca="1" si="8"/>
        <v>0.15417696559773056</v>
      </c>
      <c r="DU9" s="302">
        <f t="shared" ca="1" si="8"/>
        <v>8.8905612333943971</v>
      </c>
      <c r="DV9" s="302">
        <f t="shared" ca="1" si="8"/>
        <v>13.765490607851175</v>
      </c>
      <c r="DW9" s="302">
        <f t="shared" ca="1" si="8"/>
        <v>6.1700823132179927</v>
      </c>
      <c r="DX9" s="302">
        <f t="shared" ca="1" si="8"/>
        <v>3.3970632192016654</v>
      </c>
      <c r="DY9" s="302">
        <f t="shared" ca="1" si="8"/>
        <v>0.32792750909802293</v>
      </c>
      <c r="DZ9" s="302">
        <f t="shared" ca="1" si="8"/>
        <v>0</v>
      </c>
      <c r="EA9" s="302">
        <f t="shared" ca="1" si="8"/>
        <v>1.104227535019776E-8</v>
      </c>
      <c r="EB9" s="302">
        <f t="shared" ca="1" si="8"/>
        <v>2.8359775940295362E-5</v>
      </c>
      <c r="EC9" s="302">
        <f t="shared" ca="1" si="8"/>
        <v>0</v>
      </c>
      <c r="ED9" s="302">
        <f t="shared" ca="1" si="8"/>
        <v>0</v>
      </c>
      <c r="EE9" s="302">
        <f t="shared" ca="1" si="8"/>
        <v>4.075005222662127E-6</v>
      </c>
      <c r="EF9" s="302">
        <f t="shared" ca="1" si="8"/>
        <v>7.6910963546526559E-2</v>
      </c>
      <c r="EG9" s="302">
        <f t="shared" ca="1" si="8"/>
        <v>9.2455549375922867</v>
      </c>
      <c r="EH9" s="302">
        <f t="shared" ca="1" si="8"/>
        <v>15.882752223639997</v>
      </c>
      <c r="EI9" s="303">
        <f t="shared" ca="1" si="8"/>
        <v>6.6503636984983148</v>
      </c>
      <c r="EJ9" s="303">
        <f t="shared" ca="1" si="8"/>
        <v>3.094973322335298</v>
      </c>
      <c r="EK9" s="303">
        <f t="shared" ca="1" si="8"/>
        <v>0.16421622974954564</v>
      </c>
      <c r="EL9" s="303">
        <f t="shared" ca="1" si="8"/>
        <v>0</v>
      </c>
      <c r="EM9" s="303">
        <f t="shared" ca="1" si="8"/>
        <v>1.3368813933052821E-8</v>
      </c>
      <c r="EN9" s="303">
        <f t="shared" ca="1" si="8"/>
        <v>0</v>
      </c>
      <c r="EO9" s="303">
        <f t="shared" ca="1" si="8"/>
        <v>0</v>
      </c>
      <c r="EP9" s="303">
        <f t="shared" ca="1" si="8"/>
        <v>0</v>
      </c>
      <c r="EQ9" s="303">
        <f t="shared" ca="1" si="8"/>
        <v>0</v>
      </c>
      <c r="ER9" s="303">
        <f t="shared" ca="1" si="8"/>
        <v>0</v>
      </c>
      <c r="ES9" s="303">
        <f t="shared" ca="1" si="8"/>
        <v>9.6026427389840432</v>
      </c>
      <c r="ET9" s="303">
        <f t="shared" ca="1" si="8"/>
        <v>17.981458259766789</v>
      </c>
      <c r="EU9" s="302">
        <f t="shared" ca="1" si="8"/>
        <v>11.643408566821115</v>
      </c>
      <c r="EV9" s="302">
        <f t="shared" ca="1" si="8"/>
        <v>3.8641200180356488</v>
      </c>
      <c r="EW9" s="302">
        <f t="shared" ca="1" si="8"/>
        <v>0.31559777823978613</v>
      </c>
      <c r="EX9" s="302">
        <f t="shared" ca="1" si="8"/>
        <v>0</v>
      </c>
      <c r="EY9" s="302">
        <f t="shared" ca="1" si="8"/>
        <v>4.2472386131785249E-7</v>
      </c>
      <c r="EZ9" s="302">
        <f t="shared" ca="1" si="8"/>
        <v>0</v>
      </c>
      <c r="FA9" s="302">
        <f t="shared" ca="1" si="8"/>
        <v>0</v>
      </c>
      <c r="FB9" s="302">
        <f t="shared" ca="1" si="8"/>
        <v>0</v>
      </c>
      <c r="FC9" s="302">
        <f t="shared" ref="FC9:HN9" ca="1" si="9">LOOKUP(_xlfn.NUMBERVALUE(LEFT(FC$7,4)),$E$94:$AC$94,$E96:$AC96)*FC184</f>
        <v>0</v>
      </c>
      <c r="FD9" s="302">
        <f t="shared" ca="1" si="9"/>
        <v>0</v>
      </c>
      <c r="FE9" s="302">
        <f t="shared" ca="1" si="9"/>
        <v>8.0951172715080606</v>
      </c>
      <c r="FF9" s="302">
        <f t="shared" ca="1" si="9"/>
        <v>14.468504466437881</v>
      </c>
      <c r="FG9" s="302">
        <f t="shared" ca="1" si="9"/>
        <v>16.711196569225155</v>
      </c>
      <c r="FH9" s="302">
        <f t="shared" ca="1" si="9"/>
        <v>4.6302903255976942</v>
      </c>
      <c r="FI9" s="302">
        <f t="shared" ca="1" si="9"/>
        <v>0.46382873783594125</v>
      </c>
      <c r="FJ9" s="302">
        <f t="shared" ca="1" si="9"/>
        <v>0</v>
      </c>
      <c r="FK9" s="302">
        <f t="shared" ca="1" si="9"/>
        <v>8.4602260045697148E-7</v>
      </c>
      <c r="FL9" s="302">
        <f t="shared" ca="1" si="9"/>
        <v>0</v>
      </c>
      <c r="FM9" s="302">
        <f t="shared" ca="1" si="9"/>
        <v>0</v>
      </c>
      <c r="FN9" s="302">
        <f t="shared" ca="1" si="9"/>
        <v>0</v>
      </c>
      <c r="FO9" s="302">
        <f t="shared" ca="1" si="9"/>
        <v>0</v>
      </c>
      <c r="FP9" s="302">
        <f t="shared" ca="1" si="9"/>
        <v>0</v>
      </c>
      <c r="FQ9" s="302">
        <f t="shared" ca="1" si="9"/>
        <v>6.5963086487752038</v>
      </c>
      <c r="FR9" s="302">
        <f t="shared" ca="1" si="9"/>
        <v>10.9141174908836</v>
      </c>
      <c r="FS9" s="302">
        <f t="shared" ca="1" si="9"/>
        <v>21.854566803775235</v>
      </c>
      <c r="FT9" s="302">
        <f t="shared" ca="1" si="9"/>
        <v>5.3935178042537606</v>
      </c>
      <c r="FU9" s="302">
        <f t="shared" ca="1" si="9"/>
        <v>0.60903506566210552</v>
      </c>
      <c r="FV9" s="302">
        <f t="shared" ca="1" si="9"/>
        <v>0</v>
      </c>
      <c r="FW9" s="302">
        <f t="shared" ca="1" si="9"/>
        <v>1.2775185138593066E-6</v>
      </c>
      <c r="FX9" s="302">
        <f t="shared" ca="1" si="9"/>
        <v>0</v>
      </c>
      <c r="FY9" s="302">
        <f t="shared" ca="1" si="9"/>
        <v>0</v>
      </c>
      <c r="FZ9" s="302">
        <f t="shared" ca="1" si="9"/>
        <v>0</v>
      </c>
      <c r="GA9" s="302">
        <f t="shared" ca="1" si="9"/>
        <v>0</v>
      </c>
      <c r="GB9" s="302">
        <f t="shared" ca="1" si="9"/>
        <v>0</v>
      </c>
      <c r="GC9" s="302">
        <f t="shared" ca="1" si="9"/>
        <v>5.1060790193036061</v>
      </c>
      <c r="GD9" s="302">
        <f t="shared" ca="1" si="9"/>
        <v>7.3180608910737286</v>
      </c>
      <c r="GE9" s="302">
        <f t="shared" ca="1" si="9"/>
        <v>27.074369191714776</v>
      </c>
      <c r="GF9" s="302">
        <f t="shared" ca="1" si="9"/>
        <v>6.1538348357751449</v>
      </c>
      <c r="GG9" s="302">
        <f t="shared" ca="1" si="9"/>
        <v>0.75133586680060538</v>
      </c>
      <c r="GH9" s="302">
        <f t="shared" ca="1" si="9"/>
        <v>0</v>
      </c>
      <c r="GI9" s="302">
        <f t="shared" ca="1" si="9"/>
        <v>1.7194737616053162E-6</v>
      </c>
      <c r="GJ9" s="302">
        <f t="shared" ca="1" si="9"/>
        <v>0</v>
      </c>
      <c r="GK9" s="302">
        <f t="shared" ca="1" si="9"/>
        <v>0</v>
      </c>
      <c r="GL9" s="302">
        <f t="shared" ca="1" si="9"/>
        <v>0</v>
      </c>
      <c r="GM9" s="302">
        <f t="shared" ca="1" si="9"/>
        <v>0</v>
      </c>
      <c r="GN9" s="302">
        <f t="shared" ca="1" si="9"/>
        <v>0</v>
      </c>
      <c r="GO9" s="302">
        <f t="shared" ca="1" si="9"/>
        <v>3.6242948353080511</v>
      </c>
      <c r="GP9" s="302">
        <f t="shared" ca="1" si="9"/>
        <v>3.6800982532966597</v>
      </c>
      <c r="GQ9" s="303">
        <f t="shared" ca="1" si="9"/>
        <v>32.371464737418528</v>
      </c>
      <c r="GR9" s="303">
        <f t="shared" ca="1" si="9"/>
        <v>6.911272660529856</v>
      </c>
      <c r="GS9" s="303">
        <f t="shared" ca="1" si="9"/>
        <v>0.89084384894151547</v>
      </c>
      <c r="GT9" s="303">
        <f t="shared" ca="1" si="9"/>
        <v>0</v>
      </c>
      <c r="GU9" s="303">
        <f t="shared" ca="1" si="9"/>
        <v>2.1721595702337644E-6</v>
      </c>
      <c r="GV9" s="303">
        <f t="shared" ca="1" si="9"/>
        <v>0</v>
      </c>
      <c r="GW9" s="303">
        <f t="shared" ca="1" si="9"/>
        <v>0</v>
      </c>
      <c r="GX9" s="303">
        <f t="shared" ca="1" si="9"/>
        <v>0</v>
      </c>
      <c r="GY9" s="303">
        <f t="shared" ca="1" si="9"/>
        <v>0</v>
      </c>
      <c r="GZ9" s="303">
        <f t="shared" ca="1" si="9"/>
        <v>0</v>
      </c>
      <c r="HA9" s="303">
        <f t="shared" ca="1" si="9"/>
        <v>2.1508267112675017</v>
      </c>
      <c r="HB9" s="303">
        <f t="shared" ca="1" si="9"/>
        <v>-6.8328209834251212E-6</v>
      </c>
      <c r="HC9" s="302">
        <f t="shared" ca="1" si="9"/>
        <v>0</v>
      </c>
      <c r="HD9" s="302">
        <f t="shared" ca="1" si="9"/>
        <v>0</v>
      </c>
      <c r="HE9" s="302">
        <f t="shared" ca="1" si="9"/>
        <v>0</v>
      </c>
      <c r="HF9" s="302">
        <f t="shared" ca="1" si="9"/>
        <v>0</v>
      </c>
      <c r="HG9" s="302">
        <f t="shared" ca="1" si="9"/>
        <v>0</v>
      </c>
      <c r="HH9" s="302">
        <f t="shared" ca="1" si="9"/>
        <v>0</v>
      </c>
      <c r="HI9" s="302">
        <f t="shared" ca="1" si="9"/>
        <v>0</v>
      </c>
      <c r="HJ9" s="302">
        <f t="shared" ca="1" si="9"/>
        <v>0</v>
      </c>
      <c r="HK9" s="302">
        <f t="shared" ca="1" si="9"/>
        <v>0</v>
      </c>
      <c r="HL9" s="302">
        <f t="shared" ca="1" si="9"/>
        <v>0</v>
      </c>
      <c r="HM9" s="302">
        <f t="shared" ca="1" si="9"/>
        <v>0</v>
      </c>
      <c r="HN9" s="302">
        <f t="shared" ca="1" si="9"/>
        <v>0</v>
      </c>
      <c r="HO9" s="302">
        <f t="shared" ref="HO9:JZ9" ca="1" si="10">LOOKUP(_xlfn.NUMBERVALUE(LEFT(HO$7,4)),$E$94:$AC$94,$E96:$AC96)*HO184</f>
        <v>0</v>
      </c>
      <c r="HP9" s="302">
        <f t="shared" ca="1" si="10"/>
        <v>0</v>
      </c>
      <c r="HQ9" s="302">
        <f t="shared" ca="1" si="10"/>
        <v>0</v>
      </c>
      <c r="HR9" s="302">
        <f t="shared" ca="1" si="10"/>
        <v>0</v>
      </c>
      <c r="HS9" s="302">
        <f t="shared" ca="1" si="10"/>
        <v>0</v>
      </c>
      <c r="HT9" s="302">
        <f t="shared" ca="1" si="10"/>
        <v>0</v>
      </c>
      <c r="HU9" s="302">
        <f t="shared" ca="1" si="10"/>
        <v>0</v>
      </c>
      <c r="HV9" s="302">
        <f t="shared" ca="1" si="10"/>
        <v>0</v>
      </c>
      <c r="HW9" s="302">
        <f t="shared" ca="1" si="10"/>
        <v>0</v>
      </c>
      <c r="HX9" s="302">
        <f t="shared" ca="1" si="10"/>
        <v>0</v>
      </c>
      <c r="HY9" s="302">
        <f t="shared" ca="1" si="10"/>
        <v>0</v>
      </c>
      <c r="HZ9" s="302">
        <f t="shared" ca="1" si="10"/>
        <v>0</v>
      </c>
      <c r="IA9" s="302">
        <f t="shared" ca="1" si="10"/>
        <v>0</v>
      </c>
      <c r="IB9" s="302">
        <f t="shared" ca="1" si="10"/>
        <v>0</v>
      </c>
      <c r="IC9" s="302">
        <f t="shared" ca="1" si="10"/>
        <v>0</v>
      </c>
      <c r="ID9" s="302">
        <f t="shared" ca="1" si="10"/>
        <v>0</v>
      </c>
      <c r="IE9" s="302">
        <f t="shared" ca="1" si="10"/>
        <v>0</v>
      </c>
      <c r="IF9" s="302">
        <f t="shared" ca="1" si="10"/>
        <v>0</v>
      </c>
      <c r="IG9" s="302">
        <f t="shared" ca="1" si="10"/>
        <v>0</v>
      </c>
      <c r="IH9" s="302">
        <f t="shared" ca="1" si="10"/>
        <v>0</v>
      </c>
      <c r="II9" s="302">
        <f t="shared" ca="1" si="10"/>
        <v>0</v>
      </c>
      <c r="IJ9" s="302">
        <f t="shared" ca="1" si="10"/>
        <v>0</v>
      </c>
      <c r="IK9" s="302">
        <f t="shared" ca="1" si="10"/>
        <v>0</v>
      </c>
      <c r="IL9" s="302">
        <f t="shared" ca="1" si="10"/>
        <v>0</v>
      </c>
      <c r="IM9" s="302">
        <f t="shared" ca="1" si="10"/>
        <v>0</v>
      </c>
      <c r="IN9" s="302">
        <f t="shared" ca="1" si="10"/>
        <v>0</v>
      </c>
      <c r="IO9" s="302">
        <f t="shared" ca="1" si="10"/>
        <v>0</v>
      </c>
      <c r="IP9" s="302">
        <f t="shared" ca="1" si="10"/>
        <v>0</v>
      </c>
      <c r="IQ9" s="302">
        <f t="shared" ca="1" si="10"/>
        <v>0</v>
      </c>
      <c r="IR9" s="302">
        <f t="shared" ca="1" si="10"/>
        <v>0</v>
      </c>
      <c r="IS9" s="302">
        <f t="shared" ca="1" si="10"/>
        <v>0</v>
      </c>
      <c r="IT9" s="302">
        <f t="shared" ca="1" si="10"/>
        <v>0</v>
      </c>
      <c r="IU9" s="302">
        <f t="shared" ca="1" si="10"/>
        <v>0</v>
      </c>
      <c r="IV9" s="302">
        <f t="shared" ca="1" si="10"/>
        <v>0</v>
      </c>
      <c r="IW9" s="302">
        <f t="shared" ca="1" si="10"/>
        <v>0</v>
      </c>
      <c r="IX9" s="302">
        <f t="shared" ca="1" si="10"/>
        <v>0</v>
      </c>
      <c r="IY9" s="303">
        <f t="shared" ca="1" si="10"/>
        <v>0</v>
      </c>
      <c r="IZ9" s="303">
        <f t="shared" ca="1" si="10"/>
        <v>0</v>
      </c>
      <c r="JA9" s="303">
        <f t="shared" ca="1" si="10"/>
        <v>0</v>
      </c>
      <c r="JB9" s="303">
        <f t="shared" ca="1" si="10"/>
        <v>0</v>
      </c>
      <c r="JC9" s="303">
        <f t="shared" ca="1" si="10"/>
        <v>0</v>
      </c>
      <c r="JD9" s="303">
        <f t="shared" ca="1" si="10"/>
        <v>0</v>
      </c>
      <c r="JE9" s="303">
        <f t="shared" ca="1" si="10"/>
        <v>0</v>
      </c>
      <c r="JF9" s="303">
        <f t="shared" ca="1" si="10"/>
        <v>0</v>
      </c>
      <c r="JG9" s="303">
        <f t="shared" ca="1" si="10"/>
        <v>0</v>
      </c>
      <c r="JH9" s="303">
        <f t="shared" ca="1" si="10"/>
        <v>0</v>
      </c>
      <c r="JI9" s="303">
        <f t="shared" ca="1" si="10"/>
        <v>0</v>
      </c>
      <c r="JJ9" s="303">
        <f t="shared" ca="1" si="10"/>
        <v>0</v>
      </c>
      <c r="JK9" s="302">
        <f t="shared" ca="1" si="10"/>
        <v>0</v>
      </c>
      <c r="JL9" s="302">
        <f t="shared" ca="1" si="10"/>
        <v>0</v>
      </c>
      <c r="JM9" s="302">
        <f t="shared" ca="1" si="10"/>
        <v>0</v>
      </c>
      <c r="JN9" s="302">
        <f t="shared" ca="1" si="10"/>
        <v>0</v>
      </c>
      <c r="JO9" s="302">
        <f t="shared" ca="1" si="10"/>
        <v>0</v>
      </c>
      <c r="JP9" s="302">
        <f t="shared" ca="1" si="10"/>
        <v>0</v>
      </c>
      <c r="JQ9" s="302">
        <f t="shared" ca="1" si="10"/>
        <v>0</v>
      </c>
      <c r="JR9" s="302">
        <f t="shared" ca="1" si="10"/>
        <v>0</v>
      </c>
      <c r="JS9" s="302">
        <f t="shared" ca="1" si="10"/>
        <v>0</v>
      </c>
      <c r="JT9" s="302">
        <f t="shared" ca="1" si="10"/>
        <v>0</v>
      </c>
      <c r="JU9" s="302">
        <f t="shared" ca="1" si="10"/>
        <v>0</v>
      </c>
      <c r="JV9" s="302">
        <f t="shared" ca="1" si="10"/>
        <v>0</v>
      </c>
      <c r="JW9" s="302">
        <f t="shared" ca="1" si="10"/>
        <v>0</v>
      </c>
      <c r="JX9" s="302">
        <f t="shared" ca="1" si="10"/>
        <v>0</v>
      </c>
      <c r="JY9" s="302">
        <f t="shared" ca="1" si="10"/>
        <v>0</v>
      </c>
      <c r="JZ9" s="302">
        <f t="shared" ca="1" si="10"/>
        <v>0</v>
      </c>
      <c r="KA9" s="302">
        <f t="shared" ref="KA9:LR9" ca="1" si="11">LOOKUP(_xlfn.NUMBERVALUE(LEFT(KA$7,4)),$E$94:$AC$94,$E96:$AC96)*KA184</f>
        <v>0</v>
      </c>
      <c r="KB9" s="302">
        <f t="shared" ca="1" si="11"/>
        <v>0</v>
      </c>
      <c r="KC9" s="302">
        <f t="shared" ca="1" si="11"/>
        <v>0</v>
      </c>
      <c r="KD9" s="302">
        <f t="shared" ca="1" si="11"/>
        <v>0</v>
      </c>
      <c r="KE9" s="302">
        <f t="shared" ca="1" si="11"/>
        <v>0</v>
      </c>
      <c r="KF9" s="302">
        <f t="shared" ca="1" si="11"/>
        <v>0</v>
      </c>
      <c r="KG9" s="302">
        <f t="shared" ca="1" si="11"/>
        <v>0</v>
      </c>
      <c r="KH9" s="302">
        <f t="shared" ca="1" si="11"/>
        <v>0</v>
      </c>
      <c r="KI9" s="302">
        <f t="shared" ca="1" si="11"/>
        <v>0</v>
      </c>
      <c r="KJ9" s="302">
        <f t="shared" ca="1" si="11"/>
        <v>0</v>
      </c>
      <c r="KK9" s="302">
        <f t="shared" ca="1" si="11"/>
        <v>0</v>
      </c>
      <c r="KL9" s="302">
        <f t="shared" ca="1" si="11"/>
        <v>0</v>
      </c>
      <c r="KM9" s="302">
        <f t="shared" ca="1" si="11"/>
        <v>0</v>
      </c>
      <c r="KN9" s="302">
        <f t="shared" ca="1" si="11"/>
        <v>0</v>
      </c>
      <c r="KO9" s="302">
        <f t="shared" ca="1" si="11"/>
        <v>0</v>
      </c>
      <c r="KP9" s="302">
        <f t="shared" ca="1" si="11"/>
        <v>0</v>
      </c>
      <c r="KQ9" s="302">
        <f t="shared" ca="1" si="11"/>
        <v>0</v>
      </c>
      <c r="KR9" s="302">
        <f t="shared" ca="1" si="11"/>
        <v>0</v>
      </c>
      <c r="KS9" s="302">
        <f t="shared" ca="1" si="11"/>
        <v>0</v>
      </c>
      <c r="KT9" s="302">
        <f t="shared" ca="1" si="11"/>
        <v>0</v>
      </c>
      <c r="KU9" s="302">
        <f t="shared" ca="1" si="11"/>
        <v>0</v>
      </c>
      <c r="KV9" s="302">
        <f t="shared" ca="1" si="11"/>
        <v>0</v>
      </c>
      <c r="KW9" s="302">
        <f t="shared" ca="1" si="11"/>
        <v>0</v>
      </c>
      <c r="KX9" s="302">
        <f t="shared" ca="1" si="11"/>
        <v>0</v>
      </c>
      <c r="KY9" s="302">
        <f t="shared" ca="1" si="11"/>
        <v>0</v>
      </c>
      <c r="KZ9" s="302">
        <f t="shared" ca="1" si="11"/>
        <v>0</v>
      </c>
      <c r="LA9" s="302">
        <f t="shared" ca="1" si="11"/>
        <v>0</v>
      </c>
      <c r="LB9" s="302">
        <f t="shared" ca="1" si="11"/>
        <v>0</v>
      </c>
      <c r="LC9" s="302">
        <f t="shared" ca="1" si="11"/>
        <v>0</v>
      </c>
      <c r="LD9" s="302">
        <f t="shared" ca="1" si="11"/>
        <v>0</v>
      </c>
      <c r="LE9" s="302">
        <f t="shared" ca="1" si="11"/>
        <v>0</v>
      </c>
      <c r="LF9" s="302">
        <f t="shared" ca="1" si="11"/>
        <v>0</v>
      </c>
      <c r="LG9" s="303">
        <f t="shared" ca="1" si="11"/>
        <v>0</v>
      </c>
      <c r="LH9" s="303">
        <f t="shared" ca="1" si="11"/>
        <v>0</v>
      </c>
      <c r="LI9" s="303">
        <f t="shared" ca="1" si="11"/>
        <v>0</v>
      </c>
      <c r="LJ9" s="303">
        <f t="shared" ca="1" si="11"/>
        <v>0</v>
      </c>
      <c r="LK9" s="303">
        <f t="shared" ca="1" si="11"/>
        <v>0</v>
      </c>
      <c r="LL9" s="303">
        <f t="shared" ca="1" si="11"/>
        <v>0</v>
      </c>
      <c r="LM9" s="303">
        <f t="shared" ca="1" si="11"/>
        <v>0</v>
      </c>
      <c r="LN9" s="303">
        <f t="shared" ca="1" si="11"/>
        <v>0</v>
      </c>
      <c r="LO9" s="303">
        <f t="shared" ca="1" si="11"/>
        <v>0</v>
      </c>
      <c r="LP9" s="303">
        <f t="shared" ca="1" si="11"/>
        <v>0</v>
      </c>
      <c r="LQ9" s="303">
        <f t="shared" ca="1" si="11"/>
        <v>0</v>
      </c>
      <c r="LR9" s="303">
        <f t="shared" ca="1" si="11"/>
        <v>0</v>
      </c>
    </row>
    <row r="10" spans="2:330" hidden="1">
      <c r="B10" s="3"/>
      <c r="C10" s="22" t="str">
        <f t="shared" si="5"/>
        <v>AMV3kul</v>
      </c>
      <c r="D10" s="22"/>
      <c r="E10" s="302">
        <f t="shared" ref="E10:AC10" ca="1" si="12">E97*E185</f>
        <v>0.60802030622986625</v>
      </c>
      <c r="F10" s="302">
        <f t="shared" ca="1" si="12"/>
        <v>0.70853934746947311</v>
      </c>
      <c r="G10" s="303">
        <f t="shared" ca="1" si="12"/>
        <v>1.0620024129673609</v>
      </c>
      <c r="H10" s="302">
        <f t="shared" ca="1" si="12"/>
        <v>1.2801697903727616</v>
      </c>
      <c r="I10" s="303">
        <f t="shared" ca="1" si="12"/>
        <v>0</v>
      </c>
      <c r="J10" s="302">
        <f t="shared" ca="1" si="12"/>
        <v>0</v>
      </c>
      <c r="K10" s="302">
        <f t="shared" ca="1" si="12"/>
        <v>0</v>
      </c>
      <c r="L10" s="302">
        <f t="shared" ca="1" si="12"/>
        <v>0</v>
      </c>
      <c r="M10" s="302">
        <f t="shared" ca="1" si="12"/>
        <v>0</v>
      </c>
      <c r="N10" s="303">
        <f t="shared" ca="1" si="12"/>
        <v>0</v>
      </c>
      <c r="O10" s="302">
        <f t="shared" ca="1" si="12"/>
        <v>0</v>
      </c>
      <c r="P10" s="302">
        <f t="shared" ca="1" si="12"/>
        <v>0</v>
      </c>
      <c r="Q10" s="302">
        <f t="shared" ca="1" si="12"/>
        <v>0</v>
      </c>
      <c r="R10" s="302">
        <f t="shared" ca="1" si="12"/>
        <v>0</v>
      </c>
      <c r="S10" s="303">
        <f t="shared" ca="1" si="12"/>
        <v>0</v>
      </c>
      <c r="T10" s="302">
        <f t="shared" ca="1" si="12"/>
        <v>0</v>
      </c>
      <c r="U10" s="302">
        <f t="shared" ca="1" si="12"/>
        <v>0</v>
      </c>
      <c r="V10" s="302">
        <f t="shared" ca="1" si="12"/>
        <v>0</v>
      </c>
      <c r="W10" s="302">
        <f t="shared" ca="1" si="12"/>
        <v>0</v>
      </c>
      <c r="X10" s="303">
        <f t="shared" ca="1" si="12"/>
        <v>0</v>
      </c>
      <c r="Y10" s="302">
        <f t="shared" ca="1" si="12"/>
        <v>0</v>
      </c>
      <c r="Z10" s="302">
        <f t="shared" ca="1" si="12"/>
        <v>0</v>
      </c>
      <c r="AA10" s="302">
        <f t="shared" ca="1" si="12"/>
        <v>0</v>
      </c>
      <c r="AB10" s="302">
        <f t="shared" ca="1" si="12"/>
        <v>0</v>
      </c>
      <c r="AC10" s="303">
        <f t="shared" ca="1" si="12"/>
        <v>0</v>
      </c>
      <c r="AD10" s="3"/>
      <c r="AE10" s="302">
        <f t="shared" ref="AE10:CP10" ca="1" si="13">LOOKUP(_xlfn.NUMBERVALUE(LEFT(AE$7,4)),$E$94:$AC$94,$E97:$AC97)*AE185</f>
        <v>0.12248358387769499</v>
      </c>
      <c r="AF10" s="302">
        <f t="shared" ca="1" si="13"/>
        <v>1.0140185323020119</v>
      </c>
      <c r="AG10" s="302">
        <f t="shared" ca="1" si="13"/>
        <v>1.0883445219713899</v>
      </c>
      <c r="AH10" s="302">
        <f t="shared" ca="1" si="13"/>
        <v>0.94527737352575936</v>
      </c>
      <c r="AI10" s="302">
        <f t="shared" ca="1" si="13"/>
        <v>-0.12549090007769947</v>
      </c>
      <c r="AJ10" s="302">
        <f t="shared" ca="1" si="13"/>
        <v>0.34687103158330235</v>
      </c>
      <c r="AK10" s="302">
        <f t="shared" ca="1" si="13"/>
        <v>8.5192733239817457E-4</v>
      </c>
      <c r="AL10" s="302">
        <f t="shared" ca="1" si="13"/>
        <v>0</v>
      </c>
      <c r="AM10" s="302">
        <f t="shared" ca="1" si="13"/>
        <v>0</v>
      </c>
      <c r="AN10" s="302">
        <f t="shared" ca="1" si="13"/>
        <v>0.21876752889404519</v>
      </c>
      <c r="AO10" s="302">
        <f t="shared" ca="1" si="13"/>
        <v>1.6800244133238433</v>
      </c>
      <c r="AP10" s="302">
        <f t="shared" ca="1" si="13"/>
        <v>2.1164404961229097</v>
      </c>
      <c r="AQ10" s="302">
        <f t="shared" ca="1" si="13"/>
        <v>0.14273279643330702</v>
      </c>
      <c r="AR10" s="302">
        <f t="shared" ca="1" si="13"/>
        <v>1.181657950955995</v>
      </c>
      <c r="AS10" s="302">
        <f t="shared" ca="1" si="13"/>
        <v>1.2682716506643306</v>
      </c>
      <c r="AT10" s="302">
        <f t="shared" ca="1" si="13"/>
        <v>1.1015523767102431</v>
      </c>
      <c r="AU10" s="302">
        <f t="shared" ca="1" si="13"/>
        <v>-0.14623728770794545</v>
      </c>
      <c r="AV10" s="302">
        <f t="shared" ca="1" si="13"/>
        <v>0.4042163918801428</v>
      </c>
      <c r="AW10" s="302">
        <f t="shared" ca="1" si="13"/>
        <v>9.9276953418165497E-4</v>
      </c>
      <c r="AX10" s="302">
        <f t="shared" ca="1" si="13"/>
        <v>0</v>
      </c>
      <c r="AY10" s="302">
        <f t="shared" ca="1" si="13"/>
        <v>0</v>
      </c>
      <c r="AZ10" s="302">
        <f t="shared" ca="1" si="13"/>
        <v>0.25493458126626289</v>
      </c>
      <c r="BA10" s="302">
        <f t="shared" ca="1" si="13"/>
        <v>1.9577691556558563</v>
      </c>
      <c r="BB10" s="302">
        <f t="shared" ca="1" si="13"/>
        <v>2.4663343521852172</v>
      </c>
      <c r="BC10" s="303">
        <f t="shared" ca="1" si="13"/>
        <v>0.21393670621557398</v>
      </c>
      <c r="BD10" s="303">
        <f t="shared" ca="1" si="13"/>
        <v>1.7711417152755959</v>
      </c>
      <c r="BE10" s="303">
        <f t="shared" ca="1" si="13"/>
        <v>1.9009636629413122</v>
      </c>
      <c r="BF10" s="303">
        <f t="shared" ca="1" si="13"/>
        <v>1.65107454688903</v>
      </c>
      <c r="BG10" s="303">
        <f t="shared" ca="1" si="13"/>
        <v>-0.21918945357982594</v>
      </c>
      <c r="BH10" s="303">
        <f t="shared" ca="1" si="13"/>
        <v>0.60586442386132566</v>
      </c>
      <c r="BI10" s="303">
        <f t="shared" ca="1" si="13"/>
        <v>1.488024122565508E-3</v>
      </c>
      <c r="BJ10" s="303">
        <f t="shared" ca="1" si="13"/>
        <v>0</v>
      </c>
      <c r="BK10" s="303">
        <f t="shared" ca="1" si="13"/>
        <v>0</v>
      </c>
      <c r="BL10" s="303">
        <f t="shared" ca="1" si="13"/>
        <v>0.38211165183774015</v>
      </c>
      <c r="BM10" s="303">
        <f t="shared" ca="1" si="13"/>
        <v>2.9344249896145262</v>
      </c>
      <c r="BN10" s="303">
        <f t="shared" ca="1" si="13"/>
        <v>3.6966938287331201</v>
      </c>
      <c r="BO10" s="302">
        <f t="shared" ca="1" si="13"/>
        <v>0.25788576843605304</v>
      </c>
      <c r="BP10" s="302">
        <f t="shared" ca="1" si="13"/>
        <v>2.1349877275980327</v>
      </c>
      <c r="BQ10" s="302">
        <f t="shared" ca="1" si="13"/>
        <v>2.2914790250750672</v>
      </c>
      <c r="BR10" s="302">
        <f t="shared" ca="1" si="13"/>
        <v>1.9902551357439262</v>
      </c>
      <c r="BS10" s="302">
        <f t="shared" ca="1" si="13"/>
        <v>-0.264217588787936</v>
      </c>
      <c r="BT10" s="302">
        <f t="shared" ca="1" si="13"/>
        <v>0.73032727893877636</v>
      </c>
      <c r="BU10" s="302">
        <f t="shared" ca="1" si="13"/>
        <v>1.7937092287123118E-3</v>
      </c>
      <c r="BV10" s="302">
        <f t="shared" ca="1" si="13"/>
        <v>0</v>
      </c>
      <c r="BW10" s="302">
        <f t="shared" ca="1" si="13"/>
        <v>0</v>
      </c>
      <c r="BX10" s="302">
        <f t="shared" ca="1" si="13"/>
        <v>0.46060892824651556</v>
      </c>
      <c r="BY10" s="302">
        <f t="shared" ca="1" si="13"/>
        <v>3.5372445278378799</v>
      </c>
      <c r="BZ10" s="302">
        <f t="shared" ca="1" si="13"/>
        <v>4.4561064137120781</v>
      </c>
      <c r="CA10" s="303">
        <f t="shared" ca="1" si="13"/>
        <v>0</v>
      </c>
      <c r="CB10" s="303">
        <f t="shared" ca="1" si="13"/>
        <v>0</v>
      </c>
      <c r="CC10" s="303">
        <f t="shared" ca="1" si="13"/>
        <v>0</v>
      </c>
      <c r="CD10" s="303">
        <f t="shared" ca="1" si="13"/>
        <v>0</v>
      </c>
      <c r="CE10" s="303">
        <f t="shared" ca="1" si="13"/>
        <v>0</v>
      </c>
      <c r="CF10" s="303">
        <f t="shared" ca="1" si="13"/>
        <v>0</v>
      </c>
      <c r="CG10" s="303">
        <f t="shared" ca="1" si="13"/>
        <v>0</v>
      </c>
      <c r="CH10" s="303">
        <f t="shared" ca="1" si="13"/>
        <v>0</v>
      </c>
      <c r="CI10" s="303">
        <f t="shared" ca="1" si="13"/>
        <v>0</v>
      </c>
      <c r="CJ10" s="303">
        <f t="shared" ca="1" si="13"/>
        <v>0</v>
      </c>
      <c r="CK10" s="303">
        <f t="shared" ca="1" si="13"/>
        <v>0</v>
      </c>
      <c r="CL10" s="303">
        <f t="shared" ca="1" si="13"/>
        <v>0</v>
      </c>
      <c r="CM10" s="302">
        <f t="shared" ca="1" si="13"/>
        <v>0</v>
      </c>
      <c r="CN10" s="302">
        <f t="shared" ca="1" si="13"/>
        <v>0</v>
      </c>
      <c r="CO10" s="302">
        <f t="shared" ca="1" si="13"/>
        <v>0</v>
      </c>
      <c r="CP10" s="302">
        <f t="shared" ca="1" si="13"/>
        <v>0</v>
      </c>
      <c r="CQ10" s="302">
        <f t="shared" ref="CQ10:FB10" ca="1" si="14">LOOKUP(_xlfn.NUMBERVALUE(LEFT(CQ$7,4)),$E$94:$AC$94,$E97:$AC97)*CQ185</f>
        <v>0</v>
      </c>
      <c r="CR10" s="302">
        <f t="shared" ca="1" si="14"/>
        <v>0</v>
      </c>
      <c r="CS10" s="302">
        <f t="shared" ca="1" si="14"/>
        <v>0</v>
      </c>
      <c r="CT10" s="302">
        <f t="shared" ca="1" si="14"/>
        <v>0</v>
      </c>
      <c r="CU10" s="302">
        <f t="shared" ca="1" si="14"/>
        <v>0</v>
      </c>
      <c r="CV10" s="302">
        <f t="shared" ca="1" si="14"/>
        <v>0</v>
      </c>
      <c r="CW10" s="302">
        <f t="shared" ca="1" si="14"/>
        <v>0</v>
      </c>
      <c r="CX10" s="302">
        <f t="shared" ca="1" si="14"/>
        <v>0</v>
      </c>
      <c r="CY10" s="302">
        <f t="shared" ca="1" si="14"/>
        <v>0</v>
      </c>
      <c r="CZ10" s="302">
        <f t="shared" ca="1" si="14"/>
        <v>0</v>
      </c>
      <c r="DA10" s="302">
        <f t="shared" ca="1" si="14"/>
        <v>0</v>
      </c>
      <c r="DB10" s="302">
        <f t="shared" ca="1" si="14"/>
        <v>0</v>
      </c>
      <c r="DC10" s="302">
        <f t="shared" ca="1" si="14"/>
        <v>0</v>
      </c>
      <c r="DD10" s="302">
        <f t="shared" ca="1" si="14"/>
        <v>0</v>
      </c>
      <c r="DE10" s="302">
        <f t="shared" ca="1" si="14"/>
        <v>0</v>
      </c>
      <c r="DF10" s="302">
        <f t="shared" ca="1" si="14"/>
        <v>0</v>
      </c>
      <c r="DG10" s="302">
        <f t="shared" ca="1" si="14"/>
        <v>0</v>
      </c>
      <c r="DH10" s="302">
        <f t="shared" ca="1" si="14"/>
        <v>0</v>
      </c>
      <c r="DI10" s="302">
        <f t="shared" ca="1" si="14"/>
        <v>0</v>
      </c>
      <c r="DJ10" s="302">
        <f t="shared" ca="1" si="14"/>
        <v>0</v>
      </c>
      <c r="DK10" s="302">
        <f t="shared" ca="1" si="14"/>
        <v>0</v>
      </c>
      <c r="DL10" s="302">
        <f t="shared" ca="1" si="14"/>
        <v>0</v>
      </c>
      <c r="DM10" s="302">
        <f t="shared" ca="1" si="14"/>
        <v>0</v>
      </c>
      <c r="DN10" s="302">
        <f t="shared" ca="1" si="14"/>
        <v>0</v>
      </c>
      <c r="DO10" s="302">
        <f t="shared" ca="1" si="14"/>
        <v>0</v>
      </c>
      <c r="DP10" s="302">
        <f t="shared" ca="1" si="14"/>
        <v>0</v>
      </c>
      <c r="DQ10" s="302">
        <f t="shared" ca="1" si="14"/>
        <v>0</v>
      </c>
      <c r="DR10" s="302">
        <f t="shared" ca="1" si="14"/>
        <v>0</v>
      </c>
      <c r="DS10" s="302">
        <f t="shared" ca="1" si="14"/>
        <v>0</v>
      </c>
      <c r="DT10" s="302">
        <f t="shared" ca="1" si="14"/>
        <v>0</v>
      </c>
      <c r="DU10" s="302">
        <f t="shared" ca="1" si="14"/>
        <v>0</v>
      </c>
      <c r="DV10" s="302">
        <f t="shared" ca="1" si="14"/>
        <v>0</v>
      </c>
      <c r="DW10" s="302">
        <f t="shared" ca="1" si="14"/>
        <v>0</v>
      </c>
      <c r="DX10" s="302">
        <f t="shared" ca="1" si="14"/>
        <v>0</v>
      </c>
      <c r="DY10" s="302">
        <f t="shared" ca="1" si="14"/>
        <v>0</v>
      </c>
      <c r="DZ10" s="302">
        <f t="shared" ca="1" si="14"/>
        <v>0</v>
      </c>
      <c r="EA10" s="302">
        <f t="shared" ca="1" si="14"/>
        <v>0</v>
      </c>
      <c r="EB10" s="302">
        <f t="shared" ca="1" si="14"/>
        <v>0</v>
      </c>
      <c r="EC10" s="302">
        <f t="shared" ca="1" si="14"/>
        <v>0</v>
      </c>
      <c r="ED10" s="302">
        <f t="shared" ca="1" si="14"/>
        <v>0</v>
      </c>
      <c r="EE10" s="302">
        <f t="shared" ca="1" si="14"/>
        <v>0</v>
      </c>
      <c r="EF10" s="302">
        <f t="shared" ca="1" si="14"/>
        <v>0</v>
      </c>
      <c r="EG10" s="302">
        <f t="shared" ca="1" si="14"/>
        <v>0</v>
      </c>
      <c r="EH10" s="302">
        <f t="shared" ca="1" si="14"/>
        <v>0</v>
      </c>
      <c r="EI10" s="303">
        <f t="shared" ca="1" si="14"/>
        <v>0</v>
      </c>
      <c r="EJ10" s="303">
        <f t="shared" ca="1" si="14"/>
        <v>0</v>
      </c>
      <c r="EK10" s="303">
        <f t="shared" ca="1" si="14"/>
        <v>0</v>
      </c>
      <c r="EL10" s="303">
        <f t="shared" ca="1" si="14"/>
        <v>0</v>
      </c>
      <c r="EM10" s="303">
        <f t="shared" ca="1" si="14"/>
        <v>0</v>
      </c>
      <c r="EN10" s="303">
        <f t="shared" ca="1" si="14"/>
        <v>0</v>
      </c>
      <c r="EO10" s="303">
        <f t="shared" ca="1" si="14"/>
        <v>0</v>
      </c>
      <c r="EP10" s="303">
        <f t="shared" ca="1" si="14"/>
        <v>0</v>
      </c>
      <c r="EQ10" s="303">
        <f t="shared" ca="1" si="14"/>
        <v>0</v>
      </c>
      <c r="ER10" s="303">
        <f t="shared" ca="1" si="14"/>
        <v>0</v>
      </c>
      <c r="ES10" s="303">
        <f t="shared" ca="1" si="14"/>
        <v>0</v>
      </c>
      <c r="ET10" s="303">
        <f t="shared" ca="1" si="14"/>
        <v>0</v>
      </c>
      <c r="EU10" s="302">
        <f t="shared" ca="1" si="14"/>
        <v>0</v>
      </c>
      <c r="EV10" s="302">
        <f t="shared" ca="1" si="14"/>
        <v>0</v>
      </c>
      <c r="EW10" s="302">
        <f t="shared" ca="1" si="14"/>
        <v>0</v>
      </c>
      <c r="EX10" s="302">
        <f t="shared" ca="1" si="14"/>
        <v>0</v>
      </c>
      <c r="EY10" s="302">
        <f t="shared" ca="1" si="14"/>
        <v>0</v>
      </c>
      <c r="EZ10" s="302">
        <f t="shared" ca="1" si="14"/>
        <v>0</v>
      </c>
      <c r="FA10" s="302">
        <f t="shared" ca="1" si="14"/>
        <v>0</v>
      </c>
      <c r="FB10" s="302">
        <f t="shared" ca="1" si="14"/>
        <v>0</v>
      </c>
      <c r="FC10" s="302">
        <f t="shared" ref="FC10:HN10" ca="1" si="15">LOOKUP(_xlfn.NUMBERVALUE(LEFT(FC$7,4)),$E$94:$AC$94,$E97:$AC97)*FC185</f>
        <v>0</v>
      </c>
      <c r="FD10" s="302">
        <f t="shared" ca="1" si="15"/>
        <v>0</v>
      </c>
      <c r="FE10" s="302">
        <f t="shared" ca="1" si="15"/>
        <v>0</v>
      </c>
      <c r="FF10" s="302">
        <f t="shared" ca="1" si="15"/>
        <v>0</v>
      </c>
      <c r="FG10" s="302">
        <f t="shared" ca="1" si="15"/>
        <v>0</v>
      </c>
      <c r="FH10" s="302">
        <f t="shared" ca="1" si="15"/>
        <v>0</v>
      </c>
      <c r="FI10" s="302">
        <f t="shared" ca="1" si="15"/>
        <v>0</v>
      </c>
      <c r="FJ10" s="302">
        <f t="shared" ca="1" si="15"/>
        <v>0</v>
      </c>
      <c r="FK10" s="302">
        <f t="shared" ca="1" si="15"/>
        <v>0</v>
      </c>
      <c r="FL10" s="302">
        <f t="shared" ca="1" si="15"/>
        <v>0</v>
      </c>
      <c r="FM10" s="302">
        <f t="shared" ca="1" si="15"/>
        <v>0</v>
      </c>
      <c r="FN10" s="302">
        <f t="shared" ca="1" si="15"/>
        <v>0</v>
      </c>
      <c r="FO10" s="302">
        <f t="shared" ca="1" si="15"/>
        <v>0</v>
      </c>
      <c r="FP10" s="302">
        <f t="shared" ca="1" si="15"/>
        <v>0</v>
      </c>
      <c r="FQ10" s="302">
        <f t="shared" ca="1" si="15"/>
        <v>0</v>
      </c>
      <c r="FR10" s="302">
        <f t="shared" ca="1" si="15"/>
        <v>0</v>
      </c>
      <c r="FS10" s="302">
        <f t="shared" ca="1" si="15"/>
        <v>0</v>
      </c>
      <c r="FT10" s="302">
        <f t="shared" ca="1" si="15"/>
        <v>0</v>
      </c>
      <c r="FU10" s="302">
        <f t="shared" ca="1" si="15"/>
        <v>0</v>
      </c>
      <c r="FV10" s="302">
        <f t="shared" ca="1" si="15"/>
        <v>0</v>
      </c>
      <c r="FW10" s="302">
        <f t="shared" ca="1" si="15"/>
        <v>0</v>
      </c>
      <c r="FX10" s="302">
        <f t="shared" ca="1" si="15"/>
        <v>0</v>
      </c>
      <c r="FY10" s="302">
        <f t="shared" ca="1" si="15"/>
        <v>0</v>
      </c>
      <c r="FZ10" s="302">
        <f t="shared" ca="1" si="15"/>
        <v>0</v>
      </c>
      <c r="GA10" s="302">
        <f t="shared" ca="1" si="15"/>
        <v>0</v>
      </c>
      <c r="GB10" s="302">
        <f t="shared" ca="1" si="15"/>
        <v>0</v>
      </c>
      <c r="GC10" s="302">
        <f t="shared" ca="1" si="15"/>
        <v>0</v>
      </c>
      <c r="GD10" s="302">
        <f t="shared" ca="1" si="15"/>
        <v>0</v>
      </c>
      <c r="GE10" s="302">
        <f t="shared" ca="1" si="15"/>
        <v>0</v>
      </c>
      <c r="GF10" s="302">
        <f t="shared" ca="1" si="15"/>
        <v>0</v>
      </c>
      <c r="GG10" s="302">
        <f t="shared" ca="1" si="15"/>
        <v>0</v>
      </c>
      <c r="GH10" s="302">
        <f t="shared" ca="1" si="15"/>
        <v>0</v>
      </c>
      <c r="GI10" s="302">
        <f t="shared" ca="1" si="15"/>
        <v>0</v>
      </c>
      <c r="GJ10" s="302">
        <f t="shared" ca="1" si="15"/>
        <v>0</v>
      </c>
      <c r="GK10" s="302">
        <f t="shared" ca="1" si="15"/>
        <v>0</v>
      </c>
      <c r="GL10" s="302">
        <f t="shared" ca="1" si="15"/>
        <v>0</v>
      </c>
      <c r="GM10" s="302">
        <f t="shared" ca="1" si="15"/>
        <v>0</v>
      </c>
      <c r="GN10" s="302">
        <f t="shared" ca="1" si="15"/>
        <v>0</v>
      </c>
      <c r="GO10" s="302">
        <f t="shared" ca="1" si="15"/>
        <v>0</v>
      </c>
      <c r="GP10" s="302">
        <f t="shared" ca="1" si="15"/>
        <v>0</v>
      </c>
      <c r="GQ10" s="303">
        <f t="shared" ca="1" si="15"/>
        <v>0</v>
      </c>
      <c r="GR10" s="303">
        <f t="shared" ca="1" si="15"/>
        <v>0</v>
      </c>
      <c r="GS10" s="303">
        <f t="shared" ca="1" si="15"/>
        <v>0</v>
      </c>
      <c r="GT10" s="303">
        <f t="shared" ca="1" si="15"/>
        <v>0</v>
      </c>
      <c r="GU10" s="303">
        <f t="shared" ca="1" si="15"/>
        <v>0</v>
      </c>
      <c r="GV10" s="303">
        <f t="shared" ca="1" si="15"/>
        <v>0</v>
      </c>
      <c r="GW10" s="303">
        <f t="shared" ca="1" si="15"/>
        <v>0</v>
      </c>
      <c r="GX10" s="303">
        <f t="shared" ca="1" si="15"/>
        <v>0</v>
      </c>
      <c r="GY10" s="303">
        <f t="shared" ca="1" si="15"/>
        <v>0</v>
      </c>
      <c r="GZ10" s="303">
        <f t="shared" ca="1" si="15"/>
        <v>0</v>
      </c>
      <c r="HA10" s="303">
        <f t="shared" ca="1" si="15"/>
        <v>0</v>
      </c>
      <c r="HB10" s="303">
        <f t="shared" ca="1" si="15"/>
        <v>0</v>
      </c>
      <c r="HC10" s="302">
        <f t="shared" ca="1" si="15"/>
        <v>0</v>
      </c>
      <c r="HD10" s="302">
        <f t="shared" ca="1" si="15"/>
        <v>0</v>
      </c>
      <c r="HE10" s="302">
        <f t="shared" ca="1" si="15"/>
        <v>0</v>
      </c>
      <c r="HF10" s="302">
        <f t="shared" ca="1" si="15"/>
        <v>0</v>
      </c>
      <c r="HG10" s="302">
        <f t="shared" ca="1" si="15"/>
        <v>0</v>
      </c>
      <c r="HH10" s="302">
        <f t="shared" ca="1" si="15"/>
        <v>0</v>
      </c>
      <c r="HI10" s="302">
        <f t="shared" ca="1" si="15"/>
        <v>0</v>
      </c>
      <c r="HJ10" s="302">
        <f t="shared" ca="1" si="15"/>
        <v>0</v>
      </c>
      <c r="HK10" s="302">
        <f t="shared" ca="1" si="15"/>
        <v>0</v>
      </c>
      <c r="HL10" s="302">
        <f t="shared" ca="1" si="15"/>
        <v>0</v>
      </c>
      <c r="HM10" s="302">
        <f t="shared" ca="1" si="15"/>
        <v>0</v>
      </c>
      <c r="HN10" s="302">
        <f t="shared" ca="1" si="15"/>
        <v>0</v>
      </c>
      <c r="HO10" s="302">
        <f t="shared" ref="HO10:JZ10" ca="1" si="16">LOOKUP(_xlfn.NUMBERVALUE(LEFT(HO$7,4)),$E$94:$AC$94,$E97:$AC97)*HO185</f>
        <v>0</v>
      </c>
      <c r="HP10" s="302">
        <f t="shared" ca="1" si="16"/>
        <v>0</v>
      </c>
      <c r="HQ10" s="302">
        <f t="shared" ca="1" si="16"/>
        <v>0</v>
      </c>
      <c r="HR10" s="302">
        <f t="shared" ca="1" si="16"/>
        <v>0</v>
      </c>
      <c r="HS10" s="302">
        <f t="shared" ca="1" si="16"/>
        <v>0</v>
      </c>
      <c r="HT10" s="302">
        <f t="shared" ca="1" si="16"/>
        <v>0</v>
      </c>
      <c r="HU10" s="302">
        <f t="shared" ca="1" si="16"/>
        <v>0</v>
      </c>
      <c r="HV10" s="302">
        <f t="shared" ca="1" si="16"/>
        <v>0</v>
      </c>
      <c r="HW10" s="302">
        <f t="shared" ca="1" si="16"/>
        <v>0</v>
      </c>
      <c r="HX10" s="302">
        <f t="shared" ca="1" si="16"/>
        <v>0</v>
      </c>
      <c r="HY10" s="302">
        <f t="shared" ca="1" si="16"/>
        <v>0</v>
      </c>
      <c r="HZ10" s="302">
        <f t="shared" ca="1" si="16"/>
        <v>0</v>
      </c>
      <c r="IA10" s="302">
        <f t="shared" ca="1" si="16"/>
        <v>0</v>
      </c>
      <c r="IB10" s="302">
        <f t="shared" ca="1" si="16"/>
        <v>0</v>
      </c>
      <c r="IC10" s="302">
        <f t="shared" ca="1" si="16"/>
        <v>0</v>
      </c>
      <c r="ID10" s="302">
        <f t="shared" ca="1" si="16"/>
        <v>0</v>
      </c>
      <c r="IE10" s="302">
        <f t="shared" ca="1" si="16"/>
        <v>0</v>
      </c>
      <c r="IF10" s="302">
        <f t="shared" ca="1" si="16"/>
        <v>0</v>
      </c>
      <c r="IG10" s="302">
        <f t="shared" ca="1" si="16"/>
        <v>0</v>
      </c>
      <c r="IH10" s="302">
        <f t="shared" ca="1" si="16"/>
        <v>0</v>
      </c>
      <c r="II10" s="302">
        <f t="shared" ca="1" si="16"/>
        <v>0</v>
      </c>
      <c r="IJ10" s="302">
        <f t="shared" ca="1" si="16"/>
        <v>0</v>
      </c>
      <c r="IK10" s="302">
        <f t="shared" ca="1" si="16"/>
        <v>0</v>
      </c>
      <c r="IL10" s="302">
        <f t="shared" ca="1" si="16"/>
        <v>0</v>
      </c>
      <c r="IM10" s="302">
        <f t="shared" ca="1" si="16"/>
        <v>0</v>
      </c>
      <c r="IN10" s="302">
        <f t="shared" ca="1" si="16"/>
        <v>0</v>
      </c>
      <c r="IO10" s="302">
        <f t="shared" ca="1" si="16"/>
        <v>0</v>
      </c>
      <c r="IP10" s="302">
        <f t="shared" ca="1" si="16"/>
        <v>0</v>
      </c>
      <c r="IQ10" s="302">
        <f t="shared" ca="1" si="16"/>
        <v>0</v>
      </c>
      <c r="IR10" s="302">
        <f t="shared" ca="1" si="16"/>
        <v>0</v>
      </c>
      <c r="IS10" s="302">
        <f t="shared" ca="1" si="16"/>
        <v>0</v>
      </c>
      <c r="IT10" s="302">
        <f t="shared" ca="1" si="16"/>
        <v>0</v>
      </c>
      <c r="IU10" s="302">
        <f t="shared" ca="1" si="16"/>
        <v>0</v>
      </c>
      <c r="IV10" s="302">
        <f t="shared" ca="1" si="16"/>
        <v>0</v>
      </c>
      <c r="IW10" s="302">
        <f t="shared" ca="1" si="16"/>
        <v>0</v>
      </c>
      <c r="IX10" s="302">
        <f t="shared" ca="1" si="16"/>
        <v>0</v>
      </c>
      <c r="IY10" s="303">
        <f t="shared" ca="1" si="16"/>
        <v>0</v>
      </c>
      <c r="IZ10" s="303">
        <f t="shared" ca="1" si="16"/>
        <v>0</v>
      </c>
      <c r="JA10" s="303">
        <f t="shared" ca="1" si="16"/>
        <v>0</v>
      </c>
      <c r="JB10" s="303">
        <f t="shared" ca="1" si="16"/>
        <v>0</v>
      </c>
      <c r="JC10" s="303">
        <f t="shared" ca="1" si="16"/>
        <v>0</v>
      </c>
      <c r="JD10" s="303">
        <f t="shared" ca="1" si="16"/>
        <v>0</v>
      </c>
      <c r="JE10" s="303">
        <f t="shared" ca="1" si="16"/>
        <v>0</v>
      </c>
      <c r="JF10" s="303">
        <f t="shared" ca="1" si="16"/>
        <v>0</v>
      </c>
      <c r="JG10" s="303">
        <f t="shared" ca="1" si="16"/>
        <v>0</v>
      </c>
      <c r="JH10" s="303">
        <f t="shared" ca="1" si="16"/>
        <v>0</v>
      </c>
      <c r="JI10" s="303">
        <f t="shared" ca="1" si="16"/>
        <v>0</v>
      </c>
      <c r="JJ10" s="303">
        <f t="shared" ca="1" si="16"/>
        <v>0</v>
      </c>
      <c r="JK10" s="302">
        <f t="shared" ca="1" si="16"/>
        <v>0</v>
      </c>
      <c r="JL10" s="302">
        <f t="shared" ca="1" si="16"/>
        <v>0</v>
      </c>
      <c r="JM10" s="302">
        <f t="shared" ca="1" si="16"/>
        <v>0</v>
      </c>
      <c r="JN10" s="302">
        <f t="shared" ca="1" si="16"/>
        <v>0</v>
      </c>
      <c r="JO10" s="302">
        <f t="shared" ca="1" si="16"/>
        <v>0</v>
      </c>
      <c r="JP10" s="302">
        <f t="shared" ca="1" si="16"/>
        <v>0</v>
      </c>
      <c r="JQ10" s="302">
        <f t="shared" ca="1" si="16"/>
        <v>0</v>
      </c>
      <c r="JR10" s="302">
        <f t="shared" ca="1" si="16"/>
        <v>0</v>
      </c>
      <c r="JS10" s="302">
        <f t="shared" ca="1" si="16"/>
        <v>0</v>
      </c>
      <c r="JT10" s="302">
        <f t="shared" ca="1" si="16"/>
        <v>0</v>
      </c>
      <c r="JU10" s="302">
        <f t="shared" ca="1" si="16"/>
        <v>0</v>
      </c>
      <c r="JV10" s="302">
        <f t="shared" ca="1" si="16"/>
        <v>0</v>
      </c>
      <c r="JW10" s="302">
        <f t="shared" ca="1" si="16"/>
        <v>0</v>
      </c>
      <c r="JX10" s="302">
        <f t="shared" ca="1" si="16"/>
        <v>0</v>
      </c>
      <c r="JY10" s="302">
        <f t="shared" ca="1" si="16"/>
        <v>0</v>
      </c>
      <c r="JZ10" s="302">
        <f t="shared" ca="1" si="16"/>
        <v>0</v>
      </c>
      <c r="KA10" s="302">
        <f t="shared" ref="KA10:LR10" ca="1" si="17">LOOKUP(_xlfn.NUMBERVALUE(LEFT(KA$7,4)),$E$94:$AC$94,$E97:$AC97)*KA185</f>
        <v>0</v>
      </c>
      <c r="KB10" s="302">
        <f t="shared" ca="1" si="17"/>
        <v>0</v>
      </c>
      <c r="KC10" s="302">
        <f t="shared" ca="1" si="17"/>
        <v>0</v>
      </c>
      <c r="KD10" s="302">
        <f t="shared" ca="1" si="17"/>
        <v>0</v>
      </c>
      <c r="KE10" s="302">
        <f t="shared" ca="1" si="17"/>
        <v>0</v>
      </c>
      <c r="KF10" s="302">
        <f t="shared" ca="1" si="17"/>
        <v>0</v>
      </c>
      <c r="KG10" s="302">
        <f t="shared" ca="1" si="17"/>
        <v>0</v>
      </c>
      <c r="KH10" s="302">
        <f t="shared" ca="1" si="17"/>
        <v>0</v>
      </c>
      <c r="KI10" s="302">
        <f t="shared" ca="1" si="17"/>
        <v>0</v>
      </c>
      <c r="KJ10" s="302">
        <f t="shared" ca="1" si="17"/>
        <v>0</v>
      </c>
      <c r="KK10" s="302">
        <f t="shared" ca="1" si="17"/>
        <v>0</v>
      </c>
      <c r="KL10" s="302">
        <f t="shared" ca="1" si="17"/>
        <v>0</v>
      </c>
      <c r="KM10" s="302">
        <f t="shared" ca="1" si="17"/>
        <v>0</v>
      </c>
      <c r="KN10" s="302">
        <f t="shared" ca="1" si="17"/>
        <v>0</v>
      </c>
      <c r="KO10" s="302">
        <f t="shared" ca="1" si="17"/>
        <v>0</v>
      </c>
      <c r="KP10" s="302">
        <f t="shared" ca="1" si="17"/>
        <v>0</v>
      </c>
      <c r="KQ10" s="302">
        <f t="shared" ca="1" si="17"/>
        <v>0</v>
      </c>
      <c r="KR10" s="302">
        <f t="shared" ca="1" si="17"/>
        <v>0</v>
      </c>
      <c r="KS10" s="302">
        <f t="shared" ca="1" si="17"/>
        <v>0</v>
      </c>
      <c r="KT10" s="302">
        <f t="shared" ca="1" si="17"/>
        <v>0</v>
      </c>
      <c r="KU10" s="302">
        <f t="shared" ca="1" si="17"/>
        <v>0</v>
      </c>
      <c r="KV10" s="302">
        <f t="shared" ca="1" si="17"/>
        <v>0</v>
      </c>
      <c r="KW10" s="302">
        <f t="shared" ca="1" si="17"/>
        <v>0</v>
      </c>
      <c r="KX10" s="302">
        <f t="shared" ca="1" si="17"/>
        <v>0</v>
      </c>
      <c r="KY10" s="302">
        <f t="shared" ca="1" si="17"/>
        <v>0</v>
      </c>
      <c r="KZ10" s="302">
        <f t="shared" ca="1" si="17"/>
        <v>0</v>
      </c>
      <c r="LA10" s="302">
        <f t="shared" ca="1" si="17"/>
        <v>0</v>
      </c>
      <c r="LB10" s="302">
        <f t="shared" ca="1" si="17"/>
        <v>0</v>
      </c>
      <c r="LC10" s="302">
        <f t="shared" ca="1" si="17"/>
        <v>0</v>
      </c>
      <c r="LD10" s="302">
        <f t="shared" ca="1" si="17"/>
        <v>0</v>
      </c>
      <c r="LE10" s="302">
        <f t="shared" ca="1" si="17"/>
        <v>0</v>
      </c>
      <c r="LF10" s="302">
        <f t="shared" ca="1" si="17"/>
        <v>0</v>
      </c>
      <c r="LG10" s="303">
        <f t="shared" ca="1" si="17"/>
        <v>0</v>
      </c>
      <c r="LH10" s="303">
        <f t="shared" ca="1" si="17"/>
        <v>0</v>
      </c>
      <c r="LI10" s="303">
        <f t="shared" ca="1" si="17"/>
        <v>0</v>
      </c>
      <c r="LJ10" s="303">
        <f t="shared" ca="1" si="17"/>
        <v>0</v>
      </c>
      <c r="LK10" s="303">
        <f t="shared" ca="1" si="17"/>
        <v>0</v>
      </c>
      <c r="LL10" s="303">
        <f t="shared" ca="1" si="17"/>
        <v>0</v>
      </c>
      <c r="LM10" s="303">
        <f t="shared" ca="1" si="17"/>
        <v>0</v>
      </c>
      <c r="LN10" s="303">
        <f t="shared" ca="1" si="17"/>
        <v>0</v>
      </c>
      <c r="LO10" s="303">
        <f t="shared" ca="1" si="17"/>
        <v>0</v>
      </c>
      <c r="LP10" s="303">
        <f t="shared" ca="1" si="17"/>
        <v>0</v>
      </c>
      <c r="LQ10" s="303">
        <f t="shared" ca="1" si="17"/>
        <v>0</v>
      </c>
      <c r="LR10" s="303">
        <f t="shared" ca="1" si="17"/>
        <v>0</v>
      </c>
    </row>
    <row r="11" spans="2:330" hidden="1">
      <c r="B11" s="3"/>
      <c r="C11" s="22" t="str">
        <f t="shared" si="5"/>
        <v>AMV4træ</v>
      </c>
      <c r="D11" s="22"/>
      <c r="E11" s="302">
        <f t="shared" ref="E11:AC11" ca="1" si="18">E98*E186</f>
        <v>0</v>
      </c>
      <c r="F11" s="302">
        <f t="shared" ca="1" si="18"/>
        <v>0</v>
      </c>
      <c r="G11" s="303">
        <f t="shared" ca="1" si="18"/>
        <v>0</v>
      </c>
      <c r="H11" s="302">
        <f t="shared" ca="1" si="18"/>
        <v>0</v>
      </c>
      <c r="I11" s="303">
        <f t="shared" ca="1" si="18"/>
        <v>4.0641284458602485</v>
      </c>
      <c r="J11" s="302">
        <f t="shared" ca="1" si="18"/>
        <v>4.8352943302175477</v>
      </c>
      <c r="K11" s="302">
        <f t="shared" ca="1" si="18"/>
        <v>5.4294351690530132</v>
      </c>
      <c r="L11" s="302">
        <f t="shared" ca="1" si="18"/>
        <v>5.5184647219883605</v>
      </c>
      <c r="M11" s="302">
        <f t="shared" ca="1" si="18"/>
        <v>5.8300784116739868</v>
      </c>
      <c r="N11" s="303">
        <f t="shared" ca="1" si="18"/>
        <v>6.1218209934754571</v>
      </c>
      <c r="O11" s="302">
        <f t="shared" ca="1" si="18"/>
        <v>5.8141555469677035</v>
      </c>
      <c r="P11" s="302">
        <f t="shared" ca="1" si="18"/>
        <v>5.17825698006527</v>
      </c>
      <c r="Q11" s="302">
        <f t="shared" ca="1" si="18"/>
        <v>4.5208739280186059</v>
      </c>
      <c r="R11" s="302">
        <f t="shared" ca="1" si="18"/>
        <v>4.0147277321730446</v>
      </c>
      <c r="S11" s="303">
        <f t="shared" ca="1" si="18"/>
        <v>3.2807858231310476</v>
      </c>
      <c r="T11" s="302">
        <f t="shared" ca="1" si="18"/>
        <v>3.6000808927913543</v>
      </c>
      <c r="U11" s="302">
        <f t="shared" ca="1" si="18"/>
        <v>3.6411014454061266</v>
      </c>
      <c r="V11" s="302">
        <f t="shared" ca="1" si="18"/>
        <v>3.8332254143695916</v>
      </c>
      <c r="W11" s="302">
        <f t="shared" ca="1" si="18"/>
        <v>3.7232956543945845</v>
      </c>
      <c r="X11" s="303">
        <f t="shared" ca="1" si="18"/>
        <v>3.9155190468280874</v>
      </c>
      <c r="Y11" s="302">
        <f t="shared" ca="1" si="18"/>
        <v>3.2907576763224515</v>
      </c>
      <c r="Z11" s="302">
        <f t="shared" ca="1" si="18"/>
        <v>2.8068261601185989</v>
      </c>
      <c r="AA11" s="302">
        <f t="shared" ca="1" si="18"/>
        <v>2.3126664490111222</v>
      </c>
      <c r="AB11" s="302">
        <f t="shared" ca="1" si="18"/>
        <v>1.8082731036012683</v>
      </c>
      <c r="AC11" s="303">
        <f t="shared" ca="1" si="18"/>
        <v>1.2936412848958176</v>
      </c>
      <c r="AD11" s="3"/>
      <c r="AE11" s="302">
        <f t="shared" ref="AE11:CP11" ca="1" si="19">LOOKUP(_xlfn.NUMBERVALUE(LEFT(AE$7,4)),$E$94:$AC$94,$E98:$AC98)*AE186</f>
        <v>0</v>
      </c>
      <c r="AF11" s="302">
        <f t="shared" ca="1" si="19"/>
        <v>0</v>
      </c>
      <c r="AG11" s="302">
        <f t="shared" ca="1" si="19"/>
        <v>0</v>
      </c>
      <c r="AH11" s="302">
        <f t="shared" ca="1" si="19"/>
        <v>0</v>
      </c>
      <c r="AI11" s="302">
        <f t="shared" ca="1" si="19"/>
        <v>0</v>
      </c>
      <c r="AJ11" s="302">
        <f t="shared" ca="1" si="19"/>
        <v>0</v>
      </c>
      <c r="AK11" s="302">
        <f t="shared" ca="1" si="19"/>
        <v>0</v>
      </c>
      <c r="AL11" s="302">
        <f t="shared" ca="1" si="19"/>
        <v>0</v>
      </c>
      <c r="AM11" s="302">
        <f t="shared" ca="1" si="19"/>
        <v>0</v>
      </c>
      <c r="AN11" s="302">
        <f t="shared" ca="1" si="19"/>
        <v>0</v>
      </c>
      <c r="AO11" s="302">
        <f t="shared" ca="1" si="19"/>
        <v>0</v>
      </c>
      <c r="AP11" s="302">
        <f t="shared" ca="1" si="19"/>
        <v>0</v>
      </c>
      <c r="AQ11" s="302">
        <f t="shared" ca="1" si="19"/>
        <v>0</v>
      </c>
      <c r="AR11" s="302">
        <f t="shared" ca="1" si="19"/>
        <v>0</v>
      </c>
      <c r="AS11" s="302">
        <f t="shared" ca="1" si="19"/>
        <v>0</v>
      </c>
      <c r="AT11" s="302">
        <f t="shared" ca="1" si="19"/>
        <v>0</v>
      </c>
      <c r="AU11" s="302">
        <f t="shared" ca="1" si="19"/>
        <v>0</v>
      </c>
      <c r="AV11" s="302">
        <f t="shared" ca="1" si="19"/>
        <v>0</v>
      </c>
      <c r="AW11" s="302">
        <f t="shared" ca="1" si="19"/>
        <v>0</v>
      </c>
      <c r="AX11" s="302">
        <f t="shared" ca="1" si="19"/>
        <v>0</v>
      </c>
      <c r="AY11" s="302">
        <f t="shared" ca="1" si="19"/>
        <v>0</v>
      </c>
      <c r="AZ11" s="302">
        <f t="shared" ca="1" si="19"/>
        <v>0</v>
      </c>
      <c r="BA11" s="302">
        <f t="shared" ca="1" si="19"/>
        <v>0</v>
      </c>
      <c r="BB11" s="302">
        <f t="shared" ca="1" si="19"/>
        <v>0</v>
      </c>
      <c r="BC11" s="303">
        <f t="shared" ca="1" si="19"/>
        <v>0</v>
      </c>
      <c r="BD11" s="303">
        <f t="shared" ca="1" si="19"/>
        <v>0</v>
      </c>
      <c r="BE11" s="303">
        <f t="shared" ca="1" si="19"/>
        <v>0</v>
      </c>
      <c r="BF11" s="303">
        <f t="shared" ca="1" si="19"/>
        <v>0</v>
      </c>
      <c r="BG11" s="303">
        <f t="shared" ca="1" si="19"/>
        <v>0</v>
      </c>
      <c r="BH11" s="303">
        <f t="shared" ca="1" si="19"/>
        <v>0</v>
      </c>
      <c r="BI11" s="303">
        <f t="shared" ca="1" si="19"/>
        <v>0</v>
      </c>
      <c r="BJ11" s="303">
        <f t="shared" ca="1" si="19"/>
        <v>0</v>
      </c>
      <c r="BK11" s="303">
        <f t="shared" ca="1" si="19"/>
        <v>0</v>
      </c>
      <c r="BL11" s="303">
        <f t="shared" ca="1" si="19"/>
        <v>0</v>
      </c>
      <c r="BM11" s="303">
        <f t="shared" ca="1" si="19"/>
        <v>0</v>
      </c>
      <c r="BN11" s="303">
        <f t="shared" ca="1" si="19"/>
        <v>0</v>
      </c>
      <c r="BO11" s="302">
        <f t="shared" ca="1" si="19"/>
        <v>0</v>
      </c>
      <c r="BP11" s="302">
        <f t="shared" ca="1" si="19"/>
        <v>0</v>
      </c>
      <c r="BQ11" s="302">
        <f t="shared" ca="1" si="19"/>
        <v>0</v>
      </c>
      <c r="BR11" s="302">
        <f t="shared" ca="1" si="19"/>
        <v>0</v>
      </c>
      <c r="BS11" s="302">
        <f t="shared" ca="1" si="19"/>
        <v>0</v>
      </c>
      <c r="BT11" s="302">
        <f t="shared" ca="1" si="19"/>
        <v>0</v>
      </c>
      <c r="BU11" s="302">
        <f t="shared" ca="1" si="19"/>
        <v>0</v>
      </c>
      <c r="BV11" s="302">
        <f t="shared" ca="1" si="19"/>
        <v>0</v>
      </c>
      <c r="BW11" s="302">
        <f t="shared" ca="1" si="19"/>
        <v>0</v>
      </c>
      <c r="BX11" s="302">
        <f t="shared" ca="1" si="19"/>
        <v>0</v>
      </c>
      <c r="BY11" s="302">
        <f t="shared" ca="1" si="19"/>
        <v>0</v>
      </c>
      <c r="BZ11" s="302">
        <f t="shared" ca="1" si="19"/>
        <v>0</v>
      </c>
      <c r="CA11" s="303">
        <f t="shared" ca="1" si="19"/>
        <v>-11.840939218729002</v>
      </c>
      <c r="CB11" s="303">
        <f t="shared" ca="1" si="19"/>
        <v>-1.6258092443619576</v>
      </c>
      <c r="CC11" s="303">
        <f t="shared" ca="1" si="19"/>
        <v>-7.991530857155861E-2</v>
      </c>
      <c r="CD11" s="303">
        <f t="shared" ca="1" si="19"/>
        <v>7.6098609042574621</v>
      </c>
      <c r="CE11" s="303">
        <f t="shared" ca="1" si="19"/>
        <v>-1.5141418405503335</v>
      </c>
      <c r="CF11" s="303">
        <f t="shared" ca="1" si="19"/>
        <v>19.91655373786115</v>
      </c>
      <c r="CG11" s="303">
        <f t="shared" ca="1" si="19"/>
        <v>29.59282279558661</v>
      </c>
      <c r="CH11" s="303">
        <f t="shared" ca="1" si="19"/>
        <v>0</v>
      </c>
      <c r="CI11" s="303">
        <f t="shared" ca="1" si="19"/>
        <v>0</v>
      </c>
      <c r="CJ11" s="303">
        <f t="shared" ca="1" si="19"/>
        <v>8.4338823243713428</v>
      </c>
      <c r="CK11" s="303">
        <f t="shared" ca="1" si="19"/>
        <v>-0.48253348078680125</v>
      </c>
      <c r="CL11" s="303">
        <f t="shared" ca="1" si="19"/>
        <v>-5.1589592795787249</v>
      </c>
      <c r="CM11" s="302">
        <f t="shared" ca="1" si="19"/>
        <v>-11.052105448652044</v>
      </c>
      <c r="CN11" s="302">
        <f t="shared" ca="1" si="19"/>
        <v>-1.6983229378602938</v>
      </c>
      <c r="CO11" s="302">
        <f t="shared" ca="1" si="19"/>
        <v>-9.3050671170122751E-2</v>
      </c>
      <c r="CP11" s="302">
        <f t="shared" ca="1" si="19"/>
        <v>7.9028198857614882</v>
      </c>
      <c r="CQ11" s="302">
        <f t="shared" ref="CQ11:FB11" ca="1" si="20">LOOKUP(_xlfn.NUMBERVALUE(LEFT(CQ$7,4)),$E$94:$AC$94,$E98:$AC98)*CQ186</f>
        <v>2.1904357573780215</v>
      </c>
      <c r="CR11" s="302">
        <f t="shared" ca="1" si="20"/>
        <v>22.328886337282199</v>
      </c>
      <c r="CS11" s="302">
        <f t="shared" ca="1" si="20"/>
        <v>32.584841146072215</v>
      </c>
      <c r="CT11" s="302">
        <f t="shared" ca="1" si="20"/>
        <v>0</v>
      </c>
      <c r="CU11" s="302">
        <f t="shared" ca="1" si="20"/>
        <v>0</v>
      </c>
      <c r="CV11" s="302">
        <f t="shared" ca="1" si="20"/>
        <v>8.7875499263052195</v>
      </c>
      <c r="CW11" s="302">
        <f t="shared" ca="1" si="20"/>
        <v>-1.0202237819146618</v>
      </c>
      <c r="CX11" s="302">
        <f t="shared" ca="1" si="20"/>
        <v>-5.0384546148821068</v>
      </c>
      <c r="CY11" s="302">
        <f t="shared" ca="1" si="20"/>
        <v>-9.6011868185537566</v>
      </c>
      <c r="CZ11" s="302">
        <f t="shared" ca="1" si="20"/>
        <v>-1.6888569863265106</v>
      </c>
      <c r="DA11" s="302">
        <f t="shared" ca="1" si="20"/>
        <v>-0.10272942897370571</v>
      </c>
      <c r="DB11" s="302">
        <f t="shared" ca="1" si="20"/>
        <v>7.8123013051874288</v>
      </c>
      <c r="DC11" s="302">
        <f t="shared" ca="1" si="20"/>
        <v>5.8873567364107302</v>
      </c>
      <c r="DD11" s="302">
        <f t="shared" ca="1" si="20"/>
        <v>23.854944610149555</v>
      </c>
      <c r="DE11" s="302">
        <f t="shared" ca="1" si="20"/>
        <v>34.188362310360027</v>
      </c>
      <c r="DF11" s="302">
        <f t="shared" ca="1" si="20"/>
        <v>0</v>
      </c>
      <c r="DG11" s="302">
        <f t="shared" ca="1" si="20"/>
        <v>0</v>
      </c>
      <c r="DH11" s="302">
        <f t="shared" ca="1" si="20"/>
        <v>8.7155274130439828</v>
      </c>
      <c r="DI11" s="302">
        <f t="shared" ca="1" si="20"/>
        <v>-1.5630641380318753</v>
      </c>
      <c r="DJ11" s="302">
        <f t="shared" ca="1" si="20"/>
        <v>-4.6443536229318667</v>
      </c>
      <c r="DK11" s="302">
        <f t="shared" ca="1" si="20"/>
        <v>-7.3647790119490208</v>
      </c>
      <c r="DL11" s="302">
        <f t="shared" ca="1" si="20"/>
        <v>-1.5308374172423946</v>
      </c>
      <c r="DM11" s="302">
        <f t="shared" ca="1" si="20"/>
        <v>-0.10303512175155863</v>
      </c>
      <c r="DN11" s="302">
        <f t="shared" ca="1" si="20"/>
        <v>7.0389085266218059</v>
      </c>
      <c r="DO11" s="302">
        <f t="shared" ca="1" si="20"/>
        <v>8.680855794792711</v>
      </c>
      <c r="DP11" s="302">
        <f t="shared" ca="1" si="20"/>
        <v>23.255626404517795</v>
      </c>
      <c r="DQ11" s="302">
        <f t="shared" ca="1" si="20"/>
        <v>32.729582595884239</v>
      </c>
      <c r="DR11" s="302">
        <f t="shared" ca="1" si="20"/>
        <v>0</v>
      </c>
      <c r="DS11" s="302">
        <f t="shared" ca="1" si="20"/>
        <v>0</v>
      </c>
      <c r="DT11" s="302">
        <f t="shared" ca="1" si="20"/>
        <v>7.8784971227415763</v>
      </c>
      <c r="DU11" s="302">
        <f t="shared" ca="1" si="20"/>
        <v>-1.948899223734974</v>
      </c>
      <c r="DV11" s="302">
        <f t="shared" ca="1" si="20"/>
        <v>-3.8608438685767625</v>
      </c>
      <c r="DW11" s="302">
        <f t="shared" ca="1" si="20"/>
        <v>-5.6291548799015025</v>
      </c>
      <c r="DX11" s="302">
        <f t="shared" ca="1" si="20"/>
        <v>-1.4505618288165196</v>
      </c>
      <c r="DY11" s="302">
        <f t="shared" ca="1" si="20"/>
        <v>-0.10773084172953952</v>
      </c>
      <c r="DZ11" s="302">
        <f t="shared" ca="1" si="20"/>
        <v>6.6292474532014536</v>
      </c>
      <c r="EA11" s="302">
        <f t="shared" ca="1" si="20"/>
        <v>11.396517175554624</v>
      </c>
      <c r="EB11" s="302">
        <f t="shared" ca="1" si="20"/>
        <v>23.728152623317982</v>
      </c>
      <c r="EC11" s="302">
        <f t="shared" ca="1" si="20"/>
        <v>32.789577911878133</v>
      </c>
      <c r="ED11" s="302">
        <f t="shared" ca="1" si="20"/>
        <v>0</v>
      </c>
      <c r="EE11" s="302">
        <f t="shared" ca="1" si="20"/>
        <v>0</v>
      </c>
      <c r="EF11" s="302">
        <f t="shared" ca="1" si="20"/>
        <v>7.444241210645715</v>
      </c>
      <c r="EG11" s="302">
        <f t="shared" ca="1" si="20"/>
        <v>-2.3870702937519988</v>
      </c>
      <c r="EH11" s="302">
        <f t="shared" ca="1" si="20"/>
        <v>-3.3099109028306373</v>
      </c>
      <c r="EI11" s="303">
        <f t="shared" ca="1" si="20"/>
        <v>-3.9650829005054442</v>
      </c>
      <c r="EJ11" s="303">
        <f t="shared" ca="1" si="20"/>
        <v>-1.3725623691958775</v>
      </c>
      <c r="EK11" s="303">
        <f t="shared" ca="1" si="20"/>
        <v>-0.11222355779028929</v>
      </c>
      <c r="EL11" s="303">
        <f t="shared" ca="1" si="20"/>
        <v>6.2340258674950491</v>
      </c>
      <c r="EM11" s="303">
        <f t="shared" ca="1" si="20"/>
        <v>13.803395136017707</v>
      </c>
      <c r="EN11" s="303">
        <f t="shared" ca="1" si="20"/>
        <v>24.207345019906455</v>
      </c>
      <c r="EO11" s="303">
        <f t="shared" ca="1" si="20"/>
        <v>32.840565812867546</v>
      </c>
      <c r="EP11" s="303">
        <f t="shared" ca="1" si="20"/>
        <v>0</v>
      </c>
      <c r="EQ11" s="303">
        <f t="shared" ca="1" si="20"/>
        <v>0</v>
      </c>
      <c r="ER11" s="303">
        <f t="shared" ca="1" si="20"/>
        <v>7.0232501836798598</v>
      </c>
      <c r="ES11" s="303">
        <f t="shared" ca="1" si="20"/>
        <v>-2.8076117628739099</v>
      </c>
      <c r="ET11" s="303">
        <f t="shared" ca="1" si="20"/>
        <v>-2.7837007125305231</v>
      </c>
      <c r="EU11" s="302">
        <f t="shared" ca="1" si="20"/>
        <v>-7.1520632018706021</v>
      </c>
      <c r="EV11" s="302">
        <f t="shared" ca="1" si="20"/>
        <v>-3.4049262850252364</v>
      </c>
      <c r="EW11" s="302">
        <f t="shared" ca="1" si="20"/>
        <v>-0.44821984127161896</v>
      </c>
      <c r="EX11" s="302">
        <f t="shared" ca="1" si="20"/>
        <v>5.2219604645086299</v>
      </c>
      <c r="EY11" s="302">
        <f t="shared" ca="1" si="20"/>
        <v>14.64531947908516</v>
      </c>
      <c r="EZ11" s="302">
        <f t="shared" ca="1" si="20"/>
        <v>23.909305401208535</v>
      </c>
      <c r="FA11" s="302">
        <f t="shared" ca="1" si="20"/>
        <v>33.385530908063799</v>
      </c>
      <c r="FB11" s="302">
        <f t="shared" ca="1" si="20"/>
        <v>0.52207767022171303</v>
      </c>
      <c r="FC11" s="302">
        <f t="shared" ref="FC11:HN11" ca="1" si="21">LOOKUP(_xlfn.NUMBERVALUE(LEFT(FC$7,4)),$E$94:$AC$94,$E98:$AC98)*FC186</f>
        <v>0</v>
      </c>
      <c r="FD11" s="302">
        <f t="shared" ca="1" si="21"/>
        <v>8.1594968707380175</v>
      </c>
      <c r="FE11" s="302">
        <f t="shared" ca="1" si="21"/>
        <v>-2.4491991290442443</v>
      </c>
      <c r="FF11" s="302">
        <f t="shared" ca="1" si="21"/>
        <v>-4.3316173085927714</v>
      </c>
      <c r="FG11" s="302">
        <f t="shared" ca="1" si="21"/>
        <v>-10.253105786867275</v>
      </c>
      <c r="FH11" s="302">
        <f t="shared" ca="1" si="21"/>
        <v>-5.4061378998930296</v>
      </c>
      <c r="FI11" s="302">
        <f t="shared" ca="1" si="21"/>
        <v>-0.77931391381476456</v>
      </c>
      <c r="FJ11" s="302">
        <f t="shared" ca="1" si="21"/>
        <v>3.8194880766656514</v>
      </c>
      <c r="FK11" s="302">
        <f t="shared" ca="1" si="21"/>
        <v>14.792280507428226</v>
      </c>
      <c r="FL11" s="302">
        <f t="shared" ca="1" si="21"/>
        <v>22.337245490536816</v>
      </c>
      <c r="FM11" s="302">
        <f t="shared" ca="1" si="21"/>
        <v>32.365913145514</v>
      </c>
      <c r="FN11" s="302">
        <f t="shared" ca="1" si="21"/>
        <v>1.1009000463563172</v>
      </c>
      <c r="FO11" s="302">
        <f t="shared" ca="1" si="21"/>
        <v>0</v>
      </c>
      <c r="FP11" s="302">
        <f t="shared" ca="1" si="21"/>
        <v>8.9690210377271544</v>
      </c>
      <c r="FQ11" s="302">
        <f t="shared" ca="1" si="21"/>
        <v>-1.9405722001318466</v>
      </c>
      <c r="FR11" s="302">
        <f t="shared" ca="1" si="21"/>
        <v>-5.787824554888509</v>
      </c>
      <c r="FS11" s="302">
        <f t="shared" ca="1" si="21"/>
        <v>-13.468410393545884</v>
      </c>
      <c r="FT11" s="302">
        <f t="shared" ca="1" si="21"/>
        <v>-7.4444496872677908</v>
      </c>
      <c r="FU11" s="302">
        <f t="shared" ca="1" si="21"/>
        <v>-1.111111563752988</v>
      </c>
      <c r="FV11" s="302">
        <f t="shared" ca="1" si="21"/>
        <v>2.3360777899828196</v>
      </c>
      <c r="FW11" s="302">
        <f t="shared" ca="1" si="21"/>
        <v>14.935897555303018</v>
      </c>
      <c r="FX11" s="302">
        <f t="shared" ca="1" si="21"/>
        <v>20.703983018797562</v>
      </c>
      <c r="FY11" s="302">
        <f t="shared" ca="1" si="21"/>
        <v>31.418207626032927</v>
      </c>
      <c r="FZ11" s="302">
        <f t="shared" ca="1" si="21"/>
        <v>1.7433348061943406</v>
      </c>
      <c r="GA11" s="302">
        <f t="shared" ca="1" si="21"/>
        <v>0</v>
      </c>
      <c r="GB11" s="302">
        <f t="shared" ca="1" si="21"/>
        <v>9.80406437394827</v>
      </c>
      <c r="GC11" s="302">
        <f t="shared" ca="1" si="21"/>
        <v>-1.4225831719178275</v>
      </c>
      <c r="GD11" s="302">
        <f t="shared" ca="1" si="21"/>
        <v>-7.2922092627373383</v>
      </c>
      <c r="GE11" s="302">
        <f t="shared" ca="1" si="21"/>
        <v>-17.554863823277046</v>
      </c>
      <c r="GF11" s="302">
        <f t="shared" ca="1" si="21"/>
        <v>-9.9473638357810277</v>
      </c>
      <c r="GG11" s="302">
        <f t="shared" ca="1" si="21"/>
        <v>-1.5085044931116085</v>
      </c>
      <c r="GH11" s="302">
        <f t="shared" ca="1" si="21"/>
        <v>0.80321652965492718</v>
      </c>
      <c r="GI11" s="302">
        <f t="shared" ca="1" si="21"/>
        <v>15.753943227398807</v>
      </c>
      <c r="GJ11" s="302">
        <f t="shared" ca="1" si="21"/>
        <v>19.863980112114248</v>
      </c>
      <c r="GK11" s="302">
        <f t="shared" ca="1" si="21"/>
        <v>31.907483350368054</v>
      </c>
      <c r="GL11" s="302">
        <f t="shared" ca="1" si="21"/>
        <v>2.5678934849027812</v>
      </c>
      <c r="GM11" s="302">
        <f t="shared" ca="1" si="21"/>
        <v>0</v>
      </c>
      <c r="GN11" s="302">
        <f t="shared" ca="1" si="21"/>
        <v>11.144454719552565</v>
      </c>
      <c r="GO11" s="302">
        <f t="shared" ca="1" si="21"/>
        <v>-0.93564552727708483</v>
      </c>
      <c r="GP11" s="302">
        <f t="shared" ca="1" si="21"/>
        <v>-9.2428727968646918</v>
      </c>
      <c r="GQ11" s="303">
        <f t="shared" ca="1" si="21"/>
        <v>-21.145351295190057</v>
      </c>
      <c r="GR11" s="303">
        <f t="shared" ca="1" si="21"/>
        <v>-12.145780949199954</v>
      </c>
      <c r="GS11" s="303">
        <f t="shared" ca="1" si="21"/>
        <v>-1.8554980801078278</v>
      </c>
      <c r="GT11" s="303">
        <f t="shared" ca="1" si="21"/>
        <v>-0.92527714780091375</v>
      </c>
      <c r="GU11" s="303">
        <f t="shared" ca="1" si="21"/>
        <v>15.886956675790628</v>
      </c>
      <c r="GV11" s="303">
        <f t="shared" ca="1" si="21"/>
        <v>18.017493230551704</v>
      </c>
      <c r="GW11" s="303">
        <f t="shared" ca="1" si="21"/>
        <v>31.024889223964863</v>
      </c>
      <c r="GX11" s="303">
        <f t="shared" ca="1" si="21"/>
        <v>3.396675516864057</v>
      </c>
      <c r="GY11" s="303">
        <f t="shared" ca="1" si="21"/>
        <v>0</v>
      </c>
      <c r="GZ11" s="303">
        <f t="shared" ca="1" si="21"/>
        <v>12.063900746299398</v>
      </c>
      <c r="HA11" s="303">
        <f t="shared" ca="1" si="21"/>
        <v>-0.37504841488038354</v>
      </c>
      <c r="HB11" s="303">
        <f t="shared" ca="1" si="21"/>
        <v>-10.910119033214578</v>
      </c>
      <c r="HC11" s="302">
        <f t="shared" ca="1" si="21"/>
        <v>0</v>
      </c>
      <c r="HD11" s="302">
        <f t="shared" ca="1" si="21"/>
        <v>-4.3671916195991693</v>
      </c>
      <c r="HE11" s="302">
        <f t="shared" ca="1" si="21"/>
        <v>-7.7170698175671362</v>
      </c>
      <c r="HF11" s="302">
        <f t="shared" ca="1" si="21"/>
        <v>-17.491026203266895</v>
      </c>
      <c r="HG11" s="302">
        <f t="shared" ca="1" si="21"/>
        <v>25.576099125782406</v>
      </c>
      <c r="HH11" s="302">
        <f t="shared" ca="1" si="21"/>
        <v>19.778286547361535</v>
      </c>
      <c r="HI11" s="302">
        <f t="shared" ca="1" si="21"/>
        <v>29.484740671209337</v>
      </c>
      <c r="HJ11" s="302">
        <f t="shared" ca="1" si="21"/>
        <v>3.6893053084661727</v>
      </c>
      <c r="HK11" s="302">
        <f t="shared" ca="1" si="21"/>
        <v>0</v>
      </c>
      <c r="HL11" s="302">
        <f t="shared" ca="1" si="21"/>
        <v>1.4952937026199622</v>
      </c>
      <c r="HM11" s="302">
        <f t="shared" ca="1" si="21"/>
        <v>-1.1122815299865907</v>
      </c>
      <c r="HN11" s="302">
        <f t="shared" ca="1" si="21"/>
        <v>-8.5441293641304554</v>
      </c>
      <c r="HO11" s="302">
        <f t="shared" ref="HO11:JZ11" ca="1" si="22">LOOKUP(_xlfn.NUMBERVALUE(LEFT(HO$7,4)),$E$94:$AC$94,$E98:$AC98)*HO186</f>
        <v>0</v>
      </c>
      <c r="HP11" s="302">
        <f t="shared" ca="1" si="22"/>
        <v>-4.4169528941219927</v>
      </c>
      <c r="HQ11" s="302">
        <f t="shared" ca="1" si="22"/>
        <v>-7.8050007496518141</v>
      </c>
      <c r="HR11" s="302">
        <f t="shared" ca="1" si="22"/>
        <v>-17.690324936274298</v>
      </c>
      <c r="HS11" s="302">
        <f t="shared" ca="1" si="22"/>
        <v>25.867521944078113</v>
      </c>
      <c r="HT11" s="302">
        <f t="shared" ca="1" si="22"/>
        <v>20.003647106778587</v>
      </c>
      <c r="HU11" s="302">
        <f t="shared" ca="1" si="22"/>
        <v>29.820699887697522</v>
      </c>
      <c r="HV11" s="302">
        <f t="shared" ca="1" si="22"/>
        <v>3.7313425145803261</v>
      </c>
      <c r="HW11" s="302">
        <f t="shared" ca="1" si="22"/>
        <v>0</v>
      </c>
      <c r="HX11" s="302">
        <f t="shared" ca="1" si="22"/>
        <v>1.51233159033123</v>
      </c>
      <c r="HY11" s="302">
        <f t="shared" ca="1" si="22"/>
        <v>-1.1249552460451977</v>
      </c>
      <c r="HZ11" s="302">
        <f t="shared" ca="1" si="22"/>
        <v>-8.6414840954728902</v>
      </c>
      <c r="IA11" s="302">
        <f t="shared" ca="1" si="22"/>
        <v>0</v>
      </c>
      <c r="IB11" s="302">
        <f t="shared" ca="1" si="22"/>
        <v>-4.6500149313838319</v>
      </c>
      <c r="IC11" s="302">
        <f t="shared" ca="1" si="22"/>
        <v>-8.2168342962501484</v>
      </c>
      <c r="ID11" s="302">
        <f t="shared" ca="1" si="22"/>
        <v>-18.623761010487076</v>
      </c>
      <c r="IE11" s="302">
        <f t="shared" ca="1" si="22"/>
        <v>27.232430628348922</v>
      </c>
      <c r="IF11" s="302">
        <f t="shared" ca="1" si="22"/>
        <v>21.059146420248048</v>
      </c>
      <c r="IG11" s="302">
        <f t="shared" ca="1" si="22"/>
        <v>31.394199364599288</v>
      </c>
      <c r="IH11" s="302">
        <f t="shared" ca="1" si="22"/>
        <v>3.9282280845684281</v>
      </c>
      <c r="II11" s="302">
        <f t="shared" ca="1" si="22"/>
        <v>0</v>
      </c>
      <c r="IJ11" s="302">
        <f t="shared" ca="1" si="22"/>
        <v>1.5921302863796059</v>
      </c>
      <c r="IK11" s="302">
        <f t="shared" ca="1" si="22"/>
        <v>-1.1843138961726642</v>
      </c>
      <c r="IL11" s="302">
        <f t="shared" ca="1" si="22"/>
        <v>-9.0974549732553776</v>
      </c>
      <c r="IM11" s="302">
        <f t="shared" ca="1" si="22"/>
        <v>0</v>
      </c>
      <c r="IN11" s="302">
        <f t="shared" ca="1" si="22"/>
        <v>-4.5166611705089865</v>
      </c>
      <c r="IO11" s="302">
        <f t="shared" ca="1" si="22"/>
        <v>-7.981190804334676</v>
      </c>
      <c r="IP11" s="302">
        <f t="shared" ca="1" si="22"/>
        <v>-18.089666258313095</v>
      </c>
      <c r="IQ11" s="302">
        <f t="shared" ca="1" si="22"/>
        <v>26.45145527759388</v>
      </c>
      <c r="IR11" s="302">
        <f t="shared" ca="1" si="22"/>
        <v>20.455209353938805</v>
      </c>
      <c r="IS11" s="302">
        <f t="shared" ca="1" si="22"/>
        <v>30.493872243783333</v>
      </c>
      <c r="IT11" s="302">
        <f t="shared" ca="1" si="22"/>
        <v>3.8155738250915672</v>
      </c>
      <c r="IU11" s="302">
        <f t="shared" ca="1" si="22"/>
        <v>0</v>
      </c>
      <c r="IV11" s="302">
        <f t="shared" ca="1" si="22"/>
        <v>1.5464709574044446</v>
      </c>
      <c r="IW11" s="302">
        <f t="shared" ca="1" si="22"/>
        <v>-1.1503499811226181</v>
      </c>
      <c r="IX11" s="302">
        <f t="shared" ca="1" si="22"/>
        <v>-8.8365569217490929</v>
      </c>
      <c r="IY11" s="303">
        <f t="shared" ca="1" si="22"/>
        <v>0</v>
      </c>
      <c r="IZ11" s="303">
        <f t="shared" ca="1" si="22"/>
        <v>-4.7498438165454813</v>
      </c>
      <c r="JA11" s="303">
        <f t="shared" ca="1" si="22"/>
        <v>-8.3932374733273765</v>
      </c>
      <c r="JB11" s="303">
        <f t="shared" ca="1" si="22"/>
        <v>-19.02358538237154</v>
      </c>
      <c r="JC11" s="303">
        <f t="shared" ca="1" si="22"/>
        <v>27.817070297250154</v>
      </c>
      <c r="JD11" s="303">
        <f t="shared" ca="1" si="22"/>
        <v>21.511254884545746</v>
      </c>
      <c r="JE11" s="303">
        <f t="shared" ca="1" si="22"/>
        <v>32.068186001063232</v>
      </c>
      <c r="JF11" s="303">
        <f t="shared" ca="1" si="22"/>
        <v>4.012561282661288</v>
      </c>
      <c r="JG11" s="303">
        <f t="shared" ca="1" si="22"/>
        <v>0</v>
      </c>
      <c r="JH11" s="303">
        <f t="shared" ca="1" si="22"/>
        <v>1.6263109489939671</v>
      </c>
      <c r="JI11" s="303">
        <f t="shared" ca="1" si="22"/>
        <v>-1.2097393491402275</v>
      </c>
      <c r="JJ11" s="303">
        <f t="shared" ca="1" si="22"/>
        <v>-9.2927637628377173</v>
      </c>
      <c r="JK11" s="302">
        <f t="shared" ca="1" si="22"/>
        <v>0</v>
      </c>
      <c r="JL11" s="302">
        <f t="shared" ca="1" si="22"/>
        <v>-5.9723116177511324</v>
      </c>
      <c r="JM11" s="302">
        <f t="shared" ca="1" si="22"/>
        <v>-7.929003920537796</v>
      </c>
      <c r="JN11" s="302">
        <f t="shared" ca="1" si="22"/>
        <v>-18.010199366460697</v>
      </c>
      <c r="JO11" s="302">
        <f t="shared" ca="1" si="22"/>
        <v>24.40563420216667</v>
      </c>
      <c r="JP11" s="302">
        <f t="shared" ca="1" si="22"/>
        <v>20.285431601364515</v>
      </c>
      <c r="JQ11" s="302">
        <f t="shared" ca="1" si="22"/>
        <v>30.956647248720735</v>
      </c>
      <c r="JR11" s="302">
        <f t="shared" ca="1" si="22"/>
        <v>3.6855402965363084</v>
      </c>
      <c r="JS11" s="302">
        <f t="shared" ca="1" si="22"/>
        <v>0</v>
      </c>
      <c r="JT11" s="302">
        <f t="shared" ca="1" si="22"/>
        <v>3.4091435170768771</v>
      </c>
      <c r="JU11" s="302">
        <f t="shared" ca="1" si="22"/>
        <v>-7.4887770604189088</v>
      </c>
      <c r="JV11" s="302">
        <f t="shared" ca="1" si="22"/>
        <v>-7.7441949370095937</v>
      </c>
      <c r="JW11" s="302">
        <f t="shared" ca="1" si="22"/>
        <v>0</v>
      </c>
      <c r="JX11" s="302">
        <f t="shared" ca="1" si="22"/>
        <v>-7.4321108495673327</v>
      </c>
      <c r="JY11" s="302">
        <f t="shared" ca="1" si="22"/>
        <v>-7.7828783601446467</v>
      </c>
      <c r="JZ11" s="302">
        <f t="shared" ca="1" si="22"/>
        <v>-17.698920699895798</v>
      </c>
      <c r="KA11" s="302">
        <f t="shared" ref="KA11:LR11" ca="1" si="23">LOOKUP(_xlfn.NUMBERVALUE(LEFT(KA$7,4)),$E$94:$AC$94,$E98:$AC98)*KA186</f>
        <v>22.255920387182226</v>
      </c>
      <c r="KB11" s="302">
        <f t="shared" ca="1" si="23"/>
        <v>19.838011493212161</v>
      </c>
      <c r="KC11" s="302">
        <f t="shared" ca="1" si="23"/>
        <v>31.082162850855354</v>
      </c>
      <c r="KD11" s="302">
        <f t="shared" ca="1" si="23"/>
        <v>3.5075903472422105</v>
      </c>
      <c r="KE11" s="302">
        <f t="shared" ca="1" si="23"/>
        <v>0</v>
      </c>
      <c r="KF11" s="302">
        <f t="shared" ca="1" si="23"/>
        <v>5.3561565847828154</v>
      </c>
      <c r="KG11" s="302">
        <f t="shared" ca="1" si="23"/>
        <v>-13.807887214275999</v>
      </c>
      <c r="KH11" s="302">
        <f t="shared" ca="1" si="23"/>
        <v>-6.5463129620371907</v>
      </c>
      <c r="KI11" s="302">
        <f t="shared" ca="1" si="23"/>
        <v>0</v>
      </c>
      <c r="KJ11" s="302">
        <f t="shared" ca="1" si="23"/>
        <v>-8.947619751020202</v>
      </c>
      <c r="KK11" s="302">
        <f t="shared" ca="1" si="23"/>
        <v>-7.6310149439799622</v>
      </c>
      <c r="KL11" s="302">
        <f t="shared" ca="1" si="23"/>
        <v>-17.353494800751616</v>
      </c>
      <c r="KM11" s="302">
        <f t="shared" ca="1" si="23"/>
        <v>20.270077291203958</v>
      </c>
      <c r="KN11" s="302">
        <f t="shared" ca="1" si="23"/>
        <v>19.333967523301485</v>
      </c>
      <c r="KO11" s="302">
        <f t="shared" ca="1" si="23"/>
        <v>31.20760750920493</v>
      </c>
      <c r="KP11" s="302">
        <f t="shared" ca="1" si="23"/>
        <v>3.3238511804288224</v>
      </c>
      <c r="KQ11" s="302">
        <f t="shared" ca="1" si="23"/>
        <v>0</v>
      </c>
      <c r="KR11" s="302">
        <f t="shared" ca="1" si="23"/>
        <v>7.4100642427588994</v>
      </c>
      <c r="KS11" s="302">
        <f t="shared" ca="1" si="23"/>
        <v>-20.120659459622409</v>
      </c>
      <c r="KT11" s="302">
        <f t="shared" ca="1" si="23"/>
        <v>-5.3407699773748503</v>
      </c>
      <c r="KU11" s="302">
        <f t="shared" ca="1" si="23"/>
        <v>0</v>
      </c>
      <c r="KV11" s="302">
        <f t="shared" ca="1" si="23"/>
        <v>-10.520518026756472</v>
      </c>
      <c r="KW11" s="302">
        <f t="shared" ca="1" si="23"/>
        <v>-7.4733599256955214</v>
      </c>
      <c r="KX11" s="302">
        <f t="shared" ca="1" si="23"/>
        <v>-16.97131625266374</v>
      </c>
      <c r="KY11" s="302">
        <f t="shared" ca="1" si="23"/>
        <v>18.427515350856496</v>
      </c>
      <c r="KZ11" s="302">
        <f t="shared" ca="1" si="23"/>
        <v>18.767416466885482</v>
      </c>
      <c r="LA11" s="302">
        <f t="shared" ca="1" si="23"/>
        <v>31.332975287700251</v>
      </c>
      <c r="LB11" s="302">
        <f t="shared" ca="1" si="23"/>
        <v>3.1342575668579546</v>
      </c>
      <c r="LC11" s="302">
        <f t="shared" ca="1" si="23"/>
        <v>0</v>
      </c>
      <c r="LD11" s="302">
        <f t="shared" ca="1" si="23"/>
        <v>9.5767146704799764</v>
      </c>
      <c r="LE11" s="302">
        <f t="shared" ca="1" si="23"/>
        <v>-26.427334790700183</v>
      </c>
      <c r="LF11" s="302">
        <f t="shared" ca="1" si="23"/>
        <v>-4.1277097050832063</v>
      </c>
      <c r="LG11" s="303">
        <f t="shared" ca="1" si="23"/>
        <v>0</v>
      </c>
      <c r="LH11" s="303">
        <f t="shared" ca="1" si="23"/>
        <v>-12.152551656939345</v>
      </c>
      <c r="LI11" s="303">
        <f t="shared" ca="1" si="23"/>
        <v>-7.3098592486583556</v>
      </c>
      <c r="LJ11" s="303">
        <f t="shared" ca="1" si="23"/>
        <v>-16.549510304826882</v>
      </c>
      <c r="LK11" s="303">
        <f t="shared" ca="1" si="23"/>
        <v>16.710954598783797</v>
      </c>
      <c r="LL11" s="303">
        <f t="shared" ca="1" si="23"/>
        <v>18.131635191403788</v>
      </c>
      <c r="LM11" s="303">
        <f t="shared" ca="1" si="23"/>
        <v>31.458260427155007</v>
      </c>
      <c r="LN11" s="303">
        <f t="shared" ca="1" si="23"/>
        <v>2.9387436119204833</v>
      </c>
      <c r="LO11" s="303">
        <f t="shared" ca="1" si="23"/>
        <v>0</v>
      </c>
      <c r="LP11" s="303">
        <f t="shared" ca="1" si="23"/>
        <v>11.862387271339314</v>
      </c>
      <c r="LQ11" s="303">
        <f t="shared" ca="1" si="23"/>
        <v>-32.728137475771078</v>
      </c>
      <c r="LR11" s="303">
        <f t="shared" ca="1" si="23"/>
        <v>-2.9072733940702897</v>
      </c>
    </row>
    <row r="12" spans="2:330" hidden="1">
      <c r="B12" s="3"/>
      <c r="C12" s="22" t="str">
        <f t="shared" si="5"/>
        <v>AMV4træBP</v>
      </c>
      <c r="D12" s="22"/>
      <c r="E12" s="302">
        <f t="shared" ref="E12:AC12" ca="1" si="24">E99*E187</f>
        <v>0</v>
      </c>
      <c r="F12" s="302">
        <f t="shared" ca="1" si="24"/>
        <v>0</v>
      </c>
      <c r="G12" s="303">
        <f t="shared" ca="1" si="24"/>
        <v>0</v>
      </c>
      <c r="H12" s="302">
        <f t="shared" ca="1" si="24"/>
        <v>0</v>
      </c>
      <c r="I12" s="303">
        <f t="shared" ca="1" si="24"/>
        <v>4.3210061125333414</v>
      </c>
      <c r="J12" s="302">
        <f t="shared" ca="1" si="24"/>
        <v>4.0110374444153338</v>
      </c>
      <c r="K12" s="302">
        <f t="shared" ca="1" si="24"/>
        <v>3.6949772089190906</v>
      </c>
      <c r="L12" s="302">
        <f t="shared" ca="1" si="24"/>
        <v>3.3727751721396833</v>
      </c>
      <c r="M12" s="302">
        <f t="shared" ca="1" si="24"/>
        <v>3.0443850161570385</v>
      </c>
      <c r="N12" s="303">
        <f t="shared" ca="1" si="24"/>
        <v>2.7097642717629764</v>
      </c>
      <c r="O12" s="302">
        <f t="shared" ca="1" si="24"/>
        <v>4.2597282197629234</v>
      </c>
      <c r="P12" s="302">
        <f t="shared" ca="1" si="24"/>
        <v>5.8261138599176672</v>
      </c>
      <c r="Q12" s="302">
        <f t="shared" ca="1" si="24"/>
        <v>7.4089409871638017</v>
      </c>
      <c r="R12" s="302">
        <f t="shared" ca="1" si="24"/>
        <v>9.0082288838641489</v>
      </c>
      <c r="S12" s="303">
        <f t="shared" ca="1" si="24"/>
        <v>10.623996326514723</v>
      </c>
      <c r="T12" s="302">
        <f t="shared" ca="1" si="24"/>
        <v>8.4058529619272555</v>
      </c>
      <c r="U12" s="302">
        <f t="shared" ca="1" si="24"/>
        <v>8.4427991172018775</v>
      </c>
      <c r="V12" s="302">
        <f t="shared" ca="1" si="24"/>
        <v>8.4797915798727637</v>
      </c>
      <c r="W12" s="302">
        <f t="shared" ca="1" si="24"/>
        <v>8.5168293243636608</v>
      </c>
      <c r="X12" s="303">
        <f t="shared" ca="1" si="24"/>
        <v>8.5539113351934013</v>
      </c>
      <c r="Y12" s="302">
        <f t="shared" ca="1" si="24"/>
        <v>9.9309098550117625</v>
      </c>
      <c r="Z12" s="302">
        <f t="shared" ca="1" si="24"/>
        <v>11.318649594696474</v>
      </c>
      <c r="AA12" s="302">
        <f t="shared" ca="1" si="24"/>
        <v>12.717134702295692</v>
      </c>
      <c r="AB12" s="302">
        <f t="shared" ca="1" si="24"/>
        <v>14.126368710817763</v>
      </c>
      <c r="AC12" s="303">
        <f t="shared" ca="1" si="24"/>
        <v>15.546354545546178</v>
      </c>
      <c r="AD12" s="3"/>
      <c r="AE12" s="302">
        <f t="shared" ref="AE12:CP12" ca="1" si="25">LOOKUP(_xlfn.NUMBERVALUE(LEFT(AE$7,4)),$E$94:$AC$94,$E99:$AC99)*AE187</f>
        <v>0</v>
      </c>
      <c r="AF12" s="302">
        <f t="shared" ca="1" si="25"/>
        <v>0</v>
      </c>
      <c r="AG12" s="302">
        <f t="shared" ca="1" si="25"/>
        <v>0</v>
      </c>
      <c r="AH12" s="302">
        <f t="shared" ca="1" si="25"/>
        <v>0</v>
      </c>
      <c r="AI12" s="302">
        <f t="shared" ca="1" si="25"/>
        <v>0</v>
      </c>
      <c r="AJ12" s="302">
        <f t="shared" ca="1" si="25"/>
        <v>0</v>
      </c>
      <c r="AK12" s="302">
        <f t="shared" ca="1" si="25"/>
        <v>0</v>
      </c>
      <c r="AL12" s="302">
        <f t="shared" ca="1" si="25"/>
        <v>0</v>
      </c>
      <c r="AM12" s="302">
        <f t="shared" ca="1" si="25"/>
        <v>0</v>
      </c>
      <c r="AN12" s="302">
        <f t="shared" ca="1" si="25"/>
        <v>0</v>
      </c>
      <c r="AO12" s="302">
        <f t="shared" ca="1" si="25"/>
        <v>0</v>
      </c>
      <c r="AP12" s="302">
        <f t="shared" ca="1" si="25"/>
        <v>0</v>
      </c>
      <c r="AQ12" s="302">
        <f t="shared" ca="1" si="25"/>
        <v>0</v>
      </c>
      <c r="AR12" s="302">
        <f t="shared" ca="1" si="25"/>
        <v>0</v>
      </c>
      <c r="AS12" s="302">
        <f t="shared" ca="1" si="25"/>
        <v>0</v>
      </c>
      <c r="AT12" s="302">
        <f t="shared" ca="1" si="25"/>
        <v>0</v>
      </c>
      <c r="AU12" s="302">
        <f t="shared" ca="1" si="25"/>
        <v>0</v>
      </c>
      <c r="AV12" s="302">
        <f t="shared" ca="1" si="25"/>
        <v>0</v>
      </c>
      <c r="AW12" s="302">
        <f t="shared" ca="1" si="25"/>
        <v>0</v>
      </c>
      <c r="AX12" s="302">
        <f t="shared" ca="1" si="25"/>
        <v>0</v>
      </c>
      <c r="AY12" s="302">
        <f t="shared" ca="1" si="25"/>
        <v>0</v>
      </c>
      <c r="AZ12" s="302">
        <f t="shared" ca="1" si="25"/>
        <v>0</v>
      </c>
      <c r="BA12" s="302">
        <f t="shared" ca="1" si="25"/>
        <v>0</v>
      </c>
      <c r="BB12" s="302">
        <f t="shared" ca="1" si="25"/>
        <v>0</v>
      </c>
      <c r="BC12" s="303">
        <f t="shared" ca="1" si="25"/>
        <v>0</v>
      </c>
      <c r="BD12" s="303">
        <f t="shared" ca="1" si="25"/>
        <v>0</v>
      </c>
      <c r="BE12" s="303">
        <f t="shared" ca="1" si="25"/>
        <v>0</v>
      </c>
      <c r="BF12" s="303">
        <f t="shared" ca="1" si="25"/>
        <v>0</v>
      </c>
      <c r="BG12" s="303">
        <f t="shared" ca="1" si="25"/>
        <v>0</v>
      </c>
      <c r="BH12" s="303">
        <f t="shared" ca="1" si="25"/>
        <v>0</v>
      </c>
      <c r="BI12" s="303">
        <f t="shared" ca="1" si="25"/>
        <v>0</v>
      </c>
      <c r="BJ12" s="303">
        <f t="shared" ca="1" si="25"/>
        <v>0</v>
      </c>
      <c r="BK12" s="303">
        <f t="shared" ca="1" si="25"/>
        <v>0</v>
      </c>
      <c r="BL12" s="303">
        <f t="shared" ca="1" si="25"/>
        <v>0</v>
      </c>
      <c r="BM12" s="303">
        <f t="shared" ca="1" si="25"/>
        <v>0</v>
      </c>
      <c r="BN12" s="303">
        <f t="shared" ca="1" si="25"/>
        <v>0</v>
      </c>
      <c r="BO12" s="302">
        <f t="shared" ca="1" si="25"/>
        <v>0</v>
      </c>
      <c r="BP12" s="302">
        <f t="shared" ca="1" si="25"/>
        <v>0</v>
      </c>
      <c r="BQ12" s="302">
        <f t="shared" ca="1" si="25"/>
        <v>0</v>
      </c>
      <c r="BR12" s="302">
        <f t="shared" ca="1" si="25"/>
        <v>0</v>
      </c>
      <c r="BS12" s="302">
        <f t="shared" ca="1" si="25"/>
        <v>0</v>
      </c>
      <c r="BT12" s="302">
        <f t="shared" ca="1" si="25"/>
        <v>0</v>
      </c>
      <c r="BU12" s="302">
        <f t="shared" ca="1" si="25"/>
        <v>0</v>
      </c>
      <c r="BV12" s="302">
        <f t="shared" ca="1" si="25"/>
        <v>0</v>
      </c>
      <c r="BW12" s="302">
        <f t="shared" ca="1" si="25"/>
        <v>0</v>
      </c>
      <c r="BX12" s="302">
        <f t="shared" ca="1" si="25"/>
        <v>0</v>
      </c>
      <c r="BY12" s="302">
        <f t="shared" ca="1" si="25"/>
        <v>0</v>
      </c>
      <c r="BZ12" s="302">
        <f t="shared" ca="1" si="25"/>
        <v>0</v>
      </c>
      <c r="CA12" s="303">
        <f t="shared" ca="1" si="25"/>
        <v>30.379418752910354</v>
      </c>
      <c r="CB12" s="303">
        <f t="shared" ca="1" si="25"/>
        <v>4.1712180871162223</v>
      </c>
      <c r="CC12" s="303">
        <f t="shared" ca="1" si="25"/>
        <v>0.20503271910893497</v>
      </c>
      <c r="CD12" s="303">
        <f t="shared" ca="1" si="25"/>
        <v>0</v>
      </c>
      <c r="CE12" s="303">
        <f t="shared" ca="1" si="25"/>
        <v>0</v>
      </c>
      <c r="CF12" s="303">
        <f t="shared" ca="1" si="25"/>
        <v>0</v>
      </c>
      <c r="CG12" s="303">
        <f t="shared" ca="1" si="25"/>
        <v>0</v>
      </c>
      <c r="CH12" s="303">
        <f t="shared" ca="1" si="25"/>
        <v>0</v>
      </c>
      <c r="CI12" s="303">
        <f t="shared" ca="1" si="25"/>
        <v>0</v>
      </c>
      <c r="CJ12" s="303">
        <f t="shared" ca="1" si="25"/>
        <v>2.0463178490897622</v>
      </c>
      <c r="CK12" s="303">
        <f t="shared" ca="1" si="25"/>
        <v>1.2380003984049037</v>
      </c>
      <c r="CL12" s="303">
        <f t="shared" ca="1" si="25"/>
        <v>13.235958895591637</v>
      </c>
      <c r="CM12" s="302">
        <f t="shared" ca="1" si="25"/>
        <v>26.626776498552651</v>
      </c>
      <c r="CN12" s="302">
        <f t="shared" ca="1" si="25"/>
        <v>4.0916063883993772</v>
      </c>
      <c r="CO12" s="302">
        <f t="shared" ca="1" si="25"/>
        <v>0.2241779970239664</v>
      </c>
      <c r="CP12" s="302">
        <f t="shared" ca="1" si="25"/>
        <v>4.101903491617203E-2</v>
      </c>
      <c r="CQ12" s="302">
        <f t="shared" ref="CQ12:FB12" ca="1" si="26">LOOKUP(_xlfn.NUMBERVALUE(LEFT(CQ$7,4)),$E$94:$AC$94,$E99:$AC99)*CQ187</f>
        <v>0</v>
      </c>
      <c r="CR12" s="302">
        <f t="shared" ca="1" si="26"/>
        <v>0</v>
      </c>
      <c r="CS12" s="302">
        <f t="shared" ca="1" si="26"/>
        <v>0</v>
      </c>
      <c r="CT12" s="302">
        <f t="shared" ca="1" si="26"/>
        <v>0</v>
      </c>
      <c r="CU12" s="302">
        <f t="shared" ca="1" si="26"/>
        <v>0</v>
      </c>
      <c r="CV12" s="302">
        <f t="shared" ca="1" si="26"/>
        <v>2.0882125075071043</v>
      </c>
      <c r="CW12" s="302">
        <f t="shared" ca="1" si="26"/>
        <v>2.4579272506221148</v>
      </c>
      <c r="CX12" s="302">
        <f t="shared" ca="1" si="26"/>
        <v>12.138664967761555</v>
      </c>
      <c r="CY12" s="302">
        <f t="shared" ca="1" si="26"/>
        <v>22.797768472978337</v>
      </c>
      <c r="CZ12" s="302">
        <f t="shared" ca="1" si="26"/>
        <v>4.0101469993474792</v>
      </c>
      <c r="DA12" s="302">
        <f t="shared" ca="1" si="26"/>
        <v>0.24392831229121353</v>
      </c>
      <c r="DB12" s="302">
        <f t="shared" ca="1" si="26"/>
        <v>8.2387323490914835E-2</v>
      </c>
      <c r="DC12" s="302">
        <f t="shared" ca="1" si="26"/>
        <v>0</v>
      </c>
      <c r="DD12" s="302">
        <f t="shared" ca="1" si="26"/>
        <v>0</v>
      </c>
      <c r="DE12" s="302">
        <f t="shared" ca="1" si="26"/>
        <v>0</v>
      </c>
      <c r="DF12" s="302">
        <f t="shared" ca="1" si="26"/>
        <v>0</v>
      </c>
      <c r="DG12" s="302">
        <f t="shared" ca="1" si="26"/>
        <v>0</v>
      </c>
      <c r="DH12" s="302">
        <f t="shared" ca="1" si="26"/>
        <v>2.1305382429405686</v>
      </c>
      <c r="DI12" s="302">
        <f t="shared" ca="1" si="26"/>
        <v>3.7114551855624796</v>
      </c>
      <c r="DJ12" s="302">
        <f t="shared" ca="1" si="26"/>
        <v>11.027896937580596</v>
      </c>
      <c r="DK12" s="302">
        <f t="shared" ca="1" si="26"/>
        <v>18.891716207695715</v>
      </c>
      <c r="DL12" s="302">
        <f t="shared" ca="1" si="26"/>
        <v>3.9268178912569454</v>
      </c>
      <c r="DM12" s="302">
        <f t="shared" ca="1" si="26"/>
        <v>0.26429984879223895</v>
      </c>
      <c r="DN12" s="302">
        <f t="shared" ca="1" si="26"/>
        <v>0.12410445744571408</v>
      </c>
      <c r="DO12" s="302">
        <f t="shared" ca="1" si="26"/>
        <v>0</v>
      </c>
      <c r="DP12" s="302">
        <f t="shared" ca="1" si="26"/>
        <v>0</v>
      </c>
      <c r="DQ12" s="302">
        <f t="shared" ca="1" si="26"/>
        <v>0</v>
      </c>
      <c r="DR12" s="302">
        <f t="shared" ca="1" si="26"/>
        <v>0</v>
      </c>
      <c r="DS12" s="302">
        <f t="shared" ca="1" si="26"/>
        <v>0</v>
      </c>
      <c r="DT12" s="302">
        <f t="shared" ca="1" si="26"/>
        <v>2.1732904250398426</v>
      </c>
      <c r="DU12" s="302">
        <f t="shared" ca="1" si="26"/>
        <v>4.9992064993654015</v>
      </c>
      <c r="DV12" s="302">
        <f t="shared" ca="1" si="26"/>
        <v>9.9036191761722385</v>
      </c>
      <c r="DW12" s="302">
        <f t="shared" ca="1" si="26"/>
        <v>14.907984209550941</v>
      </c>
      <c r="DX12" s="302">
        <f t="shared" ca="1" si="26"/>
        <v>3.8415984698938836</v>
      </c>
      <c r="DY12" s="302">
        <f t="shared" ca="1" si="26"/>
        <v>0.28530916653220523</v>
      </c>
      <c r="DZ12" s="302">
        <f t="shared" ca="1" si="26"/>
        <v>0.16616960132419828</v>
      </c>
      <c r="EA12" s="302">
        <f t="shared" ca="1" si="26"/>
        <v>0</v>
      </c>
      <c r="EB12" s="302">
        <f t="shared" ca="1" si="26"/>
        <v>0</v>
      </c>
      <c r="EC12" s="302">
        <f t="shared" ca="1" si="26"/>
        <v>0</v>
      </c>
      <c r="ED12" s="302">
        <f t="shared" ca="1" si="26"/>
        <v>0</v>
      </c>
      <c r="EE12" s="302">
        <f t="shared" ca="1" si="26"/>
        <v>0</v>
      </c>
      <c r="EF12" s="302">
        <f t="shared" ca="1" si="26"/>
        <v>2.2164642450309651</v>
      </c>
      <c r="EG12" s="302">
        <f t="shared" ca="1" si="26"/>
        <v>6.3218026327759542</v>
      </c>
      <c r="EH12" s="302">
        <f t="shared" ca="1" si="26"/>
        <v>8.7658095039318784</v>
      </c>
      <c r="EI12" s="303">
        <f t="shared" ca="1" si="26"/>
        <v>10.84597932672698</v>
      </c>
      <c r="EJ12" s="303">
        <f t="shared" ca="1" si="26"/>
        <v>3.7544695494053641</v>
      </c>
      <c r="EK12" s="303">
        <f t="shared" ca="1" si="26"/>
        <v>0.30697322040588271</v>
      </c>
      <c r="EL12" s="303">
        <f t="shared" ca="1" si="26"/>
        <v>0.20858150990519497</v>
      </c>
      <c r="EM12" s="303">
        <f t="shared" ca="1" si="26"/>
        <v>0</v>
      </c>
      <c r="EN12" s="303">
        <f t="shared" ca="1" si="26"/>
        <v>0</v>
      </c>
      <c r="EO12" s="303">
        <f t="shared" ca="1" si="26"/>
        <v>0</v>
      </c>
      <c r="EP12" s="303">
        <f t="shared" ca="1" si="26"/>
        <v>0</v>
      </c>
      <c r="EQ12" s="303">
        <f t="shared" ca="1" si="26"/>
        <v>0</v>
      </c>
      <c r="ER12" s="303">
        <f t="shared" ca="1" si="26"/>
        <v>2.2600547212008828</v>
      </c>
      <c r="ES12" s="303">
        <f t="shared" ca="1" si="26"/>
        <v>7.6798643799010646</v>
      </c>
      <c r="ET12" s="303">
        <f t="shared" ca="1" si="26"/>
        <v>7.6144587549348115</v>
      </c>
      <c r="EU12" s="302">
        <f t="shared" ca="1" si="26"/>
        <v>18.447293875932242</v>
      </c>
      <c r="EV12" s="302">
        <f t="shared" ca="1" si="26"/>
        <v>8.7823155359891665</v>
      </c>
      <c r="EW12" s="302">
        <f t="shared" ca="1" si="26"/>
        <v>1.1560919996883274</v>
      </c>
      <c r="EX12" s="302">
        <f t="shared" ca="1" si="26"/>
        <v>0.16976931937850723</v>
      </c>
      <c r="EY12" s="302">
        <f t="shared" ca="1" si="26"/>
        <v>1.8059194605792026</v>
      </c>
      <c r="EZ12" s="302">
        <f t="shared" ca="1" si="26"/>
        <v>0.73239884678794342</v>
      </c>
      <c r="FA12" s="302">
        <f t="shared" ca="1" si="26"/>
        <v>0.88554330791318103</v>
      </c>
      <c r="FB12" s="302">
        <f t="shared" ca="1" si="26"/>
        <v>0</v>
      </c>
      <c r="FC12" s="302">
        <f t="shared" ref="FC12:HN12" ca="1" si="27">LOOKUP(_xlfn.NUMBERVALUE(LEFT(FC$7,4)),$E$94:$AC$94,$E99:$AC99)*FC187</f>
        <v>0</v>
      </c>
      <c r="FD12" s="302">
        <f t="shared" ca="1" si="27"/>
        <v>1.8241979710182741</v>
      </c>
      <c r="FE12" s="302">
        <f t="shared" ca="1" si="27"/>
        <v>6.3172115141962877</v>
      </c>
      <c r="FF12" s="302">
        <f t="shared" ca="1" si="27"/>
        <v>11.172526723551981</v>
      </c>
      <c r="FG12" s="302">
        <f t="shared" ca="1" si="27"/>
        <v>26.191495562531514</v>
      </c>
      <c r="FH12" s="302">
        <f t="shared" ca="1" si="27"/>
        <v>13.809945976182201</v>
      </c>
      <c r="FI12" s="302">
        <f t="shared" ca="1" si="27"/>
        <v>1.9907526006829153</v>
      </c>
      <c r="FJ12" s="302">
        <f t="shared" ca="1" si="27"/>
        <v>0.12955846447540439</v>
      </c>
      <c r="FK12" s="302">
        <f t="shared" ca="1" si="27"/>
        <v>3.6625571288931127</v>
      </c>
      <c r="FL12" s="302">
        <f t="shared" ca="1" si="27"/>
        <v>1.4740935126400707</v>
      </c>
      <c r="FM12" s="302">
        <f t="shared" ca="1" si="27"/>
        <v>1.7106044381841381</v>
      </c>
      <c r="FN12" s="302">
        <f t="shared" ca="1" si="27"/>
        <v>0</v>
      </c>
      <c r="FO12" s="302">
        <f t="shared" ca="1" si="27"/>
        <v>0</v>
      </c>
      <c r="FP12" s="302">
        <f t="shared" ca="1" si="27"/>
        <v>1.3803565966127451</v>
      </c>
      <c r="FQ12" s="302">
        <f t="shared" ca="1" si="27"/>
        <v>4.9571797301962999</v>
      </c>
      <c r="FR12" s="302">
        <f t="shared" ca="1" si="27"/>
        <v>14.784962147719121</v>
      </c>
      <c r="FS12" s="302">
        <f t="shared" ca="1" si="27"/>
        <v>34.080450158246499</v>
      </c>
      <c r="FT12" s="302">
        <f t="shared" ca="1" si="27"/>
        <v>18.837426965343735</v>
      </c>
      <c r="FU12" s="302">
        <f t="shared" ca="1" si="27"/>
        <v>2.811555452817192</v>
      </c>
      <c r="FV12" s="302">
        <f t="shared" ca="1" si="27"/>
        <v>8.7896857545563256E-2</v>
      </c>
      <c r="FW12" s="302">
        <f t="shared" ca="1" si="27"/>
        <v>5.5712661006001252</v>
      </c>
      <c r="FX12" s="302">
        <f t="shared" ca="1" si="27"/>
        <v>2.2251214567065456</v>
      </c>
      <c r="FY12" s="302">
        <f t="shared" ca="1" si="27"/>
        <v>2.4820502740032202</v>
      </c>
      <c r="FZ12" s="302">
        <f t="shared" ca="1" si="27"/>
        <v>0</v>
      </c>
      <c r="GA12" s="302">
        <f t="shared" ca="1" si="27"/>
        <v>0</v>
      </c>
      <c r="GB12" s="302">
        <f t="shared" ca="1" si="27"/>
        <v>0.928438710239888</v>
      </c>
      <c r="GC12" s="302">
        <f t="shared" ca="1" si="27"/>
        <v>3.5997028257084875</v>
      </c>
      <c r="GD12" s="302">
        <f t="shared" ca="1" si="27"/>
        <v>18.452197913652633</v>
      </c>
      <c r="GE12" s="302">
        <f t="shared" ca="1" si="27"/>
        <v>42.116051854827482</v>
      </c>
      <c r="GF12" s="302">
        <f t="shared" ca="1" si="27"/>
        <v>23.864821545981822</v>
      </c>
      <c r="GG12" s="302">
        <f t="shared" ca="1" si="27"/>
        <v>3.6190684822297277</v>
      </c>
      <c r="GH12" s="302">
        <f t="shared" ca="1" si="27"/>
        <v>4.4729835988821132E-2</v>
      </c>
      <c r="GI12" s="302">
        <f t="shared" ca="1" si="27"/>
        <v>7.5334465697850543</v>
      </c>
      <c r="GJ12" s="302">
        <f t="shared" ca="1" si="27"/>
        <v>2.9855200427864594</v>
      </c>
      <c r="GK12" s="302">
        <f t="shared" ca="1" si="27"/>
        <v>3.2057472816331671</v>
      </c>
      <c r="GL12" s="302">
        <f t="shared" ca="1" si="27"/>
        <v>0</v>
      </c>
      <c r="GM12" s="302">
        <f t="shared" ca="1" si="27"/>
        <v>0</v>
      </c>
      <c r="GN12" s="302">
        <f t="shared" ca="1" si="27"/>
        <v>0.46835125865371358</v>
      </c>
      <c r="GO12" s="302">
        <f t="shared" ca="1" si="27"/>
        <v>2.2447166792747604</v>
      </c>
      <c r="GP12" s="302">
        <f t="shared" ca="1" si="27"/>
        <v>22.174669870171154</v>
      </c>
      <c r="GQ12" s="303">
        <f t="shared" ca="1" si="27"/>
        <v>50.300223889496337</v>
      </c>
      <c r="GR12" s="303">
        <f t="shared" ca="1" si="27"/>
        <v>28.892189809433308</v>
      </c>
      <c r="GS12" s="303">
        <f t="shared" ca="1" si="27"/>
        <v>4.4138292672670136</v>
      </c>
      <c r="GT12" s="303">
        <f t="shared" ca="1" si="27"/>
        <v>0</v>
      </c>
      <c r="GU12" s="303">
        <f t="shared" ca="1" si="27"/>
        <v>9.5505479320189348</v>
      </c>
      <c r="GV12" s="303">
        <f t="shared" ca="1" si="27"/>
        <v>3.7553265420858954</v>
      </c>
      <c r="GW12" s="303">
        <f t="shared" ca="1" si="27"/>
        <v>3.8867372514244987</v>
      </c>
      <c r="GX12" s="303">
        <f t="shared" ca="1" si="27"/>
        <v>0</v>
      </c>
      <c r="GY12" s="303">
        <f t="shared" ca="1" si="27"/>
        <v>0</v>
      </c>
      <c r="GZ12" s="303">
        <f t="shared" ca="1" si="27"/>
        <v>0</v>
      </c>
      <c r="HA12" s="303">
        <f t="shared" ca="1" si="27"/>
        <v>0.8921591807355429</v>
      </c>
      <c r="HB12" s="303">
        <f t="shared" ca="1" si="27"/>
        <v>25.952816879680633</v>
      </c>
      <c r="HC12" s="302">
        <f t="shared" ca="1" si="27"/>
        <v>0</v>
      </c>
      <c r="HD12" s="302">
        <f t="shared" ca="1" si="27"/>
        <v>10.315668250385272</v>
      </c>
      <c r="HE12" s="302">
        <f t="shared" ca="1" si="27"/>
        <v>18.228358007986259</v>
      </c>
      <c r="HF12" s="302">
        <f t="shared" ca="1" si="27"/>
        <v>44.083188680255851</v>
      </c>
      <c r="HG12" s="302">
        <f t="shared" ca="1" si="27"/>
        <v>0.23024608633522875</v>
      </c>
      <c r="HH12" s="302">
        <f t="shared" ca="1" si="27"/>
        <v>0.28164358364187875</v>
      </c>
      <c r="HI12" s="302">
        <f t="shared" ca="1" si="27"/>
        <v>0</v>
      </c>
      <c r="HJ12" s="302">
        <f t="shared" ca="1" si="27"/>
        <v>0</v>
      </c>
      <c r="HK12" s="302">
        <f t="shared" ca="1" si="27"/>
        <v>0</v>
      </c>
      <c r="HL12" s="302">
        <f t="shared" ca="1" si="27"/>
        <v>1.6621974183346788</v>
      </c>
      <c r="HM12" s="302">
        <f t="shared" ca="1" si="27"/>
        <v>2.6273010926736675</v>
      </c>
      <c r="HN12" s="302">
        <f t="shared" ca="1" si="27"/>
        <v>20.181941213423983</v>
      </c>
      <c r="HO12" s="302">
        <f t="shared" ref="HO12:JZ12" ca="1" si="28">LOOKUP(_xlfn.NUMBERVALUE(LEFT(HO$7,4)),$E$94:$AC$94,$E99:$AC99)*HO187</f>
        <v>0</v>
      </c>
      <c r="HP12" s="302">
        <f t="shared" ca="1" si="28"/>
        <v>10.361008596292638</v>
      </c>
      <c r="HQ12" s="302">
        <f t="shared" ca="1" si="28"/>
        <v>18.30847691423109</v>
      </c>
      <c r="HR12" s="302">
        <f t="shared" ca="1" si="28"/>
        <v>44.276947046165674</v>
      </c>
      <c r="HS12" s="302">
        <f t="shared" ca="1" si="28"/>
        <v>0.2312580844864747</v>
      </c>
      <c r="HT12" s="302">
        <f t="shared" ca="1" si="28"/>
        <v>0.28288148866121049</v>
      </c>
      <c r="HU12" s="302">
        <f t="shared" ca="1" si="28"/>
        <v>0</v>
      </c>
      <c r="HV12" s="302">
        <f t="shared" ca="1" si="28"/>
        <v>0</v>
      </c>
      <c r="HW12" s="302">
        <f t="shared" ca="1" si="28"/>
        <v>0</v>
      </c>
      <c r="HX12" s="302">
        <f t="shared" ca="1" si="28"/>
        <v>1.6695032568014023</v>
      </c>
      <c r="HY12" s="302">
        <f t="shared" ca="1" si="28"/>
        <v>2.6388488409584356</v>
      </c>
      <c r="HZ12" s="302">
        <f t="shared" ca="1" si="28"/>
        <v>20.270646682957146</v>
      </c>
      <c r="IA12" s="302">
        <f t="shared" ca="1" si="28"/>
        <v>0</v>
      </c>
      <c r="IB12" s="302">
        <f t="shared" ca="1" si="28"/>
        <v>10.406405770666971</v>
      </c>
      <c r="IC12" s="302">
        <f t="shared" ca="1" si="28"/>
        <v>18.388696239529324</v>
      </c>
      <c r="ID12" s="302">
        <f t="shared" ca="1" si="28"/>
        <v>44.470948264014012</v>
      </c>
      <c r="IE12" s="302">
        <f t="shared" ca="1" si="28"/>
        <v>0.2322713510511471</v>
      </c>
      <c r="IF12" s="302">
        <f t="shared" ca="1" si="28"/>
        <v>0.28412094524004383</v>
      </c>
      <c r="IG12" s="302">
        <f t="shared" ca="1" si="28"/>
        <v>0</v>
      </c>
      <c r="IH12" s="302">
        <f t="shared" ca="1" si="28"/>
        <v>0</v>
      </c>
      <c r="II12" s="302">
        <f t="shared" ca="1" si="28"/>
        <v>0</v>
      </c>
      <c r="IJ12" s="302">
        <f t="shared" ca="1" si="28"/>
        <v>1.6768182522251731</v>
      </c>
      <c r="IK12" s="302">
        <f t="shared" ca="1" si="28"/>
        <v>2.6504110629049902</v>
      </c>
      <c r="IL12" s="302">
        <f t="shared" ca="1" si="28"/>
        <v>20.35946333372954</v>
      </c>
      <c r="IM12" s="302">
        <f t="shared" ca="1" si="28"/>
        <v>0</v>
      </c>
      <c r="IN12" s="302">
        <f t="shared" ca="1" si="28"/>
        <v>10.451858514920428</v>
      </c>
      <c r="IO12" s="302">
        <f t="shared" ca="1" si="28"/>
        <v>18.469013759886426</v>
      </c>
      <c r="IP12" s="302">
        <f t="shared" ca="1" si="28"/>
        <v>44.665186955325716</v>
      </c>
      <c r="IQ12" s="302">
        <f t="shared" ca="1" si="28"/>
        <v>0.23328585793752002</v>
      </c>
      <c r="IR12" s="302">
        <f t="shared" ca="1" si="28"/>
        <v>0.28536191901577795</v>
      </c>
      <c r="IS12" s="302">
        <f t="shared" ca="1" si="28"/>
        <v>0</v>
      </c>
      <c r="IT12" s="302">
        <f t="shared" ca="1" si="28"/>
        <v>0</v>
      </c>
      <c r="IU12" s="302">
        <f t="shared" ca="1" si="28"/>
        <v>0</v>
      </c>
      <c r="IV12" s="302">
        <f t="shared" ca="1" si="28"/>
        <v>1.6841422018056087</v>
      </c>
      <c r="IW12" s="302">
        <f t="shared" ca="1" si="28"/>
        <v>2.6619874379631612</v>
      </c>
      <c r="IX12" s="302">
        <f t="shared" ca="1" si="28"/>
        <v>20.448388703395029</v>
      </c>
      <c r="IY12" s="303">
        <f t="shared" ca="1" si="28"/>
        <v>0</v>
      </c>
      <c r="IZ12" s="303">
        <f t="shared" ca="1" si="28"/>
        <v>10.497365582853851</v>
      </c>
      <c r="JA12" s="303">
        <f t="shared" ca="1" si="28"/>
        <v>18.549427273199363</v>
      </c>
      <c r="JB12" s="303">
        <f t="shared" ca="1" si="28"/>
        <v>44.859657794567703</v>
      </c>
      <c r="JC12" s="303">
        <f t="shared" ca="1" si="28"/>
        <v>0.23430157733038348</v>
      </c>
      <c r="JD12" s="303">
        <f t="shared" ca="1" si="28"/>
        <v>0.28660437596405419</v>
      </c>
      <c r="JE12" s="303">
        <f t="shared" ca="1" si="28"/>
        <v>0</v>
      </c>
      <c r="JF12" s="303">
        <f t="shared" ca="1" si="28"/>
        <v>0</v>
      </c>
      <c r="JG12" s="303">
        <f t="shared" ca="1" si="28"/>
        <v>0</v>
      </c>
      <c r="JH12" s="303">
        <f t="shared" ca="1" si="28"/>
        <v>1.6914749047385567</v>
      </c>
      <c r="JI12" s="303">
        <f t="shared" ca="1" si="28"/>
        <v>2.673577648738056</v>
      </c>
      <c r="JJ12" s="303">
        <f t="shared" ca="1" si="28"/>
        <v>20.537420353845143</v>
      </c>
      <c r="JK12" s="302">
        <f t="shared" ca="1" si="28"/>
        <v>0</v>
      </c>
      <c r="JL12" s="302">
        <f t="shared" ca="1" si="28"/>
        <v>13.6459461038352</v>
      </c>
      <c r="JM12" s="302">
        <f t="shared" ca="1" si="28"/>
        <v>18.116730521038882</v>
      </c>
      <c r="JN12" s="302">
        <f t="shared" ca="1" si="28"/>
        <v>44.635093749626769</v>
      </c>
      <c r="JO12" s="302">
        <f t="shared" ca="1" si="28"/>
        <v>2.105197831131004</v>
      </c>
      <c r="JP12" s="302">
        <f t="shared" ca="1" si="28"/>
        <v>0.68018672640276101</v>
      </c>
      <c r="JQ12" s="302">
        <f t="shared" ca="1" si="28"/>
        <v>0.52700325600553599</v>
      </c>
      <c r="JR12" s="302">
        <f t="shared" ca="1" si="28"/>
        <v>0</v>
      </c>
      <c r="JS12" s="302">
        <f t="shared" ca="1" si="28"/>
        <v>0</v>
      </c>
      <c r="JT12" s="302">
        <f t="shared" ca="1" si="28"/>
        <v>2.1798093266249685</v>
      </c>
      <c r="JU12" s="302">
        <f t="shared" ca="1" si="28"/>
        <v>17.110870113547016</v>
      </c>
      <c r="JV12" s="302">
        <f t="shared" ca="1" si="28"/>
        <v>17.694466355672603</v>
      </c>
      <c r="JW12" s="302">
        <f t="shared" ca="1" si="28"/>
        <v>0</v>
      </c>
      <c r="JX12" s="302">
        <f t="shared" ca="1" si="28"/>
        <v>16.880422281439699</v>
      </c>
      <c r="JY12" s="302">
        <f t="shared" ca="1" si="28"/>
        <v>17.677114316069346</v>
      </c>
      <c r="JZ12" s="302">
        <f t="shared" ca="1" si="28"/>
        <v>44.387837877357299</v>
      </c>
      <c r="KA12" s="302">
        <f t="shared" ref="KA12:LR12" ca="1" si="29">LOOKUP(_xlfn.NUMBERVALUE(LEFT(KA$7,4)),$E$94:$AC$94,$E99:$AC99)*KA187</f>
        <v>3.8194975063185521</v>
      </c>
      <c r="KB12" s="302">
        <f t="shared" ca="1" si="29"/>
        <v>1.1023472634988933</v>
      </c>
      <c r="KC12" s="302">
        <f t="shared" ca="1" si="29"/>
        <v>1.0482096743831995</v>
      </c>
      <c r="KD12" s="302">
        <f t="shared" ca="1" si="29"/>
        <v>0</v>
      </c>
      <c r="KE12" s="302">
        <f t="shared" ca="1" si="29"/>
        <v>0</v>
      </c>
      <c r="KF12" s="302">
        <f t="shared" ca="1" si="29"/>
        <v>2.6889564418872598</v>
      </c>
      <c r="KG12" s="302">
        <f t="shared" ca="1" si="29"/>
        <v>31.361610681695581</v>
      </c>
      <c r="KH12" s="302">
        <f t="shared" ca="1" si="29"/>
        <v>14.86852516508678</v>
      </c>
      <c r="KI12" s="302">
        <f t="shared" ca="1" si="29"/>
        <v>0</v>
      </c>
      <c r="KJ12" s="302">
        <f t="shared" ca="1" si="29"/>
        <v>20.203354068841517</v>
      </c>
      <c r="KK12" s="302">
        <f t="shared" ca="1" si="29"/>
        <v>17.230515015711394</v>
      </c>
      <c r="KL12" s="302">
        <f t="shared" ca="1" si="29"/>
        <v>44.116199089968063</v>
      </c>
      <c r="KM12" s="302">
        <f t="shared" ca="1" si="29"/>
        <v>5.3977262522076375</v>
      </c>
      <c r="KN12" s="302">
        <f t="shared" ca="1" si="29"/>
        <v>1.5559489471008476</v>
      </c>
      <c r="KO12" s="302">
        <f t="shared" ca="1" si="29"/>
        <v>1.5637838174749634</v>
      </c>
      <c r="KP12" s="302">
        <f t="shared" ca="1" si="29"/>
        <v>0</v>
      </c>
      <c r="KQ12" s="302">
        <f t="shared" ca="1" si="29"/>
        <v>0</v>
      </c>
      <c r="KR12" s="302">
        <f t="shared" ca="1" si="29"/>
        <v>3.220033298328024</v>
      </c>
      <c r="KS12" s="302">
        <f t="shared" ca="1" si="29"/>
        <v>45.431613982485665</v>
      </c>
      <c r="KT12" s="302">
        <f t="shared" ca="1" si="29"/>
        <v>12.059236945365395</v>
      </c>
      <c r="KU12" s="302">
        <f t="shared" ca="1" si="29"/>
        <v>0</v>
      </c>
      <c r="KV12" s="302">
        <f t="shared" ca="1" si="29"/>
        <v>23.617402348592186</v>
      </c>
      <c r="KW12" s="302">
        <f t="shared" ca="1" si="29"/>
        <v>16.77686853032305</v>
      </c>
      <c r="KX12" s="302">
        <f t="shared" ca="1" si="29"/>
        <v>43.818315935000236</v>
      </c>
      <c r="KY12" s="302">
        <f t="shared" ca="1" si="29"/>
        <v>6.8569729373137687</v>
      </c>
      <c r="KZ12" s="302">
        <f t="shared" ca="1" si="29"/>
        <v>2.0442499640677116</v>
      </c>
      <c r="LA12" s="302">
        <f t="shared" ca="1" si="29"/>
        <v>2.0738839069633377</v>
      </c>
      <c r="LB12" s="302">
        <f t="shared" ca="1" si="29"/>
        <v>0</v>
      </c>
      <c r="LC12" s="302">
        <f t="shared" ca="1" si="29"/>
        <v>0</v>
      </c>
      <c r="LD12" s="302">
        <f t="shared" ca="1" si="29"/>
        <v>3.774238010283304</v>
      </c>
      <c r="LE12" s="302">
        <f t="shared" ca="1" si="29"/>
        <v>59.326450998758823</v>
      </c>
      <c r="LF12" s="302">
        <f t="shared" ca="1" si="29"/>
        <v>9.2662528905847896</v>
      </c>
      <c r="LG12" s="303">
        <f t="shared" ca="1" si="29"/>
        <v>0</v>
      </c>
      <c r="LH12" s="303">
        <f t="shared" ca="1" si="29"/>
        <v>27.125334045221134</v>
      </c>
      <c r="LI12" s="303">
        <f t="shared" ca="1" si="29"/>
        <v>16.316110313398397</v>
      </c>
      <c r="LJ12" s="303">
        <f t="shared" ca="1" si="29"/>
        <v>43.492134473282739</v>
      </c>
      <c r="LK12" s="303">
        <f t="shared" ca="1" si="29"/>
        <v>8.211579921354808</v>
      </c>
      <c r="LL12" s="303">
        <f t="shared" ca="1" si="29"/>
        <v>2.5709744055332622</v>
      </c>
      <c r="LM12" s="303">
        <f t="shared" ca="1" si="29"/>
        <v>2.5786621178912288</v>
      </c>
      <c r="LN12" s="303">
        <f t="shared" ca="1" si="29"/>
        <v>0</v>
      </c>
      <c r="LO12" s="303">
        <f t="shared" ca="1" si="29"/>
        <v>0</v>
      </c>
      <c r="LP12" s="303">
        <f t="shared" ca="1" si="29"/>
        <v>4.3528572718441811</v>
      </c>
      <c r="LQ12" s="303">
        <f t="shared" ca="1" si="29"/>
        <v>73.051461438785651</v>
      </c>
      <c r="LR12" s="303">
        <f t="shared" ca="1" si="29"/>
        <v>6.489234839657434</v>
      </c>
    </row>
    <row r="13" spans="2:330" hidden="1">
      <c r="B13" s="3"/>
      <c r="C13" s="22" t="str">
        <f t="shared" si="5"/>
        <v>AVV1træ</v>
      </c>
      <c r="D13" s="22"/>
      <c r="E13" s="302">
        <f t="shared" ref="E13:AC13" ca="1" si="30">E100*E188</f>
        <v>14.787325230588603</v>
      </c>
      <c r="F13" s="302">
        <f t="shared" ca="1" si="30"/>
        <v>11.236326027446212</v>
      </c>
      <c r="G13" s="303">
        <f t="shared" ca="1" si="30"/>
        <v>13.841548944866801</v>
      </c>
      <c r="H13" s="302">
        <f t="shared" ca="1" si="30"/>
        <v>11.509084581667203</v>
      </c>
      <c r="I13" s="303">
        <f t="shared" ca="1" si="30"/>
        <v>6.9566285058980766</v>
      </c>
      <c r="J13" s="302">
        <f t="shared" ca="1" si="30"/>
        <v>5.6694703826987256</v>
      </c>
      <c r="K13" s="302">
        <f t="shared" ca="1" si="30"/>
        <v>4.2372893528051137</v>
      </c>
      <c r="L13" s="302">
        <f t="shared" ca="1" si="30"/>
        <v>2.6827701092955198</v>
      </c>
      <c r="M13" s="302">
        <f t="shared" ca="1" si="30"/>
        <v>1.3055971861235687</v>
      </c>
      <c r="N13" s="303">
        <f t="shared" ca="1" si="30"/>
        <v>0</v>
      </c>
      <c r="O13" s="302">
        <f t="shared" ca="1" si="30"/>
        <v>0</v>
      </c>
      <c r="P13" s="302">
        <f t="shared" ca="1" si="30"/>
        <v>0</v>
      </c>
      <c r="Q13" s="302">
        <f t="shared" ca="1" si="30"/>
        <v>0</v>
      </c>
      <c r="R13" s="302">
        <f t="shared" ca="1" si="30"/>
        <v>0</v>
      </c>
      <c r="S13" s="303">
        <f t="shared" ca="1" si="30"/>
        <v>0</v>
      </c>
      <c r="T13" s="302">
        <f t="shared" ca="1" si="30"/>
        <v>0</v>
      </c>
      <c r="U13" s="302">
        <f t="shared" ca="1" si="30"/>
        <v>0</v>
      </c>
      <c r="V13" s="302">
        <f t="shared" ca="1" si="30"/>
        <v>0</v>
      </c>
      <c r="W13" s="302">
        <f t="shared" ca="1" si="30"/>
        <v>0</v>
      </c>
      <c r="X13" s="303">
        <f t="shared" ca="1" si="30"/>
        <v>0</v>
      </c>
      <c r="Y13" s="302">
        <f t="shared" ca="1" si="30"/>
        <v>0</v>
      </c>
      <c r="Z13" s="302">
        <f t="shared" ca="1" si="30"/>
        <v>0</v>
      </c>
      <c r="AA13" s="302">
        <f t="shared" ca="1" si="30"/>
        <v>0</v>
      </c>
      <c r="AB13" s="302">
        <f t="shared" ca="1" si="30"/>
        <v>0</v>
      </c>
      <c r="AC13" s="303">
        <f t="shared" ca="1" si="30"/>
        <v>0</v>
      </c>
      <c r="AD13" s="3"/>
      <c r="AE13" s="302">
        <f t="shared" ref="AE13:CP13" ca="1" si="31">LOOKUP(_xlfn.NUMBERVALUE(LEFT(AE$7,4)),$E$94:$AC$94,$E100:$AC100)*AE188</f>
        <v>7.6756988644752617</v>
      </c>
      <c r="AF13" s="302">
        <f t="shared" ca="1" si="31"/>
        <v>15.636645172120824</v>
      </c>
      <c r="AG13" s="302">
        <f t="shared" ca="1" si="31"/>
        <v>28.167282672282877</v>
      </c>
      <c r="AH13" s="302">
        <f t="shared" ca="1" si="31"/>
        <v>27.331494996892392</v>
      </c>
      <c r="AI13" s="302">
        <f t="shared" ca="1" si="31"/>
        <v>0</v>
      </c>
      <c r="AJ13" s="302">
        <f t="shared" ca="1" si="31"/>
        <v>0</v>
      </c>
      <c r="AK13" s="302">
        <f t="shared" ca="1" si="31"/>
        <v>26.731649973175639</v>
      </c>
      <c r="AL13" s="302">
        <f t="shared" ca="1" si="31"/>
        <v>5.0549439997492867</v>
      </c>
      <c r="AM13" s="302">
        <f t="shared" ca="1" si="31"/>
        <v>2.9739781063728978</v>
      </c>
      <c r="AN13" s="302">
        <f t="shared" ca="1" si="31"/>
        <v>13.561163370870043</v>
      </c>
      <c r="AO13" s="302">
        <f t="shared" ca="1" si="31"/>
        <v>25.72918536687833</v>
      </c>
      <c r="AP13" s="302">
        <f t="shared" ca="1" si="31"/>
        <v>25.057925363128685</v>
      </c>
      <c r="AQ13" s="302">
        <f t="shared" ca="1" si="31"/>
        <v>5.8324716326205879</v>
      </c>
      <c r="AR13" s="302">
        <f t="shared" ca="1" si="31"/>
        <v>11.881691948317874</v>
      </c>
      <c r="AS13" s="302">
        <f t="shared" ca="1" si="31"/>
        <v>21.40324679938136</v>
      </c>
      <c r="AT13" s="302">
        <f t="shared" ca="1" si="31"/>
        <v>20.768163532869945</v>
      </c>
      <c r="AU13" s="302">
        <f t="shared" ca="1" si="31"/>
        <v>0</v>
      </c>
      <c r="AV13" s="302">
        <f t="shared" ca="1" si="31"/>
        <v>0</v>
      </c>
      <c r="AW13" s="302">
        <f t="shared" ca="1" si="31"/>
        <v>20.312364113615921</v>
      </c>
      <c r="AX13" s="302">
        <f t="shared" ca="1" si="31"/>
        <v>3.8410596876690932</v>
      </c>
      <c r="AY13" s="302">
        <f t="shared" ca="1" si="31"/>
        <v>2.2598128519259499</v>
      </c>
      <c r="AZ13" s="302">
        <f t="shared" ca="1" si="31"/>
        <v>10.30461226560119</v>
      </c>
      <c r="BA13" s="302">
        <f t="shared" ca="1" si="31"/>
        <v>19.550629386632867</v>
      </c>
      <c r="BB13" s="302">
        <f t="shared" ca="1" si="31"/>
        <v>19.040564440220948</v>
      </c>
      <c r="BC13" s="303">
        <f t="shared" ca="1" si="31"/>
        <v>7.1847720843334617</v>
      </c>
      <c r="BD13" s="303">
        <f t="shared" ca="1" si="31"/>
        <v>14.636547591156919</v>
      </c>
      <c r="BE13" s="303">
        <f t="shared" ca="1" si="31"/>
        <v>26.365743342535723</v>
      </c>
      <c r="BF13" s="303">
        <f t="shared" ca="1" si="31"/>
        <v>25.583411457895529</v>
      </c>
      <c r="BG13" s="303">
        <f t="shared" ca="1" si="31"/>
        <v>0</v>
      </c>
      <c r="BH13" s="303">
        <f t="shared" ca="1" si="31"/>
        <v>0</v>
      </c>
      <c r="BI13" s="303">
        <f t="shared" ca="1" si="31"/>
        <v>25.021931668573298</v>
      </c>
      <c r="BJ13" s="303">
        <f t="shared" ca="1" si="31"/>
        <v>4.7316369725443206</v>
      </c>
      <c r="BK13" s="303">
        <f t="shared" ca="1" si="31"/>
        <v>2.7837666973856243</v>
      </c>
      <c r="BL13" s="303">
        <f t="shared" ca="1" si="31"/>
        <v>12.69381065339299</v>
      </c>
      <c r="BM13" s="303">
        <f t="shared" ca="1" si="31"/>
        <v>24.08358327241724</v>
      </c>
      <c r="BN13" s="303">
        <f t="shared" ca="1" si="31"/>
        <v>23.455256103592109</v>
      </c>
      <c r="BO13" s="302">
        <f t="shared" ca="1" si="31"/>
        <v>5.9740531892755531</v>
      </c>
      <c r="BP13" s="302">
        <f t="shared" ca="1" si="31"/>
        <v>12.170116573022268</v>
      </c>
      <c r="BQ13" s="302">
        <f t="shared" ca="1" si="31"/>
        <v>21.922804405521877</v>
      </c>
      <c r="BR13" s="302">
        <f t="shared" ca="1" si="31"/>
        <v>21.272304676978255</v>
      </c>
      <c r="BS13" s="302">
        <f t="shared" ca="1" si="31"/>
        <v>0</v>
      </c>
      <c r="BT13" s="302">
        <f t="shared" ca="1" si="31"/>
        <v>0</v>
      </c>
      <c r="BU13" s="302">
        <f t="shared" ca="1" si="31"/>
        <v>20.805440859066984</v>
      </c>
      <c r="BV13" s="302">
        <f t="shared" ca="1" si="31"/>
        <v>3.9343002971464309</v>
      </c>
      <c r="BW13" s="302">
        <f t="shared" ca="1" si="31"/>
        <v>2.3146691532468391</v>
      </c>
      <c r="BX13" s="302">
        <f t="shared" ca="1" si="31"/>
        <v>10.5547537385798</v>
      </c>
      <c r="BY13" s="302">
        <f t="shared" ca="1" si="31"/>
        <v>20.025215242595291</v>
      </c>
      <c r="BZ13" s="302">
        <f t="shared" ca="1" si="31"/>
        <v>19.502768617598907</v>
      </c>
      <c r="CA13" s="303">
        <f t="shared" ca="1" si="31"/>
        <v>5.2906458231533717</v>
      </c>
      <c r="CB13" s="303">
        <f t="shared" ca="1" si="31"/>
        <v>12.51833663096162</v>
      </c>
      <c r="CC13" s="303">
        <f t="shared" ca="1" si="31"/>
        <v>15.334854080995228</v>
      </c>
      <c r="CD13" s="303">
        <f t="shared" ca="1" si="31"/>
        <v>9.6981725843162749</v>
      </c>
      <c r="CE13" s="303">
        <f t="shared" ca="1" si="31"/>
        <v>-0.44499663251151023</v>
      </c>
      <c r="CF13" s="303">
        <f t="shared" ca="1" si="31"/>
        <v>0</v>
      </c>
      <c r="CG13" s="303">
        <f t="shared" ca="1" si="31"/>
        <v>0</v>
      </c>
      <c r="CH13" s="303">
        <f t="shared" ca="1" si="31"/>
        <v>0</v>
      </c>
      <c r="CI13" s="303">
        <f t="shared" ca="1" si="31"/>
        <v>0.75471636897349514</v>
      </c>
      <c r="CJ13" s="303">
        <f t="shared" ca="1" si="31"/>
        <v>2.0715853877152055</v>
      </c>
      <c r="CK13" s="303">
        <f t="shared" ca="1" si="31"/>
        <v>22.882611399308136</v>
      </c>
      <c r="CL13" s="303">
        <f t="shared" ca="1" si="31"/>
        <v>16.398884483621426</v>
      </c>
      <c r="CM13" s="302">
        <f t="shared" ca="1" si="31"/>
        <v>4.3145468013342212</v>
      </c>
      <c r="CN13" s="302">
        <f t="shared" ca="1" si="31"/>
        <v>10.198203294228646</v>
      </c>
      <c r="CO13" s="302">
        <f t="shared" ca="1" si="31"/>
        <v>12.599226729936758</v>
      </c>
      <c r="CP13" s="302">
        <f t="shared" ca="1" si="31"/>
        <v>7.8666275170733382</v>
      </c>
      <c r="CQ13" s="302">
        <f t="shared" ref="CQ13:FB13" ca="1" si="32">LOOKUP(_xlfn.NUMBERVALUE(LEFT(CQ$7,4)),$E$94:$AC$94,$E100:$AC100)*CQ188</f>
        <v>-0.35002838738427705</v>
      </c>
      <c r="CR13" s="302">
        <f t="shared" ca="1" si="32"/>
        <v>0</v>
      </c>
      <c r="CS13" s="302">
        <f t="shared" ca="1" si="32"/>
        <v>0</v>
      </c>
      <c r="CT13" s="302">
        <f t="shared" ca="1" si="32"/>
        <v>0</v>
      </c>
      <c r="CU13" s="302">
        <f t="shared" ca="1" si="32"/>
        <v>0.61511643545958494</v>
      </c>
      <c r="CV13" s="302">
        <f t="shared" ca="1" si="32"/>
        <v>1.6857491250670074</v>
      </c>
      <c r="CW13" s="302">
        <f t="shared" ca="1" si="32"/>
        <v>18.738925897393251</v>
      </c>
      <c r="CX13" s="302">
        <f t="shared" ca="1" si="32"/>
        <v>13.321855938705573</v>
      </c>
      <c r="CY13" s="302">
        <f t="shared" ca="1" si="32"/>
        <v>3.2267388286995096</v>
      </c>
      <c r="CZ13" s="302">
        <f t="shared" ca="1" si="32"/>
        <v>7.6190832775975892</v>
      </c>
      <c r="DA13" s="302">
        <f t="shared" ca="1" si="32"/>
        <v>9.4937731758566368</v>
      </c>
      <c r="DB13" s="302">
        <f t="shared" ca="1" si="32"/>
        <v>5.8519257415950285</v>
      </c>
      <c r="DC13" s="302">
        <f t="shared" ca="1" si="32"/>
        <v>-0.25280114349147692</v>
      </c>
      <c r="DD13" s="302">
        <f t="shared" ca="1" si="32"/>
        <v>0</v>
      </c>
      <c r="DE13" s="302">
        <f t="shared" ca="1" si="32"/>
        <v>0</v>
      </c>
      <c r="DF13" s="302">
        <f t="shared" ca="1" si="32"/>
        <v>0</v>
      </c>
      <c r="DG13" s="302">
        <f t="shared" ca="1" si="32"/>
        <v>0.45976176035878152</v>
      </c>
      <c r="DH13" s="302">
        <f t="shared" ca="1" si="32"/>
        <v>1.2580154722794665</v>
      </c>
      <c r="DI13" s="302">
        <f t="shared" ca="1" si="32"/>
        <v>14.073298807943406</v>
      </c>
      <c r="DJ13" s="302">
        <f t="shared" ca="1" si="32"/>
        <v>9.9247955655853008</v>
      </c>
      <c r="DK13" s="302">
        <f t="shared" ca="1" si="32"/>
        <v>2.0442892087973439</v>
      </c>
      <c r="DL13" s="302">
        <f t="shared" ca="1" si="32"/>
        <v>4.822048191160353</v>
      </c>
      <c r="DM13" s="302">
        <f t="shared" ca="1" si="32"/>
        <v>6.0605600123811456</v>
      </c>
      <c r="DN13" s="302">
        <f t="shared" ca="1" si="32"/>
        <v>3.687807402504403</v>
      </c>
      <c r="DO13" s="302">
        <f t="shared" ca="1" si="32"/>
        <v>-0.15484488372160449</v>
      </c>
      <c r="DP13" s="302">
        <f t="shared" ca="1" si="32"/>
        <v>0</v>
      </c>
      <c r="DQ13" s="302">
        <f t="shared" ca="1" si="32"/>
        <v>0</v>
      </c>
      <c r="DR13" s="302">
        <f t="shared" ca="1" si="32"/>
        <v>0</v>
      </c>
      <c r="DS13" s="302">
        <f t="shared" ca="1" si="32"/>
        <v>0.29111063456819314</v>
      </c>
      <c r="DT13" s="302">
        <f t="shared" ca="1" si="32"/>
        <v>0.79529766784396272</v>
      </c>
      <c r="DU13" s="302">
        <f t="shared" ca="1" si="32"/>
        <v>8.9537936932967739</v>
      </c>
      <c r="DV13" s="302">
        <f t="shared" ca="1" si="32"/>
        <v>6.2637229887690378</v>
      </c>
      <c r="DW13" s="302">
        <f t="shared" ca="1" si="32"/>
        <v>0.99552334943330534</v>
      </c>
      <c r="DX13" s="302">
        <f t="shared" ca="1" si="32"/>
        <v>2.3457992646863808</v>
      </c>
      <c r="DY13" s="302">
        <f t="shared" ca="1" si="32"/>
        <v>2.9740399236638964</v>
      </c>
      <c r="DZ13" s="302">
        <f t="shared" ca="1" si="32"/>
        <v>1.7863949305638915</v>
      </c>
      <c r="EA13" s="302">
        <f t="shared" ca="1" si="32"/>
        <v>-7.2980340927761123E-2</v>
      </c>
      <c r="EB13" s="302">
        <f t="shared" ca="1" si="32"/>
        <v>0</v>
      </c>
      <c r="EC13" s="302">
        <f t="shared" ca="1" si="32"/>
        <v>0</v>
      </c>
      <c r="ED13" s="302">
        <f t="shared" ca="1" si="32"/>
        <v>0</v>
      </c>
      <c r="EE13" s="302">
        <f t="shared" ca="1" si="32"/>
        <v>0.14168168274117132</v>
      </c>
      <c r="EF13" s="302">
        <f t="shared" ca="1" si="32"/>
        <v>0.38646024279070307</v>
      </c>
      <c r="EG13" s="302">
        <f t="shared" ca="1" si="32"/>
        <v>4.3788394419601069</v>
      </c>
      <c r="EH13" s="302">
        <f t="shared" ca="1" si="32"/>
        <v>3.0386335413390171</v>
      </c>
      <c r="EI13" s="303">
        <f t="shared" ca="1" si="32"/>
        <v>0</v>
      </c>
      <c r="EJ13" s="303">
        <f t="shared" ca="1" si="32"/>
        <v>0</v>
      </c>
      <c r="EK13" s="303">
        <f t="shared" ca="1" si="32"/>
        <v>0</v>
      </c>
      <c r="EL13" s="303">
        <f t="shared" ca="1" si="32"/>
        <v>0</v>
      </c>
      <c r="EM13" s="303">
        <f t="shared" ca="1" si="32"/>
        <v>0</v>
      </c>
      <c r="EN13" s="303">
        <f t="shared" ca="1" si="32"/>
        <v>0</v>
      </c>
      <c r="EO13" s="303">
        <f t="shared" ca="1" si="32"/>
        <v>0</v>
      </c>
      <c r="EP13" s="303">
        <f t="shared" ca="1" si="32"/>
        <v>0</v>
      </c>
      <c r="EQ13" s="303">
        <f t="shared" ca="1" si="32"/>
        <v>0</v>
      </c>
      <c r="ER13" s="303">
        <f t="shared" ca="1" si="32"/>
        <v>0</v>
      </c>
      <c r="ES13" s="303">
        <f t="shared" ca="1" si="32"/>
        <v>0</v>
      </c>
      <c r="ET13" s="303">
        <f t="shared" ca="1" si="32"/>
        <v>0</v>
      </c>
      <c r="EU13" s="302">
        <f t="shared" ca="1" si="32"/>
        <v>0</v>
      </c>
      <c r="EV13" s="302">
        <f t="shared" ca="1" si="32"/>
        <v>0</v>
      </c>
      <c r="EW13" s="302">
        <f t="shared" ca="1" si="32"/>
        <v>0</v>
      </c>
      <c r="EX13" s="302">
        <f t="shared" ca="1" si="32"/>
        <v>0</v>
      </c>
      <c r="EY13" s="302">
        <f t="shared" ca="1" si="32"/>
        <v>0</v>
      </c>
      <c r="EZ13" s="302">
        <f t="shared" ca="1" si="32"/>
        <v>0</v>
      </c>
      <c r="FA13" s="302">
        <f t="shared" ca="1" si="32"/>
        <v>0</v>
      </c>
      <c r="FB13" s="302">
        <f t="shared" ca="1" si="32"/>
        <v>0</v>
      </c>
      <c r="FC13" s="302">
        <f t="shared" ref="FC13:HN13" ca="1" si="33">LOOKUP(_xlfn.NUMBERVALUE(LEFT(FC$7,4)),$E$94:$AC$94,$E100:$AC100)*FC188</f>
        <v>0</v>
      </c>
      <c r="FD13" s="302">
        <f t="shared" ca="1" si="33"/>
        <v>0</v>
      </c>
      <c r="FE13" s="302">
        <f t="shared" ca="1" si="33"/>
        <v>0</v>
      </c>
      <c r="FF13" s="302">
        <f t="shared" ca="1" si="33"/>
        <v>0</v>
      </c>
      <c r="FG13" s="302">
        <f t="shared" ca="1" si="33"/>
        <v>0</v>
      </c>
      <c r="FH13" s="302">
        <f t="shared" ca="1" si="33"/>
        <v>0</v>
      </c>
      <c r="FI13" s="302">
        <f t="shared" ca="1" si="33"/>
        <v>0</v>
      </c>
      <c r="FJ13" s="302">
        <f t="shared" ca="1" si="33"/>
        <v>0</v>
      </c>
      <c r="FK13" s="302">
        <f t="shared" ca="1" si="33"/>
        <v>0</v>
      </c>
      <c r="FL13" s="302">
        <f t="shared" ca="1" si="33"/>
        <v>0</v>
      </c>
      <c r="FM13" s="302">
        <f t="shared" ca="1" si="33"/>
        <v>0</v>
      </c>
      <c r="FN13" s="302">
        <f t="shared" ca="1" si="33"/>
        <v>0</v>
      </c>
      <c r="FO13" s="302">
        <f t="shared" ca="1" si="33"/>
        <v>0</v>
      </c>
      <c r="FP13" s="302">
        <f t="shared" ca="1" si="33"/>
        <v>0</v>
      </c>
      <c r="FQ13" s="302">
        <f t="shared" ca="1" si="33"/>
        <v>0</v>
      </c>
      <c r="FR13" s="302">
        <f t="shared" ca="1" si="33"/>
        <v>0</v>
      </c>
      <c r="FS13" s="302">
        <f t="shared" ca="1" si="33"/>
        <v>0</v>
      </c>
      <c r="FT13" s="302">
        <f t="shared" ca="1" si="33"/>
        <v>0</v>
      </c>
      <c r="FU13" s="302">
        <f t="shared" ca="1" si="33"/>
        <v>0</v>
      </c>
      <c r="FV13" s="302">
        <f t="shared" ca="1" si="33"/>
        <v>0</v>
      </c>
      <c r="FW13" s="302">
        <f t="shared" ca="1" si="33"/>
        <v>0</v>
      </c>
      <c r="FX13" s="302">
        <f t="shared" ca="1" si="33"/>
        <v>0</v>
      </c>
      <c r="FY13" s="302">
        <f t="shared" ca="1" si="33"/>
        <v>0</v>
      </c>
      <c r="FZ13" s="302">
        <f t="shared" ca="1" si="33"/>
        <v>0</v>
      </c>
      <c r="GA13" s="302">
        <f t="shared" ca="1" si="33"/>
        <v>0</v>
      </c>
      <c r="GB13" s="302">
        <f t="shared" ca="1" si="33"/>
        <v>0</v>
      </c>
      <c r="GC13" s="302">
        <f t="shared" ca="1" si="33"/>
        <v>0</v>
      </c>
      <c r="GD13" s="302">
        <f t="shared" ca="1" si="33"/>
        <v>0</v>
      </c>
      <c r="GE13" s="302">
        <f t="shared" ca="1" si="33"/>
        <v>0</v>
      </c>
      <c r="GF13" s="302">
        <f t="shared" ca="1" si="33"/>
        <v>0</v>
      </c>
      <c r="GG13" s="302">
        <f t="shared" ca="1" si="33"/>
        <v>0</v>
      </c>
      <c r="GH13" s="302">
        <f t="shared" ca="1" si="33"/>
        <v>0</v>
      </c>
      <c r="GI13" s="302">
        <f t="shared" ca="1" si="33"/>
        <v>0</v>
      </c>
      <c r="GJ13" s="302">
        <f t="shared" ca="1" si="33"/>
        <v>0</v>
      </c>
      <c r="GK13" s="302">
        <f t="shared" ca="1" si="33"/>
        <v>0</v>
      </c>
      <c r="GL13" s="302">
        <f t="shared" ca="1" si="33"/>
        <v>0</v>
      </c>
      <c r="GM13" s="302">
        <f t="shared" ca="1" si="33"/>
        <v>0</v>
      </c>
      <c r="GN13" s="302">
        <f t="shared" ca="1" si="33"/>
        <v>0</v>
      </c>
      <c r="GO13" s="302">
        <f t="shared" ca="1" si="33"/>
        <v>0</v>
      </c>
      <c r="GP13" s="302">
        <f t="shared" ca="1" si="33"/>
        <v>0</v>
      </c>
      <c r="GQ13" s="303">
        <f t="shared" ca="1" si="33"/>
        <v>0</v>
      </c>
      <c r="GR13" s="303">
        <f t="shared" ca="1" si="33"/>
        <v>0</v>
      </c>
      <c r="GS13" s="303">
        <f t="shared" ca="1" si="33"/>
        <v>0</v>
      </c>
      <c r="GT13" s="303">
        <f t="shared" ca="1" si="33"/>
        <v>0</v>
      </c>
      <c r="GU13" s="303">
        <f t="shared" ca="1" si="33"/>
        <v>0</v>
      </c>
      <c r="GV13" s="303">
        <f t="shared" ca="1" si="33"/>
        <v>0</v>
      </c>
      <c r="GW13" s="303">
        <f t="shared" ca="1" si="33"/>
        <v>0</v>
      </c>
      <c r="GX13" s="303">
        <f t="shared" ca="1" si="33"/>
        <v>0</v>
      </c>
      <c r="GY13" s="303">
        <f t="shared" ca="1" si="33"/>
        <v>0</v>
      </c>
      <c r="GZ13" s="303">
        <f t="shared" ca="1" si="33"/>
        <v>0</v>
      </c>
      <c r="HA13" s="303">
        <f t="shared" ca="1" si="33"/>
        <v>0</v>
      </c>
      <c r="HB13" s="303">
        <f t="shared" ca="1" si="33"/>
        <v>0</v>
      </c>
      <c r="HC13" s="302">
        <f t="shared" ca="1" si="33"/>
        <v>0</v>
      </c>
      <c r="HD13" s="302">
        <f t="shared" ca="1" si="33"/>
        <v>0</v>
      </c>
      <c r="HE13" s="302">
        <f t="shared" ca="1" si="33"/>
        <v>0</v>
      </c>
      <c r="HF13" s="302">
        <f t="shared" ca="1" si="33"/>
        <v>0</v>
      </c>
      <c r="HG13" s="302">
        <f t="shared" ca="1" si="33"/>
        <v>0</v>
      </c>
      <c r="HH13" s="302">
        <f t="shared" ca="1" si="33"/>
        <v>0</v>
      </c>
      <c r="HI13" s="302">
        <f t="shared" ca="1" si="33"/>
        <v>0</v>
      </c>
      <c r="HJ13" s="302">
        <f t="shared" ca="1" si="33"/>
        <v>0</v>
      </c>
      <c r="HK13" s="302">
        <f t="shared" ca="1" si="33"/>
        <v>0</v>
      </c>
      <c r="HL13" s="302">
        <f t="shared" ca="1" si="33"/>
        <v>0</v>
      </c>
      <c r="HM13" s="302">
        <f t="shared" ca="1" si="33"/>
        <v>0</v>
      </c>
      <c r="HN13" s="302">
        <f t="shared" ca="1" si="33"/>
        <v>0</v>
      </c>
      <c r="HO13" s="302">
        <f t="shared" ref="HO13:JZ13" ca="1" si="34">LOOKUP(_xlfn.NUMBERVALUE(LEFT(HO$7,4)),$E$94:$AC$94,$E100:$AC100)*HO188</f>
        <v>0</v>
      </c>
      <c r="HP13" s="302">
        <f t="shared" ca="1" si="34"/>
        <v>0</v>
      </c>
      <c r="HQ13" s="302">
        <f t="shared" ca="1" si="34"/>
        <v>0</v>
      </c>
      <c r="HR13" s="302">
        <f t="shared" ca="1" si="34"/>
        <v>0</v>
      </c>
      <c r="HS13" s="302">
        <f t="shared" ca="1" si="34"/>
        <v>0</v>
      </c>
      <c r="HT13" s="302">
        <f t="shared" ca="1" si="34"/>
        <v>0</v>
      </c>
      <c r="HU13" s="302">
        <f t="shared" ca="1" si="34"/>
        <v>0</v>
      </c>
      <c r="HV13" s="302">
        <f t="shared" ca="1" si="34"/>
        <v>0</v>
      </c>
      <c r="HW13" s="302">
        <f t="shared" ca="1" si="34"/>
        <v>0</v>
      </c>
      <c r="HX13" s="302">
        <f t="shared" ca="1" si="34"/>
        <v>0</v>
      </c>
      <c r="HY13" s="302">
        <f t="shared" ca="1" si="34"/>
        <v>0</v>
      </c>
      <c r="HZ13" s="302">
        <f t="shared" ca="1" si="34"/>
        <v>0</v>
      </c>
      <c r="IA13" s="302">
        <f t="shared" ca="1" si="34"/>
        <v>0</v>
      </c>
      <c r="IB13" s="302">
        <f t="shared" ca="1" si="34"/>
        <v>0</v>
      </c>
      <c r="IC13" s="302">
        <f t="shared" ca="1" si="34"/>
        <v>0</v>
      </c>
      <c r="ID13" s="302">
        <f t="shared" ca="1" si="34"/>
        <v>0</v>
      </c>
      <c r="IE13" s="302">
        <f t="shared" ca="1" si="34"/>
        <v>0</v>
      </c>
      <c r="IF13" s="302">
        <f t="shared" ca="1" si="34"/>
        <v>0</v>
      </c>
      <c r="IG13" s="302">
        <f t="shared" ca="1" si="34"/>
        <v>0</v>
      </c>
      <c r="IH13" s="302">
        <f t="shared" ca="1" si="34"/>
        <v>0</v>
      </c>
      <c r="II13" s="302">
        <f t="shared" ca="1" si="34"/>
        <v>0</v>
      </c>
      <c r="IJ13" s="302">
        <f t="shared" ca="1" si="34"/>
        <v>0</v>
      </c>
      <c r="IK13" s="302">
        <f t="shared" ca="1" si="34"/>
        <v>0</v>
      </c>
      <c r="IL13" s="302">
        <f t="shared" ca="1" si="34"/>
        <v>0</v>
      </c>
      <c r="IM13" s="302">
        <f t="shared" ca="1" si="34"/>
        <v>0</v>
      </c>
      <c r="IN13" s="302">
        <f t="shared" ca="1" si="34"/>
        <v>0</v>
      </c>
      <c r="IO13" s="302">
        <f t="shared" ca="1" si="34"/>
        <v>0</v>
      </c>
      <c r="IP13" s="302">
        <f t="shared" ca="1" si="34"/>
        <v>0</v>
      </c>
      <c r="IQ13" s="302">
        <f t="shared" ca="1" si="34"/>
        <v>0</v>
      </c>
      <c r="IR13" s="302">
        <f t="shared" ca="1" si="34"/>
        <v>0</v>
      </c>
      <c r="IS13" s="302">
        <f t="shared" ca="1" si="34"/>
        <v>0</v>
      </c>
      <c r="IT13" s="302">
        <f t="shared" ca="1" si="34"/>
        <v>0</v>
      </c>
      <c r="IU13" s="302">
        <f t="shared" ca="1" si="34"/>
        <v>0</v>
      </c>
      <c r="IV13" s="302">
        <f t="shared" ca="1" si="34"/>
        <v>0</v>
      </c>
      <c r="IW13" s="302">
        <f t="shared" ca="1" si="34"/>
        <v>0</v>
      </c>
      <c r="IX13" s="302">
        <f t="shared" ca="1" si="34"/>
        <v>0</v>
      </c>
      <c r="IY13" s="303">
        <f t="shared" ca="1" si="34"/>
        <v>0</v>
      </c>
      <c r="IZ13" s="303">
        <f t="shared" ca="1" si="34"/>
        <v>0</v>
      </c>
      <c r="JA13" s="303">
        <f t="shared" ca="1" si="34"/>
        <v>0</v>
      </c>
      <c r="JB13" s="303">
        <f t="shared" ca="1" si="34"/>
        <v>0</v>
      </c>
      <c r="JC13" s="303">
        <f t="shared" ca="1" si="34"/>
        <v>0</v>
      </c>
      <c r="JD13" s="303">
        <f t="shared" ca="1" si="34"/>
        <v>0</v>
      </c>
      <c r="JE13" s="303">
        <f t="shared" ca="1" si="34"/>
        <v>0</v>
      </c>
      <c r="JF13" s="303">
        <f t="shared" ca="1" si="34"/>
        <v>0</v>
      </c>
      <c r="JG13" s="303">
        <f t="shared" ca="1" si="34"/>
        <v>0</v>
      </c>
      <c r="JH13" s="303">
        <f t="shared" ca="1" si="34"/>
        <v>0</v>
      </c>
      <c r="JI13" s="303">
        <f t="shared" ca="1" si="34"/>
        <v>0</v>
      </c>
      <c r="JJ13" s="303">
        <f t="shared" ca="1" si="34"/>
        <v>0</v>
      </c>
      <c r="JK13" s="302">
        <f t="shared" ca="1" si="34"/>
        <v>0</v>
      </c>
      <c r="JL13" s="302">
        <f t="shared" ca="1" si="34"/>
        <v>0</v>
      </c>
      <c r="JM13" s="302">
        <f t="shared" ca="1" si="34"/>
        <v>0</v>
      </c>
      <c r="JN13" s="302">
        <f t="shared" ca="1" si="34"/>
        <v>0</v>
      </c>
      <c r="JO13" s="302">
        <f t="shared" ca="1" si="34"/>
        <v>0</v>
      </c>
      <c r="JP13" s="302">
        <f t="shared" ca="1" si="34"/>
        <v>0</v>
      </c>
      <c r="JQ13" s="302">
        <f t="shared" ca="1" si="34"/>
        <v>0</v>
      </c>
      <c r="JR13" s="302">
        <f t="shared" ca="1" si="34"/>
        <v>0</v>
      </c>
      <c r="JS13" s="302">
        <f t="shared" ca="1" si="34"/>
        <v>0</v>
      </c>
      <c r="JT13" s="302">
        <f t="shared" ca="1" si="34"/>
        <v>0</v>
      </c>
      <c r="JU13" s="302">
        <f t="shared" ca="1" si="34"/>
        <v>0</v>
      </c>
      <c r="JV13" s="302">
        <f t="shared" ca="1" si="34"/>
        <v>0</v>
      </c>
      <c r="JW13" s="302">
        <f t="shared" ca="1" si="34"/>
        <v>0</v>
      </c>
      <c r="JX13" s="302">
        <f t="shared" ca="1" si="34"/>
        <v>0</v>
      </c>
      <c r="JY13" s="302">
        <f t="shared" ca="1" si="34"/>
        <v>0</v>
      </c>
      <c r="JZ13" s="302">
        <f t="shared" ca="1" si="34"/>
        <v>0</v>
      </c>
      <c r="KA13" s="302">
        <f t="shared" ref="KA13:LR13" ca="1" si="35">LOOKUP(_xlfn.NUMBERVALUE(LEFT(KA$7,4)),$E$94:$AC$94,$E100:$AC100)*KA188</f>
        <v>0</v>
      </c>
      <c r="KB13" s="302">
        <f t="shared" ca="1" si="35"/>
        <v>0</v>
      </c>
      <c r="KC13" s="302">
        <f t="shared" ca="1" si="35"/>
        <v>0</v>
      </c>
      <c r="KD13" s="302">
        <f t="shared" ca="1" si="35"/>
        <v>0</v>
      </c>
      <c r="KE13" s="302">
        <f t="shared" ca="1" si="35"/>
        <v>0</v>
      </c>
      <c r="KF13" s="302">
        <f t="shared" ca="1" si="35"/>
        <v>0</v>
      </c>
      <c r="KG13" s="302">
        <f t="shared" ca="1" si="35"/>
        <v>0</v>
      </c>
      <c r="KH13" s="302">
        <f t="shared" ca="1" si="35"/>
        <v>0</v>
      </c>
      <c r="KI13" s="302">
        <f t="shared" ca="1" si="35"/>
        <v>0</v>
      </c>
      <c r="KJ13" s="302">
        <f t="shared" ca="1" si="35"/>
        <v>0</v>
      </c>
      <c r="KK13" s="302">
        <f t="shared" ca="1" si="35"/>
        <v>0</v>
      </c>
      <c r="KL13" s="302">
        <f t="shared" ca="1" si="35"/>
        <v>0</v>
      </c>
      <c r="KM13" s="302">
        <f t="shared" ca="1" si="35"/>
        <v>0</v>
      </c>
      <c r="KN13" s="302">
        <f t="shared" ca="1" si="35"/>
        <v>0</v>
      </c>
      <c r="KO13" s="302">
        <f t="shared" ca="1" si="35"/>
        <v>0</v>
      </c>
      <c r="KP13" s="302">
        <f t="shared" ca="1" si="35"/>
        <v>0</v>
      </c>
      <c r="KQ13" s="302">
        <f t="shared" ca="1" si="35"/>
        <v>0</v>
      </c>
      <c r="KR13" s="302">
        <f t="shared" ca="1" si="35"/>
        <v>0</v>
      </c>
      <c r="KS13" s="302">
        <f t="shared" ca="1" si="35"/>
        <v>0</v>
      </c>
      <c r="KT13" s="302">
        <f t="shared" ca="1" si="35"/>
        <v>0</v>
      </c>
      <c r="KU13" s="302">
        <f t="shared" ca="1" si="35"/>
        <v>0</v>
      </c>
      <c r="KV13" s="302">
        <f t="shared" ca="1" si="35"/>
        <v>0</v>
      </c>
      <c r="KW13" s="302">
        <f t="shared" ca="1" si="35"/>
        <v>0</v>
      </c>
      <c r="KX13" s="302">
        <f t="shared" ca="1" si="35"/>
        <v>0</v>
      </c>
      <c r="KY13" s="302">
        <f t="shared" ca="1" si="35"/>
        <v>0</v>
      </c>
      <c r="KZ13" s="302">
        <f t="shared" ca="1" si="35"/>
        <v>0</v>
      </c>
      <c r="LA13" s="302">
        <f t="shared" ca="1" si="35"/>
        <v>0</v>
      </c>
      <c r="LB13" s="302">
        <f t="shared" ca="1" si="35"/>
        <v>0</v>
      </c>
      <c r="LC13" s="302">
        <f t="shared" ca="1" si="35"/>
        <v>0</v>
      </c>
      <c r="LD13" s="302">
        <f t="shared" ca="1" si="35"/>
        <v>0</v>
      </c>
      <c r="LE13" s="302">
        <f t="shared" ca="1" si="35"/>
        <v>0</v>
      </c>
      <c r="LF13" s="302">
        <f t="shared" ca="1" si="35"/>
        <v>0</v>
      </c>
      <c r="LG13" s="303">
        <f t="shared" ca="1" si="35"/>
        <v>0</v>
      </c>
      <c r="LH13" s="303">
        <f t="shared" ca="1" si="35"/>
        <v>0</v>
      </c>
      <c r="LI13" s="303">
        <f t="shared" ca="1" si="35"/>
        <v>0</v>
      </c>
      <c r="LJ13" s="303">
        <f t="shared" ca="1" si="35"/>
        <v>0</v>
      </c>
      <c r="LK13" s="303">
        <f t="shared" ca="1" si="35"/>
        <v>0</v>
      </c>
      <c r="LL13" s="303">
        <f t="shared" ca="1" si="35"/>
        <v>0</v>
      </c>
      <c r="LM13" s="303">
        <f t="shared" ca="1" si="35"/>
        <v>0</v>
      </c>
      <c r="LN13" s="303">
        <f t="shared" ca="1" si="35"/>
        <v>0</v>
      </c>
      <c r="LO13" s="303">
        <f t="shared" ca="1" si="35"/>
        <v>0</v>
      </c>
      <c r="LP13" s="303">
        <f t="shared" ca="1" si="35"/>
        <v>0</v>
      </c>
      <c r="LQ13" s="303">
        <f t="shared" ca="1" si="35"/>
        <v>0</v>
      </c>
      <c r="LR13" s="303">
        <f t="shared" ca="1" si="35"/>
        <v>0</v>
      </c>
    </row>
    <row r="14" spans="2:330" hidden="1">
      <c r="B14" s="3"/>
      <c r="C14" s="22" t="str">
        <f t="shared" si="5"/>
        <v>AVV1kul</v>
      </c>
      <c r="D14" s="22"/>
      <c r="E14" s="302">
        <f t="shared" ref="E14:AC14" ca="1" si="36">E101*E189</f>
        <v>0</v>
      </c>
      <c r="F14" s="302">
        <f t="shared" ca="1" si="36"/>
        <v>0</v>
      </c>
      <c r="G14" s="303">
        <f t="shared" ca="1" si="36"/>
        <v>0</v>
      </c>
      <c r="H14" s="302">
        <f t="shared" ca="1" si="36"/>
        <v>0</v>
      </c>
      <c r="I14" s="303">
        <f t="shared" ca="1" si="36"/>
        <v>0</v>
      </c>
      <c r="J14" s="302">
        <f t="shared" ca="1" si="36"/>
        <v>1.7668339389449259</v>
      </c>
      <c r="K14" s="302">
        <f t="shared" ca="1" si="36"/>
        <v>3.5201975982268428</v>
      </c>
      <c r="L14" s="302">
        <f t="shared" ca="1" si="36"/>
        <v>4.9709999087119439</v>
      </c>
      <c r="M14" s="302">
        <f t="shared" ca="1" si="36"/>
        <v>6.420354017760312</v>
      </c>
      <c r="N14" s="303">
        <f t="shared" ca="1" si="36"/>
        <v>7.7642325585254497</v>
      </c>
      <c r="O14" s="302">
        <f t="shared" ca="1" si="36"/>
        <v>8.0480710456800235</v>
      </c>
      <c r="P14" s="302">
        <f t="shared" ca="1" si="36"/>
        <v>8.0863216343752153</v>
      </c>
      <c r="Q14" s="302">
        <f t="shared" ca="1" si="36"/>
        <v>8.1241360343947822</v>
      </c>
      <c r="R14" s="302">
        <f t="shared" ca="1" si="36"/>
        <v>8.4039749632328231</v>
      </c>
      <c r="S14" s="303">
        <f t="shared" ca="1" si="36"/>
        <v>8.4402385030509866</v>
      </c>
      <c r="T14" s="302">
        <f t="shared" ca="1" si="36"/>
        <v>0</v>
      </c>
      <c r="U14" s="302">
        <f t="shared" ca="1" si="36"/>
        <v>0</v>
      </c>
      <c r="V14" s="302">
        <f t="shared" ca="1" si="36"/>
        <v>0</v>
      </c>
      <c r="W14" s="302">
        <f t="shared" ca="1" si="36"/>
        <v>0</v>
      </c>
      <c r="X14" s="303">
        <f t="shared" ca="1" si="36"/>
        <v>0</v>
      </c>
      <c r="Y14" s="302">
        <f t="shared" ca="1" si="36"/>
        <v>0</v>
      </c>
      <c r="Z14" s="302">
        <f t="shared" ca="1" si="36"/>
        <v>0</v>
      </c>
      <c r="AA14" s="302">
        <f t="shared" ca="1" si="36"/>
        <v>0</v>
      </c>
      <c r="AB14" s="302">
        <f t="shared" ca="1" si="36"/>
        <v>0</v>
      </c>
      <c r="AC14" s="303">
        <f t="shared" ca="1" si="36"/>
        <v>0</v>
      </c>
      <c r="AD14" s="3"/>
      <c r="AE14" s="302">
        <f t="shared" ref="AE14:CP14" ca="1" si="37">LOOKUP(_xlfn.NUMBERVALUE(LEFT(AE$7,4)),$E$94:$AC$94,$E101:$AC101)*AE189</f>
        <v>0</v>
      </c>
      <c r="AF14" s="302">
        <f t="shared" ca="1" si="37"/>
        <v>0</v>
      </c>
      <c r="AG14" s="302">
        <f t="shared" ca="1" si="37"/>
        <v>0</v>
      </c>
      <c r="AH14" s="302">
        <f t="shared" ca="1" si="37"/>
        <v>0</v>
      </c>
      <c r="AI14" s="302">
        <f t="shared" ca="1" si="37"/>
        <v>0</v>
      </c>
      <c r="AJ14" s="302">
        <f t="shared" ca="1" si="37"/>
        <v>0</v>
      </c>
      <c r="AK14" s="302">
        <f t="shared" ca="1" si="37"/>
        <v>0</v>
      </c>
      <c r="AL14" s="302">
        <f t="shared" ca="1" si="37"/>
        <v>0</v>
      </c>
      <c r="AM14" s="302">
        <f t="shared" ca="1" si="37"/>
        <v>0</v>
      </c>
      <c r="AN14" s="302">
        <f t="shared" ca="1" si="37"/>
        <v>0</v>
      </c>
      <c r="AO14" s="302">
        <f t="shared" ca="1" si="37"/>
        <v>0</v>
      </c>
      <c r="AP14" s="302">
        <f t="shared" ca="1" si="37"/>
        <v>0</v>
      </c>
      <c r="AQ14" s="302">
        <f t="shared" ca="1" si="37"/>
        <v>0</v>
      </c>
      <c r="AR14" s="302">
        <f t="shared" ca="1" si="37"/>
        <v>0</v>
      </c>
      <c r="AS14" s="302">
        <f t="shared" ca="1" si="37"/>
        <v>0</v>
      </c>
      <c r="AT14" s="302">
        <f t="shared" ca="1" si="37"/>
        <v>0</v>
      </c>
      <c r="AU14" s="302">
        <f t="shared" ca="1" si="37"/>
        <v>0</v>
      </c>
      <c r="AV14" s="302">
        <f t="shared" ca="1" si="37"/>
        <v>0</v>
      </c>
      <c r="AW14" s="302">
        <f t="shared" ca="1" si="37"/>
        <v>0</v>
      </c>
      <c r="AX14" s="302">
        <f t="shared" ca="1" si="37"/>
        <v>0</v>
      </c>
      <c r="AY14" s="302">
        <f t="shared" ca="1" si="37"/>
        <v>0</v>
      </c>
      <c r="AZ14" s="302">
        <f t="shared" ca="1" si="37"/>
        <v>0</v>
      </c>
      <c r="BA14" s="302">
        <f t="shared" ca="1" si="37"/>
        <v>0</v>
      </c>
      <c r="BB14" s="302">
        <f t="shared" ca="1" si="37"/>
        <v>0</v>
      </c>
      <c r="BC14" s="303">
        <f t="shared" ca="1" si="37"/>
        <v>0</v>
      </c>
      <c r="BD14" s="303">
        <f t="shared" ca="1" si="37"/>
        <v>0</v>
      </c>
      <c r="BE14" s="303">
        <f t="shared" ca="1" si="37"/>
        <v>0</v>
      </c>
      <c r="BF14" s="303">
        <f t="shared" ca="1" si="37"/>
        <v>0</v>
      </c>
      <c r="BG14" s="303">
        <f t="shared" ca="1" si="37"/>
        <v>0</v>
      </c>
      <c r="BH14" s="303">
        <f t="shared" ca="1" si="37"/>
        <v>0</v>
      </c>
      <c r="BI14" s="303">
        <f t="shared" ca="1" si="37"/>
        <v>0</v>
      </c>
      <c r="BJ14" s="303">
        <f t="shared" ca="1" si="37"/>
        <v>0</v>
      </c>
      <c r="BK14" s="303">
        <f t="shared" ca="1" si="37"/>
        <v>0</v>
      </c>
      <c r="BL14" s="303">
        <f t="shared" ca="1" si="37"/>
        <v>0</v>
      </c>
      <c r="BM14" s="303">
        <f t="shared" ca="1" si="37"/>
        <v>0</v>
      </c>
      <c r="BN14" s="303">
        <f t="shared" ca="1" si="37"/>
        <v>0</v>
      </c>
      <c r="BO14" s="302">
        <f t="shared" ca="1" si="37"/>
        <v>0</v>
      </c>
      <c r="BP14" s="302">
        <f t="shared" ca="1" si="37"/>
        <v>0</v>
      </c>
      <c r="BQ14" s="302">
        <f t="shared" ca="1" si="37"/>
        <v>0</v>
      </c>
      <c r="BR14" s="302">
        <f t="shared" ca="1" si="37"/>
        <v>0</v>
      </c>
      <c r="BS14" s="302">
        <f t="shared" ca="1" si="37"/>
        <v>0</v>
      </c>
      <c r="BT14" s="302">
        <f t="shared" ca="1" si="37"/>
        <v>0</v>
      </c>
      <c r="BU14" s="302">
        <f t="shared" ca="1" si="37"/>
        <v>0</v>
      </c>
      <c r="BV14" s="302">
        <f t="shared" ca="1" si="37"/>
        <v>0</v>
      </c>
      <c r="BW14" s="302">
        <f t="shared" ca="1" si="37"/>
        <v>0</v>
      </c>
      <c r="BX14" s="302">
        <f t="shared" ca="1" si="37"/>
        <v>0</v>
      </c>
      <c r="BY14" s="302">
        <f t="shared" ca="1" si="37"/>
        <v>0</v>
      </c>
      <c r="BZ14" s="302">
        <f t="shared" ca="1" si="37"/>
        <v>0</v>
      </c>
      <c r="CA14" s="303">
        <f t="shared" ca="1" si="37"/>
        <v>0</v>
      </c>
      <c r="CB14" s="303">
        <f t="shared" ca="1" si="37"/>
        <v>0</v>
      </c>
      <c r="CC14" s="303">
        <f t="shared" ca="1" si="37"/>
        <v>0</v>
      </c>
      <c r="CD14" s="303">
        <f t="shared" ca="1" si="37"/>
        <v>0</v>
      </c>
      <c r="CE14" s="303">
        <f t="shared" ca="1" si="37"/>
        <v>0</v>
      </c>
      <c r="CF14" s="303">
        <f t="shared" ca="1" si="37"/>
        <v>0</v>
      </c>
      <c r="CG14" s="303">
        <f t="shared" ca="1" si="37"/>
        <v>0</v>
      </c>
      <c r="CH14" s="303">
        <f t="shared" ca="1" si="37"/>
        <v>0</v>
      </c>
      <c r="CI14" s="303">
        <f t="shared" ca="1" si="37"/>
        <v>0</v>
      </c>
      <c r="CJ14" s="303">
        <f t="shared" ca="1" si="37"/>
        <v>0</v>
      </c>
      <c r="CK14" s="303">
        <f t="shared" ca="1" si="37"/>
        <v>0</v>
      </c>
      <c r="CL14" s="303">
        <f t="shared" ca="1" si="37"/>
        <v>0</v>
      </c>
      <c r="CM14" s="302">
        <f t="shared" ca="1" si="37"/>
        <v>2.6565832511546437</v>
      </c>
      <c r="CN14" s="302">
        <f t="shared" ca="1" si="37"/>
        <v>3.2989570560177883</v>
      </c>
      <c r="CO14" s="302">
        <f t="shared" ca="1" si="37"/>
        <v>2.9182277542682025</v>
      </c>
      <c r="CP14" s="302">
        <f t="shared" ca="1" si="37"/>
        <v>2.7403597592006999</v>
      </c>
      <c r="CQ14" s="302">
        <f t="shared" ref="CQ14:FB14" ca="1" si="38">LOOKUP(_xlfn.NUMBERVALUE(LEFT(CQ$7,4)),$E$94:$AC$94,$E101:$AC101)*CQ189</f>
        <v>0</v>
      </c>
      <c r="CR14" s="302">
        <f t="shared" ca="1" si="38"/>
        <v>0</v>
      </c>
      <c r="CS14" s="302">
        <f t="shared" ca="1" si="38"/>
        <v>0</v>
      </c>
      <c r="CT14" s="302">
        <f t="shared" ca="1" si="38"/>
        <v>0</v>
      </c>
      <c r="CU14" s="302">
        <f t="shared" ca="1" si="38"/>
        <v>0</v>
      </c>
      <c r="CV14" s="302">
        <f t="shared" ca="1" si="38"/>
        <v>1.1161667068593177</v>
      </c>
      <c r="CW14" s="302">
        <f t="shared" ca="1" si="38"/>
        <v>7.9530146784286933</v>
      </c>
      <c r="CX14" s="302">
        <f t="shared" ca="1" si="38"/>
        <v>0.81010640744498819</v>
      </c>
      <c r="CY14" s="302">
        <f t="shared" ca="1" si="38"/>
        <v>5.2963629579793237</v>
      </c>
      <c r="CZ14" s="302">
        <f t="shared" ca="1" si="38"/>
        <v>6.5702424520512714</v>
      </c>
      <c r="DA14" s="302">
        <f t="shared" ca="1" si="38"/>
        <v>5.861919120489226</v>
      </c>
      <c r="DB14" s="302">
        <f t="shared" ca="1" si="38"/>
        <v>5.4342983674515475</v>
      </c>
      <c r="DC14" s="302">
        <f t="shared" ca="1" si="38"/>
        <v>0</v>
      </c>
      <c r="DD14" s="302">
        <f t="shared" ca="1" si="38"/>
        <v>0</v>
      </c>
      <c r="DE14" s="302">
        <f t="shared" ca="1" si="38"/>
        <v>0</v>
      </c>
      <c r="DF14" s="302">
        <f t="shared" ca="1" si="38"/>
        <v>0</v>
      </c>
      <c r="DG14" s="302">
        <f t="shared" ca="1" si="38"/>
        <v>0</v>
      </c>
      <c r="DH14" s="302">
        <f t="shared" ca="1" si="38"/>
        <v>2.220484685148286</v>
      </c>
      <c r="DI14" s="302">
        <f t="shared" ca="1" si="38"/>
        <v>15.922405405057386</v>
      </c>
      <c r="DJ14" s="302">
        <f t="shared" ca="1" si="38"/>
        <v>1.6088834431864099</v>
      </c>
      <c r="DK14" s="302">
        <f t="shared" ca="1" si="38"/>
        <v>7.4840664732910014</v>
      </c>
      <c r="DL14" s="302">
        <f t="shared" ca="1" si="38"/>
        <v>9.2745233214408351</v>
      </c>
      <c r="DM14" s="302">
        <f t="shared" ca="1" si="38"/>
        <v>8.3463213591868115</v>
      </c>
      <c r="DN14" s="302">
        <f t="shared" ca="1" si="38"/>
        <v>7.638257241639824</v>
      </c>
      <c r="DO14" s="302">
        <f t="shared" ca="1" si="38"/>
        <v>0</v>
      </c>
      <c r="DP14" s="302">
        <f t="shared" ca="1" si="38"/>
        <v>0</v>
      </c>
      <c r="DQ14" s="302">
        <f t="shared" ca="1" si="38"/>
        <v>0</v>
      </c>
      <c r="DR14" s="302">
        <f t="shared" ca="1" si="38"/>
        <v>0</v>
      </c>
      <c r="DS14" s="302">
        <f t="shared" ca="1" si="38"/>
        <v>0</v>
      </c>
      <c r="DT14" s="302">
        <f t="shared" ca="1" si="38"/>
        <v>3.1309265854666051</v>
      </c>
      <c r="DU14" s="302">
        <f t="shared" ca="1" si="38"/>
        <v>22.59442158089734</v>
      </c>
      <c r="DV14" s="302">
        <f t="shared" ca="1" si="38"/>
        <v>2.2647325984629831</v>
      </c>
      <c r="DW14" s="302">
        <f t="shared" ca="1" si="38"/>
        <v>9.6724440168580816</v>
      </c>
      <c r="DX14" s="302">
        <f t="shared" ca="1" si="38"/>
        <v>11.974030804872998</v>
      </c>
      <c r="DY14" s="302">
        <f t="shared" ca="1" si="38"/>
        <v>10.869726448209445</v>
      </c>
      <c r="DZ14" s="302">
        <f t="shared" ca="1" si="38"/>
        <v>9.8195819832041753</v>
      </c>
      <c r="EA14" s="302">
        <f t="shared" ca="1" si="38"/>
        <v>0</v>
      </c>
      <c r="EB14" s="302">
        <f t="shared" ca="1" si="38"/>
        <v>0</v>
      </c>
      <c r="EC14" s="302">
        <f t="shared" ca="1" si="38"/>
        <v>0</v>
      </c>
      <c r="ED14" s="302">
        <f t="shared" ca="1" si="38"/>
        <v>0</v>
      </c>
      <c r="EE14" s="302">
        <f t="shared" ca="1" si="38"/>
        <v>0</v>
      </c>
      <c r="EF14" s="302">
        <f t="shared" ca="1" si="38"/>
        <v>4.0377318332610335</v>
      </c>
      <c r="EG14" s="302">
        <f t="shared" ca="1" si="38"/>
        <v>29.325311884902021</v>
      </c>
      <c r="EH14" s="302">
        <f t="shared" ca="1" si="38"/>
        <v>2.9157627934256469</v>
      </c>
      <c r="EI14" s="303">
        <f t="shared" ca="1" si="38"/>
        <v>11.704674387260795</v>
      </c>
      <c r="EJ14" s="303">
        <f t="shared" ca="1" si="38"/>
        <v>14.474832526018329</v>
      </c>
      <c r="EK14" s="303">
        <f t="shared" ca="1" si="38"/>
        <v>13.255517515608988</v>
      </c>
      <c r="EL14" s="303">
        <f t="shared" ca="1" si="38"/>
        <v>11.820215200775156</v>
      </c>
      <c r="EM14" s="303">
        <f t="shared" ca="1" si="38"/>
        <v>0</v>
      </c>
      <c r="EN14" s="303">
        <f t="shared" ca="1" si="38"/>
        <v>0</v>
      </c>
      <c r="EO14" s="303">
        <f t="shared" ca="1" si="38"/>
        <v>0</v>
      </c>
      <c r="EP14" s="303">
        <f t="shared" ca="1" si="38"/>
        <v>0</v>
      </c>
      <c r="EQ14" s="303">
        <f t="shared" ca="1" si="38"/>
        <v>0</v>
      </c>
      <c r="ER14" s="303">
        <f t="shared" ca="1" si="38"/>
        <v>4.8755921931927162</v>
      </c>
      <c r="ES14" s="303">
        <f t="shared" ca="1" si="38"/>
        <v>35.638453185263366</v>
      </c>
      <c r="ET14" s="303">
        <f t="shared" ca="1" si="38"/>
        <v>3.5149257982890925</v>
      </c>
      <c r="EU14" s="302">
        <f t="shared" ca="1" si="38"/>
        <v>12.896754941023543</v>
      </c>
      <c r="EV14" s="302">
        <f t="shared" ca="1" si="38"/>
        <v>13.946802955502337</v>
      </c>
      <c r="EW14" s="302">
        <f t="shared" ca="1" si="38"/>
        <v>17.275039635501702</v>
      </c>
      <c r="EX14" s="302">
        <f t="shared" ca="1" si="38"/>
        <v>12.480734522287953</v>
      </c>
      <c r="EY14" s="302">
        <f t="shared" ca="1" si="38"/>
        <v>7.4797669541245601E-2</v>
      </c>
      <c r="EZ14" s="302">
        <f t="shared" ca="1" si="38"/>
        <v>0</v>
      </c>
      <c r="FA14" s="302">
        <f t="shared" ca="1" si="38"/>
        <v>0</v>
      </c>
      <c r="FB14" s="302">
        <f t="shared" ca="1" si="38"/>
        <v>0</v>
      </c>
      <c r="FC14" s="302">
        <f t="shared" ref="FC14:HN14" ca="1" si="39">LOOKUP(_xlfn.NUMBERVALUE(LEFT(FC$7,4)),$E$94:$AC$94,$E101:$AC101)*FC189</f>
        <v>0</v>
      </c>
      <c r="FD14" s="302">
        <f t="shared" ca="1" si="39"/>
        <v>4.7492840319071812</v>
      </c>
      <c r="FE14" s="302">
        <f t="shared" ca="1" si="39"/>
        <v>32.452919848584969</v>
      </c>
      <c r="FF14" s="302">
        <f t="shared" ca="1" si="39"/>
        <v>4.4013930199636206</v>
      </c>
      <c r="FG14" s="302">
        <f t="shared" ca="1" si="39"/>
        <v>13.736169954261346</v>
      </c>
      <c r="FH14" s="302">
        <f t="shared" ca="1" si="39"/>
        <v>12.956804585147434</v>
      </c>
      <c r="FI14" s="302">
        <f t="shared" ca="1" si="39"/>
        <v>20.831313485280159</v>
      </c>
      <c r="FJ14" s="302">
        <f t="shared" ca="1" si="39"/>
        <v>12.775569306787187</v>
      </c>
      <c r="FK14" s="302">
        <f t="shared" ca="1" si="39"/>
        <v>0.15202696790571135</v>
      </c>
      <c r="FL14" s="302">
        <f t="shared" ca="1" si="39"/>
        <v>0</v>
      </c>
      <c r="FM14" s="302">
        <f t="shared" ca="1" si="39"/>
        <v>0</v>
      </c>
      <c r="FN14" s="302">
        <f t="shared" ca="1" si="39"/>
        <v>0</v>
      </c>
      <c r="FO14" s="302">
        <f t="shared" ca="1" si="39"/>
        <v>0</v>
      </c>
      <c r="FP14" s="302">
        <f t="shared" ca="1" si="39"/>
        <v>4.4618820389412717</v>
      </c>
      <c r="FQ14" s="302">
        <f t="shared" ca="1" si="39"/>
        <v>28.13010106386109</v>
      </c>
      <c r="FR14" s="302">
        <f t="shared" ca="1" si="39"/>
        <v>5.1916750957222115</v>
      </c>
      <c r="FS14" s="302">
        <f t="shared" ca="1" si="39"/>
        <v>14.592670484463616</v>
      </c>
      <c r="FT14" s="302">
        <f t="shared" ca="1" si="39"/>
        <v>11.961988428929564</v>
      </c>
      <c r="FU14" s="302">
        <f t="shared" ca="1" si="39"/>
        <v>24.344560722043852</v>
      </c>
      <c r="FV14" s="302">
        <f t="shared" ca="1" si="39"/>
        <v>13.078211137248212</v>
      </c>
      <c r="FW14" s="302">
        <f t="shared" ca="1" si="39"/>
        <v>0.23174873302910254</v>
      </c>
      <c r="FX14" s="302">
        <f t="shared" ca="1" si="39"/>
        <v>0</v>
      </c>
      <c r="FY14" s="302">
        <f t="shared" ca="1" si="39"/>
        <v>0</v>
      </c>
      <c r="FZ14" s="302">
        <f t="shared" ca="1" si="39"/>
        <v>0</v>
      </c>
      <c r="GA14" s="302">
        <f t="shared" ca="1" si="39"/>
        <v>0</v>
      </c>
      <c r="GB14" s="302">
        <f t="shared" ca="1" si="39"/>
        <v>4.1672661414428029</v>
      </c>
      <c r="GC14" s="302">
        <f t="shared" ca="1" si="39"/>
        <v>23.795647179074056</v>
      </c>
      <c r="GD14" s="302">
        <f t="shared" ca="1" si="39"/>
        <v>5.9968310307324781</v>
      </c>
      <c r="GE14" s="302">
        <f t="shared" ca="1" si="39"/>
        <v>15.925915239798885</v>
      </c>
      <c r="GF14" s="302">
        <f t="shared" ca="1" si="39"/>
        <v>11.288138884397201</v>
      </c>
      <c r="GG14" s="302">
        <f t="shared" ca="1" si="39"/>
        <v>28.642738371366001</v>
      </c>
      <c r="GH14" s="302">
        <f t="shared" ca="1" si="39"/>
        <v>13.786704216737922</v>
      </c>
      <c r="GI14" s="302">
        <f t="shared" ca="1" si="39"/>
        <v>0.3233549386334334</v>
      </c>
      <c r="GJ14" s="302">
        <f t="shared" ca="1" si="39"/>
        <v>0</v>
      </c>
      <c r="GK14" s="302">
        <f t="shared" ca="1" si="39"/>
        <v>0</v>
      </c>
      <c r="GL14" s="302">
        <f t="shared" ca="1" si="39"/>
        <v>0</v>
      </c>
      <c r="GM14" s="302">
        <f t="shared" ca="1" si="39"/>
        <v>0</v>
      </c>
      <c r="GN14" s="302">
        <f t="shared" ca="1" si="39"/>
        <v>3.9802028348676548</v>
      </c>
      <c r="GO14" s="302">
        <f t="shared" ca="1" si="39"/>
        <v>20.027749720940516</v>
      </c>
      <c r="GP14" s="302">
        <f t="shared" ca="1" si="39"/>
        <v>7.0194545570246101</v>
      </c>
      <c r="GQ14" s="303">
        <f t="shared" ca="1" si="39"/>
        <v>16.84007643322316</v>
      </c>
      <c r="GR14" s="303">
        <f t="shared" ca="1" si="39"/>
        <v>10.252038432984723</v>
      </c>
      <c r="GS14" s="303">
        <f t="shared" ca="1" si="39"/>
        <v>32.169811689943153</v>
      </c>
      <c r="GT14" s="303">
        <f t="shared" ca="1" si="39"/>
        <v>14.112349559537638</v>
      </c>
      <c r="GU14" s="303">
        <f t="shared" ca="1" si="39"/>
        <v>0.41068840999788347</v>
      </c>
      <c r="GV14" s="303">
        <f t="shared" ca="1" si="39"/>
        <v>0</v>
      </c>
      <c r="GW14" s="303">
        <f t="shared" ca="1" si="39"/>
        <v>0</v>
      </c>
      <c r="GX14" s="303">
        <f t="shared" ca="1" si="39"/>
        <v>0</v>
      </c>
      <c r="GY14" s="303">
        <f t="shared" ca="1" si="39"/>
        <v>0</v>
      </c>
      <c r="GZ14" s="303">
        <f t="shared" ca="1" si="39"/>
        <v>3.6610054979881199</v>
      </c>
      <c r="HA14" s="303">
        <f t="shared" ca="1" si="39"/>
        <v>15.538453247882822</v>
      </c>
      <c r="HB14" s="303">
        <f t="shared" ca="1" si="39"/>
        <v>7.8777433804402026</v>
      </c>
      <c r="HC14" s="302">
        <f t="shared" ca="1" si="39"/>
        <v>0</v>
      </c>
      <c r="HD14" s="302">
        <f t="shared" ca="1" si="39"/>
        <v>0</v>
      </c>
      <c r="HE14" s="302">
        <f t="shared" ca="1" si="39"/>
        <v>0</v>
      </c>
      <c r="HF14" s="302">
        <f t="shared" ca="1" si="39"/>
        <v>0</v>
      </c>
      <c r="HG14" s="302">
        <f t="shared" ca="1" si="39"/>
        <v>0</v>
      </c>
      <c r="HH14" s="302">
        <f t="shared" ca="1" si="39"/>
        <v>0</v>
      </c>
      <c r="HI14" s="302">
        <f t="shared" ca="1" si="39"/>
        <v>0</v>
      </c>
      <c r="HJ14" s="302">
        <f t="shared" ca="1" si="39"/>
        <v>0</v>
      </c>
      <c r="HK14" s="302">
        <f t="shared" ca="1" si="39"/>
        <v>0</v>
      </c>
      <c r="HL14" s="302">
        <f t="shared" ca="1" si="39"/>
        <v>0</v>
      </c>
      <c r="HM14" s="302">
        <f t="shared" ca="1" si="39"/>
        <v>0</v>
      </c>
      <c r="HN14" s="302">
        <f t="shared" ca="1" si="39"/>
        <v>0</v>
      </c>
      <c r="HO14" s="302">
        <f t="shared" ref="HO14:JZ14" ca="1" si="40">LOOKUP(_xlfn.NUMBERVALUE(LEFT(HO$7,4)),$E$94:$AC$94,$E101:$AC101)*HO189</f>
        <v>0</v>
      </c>
      <c r="HP14" s="302">
        <f t="shared" ca="1" si="40"/>
        <v>0</v>
      </c>
      <c r="HQ14" s="302">
        <f t="shared" ca="1" si="40"/>
        <v>0</v>
      </c>
      <c r="HR14" s="302">
        <f t="shared" ca="1" si="40"/>
        <v>0</v>
      </c>
      <c r="HS14" s="302">
        <f t="shared" ca="1" si="40"/>
        <v>0</v>
      </c>
      <c r="HT14" s="302">
        <f t="shared" ca="1" si="40"/>
        <v>0</v>
      </c>
      <c r="HU14" s="302">
        <f t="shared" ca="1" si="40"/>
        <v>0</v>
      </c>
      <c r="HV14" s="302">
        <f t="shared" ca="1" si="40"/>
        <v>0</v>
      </c>
      <c r="HW14" s="302">
        <f t="shared" ca="1" si="40"/>
        <v>0</v>
      </c>
      <c r="HX14" s="302">
        <f t="shared" ca="1" si="40"/>
        <v>0</v>
      </c>
      <c r="HY14" s="302">
        <f t="shared" ca="1" si="40"/>
        <v>0</v>
      </c>
      <c r="HZ14" s="302">
        <f t="shared" ca="1" si="40"/>
        <v>0</v>
      </c>
      <c r="IA14" s="302">
        <f t="shared" ca="1" si="40"/>
        <v>0</v>
      </c>
      <c r="IB14" s="302">
        <f t="shared" ca="1" si="40"/>
        <v>0</v>
      </c>
      <c r="IC14" s="302">
        <f t="shared" ca="1" si="40"/>
        <v>0</v>
      </c>
      <c r="ID14" s="302">
        <f t="shared" ca="1" si="40"/>
        <v>0</v>
      </c>
      <c r="IE14" s="302">
        <f t="shared" ca="1" si="40"/>
        <v>0</v>
      </c>
      <c r="IF14" s="302">
        <f t="shared" ca="1" si="40"/>
        <v>0</v>
      </c>
      <c r="IG14" s="302">
        <f t="shared" ca="1" si="40"/>
        <v>0</v>
      </c>
      <c r="IH14" s="302">
        <f t="shared" ca="1" si="40"/>
        <v>0</v>
      </c>
      <c r="II14" s="302">
        <f t="shared" ca="1" si="40"/>
        <v>0</v>
      </c>
      <c r="IJ14" s="302">
        <f t="shared" ca="1" si="40"/>
        <v>0</v>
      </c>
      <c r="IK14" s="302">
        <f t="shared" ca="1" si="40"/>
        <v>0</v>
      </c>
      <c r="IL14" s="302">
        <f t="shared" ca="1" si="40"/>
        <v>0</v>
      </c>
      <c r="IM14" s="302">
        <f t="shared" ca="1" si="40"/>
        <v>0</v>
      </c>
      <c r="IN14" s="302">
        <f t="shared" ca="1" si="40"/>
        <v>0</v>
      </c>
      <c r="IO14" s="302">
        <f t="shared" ca="1" si="40"/>
        <v>0</v>
      </c>
      <c r="IP14" s="302">
        <f t="shared" ca="1" si="40"/>
        <v>0</v>
      </c>
      <c r="IQ14" s="302">
        <f t="shared" ca="1" si="40"/>
        <v>0</v>
      </c>
      <c r="IR14" s="302">
        <f t="shared" ca="1" si="40"/>
        <v>0</v>
      </c>
      <c r="IS14" s="302">
        <f t="shared" ca="1" si="40"/>
        <v>0</v>
      </c>
      <c r="IT14" s="302">
        <f t="shared" ca="1" si="40"/>
        <v>0</v>
      </c>
      <c r="IU14" s="302">
        <f t="shared" ca="1" si="40"/>
        <v>0</v>
      </c>
      <c r="IV14" s="302">
        <f t="shared" ca="1" si="40"/>
        <v>0</v>
      </c>
      <c r="IW14" s="302">
        <f t="shared" ca="1" si="40"/>
        <v>0</v>
      </c>
      <c r="IX14" s="302">
        <f t="shared" ca="1" si="40"/>
        <v>0</v>
      </c>
      <c r="IY14" s="303">
        <f t="shared" ca="1" si="40"/>
        <v>0</v>
      </c>
      <c r="IZ14" s="303">
        <f t="shared" ca="1" si="40"/>
        <v>0</v>
      </c>
      <c r="JA14" s="303">
        <f t="shared" ca="1" si="40"/>
        <v>0</v>
      </c>
      <c r="JB14" s="303">
        <f t="shared" ca="1" si="40"/>
        <v>0</v>
      </c>
      <c r="JC14" s="303">
        <f t="shared" ca="1" si="40"/>
        <v>0</v>
      </c>
      <c r="JD14" s="303">
        <f t="shared" ca="1" si="40"/>
        <v>0</v>
      </c>
      <c r="JE14" s="303">
        <f t="shared" ca="1" si="40"/>
        <v>0</v>
      </c>
      <c r="JF14" s="303">
        <f t="shared" ca="1" si="40"/>
        <v>0</v>
      </c>
      <c r="JG14" s="303">
        <f t="shared" ca="1" si="40"/>
        <v>0</v>
      </c>
      <c r="JH14" s="303">
        <f t="shared" ca="1" si="40"/>
        <v>0</v>
      </c>
      <c r="JI14" s="303">
        <f t="shared" ca="1" si="40"/>
        <v>0</v>
      </c>
      <c r="JJ14" s="303">
        <f t="shared" ca="1" si="40"/>
        <v>0</v>
      </c>
      <c r="JK14" s="302">
        <f t="shared" ca="1" si="40"/>
        <v>0</v>
      </c>
      <c r="JL14" s="302">
        <f t="shared" ca="1" si="40"/>
        <v>0</v>
      </c>
      <c r="JM14" s="302">
        <f t="shared" ca="1" si="40"/>
        <v>0</v>
      </c>
      <c r="JN14" s="302">
        <f t="shared" ca="1" si="40"/>
        <v>0</v>
      </c>
      <c r="JO14" s="302">
        <f t="shared" ca="1" si="40"/>
        <v>0</v>
      </c>
      <c r="JP14" s="302">
        <f t="shared" ca="1" si="40"/>
        <v>0</v>
      </c>
      <c r="JQ14" s="302">
        <f t="shared" ca="1" si="40"/>
        <v>0</v>
      </c>
      <c r="JR14" s="302">
        <f t="shared" ca="1" si="40"/>
        <v>0</v>
      </c>
      <c r="JS14" s="302">
        <f t="shared" ca="1" si="40"/>
        <v>0</v>
      </c>
      <c r="JT14" s="302">
        <f t="shared" ca="1" si="40"/>
        <v>0</v>
      </c>
      <c r="JU14" s="302">
        <f t="shared" ca="1" si="40"/>
        <v>0</v>
      </c>
      <c r="JV14" s="302">
        <f t="shared" ca="1" si="40"/>
        <v>0</v>
      </c>
      <c r="JW14" s="302">
        <f t="shared" ca="1" si="40"/>
        <v>0</v>
      </c>
      <c r="JX14" s="302">
        <f t="shared" ca="1" si="40"/>
        <v>0</v>
      </c>
      <c r="JY14" s="302">
        <f t="shared" ca="1" si="40"/>
        <v>0</v>
      </c>
      <c r="JZ14" s="302">
        <f t="shared" ca="1" si="40"/>
        <v>0</v>
      </c>
      <c r="KA14" s="302">
        <f t="shared" ref="KA14:LR14" ca="1" si="41">LOOKUP(_xlfn.NUMBERVALUE(LEFT(KA$7,4)),$E$94:$AC$94,$E101:$AC101)*KA189</f>
        <v>0</v>
      </c>
      <c r="KB14" s="302">
        <f t="shared" ca="1" si="41"/>
        <v>0</v>
      </c>
      <c r="KC14" s="302">
        <f t="shared" ca="1" si="41"/>
        <v>0</v>
      </c>
      <c r="KD14" s="302">
        <f t="shared" ca="1" si="41"/>
        <v>0</v>
      </c>
      <c r="KE14" s="302">
        <f t="shared" ca="1" si="41"/>
        <v>0</v>
      </c>
      <c r="KF14" s="302">
        <f t="shared" ca="1" si="41"/>
        <v>0</v>
      </c>
      <c r="KG14" s="302">
        <f t="shared" ca="1" si="41"/>
        <v>0</v>
      </c>
      <c r="KH14" s="302">
        <f t="shared" ca="1" si="41"/>
        <v>0</v>
      </c>
      <c r="KI14" s="302">
        <f t="shared" ca="1" si="41"/>
        <v>0</v>
      </c>
      <c r="KJ14" s="302">
        <f t="shared" ca="1" si="41"/>
        <v>0</v>
      </c>
      <c r="KK14" s="302">
        <f t="shared" ca="1" si="41"/>
        <v>0</v>
      </c>
      <c r="KL14" s="302">
        <f t="shared" ca="1" si="41"/>
        <v>0</v>
      </c>
      <c r="KM14" s="302">
        <f t="shared" ca="1" si="41"/>
        <v>0</v>
      </c>
      <c r="KN14" s="302">
        <f t="shared" ca="1" si="41"/>
        <v>0</v>
      </c>
      <c r="KO14" s="302">
        <f t="shared" ca="1" si="41"/>
        <v>0</v>
      </c>
      <c r="KP14" s="302">
        <f t="shared" ca="1" si="41"/>
        <v>0</v>
      </c>
      <c r="KQ14" s="302">
        <f t="shared" ca="1" si="41"/>
        <v>0</v>
      </c>
      <c r="KR14" s="302">
        <f t="shared" ca="1" si="41"/>
        <v>0</v>
      </c>
      <c r="KS14" s="302">
        <f t="shared" ca="1" si="41"/>
        <v>0</v>
      </c>
      <c r="KT14" s="302">
        <f t="shared" ca="1" si="41"/>
        <v>0</v>
      </c>
      <c r="KU14" s="302">
        <f t="shared" ca="1" si="41"/>
        <v>0</v>
      </c>
      <c r="KV14" s="302">
        <f t="shared" ca="1" si="41"/>
        <v>0</v>
      </c>
      <c r="KW14" s="302">
        <f t="shared" ca="1" si="41"/>
        <v>0</v>
      </c>
      <c r="KX14" s="302">
        <f t="shared" ca="1" si="41"/>
        <v>0</v>
      </c>
      <c r="KY14" s="302">
        <f t="shared" ca="1" si="41"/>
        <v>0</v>
      </c>
      <c r="KZ14" s="302">
        <f t="shared" ca="1" si="41"/>
        <v>0</v>
      </c>
      <c r="LA14" s="302">
        <f t="shared" ca="1" si="41"/>
        <v>0</v>
      </c>
      <c r="LB14" s="302">
        <f t="shared" ca="1" si="41"/>
        <v>0</v>
      </c>
      <c r="LC14" s="302">
        <f t="shared" ca="1" si="41"/>
        <v>0</v>
      </c>
      <c r="LD14" s="302">
        <f t="shared" ca="1" si="41"/>
        <v>0</v>
      </c>
      <c r="LE14" s="302">
        <f t="shared" ca="1" si="41"/>
        <v>0</v>
      </c>
      <c r="LF14" s="302">
        <f t="shared" ca="1" si="41"/>
        <v>0</v>
      </c>
      <c r="LG14" s="303">
        <f t="shared" ca="1" si="41"/>
        <v>0</v>
      </c>
      <c r="LH14" s="303">
        <f t="shared" ca="1" si="41"/>
        <v>0</v>
      </c>
      <c r="LI14" s="303">
        <f t="shared" ca="1" si="41"/>
        <v>0</v>
      </c>
      <c r="LJ14" s="303">
        <f t="shared" ca="1" si="41"/>
        <v>0</v>
      </c>
      <c r="LK14" s="303">
        <f t="shared" ca="1" si="41"/>
        <v>0</v>
      </c>
      <c r="LL14" s="303">
        <f t="shared" ca="1" si="41"/>
        <v>0</v>
      </c>
      <c r="LM14" s="303">
        <f t="shared" ca="1" si="41"/>
        <v>0</v>
      </c>
      <c r="LN14" s="303">
        <f t="shared" ca="1" si="41"/>
        <v>0</v>
      </c>
      <c r="LO14" s="303">
        <f t="shared" ca="1" si="41"/>
        <v>0</v>
      </c>
      <c r="LP14" s="303">
        <f t="shared" ca="1" si="41"/>
        <v>0</v>
      </c>
      <c r="LQ14" s="303">
        <f t="shared" ca="1" si="41"/>
        <v>0</v>
      </c>
      <c r="LR14" s="303">
        <f t="shared" ca="1" si="41"/>
        <v>0</v>
      </c>
    </row>
    <row r="15" spans="2:330" hidden="1">
      <c r="B15" s="3"/>
      <c r="C15" s="22" t="str">
        <f t="shared" si="5"/>
        <v>AVV2træ</v>
      </c>
      <c r="D15" s="22"/>
      <c r="E15" s="302">
        <f t="shared" ref="E15:AC15" ca="1" si="42">E102*E190</f>
        <v>17.664656425937387</v>
      </c>
      <c r="F15" s="302">
        <f t="shared" ca="1" si="42"/>
        <v>13.341553973012129</v>
      </c>
      <c r="G15" s="303">
        <f t="shared" ca="1" si="42"/>
        <v>16.362917497120293</v>
      </c>
      <c r="H15" s="302">
        <f t="shared" ca="1" si="42"/>
        <v>13.354620111922291</v>
      </c>
      <c r="I15" s="303">
        <f t="shared" ca="1" si="42"/>
        <v>15.102866252791118</v>
      </c>
      <c r="J15" s="302">
        <f t="shared" ca="1" si="42"/>
        <v>14.705222000327549</v>
      </c>
      <c r="K15" s="302">
        <f t="shared" ca="1" si="42"/>
        <v>13.933306851607272</v>
      </c>
      <c r="L15" s="302">
        <f t="shared" ca="1" si="42"/>
        <v>12.472961003413426</v>
      </c>
      <c r="M15" s="302">
        <f t="shared" ca="1" si="42"/>
        <v>11.441881646577121</v>
      </c>
      <c r="N15" s="303">
        <f t="shared" ca="1" si="42"/>
        <v>10.449285439849573</v>
      </c>
      <c r="O15" s="302">
        <f t="shared" ca="1" si="42"/>
        <v>11.289281188955041</v>
      </c>
      <c r="P15" s="302">
        <f t="shared" ca="1" si="42"/>
        <v>11.82095841110468</v>
      </c>
      <c r="Q15" s="302">
        <f t="shared" ca="1" si="42"/>
        <v>12.358957935473327</v>
      </c>
      <c r="R15" s="302">
        <f t="shared" ca="1" si="42"/>
        <v>13.269789947436905</v>
      </c>
      <c r="S15" s="303">
        <f t="shared" ca="1" si="42"/>
        <v>13.83334051834918</v>
      </c>
      <c r="T15" s="302">
        <f t="shared" ca="1" si="42"/>
        <v>15.219378127360859</v>
      </c>
      <c r="U15" s="302">
        <f t="shared" ca="1" si="42"/>
        <v>15.301482654930208</v>
      </c>
      <c r="V15" s="302">
        <f t="shared" ca="1" si="42"/>
        <v>15.798801537537805</v>
      </c>
      <c r="W15" s="302">
        <f t="shared" ca="1" si="42"/>
        <v>15.465520870438496</v>
      </c>
      <c r="X15" s="303">
        <f t="shared" ca="1" si="42"/>
        <v>15.962710897374038</v>
      </c>
      <c r="Y15" s="302">
        <f t="shared" ca="1" si="42"/>
        <v>15.040029626397503</v>
      </c>
      <c r="Z15" s="302">
        <f t="shared" ca="1" si="42"/>
        <v>14.527444297894151</v>
      </c>
      <c r="AA15" s="302">
        <f t="shared" ca="1" si="42"/>
        <v>14.009699837183543</v>
      </c>
      <c r="AB15" s="302">
        <f t="shared" ca="1" si="42"/>
        <v>13.486810930593736</v>
      </c>
      <c r="AC15" s="303">
        <f t="shared" ca="1" si="42"/>
        <v>12.958792863060456</v>
      </c>
      <c r="AD15" s="3"/>
      <c r="AE15" s="302">
        <f t="shared" ref="AE15:CP15" ca="1" si="43">LOOKUP(_xlfn.NUMBERVALUE(LEFT(AE$7,4)),$E$94:$AC$94,$E102:$AC102)*AE190</f>
        <v>0</v>
      </c>
      <c r="AF15" s="302">
        <f t="shared" ca="1" si="43"/>
        <v>0</v>
      </c>
      <c r="AG15" s="302">
        <f t="shared" ca="1" si="43"/>
        <v>0</v>
      </c>
      <c r="AH15" s="302">
        <f t="shared" ca="1" si="43"/>
        <v>25.805177188205263</v>
      </c>
      <c r="AI15" s="302">
        <f t="shared" ca="1" si="43"/>
        <v>39.145790121744859</v>
      </c>
      <c r="AJ15" s="302">
        <f t="shared" ca="1" si="43"/>
        <v>36.359874584248921</v>
      </c>
      <c r="AK15" s="302">
        <f t="shared" ca="1" si="43"/>
        <v>26.416779155524718</v>
      </c>
      <c r="AL15" s="302">
        <f t="shared" ca="1" si="43"/>
        <v>7.2014455990153685</v>
      </c>
      <c r="AM15" s="302">
        <f t="shared" ca="1" si="43"/>
        <v>60.221907837035907</v>
      </c>
      <c r="AN15" s="302">
        <f t="shared" ca="1" si="43"/>
        <v>18.473533892916699</v>
      </c>
      <c r="AO15" s="302">
        <f t="shared" ca="1" si="43"/>
        <v>0</v>
      </c>
      <c r="AP15" s="302">
        <f t="shared" ca="1" si="43"/>
        <v>0.76985510556436121</v>
      </c>
      <c r="AQ15" s="302">
        <f t="shared" ca="1" si="43"/>
        <v>0</v>
      </c>
      <c r="AR15" s="302">
        <f t="shared" ca="1" si="43"/>
        <v>0</v>
      </c>
      <c r="AS15" s="302">
        <f t="shared" ca="1" si="43"/>
        <v>0</v>
      </c>
      <c r="AT15" s="302">
        <f t="shared" ca="1" si="43"/>
        <v>19.48983076365225</v>
      </c>
      <c r="AU15" s="302">
        <f t="shared" ca="1" si="43"/>
        <v>29.565572017501022</v>
      </c>
      <c r="AV15" s="302">
        <f t="shared" ca="1" si="43"/>
        <v>27.461458492078592</v>
      </c>
      <c r="AW15" s="302">
        <f t="shared" ca="1" si="43"/>
        <v>19.951754305228288</v>
      </c>
      <c r="AX15" s="302">
        <f t="shared" ca="1" si="43"/>
        <v>5.439023144650589</v>
      </c>
      <c r="AY15" s="302">
        <f t="shared" ca="1" si="43"/>
        <v>45.483694355121933</v>
      </c>
      <c r="AZ15" s="302">
        <f t="shared" ca="1" si="43"/>
        <v>13.952473434055943</v>
      </c>
      <c r="BA15" s="302">
        <f t="shared" ca="1" si="43"/>
        <v>0</v>
      </c>
      <c r="BB15" s="302">
        <f t="shared" ca="1" si="43"/>
        <v>0.58144711080848743</v>
      </c>
      <c r="BC15" s="303">
        <f t="shared" ca="1" si="43"/>
        <v>0</v>
      </c>
      <c r="BD15" s="303">
        <f t="shared" ca="1" si="43"/>
        <v>0</v>
      </c>
      <c r="BE15" s="303">
        <f t="shared" ca="1" si="43"/>
        <v>0</v>
      </c>
      <c r="BF15" s="303">
        <f t="shared" ca="1" si="43"/>
        <v>23.903549276462449</v>
      </c>
      <c r="BG15" s="303">
        <f t="shared" ca="1" si="43"/>
        <v>36.261069486818904</v>
      </c>
      <c r="BH15" s="303">
        <f t="shared" ca="1" si="43"/>
        <v>33.680452859197601</v>
      </c>
      <c r="BI15" s="303">
        <f t="shared" ca="1" si="43"/>
        <v>24.470081242384545</v>
      </c>
      <c r="BJ15" s="303">
        <f t="shared" ca="1" si="43"/>
        <v>6.6707586808009731</v>
      </c>
      <c r="BK15" s="303">
        <f t="shared" ca="1" si="43"/>
        <v>55.784051820544221</v>
      </c>
      <c r="BL15" s="303">
        <f t="shared" ca="1" si="43"/>
        <v>17.112187391666787</v>
      </c>
      <c r="BM15" s="303">
        <f t="shared" ca="1" si="43"/>
        <v>0</v>
      </c>
      <c r="BN15" s="303">
        <f t="shared" ca="1" si="43"/>
        <v>0.71312315809267168</v>
      </c>
      <c r="BO15" s="302">
        <f t="shared" ca="1" si="43"/>
        <v>0</v>
      </c>
      <c r="BP15" s="302">
        <f t="shared" ca="1" si="43"/>
        <v>0</v>
      </c>
      <c r="BQ15" s="302">
        <f t="shared" ca="1" si="43"/>
        <v>0</v>
      </c>
      <c r="BR15" s="302">
        <f t="shared" ca="1" si="43"/>
        <v>19.508918258003249</v>
      </c>
      <c r="BS15" s="302">
        <f t="shared" ca="1" si="43"/>
        <v>29.594527255528053</v>
      </c>
      <c r="BT15" s="302">
        <f t="shared" ca="1" si="43"/>
        <v>27.488353052641699</v>
      </c>
      <c r="BU15" s="302">
        <f t="shared" ca="1" si="43"/>
        <v>19.971294187447469</v>
      </c>
      <c r="BV15" s="302">
        <f t="shared" ca="1" si="43"/>
        <v>5.4443498878536181</v>
      </c>
      <c r="BW15" s="302">
        <f t="shared" ca="1" si="43"/>
        <v>45.528239111287036</v>
      </c>
      <c r="BX15" s="302">
        <f t="shared" ca="1" si="43"/>
        <v>13.966137880971084</v>
      </c>
      <c r="BY15" s="302">
        <f t="shared" ca="1" si="43"/>
        <v>0</v>
      </c>
      <c r="BZ15" s="302">
        <f t="shared" ca="1" si="43"/>
        <v>0.58201655487280735</v>
      </c>
      <c r="CA15" s="303">
        <f t="shared" ca="1" si="43"/>
        <v>0.31004357318711079</v>
      </c>
      <c r="CB15" s="303">
        <f t="shared" ca="1" si="43"/>
        <v>0.83870818287439175</v>
      </c>
      <c r="CC15" s="303">
        <f t="shared" ca="1" si="43"/>
        <v>6.7616747745051269</v>
      </c>
      <c r="CD15" s="303">
        <f t="shared" ca="1" si="43"/>
        <v>14.470049287454886</v>
      </c>
      <c r="CE15" s="303">
        <f t="shared" ca="1" si="43"/>
        <v>49.661030957413978</v>
      </c>
      <c r="CF15" s="303">
        <f t="shared" ca="1" si="43"/>
        <v>10.116378457140524</v>
      </c>
      <c r="CG15" s="303">
        <f t="shared" ca="1" si="43"/>
        <v>0</v>
      </c>
      <c r="CH15" s="303">
        <f t="shared" ca="1" si="43"/>
        <v>5.6726165567804596</v>
      </c>
      <c r="CI15" s="303">
        <f t="shared" ca="1" si="43"/>
        <v>50.014690908989721</v>
      </c>
      <c r="CJ15" s="303">
        <f t="shared" ca="1" si="43"/>
        <v>27.896551720915632</v>
      </c>
      <c r="CK15" s="303">
        <f t="shared" ca="1" si="43"/>
        <v>18.221118371913864</v>
      </c>
      <c r="CL15" s="303">
        <f t="shared" ca="1" si="43"/>
        <v>2.7660057282896475</v>
      </c>
      <c r="CM15" s="302">
        <f t="shared" ca="1" si="43"/>
        <v>0.30041071726099128</v>
      </c>
      <c r="CN15" s="302">
        <f t="shared" ca="1" si="43"/>
        <v>0.79396944941528769</v>
      </c>
      <c r="CO15" s="302">
        <f t="shared" ca="1" si="43"/>
        <v>8.0345541617590452</v>
      </c>
      <c r="CP15" s="302">
        <f t="shared" ca="1" si="43"/>
        <v>16.488025161773994</v>
      </c>
      <c r="CQ15" s="302">
        <f t="shared" ref="CQ15:FB15" ca="1" si="44">LOOKUP(_xlfn.NUMBERVALUE(LEFT(CQ$7,4)),$E$94:$AC$94,$E102:$AC102)*CQ190</f>
        <v>43.706322301755435</v>
      </c>
      <c r="CR15" s="302">
        <f t="shared" ca="1" si="44"/>
        <v>9.0267107731469967</v>
      </c>
      <c r="CS15" s="302">
        <f t="shared" ca="1" si="44"/>
        <v>-1.1297515503169304</v>
      </c>
      <c r="CT15" s="302">
        <f t="shared" ca="1" si="44"/>
        <v>5.9121859685132296</v>
      </c>
      <c r="CU15" s="302">
        <f t="shared" ca="1" si="44"/>
        <v>50.307944587881934</v>
      </c>
      <c r="CV15" s="302">
        <f t="shared" ca="1" si="44"/>
        <v>28.196147732985377</v>
      </c>
      <c r="CW15" s="302">
        <f t="shared" ca="1" si="44"/>
        <v>16.059141479320139</v>
      </c>
      <c r="CX15" s="302">
        <f t="shared" ca="1" si="44"/>
        <v>2.6227503477176399</v>
      </c>
      <c r="CY15" s="302">
        <f t="shared" ca="1" si="44"/>
        <v>0.28308421848523302</v>
      </c>
      <c r="CZ15" s="302">
        <f t="shared" ca="1" si="44"/>
        <v>0.72866080017707535</v>
      </c>
      <c r="DA15" s="302">
        <f t="shared" ca="1" si="44"/>
        <v>9.1476507303158545</v>
      </c>
      <c r="DB15" s="302">
        <f t="shared" ca="1" si="44"/>
        <v>18.113852393621375</v>
      </c>
      <c r="DC15" s="302">
        <f t="shared" ca="1" si="44"/>
        <v>37.025713428825654</v>
      </c>
      <c r="DD15" s="302">
        <f t="shared" ca="1" si="44"/>
        <v>7.6292227184089016</v>
      </c>
      <c r="DE15" s="302">
        <f t="shared" ca="1" si="44"/>
        <v>-2.2861678459117987</v>
      </c>
      <c r="DF15" s="302">
        <f t="shared" ca="1" si="44"/>
        <v>6.0055926941116464</v>
      </c>
      <c r="DG15" s="302">
        <f t="shared" ca="1" si="44"/>
        <v>49.349815832816475</v>
      </c>
      <c r="DH15" s="302">
        <f t="shared" ca="1" si="44"/>
        <v>27.797710777003616</v>
      </c>
      <c r="DI15" s="302">
        <f t="shared" ca="1" si="44"/>
        <v>13.433279114287695</v>
      </c>
      <c r="DJ15" s="302">
        <f t="shared" ca="1" si="44"/>
        <v>2.4127548053568035</v>
      </c>
      <c r="DK15" s="302">
        <f t="shared" ca="1" si="44"/>
        <v>0.25184887650508231</v>
      </c>
      <c r="DL15" s="302">
        <f t="shared" ca="1" si="44"/>
        <v>0.62888268939727454</v>
      </c>
      <c r="DM15" s="302">
        <f t="shared" ca="1" si="44"/>
        <v>9.7299843096842125</v>
      </c>
      <c r="DN15" s="302">
        <f t="shared" ca="1" si="44"/>
        <v>18.673025815656395</v>
      </c>
      <c r="DO15" s="302">
        <f t="shared" ca="1" si="44"/>
        <v>29.192629306110661</v>
      </c>
      <c r="DP15" s="302">
        <f t="shared" ca="1" si="44"/>
        <v>5.8488576140393214</v>
      </c>
      <c r="DQ15" s="302">
        <f t="shared" ca="1" si="44"/>
        <v>-3.2876562067847184</v>
      </c>
      <c r="DR15" s="302">
        <f t="shared" ca="1" si="44"/>
        <v>5.7743636698347087</v>
      </c>
      <c r="DS15" s="302">
        <f t="shared" ca="1" si="44"/>
        <v>45.847322938760193</v>
      </c>
      <c r="DT15" s="302">
        <f t="shared" ca="1" si="44"/>
        <v>25.958551487459193</v>
      </c>
      <c r="DU15" s="302">
        <f t="shared" ca="1" si="44"/>
        <v>10.232276839600281</v>
      </c>
      <c r="DV15" s="302">
        <f t="shared" ca="1" si="44"/>
        <v>2.0893043285659876</v>
      </c>
      <c r="DW15" s="302">
        <f t="shared" ca="1" si="44"/>
        <v>0.22940940881583829</v>
      </c>
      <c r="DX15" s="302">
        <f t="shared" ca="1" si="44"/>
        <v>0.55300062913667969</v>
      </c>
      <c r="DY15" s="302">
        <f t="shared" ca="1" si="44"/>
        <v>10.519501843296942</v>
      </c>
      <c r="DZ15" s="302">
        <f t="shared" ca="1" si="44"/>
        <v>19.62875599312931</v>
      </c>
      <c r="EA15" s="302">
        <f t="shared" ca="1" si="44"/>
        <v>23.089175692751883</v>
      </c>
      <c r="EB15" s="302">
        <f t="shared" ca="1" si="44"/>
        <v>4.2954193582269768</v>
      </c>
      <c r="EC15" s="302">
        <f t="shared" ca="1" si="44"/>
        <v>-4.3203220480565081</v>
      </c>
      <c r="ED15" s="302">
        <f t="shared" ca="1" si="44"/>
        <v>5.701957016381769</v>
      </c>
      <c r="EE15" s="302">
        <f t="shared" ca="1" si="44"/>
        <v>43.765028685282658</v>
      </c>
      <c r="EF15" s="302">
        <f t="shared" ca="1" si="44"/>
        <v>24.912204265658087</v>
      </c>
      <c r="EG15" s="302">
        <f t="shared" ca="1" si="44"/>
        <v>7.5293364346191334</v>
      </c>
      <c r="EH15" s="302">
        <f t="shared" ca="1" si="44"/>
        <v>1.845574641362373</v>
      </c>
      <c r="EI15" s="303">
        <f t="shared" ca="1" si="44"/>
        <v>0.20782891137827028</v>
      </c>
      <c r="EJ15" s="303">
        <f t="shared" ca="1" si="44"/>
        <v>0.48058742951455991</v>
      </c>
      <c r="EK15" s="303">
        <f t="shared" ca="1" si="44"/>
        <v>11.257533185812809</v>
      </c>
      <c r="EL15" s="303">
        <f t="shared" ca="1" si="44"/>
        <v>20.47310645094062</v>
      </c>
      <c r="EM15" s="303">
        <f t="shared" ca="1" si="44"/>
        <v>17.615061786270335</v>
      </c>
      <c r="EN15" s="303">
        <f t="shared" ca="1" si="44"/>
        <v>2.7566481612853857</v>
      </c>
      <c r="EO15" s="303">
        <f t="shared" ca="1" si="44"/>
        <v>-5.3177169806140601</v>
      </c>
      <c r="EP15" s="303">
        <f t="shared" ca="1" si="44"/>
        <v>5.6199994454193725</v>
      </c>
      <c r="EQ15" s="303">
        <f t="shared" ca="1" si="44"/>
        <v>41.717881220556841</v>
      </c>
      <c r="ER15" s="303">
        <f t="shared" ca="1" si="44"/>
        <v>23.878337853338035</v>
      </c>
      <c r="ES15" s="303">
        <f t="shared" ca="1" si="44"/>
        <v>4.9505700202454266</v>
      </c>
      <c r="ET15" s="303">
        <f t="shared" ca="1" si="44"/>
        <v>1.6138180209628443</v>
      </c>
      <c r="EU15" s="302">
        <f t="shared" ca="1" si="44"/>
        <v>0.27840289500033039</v>
      </c>
      <c r="EV15" s="302">
        <f t="shared" ca="1" si="44"/>
        <v>0.52367782225783632</v>
      </c>
      <c r="EW15" s="302">
        <f t="shared" ca="1" si="44"/>
        <v>10.792143588616819</v>
      </c>
      <c r="EX15" s="302">
        <f t="shared" ca="1" si="44"/>
        <v>22.945224930248322</v>
      </c>
      <c r="EY15" s="302">
        <f t="shared" ca="1" si="44"/>
        <v>16.54034899856358</v>
      </c>
      <c r="EZ15" s="302">
        <f t="shared" ca="1" si="44"/>
        <v>4.6391542912927353</v>
      </c>
      <c r="FA15" s="302">
        <f t="shared" ca="1" si="44"/>
        <v>-4.2338051994029007</v>
      </c>
      <c r="FB15" s="302">
        <f t="shared" ca="1" si="44"/>
        <v>6.4542214946526766</v>
      </c>
      <c r="FC15" s="302">
        <f t="shared" ref="FC15:HN15" ca="1" si="45">LOOKUP(_xlfn.NUMBERVALUE(LEFT(FC$7,4)),$E$94:$AC$94,$E102:$AC102)*FC190</f>
        <v>42.904146635135085</v>
      </c>
      <c r="FD15" s="302">
        <f t="shared" ca="1" si="45"/>
        <v>24.492059479505336</v>
      </c>
      <c r="FE15" s="302">
        <f t="shared" ca="1" si="45"/>
        <v>7.9537110475745179</v>
      </c>
      <c r="FF15" s="302">
        <f t="shared" ca="1" si="45"/>
        <v>2.8283628298193393</v>
      </c>
      <c r="FG15" s="302">
        <f t="shared" ca="1" si="45"/>
        <v>0.34414348705775943</v>
      </c>
      <c r="FH15" s="302">
        <f t="shared" ca="1" si="45"/>
        <v>0.55238354672713696</v>
      </c>
      <c r="FI15" s="302">
        <f t="shared" ca="1" si="45"/>
        <v>9.9994538373480548</v>
      </c>
      <c r="FJ15" s="302">
        <f t="shared" ca="1" si="45"/>
        <v>24.866768435948501</v>
      </c>
      <c r="FK15" s="302">
        <f t="shared" ca="1" si="45"/>
        <v>14.879521490223546</v>
      </c>
      <c r="FL15" s="302">
        <f t="shared" ca="1" si="45"/>
        <v>6.4679521878002761</v>
      </c>
      <c r="FM15" s="302">
        <f t="shared" ca="1" si="45"/>
        <v>-3.0727076738585266</v>
      </c>
      <c r="FN15" s="302">
        <f t="shared" ca="1" si="45"/>
        <v>7.1766533135536932</v>
      </c>
      <c r="FO15" s="302">
        <f t="shared" ca="1" si="45"/>
        <v>42.831493683913415</v>
      </c>
      <c r="FP15" s="302">
        <f t="shared" ca="1" si="45"/>
        <v>24.380266467927317</v>
      </c>
      <c r="FQ15" s="302">
        <f t="shared" ca="1" si="45"/>
        <v>10.813149223035916</v>
      </c>
      <c r="FR15" s="302">
        <f t="shared" ca="1" si="45"/>
        <v>4.0165057990772226</v>
      </c>
      <c r="FS15" s="302">
        <f t="shared" ca="1" si="45"/>
        <v>0.41132435621452074</v>
      </c>
      <c r="FT15" s="302">
        <f t="shared" ca="1" si="45"/>
        <v>0.58117403336716322</v>
      </c>
      <c r="FU15" s="302">
        <f t="shared" ca="1" si="45"/>
        <v>9.2180083712825471</v>
      </c>
      <c r="FV15" s="302">
        <f t="shared" ca="1" si="45"/>
        <v>26.856612910819145</v>
      </c>
      <c r="FW15" s="302">
        <f t="shared" ca="1" si="45"/>
        <v>13.161629011134483</v>
      </c>
      <c r="FX15" s="302">
        <f t="shared" ca="1" si="45"/>
        <v>8.3260754046015695</v>
      </c>
      <c r="FY15" s="302">
        <f t="shared" ca="1" si="45"/>
        <v>-1.9851886648357737</v>
      </c>
      <c r="FZ15" s="302">
        <f t="shared" ca="1" si="45"/>
        <v>7.9634443697892481</v>
      </c>
      <c r="GA15" s="302">
        <f t="shared" ca="1" si="45"/>
        <v>42.756206085980935</v>
      </c>
      <c r="GB15" s="302">
        <f t="shared" ca="1" si="45"/>
        <v>24.261946269290277</v>
      </c>
      <c r="GC15" s="302">
        <f t="shared" ca="1" si="45"/>
        <v>13.677756647050114</v>
      </c>
      <c r="GD15" s="302">
        <f t="shared" ca="1" si="45"/>
        <v>5.2269597152552238</v>
      </c>
      <c r="GE15" s="302">
        <f t="shared" ca="1" si="45"/>
        <v>0.4935947577630187</v>
      </c>
      <c r="GF15" s="302">
        <f t="shared" ca="1" si="45"/>
        <v>0.62737575738340801</v>
      </c>
      <c r="GG15" s="302">
        <f t="shared" ca="1" si="45"/>
        <v>8.687334066339325</v>
      </c>
      <c r="GH15" s="302">
        <f t="shared" ca="1" si="45"/>
        <v>29.73866526989957</v>
      </c>
      <c r="GI15" s="302">
        <f t="shared" ca="1" si="45"/>
        <v>11.708639499724853</v>
      </c>
      <c r="GJ15" s="302">
        <f t="shared" ca="1" si="45"/>
        <v>10.503670350739469</v>
      </c>
      <c r="GK15" s="302">
        <f t="shared" ca="1" si="45"/>
        <v>-0.99060714097879943</v>
      </c>
      <c r="GL15" s="302">
        <f t="shared" ca="1" si="45"/>
        <v>9.0732838695166027</v>
      </c>
      <c r="GM15" s="302">
        <f t="shared" ca="1" si="45"/>
        <v>43.890633649827791</v>
      </c>
      <c r="GN15" s="302">
        <f t="shared" ca="1" si="45"/>
        <v>24.822672262231041</v>
      </c>
      <c r="GO15" s="302">
        <f t="shared" ca="1" si="45"/>
        <v>17.017373853273416</v>
      </c>
      <c r="GP15" s="302">
        <f t="shared" ca="1" si="45"/>
        <v>6.643338351518091</v>
      </c>
      <c r="GQ15" s="303">
        <f t="shared" ca="1" si="45"/>
        <v>0.56558500042701998</v>
      </c>
      <c r="GR15" s="303">
        <f t="shared" ca="1" si="45"/>
        <v>0.65702369553557283</v>
      </c>
      <c r="GS15" s="303">
        <f t="shared" ca="1" si="45"/>
        <v>7.9039902616225257</v>
      </c>
      <c r="GT15" s="303">
        <f t="shared" ca="1" si="45"/>
        <v>31.927134836317652</v>
      </c>
      <c r="GU15" s="303">
        <f t="shared" ca="1" si="45"/>
        <v>9.8181831411311435</v>
      </c>
      <c r="GV15" s="303">
        <f t="shared" ca="1" si="45"/>
        <v>12.472542736209004</v>
      </c>
      <c r="GW15" s="303">
        <f t="shared" ca="1" si="45"/>
        <v>0</v>
      </c>
      <c r="GX15" s="303">
        <f t="shared" ca="1" si="45"/>
        <v>10.03921665481279</v>
      </c>
      <c r="GY15" s="303">
        <f t="shared" ca="1" si="45"/>
        <v>43.79941470760027</v>
      </c>
      <c r="GZ15" s="303">
        <f t="shared" ca="1" si="45"/>
        <v>24.682599935794894</v>
      </c>
      <c r="HA15" s="303">
        <f t="shared" ca="1" si="45"/>
        <v>19.969501855081194</v>
      </c>
      <c r="HB15" s="303">
        <f t="shared" ca="1" si="45"/>
        <v>7.9328889949641868</v>
      </c>
      <c r="HC15" s="302">
        <f t="shared" ca="1" si="45"/>
        <v>0</v>
      </c>
      <c r="HD15" s="302">
        <f t="shared" ca="1" si="45"/>
        <v>0</v>
      </c>
      <c r="HE15" s="302">
        <f t="shared" ca="1" si="45"/>
        <v>8.9000377326078173</v>
      </c>
      <c r="HF15" s="302">
        <f t="shared" ca="1" si="45"/>
        <v>37.187643197996152</v>
      </c>
      <c r="HG15" s="302">
        <f t="shared" ca="1" si="45"/>
        <v>8.5602565735559857</v>
      </c>
      <c r="HH15" s="302">
        <f t="shared" ca="1" si="45"/>
        <v>14.927427878938635</v>
      </c>
      <c r="HI15" s="302">
        <f t="shared" ca="1" si="45"/>
        <v>0.13770993967435588</v>
      </c>
      <c r="HJ15" s="302">
        <f t="shared" ca="1" si="45"/>
        <v>7.1458655958840787</v>
      </c>
      <c r="HK15" s="302">
        <f t="shared" ca="1" si="45"/>
        <v>41.830758730690562</v>
      </c>
      <c r="HL15" s="302">
        <f t="shared" ca="1" si="45"/>
        <v>38.331015820022124</v>
      </c>
      <c r="HM15" s="302">
        <f t="shared" ca="1" si="45"/>
        <v>16.824632532455471</v>
      </c>
      <c r="HN15" s="302">
        <f t="shared" ca="1" si="45"/>
        <v>7.416926645824895</v>
      </c>
      <c r="HO15" s="302">
        <f t="shared" ref="HO15:JZ15" ca="1" si="46">LOOKUP(_xlfn.NUMBERVALUE(LEFT(HO$7,4)),$E$94:$AC$94,$E102:$AC102)*HO190</f>
        <v>0</v>
      </c>
      <c r="HP15" s="302">
        <f t="shared" ca="1" si="46"/>
        <v>0</v>
      </c>
      <c r="HQ15" s="302">
        <f t="shared" ca="1" si="46"/>
        <v>8.9480510868506862</v>
      </c>
      <c r="HR15" s="302">
        <f t="shared" ca="1" si="46"/>
        <v>37.388260716704096</v>
      </c>
      <c r="HS15" s="302">
        <f t="shared" ca="1" si="46"/>
        <v>8.6064368981370993</v>
      </c>
      <c r="HT15" s="302">
        <f t="shared" ca="1" si="46"/>
        <v>15.007957411983249</v>
      </c>
      <c r="HU15" s="302">
        <f t="shared" ca="1" si="46"/>
        <v>0.13845284844789113</v>
      </c>
      <c r="HV15" s="302">
        <f t="shared" ca="1" si="46"/>
        <v>7.1844156544945132</v>
      </c>
      <c r="HW15" s="302">
        <f t="shared" ca="1" si="46"/>
        <v>42.056424632063781</v>
      </c>
      <c r="HX15" s="302">
        <f t="shared" ca="1" si="46"/>
        <v>38.537801532212185</v>
      </c>
      <c r="HY15" s="302">
        <f t="shared" ca="1" si="46"/>
        <v>16.915396983804623</v>
      </c>
      <c r="HZ15" s="302">
        <f t="shared" ca="1" si="46"/>
        <v>7.4569390072483355</v>
      </c>
      <c r="IA15" s="302">
        <f t="shared" ca="1" si="46"/>
        <v>0</v>
      </c>
      <c r="IB15" s="302">
        <f t="shared" ca="1" si="46"/>
        <v>0</v>
      </c>
      <c r="IC15" s="302">
        <f t="shared" ca="1" si="46"/>
        <v>9.2388748500364368</v>
      </c>
      <c r="ID15" s="302">
        <f t="shared" ca="1" si="46"/>
        <v>38.603429760226931</v>
      </c>
      <c r="IE15" s="302">
        <f t="shared" ca="1" si="46"/>
        <v>8.8861577381326438</v>
      </c>
      <c r="IF15" s="302">
        <f t="shared" ca="1" si="46"/>
        <v>15.49573632718171</v>
      </c>
      <c r="IG15" s="302">
        <f t="shared" ca="1" si="46"/>
        <v>0.14295275328958035</v>
      </c>
      <c r="IH15" s="302">
        <f t="shared" ca="1" si="46"/>
        <v>7.4179188806887755</v>
      </c>
      <c r="II15" s="302">
        <f t="shared" ca="1" si="46"/>
        <v>43.423315316853049</v>
      </c>
      <c r="IJ15" s="302">
        <f t="shared" ca="1" si="46"/>
        <v>39.790332207073156</v>
      </c>
      <c r="IK15" s="302">
        <f t="shared" ca="1" si="46"/>
        <v>17.465170265032317</v>
      </c>
      <c r="IL15" s="302">
        <f t="shared" ca="1" si="46"/>
        <v>7.6992996110139362</v>
      </c>
      <c r="IM15" s="302">
        <f t="shared" ca="1" si="46"/>
        <v>0</v>
      </c>
      <c r="IN15" s="302">
        <f t="shared" ca="1" si="46"/>
        <v>0</v>
      </c>
      <c r="IO15" s="302">
        <f t="shared" ca="1" si="46"/>
        <v>9.0439778911784394</v>
      </c>
      <c r="IP15" s="302">
        <f t="shared" ca="1" si="46"/>
        <v>37.789078317667141</v>
      </c>
      <c r="IQ15" s="302">
        <f t="shared" ca="1" si="46"/>
        <v>8.6987014572319801</v>
      </c>
      <c r="IR15" s="302">
        <f t="shared" ca="1" si="46"/>
        <v>15.1688489156241</v>
      </c>
      <c r="IS15" s="302">
        <f t="shared" ca="1" si="46"/>
        <v>0.13993712018178833</v>
      </c>
      <c r="IT15" s="302">
        <f t="shared" ca="1" si="46"/>
        <v>7.261435558382936</v>
      </c>
      <c r="IU15" s="302">
        <f t="shared" ca="1" si="46"/>
        <v>42.507286878741539</v>
      </c>
      <c r="IV15" s="302">
        <f t="shared" ca="1" si="46"/>
        <v>38.950942685623211</v>
      </c>
      <c r="IW15" s="302">
        <f t="shared" ca="1" si="46"/>
        <v>17.096737027669164</v>
      </c>
      <c r="IX15" s="302">
        <f t="shared" ca="1" si="46"/>
        <v>7.5368804740648887</v>
      </c>
      <c r="IY15" s="303">
        <f t="shared" ca="1" si="46"/>
        <v>0</v>
      </c>
      <c r="IZ15" s="303">
        <f t="shared" ca="1" si="46"/>
        <v>0</v>
      </c>
      <c r="JA15" s="303">
        <f t="shared" ca="1" si="46"/>
        <v>9.3347263017227231</v>
      </c>
      <c r="JB15" s="303">
        <f t="shared" ca="1" si="46"/>
        <v>39.003932510036641</v>
      </c>
      <c r="JC15" s="303">
        <f t="shared" ca="1" si="46"/>
        <v>8.9783498213612631</v>
      </c>
      <c r="JD15" s="303">
        <f t="shared" ca="1" si="46"/>
        <v>15.656501446962766</v>
      </c>
      <c r="JE15" s="303">
        <f t="shared" ca="1" si="46"/>
        <v>0.14443585909497006</v>
      </c>
      <c r="JF15" s="303">
        <f t="shared" ca="1" si="46"/>
        <v>7.4948782837271581</v>
      </c>
      <c r="JG15" s="303">
        <f t="shared" ca="1" si="46"/>
        <v>43.873823401193569</v>
      </c>
      <c r="JH15" s="303">
        <f t="shared" ca="1" si="46"/>
        <v>40.203148828905903</v>
      </c>
      <c r="JI15" s="303">
        <f t="shared" ca="1" si="46"/>
        <v>17.64636786225325</v>
      </c>
      <c r="JJ15" s="303">
        <f t="shared" ca="1" si="46"/>
        <v>7.7791782820276945</v>
      </c>
      <c r="JK15" s="302">
        <f t="shared" ca="1" si="46"/>
        <v>0</v>
      </c>
      <c r="JL15" s="302">
        <f t="shared" ca="1" si="46"/>
        <v>0.68101406275375043</v>
      </c>
      <c r="JM15" s="302">
        <f t="shared" ca="1" si="46"/>
        <v>9.854196375990167</v>
      </c>
      <c r="JN15" s="302">
        <f t="shared" ca="1" si="46"/>
        <v>37.828061586152785</v>
      </c>
      <c r="JO15" s="302">
        <f t="shared" ca="1" si="46"/>
        <v>10.121206396565618</v>
      </c>
      <c r="JP15" s="302">
        <f t="shared" ca="1" si="46"/>
        <v>14.589979093400451</v>
      </c>
      <c r="JQ15" s="302">
        <f t="shared" ca="1" si="46"/>
        <v>-0.38947153854670635</v>
      </c>
      <c r="JR15" s="302">
        <f t="shared" ca="1" si="46"/>
        <v>6.9171453275080692</v>
      </c>
      <c r="JS15" s="302">
        <f t="shared" ca="1" si="46"/>
        <v>39.192752473301518</v>
      </c>
      <c r="JT15" s="302">
        <f t="shared" ca="1" si="46"/>
        <v>36.698389662589875</v>
      </c>
      <c r="JU15" s="302">
        <f t="shared" ca="1" si="46"/>
        <v>17.864032992941894</v>
      </c>
      <c r="JV15" s="302">
        <f t="shared" ca="1" si="46"/>
        <v>7.2620077679820518</v>
      </c>
      <c r="JW15" s="302">
        <f t="shared" ca="1" si="46"/>
        <v>0</v>
      </c>
      <c r="JX15" s="302">
        <f t="shared" ca="1" si="46"/>
        <v>1.3813505050764816</v>
      </c>
      <c r="JY15" s="302">
        <f t="shared" ca="1" si="46"/>
        <v>10.626836175136289</v>
      </c>
      <c r="JZ15" s="302">
        <f t="shared" ca="1" si="46"/>
        <v>37.64780612320304</v>
      </c>
      <c r="KA15" s="302">
        <f t="shared" ref="KA15:LR15" ca="1" si="47">LOOKUP(_xlfn.NUMBERVALUE(LEFT(KA$7,4)),$E$94:$AC$94,$E102:$AC102)*KA190</f>
        <v>11.386400551812047</v>
      </c>
      <c r="KB15" s="302">
        <f t="shared" ca="1" si="47"/>
        <v>13.877200681639829</v>
      </c>
      <c r="KC15" s="302">
        <f t="shared" ca="1" si="47"/>
        <v>-0.91416374826176128</v>
      </c>
      <c r="KD15" s="302">
        <f t="shared" ca="1" si="47"/>
        <v>6.5277459757412322</v>
      </c>
      <c r="KE15" s="302">
        <f t="shared" ca="1" si="47"/>
        <v>35.64022279983692</v>
      </c>
      <c r="KF15" s="302">
        <f t="shared" ca="1" si="47"/>
        <v>34.123522924665153</v>
      </c>
      <c r="KG15" s="302">
        <f t="shared" ca="1" si="47"/>
        <v>18.533240292050003</v>
      </c>
      <c r="KH15" s="302">
        <f t="shared" ca="1" si="47"/>
        <v>6.9489053371597018</v>
      </c>
      <c r="KI15" s="302">
        <f t="shared" ca="1" si="47"/>
        <v>0</v>
      </c>
      <c r="KJ15" s="302">
        <f t="shared" ca="1" si="47"/>
        <v>2.1015611081917789</v>
      </c>
      <c r="KK15" s="302">
        <f t="shared" ca="1" si="47"/>
        <v>11.409867535728722</v>
      </c>
      <c r="KL15" s="302">
        <f t="shared" ca="1" si="47"/>
        <v>37.447099204973611</v>
      </c>
      <c r="KM15" s="302">
        <f t="shared" ca="1" si="47"/>
        <v>12.554883852660302</v>
      </c>
      <c r="KN15" s="302">
        <f t="shared" ca="1" si="47"/>
        <v>13.10553654980543</v>
      </c>
      <c r="KO15" s="302">
        <f t="shared" ca="1" si="47"/>
        <v>-1.4335351019234919</v>
      </c>
      <c r="KP15" s="302">
        <f t="shared" ca="1" si="47"/>
        <v>6.1316422147960505</v>
      </c>
      <c r="KQ15" s="302">
        <f t="shared" ca="1" si="47"/>
        <v>32.075064245830319</v>
      </c>
      <c r="KR15" s="302">
        <f t="shared" ca="1" si="47"/>
        <v>31.426546171077781</v>
      </c>
      <c r="KS15" s="302">
        <f t="shared" ca="1" si="47"/>
        <v>19.195124555793502</v>
      </c>
      <c r="KT15" s="302">
        <f t="shared" ca="1" si="47"/>
        <v>6.6374687699715302</v>
      </c>
      <c r="KU15" s="302">
        <f t="shared" ca="1" si="47"/>
        <v>0</v>
      </c>
      <c r="KV15" s="302">
        <f t="shared" ca="1" si="47"/>
        <v>2.8422190206725371</v>
      </c>
      <c r="KW15" s="302">
        <f t="shared" ca="1" si="47"/>
        <v>12.203354812319644</v>
      </c>
      <c r="KX15" s="302">
        <f t="shared" ca="1" si="47"/>
        <v>37.224420921187416</v>
      </c>
      <c r="KY15" s="302">
        <f t="shared" ca="1" si="47"/>
        <v>13.638746545858522</v>
      </c>
      <c r="KZ15" s="302">
        <f t="shared" ca="1" si="47"/>
        <v>12.268925839057161</v>
      </c>
      <c r="LA15" s="302">
        <f t="shared" ca="1" si="47"/>
        <v>-1.9477168549270152</v>
      </c>
      <c r="LB15" s="302">
        <f t="shared" ca="1" si="47"/>
        <v>5.7287745381308799</v>
      </c>
      <c r="LC15" s="302">
        <f t="shared" ca="1" si="47"/>
        <v>28.497483543770723</v>
      </c>
      <c r="LD15" s="302">
        <f t="shared" ca="1" si="47"/>
        <v>28.600898182365878</v>
      </c>
      <c r="LE15" s="302">
        <f t="shared" ca="1" si="47"/>
        <v>19.849880947214842</v>
      </c>
      <c r="LF15" s="302">
        <f t="shared" ca="1" si="47"/>
        <v>6.3276718365389177</v>
      </c>
      <c r="LG15" s="303">
        <f t="shared" ca="1" si="47"/>
        <v>0</v>
      </c>
      <c r="LH15" s="303">
        <f t="shared" ca="1" si="47"/>
        <v>3.6039198448150254</v>
      </c>
      <c r="LI15" s="303">
        <f t="shared" ca="1" si="47"/>
        <v>13.007362430192936</v>
      </c>
      <c r="LJ15" s="303">
        <f t="shared" ca="1" si="47"/>
        <v>36.978094958142592</v>
      </c>
      <c r="LK15" s="303">
        <f t="shared" ca="1" si="47"/>
        <v>14.648134825754934</v>
      </c>
      <c r="LL15" s="303">
        <f t="shared" ca="1" si="47"/>
        <v>11.360442033260938</v>
      </c>
      <c r="LM15" s="303">
        <f t="shared" ca="1" si="47"/>
        <v>-2.4568349401009835</v>
      </c>
      <c r="LN15" s="303">
        <f t="shared" ca="1" si="47"/>
        <v>5.319083036363244</v>
      </c>
      <c r="LO15" s="303">
        <f t="shared" ca="1" si="47"/>
        <v>24.907688830118467</v>
      </c>
      <c r="LP15" s="303">
        <f t="shared" ca="1" si="47"/>
        <v>25.639535014719659</v>
      </c>
      <c r="LQ15" s="303">
        <f t="shared" ca="1" si="47"/>
        <v>20.4976960495156</v>
      </c>
      <c r="LR15" s="303">
        <f t="shared" ca="1" si="47"/>
        <v>6.0194893097671898</v>
      </c>
    </row>
    <row r="16" spans="2:330" hidden="1">
      <c r="B16" s="3"/>
      <c r="C16" s="22" t="str">
        <f t="shared" si="5"/>
        <v>AVV2halm</v>
      </c>
      <c r="D16" s="22"/>
      <c r="E16" s="302">
        <f t="shared" ref="E16:AC16" ca="1" si="48">E103*E191</f>
        <v>1.6359182140517967</v>
      </c>
      <c r="F16" s="302">
        <f t="shared" ca="1" si="48"/>
        <v>1.8071032771558955</v>
      </c>
      <c r="G16" s="303">
        <f t="shared" ca="1" si="48"/>
        <v>1.3611382873104816</v>
      </c>
      <c r="H16" s="302">
        <f t="shared" ca="1" si="48"/>
        <v>0.85998577868664894</v>
      </c>
      <c r="I16" s="303">
        <f t="shared" ca="1" si="48"/>
        <v>1.0162053898378514</v>
      </c>
      <c r="J16" s="302">
        <f t="shared" ca="1" si="48"/>
        <v>1.0555593815498161</v>
      </c>
      <c r="K16" s="302">
        <f t="shared" ca="1" si="48"/>
        <v>1.0104925816058181</v>
      </c>
      <c r="L16" s="302">
        <f t="shared" ca="1" si="48"/>
        <v>0.83278973163457082</v>
      </c>
      <c r="M16" s="302">
        <f t="shared" ca="1" si="48"/>
        <v>0.73059784861106192</v>
      </c>
      <c r="N16" s="303">
        <f t="shared" ca="1" si="48"/>
        <v>0.6344899702846114</v>
      </c>
      <c r="O16" s="302">
        <f t="shared" ca="1" si="48"/>
        <v>0.74077902729553013</v>
      </c>
      <c r="P16" s="302">
        <f t="shared" ca="1" si="48"/>
        <v>0.79516485242276991</v>
      </c>
      <c r="Q16" s="302">
        <f t="shared" ca="1" si="48"/>
        <v>0.85113036348090043</v>
      </c>
      <c r="R16" s="302">
        <f t="shared" ca="1" si="48"/>
        <v>0.97390799305337905</v>
      </c>
      <c r="S16" s="303">
        <f t="shared" ca="1" si="48"/>
        <v>1.0359753175981543</v>
      </c>
      <c r="T16" s="302">
        <f t="shared" ca="1" si="48"/>
        <v>1.365527168168742</v>
      </c>
      <c r="U16" s="302">
        <f t="shared" ca="1" si="48"/>
        <v>1.3854818499948434</v>
      </c>
      <c r="V16" s="302">
        <f t="shared" ca="1" si="48"/>
        <v>1.4940034283079593</v>
      </c>
      <c r="W16" s="302">
        <f t="shared" ca="1" si="48"/>
        <v>1.4254656918439679</v>
      </c>
      <c r="X16" s="303">
        <f t="shared" ca="1" si="48"/>
        <v>1.5340356352712567</v>
      </c>
      <c r="Y16" s="302">
        <f t="shared" ca="1" si="48"/>
        <v>1.3546537129359641</v>
      </c>
      <c r="Z16" s="302">
        <f t="shared" ca="1" si="48"/>
        <v>1.2610578674197128</v>
      </c>
      <c r="AA16" s="302">
        <f t="shared" ca="1" si="48"/>
        <v>1.1647043382155955</v>
      </c>
      <c r="AB16" s="302">
        <f t="shared" ca="1" si="48"/>
        <v>1.065591416921347</v>
      </c>
      <c r="AC16" s="303">
        <f t="shared" ca="1" si="48"/>
        <v>0.96371755948955773</v>
      </c>
      <c r="AD16" s="3"/>
      <c r="AE16" s="302">
        <f t="shared" ref="AE16:CP16" ca="1" si="49">LOOKUP(_xlfn.NUMBERVALUE(LEFT(AE$7,4)),$E$94:$AC$94,$E103:$AC103)*AE191</f>
        <v>0</v>
      </c>
      <c r="AF16" s="302">
        <f t="shared" ca="1" si="49"/>
        <v>0</v>
      </c>
      <c r="AG16" s="302">
        <f t="shared" ca="1" si="49"/>
        <v>0</v>
      </c>
      <c r="AH16" s="302">
        <f t="shared" ca="1" si="49"/>
        <v>0</v>
      </c>
      <c r="AI16" s="302">
        <f t="shared" ca="1" si="49"/>
        <v>0.36017763117304308</v>
      </c>
      <c r="AJ16" s="302">
        <f t="shared" ca="1" si="49"/>
        <v>5.9961279503764944</v>
      </c>
      <c r="AK16" s="302">
        <f t="shared" ca="1" si="49"/>
        <v>4.7985612552492967</v>
      </c>
      <c r="AL16" s="302">
        <f t="shared" ca="1" si="49"/>
        <v>2.1229908566710387</v>
      </c>
      <c r="AM16" s="302">
        <f t="shared" ca="1" si="49"/>
        <v>6.6223429336389126</v>
      </c>
      <c r="AN16" s="302">
        <f t="shared" ca="1" si="49"/>
        <v>0</v>
      </c>
      <c r="AO16" s="302">
        <f t="shared" ca="1" si="49"/>
        <v>0</v>
      </c>
      <c r="AP16" s="302">
        <f t="shared" ca="1" si="49"/>
        <v>3.7689969015425338E-2</v>
      </c>
      <c r="AQ16" s="302">
        <f t="shared" ca="1" si="49"/>
        <v>0</v>
      </c>
      <c r="AR16" s="302">
        <f t="shared" ca="1" si="49"/>
        <v>0</v>
      </c>
      <c r="AS16" s="302">
        <f t="shared" ca="1" si="49"/>
        <v>0</v>
      </c>
      <c r="AT16" s="302">
        <f t="shared" ca="1" si="49"/>
        <v>0</v>
      </c>
      <c r="AU16" s="302">
        <f t="shared" ca="1" si="49"/>
        <v>0.39786718679473387</v>
      </c>
      <c r="AV16" s="302">
        <f t="shared" ca="1" si="49"/>
        <v>6.6235722399190466</v>
      </c>
      <c r="AW16" s="302">
        <f t="shared" ca="1" si="49"/>
        <v>5.3006902762681465</v>
      </c>
      <c r="AX16" s="302">
        <f t="shared" ca="1" si="49"/>
        <v>2.3451439696121419</v>
      </c>
      <c r="AY16" s="302">
        <f t="shared" ca="1" si="49"/>
        <v>7.3153153470850452</v>
      </c>
      <c r="AZ16" s="302">
        <f t="shared" ca="1" si="49"/>
        <v>0</v>
      </c>
      <c r="BA16" s="302">
        <f t="shared" ca="1" si="49"/>
        <v>0</v>
      </c>
      <c r="BB16" s="302">
        <f t="shared" ca="1" si="49"/>
        <v>4.1633906841214978E-2</v>
      </c>
      <c r="BC16" s="303">
        <f t="shared" ca="1" si="49"/>
        <v>0</v>
      </c>
      <c r="BD16" s="303">
        <f t="shared" ca="1" si="49"/>
        <v>0</v>
      </c>
      <c r="BE16" s="303">
        <f t="shared" ca="1" si="49"/>
        <v>0</v>
      </c>
      <c r="BF16" s="303">
        <f t="shared" ca="1" si="49"/>
        <v>0</v>
      </c>
      <c r="BG16" s="303">
        <f t="shared" ca="1" si="49"/>
        <v>0.29967975159844984</v>
      </c>
      <c r="BH16" s="303">
        <f t="shared" ca="1" si="49"/>
        <v>4.9889776021599799</v>
      </c>
      <c r="BI16" s="303">
        <f t="shared" ca="1" si="49"/>
        <v>3.9925623374211421</v>
      </c>
      <c r="BJ16" s="303">
        <f t="shared" ca="1" si="49"/>
        <v>1.7663989029548979</v>
      </c>
      <c r="BK16" s="303">
        <f t="shared" ca="1" si="49"/>
        <v>5.5100092665088081</v>
      </c>
      <c r="BL16" s="303">
        <f t="shared" ca="1" si="49"/>
        <v>0</v>
      </c>
      <c r="BM16" s="303">
        <f t="shared" ca="1" si="49"/>
        <v>0</v>
      </c>
      <c r="BN16" s="303">
        <f t="shared" ca="1" si="49"/>
        <v>3.1359306005512115E-2</v>
      </c>
      <c r="BO16" s="302">
        <f t="shared" ca="1" si="49"/>
        <v>0</v>
      </c>
      <c r="BP16" s="302">
        <f t="shared" ca="1" si="49"/>
        <v>0</v>
      </c>
      <c r="BQ16" s="302">
        <f t="shared" ca="1" si="49"/>
        <v>0</v>
      </c>
      <c r="BR16" s="302">
        <f t="shared" ca="1" si="49"/>
        <v>0</v>
      </c>
      <c r="BS16" s="302">
        <f t="shared" ca="1" si="49"/>
        <v>0.18934176412321235</v>
      </c>
      <c r="BT16" s="302">
        <f t="shared" ca="1" si="49"/>
        <v>3.1521042557119183</v>
      </c>
      <c r="BU16" s="302">
        <f t="shared" ca="1" si="49"/>
        <v>2.522555468986599</v>
      </c>
      <c r="BV16" s="302">
        <f t="shared" ca="1" si="49"/>
        <v>1.116034976159922</v>
      </c>
      <c r="BW16" s="302">
        <f t="shared" ca="1" si="49"/>
        <v>3.4812991845172814</v>
      </c>
      <c r="BX16" s="302">
        <f t="shared" ca="1" si="49"/>
        <v>0</v>
      </c>
      <c r="BY16" s="302">
        <f t="shared" ca="1" si="49"/>
        <v>0</v>
      </c>
      <c r="BZ16" s="302">
        <f t="shared" ca="1" si="49"/>
        <v>1.9813238262154326E-2</v>
      </c>
      <c r="CA16" s="303">
        <f t="shared" ca="1" si="49"/>
        <v>0</v>
      </c>
      <c r="CB16" s="303">
        <f t="shared" ca="1" si="49"/>
        <v>0</v>
      </c>
      <c r="CC16" s="303">
        <f t="shared" ca="1" si="49"/>
        <v>0</v>
      </c>
      <c r="CD16" s="303">
        <f t="shared" ca="1" si="49"/>
        <v>0</v>
      </c>
      <c r="CE16" s="303">
        <f t="shared" ca="1" si="49"/>
        <v>5.6571137741285789</v>
      </c>
      <c r="CF16" s="303">
        <f t="shared" ca="1" si="49"/>
        <v>1.2482874291175803</v>
      </c>
      <c r="CG16" s="303">
        <f t="shared" ca="1" si="49"/>
        <v>0</v>
      </c>
      <c r="CH16" s="303">
        <f t="shared" ca="1" si="49"/>
        <v>1.055979231703849</v>
      </c>
      <c r="CI16" s="303">
        <f t="shared" ca="1" si="49"/>
        <v>3.6205886160863856</v>
      </c>
      <c r="CJ16" s="303">
        <f t="shared" ca="1" si="49"/>
        <v>1.1190758935001679</v>
      </c>
      <c r="CK16" s="303">
        <f t="shared" ca="1" si="49"/>
        <v>0</v>
      </c>
      <c r="CL16" s="303">
        <f t="shared" ca="1" si="49"/>
        <v>0</v>
      </c>
      <c r="CM16" s="302">
        <f t="shared" ca="1" si="49"/>
        <v>0</v>
      </c>
      <c r="CN16" s="302">
        <f t="shared" ca="1" si="49"/>
        <v>0</v>
      </c>
      <c r="CO16" s="302">
        <f t="shared" ca="1" si="49"/>
        <v>0</v>
      </c>
      <c r="CP16" s="302">
        <f t="shared" ca="1" si="49"/>
        <v>3.9670435981508149E-2</v>
      </c>
      <c r="CQ16" s="302">
        <f t="shared" ref="CQ16:FB16" ca="1" si="50">LOOKUP(_xlfn.NUMBERVALUE(LEFT(CQ$7,4)),$E$94:$AC$94,$E103:$AC103)*CQ191</f>
        <v>5.5268150133843665</v>
      </c>
      <c r="CR16" s="302">
        <f t="shared" ca="1" si="50"/>
        <v>1.1950909123727926</v>
      </c>
      <c r="CS16" s="302">
        <f t="shared" ca="1" si="50"/>
        <v>-0.25653339241676992</v>
      </c>
      <c r="CT16" s="302">
        <f t="shared" ca="1" si="50"/>
        <v>1.2325370267003199</v>
      </c>
      <c r="CU16" s="302">
        <f t="shared" ca="1" si="50"/>
        <v>4.0358330255766566</v>
      </c>
      <c r="CV16" s="302">
        <f t="shared" ca="1" si="50"/>
        <v>1.2700419280442727</v>
      </c>
      <c r="CW16" s="302">
        <f t="shared" ca="1" si="50"/>
        <v>6.0984934206987154E-4</v>
      </c>
      <c r="CX16" s="302">
        <f t="shared" ca="1" si="50"/>
        <v>-1.381310193192321E-2</v>
      </c>
      <c r="CY16" s="302">
        <f t="shared" ca="1" si="50"/>
        <v>0</v>
      </c>
      <c r="CZ16" s="302">
        <f t="shared" ca="1" si="50"/>
        <v>0</v>
      </c>
      <c r="DA16" s="302">
        <f t="shared" ca="1" si="50"/>
        <v>0</v>
      </c>
      <c r="DB16" s="302">
        <f t="shared" ca="1" si="50"/>
        <v>8.137678200306217E-2</v>
      </c>
      <c r="DC16" s="302">
        <f t="shared" ca="1" si="50"/>
        <v>4.9584402046940736</v>
      </c>
      <c r="DD16" s="302">
        <f t="shared" ca="1" si="50"/>
        <v>1.0223167644564783</v>
      </c>
      <c r="DE16" s="302">
        <f t="shared" ca="1" si="50"/>
        <v>-0.53691770449871634</v>
      </c>
      <c r="DF16" s="302">
        <f t="shared" ca="1" si="50"/>
        <v>1.3282619675773741</v>
      </c>
      <c r="DG16" s="302">
        <f t="shared" ca="1" si="50"/>
        <v>4.1670649956549006</v>
      </c>
      <c r="DH16" s="302">
        <f t="shared" ca="1" si="50"/>
        <v>1.3345243286061028</v>
      </c>
      <c r="DI16" s="302">
        <f t="shared" ca="1" si="50"/>
        <v>1.2629818038126087E-3</v>
      </c>
      <c r="DJ16" s="302">
        <f t="shared" ca="1" si="50"/>
        <v>-2.8377319663329896E-2</v>
      </c>
      <c r="DK16" s="302">
        <f t="shared" ca="1" si="50"/>
        <v>0</v>
      </c>
      <c r="DL16" s="302">
        <f t="shared" ca="1" si="50"/>
        <v>0</v>
      </c>
      <c r="DM16" s="302">
        <f t="shared" ca="1" si="50"/>
        <v>0</v>
      </c>
      <c r="DN16" s="302">
        <f t="shared" ca="1" si="50"/>
        <v>0.10841800775230348</v>
      </c>
      <c r="DO16" s="302">
        <f t="shared" ca="1" si="50"/>
        <v>3.8099837244986987</v>
      </c>
      <c r="DP16" s="302">
        <f t="shared" ca="1" si="50"/>
        <v>0.71629674032538726</v>
      </c>
      <c r="DQ16" s="302">
        <f t="shared" ca="1" si="50"/>
        <v>-0.73001910359938982</v>
      </c>
      <c r="DR16" s="302">
        <f t="shared" ca="1" si="50"/>
        <v>1.2359866573576204</v>
      </c>
      <c r="DS16" s="302">
        <f t="shared" ca="1" si="50"/>
        <v>3.7258244954136828</v>
      </c>
      <c r="DT16" s="302">
        <f t="shared" ca="1" si="50"/>
        <v>1.2137936301850201</v>
      </c>
      <c r="DU16" s="302">
        <f t="shared" ca="1" si="50"/>
        <v>1.6987902260564426E-3</v>
      </c>
      <c r="DV16" s="302">
        <f t="shared" ca="1" si="50"/>
        <v>-3.7862896211299658E-2</v>
      </c>
      <c r="DW16" s="302">
        <f t="shared" ca="1" si="50"/>
        <v>0</v>
      </c>
      <c r="DX16" s="302">
        <f t="shared" ca="1" si="50"/>
        <v>0</v>
      </c>
      <c r="DY16" s="302">
        <f t="shared" ca="1" si="50"/>
        <v>0</v>
      </c>
      <c r="DZ16" s="302">
        <f t="shared" ca="1" si="50"/>
        <v>0.13762110220291293</v>
      </c>
      <c r="EA16" s="302">
        <f t="shared" ca="1" si="50"/>
        <v>3.0932199664677968</v>
      </c>
      <c r="EB16" s="302">
        <f t="shared" ca="1" si="50"/>
        <v>0.48810190460968578</v>
      </c>
      <c r="EC16" s="302">
        <f t="shared" ca="1" si="50"/>
        <v>-0.94589331061218118</v>
      </c>
      <c r="ED16" s="302">
        <f t="shared" ca="1" si="50"/>
        <v>1.2295627586360902</v>
      </c>
      <c r="EE16" s="302">
        <f t="shared" ca="1" si="50"/>
        <v>3.5705798851206061</v>
      </c>
      <c r="EF16" s="302">
        <f t="shared" ca="1" si="50"/>
        <v>1.1827961392216033</v>
      </c>
      <c r="EG16" s="302">
        <f t="shared" ca="1" si="50"/>
        <v>2.1770382259322465E-3</v>
      </c>
      <c r="EH16" s="302">
        <f t="shared" ca="1" si="50"/>
        <v>-4.813200783778826E-2</v>
      </c>
      <c r="EI16" s="303">
        <f t="shared" ca="1" si="50"/>
        <v>0</v>
      </c>
      <c r="EJ16" s="303">
        <f t="shared" ca="1" si="50"/>
        <v>0</v>
      </c>
      <c r="EK16" s="303">
        <f t="shared" ca="1" si="50"/>
        <v>0</v>
      </c>
      <c r="EL16" s="303">
        <f t="shared" ca="1" si="50"/>
        <v>0.16345676128622852</v>
      </c>
      <c r="EM16" s="303">
        <f t="shared" ca="1" si="50"/>
        <v>2.4590792639290804</v>
      </c>
      <c r="EN16" s="303">
        <f t="shared" ca="1" si="50"/>
        <v>0.2680350294147078</v>
      </c>
      <c r="EO16" s="303">
        <f t="shared" ca="1" si="50"/>
        <v>-1.1470613445178715</v>
      </c>
      <c r="EP16" s="303">
        <f t="shared" ca="1" si="50"/>
        <v>1.2179642623595053</v>
      </c>
      <c r="EQ16" s="303">
        <f t="shared" ca="1" si="50"/>
        <v>3.415129683324222</v>
      </c>
      <c r="ER16" s="303">
        <f t="shared" ca="1" si="50"/>
        <v>1.1498907523495805</v>
      </c>
      <c r="ES16" s="303">
        <f t="shared" ca="1" si="50"/>
        <v>2.6105242744426712E-3</v>
      </c>
      <c r="ET16" s="303">
        <f t="shared" ca="1" si="50"/>
        <v>-5.7251045887032781E-2</v>
      </c>
      <c r="EU16" s="302">
        <f t="shared" ca="1" si="50"/>
        <v>0</v>
      </c>
      <c r="EV16" s="302">
        <f t="shared" ca="1" si="50"/>
        <v>0</v>
      </c>
      <c r="EW16" s="302">
        <f t="shared" ca="1" si="50"/>
        <v>1.2421626283351571E-2</v>
      </c>
      <c r="EX16" s="302">
        <f t="shared" ca="1" si="50"/>
        <v>0.506608458247645</v>
      </c>
      <c r="EY16" s="302">
        <f t="shared" ca="1" si="50"/>
        <v>2.4018701772262787</v>
      </c>
      <c r="EZ16" s="302">
        <f t="shared" ca="1" si="50"/>
        <v>0.55736989045625129</v>
      </c>
      <c r="FA16" s="302">
        <f t="shared" ca="1" si="50"/>
        <v>-0.97407944405088831</v>
      </c>
      <c r="FB16" s="302">
        <f t="shared" ca="1" si="50"/>
        <v>1.3911617887640872</v>
      </c>
      <c r="FC16" s="302">
        <f t="shared" ref="FC16:HN16" ca="1" si="51">LOOKUP(_xlfn.NUMBERVALUE(LEFT(FC$7,4)),$E$94:$AC$94,$E103:$AC103)*FC191</f>
        <v>3.7070278217863186</v>
      </c>
      <c r="FD16" s="302">
        <f t="shared" ca="1" si="51"/>
        <v>1.2290755433993434</v>
      </c>
      <c r="FE16" s="302">
        <f t="shared" ca="1" si="51"/>
        <v>4.2332405433040683E-2</v>
      </c>
      <c r="FF16" s="302">
        <f t="shared" ca="1" si="51"/>
        <v>-9.9612582934517028E-4</v>
      </c>
      <c r="FG16" s="302">
        <f t="shared" ca="1" si="51"/>
        <v>0</v>
      </c>
      <c r="FH16" s="302">
        <f t="shared" ca="1" si="51"/>
        <v>0</v>
      </c>
      <c r="FI16" s="302">
        <f t="shared" ca="1" si="51"/>
        <v>2.4997967285292657E-2</v>
      </c>
      <c r="FJ16" s="302">
        <f t="shared" ca="1" si="51"/>
        <v>0.85726819764990914</v>
      </c>
      <c r="FK16" s="302">
        <f t="shared" ca="1" si="51"/>
        <v>2.1188007882817153</v>
      </c>
      <c r="FL16" s="302">
        <f t="shared" ca="1" si="51"/>
        <v>0.83523749199969588</v>
      </c>
      <c r="FM16" s="302">
        <f t="shared" ca="1" si="51"/>
        <v>-0.71611456861630685</v>
      </c>
      <c r="FN16" s="302">
        <f t="shared" ca="1" si="51"/>
        <v>1.4668812291532445</v>
      </c>
      <c r="FO16" s="302">
        <f t="shared" ca="1" si="51"/>
        <v>3.7088307396929365</v>
      </c>
      <c r="FP16" s="302">
        <f t="shared" ca="1" si="51"/>
        <v>1.2092715264931591</v>
      </c>
      <c r="FQ16" s="302">
        <f t="shared" ca="1" si="51"/>
        <v>8.2934767370371379E-2</v>
      </c>
      <c r="FR16" s="302">
        <f t="shared" ca="1" si="51"/>
        <v>6.2917902668865572E-2</v>
      </c>
      <c r="FS16" s="302">
        <f t="shared" ca="1" si="51"/>
        <v>0</v>
      </c>
      <c r="FT16" s="302">
        <f t="shared" ca="1" si="51"/>
        <v>0</v>
      </c>
      <c r="FU16" s="302">
        <f t="shared" ca="1" si="51"/>
        <v>3.7723292306319267E-2</v>
      </c>
      <c r="FV16" s="302">
        <f t="shared" ca="1" si="51"/>
        <v>1.2300137298399392</v>
      </c>
      <c r="FW16" s="302">
        <f t="shared" ca="1" si="51"/>
        <v>1.816642156382418</v>
      </c>
      <c r="FX16" s="302">
        <f t="shared" ca="1" si="51"/>
        <v>1.1242767290420319</v>
      </c>
      <c r="FY16" s="302">
        <f t="shared" ca="1" si="51"/>
        <v>-0.46851473557138484</v>
      </c>
      <c r="FZ16" s="302">
        <f t="shared" ca="1" si="51"/>
        <v>1.5484096657381163</v>
      </c>
      <c r="GA16" s="302">
        <f t="shared" ca="1" si="51"/>
        <v>3.7084255844938445</v>
      </c>
      <c r="GB16" s="302">
        <f t="shared" ca="1" si="51"/>
        <v>1.187378167957476</v>
      </c>
      <c r="GC16" s="302">
        <f t="shared" ca="1" si="51"/>
        <v>0.12461911915093944</v>
      </c>
      <c r="GD16" s="302">
        <f t="shared" ca="1" si="51"/>
        <v>0.12968866522551808</v>
      </c>
      <c r="GE16" s="302">
        <f t="shared" ca="1" si="51"/>
        <v>0</v>
      </c>
      <c r="GF16" s="302">
        <f t="shared" ca="1" si="51"/>
        <v>0</v>
      </c>
      <c r="GG16" s="302">
        <f t="shared" ca="1" si="51"/>
        <v>5.4223999298503293E-2</v>
      </c>
      <c r="GH16" s="302">
        <f t="shared" ca="1" si="51"/>
        <v>1.7423866187674899</v>
      </c>
      <c r="GI16" s="302">
        <f t="shared" ca="1" si="51"/>
        <v>1.6021836084006937</v>
      </c>
      <c r="GJ16" s="302">
        <f t="shared" ca="1" si="51"/>
        <v>1.5267959886080356</v>
      </c>
      <c r="GK16" s="302">
        <f t="shared" ca="1" si="51"/>
        <v>-0.24665793193560043</v>
      </c>
      <c r="GL16" s="302">
        <f t="shared" ca="1" si="51"/>
        <v>1.7539535740508567</v>
      </c>
      <c r="GM16" s="302">
        <f t="shared" ca="1" si="51"/>
        <v>3.9718667300637063</v>
      </c>
      <c r="GN16" s="302">
        <f t="shared" ca="1" si="51"/>
        <v>1.2468845446156804</v>
      </c>
      <c r="GO16" s="302">
        <f t="shared" ca="1" si="51"/>
        <v>0.17938205609042948</v>
      </c>
      <c r="GP16" s="302">
        <f t="shared" ca="1" si="51"/>
        <v>0.2136495287103051</v>
      </c>
      <c r="GQ16" s="303">
        <f t="shared" ca="1" si="51"/>
        <v>0</v>
      </c>
      <c r="GR16" s="303">
        <f t="shared" ca="1" si="51"/>
        <v>0</v>
      </c>
      <c r="GS16" s="303">
        <f t="shared" ca="1" si="51"/>
        <v>6.8079096351614687E-2</v>
      </c>
      <c r="GT16" s="303">
        <f t="shared" ca="1" si="51"/>
        <v>2.1892140175649097</v>
      </c>
      <c r="GU16" s="303">
        <f t="shared" ca="1" si="51"/>
        <v>1.2341586601370622</v>
      </c>
      <c r="GV16" s="303">
        <f t="shared" ca="1" si="51"/>
        <v>1.858334693080878</v>
      </c>
      <c r="GW16" s="303">
        <f t="shared" ca="1" si="51"/>
        <v>0</v>
      </c>
      <c r="GX16" s="303">
        <f t="shared" ca="1" si="51"/>
        <v>1.8539298169778313</v>
      </c>
      <c r="GY16" s="303">
        <f t="shared" ca="1" si="51"/>
        <v>3.9617809020079675</v>
      </c>
      <c r="GZ16" s="303">
        <f t="shared" ca="1" si="51"/>
        <v>1.2173234138550153</v>
      </c>
      <c r="HA16" s="303">
        <f t="shared" ca="1" si="51"/>
        <v>0.22603504429533625</v>
      </c>
      <c r="HB16" s="303">
        <f t="shared" ca="1" si="51"/>
        <v>0.2910455244743953</v>
      </c>
      <c r="HC16" s="302">
        <f t="shared" ca="1" si="51"/>
        <v>0</v>
      </c>
      <c r="HD16" s="302">
        <f t="shared" ca="1" si="51"/>
        <v>0</v>
      </c>
      <c r="HE16" s="302">
        <f t="shared" ca="1" si="51"/>
        <v>0</v>
      </c>
      <c r="HF16" s="302">
        <f t="shared" ca="1" si="51"/>
        <v>3.5042872095509834</v>
      </c>
      <c r="HG16" s="302">
        <f t="shared" ca="1" si="51"/>
        <v>0.23256228589872255</v>
      </c>
      <c r="HH16" s="302">
        <f t="shared" ca="1" si="51"/>
        <v>2.2448549203267003</v>
      </c>
      <c r="HI16" s="302">
        <f t="shared" ca="1" si="51"/>
        <v>9.2039498869665504E-2</v>
      </c>
      <c r="HJ16" s="302">
        <f t="shared" ca="1" si="51"/>
        <v>1.8241400908182526</v>
      </c>
      <c r="HK16" s="302">
        <f t="shared" ca="1" si="51"/>
        <v>3.9218785083761825</v>
      </c>
      <c r="HL16" s="302">
        <f t="shared" ca="1" si="51"/>
        <v>3.2035041392230799</v>
      </c>
      <c r="HM16" s="302">
        <f t="shared" ca="1" si="51"/>
        <v>1.0290798871507374</v>
      </c>
      <c r="HN16" s="302">
        <f t="shared" ca="1" si="51"/>
        <v>0.17656528180782433</v>
      </c>
      <c r="HO16" s="302">
        <f t="shared" ref="HO16:JZ16" ca="1" si="52">LOOKUP(_xlfn.NUMBERVALUE(LEFT(HO$7,4)),$E$94:$AC$94,$E103:$AC103)*HO191</f>
        <v>0</v>
      </c>
      <c r="HP16" s="302">
        <f t="shared" ca="1" si="52"/>
        <v>0</v>
      </c>
      <c r="HQ16" s="302">
        <f t="shared" ca="1" si="52"/>
        <v>0</v>
      </c>
      <c r="HR16" s="302">
        <f t="shared" ca="1" si="52"/>
        <v>3.5554959572961073</v>
      </c>
      <c r="HS16" s="302">
        <f t="shared" ca="1" si="52"/>
        <v>0.23596075831877944</v>
      </c>
      <c r="HT16" s="302">
        <f t="shared" ca="1" si="52"/>
        <v>2.2776593688393953</v>
      </c>
      <c r="HU16" s="302">
        <f t="shared" ca="1" si="52"/>
        <v>9.3384487792764717E-2</v>
      </c>
      <c r="HV16" s="302">
        <f t="shared" ca="1" si="52"/>
        <v>1.850796561642871</v>
      </c>
      <c r="HW16" s="302">
        <f t="shared" ca="1" si="52"/>
        <v>3.9791895891218134</v>
      </c>
      <c r="HX16" s="302">
        <f t="shared" ca="1" si="52"/>
        <v>3.2503174925688962</v>
      </c>
      <c r="HY16" s="302">
        <f t="shared" ca="1" si="52"/>
        <v>1.0441180073730338</v>
      </c>
      <c r="HZ16" s="302">
        <f t="shared" ca="1" si="52"/>
        <v>0.17914546043930191</v>
      </c>
      <c r="IA16" s="302">
        <f t="shared" ca="1" si="52"/>
        <v>0</v>
      </c>
      <c r="IB16" s="302">
        <f t="shared" ca="1" si="52"/>
        <v>0</v>
      </c>
      <c r="IC16" s="302">
        <f t="shared" ca="1" si="52"/>
        <v>0</v>
      </c>
      <c r="ID16" s="302">
        <f t="shared" ca="1" si="52"/>
        <v>3.8339897051377791</v>
      </c>
      <c r="IE16" s="302">
        <f t="shared" ca="1" si="52"/>
        <v>0.25444301697327493</v>
      </c>
      <c r="IF16" s="302">
        <f t="shared" ca="1" si="52"/>
        <v>2.4560631419144641</v>
      </c>
      <c r="IG16" s="302">
        <f t="shared" ca="1" si="52"/>
        <v>0.10069907802378829</v>
      </c>
      <c r="IH16" s="302">
        <f t="shared" ca="1" si="52"/>
        <v>1.995765161561174</v>
      </c>
      <c r="II16" s="302">
        <f t="shared" ca="1" si="52"/>
        <v>4.290870275967495</v>
      </c>
      <c r="IJ16" s="302">
        <f t="shared" ca="1" si="52"/>
        <v>3.5049073194321054</v>
      </c>
      <c r="IK16" s="302">
        <f t="shared" ca="1" si="52"/>
        <v>1.1259013480250164</v>
      </c>
      <c r="IL16" s="302">
        <f t="shared" ca="1" si="52"/>
        <v>0.19317750865023681</v>
      </c>
      <c r="IM16" s="302">
        <f t="shared" ca="1" si="52"/>
        <v>0</v>
      </c>
      <c r="IN16" s="302">
        <f t="shared" ca="1" si="52"/>
        <v>0</v>
      </c>
      <c r="IO16" s="302">
        <f t="shared" ca="1" si="52"/>
        <v>0</v>
      </c>
      <c r="IP16" s="302">
        <f t="shared" ca="1" si="52"/>
        <v>3.6581045826290617</v>
      </c>
      <c r="IQ16" s="302">
        <f t="shared" ca="1" si="52"/>
        <v>0.24277038750537086</v>
      </c>
      <c r="IR16" s="302">
        <f t="shared" ca="1" si="52"/>
        <v>2.3433907041074753</v>
      </c>
      <c r="IS16" s="302">
        <f t="shared" ca="1" si="52"/>
        <v>9.6079485631301045E-2</v>
      </c>
      <c r="IT16" s="302">
        <f t="shared" ca="1" si="52"/>
        <v>1.9042089950254575</v>
      </c>
      <c r="IU16" s="302">
        <f t="shared" ca="1" si="52"/>
        <v>4.0940256566023958</v>
      </c>
      <c r="IV16" s="302">
        <f t="shared" ca="1" si="52"/>
        <v>3.3441189238780118</v>
      </c>
      <c r="IW16" s="302">
        <f t="shared" ca="1" si="52"/>
        <v>1.0742503756020234</v>
      </c>
      <c r="IX16" s="302">
        <f t="shared" ca="1" si="52"/>
        <v>0.1843154478759618</v>
      </c>
      <c r="IY16" s="303">
        <f t="shared" ca="1" si="52"/>
        <v>0</v>
      </c>
      <c r="IZ16" s="303">
        <f t="shared" ca="1" si="52"/>
        <v>0</v>
      </c>
      <c r="JA16" s="303">
        <f t="shared" ca="1" si="52"/>
        <v>0</v>
      </c>
      <c r="JB16" s="303">
        <f t="shared" ca="1" si="52"/>
        <v>3.9367224475552809</v>
      </c>
      <c r="JC16" s="303">
        <f t="shared" ca="1" si="52"/>
        <v>0.26126088319957674</v>
      </c>
      <c r="JD16" s="303">
        <f t="shared" ca="1" si="52"/>
        <v>2.5218739868891644</v>
      </c>
      <c r="JE16" s="303">
        <f t="shared" ca="1" si="52"/>
        <v>0.10339733577613298</v>
      </c>
      <c r="JF16" s="303">
        <f t="shared" ca="1" si="52"/>
        <v>2.0492422035036015</v>
      </c>
      <c r="JG16" s="303">
        <f t="shared" ca="1" si="52"/>
        <v>4.4058452510481976</v>
      </c>
      <c r="JH16" s="303">
        <f t="shared" ca="1" si="52"/>
        <v>3.5988222144987048</v>
      </c>
      <c r="JI16" s="303">
        <f t="shared" ca="1" si="52"/>
        <v>1.1560701648633014</v>
      </c>
      <c r="JJ16" s="303">
        <f t="shared" ca="1" si="52"/>
        <v>0.19835374978891934</v>
      </c>
      <c r="JK16" s="302">
        <f t="shared" ca="1" si="52"/>
        <v>0</v>
      </c>
      <c r="JL16" s="302">
        <f t="shared" ca="1" si="52"/>
        <v>4.6889696262435001E-3</v>
      </c>
      <c r="JM16" s="302">
        <f t="shared" ca="1" si="52"/>
        <v>3.4746918466316265E-2</v>
      </c>
      <c r="JN16" s="302">
        <f t="shared" ca="1" si="52"/>
        <v>3.6058424736755352</v>
      </c>
      <c r="JO16" s="302">
        <f t="shared" ca="1" si="52"/>
        <v>0.67568174693389682</v>
      </c>
      <c r="JP16" s="302">
        <f t="shared" ca="1" si="52"/>
        <v>2.292614080277342</v>
      </c>
      <c r="JQ16" s="302">
        <f t="shared" ca="1" si="52"/>
        <v>-3.5943652238528197E-2</v>
      </c>
      <c r="JR16" s="302">
        <f t="shared" ca="1" si="52"/>
        <v>1.8450291564203503</v>
      </c>
      <c r="JS16" s="302">
        <f t="shared" ca="1" si="52"/>
        <v>3.5845815975047968</v>
      </c>
      <c r="JT16" s="302">
        <f t="shared" ca="1" si="52"/>
        <v>3.0446325417128803</v>
      </c>
      <c r="JU16" s="302">
        <f t="shared" ca="1" si="52"/>
        <v>1.1246335113913593</v>
      </c>
      <c r="JV16" s="302">
        <f t="shared" ca="1" si="52"/>
        <v>0.15508840637172175</v>
      </c>
      <c r="JW16" s="302">
        <f t="shared" ca="1" si="52"/>
        <v>0</v>
      </c>
      <c r="JX16" s="302">
        <f t="shared" ca="1" si="52"/>
        <v>9.589361340594519E-3</v>
      </c>
      <c r="JY16" s="302">
        <f t="shared" ca="1" si="52"/>
        <v>7.0571822155033728E-2</v>
      </c>
      <c r="JZ16" s="302">
        <f t="shared" ca="1" si="52"/>
        <v>3.4910179430862174</v>
      </c>
      <c r="KA16" s="302">
        <f t="shared" ref="KA16:LR16" ca="1" si="53">LOOKUP(_xlfn.NUMBERVALUE(LEFT(KA$7,4)),$E$94:$AC$94,$E103:$AC103)*KA191</f>
        <v>1.0765076549817827</v>
      </c>
      <c r="KB16" s="302">
        <f t="shared" ca="1" si="53"/>
        <v>2.1985816945413195</v>
      </c>
      <c r="KC16" s="302">
        <f t="shared" ca="1" si="53"/>
        <v>-0.17013913914282888</v>
      </c>
      <c r="KD16" s="302">
        <f t="shared" ca="1" si="53"/>
        <v>1.7555129285785034</v>
      </c>
      <c r="KE16" s="302">
        <f t="shared" ca="1" si="53"/>
        <v>3.0053347552356562</v>
      </c>
      <c r="KF16" s="302">
        <f t="shared" ca="1" si="53"/>
        <v>2.6744779301330914</v>
      </c>
      <c r="KG16" s="302">
        <f t="shared" ca="1" si="53"/>
        <v>1.1600167631988925</v>
      </c>
      <c r="KH16" s="302">
        <f t="shared" ca="1" si="53"/>
        <v>0.12288426927981114</v>
      </c>
      <c r="KI16" s="302">
        <f t="shared" ca="1" si="53"/>
        <v>0</v>
      </c>
      <c r="KJ16" s="302">
        <f t="shared" ca="1" si="53"/>
        <v>1.4707506335515236E-2</v>
      </c>
      <c r="KK16" s="302">
        <f t="shared" ca="1" si="53"/>
        <v>0.10748436394265344</v>
      </c>
      <c r="KL16" s="302">
        <f t="shared" ca="1" si="53"/>
        <v>3.3641971002693398</v>
      </c>
      <c r="KM16" s="302">
        <f t="shared" ca="1" si="53"/>
        <v>1.452420852103792</v>
      </c>
      <c r="KN16" s="302">
        <f t="shared" ca="1" si="53"/>
        <v>2.0931809470241185</v>
      </c>
      <c r="KO16" s="302">
        <f t="shared" ca="1" si="53"/>
        <v>-0.30513546617709553</v>
      </c>
      <c r="KP16" s="302">
        <f t="shared" ca="1" si="53"/>
        <v>1.6623743151243195</v>
      </c>
      <c r="KQ16" s="302">
        <f t="shared" ca="1" si="53"/>
        <v>2.4138966702040578</v>
      </c>
      <c r="KR16" s="302">
        <f t="shared" ca="1" si="53"/>
        <v>2.2793645666574682</v>
      </c>
      <c r="KS16" s="302">
        <f t="shared" ca="1" si="53"/>
        <v>1.1954906235283895</v>
      </c>
      <c r="KT16" s="302">
        <f t="shared" ca="1" si="53"/>
        <v>9.030018708048719E-2</v>
      </c>
      <c r="KU16" s="302">
        <f t="shared" ca="1" si="53"/>
        <v>0</v>
      </c>
      <c r="KV16" s="302">
        <f t="shared" ca="1" si="53"/>
        <v>2.0049981828627102E-2</v>
      </c>
      <c r="KW16" s="302">
        <f t="shared" ca="1" si="53"/>
        <v>0.14549425590167284</v>
      </c>
      <c r="KX16" s="302">
        <f t="shared" ca="1" si="53"/>
        <v>3.2244653022237344</v>
      </c>
      <c r="KY16" s="302">
        <f t="shared" ca="1" si="53"/>
        <v>1.8065528208308619</v>
      </c>
      <c r="KZ16" s="302">
        <f t="shared" ca="1" si="53"/>
        <v>1.9752311607020678</v>
      </c>
      <c r="LA16" s="302">
        <f t="shared" ca="1" si="53"/>
        <v>-0.44091166709694296</v>
      </c>
      <c r="LB16" s="302">
        <f t="shared" ca="1" si="53"/>
        <v>1.5655724309122661</v>
      </c>
      <c r="LC16" s="302">
        <f t="shared" ca="1" si="53"/>
        <v>1.8103570145179466</v>
      </c>
      <c r="LD16" s="302">
        <f t="shared" ca="1" si="53"/>
        <v>1.8579242940677743</v>
      </c>
      <c r="LE16" s="302">
        <f t="shared" ca="1" si="53"/>
        <v>1.2310522435487801</v>
      </c>
      <c r="LF16" s="302">
        <f t="shared" ca="1" si="53"/>
        <v>5.7343489591651843E-2</v>
      </c>
      <c r="LG16" s="303">
        <f t="shared" ca="1" si="53"/>
        <v>0</v>
      </c>
      <c r="LH16" s="303">
        <f t="shared" ca="1" si="53"/>
        <v>2.5623623568977863E-2</v>
      </c>
      <c r="LI16" s="303">
        <f t="shared" ca="1" si="53"/>
        <v>0.18461127077099651</v>
      </c>
      <c r="LJ16" s="303">
        <f t="shared" ca="1" si="53"/>
        <v>3.070813333003394</v>
      </c>
      <c r="LK16" s="303">
        <f t="shared" ca="1" si="53"/>
        <v>2.1415313521776045</v>
      </c>
      <c r="LL16" s="303">
        <f t="shared" ca="1" si="53"/>
        <v>1.8433830801378261</v>
      </c>
      <c r="LM16" s="303">
        <f t="shared" ca="1" si="53"/>
        <v>-0.5774473580479198</v>
      </c>
      <c r="LN16" s="303">
        <f t="shared" ca="1" si="53"/>
        <v>1.4650659826203902</v>
      </c>
      <c r="LO16" s="303">
        <f t="shared" ca="1" si="53"/>
        <v>1.1948054025051302</v>
      </c>
      <c r="LP16" s="303">
        <f t="shared" ca="1" si="53"/>
        <v>1.4086882668498746</v>
      </c>
      <c r="LQ16" s="303">
        <f t="shared" ca="1" si="53"/>
        <v>1.2666988470206573</v>
      </c>
      <c r="LR16" s="303">
        <f t="shared" ca="1" si="53"/>
        <v>2.4021356853314496E-2</v>
      </c>
    </row>
    <row r="17" spans="2:330" hidden="1">
      <c r="B17" s="3"/>
      <c r="C17" s="22" t="str">
        <f t="shared" si="5"/>
        <v>AVV2gasGT</v>
      </c>
      <c r="D17" s="22"/>
      <c r="E17" s="302">
        <f t="shared" ref="E17:AC17" ca="1" si="54">E104*E192</f>
        <v>9.9768348911193516E-2</v>
      </c>
      <c r="F17" s="302">
        <f t="shared" ca="1" si="54"/>
        <v>0.10504349650028183</v>
      </c>
      <c r="G17" s="303">
        <f t="shared" ca="1" si="54"/>
        <v>0.13182603903018364</v>
      </c>
      <c r="H17" s="302">
        <f t="shared" ca="1" si="54"/>
        <v>0.15962881635647183</v>
      </c>
      <c r="I17" s="303">
        <f t="shared" ca="1" si="54"/>
        <v>0.38770872067588835</v>
      </c>
      <c r="J17" s="302">
        <f t="shared" ca="1" si="54"/>
        <v>0.17102440985710618</v>
      </c>
      <c r="K17" s="302">
        <f t="shared" ca="1" si="54"/>
        <v>-1.2516104433472376E-2</v>
      </c>
      <c r="L17" s="302">
        <f t="shared" ca="1" si="54"/>
        <v>-0.22988184471375064</v>
      </c>
      <c r="M17" s="302">
        <f t="shared" ca="1" si="54"/>
        <v>-0.44456662136684533</v>
      </c>
      <c r="N17" s="303">
        <f t="shared" ca="1" si="54"/>
        <v>-0.65567561744391045</v>
      </c>
      <c r="O17" s="302">
        <f t="shared" ca="1" si="54"/>
        <v>-0.49126001766652427</v>
      </c>
      <c r="P17" s="302">
        <f t="shared" ca="1" si="54"/>
        <v>-0.25206908978422216</v>
      </c>
      <c r="Q17" s="302">
        <f t="shared" ca="1" si="54"/>
        <v>1.5788228864624006E-2</v>
      </c>
      <c r="R17" s="302">
        <f t="shared" ca="1" si="54"/>
        <v>0.32670850787804168</v>
      </c>
      <c r="S17" s="303">
        <f t="shared" ca="1" si="54"/>
        <v>0.66202102754160752</v>
      </c>
      <c r="T17" s="302">
        <f t="shared" ca="1" si="54"/>
        <v>3.6997520545982123</v>
      </c>
      <c r="U17" s="302">
        <f t="shared" ca="1" si="54"/>
        <v>3.8668736157311971</v>
      </c>
      <c r="V17" s="302">
        <f t="shared" ca="1" si="54"/>
        <v>4.1970445423234635</v>
      </c>
      <c r="W17" s="302">
        <f t="shared" ca="1" si="54"/>
        <v>4.1899346914739599</v>
      </c>
      <c r="X17" s="303">
        <f t="shared" ca="1" si="54"/>
        <v>4.5128441048897336</v>
      </c>
      <c r="Y17" s="302">
        <f t="shared" ca="1" si="54"/>
        <v>4.6084604158135631</v>
      </c>
      <c r="Z17" s="302">
        <f t="shared" ca="1" si="54"/>
        <v>4.7928539386072888</v>
      </c>
      <c r="AA17" s="302">
        <f t="shared" ca="1" si="54"/>
        <v>4.9754272492545102</v>
      </c>
      <c r="AB17" s="302">
        <f t="shared" ca="1" si="54"/>
        <v>5.1585407333966664</v>
      </c>
      <c r="AC17" s="303">
        <f t="shared" ca="1" si="54"/>
        <v>5.3405975627390658</v>
      </c>
      <c r="AD17" s="3"/>
      <c r="AE17" s="302">
        <f t="shared" ref="AE17:CP17" ca="1" si="55">LOOKUP(_xlfn.NUMBERVALUE(LEFT(AE$7,4)),$E$94:$AC$94,$E104:$AC104)*AE192</f>
        <v>0.20115516049145601</v>
      </c>
      <c r="AF17" s="302">
        <f t="shared" ca="1" si="55"/>
        <v>0.90371678158122049</v>
      </c>
      <c r="AG17" s="302">
        <f t="shared" ca="1" si="55"/>
        <v>3.8942591657095904E-2</v>
      </c>
      <c r="AH17" s="302">
        <f t="shared" ca="1" si="55"/>
        <v>0</v>
      </c>
      <c r="AI17" s="302">
        <f t="shared" ca="1" si="55"/>
        <v>0</v>
      </c>
      <c r="AJ17" s="302">
        <f t="shared" ca="1" si="55"/>
        <v>0</v>
      </c>
      <c r="AK17" s="302">
        <f t="shared" ca="1" si="55"/>
        <v>0</v>
      </c>
      <c r="AL17" s="302">
        <f t="shared" ca="1" si="55"/>
        <v>0</v>
      </c>
      <c r="AM17" s="302">
        <f t="shared" ca="1" si="55"/>
        <v>0</v>
      </c>
      <c r="AN17" s="302">
        <f t="shared" ca="1" si="55"/>
        <v>0</v>
      </c>
      <c r="AO17" s="302">
        <f t="shared" ca="1" si="55"/>
        <v>0.11166525661377562</v>
      </c>
      <c r="AP17" s="302">
        <f t="shared" ca="1" si="55"/>
        <v>0</v>
      </c>
      <c r="AQ17" s="302">
        <f t="shared" ca="1" si="55"/>
        <v>0.21179103019842802</v>
      </c>
      <c r="AR17" s="302">
        <f t="shared" ca="1" si="55"/>
        <v>0.95149986563145639</v>
      </c>
      <c r="AS17" s="302">
        <f t="shared" ca="1" si="55"/>
        <v>4.1001640651438159E-2</v>
      </c>
      <c r="AT17" s="302">
        <f t="shared" ca="1" si="55"/>
        <v>0</v>
      </c>
      <c r="AU17" s="302">
        <f t="shared" ca="1" si="55"/>
        <v>0</v>
      </c>
      <c r="AV17" s="302">
        <f t="shared" ca="1" si="55"/>
        <v>0</v>
      </c>
      <c r="AW17" s="302">
        <f t="shared" ca="1" si="55"/>
        <v>0</v>
      </c>
      <c r="AX17" s="302">
        <f t="shared" ca="1" si="55"/>
        <v>0</v>
      </c>
      <c r="AY17" s="302">
        <f t="shared" ca="1" si="55"/>
        <v>0</v>
      </c>
      <c r="AZ17" s="302">
        <f t="shared" ca="1" si="55"/>
        <v>0</v>
      </c>
      <c r="BA17" s="302">
        <f t="shared" ca="1" si="55"/>
        <v>0.11756944081286881</v>
      </c>
      <c r="BB17" s="302">
        <f t="shared" ca="1" si="55"/>
        <v>0</v>
      </c>
      <c r="BC17" s="303">
        <f t="shared" ca="1" si="55"/>
        <v>0.26579058716981935</v>
      </c>
      <c r="BD17" s="303">
        <f t="shared" ca="1" si="55"/>
        <v>1.1941001832856004</v>
      </c>
      <c r="BE17" s="303">
        <f t="shared" ca="1" si="55"/>
        <v>5.1455673705640116E-2</v>
      </c>
      <c r="BF17" s="303">
        <f t="shared" ca="1" si="55"/>
        <v>0</v>
      </c>
      <c r="BG17" s="303">
        <f t="shared" ca="1" si="55"/>
        <v>0</v>
      </c>
      <c r="BH17" s="303">
        <f t="shared" ca="1" si="55"/>
        <v>0</v>
      </c>
      <c r="BI17" s="303">
        <f t="shared" ca="1" si="55"/>
        <v>0</v>
      </c>
      <c r="BJ17" s="303">
        <f t="shared" ca="1" si="55"/>
        <v>0</v>
      </c>
      <c r="BK17" s="303">
        <f t="shared" ca="1" si="55"/>
        <v>0</v>
      </c>
      <c r="BL17" s="303">
        <f t="shared" ca="1" si="55"/>
        <v>0</v>
      </c>
      <c r="BM17" s="303">
        <f t="shared" ca="1" si="55"/>
        <v>0.14754567593161302</v>
      </c>
      <c r="BN17" s="303">
        <f t="shared" ca="1" si="55"/>
        <v>0</v>
      </c>
      <c r="BO17" s="302">
        <f t="shared" ca="1" si="55"/>
        <v>0.32184716419261744</v>
      </c>
      <c r="BP17" s="302">
        <f t="shared" ca="1" si="55"/>
        <v>1.4459419419048363</v>
      </c>
      <c r="BQ17" s="302">
        <f t="shared" ca="1" si="55"/>
        <v>6.2307935130899911E-2</v>
      </c>
      <c r="BR17" s="302">
        <f t="shared" ca="1" si="55"/>
        <v>0</v>
      </c>
      <c r="BS17" s="302">
        <f t="shared" ca="1" si="55"/>
        <v>0</v>
      </c>
      <c r="BT17" s="302">
        <f t="shared" ca="1" si="55"/>
        <v>0</v>
      </c>
      <c r="BU17" s="302">
        <f t="shared" ca="1" si="55"/>
        <v>0</v>
      </c>
      <c r="BV17" s="302">
        <f t="shared" ca="1" si="55"/>
        <v>0</v>
      </c>
      <c r="BW17" s="302">
        <f t="shared" ca="1" si="55"/>
        <v>0</v>
      </c>
      <c r="BX17" s="302">
        <f t="shared" ca="1" si="55"/>
        <v>0</v>
      </c>
      <c r="BY17" s="302">
        <f t="shared" ca="1" si="55"/>
        <v>0.1786638040613982</v>
      </c>
      <c r="BZ17" s="302">
        <f t="shared" ca="1" si="55"/>
        <v>0</v>
      </c>
      <c r="CA17" s="303">
        <f t="shared" ca="1" si="55"/>
        <v>7.019599315569218E-2</v>
      </c>
      <c r="CB17" s="303">
        <f t="shared" ca="1" si="55"/>
        <v>1.9498928156434889</v>
      </c>
      <c r="CC17" s="303">
        <f t="shared" ca="1" si="55"/>
        <v>0</v>
      </c>
      <c r="CD17" s="303">
        <f t="shared" ca="1" si="55"/>
        <v>0</v>
      </c>
      <c r="CE17" s="303">
        <f t="shared" ca="1" si="55"/>
        <v>0</v>
      </c>
      <c r="CF17" s="303">
        <f t="shared" ca="1" si="55"/>
        <v>0</v>
      </c>
      <c r="CG17" s="303">
        <f t="shared" ca="1" si="55"/>
        <v>0</v>
      </c>
      <c r="CH17" s="303">
        <f t="shared" ca="1" si="55"/>
        <v>0</v>
      </c>
      <c r="CI17" s="303">
        <f t="shared" ca="1" si="55"/>
        <v>0</v>
      </c>
      <c r="CJ17" s="303">
        <f t="shared" ca="1" si="55"/>
        <v>0</v>
      </c>
      <c r="CK17" s="303">
        <f t="shared" ca="1" si="55"/>
        <v>1.0274132609725422</v>
      </c>
      <c r="CL17" s="303">
        <f t="shared" ca="1" si="55"/>
        <v>1.7957511825243864</v>
      </c>
      <c r="CM17" s="302">
        <f t="shared" ca="1" si="55"/>
        <v>9.1796645909608829E-2</v>
      </c>
      <c r="CN17" s="302">
        <f t="shared" ca="1" si="55"/>
        <v>2.0370785029161613</v>
      </c>
      <c r="CO17" s="302">
        <f t="shared" ca="1" si="55"/>
        <v>0.37548829062905903</v>
      </c>
      <c r="CP17" s="302">
        <f t="shared" ca="1" si="55"/>
        <v>0</v>
      </c>
      <c r="CQ17" s="302">
        <f t="shared" ref="CQ17:FB17" ca="1" si="56">LOOKUP(_xlfn.NUMBERVALUE(LEFT(CQ$7,4)),$E$94:$AC$94,$E104:$AC104)*CQ192</f>
        <v>0</v>
      </c>
      <c r="CR17" s="302">
        <f t="shared" ca="1" si="56"/>
        <v>0</v>
      </c>
      <c r="CS17" s="302">
        <f t="shared" ca="1" si="56"/>
        <v>0</v>
      </c>
      <c r="CT17" s="302">
        <f t="shared" ca="1" si="56"/>
        <v>0</v>
      </c>
      <c r="CU17" s="302">
        <f t="shared" ca="1" si="56"/>
        <v>0</v>
      </c>
      <c r="CV17" s="302">
        <f t="shared" ca="1" si="56"/>
        <v>3.9909474565073544E-2</v>
      </c>
      <c r="CW17" s="302">
        <f t="shared" ca="1" si="56"/>
        <v>0.81402986902221197</v>
      </c>
      <c r="CX17" s="302">
        <f t="shared" ca="1" si="56"/>
        <v>-1.1240707931593967</v>
      </c>
      <c r="CY17" s="302">
        <f t="shared" ca="1" si="56"/>
        <v>0.13750936949091133</v>
      </c>
      <c r="CZ17" s="302">
        <f t="shared" ca="1" si="56"/>
        <v>2.640322726147021</v>
      </c>
      <c r="DA17" s="302">
        <f t="shared" ca="1" si="56"/>
        <v>0.86958913660780557</v>
      </c>
      <c r="DB17" s="302">
        <f t="shared" ca="1" si="56"/>
        <v>0</v>
      </c>
      <c r="DC17" s="302">
        <f t="shared" ca="1" si="56"/>
        <v>0</v>
      </c>
      <c r="DD17" s="302">
        <f t="shared" ca="1" si="56"/>
        <v>0</v>
      </c>
      <c r="DE17" s="302">
        <f t="shared" ca="1" si="56"/>
        <v>0</v>
      </c>
      <c r="DF17" s="302">
        <f t="shared" ca="1" si="56"/>
        <v>0</v>
      </c>
      <c r="DG17" s="302">
        <f t="shared" ca="1" si="56"/>
        <v>0</v>
      </c>
      <c r="DH17" s="302">
        <f t="shared" ca="1" si="56"/>
        <v>9.1535971859562332E-2</v>
      </c>
      <c r="DI17" s="302">
        <f t="shared" ca="1" si="56"/>
        <v>0.79430063395771788</v>
      </c>
      <c r="DJ17" s="302">
        <f t="shared" ca="1" si="56"/>
        <v>-4.4393357212336317</v>
      </c>
      <c r="DK17" s="302">
        <f t="shared" ca="1" si="56"/>
        <v>0.17608349486924021</v>
      </c>
      <c r="DL17" s="302">
        <f t="shared" ca="1" si="56"/>
        <v>3.0526652533142782</v>
      </c>
      <c r="DM17" s="302">
        <f t="shared" ca="1" si="56"/>
        <v>1.3652086491000328</v>
      </c>
      <c r="DN17" s="302">
        <f t="shared" ca="1" si="56"/>
        <v>0</v>
      </c>
      <c r="DO17" s="302">
        <f t="shared" ca="1" si="56"/>
        <v>0</v>
      </c>
      <c r="DP17" s="302">
        <f t="shared" ca="1" si="56"/>
        <v>0</v>
      </c>
      <c r="DQ17" s="302">
        <f t="shared" ca="1" si="56"/>
        <v>0</v>
      </c>
      <c r="DR17" s="302">
        <f t="shared" ca="1" si="56"/>
        <v>0</v>
      </c>
      <c r="DS17" s="302">
        <f t="shared" ca="1" si="56"/>
        <v>0</v>
      </c>
      <c r="DT17" s="302">
        <f t="shared" ca="1" si="56"/>
        <v>0.14231364562677679</v>
      </c>
      <c r="DU17" s="302">
        <f t="shared" ca="1" si="56"/>
        <v>0.67711346837336628</v>
      </c>
      <c r="DV17" s="302">
        <f t="shared" ca="1" si="56"/>
        <v>-7.8555052306560702</v>
      </c>
      <c r="DW17" s="302">
        <f t="shared" ca="1" si="56"/>
        <v>0.20843622106380522</v>
      </c>
      <c r="DX17" s="302">
        <f t="shared" ca="1" si="56"/>
        <v>3.3477215346310238</v>
      </c>
      <c r="DY17" s="302">
        <f t="shared" ca="1" si="56"/>
        <v>1.8264067624259854</v>
      </c>
      <c r="DZ17" s="302">
        <f t="shared" ca="1" si="56"/>
        <v>0</v>
      </c>
      <c r="EA17" s="302">
        <f t="shared" ca="1" si="56"/>
        <v>0</v>
      </c>
      <c r="EB17" s="302">
        <f t="shared" ca="1" si="56"/>
        <v>0</v>
      </c>
      <c r="EC17" s="302">
        <f t="shared" ca="1" si="56"/>
        <v>0</v>
      </c>
      <c r="ED17" s="302">
        <f t="shared" ca="1" si="56"/>
        <v>0</v>
      </c>
      <c r="EE17" s="302">
        <f t="shared" ca="1" si="56"/>
        <v>0</v>
      </c>
      <c r="EF17" s="302">
        <f t="shared" ca="1" si="56"/>
        <v>0.18853244284570894</v>
      </c>
      <c r="EG17" s="302">
        <f t="shared" ca="1" si="56"/>
        <v>0.52565535753823533</v>
      </c>
      <c r="EH17" s="302">
        <f t="shared" ca="1" si="56"/>
        <v>-11.027497412234302</v>
      </c>
      <c r="EI17" s="303">
        <f t="shared" ca="1" si="56"/>
        <v>0.23997736389396587</v>
      </c>
      <c r="EJ17" s="303">
        <f t="shared" ca="1" si="56"/>
        <v>3.6315170407532791</v>
      </c>
      <c r="EK17" s="303">
        <f t="shared" ca="1" si="56"/>
        <v>2.2857950982989244</v>
      </c>
      <c r="EL17" s="303">
        <f t="shared" ca="1" si="56"/>
        <v>0</v>
      </c>
      <c r="EM17" s="303">
        <f t="shared" ca="1" si="56"/>
        <v>0</v>
      </c>
      <c r="EN17" s="303">
        <f t="shared" ca="1" si="56"/>
        <v>0</v>
      </c>
      <c r="EO17" s="303">
        <f t="shared" ca="1" si="56"/>
        <v>0</v>
      </c>
      <c r="EP17" s="303">
        <f t="shared" ca="1" si="56"/>
        <v>0</v>
      </c>
      <c r="EQ17" s="303">
        <f t="shared" ca="1" si="56"/>
        <v>0</v>
      </c>
      <c r="ER17" s="303">
        <f t="shared" ca="1" si="56"/>
        <v>0.23363489769944462</v>
      </c>
      <c r="ES17" s="303">
        <f t="shared" ca="1" si="56"/>
        <v>0.3733953960351688</v>
      </c>
      <c r="ET17" s="303">
        <f t="shared" ca="1" si="56"/>
        <v>-14.116538701273475</v>
      </c>
      <c r="EU17" s="302">
        <f t="shared" ca="1" si="56"/>
        <v>0.33301052508965095</v>
      </c>
      <c r="EV17" s="302">
        <f t="shared" ca="1" si="56"/>
        <v>3.4685991729428043</v>
      </c>
      <c r="EW17" s="302">
        <f t="shared" ca="1" si="56"/>
        <v>2.116848136933597</v>
      </c>
      <c r="EX17" s="302">
        <f t="shared" ca="1" si="56"/>
        <v>0</v>
      </c>
      <c r="EY17" s="302">
        <f t="shared" ca="1" si="56"/>
        <v>0</v>
      </c>
      <c r="EZ17" s="302">
        <f t="shared" ca="1" si="56"/>
        <v>0</v>
      </c>
      <c r="FA17" s="302">
        <f t="shared" ca="1" si="56"/>
        <v>0</v>
      </c>
      <c r="FB17" s="302">
        <f t="shared" ca="1" si="56"/>
        <v>0</v>
      </c>
      <c r="FC17" s="302">
        <f t="shared" ref="FC17:HN17" ca="1" si="57">LOOKUP(_xlfn.NUMBERVALUE(LEFT(FC$7,4)),$E$94:$AC$94,$E104:$AC104)*FC192</f>
        <v>0</v>
      </c>
      <c r="FD17" s="302">
        <f t="shared" ca="1" si="57"/>
        <v>0.21283675579486053</v>
      </c>
      <c r="FE17" s="302">
        <f t="shared" ca="1" si="57"/>
        <v>0.93772650049559159</v>
      </c>
      <c r="FF17" s="302">
        <f t="shared" ca="1" si="57"/>
        <v>-12.543137702661843</v>
      </c>
      <c r="FG17" s="302">
        <f t="shared" ca="1" si="57"/>
        <v>0.41660142514981802</v>
      </c>
      <c r="FH17" s="302">
        <f t="shared" ca="1" si="57"/>
        <v>2.9838017673026083</v>
      </c>
      <c r="FI17" s="302">
        <f t="shared" ca="1" si="57"/>
        <v>1.7470364609352278</v>
      </c>
      <c r="FJ17" s="302">
        <f t="shared" ca="1" si="57"/>
        <v>0</v>
      </c>
      <c r="FK17" s="302">
        <f t="shared" ca="1" si="57"/>
        <v>0</v>
      </c>
      <c r="FL17" s="302">
        <f t="shared" ca="1" si="57"/>
        <v>0</v>
      </c>
      <c r="FM17" s="302">
        <f t="shared" ca="1" si="57"/>
        <v>0</v>
      </c>
      <c r="FN17" s="302">
        <f t="shared" ca="1" si="57"/>
        <v>0</v>
      </c>
      <c r="FO17" s="302">
        <f t="shared" ca="1" si="57"/>
        <v>0</v>
      </c>
      <c r="FP17" s="302">
        <f t="shared" ca="1" si="57"/>
        <v>0.16929216299162561</v>
      </c>
      <c r="FQ17" s="302">
        <f t="shared" ca="1" si="57"/>
        <v>1.5274245158974209</v>
      </c>
      <c r="FR17" s="302">
        <f t="shared" ca="1" si="57"/>
        <v>-9.5657701496319536</v>
      </c>
      <c r="FS17" s="302">
        <f t="shared" ca="1" si="57"/>
        <v>0.50657362678238493</v>
      </c>
      <c r="FT17" s="302">
        <f t="shared" ca="1" si="57"/>
        <v>2.4279491826798365</v>
      </c>
      <c r="FU17" s="302">
        <f t="shared" ca="1" si="57"/>
        <v>1.3356421498621491</v>
      </c>
      <c r="FV17" s="302">
        <f t="shared" ca="1" si="57"/>
        <v>0</v>
      </c>
      <c r="FW17" s="302">
        <f t="shared" ca="1" si="57"/>
        <v>0</v>
      </c>
      <c r="FX17" s="302">
        <f t="shared" ca="1" si="57"/>
        <v>0</v>
      </c>
      <c r="FY17" s="302">
        <f t="shared" ca="1" si="57"/>
        <v>0</v>
      </c>
      <c r="FZ17" s="302">
        <f t="shared" ca="1" si="57"/>
        <v>0</v>
      </c>
      <c r="GA17" s="302">
        <f t="shared" ca="1" si="57"/>
        <v>0</v>
      </c>
      <c r="GB17" s="302">
        <f t="shared" ca="1" si="57"/>
        <v>0.11908465207036655</v>
      </c>
      <c r="GC17" s="302">
        <f t="shared" ca="1" si="57"/>
        <v>2.1629387707081151</v>
      </c>
      <c r="GD17" s="302">
        <f t="shared" ca="1" si="57"/>
        <v>-6.1597033570467881</v>
      </c>
      <c r="GE17" s="302">
        <f t="shared" ca="1" si="57"/>
        <v>0.6341527746310297</v>
      </c>
      <c r="GF17" s="302">
        <f t="shared" ca="1" si="57"/>
        <v>1.9015219075245757</v>
      </c>
      <c r="GG17" s="302">
        <f t="shared" ca="1" si="57"/>
        <v>0.93402389238854233</v>
      </c>
      <c r="GH17" s="302">
        <f t="shared" ca="1" si="57"/>
        <v>0</v>
      </c>
      <c r="GI17" s="302">
        <f t="shared" ca="1" si="57"/>
        <v>0</v>
      </c>
      <c r="GJ17" s="302">
        <f t="shared" ca="1" si="57"/>
        <v>0</v>
      </c>
      <c r="GK17" s="302">
        <f t="shared" ca="1" si="57"/>
        <v>0</v>
      </c>
      <c r="GL17" s="302">
        <f t="shared" ca="1" si="57"/>
        <v>0</v>
      </c>
      <c r="GM17" s="302">
        <f t="shared" ca="1" si="57"/>
        <v>0</v>
      </c>
      <c r="GN17" s="302">
        <f t="shared" ca="1" si="57"/>
        <v>6.5822297522737883E-2</v>
      </c>
      <c r="GO17" s="302">
        <f t="shared" ca="1" si="57"/>
        <v>2.9885471192951054</v>
      </c>
      <c r="GP17" s="302">
        <f t="shared" ca="1" si="57"/>
        <v>-2.4713386651329041</v>
      </c>
      <c r="GQ17" s="303">
        <f t="shared" ca="1" si="57"/>
        <v>0.73999375224079567</v>
      </c>
      <c r="GR17" s="303">
        <f t="shared" ca="1" si="57"/>
        <v>1.1831895158091239</v>
      </c>
      <c r="GS17" s="303">
        <f t="shared" ca="1" si="57"/>
        <v>0.42784957464830869</v>
      </c>
      <c r="GT17" s="303">
        <f t="shared" ca="1" si="57"/>
        <v>0</v>
      </c>
      <c r="GU17" s="303">
        <f t="shared" ca="1" si="57"/>
        <v>0</v>
      </c>
      <c r="GV17" s="303">
        <f t="shared" ca="1" si="57"/>
        <v>0</v>
      </c>
      <c r="GW17" s="303">
        <f t="shared" ca="1" si="57"/>
        <v>0</v>
      </c>
      <c r="GX17" s="303">
        <f t="shared" ca="1" si="57"/>
        <v>0</v>
      </c>
      <c r="GY17" s="303">
        <f t="shared" ca="1" si="57"/>
        <v>0</v>
      </c>
      <c r="GZ17" s="303">
        <f t="shared" ca="1" si="57"/>
        <v>0</v>
      </c>
      <c r="HA17" s="303">
        <f t="shared" ca="1" si="57"/>
        <v>3.7337677789870152</v>
      </c>
      <c r="HB17" s="303">
        <f t="shared" ca="1" si="57"/>
        <v>1.9390761002016723</v>
      </c>
      <c r="HC17" s="302">
        <f t="shared" ca="1" si="57"/>
        <v>0.38874306135925707</v>
      </c>
      <c r="HD17" s="302">
        <f t="shared" ca="1" si="57"/>
        <v>10.010054899204563</v>
      </c>
      <c r="HE17" s="302">
        <f t="shared" ca="1" si="57"/>
        <v>0.86077673430073987</v>
      </c>
      <c r="HF17" s="302">
        <f t="shared" ca="1" si="57"/>
        <v>0.42880155441306084</v>
      </c>
      <c r="HG17" s="302">
        <f t="shared" ca="1" si="57"/>
        <v>0</v>
      </c>
      <c r="HH17" s="302">
        <f t="shared" ca="1" si="57"/>
        <v>0</v>
      </c>
      <c r="HI17" s="302">
        <f t="shared" ca="1" si="57"/>
        <v>0</v>
      </c>
      <c r="HJ17" s="302">
        <f t="shared" ca="1" si="57"/>
        <v>0</v>
      </c>
      <c r="HK17" s="302">
        <f t="shared" ca="1" si="57"/>
        <v>0</v>
      </c>
      <c r="HL17" s="302">
        <f t="shared" ca="1" si="57"/>
        <v>2.389944204479082</v>
      </c>
      <c r="HM17" s="302">
        <f t="shared" ca="1" si="57"/>
        <v>6.7175689566957741</v>
      </c>
      <c r="HN17" s="302">
        <f t="shared" ca="1" si="57"/>
        <v>24.569036185776998</v>
      </c>
      <c r="HO17" s="302">
        <f t="shared" ref="HO17:JZ17" ca="1" si="58">LOOKUP(_xlfn.NUMBERVALUE(LEFT(HO$7,4)),$E$94:$AC$94,$E104:$AC104)*HO192</f>
        <v>0.40630298060120479</v>
      </c>
      <c r="HP17" s="302">
        <f t="shared" ca="1" si="58"/>
        <v>10.462219254300415</v>
      </c>
      <c r="HQ17" s="302">
        <f t="shared" ca="1" si="58"/>
        <v>0.89965889437535984</v>
      </c>
      <c r="HR17" s="302">
        <f t="shared" ca="1" si="58"/>
        <v>0.44817095650601907</v>
      </c>
      <c r="HS17" s="302">
        <f t="shared" ca="1" si="58"/>
        <v>0</v>
      </c>
      <c r="HT17" s="302">
        <f t="shared" ca="1" si="58"/>
        <v>0</v>
      </c>
      <c r="HU17" s="302">
        <f t="shared" ca="1" si="58"/>
        <v>0</v>
      </c>
      <c r="HV17" s="302">
        <f t="shared" ca="1" si="58"/>
        <v>0</v>
      </c>
      <c r="HW17" s="302">
        <f t="shared" ca="1" si="58"/>
        <v>0</v>
      </c>
      <c r="HX17" s="302">
        <f t="shared" ca="1" si="58"/>
        <v>2.4979004135923026</v>
      </c>
      <c r="HY17" s="302">
        <f t="shared" ca="1" si="58"/>
        <v>7.0210083749308954</v>
      </c>
      <c r="HZ17" s="302">
        <f t="shared" ca="1" si="58"/>
        <v>25.678844524905216</v>
      </c>
      <c r="IA17" s="302">
        <f t="shared" ca="1" si="58"/>
        <v>0.44099494235463615</v>
      </c>
      <c r="IB17" s="302">
        <f t="shared" ca="1" si="58"/>
        <v>11.355530225559203</v>
      </c>
      <c r="IC17" s="302">
        <f t="shared" ca="1" si="58"/>
        <v>0.97647578582080685</v>
      </c>
      <c r="ID17" s="302">
        <f t="shared" ca="1" si="58"/>
        <v>0.48643779289274547</v>
      </c>
      <c r="IE17" s="302">
        <f t="shared" ca="1" si="58"/>
        <v>0</v>
      </c>
      <c r="IF17" s="302">
        <f t="shared" ca="1" si="58"/>
        <v>0</v>
      </c>
      <c r="IG17" s="302">
        <f t="shared" ca="1" si="58"/>
        <v>0</v>
      </c>
      <c r="IH17" s="302">
        <f t="shared" ca="1" si="58"/>
        <v>0</v>
      </c>
      <c r="II17" s="302">
        <f t="shared" ca="1" si="58"/>
        <v>0</v>
      </c>
      <c r="IJ17" s="302">
        <f t="shared" ca="1" si="58"/>
        <v>2.711182298662401</v>
      </c>
      <c r="IK17" s="302">
        <f t="shared" ca="1" si="58"/>
        <v>7.6204934036973846</v>
      </c>
      <c r="IL17" s="302">
        <f t="shared" ca="1" si="58"/>
        <v>27.871418871300939</v>
      </c>
      <c r="IM17" s="302">
        <f t="shared" ca="1" si="58"/>
        <v>0.44024789089165806</v>
      </c>
      <c r="IN17" s="302">
        <f t="shared" ca="1" si="58"/>
        <v>11.336293802069626</v>
      </c>
      <c r="IO17" s="302">
        <f t="shared" ca="1" si="58"/>
        <v>0.97482162248626814</v>
      </c>
      <c r="IP17" s="302">
        <f t="shared" ca="1" si="58"/>
        <v>0.48561376061952244</v>
      </c>
      <c r="IQ17" s="302">
        <f t="shared" ca="1" si="58"/>
        <v>0</v>
      </c>
      <c r="IR17" s="302">
        <f t="shared" ca="1" si="58"/>
        <v>0</v>
      </c>
      <c r="IS17" s="302">
        <f t="shared" ca="1" si="58"/>
        <v>0</v>
      </c>
      <c r="IT17" s="302">
        <f t="shared" ca="1" si="58"/>
        <v>0</v>
      </c>
      <c r="IU17" s="302">
        <f t="shared" ca="1" si="58"/>
        <v>0</v>
      </c>
      <c r="IV17" s="302">
        <f t="shared" ca="1" si="58"/>
        <v>2.7065895187729048</v>
      </c>
      <c r="IW17" s="302">
        <f t="shared" ca="1" si="58"/>
        <v>7.6075841836608689</v>
      </c>
      <c r="IX17" s="302">
        <f t="shared" ca="1" si="58"/>
        <v>27.82420430658982</v>
      </c>
      <c r="IY17" s="303">
        <f t="shared" ca="1" si="58"/>
        <v>0.47417686560685746</v>
      </c>
      <c r="IZ17" s="303">
        <f t="shared" ca="1" si="58"/>
        <v>12.209958012011626</v>
      </c>
      <c r="JA17" s="303">
        <f t="shared" ca="1" si="58"/>
        <v>1.0499490651508503</v>
      </c>
      <c r="JB17" s="303">
        <f t="shared" ca="1" si="58"/>
        <v>0.52303898705738716</v>
      </c>
      <c r="JC17" s="303">
        <f t="shared" ca="1" si="58"/>
        <v>0</v>
      </c>
      <c r="JD17" s="303">
        <f t="shared" ca="1" si="58"/>
        <v>0</v>
      </c>
      <c r="JE17" s="303">
        <f t="shared" ca="1" si="58"/>
        <v>0</v>
      </c>
      <c r="JF17" s="303">
        <f t="shared" ca="1" si="58"/>
        <v>0</v>
      </c>
      <c r="JG17" s="303">
        <f t="shared" ca="1" si="58"/>
        <v>0</v>
      </c>
      <c r="JH17" s="303">
        <f t="shared" ca="1" si="58"/>
        <v>2.9151806540100949</v>
      </c>
      <c r="JI17" s="303">
        <f t="shared" ca="1" si="58"/>
        <v>8.193884622008003</v>
      </c>
      <c r="JJ17" s="303">
        <f t="shared" ca="1" si="58"/>
        <v>29.968556940458885</v>
      </c>
      <c r="JK17" s="302">
        <f t="shared" ca="1" si="58"/>
        <v>0.37632457654048873</v>
      </c>
      <c r="JL17" s="302">
        <f t="shared" ca="1" si="58"/>
        <v>11.291246168051323</v>
      </c>
      <c r="JM17" s="302">
        <f t="shared" ca="1" si="58"/>
        <v>1.4275898277266541</v>
      </c>
      <c r="JN17" s="302">
        <f t="shared" ca="1" si="58"/>
        <v>0.43219248879363137</v>
      </c>
      <c r="JO17" s="302">
        <f t="shared" ca="1" si="58"/>
        <v>0</v>
      </c>
      <c r="JP17" s="302">
        <f t="shared" ca="1" si="58"/>
        <v>0</v>
      </c>
      <c r="JQ17" s="302">
        <f t="shared" ca="1" si="58"/>
        <v>0</v>
      </c>
      <c r="JR17" s="302">
        <f t="shared" ca="1" si="58"/>
        <v>0</v>
      </c>
      <c r="JS17" s="302">
        <f t="shared" ca="1" si="58"/>
        <v>0</v>
      </c>
      <c r="JT17" s="302">
        <f t="shared" ca="1" si="58"/>
        <v>2.3940959536116964</v>
      </c>
      <c r="JU17" s="302">
        <f t="shared" ca="1" si="58"/>
        <v>7.2595656107370425</v>
      </c>
      <c r="JV17" s="302">
        <f t="shared" ca="1" si="58"/>
        <v>33.302616712638539</v>
      </c>
      <c r="JW17" s="302">
        <f t="shared" ca="1" si="58"/>
        <v>0.28528168760758116</v>
      </c>
      <c r="JX17" s="302">
        <f t="shared" ca="1" si="58"/>
        <v>10.526264417251758</v>
      </c>
      <c r="JY17" s="302">
        <f t="shared" ca="1" si="58"/>
        <v>1.8478764549644726</v>
      </c>
      <c r="JZ17" s="302">
        <f t="shared" ca="1" si="58"/>
        <v>0.34121245488552365</v>
      </c>
      <c r="KA17" s="302">
        <f t="shared" ref="KA17:LR17" ca="1" si="59">LOOKUP(_xlfn.NUMBERVALUE(LEFT(KA$7,4)),$E$94:$AC$94,$E104:$AC104)*KA192</f>
        <v>0</v>
      </c>
      <c r="KB17" s="302">
        <f t="shared" ca="1" si="59"/>
        <v>0</v>
      </c>
      <c r="KC17" s="302">
        <f t="shared" ca="1" si="59"/>
        <v>0</v>
      </c>
      <c r="KD17" s="302">
        <f t="shared" ca="1" si="59"/>
        <v>0</v>
      </c>
      <c r="KE17" s="302">
        <f t="shared" ca="1" si="59"/>
        <v>0</v>
      </c>
      <c r="KF17" s="302">
        <f t="shared" ca="1" si="59"/>
        <v>1.8780672771771794</v>
      </c>
      <c r="KG17" s="302">
        <f t="shared" ca="1" si="59"/>
        <v>6.4462075654026609</v>
      </c>
      <c r="KH17" s="302">
        <f t="shared" ca="1" si="59"/>
        <v>37.333677469804144</v>
      </c>
      <c r="KI17" s="302">
        <f t="shared" ca="1" si="59"/>
        <v>0.19195968723867587</v>
      </c>
      <c r="KJ17" s="302">
        <f t="shared" ca="1" si="59"/>
        <v>9.6712641064684366</v>
      </c>
      <c r="KK17" s="302">
        <f t="shared" ca="1" si="59"/>
        <v>2.2888225689226447</v>
      </c>
      <c r="KL17" s="302">
        <f t="shared" ca="1" si="59"/>
        <v>0.23918206931030347</v>
      </c>
      <c r="KM17" s="302">
        <f t="shared" ca="1" si="59"/>
        <v>0</v>
      </c>
      <c r="KN17" s="302">
        <f t="shared" ca="1" si="59"/>
        <v>0</v>
      </c>
      <c r="KO17" s="302">
        <f t="shared" ca="1" si="59"/>
        <v>0</v>
      </c>
      <c r="KP17" s="302">
        <f t="shared" ca="1" si="59"/>
        <v>0</v>
      </c>
      <c r="KQ17" s="302">
        <f t="shared" ca="1" si="59"/>
        <v>0</v>
      </c>
      <c r="KR17" s="302">
        <f t="shared" ca="1" si="59"/>
        <v>1.3077318205012631</v>
      </c>
      <c r="KS17" s="302">
        <f t="shared" ca="1" si="59"/>
        <v>5.5937417918730148</v>
      </c>
      <c r="KT17" s="302">
        <f t="shared" ca="1" si="59"/>
        <v>41.449298667734418</v>
      </c>
      <c r="KU17" s="302">
        <f t="shared" ca="1" si="59"/>
        <v>9.6792555595848442E-2</v>
      </c>
      <c r="KV17" s="302">
        <f t="shared" ca="1" si="59"/>
        <v>8.7314795053100802</v>
      </c>
      <c r="KW17" s="302">
        <f t="shared" ca="1" si="59"/>
        <v>2.7508181477868856</v>
      </c>
      <c r="KX17" s="302">
        <f t="shared" ca="1" si="59"/>
        <v>0.12568282231395764</v>
      </c>
      <c r="KY17" s="302">
        <f t="shared" ca="1" si="59"/>
        <v>0</v>
      </c>
      <c r="KZ17" s="302">
        <f t="shared" ca="1" si="59"/>
        <v>0</v>
      </c>
      <c r="LA17" s="302">
        <f t="shared" ca="1" si="59"/>
        <v>0</v>
      </c>
      <c r="LB17" s="302">
        <f t="shared" ca="1" si="59"/>
        <v>0</v>
      </c>
      <c r="LC17" s="302">
        <f t="shared" ca="1" si="59"/>
        <v>0</v>
      </c>
      <c r="LD17" s="302">
        <f t="shared" ca="1" si="59"/>
        <v>0.68240767277589176</v>
      </c>
      <c r="LE17" s="302">
        <f t="shared" ca="1" si="59"/>
        <v>4.7084307008392159</v>
      </c>
      <c r="LF17" s="302">
        <f t="shared" ca="1" si="59"/>
        <v>45.660257895638864</v>
      </c>
      <c r="LG17" s="303">
        <f t="shared" ca="1" si="59"/>
        <v>0</v>
      </c>
      <c r="LH17" s="303">
        <f t="shared" ca="1" si="59"/>
        <v>7.7039462579520368</v>
      </c>
      <c r="LI17" s="303">
        <f t="shared" ca="1" si="59"/>
        <v>3.2325752056205648</v>
      </c>
      <c r="LJ17" s="303">
        <f t="shared" ca="1" si="59"/>
        <v>0</v>
      </c>
      <c r="LK17" s="303">
        <f t="shared" ca="1" si="59"/>
        <v>0</v>
      </c>
      <c r="LL17" s="303">
        <f t="shared" ca="1" si="59"/>
        <v>0</v>
      </c>
      <c r="LM17" s="303">
        <f t="shared" ca="1" si="59"/>
        <v>0</v>
      </c>
      <c r="LN17" s="303">
        <f t="shared" ca="1" si="59"/>
        <v>0</v>
      </c>
      <c r="LO17" s="303">
        <f t="shared" ca="1" si="59"/>
        <v>0</v>
      </c>
      <c r="LP17" s="303">
        <f t="shared" ca="1" si="59"/>
        <v>0</v>
      </c>
      <c r="LQ17" s="303">
        <f t="shared" ca="1" si="59"/>
        <v>3.7915170462907946</v>
      </c>
      <c r="LR17" s="303">
        <f t="shared" ca="1" si="59"/>
        <v>49.945699068259998</v>
      </c>
    </row>
    <row r="18" spans="2:330" hidden="1">
      <c r="B18" s="3"/>
      <c r="C18" s="22" t="str">
        <f t="shared" si="5"/>
        <v>KKV</v>
      </c>
      <c r="D18" s="22"/>
      <c r="E18" s="302">
        <f t="shared" ref="E18:AC18" ca="1" si="60">E105*E193</f>
        <v>1.7510820808850684</v>
      </c>
      <c r="F18" s="302">
        <f t="shared" ca="1" si="60"/>
        <v>1.8325140784520502</v>
      </c>
      <c r="G18" s="303">
        <f t="shared" ca="1" si="60"/>
        <v>1.6341277516967465</v>
      </c>
      <c r="H18" s="302">
        <f t="shared" ca="1" si="60"/>
        <v>1.3974915572403992</v>
      </c>
      <c r="I18" s="303">
        <f t="shared" ca="1" si="60"/>
        <v>1.1578675695845779</v>
      </c>
      <c r="J18" s="302">
        <f t="shared" ca="1" si="60"/>
        <v>1.1789224222247172</v>
      </c>
      <c r="K18" s="302">
        <f t="shared" ca="1" si="60"/>
        <v>1.1752644940566686</v>
      </c>
      <c r="L18" s="302">
        <f t="shared" ca="1" si="60"/>
        <v>1.125354523464928</v>
      </c>
      <c r="M18" s="302">
        <f t="shared" ca="1" si="60"/>
        <v>1.0989690040087452</v>
      </c>
      <c r="N18" s="303">
        <f t="shared" ca="1" si="60"/>
        <v>1.0728372571873475</v>
      </c>
      <c r="O18" s="302">
        <f t="shared" ca="1" si="60"/>
        <v>1.216221717182671</v>
      </c>
      <c r="P18" s="302">
        <f t="shared" ca="1" si="60"/>
        <v>1.339753457836345</v>
      </c>
      <c r="Q18" s="302">
        <f t="shared" ca="1" si="60"/>
        <v>1.4653975247133333</v>
      </c>
      <c r="R18" s="302">
        <f t="shared" ca="1" si="60"/>
        <v>1.6239404295421185</v>
      </c>
      <c r="S18" s="303">
        <f t="shared" ca="1" si="60"/>
        <v>1.7560216081436171</v>
      </c>
      <c r="T18" s="302">
        <f t="shared" ca="1" si="60"/>
        <v>1.2318430811165557</v>
      </c>
      <c r="U18" s="302">
        <f t="shared" ca="1" si="60"/>
        <v>1.2410861985676234</v>
      </c>
      <c r="V18" s="302">
        <f t="shared" ca="1" si="60"/>
        <v>1.2733096295509749</v>
      </c>
      <c r="W18" s="302">
        <f t="shared" ca="1" si="60"/>
        <v>1.2596069321767638</v>
      </c>
      <c r="X18" s="303">
        <f t="shared" ca="1" si="60"/>
        <v>1.2918527661447743</v>
      </c>
      <c r="Y18" s="302">
        <f t="shared" ca="1" si="60"/>
        <v>1.2123003148622038</v>
      </c>
      <c r="Z18" s="302">
        <f t="shared" ca="1" si="60"/>
        <v>1.1548449893070225</v>
      </c>
      <c r="AA18" s="302">
        <f t="shared" ca="1" si="60"/>
        <v>1.0965173879535048</v>
      </c>
      <c r="AB18" s="302">
        <f t="shared" ca="1" si="60"/>
        <v>1.0373168910909794</v>
      </c>
      <c r="AC18" s="303">
        <f t="shared" ca="1" si="60"/>
        <v>0.97724293175593258</v>
      </c>
      <c r="AD18" s="3"/>
      <c r="AE18" s="302">
        <f t="shared" ref="AE18:CP18" ca="1" si="61">LOOKUP(_xlfn.NUMBERVALUE(LEFT(AE$7,4)),$E$94:$AC$94,$E105:$AC105)*AE193</f>
        <v>0</v>
      </c>
      <c r="AF18" s="302">
        <f t="shared" ca="1" si="61"/>
        <v>7.8533532703320471E-3</v>
      </c>
      <c r="AG18" s="302">
        <f t="shared" ca="1" si="61"/>
        <v>0.10704916772153182</v>
      </c>
      <c r="AH18" s="302">
        <f t="shared" ca="1" si="61"/>
        <v>2.3695261682154971</v>
      </c>
      <c r="AI18" s="302">
        <f t="shared" ca="1" si="61"/>
        <v>1.2908592585309124</v>
      </c>
      <c r="AJ18" s="302">
        <f t="shared" ca="1" si="61"/>
        <v>0.78444855182538475</v>
      </c>
      <c r="AK18" s="302">
        <f t="shared" ca="1" si="61"/>
        <v>6.525430093023215</v>
      </c>
      <c r="AL18" s="302">
        <f t="shared" ca="1" si="61"/>
        <v>2.1201253459298792</v>
      </c>
      <c r="AM18" s="302">
        <f t="shared" ca="1" si="61"/>
        <v>3.513061180033247</v>
      </c>
      <c r="AN18" s="302">
        <f t="shared" ca="1" si="61"/>
        <v>3.7560662506272995</v>
      </c>
      <c r="AO18" s="302">
        <f t="shared" ca="1" si="61"/>
        <v>0.34202713931412038</v>
      </c>
      <c r="AP18" s="302">
        <f t="shared" ca="1" si="61"/>
        <v>7.6398107438522739E-2</v>
      </c>
      <c r="AQ18" s="302">
        <f t="shared" ca="1" si="61"/>
        <v>0</v>
      </c>
      <c r="AR18" s="302">
        <f t="shared" ca="1" si="61"/>
        <v>8.218564159863332E-3</v>
      </c>
      <c r="AS18" s="302">
        <f t="shared" ca="1" si="61"/>
        <v>0.11202736243930381</v>
      </c>
      <c r="AT18" s="302">
        <f t="shared" ca="1" si="61"/>
        <v>2.4797181753585869</v>
      </c>
      <c r="AU18" s="302">
        <f t="shared" ca="1" si="61"/>
        <v>1.3508891389959532</v>
      </c>
      <c r="AV18" s="302">
        <f t="shared" ca="1" si="61"/>
        <v>0.82092840234808551</v>
      </c>
      <c r="AW18" s="302">
        <f t="shared" ca="1" si="61"/>
        <v>6.828887488458383</v>
      </c>
      <c r="AX18" s="302">
        <f t="shared" ca="1" si="61"/>
        <v>2.2187192633116366</v>
      </c>
      <c r="AY18" s="302">
        <f t="shared" ca="1" si="61"/>
        <v>3.6764319280912314</v>
      </c>
      <c r="AZ18" s="302">
        <f t="shared" ca="1" si="61"/>
        <v>3.9307376615916039</v>
      </c>
      <c r="BA18" s="302">
        <f t="shared" ca="1" si="61"/>
        <v>0.35793270620930079</v>
      </c>
      <c r="BB18" s="302">
        <f t="shared" ca="1" si="61"/>
        <v>7.9950910911853537E-2</v>
      </c>
      <c r="BC18" s="303">
        <f t="shared" ca="1" si="61"/>
        <v>0</v>
      </c>
      <c r="BD18" s="303">
        <f t="shared" ca="1" si="61"/>
        <v>7.3288297921714129E-3</v>
      </c>
      <c r="BE18" s="303">
        <f t="shared" ca="1" si="61"/>
        <v>9.9899380891029926E-2</v>
      </c>
      <c r="BF18" s="303">
        <f t="shared" ca="1" si="61"/>
        <v>2.2112661148902144</v>
      </c>
      <c r="BG18" s="303">
        <f t="shared" ca="1" si="61"/>
        <v>1.2046430952190761</v>
      </c>
      <c r="BH18" s="303">
        <f t="shared" ca="1" si="61"/>
        <v>0.73205543150111252</v>
      </c>
      <c r="BI18" s="303">
        <f t="shared" ca="1" si="61"/>
        <v>6.0895982679330531</v>
      </c>
      <c r="BJ18" s="303">
        <f t="shared" ca="1" si="61"/>
        <v>1.9785227104308853</v>
      </c>
      <c r="BK18" s="303">
        <f t="shared" ca="1" si="61"/>
        <v>3.2784247125635706</v>
      </c>
      <c r="BL18" s="303">
        <f t="shared" ca="1" si="61"/>
        <v>3.5051995359687971</v>
      </c>
      <c r="BM18" s="303">
        <f t="shared" ca="1" si="61"/>
        <v>0.31918323320638087</v>
      </c>
      <c r="BN18" s="303">
        <f t="shared" ca="1" si="61"/>
        <v>7.1295497170125954E-2</v>
      </c>
      <c r="BO18" s="302">
        <f t="shared" ca="1" si="61"/>
        <v>0</v>
      </c>
      <c r="BP18" s="302">
        <f t="shared" ca="1" si="61"/>
        <v>6.2675502257256294E-3</v>
      </c>
      <c r="BQ18" s="302">
        <f t="shared" ca="1" si="61"/>
        <v>8.5433064351179977E-2</v>
      </c>
      <c r="BR18" s="302">
        <f t="shared" ca="1" si="61"/>
        <v>1.8910551657679222</v>
      </c>
      <c r="BS18" s="302">
        <f t="shared" ca="1" si="61"/>
        <v>1.0302000888906102</v>
      </c>
      <c r="BT18" s="302">
        <f t="shared" ca="1" si="61"/>
        <v>0.62604731110682044</v>
      </c>
      <c r="BU18" s="302">
        <f t="shared" ca="1" si="61"/>
        <v>5.2077704191645564</v>
      </c>
      <c r="BV18" s="302">
        <f t="shared" ca="1" si="61"/>
        <v>1.6920150708931005</v>
      </c>
      <c r="BW18" s="302">
        <f t="shared" ca="1" si="61"/>
        <v>2.8036797319540887</v>
      </c>
      <c r="BX18" s="302">
        <f t="shared" ca="1" si="61"/>
        <v>2.9976155492574956</v>
      </c>
      <c r="BY18" s="302">
        <f t="shared" ca="1" si="61"/>
        <v>0.2729626696293862</v>
      </c>
      <c r="BZ18" s="302">
        <f t="shared" ca="1" si="61"/>
        <v>6.0971276732223037E-2</v>
      </c>
      <c r="CA18" s="303">
        <f t="shared" ca="1" si="61"/>
        <v>0</v>
      </c>
      <c r="CB18" s="303">
        <f t="shared" ca="1" si="61"/>
        <v>0</v>
      </c>
      <c r="CC18" s="303">
        <f t="shared" ca="1" si="61"/>
        <v>3.0177222233861194</v>
      </c>
      <c r="CD18" s="303">
        <f t="shared" ca="1" si="61"/>
        <v>1.2639008196937869</v>
      </c>
      <c r="CE18" s="303">
        <f t="shared" ca="1" si="61"/>
        <v>0.2110397135035445</v>
      </c>
      <c r="CF18" s="303">
        <f t="shared" ca="1" si="61"/>
        <v>-0.3502349354614423</v>
      </c>
      <c r="CG18" s="303">
        <f t="shared" ca="1" si="61"/>
        <v>-0.75499407345385783</v>
      </c>
      <c r="CH18" s="303">
        <f t="shared" ca="1" si="61"/>
        <v>1.2423455938649925</v>
      </c>
      <c r="CI18" s="303">
        <f t="shared" ca="1" si="61"/>
        <v>0.65831994045115472</v>
      </c>
      <c r="CJ18" s="303">
        <f t="shared" ca="1" si="61"/>
        <v>2.3037279092717839</v>
      </c>
      <c r="CK18" s="303">
        <f t="shared" ca="1" si="61"/>
        <v>5.0264926425562342</v>
      </c>
      <c r="CL18" s="303">
        <f t="shared" ca="1" si="61"/>
        <v>1.3703454468542855</v>
      </c>
      <c r="CM18" s="302">
        <f t="shared" ca="1" si="61"/>
        <v>0</v>
      </c>
      <c r="CN18" s="302">
        <f t="shared" ca="1" si="61"/>
        <v>2.4189639181316579E-2</v>
      </c>
      <c r="CO18" s="302">
        <f t="shared" ca="1" si="61"/>
        <v>2.5829549851998665</v>
      </c>
      <c r="CP18" s="302">
        <f t="shared" ca="1" si="61"/>
        <v>1.8475958228616522</v>
      </c>
      <c r="CQ18" s="302">
        <f t="shared" ref="CQ18:FB18" ca="1" si="62">LOOKUP(_xlfn.NUMBERVALUE(LEFT(CQ$7,4)),$E$94:$AC$94,$E105:$AC105)*CQ193</f>
        <v>0.36849885890464079</v>
      </c>
      <c r="CR18" s="302">
        <f t="shared" ca="1" si="62"/>
        <v>-0.29109044070506246</v>
      </c>
      <c r="CS18" s="302">
        <f t="shared" ca="1" si="62"/>
        <v>-0.74440977728710578</v>
      </c>
      <c r="CT18" s="302">
        <f t="shared" ca="1" si="62"/>
        <v>1.1139875243149835</v>
      </c>
      <c r="CU18" s="302">
        <f t="shared" ca="1" si="62"/>
        <v>1.3146733310103436</v>
      </c>
      <c r="CV18" s="302">
        <f t="shared" ca="1" si="62"/>
        <v>2.424309844231836</v>
      </c>
      <c r="CW18" s="302">
        <f t="shared" ca="1" si="62"/>
        <v>4.1960770573933797</v>
      </c>
      <c r="CX18" s="302">
        <f t="shared" ca="1" si="62"/>
        <v>1.4274058308307098</v>
      </c>
      <c r="CY18" s="302">
        <f t="shared" ca="1" si="62"/>
        <v>0</v>
      </c>
      <c r="CZ18" s="302">
        <f t="shared" ca="1" si="62"/>
        <v>4.9108204517061889E-2</v>
      </c>
      <c r="DA18" s="302">
        <f t="shared" ca="1" si="62"/>
        <v>2.0595470108796428</v>
      </c>
      <c r="DB18" s="302">
        <f t="shared" ca="1" si="62"/>
        <v>2.4165468488353867</v>
      </c>
      <c r="DC18" s="302">
        <f t="shared" ca="1" si="62"/>
        <v>0.51596951084258735</v>
      </c>
      <c r="DD18" s="302">
        <f t="shared" ca="1" si="62"/>
        <v>-0.21889407839363625</v>
      </c>
      <c r="DE18" s="302">
        <f t="shared" ca="1" si="62"/>
        <v>-0.71574940629210682</v>
      </c>
      <c r="DF18" s="302">
        <f t="shared" ca="1" si="62"/>
        <v>0.95853725467837747</v>
      </c>
      <c r="DG18" s="302">
        <f t="shared" ca="1" si="62"/>
        <v>1.976983864900681</v>
      </c>
      <c r="DH18" s="302">
        <f t="shared" ca="1" si="62"/>
        <v>2.4980457998169903</v>
      </c>
      <c r="DI18" s="302">
        <f t="shared" ca="1" si="62"/>
        <v>3.2198614394926111</v>
      </c>
      <c r="DJ18" s="302">
        <f t="shared" ca="1" si="62"/>
        <v>1.4561689791498331</v>
      </c>
      <c r="DK18" s="302">
        <f t="shared" ca="1" si="62"/>
        <v>0</v>
      </c>
      <c r="DL18" s="302">
        <f t="shared" ca="1" si="62"/>
        <v>7.1844570514752279E-2</v>
      </c>
      <c r="DM18" s="302">
        <f t="shared" ca="1" si="62"/>
        <v>1.4507586344827892</v>
      </c>
      <c r="DN18" s="302">
        <f t="shared" ca="1" si="62"/>
        <v>2.8801718134453864</v>
      </c>
      <c r="DO18" s="302">
        <f t="shared" ca="1" si="62"/>
        <v>0.63275068119867406</v>
      </c>
      <c r="DP18" s="302">
        <f t="shared" ca="1" si="62"/>
        <v>-0.13501891316404652</v>
      </c>
      <c r="DQ18" s="302">
        <f t="shared" ca="1" si="62"/>
        <v>-0.65792790794288625</v>
      </c>
      <c r="DR18" s="302">
        <f t="shared" ca="1" si="62"/>
        <v>0.77062372697649528</v>
      </c>
      <c r="DS18" s="302">
        <f t="shared" ca="1" si="62"/>
        <v>2.5554127292923012</v>
      </c>
      <c r="DT18" s="302">
        <f t="shared" ca="1" si="62"/>
        <v>2.4726144307109292</v>
      </c>
      <c r="DU18" s="302">
        <f t="shared" ca="1" si="62"/>
        <v>2.1159180210635351</v>
      </c>
      <c r="DV18" s="302">
        <f t="shared" ca="1" si="62"/>
        <v>1.4272765558342666</v>
      </c>
      <c r="DW18" s="302">
        <f t="shared" ca="1" si="62"/>
        <v>0</v>
      </c>
      <c r="DX18" s="302">
        <f t="shared" ca="1" si="62"/>
        <v>9.5319124154270157E-2</v>
      </c>
      <c r="DY18" s="302">
        <f t="shared" ca="1" si="62"/>
        <v>0.87867176579839112</v>
      </c>
      <c r="DZ18" s="302">
        <f t="shared" ca="1" si="62"/>
        <v>3.3821821922343753</v>
      </c>
      <c r="EA18" s="302">
        <f t="shared" ca="1" si="62"/>
        <v>0.75047458816338197</v>
      </c>
      <c r="EB18" s="302">
        <f t="shared" ca="1" si="62"/>
        <v>-5.221523246583154E-2</v>
      </c>
      <c r="EC18" s="302">
        <f t="shared" ca="1" si="62"/>
        <v>-0.61339291079687175</v>
      </c>
      <c r="ED18" s="302">
        <f t="shared" ca="1" si="62"/>
        <v>0.60694579116053748</v>
      </c>
      <c r="EE18" s="302">
        <f t="shared" ca="1" si="62"/>
        <v>3.1674544777702005</v>
      </c>
      <c r="EF18" s="302">
        <f t="shared" ca="1" si="62"/>
        <v>2.4963435400950367</v>
      </c>
      <c r="EG18" s="302">
        <f t="shared" ca="1" si="62"/>
        <v>1.0752291896828137</v>
      </c>
      <c r="EH18" s="302">
        <f t="shared" ca="1" si="62"/>
        <v>1.4271895648958217</v>
      </c>
      <c r="EI18" s="303">
        <f t="shared" ca="1" si="62"/>
        <v>0</v>
      </c>
      <c r="EJ18" s="303">
        <f t="shared" ca="1" si="62"/>
        <v>0.11856382832616057</v>
      </c>
      <c r="EK18" s="303">
        <f t="shared" ca="1" si="62"/>
        <v>0.30231439345919137</v>
      </c>
      <c r="EL18" s="303">
        <f t="shared" ca="1" si="62"/>
        <v>3.8749537600880064</v>
      </c>
      <c r="EM18" s="303">
        <f t="shared" ca="1" si="62"/>
        <v>0.85979915547526209</v>
      </c>
      <c r="EN18" s="303">
        <f t="shared" ca="1" si="62"/>
        <v>3.4121144664321021E-2</v>
      </c>
      <c r="EO18" s="303">
        <f t="shared" ca="1" si="62"/>
        <v>-0.56792257136220436</v>
      </c>
      <c r="EP18" s="303">
        <f t="shared" ca="1" si="62"/>
        <v>0.44832589744288281</v>
      </c>
      <c r="EQ18" s="303">
        <f t="shared" ca="1" si="62"/>
        <v>3.7740711428194711</v>
      </c>
      <c r="ER18" s="303">
        <f t="shared" ca="1" si="62"/>
        <v>2.5197859560147795</v>
      </c>
      <c r="ES18" s="303">
        <f t="shared" ca="1" si="62"/>
        <v>3.387107667156769E-2</v>
      </c>
      <c r="ET18" s="303">
        <f t="shared" ca="1" si="62"/>
        <v>1.4270816404407143</v>
      </c>
      <c r="EU18" s="302">
        <f t="shared" ca="1" si="62"/>
        <v>0</v>
      </c>
      <c r="EV18" s="302">
        <f t="shared" ca="1" si="62"/>
        <v>9.0947385349117074E-2</v>
      </c>
      <c r="EW18" s="302">
        <f t="shared" ca="1" si="62"/>
        <v>0.65383996350169238</v>
      </c>
      <c r="EX18" s="302">
        <f t="shared" ca="1" si="62"/>
        <v>3.9547223600342893</v>
      </c>
      <c r="EY18" s="302">
        <f t="shared" ca="1" si="62"/>
        <v>0.96486843487027329</v>
      </c>
      <c r="EZ18" s="302">
        <f t="shared" ca="1" si="62"/>
        <v>8.874899001057715E-2</v>
      </c>
      <c r="FA18" s="302">
        <f t="shared" ca="1" si="62"/>
        <v>-0.44892828500564591</v>
      </c>
      <c r="FB18" s="302">
        <f t="shared" ca="1" si="62"/>
        <v>0.40702284715617837</v>
      </c>
      <c r="FC18" s="302">
        <f t="shared" ref="FC18:HN18" ca="1" si="63">LOOKUP(_xlfn.NUMBERVALUE(LEFT(FC$7,4)),$E$94:$AC$94,$E105:$AC105)*FC193</f>
        <v>3.6209310075258951</v>
      </c>
      <c r="FD18" s="302">
        <f t="shared" ca="1" si="63"/>
        <v>2.4259540869908864</v>
      </c>
      <c r="FE18" s="302">
        <f t="shared" ca="1" si="63"/>
        <v>0.82948365393773871</v>
      </c>
      <c r="FF18" s="302">
        <f t="shared" ca="1" si="63"/>
        <v>2.0520849201574589</v>
      </c>
      <c r="FG18" s="302">
        <f t="shared" ca="1" si="63"/>
        <v>0</v>
      </c>
      <c r="FH18" s="302">
        <f t="shared" ca="1" si="63"/>
        <v>6.0650173712224809E-2</v>
      </c>
      <c r="FI18" s="302">
        <f t="shared" ca="1" si="63"/>
        <v>0.99612243308917381</v>
      </c>
      <c r="FJ18" s="302">
        <f t="shared" ca="1" si="63"/>
        <v>3.9535773887147272</v>
      </c>
      <c r="FK18" s="302">
        <f t="shared" ca="1" si="63"/>
        <v>1.0552225886776692</v>
      </c>
      <c r="FL18" s="302">
        <f t="shared" ca="1" si="63"/>
        <v>0.14380139831041014</v>
      </c>
      <c r="FM18" s="302">
        <f t="shared" ca="1" si="63"/>
        <v>-0.32653218524895317</v>
      </c>
      <c r="FN18" s="302">
        <f t="shared" ca="1" si="63"/>
        <v>0.35122654606578602</v>
      </c>
      <c r="FO18" s="302">
        <f t="shared" ca="1" si="63"/>
        <v>3.3878812478421931</v>
      </c>
      <c r="FP18" s="302">
        <f t="shared" ca="1" si="63"/>
        <v>2.276118520597608</v>
      </c>
      <c r="FQ18" s="302">
        <f t="shared" ca="1" si="63"/>
        <v>1.6294516052473784</v>
      </c>
      <c r="FR18" s="302">
        <f t="shared" ca="1" si="63"/>
        <v>2.6616850547877617</v>
      </c>
      <c r="FS18" s="302">
        <f t="shared" ca="1" si="63"/>
        <v>0</v>
      </c>
      <c r="FT18" s="302">
        <f t="shared" ca="1" si="63"/>
        <v>3.0102713107859291E-2</v>
      </c>
      <c r="FU18" s="302">
        <f t="shared" ca="1" si="63"/>
        <v>1.3354828050612189</v>
      </c>
      <c r="FV18" s="302">
        <f t="shared" ca="1" si="63"/>
        <v>3.9507841217741588</v>
      </c>
      <c r="FW18" s="302">
        <f t="shared" ca="1" si="63"/>
        <v>1.1485402162489906</v>
      </c>
      <c r="FX18" s="302">
        <f t="shared" ca="1" si="63"/>
        <v>0.1999814852775619</v>
      </c>
      <c r="FY18" s="302">
        <f t="shared" ca="1" si="63"/>
        <v>-0.21142576329036467</v>
      </c>
      <c r="FZ18" s="302">
        <f t="shared" ca="1" si="63"/>
        <v>0.28947168864532524</v>
      </c>
      <c r="GA18" s="302">
        <f t="shared" ca="1" si="63"/>
        <v>3.1522116400978035</v>
      </c>
      <c r="GB18" s="302">
        <f t="shared" ca="1" si="63"/>
        <v>2.1218112056096494</v>
      </c>
      <c r="GC18" s="302">
        <f t="shared" ca="1" si="63"/>
        <v>2.4343923130785607</v>
      </c>
      <c r="GD18" s="302">
        <f t="shared" ca="1" si="63"/>
        <v>3.2852082768243647</v>
      </c>
      <c r="GE18" s="302">
        <f t="shared" ca="1" si="63"/>
        <v>0</v>
      </c>
      <c r="GF18" s="302">
        <f t="shared" ca="1" si="63"/>
        <v>-7.0508050661994756E-4</v>
      </c>
      <c r="GG18" s="302">
        <f t="shared" ca="1" si="63"/>
        <v>1.7043544874244796</v>
      </c>
      <c r="GH18" s="302">
        <f t="shared" ca="1" si="63"/>
        <v>4.0225315284435048</v>
      </c>
      <c r="GI18" s="302">
        <f t="shared" ca="1" si="63"/>
        <v>1.2689560985048691</v>
      </c>
      <c r="GJ18" s="302">
        <f t="shared" ca="1" si="63"/>
        <v>0.26226546749410395</v>
      </c>
      <c r="GK18" s="302">
        <f t="shared" ca="1" si="63"/>
        <v>-0.10479704274031923</v>
      </c>
      <c r="GL18" s="302">
        <f t="shared" ca="1" si="63"/>
        <v>0.22527773086722794</v>
      </c>
      <c r="GM18" s="302">
        <f t="shared" ca="1" si="63"/>
        <v>2.9702560805095364</v>
      </c>
      <c r="GN18" s="302">
        <f t="shared" ca="1" si="63"/>
        <v>2.0009097040748696</v>
      </c>
      <c r="GO18" s="302">
        <f t="shared" ca="1" si="63"/>
        <v>3.3069186686746379</v>
      </c>
      <c r="GP18" s="302">
        <f t="shared" ca="1" si="63"/>
        <v>3.9985656473011488</v>
      </c>
      <c r="GQ18" s="303">
        <f t="shared" ca="1" si="63"/>
        <v>0</v>
      </c>
      <c r="GR18" s="303">
        <f t="shared" ca="1" si="63"/>
        <v>-3.2337388714835977E-2</v>
      </c>
      <c r="GS18" s="303">
        <f t="shared" ca="1" si="63"/>
        <v>2.0443360536337676</v>
      </c>
      <c r="GT18" s="303">
        <f t="shared" ca="1" si="63"/>
        <v>4.0154297504423546</v>
      </c>
      <c r="GU18" s="303">
        <f t="shared" ca="1" si="63"/>
        <v>1.3701281715433127</v>
      </c>
      <c r="GV18" s="303">
        <f t="shared" ca="1" si="63"/>
        <v>0.32178835192433114</v>
      </c>
      <c r="GW18" s="303">
        <f t="shared" ca="1" si="63"/>
        <v>0</v>
      </c>
      <c r="GX18" s="303">
        <f t="shared" ca="1" si="63"/>
        <v>0.14772616635874367</v>
      </c>
      <c r="GY18" s="303">
        <f t="shared" ca="1" si="63"/>
        <v>2.7243063360090125</v>
      </c>
      <c r="GZ18" s="303">
        <f t="shared" ca="1" si="63"/>
        <v>1.8340253171102692</v>
      </c>
      <c r="HA18" s="303">
        <f t="shared" ca="1" si="63"/>
        <v>4.136607760283824</v>
      </c>
      <c r="HB18" s="303">
        <f t="shared" ca="1" si="63"/>
        <v>4.6620584945984778</v>
      </c>
      <c r="HC18" s="302">
        <f t="shared" ca="1" si="63"/>
        <v>0</v>
      </c>
      <c r="HD18" s="302">
        <f t="shared" ca="1" si="63"/>
        <v>0</v>
      </c>
      <c r="HE18" s="302">
        <f t="shared" ca="1" si="63"/>
        <v>2.4845614441720167</v>
      </c>
      <c r="HF18" s="302">
        <f t="shared" ca="1" si="63"/>
        <v>1.1192412280440949</v>
      </c>
      <c r="HG18" s="302">
        <f t="shared" ca="1" si="63"/>
        <v>0.28080910350413113</v>
      </c>
      <c r="HH18" s="302">
        <f t="shared" ca="1" si="63"/>
        <v>7.5642008069772504E-2</v>
      </c>
      <c r="HI18" s="302">
        <f t="shared" ca="1" si="63"/>
        <v>0</v>
      </c>
      <c r="HJ18" s="302">
        <f t="shared" ca="1" si="63"/>
        <v>0.19465088985010609</v>
      </c>
      <c r="HK18" s="302">
        <f t="shared" ca="1" si="63"/>
        <v>2.1023762254389431</v>
      </c>
      <c r="HL18" s="302">
        <f t="shared" ca="1" si="63"/>
        <v>3.5440177507753989</v>
      </c>
      <c r="HM18" s="302">
        <f t="shared" ca="1" si="63"/>
        <v>4.4702760384462792</v>
      </c>
      <c r="HN18" s="302">
        <f t="shared" ca="1" si="63"/>
        <v>0.44934168477617464</v>
      </c>
      <c r="HO18" s="302">
        <f t="shared" ref="HO18:JZ18" ca="1" si="64">LOOKUP(_xlfn.NUMBERVALUE(LEFT(HO$7,4)),$E$94:$AC$94,$E105:$AC105)*HO193</f>
        <v>0</v>
      </c>
      <c r="HP18" s="302">
        <f t="shared" ca="1" si="64"/>
        <v>0</v>
      </c>
      <c r="HQ18" s="302">
        <f t="shared" ca="1" si="64"/>
        <v>2.5032043164622602</v>
      </c>
      <c r="HR18" s="302">
        <f t="shared" ca="1" si="64"/>
        <v>1.1276394390544711</v>
      </c>
      <c r="HS18" s="302">
        <f t="shared" ca="1" si="64"/>
        <v>0.28291615071233966</v>
      </c>
      <c r="HT18" s="302">
        <f t="shared" ca="1" si="64"/>
        <v>7.6209586826792255E-2</v>
      </c>
      <c r="HU18" s="302">
        <f t="shared" ca="1" si="64"/>
        <v>0</v>
      </c>
      <c r="HV18" s="302">
        <f t="shared" ca="1" si="64"/>
        <v>0.1961114500987447</v>
      </c>
      <c r="HW18" s="302">
        <f t="shared" ca="1" si="64"/>
        <v>2.11815137624829</v>
      </c>
      <c r="HX18" s="302">
        <f t="shared" ca="1" si="64"/>
        <v>3.5706102387482939</v>
      </c>
      <c r="HY18" s="302">
        <f t="shared" ca="1" si="64"/>
        <v>4.5038186926166466</v>
      </c>
      <c r="HZ18" s="302">
        <f t="shared" ca="1" si="64"/>
        <v>0.45271331386734281</v>
      </c>
      <c r="IA18" s="302">
        <f t="shared" ca="1" si="64"/>
        <v>0</v>
      </c>
      <c r="IB18" s="302">
        <f t="shared" ca="1" si="64"/>
        <v>0</v>
      </c>
      <c r="IC18" s="302">
        <f t="shared" ca="1" si="64"/>
        <v>2.5681972489611016</v>
      </c>
      <c r="ID18" s="302">
        <f t="shared" ca="1" si="64"/>
        <v>1.1569173503554055</v>
      </c>
      <c r="IE18" s="302">
        <f t="shared" ca="1" si="64"/>
        <v>0.29026175576948737</v>
      </c>
      <c r="IF18" s="302">
        <f t="shared" ca="1" si="64"/>
        <v>7.81882844903527E-2</v>
      </c>
      <c r="IG18" s="302">
        <f t="shared" ca="1" si="64"/>
        <v>0</v>
      </c>
      <c r="IH18" s="302">
        <f t="shared" ca="1" si="64"/>
        <v>0.20120326707696531</v>
      </c>
      <c r="II18" s="302">
        <f t="shared" ca="1" si="64"/>
        <v>2.1731468348744531</v>
      </c>
      <c r="IJ18" s="302">
        <f t="shared" ca="1" si="64"/>
        <v>3.6633171858802056</v>
      </c>
      <c r="IK18" s="302">
        <f t="shared" ca="1" si="64"/>
        <v>4.6207553654847828</v>
      </c>
      <c r="IL18" s="302">
        <f t="shared" ca="1" si="64"/>
        <v>0.46446751453566471</v>
      </c>
      <c r="IM18" s="302">
        <f t="shared" ca="1" si="64"/>
        <v>0</v>
      </c>
      <c r="IN18" s="302">
        <f t="shared" ca="1" si="64"/>
        <v>0</v>
      </c>
      <c r="IO18" s="302">
        <f t="shared" ca="1" si="64"/>
        <v>2.5405596430849835</v>
      </c>
      <c r="IP18" s="302">
        <f t="shared" ca="1" si="64"/>
        <v>1.1444672062812695</v>
      </c>
      <c r="IQ18" s="302">
        <f t="shared" ca="1" si="64"/>
        <v>0.28713810940232759</v>
      </c>
      <c r="IR18" s="302">
        <f t="shared" ca="1" si="64"/>
        <v>7.734686275308221E-2</v>
      </c>
      <c r="IS18" s="302">
        <f t="shared" ca="1" si="64"/>
        <v>0</v>
      </c>
      <c r="IT18" s="302">
        <f t="shared" ca="1" si="64"/>
        <v>0.19903802194296713</v>
      </c>
      <c r="IU18" s="302">
        <f t="shared" ca="1" si="64"/>
        <v>2.149760556520059</v>
      </c>
      <c r="IV18" s="302">
        <f t="shared" ca="1" si="64"/>
        <v>3.6238944676199458</v>
      </c>
      <c r="IW18" s="302">
        <f t="shared" ca="1" si="64"/>
        <v>4.5710291944545451</v>
      </c>
      <c r="IX18" s="302">
        <f t="shared" ca="1" si="64"/>
        <v>0.45946915620700063</v>
      </c>
      <c r="IY18" s="303">
        <f t="shared" ca="1" si="64"/>
        <v>0</v>
      </c>
      <c r="IZ18" s="303">
        <f t="shared" ca="1" si="64"/>
        <v>0</v>
      </c>
      <c r="JA18" s="303">
        <f t="shared" ca="1" si="64"/>
        <v>2.6055977612026524</v>
      </c>
      <c r="JB18" s="303">
        <f t="shared" ca="1" si="64"/>
        <v>1.1737654727268212</v>
      </c>
      <c r="JC18" s="303">
        <f t="shared" ca="1" si="64"/>
        <v>0.29448882141029914</v>
      </c>
      <c r="JD18" s="303">
        <f t="shared" ca="1" si="64"/>
        <v>7.932693608434932E-2</v>
      </c>
      <c r="JE18" s="303">
        <f t="shared" ca="1" si="64"/>
        <v>0</v>
      </c>
      <c r="JF18" s="303">
        <f t="shared" ca="1" si="64"/>
        <v>0.2041333789507305</v>
      </c>
      <c r="JG18" s="303">
        <f t="shared" ca="1" si="64"/>
        <v>2.204794250131707</v>
      </c>
      <c r="JH18" s="303">
        <f t="shared" ca="1" si="64"/>
        <v>3.7166658682334082</v>
      </c>
      <c r="JI18" s="303">
        <f t="shared" ca="1" si="64"/>
        <v>4.6880471662535648</v>
      </c>
      <c r="JJ18" s="303">
        <f t="shared" ca="1" si="64"/>
        <v>0.47123152885357616</v>
      </c>
      <c r="JK18" s="302">
        <f t="shared" ca="1" si="64"/>
        <v>0</v>
      </c>
      <c r="JL18" s="302">
        <f t="shared" ca="1" si="64"/>
        <v>6.0184472822869838E-2</v>
      </c>
      <c r="JM18" s="302">
        <f t="shared" ca="1" si="64"/>
        <v>2.2930525090138669</v>
      </c>
      <c r="JN18" s="302">
        <f t="shared" ca="1" si="64"/>
        <v>1.3217336831739106</v>
      </c>
      <c r="JO18" s="302">
        <f t="shared" ca="1" si="64"/>
        <v>0.26686777429701058</v>
      </c>
      <c r="JP18" s="302">
        <f t="shared" ca="1" si="64"/>
        <v>0.11227683978422863</v>
      </c>
      <c r="JQ18" s="302">
        <f t="shared" ca="1" si="64"/>
        <v>0</v>
      </c>
      <c r="JR18" s="302">
        <f t="shared" ca="1" si="64"/>
        <v>0.20396089629178127</v>
      </c>
      <c r="JS18" s="302">
        <f t="shared" ca="1" si="64"/>
        <v>2.3693114833103825</v>
      </c>
      <c r="JT18" s="302">
        <f t="shared" ca="1" si="64"/>
        <v>3.2212952958088583</v>
      </c>
      <c r="JU18" s="302">
        <f t="shared" ca="1" si="64"/>
        <v>4.1872888226768854</v>
      </c>
      <c r="JV18" s="302">
        <f t="shared" ca="1" si="64"/>
        <v>0.49434242755407831</v>
      </c>
      <c r="JW18" s="302">
        <f t="shared" ca="1" si="64"/>
        <v>0</v>
      </c>
      <c r="JX18" s="302">
        <f t="shared" ca="1" si="64"/>
        <v>0.12236290424963948</v>
      </c>
      <c r="JY18" s="302">
        <f t="shared" ca="1" si="64"/>
        <v>2.0214117026774359</v>
      </c>
      <c r="JZ18" s="302">
        <f t="shared" ca="1" si="64"/>
        <v>1.5005416777139262</v>
      </c>
      <c r="KA18" s="302">
        <f t="shared" ref="KA18:LR18" ca="1" si="65">LOOKUP(_xlfn.NUMBERVALUE(LEFT(KA$7,4)),$E$94:$AC$94,$E105:$AC105)*KA193</f>
        <v>0.24639504890456507</v>
      </c>
      <c r="KB18" s="302">
        <f t="shared" ca="1" si="65"/>
        <v>0.14929098478488917</v>
      </c>
      <c r="KC18" s="302">
        <f t="shared" ca="1" si="65"/>
        <v>0</v>
      </c>
      <c r="KD18" s="302">
        <f t="shared" ca="1" si="65"/>
        <v>0.20746158610681426</v>
      </c>
      <c r="KE18" s="302">
        <f t="shared" ca="1" si="65"/>
        <v>2.5745516281956609</v>
      </c>
      <c r="KF18" s="302">
        <f t="shared" ca="1" si="65"/>
        <v>2.7698898591135701</v>
      </c>
      <c r="KG18" s="302">
        <f t="shared" ca="1" si="65"/>
        <v>3.7732807769533996</v>
      </c>
      <c r="KH18" s="302">
        <f t="shared" ca="1" si="65"/>
        <v>0.52582101398203562</v>
      </c>
      <c r="KI18" s="302">
        <f t="shared" ca="1" si="65"/>
        <v>0</v>
      </c>
      <c r="KJ18" s="302">
        <f t="shared" ca="1" si="65"/>
        <v>0.18659486398448047</v>
      </c>
      <c r="KK18" s="302">
        <f t="shared" ca="1" si="65"/>
        <v>1.7442998122271738</v>
      </c>
      <c r="KL18" s="302">
        <f t="shared" ca="1" si="65"/>
        <v>1.6900590321715669</v>
      </c>
      <c r="KM18" s="302">
        <f t="shared" ca="1" si="65"/>
        <v>0.2275840303580316</v>
      </c>
      <c r="KN18" s="302">
        <f t="shared" ca="1" si="65"/>
        <v>0.18922487584750255</v>
      </c>
      <c r="KO18" s="302">
        <f t="shared" ca="1" si="65"/>
        <v>0</v>
      </c>
      <c r="KP18" s="302">
        <f t="shared" ca="1" si="65"/>
        <v>0.21100645955192135</v>
      </c>
      <c r="KQ18" s="302">
        <f t="shared" ca="1" si="65"/>
        <v>2.7813027212929313</v>
      </c>
      <c r="KR18" s="302">
        <f t="shared" ca="1" si="65"/>
        <v>2.295179010306434</v>
      </c>
      <c r="KS18" s="302">
        <f t="shared" ca="1" si="65"/>
        <v>3.3625628139293884</v>
      </c>
      <c r="KT18" s="302">
        <f t="shared" ca="1" si="65"/>
        <v>0.55728925627171211</v>
      </c>
      <c r="KU18" s="302">
        <f t="shared" ca="1" si="65"/>
        <v>0</v>
      </c>
      <c r="KV18" s="302">
        <f t="shared" ca="1" si="65"/>
        <v>0.25294225504576623</v>
      </c>
      <c r="KW18" s="302">
        <f t="shared" ca="1" si="65"/>
        <v>1.4616676749657569</v>
      </c>
      <c r="KX18" s="302">
        <f t="shared" ca="1" si="65"/>
        <v>1.8910991542712052</v>
      </c>
      <c r="KY18" s="302">
        <f t="shared" ca="1" si="65"/>
        <v>0.21022599538770242</v>
      </c>
      <c r="KZ18" s="302">
        <f t="shared" ca="1" si="65"/>
        <v>0.23238112533176583</v>
      </c>
      <c r="LA18" s="302">
        <f t="shared" ca="1" si="65"/>
        <v>0</v>
      </c>
      <c r="LB18" s="302">
        <f t="shared" ca="1" si="65"/>
        <v>0.21459595944612186</v>
      </c>
      <c r="LC18" s="302">
        <f t="shared" ca="1" si="65"/>
        <v>2.989553308809112</v>
      </c>
      <c r="LD18" s="302">
        <f t="shared" ca="1" si="65"/>
        <v>1.7958872119425806</v>
      </c>
      <c r="LE18" s="302">
        <f t="shared" ca="1" si="65"/>
        <v>2.9550314213768698</v>
      </c>
      <c r="LF18" s="302">
        <f t="shared" ca="1" si="65"/>
        <v>0.58874743635833104</v>
      </c>
      <c r="LG18" s="303">
        <f t="shared" ca="1" si="65"/>
        <v>0</v>
      </c>
      <c r="LH18" s="303">
        <f t="shared" ca="1" si="65"/>
        <v>0.32146943214706364</v>
      </c>
      <c r="LI18" s="303">
        <f t="shared" ca="1" si="65"/>
        <v>1.1734657942732105</v>
      </c>
      <c r="LJ18" s="303">
        <f t="shared" ca="1" si="65"/>
        <v>2.1045598010090307</v>
      </c>
      <c r="LK18" s="303">
        <f t="shared" ca="1" si="65"/>
        <v>0.19414576487424096</v>
      </c>
      <c r="LL18" s="303">
        <f t="shared" ca="1" si="65"/>
        <v>0.27910560875175311</v>
      </c>
      <c r="LM18" s="303">
        <f t="shared" ca="1" si="65"/>
        <v>0</v>
      </c>
      <c r="LN18" s="303">
        <f t="shared" ca="1" si="65"/>
        <v>0.21823053428110792</v>
      </c>
      <c r="LO18" s="303">
        <f t="shared" ca="1" si="65"/>
        <v>3.1992919131208386</v>
      </c>
      <c r="LP18" s="303">
        <f t="shared" ca="1" si="65"/>
        <v>1.2706448243289434</v>
      </c>
      <c r="LQ18" s="303">
        <f t="shared" ca="1" si="65"/>
        <v>2.5505875706889545</v>
      </c>
      <c r="LR18" s="303">
        <f t="shared" ca="1" si="65"/>
        <v>0.62019580566611987</v>
      </c>
    </row>
    <row r="19" spans="2:330" hidden="1">
      <c r="B19" s="3"/>
      <c r="C19" s="22" t="str">
        <f t="shared" si="5"/>
        <v>HCVgas</v>
      </c>
      <c r="D19" s="22"/>
      <c r="E19" s="302">
        <f t="shared" ref="E19:AC19" ca="1" si="66">E106*E194</f>
        <v>2.9585535867890265</v>
      </c>
      <c r="F19" s="302">
        <f t="shared" ca="1" si="66"/>
        <v>3.0143657493568732</v>
      </c>
      <c r="G19" s="303">
        <f t="shared" ca="1" si="66"/>
        <v>4.0313292269642433</v>
      </c>
      <c r="H19" s="302">
        <f t="shared" ca="1" si="66"/>
        <v>5.0916191167502385</v>
      </c>
      <c r="I19" s="303">
        <f t="shared" ca="1" si="66"/>
        <v>5.1840329349714462</v>
      </c>
      <c r="J19" s="302">
        <f t="shared" ca="1" si="66"/>
        <v>3.9006537616430159</v>
      </c>
      <c r="K19" s="302">
        <f t="shared" ca="1" si="66"/>
        <v>3.1381560696843289</v>
      </c>
      <c r="L19" s="302">
        <f t="shared" ca="1" si="66"/>
        <v>2.1923398474638525</v>
      </c>
      <c r="M19" s="302">
        <f t="shared" ca="1" si="66"/>
        <v>1.1079929612117003</v>
      </c>
      <c r="N19" s="303">
        <f t="shared" ca="1" si="66"/>
        <v>0</v>
      </c>
      <c r="O19" s="302">
        <f t="shared" ca="1" si="66"/>
        <v>0</v>
      </c>
      <c r="P19" s="302">
        <f t="shared" ca="1" si="66"/>
        <v>0</v>
      </c>
      <c r="Q19" s="302">
        <f t="shared" ca="1" si="66"/>
        <v>0</v>
      </c>
      <c r="R19" s="302">
        <f t="shared" ca="1" si="66"/>
        <v>0</v>
      </c>
      <c r="S19" s="303">
        <f t="shared" ca="1" si="66"/>
        <v>0</v>
      </c>
      <c r="T19" s="302">
        <f t="shared" ca="1" si="66"/>
        <v>0</v>
      </c>
      <c r="U19" s="302">
        <f t="shared" ca="1" si="66"/>
        <v>0</v>
      </c>
      <c r="V19" s="302">
        <f t="shared" ca="1" si="66"/>
        <v>0</v>
      </c>
      <c r="W19" s="302">
        <f t="shared" ca="1" si="66"/>
        <v>0</v>
      </c>
      <c r="X19" s="303">
        <f t="shared" ca="1" si="66"/>
        <v>0</v>
      </c>
      <c r="Y19" s="302">
        <f t="shared" ca="1" si="66"/>
        <v>0</v>
      </c>
      <c r="Z19" s="302">
        <f t="shared" ca="1" si="66"/>
        <v>0</v>
      </c>
      <c r="AA19" s="302">
        <f t="shared" ca="1" si="66"/>
        <v>0</v>
      </c>
      <c r="AB19" s="302">
        <f t="shared" ca="1" si="66"/>
        <v>0</v>
      </c>
      <c r="AC19" s="303">
        <f t="shared" ca="1" si="66"/>
        <v>0</v>
      </c>
      <c r="AD19" s="3"/>
      <c r="AE19" s="302">
        <f t="shared" ref="AE19:CP19" ca="1" si="67">LOOKUP(_xlfn.NUMBERVALUE(LEFT(AE$7,4)),$E$94:$AC$94,$E106:$AC106)*AE194</f>
        <v>9.8022793537696433</v>
      </c>
      <c r="AF19" s="302">
        <f t="shared" ca="1" si="67"/>
        <v>9.7165964908571301</v>
      </c>
      <c r="AG19" s="302">
        <f t="shared" ca="1" si="67"/>
        <v>8.5343737385908014</v>
      </c>
      <c r="AH19" s="302">
        <f t="shared" ca="1" si="67"/>
        <v>2.1714876260374494</v>
      </c>
      <c r="AI19" s="302">
        <f t="shared" ca="1" si="67"/>
        <v>-0.96624861746941559</v>
      </c>
      <c r="AJ19" s="302">
        <f t="shared" ca="1" si="67"/>
        <v>0.13566460589010462</v>
      </c>
      <c r="AK19" s="302">
        <f t="shared" ca="1" si="67"/>
        <v>0.18590388780509043</v>
      </c>
      <c r="AL19" s="302">
        <f t="shared" ca="1" si="67"/>
        <v>0.32952797832603697</v>
      </c>
      <c r="AM19" s="302">
        <f t="shared" ca="1" si="67"/>
        <v>0.26449837138987675</v>
      </c>
      <c r="AN19" s="302">
        <f t="shared" ca="1" si="67"/>
        <v>-0.38537958571915298</v>
      </c>
      <c r="AO19" s="302">
        <f t="shared" ca="1" si="67"/>
        <v>1.2343960273914942</v>
      </c>
      <c r="AP19" s="302">
        <f t="shared" ca="1" si="67"/>
        <v>4.875279364187084</v>
      </c>
      <c r="AQ19" s="302">
        <f t="shared" ca="1" si="67"/>
        <v>9.987196203432589</v>
      </c>
      <c r="AR19" s="302">
        <f t="shared" ca="1" si="67"/>
        <v>9.899896960848773</v>
      </c>
      <c r="AS19" s="302">
        <f t="shared" ca="1" si="67"/>
        <v>8.6953719563144674</v>
      </c>
      <c r="AT19" s="302">
        <f t="shared" ca="1" si="67"/>
        <v>2.2124520422101526</v>
      </c>
      <c r="AU19" s="302">
        <f t="shared" ca="1" si="67"/>
        <v>-0.98447658709618491</v>
      </c>
      <c r="AV19" s="302">
        <f t="shared" ca="1" si="67"/>
        <v>0.13822387507909339</v>
      </c>
      <c r="AW19" s="302">
        <f t="shared" ca="1" si="67"/>
        <v>0.18941090490104689</v>
      </c>
      <c r="AX19" s="302">
        <f t="shared" ca="1" si="67"/>
        <v>0.33574441773045127</v>
      </c>
      <c r="AY19" s="302">
        <f t="shared" ca="1" si="67"/>
        <v>0.26948804815924843</v>
      </c>
      <c r="AZ19" s="302">
        <f t="shared" ca="1" si="67"/>
        <v>-0.39264964774693956</v>
      </c>
      <c r="BA19" s="302">
        <f t="shared" ca="1" si="67"/>
        <v>1.257682511726784</v>
      </c>
      <c r="BB19" s="302">
        <f t="shared" ca="1" si="67"/>
        <v>4.9672499425307377</v>
      </c>
      <c r="BC19" s="303">
        <f t="shared" ca="1" si="67"/>
        <v>13.356599463390967</v>
      </c>
      <c r="BD19" s="303">
        <f t="shared" ca="1" si="67"/>
        <v>13.239847875367825</v>
      </c>
      <c r="BE19" s="303">
        <f t="shared" ca="1" si="67"/>
        <v>11.628949510952561</v>
      </c>
      <c r="BF19" s="303">
        <f t="shared" ca="1" si="67"/>
        <v>2.9588720555630799</v>
      </c>
      <c r="BG19" s="303">
        <f t="shared" ca="1" si="67"/>
        <v>-1.3166117083401734</v>
      </c>
      <c r="BH19" s="303">
        <f t="shared" ca="1" si="67"/>
        <v>0.18485678043199966</v>
      </c>
      <c r="BI19" s="303">
        <f t="shared" ca="1" si="67"/>
        <v>0.25331289575468652</v>
      </c>
      <c r="BJ19" s="303">
        <f t="shared" ca="1" si="67"/>
        <v>0.44901528100086519</v>
      </c>
      <c r="BK19" s="303">
        <f t="shared" ca="1" si="67"/>
        <v>0.36040584825969185</v>
      </c>
      <c r="BL19" s="303">
        <f t="shared" ca="1" si="67"/>
        <v>-0.52511875881590353</v>
      </c>
      <c r="BM19" s="303">
        <f t="shared" ca="1" si="67"/>
        <v>1.6819897415725735</v>
      </c>
      <c r="BN19" s="303">
        <f t="shared" ca="1" si="67"/>
        <v>6.6430624336920472</v>
      </c>
      <c r="BO19" s="302">
        <f t="shared" ca="1" si="67"/>
        <v>16.869551786468527</v>
      </c>
      <c r="BP19" s="302">
        <f t="shared" ca="1" si="67"/>
        <v>16.722093073964107</v>
      </c>
      <c r="BQ19" s="302">
        <f t="shared" ca="1" si="67"/>
        <v>14.687508338850584</v>
      </c>
      <c r="BR19" s="302">
        <f t="shared" ca="1" si="67"/>
        <v>3.7370923271052101</v>
      </c>
      <c r="BS19" s="302">
        <f t="shared" ca="1" si="67"/>
        <v>-1.6628970163695034</v>
      </c>
      <c r="BT19" s="302">
        <f t="shared" ca="1" si="67"/>
        <v>0.23347642033623947</v>
      </c>
      <c r="BU19" s="302">
        <f t="shared" ca="1" si="67"/>
        <v>0.31993734818705793</v>
      </c>
      <c r="BV19" s="302">
        <f t="shared" ca="1" si="67"/>
        <v>0.56711190273551515</v>
      </c>
      <c r="BW19" s="302">
        <f t="shared" ca="1" si="67"/>
        <v>0.45519708351121213</v>
      </c>
      <c r="BX19" s="302">
        <f t="shared" ca="1" si="67"/>
        <v>-0.66323154483828206</v>
      </c>
      <c r="BY19" s="302">
        <f t="shared" ca="1" si="67"/>
        <v>2.1243740315443778</v>
      </c>
      <c r="BZ19" s="302">
        <f t="shared" ca="1" si="67"/>
        <v>8.3902707461634467</v>
      </c>
      <c r="CA19" s="303">
        <f t="shared" ca="1" si="67"/>
        <v>19.171173907915986</v>
      </c>
      <c r="CB19" s="303">
        <f t="shared" ca="1" si="67"/>
        <v>16.781702562196127</v>
      </c>
      <c r="CC19" s="303">
        <f t="shared" ca="1" si="67"/>
        <v>18.337068341394346</v>
      </c>
      <c r="CD19" s="303">
        <f t="shared" ca="1" si="67"/>
        <v>-0.41572795209088192</v>
      </c>
      <c r="CE19" s="303">
        <f t="shared" ca="1" si="67"/>
        <v>9.2238232328621453E-2</v>
      </c>
      <c r="CF19" s="303">
        <f t="shared" ca="1" si="67"/>
        <v>3.8034919983317712E-2</v>
      </c>
      <c r="CG19" s="303">
        <f t="shared" ca="1" si="67"/>
        <v>0.128609612034737</v>
      </c>
      <c r="CH19" s="303">
        <f t="shared" ca="1" si="67"/>
        <v>0.11140741703331197</v>
      </c>
      <c r="CI19" s="303">
        <f t="shared" ca="1" si="67"/>
        <v>0.12353298282943115</v>
      </c>
      <c r="CJ19" s="303">
        <f t="shared" ca="1" si="67"/>
        <v>3.1467558380695308E-2</v>
      </c>
      <c r="CK19" s="303">
        <f t="shared" ca="1" si="67"/>
        <v>3.1612844140867238</v>
      </c>
      <c r="CL19" s="303">
        <f t="shared" ca="1" si="67"/>
        <v>5.219231055953351</v>
      </c>
      <c r="CM19" s="302">
        <f t="shared" ca="1" si="67"/>
        <v>14.434481005722764</v>
      </c>
      <c r="CN19" s="302">
        <f t="shared" ca="1" si="67"/>
        <v>12.622315456492329</v>
      </c>
      <c r="CO19" s="302">
        <f t="shared" ca="1" si="67"/>
        <v>13.90977543102443</v>
      </c>
      <c r="CP19" s="302">
        <f t="shared" ca="1" si="67"/>
        <v>-0.31133925067998985</v>
      </c>
      <c r="CQ19" s="302">
        <f t="shared" ref="CQ19:FB19" ca="1" si="68">LOOKUP(_xlfn.NUMBERVALUE(LEFT(CQ$7,4)),$E$94:$AC$94,$E106:$AC106)*CQ194</f>
        <v>6.6985913681350331E-2</v>
      </c>
      <c r="CR19" s="302">
        <f t="shared" ca="1" si="68"/>
        <v>2.9297169117723339E-2</v>
      </c>
      <c r="CS19" s="302">
        <f t="shared" ca="1" si="68"/>
        <v>9.8250851698899758E-2</v>
      </c>
      <c r="CT19" s="302">
        <f t="shared" ca="1" si="68"/>
        <v>8.2845822230622992E-2</v>
      </c>
      <c r="CU19" s="302">
        <f t="shared" ca="1" si="68"/>
        <v>9.2957077446018777E-2</v>
      </c>
      <c r="CV19" s="302">
        <f t="shared" ca="1" si="68"/>
        <v>2.3641722854352676E-2</v>
      </c>
      <c r="CW19" s="302">
        <f t="shared" ca="1" si="68"/>
        <v>2.3901692234519953</v>
      </c>
      <c r="CX19" s="302">
        <f t="shared" ca="1" si="68"/>
        <v>3.9145597037165141</v>
      </c>
      <c r="CY19" s="302">
        <f t="shared" ca="1" si="68"/>
        <v>11.62040620585212</v>
      </c>
      <c r="CZ19" s="302">
        <f t="shared" ca="1" si="68"/>
        <v>10.151017831229245</v>
      </c>
      <c r="DA19" s="302">
        <f t="shared" ca="1" si="68"/>
        <v>11.282532258712427</v>
      </c>
      <c r="DB19" s="302">
        <f t="shared" ca="1" si="68"/>
        <v>-0.24930764757029372</v>
      </c>
      <c r="DC19" s="302">
        <f t="shared" ca="1" si="68"/>
        <v>5.2077575566211919E-2</v>
      </c>
      <c r="DD19" s="302">
        <f t="shared" ca="1" si="68"/>
        <v>2.4142393119413255E-2</v>
      </c>
      <c r="DE19" s="302">
        <f t="shared" ca="1" si="68"/>
        <v>8.0272784989737556E-2</v>
      </c>
      <c r="DF19" s="302">
        <f t="shared" ca="1" si="68"/>
        <v>6.5880079848830375E-2</v>
      </c>
      <c r="DG19" s="302">
        <f t="shared" ca="1" si="68"/>
        <v>7.4791024496511455E-2</v>
      </c>
      <c r="DH19" s="302">
        <f t="shared" ca="1" si="68"/>
        <v>1.8991692368452589E-2</v>
      </c>
      <c r="DI19" s="302">
        <f t="shared" ca="1" si="68"/>
        <v>1.9322858358800374</v>
      </c>
      <c r="DJ19" s="302">
        <f t="shared" ca="1" si="68"/>
        <v>3.1392887480541418</v>
      </c>
      <c r="DK19" s="302">
        <f t="shared" ca="1" si="68"/>
        <v>8.1233998859495617</v>
      </c>
      <c r="DL19" s="302">
        <f t="shared" ca="1" si="68"/>
        <v>7.0888603105804968</v>
      </c>
      <c r="DM19" s="302">
        <f t="shared" ca="1" si="68"/>
        <v>7.9472795616647307</v>
      </c>
      <c r="DN19" s="302">
        <f t="shared" ca="1" si="68"/>
        <v>-0.17335765671861597</v>
      </c>
      <c r="DO19" s="302">
        <f t="shared" ca="1" si="68"/>
        <v>3.5197075998632803E-2</v>
      </c>
      <c r="DP19" s="302">
        <f t="shared" ca="1" si="68"/>
        <v>1.7285708976238871E-2</v>
      </c>
      <c r="DQ19" s="302">
        <f t="shared" ca="1" si="68"/>
        <v>5.6964114092624814E-2</v>
      </c>
      <c r="DR19" s="302">
        <f t="shared" ca="1" si="68"/>
        <v>4.5497964296118236E-2</v>
      </c>
      <c r="DS19" s="302">
        <f t="shared" ca="1" si="68"/>
        <v>5.2253177894373441E-2</v>
      </c>
      <c r="DT19" s="302">
        <f t="shared" ca="1" si="68"/>
        <v>1.3247849788684121E-2</v>
      </c>
      <c r="DU19" s="302">
        <f t="shared" ca="1" si="68"/>
        <v>1.3565023391115938</v>
      </c>
      <c r="DV19" s="302">
        <f t="shared" ca="1" si="68"/>
        <v>2.1861514159699178</v>
      </c>
      <c r="DW19" s="302">
        <f t="shared" ca="1" si="68"/>
        <v>4.1081881391044357</v>
      </c>
      <c r="DX19" s="302">
        <f t="shared" ca="1" si="68"/>
        <v>3.5812867446837666</v>
      </c>
      <c r="DY19" s="302">
        <f t="shared" ca="1" si="68"/>
        <v>4.050008232813834</v>
      </c>
      <c r="DZ19" s="302">
        <f t="shared" ca="1" si="68"/>
        <v>-8.720786437814354E-2</v>
      </c>
      <c r="EA19" s="302">
        <f t="shared" ca="1" si="68"/>
        <v>1.7227370376919869E-2</v>
      </c>
      <c r="EB19" s="302">
        <f t="shared" ca="1" si="68"/>
        <v>8.9589844028527543E-3</v>
      </c>
      <c r="EC19" s="302">
        <f t="shared" ca="1" si="68"/>
        <v>2.9250836522825237E-2</v>
      </c>
      <c r="ED19" s="302">
        <f t="shared" ca="1" si="68"/>
        <v>2.2734343534033665E-2</v>
      </c>
      <c r="EE19" s="302">
        <f t="shared" ca="1" si="68"/>
        <v>2.6410201875519321E-2</v>
      </c>
      <c r="EF19" s="302">
        <f t="shared" ca="1" si="68"/>
        <v>6.6853459532009813E-3</v>
      </c>
      <c r="EG19" s="302">
        <f t="shared" ca="1" si="68"/>
        <v>0.68893121405013857</v>
      </c>
      <c r="EH19" s="302">
        <f t="shared" ca="1" si="68"/>
        <v>1.1013602560051692</v>
      </c>
      <c r="EI19" s="303">
        <f t="shared" ca="1" si="68"/>
        <v>0</v>
      </c>
      <c r="EJ19" s="303">
        <f t="shared" ca="1" si="68"/>
        <v>0</v>
      </c>
      <c r="EK19" s="303">
        <f t="shared" ca="1" si="68"/>
        <v>0</v>
      </c>
      <c r="EL19" s="303">
        <f t="shared" ca="1" si="68"/>
        <v>0</v>
      </c>
      <c r="EM19" s="303">
        <f t="shared" ca="1" si="68"/>
        <v>0</v>
      </c>
      <c r="EN19" s="303">
        <f t="shared" ca="1" si="68"/>
        <v>0</v>
      </c>
      <c r="EO19" s="303">
        <f t="shared" ca="1" si="68"/>
        <v>0</v>
      </c>
      <c r="EP19" s="303">
        <f t="shared" ca="1" si="68"/>
        <v>0</v>
      </c>
      <c r="EQ19" s="303">
        <f t="shared" ca="1" si="68"/>
        <v>0</v>
      </c>
      <c r="ER19" s="303">
        <f t="shared" ca="1" si="68"/>
        <v>0</v>
      </c>
      <c r="ES19" s="303">
        <f t="shared" ca="1" si="68"/>
        <v>0</v>
      </c>
      <c r="ET19" s="303">
        <f t="shared" ca="1" si="68"/>
        <v>0</v>
      </c>
      <c r="EU19" s="302">
        <f t="shared" ca="1" si="68"/>
        <v>0</v>
      </c>
      <c r="EV19" s="302">
        <f t="shared" ca="1" si="68"/>
        <v>0</v>
      </c>
      <c r="EW19" s="302">
        <f t="shared" ca="1" si="68"/>
        <v>0</v>
      </c>
      <c r="EX19" s="302">
        <f t="shared" ca="1" si="68"/>
        <v>0</v>
      </c>
      <c r="EY19" s="302">
        <f t="shared" ca="1" si="68"/>
        <v>0</v>
      </c>
      <c r="EZ19" s="302">
        <f t="shared" ca="1" si="68"/>
        <v>0</v>
      </c>
      <c r="FA19" s="302">
        <f t="shared" ca="1" si="68"/>
        <v>0</v>
      </c>
      <c r="FB19" s="302">
        <f t="shared" ca="1" si="68"/>
        <v>0</v>
      </c>
      <c r="FC19" s="302">
        <f t="shared" ref="FC19:HN19" ca="1" si="69">LOOKUP(_xlfn.NUMBERVALUE(LEFT(FC$7,4)),$E$94:$AC$94,$E106:$AC106)*FC194</f>
        <v>0</v>
      </c>
      <c r="FD19" s="302">
        <f t="shared" ca="1" si="69"/>
        <v>0</v>
      </c>
      <c r="FE19" s="302">
        <f t="shared" ca="1" si="69"/>
        <v>0</v>
      </c>
      <c r="FF19" s="302">
        <f t="shared" ca="1" si="69"/>
        <v>0</v>
      </c>
      <c r="FG19" s="302">
        <f t="shared" ca="1" si="69"/>
        <v>0</v>
      </c>
      <c r="FH19" s="302">
        <f t="shared" ca="1" si="69"/>
        <v>0</v>
      </c>
      <c r="FI19" s="302">
        <f t="shared" ca="1" si="69"/>
        <v>0</v>
      </c>
      <c r="FJ19" s="302">
        <f t="shared" ca="1" si="69"/>
        <v>0</v>
      </c>
      <c r="FK19" s="302">
        <f t="shared" ca="1" si="69"/>
        <v>0</v>
      </c>
      <c r="FL19" s="302">
        <f t="shared" ca="1" si="69"/>
        <v>0</v>
      </c>
      <c r="FM19" s="302">
        <f t="shared" ca="1" si="69"/>
        <v>0</v>
      </c>
      <c r="FN19" s="302">
        <f t="shared" ca="1" si="69"/>
        <v>0</v>
      </c>
      <c r="FO19" s="302">
        <f t="shared" ca="1" si="69"/>
        <v>0</v>
      </c>
      <c r="FP19" s="302">
        <f t="shared" ca="1" si="69"/>
        <v>0</v>
      </c>
      <c r="FQ19" s="302">
        <f t="shared" ca="1" si="69"/>
        <v>0</v>
      </c>
      <c r="FR19" s="302">
        <f t="shared" ca="1" si="69"/>
        <v>0</v>
      </c>
      <c r="FS19" s="302">
        <f t="shared" ca="1" si="69"/>
        <v>0</v>
      </c>
      <c r="FT19" s="302">
        <f t="shared" ca="1" si="69"/>
        <v>0</v>
      </c>
      <c r="FU19" s="302">
        <f t="shared" ca="1" si="69"/>
        <v>0</v>
      </c>
      <c r="FV19" s="302">
        <f t="shared" ca="1" si="69"/>
        <v>0</v>
      </c>
      <c r="FW19" s="302">
        <f t="shared" ca="1" si="69"/>
        <v>0</v>
      </c>
      <c r="FX19" s="302">
        <f t="shared" ca="1" si="69"/>
        <v>0</v>
      </c>
      <c r="FY19" s="302">
        <f t="shared" ca="1" si="69"/>
        <v>0</v>
      </c>
      <c r="FZ19" s="302">
        <f t="shared" ca="1" si="69"/>
        <v>0</v>
      </c>
      <c r="GA19" s="302">
        <f t="shared" ca="1" si="69"/>
        <v>0</v>
      </c>
      <c r="GB19" s="302">
        <f t="shared" ca="1" si="69"/>
        <v>0</v>
      </c>
      <c r="GC19" s="302">
        <f t="shared" ca="1" si="69"/>
        <v>0</v>
      </c>
      <c r="GD19" s="302">
        <f t="shared" ca="1" si="69"/>
        <v>0</v>
      </c>
      <c r="GE19" s="302">
        <f t="shared" ca="1" si="69"/>
        <v>0</v>
      </c>
      <c r="GF19" s="302">
        <f t="shared" ca="1" si="69"/>
        <v>0</v>
      </c>
      <c r="GG19" s="302">
        <f t="shared" ca="1" si="69"/>
        <v>0</v>
      </c>
      <c r="GH19" s="302">
        <f t="shared" ca="1" si="69"/>
        <v>0</v>
      </c>
      <c r="GI19" s="302">
        <f t="shared" ca="1" si="69"/>
        <v>0</v>
      </c>
      <c r="GJ19" s="302">
        <f t="shared" ca="1" si="69"/>
        <v>0</v>
      </c>
      <c r="GK19" s="302">
        <f t="shared" ca="1" si="69"/>
        <v>0</v>
      </c>
      <c r="GL19" s="302">
        <f t="shared" ca="1" si="69"/>
        <v>0</v>
      </c>
      <c r="GM19" s="302">
        <f t="shared" ca="1" si="69"/>
        <v>0</v>
      </c>
      <c r="GN19" s="302">
        <f t="shared" ca="1" si="69"/>
        <v>0</v>
      </c>
      <c r="GO19" s="302">
        <f t="shared" ca="1" si="69"/>
        <v>0</v>
      </c>
      <c r="GP19" s="302">
        <f t="shared" ca="1" si="69"/>
        <v>0</v>
      </c>
      <c r="GQ19" s="303">
        <f t="shared" ca="1" si="69"/>
        <v>0</v>
      </c>
      <c r="GR19" s="303">
        <f t="shared" ca="1" si="69"/>
        <v>0</v>
      </c>
      <c r="GS19" s="303">
        <f t="shared" ca="1" si="69"/>
        <v>0</v>
      </c>
      <c r="GT19" s="303">
        <f t="shared" ca="1" si="69"/>
        <v>0</v>
      </c>
      <c r="GU19" s="303">
        <f t="shared" ca="1" si="69"/>
        <v>0</v>
      </c>
      <c r="GV19" s="303">
        <f t="shared" ca="1" si="69"/>
        <v>0</v>
      </c>
      <c r="GW19" s="303">
        <f t="shared" ca="1" si="69"/>
        <v>0</v>
      </c>
      <c r="GX19" s="303">
        <f t="shared" ca="1" si="69"/>
        <v>0</v>
      </c>
      <c r="GY19" s="303">
        <f t="shared" ca="1" si="69"/>
        <v>0</v>
      </c>
      <c r="GZ19" s="303">
        <f t="shared" ca="1" si="69"/>
        <v>0</v>
      </c>
      <c r="HA19" s="303">
        <f t="shared" ca="1" si="69"/>
        <v>0</v>
      </c>
      <c r="HB19" s="303">
        <f t="shared" ca="1" si="69"/>
        <v>0</v>
      </c>
      <c r="HC19" s="302">
        <f t="shared" ca="1" si="69"/>
        <v>0</v>
      </c>
      <c r="HD19" s="302">
        <f t="shared" ca="1" si="69"/>
        <v>0</v>
      </c>
      <c r="HE19" s="302">
        <f t="shared" ca="1" si="69"/>
        <v>0</v>
      </c>
      <c r="HF19" s="302">
        <f t="shared" ca="1" si="69"/>
        <v>0</v>
      </c>
      <c r="HG19" s="302">
        <f t="shared" ca="1" si="69"/>
        <v>0</v>
      </c>
      <c r="HH19" s="302">
        <f t="shared" ca="1" si="69"/>
        <v>0</v>
      </c>
      <c r="HI19" s="302">
        <f t="shared" ca="1" si="69"/>
        <v>0</v>
      </c>
      <c r="HJ19" s="302">
        <f t="shared" ca="1" si="69"/>
        <v>0</v>
      </c>
      <c r="HK19" s="302">
        <f t="shared" ca="1" si="69"/>
        <v>0</v>
      </c>
      <c r="HL19" s="302">
        <f t="shared" ca="1" si="69"/>
        <v>0</v>
      </c>
      <c r="HM19" s="302">
        <f t="shared" ca="1" si="69"/>
        <v>0</v>
      </c>
      <c r="HN19" s="302">
        <f t="shared" ca="1" si="69"/>
        <v>0</v>
      </c>
      <c r="HO19" s="302">
        <f t="shared" ref="HO19:JZ19" ca="1" si="70">LOOKUP(_xlfn.NUMBERVALUE(LEFT(HO$7,4)),$E$94:$AC$94,$E106:$AC106)*HO194</f>
        <v>0</v>
      </c>
      <c r="HP19" s="302">
        <f t="shared" ca="1" si="70"/>
        <v>0</v>
      </c>
      <c r="HQ19" s="302">
        <f t="shared" ca="1" si="70"/>
        <v>0</v>
      </c>
      <c r="HR19" s="302">
        <f t="shared" ca="1" si="70"/>
        <v>0</v>
      </c>
      <c r="HS19" s="302">
        <f t="shared" ca="1" si="70"/>
        <v>0</v>
      </c>
      <c r="HT19" s="302">
        <f t="shared" ca="1" si="70"/>
        <v>0</v>
      </c>
      <c r="HU19" s="302">
        <f t="shared" ca="1" si="70"/>
        <v>0</v>
      </c>
      <c r="HV19" s="302">
        <f t="shared" ca="1" si="70"/>
        <v>0</v>
      </c>
      <c r="HW19" s="302">
        <f t="shared" ca="1" si="70"/>
        <v>0</v>
      </c>
      <c r="HX19" s="302">
        <f t="shared" ca="1" si="70"/>
        <v>0</v>
      </c>
      <c r="HY19" s="302">
        <f t="shared" ca="1" si="70"/>
        <v>0</v>
      </c>
      <c r="HZ19" s="302">
        <f t="shared" ca="1" si="70"/>
        <v>0</v>
      </c>
      <c r="IA19" s="302">
        <f t="shared" ca="1" si="70"/>
        <v>0</v>
      </c>
      <c r="IB19" s="302">
        <f t="shared" ca="1" si="70"/>
        <v>0</v>
      </c>
      <c r="IC19" s="302">
        <f t="shared" ca="1" si="70"/>
        <v>0</v>
      </c>
      <c r="ID19" s="302">
        <f t="shared" ca="1" si="70"/>
        <v>0</v>
      </c>
      <c r="IE19" s="302">
        <f t="shared" ca="1" si="70"/>
        <v>0</v>
      </c>
      <c r="IF19" s="302">
        <f t="shared" ca="1" si="70"/>
        <v>0</v>
      </c>
      <c r="IG19" s="302">
        <f t="shared" ca="1" si="70"/>
        <v>0</v>
      </c>
      <c r="IH19" s="302">
        <f t="shared" ca="1" si="70"/>
        <v>0</v>
      </c>
      <c r="II19" s="302">
        <f t="shared" ca="1" si="70"/>
        <v>0</v>
      </c>
      <c r="IJ19" s="302">
        <f t="shared" ca="1" si="70"/>
        <v>0</v>
      </c>
      <c r="IK19" s="302">
        <f t="shared" ca="1" si="70"/>
        <v>0</v>
      </c>
      <c r="IL19" s="302">
        <f t="shared" ca="1" si="70"/>
        <v>0</v>
      </c>
      <c r="IM19" s="302">
        <f t="shared" ca="1" si="70"/>
        <v>0</v>
      </c>
      <c r="IN19" s="302">
        <f t="shared" ca="1" si="70"/>
        <v>0</v>
      </c>
      <c r="IO19" s="302">
        <f t="shared" ca="1" si="70"/>
        <v>0</v>
      </c>
      <c r="IP19" s="302">
        <f t="shared" ca="1" si="70"/>
        <v>0</v>
      </c>
      <c r="IQ19" s="302">
        <f t="shared" ca="1" si="70"/>
        <v>0</v>
      </c>
      <c r="IR19" s="302">
        <f t="shared" ca="1" si="70"/>
        <v>0</v>
      </c>
      <c r="IS19" s="302">
        <f t="shared" ca="1" si="70"/>
        <v>0</v>
      </c>
      <c r="IT19" s="302">
        <f t="shared" ca="1" si="70"/>
        <v>0</v>
      </c>
      <c r="IU19" s="302">
        <f t="shared" ca="1" si="70"/>
        <v>0</v>
      </c>
      <c r="IV19" s="302">
        <f t="shared" ca="1" si="70"/>
        <v>0</v>
      </c>
      <c r="IW19" s="302">
        <f t="shared" ca="1" si="70"/>
        <v>0</v>
      </c>
      <c r="IX19" s="302">
        <f t="shared" ca="1" si="70"/>
        <v>0</v>
      </c>
      <c r="IY19" s="303">
        <f t="shared" ca="1" si="70"/>
        <v>0</v>
      </c>
      <c r="IZ19" s="303">
        <f t="shared" ca="1" si="70"/>
        <v>0</v>
      </c>
      <c r="JA19" s="303">
        <f t="shared" ca="1" si="70"/>
        <v>0</v>
      </c>
      <c r="JB19" s="303">
        <f t="shared" ca="1" si="70"/>
        <v>0</v>
      </c>
      <c r="JC19" s="303">
        <f t="shared" ca="1" si="70"/>
        <v>0</v>
      </c>
      <c r="JD19" s="303">
        <f t="shared" ca="1" si="70"/>
        <v>0</v>
      </c>
      <c r="JE19" s="303">
        <f t="shared" ca="1" si="70"/>
        <v>0</v>
      </c>
      <c r="JF19" s="303">
        <f t="shared" ca="1" si="70"/>
        <v>0</v>
      </c>
      <c r="JG19" s="303">
        <f t="shared" ca="1" si="70"/>
        <v>0</v>
      </c>
      <c r="JH19" s="303">
        <f t="shared" ca="1" si="70"/>
        <v>0</v>
      </c>
      <c r="JI19" s="303">
        <f t="shared" ca="1" si="70"/>
        <v>0</v>
      </c>
      <c r="JJ19" s="303">
        <f t="shared" ca="1" si="70"/>
        <v>0</v>
      </c>
      <c r="JK19" s="302">
        <f t="shared" ca="1" si="70"/>
        <v>0</v>
      </c>
      <c r="JL19" s="302">
        <f t="shared" ca="1" si="70"/>
        <v>0</v>
      </c>
      <c r="JM19" s="302">
        <f t="shared" ca="1" si="70"/>
        <v>0</v>
      </c>
      <c r="JN19" s="302">
        <f t="shared" ca="1" si="70"/>
        <v>0</v>
      </c>
      <c r="JO19" s="302">
        <f t="shared" ca="1" si="70"/>
        <v>0</v>
      </c>
      <c r="JP19" s="302">
        <f t="shared" ca="1" si="70"/>
        <v>0</v>
      </c>
      <c r="JQ19" s="302">
        <f t="shared" ca="1" si="70"/>
        <v>0</v>
      </c>
      <c r="JR19" s="302">
        <f t="shared" ca="1" si="70"/>
        <v>0</v>
      </c>
      <c r="JS19" s="302">
        <f t="shared" ca="1" si="70"/>
        <v>0</v>
      </c>
      <c r="JT19" s="302">
        <f t="shared" ca="1" si="70"/>
        <v>0</v>
      </c>
      <c r="JU19" s="302">
        <f t="shared" ca="1" si="70"/>
        <v>0</v>
      </c>
      <c r="JV19" s="302">
        <f t="shared" ca="1" si="70"/>
        <v>0</v>
      </c>
      <c r="JW19" s="302">
        <f t="shared" ca="1" si="70"/>
        <v>0</v>
      </c>
      <c r="JX19" s="302">
        <f t="shared" ca="1" si="70"/>
        <v>0</v>
      </c>
      <c r="JY19" s="302">
        <f t="shared" ca="1" si="70"/>
        <v>0</v>
      </c>
      <c r="JZ19" s="302">
        <f t="shared" ca="1" si="70"/>
        <v>0</v>
      </c>
      <c r="KA19" s="302">
        <f t="shared" ref="KA19:LR19" ca="1" si="71">LOOKUP(_xlfn.NUMBERVALUE(LEFT(KA$7,4)),$E$94:$AC$94,$E106:$AC106)*KA194</f>
        <v>0</v>
      </c>
      <c r="KB19" s="302">
        <f t="shared" ca="1" si="71"/>
        <v>0</v>
      </c>
      <c r="KC19" s="302">
        <f t="shared" ca="1" si="71"/>
        <v>0</v>
      </c>
      <c r="KD19" s="302">
        <f t="shared" ca="1" si="71"/>
        <v>0</v>
      </c>
      <c r="KE19" s="302">
        <f t="shared" ca="1" si="71"/>
        <v>0</v>
      </c>
      <c r="KF19" s="302">
        <f t="shared" ca="1" si="71"/>
        <v>0</v>
      </c>
      <c r="KG19" s="302">
        <f t="shared" ca="1" si="71"/>
        <v>0</v>
      </c>
      <c r="KH19" s="302">
        <f t="shared" ca="1" si="71"/>
        <v>0</v>
      </c>
      <c r="KI19" s="302">
        <f t="shared" ca="1" si="71"/>
        <v>0</v>
      </c>
      <c r="KJ19" s="302">
        <f t="shared" ca="1" si="71"/>
        <v>0</v>
      </c>
      <c r="KK19" s="302">
        <f t="shared" ca="1" si="71"/>
        <v>0</v>
      </c>
      <c r="KL19" s="302">
        <f t="shared" ca="1" si="71"/>
        <v>0</v>
      </c>
      <c r="KM19" s="302">
        <f t="shared" ca="1" si="71"/>
        <v>0</v>
      </c>
      <c r="KN19" s="302">
        <f t="shared" ca="1" si="71"/>
        <v>0</v>
      </c>
      <c r="KO19" s="302">
        <f t="shared" ca="1" si="71"/>
        <v>0</v>
      </c>
      <c r="KP19" s="302">
        <f t="shared" ca="1" si="71"/>
        <v>0</v>
      </c>
      <c r="KQ19" s="302">
        <f t="shared" ca="1" si="71"/>
        <v>0</v>
      </c>
      <c r="KR19" s="302">
        <f t="shared" ca="1" si="71"/>
        <v>0</v>
      </c>
      <c r="KS19" s="302">
        <f t="shared" ca="1" si="71"/>
        <v>0</v>
      </c>
      <c r="KT19" s="302">
        <f t="shared" ca="1" si="71"/>
        <v>0</v>
      </c>
      <c r="KU19" s="302">
        <f t="shared" ca="1" si="71"/>
        <v>0</v>
      </c>
      <c r="KV19" s="302">
        <f t="shared" ca="1" si="71"/>
        <v>0</v>
      </c>
      <c r="KW19" s="302">
        <f t="shared" ca="1" si="71"/>
        <v>0</v>
      </c>
      <c r="KX19" s="302">
        <f t="shared" ca="1" si="71"/>
        <v>0</v>
      </c>
      <c r="KY19" s="302">
        <f t="shared" ca="1" si="71"/>
        <v>0</v>
      </c>
      <c r="KZ19" s="302">
        <f t="shared" ca="1" si="71"/>
        <v>0</v>
      </c>
      <c r="LA19" s="302">
        <f t="shared" ca="1" si="71"/>
        <v>0</v>
      </c>
      <c r="LB19" s="302">
        <f t="shared" ca="1" si="71"/>
        <v>0</v>
      </c>
      <c r="LC19" s="302">
        <f t="shared" ca="1" si="71"/>
        <v>0</v>
      </c>
      <c r="LD19" s="302">
        <f t="shared" ca="1" si="71"/>
        <v>0</v>
      </c>
      <c r="LE19" s="302">
        <f t="shared" ca="1" si="71"/>
        <v>0</v>
      </c>
      <c r="LF19" s="302">
        <f t="shared" ca="1" si="71"/>
        <v>0</v>
      </c>
      <c r="LG19" s="303">
        <f t="shared" ca="1" si="71"/>
        <v>0</v>
      </c>
      <c r="LH19" s="303">
        <f t="shared" ca="1" si="71"/>
        <v>0</v>
      </c>
      <c r="LI19" s="303">
        <f t="shared" ca="1" si="71"/>
        <v>0</v>
      </c>
      <c r="LJ19" s="303">
        <f t="shared" ca="1" si="71"/>
        <v>0</v>
      </c>
      <c r="LK19" s="303">
        <f t="shared" ca="1" si="71"/>
        <v>0</v>
      </c>
      <c r="LL19" s="303">
        <f t="shared" ca="1" si="71"/>
        <v>0</v>
      </c>
      <c r="LM19" s="303">
        <f t="shared" ca="1" si="71"/>
        <v>0</v>
      </c>
      <c r="LN19" s="303">
        <f t="shared" ca="1" si="71"/>
        <v>0</v>
      </c>
      <c r="LO19" s="303">
        <f t="shared" ca="1" si="71"/>
        <v>0</v>
      </c>
      <c r="LP19" s="303">
        <f t="shared" ca="1" si="71"/>
        <v>0</v>
      </c>
      <c r="LQ19" s="303">
        <f t="shared" ca="1" si="71"/>
        <v>0</v>
      </c>
      <c r="LR19" s="303">
        <f t="shared" ca="1" si="71"/>
        <v>0</v>
      </c>
    </row>
    <row r="20" spans="2:330" hidden="1">
      <c r="B20" s="3"/>
      <c r="C20" s="22" t="str">
        <f t="shared" si="5"/>
        <v>SPolie</v>
      </c>
      <c r="D20" s="22"/>
      <c r="E20" s="302">
        <f t="shared" ref="E20:AC20" ca="1" si="72">E107*E195</f>
        <v>3.696755789660064</v>
      </c>
      <c r="F20" s="302">
        <f t="shared" ca="1" si="72"/>
        <v>3.7694026884708673</v>
      </c>
      <c r="G20" s="303">
        <f t="shared" ca="1" si="72"/>
        <v>4.3257309263425565</v>
      </c>
      <c r="H20" s="302">
        <f t="shared" ca="1" si="72"/>
        <v>4.8093592193036026</v>
      </c>
      <c r="I20" s="303">
        <f t="shared" ca="1" si="72"/>
        <v>0.78193542269214666</v>
      </c>
      <c r="J20" s="302">
        <f t="shared" ca="1" si="72"/>
        <v>0.64789845299738369</v>
      </c>
      <c r="K20" s="302">
        <f t="shared" ca="1" si="72"/>
        <v>0.50749957324780537</v>
      </c>
      <c r="L20" s="302">
        <f t="shared" ca="1" si="72"/>
        <v>0.3623493510648757</v>
      </c>
      <c r="M20" s="302">
        <f t="shared" ca="1" si="72"/>
        <v>0.21151210054881253</v>
      </c>
      <c r="N20" s="303">
        <f t="shared" ca="1" si="72"/>
        <v>5.4971533943126774E-2</v>
      </c>
      <c r="O20" s="302">
        <f t="shared" ca="1" si="72"/>
        <v>5.6765970920515343E-2</v>
      </c>
      <c r="P20" s="302">
        <f t="shared" ca="1" si="72"/>
        <v>5.8097375803939318E-2</v>
      </c>
      <c r="Q20" s="302">
        <f t="shared" ca="1" si="72"/>
        <v>5.9401119527343185E-2</v>
      </c>
      <c r="R20" s="302">
        <f t="shared" ca="1" si="72"/>
        <v>6.0699149425322972E-2</v>
      </c>
      <c r="S20" s="303">
        <f t="shared" ca="1" si="72"/>
        <v>6.1959908064280998E-2</v>
      </c>
      <c r="T20" s="302">
        <f t="shared" ca="1" si="72"/>
        <v>6.25210554256629E-2</v>
      </c>
      <c r="U20" s="302">
        <f t="shared" ca="1" si="72"/>
        <v>6.3646266403506596E-2</v>
      </c>
      <c r="V20" s="302">
        <f t="shared" ca="1" si="72"/>
        <v>6.474308449745575E-2</v>
      </c>
      <c r="W20" s="302">
        <f t="shared" ca="1" si="72"/>
        <v>6.5794679909913667E-2</v>
      </c>
      <c r="X20" s="303">
        <f t="shared" ca="1" si="72"/>
        <v>6.6825786531206063E-2</v>
      </c>
      <c r="Y20" s="302">
        <f t="shared" ca="1" si="72"/>
        <v>6.5934357289555323E-2</v>
      </c>
      <c r="Z20" s="302">
        <f t="shared" ca="1" si="72"/>
        <v>6.4977180443965527E-2</v>
      </c>
      <c r="AA20" s="302">
        <f t="shared" ca="1" si="72"/>
        <v>6.3927164578020723E-2</v>
      </c>
      <c r="AB20" s="302">
        <f t="shared" ca="1" si="72"/>
        <v>6.2808890895367231E-2</v>
      </c>
      <c r="AC20" s="303">
        <f t="shared" ca="1" si="72"/>
        <v>6.1611145412000162E-2</v>
      </c>
      <c r="AD20" s="3"/>
      <c r="AE20" s="302">
        <f t="shared" ref="AE20:CP20" ca="1" si="73">LOOKUP(_xlfn.NUMBERVALUE(LEFT(AE$7,4)),$E$94:$AC$94,$E107:$AC107)*AE195</f>
        <v>9.4492078485731383</v>
      </c>
      <c r="AF20" s="302">
        <f t="shared" ca="1" si="73"/>
        <v>9.1971640486797934</v>
      </c>
      <c r="AG20" s="302">
        <f t="shared" ca="1" si="73"/>
        <v>8.1534870817668743</v>
      </c>
      <c r="AH20" s="302">
        <f t="shared" ca="1" si="73"/>
        <v>3.5579866865181056</v>
      </c>
      <c r="AI20" s="302">
        <f t="shared" ca="1" si="73"/>
        <v>1.3483917295598641E-2</v>
      </c>
      <c r="AJ20" s="302">
        <f t="shared" ca="1" si="73"/>
        <v>0</v>
      </c>
      <c r="AK20" s="302">
        <f t="shared" ca="1" si="73"/>
        <v>0</v>
      </c>
      <c r="AL20" s="302">
        <f t="shared" ca="1" si="73"/>
        <v>0</v>
      </c>
      <c r="AM20" s="302">
        <f t="shared" ca="1" si="73"/>
        <v>1.4156181540220832E-2</v>
      </c>
      <c r="AN20" s="302">
        <f t="shared" ca="1" si="73"/>
        <v>0.51321856817688871</v>
      </c>
      <c r="AO20" s="302">
        <f t="shared" ca="1" si="73"/>
        <v>5.4069504224275642</v>
      </c>
      <c r="AP20" s="302">
        <f t="shared" ca="1" si="73"/>
        <v>8.4879037131461477</v>
      </c>
      <c r="AQ20" s="302">
        <f t="shared" ca="1" si="73"/>
        <v>9.6348992183784095</v>
      </c>
      <c r="AR20" s="302">
        <f t="shared" ca="1" si="73"/>
        <v>9.3779023727691531</v>
      </c>
      <c r="AS20" s="302">
        <f t="shared" ca="1" si="73"/>
        <v>8.3137155590282248</v>
      </c>
      <c r="AT20" s="302">
        <f t="shared" ca="1" si="73"/>
        <v>3.6279065604542291</v>
      </c>
      <c r="AU20" s="302">
        <f t="shared" ca="1" si="73"/>
        <v>1.3748896869874676E-2</v>
      </c>
      <c r="AV20" s="302">
        <f t="shared" ca="1" si="73"/>
        <v>0</v>
      </c>
      <c r="AW20" s="302">
        <f t="shared" ca="1" si="73"/>
        <v>0</v>
      </c>
      <c r="AX20" s="302">
        <f t="shared" ca="1" si="73"/>
        <v>0</v>
      </c>
      <c r="AY20" s="302">
        <f t="shared" ca="1" si="73"/>
        <v>1.4434372133923628E-2</v>
      </c>
      <c r="AZ20" s="302">
        <f t="shared" ca="1" si="73"/>
        <v>0.52330409708698211</v>
      </c>
      <c r="BA20" s="302">
        <f t="shared" ca="1" si="73"/>
        <v>5.5132052584412907</v>
      </c>
      <c r="BB20" s="302">
        <f t="shared" ca="1" si="73"/>
        <v>8.6547039881033072</v>
      </c>
      <c r="BC20" s="303">
        <f t="shared" ca="1" si="73"/>
        <v>11.056919349214107</v>
      </c>
      <c r="BD20" s="303">
        <f t="shared" ca="1" si="73"/>
        <v>10.761992196319381</v>
      </c>
      <c r="BE20" s="303">
        <f t="shared" ca="1" si="73"/>
        <v>9.5407414592503361</v>
      </c>
      <c r="BF20" s="303">
        <f t="shared" ca="1" si="73"/>
        <v>4.1633513061466578</v>
      </c>
      <c r="BG20" s="303">
        <f t="shared" ca="1" si="73"/>
        <v>1.5778104200705093E-2</v>
      </c>
      <c r="BH20" s="303">
        <f t="shared" ca="1" si="73"/>
        <v>0</v>
      </c>
      <c r="BI20" s="303">
        <f t="shared" ca="1" si="73"/>
        <v>0</v>
      </c>
      <c r="BJ20" s="303">
        <f t="shared" ca="1" si="73"/>
        <v>0</v>
      </c>
      <c r="BK20" s="303">
        <f t="shared" ca="1" si="73"/>
        <v>1.6564749139970594E-2</v>
      </c>
      <c r="BL20" s="303">
        <f t="shared" ca="1" si="73"/>
        <v>0.60053883963488919</v>
      </c>
      <c r="BM20" s="303">
        <f t="shared" ca="1" si="73"/>
        <v>6.3269022868417846</v>
      </c>
      <c r="BN20" s="303">
        <f t="shared" ca="1" si="73"/>
        <v>9.9320565600981645</v>
      </c>
      <c r="BO20" s="302">
        <f t="shared" ca="1" si="73"/>
        <v>12.293112520107814</v>
      </c>
      <c r="BP20" s="302">
        <f t="shared" ca="1" si="73"/>
        <v>11.965211722312123</v>
      </c>
      <c r="BQ20" s="302">
        <f t="shared" ca="1" si="73"/>
        <v>10.607421884845195</v>
      </c>
      <c r="BR20" s="302">
        <f t="shared" ca="1" si="73"/>
        <v>4.6288251230516995</v>
      </c>
      <c r="BS20" s="302">
        <f t="shared" ca="1" si="73"/>
        <v>1.7542138471602371E-2</v>
      </c>
      <c r="BT20" s="302">
        <f t="shared" ca="1" si="73"/>
        <v>0</v>
      </c>
      <c r="BU20" s="302">
        <f t="shared" ca="1" si="73"/>
        <v>0</v>
      </c>
      <c r="BV20" s="302">
        <f t="shared" ca="1" si="73"/>
        <v>0</v>
      </c>
      <c r="BW20" s="302">
        <f t="shared" ca="1" si="73"/>
        <v>1.8416732420092331E-2</v>
      </c>
      <c r="BX20" s="302">
        <f t="shared" ca="1" si="73"/>
        <v>0.66768068891190746</v>
      </c>
      <c r="BY20" s="302">
        <f t="shared" ca="1" si="73"/>
        <v>7.0342668929209173</v>
      </c>
      <c r="BZ20" s="302">
        <f t="shared" ca="1" si="73"/>
        <v>11.042487061103497</v>
      </c>
      <c r="CA20" s="303">
        <f t="shared" ca="1" si="73"/>
        <v>3.2317848289568438</v>
      </c>
      <c r="CB20" s="303">
        <f t="shared" ca="1" si="73"/>
        <v>2.1946547044565667</v>
      </c>
      <c r="CC20" s="303">
        <f t="shared" ca="1" si="73"/>
        <v>0.8541120046809354</v>
      </c>
      <c r="CD20" s="303">
        <f t="shared" ca="1" si="73"/>
        <v>0.53665890544881589</v>
      </c>
      <c r="CE20" s="303">
        <f t="shared" ca="1" si="73"/>
        <v>1.4792437448444089E-3</v>
      </c>
      <c r="CF20" s="303">
        <f t="shared" ca="1" si="73"/>
        <v>0</v>
      </c>
      <c r="CG20" s="303">
        <f t="shared" ca="1" si="73"/>
        <v>0</v>
      </c>
      <c r="CH20" s="303">
        <f t="shared" ca="1" si="73"/>
        <v>0</v>
      </c>
      <c r="CI20" s="303">
        <f t="shared" ca="1" si="73"/>
        <v>1.8913928761235391E-2</v>
      </c>
      <c r="CJ20" s="303">
        <f t="shared" ca="1" si="73"/>
        <v>0</v>
      </c>
      <c r="CK20" s="303">
        <f t="shared" ca="1" si="73"/>
        <v>1.158732594509901</v>
      </c>
      <c r="CL20" s="303">
        <f t="shared" ca="1" si="73"/>
        <v>1.4845982435898166</v>
      </c>
      <c r="CM20" s="302">
        <f t="shared" ca="1" si="73"/>
        <v>2.6603344534899231</v>
      </c>
      <c r="CN20" s="302">
        <f t="shared" ca="1" si="73"/>
        <v>1.8583006173831143</v>
      </c>
      <c r="CO20" s="302">
        <f t="shared" ca="1" si="73"/>
        <v>0.71232358701110265</v>
      </c>
      <c r="CP20" s="302">
        <f t="shared" ca="1" si="73"/>
        <v>0.43556440197626101</v>
      </c>
      <c r="CQ20" s="302">
        <f t="shared" ref="CQ20:FB20" ca="1" si="74">LOOKUP(_xlfn.NUMBERVALUE(LEFT(CQ$7,4)),$E$94:$AC$94,$E107:$AC107)*CQ195</f>
        <v>1.4560546086043629E-3</v>
      </c>
      <c r="CR20" s="302">
        <f t="shared" ca="1" si="74"/>
        <v>0</v>
      </c>
      <c r="CS20" s="302">
        <f t="shared" ca="1" si="74"/>
        <v>0</v>
      </c>
      <c r="CT20" s="302">
        <f t="shared" ca="1" si="74"/>
        <v>0</v>
      </c>
      <c r="CU20" s="302">
        <f t="shared" ca="1" si="74"/>
        <v>1.9290642374849169E-2</v>
      </c>
      <c r="CV20" s="302">
        <f t="shared" ca="1" si="74"/>
        <v>0</v>
      </c>
      <c r="CW20" s="302">
        <f t="shared" ca="1" si="74"/>
        <v>0.94946222623738907</v>
      </c>
      <c r="CX20" s="302">
        <f t="shared" ca="1" si="74"/>
        <v>1.2284484789358672</v>
      </c>
      <c r="CY20" s="302">
        <f t="shared" ca="1" si="74"/>
        <v>2.0611367062539312</v>
      </c>
      <c r="CZ20" s="302">
        <f t="shared" ca="1" si="74"/>
        <v>1.505783055490119</v>
      </c>
      <c r="DA20" s="302">
        <f t="shared" ca="1" si="74"/>
        <v>0.56110461939946832</v>
      </c>
      <c r="DB20" s="302">
        <f t="shared" ca="1" si="74"/>
        <v>0.33084509798063211</v>
      </c>
      <c r="DC20" s="302">
        <f t="shared" ca="1" si="74"/>
        <v>1.4324522783729801E-3</v>
      </c>
      <c r="DD20" s="302">
        <f t="shared" ca="1" si="74"/>
        <v>0</v>
      </c>
      <c r="DE20" s="302">
        <f t="shared" ca="1" si="74"/>
        <v>0</v>
      </c>
      <c r="DF20" s="302">
        <f t="shared" ca="1" si="74"/>
        <v>0</v>
      </c>
      <c r="DG20" s="302">
        <f t="shared" ca="1" si="74"/>
        <v>1.9640337114958713E-2</v>
      </c>
      <c r="DH20" s="302">
        <f t="shared" ca="1" si="74"/>
        <v>0</v>
      </c>
      <c r="DI20" s="302">
        <f t="shared" ca="1" si="74"/>
        <v>0.72809996918869468</v>
      </c>
      <c r="DJ20" s="302">
        <f t="shared" ca="1" si="74"/>
        <v>0.96201214313340688</v>
      </c>
      <c r="DK20" s="302">
        <f t="shared" ca="1" si="74"/>
        <v>1.440728146253454</v>
      </c>
      <c r="DL20" s="302">
        <f t="shared" ca="1" si="74"/>
        <v>1.1418016132729489</v>
      </c>
      <c r="DM20" s="302">
        <f t="shared" ca="1" si="74"/>
        <v>0.40201918258214464</v>
      </c>
      <c r="DN20" s="302">
        <f t="shared" ca="1" si="74"/>
        <v>0.22361309349066222</v>
      </c>
      <c r="DO20" s="302">
        <f t="shared" ca="1" si="74"/>
        <v>1.4122712559168562E-3</v>
      </c>
      <c r="DP20" s="302">
        <f t="shared" ca="1" si="74"/>
        <v>0</v>
      </c>
      <c r="DQ20" s="302">
        <f t="shared" ca="1" si="74"/>
        <v>0</v>
      </c>
      <c r="DR20" s="302">
        <f t="shared" ca="1" si="74"/>
        <v>0</v>
      </c>
      <c r="DS20" s="302">
        <f t="shared" ca="1" si="74"/>
        <v>2.0016783556671303E-2</v>
      </c>
      <c r="DT20" s="302">
        <f t="shared" ca="1" si="74"/>
        <v>0</v>
      </c>
      <c r="DU20" s="302">
        <f t="shared" ca="1" si="74"/>
        <v>0.49682711220105402</v>
      </c>
      <c r="DV20" s="302">
        <f t="shared" ca="1" si="74"/>
        <v>0.68842535846303676</v>
      </c>
      <c r="DW20" s="302">
        <f t="shared" ca="1" si="74"/>
        <v>0.79523601534012178</v>
      </c>
      <c r="DX20" s="302">
        <f t="shared" ca="1" si="74"/>
        <v>0.76365029554274677</v>
      </c>
      <c r="DY20" s="302">
        <f t="shared" ca="1" si="74"/>
        <v>0.23381703022530517</v>
      </c>
      <c r="DZ20" s="302">
        <f t="shared" ca="1" si="74"/>
        <v>0.11328958950538554</v>
      </c>
      <c r="EA20" s="302">
        <f t="shared" ca="1" si="74"/>
        <v>1.3930487836119928E-3</v>
      </c>
      <c r="EB20" s="302">
        <f t="shared" ca="1" si="74"/>
        <v>0</v>
      </c>
      <c r="EC20" s="302">
        <f t="shared" ca="1" si="74"/>
        <v>0</v>
      </c>
      <c r="ED20" s="302">
        <f t="shared" ca="1" si="74"/>
        <v>0</v>
      </c>
      <c r="EE20" s="302">
        <f t="shared" ca="1" si="74"/>
        <v>2.038867984231137E-2</v>
      </c>
      <c r="EF20" s="302">
        <f t="shared" ca="1" si="74"/>
        <v>0</v>
      </c>
      <c r="EG20" s="302">
        <f t="shared" ca="1" si="74"/>
        <v>0.25412111543025162</v>
      </c>
      <c r="EH20" s="302">
        <f t="shared" ca="1" si="74"/>
        <v>0.40599680476913003</v>
      </c>
      <c r="EI20" s="303">
        <f t="shared" ca="1" si="74"/>
        <v>0.12480546773493009</v>
      </c>
      <c r="EJ20" s="303">
        <f t="shared" ca="1" si="74"/>
        <v>0.37074947056029273</v>
      </c>
      <c r="EK20" s="303">
        <f t="shared" ca="1" si="74"/>
        <v>5.6265539399537892E-2</v>
      </c>
      <c r="EL20" s="303">
        <f t="shared" ca="1" si="74"/>
        <v>0</v>
      </c>
      <c r="EM20" s="303">
        <f t="shared" ca="1" si="74"/>
        <v>1.3714128478389859E-3</v>
      </c>
      <c r="EN20" s="303">
        <f t="shared" ca="1" si="74"/>
        <v>0</v>
      </c>
      <c r="EO20" s="303">
        <f t="shared" ca="1" si="74"/>
        <v>0</v>
      </c>
      <c r="EP20" s="303">
        <f t="shared" ca="1" si="74"/>
        <v>0</v>
      </c>
      <c r="EQ20" s="303">
        <f t="shared" ca="1" si="74"/>
        <v>2.0706439743636746E-2</v>
      </c>
      <c r="ER20" s="303">
        <f t="shared" ca="1" si="74"/>
        <v>0</v>
      </c>
      <c r="ES20" s="303">
        <f t="shared" ca="1" si="74"/>
        <v>0</v>
      </c>
      <c r="ET20" s="303">
        <f t="shared" ca="1" si="74"/>
        <v>0.11474938445356563</v>
      </c>
      <c r="EU20" s="302">
        <f t="shared" ca="1" si="74"/>
        <v>0.1239263899879587</v>
      </c>
      <c r="EV20" s="302">
        <f t="shared" ca="1" si="74"/>
        <v>0.38025828198444422</v>
      </c>
      <c r="EW20" s="302">
        <f t="shared" ca="1" si="74"/>
        <v>6.255876904276271E-2</v>
      </c>
      <c r="EX20" s="302">
        <f t="shared" ca="1" si="74"/>
        <v>0</v>
      </c>
      <c r="EY20" s="302">
        <f t="shared" ca="1" si="74"/>
        <v>1.4262647865015598E-3</v>
      </c>
      <c r="EZ20" s="302">
        <f t="shared" ca="1" si="74"/>
        <v>0</v>
      </c>
      <c r="FA20" s="302">
        <f t="shared" ca="1" si="74"/>
        <v>0</v>
      </c>
      <c r="FB20" s="302">
        <f t="shared" ca="1" si="74"/>
        <v>0</v>
      </c>
      <c r="FC20" s="302">
        <f t="shared" ref="FC20:HN20" ca="1" si="75">LOOKUP(_xlfn.NUMBERVALUE(LEFT(FC$7,4)),$E$94:$AC$94,$E107:$AC107)*FC195</f>
        <v>2.1256831593693577E-2</v>
      </c>
      <c r="FD20" s="302">
        <f t="shared" ca="1" si="75"/>
        <v>0</v>
      </c>
      <c r="FE20" s="302">
        <f t="shared" ca="1" si="75"/>
        <v>0</v>
      </c>
      <c r="FF20" s="302">
        <f t="shared" ca="1" si="75"/>
        <v>0.11968157524649646</v>
      </c>
      <c r="FG20" s="302">
        <f t="shared" ca="1" si="75"/>
        <v>0.12180449804134287</v>
      </c>
      <c r="FH20" s="302">
        <f t="shared" ca="1" si="75"/>
        <v>0.38655887719076087</v>
      </c>
      <c r="FI20" s="302">
        <f t="shared" ca="1" si="75"/>
        <v>6.8383412032726562E-2</v>
      </c>
      <c r="FJ20" s="302">
        <f t="shared" ca="1" si="75"/>
        <v>0</v>
      </c>
      <c r="FK20" s="302">
        <f t="shared" ca="1" si="75"/>
        <v>1.4702482631386699E-3</v>
      </c>
      <c r="FL20" s="302">
        <f t="shared" ca="1" si="75"/>
        <v>0</v>
      </c>
      <c r="FM20" s="302">
        <f t="shared" ca="1" si="75"/>
        <v>0</v>
      </c>
      <c r="FN20" s="302">
        <f t="shared" ca="1" si="75"/>
        <v>0</v>
      </c>
      <c r="FO20" s="302">
        <f t="shared" ca="1" si="75"/>
        <v>2.1628512023968323E-2</v>
      </c>
      <c r="FP20" s="302">
        <f t="shared" ca="1" si="75"/>
        <v>0</v>
      </c>
      <c r="FQ20" s="302">
        <f t="shared" ca="1" si="75"/>
        <v>0</v>
      </c>
      <c r="FR20" s="302">
        <f t="shared" ca="1" si="75"/>
        <v>0.12369502538487276</v>
      </c>
      <c r="FS20" s="302">
        <f t="shared" ca="1" si="75"/>
        <v>0.11943690131968551</v>
      </c>
      <c r="FT20" s="302">
        <f t="shared" ca="1" si="75"/>
        <v>0.39259303557042946</v>
      </c>
      <c r="FU20" s="302">
        <f t="shared" ca="1" si="75"/>
        <v>7.4175069275559807E-2</v>
      </c>
      <c r="FV20" s="302">
        <f t="shared" ca="1" si="75"/>
        <v>0</v>
      </c>
      <c r="FW20" s="302">
        <f t="shared" ca="1" si="75"/>
        <v>1.5142291062493311E-3</v>
      </c>
      <c r="FX20" s="302">
        <f t="shared" ca="1" si="75"/>
        <v>0</v>
      </c>
      <c r="FY20" s="302">
        <f t="shared" ca="1" si="75"/>
        <v>0</v>
      </c>
      <c r="FZ20" s="302">
        <f t="shared" ca="1" si="75"/>
        <v>0</v>
      </c>
      <c r="GA20" s="302">
        <f t="shared" ca="1" si="75"/>
        <v>2.1985733669006288E-2</v>
      </c>
      <c r="GB20" s="302">
        <f t="shared" ca="1" si="75"/>
        <v>0</v>
      </c>
      <c r="GC20" s="302">
        <f t="shared" ca="1" si="75"/>
        <v>0</v>
      </c>
      <c r="GD20" s="302">
        <f t="shared" ca="1" si="75"/>
        <v>0.12769652659693514</v>
      </c>
      <c r="GE20" s="302">
        <f t="shared" ca="1" si="75"/>
        <v>0.11687431849999903</v>
      </c>
      <c r="GF20" s="302">
        <f t="shared" ca="1" si="75"/>
        <v>0.39851016867410677</v>
      </c>
      <c r="GG20" s="302">
        <f t="shared" ca="1" si="75"/>
        <v>7.9953481278388319E-2</v>
      </c>
      <c r="GH20" s="302">
        <f t="shared" ca="1" si="75"/>
        <v>0</v>
      </c>
      <c r="GI20" s="302">
        <f t="shared" ca="1" si="75"/>
        <v>1.5587752820018577E-3</v>
      </c>
      <c r="GJ20" s="302">
        <f t="shared" ca="1" si="75"/>
        <v>0</v>
      </c>
      <c r="GK20" s="302">
        <f t="shared" ca="1" si="75"/>
        <v>0</v>
      </c>
      <c r="GL20" s="302">
        <f t="shared" ca="1" si="75"/>
        <v>0</v>
      </c>
      <c r="GM20" s="302">
        <f t="shared" ca="1" si="75"/>
        <v>2.2336825582678875E-2</v>
      </c>
      <c r="GN20" s="302">
        <f t="shared" ca="1" si="75"/>
        <v>0</v>
      </c>
      <c r="GO20" s="302">
        <f t="shared" ca="1" si="75"/>
        <v>0</v>
      </c>
      <c r="GP20" s="302">
        <f t="shared" ca="1" si="75"/>
        <v>0.13173173106430511</v>
      </c>
      <c r="GQ20" s="303">
        <f t="shared" ca="1" si="75"/>
        <v>0.11406135634122457</v>
      </c>
      <c r="GR20" s="303">
        <f t="shared" ca="1" si="75"/>
        <v>0.40410678513641318</v>
      </c>
      <c r="GS20" s="303">
        <f t="shared" ca="1" si="75"/>
        <v>8.5670938793990029E-2</v>
      </c>
      <c r="GT20" s="303">
        <f t="shared" ca="1" si="75"/>
        <v>0</v>
      </c>
      <c r="GU20" s="303">
        <f t="shared" ca="1" si="75"/>
        <v>1.6030873674951012E-3</v>
      </c>
      <c r="GV20" s="303">
        <f t="shared" ca="1" si="75"/>
        <v>0</v>
      </c>
      <c r="GW20" s="303">
        <f t="shared" ca="1" si="75"/>
        <v>0</v>
      </c>
      <c r="GX20" s="303">
        <f t="shared" ca="1" si="75"/>
        <v>0</v>
      </c>
      <c r="GY20" s="303">
        <f t="shared" ca="1" si="75"/>
        <v>2.2670349115282123E-2</v>
      </c>
      <c r="GZ20" s="303">
        <f t="shared" ca="1" si="75"/>
        <v>0</v>
      </c>
      <c r="HA20" s="303">
        <f t="shared" ca="1" si="75"/>
        <v>0</v>
      </c>
      <c r="HB20" s="303">
        <f t="shared" ca="1" si="75"/>
        <v>0.13573090711882413</v>
      </c>
      <c r="HC20" s="302">
        <f t="shared" ca="1" si="75"/>
        <v>0.19679396773452781</v>
      </c>
      <c r="HD20" s="302">
        <f t="shared" ca="1" si="75"/>
        <v>0.44229190345073571</v>
      </c>
      <c r="HE20" s="302">
        <f t="shared" ca="1" si="75"/>
        <v>2.046532747817258E-2</v>
      </c>
      <c r="HF20" s="302">
        <f t="shared" ca="1" si="75"/>
        <v>0</v>
      </c>
      <c r="HG20" s="302">
        <f t="shared" ca="1" si="75"/>
        <v>2.0370796767564324E-3</v>
      </c>
      <c r="HH20" s="302">
        <f t="shared" ca="1" si="75"/>
        <v>0</v>
      </c>
      <c r="HI20" s="302">
        <f t="shared" ca="1" si="75"/>
        <v>0</v>
      </c>
      <c r="HJ20" s="302">
        <f t="shared" ca="1" si="75"/>
        <v>0</v>
      </c>
      <c r="HK20" s="302">
        <f t="shared" ca="1" si="75"/>
        <v>2.4229251198093677E-2</v>
      </c>
      <c r="HL20" s="302">
        <f t="shared" ca="1" si="75"/>
        <v>0</v>
      </c>
      <c r="HM20" s="302">
        <f t="shared" ca="1" si="75"/>
        <v>0</v>
      </c>
      <c r="HN20" s="302">
        <f t="shared" ca="1" si="75"/>
        <v>8.4871100753870304E-2</v>
      </c>
      <c r="HO20" s="302">
        <f t="shared" ref="HO20:JZ20" ca="1" si="76">LOOKUP(_xlfn.NUMBERVALUE(LEFT(HO$7,4)),$E$94:$AC$94,$E107:$AC107)*HO195</f>
        <v>0.20033573028733043</v>
      </c>
      <c r="HP20" s="302">
        <f t="shared" ca="1" si="76"/>
        <v>0.45025196909239595</v>
      </c>
      <c r="HQ20" s="302">
        <f t="shared" ca="1" si="76"/>
        <v>2.0833648374018399E-2</v>
      </c>
      <c r="HR20" s="302">
        <f t="shared" ca="1" si="76"/>
        <v>0</v>
      </c>
      <c r="HS20" s="302">
        <f t="shared" ca="1" si="76"/>
        <v>2.0737416364662135E-3</v>
      </c>
      <c r="HT20" s="302">
        <f t="shared" ca="1" si="76"/>
        <v>0</v>
      </c>
      <c r="HU20" s="302">
        <f t="shared" ca="1" si="76"/>
        <v>0</v>
      </c>
      <c r="HV20" s="302">
        <f t="shared" ca="1" si="76"/>
        <v>0</v>
      </c>
      <c r="HW20" s="302">
        <f t="shared" ca="1" si="76"/>
        <v>2.4665312605685292E-2</v>
      </c>
      <c r="HX20" s="302">
        <f t="shared" ca="1" si="76"/>
        <v>0</v>
      </c>
      <c r="HY20" s="302">
        <f t="shared" ca="1" si="76"/>
        <v>0</v>
      </c>
      <c r="HZ20" s="302">
        <f t="shared" ca="1" si="76"/>
        <v>8.6398552483847577E-2</v>
      </c>
      <c r="IA20" s="302">
        <f t="shared" ca="1" si="76"/>
        <v>0.20378812217549866</v>
      </c>
      <c r="IB20" s="302">
        <f t="shared" ca="1" si="76"/>
        <v>0.45801117531834928</v>
      </c>
      <c r="IC20" s="302">
        <f t="shared" ca="1" si="76"/>
        <v>2.1192675286213498E-2</v>
      </c>
      <c r="ID20" s="302">
        <f t="shared" ca="1" si="76"/>
        <v>0</v>
      </c>
      <c r="IE20" s="302">
        <f t="shared" ca="1" si="76"/>
        <v>2.1094784907638685E-3</v>
      </c>
      <c r="IF20" s="302">
        <f t="shared" ca="1" si="76"/>
        <v>0</v>
      </c>
      <c r="IG20" s="302">
        <f t="shared" ca="1" si="76"/>
        <v>0</v>
      </c>
      <c r="IH20" s="302">
        <f t="shared" ca="1" si="76"/>
        <v>0</v>
      </c>
      <c r="II20" s="302">
        <f t="shared" ca="1" si="76"/>
        <v>2.5090370707087719E-2</v>
      </c>
      <c r="IJ20" s="302">
        <f t="shared" ca="1" si="76"/>
        <v>0</v>
      </c>
      <c r="IK20" s="302">
        <f t="shared" ca="1" si="76"/>
        <v>0</v>
      </c>
      <c r="IL20" s="302">
        <f t="shared" ca="1" si="76"/>
        <v>8.7887461433423894E-2</v>
      </c>
      <c r="IM20" s="302">
        <f t="shared" ca="1" si="76"/>
        <v>0.20709816920301694</v>
      </c>
      <c r="IN20" s="302">
        <f t="shared" ca="1" si="76"/>
        <v>0.46545046330652295</v>
      </c>
      <c r="IO20" s="302">
        <f t="shared" ca="1" si="76"/>
        <v>2.1536899233553668E-2</v>
      </c>
      <c r="IP20" s="302">
        <f t="shared" ca="1" si="76"/>
        <v>0</v>
      </c>
      <c r="IQ20" s="302">
        <f t="shared" ca="1" si="76"/>
        <v>2.143741886164085E-3</v>
      </c>
      <c r="IR20" s="302">
        <f t="shared" ca="1" si="76"/>
        <v>0</v>
      </c>
      <c r="IS20" s="302">
        <f t="shared" ca="1" si="76"/>
        <v>0</v>
      </c>
      <c r="IT20" s="302">
        <f t="shared" ca="1" si="76"/>
        <v>0</v>
      </c>
      <c r="IU20" s="302">
        <f t="shared" ca="1" si="76"/>
        <v>2.5497903325239067E-2</v>
      </c>
      <c r="IV20" s="302">
        <f t="shared" ca="1" si="76"/>
        <v>0</v>
      </c>
      <c r="IW20" s="302">
        <f t="shared" ca="1" si="76"/>
        <v>0</v>
      </c>
      <c r="IX20" s="302">
        <f t="shared" ca="1" si="76"/>
        <v>8.9314981483995359E-2</v>
      </c>
      <c r="IY20" s="303">
        <f t="shared" ca="1" si="76"/>
        <v>0.21034372482871713</v>
      </c>
      <c r="IZ20" s="303">
        <f t="shared" ca="1" si="76"/>
        <v>0.47274480770117749</v>
      </c>
      <c r="JA20" s="303">
        <f t="shared" ca="1" si="76"/>
        <v>2.18744164831585E-2</v>
      </c>
      <c r="JB20" s="303">
        <f t="shared" ca="1" si="76"/>
        <v>0</v>
      </c>
      <c r="JC20" s="303">
        <f t="shared" ca="1" si="76"/>
        <v>2.1773377096591176E-3</v>
      </c>
      <c r="JD20" s="303">
        <f t="shared" ca="1" si="76"/>
        <v>0</v>
      </c>
      <c r="JE20" s="303">
        <f t="shared" ca="1" si="76"/>
        <v>0</v>
      </c>
      <c r="JF20" s="303">
        <f t="shared" ca="1" si="76"/>
        <v>0</v>
      </c>
      <c r="JG20" s="303">
        <f t="shared" ca="1" si="76"/>
        <v>2.589749576924404E-2</v>
      </c>
      <c r="JH20" s="303">
        <f t="shared" ca="1" si="76"/>
        <v>0</v>
      </c>
      <c r="JI20" s="303">
        <f t="shared" ca="1" si="76"/>
        <v>0</v>
      </c>
      <c r="JJ20" s="303">
        <f t="shared" ca="1" si="76"/>
        <v>9.0714688404294225E-2</v>
      </c>
      <c r="JK20" s="302">
        <f t="shared" ca="1" si="76"/>
        <v>0.20229172209295646</v>
      </c>
      <c r="JL20" s="302">
        <f t="shared" ca="1" si="76"/>
        <v>0.45946440193128618</v>
      </c>
      <c r="JM20" s="302">
        <f t="shared" ca="1" si="76"/>
        <v>4.0290993961099801E-2</v>
      </c>
      <c r="JN20" s="302">
        <f t="shared" ca="1" si="76"/>
        <v>0</v>
      </c>
      <c r="JO20" s="302">
        <f t="shared" ca="1" si="76"/>
        <v>2.1184046177005148E-3</v>
      </c>
      <c r="JP20" s="302">
        <f t="shared" ca="1" si="76"/>
        <v>0</v>
      </c>
      <c r="JQ20" s="302">
        <f t="shared" ca="1" si="76"/>
        <v>0</v>
      </c>
      <c r="JR20" s="302">
        <f t="shared" ca="1" si="76"/>
        <v>0</v>
      </c>
      <c r="JS20" s="302">
        <f t="shared" ca="1" si="76"/>
        <v>2.6392203530863603E-2</v>
      </c>
      <c r="JT20" s="302">
        <f t="shared" ca="1" si="76"/>
        <v>0</v>
      </c>
      <c r="JU20" s="302">
        <f t="shared" ca="1" si="76"/>
        <v>0</v>
      </c>
      <c r="JV20" s="302">
        <f t="shared" ca="1" si="76"/>
        <v>8.2052362001841947E-2</v>
      </c>
      <c r="JW20" s="302">
        <f t="shared" ca="1" si="76"/>
        <v>0.19425900369848281</v>
      </c>
      <c r="JX20" s="302">
        <f t="shared" ca="1" si="76"/>
        <v>0.44511297995398108</v>
      </c>
      <c r="JY20" s="302">
        <f t="shared" ca="1" si="76"/>
        <v>5.93334402352063E-2</v>
      </c>
      <c r="JZ20" s="302">
        <f t="shared" ca="1" si="76"/>
        <v>0</v>
      </c>
      <c r="KA20" s="302">
        <f t="shared" ref="KA20:LR20" ca="1" si="77">LOOKUP(_xlfn.NUMBERVALUE(LEFT(KA$7,4)),$E$94:$AC$94,$E107:$AC107)*KA195</f>
        <v>2.064928086162023E-3</v>
      </c>
      <c r="KB20" s="302">
        <f t="shared" ca="1" si="77"/>
        <v>0</v>
      </c>
      <c r="KC20" s="302">
        <f t="shared" ca="1" si="77"/>
        <v>0</v>
      </c>
      <c r="KD20" s="302">
        <f t="shared" ca="1" si="77"/>
        <v>0</v>
      </c>
      <c r="KE20" s="302">
        <f t="shared" ca="1" si="77"/>
        <v>2.6885223749774624E-2</v>
      </c>
      <c r="KF20" s="302">
        <f t="shared" ca="1" si="77"/>
        <v>0</v>
      </c>
      <c r="KG20" s="302">
        <f t="shared" ca="1" si="77"/>
        <v>0</v>
      </c>
      <c r="KH20" s="302">
        <f t="shared" ca="1" si="77"/>
        <v>7.3224070411203504E-2</v>
      </c>
      <c r="KI20" s="302">
        <f t="shared" ca="1" si="77"/>
        <v>0.18616661963106812</v>
      </c>
      <c r="KJ20" s="302">
        <f t="shared" ca="1" si="77"/>
        <v>0.42948297698147703</v>
      </c>
      <c r="KK20" s="302">
        <f t="shared" ca="1" si="77"/>
        <v>7.8963707494769025E-2</v>
      </c>
      <c r="KL20" s="302">
        <f t="shared" ca="1" si="77"/>
        <v>0</v>
      </c>
      <c r="KM20" s="302">
        <f t="shared" ca="1" si="77"/>
        <v>2.015303764517432E-3</v>
      </c>
      <c r="KN20" s="302">
        <f t="shared" ca="1" si="77"/>
        <v>0</v>
      </c>
      <c r="KO20" s="302">
        <f t="shared" ca="1" si="77"/>
        <v>0</v>
      </c>
      <c r="KP20" s="302">
        <f t="shared" ca="1" si="77"/>
        <v>0</v>
      </c>
      <c r="KQ20" s="302">
        <f t="shared" ca="1" si="77"/>
        <v>2.7364493972056182E-2</v>
      </c>
      <c r="KR20" s="302">
        <f t="shared" ca="1" si="77"/>
        <v>0</v>
      </c>
      <c r="KS20" s="302">
        <f t="shared" ca="1" si="77"/>
        <v>0</v>
      </c>
      <c r="KT20" s="302">
        <f t="shared" ca="1" si="77"/>
        <v>6.4209577536006479E-2</v>
      </c>
      <c r="KU20" s="302">
        <f t="shared" ca="1" si="77"/>
        <v>0.17809056187007832</v>
      </c>
      <c r="KV20" s="302">
        <f t="shared" ca="1" si="77"/>
        <v>0.41272209245156832</v>
      </c>
      <c r="KW20" s="302">
        <f t="shared" ca="1" si="77"/>
        <v>9.9186773487043856E-2</v>
      </c>
      <c r="KX20" s="302">
        <f t="shared" ca="1" si="77"/>
        <v>0</v>
      </c>
      <c r="KY20" s="302">
        <f t="shared" ca="1" si="77"/>
        <v>1.969687003240368E-3</v>
      </c>
      <c r="KZ20" s="302">
        <f t="shared" ca="1" si="77"/>
        <v>0</v>
      </c>
      <c r="LA20" s="302">
        <f t="shared" ca="1" si="77"/>
        <v>0</v>
      </c>
      <c r="LB20" s="302">
        <f t="shared" ca="1" si="77"/>
        <v>0</v>
      </c>
      <c r="LC20" s="302">
        <f t="shared" ca="1" si="77"/>
        <v>2.7839155200852953E-2</v>
      </c>
      <c r="LD20" s="302">
        <f t="shared" ca="1" si="77"/>
        <v>0</v>
      </c>
      <c r="LE20" s="302">
        <f t="shared" ca="1" si="77"/>
        <v>0</v>
      </c>
      <c r="LF20" s="302">
        <f t="shared" ca="1" si="77"/>
        <v>5.5048059113115937E-2</v>
      </c>
      <c r="LG20" s="303">
        <f t="shared" ca="1" si="77"/>
        <v>0.17000059556008365</v>
      </c>
      <c r="LH20" s="303">
        <f t="shared" ca="1" si="77"/>
        <v>0.39473518211396885</v>
      </c>
      <c r="LI20" s="303">
        <f t="shared" ca="1" si="77"/>
        <v>0.11996867152822012</v>
      </c>
      <c r="LJ20" s="303">
        <f t="shared" ca="1" si="77"/>
        <v>0</v>
      </c>
      <c r="LK20" s="303">
        <f t="shared" ca="1" si="77"/>
        <v>1.9271881465235587E-3</v>
      </c>
      <c r="LL20" s="303">
        <f t="shared" ca="1" si="77"/>
        <v>0</v>
      </c>
      <c r="LM20" s="303">
        <f t="shared" ca="1" si="77"/>
        <v>0</v>
      </c>
      <c r="LN20" s="303">
        <f t="shared" ca="1" si="77"/>
        <v>0</v>
      </c>
      <c r="LO20" s="303">
        <f t="shared" ca="1" si="77"/>
        <v>2.8303270918167676E-2</v>
      </c>
      <c r="LP20" s="303">
        <f t="shared" ca="1" si="77"/>
        <v>0</v>
      </c>
      <c r="LQ20" s="303">
        <f t="shared" ca="1" si="77"/>
        <v>0</v>
      </c>
      <c r="LR20" s="303">
        <f t="shared" ca="1" si="77"/>
        <v>4.5740239721747594E-2</v>
      </c>
    </row>
    <row r="21" spans="2:330" hidden="1">
      <c r="B21" s="3"/>
      <c r="C21" s="22" t="str">
        <f t="shared" si="5"/>
        <v>SPgas</v>
      </c>
      <c r="D21" s="22"/>
      <c r="E21" s="302">
        <f t="shared" ref="E21:AC21" ca="1" si="78">E108*E196</f>
        <v>4.163992839026684</v>
      </c>
      <c r="F21" s="302">
        <f t="shared" ca="1" si="78"/>
        <v>4.1411801508053836</v>
      </c>
      <c r="G21" s="303">
        <f t="shared" ca="1" si="78"/>
        <v>5.6952963943370856</v>
      </c>
      <c r="H21" s="302">
        <f t="shared" ca="1" si="78"/>
        <v>7.3185812434360171</v>
      </c>
      <c r="I21" s="303">
        <f t="shared" ca="1" si="78"/>
        <v>7.9386715287502208</v>
      </c>
      <c r="J21" s="302">
        <f t="shared" ca="1" si="78"/>
        <v>8.2534649415119734</v>
      </c>
      <c r="K21" s="302">
        <f t="shared" ca="1" si="78"/>
        <v>9.2699363795369276</v>
      </c>
      <c r="L21" s="302">
        <f t="shared" ca="1" si="78"/>
        <v>10.478051081267406</v>
      </c>
      <c r="M21" s="302">
        <f t="shared" ca="1" si="78"/>
        <v>11.409069508761476</v>
      </c>
      <c r="N21" s="303">
        <f t="shared" ca="1" si="78"/>
        <v>12.358762707476542</v>
      </c>
      <c r="O21" s="302">
        <f t="shared" ca="1" si="78"/>
        <v>11.200068574771066</v>
      </c>
      <c r="P21" s="302">
        <f t="shared" ca="1" si="78"/>
        <v>9.9862741313361738</v>
      </c>
      <c r="Q21" s="302">
        <f t="shared" ca="1" si="78"/>
        <v>8.7183494710030054</v>
      </c>
      <c r="R21" s="302">
        <f t="shared" ca="1" si="78"/>
        <v>7.4014891663053435</v>
      </c>
      <c r="S21" s="303">
        <f t="shared" ca="1" si="78"/>
        <v>6.0354606144040197</v>
      </c>
      <c r="T21" s="302">
        <f t="shared" ca="1" si="78"/>
        <v>27.113711841602179</v>
      </c>
      <c r="U21" s="302">
        <f t="shared" ca="1" si="78"/>
        <v>27.572582564730382</v>
      </c>
      <c r="V21" s="302">
        <f t="shared" ca="1" si="78"/>
        <v>28.022871046971002</v>
      </c>
      <c r="W21" s="302">
        <f t="shared" ca="1" si="78"/>
        <v>28.459621127771907</v>
      </c>
      <c r="X21" s="303">
        <f t="shared" ca="1" si="78"/>
        <v>28.88997145374044</v>
      </c>
      <c r="Y21" s="302">
        <f t="shared" ca="1" si="78"/>
        <v>29.035359530305016</v>
      </c>
      <c r="Z21" s="302">
        <f t="shared" ca="1" si="78"/>
        <v>28.94985029147551</v>
      </c>
      <c r="AA21" s="302">
        <f t="shared" ca="1" si="78"/>
        <v>28.84197460179686</v>
      </c>
      <c r="AB21" s="302">
        <f t="shared" ca="1" si="78"/>
        <v>28.718530969362909</v>
      </c>
      <c r="AC21" s="303">
        <f t="shared" ca="1" si="78"/>
        <v>28.576143909753711</v>
      </c>
      <c r="AD21" s="3"/>
      <c r="AE21" s="302">
        <f t="shared" ref="AE21:CP21" ca="1" si="79">LOOKUP(_xlfn.NUMBERVALUE(LEFT(AE$7,4)),$E$94:$AC$94,$E108:$AC108)*AE196</f>
        <v>26.321682828451188</v>
      </c>
      <c r="AF21" s="302">
        <f t="shared" ca="1" si="79"/>
        <v>13.727957134490346</v>
      </c>
      <c r="AG21" s="302">
        <f t="shared" ca="1" si="79"/>
        <v>7.4649066492760667</v>
      </c>
      <c r="AH21" s="302">
        <f t="shared" ca="1" si="79"/>
        <v>3.4082693669191155E-3</v>
      </c>
      <c r="AI21" s="302">
        <f t="shared" ca="1" si="79"/>
        <v>-4.8823281800715757</v>
      </c>
      <c r="AJ21" s="302">
        <f t="shared" ca="1" si="79"/>
        <v>-1.4495636871156954</v>
      </c>
      <c r="AK21" s="302">
        <f t="shared" ca="1" si="79"/>
        <v>1.6598322040530926</v>
      </c>
      <c r="AL21" s="302">
        <f t="shared" ca="1" si="79"/>
        <v>1.1093931993262649</v>
      </c>
      <c r="AM21" s="302">
        <f t="shared" ca="1" si="79"/>
        <v>1.4272570563190339</v>
      </c>
      <c r="AN21" s="302">
        <f t="shared" ca="1" si="79"/>
        <v>-2.8515581282547711</v>
      </c>
      <c r="AO21" s="302">
        <f t="shared" ca="1" si="79"/>
        <v>3.0544561901738181</v>
      </c>
      <c r="AP21" s="302">
        <f t="shared" ca="1" si="79"/>
        <v>4.6620686226462578</v>
      </c>
      <c r="AQ21" s="302">
        <f t="shared" ca="1" si="79"/>
        <v>26.177477886935058</v>
      </c>
      <c r="AR21" s="302">
        <f t="shared" ca="1" si="79"/>
        <v>13.652747685739779</v>
      </c>
      <c r="AS21" s="302">
        <f t="shared" ca="1" si="79"/>
        <v>7.424009703826262</v>
      </c>
      <c r="AT21" s="302">
        <f t="shared" ca="1" si="79"/>
        <v>3.3895969557389103E-3</v>
      </c>
      <c r="AU21" s="302">
        <f t="shared" ca="1" si="79"/>
        <v>-4.8555800479609363</v>
      </c>
      <c r="AV21" s="302">
        <f t="shared" ca="1" si="79"/>
        <v>-1.4416221642242153</v>
      </c>
      <c r="AW21" s="302">
        <f t="shared" ca="1" si="79"/>
        <v>1.6507387122930088</v>
      </c>
      <c r="AX21" s="302">
        <f t="shared" ca="1" si="79"/>
        <v>1.1033153211575366</v>
      </c>
      <c r="AY21" s="302">
        <f t="shared" ca="1" si="79"/>
        <v>1.4194377416621267</v>
      </c>
      <c r="AZ21" s="302">
        <f t="shared" ca="1" si="79"/>
        <v>-2.8359356934813249</v>
      </c>
      <c r="BA21" s="302">
        <f t="shared" ca="1" si="79"/>
        <v>3.0377221660182085</v>
      </c>
      <c r="BB21" s="302">
        <f t="shared" ca="1" si="79"/>
        <v>4.6365271959276662</v>
      </c>
      <c r="BC21" s="303">
        <f t="shared" ca="1" si="79"/>
        <v>36.001451275502966</v>
      </c>
      <c r="BD21" s="303">
        <f t="shared" ca="1" si="79"/>
        <v>18.776397508875714</v>
      </c>
      <c r="BE21" s="303">
        <f t="shared" ca="1" si="79"/>
        <v>10.210117444299589</v>
      </c>
      <c r="BF21" s="303">
        <f t="shared" ca="1" si="79"/>
        <v>4.661656488554683E-3</v>
      </c>
      <c r="BG21" s="303">
        <f t="shared" ca="1" si="79"/>
        <v>-6.6777987270582333</v>
      </c>
      <c r="BH21" s="303">
        <f t="shared" ca="1" si="79"/>
        <v>-1.9826390581694</v>
      </c>
      <c r="BI21" s="303">
        <f t="shared" ca="1" si="79"/>
        <v>2.2702335792579822</v>
      </c>
      <c r="BJ21" s="303">
        <f t="shared" ca="1" si="79"/>
        <v>1.5173712665418133</v>
      </c>
      <c r="BK21" s="303">
        <f t="shared" ca="1" si="79"/>
        <v>1.9521291896712276</v>
      </c>
      <c r="BL21" s="303">
        <f t="shared" ca="1" si="79"/>
        <v>-3.9002153351176627</v>
      </c>
      <c r="BM21" s="303">
        <f t="shared" ca="1" si="79"/>
        <v>4.177728924871011</v>
      </c>
      <c r="BN21" s="303">
        <f t="shared" ca="1" si="79"/>
        <v>6.3765389718863394</v>
      </c>
      <c r="BO21" s="302">
        <f t="shared" ca="1" si="79"/>
        <v>46.262657427865065</v>
      </c>
      <c r="BP21" s="302">
        <f t="shared" ca="1" si="79"/>
        <v>24.128084144030122</v>
      </c>
      <c r="BQ21" s="302">
        <f t="shared" ca="1" si="79"/>
        <v>13.120225682271528</v>
      </c>
      <c r="BR21" s="302">
        <f t="shared" ca="1" si="79"/>
        <v>5.9903312098736157E-3</v>
      </c>
      <c r="BS21" s="302">
        <f t="shared" ca="1" si="79"/>
        <v>-8.5811183698680615</v>
      </c>
      <c r="BT21" s="302">
        <f t="shared" ca="1" si="79"/>
        <v>-2.5477348357233569</v>
      </c>
      <c r="BU21" s="302">
        <f t="shared" ca="1" si="79"/>
        <v>2.917300126451102</v>
      </c>
      <c r="BV21" s="302">
        <f t="shared" ca="1" si="79"/>
        <v>1.9498554810393245</v>
      </c>
      <c r="BW21" s="302">
        <f t="shared" ca="1" si="79"/>
        <v>2.5085289830565065</v>
      </c>
      <c r="BX21" s="302">
        <f t="shared" ca="1" si="79"/>
        <v>-5.0118625652802544</v>
      </c>
      <c r="BY21" s="302">
        <f t="shared" ca="1" si="79"/>
        <v>5.3684736373197897</v>
      </c>
      <c r="BZ21" s="302">
        <f t="shared" ca="1" si="79"/>
        <v>8.1939929525156998</v>
      </c>
      <c r="CA21" s="303">
        <f t="shared" ca="1" si="79"/>
        <v>37.724321809601058</v>
      </c>
      <c r="CB21" s="303">
        <f t="shared" ca="1" si="79"/>
        <v>25.009393266634518</v>
      </c>
      <c r="CC21" s="303">
        <f t="shared" ca="1" si="79"/>
        <v>12.481045444039562</v>
      </c>
      <c r="CD21" s="303">
        <f t="shared" ca="1" si="79"/>
        <v>2.4712375078873903</v>
      </c>
      <c r="CE21" s="303">
        <f t="shared" ca="1" si="79"/>
        <v>3.1421529827783083</v>
      </c>
      <c r="CF21" s="303">
        <f t="shared" ca="1" si="79"/>
        <v>0.4848043510219795</v>
      </c>
      <c r="CG21" s="303">
        <f t="shared" ca="1" si="79"/>
        <v>0.82591794925267925</v>
      </c>
      <c r="CH21" s="303">
        <f t="shared" ca="1" si="79"/>
        <v>0.39874373689610498</v>
      </c>
      <c r="CI21" s="303">
        <f t="shared" ca="1" si="79"/>
        <v>0.70421588045499184</v>
      </c>
      <c r="CJ21" s="303">
        <f t="shared" ca="1" si="79"/>
        <v>4.3187103443285793</v>
      </c>
      <c r="CK21" s="303">
        <f t="shared" ca="1" si="79"/>
        <v>3.3139133317419662</v>
      </c>
      <c r="CL21" s="303">
        <f t="shared" ca="1" si="79"/>
        <v>5.2720757398913536</v>
      </c>
      <c r="CM21" s="302">
        <f t="shared" ca="1" si="79"/>
        <v>40.068981163150077</v>
      </c>
      <c r="CN21" s="302">
        <f t="shared" ca="1" si="79"/>
        <v>26.317336529321754</v>
      </c>
      <c r="CO21" s="302">
        <f t="shared" ca="1" si="79"/>
        <v>14.757480411208576</v>
      </c>
      <c r="CP21" s="302">
        <f t="shared" ca="1" si="79"/>
        <v>1.6917460896709484</v>
      </c>
      <c r="CQ21" s="302">
        <f t="shared" ref="CQ21:FB21" ca="1" si="80">LOOKUP(_xlfn.NUMBERVALUE(LEFT(CQ$7,4)),$E$94:$AC$94,$E108:$AC108)*CQ196</f>
        <v>2.4939279500617424</v>
      </c>
      <c r="CR21" s="302">
        <f t="shared" ca="1" si="80"/>
        <v>0.38751268640187725</v>
      </c>
      <c r="CS21" s="302">
        <f t="shared" ca="1" si="80"/>
        <v>0.72381623621660662</v>
      </c>
      <c r="CT21" s="302">
        <f t="shared" ca="1" si="80"/>
        <v>0.30117264558663737</v>
      </c>
      <c r="CU21" s="302">
        <f t="shared" ca="1" si="80"/>
        <v>0.56882941047650692</v>
      </c>
      <c r="CV21" s="302">
        <f t="shared" ca="1" si="80"/>
        <v>3.9515062531097134</v>
      </c>
      <c r="CW21" s="302">
        <f t="shared" ca="1" si="80"/>
        <v>3.1133248051784808</v>
      </c>
      <c r="CX21" s="302">
        <f t="shared" ca="1" si="80"/>
        <v>5.566260097368807</v>
      </c>
      <c r="CY21" s="302">
        <f t="shared" ca="1" si="80"/>
        <v>45.819448157640267</v>
      </c>
      <c r="CZ21" s="302">
        <f t="shared" ca="1" si="80"/>
        <v>29.858450326197126</v>
      </c>
      <c r="DA21" s="302">
        <f t="shared" ca="1" si="80"/>
        <v>18.323928583752977</v>
      </c>
      <c r="DB21" s="302">
        <f t="shared" ca="1" si="80"/>
        <v>1.0689515213456364</v>
      </c>
      <c r="DC21" s="302">
        <f t="shared" ca="1" si="80"/>
        <v>2.0988526962955714</v>
      </c>
      <c r="DD21" s="302">
        <f t="shared" ca="1" si="80"/>
        <v>0.32019707375158235</v>
      </c>
      <c r="DE21" s="302">
        <f t="shared" ca="1" si="80"/>
        <v>0.68212543686118476</v>
      </c>
      <c r="DF21" s="302">
        <f t="shared" ca="1" si="80"/>
        <v>0.23194637830543452</v>
      </c>
      <c r="DG21" s="302">
        <f t="shared" ca="1" si="80"/>
        <v>0.48297353426839901</v>
      </c>
      <c r="DH21" s="302">
        <f t="shared" ca="1" si="80"/>
        <v>3.9246971665600006</v>
      </c>
      <c r="DI21" s="302">
        <f t="shared" ca="1" si="80"/>
        <v>3.1792996534221492</v>
      </c>
      <c r="DJ21" s="302">
        <f t="shared" ca="1" si="80"/>
        <v>6.3295340996702496</v>
      </c>
      <c r="DK21" s="302">
        <f t="shared" ca="1" si="80"/>
        <v>52.589957962497159</v>
      </c>
      <c r="DL21" s="302">
        <f t="shared" ca="1" si="80"/>
        <v>34.039468513866453</v>
      </c>
      <c r="DM21" s="302">
        <f t="shared" ca="1" si="80"/>
        <v>22.465006985527474</v>
      </c>
      <c r="DN21" s="302">
        <f t="shared" ca="1" si="80"/>
        <v>0.40668738827187695</v>
      </c>
      <c r="DO21" s="302">
        <f t="shared" ca="1" si="80"/>
        <v>1.7231494393124762</v>
      </c>
      <c r="DP21" s="302">
        <f t="shared" ca="1" si="80"/>
        <v>0.24573617185475904</v>
      </c>
      <c r="DQ21" s="302">
        <f t="shared" ca="1" si="80"/>
        <v>0.64146685502839218</v>
      </c>
      <c r="DR21" s="302">
        <f t="shared" ca="1" si="80"/>
        <v>0.16072405464172732</v>
      </c>
      <c r="DS21" s="302">
        <f t="shared" ca="1" si="80"/>
        <v>0.39427332801867654</v>
      </c>
      <c r="DT21" s="302">
        <f t="shared" ca="1" si="80"/>
        <v>3.937395749625066</v>
      </c>
      <c r="DU21" s="302">
        <f t="shared" ca="1" si="80"/>
        <v>3.2843468597991796</v>
      </c>
      <c r="DV21" s="302">
        <f t="shared" ca="1" si="80"/>
        <v>7.2263926229038429</v>
      </c>
      <c r="DW21" s="302">
        <f t="shared" ca="1" si="80"/>
        <v>58.025163814734832</v>
      </c>
      <c r="DX21" s="302">
        <f t="shared" ca="1" si="80"/>
        <v>37.336215569142645</v>
      </c>
      <c r="DY21" s="302">
        <f t="shared" ca="1" si="80"/>
        <v>26.175116045491791</v>
      </c>
      <c r="DZ21" s="302">
        <f t="shared" ca="1" si="80"/>
        <v>-0.30931980860570363</v>
      </c>
      <c r="EA21" s="302">
        <f t="shared" ca="1" si="80"/>
        <v>1.2926288718782766</v>
      </c>
      <c r="EB21" s="302">
        <f t="shared" ca="1" si="80"/>
        <v>0.15284211455572158</v>
      </c>
      <c r="EC21" s="302">
        <f t="shared" ca="1" si="80"/>
        <v>0.57333122413932303</v>
      </c>
      <c r="ED21" s="302">
        <f t="shared" ca="1" si="80"/>
        <v>8.0868480472609874E-2</v>
      </c>
      <c r="EE21" s="302">
        <f t="shared" ca="1" si="80"/>
        <v>0.2857183827384569</v>
      </c>
      <c r="EF21" s="302">
        <f t="shared" ca="1" si="80"/>
        <v>3.8155861739418091</v>
      </c>
      <c r="EG21" s="302">
        <f t="shared" ca="1" si="80"/>
        <v>3.2827568513747272</v>
      </c>
      <c r="EH21" s="302">
        <f t="shared" ca="1" si="80"/>
        <v>7.9329227539924174</v>
      </c>
      <c r="EI21" s="303">
        <f t="shared" ca="1" si="80"/>
        <v>63.585830807840132</v>
      </c>
      <c r="EJ21" s="303">
        <f t="shared" ca="1" si="80"/>
        <v>40.700730452498242</v>
      </c>
      <c r="EK21" s="303">
        <f t="shared" ca="1" si="80"/>
        <v>30.039805488621862</v>
      </c>
      <c r="EL21" s="303">
        <f t="shared" ca="1" si="80"/>
        <v>-1.0432302011037582</v>
      </c>
      <c r="EM21" s="303">
        <f t="shared" ca="1" si="80"/>
        <v>0.87413898068980722</v>
      </c>
      <c r="EN21" s="303">
        <f t="shared" ca="1" si="80"/>
        <v>5.1330047200560863E-2</v>
      </c>
      <c r="EO21" s="303">
        <f t="shared" ca="1" si="80"/>
        <v>0.49947477608058477</v>
      </c>
      <c r="EP21" s="303">
        <f t="shared" ca="1" si="80"/>
        <v>0</v>
      </c>
      <c r="EQ21" s="303">
        <f t="shared" ca="1" si="80"/>
        <v>0.17299896286799313</v>
      </c>
      <c r="ER21" s="303">
        <f t="shared" ca="1" si="80"/>
        <v>3.6854428550790668</v>
      </c>
      <c r="ES21" s="303">
        <f t="shared" ca="1" si="80"/>
        <v>3.2765048219357578</v>
      </c>
      <c r="ET21" s="303">
        <f t="shared" ca="1" si="80"/>
        <v>8.6507929079955677</v>
      </c>
      <c r="EU21" s="302">
        <f t="shared" ca="1" si="80"/>
        <v>58.713879577492932</v>
      </c>
      <c r="EV21" s="302">
        <f t="shared" ca="1" si="80"/>
        <v>35.589655757254214</v>
      </c>
      <c r="EW21" s="302">
        <f t="shared" ca="1" si="80"/>
        <v>25.790487183656577</v>
      </c>
      <c r="EX21" s="302">
        <f t="shared" ca="1" si="80"/>
        <v>-0.2932191498004979</v>
      </c>
      <c r="EY21" s="302">
        <f t="shared" ca="1" si="80"/>
        <v>0.91498970449450923</v>
      </c>
      <c r="EZ21" s="302">
        <f t="shared" ca="1" si="80"/>
        <v>5.8627938481603942E-2</v>
      </c>
      <c r="FA21" s="302">
        <f t="shared" ca="1" si="80"/>
        <v>0.39880100110243877</v>
      </c>
      <c r="FB21" s="302">
        <f t="shared" ca="1" si="80"/>
        <v>3.8946292110351522E-4</v>
      </c>
      <c r="FC21" s="302">
        <f t="shared" ref="FC21:HN21" ca="1" si="81">LOOKUP(_xlfn.NUMBERVALUE(LEFT(FC$7,4)),$E$94:$AC$94,$E108:$AC108)*FC196</f>
        <v>0.16824870509149001</v>
      </c>
      <c r="FD21" s="302">
        <f t="shared" ca="1" si="81"/>
        <v>3.4312341363673795</v>
      </c>
      <c r="FE21" s="302">
        <f t="shared" ca="1" si="81"/>
        <v>3.3252982396027551</v>
      </c>
      <c r="FF21" s="302">
        <f t="shared" ca="1" si="81"/>
        <v>7.809615487516389</v>
      </c>
      <c r="FG21" s="302">
        <f t="shared" ca="1" si="81"/>
        <v>53.545759461351786</v>
      </c>
      <c r="FH21" s="302">
        <f t="shared" ca="1" si="81"/>
        <v>30.315932881354968</v>
      </c>
      <c r="FI21" s="302">
        <f t="shared" ca="1" si="81"/>
        <v>21.492387186009228</v>
      </c>
      <c r="FJ21" s="302">
        <f t="shared" ca="1" si="81"/>
        <v>0.50292299210442137</v>
      </c>
      <c r="FK21" s="302">
        <f t="shared" ca="1" si="81"/>
        <v>0.95662375883588102</v>
      </c>
      <c r="FL21" s="302">
        <f t="shared" ca="1" si="81"/>
        <v>6.6128110478074362E-2</v>
      </c>
      <c r="FM21" s="302">
        <f t="shared" ca="1" si="81"/>
        <v>0.30281210242716872</v>
      </c>
      <c r="FN21" s="302">
        <f t="shared" ca="1" si="81"/>
        <v>8.230056133898499E-4</v>
      </c>
      <c r="FO21" s="302">
        <f t="shared" ca="1" si="81"/>
        <v>0.16319409078924335</v>
      </c>
      <c r="FP21" s="302">
        <f t="shared" ca="1" si="81"/>
        <v>3.1614215935788872</v>
      </c>
      <c r="FQ21" s="302">
        <f t="shared" ca="1" si="81"/>
        <v>3.371912957605149</v>
      </c>
      <c r="FR21" s="302">
        <f t="shared" ca="1" si="81"/>
        <v>6.9240204060484647</v>
      </c>
      <c r="FS21" s="302">
        <f t="shared" ca="1" si="81"/>
        <v>48.080913554971197</v>
      </c>
      <c r="FT21" s="302">
        <f t="shared" ca="1" si="81"/>
        <v>24.887754508836284</v>
      </c>
      <c r="FU21" s="302">
        <f t="shared" ca="1" si="81"/>
        <v>17.152078570423502</v>
      </c>
      <c r="FV21" s="302">
        <f t="shared" ca="1" si="81"/>
        <v>1.3452716481298816</v>
      </c>
      <c r="FW21" s="302">
        <f t="shared" ca="1" si="81"/>
        <v>0.99886506760849048</v>
      </c>
      <c r="FX21" s="302">
        <f t="shared" ca="1" si="81"/>
        <v>7.3807864506135981E-2</v>
      </c>
      <c r="FY21" s="302">
        <f t="shared" ca="1" si="81"/>
        <v>0.21108575136485491</v>
      </c>
      <c r="FZ21" s="302">
        <f t="shared" ca="1" si="81"/>
        <v>1.3049948106229436E-3</v>
      </c>
      <c r="GA21" s="302">
        <f t="shared" ca="1" si="81"/>
        <v>0.15782525747909595</v>
      </c>
      <c r="GB21" s="302">
        <f t="shared" ca="1" si="81"/>
        <v>2.8759492176309118</v>
      </c>
      <c r="GC21" s="302">
        <f t="shared" ca="1" si="81"/>
        <v>3.4158049032732318</v>
      </c>
      <c r="GD21" s="302">
        <f t="shared" ca="1" si="81"/>
        <v>5.9944857100030147</v>
      </c>
      <c r="GE21" s="302">
        <f t="shared" ca="1" si="81"/>
        <v>42.34188332019913</v>
      </c>
      <c r="GF21" s="302">
        <f t="shared" ca="1" si="81"/>
        <v>19.325493471303602</v>
      </c>
      <c r="GG21" s="302">
        <f t="shared" ca="1" si="81"/>
        <v>12.784315003009098</v>
      </c>
      <c r="GH21" s="302">
        <f t="shared" ca="1" si="81"/>
        <v>2.2343381907106687</v>
      </c>
      <c r="GI21" s="302">
        <f t="shared" ca="1" si="81"/>
        <v>1.0419801993373681</v>
      </c>
      <c r="GJ21" s="302">
        <f t="shared" ca="1" si="81"/>
        <v>8.1676205068898833E-2</v>
      </c>
      <c r="GK21" s="302">
        <f t="shared" ca="1" si="81"/>
        <v>0.12337010146767856</v>
      </c>
      <c r="GL21" s="302">
        <f t="shared" ca="1" si="81"/>
        <v>1.8410430268984053E-3</v>
      </c>
      <c r="GM21" s="302">
        <f t="shared" ca="1" si="81"/>
        <v>0.15220468133013423</v>
      </c>
      <c r="GN21" s="302">
        <f t="shared" ca="1" si="81"/>
        <v>2.5761321374749562</v>
      </c>
      <c r="GO21" s="302">
        <f t="shared" ca="1" si="81"/>
        <v>3.4579666296006191</v>
      </c>
      <c r="GP21" s="302">
        <f t="shared" ca="1" si="81"/>
        <v>5.0244217356397458</v>
      </c>
      <c r="GQ21" s="303">
        <f t="shared" ca="1" si="81"/>
        <v>36.32118318716865</v>
      </c>
      <c r="GR21" s="303">
        <f t="shared" ca="1" si="81"/>
        <v>13.634039775406418</v>
      </c>
      <c r="GS21" s="303">
        <f t="shared" ca="1" si="81"/>
        <v>8.3929290554246947</v>
      </c>
      <c r="GT21" s="303">
        <f t="shared" ca="1" si="81"/>
        <v>3.169622836771711</v>
      </c>
      <c r="GU21" s="303">
        <f t="shared" ca="1" si="81"/>
        <v>1.0855815898673993</v>
      </c>
      <c r="GV21" s="303">
        <f t="shared" ca="1" si="81"/>
        <v>8.9693033577320919E-2</v>
      </c>
      <c r="GW21" s="303">
        <f t="shared" ca="1" si="81"/>
        <v>3.9334301198464053E-2</v>
      </c>
      <c r="GX21" s="303">
        <f t="shared" ca="1" si="81"/>
        <v>2.4367442369311741E-3</v>
      </c>
      <c r="GY21" s="303">
        <f t="shared" ca="1" si="81"/>
        <v>0.14629329891669918</v>
      </c>
      <c r="GZ21" s="303">
        <f t="shared" ca="1" si="81"/>
        <v>2.261480596611706</v>
      </c>
      <c r="HA21" s="303">
        <f t="shared" ca="1" si="81"/>
        <v>3.4971724962352879</v>
      </c>
      <c r="HB21" s="303">
        <f t="shared" ca="1" si="81"/>
        <v>4.0135345433349565</v>
      </c>
      <c r="HC21" s="302">
        <f t="shared" ca="1" si="81"/>
        <v>98.211046947630024</v>
      </c>
      <c r="HD21" s="302">
        <f t="shared" ca="1" si="81"/>
        <v>83.561217044422975</v>
      </c>
      <c r="HE21" s="302">
        <f t="shared" ca="1" si="81"/>
        <v>65.574305901233672</v>
      </c>
      <c r="HF21" s="302">
        <f t="shared" ca="1" si="81"/>
        <v>4.3844339778264301</v>
      </c>
      <c r="HG21" s="302">
        <f t="shared" ca="1" si="81"/>
        <v>1.6485928115816615</v>
      </c>
      <c r="HH21" s="302">
        <f t="shared" ca="1" si="81"/>
        <v>0.13138766876933075</v>
      </c>
      <c r="HI21" s="302">
        <f t="shared" ca="1" si="81"/>
        <v>4.5356194657111014E-2</v>
      </c>
      <c r="HJ21" s="302">
        <f t="shared" ca="1" si="81"/>
        <v>5.1061193761857632E-3</v>
      </c>
      <c r="HK21" s="302">
        <f t="shared" ca="1" si="81"/>
        <v>0.21485863040476805</v>
      </c>
      <c r="HL21" s="302">
        <f t="shared" ca="1" si="81"/>
        <v>2.4871369048739722</v>
      </c>
      <c r="HM21" s="302">
        <f t="shared" ca="1" si="81"/>
        <v>43.570974497232228</v>
      </c>
      <c r="HN21" s="302">
        <f t="shared" ca="1" si="81"/>
        <v>30.814067751383465</v>
      </c>
      <c r="HO21" s="302">
        <f t="shared" ref="HO21:JZ21" ca="1" si="82">LOOKUP(_xlfn.NUMBERVALUE(LEFT(HO$7,4)),$E$94:$AC$94,$E108:$AC108)*HO196</f>
        <v>99.873164417761473</v>
      </c>
      <c r="HP21" s="302">
        <f t="shared" ca="1" si="82"/>
        <v>84.975401731294724</v>
      </c>
      <c r="HQ21" s="302">
        <f t="shared" ca="1" si="82"/>
        <v>66.684081255612114</v>
      </c>
      <c r="HR21" s="302">
        <f t="shared" ca="1" si="82"/>
        <v>4.458635857733781</v>
      </c>
      <c r="HS21" s="302">
        <f t="shared" ca="1" si="82"/>
        <v>1.6764934907661952</v>
      </c>
      <c r="HT21" s="302">
        <f t="shared" ca="1" si="82"/>
        <v>0.13361126526288811</v>
      </c>
      <c r="HU21" s="302">
        <f t="shared" ca="1" si="82"/>
        <v>4.6123799991350717E-2</v>
      </c>
      <c r="HV21" s="302">
        <f t="shared" ca="1" si="82"/>
        <v>5.1925350135657473E-3</v>
      </c>
      <c r="HW21" s="302">
        <f t="shared" ca="1" si="82"/>
        <v>0.21849488410843448</v>
      </c>
      <c r="HX21" s="302">
        <f t="shared" ca="1" si="82"/>
        <v>2.5292290506017743</v>
      </c>
      <c r="HY21" s="302">
        <f t="shared" ca="1" si="82"/>
        <v>44.308366879793006</v>
      </c>
      <c r="HZ21" s="302">
        <f t="shared" ca="1" si="82"/>
        <v>31.335563060996638</v>
      </c>
      <c r="IA21" s="302">
        <f t="shared" ca="1" si="82"/>
        <v>101.50419537094348</v>
      </c>
      <c r="IB21" s="302">
        <f t="shared" ca="1" si="82"/>
        <v>86.363136978203244</v>
      </c>
      <c r="IC21" s="302">
        <f t="shared" ca="1" si="82"/>
        <v>67.773100525668056</v>
      </c>
      <c r="ID21" s="302">
        <f t="shared" ca="1" si="82"/>
        <v>4.5314499428318769</v>
      </c>
      <c r="IE21" s="302">
        <f t="shared" ca="1" si="82"/>
        <v>1.7038723446574164</v>
      </c>
      <c r="IF21" s="302">
        <f t="shared" ca="1" si="82"/>
        <v>0.13579327391964824</v>
      </c>
      <c r="IG21" s="302">
        <f t="shared" ca="1" si="82"/>
        <v>4.687704883354811E-2</v>
      </c>
      <c r="IH21" s="302">
        <f t="shared" ca="1" si="82"/>
        <v>5.2773344227161484E-3</v>
      </c>
      <c r="II21" s="302">
        <f t="shared" ca="1" si="82"/>
        <v>0.22206312910367762</v>
      </c>
      <c r="IJ21" s="302">
        <f t="shared" ca="1" si="82"/>
        <v>2.5705339486018319</v>
      </c>
      <c r="IK21" s="302">
        <f t="shared" ca="1" si="82"/>
        <v>45.031967841945303</v>
      </c>
      <c r="IL21" s="302">
        <f t="shared" ca="1" si="82"/>
        <v>31.847304864571484</v>
      </c>
      <c r="IM21" s="302">
        <f t="shared" ca="1" si="82"/>
        <v>103.08618764630964</v>
      </c>
      <c r="IN21" s="302">
        <f t="shared" ca="1" si="82"/>
        <v>87.709148491093075</v>
      </c>
      <c r="IO21" s="302">
        <f t="shared" ca="1" si="82"/>
        <v>68.829377274795547</v>
      </c>
      <c r="IP21" s="302">
        <f t="shared" ca="1" si="82"/>
        <v>4.602074795130549</v>
      </c>
      <c r="IQ21" s="302">
        <f t="shared" ca="1" si="82"/>
        <v>1.7304280242291565</v>
      </c>
      <c r="IR21" s="302">
        <f t="shared" ca="1" si="82"/>
        <v>0.13790967816877803</v>
      </c>
      <c r="IS21" s="302">
        <f t="shared" ca="1" si="82"/>
        <v>4.7607650449329839E-2</v>
      </c>
      <c r="IT21" s="302">
        <f t="shared" ca="1" si="82"/>
        <v>5.3595842475706867E-3</v>
      </c>
      <c r="IU21" s="302">
        <f t="shared" ca="1" si="82"/>
        <v>0.22552409102354543</v>
      </c>
      <c r="IV21" s="302">
        <f t="shared" ca="1" si="82"/>
        <v>2.6105969709763603</v>
      </c>
      <c r="IW21" s="302">
        <f t="shared" ca="1" si="82"/>
        <v>45.733812972682514</v>
      </c>
      <c r="IX21" s="302">
        <f t="shared" ca="1" si="82"/>
        <v>32.343660607335252</v>
      </c>
      <c r="IY21" s="303">
        <f t="shared" ca="1" si="82"/>
        <v>104.6449987863902</v>
      </c>
      <c r="IZ21" s="303">
        <f t="shared" ca="1" si="82"/>
        <v>89.03543672501236</v>
      </c>
      <c r="JA21" s="303">
        <f t="shared" ca="1" si="82"/>
        <v>69.870176265528229</v>
      </c>
      <c r="JB21" s="303">
        <f t="shared" ca="1" si="82"/>
        <v>4.6716647724294162</v>
      </c>
      <c r="JC21" s="303">
        <f t="shared" ca="1" si="82"/>
        <v>1.7565945800293463</v>
      </c>
      <c r="JD21" s="303">
        <f t="shared" ca="1" si="82"/>
        <v>0.1399950704755728</v>
      </c>
      <c r="JE21" s="303">
        <f t="shared" ca="1" si="82"/>
        <v>4.8327546466127906E-2</v>
      </c>
      <c r="JF21" s="303">
        <f t="shared" ca="1" si="82"/>
        <v>5.4406288552147119E-3</v>
      </c>
      <c r="JG21" s="303">
        <f t="shared" ca="1" si="82"/>
        <v>0.2289343390254428</v>
      </c>
      <c r="JH21" s="303">
        <f t="shared" ca="1" si="82"/>
        <v>2.6500729447564826</v>
      </c>
      <c r="JI21" s="303">
        <f t="shared" ca="1" si="82"/>
        <v>46.425373876891882</v>
      </c>
      <c r="JJ21" s="303">
        <f t="shared" ca="1" si="82"/>
        <v>32.832743185873156</v>
      </c>
      <c r="JK21" s="302">
        <f t="shared" ca="1" si="82"/>
        <v>106.80961473039014</v>
      </c>
      <c r="JL21" s="302">
        <f t="shared" ca="1" si="82"/>
        <v>89.012855592059793</v>
      </c>
      <c r="JM21" s="302">
        <f t="shared" ca="1" si="82"/>
        <v>70.683532894365953</v>
      </c>
      <c r="JN21" s="302">
        <f t="shared" ca="1" si="82"/>
        <v>4.5690692624375782</v>
      </c>
      <c r="JO21" s="302">
        <f t="shared" ca="1" si="82"/>
        <v>1.71443915854259</v>
      </c>
      <c r="JP21" s="302">
        <f t="shared" ca="1" si="82"/>
        <v>0.14768580311572513</v>
      </c>
      <c r="JQ21" s="302">
        <f t="shared" ca="1" si="82"/>
        <v>4.9104581831722872E-2</v>
      </c>
      <c r="JR21" s="302">
        <f t="shared" ca="1" si="82"/>
        <v>5.567613618564172E-3</v>
      </c>
      <c r="JS21" s="302">
        <f t="shared" ca="1" si="82"/>
        <v>0.23380444838903827</v>
      </c>
      <c r="JT21" s="302">
        <f t="shared" ca="1" si="82"/>
        <v>2.7857749653778554</v>
      </c>
      <c r="JU21" s="302">
        <f t="shared" ca="1" si="82"/>
        <v>42.863455710470305</v>
      </c>
      <c r="JV21" s="302">
        <f t="shared" ca="1" si="82"/>
        <v>33.99805531421034</v>
      </c>
      <c r="JW21" s="302">
        <f t="shared" ca="1" si="82"/>
        <v>108.1733031704381</v>
      </c>
      <c r="JX21" s="302">
        <f t="shared" ca="1" si="82"/>
        <v>88.232291525351954</v>
      </c>
      <c r="JY21" s="302">
        <f t="shared" ca="1" si="82"/>
        <v>70.946165916725377</v>
      </c>
      <c r="JZ21" s="302">
        <f t="shared" ca="1" si="82"/>
        <v>4.4166609999194693</v>
      </c>
      <c r="KA21" s="302">
        <f t="shared" ref="KA21:LR21" ca="1" si="83">LOOKUP(_xlfn.NUMBERVALUE(LEFT(KA$7,4)),$E$94:$AC$94,$E108:$AC108)*KA196</f>
        <v>1.6641353867181559</v>
      </c>
      <c r="KB21" s="302">
        <f t="shared" ca="1" si="83"/>
        <v>0.15474541060025504</v>
      </c>
      <c r="KC21" s="302">
        <f t="shared" ca="1" si="83"/>
        <v>4.9511394219515767E-2</v>
      </c>
      <c r="KD21" s="302">
        <f t="shared" ca="1" si="83"/>
        <v>5.6536183434429737E-3</v>
      </c>
      <c r="KE21" s="302">
        <f t="shared" ca="1" si="83"/>
        <v>0.23693106942219833</v>
      </c>
      <c r="KF21" s="302">
        <f t="shared" ca="1" si="83"/>
        <v>2.9061601207280323</v>
      </c>
      <c r="KG21" s="302">
        <f t="shared" ca="1" si="83"/>
        <v>38.934911806745987</v>
      </c>
      <c r="KH21" s="302">
        <f t="shared" ca="1" si="83"/>
        <v>34.917468848610348</v>
      </c>
      <c r="KI21" s="302">
        <f t="shared" ca="1" si="83"/>
        <v>109.48931300728334</v>
      </c>
      <c r="KJ21" s="302">
        <f t="shared" ca="1" si="83"/>
        <v>87.33477747344314</v>
      </c>
      <c r="KK21" s="302">
        <f t="shared" ca="1" si="83"/>
        <v>71.161663120044949</v>
      </c>
      <c r="KL21" s="302">
        <f t="shared" ca="1" si="83"/>
        <v>4.24729432032668</v>
      </c>
      <c r="KM21" s="302">
        <f t="shared" ca="1" si="83"/>
        <v>1.617728820691952</v>
      </c>
      <c r="KN21" s="302">
        <f t="shared" ca="1" si="83"/>
        <v>0.16221877069942378</v>
      </c>
      <c r="KO21" s="302">
        <f t="shared" ca="1" si="83"/>
        <v>4.989613665751081E-2</v>
      </c>
      <c r="KP21" s="302">
        <f t="shared" ca="1" si="83"/>
        <v>5.7377900177963828E-3</v>
      </c>
      <c r="KQ21" s="302">
        <f t="shared" ca="1" si="83"/>
        <v>0.23996175821506402</v>
      </c>
      <c r="KR21" s="302">
        <f t="shared" ca="1" si="83"/>
        <v>3.0304575972313605</v>
      </c>
      <c r="KS21" s="302">
        <f t="shared" ca="1" si="83"/>
        <v>34.980059232486298</v>
      </c>
      <c r="KT21" s="302">
        <f t="shared" ca="1" si="83"/>
        <v>35.826570061278147</v>
      </c>
      <c r="KU21" s="302">
        <f t="shared" ca="1" si="83"/>
        <v>110.78165395895127</v>
      </c>
      <c r="KV21" s="302">
        <f t="shared" ca="1" si="83"/>
        <v>86.339163123369602</v>
      </c>
      <c r="KW21" s="302">
        <f t="shared" ca="1" si="83"/>
        <v>71.346141950370964</v>
      </c>
      <c r="KX21" s="302">
        <f t="shared" ca="1" si="83"/>
        <v>4.0609970342309811</v>
      </c>
      <c r="KY21" s="302">
        <f t="shared" ca="1" si="83"/>
        <v>1.575062335784275</v>
      </c>
      <c r="KZ21" s="302">
        <f t="shared" ca="1" si="83"/>
        <v>0.170185069625792</v>
      </c>
      <c r="LA21" s="302">
        <f t="shared" ca="1" si="83"/>
        <v>5.0269976816761881E-2</v>
      </c>
      <c r="LB21" s="302">
        <f t="shared" ca="1" si="83"/>
        <v>5.8213744115966307E-3</v>
      </c>
      <c r="LC21" s="302">
        <f t="shared" ca="1" si="83"/>
        <v>0.24294881958708983</v>
      </c>
      <c r="LD21" s="302">
        <f t="shared" ca="1" si="83"/>
        <v>3.159516898475891</v>
      </c>
      <c r="LE21" s="302">
        <f t="shared" ca="1" si="83"/>
        <v>31.011496836112265</v>
      </c>
      <c r="LF21" s="302">
        <f t="shared" ca="1" si="83"/>
        <v>36.732592378780623</v>
      </c>
      <c r="LG21" s="303">
        <f t="shared" ca="1" si="83"/>
        <v>112.0360281473114</v>
      </c>
      <c r="LH21" s="303">
        <f t="shared" ca="1" si="83"/>
        <v>85.233363358394882</v>
      </c>
      <c r="LI21" s="303">
        <f t="shared" ca="1" si="83"/>
        <v>71.490709339380714</v>
      </c>
      <c r="LJ21" s="303">
        <f t="shared" ca="1" si="83"/>
        <v>3.8561738538359696</v>
      </c>
      <c r="LK21" s="303">
        <f t="shared" ca="1" si="83"/>
        <v>1.535484625772658</v>
      </c>
      <c r="LL21" s="303">
        <f t="shared" ca="1" si="83"/>
        <v>0.17867407127100077</v>
      </c>
      <c r="LM21" s="303">
        <f t="shared" ca="1" si="83"/>
        <v>5.0626578326675005E-2</v>
      </c>
      <c r="LN21" s="303">
        <f t="shared" ca="1" si="83"/>
        <v>5.903612225436553E-3</v>
      </c>
      <c r="LO21" s="303">
        <f t="shared" ca="1" si="83"/>
        <v>0.24586062675492315</v>
      </c>
      <c r="LP21" s="303">
        <f t="shared" ca="1" si="83"/>
        <v>3.2931575911546722</v>
      </c>
      <c r="LQ21" s="303">
        <f t="shared" ca="1" si="83"/>
        <v>27.028617734156587</v>
      </c>
      <c r="LR21" s="303">
        <f t="shared" ca="1" si="83"/>
        <v>37.630335519919186</v>
      </c>
    </row>
    <row r="22" spans="2:330" hidden="1">
      <c r="B22" s="3"/>
      <c r="C22" s="22" t="str">
        <f t="shared" si="5"/>
        <v>GeoEl</v>
      </c>
      <c r="D22" s="22"/>
      <c r="E22" s="302">
        <f t="shared" ref="E22:AC22" ca="1" si="84">E109*E197</f>
        <v>0</v>
      </c>
      <c r="F22" s="302">
        <f t="shared" ca="1" si="84"/>
        <v>0</v>
      </c>
      <c r="G22" s="303">
        <f t="shared" ca="1" si="84"/>
        <v>0</v>
      </c>
      <c r="H22" s="302">
        <f t="shared" ca="1" si="84"/>
        <v>0</v>
      </c>
      <c r="I22" s="303">
        <f t="shared" ca="1" si="84"/>
        <v>0</v>
      </c>
      <c r="J22" s="302">
        <f t="shared" ca="1" si="84"/>
        <v>0</v>
      </c>
      <c r="K22" s="302">
        <f t="shared" ca="1" si="84"/>
        <v>0</v>
      </c>
      <c r="L22" s="302">
        <f t="shared" ca="1" si="84"/>
        <v>0</v>
      </c>
      <c r="M22" s="302">
        <f t="shared" ca="1" si="84"/>
        <v>0</v>
      </c>
      <c r="N22" s="303">
        <f t="shared" ca="1" si="84"/>
        <v>0</v>
      </c>
      <c r="O22" s="302">
        <f t="shared" ca="1" si="84"/>
        <v>0.21855356867470732</v>
      </c>
      <c r="P22" s="302">
        <f t="shared" ca="1" si="84"/>
        <v>0.43712397962513033</v>
      </c>
      <c r="Q22" s="302">
        <f t="shared" ca="1" si="84"/>
        <v>0.65571364244698838</v>
      </c>
      <c r="R22" s="302">
        <f t="shared" ca="1" si="84"/>
        <v>0.85871051089914674</v>
      </c>
      <c r="S22" s="303">
        <f t="shared" ca="1" si="84"/>
        <v>1.0734294092435879</v>
      </c>
      <c r="T22" s="302">
        <f t="shared" ca="1" si="84"/>
        <v>1.7376012776799705</v>
      </c>
      <c r="U22" s="302">
        <f t="shared" ca="1" si="84"/>
        <v>1.7376012776799705</v>
      </c>
      <c r="V22" s="302">
        <f t="shared" ca="1" si="84"/>
        <v>1.7060159653801596</v>
      </c>
      <c r="W22" s="302">
        <f t="shared" ca="1" si="84"/>
        <v>1.7376012776799705</v>
      </c>
      <c r="X22" s="303">
        <f t="shared" ca="1" si="84"/>
        <v>1.7060159653801596</v>
      </c>
      <c r="Y22" s="302">
        <f t="shared" ca="1" si="84"/>
        <v>1.7078937508432415</v>
      </c>
      <c r="Z22" s="302">
        <f t="shared" ca="1" si="84"/>
        <v>1.6781855099103111</v>
      </c>
      <c r="AA22" s="302">
        <f t="shared" ca="1" si="84"/>
        <v>1.6484765548554403</v>
      </c>
      <c r="AB22" s="302">
        <f t="shared" ca="1" si="84"/>
        <v>1.6187668856528867</v>
      </c>
      <c r="AC22" s="303">
        <f t="shared" ca="1" si="84"/>
        <v>1.5890565022769056</v>
      </c>
      <c r="AD22" s="3"/>
      <c r="AE22" s="302">
        <f t="shared" ref="AE22:CP22" ca="1" si="85">LOOKUP(_xlfn.NUMBERVALUE(LEFT(AE$7,4)),$E$94:$AC$94,$E109:$AC109)*AE197</f>
        <v>0</v>
      </c>
      <c r="AF22" s="302">
        <f t="shared" ca="1" si="85"/>
        <v>0</v>
      </c>
      <c r="AG22" s="302">
        <f t="shared" ca="1" si="85"/>
        <v>0</v>
      </c>
      <c r="AH22" s="302">
        <f t="shared" ca="1" si="85"/>
        <v>0</v>
      </c>
      <c r="AI22" s="302">
        <f t="shared" ca="1" si="85"/>
        <v>0</v>
      </c>
      <c r="AJ22" s="302">
        <f t="shared" ca="1" si="85"/>
        <v>0</v>
      </c>
      <c r="AK22" s="302">
        <f t="shared" ca="1" si="85"/>
        <v>0</v>
      </c>
      <c r="AL22" s="302">
        <f t="shared" ca="1" si="85"/>
        <v>0</v>
      </c>
      <c r="AM22" s="302">
        <f t="shared" ca="1" si="85"/>
        <v>0</v>
      </c>
      <c r="AN22" s="302">
        <f t="shared" ca="1" si="85"/>
        <v>0</v>
      </c>
      <c r="AO22" s="302">
        <f t="shared" ca="1" si="85"/>
        <v>0</v>
      </c>
      <c r="AP22" s="302">
        <f t="shared" ca="1" si="85"/>
        <v>0</v>
      </c>
      <c r="AQ22" s="302">
        <f t="shared" ca="1" si="85"/>
        <v>0</v>
      </c>
      <c r="AR22" s="302">
        <f t="shared" ca="1" si="85"/>
        <v>0</v>
      </c>
      <c r="AS22" s="302">
        <f t="shared" ca="1" si="85"/>
        <v>0</v>
      </c>
      <c r="AT22" s="302">
        <f t="shared" ca="1" si="85"/>
        <v>0</v>
      </c>
      <c r="AU22" s="302">
        <f t="shared" ca="1" si="85"/>
        <v>0</v>
      </c>
      <c r="AV22" s="302">
        <f t="shared" ca="1" si="85"/>
        <v>0</v>
      </c>
      <c r="AW22" s="302">
        <f t="shared" ca="1" si="85"/>
        <v>0</v>
      </c>
      <c r="AX22" s="302">
        <f t="shared" ca="1" si="85"/>
        <v>0</v>
      </c>
      <c r="AY22" s="302">
        <f t="shared" ca="1" si="85"/>
        <v>0</v>
      </c>
      <c r="AZ22" s="302">
        <f t="shared" ca="1" si="85"/>
        <v>0</v>
      </c>
      <c r="BA22" s="302">
        <f t="shared" ca="1" si="85"/>
        <v>0</v>
      </c>
      <c r="BB22" s="302">
        <f t="shared" ca="1" si="85"/>
        <v>0</v>
      </c>
      <c r="BC22" s="303">
        <f t="shared" ca="1" si="85"/>
        <v>0</v>
      </c>
      <c r="BD22" s="303">
        <f t="shared" ca="1" si="85"/>
        <v>0</v>
      </c>
      <c r="BE22" s="303">
        <f t="shared" ca="1" si="85"/>
        <v>0</v>
      </c>
      <c r="BF22" s="303">
        <f t="shared" ca="1" si="85"/>
        <v>0</v>
      </c>
      <c r="BG22" s="303">
        <f t="shared" ca="1" si="85"/>
        <v>0</v>
      </c>
      <c r="BH22" s="303">
        <f t="shared" ca="1" si="85"/>
        <v>0</v>
      </c>
      <c r="BI22" s="303">
        <f t="shared" ca="1" si="85"/>
        <v>0</v>
      </c>
      <c r="BJ22" s="303">
        <f t="shared" ca="1" si="85"/>
        <v>0</v>
      </c>
      <c r="BK22" s="303">
        <f t="shared" ca="1" si="85"/>
        <v>0</v>
      </c>
      <c r="BL22" s="303">
        <f t="shared" ca="1" si="85"/>
        <v>0</v>
      </c>
      <c r="BM22" s="303">
        <f t="shared" ca="1" si="85"/>
        <v>0</v>
      </c>
      <c r="BN22" s="303">
        <f t="shared" ca="1" si="85"/>
        <v>0</v>
      </c>
      <c r="BO22" s="302">
        <f t="shared" ca="1" si="85"/>
        <v>0</v>
      </c>
      <c r="BP22" s="302">
        <f t="shared" ca="1" si="85"/>
        <v>0</v>
      </c>
      <c r="BQ22" s="302">
        <f t="shared" ca="1" si="85"/>
        <v>0</v>
      </c>
      <c r="BR22" s="302">
        <f t="shared" ca="1" si="85"/>
        <v>0</v>
      </c>
      <c r="BS22" s="302">
        <f t="shared" ca="1" si="85"/>
        <v>0</v>
      </c>
      <c r="BT22" s="302">
        <f t="shared" ca="1" si="85"/>
        <v>0</v>
      </c>
      <c r="BU22" s="302">
        <f t="shared" ca="1" si="85"/>
        <v>0</v>
      </c>
      <c r="BV22" s="302">
        <f t="shared" ca="1" si="85"/>
        <v>0</v>
      </c>
      <c r="BW22" s="302">
        <f t="shared" ca="1" si="85"/>
        <v>0</v>
      </c>
      <c r="BX22" s="302">
        <f t="shared" ca="1" si="85"/>
        <v>0</v>
      </c>
      <c r="BY22" s="302">
        <f t="shared" ca="1" si="85"/>
        <v>0</v>
      </c>
      <c r="BZ22" s="302">
        <f t="shared" ca="1" si="85"/>
        <v>0</v>
      </c>
      <c r="CA22" s="303">
        <f t="shared" ca="1" si="85"/>
        <v>0</v>
      </c>
      <c r="CB22" s="303">
        <f t="shared" ca="1" si="85"/>
        <v>0</v>
      </c>
      <c r="CC22" s="303">
        <f t="shared" ca="1" si="85"/>
        <v>0</v>
      </c>
      <c r="CD22" s="303">
        <f t="shared" ca="1" si="85"/>
        <v>0</v>
      </c>
      <c r="CE22" s="303">
        <f t="shared" ca="1" si="85"/>
        <v>0</v>
      </c>
      <c r="CF22" s="303">
        <f t="shared" ca="1" si="85"/>
        <v>0</v>
      </c>
      <c r="CG22" s="303">
        <f t="shared" ca="1" si="85"/>
        <v>0</v>
      </c>
      <c r="CH22" s="303">
        <f t="shared" ca="1" si="85"/>
        <v>0</v>
      </c>
      <c r="CI22" s="303">
        <f t="shared" ca="1" si="85"/>
        <v>0</v>
      </c>
      <c r="CJ22" s="303">
        <f t="shared" ca="1" si="85"/>
        <v>0</v>
      </c>
      <c r="CK22" s="303">
        <f t="shared" ca="1" si="85"/>
        <v>0</v>
      </c>
      <c r="CL22" s="303">
        <f t="shared" ca="1" si="85"/>
        <v>0</v>
      </c>
      <c r="CM22" s="302">
        <f t="shared" ca="1" si="85"/>
        <v>0</v>
      </c>
      <c r="CN22" s="302">
        <f t="shared" ca="1" si="85"/>
        <v>0</v>
      </c>
      <c r="CO22" s="302">
        <f t="shared" ca="1" si="85"/>
        <v>0</v>
      </c>
      <c r="CP22" s="302">
        <f t="shared" ca="1" si="85"/>
        <v>0</v>
      </c>
      <c r="CQ22" s="302">
        <f t="shared" ref="CQ22:FB22" ca="1" si="86">LOOKUP(_xlfn.NUMBERVALUE(LEFT(CQ$7,4)),$E$94:$AC$94,$E109:$AC109)*CQ197</f>
        <v>0</v>
      </c>
      <c r="CR22" s="302">
        <f t="shared" ca="1" si="86"/>
        <v>0</v>
      </c>
      <c r="CS22" s="302">
        <f t="shared" ca="1" si="86"/>
        <v>0</v>
      </c>
      <c r="CT22" s="302">
        <f t="shared" ca="1" si="86"/>
        <v>0</v>
      </c>
      <c r="CU22" s="302">
        <f t="shared" ca="1" si="86"/>
        <v>0</v>
      </c>
      <c r="CV22" s="302">
        <f t="shared" ca="1" si="86"/>
        <v>0</v>
      </c>
      <c r="CW22" s="302">
        <f t="shared" ca="1" si="86"/>
        <v>0</v>
      </c>
      <c r="CX22" s="302">
        <f t="shared" ca="1" si="86"/>
        <v>0</v>
      </c>
      <c r="CY22" s="302">
        <f t="shared" ca="1" si="86"/>
        <v>0</v>
      </c>
      <c r="CZ22" s="302">
        <f t="shared" ca="1" si="86"/>
        <v>0</v>
      </c>
      <c r="DA22" s="302">
        <f t="shared" ca="1" si="86"/>
        <v>0</v>
      </c>
      <c r="DB22" s="302">
        <f t="shared" ca="1" si="86"/>
        <v>0</v>
      </c>
      <c r="DC22" s="302">
        <f t="shared" ca="1" si="86"/>
        <v>0</v>
      </c>
      <c r="DD22" s="302">
        <f t="shared" ca="1" si="86"/>
        <v>0</v>
      </c>
      <c r="DE22" s="302">
        <f t="shared" ca="1" si="86"/>
        <v>0</v>
      </c>
      <c r="DF22" s="302">
        <f t="shared" ca="1" si="86"/>
        <v>0</v>
      </c>
      <c r="DG22" s="302">
        <f t="shared" ca="1" si="86"/>
        <v>0</v>
      </c>
      <c r="DH22" s="302">
        <f t="shared" ca="1" si="86"/>
        <v>0</v>
      </c>
      <c r="DI22" s="302">
        <f t="shared" ca="1" si="86"/>
        <v>0</v>
      </c>
      <c r="DJ22" s="302">
        <f t="shared" ca="1" si="86"/>
        <v>0</v>
      </c>
      <c r="DK22" s="302">
        <f t="shared" ca="1" si="86"/>
        <v>0</v>
      </c>
      <c r="DL22" s="302">
        <f t="shared" ca="1" si="86"/>
        <v>0</v>
      </c>
      <c r="DM22" s="302">
        <f t="shared" ca="1" si="86"/>
        <v>0</v>
      </c>
      <c r="DN22" s="302">
        <f t="shared" ca="1" si="86"/>
        <v>0</v>
      </c>
      <c r="DO22" s="302">
        <f t="shared" ca="1" si="86"/>
        <v>0</v>
      </c>
      <c r="DP22" s="302">
        <f t="shared" ca="1" si="86"/>
        <v>0</v>
      </c>
      <c r="DQ22" s="302">
        <f t="shared" ca="1" si="86"/>
        <v>0</v>
      </c>
      <c r="DR22" s="302">
        <f t="shared" ca="1" si="86"/>
        <v>0</v>
      </c>
      <c r="DS22" s="302">
        <f t="shared" ca="1" si="86"/>
        <v>0</v>
      </c>
      <c r="DT22" s="302">
        <f t="shared" ca="1" si="86"/>
        <v>0</v>
      </c>
      <c r="DU22" s="302">
        <f t="shared" ca="1" si="86"/>
        <v>0</v>
      </c>
      <c r="DV22" s="302">
        <f t="shared" ca="1" si="86"/>
        <v>0</v>
      </c>
      <c r="DW22" s="302">
        <f t="shared" ca="1" si="86"/>
        <v>0</v>
      </c>
      <c r="DX22" s="302">
        <f t="shared" ca="1" si="86"/>
        <v>0</v>
      </c>
      <c r="DY22" s="302">
        <f t="shared" ca="1" si="86"/>
        <v>0</v>
      </c>
      <c r="DZ22" s="302">
        <f t="shared" ca="1" si="86"/>
        <v>0</v>
      </c>
      <c r="EA22" s="302">
        <f t="shared" ca="1" si="86"/>
        <v>0</v>
      </c>
      <c r="EB22" s="302">
        <f t="shared" ca="1" si="86"/>
        <v>0</v>
      </c>
      <c r="EC22" s="302">
        <f t="shared" ca="1" si="86"/>
        <v>0</v>
      </c>
      <c r="ED22" s="302">
        <f t="shared" ca="1" si="86"/>
        <v>0</v>
      </c>
      <c r="EE22" s="302">
        <f t="shared" ca="1" si="86"/>
        <v>0</v>
      </c>
      <c r="EF22" s="302">
        <f t="shared" ca="1" si="86"/>
        <v>0</v>
      </c>
      <c r="EG22" s="302">
        <f t="shared" ca="1" si="86"/>
        <v>0</v>
      </c>
      <c r="EH22" s="302">
        <f t="shared" ca="1" si="86"/>
        <v>0</v>
      </c>
      <c r="EI22" s="303">
        <f t="shared" ca="1" si="86"/>
        <v>0</v>
      </c>
      <c r="EJ22" s="303">
        <f t="shared" ca="1" si="86"/>
        <v>0</v>
      </c>
      <c r="EK22" s="303">
        <f t="shared" ca="1" si="86"/>
        <v>0</v>
      </c>
      <c r="EL22" s="303">
        <f t="shared" ca="1" si="86"/>
        <v>0</v>
      </c>
      <c r="EM22" s="303">
        <f t="shared" ca="1" si="86"/>
        <v>0</v>
      </c>
      <c r="EN22" s="303">
        <f t="shared" ca="1" si="86"/>
        <v>0</v>
      </c>
      <c r="EO22" s="303">
        <f t="shared" ca="1" si="86"/>
        <v>0</v>
      </c>
      <c r="EP22" s="303">
        <f t="shared" ca="1" si="86"/>
        <v>0</v>
      </c>
      <c r="EQ22" s="303">
        <f t="shared" ca="1" si="86"/>
        <v>0</v>
      </c>
      <c r="ER22" s="303">
        <f t="shared" ca="1" si="86"/>
        <v>0</v>
      </c>
      <c r="ES22" s="303">
        <f t="shared" ca="1" si="86"/>
        <v>0</v>
      </c>
      <c r="ET22" s="303">
        <f t="shared" ca="1" si="86"/>
        <v>0</v>
      </c>
      <c r="EU22" s="302">
        <f t="shared" ca="1" si="86"/>
        <v>0</v>
      </c>
      <c r="EV22" s="302">
        <f t="shared" ca="1" si="86"/>
        <v>6.6198078723311585E-2</v>
      </c>
      <c r="EW22" s="302">
        <f t="shared" ca="1" si="86"/>
        <v>0.3320036232869113</v>
      </c>
      <c r="EX22" s="302">
        <f t="shared" ca="1" si="86"/>
        <v>0.45887220179678162</v>
      </c>
      <c r="EY22" s="302">
        <f t="shared" ca="1" si="86"/>
        <v>0.34926809836229411</v>
      </c>
      <c r="EZ22" s="302">
        <f t="shared" ca="1" si="86"/>
        <v>-3.8227159078065134E-2</v>
      </c>
      <c r="FA22" s="302">
        <f t="shared" ca="1" si="86"/>
        <v>-0.21307850567488279</v>
      </c>
      <c r="FB22" s="302">
        <f t="shared" ca="1" si="86"/>
        <v>0</v>
      </c>
      <c r="FC22" s="302">
        <f t="shared" ref="FC22:HN22" ca="1" si="87">LOOKUP(_xlfn.NUMBERVALUE(LEFT(FC$7,4)),$E$94:$AC$94,$E109:$AC109)*FC197</f>
        <v>0.43825010992586816</v>
      </c>
      <c r="FD22" s="302">
        <f t="shared" ca="1" si="87"/>
        <v>0.47780174887208188</v>
      </c>
      <c r="FE22" s="302">
        <f t="shared" ca="1" si="87"/>
        <v>0.51979714259112286</v>
      </c>
      <c r="FF22" s="302">
        <f t="shared" ca="1" si="87"/>
        <v>0.23835033005986825</v>
      </c>
      <c r="FG22" s="302">
        <f t="shared" ca="1" si="87"/>
        <v>0</v>
      </c>
      <c r="FH22" s="302">
        <f t="shared" ca="1" si="87"/>
        <v>0.13169445932281387</v>
      </c>
      <c r="FI22" s="302">
        <f t="shared" ca="1" si="87"/>
        <v>0.65486858972433115</v>
      </c>
      <c r="FJ22" s="302">
        <f t="shared" ca="1" si="87"/>
        <v>0.92890059347538267</v>
      </c>
      <c r="FK22" s="302">
        <f t="shared" ca="1" si="87"/>
        <v>0.70460727598702577</v>
      </c>
      <c r="FL22" s="302">
        <f t="shared" ca="1" si="87"/>
        <v>-7.6533501136823098E-2</v>
      </c>
      <c r="FM22" s="302">
        <f t="shared" ca="1" si="87"/>
        <v>-0.409431833063372</v>
      </c>
      <c r="FN22" s="302">
        <f t="shared" ca="1" si="87"/>
        <v>0</v>
      </c>
      <c r="FO22" s="302">
        <f t="shared" ca="1" si="87"/>
        <v>0.87266555232567</v>
      </c>
      <c r="FP22" s="302">
        <f t="shared" ca="1" si="87"/>
        <v>0.95904275383569293</v>
      </c>
      <c r="FQ22" s="302">
        <f t="shared" ca="1" si="87"/>
        <v>1.0331552054416671</v>
      </c>
      <c r="FR22" s="302">
        <f t="shared" ca="1" si="87"/>
        <v>0.47784769720466874</v>
      </c>
      <c r="FS22" s="302">
        <f t="shared" ca="1" si="87"/>
        <v>0</v>
      </c>
      <c r="FT22" s="302">
        <f t="shared" ca="1" si="87"/>
        <v>0.19650101706663906</v>
      </c>
      <c r="FU22" s="302">
        <f t="shared" ca="1" si="87"/>
        <v>0.9689713604203799</v>
      </c>
      <c r="FV22" s="302">
        <f t="shared" ca="1" si="87"/>
        <v>1.4105012859216486</v>
      </c>
      <c r="FW22" s="302">
        <f t="shared" ca="1" si="87"/>
        <v>1.0661806335273154</v>
      </c>
      <c r="FX22" s="302">
        <f t="shared" ca="1" si="87"/>
        <v>-0.1149196883083219</v>
      </c>
      <c r="FY22" s="302">
        <f t="shared" ca="1" si="87"/>
        <v>-0.59095819108051584</v>
      </c>
      <c r="FZ22" s="302">
        <f t="shared" ca="1" si="87"/>
        <v>0</v>
      </c>
      <c r="GA22" s="302">
        <f t="shared" ca="1" si="87"/>
        <v>1.3033015283170806</v>
      </c>
      <c r="GB22" s="302">
        <f t="shared" ca="1" si="87"/>
        <v>1.4437653094176266</v>
      </c>
      <c r="GC22" s="302">
        <f t="shared" ca="1" si="87"/>
        <v>1.540199263521695</v>
      </c>
      <c r="GD22" s="302">
        <f t="shared" ca="1" si="87"/>
        <v>0.71850294874455223</v>
      </c>
      <c r="GE22" s="302">
        <f t="shared" ca="1" si="87"/>
        <v>0</v>
      </c>
      <c r="GF22" s="302">
        <f t="shared" ca="1" si="87"/>
        <v>0.25597483070697136</v>
      </c>
      <c r="GG22" s="302">
        <f t="shared" ca="1" si="87"/>
        <v>1.2519040558948415</v>
      </c>
      <c r="GH22" s="302">
        <f t="shared" ca="1" si="87"/>
        <v>1.8701058078709829</v>
      </c>
      <c r="GI22" s="302">
        <f t="shared" ca="1" si="87"/>
        <v>1.4085446000087292</v>
      </c>
      <c r="GJ22" s="302">
        <f t="shared" ca="1" si="87"/>
        <v>-0.15064707788037351</v>
      </c>
      <c r="GK22" s="302">
        <f t="shared" ca="1" si="87"/>
        <v>-0.74571944653801048</v>
      </c>
      <c r="GL22" s="302">
        <f t="shared" ca="1" si="87"/>
        <v>0</v>
      </c>
      <c r="GM22" s="302">
        <f t="shared" ca="1" si="87"/>
        <v>1.699312639463878</v>
      </c>
      <c r="GN22" s="302">
        <f t="shared" ca="1" si="87"/>
        <v>1.8975087619406785</v>
      </c>
      <c r="GO22" s="302">
        <f t="shared" ca="1" si="87"/>
        <v>2.004600447794664</v>
      </c>
      <c r="GP22" s="302">
        <f t="shared" ca="1" si="87"/>
        <v>0.94317668000555344</v>
      </c>
      <c r="GQ22" s="303">
        <f t="shared" ca="1" si="87"/>
        <v>0</v>
      </c>
      <c r="GR22" s="303">
        <f t="shared" ca="1" si="87"/>
        <v>0.31829948876551578</v>
      </c>
      <c r="GS22" s="303">
        <f t="shared" ca="1" si="87"/>
        <v>1.5441998809670296</v>
      </c>
      <c r="GT22" s="303">
        <f t="shared" ca="1" si="87"/>
        <v>2.3671192437817719</v>
      </c>
      <c r="GU22" s="303">
        <f t="shared" ca="1" si="87"/>
        <v>1.7763900479430996</v>
      </c>
      <c r="GV22" s="303">
        <f t="shared" ca="1" si="87"/>
        <v>-0.18850443829306412</v>
      </c>
      <c r="GW22" s="303">
        <f t="shared" ca="1" si="87"/>
        <v>-0.89942410138349238</v>
      </c>
      <c r="GX22" s="303">
        <f t="shared" ca="1" si="87"/>
        <v>0</v>
      </c>
      <c r="GY22" s="303">
        <f t="shared" ca="1" si="87"/>
        <v>2.1149694077013494</v>
      </c>
      <c r="GZ22" s="303">
        <f t="shared" ca="1" si="87"/>
        <v>2.3805140616823186</v>
      </c>
      <c r="HA22" s="303">
        <f t="shared" ca="1" si="87"/>
        <v>2.4905156771186787</v>
      </c>
      <c r="HB22" s="303">
        <f t="shared" ca="1" si="87"/>
        <v>1.1818277622945088</v>
      </c>
      <c r="HC22" s="302">
        <f t="shared" ca="1" si="87"/>
        <v>0</v>
      </c>
      <c r="HD22" s="302">
        <f t="shared" ca="1" si="87"/>
        <v>0</v>
      </c>
      <c r="HE22" s="302">
        <f t="shared" ca="1" si="87"/>
        <v>1.7547606476795703</v>
      </c>
      <c r="HF22" s="302">
        <f t="shared" ca="1" si="87"/>
        <v>-0.4587646994468344</v>
      </c>
      <c r="HG22" s="302">
        <f t="shared" ca="1" si="87"/>
        <v>0.60477974980953664</v>
      </c>
      <c r="HH22" s="302">
        <f t="shared" ca="1" si="87"/>
        <v>0.60037570751735725</v>
      </c>
      <c r="HI22" s="302">
        <f t="shared" ca="1" si="87"/>
        <v>2.0203428501541465</v>
      </c>
      <c r="HJ22" s="302">
        <f t="shared" ca="1" si="87"/>
        <v>0</v>
      </c>
      <c r="HK22" s="302">
        <f t="shared" ca="1" si="87"/>
        <v>3.8533864224933185</v>
      </c>
      <c r="HL22" s="302">
        <f t="shared" ca="1" si="87"/>
        <v>3.1031288885018946</v>
      </c>
      <c r="HM22" s="302">
        <f t="shared" ca="1" si="87"/>
        <v>2.4873768488322487</v>
      </c>
      <c r="HN22" s="302">
        <f t="shared" ca="1" si="87"/>
        <v>6.9510544304801014</v>
      </c>
      <c r="HO22" s="302">
        <f t="shared" ref="HO22:JZ22" ca="1" si="88">LOOKUP(_xlfn.NUMBERVALUE(LEFT(HO$7,4)),$E$94:$AC$94,$E109:$AC109)*HO197</f>
        <v>0</v>
      </c>
      <c r="HP22" s="302">
        <f t="shared" ca="1" si="88"/>
        <v>0</v>
      </c>
      <c r="HQ22" s="302">
        <f t="shared" ca="1" si="88"/>
        <v>1.7547606476795703</v>
      </c>
      <c r="HR22" s="302">
        <f t="shared" ca="1" si="88"/>
        <v>-0.4587646994468344</v>
      </c>
      <c r="HS22" s="302">
        <f t="shared" ca="1" si="88"/>
        <v>0.60477974980953664</v>
      </c>
      <c r="HT22" s="302">
        <f t="shared" ca="1" si="88"/>
        <v>0.60037570751735725</v>
      </c>
      <c r="HU22" s="302">
        <f t="shared" ca="1" si="88"/>
        <v>2.0203428501541465</v>
      </c>
      <c r="HV22" s="302">
        <f t="shared" ca="1" si="88"/>
        <v>0</v>
      </c>
      <c r="HW22" s="302">
        <f t="shared" ca="1" si="88"/>
        <v>3.8533864224933185</v>
      </c>
      <c r="HX22" s="302">
        <f t="shared" ca="1" si="88"/>
        <v>3.1031288885018946</v>
      </c>
      <c r="HY22" s="302">
        <f t="shared" ca="1" si="88"/>
        <v>2.4873768488322487</v>
      </c>
      <c r="HZ22" s="302">
        <f t="shared" ca="1" si="88"/>
        <v>6.9510544304801014</v>
      </c>
      <c r="IA22" s="302">
        <f t="shared" ca="1" si="88"/>
        <v>0</v>
      </c>
      <c r="IB22" s="302">
        <f t="shared" ca="1" si="88"/>
        <v>0</v>
      </c>
      <c r="IC22" s="302">
        <f t="shared" ca="1" si="88"/>
        <v>1.7228634202889572</v>
      </c>
      <c r="ID22" s="302">
        <f t="shared" ca="1" si="88"/>
        <v>-0.45042548694147505</v>
      </c>
      <c r="IE22" s="302">
        <f t="shared" ca="1" si="88"/>
        <v>0.59378634325780988</v>
      </c>
      <c r="IF22" s="302">
        <f t="shared" ca="1" si="88"/>
        <v>0.58946235560933202</v>
      </c>
      <c r="IG22" s="302">
        <f t="shared" ca="1" si="88"/>
        <v>1.9836179923317516</v>
      </c>
      <c r="IH22" s="302">
        <f t="shared" ca="1" si="88"/>
        <v>0</v>
      </c>
      <c r="II22" s="302">
        <f t="shared" ca="1" si="88"/>
        <v>3.7833413464855421</v>
      </c>
      <c r="IJ22" s="302">
        <f t="shared" ca="1" si="88"/>
        <v>3.0467216469160894</v>
      </c>
      <c r="IK22" s="302">
        <f t="shared" ca="1" si="88"/>
        <v>2.442162463008025</v>
      </c>
      <c r="IL22" s="302">
        <f t="shared" ca="1" si="88"/>
        <v>6.8247013782465986</v>
      </c>
      <c r="IM22" s="302">
        <f t="shared" ca="1" si="88"/>
        <v>0</v>
      </c>
      <c r="IN22" s="302">
        <f t="shared" ca="1" si="88"/>
        <v>0</v>
      </c>
      <c r="IO22" s="302">
        <f t="shared" ca="1" si="88"/>
        <v>1.7547606476795703</v>
      </c>
      <c r="IP22" s="302">
        <f t="shared" ca="1" si="88"/>
        <v>-0.4587646994468344</v>
      </c>
      <c r="IQ22" s="302">
        <f t="shared" ca="1" si="88"/>
        <v>0.60477974980953664</v>
      </c>
      <c r="IR22" s="302">
        <f t="shared" ca="1" si="88"/>
        <v>0.60037570751735725</v>
      </c>
      <c r="IS22" s="302">
        <f t="shared" ca="1" si="88"/>
        <v>2.0203428501541465</v>
      </c>
      <c r="IT22" s="302">
        <f t="shared" ca="1" si="88"/>
        <v>0</v>
      </c>
      <c r="IU22" s="302">
        <f t="shared" ca="1" si="88"/>
        <v>3.8533864224933185</v>
      </c>
      <c r="IV22" s="302">
        <f t="shared" ca="1" si="88"/>
        <v>3.1031288885018946</v>
      </c>
      <c r="IW22" s="302">
        <f t="shared" ca="1" si="88"/>
        <v>2.4873768488322487</v>
      </c>
      <c r="IX22" s="302">
        <f t="shared" ca="1" si="88"/>
        <v>6.9510544304801014</v>
      </c>
      <c r="IY22" s="303">
        <f t="shared" ca="1" si="88"/>
        <v>0</v>
      </c>
      <c r="IZ22" s="303">
        <f t="shared" ca="1" si="88"/>
        <v>0</v>
      </c>
      <c r="JA22" s="303">
        <f t="shared" ca="1" si="88"/>
        <v>1.7228634202889572</v>
      </c>
      <c r="JB22" s="303">
        <f t="shared" ca="1" si="88"/>
        <v>-0.45042548694147505</v>
      </c>
      <c r="JC22" s="303">
        <f t="shared" ca="1" si="88"/>
        <v>0.59378634325780988</v>
      </c>
      <c r="JD22" s="303">
        <f t="shared" ca="1" si="88"/>
        <v>0.58946235560933202</v>
      </c>
      <c r="JE22" s="303">
        <f t="shared" ca="1" si="88"/>
        <v>1.9836179923317516</v>
      </c>
      <c r="JF22" s="303">
        <f t="shared" ca="1" si="88"/>
        <v>0</v>
      </c>
      <c r="JG22" s="303">
        <f t="shared" ca="1" si="88"/>
        <v>3.7833413464855421</v>
      </c>
      <c r="JH22" s="303">
        <f t="shared" ca="1" si="88"/>
        <v>3.0467216469160894</v>
      </c>
      <c r="JI22" s="303">
        <f t="shared" ca="1" si="88"/>
        <v>2.442162463008025</v>
      </c>
      <c r="JJ22" s="303">
        <f t="shared" ca="1" si="88"/>
        <v>6.8247013782465986</v>
      </c>
      <c r="JK22" s="302">
        <f t="shared" ca="1" si="88"/>
        <v>0</v>
      </c>
      <c r="JL22" s="302">
        <f t="shared" ca="1" si="88"/>
        <v>0</v>
      </c>
      <c r="JM22" s="302">
        <f t="shared" ca="1" si="88"/>
        <v>1.483031846895096</v>
      </c>
      <c r="JN22" s="302">
        <f t="shared" ca="1" si="88"/>
        <v>-0.37310198356538016</v>
      </c>
      <c r="JO22" s="302">
        <f t="shared" ca="1" si="88"/>
        <v>0.73950647752367371</v>
      </c>
      <c r="JP22" s="302">
        <f t="shared" ca="1" si="88"/>
        <v>0.54934723170985078</v>
      </c>
      <c r="JQ22" s="302">
        <f t="shared" ca="1" si="88"/>
        <v>1.8227663983991056</v>
      </c>
      <c r="JR22" s="302">
        <f t="shared" ca="1" si="88"/>
        <v>2.2911582264221873E-2</v>
      </c>
      <c r="JS22" s="302">
        <f t="shared" ca="1" si="88"/>
        <v>4.8198747509286619</v>
      </c>
      <c r="JT22" s="302">
        <f t="shared" ca="1" si="88"/>
        <v>2.9118869522619759</v>
      </c>
      <c r="JU22" s="302">
        <f t="shared" ca="1" si="88"/>
        <v>2.1003423560298691</v>
      </c>
      <c r="JV22" s="302">
        <f t="shared" ca="1" si="88"/>
        <v>6.5286170257560521</v>
      </c>
      <c r="JW22" s="302">
        <f t="shared" ca="1" si="88"/>
        <v>0</v>
      </c>
      <c r="JX22" s="302">
        <f t="shared" ca="1" si="88"/>
        <v>0</v>
      </c>
      <c r="JY22" s="302">
        <f t="shared" ca="1" si="88"/>
        <v>1.209751442717788</v>
      </c>
      <c r="JZ22" s="302">
        <f t="shared" ca="1" si="88"/>
        <v>-0.28331315901643706</v>
      </c>
      <c r="KA22" s="302">
        <f t="shared" ref="KA22:LR22" ca="1" si="89">LOOKUP(_xlfn.NUMBERVALUE(LEFT(KA$7,4)),$E$94:$AC$94,$E109:$AC109)*KA197</f>
        <v>0.86192642240793971</v>
      </c>
      <c r="KB22" s="302">
        <f t="shared" ca="1" si="89"/>
        <v>0.49502244315075161</v>
      </c>
      <c r="KC22" s="302">
        <f t="shared" ca="1" si="89"/>
        <v>1.6289223705009668</v>
      </c>
      <c r="KD22" s="302">
        <f t="shared" ca="1" si="89"/>
        <v>4.5986408718563909E-2</v>
      </c>
      <c r="KE22" s="302">
        <f t="shared" ca="1" si="89"/>
        <v>5.7812031651191162</v>
      </c>
      <c r="KF22" s="302">
        <f t="shared" ca="1" si="89"/>
        <v>2.713931057724015</v>
      </c>
      <c r="KG22" s="302">
        <f t="shared" ca="1" si="89"/>
        <v>1.7213640221825592</v>
      </c>
      <c r="KH22" s="302">
        <f t="shared" ca="1" si="89"/>
        <v>6.111975065580439</v>
      </c>
      <c r="KI22" s="302">
        <f t="shared" ca="1" si="89"/>
        <v>0</v>
      </c>
      <c r="KJ22" s="302">
        <f t="shared" ca="1" si="89"/>
        <v>0</v>
      </c>
      <c r="KK22" s="302">
        <f t="shared" ca="1" si="89"/>
        <v>0.93490610733932622</v>
      </c>
      <c r="KL22" s="302">
        <f t="shared" ca="1" si="89"/>
        <v>-0.18909275615298848</v>
      </c>
      <c r="KM22" s="302">
        <f t="shared" ca="1" si="89"/>
        <v>0.97365219919347701</v>
      </c>
      <c r="KN22" s="302">
        <f t="shared" ca="1" si="89"/>
        <v>0.43707128085985336</v>
      </c>
      <c r="KO22" s="302">
        <f t="shared" ca="1" si="89"/>
        <v>1.4387059920780314</v>
      </c>
      <c r="KP22" s="302">
        <f t="shared" ca="1" si="89"/>
        <v>6.9226230263952596E-2</v>
      </c>
      <c r="KQ22" s="302">
        <f t="shared" ca="1" si="89"/>
        <v>6.7374128768895929</v>
      </c>
      <c r="KR22" s="302">
        <f t="shared" ca="1" si="89"/>
        <v>2.5089013258690054</v>
      </c>
      <c r="KS22" s="302">
        <f t="shared" ca="1" si="89"/>
        <v>1.3501929036363505</v>
      </c>
      <c r="KT22" s="302">
        <f t="shared" ca="1" si="89"/>
        <v>5.7010101003754832</v>
      </c>
      <c r="KU22" s="302">
        <f t="shared" ca="1" si="89"/>
        <v>0</v>
      </c>
      <c r="KV22" s="302">
        <f t="shared" ca="1" si="89"/>
        <v>0</v>
      </c>
      <c r="KW22" s="302">
        <f t="shared" ca="1" si="89"/>
        <v>0.65848235987059156</v>
      </c>
      <c r="KX22" s="302">
        <f t="shared" ca="1" si="89"/>
        <v>-9.0104389129725265E-2</v>
      </c>
      <c r="KY22" s="302">
        <f t="shared" ca="1" si="89"/>
        <v>1.0760264691945354</v>
      </c>
      <c r="KZ22" s="302">
        <f t="shared" ca="1" si="89"/>
        <v>0.37511809680837738</v>
      </c>
      <c r="LA22" s="302">
        <f t="shared" ca="1" si="89"/>
        <v>1.2520163739464167</v>
      </c>
      <c r="LB22" s="302">
        <f t="shared" ca="1" si="89"/>
        <v>9.2632822930570291E-2</v>
      </c>
      <c r="LC22" s="302">
        <f t="shared" ca="1" si="89"/>
        <v>7.6885446603562597</v>
      </c>
      <c r="LD22" s="302">
        <f t="shared" ca="1" si="89"/>
        <v>2.2964116896412881</v>
      </c>
      <c r="LE22" s="302">
        <f t="shared" ca="1" si="89"/>
        <v>0.98659020898785676</v>
      </c>
      <c r="LF22" s="302">
        <f t="shared" ca="1" si="89"/>
        <v>5.2956068866130508</v>
      </c>
      <c r="LG22" s="303">
        <f t="shared" ca="1" si="89"/>
        <v>0</v>
      </c>
      <c r="LH22" s="303">
        <f t="shared" ca="1" si="89"/>
        <v>0</v>
      </c>
      <c r="LI22" s="303">
        <f t="shared" ca="1" si="89"/>
        <v>0.38046656413751417</v>
      </c>
      <c r="LJ22" s="303">
        <f t="shared" ca="1" si="89"/>
        <v>1.4023256865638774E-2</v>
      </c>
      <c r="LK22" s="303">
        <f t="shared" ca="1" si="89"/>
        <v>1.1701761593381865</v>
      </c>
      <c r="LL22" s="303">
        <f t="shared" ca="1" si="89"/>
        <v>0.30873350400357946</v>
      </c>
      <c r="LM22" s="303">
        <f t="shared" ca="1" si="89"/>
        <v>1.0687563336876877</v>
      </c>
      <c r="LN22" s="303">
        <f t="shared" ca="1" si="89"/>
        <v>0.11620798833030326</v>
      </c>
      <c r="LO22" s="303">
        <f t="shared" ca="1" si="89"/>
        <v>8.63463885772215</v>
      </c>
      <c r="LP22" s="303">
        <f t="shared" ca="1" si="89"/>
        <v>2.0760474677132925</v>
      </c>
      <c r="LQ22" s="303">
        <f t="shared" ca="1" si="89"/>
        <v>0.6303267867797141</v>
      </c>
      <c r="LR22" s="303">
        <f t="shared" ca="1" si="89"/>
        <v>4.8956532790725493</v>
      </c>
    </row>
    <row r="23" spans="2:330" hidden="1">
      <c r="B23" s="3"/>
      <c r="C23" s="22" t="str">
        <f t="shared" si="5"/>
        <v>GeoVa</v>
      </c>
      <c r="D23" s="22"/>
      <c r="E23" s="302">
        <f t="shared" ref="E23:AC23" ca="1" si="90">E110*E198</f>
        <v>0.12060778468934218</v>
      </c>
      <c r="F23" s="302">
        <f t="shared" ca="1" si="90"/>
        <v>0.10279227541660539</v>
      </c>
      <c r="G23" s="303">
        <f t="shared" ca="1" si="90"/>
        <v>0.1133309582545554</v>
      </c>
      <c r="H23" s="302">
        <f t="shared" ca="1" si="90"/>
        <v>0.11902567819478661</v>
      </c>
      <c r="I23" s="303">
        <f t="shared" ca="1" si="90"/>
        <v>7.5099287200615955E-2</v>
      </c>
      <c r="J23" s="302">
        <f t="shared" ca="1" si="90"/>
        <v>8.5252067927642311E-2</v>
      </c>
      <c r="K23" s="302">
        <f t="shared" ca="1" si="90"/>
        <v>9.6559631527891959E-2</v>
      </c>
      <c r="L23" s="302">
        <f t="shared" ca="1" si="90"/>
        <v>0.1112370467782107</v>
      </c>
      <c r="M23" s="302">
        <f t="shared" ca="1" si="90"/>
        <v>0.1247595995825814</v>
      </c>
      <c r="N23" s="303">
        <f t="shared" ca="1" si="90"/>
        <v>0.13863562390662265</v>
      </c>
      <c r="O23" s="302">
        <f t="shared" ca="1" si="90"/>
        <v>0.14452553738308427</v>
      </c>
      <c r="P23" s="302">
        <f t="shared" ca="1" si="90"/>
        <v>0.1524536738469647</v>
      </c>
      <c r="Q23" s="302">
        <f t="shared" ca="1" si="90"/>
        <v>0.16038284412493664</v>
      </c>
      <c r="R23" s="302">
        <f t="shared" ca="1" si="90"/>
        <v>0.16580086894524748</v>
      </c>
      <c r="S23" s="303">
        <f t="shared" ca="1" si="90"/>
        <v>0.17361231822194176</v>
      </c>
      <c r="T23" s="302">
        <f t="shared" ca="1" si="90"/>
        <v>0.15791719855852518</v>
      </c>
      <c r="U23" s="302">
        <f t="shared" ca="1" si="90"/>
        <v>0.15791719855852518</v>
      </c>
      <c r="V23" s="302">
        <f t="shared" ca="1" si="90"/>
        <v>0.15552518975545795</v>
      </c>
      <c r="W23" s="302">
        <f t="shared" ca="1" si="90"/>
        <v>0.15791719855852518</v>
      </c>
      <c r="X23" s="303">
        <f t="shared" ca="1" si="90"/>
        <v>0.15552518975545795</v>
      </c>
      <c r="Y23" s="302">
        <f t="shared" ca="1" si="90"/>
        <v>0.15926501237633509</v>
      </c>
      <c r="Z23" s="302">
        <f t="shared" ca="1" si="90"/>
        <v>0.16061285859228719</v>
      </c>
      <c r="AA23" s="302">
        <f t="shared" ca="1" si="90"/>
        <v>0.16196073720755036</v>
      </c>
      <c r="AB23" s="302">
        <f t="shared" ca="1" si="90"/>
        <v>0.16330864822329388</v>
      </c>
      <c r="AC23" s="303">
        <f t="shared" ca="1" si="90"/>
        <v>0.16465659164068547</v>
      </c>
      <c r="AD23" s="3"/>
      <c r="AE23" s="302">
        <f t="shared" ref="AE23:CP23" ca="1" si="91">LOOKUP(_xlfn.NUMBERVALUE(LEFT(AE$7,4)),$E$94:$AC$94,$E110:$AC110)*AE198</f>
        <v>0</v>
      </c>
      <c r="AF23" s="302">
        <f t="shared" ca="1" si="91"/>
        <v>0</v>
      </c>
      <c r="AG23" s="302">
        <f t="shared" ca="1" si="91"/>
        <v>0</v>
      </c>
      <c r="AH23" s="302">
        <f t="shared" ca="1" si="91"/>
        <v>0</v>
      </c>
      <c r="AI23" s="302">
        <f t="shared" ca="1" si="91"/>
        <v>0.30089730797983538</v>
      </c>
      <c r="AJ23" s="302">
        <f t="shared" ca="1" si="91"/>
        <v>0.89325052516961223</v>
      </c>
      <c r="AK23" s="302">
        <f t="shared" ca="1" si="91"/>
        <v>2.4464840705139463E-3</v>
      </c>
      <c r="AL23" s="302">
        <f t="shared" ca="1" si="91"/>
        <v>0</v>
      </c>
      <c r="AM23" s="302">
        <f t="shared" ca="1" si="91"/>
        <v>-1.6072433332383188E-5</v>
      </c>
      <c r="AN23" s="302">
        <f t="shared" ca="1" si="91"/>
        <v>0.26973979257606839</v>
      </c>
      <c r="AO23" s="302">
        <f t="shared" ca="1" si="91"/>
        <v>0</v>
      </c>
      <c r="AP23" s="302">
        <f t="shared" ca="1" si="91"/>
        <v>0</v>
      </c>
      <c r="AQ23" s="302">
        <f t="shared" ca="1" si="91"/>
        <v>0</v>
      </c>
      <c r="AR23" s="302">
        <f t="shared" ca="1" si="91"/>
        <v>0</v>
      </c>
      <c r="AS23" s="302">
        <f t="shared" ca="1" si="91"/>
        <v>0</v>
      </c>
      <c r="AT23" s="302">
        <f t="shared" ca="1" si="91"/>
        <v>0</v>
      </c>
      <c r="AU23" s="302">
        <f t="shared" ca="1" si="91"/>
        <v>0.25645043587896676</v>
      </c>
      <c r="AV23" s="302">
        <f t="shared" ca="1" si="91"/>
        <v>0.76130453963454681</v>
      </c>
      <c r="AW23" s="302">
        <f t="shared" ca="1" si="91"/>
        <v>2.0851030887132286E-3</v>
      </c>
      <c r="AX23" s="302">
        <f t="shared" ca="1" si="91"/>
        <v>0</v>
      </c>
      <c r="AY23" s="302">
        <f t="shared" ca="1" si="91"/>
        <v>-1.3698303123408215E-5</v>
      </c>
      <c r="AZ23" s="302">
        <f t="shared" ca="1" si="91"/>
        <v>0.22989533487175823</v>
      </c>
      <c r="BA23" s="302">
        <f t="shared" ca="1" si="91"/>
        <v>0</v>
      </c>
      <c r="BB23" s="302">
        <f t="shared" ca="1" si="91"/>
        <v>0</v>
      </c>
      <c r="BC23" s="303">
        <f t="shared" ca="1" si="91"/>
        <v>0</v>
      </c>
      <c r="BD23" s="303">
        <f t="shared" ca="1" si="91"/>
        <v>0</v>
      </c>
      <c r="BE23" s="303">
        <f t="shared" ca="1" si="91"/>
        <v>0</v>
      </c>
      <c r="BF23" s="303">
        <f t="shared" ca="1" si="91"/>
        <v>0</v>
      </c>
      <c r="BG23" s="303">
        <f t="shared" ca="1" si="91"/>
        <v>0.28274277931069769</v>
      </c>
      <c r="BH23" s="303">
        <f t="shared" ca="1" si="91"/>
        <v>0.83935658249266165</v>
      </c>
      <c r="BI23" s="303">
        <f t="shared" ca="1" si="91"/>
        <v>2.2988763518044441E-3</v>
      </c>
      <c r="BJ23" s="303">
        <f t="shared" ca="1" si="91"/>
        <v>0</v>
      </c>
      <c r="BK23" s="303">
        <f t="shared" ca="1" si="91"/>
        <v>-1.510270896470919E-5</v>
      </c>
      <c r="BL23" s="303">
        <f t="shared" ca="1" si="91"/>
        <v>0.25346514116623375</v>
      </c>
      <c r="BM23" s="303">
        <f t="shared" ca="1" si="91"/>
        <v>0</v>
      </c>
      <c r="BN23" s="303">
        <f t="shared" ca="1" si="91"/>
        <v>0</v>
      </c>
      <c r="BO23" s="302">
        <f t="shared" ca="1" si="91"/>
        <v>0</v>
      </c>
      <c r="BP23" s="302">
        <f t="shared" ca="1" si="91"/>
        <v>0</v>
      </c>
      <c r="BQ23" s="302">
        <f t="shared" ca="1" si="91"/>
        <v>0</v>
      </c>
      <c r="BR23" s="302">
        <f t="shared" ca="1" si="91"/>
        <v>0</v>
      </c>
      <c r="BS23" s="302">
        <f t="shared" ca="1" si="91"/>
        <v>0.29695020301994096</v>
      </c>
      <c r="BT23" s="302">
        <f t="shared" ca="1" si="91"/>
        <v>0.88153306049039493</v>
      </c>
      <c r="BU23" s="302">
        <f t="shared" ca="1" si="91"/>
        <v>2.4143916284982293E-3</v>
      </c>
      <c r="BV23" s="302">
        <f t="shared" ca="1" si="91"/>
        <v>0</v>
      </c>
      <c r="BW23" s="302">
        <f t="shared" ca="1" si="91"/>
        <v>-1.5861598673376955E-5</v>
      </c>
      <c r="BX23" s="302">
        <f t="shared" ca="1" si="91"/>
        <v>0.26620140507667195</v>
      </c>
      <c r="BY23" s="302">
        <f t="shared" ca="1" si="91"/>
        <v>0</v>
      </c>
      <c r="BZ23" s="302">
        <f t="shared" ca="1" si="91"/>
        <v>0</v>
      </c>
      <c r="CA23" s="303">
        <f t="shared" ca="1" si="91"/>
        <v>0</v>
      </c>
      <c r="CB23" s="303">
        <f t="shared" ca="1" si="91"/>
        <v>0</v>
      </c>
      <c r="CC23" s="303">
        <f t="shared" ca="1" si="91"/>
        <v>0</v>
      </c>
      <c r="CD23" s="303">
        <f t="shared" ca="1" si="91"/>
        <v>0</v>
      </c>
      <c r="CE23" s="303">
        <f t="shared" ca="1" si="91"/>
        <v>-8.6224839937470515E-2</v>
      </c>
      <c r="CF23" s="303">
        <f t="shared" ca="1" si="91"/>
        <v>0.10656274876112884</v>
      </c>
      <c r="CG23" s="303">
        <f t="shared" ca="1" si="91"/>
        <v>0.81149246740585179</v>
      </c>
      <c r="CH23" s="303">
        <f t="shared" ca="1" si="91"/>
        <v>0</v>
      </c>
      <c r="CI23" s="303">
        <f t="shared" ca="1" si="91"/>
        <v>6.8334562554479211E-7</v>
      </c>
      <c r="CJ23" s="303">
        <f t="shared" ca="1" si="91"/>
        <v>1.7876574538598442E-7</v>
      </c>
      <c r="CK23" s="303">
        <f t="shared" ca="1" si="91"/>
        <v>0</v>
      </c>
      <c r="CL23" s="303">
        <f t="shared" ca="1" si="91"/>
        <v>0</v>
      </c>
      <c r="CM23" s="302">
        <f t="shared" ca="1" si="91"/>
        <v>0</v>
      </c>
      <c r="CN23" s="302">
        <f t="shared" ca="1" si="91"/>
        <v>0</v>
      </c>
      <c r="CO23" s="302">
        <f t="shared" ca="1" si="91"/>
        <v>0</v>
      </c>
      <c r="CP23" s="302">
        <f t="shared" ca="1" si="91"/>
        <v>1.3516484043788394E-2</v>
      </c>
      <c r="CQ23" s="302">
        <f t="shared" ref="CQ23:FB23" ca="1" si="92">LOOKUP(_xlfn.NUMBERVALUE(LEFT(CQ$7,4)),$E$94:$AC$94,$E110:$AC110)*CQ198</f>
        <v>-5.2441765825301669E-2</v>
      </c>
      <c r="CR23" s="302">
        <f t="shared" ca="1" si="92"/>
        <v>0.12986734094192887</v>
      </c>
      <c r="CS23" s="302">
        <f t="shared" ca="1" si="92"/>
        <v>0.86696259795868447</v>
      </c>
      <c r="CT23" s="302">
        <f t="shared" ca="1" si="92"/>
        <v>0</v>
      </c>
      <c r="CU23" s="302">
        <f t="shared" ca="1" si="92"/>
        <v>5.3829750349820958E-7</v>
      </c>
      <c r="CV23" s="302">
        <f t="shared" ca="1" si="92"/>
        <v>1.4059918187268277E-7</v>
      </c>
      <c r="CW23" s="302">
        <f t="shared" ca="1" si="92"/>
        <v>1.0653850038329079E-2</v>
      </c>
      <c r="CX23" s="302">
        <f t="shared" ca="1" si="92"/>
        <v>1.0456304266979605E-3</v>
      </c>
      <c r="CY23" s="302">
        <f t="shared" ca="1" si="92"/>
        <v>0</v>
      </c>
      <c r="CZ23" s="302">
        <f t="shared" ca="1" si="92"/>
        <v>0</v>
      </c>
      <c r="DA23" s="302">
        <f t="shared" ca="1" si="92"/>
        <v>0</v>
      </c>
      <c r="DB23" s="302">
        <f t="shared" ca="1" si="92"/>
        <v>2.6906188876296196E-2</v>
      </c>
      <c r="DC23" s="302">
        <f t="shared" ca="1" si="92"/>
        <v>-2.2170697109284696E-2</v>
      </c>
      <c r="DD23" s="302">
        <f t="shared" ca="1" si="92"/>
        <v>0.15602144469965509</v>
      </c>
      <c r="DE23" s="302">
        <f t="shared" ca="1" si="92"/>
        <v>0.93702392024552594</v>
      </c>
      <c r="DF23" s="302">
        <f t="shared" ca="1" si="92"/>
        <v>0</v>
      </c>
      <c r="DG23" s="302">
        <f t="shared" ca="1" si="92"/>
        <v>4.0374520733304968E-7</v>
      </c>
      <c r="DH23" s="302">
        <f t="shared" ca="1" si="92"/>
        <v>1.0528956519190513E-7</v>
      </c>
      <c r="DI23" s="302">
        <f t="shared" ca="1" si="92"/>
        <v>2.1410954342425296E-2</v>
      </c>
      <c r="DJ23" s="302">
        <f t="shared" ca="1" si="92"/>
        <v>2.0845546243676277E-3</v>
      </c>
      <c r="DK23" s="302">
        <f t="shared" ca="1" si="92"/>
        <v>0</v>
      </c>
      <c r="DL23" s="302">
        <f t="shared" ca="1" si="92"/>
        <v>0</v>
      </c>
      <c r="DM23" s="302">
        <f t="shared" ca="1" si="92"/>
        <v>0</v>
      </c>
      <c r="DN23" s="302">
        <f t="shared" ca="1" si="92"/>
        <v>4.1425976105054482E-2</v>
      </c>
      <c r="DO23" s="302">
        <f t="shared" ca="1" si="92"/>
        <v>6.3195936046250914E-3</v>
      </c>
      <c r="DP23" s="302">
        <f t="shared" ca="1" si="92"/>
        <v>0.18920886679514956</v>
      </c>
      <c r="DQ23" s="302">
        <f t="shared" ca="1" si="92"/>
        <v>1.0408289319714963</v>
      </c>
      <c r="DR23" s="302">
        <f t="shared" ca="1" si="92"/>
        <v>0</v>
      </c>
      <c r="DS23" s="302">
        <f t="shared" ca="1" si="92"/>
        <v>2.7758834299662623E-7</v>
      </c>
      <c r="DT23" s="302">
        <f t="shared" ca="1" si="92"/>
        <v>7.2276594235833615E-8</v>
      </c>
      <c r="DU23" s="302">
        <f t="shared" ca="1" si="92"/>
        <v>3.3281151075391334E-2</v>
      </c>
      <c r="DV23" s="302">
        <f t="shared" ca="1" si="92"/>
        <v>3.2142184651068077E-3</v>
      </c>
      <c r="DW23" s="302">
        <f t="shared" ca="1" si="92"/>
        <v>0</v>
      </c>
      <c r="DX23" s="302">
        <f t="shared" ca="1" si="92"/>
        <v>0</v>
      </c>
      <c r="DY23" s="302">
        <f t="shared" ca="1" si="92"/>
        <v>0</v>
      </c>
      <c r="DZ23" s="302">
        <f t="shared" ca="1" si="92"/>
        <v>5.5811113201294817E-2</v>
      </c>
      <c r="EA23" s="302">
        <f t="shared" ca="1" si="92"/>
        <v>3.4171239359476392E-2</v>
      </c>
      <c r="EB23" s="302">
        <f t="shared" ca="1" si="92"/>
        <v>0.22228388647342306</v>
      </c>
      <c r="EC23" s="302">
        <f t="shared" ca="1" si="92"/>
        <v>1.1346839278742338</v>
      </c>
      <c r="ED23" s="302">
        <f t="shared" ca="1" si="92"/>
        <v>0</v>
      </c>
      <c r="EE23" s="302">
        <f t="shared" ca="1" si="92"/>
        <v>1.4090513367987331E-7</v>
      </c>
      <c r="EF23" s="302">
        <f t="shared" ca="1" si="92"/>
        <v>3.6630492033742566E-8</v>
      </c>
      <c r="EG23" s="302">
        <f t="shared" ca="1" si="92"/>
        <v>4.5267755879608663E-2</v>
      </c>
      <c r="EH23" s="302">
        <f t="shared" ca="1" si="92"/>
        <v>4.3367048425587522E-3</v>
      </c>
      <c r="EI23" s="303">
        <f t="shared" ca="1" si="92"/>
        <v>0</v>
      </c>
      <c r="EJ23" s="303">
        <f t="shared" ca="1" si="92"/>
        <v>0</v>
      </c>
      <c r="EK23" s="303">
        <f t="shared" ca="1" si="92"/>
        <v>0</v>
      </c>
      <c r="EL23" s="303">
        <f t="shared" ca="1" si="92"/>
        <v>7.0478028555470015E-2</v>
      </c>
      <c r="EM23" s="303">
        <f t="shared" ca="1" si="92"/>
        <v>6.1128495973143765E-2</v>
      </c>
      <c r="EN23" s="303">
        <f t="shared" ca="1" si="92"/>
        <v>0.25786632880759458</v>
      </c>
      <c r="EO23" s="303">
        <f t="shared" ca="1" si="92"/>
        <v>1.2334545654538938</v>
      </c>
      <c r="EP23" s="303">
        <f t="shared" ca="1" si="92"/>
        <v>0</v>
      </c>
      <c r="EQ23" s="303">
        <f t="shared" ca="1" si="92"/>
        <v>0</v>
      </c>
      <c r="ER23" s="303">
        <f t="shared" ca="1" si="92"/>
        <v>0</v>
      </c>
      <c r="ES23" s="303">
        <f t="shared" ca="1" si="92"/>
        <v>5.771196356679504E-2</v>
      </c>
      <c r="ET23" s="303">
        <f t="shared" ca="1" si="92"/>
        <v>5.4843418275135067E-3</v>
      </c>
      <c r="EU23" s="302">
        <f t="shared" ca="1" si="92"/>
        <v>0</v>
      </c>
      <c r="EV23" s="302">
        <f t="shared" ca="1" si="92"/>
        <v>0</v>
      </c>
      <c r="EW23" s="302">
        <f t="shared" ca="1" si="92"/>
        <v>0</v>
      </c>
      <c r="EX23" s="302">
        <f t="shared" ca="1" si="92"/>
        <v>5.6220702982906684E-2</v>
      </c>
      <c r="EY23" s="302">
        <f t="shared" ca="1" si="92"/>
        <v>5.7711388806922177E-2</v>
      </c>
      <c r="EZ23" s="302">
        <f t="shared" ca="1" si="92"/>
        <v>0.32442219047618615</v>
      </c>
      <c r="FA23" s="302">
        <f t="shared" ca="1" si="92"/>
        <v>1.1816397069629094</v>
      </c>
      <c r="FB23" s="302">
        <f t="shared" ca="1" si="92"/>
        <v>1.3738260635961038E-2</v>
      </c>
      <c r="FC23" s="302">
        <f t="shared" ref="FC23:HN23" ca="1" si="93">LOOKUP(_xlfn.NUMBERVALUE(LEFT(FC$7,4)),$E$94:$AC$94,$E110:$AC110)*FC198</f>
        <v>0</v>
      </c>
      <c r="FD23" s="302">
        <f t="shared" ca="1" si="93"/>
        <v>2.1235312312158647E-3</v>
      </c>
      <c r="FE23" s="302">
        <f t="shared" ca="1" si="93"/>
        <v>4.5207232710701803E-2</v>
      </c>
      <c r="FF23" s="302">
        <f t="shared" ca="1" si="93"/>
        <v>2.8166294060532851E-2</v>
      </c>
      <c r="FG23" s="302">
        <f t="shared" ca="1" si="93"/>
        <v>0</v>
      </c>
      <c r="FH23" s="302">
        <f t="shared" ca="1" si="93"/>
        <v>0</v>
      </c>
      <c r="FI23" s="302">
        <f t="shared" ca="1" si="93"/>
        <v>0</v>
      </c>
      <c r="FJ23" s="302">
        <f t="shared" ca="1" si="93"/>
        <v>4.2677908739919432E-2</v>
      </c>
      <c r="FK23" s="302">
        <f t="shared" ca="1" si="93"/>
        <v>5.5148974307426837E-2</v>
      </c>
      <c r="FL23" s="302">
        <f t="shared" ca="1" si="93"/>
        <v>0.39491328525895242</v>
      </c>
      <c r="FM23" s="302">
        <f t="shared" ca="1" si="93"/>
        <v>1.1506007767320288</v>
      </c>
      <c r="FN23" s="302">
        <f t="shared" ca="1" si="93"/>
        <v>2.8539629758538253E-2</v>
      </c>
      <c r="FO23" s="302">
        <f t="shared" ca="1" si="93"/>
        <v>0</v>
      </c>
      <c r="FP23" s="302">
        <f t="shared" ca="1" si="93"/>
        <v>4.2623291647818804E-3</v>
      </c>
      <c r="FQ23" s="302">
        <f t="shared" ca="1" si="93"/>
        <v>3.3695272359482699E-2</v>
      </c>
      <c r="FR23" s="302">
        <f t="shared" ca="1" si="93"/>
        <v>5.1038198055352507E-2</v>
      </c>
      <c r="FS23" s="302">
        <f t="shared" ca="1" si="93"/>
        <v>0</v>
      </c>
      <c r="FT23" s="302">
        <f t="shared" ca="1" si="93"/>
        <v>0</v>
      </c>
      <c r="FU23" s="302">
        <f t="shared" ca="1" si="93"/>
        <v>0</v>
      </c>
      <c r="FV23" s="302">
        <f t="shared" ca="1" si="93"/>
        <v>2.8802003329112914E-2</v>
      </c>
      <c r="FW23" s="302">
        <f t="shared" ca="1" si="93"/>
        <v>5.2541792517486051E-2</v>
      </c>
      <c r="FX23" s="302">
        <f t="shared" ca="1" si="93"/>
        <v>0.46555133459710796</v>
      </c>
      <c r="FY23" s="302">
        <f t="shared" ca="1" si="93"/>
        <v>1.1219117527153077</v>
      </c>
      <c r="FZ23" s="302">
        <f t="shared" ca="1" si="93"/>
        <v>4.4532530851039615E-2</v>
      </c>
      <c r="GA23" s="302">
        <f t="shared" ca="1" si="93"/>
        <v>0</v>
      </c>
      <c r="GB23" s="302">
        <f t="shared" ca="1" si="93"/>
        <v>6.4165777013419894E-3</v>
      </c>
      <c r="GC23" s="302">
        <f t="shared" ca="1" si="93"/>
        <v>2.2325214182719093E-2</v>
      </c>
      <c r="GD23" s="302">
        <f t="shared" ca="1" si="93"/>
        <v>7.4020454033142655E-2</v>
      </c>
      <c r="GE23" s="302">
        <f t="shared" ca="1" si="93"/>
        <v>0</v>
      </c>
      <c r="GF23" s="302">
        <f t="shared" ca="1" si="93"/>
        <v>0</v>
      </c>
      <c r="GG23" s="302">
        <f t="shared" ca="1" si="93"/>
        <v>0</v>
      </c>
      <c r="GH23" s="302">
        <f t="shared" ca="1" si="93"/>
        <v>1.4362801630979838E-2</v>
      </c>
      <c r="GI23" s="302">
        <f t="shared" ca="1" si="93"/>
        <v>4.9143989713060943E-2</v>
      </c>
      <c r="GJ23" s="302">
        <f t="shared" ca="1" si="93"/>
        <v>0.52833202536147894</v>
      </c>
      <c r="GK23" s="302">
        <f t="shared" ca="1" si="93"/>
        <v>1.0789673135706686</v>
      </c>
      <c r="GL23" s="302">
        <f t="shared" ca="1" si="93"/>
        <v>6.0943486573038906E-2</v>
      </c>
      <c r="GM23" s="302">
        <f t="shared" ca="1" si="93"/>
        <v>0</v>
      </c>
      <c r="GN23" s="302">
        <f t="shared" ca="1" si="93"/>
        <v>8.4583012924382278E-3</v>
      </c>
      <c r="GO23" s="302">
        <f t="shared" ca="1" si="93"/>
        <v>1.0928745668895906E-2</v>
      </c>
      <c r="GP23" s="302">
        <f t="shared" ca="1" si="93"/>
        <v>9.5664533906117385E-2</v>
      </c>
      <c r="GQ23" s="303">
        <f t="shared" ca="1" si="93"/>
        <v>0</v>
      </c>
      <c r="GR23" s="303">
        <f t="shared" ca="1" si="93"/>
        <v>0</v>
      </c>
      <c r="GS23" s="303">
        <f t="shared" ca="1" si="93"/>
        <v>0</v>
      </c>
      <c r="GT23" s="303">
        <f t="shared" ca="1" si="93"/>
        <v>0</v>
      </c>
      <c r="GU23" s="303">
        <f t="shared" ca="1" si="93"/>
        <v>4.6483463542492068E-2</v>
      </c>
      <c r="GV23" s="303">
        <f t="shared" ca="1" si="93"/>
        <v>0.5982028944840545</v>
      </c>
      <c r="GW23" s="303">
        <f t="shared" ca="1" si="93"/>
        <v>1.0546036245687265</v>
      </c>
      <c r="GX23" s="303">
        <f t="shared" ca="1" si="93"/>
        <v>7.9513415380307928E-2</v>
      </c>
      <c r="GY23" s="303">
        <f t="shared" ca="1" si="93"/>
        <v>0</v>
      </c>
      <c r="GZ23" s="303">
        <f t="shared" ca="1" si="93"/>
        <v>1.0611290140012115E-2</v>
      </c>
      <c r="HA23" s="303">
        <f t="shared" ca="1" si="93"/>
        <v>0</v>
      </c>
      <c r="HB23" s="303">
        <f t="shared" ca="1" si="93"/>
        <v>0.11852302981845014</v>
      </c>
      <c r="HC23" s="302">
        <f t="shared" ca="1" si="93"/>
        <v>0</v>
      </c>
      <c r="HD23" s="302">
        <f t="shared" ca="1" si="93"/>
        <v>0</v>
      </c>
      <c r="HE23" s="302">
        <f t="shared" ca="1" si="93"/>
        <v>0</v>
      </c>
      <c r="HF23" s="302">
        <f t="shared" ca="1" si="93"/>
        <v>0</v>
      </c>
      <c r="HG23" s="302">
        <f t="shared" ca="1" si="93"/>
        <v>0.1820809450217353</v>
      </c>
      <c r="HH23" s="302">
        <f t="shared" ca="1" si="93"/>
        <v>0.47796768872561091</v>
      </c>
      <c r="HI23" s="302">
        <f t="shared" ca="1" si="93"/>
        <v>0.9559463166571881</v>
      </c>
      <c r="HJ23" s="302">
        <f t="shared" ca="1" si="93"/>
        <v>8.1257495426668283E-2</v>
      </c>
      <c r="HK23" s="302">
        <f t="shared" ca="1" si="93"/>
        <v>0</v>
      </c>
      <c r="HL23" s="302">
        <f t="shared" ca="1" si="93"/>
        <v>0</v>
      </c>
      <c r="HM23" s="302">
        <f t="shared" ca="1" si="93"/>
        <v>0</v>
      </c>
      <c r="HN23" s="302">
        <f t="shared" ca="1" si="93"/>
        <v>0</v>
      </c>
      <c r="HO23" s="302">
        <f t="shared" ref="HO23:JZ23" ca="1" si="94">LOOKUP(_xlfn.NUMBERVALUE(LEFT(HO$7,4)),$E$94:$AC$94,$E110:$AC110)*HO198</f>
        <v>0</v>
      </c>
      <c r="HP23" s="302">
        <f t="shared" ca="1" si="94"/>
        <v>0</v>
      </c>
      <c r="HQ23" s="302">
        <f t="shared" ca="1" si="94"/>
        <v>0</v>
      </c>
      <c r="HR23" s="302">
        <f t="shared" ca="1" si="94"/>
        <v>0</v>
      </c>
      <c r="HS23" s="302">
        <f t="shared" ca="1" si="94"/>
        <v>0.1820809450217353</v>
      </c>
      <c r="HT23" s="302">
        <f t="shared" ca="1" si="94"/>
        <v>0.47796768872561091</v>
      </c>
      <c r="HU23" s="302">
        <f t="shared" ca="1" si="94"/>
        <v>0.9559463166571881</v>
      </c>
      <c r="HV23" s="302">
        <f t="shared" ca="1" si="94"/>
        <v>8.1257495426668283E-2</v>
      </c>
      <c r="HW23" s="302">
        <f t="shared" ca="1" si="94"/>
        <v>0</v>
      </c>
      <c r="HX23" s="302">
        <f t="shared" ca="1" si="94"/>
        <v>0</v>
      </c>
      <c r="HY23" s="302">
        <f t="shared" ca="1" si="94"/>
        <v>0</v>
      </c>
      <c r="HZ23" s="302">
        <f t="shared" ca="1" si="94"/>
        <v>0</v>
      </c>
      <c r="IA23" s="302">
        <f t="shared" ca="1" si="94"/>
        <v>0</v>
      </c>
      <c r="IB23" s="302">
        <f t="shared" ca="1" si="94"/>
        <v>0</v>
      </c>
      <c r="IC23" s="302">
        <f t="shared" ca="1" si="94"/>
        <v>0</v>
      </c>
      <c r="ID23" s="302">
        <f t="shared" ca="1" si="94"/>
        <v>0</v>
      </c>
      <c r="IE23" s="302">
        <f t="shared" ca="1" si="94"/>
        <v>0.17932292228995936</v>
      </c>
      <c r="IF23" s="302">
        <f t="shared" ca="1" si="94"/>
        <v>0.47072780016724314</v>
      </c>
      <c r="IG23" s="302">
        <f t="shared" ca="1" si="94"/>
        <v>0.94146637384173693</v>
      </c>
      <c r="IH23" s="302">
        <f t="shared" ca="1" si="94"/>
        <v>8.002666910660948E-2</v>
      </c>
      <c r="II23" s="302">
        <f t="shared" ca="1" si="94"/>
        <v>0</v>
      </c>
      <c r="IJ23" s="302">
        <f t="shared" ca="1" si="94"/>
        <v>0</v>
      </c>
      <c r="IK23" s="302">
        <f t="shared" ca="1" si="94"/>
        <v>0</v>
      </c>
      <c r="IL23" s="302">
        <f t="shared" ca="1" si="94"/>
        <v>0</v>
      </c>
      <c r="IM23" s="302">
        <f t="shared" ca="1" si="94"/>
        <v>0</v>
      </c>
      <c r="IN23" s="302">
        <f t="shared" ca="1" si="94"/>
        <v>0</v>
      </c>
      <c r="IO23" s="302">
        <f t="shared" ca="1" si="94"/>
        <v>0</v>
      </c>
      <c r="IP23" s="302">
        <f t="shared" ca="1" si="94"/>
        <v>0</v>
      </c>
      <c r="IQ23" s="302">
        <f t="shared" ca="1" si="94"/>
        <v>0.1820809450217353</v>
      </c>
      <c r="IR23" s="302">
        <f t="shared" ca="1" si="94"/>
        <v>0.47796768872561091</v>
      </c>
      <c r="IS23" s="302">
        <f t="shared" ca="1" si="94"/>
        <v>0.9559463166571881</v>
      </c>
      <c r="IT23" s="302">
        <f t="shared" ca="1" si="94"/>
        <v>8.1257495426668283E-2</v>
      </c>
      <c r="IU23" s="302">
        <f t="shared" ca="1" si="94"/>
        <v>0</v>
      </c>
      <c r="IV23" s="302">
        <f t="shared" ca="1" si="94"/>
        <v>0</v>
      </c>
      <c r="IW23" s="302">
        <f t="shared" ca="1" si="94"/>
        <v>0</v>
      </c>
      <c r="IX23" s="302">
        <f t="shared" ca="1" si="94"/>
        <v>0</v>
      </c>
      <c r="IY23" s="303">
        <f t="shared" ca="1" si="94"/>
        <v>0</v>
      </c>
      <c r="IZ23" s="303">
        <f t="shared" ca="1" si="94"/>
        <v>0</v>
      </c>
      <c r="JA23" s="303">
        <f t="shared" ca="1" si="94"/>
        <v>0</v>
      </c>
      <c r="JB23" s="303">
        <f t="shared" ca="1" si="94"/>
        <v>0</v>
      </c>
      <c r="JC23" s="303">
        <f t="shared" ca="1" si="94"/>
        <v>0.17932292228995936</v>
      </c>
      <c r="JD23" s="303">
        <f t="shared" ca="1" si="94"/>
        <v>0.47072780016724314</v>
      </c>
      <c r="JE23" s="303">
        <f t="shared" ca="1" si="94"/>
        <v>0.94146637384173693</v>
      </c>
      <c r="JF23" s="303">
        <f t="shared" ca="1" si="94"/>
        <v>8.002666910660948E-2</v>
      </c>
      <c r="JG23" s="303">
        <f t="shared" ca="1" si="94"/>
        <v>0</v>
      </c>
      <c r="JH23" s="303">
        <f t="shared" ca="1" si="94"/>
        <v>0</v>
      </c>
      <c r="JI23" s="303">
        <f t="shared" ca="1" si="94"/>
        <v>0</v>
      </c>
      <c r="JJ23" s="303">
        <f t="shared" ca="1" si="94"/>
        <v>0</v>
      </c>
      <c r="JK23" s="302">
        <f t="shared" ca="1" si="94"/>
        <v>0</v>
      </c>
      <c r="JL23" s="302">
        <f t="shared" ca="1" si="94"/>
        <v>0</v>
      </c>
      <c r="JM23" s="302">
        <f t="shared" ca="1" si="94"/>
        <v>0</v>
      </c>
      <c r="JN23" s="302">
        <f t="shared" ca="1" si="94"/>
        <v>0</v>
      </c>
      <c r="JO23" s="302">
        <f t="shared" ca="1" si="94"/>
        <v>0.19010558988492648</v>
      </c>
      <c r="JP23" s="302">
        <f t="shared" ca="1" si="94"/>
        <v>0.43658850620591488</v>
      </c>
      <c r="JQ23" s="302">
        <f t="shared" ca="1" si="94"/>
        <v>0.98256027227432952</v>
      </c>
      <c r="JR23" s="302">
        <f t="shared" ca="1" si="94"/>
        <v>8.1545946175525325E-2</v>
      </c>
      <c r="JS23" s="302">
        <f t="shared" ca="1" si="94"/>
        <v>0</v>
      </c>
      <c r="JT23" s="302">
        <f t="shared" ca="1" si="94"/>
        <v>1.8079849958859511E-2</v>
      </c>
      <c r="JU23" s="302">
        <f t="shared" ca="1" si="94"/>
        <v>0</v>
      </c>
      <c r="JV23" s="302">
        <f t="shared" ca="1" si="94"/>
        <v>0</v>
      </c>
      <c r="JW23" s="302">
        <f t="shared" ca="1" si="94"/>
        <v>0</v>
      </c>
      <c r="JX23" s="302">
        <f t="shared" ca="1" si="94"/>
        <v>0</v>
      </c>
      <c r="JY23" s="302">
        <f t="shared" ca="1" si="94"/>
        <v>0</v>
      </c>
      <c r="JZ23" s="302">
        <f t="shared" ca="1" si="94"/>
        <v>0</v>
      </c>
      <c r="KA23" s="302">
        <f t="shared" ref="KA23:LR23" ca="1" si="95">LOOKUP(_xlfn.NUMBERVALUE(LEFT(KA$7,4)),$E$94:$AC$94,$E110:$AC110)*KA198</f>
        <v>0.19739721344422501</v>
      </c>
      <c r="KB23" s="302">
        <f t="shared" ca="1" si="95"/>
        <v>0.39253633130634263</v>
      </c>
      <c r="KC23" s="302">
        <f t="shared" ca="1" si="95"/>
        <v>1.0086714626986089</v>
      </c>
      <c r="KD23" s="302">
        <f t="shared" ca="1" si="95"/>
        <v>8.1836452125474343E-2</v>
      </c>
      <c r="KE23" s="302">
        <f t="shared" ca="1" si="95"/>
        <v>0</v>
      </c>
      <c r="KF23" s="302">
        <f t="shared" ca="1" si="95"/>
        <v>3.6794431823521066E-2</v>
      </c>
      <c r="KG23" s="302">
        <f t="shared" ca="1" si="95"/>
        <v>0</v>
      </c>
      <c r="KH23" s="302">
        <f t="shared" ca="1" si="95"/>
        <v>0</v>
      </c>
      <c r="KI23" s="302">
        <f t="shared" ca="1" si="95"/>
        <v>0</v>
      </c>
      <c r="KJ23" s="302">
        <f t="shared" ca="1" si="95"/>
        <v>0</v>
      </c>
      <c r="KK23" s="302">
        <f t="shared" ca="1" si="95"/>
        <v>0</v>
      </c>
      <c r="KL23" s="302">
        <f t="shared" ca="1" si="95"/>
        <v>0</v>
      </c>
      <c r="KM23" s="302">
        <f t="shared" ca="1" si="95"/>
        <v>0.20405186687476301</v>
      </c>
      <c r="KN23" s="302">
        <f t="shared" ca="1" si="95"/>
        <v>0.34554351633947156</v>
      </c>
      <c r="KO23" s="302">
        <f t="shared" ca="1" si="95"/>
        <v>1.0342940012553703</v>
      </c>
      <c r="KP23" s="302">
        <f t="shared" ca="1" si="95"/>
        <v>8.2129035319893934E-2</v>
      </c>
      <c r="KQ23" s="302">
        <f t="shared" ca="1" si="95"/>
        <v>0</v>
      </c>
      <c r="KR23" s="302">
        <f t="shared" ca="1" si="95"/>
        <v>5.6177768250284414E-2</v>
      </c>
      <c r="KS23" s="302">
        <f t="shared" ca="1" si="95"/>
        <v>0</v>
      </c>
      <c r="KT23" s="302">
        <f t="shared" ca="1" si="95"/>
        <v>0</v>
      </c>
      <c r="KU23" s="302">
        <f t="shared" ca="1" si="95"/>
        <v>0</v>
      </c>
      <c r="KV23" s="302">
        <f t="shared" ca="1" si="95"/>
        <v>0</v>
      </c>
      <c r="KW23" s="302">
        <f t="shared" ca="1" si="95"/>
        <v>0</v>
      </c>
      <c r="KX23" s="302">
        <f t="shared" ca="1" si="95"/>
        <v>0</v>
      </c>
      <c r="KY23" s="302">
        <f t="shared" ca="1" si="95"/>
        <v>0.21014952228304973</v>
      </c>
      <c r="KZ23" s="302">
        <f t="shared" ca="1" si="95"/>
        <v>0.29530544690912353</v>
      </c>
      <c r="LA23" s="302">
        <f t="shared" ca="1" si="95"/>
        <v>1.0594414779257986</v>
      </c>
      <c r="LB23" s="302">
        <f t="shared" ca="1" si="95"/>
        <v>8.2423718118533398E-2</v>
      </c>
      <c r="LC23" s="302">
        <f t="shared" ca="1" si="95"/>
        <v>0</v>
      </c>
      <c r="LD23" s="302">
        <f t="shared" ca="1" si="95"/>
        <v>7.6266357690156814E-2</v>
      </c>
      <c r="LE23" s="302">
        <f t="shared" ca="1" si="95"/>
        <v>0</v>
      </c>
      <c r="LF23" s="302">
        <f t="shared" ca="1" si="95"/>
        <v>0</v>
      </c>
      <c r="LG23" s="303">
        <f t="shared" ca="1" si="95"/>
        <v>0</v>
      </c>
      <c r="LH23" s="303">
        <f t="shared" ca="1" si="95"/>
        <v>0</v>
      </c>
      <c r="LI23" s="303">
        <f t="shared" ca="1" si="95"/>
        <v>0</v>
      </c>
      <c r="LJ23" s="303">
        <f t="shared" ca="1" si="95"/>
        <v>0</v>
      </c>
      <c r="LK23" s="303">
        <f t="shared" ca="1" si="95"/>
        <v>0.21575730212154989</v>
      </c>
      <c r="LL23" s="303">
        <f t="shared" ca="1" si="95"/>
        <v>0.24147393149157551</v>
      </c>
      <c r="LM23" s="303">
        <f t="shared" ca="1" si="95"/>
        <v>1.0841269833821277</v>
      </c>
      <c r="LN23" s="303">
        <f t="shared" ca="1" si="95"/>
        <v>8.2720523203208968E-2</v>
      </c>
      <c r="LO23" s="303">
        <f t="shared" ca="1" si="95"/>
        <v>0</v>
      </c>
      <c r="LP23" s="303">
        <f t="shared" ca="1" si="95"/>
        <v>9.7099403763070191E-2</v>
      </c>
      <c r="LQ23" s="303">
        <f t="shared" ca="1" si="95"/>
        <v>0</v>
      </c>
      <c r="LR23" s="303">
        <f t="shared" ca="1" si="95"/>
        <v>0</v>
      </c>
    </row>
    <row r="24" spans="2:330" hidden="1">
      <c r="B24" s="3"/>
      <c r="C24" s="22" t="str">
        <f t="shared" si="5"/>
        <v>VP</v>
      </c>
      <c r="D24" s="22"/>
      <c r="E24" s="302">
        <f t="shared" ref="E24:AC24" ca="1" si="96">E111*E199</f>
        <v>0.16486728424500816</v>
      </c>
      <c r="F24" s="302">
        <f t="shared" ca="1" si="96"/>
        <v>0.13292673852803841</v>
      </c>
      <c r="G24" s="303">
        <f t="shared" ca="1" si="96"/>
        <v>0.15182102192061622</v>
      </c>
      <c r="H24" s="302">
        <f t="shared" ca="1" si="96"/>
        <v>0.16203080373553438</v>
      </c>
      <c r="I24" s="303">
        <f t="shared" ca="1" si="96"/>
        <v>0.27793849756889277</v>
      </c>
      <c r="J24" s="302">
        <f t="shared" ca="1" si="96"/>
        <v>0.26063099792261951</v>
      </c>
      <c r="K24" s="302">
        <f t="shared" ca="1" si="96"/>
        <v>0.24889973731347556</v>
      </c>
      <c r="L24" s="302">
        <f t="shared" ca="1" si="96"/>
        <v>0.24688006073061647</v>
      </c>
      <c r="M24" s="302">
        <f t="shared" ca="1" si="96"/>
        <v>0.23928638952886599</v>
      </c>
      <c r="N24" s="303">
        <f t="shared" ca="1" si="96"/>
        <v>0.23121362868951073</v>
      </c>
      <c r="O24" s="302">
        <f t="shared" ca="1" si="96"/>
        <v>0.22397454343767825</v>
      </c>
      <c r="P24" s="302">
        <f t="shared" ca="1" si="96"/>
        <v>0.22110909380300423</v>
      </c>
      <c r="Q24" s="302">
        <f t="shared" ca="1" si="96"/>
        <v>0.21824427673366789</v>
      </c>
      <c r="R24" s="302">
        <f t="shared" ca="1" si="96"/>
        <v>0.21122485050616008</v>
      </c>
      <c r="S24" s="303">
        <f t="shared" ca="1" si="96"/>
        <v>0.20841395222509598</v>
      </c>
      <c r="T24" s="302">
        <f t="shared" ca="1" si="96"/>
        <v>0.18343560557769342</v>
      </c>
      <c r="U24" s="302">
        <f t="shared" ca="1" si="96"/>
        <v>0.18343560557769342</v>
      </c>
      <c r="V24" s="302">
        <f t="shared" ca="1" si="96"/>
        <v>0.17982827975640142</v>
      </c>
      <c r="W24" s="302">
        <f t="shared" ca="1" si="96"/>
        <v>0.18343560557769342</v>
      </c>
      <c r="X24" s="303">
        <f t="shared" ca="1" si="96"/>
        <v>0.17982827975640142</v>
      </c>
      <c r="Y24" s="302">
        <f t="shared" ca="1" si="96"/>
        <v>0.22786553752253266</v>
      </c>
      <c r="Z24" s="302">
        <f t="shared" ca="1" si="96"/>
        <v>0.27229653745412252</v>
      </c>
      <c r="AA24" s="302">
        <f t="shared" ca="1" si="96"/>
        <v>0.31672860541097031</v>
      </c>
      <c r="AB24" s="302">
        <f t="shared" ca="1" si="96"/>
        <v>0.36116174143158836</v>
      </c>
      <c r="AC24" s="303">
        <f t="shared" ca="1" si="96"/>
        <v>0.40559594555449058</v>
      </c>
      <c r="AD24" s="3"/>
      <c r="AE24" s="302">
        <f t="shared" ref="AE24:CP24" ca="1" si="97">LOOKUP(_xlfn.NUMBERVALUE(LEFT(AE$7,4)),$E$94:$AC$94,$E111:$AC111)*AE199</f>
        <v>0</v>
      </c>
      <c r="AF24" s="302">
        <f t="shared" ca="1" si="97"/>
        <v>0</v>
      </c>
      <c r="AG24" s="302">
        <f t="shared" ca="1" si="97"/>
        <v>0.20811809786383237</v>
      </c>
      <c r="AH24" s="302">
        <f t="shared" ca="1" si="97"/>
        <v>0.31361910858948172</v>
      </c>
      <c r="AI24" s="302">
        <f t="shared" ca="1" si="97"/>
        <v>0.41417931953194936</v>
      </c>
      <c r="AJ24" s="302">
        <f t="shared" ca="1" si="97"/>
        <v>2.8416953786700925E-2</v>
      </c>
      <c r="AK24" s="302">
        <f t="shared" ca="1" si="97"/>
        <v>0.57233964614201394</v>
      </c>
      <c r="AL24" s="302">
        <f t="shared" ca="1" si="97"/>
        <v>0.20476818797079308</v>
      </c>
      <c r="AM24" s="302">
        <f t="shared" ca="1" si="97"/>
        <v>0</v>
      </c>
      <c r="AN24" s="302">
        <f t="shared" ca="1" si="97"/>
        <v>6.8071148064522746E-2</v>
      </c>
      <c r="AO24" s="302">
        <f t="shared" ca="1" si="97"/>
        <v>6.8767498247628067E-2</v>
      </c>
      <c r="AP24" s="302">
        <f t="shared" ca="1" si="97"/>
        <v>6.9371391223284048E-2</v>
      </c>
      <c r="AQ24" s="302">
        <f t="shared" ca="1" si="97"/>
        <v>0</v>
      </c>
      <c r="AR24" s="302">
        <f t="shared" ca="1" si="97"/>
        <v>0</v>
      </c>
      <c r="AS24" s="302">
        <f t="shared" ca="1" si="97"/>
        <v>0.16779836038656637</v>
      </c>
      <c r="AT24" s="302">
        <f t="shared" ca="1" si="97"/>
        <v>0.25286014405937396</v>
      </c>
      <c r="AU24" s="302">
        <f t="shared" ca="1" si="97"/>
        <v>0.33393833326766453</v>
      </c>
      <c r="AV24" s="302">
        <f t="shared" ca="1" si="97"/>
        <v>2.2911598277767568E-2</v>
      </c>
      <c r="AW24" s="302">
        <f t="shared" ca="1" si="97"/>
        <v>0.46145748588233348</v>
      </c>
      <c r="AX24" s="302">
        <f t="shared" ca="1" si="97"/>
        <v>0.16509744492912015</v>
      </c>
      <c r="AY24" s="302">
        <f t="shared" ca="1" si="97"/>
        <v>0</v>
      </c>
      <c r="AZ24" s="302">
        <f t="shared" ca="1" si="97"/>
        <v>5.4883391459456109E-2</v>
      </c>
      <c r="BA24" s="302">
        <f t="shared" ca="1" si="97"/>
        <v>5.5444834314158774E-2</v>
      </c>
      <c r="BB24" s="302">
        <f t="shared" ca="1" si="97"/>
        <v>5.5931732148629357E-2</v>
      </c>
      <c r="BC24" s="303">
        <f t="shared" ca="1" si="97"/>
        <v>0</v>
      </c>
      <c r="BD24" s="303">
        <f t="shared" ca="1" si="97"/>
        <v>0</v>
      </c>
      <c r="BE24" s="303">
        <f t="shared" ca="1" si="97"/>
        <v>0.19164931625189022</v>
      </c>
      <c r="BF24" s="303">
        <f t="shared" ca="1" si="97"/>
        <v>0.28880183098745665</v>
      </c>
      <c r="BG24" s="303">
        <f t="shared" ca="1" si="97"/>
        <v>0.38140452084040383</v>
      </c>
      <c r="BH24" s="303">
        <f t="shared" ca="1" si="97"/>
        <v>2.6168266090660051E-2</v>
      </c>
      <c r="BI24" s="303">
        <f t="shared" ca="1" si="97"/>
        <v>0.5270493194625141</v>
      </c>
      <c r="BJ24" s="303">
        <f t="shared" ca="1" si="97"/>
        <v>0.18856449111127954</v>
      </c>
      <c r="BK24" s="303">
        <f t="shared" ca="1" si="97"/>
        <v>0</v>
      </c>
      <c r="BL24" s="303">
        <f t="shared" ca="1" si="97"/>
        <v>6.2684548422033776E-2</v>
      </c>
      <c r="BM24" s="303">
        <f t="shared" ca="1" si="97"/>
        <v>6.3325795088392089E-2</v>
      </c>
      <c r="BN24" s="303">
        <f t="shared" ca="1" si="97"/>
        <v>6.3881900862285471E-2</v>
      </c>
      <c r="BO24" s="302">
        <f t="shared" ca="1" si="97"/>
        <v>0</v>
      </c>
      <c r="BP24" s="302">
        <f t="shared" ca="1" si="97"/>
        <v>0</v>
      </c>
      <c r="BQ24" s="302">
        <f t="shared" ca="1" si="97"/>
        <v>0.20453750313903399</v>
      </c>
      <c r="BR24" s="302">
        <f t="shared" ca="1" si="97"/>
        <v>0.30822340808415521</v>
      </c>
      <c r="BS24" s="302">
        <f t="shared" ca="1" si="97"/>
        <v>0.40705351787482014</v>
      </c>
      <c r="BT24" s="302">
        <f t="shared" ca="1" si="97"/>
        <v>2.7928050630906788E-2</v>
      </c>
      <c r="BU24" s="302">
        <f t="shared" ca="1" si="97"/>
        <v>0.56249275469526472</v>
      </c>
      <c r="BV24" s="302">
        <f t="shared" ca="1" si="97"/>
        <v>0.20124522720389976</v>
      </c>
      <c r="BW24" s="302">
        <f t="shared" ca="1" si="97"/>
        <v>0</v>
      </c>
      <c r="BX24" s="302">
        <f t="shared" ca="1" si="97"/>
        <v>6.6900009195906565E-2</v>
      </c>
      <c r="BY24" s="302">
        <f t="shared" ca="1" si="97"/>
        <v>6.7584378932247141E-2</v>
      </c>
      <c r="BZ24" s="302">
        <f t="shared" ca="1" si="97"/>
        <v>6.8177882153118832E-2</v>
      </c>
      <c r="CA24" s="303">
        <f t="shared" ca="1" si="97"/>
        <v>2.7167787615079996E-2</v>
      </c>
      <c r="CB24" s="303">
        <f t="shared" ca="1" si="97"/>
        <v>0.36660988520118765</v>
      </c>
      <c r="CC24" s="303">
        <f t="shared" ca="1" si="97"/>
        <v>0.39971890888692857</v>
      </c>
      <c r="CD24" s="303">
        <f t="shared" ca="1" si="97"/>
        <v>1.0518690817582175</v>
      </c>
      <c r="CE24" s="303">
        <f t="shared" ca="1" si="97"/>
        <v>-0.16717099914110634</v>
      </c>
      <c r="CF24" s="303">
        <f t="shared" ca="1" si="97"/>
        <v>0</v>
      </c>
      <c r="CG24" s="303">
        <f t="shared" ca="1" si="97"/>
        <v>-0.39486192497599742</v>
      </c>
      <c r="CH24" s="303">
        <f t="shared" ca="1" si="97"/>
        <v>0.2415678727554858</v>
      </c>
      <c r="CI24" s="303">
        <f t="shared" ca="1" si="97"/>
        <v>-0.26905397533923425</v>
      </c>
      <c r="CJ24" s="303">
        <f t="shared" ca="1" si="97"/>
        <v>9.5695828234156302E-2</v>
      </c>
      <c r="CK24" s="303">
        <f t="shared" ca="1" si="97"/>
        <v>1.5177789096290017</v>
      </c>
      <c r="CL24" s="303">
        <f t="shared" ca="1" si="97"/>
        <v>0.50619575740846368</v>
      </c>
      <c r="CM24" s="302">
        <f t="shared" ca="1" si="97"/>
        <v>2.6639624852640296E-2</v>
      </c>
      <c r="CN24" s="302">
        <f t="shared" ca="1" si="97"/>
        <v>0.32785983072759634</v>
      </c>
      <c r="CO24" s="302">
        <f t="shared" ca="1" si="97"/>
        <v>0.35359619972541129</v>
      </c>
      <c r="CP24" s="302">
        <f t="shared" ca="1" si="97"/>
        <v>1.0408501050319066</v>
      </c>
      <c r="CQ24" s="302">
        <f t="shared" ref="CQ24:FB24" ca="1" si="98">LOOKUP(_xlfn.NUMBERVALUE(LEFT(CQ$7,4)),$E$94:$AC$94,$E111:$AC111)*CQ199</f>
        <v>-0.18184179141896128</v>
      </c>
      <c r="CR24" s="302">
        <f t="shared" ca="1" si="98"/>
        <v>0</v>
      </c>
      <c r="CS24" s="302">
        <f t="shared" ca="1" si="98"/>
        <v>-0.29856789829676622</v>
      </c>
      <c r="CT24" s="302">
        <f t="shared" ca="1" si="98"/>
        <v>0.18715741318220736</v>
      </c>
      <c r="CU24" s="302">
        <f t="shared" ca="1" si="98"/>
        <v>-0.20361164196169693</v>
      </c>
      <c r="CV24" s="302">
        <f t="shared" ca="1" si="98"/>
        <v>0.22341021854206994</v>
      </c>
      <c r="CW24" s="302">
        <f t="shared" ca="1" si="98"/>
        <v>1.2950404757462712</v>
      </c>
      <c r="CX24" s="302">
        <f t="shared" ca="1" si="98"/>
        <v>0.38643976399455038</v>
      </c>
      <c r="CY24" s="302">
        <f t="shared" ca="1" si="98"/>
        <v>2.6656505715559518E-2</v>
      </c>
      <c r="CZ24" s="302">
        <f t="shared" ca="1" si="98"/>
        <v>0.29648966831609336</v>
      </c>
      <c r="DA24" s="302">
        <f t="shared" ca="1" si="98"/>
        <v>0.31486851481175909</v>
      </c>
      <c r="DB24" s="302">
        <f t="shared" ca="1" si="98"/>
        <v>1.050838191407784</v>
      </c>
      <c r="DC24" s="302">
        <f t="shared" ca="1" si="98"/>
        <v>-0.19865204180711604</v>
      </c>
      <c r="DD24" s="302">
        <f t="shared" ca="1" si="98"/>
        <v>0</v>
      </c>
      <c r="DE24" s="302">
        <f t="shared" ca="1" si="98"/>
        <v>-0.20745306103844974</v>
      </c>
      <c r="DF24" s="302">
        <f t="shared" ca="1" si="98"/>
        <v>0.13874162591394462</v>
      </c>
      <c r="DG24" s="302">
        <f t="shared" ca="1" si="98"/>
        <v>-0.14356080366049584</v>
      </c>
      <c r="DH24" s="302">
        <f t="shared" ca="1" si="98"/>
        <v>0.35265039189053665</v>
      </c>
      <c r="DI24" s="302">
        <f t="shared" ca="1" si="98"/>
        <v>1.1008888731849391</v>
      </c>
      <c r="DJ24" s="302">
        <f t="shared" ca="1" si="98"/>
        <v>0.27754248728663089</v>
      </c>
      <c r="DK24" s="302">
        <f t="shared" ca="1" si="98"/>
        <v>2.7765582479553238E-2</v>
      </c>
      <c r="DL24" s="302">
        <f t="shared" ca="1" si="98"/>
        <v>0.27600135015052224</v>
      </c>
      <c r="DM24" s="302">
        <f t="shared" ca="1" si="98"/>
        <v>0.28678221218945127</v>
      </c>
      <c r="DN24" s="302">
        <f t="shared" ca="1" si="98"/>
        <v>1.1041657273658556</v>
      </c>
      <c r="DO24" s="302">
        <f t="shared" ca="1" si="98"/>
        <v>-0.22314419558488899</v>
      </c>
      <c r="DP24" s="302">
        <f t="shared" ca="1" si="98"/>
        <v>0</v>
      </c>
      <c r="DQ24" s="302">
        <f t="shared" ca="1" si="98"/>
        <v>-0.11811215645522891</v>
      </c>
      <c r="DR24" s="302">
        <f t="shared" ca="1" si="98"/>
        <v>9.5178841889150101E-2</v>
      </c>
      <c r="DS24" s="302">
        <f t="shared" ca="1" si="98"/>
        <v>-8.6923045372315877E-2</v>
      </c>
      <c r="DT24" s="302">
        <f t="shared" ca="1" si="98"/>
        <v>0.50121384980829886</v>
      </c>
      <c r="DU24" s="302">
        <f t="shared" ca="1" si="98"/>
        <v>0.94189824890928409</v>
      </c>
      <c r="DV24" s="302">
        <f t="shared" ca="1" si="98"/>
        <v>0.17627616705773641</v>
      </c>
      <c r="DW24" s="302">
        <f t="shared" ca="1" si="98"/>
        <v>2.8329826992133697E-2</v>
      </c>
      <c r="DX24" s="302">
        <f t="shared" ca="1" si="98"/>
        <v>0.24818791003473081</v>
      </c>
      <c r="DY24" s="302">
        <f t="shared" ca="1" si="98"/>
        <v>0.24994375550361903</v>
      </c>
      <c r="DZ24" s="302">
        <f t="shared" ca="1" si="98"/>
        <v>1.1362943992137413</v>
      </c>
      <c r="EA24" s="302">
        <f t="shared" ca="1" si="98"/>
        <v>-0.24316158331788726</v>
      </c>
      <c r="EB24" s="302">
        <f t="shared" ca="1" si="98"/>
        <v>0</v>
      </c>
      <c r="EC24" s="302">
        <f t="shared" ca="1" si="98"/>
        <v>-1.7480672788718513E-2</v>
      </c>
      <c r="ED24" s="302">
        <f t="shared" ca="1" si="98"/>
        <v>4.7976163387030778E-2</v>
      </c>
      <c r="EE24" s="302">
        <f t="shared" ca="1" si="98"/>
        <v>-2.4880764177870267E-2</v>
      </c>
      <c r="EF24" s="302">
        <f t="shared" ca="1" si="98"/>
        <v>0.64742326326760624</v>
      </c>
      <c r="EG24" s="302">
        <f t="shared" ca="1" si="98"/>
        <v>0.75031240341520355</v>
      </c>
      <c r="EH24" s="302">
        <f t="shared" ca="1" si="98"/>
        <v>6.5630565835248095E-2</v>
      </c>
      <c r="EI24" s="303">
        <f t="shared" ca="1" si="98"/>
        <v>2.8894905450291913E-2</v>
      </c>
      <c r="EJ24" s="303">
        <f t="shared" ca="1" si="98"/>
        <v>0.21911966038833952</v>
      </c>
      <c r="EK24" s="303">
        <f t="shared" ca="1" si="98"/>
        <v>0.21073988946285158</v>
      </c>
      <c r="EL24" s="303">
        <f t="shared" ca="1" si="98"/>
        <v>1.1687309416300011</v>
      </c>
      <c r="EM24" s="303">
        <f t="shared" ca="1" si="98"/>
        <v>-0.26280833663318426</v>
      </c>
      <c r="EN24" s="303">
        <f t="shared" ca="1" si="98"/>
        <v>0</v>
      </c>
      <c r="EO24" s="303">
        <f t="shared" ca="1" si="98"/>
        <v>9.0540191149291266E-2</v>
      </c>
      <c r="EP24" s="303">
        <f t="shared" ca="1" si="98"/>
        <v>0</v>
      </c>
      <c r="EQ24" s="303">
        <f t="shared" ca="1" si="98"/>
        <v>3.9628481834376075E-2</v>
      </c>
      <c r="ER24" s="303">
        <f t="shared" ca="1" si="98"/>
        <v>0.7984770547311395</v>
      </c>
      <c r="ES24" s="303">
        <f t="shared" ca="1" si="98"/>
        <v>0.54851572415402128</v>
      </c>
      <c r="ET24" s="303">
        <f t="shared" ca="1" si="98"/>
        <v>-4.8679040893820053E-2</v>
      </c>
      <c r="EU24" s="302">
        <f t="shared" ca="1" si="98"/>
        <v>8.824236450340929E-2</v>
      </c>
      <c r="EV24" s="302">
        <f t="shared" ca="1" si="98"/>
        <v>0.27718643501337081</v>
      </c>
      <c r="EW24" s="302">
        <f t="shared" ca="1" si="98"/>
        <v>0.29988301211393031</v>
      </c>
      <c r="EX24" s="302">
        <f t="shared" ca="1" si="98"/>
        <v>0.93875570796427321</v>
      </c>
      <c r="EY24" s="302">
        <f t="shared" ca="1" si="98"/>
        <v>-0.15267523697605301</v>
      </c>
      <c r="EZ24" s="302">
        <f t="shared" ca="1" si="98"/>
        <v>1.5078183920766517E-3</v>
      </c>
      <c r="FA24" s="302">
        <f t="shared" ca="1" si="98"/>
        <v>3.8339484372133546E-2</v>
      </c>
      <c r="FB24" s="302">
        <f t="shared" ca="1" si="98"/>
        <v>-8.4578510059290408E-3</v>
      </c>
      <c r="FC24" s="302">
        <f t="shared" ref="FC24:HN24" ca="1" si="99">LOOKUP(_xlfn.NUMBERVALUE(LEFT(FC$7,4)),$E$94:$AC$94,$E111:$AC111)*FC199</f>
        <v>-6.3481221652463227E-2</v>
      </c>
      <c r="FD24" s="302">
        <f t="shared" ca="1" si="99"/>
        <v>0.63756595107528735</v>
      </c>
      <c r="FE24" s="302">
        <f t="shared" ca="1" si="99"/>
        <v>0.64685505666879239</v>
      </c>
      <c r="FF24" s="302">
        <f t="shared" ca="1" si="99"/>
        <v>6.7502972020184807E-3</v>
      </c>
      <c r="FG24" s="302">
        <f t="shared" ca="1" si="99"/>
        <v>0.14863274370926066</v>
      </c>
      <c r="FH24" s="302">
        <f t="shared" ca="1" si="99"/>
        <v>0.33873918313213625</v>
      </c>
      <c r="FI24" s="302">
        <f t="shared" ca="1" si="99"/>
        <v>0.39044979196384888</v>
      </c>
      <c r="FJ24" s="302">
        <f t="shared" ca="1" si="99"/>
        <v>0.72583397323600229</v>
      </c>
      <c r="FK24" s="302">
        <f t="shared" ca="1" si="99"/>
        <v>-4.5685152408006122E-2</v>
      </c>
      <c r="FL24" s="302">
        <f t="shared" ca="1" si="99"/>
        <v>3.0187665056746137E-3</v>
      </c>
      <c r="FM24" s="302">
        <f t="shared" ca="1" si="99"/>
        <v>-8.185527096985239E-3</v>
      </c>
      <c r="FN24" s="302">
        <f t="shared" ca="1" si="99"/>
        <v>-1.7570310759205933E-2</v>
      </c>
      <c r="FO24" s="302">
        <f t="shared" ca="1" si="99"/>
        <v>-0.16494605356089065</v>
      </c>
      <c r="FP24" s="302">
        <f t="shared" ca="1" si="99"/>
        <v>0.49070932721963889</v>
      </c>
      <c r="FQ24" s="302">
        <f t="shared" ca="1" si="99"/>
        <v>0.75422458348226395</v>
      </c>
      <c r="FR24" s="302">
        <f t="shared" ca="1" si="99"/>
        <v>6.1521330595666786E-2</v>
      </c>
      <c r="FS24" s="302">
        <f t="shared" ca="1" si="99"/>
        <v>0.20952642105428948</v>
      </c>
      <c r="FT24" s="302">
        <f t="shared" ca="1" si="99"/>
        <v>0.3996448797761421</v>
      </c>
      <c r="FU24" s="302">
        <f t="shared" ca="1" si="99"/>
        <v>0.4785601400059758</v>
      </c>
      <c r="FV24" s="302">
        <f t="shared" ca="1" si="99"/>
        <v>0.50767265301698472</v>
      </c>
      <c r="FW24" s="302">
        <f t="shared" ca="1" si="99"/>
        <v>6.3181658336531776E-2</v>
      </c>
      <c r="FX24" s="302">
        <f t="shared" ca="1" si="99"/>
        <v>4.5328718141654919E-3</v>
      </c>
      <c r="FY24" s="302">
        <f t="shared" ca="1" si="99"/>
        <v>-5.1197052172194342E-2</v>
      </c>
      <c r="FZ24" s="302">
        <f t="shared" ca="1" si="99"/>
        <v>-2.7416480596657904E-2</v>
      </c>
      <c r="GA24" s="302">
        <f t="shared" ca="1" si="99"/>
        <v>-0.26552848899798809</v>
      </c>
      <c r="GB24" s="302">
        <f t="shared" ca="1" si="99"/>
        <v>0.34279245328339736</v>
      </c>
      <c r="GC24" s="302">
        <f t="shared" ca="1" si="99"/>
        <v>0.86027640837185326</v>
      </c>
      <c r="GD24" s="302">
        <f t="shared" ca="1" si="99"/>
        <v>0.11655726223053596</v>
      </c>
      <c r="GE24" s="302">
        <f t="shared" ca="1" si="99"/>
        <v>0.26570347210206452</v>
      </c>
      <c r="GF24" s="302">
        <f t="shared" ca="1" si="99"/>
        <v>0.45104162366964018</v>
      </c>
      <c r="GG24" s="302">
        <f t="shared" ca="1" si="99"/>
        <v>0.55342704610307603</v>
      </c>
      <c r="GH24" s="302">
        <f t="shared" ca="1" si="99"/>
        <v>0.27859314093353837</v>
      </c>
      <c r="GI24" s="302">
        <f t="shared" ca="1" si="99"/>
        <v>0.17061972435492104</v>
      </c>
      <c r="GJ24" s="302">
        <f t="shared" ca="1" si="99"/>
        <v>5.9334394976654058E-3</v>
      </c>
      <c r="GK24" s="302">
        <f t="shared" ca="1" si="99"/>
        <v>-8.9322244698500614E-2</v>
      </c>
      <c r="GL24" s="302">
        <f t="shared" ca="1" si="99"/>
        <v>-3.7353897752140097E-2</v>
      </c>
      <c r="GM24" s="302">
        <f t="shared" ca="1" si="99"/>
        <v>-0.35819488214588224</v>
      </c>
      <c r="GN24" s="302">
        <f t="shared" ca="1" si="99"/>
        <v>0.19006318028065591</v>
      </c>
      <c r="GO24" s="302">
        <f t="shared" ca="1" si="99"/>
        <v>0.94641822394114616</v>
      </c>
      <c r="GP24" s="302">
        <f t="shared" ca="1" si="99"/>
        <v>0.1685450354266835</v>
      </c>
      <c r="GQ24" s="303">
        <f t="shared" ca="1" si="99"/>
        <v>0.32642630079444052</v>
      </c>
      <c r="GR24" s="303">
        <f t="shared" ca="1" si="99"/>
        <v>0.50952913331996996</v>
      </c>
      <c r="GS24" s="303">
        <f t="shared" ca="1" si="99"/>
        <v>0.63530083440881013</v>
      </c>
      <c r="GT24" s="303">
        <f t="shared" ca="1" si="99"/>
        <v>5.3770328030650176E-2</v>
      </c>
      <c r="GU24" s="303">
        <f t="shared" ca="1" si="99"/>
        <v>0.2812155979782589</v>
      </c>
      <c r="GV24" s="303">
        <f t="shared" ca="1" si="99"/>
        <v>7.4245191262565591E-3</v>
      </c>
      <c r="GW24" s="303">
        <f t="shared" ca="1" si="99"/>
        <v>-0.12568875216365322</v>
      </c>
      <c r="GX24" s="303">
        <f t="shared" ca="1" si="99"/>
        <v>-4.8736226987116042E-2</v>
      </c>
      <c r="GY24" s="303">
        <f t="shared" ca="1" si="99"/>
        <v>-0.45513794889823983</v>
      </c>
      <c r="GZ24" s="303">
        <f t="shared" ca="1" si="99"/>
        <v>4.2880760487464947E-2</v>
      </c>
      <c r="HA24" s="303">
        <f t="shared" ca="1" si="99"/>
        <v>1.0479016637821501</v>
      </c>
      <c r="HB24" s="303">
        <f t="shared" ca="1" si="99"/>
        <v>0.22304364082788405</v>
      </c>
      <c r="HC24" s="302">
        <f t="shared" ca="1" si="99"/>
        <v>0</v>
      </c>
      <c r="HD24" s="302">
        <f t="shared" ca="1" si="99"/>
        <v>0</v>
      </c>
      <c r="HE24" s="302">
        <f t="shared" ca="1" si="99"/>
        <v>0.42619169663130507</v>
      </c>
      <c r="HF24" s="302">
        <f t="shared" ca="1" si="99"/>
        <v>-0.17615916164911924</v>
      </c>
      <c r="HG24" s="302">
        <f t="shared" ca="1" si="99"/>
        <v>-0.22899354818076048</v>
      </c>
      <c r="HH24" s="302">
        <f t="shared" ca="1" si="99"/>
        <v>0.14897197753062327</v>
      </c>
      <c r="HI24" s="302">
        <f t="shared" ca="1" si="99"/>
        <v>2.9941340868783327E-2</v>
      </c>
      <c r="HJ24" s="302">
        <f t="shared" ca="1" si="99"/>
        <v>0</v>
      </c>
      <c r="HK24" s="302">
        <f t="shared" ca="1" si="99"/>
        <v>7.6288438038191797E-2</v>
      </c>
      <c r="HL24" s="302">
        <f t="shared" ca="1" si="99"/>
        <v>0.64866474541930719</v>
      </c>
      <c r="HM24" s="302">
        <f t="shared" ca="1" si="99"/>
        <v>0.9163736715335763</v>
      </c>
      <c r="HN24" s="302">
        <f t="shared" ca="1" si="99"/>
        <v>0.3084302688400834</v>
      </c>
      <c r="HO24" s="302">
        <f t="shared" ref="HO24:JZ24" ca="1" si="100">LOOKUP(_xlfn.NUMBERVALUE(LEFT(HO$7,4)),$E$94:$AC$94,$E111:$AC111)*HO199</f>
        <v>0</v>
      </c>
      <c r="HP24" s="302">
        <f t="shared" ca="1" si="100"/>
        <v>0</v>
      </c>
      <c r="HQ24" s="302">
        <f t="shared" ca="1" si="100"/>
        <v>0.42619169663130507</v>
      </c>
      <c r="HR24" s="302">
        <f t="shared" ca="1" si="100"/>
        <v>-0.17615916164911924</v>
      </c>
      <c r="HS24" s="302">
        <f t="shared" ca="1" si="100"/>
        <v>-0.22899354818076048</v>
      </c>
      <c r="HT24" s="302">
        <f t="shared" ca="1" si="100"/>
        <v>0.14897197753062327</v>
      </c>
      <c r="HU24" s="302">
        <f t="shared" ca="1" si="100"/>
        <v>2.9941340868783327E-2</v>
      </c>
      <c r="HV24" s="302">
        <f t="shared" ca="1" si="100"/>
        <v>0</v>
      </c>
      <c r="HW24" s="302">
        <f t="shared" ca="1" si="100"/>
        <v>7.6288438038191797E-2</v>
      </c>
      <c r="HX24" s="302">
        <f t="shared" ca="1" si="100"/>
        <v>0.64866474541930719</v>
      </c>
      <c r="HY24" s="302">
        <f t="shared" ca="1" si="100"/>
        <v>0.9163736715335763</v>
      </c>
      <c r="HZ24" s="302">
        <f t="shared" ca="1" si="100"/>
        <v>0.3084302688400834</v>
      </c>
      <c r="IA24" s="302">
        <f t="shared" ca="1" si="100"/>
        <v>0</v>
      </c>
      <c r="IB24" s="302">
        <f t="shared" ca="1" si="100"/>
        <v>0</v>
      </c>
      <c r="IC24" s="302">
        <f t="shared" ca="1" si="100"/>
        <v>0.41781048673894761</v>
      </c>
      <c r="ID24" s="302">
        <f t="shared" ca="1" si="100"/>
        <v>-0.17269492966169916</v>
      </c>
      <c r="IE24" s="302">
        <f t="shared" ca="1" si="100"/>
        <v>-0.224490309364827</v>
      </c>
      <c r="IF24" s="302">
        <f t="shared" ca="1" si="100"/>
        <v>0.1460423910989011</v>
      </c>
      <c r="IG24" s="302">
        <f t="shared" ca="1" si="100"/>
        <v>2.9352533850102752E-2</v>
      </c>
      <c r="IH24" s="302">
        <f t="shared" ca="1" si="100"/>
        <v>0</v>
      </c>
      <c r="II24" s="302">
        <f t="shared" ca="1" si="100"/>
        <v>7.4788199022246524E-2</v>
      </c>
      <c r="IJ24" s="302">
        <f t="shared" ca="1" si="100"/>
        <v>0.63590852462921754</v>
      </c>
      <c r="IK24" s="302">
        <f t="shared" ca="1" si="100"/>
        <v>0.89835286037826811</v>
      </c>
      <c r="IL24" s="302">
        <f t="shared" ca="1" si="100"/>
        <v>0.30236487892109287</v>
      </c>
      <c r="IM24" s="302">
        <f t="shared" ca="1" si="100"/>
        <v>0</v>
      </c>
      <c r="IN24" s="302">
        <f t="shared" ca="1" si="100"/>
        <v>0</v>
      </c>
      <c r="IO24" s="302">
        <f t="shared" ca="1" si="100"/>
        <v>0.42619169663130507</v>
      </c>
      <c r="IP24" s="302">
        <f t="shared" ca="1" si="100"/>
        <v>-0.17615916164911924</v>
      </c>
      <c r="IQ24" s="302">
        <f t="shared" ca="1" si="100"/>
        <v>-0.22899354818076048</v>
      </c>
      <c r="IR24" s="302">
        <f t="shared" ca="1" si="100"/>
        <v>0.14897197753062327</v>
      </c>
      <c r="IS24" s="302">
        <f t="shared" ca="1" si="100"/>
        <v>2.9941340868783327E-2</v>
      </c>
      <c r="IT24" s="302">
        <f t="shared" ca="1" si="100"/>
        <v>0</v>
      </c>
      <c r="IU24" s="302">
        <f t="shared" ca="1" si="100"/>
        <v>7.6288438038191797E-2</v>
      </c>
      <c r="IV24" s="302">
        <f t="shared" ca="1" si="100"/>
        <v>0.64866474541930719</v>
      </c>
      <c r="IW24" s="302">
        <f t="shared" ca="1" si="100"/>
        <v>0.9163736715335763</v>
      </c>
      <c r="IX24" s="302">
        <f t="shared" ca="1" si="100"/>
        <v>0.3084302688400834</v>
      </c>
      <c r="IY24" s="303">
        <f t="shared" ca="1" si="100"/>
        <v>0</v>
      </c>
      <c r="IZ24" s="303">
        <f t="shared" ca="1" si="100"/>
        <v>0</v>
      </c>
      <c r="JA24" s="303">
        <f t="shared" ca="1" si="100"/>
        <v>0.41781048673894761</v>
      </c>
      <c r="JB24" s="303">
        <f t="shared" ca="1" si="100"/>
        <v>-0.17269492966169916</v>
      </c>
      <c r="JC24" s="303">
        <f t="shared" ca="1" si="100"/>
        <v>-0.224490309364827</v>
      </c>
      <c r="JD24" s="303">
        <f t="shared" ca="1" si="100"/>
        <v>0.1460423910989011</v>
      </c>
      <c r="JE24" s="303">
        <f t="shared" ca="1" si="100"/>
        <v>2.9352533850102752E-2</v>
      </c>
      <c r="JF24" s="303">
        <f t="shared" ca="1" si="100"/>
        <v>0</v>
      </c>
      <c r="JG24" s="303">
        <f t="shared" ca="1" si="100"/>
        <v>7.4788199022246524E-2</v>
      </c>
      <c r="JH24" s="303">
        <f t="shared" ca="1" si="100"/>
        <v>0.63590852462921754</v>
      </c>
      <c r="JI24" s="303">
        <f t="shared" ca="1" si="100"/>
        <v>0.89835286037826811</v>
      </c>
      <c r="JJ24" s="303">
        <f t="shared" ca="1" si="100"/>
        <v>0.30236487892109287</v>
      </c>
      <c r="JK24" s="302">
        <f t="shared" ca="1" si="100"/>
        <v>0</v>
      </c>
      <c r="JL24" s="302">
        <f t="shared" ca="1" si="100"/>
        <v>0</v>
      </c>
      <c r="JM24" s="302">
        <f t="shared" ca="1" si="100"/>
        <v>0.52387768152331182</v>
      </c>
      <c r="JN24" s="302">
        <f t="shared" ca="1" si="100"/>
        <v>-0.11886570462146101</v>
      </c>
      <c r="JO24" s="302">
        <f t="shared" ca="1" si="100"/>
        <v>-9.3448479307759319E-2</v>
      </c>
      <c r="JP24" s="302">
        <f t="shared" ca="1" si="100"/>
        <v>0.19432107264585785</v>
      </c>
      <c r="JQ24" s="302">
        <f t="shared" ca="1" si="100"/>
        <v>0.15183786302378499</v>
      </c>
      <c r="JR24" s="302">
        <f t="shared" ca="1" si="100"/>
        <v>0</v>
      </c>
      <c r="JS24" s="302">
        <f t="shared" ca="1" si="100"/>
        <v>0.24499127718393712</v>
      </c>
      <c r="JT24" s="302">
        <f t="shared" ca="1" si="100"/>
        <v>0.66849608191716037</v>
      </c>
      <c r="JU24" s="302">
        <f t="shared" ca="1" si="100"/>
        <v>0.7521386378500039</v>
      </c>
      <c r="JV24" s="302">
        <f t="shared" ca="1" si="100"/>
        <v>0.36766981142095956</v>
      </c>
      <c r="JW24" s="302">
        <f t="shared" ca="1" si="100"/>
        <v>0</v>
      </c>
      <c r="JX24" s="302">
        <f t="shared" ca="1" si="100"/>
        <v>0</v>
      </c>
      <c r="JY24" s="302">
        <f t="shared" ca="1" si="100"/>
        <v>0.62212146487155218</v>
      </c>
      <c r="JZ24" s="302">
        <f t="shared" ca="1" si="100"/>
        <v>-5.8812598577312046E-2</v>
      </c>
      <c r="KA24" s="302">
        <f t="shared" ref="KA24:LR24" ca="1" si="101">LOOKUP(_xlfn.NUMBERVALUE(LEFT(KA$7,4)),$E$94:$AC$94,$E111:$AC111)*KA199</f>
        <v>2.9715054330310593E-2</v>
      </c>
      <c r="KB24" s="302">
        <f t="shared" ca="1" si="101"/>
        <v>0.24259960663097951</v>
      </c>
      <c r="KC24" s="302">
        <f t="shared" ca="1" si="101"/>
        <v>0.27143163359415684</v>
      </c>
      <c r="KD24" s="302">
        <f t="shared" ca="1" si="101"/>
        <v>0</v>
      </c>
      <c r="KE24" s="302">
        <f t="shared" ca="1" si="101"/>
        <v>0.4127934410113675</v>
      </c>
      <c r="KF24" s="302">
        <f t="shared" ca="1" si="101"/>
        <v>0.68902364001190552</v>
      </c>
      <c r="KG24" s="302">
        <f t="shared" ca="1" si="101"/>
        <v>0.59132217166351764</v>
      </c>
      <c r="KH24" s="302">
        <f t="shared" ca="1" si="101"/>
        <v>0.42609664310013351</v>
      </c>
      <c r="KI24" s="302">
        <f t="shared" ca="1" si="101"/>
        <v>0</v>
      </c>
      <c r="KJ24" s="302">
        <f t="shared" ca="1" si="101"/>
        <v>0</v>
      </c>
      <c r="KK24" s="302">
        <f t="shared" ca="1" si="101"/>
        <v>0.72092783799765414</v>
      </c>
      <c r="KL24" s="302">
        <f t="shared" ca="1" si="101"/>
        <v>4.2044625447757002E-3</v>
      </c>
      <c r="KM24" s="302">
        <f t="shared" ca="1" si="101"/>
        <v>0.14211946261830685</v>
      </c>
      <c r="KN24" s="302">
        <f t="shared" ca="1" si="101"/>
        <v>0.29410090525259791</v>
      </c>
      <c r="KO24" s="302">
        <f t="shared" ca="1" si="101"/>
        <v>0.38878729405223167</v>
      </c>
      <c r="KP24" s="302">
        <f t="shared" ca="1" si="101"/>
        <v>0</v>
      </c>
      <c r="KQ24" s="302">
        <f t="shared" ca="1" si="101"/>
        <v>0.57970212314265623</v>
      </c>
      <c r="KR24" s="302">
        <f t="shared" ca="1" si="101"/>
        <v>0.7102847383066907</v>
      </c>
      <c r="KS24" s="302">
        <f t="shared" ca="1" si="101"/>
        <v>0.4338186356984885</v>
      </c>
      <c r="KT24" s="302">
        <f t="shared" ca="1" si="101"/>
        <v>0.48372737438307073</v>
      </c>
      <c r="KU24" s="302">
        <f t="shared" ca="1" si="101"/>
        <v>0</v>
      </c>
      <c r="KV24" s="302">
        <f t="shared" ca="1" si="101"/>
        <v>0</v>
      </c>
      <c r="KW24" s="302">
        <f t="shared" ca="1" si="101"/>
        <v>0.82030164725551169</v>
      </c>
      <c r="KX24" s="302">
        <f t="shared" ca="1" si="101"/>
        <v>7.0410462365442503E-2</v>
      </c>
      <c r="KY24" s="302">
        <f t="shared" ca="1" si="101"/>
        <v>0.2451155623050725</v>
      </c>
      <c r="KZ24" s="302">
        <f t="shared" ca="1" si="101"/>
        <v>0.34915880756659851</v>
      </c>
      <c r="LA24" s="302">
        <f t="shared" ca="1" si="101"/>
        <v>0.50396708886352559</v>
      </c>
      <c r="LB24" s="302">
        <f t="shared" ca="1" si="101"/>
        <v>0</v>
      </c>
      <c r="LC24" s="302">
        <f t="shared" ca="1" si="101"/>
        <v>0.74572444079687006</v>
      </c>
      <c r="LD24" s="302">
        <f t="shared" ca="1" si="101"/>
        <v>0.73231941104213316</v>
      </c>
      <c r="LE24" s="302">
        <f t="shared" ca="1" si="101"/>
        <v>0.27952670070673008</v>
      </c>
      <c r="LF24" s="302">
        <f t="shared" ca="1" si="101"/>
        <v>0.54057816618212973</v>
      </c>
      <c r="LG24" s="303">
        <f t="shared" ca="1" si="101"/>
        <v>0</v>
      </c>
      <c r="LH24" s="303">
        <f t="shared" ca="1" si="101"/>
        <v>0</v>
      </c>
      <c r="LI24" s="303">
        <f t="shared" ca="1" si="101"/>
        <v>0.9202477948236728</v>
      </c>
      <c r="LJ24" s="303">
        <f t="shared" ca="1" si="101"/>
        <v>0.14005374590880207</v>
      </c>
      <c r="LK24" s="303">
        <f t="shared" ca="1" si="101"/>
        <v>0.3398371253639727</v>
      </c>
      <c r="LL24" s="303">
        <f t="shared" ca="1" si="101"/>
        <v>0.40815491053952574</v>
      </c>
      <c r="LM24" s="303">
        <f t="shared" ca="1" si="101"/>
        <v>0.61703097557215336</v>
      </c>
      <c r="LN24" s="303">
        <f t="shared" ca="1" si="101"/>
        <v>0</v>
      </c>
      <c r="LO24" s="303">
        <f t="shared" ca="1" si="101"/>
        <v>0.91086743580161633</v>
      </c>
      <c r="LP24" s="303">
        <f t="shared" ca="1" si="101"/>
        <v>0.75517065969117647</v>
      </c>
      <c r="LQ24" s="303">
        <f t="shared" ca="1" si="101"/>
        <v>0.12834912807509483</v>
      </c>
      <c r="LR24" s="303">
        <f t="shared" ca="1" si="101"/>
        <v>0.59666474492567545</v>
      </c>
    </row>
    <row r="25" spans="2:330" hidden="1">
      <c r="B25" s="3"/>
      <c r="C25" s="22" t="str">
        <f t="shared" si="5"/>
        <v>Sol</v>
      </c>
      <c r="D25" s="22"/>
      <c r="E25" s="302">
        <f t="shared" ref="E25:AC25" ca="1" si="102">E112*E200</f>
        <v>0</v>
      </c>
      <c r="F25" s="302">
        <f t="shared" ca="1" si="102"/>
        <v>0</v>
      </c>
      <c r="G25" s="303">
        <f t="shared" ca="1" si="102"/>
        <v>0</v>
      </c>
      <c r="H25" s="302">
        <f t="shared" ca="1" si="102"/>
        <v>0</v>
      </c>
      <c r="I25" s="303">
        <f t="shared" ca="1" si="102"/>
        <v>0</v>
      </c>
      <c r="J25" s="302">
        <f t="shared" ca="1" si="102"/>
        <v>0</v>
      </c>
      <c r="K25" s="302">
        <f t="shared" ca="1" si="102"/>
        <v>0</v>
      </c>
      <c r="L25" s="302">
        <f t="shared" ca="1" si="102"/>
        <v>0</v>
      </c>
      <c r="M25" s="302">
        <f t="shared" ca="1" si="102"/>
        <v>0</v>
      </c>
      <c r="N25" s="303">
        <f t="shared" ca="1" si="102"/>
        <v>0</v>
      </c>
      <c r="O25" s="302">
        <f t="shared" ca="1" si="102"/>
        <v>0</v>
      </c>
      <c r="P25" s="302">
        <f t="shared" ca="1" si="102"/>
        <v>0</v>
      </c>
      <c r="Q25" s="302">
        <f t="shared" ca="1" si="102"/>
        <v>0</v>
      </c>
      <c r="R25" s="302">
        <f t="shared" ca="1" si="102"/>
        <v>0</v>
      </c>
      <c r="S25" s="303">
        <f t="shared" ca="1" si="102"/>
        <v>0</v>
      </c>
      <c r="T25" s="302">
        <f t="shared" ca="1" si="102"/>
        <v>0</v>
      </c>
      <c r="U25" s="302">
        <f t="shared" ca="1" si="102"/>
        <v>0</v>
      </c>
      <c r="V25" s="302">
        <f t="shared" ca="1" si="102"/>
        <v>0</v>
      </c>
      <c r="W25" s="302">
        <f t="shared" ca="1" si="102"/>
        <v>0</v>
      </c>
      <c r="X25" s="303">
        <f t="shared" ca="1" si="102"/>
        <v>0</v>
      </c>
      <c r="Y25" s="302">
        <f t="shared" ca="1" si="102"/>
        <v>0</v>
      </c>
      <c r="Z25" s="302">
        <f t="shared" ca="1" si="102"/>
        <v>0</v>
      </c>
      <c r="AA25" s="302">
        <f t="shared" ca="1" si="102"/>
        <v>0</v>
      </c>
      <c r="AB25" s="302">
        <f t="shared" ca="1" si="102"/>
        <v>0</v>
      </c>
      <c r="AC25" s="303">
        <f t="shared" ca="1" si="102"/>
        <v>0</v>
      </c>
      <c r="AD25" s="3"/>
      <c r="AE25" s="302">
        <f t="shared" ref="AE25:CP25" ca="1" si="103">LOOKUP(_xlfn.NUMBERVALUE(LEFT(AE$7,4)),$E$94:$AC$94,$E112:$AC112)*AE200</f>
        <v>0</v>
      </c>
      <c r="AF25" s="302">
        <f t="shared" ca="1" si="103"/>
        <v>0</v>
      </c>
      <c r="AG25" s="302">
        <f t="shared" ca="1" si="103"/>
        <v>0</v>
      </c>
      <c r="AH25" s="302">
        <f t="shared" ca="1" si="103"/>
        <v>0</v>
      </c>
      <c r="AI25" s="302">
        <f t="shared" ca="1" si="103"/>
        <v>0</v>
      </c>
      <c r="AJ25" s="302">
        <f t="shared" ca="1" si="103"/>
        <v>0</v>
      </c>
      <c r="AK25" s="302">
        <f t="shared" ca="1" si="103"/>
        <v>0</v>
      </c>
      <c r="AL25" s="302">
        <f t="shared" ca="1" si="103"/>
        <v>0</v>
      </c>
      <c r="AM25" s="302">
        <f t="shared" ca="1" si="103"/>
        <v>0</v>
      </c>
      <c r="AN25" s="302">
        <f t="shared" ca="1" si="103"/>
        <v>0</v>
      </c>
      <c r="AO25" s="302">
        <f t="shared" ca="1" si="103"/>
        <v>0</v>
      </c>
      <c r="AP25" s="302">
        <f t="shared" ca="1" si="103"/>
        <v>0</v>
      </c>
      <c r="AQ25" s="302">
        <f t="shared" ca="1" si="103"/>
        <v>0</v>
      </c>
      <c r="AR25" s="302">
        <f t="shared" ca="1" si="103"/>
        <v>0</v>
      </c>
      <c r="AS25" s="302">
        <f t="shared" ca="1" si="103"/>
        <v>0</v>
      </c>
      <c r="AT25" s="302">
        <f t="shared" ca="1" si="103"/>
        <v>0</v>
      </c>
      <c r="AU25" s="302">
        <f t="shared" ca="1" si="103"/>
        <v>0</v>
      </c>
      <c r="AV25" s="302">
        <f t="shared" ca="1" si="103"/>
        <v>0</v>
      </c>
      <c r="AW25" s="302">
        <f t="shared" ca="1" si="103"/>
        <v>0</v>
      </c>
      <c r="AX25" s="302">
        <f t="shared" ca="1" si="103"/>
        <v>0</v>
      </c>
      <c r="AY25" s="302">
        <f t="shared" ca="1" si="103"/>
        <v>0</v>
      </c>
      <c r="AZ25" s="302">
        <f t="shared" ca="1" si="103"/>
        <v>0</v>
      </c>
      <c r="BA25" s="302">
        <f t="shared" ca="1" si="103"/>
        <v>0</v>
      </c>
      <c r="BB25" s="302">
        <f t="shared" ca="1" si="103"/>
        <v>0</v>
      </c>
      <c r="BC25" s="303">
        <f t="shared" ca="1" si="103"/>
        <v>0</v>
      </c>
      <c r="BD25" s="303">
        <f t="shared" ca="1" si="103"/>
        <v>0</v>
      </c>
      <c r="BE25" s="303">
        <f t="shared" ca="1" si="103"/>
        <v>0</v>
      </c>
      <c r="BF25" s="303">
        <f t="shared" ca="1" si="103"/>
        <v>0</v>
      </c>
      <c r="BG25" s="303">
        <f t="shared" ca="1" si="103"/>
        <v>0</v>
      </c>
      <c r="BH25" s="303">
        <f t="shared" ca="1" si="103"/>
        <v>0</v>
      </c>
      <c r="BI25" s="303">
        <f t="shared" ca="1" si="103"/>
        <v>0</v>
      </c>
      <c r="BJ25" s="303">
        <f t="shared" ca="1" si="103"/>
        <v>0</v>
      </c>
      <c r="BK25" s="303">
        <f t="shared" ca="1" si="103"/>
        <v>0</v>
      </c>
      <c r="BL25" s="303">
        <f t="shared" ca="1" si="103"/>
        <v>0</v>
      </c>
      <c r="BM25" s="303">
        <f t="shared" ca="1" si="103"/>
        <v>0</v>
      </c>
      <c r="BN25" s="303">
        <f t="shared" ca="1" si="103"/>
        <v>0</v>
      </c>
      <c r="BO25" s="302">
        <f t="shared" ca="1" si="103"/>
        <v>0</v>
      </c>
      <c r="BP25" s="302">
        <f t="shared" ca="1" si="103"/>
        <v>0</v>
      </c>
      <c r="BQ25" s="302">
        <f t="shared" ca="1" si="103"/>
        <v>0</v>
      </c>
      <c r="BR25" s="302">
        <f t="shared" ca="1" si="103"/>
        <v>0</v>
      </c>
      <c r="BS25" s="302">
        <f t="shared" ca="1" si="103"/>
        <v>0</v>
      </c>
      <c r="BT25" s="302">
        <f t="shared" ca="1" si="103"/>
        <v>0</v>
      </c>
      <c r="BU25" s="302">
        <f t="shared" ca="1" si="103"/>
        <v>0</v>
      </c>
      <c r="BV25" s="302">
        <f t="shared" ca="1" si="103"/>
        <v>0</v>
      </c>
      <c r="BW25" s="302">
        <f t="shared" ca="1" si="103"/>
        <v>0</v>
      </c>
      <c r="BX25" s="302">
        <f t="shared" ca="1" si="103"/>
        <v>0</v>
      </c>
      <c r="BY25" s="302">
        <f t="shared" ca="1" si="103"/>
        <v>0</v>
      </c>
      <c r="BZ25" s="302">
        <f t="shared" ca="1" si="103"/>
        <v>0</v>
      </c>
      <c r="CA25" s="303">
        <f t="shared" ca="1" si="103"/>
        <v>0</v>
      </c>
      <c r="CB25" s="303">
        <f t="shared" ca="1" si="103"/>
        <v>0</v>
      </c>
      <c r="CC25" s="303">
        <f t="shared" ca="1" si="103"/>
        <v>0</v>
      </c>
      <c r="CD25" s="303">
        <f t="shared" ca="1" si="103"/>
        <v>0</v>
      </c>
      <c r="CE25" s="303">
        <f t="shared" ca="1" si="103"/>
        <v>0</v>
      </c>
      <c r="CF25" s="303">
        <f t="shared" ca="1" si="103"/>
        <v>0</v>
      </c>
      <c r="CG25" s="303">
        <f t="shared" ca="1" si="103"/>
        <v>0</v>
      </c>
      <c r="CH25" s="303">
        <f t="shared" ca="1" si="103"/>
        <v>0</v>
      </c>
      <c r="CI25" s="303">
        <f t="shared" ca="1" si="103"/>
        <v>0</v>
      </c>
      <c r="CJ25" s="303">
        <f t="shared" ca="1" si="103"/>
        <v>0</v>
      </c>
      <c r="CK25" s="303">
        <f t="shared" ca="1" si="103"/>
        <v>0</v>
      </c>
      <c r="CL25" s="303">
        <f t="shared" ca="1" si="103"/>
        <v>0</v>
      </c>
      <c r="CM25" s="302">
        <f t="shared" ca="1" si="103"/>
        <v>0</v>
      </c>
      <c r="CN25" s="302">
        <f t="shared" ca="1" si="103"/>
        <v>0</v>
      </c>
      <c r="CO25" s="302">
        <f t="shared" ca="1" si="103"/>
        <v>0</v>
      </c>
      <c r="CP25" s="302">
        <f t="shared" ca="1" si="103"/>
        <v>0</v>
      </c>
      <c r="CQ25" s="302">
        <f t="shared" ref="CQ25:FB25" ca="1" si="104">LOOKUP(_xlfn.NUMBERVALUE(LEFT(CQ$7,4)),$E$94:$AC$94,$E112:$AC112)*CQ200</f>
        <v>0</v>
      </c>
      <c r="CR25" s="302">
        <f t="shared" ca="1" si="104"/>
        <v>0</v>
      </c>
      <c r="CS25" s="302">
        <f t="shared" ca="1" si="104"/>
        <v>0</v>
      </c>
      <c r="CT25" s="302">
        <f t="shared" ca="1" si="104"/>
        <v>0</v>
      </c>
      <c r="CU25" s="302">
        <f t="shared" ca="1" si="104"/>
        <v>0</v>
      </c>
      <c r="CV25" s="302">
        <f t="shared" ca="1" si="104"/>
        <v>0</v>
      </c>
      <c r="CW25" s="302">
        <f t="shared" ca="1" si="104"/>
        <v>0</v>
      </c>
      <c r="CX25" s="302">
        <f t="shared" ca="1" si="104"/>
        <v>0</v>
      </c>
      <c r="CY25" s="302">
        <f t="shared" ca="1" si="104"/>
        <v>0</v>
      </c>
      <c r="CZ25" s="302">
        <f t="shared" ca="1" si="104"/>
        <v>0</v>
      </c>
      <c r="DA25" s="302">
        <f t="shared" ca="1" si="104"/>
        <v>0</v>
      </c>
      <c r="DB25" s="302">
        <f t="shared" ca="1" si="104"/>
        <v>0</v>
      </c>
      <c r="DC25" s="302">
        <f t="shared" ca="1" si="104"/>
        <v>0</v>
      </c>
      <c r="DD25" s="302">
        <f t="shared" ca="1" si="104"/>
        <v>0</v>
      </c>
      <c r="DE25" s="302">
        <f t="shared" ca="1" si="104"/>
        <v>0</v>
      </c>
      <c r="DF25" s="302">
        <f t="shared" ca="1" si="104"/>
        <v>0</v>
      </c>
      <c r="DG25" s="302">
        <f t="shared" ca="1" si="104"/>
        <v>0</v>
      </c>
      <c r="DH25" s="302">
        <f t="shared" ca="1" si="104"/>
        <v>0</v>
      </c>
      <c r="DI25" s="302">
        <f t="shared" ca="1" si="104"/>
        <v>0</v>
      </c>
      <c r="DJ25" s="302">
        <f t="shared" ca="1" si="104"/>
        <v>0</v>
      </c>
      <c r="DK25" s="302">
        <f t="shared" ca="1" si="104"/>
        <v>0</v>
      </c>
      <c r="DL25" s="302">
        <f t="shared" ca="1" si="104"/>
        <v>0</v>
      </c>
      <c r="DM25" s="302">
        <f t="shared" ca="1" si="104"/>
        <v>0</v>
      </c>
      <c r="DN25" s="302">
        <f t="shared" ca="1" si="104"/>
        <v>0</v>
      </c>
      <c r="DO25" s="302">
        <f t="shared" ca="1" si="104"/>
        <v>0</v>
      </c>
      <c r="DP25" s="302">
        <f t="shared" ca="1" si="104"/>
        <v>0</v>
      </c>
      <c r="DQ25" s="302">
        <f t="shared" ca="1" si="104"/>
        <v>0</v>
      </c>
      <c r="DR25" s="302">
        <f t="shared" ca="1" si="104"/>
        <v>0</v>
      </c>
      <c r="DS25" s="302">
        <f t="shared" ca="1" si="104"/>
        <v>0</v>
      </c>
      <c r="DT25" s="302">
        <f t="shared" ca="1" si="104"/>
        <v>0</v>
      </c>
      <c r="DU25" s="302">
        <f t="shared" ca="1" si="104"/>
        <v>0</v>
      </c>
      <c r="DV25" s="302">
        <f t="shared" ca="1" si="104"/>
        <v>0</v>
      </c>
      <c r="DW25" s="302">
        <f t="shared" ca="1" si="104"/>
        <v>0</v>
      </c>
      <c r="DX25" s="302">
        <f t="shared" ca="1" si="104"/>
        <v>0</v>
      </c>
      <c r="DY25" s="302">
        <f t="shared" ca="1" si="104"/>
        <v>0</v>
      </c>
      <c r="DZ25" s="302">
        <f t="shared" ca="1" si="104"/>
        <v>0</v>
      </c>
      <c r="EA25" s="302">
        <f t="shared" ca="1" si="104"/>
        <v>0</v>
      </c>
      <c r="EB25" s="302">
        <f t="shared" ca="1" si="104"/>
        <v>0</v>
      </c>
      <c r="EC25" s="302">
        <f t="shared" ca="1" si="104"/>
        <v>0</v>
      </c>
      <c r="ED25" s="302">
        <f t="shared" ca="1" si="104"/>
        <v>0</v>
      </c>
      <c r="EE25" s="302">
        <f t="shared" ca="1" si="104"/>
        <v>0</v>
      </c>
      <c r="EF25" s="302">
        <f t="shared" ca="1" si="104"/>
        <v>0</v>
      </c>
      <c r="EG25" s="302">
        <f t="shared" ca="1" si="104"/>
        <v>0</v>
      </c>
      <c r="EH25" s="302">
        <f t="shared" ca="1" si="104"/>
        <v>0</v>
      </c>
      <c r="EI25" s="303">
        <f t="shared" ca="1" si="104"/>
        <v>0</v>
      </c>
      <c r="EJ25" s="303">
        <f t="shared" ca="1" si="104"/>
        <v>0</v>
      </c>
      <c r="EK25" s="303">
        <f t="shared" ca="1" si="104"/>
        <v>0</v>
      </c>
      <c r="EL25" s="303">
        <f t="shared" ca="1" si="104"/>
        <v>0</v>
      </c>
      <c r="EM25" s="303">
        <f t="shared" ca="1" si="104"/>
        <v>0</v>
      </c>
      <c r="EN25" s="303">
        <f t="shared" ca="1" si="104"/>
        <v>0</v>
      </c>
      <c r="EO25" s="303">
        <f t="shared" ca="1" si="104"/>
        <v>0</v>
      </c>
      <c r="EP25" s="303">
        <f t="shared" ca="1" si="104"/>
        <v>0</v>
      </c>
      <c r="EQ25" s="303">
        <f t="shared" ca="1" si="104"/>
        <v>0</v>
      </c>
      <c r="ER25" s="303">
        <f t="shared" ca="1" si="104"/>
        <v>0</v>
      </c>
      <c r="ES25" s="303">
        <f t="shared" ca="1" si="104"/>
        <v>0</v>
      </c>
      <c r="ET25" s="303">
        <f t="shared" ca="1" si="104"/>
        <v>0</v>
      </c>
      <c r="EU25" s="302">
        <f t="shared" ca="1" si="104"/>
        <v>0</v>
      </c>
      <c r="EV25" s="302">
        <f t="shared" ca="1" si="104"/>
        <v>0</v>
      </c>
      <c r="EW25" s="302">
        <f t="shared" ca="1" si="104"/>
        <v>0</v>
      </c>
      <c r="EX25" s="302">
        <f t="shared" ca="1" si="104"/>
        <v>0</v>
      </c>
      <c r="EY25" s="302">
        <f t="shared" ca="1" si="104"/>
        <v>0</v>
      </c>
      <c r="EZ25" s="302">
        <f t="shared" ca="1" si="104"/>
        <v>0</v>
      </c>
      <c r="FA25" s="302">
        <f t="shared" ca="1" si="104"/>
        <v>0</v>
      </c>
      <c r="FB25" s="302">
        <f t="shared" ca="1" si="104"/>
        <v>0</v>
      </c>
      <c r="FC25" s="302">
        <f t="shared" ref="FC25:HN25" ca="1" si="105">LOOKUP(_xlfn.NUMBERVALUE(LEFT(FC$7,4)),$E$94:$AC$94,$E112:$AC112)*FC200</f>
        <v>0</v>
      </c>
      <c r="FD25" s="302">
        <f t="shared" ca="1" si="105"/>
        <v>0</v>
      </c>
      <c r="FE25" s="302">
        <f t="shared" ca="1" si="105"/>
        <v>0</v>
      </c>
      <c r="FF25" s="302">
        <f t="shared" ca="1" si="105"/>
        <v>0</v>
      </c>
      <c r="FG25" s="302">
        <f t="shared" ca="1" si="105"/>
        <v>0</v>
      </c>
      <c r="FH25" s="302">
        <f t="shared" ca="1" si="105"/>
        <v>0</v>
      </c>
      <c r="FI25" s="302">
        <f t="shared" ca="1" si="105"/>
        <v>0</v>
      </c>
      <c r="FJ25" s="302">
        <f t="shared" ca="1" si="105"/>
        <v>0</v>
      </c>
      <c r="FK25" s="302">
        <f t="shared" ca="1" si="105"/>
        <v>0</v>
      </c>
      <c r="FL25" s="302">
        <f t="shared" ca="1" si="105"/>
        <v>0</v>
      </c>
      <c r="FM25" s="302">
        <f t="shared" ca="1" si="105"/>
        <v>0</v>
      </c>
      <c r="FN25" s="302">
        <f t="shared" ca="1" si="105"/>
        <v>0</v>
      </c>
      <c r="FO25" s="302">
        <f t="shared" ca="1" si="105"/>
        <v>0</v>
      </c>
      <c r="FP25" s="302">
        <f t="shared" ca="1" si="105"/>
        <v>0</v>
      </c>
      <c r="FQ25" s="302">
        <f t="shared" ca="1" si="105"/>
        <v>0</v>
      </c>
      <c r="FR25" s="302">
        <f t="shared" ca="1" si="105"/>
        <v>0</v>
      </c>
      <c r="FS25" s="302">
        <f t="shared" ca="1" si="105"/>
        <v>0</v>
      </c>
      <c r="FT25" s="302">
        <f t="shared" ca="1" si="105"/>
        <v>0</v>
      </c>
      <c r="FU25" s="302">
        <f t="shared" ca="1" si="105"/>
        <v>0</v>
      </c>
      <c r="FV25" s="302">
        <f t="shared" ca="1" si="105"/>
        <v>0</v>
      </c>
      <c r="FW25" s="302">
        <f t="shared" ca="1" si="105"/>
        <v>0</v>
      </c>
      <c r="FX25" s="302">
        <f t="shared" ca="1" si="105"/>
        <v>0</v>
      </c>
      <c r="FY25" s="302">
        <f t="shared" ca="1" si="105"/>
        <v>0</v>
      </c>
      <c r="FZ25" s="302">
        <f t="shared" ca="1" si="105"/>
        <v>0</v>
      </c>
      <c r="GA25" s="302">
        <f t="shared" ca="1" si="105"/>
        <v>0</v>
      </c>
      <c r="GB25" s="302">
        <f t="shared" ca="1" si="105"/>
        <v>0</v>
      </c>
      <c r="GC25" s="302">
        <f t="shared" ca="1" si="105"/>
        <v>0</v>
      </c>
      <c r="GD25" s="302">
        <f t="shared" ca="1" si="105"/>
        <v>0</v>
      </c>
      <c r="GE25" s="302">
        <f t="shared" ca="1" si="105"/>
        <v>0</v>
      </c>
      <c r="GF25" s="302">
        <f t="shared" ca="1" si="105"/>
        <v>0</v>
      </c>
      <c r="GG25" s="302">
        <f t="shared" ca="1" si="105"/>
        <v>0</v>
      </c>
      <c r="GH25" s="302">
        <f t="shared" ca="1" si="105"/>
        <v>0</v>
      </c>
      <c r="GI25" s="302">
        <f t="shared" ca="1" si="105"/>
        <v>0</v>
      </c>
      <c r="GJ25" s="302">
        <f t="shared" ca="1" si="105"/>
        <v>0</v>
      </c>
      <c r="GK25" s="302">
        <f t="shared" ca="1" si="105"/>
        <v>0</v>
      </c>
      <c r="GL25" s="302">
        <f t="shared" ca="1" si="105"/>
        <v>0</v>
      </c>
      <c r="GM25" s="302">
        <f t="shared" ca="1" si="105"/>
        <v>0</v>
      </c>
      <c r="GN25" s="302">
        <f t="shared" ca="1" si="105"/>
        <v>0</v>
      </c>
      <c r="GO25" s="302">
        <f t="shared" ca="1" si="105"/>
        <v>0</v>
      </c>
      <c r="GP25" s="302">
        <f t="shared" ca="1" si="105"/>
        <v>0</v>
      </c>
      <c r="GQ25" s="303">
        <f t="shared" ca="1" si="105"/>
        <v>0</v>
      </c>
      <c r="GR25" s="303">
        <f t="shared" ca="1" si="105"/>
        <v>0</v>
      </c>
      <c r="GS25" s="303">
        <f t="shared" ca="1" si="105"/>
        <v>0</v>
      </c>
      <c r="GT25" s="303">
        <f t="shared" ca="1" si="105"/>
        <v>0</v>
      </c>
      <c r="GU25" s="303">
        <f t="shared" ca="1" si="105"/>
        <v>0</v>
      </c>
      <c r="GV25" s="303">
        <f t="shared" ca="1" si="105"/>
        <v>0</v>
      </c>
      <c r="GW25" s="303">
        <f t="shared" ca="1" si="105"/>
        <v>0</v>
      </c>
      <c r="GX25" s="303">
        <f t="shared" ca="1" si="105"/>
        <v>0</v>
      </c>
      <c r="GY25" s="303">
        <f t="shared" ca="1" si="105"/>
        <v>0</v>
      </c>
      <c r="GZ25" s="303">
        <f t="shared" ca="1" si="105"/>
        <v>0</v>
      </c>
      <c r="HA25" s="303">
        <f t="shared" ca="1" si="105"/>
        <v>0</v>
      </c>
      <c r="HB25" s="303">
        <f t="shared" ca="1" si="105"/>
        <v>0</v>
      </c>
      <c r="HC25" s="302">
        <f t="shared" ca="1" si="105"/>
        <v>0</v>
      </c>
      <c r="HD25" s="302">
        <f t="shared" ca="1" si="105"/>
        <v>0</v>
      </c>
      <c r="HE25" s="302">
        <f t="shared" ca="1" si="105"/>
        <v>0</v>
      </c>
      <c r="HF25" s="302">
        <f t="shared" ca="1" si="105"/>
        <v>0</v>
      </c>
      <c r="HG25" s="302">
        <f t="shared" ca="1" si="105"/>
        <v>0</v>
      </c>
      <c r="HH25" s="302">
        <f t="shared" ca="1" si="105"/>
        <v>0</v>
      </c>
      <c r="HI25" s="302">
        <f t="shared" ca="1" si="105"/>
        <v>0</v>
      </c>
      <c r="HJ25" s="302">
        <f t="shared" ca="1" si="105"/>
        <v>0</v>
      </c>
      <c r="HK25" s="302">
        <f t="shared" ca="1" si="105"/>
        <v>0</v>
      </c>
      <c r="HL25" s="302">
        <f t="shared" ca="1" si="105"/>
        <v>0</v>
      </c>
      <c r="HM25" s="302">
        <f t="shared" ca="1" si="105"/>
        <v>0</v>
      </c>
      <c r="HN25" s="302">
        <f t="shared" ca="1" si="105"/>
        <v>0</v>
      </c>
      <c r="HO25" s="302">
        <f t="shared" ref="HO25:JZ25" ca="1" si="106">LOOKUP(_xlfn.NUMBERVALUE(LEFT(HO$7,4)),$E$94:$AC$94,$E112:$AC112)*HO200</f>
        <v>0</v>
      </c>
      <c r="HP25" s="302">
        <f t="shared" ca="1" si="106"/>
        <v>0</v>
      </c>
      <c r="HQ25" s="302">
        <f t="shared" ca="1" si="106"/>
        <v>0</v>
      </c>
      <c r="HR25" s="302">
        <f t="shared" ca="1" si="106"/>
        <v>0</v>
      </c>
      <c r="HS25" s="302">
        <f t="shared" ca="1" si="106"/>
        <v>0</v>
      </c>
      <c r="HT25" s="302">
        <f t="shared" ca="1" si="106"/>
        <v>0</v>
      </c>
      <c r="HU25" s="302">
        <f t="shared" ca="1" si="106"/>
        <v>0</v>
      </c>
      <c r="HV25" s="302">
        <f t="shared" ca="1" si="106"/>
        <v>0</v>
      </c>
      <c r="HW25" s="302">
        <f t="shared" ca="1" si="106"/>
        <v>0</v>
      </c>
      <c r="HX25" s="302">
        <f t="shared" ca="1" si="106"/>
        <v>0</v>
      </c>
      <c r="HY25" s="302">
        <f t="shared" ca="1" si="106"/>
        <v>0</v>
      </c>
      <c r="HZ25" s="302">
        <f t="shared" ca="1" si="106"/>
        <v>0</v>
      </c>
      <c r="IA25" s="302">
        <f t="shared" ca="1" si="106"/>
        <v>0</v>
      </c>
      <c r="IB25" s="302">
        <f t="shared" ca="1" si="106"/>
        <v>0</v>
      </c>
      <c r="IC25" s="302">
        <f t="shared" ca="1" si="106"/>
        <v>0</v>
      </c>
      <c r="ID25" s="302">
        <f t="shared" ca="1" si="106"/>
        <v>0</v>
      </c>
      <c r="IE25" s="302">
        <f t="shared" ca="1" si="106"/>
        <v>0</v>
      </c>
      <c r="IF25" s="302">
        <f t="shared" ca="1" si="106"/>
        <v>0</v>
      </c>
      <c r="IG25" s="302">
        <f t="shared" ca="1" si="106"/>
        <v>0</v>
      </c>
      <c r="IH25" s="302">
        <f t="shared" ca="1" si="106"/>
        <v>0</v>
      </c>
      <c r="II25" s="302">
        <f t="shared" ca="1" si="106"/>
        <v>0</v>
      </c>
      <c r="IJ25" s="302">
        <f t="shared" ca="1" si="106"/>
        <v>0</v>
      </c>
      <c r="IK25" s="302">
        <f t="shared" ca="1" si="106"/>
        <v>0</v>
      </c>
      <c r="IL25" s="302">
        <f t="shared" ca="1" si="106"/>
        <v>0</v>
      </c>
      <c r="IM25" s="302">
        <f t="shared" ca="1" si="106"/>
        <v>0</v>
      </c>
      <c r="IN25" s="302">
        <f t="shared" ca="1" si="106"/>
        <v>0</v>
      </c>
      <c r="IO25" s="302">
        <f t="shared" ca="1" si="106"/>
        <v>0</v>
      </c>
      <c r="IP25" s="302">
        <f t="shared" ca="1" si="106"/>
        <v>0</v>
      </c>
      <c r="IQ25" s="302">
        <f t="shared" ca="1" si="106"/>
        <v>0</v>
      </c>
      <c r="IR25" s="302">
        <f t="shared" ca="1" si="106"/>
        <v>0</v>
      </c>
      <c r="IS25" s="302">
        <f t="shared" ca="1" si="106"/>
        <v>0</v>
      </c>
      <c r="IT25" s="302">
        <f t="shared" ca="1" si="106"/>
        <v>0</v>
      </c>
      <c r="IU25" s="302">
        <f t="shared" ca="1" si="106"/>
        <v>0</v>
      </c>
      <c r="IV25" s="302">
        <f t="shared" ca="1" si="106"/>
        <v>0</v>
      </c>
      <c r="IW25" s="302">
        <f t="shared" ca="1" si="106"/>
        <v>0</v>
      </c>
      <c r="IX25" s="302">
        <f t="shared" ca="1" si="106"/>
        <v>0</v>
      </c>
      <c r="IY25" s="303">
        <f t="shared" ca="1" si="106"/>
        <v>0</v>
      </c>
      <c r="IZ25" s="303">
        <f t="shared" ca="1" si="106"/>
        <v>0</v>
      </c>
      <c r="JA25" s="303">
        <f t="shared" ca="1" si="106"/>
        <v>0</v>
      </c>
      <c r="JB25" s="303">
        <f t="shared" ca="1" si="106"/>
        <v>0</v>
      </c>
      <c r="JC25" s="303">
        <f t="shared" ca="1" si="106"/>
        <v>0</v>
      </c>
      <c r="JD25" s="303">
        <f t="shared" ca="1" si="106"/>
        <v>0</v>
      </c>
      <c r="JE25" s="303">
        <f t="shared" ca="1" si="106"/>
        <v>0</v>
      </c>
      <c r="JF25" s="303">
        <f t="shared" ca="1" si="106"/>
        <v>0</v>
      </c>
      <c r="JG25" s="303">
        <f t="shared" ca="1" si="106"/>
        <v>0</v>
      </c>
      <c r="JH25" s="303">
        <f t="shared" ca="1" si="106"/>
        <v>0</v>
      </c>
      <c r="JI25" s="303">
        <f t="shared" ca="1" si="106"/>
        <v>0</v>
      </c>
      <c r="JJ25" s="303">
        <f t="shared" ca="1" si="106"/>
        <v>0</v>
      </c>
      <c r="JK25" s="302">
        <f t="shared" ca="1" si="106"/>
        <v>0</v>
      </c>
      <c r="JL25" s="302">
        <f t="shared" ca="1" si="106"/>
        <v>0</v>
      </c>
      <c r="JM25" s="302">
        <f t="shared" ca="1" si="106"/>
        <v>0</v>
      </c>
      <c r="JN25" s="302">
        <f t="shared" ca="1" si="106"/>
        <v>0</v>
      </c>
      <c r="JO25" s="302">
        <f t="shared" ca="1" si="106"/>
        <v>0</v>
      </c>
      <c r="JP25" s="302">
        <f t="shared" ca="1" si="106"/>
        <v>0</v>
      </c>
      <c r="JQ25" s="302">
        <f t="shared" ca="1" si="106"/>
        <v>0</v>
      </c>
      <c r="JR25" s="302">
        <f t="shared" ca="1" si="106"/>
        <v>0</v>
      </c>
      <c r="JS25" s="302">
        <f t="shared" ca="1" si="106"/>
        <v>0</v>
      </c>
      <c r="JT25" s="302">
        <f t="shared" ca="1" si="106"/>
        <v>0</v>
      </c>
      <c r="JU25" s="302">
        <f t="shared" ca="1" si="106"/>
        <v>0</v>
      </c>
      <c r="JV25" s="302">
        <f t="shared" ca="1" si="106"/>
        <v>0</v>
      </c>
      <c r="JW25" s="302">
        <f t="shared" ca="1" si="106"/>
        <v>0</v>
      </c>
      <c r="JX25" s="302">
        <f t="shared" ca="1" si="106"/>
        <v>0</v>
      </c>
      <c r="JY25" s="302">
        <f t="shared" ca="1" si="106"/>
        <v>0</v>
      </c>
      <c r="JZ25" s="302">
        <f t="shared" ca="1" si="106"/>
        <v>0</v>
      </c>
      <c r="KA25" s="302">
        <f t="shared" ref="KA25:LR25" ca="1" si="107">LOOKUP(_xlfn.NUMBERVALUE(LEFT(KA$7,4)),$E$94:$AC$94,$E112:$AC112)*KA200</f>
        <v>0</v>
      </c>
      <c r="KB25" s="302">
        <f t="shared" ca="1" si="107"/>
        <v>0</v>
      </c>
      <c r="KC25" s="302">
        <f t="shared" ca="1" si="107"/>
        <v>0</v>
      </c>
      <c r="KD25" s="302">
        <f t="shared" ca="1" si="107"/>
        <v>0</v>
      </c>
      <c r="KE25" s="302">
        <f t="shared" ca="1" si="107"/>
        <v>0</v>
      </c>
      <c r="KF25" s="302">
        <f t="shared" ca="1" si="107"/>
        <v>0</v>
      </c>
      <c r="KG25" s="302">
        <f t="shared" ca="1" si="107"/>
        <v>0</v>
      </c>
      <c r="KH25" s="302">
        <f t="shared" ca="1" si="107"/>
        <v>0</v>
      </c>
      <c r="KI25" s="302">
        <f t="shared" ca="1" si="107"/>
        <v>0</v>
      </c>
      <c r="KJ25" s="302">
        <f t="shared" ca="1" si="107"/>
        <v>0</v>
      </c>
      <c r="KK25" s="302">
        <f t="shared" ca="1" si="107"/>
        <v>0</v>
      </c>
      <c r="KL25" s="302">
        <f t="shared" ca="1" si="107"/>
        <v>0</v>
      </c>
      <c r="KM25" s="302">
        <f t="shared" ca="1" si="107"/>
        <v>0</v>
      </c>
      <c r="KN25" s="302">
        <f t="shared" ca="1" si="107"/>
        <v>0</v>
      </c>
      <c r="KO25" s="302">
        <f t="shared" ca="1" si="107"/>
        <v>0</v>
      </c>
      <c r="KP25" s="302">
        <f t="shared" ca="1" si="107"/>
        <v>0</v>
      </c>
      <c r="KQ25" s="302">
        <f t="shared" ca="1" si="107"/>
        <v>0</v>
      </c>
      <c r="KR25" s="302">
        <f t="shared" ca="1" si="107"/>
        <v>0</v>
      </c>
      <c r="KS25" s="302">
        <f t="shared" ca="1" si="107"/>
        <v>0</v>
      </c>
      <c r="KT25" s="302">
        <f t="shared" ca="1" si="107"/>
        <v>0</v>
      </c>
      <c r="KU25" s="302">
        <f t="shared" ca="1" si="107"/>
        <v>0</v>
      </c>
      <c r="KV25" s="302">
        <f t="shared" ca="1" si="107"/>
        <v>0</v>
      </c>
      <c r="KW25" s="302">
        <f t="shared" ca="1" si="107"/>
        <v>0</v>
      </c>
      <c r="KX25" s="302">
        <f t="shared" ca="1" si="107"/>
        <v>0</v>
      </c>
      <c r="KY25" s="302">
        <f t="shared" ca="1" si="107"/>
        <v>0</v>
      </c>
      <c r="KZ25" s="302">
        <f t="shared" ca="1" si="107"/>
        <v>0</v>
      </c>
      <c r="LA25" s="302">
        <f t="shared" ca="1" si="107"/>
        <v>0</v>
      </c>
      <c r="LB25" s="302">
        <f t="shared" ca="1" si="107"/>
        <v>0</v>
      </c>
      <c r="LC25" s="302">
        <f t="shared" ca="1" si="107"/>
        <v>0</v>
      </c>
      <c r="LD25" s="302">
        <f t="shared" ca="1" si="107"/>
        <v>0</v>
      </c>
      <c r="LE25" s="302">
        <f t="shared" ca="1" si="107"/>
        <v>0</v>
      </c>
      <c r="LF25" s="302">
        <f t="shared" ca="1" si="107"/>
        <v>0</v>
      </c>
      <c r="LG25" s="303">
        <f t="shared" ca="1" si="107"/>
        <v>0</v>
      </c>
      <c r="LH25" s="303">
        <f t="shared" ca="1" si="107"/>
        <v>0</v>
      </c>
      <c r="LI25" s="303">
        <f t="shared" ca="1" si="107"/>
        <v>0</v>
      </c>
      <c r="LJ25" s="303">
        <f t="shared" ca="1" si="107"/>
        <v>0</v>
      </c>
      <c r="LK25" s="303">
        <f t="shared" ca="1" si="107"/>
        <v>0</v>
      </c>
      <c r="LL25" s="303">
        <f t="shared" ca="1" si="107"/>
        <v>0</v>
      </c>
      <c r="LM25" s="303">
        <f t="shared" ca="1" si="107"/>
        <v>0</v>
      </c>
      <c r="LN25" s="303">
        <f t="shared" ca="1" si="107"/>
        <v>0</v>
      </c>
      <c r="LO25" s="303">
        <f t="shared" ca="1" si="107"/>
        <v>0</v>
      </c>
      <c r="LP25" s="303">
        <f t="shared" ca="1" si="107"/>
        <v>0</v>
      </c>
      <c r="LQ25" s="303">
        <f t="shared" ca="1" si="107"/>
        <v>0</v>
      </c>
      <c r="LR25" s="303">
        <f t="shared" ca="1" si="107"/>
        <v>0</v>
      </c>
    </row>
    <row r="26" spans="2:330" hidden="1">
      <c r="B26" s="3"/>
      <c r="C26" s="22" t="s">
        <v>119</v>
      </c>
      <c r="D26" s="23"/>
      <c r="E26" s="302">
        <f ca="1">E113*E201</f>
        <v>-2.2256811654088793</v>
      </c>
      <c r="F26" s="302">
        <f t="shared" ref="F26:AC26" ca="1" si="108">F113*F201</f>
        <v>-2.2771974121609948</v>
      </c>
      <c r="G26" s="303">
        <f t="shared" ca="1" si="108"/>
        <v>-2.4371701316209355</v>
      </c>
      <c r="H26" s="302">
        <f t="shared" ca="1" si="108"/>
        <v>-2.5896785746148261</v>
      </c>
      <c r="I26" s="303">
        <f t="shared" ca="1" si="108"/>
        <v>-2.0838009270279332</v>
      </c>
      <c r="J26" s="302">
        <f t="shared" ca="1" si="108"/>
        <v>-2.0331155940393635</v>
      </c>
      <c r="K26" s="302">
        <f t="shared" ca="1" si="108"/>
        <v>-2.034775570657255</v>
      </c>
      <c r="L26" s="302">
        <f t="shared" ca="1" si="108"/>
        <v>-2.1474374261126137</v>
      </c>
      <c r="M26" s="302">
        <f t="shared" ca="1" si="108"/>
        <v>-2.2044605031036966</v>
      </c>
      <c r="N26" s="303">
        <f t="shared" ca="1" si="108"/>
        <v>-2.2613075133929961</v>
      </c>
      <c r="O26" s="302">
        <f t="shared" ca="1" si="108"/>
        <v>-2.0833493277223334</v>
      </c>
      <c r="P26" s="302">
        <f t="shared" ca="1" si="108"/>
        <v>-1.9650461749850818</v>
      </c>
      <c r="Q26" s="302">
        <f t="shared" ca="1" si="108"/>
        <v>-1.8485726647988268</v>
      </c>
      <c r="R26" s="302">
        <f t="shared" ca="1" si="108"/>
        <v>-1.6854206655161958</v>
      </c>
      <c r="S26" s="303">
        <f t="shared" ca="1" si="108"/>
        <v>-1.5752271156621713</v>
      </c>
      <c r="T26" s="302">
        <f t="shared" ca="1" si="108"/>
        <v>-1.4332127618423773</v>
      </c>
      <c r="U26" s="302">
        <f t="shared" ca="1" si="108"/>
        <v>-1.4042467976467248</v>
      </c>
      <c r="V26" s="302">
        <f t="shared" ca="1" si="108"/>
        <v>-1.3314898356633893</v>
      </c>
      <c r="W26" s="302">
        <f t="shared" ca="1" si="108"/>
        <v>-1.3437058157031416</v>
      </c>
      <c r="X26" s="303">
        <f t="shared" ca="1" si="108"/>
        <v>-1.2691492273295588</v>
      </c>
      <c r="Y26" s="302">
        <f t="shared" ca="1" si="108"/>
        <v>-1.4905800218365519</v>
      </c>
      <c r="Z26" s="302">
        <f t="shared" ca="1" si="108"/>
        <v>-1.6570539515987688</v>
      </c>
      <c r="AA26" s="302">
        <f t="shared" ca="1" si="108"/>
        <v>-1.8109780515807079</v>
      </c>
      <c r="AB26" s="302">
        <f t="shared" ca="1" si="108"/>
        <v>-1.9518096038941222</v>
      </c>
      <c r="AC26" s="303">
        <f t="shared" ca="1" si="108"/>
        <v>-2.0789842055445966</v>
      </c>
      <c r="AD26" s="3"/>
      <c r="AE26" s="302">
        <f t="shared" ref="AE26:CP26" ca="1" si="109">LOOKUP(_xlfn.NUMBERVALUE(LEFT(AE$7,4)),$E$94:$AC$94,$E113:$AC113)*AE201</f>
        <v>0</v>
      </c>
      <c r="AF26" s="302">
        <f t="shared" ca="1" si="109"/>
        <v>0</v>
      </c>
      <c r="AG26" s="302">
        <f t="shared" ca="1" si="109"/>
        <v>0</v>
      </c>
      <c r="AH26" s="302">
        <f t="shared" ca="1" si="109"/>
        <v>0</v>
      </c>
      <c r="AI26" s="302">
        <f t="shared" ca="1" si="109"/>
        <v>-5.0401441510183245E-3</v>
      </c>
      <c r="AJ26" s="302">
        <f t="shared" ca="1" si="109"/>
        <v>-1.3327628876962551E-2</v>
      </c>
      <c r="AK26" s="302">
        <f t="shared" ca="1" si="109"/>
        <v>-4.0125184227264397</v>
      </c>
      <c r="AL26" s="302">
        <f t="shared" ca="1" si="109"/>
        <v>-19.215110177607205</v>
      </c>
      <c r="AM26" s="302">
        <f t="shared" ca="1" si="109"/>
        <v>-1.7730681210080859</v>
      </c>
      <c r="AN26" s="302">
        <f t="shared" ca="1" si="109"/>
        <v>0</v>
      </c>
      <c r="AO26" s="302">
        <f t="shared" ca="1" si="109"/>
        <v>0</v>
      </c>
      <c r="AP26" s="302">
        <f t="shared" ca="1" si="109"/>
        <v>-3.0342663695580918E-2</v>
      </c>
      <c r="AQ26" s="302">
        <f t="shared" ca="1" si="109"/>
        <v>0</v>
      </c>
      <c r="AR26" s="302">
        <f t="shared" ca="1" si="109"/>
        <v>0</v>
      </c>
      <c r="AS26" s="302">
        <f t="shared" ca="1" si="109"/>
        <v>0</v>
      </c>
      <c r="AT26" s="302">
        <f t="shared" ca="1" si="109"/>
        <v>0</v>
      </c>
      <c r="AU26" s="302">
        <f t="shared" ca="1" si="109"/>
        <v>-5.1568047553247785E-3</v>
      </c>
      <c r="AV26" s="302">
        <f t="shared" ca="1" si="109"/>
        <v>-1.3636113950438962E-2</v>
      </c>
      <c r="AW26" s="302">
        <f t="shared" ca="1" si="109"/>
        <v>-4.1053933108169858</v>
      </c>
      <c r="AX26" s="302">
        <f t="shared" ca="1" si="109"/>
        <v>-19.6598685610915</v>
      </c>
      <c r="AY26" s="302">
        <f t="shared" ca="1" si="109"/>
        <v>-1.8141080580169351</v>
      </c>
      <c r="AZ26" s="302">
        <f t="shared" ca="1" si="109"/>
        <v>0</v>
      </c>
      <c r="BA26" s="302">
        <f t="shared" ca="1" si="109"/>
        <v>0</v>
      </c>
      <c r="BB26" s="302">
        <f t="shared" ca="1" si="109"/>
        <v>-3.1044983585038596E-2</v>
      </c>
      <c r="BC26" s="303">
        <f t="shared" ca="1" si="109"/>
        <v>0</v>
      </c>
      <c r="BD26" s="303">
        <f t="shared" ca="1" si="109"/>
        <v>0</v>
      </c>
      <c r="BE26" s="303">
        <f t="shared" ca="1" si="109"/>
        <v>0</v>
      </c>
      <c r="BF26" s="303">
        <f t="shared" ca="1" si="109"/>
        <v>0</v>
      </c>
      <c r="BG26" s="303">
        <f t="shared" ca="1" si="109"/>
        <v>-5.5190693864137479E-3</v>
      </c>
      <c r="BH26" s="303">
        <f t="shared" ca="1" si="109"/>
        <v>-1.4594048567731216E-2</v>
      </c>
      <c r="BI26" s="303">
        <f t="shared" ca="1" si="109"/>
        <v>-4.3937964720347056</v>
      </c>
      <c r="BJ26" s="303">
        <f t="shared" ca="1" si="109"/>
        <v>-21.040970885003876</v>
      </c>
      <c r="BK26" s="303">
        <f t="shared" ca="1" si="109"/>
        <v>-1.9415488314366458</v>
      </c>
      <c r="BL26" s="303">
        <f t="shared" ca="1" si="109"/>
        <v>0</v>
      </c>
      <c r="BM26" s="303">
        <f t="shared" ca="1" si="109"/>
        <v>0</v>
      </c>
      <c r="BN26" s="303">
        <f t="shared" ca="1" si="109"/>
        <v>-3.3225888245814107E-2</v>
      </c>
      <c r="BO26" s="302">
        <f t="shared" ca="1" si="109"/>
        <v>0</v>
      </c>
      <c r="BP26" s="302">
        <f t="shared" ca="1" si="109"/>
        <v>0</v>
      </c>
      <c r="BQ26" s="302">
        <f t="shared" ca="1" si="109"/>
        <v>0</v>
      </c>
      <c r="BR26" s="302">
        <f t="shared" ca="1" si="109"/>
        <v>0</v>
      </c>
      <c r="BS26" s="302">
        <f t="shared" ca="1" si="109"/>
        <v>-5.8644308644560704E-3</v>
      </c>
      <c r="BT26" s="302">
        <f t="shared" ca="1" si="109"/>
        <v>-1.5507286258922519E-2</v>
      </c>
      <c r="BU26" s="302">
        <f t="shared" ca="1" si="109"/>
        <v>-4.6687428330162399</v>
      </c>
      <c r="BV26" s="302">
        <f t="shared" ca="1" si="109"/>
        <v>-22.357631411537369</v>
      </c>
      <c r="BW26" s="302">
        <f t="shared" ca="1" si="109"/>
        <v>-2.0630432586976903</v>
      </c>
      <c r="BX26" s="302">
        <f t="shared" ca="1" si="109"/>
        <v>0</v>
      </c>
      <c r="BY26" s="302">
        <f t="shared" ca="1" si="109"/>
        <v>0</v>
      </c>
      <c r="BZ26" s="302">
        <f t="shared" ca="1" si="109"/>
        <v>-3.5305032585273066E-2</v>
      </c>
      <c r="CA26" s="303">
        <f t="shared" ca="1" si="109"/>
        <v>0</v>
      </c>
      <c r="CB26" s="303">
        <f t="shared" ca="1" si="109"/>
        <v>0</v>
      </c>
      <c r="CC26" s="303">
        <f t="shared" ca="1" si="109"/>
        <v>0</v>
      </c>
      <c r="CD26" s="303">
        <f t="shared" ca="1" si="109"/>
        <v>-1.6678769622947693E-2</v>
      </c>
      <c r="CE26" s="303">
        <f t="shared" ca="1" si="109"/>
        <v>4.7963524699556261E-2</v>
      </c>
      <c r="CF26" s="303">
        <f t="shared" ca="1" si="109"/>
        <v>-2.0506884913471457</v>
      </c>
      <c r="CG26" s="303">
        <f t="shared" ca="1" si="109"/>
        <v>3.0079541784702331</v>
      </c>
      <c r="CH26" s="303">
        <f t="shared" ca="1" si="109"/>
        <v>-24.958153872963496</v>
      </c>
      <c r="CI26" s="303">
        <f t="shared" ca="1" si="109"/>
        <v>-0.62420425587620687</v>
      </c>
      <c r="CJ26" s="303">
        <f t="shared" ca="1" si="109"/>
        <v>-0.13011111037829179</v>
      </c>
      <c r="CK26" s="303">
        <f t="shared" ca="1" si="109"/>
        <v>0</v>
      </c>
      <c r="CL26" s="303">
        <f t="shared" ca="1" si="109"/>
        <v>0</v>
      </c>
      <c r="CM26" s="302">
        <f t="shared" ca="1" si="109"/>
        <v>0</v>
      </c>
      <c r="CN26" s="302">
        <f t="shared" ca="1" si="109"/>
        <v>0</v>
      </c>
      <c r="CO26" s="302">
        <f t="shared" ca="1" si="109"/>
        <v>0</v>
      </c>
      <c r="CP26" s="302">
        <f t="shared" ca="1" si="109"/>
        <v>-1.5947304752444616E-2</v>
      </c>
      <c r="CQ26" s="302">
        <f t="shared" ref="CQ26:FB26" ca="1" si="110">LOOKUP(_xlfn.NUMBERVALUE(LEFT(CQ$7,4)),$E$94:$AC$94,$E113:$AC113)*CQ201</f>
        <v>-0.28391424337528848</v>
      </c>
      <c r="CR26" s="302">
        <f t="shared" ca="1" si="110"/>
        <v>-1.8161199706611975</v>
      </c>
      <c r="CS26" s="302">
        <f t="shared" ca="1" si="110"/>
        <v>3.0323387205045673</v>
      </c>
      <c r="CT26" s="302">
        <f t="shared" ca="1" si="110"/>
        <v>-24.053118246905324</v>
      </c>
      <c r="CU26" s="302">
        <f t="shared" ca="1" si="110"/>
        <v>-0.64112723838171393</v>
      </c>
      <c r="CV26" s="302">
        <f t="shared" ca="1" si="110"/>
        <v>-0.11217336019447047</v>
      </c>
      <c r="CW26" s="302">
        <f t="shared" ca="1" si="110"/>
        <v>0</v>
      </c>
      <c r="CX26" s="302">
        <f t="shared" ca="1" si="110"/>
        <v>1.2654649246196505E-2</v>
      </c>
      <c r="CY26" s="302">
        <f t="shared" ca="1" si="110"/>
        <v>0</v>
      </c>
      <c r="CZ26" s="302">
        <f t="shared" ca="1" si="110"/>
        <v>0</v>
      </c>
      <c r="DA26" s="302">
        <f t="shared" ca="1" si="110"/>
        <v>0</v>
      </c>
      <c r="DB26" s="302">
        <f t="shared" ca="1" si="110"/>
        <v>-1.5644461169574492E-2</v>
      </c>
      <c r="DC26" s="302">
        <f t="shared" ca="1" si="110"/>
        <v>-0.58370732769659128</v>
      </c>
      <c r="DD26" s="302">
        <f t="shared" ca="1" si="110"/>
        <v>-1.6306206060744701</v>
      </c>
      <c r="DE26" s="302">
        <f t="shared" ca="1" si="110"/>
        <v>3.1339392635511336</v>
      </c>
      <c r="DF26" s="302">
        <f t="shared" ca="1" si="110"/>
        <v>-23.781816098354511</v>
      </c>
      <c r="DG26" s="302">
        <f t="shared" ca="1" si="110"/>
        <v>-0.67286566747560062</v>
      </c>
      <c r="DH26" s="302">
        <f t="shared" ca="1" si="110"/>
        <v>-9.7942708287204763E-2</v>
      </c>
      <c r="DI26" s="302">
        <f t="shared" ca="1" si="110"/>
        <v>0</v>
      </c>
      <c r="DJ26" s="302">
        <f t="shared" ca="1" si="110"/>
        <v>2.4886596574121223E-2</v>
      </c>
      <c r="DK26" s="302">
        <f t="shared" ca="1" si="110"/>
        <v>0</v>
      </c>
      <c r="DL26" s="302">
        <f t="shared" ca="1" si="110"/>
        <v>0</v>
      </c>
      <c r="DM26" s="302">
        <f t="shared" ca="1" si="110"/>
        <v>0</v>
      </c>
      <c r="DN26" s="302">
        <f t="shared" ca="1" si="110"/>
        <v>-1.6187590194761303E-2</v>
      </c>
      <c r="DO26" s="302">
        <f t="shared" ca="1" si="110"/>
        <v>-0.90264968678251323</v>
      </c>
      <c r="DP26" s="302">
        <f t="shared" ca="1" si="110"/>
        <v>-1.52082612730262</v>
      </c>
      <c r="DQ26" s="302">
        <f t="shared" ca="1" si="110"/>
        <v>3.4137970561289448</v>
      </c>
      <c r="DR26" s="302">
        <f t="shared" ca="1" si="110"/>
        <v>-24.798914123549284</v>
      </c>
      <c r="DS26" s="302">
        <f t="shared" ca="1" si="110"/>
        <v>-0.7421375714720897</v>
      </c>
      <c r="DT26" s="302">
        <f t="shared" ca="1" si="110"/>
        <v>-8.8717907616601449E-2</v>
      </c>
      <c r="DU26" s="302">
        <f t="shared" ca="1" si="110"/>
        <v>0</v>
      </c>
      <c r="DV26" s="302">
        <f t="shared" ca="1" si="110"/>
        <v>3.8715572047619884E-2</v>
      </c>
      <c r="DW26" s="302">
        <f t="shared" ca="1" si="110"/>
        <v>0</v>
      </c>
      <c r="DX26" s="302">
        <f t="shared" ca="1" si="110"/>
        <v>0</v>
      </c>
      <c r="DY26" s="302">
        <f t="shared" ca="1" si="110"/>
        <v>0</v>
      </c>
      <c r="DZ26" s="302">
        <f t="shared" ca="1" si="110"/>
        <v>-1.629587576129142E-2</v>
      </c>
      <c r="EA26" s="302">
        <f t="shared" ca="1" si="110"/>
        <v>-1.1937846717087293</v>
      </c>
      <c r="EB26" s="302">
        <f t="shared" ca="1" si="110"/>
        <v>-1.3524739554016605</v>
      </c>
      <c r="EC26" s="302">
        <f t="shared" ca="1" si="110"/>
        <v>3.6155318845612952</v>
      </c>
      <c r="ED26" s="302">
        <f t="shared" ca="1" si="110"/>
        <v>-25.157123999058602</v>
      </c>
      <c r="EE26" s="302">
        <f t="shared" ca="1" si="110"/>
        <v>-0.79379949697537588</v>
      </c>
      <c r="EF26" s="302">
        <f t="shared" ca="1" si="110"/>
        <v>-7.6496719324047391E-2</v>
      </c>
      <c r="EG26" s="302">
        <f t="shared" ca="1" si="110"/>
        <v>0</v>
      </c>
      <c r="EH26" s="302">
        <f t="shared" ca="1" si="110"/>
        <v>5.2086184174248241E-2</v>
      </c>
      <c r="EI26" s="303">
        <f t="shared" ca="1" si="110"/>
        <v>0</v>
      </c>
      <c r="EJ26" s="303">
        <f t="shared" ca="1" si="110"/>
        <v>0</v>
      </c>
      <c r="EK26" s="303">
        <f t="shared" ca="1" si="110"/>
        <v>0</v>
      </c>
      <c r="EL26" s="303">
        <f t="shared" ca="1" si="110"/>
        <v>-1.6396166490288515E-2</v>
      </c>
      <c r="EM26" s="303">
        <f t="shared" ca="1" si="110"/>
        <v>-1.4737542309816176</v>
      </c>
      <c r="EN26" s="303">
        <f t="shared" ca="1" si="110"/>
        <v>-1.1692214057207393</v>
      </c>
      <c r="EO26" s="303">
        <f t="shared" ca="1" si="110"/>
        <v>3.8248538125682341</v>
      </c>
      <c r="EP26" s="303">
        <f t="shared" ca="1" si="110"/>
        <v>-25.505049343327741</v>
      </c>
      <c r="EQ26" s="303">
        <f t="shared" ca="1" si="110"/>
        <v>-0.84615223765842573</v>
      </c>
      <c r="ER26" s="303">
        <f t="shared" ca="1" si="110"/>
        <v>-6.396831998366094E-2</v>
      </c>
      <c r="ES26" s="303">
        <f t="shared" ca="1" si="110"/>
        <v>0</v>
      </c>
      <c r="ET26" s="303">
        <f t="shared" ca="1" si="110"/>
        <v>6.5659133915815168E-2</v>
      </c>
      <c r="EU26" s="302">
        <f t="shared" ca="1" si="110"/>
        <v>0</v>
      </c>
      <c r="EV26" s="302">
        <f t="shared" ca="1" si="110"/>
        <v>1.4903842719977647E-2</v>
      </c>
      <c r="EW26" s="302">
        <f t="shared" ca="1" si="110"/>
        <v>0</v>
      </c>
      <c r="EX26" s="302">
        <f t="shared" ca="1" si="110"/>
        <v>-0.16723506924329429</v>
      </c>
      <c r="EY26" s="302">
        <f t="shared" ca="1" si="110"/>
        <v>-1.3679239751045138</v>
      </c>
      <c r="EZ26" s="302">
        <f t="shared" ca="1" si="110"/>
        <v>-1.3166540551462365</v>
      </c>
      <c r="FA26" s="302">
        <f t="shared" ca="1" si="110"/>
        <v>3.2783835681981821</v>
      </c>
      <c r="FB26" s="302">
        <f t="shared" ca="1" si="110"/>
        <v>-23.610334325758711</v>
      </c>
      <c r="FC26" s="302">
        <f t="shared" ref="FC26:HN26" ca="1" si="111">LOOKUP(_xlfn.NUMBERVALUE(LEFT(FC$7,4)),$E$94:$AC$94,$E113:$AC113)*FC201</f>
        <v>-0.96582296277502877</v>
      </c>
      <c r="FD26" s="302">
        <f t="shared" ca="1" si="111"/>
        <v>-5.5960189709730594E-2</v>
      </c>
      <c r="FE26" s="302">
        <f t="shared" ca="1" si="111"/>
        <v>-0.12057346417498264</v>
      </c>
      <c r="FF26" s="302">
        <f t="shared" ca="1" si="111"/>
        <v>3.7505421405788573E-2</v>
      </c>
      <c r="FG26" s="302">
        <f t="shared" ca="1" si="111"/>
        <v>0</v>
      </c>
      <c r="FH26" s="302">
        <f t="shared" ca="1" si="111"/>
        <v>2.918785658615804E-2</v>
      </c>
      <c r="FI26" s="302">
        <f t="shared" ca="1" si="111"/>
        <v>0</v>
      </c>
      <c r="FJ26" s="302">
        <f t="shared" ca="1" si="111"/>
        <v>-0.31739302076665665</v>
      </c>
      <c r="FK26" s="302">
        <f t="shared" ca="1" si="111"/>
        <v>-1.2998611444566699</v>
      </c>
      <c r="FL26" s="302">
        <f t="shared" ca="1" si="111"/>
        <v>-1.4878716976146156</v>
      </c>
      <c r="FM26" s="302">
        <f t="shared" ca="1" si="111"/>
        <v>2.8708462591974646</v>
      </c>
      <c r="FN26" s="302">
        <f t="shared" ca="1" si="111"/>
        <v>-22.318617850741742</v>
      </c>
      <c r="FO26" s="302">
        <f t="shared" ca="1" si="111"/>
        <v>-1.1006924876080078</v>
      </c>
      <c r="FP26" s="302">
        <f t="shared" ca="1" si="111"/>
        <v>-4.9693866571869257E-2</v>
      </c>
      <c r="FQ26" s="302">
        <f t="shared" ca="1" si="111"/>
        <v>-0.23592026394142487</v>
      </c>
      <c r="FR26" s="302">
        <f t="shared" ca="1" si="111"/>
        <v>1.1679253831162199E-2</v>
      </c>
      <c r="FS26" s="302">
        <f t="shared" ca="1" si="111"/>
        <v>0</v>
      </c>
      <c r="FT26" s="302">
        <f t="shared" ca="1" si="111"/>
        <v>4.2841445389489877E-2</v>
      </c>
      <c r="FU26" s="302">
        <f t="shared" ca="1" si="111"/>
        <v>0</v>
      </c>
      <c r="FV26" s="302">
        <f t="shared" ca="1" si="111"/>
        <v>-0.46619433525275356</v>
      </c>
      <c r="FW26" s="302">
        <f t="shared" ca="1" si="111"/>
        <v>-1.2318835890762865</v>
      </c>
      <c r="FX26" s="302">
        <f t="shared" ca="1" si="111"/>
        <v>-1.6526256166779729</v>
      </c>
      <c r="FY26" s="302">
        <f t="shared" ca="1" si="111"/>
        <v>2.4999017655567006</v>
      </c>
      <c r="FZ26" s="302">
        <f t="shared" ca="1" si="111"/>
        <v>-20.972896369304525</v>
      </c>
      <c r="GA26" s="302">
        <f t="shared" ca="1" si="111"/>
        <v>-1.2289471420650782</v>
      </c>
      <c r="GB26" s="302">
        <f t="shared" ca="1" si="111"/>
        <v>-4.3539158539759322E-2</v>
      </c>
      <c r="GC26" s="302">
        <f t="shared" ca="1" si="111"/>
        <v>-0.34597219796864054</v>
      </c>
      <c r="GD26" s="302">
        <f t="shared" ca="1" si="111"/>
        <v>-1.3461516564372012E-2</v>
      </c>
      <c r="GE26" s="302">
        <f t="shared" ca="1" si="111"/>
        <v>0</v>
      </c>
      <c r="GF26" s="302">
        <f t="shared" ca="1" si="111"/>
        <v>5.4287874708528451E-2</v>
      </c>
      <c r="GG26" s="302">
        <f t="shared" ca="1" si="111"/>
        <v>0</v>
      </c>
      <c r="GH26" s="302">
        <f t="shared" ca="1" si="111"/>
        <v>-0.59616956690454004</v>
      </c>
      <c r="GI26" s="302">
        <f t="shared" ca="1" si="111"/>
        <v>-1.1314322809978912</v>
      </c>
      <c r="GJ26" s="302">
        <f t="shared" ca="1" si="111"/>
        <v>-1.759850722736408</v>
      </c>
      <c r="GK26" s="302">
        <f t="shared" ca="1" si="111"/>
        <v>2.101226517665042</v>
      </c>
      <c r="GL26" s="302">
        <f t="shared" ca="1" si="111"/>
        <v>-19.020371055309546</v>
      </c>
      <c r="GM26" s="302">
        <f t="shared" ca="1" si="111"/>
        <v>-1.3125864724567651</v>
      </c>
      <c r="GN26" s="302">
        <f t="shared" ca="1" si="111"/>
        <v>-3.6453419148730092E-2</v>
      </c>
      <c r="GO26" s="302">
        <f t="shared" ca="1" si="111"/>
        <v>-0.4380244729647973</v>
      </c>
      <c r="GP26" s="302">
        <f t="shared" ca="1" si="111"/>
        <v>-3.6813933756875097E-2</v>
      </c>
      <c r="GQ26" s="303">
        <f t="shared" ca="1" si="111"/>
        <v>0</v>
      </c>
      <c r="GR26" s="303">
        <f t="shared" ca="1" si="111"/>
        <v>6.6265339479157415E-2</v>
      </c>
      <c r="GS26" s="303">
        <f t="shared" ca="1" si="111"/>
        <v>0</v>
      </c>
      <c r="GT26" s="303">
        <f t="shared" ca="1" si="111"/>
        <v>-0.73694620846235281</v>
      </c>
      <c r="GU26" s="303">
        <f t="shared" ca="1" si="111"/>
        <v>-1.0651747163444991</v>
      </c>
      <c r="GV26" s="303">
        <f t="shared" ca="1" si="111"/>
        <v>-1.905493452134436</v>
      </c>
      <c r="GW26" s="303">
        <f t="shared" ca="1" si="111"/>
        <v>1.8005181897742453</v>
      </c>
      <c r="GX26" s="303">
        <f t="shared" ca="1" si="111"/>
        <v>-17.58503960584375</v>
      </c>
      <c r="GY26" s="303">
        <f t="shared" ca="1" si="111"/>
        <v>-1.4232032740833227</v>
      </c>
      <c r="GZ26" s="303">
        <f t="shared" ca="1" si="111"/>
        <v>-3.0697595629929533E-2</v>
      </c>
      <c r="HA26" s="303">
        <f t="shared" ca="1" si="111"/>
        <v>-0.5342010571624316</v>
      </c>
      <c r="HB26" s="303">
        <f t="shared" ca="1" si="111"/>
        <v>-5.9764054905122994E-2</v>
      </c>
      <c r="HC26" s="302">
        <f t="shared" ca="1" si="111"/>
        <v>0</v>
      </c>
      <c r="HD26" s="302">
        <f t="shared" ca="1" si="111"/>
        <v>0</v>
      </c>
      <c r="HE26" s="302">
        <f t="shared" ca="1" si="111"/>
        <v>0</v>
      </c>
      <c r="HF26" s="302">
        <f t="shared" ca="1" si="111"/>
        <v>0</v>
      </c>
      <c r="HG26" s="302">
        <f t="shared" ca="1" si="111"/>
        <v>-0.60954150142137631</v>
      </c>
      <c r="HH26" s="302">
        <f t="shared" ca="1" si="111"/>
        <v>-0.57613355578901859</v>
      </c>
      <c r="HI26" s="302">
        <f t="shared" ca="1" si="111"/>
        <v>0.61685761569076514</v>
      </c>
      <c r="HJ26" s="302">
        <f t="shared" ca="1" si="111"/>
        <v>-18.274822273408081</v>
      </c>
      <c r="HK26" s="302">
        <f t="shared" ca="1" si="111"/>
        <v>-1.2105948577294752</v>
      </c>
      <c r="HL26" s="302">
        <f t="shared" ca="1" si="111"/>
        <v>0.36208128461628908</v>
      </c>
      <c r="HM26" s="302">
        <f t="shared" ca="1" si="111"/>
        <v>0</v>
      </c>
      <c r="HN26" s="302">
        <f t="shared" ca="1" si="111"/>
        <v>-0.28606284596597042</v>
      </c>
      <c r="HO26" s="302">
        <f t="shared" ref="HO26:JZ26" ca="1" si="112">LOOKUP(_xlfn.NUMBERVALUE(LEFT(HO$7,4)),$E$94:$AC$94,$E113:$AC113)*HO201</f>
        <v>0</v>
      </c>
      <c r="HP26" s="302">
        <f t="shared" ca="1" si="112"/>
        <v>0</v>
      </c>
      <c r="HQ26" s="302">
        <f t="shared" ca="1" si="112"/>
        <v>0</v>
      </c>
      <c r="HR26" s="302">
        <f t="shared" ca="1" si="112"/>
        <v>0</v>
      </c>
      <c r="HS26" s="302">
        <f t="shared" ca="1" si="112"/>
        <v>-0.5972223553908601</v>
      </c>
      <c r="HT26" s="302">
        <f t="shared" ca="1" si="112"/>
        <v>-0.56448960145564664</v>
      </c>
      <c r="HU26" s="302">
        <f t="shared" ca="1" si="112"/>
        <v>0.60439060724259486</v>
      </c>
      <c r="HV26" s="302">
        <f t="shared" ca="1" si="112"/>
        <v>-17.90547875251103</v>
      </c>
      <c r="HW26" s="302">
        <f t="shared" ca="1" si="112"/>
        <v>-1.1861281154299188</v>
      </c>
      <c r="HX26" s="302">
        <f t="shared" ca="1" si="112"/>
        <v>0.35476343634885599</v>
      </c>
      <c r="HY26" s="302">
        <f t="shared" ca="1" si="112"/>
        <v>0</v>
      </c>
      <c r="HZ26" s="302">
        <f t="shared" ca="1" si="112"/>
        <v>-0.28028136929023595</v>
      </c>
      <c r="IA26" s="302">
        <f t="shared" ca="1" si="112"/>
        <v>0</v>
      </c>
      <c r="IB26" s="302">
        <f t="shared" ca="1" si="112"/>
        <v>0</v>
      </c>
      <c r="IC26" s="302">
        <f t="shared" ca="1" si="112"/>
        <v>0</v>
      </c>
      <c r="ID26" s="302">
        <f t="shared" ca="1" si="112"/>
        <v>0</v>
      </c>
      <c r="IE26" s="302">
        <f t="shared" ca="1" si="112"/>
        <v>-0.56627901674156478</v>
      </c>
      <c r="IF26" s="302">
        <f t="shared" ca="1" si="112"/>
        <v>-0.53524221521134552</v>
      </c>
      <c r="IG26" s="302">
        <f t="shared" ca="1" si="112"/>
        <v>0.57307586648055309</v>
      </c>
      <c r="IH26" s="302">
        <f t="shared" ca="1" si="112"/>
        <v>-16.977758469243838</v>
      </c>
      <c r="II26" s="302">
        <f t="shared" ca="1" si="112"/>
        <v>-1.1246723383212776</v>
      </c>
      <c r="IJ26" s="302">
        <f t="shared" ca="1" si="112"/>
        <v>0.33638240112430223</v>
      </c>
      <c r="IK26" s="302">
        <f t="shared" ca="1" si="112"/>
        <v>0</v>
      </c>
      <c r="IL26" s="302">
        <f t="shared" ca="1" si="112"/>
        <v>-0.26575940565516754</v>
      </c>
      <c r="IM26" s="302">
        <f t="shared" ca="1" si="112"/>
        <v>0</v>
      </c>
      <c r="IN26" s="302">
        <f t="shared" ca="1" si="112"/>
        <v>0</v>
      </c>
      <c r="IO26" s="302">
        <f t="shared" ca="1" si="112"/>
        <v>0</v>
      </c>
      <c r="IP26" s="302">
        <f t="shared" ca="1" si="112"/>
        <v>0</v>
      </c>
      <c r="IQ26" s="302">
        <f t="shared" ca="1" si="112"/>
        <v>-0.57147443992855362</v>
      </c>
      <c r="IR26" s="302">
        <f t="shared" ca="1" si="112"/>
        <v>-0.54015288598202915</v>
      </c>
      <c r="IS26" s="302">
        <f t="shared" ca="1" si="112"/>
        <v>0.5783336485219025</v>
      </c>
      <c r="IT26" s="302">
        <f t="shared" ca="1" si="112"/>
        <v>-17.13352380295116</v>
      </c>
      <c r="IU26" s="302">
        <f t="shared" ca="1" si="112"/>
        <v>-1.1349908360433043</v>
      </c>
      <c r="IV26" s="302">
        <f t="shared" ca="1" si="112"/>
        <v>0.3394685986962207</v>
      </c>
      <c r="IW26" s="302">
        <f t="shared" ca="1" si="112"/>
        <v>0</v>
      </c>
      <c r="IX26" s="302">
        <f t="shared" ca="1" si="112"/>
        <v>-0.26819766053921062</v>
      </c>
      <c r="IY26" s="303">
        <f t="shared" ca="1" si="112"/>
        <v>0</v>
      </c>
      <c r="IZ26" s="303">
        <f t="shared" ca="1" si="112"/>
        <v>0</v>
      </c>
      <c r="JA26" s="303">
        <f t="shared" ca="1" si="112"/>
        <v>0</v>
      </c>
      <c r="JB26" s="303">
        <f t="shared" ca="1" si="112"/>
        <v>0</v>
      </c>
      <c r="JC26" s="303">
        <f t="shared" ca="1" si="112"/>
        <v>-0.53976572505521569</v>
      </c>
      <c r="JD26" s="303">
        <f t="shared" ca="1" si="112"/>
        <v>-0.51018207249865433</v>
      </c>
      <c r="JE26" s="303">
        <f t="shared" ca="1" si="112"/>
        <v>0.54624434499166774</v>
      </c>
      <c r="JF26" s="303">
        <f t="shared" ca="1" si="112"/>
        <v>-16.182856576064776</v>
      </c>
      <c r="JG26" s="303">
        <f t="shared" ca="1" si="112"/>
        <v>-1.0720149647017128</v>
      </c>
      <c r="JH26" s="303">
        <f t="shared" ca="1" si="112"/>
        <v>0.32063291287647383</v>
      </c>
      <c r="JI26" s="303">
        <f t="shared" ca="1" si="112"/>
        <v>0</v>
      </c>
      <c r="JJ26" s="303">
        <f t="shared" ca="1" si="112"/>
        <v>-0.25331649953960877</v>
      </c>
      <c r="JK26" s="302">
        <f t="shared" ca="1" si="112"/>
        <v>0</v>
      </c>
      <c r="JL26" s="302">
        <f t="shared" ca="1" si="112"/>
        <v>-5.6232146508012329E-3</v>
      </c>
      <c r="JM26" s="302">
        <f t="shared" ca="1" si="112"/>
        <v>-6.0334819961040898E-2</v>
      </c>
      <c r="JN26" s="302">
        <f t="shared" ca="1" si="112"/>
        <v>1.0186467184648395E-2</v>
      </c>
      <c r="JO26" s="302">
        <f t="shared" ca="1" si="112"/>
        <v>-0.62818888805928996</v>
      </c>
      <c r="JP26" s="302">
        <f t="shared" ca="1" si="112"/>
        <v>-1.1725421177762765</v>
      </c>
      <c r="JQ26" s="302">
        <f t="shared" ca="1" si="112"/>
        <v>0.31018622397485296</v>
      </c>
      <c r="JR26" s="302">
        <f t="shared" ca="1" si="112"/>
        <v>-16.674037573655092</v>
      </c>
      <c r="JS26" s="302">
        <f t="shared" ca="1" si="112"/>
        <v>-2.1250471874432759</v>
      </c>
      <c r="JT26" s="302">
        <f t="shared" ca="1" si="112"/>
        <v>0.12749105568294111</v>
      </c>
      <c r="JU26" s="302">
        <f t="shared" ca="1" si="112"/>
        <v>-5.3213541405632732E-3</v>
      </c>
      <c r="JV26" s="302">
        <f t="shared" ca="1" si="112"/>
        <v>-0.20853279292019061</v>
      </c>
      <c r="JW26" s="302">
        <f t="shared" ca="1" si="112"/>
        <v>0</v>
      </c>
      <c r="JX26" s="302">
        <f t="shared" ca="1" si="112"/>
        <v>-1.1058995939515179E-2</v>
      </c>
      <c r="JY26" s="302">
        <f t="shared" ca="1" si="112"/>
        <v>-0.11784246800912558</v>
      </c>
      <c r="JZ26" s="302">
        <f t="shared" ca="1" si="112"/>
        <v>2.0316766057765216E-2</v>
      </c>
      <c r="KA26" s="302">
        <f t="shared" ref="KA26:LR26" ca="1" si="113">LOOKUP(_xlfn.NUMBERVALUE(LEFT(KA$7,4)),$E$94:$AC$94,$E113:$AC113)*KA201</f>
        <v>-0.68606499960849032</v>
      </c>
      <c r="KB26" s="302">
        <f t="shared" ca="1" si="113"/>
        <v>-1.8241575371765626</v>
      </c>
      <c r="KC26" s="302">
        <f t="shared" ca="1" si="113"/>
        <v>7.2266509113498301E-2</v>
      </c>
      <c r="KD26" s="302">
        <f t="shared" ca="1" si="113"/>
        <v>-16.589148748411912</v>
      </c>
      <c r="KE26" s="302">
        <f t="shared" ca="1" si="113"/>
        <v>-3.0808313950645099</v>
      </c>
      <c r="KF26" s="302">
        <f t="shared" ca="1" si="113"/>
        <v>-7.3172010344599914E-2</v>
      </c>
      <c r="KG26" s="302">
        <f t="shared" ca="1" si="113"/>
        <v>-1.0255909409693783E-2</v>
      </c>
      <c r="KH26" s="302">
        <f t="shared" ca="1" si="113"/>
        <v>-0.15806909110078057</v>
      </c>
      <c r="KI26" s="302">
        <f t="shared" ca="1" si="113"/>
        <v>0</v>
      </c>
      <c r="KJ26" s="302">
        <f t="shared" ca="1" si="113"/>
        <v>-1.6288372770218645E-2</v>
      </c>
      <c r="KK26" s="302">
        <f t="shared" ca="1" si="113"/>
        <v>-0.17235680311773646</v>
      </c>
      <c r="KL26" s="302">
        <f t="shared" ca="1" si="113"/>
        <v>3.0361749370356191E-2</v>
      </c>
      <c r="KM26" s="302">
        <f t="shared" ca="1" si="113"/>
        <v>-0.73301678049948349</v>
      </c>
      <c r="KN26" s="302">
        <f t="shared" ca="1" si="113"/>
        <v>-2.4813236039463327</v>
      </c>
      <c r="KO26" s="302">
        <f t="shared" ca="1" si="113"/>
        <v>-0.14897654227837179</v>
      </c>
      <c r="KP26" s="302">
        <f t="shared" ca="1" si="113"/>
        <v>-16.474196421716595</v>
      </c>
      <c r="KQ26" s="302">
        <f t="shared" ca="1" si="113"/>
        <v>-3.9736570390109427</v>
      </c>
      <c r="KR26" s="302">
        <f t="shared" ca="1" si="113"/>
        <v>-0.26985267734831542</v>
      </c>
      <c r="KS26" s="302">
        <f t="shared" ca="1" si="113"/>
        <v>-1.4803434480906451E-2</v>
      </c>
      <c r="KT26" s="302">
        <f t="shared" ca="1" si="113"/>
        <v>-0.1105332652362678</v>
      </c>
      <c r="KU26" s="302">
        <f t="shared" ca="1" si="113"/>
        <v>0</v>
      </c>
      <c r="KV26" s="302">
        <f t="shared" ca="1" si="113"/>
        <v>-2.1291082567957881E-2</v>
      </c>
      <c r="KW26" s="302">
        <f t="shared" ca="1" si="113"/>
        <v>-0.22370417643514062</v>
      </c>
      <c r="KX26" s="302">
        <f t="shared" ca="1" si="113"/>
        <v>4.0288311456741159E-2</v>
      </c>
      <c r="KY26" s="302">
        <f t="shared" ca="1" si="113"/>
        <v>-0.77017152096518526</v>
      </c>
      <c r="KZ26" s="302">
        <f t="shared" ca="1" si="113"/>
        <v>-3.1428800505147096</v>
      </c>
      <c r="LA26" s="302">
        <f t="shared" ca="1" si="113"/>
        <v>-0.3534631767924184</v>
      </c>
      <c r="LB26" s="302">
        <f t="shared" ca="1" si="113"/>
        <v>-16.327736738020164</v>
      </c>
      <c r="LC26" s="302">
        <f t="shared" ca="1" si="113"/>
        <v>-4.8014768997883444</v>
      </c>
      <c r="LD26" s="302">
        <f t="shared" ca="1" si="113"/>
        <v>-0.46182567371202204</v>
      </c>
      <c r="LE26" s="302">
        <f t="shared" ca="1" si="113"/>
        <v>-1.8963232791142155E-2</v>
      </c>
      <c r="LF26" s="302">
        <f t="shared" ca="1" si="113"/>
        <v>-6.5967493831555049E-2</v>
      </c>
      <c r="LG26" s="303">
        <f t="shared" ca="1" si="113"/>
        <v>0</v>
      </c>
      <c r="LH26" s="303">
        <f t="shared" ca="1" si="113"/>
        <v>-2.6045478041448085E-2</v>
      </c>
      <c r="LI26" s="303">
        <f t="shared" ca="1" si="113"/>
        <v>-0.27170303069852048</v>
      </c>
      <c r="LJ26" s="303">
        <f t="shared" ca="1" si="113"/>
        <v>5.005882056430299E-2</v>
      </c>
      <c r="LK26" s="303">
        <f t="shared" ca="1" si="113"/>
        <v>-0.79846602246414133</v>
      </c>
      <c r="LL26" s="303">
        <f t="shared" ca="1" si="113"/>
        <v>-3.8074289911624408</v>
      </c>
      <c r="LM26" s="303">
        <f t="shared" ca="1" si="113"/>
        <v>-0.54109513593523939</v>
      </c>
      <c r="LN26" s="303">
        <f t="shared" ca="1" si="113"/>
        <v>-16.148259553736985</v>
      </c>
      <c r="LO26" s="303">
        <f t="shared" ca="1" si="113"/>
        <v>-5.5621641208900483</v>
      </c>
      <c r="LP26" s="303">
        <f t="shared" ca="1" si="113"/>
        <v>-0.64829137558537553</v>
      </c>
      <c r="LQ26" s="303">
        <f t="shared" ca="1" si="113"/>
        <v>-2.2734141544743566E-2</v>
      </c>
      <c r="LR26" s="303">
        <f t="shared" ca="1" si="113"/>
        <v>-2.4416832411119613E-2</v>
      </c>
    </row>
    <row r="27" spans="2:330" hidden="1">
      <c r="B27" s="3"/>
      <c r="C27" s="84" t="s">
        <v>7</v>
      </c>
      <c r="D27" s="84"/>
      <c r="E27" s="96">
        <f ca="1">SUM(E8:E26)</f>
        <v>59.197360462297276</v>
      </c>
      <c r="F27" s="96">
        <f t="shared" ref="F27:AC27" ca="1" si="114">SUM(F8:F26)</f>
        <v>48.772415443187484</v>
      </c>
      <c r="G27" s="96">
        <f t="shared" ca="1" si="114"/>
        <v>60.03510760830914</v>
      </c>
      <c r="H27" s="96">
        <f t="shared" ca="1" si="114"/>
        <v>56.256140131681093</v>
      </c>
      <c r="I27" s="96">
        <f t="shared" ca="1" si="114"/>
        <v>52.410331892647292</v>
      </c>
      <c r="J27" s="96">
        <f t="shared" ca="1" si="114"/>
        <v>52.328578526531295</v>
      </c>
      <c r="K27" s="96">
        <f t="shared" ca="1" si="114"/>
        <v>52.583239703738727</v>
      </c>
      <c r="L27" s="96">
        <f t="shared" ca="1" si="114"/>
        <v>50.790548405068165</v>
      </c>
      <c r="M27" s="96">
        <f t="shared" ca="1" si="114"/>
        <v>49.602822235132734</v>
      </c>
      <c r="N27" s="96">
        <f t="shared" ca="1" si="114"/>
        <v>48.383786553095376</v>
      </c>
      <c r="O27" s="96">
        <f t="shared" ca="1" si="114"/>
        <v>50.115914767427668</v>
      </c>
      <c r="P27" s="96">
        <f t="shared" ca="1" si="114"/>
        <v>50.806592769637064</v>
      </c>
      <c r="Q27" s="96">
        <f t="shared" ca="1" si="114"/>
        <v>51.47055471159527</v>
      </c>
      <c r="R27" s="96">
        <f t="shared" ca="1" si="114"/>
        <v>53.079206071773697</v>
      </c>
      <c r="S27" s="96">
        <f t="shared" ca="1" si="114"/>
        <v>53.682760492077925</v>
      </c>
      <c r="T27" s="96">
        <f t="shared" ca="1" si="114"/>
        <v>61.344408502964626</v>
      </c>
      <c r="U27" s="96">
        <f t="shared" ca="1" si="114"/>
        <v>62.189760997135224</v>
      </c>
      <c r="V27" s="96">
        <f t="shared" ca="1" si="114"/>
        <v>63.873669862659639</v>
      </c>
      <c r="W27" s="96">
        <f t="shared" ca="1" si="114"/>
        <v>63.841317238486305</v>
      </c>
      <c r="X27" s="96">
        <f t="shared" ca="1" si="114"/>
        <v>65.499891233535379</v>
      </c>
      <c r="Y27" s="96">
        <f t="shared" ca="1" si="114"/>
        <v>65.142849767843586</v>
      </c>
      <c r="Z27" s="96">
        <f t="shared" ca="1" si="114"/>
        <v>65.33054527432067</v>
      </c>
      <c r="AA27" s="96">
        <f t="shared" ca="1" si="114"/>
        <v>65.498239576182101</v>
      </c>
      <c r="AB27" s="96">
        <f t="shared" ca="1" si="114"/>
        <v>65.655669318093686</v>
      </c>
      <c r="AC27" s="96">
        <f t="shared" ca="1" si="114"/>
        <v>65.798426636580189</v>
      </c>
      <c r="AD27" s="3"/>
      <c r="AE27" s="96">
        <f ca="1">SUM(AE8:AE26)</f>
        <v>54.568617893782793</v>
      </c>
      <c r="AF27" s="96">
        <f t="shared" ref="AF27:CQ27" ca="1" si="115">SUM(AF8:AF26)</f>
        <v>50.767568664957238</v>
      </c>
      <c r="AG27" s="96">
        <f t="shared" ca="1" si="115"/>
        <v>57.03560933244831</v>
      </c>
      <c r="AH27" s="96">
        <f t="shared" ca="1" si="115"/>
        <v>70.42614665019471</v>
      </c>
      <c r="AI27" s="96">
        <f t="shared" ca="1" si="115"/>
        <v>89.180125995327359</v>
      </c>
      <c r="AJ27" s="96">
        <f t="shared" ca="1" si="115"/>
        <v>73.037746639168731</v>
      </c>
      <c r="AK27" s="96">
        <f t="shared" ca="1" si="115"/>
        <v>62.881124965292422</v>
      </c>
      <c r="AL27" s="96">
        <f t="shared" ca="1" si="115"/>
        <v>-1.0719164774652157</v>
      </c>
      <c r="AM27" s="96">
        <f t="shared" ca="1" si="115"/>
        <v>73.263882084990485</v>
      </c>
      <c r="AN27" s="96">
        <f t="shared" ca="1" si="115"/>
        <v>81.575589325582953</v>
      </c>
      <c r="AO27" s="96">
        <f t="shared" ca="1" si="115"/>
        <v>56.919729795499151</v>
      </c>
      <c r="AP27" s="96">
        <f t="shared" ca="1" si="115"/>
        <v>46.631380718293308</v>
      </c>
      <c r="AQ27" s="96">
        <f t="shared" ca="1" si="115"/>
        <v>52.912347369600404</v>
      </c>
      <c r="AR27" s="96">
        <f t="shared" ca="1" si="115"/>
        <v>47.477437583207305</v>
      </c>
      <c r="AS27" s="96">
        <f t="shared" ca="1" si="115"/>
        <v>49.998620172797878</v>
      </c>
      <c r="AT27" s="96">
        <f t="shared" ca="1" si="115"/>
        <v>56.168665910152086</v>
      </c>
      <c r="AU27" s="96">
        <f t="shared" ca="1" si="115"/>
        <v>68.091685101427345</v>
      </c>
      <c r="AV27" s="96">
        <f t="shared" ca="1" si="115"/>
        <v>58.327480646155983</v>
      </c>
      <c r="AW27" s="96">
        <f t="shared" ca="1" si="115"/>
        <v>50.592866054624849</v>
      </c>
      <c r="AX27" s="96">
        <f t="shared" ca="1" si="115"/>
        <v>-4.2117664927959169</v>
      </c>
      <c r="AY27" s="96">
        <f t="shared" ca="1" si="115"/>
        <v>58.624303784362411</v>
      </c>
      <c r="AZ27" s="96">
        <f t="shared" ca="1" si="115"/>
        <v>63.720071749414693</v>
      </c>
      <c r="BA27" s="96">
        <f t="shared" ca="1" si="115"/>
        <v>47.097091718598882</v>
      </c>
      <c r="BB27" s="96">
        <f t="shared" ca="1" si="115"/>
        <v>40.966165996332919</v>
      </c>
      <c r="BC27" s="96">
        <f t="shared" ca="1" si="115"/>
        <v>69.413034996548419</v>
      </c>
      <c r="BD27" s="96">
        <f t="shared" ca="1" si="115"/>
        <v>61.141911337142091</v>
      </c>
      <c r="BE27" s="96">
        <f t="shared" ca="1" si="115"/>
        <v>63.242264194399105</v>
      </c>
      <c r="BF27" s="96">
        <f t="shared" ca="1" si="115"/>
        <v>68.643840157893948</v>
      </c>
      <c r="BG27" s="96">
        <f t="shared" ca="1" si="115"/>
        <v>83.526412149762535</v>
      </c>
      <c r="BH27" s="96">
        <f t="shared" ca="1" si="115"/>
        <v>68.830118450790934</v>
      </c>
      <c r="BI27" s="96">
        <f t="shared" ca="1" si="115"/>
        <v>58.234602464981734</v>
      </c>
      <c r="BJ27" s="96">
        <f t="shared" ca="1" si="115"/>
        <v>-3.7387041037980282</v>
      </c>
      <c r="BK27" s="96">
        <f t="shared" ca="1" si="115"/>
        <v>67.743544668072289</v>
      </c>
      <c r="BL27" s="96">
        <f t="shared" ca="1" si="115"/>
        <v>77.838344079758059</v>
      </c>
      <c r="BM27" s="96">
        <f t="shared" ca="1" si="115"/>
        <v>59.10534196987782</v>
      </c>
      <c r="BN27" s="96">
        <f t="shared" ca="1" si="115"/>
        <v>51.631197903941413</v>
      </c>
      <c r="BO27" s="96">
        <f t="shared" ca="1" si="115"/>
        <v>83.75696426750406</v>
      </c>
      <c r="BP27" s="96">
        <f t="shared" ca="1" si="115"/>
        <v>69.578645968682324</v>
      </c>
      <c r="BQ27" s="96">
        <f t="shared" ca="1" si="115"/>
        <v>65.97498003966875</v>
      </c>
      <c r="BR27" s="96">
        <f t="shared" ca="1" si="115"/>
        <v>60.592994205072912</v>
      </c>
      <c r="BS27" s="96">
        <f t="shared" ca="1" si="115"/>
        <v>70.069792070803729</v>
      </c>
      <c r="BT27" s="96">
        <f t="shared" ca="1" si="115"/>
        <v>57.97128978857922</v>
      </c>
      <c r="BU27" s="96">
        <f t="shared" ca="1" si="115"/>
        <v>47.642100524336357</v>
      </c>
      <c r="BV27" s="96">
        <f t="shared" ca="1" si="115"/>
        <v>-7.4527200775879567</v>
      </c>
      <c r="BW27" s="96">
        <f t="shared" ca="1" si="115"/>
        <v>55.04673098043984</v>
      </c>
      <c r="BX27" s="96">
        <f t="shared" ca="1" si="115"/>
        <v>67.156992455541427</v>
      </c>
      <c r="BY27" s="96">
        <f t="shared" ca="1" si="115"/>
        <v>56.752115017719682</v>
      </c>
      <c r="BZ27" s="96">
        <f t="shared" ca="1" si="115"/>
        <v>53.189389824771517</v>
      </c>
      <c r="CA27" s="96">
        <f t="shared" ca="1" si="115"/>
        <v>85.442047315338314</v>
      </c>
      <c r="CB27" s="96">
        <f t="shared" ca="1" si="115"/>
        <v>75.256461383041454</v>
      </c>
      <c r="CC27" s="96">
        <f t="shared" ca="1" si="115"/>
        <v>69.266308401626787</v>
      </c>
      <c r="CD27" s="96">
        <f t="shared" ca="1" si="115"/>
        <v>56.612588186188589</v>
      </c>
      <c r="CE27" s="96">
        <f t="shared" ca="1" si="115"/>
        <v>56.600484116457011</v>
      </c>
      <c r="CF27" s="96">
        <f t="shared" ca="1" si="115"/>
        <v>29.509831559880563</v>
      </c>
      <c r="CG27" s="96">
        <f t="shared" ca="1" si="115"/>
        <v>33.216941004320255</v>
      </c>
      <c r="CH27" s="96">
        <f t="shared" ca="1" si="115"/>
        <v>-16.235493463929295</v>
      </c>
      <c r="CI27" s="96">
        <f t="shared" ca="1" si="115"/>
        <v>55.001746171266724</v>
      </c>
      <c r="CJ27" s="96">
        <f t="shared" ca="1" si="115"/>
        <v>50.283931394678035</v>
      </c>
      <c r="CK27" s="96">
        <f t="shared" ca="1" si="115"/>
        <v>65.399037865124129</v>
      </c>
      <c r="CL27" s="96">
        <f t="shared" ca="1" si="115"/>
        <v>74.301812706022858</v>
      </c>
      <c r="CM27" s="96">
        <f t="shared" ca="1" si="115"/>
        <v>81.296310883557069</v>
      </c>
      <c r="CN27" s="96">
        <f t="shared" ca="1" si="115"/>
        <v>73.12361063564606</v>
      </c>
      <c r="CO27" s="96">
        <f t="shared" ca="1" si="115"/>
        <v>68.532213114473805</v>
      </c>
      <c r="CP27" s="96">
        <f t="shared" ca="1" si="115"/>
        <v>57.034487168005526</v>
      </c>
      <c r="CQ27" s="96">
        <f t="shared" ca="1" si="115"/>
        <v>53.486215664831903</v>
      </c>
      <c r="CR27" s="96">
        <f t="shared" ref="CR27:FC27" ca="1" si="116">SUM(CR8:CR26)</f>
        <v>30.990263720377442</v>
      </c>
      <c r="CS27" s="96">
        <f t="shared" ca="1" si="116"/>
        <v>34.8769469341334</v>
      </c>
      <c r="CT27" s="96">
        <f t="shared" ca="1" si="116"/>
        <v>-15.223231846377322</v>
      </c>
      <c r="CU27" s="96">
        <f t="shared" ca="1" si="116"/>
        <v>56.109926216621069</v>
      </c>
      <c r="CV27" s="96">
        <f t="shared" ca="1" si="116"/>
        <v>51.751607211295457</v>
      </c>
      <c r="CW27" s="96">
        <f t="shared" ca="1" si="116"/>
        <v>66.172738634088375</v>
      </c>
      <c r="CX27" s="96">
        <f t="shared" ca="1" si="116"/>
        <v>75.098616950596309</v>
      </c>
      <c r="CY27" s="96">
        <f t="shared" ca="1" si="116"/>
        <v>82.955855833054912</v>
      </c>
      <c r="CZ27" s="96">
        <f t="shared" ca="1" si="116"/>
        <v>75.127771174986293</v>
      </c>
      <c r="DA27" s="96">
        <f t="shared" ca="1" si="116"/>
        <v>70.328996596465998</v>
      </c>
      <c r="DB27" s="96">
        <f t="shared" ca="1" si="116"/>
        <v>56.447938848259319</v>
      </c>
      <c r="DC27" s="96">
        <f t="shared" ca="1" si="116"/>
        <v>49.482511400714621</v>
      </c>
      <c r="DD27" s="96">
        <f t="shared" ca="1" si="116"/>
        <v>31.157413828751512</v>
      </c>
      <c r="DE27" s="96">
        <f t="shared" ca="1" si="116"/>
        <v>35.275435698266541</v>
      </c>
      <c r="DF27" s="96">
        <f t="shared" ca="1" si="116"/>
        <v>-15.052856097918905</v>
      </c>
      <c r="DG27" s="96">
        <f t="shared" ca="1" si="116"/>
        <v>55.714620289553856</v>
      </c>
      <c r="DH27" s="96">
        <f t="shared" ca="1" si="116"/>
        <v>52.248814742593304</v>
      </c>
      <c r="DI27" s="96">
        <f t="shared" ca="1" si="116"/>
        <v>66.658678734607392</v>
      </c>
      <c r="DJ27" s="96">
        <f t="shared" ca="1" si="116"/>
        <v>76.051077752470107</v>
      </c>
      <c r="DK27" s="96">
        <f t="shared" ca="1" si="116"/>
        <v>85.154634628494819</v>
      </c>
      <c r="DL27" s="96">
        <f t="shared" ca="1" si="116"/>
        <v>76.134342681768658</v>
      </c>
      <c r="DM27" s="96">
        <f t="shared" ca="1" si="116"/>
        <v>70.386314267308279</v>
      </c>
      <c r="DN27" s="96">
        <f t="shared" ca="1" si="116"/>
        <v>53.193404949769167</v>
      </c>
      <c r="DO27" s="96">
        <f t="shared" ca="1" si="116"/>
        <v>42.801659129241685</v>
      </c>
      <c r="DP27" s="96">
        <f t="shared" ca="1" si="116"/>
        <v>28.61722341163448</v>
      </c>
      <c r="DQ27" s="96">
        <f t="shared" ca="1" si="116"/>
        <v>33.088924178323474</v>
      </c>
      <c r="DR27" s="96">
        <f t="shared" ca="1" si="116"/>
        <v>-16.716539208553463</v>
      </c>
      <c r="DS27" s="96">
        <f t="shared" ca="1" si="116"/>
        <v>52.057163703960363</v>
      </c>
      <c r="DT27" s="96">
        <f t="shared" ca="1" si="116"/>
        <v>50.046668346525834</v>
      </c>
      <c r="DU27" s="96">
        <f t="shared" ca="1" si="116"/>
        <v>64.701694272692308</v>
      </c>
      <c r="DV27" s="96">
        <f t="shared" ca="1" si="116"/>
        <v>75.800777101714573</v>
      </c>
      <c r="DW27" s="96">
        <f t="shared" ca="1" si="116"/>
        <v>85.002605006642611</v>
      </c>
      <c r="DX27" s="96">
        <f t="shared" ca="1" si="116"/>
        <v>76.023014340964323</v>
      </c>
      <c r="DY27" s="96">
        <f t="shared" ca="1" si="116"/>
        <v>70.140385423808382</v>
      </c>
      <c r="DZ27" s="96">
        <f t="shared" ca="1" si="116"/>
        <v>51.143922027504161</v>
      </c>
      <c r="EA27" s="96">
        <f t="shared" ca="1" si="116"/>
        <v>38.164881368423877</v>
      </c>
      <c r="EB27" s="96">
        <f t="shared" ca="1" si="116"/>
        <v>27.491098851307338</v>
      </c>
      <c r="EC27" s="96">
        <f t="shared" ca="1" si="116"/>
        <v>32.245286842721534</v>
      </c>
      <c r="ED27" s="96">
        <f t="shared" ca="1" si="116"/>
        <v>-17.467079445486529</v>
      </c>
      <c r="EE27" s="96">
        <f t="shared" ca="1" si="116"/>
        <v>50.158586840314719</v>
      </c>
      <c r="EF27" s="96">
        <f t="shared" ca="1" si="116"/>
        <v>49.10846081530989</v>
      </c>
      <c r="EG27" s="96">
        <f t="shared" ca="1" si="116"/>
        <v>63.633077507291276</v>
      </c>
      <c r="EH27" s="96">
        <f t="shared" ca="1" si="116"/>
        <v>75.946195122476453</v>
      </c>
      <c r="EI27" s="96">
        <f t="shared" ca="1" si="116"/>
        <v>84.612583772439336</v>
      </c>
      <c r="EJ27" s="96">
        <f t="shared" ca="1" si="116"/>
        <v>75.798174256919026</v>
      </c>
      <c r="EK27" s="96">
        <f t="shared" ca="1" si="116"/>
        <v>69.797161301107735</v>
      </c>
      <c r="EL27" s="96">
        <f t="shared" ca="1" si="116"/>
        <v>48.981010197952926</v>
      </c>
      <c r="EM27" s="96">
        <f t="shared" ca="1" si="116"/>
        <v>33.937411676957183</v>
      </c>
      <c r="EN27" s="96">
        <f t="shared" ca="1" si="116"/>
        <v>26.406124325558288</v>
      </c>
      <c r="EO27" s="96">
        <f t="shared" ca="1" si="116"/>
        <v>31.456188261625414</v>
      </c>
      <c r="EP27" s="96">
        <f t="shared" ca="1" si="116"/>
        <v>-18.21875973810598</v>
      </c>
      <c r="EQ27" s="96">
        <f t="shared" ca="1" si="116"/>
        <v>48.294263693488119</v>
      </c>
      <c r="ER27" s="96">
        <f t="shared" ca="1" si="116"/>
        <v>48.142648725460901</v>
      </c>
      <c r="ES27" s="96">
        <f t="shared" ca="1" si="116"/>
        <v>62.46650803596431</v>
      </c>
      <c r="ET27" s="96">
        <f t="shared" ca="1" si="116"/>
        <v>76.077753765199802</v>
      </c>
      <c r="EU27" s="96">
        <f t="shared" ca="1" si="116"/>
        <v>87.114270322265341</v>
      </c>
      <c r="EV27" s="96">
        <f t="shared" ca="1" si="116"/>
        <v>78.210235889868542</v>
      </c>
      <c r="EW27" s="96">
        <f t="shared" ca="1" si="116"/>
        <v>69.778429998856851</v>
      </c>
      <c r="EX27" s="96">
        <f t="shared" ca="1" si="116"/>
        <v>51.223443607687379</v>
      </c>
      <c r="EY27" s="96">
        <f t="shared" ca="1" si="116"/>
        <v>36.235920888959257</v>
      </c>
      <c r="EZ27" s="96">
        <f t="shared" ca="1" si="116"/>
        <v>28.956654152881605</v>
      </c>
      <c r="FA27" s="96">
        <f t="shared" ca="1" si="116"/>
        <v>33.29834654247832</v>
      </c>
      <c r="FB27" s="96">
        <f t="shared" ca="1" si="116"/>
        <v>-14.830180652412919</v>
      </c>
      <c r="FC27" s="96">
        <f t="shared" ca="1" si="116"/>
        <v>49.830556926630862</v>
      </c>
      <c r="FD27" s="96">
        <f t="shared" ref="FD27:HO27" ca="1" si="117">SUM(FD8:FD26)</f>
        <v>49.037453755511685</v>
      </c>
      <c r="FE27" s="96">
        <f t="shared" ca="1" si="117"/>
        <v>62.785553646286708</v>
      </c>
      <c r="FF27" s="96">
        <f t="shared" ca="1" si="117"/>
        <v>74.527838682703077</v>
      </c>
      <c r="FG27" s="96">
        <f t="shared" ca="1" si="117"/>
        <v>89.244358740135354</v>
      </c>
      <c r="FH27" s="96">
        <f t="shared" ca="1" si="117"/>
        <v>79.577745871846062</v>
      </c>
      <c r="FI27" s="96">
        <f t="shared" ca="1" si="117"/>
        <v>68.584662074271137</v>
      </c>
      <c r="FJ27" s="96">
        <f t="shared" ca="1" si="117"/>
        <v>52.061086861830724</v>
      </c>
      <c r="FK27" s="96">
        <f t="shared" ca="1" si="117"/>
        <v>37.032714277961382</v>
      </c>
      <c r="FL27" s="96">
        <f t="shared" ca="1" si="117"/>
        <v>30.157985044778531</v>
      </c>
      <c r="FM27" s="96">
        <f t="shared" ca="1" si="117"/>
        <v>33.867804934170657</v>
      </c>
      <c r="FN27" s="96">
        <f t="shared" ca="1" si="117"/>
        <v>-12.211164390999977</v>
      </c>
      <c r="FO27" s="96">
        <f t="shared" ca="1" si="117"/>
        <v>49.720055285418525</v>
      </c>
      <c r="FP27" s="96">
        <f t="shared" ca="1" si="117"/>
        <v>48.509796358221116</v>
      </c>
      <c r="FQ27" s="96">
        <f t="shared" ca="1" si="117"/>
        <v>61.9883206177334</v>
      </c>
      <c r="FR27" s="96">
        <f t="shared" ca="1" si="117"/>
        <v>73.731920105647205</v>
      </c>
      <c r="FS27" s="96">
        <f t="shared" ca="1" si="117"/>
        <v>91.148780569789992</v>
      </c>
      <c r="FT27" s="96">
        <f t="shared" ca="1" si="117"/>
        <v>80.666724189448061</v>
      </c>
      <c r="FU27" s="96">
        <f t="shared" ca="1" si="117"/>
        <v>67.257474586396199</v>
      </c>
      <c r="FV27" s="96">
        <f t="shared" ca="1" si="117"/>
        <v>52.925693270026379</v>
      </c>
      <c r="FW27" s="96">
        <f t="shared" ca="1" si="117"/>
        <v>37.816124842236441</v>
      </c>
      <c r="FX27" s="96">
        <f t="shared" ca="1" si="117"/>
        <v>31.355784860356387</v>
      </c>
      <c r="FY27" s="96">
        <f t="shared" ca="1" si="117"/>
        <v>34.425872762722776</v>
      </c>
      <c r="FZ27" s="96">
        <f t="shared" ca="1" si="117"/>
        <v>-9.4098147938724921</v>
      </c>
      <c r="GA27" s="96">
        <f t="shared" ca="1" si="117"/>
        <v>49.605480198974696</v>
      </c>
      <c r="GB27" s="96">
        <f t="shared" ca="1" si="117"/>
        <v>47.953313734696984</v>
      </c>
      <c r="GC27" s="96">
        <f t="shared" ca="1" si="117"/>
        <v>61.248843959398464</v>
      </c>
      <c r="GD27" s="96">
        <f t="shared" ca="1" si="117"/>
        <v>73.275752057503567</v>
      </c>
      <c r="GE27" s="96">
        <f t="shared" ca="1" si="117"/>
        <v>92.413405052775886</v>
      </c>
      <c r="GF27" s="96">
        <f t="shared" ca="1" si="117"/>
        <v>81.759996279881008</v>
      </c>
      <c r="GG27" s="96">
        <f t="shared" ca="1" si="117"/>
        <v>66.958301072017377</v>
      </c>
      <c r="GH27" s="96">
        <f t="shared" ca="1" si="117"/>
        <v>55.253928527987483</v>
      </c>
      <c r="GI27" s="96">
        <f t="shared" ca="1" si="117"/>
        <v>39.730940669619649</v>
      </c>
      <c r="GJ27" s="96">
        <f t="shared" ca="1" si="117"/>
        <v>33.847675831053586</v>
      </c>
      <c r="GK27" s="96">
        <f t="shared" ca="1" si="117"/>
        <v>36.239690757813371</v>
      </c>
      <c r="GL27" s="96">
        <f t="shared" ca="1" si="117"/>
        <v>-5.3745317641242796</v>
      </c>
      <c r="GM27" s="96">
        <f t="shared" ca="1" si="117"/>
        <v>51.035829252175077</v>
      </c>
      <c r="GN27" s="96">
        <f t="shared" ca="1" si="117"/>
        <v>48.740599026457126</v>
      </c>
      <c r="GO27" s="96">
        <f t="shared" ca="1" si="117"/>
        <v>61.822535287220013</v>
      </c>
      <c r="GP27" s="96">
        <f t="shared" ca="1" si="117"/>
        <v>73.408242710544329</v>
      </c>
      <c r="GQ27" s="96">
        <f t="shared" ca="1" si="117"/>
        <v>93.757011886582958</v>
      </c>
      <c r="GR27" s="96">
        <f t="shared" ca="1" si="117"/>
        <v>82.236101940141793</v>
      </c>
      <c r="GS27" s="96">
        <f t="shared" ca="1" si="117"/>
        <v>65.442926414914183</v>
      </c>
      <c r="GT27" s="96">
        <f t="shared" ca="1" si="117"/>
        <v>56.172417216183419</v>
      </c>
      <c r="GU27" s="96">
        <f t="shared" ca="1" si="117"/>
        <v>40.396764233132785</v>
      </c>
      <c r="GV27" s="96">
        <f t="shared" ca="1" si="117"/>
        <v>35.026808110611938</v>
      </c>
      <c r="GW27" s="96">
        <f t="shared" ca="1" si="117"/>
        <v>36.78096973738365</v>
      </c>
      <c r="GX27" s="96">
        <f t="shared" ca="1" si="117"/>
        <v>-2.1142775182002023</v>
      </c>
      <c r="GY27" s="96">
        <f t="shared" ca="1" si="117"/>
        <v>50.891093778369019</v>
      </c>
      <c r="GZ27" s="96">
        <f t="shared" ca="1" si="117"/>
        <v>48.123644024339256</v>
      </c>
      <c r="HA27" s="96">
        <f t="shared" ca="1" si="117"/>
        <v>61.206635534387722</v>
      </c>
      <c r="HB27" s="96">
        <f t="shared" ca="1" si="117"/>
        <v>73.74207573255174</v>
      </c>
      <c r="HC27" s="96">
        <f t="shared" ca="1" si="117"/>
        <v>98.796583976723809</v>
      </c>
      <c r="HD27" s="96">
        <f t="shared" ca="1" si="117"/>
        <v>99.962040477864377</v>
      </c>
      <c r="HE27" s="96">
        <f t="shared" ca="1" si="117"/>
        <v>90.532387674522425</v>
      </c>
      <c r="HF27" s="96">
        <f t="shared" ca="1" si="117"/>
        <v>72.581645783723715</v>
      </c>
      <c r="HG27" s="96">
        <f t="shared" ca="1" si="117"/>
        <v>36.478928711564038</v>
      </c>
      <c r="HH27" s="96">
        <f t="shared" ca="1" si="117"/>
        <v>38.090424425092422</v>
      </c>
      <c r="HI27" s="96">
        <f t="shared" ca="1" si="117"/>
        <v>33.38293442778135</v>
      </c>
      <c r="HJ27" s="96">
        <f t="shared" ca="1" si="117"/>
        <v>-5.3344967735866184</v>
      </c>
      <c r="HK27" s="96">
        <f t="shared" ca="1" si="117"/>
        <v>50.813181348910582</v>
      </c>
      <c r="HL27" s="96">
        <f t="shared" ca="1" si="117"/>
        <v>57.226984858865777</v>
      </c>
      <c r="HM27" s="96">
        <f t="shared" ca="1" si="117"/>
        <v>77.531301995033402</v>
      </c>
      <c r="HN27" s="96">
        <f t="shared" ca="1" si="117"/>
        <v>82.122042352970965</v>
      </c>
      <c r="HO27" s="96">
        <f t="shared" ca="1" si="117"/>
        <v>100.47980312865</v>
      </c>
      <c r="HP27" s="96">
        <f t="shared" ref="HP27:KA27" ca="1" si="118">SUM(HP8:HP26)</f>
        <v>101.83192865685818</v>
      </c>
      <c r="HQ27" s="96">
        <f t="shared" ca="1" si="118"/>
        <v>91.740257710564592</v>
      </c>
      <c r="HR27" s="96">
        <f t="shared" ca="1" si="118"/>
        <v>72.929901176089899</v>
      </c>
      <c r="HS27" s="96">
        <f t="shared" ca="1" si="118"/>
        <v>36.863305859395126</v>
      </c>
      <c r="HT27" s="96">
        <f t="shared" ca="1" si="118"/>
        <v>38.444792000670063</v>
      </c>
      <c r="HU27" s="96">
        <f t="shared" ca="1" si="118"/>
        <v>33.709282138852238</v>
      </c>
      <c r="HV27" s="96">
        <f t="shared" ca="1" si="118"/>
        <v>-4.8563625412543416</v>
      </c>
      <c r="HW27" s="96">
        <f t="shared" ca="1" si="118"/>
        <v>51.1404725392496</v>
      </c>
      <c r="HX27" s="96">
        <f t="shared" ca="1" si="118"/>
        <v>57.674250645126151</v>
      </c>
      <c r="HY27" s="96">
        <f t="shared" ca="1" si="118"/>
        <v>78.710353053797277</v>
      </c>
      <c r="HZ27" s="96">
        <f t="shared" ca="1" si="118"/>
        <v>83.797969837454886</v>
      </c>
      <c r="IA27" s="96">
        <f t="shared" ca="1" si="118"/>
        <v>102.14897843547361</v>
      </c>
      <c r="IB27" s="96">
        <f t="shared" ca="1" si="118"/>
        <v>103.93306921836394</v>
      </c>
      <c r="IC27" s="96">
        <f t="shared" ca="1" si="118"/>
        <v>92.89037693607969</v>
      </c>
      <c r="ID27" s="96">
        <f t="shared" ca="1" si="118"/>
        <v>73.836291388368494</v>
      </c>
      <c r="IE27" s="96">
        <f t="shared" ca="1" si="118"/>
        <v>38.583886252865042</v>
      </c>
      <c r="IF27" s="96">
        <f t="shared" ca="1" si="118"/>
        <v>40.180038724658402</v>
      </c>
      <c r="IG27" s="96">
        <f t="shared" ca="1" si="118"/>
        <v>35.212241011250342</v>
      </c>
      <c r="IH27" s="96">
        <f t="shared" ca="1" si="118"/>
        <v>-3.3493390718191698</v>
      </c>
      <c r="II27" s="96">
        <f t="shared" ca="1" si="118"/>
        <v>52.867943134692275</v>
      </c>
      <c r="IJ27" s="96">
        <f t="shared" ca="1" si="118"/>
        <v>59.528234070924093</v>
      </c>
      <c r="IK27" s="96">
        <f t="shared" ca="1" si="118"/>
        <v>80.670900714303428</v>
      </c>
      <c r="IL27" s="96">
        <f t="shared" ca="1" si="118"/>
        <v>86.286871043492368</v>
      </c>
      <c r="IM27" s="96">
        <f t="shared" ca="1" si="118"/>
        <v>103.73353370640432</v>
      </c>
      <c r="IN27" s="96">
        <f t="shared" ca="1" si="118"/>
        <v>105.44609010088067</v>
      </c>
      <c r="IO27" s="96">
        <f t="shared" ca="1" si="118"/>
        <v>94.079048630641424</v>
      </c>
      <c r="IP27" s="96">
        <f t="shared" ca="1" si="118"/>
        <v>73.619935498244203</v>
      </c>
      <c r="IQ27" s="96">
        <f t="shared" ca="1" si="118"/>
        <v>37.632315562508367</v>
      </c>
      <c r="IR27" s="96">
        <f t="shared" ca="1" si="118"/>
        <v>39.155229921399574</v>
      </c>
      <c r="IS27" s="96">
        <f t="shared" ca="1" si="118"/>
        <v>34.36206065624777</v>
      </c>
      <c r="IT27" s="96">
        <f t="shared" ca="1" si="118"/>
        <v>-3.8666503228339923</v>
      </c>
      <c r="IU27" s="96">
        <f t="shared" ca="1" si="118"/>
        <v>51.796779110700975</v>
      </c>
      <c r="IV27" s="96">
        <f t="shared" ca="1" si="118"/>
        <v>58.558017958697917</v>
      </c>
      <c r="IW27" s="96">
        <f t="shared" ca="1" si="118"/>
        <v>80.998801731275492</v>
      </c>
      <c r="IX27" s="96">
        <f t="shared" ca="1" si="118"/>
        <v>87.040963793983821</v>
      </c>
      <c r="IY27" s="96">
        <f t="shared" ca="1" si="118"/>
        <v>105.32951937682577</v>
      </c>
      <c r="IZ27" s="96">
        <f t="shared" ca="1" si="118"/>
        <v>107.46566131103353</v>
      </c>
      <c r="JA27" s="96">
        <f t="shared" ca="1" si="118"/>
        <v>95.179187516987511</v>
      </c>
      <c r="JB27" s="96">
        <f t="shared" ca="1" si="118"/>
        <v>74.522076185398561</v>
      </c>
      <c r="JC27" s="96">
        <f t="shared" ca="1" si="118"/>
        <v>39.35309654941841</v>
      </c>
      <c r="JD27" s="96">
        <f t="shared" ca="1" si="118"/>
        <v>40.891607175298482</v>
      </c>
      <c r="JE27" s="96">
        <f t="shared" ca="1" si="118"/>
        <v>35.865027987415715</v>
      </c>
      <c r="JF27" s="96">
        <f t="shared" ca="1" si="118"/>
        <v>-2.3365741292601729</v>
      </c>
      <c r="JG27" s="96">
        <f t="shared" ca="1" si="118"/>
        <v>53.52540931797423</v>
      </c>
      <c r="JH27" s="96">
        <f t="shared" ca="1" si="118"/>
        <v>60.404939448558892</v>
      </c>
      <c r="JI27" s="96">
        <f t="shared" ca="1" si="118"/>
        <v>82.914097315254125</v>
      </c>
      <c r="JJ27" s="96">
        <f t="shared" ca="1" si="118"/>
        <v>89.459184724042046</v>
      </c>
      <c r="JK27" s="96">
        <f t="shared" ca="1" si="118"/>
        <v>107.38823102902359</v>
      </c>
      <c r="JL27" s="96">
        <f t="shared" ca="1" si="118"/>
        <v>109.17746493867854</v>
      </c>
      <c r="JM27" s="96">
        <f t="shared" ca="1" si="118"/>
        <v>96.467710828482524</v>
      </c>
      <c r="JN27" s="96">
        <f t="shared" ca="1" si="118"/>
        <v>73.900012656397337</v>
      </c>
      <c r="JO27" s="96">
        <f t="shared" ca="1" si="118"/>
        <v>39.499120214296042</v>
      </c>
      <c r="JP27" s="96">
        <f t="shared" ca="1" si="118"/>
        <v>38.11588883713037</v>
      </c>
      <c r="JQ27" s="96">
        <f t="shared" ca="1" si="118"/>
        <v>34.37469065344483</v>
      </c>
      <c r="JR27" s="96">
        <f t="shared" ca="1" si="118"/>
        <v>-3.9123367548402701</v>
      </c>
      <c r="JS27" s="96">
        <f t="shared" ca="1" si="118"/>
        <v>48.346661046705911</v>
      </c>
      <c r="JT27" s="96">
        <f t="shared" ca="1" si="118"/>
        <v>57.459095202623942</v>
      </c>
      <c r="JU27" s="96">
        <f t="shared" ca="1" si="118"/>
        <v>85.768229341084918</v>
      </c>
      <c r="JV27" s="96">
        <f t="shared" ca="1" si="118"/>
        <v>91.932188453678393</v>
      </c>
      <c r="JW27" s="96">
        <f t="shared" ca="1" si="118"/>
        <v>108.65284386174417</v>
      </c>
      <c r="JX27" s="96">
        <f t="shared" ca="1" si="118"/>
        <v>110.15422412915726</v>
      </c>
      <c r="JY27" s="96">
        <f t="shared" ca="1" si="118"/>
        <v>97.180461907398737</v>
      </c>
      <c r="JZ27" s="96">
        <f t="shared" ca="1" si="118"/>
        <v>73.764347384733682</v>
      </c>
      <c r="KA27" s="96">
        <f t="shared" ca="1" si="118"/>
        <v>40.853895154577479</v>
      </c>
      <c r="KB27" s="96">
        <f t="shared" ref="KB27:LR27" ca="1" si="119">SUM(KB8:KB26)</f>
        <v>36.626178372188868</v>
      </c>
      <c r="KC27" s="96">
        <f t="shared" ca="1" si="119"/>
        <v>34.076873007960707</v>
      </c>
      <c r="KD27" s="96">
        <f t="shared" ca="1" si="119"/>
        <v>-4.4573614315556682</v>
      </c>
      <c r="KE27" s="96">
        <f t="shared" ca="1" si="119"/>
        <v>44.597090687506189</v>
      </c>
      <c r="KF27" s="96">
        <f t="shared" ca="1" si="119"/>
        <v>55.763808257701946</v>
      </c>
      <c r="KG27" s="96">
        <f t="shared" ca="1" si="119"/>
        <v>88.703810956206894</v>
      </c>
      <c r="KH27" s="96">
        <f t="shared" ca="1" si="119"/>
        <v>94.624195829876626</v>
      </c>
      <c r="KI27" s="96">
        <f t="shared" ca="1" si="119"/>
        <v>109.86743931415309</v>
      </c>
      <c r="KJ27" s="96">
        <f t="shared" ca="1" si="119"/>
        <v>110.97783398045593</v>
      </c>
      <c r="KK27" s="96">
        <f t="shared" ca="1" si="119"/>
        <v>97.87407832231159</v>
      </c>
      <c r="KL27" s="96">
        <f t="shared" ca="1" si="119"/>
        <v>73.596009472030076</v>
      </c>
      <c r="KM27" s="96">
        <f t="shared" ca="1" si="119"/>
        <v>42.109243151177246</v>
      </c>
      <c r="KN27" s="96">
        <f t="shared" ca="1" si="119"/>
        <v>35.035469712284396</v>
      </c>
      <c r="KO27" s="96">
        <f t="shared" ca="1" si="119"/>
        <v>33.79542764034408</v>
      </c>
      <c r="KP27" s="96">
        <f t="shared" ca="1" si="119"/>
        <v>-4.9882291962138368</v>
      </c>
      <c r="KQ27" s="96">
        <f t="shared" ca="1" si="119"/>
        <v>40.881047850535737</v>
      </c>
      <c r="KR27" s="96">
        <f t="shared" ca="1" si="119"/>
        <v>53.974887861938896</v>
      </c>
      <c r="KS27" s="96">
        <f t="shared" ca="1" si="119"/>
        <v>91.407141645327783</v>
      </c>
      <c r="KT27" s="96">
        <f t="shared" ca="1" si="119"/>
        <v>97.417807697385129</v>
      </c>
      <c r="KU27" s="96">
        <f t="shared" ca="1" si="119"/>
        <v>111.0565370764172</v>
      </c>
      <c r="KV27" s="96">
        <f t="shared" ca="1" si="119"/>
        <v>111.67416921794594</v>
      </c>
      <c r="KW27" s="96">
        <f t="shared" ca="1" si="119"/>
        <v>98.565252050150463</v>
      </c>
      <c r="KX27" s="96">
        <f t="shared" ca="1" si="119"/>
        <v>73.394259301256241</v>
      </c>
      <c r="KY27" s="96">
        <f t="shared" ca="1" si="119"/>
        <v>43.278165705852338</v>
      </c>
      <c r="KZ27" s="96">
        <f t="shared" ca="1" si="119"/>
        <v>33.335091926439368</v>
      </c>
      <c r="LA27" s="96">
        <f t="shared" ca="1" si="119"/>
        <v>33.530462413399718</v>
      </c>
      <c r="LB27" s="96">
        <f t="shared" ca="1" si="119"/>
        <v>-5.5036583272122428</v>
      </c>
      <c r="LC27" s="96">
        <f t="shared" ca="1" si="119"/>
        <v>37.200974043250511</v>
      </c>
      <c r="LD27" s="96">
        <f t="shared" ca="1" si="119"/>
        <v>52.090758725052858</v>
      </c>
      <c r="LE27" s="96">
        <f t="shared" ca="1" si="119"/>
        <v>93.902162034054072</v>
      </c>
      <c r="LF27" s="96">
        <f t="shared" ca="1" si="119"/>
        <v>100.33042184048672</v>
      </c>
      <c r="LG27" s="96">
        <f t="shared" ca="1" si="119"/>
        <v>112.20602874287148</v>
      </c>
      <c r="LH27" s="96">
        <f t="shared" ca="1" si="119"/>
        <v>112.2297946092323</v>
      </c>
      <c r="LI27" s="96">
        <f t="shared" ca="1" si="119"/>
        <v>99.243955104769356</v>
      </c>
      <c r="LJ27" s="96">
        <f t="shared" ca="1" si="119"/>
        <v>73.156401937785589</v>
      </c>
      <c r="LK27" s="96">
        <f t="shared" ca="1" si="119"/>
        <v>44.371062841224131</v>
      </c>
      <c r="LL27" s="96">
        <f t="shared" ca="1" si="119"/>
        <v>31.515147745230813</v>
      </c>
      <c r="LM27" s="96">
        <f t="shared" ca="1" si="119"/>
        <v>33.282085981930749</v>
      </c>
      <c r="LN27" s="96">
        <f t="shared" ca="1" si="119"/>
        <v>-6.0023042647928104</v>
      </c>
      <c r="LO27" s="96">
        <f t="shared" ca="1" si="119"/>
        <v>33.559292216051247</v>
      </c>
      <c r="LP27" s="96">
        <f t="shared" ca="1" si="119"/>
        <v>50.107296395818807</v>
      </c>
      <c r="LQ27" s="96">
        <f t="shared" ca="1" si="119"/>
        <v>96.194382983997244</v>
      </c>
      <c r="LR27" s="96">
        <f t="shared" ca="1" si="119"/>
        <v>103.3353439373618</v>
      </c>
    </row>
    <row r="28" spans="2:330" hidden="1">
      <c r="B28" s="689"/>
      <c r="C28" s="3"/>
      <c r="D28" s="3"/>
      <c r="E28" s="688"/>
      <c r="F28" s="688"/>
      <c r="G28" s="688"/>
      <c r="H28" s="688"/>
      <c r="I28" s="688"/>
      <c r="J28" s="688"/>
      <c r="K28" s="688"/>
      <c r="L28" s="688"/>
      <c r="M28" s="688"/>
      <c r="N28" s="688"/>
      <c r="O28" s="688"/>
      <c r="P28" s="688"/>
      <c r="Q28" s="688"/>
      <c r="R28" s="688"/>
      <c r="S28" s="688"/>
      <c r="T28" s="688"/>
      <c r="U28" s="688"/>
      <c r="V28" s="688"/>
      <c r="W28" s="688"/>
      <c r="X28" s="688"/>
      <c r="Y28" s="688"/>
      <c r="Z28" s="688"/>
      <c r="AA28" s="688"/>
      <c r="AB28" s="688"/>
      <c r="AC28" s="688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</row>
    <row r="29" spans="2:330" hidden="1">
      <c r="B29" s="3"/>
      <c r="C29" s="21" t="s">
        <v>333</v>
      </c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</row>
    <row r="30" spans="2:330" hidden="1">
      <c r="B30" s="3"/>
      <c r="C30" s="267" t="str">
        <f>"Enhed: Kr/"&amp;Sammenligning!$G$9</f>
        <v>Enhed: Kr/GJ</v>
      </c>
      <c r="D30" s="18"/>
      <c r="E30" s="18">
        <v>2016</v>
      </c>
      <c r="F30" s="18">
        <v>2017</v>
      </c>
      <c r="G30" s="18">
        <v>2018</v>
      </c>
      <c r="H30" s="18">
        <v>2019</v>
      </c>
      <c r="I30" s="18">
        <v>2020</v>
      </c>
      <c r="J30" s="18">
        <v>2021</v>
      </c>
      <c r="K30" s="18">
        <v>2022</v>
      </c>
      <c r="L30" s="18">
        <v>2023</v>
      </c>
      <c r="M30" s="18">
        <v>2024</v>
      </c>
      <c r="N30" s="18">
        <v>2025</v>
      </c>
      <c r="O30" s="18">
        <v>2026</v>
      </c>
      <c r="P30" s="18">
        <v>2027</v>
      </c>
      <c r="Q30" s="18">
        <v>2028</v>
      </c>
      <c r="R30" s="18">
        <v>2029</v>
      </c>
      <c r="S30" s="18">
        <v>2030</v>
      </c>
      <c r="T30" s="18">
        <v>2031</v>
      </c>
      <c r="U30" s="18">
        <v>2032</v>
      </c>
      <c r="V30" s="18">
        <v>2033</v>
      </c>
      <c r="W30" s="18">
        <v>2034</v>
      </c>
      <c r="X30" s="18">
        <v>2035</v>
      </c>
      <c r="Y30" s="18">
        <v>2036</v>
      </c>
      <c r="Z30" s="18">
        <v>2037</v>
      </c>
      <c r="AA30" s="18">
        <v>2038</v>
      </c>
      <c r="AB30" s="18">
        <v>2039</v>
      </c>
      <c r="AC30" s="18">
        <v>2040</v>
      </c>
      <c r="AD30" s="3"/>
      <c r="AE30" s="267" t="s">
        <v>510</v>
      </c>
      <c r="AF30" s="267" t="s">
        <v>511</v>
      </c>
      <c r="AG30" s="267" t="s">
        <v>512</v>
      </c>
      <c r="AH30" s="267" t="s">
        <v>513</v>
      </c>
      <c r="AI30" s="267" t="s">
        <v>514</v>
      </c>
      <c r="AJ30" s="267" t="s">
        <v>515</v>
      </c>
      <c r="AK30" s="267" t="s">
        <v>516</v>
      </c>
      <c r="AL30" s="267" t="s">
        <v>517</v>
      </c>
      <c r="AM30" s="267" t="s">
        <v>518</v>
      </c>
      <c r="AN30" s="267" t="s">
        <v>519</v>
      </c>
      <c r="AO30" s="267" t="s">
        <v>520</v>
      </c>
      <c r="AP30" s="267" t="s">
        <v>521</v>
      </c>
      <c r="AQ30" s="267" t="s">
        <v>522</v>
      </c>
      <c r="AR30" s="267" t="s">
        <v>523</v>
      </c>
      <c r="AS30" s="267" t="s">
        <v>524</v>
      </c>
      <c r="AT30" s="267" t="s">
        <v>525</v>
      </c>
      <c r="AU30" s="267" t="s">
        <v>526</v>
      </c>
      <c r="AV30" s="267" t="s">
        <v>527</v>
      </c>
      <c r="AW30" s="267" t="s">
        <v>528</v>
      </c>
      <c r="AX30" s="267" t="s">
        <v>529</v>
      </c>
      <c r="AY30" s="267" t="s">
        <v>530</v>
      </c>
      <c r="AZ30" s="267" t="s">
        <v>531</v>
      </c>
      <c r="BA30" s="267" t="s">
        <v>532</v>
      </c>
      <c r="BB30" s="267" t="s">
        <v>533</v>
      </c>
      <c r="BC30" s="18" t="s">
        <v>508</v>
      </c>
      <c r="BD30" s="18" t="s">
        <v>509</v>
      </c>
      <c r="BE30" s="18" t="s">
        <v>534</v>
      </c>
      <c r="BF30" s="18" t="s">
        <v>535</v>
      </c>
      <c r="BG30" s="18" t="s">
        <v>536</v>
      </c>
      <c r="BH30" s="18" t="s">
        <v>537</v>
      </c>
      <c r="BI30" s="18" t="s">
        <v>538</v>
      </c>
      <c r="BJ30" s="18" t="s">
        <v>539</v>
      </c>
      <c r="BK30" s="18" t="s">
        <v>540</v>
      </c>
      <c r="BL30" s="18" t="s">
        <v>541</v>
      </c>
      <c r="BM30" s="18" t="s">
        <v>542</v>
      </c>
      <c r="BN30" s="18" t="s">
        <v>543</v>
      </c>
      <c r="BO30" s="267" t="s">
        <v>544</v>
      </c>
      <c r="BP30" s="267" t="s">
        <v>545</v>
      </c>
      <c r="BQ30" s="267" t="s">
        <v>546</v>
      </c>
      <c r="BR30" s="267" t="s">
        <v>547</v>
      </c>
      <c r="BS30" s="267" t="s">
        <v>548</v>
      </c>
      <c r="BT30" s="267" t="s">
        <v>549</v>
      </c>
      <c r="BU30" s="267" t="s">
        <v>550</v>
      </c>
      <c r="BV30" s="267" t="s">
        <v>551</v>
      </c>
      <c r="BW30" s="267" t="s">
        <v>552</v>
      </c>
      <c r="BX30" s="267" t="s">
        <v>553</v>
      </c>
      <c r="BY30" s="267" t="s">
        <v>554</v>
      </c>
      <c r="BZ30" s="267" t="s">
        <v>555</v>
      </c>
      <c r="CA30" s="18" t="s">
        <v>556</v>
      </c>
      <c r="CB30" s="18" t="s">
        <v>557</v>
      </c>
      <c r="CC30" s="18" t="s">
        <v>558</v>
      </c>
      <c r="CD30" s="18" t="s">
        <v>559</v>
      </c>
      <c r="CE30" s="18" t="s">
        <v>560</v>
      </c>
      <c r="CF30" s="18" t="s">
        <v>561</v>
      </c>
      <c r="CG30" s="18" t="s">
        <v>562</v>
      </c>
      <c r="CH30" s="18" t="s">
        <v>563</v>
      </c>
      <c r="CI30" s="18" t="s">
        <v>564</v>
      </c>
      <c r="CJ30" s="18" t="s">
        <v>565</v>
      </c>
      <c r="CK30" s="18" t="s">
        <v>566</v>
      </c>
      <c r="CL30" s="18" t="s">
        <v>567</v>
      </c>
      <c r="CM30" s="267" t="s">
        <v>568</v>
      </c>
      <c r="CN30" s="267" t="s">
        <v>569</v>
      </c>
      <c r="CO30" s="267" t="s">
        <v>570</v>
      </c>
      <c r="CP30" s="267" t="s">
        <v>571</v>
      </c>
      <c r="CQ30" s="267" t="s">
        <v>572</v>
      </c>
      <c r="CR30" s="267" t="s">
        <v>573</v>
      </c>
      <c r="CS30" s="267" t="s">
        <v>574</v>
      </c>
      <c r="CT30" s="267" t="s">
        <v>575</v>
      </c>
      <c r="CU30" s="267" t="s">
        <v>576</v>
      </c>
      <c r="CV30" s="267" t="s">
        <v>577</v>
      </c>
      <c r="CW30" s="267" t="s">
        <v>578</v>
      </c>
      <c r="CX30" s="267" t="s">
        <v>579</v>
      </c>
      <c r="CY30" s="267" t="s">
        <v>580</v>
      </c>
      <c r="CZ30" s="267" t="s">
        <v>581</v>
      </c>
      <c r="DA30" s="267" t="s">
        <v>582</v>
      </c>
      <c r="DB30" s="267" t="s">
        <v>583</v>
      </c>
      <c r="DC30" s="267" t="s">
        <v>584</v>
      </c>
      <c r="DD30" s="267" t="s">
        <v>585</v>
      </c>
      <c r="DE30" s="267" t="s">
        <v>586</v>
      </c>
      <c r="DF30" s="267" t="s">
        <v>587</v>
      </c>
      <c r="DG30" s="267" t="s">
        <v>588</v>
      </c>
      <c r="DH30" s="267" t="s">
        <v>589</v>
      </c>
      <c r="DI30" s="267" t="s">
        <v>590</v>
      </c>
      <c r="DJ30" s="267" t="s">
        <v>591</v>
      </c>
      <c r="DK30" s="267" t="s">
        <v>592</v>
      </c>
      <c r="DL30" s="267" t="s">
        <v>593</v>
      </c>
      <c r="DM30" s="267" t="s">
        <v>594</v>
      </c>
      <c r="DN30" s="267" t="s">
        <v>595</v>
      </c>
      <c r="DO30" s="267" t="s">
        <v>596</v>
      </c>
      <c r="DP30" s="267" t="s">
        <v>597</v>
      </c>
      <c r="DQ30" s="267" t="s">
        <v>598</v>
      </c>
      <c r="DR30" s="267" t="s">
        <v>599</v>
      </c>
      <c r="DS30" s="267" t="s">
        <v>600</v>
      </c>
      <c r="DT30" s="267" t="s">
        <v>601</v>
      </c>
      <c r="DU30" s="267" t="s">
        <v>602</v>
      </c>
      <c r="DV30" s="267" t="s">
        <v>603</v>
      </c>
      <c r="DW30" s="267" t="s">
        <v>604</v>
      </c>
      <c r="DX30" s="267" t="s">
        <v>605</v>
      </c>
      <c r="DY30" s="267" t="s">
        <v>606</v>
      </c>
      <c r="DZ30" s="267" t="s">
        <v>607</v>
      </c>
      <c r="EA30" s="267" t="s">
        <v>608</v>
      </c>
      <c r="EB30" s="267" t="s">
        <v>609</v>
      </c>
      <c r="EC30" s="267" t="s">
        <v>610</v>
      </c>
      <c r="ED30" s="267" t="s">
        <v>611</v>
      </c>
      <c r="EE30" s="267" t="s">
        <v>612</v>
      </c>
      <c r="EF30" s="267" t="s">
        <v>613</v>
      </c>
      <c r="EG30" s="267" t="s">
        <v>614</v>
      </c>
      <c r="EH30" s="267" t="s">
        <v>615</v>
      </c>
      <c r="EI30" s="18" t="s">
        <v>616</v>
      </c>
      <c r="EJ30" s="18" t="s">
        <v>617</v>
      </c>
      <c r="EK30" s="18" t="s">
        <v>618</v>
      </c>
      <c r="EL30" s="18" t="s">
        <v>619</v>
      </c>
      <c r="EM30" s="18" t="s">
        <v>620</v>
      </c>
      <c r="EN30" s="18" t="s">
        <v>621</v>
      </c>
      <c r="EO30" s="18" t="s">
        <v>622</v>
      </c>
      <c r="EP30" s="18" t="s">
        <v>623</v>
      </c>
      <c r="EQ30" s="18" t="s">
        <v>624</v>
      </c>
      <c r="ER30" s="18" t="s">
        <v>625</v>
      </c>
      <c r="ES30" s="18" t="s">
        <v>626</v>
      </c>
      <c r="ET30" s="18" t="s">
        <v>627</v>
      </c>
      <c r="EU30" s="267" t="s">
        <v>628</v>
      </c>
      <c r="EV30" s="267" t="s">
        <v>629</v>
      </c>
      <c r="EW30" s="267" t="s">
        <v>630</v>
      </c>
      <c r="EX30" s="267" t="s">
        <v>631</v>
      </c>
      <c r="EY30" s="267" t="s">
        <v>632</v>
      </c>
      <c r="EZ30" s="267" t="s">
        <v>633</v>
      </c>
      <c r="FA30" s="267" t="s">
        <v>634</v>
      </c>
      <c r="FB30" s="267" t="s">
        <v>635</v>
      </c>
      <c r="FC30" s="267" t="s">
        <v>636</v>
      </c>
      <c r="FD30" s="267" t="s">
        <v>637</v>
      </c>
      <c r="FE30" s="267" t="s">
        <v>638</v>
      </c>
      <c r="FF30" s="267" t="s">
        <v>639</v>
      </c>
      <c r="FG30" s="267" t="s">
        <v>640</v>
      </c>
      <c r="FH30" s="267" t="s">
        <v>641</v>
      </c>
      <c r="FI30" s="267" t="s">
        <v>642</v>
      </c>
      <c r="FJ30" s="267" t="s">
        <v>643</v>
      </c>
      <c r="FK30" s="267" t="s">
        <v>644</v>
      </c>
      <c r="FL30" s="267" t="s">
        <v>645</v>
      </c>
      <c r="FM30" s="267" t="s">
        <v>646</v>
      </c>
      <c r="FN30" s="267" t="s">
        <v>647</v>
      </c>
      <c r="FO30" s="267" t="s">
        <v>648</v>
      </c>
      <c r="FP30" s="267" t="s">
        <v>649</v>
      </c>
      <c r="FQ30" s="267" t="s">
        <v>650</v>
      </c>
      <c r="FR30" s="267" t="s">
        <v>651</v>
      </c>
      <c r="FS30" s="267" t="s">
        <v>652</v>
      </c>
      <c r="FT30" s="267" t="s">
        <v>653</v>
      </c>
      <c r="FU30" s="267" t="s">
        <v>654</v>
      </c>
      <c r="FV30" s="267" t="s">
        <v>655</v>
      </c>
      <c r="FW30" s="267" t="s">
        <v>656</v>
      </c>
      <c r="FX30" s="267" t="s">
        <v>657</v>
      </c>
      <c r="FY30" s="267" t="s">
        <v>658</v>
      </c>
      <c r="FZ30" s="267" t="s">
        <v>659</v>
      </c>
      <c r="GA30" s="267" t="s">
        <v>660</v>
      </c>
      <c r="GB30" s="267" t="s">
        <v>661</v>
      </c>
      <c r="GC30" s="267" t="s">
        <v>662</v>
      </c>
      <c r="GD30" s="267" t="s">
        <v>663</v>
      </c>
      <c r="GE30" s="267" t="s">
        <v>664</v>
      </c>
      <c r="GF30" s="267" t="s">
        <v>665</v>
      </c>
      <c r="GG30" s="267" t="s">
        <v>666</v>
      </c>
      <c r="GH30" s="267" t="s">
        <v>667</v>
      </c>
      <c r="GI30" s="267" t="s">
        <v>668</v>
      </c>
      <c r="GJ30" s="267" t="s">
        <v>669</v>
      </c>
      <c r="GK30" s="267" t="s">
        <v>670</v>
      </c>
      <c r="GL30" s="267" t="s">
        <v>671</v>
      </c>
      <c r="GM30" s="267" t="s">
        <v>672</v>
      </c>
      <c r="GN30" s="267" t="s">
        <v>673</v>
      </c>
      <c r="GO30" s="267" t="s">
        <v>674</v>
      </c>
      <c r="GP30" s="267" t="s">
        <v>675</v>
      </c>
      <c r="GQ30" s="18" t="s">
        <v>676</v>
      </c>
      <c r="GR30" s="18" t="s">
        <v>677</v>
      </c>
      <c r="GS30" s="18" t="s">
        <v>678</v>
      </c>
      <c r="GT30" s="18" t="s">
        <v>679</v>
      </c>
      <c r="GU30" s="18" t="s">
        <v>680</v>
      </c>
      <c r="GV30" s="18" t="s">
        <v>681</v>
      </c>
      <c r="GW30" s="18" t="s">
        <v>682</v>
      </c>
      <c r="GX30" s="18" t="s">
        <v>683</v>
      </c>
      <c r="GY30" s="18" t="s">
        <v>684</v>
      </c>
      <c r="GZ30" s="18" t="s">
        <v>685</v>
      </c>
      <c r="HA30" s="18" t="s">
        <v>686</v>
      </c>
      <c r="HB30" s="18" t="s">
        <v>687</v>
      </c>
      <c r="HC30" s="267" t="s">
        <v>688</v>
      </c>
      <c r="HD30" s="267" t="s">
        <v>689</v>
      </c>
      <c r="HE30" s="267" t="s">
        <v>690</v>
      </c>
      <c r="HF30" s="267" t="s">
        <v>691</v>
      </c>
      <c r="HG30" s="267" t="s">
        <v>692</v>
      </c>
      <c r="HH30" s="267" t="s">
        <v>693</v>
      </c>
      <c r="HI30" s="267" t="s">
        <v>694</v>
      </c>
      <c r="HJ30" s="267" t="s">
        <v>695</v>
      </c>
      <c r="HK30" s="267" t="s">
        <v>696</v>
      </c>
      <c r="HL30" s="267" t="s">
        <v>697</v>
      </c>
      <c r="HM30" s="267" t="s">
        <v>698</v>
      </c>
      <c r="HN30" s="267" t="s">
        <v>699</v>
      </c>
      <c r="HO30" s="267" t="s">
        <v>700</v>
      </c>
      <c r="HP30" s="267" t="s">
        <v>701</v>
      </c>
      <c r="HQ30" s="267" t="s">
        <v>702</v>
      </c>
      <c r="HR30" s="267" t="s">
        <v>703</v>
      </c>
      <c r="HS30" s="267" t="s">
        <v>704</v>
      </c>
      <c r="HT30" s="267" t="s">
        <v>705</v>
      </c>
      <c r="HU30" s="267" t="s">
        <v>706</v>
      </c>
      <c r="HV30" s="267" t="s">
        <v>707</v>
      </c>
      <c r="HW30" s="267" t="s">
        <v>708</v>
      </c>
      <c r="HX30" s="267" t="s">
        <v>709</v>
      </c>
      <c r="HY30" s="267" t="s">
        <v>710</v>
      </c>
      <c r="HZ30" s="267" t="s">
        <v>711</v>
      </c>
      <c r="IA30" s="267" t="s">
        <v>712</v>
      </c>
      <c r="IB30" s="267" t="s">
        <v>713</v>
      </c>
      <c r="IC30" s="267" t="s">
        <v>714</v>
      </c>
      <c r="ID30" s="267" t="s">
        <v>715</v>
      </c>
      <c r="IE30" s="267" t="s">
        <v>716</v>
      </c>
      <c r="IF30" s="267" t="s">
        <v>717</v>
      </c>
      <c r="IG30" s="267" t="s">
        <v>718</v>
      </c>
      <c r="IH30" s="267" t="s">
        <v>719</v>
      </c>
      <c r="II30" s="267" t="s">
        <v>720</v>
      </c>
      <c r="IJ30" s="267" t="s">
        <v>721</v>
      </c>
      <c r="IK30" s="267" t="s">
        <v>722</v>
      </c>
      <c r="IL30" s="267" t="s">
        <v>723</v>
      </c>
      <c r="IM30" s="267" t="s">
        <v>724</v>
      </c>
      <c r="IN30" s="267" t="s">
        <v>725</v>
      </c>
      <c r="IO30" s="267" t="s">
        <v>726</v>
      </c>
      <c r="IP30" s="267" t="s">
        <v>727</v>
      </c>
      <c r="IQ30" s="267" t="s">
        <v>728</v>
      </c>
      <c r="IR30" s="267" t="s">
        <v>729</v>
      </c>
      <c r="IS30" s="267" t="s">
        <v>730</v>
      </c>
      <c r="IT30" s="267" t="s">
        <v>731</v>
      </c>
      <c r="IU30" s="267" t="s">
        <v>732</v>
      </c>
      <c r="IV30" s="267" t="s">
        <v>733</v>
      </c>
      <c r="IW30" s="267" t="s">
        <v>734</v>
      </c>
      <c r="IX30" s="267" t="s">
        <v>735</v>
      </c>
      <c r="IY30" s="18" t="s">
        <v>736</v>
      </c>
      <c r="IZ30" s="18" t="s">
        <v>737</v>
      </c>
      <c r="JA30" s="18" t="s">
        <v>738</v>
      </c>
      <c r="JB30" s="18" t="s">
        <v>739</v>
      </c>
      <c r="JC30" s="18" t="s">
        <v>740</v>
      </c>
      <c r="JD30" s="18" t="s">
        <v>741</v>
      </c>
      <c r="JE30" s="18" t="s">
        <v>742</v>
      </c>
      <c r="JF30" s="18" t="s">
        <v>743</v>
      </c>
      <c r="JG30" s="18" t="s">
        <v>744</v>
      </c>
      <c r="JH30" s="18" t="s">
        <v>745</v>
      </c>
      <c r="JI30" s="18" t="s">
        <v>746</v>
      </c>
      <c r="JJ30" s="18" t="s">
        <v>747</v>
      </c>
      <c r="JK30" s="267" t="s">
        <v>748</v>
      </c>
      <c r="JL30" s="267" t="s">
        <v>749</v>
      </c>
      <c r="JM30" s="267" t="s">
        <v>750</v>
      </c>
      <c r="JN30" s="267" t="s">
        <v>751</v>
      </c>
      <c r="JO30" s="267" t="s">
        <v>752</v>
      </c>
      <c r="JP30" s="267" t="s">
        <v>753</v>
      </c>
      <c r="JQ30" s="267" t="s">
        <v>754</v>
      </c>
      <c r="JR30" s="267" t="s">
        <v>755</v>
      </c>
      <c r="JS30" s="267" t="s">
        <v>756</v>
      </c>
      <c r="JT30" s="267" t="s">
        <v>757</v>
      </c>
      <c r="JU30" s="267" t="s">
        <v>758</v>
      </c>
      <c r="JV30" s="267" t="s">
        <v>759</v>
      </c>
      <c r="JW30" s="267" t="s">
        <v>760</v>
      </c>
      <c r="JX30" s="267" t="s">
        <v>761</v>
      </c>
      <c r="JY30" s="267" t="s">
        <v>762</v>
      </c>
      <c r="JZ30" s="267" t="s">
        <v>763</v>
      </c>
      <c r="KA30" s="267" t="s">
        <v>764</v>
      </c>
      <c r="KB30" s="267" t="s">
        <v>765</v>
      </c>
      <c r="KC30" s="267" t="s">
        <v>766</v>
      </c>
      <c r="KD30" s="267" t="s">
        <v>767</v>
      </c>
      <c r="KE30" s="267" t="s">
        <v>768</v>
      </c>
      <c r="KF30" s="267" t="s">
        <v>769</v>
      </c>
      <c r="KG30" s="267" t="s">
        <v>770</v>
      </c>
      <c r="KH30" s="267" t="s">
        <v>771</v>
      </c>
      <c r="KI30" s="267" t="s">
        <v>772</v>
      </c>
      <c r="KJ30" s="267" t="s">
        <v>773</v>
      </c>
      <c r="KK30" s="267" t="s">
        <v>774</v>
      </c>
      <c r="KL30" s="267" t="s">
        <v>775</v>
      </c>
      <c r="KM30" s="267" t="s">
        <v>776</v>
      </c>
      <c r="KN30" s="267" t="s">
        <v>777</v>
      </c>
      <c r="KO30" s="267" t="s">
        <v>778</v>
      </c>
      <c r="KP30" s="267" t="s">
        <v>779</v>
      </c>
      <c r="KQ30" s="267" t="s">
        <v>780</v>
      </c>
      <c r="KR30" s="267" t="s">
        <v>781</v>
      </c>
      <c r="KS30" s="267" t="s">
        <v>782</v>
      </c>
      <c r="KT30" s="267" t="s">
        <v>783</v>
      </c>
      <c r="KU30" s="267" t="s">
        <v>784</v>
      </c>
      <c r="KV30" s="267" t="s">
        <v>785</v>
      </c>
      <c r="KW30" s="267" t="s">
        <v>786</v>
      </c>
      <c r="KX30" s="267" t="s">
        <v>787</v>
      </c>
      <c r="KY30" s="267" t="s">
        <v>788</v>
      </c>
      <c r="KZ30" s="267" t="s">
        <v>789</v>
      </c>
      <c r="LA30" s="267" t="s">
        <v>790</v>
      </c>
      <c r="LB30" s="267" t="s">
        <v>791</v>
      </c>
      <c r="LC30" s="267" t="s">
        <v>792</v>
      </c>
      <c r="LD30" s="267" t="s">
        <v>793</v>
      </c>
      <c r="LE30" s="267" t="s">
        <v>794</v>
      </c>
      <c r="LF30" s="267" t="s">
        <v>795</v>
      </c>
      <c r="LG30" s="267" t="s">
        <v>796</v>
      </c>
      <c r="LH30" s="267" t="s">
        <v>797</v>
      </c>
      <c r="LI30" s="267" t="s">
        <v>798</v>
      </c>
      <c r="LJ30" s="267" t="s">
        <v>799</v>
      </c>
      <c r="LK30" s="267" t="s">
        <v>800</v>
      </c>
      <c r="LL30" s="267" t="s">
        <v>801</v>
      </c>
      <c r="LM30" s="267" t="s">
        <v>802</v>
      </c>
      <c r="LN30" s="267" t="s">
        <v>803</v>
      </c>
      <c r="LO30" s="267" t="s">
        <v>804</v>
      </c>
      <c r="LP30" s="267" t="s">
        <v>805</v>
      </c>
      <c r="LQ30" s="267" t="s">
        <v>806</v>
      </c>
      <c r="LR30" s="267" t="s">
        <v>807</v>
      </c>
    </row>
    <row r="31" spans="2:330" hidden="1">
      <c r="B31" s="3"/>
      <c r="C31" s="78" t="s">
        <v>172</v>
      </c>
      <c r="D31" s="78" t="str">
        <f>"Kr/"&amp;Sammenligning!$G$9</f>
        <v>Kr/GJ</v>
      </c>
      <c r="E31" s="254">
        <f ca="1">IF(Sammenligning!$G$9="GJ",1,(1*3.6))*E162</f>
        <v>0</v>
      </c>
      <c r="F31" s="254">
        <f ca="1">IF(Sammenligning!$G$9="GJ",1,(1*3.6))*F162</f>
        <v>0</v>
      </c>
      <c r="G31" s="309">
        <f ca="1">IF(Sammenligning!$G$9="GJ",1,(1*3.6))*G162</f>
        <v>0</v>
      </c>
      <c r="H31" s="254">
        <f ca="1">IF(Sammenligning!$G$9="GJ",1,(1*3.6))*H162</f>
        <v>0</v>
      </c>
      <c r="I31" s="309">
        <f ca="1">IF(Sammenligning!$G$9="GJ",1,(1*3.6))*I162</f>
        <v>0</v>
      </c>
      <c r="J31" s="254">
        <f ca="1">IF(Sammenligning!$G$9="GJ",1,(1*3.6))*J162</f>
        <v>0</v>
      </c>
      <c r="K31" s="254">
        <f ca="1">IF(Sammenligning!$G$9="GJ",1,(1*3.6))*K162</f>
        <v>0</v>
      </c>
      <c r="L31" s="254">
        <f ca="1">IF(Sammenligning!$G$9="GJ",1,(1*3.6))*L162</f>
        <v>0</v>
      </c>
      <c r="M31" s="254">
        <f ca="1">IF(Sammenligning!$G$9="GJ",1,(1*3.6))*M162</f>
        <v>0</v>
      </c>
      <c r="N31" s="309">
        <f ca="1">IF(Sammenligning!$G$9="GJ",1,(1*3.6))*N162</f>
        <v>0</v>
      </c>
      <c r="O31" s="254">
        <f ca="1">IF(Sammenligning!$G$9="GJ",1,(1*3.6))*O162</f>
        <v>0</v>
      </c>
      <c r="P31" s="254">
        <f ca="1">IF(Sammenligning!$G$9="GJ",1,(1*3.6))*P162</f>
        <v>0</v>
      </c>
      <c r="Q31" s="254">
        <f ca="1">IF(Sammenligning!$G$9="GJ",1,(1*3.6))*Q162</f>
        <v>0</v>
      </c>
      <c r="R31" s="254">
        <f ca="1">IF(Sammenligning!$G$9="GJ",1,(1*3.6))*R162</f>
        <v>0</v>
      </c>
      <c r="S31" s="309">
        <f ca="1">IF(Sammenligning!$G$9="GJ",1,(1*3.6))*S162</f>
        <v>0</v>
      </c>
      <c r="T31" s="254">
        <f ca="1">IF(Sammenligning!$G$9="GJ",1,(1*3.6))*T162</f>
        <v>0</v>
      </c>
      <c r="U31" s="254">
        <f ca="1">IF(Sammenligning!$G$9="GJ",1,(1*3.6))*U162</f>
        <v>0</v>
      </c>
      <c r="V31" s="254">
        <f ca="1">IF(Sammenligning!$G$9="GJ",1,(1*3.6))*V162</f>
        <v>0</v>
      </c>
      <c r="W31" s="254">
        <f ca="1">IF(Sammenligning!$G$9="GJ",1,(1*3.6))*W162</f>
        <v>0</v>
      </c>
      <c r="X31" s="309">
        <f ca="1">IF(Sammenligning!$G$9="GJ",1,(1*3.6))*X162</f>
        <v>0</v>
      </c>
      <c r="Y31" s="254">
        <f ca="1">IF(Sammenligning!$G$9="GJ",1,(1*3.6))*Y162</f>
        <v>0</v>
      </c>
      <c r="Z31" s="254">
        <f ca="1">IF(Sammenligning!$G$9="GJ",1,(1*3.6))*Z162</f>
        <v>0</v>
      </c>
      <c r="AA31" s="254">
        <f ca="1">IF(Sammenligning!$G$9="GJ",1,(1*3.6))*AA162</f>
        <v>0</v>
      </c>
      <c r="AB31" s="254">
        <f ca="1">IF(Sammenligning!$G$9="GJ",1,(1*3.6))*AB162</f>
        <v>0</v>
      </c>
      <c r="AC31" s="309">
        <f ca="1">IF(Sammenligning!$G$9="GJ",1,(1*3.6))*AC162</f>
        <v>0</v>
      </c>
      <c r="AD31" s="3"/>
      <c r="AE31" s="254">
        <f ca="1">IF(Sammenligning!$G$9="GJ",1,(1/3.6))*(LOOKUP(_xlfn.NUMBERVALUE(LEFT(AE$161,4)),AMV1træ!$H$16:$AF$16,AMV1træ!$H54:$AF54)*AE$183)</f>
        <v>0</v>
      </c>
      <c r="AF31" s="254">
        <f ca="1">IF(Sammenligning!$G$9="GJ",1,(1/3.6))*(LOOKUP(_xlfn.NUMBERVALUE(LEFT(AF$161,4)),AMV1træ!$H$16:$AF$16,AMV1træ!$H54:$AF54)*AF$183)</f>
        <v>0</v>
      </c>
      <c r="AG31" s="254">
        <f ca="1">IF(Sammenligning!$G$9="GJ",1,(1/3.6))*(LOOKUP(_xlfn.NUMBERVALUE(LEFT(AG$161,4)),AMV1træ!$H$16:$AF$16,AMV1træ!$H54:$AF54)*AG$183)</f>
        <v>0</v>
      </c>
      <c r="AH31" s="254">
        <f ca="1">IF(Sammenligning!$G$9="GJ",1,(1/3.6))*(LOOKUP(_xlfn.NUMBERVALUE(LEFT(AH$161,4)),AMV1træ!$H$16:$AF$16,AMV1træ!$H54:$AF54)*AH$183)</f>
        <v>0</v>
      </c>
      <c r="AI31" s="254">
        <f ca="1">IF(Sammenligning!$G$9="GJ",1,(1/3.6))*(LOOKUP(_xlfn.NUMBERVALUE(LEFT(AI$161,4)),AMV1træ!$H$16:$AF$16,AMV1træ!$H54:$AF54)*AI$183)</f>
        <v>0</v>
      </c>
      <c r="AJ31" s="254">
        <f ca="1">IF(Sammenligning!$G$9="GJ",1,(1/3.6))*(LOOKUP(_xlfn.NUMBERVALUE(LEFT(AJ$161,4)),AMV1træ!$H$16:$AF$16,AMV1træ!$H54:$AF54)*AJ$183)</f>
        <v>0</v>
      </c>
      <c r="AK31" s="254">
        <f ca="1">IF(Sammenligning!$G$9="GJ",1,(1/3.6))*(LOOKUP(_xlfn.NUMBERVALUE(LEFT(AK$161,4)),AMV1træ!$H$16:$AF$16,AMV1træ!$H54:$AF54)*AK$183)</f>
        <v>0</v>
      </c>
      <c r="AL31" s="254">
        <f ca="1">IF(Sammenligning!$G$9="GJ",1,(1/3.6))*(LOOKUP(_xlfn.NUMBERVALUE(LEFT(AL$161,4)),AMV1træ!$H$16:$AF$16,AMV1træ!$H54:$AF54)*AL$183)</f>
        <v>0</v>
      </c>
      <c r="AM31" s="254">
        <f ca="1">IF(Sammenligning!$G$9="GJ",1,(1/3.6))*(LOOKUP(_xlfn.NUMBERVALUE(LEFT(AM$161,4)),AMV1træ!$H$16:$AF$16,AMV1træ!$H54:$AF54)*AM$183)</f>
        <v>0</v>
      </c>
      <c r="AN31" s="254">
        <f ca="1">IF(Sammenligning!$G$9="GJ",1,(1/3.6))*(LOOKUP(_xlfn.NUMBERVALUE(LEFT(AN$161,4)),AMV1træ!$H$16:$AF$16,AMV1træ!$H54:$AF54)*AN$183)</f>
        <v>0</v>
      </c>
      <c r="AO31" s="254">
        <f ca="1">IF(Sammenligning!$G$9="GJ",1,(1/3.6))*(LOOKUP(_xlfn.NUMBERVALUE(LEFT(AO$161,4)),AMV1træ!$H$16:$AF$16,AMV1træ!$H54:$AF54)*AO$183)</f>
        <v>0</v>
      </c>
      <c r="AP31" s="254">
        <f ca="1">IF(Sammenligning!$G$9="GJ",1,(1/3.6))*(LOOKUP(_xlfn.NUMBERVALUE(LEFT(AP$161,4)),AMV1træ!$H$16:$AF$16,AMV1træ!$H54:$AF54)*AP$183)</f>
        <v>0</v>
      </c>
      <c r="AQ31" s="254">
        <f ca="1">IF(Sammenligning!$G$9="GJ",1,(1/3.6))*(LOOKUP(_xlfn.NUMBERVALUE(LEFT(AQ$161,4)),AMV1træ!$H$16:$AF$16,AMV1træ!$H54:$AF54)*AQ$183)</f>
        <v>0</v>
      </c>
      <c r="AR31" s="254">
        <f ca="1">IF(Sammenligning!$G$9="GJ",1,(1/3.6))*(LOOKUP(_xlfn.NUMBERVALUE(LEFT(AR$161,4)),AMV1træ!$H$16:$AF$16,AMV1træ!$H54:$AF54)*AR$183)</f>
        <v>0</v>
      </c>
      <c r="AS31" s="254">
        <f ca="1">IF(Sammenligning!$G$9="GJ",1,(1/3.6))*(LOOKUP(_xlfn.NUMBERVALUE(LEFT(AS$161,4)),AMV1træ!$H$16:$AF$16,AMV1træ!$H54:$AF54)*AS$183)</f>
        <v>0</v>
      </c>
      <c r="AT31" s="254">
        <f ca="1">IF(Sammenligning!$G$9="GJ",1,(1/3.6))*(LOOKUP(_xlfn.NUMBERVALUE(LEFT(AT$161,4)),AMV1træ!$H$16:$AF$16,AMV1træ!$H54:$AF54)*AT$183)</f>
        <v>0</v>
      </c>
      <c r="AU31" s="254">
        <f ca="1">IF(Sammenligning!$G$9="GJ",1,(1/3.6))*(LOOKUP(_xlfn.NUMBERVALUE(LEFT(AU$161,4)),AMV1træ!$H$16:$AF$16,AMV1træ!$H54:$AF54)*AU$183)</f>
        <v>0</v>
      </c>
      <c r="AV31" s="254">
        <f ca="1">IF(Sammenligning!$G$9="GJ",1,(1/3.6))*(LOOKUP(_xlfn.NUMBERVALUE(LEFT(AV$161,4)),AMV1træ!$H$16:$AF$16,AMV1træ!$H54:$AF54)*AV$183)</f>
        <v>0</v>
      </c>
      <c r="AW31" s="254">
        <f ca="1">IF(Sammenligning!$G$9="GJ",1,(1/3.6))*(LOOKUP(_xlfn.NUMBERVALUE(LEFT(AW$161,4)),AMV1træ!$H$16:$AF$16,AMV1træ!$H54:$AF54)*AW$183)</f>
        <v>0</v>
      </c>
      <c r="AX31" s="254">
        <f ca="1">IF(Sammenligning!$G$9="GJ",1,(1/3.6))*(LOOKUP(_xlfn.NUMBERVALUE(LEFT(AX$161,4)),AMV1træ!$H$16:$AF$16,AMV1træ!$H54:$AF54)*AX$183)</f>
        <v>0</v>
      </c>
      <c r="AY31" s="254">
        <f ca="1">IF(Sammenligning!$G$9="GJ",1,(1/3.6))*(LOOKUP(_xlfn.NUMBERVALUE(LEFT(AY$161,4)),AMV1træ!$H$16:$AF$16,AMV1træ!$H54:$AF54)*AY$183)</f>
        <v>0</v>
      </c>
      <c r="AZ31" s="254">
        <f ca="1">IF(Sammenligning!$G$9="GJ",1,(1/3.6))*(LOOKUP(_xlfn.NUMBERVALUE(LEFT(AZ$161,4)),AMV1træ!$H$16:$AF$16,AMV1træ!$H54:$AF54)*AZ$183)</f>
        <v>0</v>
      </c>
      <c r="BA31" s="254">
        <f ca="1">IF(Sammenligning!$G$9="GJ",1,(1/3.6))*(LOOKUP(_xlfn.NUMBERVALUE(LEFT(BA$161,4)),AMV1træ!$H$16:$AF$16,AMV1træ!$H54:$AF54)*BA$183)</f>
        <v>0</v>
      </c>
      <c r="BB31" s="254">
        <f ca="1">IF(Sammenligning!$G$9="GJ",1,(1/3.6))*(LOOKUP(_xlfn.NUMBERVALUE(LEFT(BB$161,4)),AMV1træ!$H$16:$AF$16,AMV1træ!$H54:$AF54)*BB$183)</f>
        <v>0</v>
      </c>
      <c r="BC31" s="309">
        <f ca="1">IF(Sammenligning!$G$9="GJ",1,(1/3.6))*(LOOKUP(_xlfn.NUMBERVALUE(LEFT(BC$161,4)),AMV1træ!$H$16:$AF$16,AMV1træ!$H54:$AF54)*BC$183)</f>
        <v>0</v>
      </c>
      <c r="BD31" s="309">
        <f ca="1">IF(Sammenligning!$G$9="GJ",1,(1/3.6))*(LOOKUP(_xlfn.NUMBERVALUE(LEFT(BD$161,4)),AMV1træ!$H$16:$AF$16,AMV1træ!$H54:$AF54)*BD$183)</f>
        <v>0</v>
      </c>
      <c r="BE31" s="309">
        <f ca="1">IF(Sammenligning!$G$9="GJ",1,(1/3.6))*(LOOKUP(_xlfn.NUMBERVALUE(LEFT(BE$161,4)),AMV1træ!$H$16:$AF$16,AMV1træ!$H54:$AF54)*BE$183)</f>
        <v>0</v>
      </c>
      <c r="BF31" s="309">
        <f ca="1">IF(Sammenligning!$G$9="GJ",1,(1/3.6))*(LOOKUP(_xlfn.NUMBERVALUE(LEFT(BF$161,4)),AMV1træ!$H$16:$AF$16,AMV1træ!$H54:$AF54)*BF$183)</f>
        <v>0</v>
      </c>
      <c r="BG31" s="309">
        <f ca="1">IF(Sammenligning!$G$9="GJ",1,(1/3.6))*(LOOKUP(_xlfn.NUMBERVALUE(LEFT(BG$161,4)),AMV1træ!$H$16:$AF$16,AMV1træ!$H54:$AF54)*BG$183)</f>
        <v>0</v>
      </c>
      <c r="BH31" s="309">
        <f ca="1">IF(Sammenligning!$G$9="GJ",1,(1/3.6))*(LOOKUP(_xlfn.NUMBERVALUE(LEFT(BH$161,4)),AMV1træ!$H$16:$AF$16,AMV1træ!$H54:$AF54)*BH$183)</f>
        <v>0</v>
      </c>
      <c r="BI31" s="309">
        <f ca="1">IF(Sammenligning!$G$9="GJ",1,(1/3.6))*(LOOKUP(_xlfn.NUMBERVALUE(LEFT(BI$161,4)),AMV1træ!$H$16:$AF$16,AMV1træ!$H54:$AF54)*BI$183)</f>
        <v>0</v>
      </c>
      <c r="BJ31" s="309">
        <f ca="1">IF(Sammenligning!$G$9="GJ",1,(1/3.6))*(LOOKUP(_xlfn.NUMBERVALUE(LEFT(BJ$161,4)),AMV1træ!$H$16:$AF$16,AMV1træ!$H54:$AF54)*BJ$183)</f>
        <v>0</v>
      </c>
      <c r="BK31" s="309">
        <f ca="1">IF(Sammenligning!$G$9="GJ",1,(1/3.6))*(LOOKUP(_xlfn.NUMBERVALUE(LEFT(BK$161,4)),AMV1træ!$H$16:$AF$16,AMV1træ!$H54:$AF54)*BK$183)</f>
        <v>0</v>
      </c>
      <c r="BL31" s="309">
        <f ca="1">IF(Sammenligning!$G$9="GJ",1,(1/3.6))*(LOOKUP(_xlfn.NUMBERVALUE(LEFT(BL$161,4)),AMV1træ!$H$16:$AF$16,AMV1træ!$H54:$AF54)*BL$183)</f>
        <v>0</v>
      </c>
      <c r="BM31" s="309">
        <f ca="1">IF(Sammenligning!$G$9="GJ",1,(1/3.6))*(LOOKUP(_xlfn.NUMBERVALUE(LEFT(BM$161,4)),AMV1træ!$H$16:$AF$16,AMV1træ!$H54:$AF54)*BM$183)</f>
        <v>0</v>
      </c>
      <c r="BN31" s="309">
        <f ca="1">IF(Sammenligning!$G$9="GJ",1,(1/3.6))*(LOOKUP(_xlfn.NUMBERVALUE(LEFT(BN$161,4)),AMV1træ!$H$16:$AF$16,AMV1træ!$H54:$AF54)*BN$183)</f>
        <v>0</v>
      </c>
      <c r="BO31" s="254">
        <f ca="1">IF(Sammenligning!$G$9="GJ",1,(1/3.6))*(LOOKUP(_xlfn.NUMBERVALUE(LEFT(BO$161,4)),AMV1træ!$H$16:$AF$16,AMV1træ!$H54:$AF54)*BO$183)</f>
        <v>0</v>
      </c>
      <c r="BP31" s="254">
        <f ca="1">IF(Sammenligning!$G$9="GJ",1,(1/3.6))*(LOOKUP(_xlfn.NUMBERVALUE(LEFT(BP$161,4)),AMV1træ!$H$16:$AF$16,AMV1træ!$H54:$AF54)*BP$183)</f>
        <v>0</v>
      </c>
      <c r="BQ31" s="254">
        <f ca="1">IF(Sammenligning!$G$9="GJ",1,(1/3.6))*(LOOKUP(_xlfn.NUMBERVALUE(LEFT(BQ$161,4)),AMV1træ!$H$16:$AF$16,AMV1træ!$H54:$AF54)*BQ$183)</f>
        <v>0</v>
      </c>
      <c r="BR31" s="254">
        <f ca="1">IF(Sammenligning!$G$9="GJ",1,(1/3.6))*(LOOKUP(_xlfn.NUMBERVALUE(LEFT(BR$161,4)),AMV1træ!$H$16:$AF$16,AMV1træ!$H54:$AF54)*BR$183)</f>
        <v>0</v>
      </c>
      <c r="BS31" s="254">
        <f ca="1">IF(Sammenligning!$G$9="GJ",1,(1/3.6))*(LOOKUP(_xlfn.NUMBERVALUE(LEFT(BS$161,4)),AMV1træ!$H$16:$AF$16,AMV1træ!$H54:$AF54)*BS$183)</f>
        <v>0</v>
      </c>
      <c r="BT31" s="254">
        <f ca="1">IF(Sammenligning!$G$9="GJ",1,(1/3.6))*(LOOKUP(_xlfn.NUMBERVALUE(LEFT(BT$161,4)),AMV1træ!$H$16:$AF$16,AMV1træ!$H54:$AF54)*BT$183)</f>
        <v>0</v>
      </c>
      <c r="BU31" s="254">
        <f ca="1">IF(Sammenligning!$G$9="GJ",1,(1/3.6))*(LOOKUP(_xlfn.NUMBERVALUE(LEFT(BU$161,4)),AMV1træ!$H$16:$AF$16,AMV1træ!$H54:$AF54)*BU$183)</f>
        <v>0</v>
      </c>
      <c r="BV31" s="254">
        <f ca="1">IF(Sammenligning!$G$9="GJ",1,(1/3.6))*(LOOKUP(_xlfn.NUMBERVALUE(LEFT(BV$161,4)),AMV1træ!$H$16:$AF$16,AMV1træ!$H54:$AF54)*BV$183)</f>
        <v>0</v>
      </c>
      <c r="BW31" s="254">
        <f ca="1">IF(Sammenligning!$G$9="GJ",1,(1/3.6))*(LOOKUP(_xlfn.NUMBERVALUE(LEFT(BW$161,4)),AMV1træ!$H$16:$AF$16,AMV1træ!$H54:$AF54)*BW$183)</f>
        <v>0</v>
      </c>
      <c r="BX31" s="254">
        <f ca="1">IF(Sammenligning!$G$9="GJ",1,(1/3.6))*(LOOKUP(_xlfn.NUMBERVALUE(LEFT(BX$161,4)),AMV1træ!$H$16:$AF$16,AMV1træ!$H54:$AF54)*BX$183)</f>
        <v>0</v>
      </c>
      <c r="BY31" s="254">
        <f ca="1">IF(Sammenligning!$G$9="GJ",1,(1/3.6))*(LOOKUP(_xlfn.NUMBERVALUE(LEFT(BY$161,4)),AMV1træ!$H$16:$AF$16,AMV1træ!$H54:$AF54)*BY$183)</f>
        <v>0</v>
      </c>
      <c r="BZ31" s="254">
        <f ca="1">IF(Sammenligning!$G$9="GJ",1,(1/3.6))*(LOOKUP(_xlfn.NUMBERVALUE(LEFT(BZ$161,4)),AMV1træ!$H$16:$AF$16,AMV1træ!$H54:$AF54)*BZ$183)</f>
        <v>0</v>
      </c>
      <c r="CA31" s="309">
        <f ca="1">IF(Sammenligning!$G$9="GJ",1,(1/3.6))*(LOOKUP(_xlfn.NUMBERVALUE(LEFT(CA$161,4)),AMV1træ!$H$16:$AF$16,AMV1træ!$H54:$AF54)*CA$183)</f>
        <v>0</v>
      </c>
      <c r="CB31" s="309">
        <f ca="1">IF(Sammenligning!$G$9="GJ",1,(1/3.6))*(LOOKUP(_xlfn.NUMBERVALUE(LEFT(CB$161,4)),AMV1træ!$H$16:$AF$16,AMV1træ!$H54:$AF54)*CB$183)</f>
        <v>0</v>
      </c>
      <c r="CC31" s="309">
        <f ca="1">IF(Sammenligning!$G$9="GJ",1,(1/3.6))*(LOOKUP(_xlfn.NUMBERVALUE(LEFT(CC$161,4)),AMV1træ!$H$16:$AF$16,AMV1træ!$H54:$AF54)*CC$183)</f>
        <v>0</v>
      </c>
      <c r="CD31" s="309">
        <f ca="1">IF(Sammenligning!$G$9="GJ",1,(1/3.6))*(LOOKUP(_xlfn.NUMBERVALUE(LEFT(CD$161,4)),AMV1træ!$H$16:$AF$16,AMV1træ!$H54:$AF54)*CD$183)</f>
        <v>0</v>
      </c>
      <c r="CE31" s="309">
        <f ca="1">IF(Sammenligning!$G$9="GJ",1,(1/3.6))*(LOOKUP(_xlfn.NUMBERVALUE(LEFT(CE$161,4)),AMV1træ!$H$16:$AF$16,AMV1træ!$H54:$AF54)*CE$183)</f>
        <v>0</v>
      </c>
      <c r="CF31" s="309">
        <f ca="1">IF(Sammenligning!$G$9="GJ",1,(1/3.6))*(LOOKUP(_xlfn.NUMBERVALUE(LEFT(CF$161,4)),AMV1træ!$H$16:$AF$16,AMV1træ!$H54:$AF54)*CF$183)</f>
        <v>0</v>
      </c>
      <c r="CG31" s="309">
        <f ca="1">IF(Sammenligning!$G$9="GJ",1,(1/3.6))*(LOOKUP(_xlfn.NUMBERVALUE(LEFT(CG$161,4)),AMV1træ!$H$16:$AF$16,AMV1træ!$H54:$AF54)*CG$183)</f>
        <v>0</v>
      </c>
      <c r="CH31" s="309">
        <f ca="1">IF(Sammenligning!$G$9="GJ",1,(1/3.6))*(LOOKUP(_xlfn.NUMBERVALUE(LEFT(CH$161,4)),AMV1træ!$H$16:$AF$16,AMV1træ!$H54:$AF54)*CH$183)</f>
        <v>0</v>
      </c>
      <c r="CI31" s="309">
        <f ca="1">IF(Sammenligning!$G$9="GJ",1,(1/3.6))*(LOOKUP(_xlfn.NUMBERVALUE(LEFT(CI$161,4)),AMV1træ!$H$16:$AF$16,AMV1træ!$H54:$AF54)*CI$183)</f>
        <v>0</v>
      </c>
      <c r="CJ31" s="309">
        <f ca="1">IF(Sammenligning!$G$9="GJ",1,(1/3.6))*(LOOKUP(_xlfn.NUMBERVALUE(LEFT(CJ$161,4)),AMV1træ!$H$16:$AF$16,AMV1træ!$H54:$AF54)*CJ$183)</f>
        <v>0</v>
      </c>
      <c r="CK31" s="309">
        <f ca="1">IF(Sammenligning!$G$9="GJ",1,(1/3.6))*(LOOKUP(_xlfn.NUMBERVALUE(LEFT(CK$161,4)),AMV1træ!$H$16:$AF$16,AMV1træ!$H54:$AF54)*CK$183)</f>
        <v>0</v>
      </c>
      <c r="CL31" s="309">
        <f ca="1">IF(Sammenligning!$G$9="GJ",1,(1/3.6))*(LOOKUP(_xlfn.NUMBERVALUE(LEFT(CL$161,4)),AMV1træ!$H$16:$AF$16,AMV1træ!$H54:$AF54)*CL$183)</f>
        <v>0</v>
      </c>
      <c r="CM31" s="254">
        <f ca="1">IF(Sammenligning!$G$9="GJ",1,(1/3.6))*(LOOKUP(_xlfn.NUMBERVALUE(LEFT(CM$161,4)),AMV1træ!$H$16:$AF$16,AMV1træ!$H54:$AF54)*CM$183)</f>
        <v>0</v>
      </c>
      <c r="CN31" s="254">
        <f ca="1">IF(Sammenligning!$G$9="GJ",1,(1/3.6))*(LOOKUP(_xlfn.NUMBERVALUE(LEFT(CN$161,4)),AMV1træ!$H$16:$AF$16,AMV1træ!$H54:$AF54)*CN$183)</f>
        <v>0</v>
      </c>
      <c r="CO31" s="254">
        <f ca="1">IF(Sammenligning!$G$9="GJ",1,(1/3.6))*(LOOKUP(_xlfn.NUMBERVALUE(LEFT(CO$161,4)),AMV1træ!$H$16:$AF$16,AMV1træ!$H54:$AF54)*CO$183)</f>
        <v>0</v>
      </c>
      <c r="CP31" s="254">
        <f ca="1">IF(Sammenligning!$G$9="GJ",1,(1/3.6))*(LOOKUP(_xlfn.NUMBERVALUE(LEFT(CP$161,4)),AMV1træ!$H$16:$AF$16,AMV1træ!$H54:$AF54)*CP$183)</f>
        <v>0</v>
      </c>
      <c r="CQ31" s="254">
        <f ca="1">IF(Sammenligning!$G$9="GJ",1,(1/3.6))*(LOOKUP(_xlfn.NUMBERVALUE(LEFT(CQ$161,4)),AMV1træ!$H$16:$AF$16,AMV1træ!$H54:$AF54)*CQ$183)</f>
        <v>0</v>
      </c>
      <c r="CR31" s="254">
        <f ca="1">IF(Sammenligning!$G$9="GJ",1,(1/3.6))*(LOOKUP(_xlfn.NUMBERVALUE(LEFT(CR$161,4)),AMV1træ!$H$16:$AF$16,AMV1træ!$H54:$AF54)*CR$183)</f>
        <v>0</v>
      </c>
      <c r="CS31" s="254">
        <f ca="1">IF(Sammenligning!$G$9="GJ",1,(1/3.6))*(LOOKUP(_xlfn.NUMBERVALUE(LEFT(CS$161,4)),AMV1træ!$H$16:$AF$16,AMV1træ!$H54:$AF54)*CS$183)</f>
        <v>0</v>
      </c>
      <c r="CT31" s="254">
        <f ca="1">IF(Sammenligning!$G$9="GJ",1,(1/3.6))*(LOOKUP(_xlfn.NUMBERVALUE(LEFT(CT$161,4)),AMV1træ!$H$16:$AF$16,AMV1træ!$H54:$AF54)*CT$183)</f>
        <v>0</v>
      </c>
      <c r="CU31" s="254">
        <f ca="1">IF(Sammenligning!$G$9="GJ",1,(1/3.6))*(LOOKUP(_xlfn.NUMBERVALUE(LEFT(CU$161,4)),AMV1træ!$H$16:$AF$16,AMV1træ!$H54:$AF54)*CU$183)</f>
        <v>0</v>
      </c>
      <c r="CV31" s="254">
        <f ca="1">IF(Sammenligning!$G$9="GJ",1,(1/3.6))*(LOOKUP(_xlfn.NUMBERVALUE(LEFT(CV$161,4)),AMV1træ!$H$16:$AF$16,AMV1træ!$H54:$AF54)*CV$183)</f>
        <v>0</v>
      </c>
      <c r="CW31" s="254">
        <f ca="1">IF(Sammenligning!$G$9="GJ",1,(1/3.6))*(LOOKUP(_xlfn.NUMBERVALUE(LEFT(CW$161,4)),AMV1træ!$H$16:$AF$16,AMV1træ!$H54:$AF54)*CW$183)</f>
        <v>0</v>
      </c>
      <c r="CX31" s="254">
        <f ca="1">IF(Sammenligning!$G$9="GJ",1,(1/3.6))*(LOOKUP(_xlfn.NUMBERVALUE(LEFT(CX$161,4)),AMV1træ!$H$16:$AF$16,AMV1træ!$H54:$AF54)*CX$183)</f>
        <v>0</v>
      </c>
      <c r="CY31" s="254">
        <f ca="1">IF(Sammenligning!$G$9="GJ",1,(1/3.6))*(LOOKUP(_xlfn.NUMBERVALUE(LEFT(CY$161,4)),AMV1træ!$H$16:$AF$16,AMV1træ!$H54:$AF54)*CY$183)</f>
        <v>0</v>
      </c>
      <c r="CZ31" s="254">
        <f ca="1">IF(Sammenligning!$G$9="GJ",1,(1/3.6))*(LOOKUP(_xlfn.NUMBERVALUE(LEFT(CZ$161,4)),AMV1træ!$H$16:$AF$16,AMV1træ!$H54:$AF54)*CZ$183)</f>
        <v>0</v>
      </c>
      <c r="DA31" s="254">
        <f ca="1">IF(Sammenligning!$G$9="GJ",1,(1/3.6))*(LOOKUP(_xlfn.NUMBERVALUE(LEFT(DA$161,4)),AMV1træ!$H$16:$AF$16,AMV1træ!$H54:$AF54)*DA$183)</f>
        <v>0</v>
      </c>
      <c r="DB31" s="254">
        <f ca="1">IF(Sammenligning!$G$9="GJ",1,(1/3.6))*(LOOKUP(_xlfn.NUMBERVALUE(LEFT(DB$161,4)),AMV1træ!$H$16:$AF$16,AMV1træ!$H54:$AF54)*DB$183)</f>
        <v>0</v>
      </c>
      <c r="DC31" s="254">
        <f ca="1">IF(Sammenligning!$G$9="GJ",1,(1/3.6))*(LOOKUP(_xlfn.NUMBERVALUE(LEFT(DC$161,4)),AMV1træ!$H$16:$AF$16,AMV1træ!$H54:$AF54)*DC$183)</f>
        <v>0</v>
      </c>
      <c r="DD31" s="254">
        <f ca="1">IF(Sammenligning!$G$9="GJ",1,(1/3.6))*(LOOKUP(_xlfn.NUMBERVALUE(LEFT(DD$161,4)),AMV1træ!$H$16:$AF$16,AMV1træ!$H54:$AF54)*DD$183)</f>
        <v>0</v>
      </c>
      <c r="DE31" s="254">
        <f ca="1">IF(Sammenligning!$G$9="GJ",1,(1/3.6))*(LOOKUP(_xlfn.NUMBERVALUE(LEFT(DE$161,4)),AMV1træ!$H$16:$AF$16,AMV1træ!$H54:$AF54)*DE$183)</f>
        <v>0</v>
      </c>
      <c r="DF31" s="254">
        <f ca="1">IF(Sammenligning!$G$9="GJ",1,(1/3.6))*(LOOKUP(_xlfn.NUMBERVALUE(LEFT(DF$161,4)),AMV1træ!$H$16:$AF$16,AMV1træ!$H54:$AF54)*DF$183)</f>
        <v>0</v>
      </c>
      <c r="DG31" s="254">
        <f ca="1">IF(Sammenligning!$G$9="GJ",1,(1/3.6))*(LOOKUP(_xlfn.NUMBERVALUE(LEFT(DG$161,4)),AMV1træ!$H$16:$AF$16,AMV1træ!$H54:$AF54)*DG$183)</f>
        <v>0</v>
      </c>
      <c r="DH31" s="254">
        <f ca="1">IF(Sammenligning!$G$9="GJ",1,(1/3.6))*(LOOKUP(_xlfn.NUMBERVALUE(LEFT(DH$161,4)),AMV1træ!$H$16:$AF$16,AMV1træ!$H54:$AF54)*DH$183)</f>
        <v>0</v>
      </c>
      <c r="DI31" s="254">
        <f ca="1">IF(Sammenligning!$G$9="GJ",1,(1/3.6))*(LOOKUP(_xlfn.NUMBERVALUE(LEFT(DI$161,4)),AMV1træ!$H$16:$AF$16,AMV1træ!$H54:$AF54)*DI$183)</f>
        <v>0</v>
      </c>
      <c r="DJ31" s="254">
        <f ca="1">IF(Sammenligning!$G$9="GJ",1,(1/3.6))*(LOOKUP(_xlfn.NUMBERVALUE(LEFT(DJ$161,4)),AMV1træ!$H$16:$AF$16,AMV1træ!$H54:$AF54)*DJ$183)</f>
        <v>0</v>
      </c>
      <c r="DK31" s="254">
        <f ca="1">IF(Sammenligning!$G$9="GJ",1,(1/3.6))*(LOOKUP(_xlfn.NUMBERVALUE(LEFT(DK$161,4)),AMV1træ!$H$16:$AF$16,AMV1træ!$H54:$AF54)*DK$183)</f>
        <v>0</v>
      </c>
      <c r="DL31" s="254">
        <f ca="1">IF(Sammenligning!$G$9="GJ",1,(1/3.6))*(LOOKUP(_xlfn.NUMBERVALUE(LEFT(DL$161,4)),AMV1træ!$H$16:$AF$16,AMV1træ!$H54:$AF54)*DL$183)</f>
        <v>0</v>
      </c>
      <c r="DM31" s="254">
        <f ca="1">IF(Sammenligning!$G$9="GJ",1,(1/3.6))*(LOOKUP(_xlfn.NUMBERVALUE(LEFT(DM$161,4)),AMV1træ!$H$16:$AF$16,AMV1træ!$H54:$AF54)*DM$183)</f>
        <v>0</v>
      </c>
      <c r="DN31" s="254">
        <f ca="1">IF(Sammenligning!$G$9="GJ",1,(1/3.6))*(LOOKUP(_xlfn.NUMBERVALUE(LEFT(DN$161,4)),AMV1træ!$H$16:$AF$16,AMV1træ!$H54:$AF54)*DN$183)</f>
        <v>0</v>
      </c>
      <c r="DO31" s="254">
        <f ca="1">IF(Sammenligning!$G$9="GJ",1,(1/3.6))*(LOOKUP(_xlfn.NUMBERVALUE(LEFT(DO$161,4)),AMV1træ!$H$16:$AF$16,AMV1træ!$H54:$AF54)*DO$183)</f>
        <v>0</v>
      </c>
      <c r="DP31" s="254">
        <f ca="1">IF(Sammenligning!$G$9="GJ",1,(1/3.6))*(LOOKUP(_xlfn.NUMBERVALUE(LEFT(DP$161,4)),AMV1træ!$H$16:$AF$16,AMV1træ!$H54:$AF54)*DP$183)</f>
        <v>0</v>
      </c>
      <c r="DQ31" s="254">
        <f ca="1">IF(Sammenligning!$G$9="GJ",1,(1/3.6))*(LOOKUP(_xlfn.NUMBERVALUE(LEFT(DQ$161,4)),AMV1træ!$H$16:$AF$16,AMV1træ!$H54:$AF54)*DQ$183)</f>
        <v>0</v>
      </c>
      <c r="DR31" s="254">
        <f ca="1">IF(Sammenligning!$G$9="GJ",1,(1/3.6))*(LOOKUP(_xlfn.NUMBERVALUE(LEFT(DR$161,4)),AMV1træ!$H$16:$AF$16,AMV1træ!$H54:$AF54)*DR$183)</f>
        <v>0</v>
      </c>
      <c r="DS31" s="254">
        <f ca="1">IF(Sammenligning!$G$9="GJ",1,(1/3.6))*(LOOKUP(_xlfn.NUMBERVALUE(LEFT(DS$161,4)),AMV1træ!$H$16:$AF$16,AMV1træ!$H54:$AF54)*DS$183)</f>
        <v>0</v>
      </c>
      <c r="DT31" s="254">
        <f ca="1">IF(Sammenligning!$G$9="GJ",1,(1/3.6))*(LOOKUP(_xlfn.NUMBERVALUE(LEFT(DT$161,4)),AMV1træ!$H$16:$AF$16,AMV1træ!$H54:$AF54)*DT$183)</f>
        <v>0</v>
      </c>
      <c r="DU31" s="254">
        <f ca="1">IF(Sammenligning!$G$9="GJ",1,(1/3.6))*(LOOKUP(_xlfn.NUMBERVALUE(LEFT(DU$161,4)),AMV1træ!$H$16:$AF$16,AMV1træ!$H54:$AF54)*DU$183)</f>
        <v>0</v>
      </c>
      <c r="DV31" s="254">
        <f ca="1">IF(Sammenligning!$G$9="GJ",1,(1/3.6))*(LOOKUP(_xlfn.NUMBERVALUE(LEFT(DV$161,4)),AMV1træ!$H$16:$AF$16,AMV1træ!$H54:$AF54)*DV$183)</f>
        <v>0</v>
      </c>
      <c r="DW31" s="254">
        <f ca="1">IF(Sammenligning!$G$9="GJ",1,(1/3.6))*(LOOKUP(_xlfn.NUMBERVALUE(LEFT(DW$161,4)),AMV1træ!$H$16:$AF$16,AMV1træ!$H54:$AF54)*DW$183)</f>
        <v>0</v>
      </c>
      <c r="DX31" s="254">
        <f ca="1">IF(Sammenligning!$G$9="GJ",1,(1/3.6))*(LOOKUP(_xlfn.NUMBERVALUE(LEFT(DX$161,4)),AMV1træ!$H$16:$AF$16,AMV1træ!$H54:$AF54)*DX$183)</f>
        <v>0</v>
      </c>
      <c r="DY31" s="254">
        <f ca="1">IF(Sammenligning!$G$9="GJ",1,(1/3.6))*(LOOKUP(_xlfn.NUMBERVALUE(LEFT(DY$161,4)),AMV1træ!$H$16:$AF$16,AMV1træ!$H54:$AF54)*DY$183)</f>
        <v>0</v>
      </c>
      <c r="DZ31" s="254">
        <f ca="1">IF(Sammenligning!$G$9="GJ",1,(1/3.6))*(LOOKUP(_xlfn.NUMBERVALUE(LEFT(DZ$161,4)),AMV1træ!$H$16:$AF$16,AMV1træ!$H54:$AF54)*DZ$183)</f>
        <v>0</v>
      </c>
      <c r="EA31" s="254">
        <f ca="1">IF(Sammenligning!$G$9="GJ",1,(1/3.6))*(LOOKUP(_xlfn.NUMBERVALUE(LEFT(EA$161,4)),AMV1træ!$H$16:$AF$16,AMV1træ!$H54:$AF54)*EA$183)</f>
        <v>0</v>
      </c>
      <c r="EB31" s="254">
        <f ca="1">IF(Sammenligning!$G$9="GJ",1,(1/3.6))*(LOOKUP(_xlfn.NUMBERVALUE(LEFT(EB$161,4)),AMV1træ!$H$16:$AF$16,AMV1træ!$H54:$AF54)*EB$183)</f>
        <v>0</v>
      </c>
      <c r="EC31" s="254">
        <f ca="1">IF(Sammenligning!$G$9="GJ",1,(1/3.6))*(LOOKUP(_xlfn.NUMBERVALUE(LEFT(EC$161,4)),AMV1træ!$H$16:$AF$16,AMV1træ!$H54:$AF54)*EC$183)</f>
        <v>0</v>
      </c>
      <c r="ED31" s="254">
        <f ca="1">IF(Sammenligning!$G$9="GJ",1,(1/3.6))*(LOOKUP(_xlfn.NUMBERVALUE(LEFT(ED$161,4)),AMV1træ!$H$16:$AF$16,AMV1træ!$H54:$AF54)*ED$183)</f>
        <v>0</v>
      </c>
      <c r="EE31" s="254">
        <f ca="1">IF(Sammenligning!$G$9="GJ",1,(1/3.6))*(LOOKUP(_xlfn.NUMBERVALUE(LEFT(EE$161,4)),AMV1træ!$H$16:$AF$16,AMV1træ!$H54:$AF54)*EE$183)</f>
        <v>0</v>
      </c>
      <c r="EF31" s="254">
        <f ca="1">IF(Sammenligning!$G$9="GJ",1,(1/3.6))*(LOOKUP(_xlfn.NUMBERVALUE(LEFT(EF$161,4)),AMV1træ!$H$16:$AF$16,AMV1træ!$H54:$AF54)*EF$183)</f>
        <v>0</v>
      </c>
      <c r="EG31" s="254">
        <f ca="1">IF(Sammenligning!$G$9="GJ",1,(1/3.6))*(LOOKUP(_xlfn.NUMBERVALUE(LEFT(EG$161,4)),AMV1træ!$H$16:$AF$16,AMV1træ!$H54:$AF54)*EG$183)</f>
        <v>0</v>
      </c>
      <c r="EH31" s="254">
        <f ca="1">IF(Sammenligning!$G$9="GJ",1,(1/3.6))*(LOOKUP(_xlfn.NUMBERVALUE(LEFT(EH$161,4)),AMV1træ!$H$16:$AF$16,AMV1træ!$H54:$AF54)*EH$183)</f>
        <v>0</v>
      </c>
      <c r="EI31" s="309">
        <f ca="1">IF(Sammenligning!$G$9="GJ",1,(1/3.6))*(LOOKUP(_xlfn.NUMBERVALUE(LEFT(EI$161,4)),AMV1træ!$H$16:$AF$16,AMV1træ!$H54:$AF54)*EI$183)</f>
        <v>0</v>
      </c>
      <c r="EJ31" s="309">
        <f ca="1">IF(Sammenligning!$G$9="GJ",1,(1/3.6))*(LOOKUP(_xlfn.NUMBERVALUE(LEFT(EJ$161,4)),AMV1træ!$H$16:$AF$16,AMV1træ!$H54:$AF54)*EJ$183)</f>
        <v>0</v>
      </c>
      <c r="EK31" s="309">
        <f ca="1">IF(Sammenligning!$G$9="GJ",1,(1/3.6))*(LOOKUP(_xlfn.NUMBERVALUE(LEFT(EK$161,4)),AMV1træ!$H$16:$AF$16,AMV1træ!$H54:$AF54)*EK$183)</f>
        <v>0</v>
      </c>
      <c r="EL31" s="309">
        <f ca="1">IF(Sammenligning!$G$9="GJ",1,(1/3.6))*(LOOKUP(_xlfn.NUMBERVALUE(LEFT(EL$161,4)),AMV1træ!$H$16:$AF$16,AMV1træ!$H54:$AF54)*EL$183)</f>
        <v>0</v>
      </c>
      <c r="EM31" s="309">
        <f ca="1">IF(Sammenligning!$G$9="GJ",1,(1/3.6))*(LOOKUP(_xlfn.NUMBERVALUE(LEFT(EM$161,4)),AMV1træ!$H$16:$AF$16,AMV1træ!$H54:$AF54)*EM$183)</f>
        <v>0</v>
      </c>
      <c r="EN31" s="309">
        <f ca="1">IF(Sammenligning!$G$9="GJ",1,(1/3.6))*(LOOKUP(_xlfn.NUMBERVALUE(LEFT(EN$161,4)),AMV1træ!$H$16:$AF$16,AMV1træ!$H54:$AF54)*EN$183)</f>
        <v>0</v>
      </c>
      <c r="EO31" s="309">
        <f ca="1">IF(Sammenligning!$G$9="GJ",1,(1/3.6))*(LOOKUP(_xlfn.NUMBERVALUE(LEFT(EO$161,4)),AMV1træ!$H$16:$AF$16,AMV1træ!$H54:$AF54)*EO$183)</f>
        <v>0</v>
      </c>
      <c r="EP31" s="309">
        <f ca="1">IF(Sammenligning!$G$9="GJ",1,(1/3.6))*(LOOKUP(_xlfn.NUMBERVALUE(LEFT(EP$161,4)),AMV1træ!$H$16:$AF$16,AMV1træ!$H54:$AF54)*EP$183)</f>
        <v>0</v>
      </c>
      <c r="EQ31" s="309">
        <f ca="1">IF(Sammenligning!$G$9="GJ",1,(1/3.6))*(LOOKUP(_xlfn.NUMBERVALUE(LEFT(EQ$161,4)),AMV1træ!$H$16:$AF$16,AMV1træ!$H54:$AF54)*EQ$183)</f>
        <v>0</v>
      </c>
      <c r="ER31" s="309">
        <f ca="1">IF(Sammenligning!$G$9="GJ",1,(1/3.6))*(LOOKUP(_xlfn.NUMBERVALUE(LEFT(ER$161,4)),AMV1træ!$H$16:$AF$16,AMV1træ!$H54:$AF54)*ER$183)</f>
        <v>0</v>
      </c>
      <c r="ES31" s="309">
        <f ca="1">IF(Sammenligning!$G$9="GJ",1,(1/3.6))*(LOOKUP(_xlfn.NUMBERVALUE(LEFT(ES$161,4)),AMV1træ!$H$16:$AF$16,AMV1træ!$H54:$AF54)*ES$183)</f>
        <v>0</v>
      </c>
      <c r="ET31" s="309">
        <f ca="1">IF(Sammenligning!$G$9="GJ",1,(1/3.6))*(LOOKUP(_xlfn.NUMBERVALUE(LEFT(ET$161,4)),AMV1træ!$H$16:$AF$16,AMV1træ!$H54:$AF54)*ET$183)</f>
        <v>0</v>
      </c>
      <c r="EU31" s="254">
        <f ca="1">IF(Sammenligning!$G$9="GJ",1,(1/3.6))*(LOOKUP(_xlfn.NUMBERVALUE(LEFT(EU$161,4)),AMV1træ!$H$16:$AF$16,AMV1træ!$H54:$AF54)*EU$183)</f>
        <v>0</v>
      </c>
      <c r="EV31" s="254">
        <f ca="1">IF(Sammenligning!$G$9="GJ",1,(1/3.6))*(LOOKUP(_xlfn.NUMBERVALUE(LEFT(EV$161,4)),AMV1træ!$H$16:$AF$16,AMV1træ!$H54:$AF54)*EV$183)</f>
        <v>0</v>
      </c>
      <c r="EW31" s="254">
        <f ca="1">IF(Sammenligning!$G$9="GJ",1,(1/3.6))*(LOOKUP(_xlfn.NUMBERVALUE(LEFT(EW$161,4)),AMV1træ!$H$16:$AF$16,AMV1træ!$H54:$AF54)*EW$183)</f>
        <v>0</v>
      </c>
      <c r="EX31" s="254">
        <f ca="1">IF(Sammenligning!$G$9="GJ",1,(1/3.6))*(LOOKUP(_xlfn.NUMBERVALUE(LEFT(EX$161,4)),AMV1træ!$H$16:$AF$16,AMV1træ!$H54:$AF54)*EX$183)</f>
        <v>0</v>
      </c>
      <c r="EY31" s="254">
        <f ca="1">IF(Sammenligning!$G$9="GJ",1,(1/3.6))*(LOOKUP(_xlfn.NUMBERVALUE(LEFT(EY$161,4)),AMV1træ!$H$16:$AF$16,AMV1træ!$H54:$AF54)*EY$183)</f>
        <v>0</v>
      </c>
      <c r="EZ31" s="254">
        <f ca="1">IF(Sammenligning!$G$9="GJ",1,(1/3.6))*(LOOKUP(_xlfn.NUMBERVALUE(LEFT(EZ$161,4)),AMV1træ!$H$16:$AF$16,AMV1træ!$H54:$AF54)*EZ$183)</f>
        <v>0</v>
      </c>
      <c r="FA31" s="254">
        <f ca="1">IF(Sammenligning!$G$9="GJ",1,(1/3.6))*(LOOKUP(_xlfn.NUMBERVALUE(LEFT(FA$161,4)),AMV1træ!$H$16:$AF$16,AMV1træ!$H54:$AF54)*FA$183)</f>
        <v>0</v>
      </c>
      <c r="FB31" s="254">
        <f ca="1">IF(Sammenligning!$G$9="GJ",1,(1/3.6))*(LOOKUP(_xlfn.NUMBERVALUE(LEFT(FB$161,4)),AMV1træ!$H$16:$AF$16,AMV1træ!$H54:$AF54)*FB$183)</f>
        <v>0</v>
      </c>
      <c r="FC31" s="254">
        <f ca="1">IF(Sammenligning!$G$9="GJ",1,(1/3.6))*(LOOKUP(_xlfn.NUMBERVALUE(LEFT(FC$161,4)),AMV1træ!$H$16:$AF$16,AMV1træ!$H54:$AF54)*FC$183)</f>
        <v>0</v>
      </c>
      <c r="FD31" s="254">
        <f ca="1">IF(Sammenligning!$G$9="GJ",1,(1/3.6))*(LOOKUP(_xlfn.NUMBERVALUE(LEFT(FD$161,4)),AMV1træ!$H$16:$AF$16,AMV1træ!$H54:$AF54)*FD$183)</f>
        <v>0</v>
      </c>
      <c r="FE31" s="254">
        <f ca="1">IF(Sammenligning!$G$9="GJ",1,(1/3.6))*(LOOKUP(_xlfn.NUMBERVALUE(LEFT(FE$161,4)),AMV1træ!$H$16:$AF$16,AMV1træ!$H54:$AF54)*FE$183)</f>
        <v>0</v>
      </c>
      <c r="FF31" s="254">
        <f ca="1">IF(Sammenligning!$G$9="GJ",1,(1/3.6))*(LOOKUP(_xlfn.NUMBERVALUE(LEFT(FF$161,4)),AMV1træ!$H$16:$AF$16,AMV1træ!$H54:$AF54)*FF$183)</f>
        <v>0</v>
      </c>
      <c r="FG31" s="254">
        <f ca="1">IF(Sammenligning!$G$9="GJ",1,(1/3.6))*(LOOKUP(_xlfn.NUMBERVALUE(LEFT(FG$161,4)),AMV1træ!$H$16:$AF$16,AMV1træ!$H54:$AF54)*FG$183)</f>
        <v>0</v>
      </c>
      <c r="FH31" s="254">
        <f ca="1">IF(Sammenligning!$G$9="GJ",1,(1/3.6))*(LOOKUP(_xlfn.NUMBERVALUE(LEFT(FH$161,4)),AMV1træ!$H$16:$AF$16,AMV1træ!$H54:$AF54)*FH$183)</f>
        <v>0</v>
      </c>
      <c r="FI31" s="254">
        <f ca="1">IF(Sammenligning!$G$9="GJ",1,(1/3.6))*(LOOKUP(_xlfn.NUMBERVALUE(LEFT(FI$161,4)),AMV1træ!$H$16:$AF$16,AMV1træ!$H54:$AF54)*FI$183)</f>
        <v>0</v>
      </c>
      <c r="FJ31" s="254">
        <f ca="1">IF(Sammenligning!$G$9="GJ",1,(1/3.6))*(LOOKUP(_xlfn.NUMBERVALUE(LEFT(FJ$161,4)),AMV1træ!$H$16:$AF$16,AMV1træ!$H54:$AF54)*FJ$183)</f>
        <v>0</v>
      </c>
      <c r="FK31" s="254">
        <f ca="1">IF(Sammenligning!$G$9="GJ",1,(1/3.6))*(LOOKUP(_xlfn.NUMBERVALUE(LEFT(FK$161,4)),AMV1træ!$H$16:$AF$16,AMV1træ!$H54:$AF54)*FK$183)</f>
        <v>0</v>
      </c>
      <c r="FL31" s="254">
        <f ca="1">IF(Sammenligning!$G$9="GJ",1,(1/3.6))*(LOOKUP(_xlfn.NUMBERVALUE(LEFT(FL$161,4)),AMV1træ!$H$16:$AF$16,AMV1træ!$H54:$AF54)*FL$183)</f>
        <v>0</v>
      </c>
      <c r="FM31" s="254">
        <f ca="1">IF(Sammenligning!$G$9="GJ",1,(1/3.6))*(LOOKUP(_xlfn.NUMBERVALUE(LEFT(FM$161,4)),AMV1træ!$H$16:$AF$16,AMV1træ!$H54:$AF54)*FM$183)</f>
        <v>0</v>
      </c>
      <c r="FN31" s="254">
        <f ca="1">IF(Sammenligning!$G$9="GJ",1,(1/3.6))*(LOOKUP(_xlfn.NUMBERVALUE(LEFT(FN$161,4)),AMV1træ!$H$16:$AF$16,AMV1træ!$H54:$AF54)*FN$183)</f>
        <v>0</v>
      </c>
      <c r="FO31" s="254">
        <f ca="1">IF(Sammenligning!$G$9="GJ",1,(1/3.6))*(LOOKUP(_xlfn.NUMBERVALUE(LEFT(FO$161,4)),AMV1træ!$H$16:$AF$16,AMV1træ!$H54:$AF54)*FO$183)</f>
        <v>0</v>
      </c>
      <c r="FP31" s="254">
        <f ca="1">IF(Sammenligning!$G$9="GJ",1,(1/3.6))*(LOOKUP(_xlfn.NUMBERVALUE(LEFT(FP$161,4)),AMV1træ!$H$16:$AF$16,AMV1træ!$H54:$AF54)*FP$183)</f>
        <v>0</v>
      </c>
      <c r="FQ31" s="254">
        <f ca="1">IF(Sammenligning!$G$9="GJ",1,(1/3.6))*(LOOKUP(_xlfn.NUMBERVALUE(LEFT(FQ$161,4)),AMV1træ!$H$16:$AF$16,AMV1træ!$H54:$AF54)*FQ$183)</f>
        <v>0</v>
      </c>
      <c r="FR31" s="254">
        <f ca="1">IF(Sammenligning!$G$9="GJ",1,(1/3.6))*(LOOKUP(_xlfn.NUMBERVALUE(LEFT(FR$161,4)),AMV1træ!$H$16:$AF$16,AMV1træ!$H54:$AF54)*FR$183)</f>
        <v>0</v>
      </c>
      <c r="FS31" s="254">
        <f ca="1">IF(Sammenligning!$G$9="GJ",1,(1/3.6))*(LOOKUP(_xlfn.NUMBERVALUE(LEFT(FS$161,4)),AMV1træ!$H$16:$AF$16,AMV1træ!$H54:$AF54)*FS$183)</f>
        <v>0</v>
      </c>
      <c r="FT31" s="254">
        <f ca="1">IF(Sammenligning!$G$9="GJ",1,(1/3.6))*(LOOKUP(_xlfn.NUMBERVALUE(LEFT(FT$161,4)),AMV1træ!$H$16:$AF$16,AMV1træ!$H54:$AF54)*FT$183)</f>
        <v>0</v>
      </c>
      <c r="FU31" s="254">
        <f ca="1">IF(Sammenligning!$G$9="GJ",1,(1/3.6))*(LOOKUP(_xlfn.NUMBERVALUE(LEFT(FU$161,4)),AMV1træ!$H$16:$AF$16,AMV1træ!$H54:$AF54)*FU$183)</f>
        <v>0</v>
      </c>
      <c r="FV31" s="254">
        <f ca="1">IF(Sammenligning!$G$9="GJ",1,(1/3.6))*(LOOKUP(_xlfn.NUMBERVALUE(LEFT(FV$161,4)),AMV1træ!$H$16:$AF$16,AMV1træ!$H54:$AF54)*FV$183)</f>
        <v>0</v>
      </c>
      <c r="FW31" s="254">
        <f ca="1">IF(Sammenligning!$G$9="GJ",1,(1/3.6))*(LOOKUP(_xlfn.NUMBERVALUE(LEFT(FW$161,4)),AMV1træ!$H$16:$AF$16,AMV1træ!$H54:$AF54)*FW$183)</f>
        <v>0</v>
      </c>
      <c r="FX31" s="254">
        <f ca="1">IF(Sammenligning!$G$9="GJ",1,(1/3.6))*(LOOKUP(_xlfn.NUMBERVALUE(LEFT(FX$161,4)),AMV1træ!$H$16:$AF$16,AMV1træ!$H54:$AF54)*FX$183)</f>
        <v>0</v>
      </c>
      <c r="FY31" s="254">
        <f ca="1">IF(Sammenligning!$G$9="GJ",1,(1/3.6))*(LOOKUP(_xlfn.NUMBERVALUE(LEFT(FY$161,4)),AMV1træ!$H$16:$AF$16,AMV1træ!$H54:$AF54)*FY$183)</f>
        <v>0</v>
      </c>
      <c r="FZ31" s="254">
        <f ca="1">IF(Sammenligning!$G$9="GJ",1,(1/3.6))*(LOOKUP(_xlfn.NUMBERVALUE(LEFT(FZ$161,4)),AMV1træ!$H$16:$AF$16,AMV1træ!$H54:$AF54)*FZ$183)</f>
        <v>0</v>
      </c>
      <c r="GA31" s="254">
        <f ca="1">IF(Sammenligning!$G$9="GJ",1,(1/3.6))*(LOOKUP(_xlfn.NUMBERVALUE(LEFT(GA$161,4)),AMV1træ!$H$16:$AF$16,AMV1træ!$H54:$AF54)*GA$183)</f>
        <v>0</v>
      </c>
      <c r="GB31" s="254">
        <f ca="1">IF(Sammenligning!$G$9="GJ",1,(1/3.6))*(LOOKUP(_xlfn.NUMBERVALUE(LEFT(GB$161,4)),AMV1træ!$H$16:$AF$16,AMV1træ!$H54:$AF54)*GB$183)</f>
        <v>0</v>
      </c>
      <c r="GC31" s="254">
        <f ca="1">IF(Sammenligning!$G$9="GJ",1,(1/3.6))*(LOOKUP(_xlfn.NUMBERVALUE(LEFT(GC$161,4)),AMV1træ!$H$16:$AF$16,AMV1træ!$H54:$AF54)*GC$183)</f>
        <v>0</v>
      </c>
      <c r="GD31" s="254">
        <f ca="1">IF(Sammenligning!$G$9="GJ",1,(1/3.6))*(LOOKUP(_xlfn.NUMBERVALUE(LEFT(GD$161,4)),AMV1træ!$H$16:$AF$16,AMV1træ!$H54:$AF54)*GD$183)</f>
        <v>0</v>
      </c>
      <c r="GE31" s="254">
        <f ca="1">IF(Sammenligning!$G$9="GJ",1,(1/3.6))*(LOOKUP(_xlfn.NUMBERVALUE(LEFT(GE$161,4)),AMV1træ!$H$16:$AF$16,AMV1træ!$H54:$AF54)*GE$183)</f>
        <v>0</v>
      </c>
      <c r="GF31" s="254">
        <f ca="1">IF(Sammenligning!$G$9="GJ",1,(1/3.6))*(LOOKUP(_xlfn.NUMBERVALUE(LEFT(GF$161,4)),AMV1træ!$H$16:$AF$16,AMV1træ!$H54:$AF54)*GF$183)</f>
        <v>0</v>
      </c>
      <c r="GG31" s="254">
        <f ca="1">IF(Sammenligning!$G$9="GJ",1,(1/3.6))*(LOOKUP(_xlfn.NUMBERVALUE(LEFT(GG$161,4)),AMV1træ!$H$16:$AF$16,AMV1træ!$H54:$AF54)*GG$183)</f>
        <v>0</v>
      </c>
      <c r="GH31" s="254">
        <f ca="1">IF(Sammenligning!$G$9="GJ",1,(1/3.6))*(LOOKUP(_xlfn.NUMBERVALUE(LEFT(GH$161,4)),AMV1træ!$H$16:$AF$16,AMV1træ!$H54:$AF54)*GH$183)</f>
        <v>0</v>
      </c>
      <c r="GI31" s="254">
        <f ca="1">IF(Sammenligning!$G$9="GJ",1,(1/3.6))*(LOOKUP(_xlfn.NUMBERVALUE(LEFT(GI$161,4)),AMV1træ!$H$16:$AF$16,AMV1træ!$H54:$AF54)*GI$183)</f>
        <v>0</v>
      </c>
      <c r="GJ31" s="254">
        <f ca="1">IF(Sammenligning!$G$9="GJ",1,(1/3.6))*(LOOKUP(_xlfn.NUMBERVALUE(LEFT(GJ$161,4)),AMV1træ!$H$16:$AF$16,AMV1træ!$H54:$AF54)*GJ$183)</f>
        <v>0</v>
      </c>
      <c r="GK31" s="254">
        <f ca="1">IF(Sammenligning!$G$9="GJ",1,(1/3.6))*(LOOKUP(_xlfn.NUMBERVALUE(LEFT(GK$161,4)),AMV1træ!$H$16:$AF$16,AMV1træ!$H54:$AF54)*GK$183)</f>
        <v>0</v>
      </c>
      <c r="GL31" s="254">
        <f ca="1">IF(Sammenligning!$G$9="GJ",1,(1/3.6))*(LOOKUP(_xlfn.NUMBERVALUE(LEFT(GL$161,4)),AMV1træ!$H$16:$AF$16,AMV1træ!$H54:$AF54)*GL$183)</f>
        <v>0</v>
      </c>
      <c r="GM31" s="254">
        <f ca="1">IF(Sammenligning!$G$9="GJ",1,(1/3.6))*(LOOKUP(_xlfn.NUMBERVALUE(LEFT(GM$161,4)),AMV1træ!$H$16:$AF$16,AMV1træ!$H54:$AF54)*GM$183)</f>
        <v>0</v>
      </c>
      <c r="GN31" s="254">
        <f ca="1">IF(Sammenligning!$G$9="GJ",1,(1/3.6))*(LOOKUP(_xlfn.NUMBERVALUE(LEFT(GN$161,4)),AMV1træ!$H$16:$AF$16,AMV1træ!$H54:$AF54)*GN$183)</f>
        <v>0</v>
      </c>
      <c r="GO31" s="254">
        <f ca="1">IF(Sammenligning!$G$9="GJ",1,(1/3.6))*(LOOKUP(_xlfn.NUMBERVALUE(LEFT(GO$161,4)),AMV1træ!$H$16:$AF$16,AMV1træ!$H54:$AF54)*GO$183)</f>
        <v>0</v>
      </c>
      <c r="GP31" s="254">
        <f ca="1">IF(Sammenligning!$G$9="GJ",1,(1/3.6))*(LOOKUP(_xlfn.NUMBERVALUE(LEFT(GP$161,4)),AMV1træ!$H$16:$AF$16,AMV1træ!$H54:$AF54)*GP$183)</f>
        <v>0</v>
      </c>
      <c r="GQ31" s="309">
        <f ca="1">IF(Sammenligning!$G$9="GJ",1,(1/3.6))*(LOOKUP(_xlfn.NUMBERVALUE(LEFT(GQ$161,4)),AMV1træ!$H$16:$AF$16,AMV1træ!$H54:$AF54)*GQ$183)</f>
        <v>0</v>
      </c>
      <c r="GR31" s="309">
        <f ca="1">IF(Sammenligning!$G$9="GJ",1,(1/3.6))*(LOOKUP(_xlfn.NUMBERVALUE(LEFT(GR$161,4)),AMV1træ!$H$16:$AF$16,AMV1træ!$H54:$AF54)*GR$183)</f>
        <v>0</v>
      </c>
      <c r="GS31" s="309">
        <f ca="1">IF(Sammenligning!$G$9="GJ",1,(1/3.6))*(LOOKUP(_xlfn.NUMBERVALUE(LEFT(GS$161,4)),AMV1træ!$H$16:$AF$16,AMV1træ!$H54:$AF54)*GS$183)</f>
        <v>0</v>
      </c>
      <c r="GT31" s="309">
        <f ca="1">IF(Sammenligning!$G$9="GJ",1,(1/3.6))*(LOOKUP(_xlfn.NUMBERVALUE(LEFT(GT$161,4)),AMV1træ!$H$16:$AF$16,AMV1træ!$H54:$AF54)*GT$183)</f>
        <v>0</v>
      </c>
      <c r="GU31" s="309">
        <f ca="1">IF(Sammenligning!$G$9="GJ",1,(1/3.6))*(LOOKUP(_xlfn.NUMBERVALUE(LEFT(GU$161,4)),AMV1træ!$H$16:$AF$16,AMV1træ!$H54:$AF54)*GU$183)</f>
        <v>0</v>
      </c>
      <c r="GV31" s="309">
        <f ca="1">IF(Sammenligning!$G$9="GJ",1,(1/3.6))*(LOOKUP(_xlfn.NUMBERVALUE(LEFT(GV$161,4)),AMV1træ!$H$16:$AF$16,AMV1træ!$H54:$AF54)*GV$183)</f>
        <v>0</v>
      </c>
      <c r="GW31" s="309">
        <f ca="1">IF(Sammenligning!$G$9="GJ",1,(1/3.6))*(LOOKUP(_xlfn.NUMBERVALUE(LEFT(GW$161,4)),AMV1træ!$H$16:$AF$16,AMV1træ!$H54:$AF54)*GW$183)</f>
        <v>0</v>
      </c>
      <c r="GX31" s="309">
        <f ca="1">IF(Sammenligning!$G$9="GJ",1,(1/3.6))*(LOOKUP(_xlfn.NUMBERVALUE(LEFT(GX$161,4)),AMV1træ!$H$16:$AF$16,AMV1træ!$H54:$AF54)*GX$183)</f>
        <v>0</v>
      </c>
      <c r="GY31" s="309">
        <f ca="1">IF(Sammenligning!$G$9="GJ",1,(1/3.6))*(LOOKUP(_xlfn.NUMBERVALUE(LEFT(GY$161,4)),AMV1træ!$H$16:$AF$16,AMV1træ!$H54:$AF54)*GY$183)</f>
        <v>0</v>
      </c>
      <c r="GZ31" s="309">
        <f ca="1">IF(Sammenligning!$G$9="GJ",1,(1/3.6))*(LOOKUP(_xlfn.NUMBERVALUE(LEFT(GZ$161,4)),AMV1træ!$H$16:$AF$16,AMV1træ!$H54:$AF54)*GZ$183)</f>
        <v>0</v>
      </c>
      <c r="HA31" s="309">
        <f ca="1">IF(Sammenligning!$G$9="GJ",1,(1/3.6))*(LOOKUP(_xlfn.NUMBERVALUE(LEFT(HA$161,4)),AMV1træ!$H$16:$AF$16,AMV1træ!$H54:$AF54)*HA$183)</f>
        <v>0</v>
      </c>
      <c r="HB31" s="309">
        <f ca="1">IF(Sammenligning!$G$9="GJ",1,(1/3.6))*(LOOKUP(_xlfn.NUMBERVALUE(LEFT(HB$161,4)),AMV1træ!$H$16:$AF$16,AMV1træ!$H54:$AF54)*HB$183)</f>
        <v>0</v>
      </c>
      <c r="HC31" s="254">
        <f ca="1">IF(Sammenligning!$G$9="GJ",1,(1/3.6))*(LOOKUP(_xlfn.NUMBERVALUE(LEFT(HC$161,4)),AMV1træ!$H$16:$AF$16,AMV1træ!$H54:$AF54)*HC$183)</f>
        <v>0</v>
      </c>
      <c r="HD31" s="254">
        <f ca="1">IF(Sammenligning!$G$9="GJ",1,(1/3.6))*(LOOKUP(_xlfn.NUMBERVALUE(LEFT(HD$161,4)),AMV1træ!$H$16:$AF$16,AMV1træ!$H54:$AF54)*HD$183)</f>
        <v>0</v>
      </c>
      <c r="HE31" s="254">
        <f ca="1">IF(Sammenligning!$G$9="GJ",1,(1/3.6))*(LOOKUP(_xlfn.NUMBERVALUE(LEFT(HE$161,4)),AMV1træ!$H$16:$AF$16,AMV1træ!$H54:$AF54)*HE$183)</f>
        <v>0</v>
      </c>
      <c r="HF31" s="254">
        <f ca="1">IF(Sammenligning!$G$9="GJ",1,(1/3.6))*(LOOKUP(_xlfn.NUMBERVALUE(LEFT(HF$161,4)),AMV1træ!$H$16:$AF$16,AMV1træ!$H54:$AF54)*HF$183)</f>
        <v>0</v>
      </c>
      <c r="HG31" s="254">
        <f ca="1">IF(Sammenligning!$G$9="GJ",1,(1/3.6))*(LOOKUP(_xlfn.NUMBERVALUE(LEFT(HG$161,4)),AMV1træ!$H$16:$AF$16,AMV1træ!$H54:$AF54)*HG$183)</f>
        <v>0</v>
      </c>
      <c r="HH31" s="254">
        <f ca="1">IF(Sammenligning!$G$9="GJ",1,(1/3.6))*(LOOKUP(_xlfn.NUMBERVALUE(LEFT(HH$161,4)),AMV1træ!$H$16:$AF$16,AMV1træ!$H54:$AF54)*HH$183)</f>
        <v>0</v>
      </c>
      <c r="HI31" s="254">
        <f ca="1">IF(Sammenligning!$G$9="GJ",1,(1/3.6))*(LOOKUP(_xlfn.NUMBERVALUE(LEFT(HI$161,4)),AMV1træ!$H$16:$AF$16,AMV1træ!$H54:$AF54)*HI$183)</f>
        <v>0</v>
      </c>
      <c r="HJ31" s="254">
        <f ca="1">IF(Sammenligning!$G$9="GJ",1,(1/3.6))*(LOOKUP(_xlfn.NUMBERVALUE(LEFT(HJ$161,4)),AMV1træ!$H$16:$AF$16,AMV1træ!$H54:$AF54)*HJ$183)</f>
        <v>0</v>
      </c>
      <c r="HK31" s="254">
        <f ca="1">IF(Sammenligning!$G$9="GJ",1,(1/3.6))*(LOOKUP(_xlfn.NUMBERVALUE(LEFT(HK$161,4)),AMV1træ!$H$16:$AF$16,AMV1træ!$H54:$AF54)*HK$183)</f>
        <v>0</v>
      </c>
      <c r="HL31" s="254">
        <f ca="1">IF(Sammenligning!$G$9="GJ",1,(1/3.6))*(LOOKUP(_xlfn.NUMBERVALUE(LEFT(HL$161,4)),AMV1træ!$H$16:$AF$16,AMV1træ!$H54:$AF54)*HL$183)</f>
        <v>0</v>
      </c>
      <c r="HM31" s="254">
        <f ca="1">IF(Sammenligning!$G$9="GJ",1,(1/3.6))*(LOOKUP(_xlfn.NUMBERVALUE(LEFT(HM$161,4)),AMV1træ!$H$16:$AF$16,AMV1træ!$H54:$AF54)*HM$183)</f>
        <v>0</v>
      </c>
      <c r="HN31" s="254">
        <f ca="1">IF(Sammenligning!$G$9="GJ",1,(1/3.6))*(LOOKUP(_xlfn.NUMBERVALUE(LEFT(HN$161,4)),AMV1træ!$H$16:$AF$16,AMV1træ!$H54:$AF54)*HN$183)</f>
        <v>0</v>
      </c>
      <c r="HO31" s="254">
        <f ca="1">IF(Sammenligning!$G$9="GJ",1,(1/3.6))*(LOOKUP(_xlfn.NUMBERVALUE(LEFT(HO$161,4)),AMV1træ!$H$16:$AF$16,AMV1træ!$H54:$AF54)*HO$183)</f>
        <v>0</v>
      </c>
      <c r="HP31" s="254">
        <f ca="1">IF(Sammenligning!$G$9="GJ",1,(1/3.6))*(LOOKUP(_xlfn.NUMBERVALUE(LEFT(HP$161,4)),AMV1træ!$H$16:$AF$16,AMV1træ!$H54:$AF54)*HP$183)</f>
        <v>0</v>
      </c>
      <c r="HQ31" s="254">
        <f ca="1">IF(Sammenligning!$G$9="GJ",1,(1/3.6))*(LOOKUP(_xlfn.NUMBERVALUE(LEFT(HQ$161,4)),AMV1træ!$H$16:$AF$16,AMV1træ!$H54:$AF54)*HQ$183)</f>
        <v>0</v>
      </c>
      <c r="HR31" s="254">
        <f ca="1">IF(Sammenligning!$G$9="GJ",1,(1/3.6))*(LOOKUP(_xlfn.NUMBERVALUE(LEFT(HR$161,4)),AMV1træ!$H$16:$AF$16,AMV1træ!$H54:$AF54)*HR$183)</f>
        <v>0</v>
      </c>
      <c r="HS31" s="254">
        <f ca="1">IF(Sammenligning!$G$9="GJ",1,(1/3.6))*(LOOKUP(_xlfn.NUMBERVALUE(LEFT(HS$161,4)),AMV1træ!$H$16:$AF$16,AMV1træ!$H54:$AF54)*HS$183)</f>
        <v>0</v>
      </c>
      <c r="HT31" s="254">
        <f ca="1">IF(Sammenligning!$G$9="GJ",1,(1/3.6))*(LOOKUP(_xlfn.NUMBERVALUE(LEFT(HT$161,4)),AMV1træ!$H$16:$AF$16,AMV1træ!$H54:$AF54)*HT$183)</f>
        <v>0</v>
      </c>
      <c r="HU31" s="254">
        <f ca="1">IF(Sammenligning!$G$9="GJ",1,(1/3.6))*(LOOKUP(_xlfn.NUMBERVALUE(LEFT(HU$161,4)),AMV1træ!$H$16:$AF$16,AMV1træ!$H54:$AF54)*HU$183)</f>
        <v>0</v>
      </c>
      <c r="HV31" s="254">
        <f ca="1">IF(Sammenligning!$G$9="GJ",1,(1/3.6))*(LOOKUP(_xlfn.NUMBERVALUE(LEFT(HV$161,4)),AMV1træ!$H$16:$AF$16,AMV1træ!$H54:$AF54)*HV$183)</f>
        <v>0</v>
      </c>
      <c r="HW31" s="254">
        <f ca="1">IF(Sammenligning!$G$9="GJ",1,(1/3.6))*(LOOKUP(_xlfn.NUMBERVALUE(LEFT(HW$161,4)),AMV1træ!$H$16:$AF$16,AMV1træ!$H54:$AF54)*HW$183)</f>
        <v>0</v>
      </c>
      <c r="HX31" s="254">
        <f ca="1">IF(Sammenligning!$G$9="GJ",1,(1/3.6))*(LOOKUP(_xlfn.NUMBERVALUE(LEFT(HX$161,4)),AMV1træ!$H$16:$AF$16,AMV1træ!$H54:$AF54)*HX$183)</f>
        <v>0</v>
      </c>
      <c r="HY31" s="254">
        <f ca="1">IF(Sammenligning!$G$9="GJ",1,(1/3.6))*(LOOKUP(_xlfn.NUMBERVALUE(LEFT(HY$161,4)),AMV1træ!$H$16:$AF$16,AMV1træ!$H54:$AF54)*HY$183)</f>
        <v>0</v>
      </c>
      <c r="HZ31" s="254">
        <f ca="1">IF(Sammenligning!$G$9="GJ",1,(1/3.6))*(LOOKUP(_xlfn.NUMBERVALUE(LEFT(HZ$161,4)),AMV1træ!$H$16:$AF$16,AMV1træ!$H54:$AF54)*HZ$183)</f>
        <v>0</v>
      </c>
      <c r="IA31" s="254">
        <f ca="1">IF(Sammenligning!$G$9="GJ",1,(1/3.6))*(LOOKUP(_xlfn.NUMBERVALUE(LEFT(IA$161,4)),AMV1træ!$H$16:$AF$16,AMV1træ!$H54:$AF54)*IA$183)</f>
        <v>0</v>
      </c>
      <c r="IB31" s="254">
        <f ca="1">IF(Sammenligning!$G$9="GJ",1,(1/3.6))*(LOOKUP(_xlfn.NUMBERVALUE(LEFT(IB$161,4)),AMV1træ!$H$16:$AF$16,AMV1træ!$H54:$AF54)*IB$183)</f>
        <v>0</v>
      </c>
      <c r="IC31" s="254">
        <f ca="1">IF(Sammenligning!$G$9="GJ",1,(1/3.6))*(LOOKUP(_xlfn.NUMBERVALUE(LEFT(IC$161,4)),AMV1træ!$H$16:$AF$16,AMV1træ!$H54:$AF54)*IC$183)</f>
        <v>0</v>
      </c>
      <c r="ID31" s="254">
        <f ca="1">IF(Sammenligning!$G$9="GJ",1,(1/3.6))*(LOOKUP(_xlfn.NUMBERVALUE(LEFT(ID$161,4)),AMV1træ!$H$16:$AF$16,AMV1træ!$H54:$AF54)*ID$183)</f>
        <v>0</v>
      </c>
      <c r="IE31" s="254">
        <f ca="1">IF(Sammenligning!$G$9="GJ",1,(1/3.6))*(LOOKUP(_xlfn.NUMBERVALUE(LEFT(IE$161,4)),AMV1træ!$H$16:$AF$16,AMV1træ!$H54:$AF54)*IE$183)</f>
        <v>0</v>
      </c>
      <c r="IF31" s="254">
        <f ca="1">IF(Sammenligning!$G$9="GJ",1,(1/3.6))*(LOOKUP(_xlfn.NUMBERVALUE(LEFT(IF$161,4)),AMV1træ!$H$16:$AF$16,AMV1træ!$H54:$AF54)*IF$183)</f>
        <v>0</v>
      </c>
      <c r="IG31" s="254">
        <f ca="1">IF(Sammenligning!$G$9="GJ",1,(1/3.6))*(LOOKUP(_xlfn.NUMBERVALUE(LEFT(IG$161,4)),AMV1træ!$H$16:$AF$16,AMV1træ!$H54:$AF54)*IG$183)</f>
        <v>0</v>
      </c>
      <c r="IH31" s="254">
        <f ca="1">IF(Sammenligning!$G$9="GJ",1,(1/3.6))*(LOOKUP(_xlfn.NUMBERVALUE(LEFT(IH$161,4)),AMV1træ!$H$16:$AF$16,AMV1træ!$H54:$AF54)*IH$183)</f>
        <v>0</v>
      </c>
      <c r="II31" s="254">
        <f ca="1">IF(Sammenligning!$G$9="GJ",1,(1/3.6))*(LOOKUP(_xlfn.NUMBERVALUE(LEFT(II$161,4)),AMV1træ!$H$16:$AF$16,AMV1træ!$H54:$AF54)*II$183)</f>
        <v>0</v>
      </c>
      <c r="IJ31" s="254">
        <f ca="1">IF(Sammenligning!$G$9="GJ",1,(1/3.6))*(LOOKUP(_xlfn.NUMBERVALUE(LEFT(IJ$161,4)),AMV1træ!$H$16:$AF$16,AMV1træ!$H54:$AF54)*IJ$183)</f>
        <v>0</v>
      </c>
      <c r="IK31" s="254">
        <f ca="1">IF(Sammenligning!$G$9="GJ",1,(1/3.6))*(LOOKUP(_xlfn.NUMBERVALUE(LEFT(IK$161,4)),AMV1træ!$H$16:$AF$16,AMV1træ!$H54:$AF54)*IK$183)</f>
        <v>0</v>
      </c>
      <c r="IL31" s="254">
        <f ca="1">IF(Sammenligning!$G$9="GJ",1,(1/3.6))*(LOOKUP(_xlfn.NUMBERVALUE(LEFT(IL$161,4)),AMV1træ!$H$16:$AF$16,AMV1træ!$H54:$AF54)*IL$183)</f>
        <v>0</v>
      </c>
      <c r="IM31" s="254">
        <f ca="1">IF(Sammenligning!$G$9="GJ",1,(1/3.6))*(LOOKUP(_xlfn.NUMBERVALUE(LEFT(IM$161,4)),AMV1træ!$H$16:$AF$16,AMV1træ!$H54:$AF54)*IM$183)</f>
        <v>0</v>
      </c>
      <c r="IN31" s="254">
        <f ca="1">IF(Sammenligning!$G$9="GJ",1,(1/3.6))*(LOOKUP(_xlfn.NUMBERVALUE(LEFT(IN$161,4)),AMV1træ!$H$16:$AF$16,AMV1træ!$H54:$AF54)*IN$183)</f>
        <v>0</v>
      </c>
      <c r="IO31" s="254">
        <f ca="1">IF(Sammenligning!$G$9="GJ",1,(1/3.6))*(LOOKUP(_xlfn.NUMBERVALUE(LEFT(IO$161,4)),AMV1træ!$H$16:$AF$16,AMV1træ!$H54:$AF54)*IO$183)</f>
        <v>0</v>
      </c>
      <c r="IP31" s="254">
        <f ca="1">IF(Sammenligning!$G$9="GJ",1,(1/3.6))*(LOOKUP(_xlfn.NUMBERVALUE(LEFT(IP$161,4)),AMV1træ!$H$16:$AF$16,AMV1træ!$H54:$AF54)*IP$183)</f>
        <v>0</v>
      </c>
      <c r="IQ31" s="254">
        <f ca="1">IF(Sammenligning!$G$9="GJ",1,(1/3.6))*(LOOKUP(_xlfn.NUMBERVALUE(LEFT(IQ$161,4)),AMV1træ!$H$16:$AF$16,AMV1træ!$H54:$AF54)*IQ$183)</f>
        <v>0</v>
      </c>
      <c r="IR31" s="254">
        <f ca="1">IF(Sammenligning!$G$9="GJ",1,(1/3.6))*(LOOKUP(_xlfn.NUMBERVALUE(LEFT(IR$161,4)),AMV1træ!$H$16:$AF$16,AMV1træ!$H54:$AF54)*IR$183)</f>
        <v>0</v>
      </c>
      <c r="IS31" s="254">
        <f ca="1">IF(Sammenligning!$G$9="GJ",1,(1/3.6))*(LOOKUP(_xlfn.NUMBERVALUE(LEFT(IS$161,4)),AMV1træ!$H$16:$AF$16,AMV1træ!$H54:$AF54)*IS$183)</f>
        <v>0</v>
      </c>
      <c r="IT31" s="254">
        <f ca="1">IF(Sammenligning!$G$9="GJ",1,(1/3.6))*(LOOKUP(_xlfn.NUMBERVALUE(LEFT(IT$161,4)),AMV1træ!$H$16:$AF$16,AMV1træ!$H54:$AF54)*IT$183)</f>
        <v>0</v>
      </c>
      <c r="IU31" s="254">
        <f ca="1">IF(Sammenligning!$G$9="GJ",1,(1/3.6))*(LOOKUP(_xlfn.NUMBERVALUE(LEFT(IU$161,4)),AMV1træ!$H$16:$AF$16,AMV1træ!$H54:$AF54)*IU$183)</f>
        <v>0</v>
      </c>
      <c r="IV31" s="254">
        <f ca="1">IF(Sammenligning!$G$9="GJ",1,(1/3.6))*(LOOKUP(_xlfn.NUMBERVALUE(LEFT(IV$161,4)),AMV1træ!$H$16:$AF$16,AMV1træ!$H54:$AF54)*IV$183)</f>
        <v>0</v>
      </c>
      <c r="IW31" s="254">
        <f ca="1">IF(Sammenligning!$G$9="GJ",1,(1/3.6))*(LOOKUP(_xlfn.NUMBERVALUE(LEFT(IW$161,4)),AMV1træ!$H$16:$AF$16,AMV1træ!$H54:$AF54)*IW$183)</f>
        <v>0</v>
      </c>
      <c r="IX31" s="254">
        <f ca="1">IF(Sammenligning!$G$9="GJ",1,(1/3.6))*(LOOKUP(_xlfn.NUMBERVALUE(LEFT(IX$161,4)),AMV1træ!$H$16:$AF$16,AMV1træ!$H54:$AF54)*IX$183)</f>
        <v>0</v>
      </c>
      <c r="IY31" s="309">
        <f ca="1">IF(Sammenligning!$G$9="GJ",1,(1/3.6))*(LOOKUP(_xlfn.NUMBERVALUE(LEFT(IY$161,4)),AMV1træ!$H$16:$AF$16,AMV1træ!$H54:$AF54)*IY$183)</f>
        <v>0</v>
      </c>
      <c r="IZ31" s="309">
        <f ca="1">IF(Sammenligning!$G$9="GJ",1,(1/3.6))*(LOOKUP(_xlfn.NUMBERVALUE(LEFT(IZ$161,4)),AMV1træ!$H$16:$AF$16,AMV1træ!$H54:$AF54)*IZ$183)</f>
        <v>0</v>
      </c>
      <c r="JA31" s="309">
        <f ca="1">IF(Sammenligning!$G$9="GJ",1,(1/3.6))*(LOOKUP(_xlfn.NUMBERVALUE(LEFT(JA$161,4)),AMV1træ!$H$16:$AF$16,AMV1træ!$H54:$AF54)*JA$183)</f>
        <v>0</v>
      </c>
      <c r="JB31" s="309">
        <f ca="1">IF(Sammenligning!$G$9="GJ",1,(1/3.6))*(LOOKUP(_xlfn.NUMBERVALUE(LEFT(JB$161,4)),AMV1træ!$H$16:$AF$16,AMV1træ!$H54:$AF54)*JB$183)</f>
        <v>0</v>
      </c>
      <c r="JC31" s="309">
        <f ca="1">IF(Sammenligning!$G$9="GJ",1,(1/3.6))*(LOOKUP(_xlfn.NUMBERVALUE(LEFT(JC$161,4)),AMV1træ!$H$16:$AF$16,AMV1træ!$H54:$AF54)*JC$183)</f>
        <v>0</v>
      </c>
      <c r="JD31" s="309">
        <f ca="1">IF(Sammenligning!$G$9="GJ",1,(1/3.6))*(LOOKUP(_xlfn.NUMBERVALUE(LEFT(JD$161,4)),AMV1træ!$H$16:$AF$16,AMV1træ!$H54:$AF54)*JD$183)</f>
        <v>0</v>
      </c>
      <c r="JE31" s="309">
        <f ca="1">IF(Sammenligning!$G$9="GJ",1,(1/3.6))*(LOOKUP(_xlfn.NUMBERVALUE(LEFT(JE$161,4)),AMV1træ!$H$16:$AF$16,AMV1træ!$H54:$AF54)*JE$183)</f>
        <v>0</v>
      </c>
      <c r="JF31" s="309">
        <f ca="1">IF(Sammenligning!$G$9="GJ",1,(1/3.6))*(LOOKUP(_xlfn.NUMBERVALUE(LEFT(JF$161,4)),AMV1træ!$H$16:$AF$16,AMV1træ!$H54:$AF54)*JF$183)</f>
        <v>0</v>
      </c>
      <c r="JG31" s="309">
        <f ca="1">IF(Sammenligning!$G$9="GJ",1,(1/3.6))*(LOOKUP(_xlfn.NUMBERVALUE(LEFT(JG$161,4)),AMV1træ!$H$16:$AF$16,AMV1træ!$H54:$AF54)*JG$183)</f>
        <v>0</v>
      </c>
      <c r="JH31" s="309">
        <f ca="1">IF(Sammenligning!$G$9="GJ",1,(1/3.6))*(LOOKUP(_xlfn.NUMBERVALUE(LEFT(JH$161,4)),AMV1træ!$H$16:$AF$16,AMV1træ!$H54:$AF54)*JH$183)</f>
        <v>0</v>
      </c>
      <c r="JI31" s="309">
        <f ca="1">IF(Sammenligning!$G$9="GJ",1,(1/3.6))*(LOOKUP(_xlfn.NUMBERVALUE(LEFT(JI$161,4)),AMV1træ!$H$16:$AF$16,AMV1træ!$H54:$AF54)*JI$183)</f>
        <v>0</v>
      </c>
      <c r="JJ31" s="309">
        <f ca="1">IF(Sammenligning!$G$9="GJ",1,(1/3.6))*(LOOKUP(_xlfn.NUMBERVALUE(LEFT(JJ$161,4)),AMV1træ!$H$16:$AF$16,AMV1træ!$H54:$AF54)*JJ$183)</f>
        <v>0</v>
      </c>
      <c r="JK31" s="254">
        <f ca="1">IF(Sammenligning!$G$9="GJ",1,(1/3.6))*(LOOKUP(_xlfn.NUMBERVALUE(LEFT(JK$161,4)),AMV1træ!$H$16:$AF$16,AMV1træ!$H54:$AF54)*JK$183)</f>
        <v>0</v>
      </c>
      <c r="JL31" s="254">
        <f ca="1">IF(Sammenligning!$G$9="GJ",1,(1/3.6))*(LOOKUP(_xlfn.NUMBERVALUE(LEFT(JL$161,4)),AMV1træ!$H$16:$AF$16,AMV1træ!$H54:$AF54)*JL$183)</f>
        <v>0</v>
      </c>
      <c r="JM31" s="254">
        <f ca="1">IF(Sammenligning!$G$9="GJ",1,(1/3.6))*(LOOKUP(_xlfn.NUMBERVALUE(LEFT(JM$161,4)),AMV1træ!$H$16:$AF$16,AMV1træ!$H54:$AF54)*JM$183)</f>
        <v>0</v>
      </c>
      <c r="JN31" s="254">
        <f ca="1">IF(Sammenligning!$G$9="GJ",1,(1/3.6))*(LOOKUP(_xlfn.NUMBERVALUE(LEFT(JN$161,4)),AMV1træ!$H$16:$AF$16,AMV1træ!$H54:$AF54)*JN$183)</f>
        <v>0</v>
      </c>
      <c r="JO31" s="254">
        <f ca="1">IF(Sammenligning!$G$9="GJ",1,(1/3.6))*(LOOKUP(_xlfn.NUMBERVALUE(LEFT(JO$161,4)),AMV1træ!$H$16:$AF$16,AMV1træ!$H54:$AF54)*JO$183)</f>
        <v>0</v>
      </c>
      <c r="JP31" s="254">
        <f ca="1">IF(Sammenligning!$G$9="GJ",1,(1/3.6))*(LOOKUP(_xlfn.NUMBERVALUE(LEFT(JP$161,4)),AMV1træ!$H$16:$AF$16,AMV1træ!$H54:$AF54)*JP$183)</f>
        <v>0</v>
      </c>
      <c r="JQ31" s="254">
        <f ca="1">IF(Sammenligning!$G$9="GJ",1,(1/3.6))*(LOOKUP(_xlfn.NUMBERVALUE(LEFT(JQ$161,4)),AMV1træ!$H$16:$AF$16,AMV1træ!$H54:$AF54)*JQ$183)</f>
        <v>0</v>
      </c>
      <c r="JR31" s="254">
        <f ca="1">IF(Sammenligning!$G$9="GJ",1,(1/3.6))*(LOOKUP(_xlfn.NUMBERVALUE(LEFT(JR$161,4)),AMV1træ!$H$16:$AF$16,AMV1træ!$H54:$AF54)*JR$183)</f>
        <v>0</v>
      </c>
      <c r="JS31" s="254">
        <f ca="1">IF(Sammenligning!$G$9="GJ",1,(1/3.6))*(LOOKUP(_xlfn.NUMBERVALUE(LEFT(JS$161,4)),AMV1træ!$H$16:$AF$16,AMV1træ!$H54:$AF54)*JS$183)</f>
        <v>0</v>
      </c>
      <c r="JT31" s="254">
        <f ca="1">IF(Sammenligning!$G$9="GJ",1,(1/3.6))*(LOOKUP(_xlfn.NUMBERVALUE(LEFT(JT$161,4)),AMV1træ!$H$16:$AF$16,AMV1træ!$H54:$AF54)*JT$183)</f>
        <v>0</v>
      </c>
      <c r="JU31" s="254">
        <f ca="1">IF(Sammenligning!$G$9="GJ",1,(1/3.6))*(LOOKUP(_xlfn.NUMBERVALUE(LEFT(JU$161,4)),AMV1træ!$H$16:$AF$16,AMV1træ!$H54:$AF54)*JU$183)</f>
        <v>0</v>
      </c>
      <c r="JV31" s="254">
        <f ca="1">IF(Sammenligning!$G$9="GJ",1,(1/3.6))*(LOOKUP(_xlfn.NUMBERVALUE(LEFT(JV$161,4)),AMV1træ!$H$16:$AF$16,AMV1træ!$H54:$AF54)*JV$183)</f>
        <v>0</v>
      </c>
      <c r="JW31" s="254">
        <f ca="1">IF(Sammenligning!$G$9="GJ",1,(1/3.6))*(LOOKUP(_xlfn.NUMBERVALUE(LEFT(JW$161,4)),AMV1træ!$H$16:$AF$16,AMV1træ!$H54:$AF54)*JW$183)</f>
        <v>0</v>
      </c>
      <c r="JX31" s="254">
        <f ca="1">IF(Sammenligning!$G$9="GJ",1,(1/3.6))*(LOOKUP(_xlfn.NUMBERVALUE(LEFT(JX$161,4)),AMV1træ!$H$16:$AF$16,AMV1træ!$H54:$AF54)*JX$183)</f>
        <v>0</v>
      </c>
      <c r="JY31" s="254">
        <f ca="1">IF(Sammenligning!$G$9="GJ",1,(1/3.6))*(LOOKUP(_xlfn.NUMBERVALUE(LEFT(JY$161,4)),AMV1træ!$H$16:$AF$16,AMV1træ!$H54:$AF54)*JY$183)</f>
        <v>0</v>
      </c>
      <c r="JZ31" s="254">
        <f ca="1">IF(Sammenligning!$G$9="GJ",1,(1/3.6))*(LOOKUP(_xlfn.NUMBERVALUE(LEFT(JZ$161,4)),AMV1træ!$H$16:$AF$16,AMV1træ!$H54:$AF54)*JZ$183)</f>
        <v>0</v>
      </c>
      <c r="KA31" s="254">
        <f ca="1">IF(Sammenligning!$G$9="GJ",1,(1/3.6))*(LOOKUP(_xlfn.NUMBERVALUE(LEFT(KA$161,4)),AMV1træ!$H$16:$AF$16,AMV1træ!$H54:$AF54)*KA$183)</f>
        <v>0</v>
      </c>
      <c r="KB31" s="254">
        <f ca="1">IF(Sammenligning!$G$9="GJ",1,(1/3.6))*(LOOKUP(_xlfn.NUMBERVALUE(LEFT(KB$161,4)),AMV1træ!$H$16:$AF$16,AMV1træ!$H54:$AF54)*KB$183)</f>
        <v>0</v>
      </c>
      <c r="KC31" s="254">
        <f ca="1">IF(Sammenligning!$G$9="GJ",1,(1/3.6))*(LOOKUP(_xlfn.NUMBERVALUE(LEFT(KC$161,4)),AMV1træ!$H$16:$AF$16,AMV1træ!$H54:$AF54)*KC$183)</f>
        <v>0</v>
      </c>
      <c r="KD31" s="254">
        <f ca="1">IF(Sammenligning!$G$9="GJ",1,(1/3.6))*(LOOKUP(_xlfn.NUMBERVALUE(LEFT(KD$161,4)),AMV1træ!$H$16:$AF$16,AMV1træ!$H54:$AF54)*KD$183)</f>
        <v>0</v>
      </c>
      <c r="KE31" s="254">
        <f ca="1">IF(Sammenligning!$G$9="GJ",1,(1/3.6))*(LOOKUP(_xlfn.NUMBERVALUE(LEFT(KE$161,4)),AMV1træ!$H$16:$AF$16,AMV1træ!$H54:$AF54)*KE$183)</f>
        <v>0</v>
      </c>
      <c r="KF31" s="254">
        <f ca="1">IF(Sammenligning!$G$9="GJ",1,(1/3.6))*(LOOKUP(_xlfn.NUMBERVALUE(LEFT(KF$161,4)),AMV1træ!$H$16:$AF$16,AMV1træ!$H54:$AF54)*KF$183)</f>
        <v>0</v>
      </c>
      <c r="KG31" s="254">
        <f ca="1">IF(Sammenligning!$G$9="GJ",1,(1/3.6))*(LOOKUP(_xlfn.NUMBERVALUE(LEFT(KG$161,4)),AMV1træ!$H$16:$AF$16,AMV1træ!$H54:$AF54)*KG$183)</f>
        <v>0</v>
      </c>
      <c r="KH31" s="254">
        <f ca="1">IF(Sammenligning!$G$9="GJ",1,(1/3.6))*(LOOKUP(_xlfn.NUMBERVALUE(LEFT(KH$161,4)),AMV1træ!$H$16:$AF$16,AMV1træ!$H54:$AF54)*KH$183)</f>
        <v>0</v>
      </c>
      <c r="KI31" s="254">
        <f ca="1">IF(Sammenligning!$G$9="GJ",1,(1/3.6))*(LOOKUP(_xlfn.NUMBERVALUE(LEFT(KI$161,4)),AMV1træ!$H$16:$AF$16,AMV1træ!$H54:$AF54)*KI$183)</f>
        <v>0</v>
      </c>
      <c r="KJ31" s="254">
        <f ca="1">IF(Sammenligning!$G$9="GJ",1,(1/3.6))*(LOOKUP(_xlfn.NUMBERVALUE(LEFT(KJ$161,4)),AMV1træ!$H$16:$AF$16,AMV1træ!$H54:$AF54)*KJ$183)</f>
        <v>0</v>
      </c>
      <c r="KK31" s="254">
        <f ca="1">IF(Sammenligning!$G$9="GJ",1,(1/3.6))*(LOOKUP(_xlfn.NUMBERVALUE(LEFT(KK$161,4)),AMV1træ!$H$16:$AF$16,AMV1træ!$H54:$AF54)*KK$183)</f>
        <v>0</v>
      </c>
      <c r="KL31" s="254">
        <f ca="1">IF(Sammenligning!$G$9="GJ",1,(1/3.6))*(LOOKUP(_xlfn.NUMBERVALUE(LEFT(KL$161,4)),AMV1træ!$H$16:$AF$16,AMV1træ!$H54:$AF54)*KL$183)</f>
        <v>0</v>
      </c>
      <c r="KM31" s="254">
        <f ca="1">IF(Sammenligning!$G$9="GJ",1,(1/3.6))*(LOOKUP(_xlfn.NUMBERVALUE(LEFT(KM$161,4)),AMV1træ!$H$16:$AF$16,AMV1træ!$H54:$AF54)*KM$183)</f>
        <v>0</v>
      </c>
      <c r="KN31" s="254">
        <f ca="1">IF(Sammenligning!$G$9="GJ",1,(1/3.6))*(LOOKUP(_xlfn.NUMBERVALUE(LEFT(KN$161,4)),AMV1træ!$H$16:$AF$16,AMV1træ!$H54:$AF54)*KN$183)</f>
        <v>0</v>
      </c>
      <c r="KO31" s="254">
        <f ca="1">IF(Sammenligning!$G$9="GJ",1,(1/3.6))*(LOOKUP(_xlfn.NUMBERVALUE(LEFT(KO$161,4)),AMV1træ!$H$16:$AF$16,AMV1træ!$H54:$AF54)*KO$183)</f>
        <v>0</v>
      </c>
      <c r="KP31" s="254">
        <f ca="1">IF(Sammenligning!$G$9="GJ",1,(1/3.6))*(LOOKUP(_xlfn.NUMBERVALUE(LEFT(KP$161,4)),AMV1træ!$H$16:$AF$16,AMV1træ!$H54:$AF54)*KP$183)</f>
        <v>0</v>
      </c>
      <c r="KQ31" s="254">
        <f ca="1">IF(Sammenligning!$G$9="GJ",1,(1/3.6))*(LOOKUP(_xlfn.NUMBERVALUE(LEFT(KQ$161,4)),AMV1træ!$H$16:$AF$16,AMV1træ!$H54:$AF54)*KQ$183)</f>
        <v>0</v>
      </c>
      <c r="KR31" s="254">
        <f ca="1">IF(Sammenligning!$G$9="GJ",1,(1/3.6))*(LOOKUP(_xlfn.NUMBERVALUE(LEFT(KR$161,4)),AMV1træ!$H$16:$AF$16,AMV1træ!$H54:$AF54)*KR$183)</f>
        <v>0</v>
      </c>
      <c r="KS31" s="254">
        <f ca="1">IF(Sammenligning!$G$9="GJ",1,(1/3.6))*(LOOKUP(_xlfn.NUMBERVALUE(LEFT(KS$161,4)),AMV1træ!$H$16:$AF$16,AMV1træ!$H54:$AF54)*KS$183)</f>
        <v>0</v>
      </c>
      <c r="KT31" s="254">
        <f ca="1">IF(Sammenligning!$G$9="GJ",1,(1/3.6))*(LOOKUP(_xlfn.NUMBERVALUE(LEFT(KT$161,4)),AMV1træ!$H$16:$AF$16,AMV1træ!$H54:$AF54)*KT$183)</f>
        <v>0</v>
      </c>
      <c r="KU31" s="254">
        <f ca="1">IF(Sammenligning!$G$9="GJ",1,(1/3.6))*(LOOKUP(_xlfn.NUMBERVALUE(LEFT(KU$161,4)),AMV1træ!$H$16:$AF$16,AMV1træ!$H54:$AF54)*KU$183)</f>
        <v>0</v>
      </c>
      <c r="KV31" s="254">
        <f ca="1">IF(Sammenligning!$G$9="GJ",1,(1/3.6))*(LOOKUP(_xlfn.NUMBERVALUE(LEFT(KV$161,4)),AMV1træ!$H$16:$AF$16,AMV1træ!$H54:$AF54)*KV$183)</f>
        <v>0</v>
      </c>
      <c r="KW31" s="254">
        <f ca="1">IF(Sammenligning!$G$9="GJ",1,(1/3.6))*(LOOKUP(_xlfn.NUMBERVALUE(LEFT(KW$161,4)),AMV1træ!$H$16:$AF$16,AMV1træ!$H54:$AF54)*KW$183)</f>
        <v>0</v>
      </c>
      <c r="KX31" s="254">
        <f ca="1">IF(Sammenligning!$G$9="GJ",1,(1/3.6))*(LOOKUP(_xlfn.NUMBERVALUE(LEFT(KX$161,4)),AMV1træ!$H$16:$AF$16,AMV1træ!$H54:$AF54)*KX$183)</f>
        <v>0</v>
      </c>
      <c r="KY31" s="254">
        <f ca="1">IF(Sammenligning!$G$9="GJ",1,(1/3.6))*(LOOKUP(_xlfn.NUMBERVALUE(LEFT(KY$161,4)),AMV1træ!$H$16:$AF$16,AMV1træ!$H54:$AF54)*KY$183)</f>
        <v>0</v>
      </c>
      <c r="KZ31" s="254">
        <f ca="1">IF(Sammenligning!$G$9="GJ",1,(1/3.6))*(LOOKUP(_xlfn.NUMBERVALUE(LEFT(KZ$161,4)),AMV1træ!$H$16:$AF$16,AMV1træ!$H54:$AF54)*KZ$183)</f>
        <v>0</v>
      </c>
      <c r="LA31" s="254">
        <f ca="1">IF(Sammenligning!$G$9="GJ",1,(1/3.6))*(LOOKUP(_xlfn.NUMBERVALUE(LEFT(LA$161,4)),AMV1træ!$H$16:$AF$16,AMV1træ!$H54:$AF54)*LA$183)</f>
        <v>0</v>
      </c>
      <c r="LB31" s="254">
        <f ca="1">IF(Sammenligning!$G$9="GJ",1,(1/3.6))*(LOOKUP(_xlfn.NUMBERVALUE(LEFT(LB$161,4)),AMV1træ!$H$16:$AF$16,AMV1træ!$H54:$AF54)*LB$183)</f>
        <v>0</v>
      </c>
      <c r="LC31" s="254">
        <f ca="1">IF(Sammenligning!$G$9="GJ",1,(1/3.6))*(LOOKUP(_xlfn.NUMBERVALUE(LEFT(LC$161,4)),AMV1træ!$H$16:$AF$16,AMV1træ!$H54:$AF54)*LC$183)</f>
        <v>0</v>
      </c>
      <c r="LD31" s="254">
        <f ca="1">IF(Sammenligning!$G$9="GJ",1,(1/3.6))*(LOOKUP(_xlfn.NUMBERVALUE(LEFT(LD$161,4)),AMV1træ!$H$16:$AF$16,AMV1træ!$H54:$AF54)*LD$183)</f>
        <v>0</v>
      </c>
      <c r="LE31" s="254">
        <f ca="1">IF(Sammenligning!$G$9="GJ",1,(1/3.6))*(LOOKUP(_xlfn.NUMBERVALUE(LEFT(LE$161,4)),AMV1træ!$H$16:$AF$16,AMV1træ!$H54:$AF54)*LE$183)</f>
        <v>0</v>
      </c>
      <c r="LF31" s="254">
        <f ca="1">IF(Sammenligning!$G$9="GJ",1,(1/3.6))*(LOOKUP(_xlfn.NUMBERVALUE(LEFT(LF$161,4)),AMV1træ!$H$16:$AF$16,AMV1træ!$H54:$AF54)*LF$183)</f>
        <v>0</v>
      </c>
      <c r="LG31" s="309">
        <f ca="1">IF(Sammenligning!$G$9="GJ",1,(1/3.6))*(LOOKUP(_xlfn.NUMBERVALUE(LEFT(LG$161,4)),AMV1træ!$H$16:$AF$16,AMV1træ!$H54:$AF54)*LG$183)</f>
        <v>0</v>
      </c>
      <c r="LH31" s="309">
        <f ca="1">IF(Sammenligning!$G$9="GJ",1,(1/3.6))*(LOOKUP(_xlfn.NUMBERVALUE(LEFT(LH$161,4)),AMV1træ!$H$16:$AF$16,AMV1træ!$H54:$AF54)*LH$183)</f>
        <v>0</v>
      </c>
      <c r="LI31" s="309">
        <f ca="1">IF(Sammenligning!$G$9="GJ",1,(1/3.6))*(LOOKUP(_xlfn.NUMBERVALUE(LEFT(LI$161,4)),AMV1træ!$H$16:$AF$16,AMV1træ!$H54:$AF54)*LI$183)</f>
        <v>0</v>
      </c>
      <c r="LJ31" s="309">
        <f ca="1">IF(Sammenligning!$G$9="GJ",1,(1/3.6))*(LOOKUP(_xlfn.NUMBERVALUE(LEFT(LJ$161,4)),AMV1træ!$H$16:$AF$16,AMV1træ!$H54:$AF54)*LJ$183)</f>
        <v>0</v>
      </c>
      <c r="LK31" s="309">
        <f ca="1">IF(Sammenligning!$G$9="GJ",1,(1/3.6))*(LOOKUP(_xlfn.NUMBERVALUE(LEFT(LK$161,4)),AMV1træ!$H$16:$AF$16,AMV1træ!$H54:$AF54)*LK$183)</f>
        <v>0</v>
      </c>
      <c r="LL31" s="309">
        <f ca="1">IF(Sammenligning!$G$9="GJ",1,(1/3.6))*(LOOKUP(_xlfn.NUMBERVALUE(LEFT(LL$161,4)),AMV1træ!$H$16:$AF$16,AMV1træ!$H54:$AF54)*LL$183)</f>
        <v>0</v>
      </c>
      <c r="LM31" s="309">
        <f ca="1">IF(Sammenligning!$G$9="GJ",1,(1/3.6))*(LOOKUP(_xlfn.NUMBERVALUE(LEFT(LM$161,4)),AMV1træ!$H$16:$AF$16,AMV1træ!$H54:$AF54)*LM$183)</f>
        <v>0</v>
      </c>
      <c r="LN31" s="309">
        <f ca="1">IF(Sammenligning!$G$9="GJ",1,(1/3.6))*(LOOKUP(_xlfn.NUMBERVALUE(LEFT(LN$161,4)),AMV1træ!$H$16:$AF$16,AMV1træ!$H54:$AF54)*LN$183)</f>
        <v>0</v>
      </c>
      <c r="LO31" s="309">
        <f ca="1">IF(Sammenligning!$G$9="GJ",1,(1/3.6))*(LOOKUP(_xlfn.NUMBERVALUE(LEFT(LO$161,4)),AMV1træ!$H$16:$AF$16,AMV1træ!$H54:$AF54)*LO$183)</f>
        <v>0</v>
      </c>
      <c r="LP31" s="309">
        <f ca="1">IF(Sammenligning!$G$9="GJ",1,(1/3.6))*(LOOKUP(_xlfn.NUMBERVALUE(LEFT(LP$161,4)),AMV1træ!$H$16:$AF$16,AMV1træ!$H54:$AF54)*LP$183)</f>
        <v>0</v>
      </c>
      <c r="LQ31" s="309">
        <f ca="1">IF(Sammenligning!$G$9="GJ",1,(1/3.6))*(LOOKUP(_xlfn.NUMBERVALUE(LEFT(LQ$161,4)),AMV1træ!$H$16:$AF$16,AMV1træ!$H54:$AF54)*LQ$183)</f>
        <v>0</v>
      </c>
      <c r="LR31" s="309">
        <f ca="1">IF(Sammenligning!$G$9="GJ",1,(1/3.6))*(LOOKUP(_xlfn.NUMBERVALUE(LEFT(LR$161,4)),AMV1træ!$H$16:$AF$16,AMV1træ!$H54:$AF54)*LR$183)</f>
        <v>0</v>
      </c>
    </row>
    <row r="32" spans="2:330" hidden="1">
      <c r="B32" s="3"/>
      <c r="C32" s="24" t="s">
        <v>173</v>
      </c>
      <c r="D32" s="24" t="str">
        <f>"Kr/"&amp;Sammenligning!$G$9</f>
        <v>Kr/GJ</v>
      </c>
      <c r="E32" s="246">
        <f ca="1">IF(Sammenligning!$G$9="GJ",1,(1*3.6))*E163</f>
        <v>0</v>
      </c>
      <c r="F32" s="246">
        <f ca="1">IF(Sammenligning!$G$9="GJ",1,(1*3.6))*F163</f>
        <v>0</v>
      </c>
      <c r="G32" s="310">
        <f ca="1">IF(Sammenligning!$G$9="GJ",1,(1*3.6))*G163</f>
        <v>0</v>
      </c>
      <c r="H32" s="246">
        <f ca="1">IF(Sammenligning!$G$9="GJ",1,(1*3.6))*H163</f>
        <v>0</v>
      </c>
      <c r="I32" s="310">
        <f ca="1">IF(Sammenligning!$G$9="GJ",1,(1*3.6))*I163</f>
        <v>0</v>
      </c>
      <c r="J32" s="246">
        <f ca="1">IF(Sammenligning!$G$9="GJ",1,(1*3.6))*J163</f>
        <v>0</v>
      </c>
      <c r="K32" s="246">
        <f ca="1">IF(Sammenligning!$G$9="GJ",1,(1*3.6))*K163</f>
        <v>0</v>
      </c>
      <c r="L32" s="246">
        <f ca="1">IF(Sammenligning!$G$9="GJ",1,(1*3.6))*L163</f>
        <v>0</v>
      </c>
      <c r="M32" s="246">
        <f ca="1">IF(Sammenligning!$G$9="GJ",1,(1*3.6))*M163</f>
        <v>0</v>
      </c>
      <c r="N32" s="310">
        <f ca="1">IF(Sammenligning!$G$9="GJ",1,(1*3.6))*N163</f>
        <v>0</v>
      </c>
      <c r="O32" s="246">
        <f ca="1">IF(Sammenligning!$G$9="GJ",1,(1*3.6))*O163</f>
        <v>0</v>
      </c>
      <c r="P32" s="246">
        <f ca="1">IF(Sammenligning!$G$9="GJ",1,(1*3.6))*P163</f>
        <v>0</v>
      </c>
      <c r="Q32" s="246">
        <f ca="1">IF(Sammenligning!$G$9="GJ",1,(1*3.6))*Q163</f>
        <v>0</v>
      </c>
      <c r="R32" s="246">
        <f ca="1">IF(Sammenligning!$G$9="GJ",1,(1*3.6))*R163</f>
        <v>0</v>
      </c>
      <c r="S32" s="310">
        <f ca="1">IF(Sammenligning!$G$9="GJ",1,(1*3.6))*S163</f>
        <v>0</v>
      </c>
      <c r="T32" s="246">
        <f ca="1">IF(Sammenligning!$G$9="GJ",1,(1*3.6))*T163</f>
        <v>0</v>
      </c>
      <c r="U32" s="246">
        <f ca="1">IF(Sammenligning!$G$9="GJ",1,(1*3.6))*U163</f>
        <v>0</v>
      </c>
      <c r="V32" s="246">
        <f ca="1">IF(Sammenligning!$G$9="GJ",1,(1*3.6))*V163</f>
        <v>0</v>
      </c>
      <c r="W32" s="246">
        <f ca="1">IF(Sammenligning!$G$9="GJ",1,(1*3.6))*W163</f>
        <v>0</v>
      </c>
      <c r="X32" s="310">
        <f ca="1">IF(Sammenligning!$G$9="GJ",1,(1*3.6))*X163</f>
        <v>0</v>
      </c>
      <c r="Y32" s="246">
        <f ca="1">IF(Sammenligning!$G$9="GJ",1,(1*3.6))*Y163</f>
        <v>0</v>
      </c>
      <c r="Z32" s="246">
        <f ca="1">IF(Sammenligning!$G$9="GJ",1,(1*3.6))*Z163</f>
        <v>0</v>
      </c>
      <c r="AA32" s="246">
        <f ca="1">IF(Sammenligning!$G$9="GJ",1,(1*3.6))*AA163</f>
        <v>0</v>
      </c>
      <c r="AB32" s="246">
        <f ca="1">IF(Sammenligning!$G$9="GJ",1,(1*3.6))*AB163</f>
        <v>0</v>
      </c>
      <c r="AC32" s="310">
        <f ca="1">IF(Sammenligning!$G$9="GJ",1,(1*3.6))*AC163</f>
        <v>0</v>
      </c>
      <c r="AD32" s="3"/>
      <c r="AE32" s="246">
        <f ca="1">IF(Sammenligning!$G$9="GJ",1,(1/3.6))*(LOOKUP(_xlfn.NUMBERVALUE(LEFT(AE$161,4)),AMV1træ!$H$16:$AF$16,AMV1træ!$H55:$AF55)*AE$183)</f>
        <v>0</v>
      </c>
      <c r="AF32" s="246">
        <f ca="1">IF(Sammenligning!$G$9="GJ",1,(1/3.6))*(LOOKUP(_xlfn.NUMBERVALUE(LEFT(AF$161,4)),AMV1træ!$H$16:$AF$16,AMV1træ!$H55:$AF55)*AF$183)</f>
        <v>0</v>
      </c>
      <c r="AG32" s="246">
        <f ca="1">IF(Sammenligning!$G$9="GJ",1,(1/3.6))*(LOOKUP(_xlfn.NUMBERVALUE(LEFT(AG$161,4)),AMV1træ!$H$16:$AF$16,AMV1træ!$H55:$AF55)*AG$183)</f>
        <v>0</v>
      </c>
      <c r="AH32" s="246">
        <f ca="1">IF(Sammenligning!$G$9="GJ",1,(1/3.6))*(LOOKUP(_xlfn.NUMBERVALUE(LEFT(AH$161,4)),AMV1træ!$H$16:$AF$16,AMV1træ!$H55:$AF55)*AH$183)</f>
        <v>0</v>
      </c>
      <c r="AI32" s="246">
        <f ca="1">IF(Sammenligning!$G$9="GJ",1,(1/3.6))*(LOOKUP(_xlfn.NUMBERVALUE(LEFT(AI$161,4)),AMV1træ!$H$16:$AF$16,AMV1træ!$H55:$AF55)*AI$183)</f>
        <v>0</v>
      </c>
      <c r="AJ32" s="246">
        <f ca="1">IF(Sammenligning!$G$9="GJ",1,(1/3.6))*(LOOKUP(_xlfn.NUMBERVALUE(LEFT(AJ$161,4)),AMV1træ!$H$16:$AF$16,AMV1træ!$H55:$AF55)*AJ$183)</f>
        <v>0</v>
      </c>
      <c r="AK32" s="246">
        <f ca="1">IF(Sammenligning!$G$9="GJ",1,(1/3.6))*(LOOKUP(_xlfn.NUMBERVALUE(LEFT(AK$161,4)),AMV1træ!$H$16:$AF$16,AMV1træ!$H55:$AF55)*AK$183)</f>
        <v>0</v>
      </c>
      <c r="AL32" s="246">
        <f ca="1">IF(Sammenligning!$G$9="GJ",1,(1/3.6))*(LOOKUP(_xlfn.NUMBERVALUE(LEFT(AL$161,4)),AMV1træ!$H$16:$AF$16,AMV1træ!$H55:$AF55)*AL$183)</f>
        <v>0</v>
      </c>
      <c r="AM32" s="246">
        <f ca="1">IF(Sammenligning!$G$9="GJ",1,(1/3.6))*(LOOKUP(_xlfn.NUMBERVALUE(LEFT(AM$161,4)),AMV1træ!$H$16:$AF$16,AMV1træ!$H55:$AF55)*AM$183)</f>
        <v>0</v>
      </c>
      <c r="AN32" s="246">
        <f ca="1">IF(Sammenligning!$G$9="GJ",1,(1/3.6))*(LOOKUP(_xlfn.NUMBERVALUE(LEFT(AN$161,4)),AMV1træ!$H$16:$AF$16,AMV1træ!$H55:$AF55)*AN$183)</f>
        <v>0</v>
      </c>
      <c r="AO32" s="246">
        <f ca="1">IF(Sammenligning!$G$9="GJ",1,(1/3.6))*(LOOKUP(_xlfn.NUMBERVALUE(LEFT(AO$161,4)),AMV1træ!$H$16:$AF$16,AMV1træ!$H55:$AF55)*AO$183)</f>
        <v>0</v>
      </c>
      <c r="AP32" s="246">
        <f ca="1">IF(Sammenligning!$G$9="GJ",1,(1/3.6))*(LOOKUP(_xlfn.NUMBERVALUE(LEFT(AP$161,4)),AMV1træ!$H$16:$AF$16,AMV1træ!$H55:$AF55)*AP$183)</f>
        <v>0</v>
      </c>
      <c r="AQ32" s="246">
        <f ca="1">IF(Sammenligning!$G$9="GJ",1,(1/3.6))*(LOOKUP(_xlfn.NUMBERVALUE(LEFT(AQ$161,4)),AMV1træ!$H$16:$AF$16,AMV1træ!$H55:$AF55)*AQ$183)</f>
        <v>0</v>
      </c>
      <c r="AR32" s="246">
        <f ca="1">IF(Sammenligning!$G$9="GJ",1,(1/3.6))*(LOOKUP(_xlfn.NUMBERVALUE(LEFT(AR$161,4)),AMV1træ!$H$16:$AF$16,AMV1træ!$H55:$AF55)*AR$183)</f>
        <v>0</v>
      </c>
      <c r="AS32" s="246">
        <f ca="1">IF(Sammenligning!$G$9="GJ",1,(1/3.6))*(LOOKUP(_xlfn.NUMBERVALUE(LEFT(AS$161,4)),AMV1træ!$H$16:$AF$16,AMV1træ!$H55:$AF55)*AS$183)</f>
        <v>0</v>
      </c>
      <c r="AT32" s="246">
        <f ca="1">IF(Sammenligning!$G$9="GJ",1,(1/3.6))*(LOOKUP(_xlfn.NUMBERVALUE(LEFT(AT$161,4)),AMV1træ!$H$16:$AF$16,AMV1træ!$H55:$AF55)*AT$183)</f>
        <v>0</v>
      </c>
      <c r="AU32" s="246">
        <f ca="1">IF(Sammenligning!$G$9="GJ",1,(1/3.6))*(LOOKUP(_xlfn.NUMBERVALUE(LEFT(AU$161,4)),AMV1træ!$H$16:$AF$16,AMV1træ!$H55:$AF55)*AU$183)</f>
        <v>0</v>
      </c>
      <c r="AV32" s="246">
        <f ca="1">IF(Sammenligning!$G$9="GJ",1,(1/3.6))*(LOOKUP(_xlfn.NUMBERVALUE(LEFT(AV$161,4)),AMV1træ!$H$16:$AF$16,AMV1træ!$H55:$AF55)*AV$183)</f>
        <v>0</v>
      </c>
      <c r="AW32" s="246">
        <f ca="1">IF(Sammenligning!$G$9="GJ",1,(1/3.6))*(LOOKUP(_xlfn.NUMBERVALUE(LEFT(AW$161,4)),AMV1træ!$H$16:$AF$16,AMV1træ!$H55:$AF55)*AW$183)</f>
        <v>0</v>
      </c>
      <c r="AX32" s="246">
        <f ca="1">IF(Sammenligning!$G$9="GJ",1,(1/3.6))*(LOOKUP(_xlfn.NUMBERVALUE(LEFT(AX$161,4)),AMV1træ!$H$16:$AF$16,AMV1træ!$H55:$AF55)*AX$183)</f>
        <v>0</v>
      </c>
      <c r="AY32" s="246">
        <f ca="1">IF(Sammenligning!$G$9="GJ",1,(1/3.6))*(LOOKUP(_xlfn.NUMBERVALUE(LEFT(AY$161,4)),AMV1træ!$H$16:$AF$16,AMV1træ!$H55:$AF55)*AY$183)</f>
        <v>0</v>
      </c>
      <c r="AZ32" s="246">
        <f ca="1">IF(Sammenligning!$G$9="GJ",1,(1/3.6))*(LOOKUP(_xlfn.NUMBERVALUE(LEFT(AZ$161,4)),AMV1træ!$H$16:$AF$16,AMV1træ!$H55:$AF55)*AZ$183)</f>
        <v>0</v>
      </c>
      <c r="BA32" s="246">
        <f ca="1">IF(Sammenligning!$G$9="GJ",1,(1/3.6))*(LOOKUP(_xlfn.NUMBERVALUE(LEFT(BA$161,4)),AMV1træ!$H$16:$AF$16,AMV1træ!$H55:$AF55)*BA$183)</f>
        <v>0</v>
      </c>
      <c r="BB32" s="246">
        <f ca="1">IF(Sammenligning!$G$9="GJ",1,(1/3.6))*(LOOKUP(_xlfn.NUMBERVALUE(LEFT(BB$161,4)),AMV1træ!$H$16:$AF$16,AMV1træ!$H55:$AF55)*BB$183)</f>
        <v>0</v>
      </c>
      <c r="BC32" s="310">
        <f ca="1">IF(Sammenligning!$G$9="GJ",1,(1/3.6))*(LOOKUP(_xlfn.NUMBERVALUE(LEFT(BC$161,4)),AMV1træ!$H$16:$AF$16,AMV1træ!$H55:$AF55)*BC$183)</f>
        <v>0</v>
      </c>
      <c r="BD32" s="310">
        <f ca="1">IF(Sammenligning!$G$9="GJ",1,(1/3.6))*(LOOKUP(_xlfn.NUMBERVALUE(LEFT(BD$161,4)),AMV1træ!$H$16:$AF$16,AMV1træ!$H55:$AF55)*BD$183)</f>
        <v>0</v>
      </c>
      <c r="BE32" s="310">
        <f ca="1">IF(Sammenligning!$G$9="GJ",1,(1/3.6))*(LOOKUP(_xlfn.NUMBERVALUE(LEFT(BE$161,4)),AMV1træ!$H$16:$AF$16,AMV1træ!$H55:$AF55)*BE$183)</f>
        <v>0</v>
      </c>
      <c r="BF32" s="310">
        <f ca="1">IF(Sammenligning!$G$9="GJ",1,(1/3.6))*(LOOKUP(_xlfn.NUMBERVALUE(LEFT(BF$161,4)),AMV1træ!$H$16:$AF$16,AMV1træ!$H55:$AF55)*BF$183)</f>
        <v>0</v>
      </c>
      <c r="BG32" s="310">
        <f ca="1">IF(Sammenligning!$G$9="GJ",1,(1/3.6))*(LOOKUP(_xlfn.NUMBERVALUE(LEFT(BG$161,4)),AMV1træ!$H$16:$AF$16,AMV1træ!$H55:$AF55)*BG$183)</f>
        <v>0</v>
      </c>
      <c r="BH32" s="310">
        <f ca="1">IF(Sammenligning!$G$9="GJ",1,(1/3.6))*(LOOKUP(_xlfn.NUMBERVALUE(LEFT(BH$161,4)),AMV1træ!$H$16:$AF$16,AMV1træ!$H55:$AF55)*BH$183)</f>
        <v>0</v>
      </c>
      <c r="BI32" s="310">
        <f ca="1">IF(Sammenligning!$G$9="GJ",1,(1/3.6))*(LOOKUP(_xlfn.NUMBERVALUE(LEFT(BI$161,4)),AMV1træ!$H$16:$AF$16,AMV1træ!$H55:$AF55)*BI$183)</f>
        <v>0</v>
      </c>
      <c r="BJ32" s="310">
        <f ca="1">IF(Sammenligning!$G$9="GJ",1,(1/3.6))*(LOOKUP(_xlfn.NUMBERVALUE(LEFT(BJ$161,4)),AMV1træ!$H$16:$AF$16,AMV1træ!$H55:$AF55)*BJ$183)</f>
        <v>0</v>
      </c>
      <c r="BK32" s="310">
        <f ca="1">IF(Sammenligning!$G$9="GJ",1,(1/3.6))*(LOOKUP(_xlfn.NUMBERVALUE(LEFT(BK$161,4)),AMV1træ!$H$16:$AF$16,AMV1træ!$H55:$AF55)*BK$183)</f>
        <v>0</v>
      </c>
      <c r="BL32" s="310">
        <f ca="1">IF(Sammenligning!$G$9="GJ",1,(1/3.6))*(LOOKUP(_xlfn.NUMBERVALUE(LEFT(BL$161,4)),AMV1træ!$H$16:$AF$16,AMV1træ!$H55:$AF55)*BL$183)</f>
        <v>0</v>
      </c>
      <c r="BM32" s="310">
        <f ca="1">IF(Sammenligning!$G$9="GJ",1,(1/3.6))*(LOOKUP(_xlfn.NUMBERVALUE(LEFT(BM$161,4)),AMV1træ!$H$16:$AF$16,AMV1træ!$H55:$AF55)*BM$183)</f>
        <v>0</v>
      </c>
      <c r="BN32" s="310">
        <f ca="1">IF(Sammenligning!$G$9="GJ",1,(1/3.6))*(LOOKUP(_xlfn.NUMBERVALUE(LEFT(BN$161,4)),AMV1træ!$H$16:$AF$16,AMV1træ!$H55:$AF55)*BN$183)</f>
        <v>0</v>
      </c>
      <c r="BO32" s="246">
        <f ca="1">IF(Sammenligning!$G$9="GJ",1,(1/3.6))*(LOOKUP(_xlfn.NUMBERVALUE(LEFT(BO$161,4)),AMV1træ!$H$16:$AF$16,AMV1træ!$H55:$AF55)*BO$183)</f>
        <v>0</v>
      </c>
      <c r="BP32" s="246">
        <f ca="1">IF(Sammenligning!$G$9="GJ",1,(1/3.6))*(LOOKUP(_xlfn.NUMBERVALUE(LEFT(BP$161,4)),AMV1træ!$H$16:$AF$16,AMV1træ!$H55:$AF55)*BP$183)</f>
        <v>0</v>
      </c>
      <c r="BQ32" s="246">
        <f ca="1">IF(Sammenligning!$G$9="GJ",1,(1/3.6))*(LOOKUP(_xlfn.NUMBERVALUE(LEFT(BQ$161,4)),AMV1træ!$H$16:$AF$16,AMV1træ!$H55:$AF55)*BQ$183)</f>
        <v>0</v>
      </c>
      <c r="BR32" s="246">
        <f ca="1">IF(Sammenligning!$G$9="GJ",1,(1/3.6))*(LOOKUP(_xlfn.NUMBERVALUE(LEFT(BR$161,4)),AMV1træ!$H$16:$AF$16,AMV1træ!$H55:$AF55)*BR$183)</f>
        <v>0</v>
      </c>
      <c r="BS32" s="246">
        <f ca="1">IF(Sammenligning!$G$9="GJ",1,(1/3.6))*(LOOKUP(_xlfn.NUMBERVALUE(LEFT(BS$161,4)),AMV1træ!$H$16:$AF$16,AMV1træ!$H55:$AF55)*BS$183)</f>
        <v>0</v>
      </c>
      <c r="BT32" s="246">
        <f ca="1">IF(Sammenligning!$G$9="GJ",1,(1/3.6))*(LOOKUP(_xlfn.NUMBERVALUE(LEFT(BT$161,4)),AMV1træ!$H$16:$AF$16,AMV1træ!$H55:$AF55)*BT$183)</f>
        <v>0</v>
      </c>
      <c r="BU32" s="246">
        <f ca="1">IF(Sammenligning!$G$9="GJ",1,(1/3.6))*(LOOKUP(_xlfn.NUMBERVALUE(LEFT(BU$161,4)),AMV1træ!$H$16:$AF$16,AMV1træ!$H55:$AF55)*BU$183)</f>
        <v>0</v>
      </c>
      <c r="BV32" s="246">
        <f ca="1">IF(Sammenligning!$G$9="GJ",1,(1/3.6))*(LOOKUP(_xlfn.NUMBERVALUE(LEFT(BV$161,4)),AMV1træ!$H$16:$AF$16,AMV1træ!$H55:$AF55)*BV$183)</f>
        <v>0</v>
      </c>
      <c r="BW32" s="246">
        <f ca="1">IF(Sammenligning!$G$9="GJ",1,(1/3.6))*(LOOKUP(_xlfn.NUMBERVALUE(LEFT(BW$161,4)),AMV1træ!$H$16:$AF$16,AMV1træ!$H55:$AF55)*BW$183)</f>
        <v>0</v>
      </c>
      <c r="BX32" s="246">
        <f ca="1">IF(Sammenligning!$G$9="GJ",1,(1/3.6))*(LOOKUP(_xlfn.NUMBERVALUE(LEFT(BX$161,4)),AMV1træ!$H$16:$AF$16,AMV1træ!$H55:$AF55)*BX$183)</f>
        <v>0</v>
      </c>
      <c r="BY32" s="246">
        <f ca="1">IF(Sammenligning!$G$9="GJ",1,(1/3.6))*(LOOKUP(_xlfn.NUMBERVALUE(LEFT(BY$161,4)),AMV1træ!$H$16:$AF$16,AMV1træ!$H55:$AF55)*BY$183)</f>
        <v>0</v>
      </c>
      <c r="BZ32" s="246">
        <f ca="1">IF(Sammenligning!$G$9="GJ",1,(1/3.6))*(LOOKUP(_xlfn.NUMBERVALUE(LEFT(BZ$161,4)),AMV1træ!$H$16:$AF$16,AMV1træ!$H55:$AF55)*BZ$183)</f>
        <v>0</v>
      </c>
      <c r="CA32" s="310">
        <f ca="1">IF(Sammenligning!$G$9="GJ",1,(1/3.6))*(LOOKUP(_xlfn.NUMBERVALUE(LEFT(CA$161,4)),AMV1træ!$H$16:$AF$16,AMV1træ!$H55:$AF55)*CA$183)</f>
        <v>0</v>
      </c>
      <c r="CB32" s="310">
        <f ca="1">IF(Sammenligning!$G$9="GJ",1,(1/3.6))*(LOOKUP(_xlfn.NUMBERVALUE(LEFT(CB$161,4)),AMV1træ!$H$16:$AF$16,AMV1træ!$H55:$AF55)*CB$183)</f>
        <v>0</v>
      </c>
      <c r="CC32" s="310">
        <f ca="1">IF(Sammenligning!$G$9="GJ",1,(1/3.6))*(LOOKUP(_xlfn.NUMBERVALUE(LEFT(CC$161,4)),AMV1træ!$H$16:$AF$16,AMV1træ!$H55:$AF55)*CC$183)</f>
        <v>0</v>
      </c>
      <c r="CD32" s="310">
        <f ca="1">IF(Sammenligning!$G$9="GJ",1,(1/3.6))*(LOOKUP(_xlfn.NUMBERVALUE(LEFT(CD$161,4)),AMV1træ!$H$16:$AF$16,AMV1træ!$H55:$AF55)*CD$183)</f>
        <v>0</v>
      </c>
      <c r="CE32" s="310">
        <f ca="1">IF(Sammenligning!$G$9="GJ",1,(1/3.6))*(LOOKUP(_xlfn.NUMBERVALUE(LEFT(CE$161,4)),AMV1træ!$H$16:$AF$16,AMV1træ!$H55:$AF55)*CE$183)</f>
        <v>0</v>
      </c>
      <c r="CF32" s="310">
        <f ca="1">IF(Sammenligning!$G$9="GJ",1,(1/3.6))*(LOOKUP(_xlfn.NUMBERVALUE(LEFT(CF$161,4)),AMV1træ!$H$16:$AF$16,AMV1træ!$H55:$AF55)*CF$183)</f>
        <v>0</v>
      </c>
      <c r="CG32" s="310">
        <f ca="1">IF(Sammenligning!$G$9="GJ",1,(1/3.6))*(LOOKUP(_xlfn.NUMBERVALUE(LEFT(CG$161,4)),AMV1træ!$H$16:$AF$16,AMV1træ!$H55:$AF55)*CG$183)</f>
        <v>0</v>
      </c>
      <c r="CH32" s="310">
        <f ca="1">IF(Sammenligning!$G$9="GJ",1,(1/3.6))*(LOOKUP(_xlfn.NUMBERVALUE(LEFT(CH$161,4)),AMV1træ!$H$16:$AF$16,AMV1træ!$H55:$AF55)*CH$183)</f>
        <v>0</v>
      </c>
      <c r="CI32" s="310">
        <f ca="1">IF(Sammenligning!$G$9="GJ",1,(1/3.6))*(LOOKUP(_xlfn.NUMBERVALUE(LEFT(CI$161,4)),AMV1træ!$H$16:$AF$16,AMV1træ!$H55:$AF55)*CI$183)</f>
        <v>0</v>
      </c>
      <c r="CJ32" s="310">
        <f ca="1">IF(Sammenligning!$G$9="GJ",1,(1/3.6))*(LOOKUP(_xlfn.NUMBERVALUE(LEFT(CJ$161,4)),AMV1træ!$H$16:$AF$16,AMV1træ!$H55:$AF55)*CJ$183)</f>
        <v>0</v>
      </c>
      <c r="CK32" s="310">
        <f ca="1">IF(Sammenligning!$G$9="GJ",1,(1/3.6))*(LOOKUP(_xlfn.NUMBERVALUE(LEFT(CK$161,4)),AMV1træ!$H$16:$AF$16,AMV1træ!$H55:$AF55)*CK$183)</f>
        <v>0</v>
      </c>
      <c r="CL32" s="310">
        <f ca="1">IF(Sammenligning!$G$9="GJ",1,(1/3.6))*(LOOKUP(_xlfn.NUMBERVALUE(LEFT(CL$161,4)),AMV1træ!$H$16:$AF$16,AMV1træ!$H55:$AF55)*CL$183)</f>
        <v>0</v>
      </c>
      <c r="CM32" s="246">
        <f ca="1">IF(Sammenligning!$G$9="GJ",1,(1/3.6))*(LOOKUP(_xlfn.NUMBERVALUE(LEFT(CM$161,4)),AMV1træ!$H$16:$AF$16,AMV1træ!$H55:$AF55)*CM$183)</f>
        <v>0</v>
      </c>
      <c r="CN32" s="246">
        <f ca="1">IF(Sammenligning!$G$9="GJ",1,(1/3.6))*(LOOKUP(_xlfn.NUMBERVALUE(LEFT(CN$161,4)),AMV1træ!$H$16:$AF$16,AMV1træ!$H55:$AF55)*CN$183)</f>
        <v>0</v>
      </c>
      <c r="CO32" s="246">
        <f ca="1">IF(Sammenligning!$G$9="GJ",1,(1/3.6))*(LOOKUP(_xlfn.NUMBERVALUE(LEFT(CO$161,4)),AMV1træ!$H$16:$AF$16,AMV1træ!$H55:$AF55)*CO$183)</f>
        <v>0</v>
      </c>
      <c r="CP32" s="246">
        <f ca="1">IF(Sammenligning!$G$9="GJ",1,(1/3.6))*(LOOKUP(_xlfn.NUMBERVALUE(LEFT(CP$161,4)),AMV1træ!$H$16:$AF$16,AMV1træ!$H55:$AF55)*CP$183)</f>
        <v>0</v>
      </c>
      <c r="CQ32" s="246">
        <f ca="1">IF(Sammenligning!$G$9="GJ",1,(1/3.6))*(LOOKUP(_xlfn.NUMBERVALUE(LEFT(CQ$161,4)),AMV1træ!$H$16:$AF$16,AMV1træ!$H55:$AF55)*CQ$183)</f>
        <v>0</v>
      </c>
      <c r="CR32" s="246">
        <f ca="1">IF(Sammenligning!$G$9="GJ",1,(1/3.6))*(LOOKUP(_xlfn.NUMBERVALUE(LEFT(CR$161,4)),AMV1træ!$H$16:$AF$16,AMV1træ!$H55:$AF55)*CR$183)</f>
        <v>0</v>
      </c>
      <c r="CS32" s="246">
        <f ca="1">IF(Sammenligning!$G$9="GJ",1,(1/3.6))*(LOOKUP(_xlfn.NUMBERVALUE(LEFT(CS$161,4)),AMV1træ!$H$16:$AF$16,AMV1træ!$H55:$AF55)*CS$183)</f>
        <v>0</v>
      </c>
      <c r="CT32" s="246">
        <f ca="1">IF(Sammenligning!$G$9="GJ",1,(1/3.6))*(LOOKUP(_xlfn.NUMBERVALUE(LEFT(CT$161,4)),AMV1træ!$H$16:$AF$16,AMV1træ!$H55:$AF55)*CT$183)</f>
        <v>0</v>
      </c>
      <c r="CU32" s="246">
        <f ca="1">IF(Sammenligning!$G$9="GJ",1,(1/3.6))*(LOOKUP(_xlfn.NUMBERVALUE(LEFT(CU$161,4)),AMV1træ!$H$16:$AF$16,AMV1træ!$H55:$AF55)*CU$183)</f>
        <v>0</v>
      </c>
      <c r="CV32" s="246">
        <f ca="1">IF(Sammenligning!$G$9="GJ",1,(1/3.6))*(LOOKUP(_xlfn.NUMBERVALUE(LEFT(CV$161,4)),AMV1træ!$H$16:$AF$16,AMV1træ!$H55:$AF55)*CV$183)</f>
        <v>0</v>
      </c>
      <c r="CW32" s="246">
        <f ca="1">IF(Sammenligning!$G$9="GJ",1,(1/3.6))*(LOOKUP(_xlfn.NUMBERVALUE(LEFT(CW$161,4)),AMV1træ!$H$16:$AF$16,AMV1træ!$H55:$AF55)*CW$183)</f>
        <v>0</v>
      </c>
      <c r="CX32" s="246">
        <f ca="1">IF(Sammenligning!$G$9="GJ",1,(1/3.6))*(LOOKUP(_xlfn.NUMBERVALUE(LEFT(CX$161,4)),AMV1træ!$H$16:$AF$16,AMV1træ!$H55:$AF55)*CX$183)</f>
        <v>0</v>
      </c>
      <c r="CY32" s="246">
        <f ca="1">IF(Sammenligning!$G$9="GJ",1,(1/3.6))*(LOOKUP(_xlfn.NUMBERVALUE(LEFT(CY$161,4)),AMV1træ!$H$16:$AF$16,AMV1træ!$H55:$AF55)*CY$183)</f>
        <v>0</v>
      </c>
      <c r="CZ32" s="246">
        <f ca="1">IF(Sammenligning!$G$9="GJ",1,(1/3.6))*(LOOKUP(_xlfn.NUMBERVALUE(LEFT(CZ$161,4)),AMV1træ!$H$16:$AF$16,AMV1træ!$H55:$AF55)*CZ$183)</f>
        <v>0</v>
      </c>
      <c r="DA32" s="246">
        <f ca="1">IF(Sammenligning!$G$9="GJ",1,(1/3.6))*(LOOKUP(_xlfn.NUMBERVALUE(LEFT(DA$161,4)),AMV1træ!$H$16:$AF$16,AMV1træ!$H55:$AF55)*DA$183)</f>
        <v>0</v>
      </c>
      <c r="DB32" s="246">
        <f ca="1">IF(Sammenligning!$G$9="GJ",1,(1/3.6))*(LOOKUP(_xlfn.NUMBERVALUE(LEFT(DB$161,4)),AMV1træ!$H$16:$AF$16,AMV1træ!$H55:$AF55)*DB$183)</f>
        <v>0</v>
      </c>
      <c r="DC32" s="246">
        <f ca="1">IF(Sammenligning!$G$9="GJ",1,(1/3.6))*(LOOKUP(_xlfn.NUMBERVALUE(LEFT(DC$161,4)),AMV1træ!$H$16:$AF$16,AMV1træ!$H55:$AF55)*DC$183)</f>
        <v>0</v>
      </c>
      <c r="DD32" s="246">
        <f ca="1">IF(Sammenligning!$G$9="GJ",1,(1/3.6))*(LOOKUP(_xlfn.NUMBERVALUE(LEFT(DD$161,4)),AMV1træ!$H$16:$AF$16,AMV1træ!$H55:$AF55)*DD$183)</f>
        <v>0</v>
      </c>
      <c r="DE32" s="246">
        <f ca="1">IF(Sammenligning!$G$9="GJ",1,(1/3.6))*(LOOKUP(_xlfn.NUMBERVALUE(LEFT(DE$161,4)),AMV1træ!$H$16:$AF$16,AMV1træ!$H55:$AF55)*DE$183)</f>
        <v>0</v>
      </c>
      <c r="DF32" s="246">
        <f ca="1">IF(Sammenligning!$G$9="GJ",1,(1/3.6))*(LOOKUP(_xlfn.NUMBERVALUE(LEFT(DF$161,4)),AMV1træ!$H$16:$AF$16,AMV1træ!$H55:$AF55)*DF$183)</f>
        <v>0</v>
      </c>
      <c r="DG32" s="246">
        <f ca="1">IF(Sammenligning!$G$9="GJ",1,(1/3.6))*(LOOKUP(_xlfn.NUMBERVALUE(LEFT(DG$161,4)),AMV1træ!$H$16:$AF$16,AMV1træ!$H55:$AF55)*DG$183)</f>
        <v>0</v>
      </c>
      <c r="DH32" s="246">
        <f ca="1">IF(Sammenligning!$G$9="GJ",1,(1/3.6))*(LOOKUP(_xlfn.NUMBERVALUE(LEFT(DH$161,4)),AMV1træ!$H$16:$AF$16,AMV1træ!$H55:$AF55)*DH$183)</f>
        <v>0</v>
      </c>
      <c r="DI32" s="246">
        <f ca="1">IF(Sammenligning!$G$9="GJ",1,(1/3.6))*(LOOKUP(_xlfn.NUMBERVALUE(LEFT(DI$161,4)),AMV1træ!$H$16:$AF$16,AMV1træ!$H55:$AF55)*DI$183)</f>
        <v>0</v>
      </c>
      <c r="DJ32" s="246">
        <f ca="1">IF(Sammenligning!$G$9="GJ",1,(1/3.6))*(LOOKUP(_xlfn.NUMBERVALUE(LEFT(DJ$161,4)),AMV1træ!$H$16:$AF$16,AMV1træ!$H55:$AF55)*DJ$183)</f>
        <v>0</v>
      </c>
      <c r="DK32" s="246">
        <f ca="1">IF(Sammenligning!$G$9="GJ",1,(1/3.6))*(LOOKUP(_xlfn.NUMBERVALUE(LEFT(DK$161,4)),AMV1træ!$H$16:$AF$16,AMV1træ!$H55:$AF55)*DK$183)</f>
        <v>0</v>
      </c>
      <c r="DL32" s="246">
        <f ca="1">IF(Sammenligning!$G$9="GJ",1,(1/3.6))*(LOOKUP(_xlfn.NUMBERVALUE(LEFT(DL$161,4)),AMV1træ!$H$16:$AF$16,AMV1træ!$H55:$AF55)*DL$183)</f>
        <v>0</v>
      </c>
      <c r="DM32" s="246">
        <f ca="1">IF(Sammenligning!$G$9="GJ",1,(1/3.6))*(LOOKUP(_xlfn.NUMBERVALUE(LEFT(DM$161,4)),AMV1træ!$H$16:$AF$16,AMV1træ!$H55:$AF55)*DM$183)</f>
        <v>0</v>
      </c>
      <c r="DN32" s="246">
        <f ca="1">IF(Sammenligning!$G$9="GJ",1,(1/3.6))*(LOOKUP(_xlfn.NUMBERVALUE(LEFT(DN$161,4)),AMV1træ!$H$16:$AF$16,AMV1træ!$H55:$AF55)*DN$183)</f>
        <v>0</v>
      </c>
      <c r="DO32" s="246">
        <f ca="1">IF(Sammenligning!$G$9="GJ",1,(1/3.6))*(LOOKUP(_xlfn.NUMBERVALUE(LEFT(DO$161,4)),AMV1træ!$H$16:$AF$16,AMV1træ!$H55:$AF55)*DO$183)</f>
        <v>0</v>
      </c>
      <c r="DP32" s="246">
        <f ca="1">IF(Sammenligning!$G$9="GJ",1,(1/3.6))*(LOOKUP(_xlfn.NUMBERVALUE(LEFT(DP$161,4)),AMV1træ!$H$16:$AF$16,AMV1træ!$H55:$AF55)*DP$183)</f>
        <v>0</v>
      </c>
      <c r="DQ32" s="246">
        <f ca="1">IF(Sammenligning!$G$9="GJ",1,(1/3.6))*(LOOKUP(_xlfn.NUMBERVALUE(LEFT(DQ$161,4)),AMV1træ!$H$16:$AF$16,AMV1træ!$H55:$AF55)*DQ$183)</f>
        <v>0</v>
      </c>
      <c r="DR32" s="246">
        <f ca="1">IF(Sammenligning!$G$9="GJ",1,(1/3.6))*(LOOKUP(_xlfn.NUMBERVALUE(LEFT(DR$161,4)),AMV1træ!$H$16:$AF$16,AMV1træ!$H55:$AF55)*DR$183)</f>
        <v>0</v>
      </c>
      <c r="DS32" s="246">
        <f ca="1">IF(Sammenligning!$G$9="GJ",1,(1/3.6))*(LOOKUP(_xlfn.NUMBERVALUE(LEFT(DS$161,4)),AMV1træ!$H$16:$AF$16,AMV1træ!$H55:$AF55)*DS$183)</f>
        <v>0</v>
      </c>
      <c r="DT32" s="246">
        <f ca="1">IF(Sammenligning!$G$9="GJ",1,(1/3.6))*(LOOKUP(_xlfn.NUMBERVALUE(LEFT(DT$161,4)),AMV1træ!$H$16:$AF$16,AMV1træ!$H55:$AF55)*DT$183)</f>
        <v>0</v>
      </c>
      <c r="DU32" s="246">
        <f ca="1">IF(Sammenligning!$G$9="GJ",1,(1/3.6))*(LOOKUP(_xlfn.NUMBERVALUE(LEFT(DU$161,4)),AMV1træ!$H$16:$AF$16,AMV1træ!$H55:$AF55)*DU$183)</f>
        <v>0</v>
      </c>
      <c r="DV32" s="246">
        <f ca="1">IF(Sammenligning!$G$9="GJ",1,(1/3.6))*(LOOKUP(_xlfn.NUMBERVALUE(LEFT(DV$161,4)),AMV1træ!$H$16:$AF$16,AMV1træ!$H55:$AF55)*DV$183)</f>
        <v>0</v>
      </c>
      <c r="DW32" s="246">
        <f ca="1">IF(Sammenligning!$G$9="GJ",1,(1/3.6))*(LOOKUP(_xlfn.NUMBERVALUE(LEFT(DW$161,4)),AMV1træ!$H$16:$AF$16,AMV1træ!$H55:$AF55)*DW$183)</f>
        <v>0</v>
      </c>
      <c r="DX32" s="246">
        <f ca="1">IF(Sammenligning!$G$9="GJ",1,(1/3.6))*(LOOKUP(_xlfn.NUMBERVALUE(LEFT(DX$161,4)),AMV1træ!$H$16:$AF$16,AMV1træ!$H55:$AF55)*DX$183)</f>
        <v>0</v>
      </c>
      <c r="DY32" s="246">
        <f ca="1">IF(Sammenligning!$G$9="GJ",1,(1/3.6))*(LOOKUP(_xlfn.NUMBERVALUE(LEFT(DY$161,4)),AMV1træ!$H$16:$AF$16,AMV1træ!$H55:$AF55)*DY$183)</f>
        <v>0</v>
      </c>
      <c r="DZ32" s="246">
        <f ca="1">IF(Sammenligning!$G$9="GJ",1,(1/3.6))*(LOOKUP(_xlfn.NUMBERVALUE(LEFT(DZ$161,4)),AMV1træ!$H$16:$AF$16,AMV1træ!$H55:$AF55)*DZ$183)</f>
        <v>0</v>
      </c>
      <c r="EA32" s="246">
        <f ca="1">IF(Sammenligning!$G$9="GJ",1,(1/3.6))*(LOOKUP(_xlfn.NUMBERVALUE(LEFT(EA$161,4)),AMV1træ!$H$16:$AF$16,AMV1træ!$H55:$AF55)*EA$183)</f>
        <v>0</v>
      </c>
      <c r="EB32" s="246">
        <f ca="1">IF(Sammenligning!$G$9="GJ",1,(1/3.6))*(LOOKUP(_xlfn.NUMBERVALUE(LEFT(EB$161,4)),AMV1træ!$H$16:$AF$16,AMV1træ!$H55:$AF55)*EB$183)</f>
        <v>0</v>
      </c>
      <c r="EC32" s="246">
        <f ca="1">IF(Sammenligning!$G$9="GJ",1,(1/3.6))*(LOOKUP(_xlfn.NUMBERVALUE(LEFT(EC$161,4)),AMV1træ!$H$16:$AF$16,AMV1træ!$H55:$AF55)*EC$183)</f>
        <v>0</v>
      </c>
      <c r="ED32" s="246">
        <f ca="1">IF(Sammenligning!$G$9="GJ",1,(1/3.6))*(LOOKUP(_xlfn.NUMBERVALUE(LEFT(ED$161,4)),AMV1træ!$H$16:$AF$16,AMV1træ!$H55:$AF55)*ED$183)</f>
        <v>0</v>
      </c>
      <c r="EE32" s="246">
        <f ca="1">IF(Sammenligning!$G$9="GJ",1,(1/3.6))*(LOOKUP(_xlfn.NUMBERVALUE(LEFT(EE$161,4)),AMV1træ!$H$16:$AF$16,AMV1træ!$H55:$AF55)*EE$183)</f>
        <v>0</v>
      </c>
      <c r="EF32" s="246">
        <f ca="1">IF(Sammenligning!$G$9="GJ",1,(1/3.6))*(LOOKUP(_xlfn.NUMBERVALUE(LEFT(EF$161,4)),AMV1træ!$H$16:$AF$16,AMV1træ!$H55:$AF55)*EF$183)</f>
        <v>0</v>
      </c>
      <c r="EG32" s="246">
        <f ca="1">IF(Sammenligning!$G$9="GJ",1,(1/3.6))*(LOOKUP(_xlfn.NUMBERVALUE(LEFT(EG$161,4)),AMV1træ!$H$16:$AF$16,AMV1træ!$H55:$AF55)*EG$183)</f>
        <v>0</v>
      </c>
      <c r="EH32" s="246">
        <f ca="1">IF(Sammenligning!$G$9="GJ",1,(1/3.6))*(LOOKUP(_xlfn.NUMBERVALUE(LEFT(EH$161,4)),AMV1træ!$H$16:$AF$16,AMV1træ!$H55:$AF55)*EH$183)</f>
        <v>0</v>
      </c>
      <c r="EI32" s="310">
        <f ca="1">IF(Sammenligning!$G$9="GJ",1,(1/3.6))*(LOOKUP(_xlfn.NUMBERVALUE(LEFT(EI$161,4)),AMV1træ!$H$16:$AF$16,AMV1træ!$H55:$AF55)*EI$183)</f>
        <v>0</v>
      </c>
      <c r="EJ32" s="310">
        <f ca="1">IF(Sammenligning!$G$9="GJ",1,(1/3.6))*(LOOKUP(_xlfn.NUMBERVALUE(LEFT(EJ$161,4)),AMV1træ!$H$16:$AF$16,AMV1træ!$H55:$AF55)*EJ$183)</f>
        <v>0</v>
      </c>
      <c r="EK32" s="310">
        <f ca="1">IF(Sammenligning!$G$9="GJ",1,(1/3.6))*(LOOKUP(_xlfn.NUMBERVALUE(LEFT(EK$161,4)),AMV1træ!$H$16:$AF$16,AMV1træ!$H55:$AF55)*EK$183)</f>
        <v>0</v>
      </c>
      <c r="EL32" s="310">
        <f ca="1">IF(Sammenligning!$G$9="GJ",1,(1/3.6))*(LOOKUP(_xlfn.NUMBERVALUE(LEFT(EL$161,4)),AMV1træ!$H$16:$AF$16,AMV1træ!$H55:$AF55)*EL$183)</f>
        <v>0</v>
      </c>
      <c r="EM32" s="310">
        <f ca="1">IF(Sammenligning!$G$9="GJ",1,(1/3.6))*(LOOKUP(_xlfn.NUMBERVALUE(LEFT(EM$161,4)),AMV1træ!$H$16:$AF$16,AMV1træ!$H55:$AF55)*EM$183)</f>
        <v>0</v>
      </c>
      <c r="EN32" s="310">
        <f ca="1">IF(Sammenligning!$G$9="GJ",1,(1/3.6))*(LOOKUP(_xlfn.NUMBERVALUE(LEFT(EN$161,4)),AMV1træ!$H$16:$AF$16,AMV1træ!$H55:$AF55)*EN$183)</f>
        <v>0</v>
      </c>
      <c r="EO32" s="310">
        <f ca="1">IF(Sammenligning!$G$9="GJ",1,(1/3.6))*(LOOKUP(_xlfn.NUMBERVALUE(LEFT(EO$161,4)),AMV1træ!$H$16:$AF$16,AMV1træ!$H55:$AF55)*EO$183)</f>
        <v>0</v>
      </c>
      <c r="EP32" s="310">
        <f ca="1">IF(Sammenligning!$G$9="GJ",1,(1/3.6))*(LOOKUP(_xlfn.NUMBERVALUE(LEFT(EP$161,4)),AMV1træ!$H$16:$AF$16,AMV1træ!$H55:$AF55)*EP$183)</f>
        <v>0</v>
      </c>
      <c r="EQ32" s="310">
        <f ca="1">IF(Sammenligning!$G$9="GJ",1,(1/3.6))*(LOOKUP(_xlfn.NUMBERVALUE(LEFT(EQ$161,4)),AMV1træ!$H$16:$AF$16,AMV1træ!$H55:$AF55)*EQ$183)</f>
        <v>0</v>
      </c>
      <c r="ER32" s="310">
        <f ca="1">IF(Sammenligning!$G$9="GJ",1,(1/3.6))*(LOOKUP(_xlfn.NUMBERVALUE(LEFT(ER$161,4)),AMV1træ!$H$16:$AF$16,AMV1træ!$H55:$AF55)*ER$183)</f>
        <v>0</v>
      </c>
      <c r="ES32" s="310">
        <f ca="1">IF(Sammenligning!$G$9="GJ",1,(1/3.6))*(LOOKUP(_xlfn.NUMBERVALUE(LEFT(ES$161,4)),AMV1træ!$H$16:$AF$16,AMV1træ!$H55:$AF55)*ES$183)</f>
        <v>0</v>
      </c>
      <c r="ET32" s="310">
        <f ca="1">IF(Sammenligning!$G$9="GJ",1,(1/3.6))*(LOOKUP(_xlfn.NUMBERVALUE(LEFT(ET$161,4)),AMV1træ!$H$16:$AF$16,AMV1træ!$H55:$AF55)*ET$183)</f>
        <v>0</v>
      </c>
      <c r="EU32" s="246">
        <f ca="1">IF(Sammenligning!$G$9="GJ",1,(1/3.6))*(LOOKUP(_xlfn.NUMBERVALUE(LEFT(EU$161,4)),AMV1træ!$H$16:$AF$16,AMV1træ!$H55:$AF55)*EU$183)</f>
        <v>0</v>
      </c>
      <c r="EV32" s="246">
        <f ca="1">IF(Sammenligning!$G$9="GJ",1,(1/3.6))*(LOOKUP(_xlfn.NUMBERVALUE(LEFT(EV$161,4)),AMV1træ!$H$16:$AF$16,AMV1træ!$H55:$AF55)*EV$183)</f>
        <v>0</v>
      </c>
      <c r="EW32" s="246">
        <f ca="1">IF(Sammenligning!$G$9="GJ",1,(1/3.6))*(LOOKUP(_xlfn.NUMBERVALUE(LEFT(EW$161,4)),AMV1træ!$H$16:$AF$16,AMV1træ!$H55:$AF55)*EW$183)</f>
        <v>0</v>
      </c>
      <c r="EX32" s="246">
        <f ca="1">IF(Sammenligning!$G$9="GJ",1,(1/3.6))*(LOOKUP(_xlfn.NUMBERVALUE(LEFT(EX$161,4)),AMV1træ!$H$16:$AF$16,AMV1træ!$H55:$AF55)*EX$183)</f>
        <v>0</v>
      </c>
      <c r="EY32" s="246">
        <f ca="1">IF(Sammenligning!$G$9="GJ",1,(1/3.6))*(LOOKUP(_xlfn.NUMBERVALUE(LEFT(EY$161,4)),AMV1træ!$H$16:$AF$16,AMV1træ!$H55:$AF55)*EY$183)</f>
        <v>0</v>
      </c>
      <c r="EZ32" s="246">
        <f ca="1">IF(Sammenligning!$G$9="GJ",1,(1/3.6))*(LOOKUP(_xlfn.NUMBERVALUE(LEFT(EZ$161,4)),AMV1træ!$H$16:$AF$16,AMV1træ!$H55:$AF55)*EZ$183)</f>
        <v>0</v>
      </c>
      <c r="FA32" s="246">
        <f ca="1">IF(Sammenligning!$G$9="GJ",1,(1/3.6))*(LOOKUP(_xlfn.NUMBERVALUE(LEFT(FA$161,4)),AMV1træ!$H$16:$AF$16,AMV1træ!$H55:$AF55)*FA$183)</f>
        <v>0</v>
      </c>
      <c r="FB32" s="246">
        <f ca="1">IF(Sammenligning!$G$9="GJ",1,(1/3.6))*(LOOKUP(_xlfn.NUMBERVALUE(LEFT(FB$161,4)),AMV1træ!$H$16:$AF$16,AMV1træ!$H55:$AF55)*FB$183)</f>
        <v>0</v>
      </c>
      <c r="FC32" s="246">
        <f ca="1">IF(Sammenligning!$G$9="GJ",1,(1/3.6))*(LOOKUP(_xlfn.NUMBERVALUE(LEFT(FC$161,4)),AMV1træ!$H$16:$AF$16,AMV1træ!$H55:$AF55)*FC$183)</f>
        <v>0</v>
      </c>
      <c r="FD32" s="246">
        <f ca="1">IF(Sammenligning!$G$9="GJ",1,(1/3.6))*(LOOKUP(_xlfn.NUMBERVALUE(LEFT(FD$161,4)),AMV1træ!$H$16:$AF$16,AMV1træ!$H55:$AF55)*FD$183)</f>
        <v>0</v>
      </c>
      <c r="FE32" s="246">
        <f ca="1">IF(Sammenligning!$G$9="GJ",1,(1/3.6))*(LOOKUP(_xlfn.NUMBERVALUE(LEFT(FE$161,4)),AMV1træ!$H$16:$AF$16,AMV1træ!$H55:$AF55)*FE$183)</f>
        <v>0</v>
      </c>
      <c r="FF32" s="246">
        <f ca="1">IF(Sammenligning!$G$9="GJ",1,(1/3.6))*(LOOKUP(_xlfn.NUMBERVALUE(LEFT(FF$161,4)),AMV1træ!$H$16:$AF$16,AMV1træ!$H55:$AF55)*FF$183)</f>
        <v>0</v>
      </c>
      <c r="FG32" s="246">
        <f ca="1">IF(Sammenligning!$G$9="GJ",1,(1/3.6))*(LOOKUP(_xlfn.NUMBERVALUE(LEFT(FG$161,4)),AMV1træ!$H$16:$AF$16,AMV1træ!$H55:$AF55)*FG$183)</f>
        <v>0</v>
      </c>
      <c r="FH32" s="246">
        <f ca="1">IF(Sammenligning!$G$9="GJ",1,(1/3.6))*(LOOKUP(_xlfn.NUMBERVALUE(LEFT(FH$161,4)),AMV1træ!$H$16:$AF$16,AMV1træ!$H55:$AF55)*FH$183)</f>
        <v>0</v>
      </c>
      <c r="FI32" s="246">
        <f ca="1">IF(Sammenligning!$G$9="GJ",1,(1/3.6))*(LOOKUP(_xlfn.NUMBERVALUE(LEFT(FI$161,4)),AMV1træ!$H$16:$AF$16,AMV1træ!$H55:$AF55)*FI$183)</f>
        <v>0</v>
      </c>
      <c r="FJ32" s="246">
        <f ca="1">IF(Sammenligning!$G$9="GJ",1,(1/3.6))*(LOOKUP(_xlfn.NUMBERVALUE(LEFT(FJ$161,4)),AMV1træ!$H$16:$AF$16,AMV1træ!$H55:$AF55)*FJ$183)</f>
        <v>0</v>
      </c>
      <c r="FK32" s="246">
        <f ca="1">IF(Sammenligning!$G$9="GJ",1,(1/3.6))*(LOOKUP(_xlfn.NUMBERVALUE(LEFT(FK$161,4)),AMV1træ!$H$16:$AF$16,AMV1træ!$H55:$AF55)*FK$183)</f>
        <v>0</v>
      </c>
      <c r="FL32" s="246">
        <f ca="1">IF(Sammenligning!$G$9="GJ",1,(1/3.6))*(LOOKUP(_xlfn.NUMBERVALUE(LEFT(FL$161,4)),AMV1træ!$H$16:$AF$16,AMV1træ!$H55:$AF55)*FL$183)</f>
        <v>0</v>
      </c>
      <c r="FM32" s="246">
        <f ca="1">IF(Sammenligning!$G$9="GJ",1,(1/3.6))*(LOOKUP(_xlfn.NUMBERVALUE(LEFT(FM$161,4)),AMV1træ!$H$16:$AF$16,AMV1træ!$H55:$AF55)*FM$183)</f>
        <v>0</v>
      </c>
      <c r="FN32" s="246">
        <f ca="1">IF(Sammenligning!$G$9="GJ",1,(1/3.6))*(LOOKUP(_xlfn.NUMBERVALUE(LEFT(FN$161,4)),AMV1træ!$H$16:$AF$16,AMV1træ!$H55:$AF55)*FN$183)</f>
        <v>0</v>
      </c>
      <c r="FO32" s="246">
        <f ca="1">IF(Sammenligning!$G$9="GJ",1,(1/3.6))*(LOOKUP(_xlfn.NUMBERVALUE(LEFT(FO$161,4)),AMV1træ!$H$16:$AF$16,AMV1træ!$H55:$AF55)*FO$183)</f>
        <v>0</v>
      </c>
      <c r="FP32" s="246">
        <f ca="1">IF(Sammenligning!$G$9="GJ",1,(1/3.6))*(LOOKUP(_xlfn.NUMBERVALUE(LEFT(FP$161,4)),AMV1træ!$H$16:$AF$16,AMV1træ!$H55:$AF55)*FP$183)</f>
        <v>0</v>
      </c>
      <c r="FQ32" s="246">
        <f ca="1">IF(Sammenligning!$G$9="GJ",1,(1/3.6))*(LOOKUP(_xlfn.NUMBERVALUE(LEFT(FQ$161,4)),AMV1træ!$H$16:$AF$16,AMV1træ!$H55:$AF55)*FQ$183)</f>
        <v>0</v>
      </c>
      <c r="FR32" s="246">
        <f ca="1">IF(Sammenligning!$G$9="GJ",1,(1/3.6))*(LOOKUP(_xlfn.NUMBERVALUE(LEFT(FR$161,4)),AMV1træ!$H$16:$AF$16,AMV1træ!$H55:$AF55)*FR$183)</f>
        <v>0</v>
      </c>
      <c r="FS32" s="246">
        <f ca="1">IF(Sammenligning!$G$9="GJ",1,(1/3.6))*(LOOKUP(_xlfn.NUMBERVALUE(LEFT(FS$161,4)),AMV1træ!$H$16:$AF$16,AMV1træ!$H55:$AF55)*FS$183)</f>
        <v>0</v>
      </c>
      <c r="FT32" s="246">
        <f ca="1">IF(Sammenligning!$G$9="GJ",1,(1/3.6))*(LOOKUP(_xlfn.NUMBERVALUE(LEFT(FT$161,4)),AMV1træ!$H$16:$AF$16,AMV1træ!$H55:$AF55)*FT$183)</f>
        <v>0</v>
      </c>
      <c r="FU32" s="246">
        <f ca="1">IF(Sammenligning!$G$9="GJ",1,(1/3.6))*(LOOKUP(_xlfn.NUMBERVALUE(LEFT(FU$161,4)),AMV1træ!$H$16:$AF$16,AMV1træ!$H55:$AF55)*FU$183)</f>
        <v>0</v>
      </c>
      <c r="FV32" s="246">
        <f ca="1">IF(Sammenligning!$G$9="GJ",1,(1/3.6))*(LOOKUP(_xlfn.NUMBERVALUE(LEFT(FV$161,4)),AMV1træ!$H$16:$AF$16,AMV1træ!$H55:$AF55)*FV$183)</f>
        <v>0</v>
      </c>
      <c r="FW32" s="246">
        <f ca="1">IF(Sammenligning!$G$9="GJ",1,(1/3.6))*(LOOKUP(_xlfn.NUMBERVALUE(LEFT(FW$161,4)),AMV1træ!$H$16:$AF$16,AMV1træ!$H55:$AF55)*FW$183)</f>
        <v>0</v>
      </c>
      <c r="FX32" s="246">
        <f ca="1">IF(Sammenligning!$G$9="GJ",1,(1/3.6))*(LOOKUP(_xlfn.NUMBERVALUE(LEFT(FX$161,4)),AMV1træ!$H$16:$AF$16,AMV1træ!$H55:$AF55)*FX$183)</f>
        <v>0</v>
      </c>
      <c r="FY32" s="246">
        <f ca="1">IF(Sammenligning!$G$9="GJ",1,(1/3.6))*(LOOKUP(_xlfn.NUMBERVALUE(LEFT(FY$161,4)),AMV1træ!$H$16:$AF$16,AMV1træ!$H55:$AF55)*FY$183)</f>
        <v>0</v>
      </c>
      <c r="FZ32" s="246">
        <f ca="1">IF(Sammenligning!$G$9="GJ",1,(1/3.6))*(LOOKUP(_xlfn.NUMBERVALUE(LEFT(FZ$161,4)),AMV1træ!$H$16:$AF$16,AMV1træ!$H55:$AF55)*FZ$183)</f>
        <v>0</v>
      </c>
      <c r="GA32" s="246">
        <f ca="1">IF(Sammenligning!$G$9="GJ",1,(1/3.6))*(LOOKUP(_xlfn.NUMBERVALUE(LEFT(GA$161,4)),AMV1træ!$H$16:$AF$16,AMV1træ!$H55:$AF55)*GA$183)</f>
        <v>0</v>
      </c>
      <c r="GB32" s="246">
        <f ca="1">IF(Sammenligning!$G$9="GJ",1,(1/3.6))*(LOOKUP(_xlfn.NUMBERVALUE(LEFT(GB$161,4)),AMV1træ!$H$16:$AF$16,AMV1træ!$H55:$AF55)*GB$183)</f>
        <v>0</v>
      </c>
      <c r="GC32" s="246">
        <f ca="1">IF(Sammenligning!$G$9="GJ",1,(1/3.6))*(LOOKUP(_xlfn.NUMBERVALUE(LEFT(GC$161,4)),AMV1træ!$H$16:$AF$16,AMV1træ!$H55:$AF55)*GC$183)</f>
        <v>0</v>
      </c>
      <c r="GD32" s="246">
        <f ca="1">IF(Sammenligning!$G$9="GJ",1,(1/3.6))*(LOOKUP(_xlfn.NUMBERVALUE(LEFT(GD$161,4)),AMV1træ!$H$16:$AF$16,AMV1træ!$H55:$AF55)*GD$183)</f>
        <v>0</v>
      </c>
      <c r="GE32" s="246">
        <f ca="1">IF(Sammenligning!$G$9="GJ",1,(1/3.6))*(LOOKUP(_xlfn.NUMBERVALUE(LEFT(GE$161,4)),AMV1træ!$H$16:$AF$16,AMV1træ!$H55:$AF55)*GE$183)</f>
        <v>0</v>
      </c>
      <c r="GF32" s="246">
        <f ca="1">IF(Sammenligning!$G$9="GJ",1,(1/3.6))*(LOOKUP(_xlfn.NUMBERVALUE(LEFT(GF$161,4)),AMV1træ!$H$16:$AF$16,AMV1træ!$H55:$AF55)*GF$183)</f>
        <v>0</v>
      </c>
      <c r="GG32" s="246">
        <f ca="1">IF(Sammenligning!$G$9="GJ",1,(1/3.6))*(LOOKUP(_xlfn.NUMBERVALUE(LEFT(GG$161,4)),AMV1træ!$H$16:$AF$16,AMV1træ!$H55:$AF55)*GG$183)</f>
        <v>0</v>
      </c>
      <c r="GH32" s="246">
        <f ca="1">IF(Sammenligning!$G$9="GJ",1,(1/3.6))*(LOOKUP(_xlfn.NUMBERVALUE(LEFT(GH$161,4)),AMV1træ!$H$16:$AF$16,AMV1træ!$H55:$AF55)*GH$183)</f>
        <v>0</v>
      </c>
      <c r="GI32" s="246">
        <f ca="1">IF(Sammenligning!$G$9="GJ",1,(1/3.6))*(LOOKUP(_xlfn.NUMBERVALUE(LEFT(GI$161,4)),AMV1træ!$H$16:$AF$16,AMV1træ!$H55:$AF55)*GI$183)</f>
        <v>0</v>
      </c>
      <c r="GJ32" s="246">
        <f ca="1">IF(Sammenligning!$G$9="GJ",1,(1/3.6))*(LOOKUP(_xlfn.NUMBERVALUE(LEFT(GJ$161,4)),AMV1træ!$H$16:$AF$16,AMV1træ!$H55:$AF55)*GJ$183)</f>
        <v>0</v>
      </c>
      <c r="GK32" s="246">
        <f ca="1">IF(Sammenligning!$G$9="GJ",1,(1/3.6))*(LOOKUP(_xlfn.NUMBERVALUE(LEFT(GK$161,4)),AMV1træ!$H$16:$AF$16,AMV1træ!$H55:$AF55)*GK$183)</f>
        <v>0</v>
      </c>
      <c r="GL32" s="246">
        <f ca="1">IF(Sammenligning!$G$9="GJ",1,(1/3.6))*(LOOKUP(_xlfn.NUMBERVALUE(LEFT(GL$161,4)),AMV1træ!$H$16:$AF$16,AMV1træ!$H55:$AF55)*GL$183)</f>
        <v>0</v>
      </c>
      <c r="GM32" s="246">
        <f ca="1">IF(Sammenligning!$G$9="GJ",1,(1/3.6))*(LOOKUP(_xlfn.NUMBERVALUE(LEFT(GM$161,4)),AMV1træ!$H$16:$AF$16,AMV1træ!$H55:$AF55)*GM$183)</f>
        <v>0</v>
      </c>
      <c r="GN32" s="246">
        <f ca="1">IF(Sammenligning!$G$9="GJ",1,(1/3.6))*(LOOKUP(_xlfn.NUMBERVALUE(LEFT(GN$161,4)),AMV1træ!$H$16:$AF$16,AMV1træ!$H55:$AF55)*GN$183)</f>
        <v>0</v>
      </c>
      <c r="GO32" s="246">
        <f ca="1">IF(Sammenligning!$G$9="GJ",1,(1/3.6))*(LOOKUP(_xlfn.NUMBERVALUE(LEFT(GO$161,4)),AMV1træ!$H$16:$AF$16,AMV1træ!$H55:$AF55)*GO$183)</f>
        <v>0</v>
      </c>
      <c r="GP32" s="246">
        <f ca="1">IF(Sammenligning!$G$9="GJ",1,(1/3.6))*(LOOKUP(_xlfn.NUMBERVALUE(LEFT(GP$161,4)),AMV1træ!$H$16:$AF$16,AMV1træ!$H55:$AF55)*GP$183)</f>
        <v>0</v>
      </c>
      <c r="GQ32" s="310">
        <f ca="1">IF(Sammenligning!$G$9="GJ",1,(1/3.6))*(LOOKUP(_xlfn.NUMBERVALUE(LEFT(GQ$161,4)),AMV1træ!$H$16:$AF$16,AMV1træ!$H55:$AF55)*GQ$183)</f>
        <v>0</v>
      </c>
      <c r="GR32" s="310">
        <f ca="1">IF(Sammenligning!$G$9="GJ",1,(1/3.6))*(LOOKUP(_xlfn.NUMBERVALUE(LEFT(GR$161,4)),AMV1træ!$H$16:$AF$16,AMV1træ!$H55:$AF55)*GR$183)</f>
        <v>0</v>
      </c>
      <c r="GS32" s="310">
        <f ca="1">IF(Sammenligning!$G$9="GJ",1,(1/3.6))*(LOOKUP(_xlfn.NUMBERVALUE(LEFT(GS$161,4)),AMV1træ!$H$16:$AF$16,AMV1træ!$H55:$AF55)*GS$183)</f>
        <v>0</v>
      </c>
      <c r="GT32" s="310">
        <f ca="1">IF(Sammenligning!$G$9="GJ",1,(1/3.6))*(LOOKUP(_xlfn.NUMBERVALUE(LEFT(GT$161,4)),AMV1træ!$H$16:$AF$16,AMV1træ!$H55:$AF55)*GT$183)</f>
        <v>0</v>
      </c>
      <c r="GU32" s="310">
        <f ca="1">IF(Sammenligning!$G$9="GJ",1,(1/3.6))*(LOOKUP(_xlfn.NUMBERVALUE(LEFT(GU$161,4)),AMV1træ!$H$16:$AF$16,AMV1træ!$H55:$AF55)*GU$183)</f>
        <v>0</v>
      </c>
      <c r="GV32" s="310">
        <f ca="1">IF(Sammenligning!$G$9="GJ",1,(1/3.6))*(LOOKUP(_xlfn.NUMBERVALUE(LEFT(GV$161,4)),AMV1træ!$H$16:$AF$16,AMV1træ!$H55:$AF55)*GV$183)</f>
        <v>0</v>
      </c>
      <c r="GW32" s="310">
        <f ca="1">IF(Sammenligning!$G$9="GJ",1,(1/3.6))*(LOOKUP(_xlfn.NUMBERVALUE(LEFT(GW$161,4)),AMV1træ!$H$16:$AF$16,AMV1træ!$H55:$AF55)*GW$183)</f>
        <v>0</v>
      </c>
      <c r="GX32" s="310">
        <f ca="1">IF(Sammenligning!$G$9="GJ",1,(1/3.6))*(LOOKUP(_xlfn.NUMBERVALUE(LEFT(GX$161,4)),AMV1træ!$H$16:$AF$16,AMV1træ!$H55:$AF55)*GX$183)</f>
        <v>0</v>
      </c>
      <c r="GY32" s="310">
        <f ca="1">IF(Sammenligning!$G$9="GJ",1,(1/3.6))*(LOOKUP(_xlfn.NUMBERVALUE(LEFT(GY$161,4)),AMV1træ!$H$16:$AF$16,AMV1træ!$H55:$AF55)*GY$183)</f>
        <v>0</v>
      </c>
      <c r="GZ32" s="310">
        <f ca="1">IF(Sammenligning!$G$9="GJ",1,(1/3.6))*(LOOKUP(_xlfn.NUMBERVALUE(LEFT(GZ$161,4)),AMV1træ!$H$16:$AF$16,AMV1træ!$H55:$AF55)*GZ$183)</f>
        <v>0</v>
      </c>
      <c r="HA32" s="310">
        <f ca="1">IF(Sammenligning!$G$9="GJ",1,(1/3.6))*(LOOKUP(_xlfn.NUMBERVALUE(LEFT(HA$161,4)),AMV1træ!$H$16:$AF$16,AMV1træ!$H55:$AF55)*HA$183)</f>
        <v>0</v>
      </c>
      <c r="HB32" s="310">
        <f ca="1">IF(Sammenligning!$G$9="GJ",1,(1/3.6))*(LOOKUP(_xlfn.NUMBERVALUE(LEFT(HB$161,4)),AMV1træ!$H$16:$AF$16,AMV1træ!$H55:$AF55)*HB$183)</f>
        <v>0</v>
      </c>
      <c r="HC32" s="246">
        <f ca="1">IF(Sammenligning!$G$9="GJ",1,(1/3.6))*(LOOKUP(_xlfn.NUMBERVALUE(LEFT(HC$161,4)),AMV1træ!$H$16:$AF$16,AMV1træ!$H55:$AF55)*HC$183)</f>
        <v>0</v>
      </c>
      <c r="HD32" s="246">
        <f ca="1">IF(Sammenligning!$G$9="GJ",1,(1/3.6))*(LOOKUP(_xlfn.NUMBERVALUE(LEFT(HD$161,4)),AMV1træ!$H$16:$AF$16,AMV1træ!$H55:$AF55)*HD$183)</f>
        <v>0</v>
      </c>
      <c r="HE32" s="246">
        <f ca="1">IF(Sammenligning!$G$9="GJ",1,(1/3.6))*(LOOKUP(_xlfn.NUMBERVALUE(LEFT(HE$161,4)),AMV1træ!$H$16:$AF$16,AMV1træ!$H55:$AF55)*HE$183)</f>
        <v>0</v>
      </c>
      <c r="HF32" s="246">
        <f ca="1">IF(Sammenligning!$G$9="GJ",1,(1/3.6))*(LOOKUP(_xlfn.NUMBERVALUE(LEFT(HF$161,4)),AMV1træ!$H$16:$AF$16,AMV1træ!$H55:$AF55)*HF$183)</f>
        <v>0</v>
      </c>
      <c r="HG32" s="246">
        <f ca="1">IF(Sammenligning!$G$9="GJ",1,(1/3.6))*(LOOKUP(_xlfn.NUMBERVALUE(LEFT(HG$161,4)),AMV1træ!$H$16:$AF$16,AMV1træ!$H55:$AF55)*HG$183)</f>
        <v>0</v>
      </c>
      <c r="HH32" s="246">
        <f ca="1">IF(Sammenligning!$G$9="GJ",1,(1/3.6))*(LOOKUP(_xlfn.NUMBERVALUE(LEFT(HH$161,4)),AMV1træ!$H$16:$AF$16,AMV1træ!$H55:$AF55)*HH$183)</f>
        <v>0</v>
      </c>
      <c r="HI32" s="246">
        <f ca="1">IF(Sammenligning!$G$9="GJ",1,(1/3.6))*(LOOKUP(_xlfn.NUMBERVALUE(LEFT(HI$161,4)),AMV1træ!$H$16:$AF$16,AMV1træ!$H55:$AF55)*HI$183)</f>
        <v>0</v>
      </c>
      <c r="HJ32" s="246">
        <f ca="1">IF(Sammenligning!$G$9="GJ",1,(1/3.6))*(LOOKUP(_xlfn.NUMBERVALUE(LEFT(HJ$161,4)),AMV1træ!$H$16:$AF$16,AMV1træ!$H55:$AF55)*HJ$183)</f>
        <v>0</v>
      </c>
      <c r="HK32" s="246">
        <f ca="1">IF(Sammenligning!$G$9="GJ",1,(1/3.6))*(LOOKUP(_xlfn.NUMBERVALUE(LEFT(HK$161,4)),AMV1træ!$H$16:$AF$16,AMV1træ!$H55:$AF55)*HK$183)</f>
        <v>0</v>
      </c>
      <c r="HL32" s="246">
        <f ca="1">IF(Sammenligning!$G$9="GJ",1,(1/3.6))*(LOOKUP(_xlfn.NUMBERVALUE(LEFT(HL$161,4)),AMV1træ!$H$16:$AF$16,AMV1træ!$H55:$AF55)*HL$183)</f>
        <v>0</v>
      </c>
      <c r="HM32" s="246">
        <f ca="1">IF(Sammenligning!$G$9="GJ",1,(1/3.6))*(LOOKUP(_xlfn.NUMBERVALUE(LEFT(HM$161,4)),AMV1træ!$H$16:$AF$16,AMV1træ!$H55:$AF55)*HM$183)</f>
        <v>0</v>
      </c>
      <c r="HN32" s="246">
        <f ca="1">IF(Sammenligning!$G$9="GJ",1,(1/3.6))*(LOOKUP(_xlfn.NUMBERVALUE(LEFT(HN$161,4)),AMV1træ!$H$16:$AF$16,AMV1træ!$H55:$AF55)*HN$183)</f>
        <v>0</v>
      </c>
      <c r="HO32" s="246">
        <f ca="1">IF(Sammenligning!$G$9="GJ",1,(1/3.6))*(LOOKUP(_xlfn.NUMBERVALUE(LEFT(HO$161,4)),AMV1træ!$H$16:$AF$16,AMV1træ!$H55:$AF55)*HO$183)</f>
        <v>0</v>
      </c>
      <c r="HP32" s="246">
        <f ca="1">IF(Sammenligning!$G$9="GJ",1,(1/3.6))*(LOOKUP(_xlfn.NUMBERVALUE(LEFT(HP$161,4)),AMV1træ!$H$16:$AF$16,AMV1træ!$H55:$AF55)*HP$183)</f>
        <v>0</v>
      </c>
      <c r="HQ32" s="246">
        <f ca="1">IF(Sammenligning!$G$9="GJ",1,(1/3.6))*(LOOKUP(_xlfn.NUMBERVALUE(LEFT(HQ$161,4)),AMV1træ!$H$16:$AF$16,AMV1træ!$H55:$AF55)*HQ$183)</f>
        <v>0</v>
      </c>
      <c r="HR32" s="246">
        <f ca="1">IF(Sammenligning!$G$9="GJ",1,(1/3.6))*(LOOKUP(_xlfn.NUMBERVALUE(LEFT(HR$161,4)),AMV1træ!$H$16:$AF$16,AMV1træ!$H55:$AF55)*HR$183)</f>
        <v>0</v>
      </c>
      <c r="HS32" s="246">
        <f ca="1">IF(Sammenligning!$G$9="GJ",1,(1/3.6))*(LOOKUP(_xlfn.NUMBERVALUE(LEFT(HS$161,4)),AMV1træ!$H$16:$AF$16,AMV1træ!$H55:$AF55)*HS$183)</f>
        <v>0</v>
      </c>
      <c r="HT32" s="246">
        <f ca="1">IF(Sammenligning!$G$9="GJ",1,(1/3.6))*(LOOKUP(_xlfn.NUMBERVALUE(LEFT(HT$161,4)),AMV1træ!$H$16:$AF$16,AMV1træ!$H55:$AF55)*HT$183)</f>
        <v>0</v>
      </c>
      <c r="HU32" s="246">
        <f ca="1">IF(Sammenligning!$G$9="GJ",1,(1/3.6))*(LOOKUP(_xlfn.NUMBERVALUE(LEFT(HU$161,4)),AMV1træ!$H$16:$AF$16,AMV1træ!$H55:$AF55)*HU$183)</f>
        <v>0</v>
      </c>
      <c r="HV32" s="246">
        <f ca="1">IF(Sammenligning!$G$9="GJ",1,(1/3.6))*(LOOKUP(_xlfn.NUMBERVALUE(LEFT(HV$161,4)),AMV1træ!$H$16:$AF$16,AMV1træ!$H55:$AF55)*HV$183)</f>
        <v>0</v>
      </c>
      <c r="HW32" s="246">
        <f ca="1">IF(Sammenligning!$G$9="GJ",1,(1/3.6))*(LOOKUP(_xlfn.NUMBERVALUE(LEFT(HW$161,4)),AMV1træ!$H$16:$AF$16,AMV1træ!$H55:$AF55)*HW$183)</f>
        <v>0</v>
      </c>
      <c r="HX32" s="246">
        <f ca="1">IF(Sammenligning!$G$9="GJ",1,(1/3.6))*(LOOKUP(_xlfn.NUMBERVALUE(LEFT(HX$161,4)),AMV1træ!$H$16:$AF$16,AMV1træ!$H55:$AF55)*HX$183)</f>
        <v>0</v>
      </c>
      <c r="HY32" s="246">
        <f ca="1">IF(Sammenligning!$G$9="GJ",1,(1/3.6))*(LOOKUP(_xlfn.NUMBERVALUE(LEFT(HY$161,4)),AMV1træ!$H$16:$AF$16,AMV1træ!$H55:$AF55)*HY$183)</f>
        <v>0</v>
      </c>
      <c r="HZ32" s="246">
        <f ca="1">IF(Sammenligning!$G$9="GJ",1,(1/3.6))*(LOOKUP(_xlfn.NUMBERVALUE(LEFT(HZ$161,4)),AMV1træ!$H$16:$AF$16,AMV1træ!$H55:$AF55)*HZ$183)</f>
        <v>0</v>
      </c>
      <c r="IA32" s="246">
        <f ca="1">IF(Sammenligning!$G$9="GJ",1,(1/3.6))*(LOOKUP(_xlfn.NUMBERVALUE(LEFT(IA$161,4)),AMV1træ!$H$16:$AF$16,AMV1træ!$H55:$AF55)*IA$183)</f>
        <v>0</v>
      </c>
      <c r="IB32" s="246">
        <f ca="1">IF(Sammenligning!$G$9="GJ",1,(1/3.6))*(LOOKUP(_xlfn.NUMBERVALUE(LEFT(IB$161,4)),AMV1træ!$H$16:$AF$16,AMV1træ!$H55:$AF55)*IB$183)</f>
        <v>0</v>
      </c>
      <c r="IC32" s="246">
        <f ca="1">IF(Sammenligning!$G$9="GJ",1,(1/3.6))*(LOOKUP(_xlfn.NUMBERVALUE(LEFT(IC$161,4)),AMV1træ!$H$16:$AF$16,AMV1træ!$H55:$AF55)*IC$183)</f>
        <v>0</v>
      </c>
      <c r="ID32" s="246">
        <f ca="1">IF(Sammenligning!$G$9="GJ",1,(1/3.6))*(LOOKUP(_xlfn.NUMBERVALUE(LEFT(ID$161,4)),AMV1træ!$H$16:$AF$16,AMV1træ!$H55:$AF55)*ID$183)</f>
        <v>0</v>
      </c>
      <c r="IE32" s="246">
        <f ca="1">IF(Sammenligning!$G$9="GJ",1,(1/3.6))*(LOOKUP(_xlfn.NUMBERVALUE(LEFT(IE$161,4)),AMV1træ!$H$16:$AF$16,AMV1træ!$H55:$AF55)*IE$183)</f>
        <v>0</v>
      </c>
      <c r="IF32" s="246">
        <f ca="1">IF(Sammenligning!$G$9="GJ",1,(1/3.6))*(LOOKUP(_xlfn.NUMBERVALUE(LEFT(IF$161,4)),AMV1træ!$H$16:$AF$16,AMV1træ!$H55:$AF55)*IF$183)</f>
        <v>0</v>
      </c>
      <c r="IG32" s="246">
        <f ca="1">IF(Sammenligning!$G$9="GJ",1,(1/3.6))*(LOOKUP(_xlfn.NUMBERVALUE(LEFT(IG$161,4)),AMV1træ!$H$16:$AF$16,AMV1træ!$H55:$AF55)*IG$183)</f>
        <v>0</v>
      </c>
      <c r="IH32" s="246">
        <f ca="1">IF(Sammenligning!$G$9="GJ",1,(1/3.6))*(LOOKUP(_xlfn.NUMBERVALUE(LEFT(IH$161,4)),AMV1træ!$H$16:$AF$16,AMV1træ!$H55:$AF55)*IH$183)</f>
        <v>0</v>
      </c>
      <c r="II32" s="246">
        <f ca="1">IF(Sammenligning!$G$9="GJ",1,(1/3.6))*(LOOKUP(_xlfn.NUMBERVALUE(LEFT(II$161,4)),AMV1træ!$H$16:$AF$16,AMV1træ!$H55:$AF55)*II$183)</f>
        <v>0</v>
      </c>
      <c r="IJ32" s="246">
        <f ca="1">IF(Sammenligning!$G$9="GJ",1,(1/3.6))*(LOOKUP(_xlfn.NUMBERVALUE(LEFT(IJ$161,4)),AMV1træ!$H$16:$AF$16,AMV1træ!$H55:$AF55)*IJ$183)</f>
        <v>0</v>
      </c>
      <c r="IK32" s="246">
        <f ca="1">IF(Sammenligning!$G$9="GJ",1,(1/3.6))*(LOOKUP(_xlfn.NUMBERVALUE(LEFT(IK$161,4)),AMV1træ!$H$16:$AF$16,AMV1træ!$H55:$AF55)*IK$183)</f>
        <v>0</v>
      </c>
      <c r="IL32" s="246">
        <f ca="1">IF(Sammenligning!$G$9="GJ",1,(1/3.6))*(LOOKUP(_xlfn.NUMBERVALUE(LEFT(IL$161,4)),AMV1træ!$H$16:$AF$16,AMV1træ!$H55:$AF55)*IL$183)</f>
        <v>0</v>
      </c>
      <c r="IM32" s="246">
        <f ca="1">IF(Sammenligning!$G$9="GJ",1,(1/3.6))*(LOOKUP(_xlfn.NUMBERVALUE(LEFT(IM$161,4)),AMV1træ!$H$16:$AF$16,AMV1træ!$H55:$AF55)*IM$183)</f>
        <v>0</v>
      </c>
      <c r="IN32" s="246">
        <f ca="1">IF(Sammenligning!$G$9="GJ",1,(1/3.6))*(LOOKUP(_xlfn.NUMBERVALUE(LEFT(IN$161,4)),AMV1træ!$H$16:$AF$16,AMV1træ!$H55:$AF55)*IN$183)</f>
        <v>0</v>
      </c>
      <c r="IO32" s="246">
        <f ca="1">IF(Sammenligning!$G$9="GJ",1,(1/3.6))*(LOOKUP(_xlfn.NUMBERVALUE(LEFT(IO$161,4)),AMV1træ!$H$16:$AF$16,AMV1træ!$H55:$AF55)*IO$183)</f>
        <v>0</v>
      </c>
      <c r="IP32" s="246">
        <f ca="1">IF(Sammenligning!$G$9="GJ",1,(1/3.6))*(LOOKUP(_xlfn.NUMBERVALUE(LEFT(IP$161,4)),AMV1træ!$H$16:$AF$16,AMV1træ!$H55:$AF55)*IP$183)</f>
        <v>0</v>
      </c>
      <c r="IQ32" s="246">
        <f ca="1">IF(Sammenligning!$G$9="GJ",1,(1/3.6))*(LOOKUP(_xlfn.NUMBERVALUE(LEFT(IQ$161,4)),AMV1træ!$H$16:$AF$16,AMV1træ!$H55:$AF55)*IQ$183)</f>
        <v>0</v>
      </c>
      <c r="IR32" s="246">
        <f ca="1">IF(Sammenligning!$G$9="GJ",1,(1/3.6))*(LOOKUP(_xlfn.NUMBERVALUE(LEFT(IR$161,4)),AMV1træ!$H$16:$AF$16,AMV1træ!$H55:$AF55)*IR$183)</f>
        <v>0</v>
      </c>
      <c r="IS32" s="246">
        <f ca="1">IF(Sammenligning!$G$9="GJ",1,(1/3.6))*(LOOKUP(_xlfn.NUMBERVALUE(LEFT(IS$161,4)),AMV1træ!$H$16:$AF$16,AMV1træ!$H55:$AF55)*IS$183)</f>
        <v>0</v>
      </c>
      <c r="IT32" s="246">
        <f ca="1">IF(Sammenligning!$G$9="GJ",1,(1/3.6))*(LOOKUP(_xlfn.NUMBERVALUE(LEFT(IT$161,4)),AMV1træ!$H$16:$AF$16,AMV1træ!$H55:$AF55)*IT$183)</f>
        <v>0</v>
      </c>
      <c r="IU32" s="246">
        <f ca="1">IF(Sammenligning!$G$9="GJ",1,(1/3.6))*(LOOKUP(_xlfn.NUMBERVALUE(LEFT(IU$161,4)),AMV1træ!$H$16:$AF$16,AMV1træ!$H55:$AF55)*IU$183)</f>
        <v>0</v>
      </c>
      <c r="IV32" s="246">
        <f ca="1">IF(Sammenligning!$G$9="GJ",1,(1/3.6))*(LOOKUP(_xlfn.NUMBERVALUE(LEFT(IV$161,4)),AMV1træ!$H$16:$AF$16,AMV1træ!$H55:$AF55)*IV$183)</f>
        <v>0</v>
      </c>
      <c r="IW32" s="246">
        <f ca="1">IF(Sammenligning!$G$9="GJ",1,(1/3.6))*(LOOKUP(_xlfn.NUMBERVALUE(LEFT(IW$161,4)),AMV1træ!$H$16:$AF$16,AMV1træ!$H55:$AF55)*IW$183)</f>
        <v>0</v>
      </c>
      <c r="IX32" s="246">
        <f ca="1">IF(Sammenligning!$G$9="GJ",1,(1/3.6))*(LOOKUP(_xlfn.NUMBERVALUE(LEFT(IX$161,4)),AMV1træ!$H$16:$AF$16,AMV1træ!$H55:$AF55)*IX$183)</f>
        <v>0</v>
      </c>
      <c r="IY32" s="310">
        <f ca="1">IF(Sammenligning!$G$9="GJ",1,(1/3.6))*(LOOKUP(_xlfn.NUMBERVALUE(LEFT(IY$161,4)),AMV1træ!$H$16:$AF$16,AMV1træ!$H55:$AF55)*IY$183)</f>
        <v>0</v>
      </c>
      <c r="IZ32" s="310">
        <f ca="1">IF(Sammenligning!$G$9="GJ",1,(1/3.6))*(LOOKUP(_xlfn.NUMBERVALUE(LEFT(IZ$161,4)),AMV1træ!$H$16:$AF$16,AMV1træ!$H55:$AF55)*IZ$183)</f>
        <v>0</v>
      </c>
      <c r="JA32" s="310">
        <f ca="1">IF(Sammenligning!$G$9="GJ",1,(1/3.6))*(LOOKUP(_xlfn.NUMBERVALUE(LEFT(JA$161,4)),AMV1træ!$H$16:$AF$16,AMV1træ!$H55:$AF55)*JA$183)</f>
        <v>0</v>
      </c>
      <c r="JB32" s="310">
        <f ca="1">IF(Sammenligning!$G$9="GJ",1,(1/3.6))*(LOOKUP(_xlfn.NUMBERVALUE(LEFT(JB$161,4)),AMV1træ!$H$16:$AF$16,AMV1træ!$H55:$AF55)*JB$183)</f>
        <v>0</v>
      </c>
      <c r="JC32" s="310">
        <f ca="1">IF(Sammenligning!$G$9="GJ",1,(1/3.6))*(LOOKUP(_xlfn.NUMBERVALUE(LEFT(JC$161,4)),AMV1træ!$H$16:$AF$16,AMV1træ!$H55:$AF55)*JC$183)</f>
        <v>0</v>
      </c>
      <c r="JD32" s="310">
        <f ca="1">IF(Sammenligning!$G$9="GJ",1,(1/3.6))*(LOOKUP(_xlfn.NUMBERVALUE(LEFT(JD$161,4)),AMV1træ!$H$16:$AF$16,AMV1træ!$H55:$AF55)*JD$183)</f>
        <v>0</v>
      </c>
      <c r="JE32" s="310">
        <f ca="1">IF(Sammenligning!$G$9="GJ",1,(1/3.6))*(LOOKUP(_xlfn.NUMBERVALUE(LEFT(JE$161,4)),AMV1træ!$H$16:$AF$16,AMV1træ!$H55:$AF55)*JE$183)</f>
        <v>0</v>
      </c>
      <c r="JF32" s="310">
        <f ca="1">IF(Sammenligning!$G$9="GJ",1,(1/3.6))*(LOOKUP(_xlfn.NUMBERVALUE(LEFT(JF$161,4)),AMV1træ!$H$16:$AF$16,AMV1træ!$H55:$AF55)*JF$183)</f>
        <v>0</v>
      </c>
      <c r="JG32" s="310">
        <f ca="1">IF(Sammenligning!$G$9="GJ",1,(1/3.6))*(LOOKUP(_xlfn.NUMBERVALUE(LEFT(JG$161,4)),AMV1træ!$H$16:$AF$16,AMV1træ!$H55:$AF55)*JG$183)</f>
        <v>0</v>
      </c>
      <c r="JH32" s="310">
        <f ca="1">IF(Sammenligning!$G$9="GJ",1,(1/3.6))*(LOOKUP(_xlfn.NUMBERVALUE(LEFT(JH$161,4)),AMV1træ!$H$16:$AF$16,AMV1træ!$H55:$AF55)*JH$183)</f>
        <v>0</v>
      </c>
      <c r="JI32" s="310">
        <f ca="1">IF(Sammenligning!$G$9="GJ",1,(1/3.6))*(LOOKUP(_xlfn.NUMBERVALUE(LEFT(JI$161,4)),AMV1træ!$H$16:$AF$16,AMV1træ!$H55:$AF55)*JI$183)</f>
        <v>0</v>
      </c>
      <c r="JJ32" s="310">
        <f ca="1">IF(Sammenligning!$G$9="GJ",1,(1/3.6))*(LOOKUP(_xlfn.NUMBERVALUE(LEFT(JJ$161,4)),AMV1træ!$H$16:$AF$16,AMV1træ!$H55:$AF55)*JJ$183)</f>
        <v>0</v>
      </c>
      <c r="JK32" s="246">
        <f ca="1">IF(Sammenligning!$G$9="GJ",1,(1/3.6))*(LOOKUP(_xlfn.NUMBERVALUE(LEFT(JK$161,4)),AMV1træ!$H$16:$AF$16,AMV1træ!$H55:$AF55)*JK$183)</f>
        <v>0</v>
      </c>
      <c r="JL32" s="246">
        <f ca="1">IF(Sammenligning!$G$9="GJ",1,(1/3.6))*(LOOKUP(_xlfn.NUMBERVALUE(LEFT(JL$161,4)),AMV1træ!$H$16:$AF$16,AMV1træ!$H55:$AF55)*JL$183)</f>
        <v>0</v>
      </c>
      <c r="JM32" s="246">
        <f ca="1">IF(Sammenligning!$G$9="GJ",1,(1/3.6))*(LOOKUP(_xlfn.NUMBERVALUE(LEFT(JM$161,4)),AMV1træ!$H$16:$AF$16,AMV1træ!$H55:$AF55)*JM$183)</f>
        <v>0</v>
      </c>
      <c r="JN32" s="246">
        <f ca="1">IF(Sammenligning!$G$9="GJ",1,(1/3.6))*(LOOKUP(_xlfn.NUMBERVALUE(LEFT(JN$161,4)),AMV1træ!$H$16:$AF$16,AMV1træ!$H55:$AF55)*JN$183)</f>
        <v>0</v>
      </c>
      <c r="JO32" s="246">
        <f ca="1">IF(Sammenligning!$G$9="GJ",1,(1/3.6))*(LOOKUP(_xlfn.NUMBERVALUE(LEFT(JO$161,4)),AMV1træ!$H$16:$AF$16,AMV1træ!$H55:$AF55)*JO$183)</f>
        <v>0</v>
      </c>
      <c r="JP32" s="246">
        <f ca="1">IF(Sammenligning!$G$9="GJ",1,(1/3.6))*(LOOKUP(_xlfn.NUMBERVALUE(LEFT(JP$161,4)),AMV1træ!$H$16:$AF$16,AMV1træ!$H55:$AF55)*JP$183)</f>
        <v>0</v>
      </c>
      <c r="JQ32" s="246">
        <f ca="1">IF(Sammenligning!$G$9="GJ",1,(1/3.6))*(LOOKUP(_xlfn.NUMBERVALUE(LEFT(JQ$161,4)),AMV1træ!$H$16:$AF$16,AMV1træ!$H55:$AF55)*JQ$183)</f>
        <v>0</v>
      </c>
      <c r="JR32" s="246">
        <f ca="1">IF(Sammenligning!$G$9="GJ",1,(1/3.6))*(LOOKUP(_xlfn.NUMBERVALUE(LEFT(JR$161,4)),AMV1træ!$H$16:$AF$16,AMV1træ!$H55:$AF55)*JR$183)</f>
        <v>0</v>
      </c>
      <c r="JS32" s="246">
        <f ca="1">IF(Sammenligning!$G$9="GJ",1,(1/3.6))*(LOOKUP(_xlfn.NUMBERVALUE(LEFT(JS$161,4)),AMV1træ!$H$16:$AF$16,AMV1træ!$H55:$AF55)*JS$183)</f>
        <v>0</v>
      </c>
      <c r="JT32" s="246">
        <f ca="1">IF(Sammenligning!$G$9="GJ",1,(1/3.6))*(LOOKUP(_xlfn.NUMBERVALUE(LEFT(JT$161,4)),AMV1træ!$H$16:$AF$16,AMV1træ!$H55:$AF55)*JT$183)</f>
        <v>0</v>
      </c>
      <c r="JU32" s="246">
        <f ca="1">IF(Sammenligning!$G$9="GJ",1,(1/3.6))*(LOOKUP(_xlfn.NUMBERVALUE(LEFT(JU$161,4)),AMV1træ!$H$16:$AF$16,AMV1træ!$H55:$AF55)*JU$183)</f>
        <v>0</v>
      </c>
      <c r="JV32" s="246">
        <f ca="1">IF(Sammenligning!$G$9="GJ",1,(1/3.6))*(LOOKUP(_xlfn.NUMBERVALUE(LEFT(JV$161,4)),AMV1træ!$H$16:$AF$16,AMV1træ!$H55:$AF55)*JV$183)</f>
        <v>0</v>
      </c>
      <c r="JW32" s="246">
        <f ca="1">IF(Sammenligning!$G$9="GJ",1,(1/3.6))*(LOOKUP(_xlfn.NUMBERVALUE(LEFT(JW$161,4)),AMV1træ!$H$16:$AF$16,AMV1træ!$H55:$AF55)*JW$183)</f>
        <v>0</v>
      </c>
      <c r="JX32" s="246">
        <f ca="1">IF(Sammenligning!$G$9="GJ",1,(1/3.6))*(LOOKUP(_xlfn.NUMBERVALUE(LEFT(JX$161,4)),AMV1træ!$H$16:$AF$16,AMV1træ!$H55:$AF55)*JX$183)</f>
        <v>0</v>
      </c>
      <c r="JY32" s="246">
        <f ca="1">IF(Sammenligning!$G$9="GJ",1,(1/3.6))*(LOOKUP(_xlfn.NUMBERVALUE(LEFT(JY$161,4)),AMV1træ!$H$16:$AF$16,AMV1træ!$H55:$AF55)*JY$183)</f>
        <v>0</v>
      </c>
      <c r="JZ32" s="246">
        <f ca="1">IF(Sammenligning!$G$9="GJ",1,(1/3.6))*(LOOKUP(_xlfn.NUMBERVALUE(LEFT(JZ$161,4)),AMV1træ!$H$16:$AF$16,AMV1træ!$H55:$AF55)*JZ$183)</f>
        <v>0</v>
      </c>
      <c r="KA32" s="246">
        <f ca="1">IF(Sammenligning!$G$9="GJ",1,(1/3.6))*(LOOKUP(_xlfn.NUMBERVALUE(LEFT(KA$161,4)),AMV1træ!$H$16:$AF$16,AMV1træ!$H55:$AF55)*KA$183)</f>
        <v>0</v>
      </c>
      <c r="KB32" s="246">
        <f ca="1">IF(Sammenligning!$G$9="GJ",1,(1/3.6))*(LOOKUP(_xlfn.NUMBERVALUE(LEFT(KB$161,4)),AMV1træ!$H$16:$AF$16,AMV1træ!$H55:$AF55)*KB$183)</f>
        <v>0</v>
      </c>
      <c r="KC32" s="246">
        <f ca="1">IF(Sammenligning!$G$9="GJ",1,(1/3.6))*(LOOKUP(_xlfn.NUMBERVALUE(LEFT(KC$161,4)),AMV1træ!$H$16:$AF$16,AMV1træ!$H55:$AF55)*KC$183)</f>
        <v>0</v>
      </c>
      <c r="KD32" s="246">
        <f ca="1">IF(Sammenligning!$G$9="GJ",1,(1/3.6))*(LOOKUP(_xlfn.NUMBERVALUE(LEFT(KD$161,4)),AMV1træ!$H$16:$AF$16,AMV1træ!$H55:$AF55)*KD$183)</f>
        <v>0</v>
      </c>
      <c r="KE32" s="246">
        <f ca="1">IF(Sammenligning!$G$9="GJ",1,(1/3.6))*(LOOKUP(_xlfn.NUMBERVALUE(LEFT(KE$161,4)),AMV1træ!$H$16:$AF$16,AMV1træ!$H55:$AF55)*KE$183)</f>
        <v>0</v>
      </c>
      <c r="KF32" s="246">
        <f ca="1">IF(Sammenligning!$G$9="GJ",1,(1/3.6))*(LOOKUP(_xlfn.NUMBERVALUE(LEFT(KF$161,4)),AMV1træ!$H$16:$AF$16,AMV1træ!$H55:$AF55)*KF$183)</f>
        <v>0</v>
      </c>
      <c r="KG32" s="246">
        <f ca="1">IF(Sammenligning!$G$9="GJ",1,(1/3.6))*(LOOKUP(_xlfn.NUMBERVALUE(LEFT(KG$161,4)),AMV1træ!$H$16:$AF$16,AMV1træ!$H55:$AF55)*KG$183)</f>
        <v>0</v>
      </c>
      <c r="KH32" s="246">
        <f ca="1">IF(Sammenligning!$G$9="GJ",1,(1/3.6))*(LOOKUP(_xlfn.NUMBERVALUE(LEFT(KH$161,4)),AMV1træ!$H$16:$AF$16,AMV1træ!$H55:$AF55)*KH$183)</f>
        <v>0</v>
      </c>
      <c r="KI32" s="246">
        <f ca="1">IF(Sammenligning!$G$9="GJ",1,(1/3.6))*(LOOKUP(_xlfn.NUMBERVALUE(LEFT(KI$161,4)),AMV1træ!$H$16:$AF$16,AMV1træ!$H55:$AF55)*KI$183)</f>
        <v>0</v>
      </c>
      <c r="KJ32" s="246">
        <f ca="1">IF(Sammenligning!$G$9="GJ",1,(1/3.6))*(LOOKUP(_xlfn.NUMBERVALUE(LEFT(KJ$161,4)),AMV1træ!$H$16:$AF$16,AMV1træ!$H55:$AF55)*KJ$183)</f>
        <v>0</v>
      </c>
      <c r="KK32" s="246">
        <f ca="1">IF(Sammenligning!$G$9="GJ",1,(1/3.6))*(LOOKUP(_xlfn.NUMBERVALUE(LEFT(KK$161,4)),AMV1træ!$H$16:$AF$16,AMV1træ!$H55:$AF55)*KK$183)</f>
        <v>0</v>
      </c>
      <c r="KL32" s="246">
        <f ca="1">IF(Sammenligning!$G$9="GJ",1,(1/3.6))*(LOOKUP(_xlfn.NUMBERVALUE(LEFT(KL$161,4)),AMV1træ!$H$16:$AF$16,AMV1træ!$H55:$AF55)*KL$183)</f>
        <v>0</v>
      </c>
      <c r="KM32" s="246">
        <f ca="1">IF(Sammenligning!$G$9="GJ",1,(1/3.6))*(LOOKUP(_xlfn.NUMBERVALUE(LEFT(KM$161,4)),AMV1træ!$H$16:$AF$16,AMV1træ!$H55:$AF55)*KM$183)</f>
        <v>0</v>
      </c>
      <c r="KN32" s="246">
        <f ca="1">IF(Sammenligning!$G$9="GJ",1,(1/3.6))*(LOOKUP(_xlfn.NUMBERVALUE(LEFT(KN$161,4)),AMV1træ!$H$16:$AF$16,AMV1træ!$H55:$AF55)*KN$183)</f>
        <v>0</v>
      </c>
      <c r="KO32" s="246">
        <f ca="1">IF(Sammenligning!$G$9="GJ",1,(1/3.6))*(LOOKUP(_xlfn.NUMBERVALUE(LEFT(KO$161,4)),AMV1træ!$H$16:$AF$16,AMV1træ!$H55:$AF55)*KO$183)</f>
        <v>0</v>
      </c>
      <c r="KP32" s="246">
        <f ca="1">IF(Sammenligning!$G$9="GJ",1,(1/3.6))*(LOOKUP(_xlfn.NUMBERVALUE(LEFT(KP$161,4)),AMV1træ!$H$16:$AF$16,AMV1træ!$H55:$AF55)*KP$183)</f>
        <v>0</v>
      </c>
      <c r="KQ32" s="246">
        <f ca="1">IF(Sammenligning!$G$9="GJ",1,(1/3.6))*(LOOKUP(_xlfn.NUMBERVALUE(LEFT(KQ$161,4)),AMV1træ!$H$16:$AF$16,AMV1træ!$H55:$AF55)*KQ$183)</f>
        <v>0</v>
      </c>
      <c r="KR32" s="246">
        <f ca="1">IF(Sammenligning!$G$9="GJ",1,(1/3.6))*(LOOKUP(_xlfn.NUMBERVALUE(LEFT(KR$161,4)),AMV1træ!$H$16:$AF$16,AMV1træ!$H55:$AF55)*KR$183)</f>
        <v>0</v>
      </c>
      <c r="KS32" s="246">
        <f ca="1">IF(Sammenligning!$G$9="GJ",1,(1/3.6))*(LOOKUP(_xlfn.NUMBERVALUE(LEFT(KS$161,4)),AMV1træ!$H$16:$AF$16,AMV1træ!$H55:$AF55)*KS$183)</f>
        <v>0</v>
      </c>
      <c r="KT32" s="246">
        <f ca="1">IF(Sammenligning!$G$9="GJ",1,(1/3.6))*(LOOKUP(_xlfn.NUMBERVALUE(LEFT(KT$161,4)),AMV1træ!$H$16:$AF$16,AMV1træ!$H55:$AF55)*KT$183)</f>
        <v>0</v>
      </c>
      <c r="KU32" s="246">
        <f ca="1">IF(Sammenligning!$G$9="GJ",1,(1/3.6))*(LOOKUP(_xlfn.NUMBERVALUE(LEFT(KU$161,4)),AMV1træ!$H$16:$AF$16,AMV1træ!$H55:$AF55)*KU$183)</f>
        <v>0</v>
      </c>
      <c r="KV32" s="246">
        <f ca="1">IF(Sammenligning!$G$9="GJ",1,(1/3.6))*(LOOKUP(_xlfn.NUMBERVALUE(LEFT(KV$161,4)),AMV1træ!$H$16:$AF$16,AMV1træ!$H55:$AF55)*KV$183)</f>
        <v>0</v>
      </c>
      <c r="KW32" s="246">
        <f ca="1">IF(Sammenligning!$G$9="GJ",1,(1/3.6))*(LOOKUP(_xlfn.NUMBERVALUE(LEFT(KW$161,4)),AMV1træ!$H$16:$AF$16,AMV1træ!$H55:$AF55)*KW$183)</f>
        <v>0</v>
      </c>
      <c r="KX32" s="246">
        <f ca="1">IF(Sammenligning!$G$9="GJ",1,(1/3.6))*(LOOKUP(_xlfn.NUMBERVALUE(LEFT(KX$161,4)),AMV1træ!$H$16:$AF$16,AMV1træ!$H55:$AF55)*KX$183)</f>
        <v>0</v>
      </c>
      <c r="KY32" s="246">
        <f ca="1">IF(Sammenligning!$G$9="GJ",1,(1/3.6))*(LOOKUP(_xlfn.NUMBERVALUE(LEFT(KY$161,4)),AMV1træ!$H$16:$AF$16,AMV1træ!$H55:$AF55)*KY$183)</f>
        <v>0</v>
      </c>
      <c r="KZ32" s="246">
        <f ca="1">IF(Sammenligning!$G$9="GJ",1,(1/3.6))*(LOOKUP(_xlfn.NUMBERVALUE(LEFT(KZ$161,4)),AMV1træ!$H$16:$AF$16,AMV1træ!$H55:$AF55)*KZ$183)</f>
        <v>0</v>
      </c>
      <c r="LA32" s="246">
        <f ca="1">IF(Sammenligning!$G$9="GJ",1,(1/3.6))*(LOOKUP(_xlfn.NUMBERVALUE(LEFT(LA$161,4)),AMV1træ!$H$16:$AF$16,AMV1træ!$H55:$AF55)*LA$183)</f>
        <v>0</v>
      </c>
      <c r="LB32" s="246">
        <f ca="1">IF(Sammenligning!$G$9="GJ",1,(1/3.6))*(LOOKUP(_xlfn.NUMBERVALUE(LEFT(LB$161,4)),AMV1træ!$H$16:$AF$16,AMV1træ!$H55:$AF55)*LB$183)</f>
        <v>0</v>
      </c>
      <c r="LC32" s="246">
        <f ca="1">IF(Sammenligning!$G$9="GJ",1,(1/3.6))*(LOOKUP(_xlfn.NUMBERVALUE(LEFT(LC$161,4)),AMV1træ!$H$16:$AF$16,AMV1træ!$H55:$AF55)*LC$183)</f>
        <v>0</v>
      </c>
      <c r="LD32" s="246">
        <f ca="1">IF(Sammenligning!$G$9="GJ",1,(1/3.6))*(LOOKUP(_xlfn.NUMBERVALUE(LEFT(LD$161,4)),AMV1træ!$H$16:$AF$16,AMV1træ!$H55:$AF55)*LD$183)</f>
        <v>0</v>
      </c>
      <c r="LE32" s="246">
        <f ca="1">IF(Sammenligning!$G$9="GJ",1,(1/3.6))*(LOOKUP(_xlfn.NUMBERVALUE(LEFT(LE$161,4)),AMV1træ!$H$16:$AF$16,AMV1træ!$H55:$AF55)*LE$183)</f>
        <v>0</v>
      </c>
      <c r="LF32" s="246">
        <f ca="1">IF(Sammenligning!$G$9="GJ",1,(1/3.6))*(LOOKUP(_xlfn.NUMBERVALUE(LEFT(LF$161,4)),AMV1træ!$H$16:$AF$16,AMV1træ!$H55:$AF55)*LF$183)</f>
        <v>0</v>
      </c>
      <c r="LG32" s="310">
        <f ca="1">IF(Sammenligning!$G$9="GJ",1,(1/3.6))*(LOOKUP(_xlfn.NUMBERVALUE(LEFT(LG$161,4)),AMV1træ!$H$16:$AF$16,AMV1træ!$H55:$AF55)*LG$183)</f>
        <v>0</v>
      </c>
      <c r="LH32" s="310">
        <f ca="1">IF(Sammenligning!$G$9="GJ",1,(1/3.6))*(LOOKUP(_xlfn.NUMBERVALUE(LEFT(LH$161,4)),AMV1træ!$H$16:$AF$16,AMV1træ!$H55:$AF55)*LH$183)</f>
        <v>0</v>
      </c>
      <c r="LI32" s="310">
        <f ca="1">IF(Sammenligning!$G$9="GJ",1,(1/3.6))*(LOOKUP(_xlfn.NUMBERVALUE(LEFT(LI$161,4)),AMV1træ!$H$16:$AF$16,AMV1træ!$H55:$AF55)*LI$183)</f>
        <v>0</v>
      </c>
      <c r="LJ32" s="310">
        <f ca="1">IF(Sammenligning!$G$9="GJ",1,(1/3.6))*(LOOKUP(_xlfn.NUMBERVALUE(LEFT(LJ$161,4)),AMV1træ!$H$16:$AF$16,AMV1træ!$H55:$AF55)*LJ$183)</f>
        <v>0</v>
      </c>
      <c r="LK32" s="310">
        <f ca="1">IF(Sammenligning!$G$9="GJ",1,(1/3.6))*(LOOKUP(_xlfn.NUMBERVALUE(LEFT(LK$161,4)),AMV1træ!$H$16:$AF$16,AMV1træ!$H55:$AF55)*LK$183)</f>
        <v>0</v>
      </c>
      <c r="LL32" s="310">
        <f ca="1">IF(Sammenligning!$G$9="GJ",1,(1/3.6))*(LOOKUP(_xlfn.NUMBERVALUE(LEFT(LL$161,4)),AMV1træ!$H$16:$AF$16,AMV1træ!$H55:$AF55)*LL$183)</f>
        <v>0</v>
      </c>
      <c r="LM32" s="310">
        <f ca="1">IF(Sammenligning!$G$9="GJ",1,(1/3.6))*(LOOKUP(_xlfn.NUMBERVALUE(LEFT(LM$161,4)),AMV1træ!$H$16:$AF$16,AMV1træ!$H55:$AF55)*LM$183)</f>
        <v>0</v>
      </c>
      <c r="LN32" s="310">
        <f ca="1">IF(Sammenligning!$G$9="GJ",1,(1/3.6))*(LOOKUP(_xlfn.NUMBERVALUE(LEFT(LN$161,4)),AMV1træ!$H$16:$AF$16,AMV1træ!$H55:$AF55)*LN$183)</f>
        <v>0</v>
      </c>
      <c r="LO32" s="310">
        <f ca="1">IF(Sammenligning!$G$9="GJ",1,(1/3.6))*(LOOKUP(_xlfn.NUMBERVALUE(LEFT(LO$161,4)),AMV1træ!$H$16:$AF$16,AMV1træ!$H55:$AF55)*LO$183)</f>
        <v>0</v>
      </c>
      <c r="LP32" s="310">
        <f ca="1">IF(Sammenligning!$G$9="GJ",1,(1/3.6))*(LOOKUP(_xlfn.NUMBERVALUE(LEFT(LP$161,4)),AMV1træ!$H$16:$AF$16,AMV1træ!$H55:$AF55)*LP$183)</f>
        <v>0</v>
      </c>
      <c r="LQ32" s="310">
        <f ca="1">IF(Sammenligning!$G$9="GJ",1,(1/3.6))*(LOOKUP(_xlfn.NUMBERVALUE(LEFT(LQ$161,4)),AMV1træ!$H$16:$AF$16,AMV1træ!$H55:$AF55)*LQ$183)</f>
        <v>0</v>
      </c>
      <c r="LR32" s="310">
        <f ca="1">IF(Sammenligning!$G$9="GJ",1,(1/3.6))*(LOOKUP(_xlfn.NUMBERVALUE(LEFT(LR$161,4)),AMV1træ!$H$16:$AF$16,AMV1træ!$H55:$AF55)*LR$183)</f>
        <v>0</v>
      </c>
    </row>
    <row r="33" spans="2:330" hidden="1">
      <c r="B33" s="689"/>
      <c r="C33" s="24" t="s">
        <v>31</v>
      </c>
      <c r="D33" s="24" t="str">
        <f>"Kr/"&amp;Sammenligning!$G$9</f>
        <v>Kr/GJ</v>
      </c>
      <c r="E33" s="246">
        <f ca="1">IF(Sammenligning!$G$9="GJ",1,(1*3.6))*(AMV1træ!H56*E$183+AMV1træBP!H56*E$184+AMV3kul!H54*E$185+AMV4træ!H54*E$186+AMV4træBP!H54*E$187+AVV1træ!H54*E$188+AVV1kul!H54*E$189+AVV2træ!H54*E$190+AVV2halm!H54*E$191+AVV2gasGT!H54*E$192+KKV!H54*E$193+HCVgas!H54*E$194+SPolie!H54*E$195+SPgas!H54*E$196+GeoEL!H52*E$197+GeoVa!H52*E$198+VP!H52*E$199+Sol!H52*E$200+Affald!H56*E$201)</f>
        <v>5.591808499149618</v>
      </c>
      <c r="F33" s="246">
        <f ca="1">IF(Sammenligning!$G$9="GJ",1,(1*3.6))*(AMV1træ!I56*F$183+AMV1træBP!I56*F$184+AMV3kul!I54*F$185+AMV4træ!I54*F$186+AMV4træBP!I54*F$187+AVV1træ!I54*F$188+AVV1kul!I54*F$189+AVV2træ!I54*F$190+AVV2halm!I54*F$191+AVV2gasGT!I54*F$192+KKV!I54*F$193+HCVgas!I54*F$194+SPolie!I54*F$195+SPgas!I54*F$196+GeoEL!I52*F$197+GeoVa!I52*F$198+VP!I52*F$199+Sol!I52*F$200+Affald!I56*F$201)</f>
        <v>5.591808499149618</v>
      </c>
      <c r="G33" s="310">
        <f ca="1">IF(Sammenligning!$G$9="GJ",1,(1*3.6))*(AMV1træ!J56*G$183+AMV1træBP!J56*G$184+AMV3kul!J54*G$185+AMV4træ!J54*G$186+AMV4træBP!J54*G$187+AVV1træ!J54*G$188+AVV1kul!J54*G$189+AVV2træ!J54*G$190+AVV2halm!J54*G$191+AVV2gasGT!J54*G$192+KKV!J54*G$193+HCVgas!J54*G$194+SPolie!J54*G$195+SPgas!J54*G$196+GeoEL!J52*G$197+GeoVa!J52*G$198+VP!J52*G$199+Sol!J52*G$200+Affald!J56*G$201)</f>
        <v>5.591808499149618</v>
      </c>
      <c r="H33" s="246">
        <f ca="1">IF(Sammenligning!$G$9="GJ",1,(1*3.6))*(AMV1træ!K56*H$183+AMV1træBP!K56*H$184+AMV3kul!K54*H$185+AMV4træ!K54*H$186+AMV4træBP!K54*H$187+AVV1træ!K54*H$188+AVV1kul!K54*H$189+AVV2træ!K54*H$190+AVV2halm!K54*H$191+AVV2gasGT!K54*H$192+KKV!K54*H$193+HCVgas!K54*H$194+SPolie!K54*H$195+SPgas!K54*H$196+GeoEL!K52*H$197+GeoVa!K52*H$198+VP!K52*H$199+Sol!K52*H$200+Affald!K56*H$201)</f>
        <v>5.591808499149618</v>
      </c>
      <c r="I33" s="310">
        <f ca="1">IF(Sammenligning!$G$9="GJ",1,(1*3.6))*(AMV1træ!L56*I$183+AMV1træBP!L56*I$184+AMV3kul!L54*I$185+AMV4træ!L54*I$186+AMV4træBP!L54*I$187+AVV1træ!L54*I$188+AVV1kul!L54*I$189+AVV2træ!L54*I$190+AVV2halm!L54*I$191+AVV2gasGT!L54*I$192+KKV!L54*I$193+HCVgas!L54*I$194+SPolie!L54*I$195+SPgas!L54*I$196+GeoEL!L52*I$197+GeoVa!L52*I$198+VP!L52*I$199+Sol!L52*I$200+Affald!L56*I$201)</f>
        <v>5.3629612216861373</v>
      </c>
      <c r="J33" s="246">
        <f ca="1">IF(Sammenligning!$G$9="GJ",1,(1*3.6))*(AMV1træ!M56*J$183+AMV1træBP!M56*J$184+AMV3kul!M54*J$185+AMV4træ!M54*J$186+AMV4træBP!M54*J$187+AVV1træ!M54*J$188+AVV1kul!M54*J$189+AVV2træ!M54*J$190+AVV2halm!M54*J$191+AVV2gasGT!M54*J$192+KKV!M54*J$193+HCVgas!M54*J$194+SPolie!M54*J$195+SPgas!M54*J$196+GeoEL!M52*J$197+GeoVa!M52*J$198+VP!M52*J$199+Sol!M52*J$200+Affald!M56*J$201)</f>
        <v>5.3314339234195423</v>
      </c>
      <c r="K33" s="246">
        <f ca="1">IF(Sammenligning!$G$9="GJ",1,(1*3.6))*(AMV1træ!N56*K$183+AMV1træBP!N56*K$184+AMV3kul!N54*K$185+AMV4træ!N54*K$186+AMV4træBP!N54*K$187+AVV1træ!N54*K$188+AVV1kul!N54*K$189+AVV2træ!N54*K$190+AVV2halm!N54*K$191+AVV2gasGT!N54*K$192+KKV!N54*K$193+HCVgas!N54*K$194+SPolie!N54*K$195+SPgas!N54*K$196+GeoEL!N52*K$197+GeoVa!N52*K$198+VP!N52*K$199+Sol!N52*K$200+Affald!N56*K$201)</f>
        <v>5.2999066966900017</v>
      </c>
      <c r="L33" s="246">
        <f ca="1">IF(Sammenligning!$G$9="GJ",1,(1*3.6))*(AMV1træ!O56*L$183+AMV1træBP!O56*L$184+AMV3kul!O54*L$185+AMV4træ!O54*L$186+AMV4træBP!O54*L$187+AVV1træ!O54*L$188+AVV1kul!O54*L$189+AVV2træ!O54*L$190+AVV2halm!O54*L$191+AVV2gasGT!O54*L$192+KKV!O54*L$193+HCVgas!O54*L$194+SPolie!O54*L$195+SPgas!O54*L$196+GeoEL!O52*L$197+GeoVa!O52*L$198+VP!O52*L$199+Sol!O52*L$200+Affald!O56*L$201)</f>
        <v>5.2683795414972785</v>
      </c>
      <c r="M33" s="246">
        <f ca="1">IF(Sammenligning!$G$9="GJ",1,(1*3.6))*(AMV1træ!P56*M$183+AMV1træBP!P56*M$184+AMV3kul!P54*M$185+AMV4træ!P54*M$186+AMV4træBP!P54*M$187+AVV1træ!P54*M$188+AVV1kul!P54*M$189+AVV2træ!P54*M$190+AVV2halm!P54*M$191+AVV2gasGT!P54*M$192+KKV!P54*M$193+HCVgas!P54*M$194+SPolie!P54*M$195+SPgas!P54*M$196+GeoEL!P52*M$197+GeoVa!P52*M$198+VP!P52*M$199+Sol!P52*M$200+Affald!P56*M$201)</f>
        <v>5.2368524578411746</v>
      </c>
      <c r="N33" s="310">
        <f ca="1">IF(Sammenligning!$G$9="GJ",1,(1*3.6))*(AMV1træ!Q56*N$183+AMV1træBP!Q56*N$184+AMV3kul!Q54*N$185+AMV4træ!Q54*N$186+AMV4træBP!Q54*N$187+AVV1træ!Q54*N$188+AVV1kul!Q54*N$189+AVV2træ!Q54*N$190+AVV2halm!Q54*N$191+AVV2gasGT!Q54*N$192+KKV!Q54*N$193+HCVgas!Q54*N$194+SPolie!Q54*N$195+SPgas!Q54*N$196+GeoEL!Q52*N$197+GeoVa!Q52*N$198+VP!Q52*N$199+Sol!Q52*N$200+Affald!Q56*N$201)</f>
        <v>5.2053254457214262</v>
      </c>
      <c r="O33" s="246">
        <f ca="1">IF(Sammenligning!$G$9="GJ",1,(1*3.6))*(AMV1træ!R56*O$183+AMV1træBP!R56*O$184+AMV3kul!R54*O$185+AMV4træ!R54*O$186+AMV4træBP!R54*O$187+AVV1træ!R54*O$188+AVV1kul!R54*O$189+AVV2træ!R54*O$190+AVV2halm!R54*O$191+AVV2gasGT!R54*O$192+KKV!R54*O$193+HCVgas!R54*O$194+SPolie!R54*O$195+SPgas!R54*O$196+GeoEL!R52*O$197+GeoVa!R52*O$198+VP!R52*O$199+Sol!R52*O$200+Affald!R56*O$201)</f>
        <v>5.1836709028453765</v>
      </c>
      <c r="P33" s="246">
        <f ca="1">IF(Sammenligning!$G$9="GJ",1,(1*3.6))*(AMV1træ!S56*P$183+AMV1træBP!S56*P$184+AMV3kul!S54*P$185+AMV4træ!S54*P$186+AMV4træBP!S54*P$187+AVV1træ!S54*P$188+AVV1kul!S54*P$189+AVV2træ!S54*P$190+AVV2halm!S54*P$191+AVV2gasGT!S54*P$192+KKV!S54*P$193+HCVgas!S54*P$194+SPolie!S54*P$195+SPgas!S54*P$196+GeoEL!S52*P$197+GeoVa!S52*P$198+VP!S52*P$199+Sol!S52*P$200+Affald!S56*P$201)</f>
        <v>5.1620158450568905</v>
      </c>
      <c r="Q33" s="246">
        <f ca="1">IF(Sammenligning!$G$9="GJ",1,(1*3.6))*(AMV1træ!T56*Q$183+AMV1træBP!T56*Q$184+AMV3kul!T54*Q$185+AMV4træ!T54*Q$186+AMV4træBP!T54*Q$187+AVV1træ!T54*Q$188+AVV1kul!T54*Q$189+AVV2træ!T54*Q$190+AVV2halm!T54*Q$191+AVV2gasGT!T54*Q$192+KKV!T54*Q$193+HCVgas!T54*Q$194+SPolie!T54*Q$195+SPgas!T54*Q$196+GeoEL!T52*Q$197+GeoVa!T52*Q$198+VP!T52*Q$199+Sol!T52*Q$200+Affald!T56*Q$201)</f>
        <v>5.1403602723375759</v>
      </c>
      <c r="R33" s="246">
        <f ca="1">IF(Sammenligning!$G$9="GJ",1,(1*3.6))*(AMV1træ!U56*R$183+AMV1træBP!U56*R$184+AMV3kul!U54*R$185+AMV4træ!U54*R$186+AMV4træBP!U54*R$187+AVV1træ!U54*R$188+AVV1kul!U54*R$189+AVV2træ!U54*R$190+AVV2halm!U54*R$191+AVV2gasGT!U54*R$192+KKV!U54*R$193+HCVgas!U54*R$194+SPolie!U54*R$195+SPgas!U54*R$196+GeoEL!U52*R$197+GeoVa!U52*R$198+VP!U52*R$199+Sol!U52*R$200+Affald!U56*R$201)</f>
        <v>5.1187041846690935</v>
      </c>
      <c r="S33" s="310">
        <f ca="1">IF(Sammenligning!$G$9="GJ",1,(1*3.6))*(AMV1træ!V56*S$183+AMV1træBP!V56*S$184+AMV3kul!V54*S$185+AMV4træ!V54*S$186+AMV4træBP!V54*S$187+AVV1træ!V54*S$188+AVV1kul!V54*S$189+AVV2træ!V54*S$190+AVV2halm!V54*S$191+AVV2gasGT!V54*S$192+KKV!V54*S$193+HCVgas!V54*S$194+SPolie!V54*S$195+SPgas!V54*S$196+GeoEL!V52*S$197+GeoVa!V52*S$198+VP!V52*S$199+Sol!V52*S$200+Affald!V56*S$201)</f>
        <v>5.0970475820330492</v>
      </c>
      <c r="T33" s="246">
        <f ca="1">IF(Sammenligning!$G$9="GJ",1,(1*3.6))*(AMV1træ!W56*T$183+AMV1træBP!W56*T$184+AMV3kul!W54*T$185+AMV4træ!W54*T$186+AMV4træBP!W54*T$187+AVV1træ!W54*T$188+AVV1kul!W54*T$189+AVV2træ!W54*T$190+AVV2halm!W54*T$191+AVV2gasGT!W54*T$192+KKV!W54*T$193+HCVgas!W54*T$194+SPolie!W54*T$195+SPgas!W54*T$196+GeoEL!W52*T$197+GeoVa!W52*T$198+VP!W52*T$199+Sol!W52*T$200+Affald!W56*T$201)</f>
        <v>4.5750906643724942</v>
      </c>
      <c r="U33" s="246">
        <f ca="1">IF(Sammenligning!$G$9="GJ",1,(1*3.6))*(AMV1træ!X56*U$183+AMV1træBP!X56*U$184+AMV3kul!X54*U$185+AMV4træ!X54*U$186+AMV4træBP!X54*U$187+AVV1træ!X54*U$188+AVV1kul!X54*U$189+AVV2træ!X54*U$190+AVV2halm!X54*U$191+AVV2gasGT!X54*U$192+KKV!X54*U$193+HCVgas!X54*U$194+SPolie!X54*U$195+SPgas!X54*U$196+GeoEL!X52*U$197+GeoVa!X52*U$198+VP!X52*U$199+Sol!X52*U$200+Affald!X56*U$201)</f>
        <v>4.5750906643724942</v>
      </c>
      <c r="V33" s="246">
        <f ca="1">IF(Sammenligning!$G$9="GJ",1,(1*3.6))*(AMV1træ!Y56*V$183+AMV1træBP!Y56*V$184+AMV3kul!Y54*V$185+AMV4træ!Y54*V$186+AMV4træBP!Y54*V$187+AVV1træ!Y54*V$188+AVV1kul!Y54*V$189+AVV2træ!Y54*V$190+AVV2halm!Y54*V$191+AVV2gasGT!Y54*V$192+KKV!Y54*V$193+HCVgas!Y54*V$194+SPolie!Y54*V$195+SPgas!Y54*V$196+GeoEL!Y52*V$197+GeoVa!Y52*V$198+VP!Y52*V$199+Sol!Y52*V$200+Affald!Y56*V$201)</f>
        <v>4.5750906643724942</v>
      </c>
      <c r="W33" s="246">
        <f ca="1">IF(Sammenligning!$G$9="GJ",1,(1*3.6))*(AMV1træ!Z56*W$183+AMV1træBP!Z56*W$184+AMV3kul!Z54*W$185+AMV4træ!Z54*W$186+AMV4træBP!Z54*W$187+AVV1træ!Z54*W$188+AVV1kul!Z54*W$189+AVV2træ!Z54*W$190+AVV2halm!Z54*W$191+AVV2gasGT!Z54*W$192+KKV!Z54*W$193+HCVgas!Z54*W$194+SPolie!Z54*W$195+SPgas!Z54*W$196+GeoEL!Z52*W$197+GeoVa!Z52*W$198+VP!Z52*W$199+Sol!Z52*W$200+Affald!Z56*W$201)</f>
        <v>4.5750906643724942</v>
      </c>
      <c r="X33" s="310">
        <f ca="1">IF(Sammenligning!$G$9="GJ",1,(1*3.6))*(AMV1træ!AA56*X$183+AMV1træBP!AA56*X$184+AMV3kul!AA54*X$185+AMV4træ!AA54*X$186+AMV4træBP!AA54*X$187+AVV1træ!AA54*X$188+AVV1kul!AA54*X$189+AVV2træ!AA54*X$190+AVV2halm!AA54*X$191+AVV2gasGT!AA54*X$192+KKV!AA54*X$193+HCVgas!AA54*X$194+SPolie!AA54*X$195+SPgas!AA54*X$196+GeoEL!AA52*X$197+GeoVa!AA52*X$198+VP!AA52*X$199+Sol!AA52*X$200+Affald!AA56*X$201)</f>
        <v>4.5750906643724942</v>
      </c>
      <c r="Y33" s="246">
        <f ca="1">IF(Sammenligning!$G$9="GJ",1,(1*3.6))*(AMV1træ!AB56*Y$183+AMV1træBP!AB56*Y$184+AMV3kul!AB54*Y$185+AMV4træ!AB54*Y$186+AMV4træBP!AB54*Y$187+AVV1træ!AB54*Y$188+AVV1kul!AB54*Y$189+AVV2træ!AB54*Y$190+AVV2halm!AB54*Y$191+AVV2gasGT!AB54*Y$192+KKV!AB54*Y$193+HCVgas!AB54*Y$194+SPolie!AB54*Y$195+SPgas!AB54*Y$196+GeoEL!AB52*Y$197+GeoVa!AB52*Y$198+VP!AB52*Y$199+Sol!AB52*Y$200+Affald!AB56*Y$201)</f>
        <v>4.6686251529497076</v>
      </c>
      <c r="Z33" s="246">
        <f ca="1">IF(Sammenligning!$G$9="GJ",1,(1*3.6))*(AMV1træ!AC56*Z$183+AMV1træBP!AC56*Z$184+AMV3kul!AC54*Z$185+AMV4træ!AC54*Z$186+AMV4træBP!AC54*Z$187+AVV1træ!AC54*Z$188+AVV1kul!AC54*Z$189+AVV2træ!AC54*Z$190+AVV2halm!AC54*Z$191+AVV2gasGT!AC54*Z$192+KKV!AC54*Z$193+HCVgas!AC54*Z$194+SPolie!AC54*Z$195+SPgas!AC54*Z$196+GeoEL!AC52*Z$197+GeoVa!AC52*Z$198+VP!AC52*Z$199+Sol!AC52*Z$200+Affald!AC56*Z$201)</f>
        <v>4.7621618898669205</v>
      </c>
      <c r="AA33" s="246">
        <f ca="1">IF(Sammenligning!$G$9="GJ",1,(1*3.6))*(AMV1træ!AD56*AA$183+AMV1træBP!AD56*AA$184+AMV3kul!AD54*AA$185+AMV4træ!AD54*AA$186+AMV4træBP!AD54*AA$187+AVV1træ!AD54*AA$188+AVV1kul!AD54*AA$189+AVV2træ!AD54*AA$190+AVV2halm!AD54*AA$191+AVV2gasGT!AD54*AA$192+KKV!AD54*AA$193+HCVgas!AD54*AA$194+SPolie!AD54*AA$195+SPgas!AD54*AA$196+GeoEL!AD52*AA$197+GeoVa!AD52*AA$198+VP!AD52*AA$199+Sol!AD52*AA$200+Affald!AD56*AA$201)</f>
        <v>4.8557008752052218</v>
      </c>
      <c r="AB33" s="246">
        <f ca="1">IF(Sammenligning!$G$9="GJ",1,(1*3.6))*(AMV1træ!AE56*AB$183+AMV1træBP!AE56*AB$184+AMV3kul!AE54*AB$185+AMV4træ!AE54*AB$186+AMV4træBP!AE54*AB$187+AVV1træ!AE54*AB$188+AVV1kul!AE54*AB$189+AVV2træ!AE54*AB$190+AVV2halm!AE54*AB$191+AVV2gasGT!AE54*AB$192+KKV!AE54*AB$193+HCVgas!AE54*AB$194+SPolie!AE54*AB$195+SPgas!AE54*AB$196+GeoEL!AE52*AB$197+GeoVa!AE52*AB$198+VP!AE52*AB$199+Sol!AE52*AB$200+Affald!AE56*AB$201)</f>
        <v>4.9492421090457057</v>
      </c>
      <c r="AC33" s="310">
        <f ca="1">IF(Sammenligning!$G$9="GJ",1,(1*3.6))*(AMV1træ!AF56*AC$183+AMV1træBP!AF56*AC$184+AMV3kul!AF54*AC$185+AMV4træ!AF54*AC$186+AMV4træBP!AF54*AC$187+AVV1træ!AF54*AC$188+AVV1kul!AF54*AC$189+AVV2træ!AF54*AC$190+AVV2halm!AF54*AC$191+AVV2gasGT!AF54*AC$192+KKV!AF54*AC$193+HCVgas!AF54*AC$194+SPolie!AF54*AC$195+SPgas!AF54*AC$196+GeoEL!AF52*AC$197+GeoVa!AF52*AC$198+VP!AF52*AC$199+Sol!AF52*AC$200+Affald!AF56*AC$201)</f>
        <v>5.0427855914694195</v>
      </c>
      <c r="AD33" s="3"/>
      <c r="AE33" s="246">
        <f ca="1">IF(Sammenligning!$G$9="GJ",1,(1*3.6))*(AMV1træ!$H56*AE$183+AMV1træBP!$H56*AE$184+AMV3kul!$H54*AE$185+AMV4træ!$H54*AE$186+AMV4træBP!$H54*AE$187+AVV1træ!$H54*AE$188+AVV1kul!$H54*AE$189+AVV2træ!$H54*AE$190+AVV2halm!$H54*AE$191+AVV2gasGT!$H54*AE$192+KKV!$H54*AE$193+HCVgas!$H54*AE$194+SPolie!$H54*AE$195+SPgas!$H54*AE$196+GeoEL!$H52*AE$197+GeoVa!$H52*AE$198+VP!$H52*AE$199+Sol!$H52*AE$200+Affald!$H56*AE$201)</f>
        <v>1.7180824427429413</v>
      </c>
      <c r="AF33" s="246">
        <f ca="1">IF(Sammenligning!$G$9="GJ",1,(1*3.6))*(AMV1træ!$H56*AF$183+AMV1træBP!$H56*AF$184+AMV3kul!$H54*AF$185+AMV4træ!$H54*AF$186+AMV4træBP!$H54*AF$187+AVV1træ!$H54*AF$188+AVV1kul!$H54*AF$189+AVV2træ!$H54*AF$190+AVV2halm!$H54*AF$191+AVV2gasGT!$H54*AF$192+KKV!$H54*AF$193+HCVgas!$H54*AF$194+SPolie!$H54*AF$195+SPgas!$H54*AF$196+GeoEL!$H52*AF$197+GeoVa!$H52*AF$198+VP!$H52*AF$199+Sol!$H52*AF$200+Affald!$H56*AF$201)</f>
        <v>2.6985726027300534</v>
      </c>
      <c r="AG33" s="246">
        <f ca="1">IF(Sammenligning!$G$9="GJ",1,(1*3.6))*(AMV1træ!$H56*AG$183+AMV1træBP!$H56*AG$184+AMV3kul!$H54*AG$185+AMV4træ!$H54*AG$186+AMV4træBP!$H54*AG$187+AVV1træ!$H54*AG$188+AVV1kul!$H54*AG$189+AVV2træ!$H54*AG$190+AVV2halm!$H54*AG$191+AVV2gasGT!$H54*AG$192+KKV!$H54*AG$193+HCVgas!$H54*AG$194+SPolie!$H54*AG$195+SPgas!$H54*AG$196+GeoEL!$H52*AG$197+GeoVa!$H52*AG$198+VP!$H52*AG$199+Sol!$H52*AG$200+Affald!$H56*AG$201)</f>
        <v>3.4169325883895758</v>
      </c>
      <c r="AH33" s="246">
        <f ca="1">IF(Sammenligning!$G$9="GJ",1,(1*3.6))*(AMV1træ!$H56*AH$183+AMV1træBP!$H56*AH$184+AMV3kul!$H54*AH$185+AMV4træ!$H54*AH$186+AMV4træBP!$H54*AH$187+AVV1træ!$H54*AH$188+AVV1kul!$H54*AH$189+AVV2træ!$H54*AH$190+AVV2halm!$H54*AH$191+AVV2gasGT!$H54*AH$192+KKV!$H54*AH$193+HCVgas!$H54*AH$194+SPolie!$H54*AH$195+SPgas!$H54*AH$196+GeoEL!$H52*AH$197+GeoVa!$H52*AH$198+VP!$H52*AH$199+Sol!$H52*AH$200+Affald!$H56*AH$201)</f>
        <v>4.8691565535234069</v>
      </c>
      <c r="AI33" s="246">
        <f ca="1">IF(Sammenligning!$G$9="GJ",1,(1*3.6))*(AMV1træ!$H56*AI$183+AMV1træBP!$H56*AI$184+AMV3kul!$H54*AI$185+AMV4træ!$H54*AI$186+AMV4træBP!$H54*AI$187+AVV1træ!$H54*AI$188+AVV1kul!$H54*AI$189+AVV2træ!$H54*AI$190+AVV2halm!$H54*AI$191+AVV2gasGT!$H54*AI$192+KKV!$H54*AI$193+HCVgas!$H54*AI$194+SPolie!$H54*AI$195+SPgas!$H54*AI$196+GeoEL!$H52*AI$197+GeoVa!$H52*AI$198+VP!$H52*AI$199+Sol!$H52*AI$200+Affald!$H56*AI$201)</f>
        <v>5.458630901809391</v>
      </c>
      <c r="AJ33" s="246">
        <f ca="1">IF(Sammenligning!$G$9="GJ",1,(1*3.6))*(AMV1træ!$H56*AJ$183+AMV1træBP!$H56*AJ$184+AMV3kul!$H54*AJ$185+AMV4træ!$H54*AJ$186+AMV4træBP!$H54*AJ$187+AVV1træ!$H54*AJ$188+AVV1kul!$H54*AJ$189+AVV2træ!$H54*AJ$190+AVV2halm!$H54*AJ$191+AVV2gasGT!$H54*AJ$192+KKV!$H54*AJ$193+HCVgas!$H54*AJ$194+SPolie!$H54*AJ$195+SPgas!$H54*AJ$196+GeoEL!$H52*AJ$197+GeoVa!$H52*AJ$198+VP!$H52*AJ$199+Sol!$H52*AJ$200+Affald!$H56*AJ$201)</f>
        <v>5.2444961471122493</v>
      </c>
      <c r="AK33" s="246">
        <f ca="1">IF(Sammenligning!$G$9="GJ",1,(1*3.6))*(AMV1træ!$H56*AK$183+AMV1træBP!$H56*AK$184+AMV3kul!$H54*AK$185+AMV4træ!$H54*AK$186+AMV4træBP!$H54*AK$187+AVV1træ!$H54*AK$188+AVV1kul!$H54*AK$189+AVV2træ!$H54*AK$190+AVV2halm!$H54*AK$191+AVV2gasGT!$H54*AK$192+KKV!$H54*AK$193+HCVgas!$H54*AK$194+SPolie!$H54*AK$195+SPgas!$H54*AK$196+GeoEL!$H52*AK$197+GeoVa!$H52*AK$198+VP!$H52*AK$199+Sol!$H52*AK$200+Affald!$H56*AK$201)</f>
        <v>7.5803025350315281</v>
      </c>
      <c r="AL33" s="246">
        <f ca="1">IF(Sammenligning!$G$9="GJ",1,(1*3.6))*(AMV1træ!$H56*AL$183+AMV1træBP!$H56*AL$184+AMV3kul!$H54*AL$185+AMV4træ!$H54*AL$186+AMV4træBP!$H54*AL$187+AVV1træ!$H54*AL$188+AVV1kul!$H54*AL$189+AVV2træ!$H54*AL$190+AVV2halm!$H54*AL$191+AVV2gasGT!$H54*AL$192+KKV!$H54*AL$193+HCVgas!$H54*AL$194+SPolie!$H54*AL$195+SPgas!$H54*AL$196+GeoEL!$H52*AL$197+GeoVa!$H52*AL$198+VP!$H52*AL$199+Sol!$H52*AL$200+Affald!$H56*AL$201)</f>
        <v>15.680366227716183</v>
      </c>
      <c r="AM33" s="246">
        <f ca="1">IF(Sammenligning!$G$9="GJ",1,(1*3.6))*(AMV1træ!$H56*AM$183+AMV1træBP!$H56*AM$184+AMV3kul!$H54*AM$185+AMV4træ!$H54*AM$186+AMV4træBP!$H54*AM$187+AVV1træ!$H54*AM$188+AVV1kul!$H54*AM$189+AVV2træ!$H54*AM$190+AVV2halm!$H54*AM$191+AVV2gasGT!$H54*AM$192+KKV!$H54*AM$193+HCVgas!$H54*AM$194+SPolie!$H54*AM$195+SPgas!$H54*AM$196+GeoEL!$H52*AM$197+GeoVa!$H52*AM$198+VP!$H52*AM$199+Sol!$H52*AM$200+Affald!$H56*AM$201)</f>
        <v>6.545883826415638</v>
      </c>
      <c r="AN33" s="246">
        <f ca="1">IF(Sammenligning!$G$9="GJ",1,(1*3.6))*(AMV1træ!$H56*AN$183+AMV1træBP!$H56*AN$184+AMV3kul!$H54*AN$185+AMV4træ!$H54*AN$186+AMV4træBP!$H54*AN$187+AVV1træ!$H54*AN$188+AVV1kul!$H54*AN$189+AVV2træ!$H54*AN$190+AVV2halm!$H54*AN$191+AVV2gasGT!$H54*AN$192+KKV!$H54*AN$193+HCVgas!$H54*AN$194+SPolie!$H54*AN$195+SPgas!$H54*AN$196+GeoEL!$H52*AN$197+GeoVa!$H52*AN$198+VP!$H52*AN$199+Sol!$H52*AN$200+Affald!$H56*AN$201)</f>
        <v>5.1410316612459939</v>
      </c>
      <c r="AO33" s="246">
        <f ca="1">IF(Sammenligning!$G$9="GJ",1,(1*3.6))*(AMV1træ!$H56*AO$183+AMV1træBP!$H56*AO$184+AMV3kul!$H54*AO$185+AMV4træ!$H54*AO$186+AMV4træBP!$H54*AO$187+AVV1træ!$H54*AO$188+AVV1kul!$H54*AO$189+AVV2træ!$H54*AO$190+AVV2halm!$H54*AO$191+AVV2gasGT!$H54*AO$192+KKV!$H54*AO$193+HCVgas!$H54*AO$194+SPolie!$H54*AO$195+SPgas!$H54*AO$196+GeoEL!$H52*AO$197+GeoVa!$H52*AO$198+VP!$H52*AO$199+Sol!$H52*AO$200+Affald!$H56*AO$201)</f>
        <v>4.1255783059355364</v>
      </c>
      <c r="AP33" s="246">
        <f ca="1">IF(Sammenligning!$G$9="GJ",1,(1*3.6))*(AMV1træ!$H56*AP$183+AMV1træBP!$H56*AP$184+AMV3kul!$H54*AP$185+AMV4træ!$H54*AP$186+AMV4træBP!$H54*AP$187+AVV1træ!$H54*AP$188+AVV1kul!$H54*AP$189+AVV2træ!$H54*AP$190+AVV2halm!$H54*AP$191+AVV2gasGT!$H54*AP$192+KKV!$H54*AP$193+HCVgas!$H54*AP$194+SPolie!$H54*AP$195+SPgas!$H54*AP$196+GeoEL!$H52*AP$197+GeoVa!$H52*AP$198+VP!$H52*AP$199+Sol!$H52*AP$200+Affald!$H56*AP$201)</f>
        <v>3.6501675281200807</v>
      </c>
      <c r="AQ33" s="246">
        <f ca="1">IF(Sammenligning!$G$9="GJ",1,(1*3.6))*(AMV1træ!$I56*AQ$183+AMV1træBP!$I56*AQ$184+AMV3kul!$I54*AQ$185+AMV4træ!$I54*AQ$186+AMV4træBP!$I54*AQ$187+AVV1træ!$I54*AQ$188+AVV1kul!$I54*AQ$189+AVV2træ!$I54*AQ$190+AVV2halm!$I54*AQ$191+AVV2gasGT!$I54*AQ$192+KKV!$I54*AQ$193+HCVgas!$I54*AQ$194+SPolie!$I54*AQ$195+SPgas!$I54*AQ$196+GeoEL!$I52*AQ$197+GeoVa!$I52*AQ$198+VP!$I52*AQ$199+Sol!$I52*AQ$200+Affald!$I56*AQ$201)</f>
        <v>1.7180824427429413</v>
      </c>
      <c r="AR33" s="246">
        <f ca="1">IF(Sammenligning!$G$9="GJ",1,(1*3.6))*(AMV1træ!$I56*AR$183+AMV1træBP!$I56*AR$184+AMV3kul!$I54*AR$185+AMV4træ!$I54*AR$186+AMV4træBP!$I54*AR$187+AVV1træ!$I54*AR$188+AVV1kul!$I54*AR$189+AVV2træ!$I54*AR$190+AVV2halm!$I54*AR$191+AVV2gasGT!$I54*AR$192+KKV!$I54*AR$193+HCVgas!$I54*AR$194+SPolie!$I54*AR$195+SPgas!$I54*AR$196+GeoEL!$I52*AR$197+GeoVa!$I52*AR$198+VP!$I52*AR$199+Sol!$I52*AR$200+Affald!$I56*AR$201)</f>
        <v>2.6985726027300534</v>
      </c>
      <c r="AS33" s="246">
        <f ca="1">IF(Sammenligning!$G$9="GJ",1,(1*3.6))*(AMV1træ!$I56*AS$183+AMV1træBP!$I56*AS$184+AMV3kul!$I54*AS$185+AMV4træ!$I54*AS$186+AMV4træBP!$I54*AS$187+AVV1træ!$I54*AS$188+AVV1kul!$I54*AS$189+AVV2træ!$I54*AS$190+AVV2halm!$I54*AS$191+AVV2gasGT!$I54*AS$192+KKV!$I54*AS$193+HCVgas!$I54*AS$194+SPolie!$I54*AS$195+SPgas!$I54*AS$196+GeoEL!$I52*AS$197+GeoVa!$I52*AS$198+VP!$I52*AS$199+Sol!$I52*AS$200+Affald!$I56*AS$201)</f>
        <v>3.4169325883895758</v>
      </c>
      <c r="AT33" s="246">
        <f ca="1">IF(Sammenligning!$G$9="GJ",1,(1*3.6))*(AMV1træ!$I56*AT$183+AMV1træBP!$I56*AT$184+AMV3kul!$I54*AT$185+AMV4træ!$I54*AT$186+AMV4træBP!$I54*AT$187+AVV1træ!$I54*AT$188+AVV1kul!$I54*AT$189+AVV2træ!$I54*AT$190+AVV2halm!$I54*AT$191+AVV2gasGT!$I54*AT$192+KKV!$I54*AT$193+HCVgas!$I54*AT$194+SPolie!$I54*AT$195+SPgas!$I54*AT$196+GeoEL!$I52*AT$197+GeoVa!$I52*AT$198+VP!$I52*AT$199+Sol!$I52*AT$200+Affald!$I56*AT$201)</f>
        <v>4.8691565535234069</v>
      </c>
      <c r="AU33" s="246">
        <f ca="1">IF(Sammenligning!$G$9="GJ",1,(1*3.6))*(AMV1træ!$I56*AU$183+AMV1træBP!$I56*AU$184+AMV3kul!$I54*AU$185+AMV4træ!$I54*AU$186+AMV4træBP!$I54*AU$187+AVV1træ!$I54*AU$188+AVV1kul!$I54*AU$189+AVV2træ!$I54*AU$190+AVV2halm!$I54*AU$191+AVV2gasGT!$I54*AU$192+KKV!$I54*AU$193+HCVgas!$I54*AU$194+SPolie!$I54*AU$195+SPgas!$I54*AU$196+GeoEL!$I52*AU$197+GeoVa!$I52*AU$198+VP!$I52*AU$199+Sol!$I52*AU$200+Affald!$I56*AU$201)</f>
        <v>5.458630901809391</v>
      </c>
      <c r="AV33" s="246">
        <f ca="1">IF(Sammenligning!$G$9="GJ",1,(1*3.6))*(AMV1træ!$I56*AV$183+AMV1træBP!$I56*AV$184+AMV3kul!$I54*AV$185+AMV4træ!$I54*AV$186+AMV4træBP!$I54*AV$187+AVV1træ!$I54*AV$188+AVV1kul!$I54*AV$189+AVV2træ!$I54*AV$190+AVV2halm!$I54*AV$191+AVV2gasGT!$I54*AV$192+KKV!$I54*AV$193+HCVgas!$I54*AV$194+SPolie!$I54*AV$195+SPgas!$I54*AV$196+GeoEL!$I52*AV$197+GeoVa!$I52*AV$198+VP!$I52*AV$199+Sol!$I52*AV$200+Affald!$I56*AV$201)</f>
        <v>5.2444961471122493</v>
      </c>
      <c r="AW33" s="246">
        <f ca="1">IF(Sammenligning!$G$9="GJ",1,(1*3.6))*(AMV1træ!$I56*AW$183+AMV1træBP!$I56*AW$184+AMV3kul!$I54*AW$185+AMV4træ!$I54*AW$186+AMV4træBP!$I54*AW$187+AVV1træ!$I54*AW$188+AVV1kul!$I54*AW$189+AVV2træ!$I54*AW$190+AVV2halm!$I54*AW$191+AVV2gasGT!$I54*AW$192+KKV!$I54*AW$193+HCVgas!$I54*AW$194+SPolie!$I54*AW$195+SPgas!$I54*AW$196+GeoEL!$I52*AW$197+GeoVa!$I52*AW$198+VP!$I52*AW$199+Sol!$I52*AW$200+Affald!$I56*AW$201)</f>
        <v>7.5803025350315281</v>
      </c>
      <c r="AX33" s="246">
        <f ca="1">IF(Sammenligning!$G$9="GJ",1,(1*3.6))*(AMV1træ!$I56*AX$183+AMV1træBP!$I56*AX$184+AMV3kul!$I54*AX$185+AMV4træ!$I54*AX$186+AMV4træBP!$I54*AX$187+AVV1træ!$I54*AX$188+AVV1kul!$I54*AX$189+AVV2træ!$I54*AX$190+AVV2halm!$I54*AX$191+AVV2gasGT!$I54*AX$192+KKV!$I54*AX$193+HCVgas!$I54*AX$194+SPolie!$I54*AX$195+SPgas!$I54*AX$196+GeoEL!$I52*AX$197+GeoVa!$I52*AX$198+VP!$I52*AX$199+Sol!$I52*AX$200+Affald!$I56*AX$201)</f>
        <v>15.680366227716183</v>
      </c>
      <c r="AY33" s="246">
        <f ca="1">IF(Sammenligning!$G$9="GJ",1,(1*3.6))*(AMV1træ!$I56*AY$183+AMV1træBP!$I56*AY$184+AMV3kul!$I54*AY$185+AMV4træ!$I54*AY$186+AMV4træBP!$I54*AY$187+AVV1træ!$I54*AY$188+AVV1kul!$I54*AY$189+AVV2træ!$I54*AY$190+AVV2halm!$I54*AY$191+AVV2gasGT!$I54*AY$192+KKV!$I54*AY$193+HCVgas!$I54*AY$194+SPolie!$I54*AY$195+SPgas!$I54*AY$196+GeoEL!$I52*AY$197+GeoVa!$I52*AY$198+VP!$I52*AY$199+Sol!$I52*AY$200+Affald!$I56*AY$201)</f>
        <v>6.545883826415638</v>
      </c>
      <c r="AZ33" s="246">
        <f ca="1">IF(Sammenligning!$G$9="GJ",1,(1*3.6))*(AMV1træ!$I56*AZ$183+AMV1træBP!$I56*AZ$184+AMV3kul!$I54*AZ$185+AMV4træ!$I54*AZ$186+AMV4træBP!$I54*AZ$187+AVV1træ!$I54*AZ$188+AVV1kul!$I54*AZ$189+AVV2træ!$I54*AZ$190+AVV2halm!$I54*AZ$191+AVV2gasGT!$I54*AZ$192+KKV!$I54*AZ$193+HCVgas!$I54*AZ$194+SPolie!$I54*AZ$195+SPgas!$I54*AZ$196+GeoEL!$I52*AZ$197+GeoVa!$I52*AZ$198+VP!$I52*AZ$199+Sol!$I52*AZ$200+Affald!$I56*AZ$201)</f>
        <v>5.1410316612459939</v>
      </c>
      <c r="BA33" s="246">
        <f ca="1">IF(Sammenligning!$G$9="GJ",1,(1*3.6))*(AMV1træ!$I56*BA$183+AMV1træBP!$I56*BA$184+AMV3kul!$I54*BA$185+AMV4træ!$I54*BA$186+AMV4træBP!$I54*BA$187+AVV1træ!$I54*BA$188+AVV1kul!$I54*BA$189+AVV2træ!$I54*BA$190+AVV2halm!$I54*BA$191+AVV2gasGT!$I54*BA$192+KKV!$I54*BA$193+HCVgas!$I54*BA$194+SPolie!$I54*BA$195+SPgas!$I54*BA$196+GeoEL!$I52*BA$197+GeoVa!$I52*BA$198+VP!$I52*BA$199+Sol!$I52*BA$200+Affald!$I56*BA$201)</f>
        <v>4.1255783059355364</v>
      </c>
      <c r="BB33" s="246">
        <f ca="1">IF(Sammenligning!$G$9="GJ",1,(1*3.6))*(AMV1træ!$I56*BB$183+AMV1træBP!$I56*BB$184+AMV3kul!$I54*BB$185+AMV4træ!$I54*BB$186+AMV4træBP!$I54*BB$187+AVV1træ!$I54*BB$188+AVV1kul!$I54*BB$189+AVV2træ!$I54*BB$190+AVV2halm!$I54*BB$191+AVV2gasGT!$I54*BB$192+KKV!$I54*BB$193+HCVgas!$I54*BB$194+SPolie!$I54*BB$195+SPgas!$I54*BB$196+GeoEL!$I52*BB$197+GeoVa!$I52*BB$198+VP!$I52*BB$199+Sol!$I52*BB$200+Affald!$I56*BB$201)</f>
        <v>3.6501675281200807</v>
      </c>
      <c r="BC33" s="310">
        <f ca="1">IF(Sammenligning!$G$9="GJ",1,(1*3.6))*(AMV1træ!$J56*BC$183+AMV1træBP!$J56*BC$184+AMV3kul!$J54*BC$185+AMV4træ!$J54*BC$186+AMV4træBP!$J54*BC$187+AVV1træ!$J54*BC$188+AVV1kul!$J54*BC$189+AVV2træ!$J54*BC$190+AVV2halm!$J54*BC$191+AVV2gasGT!$J54*BC$192+KKV!$J54*BC$193+HCVgas!$J54*BC$194+SPolie!$J54*BC$195+SPgas!$J54*BC$196+GeoEL!$J52*BC$197+GeoVa!$J52*BC$198+VP!$J52*BC$199+Sol!$J52*BC$200+Affald!$J56*BC$201)</f>
        <v>1.7180824427429413</v>
      </c>
      <c r="BD33" s="310">
        <f ca="1">IF(Sammenligning!$G$9="GJ",1,(1*3.6))*(AMV1træ!$J56*BD$183+AMV1træBP!$J56*BD$184+AMV3kul!$J54*BD$185+AMV4træ!$J54*BD$186+AMV4træBP!$J54*BD$187+AVV1træ!$J54*BD$188+AVV1kul!$J54*BD$189+AVV2træ!$J54*BD$190+AVV2halm!$J54*BD$191+AVV2gasGT!$J54*BD$192+KKV!$J54*BD$193+HCVgas!$J54*BD$194+SPolie!$J54*BD$195+SPgas!$J54*BD$196+GeoEL!$J52*BD$197+GeoVa!$J52*BD$198+VP!$J52*BD$199+Sol!$J52*BD$200+Affald!$J56*BD$201)</f>
        <v>2.6985726027300534</v>
      </c>
      <c r="BE33" s="310">
        <f ca="1">IF(Sammenligning!$G$9="GJ",1,(1*3.6))*(AMV1træ!$J56*BE$183+AMV1træBP!$J56*BE$184+AMV3kul!$J54*BE$185+AMV4træ!$J54*BE$186+AMV4træBP!$J54*BE$187+AVV1træ!$J54*BE$188+AVV1kul!$J54*BE$189+AVV2træ!$J54*BE$190+AVV2halm!$J54*BE$191+AVV2gasGT!$J54*BE$192+KKV!$J54*BE$193+HCVgas!$J54*BE$194+SPolie!$J54*BE$195+SPgas!$J54*BE$196+GeoEL!$J52*BE$197+GeoVa!$J52*BE$198+VP!$J52*BE$199+Sol!$J52*BE$200+Affald!$J56*BE$201)</f>
        <v>3.4169325883895758</v>
      </c>
      <c r="BF33" s="310">
        <f ca="1">IF(Sammenligning!$G$9="GJ",1,(1*3.6))*(AMV1træ!$J56*BF$183+AMV1træBP!$J56*BF$184+AMV3kul!$J54*BF$185+AMV4træ!$J54*BF$186+AMV4træBP!$J54*BF$187+AVV1træ!$J54*BF$188+AVV1kul!$J54*BF$189+AVV2træ!$J54*BF$190+AVV2halm!$J54*BF$191+AVV2gasGT!$J54*BF$192+KKV!$J54*BF$193+HCVgas!$J54*BF$194+SPolie!$J54*BF$195+SPgas!$J54*BF$196+GeoEL!$J52*BF$197+GeoVa!$J52*BF$198+VP!$J52*BF$199+Sol!$J52*BF$200+Affald!$J56*BF$201)</f>
        <v>4.8691565535234069</v>
      </c>
      <c r="BG33" s="310">
        <f ca="1">IF(Sammenligning!$G$9="GJ",1,(1*3.6))*(AMV1træ!$J56*BG$183+AMV1træBP!$J56*BG$184+AMV3kul!$J54*BG$185+AMV4træ!$J54*BG$186+AMV4træBP!$J54*BG$187+AVV1træ!$J54*BG$188+AVV1kul!$J54*BG$189+AVV2træ!$J54*BG$190+AVV2halm!$J54*BG$191+AVV2gasGT!$J54*BG$192+KKV!$J54*BG$193+HCVgas!$J54*BG$194+SPolie!$J54*BG$195+SPgas!$J54*BG$196+GeoEL!$J52*BG$197+GeoVa!$J52*BG$198+VP!$J52*BG$199+Sol!$J52*BG$200+Affald!$J56*BG$201)</f>
        <v>5.458630901809391</v>
      </c>
      <c r="BH33" s="310">
        <f ca="1">IF(Sammenligning!$G$9="GJ",1,(1*3.6))*(AMV1træ!$J56*BH$183+AMV1træBP!$J56*BH$184+AMV3kul!$J54*BH$185+AMV4træ!$J54*BH$186+AMV4træBP!$J54*BH$187+AVV1træ!$J54*BH$188+AVV1kul!$J54*BH$189+AVV2træ!$J54*BH$190+AVV2halm!$J54*BH$191+AVV2gasGT!$J54*BH$192+KKV!$J54*BH$193+HCVgas!$J54*BH$194+SPolie!$J54*BH$195+SPgas!$J54*BH$196+GeoEL!$J52*BH$197+GeoVa!$J52*BH$198+VP!$J52*BH$199+Sol!$J52*BH$200+Affald!$J56*BH$201)</f>
        <v>5.2444961471122493</v>
      </c>
      <c r="BI33" s="310">
        <f ca="1">IF(Sammenligning!$G$9="GJ",1,(1*3.6))*(AMV1træ!$J56*BI$183+AMV1træBP!$J56*BI$184+AMV3kul!$J54*BI$185+AMV4træ!$J54*BI$186+AMV4træBP!$J54*BI$187+AVV1træ!$J54*BI$188+AVV1kul!$J54*BI$189+AVV2træ!$J54*BI$190+AVV2halm!$J54*BI$191+AVV2gasGT!$J54*BI$192+KKV!$J54*BI$193+HCVgas!$J54*BI$194+SPolie!$J54*BI$195+SPgas!$J54*BI$196+GeoEL!$J52*BI$197+GeoVa!$J52*BI$198+VP!$J52*BI$199+Sol!$J52*BI$200+Affald!$J56*BI$201)</f>
        <v>7.5803025350315281</v>
      </c>
      <c r="BJ33" s="310">
        <f ca="1">IF(Sammenligning!$G$9="GJ",1,(1*3.6))*(AMV1træ!$J56*BJ$183+AMV1træBP!$J56*BJ$184+AMV3kul!$J54*BJ$185+AMV4træ!$J54*BJ$186+AMV4træBP!$J54*BJ$187+AVV1træ!$J54*BJ$188+AVV1kul!$J54*BJ$189+AVV2træ!$J54*BJ$190+AVV2halm!$J54*BJ$191+AVV2gasGT!$J54*BJ$192+KKV!$J54*BJ$193+HCVgas!$J54*BJ$194+SPolie!$J54*BJ$195+SPgas!$J54*BJ$196+GeoEL!$J52*BJ$197+GeoVa!$J52*BJ$198+VP!$J52*BJ$199+Sol!$J52*BJ$200+Affald!$J56*BJ$201)</f>
        <v>15.680366227716183</v>
      </c>
      <c r="BK33" s="310">
        <f ca="1">IF(Sammenligning!$G$9="GJ",1,(1*3.6))*(AMV1træ!$J56*BK$183+AMV1træBP!$J56*BK$184+AMV3kul!$J54*BK$185+AMV4træ!$J54*BK$186+AMV4træBP!$J54*BK$187+AVV1træ!$J54*BK$188+AVV1kul!$J54*BK$189+AVV2træ!$J54*BK$190+AVV2halm!$J54*BK$191+AVV2gasGT!$J54*BK$192+KKV!$J54*BK$193+HCVgas!$J54*BK$194+SPolie!$J54*BK$195+SPgas!$J54*BK$196+GeoEL!$J52*BK$197+GeoVa!$J52*BK$198+VP!$J52*BK$199+Sol!$J52*BK$200+Affald!$J56*BK$201)</f>
        <v>6.545883826415638</v>
      </c>
      <c r="BL33" s="310">
        <f ca="1">IF(Sammenligning!$G$9="GJ",1,(1*3.6))*(AMV1træ!$J56*BL$183+AMV1træBP!$J56*BL$184+AMV3kul!$J54*BL$185+AMV4træ!$J54*BL$186+AMV4træBP!$J54*BL$187+AVV1træ!$J54*BL$188+AVV1kul!$J54*BL$189+AVV2træ!$J54*BL$190+AVV2halm!$J54*BL$191+AVV2gasGT!$J54*BL$192+KKV!$J54*BL$193+HCVgas!$J54*BL$194+SPolie!$J54*BL$195+SPgas!$J54*BL$196+GeoEL!$J52*BL$197+GeoVa!$J52*BL$198+VP!$J52*BL$199+Sol!$J52*BL$200+Affald!$J56*BL$201)</f>
        <v>5.1410316612459939</v>
      </c>
      <c r="BM33" s="310">
        <f ca="1">IF(Sammenligning!$G$9="GJ",1,(1*3.6))*(AMV1træ!$J56*BM$183+AMV1træBP!$J56*BM$184+AMV3kul!$J54*BM$185+AMV4træ!$J54*BM$186+AMV4træBP!$J54*BM$187+AVV1træ!$J54*BM$188+AVV1kul!$J54*BM$189+AVV2træ!$J54*BM$190+AVV2halm!$J54*BM$191+AVV2gasGT!$J54*BM$192+KKV!$J54*BM$193+HCVgas!$J54*BM$194+SPolie!$J54*BM$195+SPgas!$J54*BM$196+GeoEL!$J52*BM$197+GeoVa!$J52*BM$198+VP!$J52*BM$199+Sol!$J52*BM$200+Affald!$J56*BM$201)</f>
        <v>4.1255783059355364</v>
      </c>
      <c r="BN33" s="310">
        <f ca="1">IF(Sammenligning!$G$9="GJ",1,(1*3.6))*(AMV1træ!$J56*BN$183+AMV1træBP!$J56*BN$184+AMV3kul!$J54*BN$185+AMV4træ!$J54*BN$186+AMV4træBP!$J54*BN$187+AVV1træ!$J54*BN$188+AVV1kul!$J54*BN$189+AVV2træ!$J54*BN$190+AVV2halm!$J54*BN$191+AVV2gasGT!$J54*BN$192+KKV!$J54*BN$193+HCVgas!$J54*BN$194+SPolie!$J54*BN$195+SPgas!$J54*BN$196+GeoEL!$J52*BN$197+GeoVa!$J52*BN$198+VP!$J52*BN$199+Sol!$J52*BN$200+Affald!$J56*BN$201)</f>
        <v>3.6501675281200807</v>
      </c>
      <c r="BO33" s="246">
        <f ca="1">IF(Sammenligning!$G$9="GJ",1,(1*3.6))*(AMV1træ!$K56*BO$183+AMV1træBP!$K56*BO$184+AMV3kul!$K54*BO$185+AMV4træ!$K54*BO$186+AMV4træBP!$K54*BO$187+AVV1træ!$K54*BO$188+AVV1kul!$K54*BO$189+AVV2træ!$K54*BO$190+AVV2halm!$K54*BO$191+AVV2gasGT!$K54*BO$192+KKV!$K54*BO$193+HCVgas!$K54*BO$194+SPolie!$K54*BO$195+SPgas!$K54*BO$196+GeoEL!$K52*BO$197+GeoVa!$K52*BO$198+VP!$K52*BO$199+Sol!$K52*BO$200+Affald!$K56*BO$201)</f>
        <v>1.7180824427429413</v>
      </c>
      <c r="BP33" s="246">
        <f ca="1">IF(Sammenligning!$G$9="GJ",1,(1*3.6))*(AMV1træ!$K56*BP$183+AMV1træBP!$K56*BP$184+AMV3kul!$K54*BP$185+AMV4træ!$K54*BP$186+AMV4træBP!$K54*BP$187+AVV1træ!$K54*BP$188+AVV1kul!$K54*BP$189+AVV2træ!$K54*BP$190+AVV2halm!$K54*BP$191+AVV2gasGT!$K54*BP$192+KKV!$K54*BP$193+HCVgas!$K54*BP$194+SPolie!$K54*BP$195+SPgas!$K54*BP$196+GeoEL!$K52*BP$197+GeoVa!$K52*BP$198+VP!$K52*BP$199+Sol!$K52*BP$200+Affald!$K56*BP$201)</f>
        <v>2.6985726027300534</v>
      </c>
      <c r="BQ33" s="246">
        <f ca="1">IF(Sammenligning!$G$9="GJ",1,(1*3.6))*(AMV1træ!$K56*BQ$183+AMV1træBP!$K56*BQ$184+AMV3kul!$K54*BQ$185+AMV4træ!$K54*BQ$186+AMV4træBP!$K54*BQ$187+AVV1træ!$K54*BQ$188+AVV1kul!$K54*BQ$189+AVV2træ!$K54*BQ$190+AVV2halm!$K54*BQ$191+AVV2gasGT!$K54*BQ$192+KKV!$K54*BQ$193+HCVgas!$K54*BQ$194+SPolie!$K54*BQ$195+SPgas!$K54*BQ$196+GeoEL!$K52*BQ$197+GeoVa!$K52*BQ$198+VP!$K52*BQ$199+Sol!$K52*BQ$200+Affald!$K56*BQ$201)</f>
        <v>3.4169325883895758</v>
      </c>
      <c r="BR33" s="246">
        <f ca="1">IF(Sammenligning!$G$9="GJ",1,(1*3.6))*(AMV1træ!$K56*BR$183+AMV1træBP!$K56*BR$184+AMV3kul!$K54*BR$185+AMV4træ!$K54*BR$186+AMV4træBP!$K54*BR$187+AVV1træ!$K54*BR$188+AVV1kul!$K54*BR$189+AVV2træ!$K54*BR$190+AVV2halm!$K54*BR$191+AVV2gasGT!$K54*BR$192+KKV!$K54*BR$193+HCVgas!$K54*BR$194+SPolie!$K54*BR$195+SPgas!$K54*BR$196+GeoEL!$K52*BR$197+GeoVa!$K52*BR$198+VP!$K52*BR$199+Sol!$K52*BR$200+Affald!$K56*BR$201)</f>
        <v>4.8691565535234069</v>
      </c>
      <c r="BS33" s="246">
        <f ca="1">IF(Sammenligning!$G$9="GJ",1,(1*3.6))*(AMV1træ!$K56*BS$183+AMV1træBP!$K56*BS$184+AMV3kul!$K54*BS$185+AMV4træ!$K54*BS$186+AMV4træBP!$K54*BS$187+AVV1træ!$K54*BS$188+AVV1kul!$K54*BS$189+AVV2træ!$K54*BS$190+AVV2halm!$K54*BS$191+AVV2gasGT!$K54*BS$192+KKV!$K54*BS$193+HCVgas!$K54*BS$194+SPolie!$K54*BS$195+SPgas!$K54*BS$196+GeoEL!$K52*BS$197+GeoVa!$K52*BS$198+VP!$K52*BS$199+Sol!$K52*BS$200+Affald!$K56*BS$201)</f>
        <v>5.458630901809391</v>
      </c>
      <c r="BT33" s="246">
        <f ca="1">IF(Sammenligning!$G$9="GJ",1,(1*3.6))*(AMV1træ!$K56*BT$183+AMV1træBP!$K56*BT$184+AMV3kul!$K54*BT$185+AMV4træ!$K54*BT$186+AMV4træBP!$K54*BT$187+AVV1træ!$K54*BT$188+AVV1kul!$K54*BT$189+AVV2træ!$K54*BT$190+AVV2halm!$K54*BT$191+AVV2gasGT!$K54*BT$192+KKV!$K54*BT$193+HCVgas!$K54*BT$194+SPolie!$K54*BT$195+SPgas!$K54*BT$196+GeoEL!$K52*BT$197+GeoVa!$K52*BT$198+VP!$K52*BT$199+Sol!$K52*BT$200+Affald!$K56*BT$201)</f>
        <v>5.2444961471122493</v>
      </c>
      <c r="BU33" s="246">
        <f ca="1">IF(Sammenligning!$G$9="GJ",1,(1*3.6))*(AMV1træ!$K56*BU$183+AMV1træBP!$K56*BU$184+AMV3kul!$K54*BU$185+AMV4træ!$K54*BU$186+AMV4træBP!$K54*BU$187+AVV1træ!$K54*BU$188+AVV1kul!$K54*BU$189+AVV2træ!$K54*BU$190+AVV2halm!$K54*BU$191+AVV2gasGT!$K54*BU$192+KKV!$K54*BU$193+HCVgas!$K54*BU$194+SPolie!$K54*BU$195+SPgas!$K54*BU$196+GeoEL!$K52*BU$197+GeoVa!$K52*BU$198+VP!$K52*BU$199+Sol!$K52*BU$200+Affald!$K56*BU$201)</f>
        <v>7.5803025350315281</v>
      </c>
      <c r="BV33" s="246">
        <f ca="1">IF(Sammenligning!$G$9="GJ",1,(1*3.6))*(AMV1træ!$K56*BV$183+AMV1træBP!$K56*BV$184+AMV3kul!$K54*BV$185+AMV4træ!$K54*BV$186+AMV4træBP!$K54*BV$187+AVV1træ!$K54*BV$188+AVV1kul!$K54*BV$189+AVV2træ!$K54*BV$190+AVV2halm!$K54*BV$191+AVV2gasGT!$K54*BV$192+KKV!$K54*BV$193+HCVgas!$K54*BV$194+SPolie!$K54*BV$195+SPgas!$K54*BV$196+GeoEL!$K52*BV$197+GeoVa!$K52*BV$198+VP!$K52*BV$199+Sol!$K52*BV$200+Affald!$K56*BV$201)</f>
        <v>15.680366227716183</v>
      </c>
      <c r="BW33" s="246">
        <f ca="1">IF(Sammenligning!$G$9="GJ",1,(1*3.6))*(AMV1træ!$K56*BW$183+AMV1træBP!$K56*BW$184+AMV3kul!$K54*BW$185+AMV4træ!$K54*BW$186+AMV4træBP!$K54*BW$187+AVV1træ!$K54*BW$188+AVV1kul!$K54*BW$189+AVV2træ!$K54*BW$190+AVV2halm!$K54*BW$191+AVV2gasGT!$K54*BW$192+KKV!$K54*BW$193+HCVgas!$K54*BW$194+SPolie!$K54*BW$195+SPgas!$K54*BW$196+GeoEL!$K52*BW$197+GeoVa!$K52*BW$198+VP!$K52*BW$199+Sol!$K52*BW$200+Affald!$K56*BW$201)</f>
        <v>6.545883826415638</v>
      </c>
      <c r="BX33" s="246">
        <f ca="1">IF(Sammenligning!$G$9="GJ",1,(1*3.6))*(AMV1træ!$K56*BX$183+AMV1træBP!$K56*BX$184+AMV3kul!$K54*BX$185+AMV4træ!$K54*BX$186+AMV4træBP!$K54*BX$187+AVV1træ!$K54*BX$188+AVV1kul!$K54*BX$189+AVV2træ!$K54*BX$190+AVV2halm!$K54*BX$191+AVV2gasGT!$K54*BX$192+KKV!$K54*BX$193+HCVgas!$K54*BX$194+SPolie!$K54*BX$195+SPgas!$K54*BX$196+GeoEL!$K52*BX$197+GeoVa!$K52*BX$198+VP!$K52*BX$199+Sol!$K52*BX$200+Affald!$K56*BX$201)</f>
        <v>5.1410316612459939</v>
      </c>
      <c r="BY33" s="246">
        <f ca="1">IF(Sammenligning!$G$9="GJ",1,(1*3.6))*(AMV1træ!$K56*BY$183+AMV1træBP!$K56*BY$184+AMV3kul!$K54*BY$185+AMV4træ!$K54*BY$186+AMV4træBP!$K54*BY$187+AVV1træ!$K54*BY$188+AVV1kul!$K54*BY$189+AVV2træ!$K54*BY$190+AVV2halm!$K54*BY$191+AVV2gasGT!$K54*BY$192+KKV!$K54*BY$193+HCVgas!$K54*BY$194+SPolie!$K54*BY$195+SPgas!$K54*BY$196+GeoEL!$K52*BY$197+GeoVa!$K52*BY$198+VP!$K52*BY$199+Sol!$K52*BY$200+Affald!$K56*BY$201)</f>
        <v>4.1255783059355364</v>
      </c>
      <c r="BZ33" s="246">
        <f ca="1">IF(Sammenligning!$G$9="GJ",1,(1*3.6))*(AMV1træ!$K56*BZ$183+AMV1træBP!$K56*BZ$184+AMV3kul!$K54*BZ$185+AMV4træ!$K54*BZ$186+AMV4træBP!$K54*BZ$187+AVV1træ!$K54*BZ$188+AVV1kul!$K54*BZ$189+AVV2træ!$K54*BZ$190+AVV2halm!$K54*BZ$191+AVV2gasGT!$K54*BZ$192+KKV!$K54*BZ$193+HCVgas!$K54*BZ$194+SPolie!$K54*BZ$195+SPgas!$K54*BZ$196+GeoEL!$K52*BZ$197+GeoVa!$K52*BZ$198+VP!$K52*BZ$199+Sol!$K52*BZ$200+Affald!$K56*BZ$201)</f>
        <v>3.6501675281200807</v>
      </c>
      <c r="CA33" s="310">
        <f ca="1">IF(Sammenligning!$G$9="GJ",1,(1*3.6))*(AMV1træ!$L56*CA$183+AMV1træBP!$L56*CA$184+AMV3kul!$L54*CA$185+AMV4træ!$L54*CA$186+AMV4træBP!$L54*CA$187+AVV1træ!$L54*CA$188+AVV1kul!$L54*CA$189+AVV2træ!$L54*CA$190+AVV2halm!$L54*CA$191+AVV2gasGT!$L54*CA$192+KKV!$L54*CA$193+HCVgas!$L54*CA$194+SPolie!$L54*CA$195+SPgas!$L54*CA$196+GeoEL!$L52*CA$197+GeoVa!$L52*CA$198+VP!$L52*CA$199+Sol!$L52*CA$200++Affald!$L56*CA$201)</f>
        <v>1.3348151754127862</v>
      </c>
      <c r="CB33" s="310">
        <f ca="1">IF(Sammenligning!$G$9="GJ",1,(1*3.6))*(AMV1træ!$L56*CB$183+AMV1træBP!$L56*CB$184+AMV3kul!$L54*CB$185+AMV4træ!$L54*CB$186+AMV4træBP!$L54*CB$187+AVV1træ!$L54*CB$188+AVV1kul!$L54*CB$189+AVV2træ!$L54*CB$190+AVV2halm!$L54*CB$191+AVV2gasGT!$L54*CB$192+KKV!$L54*CB$193+HCVgas!$L54*CB$194+SPolie!$L54*CB$195+SPgas!$L54*CB$196+GeoEL!$L52*CB$197+GeoVa!$L52*CB$198+VP!$L52*CB$199+Sol!$L52*CB$200++Affald!$L56*CB$201)</f>
        <v>2.8896450061833603</v>
      </c>
      <c r="CC33" s="310">
        <f ca="1">IF(Sammenligning!$G$9="GJ",1,(1*3.6))*(AMV1træ!$L56*CC$183+AMV1træBP!$L56*CC$184+AMV3kul!$L54*CC$185+AMV4træ!$L54*CC$186+AMV4træBP!$L54*CC$187+AVV1træ!$L54*CC$188+AVV1kul!$L54*CC$189+AVV2træ!$L54*CC$190+AVV2halm!$L54*CC$191+AVV2gasGT!$L54*CC$192+KKV!$L54*CC$193+HCVgas!$L54*CC$194+SPolie!$L54*CC$195+SPgas!$L54*CC$196+GeoEL!$L52*CC$197+GeoVa!$L52*CC$198+VP!$L52*CC$199+Sol!$L52*CC$200++Affald!$L56*CC$201)</f>
        <v>3.6709609564833845</v>
      </c>
      <c r="CD33" s="310">
        <f ca="1">IF(Sammenligning!$G$9="GJ",1,(1*3.6))*(AMV1træ!$L56*CD$183+AMV1træBP!$L56*CD$184+AMV3kul!$L54*CD$185+AMV4træ!$L54*CD$186+AMV4træBP!$L54*CD$187+AVV1træ!$L54*CD$188+AVV1kul!$L54*CD$189+AVV2træ!$L54*CD$190+AVV2halm!$L54*CD$191+AVV2gasGT!$L54*CD$192+KKV!$L54*CD$193+HCVgas!$L54*CD$194+SPolie!$L54*CD$195+SPgas!$L54*CD$196+GeoEL!$L52*CD$197+GeoVa!$L52*CD$198+VP!$L52*CD$199+Sol!$L52*CD$200++Affald!$L56*CD$201)</f>
        <v>4.8606542102682351</v>
      </c>
      <c r="CE33" s="310">
        <f ca="1">IF(Sammenligning!$G$9="GJ",1,(1*3.6))*(AMV1træ!$L56*CE$183+AMV1træBP!$L56*CE$184+AMV3kul!$L54*CE$185+AMV4træ!$L54*CE$186+AMV4træBP!$L54*CE$187+AVV1træ!$L54*CE$188+AVV1kul!$L54*CE$189+AVV2træ!$L54*CE$190+AVV2halm!$L54*CE$191+AVV2gasGT!$L54*CE$192+KKV!$L54*CE$193+HCVgas!$L54*CE$194+SPolie!$L54*CE$195+SPgas!$L54*CE$196+GeoEL!$L52*CE$197+GeoVa!$L52*CE$198+VP!$L52*CE$199+Sol!$L52*CE$200++Affald!$L56*CE$201)</f>
        <v>5.7647204169521498</v>
      </c>
      <c r="CF33" s="310">
        <f ca="1">IF(Sammenligning!$G$9="GJ",1,(1*3.6))*(AMV1træ!$L56*CF$183+AMV1træBP!$L56*CF$184+AMV3kul!$L54*CF$185+AMV4træ!$L54*CF$186+AMV4træBP!$L54*CF$187+AVV1træ!$L54*CF$188+AVV1kul!$L54*CF$189+AVV2træ!$L54*CF$190+AVV2halm!$L54*CF$191+AVV2gasGT!$L54*CF$192+KKV!$L54*CF$193+HCVgas!$L54*CF$194+SPolie!$L54*CF$195+SPgas!$L54*CF$196+GeoEL!$L52*CF$197+GeoVa!$L52*CF$198+VP!$L52*CF$199+Sol!$L52*CF$200++Affald!$L56*CF$201)</f>
        <v>5.870887373114325</v>
      </c>
      <c r="CG33" s="310">
        <f ca="1">IF(Sammenligning!$G$9="GJ",1,(1*3.6))*(AMV1træ!$L56*CG$183+AMV1træBP!$L56*CG$184+AMV3kul!$L54*CG$185+AMV4træ!$L54*CG$186+AMV4træBP!$L54*CG$187+AVV1træ!$L54*CG$188+AVV1kul!$L54*CG$189+AVV2træ!$L54*CG$190+AVV2halm!$L54*CG$191+AVV2gasGT!$L54*CG$192+KKV!$L54*CG$193+HCVgas!$L54*CG$194+SPolie!$L54*CG$195+SPgas!$L54*CG$196+GeoEL!$L52*CG$197+GeoVa!$L52*CG$198+VP!$L52*CG$199+Sol!$L52*CG$200++Affald!$L56*CG$201)</f>
        <v>3.140811053683219</v>
      </c>
      <c r="CH33" s="310">
        <f ca="1">IF(Sammenligning!$G$9="GJ",1,(1*3.6))*(AMV1træ!$L56*CH$183+AMV1træBP!$L56*CH$184+AMV3kul!$L54*CH$185+AMV4træ!$L54*CH$186+AMV4træBP!$L54*CH$187+AVV1træ!$L54*CH$188+AVV1kul!$L54*CH$189+AVV2træ!$L54*CH$190+AVV2halm!$L54*CH$191+AVV2gasGT!$L54*CH$192+KKV!$L54*CH$193+HCVgas!$L54*CH$194+SPolie!$L54*CH$195+SPgas!$L54*CH$196+GeoEL!$L52*CH$197+GeoVa!$L52*CH$198+VP!$L52*CH$199+Sol!$L52*CH$200++Affald!$L56*CH$201)</f>
        <v>16.802893365691176</v>
      </c>
      <c r="CI33" s="310">
        <f ca="1">IF(Sammenligning!$G$9="GJ",1,(1*3.6))*(AMV1træ!$L56*CI$183+AMV1træBP!$L56*CI$184+AMV3kul!$L54*CI$185+AMV4træ!$L54*CI$186+AMV4træBP!$L54*CI$187+AVV1træ!$L54*CI$188+AVV1kul!$L54*CI$189+AVV2træ!$L54*CI$190+AVV2halm!$L54*CI$191+AVV2gasGT!$L54*CI$192+KKV!$L54*CI$193+HCVgas!$L54*CI$194+SPolie!$L54*CI$195+SPgas!$L54*CI$196+GeoEL!$L52*CI$197+GeoVa!$L52*CI$198+VP!$L52*CI$199+Sol!$L52*CI$200++Affald!$L56*CI$201)</f>
        <v>6.0874938795248417</v>
      </c>
      <c r="CJ33" s="310">
        <f ca="1">IF(Sammenligning!$G$9="GJ",1,(1*3.6))*(AMV1træ!$L56*CJ$183+AMV1træBP!$L56*CJ$184+AMV3kul!$L54*CJ$185+AMV4træ!$L54*CJ$186+AMV4træBP!$L54*CJ$187+AVV1træ!$L54*CJ$188+AVV1kul!$L54*CJ$189+AVV2træ!$L54*CJ$190+AVV2halm!$L54*CJ$191+AVV2gasGT!$L54*CJ$192+KKV!$L54*CJ$193+HCVgas!$L54*CJ$194+SPolie!$L54*CJ$195+SPgas!$L54*CJ$196+GeoEL!$L52*CJ$197+GeoVa!$L52*CJ$198+VP!$L52*CJ$199+Sol!$L52*CJ$200++Affald!$L56*CJ$201)</f>
        <v>5.0690673332951324</v>
      </c>
      <c r="CK33" s="310">
        <f ca="1">IF(Sammenligning!$G$9="GJ",1,(1*3.6))*(AMV1træ!$L56*CK$183+AMV1træBP!$L56*CK$184+AMV3kul!$L54*CK$185+AMV4træ!$L54*CK$186+AMV4træBP!$L54*CK$187+AVV1træ!$L54*CK$188+AVV1kul!$L54*CK$189+AVV2træ!$L54*CK$190+AVV2halm!$L54*CK$191+AVV2gasGT!$L54*CK$192+KKV!$L54*CK$193+HCVgas!$L54*CK$194+SPolie!$L54*CK$195+SPgas!$L54*CK$196+GeoEL!$L52*CK$197+GeoVa!$L52*CK$198+VP!$L52*CK$199+Sol!$L52*CK$200++Affald!$L56*CK$201)</f>
        <v>4.8446132777181026</v>
      </c>
      <c r="CL33" s="310">
        <f ca="1">IF(Sammenligning!$G$9="GJ",1,(1*3.6))*(AMV1træ!$L56*CL$183+AMV1træBP!$L56*CL$184+AMV3kul!$L54*CL$185+AMV4træ!$L54*CL$186+AMV4træBP!$L54*CL$187+AVV1træ!$L54*CL$188+AVV1kul!$L54*CL$189+AVV2træ!$L54*CL$190+AVV2halm!$L54*CL$191+AVV2gasGT!$L54*CL$192+KKV!$L54*CL$193+HCVgas!$L54*CL$194+SPolie!$L54*CL$195+SPgas!$L54*CL$196+GeoEL!$L52*CL$197+GeoVa!$L52*CL$198+VP!$L52*CL$199+Sol!$L52*CL$200++Affald!$L56*CL$201)</f>
        <v>3.9854478641839175</v>
      </c>
      <c r="CM33" s="246">
        <f ca="1">IF(Sammenligning!$G$9="GJ",1,(1*3.6))*(AMV1træ!$M56*CM$183+AMV1træBP!$M56*CM$184+AMV3kul!$M54*CM$185+AMV4træ!$M54*CM$186+AMV4træBP!$M54*CM$187+AVV1træ!$M54*CM$188+AVV1kul!$M54*CM$189+AVV2træ!$M54*CM$190+AVV2halm!$M54*CM$191+AVV2gasGT!$M54*CM$192+KKV!$M54*CM$193+HCVgas!$M54*CM$194+SPolie!$M54*CM$195+SPgas!$M54*CM$196+GeoEL!$M52*CM$197+GeoVa!$M52*CM$198+VP!$M52*CM$199+Sol!$M52*CM$200+Affald!$M56*CM$201)</f>
        <v>1.3821036984440469</v>
      </c>
      <c r="CN33" s="246">
        <f ca="1">IF(Sammenligning!$G$9="GJ",1,(1*3.6))*(AMV1træ!$M56*CN$183+AMV1træBP!$M56*CN$184+AMV3kul!$M54*CN$185+AMV4træ!$M54*CN$186+AMV4træBP!$M54*CN$187+AVV1træ!$M54*CN$188+AVV1kul!$M54*CN$189+AVV2træ!$M54*CN$190+AVV2halm!$M54*CN$191+AVV2gasGT!$M54*CN$192+KKV!$M54*CN$193+HCVgas!$M54*CN$194+SPolie!$M54*CN$195+SPgas!$M54*CN$196+GeoEL!$M52*CN$197+GeoVa!$M52*CN$198+VP!$M52*CN$199+Sol!$M52*CN$200+Affald!$M56*CN$201)</f>
        <v>2.8592210469406982</v>
      </c>
      <c r="CO33" s="246">
        <f ca="1">IF(Sammenligning!$G$9="GJ",1,(1*3.6))*(AMV1træ!$M56*CO$183+AMV1træBP!$M56*CO$184+AMV3kul!$M54*CO$185+AMV4træ!$M54*CO$186+AMV4træBP!$M54*CO$187+AVV1træ!$M54*CO$188+AVV1kul!$M54*CO$189+AVV2træ!$M54*CO$190+AVV2halm!$M54*CO$191+AVV2gasGT!$M54*CO$192+KKV!$M54*CO$193+HCVgas!$M54*CO$194+SPolie!$M54*CO$195+SPgas!$M54*CO$196+GeoEL!$M52*CO$197+GeoVa!$M52*CO$198+VP!$M52*CO$199+Sol!$M52*CO$200+Affald!$M56*CO$201)</f>
        <v>3.6377993731285243</v>
      </c>
      <c r="CP33" s="246">
        <f ca="1">IF(Sammenligning!$G$9="GJ",1,(1*3.6))*(AMV1træ!$M56*CP$183+AMV1træBP!$M56*CP$184+AMV3kul!$M54*CP$185+AMV4træ!$M54*CP$186+AMV4træBP!$M54*CP$187+AVV1træ!$M54*CP$188+AVV1kul!$M54*CP$189+AVV2træ!$M54*CP$190+AVV2halm!$M54*CP$191+AVV2gasGT!$M54*CP$192+KKV!$M54*CP$193+HCVgas!$M54*CP$194+SPolie!$M54*CP$195+SPgas!$M54*CP$196+GeoEL!$M52*CP$197+GeoVa!$M52*CP$198+VP!$M52*CP$199+Sol!$M52*CP$200+Affald!$M56*CP$201)</f>
        <v>4.8602768215400474</v>
      </c>
      <c r="CQ33" s="246">
        <f ca="1">IF(Sammenligning!$G$9="GJ",1,(1*3.6))*(AMV1træ!$M56*CQ$183+AMV1træBP!$M56*CQ$184+AMV3kul!$M54*CQ$185+AMV4træ!$M54*CQ$186+AMV4træBP!$M54*CQ$187+AVV1træ!$M54*CQ$188+AVV1kul!$M54*CQ$189+AVV2træ!$M54*CQ$190+AVV2halm!$M54*CQ$191+AVV2gasGT!$M54*CQ$192+KKV!$M54*CQ$193+HCVgas!$M54*CQ$194+SPolie!$M54*CQ$195+SPgas!$M54*CQ$196+GeoEL!$M52*CQ$197+GeoVa!$M52*CQ$198+VP!$M52*CQ$199+Sol!$M52*CQ$200+Affald!$M56*CQ$201)</f>
        <v>5.7866071056575192</v>
      </c>
      <c r="CR33" s="246">
        <f ca="1">IF(Sammenligning!$G$9="GJ",1,(1*3.6))*(AMV1træ!$M56*CR$183+AMV1træBP!$M56*CR$184+AMV3kul!$M54*CR$185+AMV4træ!$M54*CR$186+AMV4træBP!$M54*CR$187+AVV1træ!$M54*CR$188+AVV1kul!$M54*CR$189+AVV2træ!$M54*CR$190+AVV2halm!$M54*CR$191+AVV2gasGT!$M54*CR$192+KKV!$M54*CR$193+HCVgas!$M54*CR$194+SPolie!$M54*CR$195+SPgas!$M54*CR$196+GeoEL!$M52*CR$197+GeoVa!$M52*CR$198+VP!$M52*CR$199+Sol!$M52*CR$200+Affald!$M56*CR$201)</f>
        <v>5.7610319027854917</v>
      </c>
      <c r="CS33" s="246">
        <f ca="1">IF(Sammenligning!$G$9="GJ",1,(1*3.6))*(AMV1træ!$M56*CS$183+AMV1træBP!$M56*CS$184+AMV3kul!$M54*CS$185+AMV4træ!$M54*CS$186+AMV4træBP!$M54*CS$187+AVV1træ!$M54*CS$188+AVV1kul!$M54*CS$189+AVV2træ!$M54*CS$190+AVV2halm!$M54*CS$191+AVV2gasGT!$M54*CS$192+KKV!$M54*CS$193+HCVgas!$M54*CS$194+SPolie!$M54*CS$195+SPgas!$M54*CS$196+GeoEL!$M52*CS$197+GeoVa!$M52*CS$198+VP!$M52*CS$199+Sol!$M52*CS$200+Affald!$M56*CS$201)</f>
        <v>3.0285479198960257</v>
      </c>
      <c r="CT33" s="246">
        <f ca="1">IF(Sammenligning!$G$9="GJ",1,(1*3.6))*(AMV1træ!$M56*CT$183+AMV1træBP!$M56*CT$184+AMV3kul!$M54*CT$185+AMV4træ!$M54*CT$186+AMV4træBP!$M54*CT$187+AVV1træ!$M54*CT$188+AVV1kul!$M54*CT$189+AVV2træ!$M54*CT$190+AVV2halm!$M54*CT$191+AVV2gasGT!$M54*CT$192+KKV!$M54*CT$193+HCVgas!$M54*CT$194+SPolie!$M54*CT$195+SPgas!$M54*CT$196+GeoEL!$M52*CT$197+GeoVa!$M52*CT$198+VP!$M52*CT$199+Sol!$M52*CT$200+Affald!$M56*CT$201)</f>
        <v>16.844523786772921</v>
      </c>
      <c r="CU33" s="246">
        <f ca="1">IF(Sammenligning!$G$9="GJ",1,(1*3.6))*(AMV1træ!$M56*CU$183+AMV1træBP!$M56*CU$184+AMV3kul!$M54*CU$185+AMV4træ!$M54*CU$186+AMV4træBP!$M54*CU$187+AVV1træ!$M54*CU$188+AVV1kul!$M54*CU$189+AVV2træ!$M54*CU$190+AVV2halm!$M54*CU$191+AVV2gasGT!$M54*CU$192+KKV!$M54*CU$193+HCVgas!$M54*CU$194+SPolie!$M54*CU$195+SPgas!$M54*CU$196+GeoEL!$M52*CU$197+GeoVa!$M52*CU$198+VP!$M52*CU$199+Sol!$M52*CU$200+Affald!$M56*CU$201)</f>
        <v>6.0959103129898704</v>
      </c>
      <c r="CV33" s="246">
        <f ca="1">IF(Sammenligning!$G$9="GJ",1,(1*3.6))*(AMV1træ!$M56*CV$183+AMV1træBP!$M56*CV$184+AMV3kul!$M54*CV$185+AMV4træ!$M54*CV$186+AMV4træBP!$M54*CV$187+AVV1træ!$M54*CV$188+AVV1kul!$M54*CV$189+AVV2træ!$M54*CV$190+AVV2halm!$M54*CV$191+AVV2gasGT!$M54*CV$192+KKV!$M54*CV$193+HCVgas!$M54*CV$194+SPolie!$M54*CV$195+SPgas!$M54*CV$196+GeoEL!$M52*CV$197+GeoVa!$M52*CV$198+VP!$M52*CV$199+Sol!$M52*CV$200+Affald!$M56*CV$201)</f>
        <v>5.0376993291130301</v>
      </c>
      <c r="CW33" s="246">
        <f ca="1">IF(Sammenligning!$G$9="GJ",1,(1*3.6))*(AMV1træ!$M56*CW$183+AMV1træBP!$M56*CW$184+AMV3kul!$M54*CW$185+AMV4træ!$M54*CW$186+AMV4træBP!$M54*CW$187+AVV1træ!$M54*CW$188+AVV1kul!$M54*CW$189+AVV2træ!$M54*CW$190+AVV2halm!$M54*CW$191+AVV2gasGT!$M54*CW$192+KKV!$M54*CW$193+HCVgas!$M54*CW$194+SPolie!$M54*CW$195+SPgas!$M54*CW$196+GeoEL!$M52*CW$197+GeoVa!$M52*CW$198+VP!$M52*CW$199+Sol!$M52*CW$200+Affald!$M56*CW$201)</f>
        <v>4.6249304338718158</v>
      </c>
      <c r="CX33" s="246">
        <f ca="1">IF(Sammenligning!$G$9="GJ",1,(1*3.6))*(AMV1træ!$M56*CX$183+AMV1træBP!$M56*CX$184+AMV3kul!$M54*CX$185+AMV4træ!$M54*CX$186+AMV4træBP!$M54*CX$187+AVV1træ!$M54*CX$188+AVV1kul!$M54*CX$189+AVV2træ!$M54*CX$190+AVV2halm!$M54*CX$191+AVV2gasGT!$M54*CX$192+KKV!$M54*CX$193+HCVgas!$M54*CX$194+SPolie!$M54*CX$195+SPgas!$M54*CX$196+GeoEL!$M52*CX$197+GeoVa!$M52*CX$198+VP!$M52*CX$199+Sol!$M52*CX$200+Affald!$M56*CX$201)</f>
        <v>3.8467323498796424</v>
      </c>
      <c r="CY33" s="246">
        <f ca="1">IF(Sammenligning!$G$9="GJ",1,(1*3.6))*(AMV1træ!$N56*CY$183+AMV1træBP!$N56*CY$184+AMV3kul!$N54*CY$185+AMV4træ!$N54*CY$186+AMV4træBP!$N54*CY$187+AVV1træ!$N54*CY$188+AVV1kul!$N54*CY$189+AVV2træ!$N54*CY$190+AVV2halm!$N54*CY$191+AVV2gasGT!$N54*CY$192+KKV!$N54*CY$193+HCVgas!$N54*CY$194+SPolie!$N54*CY$195+SPgas!$N54*CY$196+GeoEL!$N52*CY$197+GeoVa!$N52*CY$198+VP!$N52*CY$199+Sol!$N52*CY$200+Affald!$N56*CY$201)</f>
        <v>1.4294537635722295</v>
      </c>
      <c r="CZ33" s="246">
        <f ca="1">IF(Sammenligning!$G$9="GJ",1,(1*3.6))*(AMV1træ!$N56*CZ$183+AMV1træBP!$N56*CZ$184+AMV3kul!$N54*CZ$185+AMV4træ!$N54*CZ$186+AMV4træBP!$N54*CZ$187+AVV1træ!$N54*CZ$188+AVV1kul!$N54*CZ$189+AVV2træ!$N54*CZ$190+AVV2halm!$N54*CZ$191+AVV2gasGT!$N54*CZ$192+KKV!$N54*CZ$193+HCVgas!$N54*CZ$194+SPolie!$N54*CZ$195+SPgas!$N54*CZ$196+GeoEL!$N52*CZ$197+GeoVa!$N52*CZ$198+VP!$N52*CZ$199+Sol!$N52*CZ$200+Affald!$N56*CZ$201)</f>
        <v>2.8288204907069847</v>
      </c>
      <c r="DA33" s="246">
        <f ca="1">IF(Sammenligning!$G$9="GJ",1,(1*3.6))*(AMV1træ!$N56*DA$183+AMV1træBP!$N56*DA$184+AMV3kul!$N54*DA$185+AMV4træ!$N54*DA$186+AMV4træBP!$N54*DA$187+AVV1træ!$N54*DA$188+AVV1kul!$N54*DA$189+AVV2træ!$N54*DA$190+AVV2halm!$N54*DA$191+AVV2gasGT!$N54*DA$192+KKV!$N54*DA$193+HCVgas!$N54*DA$194+SPolie!$N54*DA$195+SPgas!$N54*DA$196+GeoEL!$N52*DA$197+GeoVa!$N52*DA$198+VP!$N52*DA$199+Sol!$N52*DA$200+Affald!$N56*DA$201)</f>
        <v>3.6040936098084582</v>
      </c>
      <c r="DB33" s="246">
        <f ca="1">IF(Sammenligning!$G$9="GJ",1,(1*3.6))*(AMV1træ!$N56*DB$183+AMV1træBP!$N56*DB$184+AMV3kul!$N54*DB$185+AMV4træ!$N54*DB$186+AMV4træBP!$N54*DB$187+AVV1træ!$N54*DB$188+AVV1kul!$N54*DB$189+AVV2træ!$N54*DB$190+AVV2halm!$N54*DB$191+AVV2gasGT!$N54*DB$192+KKV!$N54*DB$193+HCVgas!$N54*DB$194+SPolie!$N54*DB$195+SPgas!$N54*DB$196+GeoEL!$N52*DB$197+GeoVa!$N52*DB$198+VP!$N52*DB$199+Sol!$N52*DB$200+Affald!$N56*DB$201)</f>
        <v>4.8599029628090573</v>
      </c>
      <c r="DC33" s="246">
        <f ca="1">IF(Sammenligning!$G$9="GJ",1,(1*3.6))*(AMV1træ!$N56*DC$183+AMV1træBP!$N56*DC$184+AMV3kul!$N54*DC$185+AMV4træ!$N54*DC$186+AMV4træBP!$N54*DC$187+AVV1træ!$N54*DC$188+AVV1kul!$N54*DC$189+AVV2træ!$N54*DC$190+AVV2halm!$N54*DC$191+AVV2gasGT!$N54*DC$192+KKV!$N54*DC$193+HCVgas!$N54*DC$194+SPolie!$N54*DC$195+SPgas!$N54*DC$196+GeoEL!$N52*DC$197+GeoVa!$N52*DC$198+VP!$N52*DC$199+Sol!$N52*DC$200+Affald!$N56*DC$201)</f>
        <v>5.8070203519422146</v>
      </c>
      <c r="DD33" s="246">
        <f ca="1">IF(Sammenligning!$G$9="GJ",1,(1*3.6))*(AMV1træ!$N56*DD$183+AMV1træBP!$N56*DD$184+AMV3kul!$N54*DD$185+AMV4træ!$N54*DD$186+AMV4træBP!$N54*DD$187+AVV1træ!$N54*DD$188+AVV1kul!$N54*DD$189+AVV2træ!$N54*DD$190+AVV2halm!$N54*DD$191+AVV2gasGT!$N54*DD$192+KKV!$N54*DD$193+HCVgas!$N54*DD$194+SPolie!$N54*DD$195+SPgas!$N54*DD$196+GeoEL!$N52*DD$197+GeoVa!$N52*DD$198+VP!$N52*DD$199+Sol!$N52*DD$200+Affald!$N56*DD$201)</f>
        <v>5.6458427122672061</v>
      </c>
      <c r="DE33" s="246">
        <f ca="1">IF(Sammenligning!$G$9="GJ",1,(1*3.6))*(AMV1træ!$N56*DE$183+AMV1træBP!$N56*DE$184+AMV3kul!$N54*DE$185+AMV4træ!$N54*DE$186+AMV4træBP!$N54*DE$187+AVV1træ!$N54*DE$188+AVV1kul!$N54*DE$189+AVV2træ!$N54*DE$190+AVV2halm!$N54*DE$191+AVV2gasGT!$N54*DE$192+KKV!$N54*DE$193+HCVgas!$N54*DE$194+SPolie!$N54*DE$195+SPgas!$N54*DE$196+GeoEL!$N52*DE$197+GeoVa!$N52*DE$198+VP!$N52*DE$199+Sol!$N52*DE$200+Affald!$N56*DE$201)</f>
        <v>2.9127970424565577</v>
      </c>
      <c r="DF33" s="246">
        <f ca="1">IF(Sammenligning!$G$9="GJ",1,(1*3.6))*(AMV1træ!$N56*DF$183+AMV1træBP!$N56*DF$184+AMV3kul!$N54*DF$185+AMV4træ!$N54*DF$186+AMV4træBP!$N54*DF$187+AVV1træ!$N54*DF$188+AVV1kul!$N54*DF$189+AVV2træ!$N54*DF$190+AVV2halm!$N54*DF$191+AVV2gasGT!$N54*DF$192+KKV!$N54*DF$193+HCVgas!$N54*DF$194+SPolie!$N54*DF$195+SPgas!$N54*DF$196+GeoEL!$N52*DF$197+GeoVa!$N52*DF$198+VP!$N52*DF$199+Sol!$N52*DF$200+Affald!$N56*DF$201)</f>
        <v>16.88519087176056</v>
      </c>
      <c r="DG33" s="246">
        <f ca="1">IF(Sammenligning!$G$9="GJ",1,(1*3.6))*(AMV1træ!$N56*DG$183+AMV1træBP!$N56*DG$184+AMV3kul!$N54*DG$185+AMV4træ!$N54*DG$186+AMV4træBP!$N54*DG$187+AVV1træ!$N54*DG$188+AVV1kul!$N54*DG$189+AVV2træ!$N54*DG$190+AVV2halm!$N54*DG$191+AVV2gasGT!$N54*DG$192+KKV!$N54*DG$193+HCVgas!$N54*DG$194+SPolie!$N54*DG$195+SPgas!$N54*DG$196+GeoEL!$N52*DG$197+GeoVa!$N52*DG$198+VP!$N52*DG$199+Sol!$N52*DG$200+Affald!$N56*DG$201)</f>
        <v>6.104327885706895</v>
      </c>
      <c r="DH33" s="246">
        <f ca="1">IF(Sammenligning!$G$9="GJ",1,(1*3.6))*(AMV1træ!$N56*DH$183+AMV1træBP!$N56*DH$184+AMV3kul!$N54*DH$185+AMV4træ!$N54*DH$186+AMV4træBP!$N54*DH$187+AVV1træ!$N54*DH$188+AVV1kul!$N54*DH$189+AVV2træ!$N54*DH$190+AVV2halm!$N54*DH$191+AVV2gasGT!$N54*DH$192+KKV!$N54*DH$193+HCVgas!$N54*DH$194+SPolie!$N54*DH$195+SPgas!$N54*DH$196+GeoEL!$N52*DH$197+GeoVa!$N52*DH$198+VP!$N52*DH$199+Sol!$N52*DH$200+Affald!$N56*DH$201)</f>
        <v>5.006425595287376</v>
      </c>
      <c r="DI33" s="246">
        <f ca="1">IF(Sammenligning!$G$9="GJ",1,(1*3.6))*(AMV1træ!$N56*DI$183+AMV1træBP!$N56*DI$184+AMV3kul!$N54*DI$185+AMV4træ!$N54*DI$186+AMV4træBP!$N54*DI$187+AVV1træ!$N54*DI$188+AVV1kul!$N54*DI$189+AVV2træ!$N54*DI$190+AVV2halm!$N54*DI$191+AVV2gasGT!$N54*DI$192+KKV!$N54*DI$193+HCVgas!$N54*DI$194+SPolie!$N54*DI$195+SPgas!$N54*DI$196+GeoEL!$N52*DI$197+GeoVa!$N52*DI$198+VP!$N52*DI$199+Sol!$N52*DI$200+Affald!$N56*DI$201)</f>
        <v>4.4031127479487893</v>
      </c>
      <c r="DJ33" s="246">
        <f ca="1">IF(Sammenligning!$G$9="GJ",1,(1*3.6))*(AMV1træ!$N56*DJ$183+AMV1træBP!$N56*DJ$184+AMV3kul!$N54*DJ$185+AMV4træ!$N54*DJ$186+AMV4træBP!$N54*DJ$187+AVV1træ!$N54*DJ$188+AVV1kul!$N54*DJ$189+AVV2træ!$N54*DJ$190+AVV2halm!$N54*DJ$191+AVV2gasGT!$N54*DJ$192+KKV!$N54*DJ$193+HCVgas!$N54*DJ$194+SPolie!$N54*DJ$195+SPgas!$N54*DJ$196+GeoEL!$N52*DJ$197+GeoVa!$N52*DJ$198+VP!$N52*DJ$199+Sol!$N52*DJ$200+Affald!$N56*DJ$201)</f>
        <v>3.7089029058406564</v>
      </c>
      <c r="DK33" s="246">
        <f ca="1">IF(Sammenligning!$G$9="GJ",1,(1*3.6))*(AMV1træ!$O56*DK$183+AMV1træBP!$O56*DK$184+AMV3kul!$O54*DK$185+AMV4træ!$O54*DK$186+AMV4træBP!$O54*DK$187+AVV1træ!$O54*DK$188+AVV1kul!$O54*DK$189+AVV2træ!$O54*DK$190+AVV2halm!$O54*DK$191+AVV2gasGT!$O54*DK$192+KKV!$O54*DK$193+HCVgas!$O54*DK$194+SPolie!$O54*DK$195+SPgas!$O54*DK$196+GeoEL!$O52*DK$197+GeoVa!$O52*DK$198+VP!$O52*DK$199+Sol!$O52*DK$200+Affald!$O56*DK$201)</f>
        <v>1.4768654910134438</v>
      </c>
      <c r="DL33" s="246">
        <f ca="1">IF(Sammenligning!$G$9="GJ",1,(1*3.6))*(AMV1træ!$O56*DL$183+AMV1træBP!$O56*DL$184+AMV3kul!$O54*DL$185+AMV4træ!$O54*DL$186+AMV4træBP!$O54*DL$187+AVV1træ!$O54*DL$188+AVV1kul!$O54*DL$189+AVV2træ!$O54*DL$190+AVV2halm!$O54*DL$191+AVV2gasGT!$O54*DL$192+KKV!$O54*DL$193+HCVgas!$O54*DL$194+SPolie!$O54*DL$195+SPgas!$O54*DL$196+GeoEL!$O52*DL$197+GeoVa!$O52*DL$198+VP!$O52*DL$199+Sol!$O52*DL$200+Affald!$O56*DL$201)</f>
        <v>2.7984433104890454</v>
      </c>
      <c r="DM33" s="246">
        <f ca="1">IF(Sammenligning!$G$9="GJ",1,(1*3.6))*(AMV1træ!$O56*DM$183+AMV1træBP!$O56*DM$184+AMV3kul!$O54*DM$185+AMV4træ!$O54*DM$186+AMV4træBP!$O54*DM$187+AVV1træ!$O54*DM$188+AVV1kul!$O54*DM$189+AVV2træ!$O54*DM$190+AVV2halm!$O54*DM$191+AVV2gasGT!$O54*DM$192+KKV!$O54*DM$193+HCVgas!$O54*DM$194+SPolie!$O54*DM$195+SPgas!$O54*DM$196+GeoEL!$O52*DM$197+GeoVa!$O52*DM$198+VP!$O52*DM$199+Sol!$O52*DM$200+Affald!$O56*DM$201)</f>
        <v>3.5698301607586638</v>
      </c>
      <c r="DN33" s="246">
        <f ca="1">IF(Sammenligning!$G$9="GJ",1,(1*3.6))*(AMV1træ!$O56*DN$183+AMV1træBP!$O56*DN$184+AMV3kul!$O54*DN$185+AMV4træ!$O54*DN$186+AMV4træBP!$O54*DN$187+AVV1træ!$O54*DN$188+AVV1kul!$O54*DN$189+AVV2træ!$O54*DN$190+AVV2halm!$O54*DN$191+AVV2gasGT!$O54*DN$192+KKV!$O54*DN$193+HCVgas!$O54*DN$194+SPolie!$O54*DN$195+SPgas!$O54*DN$196+GeoEL!$O52*DN$197+GeoVa!$O52*DN$198+VP!$O52*DN$199+Sol!$O52*DN$200+Affald!$O56*DN$201)</f>
        <v>4.8595325847777948</v>
      </c>
      <c r="DO33" s="246">
        <f ca="1">IF(Sammenligning!$G$9="GJ",1,(1*3.6))*(AMV1træ!$O56*DO$183+AMV1træBP!$O56*DO$184+AMV3kul!$O54*DO$185+AMV4træ!$O54*DO$186+AMV4træBP!$O54*DO$187+AVV1træ!$O54*DO$188+AVV1kul!$O54*DO$189+AVV2træ!$O54*DO$190+AVV2halm!$O54*DO$191+AVV2gasGT!$O54*DO$192+KKV!$O54*DO$193+HCVgas!$O54*DO$194+SPolie!$O54*DO$195+SPgas!$O54*DO$196+GeoEL!$O52*DO$197+GeoVa!$O52*DO$198+VP!$O52*DO$199+Sol!$O52*DO$200+Affald!$O56*DO$201)</f>
        <v>5.8261041017834962</v>
      </c>
      <c r="DP33" s="246">
        <f ca="1">IF(Sammenligning!$G$9="GJ",1,(1*3.6))*(AMV1træ!$O56*DP$183+AMV1træBP!$O56*DP$184+AMV3kul!$O54*DP$185+AMV4træ!$O54*DP$186+AMV4træBP!$O54*DP$187+AVV1træ!$O54*DP$188+AVV1kul!$O54*DP$189+AVV2træ!$O54*DP$190+AVV2halm!$O54*DP$191+AVV2gasGT!$O54*DP$192+KKV!$O54*DP$193+HCVgas!$O54*DP$194+SPolie!$O54*DP$195+SPgas!$O54*DP$196+GeoEL!$O52*DP$197+GeoVa!$O52*DP$198+VP!$O52*DP$199+Sol!$O52*DP$200+Affald!$O56*DP$201)</f>
        <v>5.5249216915690882</v>
      </c>
      <c r="DQ33" s="246">
        <f ca="1">IF(Sammenligning!$G$9="GJ",1,(1*3.6))*(AMV1træ!$O56*DQ$183+AMV1træBP!$O56*DQ$184+AMV3kul!$O54*DQ$185+AMV4træ!$O54*DQ$186+AMV4træBP!$O54*DQ$187+AVV1træ!$O54*DQ$188+AVV1kul!$O54*DQ$189+AVV2træ!$O54*DQ$190+AVV2halm!$O54*DQ$191+AVV2gasGT!$O54*DQ$192+KKV!$O54*DQ$193+HCVgas!$O54*DQ$194+SPolie!$O54*DQ$195+SPgas!$O54*DQ$196+GeoEL!$O52*DQ$197+GeoVa!$O52*DQ$198+VP!$O52*DQ$199+Sol!$O52*DQ$200+Affald!$O56*DQ$201)</f>
        <v>2.793393323142539</v>
      </c>
      <c r="DR33" s="246">
        <f ca="1">IF(Sammenligning!$G$9="GJ",1,(1*3.6))*(AMV1træ!$O56*DR$183+AMV1træBP!$O56*DR$184+AMV3kul!$O54*DR$185+AMV4træ!$O54*DR$186+AMV4træBP!$O54*DR$187+AVV1træ!$O54*DR$188+AVV1kul!$O54*DR$189+AVV2træ!$O54*DR$190+AVV2halm!$O54*DR$191+AVV2gasGT!$O54*DR$192+KKV!$O54*DR$193+HCVgas!$O54*DR$194+SPolie!$O54*DR$195+SPgas!$O54*DR$196+GeoEL!$O52*DR$197+GeoVa!$O52*DR$198+VP!$O52*DR$199+Sol!$O52*DR$200+Affald!$O56*DR$201)</f>
        <v>16.924927675880529</v>
      </c>
      <c r="DS33" s="246">
        <f ca="1">IF(Sammenligning!$G$9="GJ",1,(1*3.6))*(AMV1træ!$O56*DS$183+AMV1træBP!$O56*DS$184+AMV3kul!$O54*DS$185+AMV4træ!$O54*DS$186+AMV4træBP!$O54*DS$187+AVV1træ!$O54*DS$188+AVV1kul!$O54*DS$189+AVV2træ!$O54*DS$190+AVV2halm!$O54*DS$191+AVV2gasGT!$O54*DS$192+KKV!$O54*DS$193+HCVgas!$O54*DS$194+SPolie!$O54*DS$195+SPgas!$O54*DS$196+GeoEL!$O52*DS$197+GeoVa!$O52*DS$198+VP!$O52*DS$199+Sol!$O52*DS$200+Affald!$O56*DS$201)</f>
        <v>6.1127465979072175</v>
      </c>
      <c r="DT33" s="246">
        <f ca="1">IF(Sammenligning!$G$9="GJ",1,(1*3.6))*(AMV1træ!$O56*DT$183+AMV1træBP!$O56*DT$184+AMV3kul!$O54*DT$185+AMV4træ!$O54*DT$186+AMV4træBP!$O54*DT$187+AVV1træ!$O54*DT$188+AVV1kul!$O54*DT$189+AVV2træ!$O54*DT$190+AVV2halm!$O54*DT$191+AVV2gasGT!$O54*DT$192+KKV!$O54*DT$193+HCVgas!$O54*DT$194+SPolie!$O54*DT$195+SPgas!$O54*DT$196+GeoEL!$O52*DT$197+GeoVa!$O52*DT$198+VP!$O52*DT$199+Sol!$O52*DT$200+Affald!$O56*DT$201)</f>
        <v>4.975245707489262</v>
      </c>
      <c r="DU33" s="246">
        <f ca="1">IF(Sammenligning!$G$9="GJ",1,(1*3.6))*(AMV1træ!$O56*DU$183+AMV1træBP!$O56*DU$184+AMV3kul!$O54*DU$185+AMV4træ!$O54*DU$186+AMV4træBP!$O54*DU$187+AVV1træ!$O54*DU$188+AVV1kul!$O54*DU$189+AVV2træ!$O54*DU$190+AVV2halm!$O54*DU$191+AVV2gasGT!$O54*DU$192+KKV!$O54*DU$193+HCVgas!$O54*DU$194+SPolie!$O54*DU$195+SPgas!$O54*DU$196+GeoEL!$O52*DU$197+GeoVa!$O52*DU$198+VP!$O52*DU$199+Sol!$O52*DU$200+Affald!$O56*DU$201)</f>
        <v>4.179128948934701</v>
      </c>
      <c r="DV33" s="246">
        <f ca="1">IF(Sammenligning!$G$9="GJ",1,(1*3.6))*(AMV1træ!$O56*DV$183+AMV1træBP!$O56*DV$184+AMV3kul!$O54*DV$185+AMV4træ!$O54*DV$186+AMV4træBP!$O54*DV$187+AVV1træ!$O54*DV$188+AVV1kul!$O54*DV$189+AVV2træ!$O54*DV$190+AVV2halm!$O54*DV$191+AVV2gasGT!$O54*DV$192+KKV!$O54*DV$193+HCVgas!$O54*DV$194+SPolie!$O54*DV$195+SPgas!$O54*DV$196+GeoEL!$O52*DV$197+GeoVa!$O52*DV$198+VP!$O52*DV$199+Sol!$O52*DV$200+Affald!$O56*DV$201)</f>
        <v>3.5719510691964316</v>
      </c>
      <c r="DW33" s="246">
        <f ca="1">IF(Sammenligning!$G$9="GJ",1,(1*3.6))*(AMV1træ!$P56*DW$183+AMV1træBP!$P56*DW$184+AMV3kul!$P54*DW$185+AMV4træ!$P54*DW$186+AMV4træBP!$P54*DW$187+AVV1træ!$P54*DW$188+AVV1kul!$P54*DW$189+AVV2træ!$P54*DW$190+AVV2halm!$P54*DW$191+AVV2gasGT!$P54*DW$192+KKV!$P54*DW$193+HCVgas!$P54*DW$194+SPolie!$P54*DW$195+SPgas!$P54*DW$196+GeoEL!$P52*DW$197+GeoVa!$P52*DW$198+VP!$P52*DW$199+Sol!$P52*DW$200+Affald!$P56*DW$201)</f>
        <v>1.5243390012971465</v>
      </c>
      <c r="DX33" s="246">
        <f ca="1">IF(Sammenligning!$G$9="GJ",1,(1*3.6))*(AMV1træ!$P56*DX$183+AMV1træBP!$P56*DX$184+AMV3kul!$P54*DX$185+AMV4træ!$P54*DX$186+AMV4træBP!$P54*DX$187+AVV1træ!$P54*DX$188+AVV1kul!$P54*DX$189+AVV2træ!$P54*DX$190+AVV2halm!$P54*DX$191+AVV2gasGT!$P54*DX$192+KKV!$P54*DX$193+HCVgas!$P54*DX$194+SPolie!$P54*DX$195+SPgas!$P54*DX$196+GeoEL!$P52*DX$197+GeoVa!$P52*DX$198+VP!$P52*DX$199+Sol!$P52*DX$200+Affald!$P56*DX$201)</f>
        <v>2.7680894793354307</v>
      </c>
      <c r="DY33" s="246">
        <f ca="1">IF(Sammenligning!$G$9="GJ",1,(1*3.6))*(AMV1træ!$P56*DY$183+AMV1træBP!$P56*DY$184+AMV3kul!$P54*DY$185+AMV4træ!$P54*DY$186+AMV4træBP!$P54*DY$187+AVV1træ!$P54*DY$188+AVV1kul!$P54*DY$189+AVV2træ!$P54*DY$190+AVV2halm!$P54*DY$191+AVV2gasGT!$P54*DY$192+KKV!$P54*DY$193+HCVgas!$P54*DY$194+SPolie!$P54*DY$195+SPgas!$P54*DY$196+GeoEL!$P52*DY$197+GeoVa!$P52*DY$198+VP!$P52*DY$199+Sol!$P52*DY$200+Affald!$P56*DY$201)</f>
        <v>3.5349950695616599</v>
      </c>
      <c r="DZ33" s="246">
        <f ca="1">IF(Sammenligning!$G$9="GJ",1,(1*3.6))*(AMV1træ!$P56*DZ$183+AMV1træBP!$P56*DZ$184+AMV3kul!$P54*DZ$185+AMV4træ!$P54*DZ$186+AMV4træBP!$P54*DZ$187+AVV1træ!$P54*DZ$188+AVV1kul!$P54*DZ$189+AVV2træ!$P54*DZ$190+AVV2halm!$P54*DZ$191+AVV2gasGT!$P54*DZ$192+KKV!$P54*DZ$193+HCVgas!$P54*DZ$194+SPolie!$P54*DZ$195+SPgas!$P54*DZ$196+GeoEL!$P52*DZ$197+GeoVa!$P52*DZ$198+VP!$P52*DZ$199+Sol!$P52*DZ$200+Affald!$P56*DZ$201)</f>
        <v>4.8591656390624829</v>
      </c>
      <c r="EA33" s="246">
        <f ca="1">IF(Sammenligning!$G$9="GJ",1,(1*3.6))*(AMV1træ!$P56*EA$183+AMV1træBP!$P56*EA$184+AMV3kul!$P54*EA$185+AMV4træ!$P54*EA$186+AMV4træBP!$P54*EA$187+AVV1træ!$P54*EA$188+AVV1kul!$P54*EA$189+AVV2træ!$P54*EA$190+AVV2halm!$P54*EA$191+AVV2gasGT!$P54*EA$192+KKV!$P54*EA$193+HCVgas!$P54*EA$194+SPolie!$P54*EA$195+SPgas!$P54*EA$196+GeoEL!$P52*EA$197+GeoVa!$P52*EA$198+VP!$P52*EA$199+Sol!$P52*EA$200+Affald!$P56*EA$201)</f>
        <v>5.8439841423472121</v>
      </c>
      <c r="EB33" s="246">
        <f ca="1">IF(Sammenligning!$G$9="GJ",1,(1*3.6))*(AMV1træ!$P56*EB$183+AMV1træBP!$P56*EB$184+AMV3kul!$P54*EB$185+AMV4træ!$P54*EB$186+AMV4træBP!$P54*EB$187+AVV1træ!$P54*EB$188+AVV1kul!$P54*EB$189+AVV2træ!$P54*EB$190+AVV2halm!$P54*EB$191+AVV2gasGT!$P54*EB$192+KKV!$P54*EB$193+HCVgas!$P54*EB$194+SPolie!$P54*EB$195+SPgas!$P54*EB$196+GeoEL!$P52*EB$197+GeoVa!$P52*EB$198+VP!$P52*EB$199+Sol!$P52*EB$200+Affald!$P56*EB$201)</f>
        <v>5.3978300997834445</v>
      </c>
      <c r="EC33" s="246">
        <f ca="1">IF(Sammenligning!$G$9="GJ",1,(1*3.6))*(AMV1træ!$P56*EC$183+AMV1træBP!$P56*EC$184+AMV3kul!$P54*EC$185+AMV4træ!$P54*EC$186+AMV4træBP!$P54*EC$187+AVV1træ!$P54*EC$188+AVV1kul!$P54*EC$189+AVV2træ!$P54*EC$190+AVV2halm!$P54*EC$191+AVV2gasGT!$P54*EC$192+KKV!$P54*EC$193+HCVgas!$P54*EC$194+SPolie!$P54*EC$195+SPgas!$P54*EC$196+GeoEL!$P52*EC$197+GeoVa!$P52*EC$198+VP!$P52*EC$199+Sol!$P52*EC$200+Affald!$P56*EC$201)</f>
        <v>2.6701610764053605</v>
      </c>
      <c r="ED33" s="246">
        <f ca="1">IF(Sammenligning!$G$9="GJ",1,(1*3.6))*(AMV1træ!$P56*ED$183+AMV1træBP!$P56*ED$184+AMV3kul!$P54*ED$185+AMV4træ!$P54*ED$186+AMV4træBP!$P54*ED$187+AVV1træ!$P54*ED$188+AVV1kul!$P54*ED$189+AVV2træ!$P54*ED$190+AVV2halm!$P54*ED$191+AVV2gasGT!$P54*ED$192+KKV!$P54*ED$193+HCVgas!$P54*ED$194+SPolie!$P54*ED$195+SPgas!$P54*ED$196+GeoEL!$P52*ED$197+GeoVa!$P52*ED$198+VP!$P52*ED$199+Sol!$P52*ED$200+Affald!$P56*ED$201)</f>
        <v>16.963765759150014</v>
      </c>
      <c r="EE33" s="246">
        <f ca="1">IF(Sammenligning!$G$9="GJ",1,(1*3.6))*(AMV1træ!$P56*EE$183+AMV1træBP!$P56*EE$184+AMV3kul!$P54*EE$185+AMV4træ!$P54*EE$186+AMV4træBP!$P54*EE$187+AVV1træ!$P54*EE$188+AVV1kul!$P54*EE$189+AVV2træ!$P54*EE$190+AVV2halm!$P54*EE$191+AVV2gasGT!$P54*EE$192+KKV!$P54*EE$193+HCVgas!$P54*EE$194+SPolie!$P54*EE$195+SPgas!$P54*EE$196+GeoEL!$P52*EE$197+GeoVa!$P52*EE$198+VP!$P52*EE$199+Sol!$P52*EE$200+Affald!$P56*EE$201)</f>
        <v>6.121166449822252</v>
      </c>
      <c r="EF33" s="246">
        <f ca="1">IF(Sammenligning!$G$9="GJ",1,(1*3.6))*(AMV1træ!$P56*EF$183+AMV1træBP!$P56*EF$184+AMV3kul!$P54*EF$185+AMV4træ!$P54*EF$186+AMV4træBP!$P54*EF$187+AVV1træ!$P54*EF$188+AVV1kul!$P54*EF$189+AVV2træ!$P54*EF$190+AVV2halm!$P54*EF$191+AVV2gasGT!$P54*EF$192+KKV!$P54*EF$193+HCVgas!$P54*EF$194+SPolie!$P54*EF$195+SPgas!$P54*EF$196+GeoEL!$P52*EF$197+GeoVa!$P52*EF$198+VP!$P52*EF$199+Sol!$P52*EF$200+Affald!$P56*EF$201)</f>
        <v>4.9441592439327149</v>
      </c>
      <c r="EG33" s="246">
        <f ca="1">IF(Sammenligning!$G$9="GJ",1,(1*3.6))*(AMV1træ!$P56*EG$183+AMV1træBP!$P56*EG$184+AMV3kul!$P54*EG$185+AMV4træ!$P54*EG$186+AMV4træBP!$P54*EG$187+AVV1træ!$P54*EG$188+AVV1kul!$P54*EG$189+AVV2træ!$P54*EG$190+AVV2halm!$P54*EG$191+AVV2gasGT!$P54*EG$192+KKV!$P54*EG$193+HCVgas!$P54*EG$194+SPolie!$P54*EG$195+SPgas!$P54*EG$196+GeoEL!$P52*EG$197+GeoVa!$P52*EG$198+VP!$P52*EG$199+Sol!$P52*EG$200+Affald!$P56*EG$201)</f>
        <v>3.9529471520776616</v>
      </c>
      <c r="EH33" s="246">
        <f ca="1">IF(Sammenligning!$G$9="GJ",1,(1*3.6))*(AMV1træ!$P56*EH$183+AMV1træBP!$P56*EH$184+AMV3kul!$P54*EH$185+AMV4træ!$P54*EH$186+AMV4træBP!$P54*EH$187+AVV1træ!$P54*EH$188+AVV1kul!$P54*EH$189+AVV2træ!$P54*EH$190+AVV2halm!$P54*EH$191+AVV2gasGT!$P54*EH$192+KKV!$P54*EH$193+HCVgas!$P54*EH$194+SPolie!$P54*EH$195+SPgas!$P54*EH$196+GeoEL!$P52*EH$197+GeoVa!$P52*EH$198+VP!$P52*EH$199+Sol!$P52*EH$200+Affald!$P56*EH$201)</f>
        <v>3.4358684845066505</v>
      </c>
      <c r="EI33" s="310">
        <f ca="1">IF(Sammenligning!$G$9="GJ",1,(1*3.6))*(AMV1træ!$Q56*EI$183+AMV1træBP!$Q56*EI$184+AMV3kul!$Q54*EI$185+AMV4træ!$Q54*EI$186+AMV4træBP!$Q54*EI$187+AVV1træ!$Q54*EI$188+AVV1kul!$Q54*EI$189+AVV2træ!$Q54*EI$190+AVV2halm!$Q54*EI$191+AVV2gasGT!$Q54*EI$192+KKV!$Q54*EI$193+HCVgas!$Q54*EI$194+SPolie!$Q54*EI$195+SPgas!$Q54*EI$196+GeoEL!$Q52*EI$197+GeoVa!$Q52*EI$198+VP!$Q52*EI$199+Sol!$Q52*EI$200+Affald!$Q56*EI$201)</f>
        <v>1.5718744152671087</v>
      </c>
      <c r="EJ33" s="310">
        <f ca="1">IF(Sammenligning!$G$9="GJ",1,(1*3.6))*(AMV1træ!$Q56*EJ$183+AMV1træBP!$Q56*EJ$184+AMV3kul!$Q54*EJ$185+AMV4træ!$Q54*EJ$186+AMV4træBP!$Q54*EJ$187+AVV1træ!$Q54*EJ$188+AVV1kul!$Q54*EJ$189+AVV2træ!$Q54*EJ$190+AVV2halm!$Q54*EJ$191+AVV2gasGT!$Q54*EJ$192+KKV!$Q54*EJ$193+HCVgas!$Q54*EJ$194+SPolie!$Q54*EJ$195+SPgas!$Q54*EJ$196+GeoEL!$Q52*EJ$197+GeoVa!$Q52*EJ$198+VP!$Q52*EJ$199+Sol!$Q52*EJ$200+Affald!$Q56*EJ$201)</f>
        <v>2.7377589703359808</v>
      </c>
      <c r="EK33" s="310">
        <f ca="1">IF(Sammenligning!$G$9="GJ",1,(1*3.6))*(AMV1træ!$Q56*EK$183+AMV1træBP!$Q56*EK$184+AMV3kul!$Q54*EK$185+AMV4træ!$Q54*EK$186+AMV4træBP!$Q54*EK$187+AVV1træ!$Q54*EK$188+AVV1kul!$Q54*EK$189+AVV2træ!$Q54*EK$190+AVV2halm!$Q54*EK$191+AVV2gasGT!$Q54*EK$192+KKV!$Q54*EK$193+HCVgas!$Q54*EK$194+SPolie!$Q54*EK$195+SPgas!$Q54*EK$196+GeoEL!$Q52*EK$197+GeoVa!$Q52*EK$198+VP!$Q52*EK$199+Sol!$Q52*EK$200+Affald!$Q56*EK$201)</f>
        <v>3.4995739101922561</v>
      </c>
      <c r="EL33" s="310">
        <f ca="1">IF(Sammenligning!$G$9="GJ",1,(1*3.6))*(AMV1træ!$Q56*EL$183+AMV1træBP!$Q56*EL$184+AMV3kul!$Q54*EL$185+AMV4træ!$Q54*EL$186+AMV4træBP!$Q54*EL$187+AVV1træ!$Q54*EL$188+AVV1kul!$Q54*EL$189+AVV2træ!$Q54*EL$190+AVV2halm!$Q54*EL$191+AVV2gasGT!$Q54*EL$192+KKV!$Q54*EL$193+HCVgas!$Q54*EL$194+SPolie!$Q54*EL$195+SPgas!$Q54*EL$196+GeoEL!$Q52*EL$197+GeoVa!$Q52*EL$198+VP!$Q52*EL$199+Sol!$Q52*EL$200+Affald!$Q56*EL$201)</f>
        <v>4.8588020781719665</v>
      </c>
      <c r="EM33" s="310">
        <f ca="1">IF(Sammenligning!$G$9="GJ",1,(1*3.6))*(AMV1træ!$Q56*EM$183+AMV1træBP!$Q56*EM$184+AMV3kul!$Q54*EM$185+AMV4træ!$Q54*EM$186+AMV4træBP!$Q54*EM$187+AVV1træ!$Q54*EM$188+AVV1kul!$Q54*EM$189+AVV2træ!$Q54*EM$190+AVV2halm!$Q54*EM$191+AVV2gasGT!$Q54*EM$192+KKV!$Q54*EM$193+HCVgas!$Q54*EM$194+SPolie!$Q54*EM$195+SPgas!$Q54*EM$196+GeoEL!$Q52*EM$197+GeoVa!$Q52*EM$198+VP!$Q52*EM$199+Sol!$Q52*EM$200+Affald!$Q56*EM$201)</f>
        <v>5.8607708778650203</v>
      </c>
      <c r="EN33" s="310">
        <f ca="1">IF(Sammenligning!$G$9="GJ",1,(1*3.6))*(AMV1træ!$Q56*EN$183+AMV1træBP!$Q56*EN$184+AMV3kul!$Q54*EN$185+AMV4træ!$Q54*EN$186+AMV4træBP!$Q54*EN$187+AVV1træ!$Q54*EN$188+AVV1kul!$Q54*EN$189+AVV2træ!$Q54*EN$190+AVV2halm!$Q54*EN$191+AVV2gasGT!$Q54*EN$192+KKV!$Q54*EN$193+HCVgas!$Q54*EN$194+SPolie!$Q54*EN$195+SPgas!$Q54*EN$196+GeoEL!$Q52*EN$197+GeoVa!$Q52*EN$198+VP!$Q52*EN$199+Sol!$Q52*EN$200+Affald!$Q56*EN$201)</f>
        <v>5.264083245901686</v>
      </c>
      <c r="EO33" s="310">
        <f ca="1">IF(Sammenligning!$G$9="GJ",1,(1*3.6))*(AMV1træ!$Q56*EO$183+AMV1træBP!$Q56*EO$184+AMV3kul!$Q54*EO$185+AMV4træ!$Q54*EO$186+AMV4træBP!$Q54*EO$187+AVV1træ!$Q54*EO$188+AVV1kul!$Q54*EO$189+AVV2træ!$Q54*EO$190+AVV2halm!$Q54*EO$191+AVV2gasGT!$Q54*EO$192+KKV!$Q54*EO$193+HCVgas!$Q54*EO$194+SPolie!$Q54*EO$195+SPgas!$Q54*EO$196+GeoEL!$Q52*EO$197+GeoVa!$Q52*EO$198+VP!$Q52*EO$199+Sol!$Q52*EO$200+Affald!$Q56*EO$201)</f>
        <v>2.5429131668699752</v>
      </c>
      <c r="EP33" s="310">
        <f ca="1">IF(Sammenligning!$G$9="GJ",1,(1*3.6))*(AMV1træ!$Q56*EP$183+AMV1træBP!$Q56*EP$184+AMV3kul!$Q54*EP$185+AMV4træ!$Q54*EP$186+AMV4træBP!$Q54*EP$187+AVV1træ!$Q54*EP$188+AVV1kul!$Q54*EP$189+AVV2træ!$Q54*EP$190+AVV2halm!$Q54*EP$191+AVV2gasGT!$Q54*EP$192+KKV!$Q54*EP$193+HCVgas!$Q54*EP$194+SPolie!$Q54*EP$195+SPgas!$Q54*EP$196+GeoEL!$Q52*EP$197+GeoVa!$Q52*EP$198+VP!$Q52*EP$199+Sol!$Q52*EP$200+Affald!$Q56*EP$201)</f>
        <v>17.001735269973668</v>
      </c>
      <c r="EQ33" s="310">
        <f ca="1">IF(Sammenligning!$G$9="GJ",1,(1*3.6))*(AMV1træ!$Q56*EQ$183+AMV1træBP!$Q56*EQ$184+AMV3kul!$Q54*EQ$185+AMV4træ!$Q54*EQ$186+AMV4træBP!$Q54*EQ$187+AVV1træ!$Q54*EQ$188+AVV1kul!$Q54*EQ$189+AVV2træ!$Q54*EQ$190+AVV2halm!$Q54*EQ$191+AVV2gasGT!$Q54*EQ$192+KKV!$Q54*EQ$193+HCVgas!$Q54*EQ$194+SPolie!$Q54*EQ$195+SPgas!$Q54*EQ$196+GeoEL!$Q52*EQ$197+GeoVa!$Q52*EQ$198+VP!$Q52*EQ$199+Sol!$Q52*EQ$200+Affald!$Q56*EQ$201)</f>
        <v>6.1295874416833893</v>
      </c>
      <c r="ER33" s="310">
        <f ca="1">IF(Sammenligning!$G$9="GJ",1,(1*3.6))*(AMV1træ!$Q56*ER$183+AMV1træBP!$Q56*ER$184+AMV3kul!$Q54*ER$185+AMV4træ!$Q54*ER$186+AMV4træBP!$Q54*ER$187+AVV1træ!$Q54*ER$188+AVV1kul!$Q54*ER$189+AVV2træ!$Q54*ER$190+AVV2halm!$Q54*ER$191+AVV2gasGT!$Q54*ER$192+KKV!$Q54*ER$193+HCVgas!$Q54*ER$194+SPolie!$Q54*ER$195+SPgas!$Q54*ER$196+GeoEL!$Q52*ER$197+GeoVa!$Q52*ER$198+VP!$Q52*ER$199+Sol!$Q52*ER$200+Affald!$Q56*ER$201)</f>
        <v>4.9131657853554742</v>
      </c>
      <c r="ES33" s="310">
        <f ca="1">IF(Sammenligning!$G$9="GJ",1,(1*3.6))*(AMV1træ!$Q56*ES$183+AMV1træBP!$Q56*ES$184+AMV3kul!$Q54*ES$185+AMV4træ!$Q54*ES$186+AMV4træBP!$Q54*ES$187+AVV1træ!$Q54*ES$188+AVV1kul!$Q54*ES$189+AVV2træ!$Q54*ES$190+AVV2halm!$Q54*ES$191+AVV2gasGT!$Q54*ES$192+KKV!$Q54*ES$193+HCVgas!$Q54*ES$194+SPolie!$Q54*ES$195+SPgas!$Q54*ES$196+GeoEL!$Q52*ES$197+GeoVa!$Q52*ES$198+VP!$Q52*ES$199+Sol!$Q52*ES$200+Affald!$Q56*ES$201)</f>
        <v>3.724534843757322</v>
      </c>
      <c r="ET33" s="310">
        <f ca="1">IF(Sammenligning!$G$9="GJ",1,(1*3.6))*(AMV1træ!$Q56*ET$183+AMV1træBP!$Q56*ET$184+AMV3kul!$Q54*ET$185+AMV4træ!$Q54*ET$186+AMV4træBP!$Q54*ET$187+AVV1træ!$Q54*ET$188+AVV1kul!$Q54*ET$189+AVV2træ!$Q54*ET$190+AVV2halm!$Q54*ET$191+AVV2gasGT!$Q54*ET$192+KKV!$Q54*ET$193+HCVgas!$Q54*ET$194+SPolie!$Q54*ET$195+SPgas!$Q54*ET$196+GeoEL!$Q52*ET$197+GeoVa!$Q52*ET$198+VP!$Q52*ET$199+Sol!$Q52*ET$200+Affald!$Q56*ET$201)</f>
        <v>3.300646902061489</v>
      </c>
      <c r="EU33" s="246">
        <f ca="1">IF(Sammenligning!$G$9="GJ",1,(1*3.6))*(AMV1træ!$R56*EU$183+AMV1træBP!$R56*EU$184+AMV3kul!$R54*EU$185+AMV4træ!$R54*EU$186+AMV4træBP!$R54*EU$187+AVV1træ!$R54*EU$188+AVV1kul!$R54*EU$189+AVV2træ!$R54*EU$190+AVV2halm!$R54*EU$191+AVV2gasGT!$R54*EU$192+KKV!$R54*EU$193+HCVgas!$R54*EU$194+SPolie!$R54*EU$195+SPgas!$R54*EU$196+GeoEL!$R52*EU$197+GeoVa!$R52*EU$198+VP!$R52*EU$199+Sol!$R52*EU$200+Affald!$R56*EU$201)</f>
        <v>1.526215982425895</v>
      </c>
      <c r="EV33" s="246">
        <f ca="1">IF(Sammenligning!$G$9="GJ",1,(1*3.6))*(AMV1træ!$R56*EV$183+AMV1træBP!$R56*EV$184+AMV3kul!$R54*EV$185+AMV4træ!$R54*EV$186+AMV4træBP!$R54*EV$187+AVV1træ!$R54*EV$188+AVV1kul!$R54*EV$189+AVV2træ!$R54*EV$190+AVV2halm!$R54*EV$191+AVV2gasGT!$R54*EV$192+KKV!$R54*EV$193+HCVgas!$R54*EV$194+SPolie!$R54*EV$195+SPgas!$R54*EV$196+GeoEL!$R52*EV$197+GeoVa!$R52*EV$198+VP!$R52*EV$199+Sol!$R52*EV$200+Affald!$R56*EV$201)</f>
        <v>2.796329554953509</v>
      </c>
      <c r="EW33" s="246">
        <f ca="1">IF(Sammenligning!$G$9="GJ",1,(1*3.6))*(AMV1træ!$R56*EW$183+AMV1træBP!$R56*EW$184+AMV3kul!$R54*EW$185+AMV4træ!$R54*EW$186+AMV4træBP!$R54*EW$187+AVV1træ!$R54*EW$188+AVV1kul!$R54*EW$189+AVV2træ!$R54*EW$190+AVV2halm!$R54*EW$191+AVV2gasGT!$R54*EW$192+KKV!$R54*EW$193+HCVgas!$R54*EW$194+SPolie!$R54*EW$195+SPgas!$R54*EW$196+GeoEL!$R52*EW$197+GeoVa!$R52*EW$198+VP!$R52*EW$199+Sol!$R52*EW$200+Affald!$R56*EW$201)</f>
        <v>3.5701058980385145</v>
      </c>
      <c r="EX33" s="246">
        <f ca="1">IF(Sammenligning!$G$9="GJ",1,(1*3.6))*(AMV1træ!$R56*EX$183+AMV1træBP!$R56*EX$184+AMV3kul!$R54*EX$185+AMV4træ!$R54*EX$186+AMV4træBP!$R54*EX$187+AVV1træ!$R54*EX$188+AVV1kul!$R54*EX$189+AVV2træ!$R54*EX$190+AVV2halm!$R54*EX$191+AVV2gasGT!$R54*EX$192+KKV!$R54*EX$193+HCVgas!$R54*EX$194+SPolie!$R54*EX$195+SPgas!$R54*EX$196+GeoEL!$R52*EX$197+GeoVa!$R52*EX$198+VP!$R52*EX$199+Sol!$R52*EX$200+Affald!$R56*EX$201)</f>
        <v>4.9570094596140768</v>
      </c>
      <c r="EY33" s="246">
        <f ca="1">IF(Sammenligning!$G$9="GJ",1,(1*3.6))*(AMV1træ!$R56*EY$183+AMV1træBP!$R56*EY$184+AMV3kul!$R54*EY$185+AMV4træ!$R54*EY$186+AMV4træBP!$R54*EY$187+AVV1træ!$R54*EY$188+AVV1kul!$R54*EY$189+AVV2træ!$R54*EY$190+AVV2halm!$R54*EY$191+AVV2gasGT!$R54*EY$192+KKV!$R54*EY$193+HCVgas!$R54*EY$194+SPolie!$R54*EY$195+SPgas!$R54*EY$196+GeoEL!$R52*EY$197+GeoVa!$R52*EY$198+VP!$R52*EY$199+Sol!$R52*EY$200+Affald!$R56*EY$201)</f>
        <v>5.7121582672681441</v>
      </c>
      <c r="EZ33" s="246">
        <f ca="1">IF(Sammenligning!$G$9="GJ",1,(1*3.6))*(AMV1træ!$R56*EZ$183+AMV1træBP!$R56*EZ$184+AMV3kul!$R54*EZ$185+AMV4træ!$R54*EZ$186+AMV4træBP!$R54*EZ$187+AVV1træ!$R54*EZ$188+AVV1kul!$R54*EZ$189+AVV2træ!$R54*EZ$190+AVV2halm!$R54*EZ$191+AVV2gasGT!$R54*EZ$192+KKV!$R54*EZ$193+HCVgas!$R54*EZ$194+SPolie!$R54*EZ$195+SPgas!$R54*EZ$196+GeoEL!$R52*EZ$197+GeoVa!$R52*EZ$198+VP!$R52*EZ$199+Sol!$R52*EZ$200+Affald!$R56*EZ$201)</f>
        <v>5.3887517618093641</v>
      </c>
      <c r="FA33" s="246">
        <f ca="1">IF(Sammenligning!$G$9="GJ",1,(1*3.6))*(AMV1træ!$R56*FA$183+AMV1træBP!$R56*FA$184+AMV3kul!$R54*FA$185+AMV4træ!$R54*FA$186+AMV4træBP!$R54*FA$187+AVV1træ!$R54*FA$188+AVV1kul!$R54*FA$189+AVV2træ!$R54*FA$190+AVV2halm!$R54*FA$191+AVV2gasGT!$R54*FA$192+KKV!$R54*FA$193+HCVgas!$R54*FA$194+SPolie!$R54*FA$195+SPgas!$R54*FA$196+GeoEL!$R52*FA$197+GeoVa!$R52*FA$198+VP!$R52*FA$199+Sol!$R52*FA$200+Affald!$R56*FA$201)</f>
        <v>2.7758907402565156</v>
      </c>
      <c r="FB33" s="246">
        <f ca="1">IF(Sammenligning!$G$9="GJ",1,(1*3.6))*(AMV1træ!$R56*FB$183+AMV1træBP!$R56*FB$184+AMV3kul!$R54*FB$185+AMV4træ!$R54*FB$186+AMV4træBP!$R54*FB$187+AVV1træ!$R54*FB$188+AVV1kul!$R54*FB$189+AVV2træ!$R54*FB$190+AVV2halm!$R54*FB$191+AVV2gasGT!$R54*FB$192+KKV!$R54*FB$193+HCVgas!$R54*FB$194+SPolie!$R54*FB$195+SPgas!$R54*FB$196+GeoEL!$R52*FB$197+GeoVa!$R52*FB$198+VP!$R52*FB$199+Sol!$R52*FB$200+Affald!$R56*FB$201)</f>
        <v>16.583337796967136</v>
      </c>
      <c r="FC33" s="246">
        <f ca="1">IF(Sammenligning!$G$9="GJ",1,(1*3.6))*(AMV1træ!$R56*FC$183+AMV1træBP!$R56*FC$184+AMV3kul!$R54*FC$185+AMV4træ!$R54*FC$186+AMV4træBP!$R54*FC$187+AVV1træ!$R54*FC$188+AVV1kul!$R54*FC$189+AVV2træ!$R54*FC$190+AVV2halm!$R54*FC$191+AVV2gasGT!$R54*FC$192+KKV!$R54*FC$193+HCVgas!$R54*FC$194+SPolie!$R54*FC$195+SPgas!$R54*FC$196+GeoEL!$R52*FC$197+GeoVa!$R52*FC$198+VP!$R52*FC$199+Sol!$R52*FC$200+Affald!$R56*FC$201)</f>
        <v>6.1842454672505234</v>
      </c>
      <c r="FD33" s="246">
        <f ca="1">IF(Sammenligning!$G$9="GJ",1,(1*3.6))*(AMV1træ!$R56*FD$183+AMV1træBP!$R56*FD$184+AMV3kul!$R54*FD$185+AMV4træ!$R54*FD$186+AMV4træBP!$R54*FD$187+AVV1træ!$R54*FD$188+AVV1kul!$R54*FD$189+AVV2træ!$R54*FD$190+AVV2halm!$R54*FD$191+AVV2gasGT!$R54*FD$192+KKV!$R54*FD$193+HCVgas!$R54*FD$194+SPolie!$R54*FD$195+SPgas!$R54*FD$196+GeoEL!$R52*FD$197+GeoVa!$R52*FD$198+VP!$R52*FD$199+Sol!$R52*FD$200+Affald!$R56*FD$201)</f>
        <v>4.9229269901397341</v>
      </c>
      <c r="FE33" s="246">
        <f ca="1">IF(Sammenligning!$G$9="GJ",1,(1*3.6))*(AMV1træ!$R56*FE$183+AMV1træBP!$R56*FE$184+AMV3kul!$R54*FE$185+AMV4træ!$R54*FE$186+AMV4træBP!$R54*FE$187+AVV1træ!$R54*FE$188+AVV1kul!$R54*FE$189+AVV2træ!$R54*FE$190+AVV2halm!$R54*FE$191+AVV2gasGT!$R54*FE$192+KKV!$R54*FE$193+HCVgas!$R54*FE$194+SPolie!$R54*FE$195+SPgas!$R54*FE$196+GeoEL!$R52*FE$197+GeoVa!$R52*FE$198+VP!$R52*FE$199+Sol!$R52*FE$200+Affald!$R56*FE$201)</f>
        <v>3.9508999732076693</v>
      </c>
      <c r="FF33" s="246">
        <f ca="1">IF(Sammenligning!$G$9="GJ",1,(1*3.6))*(AMV1træ!$R56*FF$183+AMV1træBP!$R56*FF$184+AMV3kul!$R54*FF$185+AMV4træ!$R54*FF$186+AMV4træBP!$R54*FF$187+AVV1træ!$R54*FF$188+AVV1kul!$R54*FF$189+AVV2træ!$R54*FF$190+AVV2halm!$R54*FF$191+AVV2gasGT!$R54*FF$192+KKV!$R54*FF$193+HCVgas!$R54*FF$194+SPolie!$R54*FF$195+SPgas!$R54*FF$196+GeoEL!$R52*FF$197+GeoVa!$R52*FF$198+VP!$R52*FF$199+Sol!$R52*FF$200+Affald!$R56*FF$201)</f>
        <v>3.4043768260826091</v>
      </c>
      <c r="FG33" s="246">
        <f ca="1">IF(Sammenligning!$G$9="GJ",1,(1*3.6))*(AMV1træ!$S56*FG$183+AMV1træBP!$S56*FG$184+AMV3kul!$S54*FG$185+AMV4træ!$S54*FG$186+AMV4træBP!$S54*FG$187+AVV1træ!$S54*FG$188+AVV1kul!$S54*FG$189+AVV2træ!$S54*FG$190+AVV2halm!$S54*FG$191+AVV2gasGT!$S54*FG$192+KKV!$S54*FG$193+HCVgas!$S54*FG$194+SPolie!$S54*FG$195+SPgas!$S54*FG$196+GeoEL!$S52*FG$197+GeoVa!$S52*FG$198+VP!$S52*FG$199+Sol!$S52*FG$200+Affald!$S56*FG$201)</f>
        <v>1.480181832540491</v>
      </c>
      <c r="FH33" s="246">
        <f ca="1">IF(Sammenligning!$G$9="GJ",1,(1*3.6))*(AMV1træ!$S56*FH$183+AMV1træBP!$S56*FH$184+AMV3kul!$S54*FH$185+AMV4træ!$S54*FH$186+AMV4træBP!$S54*FH$187+AVV1træ!$S54*FH$188+AVV1kul!$S54*FH$189+AVV2træ!$S54*FH$190+AVV2halm!$S54*FH$191+AVV2gasGT!$S54*FH$192+KKV!$S54*FH$193+HCVgas!$S54*FH$194+SPolie!$S54*FH$195+SPgas!$S54*FH$196+GeoEL!$S52*FH$197+GeoVa!$S52*FH$198+VP!$S52*FH$199+Sol!$S52*FH$200+Affald!$S56*FH$201)</f>
        <v>2.8542761884979662</v>
      </c>
      <c r="FI33" s="246">
        <f ca="1">IF(Sammenligning!$G$9="GJ",1,(1*3.6))*(AMV1træ!$S56*FI$183+AMV1træBP!$S56*FI$184+AMV3kul!$S54*FI$185+AMV4træ!$S54*FI$186+AMV4træBP!$S54*FI$187+AVV1træ!$S54*FI$188+AVV1kul!$S54*FI$189+AVV2træ!$S54*FI$190+AVV2halm!$S54*FI$191+AVV2gasGT!$S54*FI$192+KKV!$S54*FI$193+HCVgas!$S54*FI$194+SPolie!$S54*FI$195+SPgas!$S54*FI$196+GeoEL!$S52*FI$197+GeoVa!$S52*FI$198+VP!$S52*FI$199+Sol!$S52*FI$200+Affald!$S56*FI$201)</f>
        <v>3.63869273193911</v>
      </c>
      <c r="FJ33" s="246">
        <f ca="1">IF(Sammenligning!$G$9="GJ",1,(1*3.6))*(AMV1træ!$S56*FJ$183+AMV1træBP!$S56*FJ$184+AMV3kul!$S54*FJ$185+AMV4træ!$S54*FJ$186+AMV4træBP!$S54*FJ$187+AVV1træ!$S54*FJ$188+AVV1kul!$S54*FJ$189+AVV2træ!$S54*FJ$190+AVV2halm!$S54*FJ$191+AVV2gasGT!$S54*FJ$192+KKV!$S54*FJ$193+HCVgas!$S54*FJ$194+SPolie!$S54*FJ$195+SPgas!$S54*FJ$196+GeoEL!$S52*FJ$197+GeoVa!$S52*FJ$198+VP!$S52*FJ$199+Sol!$S52*FJ$200+Affald!$S56*FJ$201)</f>
        <v>5.057599181656709</v>
      </c>
      <c r="FK33" s="246">
        <f ca="1">IF(Sammenligning!$G$9="GJ",1,(1*3.6))*(AMV1træ!$S56*FK$183+AMV1træBP!$S56*FK$184+AMV3kul!$S54*FK$185+AMV4træ!$S54*FK$186+AMV4træBP!$S54*FK$187+AVV1træ!$S54*FK$188+AVV1kul!$S54*FK$189+AVV2træ!$S54*FK$190+AVV2halm!$S54*FK$191+AVV2gasGT!$S54*FK$192+KKV!$S54*FK$193+HCVgas!$S54*FK$194+SPolie!$S54*FK$195+SPgas!$S54*FK$196+GeoEL!$S52*FK$197+GeoVa!$S52*FK$198+VP!$S52*FK$199+Sol!$S52*FK$200+Affald!$S56*FK$201)</f>
        <v>5.5609704164070486</v>
      </c>
      <c r="FL33" s="246">
        <f ca="1">IF(Sammenligning!$G$9="GJ",1,(1*3.6))*(AMV1træ!$S56*FL$183+AMV1træBP!$S56*FL$184+AMV3kul!$S54*FL$185+AMV4træ!$S54*FL$186+AMV4træBP!$S54*FL$187+AVV1træ!$S54*FL$188+AVV1kul!$S54*FL$189+AVV2træ!$S54*FL$190+AVV2halm!$S54*FL$191+AVV2gasGT!$S54*FL$192+KKV!$S54*FL$193+HCVgas!$S54*FL$194+SPolie!$S54*FL$195+SPgas!$S54*FL$196+GeoEL!$S52*FL$197+GeoVa!$S52*FL$198+VP!$S52*FL$199+Sol!$S52*FL$200+Affald!$S56*FL$201)</f>
        <v>5.5136718641569162</v>
      </c>
      <c r="FM33" s="246">
        <f ca="1">IF(Sammenligning!$G$9="GJ",1,(1*3.6))*(AMV1træ!$S56*FM$183+AMV1træBP!$S56*FM$184+AMV3kul!$S54*FM$185+AMV4træ!$S54*FM$186+AMV4træBP!$S54*FM$187+AVV1træ!$S54*FM$188+AVV1kul!$S54*FM$189+AVV2træ!$S54*FM$190+AVV2halm!$S54*FM$191+AVV2gasGT!$S54*FM$192+KKV!$S54*FM$193+HCVgas!$S54*FM$194+SPolie!$S54*FM$195+SPgas!$S54*FM$196+GeoEL!$S52*FM$197+GeoVa!$S52*FM$198+VP!$S52*FM$199+Sol!$S52*FM$200+Affald!$S56*FM$201)</f>
        <v>2.9905692708637863</v>
      </c>
      <c r="FN33" s="246">
        <f ca="1">IF(Sammenligning!$G$9="GJ",1,(1*3.6))*(AMV1træ!$S56*FN$183+AMV1træBP!$S56*FN$184+AMV3kul!$S54*FN$185+AMV4træ!$S54*FN$186+AMV4træBP!$S54*FN$187+AVV1træ!$S54*FN$188+AVV1kul!$S54*FN$189+AVV2træ!$S54*FN$190+AVV2halm!$S54*FN$191+AVV2gasGT!$S54*FN$192+KKV!$S54*FN$193+HCVgas!$S54*FN$194+SPolie!$S54*FN$195+SPgas!$S54*FN$196+GeoEL!$S52*FN$197+GeoVa!$S52*FN$198+VP!$S52*FN$199+Sol!$S52*FN$200+Affald!$S56*FN$201)</f>
        <v>16.132582804816423</v>
      </c>
      <c r="FO33" s="246">
        <f ca="1">IF(Sammenligning!$G$9="GJ",1,(1*3.6))*(AMV1træ!$S56*FO$183+AMV1træBP!$S56*FO$184+AMV3kul!$S54*FO$185+AMV4træ!$S54*FO$186+AMV4træBP!$S54*FO$187+AVV1træ!$S54*FO$188+AVV1kul!$S54*FO$189+AVV2træ!$S54*FO$190+AVV2halm!$S54*FO$191+AVV2gasGT!$S54*FO$192+KKV!$S54*FO$193+HCVgas!$S54*FO$194+SPolie!$S54*FO$195+SPgas!$S54*FO$196+GeoEL!$S52*FO$197+GeoVa!$S52*FO$198+VP!$S52*FO$199+Sol!$S52*FO$200+Affald!$S56*FO$201)</f>
        <v>6.2384223381621533</v>
      </c>
      <c r="FP33" s="246">
        <f ca="1">IF(Sammenligning!$G$9="GJ",1,(1*3.6))*(AMV1træ!$S56*FP$183+AMV1træBP!$S56*FP$184+AMV3kul!$S54*FP$185+AMV4træ!$S54*FP$186+AMV4træBP!$S54*FP$187+AVV1træ!$S54*FP$188+AVV1kul!$S54*FP$189+AVV2træ!$S54*FP$190+AVV2halm!$S54*FP$191+AVV2gasGT!$S54*FP$192+KKV!$S54*FP$193+HCVgas!$S54*FP$194+SPolie!$S54*FP$195+SPgas!$S54*FP$196+GeoEL!$S52*FP$197+GeoVa!$S52*FP$198+VP!$S52*FP$199+Sol!$S52*FP$200+Affald!$S56*FP$201)</f>
        <v>4.9327579349074107</v>
      </c>
      <c r="FQ33" s="246">
        <f ca="1">IF(Sammenligning!$G$9="GJ",1,(1*3.6))*(AMV1træ!$S56*FQ$183+AMV1træBP!$S56*FQ$184+AMV3kul!$S54*FQ$185+AMV4træ!$S54*FQ$186+AMV4træBP!$S54*FQ$187+AVV1træ!$S54*FQ$188+AVV1kul!$S54*FQ$189+AVV2træ!$S54*FQ$190+AVV2halm!$S54*FQ$191+AVV2gasGT!$S54*FQ$192+KKV!$S54*FQ$193+HCVgas!$S54*FQ$194+SPolie!$S54*FQ$195+SPgas!$S54*FQ$196+GeoEL!$S52*FQ$197+GeoVa!$S52*FQ$198+VP!$S52*FQ$199+Sol!$S52*FQ$200+Affald!$S56*FQ$201)</f>
        <v>4.1744489778129532</v>
      </c>
      <c r="FR33" s="246">
        <f ca="1">IF(Sammenligning!$G$9="GJ",1,(1*3.6))*(AMV1træ!$S56*FR$183+AMV1træBP!$S56*FR$184+AMV3kul!$S54*FR$185+AMV4træ!$S54*FR$186+AMV4træBP!$S54*FR$187+AVV1træ!$S54*FR$188+AVV1kul!$S54*FR$189+AVV2træ!$S54*FR$190+AVV2halm!$S54*FR$191+AVV2gasGT!$S54*FR$192+KKV!$S54*FR$193+HCVgas!$S54*FR$194+SPolie!$S54*FR$195+SPgas!$S54*FR$196+GeoEL!$S52*FR$197+GeoVa!$S52*FR$198+VP!$S52*FR$199+Sol!$S52*FR$200+Affald!$S56*FR$201)</f>
        <v>3.5086003997436257</v>
      </c>
      <c r="FS33" s="246">
        <f ca="1">IF(Sammenligning!$G$9="GJ",1,(1*3.6))*(AMV1træ!$T56*FS$183+AMV1træBP!$T56*FS$184+AMV3kul!$T54*FS$185+AMV4træ!$T54*FS$186+AMV4træBP!$T54*FS$187+AVV1træ!$T54*FS$188+AVV1kul!$T54*FS$189+AVV2træ!$T54*FS$190+AVV2halm!$T54*FS$191+AVV2gasGT!$T54*FS$192+KKV!$T54*FS$193+HCVgas!$T54*FS$194+SPolie!$T54*FS$195+SPgas!$T54*FS$196+GeoEL!$T52*FS$197+GeoVa!$T52*FS$198+VP!$T52*FS$199+Sol!$T52*FS$200+Affald!$T56*FS$201)</f>
        <v>1.4337673088642202</v>
      </c>
      <c r="FT33" s="246">
        <f ca="1">IF(Sammenligning!$G$9="GJ",1,(1*3.6))*(AMV1træ!$T56*FT$183+AMV1træBP!$T56*FT$184+AMV3kul!$T54*FT$185+AMV4træ!$T54*FT$186+AMV4træBP!$T54*FT$187+AVV1træ!$T54*FT$188+AVV1kul!$T54*FT$189+AVV2træ!$T54*FT$190+AVV2halm!$T54*FT$191+AVV2gasGT!$T54*FT$192+KKV!$T54*FT$193+HCVgas!$T54*FT$194+SPolie!$T54*FT$195+SPgas!$T54*FT$196+GeoEL!$T52*FT$197+GeoVa!$T52*FT$198+VP!$T52*FT$199+Sol!$T52*FT$200+Affald!$T56*FT$201)</f>
        <v>2.9116087885478494</v>
      </c>
      <c r="FU33" s="246">
        <f ca="1">IF(Sammenligning!$G$9="GJ",1,(1*3.6))*(AMV1træ!$T56*FU$183+AMV1træBP!$T56*FU$184+AMV3kul!$T54*FU$185+AMV4træ!$T54*FU$186+AMV4træBP!$T54*FU$187+AVV1træ!$T54*FU$188+AVV1kul!$T54*FU$189+AVV2træ!$T54*FU$190+AVV2halm!$T54*FU$191+AVV2gasGT!$T54*FU$192+KKV!$T54*FU$193+HCVgas!$T54*FU$194+SPolie!$T54*FU$195+SPgas!$T54*FU$196+GeoEL!$T52*FU$197+GeoVa!$T52*FU$198+VP!$T52*FU$199+Sol!$T52*FU$200+Affald!$T56*FU$201)</f>
        <v>3.7054137835511969</v>
      </c>
      <c r="FV33" s="246">
        <f ca="1">IF(Sammenligning!$G$9="GJ",1,(1*3.6))*(AMV1træ!$T56*FV$183+AMV1træBP!$T56*FV$184+AMV3kul!$T54*FV$185+AMV4træ!$T54*FV$186+AMV4træBP!$T54*FV$187+AVV1træ!$T54*FV$188+AVV1kul!$T54*FV$189+AVV2træ!$T54*FV$190+AVV2halm!$T54*FV$191+AVV2gasGT!$T54*FV$192+KKV!$T54*FV$193+HCVgas!$T54*FV$194+SPolie!$T54*FV$195+SPgas!$T54*FV$196+GeoEL!$T52*FV$197+GeoVa!$T52*FV$198+VP!$T52*FV$199+Sol!$T52*FV$200+Affald!$T56*FV$201)</f>
        <v>5.1606589958209748</v>
      </c>
      <c r="FW33" s="246">
        <f ca="1">IF(Sammenligning!$G$9="GJ",1,(1*3.6))*(AMV1træ!$T56*FW$183+AMV1træBP!$T56*FW$184+AMV3kul!$T54*FW$185+AMV4træ!$T54*FW$186+AMV4træBP!$T54*FW$187+AVV1træ!$T54*FW$188+AVV1kul!$T54*FW$189+AVV2træ!$T54*FW$190+AVV2halm!$T54*FW$191+AVV2gasGT!$T54*FW$192+KKV!$T54*FW$193+HCVgas!$T54*FW$194+SPolie!$T54*FW$195+SPgas!$T54*FW$196+GeoEL!$T52*FW$197+GeoVa!$T52*FW$198+VP!$T52*FW$199+Sol!$T52*FW$200+Affald!$T56*FW$201)</f>
        <v>5.4071398024969524</v>
      </c>
      <c r="FX33" s="246">
        <f ca="1">IF(Sammenligning!$G$9="GJ",1,(1*3.6))*(AMV1træ!$T56*FX$183+AMV1træBP!$T56*FX$184+AMV3kul!$T54*FX$185+AMV4træ!$T54*FX$186+AMV4træBP!$T54*FX$187+AVV1træ!$T54*FX$188+AVV1kul!$T54*FX$189+AVV2træ!$T54*FX$190+AVV2halm!$T54*FX$191+AVV2gasGT!$T54*FX$192+KKV!$T54*FX$193+HCVgas!$T54*FX$194+SPolie!$T54*FX$195+SPgas!$T54*FX$196+GeoEL!$T52*FX$197+GeoVa!$T52*FX$198+VP!$T52*FX$199+Sol!$T52*FX$200+Affald!$T56*FX$201)</f>
        <v>5.6388443152819381</v>
      </c>
      <c r="FY33" s="246">
        <f ca="1">IF(Sammenligning!$G$9="GJ",1,(1*3.6))*(AMV1træ!$T56*FY$183+AMV1træBP!$T56*FY$184+AMV3kul!$T54*FY$185+AMV4træ!$T54*FY$186+AMV4træBP!$T54*FY$187+AVV1træ!$T54*FY$188+AVV1kul!$T54*FY$189+AVV2træ!$T54*FY$190+AVV2halm!$T54*FY$191+AVV2gasGT!$T54*FY$192+KKV!$T54*FY$193+HCVgas!$T54*FY$194+SPolie!$T54*FY$195+SPgas!$T54*FY$196+GeoEL!$T52*FY$197+GeoVa!$T52*FY$198+VP!$T52*FY$199+Sol!$T52*FY$200+Affald!$T56*FY$201)</f>
        <v>3.1890232165314649</v>
      </c>
      <c r="FZ33" s="246">
        <f ca="1">IF(Sammenligning!$G$9="GJ",1,(1*3.6))*(AMV1træ!$T56*FZ$183+AMV1træBP!$T56*FZ$184+AMV3kul!$T54*FZ$185+AMV4træ!$T54*FZ$186+AMV4træBP!$T54*FZ$187+AVV1træ!$T54*FZ$188+AVV1kul!$T54*FZ$189+AVV2træ!$T54*FZ$190+AVV2halm!$T54*FZ$191+AVV2gasGT!$T54*FZ$192+KKV!$T54*FZ$193+HCVgas!$T54*FZ$194+SPolie!$T54*FZ$195+SPgas!$T54*FZ$196+GeoEL!$T52*FZ$197+GeoVa!$T52*FZ$198+VP!$T52*FZ$199+Sol!$T52*FZ$200+Affald!$T56*FZ$201)</f>
        <v>15.645565667716438</v>
      </c>
      <c r="GA33" s="246">
        <f ca="1">IF(Sammenligning!$G$9="GJ",1,(1*3.6))*(AMV1træ!$T56*GA$183+AMV1træBP!$T56*GA$184+AMV3kul!$T54*GA$185+AMV4træ!$T54*GA$186+AMV4træBP!$T54*GA$187+AVV1træ!$T54*GA$188+AVV1kul!$T54*GA$189+AVV2træ!$T54*GA$190+AVV2halm!$T54*GA$191+AVV2gasGT!$T54*GA$192+KKV!$T54*GA$193+HCVgas!$T54*GA$194+SPolie!$T54*GA$195+SPgas!$T54*GA$196+GeoEL!$T52*GA$197+GeoVa!$T52*GA$198+VP!$T52*GA$199+Sol!$T52*GA$200+Affald!$T56*GA$201)</f>
        <v>6.2921243799836617</v>
      </c>
      <c r="GB33" s="246">
        <f ca="1">IF(Sammenligning!$G$9="GJ",1,(1*3.6))*(AMV1træ!$T56*GB$183+AMV1træBP!$T56*GB$184+AMV3kul!$T54*GB$185+AMV4træ!$T54*GB$186+AMV4træBP!$T54*GB$187+AVV1træ!$T54*GB$188+AVV1kul!$T54*GB$189+AVV2træ!$T54*GB$190+AVV2halm!$T54*GB$191+AVV2gasGT!$T54*GB$192+KKV!$T54*GB$193+HCVgas!$T54*GB$194+SPolie!$T54*GB$195+SPgas!$T54*GB$196+GeoEL!$T52*GB$197+GeoVa!$T52*GB$198+VP!$T52*GB$199+Sol!$T52*GB$200+Affald!$T56*GB$201)</f>
        <v>4.9426593697352192</v>
      </c>
      <c r="GC33" s="246">
        <f ca="1">IF(Sammenligning!$G$9="GJ",1,(1*3.6))*(AMV1træ!$T56*GC$183+AMV1træBP!$T56*GC$184+AMV3kul!$T54*GC$185+AMV4træ!$T54*GC$186+AMV4træBP!$T54*GC$187+AVV1træ!$T54*GC$188+AVV1kul!$T54*GC$189+AVV2træ!$T54*GC$190+AVV2halm!$T54*GC$191+AVV2gasGT!$T54*GC$192+KKV!$T54*GC$193+HCVgas!$T54*GC$194+SPolie!$T54*GC$195+SPgas!$T54*GC$196+GeoEL!$T52*GC$197+GeoVa!$T52*GC$198+VP!$T52*GC$199+Sol!$T52*GC$200+Affald!$T56*GC$201)</f>
        <v>4.3952340842580817</v>
      </c>
      <c r="GD33" s="246">
        <f ca="1">IF(Sammenligning!$G$9="GJ",1,(1*3.6))*(AMV1træ!$T56*GD$183+AMV1træBP!$T56*GD$184+AMV3kul!$T54*GD$185+AMV4træ!$T54*GD$186+AMV4træBP!$T54*GD$187+AVV1træ!$T54*GD$188+AVV1kul!$T54*GD$189+AVV2træ!$T54*GD$190+AVV2halm!$T54*GD$191+AVV2gasGT!$T54*GD$192+KKV!$T54*GD$193+HCVgas!$T54*GD$194+SPolie!$T54*GD$195+SPgas!$T54*GD$196+GeoEL!$T52*GD$197+GeoVa!$T52*GD$198+VP!$T52*GD$199+Sol!$T52*GD$200+Affald!$T56*GD$201)</f>
        <v>3.6133211553600253</v>
      </c>
      <c r="GE33" s="246">
        <f ca="1">IF(Sammenligning!$G$9="GJ",1,(1*3.6))*(AMV1træ!$U56*GE$183+AMV1træBP!$U56*GE$184+AMV3kul!$U54*GE$185+AMV4træ!$U54*GE$186+AMV4træBP!$U54*GE$187+AVV1træ!$U54*GE$188+AVV1kul!$U54*GE$189+AVV2træ!$U54*GE$190+AVV2halm!$U54*GE$191+AVV2gasGT!$U54*GE$192+KKV!$U54*GE$193+HCVgas!$U54*GE$194+SPolie!$U54*GE$195+SPgas!$U54*GE$196+GeoEL!$U52*GE$197+GeoVa!$U52*GE$198+VP!$U52*GE$199+Sol!$U52*GE$200+Affald!$U56*GE$201)</f>
        <v>1.3869676773750514</v>
      </c>
      <c r="GF33" s="246">
        <f ca="1">IF(Sammenligning!$G$9="GJ",1,(1*3.6))*(AMV1træ!$U56*GF$183+AMV1træBP!$U56*GF$184+AMV3kul!$U54*GF$185+AMV4træ!$U54*GF$186+AMV4træBP!$U54*GF$187+AVV1træ!$U54*GF$188+AVV1kul!$U54*GF$189+AVV2træ!$U54*GF$190+AVV2halm!$U54*GF$191+AVV2gasGT!$U54*GF$192+KKV!$U54*GF$193+HCVgas!$U54*GF$194+SPolie!$U54*GF$195+SPgas!$U54*GF$196+GeoEL!$U52*GF$197+GeoVa!$U52*GF$198+VP!$U52*GF$199+Sol!$U52*GF$200+Affald!$U56*GF$201)</f>
        <v>2.9683370636054316</v>
      </c>
      <c r="GG33" s="246">
        <f ca="1">IF(Sammenligning!$G$9="GJ",1,(1*3.6))*(AMV1træ!$U56*GG$183+AMV1træBP!$U56*GG$184+AMV3kul!$U54*GG$185+AMV4træ!$U54*GG$186+AMV4træBP!$U54*GG$187+AVV1træ!$U54*GG$188+AVV1kul!$U54*GG$189+AVV2træ!$U54*GG$190+AVV2halm!$U54*GG$191+AVV2gasGT!$U54*GG$192+KKV!$U54*GG$193+HCVgas!$U54*GG$194+SPolie!$U54*GG$195+SPgas!$U54*GG$196+GeoEL!$U52*GG$197+GeoVa!$U52*GG$198+VP!$U52*GG$199+Sol!$U52*GG$200+Affald!$U56*GG$201)</f>
        <v>3.7703441641517044</v>
      </c>
      <c r="GH33" s="246">
        <f ca="1">IF(Sammenligning!$G$9="GJ",1,(1*3.6))*(AMV1træ!$U56*GH$183+AMV1træBP!$U56*GH$184+AMV3kul!$U54*GH$185+AMV4træ!$U54*GH$186+AMV4træBP!$U54*GH$187+AVV1træ!$U54*GH$188+AVV1kul!$U54*GH$189+AVV2træ!$U54*GH$190+AVV2halm!$U54*GH$191+AVV2gasGT!$U54*GH$192+KKV!$U54*GH$193+HCVgas!$U54*GH$194+SPolie!$U54*GH$195+SPgas!$U54*GH$196+GeoEL!$U52*GH$197+GeoVa!$U52*GH$198+VP!$U52*GH$199+Sol!$U52*GH$200+Affald!$U56*GH$201)</f>
        <v>5.2662810168719929</v>
      </c>
      <c r="GI33" s="246">
        <f ca="1">IF(Sammenligning!$G$9="GJ",1,(1*3.6))*(AMV1træ!$U56*GI$183+AMV1træBP!$U56*GI$184+AMV3kul!$U54*GI$185+AMV4træ!$U54*GI$186+AMV4træBP!$U54*GI$187+AVV1træ!$U54*GI$188+AVV1kul!$U54*GI$189+AVV2træ!$U54*GI$190+AVV2halm!$U54*GI$191+AVV2gasGT!$U54*GI$192+KKV!$U54*GI$193+HCVgas!$U54*GI$194+SPolie!$U54*GI$195+SPgas!$U54*GI$196+GeoEL!$U52*GI$197+GeoVa!$U52*GI$198+VP!$U52*GI$199+Sol!$U52*GI$200+Affald!$U56*GI$201)</f>
        <v>5.2505965213434598</v>
      </c>
      <c r="GJ33" s="246">
        <f ca="1">IF(Sammenligning!$G$9="GJ",1,(1*3.6))*(AMV1træ!$U56*GJ$183+AMV1træBP!$U56*GJ$184+AMV3kul!$U54*GJ$185+AMV4træ!$U54*GJ$186+AMV4træBP!$U54*GJ$187+AVV1træ!$U54*GJ$188+AVV1kul!$U54*GJ$189+AVV2træ!$U54*GJ$190+AVV2halm!$U54*GJ$191+AVV2gasGT!$U54*GJ$192+KKV!$U54*GJ$193+HCVgas!$U54*GJ$194+SPolie!$U54*GJ$195+SPgas!$U54*GJ$196+GeoEL!$U52*GJ$197+GeoVa!$U52*GJ$198+VP!$U52*GJ$199+Sol!$U52*GJ$200+Affald!$U56*GJ$201)</f>
        <v>5.7642698806051857</v>
      </c>
      <c r="GK33" s="246">
        <f ca="1">IF(Sammenligning!$G$9="GJ",1,(1*3.6))*(AMV1træ!$U56*GK$183+AMV1træBP!$U56*GK$184+AMV3kul!$U54*GK$185+AMV4træ!$U54*GK$186+AMV4træBP!$U54*GK$187+AVV1træ!$U54*GK$188+AVV1kul!$U54*GK$189+AVV2træ!$U54*GK$190+AVV2halm!$U54*GK$191+AVV2gasGT!$U54*GK$192+KKV!$U54*GK$193+HCVgas!$U54*GK$194+SPolie!$U54*GK$195+SPgas!$U54*GK$196+GeoEL!$U52*GK$197+GeoVa!$U52*GK$198+VP!$U52*GK$199+Sol!$U52*GK$200+Affald!$U56*GK$201)</f>
        <v>3.3730248932339739</v>
      </c>
      <c r="GL33" s="246">
        <f ca="1">IF(Sammenligning!$G$9="GJ",1,(1*3.6))*(AMV1træ!$U56*GL$183+AMV1træBP!$U56*GL$184+AMV3kul!$U54*GL$185+AMV4træ!$U54*GL$186+AMV4træBP!$U54*GL$187+AVV1træ!$U54*GL$188+AVV1kul!$U54*GL$189+AVV2træ!$U54*GL$190+AVV2halm!$U54*GL$191+AVV2gasGT!$U54*GL$192+KKV!$U54*GL$193+HCVgas!$U54*GL$194+SPolie!$U54*GL$195+SPgas!$U54*GL$196+GeoEL!$U52*GL$197+GeoVa!$U52*GL$198+VP!$U52*GL$199+Sol!$U52*GL$200+Affald!$U56*GL$201)</f>
        <v>15.117727195468129</v>
      </c>
      <c r="GM33" s="246">
        <f ca="1">IF(Sammenligning!$G$9="GJ",1,(1*3.6))*(AMV1træ!$U56*GM$183+AMV1træBP!$U56*GM$184+AMV3kul!$U54*GM$185+AMV4træ!$U54*GM$186+AMV4træBP!$U54*GM$187+AVV1træ!$U54*GM$188+AVV1kul!$U54*GM$189+AVV2træ!$U54*GM$190+AVV2halm!$U54*GM$191+AVV2gasGT!$U54*GM$192+KKV!$U54*GM$193+HCVgas!$U54*GM$194+SPolie!$U54*GM$195+SPgas!$U54*GM$196+GeoEL!$U52*GM$197+GeoVa!$U52*GM$198+VP!$U52*GM$199+Sol!$U52*GM$200+Affald!$U56*GM$201)</f>
        <v>6.3453578078843753</v>
      </c>
      <c r="GN33" s="246">
        <f ca="1">IF(Sammenligning!$G$9="GJ",1,(1*3.6))*(AMV1træ!$U56*GN$183+AMV1træBP!$U56*GN$184+AMV3kul!$U54*GN$185+AMV4træ!$U54*GN$186+AMV4træBP!$U54*GN$187+AVV1træ!$U54*GN$188+AVV1kul!$U54*GN$189+AVV2træ!$U54*GN$190+AVV2halm!$U54*GN$191+AVV2gasGT!$U54*GN$192+KKV!$U54*GN$193+HCVgas!$U54*GN$194+SPolie!$U54*GN$195+SPgas!$U54*GN$196+GeoEL!$U52*GN$197+GeoVa!$U52*GN$198+VP!$U52*GN$199+Sol!$U52*GN$200+Affald!$U56*GN$201)</f>
        <v>4.952632055495128</v>
      </c>
      <c r="GO33" s="246">
        <f ca="1">IF(Sammenligning!$G$9="GJ",1,(1*3.6))*(AMV1træ!$U56*GO$183+AMV1træBP!$U56*GO$184+AMV3kul!$U54*GO$185+AMV4træ!$U54*GO$186+AMV4træBP!$U54*GO$187+AVV1træ!$U54*GO$188+AVV1kul!$U54*GO$189+AVV2træ!$U54*GO$190+AVV2halm!$U54*GO$191+AVV2gasGT!$U54*GO$192+KKV!$U54*GO$193+HCVgas!$U54*GO$194+SPolie!$U54*GO$195+SPgas!$U54*GO$196+GeoEL!$U52*GO$197+GeoVa!$U52*GO$198+VP!$U52*GO$199+Sol!$U52*GO$200+Affald!$U56*GO$201)</f>
        <v>4.6133062357297661</v>
      </c>
      <c r="GP33" s="246">
        <f ca="1">IF(Sammenligning!$G$9="GJ",1,(1*3.6))*(AMV1træ!$U56*GP$183+AMV1træBP!$U56*GP$184+AMV3kul!$U54*GP$185+AMV4træ!$U54*GP$186+AMV4træBP!$U54*GP$187+AVV1træ!$U54*GP$188+AVV1kul!$U54*GP$189+AVV2træ!$U54*GP$190+AVV2halm!$U54*GP$191+AVV2gasGT!$U54*GP$192+KKV!$U54*GP$193+HCVgas!$U54*GP$194+SPolie!$U54*GP$195+SPgas!$U54*GP$196+GeoEL!$U52*GP$197+GeoVa!$U52*GP$198+VP!$U52*GP$199+Sol!$U52*GP$200+Affald!$U56*GP$201)</f>
        <v>3.7185426590285702</v>
      </c>
      <c r="GQ33" s="310">
        <f ca="1">IF(Sammenligning!$G$9="GJ",1,(1*3.6))*(AMV1træ!$V56*GQ$183+AMV1træBP!$V56*GQ$184+AMV3kul!$V54*GQ$185+AMV4træ!$V54*GQ$186+AMV4træBP!$V54*GQ$187+AVV1træ!$V54*GQ$188+AVV1kul!$V54*GQ$189+AVV2træ!$V54*GQ$190+AVV2halm!$V54*GQ$191+AVV2gasGT!$V54*GQ$192+KKV!$V54*GQ$193+HCVgas!$V54*GQ$194+SPolie!$V54*GQ$195+SPgas!$V54*GQ$196+GeoEL!$V52*GQ$197+GeoVa!$V52*GQ$198+VP!$V52*GQ$199+Sol!$V52*GQ$200+Affald!$V56*GQ$201)</f>
        <v>1.3397781251659289</v>
      </c>
      <c r="GR33" s="310">
        <f ca="1">IF(Sammenligning!$G$9="GJ",1,(1*3.6))*(AMV1træ!$V56*GR$183+AMV1træBP!$V56*GR$184+AMV3kul!$V54*GR$185+AMV4træ!$V54*GR$186+AMV4træBP!$V54*GR$187+AVV1træ!$V54*GR$188+AVV1kul!$V54*GR$189+AVV2træ!$V54*GR$190+AVV2halm!$V54*GR$191+AVV2gasGT!$V54*GR$192+KKV!$V54*GR$193+HCVgas!$V54*GR$194+SPolie!$V54*GR$195+SPgas!$V54*GR$196+GeoEL!$V52*GR$197+GeoVa!$V52*GR$198+VP!$V52*GR$199+Sol!$V52*GR$200+Affald!$V56*GR$201)</f>
        <v>3.024470518577504</v>
      </c>
      <c r="GS33" s="310">
        <f ca="1">IF(Sammenligning!$G$9="GJ",1,(1*3.6))*(AMV1træ!$V56*GS$183+AMV1træBP!$V56*GS$184+AMV3kul!$V54*GS$185+AMV4træ!$V54*GS$186+AMV4træBP!$V54*GS$187+AVV1træ!$V54*GS$188+AVV1kul!$V54*GS$189+AVV2træ!$V54*GS$190+AVV2halm!$V54*GS$191+AVV2gasGT!$V54*GS$192+KKV!$V54*GS$193+HCVgas!$V54*GS$194+SPolie!$V54*GS$195+SPgas!$V54*GS$196+GeoEL!$V52*GS$197+GeoVa!$V52*GS$198+VP!$V52*GS$199+Sol!$V52*GS$200+Affald!$V56*GS$201)</f>
        <v>3.8335550067044046</v>
      </c>
      <c r="GT33" s="310">
        <f ca="1">IF(Sammenligning!$G$9="GJ",1,(1*3.6))*(AMV1træ!$V56*GT$183+AMV1træBP!$V56*GT$184+AMV3kul!$V54*GT$185+AMV4træ!$V54*GT$186+AMV4træBP!$V54*GT$187+AVV1træ!$V54*GT$188+AVV1kul!$V54*GT$189+AVV2træ!$V54*GT$190+AVV2halm!$V54*GT$191+AVV2gasGT!$V54*GT$192+KKV!$V54*GT$193+HCVgas!$V54*GT$194+SPolie!$V54*GT$195+SPgas!$V54*GT$196+GeoEL!$V52*GT$197+GeoVa!$V52*GT$198+VP!$V52*GT$199+Sol!$V52*GT$200+Affald!$V56*GT$201)</f>
        <v>5.3745619974225241</v>
      </c>
      <c r="GU33" s="310">
        <f ca="1">IF(Sammenligning!$G$9="GJ",1,(1*3.6))*(AMV1træ!$V56*GU$183+AMV1træBP!$V56*GU$184+AMV3kul!$V54*GU$185+AMV4træ!$V54*GU$186+AMV4træBP!$V54*GU$187+AVV1træ!$V54*GU$188+AVV1kul!$V54*GU$189+AVV2træ!$V54*GU$190+AVV2halm!$V54*GU$191+AVV2gasGT!$V54*GU$192+KKV!$V54*GU$193+HCVgas!$V54*GU$194+SPolie!$V54*GU$195+SPgas!$V54*GU$196+GeoEL!$V52*GU$197+GeoVa!$V52*GU$198+VP!$V52*GU$199+Sol!$V52*GU$200+Affald!$V56*GU$201)</f>
        <v>5.0912681814236187</v>
      </c>
      <c r="GV33" s="310">
        <f ca="1">IF(Sammenligning!$G$9="GJ",1,(1*3.6))*(AMV1træ!$V56*GV$183+AMV1træBP!$V56*GV$184+AMV3kul!$V54*GV$185+AMV4træ!$V54*GV$186+AMV4træBP!$V54*GV$187+AVV1træ!$V54*GV$188+AVV1kul!$V54*GV$189+AVV2træ!$V54*GV$190+AVV2halm!$V54*GV$191+AVV2gasGT!$V54*GV$192+KKV!$V54*GV$193+HCVgas!$V54*GV$194+SPolie!$V54*GV$195+SPgas!$V54*GV$196+GeoEL!$V52*GV$197+GeoVa!$V52*GV$198+VP!$V52*GV$199+Sol!$V52*GV$200+Affald!$V56*GV$201)</f>
        <v>5.8899493286460407</v>
      </c>
      <c r="GW33" s="310">
        <f ca="1">IF(Sammenligning!$G$9="GJ",1,(1*3.6))*(AMV1træ!$V56*GW$183+AMV1træBP!$V56*GW$184+AMV3kul!$V54*GW$185+AMV4træ!$V54*GW$186+AMV4træBP!$V54*GW$187+AVV1træ!$V54*GW$188+AVV1kul!$V54*GW$189+AVV2træ!$V54*GW$190+AVV2halm!$V54*GW$191+AVV2gasGT!$V54*GW$192+KKV!$V54*GW$193+HCVgas!$V54*GW$194+SPolie!$V54*GW$195+SPgas!$V54*GW$196+GeoEL!$V52*GW$197+GeoVa!$V52*GW$198+VP!$V52*GW$199+Sol!$V52*GW$200+Affald!$V56*GW$201)</f>
        <v>3.5440975506566414</v>
      </c>
      <c r="GX33" s="310">
        <f ca="1">IF(Sammenligning!$G$9="GJ",1,(1*3.6))*(AMV1træ!$V56*GX$183+AMV1træBP!$V56*GX$184+AMV3kul!$V54*GX$185+AMV4træ!$V54*GX$186+AMV4træBP!$V54*GX$187+AVV1træ!$V54*GX$188+AVV1kul!$V54*GX$189+AVV2træ!$V54*GX$190+AVV2halm!$V54*GX$191+AVV2gasGT!$V54*GX$192+KKV!$V54*GX$193+HCVgas!$V54*GX$194+SPolie!$V54*GX$195+SPgas!$V54*GX$196+GeoEL!$V52*GX$197+GeoVa!$V52*GX$198+VP!$V52*GX$199+Sol!$V52*GX$200+Affald!$V56*GX$201)</f>
        <v>14.54371047112288</v>
      </c>
      <c r="GY33" s="310">
        <f ca="1">IF(Sammenligning!$G$9="GJ",1,(1*3.6))*(AMV1træ!$V56*GY$183+AMV1træBP!$V56*GY$184+AMV3kul!$V54*GY$185+AMV4træ!$V54*GY$186+AMV4træBP!$V54*GY$187+AVV1træ!$V54*GY$188+AVV1kul!$V54*GY$189+AVV2træ!$V54*GY$190+AVV2halm!$V54*GY$191+AVV2gasGT!$V54*GY$192+KKV!$V54*GY$193+HCVgas!$V54*GY$194+SPolie!$V54*GY$195+SPgas!$V54*GY$196+GeoEL!$V52*GY$197+GeoVa!$V52*GY$198+VP!$V52*GY$199+Sol!$V52*GY$200+Affald!$V56*GY$201)</f>
        <v>6.3981287290354105</v>
      </c>
      <c r="GZ33" s="310">
        <f ca="1">IF(Sammenligning!$G$9="GJ",1,(1*3.6))*(AMV1træ!$V56*GZ$183+AMV1træBP!$V56*GZ$184+AMV3kul!$V54*GZ$185+AMV4træ!$V54*GZ$186+AMV4træBP!$V54*GZ$187+AVV1træ!$V54*GZ$188+AVV1kul!$V54*GZ$189+AVV2træ!$V54*GZ$190+AVV2halm!$V54*GZ$191+AVV2gasGT!$V54*GZ$192+KKV!$V54*GZ$193+HCVgas!$V54*GZ$194+SPolie!$V54*GZ$195+SPgas!$V54*GZ$196+GeoEL!$V52*GZ$197+GeoVa!$V52*GZ$198+VP!$V52*GZ$199+Sol!$V52*GZ$200+Affald!$V56*GZ$201)</f>
        <v>4.9626767640491609</v>
      </c>
      <c r="HA33" s="310">
        <f ca="1">IF(Sammenligning!$G$9="GJ",1,(1*3.6))*(AMV1træ!$V56*HA$183+AMV1træBP!$V56*HA$184+AMV3kul!$V54*HA$185+AMV4træ!$V54*HA$186+AMV4træBP!$V54*HA$187+AVV1træ!$V54*HA$188+AVV1kul!$V54*HA$189+AVV2træ!$V54*HA$190+AVV2halm!$V54*HA$191+AVV2gasGT!$V54*HA$192+KKV!$V54*HA$193+HCVgas!$V54*HA$194+SPolie!$V54*HA$195+SPgas!$V54*HA$196+GeoEL!$V52*HA$197+GeoVa!$V52*HA$198+VP!$V52*HA$199+Sol!$V52*HA$200+Affald!$V56*HA$201)</f>
        <v>4.8287151311038405</v>
      </c>
      <c r="HB33" s="310">
        <f ca="1">IF(Sammenligning!$G$9="GJ",1,(1*3.6))*(AMV1træ!$V56*HB$183+AMV1træBP!$V56*HB$184+AMV3kul!$V54*HB$185+AMV4træ!$V54*HB$186+AMV4træBP!$V54*HB$187+AVV1træ!$V54*HB$188+AVV1kul!$V54*HB$189+AVV2træ!$V54*HB$190+AVV2halm!$V54*HB$191+AVV2gasGT!$V54*HB$192+KKV!$V54*HB$193+HCVgas!$V54*HB$194+SPolie!$V54*HB$195+SPgas!$V54*HB$196+GeoEL!$V52*HB$197+GeoVa!$V52*HB$198+VP!$V52*HB$199+Sol!$V52*HB$200+Affald!$V56*HB$201)</f>
        <v>3.8242685110319465</v>
      </c>
      <c r="HC33" s="246">
        <f ca="1">IF(Sammenligning!$G$9="GJ",1,(1*3.6))*(AMV1træ!$W56*HC$183+AMV1træBP!$W56*HC$184+AMV3kul!$W54*HC$185+AMV4træ!$W54*HC$186+AMV4træBP!$W54*HC$187+AVV1træ!$W54*HC$188+AVV1kul!$W54*HC$189+AVV2træ!$W54*HC$190+AVV2halm!$W54*HC$191+AVV2gasGT!$W54*HC$192+KKV!$W54*HC$193+HCVgas!$W54*HC$194+SPolie!$W54*HC$195+SPgas!$W54*HC$196+GeoEL!$W52*HC$197+GeoVa!$W52*HC$198+VP!$W52*HC$199+Sol!$W52*HC$200+Affald!$W56*HC$201)</f>
        <v>1.1054032817795025</v>
      </c>
      <c r="HD33" s="246">
        <f ca="1">IF(Sammenligning!$G$9="GJ",1,(1*3.6))*(AMV1træ!$W56*HD$183+AMV1træBP!$W56*HD$184+AMV3kul!$W54*HD$185+AMV4træ!$W54*HD$186+AMV4træBP!$W54*HD$187+AVV1træ!$W54*HD$188+AVV1kul!$W54*HD$189+AVV2træ!$W54*HD$190+AVV2halm!$W54*HD$191+AVV2gasGT!$W54*HD$192+KKV!$W54*HD$193+HCVgas!$W54*HD$194+SPolie!$W54*HD$195+SPgas!$W54*HD$196+GeoEL!$W52*HD$197+GeoVa!$W52*HD$198+VP!$W52*HD$199+Sol!$W52*HD$200+Affald!$W56*HD$201)</f>
        <v>1.5279531159300941</v>
      </c>
      <c r="HE33" s="246">
        <f ca="1">IF(Sammenligning!$G$9="GJ",1,(1*3.6))*(AMV1træ!$W56*HE$183+AMV1træBP!$W56*HE$184+AMV3kul!$W54*HE$185+AMV4træ!$W54*HE$186+AMV4træBP!$W54*HE$187+AVV1træ!$W54*HE$188+AVV1kul!$W54*HE$189+AVV2træ!$W54*HE$190+AVV2halm!$W54*HE$191+AVV2gasGT!$W54*HE$192+KKV!$W54*HE$193+HCVgas!$W54*HE$194+SPolie!$W54*HE$195+SPgas!$W54*HE$196+GeoEL!$W52*HE$197+GeoVa!$W52*HE$198+VP!$W52*HE$199+Sol!$W52*HE$200+Affald!$W56*HE$201)</f>
        <v>1.88281385101707</v>
      </c>
      <c r="HF33" s="246">
        <f ca="1">IF(Sammenligning!$G$9="GJ",1,(1*3.6))*(AMV1træ!$W56*HF$183+AMV1træBP!$W56*HF$184+AMV3kul!$W54*HF$185+AMV4træ!$W54*HF$186+AMV4træBP!$W54*HF$187+AVV1træ!$W54*HF$188+AVV1kul!$W54*HF$189+AVV2træ!$W54*HF$190+AVV2halm!$W54*HF$191+AVV2gasGT!$W54*HF$192+KKV!$W54*HF$193+HCVgas!$W54*HF$194+SPolie!$W54*HF$195+SPgas!$W54*HF$196+GeoEL!$W52*HF$197+GeoVa!$W52*HF$198+VP!$W52*HF$199+Sol!$W52*HF$200+Affald!$W56*HF$201)</f>
        <v>4.2233653852214967</v>
      </c>
      <c r="HG33" s="246">
        <f ca="1">IF(Sammenligning!$G$9="GJ",1,(1*3.6))*(AMV1træ!$W56*HG$183+AMV1træBP!$W56*HG$184+AMV3kul!$W54*HG$185+AMV4træ!$W54*HG$186+AMV4træBP!$W54*HG$187+AVV1træ!$W54*HG$188+AVV1kul!$W54*HG$189+AVV2træ!$W54*HG$190+AVV2halm!$W54*HG$191+AVV2gasGT!$W54*HG$192+KKV!$W54*HG$193+HCVgas!$W54*HG$194+SPolie!$W54*HG$195+SPgas!$W54*HG$196+GeoEL!$W52*HG$197+GeoVa!$W52*HG$198+VP!$W52*HG$199+Sol!$W52*HG$200+Affald!$W56*HG$201)</f>
        <v>5.0750375658157827</v>
      </c>
      <c r="HH33" s="246">
        <f ca="1">IF(Sammenligning!$G$9="GJ",1,(1*3.6))*(AMV1træ!$W56*HH$183+AMV1træBP!$W56*HH$184+AMV3kul!$W54*HH$185+AMV4træ!$W54*HH$186+AMV4træBP!$W54*HH$187+AVV1træ!$W54*HH$188+AVV1kul!$W54*HH$189+AVV2træ!$W54*HH$190+AVV2halm!$W54*HH$191+AVV2gasGT!$W54*HH$192+KKV!$W54*HH$193+HCVgas!$W54*HH$194+SPolie!$W54*HH$195+SPgas!$W54*HH$196+GeoEL!$W52*HH$197+GeoVa!$W52*HH$198+VP!$W52*HH$199+Sol!$W52*HH$200+Affald!$W56*HH$201)</f>
        <v>5.2886746755027207</v>
      </c>
      <c r="HI33" s="246">
        <f ca="1">IF(Sammenligning!$G$9="GJ",1,(1*3.6))*(AMV1træ!$W56*HI$183+AMV1træBP!$W56*HI$184+AMV3kul!$W54*HI$185+AMV4træ!$W54*HI$186+AMV4træBP!$W54*HI$187+AVV1træ!$W54*HI$188+AVV1kul!$W54*HI$189+AVV2træ!$W54*HI$190+AVV2halm!$W54*HI$191+AVV2gasGT!$W54*HI$192+KKV!$W54*HI$193+HCVgas!$W54*HI$194+SPolie!$W54*HI$195+SPgas!$W54*HI$196+GeoEL!$W52*HI$197+GeoVa!$W52*HI$198+VP!$W52*HI$199+Sol!$W52*HI$200+Affald!$W56*HI$201)</f>
        <v>4.1781241371592861</v>
      </c>
      <c r="HJ33" s="246">
        <f ca="1">IF(Sammenligning!$G$9="GJ",1,(1*3.6))*(AMV1træ!$W56*HJ$183+AMV1træBP!$W56*HJ$184+AMV3kul!$W54*HJ$185+AMV4træ!$W54*HJ$186+AMV4træBP!$W54*HJ$187+AVV1træ!$W54*HJ$188+AVV1kul!$W54*HJ$189+AVV2træ!$W54*HJ$190+AVV2halm!$W54*HJ$191+AVV2gasGT!$W54*HJ$192+KKV!$W54*HJ$193+HCVgas!$W54*HJ$194+SPolie!$W54*HJ$195+SPgas!$W54*HJ$196+GeoEL!$W52*HJ$197+GeoVa!$W52*HJ$198+VP!$W52*HJ$199+Sol!$W52*HJ$200+Affald!$W56*HJ$201)</f>
        <v>15.056812084439219</v>
      </c>
      <c r="HK33" s="246">
        <f ca="1">IF(Sammenligning!$G$9="GJ",1,(1*3.6))*(AMV1træ!$W56*HK$183+AMV1træBP!$W56*HK$184+AMV3kul!$W54*HK$185+AMV4træ!$W54*HK$186+AMV4træBP!$W54*HK$187+AVV1træ!$W54*HK$188+AVV1kul!$W54*HK$189+AVV2træ!$W54*HK$190+AVV2halm!$W54*HK$191+AVV2gasGT!$W54*HK$192+KKV!$W54*HK$193+HCVgas!$W54*HK$194+SPolie!$W54*HK$195+SPgas!$W54*HK$196+GeoEL!$W52*HK$197+GeoVa!$W52*HK$198+VP!$W52*HK$199+Sol!$W52*HK$200+Affald!$W56*HK$201)</f>
        <v>6.1386260354991586</v>
      </c>
      <c r="HL33" s="246">
        <f ca="1">IF(Sammenligning!$G$9="GJ",1,(1*3.6))*(AMV1træ!$W56*HL$183+AMV1træBP!$W56*HL$184+AMV3kul!$W54*HL$185+AMV4træ!$W54*HL$186+AMV4træBP!$W54*HL$187+AVV1træ!$W54*HL$188+AVV1kul!$W54*HL$189+AVV2træ!$W54*HL$190+AVV2halm!$W54*HL$191+AVV2gasGT!$W54*HL$192+KKV!$W54*HL$193+HCVgas!$W54*HL$194+SPolie!$W54*HL$195+SPgas!$W54*HL$196+GeoEL!$W52*HL$197+GeoVa!$W52*HL$198+VP!$W52*HL$199+Sol!$W52*HL$200+Affald!$W56*HL$201)</f>
        <v>5.0682193538681473</v>
      </c>
      <c r="HM33" s="246">
        <f ca="1">IF(Sammenligning!$G$9="GJ",1,(1*3.6))*(AMV1træ!$W56*HM$183+AMV1træBP!$W56*HM$184+AMV3kul!$W54*HM$185+AMV4træ!$W54*HM$186+AMV4træBP!$W54*HM$187+AVV1træ!$W54*HM$188+AVV1kul!$W54*HM$189+AVV2træ!$W54*HM$190+AVV2halm!$W54*HM$191+AVV2gasGT!$W54*HM$192+KKV!$W54*HM$193+HCVgas!$W54*HM$194+SPolie!$W54*HM$195+SPgas!$W54*HM$196+GeoEL!$W52*HM$197+GeoVa!$W52*HM$198+VP!$W52*HM$199+Sol!$W52*HM$200+Affald!$W56*HM$201)</f>
        <v>3.339505161455214</v>
      </c>
      <c r="HN33" s="246">
        <f ca="1">IF(Sammenligning!$G$9="GJ",1,(1*3.6))*(AMV1træ!$W56*HN$183+AMV1træBP!$W56*HN$184+AMV3kul!$W54*HN$185+AMV4træ!$W54*HN$186+AMV4træBP!$W54*HN$187+AVV1træ!$W54*HN$188+AVV1kul!$W54*HN$189+AVV2træ!$W54*HN$190+AVV2halm!$W54*HN$191+AVV2gasGT!$W54*HN$192+KKV!$W54*HN$193+HCVgas!$W54*HN$194+SPolie!$W54*HN$195+SPgas!$W54*HN$196+GeoEL!$W52*HN$197+GeoVa!$W52*HN$198+VP!$W52*HN$199+Sol!$W52*HN$200+Affald!$W56*HN$201)</f>
        <v>3.4573277911831433</v>
      </c>
      <c r="HO33" s="246">
        <f ca="1">IF(Sammenligning!$G$9="GJ",1,(1*3.6))*(AMV1træ!$X56*HO$183+AMV1træBP!$X56*HO$184+AMV3kul!$X54*HO$185+AMV4træ!$X54*HO$186+AMV4træBP!$X54*HO$187+AVV1træ!$X54*HO$188+AVV1kul!$X54*HO$189+AVV2træ!$X54*HO$190+AVV2halm!$X54*HO$191+AVV2gasGT!$X54*HO$192+KKV!$X54*HO$193+HCVgas!$X54*HO$194+SPolie!$X54*HO$195+SPgas!$X54*HO$196+GeoEL!$X52*HO$197+GeoVa!$X52*HO$198+VP!$X52*HO$199+Sol!$X52*HO$200+Affald!$X56*HO$201)</f>
        <v>1.1054032817795025</v>
      </c>
      <c r="HP33" s="246">
        <f ca="1">IF(Sammenligning!$G$9="GJ",1,(1*3.6))*(AMV1træ!$X56*HP$183+AMV1træBP!$X56*HP$184+AMV3kul!$X54*HP$185+AMV4træ!$X54*HP$186+AMV4træBP!$X54*HP$187+AVV1træ!$X54*HP$188+AVV1kul!$X54*HP$189+AVV2træ!$X54*HP$190+AVV2halm!$X54*HP$191+AVV2gasGT!$X54*HP$192+KKV!$X54*HP$193+HCVgas!$X54*HP$194+SPolie!$X54*HP$195+SPgas!$X54*HP$196+GeoEL!$X52*HP$197+GeoVa!$X52*HP$198+VP!$X52*HP$199+Sol!$X52*HP$200+Affald!$X56*HP$201)</f>
        <v>1.5279531159300941</v>
      </c>
      <c r="HQ33" s="246">
        <f ca="1">IF(Sammenligning!$G$9="GJ",1,(1*3.6))*(AMV1træ!$X56*HQ$183+AMV1træBP!$X56*HQ$184+AMV3kul!$X54*HQ$185+AMV4træ!$X54*HQ$186+AMV4træBP!$X54*HQ$187+AVV1træ!$X54*HQ$188+AVV1kul!$X54*HQ$189+AVV2træ!$X54*HQ$190+AVV2halm!$X54*HQ$191+AVV2gasGT!$X54*HQ$192+KKV!$X54*HQ$193+HCVgas!$X54*HQ$194+SPolie!$X54*HQ$195+SPgas!$X54*HQ$196+GeoEL!$X52*HQ$197+GeoVa!$X52*HQ$198+VP!$X52*HQ$199+Sol!$X52*HQ$200+Affald!$X56*HQ$201)</f>
        <v>1.88281385101707</v>
      </c>
      <c r="HR33" s="246">
        <f ca="1">IF(Sammenligning!$G$9="GJ",1,(1*3.6))*(AMV1træ!$X56*HR$183+AMV1træBP!$X56*HR$184+AMV3kul!$X54*HR$185+AMV4træ!$X54*HR$186+AMV4træBP!$X54*HR$187+AVV1træ!$X54*HR$188+AVV1kul!$X54*HR$189+AVV2træ!$X54*HR$190+AVV2halm!$X54*HR$191+AVV2gasGT!$X54*HR$192+KKV!$X54*HR$193+HCVgas!$X54*HR$194+SPolie!$X54*HR$195+SPgas!$X54*HR$196+GeoEL!$X52*HR$197+GeoVa!$X52*HR$198+VP!$X52*HR$199+Sol!$X52*HR$200+Affald!$X56*HR$201)</f>
        <v>4.2233653852214967</v>
      </c>
      <c r="HS33" s="246">
        <f ca="1">IF(Sammenligning!$G$9="GJ",1,(1*3.6))*(AMV1træ!$X56*HS$183+AMV1træBP!$X56*HS$184+AMV3kul!$X54*HS$185+AMV4træ!$X54*HS$186+AMV4træBP!$X54*HS$187+AVV1træ!$X54*HS$188+AVV1kul!$X54*HS$189+AVV2træ!$X54*HS$190+AVV2halm!$X54*HS$191+AVV2gasGT!$X54*HS$192+KKV!$X54*HS$193+HCVgas!$X54*HS$194+SPolie!$X54*HS$195+SPgas!$X54*HS$196+GeoEL!$X52*HS$197+GeoVa!$X52*HS$198+VP!$X52*HS$199+Sol!$X52*HS$200+Affald!$X56*HS$201)</f>
        <v>5.0750375658157827</v>
      </c>
      <c r="HT33" s="246">
        <f ca="1">IF(Sammenligning!$G$9="GJ",1,(1*3.6))*(AMV1træ!$X56*HT$183+AMV1træBP!$X56*HT$184+AMV3kul!$X54*HT$185+AMV4træ!$X54*HT$186+AMV4træBP!$X54*HT$187+AVV1træ!$X54*HT$188+AVV1kul!$X54*HT$189+AVV2træ!$X54*HT$190+AVV2halm!$X54*HT$191+AVV2gasGT!$X54*HT$192+KKV!$X54*HT$193+HCVgas!$X54*HT$194+SPolie!$X54*HT$195+SPgas!$X54*HT$196+GeoEL!$X52*HT$197+GeoVa!$X52*HT$198+VP!$X52*HT$199+Sol!$X52*HT$200+Affald!$X56*HT$201)</f>
        <v>5.2886746755027207</v>
      </c>
      <c r="HU33" s="246">
        <f ca="1">IF(Sammenligning!$G$9="GJ",1,(1*3.6))*(AMV1træ!$X56*HU$183+AMV1træBP!$X56*HU$184+AMV3kul!$X54*HU$185+AMV4træ!$X54*HU$186+AMV4træBP!$X54*HU$187+AVV1træ!$X54*HU$188+AVV1kul!$X54*HU$189+AVV2træ!$X54*HU$190+AVV2halm!$X54*HU$191+AVV2gasGT!$X54*HU$192+KKV!$X54*HU$193+HCVgas!$X54*HU$194+SPolie!$X54*HU$195+SPgas!$X54*HU$196+GeoEL!$X52*HU$197+GeoVa!$X52*HU$198+VP!$X52*HU$199+Sol!$X52*HU$200+Affald!$X56*HU$201)</f>
        <v>4.1781241371592861</v>
      </c>
      <c r="HV33" s="246">
        <f ca="1">IF(Sammenligning!$G$9="GJ",1,(1*3.6))*(AMV1træ!$X56*HV$183+AMV1træBP!$X56*HV$184+AMV3kul!$X54*HV$185+AMV4træ!$X54*HV$186+AMV4træBP!$X54*HV$187+AVV1træ!$X54*HV$188+AVV1kul!$X54*HV$189+AVV2træ!$X54*HV$190+AVV2halm!$X54*HV$191+AVV2gasGT!$X54*HV$192+KKV!$X54*HV$193+HCVgas!$X54*HV$194+SPolie!$X54*HV$195+SPgas!$X54*HV$196+GeoEL!$X52*HV$197+GeoVa!$X52*HV$198+VP!$X52*HV$199+Sol!$X52*HV$200+Affald!$X56*HV$201)</f>
        <v>15.056812084439219</v>
      </c>
      <c r="HW33" s="246">
        <f ca="1">IF(Sammenligning!$G$9="GJ",1,(1*3.6))*(AMV1træ!$X56*HW$183+AMV1træBP!$X56*HW$184+AMV3kul!$X54*HW$185+AMV4træ!$X54*HW$186+AMV4træBP!$X54*HW$187+AVV1træ!$X54*HW$188+AVV1kul!$X54*HW$189+AVV2træ!$X54*HW$190+AVV2halm!$X54*HW$191+AVV2gasGT!$X54*HW$192+KKV!$X54*HW$193+HCVgas!$X54*HW$194+SPolie!$X54*HW$195+SPgas!$X54*HW$196+GeoEL!$X52*HW$197+GeoVa!$X52*HW$198+VP!$X52*HW$199+Sol!$X52*HW$200+Affald!$X56*HW$201)</f>
        <v>6.1386260354991586</v>
      </c>
      <c r="HX33" s="246">
        <f ca="1">IF(Sammenligning!$G$9="GJ",1,(1*3.6))*(AMV1træ!$X56*HX$183+AMV1træBP!$X56*HX$184+AMV3kul!$X54*HX$185+AMV4træ!$X54*HX$186+AMV4træBP!$X54*HX$187+AVV1træ!$X54*HX$188+AVV1kul!$X54*HX$189+AVV2træ!$X54*HX$190+AVV2halm!$X54*HX$191+AVV2gasGT!$X54*HX$192+KKV!$X54*HX$193+HCVgas!$X54*HX$194+SPolie!$X54*HX$195+SPgas!$X54*HX$196+GeoEL!$X52*HX$197+GeoVa!$X52*HX$198+VP!$X52*HX$199+Sol!$X52*HX$200+Affald!$X56*HX$201)</f>
        <v>5.0682193538681473</v>
      </c>
      <c r="HY33" s="246">
        <f ca="1">IF(Sammenligning!$G$9="GJ",1,(1*3.6))*(AMV1træ!$X56*HY$183+AMV1træBP!$X56*HY$184+AMV3kul!$X54*HY$185+AMV4træ!$X54*HY$186+AMV4træBP!$X54*HY$187+AVV1træ!$X54*HY$188+AVV1kul!$X54*HY$189+AVV2træ!$X54*HY$190+AVV2halm!$X54*HY$191+AVV2gasGT!$X54*HY$192+KKV!$X54*HY$193+HCVgas!$X54*HY$194+SPolie!$X54*HY$195+SPgas!$X54*HY$196+GeoEL!$X52*HY$197+GeoVa!$X52*HY$198+VP!$X52*HY$199+Sol!$X52*HY$200+Affald!$X56*HY$201)</f>
        <v>3.339505161455214</v>
      </c>
      <c r="HZ33" s="246">
        <f ca="1">IF(Sammenligning!$G$9="GJ",1,(1*3.6))*(AMV1træ!$X56*HZ$183+AMV1træBP!$X56*HZ$184+AMV3kul!$X54*HZ$185+AMV4træ!$X54*HZ$186+AMV4træBP!$X54*HZ$187+AVV1træ!$X54*HZ$188+AVV1kul!$X54*HZ$189+AVV2træ!$X54*HZ$190+AVV2halm!$X54*HZ$191+AVV2gasGT!$X54*HZ$192+KKV!$X54*HZ$193+HCVgas!$X54*HZ$194+SPolie!$X54*HZ$195+SPgas!$X54*HZ$196+GeoEL!$X52*HZ$197+GeoVa!$X52*HZ$198+VP!$X52*HZ$199+Sol!$X52*HZ$200+Affald!$X56*HZ$201)</f>
        <v>3.4573277911831433</v>
      </c>
      <c r="IA33" s="246">
        <f ca="1">IF(Sammenligning!$G$9="GJ",1,(1*3.6))*(AMV1træ!$Y56*IA$183+AMV1træBP!$Y56*IA$184+AMV3kul!$Y54*IA$185+AMV4træ!$Y54*IA$186+AMV4træBP!$Y54*IA$187+AVV1træ!$Y54*IA$188+AVV1kul!$Y54*IA$189+AVV2træ!$Y54*IA$190+AVV2halm!$Y54*IA$191+AVV2gasGT!$Y54*IA$192+KKV!$Y54*IA$193+HCVgas!$Y54*IA$194+SPolie!$Y54*IA$195+SPgas!$Y54*IA$196+GeoEL!$Y52*IA$197+GeoVa!$Y52*IA$198+VP!$Y52*IA$199+Sol!$Y52*IA$200+Affald!$Y56*IA$201)</f>
        <v>1.1054032817795025</v>
      </c>
      <c r="IB33" s="246">
        <f ca="1">IF(Sammenligning!$G$9="GJ",1,(1*3.6))*(AMV1træ!$Y56*IB$183+AMV1træBP!$Y56*IB$184+AMV3kul!$Y54*IB$185+AMV4træ!$Y54*IB$186+AMV4træBP!$Y54*IB$187+AVV1træ!$Y54*IB$188+AVV1kul!$Y54*IB$189+AVV2træ!$Y54*IB$190+AVV2halm!$Y54*IB$191+AVV2gasGT!$Y54*IB$192+KKV!$Y54*IB$193+HCVgas!$Y54*IB$194+SPolie!$Y54*IB$195+SPgas!$Y54*IB$196+GeoEL!$Y52*IB$197+GeoVa!$Y52*IB$198+VP!$Y52*IB$199+Sol!$Y52*IB$200+Affald!$Y56*IB$201)</f>
        <v>1.5279531159300941</v>
      </c>
      <c r="IC33" s="246">
        <f ca="1">IF(Sammenligning!$G$9="GJ",1,(1*3.6))*(AMV1træ!$Y56*IC$183+AMV1træBP!$Y56*IC$184+AMV3kul!$Y54*IC$185+AMV4træ!$Y54*IC$186+AMV4træBP!$Y54*IC$187+AVV1træ!$Y54*IC$188+AVV1kul!$Y54*IC$189+AVV2træ!$Y54*IC$190+AVV2halm!$Y54*IC$191+AVV2gasGT!$Y54*IC$192+KKV!$Y54*IC$193+HCVgas!$Y54*IC$194+SPolie!$Y54*IC$195+SPgas!$Y54*IC$196+GeoEL!$Y52*IC$197+GeoVa!$Y52*IC$198+VP!$Y52*IC$199+Sol!$Y52*IC$200+Affald!$Y56*IC$201)</f>
        <v>1.88281385101707</v>
      </c>
      <c r="ID33" s="246">
        <f ca="1">IF(Sammenligning!$G$9="GJ",1,(1*3.6))*(AMV1træ!$Y56*ID$183+AMV1træBP!$Y56*ID$184+AMV3kul!$Y54*ID$185+AMV4træ!$Y54*ID$186+AMV4træBP!$Y54*ID$187+AVV1træ!$Y54*ID$188+AVV1kul!$Y54*ID$189+AVV2træ!$Y54*ID$190+AVV2halm!$Y54*ID$191+AVV2gasGT!$Y54*ID$192+KKV!$Y54*ID$193+HCVgas!$Y54*ID$194+SPolie!$Y54*ID$195+SPgas!$Y54*ID$196+GeoEL!$Y52*ID$197+GeoVa!$Y52*ID$198+VP!$Y52*ID$199+Sol!$Y52*ID$200+Affald!$Y56*ID$201)</f>
        <v>4.2233653852214967</v>
      </c>
      <c r="IE33" s="246">
        <f ca="1">IF(Sammenligning!$G$9="GJ",1,(1*3.6))*(AMV1træ!$Y56*IE$183+AMV1træBP!$Y56*IE$184+AMV3kul!$Y54*IE$185+AMV4træ!$Y54*IE$186+AMV4træBP!$Y54*IE$187+AVV1træ!$Y54*IE$188+AVV1kul!$Y54*IE$189+AVV2træ!$Y54*IE$190+AVV2halm!$Y54*IE$191+AVV2gasGT!$Y54*IE$192+KKV!$Y54*IE$193+HCVgas!$Y54*IE$194+SPolie!$Y54*IE$195+SPgas!$Y54*IE$196+GeoEL!$Y52*IE$197+GeoVa!$Y52*IE$198+VP!$Y52*IE$199+Sol!$Y52*IE$200+Affald!$Y56*IE$201)</f>
        <v>5.0750375658157827</v>
      </c>
      <c r="IF33" s="246">
        <f ca="1">IF(Sammenligning!$G$9="GJ",1,(1*3.6))*(AMV1træ!$Y56*IF$183+AMV1træBP!$Y56*IF$184+AMV3kul!$Y54*IF$185+AMV4træ!$Y54*IF$186+AMV4træBP!$Y54*IF$187+AVV1træ!$Y54*IF$188+AVV1kul!$Y54*IF$189+AVV2træ!$Y54*IF$190+AVV2halm!$Y54*IF$191+AVV2gasGT!$Y54*IF$192+KKV!$Y54*IF$193+HCVgas!$Y54*IF$194+SPolie!$Y54*IF$195+SPgas!$Y54*IF$196+GeoEL!$Y52*IF$197+GeoVa!$Y52*IF$198+VP!$Y52*IF$199+Sol!$Y52*IF$200+Affald!$Y56*IF$201)</f>
        <v>5.2886746755027207</v>
      </c>
      <c r="IG33" s="246">
        <f ca="1">IF(Sammenligning!$G$9="GJ",1,(1*3.6))*(AMV1træ!$Y56*IG$183+AMV1træBP!$Y56*IG$184+AMV3kul!$Y54*IG$185+AMV4træ!$Y54*IG$186+AMV4træBP!$Y54*IG$187+AVV1træ!$Y54*IG$188+AVV1kul!$Y54*IG$189+AVV2træ!$Y54*IG$190+AVV2halm!$Y54*IG$191+AVV2gasGT!$Y54*IG$192+KKV!$Y54*IG$193+HCVgas!$Y54*IG$194+SPolie!$Y54*IG$195+SPgas!$Y54*IG$196+GeoEL!$Y52*IG$197+GeoVa!$Y52*IG$198+VP!$Y52*IG$199+Sol!$Y52*IG$200+Affald!$Y56*IG$201)</f>
        <v>4.1781241371592861</v>
      </c>
      <c r="IH33" s="246">
        <f ca="1">IF(Sammenligning!$G$9="GJ",1,(1*3.6))*(AMV1træ!$Y56*IH$183+AMV1træBP!$Y56*IH$184+AMV3kul!$Y54*IH$185+AMV4træ!$Y54*IH$186+AMV4træBP!$Y54*IH$187+AVV1træ!$Y54*IH$188+AVV1kul!$Y54*IH$189+AVV2træ!$Y54*IH$190+AVV2halm!$Y54*IH$191+AVV2gasGT!$Y54*IH$192+KKV!$Y54*IH$193+HCVgas!$Y54*IH$194+SPolie!$Y54*IH$195+SPgas!$Y54*IH$196+GeoEL!$Y52*IH$197+GeoVa!$Y52*IH$198+VP!$Y52*IH$199+Sol!$Y52*IH$200+Affald!$Y56*IH$201)</f>
        <v>15.056812084439219</v>
      </c>
      <c r="II33" s="246">
        <f ca="1">IF(Sammenligning!$G$9="GJ",1,(1*3.6))*(AMV1træ!$Y56*II$183+AMV1træBP!$Y56*II$184+AMV3kul!$Y54*II$185+AMV4træ!$Y54*II$186+AMV4træBP!$Y54*II$187+AVV1træ!$Y54*II$188+AVV1kul!$Y54*II$189+AVV2træ!$Y54*II$190+AVV2halm!$Y54*II$191+AVV2gasGT!$Y54*II$192+KKV!$Y54*II$193+HCVgas!$Y54*II$194+SPolie!$Y54*II$195+SPgas!$Y54*II$196+GeoEL!$Y52*II$197+GeoVa!$Y52*II$198+VP!$Y52*II$199+Sol!$Y52*II$200+Affald!$Y56*II$201)</f>
        <v>6.1386260354991586</v>
      </c>
      <c r="IJ33" s="246">
        <f ca="1">IF(Sammenligning!$G$9="GJ",1,(1*3.6))*(AMV1træ!$Y56*IJ$183+AMV1træBP!$Y56*IJ$184+AMV3kul!$Y54*IJ$185+AMV4træ!$Y54*IJ$186+AMV4træBP!$Y54*IJ$187+AVV1træ!$Y54*IJ$188+AVV1kul!$Y54*IJ$189+AVV2træ!$Y54*IJ$190+AVV2halm!$Y54*IJ$191+AVV2gasGT!$Y54*IJ$192+KKV!$Y54*IJ$193+HCVgas!$Y54*IJ$194+SPolie!$Y54*IJ$195+SPgas!$Y54*IJ$196+GeoEL!$Y52*IJ$197+GeoVa!$Y52*IJ$198+VP!$Y52*IJ$199+Sol!$Y52*IJ$200+Affald!$Y56*IJ$201)</f>
        <v>5.0682193538681473</v>
      </c>
      <c r="IK33" s="246">
        <f ca="1">IF(Sammenligning!$G$9="GJ",1,(1*3.6))*(AMV1træ!$Y56*IK$183+AMV1træBP!$Y56*IK$184+AMV3kul!$Y54*IK$185+AMV4træ!$Y54*IK$186+AMV4træBP!$Y54*IK$187+AVV1træ!$Y54*IK$188+AVV1kul!$Y54*IK$189+AVV2træ!$Y54*IK$190+AVV2halm!$Y54*IK$191+AVV2gasGT!$Y54*IK$192+KKV!$Y54*IK$193+HCVgas!$Y54*IK$194+SPolie!$Y54*IK$195+SPgas!$Y54*IK$196+GeoEL!$Y52*IK$197+GeoVa!$Y52*IK$198+VP!$Y52*IK$199+Sol!$Y52*IK$200+Affald!$Y56*IK$201)</f>
        <v>3.339505161455214</v>
      </c>
      <c r="IL33" s="246">
        <f ca="1">IF(Sammenligning!$G$9="GJ",1,(1*3.6))*(AMV1træ!$Y56*IL$183+AMV1træBP!$Y56*IL$184+AMV3kul!$Y54*IL$185+AMV4træ!$Y54*IL$186+AMV4træBP!$Y54*IL$187+AVV1træ!$Y54*IL$188+AVV1kul!$Y54*IL$189+AVV2træ!$Y54*IL$190+AVV2halm!$Y54*IL$191+AVV2gasGT!$Y54*IL$192+KKV!$Y54*IL$193+HCVgas!$Y54*IL$194+SPolie!$Y54*IL$195+SPgas!$Y54*IL$196+GeoEL!$Y52*IL$197+GeoVa!$Y52*IL$198+VP!$Y52*IL$199+Sol!$Y52*IL$200+Affald!$Y56*IL$201)</f>
        <v>3.4573277911831433</v>
      </c>
      <c r="IM33" s="246">
        <f ca="1">IF(Sammenligning!$G$9="GJ",1,(1*3.6))*(AMV1træ!$Z56*IM$183+AMV1træBP!$Z56*IM$184+AMV3kul!$Z54*IM$185+AMV4træ!$Z54*IM$186+AMV4træBP!$Z54*IM$187+AVV1træ!$Z54*IM$188+AVV1kul!$Z54*IM$189+AVV2træ!$Z54*IM$190+AVV2halm!$Z54*IM$191+AVV2gasGT!$Z54*IM$192+KKV!$Z54*IM$193+HCVgas!$Z54*IM$194+SPolie!$Z54*IM$195+SPgas!$Z54*IM$196+GeoEL!$Z52*IM$197+GeoVa!$Z52*IM$198+VP!$Z52*IM$199+Sol!$Z52*IM$200+Affald!$Z56*IM$201)</f>
        <v>1.1054032817795025</v>
      </c>
      <c r="IN33" s="246">
        <f ca="1">IF(Sammenligning!$G$9="GJ",1,(1*3.6))*(AMV1træ!$Z56*IN$183+AMV1træBP!$Z56*IN$184+AMV3kul!$Z54*IN$185+AMV4træ!$Z54*IN$186+AMV4træBP!$Z54*IN$187+AVV1træ!$Z54*IN$188+AVV1kul!$Z54*IN$189+AVV2træ!$Z54*IN$190+AVV2halm!$Z54*IN$191+AVV2gasGT!$Z54*IN$192+KKV!$Z54*IN$193+HCVgas!$Z54*IN$194+SPolie!$Z54*IN$195+SPgas!$Z54*IN$196+GeoEL!$Z52*IN$197+GeoVa!$Z52*IN$198+VP!$Z52*IN$199+Sol!$Z52*IN$200+Affald!$Z56*IN$201)</f>
        <v>1.5279531159300941</v>
      </c>
      <c r="IO33" s="246">
        <f ca="1">IF(Sammenligning!$G$9="GJ",1,(1*3.6))*(AMV1træ!$Z56*IO$183+AMV1træBP!$Z56*IO$184+AMV3kul!$Z54*IO$185+AMV4træ!$Z54*IO$186+AMV4træBP!$Z54*IO$187+AVV1træ!$Z54*IO$188+AVV1kul!$Z54*IO$189+AVV2træ!$Z54*IO$190+AVV2halm!$Z54*IO$191+AVV2gasGT!$Z54*IO$192+KKV!$Z54*IO$193+HCVgas!$Z54*IO$194+SPolie!$Z54*IO$195+SPgas!$Z54*IO$196+GeoEL!$Z52*IO$197+GeoVa!$Z52*IO$198+VP!$Z52*IO$199+Sol!$Z52*IO$200+Affald!$Z56*IO$201)</f>
        <v>1.88281385101707</v>
      </c>
      <c r="IP33" s="246">
        <f ca="1">IF(Sammenligning!$G$9="GJ",1,(1*3.6))*(AMV1træ!$Z56*IP$183+AMV1træBP!$Z56*IP$184+AMV3kul!$Z54*IP$185+AMV4træ!$Z54*IP$186+AMV4træBP!$Z54*IP$187+AVV1træ!$Z54*IP$188+AVV1kul!$Z54*IP$189+AVV2træ!$Z54*IP$190+AVV2halm!$Z54*IP$191+AVV2gasGT!$Z54*IP$192+KKV!$Z54*IP$193+HCVgas!$Z54*IP$194+SPolie!$Z54*IP$195+SPgas!$Z54*IP$196+GeoEL!$Z52*IP$197+GeoVa!$Z52*IP$198+VP!$Z52*IP$199+Sol!$Z52*IP$200+Affald!$Z56*IP$201)</f>
        <v>4.2233653852214967</v>
      </c>
      <c r="IQ33" s="246">
        <f ca="1">IF(Sammenligning!$G$9="GJ",1,(1*3.6))*(AMV1træ!$Z56*IQ$183+AMV1træBP!$Z56*IQ$184+AMV3kul!$Z54*IQ$185+AMV4træ!$Z54*IQ$186+AMV4træBP!$Z54*IQ$187+AVV1træ!$Z54*IQ$188+AVV1kul!$Z54*IQ$189+AVV2træ!$Z54*IQ$190+AVV2halm!$Z54*IQ$191+AVV2gasGT!$Z54*IQ$192+KKV!$Z54*IQ$193+HCVgas!$Z54*IQ$194+SPolie!$Z54*IQ$195+SPgas!$Z54*IQ$196+GeoEL!$Z52*IQ$197+GeoVa!$Z52*IQ$198+VP!$Z52*IQ$199+Sol!$Z52*IQ$200+Affald!$Z56*IQ$201)</f>
        <v>5.0750375658157827</v>
      </c>
      <c r="IR33" s="246">
        <f ca="1">IF(Sammenligning!$G$9="GJ",1,(1*3.6))*(AMV1træ!$Z56*IR$183+AMV1træBP!$Z56*IR$184+AMV3kul!$Z54*IR$185+AMV4træ!$Z54*IR$186+AMV4træBP!$Z54*IR$187+AVV1træ!$Z54*IR$188+AVV1kul!$Z54*IR$189+AVV2træ!$Z54*IR$190+AVV2halm!$Z54*IR$191+AVV2gasGT!$Z54*IR$192+KKV!$Z54*IR$193+HCVgas!$Z54*IR$194+SPolie!$Z54*IR$195+SPgas!$Z54*IR$196+GeoEL!$Z52*IR$197+GeoVa!$Z52*IR$198+VP!$Z52*IR$199+Sol!$Z52*IR$200+Affald!$Z56*IR$201)</f>
        <v>5.2886746755027207</v>
      </c>
      <c r="IS33" s="246">
        <f ca="1">IF(Sammenligning!$G$9="GJ",1,(1*3.6))*(AMV1træ!$Z56*IS$183+AMV1træBP!$Z56*IS$184+AMV3kul!$Z54*IS$185+AMV4træ!$Z54*IS$186+AMV4træBP!$Z54*IS$187+AVV1træ!$Z54*IS$188+AVV1kul!$Z54*IS$189+AVV2træ!$Z54*IS$190+AVV2halm!$Z54*IS$191+AVV2gasGT!$Z54*IS$192+KKV!$Z54*IS$193+HCVgas!$Z54*IS$194+SPolie!$Z54*IS$195+SPgas!$Z54*IS$196+GeoEL!$Z52*IS$197+GeoVa!$Z52*IS$198+VP!$Z52*IS$199+Sol!$Z52*IS$200+Affald!$Z56*IS$201)</f>
        <v>4.1781241371592861</v>
      </c>
      <c r="IT33" s="246">
        <f ca="1">IF(Sammenligning!$G$9="GJ",1,(1*3.6))*(AMV1træ!$Z56*IT$183+AMV1træBP!$Z56*IT$184+AMV3kul!$Z54*IT$185+AMV4træ!$Z54*IT$186+AMV4træBP!$Z54*IT$187+AVV1træ!$Z54*IT$188+AVV1kul!$Z54*IT$189+AVV2træ!$Z54*IT$190+AVV2halm!$Z54*IT$191+AVV2gasGT!$Z54*IT$192+KKV!$Z54*IT$193+HCVgas!$Z54*IT$194+SPolie!$Z54*IT$195+SPgas!$Z54*IT$196+GeoEL!$Z52*IT$197+GeoVa!$Z52*IT$198+VP!$Z52*IT$199+Sol!$Z52*IT$200+Affald!$Z56*IT$201)</f>
        <v>15.056812084439219</v>
      </c>
      <c r="IU33" s="246">
        <f ca="1">IF(Sammenligning!$G$9="GJ",1,(1*3.6))*(AMV1træ!$Z56*IU$183+AMV1træBP!$Z56*IU$184+AMV3kul!$Z54*IU$185+AMV4træ!$Z54*IU$186+AMV4træBP!$Z54*IU$187+AVV1træ!$Z54*IU$188+AVV1kul!$Z54*IU$189+AVV2træ!$Z54*IU$190+AVV2halm!$Z54*IU$191+AVV2gasGT!$Z54*IU$192+KKV!$Z54*IU$193+HCVgas!$Z54*IU$194+SPolie!$Z54*IU$195+SPgas!$Z54*IU$196+GeoEL!$Z52*IU$197+GeoVa!$Z52*IU$198+VP!$Z52*IU$199+Sol!$Z52*IU$200+Affald!$Z56*IU$201)</f>
        <v>6.1386260354991586</v>
      </c>
      <c r="IV33" s="246">
        <f ca="1">IF(Sammenligning!$G$9="GJ",1,(1*3.6))*(AMV1træ!$Z56*IV$183+AMV1træBP!$Z56*IV$184+AMV3kul!$Z54*IV$185+AMV4træ!$Z54*IV$186+AMV4træBP!$Z54*IV$187+AVV1træ!$Z54*IV$188+AVV1kul!$Z54*IV$189+AVV2træ!$Z54*IV$190+AVV2halm!$Z54*IV$191+AVV2gasGT!$Z54*IV$192+KKV!$Z54*IV$193+HCVgas!$Z54*IV$194+SPolie!$Z54*IV$195+SPgas!$Z54*IV$196+GeoEL!$Z52*IV$197+GeoVa!$Z52*IV$198+VP!$Z52*IV$199+Sol!$Z52*IV$200+Affald!$Z56*IV$201)</f>
        <v>5.0682193538681473</v>
      </c>
      <c r="IW33" s="246">
        <f ca="1">IF(Sammenligning!$G$9="GJ",1,(1*3.6))*(AMV1træ!$Z56*IW$183+AMV1træBP!$Z56*IW$184+AMV3kul!$Z54*IW$185+AMV4træ!$Z54*IW$186+AMV4træBP!$Z54*IW$187+AVV1træ!$Z54*IW$188+AVV1kul!$Z54*IW$189+AVV2træ!$Z54*IW$190+AVV2halm!$Z54*IW$191+AVV2gasGT!$Z54*IW$192+KKV!$Z54*IW$193+HCVgas!$Z54*IW$194+SPolie!$Z54*IW$195+SPgas!$Z54*IW$196+GeoEL!$Z52*IW$197+GeoVa!$Z52*IW$198+VP!$Z52*IW$199+Sol!$Z52*IW$200+Affald!$Z56*IW$201)</f>
        <v>3.339505161455214</v>
      </c>
      <c r="IX33" s="246">
        <f ca="1">IF(Sammenligning!$G$9="GJ",1,(1*3.6))*(AMV1træ!$Z56*IX$183+AMV1træBP!$Z56*IX$184+AMV3kul!$Z54*IX$185+AMV4træ!$Z54*IX$186+AMV4træBP!$Z54*IX$187+AVV1træ!$Z54*IX$188+AVV1kul!$Z54*IX$189+AVV2træ!$Z54*IX$190+AVV2halm!$Z54*IX$191+AVV2gasGT!$Z54*IX$192+KKV!$Z54*IX$193+HCVgas!$Z54*IX$194+SPolie!$Z54*IX$195+SPgas!$Z54*IX$196+GeoEL!$Z52*IX$197+GeoVa!$Z52*IX$198+VP!$Z52*IX$199+Sol!$Z52*IX$200+Affald!$Z56*IX$201)</f>
        <v>3.4573277911831433</v>
      </c>
      <c r="IY33" s="310">
        <f ca="1">IF(Sammenligning!$G$9="GJ",1,(1*3.6))*(AMV1træ!$AA56*IY$183+AMV1træBP!$AA56*IY$184+AMV3kul!$AA54*IY$185+AMV4træ!$AA54*IY$186+AMV4træBP!$AA54*IY$187+AVV1træ!$AA54*IY$188+AVV1kul!$AA54*IY$189+AVV2træ!$AA54*IY$190+AVV2halm!$AA54*IY$191+AVV2gasGT!$AA54*IY$192+KKV!$AA54*IY$193+HCVgas!$AA54*IY$194+SPolie!$AA54*IY$195+SPgas!$AA54*IY$196+GeoEL!$AA52*IY$197+GeoVa!$AA52*IY$198+VP!$AA52*IY$199+Sol!$AA52*IY$200+Affald!$AA56*IY$201)</f>
        <v>1.1054032817795025</v>
      </c>
      <c r="IZ33" s="310">
        <f ca="1">IF(Sammenligning!$G$9="GJ",1,(1*3.6))*(AMV1træ!$AA56*IZ$183+AMV1træBP!$AA56*IZ$184+AMV3kul!$AA54*IZ$185+AMV4træ!$AA54*IZ$186+AMV4træBP!$AA54*IZ$187+AVV1træ!$AA54*IZ$188+AVV1kul!$AA54*IZ$189+AVV2træ!$AA54*IZ$190+AVV2halm!$AA54*IZ$191+AVV2gasGT!$AA54*IZ$192+KKV!$AA54*IZ$193+HCVgas!$AA54*IZ$194+SPolie!$AA54*IZ$195+SPgas!$AA54*IZ$196+GeoEL!$AA52*IZ$197+GeoVa!$AA52*IZ$198+VP!$AA52*IZ$199+Sol!$AA52*IZ$200+Affald!$AA56*IZ$201)</f>
        <v>1.5279531159300941</v>
      </c>
      <c r="JA33" s="310">
        <f ca="1">IF(Sammenligning!$G$9="GJ",1,(1*3.6))*(AMV1træ!$AA56*JA$183+AMV1træBP!$AA56*JA$184+AMV3kul!$AA54*JA$185+AMV4træ!$AA54*JA$186+AMV4træBP!$AA54*JA$187+AVV1træ!$AA54*JA$188+AVV1kul!$AA54*JA$189+AVV2træ!$AA54*JA$190+AVV2halm!$AA54*JA$191+AVV2gasGT!$AA54*JA$192+KKV!$AA54*JA$193+HCVgas!$AA54*JA$194+SPolie!$AA54*JA$195+SPgas!$AA54*JA$196+GeoEL!$AA52*JA$197+GeoVa!$AA52*JA$198+VP!$AA52*JA$199+Sol!$AA52*JA$200+Affald!$AA56*JA$201)</f>
        <v>1.88281385101707</v>
      </c>
      <c r="JB33" s="310">
        <f ca="1">IF(Sammenligning!$G$9="GJ",1,(1*3.6))*(AMV1træ!$AA56*JB$183+AMV1træBP!$AA56*JB$184+AMV3kul!$AA54*JB$185+AMV4træ!$AA54*JB$186+AMV4træBP!$AA54*JB$187+AVV1træ!$AA54*JB$188+AVV1kul!$AA54*JB$189+AVV2træ!$AA54*JB$190+AVV2halm!$AA54*JB$191+AVV2gasGT!$AA54*JB$192+KKV!$AA54*JB$193+HCVgas!$AA54*JB$194+SPolie!$AA54*JB$195+SPgas!$AA54*JB$196+GeoEL!$AA52*JB$197+GeoVa!$AA52*JB$198+VP!$AA52*JB$199+Sol!$AA52*JB$200+Affald!$AA56*JB$201)</f>
        <v>4.2233653852214967</v>
      </c>
      <c r="JC33" s="310">
        <f ca="1">IF(Sammenligning!$G$9="GJ",1,(1*3.6))*(AMV1træ!$AA56*JC$183+AMV1træBP!$AA56*JC$184+AMV3kul!$AA54*JC$185+AMV4træ!$AA54*JC$186+AMV4træBP!$AA54*JC$187+AVV1træ!$AA54*JC$188+AVV1kul!$AA54*JC$189+AVV2træ!$AA54*JC$190+AVV2halm!$AA54*JC$191+AVV2gasGT!$AA54*JC$192+KKV!$AA54*JC$193+HCVgas!$AA54*JC$194+SPolie!$AA54*JC$195+SPgas!$AA54*JC$196+GeoEL!$AA52*JC$197+GeoVa!$AA52*JC$198+VP!$AA52*JC$199+Sol!$AA52*JC$200+Affald!$AA56*JC$201)</f>
        <v>5.0750375658157827</v>
      </c>
      <c r="JD33" s="310">
        <f ca="1">IF(Sammenligning!$G$9="GJ",1,(1*3.6))*(AMV1træ!$AA56*JD$183+AMV1træBP!$AA56*JD$184+AMV3kul!$AA54*JD$185+AMV4træ!$AA54*JD$186+AMV4træBP!$AA54*JD$187+AVV1træ!$AA54*JD$188+AVV1kul!$AA54*JD$189+AVV2træ!$AA54*JD$190+AVV2halm!$AA54*JD$191+AVV2gasGT!$AA54*JD$192+KKV!$AA54*JD$193+HCVgas!$AA54*JD$194+SPolie!$AA54*JD$195+SPgas!$AA54*JD$196+GeoEL!$AA52*JD$197+GeoVa!$AA52*JD$198+VP!$AA52*JD$199+Sol!$AA52*JD$200+Affald!$AA56*JD$201)</f>
        <v>5.2886746755027207</v>
      </c>
      <c r="JE33" s="310">
        <f ca="1">IF(Sammenligning!$G$9="GJ",1,(1*3.6))*(AMV1træ!$AA56*JE$183+AMV1træBP!$AA56*JE$184+AMV3kul!$AA54*JE$185+AMV4træ!$AA54*JE$186+AMV4træBP!$AA54*JE$187+AVV1træ!$AA54*JE$188+AVV1kul!$AA54*JE$189+AVV2træ!$AA54*JE$190+AVV2halm!$AA54*JE$191+AVV2gasGT!$AA54*JE$192+KKV!$AA54*JE$193+HCVgas!$AA54*JE$194+SPolie!$AA54*JE$195+SPgas!$AA54*JE$196+GeoEL!$AA52*JE$197+GeoVa!$AA52*JE$198+VP!$AA52*JE$199+Sol!$AA52*JE$200+Affald!$AA56*JE$201)</f>
        <v>4.1781241371592861</v>
      </c>
      <c r="JF33" s="310">
        <f ca="1">IF(Sammenligning!$G$9="GJ",1,(1*3.6))*(AMV1træ!$AA56*JF$183+AMV1træBP!$AA56*JF$184+AMV3kul!$AA54*JF$185+AMV4træ!$AA54*JF$186+AMV4træBP!$AA54*JF$187+AVV1træ!$AA54*JF$188+AVV1kul!$AA54*JF$189+AVV2træ!$AA54*JF$190+AVV2halm!$AA54*JF$191+AVV2gasGT!$AA54*JF$192+KKV!$AA54*JF$193+HCVgas!$AA54*JF$194+SPolie!$AA54*JF$195+SPgas!$AA54*JF$196+GeoEL!$AA52*JF$197+GeoVa!$AA52*JF$198+VP!$AA52*JF$199+Sol!$AA52*JF$200+Affald!$AA56*JF$201)</f>
        <v>15.056812084439219</v>
      </c>
      <c r="JG33" s="310">
        <f ca="1">IF(Sammenligning!$G$9="GJ",1,(1*3.6))*(AMV1træ!$AA56*JG$183+AMV1træBP!$AA56*JG$184+AMV3kul!$AA54*JG$185+AMV4træ!$AA54*JG$186+AMV4træBP!$AA54*JG$187+AVV1træ!$AA54*JG$188+AVV1kul!$AA54*JG$189+AVV2træ!$AA54*JG$190+AVV2halm!$AA54*JG$191+AVV2gasGT!$AA54*JG$192+KKV!$AA54*JG$193+HCVgas!$AA54*JG$194+SPolie!$AA54*JG$195+SPgas!$AA54*JG$196+GeoEL!$AA52*JG$197+GeoVa!$AA52*JG$198+VP!$AA52*JG$199+Sol!$AA52*JG$200+Affald!$AA56*JG$201)</f>
        <v>6.1386260354991586</v>
      </c>
      <c r="JH33" s="310">
        <f ca="1">IF(Sammenligning!$G$9="GJ",1,(1*3.6))*(AMV1træ!$AA56*JH$183+AMV1træBP!$AA56*JH$184+AMV3kul!$AA54*JH$185+AMV4træ!$AA54*JH$186+AMV4træBP!$AA54*JH$187+AVV1træ!$AA54*JH$188+AVV1kul!$AA54*JH$189+AVV2træ!$AA54*JH$190+AVV2halm!$AA54*JH$191+AVV2gasGT!$AA54*JH$192+KKV!$AA54*JH$193+HCVgas!$AA54*JH$194+SPolie!$AA54*JH$195+SPgas!$AA54*JH$196+GeoEL!$AA52*JH$197+GeoVa!$AA52*JH$198+VP!$AA52*JH$199+Sol!$AA52*JH$200+Affald!$AA56*JH$201)</f>
        <v>5.0682193538681473</v>
      </c>
      <c r="JI33" s="310">
        <f ca="1">IF(Sammenligning!$G$9="GJ",1,(1*3.6))*(AMV1træ!$AA56*JI$183+AMV1træBP!$AA56*JI$184+AMV3kul!$AA54*JI$185+AMV4træ!$AA54*JI$186+AMV4træBP!$AA54*JI$187+AVV1træ!$AA54*JI$188+AVV1kul!$AA54*JI$189+AVV2træ!$AA54*JI$190+AVV2halm!$AA54*JI$191+AVV2gasGT!$AA54*JI$192+KKV!$AA54*JI$193+HCVgas!$AA54*JI$194+SPolie!$AA54*JI$195+SPgas!$AA54*JI$196+GeoEL!$AA52*JI$197+GeoVa!$AA52*JI$198+VP!$AA52*JI$199+Sol!$AA52*JI$200+Affald!$AA56*JI$201)</f>
        <v>3.339505161455214</v>
      </c>
      <c r="JJ33" s="310">
        <f ca="1">IF(Sammenligning!$G$9="GJ",1,(1*3.6))*(AMV1træ!$AA56*JJ$183+AMV1træBP!$AA56*JJ$184+AMV3kul!$AA54*JJ$185+AMV4træ!$AA54*JJ$186+AMV4træBP!$AA54*JJ$187+AVV1træ!$AA54*JJ$188+AVV1kul!$AA54*JJ$189+AVV2træ!$AA54*JJ$190+AVV2halm!$AA54*JJ$191+AVV2gasGT!$AA54*JJ$192+KKV!$AA54*JJ$193+HCVgas!$AA54*JJ$194+SPolie!$AA54*JJ$195+SPgas!$AA54*JJ$196+GeoEL!$AA52*JJ$197+GeoVa!$AA52*JJ$198+VP!$AA52*JJ$199+Sol!$AA52*JJ$200+Affald!$AA56*JJ$201)</f>
        <v>3.4573277911831433</v>
      </c>
      <c r="JK33" s="246">
        <f ca="1">IF(Sammenligning!$G$9="GJ",1,(1*3.6))*(AMV1træ!$AB56*JK$183+AMV1træBP!$AB56*JK$184+AMV3kul!$AB54*JK$185+AMV4træ!$AB54*JK$186+AMV4træBP!$AB54*JK$187+AVV1træ!$AB54*JK$188+AVV1kul!$AB54*JK$189+AVV2træ!$AB54*JK$190+AVV2halm!$AB54*JK$191+AVV2gasGT!$AB54*JK$192+KKV!$AB54*JK$193+HCVgas!$AB54*JK$194+SPolie!$AB54*JK$195+SPgas!$AB54*JK$196+GeoEL!$AB52*JK$197+GeoVa!$AB52*JK$198+VP!$AB52*JK$199+Sol!$AB52*JK$200+Affald!$AB56*JK$201)</f>
        <v>1.1007881885027073</v>
      </c>
      <c r="JL33" s="246">
        <f ca="1">IF(Sammenligning!$G$9="GJ",1,(1*3.6))*(AMV1træ!$AB56*JL$183+AMV1træBP!$AB56*JL$184+AMV3kul!$AB54*JL$185+AMV4træ!$AB54*JL$186+AMV4træBP!$AB54*JL$187+AVV1træ!$AB54*JL$188+AVV1kul!$AB54*JL$189+AVV2træ!$AB54*JL$190+AVV2halm!$AB54*JL$191+AVV2gasGT!$AB54*JL$192+KKV!$AB54*JL$193+HCVgas!$AB54*JL$194+SPolie!$AB54*JL$195+SPgas!$AB54*JL$196+GeoEL!$AB52*JL$197+GeoVa!$AB52*JL$198+VP!$AB52*JL$199+Sol!$AB52*JL$200+Affald!$AB56*JL$201)</f>
        <v>1.5075258236741638</v>
      </c>
      <c r="JM33" s="246">
        <f ca="1">IF(Sammenligning!$G$9="GJ",1,(1*3.6))*(AMV1træ!$AB56*JM$183+AMV1træBP!$AB56*JM$184+AMV3kul!$AB54*JM$185+AMV4træ!$AB54*JM$186+AMV4træBP!$AB54*JM$187+AVV1træ!$AB54*JM$188+AVV1kul!$AB54*JM$189+AVV2træ!$AB54*JM$190+AVV2halm!$AB54*JM$191+AVV2gasGT!$AB54*JM$192+KKV!$AB54*JM$193+HCVgas!$AB54*JM$194+SPolie!$AB54*JM$195+SPgas!$AB54*JM$196+GeoEL!$AB52*JM$197+GeoVa!$AB52*JM$198+VP!$AB52*JM$199+Sol!$AB52*JM$200+Affald!$AB56*JM$201)</f>
        <v>1.9737701357632751</v>
      </c>
      <c r="JN33" s="246">
        <f ca="1">IF(Sammenligning!$G$9="GJ",1,(1*3.6))*(AMV1træ!$AB56*JN$183+AMV1træBP!$AB56*JN$184+AMV3kul!$AB54*JN$185+AMV4træ!$AB54*JN$186+AMV4træBP!$AB54*JN$187+AVV1træ!$AB54*JN$188+AVV1kul!$AB54*JN$189+AVV2træ!$AB54*JN$190+AVV2halm!$AB54*JN$191+AVV2gasGT!$AB54*JN$192+KKV!$AB54*JN$193+HCVgas!$AB54*JN$194+SPolie!$AB54*JN$195+SPgas!$AB54*JN$196+GeoEL!$AB52*JN$197+GeoVa!$AB52*JN$198+VP!$AB52*JN$199+Sol!$AB52*JN$200+Affald!$AB56*JN$201)</f>
        <v>4.2121391088135685</v>
      </c>
      <c r="JO33" s="246">
        <f ca="1">IF(Sammenligning!$G$9="GJ",1,(1*3.6))*(AMV1træ!$AB56*JO$183+AMV1træBP!$AB56*JO$184+AMV3kul!$AB54*JO$185+AMV4træ!$AB54*JO$186+AMV4træBP!$AB54*JO$187+AVV1træ!$AB54*JO$188+AVV1kul!$AB54*JO$189+AVV2træ!$AB54*JO$190+AVV2halm!$AB54*JO$191+AVV2gasGT!$AB54*JO$192+KKV!$AB54*JO$193+HCVgas!$AB54*JO$194+SPolie!$AB54*JO$195+SPgas!$AB54*JO$196+GeoEL!$AB52*JO$197+GeoVa!$AB52*JO$198+VP!$AB52*JO$199+Sol!$AB52*JO$200+Affald!$AB56*JO$201)</f>
        <v>5.1107201114000373</v>
      </c>
      <c r="JP33" s="246">
        <f ca="1">IF(Sammenligning!$G$9="GJ",1,(1*3.6))*(AMV1træ!$AB56*JP$183+AMV1træBP!$AB56*JP$184+AMV3kul!$AB54*JP$185+AMV4træ!$AB54*JP$186+AMV4træBP!$AB54*JP$187+AVV1træ!$AB54*JP$188+AVV1kul!$AB54*JP$189+AVV2træ!$AB54*JP$190+AVV2halm!$AB54*JP$191+AVV2gasGT!$AB54*JP$192+KKV!$AB54*JP$193+HCVgas!$AB54*JP$194+SPolie!$AB54*JP$195+SPgas!$AB54*JP$196+GeoEL!$AB52*JP$197+GeoVa!$AB52*JP$198+VP!$AB52*JP$199+Sol!$AB52*JP$200+Affald!$AB56*JP$201)</f>
        <v>5.6715503421926625</v>
      </c>
      <c r="JQ33" s="246">
        <f ca="1">IF(Sammenligning!$G$9="GJ",1,(1*3.6))*(AMV1træ!$AB56*JQ$183+AMV1træBP!$AB56*JQ$184+AMV3kul!$AB54*JQ$185+AMV4træ!$AB54*JQ$186+AMV4træBP!$AB54*JQ$187+AVV1træ!$AB54*JQ$188+AVV1kul!$AB54*JQ$189+AVV2træ!$AB54*JQ$190+AVV2halm!$AB54*JQ$191+AVV2gasGT!$AB54*JQ$192+KKV!$AB54*JQ$193+HCVgas!$AB54*JQ$194+SPolie!$AB54*JQ$195+SPgas!$AB54*JQ$196+GeoEL!$AB52*JQ$197+GeoVa!$AB52*JQ$198+VP!$AB52*JQ$199+Sol!$AB52*JQ$200+Affald!$AB56*JQ$201)</f>
        <v>4.2951626287676676</v>
      </c>
      <c r="JR33" s="246">
        <f ca="1">IF(Sammenligning!$G$9="GJ",1,(1*3.6))*(AMV1træ!$AB56*JR$183+AMV1træBP!$AB56*JR$184+AMV3kul!$AB54*JR$185+AMV4træ!$AB54*JR$186+AMV4træBP!$AB54*JR$187+AVV1træ!$AB54*JR$188+AVV1kul!$AB54*JR$189+AVV2træ!$AB54*JR$190+AVV2halm!$AB54*JR$191+AVV2gasGT!$AB54*JR$192+KKV!$AB54*JR$193+HCVgas!$AB54*JR$194+SPolie!$AB54*JR$195+SPgas!$AB54*JR$196+GeoEL!$AB52*JR$197+GeoVa!$AB52*JR$198+VP!$AB52*JR$199+Sol!$AB52*JR$200+Affald!$AB56*JR$201)</f>
        <v>15.267111953940466</v>
      </c>
      <c r="JS33" s="246">
        <f ca="1">IF(Sammenligning!$G$9="GJ",1,(1*3.6))*(AMV1træ!$AB56*JS$183+AMV1træBP!$AB56*JS$184+AMV3kul!$AB54*JS$185+AMV4træ!$AB54*JS$186+AMV4træBP!$AB54*JS$187+AVV1træ!$AB54*JS$188+AVV1kul!$AB54*JS$189+AVV2træ!$AB54*JS$190+AVV2halm!$AB54*JS$191+AVV2gasGT!$AB54*JS$192+KKV!$AB54*JS$193+HCVgas!$AB54*JS$194+SPolie!$AB54*JS$195+SPgas!$AB54*JS$196+GeoEL!$AB52*JS$197+GeoVa!$AB52*JS$198+VP!$AB52*JS$199+Sol!$AB52*JS$200+Affald!$AB56*JS$201)</f>
        <v>6.6445673547805804</v>
      </c>
      <c r="JT33" s="246">
        <f ca="1">IF(Sammenligning!$G$9="GJ",1,(1*3.6))*(AMV1træ!$AB56*JT$183+AMV1træBP!$AB56*JT$184+AMV3kul!$AB54*JT$185+AMV4træ!$AB54*JT$186+AMV4træBP!$AB54*JT$187+AVV1træ!$AB54*JT$188+AVV1kul!$AB54*JT$189+AVV2træ!$AB54*JT$190+AVV2halm!$AB54*JT$191+AVV2gasGT!$AB54*JT$192+KKV!$AB54*JT$193+HCVgas!$AB54*JT$194+SPolie!$AB54*JT$195+SPgas!$AB54*JT$196+GeoEL!$AB52*JT$197+GeoVa!$AB52*JT$198+VP!$AB52*JT$199+Sol!$AB52*JT$200+Affald!$AB56*JT$201)</f>
        <v>5.104130245502259</v>
      </c>
      <c r="JU33" s="246">
        <f ca="1">IF(Sammenligning!$G$9="GJ",1,(1*3.6))*(AMV1træ!$AB56*JU$183+AMV1træBP!$AB56*JU$184+AMV3kul!$AB54*JU$185+AMV4træ!$AB54*JU$186+AMV4træBP!$AB54*JU$187+AVV1træ!$AB54*JU$188+AVV1kul!$AB54*JU$189+AVV2træ!$AB54*JU$190+AVV2halm!$AB54*JU$191+AVV2gasGT!$AB54*JU$192+KKV!$AB54*JU$193+HCVgas!$AB54*JU$194+SPolie!$AB54*JU$195+SPgas!$AB54*JU$196+GeoEL!$AB52*JU$197+GeoVa!$AB52*JU$198+VP!$AB52*JU$199+Sol!$AB52*JU$200+Affald!$AB56*JU$201)</f>
        <v>3.1387673573455959</v>
      </c>
      <c r="JV33" s="246">
        <f ca="1">IF(Sammenligning!$G$9="GJ",1,(1*3.6))*(AMV1træ!$AB56*JV$183+AMV1træBP!$AB56*JV$184+AMV3kul!$AB54*JV$185+AMV4træ!$AB54*JV$186+AMV4træBP!$AB54*JV$187+AVV1træ!$AB54*JV$188+AVV1kul!$AB54*JV$189+AVV2træ!$AB54*JV$190+AVV2halm!$AB54*JV$191+AVV2gasGT!$AB54*JV$192+KKV!$AB54*JV$193+HCVgas!$AB54*JV$194+SPolie!$AB54*JV$195+SPgas!$AB54*JV$196+GeoEL!$AB52*JV$197+GeoVa!$AB52*JV$198+VP!$AB52*JV$199+Sol!$AB52*JV$200+Affald!$AB56*JV$201)</f>
        <v>3.5357880741771726</v>
      </c>
      <c r="JW33" s="246">
        <f ca="1">IF(Sammenligning!$G$9="GJ",1,(1*3.6))*(AMV1træ!$AC56*JW$183+AMV1træBP!$AC56*JW$184+AMV3kul!$AC54*JW$185+AMV4træ!$AC54*JW$186+AMV4træBP!$AC54*JW$187+AVV1træ!$AC54*JW$188+AVV1kul!$AC54*JW$189+AVV2træ!$AC54*JW$190+AVV2halm!$AC54*JW$191+AVV2gasGT!$AC54*JW$192+KKV!$AC54*JW$193+HCVgas!$AC54*JW$194+SPolie!$AC54*JW$195+SPgas!$AC54*JW$196+GeoEL!$AC52*JW$197+GeoVa!$AC52*JW$198+VP!$AC52*JW$199+Sol!$AC52*JW$200+Affald!$AC56*JW$201)</f>
        <v>1.0963269684041503</v>
      </c>
      <c r="JX33" s="246">
        <f ca="1">IF(Sammenligning!$G$9="GJ",1,(1*3.6))*(AMV1træ!$AC56*JX$183+AMV1træBP!$AC56*JX$184+AMV3kul!$AC54*JX$185+AMV4træ!$AC54*JX$186+AMV4træBP!$AC54*JX$187+AVV1træ!$AC54*JX$188+AVV1kul!$AC54*JX$189+AVV2træ!$AC54*JX$190+AVV2halm!$AC54*JX$191+AVV2gasGT!$AC54*JX$192+KKV!$AC54*JX$193+HCVgas!$AC54*JX$194+SPolie!$AC54*JX$195+SPgas!$AC54*JX$196+GeoEL!$AC52*JX$197+GeoVa!$AC52*JX$198+VP!$AC52*JX$199+Sol!$AC52*JX$200+Affald!$AC56*JX$201)</f>
        <v>1.4866981534830079</v>
      </c>
      <c r="JY33" s="246">
        <f ca="1">IF(Sammenligning!$G$9="GJ",1,(1*3.6))*(AMV1træ!$AC56*JY$183+AMV1træBP!$AC56*JY$184+AMV3kul!$AC54*JY$185+AMV4træ!$AC54*JY$186+AMV4træBP!$AC54*JY$187+AVV1træ!$AC54*JY$188+AVV1kul!$AC54*JY$189+AVV2træ!$AC54*JY$190+AVV2halm!$AC54*JY$191+AVV2gasGT!$AC54*JY$192+KKV!$AC54*JY$193+HCVgas!$AC54*JY$194+SPolie!$AC54*JY$195+SPgas!$AC54*JY$196+GeoEL!$AC52*JY$197+GeoVa!$AC52*JY$198+VP!$AC52*JY$199+Sol!$AC52*JY$200+Affald!$AC56*JY$201)</f>
        <v>2.0652457915868427</v>
      </c>
      <c r="JZ33" s="246">
        <f ca="1">IF(Sammenligning!$G$9="GJ",1,(1*3.6))*(AMV1træ!$AC56*JZ$183+AMV1træBP!$AC56*JZ$184+AMV3kul!$AC54*JZ$185+AMV4træ!$AC54*JZ$186+AMV4træBP!$AC54*JZ$187+AVV1træ!$AC54*JZ$188+AVV1kul!$AC54*JZ$189+AVV2træ!$AC54*JZ$190+AVV2halm!$AC54*JZ$191+AVV2gasGT!$AC54*JZ$192+KKV!$AC54*JZ$193+HCVgas!$AC54*JZ$194+SPolie!$AC54*JZ$195+SPgas!$AC54*JZ$196+GeoEL!$AC52*JZ$197+GeoVa!$AC52*JZ$198+VP!$AC52*JZ$199+Sol!$AC52*JZ$200+Affald!$AC56*JZ$201)</f>
        <v>4.2003720973155305</v>
      </c>
      <c r="KA33" s="246">
        <f ca="1">IF(Sammenligning!$G$9="GJ",1,(1*3.6))*(AMV1træ!$AC56*KA$183+AMV1træBP!$AC56*KA$184+AMV3kul!$AC54*KA$185+AMV4træ!$AC54*KA$186+AMV4træBP!$AC54*KA$187+AVV1træ!$AC54*KA$188+AVV1kul!$AC54*KA$189+AVV2træ!$AC54*KA$190+AVV2halm!$AC54*KA$191+AVV2gasGT!$AC54*KA$192+KKV!$AC54*KA$193+HCVgas!$AC54*KA$194+SPolie!$AC54*KA$195+SPgas!$AC54*KA$196+GeoEL!$AC52*KA$197+GeoVa!$AC52*KA$198+VP!$AC52*KA$199+Sol!$AC52*KA$200+Affald!$AC56*KA$201)</f>
        <v>5.1431431898631335</v>
      </c>
      <c r="KB33" s="246">
        <f ca="1">IF(Sammenligning!$G$9="GJ",1,(1*3.6))*(AMV1træ!$AC56*KB$183+AMV1træBP!$AC56*KB$184+AMV3kul!$AC54*KB$185+AMV4træ!$AC54*KB$186+AMV4træBP!$AC54*KB$187+AVV1træ!$AC54*KB$188+AVV1kul!$AC54*KB$189+AVV2træ!$AC54*KB$190+AVV2halm!$AC54*KB$191+AVV2gasGT!$AC54*KB$192+KKV!$AC54*KB$193+HCVgas!$AC54*KB$194+SPolie!$AC54*KB$195+SPgas!$AC54*KB$196+GeoEL!$AC52*KB$197+GeoVa!$AC52*KB$198+VP!$AC52*KB$199+Sol!$AC52*KB$200+Affald!$AC56*KB$201)</f>
        <v>6.0791588256562541</v>
      </c>
      <c r="KC33" s="246">
        <f ca="1">IF(Sammenligning!$G$9="GJ",1,(1*3.6))*(AMV1træ!$AC56*KC$183+AMV1træBP!$AC56*KC$184+AMV3kul!$AC54*KC$185+AMV4træ!$AC54*KC$186+AMV4træBP!$AC54*KC$187+AVV1træ!$AC54*KC$188+AVV1kul!$AC54*KC$189+AVV2træ!$AC54*KC$190+AVV2halm!$AC54*KC$191+AVV2gasGT!$AC54*KC$192+KKV!$AC54*KC$193+HCVgas!$AC54*KC$194+SPolie!$AC54*KC$195+SPgas!$AC54*KC$196+GeoEL!$AC52*KC$197+GeoVa!$AC52*KC$198+VP!$AC52*KC$199+Sol!$AC52*KC$200+Affald!$AC56*KC$201)</f>
        <v>4.4099901420212229</v>
      </c>
      <c r="KD33" s="246">
        <f ca="1">IF(Sammenligning!$G$9="GJ",1,(1*3.6))*(AMV1træ!$AC56*KD$183+AMV1træBP!$AC56*KD$184+AMV3kul!$AC54*KD$185+AMV4træ!$AC54*KD$186+AMV4træBP!$AC54*KD$187+AVV1træ!$AC54*KD$188+AVV1kul!$AC54*KD$189+AVV2træ!$AC54*KD$190+AVV2halm!$AC54*KD$191+AVV2gasGT!$AC54*KD$192+KKV!$AC54*KD$193+HCVgas!$AC54*KD$194+SPolie!$AC54*KD$195+SPgas!$AC54*KD$196+GeoEL!$AC52*KD$197+GeoVa!$AC52*KD$198+VP!$AC52*KD$199+Sol!$AC52*KD$200+Affald!$AC56*KD$201)</f>
        <v>15.478910202361323</v>
      </c>
      <c r="KE33" s="246">
        <f ca="1">IF(Sammenligning!$G$9="GJ",1,(1*3.6))*(AMV1træ!$AC56*KE$183+AMV1træBP!$AC56*KE$184+AMV3kul!$AC54*KE$185+AMV4træ!$AC54*KE$186+AMV4træBP!$AC54*KE$187+AVV1træ!$AC54*KE$188+AVV1kul!$AC54*KE$189+AVV2træ!$AC54*KE$190+AVV2halm!$AC54*KE$191+AVV2gasGT!$AC54*KE$192+KKV!$AC54*KE$193+HCVgas!$AC54*KE$194+SPolie!$AC54*KE$195+SPgas!$AC54*KE$196+GeoEL!$AC52*KE$197+GeoVa!$AC52*KE$198+VP!$AC52*KE$199+Sol!$AC52*KE$200+Affald!$AC56*KE$201)</f>
        <v>7.1478075407491319</v>
      </c>
      <c r="KF33" s="246">
        <f ca="1">IF(Sammenligning!$G$9="GJ",1,(1*3.6))*(AMV1træ!$AC56*KF$183+AMV1træBP!$AC56*KF$184+AMV3kul!$AC54*KF$185+AMV4træ!$AC54*KF$186+AMV4træBP!$AC54*KF$187+AVV1træ!$AC54*KF$188+AVV1kul!$AC54*KF$189+AVV2træ!$AC54*KF$190+AVV2halm!$AC54*KF$191+AVV2gasGT!$AC54*KF$192+KKV!$AC54*KF$193+HCVgas!$AC54*KF$194+SPolie!$AC54*KF$195+SPgas!$AC54*KF$196+GeoEL!$AC52*KF$197+GeoVa!$AC52*KF$198+VP!$AC52*KF$199+Sol!$AC52*KF$200+Affald!$AC56*KF$201)</f>
        <v>5.1413018659996164</v>
      </c>
      <c r="KG33" s="246">
        <f ca="1">IF(Sammenligning!$G$9="GJ",1,(1*3.6))*(AMV1træ!$AC56*KG$183+AMV1træBP!$AC56*KG$184+AMV3kul!$AC54*KG$185+AMV4træ!$AC54*KG$186+AMV4træBP!$AC54*KG$187+AVV1træ!$AC54*KG$188+AVV1kul!$AC54*KG$189+AVV2træ!$AC54*KG$190+AVV2halm!$AC54*KG$191+AVV2gasGT!$AC54*KG$192+KKV!$AC54*KG$193+HCVgas!$AC54*KG$194+SPolie!$AC54*KG$195+SPgas!$AC54*KG$196+GeoEL!$AC52*KG$197+GeoVa!$AC52*KG$198+VP!$AC52*KG$199+Sol!$AC52*KG$200+Affald!$AC56*KG$201)</f>
        <v>2.9422079292936196</v>
      </c>
      <c r="KH33" s="246">
        <f ca="1">IF(Sammenligning!$G$9="GJ",1,(1*3.6))*(AMV1træ!$AC56*KH$183+AMV1træBP!$AC56*KH$184+AMV3kul!$AC54*KH$185+AMV4træ!$AC54*KH$186+AMV4træBP!$AC54*KH$187+AVV1træ!$AC54*KH$188+AVV1kul!$AC54*KH$189+AVV2træ!$AC54*KH$190+AVV2halm!$AC54*KH$191+AVV2gasGT!$AC54*KH$192+KKV!$AC54*KH$193+HCVgas!$AC54*KH$194+SPolie!$AC54*KH$195+SPgas!$AC54*KH$196+GeoEL!$AC52*KH$197+GeoVa!$AC52*KH$198+VP!$AC52*KH$199+Sol!$AC52*KH$200+Affald!$AC56*KH$201)</f>
        <v>3.6131719557581765</v>
      </c>
      <c r="KI33" s="246">
        <f ca="1">IF(Sammenligning!$G$9="GJ",1,(1*3.6))*(AMV1træ!$AD56*KI$183+AMV1træBP!$AD56*KI$184+AMV3kul!$AD54*KI$185+AMV4træ!$AD54*KI$186+AMV4træBP!$AD54*KI$187+AVV1træ!$AD54*KI$188+AVV1kul!$AD54*KI$189+AVV2træ!$AD54*KI$190+AVV2halm!$AD54*KI$191+AVV2gasGT!$AD54*KI$192+KKV!$AD54*KI$193+HCVgas!$AD54*KI$194+SPolie!$AD54*KI$195+SPgas!$AD54*KI$196+GeoEL!$AD52*KI$197+GeoVa!$AD52*KI$198+VP!$AD52*KI$199+Sol!$AD52*KI$200+Affald!$AD56*KI$201)</f>
        <v>1.0920120521730245</v>
      </c>
      <c r="KJ33" s="246">
        <f ca="1">IF(Sammenligning!$G$9="GJ",1,(1*3.6))*(AMV1træ!$AD56*KJ$183+AMV1træBP!$AD56*KJ$184+AMV3kul!$AD54*KJ$185+AMV4træ!$AD54*KJ$186+AMV4træBP!$AD54*KJ$187+AVV1træ!$AD54*KJ$188+AVV1kul!$AD54*KJ$189+AVV2træ!$AD54*KJ$190+AVV2halm!$AD54*KJ$191+AVV2gasGT!$AD54*KJ$192+KKV!$AD54*KJ$193+HCVgas!$AD54*KJ$194+SPolie!$AD54*KJ$195+SPgas!$AD54*KJ$196+GeoEL!$AD52*KJ$197+GeoVa!$AD52*KJ$198+VP!$AD52*KJ$199+Sol!$AD52*KJ$200+Affald!$AD56*KJ$201)</f>
        <v>1.4654582176565714</v>
      </c>
      <c r="KK33" s="246">
        <f ca="1">IF(Sammenligning!$G$9="GJ",1,(1*3.6))*(AMV1træ!$AD56*KK$183+AMV1træBP!$AD56*KK$184+AMV3kul!$AD54*KK$185+AMV4træ!$AD54*KK$186+AMV4træBP!$AD54*KK$187+AVV1træ!$AD54*KK$188+AVV1kul!$AD54*KK$189+AVV2træ!$AD54*KK$190+AVV2halm!$AD54*KK$191+AVV2gasGT!$AD54*KK$192+KKV!$AD54*KK$193+HCVgas!$AD54*KK$194+SPolie!$AD54*KK$195+SPgas!$AD54*KK$196+GeoEL!$AD52*KK$197+GeoVa!$AD52*KK$198+VP!$AD52*KK$199+Sol!$AD52*KK$200+Affald!$AD56*KK$201)</f>
        <v>2.1572452797297204</v>
      </c>
      <c r="KL33" s="246">
        <f ca="1">IF(Sammenligning!$G$9="GJ",1,(1*3.6))*(AMV1træ!$AD56*KL$183+AMV1træBP!$AD56*KL$184+AMV3kul!$AD54*KL$185+AMV4træ!$AD54*KL$186+AMV4træBP!$AD54*KL$187+AVV1træ!$AD54*KL$188+AVV1kul!$AD54*KL$189+AVV2træ!$AD54*KL$190+AVV2halm!$AD54*KL$191+AVV2gasGT!$AD54*KL$192+KKV!$AD54*KL$193+HCVgas!$AD54*KL$194+SPolie!$AD54*KL$195+SPgas!$AD54*KL$196+GeoEL!$AD52*KL$197+GeoVa!$AD52*KL$198+VP!$AD52*KL$199+Sol!$AD52*KL$200+Affald!$AD56*KL$201)</f>
        <v>4.1880243182972334</v>
      </c>
      <c r="KM33" s="246">
        <f ca="1">IF(Sammenligning!$G$9="GJ",1,(1*3.6))*(AMV1træ!$AD56*KM$183+AMV1træBP!$AD56*KM$184+AMV3kul!$AD54*KM$185+AMV4træ!$AD54*KM$186+AMV4træBP!$AD54*KM$187+AVV1træ!$AD54*KM$188+AVV1kul!$AD54*KM$189+AVV2træ!$AD54*KM$190+AVV2halm!$AD54*KM$191+AVV2gasGT!$AD54*KM$192+KKV!$AD54*KM$193+HCVgas!$AD54*KM$194+SPolie!$AD54*KM$195+SPgas!$AD54*KM$196+GeoEL!$AD52*KM$197+GeoVa!$AD52*KM$198+VP!$AD52*KM$199+Sol!$AD52*KM$200+Affald!$AD56*KM$201)</f>
        <v>5.1727339042723983</v>
      </c>
      <c r="KN33" s="246">
        <f ca="1">IF(Sammenligning!$G$9="GJ",1,(1*3.6))*(AMV1træ!$AD56*KN$183+AMV1træBP!$AD56*KN$184+AMV3kul!$AD54*KN$185+AMV4træ!$AD54*KN$186+AMV4træBP!$AD54*KN$187+AVV1træ!$AD54*KN$188+AVV1kul!$AD54*KN$189+AVV2træ!$AD54*KN$190+AVV2halm!$AD54*KN$191+AVV2gasGT!$AD54*KN$192+KKV!$AD54*KN$193+HCVgas!$AD54*KN$194+SPolie!$AD54*KN$195+SPgas!$AD54*KN$196+GeoEL!$AD52*KN$197+GeoVa!$AD52*KN$198+VP!$AD52*KN$199+Sol!$AD52*KN$200+Affald!$AD56*KN$201)</f>
        <v>6.5139766317236996</v>
      </c>
      <c r="KO33" s="246">
        <f ca="1">IF(Sammenligning!$G$9="GJ",1,(1*3.6))*(AMV1træ!$AD56*KO$183+AMV1træBP!$AD56*KO$184+AMV3kul!$AD54*KO$185+AMV4træ!$AD54*KO$186+AMV4træBP!$AD54*KO$187+AVV1træ!$AD54*KO$188+AVV1kul!$AD54*KO$189+AVV2træ!$AD54*KO$190+AVV2halm!$AD54*KO$191+AVV2gasGT!$AD54*KO$192+KKV!$AD54*KO$193+HCVgas!$AD54*KO$194+SPolie!$AD54*KO$195+SPgas!$AD54*KO$196+GeoEL!$AD52*KO$197+GeoVa!$AD52*KO$198+VP!$AD52*KO$199+Sol!$AD52*KO$200+Affald!$AD56*KO$201)</f>
        <v>4.5226687421887783</v>
      </c>
      <c r="KP33" s="246">
        <f ca="1">IF(Sammenligning!$G$9="GJ",1,(1*3.6))*(AMV1træ!$AD56*KP$183+AMV1træBP!$AD56*KP$184+AMV3kul!$AD54*KP$185+AMV4træ!$AD54*KP$186+AMV4træBP!$AD54*KP$187+AVV1træ!$AD54*KP$188+AVV1kul!$AD54*KP$189+AVV2træ!$AD54*KP$190+AVV2halm!$AD54*KP$191+AVV2gasGT!$AD54*KP$192+KKV!$AD54*KP$193+HCVgas!$AD54*KP$194+SPolie!$AD54*KP$195+SPgas!$AD54*KP$196+GeoEL!$AD52*KP$197+GeoVa!$AD52*KP$198+VP!$AD52*KP$199+Sol!$AD52*KP$200+Affald!$AD56*KP$201)</f>
        <v>15.692222900797686</v>
      </c>
      <c r="KQ33" s="246">
        <f ca="1">IF(Sammenligning!$G$9="GJ",1,(1*3.6))*(AMV1træ!$AD56*KQ$183+AMV1træBP!$AD56*KQ$184+AMV3kul!$AD54*KQ$185+AMV4træ!$AD54*KQ$186+AMV4træBP!$AD54*KQ$187+AVV1træ!$AD54*KQ$188+AVV1kul!$AD54*KQ$189+AVV2træ!$AD54*KQ$190+AVV2halm!$AD54*KQ$191+AVV2gasGT!$AD54*KQ$192+KKV!$AD54*KQ$193+HCVgas!$AD54*KQ$194+SPolie!$AD54*KQ$195+SPgas!$AD54*KQ$196+GeoEL!$AD52*KQ$197+GeoVa!$AD52*KQ$198+VP!$AD52*KQ$199+Sol!$AD52*KQ$200+Affald!$AD56*KQ$201)</f>
        <v>7.6483681671418609</v>
      </c>
      <c r="KR33" s="246">
        <f ca="1">IF(Sammenligning!$G$9="GJ",1,(1*3.6))*(AMV1træ!$AD56*KR$183+AMV1træBP!$AD56*KR$184+AMV3kul!$AD54*KR$185+AMV4træ!$AD54*KR$186+AMV4træBP!$AD54*KR$187+AVV1træ!$AD54*KR$188+AVV1kul!$AD54*KR$189+AVV2træ!$AD54*KR$190+AVV2halm!$AD54*KR$191+AVV2gasGT!$AD54*KR$192+KKV!$AD54*KR$193+HCVgas!$AD54*KR$194+SPolie!$AD54*KR$195+SPgas!$AD54*KR$196+GeoEL!$AD52*KR$197+GeoVa!$AD52*KR$198+VP!$AD52*KR$199+Sol!$AD52*KR$200+Affald!$AD56*KR$201)</f>
        <v>5.1798017924654483</v>
      </c>
      <c r="KS33" s="246">
        <f ca="1">IF(Sammenligning!$G$9="GJ",1,(1*3.6))*(AMV1træ!$AD56*KS$183+AMV1træBP!$AD56*KS$184+AMV3kul!$AD54*KS$185+AMV4træ!$AD54*KS$186+AMV4træBP!$AD54*KS$187+AVV1træ!$AD54*KS$188+AVV1kul!$AD54*KS$189+AVV2træ!$AD54*KS$190+AVV2halm!$AD54*KS$191+AVV2gasGT!$AD54*KS$192+KKV!$AD54*KS$193+HCVgas!$AD54*KS$194+SPolie!$AD54*KS$195+SPgas!$AD54*KS$196+GeoEL!$AD52*KS$197+GeoVa!$AD52*KS$198+VP!$AD52*KS$199+Sol!$AD52*KS$200+Affald!$AD56*KS$201)</f>
        <v>2.7496977611523179</v>
      </c>
      <c r="KT33" s="246">
        <f ca="1">IF(Sammenligning!$G$9="GJ",1,(1*3.6))*(AMV1træ!$AD56*KT$183+AMV1træBP!$AD56*KT$184+AMV3kul!$AD54*KT$185+AMV4træ!$AD54*KT$186+AMV4træBP!$AD54*KT$187+AVV1træ!$AD54*KT$188+AVV1kul!$AD54*KT$189+AVV2træ!$AD54*KT$190+AVV2halm!$AD54*KT$191+AVV2gasGT!$AD54*KT$192+KKV!$AD54*KT$193+HCVgas!$AD54*KT$194+SPolie!$AD54*KT$195+SPgas!$AD54*KT$196+GeoEL!$AD52*KT$197+GeoVa!$AD52*KT$198+VP!$AD52*KT$199+Sol!$AD52*KT$200+Affald!$AD56*KT$201)</f>
        <v>3.689501435842208</v>
      </c>
      <c r="KU33" s="246">
        <f ca="1">IF(Sammenligning!$G$9="GJ",1,(1*3.6))*(AMV1træ!$AE56*KU$183+AMV1træBP!$AE56*KU$184+AMV3kul!$AE54*KU$185+AMV4træ!$AE54*KU$186+AMV4træBP!$AE54*KU$187+AVV1træ!$AE54*KU$188+AVV1kul!$AE54*KU$189+AVV2træ!$AE54*KU$190+AVV2halm!$AE54*KU$191+AVV2gasGT!$AE54*KU$192+KKV!$AE54*KU$193+HCVgas!$AE54*KU$194+SPolie!$AE54*KU$195+SPgas!$AE54*KU$196+GeoEL!$AE52*KU$197+GeoVa!$AE52*KU$198+VP!$AE52*KU$199+Sol!$AE52*KU$200+Affald!$AE56*KU$201)</f>
        <v>1.0878363589539786</v>
      </c>
      <c r="KV33" s="246">
        <f ca="1">IF(Sammenligning!$G$9="GJ",1,(1*3.6))*(AMV1træ!$AE56*KV$183+AMV1træBP!$AE56*KV$184+AMV3kul!$AE54*KV$185+AMV4træ!$AE54*KV$186+AMV4træBP!$AE54*KV$187+AVV1træ!$AE54*KV$188+AVV1kul!$AE54*KV$189+AVV2træ!$AE54*KV$190+AVV2halm!$AE54*KV$191+AVV2gasGT!$AE54*KV$192+KKV!$AE54*KV$193+HCVgas!$AE54*KV$194+SPolie!$AE54*KV$195+SPgas!$AE54*KV$196+GeoEL!$AE52*KV$197+GeoVa!$AE52*KV$198+VP!$AE52*KV$199+Sol!$AE52*KV$200+Affald!$AE56*KV$201)</f>
        <v>1.4437936531771789</v>
      </c>
      <c r="KW33" s="246">
        <f ca="1">IF(Sammenligning!$G$9="GJ",1,(1*3.6))*(AMV1træ!$AE56*KW$183+AMV1træBP!$AE56*KW$184+AMV3kul!$AE54*KW$185+AMV4træ!$AE54*KW$186+AMV4træBP!$AE54*KW$187+AVV1træ!$AE54*KW$188+AVV1kul!$AE54*KW$189+AVV2træ!$AE54*KW$190+AVV2halm!$AE54*KW$191+AVV2gasGT!$AE54*KW$192+KKV!$AE54*KW$193+HCVgas!$AE54*KW$194+SPolie!$AE54*KW$195+SPgas!$AE54*KW$196+GeoEL!$AE52*KW$197+GeoVa!$AE52*KW$198+VP!$AE52*KW$199+Sol!$AE52*KW$200+Affald!$AE56*KW$201)</f>
        <v>2.2497731126748972</v>
      </c>
      <c r="KX33" s="246">
        <f ca="1">IF(Sammenligning!$G$9="GJ",1,(1*3.6))*(AMV1træ!$AE56*KX$183+AMV1træBP!$AE56*KX$184+AMV3kul!$AE54*KX$185+AMV4træ!$AE54*KX$186+AMV4træBP!$AE54*KX$187+AVV1træ!$AE54*KX$188+AVV1kul!$AE54*KX$189+AVV2træ!$AE54*KX$190+AVV2halm!$AE54*KX$191+AVV2gasGT!$AE54*KX$192+KKV!$AE54*KX$193+HCVgas!$AE54*KX$194+SPolie!$AE54*KX$195+SPgas!$AE54*KX$196+GeoEL!$AE52*KX$197+GeoVa!$AE52*KX$198+VP!$AE52*KX$199+Sol!$AE52*KX$200+Affald!$AE56*KX$201)</f>
        <v>4.1750516876966541</v>
      </c>
      <c r="KY33" s="246">
        <f ca="1">IF(Sammenligning!$G$9="GJ",1,(1*3.6))*(AMV1træ!$AE56*KY$183+AMV1træBP!$AE56*KY$184+AMV3kul!$AE54*KY$185+AMV4træ!$AE54*KY$186+AMV4træBP!$AE54*KY$187+AVV1træ!$AE54*KY$188+AVV1kul!$AE54*KY$189+AVV2træ!$AE54*KY$190+AVV2halm!$AE54*KY$191+AVV2gasGT!$AE54*KY$192+KKV!$AE54*KY$193+HCVgas!$AE54*KY$194+SPolie!$AE54*KY$195+SPgas!$AE54*KY$196+GeoEL!$AE52*KY$197+GeoVa!$AE52*KY$198+VP!$AE52*KY$199+Sol!$AE52*KY$200+Affald!$AE56*KY$201)</f>
        <v>5.1998478601885258</v>
      </c>
      <c r="KZ33" s="246">
        <f ca="1">IF(Sammenligning!$G$9="GJ",1,(1*3.6))*(AMV1træ!$AE56*KZ$183+AMV1træBP!$AE56*KZ$184+AMV3kul!$AE54*KZ$185+AMV4træ!$AE54*KZ$186+AMV4træBP!$AE54*KZ$187+AVV1træ!$AE54*KZ$188+AVV1kul!$AE54*KZ$189+AVV2træ!$AE54*KZ$190+AVV2halm!$AE54*KZ$191+AVV2gasGT!$AE54*KZ$192+KKV!$AE54*KZ$193+HCVgas!$AE54*KZ$194+SPolie!$AE54*KZ$195+SPgas!$AE54*KZ$196+GeoEL!$AE52*KZ$197+GeoVa!$AE52*KZ$198+VP!$AE52*KZ$199+Sol!$AE52*KZ$200+Affald!$AE56*KZ$201)</f>
        <v>6.9788223139022838</v>
      </c>
      <c r="LA33" s="246">
        <f ca="1">IF(Sammenligning!$G$9="GJ",1,(1*3.6))*(AMV1træ!$AE56*LA$183+AMV1træBP!$AE56*LA$184+AMV3kul!$AE54*LA$185+AMV4træ!$AE54*LA$186+AMV4træBP!$AE54*LA$187+AVV1træ!$AE54*LA$188+AVV1kul!$AE54*LA$189+AVV2træ!$AE54*LA$190+AVV2halm!$AE54*LA$191+AVV2gasGT!$AE54*LA$192+KKV!$AE54*LA$193+HCVgas!$AE54*LA$194+SPolie!$AE54*LA$195+SPgas!$AE54*LA$196+GeoEL!$AE52*LA$197+GeoVa!$AE52*LA$198+VP!$AE52*LA$199+Sol!$AE52*LA$200+Affald!$AE56*LA$201)</f>
        <v>4.6332581930619945</v>
      </c>
      <c r="LB33" s="246">
        <f ca="1">IF(Sammenligning!$G$9="GJ",1,(1*3.6))*(AMV1træ!$AE56*LB$183+AMV1træBP!$AE56*LB$184+AMV3kul!$AE54*LB$185+AMV4træ!$AE54*LB$186+AMV4træBP!$AE54*LB$187+AVV1træ!$AE54*LB$188+AVV1kul!$AE54*LB$189+AVV2træ!$AE54*LB$190+AVV2halm!$AE54*LB$191+AVV2gasGT!$AE54*LB$192+KKV!$AE54*LB$193+HCVgas!$AE54*LB$194+SPolie!$AE54*LB$195+SPgas!$AE54*LB$196+GeoEL!$AE52*LB$197+GeoVa!$AE52*LB$198+VP!$AE52*LB$199+Sol!$AE52*LB$200+Affald!$AE56*LB$201)</f>
        <v>15.907066351000848</v>
      </c>
      <c r="LC33" s="246">
        <f ca="1">IF(Sammenligning!$G$9="GJ",1,(1*3.6))*(AMV1træ!$AE56*LC$183+AMV1træBP!$AE56*LC$184+AMV3kul!$AE54*LC$185+AMV4træ!$AE54*LC$186+AMV4træBP!$AE54*LC$187+AVV1træ!$AE54*LC$188+AVV1kul!$AE54*LC$189+AVV2træ!$AE54*LC$190+AVV2halm!$AE54*LC$191+AVV2gasGT!$AE54*LC$192+KKV!$AE54*LC$193+HCVgas!$AE54*LC$194+SPolie!$AE54*LC$195+SPgas!$AE54*LC$196+GeoEL!$AE52*LC$197+GeoVa!$AE52*LC$198+VP!$AE52*LC$199+Sol!$AE52*LC$200+Affald!$AE56*LC$201)</f>
        <v>8.1462705785622482</v>
      </c>
      <c r="LD33" s="246">
        <f ca="1">IF(Sammenligning!$G$9="GJ",1,(1*3.6))*(AMV1træ!$AE56*LD$183+AMV1træBP!$AE56*LD$184+AMV3kul!$AE54*LD$185+AMV4træ!$AE54*LD$186+AMV4træBP!$AE54*LD$187+AVV1træ!$AE54*LD$188+AVV1kul!$AE54*LD$189+AVV2træ!$AE54*LD$190+AVV2halm!$AE54*LD$191+AVV2gasGT!$AE54*LD$192+KKV!$AE54*LD$193+HCVgas!$AE54*LD$194+SPolie!$AE54*LD$195+SPgas!$AE54*LD$196+GeoEL!$AE52*LD$197+GeoVa!$AE52*LD$198+VP!$AE52*LD$199+Sol!$AE52*LD$200+Affald!$AE56*LD$201)</f>
        <v>5.219702519523433</v>
      </c>
      <c r="LE33" s="246">
        <f ca="1">IF(Sammenligning!$G$9="GJ",1,(1*3.6))*(AMV1træ!$AE56*LE$183+AMV1træBP!$AE56*LE$184+AMV3kul!$AE54*LE$185+AMV4træ!$AE54*LE$186+AMV4træBP!$AE54*LE$187+AVV1træ!$AE54*LE$188+AVV1kul!$AE54*LE$189+AVV2træ!$AE54*LE$190+AVV2halm!$AE54*LE$191+AVV2gasGT!$AE54*LE$192+KKV!$AE54*LE$193+HCVgas!$AE54*LE$194+SPolie!$AE54*LE$195+SPgas!$AE54*LE$196+GeoEL!$AE52*LE$197+GeoVa!$AE52*LE$198+VP!$AE52*LE$199+Sol!$AE52*LE$200+Affald!$AE56*LE$201)</f>
        <v>2.5611130023015107</v>
      </c>
      <c r="LF33" s="246">
        <f ca="1">IF(Sammenligning!$G$9="GJ",1,(1*3.6))*(AMV1træ!$AE56*LF$183+AMV1træBP!$AE56*LF$184+AMV3kul!$AE54*LF$185+AMV4træ!$AE54*LF$186+AMV4træBP!$AE54*LF$187+AVV1træ!$AE54*LF$188+AVV1kul!$AE54*LF$189+AVV2træ!$AE54*LF$190+AVV2halm!$AE54*LF$191+AVV2gasGT!$AE54*LF$192+KKV!$AE54*LF$193+HCVgas!$AE54*LF$194+SPolie!$AE54*LF$195+SPgas!$AE54*LF$196+GeoEL!$AE52*LF$197+GeoVa!$AE52*LF$198+VP!$AE52*LF$199+Sol!$AE52*LF$200+Affald!$AE56*LF$201)</f>
        <v>3.7647979188779876</v>
      </c>
      <c r="LG33" s="310">
        <f ca="1">IF(Sammenligning!$G$9="GJ",1,(1*3.6))*(AMV1træ!$AF56*LG$183+AMV1træBP!$AF56*LG$184+AMV3kul!$AF54*LG$185+AMV4træ!$AF54*LG$186+AMV4træBP!$AF54*LG$187+AVV1træ!$AF54*LG$188+AVV1kul!$AF54*LG$189+AVV2træ!$AF54*LG$190+AVV2halm!$AF54*LG$191+AVV2gasGT!$AF54*LG$192+KKV!$AF54*LG$193+HCVgas!$AF54*LG$194+SPolie!$AF54*LG$195+SPgas!$AF54*LG$196+GeoEL!$AF52*LG$197+GeoVa!$AF52*LG$198+VP!$AF52*LG$199+Sol!$AF52*LG$200+Affald!$AF56*LG$201)</f>
        <v>1.0837932575720466</v>
      </c>
      <c r="LH33" s="310">
        <f ca="1">IF(Sammenligning!$G$9="GJ",1,(1*3.6))*(AMV1træ!$AF56*LH$183+AMV1træBP!$AF56*LH$184+AMV3kul!$AF54*LH$185+AMV4træ!$AF54*LH$186+AMV4træBP!$AF54*LH$187+AVV1træ!$AF54*LH$188+AVV1kul!$AF54*LH$189+AVV2træ!$AF54*LH$190+AVV2halm!$AF54*LH$191+AVV2gasGT!$AF54*LH$192+KKV!$AF54*LH$193+HCVgas!$AF54*LH$194+SPolie!$AF54*LH$195+SPgas!$AF54*LH$196+GeoEL!$AF52*LH$197+GeoVa!$AF52*LH$198+VP!$AF52*LH$199+Sol!$AF52*LH$200+Affald!$AF56*LH$201)</f>
        <v>1.4216915977133167</v>
      </c>
      <c r="LI33" s="310">
        <f ca="1">IF(Sammenligning!$G$9="GJ",1,(1*3.6))*(AMV1træ!$AF56*LI$183+AMV1træBP!$AF56*LI$184+AMV3kul!$AF54*LI$185+AMV4træ!$AF54*LI$186+AMV4træBP!$AF54*LI$187+AVV1træ!$AF54*LI$188+AVV1kul!$AF54*LI$189+AVV2træ!$AF54*LI$190+AVV2halm!$AF54*LI$191+AVV2gasGT!$AF54*LI$192+KKV!$AF54*LI$193+HCVgas!$AF54*LI$194+SPolie!$AF54*LI$195+SPgas!$AF54*LI$196+GeoEL!$AF52*LI$197+GeoVa!$AF52*LI$198+VP!$AF52*LI$199+Sol!$AF52*LI$200+Affald!$AF56*LI$201)</f>
        <v>2.3428338548842165</v>
      </c>
      <c r="LJ33" s="310">
        <f ca="1">IF(Sammenligning!$G$9="GJ",1,(1*3.6))*(AMV1træ!$AF56*LJ$183+AMV1træBP!$AF56*LJ$184+AMV3kul!$AF54*LJ$185+AMV4træ!$AF54*LJ$186+AMV4træBP!$AF54*LJ$187+AVV1træ!$AF54*LJ$188+AVV1kul!$AF54*LJ$189+AVV2træ!$AF54*LJ$190+AVV2halm!$AF54*LJ$191+AVV2gasGT!$AF54*LJ$192+KKV!$AF54*LJ$193+HCVgas!$AF54*LJ$194+SPolie!$AF54*LJ$195+SPgas!$AF54*LJ$196+GeoEL!$AF52*LJ$197+GeoVa!$AF52*LJ$198+VP!$AF52*LJ$199+Sol!$AF52*LJ$200+Affald!$AF56*LJ$201)</f>
        <v>4.1614055439382707</v>
      </c>
      <c r="LK33" s="310">
        <f ca="1">IF(Sammenligning!$G$9="GJ",1,(1*3.6))*(AMV1træ!$AF56*LK$183+AMV1træBP!$AF56*LK$184+AMV3kul!$AF54*LK$185+AMV4træ!$AF54*LK$186+AMV4træBP!$AF54*LK$187+AVV1træ!$AF54*LK$188+AVV1kul!$AF54*LK$189+AVV2træ!$AF54*LK$190+AVV2halm!$AF54*LK$191+AVV2gasGT!$AF54*LK$192+KKV!$AF54*LK$193+HCVgas!$AF54*LK$194+SPolie!$AF54*LK$195+SPgas!$AF54*LK$196+GeoEL!$AF52*LK$197+GeoVa!$AF52*LK$198+VP!$AF52*LK$199+Sol!$AF52*LK$200+Affald!$AF56*LK$201)</f>
        <v>5.2247835256447726</v>
      </c>
      <c r="LL33" s="310">
        <f ca="1">IF(Sammenligning!$G$9="GJ",1,(1*3.6))*(AMV1træ!$AF56*LL$183+AMV1træBP!$AF56*LL$184+AMV3kul!$AF54*LL$185+AMV4træ!$AF54*LL$186+AMV4træBP!$AF54*LL$187+AVV1træ!$AF54*LL$188+AVV1kul!$AF54*LL$189+AVV2træ!$AF54*LL$190+AVV2halm!$AF54*LL$191+AVV2gasGT!$AF54*LL$192+KKV!$AF54*LL$193+HCVgas!$AF54*LL$194+SPolie!$AF54*LL$195+SPgas!$AF54*LL$196+GeoEL!$AF52*LL$197+GeoVa!$AF52*LL$198+VP!$AF52*LL$199+Sol!$AF52*LL$200+Affald!$AF56*LL$201)</f>
        <v>7.4769176386374898</v>
      </c>
      <c r="LM33" s="310">
        <f ca="1">IF(Sammenligning!$G$9="GJ",1,(1*3.6))*(AMV1træ!$AF56*LM$183+AMV1træBP!$AF56*LM$184+AMV3kul!$AF54*LM$185+AMV4træ!$AF54*LM$186+AMV4træBP!$AF54*LM$187+AVV1træ!$AF54*LM$188+AVV1kul!$AF54*LM$189+AVV2træ!$AF54*LM$190+AVV2halm!$AF54*LM$191+AVV2gasGT!$AF54*LM$192+KKV!$AF54*LM$193+HCVgas!$AF54*LM$194+SPolie!$AF54*LM$195+SPgas!$AF54*LM$196+GeoEL!$AF52*LM$197+GeoVa!$AF52*LM$198+VP!$AF52*LM$199+Sol!$AF52*LM$200+Affald!$AF56*LM$201)</f>
        <v>4.7418160626534993</v>
      </c>
      <c r="LN33" s="310">
        <f ca="1">IF(Sammenligning!$G$9="GJ",1,(1*3.6))*(AMV1træ!$AF56*LN$183+AMV1træBP!$AF56*LN$184+AMV3kul!$AF54*LN$185+AMV4træ!$AF54*LN$186+AMV4træBP!$AF54*LN$187+AVV1træ!$AF54*LN$188+AVV1kul!$AF54*LN$189+AVV2træ!$AF54*LN$190+AVV2halm!$AF54*LN$191+AVV2gasGT!$AF54*LN$192+KKV!$AF54*LN$193+HCVgas!$AF54*LN$194+SPolie!$AF54*LN$195+SPgas!$AF54*LN$196+GeoEL!$AF52*LN$197+GeoVa!$AF52*LN$198+VP!$AF52*LN$199+Sol!$AF52*LN$200+Affald!$AF56*LN$201)</f>
        <v>16.123457089530337</v>
      </c>
      <c r="LO33" s="310">
        <f ca="1">IF(Sammenligning!$G$9="GJ",1,(1*3.6))*(AMV1træ!$AF56*LO$183+AMV1træBP!$AF56*LO$184+AMV3kul!$AF54*LO$185+AMV4træ!$AF54*LO$186+AMV4træBP!$AF54*LO$187+AVV1træ!$AF54*LO$188+AVV1kul!$AF54*LO$189+AVV2træ!$AF54*LO$190+AVV2halm!$AF54*LO$191+AVV2gasGT!$AF54*LO$192+KKV!$AF54*LO$193+HCVgas!$AF54*LO$194+SPolie!$AF54*LO$195+SPgas!$AF54*LO$196+GeoEL!$AF52*LO$197+GeoVa!$AF52*LO$198+VP!$AF52*LO$199+Sol!$AF52*LO$200+Affald!$AF56*LO$201)</f>
        <v>8.6415358935141189</v>
      </c>
      <c r="LP33" s="310">
        <f ca="1">IF(Sammenligning!$G$9="GJ",1,(1*3.6))*(AMV1træ!$AF56*LP$183+AMV1træBP!$AF56*LP$184+AMV3kul!$AF54*LP$185+AMV4træ!$AF54*LP$186+AMV4træBP!$AF54*LP$187+AVV1træ!$AF54*LP$188+AVV1kul!$AF54*LP$189+AVV2træ!$AF54*LP$190+AVV2halm!$AF54*LP$191+AVV2gasGT!$AF54*LP$192+KKV!$AF54*LP$193+HCVgas!$AF54*LP$194+SPolie!$AF54*LP$195+SPgas!$AF54*LP$196+GeoEL!$AF52*LP$197+GeoVa!$AF52*LP$198+VP!$AF52*LP$199+Sol!$AF52*LP$200+Affald!$AF56*LP$201)</f>
        <v>5.2610819149075336</v>
      </c>
      <c r="LQ33" s="310">
        <f ca="1">IF(Sammenligning!$G$9="GJ",1,(1*3.6))*(AMV1træ!$AF56*LQ$183+AMV1træBP!$AF56*LQ$184+AMV3kul!$AF54*LQ$185+AMV4træ!$AF54*LQ$186+AMV4træBP!$AF54*LQ$187+AVV1træ!$AF54*LQ$188+AVV1kul!$AF54*LQ$189+AVV2træ!$AF54*LQ$190+AVV2halm!$AF54*LQ$191+AVV2gasGT!$AF54*LQ$192+KKV!$AF54*LQ$193+HCVgas!$AF54*LQ$194+SPolie!$AF54*LQ$195+SPgas!$AF54*LQ$196+GeoEL!$AF52*LQ$197+GeoVa!$AF52*LQ$198+VP!$AF52*LQ$199+Sol!$AF52*LQ$200+Affald!$AF56*LQ$201)</f>
        <v>2.3763348019379911</v>
      </c>
      <c r="LR33" s="310">
        <f ca="1">IF(Sammenligning!$G$9="GJ",1,(1*3.6))*(AMV1træ!$AF56*LR$183+AMV1træBP!$AF56*LR$184+AMV3kul!$AF54*LR$185+AMV4træ!$AF54*LR$186+AMV4træBP!$AF54*LR$187+AVV1træ!$AF54*LR$188+AVV1kul!$AF54*LR$189+AVV2træ!$AF54*LR$190+AVV2halm!$AF54*LR$191+AVV2gasGT!$AF54*LR$192+KKV!$AF54*LR$193+HCVgas!$AF54*LR$194+SPolie!$AF54*LR$195+SPgas!$AF54*LR$196+GeoEL!$AF52*LR$197+GeoVa!$AF52*LR$198+VP!$AF52*LR$199+Sol!$AF52*LR$200+Affald!$AF56*LR$201)</f>
        <v>3.8390822338586577</v>
      </c>
    </row>
    <row r="34" spans="2:330" hidden="1">
      <c r="B34" s="689"/>
      <c r="C34" s="24" t="s">
        <v>212</v>
      </c>
      <c r="D34" s="24" t="str">
        <f>"Kr/"&amp;Sammenligning!$G$9</f>
        <v>Kr/GJ</v>
      </c>
      <c r="E34" s="246">
        <f ca="1">IF(Sammenligning!$G$9="GJ",1,(1*3.6))*(AMV1træ!H57*E$183+AMV1træBP!H57*E$184+AMV3kul!H79*E$185+AMV4træ!H55*E$186+AMV4træBP!H55*E$187+AVV1træ!H55*E$188+AVV1kul!H79*E$189+AVV2træ!H55*E$190+AVV2halm!H55*E$191+AVV2gasGT!H55*E$192+KKV!H55*E$193+HCVgas!H55*E$194+SPolie!H55*E$195+SPgas!H55*E$196+GeoEL!H53*E$197+GeoVa!H53*E$198+VP!H53*E$199+Sol!H53*E$200+Affald!H57*E$201)</f>
        <v>72.460725570054677</v>
      </c>
      <c r="F34" s="246">
        <f ca="1">IF(Sammenligning!$G$9="GJ",1,(1*3.6))*(AMV1træ!I57*F$183+AMV1træBP!I57*F$184+AMV3kul!I79*F$185+AMV4træ!I55*F$186+AMV4træBP!I55*F$187+AVV1træ!I55*F$188+AVV1kul!I79*F$189+AVV2træ!I55*F$190+AVV2halm!I55*F$191+AVV2gasGT!I55*F$192+KKV!I55*F$193+HCVgas!I55*F$194+SPolie!I55*F$195+SPgas!I55*F$196+GeoEL!I53*F$197+GeoVa!I53*F$198+VP!I53*F$199+Sol!I53*F$200+Affald!I57*F$201)</f>
        <v>61.351496921232545</v>
      </c>
      <c r="G34" s="310">
        <f ca="1">IF(Sammenligning!$G$9="GJ",1,(1*3.6))*(AMV1træ!J57*G$183+AMV1træBP!J57*G$184+AMV3kul!J79*G$185+AMV4træ!J55*G$186+AMV4træBP!J55*G$187+AVV1træ!J55*G$188+AVV1kul!J79*G$189+AVV2træ!J55*G$190+AVV2halm!J55*G$191+AVV2gasGT!J55*G$192+KKV!J55*G$193+HCVgas!J55*G$194+SPolie!J55*G$195+SPgas!J55*G$196+GeoEL!J53*G$197+GeoVa!J53*G$198+VP!J53*G$199+Sol!J53*G$200+Affald!J57*G$201)</f>
        <v>79.219579774454857</v>
      </c>
      <c r="H34" s="246">
        <f ca="1">IF(Sammenligning!$G$9="GJ",1,(1*3.6))*(AMV1træ!K57*H$183+AMV1træBP!K57*H$184+AMV3kul!K79*H$185+AMV4træ!K55*H$186+AMV4træBP!K55*H$187+AVV1træ!K55*H$188+AVV1kul!K79*H$189+AVV2træ!K55*H$190+AVV2halm!K55*H$191+AVV2gasGT!K55*H$192+KKV!K55*H$193+HCVgas!K55*H$194+SPolie!K55*H$195+SPgas!K55*H$196+GeoEL!K53*H$197+GeoVa!K53*H$198+VP!K53*H$199+Sol!K53*H$200+Affald!K57*H$201)</f>
        <v>82.277413416044766</v>
      </c>
      <c r="I34" s="310">
        <f ca="1">IF(Sammenligning!$G$9="GJ",1,(1*3.6))*(AMV1træ!L57*I$183+AMV1træBP!L57*I$184+AMV3kul!L79*I$185+AMV4træ!L55*I$186+AMV4træBP!L55*I$187+AVV1træ!L55*I$188+AVV1kul!L79*I$189+AVV2træ!L55*I$190+AVV2halm!L55*I$191+AVV2gasGT!L55*I$192+KKV!L55*I$193+HCVgas!L55*I$194+SPolie!L55*I$195+SPgas!L55*I$196+GeoEL!L53*I$197+GeoVa!L53*I$198+VP!L53*I$199+Sol!L53*I$200+Affald!L57*I$201)</f>
        <v>83.073375748563492</v>
      </c>
      <c r="J34" s="246">
        <f ca="1">IF(Sammenligning!$G$9="GJ",1,(1*3.6))*(AMV1træ!M57*J$183+AMV1træBP!M57*J$184+AMV3kul!M79*J$185+AMV4træ!M55*J$186+AMV4træBP!M55*J$187+AVV1træ!M55*J$188+AVV1kul!M79*J$189+AVV2træ!M55*J$190+AVV2halm!M55*J$191+AVV2gasGT!M55*J$192+KKV!M55*J$193+HCVgas!M55*J$194+SPolie!M55*J$195+SPgas!M55*J$196+GeoEL!M53*J$197+GeoVa!M53*J$198+VP!M53*J$199+Sol!M53*J$200+Affald!M57*J$201)</f>
        <v>81.381792614261855</v>
      </c>
      <c r="K34" s="246">
        <f ca="1">IF(Sammenligning!$G$9="GJ",1,(1*3.6))*(AMV1træ!N57*K$183+AMV1træBP!N57*K$184+AMV3kul!N79*K$185+AMV4træ!N55*K$186+AMV4træBP!N55*K$187+AVV1træ!N55*K$188+AVV1kul!N79*K$189+AVV2træ!N55*K$190+AVV2halm!N55*K$191+AVV2gasGT!N55*K$192+KKV!N55*K$193+HCVgas!N55*K$194+SPolie!N55*K$195+SPgas!N55*K$196+GeoEL!N53*K$197+GeoVa!N53*K$198+VP!N53*K$199+Sol!N53*K$200+Affald!N57*K$201)</f>
        <v>81.154107304433651</v>
      </c>
      <c r="L34" s="246">
        <f ca="1">IF(Sammenligning!$G$9="GJ",1,(1*3.6))*(AMV1træ!O57*L$183+AMV1træBP!O57*L$184+AMV3kul!O79*L$185+AMV4træ!O55*L$186+AMV4træBP!O55*L$187+AVV1træ!O55*L$188+AVV1kul!O79*L$189+AVV2træ!O55*L$190+AVV2halm!O55*L$191+AVV2gasGT!O55*L$192+KKV!O55*L$193+HCVgas!O55*L$194+SPolie!O55*L$195+SPgas!O55*L$196+GeoEL!O53*L$197+GeoVa!O53*L$198+VP!O53*L$199+Sol!O53*L$200+Affald!O57*L$201)</f>
        <v>81.004183711386105</v>
      </c>
      <c r="M34" s="246">
        <f ca="1">IF(Sammenligning!$G$9="GJ",1,(1*3.6))*(AMV1træ!P57*M$183+AMV1træBP!P57*M$184+AMV3kul!P79*M$185+AMV4træ!P55*M$186+AMV4træBP!P55*M$187+AVV1træ!P55*M$188+AVV1kul!P79*M$189+AVV2træ!P55*M$190+AVV2halm!P55*M$191+AVV2gasGT!P55*M$192+KKV!P55*M$193+HCVgas!P55*M$194+SPolie!P55*M$195+SPgas!P55*M$196+GeoEL!P53*M$197+GeoVa!P53*M$198+VP!P53*M$199+Sol!P53*M$200+Affald!P57*M$201)</f>
        <v>80.259756084835331</v>
      </c>
      <c r="N34" s="310">
        <f ca="1">IF(Sammenligning!$G$9="GJ",1,(1*3.6))*(AMV1træ!Q57*N$183+AMV1træBP!Q57*N$184+AMV3kul!Q79*N$185+AMV4træ!Q55*N$186+AMV4træBP!Q55*N$187+AVV1træ!Q55*N$188+AVV1kul!Q79*N$189+AVV2træ!Q55*N$190+AVV2halm!Q55*N$191+AVV2gasGT!Q55*N$192+KKV!Q55*N$193+HCVgas!Q55*N$194+SPolie!Q55*N$195+SPgas!Q55*N$196+GeoEL!Q53*N$197+GeoVa!Q53*N$198+VP!Q53*N$199+Sol!Q53*N$200+Affald!Q57*N$201)</f>
        <v>79.450158371100159</v>
      </c>
      <c r="O34" s="246">
        <f ca="1">IF(Sammenligning!$G$9="GJ",1,(1*3.6))*(AMV1træ!R57*O$183+AMV1træBP!R57*O$184+AMV3kul!R79*O$185+AMV4træ!R55*O$186+AMV4træBP!R55*O$187+AVV1træ!R55*O$188+AVV1kul!R79*O$189+AVV2træ!R55*O$190+AVV2halm!R55*O$191+AVV2gasGT!R55*O$192+KKV!R55*O$193+HCVgas!R55*O$194+SPolie!R55*O$195+SPgas!R55*O$196+GeoEL!R53*O$197+GeoVa!R53*O$198+VP!R53*O$199+Sol!R53*O$200+Affald!R57*O$201)</f>
        <v>79.880781742473104</v>
      </c>
      <c r="P34" s="246">
        <f ca="1">IF(Sammenligning!$G$9="GJ",1,(1*3.6))*(AMV1træ!S57*P$183+AMV1træBP!S57*P$184+AMV3kul!S79*P$185+AMV4træ!S55*P$186+AMV4træBP!S55*P$187+AVV1træ!S55*P$188+AVV1kul!S79*P$189+AVV2træ!S55*P$190+AVV2halm!S55*P$191+AVV2gasGT!S55*P$192+KKV!S55*P$193+HCVgas!S55*P$194+SPolie!S55*P$195+SPgas!S55*P$196+GeoEL!S53*P$197+GeoVa!S53*P$198+VP!S53*P$199+Sol!S53*P$200+Affald!S57*P$201)</f>
        <v>80.295180111491931</v>
      </c>
      <c r="Q34" s="246">
        <f ca="1">IF(Sammenligning!$G$9="GJ",1,(1*3.6))*(AMV1træ!T57*Q$183+AMV1træBP!T57*Q$184+AMV3kul!T79*Q$185+AMV4træ!T55*Q$186+AMV4træBP!T55*Q$187+AVV1træ!T55*Q$188+AVV1kul!T79*Q$189+AVV2træ!T55*Q$190+AVV2halm!T55*Q$191+AVV2gasGT!T55*Q$192+KKV!T55*Q$193+HCVgas!T55*Q$194+SPolie!T55*Q$195+SPgas!T55*Q$196+GeoEL!T53*Q$197+GeoVa!T53*Q$198+VP!T53*Q$199+Sol!T53*Q$200+Affald!T57*Q$201)</f>
        <v>80.68735217432409</v>
      </c>
      <c r="R34" s="246">
        <f ca="1">IF(Sammenligning!$G$9="GJ",1,(1*3.6))*(AMV1træ!U57*R$183+AMV1træBP!U57*R$184+AMV3kul!U79*R$185+AMV4træ!U55*R$186+AMV4træBP!U55*R$187+AVV1træ!U55*R$188+AVV1kul!U79*R$189+AVV2træ!U55*R$190+AVV2halm!U55*R$191+AVV2gasGT!U55*R$192+KKV!U55*R$193+HCVgas!U55*R$194+SPolie!U55*R$195+SPgas!U55*R$196+GeoEL!U53*R$197+GeoVa!U53*R$198+VP!U53*R$199+Sol!U53*R$200+Affald!U57*R$201)</f>
        <v>81.040077167740336</v>
      </c>
      <c r="S34" s="310">
        <f ca="1">IF(Sammenligning!$G$9="GJ",1,(1*3.6))*(AMV1træ!V57*S$183+AMV1træBP!V57*S$184+AMV3kul!V79*S$185+AMV4træ!V55*S$186+AMV4træBP!V55*S$187+AVV1træ!V55*S$188+AVV1kul!V79*S$189+AVV2træ!V55*S$190+AVV2halm!V55*S$191+AVV2gasGT!V55*S$192+KKV!V55*S$193+HCVgas!V55*S$194+SPolie!V55*S$195+SPgas!V55*S$196+GeoEL!V53*S$197+GeoVa!V53*S$198+VP!V53*S$199+Sol!V53*S$200+Affald!V57*S$201)</f>
        <v>81.38940914648758</v>
      </c>
      <c r="T34" s="246">
        <f ca="1">IF(Sammenligning!$G$9="GJ",1,(1*3.6))*(AMV1træ!W57*T$183+AMV1træBP!W57*T$184+AMV3kul!W79*T$185+AMV4træ!W55*T$186+AMV4træBP!W55*T$187+AVV1træ!W55*T$188+AVV1kul!W79*T$189+AVV2træ!W55*T$190+AVV2halm!W55*T$191+AVV2gasGT!W55*T$192+KKV!W55*T$193+HCVgas!W55*T$194+SPolie!W55*T$195+SPgas!W55*T$196+GeoEL!W53*T$197+GeoVa!W53*T$198+VP!W53*T$199+Sol!W53*T$200+Affald!W57*T$201)</f>
        <v>82.184876809770145</v>
      </c>
      <c r="U34" s="246">
        <f ca="1">IF(Sammenligning!$G$9="GJ",1,(1*3.6))*(AMV1træ!X57*U$183+AMV1træBP!X57*U$184+AMV3kul!X79*U$185+AMV4træ!X55*U$186+AMV4træBP!X55*U$187+AVV1træ!X55*U$188+AVV1kul!X79*U$189+AVV2træ!X55*U$190+AVV2halm!X55*U$191+AVV2gasGT!X55*U$192+KKV!X55*U$193+HCVgas!X55*U$194+SPolie!X55*U$195+SPgas!X55*U$196+GeoEL!X53*U$197+GeoVa!X53*U$198+VP!X53*U$199+Sol!X53*U$200+Affald!X57*U$201)</f>
        <v>82.893262020077444</v>
      </c>
      <c r="V34" s="246">
        <f ca="1">IF(Sammenligning!$G$9="GJ",1,(1*3.6))*(AMV1træ!Y57*V$183+AMV1træBP!Y57*V$184+AMV3kul!Y79*V$185+AMV4træ!Y55*V$186+AMV4træBP!Y55*V$187+AVV1træ!Y55*V$188+AVV1kul!Y79*V$189+AVV2træ!Y55*V$190+AVV2halm!Y55*V$191+AVV2gasGT!Y55*V$192+KKV!Y55*V$193+HCVgas!Y55*V$194+SPolie!Y55*V$195+SPgas!Y55*V$196+GeoEL!Y53*V$197+GeoVa!Y53*V$198+VP!Y53*V$199+Sol!Y53*V$200+Affald!Y57*V$201)</f>
        <v>83.552708243586792</v>
      </c>
      <c r="W34" s="246">
        <f ca="1">IF(Sammenligning!$G$9="GJ",1,(1*3.6))*(AMV1træ!Z57*W$183+AMV1træBP!Z57*W$184+AMV3kul!Z79*W$185+AMV4træ!Z55*W$186+AMV4træBP!Z55*W$187+AVV1træ!Z55*W$188+AVV1kul!Z79*W$189+AVV2træ!Z55*W$190+AVV2halm!Z55*W$191+AVV2gasGT!Z55*W$192+KKV!Z55*W$193+HCVgas!Z55*W$194+SPolie!Z55*W$195+SPgas!Z55*W$196+GeoEL!Z53*W$197+GeoVa!Z53*W$198+VP!Z53*W$199+Sol!Z53*W$200+Affald!Z57*W$201)</f>
        <v>84.262104166100528</v>
      </c>
      <c r="X34" s="310">
        <f ca="1">IF(Sammenligning!$G$9="GJ",1,(1*3.6))*(AMV1træ!AA57*X$183+AMV1træBP!AA57*X$184+AMV3kul!AA79*X$185+AMV4træ!AA55*X$186+AMV4træBP!AA55*X$187+AVV1træ!AA55*X$188+AVV1kul!AA79*X$189+AVV2træ!AA55*X$190+AVV2halm!AA55*X$191+AVV2gasGT!AA55*X$192+KKV!AA55*X$193+HCVgas!AA55*X$194+SPolie!AA55*X$195+SPgas!AA55*X$196+GeoEL!AA53*X$197+GeoVa!AA53*X$198+VP!AA53*X$199+Sol!AA53*X$200+Affald!AA57*X$201)</f>
        <v>84.890245810534168</v>
      </c>
      <c r="Y34" s="246">
        <f ca="1">IF(Sammenligning!$G$9="GJ",1,(1*3.6))*(AMV1træ!AB57*Y$183+AMV1træBP!AB57*Y$184+AMV3kul!AB79*Y$185+AMV4træ!AB55*Y$186+AMV4træBP!AB55*Y$187+AVV1træ!AB55*Y$188+AVV1kul!AB79*Y$189+AVV2træ!AB55*Y$190+AVV2halm!AB55*Y$191+AVV2gasGT!AB55*Y$192+KKV!AB55*Y$193+HCVgas!AB55*Y$194+SPolie!AB55*Y$195+SPgas!AB55*Y$196+GeoEL!AB53*Y$197+GeoVa!AB53*Y$198+VP!AB53*Y$199+Sol!AB53*Y$200+Affald!AB57*Y$201)</f>
        <v>83.748259617828964</v>
      </c>
      <c r="Z34" s="246">
        <f ca="1">IF(Sammenligning!$G$9="GJ",1,(1*3.6))*(AMV1træ!AC57*Z$183+AMV1træBP!AC57*Z$184+AMV3kul!AC79*Z$185+AMV4træ!AC55*Z$186+AMV4træBP!AC55*Z$187+AVV1træ!AC55*Z$188+AVV1kul!AC79*Z$189+AVV2træ!AC55*Z$190+AVV2halm!AC55*Z$191+AVV2gasGT!AC55*Z$192+KKV!AC55*Z$193+HCVgas!AC55*Z$194+SPolie!AC55*Z$195+SPgas!AC55*Z$196+GeoEL!AC53*Z$197+GeoVa!AC53*Z$198+VP!AC53*Z$199+Sol!AC53*Z$200+Affald!AC57*Z$201)</f>
        <v>82.253972442192151</v>
      </c>
      <c r="AA34" s="246">
        <f ca="1">IF(Sammenligning!$G$9="GJ",1,(1*3.6))*(AMV1træ!AD57*AA$183+AMV1træBP!AD57*AA$184+AMV3kul!AD79*AA$185+AMV4træ!AD55*AA$186+AMV4træBP!AD55*AA$187+AVV1træ!AD55*AA$188+AVV1kul!AD79*AA$189+AVV2træ!AD55*AA$190+AVV2halm!AD55*AA$191+AVV2gasGT!AD55*AA$192+KKV!AD55*AA$193+HCVgas!AD55*AA$194+SPolie!AD55*AA$195+SPgas!AD55*AA$196+GeoEL!AD53*AA$197+GeoVa!AD53*AA$198+VP!AD53*AA$199+Sol!AD53*AA$200+Affald!AD57*AA$201)</f>
        <v>80.726733433013692</v>
      </c>
      <c r="AB34" s="246">
        <f ca="1">IF(Sammenligning!$G$9="GJ",1,(1*3.6))*(AMV1træ!AE57*AB$183+AMV1træBP!AE57*AB$184+AMV3kul!AE79*AB$185+AMV4træ!AE55*AB$186+AMV4træBP!AE55*AB$187+AVV1træ!AE55*AB$188+AVV1kul!AE79*AB$189+AVV2træ!AE55*AB$190+AVV2halm!AE55*AB$191+AVV2gasGT!AE55*AB$192+KKV!AE55*AB$193+HCVgas!AE55*AB$194+SPolie!AE55*AB$195+SPgas!AE55*AB$196+GeoEL!AE53*AB$197+GeoVa!AE53*AB$198+VP!AE53*AB$199+Sol!AE53*AB$200+Affald!AE57*AB$201)</f>
        <v>79.175764132660873</v>
      </c>
      <c r="AC34" s="310">
        <f ca="1">IF(Sammenligning!$G$9="GJ",1,(1*3.6))*(AMV1træ!AF57*AC$183+AMV1træBP!AF57*AC$184+AMV3kul!AF79*AC$185+AMV4træ!AF55*AC$186+AMV4træBP!AF55*AC$187+AVV1træ!AF55*AC$188+AVV1kul!AF79*AC$189+AVV2træ!AF55*AC$190+AVV2halm!AF55*AC$191+AVV2gasGT!AF55*AC$192+KKV!AF55*AC$193+HCVgas!AF55*AC$194+SPolie!AF55*AC$195+SPgas!AF55*AC$196+GeoEL!AF53*AC$197+GeoVa!AF53*AC$198+VP!AF53*AC$199+Sol!AF53*AC$200+Affald!AF57*AC$201)</f>
        <v>77.596119465027371</v>
      </c>
      <c r="AD34" s="3"/>
      <c r="AE34" s="246">
        <f ca="1">IF(Sammenligning!$G$9="GJ",1,(1*3.6))*(AMV1træ!$H57*AE$183+AMV1træBP!$H57*AE$184+AMV3kul!$H79*AE$185+AMV4træ!$H55*AE$186+AMV4træBP!$H55*AE$187+AVV1træ!$H55*AE$188+AVV1kul!$H79*AE$189+AVV2træ!$H55*AE$190+AVV2halm!$H55*AE$191+AVV2gasGT!$H55*AE$192+KKV!$H55*AE$193+HCVgas!$H55*AE$194+SPolie!$H55*AE$195+SPgas!$H55*AE$196+GeoEL!$H53*AE$197+GeoVa!$H53*AE$198+VP!$H53*AE$199+Sol!$H53*AE$200+Affald!$H57*AE$201)</f>
        <v>57.581281197995175</v>
      </c>
      <c r="AF34" s="246">
        <f ca="1">IF(Sammenligning!$G$9="GJ",1,(1*3.6))*(AMV1træ!$H57*AF$183+AMV1træBP!$H57*AF$184+AMV3kul!$H79*AF$185+AMV4træ!$H55*AF$186+AMV4træBP!$H55*AF$187+AVV1træ!$H55*AF$188+AVV1kul!$H79*AF$189+AVV2træ!$H55*AF$190+AVV2halm!$H55*AF$191+AVV2gasGT!$H55*AF$192+KKV!$H55*AF$193+HCVgas!$H55*AF$194+SPolie!$H55*AF$195+SPgas!$H55*AF$196+GeoEL!$H53*AF$197+GeoVa!$H53*AF$198+VP!$H53*AF$199+Sol!$H53*AF$200+Affald!$H57*AF$201)</f>
        <v>62.099306332787144</v>
      </c>
      <c r="AG34" s="246">
        <f ca="1">IF(Sammenligning!$G$9="GJ",1,(1*3.6))*(AMV1træ!$H57*AG$183+AMV1træBP!$H57*AG$184+AMV3kul!$H79*AG$185+AMV4træ!$H55*AG$186+AMV4træBP!$H55*AG$187+AVV1træ!$H55*AG$188+AVV1kul!$H79*AG$189+AVV2træ!$H55*AG$190+AVV2halm!$H55*AG$191+AVV2gasGT!$H55*AG$192+KKV!$H55*AG$193+HCVgas!$H55*AG$194+SPolie!$H55*AG$195+SPgas!$H55*AG$196+GeoEL!$H53*AG$197+GeoVa!$H53*AG$198+VP!$H53*AG$199+Sol!$H53*AG$200+Affald!$H57*AG$201)</f>
        <v>71.592813194392377</v>
      </c>
      <c r="AH34" s="246">
        <f ca="1">IF(Sammenligning!$G$9="GJ",1,(1*3.6))*(AMV1træ!$H57*AH$183+AMV1træBP!$H57*AH$184+AMV3kul!$H79*AH$185+AMV4træ!$H55*AH$186+AMV4træBP!$H55*AH$187+AVV1træ!$H55*AH$188+AVV1kul!$H79*AH$189+AVV2træ!$H55*AH$190+AVV2halm!$H55*AH$191+AVV2gasGT!$H55*AH$192+KKV!$H55*AH$193+HCVgas!$H55*AH$194+SPolie!$H55*AH$195+SPgas!$H55*AH$196+GeoEL!$H53*AH$197+GeoVa!$H53*AH$198+VP!$H53*AH$199+Sol!$H53*AH$200+Affald!$H57*AH$201)</f>
        <v>90.283515080848005</v>
      </c>
      <c r="AI34" s="246">
        <f ca="1">IF(Sammenligning!$G$9="GJ",1,(1*3.6))*(AMV1træ!$H57*AI$183+AMV1træBP!$H57*AI$184+AMV3kul!$H79*AI$185+AMV4træ!$H55*AI$186+AMV4træBP!$H55*AI$187+AVV1træ!$H55*AI$188+AVV1kul!$H79*AI$189+AVV2træ!$H55*AI$190+AVV2halm!$H55*AI$191+AVV2gasGT!$H55*AI$192+KKV!$H55*AI$193+HCVgas!$H55*AI$194+SPolie!$H55*AI$195+SPgas!$H55*AI$196+GeoEL!$H53*AI$197+GeoVa!$H53*AI$198+VP!$H53*AI$199+Sol!$H53*AI$200+Affald!$H57*AI$201)</f>
        <v>104.73533923203455</v>
      </c>
      <c r="AJ34" s="246">
        <f ca="1">IF(Sammenligning!$G$9="GJ",1,(1*3.6))*(AMV1træ!$H57*AJ$183+AMV1træBP!$H57*AJ$184+AMV3kul!$H79*AJ$185+AMV4træ!$H55*AJ$186+AMV4træBP!$H55*AJ$187+AVV1træ!$H55*AJ$188+AVV1kul!$H79*AJ$189+AVV2træ!$H55*AJ$190+AVV2halm!$H55*AJ$191+AVV2gasGT!$H55*AJ$192+KKV!$H55*AJ$193+HCVgas!$H55*AJ$194+SPolie!$H55*AJ$195+SPgas!$H55*AJ$196+GeoEL!$H53*AJ$197+GeoVa!$H53*AJ$198+VP!$H53*AJ$199+Sol!$H53*AJ$200+Affald!$H57*AJ$201)</f>
        <v>90.332453185087829</v>
      </c>
      <c r="AK34" s="246">
        <f ca="1">IF(Sammenligning!$G$9="GJ",1,(1*3.6))*(AMV1træ!$H57*AK$183+AMV1træBP!$H57*AK$184+AMV3kul!$H79*AK$185+AMV4træ!$H55*AK$186+AMV4træBP!$H55*AK$187+AVV1træ!$H55*AK$188+AVV1kul!$H79*AK$189+AVV2træ!$H55*AK$190+AVV2halm!$H55*AK$191+AVV2gasGT!$H55*AK$192+KKV!$H55*AK$193+HCVgas!$H55*AK$194+SPolie!$H55*AK$195+SPgas!$H55*AK$196+GeoEL!$H53*AK$197+GeoVa!$H53*AK$198+VP!$H53*AK$199+Sol!$H53*AK$200+Affald!$H57*AK$201)</f>
        <v>79.216810288506778</v>
      </c>
      <c r="AL34" s="246">
        <f ca="1">IF(Sammenligning!$G$9="GJ",1,(1*3.6))*(AMV1træ!$H57*AL$183+AMV1træBP!$H57*AL$184+AMV3kul!$H79*AL$185+AMV4træ!$H55*AL$186+AMV4træBP!$H55*AL$187+AVV1træ!$H55*AL$188+AVV1kul!$H79*AL$189+AVV2træ!$H55*AL$190+AVV2halm!$H55*AL$191+AVV2gasGT!$H55*AL$192+KKV!$H55*AL$193+HCVgas!$H55*AL$194+SPolie!$H55*AL$195+SPgas!$H55*AL$196+GeoEL!$H53*AL$197+GeoVa!$H53*AL$198+VP!$H53*AL$199+Sol!$H53*AL$200+Affald!$H57*AL$201)</f>
        <v>-3.5204158248882216</v>
      </c>
      <c r="AM34" s="246">
        <f ca="1">IF(Sammenligning!$G$9="GJ",1,(1*3.6))*(AMV1træ!$H57*AM$183+AMV1træBP!$H57*AM$184+AMV3kul!$H79*AM$185+AMV4træ!$H55*AM$186+AMV4træBP!$H55*AM$187+AVV1træ!$H55*AM$188+AVV1kul!$H79*AM$189+AVV2træ!$H55*AM$190+AVV2halm!$H55*AM$191+AVV2gasGT!$H55*AM$192+KKV!$H55*AM$193+HCVgas!$H55*AM$194+SPolie!$H55*AM$195+SPgas!$H55*AM$196+GeoEL!$H53*AM$197+GeoVa!$H53*AM$198+VP!$H53*AM$199+Sol!$H53*AM$200+Affald!$H57*AM$201)</f>
        <v>94.7074697081012</v>
      </c>
      <c r="AN34" s="246">
        <f ca="1">IF(Sammenligning!$G$9="GJ",1,(1*3.6))*(AMV1træ!$H57*AN$183+AMV1træBP!$H57*AN$184+AMV3kul!$H79*AN$185+AMV4træ!$H55*AN$186+AMV4træBP!$H55*AN$187+AVV1træ!$H55*AN$188+AVV1kul!$H79*AN$189+AVV2træ!$H55*AN$190+AVV2halm!$H55*AN$191+AVV2gasGT!$H55*AN$192+KKV!$H55*AN$193+HCVgas!$H55*AN$194+SPolie!$H55*AN$195+SPgas!$H55*AN$196+GeoEL!$H53*AN$197+GeoVa!$H53*AN$198+VP!$H53*AN$199+Sol!$H53*AN$200+Affald!$H57*AN$201)</f>
        <v>96.141871930014474</v>
      </c>
      <c r="AO34" s="246">
        <f ca="1">IF(Sammenligning!$G$9="GJ",1,(1*3.6))*(AMV1træ!$H57*AO$183+AMV1træBP!$H57*AO$184+AMV3kul!$H79*AO$185+AMV4træ!$H55*AO$186+AMV4træBP!$H55*AO$187+AVV1træ!$H55*AO$188+AVV1kul!$H79*AO$189+AVV2træ!$H55*AO$190+AVV2halm!$H55*AO$191+AVV2gasGT!$H55*AO$192+KKV!$H55*AO$193+HCVgas!$H55*AO$194+SPolie!$H55*AO$195+SPgas!$H55*AO$196+GeoEL!$H53*AO$197+GeoVa!$H53*AO$198+VP!$H53*AO$199+Sol!$H53*AO$200+Affald!$H57*AO$201)</f>
        <v>71.141428440732881</v>
      </c>
      <c r="AP34" s="246">
        <f ca="1">IF(Sammenligning!$G$9="GJ",1,(1*3.6))*(AMV1træ!$H57*AP$183+AMV1træBP!$H57*AP$184+AMV3kul!$H79*AP$185+AMV4træ!$H55*AP$186+AMV4træBP!$H55*AP$187+AVV1træ!$H55*AP$188+AVV1kul!$H79*AP$189+AVV2træ!$H55*AP$190+AVV2halm!$H55*AP$191+AVV2gasGT!$H55*AP$192+KKV!$H55*AP$193+HCVgas!$H55*AP$194+SPolie!$H55*AP$195+SPgas!$H55*AP$196+GeoEL!$H53*AP$197+GeoVa!$H53*AP$198+VP!$H53*AP$199+Sol!$H53*AP$200+Affald!$H57*AP$201)</f>
        <v>62.16381041336561</v>
      </c>
      <c r="AQ34" s="246">
        <f ca="1">IF(Sammenligning!$G$9="GJ",1,(1*3.6))*(AMV1træ!$I57*AQ$183+AMV1træBP!$I57*AQ$184+AMV3kul!$I79*AQ$185+AMV4træ!$I55*AQ$186+AMV4træBP!$I55*AQ$187+AVV1træ!$I55*AQ$188+AVV1kul!$I79*AQ$189+AVV2træ!$I55*AQ$190+AVV2halm!$I55*AQ$191+AVV2gasGT!$I55*AQ$192+KKV!$I55*AQ$193+HCVgas!$I55*AQ$194+SPolie!$I55*AQ$195+SPgas!$I55*AQ$196+GeoEL!$I53*AQ$197+GeoVa!$I53*AQ$198+VP!$I53*AQ$199+Sol!$I53*AQ$200+Affald!$I57*AQ$201)</f>
        <v>56.53594258658579</v>
      </c>
      <c r="AR34" s="246">
        <f ca="1">IF(Sammenligning!$G$9="GJ",1,(1*3.6))*(AMV1træ!$I57*AR$183+AMV1træBP!$I57*AR$184+AMV3kul!$I79*AR$185+AMV4træ!$I55*AR$186+AMV4træBP!$I55*AR$187+AVV1træ!$I55*AR$188+AVV1kul!$I79*AR$189+AVV2træ!$I55*AR$190+AVV2halm!$I55*AR$191+AVV2gasGT!$I55*AR$192+KKV!$I55*AR$193+HCVgas!$I55*AR$194+SPolie!$I55*AR$195+SPgas!$I55*AR$196+GeoEL!$I53*AR$197+GeoVa!$I53*AR$198+VP!$I53*AR$199+Sol!$I53*AR$200+Affald!$I57*AR$201)</f>
        <v>59.138014543186038</v>
      </c>
      <c r="AS34" s="246">
        <f ca="1">IF(Sammenligning!$G$9="GJ",1,(1*3.6))*(AMV1træ!$I57*AS$183+AMV1træBP!$I57*AS$184+AMV3kul!$I79*AS$185+AMV4træ!$I55*AS$186+AMV4træBP!$I55*AS$187+AVV1træ!$I55*AS$188+AVV1kul!$I79*AS$189+AVV2træ!$I55*AS$190+AVV2halm!$I55*AS$191+AVV2gasGT!$I55*AS$192+KKV!$I55*AS$193+HCVgas!$I55*AS$194+SPolie!$I55*AS$195+SPgas!$I55*AS$196+GeoEL!$I53*AS$197+GeoVa!$I53*AS$198+VP!$I53*AS$199+Sol!$I53*AS$200+Affald!$I57*AS$201)</f>
        <v>64.444692434194664</v>
      </c>
      <c r="AT34" s="246">
        <f ca="1">IF(Sammenligning!$G$9="GJ",1,(1*3.6))*(AMV1træ!$I57*AT$183+AMV1træBP!$I57*AT$184+AMV3kul!$I79*AT$185+AMV4træ!$I55*AT$186+AMV4træBP!$I55*AT$187+AVV1træ!$I55*AT$188+AVV1kul!$I79*AT$189+AVV2træ!$I55*AT$190+AVV2halm!$I55*AT$191+AVV2gasGT!$I55*AT$192+KKV!$I55*AT$193+HCVgas!$I55*AT$194+SPolie!$I55*AT$195+SPgas!$I55*AT$196+GeoEL!$I53*AT$197+GeoVa!$I53*AT$198+VP!$I53*AT$199+Sol!$I53*AT$200+Affald!$I57*AT$201)</f>
        <v>74.990730302127801</v>
      </c>
      <c r="AU34" s="246">
        <f ca="1">IF(Sammenligning!$G$9="GJ",1,(1*3.6))*(AMV1træ!$I57*AU$183+AMV1træBP!$I57*AU$184+AMV3kul!$I79*AU$185+AMV4træ!$I55*AU$186+AMV4træBP!$I55*AU$187+AVV1træ!$I55*AU$188+AVV1kul!$I79*AU$189+AVV2træ!$I55*AU$190+AVV2halm!$I55*AU$191+AVV2gasGT!$I55*AU$192+KKV!$I55*AU$193+HCVgas!$I55*AU$194+SPolie!$I55*AU$195+SPgas!$I55*AU$196+GeoEL!$I53*AU$197+GeoVa!$I53*AU$198+VP!$I53*AU$199+Sol!$I53*AU$200+Affald!$I57*AU$201)</f>
        <v>81.979869553386095</v>
      </c>
      <c r="AV34" s="246">
        <f ca="1">IF(Sammenligning!$G$9="GJ",1,(1*3.6))*(AMV1træ!$I57*AV$183+AMV1træBP!$I57*AV$184+AMV3kul!$I79*AV$185+AMV4træ!$I55*AV$186+AMV4træBP!$I55*AV$187+AVV1træ!$I55*AV$188+AVV1kul!$I79*AV$189+AVV2træ!$I55*AV$190+AVV2halm!$I55*AV$191+AVV2gasGT!$I55*AV$192+KKV!$I55*AV$193+HCVgas!$I55*AV$194+SPolie!$I55*AV$195+SPgas!$I55*AV$196+GeoEL!$I53*AV$197+GeoVa!$I53*AV$198+VP!$I53*AV$199+Sol!$I53*AV$200+Affald!$I57*AV$201)</f>
        <v>74.108563799519345</v>
      </c>
      <c r="AW34" s="246">
        <f ca="1">IF(Sammenligning!$G$9="GJ",1,(1*3.6))*(AMV1træ!$I57*AW$183+AMV1træBP!$I57*AW$184+AMV3kul!$I79*AW$185+AMV4træ!$I55*AW$186+AMV4træBP!$I55*AW$187+AVV1træ!$I55*AW$188+AVV1kul!$I79*AW$189+AVV2træ!$I55*AW$190+AVV2halm!$I55*AW$191+AVV2gasGT!$I55*AW$192+KKV!$I55*AW$193+HCVgas!$I55*AW$194+SPolie!$I55*AW$195+SPgas!$I55*AW$196+GeoEL!$I53*AW$197+GeoVa!$I53*AW$198+VP!$I53*AW$199+Sol!$I53*AW$200+Affald!$I57*AW$201)</f>
        <v>65.469994415419734</v>
      </c>
      <c r="AX34" s="246">
        <f ca="1">IF(Sammenligning!$G$9="GJ",1,(1*3.6))*(AMV1træ!$I57*AX$183+AMV1træBP!$I57*AX$184+AMV3kul!$I79*AX$185+AMV4træ!$I55*AX$186+AMV4træBP!$I55*AX$187+AVV1træ!$I55*AX$188+AVV1kul!$I79*AX$189+AVV2træ!$I55*AX$190+AVV2halm!$I55*AX$191+AVV2gasGT!$I55*AX$192+KKV!$I55*AX$193+HCVgas!$I55*AX$194+SPolie!$I55*AX$195+SPgas!$I55*AX$196+GeoEL!$I53*AX$197+GeoVa!$I53*AX$198+VP!$I53*AX$199+Sol!$I53*AX$200+Affald!$I57*AX$201)</f>
        <v>-6.6349199898078126</v>
      </c>
      <c r="AY34" s="246">
        <f ca="1">IF(Sammenligning!$G$9="GJ",1,(1*3.6))*(AMV1træ!$I57*AY$183+AMV1træBP!$I57*AY$184+AMV3kul!$I79*AY$185+AMV4træ!$I55*AY$186+AMV4træBP!$I55*AY$187+AVV1træ!$I55*AY$188+AVV1kul!$I79*AY$189+AVV2træ!$I55*AY$190+AVV2halm!$I55*AY$191+AVV2gasGT!$I55*AY$192+KKV!$I55*AY$193+HCVgas!$I55*AY$194+SPolie!$I55*AY$195+SPgas!$I55*AY$196+GeoEL!$I53*AY$197+GeoVa!$I53*AY$198+VP!$I53*AY$199+Sol!$I53*AY$200+Affald!$I57*AY$201)</f>
        <v>78.12812381492418</v>
      </c>
      <c r="AZ34" s="246">
        <f ca="1">IF(Sammenligning!$G$9="GJ",1,(1*3.6))*(AMV1træ!$I57*AZ$183+AMV1træBP!$I57*AZ$184+AMV3kul!$I79*AZ$185+AMV4træ!$I55*AZ$186+AMV4træBP!$I55*AZ$187+AVV1træ!$I55*AZ$188+AVV1kul!$I79*AZ$189+AVV2træ!$I55*AZ$190+AVV2halm!$I55*AZ$191+AVV2gasGT!$I55*AZ$192+KKV!$I55*AZ$193+HCVgas!$I55*AZ$194+SPolie!$I55*AZ$195+SPgas!$I55*AZ$196+GeoEL!$I53*AZ$197+GeoVa!$I53*AZ$198+VP!$I53*AZ$199+Sol!$I53*AZ$200+Affald!$I57*AZ$201)</f>
        <v>76.891426316042413</v>
      </c>
      <c r="BA34" s="246">
        <f ca="1">IF(Sammenligning!$G$9="GJ",1,(1*3.6))*(AMV1træ!$I57*BA$183+AMV1træBP!$I57*BA$184+AMV3kul!$I79*BA$185+AMV4træ!$I55*BA$186+AMV4træBP!$I55*BA$187+AVV1træ!$I55*BA$188+AVV1kul!$I79*BA$189+AVV2træ!$I55*BA$190+AVV2halm!$I55*BA$191+AVV2gasGT!$I55*BA$192+KKV!$I55*BA$193+HCVgas!$I55*BA$194+SPolie!$I55*BA$195+SPgas!$I55*BA$196+GeoEL!$I53*BA$197+GeoVa!$I53*BA$198+VP!$I53*BA$199+Sol!$I53*BA$200+Affald!$I57*BA$201)</f>
        <v>61.04141719465688</v>
      </c>
      <c r="BB34" s="246">
        <f ca="1">IF(Sammenligning!$G$9="GJ",1,(1*3.6))*(AMV1træ!$I57*BB$183+AMV1træBP!$I57*BB$184+AMV3kul!$I79*BB$185+AMV4træ!$I55*BB$186+AMV4træBP!$I55*BB$187+AVV1træ!$I55*BB$188+AVV1kul!$I79*BB$189+AVV2træ!$I55*BB$190+AVV2halm!$I55*BB$191+AVV2gasGT!$I55*BB$192+KKV!$I55*BB$193+HCVgas!$I55*BB$194+SPolie!$I55*BB$195+SPgas!$I55*BB$196+GeoEL!$I53*BB$197+GeoVa!$I53*BB$198+VP!$I53*BB$199+Sol!$I53*BB$200+Affald!$I57*BB$201)</f>
        <v>56.645288189308339</v>
      </c>
      <c r="BC34" s="310">
        <f ca="1">IF(Sammenligning!$G$9="GJ",1,(1*3.6))*(AMV1træ!$J57*BC$183+AMV1træBP!$J57*BC$184+AMV3kul!$J79*BC$185+AMV4træ!$J55*BC$186+AMV4træBP!$J55*BC$187+AVV1træ!$J55*BC$188+AVV1kul!$J79*BC$189+AVV2træ!$J55*BC$190+AVV2halm!$J55*BC$191+AVV2gasGT!$J55*BC$192+KKV!$J55*BC$193+HCVgas!$J55*BC$194+SPolie!$J55*BC$195+SPgas!$J55*BC$196+GeoEL!$J53*BC$197+GeoVa!$J53*BC$198+VP!$J53*BC$199+Sol!$J53*BC$200+Affald!$J57*BC$201)</f>
        <v>72.380987829025514</v>
      </c>
      <c r="BD34" s="310">
        <f ca="1">IF(Sammenligning!$G$9="GJ",1,(1*3.6))*(AMV1træ!$J57*BD$183+AMV1træBP!$J57*BD$184+AMV3kul!$J79*BD$185+AMV4træ!$J55*BD$186+AMV4træBP!$J55*BD$187+AVV1træ!$J55*BD$188+AVV1kul!$J79*BD$189+AVV2træ!$J55*BD$190+AVV2halm!$J55*BD$191+AVV2gasGT!$J55*BD$192+KKV!$J55*BD$193+HCVgas!$J55*BD$194+SPolie!$J55*BD$195+SPgas!$J55*BD$196+GeoEL!$J53*BD$197+GeoVa!$J53*BD$198+VP!$J53*BD$199+Sol!$J53*BD$200+Affald!$J57*BD$201)</f>
        <v>75.262130534674512</v>
      </c>
      <c r="BE34" s="310">
        <f ca="1">IF(Sammenligning!$G$9="GJ",1,(1*3.6))*(AMV1træ!$J57*BE$183+AMV1træBP!$J57*BE$184+AMV3kul!$J79*BE$185+AMV4træ!$J55*BE$186+AMV4træBP!$J55*BE$187+AVV1træ!$J55*BE$188+AVV1kul!$J79*BE$189+AVV2træ!$J55*BE$190+AVV2halm!$J55*BE$191+AVV2gasGT!$J55*BE$192+KKV!$J55*BE$193+HCVgas!$J55*BE$194+SPolie!$J55*BE$195+SPgas!$J55*BE$196+GeoEL!$J53*BE$197+GeoVa!$J53*BE$198+VP!$J53*BE$199+Sol!$J53*BE$200+Affald!$J57*BE$201)</f>
        <v>82.412718529019699</v>
      </c>
      <c r="BF34" s="310">
        <f ca="1">IF(Sammenligning!$G$9="GJ",1,(1*3.6))*(AMV1træ!$J57*BF$183+AMV1træBP!$J57*BF$184+AMV3kul!$J79*BF$185+AMV4træ!$J55*BF$186+AMV4træBP!$J55*BF$187+AVV1træ!$J55*BF$188+AVV1kul!$J79*BF$189+AVV2træ!$J55*BF$190+AVV2halm!$J55*BF$191+AVV2gasGT!$J55*BF$192+KKV!$J55*BF$193+HCVgas!$J55*BF$194+SPolie!$J55*BF$195+SPgas!$J55*BF$196+GeoEL!$J53*BF$197+GeoVa!$J53*BF$198+VP!$J53*BF$199+Sol!$J53*BF$200+Affald!$J57*BF$201)</f>
        <v>96.578520576795412</v>
      </c>
      <c r="BG34" s="310">
        <f ca="1">IF(Sammenligning!$G$9="GJ",1,(1*3.6))*(AMV1træ!$J57*BG$183+AMV1træBP!$J57*BG$184+AMV3kul!$J79*BG$185+AMV4træ!$J55*BG$186+AMV4træBP!$J55*BG$187+AVV1træ!$J55*BG$188+AVV1kul!$J79*BG$189+AVV2træ!$J55*BG$190+AVV2halm!$J55*BG$191+AVV2gasGT!$J55*BG$192+KKV!$J55*BG$193+HCVgas!$J55*BG$194+SPolie!$J55*BG$195+SPgas!$J55*BG$196+GeoEL!$J53*BG$197+GeoVa!$J53*BG$198+VP!$J53*BG$199+Sol!$J53*BG$200+Affald!$J57*BG$201)</f>
        <v>107.54899780104526</v>
      </c>
      <c r="BH34" s="310">
        <f ca="1">IF(Sammenligning!$G$9="GJ",1,(1*3.6))*(AMV1træ!$J57*BH$183+AMV1træBP!$J57*BH$184+AMV3kul!$J79*BH$185+AMV4træ!$J55*BH$186+AMV4træBP!$J55*BH$187+AVV1træ!$J55*BH$188+AVV1kul!$J79*BH$189+AVV2træ!$J55*BH$190+AVV2halm!$J55*BH$191+AVV2gasGT!$J55*BH$192+KKV!$J55*BH$193+HCVgas!$J55*BH$194+SPolie!$J55*BH$195+SPgas!$J55*BH$196+GeoEL!$J53*BH$197+GeoVa!$J53*BH$198+VP!$J53*BH$199+Sol!$J53*BH$200+Affald!$J57*BH$201)</f>
        <v>94.359261062453328</v>
      </c>
      <c r="BI34" s="310">
        <f ca="1">IF(Sammenligning!$G$9="GJ",1,(1*3.6))*(AMV1træ!$J57*BI$183+AMV1træBP!$J57*BI$184+AMV3kul!$J79*BI$185+AMV4træ!$J55*BI$186+AMV4træBP!$J55*BI$187+AVV1træ!$J55*BI$188+AVV1kul!$J79*BI$189+AVV2træ!$J55*BI$190+AVV2halm!$J55*BI$191+AVV2gasGT!$J55*BI$192+KKV!$J55*BI$193+HCVgas!$J55*BI$194+SPolie!$J55*BI$195+SPgas!$J55*BI$196+GeoEL!$J53*BI$197+GeoVa!$J53*BI$198+VP!$J53*BI$199+Sol!$J53*BI$200+Affald!$J57*BI$201)</f>
        <v>83.368461260528193</v>
      </c>
      <c r="BJ34" s="310">
        <f ca="1">IF(Sammenligning!$G$9="GJ",1,(1*3.6))*(AMV1træ!$J57*BJ$183+AMV1træBP!$J57*BJ$184+AMV3kul!$J79*BJ$185+AMV4træ!$J55*BJ$186+AMV4træBP!$J55*BJ$187+AVV1træ!$J55*BJ$188+AVV1kul!$J79*BJ$189+AVV2træ!$J55*BJ$190+AVV2halm!$J55*BJ$191+AVV2gasGT!$J55*BJ$192+KKV!$J55*BJ$193+HCVgas!$J55*BJ$194+SPolie!$J55*BJ$195+SPgas!$J55*BJ$196+GeoEL!$J53*BJ$197+GeoVa!$J53*BJ$198+VP!$J53*BJ$199+Sol!$J53*BJ$200+Affald!$J57*BJ$201)</f>
        <v>-2.1104870058965837</v>
      </c>
      <c r="BK34" s="310">
        <f ca="1">IF(Sammenligning!$G$9="GJ",1,(1*3.6))*(AMV1træ!$J57*BK$183+AMV1træBP!$J57*BK$184+AMV3kul!$J79*BK$185+AMV4træ!$J55*BK$186+AMV4træBP!$J55*BK$187+AVV1træ!$J55*BK$188+AVV1kul!$J79*BK$189+AVV2træ!$J55*BK$190+AVV2halm!$J55*BK$191+AVV2gasGT!$J55*BK$192+KKV!$J55*BK$193+HCVgas!$J55*BK$194+SPolie!$J55*BK$195+SPgas!$J55*BK$196+GeoEL!$J53*BK$197+GeoVa!$J53*BK$198+VP!$J53*BK$199+Sol!$J53*BK$200+Affald!$J57*BK$201)</f>
        <v>99.311968909810787</v>
      </c>
      <c r="BL34" s="310">
        <f ca="1">IF(Sammenligning!$G$9="GJ",1,(1*3.6))*(AMV1træ!$J57*BL$183+AMV1træBP!$J57*BL$184+AMV3kul!$J79*BL$185+AMV4træ!$J55*BL$186+AMV4træBP!$J55*BL$187+AVV1træ!$J55*BL$188+AVV1kul!$J79*BL$189+AVV2træ!$J55*BL$190+AVV2halm!$J55*BL$191+AVV2gasGT!$J55*BL$192+KKV!$J55*BL$193+HCVgas!$J55*BL$194+SPolie!$J55*BL$195+SPgas!$J55*BL$196+GeoEL!$J53*BL$197+GeoVa!$J53*BL$198+VP!$J53*BL$199+Sol!$J53*BL$200+Affald!$J57*BL$201)</f>
        <v>99.723195361732479</v>
      </c>
      <c r="BM34" s="310">
        <f ca="1">IF(Sammenligning!$G$9="GJ",1,(1*3.6))*(AMV1træ!$J57*BM$183+AMV1træBP!$J57*BM$184+AMV3kul!$J79*BM$185+AMV4træ!$J55*BM$186+AMV4træBP!$J55*BM$187+AVV1træ!$J55*BM$188+AVV1kul!$J79*BM$189+AVV2træ!$J55*BM$190+AVV2halm!$J55*BM$191+AVV2gasGT!$J55*BM$192+KKV!$J55*BM$193+HCVgas!$J55*BM$194+SPolie!$J55*BM$195+SPgas!$J55*BM$196+GeoEL!$J53*BM$197+GeoVa!$J53*BM$198+VP!$J53*BM$199+Sol!$J53*BM$200+Affald!$J57*BM$201)</f>
        <v>78.034398813976736</v>
      </c>
      <c r="BN34" s="310">
        <f ca="1">IF(Sammenligning!$G$9="GJ",1,(1*3.6))*(AMV1træ!$J57*BN$183+AMV1træBP!$J57*BN$184+AMV3kul!$J79*BN$185+AMV4træ!$J55*BN$186+AMV4træBP!$J55*BN$187+AVV1træ!$J55*BN$188+AVV1kul!$J79*BN$189+AVV2træ!$J55*BN$190+AVV2halm!$J55*BN$191+AVV2gasGT!$J55*BN$192+KKV!$J55*BN$193+HCVgas!$J55*BN$194+SPolie!$J55*BN$195+SPgas!$J55*BN$196+GeoEL!$J53*BN$197+GeoVa!$J53*BN$198+VP!$J53*BN$199+Sol!$J53*BN$200+Affald!$J57*BN$201)</f>
        <v>71.36229056069817</v>
      </c>
      <c r="BO34" s="246">
        <f ca="1">IF(Sammenligning!$G$9="GJ",1,(1*3.6))*(AMV1træ!$K57*BO$183+AMV1træBP!$K57*BO$184+AMV3kul!$K79*BO$185+AMV4træ!$K55*BO$186+AMV4træBP!$K55*BO$187+AVV1træ!$K55*BO$188+AVV1kul!$K79*BO$189+AVV2træ!$K55*BO$190+AVV2halm!$K55*BO$191+AVV2gasGT!$K55*BO$192+KKV!$K55*BO$193+HCVgas!$K55*BO$194+SPolie!$K55*BO$195+SPgas!$K55*BO$196+GeoEL!$K53*BO$197+GeoVa!$K53*BO$198+VP!$K53*BO$199+Sol!$K53*BO$200+Affald!$K57*BO$201)</f>
        <v>85.9442321987367</v>
      </c>
      <c r="BP34" s="246">
        <f ca="1">IF(Sammenligning!$G$9="GJ",1,(1*3.6))*(AMV1træ!$K57*BP$183+AMV1træBP!$K57*BP$184+AMV3kul!$K79*BP$185+AMV4træ!$K55*BP$186+AMV4træBP!$K55*BP$187+AVV1træ!$K55*BP$188+AVV1kul!$K79*BP$189+AVV2træ!$K55*BP$190+AVV2halm!$K55*BP$191+AVV2gasGT!$K55*BP$192+KKV!$K55*BP$193+HCVgas!$K55*BP$194+SPolie!$K55*BP$195+SPgas!$K55*BP$196+GeoEL!$K53*BP$197+GeoVa!$K53*BP$198+VP!$K53*BP$199+Sol!$K53*BP$200+Affald!$K57*BP$201)</f>
        <v>86.113506920128742</v>
      </c>
      <c r="BQ34" s="246">
        <f ca="1">IF(Sammenligning!$G$9="GJ",1,(1*3.6))*(AMV1træ!$K57*BQ$183+AMV1træBP!$K57*BQ$184+AMV3kul!$K79*BQ$185+AMV4træ!$K55*BQ$186+AMV4træBP!$K55*BQ$187+AVV1træ!$K55*BQ$188+AVV1kul!$K79*BQ$189+AVV2træ!$K55*BQ$190+AVV2halm!$K55*BQ$191+AVV2gasGT!$K55*BQ$192+KKV!$K55*BQ$193+HCVgas!$K55*BQ$194+SPolie!$K55*BQ$195+SPgas!$K55*BQ$196+GeoEL!$K53*BQ$197+GeoVa!$K53*BQ$198+VP!$K53*BQ$199+Sol!$K53*BQ$200+Affald!$K57*BQ$201)</f>
        <v>89.953318577120797</v>
      </c>
      <c r="BR34" s="246">
        <f ca="1">IF(Sammenligning!$G$9="GJ",1,(1*3.6))*(AMV1træ!$K57*BR$183+AMV1træBP!$K57*BR$184+AMV3kul!$K79*BR$185+AMV4træ!$K55*BR$186+AMV4træBP!$K55*BR$187+AVV1træ!$K55*BR$188+AVV1kul!$K79*BR$189+AVV2træ!$K55*BR$190+AVV2halm!$K55*BR$191+AVV2gasGT!$K55*BR$192+KKV!$K55*BR$193+HCVgas!$K55*BR$194+SPolie!$K55*BR$195+SPgas!$K55*BR$196+GeoEL!$K53*BR$197+GeoVa!$K53*BR$198+VP!$K53*BR$199+Sol!$K53*BR$200+Affald!$K57*BR$201)</f>
        <v>97.984801860938177</v>
      </c>
      <c r="BS34" s="246">
        <f ca="1">IF(Sammenligning!$G$9="GJ",1,(1*3.6))*(AMV1træ!$K57*BS$183+AMV1træBP!$K57*BS$184+AMV3kul!$K79*BS$185+AMV4træ!$K55*BS$186+AMV4træBP!$K55*BS$187+AVV1træ!$K55*BS$188+AVV1kul!$K79*BS$189+AVV2træ!$K55*BS$190+AVV2halm!$K55*BS$191+AVV2gasGT!$K55*BS$192+KKV!$K55*BS$193+HCVgas!$K55*BS$194+SPolie!$K55*BS$195+SPgas!$K55*BS$196+GeoEL!$K53*BS$197+GeoVa!$K53*BS$198+VP!$K53*BS$199+Sol!$K53*BS$200+Affald!$K57*BS$201)</f>
        <v>104.75850786772705</v>
      </c>
      <c r="BT34" s="246">
        <f ca="1">IF(Sammenligning!$G$9="GJ",1,(1*3.6))*(AMV1træ!$K57*BT$183+AMV1træBP!$K57*BT$184+AMV3kul!$K79*BT$185+AMV4træ!$K55*BT$186+AMV4træBP!$K55*BT$187+AVV1træ!$K55*BT$188+AVV1kul!$K79*BT$189+AVV2træ!$K55*BT$190+AVV2halm!$K55*BT$191+AVV2gasGT!$K55*BT$192+KKV!$K55*BT$193+HCVgas!$K55*BT$194+SPolie!$K55*BT$195+SPgas!$K55*BT$196+GeoEL!$K53*BT$197+GeoVa!$K53*BT$198+VP!$K53*BT$199+Sol!$K53*BT$200+Affald!$K57*BT$201)</f>
        <v>93.715603954288326</v>
      </c>
      <c r="BU34" s="246">
        <f ca="1">IF(Sammenligning!$G$9="GJ",1,(1*3.6))*(AMV1træ!$K57*BU$183+AMV1træBP!$K57*BU$184+AMV3kul!$K79*BU$185+AMV4træ!$K55*BU$186+AMV4træBP!$K55*BU$187+AVV1træ!$K55*BU$188+AVV1kul!$K79*BU$189+AVV2træ!$K55*BU$190+AVV2halm!$K55*BU$191+AVV2gasGT!$K55*BU$192+KKV!$K55*BU$193+HCVgas!$K55*BU$194+SPolie!$K55*BU$195+SPgas!$K55*BU$196+GeoEL!$K53*BU$197+GeoVa!$K53*BU$198+VP!$K53*BU$199+Sol!$K53*BU$200+Affald!$K57*BU$201)</f>
        <v>83.515990789027839</v>
      </c>
      <c r="BV34" s="246">
        <f ca="1">IF(Sammenligning!$G$9="GJ",1,(1*3.6))*(AMV1træ!$K57*BV$183+AMV1træBP!$K57*BV$184+AMV3kul!$K79*BV$185+AMV4træ!$K55*BV$186+AMV4træBP!$K55*BV$187+AVV1træ!$K55*BV$188+AVV1kul!$K79*BV$189+AVV2træ!$K55*BV$190+AVV2halm!$K55*BV$191+AVV2gasGT!$K55*BV$192+KKV!$K55*BV$193+HCVgas!$K55*BV$194+SPolie!$K55*BV$195+SPgas!$K55*BV$196+GeoEL!$K53*BV$197+GeoVa!$K53*BV$198+VP!$K53*BV$199+Sol!$K53*BV$200+Affald!$K57*BV$201)</f>
        <v>-1.7031003488489915</v>
      </c>
      <c r="BW34" s="246">
        <f ca="1">IF(Sammenligning!$G$9="GJ",1,(1*3.6))*(AMV1træ!$K57*BW$183+AMV1træBP!$K57*BW$184+AMV3kul!$K79*BW$185+AMV4træ!$K55*BW$186+AMV4træBP!$K55*BW$187+AVV1træ!$K55*BW$188+AVV1kul!$K79*BW$189+AVV2træ!$K55*BW$190+AVV2halm!$K55*BW$191+AVV2gasGT!$K55*BW$192+KKV!$K55*BW$193+HCVgas!$K55*BW$194+SPolie!$K55*BW$195+SPgas!$K55*BW$196+GeoEL!$K53*BW$197+GeoVa!$K53*BW$198+VP!$K53*BW$199+Sol!$K53*BW$200+Affald!$K57*BW$201)</f>
        <v>99.2295124038653</v>
      </c>
      <c r="BX34" s="246">
        <f ca="1">IF(Sammenligning!$G$9="GJ",1,(1*3.6))*(AMV1træ!$K57*BX$183+AMV1træBP!$K57*BX$184+AMV3kul!$K79*BX$185+AMV4træ!$K55*BX$186+AMV4træBP!$K55*BX$187+AVV1træ!$K55*BX$188+AVV1kul!$K79*BX$189+AVV2træ!$K55*BX$190+AVV2halm!$K55*BX$191+AVV2gasGT!$K55*BX$192+KKV!$K55*BX$193+HCVgas!$K55*BX$194+SPolie!$K55*BX$195+SPgas!$K55*BX$196+GeoEL!$K53*BX$197+GeoVa!$K53*BX$198+VP!$K53*BX$199+Sol!$K53*BX$200+Affald!$K57*BX$201)</f>
        <v>98.162432525577046</v>
      </c>
      <c r="BY34" s="246">
        <f ca="1">IF(Sammenligning!$G$9="GJ",1,(1*3.6))*(AMV1træ!$K57*BY$183+AMV1træBP!$K57*BY$184+AMV3kul!$K79*BY$185+AMV4træ!$K55*BY$186+AMV4træBP!$K55*BY$187+AVV1træ!$K55*BY$188+AVV1kul!$K79*BY$189+AVV2træ!$K55*BY$190+AVV2halm!$K55*BY$191+AVV2gasGT!$K55*BY$192+KKV!$K55*BY$193+HCVgas!$K55*BY$194+SPolie!$K55*BY$195+SPgas!$K55*BY$196+GeoEL!$K53*BY$197+GeoVa!$K53*BY$198+VP!$K53*BY$199+Sol!$K53*BY$200+Affald!$K57*BY$201)</f>
        <v>80.729233853016254</v>
      </c>
      <c r="BZ34" s="246">
        <f ca="1">IF(Sammenligning!$G$9="GJ",1,(1*3.6))*(AMV1træ!$K57*BZ$183+AMV1træBP!$K57*BZ$184+AMV3kul!$K79*BZ$185+AMV4træ!$K55*BZ$186+AMV4træBP!$K55*BZ$187+AVV1træ!$K55*BZ$188+AVV1kul!$K79*BZ$189+AVV2træ!$K55*BZ$190+AVV2halm!$K55*BZ$191+AVV2gasGT!$K55*BZ$192+KKV!$K55*BZ$193+HCVgas!$K55*BZ$194+SPolie!$K55*BZ$195+SPgas!$K55*BZ$196+GeoEL!$K53*BZ$197+GeoVa!$K53*BZ$198+VP!$K53*BZ$199+Sol!$K53*BZ$200+Affald!$K57*BZ$201)</f>
        <v>76.934370113567198</v>
      </c>
      <c r="CA34" s="310">
        <f ca="1">IF(Sammenligning!$G$9="GJ",1,(1*3.6))*(AMV1træ!$L57*CA$183+AMV1træBP!$L57*CA$184+AMV3kul!$L79*CA$185+AMV4træ!$L55*CA$186+AMV4træBP!$L55*CA$187+AVV1træ!$L55*CA$188+AVV1kul!$L79*CA$189+AVV2træ!$L55*CA$190+AVV2halm!$L55*CA$191+AVV2gasGT!$L55*CA$192+KKV!$L55*CA$193+HCVgas!$L55*CA$194+SPolie!$L55*CA$195+SPgas!$L55*CA$196+GeoEL!$L53*CA$197+GeoVa!$L53*CA$198+VP!$L53*CA$199+Sol!$L53*CA$200++Affald!$L57*CA$201)</f>
        <v>71.207670131792099</v>
      </c>
      <c r="CB34" s="310">
        <f ca="1">IF(Sammenligning!$G$9="GJ",1,(1*3.6))*(AMV1træ!$L57*CB$183+AMV1træBP!$L57*CB$184+AMV3kul!$L79*CB$185+AMV4træ!$L55*CB$186+AMV4træBP!$L55*CB$187+AVV1træ!$L55*CB$188+AVV1kul!$L79*CB$189+AVV2træ!$L55*CB$190+AVV2halm!$L55*CB$191+AVV2gasGT!$L55*CB$192+KKV!$L55*CB$193+HCVgas!$L55*CB$194+SPolie!$L55*CB$195+SPgas!$L55*CB$196+GeoEL!$L53*CB$197+GeoVa!$L53*CB$198+VP!$L53*CB$199+Sol!$L53*CB$200++Affald!$L57*CB$201)</f>
        <v>93.095726803791536</v>
      </c>
      <c r="CC34" s="310">
        <f ca="1">IF(Sammenligning!$G$9="GJ",1,(1*3.6))*(AMV1træ!$L57*CC$183+AMV1træBP!$L57*CC$184+AMV3kul!$L79*CC$185+AMV4træ!$L55*CC$186+AMV4træBP!$L55*CC$187+AVV1træ!$L55*CC$188+AVV1kul!$L79*CC$189+AVV2træ!$L55*CC$190+AVV2halm!$L55*CC$191+AVV2gasGT!$L55*CC$192+KKV!$L55*CC$193+HCVgas!$L55*CC$194+SPolie!$L55*CC$195+SPgas!$L55*CC$196+GeoEL!$L53*CC$197+GeoVa!$L53*CC$198+VP!$L53*CC$199+Sol!$L53*CC$200++Affald!$L57*CC$201)</f>
        <v>99.105306213475885</v>
      </c>
      <c r="CD34" s="310">
        <f ca="1">IF(Sammenligning!$G$9="GJ",1,(1*3.6))*(AMV1træ!$L57*CD$183+AMV1træBP!$L57*CD$184+AMV3kul!$L79*CD$185+AMV4træ!$L55*CD$186+AMV4træBP!$L55*CD$187+AVV1træ!$L55*CD$188+AVV1kul!$L79*CD$189+AVV2træ!$L55*CD$190+AVV2halm!$L55*CD$191+AVV2gasGT!$L55*CD$192+KKV!$L55*CD$193+HCVgas!$L55*CD$194+SPolie!$L55*CD$195+SPgas!$L55*CD$196+GeoEL!$L53*CD$197+GeoVa!$L53*CD$198+VP!$L53*CD$199+Sol!$L53*CD$200++Affald!$L57*CD$201)</f>
        <v>93.681528305839166</v>
      </c>
      <c r="CE34" s="310">
        <f ca="1">IF(Sammenligning!$G$9="GJ",1,(1*3.6))*(AMV1træ!$L57*CE$183+AMV1træBP!$L57*CE$184+AMV3kul!$L79*CE$185+AMV4træ!$L55*CE$186+AMV4træBP!$L55*CE$187+AVV1træ!$L55*CE$188+AVV1kul!$L79*CE$189+AVV2træ!$L55*CE$190+AVV2halm!$L55*CE$191+AVV2gasGT!$L55*CE$192+KKV!$L55*CE$193+HCVgas!$L55*CE$194+SPolie!$L55*CE$195+SPgas!$L55*CE$196+GeoEL!$L53*CE$197+GeoVa!$L53*CE$198+VP!$L53*CE$199+Sol!$L53*CE$200++Affald!$L57*CE$201)</f>
        <v>110.68456900046255</v>
      </c>
      <c r="CF34" s="310">
        <f ca="1">IF(Sammenligning!$G$9="GJ",1,(1*3.6))*(AMV1træ!$L57*CF$183+AMV1træBP!$L57*CF$184+AMV3kul!$L79*CF$185+AMV4træ!$L55*CF$186+AMV4træBP!$L55*CF$187+AVV1træ!$L55*CF$188+AVV1kul!$L79*CF$189+AVV2træ!$L55*CF$190+AVV2halm!$L55*CF$191+AVV2gasGT!$L55*CF$192+KKV!$L55*CF$193+HCVgas!$L55*CF$194+SPolie!$L55*CF$195+SPgas!$L55*CF$196+GeoEL!$L53*CF$197+GeoVa!$L53*CF$198+VP!$L53*CF$199+Sol!$L53*CF$200++Affald!$L57*CF$201)</f>
        <v>72.101064158594227</v>
      </c>
      <c r="CG34" s="310">
        <f ca="1">IF(Sammenligning!$G$9="GJ",1,(1*3.6))*(AMV1træ!$L57*CG$183+AMV1træBP!$L57*CG$184+AMV3kul!$L79*CG$185+AMV4træ!$L55*CG$186+AMV4træBP!$L55*CG$187+AVV1træ!$L55*CG$188+AVV1kul!$L79*CG$189+AVV2træ!$L55*CG$190+AVV2halm!$L55*CG$191+AVV2gasGT!$L55*CG$192+KKV!$L55*CG$193+HCVgas!$L55*CG$194+SPolie!$L55*CG$195+SPgas!$L55*CG$196+GeoEL!$L53*CG$197+GeoVa!$L53*CG$198+VP!$L53*CG$199+Sol!$L53*CG$200++Affald!$L57*CG$201)</f>
        <v>79.593913926786939</v>
      </c>
      <c r="CH34" s="310">
        <f ca="1">IF(Sammenligning!$G$9="GJ",1,(1*3.6))*(AMV1træ!$L57*CH$183+AMV1træBP!$L57*CH$184+AMV3kul!$L79*CH$185+AMV4træ!$L55*CH$186+AMV4træBP!$L55*CH$187+AVV1træ!$L55*CH$188+AVV1kul!$L79*CH$189+AVV2træ!$L55*CH$190+AVV2halm!$L55*CH$191+AVV2gasGT!$L55*CH$192+KKV!$L55*CH$193+HCVgas!$L55*CH$194+SPolie!$L55*CH$195+SPgas!$L55*CH$196+GeoEL!$L53*CH$197+GeoVa!$L53*CH$198+VP!$L53*CH$199+Sol!$L53*CH$200++Affald!$L57*CH$201)</f>
        <v>-12.216685032746113</v>
      </c>
      <c r="CI34" s="310">
        <f ca="1">IF(Sammenligning!$G$9="GJ",1,(1*3.6))*(AMV1træ!$L57*CI$183+AMV1træBP!$L57*CI$184+AMV3kul!$L79*CI$185+AMV4træ!$L55*CI$186+AMV4træBP!$L55*CI$187+AVV1træ!$L55*CI$188+AVV1kul!$L79*CI$189+AVV2træ!$L55*CI$190+AVV2halm!$L55*CI$191+AVV2gasGT!$L55*CI$192+KKV!$L55*CI$193+HCVgas!$L55*CI$194+SPolie!$L55*CI$195+SPgas!$L55*CI$196+GeoEL!$L53*CI$197+GeoVa!$L53*CI$198+VP!$L53*CI$199+Sol!$L53*CI$200++Affald!$L57*CI$201)</f>
        <v>108.33259728724872</v>
      </c>
      <c r="CJ34" s="310">
        <f ca="1">IF(Sammenligning!$G$9="GJ",1,(1*3.6))*(AMV1træ!$L57*CJ$183+AMV1træBP!$L57*CJ$184+AMV3kul!$L79*CJ$185+AMV4træ!$L55*CJ$186+AMV4træBP!$L55*CJ$187+AVV1træ!$L55*CJ$188+AVV1kul!$L79*CJ$189+AVV2træ!$L55*CJ$190+AVV2halm!$L55*CJ$191+AVV2gasGT!$L55*CJ$192+KKV!$L55*CJ$193+HCVgas!$L55*CJ$194+SPolie!$L55*CJ$195+SPgas!$L55*CJ$196+GeoEL!$L53*CJ$197+GeoVa!$L53*CJ$198+VP!$L53*CJ$199+Sol!$L53*CJ$200++Affald!$L57*CJ$201)</f>
        <v>93.164004968600267</v>
      </c>
      <c r="CK34" s="310">
        <f ca="1">IF(Sammenligning!$G$9="GJ",1,(1*3.6))*(AMV1træ!$L57*CK$183+AMV1træBP!$L57*CK$184+AMV3kul!$L79*CK$185+AMV4træ!$L55*CK$186+AMV4træBP!$L55*CK$187+AVV1træ!$L55*CK$188+AVV1kul!$L79*CK$189+AVV2træ!$L55*CK$190+AVV2halm!$L55*CK$191+AVV2gasGT!$L55*CK$192+KKV!$L55*CK$193+HCVgas!$L55*CK$194+SPolie!$L55*CK$195+SPgas!$L55*CK$196+GeoEL!$L53*CK$197+GeoVa!$L53*CK$198+VP!$L53*CK$199+Sol!$L53*CK$200++Affald!$L57*CK$201)</f>
        <v>103.37258031993329</v>
      </c>
      <c r="CL34" s="310">
        <f ca="1">IF(Sammenligning!$G$9="GJ",1,(1*3.6))*(AMV1træ!$L57*CL$183+AMV1træBP!$L57*CL$184+AMV3kul!$L79*CL$185+AMV4træ!$L55*CL$186+AMV4træBP!$L55*CL$187+AVV1træ!$L55*CL$188+AVV1kul!$L79*CL$189+AVV2træ!$L55*CL$190+AVV2halm!$L55*CL$191+AVV2gasGT!$L55*CL$192+KKV!$L55*CL$193+HCVgas!$L55*CL$194+SPolie!$L55*CL$195+SPgas!$L55*CL$196+GeoEL!$L53*CL$197+GeoVa!$L53*CL$198+VP!$L53*CL$199+Sol!$L53*CL$200++Affald!$L57*CL$201)</f>
        <v>91.997222665223447</v>
      </c>
      <c r="CM34" s="246">
        <f ca="1">IF(Sammenligning!$G$9="GJ",1,(1*3.6))*(AMV1træ!$M57*CM$183+AMV1træBP!$M57*CM$184+AMV3kul!$M79*CM$185+AMV4træ!$M55*CM$186+AMV4træBP!$M55*CM$187+AVV1træ!$M55*CM$188+AVV1kul!$M79*CM$189+AVV2træ!$M55*CM$190+AVV2halm!$M55*CM$191+AVV2gasGT!$M55*CM$192+KKV!$M55*CM$193+HCVgas!$M55*CM$194+SPolie!$M55*CM$195+SPgas!$M55*CM$196+GeoEL!$M53*CM$197+GeoVa!$M53*CM$198+VP!$M53*CM$199+Sol!$M53*CM$200+Affald!$M57*CM$201)</f>
        <v>68.873184408287798</v>
      </c>
      <c r="CN34" s="246">
        <f ca="1">IF(Sammenligning!$G$9="GJ",1,(1*3.6))*(AMV1træ!$M57*CN$183+AMV1træBP!$M57*CN$184+AMV3kul!$M79*CN$185+AMV4træ!$M55*CN$186+AMV4træBP!$M55*CN$187+AVV1træ!$M55*CN$188+AVV1kul!$M79*CN$189+AVV2træ!$M55*CN$190+AVV2halm!$M55*CN$191+AVV2gasGT!$M55*CN$192+KKV!$M55*CN$193+HCVgas!$M55*CN$194+SPolie!$M55*CN$195+SPgas!$M55*CN$196+GeoEL!$M53*CN$197+GeoVa!$M53*CN$198+VP!$M53*CN$199+Sol!$M53*CN$200+Affald!$M57*CN$201)</f>
        <v>89.959988386323673</v>
      </c>
      <c r="CO34" s="246">
        <f ca="1">IF(Sammenligning!$G$9="GJ",1,(1*3.6))*(AMV1træ!$M57*CO$183+AMV1træBP!$M57*CO$184+AMV3kul!$M79*CO$185+AMV4træ!$M55*CO$186+AMV4træBP!$M55*CO$187+AVV1træ!$M55*CO$188+AVV1kul!$M79*CO$189+AVV2træ!$M55*CO$190+AVV2halm!$M55*CO$191+AVV2gasGT!$M55*CO$192+KKV!$M55*CO$193+HCVgas!$M55*CO$194+SPolie!$M55*CO$195+SPgas!$M55*CO$196+GeoEL!$M53*CO$197+GeoVa!$M53*CO$198+VP!$M53*CO$199+Sol!$M53*CO$200+Affald!$M57*CO$201)</f>
        <v>96.934880444149826</v>
      </c>
      <c r="CP34" s="246">
        <f ca="1">IF(Sammenligning!$G$9="GJ",1,(1*3.6))*(AMV1træ!$M57*CP$183+AMV1træBP!$M57*CP$184+AMV3kul!$M79*CP$185+AMV4træ!$M55*CP$186+AMV4træBP!$M55*CP$187+AVV1træ!$M55*CP$188+AVV1kul!$M79*CP$189+AVV2træ!$M55*CP$190+AVV2halm!$M55*CP$191+AVV2gasGT!$M55*CP$192+KKV!$M55*CP$193+HCVgas!$M55*CP$194+SPolie!$M55*CP$195+SPgas!$M55*CP$196+GeoEL!$M53*CP$197+GeoVa!$M53*CP$198+VP!$M53*CP$199+Sol!$M53*CP$200+Affald!$M57*CP$201)</f>
        <v>94.750888736114035</v>
      </c>
      <c r="CQ34" s="246">
        <f ca="1">IF(Sammenligning!$G$9="GJ",1,(1*3.6))*(AMV1træ!$M57*CQ$183+AMV1træBP!$M57*CQ$184+AMV3kul!$M79*CQ$185+AMV4træ!$M55*CQ$186+AMV4træBP!$M55*CQ$187+AVV1træ!$M55*CQ$188+AVV1kul!$M79*CQ$189+AVV2træ!$M55*CQ$190+AVV2halm!$M55*CQ$191+AVV2gasGT!$M55*CQ$192+KKV!$M55*CQ$193+HCVgas!$M55*CQ$194+SPolie!$M55*CQ$195+SPgas!$M55*CQ$196+GeoEL!$M53*CQ$197+GeoVa!$M53*CQ$198+VP!$M53*CQ$199+Sol!$M53*CQ$200+Affald!$M57*CQ$201)</f>
        <v>104.02156023230077</v>
      </c>
      <c r="CR34" s="246">
        <f ca="1">IF(Sammenligning!$G$9="GJ",1,(1*3.6))*(AMV1træ!$M57*CR$183+AMV1træBP!$M57*CR$184+AMV3kul!$M79*CR$185+AMV4træ!$M55*CR$186+AMV4træBP!$M55*CR$187+AVV1træ!$M55*CR$188+AVV1kul!$M79*CR$189+AVV2træ!$M55*CR$190+AVV2halm!$M55*CR$191+AVV2gasGT!$M55*CR$192+KKV!$M55*CR$193+HCVgas!$M55*CR$194+SPolie!$M55*CR$195+SPgas!$M55*CR$196+GeoEL!$M53*CR$197+GeoVa!$M53*CR$198+VP!$M53*CR$199+Sol!$M53*CR$200+Affald!$M57*CR$201)</f>
        <v>72.060590008955216</v>
      </c>
      <c r="CS34" s="246">
        <f ca="1">IF(Sammenligning!$G$9="GJ",1,(1*3.6))*(AMV1træ!$M57*CS$183+AMV1træBP!$M57*CS$184+AMV3kul!$M79*CS$185+AMV4træ!$M55*CS$186+AMV4træBP!$M55*CS$187+AVV1træ!$M55*CS$188+AVV1kul!$M79*CS$189+AVV2træ!$M55*CS$190+AVV2halm!$M55*CS$191+AVV2gasGT!$M55*CS$192+KKV!$M55*CS$193+HCVgas!$M55*CS$194+SPolie!$M55*CS$195+SPgas!$M55*CS$196+GeoEL!$M53*CS$197+GeoVa!$M53*CS$198+VP!$M53*CS$199+Sol!$M53*CS$200+Affald!$M57*CS$201)</f>
        <v>79.563973142646475</v>
      </c>
      <c r="CT34" s="246">
        <f ca="1">IF(Sammenligning!$G$9="GJ",1,(1*3.6))*(AMV1træ!$M57*CT$183+AMV1træBP!$M57*CT$184+AMV3kul!$M79*CT$185+AMV4træ!$M55*CT$186+AMV4træBP!$M55*CT$187+AVV1træ!$M55*CT$188+AVV1kul!$M79*CT$189+AVV2træ!$M55*CT$190+AVV2halm!$M55*CT$191+AVV2gasGT!$M55*CT$192+KKV!$M55*CT$193+HCVgas!$M55*CT$194+SPolie!$M55*CT$195+SPgas!$M55*CT$196+GeoEL!$M53*CT$197+GeoVa!$M53*CT$198+VP!$M53*CT$199+Sol!$M53*CT$200+Affald!$M57*CT$201)</f>
        <v>-12.306640342717792</v>
      </c>
      <c r="CU34" s="246">
        <f ca="1">IF(Sammenligning!$G$9="GJ",1,(1*3.6))*(AMV1træ!$M57*CU$183+AMV1træBP!$M57*CU$184+AMV3kul!$M79*CU$185+AMV4træ!$M55*CU$186+AMV4træBP!$M55*CU$187+AVV1træ!$M55*CU$188+AVV1kul!$M79*CU$189+AVV2træ!$M55*CU$190+AVV2halm!$M55*CU$191+AVV2gasGT!$M55*CU$192+KKV!$M55*CU$193+HCVgas!$M55*CU$194+SPolie!$M55*CU$195+SPgas!$M55*CU$196+GeoEL!$M53*CU$197+GeoVa!$M53*CU$198+VP!$M53*CU$199+Sol!$M53*CU$200+Affald!$M57*CU$201)</f>
        <v>107.34320261363855</v>
      </c>
      <c r="CV34" s="246">
        <f ca="1">IF(Sammenligning!$G$9="GJ",1,(1*3.6))*(AMV1træ!$M57*CV$183+AMV1træBP!$M57*CV$184+AMV3kul!$M79*CV$185+AMV4træ!$M55*CV$186+AMV4træBP!$M55*CV$187+AVV1træ!$M55*CV$188+AVV1kul!$M79*CV$189+AVV2træ!$M55*CV$190+AVV2halm!$M55*CV$191+AVV2gasGT!$M55*CV$192+KKV!$M55*CV$193+HCVgas!$M55*CV$194+SPolie!$M55*CV$195+SPgas!$M55*CV$196+GeoEL!$M53*CV$197+GeoVa!$M53*CV$198+VP!$M53*CV$199+Sol!$M53*CV$200+Affald!$M57*CV$201)</f>
        <v>93.470400396937677</v>
      </c>
      <c r="CW34" s="246">
        <f ca="1">IF(Sammenligning!$G$9="GJ",1,(1*3.6))*(AMV1træ!$M57*CW$183+AMV1træBP!$M57*CW$184+AMV3kul!$M79*CW$185+AMV4træ!$M55*CW$186+AMV4træBP!$M55*CW$187+AVV1træ!$M55*CW$188+AVV1kul!$M79*CW$189+AVV2træ!$M55*CW$190+AVV2halm!$M55*CW$191+AVV2gasGT!$M55*CW$192+KKV!$M55*CW$193+HCVgas!$M55*CW$194+SPolie!$M55*CW$195+SPgas!$M55*CW$196+GeoEL!$M53*CW$197+GeoVa!$M53*CW$198+VP!$M53*CW$199+Sol!$M53*CW$200+Affald!$M57*CW$201)</f>
        <v>102.7740578809134</v>
      </c>
      <c r="CX34" s="246">
        <f ca="1">IF(Sammenligning!$G$9="GJ",1,(1*3.6))*(AMV1træ!$M57*CX$183+AMV1træBP!$M57*CX$184+AMV3kul!$M79*CX$185+AMV4træ!$M55*CX$186+AMV4træBP!$M55*CX$187+AVV1træ!$M55*CX$188+AVV1kul!$M79*CX$189+AVV2træ!$M55*CX$190+AVV2halm!$M55*CX$191+AVV2gasGT!$M55*CX$192+KKV!$M55*CX$193+HCVgas!$M55*CX$194+SPolie!$M55*CX$195+SPgas!$M55*CX$196+GeoEL!$M53*CX$197+GeoVa!$M53*CX$198+VP!$M53*CX$199+Sol!$M53*CX$200+Affald!$M57*CX$201)</f>
        <v>85.827451843370767</v>
      </c>
      <c r="CY34" s="246">
        <f ca="1">IF(Sammenligning!$G$9="GJ",1,(1*3.6))*(AMV1træ!$N57*CY$183+AMV1træBP!$N57*CY$184+AMV3kul!$N79*CY$185+AMV4træ!$N55*CY$186+AMV4træBP!$N55*CY$187+AVV1træ!$N55*CY$188+AVV1kul!$N79*CY$189+AVV2træ!$N55*CY$190+AVV2halm!$N55*CY$191+AVV2gasGT!$N55*CY$192+KKV!$N55*CY$193+HCVgas!$N55*CY$194+SPolie!$N55*CY$195+SPgas!$N55*CY$196+GeoEL!$N53*CY$197+GeoVa!$N53*CY$198+VP!$N53*CY$199+Sol!$N53*CY$200+Affald!$N57*CY$201)</f>
        <v>72.322359658998707</v>
      </c>
      <c r="CZ34" s="246">
        <f ca="1">IF(Sammenligning!$G$9="GJ",1,(1*3.6))*(AMV1træ!$N57*CZ$183+AMV1træBP!$N57*CZ$184+AMV3kul!$N79*CZ$185+AMV4træ!$N55*CZ$186+AMV4træBP!$N55*CZ$187+AVV1træ!$N55*CZ$188+AVV1kul!$N79*CZ$189+AVV2træ!$N55*CZ$190+AVV2halm!$N55*CZ$191+AVV2gasGT!$N55*CZ$192+KKV!$N55*CZ$193+HCVgas!$N55*CZ$194+SPolie!$N55*CZ$195+SPgas!$N55*CZ$196+GeoEL!$N53*CZ$197+GeoVa!$N53*CZ$198+VP!$N53*CZ$199+Sol!$N53*CZ$200+Affald!$N57*CZ$201)</f>
        <v>91.818027901888328</v>
      </c>
      <c r="DA34" s="246">
        <f ca="1">IF(Sammenligning!$G$9="GJ",1,(1*3.6))*(AMV1træ!$N57*DA$183+AMV1træBP!$N57*DA$184+AMV3kul!$N79*DA$185+AMV4træ!$N55*DA$186+AMV4træBP!$N55*DA$187+AVV1træ!$N55*DA$188+AVV1kul!$N79*DA$189+AVV2træ!$N55*DA$190+AVV2halm!$N55*DA$191+AVV2gasGT!$N55*DA$192+KKV!$N55*DA$193+HCVgas!$N55*DA$194+SPolie!$N55*DA$195+SPgas!$N55*DA$196+GeoEL!$N53*DA$197+GeoVa!$N53*DA$198+VP!$N53*DA$199+Sol!$N53*DA$200+Affald!$N57*DA$201)</f>
        <v>98.428092976872549</v>
      </c>
      <c r="DB34" s="246">
        <f ca="1">IF(Sammenligning!$G$9="GJ",1,(1*3.6))*(AMV1træ!$N57*DB$183+AMV1træBP!$N57*DB$184+AMV3kul!$N79*DB$185+AMV4træ!$N55*DB$186+AMV4træBP!$N55*DB$187+AVV1træ!$N55*DB$188+AVV1kul!$N79*DB$189+AVV2træ!$N55*DB$190+AVV2halm!$N55*DB$191+AVV2gasGT!$N55*DB$192+KKV!$N55*DB$193+HCVgas!$N55*DB$194+SPolie!$N55*DB$195+SPgas!$N55*DB$196+GeoEL!$N53*DB$197+GeoVa!$N53*DB$198+VP!$N53*DB$199+Sol!$N53*DB$200+Affald!$N57*DB$201)</f>
        <v>96.001295822213137</v>
      </c>
      <c r="DC34" s="246">
        <f ca="1">IF(Sammenligning!$G$9="GJ",1,(1*3.6))*(AMV1træ!$N57*DC$183+AMV1træBP!$N57*DC$184+AMV3kul!$N79*DC$185+AMV4træ!$N55*DC$186+AMV4træBP!$N55*DC$187+AVV1træ!$N55*DC$188+AVV1kul!$N79*DC$189+AVV2træ!$N55*DC$190+AVV2halm!$N55*DC$191+AVV2gasGT!$N55*DC$192+KKV!$N55*DC$193+HCVgas!$N55*DC$194+SPolie!$N55*DC$195+SPgas!$N55*DC$196+GeoEL!$N53*DC$197+GeoVa!$N53*DC$198+VP!$N53*DC$199+Sol!$N53*DC$200+Affald!$N57*DC$201)</f>
        <v>98.298480043282197</v>
      </c>
      <c r="DD34" s="246">
        <f ca="1">IF(Sammenligning!$G$9="GJ",1,(1*3.6))*(AMV1træ!$N57*DD$183+AMV1træBP!$N57*DD$184+AMV3kul!$N79*DD$185+AMV4træ!$N55*DD$186+AMV4træBP!$N55*DD$187+AVV1træ!$N55*DD$188+AVV1kul!$N79*DD$189+AVV2træ!$N55*DD$190+AVV2halm!$N55*DD$191+AVV2gasGT!$N55*DD$192+KKV!$N55*DD$193+HCVgas!$N55*DD$194+SPolie!$N55*DD$195+SPgas!$N55*DD$196+GeoEL!$N53*DD$197+GeoVa!$N53*DD$198+VP!$N53*DD$199+Sol!$N53*DD$200+Affald!$N57*DD$201)</f>
        <v>72.103865224295134</v>
      </c>
      <c r="DE34" s="246">
        <f ca="1">IF(Sammenligning!$G$9="GJ",1,(1*3.6))*(AMV1træ!$N57*DE$183+AMV1træBP!$N57*DE$184+AMV3kul!$N79*DE$185+AMV4træ!$N55*DE$186+AMV4træBP!$N55*DE$187+AVV1træ!$N55*DE$188+AVV1kul!$N79*DE$189+AVV2træ!$N55*DE$190+AVV2halm!$N55*DE$191+AVV2gasGT!$N55*DE$192+KKV!$N55*DE$193+HCVgas!$N55*DE$194+SPolie!$N55*DE$195+SPgas!$N55*DE$196+GeoEL!$N53*DE$197+GeoVa!$N53*DE$198+VP!$N53*DE$199+Sol!$N53*DE$200+Affald!$N57*DE$201)</f>
        <v>79.629100741790296</v>
      </c>
      <c r="DF34" s="246">
        <f ca="1">IF(Sammenligning!$G$9="GJ",1,(1*3.6))*(AMV1træ!$N57*DF$183+AMV1træBP!$N57*DF$184+AMV3kul!$N79*DF$185+AMV4træ!$N55*DF$186+AMV4træBP!$N55*DF$187+AVV1træ!$N55*DF$188+AVV1kul!$N79*DF$189+AVV2træ!$N55*DF$190+AVV2halm!$N55*DF$191+AVV2gasGT!$N55*DF$192+KKV!$N55*DF$193+HCVgas!$N55*DF$194+SPolie!$N55*DF$195+SPgas!$N55*DF$196+GeoEL!$N53*DF$197+GeoVa!$N53*DF$198+VP!$N53*DF$199+Sol!$N53*DF$200+Affald!$N57*DF$201)</f>
        <v>-12.341225567900867</v>
      </c>
      <c r="DG34" s="246">
        <f ca="1">IF(Sammenligning!$G$9="GJ",1,(1*3.6))*(AMV1træ!$N57*DG$183+AMV1træBP!$N57*DG$184+AMV3kul!$N79*DG$185+AMV4træ!$N55*DG$186+AMV4træBP!$N55*DG$187+AVV1træ!$N55*DG$188+AVV1kul!$N79*DG$189+AVV2træ!$N55*DG$190+AVV2halm!$N55*DG$191+AVV2gasGT!$N55*DG$192+KKV!$N55*DG$193+HCVgas!$N55*DG$194+SPolie!$N55*DG$195+SPgas!$N55*DG$196+GeoEL!$N53*DG$197+GeoVa!$N53*DG$198+VP!$N53*DG$199+Sol!$N53*DG$200+Affald!$N57*DG$201)</f>
        <v>106.54436962995628</v>
      </c>
      <c r="DH34" s="246">
        <f ca="1">IF(Sammenligning!$G$9="GJ",1,(1*3.6))*(AMV1træ!$N57*DH$183+AMV1træBP!$N57*DH$184+AMV3kul!$N79*DH$185+AMV4træ!$N55*DH$186+AMV4træBP!$N55*DH$187+AVV1træ!$N55*DH$188+AVV1kul!$N79*DH$189+AVV2træ!$N55*DH$190+AVV2halm!$N55*DH$191+AVV2gasGT!$N55*DH$192+KKV!$N55*DH$193+HCVgas!$N55*DH$194+SPolie!$N55*DH$195+SPgas!$N55*DH$196+GeoEL!$N53*DH$197+GeoVa!$N53*DH$198+VP!$N53*DH$199+Sol!$N53*DH$200+Affald!$N57*DH$201)</f>
        <v>94.186002716644467</v>
      </c>
      <c r="DI34" s="246">
        <f ca="1">IF(Sammenligning!$G$9="GJ",1,(1*3.6))*(AMV1træ!$N57*DI$183+AMV1træBP!$N57*DI$184+AMV3kul!$N79*DI$185+AMV4træ!$N55*DI$186+AMV4træBP!$N55*DI$187+AVV1træ!$N55*DI$188+AVV1kul!$N79*DI$189+AVV2træ!$N55*DI$190+AVV2halm!$N55*DI$191+AVV2gasGT!$N55*DI$192+KKV!$N55*DI$193+HCVgas!$N55*DI$194+SPolie!$N55*DI$195+SPgas!$N55*DI$196+GeoEL!$N53*DI$197+GeoVa!$N53*DI$198+VP!$N53*DI$199+Sol!$N53*DI$200+Affald!$N57*DI$201)</f>
        <v>103.16413881198577</v>
      </c>
      <c r="DJ34" s="246">
        <f ca="1">IF(Sammenligning!$G$9="GJ",1,(1*3.6))*(AMV1træ!$N57*DJ$183+AMV1træBP!$N57*DJ$184+AMV3kul!$N79*DJ$185+AMV4træ!$N55*DJ$186+AMV4træBP!$N55*DJ$187+AVV1træ!$N55*DJ$188+AVV1kul!$N79*DJ$189+AVV2træ!$N55*DJ$190+AVV2halm!$N55*DJ$191+AVV2gasGT!$N55*DJ$192+KKV!$N55*DJ$193+HCVgas!$N55*DJ$194+SPolie!$N55*DJ$195+SPgas!$N55*DJ$196+GeoEL!$N53*DJ$197+GeoVa!$N53*DJ$198+VP!$N53*DJ$199+Sol!$N53*DJ$200+Affald!$N57*DJ$201)</f>
        <v>80.535853913746365</v>
      </c>
      <c r="DK34" s="246">
        <f ca="1">IF(Sammenligning!$G$9="GJ",1,(1*3.6))*(AMV1træ!$O57*DK$183+AMV1træBP!$O57*DK$184+AMV3kul!$O79*DK$185+AMV4træ!$O55*DK$186+AMV4træBP!$O55*DK$187+AVV1træ!$O55*DK$188+AVV1kul!$O79*DK$189+AVV2træ!$O55*DK$190+AVV2halm!$O55*DK$191+AVV2gasGT!$O55*DK$192+KKV!$O55*DK$193+HCVgas!$O55*DK$194+SPolie!$O55*DK$195+SPgas!$O55*DK$196+GeoEL!$O53*DK$197+GeoVa!$O53*DK$198+VP!$O53*DK$199+Sol!$O53*DK$200+Affald!$O57*DK$201)</f>
        <v>76.469666875695793</v>
      </c>
      <c r="DL34" s="246">
        <f ca="1">IF(Sammenligning!$G$9="GJ",1,(1*3.6))*(AMV1træ!$O57*DL$183+AMV1træBP!$O57*DL$184+AMV3kul!$O79*DL$185+AMV4træ!$O55*DL$186+AMV4træBP!$O55*DL$187+AVV1træ!$O55*DL$188+AVV1kul!$O79*DL$189+AVV2træ!$O55*DL$190+AVV2halm!$O55*DL$191+AVV2gasGT!$O55*DL$192+KKV!$O55*DL$193+HCVgas!$O55*DL$194+SPolie!$O55*DL$195+SPgas!$O55*DL$196+GeoEL!$O53*DL$197+GeoVa!$O53*DL$198+VP!$O53*DL$199+Sol!$O53*DL$200+Affald!$O57*DL$201)</f>
        <v>94.269485065493072</v>
      </c>
      <c r="DM34" s="246">
        <f ca="1">IF(Sammenligning!$G$9="GJ",1,(1*3.6))*(AMV1træ!$O57*DM$183+AMV1træBP!$O57*DM$184+AMV3kul!$O79*DM$185+AMV4træ!$O55*DM$186+AMV4træBP!$O55*DM$187+AVV1træ!$O55*DM$188+AVV1kul!$O79*DM$189+AVV2træ!$O55*DM$190+AVV2halm!$O55*DM$191+AVV2gasGT!$O55*DM$192+KKV!$O55*DM$193+HCVgas!$O55*DM$194+SPolie!$O55*DM$195+SPgas!$O55*DM$196+GeoEL!$O53*DM$197+GeoVa!$O53*DM$198+VP!$O53*DM$199+Sol!$O53*DM$200+Affald!$O57*DM$201)</f>
        <v>100.32746481449271</v>
      </c>
      <c r="DN34" s="246">
        <f ca="1">IF(Sammenligning!$G$9="GJ",1,(1*3.6))*(AMV1træ!$O57*DN$183+AMV1træBP!$O57*DN$184+AMV3kul!$O79*DN$185+AMV4træ!$O55*DN$186+AMV4træBP!$O55*DN$187+AVV1træ!$O55*DN$188+AVV1kul!$O79*DN$189+AVV2træ!$O55*DN$190+AVV2halm!$O55*DN$191+AVV2gasGT!$O55*DN$192+KKV!$O55*DN$193+HCVgas!$O55*DN$194+SPolie!$O55*DN$195+SPgas!$O55*DN$196+GeoEL!$O53*DN$197+GeoVa!$O53*DN$198+VP!$O53*DN$199+Sol!$O53*DN$200+Affald!$O57*DN$201)</f>
        <v>97.279053933488356</v>
      </c>
      <c r="DO34" s="246">
        <f ca="1">IF(Sammenligning!$G$9="GJ",1,(1*3.6))*(AMV1træ!$O57*DO$183+AMV1træBP!$O57*DO$184+AMV3kul!$O79*DO$185+AMV4træ!$O55*DO$186+AMV4træBP!$O55*DO$187+AVV1træ!$O55*DO$188+AVV1kul!$O79*DO$189+AVV2træ!$O55*DO$190+AVV2halm!$O55*DO$191+AVV2gasGT!$O55*DO$192+KKV!$O55*DO$193+HCVgas!$O55*DO$194+SPolie!$O55*DO$195+SPgas!$O55*DO$196+GeoEL!$O53*DO$197+GeoVa!$O53*DO$198+VP!$O53*DO$199+Sol!$O53*DO$200+Affald!$O57*DO$201)</f>
        <v>93.13677133365141</v>
      </c>
      <c r="DP34" s="246">
        <f ca="1">IF(Sammenligning!$G$9="GJ",1,(1*3.6))*(AMV1træ!$O57*DP$183+AMV1træBP!$O57*DP$184+AMV3kul!$O79*DP$185+AMV4træ!$O55*DP$186+AMV4træBP!$O55*DP$187+AVV1træ!$O55*DP$188+AVV1kul!$O79*DP$189+AVV2træ!$O55*DP$190+AVV2halm!$O55*DP$191+AVV2gasGT!$O55*DP$192+KKV!$O55*DP$193+HCVgas!$O55*DP$194+SPolie!$O55*DP$195+SPgas!$O55*DP$196+GeoEL!$O53*DP$197+GeoVa!$O53*DP$198+VP!$O53*DP$199+Sol!$O53*DP$200+Affald!$O57*DP$201)</f>
        <v>72.179048493446089</v>
      </c>
      <c r="DQ34" s="246">
        <f ca="1">IF(Sammenligning!$G$9="GJ",1,(1*3.6))*(AMV1træ!$O57*DQ$183+AMV1træBP!$O57*DQ$184+AMV3kul!$O79*DQ$185+AMV4træ!$O55*DQ$186+AMV4træBP!$O55*DQ$187+AVV1træ!$O55*DQ$188+AVV1kul!$O79*DQ$189+AVV2træ!$O55*DQ$190+AVV2halm!$O55*DQ$191+AVV2gasGT!$O55*DQ$192+KKV!$O55*DQ$193+HCVgas!$O55*DQ$194+SPolie!$O55*DQ$195+SPgas!$O55*DQ$196+GeoEL!$O53*DQ$197+GeoVa!$O53*DQ$198+VP!$O53*DQ$199+Sol!$O53*DQ$200+Affald!$O57*DQ$201)</f>
        <v>79.729822942944878</v>
      </c>
      <c r="DR34" s="246">
        <f ca="1">IF(Sammenligning!$G$9="GJ",1,(1*3.6))*(AMV1træ!$O57*DR$183+AMV1træBP!$O57*DR$184+AMV3kul!$O79*DR$185+AMV4træ!$O55*DR$186+AMV4træBP!$O55*DR$187+AVV1træ!$O55*DR$188+AVV1kul!$O79*DR$189+AVV2træ!$O55*DR$190+AVV2halm!$O55*DR$191+AVV2gasGT!$O55*DR$192+KKV!$O55*DR$193+HCVgas!$O55*DR$194+SPolie!$O55*DR$195+SPgas!$O55*DR$196+GeoEL!$O53*DR$197+GeoVa!$O53*DR$198+VP!$O53*DR$199+Sol!$O53*DR$200+Affald!$O57*DR$201)</f>
        <v>-12.373324729865658</v>
      </c>
      <c r="DS34" s="246">
        <f ca="1">IF(Sammenligning!$G$9="GJ",1,(1*3.6))*(AMV1træ!$O57*DS$183+AMV1træBP!$O57*DS$184+AMV3kul!$O79*DS$185+AMV4træ!$O55*DS$186+AMV4træBP!$O55*DS$187+AVV1træ!$O55*DS$188+AVV1kul!$O79*DS$189+AVV2træ!$O55*DS$190+AVV2halm!$O55*DS$191+AVV2gasGT!$O55*DS$192+KKV!$O55*DS$193+HCVgas!$O55*DS$194+SPolie!$O55*DS$195+SPgas!$O55*DS$196+GeoEL!$O53*DS$197+GeoVa!$O53*DS$198+VP!$O53*DS$199+Sol!$O53*DS$200+Affald!$O57*DS$201)</f>
        <v>105.80972105418697</v>
      </c>
      <c r="DT34" s="246">
        <f ca="1">IF(Sammenligning!$G$9="GJ",1,(1*3.6))*(AMV1træ!$O57*DT$183+AMV1træBP!$O57*DT$184+AMV3kul!$O79*DT$185+AMV4træ!$O55*DT$186+AMV4træBP!$O55*DT$187+AVV1træ!$O55*DT$188+AVV1kul!$O79*DT$189+AVV2træ!$O55*DT$190+AVV2halm!$O55*DT$191+AVV2gasGT!$O55*DT$192+KKV!$O55*DT$193+HCVgas!$O55*DT$194+SPolie!$O55*DT$195+SPgas!$O55*DT$196+GeoEL!$O53*DT$197+GeoVa!$O53*DT$198+VP!$O53*DT$199+Sol!$O53*DT$200+Affald!$O57*DT$201)</f>
        <v>94.995489343734761</v>
      </c>
      <c r="DU34" s="246">
        <f ca="1">IF(Sammenligning!$G$9="GJ",1,(1*3.6))*(AMV1træ!$O57*DU$183+AMV1træBP!$O57*DU$184+AMV3kul!$O79*DU$185+AMV4træ!$O55*DU$186+AMV4træBP!$O55*DU$187+AVV1træ!$O55*DU$188+AVV1kul!$O79*DU$189+AVV2træ!$O55*DU$190+AVV2halm!$O55*DU$191+AVV2gasGT!$O55*DU$192+KKV!$O55*DU$193+HCVgas!$O55*DU$194+SPolie!$O55*DU$195+SPgas!$O55*DU$196+GeoEL!$O53*DU$197+GeoVa!$O53*DU$198+VP!$O53*DU$199+Sol!$O53*DU$200+Affald!$O57*DU$201)</f>
        <v>103.55987009751622</v>
      </c>
      <c r="DV34" s="246">
        <f ca="1">IF(Sammenligning!$G$9="GJ",1,(1*3.6))*(AMV1træ!$O57*DV$183+AMV1træBP!$O57*DV$184+AMV3kul!$O79*DV$185+AMV4træ!$O55*DV$186+AMV4træBP!$O55*DV$187+AVV1træ!$O55*DV$188+AVV1kul!$O79*DV$189+AVV2træ!$O55*DV$190+AVV2halm!$O55*DV$191+AVV2gasGT!$O55*DV$192+KKV!$O55*DV$193+HCVgas!$O55*DV$194+SPolie!$O55*DV$195+SPgas!$O55*DV$196+GeoEL!$O53*DV$197+GeoVa!$O53*DV$198+VP!$O53*DV$199+Sol!$O53*DV$200+Affald!$O57*DV$201)</f>
        <v>74.119603884858151</v>
      </c>
      <c r="DW34" s="246">
        <f ca="1">IF(Sammenligning!$G$9="GJ",1,(1*3.6))*(AMV1træ!$P57*DW$183+AMV1træBP!$P57*DW$184+AMV3kul!$P79*DW$185+AMV4træ!$P55*DW$186+AMV4træBP!$P55*DW$187+AVV1træ!$P55*DW$188+AVV1kul!$P79*DW$189+AVV2træ!$P55*DW$190+AVV2halm!$P55*DW$191+AVV2gasGT!$P55*DW$192+KKV!$P55*DW$193+HCVgas!$P55*DW$194+SPolie!$P55*DW$195+SPgas!$P55*DW$196+GeoEL!$P53*DW$197+GeoVa!$P53*DW$198+VP!$P53*DW$199+Sol!$P53*DW$200+Affald!$P57*DW$201)</f>
        <v>77.9677344707641</v>
      </c>
      <c r="DX34" s="246">
        <f ca="1">IF(Sammenligning!$G$9="GJ",1,(1*3.6))*(AMV1træ!$P57*DX$183+AMV1træBP!$P57*DX$184+AMV3kul!$P79*DX$185+AMV4træ!$P55*DX$186+AMV4træBP!$P55*DX$187+AVV1træ!$P55*DX$188+AVV1kul!$P79*DX$189+AVV2træ!$P55*DX$190+AVV2halm!$P55*DX$191+AVV2gasGT!$P55*DX$192+KKV!$P55*DX$193+HCVgas!$P55*DX$194+SPolie!$P55*DX$195+SPgas!$P55*DX$196+GeoEL!$P53*DX$197+GeoVa!$P53*DX$198+VP!$P53*DX$199+Sol!$P53*DX$200+Affald!$P57*DX$201)</f>
        <v>94.468156005513777</v>
      </c>
      <c r="DY34" s="246">
        <f ca="1">IF(Sammenligning!$G$9="GJ",1,(1*3.6))*(AMV1træ!$P57*DY$183+AMV1træBP!$P57*DY$184+AMV3kul!$P79*DY$185+AMV4træ!$P55*DY$186+AMV4træBP!$P55*DY$187+AVV1træ!$P55*DY$188+AVV1kul!$P79*DY$189+AVV2træ!$P55*DY$190+AVV2halm!$P55*DY$191+AVV2gasGT!$P55*DY$192+KKV!$P55*DY$193+HCVgas!$P55*DY$194+SPolie!$P55*DY$195+SPgas!$P55*DY$196+GeoEL!$P53*DY$197+GeoVa!$P53*DY$198+VP!$P53*DY$199+Sol!$P53*DY$200+Affald!$P57*DY$201)</f>
        <v>100.57212052980371</v>
      </c>
      <c r="DZ34" s="246">
        <f ca="1">IF(Sammenligning!$G$9="GJ",1,(1*3.6))*(AMV1træ!$P57*DZ$183+AMV1træBP!$P57*DZ$184+AMV3kul!$P79*DZ$185+AMV4træ!$P55*DZ$186+AMV4træBP!$P55*DZ$187+AVV1træ!$P55*DZ$188+AVV1kul!$P79*DZ$189+AVV2træ!$P55*DZ$190+AVV2halm!$P55*DZ$191+AVV2gasGT!$P55*DZ$192+KKV!$P55*DZ$193+HCVgas!$P55*DZ$194+SPolie!$P55*DZ$195+SPgas!$P55*DZ$196+GeoEL!$P53*DZ$197+GeoVa!$P53*DZ$198+VP!$P53*DZ$199+Sol!$P53*DZ$200+Affald!$P57*DZ$201)</f>
        <v>98.535204049395787</v>
      </c>
      <c r="EA34" s="246">
        <f ca="1">IF(Sammenligning!$G$9="GJ",1,(1*3.6))*(AMV1træ!$P57*EA$183+AMV1træBP!$P57*EA$184+AMV3kul!$P79*EA$185+AMV4træ!$P55*EA$186+AMV4træBP!$P55*EA$187+AVV1træ!$P55*EA$188+AVV1kul!$P79*EA$189+AVV2træ!$P55*EA$190+AVV2halm!$P55*EA$191+AVV2gasGT!$P55*EA$192+KKV!$P55*EA$193+HCVgas!$P55*EA$194+SPolie!$P55*EA$195+SPgas!$P55*EA$196+GeoEL!$P53*EA$197+GeoVa!$P53*EA$198+VP!$P53*EA$199+Sol!$P53*EA$200+Affald!$P57*EA$201)</f>
        <v>88.406900201999335</v>
      </c>
      <c r="EB34" s="246">
        <f ca="1">IF(Sammenligning!$G$9="GJ",1,(1*3.6))*(AMV1træ!$P57*EB$183+AMV1træBP!$P57*EB$184+AMV3kul!$P79*EB$185+AMV4træ!$P55*EB$186+AMV4træBP!$P55*EB$187+AVV1træ!$P55*EB$188+AVV1kul!$P79*EB$189+AVV2træ!$P55*EB$190+AVV2halm!$P55*EB$191+AVV2gasGT!$P55*EB$192+KKV!$P55*EB$193+HCVgas!$P55*EB$194+SPolie!$P55*EB$195+SPgas!$P55*EB$196+GeoEL!$P53*EB$197+GeoVa!$P53*EB$198+VP!$P53*EB$199+Sol!$P53*EB$200+Affald!$P57*EB$201)</f>
        <v>72.264737582432502</v>
      </c>
      <c r="EC34" s="246">
        <f ca="1">IF(Sammenligning!$G$9="GJ",1,(1*3.6))*(AMV1træ!$P57*EC$183+AMV1træBP!$P57*EC$184+AMV3kul!$P79*EC$185+AMV4træ!$P55*EC$186+AMV4træBP!$P55*EC$187+AVV1træ!$P55*EC$188+AVV1kul!$P79*EC$189+AVV2træ!$P55*EC$190+AVV2halm!$P55*EC$191+AVV2gasGT!$P55*EC$192+KKV!$P55*EC$193+HCVgas!$P55*EC$194+SPolie!$P55*EC$195+SPgas!$P55*EC$196+GeoEL!$P53*EC$197+GeoVa!$P53*EC$198+VP!$P53*EC$199+Sol!$P53*EC$200+Affald!$P57*EC$201)</f>
        <v>79.796664386815465</v>
      </c>
      <c r="ED34" s="246">
        <f ca="1">IF(Sammenligning!$G$9="GJ",1,(1*3.6))*(AMV1træ!$P57*ED$183+AMV1træBP!$P57*ED$184+AMV3kul!$P79*ED$185+AMV4træ!$P55*ED$186+AMV4træBP!$P55*ED$187+AVV1træ!$P55*ED$188+AVV1kul!$P79*ED$189+AVV2træ!$P55*ED$190+AVV2halm!$P55*ED$191+AVV2gasGT!$P55*ED$192+KKV!$P55*ED$193+HCVgas!$P55*ED$194+SPolie!$P55*ED$195+SPgas!$P55*ED$196+GeoEL!$P53*ED$197+GeoVa!$P53*ED$198+VP!$P53*ED$199+Sol!$P53*ED$200+Affald!$P57*ED$201)</f>
        <v>-12.419646700285153</v>
      </c>
      <c r="EE34" s="246">
        <f ca="1">IF(Sammenligning!$G$9="GJ",1,(1*3.6))*(AMV1træ!$P57*EE$183+AMV1træBP!$P57*EE$184+AMV3kul!$P79*EE$185+AMV4træ!$P55*EE$186+AMV4træBP!$P55*EE$187+AVV1træ!$P55*EE$188+AVV1kul!$P79*EE$189+AVV2træ!$P55*EE$190+AVV2halm!$P55*EE$191+AVV2gasGT!$P55*EE$192+KKV!$P55*EE$193+HCVgas!$P55*EE$194+SPolie!$P55*EE$195+SPgas!$P55*EE$196+GeoEL!$P53*EE$197+GeoVa!$P53*EE$198+VP!$P53*EE$199+Sol!$P53*EE$200+Affald!$P57*EE$201)</f>
        <v>105.13420447244471</v>
      </c>
      <c r="EF34" s="246">
        <f ca="1">IF(Sammenligning!$G$9="GJ",1,(1*3.6))*(AMV1træ!$P57*EF$183+AMV1træBP!$P57*EF$184+AMV3kul!$P79*EF$185+AMV4træ!$P55*EF$186+AMV4træBP!$P55*EF$187+AVV1træ!$P55*EF$188+AVV1kul!$P79*EF$189+AVV2træ!$P55*EF$190+AVV2halm!$P55*EF$191+AVV2gasGT!$P55*EF$192+KKV!$P55*EF$193+HCVgas!$P55*EF$194+SPolie!$P55*EF$195+SPgas!$P55*EF$196+GeoEL!$P53*EF$197+GeoVa!$P53*EF$198+VP!$P53*EF$199+Sol!$P53*EF$200+Affald!$P57*EF$201)</f>
        <v>95.66692914971857</v>
      </c>
      <c r="EG34" s="246">
        <f ca="1">IF(Sammenligning!$G$9="GJ",1,(1*3.6))*(AMV1træ!$P57*EG$183+AMV1træBP!$P57*EG$184+AMV3kul!$P79*EG$185+AMV4træ!$P55*EG$186+AMV4træBP!$P55*EG$187+AVV1træ!$P55*EG$188+AVV1kul!$P79*EG$189+AVV2træ!$P55*EG$190+AVV2halm!$P55*EG$191+AVV2gasGT!$P55*EG$192+KKV!$P55*EG$193+HCVgas!$P55*EG$194+SPolie!$P55*EG$195+SPgas!$P55*EG$196+GeoEL!$P53*EG$197+GeoVa!$P53*EG$198+VP!$P53*EG$199+Sol!$P53*EG$200+Affald!$P57*EG$201)</f>
        <v>103.52440168810955</v>
      </c>
      <c r="EH34" s="246">
        <f ca="1">IF(Sammenligning!$G$9="GJ",1,(1*3.6))*(AMV1træ!$P57*EH$183+AMV1træBP!$P57*EH$184+AMV3kul!$P79*EH$185+AMV4træ!$P55*EH$186+AMV4træBP!$P55*EH$187+AVV1træ!$P55*EH$188+AVV1kul!$P79*EH$189+AVV2træ!$P55*EH$190+AVV2halm!$P55*EH$191+AVV2gasGT!$P55*EH$192+KKV!$P55*EH$193+HCVgas!$P55*EH$194+SPolie!$P55*EH$195+SPgas!$P55*EH$196+GeoEL!$P53*EH$197+GeoVa!$P53*EH$198+VP!$P53*EH$199+Sol!$P53*EH$200+Affald!$P57*EH$201)</f>
        <v>67.514450319491743</v>
      </c>
      <c r="EI34" s="310">
        <f ca="1">IF(Sammenligning!$G$9="GJ",1,(1*3.6))*(AMV1træ!$Q57*EI$183+AMV1træBP!$Q57*EI$184+AMV3kul!$Q79*EI$185+AMV4træ!$Q55*EI$186+AMV4træBP!$Q55*EI$187+AVV1træ!$Q55*EI$188+AVV1kul!$Q79*EI$189+AVV2træ!$Q55*EI$190+AVV2halm!$Q55*EI$191+AVV2gasGT!$Q55*EI$192+KKV!$Q55*EI$193+HCVgas!$Q55*EI$194+SPolie!$Q55*EI$195+SPgas!$Q55*EI$196+GeoEL!$Q53*EI$197+GeoVa!$Q53*EI$198+VP!$Q53*EI$199+Sol!$Q53*EI$200+Affald!$Q57*EI$201)</f>
        <v>79.320066624924692</v>
      </c>
      <c r="EJ34" s="310">
        <f ca="1">IF(Sammenligning!$G$9="GJ",1,(1*3.6))*(AMV1træ!$Q57*EJ$183+AMV1træBP!$Q57*EJ$184+AMV3kul!$Q79*EJ$185+AMV4træ!$Q55*EJ$186+AMV4træBP!$Q55*EJ$187+AVV1træ!$Q55*EJ$188+AVV1kul!$Q79*EJ$189+AVV2træ!$Q55*EJ$190+AVV2halm!$Q55*EJ$191+AVV2gasGT!$Q55*EJ$192+KKV!$Q55*EJ$193+HCVgas!$Q55*EJ$194+SPolie!$Q55*EJ$195+SPgas!$Q55*EJ$196+GeoEL!$Q53*EJ$197+GeoVa!$Q53*EJ$198+VP!$Q53*EJ$199+Sol!$Q53*EJ$200+Affald!$Q57*EJ$201)</f>
        <v>94.530787111521079</v>
      </c>
      <c r="EK34" s="310">
        <f ca="1">IF(Sammenligning!$G$9="GJ",1,(1*3.6))*(AMV1træ!$Q57*EK$183+AMV1træBP!$Q57*EK$184+AMV3kul!$Q79*EK$185+AMV4træ!$Q55*EK$186+AMV4træBP!$Q55*EK$187+AVV1træ!$Q55*EK$188+AVV1kul!$Q79*EK$189+AVV2træ!$Q55*EK$190+AVV2halm!$Q55*EK$191+AVV2gasGT!$Q55*EK$192+KKV!$Q55*EK$193+HCVgas!$Q55*EK$194+SPolie!$Q55*EK$195+SPgas!$Q55*EK$196+GeoEL!$Q53*EK$197+GeoVa!$Q53*EK$198+VP!$Q53*EK$199+Sol!$Q53*EK$200+Affald!$Q57*EK$201)</f>
        <v>100.68152606386474</v>
      </c>
      <c r="EL34" s="310">
        <f ca="1">IF(Sammenligning!$G$9="GJ",1,(1*3.6))*(AMV1træ!$Q57*EL$183+AMV1træBP!$Q57*EL$184+AMV3kul!$Q79*EL$185+AMV4træ!$Q55*EL$186+AMV4træBP!$Q55*EL$187+AVV1træ!$Q55*EL$188+AVV1kul!$Q79*EL$189+AVV2træ!$Q55*EL$190+AVV2halm!$Q55*EL$191+AVV2gasGT!$Q55*EL$192+KKV!$Q55*EL$193+HCVgas!$Q55*EL$194+SPolie!$Q55*EL$195+SPgas!$Q55*EL$196+GeoEL!$Q53*EL$197+GeoVa!$Q53*EL$198+VP!$Q53*EL$199+Sol!$Q53*EL$200+Affald!$Q57*EL$201)</f>
        <v>99.761117348312453</v>
      </c>
      <c r="EM34" s="310">
        <f ca="1">IF(Sammenligning!$G$9="GJ",1,(1*3.6))*(AMV1træ!$Q57*EM$183+AMV1træBP!$Q57*EM$184+AMV3kul!$Q79*EM$185+AMV4træ!$Q55*EM$186+AMV4træBP!$Q55*EM$187+AVV1træ!$Q55*EM$188+AVV1kul!$Q79*EM$189+AVV2træ!$Q55*EM$190+AVV2halm!$Q55*EM$191+AVV2gasGT!$Q55*EM$192+KKV!$Q55*EM$193+HCVgas!$Q55*EM$194+SPolie!$Q55*EM$195+SPgas!$Q55*EM$196+GeoEL!$Q53*EM$197+GeoVa!$Q53*EM$198+VP!$Q53*EM$199+Sol!$Q53*EM$200+Affald!$Q57*EM$201)</f>
        <v>84.098127794176634</v>
      </c>
      <c r="EN34" s="310">
        <f ca="1">IF(Sammenligning!$G$9="GJ",1,(1*3.6))*(AMV1træ!$Q57*EN$183+AMV1træBP!$Q57*EN$184+AMV3kul!$Q79*EN$185+AMV4træ!$Q55*EN$186+AMV4træBP!$Q55*EN$187+AVV1træ!$Q55*EN$188+AVV1kul!$Q79*EN$189+AVV2træ!$Q55*EN$190+AVV2halm!$Q55*EN$191+AVV2gasGT!$Q55*EN$192+KKV!$Q55*EN$193+HCVgas!$Q55*EN$194+SPolie!$Q55*EN$195+SPgas!$Q55*EN$196+GeoEL!$Q53*EN$197+GeoVa!$Q53*EN$198+VP!$Q53*EN$199+Sol!$Q53*EN$200+Affald!$Q57*EN$201)</f>
        <v>72.368677601174142</v>
      </c>
      <c r="EO34" s="310">
        <f ca="1">IF(Sammenligning!$G$9="GJ",1,(1*3.6))*(AMV1træ!$Q57*EO$183+AMV1træBP!$Q57*EO$184+AMV3kul!$Q79*EO$185+AMV4træ!$Q55*EO$186+AMV4træBP!$Q55*EO$187+AVV1træ!$Q55*EO$188+AVV1kul!$Q79*EO$189+AVV2træ!$Q55*EO$190+AVV2halm!$Q55*EO$191+AVV2gasGT!$Q55*EO$192+KKV!$Q55*EO$193+HCVgas!$Q55*EO$194+SPolie!$Q55*EO$195+SPgas!$Q55*EO$196+GeoEL!$Q53*EO$197+GeoVa!$Q53*EO$198+VP!$Q53*EO$199+Sol!$Q53*EO$200+Affald!$Q57*EO$201)</f>
        <v>79.874510027050604</v>
      </c>
      <c r="EP34" s="310">
        <f ca="1">IF(Sammenligning!$G$9="GJ",1,(1*3.6))*(AMV1træ!$Q57*EP$183+AMV1træBP!$Q57*EP$184+AMV3kul!$Q79*EP$185+AMV4træ!$Q55*EP$186+AMV4træBP!$Q55*EP$187+AVV1træ!$Q55*EP$188+AVV1kul!$Q79*EP$189+AVV2træ!$Q55*EP$190+AVV2halm!$Q55*EP$191+AVV2gasGT!$Q55*EP$192+KKV!$Q55*EP$193+HCVgas!$Q55*EP$194+SPolie!$Q55*EP$195+SPgas!$Q55*EP$196+GeoEL!$Q53*EP$197+GeoVa!$Q53*EP$198+VP!$Q53*EP$199+Sol!$Q53*EP$200+Affald!$Q57*EP$201)</f>
        <v>-12.472270465959426</v>
      </c>
      <c r="EQ34" s="310">
        <f ca="1">IF(Sammenligning!$G$9="GJ",1,(1*3.6))*(AMV1træ!$Q57*EQ$183+AMV1træBP!$Q57*EQ$184+AMV3kul!$Q79*EQ$185+AMV4træ!$Q55*EQ$186+AMV4træBP!$Q55*EQ$187+AVV1træ!$Q55*EQ$188+AVV1kul!$Q79*EQ$189+AVV2træ!$Q55*EQ$190+AVV2halm!$Q55*EQ$191+AVV2gasGT!$Q55*EQ$192+KKV!$Q55*EQ$193+HCVgas!$Q55*EQ$194+SPolie!$Q55*EQ$195+SPgas!$Q55*EQ$196+GeoEL!$Q53*EQ$197+GeoVa!$Q53*EQ$198+VP!$Q53*EQ$199+Sol!$Q53*EQ$200+Affald!$Q57*EQ$201)</f>
        <v>104.47111520177999</v>
      </c>
      <c r="ER34" s="310">
        <f ca="1">IF(Sammenligning!$G$9="GJ",1,(1*3.6))*(AMV1træ!$Q57*ER$183+AMV1træBP!$Q57*ER$184+AMV3kul!$Q79*ER$185+AMV4træ!$Q55*ER$186+AMV4træBP!$Q55*ER$187+AVV1træ!$Q55*ER$188+AVV1kul!$Q79*ER$189+AVV2træ!$Q55*ER$190+AVV2halm!$Q55*ER$191+AVV2gasGT!$Q55*ER$192+KKV!$Q55*ER$193+HCVgas!$Q55*ER$194+SPolie!$Q55*ER$195+SPgas!$Q55*ER$196+GeoEL!$Q53*ER$197+GeoVa!$Q53*ER$198+VP!$Q53*ER$199+Sol!$Q53*ER$200+Affald!$Q57*ER$201)</f>
        <v>96.321731887255439</v>
      </c>
      <c r="ES34" s="310">
        <f ca="1">IF(Sammenligning!$G$9="GJ",1,(1*3.6))*(AMV1træ!$Q57*ES$183+AMV1træBP!$Q57*ES$184+AMV3kul!$Q79*ES$185+AMV4træ!$Q55*ES$186+AMV4træBP!$Q55*ES$187+AVV1træ!$Q55*ES$188+AVV1kul!$Q79*ES$189+AVV2træ!$Q55*ES$190+AVV2halm!$Q55*ES$191+AVV2gasGT!$Q55*ES$192+KKV!$Q55*ES$193+HCVgas!$Q55*ES$194+SPolie!$Q55*ES$195+SPgas!$Q55*ES$196+GeoEL!$Q53*ES$197+GeoVa!$Q53*ES$198+VP!$Q53*ES$199+Sol!$Q53*ES$200+Affald!$Q57*ES$201)</f>
        <v>103.36509154671774</v>
      </c>
      <c r="ET34" s="310">
        <f ca="1">IF(Sammenligning!$G$9="GJ",1,(1*3.6))*(AMV1træ!$Q57*ET$183+AMV1træBP!$Q57*ET$184+AMV3kul!$Q79*ET$185+AMV4træ!$Q55*ET$186+AMV4træBP!$Q55*ET$187+AVV1træ!$Q55*ET$188+AVV1kul!$Q79*ET$189+AVV2træ!$Q55*ET$190+AVV2halm!$Q55*ET$191+AVV2gasGT!$Q55*ET$192+KKV!$Q55*ET$193+HCVgas!$Q55*ET$194+SPolie!$Q55*ET$195+SPgas!$Q55*ET$196+GeoEL!$Q53*ET$197+GeoVa!$Q53*ET$198+VP!$Q53*ET$199+Sol!$Q53*ET$200+Affald!$Q57*ET$201)</f>
        <v>60.569204575213277</v>
      </c>
      <c r="EU34" s="246">
        <f ca="1">IF(Sammenligning!$G$9="GJ",1,(1*3.6))*(AMV1træ!$R57*EU$183+AMV1træBP!$R57*EU$184+AMV3kul!$R79*EU$185+AMV4træ!$R55*EU$186+AMV4træBP!$R55*EU$187+AVV1træ!$R55*EU$188+AVV1kul!$R79*EU$189+AVV2træ!$R55*EU$190+AVV2halm!$R55*EU$191+AVV2gasGT!$R55*EU$192+KKV!$R55*EU$193+HCVgas!$R55*EU$194+SPolie!$R55*EU$195+SPgas!$R55*EU$196+GeoEL!$R53*EU$197+GeoVa!$R53*EU$198+VP!$R53*EU$199+Sol!$R53*EU$200+Affald!$R57*EU$201)</f>
        <v>76.742228241752258</v>
      </c>
      <c r="EV34" s="246">
        <f ca="1">IF(Sammenligning!$G$9="GJ",1,(1*3.6))*(AMV1træ!$R57*EV$183+AMV1træBP!$R57*EV$184+AMV3kul!$R79*EV$185+AMV4træ!$R55*EV$186+AMV4træBP!$R55*EV$187+AVV1træ!$R55*EV$188+AVV1kul!$R79*EV$189+AVV2træ!$R55*EV$190+AVV2halm!$R55*EV$191+AVV2gasGT!$R55*EV$192+KKV!$R55*EV$193+HCVgas!$R55*EV$194+SPolie!$R55*EV$195+SPgas!$R55*EV$196+GeoEL!$R53*EV$197+GeoVa!$R53*EV$198+VP!$R53*EV$199+Sol!$R53*EV$200+Affald!$R57*EV$201)</f>
        <v>92.170613332794076</v>
      </c>
      <c r="EW34" s="246">
        <f ca="1">IF(Sammenligning!$G$9="GJ",1,(1*3.6))*(AMV1træ!$R57*EW$183+AMV1træBP!$R57*EW$184+AMV3kul!$R79*EW$185+AMV4træ!$R55*EW$186+AMV4træBP!$R55*EW$187+AVV1træ!$R55*EW$188+AVV1kul!$R79*EW$189+AVV2træ!$R55*EW$190+AVV2halm!$R55*EW$191+AVV2gasGT!$R55*EW$192+KKV!$R55*EW$193+HCVgas!$R55*EW$194+SPolie!$R55*EW$195+SPgas!$R55*EW$196+GeoEL!$R53*EW$197+GeoVa!$R53*EW$198+VP!$R53*EW$199+Sol!$R53*EW$200+Affald!$R57*EW$201)</f>
        <v>101.52845038551571</v>
      </c>
      <c r="EX34" s="246">
        <f ca="1">IF(Sammenligning!$G$9="GJ",1,(1*3.6))*(AMV1træ!$R57*EX$183+AMV1træBP!$R57*EX$184+AMV3kul!$R79*EX$185+AMV4træ!$R55*EX$186+AMV4træBP!$R55*EX$187+AVV1træ!$R55*EX$188+AVV1kul!$R79*EX$189+AVV2træ!$R55*EX$190+AVV2halm!$R55*EX$191+AVV2gasGT!$R55*EX$192+KKV!$R55*EX$193+HCVgas!$R55*EX$194+SPolie!$R55*EX$195+SPgas!$R55*EX$196+GeoEL!$R53*EX$197+GeoVa!$R53*EX$198+VP!$R53*EX$199+Sol!$R53*EX$200+Affald!$R57*EX$201)</f>
        <v>100.3797554349304</v>
      </c>
      <c r="EY34" s="246">
        <f ca="1">IF(Sammenligning!$G$9="GJ",1,(1*3.6))*(AMV1træ!$R57*EY$183+AMV1træBP!$R57*EY$184+AMV3kul!$R79*EY$185+AMV4træ!$R55*EY$186+AMV4træBP!$R55*EY$187+AVV1træ!$R55*EY$188+AVV1kul!$R79*EY$189+AVV2træ!$R55*EY$190+AVV2halm!$R55*EY$191+AVV2gasGT!$R55*EY$192+KKV!$R55*EY$193+HCVgas!$R55*EY$194+SPolie!$R55*EY$195+SPgas!$R55*EY$196+GeoEL!$R53*EY$197+GeoVa!$R53*EY$198+VP!$R53*EY$199+Sol!$R53*EY$200+Affald!$R57*EY$201)</f>
        <v>82.093360967086156</v>
      </c>
      <c r="EZ34" s="246">
        <f ca="1">IF(Sammenligning!$G$9="GJ",1,(1*3.6))*(AMV1træ!$R57*EZ$183+AMV1træBP!$R57*EZ$184+AMV3kul!$R79*EZ$185+AMV4træ!$R55*EZ$186+AMV4træBP!$R55*EZ$187+AVV1træ!$R55*EZ$188+AVV1kul!$R79*EZ$189+AVV2træ!$R55*EZ$190+AVV2halm!$R55*EZ$191+AVV2gasGT!$R55*EZ$192+KKV!$R55*EZ$193+HCVgas!$R55*EZ$194+SPolie!$R55*EZ$195+SPgas!$R55*EZ$196+GeoEL!$R53*EZ$197+GeoVa!$R53*EZ$198+VP!$R53*EZ$199+Sol!$R53*EZ$200+Affald!$R57*EZ$201)</f>
        <v>72.834731557659723</v>
      </c>
      <c r="FA34" s="246">
        <f ca="1">IF(Sammenligning!$G$9="GJ",1,(1*3.6))*(AMV1træ!$R57*FA$183+AMV1træBP!$R57*FA$184+AMV3kul!$R79*FA$185+AMV4træ!$R55*FA$186+AMV4træBP!$R55*FA$187+AVV1træ!$R55*FA$188+AVV1kul!$R79*FA$189+AVV2træ!$R55*FA$190+AVV2halm!$R55*FA$191+AVV2gasGT!$R55*FA$192+KKV!$R55*FA$193+HCVgas!$R55*FA$194+SPolie!$R55*FA$195+SPgas!$R55*FA$196+GeoEL!$R53*FA$197+GeoVa!$R53*FA$198+VP!$R53*FA$199+Sol!$R53*FA$200+Affald!$R57*FA$201)</f>
        <v>79.946703385511029</v>
      </c>
      <c r="FB34" s="246">
        <f ca="1">IF(Sammenligning!$G$9="GJ",1,(1*3.6))*(AMV1træ!$R57*FB$183+AMV1træBP!$R57*FB$184+AMV3kul!$R79*FB$185+AMV4træ!$R55*FB$186+AMV4træBP!$R55*FB$187+AVV1træ!$R55*FB$188+AVV1kul!$R79*FB$189+AVV2træ!$R55*FB$190+AVV2halm!$R55*FB$191+AVV2gasGT!$R55*FB$192+KKV!$R55*FB$193+HCVgas!$R55*FB$194+SPolie!$R55*FB$195+SPgas!$R55*FB$196+GeoEL!$R53*FB$197+GeoVa!$R53*FB$198+VP!$R53*FB$199+Sol!$R53*FB$200+Affald!$R57*FB$201)</f>
        <v>-8.6878472077385105</v>
      </c>
      <c r="FC34" s="246">
        <f ca="1">IF(Sammenligning!$G$9="GJ",1,(1*3.6))*(AMV1træ!$R57*FC$183+AMV1træBP!$R57*FC$184+AMV3kul!$R79*FC$185+AMV4træ!$R55*FC$186+AMV4træBP!$R55*FC$187+AVV1træ!$R55*FC$188+AVV1kul!$R79*FC$189+AVV2træ!$R55*FC$190+AVV2halm!$R55*FC$191+AVV2gasGT!$R55*FC$192+KKV!$R55*FC$193+HCVgas!$R55*FC$194+SPolie!$R55*FC$195+SPgas!$R55*FC$196+GeoEL!$R53*FC$197+GeoVa!$R53*FC$198+VP!$R53*FC$199+Sol!$R53*FC$200+Affald!$R57*FC$201)</f>
        <v>103.47013488147584</v>
      </c>
      <c r="FD34" s="246">
        <f ca="1">IF(Sammenligning!$G$9="GJ",1,(1*3.6))*(AMV1træ!$R57*FD$183+AMV1træBP!$R57*FD$184+AMV3kul!$R79*FD$185+AMV4træ!$R55*FD$186+AMV4træBP!$R55*FD$187+AVV1træ!$R55*FD$188+AVV1kul!$R79*FD$189+AVV2træ!$R55*FD$190+AVV2halm!$R55*FD$191+AVV2gasGT!$R55*FD$192+KKV!$R55*FD$193+HCVgas!$R55*FD$194+SPolie!$R55*FD$195+SPgas!$R55*FD$196+GeoEL!$R53*FD$197+GeoVa!$R53*FD$198+VP!$R53*FD$199+Sol!$R53*FD$200+Affald!$R57*FD$201)</f>
        <v>95.797405557886805</v>
      </c>
      <c r="FE34" s="246">
        <f ca="1">IF(Sammenligning!$G$9="GJ",1,(1*3.6))*(AMV1træ!$R57*FE$183+AMV1træBP!$R57*FE$184+AMV3kul!$R79*FE$185+AMV4træ!$R55*FE$186+AMV4træBP!$R55*FE$187+AVV1træ!$R55*FE$188+AVV1kul!$R79*FE$189+AVV2træ!$R55*FE$190+AVV2halm!$R55*FE$191+AVV2gasGT!$R55*FE$192+KKV!$R55*FE$193+HCVgas!$R55*FE$194+SPolie!$R55*FE$195+SPgas!$R55*FE$196+GeoEL!$R53*FE$197+GeoVa!$R53*FE$198+VP!$R53*FE$199+Sol!$R53*FE$200+Affald!$R57*FE$201)</f>
        <v>103.02939716657062</v>
      </c>
      <c r="FF34" s="246">
        <f ca="1">IF(Sammenligning!$G$9="GJ",1,(1*3.6))*(AMV1træ!$R57*FF$183+AMV1træBP!$R57*FF$184+AMV3kul!$R79*FF$185+AMV4træ!$R55*FF$186+AMV4træBP!$R55*FF$187+AVV1træ!$R55*FF$188+AVV1kul!$R79*FF$189+AVV2træ!$R55*FF$190+AVV2halm!$R55*FF$191+AVV2gasGT!$R55*FF$192+KKV!$R55*FF$193+HCVgas!$R55*FF$194+SPolie!$R55*FF$195+SPgas!$R55*FF$196+GeoEL!$R53*FF$197+GeoVa!$R53*FF$198+VP!$R53*FF$199+Sol!$R53*FF$200+Affald!$R57*FF$201)</f>
        <v>64.704183296909818</v>
      </c>
      <c r="FG34" s="246">
        <f ca="1">IF(Sammenligning!$G$9="GJ",1,(1*3.6))*(AMV1træ!$S57*FG$183+AMV1træBP!$S57*FG$184+AMV3kul!$S79*FG$185+AMV4træ!$S55*FG$186+AMV4træBP!$S55*FG$187+AVV1træ!$S55*FG$188+AVV1kul!$S79*FG$189+AVV2træ!$S55*FG$190+AVV2halm!$S55*FG$191+AVV2gasGT!$S55*FG$192+KKV!$S55*FG$193+HCVgas!$S55*FG$194+SPolie!$S55*FG$195+SPgas!$S55*FG$196+GeoEL!$S53*FG$197+GeoVa!$S53*FG$198+VP!$S53*FG$199+Sol!$S53*FG$200+Affald!$S57*FG$201)</f>
        <v>73.929443006544858</v>
      </c>
      <c r="FH34" s="246">
        <f ca="1">IF(Sammenligning!$G$9="GJ",1,(1*3.6))*(AMV1træ!$S57*FH$183+AMV1træBP!$S57*FH$184+AMV3kul!$S79*FH$185+AMV4træ!$S55*FH$186+AMV4træBP!$S55*FH$187+AVV1træ!$S55*FH$188+AVV1kul!$S79*FH$189+AVV2træ!$S55*FH$190+AVV2halm!$S55*FH$191+AVV2gasGT!$S55*FH$192+KKV!$S55*FH$193+HCVgas!$S55*FH$194+SPolie!$S55*FH$195+SPgas!$S55*FH$196+GeoEL!$S53*FH$197+GeoVa!$S53*FH$198+VP!$S53*FH$199+Sol!$S53*FH$200+Affald!$S57*FH$201)</f>
        <v>89.604505606101313</v>
      </c>
      <c r="FI34" s="246">
        <f ca="1">IF(Sammenligning!$G$9="GJ",1,(1*3.6))*(AMV1træ!$S57*FI$183+AMV1træBP!$S57*FI$184+AMV3kul!$S79*FI$185+AMV4træ!$S55*FI$186+AMV4træBP!$S55*FI$187+AVV1træ!$S55*FI$188+AVV1kul!$S79*FI$189+AVV2træ!$S55*FI$190+AVV2halm!$S55*FI$191+AVV2gasGT!$S55*FI$192+KKV!$S55*FI$193+HCVgas!$S55*FI$194+SPolie!$S55*FI$195+SPgas!$S55*FI$196+GeoEL!$S53*FI$197+GeoVa!$S53*FI$198+VP!$S53*FI$199+Sol!$S53*FI$200+Affald!$S57*FI$201)</f>
        <v>102.21142084132282</v>
      </c>
      <c r="FJ34" s="246">
        <f ca="1">IF(Sammenligning!$G$9="GJ",1,(1*3.6))*(AMV1træ!$S57*FJ$183+AMV1træBP!$S57*FJ$184+AMV3kul!$S79*FJ$185+AMV4træ!$S55*FJ$186+AMV4træBP!$S55*FJ$187+AVV1træ!$S55*FJ$188+AVV1kul!$S79*FJ$189+AVV2træ!$S55*FJ$190+AVV2halm!$S55*FJ$191+AVV2gasGT!$S55*FJ$192+KKV!$S55*FJ$193+HCVgas!$S55*FJ$194+SPolie!$S55*FJ$195+SPgas!$S55*FJ$196+GeoEL!$S53*FJ$197+GeoVa!$S53*FJ$198+VP!$S53*FJ$199+Sol!$S53*FJ$200+Affald!$S57*FJ$201)</f>
        <v>101.03415504113759</v>
      </c>
      <c r="FK34" s="246">
        <f ca="1">IF(Sammenligning!$G$9="GJ",1,(1*3.6))*(AMV1træ!$S57*FK$183+AMV1træBP!$S57*FK$184+AMV3kul!$S79*FK$185+AMV4træ!$S55*FK$186+AMV4træBP!$S55*FK$187+AVV1træ!$S55*FK$188+AVV1kul!$S79*FK$189+AVV2træ!$S55*FK$190+AVV2halm!$S55*FK$191+AVV2gasGT!$S55*FK$192+KKV!$S55*FK$193+HCVgas!$S55*FK$194+SPolie!$S55*FK$195+SPgas!$S55*FK$196+GeoEL!$S53*FK$197+GeoVa!$S53*FK$198+VP!$S53*FK$199+Sol!$S53*FK$200+Affald!$S57*FK$201)</f>
        <v>80.024104920929744</v>
      </c>
      <c r="FL34" s="246">
        <f ca="1">IF(Sammenligning!$G$9="GJ",1,(1*3.6))*(AMV1træ!$S57*FL$183+AMV1træBP!$S57*FL$184+AMV3kul!$S79*FL$185+AMV4træ!$S55*FL$186+AMV4træBP!$S55*FL$187+AVV1træ!$S55*FL$188+AVV1kul!$S79*FL$189+AVV2træ!$S55*FL$190+AVV2halm!$S55*FL$191+AVV2gasGT!$S55*FL$192+KKV!$S55*FL$193+HCVgas!$S55*FL$194+SPolie!$S55*FL$195+SPgas!$S55*FL$196+GeoEL!$S53*FL$197+GeoVa!$S53*FL$198+VP!$S53*FL$199+Sol!$S53*FL$200+Affald!$S57*FL$201)</f>
        <v>73.292633798709105</v>
      </c>
      <c r="FM34" s="246">
        <f ca="1">IF(Sammenligning!$G$9="GJ",1,(1*3.6))*(AMV1træ!$S57*FM$183+AMV1træBP!$S57*FM$184+AMV3kul!$S79*FM$185+AMV4træ!$S55*FM$186+AMV4træBP!$S55*FM$187+AVV1træ!$S55*FM$188+AVV1kul!$S79*FM$189+AVV2træ!$S55*FM$190+AVV2halm!$S55*FM$191+AVV2gasGT!$S55*FM$192+KKV!$S55*FM$193+HCVgas!$S55*FM$194+SPolie!$S55*FM$195+SPgas!$S55*FM$196+GeoEL!$S53*FM$197+GeoVa!$S53*FM$198+VP!$S53*FM$199+Sol!$S53*FM$200+Affald!$S57*FM$201)</f>
        <v>80.057630787910313</v>
      </c>
      <c r="FN34" s="246">
        <f ca="1">IF(Sammenligning!$G$9="GJ",1,(1*3.6))*(AMV1træ!$S57*FN$183+AMV1træBP!$S57*FN$184+AMV3kul!$S79*FN$185+AMV4træ!$S55*FN$186+AMV4træBP!$S55*FN$187+AVV1træ!$S55*FN$188+AVV1kul!$S79*FN$189+AVV2træ!$S55*FN$190+AVV2halm!$S55*FN$191+AVV2gasGT!$S55*FN$192+KKV!$S55*FN$193+HCVgas!$S55*FN$194+SPolie!$S55*FN$195+SPgas!$S55*FN$196+GeoEL!$S53*FN$197+GeoVa!$S53*FN$198+VP!$S53*FN$199+Sol!$S53*FN$200+Affald!$S57*FN$201)</f>
        <v>-4.5900326158666225</v>
      </c>
      <c r="FO34" s="246">
        <f ca="1">IF(Sammenligning!$G$9="GJ",1,(1*3.6))*(AMV1træ!$S57*FO$183+AMV1træBP!$S57*FO$184+AMV3kul!$S79*FO$185+AMV4træ!$S55*FO$186+AMV4træBP!$S55*FO$187+AVV1træ!$S55*FO$188+AVV1kul!$S79*FO$189+AVV2træ!$S55*FO$190+AVV2halm!$S55*FO$191+AVV2gasGT!$S55*FO$192+KKV!$S55*FO$193+HCVgas!$S55*FO$194+SPolie!$S55*FO$195+SPgas!$S55*FO$196+GeoEL!$S53*FO$197+GeoVa!$S53*FO$198+VP!$S53*FO$199+Sol!$S53*FO$200+Affald!$S57*FO$201)</f>
        <v>102.46801693703607</v>
      </c>
      <c r="FP34" s="246">
        <f ca="1">IF(Sammenligning!$G$9="GJ",1,(1*3.6))*(AMV1træ!$S57*FP$183+AMV1træBP!$S57*FP$184+AMV3kul!$S79*FP$185+AMV4træ!$S55*FP$186+AMV4træBP!$S55*FP$187+AVV1træ!$S55*FP$188+AVV1kul!$S79*FP$189+AVV2træ!$S55*FP$190+AVV2halm!$S55*FP$191+AVV2gasGT!$S55*FP$192+KKV!$S55*FP$193+HCVgas!$S55*FP$194+SPolie!$S55*FP$195+SPgas!$S55*FP$196+GeoEL!$S53*FP$197+GeoVa!$S53*FP$198+VP!$S53*FP$199+Sol!$S53*FP$200+Affald!$S57*FP$201)</f>
        <v>95.261064221005029</v>
      </c>
      <c r="FQ34" s="246">
        <f ca="1">IF(Sammenligning!$G$9="GJ",1,(1*3.6))*(AMV1træ!$S57*FQ$183+AMV1træBP!$S57*FQ$184+AMV3kul!$S79*FQ$185+AMV4træ!$S55*FQ$186+AMV4træBP!$S55*FQ$187+AVV1træ!$S55*FQ$188+AVV1kul!$S79*FQ$189+AVV2træ!$S55*FQ$190+AVV2halm!$S55*FQ$191+AVV2gasGT!$S55*FQ$192+KKV!$S55*FQ$193+HCVgas!$S55*FQ$194+SPolie!$S55*FQ$195+SPgas!$S55*FQ$196+GeoEL!$S53*FQ$197+GeoVa!$S53*FQ$198+VP!$S53*FQ$199+Sol!$S53*FQ$200+Affald!$S57*FQ$201)</f>
        <v>102.74710894362084</v>
      </c>
      <c r="FR34" s="246">
        <f ca="1">IF(Sammenligning!$G$9="GJ",1,(1*3.6))*(AMV1træ!$S57*FR$183+AMV1træBP!$S57*FR$184+AMV3kul!$S79*FR$185+AMV4træ!$S55*FR$186+AMV4træBP!$S55*FR$187+AVV1træ!$S55*FR$188+AVV1kul!$S79*FR$189+AVV2træ!$S55*FR$190+AVV2halm!$S55*FR$191+AVV2gasGT!$S55*FR$192+KKV!$S55*FR$193+HCVgas!$S55*FR$194+SPolie!$S55*FR$195+SPgas!$S55*FR$196+GeoEL!$S53*FR$197+GeoVa!$S53*FR$198+VP!$S53*FR$199+Sol!$S53*FR$200+Affald!$S57*FR$201)</f>
        <v>69.157088488963893</v>
      </c>
      <c r="FS34" s="246">
        <f ca="1">IF(Sammenligning!$G$9="GJ",1,(1*3.6))*(AMV1træ!$T57*FS$183+AMV1træBP!$T57*FS$184+AMV3kul!$T79*FS$185+AMV4træ!$T55*FS$186+AMV4træBP!$T55*FS$187+AVV1træ!$T55*FS$188+AVV1kul!$T79*FS$189+AVV2træ!$T55*FS$190+AVV2halm!$T55*FS$191+AVV2gasGT!$T55*FS$192+KKV!$T55*FS$193+HCVgas!$T55*FS$194+SPolie!$T55*FS$195+SPgas!$T55*FS$196+GeoEL!$T53*FS$197+GeoVa!$T53*FS$198+VP!$T53*FS$199+Sol!$T53*FS$200+Affald!$T57*FS$201)</f>
        <v>70.882741381481395</v>
      </c>
      <c r="FT34" s="246">
        <f ca="1">IF(Sammenligning!$G$9="GJ",1,(1*3.6))*(AMV1træ!$T57*FT$183+AMV1træBP!$T57*FT$184+AMV3kul!$T79*FT$185+AMV4træ!$T55*FT$186+AMV4træBP!$T55*FT$187+AVV1træ!$T55*FT$188+AVV1kul!$T79*FT$189+AVV2træ!$T55*FT$190+AVV2halm!$T55*FT$191+AVV2gasGT!$T55*FT$192+KKV!$T55*FT$193+HCVgas!$T55*FT$194+SPolie!$T55*FT$195+SPgas!$T55*FT$196+GeoEL!$T53*FT$197+GeoVa!$T53*FT$198+VP!$T53*FT$199+Sol!$T53*FT$200+Affald!$T57*FT$201)</f>
        <v>86.843911907562614</v>
      </c>
      <c r="FU34" s="246">
        <f ca="1">IF(Sammenligning!$G$9="GJ",1,(1*3.6))*(AMV1træ!$T57*FU$183+AMV1træBP!$T57*FU$184+AMV3kul!$T79*FU$185+AMV4træ!$T55*FU$186+AMV4træBP!$T55*FU$187+AVV1træ!$T55*FU$188+AVV1kul!$T79*FU$189+AVV2træ!$T55*FU$190+AVV2halm!$T55*FU$191+AVV2gasGT!$T55*FU$192+KKV!$T55*FU$193+HCVgas!$T55*FU$194+SPolie!$T55*FU$195+SPgas!$T55*FU$196+GeoEL!$T53*FU$197+GeoVa!$T53*FU$198+VP!$T53*FU$199+Sol!$T53*FU$200+Affald!$T57*FU$201)</f>
        <v>102.74114525777703</v>
      </c>
      <c r="FV34" s="246">
        <f ca="1">IF(Sammenligning!$G$9="GJ",1,(1*3.6))*(AMV1træ!$T57*FV$183+AMV1træBP!$T57*FV$184+AMV3kul!$T79*FV$185+AMV4træ!$T55*FV$186+AMV4træBP!$T55*FV$187+AVV1træ!$T55*FV$188+AVV1kul!$T79*FV$189+AVV2træ!$T55*FV$190+AVV2halm!$T55*FV$191+AVV2gasGT!$T55*FV$192+KKV!$T55*FV$193+HCVgas!$T55*FV$194+SPolie!$T55*FV$195+SPgas!$T55*FV$196+GeoEL!$T53*FV$197+GeoVa!$T53*FV$198+VP!$T53*FV$199+Sol!$T53*FV$200+Affald!$T57*FV$201)</f>
        <v>101.70128774189097</v>
      </c>
      <c r="FW34" s="246">
        <f ca="1">IF(Sammenligning!$G$9="GJ",1,(1*3.6))*(AMV1træ!$T57*FW$183+AMV1træBP!$T57*FW$184+AMV3kul!$T79*FW$185+AMV4træ!$T55*FW$186+AMV4træBP!$T55*FW$187+AVV1træ!$T55*FW$188+AVV1kul!$T79*FW$189+AVV2træ!$T55*FW$190+AVV2halm!$T55*FW$191+AVV2gasGT!$T55*FW$192+KKV!$T55*FW$193+HCVgas!$T55*FW$194+SPolie!$T55*FW$195+SPgas!$T55*FW$196+GeoEL!$T53*FW$197+GeoVa!$T53*FW$198+VP!$T53*FW$199+Sol!$T53*FW$200+Affald!$T57*FW$201)</f>
        <v>77.892457536031117</v>
      </c>
      <c r="FX34" s="246">
        <f ca="1">IF(Sammenligning!$G$9="GJ",1,(1*3.6))*(AMV1træ!$T57*FX$183+AMV1træBP!$T57*FX$184+AMV3kul!$T79*FX$185+AMV4træ!$T55*FX$186+AMV4træBP!$T55*FX$187+AVV1træ!$T55*FX$188+AVV1kul!$T79*FX$189+AVV2træ!$T55*FX$190+AVV2halm!$T55*FX$191+AVV2gasGT!$T55*FX$192+KKV!$T55*FX$193+HCVgas!$T55*FX$194+SPolie!$T55*FX$195+SPgas!$T55*FX$196+GeoEL!$T53*FX$197+GeoVa!$T53*FX$198+VP!$T53*FX$199+Sol!$T53*FX$200+Affald!$T57*FX$201)</f>
        <v>73.738651088134816</v>
      </c>
      <c r="FY34" s="246">
        <f ca="1">IF(Sammenligning!$G$9="GJ",1,(1*3.6))*(AMV1træ!$T57*FY$183+AMV1træBP!$T57*FY$184+AMV3kul!$T79*FY$185+AMV4træ!$T55*FY$186+AMV4træBP!$T55*FY$187+AVV1træ!$T55*FY$188+AVV1kul!$T79*FY$189+AVV2træ!$T55*FY$190+AVV2halm!$T55*FY$191+AVV2gasGT!$T55*FY$192+KKV!$T55*FY$193+HCVgas!$T55*FY$194+SPolie!$T55*FY$195+SPgas!$T55*FY$196+GeoEL!$T53*FY$197+GeoVa!$T53*FY$198+VP!$T53*FY$199+Sol!$T53*FY$200+Affald!$T57*FY$201)</f>
        <v>80.186500562300324</v>
      </c>
      <c r="FZ34" s="246">
        <f ca="1">IF(Sammenligning!$G$9="GJ",1,(1*3.6))*(AMV1træ!$T57*FZ$183+AMV1træBP!$T57*FZ$184+AMV3kul!$T79*FZ$185+AMV4træ!$T55*FZ$186+AMV4træBP!$T55*FZ$187+AVV1træ!$T55*FZ$188+AVV1kul!$T79*FZ$189+AVV2træ!$T55*FZ$190+AVV2halm!$T55*FZ$191+AVV2gasGT!$T55*FZ$192+KKV!$T55*FZ$193+HCVgas!$T55*FZ$194+SPolie!$T55*FZ$195+SPgas!$T55*FZ$196+GeoEL!$T53*FZ$197+GeoVa!$T53*FZ$198+VP!$T53*FZ$199+Sol!$T53*FZ$200+Affald!$T57*FZ$201)</f>
        <v>-0.14101115165448519</v>
      </c>
      <c r="GA34" s="246">
        <f ca="1">IF(Sammenligning!$G$9="GJ",1,(1*3.6))*(AMV1træ!$T57*GA$183+AMV1træBP!$T57*GA$184+AMV3kul!$T79*GA$185+AMV4træ!$T55*GA$186+AMV4træBP!$T55*GA$187+AVV1træ!$T55*GA$188+AVV1kul!$T79*GA$189+AVV2træ!$T55*GA$190+AVV2halm!$T55*GA$191+AVV2gasGT!$T55*GA$192+KKV!$T55*GA$193+HCVgas!$T55*GA$194+SPolie!$T55*GA$195+SPgas!$T55*GA$196+GeoEL!$T53*GA$197+GeoVa!$T53*GA$198+VP!$T53*GA$199+Sol!$T53*GA$200+Affald!$T57*GA$201)</f>
        <v>101.46421425404434</v>
      </c>
      <c r="GB34" s="246">
        <f ca="1">IF(Sammenligning!$G$9="GJ",1,(1*3.6))*(AMV1træ!$T57*GB$183+AMV1træBP!$T57*GB$184+AMV3kul!$T79*GB$185+AMV4træ!$T55*GB$186+AMV4træBP!$T55*GB$187+AVV1træ!$T55*GB$188+AVV1kul!$T79*GB$189+AVV2træ!$T55*GB$190+AVV2halm!$T55*GB$191+AVV2gasGT!$T55*GB$192+KKV!$T55*GB$193+HCVgas!$T55*GB$194+SPolie!$T55*GB$195+SPgas!$T55*GB$196+GeoEL!$T53*GB$197+GeoVa!$T53*GB$198+VP!$T53*GB$199+Sol!$T53*GB$200+Affald!$T57*GB$201)</f>
        <v>94.698736871268181</v>
      </c>
      <c r="GC34" s="246">
        <f ca="1">IF(Sammenligning!$G$9="GJ",1,(1*3.6))*(AMV1træ!$T57*GC$183+AMV1træBP!$T57*GC$184+AMV3kul!$T79*GC$185+AMV4træ!$T55*GC$186+AMV4træBP!$T55*GC$187+AVV1træ!$T55*GC$188+AVV1kul!$T79*GC$189+AVV2træ!$T55*GC$190+AVV2halm!$T55*GC$191+AVV2gasGT!$T55*GC$192+KKV!$T55*GC$193+HCVgas!$T55*GC$194+SPolie!$T55*GC$195+SPgas!$T55*GC$196+GeoEL!$T53*GC$197+GeoVa!$T53*GC$198+VP!$T53*GC$199+Sol!$T53*GC$200+Affald!$T57*GC$201)</f>
        <v>102.5020652172547</v>
      </c>
      <c r="GD34" s="246">
        <f ca="1">IF(Sammenligning!$G$9="GJ",1,(1*3.6))*(AMV1træ!$T57*GD$183+AMV1træBP!$T57*GD$184+AMV3kul!$T79*GD$185+AMV4træ!$T55*GD$186+AMV4træBP!$T55*GD$187+AVV1træ!$T55*GD$188+AVV1kul!$T79*GD$189+AVV2træ!$T55*GD$190+AVV2halm!$T55*GD$191+AVV2gasGT!$T55*GD$192+KKV!$T55*GD$193+HCVgas!$T55*GD$194+SPolie!$T55*GD$195+SPgas!$T55*GD$196+GeoEL!$T53*GD$197+GeoVa!$T53*GD$198+VP!$T53*GD$199+Sol!$T53*GD$200+Affald!$T57*GD$201)</f>
        <v>73.91387337248176</v>
      </c>
      <c r="GE34" s="246">
        <f ca="1">IF(Sammenligning!$G$9="GJ",1,(1*3.6))*(AMV1træ!$U57*GE$183+AMV1træBP!$U57*GE$184+AMV3kul!$U79*GE$185+AMV4træ!$U55*GE$186+AMV4træBP!$U55*GE$187+AVV1træ!$U55*GE$188+AVV1kul!$U79*GE$189+AVV2træ!$U55*GE$190+AVV2halm!$U55*GE$191+AVV2gasGT!$U55*GE$192+KKV!$U55*GE$193+HCVgas!$U55*GE$194+SPolie!$U55*GE$195+SPgas!$U55*GE$196+GeoEL!$U53*GE$197+GeoVa!$U53*GE$198+VP!$U53*GE$199+Sol!$U53*GE$200+Affald!$U57*GE$201)</f>
        <v>67.62160916683861</v>
      </c>
      <c r="GF34" s="246">
        <f ca="1">IF(Sammenligning!$G$9="GJ",1,(1*3.6))*(AMV1træ!$U57*GF$183+AMV1træBP!$U57*GF$184+AMV3kul!$U79*GF$185+AMV4træ!$U55*GF$186+AMV4træBP!$U55*GF$187+AVV1træ!$U55*GF$188+AVV1kul!$U79*GF$189+AVV2træ!$U55*GF$190+AVV2halm!$U55*GF$191+AVV2gasGT!$U55*GF$192+KKV!$U55*GF$193+HCVgas!$U55*GF$194+SPolie!$U55*GF$195+SPgas!$U55*GF$196+GeoEL!$U53*GF$197+GeoVa!$U53*GF$198+VP!$U53*GF$199+Sol!$U53*GF$200+Affald!$U57*GF$201)</f>
        <v>83.904582534789824</v>
      </c>
      <c r="GG34" s="246">
        <f ca="1">IF(Sammenligning!$G$9="GJ",1,(1*3.6))*(AMV1træ!$U57*GG$183+AMV1træBP!$U57*GG$184+AMV3kul!$U79*GG$185+AMV4træ!$U55*GG$186+AMV4træBP!$U55*GG$187+AVV1træ!$U55*GG$188+AVV1kul!$U79*GG$189+AVV2træ!$U55*GG$190+AVV2halm!$U55*GG$191+AVV2gasGT!$U55*GG$192+KKV!$U55*GG$193+HCVgas!$U55*GG$194+SPolie!$U55*GG$195+SPgas!$U55*GG$196+GeoEL!$U53*GG$197+GeoVa!$U53*GG$198+VP!$U53*GG$199+Sol!$U53*GG$200+Affald!$U57*GG$201)</f>
        <v>103.11003225081498</v>
      </c>
      <c r="GH34" s="246">
        <f ca="1">IF(Sammenligning!$G$9="GJ",1,(1*3.6))*(AMV1træ!$U57*GH$183+AMV1træBP!$U57*GH$184+AMV3kul!$U79*GH$185+AMV4træ!$U55*GH$186+AMV4træBP!$U55*GH$187+AVV1træ!$U55*GH$188+AVV1kul!$U79*GH$189+AVV2træ!$U55*GH$190+AVV2halm!$U55*GH$191+AVV2gasGT!$U55*GH$192+KKV!$U55*GH$193+HCVgas!$U55*GH$194+SPolie!$U55*GH$195+SPgas!$U55*GH$196+GeoEL!$U53*GH$197+GeoVa!$U53*GH$198+VP!$U53*GH$199+Sol!$U53*GH$200+Affald!$U57*GH$201)</f>
        <v>102.34298611880308</v>
      </c>
      <c r="GI34" s="246">
        <f ca="1">IF(Sammenligning!$G$9="GJ",1,(1*3.6))*(AMV1træ!$U57*GI$183+AMV1træBP!$U57*GI$184+AMV3kul!$U79*GI$185+AMV4træ!$U55*GI$186+AMV4træBP!$U55*GI$187+AVV1træ!$U55*GI$188+AVV1kul!$U79*GI$189+AVV2træ!$U55*GI$190+AVV2halm!$U55*GI$191+AVV2gasGT!$U55*GI$192+KKV!$U55*GI$193+HCVgas!$U55*GI$194+SPolie!$U55*GI$195+SPgas!$U55*GI$196+GeoEL!$U53*GI$197+GeoVa!$U53*GI$198+VP!$U53*GI$199+Sol!$U53*GI$200+Affald!$U57*GI$201)</f>
        <v>75.669230712430377</v>
      </c>
      <c r="GJ34" s="246">
        <f ca="1">IF(Sammenligning!$G$9="GJ",1,(1*3.6))*(AMV1træ!$U57*GJ$183+AMV1træBP!$U57*GJ$184+AMV3kul!$U79*GJ$185+AMV4træ!$U55*GJ$186+AMV4træBP!$U55*GJ$187+AVV1træ!$U55*GJ$188+AVV1kul!$U79*GJ$189+AVV2træ!$U55*GJ$190+AVV2halm!$U55*GJ$191+AVV2gasGT!$U55*GJ$192+KKV!$U55*GJ$193+HCVgas!$U55*GJ$194+SPolie!$U55*GJ$195+SPgas!$U55*GJ$196+GeoEL!$U53*GJ$197+GeoVa!$U53*GJ$198+VP!$U53*GJ$199+Sol!$U53*GJ$200+Affald!$U57*GJ$201)</f>
        <v>74.167590016888454</v>
      </c>
      <c r="GK34" s="246">
        <f ca="1">IF(Sammenligning!$G$9="GJ",1,(1*3.6))*(AMV1træ!$U57*GK$183+AMV1træBP!$U57*GK$184+AMV3kul!$U79*GK$185+AMV4træ!$U55*GK$186+AMV4træBP!$U55*GK$187+AVV1træ!$U55*GK$188+AVV1kul!$U79*GK$189+AVV2træ!$U55*GK$190+AVV2halm!$U55*GK$191+AVV2gasGT!$U55*GK$192+KKV!$U55*GK$193+HCVgas!$U55*GK$194+SPolie!$U55*GK$195+SPgas!$U55*GK$196+GeoEL!$U53*GK$197+GeoVa!$U53*GK$198+VP!$U53*GK$199+Sol!$U53*GK$200+Affald!$U57*GK$201)</f>
        <v>80.330587672234628</v>
      </c>
      <c r="GL34" s="246">
        <f ca="1">IF(Sammenligning!$G$9="GJ",1,(1*3.6))*(AMV1træ!$U57*GL$183+AMV1træBP!$U57*GL$184+AMV3kul!$U79*GL$185+AMV4træ!$U55*GL$186+AMV4træBP!$U55*GL$187+AVV1træ!$U55*GL$188+AVV1kul!$U79*GL$189+AVV2træ!$U55*GL$190+AVV2halm!$U55*GL$191+AVV2gasGT!$U55*GL$192+KKV!$U55*GL$193+HCVgas!$U55*GL$194+SPolie!$U55*GL$195+SPgas!$U55*GL$196+GeoEL!$U53*GL$197+GeoVa!$U53*GL$198+VP!$U53*GL$199+Sol!$U53*GL$200+Affald!$U57*GL$201)</f>
        <v>4.7031947331314896</v>
      </c>
      <c r="GM34" s="246">
        <f ca="1">IF(Sammenligning!$G$9="GJ",1,(1*3.6))*(AMV1træ!$U57*GM$183+AMV1træBP!$U57*GM$184+AMV3kul!$U79*GM$185+AMV4træ!$U55*GM$186+AMV4træBP!$U55*GM$187+AVV1træ!$U55*GM$188+AVV1kul!$U79*GM$189+AVV2træ!$U55*GM$190+AVV2halm!$U55*GM$191+AVV2gasGT!$U55*GM$192+KKV!$U55*GM$193+HCVgas!$U55*GM$194+SPolie!$U55*GM$195+SPgas!$U55*GM$196+GeoEL!$U53*GM$197+GeoVa!$U53*GM$198+VP!$U53*GM$199+Sol!$U53*GM$200+Affald!$U57*GM$201)</f>
        <v>100.4364455429583</v>
      </c>
      <c r="GN34" s="246">
        <f ca="1">IF(Sammenligning!$G$9="GJ",1,(1*3.6))*(AMV1træ!$U57*GN$183+AMV1træBP!$U57*GN$184+AMV3kul!$U79*GN$185+AMV4træ!$U55*GN$186+AMV4træBP!$U55*GN$187+AVV1træ!$U55*GN$188+AVV1kul!$U79*GN$189+AVV2træ!$U55*GN$190+AVV2halm!$U55*GN$191+AVV2gasGT!$U55*GN$192+KKV!$U55*GN$193+HCVgas!$U55*GN$194+SPolie!$U55*GN$195+SPgas!$U55*GN$196+GeoEL!$U53*GN$197+GeoVa!$U53*GN$198+VP!$U53*GN$199+Sol!$U53*GN$200+Affald!$U57*GN$201)</f>
        <v>94.076239300750501</v>
      </c>
      <c r="GO34" s="246">
        <f ca="1">IF(Sammenligning!$G$9="GJ",1,(1*3.6))*(AMV1træ!$U57*GO$183+AMV1træBP!$U57*GO$184+AMV3kul!$U79*GO$185+AMV4træ!$U55*GO$186+AMV4træBP!$U55*GO$187+AVV1træ!$U55*GO$188+AVV1kul!$U79*GO$189+AVV2træ!$U55*GO$190+AVV2halm!$U55*GO$191+AVV2gasGT!$U55*GO$192+KKV!$U55*GO$193+HCVgas!$U55*GO$194+SPolie!$U55*GO$195+SPgas!$U55*GO$196+GeoEL!$U53*GO$197+GeoVa!$U53*GO$198+VP!$U53*GO$199+Sol!$U53*GO$200+Affald!$U57*GO$201)</f>
        <v>102.24111232507033</v>
      </c>
      <c r="GP34" s="246">
        <f ca="1">IF(Sammenligning!$G$9="GJ",1,(1*3.6))*(AMV1træ!$U57*GP$183+AMV1træBP!$U57*GP$184+AMV3kul!$U79*GP$185+AMV4træ!$U55*GP$186+AMV4træBP!$U55*GP$187+AVV1træ!$U55*GP$188+AVV1kul!$U79*GP$189+AVV2træ!$U55*GP$190+AVV2halm!$U55*GP$191+AVV2gasGT!$U55*GP$192+KKV!$U55*GP$193+HCVgas!$U55*GP$194+SPolie!$U55*GP$195+SPgas!$U55*GP$196+GeoEL!$U53*GP$197+GeoVa!$U53*GP$198+VP!$U53*GP$199+Sol!$U53*GP$200+Affald!$U57*GP$201)</f>
        <v>78.929978865793672</v>
      </c>
      <c r="GQ34" s="310">
        <f ca="1">IF(Sammenligning!$G$9="GJ",1,(1*3.6))*(AMV1træ!$V57*GQ$183+AMV1træBP!$V57*GQ$184+AMV3kul!$V79*GQ$185+AMV4træ!$V55*GQ$186+AMV4træBP!$V55*GQ$187+AVV1træ!$V55*GQ$188+AVV1kul!$V79*GQ$189+AVV2træ!$V55*GQ$190+AVV2halm!$V55*GQ$191+AVV2gasGT!$V55*GQ$192+KKV!$V55*GQ$193+HCVgas!$V55*GQ$194+SPolie!$V55*GQ$195+SPgas!$V55*GQ$196+GeoEL!$V53*GQ$197+GeoVa!$V53*GQ$198+VP!$V53*GQ$199+Sol!$V53*GQ$200+Affald!$V57*GQ$201)</f>
        <v>64.147975855220466</v>
      </c>
      <c r="GR34" s="310">
        <f ca="1">IF(Sammenligning!$G$9="GJ",1,(1*3.6))*(AMV1træ!$V57*GR$183+AMV1træBP!$V57*GR$184+AMV3kul!$V79*GR$185+AMV4træ!$V55*GR$186+AMV4træBP!$V55*GR$187+AVV1træ!$V55*GR$188+AVV1kul!$V79*GR$189+AVV2træ!$V55*GR$190+AVV2halm!$V55*GR$191+AVV2gasGT!$V55*GR$192+KKV!$V55*GR$193+HCVgas!$V55*GR$194+SPolie!$V55*GR$195+SPgas!$V55*GR$196+GeoEL!$V53*GR$197+GeoVa!$V53*GR$198+VP!$V53*GR$199+Sol!$V53*GR$200+Affald!$V57*GR$201)</f>
        <v>80.817750339135657</v>
      </c>
      <c r="GS34" s="310">
        <f ca="1">IF(Sammenligning!$G$9="GJ",1,(1*3.6))*(AMV1træ!$V57*GS$183+AMV1træBP!$V57*GS$184+AMV3kul!$V79*GS$185+AMV4træ!$V55*GS$186+AMV4træBP!$V55*GS$187+AVV1træ!$V55*GS$188+AVV1kul!$V79*GS$189+AVV2træ!$V55*GS$190+AVV2halm!$V55*GS$191+AVV2gasGT!$V55*GS$192+KKV!$V55*GS$193+HCVgas!$V55*GS$194+SPolie!$V55*GS$195+SPgas!$V55*GS$196+GeoEL!$V53*GS$197+GeoVa!$V53*GS$198+VP!$V53*GS$199+Sol!$V53*GS$200+Affald!$V57*GS$201)</f>
        <v>103.38479946667529</v>
      </c>
      <c r="GT34" s="310">
        <f ca="1">IF(Sammenligning!$G$9="GJ",1,(1*3.6))*(AMV1træ!$V57*GT$183+AMV1træBP!$V57*GT$184+AMV3kul!$V79*GT$185+AMV4træ!$V55*GT$186+AMV4træBP!$V55*GT$187+AVV1træ!$V55*GT$188+AVV1kul!$V79*GT$189+AVV2træ!$V55*GT$190+AVV2halm!$V55*GT$191+AVV2gasGT!$V55*GT$192+KKV!$V55*GT$193+HCVgas!$V55*GT$194+SPolie!$V55*GT$195+SPgas!$V55*GT$196+GeoEL!$V53*GT$197+GeoVa!$V53*GT$198+VP!$V53*GT$199+Sol!$V53*GT$200+Affald!$V57*GT$201)</f>
        <v>103.02750051791185</v>
      </c>
      <c r="GU34" s="310">
        <f ca="1">IF(Sammenligning!$G$9="GJ",1,(1*3.6))*(AMV1træ!$V57*GU$183+AMV1træBP!$V57*GU$184+AMV3kul!$V79*GU$185+AMV4træ!$V55*GU$186+AMV4træBP!$V55*GU$187+AVV1træ!$V55*GU$188+AVV1kul!$V79*GU$189+AVV2træ!$V55*GU$190+AVV2halm!$V55*GU$191+AVV2gasGT!$V55*GU$192+KKV!$V55*GU$193+HCVgas!$V55*GU$194+SPolie!$V55*GU$195+SPgas!$V55*GU$196+GeoEL!$V53*GU$197+GeoVa!$V53*GU$198+VP!$V53*GU$199+Sol!$V53*GU$200+Affald!$V57*GU$201)</f>
        <v>73.399796098758344</v>
      </c>
      <c r="GV34" s="310">
        <f ca="1">IF(Sammenligning!$G$9="GJ",1,(1*3.6))*(AMV1træ!$V57*GV$183+AMV1træBP!$V57*GV$184+AMV3kul!$V79*GV$185+AMV4træ!$V55*GV$186+AMV4træBP!$V55*GV$187+AVV1træ!$V55*GV$188+AVV1kul!$V79*GV$189+AVV2træ!$V55*GV$190+AVV2halm!$V55*GV$191+AVV2gasGT!$V55*GV$192+KKV!$V55*GV$193+HCVgas!$V55*GV$194+SPolie!$V55*GV$195+SPgas!$V55*GV$196+GeoEL!$V53*GV$197+GeoVa!$V53*GV$198+VP!$V53*GV$199+Sol!$V53*GV$200+Affald!$V57*GV$201)</f>
        <v>74.588965571513825</v>
      </c>
      <c r="GW34" s="310">
        <f ca="1">IF(Sammenligning!$G$9="GJ",1,(1*3.6))*(AMV1træ!$V57*GW$183+AMV1træBP!$V57*GW$184+AMV3kul!$V79*GW$185+AMV4træ!$V55*GW$186+AMV4træBP!$V55*GW$187+AVV1træ!$V55*GW$188+AVV1kul!$V79*GW$189+AVV2træ!$V55*GW$190+AVV2halm!$V55*GW$191+AVV2gasGT!$V55*GW$192+KKV!$V55*GW$193+HCVgas!$V55*GW$194+SPolie!$V55*GW$195+SPgas!$V55*GW$196+GeoEL!$V53*GW$197+GeoVa!$V53*GW$198+VP!$V53*GW$199+Sol!$V53*GW$200+Affald!$V57*GW$201)</f>
        <v>80.493834685882192</v>
      </c>
      <c r="GX34" s="310">
        <f ca="1">IF(Sammenligning!$G$9="GJ",1,(1*3.6))*(AMV1træ!$V57*GX$183+AMV1træBP!$V57*GX$184+AMV3kul!$V79*GX$185+AMV4træ!$V55*GX$186+AMV4træBP!$V55*GX$187+AVV1træ!$V55*GX$188+AVV1kul!$V79*GX$189+AVV2træ!$V55*GX$190+AVV2halm!$V55*GX$191+AVV2gasGT!$V55*GX$192+KKV!$V55*GX$193+HCVgas!$V55*GX$194+SPolie!$V55*GX$195+SPgas!$V55*GX$196+GeoEL!$V53*GX$197+GeoVa!$V53*GX$198+VP!$V53*GX$199+Sol!$V53*GX$200+Affald!$V57*GX$201)</f>
        <v>9.99476260532035</v>
      </c>
      <c r="GY34" s="310">
        <f ca="1">IF(Sammenligning!$G$9="GJ",1,(1*3.6))*(AMV1træ!$V57*GY$183+AMV1træBP!$V57*GY$184+AMV3kul!$V79*GY$185+AMV4træ!$V55*GY$186+AMV4træBP!$V55*GY$187+AVV1træ!$V55*GY$188+AVV1kul!$V79*GY$189+AVV2træ!$V55*GY$190+AVV2halm!$V55*GY$191+AVV2gasGT!$V55*GY$192+KKV!$V55*GY$193+HCVgas!$V55*GY$194+SPolie!$V55*GY$195+SPgas!$V55*GY$196+GeoEL!$V53*GY$197+GeoVa!$V53*GY$198+VP!$V53*GY$199+Sol!$V53*GY$200+Affald!$V57*GY$201)</f>
        <v>99.424076188570709</v>
      </c>
      <c r="GZ34" s="310">
        <f ca="1">IF(Sammenligning!$G$9="GJ",1,(1*3.6))*(AMV1træ!$V57*GZ$183+AMV1træBP!$V57*GZ$184+AMV3kul!$V79*GZ$185+AMV4træ!$V55*GZ$186+AMV4træBP!$V55*GZ$187+AVV1træ!$V55*GZ$188+AVV1kul!$V79*GZ$189+AVV2træ!$V55*GZ$190+AVV2halm!$V55*GZ$191+AVV2gasGT!$V55*GZ$192+KKV!$V55*GZ$193+HCVgas!$V55*GZ$194+SPolie!$V55*GZ$195+SPgas!$V55*GZ$196+GeoEL!$V53*GZ$197+GeoVa!$V53*GZ$198+VP!$V53*GZ$199+Sol!$V53*GZ$200+Affald!$V57*GZ$201)</f>
        <v>93.45971474498414</v>
      </c>
      <c r="HA34" s="310">
        <f ca="1">IF(Sammenligning!$G$9="GJ",1,(1*3.6))*(AMV1træ!$V57*HA$183+AMV1træBP!$V57*HA$184+AMV3kul!$V79*HA$185+AMV4træ!$V55*HA$186+AMV4træBP!$V55*HA$187+AVV1træ!$V55*HA$188+AVV1kul!$V79*HA$189+AVV2træ!$V55*HA$190+AVV2halm!$V55*HA$191+AVV2gasGT!$V55*HA$192+KKV!$V55*HA$193+HCVgas!$V55*HA$194+SPolie!$V55*HA$195+SPgas!$V55*HA$196+GeoEL!$V53*HA$197+GeoVa!$V53*HA$198+VP!$V53*HA$199+Sol!$V53*HA$200+Affald!$V57*HA$201)</f>
        <v>102.04969533682394</v>
      </c>
      <c r="HB34" s="310">
        <f ca="1">IF(Sammenligning!$G$9="GJ",1,(1*3.6))*(AMV1træ!$V57*HB$183+AMV1træBP!$V57*HB$184+AMV3kul!$V79*HB$185+AMV4træ!$V55*HB$186+AMV4træBP!$V55*HB$187+AVV1træ!$V55*HB$188+AVV1kul!$V79*HB$189+AVV2træ!$V55*HB$190+AVV2halm!$V55*HB$191+AVV2gasGT!$V55*HB$192+KKV!$V55*HB$193+HCVgas!$V55*HB$194+SPolie!$V55*HB$195+SPgas!$V55*HB$196+GeoEL!$V53*HB$197+GeoVa!$V53*HB$198+VP!$V53*HB$199+Sol!$V53*HB$200+Affald!$V57*HB$201)</f>
        <v>84.223261323146261</v>
      </c>
      <c r="HC34" s="246">
        <f ca="1">IF(Sammenligning!$G$9="GJ",1,(1*3.6))*(AMV1træ!$W57*HC$183+AMV1træBP!$W57*HC$184+AMV3kul!$W79*HC$185+AMV4træ!$W55*HC$186+AMV4træBP!$W55*HC$187+AVV1træ!$W55*HC$188+AVV1kul!$W79*HC$189+AVV2træ!$W55*HC$190+AVV2halm!$W55*HC$191+AVV2gasGT!$W55*HC$192+KKV!$W55*HC$193+HCVgas!$W55*HC$194+SPolie!$W55*HC$195+SPgas!$W55*HC$196+GeoEL!$W53*HC$197+GeoVa!$W53*HC$198+VP!$W53*HC$199+Sol!$W53*HC$200+Affald!$W57*HC$201)</f>
        <v>84.162928215450506</v>
      </c>
      <c r="HD34" s="246">
        <f ca="1">IF(Sammenligning!$G$9="GJ",1,(1*3.6))*(AMV1træ!$W57*HD$183+AMV1træBP!$W57*HD$184+AMV3kul!$W79*HD$185+AMV4træ!$W55*HD$186+AMV4træBP!$W55*HD$187+AVV1træ!$W55*HD$188+AVV1kul!$W79*HD$189+AVV2træ!$W55*HD$190+AVV2halm!$W55*HD$191+AVV2gasGT!$W55*HD$192+KKV!$W55*HD$193+HCVgas!$W55*HD$194+SPolie!$W55*HD$195+SPgas!$W55*HD$196+GeoEL!$W53*HD$197+GeoVa!$W53*HD$198+VP!$W53*HD$199+Sol!$W53*HD$200+Affald!$W57*HD$201)</f>
        <v>92.774408261754971</v>
      </c>
      <c r="HE34" s="246">
        <f ca="1">IF(Sammenligning!$G$9="GJ",1,(1*3.6))*(AMV1træ!$W57*HE$183+AMV1træBP!$W57*HE$184+AMV3kul!$W79*HE$185+AMV4træ!$W55*HE$186+AMV4træBP!$W55*HE$187+AVV1træ!$W55*HE$188+AVV1kul!$W79*HE$189+AVV2træ!$W55*HE$190+AVV2halm!$W55*HE$191+AVV2gasGT!$W55*HE$192+KKV!$W55*HE$193+HCVgas!$W55*HE$194+SPolie!$W55*HE$195+SPgas!$W55*HE$196+GeoEL!$W53*HE$197+GeoVa!$W53*HE$198+VP!$W53*HE$199+Sol!$W53*HE$200+Affald!$W57*HE$201)</f>
        <v>78.102748539070689</v>
      </c>
      <c r="HF34" s="246">
        <f ca="1">IF(Sammenligning!$G$9="GJ",1,(1*3.6))*(AMV1træ!$W57*HF$183+AMV1træBP!$W57*HF$184+AMV3kul!$W79*HF$185+AMV4træ!$W55*HF$186+AMV4træBP!$W55*HF$187+AVV1træ!$W55*HF$188+AVV1kul!$W79*HF$189+AVV2træ!$W55*HF$190+AVV2halm!$W55*HF$191+AVV2gasGT!$W55*HF$192+KKV!$W55*HF$193+HCVgas!$W55*HF$194+SPolie!$W55*HF$195+SPgas!$W55*HF$196+GeoEL!$W53*HF$197+GeoVa!$W53*HF$198+VP!$W53*HF$199+Sol!$W53*HF$200+Affald!$W57*HF$201)</f>
        <v>86.359224249789577</v>
      </c>
      <c r="HG34" s="246">
        <f ca="1">IF(Sammenligning!$G$9="GJ",1,(1*3.6))*(AMV1træ!$W57*HG$183+AMV1træBP!$W57*HG$184+AMV3kul!$W79*HG$185+AMV4træ!$W55*HG$186+AMV4træBP!$W55*HG$187+AVV1træ!$W55*HG$188+AVV1kul!$W79*HG$189+AVV2træ!$W55*HG$190+AVV2halm!$W55*HG$191+AVV2gasGT!$W55*HG$192+KKV!$W55*HG$193+HCVgas!$W55*HG$194+SPolie!$W55*HG$195+SPgas!$W55*HG$196+GeoEL!$W53*HG$197+GeoVa!$W53*HG$198+VP!$W53*HG$199+Sol!$W53*HG$200+Affald!$W57*HG$201)</f>
        <v>79.645258722775608</v>
      </c>
      <c r="HH34" s="246">
        <f ca="1">IF(Sammenligning!$G$9="GJ",1,(1*3.6))*(AMV1træ!$W57*HH$183+AMV1træBP!$W57*HH$184+AMV3kul!$W79*HH$185+AMV4træ!$W55*HH$186+AMV4træBP!$W55*HH$187+AVV1træ!$W55*HH$188+AVV1kul!$W79*HH$189+AVV2træ!$W55*HH$190+AVV2halm!$W55*HH$191+AVV2gasGT!$W55*HH$192+KKV!$W55*HH$193+HCVgas!$W55*HH$194+SPolie!$W55*HH$195+SPgas!$W55*HH$196+GeoEL!$W53*HH$197+GeoVa!$W53*HH$198+VP!$W53*HH$199+Sol!$W53*HH$200+Affald!$W57*HH$201)</f>
        <v>82.98373061535645</v>
      </c>
      <c r="HI34" s="246">
        <f ca="1">IF(Sammenligning!$G$9="GJ",1,(1*3.6))*(AMV1træ!$W57*HI$183+AMV1træBP!$W57*HI$184+AMV3kul!$W79*HI$185+AMV4træ!$W55*HI$186+AMV4træBP!$W55*HI$187+AVV1træ!$W55*HI$188+AVV1kul!$W79*HI$189+AVV2træ!$W55*HI$190+AVV2halm!$W55*HI$191+AVV2gasGT!$W55*HI$192+KKV!$W55*HI$193+HCVgas!$W55*HI$194+SPolie!$W55*HI$195+SPgas!$W55*HI$196+GeoEL!$W53*HI$197+GeoVa!$W53*HI$198+VP!$W53*HI$199+Sol!$W53*HI$200+Affald!$W57*HI$201)</f>
        <v>73.682814309188288</v>
      </c>
      <c r="HJ34" s="246">
        <f ca="1">IF(Sammenligning!$G$9="GJ",1,(1*3.6))*(AMV1træ!$W57*HJ$183+AMV1træBP!$W57*HJ$184+AMV3kul!$W79*HJ$185+AMV4træ!$W55*HJ$186+AMV4træBP!$W55*HJ$187+AVV1træ!$W55*HJ$188+AVV1kul!$W79*HJ$189+AVV2træ!$W55*HJ$190+AVV2halm!$W55*HJ$191+AVV2gasGT!$W55*HJ$192+KKV!$W55*HJ$193+HCVgas!$W55*HJ$194+SPolie!$W55*HJ$195+SPgas!$W55*HJ$196+GeoEL!$W53*HJ$197+GeoVa!$W53*HJ$198+VP!$W53*HJ$199+Sol!$W53*HJ$200+Affald!$W57*HJ$201)</f>
        <v>3.6573356597890267</v>
      </c>
      <c r="HK34" s="246">
        <f ca="1">IF(Sammenligning!$G$9="GJ",1,(1*3.6))*(AMV1træ!$W57*HK$183+AMV1træBP!$W57*HK$184+AMV3kul!$W79*HK$185+AMV4træ!$W55*HK$186+AMV4træBP!$W55*HK$187+AVV1træ!$W55*HK$188+AVV1kul!$W79*HK$189+AVV2træ!$W55*HK$190+AVV2halm!$W55*HK$191+AVV2gasGT!$W55*HK$192+KKV!$W55*HK$193+HCVgas!$W55*HK$194+SPolie!$W55*HK$195+SPgas!$W55*HK$196+GeoEL!$W53*HK$197+GeoVa!$W53*HK$198+VP!$W53*HK$199+Sol!$W53*HK$200+Affald!$W57*HK$201)</f>
        <v>96.037369430234392</v>
      </c>
      <c r="HL34" s="246">
        <f ca="1">IF(Sammenligning!$G$9="GJ",1,(1*3.6))*(AMV1træ!$W57*HL$183+AMV1træBP!$W57*HL$184+AMV3kul!$W79*HL$185+AMV4træ!$W55*HL$186+AMV4træBP!$W55*HL$187+AVV1træ!$W55*HL$188+AVV1kul!$W79*HL$189+AVV2træ!$W55*HL$190+AVV2halm!$W55*HL$191+AVV2gasGT!$W55*HL$192+KKV!$W55*HL$193+HCVgas!$W55*HL$194+SPolie!$W55*HL$195+SPgas!$W55*HL$196+GeoEL!$W53*HL$197+GeoVa!$W53*HL$198+VP!$W53*HL$199+Sol!$W53*HL$200+Affald!$W57*HL$201)</f>
        <v>103.88956658146707</v>
      </c>
      <c r="HM34" s="246">
        <f ca="1">IF(Sammenligning!$G$9="GJ",1,(1*3.6))*(AMV1træ!$W57*HM$183+AMV1træBP!$W57*HM$184+AMV3kul!$W79*HM$185+AMV4træ!$W55*HM$186+AMV4træBP!$W55*HM$187+AVV1træ!$W55*HM$188+AVV1kul!$W79*HM$189+AVV2træ!$W55*HM$190+AVV2halm!$W55*HM$191+AVV2gasGT!$W55*HM$192+KKV!$W55*HM$193+HCVgas!$W55*HM$194+SPolie!$W55*HM$195+SPgas!$W55*HM$196+GeoEL!$W53*HM$197+GeoVa!$W53*HM$198+VP!$W53*HM$199+Sol!$W53*HM$200+Affald!$W57*HM$201)</f>
        <v>96.268480840129399</v>
      </c>
      <c r="HN34" s="246">
        <f ca="1">IF(Sammenligning!$G$9="GJ",1,(1*3.6))*(AMV1træ!$W57*HN$183+AMV1træBP!$W57*HN$184+AMV3kul!$W79*HN$185+AMV4træ!$W55*HN$186+AMV4træBP!$W55*HN$187+AVV1træ!$W55*HN$188+AVV1kul!$W79*HN$189+AVV2træ!$W55*HN$190+AVV2halm!$W55*HN$191+AVV2gasGT!$W55*HN$192+KKV!$W55*HN$193+HCVgas!$W55*HN$194+SPolie!$W55*HN$195+SPgas!$W55*HN$196+GeoEL!$W53*HN$197+GeoVa!$W53*HN$198+VP!$W53*HN$199+Sol!$W53*HN$200+Affald!$W57*HN$201)</f>
        <v>99.530689506721629</v>
      </c>
      <c r="HO34" s="246">
        <f ca="1">IF(Sammenligning!$G$9="GJ",1,(1*3.6))*(AMV1træ!$X57*HO$183+AMV1træBP!$X57*HO$184+AMV3kul!$X79*HO$185+AMV4træ!$X55*HO$186+AMV4træBP!$X55*HO$187+AVV1træ!$X55*HO$188+AVV1kul!$X79*HO$189+AVV2træ!$X55*HO$190+AVV2halm!$X55*HO$191+AVV2gasGT!$X55*HO$192+KKV!$X55*HO$193+HCVgas!$X55*HO$194+SPolie!$X55*HO$195+SPgas!$X55*HO$196+GeoEL!$X53*HO$197+GeoVa!$X53*HO$198+VP!$X53*HO$199+Sol!$X53*HO$200+Affald!$X57*HO$201)</f>
        <v>85.556220469201989</v>
      </c>
      <c r="HP34" s="246">
        <f ca="1">IF(Sammenligning!$G$9="GJ",1,(1*3.6))*(AMV1træ!$X57*HP$183+AMV1træBP!$X57*HP$184+AMV3kul!$X79*HP$185+AMV4træ!$X55*HP$186+AMV4træBP!$X55*HP$187+AVV1træ!$X55*HP$188+AVV1kul!$X79*HP$189+AVV2træ!$X55*HP$190+AVV2halm!$X55*HP$191+AVV2gasGT!$X55*HP$192+KKV!$X55*HP$193+HCVgas!$X55*HP$194+SPolie!$X55*HP$195+SPgas!$X55*HP$196+GeoEL!$X53*HP$197+GeoVa!$X53*HP$198+VP!$X53*HP$199+Sol!$X53*HP$200+Affald!$X57*HP$201)</f>
        <v>94.321107214841817</v>
      </c>
      <c r="HQ34" s="246">
        <f ca="1">IF(Sammenligning!$G$9="GJ",1,(1*3.6))*(AMV1træ!$X57*HQ$183+AMV1træBP!$X57*HQ$184+AMV3kul!$X79*HQ$185+AMV4træ!$X55*HQ$186+AMV4træBP!$X55*HQ$187+AVV1træ!$X55*HQ$188+AVV1kul!$X79*HQ$189+AVV2træ!$X55*HQ$190+AVV2halm!$X55*HQ$191+AVV2gasGT!$X55*HQ$192+KKV!$X55*HQ$193+HCVgas!$X55*HQ$194+SPolie!$X55*HQ$195+SPgas!$X55*HQ$196+GeoEL!$X53*HQ$197+GeoVa!$X53*HQ$198+VP!$X53*HQ$199+Sol!$X53*HQ$200+Affald!$X57*HQ$201)</f>
        <v>79.112881614750762</v>
      </c>
      <c r="HR34" s="246">
        <f ca="1">IF(Sammenligning!$G$9="GJ",1,(1*3.6))*(AMV1træ!$X57*HR$183+AMV1træBP!$X57*HR$184+AMV3kul!$X79*HR$185+AMV4træ!$X55*HR$186+AMV4træBP!$X55*HR$187+AVV1træ!$X55*HR$188+AVV1kul!$X79*HR$189+AVV2træ!$X55*HR$190+AVV2halm!$X55*HR$191+AVV2gasGT!$X55*HR$192+KKV!$X55*HR$193+HCVgas!$X55*HR$194+SPolie!$X55*HR$195+SPgas!$X55*HR$196+GeoEL!$X53*HR$197+GeoVa!$X53*HR$198+VP!$X53*HR$199+Sol!$X53*HR$200+Affald!$X57*HR$201)</f>
        <v>86.69137946886579</v>
      </c>
      <c r="HS34" s="246">
        <f ca="1">IF(Sammenligning!$G$9="GJ",1,(1*3.6))*(AMV1træ!$X57*HS$183+AMV1træBP!$X57*HS$184+AMV3kul!$X79*HS$185+AMV4træ!$X55*HS$186+AMV4træBP!$X55*HS$187+AVV1træ!$X55*HS$188+AVV1kul!$X79*HS$189+AVV2træ!$X55*HS$190+AVV2halm!$X55*HS$191+AVV2gasGT!$X55*HS$192+KKV!$X55*HS$193+HCVgas!$X55*HS$194+SPolie!$X55*HS$195+SPgas!$X55*HS$196+GeoEL!$X53*HS$197+GeoVa!$X53*HS$198+VP!$X53*HS$199+Sol!$X53*HS$200+Affald!$X57*HS$201)</f>
        <v>80.01250656031948</v>
      </c>
      <c r="HT34" s="246">
        <f ca="1">IF(Sammenligning!$G$9="GJ",1,(1*3.6))*(AMV1træ!$X57*HT$183+AMV1træBP!$X57*HT$184+AMV3kul!$X79*HT$185+AMV4træ!$X55*HT$186+AMV4træBP!$X55*HT$187+AVV1træ!$X55*HT$188+AVV1kul!$X79*HT$189+AVV2træ!$X55*HT$190+AVV2halm!$X55*HT$191+AVV2gasGT!$X55*HT$192+KKV!$X55*HT$193+HCVgas!$X55*HT$194+SPolie!$X55*HT$195+SPgas!$X55*HT$196+GeoEL!$X53*HT$197+GeoVa!$X53*HT$198+VP!$X53*HT$199+Sol!$X53*HT$200+Affald!$X57*HT$201)</f>
        <v>83.326071637494394</v>
      </c>
      <c r="HU34" s="246">
        <f ca="1">IF(Sammenligning!$G$9="GJ",1,(1*3.6))*(AMV1træ!$X57*HU$183+AMV1træBP!$X57*HU$184+AMV3kul!$X79*HU$185+AMV4træ!$X55*HU$186+AMV4træBP!$X55*HU$187+AVV1træ!$X55*HU$188+AVV1kul!$X79*HU$189+AVV2træ!$X55*HU$190+AVV2halm!$X55*HU$191+AVV2gasGT!$X55*HU$192+KKV!$X55*HU$193+HCVgas!$X55*HU$194+SPolie!$X55*HU$195+SPgas!$X55*HU$196+GeoEL!$X53*HU$197+GeoVa!$X53*HU$198+VP!$X53*HU$199+Sol!$X53*HU$200+Affald!$X57*HU$201)</f>
        <v>74.021496952084746</v>
      </c>
      <c r="HV34" s="246">
        <f ca="1">IF(Sammenligning!$G$9="GJ",1,(1*3.6))*(AMV1træ!$X57*HV$183+AMV1træBP!$X57*HV$184+AMV3kul!$X79*HV$185+AMV4træ!$X55*HV$186+AMV4træBP!$X55*HV$187+AVV1træ!$X55*HV$188+AVV1kul!$X79*HV$189+AVV2træ!$X55*HV$190+AVV2halm!$X55*HV$191+AVV2gasGT!$X55*HV$192+KKV!$X55*HV$193+HCVgas!$X55*HV$194+SPolie!$X55*HV$195+SPgas!$X55*HV$196+GeoEL!$X53*HV$197+GeoVa!$X53*HV$198+VP!$X53*HV$199+Sol!$X53*HV$200+Affald!$X57*HV$201)</f>
        <v>3.7661115022740077</v>
      </c>
      <c r="HW34" s="246">
        <f ca="1">IF(Sammenligning!$G$9="GJ",1,(1*3.6))*(AMV1træ!$X57*HW$183+AMV1træBP!$X57*HW$184+AMV3kul!$X79*HW$185+AMV4træ!$X55*HW$186+AMV4træBP!$X55*HW$187+AVV1træ!$X55*HW$188+AVV1kul!$X79*HW$189+AVV2træ!$X55*HW$190+AVV2halm!$X55*HW$191+AVV2gasGT!$X55*HW$192+KKV!$X55*HW$193+HCVgas!$X55*HW$194+SPolie!$X55*HW$195+SPgas!$X55*HW$196+GeoEL!$X53*HW$197+GeoVa!$X53*HW$198+VP!$X53*HW$199+Sol!$X53*HW$200+Affald!$X57*HW$201)</f>
        <v>96.339455404499375</v>
      </c>
      <c r="HX34" s="246">
        <f ca="1">IF(Sammenligning!$G$9="GJ",1,(1*3.6))*(AMV1træ!$X57*HX$183+AMV1træBP!$X57*HX$184+AMV3kul!$X79*HX$185+AMV4træ!$X55*HX$186+AMV4træBP!$X55*HX$187+AVV1træ!$X55*HX$188+AVV1kul!$X79*HX$189+AVV2træ!$X55*HX$190+AVV2halm!$X55*HX$191+AVV2gasGT!$X55*HX$192+KKV!$X55*HX$193+HCVgas!$X55*HX$194+SPolie!$X55*HX$195+SPgas!$X55*HX$196+GeoEL!$X53*HX$197+GeoVa!$X53*HX$198+VP!$X53*HX$199+Sol!$X53*HX$200+Affald!$X57*HX$201)</f>
        <v>104.31833241738003</v>
      </c>
      <c r="HY34" s="246">
        <f ca="1">IF(Sammenligning!$G$9="GJ",1,(1*3.6))*(AMV1træ!$X57*HY$183+AMV1træBP!$X57*HY$184+AMV3kul!$X79*HY$185+AMV4træ!$X55*HY$186+AMV4træBP!$X55*HY$187+AVV1træ!$X55*HY$188+AVV1kul!$X79*HY$189+AVV2træ!$X55*HY$190+AVV2halm!$X55*HY$191+AVV2gasGT!$X55*HY$192+KKV!$X55*HY$193+HCVgas!$X55*HY$194+SPolie!$X55*HY$195+SPgas!$X55*HY$196+GeoEL!$X53*HY$197+GeoVa!$X53*HY$198+VP!$X53*HY$199+Sol!$X53*HY$200+Affald!$X57*HY$201)</f>
        <v>97.268443058810206</v>
      </c>
      <c r="HZ34" s="246">
        <f ca="1">IF(Sammenligning!$G$9="GJ",1,(1*3.6))*(AMV1træ!$X57*HZ$183+AMV1træBP!$X57*HZ$184+AMV3kul!$X79*HZ$185+AMV4træ!$X55*HZ$186+AMV4træBP!$X55*HZ$187+AVV1træ!$X55*HZ$188+AVV1kul!$X79*HZ$189+AVV2træ!$X55*HZ$190+AVV2halm!$X55*HZ$191+AVV2gasGT!$X55*HZ$192+KKV!$X55*HZ$193+HCVgas!$X55*HZ$194+SPolie!$X55*HZ$195+SPgas!$X55*HZ$196+GeoEL!$X53*HZ$197+GeoVa!$X53*HZ$198+VP!$X53*HZ$199+Sol!$X53*HZ$200+Affald!$X57*HZ$201)</f>
        <v>100.91975305535355</v>
      </c>
      <c r="IA34" s="246">
        <f ca="1">IF(Sammenligning!$G$9="GJ",1,(1*3.6))*(AMV1træ!$Y57*IA$183+AMV1træBP!$Y57*IA$184+AMV3kul!$Y79*IA$185+AMV4træ!$Y55*IA$186+AMV4træBP!$Y55*IA$187+AVV1træ!$Y55*IA$188+AVV1kul!$Y79*IA$189+AVV2træ!$Y55*IA$190+AVV2halm!$Y55*IA$191+AVV2gasGT!$Y55*IA$192+KKV!$Y55*IA$193+HCVgas!$Y55*IA$194+SPolie!$Y55*IA$195+SPgas!$Y55*IA$196+GeoEL!$Y53*IA$197+GeoVa!$Y53*IA$198+VP!$Y53*IA$199+Sol!$Y53*IA$200+Affald!$Y57*IA$201)</f>
        <v>86.912507275099046</v>
      </c>
      <c r="IB34" s="246">
        <f ca="1">IF(Sammenligning!$G$9="GJ",1,(1*3.6))*(AMV1træ!$Y57*IB$183+AMV1træBP!$Y57*IB$184+AMV3kul!$Y79*IB$185+AMV4træ!$Y55*IB$186+AMV4træBP!$Y55*IB$187+AVV1træ!$Y55*IB$188+AVV1kul!$Y79*IB$189+AVV2træ!$Y55*IB$190+AVV2halm!$Y55*IB$191+AVV2gasGT!$Y55*IB$192+KKV!$Y55*IB$193+HCVgas!$Y55*IB$194+SPolie!$Y55*IB$195+SPgas!$Y55*IB$196+GeoEL!$Y53*IB$197+GeoVa!$Y53*IB$198+VP!$Y53*IB$199+Sol!$Y53*IB$200+Affald!$Y57*IB$201)</f>
        <v>95.826550051365757</v>
      </c>
      <c r="IC34" s="246">
        <f ca="1">IF(Sammenligning!$G$9="GJ",1,(1*3.6))*(AMV1træ!$Y57*IC$183+AMV1træBP!$Y57*IC$184+AMV3kul!$Y79*IC$185+AMV4træ!$Y55*IC$186+AMV4træBP!$Y55*IC$187+AVV1træ!$Y55*IC$188+AVV1kul!$Y79*IC$189+AVV2træ!$Y55*IC$190+AVV2halm!$Y55*IC$191+AVV2gasGT!$Y55*IC$192+KKV!$Y55*IC$193+HCVgas!$Y55*IC$194+SPolie!$Y55*IC$195+SPgas!$Y55*IC$196+GeoEL!$Y53*IC$197+GeoVa!$Y53*IC$198+VP!$Y53*IC$199+Sol!$Y53*IC$200+Affald!$Y57*IC$201)</f>
        <v>80.059998658817264</v>
      </c>
      <c r="ID34" s="246">
        <f ca="1">IF(Sammenligning!$G$9="GJ",1,(1*3.6))*(AMV1træ!$Y57*ID$183+AMV1træBP!$Y57*ID$184+AMV3kul!$Y79*ID$185+AMV4træ!$Y55*ID$186+AMV4træBP!$Y55*ID$187+AVV1træ!$Y55*ID$188+AVV1kul!$Y79*ID$189+AVV2træ!$Y55*ID$190+AVV2halm!$Y55*ID$191+AVV2gasGT!$Y55*ID$192+KKV!$Y55*ID$193+HCVgas!$Y55*ID$194+SPolie!$Y55*ID$195+SPgas!$Y55*ID$196+GeoEL!$Y53*ID$197+GeoVa!$Y53*ID$198+VP!$Y53*ID$199+Sol!$Y53*ID$200+Affald!$Y57*ID$201)</f>
        <v>87.032478619974754</v>
      </c>
      <c r="IE34" s="246">
        <f ca="1">IF(Sammenligning!$G$9="GJ",1,(1*3.6))*(AMV1træ!$Y57*IE$183+AMV1træBP!$Y57*IE$184+AMV3kul!$Y79*IE$185+AMV4træ!$Y55*IE$186+AMV4træBP!$Y55*IE$187+AVV1træ!$Y55*IE$188+AVV1kul!$Y79*IE$189+AVV2træ!$Y55*IE$190+AVV2halm!$Y55*IE$191+AVV2gasGT!$Y55*IE$192+KKV!$Y55*IE$193+HCVgas!$Y55*IE$194+SPolie!$Y55*IE$195+SPgas!$Y55*IE$196+GeoEL!$Y53*IE$197+GeoVa!$Y53*IE$198+VP!$Y53*IE$199+Sol!$Y53*IE$200+Affald!$Y57*IE$201)</f>
        <v>80.370813387053929</v>
      </c>
      <c r="IF34" s="246">
        <f ca="1">IF(Sammenligning!$G$9="GJ",1,(1*3.6))*(AMV1træ!$Y57*IF$183+AMV1træBP!$Y57*IF$184+AMV3kul!$Y79*IF$185+AMV4træ!$Y55*IF$186+AMV4træBP!$Y55*IF$187+AVV1træ!$Y55*IF$188+AVV1kul!$Y79*IF$189+AVV2træ!$Y55*IF$190+AVV2halm!$Y55*IF$191+AVV2gasGT!$Y55*IF$192+KKV!$Y55*IF$193+HCVgas!$Y55*IF$194+SPolie!$Y55*IF$195+SPgas!$Y55*IF$196+GeoEL!$Y53*IF$197+GeoVa!$Y53*IF$198+VP!$Y53*IF$199+Sol!$Y53*IF$200+Affald!$Y57*IF$201)</f>
        <v>83.648871946313847</v>
      </c>
      <c r="IG34" s="246">
        <f ca="1">IF(Sammenligning!$G$9="GJ",1,(1*3.6))*(AMV1træ!$Y57*IG$183+AMV1træBP!$Y57*IG$184+AMV3kul!$Y79*IG$185+AMV4træ!$Y55*IG$186+AMV4træBP!$Y55*IG$187+AVV1træ!$Y55*IG$188+AVV1kul!$Y79*IG$189+AVV2træ!$Y55*IG$190+AVV2halm!$Y55*IG$191+AVV2gasGT!$Y55*IG$192+KKV!$Y55*IG$193+HCVgas!$Y55*IG$194+SPolie!$Y55*IG$195+SPgas!$Y55*IG$196+GeoEL!$Y53*IG$197+GeoVa!$Y53*IG$198+VP!$Y53*IG$199+Sol!$Y53*IG$200+Affald!$Y57*IG$201)</f>
        <v>74.312031402378167</v>
      </c>
      <c r="IH34" s="246">
        <f ca="1">IF(Sammenligning!$G$9="GJ",1,(1*3.6))*(AMV1træ!$Y57*IH$183+AMV1træBP!$Y57*IH$184+AMV3kul!$Y79*IH$185+AMV4træ!$Y55*IH$186+AMV4træBP!$Y55*IH$187+AVV1træ!$Y55*IH$188+AVV1kul!$Y79*IH$189+AVV2træ!$Y55*IH$190+AVV2halm!$Y55*IH$191+AVV2gasGT!$Y55*IH$192+KKV!$Y55*IH$193+HCVgas!$Y55*IH$194+SPolie!$Y55*IH$195+SPgas!$Y55*IH$196+GeoEL!$Y53*IH$197+GeoVa!$Y53*IH$198+VP!$Y53*IH$199+Sol!$Y53*IH$200+Affald!$Y57*IH$201)</f>
        <v>3.8737938153581908</v>
      </c>
      <c r="II34" s="246">
        <f ca="1">IF(Sammenligning!$G$9="GJ",1,(1*3.6))*(AMV1træ!$Y57*II$183+AMV1træBP!$Y57*II$184+AMV3kul!$Y79*II$185+AMV4træ!$Y55*II$186+AMV4træBP!$Y55*II$187+AVV1træ!$Y55*II$188+AVV1kul!$Y79*II$189+AVV2træ!$Y55*II$190+AVV2halm!$Y55*II$191+AVV2gasGT!$Y55*II$192+KKV!$Y55*II$193+HCVgas!$Y55*II$194+SPolie!$Y55*II$195+SPgas!$Y55*II$196+GeoEL!$Y53*II$197+GeoVa!$Y53*II$198+VP!$Y53*II$199+Sol!$Y53*II$200+Affald!$Y57*II$201)</f>
        <v>96.574318418388856</v>
      </c>
      <c r="IJ34" s="246">
        <f ca="1">IF(Sammenligning!$G$9="GJ",1,(1*3.6))*(AMV1træ!$Y57*IJ$183+AMV1træBP!$Y57*IJ$184+AMV3kul!$Y79*IJ$185+AMV4træ!$Y55*IJ$186+AMV4træBP!$Y55*IJ$187+AVV1træ!$Y55*IJ$188+AVV1kul!$Y79*IJ$189+AVV2træ!$Y55*IJ$190+AVV2halm!$Y55*IJ$191+AVV2gasGT!$Y55*IJ$192+KKV!$Y55*IJ$193+HCVgas!$Y55*IJ$194+SPolie!$Y55*IJ$195+SPgas!$Y55*IJ$196+GeoEL!$Y53*IJ$197+GeoVa!$Y53*IJ$198+VP!$Y53*IJ$199+Sol!$Y53*IJ$200+Affald!$Y57*IJ$201)</f>
        <v>104.67895053589412</v>
      </c>
      <c r="IK34" s="246">
        <f ca="1">IF(Sammenligning!$G$9="GJ",1,(1*3.6))*(AMV1træ!$Y57*IK$183+AMV1træBP!$Y57*IK$184+AMV3kul!$Y79*IK$185+AMV4træ!$Y55*IK$186+AMV4træBP!$Y55*IK$187+AVV1træ!$Y55*IK$188+AVV1kul!$Y79*IK$189+AVV2træ!$Y55*IK$190+AVV2halm!$Y55*IK$191+AVV2gasGT!$Y55*IK$192+KKV!$Y55*IK$193+HCVgas!$Y55*IK$194+SPolie!$Y55*IK$195+SPgas!$Y55*IK$196+GeoEL!$Y53*IK$197+GeoVa!$Y53*IK$198+VP!$Y53*IK$199+Sol!$Y53*IK$200+Affald!$Y57*IK$201)</f>
        <v>98.186266117993057</v>
      </c>
      <c r="IL34" s="246">
        <f ca="1">IF(Sammenligning!$G$9="GJ",1,(1*3.6))*(AMV1træ!$Y57*IL$183+AMV1træBP!$Y57*IL$184+AMV3kul!$Y79*IL$185+AMV4træ!$Y55*IL$186+AMV4træBP!$Y55*IL$187+AVV1træ!$Y55*IL$188+AVV1kul!$Y79*IL$189+AVV2træ!$Y55*IL$190+AVV2halm!$Y55*IL$191+AVV2gasGT!$Y55*IL$192+KKV!$Y55*IL$193+HCVgas!$Y55*IL$194+SPolie!$Y55*IL$195+SPgas!$Y55*IL$196+GeoEL!$Y53*IL$197+GeoVa!$Y53*IL$198+VP!$Y53*IL$199+Sol!$Y53*IL$200+Affald!$Y57*IL$201)</f>
        <v>102.14877489071587</v>
      </c>
      <c r="IM34" s="246">
        <f ca="1">IF(Sammenligning!$G$9="GJ",1,(1*3.6))*(AMV1træ!$Z57*IM$183+AMV1træBP!$Z57*IM$184+AMV3kul!$Z79*IM$185+AMV4træ!$Z55*IM$186+AMV4træBP!$Z55*IM$187+AVV1træ!$Z55*IM$188+AVV1kul!$Z79*IM$189+AVV2træ!$Z55*IM$190+AVV2halm!$Z55*IM$191+AVV2gasGT!$Z55*IM$192+KKV!$Z55*IM$193+HCVgas!$Z55*IM$194+SPolie!$Z55*IM$195+SPgas!$Z55*IM$196+GeoEL!$Z53*IM$197+GeoVa!$Z53*IM$198+VP!$Z53*IM$199+Sol!$Z53*IM$200+Affald!$Z57*IM$201)</f>
        <v>88.213528311052642</v>
      </c>
      <c r="IN34" s="246">
        <f ca="1">IF(Sammenligning!$G$9="GJ",1,(1*3.6))*(AMV1træ!$Z57*IN$183+AMV1træBP!$Z57*IN$184+AMV3kul!$Z79*IN$185+AMV4træ!$Z55*IN$186+AMV4træBP!$Z55*IN$187+AVV1træ!$Z55*IN$188+AVV1kul!$Z79*IN$189+AVV2træ!$Z55*IN$190+AVV2halm!$Z55*IN$191+AVV2gasGT!$Z55*IN$192+KKV!$Z55*IN$193+HCVgas!$Z55*IN$194+SPolie!$Z55*IN$195+SPgas!$Z55*IN$196+GeoEL!$Z53*IN$197+GeoVa!$Z53*IN$198+VP!$Z53*IN$199+Sol!$Z53*IN$200+Affald!$Z57*IN$201)</f>
        <v>97.270386089143045</v>
      </c>
      <c r="IO34" s="246">
        <f ca="1">IF(Sammenligning!$G$9="GJ",1,(1*3.6))*(AMV1træ!$Z57*IO$183+AMV1træBP!$Z57*IO$184+AMV3kul!$Z79*IO$185+AMV4træ!$Z55*IO$186+AMV4træBP!$Z55*IO$187+AVV1træ!$Z55*IO$188+AVV1kul!$Z79*IO$189+AVV2træ!$Z55*IO$190+AVV2halm!$Z55*IO$191+AVV2gasGT!$Z55*IO$192+KKV!$Z55*IO$193+HCVgas!$Z55*IO$194+SPolie!$Z55*IO$195+SPgas!$Z55*IO$196+GeoEL!$Z53*IO$197+GeoVa!$Z53*IO$198+VP!$Z53*IO$199+Sol!$Z53*IO$200+Affald!$Z57*IO$201)</f>
        <v>81.044915700472529</v>
      </c>
      <c r="IP34" s="246">
        <f ca="1">IF(Sammenligning!$G$9="GJ",1,(1*3.6))*(AMV1træ!$Z57*IP$183+AMV1træBP!$Z57*IP$184+AMV3kul!$Z79*IP$185+AMV4træ!$Z55*IP$186+AMV4træBP!$Z55*IP$187+AVV1træ!$Z55*IP$188+AVV1kul!$Z79*IP$189+AVV2træ!$Z55*IP$190+AVV2halm!$Z55*IP$191+AVV2gasGT!$Z55*IP$192+KKV!$Z55*IP$193+HCVgas!$Z55*IP$194+SPolie!$Z55*IP$195+SPgas!$Z55*IP$196+GeoEL!$Z53*IP$197+GeoVa!$Z53*IP$198+VP!$Z53*IP$199+Sol!$Z53*IP$200+Affald!$Z57*IP$201)</f>
        <v>87.348295021322627</v>
      </c>
      <c r="IQ34" s="246">
        <f ca="1">IF(Sammenligning!$G$9="GJ",1,(1*3.6))*(AMV1træ!$Z57*IQ$183+AMV1træBP!$Z57*IQ$184+AMV3kul!$Z79*IQ$185+AMV4træ!$Z55*IQ$186+AMV4træBP!$Z55*IQ$187+AVV1træ!$Z55*IQ$188+AVV1kul!$Z79*IQ$189+AVV2træ!$Z55*IQ$190+AVV2halm!$Z55*IQ$191+AVV2gasGT!$Z55*IQ$192+KKV!$Z55*IQ$193+HCVgas!$Z55*IQ$194+SPolie!$Z55*IQ$195+SPgas!$Z55*IQ$196+GeoEL!$Z53*IQ$197+GeoVa!$Z53*IQ$198+VP!$Z53*IQ$199+Sol!$Z53*IQ$200+Affald!$Z57*IQ$201)</f>
        <v>80.745873313745676</v>
      </c>
      <c r="IR34" s="246">
        <f ca="1">IF(Sammenligning!$G$9="GJ",1,(1*3.6))*(AMV1træ!$Z57*IR$183+AMV1træBP!$Z57*IR$184+AMV3kul!$Z79*IR$185+AMV4træ!$Z55*IR$186+AMV4træBP!$Z55*IR$187+AVV1træ!$Z55*IR$188+AVV1kul!$Z79*IR$189+AVV2træ!$Z55*IR$190+AVV2halm!$Z55*IR$191+AVV2gasGT!$Z55*IR$192+KKV!$Z55*IR$193+HCVgas!$Z55*IR$194+SPolie!$Z55*IR$195+SPgas!$Z55*IR$196+GeoEL!$Z53*IR$197+GeoVa!$Z53*IR$198+VP!$Z53*IR$199+Sol!$Z53*IR$200+Affald!$Z57*IR$201)</f>
        <v>84.01138581943934</v>
      </c>
      <c r="IS34" s="246">
        <f ca="1">IF(Sammenligning!$G$9="GJ",1,(1*3.6))*(AMV1træ!$Z57*IS$183+AMV1træBP!$Z57*IS$184+AMV3kul!$Z79*IS$185+AMV4træ!$Z55*IS$186+AMV4træBP!$Z55*IS$187+AVV1træ!$Z55*IS$188+AVV1kul!$Z79*IS$189+AVV2træ!$Z55*IS$190+AVV2halm!$Z55*IS$191+AVV2gasGT!$Z55*IS$192+KKV!$Z55*IS$193+HCVgas!$Z55*IS$194+SPolie!$Z55*IS$195+SPgas!$Z55*IS$196+GeoEL!$Z53*IS$197+GeoVa!$Z53*IS$198+VP!$Z53*IS$199+Sol!$Z53*IS$200+Affald!$Z57*IS$201)</f>
        <v>74.700060740737257</v>
      </c>
      <c r="IT34" s="246">
        <f ca="1">IF(Sammenligning!$G$9="GJ",1,(1*3.6))*(AMV1træ!$Z57*IT$183+AMV1træBP!$Z57*IT$184+AMV3kul!$Z79*IT$185+AMV4træ!$Z55*IT$186+AMV4træBP!$Z55*IT$187+AVV1træ!$Z55*IT$188+AVV1kul!$Z79*IT$189+AVV2træ!$Z55*IT$190+AVV2halm!$Z55*IT$191+AVV2gasGT!$Z55*IT$192+KKV!$Z55*IT$193+HCVgas!$Z55*IT$194+SPolie!$Z55*IT$195+SPgas!$Z55*IT$196+GeoEL!$Z53*IT$197+GeoVa!$Z53*IT$198+VP!$Z53*IT$199+Sol!$Z53*IT$200+Affald!$Z57*IT$201)</f>
        <v>3.9838381850451192</v>
      </c>
      <c r="IU34" s="246">
        <f ca="1">IF(Sammenligning!$G$9="GJ",1,(1*3.6))*(AMV1træ!$Z57*IU$183+AMV1træBP!$Z57*IU$184+AMV3kul!$Z79*IU$185+AMV4træ!$Z55*IU$186+AMV4træBP!$Z55*IU$187+AVV1træ!$Z55*IU$188+AVV1kul!$Z79*IU$189+AVV2træ!$Z55*IU$190+AVV2halm!$Z55*IU$191+AVV2gasGT!$Z55*IU$192+KKV!$Z55*IU$193+HCVgas!$Z55*IU$194+SPolie!$Z55*IU$195+SPgas!$Z55*IU$196+GeoEL!$Z53*IU$197+GeoVa!$Z53*IU$198+VP!$Z53*IU$199+Sol!$Z53*IU$200+Affald!$Z57*IU$201)</f>
        <v>96.943101897373211</v>
      </c>
      <c r="IV34" s="246">
        <f ca="1">IF(Sammenligning!$G$9="GJ",1,(1*3.6))*(AMV1træ!$Z57*IV$183+AMV1træBP!$Z57*IV$184+AMV3kul!$Z79*IV$185+AMV4træ!$Z55*IV$186+AMV4træBP!$Z55*IV$187+AVV1træ!$Z55*IV$188+AVV1kul!$Z79*IV$189+AVV2træ!$Z55*IV$190+AVV2halm!$Z55*IV$191+AVV2gasGT!$Z55*IV$192+KKV!$Z55*IV$193+HCVgas!$Z55*IV$194+SPolie!$Z55*IV$195+SPgas!$Z55*IV$196+GeoEL!$Z53*IV$197+GeoVa!$Z53*IV$198+VP!$Z53*IV$199+Sol!$Z53*IV$200+Affald!$Z57*IV$201)</f>
        <v>105.16428621312156</v>
      </c>
      <c r="IW34" s="246">
        <f ca="1">IF(Sammenligning!$G$9="GJ",1,(1*3.6))*(AMV1træ!$Z57*IW$183+AMV1træBP!$Z57*IW$184+AMV3kul!$Z79*IW$185+AMV4træ!$Z55*IW$186+AMV4træBP!$Z55*IW$187+AVV1træ!$Z55*IW$188+AVV1kul!$Z79*IW$189+AVV2træ!$Z55*IW$190+AVV2halm!$Z55*IW$191+AVV2gasGT!$Z55*IW$192+KKV!$Z55*IW$193+HCVgas!$Z55*IW$194+SPolie!$Z55*IW$195+SPgas!$Z55*IW$196+GeoEL!$Z53*IW$197+GeoVa!$Z53*IW$198+VP!$Z53*IW$199+Sol!$Z53*IW$200+Affald!$Z57*IW$201)</f>
        <v>99.188498058576045</v>
      </c>
      <c r="IX34" s="246">
        <f ca="1">IF(Sammenligning!$G$9="GJ",1,(1*3.6))*(AMV1træ!$Z57*IX$183+AMV1træBP!$Z57*IX$184+AMV3kul!$Z79*IX$185+AMV4træ!$Z55*IX$186+AMV4træBP!$Z55*IX$187+AVV1træ!$Z55*IX$188+AVV1kul!$Z79*IX$189+AVV2træ!$Z55*IX$190+AVV2halm!$Z55*IX$191+AVV2gasGT!$Z55*IX$192+KKV!$Z55*IX$193+HCVgas!$Z55*IX$194+SPolie!$Z55*IX$195+SPgas!$Z55*IX$196+GeoEL!$Z53*IX$197+GeoVa!$Z53*IX$198+VP!$Z53*IX$199+Sol!$Z53*IX$200+Affald!$Z57*IX$201)</f>
        <v>103.57245118131623</v>
      </c>
      <c r="IY34" s="310">
        <f ca="1">IF(Sammenligning!$G$9="GJ",1,(1*3.6))*(AMV1træ!$AA57*IY$183+AMV1træBP!$AA57*IY$184+AMV3kul!$AA79*IY$185+AMV4træ!$AA55*IY$186+AMV4træBP!$AA55*IY$187+AVV1træ!$AA55*IY$188+AVV1kul!$AA79*IY$189+AVV2træ!$AA55*IY$190+AVV2halm!$AA55*IY$191+AVV2gasGT!$AA55*IY$192+KKV!$AA55*IY$193+HCVgas!$AA55*IY$194+SPolie!$AA55*IY$195+SPgas!$AA55*IY$196+GeoEL!$AA53*IY$197+GeoVa!$AA53*IY$198+VP!$AA53*IY$199+Sol!$AA53*IY$200+Affald!$AA57*IY$201)</f>
        <v>89.485427817666093</v>
      </c>
      <c r="IZ34" s="310">
        <f ca="1">IF(Sammenligning!$G$9="GJ",1,(1*3.6))*(AMV1træ!$AA57*IZ$183+AMV1træBP!$AA57*IZ$184+AMV3kul!$AA79*IZ$185+AMV4træ!$AA55*IZ$186+AMV4træBP!$AA55*IZ$187+AVV1træ!$AA55*IZ$188+AVV1kul!$AA79*IZ$189+AVV2træ!$AA55*IZ$190+AVV2halm!$AA55*IZ$191+AVV2gasGT!$AA55*IZ$192+KKV!$AA55*IZ$193+HCVgas!$AA55*IZ$194+SPolie!$AA55*IZ$195+SPgas!$AA55*IZ$196+GeoEL!$AA53*IZ$197+GeoVa!$AA53*IZ$198+VP!$AA53*IZ$199+Sol!$AA53*IZ$200+Affald!$AA57*IZ$201)</f>
        <v>98.681752766986548</v>
      </c>
      <c r="JA34" s="310">
        <f ca="1">IF(Sammenligning!$G$9="GJ",1,(1*3.6))*(AMV1træ!$AA57*JA$183+AMV1træBP!$AA57*JA$184+AMV3kul!$AA79*JA$185+AMV4træ!$AA55*JA$186+AMV4træBP!$AA55*JA$187+AVV1træ!$AA55*JA$188+AVV1kul!$AA79*JA$189+AVV2træ!$AA55*JA$190+AVV2halm!$AA55*JA$191+AVV2gasGT!$AA55*JA$192+KKV!$AA55*JA$193+HCVgas!$AA55*JA$194+SPolie!$AA55*JA$195+SPgas!$AA55*JA$196+GeoEL!$AA53*JA$197+GeoVa!$AA53*JA$198+VP!$AA53*JA$199+Sol!$AA53*JA$200+Affald!$AA57*JA$201)</f>
        <v>81.934427825064532</v>
      </c>
      <c r="JB34" s="310">
        <f ca="1">IF(Sammenligning!$G$9="GJ",1,(1*3.6))*(AMV1træ!$AA57*JB$183+AMV1træBP!$AA57*JB$184+AMV3kul!$AA79*JB$185+AMV4træ!$AA55*JB$186+AMV4træBP!$AA55*JB$187+AVV1træ!$AA55*JB$188+AVV1kul!$AA79*JB$189+AVV2træ!$AA55*JB$190+AVV2halm!$AA55*JB$191+AVV2gasGT!$AA55*JB$192+KKV!$AA55*JB$193+HCVgas!$AA55*JB$194+SPolie!$AA55*JB$195+SPgas!$AA55*JB$196+GeoEL!$AA53*JB$197+GeoVa!$AA53*JB$198+VP!$AA53*JB$199+Sol!$AA53*JB$200+Affald!$AA57*JB$201)</f>
        <v>87.68452402034734</v>
      </c>
      <c r="JC34" s="310">
        <f ca="1">IF(Sammenligning!$G$9="GJ",1,(1*3.6))*(AMV1træ!$AA57*JC$183+AMV1træBP!$AA57*JC$184+AMV3kul!$AA79*JC$185+AMV4træ!$AA55*JC$186+AMV4træBP!$AA55*JC$187+AVV1træ!$AA55*JC$188+AVV1kul!$AA79*JC$189+AVV2træ!$AA55*JC$190+AVV2halm!$AA55*JC$191+AVV2gasGT!$AA55*JC$192+KKV!$AA55*JC$193+HCVgas!$AA55*JC$194+SPolie!$AA55*JC$195+SPgas!$AA55*JC$196+GeoEL!$AA53*JC$197+GeoVa!$AA53*JC$198+VP!$AA53*JC$199+Sol!$AA53*JC$200+Affald!$AA57*JC$201)</f>
        <v>81.103429712584472</v>
      </c>
      <c r="JD34" s="310">
        <f ca="1">IF(Sammenligning!$G$9="GJ",1,(1*3.6))*(AMV1træ!$AA57*JD$183+AMV1træBP!$AA57*JD$184+AMV3kul!$AA79*JD$185+AMV4træ!$AA55*JD$186+AMV4træBP!$AA55*JD$187+AVV1træ!$AA55*JD$188+AVV1kul!$AA79*JD$189+AVV2træ!$AA55*JD$190+AVV2halm!$AA55*JD$191+AVV2gasGT!$AA55*JD$192+KKV!$AA55*JD$193+HCVgas!$AA55*JD$194+SPolie!$AA55*JD$195+SPgas!$AA55*JD$196+GeoEL!$AA53*JD$197+GeoVa!$AA53*JD$198+VP!$AA53*JD$199+Sol!$AA53*JD$200+Affald!$AA57*JD$201)</f>
        <v>84.33457848255982</v>
      </c>
      <c r="JE34" s="310">
        <f ca="1">IF(Sammenligning!$G$9="GJ",1,(1*3.6))*(AMV1træ!$AA57*JE$183+AMV1træBP!$AA57*JE$184+AMV3kul!$AA79*JE$185+AMV4træ!$AA55*JE$186+AMV4træBP!$AA55*JE$187+AVV1træ!$AA55*JE$188+AVV1kul!$AA79*JE$189+AVV2træ!$AA55*JE$190+AVV2halm!$AA55*JE$191+AVV2gasGT!$AA55*JE$192+KKV!$AA55*JE$193+HCVgas!$AA55*JE$194+SPolie!$AA55*JE$195+SPgas!$AA55*JE$196+GeoEL!$AA53*JE$197+GeoVa!$AA53*JE$198+VP!$AA53*JE$199+Sol!$AA53*JE$200+Affald!$AA57*JE$201)</f>
        <v>74.991373121299731</v>
      </c>
      <c r="JF34" s="310">
        <f ca="1">IF(Sammenligning!$G$9="GJ",1,(1*3.6))*(AMV1træ!$AA57*JF$183+AMV1træBP!$AA57*JF$184+AMV3kul!$AA79*JF$185+AMV4træ!$AA55*JF$186+AMV4træBP!$AA55*JF$187+AVV1træ!$AA55*JF$188+AVV1kul!$AA79*JF$189+AVV2træ!$AA55*JF$190+AVV2halm!$AA55*JF$191+AVV2gasGT!$AA55*JF$192+KKV!$AA55*JF$193+HCVgas!$AA55*JF$194+SPolie!$AA55*JF$195+SPgas!$AA55*JF$196+GeoEL!$AA53*JF$197+GeoVa!$AA53*JF$198+VP!$AA53*JF$199+Sol!$AA53*JF$200+Affald!$AA57*JF$201)</f>
        <v>4.0916257054828016</v>
      </c>
      <c r="JG34" s="310">
        <f ca="1">IF(Sammenligning!$G$9="GJ",1,(1*3.6))*(AMV1træ!$AA57*JG$183+AMV1træBP!$AA57*JG$184+AMV3kul!$AA79*JG$185+AMV4træ!$AA55*JG$186+AMV4træBP!$AA55*JG$187+AVV1træ!$AA55*JG$188+AVV1kul!$AA79*JG$189+AVV2træ!$AA55*JG$190+AVV2halm!$AA55*JG$191+AVV2gasGT!$AA55*JG$192+KKV!$AA55*JG$193+HCVgas!$AA55*JG$194+SPolie!$AA55*JG$195+SPgas!$AA55*JG$196+GeoEL!$AA53*JG$197+GeoVa!$AA53*JG$198+VP!$AA53*JG$199+Sol!$AA53*JG$200+Affald!$AA57*JG$201)</f>
        <v>97.177573302137205</v>
      </c>
      <c r="JH34" s="310">
        <f ca="1">IF(Sammenligning!$G$9="GJ",1,(1*3.6))*(AMV1træ!$AA57*JH$183+AMV1træBP!$AA57*JH$184+AMV3kul!$AA79*JH$185+AMV4træ!$AA55*JH$186+AMV4træBP!$AA55*JH$187+AVV1træ!$AA55*JH$188+AVV1kul!$AA79*JH$189+AVV2træ!$AA55*JH$190+AVV2halm!$AA55*JH$191+AVV2gasGT!$AA55*JH$192+KKV!$AA55*JH$193+HCVgas!$AA55*JH$194+SPolie!$AA55*JH$195+SPgas!$AA55*JH$196+GeoEL!$AA53*JH$197+GeoVa!$AA53*JH$198+VP!$AA53*JH$199+Sol!$AA53*JH$200+Affald!$AA57*JH$201)</f>
        <v>105.51730182583381</v>
      </c>
      <c r="JI34" s="310">
        <f ca="1">IF(Sammenligning!$G$9="GJ",1,(1*3.6))*(AMV1træ!$AA57*JI$183+AMV1træBP!$AA57*JI$184+AMV3kul!$AA79*JI$185+AMV4træ!$AA55*JI$186+AMV4træBP!$AA55*JI$187+AVV1træ!$AA55*JI$188+AVV1kul!$AA79*JI$189+AVV2træ!$AA55*JI$190+AVV2halm!$AA55*JI$191+AVV2gasGT!$AA55*JI$192+KKV!$AA55*JI$193+HCVgas!$AA55*JI$194+SPolie!$AA55*JI$195+SPgas!$AA55*JI$196+GeoEL!$AA53*JI$197+GeoVa!$AA53*JI$198+VP!$AA53*JI$199+Sol!$AA53*JI$200+Affald!$AA57*JI$201)</f>
        <v>100.0541655526546</v>
      </c>
      <c r="JJ34" s="310">
        <f ca="1">IF(Sammenligning!$G$9="GJ",1,(1*3.6))*(AMV1træ!$AA57*JJ$183+AMV1træBP!$AA57*JJ$184+AMV3kul!$AA79*JJ$185+AMV4træ!$AA55*JJ$186+AMV4træBP!$AA55*JJ$187+AVV1træ!$AA55*JJ$188+AVV1kul!$AA79*JJ$189+AVV2træ!$AA55*JJ$190+AVV2halm!$AA55*JJ$191+AVV2gasGT!$AA55*JJ$192+KKV!$AA55*JJ$193+HCVgas!$AA55*JJ$194+SPolie!$AA55*JJ$195+SPgas!$AA55*JJ$196+GeoEL!$AA53*JJ$197+GeoVa!$AA53*JJ$198+VP!$AA53*JJ$199+Sol!$AA53*JJ$200+Affald!$AA57*JJ$201)</f>
        <v>104.71958910261735</v>
      </c>
      <c r="JK34" s="246">
        <f ca="1">IF(Sammenligning!$G$9="GJ",1,(1*3.6))*(AMV1træ!$AB57*JK$183+AMV1træBP!$AB57*JK$184+AMV3kul!$AB79*JK$185+AMV4træ!$AB55*JK$186+AMV4træBP!$AB55*JK$187+AVV1træ!$AB55*JK$188+AVV1kul!$AB79*JK$189+AVV2træ!$AB55*JK$190+AVV2halm!$AB55*JK$191+AVV2gasGT!$AB55*JK$192+KKV!$AB55*JK$193+HCVgas!$AB55*JK$194+SPolie!$AB55*JK$195+SPgas!$AB55*JK$196+GeoEL!$AB53*JK$197+GeoVa!$AB53*JK$198+VP!$AB53*JK$199+Sol!$AB53*JK$200+Affald!$AB57*JK$201)</f>
        <v>91.134468362402018</v>
      </c>
      <c r="JL34" s="246">
        <f ca="1">IF(Sammenligning!$G$9="GJ",1,(1*3.6))*(AMV1træ!$AB57*JL$183+AMV1træBP!$AB57*JL$184+AMV3kul!$AB79*JL$185+AMV4træ!$AB55*JL$186+AMV4træBP!$AB55*JL$187+AVV1træ!$AB55*JL$188+AVV1kul!$AB79*JL$189+AVV2træ!$AB55*JL$190+AVV2halm!$AB55*JL$191+AVV2gasGT!$AB55*JL$192+KKV!$AB55*JL$193+HCVgas!$AB55*JL$194+SPolie!$AB55*JL$195+SPgas!$AB55*JL$196+GeoEL!$AB53*JL$197+GeoVa!$AB53*JL$198+VP!$AB53*JL$199+Sol!$AB53*JL$200+Affald!$AB57*JL$201)</f>
        <v>98.183616327655685</v>
      </c>
      <c r="JM34" s="246">
        <f ca="1">IF(Sammenligning!$G$9="GJ",1,(1*3.6))*(AMV1træ!$AB57*JM$183+AMV1træBP!$AB57*JM$184+AMV3kul!$AB79*JM$185+AMV4træ!$AB55*JM$186+AMV4træBP!$AB55*JM$187+AVV1træ!$AB55*JM$188+AVV1kul!$AB79*JM$189+AVV2træ!$AB55*JM$190+AVV2halm!$AB55*JM$191+AVV2gasGT!$AB55*JM$192+KKV!$AB55*JM$193+HCVgas!$AB55*JM$194+SPolie!$AB55*JM$195+SPgas!$AB55*JM$196+GeoEL!$AB53*JM$197+GeoVa!$AB53*JM$198+VP!$AB53*JM$199+Sol!$AB53*JM$200+Affald!$AB57*JM$201)</f>
        <v>84.372544373859526</v>
      </c>
      <c r="JN34" s="246">
        <f ca="1">IF(Sammenligning!$G$9="GJ",1,(1*3.6))*(AMV1træ!$AB57*JN$183+AMV1træBP!$AB57*JN$184+AMV3kul!$AB79*JN$185+AMV4træ!$AB55*JN$186+AMV4træBP!$AB55*JN$187+AVV1træ!$AB55*JN$188+AVV1kul!$AB79*JN$189+AVV2træ!$AB55*JN$190+AVV2halm!$AB55*JN$191+AVV2gasGT!$AB55*JN$192+KKV!$AB55*JN$193+HCVgas!$AB55*JN$194+SPolie!$AB55*JN$195+SPgas!$AB55*JN$196+GeoEL!$AB53*JN$197+GeoVa!$AB53*JN$198+VP!$AB53*JN$199+Sol!$AB53*JN$200+Affald!$AB57*JN$201)</f>
        <v>87.638671909739116</v>
      </c>
      <c r="JO34" s="246">
        <f ca="1">IF(Sammenligning!$G$9="GJ",1,(1*3.6))*(AMV1træ!$AB57*JO$183+AMV1træBP!$AB57*JO$184+AMV3kul!$AB79*JO$185+AMV4træ!$AB55*JO$186+AMV4træBP!$AB55*JO$187+AVV1træ!$AB55*JO$188+AVV1kul!$AB79*JO$189+AVV2træ!$AB55*JO$190+AVV2halm!$AB55*JO$191+AVV2gasGT!$AB55*JO$192+KKV!$AB55*JO$193+HCVgas!$AB55*JO$194+SPolie!$AB55*JO$195+SPgas!$AB55*JO$196+GeoEL!$AB53*JO$197+GeoVa!$AB53*JO$198+VP!$AB53*JO$199+Sol!$AB53*JO$200+Affald!$AB57*JO$201)</f>
        <v>80.864475855695048</v>
      </c>
      <c r="JP34" s="246">
        <f ca="1">IF(Sammenligning!$G$9="GJ",1,(1*3.6))*(AMV1træ!$AB57*JP$183+AMV1træBP!$AB57*JP$184+AMV3kul!$AB79*JP$185+AMV4træ!$AB55*JP$186+AMV4træBP!$AB55*JP$187+AVV1træ!$AB55*JP$188+AVV1kul!$AB79*JP$189+AVV2træ!$AB55*JP$190+AVV2halm!$AB55*JP$191+AVV2gasGT!$AB55*JP$192+KKV!$AB55*JP$193+HCVgas!$AB55*JP$194+SPolie!$AB55*JP$195+SPgas!$AB55*JP$196+GeoEL!$AB53*JP$197+GeoVa!$AB53*JP$198+VP!$AB53*JP$199+Sol!$AB53*JP$200+Affald!$AB57*JP$201)</f>
        <v>80.965448189960128</v>
      </c>
      <c r="JQ34" s="246">
        <f ca="1">IF(Sammenligning!$G$9="GJ",1,(1*3.6))*(AMV1træ!$AB57*JQ$183+AMV1træBP!$AB57*JQ$184+AMV3kul!$AB79*JQ$185+AMV4træ!$AB55*JQ$186+AMV4træBP!$AB55*JQ$187+AVV1træ!$AB55*JQ$188+AVV1kul!$AB79*JQ$189+AVV2træ!$AB55*JQ$190+AVV2halm!$AB55*JQ$191+AVV2gasGT!$AB55*JQ$192+KKV!$AB55*JQ$193+HCVgas!$AB55*JQ$194+SPolie!$AB55*JQ$195+SPgas!$AB55*JQ$196+GeoEL!$AB53*JQ$197+GeoVa!$AB53*JQ$198+VP!$AB53*JQ$199+Sol!$AB53*JQ$200+Affald!$AB57*JQ$201)</f>
        <v>73.626955827747693</v>
      </c>
      <c r="JR34" s="246">
        <f ca="1">IF(Sammenligning!$G$9="GJ",1,(1*3.6))*(AMV1træ!$AB57*JR$183+AMV1træBP!$AB57*JR$184+AMV3kul!$AB79*JR$185+AMV4træ!$AB55*JR$186+AMV4træBP!$AB55*JR$187+AVV1træ!$AB55*JR$188+AVV1kul!$AB79*JR$189+AVV2træ!$AB55*JR$190+AVV2halm!$AB55*JR$191+AVV2gasGT!$AB55*JR$192+KKV!$AB55*JR$193+HCVgas!$AB55*JR$194+SPolie!$AB55*JR$195+SPgas!$AB55*JR$196+GeoEL!$AB53*JR$197+GeoVa!$AB53*JR$198+VP!$AB53*JR$199+Sol!$AB53*JR$200+Affald!$AB57*JR$201)</f>
        <v>2.0727871990409277</v>
      </c>
      <c r="JS34" s="246">
        <f ca="1">IF(Sammenligning!$G$9="GJ",1,(1*3.6))*(AMV1træ!$AB57*JS$183+AMV1træBP!$AB57*JS$184+AMV3kul!$AB79*JS$185+AMV4træ!$AB55*JS$186+AMV4træBP!$AB55*JS$187+AVV1træ!$AB55*JS$188+AVV1kul!$AB79*JS$189+AVV2træ!$AB55*JS$190+AVV2halm!$AB55*JS$191+AVV2gasGT!$AB55*JS$192+KKV!$AB55*JS$193+HCVgas!$AB55*JS$194+SPolie!$AB55*JS$195+SPgas!$AB55*JS$196+GeoEL!$AB53*JS$197+GeoVa!$AB53*JS$198+VP!$AB53*JS$199+Sol!$AB53*JS$200+Affald!$AB57*JS$201)</f>
        <v>88.141236316910195</v>
      </c>
      <c r="JT34" s="246">
        <f ca="1">IF(Sammenligning!$G$9="GJ",1,(1*3.6))*(AMV1træ!$AB57*JT$183+AMV1træBP!$AB57*JT$184+AMV3kul!$AB79*JT$185+AMV4træ!$AB55*JT$186+AMV4træBP!$AB55*JT$187+AVV1træ!$AB55*JT$188+AVV1kul!$AB79*JT$189+AVV2træ!$AB55*JT$190+AVV2halm!$AB55*JT$191+AVV2gasGT!$AB55*JT$192+KKV!$AB55*JT$193+HCVgas!$AB55*JT$194+SPolie!$AB55*JT$195+SPgas!$AB55*JT$196+GeoEL!$AB53*JT$197+GeoVa!$AB53*JT$198+VP!$AB53*JT$199+Sol!$AB53*JT$200+Affald!$AB57*JT$201)</f>
        <v>102.47648311307711</v>
      </c>
      <c r="JU34" s="246">
        <f ca="1">IF(Sammenligning!$G$9="GJ",1,(1*3.6))*(AMV1træ!$AB57*JU$183+AMV1træBP!$AB57*JU$184+AMV3kul!$AB79*JU$185+AMV4træ!$AB55*JU$186+AMV4træBP!$AB55*JU$187+AVV1træ!$AB55*JU$188+AVV1kul!$AB79*JU$189+AVV2træ!$AB55*JU$190+AVV2halm!$AB55*JU$191+AVV2gasGT!$AB55*JU$192+KKV!$AB55*JU$193+HCVgas!$AB55*JU$194+SPolie!$AB55*JU$195+SPgas!$AB55*JU$196+GeoEL!$AB53*JU$197+GeoVa!$AB53*JU$198+VP!$AB53*JU$199+Sol!$AB53*JU$200+Affald!$AB57*JU$201)</f>
        <v>94.366533527077706</v>
      </c>
      <c r="JV34" s="246">
        <f ca="1">IF(Sammenligning!$G$9="GJ",1,(1*3.6))*(AMV1træ!$AB57*JV$183+AMV1træBP!$AB57*JV$184+AMV3kul!$AB79*JV$185+AMV4træ!$AB55*JV$186+AMV4træBP!$AB55*JV$187+AVV1træ!$AB55*JV$188+AVV1kul!$AB79*JV$189+AVV2træ!$AB55*JV$190+AVV2halm!$AB55*JV$191+AVV2gasGT!$AB55*JV$192+KKV!$AB55*JV$193+HCVgas!$AB55*JV$194+SPolie!$AB55*JV$195+SPgas!$AB55*JV$196+GeoEL!$AB53*JV$197+GeoVa!$AB53*JV$198+VP!$AB53*JV$199+Sol!$AB53*JV$200+Affald!$AB57*JV$201)</f>
        <v>112.50835046169595</v>
      </c>
      <c r="JW34" s="246">
        <f ca="1">IF(Sammenligning!$G$9="GJ",1,(1*3.6))*(AMV1træ!$AC57*JW$183+AMV1træBP!$AC57*JW$184+AMV3kul!$AC79*JW$185+AMV4træ!$AC55*JW$186+AMV4træBP!$AC55*JW$187+AVV1træ!$AC55*JW$188+AVV1kul!$AC79*JW$189+AVV2træ!$AC55*JW$190+AVV2halm!$AC55*JW$191+AVV2gasGT!$AC55*JW$192+KKV!$AC55*JW$193+HCVgas!$AC55*JW$194+SPolie!$AC55*JW$195+SPgas!$AC55*JW$196+GeoEL!$AC53*JW$197+GeoVa!$AC53*JW$198+VP!$AC53*JW$199+Sol!$AC53*JW$200+Affald!$AC57*JW$201)</f>
        <v>91.970933932389173</v>
      </c>
      <c r="JX34" s="246">
        <f ca="1">IF(Sammenligning!$G$9="GJ",1,(1*3.6))*(AMV1træ!$AC57*JX$183+AMV1træBP!$AC57*JX$184+AMV3kul!$AC79*JX$185+AMV4træ!$AC55*JX$186+AMV4træBP!$AC55*JX$187+AVV1træ!$AC55*JX$188+AVV1kul!$AC79*JX$189+AVV2træ!$AC55*JX$190+AVV2halm!$AC55*JX$191+AVV2gasGT!$AC55*JX$192+KKV!$AC55*JX$193+HCVgas!$AC55*JX$194+SPolie!$AC55*JX$195+SPgas!$AC55*JX$196+GeoEL!$AC53*JX$197+GeoVa!$AC53*JX$198+VP!$AC53*JX$199+Sol!$AC53*JX$200+Affald!$AC57*JX$201)</f>
        <v>96.66080299143718</v>
      </c>
      <c r="JY34" s="246">
        <f ca="1">IF(Sammenligning!$G$9="GJ",1,(1*3.6))*(AMV1træ!$AC57*JY$183+AMV1træBP!$AC57*JY$184+AMV3kul!$AC79*JY$185+AMV4træ!$AC55*JY$186+AMV4træBP!$AC55*JY$187+AVV1træ!$AC55*JY$188+AVV1kul!$AC79*JY$189+AVV2træ!$AC55*JY$190+AVV2halm!$AC55*JY$191+AVV2gasGT!$AC55*JY$192+KKV!$AC55*JY$193+HCVgas!$AC55*JY$194+SPolie!$AC55*JY$195+SPgas!$AC55*JY$196+GeoEL!$AC53*JY$197+GeoVa!$AC53*JY$198+VP!$AC53*JY$199+Sol!$AC53*JY$200+Affald!$AC57*JY$201)</f>
        <v>86.232083602926025</v>
      </c>
      <c r="JZ34" s="246">
        <f ca="1">IF(Sammenligning!$G$9="GJ",1,(1*3.6))*(AMV1træ!$AC57*JZ$183+AMV1træBP!$AC57*JZ$184+AMV3kul!$AC79*JZ$185+AMV4træ!$AC55*JZ$186+AMV4træBP!$AC55*JZ$187+AVV1træ!$AC55*JZ$188+AVV1kul!$AC79*JZ$189+AVV2træ!$AC55*JZ$190+AVV2halm!$AC55*JZ$191+AVV2gasGT!$AC55*JZ$192+KKV!$AC55*JZ$193+HCVgas!$AC55*JZ$194+SPolie!$AC55*JZ$195+SPgas!$AC55*JZ$196+GeoEL!$AC53*JZ$197+GeoVa!$AC53*JZ$198+VP!$AC53*JZ$199+Sol!$AC53*JZ$200+Affald!$AC57*JZ$201)</f>
        <v>87.535240316786414</v>
      </c>
      <c r="KA34" s="246">
        <f ca="1">IF(Sammenligning!$G$9="GJ",1,(1*3.6))*(AMV1træ!$AC57*KA$183+AMV1træBP!$AC57*KA$184+AMV3kul!$AC79*KA$185+AMV4træ!$AC55*KA$186+AMV4træBP!$AC55*KA$187+AVV1træ!$AC55*KA$188+AVV1kul!$AC79*KA$189+AVV2træ!$AC55*KA$190+AVV2halm!$AC55*KA$191+AVV2gasGT!$AC55*KA$192+KKV!$AC55*KA$193+HCVgas!$AC55*KA$194+SPolie!$AC55*KA$195+SPgas!$AC55*KA$196+GeoEL!$AC53*KA$197+GeoVa!$AC53*KA$198+VP!$AC53*KA$199+Sol!$AC53*KA$200+Affald!$AC57*KA$201)</f>
        <v>80.641568037898821</v>
      </c>
      <c r="KB34" s="246">
        <f ca="1">IF(Sammenligning!$G$9="GJ",1,(1*3.6))*(AMV1træ!$AC57*KB$183+AMV1træBP!$AC57*KB$184+AMV3kul!$AC79*KB$185+AMV4træ!$AC55*KB$186+AMV4træBP!$AC55*KB$187+AVV1træ!$AC55*KB$188+AVV1kul!$AC79*KB$189+AVV2træ!$AC55*KB$190+AVV2halm!$AC55*KB$191+AVV2gasGT!$AC55*KB$192+KKV!$AC55*KB$193+HCVgas!$AC55*KB$194+SPolie!$AC55*KB$195+SPgas!$AC55*KB$196+GeoEL!$AC53*KB$197+GeoVa!$AC53*KB$198+VP!$AC53*KB$199+Sol!$AC53*KB$200+Affald!$AC57*KB$201)</f>
        <v>77.318315283974457</v>
      </c>
      <c r="KC34" s="246">
        <f ca="1">IF(Sammenligning!$G$9="GJ",1,(1*3.6))*(AMV1træ!$AC57*KC$183+AMV1træBP!$AC57*KC$184+AMV3kul!$AC79*KC$185+AMV4træ!$AC55*KC$186+AMV4træBP!$AC55*KC$187+AVV1træ!$AC55*KC$188+AVV1kul!$AC79*KC$189+AVV2træ!$AC55*KC$190+AVV2halm!$AC55*KC$191+AVV2gasGT!$AC55*KC$192+KKV!$AC55*KC$193+HCVgas!$AC55*KC$194+SPolie!$AC55*KC$195+SPgas!$AC55*KC$196+GeoEL!$AC53*KC$197+GeoVa!$AC53*KC$198+VP!$AC53*KC$199+Sol!$AC53*KC$200+Affald!$AC57*KC$201)</f>
        <v>72.238884552083988</v>
      </c>
      <c r="KD34" s="246">
        <f ca="1">IF(Sammenligning!$G$9="GJ",1,(1*3.6))*(AMV1træ!$AC57*KD$183+AMV1træBP!$AC57*KD$184+AMV3kul!$AC79*KD$185+AMV4træ!$AC55*KD$186+AMV4træBP!$AC55*KD$187+AVV1træ!$AC55*KD$188+AVV1kul!$AC79*KD$189+AVV2træ!$AC55*KD$190+AVV2halm!$AC55*KD$191+AVV2gasGT!$AC55*KD$192+KKV!$AC55*KD$193+HCVgas!$AC55*KD$194+SPolie!$AC55*KD$195+SPgas!$AC55*KD$196+GeoEL!$AC53*KD$197+GeoVa!$AC53*KD$198+VP!$AC53*KD$199+Sol!$AC53*KD$200+Affald!$AC57*KD$201)</f>
        <v>2.6994079315926456E-2</v>
      </c>
      <c r="KE34" s="246">
        <f ca="1">IF(Sammenligning!$G$9="GJ",1,(1*3.6))*(AMV1træ!$AC57*KE$183+AMV1træBP!$AC57*KE$184+AMV3kul!$AC79*KE$185+AMV4træ!$AC55*KE$186+AMV4træBP!$AC55*KE$187+AVV1træ!$AC55*KE$188+AVV1kul!$AC79*KE$189+AVV2træ!$AC55*KE$190+AVV2halm!$AC55*KE$191+AVV2gasGT!$AC55*KE$192+KKV!$AC55*KE$193+HCVgas!$AC55*KE$194+SPolie!$AC55*KE$195+SPgas!$AC55*KE$196+GeoEL!$AC53*KE$197+GeoVa!$AC53*KE$198+VP!$AC53*KE$199+Sol!$AC53*KE$200+Affald!$AC57*KE$201)</f>
        <v>79.04026108885536</v>
      </c>
      <c r="KF34" s="246">
        <f ca="1">IF(Sammenligning!$G$9="GJ",1,(1*3.6))*(AMV1træ!$AC57*KF$183+AMV1træBP!$AC57*KF$184+AMV3kul!$AC79*KF$185+AMV4træ!$AC55*KF$186+AMV4træBP!$AC55*KF$187+AVV1træ!$AC55*KF$188+AVV1kul!$AC79*KF$189+AVV2træ!$AC55*KF$190+AVV2halm!$AC55*KF$191+AVV2gasGT!$AC55*KF$192+KKV!$AC55*KF$193+HCVgas!$AC55*KF$194+SPolie!$AC55*KF$195+SPgas!$AC55*KF$196+GeoEL!$AC53*KF$197+GeoVa!$AC53*KF$198+VP!$AC53*KF$199+Sol!$AC53*KF$200+Affald!$AC57*KF$201)</f>
        <v>99.153725095632851</v>
      </c>
      <c r="KG34" s="246">
        <f ca="1">IF(Sammenligning!$G$9="GJ",1,(1*3.6))*(AMV1træ!$AC57*KG$183+AMV1træBP!$AC57*KG$184+AMV3kul!$AC79*KG$185+AMV4træ!$AC55*KG$186+AMV4træBP!$AC55*KG$187+AVV1træ!$AC55*KG$188+AVV1kul!$AC79*KG$189+AVV2træ!$AC55*KG$190+AVV2halm!$AC55*KG$191+AVV2gasGT!$AC55*KG$192+KKV!$AC55*KG$193+HCVgas!$AC55*KG$194+SPolie!$AC55*KG$195+SPgas!$AC55*KG$196+GeoEL!$AC53*KG$197+GeoVa!$AC53*KG$198+VP!$AC53*KG$199+Sol!$AC53*KG$200+Affald!$AC57*KG$201)</f>
        <v>88.12785705813711</v>
      </c>
      <c r="KH34" s="246">
        <f ca="1">IF(Sammenligning!$G$9="GJ",1,(1*3.6))*(AMV1træ!$AC57*KH$183+AMV1træBP!$AC57*KH$184+AMV3kul!$AC79*KH$185+AMV4træ!$AC55*KH$186+AMV4træBP!$AC55*KH$187+AVV1træ!$AC55*KH$188+AVV1kul!$AC79*KH$189+AVV2træ!$AC55*KH$190+AVV2halm!$AC55*KH$191+AVV2gasGT!$AC55*KH$192+KKV!$AC55*KH$193+HCVgas!$AC55*KH$194+SPolie!$AC55*KH$195+SPgas!$AC55*KH$196+GeoEL!$AC53*KH$197+GeoVa!$AC53*KH$198+VP!$AC53*KH$199+Sol!$AC53*KH$200+Affald!$AC57*KH$201)</f>
        <v>119.43635283133888</v>
      </c>
      <c r="KI34" s="246">
        <f ca="1">IF(Sammenligning!$G$9="GJ",1,(1*3.6))*(AMV1træ!$AD57*KI$183+AMV1træBP!$AD57*KI$184+AMV3kul!$AD79*KI$185+AMV4træ!$AD55*KI$186+AMV4træBP!$AD55*KI$187+AVV1træ!$AD55*KI$188+AVV1kul!$AD79*KI$189+AVV2træ!$AD55*KI$190+AVV2halm!$AD55*KI$191+AVV2gasGT!$AD55*KI$192+KKV!$AD55*KI$193+HCVgas!$AD55*KI$194+SPolie!$AD55*KI$195+SPgas!$AD55*KI$196+GeoEL!$AD53*KI$197+GeoVa!$AD53*KI$198+VP!$AD53*KI$199+Sol!$AD53*KI$200+Affald!$AD57*KI$201)</f>
        <v>92.756094929886345</v>
      </c>
      <c r="KJ34" s="246">
        <f ca="1">IF(Sammenligning!$G$9="GJ",1,(1*3.6))*(AMV1træ!$AD57*KJ$183+AMV1træBP!$AD57*KJ$184+AMV3kul!$AD79*KJ$185+AMV4træ!$AD55*KJ$186+AMV4træBP!$AD55*KJ$187+AVV1træ!$AD55*KJ$188+AVV1kul!$AD79*KJ$189+AVV2træ!$AD55*KJ$190+AVV2halm!$AD55*KJ$191+AVV2gasGT!$AD55*KJ$192+KKV!$AD55*KJ$193+HCVgas!$AD55*KJ$194+SPolie!$AD55*KJ$195+SPgas!$AD55*KJ$196+GeoEL!$AD53*KJ$197+GeoVa!$AD53*KJ$198+VP!$AD53*KJ$199+Sol!$AD53*KJ$200+Affald!$AD57*KJ$201)</f>
        <v>94.961687456007596</v>
      </c>
      <c r="KK34" s="246">
        <f ca="1">IF(Sammenligning!$G$9="GJ",1,(1*3.6))*(AMV1træ!$AD57*KK$183+AMV1træBP!$AD57*KK$184+AMV3kul!$AD79*KK$185+AMV4træ!$AD55*KK$186+AMV4træBP!$AD55*KK$187+AVV1træ!$AD55*KK$188+AVV1kul!$AD79*KK$189+AVV2træ!$AD55*KK$190+AVV2halm!$AD55*KK$191+AVV2gasGT!$AD55*KK$192+KKV!$AD55*KK$193+HCVgas!$AD55*KK$194+SPolie!$AD55*KK$195+SPgas!$AD55*KK$196+GeoEL!$AD53*KK$197+GeoVa!$AD53*KK$198+VP!$AD53*KK$199+Sol!$AD53*KK$200+Affald!$AD57*KK$201)</f>
        <v>88.070982098902903</v>
      </c>
      <c r="KL34" s="246">
        <f ca="1">IF(Sammenligning!$G$9="GJ",1,(1*3.6))*(AMV1træ!$AD57*KL$183+AMV1træBP!$AD57*KL$184+AMV3kul!$AD79*KL$185+AMV4træ!$AD55*KL$186+AMV4træBP!$AD55*KL$187+AVV1træ!$AD55*KL$188+AVV1kul!$AD79*KL$189+AVV2træ!$AD55*KL$190+AVV2halm!$AD55*KL$191+AVV2gasGT!$AD55*KL$192+KKV!$AD55*KL$193+HCVgas!$AD55*KL$194+SPolie!$AD55*KL$195+SPgas!$AD55*KL$196+GeoEL!$AD53*KL$197+GeoVa!$AD53*KL$198+VP!$AD53*KL$199+Sol!$AD53*KL$200+Affald!$AD57*KL$201)</f>
        <v>87.404523781173097</v>
      </c>
      <c r="KM34" s="246">
        <f ca="1">IF(Sammenligning!$G$9="GJ",1,(1*3.6))*(AMV1træ!$AD57*KM$183+AMV1træBP!$AD57*KM$184+AMV3kul!$AD79*KM$185+AMV4træ!$AD55*KM$186+AMV4træBP!$AD55*KM$187+AVV1træ!$AD55*KM$188+AVV1kul!$AD79*KM$189+AVV2træ!$AD55*KM$190+AVV2halm!$AD55*KM$191+AVV2gasGT!$AD55*KM$192+KKV!$AD55*KM$193+HCVgas!$AD55*KM$194+SPolie!$AD55*KM$195+SPgas!$AD55*KM$196+GeoEL!$AD53*KM$197+GeoVa!$AD53*KM$198+VP!$AD53*KM$199+Sol!$AD53*KM$200+Affald!$AD57*KM$201)</f>
        <v>80.451052222726389</v>
      </c>
      <c r="KN34" s="246">
        <f ca="1">IF(Sammenligning!$G$9="GJ",1,(1*3.6))*(AMV1træ!$AD57*KN$183+AMV1træBP!$AD57*KN$184+AMV3kul!$AD79*KN$185+AMV4træ!$AD55*KN$186+AMV4træBP!$AD55*KN$187+AVV1træ!$AD55*KN$188+AVV1kul!$AD79*KN$189+AVV2træ!$AD55*KN$190+AVV2halm!$AD55*KN$191+AVV2gasGT!$AD55*KN$192+KKV!$AD55*KN$193+HCVgas!$AD55*KN$194+SPolie!$AD55*KN$195+SPgas!$AD55*KN$196+GeoEL!$AD53*KN$197+GeoVa!$AD53*KN$198+VP!$AD53*KN$199+Sol!$AD53*KN$200+Affald!$AD57*KN$201)</f>
        <v>73.388210092131331</v>
      </c>
      <c r="KO34" s="246">
        <f ca="1">IF(Sammenligning!$G$9="GJ",1,(1*3.6))*(AMV1træ!$AD57*KO$183+AMV1træBP!$AD57*KO$184+AMV3kul!$AD79*KO$185+AMV4træ!$AD55*KO$186+AMV4træBP!$AD55*KO$187+AVV1træ!$AD55*KO$188+AVV1kul!$AD79*KO$189+AVV2træ!$AD55*KO$190+AVV2halm!$AD55*KO$191+AVV2gasGT!$AD55*KO$192+KKV!$AD55*KO$193+HCVgas!$AD55*KO$194+SPolie!$AD55*KO$195+SPgas!$AD55*KO$196+GeoEL!$AD53*KO$197+GeoVa!$AD53*KO$198+VP!$AD53*KO$199+Sol!$AD53*KO$200+Affald!$AD57*KO$201)</f>
        <v>70.875360369524131</v>
      </c>
      <c r="KP34" s="246">
        <f ca="1">IF(Sammenligning!$G$9="GJ",1,(1*3.6))*(AMV1træ!$AD57*KP$183+AMV1træBP!$AD57*KP$184+AMV3kul!$AD79*KP$185+AMV4træ!$AD55*KP$186+AMV4træBP!$AD55*KP$187+AVV1træ!$AD55*KP$188+AVV1kul!$AD79*KP$189+AVV2træ!$AD55*KP$190+AVV2halm!$AD55*KP$191+AVV2gasGT!$AD55*KP$192+KKV!$AD55*KP$193+HCVgas!$AD55*KP$194+SPolie!$AD55*KP$195+SPgas!$AD55*KP$196+GeoEL!$AD53*KP$197+GeoVa!$AD53*KP$198+VP!$AD53*KP$199+Sol!$AD53*KP$200+Affald!$AD57*KP$201)</f>
        <v>-2.0448300889892437</v>
      </c>
      <c r="KQ34" s="246">
        <f ca="1">IF(Sammenligning!$G$9="GJ",1,(1*3.6))*(AMV1træ!$AD57*KQ$183+AMV1træBP!$AD57*KQ$184+AMV3kul!$AD79*KQ$185+AMV4træ!$AD55*KQ$186+AMV4træBP!$AD55*KQ$187+AVV1træ!$AD55*KQ$188+AVV1kul!$AD79*KQ$189+AVV2træ!$AD55*KQ$190+AVV2halm!$AD55*KQ$191+AVV2gasGT!$AD55*KQ$192+KKV!$AD55*KQ$193+HCVgas!$AD55*KQ$194+SPolie!$AD55*KQ$195+SPgas!$AD55*KQ$196+GeoEL!$AD53*KQ$197+GeoVa!$AD53*KQ$198+VP!$AD53*KQ$199+Sol!$AD53*KQ$200+Affald!$AD57*KQ$201)</f>
        <v>69.943414123676462</v>
      </c>
      <c r="KR34" s="246">
        <f ca="1">IF(Sammenligning!$G$9="GJ",1,(1*3.6))*(AMV1træ!$AD57*KR$183+AMV1træBP!$AD57*KR$184+AMV3kul!$AD79*KR$185+AMV4træ!$AD55*KR$186+AMV4træBP!$AD55*KR$187+AVV1træ!$AD55*KR$188+AVV1kul!$AD79*KR$189+AVV2træ!$AD55*KR$190+AVV2halm!$AD55*KR$191+AVV2gasGT!$AD55*KR$192+KKV!$AD55*KR$193+HCVgas!$AD55*KR$194+SPolie!$AD55*KR$195+SPgas!$AD55*KR$196+GeoEL!$AD53*KR$197+GeoVa!$AD53*KR$198+VP!$AD53*KR$199+Sol!$AD53*KR$200+Affald!$AD57*KR$201)</f>
        <v>95.67607074957489</v>
      </c>
      <c r="KS34" s="246">
        <f ca="1">IF(Sammenligning!$G$9="GJ",1,(1*3.6))*(AMV1træ!$AD57*KS$183+AMV1træBP!$AD57*KS$184+AMV3kul!$AD79*KS$185+AMV4træ!$AD55*KS$186+AMV4træBP!$AD55*KS$187+AVV1træ!$AD55*KS$188+AVV1kul!$AD79*KS$189+AVV2træ!$AD55*KS$190+AVV2halm!$AD55*KS$191+AVV2gasGT!$AD55*KS$192+KKV!$AD55*KS$193+HCVgas!$AD55*KS$194+SPolie!$AD55*KS$195+SPgas!$AD55*KS$196+GeoEL!$AD53*KS$197+GeoVa!$AD53*KS$198+VP!$AD53*KS$199+Sol!$AD53*KS$200+Affald!$AD57*KS$201)</f>
        <v>81.878562576527685</v>
      </c>
      <c r="KT34" s="246">
        <f ca="1">IF(Sammenligning!$G$9="GJ",1,(1*3.6))*(AMV1træ!$AD57*KT$183+AMV1træBP!$AD57*KT$184+AMV3kul!$AD79*KT$185+AMV4træ!$AD55*KT$186+AMV4træBP!$AD55*KT$187+AVV1træ!$AD55*KT$188+AVV1kul!$AD79*KT$189+AVV2træ!$AD55*KT$190+AVV2halm!$AD55*KT$191+AVV2gasGT!$AD55*KT$192+KKV!$AD55*KT$193+HCVgas!$AD55*KT$194+SPolie!$AD55*KT$195+SPgas!$AD55*KT$196+GeoEL!$AD53*KT$197+GeoVa!$AD53*KT$198+VP!$AD53*KT$199+Sol!$AD53*KT$200+Affald!$AD57*KT$201)</f>
        <v>126.3547046912022</v>
      </c>
      <c r="KU34" s="246">
        <f ca="1">IF(Sammenligning!$G$9="GJ",1,(1*3.6))*(AMV1træ!$AE57*KU$183+AMV1træBP!$AE57*KU$184+AMV3kul!$AE79*KU$185+AMV4træ!$AE55*KU$186+AMV4træBP!$AE55*KU$187+AVV1træ!$AE55*KU$188+AVV1kul!$AE79*KU$189+AVV2træ!$AE55*KU$190+AVV2halm!$AE55*KU$191+AVV2gasGT!$AE55*KU$192+KKV!$AE55*KU$193+HCVgas!$AE55*KU$194+SPolie!$AE55*KU$195+SPgas!$AE55*KU$196+GeoEL!$AE53*KU$197+GeoVa!$AE53*KU$198+VP!$AE53*KU$199+Sol!$AE53*KU$200+Affald!$AE57*KU$201)</f>
        <v>93.514219577671497</v>
      </c>
      <c r="KV34" s="246">
        <f ca="1">IF(Sammenligning!$G$9="GJ",1,(1*3.6))*(AMV1træ!$AE57*KV$183+AMV1træBP!$AE57*KV$184+AMV3kul!$AE79*KV$185+AMV4træ!$AE55*KV$186+AMV4træBP!$AE55*KV$187+AVV1træ!$AE55*KV$188+AVV1kul!$AE79*KV$189+AVV2træ!$AE55*KV$190+AVV2halm!$AE55*KV$191+AVV2gasGT!$AE55*KV$192+KKV!$AE55*KV$193+HCVgas!$AE55*KV$194+SPolie!$AE55*KV$195+SPgas!$AE55*KV$196+GeoEL!$AE53*KV$197+GeoVa!$AE53*KV$198+VP!$AE53*KV$199+Sol!$AE53*KV$200+Affald!$AE57*KV$201)</f>
        <v>93.112282470950888</v>
      </c>
      <c r="KW34" s="246">
        <f ca="1">IF(Sammenligning!$G$9="GJ",1,(1*3.6))*(AMV1træ!$AE57*KW$183+AMV1træBP!$AE57*KW$184+AMV3kul!$AE79*KW$185+AMV4træ!$AE55*KW$186+AMV4træBP!$AE55*KW$187+AVV1træ!$AE55*KW$188+AVV1kul!$AE79*KW$189+AVV2træ!$AE55*KW$190+AVV2halm!$AE55*KW$191+AVV2gasGT!$AE55*KW$192+KKV!$AE55*KW$193+HCVgas!$AE55*KW$194+SPolie!$AE55*KW$195+SPgas!$AE55*KW$196+GeoEL!$AE53*KW$197+GeoVa!$AE53*KW$198+VP!$AE53*KW$199+Sol!$AE53*KW$200+Affald!$AE57*KW$201)</f>
        <v>89.905707492648645</v>
      </c>
      <c r="KX34" s="246">
        <f ca="1">IF(Sammenligning!$G$9="GJ",1,(1*3.6))*(AMV1træ!$AE57*KX$183+AMV1træBP!$AE57*KX$184+AMV3kul!$AE79*KX$185+AMV4træ!$AE55*KX$186+AMV4træBP!$AE55*KX$187+AVV1træ!$AE55*KX$188+AVV1kul!$AE79*KX$189+AVV2træ!$AE55*KX$190+AVV2halm!$AE55*KX$191+AVV2gasGT!$AE55*KX$192+KKV!$AE55*KX$193+HCVgas!$AE55*KX$194+SPolie!$AE55*KX$195+SPgas!$AE55*KX$196+GeoEL!$AE53*KX$197+GeoVa!$AE53*KX$198+VP!$AE53*KX$199+Sol!$AE53*KX$200+Affald!$AE57*KX$201)</f>
        <v>87.246313382919695</v>
      </c>
      <c r="KY34" s="246">
        <f ca="1">IF(Sammenligning!$G$9="GJ",1,(1*3.6))*(AMV1træ!$AE57*KY$183+AMV1træBP!$AE57*KY$184+AMV3kul!$AE79*KY$185+AMV4træ!$AE55*KY$186+AMV4træBP!$AE55*KY$187+AVV1træ!$AE55*KY$188+AVV1kul!$AE79*KY$189+AVV2træ!$AE55*KY$190+AVV2halm!$AE55*KY$191+AVV2gasGT!$AE55*KY$192+KKV!$AE55*KY$193+HCVgas!$AE55*KY$194+SPolie!$AE55*KY$195+SPgas!$AE55*KY$196+GeoEL!$AE53*KY$197+GeoVa!$AE53*KY$198+VP!$AE53*KY$199+Sol!$AE53*KY$200+Affald!$AE57*KY$201)</f>
        <v>80.289133585475341</v>
      </c>
      <c r="KZ34" s="246">
        <f ca="1">IF(Sammenligning!$G$9="GJ",1,(1*3.6))*(AMV1træ!$AE57*KZ$183+AMV1træBP!$AE57*KZ$184+AMV3kul!$AE79*KZ$185+AMV4træ!$AE55*KZ$186+AMV4træBP!$AE55*KZ$187+AVV1træ!$AE55*KZ$188+AVV1kul!$AE79*KZ$189+AVV2træ!$AE55*KZ$190+AVV2halm!$AE55*KZ$191+AVV2gasGT!$AE55*KZ$192+KKV!$AE55*KZ$193+HCVgas!$AE55*KZ$194+SPolie!$AE55*KZ$195+SPgas!$AE55*KZ$196+GeoEL!$AE53*KZ$197+GeoVa!$AE53*KZ$198+VP!$AE53*KZ$199+Sol!$AE53*KZ$200+Affald!$AE57*KZ$201)</f>
        <v>69.145875973109185</v>
      </c>
      <c r="LA34" s="246">
        <f ca="1">IF(Sammenligning!$G$9="GJ",1,(1*3.6))*(AMV1træ!$AE57*LA$183+AMV1træBP!$AE57*LA$184+AMV3kul!$AE79*LA$185+AMV4træ!$AE55*LA$186+AMV4træBP!$AE55*LA$187+AVV1træ!$AE55*LA$188+AVV1kul!$AE79*LA$189+AVV2træ!$AE55*LA$190+AVV2halm!$AE55*LA$191+AVV2gasGT!$AE55*LA$192+KKV!$AE55*LA$193+HCVgas!$AE55*LA$194+SPolie!$AE55*LA$195+SPgas!$AE55*LA$196+GeoEL!$AE53*LA$197+GeoVa!$AE53*LA$198+VP!$AE53*LA$199+Sol!$AE53*LA$200+Affald!$AE57*LA$201)</f>
        <v>69.53572016873629</v>
      </c>
      <c r="LB34" s="246">
        <f ca="1">IF(Sammenligning!$G$9="GJ",1,(1*3.6))*(AMV1træ!$AE57*LB$183+AMV1træBP!$AE57*LB$184+AMV3kul!$AE79*LB$185+AMV4træ!$AE55*LB$186+AMV4træBP!$AE55*LB$187+AVV1træ!$AE55*LB$188+AVV1kul!$AE79*LB$189+AVV2træ!$AE55*LB$190+AVV2halm!$AE55*LB$191+AVV2gasGT!$AE55*LB$192+KKV!$AE55*LB$193+HCVgas!$AE55*LB$194+SPolie!$AE55*LB$195+SPgas!$AE55*LB$196+GeoEL!$AE53*LB$197+GeoVa!$AE53*LB$198+VP!$AE53*LB$199+Sol!$AE53*LB$200+Affald!$AE57*LB$201)</f>
        <v>-4.1429564239135992</v>
      </c>
      <c r="LC34" s="246">
        <f ca="1">IF(Sammenligning!$G$9="GJ",1,(1*3.6))*(AMV1træ!$AE57*LC$183+AMV1træBP!$AE57*LC$184+AMV3kul!$AE79*LC$185+AMV4træ!$AE55*LC$186+AMV4træBP!$AE55*LC$187+AVV1træ!$AE55*LC$188+AVV1kul!$AE79*LC$189+AVV2træ!$AE55*LC$190+AVV2halm!$AE55*LC$191+AVV2gasGT!$AE55*LC$192+KKV!$AE55*LC$193+HCVgas!$AE55*LC$194+SPolie!$AE55*LC$195+SPgas!$AE55*LC$196+GeoEL!$AE53*LC$197+GeoVa!$AE53*LC$198+VP!$AE53*LC$199+Sol!$AE53*LC$200+Affald!$AE57*LC$201)</f>
        <v>60.850821908006807</v>
      </c>
      <c r="LD34" s="246">
        <f ca="1">IF(Sammenligning!$G$9="GJ",1,(1*3.6))*(AMV1træ!$AE57*LD$183+AMV1træBP!$AE57*LD$184+AMV3kul!$AE79*LD$185+AMV4træ!$AE55*LD$186+AMV4træBP!$AE55*LD$187+AVV1træ!$AE55*LD$188+AVV1kul!$AE79*LD$189+AVV2træ!$AE55*LD$190+AVV2halm!$AE55*LD$191+AVV2gasGT!$AE55*LD$192+KKV!$AE55*LD$193+HCVgas!$AE55*LD$194+SPolie!$AE55*LD$195+SPgas!$AE55*LD$196+GeoEL!$AE53*LD$197+GeoVa!$AE53*LD$198+VP!$AE53*LD$199+Sol!$AE53*LD$200+Affald!$AE57*LD$201)</f>
        <v>92.03832434625383</v>
      </c>
      <c r="LE34" s="246">
        <f ca="1">IF(Sammenligning!$G$9="GJ",1,(1*3.6))*(AMV1træ!$AE57*LE$183+AMV1træBP!$AE57*LE$184+AMV3kul!$AE79*LE$185+AMV4træ!$AE55*LE$186+AMV4træBP!$AE55*LE$187+AVV1træ!$AE55*LE$188+AVV1kul!$AE79*LE$189+AVV2træ!$AE55*LE$190+AVV2halm!$AE55*LE$191+AVV2gasGT!$AE55*LE$192+KKV!$AE55*LE$193+HCVgas!$AE55*LE$194+SPolie!$AE55*LE$195+SPgas!$AE55*LE$196+GeoEL!$AE53*LE$197+GeoVa!$AE53*LE$198+VP!$AE53*LE$199+Sol!$AE53*LE$200+Affald!$AE57*LE$201)</f>
        <v>75.636739263837185</v>
      </c>
      <c r="LF34" s="246">
        <f ca="1">IF(Sammenligning!$G$9="GJ",1,(1*3.6))*(AMV1træ!$AE57*LF$183+AMV1træBP!$AE57*LF$184+AMV3kul!$AE79*LF$185+AMV4træ!$AE55*LF$186+AMV4træBP!$AE55*LF$187+AVV1træ!$AE55*LF$188+AVV1kul!$AE79*LF$189+AVV2træ!$AE55*LF$190+AVV2halm!$AE55*LF$191+AVV2gasGT!$AE55*LF$192+KKV!$AE55*LF$193+HCVgas!$AE55*LF$194+SPolie!$AE55*LF$195+SPgas!$AE55*LF$196+GeoEL!$AE53*LF$197+GeoVa!$AE53*LF$198+VP!$AE53*LF$199+Sol!$AE53*LF$200+Affald!$AE57*LF$201)</f>
        <v>133.28176141447798</v>
      </c>
      <c r="LG34" s="310">
        <f ca="1">IF(Sammenligning!$G$9="GJ",1,(1*3.6))*(AMV1træ!$AF57*LG$183+AMV1træBP!$AF57*LG$184+AMV3kul!$AF79*LG$185+AMV4træ!$AF55*LG$186+AMV4træBP!$AF55*LG$187+AVV1træ!$AF55*LG$188+AVV1kul!$AF79*LG$189+AVV2træ!$AF55*LG$190+AVV2halm!$AF55*LG$191+AVV2gasGT!$AF55*LG$192+KKV!$AF55*LG$193+HCVgas!$AF55*LG$194+SPolie!$AF55*LG$195+SPgas!$AF55*LG$196+GeoEL!$AF53*LG$197+GeoVa!$AF53*LG$198+VP!$AF53*LG$199+Sol!$AF53*LG$200+Affald!$AF57*LG$201)</f>
        <v>94.230957697054023</v>
      </c>
      <c r="LH34" s="310">
        <f ca="1">IF(Sammenligning!$G$9="GJ",1,(1*3.6))*(AMV1træ!$AF57*LH$183+AMV1træBP!$AF57*LH$184+AMV3kul!$AF79*LH$185+AMV4træ!$AF55*LH$186+AMV4træBP!$AF55*LH$187+AVV1træ!$AF55*LH$188+AVV1kul!$AF79*LH$189+AVV2træ!$AF55*LH$190+AVV2halm!$AF55*LH$191+AVV2gasGT!$AF55*LH$192+KKV!$AF55*LH$193+HCVgas!$AF55*LH$194+SPolie!$AF55*LH$195+SPgas!$AF55*LH$196+GeoEL!$AF53*LH$197+GeoVa!$AF53*LH$198+VP!$AF53*LH$199+Sol!$AF53*LH$200+Affald!$AF57*LH$201)</f>
        <v>91.099305399034776</v>
      </c>
      <c r="LI34" s="310">
        <f ca="1">IF(Sammenligning!$G$9="GJ",1,(1*3.6))*(AMV1træ!$AF57*LI$183+AMV1træBP!$AF57*LI$184+AMV3kul!$AF79*LI$185+AMV4træ!$AF55*LI$186+AMV4træBP!$AF55*LI$187+AVV1træ!$AF55*LI$188+AVV1kul!$AF79*LI$189+AVV2træ!$AF55*LI$190+AVV2halm!$AF55*LI$191+AVV2gasGT!$AF55*LI$192+KKV!$AF55*LI$193+HCVgas!$AF55*LI$194+SPolie!$AF55*LI$195+SPgas!$AF55*LI$196+GeoEL!$AF53*LI$197+GeoVa!$AF53*LI$198+VP!$AF53*LI$199+Sol!$AF53*LI$200+Affald!$AF57*LI$201)</f>
        <v>91.725996316328974</v>
      </c>
      <c r="LJ34" s="310">
        <f ca="1">IF(Sammenligning!$G$9="GJ",1,(1*3.6))*(AMV1træ!$AF57*LJ$183+AMV1træBP!$AF57*LJ$184+AMV3kul!$AF79*LJ$185+AMV4træ!$AF55*LJ$186+AMV4træBP!$AF55*LJ$187+AVV1træ!$AF55*LJ$188+AVV1kul!$AF79*LJ$189+AVV2træ!$AF55*LJ$190+AVV2halm!$AF55*LJ$191+AVV2gasGT!$AF55*LJ$192+KKV!$AF55*LJ$193+HCVgas!$AF55*LJ$194+SPolie!$AF55*LJ$195+SPgas!$AF55*LJ$196+GeoEL!$AF53*LJ$197+GeoVa!$AF53*LJ$198+VP!$AF53*LJ$199+Sol!$AF53*LJ$200+Affald!$AF57*LJ$201)</f>
        <v>87.058502297027388</v>
      </c>
      <c r="LK34" s="310">
        <f ca="1">IF(Sammenligning!$G$9="GJ",1,(1*3.6))*(AMV1træ!$AF57*LK$183+AMV1træBP!$AF57*LK$184+AMV3kul!$AF79*LK$185+AMV4træ!$AF55*LK$186+AMV4træBP!$AF55*LK$187+AVV1træ!$AF55*LK$188+AVV1kul!$AF79*LK$189+AVV2træ!$AF55*LK$190+AVV2halm!$AF55*LK$191+AVV2gasGT!$AF55*LK$192+KKV!$AF55*LK$193+HCVgas!$AF55*LK$194+SPolie!$AF55*LK$195+SPgas!$AF55*LK$196+GeoEL!$AF53*LK$197+GeoVa!$AF53*LK$198+VP!$AF53*LK$199+Sol!$AF53*LK$200+Affald!$AF57*LK$201)</f>
        <v>80.152105183484238</v>
      </c>
      <c r="LL34" s="310">
        <f ca="1">IF(Sammenligning!$G$9="GJ",1,(1*3.6))*(AMV1træ!$AF57*LL$183+AMV1træBP!$AF57*LL$184+AMV3kul!$AF79*LL$185+AMV4træ!$AF55*LL$186+AMV4træBP!$AF55*LL$187+AVV1træ!$AF55*LL$188+AVV1kul!$AF79*LL$189+AVV2træ!$AF55*LL$190+AVV2halm!$AF55*LL$191+AVV2gasGT!$AF55*LL$192+KKV!$AF55*LL$193+HCVgas!$AF55*LL$194+SPolie!$AF55*LL$195+SPgas!$AF55*LL$196+GeoEL!$AF53*LL$197+GeoVa!$AF53*LL$198+VP!$AF53*LL$199+Sol!$AF53*LL$200+Affald!$AF57*LL$201)</f>
        <v>64.557813383519317</v>
      </c>
      <c r="LM34" s="310">
        <f ca="1">IF(Sammenligning!$G$9="GJ",1,(1*3.6))*(AMV1træ!$AF57*LM$183+AMV1træBP!$AF57*LM$184+AMV3kul!$AF79*LM$185+AMV4træ!$AF55*LM$186+AMV4træBP!$AF55*LM$187+AVV1træ!$AF55*LM$188+AVV1kul!$AF79*LM$189+AVV2træ!$AF55*LM$190+AVV2halm!$AF55*LM$191+AVV2gasGT!$AF55*LM$192+KKV!$AF55*LM$193+HCVgas!$AF55*LM$194+SPolie!$AF55*LM$195+SPgas!$AF55*LM$196+GeoEL!$AF53*LM$197+GeoVa!$AF53*LM$198+VP!$AF53*LM$199+Sol!$AF53*LM$200+Affald!$AF57*LM$201)</f>
        <v>68.219308519456945</v>
      </c>
      <c r="LN34" s="310">
        <f ca="1">IF(Sammenligning!$G$9="GJ",1,(1*3.6))*(AMV1træ!$AF57*LN$183+AMV1træBP!$AF57*LN$184+AMV3kul!$AF79*LN$185+AMV4træ!$AF55*LN$186+AMV4træBP!$AF55*LN$187+AVV1træ!$AF55*LN$188+AVV1kul!$AF79*LN$189+AVV2træ!$AF55*LN$190+AVV2halm!$AF55*LN$191+AVV2gasGT!$AF55*LN$192+KKV!$AF55*LN$193+HCVgas!$AF55*LN$194+SPolie!$AF55*LN$195+SPgas!$AF55*LN$196+GeoEL!$AF53*LN$197+GeoVa!$AF53*LN$198+VP!$AF53*LN$199+Sol!$AF53*LN$200+Affald!$AF57*LN$201)</f>
        <v>-6.2676610633276226</v>
      </c>
      <c r="LO34" s="310">
        <f ca="1">IF(Sammenligning!$G$9="GJ",1,(1*3.6))*(AMV1træ!$AF57*LO$183+AMV1træBP!$AF57*LO$184+AMV3kul!$AF79*LO$185+AMV4træ!$AF55*LO$186+AMV4træBP!$AF55*LO$187+AVV1træ!$AF55*LO$188+AVV1kul!$AF79*LO$189+AVV2træ!$AF55*LO$190+AVV2halm!$AF55*LO$191+AVV2gasGT!$AF55*LO$192+KKV!$AF55*LO$193+HCVgas!$AF55*LO$194+SPolie!$AF55*LO$195+SPgas!$AF55*LO$196+GeoEL!$AF53*LO$197+GeoVa!$AF53*LO$198+VP!$AF53*LO$199+Sol!$AF53*LO$200+Affald!$AF57*LO$201)</f>
        <v>51.762515554563379</v>
      </c>
      <c r="LP34" s="310">
        <f ca="1">IF(Sammenligning!$G$9="GJ",1,(1*3.6))*(AMV1træ!$AF57*LP$183+AMV1træBP!$AF57*LP$184+AMV3kul!$AF79*LP$185+AMV4træ!$AF55*LP$186+AMV4træBP!$AF55*LP$187+AVV1træ!$AF55*LP$188+AVV1kul!$AF79*LP$189+AVV2træ!$AF55*LP$190+AVV2halm!$AF55*LP$191+AVV2gasGT!$AF55*LP$192+KKV!$AF55*LP$193+HCVgas!$AF55*LP$194+SPolie!$AF55*LP$195+SPgas!$AF55*LP$196+GeoEL!$AF53*LP$197+GeoVa!$AF53*LP$198+VP!$AF53*LP$199+Sol!$AF53*LP$200+Affald!$AF57*LP$201)</f>
        <v>88.232455120223833</v>
      </c>
      <c r="LQ34" s="310">
        <f ca="1">IF(Sammenligning!$G$9="GJ",1,(1*3.6))*(AMV1træ!$AF57*LQ$183+AMV1træBP!$AF57*LQ$184+AMV3kul!$AF79*LQ$185+AMV4træ!$AF55*LQ$186+AMV4træBP!$AF55*LQ$187+AVV1træ!$AF55*LQ$188+AVV1kul!$AF79*LQ$189+AVV2træ!$AF55*LQ$190+AVV2halm!$AF55*LQ$191+AVV2gasGT!$AF55*LQ$192+KKV!$AF55*LQ$193+HCVgas!$AF55*LQ$194+SPolie!$AF55*LQ$195+SPgas!$AF55*LQ$196+GeoEL!$AF53*LQ$197+GeoVa!$AF53*LQ$198+VP!$AF53*LQ$199+Sol!$AF53*LQ$200+Affald!$AF57*LQ$201)</f>
        <v>69.402293910980035</v>
      </c>
      <c r="LR34" s="310">
        <f ca="1">IF(Sammenligning!$G$9="GJ",1,(1*3.6))*(AMV1træ!$AF57*LR$183+AMV1træBP!$AF57*LR$184+AMV3kul!$AF79*LR$185+AMV4træ!$AF55*LR$186+AMV4træBP!$AF55*LR$187+AVV1træ!$AF55*LR$188+AVV1kul!$AF79*LR$189+AVV2træ!$AF55*LR$190+AVV2halm!$AF55*LR$191+AVV2gasGT!$AF55*LR$192+KKV!$AF55*LR$193+HCVgas!$AF55*LR$194+SPolie!$AF55*LR$195+SPgas!$AF55*LR$196+GeoEL!$AF53*LR$197+GeoVa!$AF53*LR$198+VP!$AF53*LR$199+Sol!$AF53*LR$200+Affald!$AF57*LR$201)</f>
        <v>140.19174316630941</v>
      </c>
    </row>
    <row r="35" spans="2:330" hidden="1">
      <c r="B35" s="689"/>
      <c r="C35" s="24" t="s">
        <v>210</v>
      </c>
      <c r="D35" s="24" t="str">
        <f>"Kr/"&amp;Sammenligning!$G$9</f>
        <v>Kr/GJ</v>
      </c>
      <c r="E35" s="246">
        <f ca="1">IF(Sammenligning!$G$9="GJ",1,(1*3.6))*(AMV1træ!H58*E$183+AMV1træBP!H58*E$184+AMV3kul!H56*E$185+AMV4træ!H56*E$186+AMV4træBP!H56*E$187+AVV1træ!H56*E$188+AVV1kul!H56*E$189+AVV2træ!H56*E$190+AVV2halm!H56*E$191+AVV2gasGT!H56*E$192+KKV!H56*E$193+HCVgas!H56*E$194+SPolie!H56*E$195+SPgas!H56*E$196+GeoEL!H54*E$197+GeoVa!H54*E$198+VP!H54*E$199+Sol!H54*E$200+Affald!H58*E$201)</f>
        <v>0.15915032557626019</v>
      </c>
      <c r="F35" s="246">
        <f ca="1">IF(Sammenligning!$G$9="GJ",1,(1*3.6))*(AMV1træ!I58*F$183+AMV1træBP!I58*F$184+AMV3kul!I56*F$185+AMV4træ!I56*F$186+AMV4træBP!I56*F$187+AVV1træ!I56*F$188+AVV1kul!I56*F$189+AVV2træ!I56*F$190+AVV2halm!I56*F$191+AVV2gasGT!I56*F$192+KKV!I56*F$193+HCVgas!I56*F$194+SPolie!I56*F$195+SPgas!I56*F$196+GeoEL!I54*F$197+GeoVa!I54*F$198+VP!I54*F$199+Sol!I54*F$200+Affald!I58*F$201)</f>
        <v>0.11128191326187986</v>
      </c>
      <c r="G35" s="310">
        <f ca="1">IF(Sammenligning!$G$9="GJ",1,(1*3.6))*(AMV1træ!J58*G$183+AMV1træBP!J58*G$184+AMV3kul!J56*G$185+AMV4træ!J56*G$186+AMV4træBP!J56*G$187+AVV1træ!J56*G$188+AVV1kul!J56*G$189+AVV2træ!J56*G$190+AVV2halm!J56*G$191+AVV2gasGT!J56*G$192+KKV!J56*G$193+HCVgas!J56*G$194+SPolie!J56*G$195+SPgas!J56*G$196+GeoEL!J54*G$197+GeoVa!J54*G$198+VP!J54*G$199+Sol!J54*G$200+Affald!J58*G$201)</f>
        <v>0.10112723278763891</v>
      </c>
      <c r="H35" s="246">
        <f ca="1">IF(Sammenligning!$G$9="GJ",1,(1*3.6))*(AMV1træ!K58*H$183+AMV1træBP!K58*H$184+AMV3kul!K56*H$185+AMV4træ!K56*H$186+AMV4træBP!K56*H$187+AVV1træ!K56*H$188+AVV1kul!K56*H$189+AVV2træ!K56*H$190+AVV2halm!K56*H$191+AVV2gasGT!K56*H$192+KKV!K56*H$193+HCVgas!K56*H$194+SPolie!K56*H$195+SPgas!K56*H$196+GeoEL!K54*H$197+GeoVa!K54*H$198+VP!K54*H$199+Sol!K54*H$200+Affald!K58*H$201)</f>
        <v>7.5592492596389643E-2</v>
      </c>
      <c r="I35" s="310">
        <f ca="1">IF(Sammenligning!$G$9="GJ",1,(1*3.6))*(AMV1træ!L58*I$183+AMV1træBP!L58*I$184+AMV3kul!L56*I$185+AMV4træ!L56*I$186+AMV4træBP!L56*I$187+AVV1træ!L56*I$188+AVV1kul!L56*I$189+AVV2træ!L56*I$190+AVV2halm!L56*I$191+AVV2gasGT!L56*I$192+KKV!L56*I$193+HCVgas!L56*I$194+SPolie!L56*I$195+SPgas!L56*I$196+GeoEL!L54*I$197+GeoVa!L54*I$198+VP!L54*I$199+Sol!L54*I$200+Affald!L58*I$201)</f>
        <v>9.7287972553097068E-2</v>
      </c>
      <c r="J35" s="246">
        <f ca="1">IF(Sammenligning!$G$9="GJ",1,(1*3.6))*(AMV1træ!M58*J$183+AMV1træBP!M58*J$184+AMV3kul!M56*J$185+AMV4træ!M56*J$186+AMV4træBP!M56*J$187+AVV1træ!M56*J$188+AVV1kul!M56*J$189+AVV2træ!M56*J$190+AVV2halm!M56*J$191+AVV2gasGT!M56*J$192+KKV!M56*J$193+HCVgas!M56*J$194+SPolie!M56*J$195+SPgas!M56*J$196+GeoEL!M54*J$197+GeoVa!M54*J$198+VP!M54*J$199+Sol!M54*J$200+Affald!M58*J$201)</f>
        <v>9.594880111469048E-2</v>
      </c>
      <c r="K35" s="246">
        <f ca="1">IF(Sammenligning!$G$9="GJ",1,(1*3.6))*(AMV1træ!N58*K$183+AMV1træBP!N58*K$184+AMV3kul!N56*K$185+AMV4træ!N56*K$186+AMV4træBP!N56*K$187+AVV1træ!N56*K$188+AVV1kul!N56*K$189+AVV2træ!N56*K$190+AVV2halm!N56*K$191+AVV2gasGT!N56*K$192+KKV!N56*K$193+HCVgas!N56*K$194+SPolie!N56*K$195+SPgas!N56*K$196+GeoEL!N54*K$197+GeoVa!N54*K$198+VP!N54*K$199+Sol!N54*K$200+Affald!N58*K$201)</f>
        <v>9.5030670066935857E-2</v>
      </c>
      <c r="L35" s="246">
        <f ca="1">IF(Sammenligning!$G$9="GJ",1,(1*3.6))*(AMV1træ!O58*L$183+AMV1træBP!O58*L$184+AMV3kul!O56*L$185+AMV4træ!O56*L$186+AMV4træBP!O56*L$187+AVV1træ!O56*L$188+AVV1kul!O56*L$189+AVV2træ!O56*L$190+AVV2halm!O56*L$191+AVV2gasGT!O56*L$192+KKV!O56*L$193+HCVgas!O56*L$194+SPolie!O56*L$195+SPgas!O56*L$196+GeoEL!O54*L$197+GeoVa!O54*L$198+VP!O54*L$199+Sol!O54*L$200+Affald!O58*L$201)</f>
        <v>9.4930730892370113E-2</v>
      </c>
      <c r="M35" s="246">
        <f ca="1">IF(Sammenligning!$G$9="GJ",1,(1*3.6))*(AMV1træ!P58*M$183+AMV1træBP!P58*M$184+AMV3kul!P56*M$185+AMV4træ!P56*M$186+AMV4træBP!P56*M$187+AVV1træ!P56*M$188+AVV1kul!P56*M$189+AVV2træ!P56*M$190+AVV2halm!P56*M$191+AVV2gasGT!P56*M$192+KKV!P56*M$193+HCVgas!P56*M$194+SPolie!P56*M$195+SPgas!P56*M$196+GeoEL!P54*M$197+GeoVa!P54*M$198+VP!P54*M$199+Sol!P54*M$200+Affald!P58*M$201)</f>
        <v>9.4411917607038043E-2</v>
      </c>
      <c r="N35" s="310">
        <f ca="1">IF(Sammenligning!$G$9="GJ",1,(1*3.6))*(AMV1træ!Q58*N$183+AMV1træBP!Q58*N$184+AMV3kul!Q56*N$185+AMV4træ!Q56*N$186+AMV4træBP!Q56*N$187+AVV1træ!Q56*N$188+AVV1kul!Q56*N$189+AVV2træ!Q56*N$190+AVV2halm!Q56*N$191+AVV2gasGT!Q56*N$192+KKV!Q56*N$193+HCVgas!Q56*N$194+SPolie!Q56*N$195+SPgas!Q56*N$196+GeoEL!Q54*N$197+GeoVa!Q54*N$198+VP!Q54*N$199+Sol!Q54*N$200+Affald!Q58*N$201)</f>
        <v>9.38863930324879E-2</v>
      </c>
      <c r="O35" s="246">
        <f ca="1">IF(Sammenligning!$G$9="GJ",1,(1*3.6))*(AMV1træ!R58*O$183+AMV1træBP!R58*O$184+AMV3kul!R56*O$185+AMV4træ!R56*O$186+AMV4træBP!R56*O$187+AVV1træ!R56*O$188+AVV1kul!R56*O$189+AVV2træ!R56*O$190+AVV2halm!R56*O$191+AVV2gasGT!R56*O$192+KKV!R56*O$193+HCVgas!R56*O$194+SPolie!R56*O$195+SPgas!R56*O$196+GeoEL!R54*O$197+GeoVa!R54*O$198+VP!R54*O$199+Sol!R54*O$200+Affald!R58*O$201)</f>
        <v>0.151297587203643</v>
      </c>
      <c r="P35" s="246">
        <f ca="1">IF(Sammenligning!$G$9="GJ",1,(1*3.6))*(AMV1træ!S58*P$183+AMV1træBP!S58*P$184+AMV3kul!S56*P$185+AMV4træ!S56*P$186+AMV4træBP!S56*P$187+AVV1træ!S56*P$188+AVV1kul!S56*P$189+AVV2træ!S56*P$190+AVV2halm!S56*P$191+AVV2gasGT!S56*P$192+KKV!S56*P$193+HCVgas!S56*P$194+SPolie!S56*P$195+SPgas!S56*P$196+GeoEL!S54*P$197+GeoVa!S54*P$198+VP!S54*P$199+Sol!S54*P$200+Affald!S58*P$201)</f>
        <v>0.20912082328871312</v>
      </c>
      <c r="Q35" s="246">
        <f ca="1">IF(Sammenligning!$G$9="GJ",1,(1*3.6))*(AMV1træ!T58*Q$183+AMV1træBP!T58*Q$184+AMV3kul!T56*Q$185+AMV4træ!T56*Q$186+AMV4træBP!T56*Q$187+AVV1træ!T56*Q$188+AVV1kul!T56*Q$189+AVV2træ!T56*Q$190+AVV2halm!T56*Q$191+AVV2gasGT!T56*Q$192+KKV!T56*Q$193+HCVgas!T56*Q$194+SPolie!T56*Q$195+SPgas!T56*Q$196+GeoEL!T54*Q$197+GeoVa!T54*Q$198+VP!T54*Q$199+Sol!T54*Q$200+Affald!T58*Q$201)</f>
        <v>0.26696103486864176</v>
      </c>
      <c r="R35" s="246">
        <f ca="1">IF(Sammenligning!$G$9="GJ",1,(1*3.6))*(AMV1træ!U58*R$183+AMV1træBP!U58*R$184+AMV3kul!U56*R$185+AMV4træ!U56*R$186+AMV4træBP!U56*R$187+AVV1træ!U56*R$188+AVV1kul!U56*R$189+AVV2træ!U56*R$190+AVV2halm!U56*R$191+AVV2gasGT!U56*R$192+KKV!U56*R$193+HCVgas!U56*R$194+SPolie!U56*R$195+SPgas!U56*R$196+GeoEL!U54*R$197+GeoVa!U54*R$198+VP!U54*R$199+Sol!U54*R$200+Affald!U58*R$201)</f>
        <v>0.32342038342598367</v>
      </c>
      <c r="S35" s="310">
        <f ca="1">IF(Sammenligning!$G$9="GJ",1,(1*3.6))*(AMV1træ!V58*S$183+AMV1træBP!V58*S$184+AMV3kul!V56*S$185+AMV4træ!V56*S$186+AMV4træBP!V56*S$187+AVV1træ!V56*S$188+AVV1kul!V56*S$189+AVV2træ!V56*S$190+AVV2halm!V56*S$191+AVV2gasGT!V56*S$192+KKV!V56*S$193+HCVgas!V56*S$194+SPolie!V56*S$195+SPgas!V56*S$196+GeoEL!V54*S$197+GeoVa!V54*S$198+VP!V54*S$199+Sol!V54*S$200+Affald!V58*S$201)</f>
        <v>0.38103559149182664</v>
      </c>
      <c r="T35" s="246">
        <f ca="1">IF(Sammenligning!$G$9="GJ",1,(1*3.6))*(AMV1træ!W58*T$183+AMV1træBP!W58*T$184+AMV3kul!W56*T$185+AMV4træ!W56*T$186+AMV4træBP!W56*T$187+AVV1træ!W56*T$188+AVV1kul!W56*T$189+AVV2træ!W56*T$190+AVV2halm!W56*T$191+AVV2gasGT!W56*T$192+KKV!W56*T$193+HCVgas!W56*T$194+SPolie!W56*T$195+SPgas!W56*T$196+GeoEL!W54*T$197+GeoVa!W54*T$198+VP!W54*T$199+Sol!W54*T$200+Affald!W58*T$201)</f>
        <v>0.54576104002475745</v>
      </c>
      <c r="U35" s="246">
        <f ca="1">IF(Sammenligning!$G$9="GJ",1,(1*3.6))*(AMV1træ!X58*U$183+AMV1træBP!X58*U$184+AMV3kul!X56*U$185+AMV4træ!X56*U$186+AMV4træBP!X56*U$187+AVV1træ!X56*U$188+AVV1kul!X56*U$189+AVV2træ!X56*U$190+AVV2halm!X56*U$191+AVV2gasGT!X56*U$192+KKV!X56*U$193+HCVgas!X56*U$194+SPolie!X56*U$195+SPgas!X56*U$196+GeoEL!X54*U$197+GeoVa!X54*U$198+VP!X54*U$199+Sol!X54*U$200+Affald!X58*U$201)</f>
        <v>0.54576104002475745</v>
      </c>
      <c r="V35" s="246">
        <f ca="1">IF(Sammenligning!$G$9="GJ",1,(1*3.6))*(AMV1træ!Y58*V$183+AMV1træBP!Y58*V$184+AMV3kul!Y56*V$185+AMV4træ!Y56*V$186+AMV4træBP!Y56*V$187+AVV1træ!Y56*V$188+AVV1kul!Y56*V$189+AVV2træ!Y56*V$190+AVV2halm!Y56*V$191+AVV2gasGT!Y56*V$192+KKV!Y56*V$193+HCVgas!Y56*V$194+SPolie!Y56*V$195+SPgas!Y56*V$196+GeoEL!Y54*V$197+GeoVa!Y54*V$198+VP!Y54*V$199+Sol!Y54*V$200+Affald!Y58*V$201)</f>
        <v>0.54340989536718132</v>
      </c>
      <c r="W35" s="246">
        <f ca="1">IF(Sammenligning!$G$9="GJ",1,(1*3.6))*(AMV1træ!Z58*W$183+AMV1træBP!Z58*W$184+AMV3kul!Z56*W$185+AMV4træ!Z56*W$186+AMV4træBP!Z56*W$187+AVV1træ!Z56*W$188+AVV1kul!Z56*W$189+AVV2træ!Z56*W$190+AVV2halm!Z56*W$191+AVV2gasGT!Z56*W$192+KKV!Z56*W$193+HCVgas!Z56*W$194+SPolie!Z56*W$195+SPgas!Z56*W$196+GeoEL!Z54*W$197+GeoVa!Z54*W$198+VP!Z54*W$199+Sol!Z54*W$200+Affald!Z58*W$201)</f>
        <v>0.54576104002475745</v>
      </c>
      <c r="X35" s="310">
        <f ca="1">IF(Sammenligning!$G$9="GJ",1,(1*3.6))*(AMV1træ!AA58*X$183+AMV1træBP!AA58*X$184+AMV3kul!AA56*X$185+AMV4træ!AA56*X$186+AMV4træBP!AA56*X$187+AVV1træ!AA56*X$188+AVV1kul!AA56*X$189+AVV2træ!AA56*X$190+AVV2halm!AA56*X$191+AVV2gasGT!AA56*X$192+KKV!AA56*X$193+HCVgas!AA56*X$194+SPolie!AA56*X$195+SPgas!AA56*X$196+GeoEL!AA54*X$197+GeoVa!AA54*X$198+VP!AA54*X$199+Sol!AA54*X$200+Affald!AA58*X$201)</f>
        <v>0.54340989536718132</v>
      </c>
      <c r="Y35" s="246">
        <f ca="1">IF(Sammenligning!$G$9="GJ",1,(1*3.6))*(AMV1træ!AB58*Y$183+AMV1træBP!AB58*Y$184+AMV3kul!AB56*Y$185+AMV4træ!AB56*Y$186+AMV4træBP!AB56*Y$187+AVV1træ!AB56*Y$188+AVV1kul!AB56*Y$189+AVV2træ!AB56*Y$190+AVV2halm!AB56*Y$191+AVV2gasGT!AB56*Y$192+KKV!AB56*Y$193+HCVgas!AB56*Y$194+SPolie!AB56*Y$195+SPgas!AB56*Y$196+GeoEL!AB54*Y$197+GeoVa!AB54*Y$198+VP!AB54*Y$199+Sol!AB54*Y$200+Affald!AB58*Y$201)</f>
        <v>0.55090339939617949</v>
      </c>
      <c r="Z35" s="246">
        <f ca="1">IF(Sammenligning!$G$9="GJ",1,(1*3.6))*(AMV1træ!AC58*Z$183+AMV1træBP!AC58*Z$184+AMV3kul!AC56*Z$185+AMV4træ!AC56*Z$186+AMV4træBP!AC56*Z$187+AVV1træ!AC56*Z$188+AVV1kul!AC56*Z$189+AVV2træ!AC56*Z$190+AVV2halm!AC56*Z$191+AVV2gasGT!AC56*Z$192+KKV!AC56*Z$193+HCVgas!AC56*Z$194+SPolie!AC56*Z$195+SPgas!AC56*Z$196+GeoEL!AC54*Z$197+GeoVa!AC54*Z$198+VP!AC54*Z$199+Sol!AC54*Z$200+Affald!AC58*Z$201)</f>
        <v>0.55604588237732333</v>
      </c>
      <c r="AA35" s="246">
        <f ca="1">IF(Sammenligning!$G$9="GJ",1,(1*3.6))*(AMV1træ!AD58*AA$183+AMV1træBP!AD58*AA$184+AMV3kul!AD56*AA$185+AMV4træ!AD56*AA$186+AMV4træBP!AD56*AA$187+AVV1træ!AD56*AA$188+AVV1kul!AD56*AA$189+AVV2træ!AD56*AA$190+AVV2halm!AD56*AA$191+AVV2gasGT!AD56*AA$192+KKV!AD56*AA$193+HCVgas!AD56*AA$194+SPolie!AD56*AA$195+SPgas!AD56*AA$196+GeoEL!AD54*AA$197+GeoVa!AD54*AA$198+VP!AD54*AA$199+Sol!AD54*AA$200+Affald!AD58*AA$201)</f>
        <v>0.56118848897264761</v>
      </c>
      <c r="AB35" s="246">
        <f ca="1">IF(Sammenligning!$G$9="GJ",1,(1*3.6))*(AMV1træ!AE58*AB$183+AMV1træBP!AE58*AB$184+AMV3kul!AE56*AB$185+AMV4træ!AE56*AB$186+AMV4træBP!AE56*AB$187+AVV1træ!AE56*AB$188+AVV1kul!AE56*AB$189+AVV2træ!AE56*AB$190+AVV2halm!AE56*AB$191+AVV2gasGT!AE56*AB$192+KKV!AE56*AB$193+HCVgas!AE56*AB$194+SPolie!AE56*AB$195+SPgas!AE56*AB$196+GeoEL!AE54*AB$197+GeoVa!AE54*AB$198+VP!AE54*AB$199+Sol!AE54*AB$200+Affald!AE58*AB$201)</f>
        <v>0.56633121918661278</v>
      </c>
      <c r="AC35" s="310">
        <f ca="1">IF(Sammenligning!$G$9="GJ",1,(1*3.6))*(AMV1træ!AF58*AC$183+AMV1træBP!AF58*AC$184+AMV3kul!AF56*AC$185+AMV4træ!AF56*AC$186+AMV4træBP!AF56*AC$187+AVV1træ!AF56*AC$188+AVV1kul!AF56*AC$189+AVV2træ!AF56*AC$190+AVV2halm!AF56*AC$191+AVV2gasGT!AF56*AC$192+KKV!AF56*AC$193+HCVgas!AF56*AC$194+SPolie!AF56*AC$195+SPgas!AF56*AC$196+GeoEL!AF54*AC$197+GeoVa!AF54*AC$198+VP!AF54*AC$199+Sol!AF54*AC$200+Affald!AF58*AC$201)</f>
        <v>0.57147407302367781</v>
      </c>
      <c r="AD35" s="3"/>
      <c r="AE35" s="246">
        <f ca="1">IF(Sammenligning!$G$9="GJ",1,(1*3.6))*(AMV1træ!$H58*AE$183+AMV1træBP!$H58*AE$184+AMV3kul!$H56*AE$185+AMV4træ!$H56*AE$186+AMV4træBP!$H56*AE$187+AVV1træ!$H56*AE$188+AVV1kul!$H56*AE$189+AVV2træ!$H56*AE$190+AVV2halm!$H56*AE$191+AVV2gasGT!$H56*AE$192+KKV!$H56*AE$193+HCVgas!$H56*AE$194+SPolie!$H56*AE$195+SPgas!$H56*AE$196+GeoEL!$H54*AE$197+GeoVa!$H54*AE$198+VP!$H54*AE$199+Sol!$H54*AE$200+Affald!$H58*AE$201)</f>
        <v>0</v>
      </c>
      <c r="AF35" s="246">
        <f ca="1">IF(Sammenligning!$G$9="GJ",1,(1*3.6))*(AMV1træ!$H58*AF$183+AMV1træBP!$H58*AF$184+AMV3kul!$H56*AF$185+AMV4træ!$H56*AF$186+AMV4træBP!$H56*AF$187+AVV1træ!$H56*AF$188+AVV1kul!$H56*AF$189+AVV2træ!$H56*AF$190+AVV2halm!$H56*AF$191+AVV2gasGT!$H56*AF$192+KKV!$H56*AF$193+HCVgas!$H56*AF$194+SPolie!$H56*AF$195+SPgas!$H56*AF$196+GeoEL!$H54*AF$197+GeoVa!$H54*AF$198+VP!$H54*AF$199+Sol!$H54*AF$200+Affald!$H58*AF$201)</f>
        <v>0</v>
      </c>
      <c r="AG35" s="246">
        <f ca="1">IF(Sammenligning!$G$9="GJ",1,(1*3.6))*(AMV1træ!$H58*AG$183+AMV1træBP!$H58*AG$184+AMV3kul!$H56*AG$185+AMV4træ!$H56*AG$186+AMV4træBP!$H56*AG$187+AVV1træ!$H56*AG$188+AVV1kul!$H56*AG$189+AVV2træ!$H56*AG$190+AVV2halm!$H56*AG$191+AVV2gasGT!$H56*AG$192+KKV!$H56*AG$193+HCVgas!$H56*AG$194+SPolie!$H56*AG$195+SPgas!$H56*AG$196+GeoEL!$H54*AG$197+GeoVa!$H54*AG$198+VP!$H54*AG$199+Sol!$H54*AG$200+Affald!$H58*AG$201)</f>
        <v>0.12896720505642473</v>
      </c>
      <c r="AH35" s="246">
        <f ca="1">IF(Sammenligning!$G$9="GJ",1,(1*3.6))*(AMV1træ!$H58*AH$183+AMV1træBP!$H58*AH$184+AMV3kul!$H56*AH$185+AMV4træ!$H56*AH$186+AMV4træBP!$H56*AH$187+AVV1træ!$H56*AH$188+AVV1kul!$H56*AH$189+AVV2træ!$H56*AH$190+AVV2halm!$H56*AH$191+AVV2gasGT!$H56*AH$192+KKV!$H56*AH$193+HCVgas!$H56*AH$194+SPolie!$H56*AH$195+SPgas!$H56*AH$196+GeoEL!$H54*AH$197+GeoVa!$H54*AH$198+VP!$H54*AH$199+Sol!$H54*AH$200+Affald!$H58*AH$201)</f>
        <v>0.19434436650260098</v>
      </c>
      <c r="AI35" s="246">
        <f ca="1">IF(Sammenligning!$G$9="GJ",1,(1*3.6))*(AMV1træ!$H58*AI$183+AMV1træBP!$H58*AI$184+AMV3kul!$H56*AI$185+AMV4træ!$H56*AI$186+AMV4træBP!$H56*AI$187+AVV1træ!$H56*AI$188+AVV1kul!$H56*AI$189+AVV2træ!$H56*AI$190+AVV2halm!$H56*AI$191+AVV2gasGT!$H56*AI$192+KKV!$H56*AI$193+HCVgas!$H56*AI$194+SPolie!$H56*AI$195+SPgas!$H56*AI$196+GeoEL!$H54*AI$197+GeoVa!$H54*AI$198+VP!$H54*AI$199+Sol!$H54*AI$200+Affald!$H58*AI$201)</f>
        <v>0.39882810762079357</v>
      </c>
      <c r="AJ35" s="246">
        <f ca="1">IF(Sammenligning!$G$9="GJ",1,(1*3.6))*(AMV1træ!$H58*AJ$183+AMV1træBP!$H58*AJ$184+AMV3kul!$H56*AJ$185+AMV4træ!$H56*AJ$186+AMV4træBP!$H56*AJ$187+AVV1træ!$H56*AJ$188+AVV1kul!$H56*AJ$189+AVV2træ!$H56*AJ$190+AVV2halm!$H56*AJ$191+AVV2gasGT!$H56*AJ$192+KKV!$H56*AJ$193+HCVgas!$H56*AJ$194+SPolie!$H56*AJ$195+SPgas!$H56*AJ$196+GeoEL!$H54*AJ$197+GeoVa!$H54*AJ$198+VP!$H54*AJ$199+Sol!$H54*AJ$200+Affald!$H58*AJ$201)</f>
        <v>0.43965353930434248</v>
      </c>
      <c r="AK35" s="246">
        <f ca="1">IF(Sammenligning!$G$9="GJ",1,(1*3.6))*(AMV1træ!$H58*AK$183+AMV1træBP!$H58*AK$184+AMV3kul!$H56*AK$185+AMV4træ!$H56*AK$186+AMV4træBP!$H56*AK$187+AVV1træ!$H56*AK$188+AVV1kul!$H56*AK$189+AVV2træ!$H56*AK$190+AVV2halm!$H56*AK$191+AVV2gasGT!$H56*AK$192+KKV!$H56*AK$193+HCVgas!$H56*AK$194+SPolie!$H56*AK$195+SPgas!$H56*AK$196+GeoEL!$H54*AK$197+GeoVa!$H54*AK$198+VP!$H54*AK$199+Sol!$H54*AK$200+Affald!$H58*AK$201)</f>
        <v>0.35582495056130425</v>
      </c>
      <c r="AL35" s="246">
        <f ca="1">IF(Sammenligning!$G$9="GJ",1,(1*3.6))*(AMV1træ!$H58*AL$183+AMV1træBP!$H58*AL$184+AMV3kul!$H56*AL$185+AMV4træ!$H56*AL$186+AMV4træBP!$H56*AL$187+AVV1træ!$H56*AL$188+AVV1kul!$H56*AL$189+AVV2træ!$H56*AL$190+AVV2halm!$H56*AL$191+AVV2gasGT!$H56*AL$192+KKV!$H56*AL$193+HCVgas!$H56*AL$194+SPolie!$H56*AL$195+SPgas!$H56*AL$196+GeoEL!$H54*AL$197+GeoVa!$H54*AL$198+VP!$H54*AL$199+Sol!$H54*AL$200+Affald!$H58*AL$201)</f>
        <v>0.1268913235231483</v>
      </c>
      <c r="AM35" s="246">
        <f ca="1">IF(Sammenligning!$G$9="GJ",1,(1*3.6))*(AMV1træ!$H58*AM$183+AMV1træBP!$H58*AM$184+AMV3kul!$H56*AM$185+AMV4træ!$H56*AM$186+AMV4træBP!$H56*AM$187+AVV1træ!$H56*AM$188+AVV1kul!$H56*AM$189+AVV2træ!$H56*AM$190+AVV2halm!$H56*AM$191+AVV2gasGT!$H56*AM$192+KKV!$H56*AM$193+HCVgas!$H56*AM$194+SPolie!$H56*AM$195+SPgas!$H56*AM$196+GeoEL!$H54*AM$197+GeoVa!$H54*AM$198+VP!$H54*AM$199+Sol!$H54*AM$200+Affald!$H58*AM$201)</f>
        <v>-7.5939219015046326E-6</v>
      </c>
      <c r="AN35" s="246">
        <f ca="1">IF(Sammenligning!$G$9="GJ",1,(1*3.6))*(AMV1træ!$H58*AN$183+AMV1træBP!$H58*AN$184+AMV3kul!$H56*AN$185+AMV4træ!$H56*AN$186+AMV4træBP!$H56*AN$187+AVV1træ!$H56*AN$188+AVV1kul!$H56*AN$189+AVV2træ!$H56*AN$190+AVV2halm!$H56*AN$191+AVV2gasGT!$H56*AN$192+KKV!$H56*AN$193+HCVgas!$H56*AN$194+SPolie!$H56*AN$195+SPgas!$H56*AN$196+GeoEL!$H54*AN$197+GeoVa!$H54*AN$198+VP!$H54*AN$199+Sol!$H54*AN$200+Affald!$H58*AN$201)</f>
        <v>0.16962948881524864</v>
      </c>
      <c r="AO35" s="246">
        <f ca="1">IF(Sammenligning!$G$9="GJ",1,(1*3.6))*(AMV1træ!$H58*AO$183+AMV1træBP!$H58*AO$184+AMV3kul!$H56*AO$185+AMV4træ!$H56*AO$186+AMV4træBP!$H56*AO$187+AVV1træ!$H56*AO$188+AVV1kul!$H56*AO$189+AVV2træ!$H56*AO$190+AVV2halm!$H56*AO$191+AVV2gasGT!$H56*AO$192+KKV!$H56*AO$193+HCVgas!$H56*AO$194+SPolie!$H56*AO$195+SPgas!$H56*AO$196+GeoEL!$H54*AO$197+GeoVa!$H54*AO$198+VP!$H54*AO$199+Sol!$H54*AO$200+Affald!$H58*AO$201)</f>
        <v>4.261403567853974E-2</v>
      </c>
      <c r="AP35" s="246">
        <f ca="1">IF(Sammenligning!$G$9="GJ",1,(1*3.6))*(AMV1træ!$H58*AP$183+AMV1træBP!$H58*AP$184+AMV3kul!$H56*AP$185+AMV4træ!$H56*AP$186+AMV4træBP!$H56*AP$187+AVV1træ!$H56*AP$188+AVV1kul!$H56*AP$189+AVV2træ!$H56*AP$190+AVV2halm!$H56*AP$191+AVV2gasGT!$H56*AP$192+KKV!$H56*AP$193+HCVgas!$H56*AP$194+SPolie!$H56*AP$195+SPgas!$H56*AP$196+GeoEL!$H54*AP$197+GeoVa!$H54*AP$198+VP!$H54*AP$199+Sol!$H54*AP$200+Affald!$H58*AP$201)</f>
        <v>4.2988257766973945E-2</v>
      </c>
      <c r="AQ35" s="246">
        <f ca="1">IF(Sammenligning!$G$9="GJ",1,(1*3.6))*(AMV1træ!$I58*AQ$183+AMV1træBP!$I58*AQ$184+AMV3kul!$I56*AQ$185+AMV4træ!$I56*AQ$186+AMV4træBP!$I56*AQ$187+AVV1træ!$I56*AQ$188+AVV1kul!$I56*AQ$189+AVV2træ!$I56*AQ$190+AVV2halm!$I56*AQ$191+AVV2gasGT!$I56*AQ$192+KKV!$I56*AQ$193+HCVgas!$I56*AQ$194+SPolie!$I56*AQ$195+SPgas!$I56*AQ$196+GeoEL!$I54*AQ$197+GeoVa!$I54*AQ$198+VP!$I54*AQ$199+Sol!$I54*AQ$200+Affald!$I58*AQ$201)</f>
        <v>0</v>
      </c>
      <c r="AR35" s="246">
        <f ca="1">IF(Sammenligning!$G$9="GJ",1,(1*3.6))*(AMV1træ!$I58*AR$183+AMV1træBP!$I58*AR$184+AMV3kul!$I56*AR$185+AMV4træ!$I56*AR$186+AMV4træBP!$I56*AR$187+AVV1træ!$I56*AR$188+AVV1kul!$I56*AR$189+AVV2træ!$I56*AR$190+AVV2halm!$I56*AR$191+AVV2gasGT!$I56*AR$192+KKV!$I56*AR$193+HCVgas!$I56*AR$194+SPolie!$I56*AR$195+SPgas!$I56*AR$196+GeoEL!$I54*AR$197+GeoVa!$I54*AR$198+VP!$I54*AR$199+Sol!$I54*AR$200+Affald!$I58*AR$201)</f>
        <v>0</v>
      </c>
      <c r="AS35" s="246">
        <f ca="1">IF(Sammenligning!$G$9="GJ",1,(1*3.6))*(AMV1træ!$I58*AS$183+AMV1træBP!$I58*AS$184+AMV3kul!$I56*AS$185+AMV4træ!$I56*AS$186+AMV4træBP!$I56*AS$187+AVV1træ!$I56*AS$188+AVV1kul!$I56*AS$189+AVV2træ!$I56*AS$190+AVV2halm!$I56*AS$191+AVV2gasGT!$I56*AS$192+KKV!$I56*AS$193+HCVgas!$I56*AS$194+SPolie!$I56*AS$195+SPgas!$I56*AS$196+GeoEL!$I54*AS$197+GeoVa!$I54*AS$198+VP!$I54*AS$199+Sol!$I54*AS$200+Affald!$I58*AS$201)</f>
        <v>9.0177115722199427E-2</v>
      </c>
      <c r="AT35" s="246">
        <f ca="1">IF(Sammenligning!$G$9="GJ",1,(1*3.6))*(AMV1træ!$I58*AT$183+AMV1træBP!$I58*AT$184+AMV3kul!$I56*AT$185+AMV4træ!$I56*AT$186+AMV4træBP!$I56*AT$187+AVV1træ!$I56*AT$188+AVV1kul!$I56*AT$189+AVV2træ!$I56*AT$190+AVV2halm!$I56*AT$191+AVV2gasGT!$I56*AT$192+KKV!$I56*AT$193+HCVgas!$I56*AT$194+SPolie!$I56*AT$195+SPgas!$I56*AT$196+GeoEL!$I54*AT$197+GeoVa!$I54*AT$198+VP!$I54*AT$199+Sol!$I54*AT$200+Affald!$I58*AT$201)</f>
        <v>0.13589047246852412</v>
      </c>
      <c r="AU35" s="246">
        <f ca="1">IF(Sammenligning!$G$9="GJ",1,(1*3.6))*(AMV1træ!$I58*AU$183+AMV1træBP!$I58*AU$184+AMV3kul!$I56*AU$185+AMV4træ!$I56*AU$186+AMV4træBP!$I56*AU$187+AVV1træ!$I56*AU$188+AVV1kul!$I56*AU$189+AVV2træ!$I56*AU$190+AVV2halm!$I56*AU$191+AVV2gasGT!$I56*AU$192+KKV!$I56*AU$193+HCVgas!$I56*AU$194+SPolie!$I56*AU$195+SPgas!$I56*AU$196+GeoEL!$I54*AU$197+GeoVa!$I54*AU$198+VP!$I54*AU$199+Sol!$I54*AU$200+Affald!$I58*AU$201)</f>
        <v>0.27887065086392238</v>
      </c>
      <c r="AV35" s="246">
        <f ca="1">IF(Sammenligning!$G$9="GJ",1,(1*3.6))*(AMV1træ!$I58*AV$183+AMV1træBP!$I58*AV$184+AMV3kul!$I56*AV$185+AMV4træ!$I56*AV$186+AMV4træBP!$I56*AV$187+AVV1træ!$I56*AV$188+AVV1kul!$I56*AV$189+AVV2træ!$I56*AV$190+AVV2halm!$I56*AV$191+AVV2gasGT!$I56*AV$192+KKV!$I56*AV$193+HCVgas!$I56*AV$194+SPolie!$I56*AV$195+SPgas!$I56*AV$196+GeoEL!$I54*AV$197+GeoVa!$I54*AV$198+VP!$I54*AV$199+Sol!$I54*AV$200+Affald!$I58*AV$201)</f>
        <v>0.30741682022322137</v>
      </c>
      <c r="AW35" s="246">
        <f ca="1">IF(Sammenligning!$G$9="GJ",1,(1*3.6))*(AMV1træ!$I58*AW$183+AMV1træBP!$I58*AW$184+AMV3kul!$I56*AW$185+AMV4træ!$I56*AW$186+AMV4træBP!$I56*AW$187+AVV1træ!$I56*AW$188+AVV1kul!$I56*AW$189+AVV2træ!$I56*AW$190+AVV2halm!$I56*AW$191+AVV2gasGT!$I56*AW$192+KKV!$I56*AW$193+HCVgas!$I56*AW$194+SPolie!$I56*AW$195+SPgas!$I56*AW$196+GeoEL!$I54*AW$197+GeoVa!$I54*AW$198+VP!$I54*AW$199+Sol!$I54*AW$200+Affald!$I58*AW$201)</f>
        <v>0.24880176111108288</v>
      </c>
      <c r="AX35" s="246">
        <f ca="1">IF(Sammenligning!$G$9="GJ",1,(1*3.6))*(AMV1træ!$I58*AX$183+AMV1træBP!$I58*AX$184+AMV3kul!$I56*AX$185+AMV4træ!$I56*AX$186+AMV4træBP!$I56*AX$187+AVV1træ!$I56*AX$188+AVV1kul!$I56*AX$189+AVV2træ!$I56*AX$190+AVV2halm!$I56*AX$191+AVV2gasGT!$I56*AX$192+KKV!$I56*AX$193+HCVgas!$I56*AX$194+SPolie!$I56*AX$195+SPgas!$I56*AX$196+GeoEL!$I54*AX$197+GeoVa!$I54*AX$198+VP!$I54*AX$199+Sol!$I54*AX$200+Affald!$I58*AX$201)</f>
        <v>8.8725607106734411E-2</v>
      </c>
      <c r="AY35" s="246">
        <f ca="1">IF(Sammenligning!$G$9="GJ",1,(1*3.6))*(AMV1træ!$I58*AY$183+AMV1træBP!$I58*AY$184+AMV3kul!$I56*AY$185+AMV4træ!$I56*AY$186+AMV4træBP!$I56*AY$187+AVV1træ!$I56*AY$188+AVV1kul!$I56*AY$189+AVV2træ!$I56*AY$190+AVV2halm!$I56*AY$191+AVV2gasGT!$I56*AY$192+KKV!$I56*AY$193+HCVgas!$I56*AY$194+SPolie!$I56*AY$195+SPgas!$I56*AY$196+GeoEL!$I54*AY$197+GeoVa!$I54*AY$198+VP!$I54*AY$199+Sol!$I54*AY$200+Affald!$I58*AY$201)</f>
        <v>-5.3098613232543921E-6</v>
      </c>
      <c r="AZ35" s="246">
        <f ca="1">IF(Sammenligning!$G$9="GJ",1,(1*3.6))*(AMV1træ!$I58*AZ$183+AMV1træBP!$I58*AZ$184+AMV3kul!$I56*AZ$185+AMV4træ!$I56*AZ$186+AMV4træBP!$I56*AZ$187+AVV1træ!$I56*AZ$188+AVV1kul!$I56*AZ$189+AVV2træ!$I56*AZ$190+AVV2halm!$I56*AZ$191+AVV2gasGT!$I56*AZ$192+KKV!$I56*AZ$193+HCVgas!$I56*AZ$194+SPolie!$I56*AZ$195+SPgas!$I56*AZ$196+GeoEL!$I54*AZ$197+GeoVa!$I54*AZ$198+VP!$I54*AZ$199+Sol!$I54*AZ$200+Affald!$I58*AZ$201)</f>
        <v>0.11860920794629704</v>
      </c>
      <c r="BA35" s="246">
        <f ca="1">IF(Sammenligning!$G$9="GJ",1,(1*3.6))*(AMV1træ!$I58*BA$183+AMV1træBP!$I58*BA$184+AMV3kul!$I56*BA$185+AMV4træ!$I56*BA$186+AMV4træBP!$I56*BA$187+AVV1træ!$I56*BA$188+AVV1kul!$I56*BA$189+AVV2træ!$I56*BA$190+AVV2halm!$I56*BA$191+AVV2gasGT!$I56*BA$192+KKV!$I56*BA$193+HCVgas!$I56*BA$194+SPolie!$I56*BA$195+SPgas!$I56*BA$196+GeoEL!$I54*BA$197+GeoVa!$I54*BA$198+VP!$I54*BA$199+Sol!$I54*BA$200+Affald!$I58*BA$201)</f>
        <v>2.9796806289570564E-2</v>
      </c>
      <c r="BB35" s="246">
        <f ca="1">IF(Sammenligning!$G$9="GJ",1,(1*3.6))*(AMV1træ!$I58*BB$183+AMV1træBP!$I58*BB$184+AMV3kul!$I56*BB$185+AMV4træ!$I56*BB$186+AMV4træBP!$I56*BB$187+AVV1træ!$I56*BB$188+AVV1kul!$I56*BB$189+AVV2træ!$I56*BB$190+AVV2halm!$I56*BB$191+AVV2gasGT!$I56*BB$192+KKV!$I56*BB$193+HCVgas!$I56*BB$194+SPolie!$I56*BB$195+SPgas!$I56*BB$196+GeoEL!$I54*BB$197+GeoVa!$I54*BB$198+VP!$I54*BB$199+Sol!$I54*BB$200+Affald!$I58*BB$201)</f>
        <v>3.0058471792515834E-2</v>
      </c>
      <c r="BC35" s="310">
        <f ca="1">IF(Sammenligning!$G$9="GJ",1,(1*3.6))*(AMV1træ!$J58*BC$183+AMV1træBP!$J58*BC$184+AMV3kul!$J56*BC$185+AMV4træ!$J56*BC$186+AMV4træBP!$J56*BC$187+AVV1træ!$J56*BC$188+AVV1kul!$J56*BC$189+AVV2træ!$J56*BC$190+AVV2halm!$J56*BC$191+AVV2gasGT!$J56*BC$192+KKV!$J56*BC$193+HCVgas!$J56*BC$194+SPolie!$J56*BC$195+SPgas!$J56*BC$196+GeoEL!$J54*BC$197+GeoVa!$J54*BC$198+VP!$J54*BC$199+Sol!$J54*BC$200+Affald!$J58*BC$201)</f>
        <v>0</v>
      </c>
      <c r="BD35" s="310">
        <f ca="1">IF(Sammenligning!$G$9="GJ",1,(1*3.6))*(AMV1træ!$J58*BD$183+AMV1træBP!$J58*BD$184+AMV3kul!$J56*BD$185+AMV4træ!$J56*BD$186+AMV4træBP!$J56*BD$187+AVV1træ!$J56*BD$188+AVV1kul!$J56*BD$189+AVV2træ!$J56*BD$190+AVV2halm!$J56*BD$191+AVV2gasGT!$J56*BD$192+KKV!$J56*BD$193+HCVgas!$J56*BD$194+SPolie!$J56*BD$195+SPgas!$J56*BD$196+GeoEL!$J54*BD$197+GeoVa!$J54*BD$198+VP!$J54*BD$199+Sol!$J54*BD$200+Affald!$J58*BD$201)</f>
        <v>0</v>
      </c>
      <c r="BE35" s="310">
        <f ca="1">IF(Sammenligning!$G$9="GJ",1,(1*3.6))*(AMV1træ!$J58*BE$183+AMV1træBP!$J58*BE$184+AMV3kul!$J56*BE$185+AMV4træ!$J56*BE$186+AMV4træBP!$J56*BE$187+AVV1træ!$J56*BE$188+AVV1kul!$J56*BE$189+AVV2træ!$J56*BE$190+AVV2halm!$J56*BE$191+AVV2gasGT!$J56*BE$192+KKV!$J56*BE$193+HCVgas!$J56*BE$194+SPolie!$J56*BE$195+SPgas!$J56*BE$196+GeoEL!$J54*BE$197+GeoVa!$J54*BE$198+VP!$J54*BE$199+Sol!$J54*BE$200+Affald!$J58*BE$201)</f>
        <v>8.194828707065907E-2</v>
      </c>
      <c r="BF35" s="310">
        <f ca="1">IF(Sammenligning!$G$9="GJ",1,(1*3.6))*(AMV1træ!$J58*BF$183+AMV1træBP!$J58*BF$184+AMV3kul!$J56*BF$185+AMV4træ!$J56*BF$186+AMV4træBP!$J56*BF$187+AVV1træ!$J56*BF$188+AVV1kul!$J56*BF$189+AVV2træ!$J56*BF$190+AVV2halm!$J56*BF$191+AVV2gasGT!$J56*BF$192+KKV!$J56*BF$193+HCVgas!$J56*BF$194+SPolie!$J56*BF$195+SPgas!$J56*BF$196+GeoEL!$J54*BF$197+GeoVa!$J54*BF$198+VP!$J54*BF$199+Sol!$J54*BF$200+Affald!$J58*BF$201)</f>
        <v>0.12349021543696029</v>
      </c>
      <c r="BG35" s="310">
        <f ca="1">IF(Sammenligning!$G$9="GJ",1,(1*3.6))*(AMV1træ!$J58*BG$183+AMV1træBP!$J58*BG$184+AMV3kul!$J56*BG$185+AMV4træ!$J56*BG$186+AMV4træBP!$J56*BG$187+AVV1træ!$J56*BG$188+AVV1kul!$J56*BG$189+AVV2træ!$J56*BG$190+AVV2halm!$J56*BG$191+AVV2gasGT!$J56*BG$192+KKV!$J56*BG$193+HCVgas!$J56*BG$194+SPolie!$J56*BG$195+SPgas!$J56*BG$196+GeoEL!$J54*BG$197+GeoVa!$J54*BG$198+VP!$J54*BG$199+Sol!$J54*BG$200+Affald!$J58*BG$201)</f>
        <v>0.2534231880178931</v>
      </c>
      <c r="BH35" s="310">
        <f ca="1">IF(Sammenligning!$G$9="GJ",1,(1*3.6))*(AMV1træ!$J58*BH$183+AMV1træBP!$J58*BH$184+AMV3kul!$J56*BH$185+AMV4træ!$J56*BH$186+AMV4træBP!$J56*BH$187+AVV1træ!$J56*BH$188+AVV1kul!$J56*BH$189+AVV2træ!$J56*BH$190+AVV2halm!$J56*BH$191+AVV2gasGT!$J56*BH$192+KKV!$J56*BH$193+HCVgas!$J56*BH$194+SPolie!$J56*BH$195+SPgas!$J56*BH$196+GeoEL!$J54*BH$197+GeoVa!$J54*BH$198+VP!$J54*BH$199+Sol!$J54*BH$200+Affald!$J58*BH$201)</f>
        <v>0.27936446660823955</v>
      </c>
      <c r="BI35" s="310">
        <f ca="1">IF(Sammenligning!$G$9="GJ",1,(1*3.6))*(AMV1træ!$J58*BI$183+AMV1træBP!$J58*BI$184+AMV3kul!$J56*BI$185+AMV4træ!$J56*BI$186+AMV4træBP!$J56*BI$187+AVV1træ!$J56*BI$188+AVV1kul!$J56*BI$189+AVV2træ!$J56*BI$190+AVV2halm!$J56*BI$191+AVV2gasGT!$J56*BI$192+KKV!$J56*BI$193+HCVgas!$J56*BI$194+SPolie!$J56*BI$195+SPgas!$J56*BI$196+GeoEL!$J54*BI$197+GeoVa!$J54*BI$198+VP!$J54*BI$199+Sol!$J54*BI$200+Affald!$J58*BI$201)</f>
        <v>0.22609814008718965</v>
      </c>
      <c r="BJ35" s="310">
        <f ca="1">IF(Sammenligning!$G$9="GJ",1,(1*3.6))*(AMV1træ!$J58*BJ$183+AMV1træBP!$J58*BJ$184+AMV3kul!$J56*BJ$185+AMV4træ!$J56*BJ$186+AMV4træBP!$J56*BJ$187+AVV1træ!$J56*BJ$188+AVV1kul!$J56*BJ$189+AVV2træ!$J56*BJ$190+AVV2halm!$J56*BJ$191+AVV2gasGT!$J56*BJ$192+KKV!$J56*BJ$193+HCVgas!$J56*BJ$194+SPolie!$J56*BJ$195+SPgas!$J56*BJ$196+GeoEL!$J54*BJ$197+GeoVa!$J54*BJ$198+VP!$J54*BJ$199+Sol!$J54*BJ$200+Affald!$J58*BJ$201)</f>
        <v>8.0629231301875146E-2</v>
      </c>
      <c r="BK35" s="310">
        <f ca="1">IF(Sammenligning!$G$9="GJ",1,(1*3.6))*(AMV1træ!$J58*BK$183+AMV1træBP!$J58*BK$184+AMV3kul!$J56*BK$185+AMV4træ!$J56*BK$186+AMV4træBP!$J56*BK$187+AVV1træ!$J56*BK$188+AVV1kul!$J56*BK$189+AVV2træ!$J56*BK$190+AVV2halm!$J56*BK$191+AVV2gasGT!$J56*BK$192+KKV!$J56*BK$193+HCVgas!$J56*BK$194+SPolie!$J56*BK$195+SPgas!$J56*BK$196+GeoEL!$J54*BK$197+GeoVa!$J54*BK$198+VP!$J54*BK$199+Sol!$J54*BK$200+Affald!$J58*BK$201)</f>
        <v>-4.8253266534263424E-6</v>
      </c>
      <c r="BL35" s="310">
        <f ca="1">IF(Sammenligning!$G$9="GJ",1,(1*3.6))*(AMV1træ!$J58*BL$183+AMV1træBP!$J58*BL$184+AMV3kul!$J56*BL$185+AMV4træ!$J56*BL$186+AMV4træBP!$J56*BL$187+AVV1træ!$J56*BL$188+AVV1kul!$J56*BL$189+AVV2træ!$J56*BL$190+AVV2halm!$J56*BL$191+AVV2gasGT!$J56*BL$192+KKV!$J56*BL$193+HCVgas!$J56*BL$194+SPolie!$J56*BL$195+SPgas!$J56*BL$196+GeoEL!$J54*BL$197+GeoVa!$J54*BL$198+VP!$J54*BL$199+Sol!$J54*BL$200+Affald!$J58*BL$201)</f>
        <v>0.10778589827545196</v>
      </c>
      <c r="BM35" s="310">
        <f ca="1">IF(Sammenligning!$G$9="GJ",1,(1*3.6))*(AMV1træ!$J58*BM$183+AMV1træBP!$J58*BM$184+AMV3kul!$J56*BM$185+AMV4træ!$J56*BM$186+AMV4træBP!$J56*BM$187+AVV1træ!$J56*BM$188+AVV1kul!$J56*BM$189+AVV2træ!$J56*BM$190+AVV2halm!$J56*BM$191+AVV2gasGT!$J56*BM$192+KKV!$J56*BM$193+HCVgas!$J56*BM$194+SPolie!$J56*BM$195+SPgas!$J56*BM$196+GeoEL!$J54*BM$197+GeoVa!$J54*BM$198+VP!$J54*BM$199+Sol!$J54*BM$200+Affald!$J58*BM$201)</f>
        <v>2.7077792586855123E-2</v>
      </c>
      <c r="BN35" s="310">
        <f ca="1">IF(Sammenligning!$G$9="GJ",1,(1*3.6))*(AMV1træ!$J58*BN$183+AMV1træBP!$J58*BN$184+AMV3kul!$J56*BN$185+AMV4træ!$J56*BN$186+AMV4træBP!$J56*BN$187+AVV1træ!$J56*BN$188+AVV1kul!$J56*BN$189+AVV2træ!$J56*BN$190+AVV2halm!$J56*BN$191+AVV2gasGT!$J56*BN$192+KKV!$J56*BN$193+HCVgas!$J56*BN$194+SPolie!$J56*BN$195+SPgas!$J56*BN$196+GeoEL!$J54*BN$197+GeoVa!$J54*BN$198+VP!$J54*BN$199+Sol!$J54*BN$200+Affald!$J58*BN$201)</f>
        <v>2.7315580628534179E-2</v>
      </c>
      <c r="BO35" s="246">
        <f ca="1">IF(Sammenligning!$G$9="GJ",1,(1*3.6))*(AMV1træ!$K58*BO$183+AMV1træBP!$K58*BO$184+AMV3kul!$K56*BO$185+AMV4træ!$K56*BO$186+AMV4træBP!$K56*BO$187+AVV1træ!$K56*BO$188+AVV1kul!$K56*BO$189+AVV2træ!$K56*BO$190+AVV2halm!$K56*BO$191+AVV2gasGT!$K56*BO$192+KKV!$K56*BO$193+HCVgas!$K56*BO$194+SPolie!$K56*BO$195+SPgas!$K56*BO$196+GeoEL!$K54*BO$197+GeoVa!$K54*BO$198+VP!$K54*BO$199+Sol!$K54*BO$200+Affald!$K58*BO$201)</f>
        <v>0</v>
      </c>
      <c r="BP35" s="246">
        <f ca="1">IF(Sammenligning!$G$9="GJ",1,(1*3.6))*(AMV1træ!$K58*BP$183+AMV1træBP!$K58*BP$184+AMV3kul!$K56*BP$185+AMV4træ!$K56*BP$186+AMV4træBP!$K56*BP$187+AVV1træ!$K56*BP$188+AVV1kul!$K56*BP$189+AVV2træ!$K56*BP$190+AVV2halm!$K56*BP$191+AVV2gasGT!$K56*BP$192+KKV!$K56*BP$193+HCVgas!$K56*BP$194+SPolie!$K56*BP$195+SPgas!$K56*BP$196+GeoEL!$K54*BP$197+GeoVa!$K54*BP$198+VP!$K54*BP$199+Sol!$K54*BP$200+Affald!$K58*BP$201)</f>
        <v>0</v>
      </c>
      <c r="BQ35" s="246">
        <f ca="1">IF(Sammenligning!$G$9="GJ",1,(1*3.6))*(AMV1træ!$K58*BQ$183+AMV1træBP!$K58*BQ$184+AMV3kul!$K56*BQ$185+AMV4træ!$K56*BQ$186+AMV4træBP!$K56*BQ$187+AVV1træ!$K56*BQ$188+AVV1kul!$K56*BQ$189+AVV2træ!$K56*BQ$190+AVV2halm!$K56*BQ$191+AVV2gasGT!$K56*BQ$192+KKV!$K56*BQ$193+HCVgas!$K56*BQ$194+SPolie!$K56*BQ$195+SPgas!$K56*BQ$196+GeoEL!$K54*BQ$197+GeoVa!$K54*BQ$198+VP!$K54*BQ$199+Sol!$K54*BQ$200+Affald!$K58*BQ$201)</f>
        <v>6.1256252276615276E-2</v>
      </c>
      <c r="BR35" s="246">
        <f ca="1">IF(Sammenligning!$G$9="GJ",1,(1*3.6))*(AMV1træ!$K58*BR$183+AMV1træBP!$K58*BR$184+AMV3kul!$K56*BR$185+AMV4træ!$K56*BR$186+AMV4træBP!$K56*BR$187+AVV1træ!$K56*BR$188+AVV1kul!$K56*BR$189+AVV2træ!$K56*BR$190+AVV2halm!$K56*BR$191+AVV2gasGT!$K56*BR$192+KKV!$K56*BR$193+HCVgas!$K56*BR$194+SPolie!$K56*BR$195+SPgas!$K56*BR$196+GeoEL!$K54*BR$197+GeoVa!$K54*BR$198+VP!$K54*BR$199+Sol!$K54*BR$200+Affald!$K58*BR$201)</f>
        <v>9.230879693650651E-2</v>
      </c>
      <c r="BS35" s="246">
        <f ca="1">IF(Sammenligning!$G$9="GJ",1,(1*3.6))*(AMV1træ!$K58*BS$183+AMV1træBP!$K58*BS$184+AMV3kul!$K56*BS$185+AMV4træ!$K56*BS$186+AMV4træBP!$K56*BS$187+AVV1træ!$K56*BS$188+AVV1kul!$K56*BS$189+AVV2træ!$K56*BS$190+AVV2halm!$K56*BS$191+AVV2gasGT!$K56*BS$192+KKV!$K56*BS$193+HCVgas!$K56*BS$194+SPolie!$K56*BS$195+SPgas!$K56*BS$196+GeoEL!$K54*BS$197+GeoVa!$K54*BS$198+VP!$K54*BS$199+Sol!$K54*BS$200+Affald!$K58*BS$201)</f>
        <v>0.18943354758084169</v>
      </c>
      <c r="BT35" s="246">
        <f ca="1">IF(Sammenligning!$G$9="GJ",1,(1*3.6))*(AMV1træ!$K58*BT$183+AMV1træBP!$K58*BT$184+AMV3kul!$K56*BT$185+AMV4træ!$K56*BT$186+AMV4træBP!$K56*BT$187+AVV1træ!$K56*BT$188+AVV1kul!$K56*BT$189+AVV2træ!$K56*BT$190+AVV2halm!$K56*BT$191+AVV2gasGT!$K56*BT$192+KKV!$K56*BT$193+HCVgas!$K56*BT$194+SPolie!$K56*BT$195+SPgas!$K56*BT$196+GeoEL!$K54*BT$197+GeoVa!$K54*BT$198+VP!$K54*BT$199+Sol!$K54*BT$200+Affald!$K58*BT$201)</f>
        <v>0.20882462410618829</v>
      </c>
      <c r="BU35" s="246">
        <f ca="1">IF(Sammenligning!$G$9="GJ",1,(1*3.6))*(AMV1træ!$K58*BU$183+AMV1træBP!$K58*BU$184+AMV3kul!$K56*BU$185+AMV4træ!$K56*BU$186+AMV4træBP!$K56*BU$187+AVV1træ!$K56*BU$188+AVV1kul!$K56*BU$189+AVV2træ!$K56*BU$190+AVV2halm!$K56*BU$191+AVV2gasGT!$K56*BU$192+KKV!$K56*BU$193+HCVgas!$K56*BU$194+SPolie!$K56*BU$195+SPgas!$K56*BU$196+GeoEL!$K54*BU$197+GeoVa!$K54*BU$198+VP!$K54*BU$199+Sol!$K54*BU$200+Affald!$K58*BU$201)</f>
        <v>0.16900810503229233</v>
      </c>
      <c r="BV35" s="246">
        <f ca="1">IF(Sammenligning!$G$9="GJ",1,(1*3.6))*(AMV1træ!$K58*BV$183+AMV1træBP!$K58*BV$184+AMV3kul!$K56*BV$185+AMV4træ!$K56*BV$186+AMV4træBP!$K56*BV$187+AVV1træ!$K56*BV$188+AVV1kul!$K56*BV$189+AVV2træ!$K56*BV$190+AVV2halm!$K56*BV$191+AVV2gasGT!$K56*BV$192+KKV!$K56*BV$193+HCVgas!$K56*BV$194+SPolie!$K56*BV$195+SPgas!$K56*BV$196+GeoEL!$K54*BV$197+GeoVa!$K54*BV$198+VP!$K54*BV$199+Sol!$K54*BV$200+Affald!$K58*BV$201)</f>
        <v>6.0270259575268353E-2</v>
      </c>
      <c r="BW35" s="246">
        <f ca="1">IF(Sammenligning!$G$9="GJ",1,(1*3.6))*(AMV1træ!$K58*BW$183+AMV1træBP!$K58*BW$184+AMV3kul!$K56*BW$185+AMV4træ!$K56*BW$186+AMV4træBP!$K56*BW$187+AVV1træ!$K56*BW$188+AVV1kul!$K56*BW$189+AVV2træ!$K56*BW$190+AVV2halm!$K56*BW$191+AVV2gasGT!$K56*BW$192+KKV!$K56*BW$193+HCVgas!$K56*BW$194+SPolie!$K56*BW$195+SPgas!$K56*BW$196+GeoEL!$K54*BW$197+GeoVa!$K54*BW$198+VP!$K54*BW$199+Sol!$K54*BW$200+Affald!$K58*BW$201)</f>
        <v>-3.6069262380615444E-6</v>
      </c>
      <c r="BX35" s="246">
        <f ca="1">IF(Sammenligning!$G$9="GJ",1,(1*3.6))*(AMV1træ!$K58*BX$183+AMV1træBP!$K58*BX$184+AMV3kul!$K56*BX$185+AMV4træ!$K56*BX$186+AMV4træBP!$K56*BX$187+AVV1træ!$K56*BX$188+AVV1kul!$K56*BX$189+AVV2træ!$K56*BX$190+AVV2halm!$K56*BX$191+AVV2gasGT!$K56*BX$192+KKV!$K56*BX$193+HCVgas!$K56*BX$194+SPolie!$K56*BX$195+SPgas!$K56*BX$196+GeoEL!$K54*BX$197+GeoVa!$K54*BX$198+VP!$K54*BX$199+Sol!$K54*BX$200+Affald!$K58*BX$201)</f>
        <v>8.0569837548034262E-2</v>
      </c>
      <c r="BY35" s="246">
        <f ca="1">IF(Sammenligning!$G$9="GJ",1,(1*3.6))*(AMV1træ!$K58*BY$183+AMV1træBP!$K58*BY$184+AMV3kul!$K56*BY$185+AMV4træ!$K56*BY$186+AMV4træBP!$K56*BY$187+AVV1træ!$K56*BY$188+AVV1kul!$K56*BY$189+AVV2træ!$K56*BY$190+AVV2halm!$K56*BY$191+AVV2gasGT!$K56*BY$192+KKV!$K56*BY$193+HCVgas!$K56*BY$194+SPolie!$K56*BY$195+SPgas!$K56*BY$196+GeoEL!$K54*BY$197+GeoVa!$K54*BY$198+VP!$K54*BY$199+Sol!$K54*BY$200+Affald!$K58*BY$201)</f>
        <v>2.024061945753762E-2</v>
      </c>
      <c r="BZ35" s="246">
        <f ca="1">IF(Sammenligning!$G$9="GJ",1,(1*3.6))*(AMV1træ!$K58*BZ$183+AMV1træBP!$K58*BZ$184+AMV3kul!$K56*BZ$185+AMV4træ!$K56*BZ$186+AMV4træBP!$K56*BZ$187+AVV1træ!$K56*BZ$188+AVV1kul!$K56*BZ$189+AVV2træ!$K56*BZ$190+AVV2halm!$K56*BZ$191+AVV2gasGT!$K56*BZ$192+KKV!$K56*BZ$193+HCVgas!$K56*BZ$194+SPolie!$K56*BZ$195+SPgas!$K56*BZ$196+GeoEL!$K54*BZ$197+GeoVa!$K54*BZ$198+VP!$K54*BZ$199+Sol!$K54*BZ$200+Affald!$K58*BZ$201)</f>
        <v>2.0418365750842018E-2</v>
      </c>
      <c r="CA35" s="310">
        <f ca="1">IF(Sammenligning!$G$9="GJ",1,(1*3.6))*(AMV1træ!$L58*CA$183+AMV1træBP!$L58*CA$184+AMV3kul!$L56*CA$185+AMV4træ!$L56*CA$186+AMV4træBP!$L56*CA$187+AVV1træ!$L56*CA$188+AVV1kul!$L56*CA$189+AVV2træ!$L56*CA$190+AVV2halm!$L56*CA$191+AVV2gasGT!$L56*CA$192+KKV!$L56*CA$193+HCVgas!$L56*CA$194+SPolie!$L56*CA$195+SPgas!$L56*CA$196+GeoEL!$L54*CA$197+GeoVa!$L54*CA$198+VP!$L54*CA$199+Sol!$L54*CA$200++Affald!$L58*CA$201)</f>
        <v>7.8776883694376409E-3</v>
      </c>
      <c r="CB35" s="310">
        <f ca="1">IF(Sammenligning!$G$9="GJ",1,(1*3.6))*(AMV1træ!$L58*CB$183+AMV1træBP!$L58*CB$184+AMV3kul!$L56*CB$185+AMV4træ!$L56*CB$186+AMV4træBP!$L56*CB$187+AVV1træ!$L56*CB$188+AVV1kul!$L56*CB$189+AVV2træ!$L56*CB$190+AVV2halm!$L56*CB$191+AVV2gasGT!$L56*CB$192+KKV!$L56*CB$193+HCVgas!$L56*CB$194+SPolie!$L56*CB$195+SPgas!$L56*CB$196+GeoEL!$L54*CB$197+GeoVa!$L54*CB$198+VP!$L54*CB$199+Sol!$L54*CB$200++Affald!$L58*CB$201)</f>
        <v>0.10630377672590477</v>
      </c>
      <c r="CC35" s="310">
        <f ca="1">IF(Sammenligning!$G$9="GJ",1,(1*3.6))*(AMV1træ!$L58*CC$183+AMV1træBP!$L58*CC$184+AMV3kul!$L56*CC$185+AMV4træ!$L56*CC$186+AMV4træBP!$L56*CC$187+AVV1træ!$L56*CC$188+AVV1kul!$L56*CC$189+AVV2træ!$L56*CC$190+AVV2halm!$L56*CC$191+AVV2gasGT!$L56*CC$192+KKV!$L56*CC$193+HCVgas!$L56*CC$194+SPolie!$L56*CC$195+SPgas!$L56*CC$196+GeoEL!$L54*CC$197+GeoVa!$L54*CC$198+VP!$L54*CC$199+Sol!$L54*CC$200++Affald!$L58*CC$201)</f>
        <v>0.11590421142114002</v>
      </c>
      <c r="CD35" s="310">
        <f ca="1">IF(Sammenligning!$G$9="GJ",1,(1*3.6))*(AMV1træ!$L58*CD$183+AMV1træBP!$L58*CD$184+AMV3kul!$L56*CD$185+AMV4træ!$L56*CD$186+AMV4træBP!$L56*CD$187+AVV1træ!$L56*CD$188+AVV1kul!$L56*CD$189+AVV2træ!$L56*CD$190+AVV2halm!$L56*CD$191+AVV2gasGT!$L56*CD$192+KKV!$L56*CD$193+HCVgas!$L56*CD$194+SPolie!$L56*CD$195+SPgas!$L56*CD$196+GeoEL!$L54*CD$197+GeoVa!$L54*CD$198+VP!$L54*CD$199+Sol!$L54*CD$200++Affald!$L58*CD$201)</f>
        <v>0.30500447621794186</v>
      </c>
      <c r="CE35" s="310">
        <f ca="1">IF(Sammenligning!$G$9="GJ",1,(1*3.6))*(AMV1træ!$L58*CE$183+AMV1træBP!$L58*CE$184+AMV3kul!$L56*CE$185+AMV4træ!$L56*CE$186+AMV4træBP!$L56*CE$187+AVV1træ!$L56*CE$188+AVV1kul!$L56*CE$189+AVV2træ!$L56*CE$190+AVV2halm!$L56*CE$191+AVV2gasGT!$L56*CE$192+KKV!$L56*CE$193+HCVgas!$L56*CE$194+SPolie!$L56*CE$195+SPgas!$L56*CE$196+GeoEL!$L54*CE$197+GeoVa!$L54*CE$198+VP!$L54*CE$199+Sol!$L54*CE$200++Affald!$L58*CE$201)</f>
        <v>-6.7642735332017923E-2</v>
      </c>
      <c r="CF35" s="310">
        <f ca="1">IF(Sammenligning!$G$9="GJ",1,(1*3.6))*(AMV1træ!$L58*CF$183+AMV1træBP!$L58*CF$184+AMV3kul!$L56*CF$185+AMV4træ!$L56*CF$186+AMV4træBP!$L56*CF$187+AVV1træ!$L56*CF$188+AVV1kul!$L56*CF$189+AVV2træ!$L56*CF$190+AVV2halm!$L56*CF$191+AVV2gasGT!$L56*CF$192+KKV!$L56*CF$193+HCVgas!$L56*CF$194+SPolie!$L56*CF$195+SPgas!$L56*CF$196+GeoEL!$L54*CF$197+GeoVa!$L54*CF$198+VP!$L54*CF$199+Sol!$L54*CF$200++Affald!$L58*CF$201)</f>
        <v>2.3690545951048581E-2</v>
      </c>
      <c r="CG35" s="310">
        <f ca="1">IF(Sammenligning!$G$9="GJ",1,(1*3.6))*(AMV1træ!$L58*CG$183+AMV1træBP!$L58*CG$184+AMV3kul!$L56*CG$185+AMV4træ!$L56*CG$186+AMV4træBP!$L56*CG$187+AVV1træ!$L56*CG$188+AVV1kul!$L56*CG$189+AVV2træ!$L56*CG$190+AVV2halm!$L56*CG$191+AVV2gasGT!$L56*CG$192+KKV!$L56*CG$193+HCVgas!$L56*CG$194+SPolie!$L56*CG$195+SPgas!$L56*CG$196+GeoEL!$L54*CG$197+GeoVa!$L54*CG$198+VP!$L54*CG$199+Sol!$L54*CG$200++Affald!$L58*CG$201)</f>
        <v>6.5911457415767538E-2</v>
      </c>
      <c r="CH35" s="310">
        <f ca="1">IF(Sammenligning!$G$9="GJ",1,(1*3.6))*(AMV1træ!$L58*CH$183+AMV1træBP!$L58*CH$184+AMV3kul!$L56*CH$185+AMV4træ!$L56*CH$186+AMV4træBP!$L56*CH$187+AVV1træ!$L56*CH$188+AVV1kul!$L56*CH$189+AVV2træ!$L56*CH$190+AVV2halm!$L56*CH$191+AVV2gasGT!$L56*CH$192+KKV!$L56*CH$193+HCVgas!$L56*CH$194+SPolie!$L56*CH$195+SPgas!$L56*CH$196+GeoEL!$L54*CH$197+GeoVa!$L54*CH$198+VP!$L54*CH$199+Sol!$L54*CH$200++Affald!$L58*CH$201)</f>
        <v>7.0046057801901693E-2</v>
      </c>
      <c r="CI35" s="310">
        <f ca="1">IF(Sammenligning!$G$9="GJ",1,(1*3.6))*(AMV1træ!$L58*CI$183+AMV1træBP!$L58*CI$184+AMV3kul!$L56*CI$185+AMV4træ!$L56*CI$186+AMV4træBP!$L56*CI$187+AVV1træ!$L56*CI$188+AVV1kul!$L56*CI$189+AVV2træ!$L56*CI$190+AVV2halm!$L56*CI$191+AVV2gasGT!$L56*CI$192+KKV!$L56*CI$193+HCVgas!$L56*CI$194+SPolie!$L56*CI$195+SPgas!$L56*CI$196+GeoEL!$L54*CI$197+GeoVa!$L54*CI$198+VP!$L54*CI$199+Sol!$L54*CI$200++Affald!$L58*CI$201)</f>
        <v>-7.8015894228370505E-2</v>
      </c>
      <c r="CJ35" s="310">
        <f ca="1">IF(Sammenligning!$G$9="GJ",1,(1*3.6))*(AMV1træ!$L58*CJ$183+AMV1træBP!$L58*CJ$184+AMV3kul!$L56*CJ$185+AMV4træ!$L56*CJ$186+AMV4træBP!$L56*CJ$187+AVV1træ!$L56*CJ$188+AVV1kul!$L56*CJ$189+AVV2træ!$L56*CJ$190+AVV2halm!$L56*CJ$191+AVV2gasGT!$L56*CJ$192+KKV!$L56*CJ$193+HCVgas!$L56*CJ$194+SPolie!$L56*CJ$195+SPgas!$L56*CJ$196+GeoEL!$L54*CJ$197+GeoVa!$L54*CJ$198+VP!$L54*CJ$199+Sol!$L54*CJ$200++Affald!$L58*CJ$201)</f>
        <v>2.7748413064677572E-2</v>
      </c>
      <c r="CK35" s="310">
        <f ca="1">IF(Sammenligning!$G$9="GJ",1,(1*3.6))*(AMV1træ!$L58*CK$183+AMV1træBP!$L58*CK$184+AMV3kul!$L56*CK$185+AMV4træ!$L56*CK$186+AMV4træBP!$L56*CK$187+AVV1træ!$L56*CK$188+AVV1kul!$L56*CK$189+AVV2træ!$L56*CK$190+AVV2halm!$L56*CK$191+AVV2gasGT!$L56*CK$192+KKV!$L56*CK$193+HCVgas!$L56*CK$194+SPolie!$L56*CK$195+SPgas!$L56*CK$196+GeoEL!$L54*CK$197+GeoVa!$L54*CK$198+VP!$L54*CK$199+Sol!$L54*CK$200++Affald!$L58*CK$201)</f>
        <v>0.44010169076577293</v>
      </c>
      <c r="CL35" s="310">
        <f ca="1">IF(Sammenligning!$G$9="GJ",1,(1*3.6))*(AMV1træ!$L58*CL$183+AMV1træBP!$L58*CL$184+AMV3kul!$L56*CL$185+AMV4træ!$L56*CL$186+AMV4træBP!$L56*CL$187+AVV1træ!$L56*CL$188+AVV1kul!$L56*CL$189+AVV2træ!$L56*CL$190+AVV2halm!$L56*CL$191+AVV2gasGT!$L56*CL$192+KKV!$L56*CL$193+HCVgas!$L56*CL$194+SPolie!$L56*CL$195+SPgas!$L56*CL$196+GeoEL!$L54*CL$197+GeoVa!$L54*CL$198+VP!$L54*CL$199+Sol!$L54*CL$200++Affald!$L58*CL$201)</f>
        <v>0.14677869568525007</v>
      </c>
      <c r="CM35" s="246">
        <f ca="1">IF(Sammenligning!$G$9="GJ",1,(1*3.6))*(AMV1træ!$M58*CM$183+AMV1træBP!$M58*CM$184+AMV3kul!$M56*CM$185+AMV4træ!$M56*CM$186+AMV4træBP!$M56*CM$187+AVV1træ!$M56*CM$188+AVV1kul!$M56*CM$189+AVV2træ!$M56*CM$190+AVV2halm!$M56*CM$191+AVV2gasGT!$M56*CM$192+KKV!$M56*CM$193+HCVgas!$M56*CM$194+SPolie!$M56*CM$195+SPgas!$M56*CM$196+GeoEL!$M54*CM$197+GeoVa!$M54*CM$198+VP!$M54*CM$199+Sol!$M54*CM$200+Affald!$M58*CM$201)</f>
        <v>7.8482513262257587E-3</v>
      </c>
      <c r="CN35" s="246">
        <f ca="1">IF(Sammenligning!$G$9="GJ",1,(1*3.6))*(AMV1træ!$M58*CN$183+AMV1træBP!$M58*CN$184+AMV3kul!$M56*CN$185+AMV4træ!$M56*CN$186+AMV4træBP!$M56*CN$187+AVV1træ!$M56*CN$188+AVV1kul!$M56*CN$189+AVV2træ!$M56*CN$190+AVV2halm!$M56*CN$191+AVV2gasGT!$M56*CN$192+KKV!$M56*CN$193+HCVgas!$M56*CN$194+SPolie!$M56*CN$195+SPgas!$M56*CN$196+GeoEL!$M54*CN$197+GeoVa!$M54*CN$198+VP!$M54*CN$199+Sol!$M54*CN$200+Affald!$M58*CN$201)</f>
        <v>9.6590187195109256E-2</v>
      </c>
      <c r="CO35" s="246">
        <f ca="1">IF(Sammenligning!$G$9="GJ",1,(1*3.6))*(AMV1træ!$M58*CO$183+AMV1træBP!$M58*CO$184+AMV3kul!$M56*CO$185+AMV4træ!$M56*CO$186+AMV4træBP!$M56*CO$187+AVV1træ!$M56*CO$188+AVV1kul!$M56*CO$189+AVV2træ!$M56*CO$190+AVV2halm!$M56*CO$191+AVV2gasGT!$M56*CO$192+KKV!$M56*CO$193+HCVgas!$M56*CO$194+SPolie!$M56*CO$195+SPgas!$M56*CO$196+GeoEL!$M54*CO$197+GeoVa!$M54*CO$198+VP!$M54*CO$199+Sol!$M54*CO$200+Affald!$M58*CO$201)</f>
        <v>0.10417233196015903</v>
      </c>
      <c r="CP35" s="246">
        <f ca="1">IF(Sammenligning!$G$9="GJ",1,(1*3.6))*(AMV1træ!$M58*CP$183+AMV1træBP!$M58*CP$184+AMV3kul!$M56*CP$185+AMV4træ!$M56*CP$186+AMV4træBP!$M56*CP$187+AVV1træ!$M56*CP$188+AVV1kul!$M56*CP$189+AVV2træ!$M56*CP$190+AVV2halm!$M56*CP$191+AVV2gasGT!$M56*CP$192+KKV!$M56*CP$193+HCVgas!$M56*CP$194+SPolie!$M56*CP$195+SPgas!$M56*CP$196+GeoEL!$M54*CP$197+GeoVa!$M54*CP$198+VP!$M54*CP$199+Sol!$M54*CP$200+Affald!$M58*CP$201)</f>
        <v>0.30968147598099438</v>
      </c>
      <c r="CQ35" s="246">
        <f ca="1">IF(Sammenligning!$G$9="GJ",1,(1*3.6))*(AMV1træ!$M58*CQ$183+AMV1træBP!$M58*CQ$184+AMV3kul!$M56*CQ$185+AMV4træ!$M56*CQ$186+AMV4træBP!$M56*CQ$187+AVV1træ!$M56*CQ$188+AVV1kul!$M56*CQ$189+AVV2træ!$M56*CQ$190+AVV2halm!$M56*CQ$191+AVV2gasGT!$M56*CQ$192+KKV!$M56*CQ$193+HCVgas!$M56*CQ$194+SPolie!$M56*CQ$195+SPgas!$M56*CQ$196+GeoEL!$M54*CQ$197+GeoVa!$M54*CQ$198+VP!$M54*CQ$199+Sol!$M54*CQ$200+Affald!$M58*CQ$201)</f>
        <v>-6.5361057197778794E-2</v>
      </c>
      <c r="CR35" s="246">
        <f ca="1">IF(Sammenligning!$G$9="GJ",1,(1*3.6))*(AMV1træ!$M58*CR$183+AMV1træBP!$M58*CR$184+AMV3kul!$M56*CR$185+AMV4træ!$M56*CR$186+AMV4træBP!$M56*CR$187+AVV1træ!$M56*CR$188+AVV1kul!$M56*CR$189+AVV2træ!$M56*CR$190+AVV2halm!$M56*CR$191+AVV2gasGT!$M56*CR$192+KKV!$M56*CR$193+HCVgas!$M56*CR$194+SPolie!$M56*CR$195+SPgas!$M56*CR$196+GeoEL!$M54*CR$197+GeoVa!$M54*CR$198+VP!$M54*CR$199+Sol!$M54*CR$200+Affald!$M58*CR$201)</f>
        <v>2.9194350312376785E-2</v>
      </c>
      <c r="CS35" s="246">
        <f ca="1">IF(Sammenligning!$G$9="GJ",1,(1*3.6))*(AMV1træ!$M58*CS$183+AMV1træBP!$M58*CS$184+AMV3kul!$M56*CS$185+AMV4træ!$M56*CS$186+AMV4træBP!$M56*CS$187+AVV1træ!$M56*CS$188+AVV1kul!$M56*CS$189+AVV2træ!$M56*CS$190+AVV2halm!$M56*CS$191+AVV2gasGT!$M56*CS$192+KKV!$M56*CS$193+HCVgas!$M56*CS$194+SPolie!$M56*CS$195+SPgas!$M56*CS$196+GeoEL!$M54*CS$197+GeoVa!$M54*CS$198+VP!$M54*CS$199+Sol!$M54*CS$200+Affald!$M58*CS$201)</f>
        <v>0.1069337963420073</v>
      </c>
      <c r="CT35" s="246">
        <f ca="1">IF(Sammenligning!$G$9="GJ",1,(1*3.6))*(AMV1træ!$M58*CT$183+AMV1træBP!$M58*CT$184+AMV3kul!$M56*CT$185+AMV4træ!$M56*CT$186+AMV4træBP!$M56*CT$187+AVV1træ!$M56*CT$188+AVV1kul!$M56*CT$189+AVV2træ!$M56*CT$190+AVV2halm!$M56*CT$191+AVV2gasGT!$M56*CT$192+KKV!$M56*CT$193+HCVgas!$M56*CT$194+SPolie!$M56*CT$195+SPgas!$M56*CT$196+GeoEL!$M54*CT$197+GeoVa!$M54*CT$198+VP!$M54*CT$199+Sol!$M54*CT$200+Affald!$M58*CT$201)</f>
        <v>5.5138104396941633E-2</v>
      </c>
      <c r="CU35" s="246">
        <f ca="1">IF(Sammenligning!$G$9="GJ",1,(1*3.6))*(AMV1træ!$M58*CU$183+AMV1træBP!$M58*CU$184+AMV3kul!$M56*CU$185+AMV4træ!$M56*CU$186+AMV4træBP!$M56*CU$187+AVV1træ!$M56*CU$188+AVV1kul!$M56*CU$189+AVV2træ!$M56*CU$190+AVV2halm!$M56*CU$191+AVV2gasGT!$M56*CU$192+KKV!$M56*CU$193+HCVgas!$M56*CU$194+SPolie!$M56*CU$195+SPgas!$M56*CU$196+GeoEL!$M54*CU$197+GeoVa!$M54*CU$198+VP!$M54*CU$199+Sol!$M54*CU$200+Affald!$M58*CU$201)</f>
        <v>-5.998553373929072E-2</v>
      </c>
      <c r="CV35" s="246">
        <f ca="1">IF(Sammenligning!$G$9="GJ",1,(1*3.6))*(AMV1træ!$M58*CV$183+AMV1træBP!$M58*CV$184+AMV3kul!$M56*CV$185+AMV4træ!$M56*CV$186+AMV4træBP!$M56*CV$187+AVV1træ!$M56*CV$188+AVV1kul!$M56*CV$189+AVV2træ!$M56*CV$190+AVV2halm!$M56*CV$191+AVV2gasGT!$M56*CV$192+KKV!$M56*CV$193+HCVgas!$M56*CV$194+SPolie!$M56*CV$195+SPgas!$M56*CV$196+GeoEL!$M54*CV$197+GeoVa!$M54*CV$198+VP!$M54*CV$199+Sol!$M54*CV$200+Affald!$M58*CV$201)</f>
        <v>6.5818508918938326E-2</v>
      </c>
      <c r="CW35" s="246">
        <f ca="1">IF(Sammenligning!$G$9="GJ",1,(1*3.6))*(AMV1træ!$M58*CW$183+AMV1træBP!$M58*CW$184+AMV3kul!$M56*CW$185+AMV4træ!$M56*CW$186+AMV4træBP!$M56*CW$187+AVV1træ!$M56*CW$188+AVV1kul!$M56*CW$189+AVV2træ!$M56*CW$190+AVV2halm!$M56*CW$191+AVV2gasGT!$M56*CW$192+KKV!$M56*CW$193+HCVgas!$M56*CW$194+SPolie!$M56*CW$195+SPgas!$M56*CW$196+GeoEL!$M54*CW$197+GeoVa!$M54*CW$198+VP!$M54*CW$199+Sol!$M54*CW$200+Affald!$M58*CW$201)</f>
        <v>0.38392451390937543</v>
      </c>
      <c r="CX35" s="246">
        <f ca="1">IF(Sammenligning!$G$9="GJ",1,(1*3.6))*(AMV1træ!$M58*CX$183+AMV1træBP!$M58*CX$184+AMV3kul!$M56*CX$185+AMV4træ!$M56*CX$186+AMV4træBP!$M56*CX$187+AVV1træ!$M56*CX$188+AVV1kul!$M56*CX$189+AVV2træ!$M56*CX$190+AVV2halm!$M56*CX$191+AVV2gasGT!$M56*CX$192+KKV!$M56*CX$193+HCVgas!$M56*CX$194+SPolie!$M56*CX$195+SPgas!$M56*CX$196+GeoEL!$M54*CX$197+GeoVa!$M54*CX$198+VP!$M54*CX$199+Sol!$M54*CX$200+Affald!$M58*CX$201)</f>
        <v>0.11408337367632861</v>
      </c>
      <c r="CY35" s="246">
        <f ca="1">IF(Sammenligning!$G$9="GJ",1,(1*3.6))*(AMV1træ!$N58*CY$183+AMV1træBP!$N58*CY$184+AMV3kul!$N56*CY$185+AMV4træ!$N56*CY$186+AMV4træBP!$N56*CY$187+AVV1træ!$N56*CY$188+AVV1kul!$N56*CY$189+AVV2træ!$N56*CY$190+AVV2halm!$N56*CY$191+AVV2gasGT!$N56*CY$192+KKV!$N56*CY$193+HCVgas!$N56*CY$194+SPolie!$N56*CY$195+SPgas!$N56*CY$196+GeoEL!$N54*CY$197+GeoVa!$N54*CY$198+VP!$N54*CY$199+Sol!$N54*CY$200+Affald!$N58*CY$201)</f>
        <v>7.8529044808532001E-3</v>
      </c>
      <c r="CZ35" s="246">
        <f ca="1">IF(Sammenligning!$G$9="GJ",1,(1*3.6))*(AMV1træ!$N58*CZ$183+AMV1træBP!$N58*CZ$184+AMV3kul!$N56*CZ$185+AMV4træ!$N56*CZ$186+AMV4træBP!$N56*CZ$187+AVV1træ!$N56*CZ$188+AVV1kul!$N56*CZ$189+AVV2træ!$N56*CZ$190+AVV2halm!$N56*CZ$191+AVV2gasGT!$N56*CZ$192+KKV!$N56*CZ$193+HCVgas!$N56*CZ$194+SPolie!$N56*CZ$195+SPgas!$N56*CZ$196+GeoEL!$N54*CZ$197+GeoVa!$N54*CZ$198+VP!$N54*CZ$199+Sol!$N54*CZ$200+Affald!$N58*CZ$201)</f>
        <v>8.7344720635574025E-2</v>
      </c>
      <c r="DA35" s="246">
        <f ca="1">IF(Sammenligning!$G$9="GJ",1,(1*3.6))*(AMV1træ!$N58*DA$183+AMV1træBP!$N58*DA$184+AMV3kul!$N56*DA$185+AMV4træ!$N56*DA$186+AMV4træBP!$N56*DA$187+AVV1træ!$N56*DA$188+AVV1kul!$N56*DA$189+AVV2træ!$N56*DA$190+AVV2halm!$N56*DA$191+AVV2gasGT!$N56*DA$192+KKV!$N56*DA$193+HCVgas!$N56*DA$194+SPolie!$N56*DA$195+SPgas!$N56*DA$196+GeoEL!$N54*DA$197+GeoVa!$N54*DA$198+VP!$N54*DA$199+Sol!$N54*DA$200+Affald!$N58*DA$201)</f>
        <v>9.2759058416331308E-2</v>
      </c>
      <c r="DB35" s="246">
        <f ca="1">IF(Sammenligning!$G$9="GJ",1,(1*3.6))*(AMV1træ!$N58*DB$183+AMV1træBP!$N58*DB$184+AMV3kul!$N56*DB$185+AMV4træ!$N56*DB$186+AMV4træBP!$N56*DB$187+AVV1træ!$N56*DB$188+AVV1kul!$N56*DB$189+AVV2træ!$N56*DB$190+AVV2halm!$N56*DB$191+AVV2gasGT!$N56*DB$192+KKV!$N56*DB$193+HCVgas!$N56*DB$194+SPolie!$N56*DB$195+SPgas!$N56*DB$196+GeoEL!$N54*DB$197+GeoVa!$N54*DB$198+VP!$N54*DB$199+Sol!$N54*DB$200+Affald!$N58*DB$201)</f>
        <v>0.31562118212536666</v>
      </c>
      <c r="DC35" s="246">
        <f ca="1">IF(Sammenligning!$G$9="GJ",1,(1*3.6))*(AMV1træ!$N58*DC$183+AMV1træBP!$N58*DC$184+AMV3kul!$N56*DC$185+AMV4træ!$N56*DC$186+AMV4træBP!$N56*DC$187+AVV1træ!$N56*DC$188+AVV1kul!$N56*DC$189+AVV2træ!$N56*DC$190+AVV2halm!$N56*DC$191+AVV2gasGT!$N56*DC$192+KKV!$N56*DC$193+HCVgas!$N56*DC$194+SPolie!$N56*DC$195+SPgas!$N56*DC$196+GeoEL!$N54*DC$197+GeoVa!$N54*DC$198+VP!$N54*DC$199+Sol!$N54*DC$200+Affald!$N58*DC$201)</f>
        <v>-6.3505909458166088E-2</v>
      </c>
      <c r="DD35" s="246">
        <f ca="1">IF(Sammenligning!$G$9="GJ",1,(1*3.6))*(AMV1træ!$N58*DD$183+AMV1træBP!$N58*DD$184+AMV3kul!$N56*DD$185+AMV4træ!$N56*DD$186+AMV4træBP!$N56*DD$187+AVV1træ!$N56*DD$188+AVV1kul!$N56*DD$189+AVV2træ!$N56*DD$190+AVV2halm!$N56*DD$191+AVV2gasGT!$N56*DD$192+KKV!$N56*DD$193+HCVgas!$N56*DD$194+SPolie!$N56*DD$195+SPgas!$N56*DD$196+GeoEL!$N54*DD$197+GeoVa!$N54*DD$198+VP!$N54*DD$199+Sol!$N54*DD$200+Affald!$N58*DD$201)</f>
        <v>3.5072256468511968E-2</v>
      </c>
      <c r="DE35" s="246">
        <f ca="1">IF(Sammenligning!$G$9="GJ",1,(1*3.6))*(AMV1træ!$N58*DE$183+AMV1træBP!$N58*DE$184+AMV3kul!$N56*DE$185+AMV4træ!$N56*DE$186+AMV4træBP!$N56*DE$187+AVV1træ!$N56*DE$188+AVV1kul!$N56*DE$189+AVV2træ!$N56*DE$190+AVV2halm!$N56*DE$191+AVV2gasGT!$N56*DE$192+KKV!$N56*DE$193+HCVgas!$N56*DE$194+SPolie!$N56*DE$195+SPgas!$N56*DE$196+GeoEL!$N54*DE$197+GeoVa!$N54*DE$198+VP!$N54*DE$199+Sol!$N54*DE$200+Affald!$N58*DE$201)</f>
        <v>0.14951990647271929</v>
      </c>
      <c r="DF35" s="246">
        <f ca="1">IF(Sammenligning!$G$9="GJ",1,(1*3.6))*(AMV1træ!$N58*DF$183+AMV1træBP!$N58*DF$184+AMV3kul!$N56*DF$185+AMV4træ!$N56*DF$186+AMV4træBP!$N56*DF$187+AVV1træ!$N56*DF$188+AVV1kul!$N56*DF$189+AVV2træ!$N56*DF$190+AVV2halm!$N56*DF$191+AVV2gasGT!$N56*DF$192+KKV!$N56*DF$193+HCVgas!$N56*DF$194+SPolie!$N56*DF$195+SPgas!$N56*DF$196+GeoEL!$N54*DF$197+GeoVa!$N54*DF$198+VP!$N54*DF$199+Sol!$N54*DF$200+Affald!$N58*DF$201)</f>
        <v>4.0872751569404453E-2</v>
      </c>
      <c r="DG35" s="246">
        <f ca="1">IF(Sammenligning!$G$9="GJ",1,(1*3.6))*(AMV1træ!$N58*DG$183+AMV1træBP!$N58*DG$184+AMV3kul!$N56*DG$185+AMV4træ!$N56*DG$186+AMV4træBP!$N56*DG$187+AVV1træ!$N56*DG$188+AVV1kul!$N56*DG$189+AVV2træ!$N56*DG$190+AVV2halm!$N56*DG$191+AVV2gasGT!$N56*DG$192+KKV!$N56*DG$193+HCVgas!$N56*DG$194+SPolie!$N56*DG$195+SPgas!$N56*DG$196+GeoEL!$N54*DG$197+GeoVa!$N54*DG$198+VP!$N54*DG$199+Sol!$N54*DG$200+Affald!$N58*DG$201)</f>
        <v>-4.2292372116152735E-2</v>
      </c>
      <c r="DH35" s="246">
        <f ca="1">IF(Sammenligning!$G$9="GJ",1,(1*3.6))*(AMV1træ!$N58*DH$183+AMV1træBP!$N58*DH$184+AMV3kul!$N56*DH$185+AMV4træ!$N56*DH$186+AMV4træBP!$N56*DH$187+AVV1træ!$N56*DH$188+AVV1kul!$N56*DH$189+AVV2træ!$N56*DH$190+AVV2halm!$N56*DH$191+AVV2gasGT!$N56*DH$192+KKV!$N56*DH$193+HCVgas!$N56*DH$194+SPolie!$N56*DH$195+SPgas!$N56*DH$196+GeoEL!$N54*DH$197+GeoVa!$N54*DH$198+VP!$N54*DH$199+Sol!$N54*DH$200+Affald!$N58*DH$201)</f>
        <v>0.10388947835522816</v>
      </c>
      <c r="DI35" s="246">
        <f ca="1">IF(Sammenligning!$G$9="GJ",1,(1*3.6))*(AMV1træ!$N58*DI$183+AMV1træBP!$N58*DI$184+AMV3kul!$N56*DI$185+AMV4træ!$N56*DI$186+AMV4træBP!$N56*DI$187+AVV1træ!$N56*DI$188+AVV1kul!$N56*DI$189+AVV2træ!$N56*DI$190+AVV2halm!$N56*DI$191+AVV2gasGT!$N56*DI$192+KKV!$N56*DI$193+HCVgas!$N56*DI$194+SPolie!$N56*DI$195+SPgas!$N56*DI$196+GeoEL!$N54*DI$197+GeoVa!$N54*DI$198+VP!$N54*DI$199+Sol!$N54*DI$200+Affald!$N58*DI$201)</f>
        <v>0.32913064059560554</v>
      </c>
      <c r="DJ35" s="246">
        <f ca="1">IF(Sammenligning!$G$9="GJ",1,(1*3.6))*(AMV1træ!$N58*DJ$183+AMV1træBP!$N58*DJ$184+AMV3kul!$N56*DJ$185+AMV4træ!$N56*DJ$186+AMV4træBP!$N56*DJ$187+AVV1træ!$N56*DJ$188+AVV1kul!$N56*DJ$189+AVV2træ!$N56*DJ$190+AVV2halm!$N56*DJ$191+AVV2gasGT!$N56*DJ$192+KKV!$N56*DJ$193+HCVgas!$N56*DJ$194+SPolie!$N56*DJ$195+SPgas!$N56*DJ$196+GeoEL!$N54*DJ$197+GeoVa!$N54*DJ$198+VP!$N54*DJ$199+Sol!$N54*DJ$200+Affald!$N58*DJ$201)</f>
        <v>8.2231543329628204E-2</v>
      </c>
      <c r="DK35" s="246">
        <f ca="1">IF(Sammenligning!$G$9="GJ",1,(1*3.6))*(AMV1træ!$O58*DK$183+AMV1træBP!$O58*DK$184+AMV3kul!$O56*DK$185+AMV4træ!$O56*DK$186+AMV4træBP!$O56*DK$187+AVV1træ!$O56*DK$188+AVV1kul!$O56*DK$189+AVV2træ!$O56*DK$190+AVV2halm!$O56*DK$191+AVV2gasGT!$O56*DK$192+KKV!$O56*DK$193+HCVgas!$O56*DK$194+SPolie!$O56*DK$195+SPgas!$O56*DK$196+GeoEL!$O54*DK$197+GeoVa!$O54*DK$198+VP!$O54*DK$199+Sol!$O54*DK$200+Affald!$O58*DK$201)</f>
        <v>7.925866415564425E-3</v>
      </c>
      <c r="DL35" s="246">
        <f ca="1">IF(Sammenligning!$G$9="GJ",1,(1*3.6))*(AMV1træ!$O58*DL$183+AMV1træBP!$O58*DL$184+AMV3kul!$O56*DL$185+AMV4træ!$O56*DL$186+AMV4træBP!$O56*DL$187+AVV1træ!$O56*DL$188+AVV1kul!$O56*DL$189+AVV2træ!$O56*DL$190+AVV2halm!$O56*DL$191+AVV2gasGT!$O56*DL$192+KKV!$O56*DL$193+HCVgas!$O56*DL$194+SPolie!$O56*DL$195+SPgas!$O56*DL$196+GeoEL!$O54*DL$197+GeoVa!$O54*DL$198+VP!$O54*DL$199+Sol!$O54*DL$200+Affald!$O58*DL$201)</f>
        <v>7.8786383589085074E-2</v>
      </c>
      <c r="DM35" s="246">
        <f ca="1">IF(Sammenligning!$G$9="GJ",1,(1*3.6))*(AMV1træ!$O58*DM$183+AMV1træBP!$O58*DM$184+AMV3kul!$O56*DM$185+AMV4træ!$O56*DM$186+AMV4træBP!$O56*DM$187+AVV1træ!$O56*DM$188+AVV1kul!$O56*DM$189+AVV2træ!$O56*DM$190+AVV2halm!$O56*DM$191+AVV2gasGT!$O56*DM$192+KKV!$O56*DM$193+HCVgas!$O56*DM$194+SPolie!$O56*DM$195+SPgas!$O56*DM$196+GeoEL!$O54*DM$197+GeoVa!$O54*DM$198+VP!$O54*DM$199+Sol!$O54*DM$200+Affald!$O58*DM$201)</f>
        <v>8.1863850896969043E-2</v>
      </c>
      <c r="DN35" s="246">
        <f ca="1">IF(Sammenligning!$G$9="GJ",1,(1*3.6))*(AMV1træ!$O58*DN$183+AMV1træBP!$O58*DN$184+AMV3kul!$O56*DN$185+AMV4træ!$O56*DN$186+AMV4træBP!$O56*DN$187+AVV1træ!$O56*DN$188+AVV1kul!$O56*DN$189+AVV2træ!$O56*DN$190+AVV2halm!$O56*DN$191+AVV2gasGT!$O56*DN$192+KKV!$O56*DN$193+HCVgas!$O56*DN$194+SPolie!$O56*DN$195+SPgas!$O56*DN$196+GeoEL!$O54*DN$197+GeoVa!$O54*DN$198+VP!$O54*DN$199+Sol!$O54*DN$200+Affald!$O58*DN$201)</f>
        <v>0.32429945114362363</v>
      </c>
      <c r="DO35" s="246">
        <f ca="1">IF(Sammenligning!$G$9="GJ",1,(1*3.6))*(AMV1træ!$O58*DO$183+AMV1træBP!$O58*DO$184+AMV3kul!$O56*DO$185+AMV4træ!$O56*DO$186+AMV4træBP!$O56*DO$187+AVV1træ!$O56*DO$188+AVV1kul!$O56*DO$189+AVV2træ!$O56*DO$190+AVV2halm!$O56*DO$191+AVV2gasGT!$O56*DO$192+KKV!$O56*DO$193+HCVgas!$O56*DO$194+SPolie!$O56*DO$195+SPgas!$O56*DO$196+GeoEL!$O54*DO$197+GeoVa!$O54*DO$198+VP!$O54*DO$199+Sol!$O54*DO$200+Affald!$O58*DO$201)</f>
        <v>-6.230850269167202E-2</v>
      </c>
      <c r="DP35" s="246">
        <f ca="1">IF(Sammenligning!$G$9="GJ",1,(1*3.6))*(AMV1træ!$O58*DP$183+AMV1træBP!$O58*DP$184+AMV3kul!$O56*DP$185+AMV4træ!$O56*DP$186+AMV4træBP!$O56*DP$187+AVV1træ!$O56*DP$188+AVV1kul!$O56*DP$189+AVV2træ!$O56*DP$190+AVV2halm!$O56*DP$191+AVV2gasGT!$O56*DP$192+KKV!$O56*DP$193+HCVgas!$O56*DP$194+SPolie!$O56*DP$195+SPgas!$O56*DP$196+GeoEL!$O54*DP$197+GeoVa!$O54*DP$198+VP!$O54*DP$199+Sol!$O54*DP$200+Affald!$O58*DP$201)</f>
        <v>4.1600536443181187E-2</v>
      </c>
      <c r="DQ35" s="246">
        <f ca="1">IF(Sammenligning!$G$9="GJ",1,(1*3.6))*(AMV1træ!$O58*DQ$183+AMV1træBP!$O58*DQ$184+AMV3kul!$O56*DQ$185+AMV4træ!$O56*DQ$186+AMV4træBP!$O56*DQ$187+AVV1træ!$O56*DQ$188+AVV1kul!$O56*DQ$189+AVV2træ!$O56*DQ$190+AVV2halm!$O56*DQ$191+AVV2gasGT!$O56*DQ$192+KKV!$O56*DQ$193+HCVgas!$O56*DQ$194+SPolie!$O56*DQ$195+SPgas!$O56*DQ$196+GeoEL!$O54*DQ$197+GeoVa!$O54*DQ$198+VP!$O54*DQ$199+Sol!$O54*DQ$200+Affald!$O58*DQ$201)</f>
        <v>0.19512667787176968</v>
      </c>
      <c r="DR35" s="246">
        <f ca="1">IF(Sammenligning!$G$9="GJ",1,(1*3.6))*(AMV1træ!$O58*DR$183+AMV1træBP!$O58*DR$184+AMV3kul!$O56*DR$185+AMV4træ!$O56*DR$186+AMV4træBP!$O56*DR$187+AVV1træ!$O56*DR$188+AVV1kul!$O56*DR$189+AVV2træ!$O56*DR$190+AVV2halm!$O56*DR$191+AVV2gasGT!$O56*DR$192+KKV!$O56*DR$193+HCVgas!$O56*DR$194+SPolie!$O56*DR$195+SPgas!$O56*DR$196+GeoEL!$O54*DR$197+GeoVa!$O54*DR$198+VP!$O54*DR$199+Sol!$O54*DR$200+Affald!$O58*DR$201)</f>
        <v>2.7169420521145484E-2</v>
      </c>
      <c r="DS35" s="246">
        <f ca="1">IF(Sammenligning!$G$9="GJ",1,(1*3.6))*(AMV1træ!$O58*DS$183+AMV1træBP!$O58*DS$184+AMV3kul!$O56*DS$185+AMV4træ!$O56*DS$186+AMV4træBP!$O56*DS$187+AVV1træ!$O56*DS$188+AVV1kul!$O56*DS$189+AVV2træ!$O56*DS$190+AVV2halm!$O56*DS$191+AVV2gasGT!$O56*DS$192+KKV!$O56*DS$193+HCVgas!$O56*DS$194+SPolie!$O56*DS$195+SPgas!$O56*DS$196+GeoEL!$O54*DS$197+GeoVa!$O54*DS$198+VP!$O54*DS$199+Sol!$O54*DS$200+Affald!$O58*DS$201)</f>
        <v>-2.4812688585559468E-2</v>
      </c>
      <c r="DT35" s="246">
        <f ca="1">IF(Sammenligning!$G$9="GJ",1,(1*3.6))*(AMV1træ!$O58*DT$183+AMV1træBP!$O58*DT$184+AMV3kul!$O56*DT$185+AMV4træ!$O56*DT$186+AMV4træBP!$O56*DT$187+AVV1træ!$O56*DT$188+AVV1kul!$O56*DT$189+AVV2træ!$O56*DT$190+AVV2halm!$O56*DT$191+AVV2gasGT!$O56*DT$192+KKV!$O56*DT$193+HCVgas!$O56*DT$194+SPolie!$O56*DT$195+SPgas!$O56*DT$196+GeoEL!$O54*DT$197+GeoVa!$O54*DT$198+VP!$O54*DT$199+Sol!$O54*DT$200+Affald!$O58*DT$201)</f>
        <v>0.14307477479946967</v>
      </c>
      <c r="DU35" s="246">
        <f ca="1">IF(Sammenligning!$G$9="GJ",1,(1*3.6))*(AMV1træ!$O58*DU$183+AMV1træBP!$O58*DU$184+AMV3kul!$O56*DU$185+AMV4træ!$O56*DU$186+AMV4træBP!$O56*DU$187+AVV1træ!$O56*DU$188+AVV1kul!$O56*DU$189+AVV2træ!$O56*DU$190+AVV2halm!$O56*DU$191+AVV2gasGT!$O56*DU$192+KKV!$O56*DU$193+HCVgas!$O56*DU$194+SPolie!$O56*DU$195+SPgas!$O56*DU$196+GeoEL!$O54*DU$197+GeoVa!$O54*DU$198+VP!$O54*DU$199+Sol!$O54*DU$200+Affald!$O58*DU$201)</f>
        <v>0.27618837471634045</v>
      </c>
      <c r="DV35" s="246">
        <f ca="1">IF(Sammenligning!$G$9="GJ",1,(1*3.6))*(AMV1træ!$O58*DV$183+AMV1træBP!$O58*DV$184+AMV3kul!$O56*DV$185+AMV4træ!$O56*DV$186+AMV4træBP!$O56*DV$187+AVV1træ!$O56*DV$188+AVV1kul!$O56*DV$189+AVV2træ!$O56*DV$190+AVV2halm!$O56*DV$191+AVV2gasGT!$O56*DV$192+KKV!$O56*DV$193+HCVgas!$O56*DV$194+SPolie!$O56*DV$195+SPgas!$O56*DV$196+GeoEL!$O54*DV$197+GeoVa!$O54*DV$198+VP!$O54*DV$199+Sol!$O54*DV$200+Affald!$O58*DV$201)</f>
        <v>5.1025876684603663E-2</v>
      </c>
      <c r="DW35" s="246">
        <f ca="1">IF(Sammenligning!$G$9="GJ",1,(1*3.6))*(AMV1træ!$P58*DW$183+AMV1træBP!$P58*DW$184+AMV3kul!$P56*DW$185+AMV4træ!$P56*DW$186+AMV4træBP!$P56*DW$187+AVV1træ!$P56*DW$188+AVV1kul!$P56*DW$189+AVV2træ!$P56*DW$190+AVV2halm!$P56*DW$191+AVV2gasGT!$P56*DW$192+KKV!$P56*DW$193+HCVgas!$P56*DW$194+SPolie!$P56*DW$195+SPgas!$P56*DW$196+GeoEL!$P54*DW$197+GeoVa!$P54*DW$198+VP!$P54*DW$199+Sol!$P54*DW$200+Affald!$P58*DW$201)</f>
        <v>7.9649150776978719E-3</v>
      </c>
      <c r="DX35" s="246">
        <f ca="1">IF(Sammenligning!$G$9="GJ",1,(1*3.6))*(AMV1træ!$P58*DX$183+AMV1træBP!$P58*DX$184+AMV3kul!$P56*DX$185+AMV4træ!$P56*DX$186+AMV4træBP!$P56*DX$187+AVV1træ!$P56*DX$188+AVV1kul!$P56*DX$189+AVV2træ!$P56*DX$190+AVV2halm!$P56*DX$191+AVV2gasGT!$P56*DX$192+KKV!$P56*DX$193+HCVgas!$P56*DX$194+SPolie!$P56*DX$195+SPgas!$P56*DX$196+GeoEL!$P54*DX$197+GeoVa!$P54*DX$198+VP!$P54*DX$199+Sol!$P54*DX$200+Affald!$P58*DX$201)</f>
        <v>6.977789265309825E-2</v>
      </c>
      <c r="DY35" s="246">
        <f ca="1">IF(Sammenligning!$G$9="GJ",1,(1*3.6))*(AMV1træ!$P58*DY$183+AMV1træBP!$P58*DY$184+AMV3kul!$P56*DY$185+AMV4træ!$P56*DY$186+AMV4træBP!$P56*DY$187+AVV1træ!$P56*DY$188+AVV1kul!$P56*DY$189+AVV2træ!$P56*DY$190+AVV2halm!$P56*DY$191+AVV2gasGT!$P56*DY$192+KKV!$P56*DY$193+HCVgas!$P56*DY$194+SPolie!$P56*DY$195+SPgas!$P56*DY$196+GeoEL!$P54*DY$197+GeoVa!$P54*DY$198+VP!$P54*DY$199+Sol!$P54*DY$200+Affald!$P58*DY$201)</f>
        <v>7.0271547628581801E-2</v>
      </c>
      <c r="DZ35" s="246">
        <f ca="1">IF(Sammenligning!$G$9="GJ",1,(1*3.6))*(AMV1træ!$P58*DZ$183+AMV1træBP!$P58*DZ$184+AMV3kul!$P56*DZ$185+AMV4træ!$P56*DZ$186+AMV4træBP!$P56*DZ$187+AVV1træ!$P56*DZ$188+AVV1kul!$P56*DZ$189+AVV2træ!$P56*DZ$190+AVV2halm!$P56*DZ$191+AVV2gasGT!$P56*DZ$192+KKV!$P56*DZ$193+HCVgas!$P56*DZ$194+SPolie!$P56*DZ$195+SPgas!$P56*DZ$196+GeoEL!$P54*DZ$197+GeoVa!$P54*DZ$198+VP!$P54*DZ$199+Sol!$P54*DZ$200+Affald!$P58*DZ$201)</f>
        <v>0.33160811190089301</v>
      </c>
      <c r="EA35" s="246">
        <f ca="1">IF(Sammenligning!$G$9="GJ",1,(1*3.6))*(AMV1træ!$P58*EA$183+AMV1træBP!$P58*EA$184+AMV3kul!$P56*EA$185+AMV4træ!$P56*EA$186+AMV4træBP!$P56*EA$187+AVV1træ!$P56*EA$188+AVV1kul!$P56*EA$189+AVV2træ!$P56*EA$190+AVV2halm!$P56*EA$191+AVV2gasGT!$P56*EA$192+KKV!$P56*EA$193+HCVgas!$P56*EA$194+SPolie!$P56*EA$195+SPgas!$P56*EA$196+GeoEL!$P54*EA$197+GeoVa!$P54*EA$198+VP!$P54*EA$199+Sol!$P54*EA$200+Affald!$P58*EA$201)</f>
        <v>-6.0932096623812541E-2</v>
      </c>
      <c r="EB35" s="246">
        <f ca="1">IF(Sammenligning!$G$9="GJ",1,(1*3.6))*(AMV1træ!$P58*EB$183+AMV1træBP!$P58*EB$184+AMV3kul!$P56*EB$185+AMV4træ!$P56*EB$186+AMV4træBP!$P56*EB$187+AVV1træ!$P56*EB$188+AVV1kul!$P56*EB$189+AVV2træ!$P56*EB$190+AVV2halm!$P56*EB$191+AVV2gasGT!$P56*EB$192+KKV!$P56*EB$193+HCVgas!$P56*EB$194+SPolie!$P56*EB$195+SPgas!$P56*EB$196+GeoEL!$P54*EB$197+GeoVa!$P54*EB$198+VP!$P54*EB$199+Sol!$P54*EB$200+Affald!$P58*EB$201)</f>
        <v>4.834936364872397E-2</v>
      </c>
      <c r="EC35" s="246">
        <f ca="1">IF(Sammenligning!$G$9="GJ",1,(1*3.6))*(AMV1træ!$P58*EC$183+AMV1træBP!$P58*EC$184+AMV3kul!$P56*EC$185+AMV4træ!$P56*EC$186+AMV4træBP!$P56*EC$187+AVV1træ!$P56*EC$188+AVV1kul!$P56*EC$189+AVV2træ!$P56*EC$190+AVV2halm!$P56*EC$191+AVV2gasGT!$P56*EC$192+KKV!$P56*EC$193+HCVgas!$P56*EC$194+SPolie!$P56*EC$195+SPgas!$P56*EC$196+GeoEL!$P54*EC$197+GeoVa!$P54*EC$198+VP!$P54*EC$199+Sol!$P54*EC$200+Affald!$P58*EC$201)</f>
        <v>0.24189243863813759</v>
      </c>
      <c r="ED35" s="246">
        <f ca="1">IF(Sammenligning!$G$9="GJ",1,(1*3.6))*(AMV1træ!$P58*ED$183+AMV1træBP!$P58*ED$184+AMV3kul!$P56*ED$185+AMV4træ!$P56*ED$186+AMV4træBP!$P56*ED$187+AVV1træ!$P56*ED$188+AVV1kul!$P56*ED$189+AVV2træ!$P56*ED$190+AVV2halm!$P56*ED$191+AVV2gasGT!$P56*ED$192+KKV!$P56*ED$193+HCVgas!$P56*ED$194+SPolie!$P56*ED$195+SPgas!$P56*ED$196+GeoEL!$P54*ED$197+GeoVa!$P54*ED$198+VP!$P54*ED$199+Sol!$P54*ED$200+Affald!$P58*ED$201)</f>
        <v>1.348847161112429E-2</v>
      </c>
      <c r="EE35" s="246">
        <f ca="1">IF(Sammenligning!$G$9="GJ",1,(1*3.6))*(AMV1træ!$P58*EE$183+AMV1træBP!$P58*EE$184+AMV3kul!$P56*EE$185+AMV4træ!$P56*EE$186+AMV4træBP!$P56*EE$187+AVV1træ!$P56*EE$188+AVV1kul!$P56*EE$189+AVV2træ!$P56*EE$190+AVV2halm!$P56*EE$191+AVV2gasGT!$P56*EE$192+KKV!$P56*EE$193+HCVgas!$P56*EE$194+SPolie!$P56*EE$195+SPgas!$P56*EE$196+GeoEL!$P54*EE$197+GeoVa!$P54*EE$198+VP!$P54*EE$199+Sol!$P54*EE$200+Affald!$P58*EE$201)</f>
        <v>-6.9951823402430793E-3</v>
      </c>
      <c r="EF35" s="246">
        <f ca="1">IF(Sammenligning!$G$9="GJ",1,(1*3.6))*(AMV1træ!$P58*EF$183+AMV1træBP!$P58*EF$184+AMV3kul!$P56*EF$185+AMV4træ!$P56*EF$186+AMV4træBP!$P56*EF$187+AVV1træ!$P56*EF$188+AVV1kul!$P56*EF$189+AVV2træ!$P56*EF$190+AVV2halm!$P56*EF$191+AVV2gasGT!$P56*EF$192+KKV!$P56*EF$193+HCVgas!$P56*EF$194+SPolie!$P56*EF$195+SPgas!$P56*EF$196+GeoEL!$P54*EF$197+GeoVa!$P54*EF$198+VP!$P54*EF$199+Sol!$P54*EF$200+Affald!$P58*EF$201)</f>
        <v>0.18202269778788471</v>
      </c>
      <c r="EG35" s="246">
        <f ca="1">IF(Sammenligning!$G$9="GJ",1,(1*3.6))*(AMV1træ!$P58*EG$183+AMV1træBP!$P58*EG$184+AMV3kul!$P56*EG$185+AMV4træ!$P56*EG$186+AMV4træBP!$P56*EG$187+AVV1træ!$P56*EG$188+AVV1kul!$P56*EG$189+AVV2træ!$P56*EG$190+AVV2halm!$P56*EG$191+AVV2gasGT!$P56*EG$192+KKV!$P56*EG$193+HCVgas!$P56*EG$194+SPolie!$P56*EG$195+SPgas!$P56*EG$196+GeoEL!$P54*EG$197+GeoVa!$P54*EG$198+VP!$P54*EG$199+Sol!$P54*EG$200+Affald!$P58*EG$201)</f>
        <v>0.22079618438308218</v>
      </c>
      <c r="EH35" s="246">
        <f ca="1">IF(Sammenligning!$G$9="GJ",1,(1*3.6))*(AMV1træ!$P58*EH$183+AMV1træBP!$P58*EH$184+AMV3kul!$P56*EH$185+AMV4træ!$P56*EH$186+AMV4træBP!$P56*EH$187+AVV1træ!$P56*EH$188+AVV1kul!$P56*EH$189+AVV2træ!$P56*EH$190+AVV2halm!$P56*EH$191+AVV2gasGT!$P56*EH$192+KKV!$P56*EH$193+HCVgas!$P56*EH$194+SPolie!$P56*EH$195+SPgas!$P56*EH$196+GeoEL!$P54*EH$197+GeoVa!$P54*EH$198+VP!$P54*EH$199+Sol!$P54*EH$200+Affald!$P58*EH$201)</f>
        <v>1.9395281411500362E-2</v>
      </c>
      <c r="EI35" s="310">
        <f ca="1">IF(Sammenligning!$G$9="GJ",1,(1*3.6))*(AMV1træ!$Q58*EI$183+AMV1træBP!$Q58*EI$184+AMV3kul!$Q56*EI$185+AMV4træ!$Q56*EI$186+AMV4træBP!$Q56*EI$187+AVV1træ!$Q56*EI$188+AVV1kul!$Q56*EI$189+AVV2træ!$Q56*EI$190+AVV2halm!$Q56*EI$191+AVV2gasGT!$Q56*EI$192+KKV!$Q56*EI$193+HCVgas!$Q56*EI$194+SPolie!$Q56*EI$195+SPgas!$Q56*EI$196+GeoEL!$Q54*EI$197+GeoVa!$Q54*EI$198+VP!$Q54*EI$199+Sol!$Q54*EI$200+Affald!$Q58*EI$201)</f>
        <v>8.0041128496102752E-3</v>
      </c>
      <c r="EJ35" s="310">
        <f ca="1">IF(Sammenligning!$G$9="GJ",1,(1*3.6))*(AMV1træ!$Q58*EJ$183+AMV1træBP!$Q58*EJ$184+AMV3kul!$Q56*EJ$185+AMV4træ!$Q56*EJ$186+AMV4træBP!$Q56*EJ$187+AVV1træ!$Q56*EJ$188+AVV1kul!$Q56*EJ$189+AVV2træ!$Q56*EJ$190+AVV2halm!$Q56*EJ$191+AVV2gasGT!$Q56*EJ$192+KKV!$Q56*EJ$193+HCVgas!$Q56*EJ$194+SPolie!$Q56*EJ$195+SPgas!$Q56*EJ$196+GeoEL!$Q54*EJ$197+GeoVa!$Q54*EJ$198+VP!$Q54*EJ$199+Sol!$Q54*EJ$200+Affald!$Q58*EJ$201)</f>
        <v>6.0697844896351077E-2</v>
      </c>
      <c r="EK35" s="310">
        <f ca="1">IF(Sammenligning!$G$9="GJ",1,(1*3.6))*(AMV1træ!$Q58*EK$183+AMV1træBP!$Q58*EK$184+AMV3kul!$Q56*EK$185+AMV4træ!$Q56*EK$186+AMV4træBP!$Q56*EK$187+AVV1træ!$Q56*EK$188+AVV1kul!$Q56*EK$189+AVV2træ!$Q56*EK$190+AVV2halm!$Q56*EK$191+AVV2gasGT!$Q56*EK$192+KKV!$Q56*EK$193+HCVgas!$Q56*EK$194+SPolie!$Q56*EK$195+SPgas!$Q56*EK$196+GeoEL!$Q54*EK$197+GeoVa!$Q54*EK$198+VP!$Q54*EK$199+Sol!$Q54*EK$200+Affald!$Q58*EK$201)</f>
        <v>5.837658337650032E-2</v>
      </c>
      <c r="EL35" s="310">
        <f ca="1">IF(Sammenligning!$G$9="GJ",1,(1*3.6))*(AMV1træ!$Q58*EL$183+AMV1træBP!$Q58*EL$184+AMV3kul!$Q56*EL$185+AMV4træ!$Q56*EL$186+AMV4træBP!$Q56*EL$187+AVV1træ!$Q56*EL$188+AVV1kul!$Q56*EL$189+AVV2træ!$Q56*EL$190+AVV2halm!$Q56*EL$191+AVV2gasGT!$Q56*EL$192+KKV!$Q56*EL$193+HCVgas!$Q56*EL$194+SPolie!$Q56*EL$195+SPgas!$Q56*EL$196+GeoEL!$Q54*EL$197+GeoVa!$Q54*EL$198+VP!$Q54*EL$199+Sol!$Q54*EL$200+Affald!$Q58*EL$201)</f>
        <v>0.3389164577033465</v>
      </c>
      <c r="EM35" s="310">
        <f ca="1">IF(Sammenligning!$G$9="GJ",1,(1*3.6))*(AMV1træ!$Q58*EM$183+AMV1træBP!$Q58*EM$184+AMV3kul!$Q56*EM$185+AMV4træ!$Q56*EM$186+AMV4træBP!$Q56*EM$187+AVV1træ!$Q56*EM$188+AVV1kul!$Q56*EM$189+AVV2træ!$Q56*EM$190+AVV2halm!$Q56*EM$191+AVV2gasGT!$Q56*EM$192+KKV!$Q56*EM$193+HCVgas!$Q56*EM$194+SPolie!$Q56*EM$195+SPgas!$Q56*EM$196+GeoEL!$Q54*EM$197+GeoVa!$Q54*EM$198+VP!$Q54*EM$199+Sol!$Q54*EM$200+Affald!$Q58*EM$201)</f>
        <v>-5.9643313767592528E-2</v>
      </c>
      <c r="EN35" s="310">
        <f ca="1">IF(Sammenligning!$G$9="GJ",1,(1*3.6))*(AMV1træ!$Q58*EN$183+AMV1træBP!$Q58*EN$184+AMV3kul!$Q56*EN$185+AMV4træ!$Q56*EN$186+AMV4træBP!$Q56*EN$187+AVV1træ!$Q56*EN$188+AVV1kul!$Q56*EN$189+AVV2træ!$Q56*EN$190+AVV2halm!$Q56*EN$191+AVV2gasGT!$Q56*EN$192+KKV!$Q56*EN$193+HCVgas!$Q56*EN$194+SPolie!$Q56*EN$195+SPgas!$Q56*EN$196+GeoEL!$Q54*EN$197+GeoVa!$Q54*EN$198+VP!$Q54*EN$199+Sol!$Q54*EN$200+Affald!$Q58*EN$201)</f>
        <v>5.5500346394851643E-2</v>
      </c>
      <c r="EO35" s="310">
        <f ca="1">IF(Sammenligning!$G$9="GJ",1,(1*3.6))*(AMV1træ!$Q58*EO$183+AMV1træBP!$Q58*EO$184+AMV3kul!$Q56*EO$185+AMV4træ!$Q56*EO$186+AMV4træBP!$Q56*EO$187+AVV1træ!$Q56*EO$188+AVV1kul!$Q56*EO$189+AVV2træ!$Q56*EO$190+AVV2halm!$Q56*EO$191+AVV2gasGT!$Q56*EO$192+KKV!$Q56*EO$193+HCVgas!$Q56*EO$194+SPolie!$Q56*EO$195+SPgas!$Q56*EO$196+GeoEL!$Q54*EO$197+GeoVa!$Q54*EO$198+VP!$Q54*EO$199+Sol!$Q54*EO$200+Affald!$Q58*EO$201)</f>
        <v>0.29055569175447865</v>
      </c>
      <c r="EP35" s="310">
        <f ca="1">IF(Sammenligning!$G$9="GJ",1,(1*3.6))*(AMV1træ!$Q58*EP$183+AMV1træBP!$Q58*EP$184+AMV3kul!$Q56*EP$185+AMV4træ!$Q56*EP$186+AMV4træBP!$Q56*EP$187+AVV1træ!$Q56*EP$188+AVV1kul!$Q56*EP$189+AVV2træ!$Q56*EP$190+AVV2halm!$Q56*EP$191+AVV2gasGT!$Q56*EP$192+KKV!$Q56*EP$193+HCVgas!$Q56*EP$194+SPolie!$Q56*EP$195+SPgas!$Q56*EP$196+GeoEL!$Q54*EP$197+GeoVa!$Q54*EP$198+VP!$Q54*EP$199+Sol!$Q54*EP$200+Affald!$Q58*EP$201)</f>
        <v>0</v>
      </c>
      <c r="EQ35" s="310">
        <f ca="1">IF(Sammenligning!$G$9="GJ",1,(1*3.6))*(AMV1træ!$Q58*EQ$183+AMV1træBP!$Q58*EQ$184+AMV3kul!$Q56*EQ$185+AMV4træ!$Q56*EQ$186+AMV4træBP!$Q56*EQ$187+AVV1træ!$Q56*EQ$188+AVV1kul!$Q56*EQ$189+AVV2træ!$Q56*EQ$190+AVV2halm!$Q56*EQ$191+AVV2gasGT!$Q56*EQ$192+KKV!$Q56*EQ$193+HCVgas!$Q56*EQ$194+SPolie!$Q56*EQ$195+SPgas!$Q56*EQ$196+GeoEL!$Q54*EQ$197+GeoVa!$Q54*EQ$198+VP!$Q54*EQ$199+Sol!$Q54*EQ$200+Affald!$Q58*EQ$201)</f>
        <v>1.0977396731985931E-2</v>
      </c>
      <c r="ER35" s="310">
        <f ca="1">IF(Sammenligning!$G$9="GJ",1,(1*3.6))*(AMV1træ!$Q58*ER$183+AMV1træBP!$Q58*ER$184+AMV3kul!$Q56*ER$185+AMV4træ!$Q56*ER$186+AMV4træBP!$Q56*ER$187+AVV1træ!$Q56*ER$188+AVV1kul!$Q56*ER$189+AVV2træ!$Q56*ER$190+AVV2halm!$Q56*ER$191+AVV2gasGT!$Q56*ER$192+KKV!$Q56*ER$193+HCVgas!$Q56*ER$194+SPolie!$Q56*ER$195+SPgas!$Q56*ER$196+GeoEL!$Q54*ER$197+GeoVa!$Q54*ER$198+VP!$Q54*ER$199+Sol!$Q54*ER$200+Affald!$Q58*ER$201)</f>
        <v>0.22118433524162698</v>
      </c>
      <c r="ES35" s="310">
        <f ca="1">IF(Sammenligning!$G$9="GJ",1,(1*3.6))*(AMV1træ!$Q58*ES$183+AMV1træBP!$Q58*ES$184+AMV3kul!$Q56*ES$185+AMV4træ!$Q56*ES$186+AMV4træBP!$Q56*ES$187+AVV1træ!$Q56*ES$188+AVV1kul!$Q56*ES$189+AVV2træ!$Q56*ES$190+AVV2halm!$Q56*ES$191+AVV2gasGT!$Q56*ES$192+KKV!$Q56*ES$193+HCVgas!$Q56*ES$194+SPolie!$Q56*ES$195+SPgas!$Q56*ES$196+GeoEL!$Q54*ES$197+GeoVa!$Q54*ES$198+VP!$Q54*ES$199+Sol!$Q54*ES$200+Affald!$Q58*ES$201)</f>
        <v>0.16436440445436939</v>
      </c>
      <c r="ET35" s="310">
        <f ca="1">IF(Sammenligning!$G$9="GJ",1,(1*3.6))*(AMV1træ!$Q58*ET$183+AMV1træBP!$Q58*ET$184+AMV3kul!$Q56*ET$185+AMV4træ!$Q56*ET$186+AMV4træBP!$Q56*ET$187+AVV1træ!$Q56*ET$188+AVV1kul!$Q56*ET$189+AVV2træ!$Q56*ET$190+AVV2halm!$Q56*ET$191+AVV2gasGT!$Q56*ET$192+KKV!$Q56*ET$193+HCVgas!$Q56*ET$194+SPolie!$Q56*ET$195+SPgas!$Q56*ET$196+GeoEL!$Q54*ET$197+GeoVa!$Q54*ET$198+VP!$Q54*ET$199+Sol!$Q54*ET$200+Affald!$Q58*ET$201)</f>
        <v>-1.2304081629028013E-2</v>
      </c>
      <c r="EU35" s="246">
        <f ca="1">IF(Sammenligning!$G$9="GJ",1,(1*3.6))*(AMV1træ!$R58*EU$183+AMV1træBP!$R58*EU$184+AMV3kul!$R56*EU$185+AMV4træ!$R56*EU$186+AMV4træBP!$R56*EU$187+AVV1træ!$R56*EU$188+AVV1kul!$R56*EU$189+AVV2træ!$R56*EU$190+AVV2halm!$R56*EU$191+AVV2gasGT!$R56*EU$192+KKV!$R56*EU$193+HCVgas!$R56*EU$194+SPolie!$R56*EU$195+SPgas!$R56*EU$196+GeoEL!$R54*EU$197+GeoVa!$R54*EU$198+VP!$R54*EU$199+Sol!$R54*EU$200+Affald!$R58*EU$201)</f>
        <v>2.4811123722604429E-2</v>
      </c>
      <c r="EV35" s="246">
        <f ca="1">IF(Sammenligning!$G$9="GJ",1,(1*3.6))*(AMV1træ!$R58*EV$183+AMV1træBP!$R58*EV$184+AMV3kul!$R56*EV$185+AMV4træ!$R56*EV$186+AMV4træBP!$R56*EV$187+AVV1træ!$R56*EV$188+AVV1kul!$R56*EV$189+AVV2træ!$R56*EV$190+AVV2halm!$R56*EV$191+AVV2gasGT!$R56*EV$192+KKV!$R56*EV$193+HCVgas!$R56*EV$194+SPolie!$R56*EV$195+SPgas!$R56*EV$196+GeoEL!$R54*EV$197+GeoVa!$R54*EV$198+VP!$R54*EV$199+Sol!$R54*EV$200+Affald!$R58*EV$201)</f>
        <v>9.5166288381997907E-2</v>
      </c>
      <c r="EW35" s="246">
        <f ca="1">IF(Sammenligning!$G$9="GJ",1,(1*3.6))*(AMV1træ!$R58*EW$183+AMV1træBP!$R58*EW$184+AMV3kul!$R56*EW$185+AMV4træ!$R56*EW$186+AMV4træBP!$R56*EW$187+AVV1træ!$R56*EW$188+AVV1kul!$R56*EW$189+AVV2træ!$R56*EW$190+AVV2halm!$R56*EW$191+AVV2gasGT!$R56*EW$192+KKV!$R56*EW$193+HCVgas!$R56*EW$194+SPolie!$R56*EW$195+SPgas!$R56*EW$196+GeoEL!$R54*EW$197+GeoVa!$R54*EW$198+VP!$R54*EW$199+Sol!$R54*EW$200+Affald!$R58*EW$201)</f>
        <v>0.17073049466238258</v>
      </c>
      <c r="EX35" s="246">
        <f ca="1">IF(Sammenligning!$G$9="GJ",1,(1*3.6))*(AMV1træ!$R58*EX$183+AMV1træBP!$R58*EX$184+AMV3kul!$R56*EX$185+AMV4træ!$R56*EX$186+AMV4træBP!$R56*EX$187+AVV1træ!$R56*EX$188+AVV1kul!$R56*EX$189+AVV2træ!$R56*EX$190+AVV2halm!$R56*EX$191+AVV2gasGT!$R56*EX$192+KKV!$R56*EX$193+HCVgas!$R56*EX$194+SPolie!$R56*EX$195+SPgas!$R56*EX$196+GeoEL!$R54*EX$197+GeoVa!$R54*EX$198+VP!$R54*EX$199+Sol!$R54*EX$200+Affald!$R58*EX$201)</f>
        <v>0.39561286092287962</v>
      </c>
      <c r="EY35" s="246">
        <f ca="1">IF(Sammenligning!$G$9="GJ",1,(1*3.6))*(AMV1træ!$R58*EY$183+AMV1træBP!$R58*EY$184+AMV3kul!$R56*EY$185+AMV4træ!$R56*EY$186+AMV4træBP!$R56*EY$187+AVV1træ!$R56*EY$188+AVV1kul!$R56*EY$189+AVV2træ!$R56*EY$190+AVV2halm!$R56*EY$191+AVV2gasGT!$R56*EY$192+KKV!$R56*EY$193+HCVgas!$R56*EY$194+SPolie!$R56*EY$195+SPgas!$R56*EY$196+GeoEL!$R54*EY$197+GeoVa!$R54*EY$198+VP!$R54*EY$199+Sol!$R54*EY$200+Affald!$R58*EY$201)</f>
        <v>6.0532030492425101E-2</v>
      </c>
      <c r="EZ35" s="246">
        <f ca="1">IF(Sammenligning!$G$9="GJ",1,(1*3.6))*(AMV1træ!$R58*EZ$183+AMV1træBP!$R58*EZ$184+AMV3kul!$R56*EZ$185+AMV4træ!$R56*EZ$186+AMV4træBP!$R56*EZ$187+AVV1træ!$R56*EZ$188+AVV1kul!$R56*EZ$189+AVV2træ!$R56*EZ$190+AVV2halm!$R56*EZ$191+AVV2gasGT!$R56*EZ$192+KKV!$R56*EZ$193+HCVgas!$R56*EZ$194+SPolie!$R56*EZ$195+SPgas!$R56*EZ$196+GeoEL!$R54*EZ$197+GeoVa!$R54*EZ$198+VP!$R54*EZ$199+Sol!$R54*EZ$200+Affald!$R58*EZ$201)</f>
        <v>6.1045690472090873E-2</v>
      </c>
      <c r="FA35" s="246">
        <f ca="1">IF(Sammenligning!$G$9="GJ",1,(1*3.6))*(AMV1træ!$R58*FA$183+AMV1træBP!$R58*FA$184+AMV3kul!$R56*FA$185+AMV4træ!$R56*FA$186+AMV4træBP!$R56*FA$187+AVV1træ!$R56*FA$188+AVV1kul!$R56*FA$189+AVV2træ!$R56*FA$190+AVV2halm!$R56*FA$191+AVV2gasGT!$R56*FA$192+KKV!$R56*FA$193+HCVgas!$R56*FA$194+SPolie!$R56*FA$195+SPgas!$R56*FA$196+GeoEL!$R54*FA$197+GeoVa!$R54*FA$198+VP!$R54*FA$199+Sol!$R54*FA$200+Affald!$R58*FA$201)</f>
        <v>0.21236207473603683</v>
      </c>
      <c r="FB35" s="246">
        <f ca="1">IF(Sammenligning!$G$9="GJ",1,(1*3.6))*(AMV1træ!$R58*FB$183+AMV1træBP!$R58*FB$184+AMV3kul!$R56*FB$185+AMV4træ!$R56*FB$186+AMV4træBP!$R56*FB$187+AVV1træ!$R56*FB$188+AVV1kul!$R56*FB$189+AVV2træ!$R56*FB$190+AVV2halm!$R56*FB$191+AVV2gasGT!$R56*FB$192+KKV!$R56*FB$193+HCVgas!$R56*FB$194+SPolie!$R56*FB$195+SPgas!$R56*FB$196+GeoEL!$R54*FB$197+GeoVa!$R54*FB$198+VP!$R54*FB$199+Sol!$R54*FB$200+Affald!$R58*FB$201)</f>
        <v>6.1037802309664305E-4</v>
      </c>
      <c r="FC35" s="246">
        <f ca="1">IF(Sammenligning!$G$9="GJ",1,(1*3.6))*(AMV1træ!$R58*FC$183+AMV1træBP!$R58*FC$184+AMV3kul!$R56*FC$185+AMV4træ!$R56*FC$186+AMV4træBP!$R56*FC$187+AVV1træ!$R56*FC$188+AVV1kul!$R56*FC$189+AVV2træ!$R56*FC$190+AVV2halm!$R56*FC$191+AVV2gasGT!$R56*FC$192+KKV!$R56*FC$193+HCVgas!$R56*FC$194+SPolie!$R56*FC$195+SPgas!$R56*FC$196+GeoEL!$R54*FC$197+GeoVa!$R54*FC$198+VP!$R54*FC$199+Sol!$R54*FC$200+Affald!$R58*FC$201)</f>
        <v>9.6216629605477763E-2</v>
      </c>
      <c r="FD35" s="246">
        <f ca="1">IF(Sammenligning!$G$9="GJ",1,(1*3.6))*(AMV1træ!$R58*FD$183+AMV1træBP!$R58*FD$184+AMV3kul!$R56*FD$185+AMV4træ!$R56*FD$186+AMV4træBP!$R56*FD$187+AVV1træ!$R56*FD$188+AVV1kul!$R56*FD$189+AVV2træ!$R56*FD$190+AVV2halm!$R56*FD$191+AVV2gasGT!$R56*FD$192+KKV!$R56*FD$193+HCVgas!$R56*FD$194+SPolie!$R56*FD$195+SPgas!$R56*FD$196+GeoEL!$R54*FD$197+GeoVa!$R54*FD$198+VP!$R54*FD$199+Sol!$R54*FD$200+Affald!$R58*FD$201)</f>
        <v>0.30408644989156619</v>
      </c>
      <c r="FE35" s="246">
        <f ca="1">IF(Sammenligning!$G$9="GJ",1,(1*3.6))*(AMV1træ!$R58*FE$183+AMV1træBP!$R58*FE$184+AMV3kul!$R56*FE$185+AMV4træ!$R56*FE$186+AMV4træBP!$R56*FE$187+AVV1træ!$R56*FE$188+AVV1kul!$R56*FE$189+AVV2træ!$R56*FE$190+AVV2halm!$R56*FE$191+AVV2gasGT!$R56*FE$192+KKV!$R56*FE$193+HCVgas!$R56*FE$194+SPolie!$R56*FE$195+SPgas!$R56*FE$196+GeoEL!$R54*FE$197+GeoVa!$R54*FE$198+VP!$R54*FE$199+Sol!$R54*FE$200+Affald!$R58*FE$201)</f>
        <v>0.32700059716441748</v>
      </c>
      <c r="FF35" s="246">
        <f ca="1">IF(Sammenligning!$G$9="GJ",1,(1*3.6))*(AMV1træ!$R58*FF$183+AMV1træBP!$R58*FF$184+AMV3kul!$R56*FF$185+AMV4træ!$R56*FF$186+AMV4træBP!$R56*FF$187+AVV1træ!$R56*FF$188+AVV1kul!$R56*FF$189+AVV2træ!$R56*FF$190+AVV2halm!$R56*FF$191+AVV2gasGT!$R56*FF$192+KKV!$R56*FF$193+HCVgas!$R56*FF$194+SPolie!$R56*FF$195+SPgas!$R56*FF$196+GeoEL!$R54*FF$197+GeoVa!$R54*FF$198+VP!$R54*FF$199+Sol!$R54*FF$200+Affald!$R58*FF$201)</f>
        <v>7.0061667839651537E-2</v>
      </c>
      <c r="FG35" s="246">
        <f ca="1">IF(Sammenligning!$G$9="GJ",1,(1*3.6))*(AMV1træ!$S58*FG$183+AMV1træBP!$S58*FG$184+AMV3kul!$S56*FG$185+AMV4træ!$S56*FG$186+AMV4træBP!$S56*FG$187+AVV1træ!$S56*FG$188+AVV1kul!$S56*FG$189+AVV2træ!$S56*FG$190+AVV2halm!$S56*FG$191+AVV2gasGT!$S56*FG$192+KKV!$S56*FG$193+HCVgas!$S56*FG$194+SPolie!$S56*FG$195+SPgas!$S56*FG$196+GeoEL!$S54*FG$197+GeoVa!$S54*FG$198+VP!$S54*FG$199+Sol!$S54*FG$200+Affald!$S58*FG$201)</f>
        <v>4.1794173891321527E-2</v>
      </c>
      <c r="FH35" s="246">
        <f ca="1">IF(Sammenligning!$G$9="GJ",1,(1*3.6))*(AMV1træ!$S58*FH$183+AMV1træBP!$S58*FH$184+AMV3kul!$S56*FH$185+AMV4træ!$S56*FH$186+AMV4træBP!$S56*FH$187+AVV1træ!$S56*FH$188+AVV1kul!$S56*FH$189+AVV2træ!$S56*FH$190+AVV2halm!$S56*FH$191+AVV2gasGT!$S56*FH$192+KKV!$S56*FH$193+HCVgas!$S56*FH$194+SPolie!$S56*FH$195+SPgas!$S56*FH$196+GeoEL!$S54*FH$197+GeoVa!$S54*FH$198+VP!$S54*FH$199+Sol!$S54*FH$200+Affald!$S58*FH$201)</f>
        <v>0.12952977716589142</v>
      </c>
      <c r="FI35" s="246">
        <f ca="1">IF(Sammenligning!$G$9="GJ",1,(1*3.6))*(AMV1træ!$S58*FI$183+AMV1træBP!$S58*FI$184+AMV3kul!$S56*FI$185+AMV4træ!$S56*FI$186+AMV4træBP!$S56*FI$187+AVV1træ!$S56*FI$188+AVV1kul!$S56*FI$189+AVV2træ!$S56*FI$190+AVV2halm!$S56*FI$191+AVV2gasGT!$S56*FI$192+KKV!$S56*FI$193+HCVgas!$S56*FI$194+SPolie!$S56*FI$195+SPgas!$S56*FI$196+GeoEL!$S54*FI$197+GeoVa!$S54*FI$198+VP!$S54*FI$199+Sol!$S54*FI$200+Affald!$S58*FI$201)</f>
        <v>0.28024991813438727</v>
      </c>
      <c r="FJ35" s="246">
        <f ca="1">IF(Sammenligning!$G$9="GJ",1,(1*3.6))*(AMV1træ!$S58*FJ$183+AMV1træBP!$S58*FJ$184+AMV3kul!$S56*FJ$185+AMV4træ!$S56*FJ$186+AMV4træBP!$S56*FJ$187+AVV1træ!$S56*FJ$188+AVV1kul!$S56*FJ$189+AVV2træ!$S56*FJ$190+AVV2halm!$S56*FJ$191+AVV2gasGT!$S56*FJ$192+KKV!$S56*FJ$193+HCVgas!$S56*FJ$194+SPolie!$S56*FJ$195+SPgas!$S56*FJ$196+GeoEL!$S54*FJ$197+GeoVa!$S54*FJ$198+VP!$S54*FJ$199+Sol!$S54*FJ$200+Affald!$S58*FJ$201)</f>
        <v>0.45517048221527645</v>
      </c>
      <c r="FK35" s="246">
        <f ca="1">IF(Sammenligning!$G$9="GJ",1,(1*3.6))*(AMV1træ!$S58*FK$183+AMV1træBP!$S58*FK$184+AMV3kul!$S56*FK$185+AMV4træ!$S56*FK$186+AMV4træBP!$S56*FK$187+AVV1træ!$S56*FK$188+AVV1kul!$S56*FK$189+AVV2træ!$S56*FK$190+AVV2halm!$S56*FK$191+AVV2gasGT!$S56*FK$192+KKV!$S56*FK$193+HCVgas!$S56*FK$194+SPolie!$S56*FK$195+SPgas!$S56*FK$196+GeoEL!$S54*FK$197+GeoVa!$S54*FK$198+VP!$S54*FK$199+Sol!$S54*FK$200+Affald!$S58*FK$201)</f>
        <v>0.18255694968142927</v>
      </c>
      <c r="FL35" s="246">
        <f ca="1">IF(Sammenligning!$G$9="GJ",1,(1*3.6))*(AMV1træ!$S58*FL$183+AMV1træBP!$S58*FL$184+AMV3kul!$S56*FL$185+AMV4træ!$S56*FL$186+AMV4træBP!$S56*FL$187+AVV1træ!$S56*FL$188+AVV1kul!$S56*FL$189+AVV2træ!$S56*FL$190+AVV2halm!$S56*FL$191+AVV2gasGT!$S56*FL$192+KKV!$S56*FL$193+HCVgas!$S56*FL$194+SPolie!$S56*FL$195+SPgas!$S56*FL$196+GeoEL!$S54*FL$197+GeoVa!$S54*FL$198+VP!$S54*FL$199+Sol!$S54*FL$200+Affald!$S58*FL$201)</f>
        <v>6.6839641696208527E-2</v>
      </c>
      <c r="FM35" s="246">
        <f ca="1">IF(Sammenligning!$G$9="GJ",1,(1*3.6))*(AMV1træ!$S58*FM$183+AMV1træBP!$S58*FM$184+AMV3kul!$S56*FM$185+AMV4træ!$S56*FM$186+AMV4træBP!$S56*FM$187+AVV1træ!$S56*FM$188+AVV1kul!$S56*FM$189+AVV2træ!$S56*FM$190+AVV2halm!$S56*FM$191+AVV2gasGT!$S56*FM$192+KKV!$S56*FM$193+HCVgas!$S56*FM$194+SPolie!$S56*FM$195+SPgas!$S56*FM$196+GeoEL!$S54*FM$197+GeoVa!$S54*FM$198+VP!$S54*FM$199+Sol!$S54*FM$200+Affald!$S58*FM$201)</f>
        <v>0.14143464841297806</v>
      </c>
      <c r="FN35" s="246">
        <f ca="1">IF(Sammenligning!$G$9="GJ",1,(1*3.6))*(AMV1træ!$S58*FN$183+AMV1træBP!$S58*FN$184+AMV3kul!$S56*FN$185+AMV4træ!$S56*FN$186+AMV4træBP!$S56*FN$187+AVV1træ!$S56*FN$188+AVV1kul!$S56*FN$189+AVV2træ!$S56*FN$190+AVV2halm!$S56*FN$191+AVV2gasGT!$S56*FN$192+KKV!$S56*FN$193+HCVgas!$S56*FN$194+SPolie!$S56*FN$195+SPgas!$S56*FN$196+GeoEL!$S54*FN$197+GeoVa!$S54*FN$198+VP!$S54*FN$199+Sol!$S54*FN$200+Affald!$S58*FN$201)</f>
        <v>1.2680905135025108E-3</v>
      </c>
      <c r="FO35" s="246">
        <f ca="1">IF(Sammenligning!$G$9="GJ",1,(1*3.6))*(AMV1træ!$S58*FO$183+AMV1træBP!$S58*FO$184+AMV3kul!$S56*FO$185+AMV4træ!$S56*FO$186+AMV4træBP!$S56*FO$187+AVV1træ!$S56*FO$188+AVV1kul!$S56*FO$189+AVV2træ!$S56*FO$190+AVV2halm!$S56*FO$191+AVV2gasGT!$S56*FO$192+KKV!$S56*FO$193+HCVgas!$S56*FO$194+SPolie!$S56*FO$195+SPgas!$S56*FO$196+GeoEL!$S54*FO$197+GeoVa!$S54*FO$198+VP!$S54*FO$199+Sol!$S54*FO$200+Affald!$S58*FO$201)</f>
        <v>0.18076911592006048</v>
      </c>
      <c r="FP35" s="246">
        <f ca="1">IF(Sammenligning!$G$9="GJ",1,(1*3.6))*(AMV1træ!$S58*FP$183+AMV1træBP!$S58*FP$184+AMV3kul!$S56*FP$185+AMV4træ!$S56*FP$186+AMV4træBP!$S56*FP$187+AVV1træ!$S56*FP$188+AVV1kul!$S56*FP$189+AVV2træ!$S56*FP$190+AVV2halm!$S56*FP$191+AVV2gasGT!$S56*FP$192+KKV!$S56*FP$193+HCVgas!$S56*FP$194+SPolie!$S56*FP$195+SPgas!$S56*FP$196+GeoEL!$S54*FP$197+GeoVa!$S54*FP$198+VP!$S54*FP$199+Sol!$S54*FP$200+Affald!$S58*FP$201)</f>
        <v>0.3885442434519073</v>
      </c>
      <c r="FQ35" s="246">
        <f ca="1">IF(Sammenligning!$G$9="GJ",1,(1*3.6))*(AMV1træ!$S58*FQ$183+AMV1træBP!$S58*FQ$184+AMV3kul!$S56*FQ$185+AMV4træ!$S56*FQ$186+AMV4træBP!$S56*FQ$187+AVV1træ!$S56*FQ$188+AVV1kul!$S56*FQ$189+AVV2træ!$S56*FQ$190+AVV2halm!$S56*FQ$191+AVV2gasGT!$S56*FQ$192+KKV!$S56*FQ$193+HCVgas!$S56*FQ$194+SPolie!$S56*FQ$195+SPgas!$S56*FQ$196+GeoEL!$S54*FQ$197+GeoVa!$S54*FQ$198+VP!$S54*FQ$199+Sol!$S54*FQ$200+Affald!$S58*FQ$201)</f>
        <v>0.48833647040127526</v>
      </c>
      <c r="FR35" s="246">
        <f ca="1">IF(Sammenligning!$G$9="GJ",1,(1*3.6))*(AMV1træ!$S58*FR$183+AMV1træBP!$S58*FR$184+AMV3kul!$S56*FR$185+AMV4træ!$S56*FR$186+AMV4træBP!$S56*FR$187+AVV1træ!$S56*FR$188+AVV1kul!$S56*FR$189+AVV2træ!$S56*FR$190+AVV2halm!$S56*FR$191+AVV2gasGT!$S56*FR$192+KKV!$S56*FR$193+HCVgas!$S56*FR$194+SPolie!$S56*FR$195+SPgas!$S56*FR$196+GeoEL!$S54*FR$197+GeoVa!$S54*FR$198+VP!$S54*FR$199+Sol!$S54*FR$200+Affald!$S58*FR$201)</f>
        <v>0.15278377537893847</v>
      </c>
      <c r="FS35" s="246">
        <f ca="1">IF(Sammenligning!$G$9="GJ",1,(1*3.6))*(AMV1træ!$T58*FS$183+AMV1træBP!$T58*FS$184+AMV3kul!$T56*FS$185+AMV4træ!$T56*FS$186+AMV4træBP!$T56*FS$187+AVV1træ!$T56*FS$188+AVV1kul!$T56*FS$189+AVV2træ!$T56*FS$190+AVV2halm!$T56*FS$191+AVV2gasGT!$T56*FS$192+KKV!$T56*FS$193+HCVgas!$T56*FS$194+SPolie!$T56*FS$195+SPgas!$T56*FS$196+GeoEL!$T54*FS$197+GeoVa!$T54*FS$198+VP!$T54*FS$199+Sol!$T54*FS$200+Affald!$T58*FS$201)</f>
        <v>5.8921853464408439E-2</v>
      </c>
      <c r="FT35" s="246">
        <f ca="1">IF(Sammenligning!$G$9="GJ",1,(1*3.6))*(AMV1træ!$T58*FT$183+AMV1træBP!$T58*FT$184+AMV3kul!$T56*FT$185+AMV4træ!$T56*FT$186+AMV4træBP!$T56*FT$187+AVV1træ!$T56*FT$188+AVV1kul!$T56*FT$189+AVV2træ!$T56*FT$190+AVV2halm!$T56*FT$191+AVV2gasGT!$T56*FT$192+KKV!$T56*FT$193+HCVgas!$T56*FT$194+SPolie!$T56*FT$195+SPgas!$T56*FT$196+GeoEL!$T54*FT$197+GeoVa!$T54*FT$198+VP!$T54*FT$199+Sol!$T54*FT$200+Affald!$T58*FT$201)</f>
        <v>0.1635385381894979</v>
      </c>
      <c r="FU35" s="246">
        <f ca="1">IF(Sammenligning!$G$9="GJ",1,(1*3.6))*(AMV1træ!$T58*FU$183+AMV1træBP!$T58*FU$184+AMV3kul!$T56*FU$185+AMV4træ!$T56*FU$186+AMV4træBP!$T56*FU$187+AVV1træ!$T56*FU$188+AVV1kul!$T56*FU$189+AVV2træ!$T56*FU$190+AVV2halm!$T56*FU$191+AVV2gasGT!$T56*FU$192+KKV!$T56*FU$193+HCVgas!$T56*FU$194+SPolie!$T56*FU$195+SPgas!$T56*FU$196+GeoEL!$T54*FU$197+GeoVa!$T54*FU$198+VP!$T54*FU$199+Sol!$T54*FU$200+Affald!$T58*FU$201)</f>
        <v>0.38681810587158738</v>
      </c>
      <c r="FV35" s="246">
        <f ca="1">IF(Sammenligning!$G$9="GJ",1,(1*3.6))*(AMV1træ!$T58*FV$183+AMV1træBP!$T58*FV$184+AMV3kul!$T56*FV$185+AMV4træ!$T56*FV$186+AMV4træBP!$T56*FV$187+AVV1træ!$T56*FV$188+AVV1kul!$T56*FV$189+AVV2træ!$T56*FV$190+AVV2halm!$T56*FV$191+AVV2gasGT!$T56*FV$192+KKV!$T56*FV$193+HCVgas!$T56*FV$194+SPolie!$T56*FV$195+SPgas!$T56*FV$196+GeoEL!$T54*FV$197+GeoVa!$T54*FV$198+VP!$T54*FV$199+Sol!$T54*FV$200+Affald!$T58*FV$201)</f>
        <v>0.5162092304003485</v>
      </c>
      <c r="FW35" s="246">
        <f ca="1">IF(Sammenligning!$G$9="GJ",1,(1*3.6))*(AMV1træ!$T58*FW$183+AMV1træBP!$T58*FW$184+AMV3kul!$T56*FW$185+AMV4træ!$T56*FW$186+AMV4træBP!$T56*FW$187+AVV1træ!$T56*FW$188+AVV1kul!$T56*FW$189+AVV2træ!$T56*FW$190+AVV2halm!$T56*FW$191+AVV2gasGT!$T56*FW$192+KKV!$T56*FW$193+HCVgas!$T56*FW$194+SPolie!$T56*FW$195+SPgas!$T56*FW$196+GeoEL!$T54*FW$197+GeoVa!$T54*FW$198+VP!$T54*FW$199+Sol!$T54*FW$200+Affald!$T58*FW$201)</f>
        <v>0.3067442800664586</v>
      </c>
      <c r="FX35" s="246">
        <f ca="1">IF(Sammenligning!$G$9="GJ",1,(1*3.6))*(AMV1træ!$T58*FX$183+AMV1træBP!$T58*FX$184+AMV3kul!$T56*FX$185+AMV4træ!$T56*FX$186+AMV4træBP!$T56*FX$187+AVV1træ!$T56*FX$188+AVV1kul!$T56*FX$189+AVV2træ!$T56*FX$190+AVV2halm!$T56*FX$191+AVV2gasGT!$T56*FX$192+KKV!$T56*FX$193+HCVgas!$T56*FX$194+SPolie!$T56*FX$195+SPgas!$T56*FX$196+GeoEL!$T54*FX$197+GeoVa!$T54*FX$198+VP!$T54*FX$199+Sol!$T54*FX$200+Affald!$T58*FX$201)</f>
        <v>7.2647495751943486E-2</v>
      </c>
      <c r="FY35" s="246">
        <f ca="1">IF(Sammenligning!$G$9="GJ",1,(1*3.6))*(AMV1træ!$T58*FY$183+AMV1træBP!$T58*FY$184+AMV3kul!$T56*FY$185+AMV4træ!$T56*FY$186+AMV4træBP!$T56*FY$187+AVV1træ!$T56*FY$188+AVV1kul!$T56*FY$189+AVV2træ!$T56*FY$190+AVV2halm!$T56*FY$191+AVV2gasGT!$T56*FY$192+KKV!$T56*FY$193+HCVgas!$T56*FY$194+SPolie!$T56*FY$195+SPgas!$T56*FY$196+GeoEL!$T54*FY$197+GeoVa!$T54*FY$198+VP!$T54*FY$199+Sol!$T54*FY$200+Affald!$T58*FY$201)</f>
        <v>7.5856385596873827E-2</v>
      </c>
      <c r="FZ35" s="246">
        <f ca="1">IF(Sammenligning!$G$9="GJ",1,(1*3.6))*(AMV1træ!$T58*FZ$183+AMV1træBP!$T58*FZ$184+AMV3kul!$T56*FZ$185+AMV4træ!$T56*FZ$186+AMV4træBP!$T56*FZ$187+AVV1træ!$T56*FZ$188+AVV1kul!$T56*FZ$189+AVV2træ!$T56*FZ$190+AVV2halm!$T56*FZ$191+AVV2gasGT!$T56*FZ$192+KKV!$T56*FZ$193+HCVgas!$T56*FZ$194+SPolie!$T56*FZ$195+SPgas!$T56*FZ$196+GeoEL!$T54*FZ$197+GeoVa!$T54*FZ$198+VP!$T54*FZ$199+Sol!$T54*FZ$200+Affald!$T58*FZ$201)</f>
        <v>1.9788773135515376E-3</v>
      </c>
      <c r="GA35" s="246">
        <f ca="1">IF(Sammenligning!$G$9="GJ",1,(1*3.6))*(AMV1træ!$T58*GA$183+AMV1træBP!$T58*GA$184+AMV3kul!$T56*GA$185+AMV4træ!$T56*GA$186+AMV4træBP!$T56*GA$187+AVV1træ!$T56*GA$188+AVV1kul!$T56*GA$189+AVV2træ!$T56*GA$190+AVV2halm!$T56*GA$191+AVV2gasGT!$T56*GA$192+KKV!$T56*GA$193+HCVgas!$T56*GA$194+SPolie!$T56*GA$195+SPgas!$T56*GA$196+GeoEL!$T54*GA$197+GeoVa!$T54*GA$198+VP!$T54*GA$199+Sol!$T54*GA$200+Affald!$T58*GA$201)</f>
        <v>0.26460159888159257</v>
      </c>
      <c r="GB35" s="246">
        <f ca="1">IF(Sammenligning!$G$9="GJ",1,(1*3.6))*(AMV1træ!$T58*GB$183+AMV1træBP!$T58*GB$184+AMV3kul!$T56*GB$185+AMV4træ!$T56*GB$186+AMV4træBP!$T56*GB$187+AVV1træ!$T56*GB$188+AVV1kul!$T56*GB$189+AVV2træ!$T56*GB$190+AVV2halm!$T56*GB$191+AVV2gasGT!$T56*GB$192+KKV!$T56*GB$193+HCVgas!$T56*GB$194+SPolie!$T56*GB$195+SPgas!$T56*GB$196+GeoEL!$T54*GB$197+GeoVa!$T54*GB$198+VP!$T54*GB$199+Sol!$T54*GB$200+Affald!$T58*GB$201)</f>
        <v>0.47363142328497054</v>
      </c>
      <c r="GC35" s="246">
        <f ca="1">IF(Sammenligning!$G$9="GJ",1,(1*3.6))*(AMV1træ!$T58*GC$183+AMV1træBP!$T58*GC$184+AMV3kul!$T56*GC$185+AMV4træ!$T56*GC$186+AMV4træBP!$T56*GC$187+AVV1træ!$T56*GC$188+AVV1kul!$T56*GC$189+AVV2træ!$T56*GC$190+AVV2halm!$T56*GC$191+AVV2gasGT!$T56*GC$192+KKV!$T56*GC$193+HCVgas!$T56*GC$194+SPolie!$T56*GC$195+SPgas!$T56*GC$196+GeoEL!$T54*GC$197+GeoVa!$T54*GC$198+VP!$T54*GC$199+Sol!$T54*GC$200+Affald!$T58*GC$201)</f>
        <v>0.64772000074086344</v>
      </c>
      <c r="GD35" s="246">
        <f ca="1">IF(Sammenligning!$G$9="GJ",1,(1*3.6))*(AMV1træ!$T58*GD$183+AMV1træBP!$T58*GD$184+AMV3kul!$T56*GD$185+AMV4træ!$T56*GD$186+AMV4træBP!$T56*GD$187+AVV1træ!$T56*GD$188+AVV1kul!$T56*GD$189+AVV2træ!$T56*GD$190+AVV2halm!$T56*GD$191+AVV2gasGT!$T56*GD$192+KKV!$T56*GD$193+HCVgas!$T56*GD$194+SPolie!$T56*GD$195+SPgas!$T56*GD$196+GeoEL!$T54*GD$197+GeoVa!$T54*GD$198+VP!$T54*GD$199+Sol!$T54*GD$200+Affald!$T58*GD$201)</f>
        <v>0.23592076287142419</v>
      </c>
      <c r="GE35" s="246">
        <f ca="1">IF(Sammenligning!$G$9="GJ",1,(1*3.6))*(AMV1træ!$U58*GE$183+AMV1træBP!$U58*GE$184+AMV3kul!$U56*GE$185+AMV4træ!$U56*GE$186+AMV4træBP!$U56*GE$187+AVV1træ!$U56*GE$188+AVV1kul!$U56*GE$189+AVV2træ!$U56*GE$190+AVV2halm!$U56*GE$191+AVV2gasGT!$U56*GE$192+KKV!$U56*GE$193+HCVgas!$U56*GE$194+SPolie!$U56*GE$195+SPgas!$U56*GE$196+GeoEL!$U54*GE$197+GeoVa!$U54*GE$198+VP!$U54*GE$199+Sol!$U54*GE$200+Affald!$U58*GE$201)</f>
        <v>7.5868202703062215E-2</v>
      </c>
      <c r="GF35" s="246">
        <f ca="1">IF(Sammenligning!$G$9="GJ",1,(1*3.6))*(AMV1træ!$U58*GF$183+AMV1træBP!$U58*GF$184+AMV3kul!$U56*GF$185+AMV4træ!$U56*GF$186+AMV4træBP!$U56*GF$187+AVV1træ!$U56*GF$188+AVV1kul!$U56*GF$189+AVV2træ!$U56*GF$190+AVV2halm!$U56*GF$191+AVV2gasGT!$U56*GF$192+KKV!$U56*GF$193+HCVgas!$U56*GF$194+SPolie!$U56*GF$195+SPgas!$U56*GF$196+GeoEL!$U54*GF$197+GeoVa!$U54*GF$198+VP!$U54*GF$199+Sol!$U54*GF$200+Affald!$U58*GF$201)</f>
        <v>0.19634952209814482</v>
      </c>
      <c r="GG35" s="246">
        <f ca="1">IF(Sammenligning!$G$9="GJ",1,(1*3.6))*(AMV1træ!$U58*GG$183+AMV1træBP!$U58*GG$184+AMV3kul!$U56*GG$185+AMV4træ!$U56*GG$186+AMV4træBP!$U56*GG$187+AVV1træ!$U56*GG$188+AVV1kul!$U56*GG$189+AVV2træ!$U56*GG$190+AVV2halm!$U56*GG$191+AVV2gasGT!$U56*GG$192+KKV!$U56*GG$193+HCVgas!$U56*GG$194+SPolie!$U56*GG$195+SPgas!$U56*GG$196+GeoEL!$U54*GG$197+GeoVa!$U54*GG$198+VP!$U54*GG$199+Sol!$U54*GG$200+Affald!$U58*GG$201)</f>
        <v>0.48844370091105144</v>
      </c>
      <c r="GH35" s="246">
        <f ca="1">IF(Sammenligning!$G$9="GJ",1,(1*3.6))*(AMV1træ!$U58*GH$183+AMV1træBP!$U58*GH$184+AMV3kul!$U56*GH$185+AMV4træ!$U56*GH$186+AMV4træBP!$U56*GH$187+AVV1træ!$U56*GH$188+AVV1kul!$U56*GH$189+AVV2træ!$U56*GH$190+AVV2halm!$U56*GH$191+AVV2gasGT!$U56*GH$192+KKV!$U56*GH$193+HCVgas!$U56*GH$194+SPolie!$U56*GH$195+SPgas!$U56*GH$196+GeoEL!$U54*GH$197+GeoVa!$U54*GH$198+VP!$U54*GH$199+Sol!$U54*GH$200+Affald!$U58*GH$201)</f>
        <v>0.57629159150473774</v>
      </c>
      <c r="GI35" s="246">
        <f ca="1">IF(Sammenligning!$G$9="GJ",1,(1*3.6))*(AMV1træ!$U58*GI$183+AMV1træBP!$U58*GI$184+AMV3kul!$U56*GI$185+AMV4træ!$U56*GI$186+AMV4træBP!$U56*GI$187+AVV1træ!$U56*GI$188+AVV1kul!$U56*GI$189+AVV2træ!$U56*GI$190+AVV2halm!$U56*GI$191+AVV2gasGT!$U56*GI$192+KKV!$U56*GI$193+HCVgas!$U56*GI$194+SPolie!$U56*GI$195+SPgas!$U56*GI$196+GeoEL!$U54*GI$197+GeoVa!$U54*GI$198+VP!$U54*GI$199+Sol!$U54*GI$200+Affald!$U58*GI$201)</f>
        <v>0.4312891377486881</v>
      </c>
      <c r="GJ35" s="246">
        <f ca="1">IF(Sammenligning!$G$9="GJ",1,(1*3.6))*(AMV1træ!$U58*GJ$183+AMV1træBP!$U58*GJ$184+AMV3kul!$U56*GJ$185+AMV4træ!$U56*GJ$186+AMV4træBP!$U56*GJ$187+AVV1træ!$U56*GJ$188+AVV1kul!$U56*GJ$189+AVV2træ!$U56*GJ$190+AVV2halm!$U56*GJ$191+AVV2gasGT!$U56*GJ$192+KKV!$U56*GJ$193+HCVgas!$U56*GJ$194+SPolie!$U56*GJ$195+SPgas!$U56*GJ$196+GeoEL!$U54*GJ$197+GeoVa!$U54*GJ$198+VP!$U54*GJ$199+Sol!$U54*GJ$200+Affald!$U58*GJ$201)</f>
        <v>7.813125921147121E-2</v>
      </c>
      <c r="GK35" s="246">
        <f ca="1">IF(Sammenligning!$G$9="GJ",1,(1*3.6))*(AMV1træ!$U58*GK$183+AMV1træBP!$U58*GK$184+AMV3kul!$U56*GK$185+AMV4træ!$U56*GK$186+AMV4træBP!$U56*GK$187+AVV1træ!$U56*GK$188+AVV1kul!$U56*GK$189+AVV2træ!$U56*GK$190+AVV2halm!$U56*GK$191+AVV2gasGT!$U56*GK$192+KKV!$U56*GK$193+HCVgas!$U56*GK$194+SPolie!$U56*GK$195+SPgas!$U56*GK$196+GeoEL!$U54*GK$197+GeoVa!$U54*GK$198+VP!$U54*GK$199+Sol!$U54*GK$200+Affald!$U58*GK$201)</f>
        <v>1.4975665745812286E-2</v>
      </c>
      <c r="GL35" s="246">
        <f ca="1">IF(Sammenligning!$G$9="GJ",1,(1*3.6))*(AMV1træ!$U58*GL$183+AMV1træBP!$U58*GL$184+AMV3kul!$U56*GL$185+AMV4træ!$U56*GL$186+AMV4træBP!$U56*GL$187+AVV1træ!$U56*GL$188+AVV1kul!$U56*GL$189+AVV2træ!$U56*GL$190+AVV2halm!$U56*GL$191+AVV2gasGT!$U56*GL$192+KKV!$U56*GL$193+HCVgas!$U56*GL$194+SPolie!$U56*GL$195+SPgas!$U56*GL$196+GeoEL!$U54*GL$197+GeoVa!$U54*GL$198+VP!$U54*GL$199+Sol!$U54*GL$200+Affald!$U58*GL$201)</f>
        <v>2.7375877714112973E-3</v>
      </c>
      <c r="GM35" s="246">
        <f ca="1">IF(Sammenligning!$G$9="GJ",1,(1*3.6))*(AMV1træ!$U58*GM$183+AMV1træBP!$U58*GM$184+AMV3kul!$U56*GM$185+AMV4træ!$U56*GM$186+AMV4træBP!$U56*GM$187+AVV1træ!$U56*GM$188+AVV1kul!$U56*GM$189+AVV2træ!$U56*GM$190+AVV2halm!$U56*GM$191+AVV2gasGT!$U56*GM$192+KKV!$U56*GM$193+HCVgas!$U56*GM$194+SPolie!$U56*GM$195+SPgas!$U56*GM$196+GeoEL!$U54*GM$197+GeoVa!$U54*GM$198+VP!$U54*GM$199+Sol!$U54*GM$200+Affald!$U58*GM$201)</f>
        <v>0.34622803387797885</v>
      </c>
      <c r="GN35" s="246">
        <f ca="1">IF(Sammenligning!$G$9="GJ",1,(1*3.6))*(AMV1træ!$U58*GN$183+AMV1træBP!$U58*GN$184+AMV3kul!$U56*GN$185+AMV4træ!$U56*GN$186+AMV4træBP!$U56*GN$187+AVV1træ!$U56*GN$188+AVV1kul!$U56*GN$189+AVV2træ!$U56*GN$190+AVV2halm!$U56*GN$191+AVV2gasGT!$U56*GN$192+KKV!$U56*GN$193+HCVgas!$U56*GN$194+SPolie!$U56*GN$195+SPgas!$U56*GN$196+GeoEL!$U54*GN$197+GeoVa!$U54*GN$198+VP!$U54*GN$199+Sol!$U54*GN$200+Affald!$U58*GN$201)</f>
        <v>0.55694696939030675</v>
      </c>
      <c r="GO35" s="246">
        <f ca="1">IF(Sammenligning!$G$9="GJ",1,(1*3.6))*(AMV1træ!$U58*GO$183+AMV1træBP!$U58*GO$184+AMV3kul!$U56*GO$185+AMV4træ!$U56*GO$186+AMV4træBP!$U56*GO$187+AVV1træ!$U56*GO$188+AVV1kul!$U56*GO$189+AVV2træ!$U56*GO$190+AVV2halm!$U56*GO$191+AVV2gasGT!$U56*GO$192+KKV!$U56*GO$193+HCVgas!$U56*GO$194+SPolie!$U56*GO$195+SPgas!$U56*GO$196+GeoEL!$U54*GO$197+GeoVa!$U54*GO$198+VP!$U54*GO$199+Sol!$U54*GO$200+Affald!$U58*GO$201)</f>
        <v>0.80172285022501455</v>
      </c>
      <c r="GP35" s="246">
        <f ca="1">IF(Sammenligning!$G$9="GJ",1,(1*3.6))*(AMV1træ!$U58*GP$183+AMV1træBP!$U58*GP$184+AMV3kul!$U56*GP$185+AMV4træ!$U56*GP$186+AMV4træBP!$U56*GP$187+AVV1træ!$U56*GP$188+AVV1kul!$U56*GP$189+AVV2træ!$U56*GP$190+AVV2halm!$U56*GP$191+AVV2gasGT!$U56*GP$192+KKV!$U56*GP$193+HCVgas!$U56*GP$194+SPolie!$U56*GP$195+SPgas!$U56*GP$196+GeoEL!$U54*GP$197+GeoVa!$U54*GP$198+VP!$U54*GP$199+Sol!$U54*GP$200+Affald!$U58*GP$201)</f>
        <v>0.31810185849284561</v>
      </c>
      <c r="GQ35" s="310">
        <f ca="1">IF(Sammenligning!$G$9="GJ",1,(1*3.6))*(AMV1træ!$V58*GQ$183+AMV1træBP!$V58*GQ$184+AMV3kul!$V56*GQ$185+AMV4træ!$V56*GQ$186+AMV4træBP!$V56*GQ$187+AVV1træ!$V56*GQ$188+AVV1kul!$V56*GQ$189+AVV2træ!$V56*GQ$190+AVV2halm!$V56*GQ$191+AVV2gasGT!$V56*GQ$192+KKV!$V56*GQ$193+HCVgas!$V56*GQ$194+SPolie!$V56*GQ$195+SPgas!$V56*GQ$196+GeoEL!$V54*GQ$197+GeoVa!$V54*GQ$198+VP!$V54*GQ$199+Sol!$V54*GQ$200+Affald!$V58*GQ$201)</f>
        <v>9.3213524846150156E-2</v>
      </c>
      <c r="GR35" s="310">
        <f ca="1">IF(Sammenligning!$G$9="GJ",1,(1*3.6))*(AMV1træ!$V58*GR$183+AMV1træBP!$V58*GR$184+AMV3kul!$V56*GR$185+AMV4træ!$V56*GR$186+AMV4træBP!$V56*GR$187+AVV1træ!$V56*GR$188+AVV1kul!$V56*GR$189+AVV2træ!$V56*GR$190+AVV2halm!$V56*GR$191+AVV2gasGT!$V56*GR$192+KKV!$V56*GR$193+HCVgas!$V56*GR$194+SPolie!$V56*GR$195+SPgas!$V56*GR$196+GeoEL!$V54*GR$197+GeoVa!$V54*GR$198+VP!$V54*GR$199+Sol!$V54*GR$200+Affald!$V58*GR$201)</f>
        <v>0.2295161398016729</v>
      </c>
      <c r="GS35" s="310">
        <f ca="1">IF(Sammenligning!$G$9="GJ",1,(1*3.6))*(AMV1træ!$V58*GS$183+AMV1træBP!$V58*GS$184+AMV3kul!$V56*GS$185+AMV4træ!$V56*GS$186+AMV4træBP!$V56*GS$187+AVV1træ!$V56*GS$188+AVV1kul!$V56*GS$189+AVV2træ!$V56*GS$190+AVV2halm!$V56*GS$191+AVV2gasGT!$V56*GS$192+KKV!$V56*GS$193+HCVgas!$V56*GS$194+SPolie!$V56*GS$195+SPgas!$V56*GS$196+GeoEL!$V54*GS$197+GeoVa!$V54*GS$198+VP!$V54*GS$199+Sol!$V54*GS$200+Affald!$V58*GS$201)</f>
        <v>0.58901166942524319</v>
      </c>
      <c r="GT35" s="310">
        <f ca="1">IF(Sammenligning!$G$9="GJ",1,(1*3.6))*(AMV1træ!$V58*GT$183+AMV1træBP!$V58*GT$184+AMV3kul!$V56*GT$185+AMV4træ!$V56*GT$186+AMV4træBP!$V56*GT$187+AVV1træ!$V56*GT$188+AVV1kul!$V56*GT$189+AVV2træ!$V56*GT$190+AVV2halm!$V56*GT$191+AVV2gasGT!$V56*GT$192+KKV!$V56*GT$193+HCVgas!$V56*GT$194+SPolie!$V56*GT$195+SPgas!$V56*GT$196+GeoEL!$V54*GT$197+GeoVa!$V54*GT$198+VP!$V54*GT$199+Sol!$V54*GT$200+Affald!$V58*GT$201)</f>
        <v>0.64016347402423646</v>
      </c>
      <c r="GU35" s="310">
        <f ca="1">IF(Sammenligning!$G$9="GJ",1,(1*3.6))*(AMV1træ!$V58*GU$183+AMV1træBP!$V58*GU$184+AMV3kul!$V56*GU$185+AMV4træ!$V56*GU$186+AMV4træBP!$V56*GU$187+AVV1træ!$V56*GU$188+AVV1kul!$V56*GU$189+AVV2træ!$V56*GU$190+AVV2halm!$V56*GU$191+AVV2gasGT!$V56*GU$192+KKV!$V56*GU$193+HCVgas!$V56*GU$194+SPolie!$V56*GU$195+SPgas!$V56*GU$196+GeoEL!$V54*GU$197+GeoVa!$V54*GU$198+VP!$V54*GU$199+Sol!$V54*GU$200+Affald!$V58*GU$201)</f>
        <v>0.55941135741320025</v>
      </c>
      <c r="GV35" s="310">
        <f ca="1">IF(Sammenligning!$G$9="GJ",1,(1*3.6))*(AMV1træ!$V58*GV$183+AMV1træBP!$V58*GV$184+AMV3kul!$V56*GV$185+AMV4træ!$V56*GV$186+AMV4træBP!$V56*GV$187+AVV1træ!$V56*GV$188+AVV1kul!$V56*GV$189+AVV2træ!$V56*GV$190+AVV2halm!$V56*GV$191+AVV2gasGT!$V56*GV$192+KKV!$V56*GV$193+HCVgas!$V56*GV$194+SPolie!$V56*GV$195+SPgas!$V56*GV$196+GeoEL!$V54*GV$197+GeoVa!$V54*GV$198+VP!$V54*GV$199+Sol!$V54*GV$200+Affald!$V58*GV$201)</f>
        <v>8.393891905541527E-2</v>
      </c>
      <c r="GW35" s="310">
        <f ca="1">IF(Sammenligning!$G$9="GJ",1,(1*3.6))*(AMV1træ!$V58*GW$183+AMV1træBP!$V58*GW$184+AMV3kul!$V56*GW$185+AMV4træ!$V56*GW$186+AMV4træBP!$V56*GW$187+AVV1træ!$V56*GW$188+AVV1kul!$V56*GW$189+AVV2træ!$V56*GW$190+AVV2halm!$V56*GW$191+AVV2gasGT!$V56*GW$192+KKV!$V56*GW$193+HCVgas!$V56*GW$194+SPolie!$V56*GW$195+SPgas!$V56*GW$196+GeoEL!$V54*GW$197+GeoVa!$V54*GW$198+VP!$V54*GW$199+Sol!$V54*GW$200+Affald!$V58*GW$201)</f>
        <v>-4.1336515587877862E-2</v>
      </c>
      <c r="GX35" s="310">
        <f ca="1">IF(Sammenligning!$G$9="GJ",1,(1*3.6))*(AMV1træ!$V58*GX$183+AMV1træBP!$V58*GX$184+AMV3kul!$V56*GX$185+AMV4træ!$V56*GX$186+AMV4træBP!$V56*GX$187+AVV1træ!$V56*GX$188+AVV1kul!$V56*GX$189+AVV2træ!$V56*GX$190+AVV2halm!$V56*GX$191+AVV2gasGT!$V56*GX$192+KKV!$V56*GX$193+HCVgas!$V56*GX$194+SPolie!$V56*GX$195+SPgas!$V56*GX$196+GeoEL!$V54*GX$197+GeoVa!$V54*GX$198+VP!$V54*GX$199+Sol!$V54*GX$200+Affald!$V58*GX$201)</f>
        <v>3.57203127158294E-3</v>
      </c>
      <c r="GY35" s="310">
        <f ca="1">IF(Sammenligning!$G$9="GJ",1,(1*3.6))*(AMV1træ!$V58*GY$183+AMV1træBP!$V58*GY$184+AMV3kul!$V56*GY$185+AMV4træ!$V56*GY$186+AMV4træBP!$V56*GY$187+AVV1træ!$V56*GY$188+AVV1kul!$V56*GY$189+AVV2træ!$V56*GY$190+AVV2halm!$V56*GY$191+AVV2gasGT!$V56*GY$192+KKV!$V56*GY$193+HCVgas!$V56*GY$194+SPolie!$V56*GY$195+SPgas!$V56*GY$196+GeoEL!$V54*GY$197+GeoVa!$V54*GY$198+VP!$V54*GY$199+Sol!$V54*GY$200+Affald!$V58*GY$201)</f>
        <v>0.42828504391034317</v>
      </c>
      <c r="GZ35" s="310">
        <f ca="1">IF(Sammenligning!$G$9="GJ",1,(1*3.6))*(AMV1træ!$V58*GZ$183+AMV1træBP!$V58*GZ$184+AMV3kul!$V56*GZ$185+AMV4træ!$V56*GZ$186+AMV4træBP!$V56*GZ$187+AVV1træ!$V56*GZ$188+AVV1kul!$V56*GZ$189+AVV2træ!$V56*GZ$190+AVV2halm!$V56*GZ$191+AVV2gasGT!$V56*GZ$192+KKV!$V56*GZ$193+HCVgas!$V56*GZ$194+SPolie!$V56*GZ$195+SPgas!$V56*GZ$196+GeoEL!$V54*GZ$197+GeoVa!$V54*GZ$198+VP!$V54*GZ$199+Sol!$V54*GZ$200+Affald!$V58*GZ$201)</f>
        <v>0.64292344219279673</v>
      </c>
      <c r="HA35" s="310">
        <f ca="1">IF(Sammenligning!$G$9="GJ",1,(1*3.6))*(AMV1træ!$V58*HA$183+AMV1træBP!$V58*HA$184+AMV3kul!$V56*HA$185+AMV4træ!$V56*HA$186+AMV4træBP!$V56*HA$187+AVV1træ!$V56*HA$188+AVV1kul!$V56*HA$189+AVV2træ!$V56*HA$190+AVV2halm!$V56*HA$191+AVV2gasGT!$V56*HA$192+KKV!$V56*HA$193+HCVgas!$V56*HA$194+SPolie!$V56*HA$195+SPgas!$V56*HA$196+GeoEL!$V54*HA$197+GeoVa!$V54*HA$198+VP!$V54*HA$199+Sol!$V54*HA$200+Affald!$V58*HA$201)</f>
        <v>0.95661617072866245</v>
      </c>
      <c r="HB35" s="310">
        <f ca="1">IF(Sammenligning!$G$9="GJ",1,(1*3.6))*(AMV1træ!$V58*HB$183+AMV1træBP!$V58*HB$184+AMV3kul!$V56*HB$185+AMV4træ!$V56*HB$186+AMV4træBP!$V56*HB$187+AVV1træ!$V56*HB$188+AVV1kul!$V56*HB$189+AVV2træ!$V56*HB$190+AVV2halm!$V56*HB$191+AVV2gasGT!$V56*HB$192+KKV!$V56*HB$193+HCVgas!$V56*HB$194+SPolie!$V56*HB$195+SPgas!$V56*HB$196+GeoEL!$V54*HB$197+GeoVa!$V54*HB$198+VP!$V54*HB$199+Sol!$V54*HB$200+Affald!$V58*HB$201)</f>
        <v>0.4017083854250022</v>
      </c>
      <c r="HC35" s="246">
        <f ca="1">IF(Sammenligning!$G$9="GJ",1,(1*3.6))*(AMV1træ!$W58*HC$183+AMV1træBP!$W58*HC$184+AMV3kul!$W56*HC$185+AMV4træ!$W56*HC$186+AMV4træBP!$W56*HC$187+AVV1træ!$W56*HC$188+AVV1kul!$W56*HC$189+AVV2træ!$W56*HC$190+AVV2halm!$W56*HC$191+AVV2gasGT!$W56*HC$192+KKV!$W56*HC$193+HCVgas!$W56*HC$194+SPolie!$W56*HC$195+SPgas!$W56*HC$196+GeoEL!$W54*HC$197+GeoVa!$W54*HC$198+VP!$W54*HC$199+Sol!$W54*HC$200+Affald!$W58*HC$201)</f>
        <v>0</v>
      </c>
      <c r="HD35" s="246">
        <f ca="1">IF(Sammenligning!$G$9="GJ",1,(1*3.6))*(AMV1træ!$W58*HD$183+AMV1træBP!$W58*HD$184+AMV3kul!$W56*HD$185+AMV4træ!$W56*HD$186+AMV4træBP!$W56*HD$187+AVV1træ!$W56*HD$188+AVV1kul!$W56*HD$189+AVV2træ!$W56*HD$190+AVV2halm!$W56*HD$191+AVV2gasGT!$W56*HD$192+KKV!$W56*HD$193+HCVgas!$W56*HD$194+SPolie!$W56*HD$195+SPgas!$W56*HD$196+GeoEL!$W54*HD$197+GeoVa!$W54*HD$198+VP!$W54*HD$199+Sol!$W54*HD$200+Affald!$W58*HD$201)</f>
        <v>0</v>
      </c>
      <c r="HE35" s="246">
        <f ca="1">IF(Sammenligning!$G$9="GJ",1,(1*3.6))*(AMV1træ!$W58*HE$183+AMV1træBP!$W58*HE$184+AMV3kul!$W56*HE$185+AMV4træ!$W56*HE$186+AMV4træBP!$W56*HE$187+AVV1træ!$W56*HE$188+AVV1kul!$W56*HE$189+AVV2træ!$W56*HE$190+AVV2halm!$W56*HE$191+AVV2gasGT!$W56*HE$192+KKV!$W56*HE$193+HCVgas!$W56*HE$194+SPolie!$W56*HE$195+SPgas!$W56*HE$196+GeoEL!$W54*HE$197+GeoVa!$W54*HE$198+VP!$W54*HE$199+Sol!$W54*HE$200+Affald!$W58*HE$201)</f>
        <v>0.58487716717086868</v>
      </c>
      <c r="HF35" s="246">
        <f ca="1">IF(Sammenligning!$G$9="GJ",1,(1*3.6))*(AMV1træ!$W58*HF$183+AMV1træBP!$W58*HF$184+AMV3kul!$W56*HF$185+AMV4træ!$W56*HF$186+AMV4træBP!$W56*HF$187+AVV1træ!$W56*HF$188+AVV1kul!$W56*HF$189+AVV2træ!$W56*HF$190+AVV2halm!$W56*HF$191+AVV2gasGT!$W56*HF$192+KKV!$W56*HF$193+HCVgas!$W56*HF$194+SPolie!$W56*HF$195+SPgas!$W56*HF$196+GeoEL!$W54*HF$197+GeoVa!$W54*HF$198+VP!$W54*HF$199+Sol!$W54*HF$200+Affald!$W58*HF$201)</f>
        <v>-0.17139605316103459</v>
      </c>
      <c r="HG35" s="246">
        <f ca="1">IF(Sammenligning!$G$9="GJ",1,(1*3.6))*(AMV1træ!$W58*HG$183+AMV1træBP!$W58*HG$184+AMV3kul!$W56*HG$185+AMV4træ!$W56*HG$186+AMV4træBP!$W56*HG$187+AVV1træ!$W56*HG$188+AVV1kul!$W56*HG$189+AVV2træ!$W56*HG$190+AVV2halm!$W56*HG$191+AVV2gasGT!$W56*HG$192+KKV!$W56*HG$193+HCVgas!$W56*HG$194+SPolie!$W56*HG$195+SPgas!$W56*HG$196+GeoEL!$W54*HG$197+GeoVa!$W54*HG$198+VP!$W54*HG$199+Sol!$W54*HG$200+Affald!$W58*HG$201)</f>
        <v>0.13429159140728264</v>
      </c>
      <c r="HH35" s="246">
        <f ca="1">IF(Sammenligning!$G$9="GJ",1,(1*3.6))*(AMV1træ!$W58*HH$183+AMV1træBP!$W58*HH$184+AMV3kul!$W56*HH$185+AMV4træ!$W56*HH$186+AMV4træBP!$W56*HH$187+AVV1træ!$W56*HH$188+AVV1kul!$W56*HH$189+AVV2træ!$W56*HH$190+AVV2halm!$W56*HH$191+AVV2gasGT!$W56*HH$192+KKV!$W56*HH$193+HCVgas!$W56*HH$194+SPolie!$W56*HH$195+SPgas!$W56*HH$196+GeoEL!$W54*HH$197+GeoVa!$W54*HH$198+VP!$W54*HH$199+Sol!$W54*HH$200+Affald!$W58*HH$201)</f>
        <v>0.30614057803421235</v>
      </c>
      <c r="HI35" s="246">
        <f ca="1">IF(Sammenligning!$G$9="GJ",1,(1*3.6))*(AMV1træ!$W58*HI$183+AMV1træBP!$W58*HI$184+AMV3kul!$W56*HI$185+AMV4træ!$W56*HI$186+AMV4træBP!$W56*HI$187+AVV1træ!$W56*HI$188+AVV1kul!$W56*HI$189+AVV2træ!$W56*HI$190+AVV2halm!$W56*HI$191+AVV2gasGT!$W56*HI$192+KKV!$W56*HI$193+HCVgas!$W56*HI$194+SPolie!$W56*HI$195+SPgas!$W56*HI$196+GeoEL!$W54*HI$197+GeoVa!$W54*HI$198+VP!$W54*HI$199+Sol!$W54*HI$200+Affald!$W58*HI$201)</f>
        <v>0.75208723493640739</v>
      </c>
      <c r="HJ35" s="246">
        <f ca="1">IF(Sammenligning!$G$9="GJ",1,(1*3.6))*(AMV1træ!$W58*HJ$183+AMV1træBP!$W58*HJ$184+AMV3kul!$W56*HJ$185+AMV4træ!$W56*HJ$186+AMV4træBP!$W56*HJ$187+AVV1træ!$W56*HJ$188+AVV1kul!$W56*HJ$189+AVV2træ!$W56*HJ$190+AVV2halm!$W56*HJ$191+AVV2gasGT!$W56*HJ$192+KKV!$W56*HJ$193+HCVgas!$W56*HJ$194+SPolie!$W56*HJ$195+SPgas!$W56*HJ$196+GeoEL!$W54*HJ$197+GeoVa!$W54*HJ$198+VP!$W54*HJ$199+Sol!$W54*HJ$200+Affald!$W58*HJ$201)</f>
        <v>1.7872645015940186E-2</v>
      </c>
      <c r="HK35" s="246">
        <f ca="1">IF(Sammenligning!$G$9="GJ",1,(1*3.6))*(AMV1træ!$W58*HK$183+AMV1træBP!$W58*HK$184+AMV3kul!$W56*HK$185+AMV4træ!$W56*HK$186+AMV4træBP!$W56*HK$187+AVV1træ!$W56*HK$188+AVV1kul!$W56*HK$189+AVV2træ!$W56*HK$190+AVV2halm!$W56*HK$191+AVV2gasGT!$W56*HK$192+KKV!$W56*HK$193+HCVgas!$W56*HK$194+SPolie!$W56*HK$195+SPgas!$W56*HK$196+GeoEL!$W54*HK$197+GeoVa!$W54*HK$198+VP!$W54*HK$199+Sol!$W54*HK$200+Affald!$W58*HK$201)</f>
        <v>1.038898825231076</v>
      </c>
      <c r="HL35" s="246">
        <f ca="1">IF(Sammenligning!$G$9="GJ",1,(1*3.6))*(AMV1træ!$W58*HL$183+AMV1træBP!$W58*HL$184+AMV3kul!$W56*HL$185+AMV4træ!$W56*HL$186+AMV4træBP!$W56*HL$187+AVV1træ!$W56*HL$188+AVV1kul!$W56*HL$189+AVV2træ!$W56*HL$190+AVV2halm!$W56*HL$191+AVV2gasGT!$W56*HL$192+KKV!$W56*HL$193+HCVgas!$W56*HL$194+SPolie!$W56*HL$195+SPgas!$W56*HL$196+GeoEL!$W54*HL$197+GeoVa!$W54*HL$198+VP!$W54*HL$199+Sol!$W54*HL$200+Affald!$W58*HL$201)</f>
        <v>1.0043122989591546</v>
      </c>
      <c r="HM35" s="246">
        <f ca="1">IF(Sammenligning!$G$9="GJ",1,(1*3.6))*(AMV1træ!$W58*HM$183+AMV1træBP!$W58*HM$184+AMV3kul!$W56*HM$185+AMV4træ!$W56*HM$186+AMV4træBP!$W56*HM$187+AVV1træ!$W56*HM$188+AVV1kul!$W56*HM$189+AVV2træ!$W56*HM$190+AVV2halm!$W56*HM$191+AVV2gasGT!$W56*HM$192+KKV!$W56*HM$193+HCVgas!$W56*HM$194+SPolie!$W56*HM$195+SPgas!$W56*HM$196+GeoEL!$W54*HM$197+GeoVa!$W54*HM$198+VP!$W54*HM$199+Sol!$W54*HM$200+Affald!$W58*HM$201)</f>
        <v>0.91822884326541265</v>
      </c>
      <c r="HN35" s="246">
        <f ca="1">IF(Sammenligning!$G$9="GJ",1,(1*3.6))*(AMV1træ!$W58*HN$183+AMV1træBP!$W58*HN$184+AMV3kul!$W56*HN$185+AMV4træ!$W56*HN$186+AMV4træBP!$W56*HN$187+AVV1træ!$W56*HN$188+AVV1kul!$W56*HN$189+AVV2træ!$W56*HN$190+AVV2halm!$W56*HN$191+AVV2gasGT!$W56*HN$192+KKV!$W56*HN$193+HCVgas!$W56*HN$194+SPolie!$W56*HN$195+SPgas!$W56*HN$196+GeoEL!$W54*HN$197+GeoVa!$W54*HN$198+VP!$W54*HN$199+Sol!$W54*HN$200+Affald!$W58*HN$201)</f>
        <v>1.9228284052637417</v>
      </c>
      <c r="HO35" s="246">
        <f ca="1">IF(Sammenligning!$G$9="GJ",1,(1*3.6))*(AMV1træ!$X58*HO$183+AMV1træBP!$X58*HO$184+AMV3kul!$X56*HO$185+AMV4træ!$X56*HO$186+AMV4træBP!$X56*HO$187+AVV1træ!$X56*HO$188+AVV1kul!$X56*HO$189+AVV2træ!$X56*HO$190+AVV2halm!$X56*HO$191+AVV2gasGT!$X56*HO$192+KKV!$X56*HO$193+HCVgas!$X56*HO$194+SPolie!$X56*HO$195+SPgas!$X56*HO$196+GeoEL!$X54*HO$197+GeoVa!$X54*HO$198+VP!$X54*HO$199+Sol!$X54*HO$200+Affald!$X58*HO$201)</f>
        <v>0</v>
      </c>
      <c r="HP35" s="246">
        <f ca="1">IF(Sammenligning!$G$9="GJ",1,(1*3.6))*(AMV1træ!$X58*HP$183+AMV1træBP!$X58*HP$184+AMV3kul!$X56*HP$185+AMV4træ!$X56*HP$186+AMV4træBP!$X56*HP$187+AVV1træ!$X56*HP$188+AVV1kul!$X56*HP$189+AVV2træ!$X56*HP$190+AVV2halm!$X56*HP$191+AVV2gasGT!$X56*HP$192+KKV!$X56*HP$193+HCVgas!$X56*HP$194+SPolie!$X56*HP$195+SPgas!$X56*HP$196+GeoEL!$X54*HP$197+GeoVa!$X54*HP$198+VP!$X54*HP$199+Sol!$X54*HP$200+Affald!$X58*HP$201)</f>
        <v>0</v>
      </c>
      <c r="HQ35" s="246">
        <f ca="1">IF(Sammenligning!$G$9="GJ",1,(1*3.6))*(AMV1træ!$X58*HQ$183+AMV1træBP!$X58*HQ$184+AMV3kul!$X56*HQ$185+AMV4træ!$X56*HQ$186+AMV4træBP!$X56*HQ$187+AVV1træ!$X56*HQ$188+AVV1kul!$X56*HQ$189+AVV2træ!$X56*HQ$190+AVV2halm!$X56*HQ$191+AVV2gasGT!$X56*HQ$192+KKV!$X56*HQ$193+HCVgas!$X56*HQ$194+SPolie!$X56*HQ$195+SPgas!$X56*HQ$196+GeoEL!$X54*HQ$197+GeoVa!$X54*HQ$198+VP!$X54*HQ$199+Sol!$X54*HQ$200+Affald!$X58*HQ$201)</f>
        <v>0.58487716717086868</v>
      </c>
      <c r="HR35" s="246">
        <f ca="1">IF(Sammenligning!$G$9="GJ",1,(1*3.6))*(AMV1træ!$X58*HR$183+AMV1træBP!$X58*HR$184+AMV3kul!$X56*HR$185+AMV4træ!$X56*HR$186+AMV4træBP!$X56*HR$187+AVV1træ!$X56*HR$188+AVV1kul!$X56*HR$189+AVV2træ!$X56*HR$190+AVV2halm!$X56*HR$191+AVV2gasGT!$X56*HR$192+KKV!$X56*HR$193+HCVgas!$X56*HR$194+SPolie!$X56*HR$195+SPgas!$X56*HR$196+GeoEL!$X54*HR$197+GeoVa!$X54*HR$198+VP!$X54*HR$199+Sol!$X54*HR$200+Affald!$X58*HR$201)</f>
        <v>-0.17139605316103459</v>
      </c>
      <c r="HS35" s="246">
        <f ca="1">IF(Sammenligning!$G$9="GJ",1,(1*3.6))*(AMV1træ!$X58*HS$183+AMV1træBP!$X58*HS$184+AMV3kul!$X56*HS$185+AMV4træ!$X56*HS$186+AMV4træBP!$X56*HS$187+AVV1træ!$X56*HS$188+AVV1kul!$X56*HS$189+AVV2træ!$X56*HS$190+AVV2halm!$X56*HS$191+AVV2gasGT!$X56*HS$192+KKV!$X56*HS$193+HCVgas!$X56*HS$194+SPolie!$X56*HS$195+SPgas!$X56*HS$196+GeoEL!$X54*HS$197+GeoVa!$X54*HS$198+VP!$X54*HS$199+Sol!$X54*HS$200+Affald!$X58*HS$201)</f>
        <v>0.13429159140728264</v>
      </c>
      <c r="HT35" s="246">
        <f ca="1">IF(Sammenligning!$G$9="GJ",1,(1*3.6))*(AMV1træ!$X58*HT$183+AMV1træBP!$X58*HT$184+AMV3kul!$X56*HT$185+AMV4træ!$X56*HT$186+AMV4træBP!$X56*HT$187+AVV1træ!$X56*HT$188+AVV1kul!$X56*HT$189+AVV2træ!$X56*HT$190+AVV2halm!$X56*HT$191+AVV2gasGT!$X56*HT$192+KKV!$X56*HT$193+HCVgas!$X56*HT$194+SPolie!$X56*HT$195+SPgas!$X56*HT$196+GeoEL!$X54*HT$197+GeoVa!$X54*HT$198+VP!$X54*HT$199+Sol!$X54*HT$200+Affald!$X58*HT$201)</f>
        <v>0.30614057803421235</v>
      </c>
      <c r="HU35" s="246">
        <f ca="1">IF(Sammenligning!$G$9="GJ",1,(1*3.6))*(AMV1træ!$X58*HU$183+AMV1træBP!$X58*HU$184+AMV3kul!$X56*HU$185+AMV4træ!$X56*HU$186+AMV4træBP!$X56*HU$187+AVV1træ!$X56*HU$188+AVV1kul!$X56*HU$189+AVV2træ!$X56*HU$190+AVV2halm!$X56*HU$191+AVV2gasGT!$X56*HU$192+KKV!$X56*HU$193+HCVgas!$X56*HU$194+SPolie!$X56*HU$195+SPgas!$X56*HU$196+GeoEL!$X54*HU$197+GeoVa!$X54*HU$198+VP!$X54*HU$199+Sol!$X54*HU$200+Affald!$X58*HU$201)</f>
        <v>0.75208723493640739</v>
      </c>
      <c r="HV35" s="246">
        <f ca="1">IF(Sammenligning!$G$9="GJ",1,(1*3.6))*(AMV1træ!$X58*HV$183+AMV1træBP!$X58*HV$184+AMV3kul!$X56*HV$185+AMV4træ!$X56*HV$186+AMV4træBP!$X56*HV$187+AVV1træ!$X56*HV$188+AVV1kul!$X56*HV$189+AVV2træ!$X56*HV$190+AVV2halm!$X56*HV$191+AVV2gasGT!$X56*HV$192+KKV!$X56*HV$193+HCVgas!$X56*HV$194+SPolie!$X56*HV$195+SPgas!$X56*HV$196+GeoEL!$X54*HV$197+GeoVa!$X54*HV$198+VP!$X54*HV$199+Sol!$X54*HV$200+Affald!$X58*HV$201)</f>
        <v>1.7872645015940186E-2</v>
      </c>
      <c r="HW35" s="246">
        <f ca="1">IF(Sammenligning!$G$9="GJ",1,(1*3.6))*(AMV1træ!$X58*HW$183+AMV1træBP!$X58*HW$184+AMV3kul!$X56*HW$185+AMV4træ!$X56*HW$186+AMV4træBP!$X56*HW$187+AVV1træ!$X56*HW$188+AVV1kul!$X56*HW$189+AVV2træ!$X56*HW$190+AVV2halm!$X56*HW$191+AVV2gasGT!$X56*HW$192+KKV!$X56*HW$193+HCVgas!$X56*HW$194+SPolie!$X56*HW$195+SPgas!$X56*HW$196+GeoEL!$X54*HW$197+GeoVa!$X54*HW$198+VP!$X54*HW$199+Sol!$X54*HW$200+Affald!$X58*HW$201)</f>
        <v>1.038898825231076</v>
      </c>
      <c r="HX35" s="246">
        <f ca="1">IF(Sammenligning!$G$9="GJ",1,(1*3.6))*(AMV1træ!$X58*HX$183+AMV1træBP!$X58*HX$184+AMV3kul!$X56*HX$185+AMV4træ!$X56*HX$186+AMV4træBP!$X56*HX$187+AVV1træ!$X56*HX$188+AVV1kul!$X56*HX$189+AVV2træ!$X56*HX$190+AVV2halm!$X56*HX$191+AVV2gasGT!$X56*HX$192+KKV!$X56*HX$193+HCVgas!$X56*HX$194+SPolie!$X56*HX$195+SPgas!$X56*HX$196+GeoEL!$X54*HX$197+GeoVa!$X54*HX$198+VP!$X54*HX$199+Sol!$X54*HX$200+Affald!$X58*HX$201)</f>
        <v>1.0043122989591546</v>
      </c>
      <c r="HY35" s="246">
        <f ca="1">IF(Sammenligning!$G$9="GJ",1,(1*3.6))*(AMV1træ!$X58*HY$183+AMV1træBP!$X58*HY$184+AMV3kul!$X56*HY$185+AMV4træ!$X56*HY$186+AMV4træBP!$X56*HY$187+AVV1træ!$X56*HY$188+AVV1kul!$X56*HY$189+AVV2træ!$X56*HY$190+AVV2halm!$X56*HY$191+AVV2gasGT!$X56*HY$192+KKV!$X56*HY$193+HCVgas!$X56*HY$194+SPolie!$X56*HY$195+SPgas!$X56*HY$196+GeoEL!$X54*HY$197+GeoVa!$X54*HY$198+VP!$X54*HY$199+Sol!$X54*HY$200+Affald!$X58*HY$201)</f>
        <v>0.91822884326541265</v>
      </c>
      <c r="HZ35" s="246">
        <f ca="1">IF(Sammenligning!$G$9="GJ",1,(1*3.6))*(AMV1træ!$X58*HZ$183+AMV1træBP!$X58*HZ$184+AMV3kul!$X56*HZ$185+AMV4træ!$X56*HZ$186+AMV4træBP!$X56*HZ$187+AVV1træ!$X56*HZ$188+AVV1kul!$X56*HZ$189+AVV2træ!$X56*HZ$190+AVV2halm!$X56*HZ$191+AVV2gasGT!$X56*HZ$192+KKV!$X56*HZ$193+HCVgas!$X56*HZ$194+SPolie!$X56*HZ$195+SPgas!$X56*HZ$196+GeoEL!$X54*HZ$197+GeoVa!$X54*HZ$198+VP!$X54*HZ$199+Sol!$X54*HZ$200+Affald!$X58*HZ$201)</f>
        <v>1.9228284052637417</v>
      </c>
      <c r="IA35" s="246">
        <f ca="1">IF(Sammenligning!$G$9="GJ",1,(1*3.6))*(AMV1træ!$Y58*IA$183+AMV1træBP!$Y58*IA$184+AMV3kul!$Y56*IA$185+AMV4træ!$Y56*IA$186+AMV4træBP!$Y56*IA$187+AVV1træ!$Y56*IA$188+AVV1kul!$Y56*IA$189+AVV2træ!$Y56*IA$190+AVV2halm!$Y56*IA$191+AVV2gasGT!$Y56*IA$192+KKV!$Y56*IA$193+HCVgas!$Y56*IA$194+SPolie!$Y56*IA$195+SPgas!$Y56*IA$196+GeoEL!$Y54*IA$197+GeoVa!$Y54*IA$198+VP!$Y54*IA$199+Sol!$Y54*IA$200+Affald!$Y58*IA$201)</f>
        <v>0</v>
      </c>
      <c r="IB35" s="246">
        <f ca="1">IF(Sammenligning!$G$9="GJ",1,(1*3.6))*(AMV1træ!$Y58*IB$183+AMV1træBP!$Y58*IB$184+AMV3kul!$Y56*IB$185+AMV4træ!$Y56*IB$186+AMV4træBP!$Y56*IB$187+AVV1træ!$Y56*IB$188+AVV1kul!$Y56*IB$189+AVV2træ!$Y56*IB$190+AVV2halm!$Y56*IB$191+AVV2gasGT!$Y56*IB$192+KKV!$Y56*IB$193+HCVgas!$Y56*IB$194+SPolie!$Y56*IB$195+SPgas!$Y56*IB$196+GeoEL!$Y54*IB$197+GeoVa!$Y54*IB$198+VP!$Y54*IB$199+Sol!$Y54*IB$200+Affald!$Y58*IB$201)</f>
        <v>0</v>
      </c>
      <c r="IC35" s="246">
        <f ca="1">IF(Sammenligning!$G$9="GJ",1,(1*3.6))*(AMV1træ!$Y58*IC$183+AMV1træBP!$Y58*IC$184+AMV3kul!$Y56*IC$185+AMV4træ!$Y56*IC$186+AMV4træBP!$Y56*IC$187+AVV1træ!$Y56*IC$188+AVV1kul!$Y56*IC$189+AVV2træ!$Y56*IC$190+AVV2halm!$Y56*IC$191+AVV2gasGT!$Y56*IC$192+KKV!$Y56*IC$193+HCVgas!$Y56*IC$194+SPolie!$Y56*IC$195+SPgas!$Y56*IC$196+GeoEL!$Y54*IC$197+GeoVa!$Y54*IC$198+VP!$Y54*IC$199+Sol!$Y54*IC$200+Affald!$Y58*IC$201)</f>
        <v>0.58235750980054846</v>
      </c>
      <c r="ID35" s="246">
        <f ca="1">IF(Sammenligning!$G$9="GJ",1,(1*3.6))*(AMV1træ!$Y58*ID$183+AMV1træBP!$Y58*ID$184+AMV3kul!$Y56*ID$185+AMV4træ!$Y56*ID$186+AMV4træBP!$Y56*ID$187+AVV1træ!$Y56*ID$188+AVV1kul!$Y56*ID$189+AVV2træ!$Y56*ID$190+AVV2halm!$Y56*ID$191+AVV2gasGT!$Y56*ID$192+KKV!$Y56*ID$193+HCVgas!$Y56*ID$194+SPolie!$Y56*ID$195+SPgas!$Y56*ID$196+GeoEL!$Y54*ID$197+GeoVa!$Y54*ID$198+VP!$Y54*ID$199+Sol!$Y54*ID$200+Affald!$Y58*ID$201)</f>
        <v>-0.17065767704920934</v>
      </c>
      <c r="IE35" s="246">
        <f ca="1">IF(Sammenligning!$G$9="GJ",1,(1*3.6))*(AMV1træ!$Y58*IE$183+AMV1træBP!$Y58*IE$184+AMV3kul!$Y56*IE$185+AMV4træ!$Y56*IE$186+AMV4træBP!$Y56*IE$187+AVV1træ!$Y56*IE$188+AVV1kul!$Y56*IE$189+AVV2træ!$Y56*IE$190+AVV2halm!$Y56*IE$191+AVV2gasGT!$Y56*IE$192+KKV!$Y56*IE$193+HCVgas!$Y56*IE$194+SPolie!$Y56*IE$195+SPgas!$Y56*IE$196+GeoEL!$Y54*IE$197+GeoVa!$Y54*IE$198+VP!$Y54*IE$199+Sol!$Y54*IE$200+Affald!$Y58*IE$201)</f>
        <v>0.13371306173121728</v>
      </c>
      <c r="IF35" s="246">
        <f ca="1">IF(Sammenligning!$G$9="GJ",1,(1*3.6))*(AMV1træ!$Y58*IF$183+AMV1træBP!$Y58*IF$184+AMV3kul!$Y56*IF$185+AMV4træ!$Y56*IF$186+AMV4træBP!$Y56*IF$187+AVV1træ!$Y56*IF$188+AVV1kul!$Y56*IF$189+AVV2træ!$Y56*IF$190+AVV2halm!$Y56*IF$191+AVV2gasGT!$Y56*IF$192+KKV!$Y56*IF$193+HCVgas!$Y56*IF$194+SPolie!$Y56*IF$195+SPgas!$Y56*IF$196+GeoEL!$Y54*IF$197+GeoVa!$Y54*IF$198+VP!$Y54*IF$199+Sol!$Y54*IF$200+Affald!$Y58*IF$201)</f>
        <v>0.30482172100389054</v>
      </c>
      <c r="IG35" s="246">
        <f ca="1">IF(Sammenligning!$G$9="GJ",1,(1*3.6))*(AMV1træ!$Y58*IG$183+AMV1træBP!$Y58*IG$184+AMV3kul!$Y56*IG$185+AMV4træ!$Y56*IG$186+AMV4træBP!$Y56*IG$187+AVV1træ!$Y56*IG$188+AVV1kul!$Y56*IG$189+AVV2træ!$Y56*IG$190+AVV2halm!$Y56*IG$191+AVV2gasGT!$Y56*IG$192+KKV!$Y56*IG$193+HCVgas!$Y56*IG$194+SPolie!$Y56*IG$195+SPgas!$Y56*IG$196+GeoEL!$Y54*IG$197+GeoVa!$Y54*IG$198+VP!$Y54*IG$199+Sol!$Y54*IG$200+Affald!$Y58*IG$201)</f>
        <v>0.74884723472611081</v>
      </c>
      <c r="IH35" s="246">
        <f ca="1">IF(Sammenligning!$G$9="GJ",1,(1*3.6))*(AMV1træ!$Y58*IH$183+AMV1træBP!$Y58*IH$184+AMV3kul!$Y56*IH$185+AMV4træ!$Y56*IH$186+AMV4træBP!$Y56*IH$187+AVV1træ!$Y56*IH$188+AVV1kul!$Y56*IH$189+AVV2træ!$Y56*IH$190+AVV2halm!$Y56*IH$191+AVV2gasGT!$Y56*IH$192+KKV!$Y56*IH$193+HCVgas!$Y56*IH$194+SPolie!$Y56*IH$195+SPgas!$Y56*IH$196+GeoEL!$Y54*IH$197+GeoVa!$Y54*IH$198+VP!$Y54*IH$199+Sol!$Y54*IH$200+Affald!$Y58*IH$201)</f>
        <v>1.7795649461541368E-2</v>
      </c>
      <c r="II35" s="246">
        <f ca="1">IF(Sammenligning!$G$9="GJ",1,(1*3.6))*(AMV1træ!$Y58*II$183+AMV1træBP!$Y58*II$184+AMV3kul!$Y56*II$185+AMV4træ!$Y56*II$186+AMV4træBP!$Y56*II$187+AVV1træ!$Y56*II$188+AVV1kul!$Y56*II$189+AVV2træ!$Y56*II$190+AVV2halm!$Y56*II$191+AVV2gasGT!$Y56*II$192+KKV!$Y56*II$193+HCVgas!$Y56*II$194+SPolie!$Y56*II$195+SPgas!$Y56*II$196+GeoEL!$Y54*II$197+GeoVa!$Y54*II$198+VP!$Y54*II$199+Sol!$Y54*II$200+Affald!$Y58*II$201)</f>
        <v>1.03442323748558</v>
      </c>
      <c r="IJ35" s="246">
        <f ca="1">IF(Sammenligning!$G$9="GJ",1,(1*3.6))*(AMV1træ!$Y58*IJ$183+AMV1træBP!$Y58*IJ$184+AMV3kul!$Y56*IJ$185+AMV4træ!$Y56*IJ$186+AMV4træBP!$Y56*IJ$187+AVV1træ!$Y56*IJ$188+AVV1kul!$Y56*IJ$189+AVV2træ!$Y56*IJ$190+AVV2halm!$Y56*IJ$191+AVV2gasGT!$Y56*IJ$192+KKV!$Y56*IJ$193+HCVgas!$Y56*IJ$194+SPolie!$Y56*IJ$195+SPgas!$Y56*IJ$196+GeoEL!$Y54*IJ$197+GeoVa!$Y54*IJ$198+VP!$Y54*IJ$199+Sol!$Y54*IJ$200+Affald!$Y58*IJ$201)</f>
        <v>0.99998571035523254</v>
      </c>
      <c r="IK35" s="246">
        <f ca="1">IF(Sammenligning!$G$9="GJ",1,(1*3.6))*(AMV1træ!$Y58*IK$183+AMV1træBP!$Y58*IK$184+AMV3kul!$Y56*IK$185+AMV4træ!$Y56*IK$186+AMV4træBP!$Y56*IK$187+AVV1træ!$Y56*IK$188+AVV1kul!$Y56*IK$189+AVV2træ!$Y56*IK$190+AVV2halm!$Y56*IK$191+AVV2gasGT!$Y56*IK$192+KKV!$Y56*IK$193+HCVgas!$Y56*IK$194+SPolie!$Y56*IK$195+SPgas!$Y56*IK$196+GeoEL!$Y54*IK$197+GeoVa!$Y54*IK$198+VP!$Y54*IK$199+Sol!$Y54*IK$200+Affald!$Y58*IK$201)</f>
        <v>0.91427310315032895</v>
      </c>
      <c r="IL35" s="246">
        <f ca="1">IF(Sammenligning!$G$9="GJ",1,(1*3.6))*(AMV1træ!$Y58*IL$183+AMV1træBP!$Y58*IL$184+AMV3kul!$Y56*IL$185+AMV4træ!$Y56*IL$186+AMV4træBP!$Y56*IL$187+AVV1træ!$Y56*IL$188+AVV1kul!$Y56*IL$189+AVV2træ!$Y56*IL$190+AVV2halm!$Y56*IL$191+AVV2gasGT!$Y56*IL$192+KKV!$Y56*IL$193+HCVgas!$Y56*IL$194+SPolie!$Y56*IL$195+SPgas!$Y56*IL$196+GeoEL!$Y54*IL$197+GeoVa!$Y54*IL$198+VP!$Y54*IL$199+Sol!$Y54*IL$200+Affald!$Y58*IL$201)</f>
        <v>1.9145448390123541</v>
      </c>
      <c r="IM35" s="246">
        <f ca="1">IF(Sammenligning!$G$9="GJ",1,(1*3.6))*(AMV1træ!$Z58*IM$183+AMV1træBP!$Z58*IM$184+AMV3kul!$Z56*IM$185+AMV4træ!$Z56*IM$186+AMV4træBP!$Z56*IM$187+AVV1træ!$Z56*IM$188+AVV1kul!$Z56*IM$189+AVV2træ!$Z56*IM$190+AVV2halm!$Z56*IM$191+AVV2gasGT!$Z56*IM$192+KKV!$Z56*IM$193+HCVgas!$Z56*IM$194+SPolie!$Z56*IM$195+SPgas!$Z56*IM$196+GeoEL!$Z54*IM$197+GeoVa!$Z54*IM$198+VP!$Z54*IM$199+Sol!$Z54*IM$200+Affald!$Z58*IM$201)</f>
        <v>0</v>
      </c>
      <c r="IN35" s="246">
        <f ca="1">IF(Sammenligning!$G$9="GJ",1,(1*3.6))*(AMV1træ!$Z58*IN$183+AMV1træBP!$Z58*IN$184+AMV3kul!$Z56*IN$185+AMV4træ!$Z56*IN$186+AMV4træBP!$Z56*IN$187+AVV1træ!$Z56*IN$188+AVV1kul!$Z56*IN$189+AVV2træ!$Z56*IN$190+AVV2halm!$Z56*IN$191+AVV2gasGT!$Z56*IN$192+KKV!$Z56*IN$193+HCVgas!$Z56*IN$194+SPolie!$Z56*IN$195+SPgas!$Z56*IN$196+GeoEL!$Z54*IN$197+GeoVa!$Z54*IN$198+VP!$Z54*IN$199+Sol!$Z54*IN$200+Affald!$Z58*IN$201)</f>
        <v>0</v>
      </c>
      <c r="IO35" s="246">
        <f ca="1">IF(Sammenligning!$G$9="GJ",1,(1*3.6))*(AMV1træ!$Z58*IO$183+AMV1træBP!$Z58*IO$184+AMV3kul!$Z56*IO$185+AMV4træ!$Z56*IO$186+AMV4træBP!$Z56*IO$187+AVV1træ!$Z56*IO$188+AVV1kul!$Z56*IO$189+AVV2træ!$Z56*IO$190+AVV2halm!$Z56*IO$191+AVV2gasGT!$Z56*IO$192+KKV!$Z56*IO$193+HCVgas!$Z56*IO$194+SPolie!$Z56*IO$195+SPgas!$Z56*IO$196+GeoEL!$Z54*IO$197+GeoVa!$Z54*IO$198+VP!$Z54*IO$199+Sol!$Z54*IO$200+Affald!$Z58*IO$201)</f>
        <v>0.58487716717086868</v>
      </c>
      <c r="IP35" s="246">
        <f ca="1">IF(Sammenligning!$G$9="GJ",1,(1*3.6))*(AMV1træ!$Z58*IP$183+AMV1træBP!$Z58*IP$184+AMV3kul!$Z56*IP$185+AMV4træ!$Z56*IP$186+AMV4træBP!$Z56*IP$187+AVV1træ!$Z56*IP$188+AVV1kul!$Z56*IP$189+AVV2træ!$Z56*IP$190+AVV2halm!$Z56*IP$191+AVV2gasGT!$Z56*IP$192+KKV!$Z56*IP$193+HCVgas!$Z56*IP$194+SPolie!$Z56*IP$195+SPgas!$Z56*IP$196+GeoEL!$Z54*IP$197+GeoVa!$Z54*IP$198+VP!$Z54*IP$199+Sol!$Z54*IP$200+Affald!$Z58*IP$201)</f>
        <v>-0.17139605316103459</v>
      </c>
      <c r="IQ35" s="246">
        <f ca="1">IF(Sammenligning!$G$9="GJ",1,(1*3.6))*(AMV1træ!$Z58*IQ$183+AMV1træBP!$Z58*IQ$184+AMV3kul!$Z56*IQ$185+AMV4træ!$Z56*IQ$186+AMV4træBP!$Z56*IQ$187+AVV1træ!$Z56*IQ$188+AVV1kul!$Z56*IQ$189+AVV2træ!$Z56*IQ$190+AVV2halm!$Z56*IQ$191+AVV2gasGT!$Z56*IQ$192+KKV!$Z56*IQ$193+HCVgas!$Z56*IQ$194+SPolie!$Z56*IQ$195+SPgas!$Z56*IQ$196+GeoEL!$Z54*IQ$197+GeoVa!$Z54*IQ$198+VP!$Z54*IQ$199+Sol!$Z54*IQ$200+Affald!$Z58*IQ$201)</f>
        <v>0.13429159140728264</v>
      </c>
      <c r="IR35" s="246">
        <f ca="1">IF(Sammenligning!$G$9="GJ",1,(1*3.6))*(AMV1træ!$Z58*IR$183+AMV1træBP!$Z58*IR$184+AMV3kul!$Z56*IR$185+AMV4træ!$Z56*IR$186+AMV4træBP!$Z56*IR$187+AVV1træ!$Z56*IR$188+AVV1kul!$Z56*IR$189+AVV2træ!$Z56*IR$190+AVV2halm!$Z56*IR$191+AVV2gasGT!$Z56*IR$192+KKV!$Z56*IR$193+HCVgas!$Z56*IR$194+SPolie!$Z56*IR$195+SPgas!$Z56*IR$196+GeoEL!$Z54*IR$197+GeoVa!$Z54*IR$198+VP!$Z54*IR$199+Sol!$Z54*IR$200+Affald!$Z58*IR$201)</f>
        <v>0.30614057803421235</v>
      </c>
      <c r="IS35" s="246">
        <f ca="1">IF(Sammenligning!$G$9="GJ",1,(1*3.6))*(AMV1træ!$Z58*IS$183+AMV1træBP!$Z58*IS$184+AMV3kul!$Z56*IS$185+AMV4træ!$Z56*IS$186+AMV4træBP!$Z56*IS$187+AVV1træ!$Z56*IS$188+AVV1kul!$Z56*IS$189+AVV2træ!$Z56*IS$190+AVV2halm!$Z56*IS$191+AVV2gasGT!$Z56*IS$192+KKV!$Z56*IS$193+HCVgas!$Z56*IS$194+SPolie!$Z56*IS$195+SPgas!$Z56*IS$196+GeoEL!$Z54*IS$197+GeoVa!$Z54*IS$198+VP!$Z54*IS$199+Sol!$Z54*IS$200+Affald!$Z58*IS$201)</f>
        <v>0.75208723493640739</v>
      </c>
      <c r="IT35" s="246">
        <f ca="1">IF(Sammenligning!$G$9="GJ",1,(1*3.6))*(AMV1træ!$Z58*IT$183+AMV1træBP!$Z58*IT$184+AMV3kul!$Z56*IT$185+AMV4træ!$Z56*IT$186+AMV4træBP!$Z56*IT$187+AVV1træ!$Z56*IT$188+AVV1kul!$Z56*IT$189+AVV2træ!$Z56*IT$190+AVV2halm!$Z56*IT$191+AVV2gasGT!$Z56*IT$192+KKV!$Z56*IT$193+HCVgas!$Z56*IT$194+SPolie!$Z56*IT$195+SPgas!$Z56*IT$196+GeoEL!$Z54*IT$197+GeoVa!$Z54*IT$198+VP!$Z54*IT$199+Sol!$Z54*IT$200+Affald!$Z58*IT$201)</f>
        <v>1.7872645015940186E-2</v>
      </c>
      <c r="IU35" s="246">
        <f ca="1">IF(Sammenligning!$G$9="GJ",1,(1*3.6))*(AMV1træ!$Z58*IU$183+AMV1træBP!$Z58*IU$184+AMV3kul!$Z56*IU$185+AMV4træ!$Z56*IU$186+AMV4træBP!$Z56*IU$187+AVV1træ!$Z56*IU$188+AVV1kul!$Z56*IU$189+AVV2træ!$Z56*IU$190+AVV2halm!$Z56*IU$191+AVV2gasGT!$Z56*IU$192+KKV!$Z56*IU$193+HCVgas!$Z56*IU$194+SPolie!$Z56*IU$195+SPgas!$Z56*IU$196+GeoEL!$Z54*IU$197+GeoVa!$Z54*IU$198+VP!$Z54*IU$199+Sol!$Z54*IU$200+Affald!$Z58*IU$201)</f>
        <v>1.038898825231076</v>
      </c>
      <c r="IV35" s="246">
        <f ca="1">IF(Sammenligning!$G$9="GJ",1,(1*3.6))*(AMV1træ!$Z58*IV$183+AMV1træBP!$Z58*IV$184+AMV3kul!$Z56*IV$185+AMV4træ!$Z56*IV$186+AMV4træBP!$Z56*IV$187+AVV1træ!$Z56*IV$188+AVV1kul!$Z56*IV$189+AVV2træ!$Z56*IV$190+AVV2halm!$Z56*IV$191+AVV2gasGT!$Z56*IV$192+KKV!$Z56*IV$193+HCVgas!$Z56*IV$194+SPolie!$Z56*IV$195+SPgas!$Z56*IV$196+GeoEL!$Z54*IV$197+GeoVa!$Z54*IV$198+VP!$Z54*IV$199+Sol!$Z54*IV$200+Affald!$Z58*IV$201)</f>
        <v>1.0043122989591546</v>
      </c>
      <c r="IW35" s="246">
        <f ca="1">IF(Sammenligning!$G$9="GJ",1,(1*3.6))*(AMV1træ!$Z58*IW$183+AMV1træBP!$Z58*IW$184+AMV3kul!$Z56*IW$185+AMV4træ!$Z56*IW$186+AMV4træBP!$Z56*IW$187+AVV1træ!$Z56*IW$188+AVV1kul!$Z56*IW$189+AVV2træ!$Z56*IW$190+AVV2halm!$Z56*IW$191+AVV2gasGT!$Z56*IW$192+KKV!$Z56*IW$193+HCVgas!$Z56*IW$194+SPolie!$Z56*IW$195+SPgas!$Z56*IW$196+GeoEL!$Z54*IW$197+GeoVa!$Z54*IW$198+VP!$Z54*IW$199+Sol!$Z54*IW$200+Affald!$Z58*IW$201)</f>
        <v>0.91822884326541265</v>
      </c>
      <c r="IX35" s="246">
        <f ca="1">IF(Sammenligning!$G$9="GJ",1,(1*3.6))*(AMV1træ!$Z58*IX$183+AMV1træBP!$Z58*IX$184+AMV3kul!$Z56*IX$185+AMV4træ!$Z56*IX$186+AMV4træBP!$Z56*IX$187+AVV1træ!$Z56*IX$188+AVV1kul!$Z56*IX$189+AVV2træ!$Z56*IX$190+AVV2halm!$Z56*IX$191+AVV2gasGT!$Z56*IX$192+KKV!$Z56*IX$193+HCVgas!$Z56*IX$194+SPolie!$Z56*IX$195+SPgas!$Z56*IX$196+GeoEL!$Z54*IX$197+GeoVa!$Z54*IX$198+VP!$Z54*IX$199+Sol!$Z54*IX$200+Affald!$Z58*IX$201)</f>
        <v>1.9228284052637417</v>
      </c>
      <c r="IY35" s="310">
        <f ca="1">IF(Sammenligning!$G$9="GJ",1,(1*3.6))*(AMV1træ!$AA58*IY$183+AMV1træBP!$AA58*IY$184+AMV3kul!$AA56*IY$185+AMV4træ!$AA56*IY$186+AMV4træBP!$AA56*IY$187+AVV1træ!$AA56*IY$188+AVV1kul!$AA56*IY$189+AVV2træ!$AA56*IY$190+AVV2halm!$AA56*IY$191+AVV2gasGT!$AA56*IY$192+KKV!$AA56*IY$193+HCVgas!$AA56*IY$194+SPolie!$AA56*IY$195+SPgas!$AA56*IY$196+GeoEL!$AA54*IY$197+GeoVa!$AA54*IY$198+VP!$AA54*IY$199+Sol!$AA54*IY$200+Affald!$AA58*IY$201)</f>
        <v>0</v>
      </c>
      <c r="IZ35" s="310">
        <f ca="1">IF(Sammenligning!$G$9="GJ",1,(1*3.6))*(AMV1træ!$AA58*IZ$183+AMV1træBP!$AA58*IZ$184+AMV3kul!$AA56*IZ$185+AMV4træ!$AA56*IZ$186+AMV4træBP!$AA56*IZ$187+AVV1træ!$AA56*IZ$188+AVV1kul!$AA56*IZ$189+AVV2træ!$AA56*IZ$190+AVV2halm!$AA56*IZ$191+AVV2gasGT!$AA56*IZ$192+KKV!$AA56*IZ$193+HCVgas!$AA56*IZ$194+SPolie!$AA56*IZ$195+SPgas!$AA56*IZ$196+GeoEL!$AA54*IZ$197+GeoVa!$AA54*IZ$198+VP!$AA54*IZ$199+Sol!$AA54*IZ$200+Affald!$AA58*IZ$201)</f>
        <v>0</v>
      </c>
      <c r="JA35" s="310">
        <f ca="1">IF(Sammenligning!$G$9="GJ",1,(1*3.6))*(AMV1træ!$AA58*JA$183+AMV1træBP!$AA58*JA$184+AMV3kul!$AA56*JA$185+AMV4træ!$AA56*JA$186+AMV4træBP!$AA56*JA$187+AVV1træ!$AA56*JA$188+AVV1kul!$AA56*JA$189+AVV2træ!$AA56*JA$190+AVV2halm!$AA56*JA$191+AVV2gasGT!$AA56*JA$192+KKV!$AA56*JA$193+HCVgas!$AA56*JA$194+SPolie!$AA56*JA$195+SPgas!$AA56*JA$196+GeoEL!$AA54*JA$197+GeoVa!$AA54*JA$198+VP!$AA54*JA$199+Sol!$AA54*JA$200+Affald!$AA58*JA$201)</f>
        <v>0.58235750980054846</v>
      </c>
      <c r="JB35" s="310">
        <f ca="1">IF(Sammenligning!$G$9="GJ",1,(1*3.6))*(AMV1træ!$AA58*JB$183+AMV1træBP!$AA58*JB$184+AMV3kul!$AA56*JB$185+AMV4træ!$AA56*JB$186+AMV4træBP!$AA56*JB$187+AVV1træ!$AA56*JB$188+AVV1kul!$AA56*JB$189+AVV2træ!$AA56*JB$190+AVV2halm!$AA56*JB$191+AVV2gasGT!$AA56*JB$192+KKV!$AA56*JB$193+HCVgas!$AA56*JB$194+SPolie!$AA56*JB$195+SPgas!$AA56*JB$196+GeoEL!$AA54*JB$197+GeoVa!$AA54*JB$198+VP!$AA54*JB$199+Sol!$AA54*JB$200+Affald!$AA58*JB$201)</f>
        <v>-0.17065767704920934</v>
      </c>
      <c r="JC35" s="310">
        <f ca="1">IF(Sammenligning!$G$9="GJ",1,(1*3.6))*(AMV1træ!$AA58*JC$183+AMV1træBP!$AA58*JC$184+AMV3kul!$AA56*JC$185+AMV4træ!$AA56*JC$186+AMV4træBP!$AA56*JC$187+AVV1træ!$AA56*JC$188+AVV1kul!$AA56*JC$189+AVV2træ!$AA56*JC$190+AVV2halm!$AA56*JC$191+AVV2gasGT!$AA56*JC$192+KKV!$AA56*JC$193+HCVgas!$AA56*JC$194+SPolie!$AA56*JC$195+SPgas!$AA56*JC$196+GeoEL!$AA54*JC$197+GeoVa!$AA54*JC$198+VP!$AA54*JC$199+Sol!$AA54*JC$200+Affald!$AA58*JC$201)</f>
        <v>0.13371306173121728</v>
      </c>
      <c r="JD35" s="310">
        <f ca="1">IF(Sammenligning!$G$9="GJ",1,(1*3.6))*(AMV1træ!$AA58*JD$183+AMV1træBP!$AA58*JD$184+AMV3kul!$AA56*JD$185+AMV4træ!$AA56*JD$186+AMV4træBP!$AA56*JD$187+AVV1træ!$AA56*JD$188+AVV1kul!$AA56*JD$189+AVV2træ!$AA56*JD$190+AVV2halm!$AA56*JD$191+AVV2gasGT!$AA56*JD$192+KKV!$AA56*JD$193+HCVgas!$AA56*JD$194+SPolie!$AA56*JD$195+SPgas!$AA56*JD$196+GeoEL!$AA54*JD$197+GeoVa!$AA54*JD$198+VP!$AA54*JD$199+Sol!$AA54*JD$200+Affald!$AA58*JD$201)</f>
        <v>0.30482172100389054</v>
      </c>
      <c r="JE35" s="310">
        <f ca="1">IF(Sammenligning!$G$9="GJ",1,(1*3.6))*(AMV1træ!$AA58*JE$183+AMV1træBP!$AA58*JE$184+AMV3kul!$AA56*JE$185+AMV4træ!$AA56*JE$186+AMV4træBP!$AA56*JE$187+AVV1træ!$AA56*JE$188+AVV1kul!$AA56*JE$189+AVV2træ!$AA56*JE$190+AVV2halm!$AA56*JE$191+AVV2gasGT!$AA56*JE$192+KKV!$AA56*JE$193+HCVgas!$AA56*JE$194+SPolie!$AA56*JE$195+SPgas!$AA56*JE$196+GeoEL!$AA54*JE$197+GeoVa!$AA54*JE$198+VP!$AA54*JE$199+Sol!$AA54*JE$200+Affald!$AA58*JE$201)</f>
        <v>0.74884723472611081</v>
      </c>
      <c r="JF35" s="310">
        <f ca="1">IF(Sammenligning!$G$9="GJ",1,(1*3.6))*(AMV1træ!$AA58*JF$183+AMV1træBP!$AA58*JF$184+AMV3kul!$AA56*JF$185+AMV4træ!$AA56*JF$186+AMV4træBP!$AA56*JF$187+AVV1træ!$AA56*JF$188+AVV1kul!$AA56*JF$189+AVV2træ!$AA56*JF$190+AVV2halm!$AA56*JF$191+AVV2gasGT!$AA56*JF$192+KKV!$AA56*JF$193+HCVgas!$AA56*JF$194+SPolie!$AA56*JF$195+SPgas!$AA56*JF$196+GeoEL!$AA54*JF$197+GeoVa!$AA54*JF$198+VP!$AA54*JF$199+Sol!$AA54*JF$200+Affald!$AA58*JF$201)</f>
        <v>1.7795649461541368E-2</v>
      </c>
      <c r="JG35" s="310">
        <f ca="1">IF(Sammenligning!$G$9="GJ",1,(1*3.6))*(AMV1træ!$AA58*JG$183+AMV1træBP!$AA58*JG$184+AMV3kul!$AA56*JG$185+AMV4træ!$AA56*JG$186+AMV4træBP!$AA56*JG$187+AVV1træ!$AA56*JG$188+AVV1kul!$AA56*JG$189+AVV2træ!$AA56*JG$190+AVV2halm!$AA56*JG$191+AVV2gasGT!$AA56*JG$192+KKV!$AA56*JG$193+HCVgas!$AA56*JG$194+SPolie!$AA56*JG$195+SPgas!$AA56*JG$196+GeoEL!$AA54*JG$197+GeoVa!$AA54*JG$198+VP!$AA54*JG$199+Sol!$AA54*JG$200+Affald!$AA58*JG$201)</f>
        <v>1.03442323748558</v>
      </c>
      <c r="JH35" s="310">
        <f ca="1">IF(Sammenligning!$G$9="GJ",1,(1*3.6))*(AMV1træ!$AA58*JH$183+AMV1træBP!$AA58*JH$184+AMV3kul!$AA56*JH$185+AMV4træ!$AA56*JH$186+AMV4træBP!$AA56*JH$187+AVV1træ!$AA56*JH$188+AVV1kul!$AA56*JH$189+AVV2træ!$AA56*JH$190+AVV2halm!$AA56*JH$191+AVV2gasGT!$AA56*JH$192+KKV!$AA56*JH$193+HCVgas!$AA56*JH$194+SPolie!$AA56*JH$195+SPgas!$AA56*JH$196+GeoEL!$AA54*JH$197+GeoVa!$AA54*JH$198+VP!$AA54*JH$199+Sol!$AA54*JH$200+Affald!$AA58*JH$201)</f>
        <v>0.99998571035523254</v>
      </c>
      <c r="JI35" s="310">
        <f ca="1">IF(Sammenligning!$G$9="GJ",1,(1*3.6))*(AMV1træ!$AA58*JI$183+AMV1træBP!$AA58*JI$184+AMV3kul!$AA56*JI$185+AMV4træ!$AA56*JI$186+AMV4træBP!$AA56*JI$187+AVV1træ!$AA56*JI$188+AVV1kul!$AA56*JI$189+AVV2træ!$AA56*JI$190+AVV2halm!$AA56*JI$191+AVV2gasGT!$AA56*JI$192+KKV!$AA56*JI$193+HCVgas!$AA56*JI$194+SPolie!$AA56*JI$195+SPgas!$AA56*JI$196+GeoEL!$AA54*JI$197+GeoVa!$AA54*JI$198+VP!$AA54*JI$199+Sol!$AA54*JI$200+Affald!$AA58*JI$201)</f>
        <v>0.91427310315032895</v>
      </c>
      <c r="JJ35" s="310">
        <f ca="1">IF(Sammenligning!$G$9="GJ",1,(1*3.6))*(AMV1træ!$AA58*JJ$183+AMV1træBP!$AA58*JJ$184+AMV3kul!$AA56*JJ$185+AMV4træ!$AA56*JJ$186+AMV4træBP!$AA56*JJ$187+AVV1træ!$AA56*JJ$188+AVV1kul!$AA56*JJ$189+AVV2træ!$AA56*JJ$190+AVV2halm!$AA56*JJ$191+AVV2gasGT!$AA56*JJ$192+KKV!$AA56*JJ$193+HCVgas!$AA56*JJ$194+SPolie!$AA56*JJ$195+SPgas!$AA56*JJ$196+GeoEL!$AA54*JJ$197+GeoVa!$AA54*JJ$198+VP!$AA54*JJ$199+Sol!$AA54*JJ$200+Affald!$AA58*JJ$201)</f>
        <v>1.9145448390123541</v>
      </c>
      <c r="JK35" s="246">
        <f ca="1">IF(Sammenligning!$G$9="GJ",1,(1*3.6))*(AMV1træ!$AB58*JK$183+AMV1træBP!$AB58*JK$184+AMV3kul!$AB56*JK$185+AMV4træ!$AB56*JK$186+AMV4træBP!$AB56*JK$187+AVV1træ!$AB56*JK$188+AVV1kul!$AB56*JK$189+AVV2træ!$AB56*JK$190+AVV2halm!$AB56*JK$191+AVV2gasGT!$AB56*JK$192+KKV!$AB56*JK$193+HCVgas!$AB56*JK$194+SPolie!$AB56*JK$195+SPgas!$AB56*JK$196+GeoEL!$AB54*JK$197+GeoVa!$AB54*JK$198+VP!$AB54*JK$199+Sol!$AB54*JK$200+Affald!$AB58*JK$201)</f>
        <v>0</v>
      </c>
      <c r="JL35" s="246">
        <f ca="1">IF(Sammenligning!$G$9="GJ",1,(1*3.6))*(AMV1træ!$AB58*JL$183+AMV1træBP!$AB58*JL$184+AMV3kul!$AB56*JL$185+AMV4træ!$AB56*JL$186+AMV4træBP!$AB56*JL$187+AVV1træ!$AB56*JL$188+AVV1kul!$AB56*JL$189+AVV2træ!$AB56*JL$190+AVV2halm!$AB56*JL$191+AVV2gasGT!$AB56*JL$192+KKV!$AB56*JL$193+HCVgas!$AB56*JL$194+SPolie!$AB56*JL$195+SPgas!$AB56*JL$196+GeoEL!$AB54*JL$197+GeoVa!$AB54*JL$198+VP!$AB54*JL$199+Sol!$AB54*JL$200+Affald!$AB58*JL$201)</f>
        <v>0</v>
      </c>
      <c r="JM35" s="246">
        <f ca="1">IF(Sammenligning!$G$9="GJ",1,(1*3.6))*(AMV1træ!$AB58*JM$183+AMV1træBP!$AB58*JM$184+AMV3kul!$AB56*JM$185+AMV4træ!$AB56*JM$186+AMV4træBP!$AB56*JM$187+AVV1træ!$AB56*JM$188+AVV1kul!$AB56*JM$189+AVV2træ!$AB56*JM$190+AVV2halm!$AB56*JM$191+AVV2gasGT!$AB56*JM$192+KKV!$AB56*JM$193+HCVgas!$AB56*JM$194+SPolie!$AB56*JM$195+SPgas!$AB56*JM$196+GeoEL!$AB54*JM$197+GeoVa!$AB54*JM$198+VP!$AB54*JM$199+Sol!$AB54*JM$200+Affald!$AB58*JM$201)</f>
        <v>0.54104843188026308</v>
      </c>
      <c r="JN35" s="246">
        <f ca="1">IF(Sammenligning!$G$9="GJ",1,(1*3.6))*(AMV1træ!$AB58*JN$183+AMV1træBP!$AB58*JN$184+AMV3kul!$AB56*JN$185+AMV4træ!$AB56*JN$186+AMV4træBP!$AB56*JN$187+AVV1træ!$AB56*JN$188+AVV1kul!$AB56*JN$189+AVV2træ!$AB56*JN$190+AVV2halm!$AB56*JN$191+AVV2gasGT!$AB56*JN$192+KKV!$AB56*JN$193+HCVgas!$AB56*JN$194+SPolie!$AB56*JN$195+SPgas!$AB56*JN$196+GeoEL!$AB54*JN$197+GeoVa!$AB54*JN$198+VP!$AB54*JN$199+Sol!$AB54*JN$200+Affald!$AB58*JN$201)</f>
        <v>-0.13242451174480904</v>
      </c>
      <c r="JO35" s="246">
        <f ca="1">IF(Sammenligning!$G$9="GJ",1,(1*3.6))*(AMV1træ!$AB58*JO$183+AMV1træBP!$AB58*JO$184+AMV3kul!$AB56*JO$185+AMV4træ!$AB56*JO$186+AMV4træBP!$AB56*JO$187+AVV1træ!$AB56*JO$188+AVV1kul!$AB56*JO$189+AVV2træ!$AB56*JO$190+AVV2halm!$AB56*JO$191+AVV2gasGT!$AB56*JO$192+KKV!$AB56*JO$193+HCVgas!$AB56*JO$194+SPolie!$AB56*JO$195+SPgas!$AB56*JO$196+GeoEL!$AB54*JO$197+GeoVa!$AB54*JO$198+VP!$AB54*JO$199+Sol!$AB54*JO$200+Affald!$AB58*JO$201)</f>
        <v>0.21032411310635801</v>
      </c>
      <c r="JP35" s="246">
        <f ca="1">IF(Sammenligning!$G$9="GJ",1,(1*3.6))*(AMV1træ!$AB58*JP$183+AMV1træBP!$AB58*JP$184+AMV3kul!$AB56*JP$185+AMV4træ!$AB56*JP$186+AMV4træBP!$AB56*JP$187+AVV1træ!$AB56*JP$188+AVV1kul!$AB56*JP$189+AVV2træ!$AB56*JP$190+AVV2halm!$AB56*JP$191+AVV2gasGT!$AB56*JP$192+KKV!$AB56*JP$193+HCVgas!$AB56*JP$194+SPolie!$AB56*JP$195+SPgas!$AB56*JP$196+GeoEL!$AB54*JP$197+GeoVa!$AB54*JP$198+VP!$AB54*JP$199+Sol!$AB54*JP$200+Affald!$AB58*JP$201)</f>
        <v>0.29651984272941867</v>
      </c>
      <c r="JQ35" s="246">
        <f ca="1">IF(Sammenligning!$G$9="GJ",1,(1*3.6))*(AMV1træ!$AB58*JQ$183+AMV1træBP!$AB58*JQ$184+AMV3kul!$AB56*JQ$185+AMV4træ!$AB56*JQ$186+AMV4træBP!$AB56*JQ$187+AVV1træ!$AB56*JQ$188+AVV1kul!$AB56*JQ$189+AVV2træ!$AB56*JQ$190+AVV2halm!$AB56*JQ$191+AVV2gasGT!$AB56*JQ$192+KKV!$AB56*JQ$193+HCVgas!$AB56*JQ$194+SPolie!$AB56*JQ$195+SPgas!$AB56*JQ$196+GeoEL!$AB54*JQ$197+GeoVa!$AB54*JQ$198+VP!$AB54*JQ$199+Sol!$AB54*JQ$200+Affald!$AB58*JQ$201)</f>
        <v>0.7405985199576115</v>
      </c>
      <c r="JR35" s="246">
        <f ca="1">IF(Sammenligning!$G$9="GJ",1,(1*3.6))*(AMV1træ!$AB58*JR$183+AMV1træBP!$AB58*JR$184+AMV3kul!$AB56*JR$185+AMV4træ!$AB56*JR$186+AMV4træBP!$AB56*JR$187+AVV1træ!$AB56*JR$188+AVV1kul!$AB56*JR$189+AVV2træ!$AB56*JR$190+AVV2halm!$AB56*JR$191+AVV2gasGT!$AB56*JR$192+KKV!$AB56*JR$193+HCVgas!$AB56*JR$194+SPolie!$AB56*JR$195+SPgas!$AB56*JR$196+GeoEL!$AB54*JR$197+GeoVa!$AB54*JR$198+VP!$AB54*JR$199+Sol!$AB54*JR$200+Affald!$AB58*JR$201)</f>
        <v>2.3983677811221096E-2</v>
      </c>
      <c r="JS35" s="246">
        <f ca="1">IF(Sammenligning!$G$9="GJ",1,(1*3.6))*(AMV1træ!$AB58*JS$183+AMV1træBP!$AB58*JS$184+AMV3kul!$AB56*JS$185+AMV4træ!$AB56*JS$186+AMV4træBP!$AB56*JS$187+AVV1træ!$AB56*JS$188+AVV1kul!$AB56*JS$189+AVV2træ!$AB56*JS$190+AVV2halm!$AB56*JS$191+AVV2gasGT!$AB56*JS$192+KKV!$AB56*JS$193+HCVgas!$AB56*JS$194+SPolie!$AB56*JS$195+SPgas!$AB56*JS$196+GeoEL!$AB54*JS$197+GeoVa!$AB54*JS$198+VP!$AB54*JS$199+Sol!$AB54*JS$200+Affald!$AB58*JS$201)</f>
        <v>1.3421809980296378</v>
      </c>
      <c r="JT35" s="246">
        <f ca="1">IF(Sammenligning!$G$9="GJ",1,(1*3.6))*(AMV1træ!$AB58*JT$183+AMV1træBP!$AB58*JT$184+AMV3kul!$AB56*JT$185+AMV4træ!$AB56*JT$186+AMV4træBP!$AB56*JT$187+AVV1træ!$AB56*JT$188+AVV1kul!$AB56*JT$189+AVV2træ!$AB56*JT$190+AVV2halm!$AB56*JT$191+AVV2gasGT!$AB56*JT$192+KKV!$AB56*JT$193+HCVgas!$AB56*JT$194+SPolie!$AB56*JT$195+SPgas!$AB56*JT$196+GeoEL!$AB54*JT$197+GeoVa!$AB54*JT$198+VP!$AB54*JT$199+Sol!$AB54*JT$200+Affald!$AB58*JT$201)</f>
        <v>0.96347302377690025</v>
      </c>
      <c r="JU35" s="246">
        <f ca="1">IF(Sammenligning!$G$9="GJ",1,(1*3.6))*(AMV1træ!$AB58*JU$183+AMV1træBP!$AB58*JU$184+AMV3kul!$AB56*JU$185+AMV4træ!$AB56*JU$186+AMV4træBP!$AB56*JU$187+AVV1træ!$AB56*JU$188+AVV1kul!$AB56*JU$189+AVV2træ!$AB56*JU$190+AVV2halm!$AB56*JU$191+AVV2gasGT!$AB56*JU$192+KKV!$AB56*JU$193+HCVgas!$AB56*JU$194+SPolie!$AB56*JU$195+SPgas!$AB56*JU$196+GeoEL!$AB54*JU$197+GeoVa!$AB54*JU$198+VP!$AB54*JU$199+Sol!$AB54*JU$200+Affald!$AB58*JU$201)</f>
        <v>0.76917124103052703</v>
      </c>
      <c r="JV35" s="246">
        <f ca="1">IF(Sammenligning!$G$9="GJ",1,(1*3.6))*(AMV1træ!$AB58*JV$183+AMV1træBP!$AB58*JV$184+AMV3kul!$AB56*JV$185+AMV4træ!$AB56*JV$186+AMV4træBP!$AB56*JV$187+AVV1træ!$AB56*JV$188+AVV1kul!$AB56*JV$189+AVV2træ!$AB56*JV$190+AVV2halm!$AB56*JV$191+AVV2gasGT!$AB56*JV$192+KKV!$AB56*JV$193+HCVgas!$AB56*JV$194+SPolie!$AB56*JV$195+SPgas!$AB56*JV$196+GeoEL!$AB54*JV$197+GeoVa!$AB54*JV$198+VP!$AB54*JV$199+Sol!$AB54*JV$200+Affald!$AB58*JV$201)</f>
        <v>1.8282409605640042</v>
      </c>
      <c r="JW35" s="246">
        <f ca="1">IF(Sammenligning!$G$9="GJ",1,(1*3.6))*(AMV1træ!$AC58*JW$183+AMV1træBP!$AC58*JW$184+AMV3kul!$AC56*JW$185+AMV4træ!$AC56*JW$186+AMV4træBP!$AC56*JW$187+AVV1træ!$AC56*JW$188+AVV1kul!$AC56*JW$189+AVV2træ!$AC56*JW$190+AVV2halm!$AC56*JW$191+AVV2gasGT!$AC56*JW$192+KKV!$AC56*JW$193+HCVgas!$AC56*JW$194+SPolie!$AC56*JW$195+SPgas!$AC56*JW$196+GeoEL!$AC54*JW$197+GeoVa!$AC54*JW$198+VP!$AC54*JW$199+Sol!$AC54*JW$200+Affald!$AC58*JW$201)</f>
        <v>0</v>
      </c>
      <c r="JX35" s="246">
        <f ca="1">IF(Sammenligning!$G$9="GJ",1,(1*3.6))*(AMV1træ!$AC58*JX$183+AMV1træBP!$AC58*JX$184+AMV3kul!$AC56*JX$185+AMV4træ!$AC56*JX$186+AMV4træBP!$AC56*JX$187+AVV1træ!$AC56*JX$188+AVV1kul!$AC56*JX$189+AVV2træ!$AC56*JX$190+AVV2halm!$AC56*JX$191+AVV2gasGT!$AC56*JX$192+KKV!$AC56*JX$193+HCVgas!$AC56*JX$194+SPolie!$AC56*JX$195+SPgas!$AC56*JX$196+GeoEL!$AC54*JX$197+GeoVa!$AC54*JX$198+VP!$AC54*JX$199+Sol!$AC54*JX$200+Affald!$AC58*JX$201)</f>
        <v>0</v>
      </c>
      <c r="JY35" s="246">
        <f ca="1">IF(Sammenligning!$G$9="GJ",1,(1*3.6))*(AMV1træ!$AC58*JY$183+AMV1træBP!$AC58*JY$184+AMV3kul!$AC56*JY$185+AMV4træ!$AC56*JY$186+AMV4træBP!$AC56*JY$187+AVV1træ!$AC56*JY$188+AVV1kul!$AC56*JY$189+AVV2træ!$AC56*JY$190+AVV2halm!$AC56*JY$191+AVV2gasGT!$AC56*JY$192+KKV!$AC56*JY$193+HCVgas!$AC56*JY$194+SPolie!$AC56*JY$195+SPgas!$AC56*JY$196+GeoEL!$AC54*JY$197+GeoVa!$AC54*JY$198+VP!$AC54*JY$199+Sol!$AC54*JY$200+Affald!$AC58*JY$201)</f>
        <v>0.49696942935930166</v>
      </c>
      <c r="JZ35" s="246">
        <f ca="1">IF(Sammenligning!$G$9="GJ",1,(1*3.6))*(AMV1træ!$AC58*JZ$183+AMV1træBP!$AC58*JZ$184+AMV3kul!$AC56*JZ$185+AMV4træ!$AC56*JZ$186+AMV4træBP!$AC56*JZ$187+AVV1træ!$AC56*JZ$188+AVV1kul!$AC56*JZ$189+AVV2træ!$AC56*JZ$190+AVV2halm!$AC56*JZ$191+AVV2gasGT!$AC56*JZ$192+KKV!$AC56*JZ$193+HCVgas!$AC56*JZ$194+SPolie!$AC56*JZ$195+SPgas!$AC56*JZ$196+GeoEL!$AC54*JZ$197+GeoVa!$AC54*JZ$198+VP!$AC54*JZ$199+Sol!$AC54*JZ$200+Affald!$AC58*JZ$201)</f>
        <v>-9.1575831445368489E-2</v>
      </c>
      <c r="KA35" s="246">
        <f ca="1">IF(Sammenligning!$G$9="GJ",1,(1*3.6))*(AMV1træ!$AC58*KA$183+AMV1træBP!$AC58*KA$184+AMV3kul!$AC56*KA$185+AMV4træ!$AC56*KA$186+AMV4træBP!$AC56*KA$187+AVV1træ!$AC56*KA$188+AVV1kul!$AC56*KA$189+AVV2træ!$AC56*KA$190+AVV2halm!$AC56*KA$191+AVV2gasGT!$AC56*KA$192+KKV!$AC56*KA$193+HCVgas!$AC56*KA$194+SPolie!$AC56*KA$195+SPgas!$AC56*KA$196+GeoEL!$AC54*KA$197+GeoVa!$AC54*KA$198+VP!$AC54*KA$199+Sol!$AC54*KA$200+Affald!$AC58*KA$201)</f>
        <v>0.27941134823584268</v>
      </c>
      <c r="KB35" s="246">
        <f ca="1">IF(Sammenligning!$G$9="GJ",1,(1*3.6))*(AMV1træ!$AC58*KB$183+AMV1træBP!$AC58*KB$184+AMV3kul!$AC56*KB$185+AMV4træ!$AC56*KB$186+AMV4træBP!$AC56*KB$187+AVV1træ!$AC56*KB$188+AVV1kul!$AC56*KB$189+AVV2træ!$AC56*KB$190+AVV2halm!$AC56*KB$191+AVV2gasGT!$AC56*KB$192+KKV!$AC56*KB$193+HCVgas!$AC56*KB$194+SPolie!$AC56*KB$195+SPgas!$AC56*KB$196+GeoEL!$AC54*KB$197+GeoVa!$AC54*KB$198+VP!$AC54*KB$199+Sol!$AC54*KB$200+Affald!$AC58*KB$201)</f>
        <v>0.28627763182765631</v>
      </c>
      <c r="KC35" s="246">
        <f ca="1">IF(Sammenligning!$G$9="GJ",1,(1*3.6))*(AMV1træ!$AC58*KC$183+AMV1træBP!$AC58*KC$184+AMV3kul!$AC56*KC$185+AMV4træ!$AC56*KC$186+AMV4træBP!$AC56*KC$187+AVV1træ!$AC56*KC$188+AVV1kul!$AC56*KC$189+AVV2træ!$AC56*KC$190+AVV2halm!$AC56*KC$191+AVV2gasGT!$AC56*KC$192+KKV!$AC56*KC$193+HCVgas!$AC56*KC$194+SPolie!$AC56*KC$195+SPgas!$AC56*KC$196+GeoEL!$AC54*KC$197+GeoVa!$AC54*KC$198+VP!$AC54*KC$199+Sol!$AC54*KC$200+Affald!$AC58*KC$201)</f>
        <v>0.72932683870672843</v>
      </c>
      <c r="KD35" s="246">
        <f ca="1">IF(Sammenligning!$G$9="GJ",1,(1*3.6))*(AMV1træ!$AC58*KD$183+AMV1træBP!$AC58*KD$184+AMV3kul!$AC56*KD$185+AMV4træ!$AC56*KD$186+AMV4træBP!$AC56*KD$187+AVV1træ!$AC56*KD$188+AVV1kul!$AC56*KD$189+AVV2træ!$AC56*KD$190+AVV2halm!$AC56*KD$191+AVV2gasGT!$AC56*KD$192+KKV!$AC56*KD$193+HCVgas!$AC56*KD$194+SPolie!$AC56*KD$195+SPgas!$AC56*KD$196+GeoEL!$AC54*KD$197+GeoVa!$AC54*KD$198+VP!$AC54*KD$199+Sol!$AC54*KD$200+Affald!$AC58*KD$201)</f>
        <v>3.0138251492851945E-2</v>
      </c>
      <c r="KE35" s="246">
        <f ca="1">IF(Sammenligning!$G$9="GJ",1,(1*3.6))*(AMV1træ!$AC58*KE$183+AMV1træBP!$AC58*KE$184+AMV3kul!$AC56*KE$185+AMV4træ!$AC56*KE$186+AMV4træBP!$AC56*KE$187+AVV1træ!$AC56*KE$188+AVV1kul!$AC56*KE$189+AVV2træ!$AC56*KE$190+AVV2halm!$AC56*KE$191+AVV2gasGT!$AC56*KE$192+KKV!$AC56*KE$193+HCVgas!$AC56*KE$194+SPolie!$AC56*KE$195+SPgas!$AC56*KE$196+GeoEL!$AC54*KE$197+GeoVa!$AC54*KE$198+VP!$AC54*KE$199+Sol!$AC54*KE$200+Affald!$AC58*KE$201)</f>
        <v>1.6438439996932748</v>
      </c>
      <c r="KF35" s="246">
        <f ca="1">IF(Sammenligning!$G$9="GJ",1,(1*3.6))*(AMV1træ!$AC58*KF$183+AMV1træBP!$AC58*KF$184+AMV3kul!$AC56*KF$185+AMV4træ!$AC56*KF$186+AMV4træBP!$AC56*KF$187+AVV1træ!$AC56*KF$188+AVV1kul!$AC56*KF$189+AVV2træ!$AC56*KF$190+AVV2halm!$AC56*KF$191+AVV2gasGT!$AC56*KF$192+KKV!$AC56*KF$193+HCVgas!$AC56*KF$194+SPolie!$AC56*KF$195+SPgas!$AC56*KF$196+GeoEL!$AC54*KF$197+GeoVa!$AC54*KF$198+VP!$AC54*KF$199+Sol!$AC54*KF$200+Affald!$AC58*KF$201)</f>
        <v>0.92119999825783816</v>
      </c>
      <c r="KG35" s="246">
        <f ca="1">IF(Sammenligning!$G$9="GJ",1,(1*3.6))*(AMV1træ!$AC58*KG$183+AMV1træBP!$AC58*KG$184+AMV3kul!$AC56*KG$185+AMV4træ!$AC56*KG$186+AMV4træBP!$AC56*KG$187+AVV1træ!$AC56*KG$188+AVV1kul!$AC56*KG$189+AVV2træ!$AC56*KG$190+AVV2halm!$AC56*KG$191+AVV2gasGT!$AC56*KG$192+KKV!$AC56*KG$193+HCVgas!$AC56*KG$194+SPolie!$AC56*KG$195+SPgas!$AC56*KG$196+GeoEL!$AC54*KG$197+GeoVa!$AC54*KG$198+VP!$AC54*KG$199+Sol!$AC54*KG$200+Affald!$AC58*KG$201)</f>
        <v>0.62321628664589046</v>
      </c>
      <c r="KH35" s="246">
        <f ca="1">IF(Sammenligning!$G$9="GJ",1,(1*3.6))*(AMV1træ!$AC58*KH$183+AMV1træBP!$AC58*KH$184+AMV3kul!$AC56*KH$185+AMV4træ!$AC56*KH$186+AMV4træBP!$AC56*KH$187+AVV1træ!$AC56*KH$188+AVV1kul!$AC56*KH$189+AVV2træ!$AC56*KH$190+AVV2halm!$AC56*KH$191+AVV2gasGT!$AC56*KH$192+KKV!$AC56*KH$193+HCVgas!$AC56*KH$194+SPolie!$AC56*KH$195+SPgas!$AC56*KH$196+GeoEL!$AC54*KH$197+GeoVa!$AC54*KH$198+VP!$AC54*KH$199+Sol!$AC54*KH$200+Affald!$AC58*KH$201)</f>
        <v>1.734951166793385</v>
      </c>
      <c r="KI35" s="246">
        <f ca="1">IF(Sammenligning!$G$9="GJ",1,(1*3.6))*(AMV1træ!$AD58*KI$183+AMV1træBP!$AD58*KI$184+AMV3kul!$AD56*KI$185+AMV4træ!$AD56*KI$186+AMV4træBP!$AD56*KI$187+AVV1træ!$AD56*KI$188+AVV1kul!$AD56*KI$189+AVV2træ!$AD56*KI$190+AVV2halm!$AD56*KI$191+AVV2gasGT!$AD56*KI$192+KKV!$AD56*KI$193+HCVgas!$AD56*KI$194+SPolie!$AD56*KI$195+SPgas!$AD56*KI$196+GeoEL!$AD54*KI$197+GeoVa!$AD54*KI$198+VP!$AD54*KI$199+Sol!$AD54*KI$200+Affald!$AD58*KI$201)</f>
        <v>0</v>
      </c>
      <c r="KJ35" s="246">
        <f ca="1">IF(Sammenligning!$G$9="GJ",1,(1*3.6))*(AMV1træ!$AD58*KJ$183+AMV1træBP!$AD58*KJ$184+AMV3kul!$AD56*KJ$185+AMV4træ!$AD56*KJ$186+AMV4træBP!$AD56*KJ$187+AVV1træ!$AD56*KJ$188+AVV1kul!$AD56*KJ$189+AVV2træ!$AD56*KJ$190+AVV2halm!$AD56*KJ$191+AVV2gasGT!$AD56*KJ$192+KKV!$AD56*KJ$193+HCVgas!$AD56*KJ$194+SPolie!$AD56*KJ$195+SPgas!$AD56*KJ$196+GeoEL!$AD54*KJ$197+GeoVa!$AD54*KJ$198+VP!$AD54*KJ$199+Sol!$AD54*KJ$200+Affald!$AD58*KJ$201)</f>
        <v>0</v>
      </c>
      <c r="KK35" s="246">
        <f ca="1">IF(Sammenligning!$G$9="GJ",1,(1*3.6))*(AMV1træ!$AD58*KK$183+AMV1træBP!$AD58*KK$184+AMV3kul!$AD56*KK$185+AMV4træ!$AD56*KK$186+AMV4træBP!$AD56*KK$187+AVV1træ!$AD56*KK$188+AVV1kul!$AD56*KK$189+AVV2træ!$AD56*KK$190+AVV2halm!$AD56*KK$191+AVV2gasGT!$AD56*KK$192+KKV!$AD56*KK$193+HCVgas!$AD56*KK$194+SPolie!$AD56*KK$195+SPgas!$AD56*KK$196+GeoEL!$AD54*KK$197+GeoVa!$AD54*KK$198+VP!$AD54*KK$199+Sol!$AD54*KK$200+Affald!$AD58*KK$201)</f>
        <v>0.45263800988744796</v>
      </c>
      <c r="KL35" s="246">
        <f ca="1">IF(Sammenligning!$G$9="GJ",1,(1*3.6))*(AMV1træ!$AD58*KL$183+AMV1træBP!$AD58*KL$184+AMV3kul!$AD56*KL$185+AMV4træ!$AD56*KL$186+AMV4træBP!$AD56*KL$187+AVV1træ!$AD56*KL$188+AVV1kul!$AD56*KL$189+AVV2træ!$AD56*KL$190+AVV2halm!$AD56*KL$191+AVV2gasGT!$AD56*KL$192+KKV!$AD56*KL$193+HCVgas!$AD56*KL$194+SPolie!$AD56*KL$195+SPgas!$AD56*KL$196+GeoEL!$AD54*KL$197+GeoVa!$AD54*KL$198+VP!$AD54*KL$199+Sol!$AD54*KL$200+Affald!$AD58*KL$201)</f>
        <v>-4.8711041382819203E-2</v>
      </c>
      <c r="KM35" s="246">
        <f ca="1">IF(Sammenligning!$G$9="GJ",1,(1*3.6))*(AMV1træ!$AD58*KM$183+AMV1træBP!$AD58*KM$184+AMV3kul!$AD56*KM$185+AMV4træ!$AD56*KM$186+AMV4træBP!$AD56*KM$187+AVV1træ!$AD56*KM$188+AVV1kul!$AD56*KM$189+AVV2træ!$AD56*KM$190+AVV2halm!$AD56*KM$191+AVV2gasGT!$AD56*KM$192+KKV!$AD56*KM$193+HCVgas!$AD56*KM$194+SPolie!$AD56*KM$195+SPgas!$AD56*KM$196+GeoEL!$AD54*KM$197+GeoVa!$AD54*KM$198+VP!$AD54*KM$199+Sol!$AD54*KM$200+Affald!$AD58*KM$201)</f>
        <v>0.34246336984967374</v>
      </c>
      <c r="KN35" s="246">
        <f ca="1">IF(Sammenligning!$G$9="GJ",1,(1*3.6))*(AMV1træ!$AD58*KN$183+AMV1træBP!$AD58*KN$184+AMV3kul!$AD56*KN$185+AMV4træ!$AD56*KN$186+AMV4træBP!$AD56*KN$187+AVV1træ!$AD56*KN$188+AVV1kul!$AD56*KN$189+AVV2træ!$AD56*KN$190+AVV2halm!$AD56*KN$191+AVV2gasGT!$AD56*KN$192+KKV!$AD56*KN$193+HCVgas!$AD56*KN$194+SPolie!$AD56*KN$195+SPgas!$AD56*KN$196+GeoEL!$AD54*KN$197+GeoVa!$AD54*KN$198+VP!$AD54*KN$199+Sol!$AD54*KN$200+Affald!$AD58*KN$201)</f>
        <v>0.27535171675409975</v>
      </c>
      <c r="KO35" s="246">
        <f ca="1">IF(Sammenligning!$G$9="GJ",1,(1*3.6))*(AMV1træ!$AD58*KO$183+AMV1træBP!$AD58*KO$184+AMV3kul!$AD56*KO$185+AMV4træ!$AD56*KO$186+AMV4træBP!$AD56*KO$187+AVV1træ!$AD56*KO$188+AVV1kul!$AD56*KO$189+AVV2træ!$AD56*KO$190+AVV2halm!$AD56*KO$191+AVV2gasGT!$AD56*KO$192+KKV!$AD56*KO$193+HCVgas!$AD56*KO$194+SPolie!$AD56*KO$195+SPgas!$AD56*KO$196+GeoEL!$AD54*KO$197+GeoVa!$AD54*KO$198+VP!$AD54*KO$199+Sol!$AD54*KO$200+Affald!$AD58*KO$201)</f>
        <v>0.71826609874208347</v>
      </c>
      <c r="KP35" s="246">
        <f ca="1">IF(Sammenligning!$G$9="GJ",1,(1*3.6))*(AMV1træ!$AD58*KP$183+AMV1træBP!$AD58*KP$184+AMV3kul!$AD56*KP$185+AMV4træ!$AD56*KP$186+AMV4træBP!$AD56*KP$187+AVV1træ!$AD56*KP$188+AVV1kul!$AD56*KP$189+AVV2træ!$AD56*KP$190+AVV2halm!$AD56*KP$191+AVV2gasGT!$AD56*KP$192+KKV!$AD56*KP$193+HCVgas!$AD56*KP$194+SPolie!$AD56*KP$195+SPgas!$AD56*KP$196+GeoEL!$AD54*KP$197+GeoVa!$AD54*KP$198+VP!$AD54*KP$199+Sol!$AD54*KP$200+Affald!$AD58*KP$201)</f>
        <v>3.6336833065374774E-2</v>
      </c>
      <c r="KQ35" s="246">
        <f ca="1">IF(Sammenligning!$G$9="GJ",1,(1*3.6))*(AMV1træ!$AD58*KQ$183+AMV1træBP!$AD58*KQ$184+AMV3kul!$AD56*KQ$185+AMV4træ!$AD56*KQ$186+AMV4træBP!$AD56*KQ$187+AVV1træ!$AD56*KQ$188+AVV1kul!$AD56*KQ$189+AVV2træ!$AD56*KQ$190+AVV2halm!$AD56*KQ$191+AVV2gasGT!$AD56*KQ$192+KKV!$AD56*KQ$193+HCVgas!$AD56*KQ$194+SPolie!$AD56*KQ$195+SPgas!$AD56*KQ$196+GeoEL!$AD54*KQ$197+GeoVa!$AD54*KQ$198+VP!$AD54*KQ$199+Sol!$AD54*KQ$200+Affald!$AD58*KQ$201)</f>
        <v>1.9439007624131337</v>
      </c>
      <c r="KR35" s="246">
        <f ca="1">IF(Sammenligning!$G$9="GJ",1,(1*3.6))*(AMV1træ!$AD58*KR$183+AMV1træBP!$AD58*KR$184+AMV3kul!$AD56*KR$185+AMV4træ!$AD56*KR$186+AMV4træBP!$AD56*KR$187+AVV1træ!$AD56*KR$188+AVV1kul!$AD56*KR$189+AVV2træ!$AD56*KR$190+AVV2halm!$AD56*KR$191+AVV2gasGT!$AD56*KR$192+KKV!$AD56*KR$193+HCVgas!$AD56*KR$194+SPolie!$AD56*KR$195+SPgas!$AD56*KR$196+GeoEL!$AD54*KR$197+GeoVa!$AD54*KR$198+VP!$AD54*KR$199+Sol!$AD54*KR$200+Affald!$AD58*KR$201)</f>
        <v>0.87741637106601844</v>
      </c>
      <c r="KS35" s="246">
        <f ca="1">IF(Sammenligning!$G$9="GJ",1,(1*3.6))*(AMV1træ!$AD58*KS$183+AMV1træBP!$AD58*KS$184+AMV3kul!$AD56*KS$185+AMV4træ!$AD56*KS$186+AMV4træBP!$AD56*KS$187+AVV1træ!$AD56*KS$188+AVV1kul!$AD56*KS$189+AVV2træ!$AD56*KS$190+AVV2halm!$AD56*KS$191+AVV2gasGT!$AD56*KS$192+KKV!$AD56*KS$193+HCVgas!$AD56*KS$194+SPolie!$AD56*KS$195+SPgas!$AD56*KS$196+GeoEL!$AD54*KS$197+GeoVa!$AD54*KS$198+VP!$AD54*KS$199+Sol!$AD54*KS$200+Affald!$AD58*KS$201)</f>
        <v>0.48026810508009898</v>
      </c>
      <c r="KT35" s="246">
        <f ca="1">IF(Sammenligning!$G$9="GJ",1,(1*3.6))*(AMV1træ!$AD58*KT$183+AMV1træBP!$AD58*KT$184+AMV3kul!$AD56*KT$185+AMV4træ!$AD56*KT$186+AMV4træBP!$AD56*KT$187+AVV1træ!$AD56*KT$188+AVV1kul!$AD56*KT$189+AVV2træ!$AD56*KT$190+AVV2halm!$AD56*KT$191+AVV2gasGT!$AD56*KT$192+KKV!$AD56*KT$193+HCVgas!$AD56*KT$194+SPolie!$AD56*KT$195+SPgas!$AD56*KT$196+GeoEL!$AD54*KT$197+GeoVa!$AD54*KT$198+VP!$AD54*KT$199+Sol!$AD54*KT$200+Affald!$AD58*KT$201)</f>
        <v>1.642932502051222</v>
      </c>
      <c r="KU35" s="246">
        <f ca="1">IF(Sammenligning!$G$9="GJ",1,(1*3.6))*(AMV1træ!$AE58*KU$183+AMV1træBP!$AE58*KU$184+AMV3kul!$AE56*KU$185+AMV4træ!$AE56*KU$186+AMV4træBP!$AE56*KU$187+AVV1træ!$AE56*KU$188+AVV1kul!$AE56*KU$189+AVV2træ!$AE56*KU$190+AVV2halm!$AE56*KU$191+AVV2gasGT!$AE56*KU$192+KKV!$AE56*KU$193+HCVgas!$AE56*KU$194+SPolie!$AE56*KU$195+SPgas!$AE56*KU$196+GeoEL!$AE54*KU$197+GeoVa!$AE54*KU$198+VP!$AE54*KU$199+Sol!$AE54*KU$200+Affald!$AE58*KU$201)</f>
        <v>0</v>
      </c>
      <c r="KV35" s="246">
        <f ca="1">IF(Sammenligning!$G$9="GJ",1,(1*3.6))*(AMV1træ!$AE58*KV$183+AMV1træBP!$AE58*KV$184+AMV3kul!$AE56*KV$185+AMV4træ!$AE56*KV$186+AMV4træBP!$AE56*KV$187+AVV1træ!$AE56*KV$188+AVV1kul!$AE56*KV$189+AVV2træ!$AE56*KV$190+AVV2halm!$AE56*KV$191+AVV2gasGT!$AE56*KV$192+KKV!$AE56*KV$193+HCVgas!$AE56*KV$194+SPolie!$AE56*KV$195+SPgas!$AE56*KV$196+GeoEL!$AE54*KV$197+GeoVa!$AE54*KV$198+VP!$AE54*KV$199+Sol!$AE54*KV$200+Affald!$AE58*KV$201)</f>
        <v>0</v>
      </c>
      <c r="KW35" s="246">
        <f ca="1">IF(Sammenligning!$G$9="GJ",1,(1*3.6))*(AMV1træ!$AE58*KW$183+AMV1træBP!$AE58*KW$184+AMV3kul!$AE56*KW$185+AMV4træ!$AE56*KW$186+AMV4træBP!$AE56*KW$187+AVV1træ!$AE56*KW$188+AVV1kul!$AE56*KW$189+AVV2træ!$AE56*KW$190+AVV2halm!$AE56*KW$191+AVV2gasGT!$AE56*KW$192+KKV!$AE56*KW$193+HCVgas!$AE56*KW$194+SPolie!$AE56*KW$195+SPgas!$AE56*KW$196+GeoEL!$AE54*KW$197+GeoVa!$AE54*KW$198+VP!$AE54*KW$199+Sol!$AE54*KW$200+Affald!$AE58*KW$201)</f>
        <v>0.40805199905286654</v>
      </c>
      <c r="KX35" s="246">
        <f ca="1">IF(Sammenligning!$G$9="GJ",1,(1*3.6))*(AMV1træ!$AE58*KX$183+AMV1træBP!$AE58*KX$184+AMV3kul!$AE56*KX$185+AMV4træ!$AE56*KX$186+AMV4træBP!$AE56*KX$187+AVV1træ!$AE56*KX$188+AVV1kul!$AE56*KX$189+AVV2træ!$AE56*KX$190+AVV2halm!$AE56*KX$191+AVV2gasGT!$AE56*KX$192+KKV!$AE56*KX$193+HCVgas!$AE56*KX$194+SPolie!$AE56*KX$195+SPgas!$AE56*KX$196+GeoEL!$AE54*KX$197+GeoVa!$AE54*KX$198+VP!$AE54*KX$199+Sol!$AE54*KX$200+Affald!$AE58*KX$201)</f>
        <v>-3.6771056095217629E-3</v>
      </c>
      <c r="KY35" s="246">
        <f ca="1">IF(Sammenligning!$G$9="GJ",1,(1*3.6))*(AMV1træ!$AE58*KY$183+AMV1træBP!$AE58*KY$184+AMV3kul!$AE56*KY$185+AMV4træ!$AE56*KY$186+AMV4træBP!$AE56*KY$187+AVV1træ!$AE56*KY$188+AVV1kul!$AE56*KY$189+AVV2træ!$AE56*KY$190+AVV2halm!$AE56*KY$191+AVV2gasGT!$AE56*KY$192+KKV!$AE56*KY$193+HCVgas!$AE56*KY$194+SPolie!$AE56*KY$195+SPgas!$AE56*KY$196+GeoEL!$AE54*KY$197+GeoVa!$AE54*KY$198+VP!$AE54*KY$199+Sol!$AE54*KY$200+Affald!$AE58*KY$201)</f>
        <v>0.40023790380701996</v>
      </c>
      <c r="KZ35" s="246">
        <f ca="1">IF(Sammenligning!$G$9="GJ",1,(1*3.6))*(AMV1træ!$AE58*KZ$183+AMV1træBP!$AE58*KZ$184+AMV3kul!$AE56*KZ$185+AMV4træ!$AE56*KZ$186+AMV4træBP!$AE56*KZ$187+AVV1træ!$AE56*KZ$188+AVV1kul!$AE56*KZ$189+AVV2træ!$AE56*KZ$190+AVV2halm!$AE56*KZ$191+AVV2gasGT!$AE56*KZ$192+KKV!$AE56*KZ$193+HCVgas!$AE56*KZ$194+SPolie!$AE56*KZ$195+SPgas!$AE56*KZ$196+GeoEL!$AE54*KZ$197+GeoVa!$AE54*KZ$198+VP!$AE54*KZ$199+Sol!$AE54*KZ$200+Affald!$AE58*KZ$201)</f>
        <v>0.26367127410680574</v>
      </c>
      <c r="LA35" s="246">
        <f ca="1">IF(Sammenligning!$G$9="GJ",1,(1*3.6))*(AMV1træ!$AE58*LA$183+AMV1træBP!$AE58*LA$184+AMV3kul!$AE56*LA$185+AMV4træ!$AE56*LA$186+AMV4træBP!$AE56*LA$187+AVV1træ!$AE56*LA$188+AVV1kul!$AE56*LA$189+AVV2træ!$AE56*LA$190+AVV2halm!$AE56*LA$191+AVV2gasGT!$AE56*LA$192+KKV!$AE56*LA$193+HCVgas!$AE56*LA$194+SPolie!$AE56*LA$195+SPgas!$AE56*LA$196+GeoEL!$AE54*LA$197+GeoVa!$AE54*LA$198+VP!$AE54*LA$199+Sol!$AE54*LA$200+Affald!$AE58*LA$201)</f>
        <v>0.70741043353926081</v>
      </c>
      <c r="LB35" s="246">
        <f ca="1">IF(Sammenligning!$G$9="GJ",1,(1*3.6))*(AMV1træ!$AE58*LB$183+AMV1træBP!$AE58*LB$184+AMV3kul!$AE56*LB$185+AMV4træ!$AE56*LB$186+AMV4træBP!$AE56*LB$187+AVV1træ!$AE56*LB$188+AVV1kul!$AE56*LB$189+AVV2træ!$AE56*LB$190+AVV2halm!$AE56*LB$191+AVV2gasGT!$AE56*LB$192+KKV!$AE56*LB$193+HCVgas!$AE56*LB$194+SPolie!$AE56*LB$195+SPgas!$AE56*LB$196+GeoEL!$AE54*LB$197+GeoVa!$AE54*LB$198+VP!$AE54*LB$199+Sol!$AE54*LB$200+Affald!$AE58*LB$201)</f>
        <v>4.2579896235867706E-2</v>
      </c>
      <c r="LC35" s="246">
        <f ca="1">IF(Sammenligning!$G$9="GJ",1,(1*3.6))*(AMV1træ!$AE58*LC$183+AMV1træBP!$AE58*LC$184+AMV3kul!$AE56*LC$185+AMV4træ!$AE56*LC$186+AMV4træBP!$AE56*LC$187+AVV1træ!$AE56*LC$188+AVV1kul!$AE56*LC$189+AVV2træ!$AE56*LC$190+AVV2halm!$AE56*LC$191+AVV2gasGT!$AE56*LC$192+KKV!$AE56*LC$193+HCVgas!$AE56*LC$194+SPolie!$AE56*LC$195+SPgas!$AE56*LC$196+GeoEL!$AE54*LC$197+GeoVa!$AE54*LC$198+VP!$AE54*LC$199+Sol!$AE54*LC$200+Affald!$AE58*LC$201)</f>
        <v>2.2423640810282008</v>
      </c>
      <c r="LD35" s="246">
        <f ca="1">IF(Sammenligning!$G$9="GJ",1,(1*3.6))*(AMV1træ!$AE58*LD$183+AMV1træBP!$AE58*LD$184+AMV3kul!$AE56*LD$185+AMV4træ!$AE56*LD$186+AMV4træBP!$AE56*LD$187+AVV1træ!$AE56*LD$188+AVV1kul!$AE56*LD$189+AVV2træ!$AE56*LD$190+AVV2halm!$AE56*LD$191+AVV2gasGT!$AE56*LD$192+KKV!$AE56*LD$193+HCVgas!$AE56*LD$194+SPolie!$AE56*LD$195+SPgas!$AE56*LD$196+GeoEL!$AE54*LD$197+GeoVa!$AE54*LD$198+VP!$AE54*LD$199+Sol!$AE54*LD$200+Affald!$AE58*LD$201)</f>
        <v>0.83203969847055825</v>
      </c>
      <c r="LE35" s="246">
        <f ca="1">IF(Sammenligning!$G$9="GJ",1,(1*3.6))*(AMV1træ!$AE58*LE$183+AMV1træBP!$AE58*LE$184+AMV3kul!$AE56*LE$185+AMV4træ!$AE56*LE$186+AMV4træBP!$AE56*LE$187+AVV1træ!$AE56*LE$188+AVV1kul!$AE56*LE$189+AVV2træ!$AE56*LE$190+AVV2halm!$AE56*LE$191+AVV2gasGT!$AE56*LE$192+KKV!$AE56*LE$193+HCVgas!$AE56*LE$194+SPolie!$AE56*LE$195+SPgas!$AE56*LE$196+GeoEL!$AE54*LE$197+GeoVa!$AE54*LE$198+VP!$AE54*LE$199+Sol!$AE54*LE$200+Affald!$AE58*LE$201)</f>
        <v>0.34023473121199466</v>
      </c>
      <c r="LF35" s="246">
        <f ca="1">IF(Sammenligning!$G$9="GJ",1,(1*3.6))*(AMV1træ!$AE58*LF$183+AMV1træBP!$AE58*LF$184+AMV3kul!$AE56*LF$185+AMV4træ!$AE56*LF$186+AMV4træBP!$AE56*LF$187+AVV1træ!$AE56*LF$188+AVV1kul!$AE56*LF$189+AVV2træ!$AE56*LF$190+AVV2halm!$AE56*LF$191+AVV2gasGT!$AE56*LF$192+KKV!$AE56*LF$193+HCVgas!$AE56*LF$194+SPolie!$AE56*LF$195+SPgas!$AE56*LF$196+GeoEL!$AE54*LF$197+GeoVa!$AE54*LF$198+VP!$AE54*LF$199+Sol!$AE54*LF$200+Affald!$AE58*LF$201)</f>
        <v>1.552159162299503</v>
      </c>
      <c r="LG35" s="310">
        <f ca="1">IF(Sammenligning!$G$9="GJ",1,(1*3.6))*(AMV1træ!$AF58*LG$183+AMV1træBP!$AF58*LG$184+AMV3kul!$AF56*LG$185+AMV4træ!$AF56*LG$186+AMV4træBP!$AF56*LG$187+AVV1træ!$AF56*LG$188+AVV1kul!$AF56*LG$189+AVV2træ!$AF56*LG$190+AVV2halm!$AF56*LG$191+AVV2gasGT!$AF56*LG$192+KKV!$AF56*LG$193+HCVgas!$AF56*LG$194+SPolie!$AF56*LG$195+SPgas!$AF56*LG$196+GeoEL!$AF54*LG$197+GeoVa!$AF54*LG$198+VP!$AF54*LG$199+Sol!$AF54*LG$200+Affald!$AF58*LG$201)</f>
        <v>0</v>
      </c>
      <c r="LH35" s="310">
        <f ca="1">IF(Sammenligning!$G$9="GJ",1,(1*3.6))*(AMV1træ!$AF58*LH$183+AMV1træBP!$AF58*LH$184+AMV3kul!$AF56*LH$185+AMV4træ!$AF56*LH$186+AMV4træBP!$AF56*LH$187+AVV1træ!$AF56*LH$188+AVV1kul!$AF56*LH$189+AVV2træ!$AF56*LH$190+AVV2halm!$AF56*LH$191+AVV2gasGT!$AF56*LH$192+KKV!$AF56*LH$193+HCVgas!$AF56*LH$194+SPolie!$AF56*LH$195+SPgas!$AF56*LH$196+GeoEL!$AF54*LH$197+GeoVa!$AF54*LH$198+VP!$AF54*LH$199+Sol!$AF54*LH$200+Affald!$AF58*LH$201)</f>
        <v>0</v>
      </c>
      <c r="LI35" s="310">
        <f ca="1">IF(Sammenligning!$G$9="GJ",1,(1*3.6))*(AMV1træ!$AF58*LI$183+AMV1træBP!$AF58*LI$184+AMV3kul!$AF56*LI$185+AMV4træ!$AF56*LI$186+AMV4træBP!$AF56*LI$187+AVV1træ!$AF56*LI$188+AVV1kul!$AF56*LI$189+AVV2træ!$AF56*LI$190+AVV2halm!$AF56*LI$191+AVV2gasGT!$AF56*LI$192+KKV!$AF56*LI$193+HCVgas!$AF56*LI$194+SPolie!$AF56*LI$195+SPgas!$AF56*LI$196+GeoEL!$AF54*LI$197+GeoVa!$AF54*LI$198+VP!$AF54*LI$199+Sol!$AF54*LI$200+Affald!$AF58*LI$201)</f>
        <v>0.36320919739690294</v>
      </c>
      <c r="LJ35" s="310">
        <f ca="1">IF(Sammenligning!$G$9="GJ",1,(1*3.6))*(AMV1træ!$AF58*LJ$183+AMV1træBP!$AF58*LJ$184+AMV3kul!$AF56*LJ$185+AMV4træ!$AF56*LJ$186+AMV4træBP!$AF56*LJ$187+AVV1træ!$AF56*LJ$188+AVV1kul!$AF56*LJ$189+AVV2træ!$AF56*LJ$190+AVV2halm!$AF56*LJ$191+AVV2gasGT!$AF56*LJ$192+KKV!$AF56*LJ$193+HCVgas!$AF56*LJ$194+SPolie!$AF56*LJ$195+SPgas!$AF56*LJ$196+GeoEL!$AF54*LJ$197+GeoVa!$AF54*LJ$198+VP!$AF54*LJ$199+Sol!$AF54*LJ$200+Affald!$AF58*LJ$201)</f>
        <v>4.3694902465707688E-2</v>
      </c>
      <c r="LK35" s="310">
        <f ca="1">IF(Sammenligning!$G$9="GJ",1,(1*3.6))*(AMV1træ!$AF58*LK$183+AMV1træBP!$AF58*LK$184+AMV3kul!$AF56*LK$185+AMV4træ!$AF56*LK$186+AMV4træBP!$AF56*LK$187+AVV1træ!$AF56*LK$188+AVV1kul!$AF56*LK$189+AVV2træ!$AF56*LK$190+AVV2halm!$AF56*LK$191+AVV2gasGT!$AF56*LK$192+KKV!$AF56*LK$193+HCVgas!$AF56*LK$194+SPolie!$AF56*LK$195+SPgas!$AF56*LK$196+GeoEL!$AF54*LK$197+GeoVa!$AF54*LK$198+VP!$AF54*LK$199+Sol!$AF54*LK$200+Affald!$AF58*LK$201)</f>
        <v>0.45337092707763227</v>
      </c>
      <c r="LL35" s="310">
        <f ca="1">IF(Sammenligning!$G$9="GJ",1,(1*3.6))*(AMV1træ!$AF58*LL$183+AMV1træBP!$AF58*LL$184+AMV3kul!$AF56*LL$185+AMV4træ!$AF56*LL$186+AMV4træBP!$AF56*LL$187+AVV1træ!$AF56*LL$188+AVV1kul!$AF56*LL$189+AVV2træ!$AF56*LL$190+AVV2halm!$AF56*LL$191+AVV2gasGT!$AF56*LL$192+KKV!$AF56*LL$193+HCVgas!$AF56*LL$194+SPolie!$AF56*LL$195+SPgas!$AF56*LL$196+GeoEL!$AF54*LL$197+GeoVa!$AF54*LL$198+VP!$AF54*LL$199+Sol!$AF54*LL$200+Affald!$AF58*LL$201)</f>
        <v>0.25115534872230671</v>
      </c>
      <c r="LM35" s="310">
        <f ca="1">IF(Sammenligning!$G$9="GJ",1,(1*3.6))*(AMV1træ!$AF58*LM$183+AMV1træBP!$AF58*LM$184+AMV3kul!$AF56*LM$185+AMV4træ!$AF56*LM$186+AMV4træBP!$AF56*LM$187+AVV1træ!$AF56*LM$188+AVV1kul!$AF56*LM$189+AVV2træ!$AF56*LM$190+AVV2halm!$AF56*LM$191+AVV2gasGT!$AF56*LM$192+KKV!$AF56*LM$193+HCVgas!$AF56*LM$194+SPolie!$AF56*LM$195+SPgas!$AF56*LM$196+GeoEL!$AF54*LM$197+GeoVa!$AF54*LM$198+VP!$AF54*LM$199+Sol!$AF54*LM$200+Affald!$AF58*LM$201)</f>
        <v>0.69675419211558354</v>
      </c>
      <c r="LN35" s="310">
        <f ca="1">IF(Sammenligning!$G$9="GJ",1,(1*3.6))*(AMV1træ!$AF58*LN$183+AMV1træBP!$AF58*LN$184+AMV3kul!$AF56*LN$185+AMV4træ!$AF56*LN$186+AMV4træBP!$AF56*LN$187+AVV1træ!$AF56*LN$188+AVV1kul!$AF56*LN$189+AVV2træ!$AF56*LN$190+AVV2halm!$AF56*LN$191+AVV2gasGT!$AF56*LN$192+KKV!$AF56*LN$193+HCVgas!$AF56*LN$194+SPolie!$AF56*LN$195+SPgas!$AF56*LN$196+GeoEL!$AF54*LN$197+GeoVa!$AF54*LN$198+VP!$AF54*LN$199+Sol!$AF54*LN$200+Affald!$AF58*LN$201)</f>
        <v>4.8867921534623007E-2</v>
      </c>
      <c r="LO35" s="310">
        <f ca="1">IF(Sammenligning!$G$9="GJ",1,(1*3.6))*(AMV1træ!$AF58*LO$183+AMV1træBP!$AF58*LO$184+AMV3kul!$AF56*LO$185+AMV4træ!$AF56*LO$186+AMV4træBP!$AF56*LO$187+AVV1træ!$AF56*LO$188+AVV1kul!$AF56*LO$189+AVV2træ!$AF56*LO$190+AVV2halm!$AF56*LO$191+AVV2gasGT!$AF56*LO$192+KKV!$AF56*LO$193+HCVgas!$AF56*LO$194+SPolie!$AF56*LO$195+SPgas!$AF56*LO$196+GeoEL!$AF54*LO$197+GeoVa!$AF54*LO$198+VP!$AF54*LO$199+Sol!$AF54*LO$200+Affald!$AF58*LO$201)</f>
        <v>2.539246614843957</v>
      </c>
      <c r="LP35" s="310">
        <f ca="1">IF(Sammenligning!$G$9="GJ",1,(1*3.6))*(AMV1træ!$AF58*LP$183+AMV1træBP!$AF58*LP$184+AMV3kul!$AF56*LP$185+AMV4træ!$AF56*LP$186+AMV4træBP!$AF56*LP$187+AVV1træ!$AF56*LP$188+AVV1kul!$AF56*LP$189+AVV2træ!$AF56*LP$190+AVV2halm!$AF56*LP$191+AVV2gasGT!$AF56*LP$192+KKV!$AF56*LP$193+HCVgas!$AF56*LP$194+SPolie!$AF56*LP$195+SPgas!$AF56*LP$196+GeoEL!$AF54*LP$197+GeoVa!$AF54*LP$198+VP!$AF54*LP$199+Sol!$AF54*LP$200+Affald!$AF58*LP$201)</f>
        <v>0.78498142622868849</v>
      </c>
      <c r="LQ35" s="310">
        <f ca="1">IF(Sammenligning!$G$9="GJ",1,(1*3.6))*(AMV1træ!$AF58*LQ$183+AMV1træBP!$AF58*LQ$184+AMV3kul!$AF56*LQ$185+AMV4træ!$AF56*LQ$186+AMV4træBP!$AF56*LQ$187+AVV1træ!$AF56*LQ$188+AVV1kul!$AF56*LQ$189+AVV2træ!$AF56*LQ$190+AVV2halm!$AF56*LQ$191+AVV2gasGT!$AF56*LQ$192+KKV!$AF56*LQ$193+HCVgas!$AF56*LQ$194+SPolie!$AF56*LQ$195+SPgas!$AF56*LQ$196+GeoEL!$AF54*LQ$197+GeoVa!$AF54*LQ$198+VP!$AF54*LQ$199+Sol!$AF54*LQ$200+Affald!$AF58*LQ$201)</f>
        <v>0.203027912528122</v>
      </c>
      <c r="LR35" s="310">
        <f ca="1">IF(Sammenligning!$G$9="GJ",1,(1*3.6))*(AMV1træ!$AF58*LR$183+AMV1træBP!$AF58*LR$184+AMV3kul!$AF56*LR$185+AMV4træ!$AF56*LR$186+AMV4træBP!$AF56*LR$187+AVV1træ!$AF56*LR$188+AVV1kul!$AF56*LR$189+AVV2træ!$AF56*LR$190+AVV2halm!$AF56*LR$191+AVV2gasGT!$AF56*LR$192+KKV!$AF56*LR$193+HCVgas!$AF56*LR$194+SPolie!$AF56*LR$195+SPgas!$AF56*LR$196+GeoEL!$AF54*LR$197+GeoVa!$AF54*LR$198+VP!$AF54*LR$199+Sol!$AF54*LR$200+Affald!$AF58*LR$201)</f>
        <v>1.4626060372385039</v>
      </c>
    </row>
    <row r="36" spans="2:330" hidden="1">
      <c r="B36" s="689"/>
      <c r="C36" s="24" t="s">
        <v>174</v>
      </c>
      <c r="D36" s="24" t="str">
        <f>"Kr/"&amp;Sammenligning!$G$9</f>
        <v>Kr/GJ</v>
      </c>
      <c r="E36" s="246">
        <f ca="1">IF(Sammenligning!$G$9="GJ",1,(1*3.6))*(AMV1træ!H59*E$183+AMV1træBP!H59*E$184+AMV3kul!H57*E$185+AMV4træ!H57*E$186+AMV4træBP!H57*E$187+AVV1træ!H57*E$188+AVV1kul!H57*E$189+AVV2træ!H57*E$190+AVV2halm!H57*E$191+AVV2gasGT!H57*E$192+KKV!H57*E$193+HCVgas!H57*E$194+SPolie!H57*E$195+SPgas!H57*E$196+GeoEL!H55*E$197+GeoVa!H55*E$198+VP!H55*E$199+Sol!H55*E$200+Affald!H59*E$201)</f>
        <v>2.2538429555957178</v>
      </c>
      <c r="F36" s="246">
        <f ca="1">IF(Sammenligning!$G$9="GJ",1,(1*3.6))*(AMV1træ!I59*F$183+AMV1træBP!I59*F$184+AMV3kul!I57*F$185+AMV4træ!I57*F$186+AMV4træBP!I57*F$187+AVV1træ!I57*F$188+AVV1kul!I57*F$189+AVV2træ!I57*F$190+AVV2halm!I57*F$191+AVV2gasGT!I57*F$192+KKV!I57*F$193+HCVgas!I57*F$194+SPolie!I57*F$195+SPgas!I57*F$196+GeoEL!I55*F$197+GeoVa!I55*F$198+VP!I55*F$199+Sol!I55*F$200+Affald!I59*F$201)</f>
        <v>1.6610656558882864</v>
      </c>
      <c r="G36" s="310">
        <f ca="1">IF(Sammenligning!$G$9="GJ",1,(1*3.6))*(AMV1træ!J59*G$183+AMV1træBP!J59*G$184+AMV3kul!J57*G$185+AMV4træ!J57*G$186+AMV4træBP!J57*G$187+AVV1træ!J57*G$188+AVV1kul!J57*G$189+AVV2træ!J57*G$190+AVV2halm!J57*G$191+AVV2gasGT!J57*G$192+KKV!J57*G$193+HCVgas!J57*G$194+SPolie!J57*G$195+SPgas!J57*G$196+GeoEL!J55*G$197+GeoVa!J55*G$198+VP!J55*G$199+Sol!J55*G$200+Affald!J59*G$201)</f>
        <v>4.5245610796358209</v>
      </c>
      <c r="H36" s="246">
        <f ca="1">IF(Sammenligning!$G$9="GJ",1,(1*3.6))*(AMV1træ!K59*H$183+AMV1træBP!K59*H$184+AMV3kul!K57*H$185+AMV4træ!K57*H$186+AMV4træBP!K57*H$187+AVV1træ!K57*H$188+AVV1kul!K57*H$189+AVV2træ!K57*H$190+AVV2halm!K57*H$191+AVV2gasGT!K57*H$192+KKV!K57*H$193+HCVgas!K57*H$194+SPolie!K57*H$195+SPgas!K57*H$196+GeoEL!K55*H$197+GeoVa!K55*H$198+VP!K55*H$199+Sol!K55*H$200+Affald!K59*H$201)</f>
        <v>7.6112370975650414</v>
      </c>
      <c r="I36" s="310">
        <f ca="1">IF(Sammenligning!$G$9="GJ",1,(1*3.6))*(AMV1træ!L59*I$183+AMV1træBP!L59*I$184+AMV3kul!L57*I$185+AMV4træ!L57*I$186+AMV4træBP!L57*I$187+AVV1træ!L57*I$188+AVV1kul!L57*I$189+AVV2træ!L57*I$190+AVV2halm!L57*I$191+AVV2gasGT!L57*I$192+KKV!L57*I$193+HCVgas!L57*I$194+SPolie!L57*I$195+SPgas!L57*I$196+GeoEL!L55*I$197+GeoVa!L55*I$198+VP!L55*I$199+Sol!L55*I$200+Affald!L59*I$201)</f>
        <v>3.6771096416174038</v>
      </c>
      <c r="J36" s="246">
        <f ca="1">IF(Sammenligning!$G$9="GJ",1,(1*3.6))*(AMV1træ!M59*J$183+AMV1træBP!M59*J$184+AMV3kul!M57*J$185+AMV4træ!M57*J$186+AMV4træBP!M57*J$187+AVV1træ!M57*J$188+AVV1kul!M57*J$189+AVV2træ!M57*J$190+AVV2halm!M57*J$191+AVV2gasGT!M57*J$192+KKV!M57*J$193+HCVgas!M57*J$194+SPolie!M57*J$195+SPgas!M57*J$196+GeoEL!M55*J$197+GeoVa!M55*J$198+VP!M55*J$199+Sol!M55*J$200+Affald!M59*J$201)</f>
        <v>3.3992921997208727</v>
      </c>
      <c r="K36" s="246">
        <f ca="1">IF(Sammenligning!$G$9="GJ",1,(1*3.6))*(AMV1træ!N59*K$183+AMV1træBP!N59*K$184+AMV3kul!N57*K$185+AMV4træ!N57*K$186+AMV4træBP!N57*K$187+AVV1træ!N57*K$188+AVV1kul!N57*K$189+AVV2træ!N57*K$190+AVV2halm!N57*K$191+AVV2gasGT!N57*K$192+KKV!N57*K$193+HCVgas!N57*K$194+SPolie!N57*K$195+SPgas!N57*K$196+GeoEL!N55*K$197+GeoVa!N55*K$198+VP!N55*K$199+Sol!N55*K$200+Affald!N59*K$201)</f>
        <v>3.1245078792525378</v>
      </c>
      <c r="L36" s="246">
        <f ca="1">IF(Sammenligning!$G$9="GJ",1,(1*3.6))*(AMV1træ!O59*L$183+AMV1træBP!O59*L$184+AMV3kul!O57*L$185+AMV4træ!O57*L$186+AMV4træBP!O57*L$187+AVV1træ!O57*L$188+AVV1kul!O57*L$189+AVV2træ!O57*L$190+AVV2halm!O57*L$191+AVV2gasGT!O57*L$192+KKV!O57*L$193+HCVgas!O57*L$194+SPolie!O57*L$195+SPgas!O57*L$196+GeoEL!O55*L$197+GeoVa!O55*L$198+VP!O55*L$199+Sol!O55*L$200+Affald!O59*L$201)</f>
        <v>2.8538571990951143</v>
      </c>
      <c r="M36" s="246">
        <f ca="1">IF(Sammenligning!$G$9="GJ",1,(1*3.6))*(AMV1træ!P59*M$183+AMV1træBP!P59*M$184+AMV3kul!P57*M$185+AMV4træ!P57*M$186+AMV4træBP!P57*M$187+AVV1træ!P57*M$188+AVV1kul!P57*M$189+AVV2træ!P57*M$190+AVV2halm!P57*M$191+AVV2gasGT!P57*M$192+KKV!P57*M$193+HCVgas!P57*M$194+SPolie!P57*M$195+SPgas!P57*M$196+GeoEL!P55*M$197+GeoVa!P55*M$198+VP!P55*M$199+Sol!P55*M$200+Affald!P59*M$201)</f>
        <v>2.6465836583798339</v>
      </c>
      <c r="N36" s="310">
        <f ca="1">IF(Sammenligning!$G$9="GJ",1,(1*3.6))*(AMV1træ!Q59*N$183+AMV1træBP!Q59*N$184+AMV3kul!Q57*N$185+AMV4træ!Q57*N$186+AMV4træBP!Q57*N$187+AVV1træ!Q57*N$188+AVV1kul!Q57*N$189+AVV2træ!Q57*N$190+AVV2halm!Q57*N$191+AVV2gasGT!Q57*N$192+KKV!Q57*N$193+HCVgas!Q57*N$194+SPolie!Q57*N$195+SPgas!Q57*N$196+GeoEL!Q55*N$197+GeoVa!Q55*N$198+VP!Q55*N$199+Sol!Q55*N$200+Affald!Q59*N$201)</f>
        <v>2.4286104990061181</v>
      </c>
      <c r="O36" s="246">
        <f ca="1">IF(Sammenligning!$G$9="GJ",1,(1*3.6))*(AMV1træ!R59*O$183+AMV1træBP!R59*O$184+AMV3kul!R57*O$185+AMV4træ!R57*O$186+AMV4træBP!R57*O$187+AVV1træ!R57*O$188+AVV1kul!R57*O$189+AVV2træ!R57*O$190+AVV2halm!R57*O$191+AVV2gasGT!R57*O$192+KKV!R57*O$193+HCVgas!R57*O$194+SPolie!R57*O$195+SPgas!R57*O$196+GeoEL!R55*O$197+GeoVa!R55*O$198+VP!R55*O$199+Sol!R55*O$200+Affald!R59*O$201)</f>
        <v>2.3717432250739705</v>
      </c>
      <c r="P36" s="246">
        <f ca="1">IF(Sammenligning!$G$9="GJ",1,(1*3.6))*(AMV1træ!S59*P$183+AMV1træBP!S59*P$184+AMV3kul!S57*P$185+AMV4træ!S57*P$186+AMV4træBP!S57*P$187+AVV1træ!S57*P$188+AVV1kul!S57*P$189+AVV2træ!S57*P$190+AVV2halm!S57*P$191+AVV2gasGT!S57*P$192+KKV!S57*P$193+HCVgas!S57*P$194+SPolie!S57*P$195+SPgas!S57*P$196+GeoEL!S55*P$197+GeoVa!S55*P$198+VP!S55*P$199+Sol!S55*P$200+Affald!S59*P$201)</f>
        <v>2.3104852123308595</v>
      </c>
      <c r="Q36" s="246">
        <f ca="1">IF(Sammenligning!$G$9="GJ",1,(1*3.6))*(AMV1træ!T59*Q$183+AMV1træBP!T59*Q$184+AMV3kul!T57*Q$185+AMV4træ!T57*Q$186+AMV4træBP!T57*Q$187+AVV1træ!T57*Q$188+AVV1kul!T57*Q$189+AVV2træ!T57*Q$190+AVV2halm!T57*Q$191+AVV2gasGT!T57*Q$192+KKV!T57*Q$193+HCVgas!T57*Q$194+SPolie!T57*Q$195+SPgas!T57*Q$196+GeoEL!T55*Q$197+GeoVa!T55*Q$198+VP!T55*Q$199+Sol!T55*Q$200+Affald!T59*Q$201)</f>
        <v>2.2446591150304798</v>
      </c>
      <c r="R36" s="246">
        <f ca="1">IF(Sammenligning!$G$9="GJ",1,(1*3.6))*(AMV1træ!U59*R$183+AMV1træBP!U59*R$184+AMV3kul!U57*R$185+AMV4træ!U57*R$186+AMV4træBP!U57*R$187+AVV1træ!U57*R$188+AVV1kul!U57*R$189+AVV2træ!U57*R$190+AVV2halm!U57*R$191+AVV2gasGT!U57*R$192+KKV!U57*R$193+HCVgas!U57*R$194+SPolie!U57*R$195+SPgas!U57*R$196+GeoEL!U55*R$197+GeoVa!U55*R$198+VP!U55*R$199+Sol!U55*R$200+Affald!U59*R$201)</f>
        <v>2.1740828425614125</v>
      </c>
      <c r="S36" s="310">
        <f ca="1">IF(Sammenligning!$G$9="GJ",1,(1*3.6))*(AMV1træ!V59*S$183+AMV1træBP!V59*S$184+AMV3kul!V57*S$185+AMV4træ!V57*S$186+AMV4træBP!V57*S$187+AVV1træ!V57*S$188+AVV1kul!V57*S$189+AVV2træ!V57*S$190+AVV2halm!V57*S$191+AVV2gasGT!V57*S$192+KKV!V57*S$193+HCVgas!V57*S$194+SPolie!V57*S$195+SPgas!V57*S$196+GeoEL!V55*S$197+GeoVa!V55*S$198+VP!V55*S$199+Sol!V55*S$200+Affald!V59*S$201)</f>
        <v>2.0985674811412736</v>
      </c>
      <c r="T36" s="246">
        <f ca="1">IF(Sammenligning!$G$9="GJ",1,(1*3.6))*(AMV1træ!W59*T$183+AMV1træBP!W59*T$184+AMV3kul!W57*T$185+AMV4træ!W57*T$186+AMV4træBP!W57*T$187+AVV1træ!W57*T$188+AVV1kul!W57*T$189+AVV2træ!W57*T$190+AVV2halm!W57*T$191+AVV2gasGT!W57*T$192+KKV!W57*T$193+HCVgas!W57*T$194+SPolie!W57*T$195+SPgas!W57*T$196+GeoEL!W55*T$197+GeoVa!W55*T$198+VP!W55*T$199+Sol!W55*T$200+Affald!W59*T$201)</f>
        <v>6.0365769839993524</v>
      </c>
      <c r="U36" s="246">
        <f ca="1">IF(Sammenligning!$G$9="GJ",1,(1*3.6))*(AMV1træ!X59*U$183+AMV1træBP!X59*U$184+AMV3kul!X57*U$185+AMV4træ!X57*U$186+AMV4træBP!X57*U$187+AVV1træ!X57*U$188+AVV1kul!X57*U$189+AVV2træ!X57*U$190+AVV2halm!X57*U$191+AVV2gasGT!X57*U$192+KKV!X57*U$193+HCVgas!X57*U$194+SPolie!X57*U$195+SPgas!X57*U$196+GeoEL!X55*U$197+GeoVa!X55*U$198+VP!X55*U$199+Sol!X55*U$200+Affald!X59*U$201)</f>
        <v>6.1752357858025952</v>
      </c>
      <c r="V36" s="246">
        <f ca="1">IF(Sammenligning!$G$9="GJ",1,(1*3.6))*(AMV1træ!Y59*V$183+AMV1træBP!Y59*V$184+AMV3kul!Y57*V$185+AMV4træ!Y57*V$186+AMV4træBP!Y57*V$187+AVV1træ!Y57*V$188+AVV1kul!Y57*V$189+AVV2træ!Y57*V$190+AVV2halm!Y57*V$191+AVV2gasGT!Y57*V$192+KKV!Y57*V$193+HCVgas!Y57*V$194+SPolie!Y57*V$195+SPgas!Y57*V$196+GeoEL!Y55*V$197+GeoVa!Y55*V$198+VP!Y55*V$199+Sol!Y55*V$200+Affald!Y59*V$201)</f>
        <v>6.3168044682843139</v>
      </c>
      <c r="W36" s="246">
        <f ca="1">IF(Sammenligning!$G$9="GJ",1,(1*3.6))*(AMV1træ!Z59*W$183+AMV1træBP!Z59*W$184+AMV3kul!Z57*W$185+AMV4træ!Z57*W$186+AMV4træBP!Z57*W$187+AVV1træ!Z57*W$188+AVV1kul!Z57*W$189+AVV2træ!Z57*W$190+AVV2halm!Z57*W$191+AVV2gasGT!Z57*W$192+KKV!Z57*W$193+HCVgas!Z57*W$194+SPolie!Z57*W$195+SPgas!Z57*W$196+GeoEL!Z55*W$197+GeoVa!Z55*W$198+VP!Z55*W$199+Sol!Z55*W$200+Affald!Z59*W$201)</f>
        <v>6.461332917010453</v>
      </c>
      <c r="X36" s="310">
        <f ca="1">IF(Sammenligning!$G$9="GJ",1,(1*3.6))*(AMV1træ!AA59*X$183+AMV1træBP!AA59*X$184+AMV3kul!AA57*X$185+AMV4træ!AA57*X$186+AMV4træBP!AA57*X$187+AVV1træ!AA57*X$188+AVV1kul!AA57*X$189+AVV2træ!AA57*X$190+AVV2halm!AA57*X$191+AVV2gasGT!AA57*X$192+KKV!AA57*X$193+HCVgas!AA57*X$194+SPolie!AA57*X$195+SPgas!AA57*X$196+GeoEL!AA55*X$197+GeoVa!AA55*X$198+VP!AA55*X$199+Sol!AA55*X$200+Affald!AA59*X$201)</f>
        <v>6.6088713080925645</v>
      </c>
      <c r="Y36" s="246">
        <f ca="1">IF(Sammenligning!$G$9="GJ",1,(1*3.6))*(AMV1træ!AB59*Y$183+AMV1træBP!AB59*Y$184+AMV3kul!AB57*Y$185+AMV4træ!AB57*Y$186+AMV4træBP!AB57*Y$187+AVV1træ!AB57*Y$188+AVV1kul!AB57*Y$189+AVV2træ!AB57*Y$190+AVV2halm!AB57*Y$191+AVV2gasGT!AB57*Y$192+KKV!AB57*Y$193+HCVgas!AB57*Y$194+SPolie!AB57*Y$195+SPgas!AB57*Y$196+GeoEL!AB55*Y$197+GeoVa!AB55*Y$198+VP!AB55*Y$199+Sol!AB55*Y$200+Affald!AB59*Y$201)</f>
        <v>6.9037952086363354</v>
      </c>
      <c r="Z36" s="246">
        <f ca="1">IF(Sammenligning!$G$9="GJ",1,(1*3.6))*(AMV1træ!AC59*Z$183+AMV1træBP!AC59*Z$184+AMV3kul!AC57*Z$185+AMV4træ!AC57*Z$186+AMV4træBP!AC57*Z$187+AVV1træ!AC57*Z$188+AVV1kul!AC57*Z$189+AVV2træ!AC57*Z$190+AVV2halm!AC57*Z$191+AVV2gasGT!AC57*Z$192+KKV!AC57*Z$193+HCVgas!AC57*Z$194+SPolie!AC57*Z$195+SPgas!AC57*Z$196+GeoEL!AC55*Z$197+GeoVa!AC55*Z$198+VP!AC55*Z$199+Sol!AC55*Z$200+Affald!AC59*Z$201)</f>
        <v>7.211113552877098</v>
      </c>
      <c r="AA36" s="246">
        <f ca="1">IF(Sammenligning!$G$9="GJ",1,(1*3.6))*(AMV1træ!AD59*AA$183+AMV1træBP!AD59*AA$184+AMV3kul!AD57*AA$185+AMV4træ!AD57*AA$186+AMV4træBP!AD57*AA$187+AVV1træ!AD57*AA$188+AVV1kul!AD57*AA$189+AVV2træ!AD57*AA$190+AVV2halm!AD57*AA$191+AVV2gasGT!AD57*AA$192+KKV!AD57*AA$193+HCVgas!AD57*AA$194+SPolie!AD57*AA$195+SPgas!AD57*AA$196+GeoEL!AD55*AA$197+GeoVa!AD55*AA$198+VP!AD55*AA$199+Sol!AD55*AA$200+Affald!AD59*AA$201)</f>
        <v>7.531324490021218</v>
      </c>
      <c r="AB36" s="246">
        <f ca="1">IF(Sammenligning!$G$9="GJ",1,(1*3.6))*(AMV1træ!AE59*AB$183+AMV1træBP!AE59*AB$184+AMV3kul!AE57*AB$185+AMV4træ!AE57*AB$186+AMV4træBP!AE57*AB$187+AVV1træ!AE57*AB$188+AVV1kul!AE57*AB$189+AVV2træ!AE57*AB$190+AVV2halm!AE57*AB$191+AVV2gasGT!AE57*AB$192+KKV!AE57*AB$193+HCVgas!AE57*AB$194+SPolie!AE57*AB$195+SPgas!AE57*AB$196+GeoEL!AE55*AB$197+GeoVa!AE55*AB$198+VP!AE55*AB$199+Sol!AE55*AB$200+Affald!AE59*AB$201)</f>
        <v>7.8649431202746705</v>
      </c>
      <c r="AC36" s="310">
        <f ca="1">IF(Sammenligning!$G$9="GJ",1,(1*3.6))*(AMV1træ!AF59*AC$183+AMV1træBP!AF59*AC$184+AMV3kul!AF57*AC$185+AMV4træ!AF57*AC$186+AMV4træBP!AF57*AC$187+AVV1træ!AF57*AC$188+AVV1kul!AF57*AC$189+AVV2træ!AF57*AC$190+AVV2halm!AF57*AC$191+AVV2gasGT!AF57*AC$192+KKV!AF57*AC$193+HCVgas!AF57*AC$194+SPolie!AF57*AC$195+SPgas!AF57*AC$196+GeoEL!AF55*AC$197+GeoVa!AF55*AC$198+VP!AF55*AC$199+Sol!AF55*AC$200+Affald!AF59*AC$201)</f>
        <v>8.2125066541758223</v>
      </c>
      <c r="AD36" s="3"/>
      <c r="AE36" s="246">
        <f ca="1">IF(Sammenligning!$G$9="GJ",1,(1*3.6))*(AMV1træ!$H59*AE$183+AMV1træBP!$H59*AE$184+AMV3kul!$H57*AE$185+AMV4træ!$H57*AE$186+AMV4træBP!$H57*AE$187+AVV1træ!$H57*AE$188+AVV1kul!$H57*AE$189+AVV2træ!$H57*AE$190+AVV2halm!$H57*AE$191+AVV2gasGT!$H57*AE$192+KKV!$H57*AE$193+HCVgas!$H57*AE$194+SPolie!$H57*AE$195+SPgas!$H57*AE$196+GeoEL!$H55*AE$197+GeoVa!$H55*AE$198+VP!$H55*AE$199+Sol!$H55*AE$200+Affald!$H59*AE$201)</f>
        <v>3.8025493167192259</v>
      </c>
      <c r="AF36" s="246">
        <f ca="1">IF(Sammenligning!$G$9="GJ",1,(1*3.6))*(AMV1træ!$H59*AF$183+AMV1træBP!$H59*AF$184+AMV3kul!$H57*AF$185+AMV4træ!$H57*AF$186+AMV4træBP!$H57*AF$187+AVV1træ!$H57*AF$188+AVV1kul!$H57*AF$189+AVV2træ!$H57*AF$190+AVV2halm!$H57*AF$191+AVV2gasGT!$H57*AF$192+KKV!$H57*AF$193+HCVgas!$H57*AF$194+SPolie!$H57*AF$195+SPgas!$H57*AF$196+GeoEL!$H55*AF$197+GeoVa!$H55*AF$198+VP!$H55*AF$199+Sol!$H55*AF$200+Affald!$H59*AF$201)</f>
        <v>4.6262048434857919</v>
      </c>
      <c r="AG36" s="246">
        <f ca="1">IF(Sammenligning!$G$9="GJ",1,(1*3.6))*(AMV1træ!$H59*AG$183+AMV1træBP!$H59*AG$184+AMV3kul!$H57*AG$185+AMV4træ!$H57*AG$186+AMV4træBP!$H57*AG$187+AVV1træ!$H57*AG$188+AVV1kul!$H57*AG$189+AVV2træ!$H57*AG$190+AVV2halm!$H57*AG$191+AVV2gasGT!$H57*AG$192+KKV!$H57*AG$193+HCVgas!$H57*AG$194+SPolie!$H57*AG$195+SPgas!$H57*AG$196+GeoEL!$H55*AG$197+GeoVa!$H55*AG$198+VP!$H55*AG$199+Sol!$H55*AG$200+Affald!$H59*AG$201)</f>
        <v>3.9453158624925413</v>
      </c>
      <c r="AH36" s="246">
        <f ca="1">IF(Sammenligning!$G$9="GJ",1,(1*3.6))*(AMV1træ!$H59*AH$183+AMV1træBP!$H59*AH$184+AMV3kul!$H57*AH$185+AMV4træ!$H57*AH$186+AMV4træBP!$H57*AH$187+AVV1træ!$H57*AH$188+AVV1kul!$H57*AH$189+AVV2træ!$H57*AH$190+AVV2halm!$H57*AH$191+AVV2gasGT!$H57*AH$192+KKV!$H57*AH$193+HCVgas!$H57*AH$194+SPolie!$H57*AH$195+SPgas!$H57*AH$196+GeoEL!$H55*AH$197+GeoVa!$H55*AH$198+VP!$H55*AH$199+Sol!$H55*AH$200+Affald!$H59*AH$201)</f>
        <v>2.1459245338395849</v>
      </c>
      <c r="AI36" s="246">
        <f ca="1">IF(Sammenligning!$G$9="GJ",1,(1*3.6))*(AMV1træ!$H59*AI$183+AMV1træBP!$H59*AI$184+AMV3kul!$H57*AI$185+AMV4træ!$H57*AI$186+AMV4træBP!$H57*AI$187+AVV1træ!$H57*AI$188+AVV1kul!$H57*AI$189+AVV2træ!$H57*AI$190+AVV2halm!$H57*AI$191+AVV2gasGT!$H57*AI$192+KKV!$H57*AI$193+HCVgas!$H57*AI$194+SPolie!$H57*AI$195+SPgas!$H57*AI$196+GeoEL!$H55*AI$197+GeoVa!$H55*AI$198+VP!$H55*AI$199+Sol!$H55*AI$200+Affald!$H59*AI$201)</f>
        <v>-0.69353755833996167</v>
      </c>
      <c r="AJ36" s="246">
        <f ca="1">IF(Sammenligning!$G$9="GJ",1,(1*3.6))*(AMV1træ!$H59*AJ$183+AMV1træBP!$H59*AJ$184+AMV3kul!$H57*AJ$185+AMV4træ!$H57*AJ$186+AMV4træBP!$H57*AJ$187+AVV1træ!$H57*AJ$188+AVV1kul!$H57*AJ$189+AVV2træ!$H57*AJ$190+AVV2halm!$H57*AJ$191+AVV2gasGT!$H57*AJ$192+KKV!$H57*AJ$193+HCVgas!$H57*AJ$194+SPolie!$H57*AJ$195+SPgas!$H57*AJ$196+GeoEL!$H55*AJ$197+GeoVa!$H55*AJ$198+VP!$H55*AJ$199+Sol!$H55*AJ$200+Affald!$H59*AJ$201)</f>
        <v>0.5411808336985392</v>
      </c>
      <c r="AK36" s="246">
        <f ca="1">IF(Sammenligning!$G$9="GJ",1,(1*3.6))*(AMV1træ!$H59*AK$183+AMV1træBP!$H59*AK$184+AMV3kul!$H57*AK$185+AMV4træ!$H57*AK$186+AMV4træBP!$H57*AK$187+AVV1træ!$H57*AK$188+AVV1kul!$H57*AK$189+AVV2træ!$H57*AK$190+AVV2halm!$H57*AK$191+AVV2gasGT!$H57*AK$192+KKV!$H57*AK$193+HCVgas!$H57*AK$194+SPolie!$H57*AK$195+SPgas!$H57*AK$196+GeoEL!$H55*AK$197+GeoVa!$H55*AK$198+VP!$H55*AK$199+Sol!$H55*AK$200+Affald!$H59*AK$201)</f>
        <v>0.67801403001861982</v>
      </c>
      <c r="AL36" s="246">
        <f ca="1">IF(Sammenligning!$G$9="GJ",1,(1*3.6))*(AMV1træ!$H59*AL$183+AMV1træBP!$H59*AL$184+AMV3kul!$H57*AL$185+AMV4træ!$H57*AL$186+AMV4træBP!$H57*AL$187+AVV1træ!$H57*AL$188+AVV1kul!$H57*AL$189+AVV2træ!$H57*AL$190+AVV2halm!$H57*AL$191+AVV2gasGT!$H57*AL$192+KKV!$H57*AL$193+HCVgas!$H57*AL$194+SPolie!$H57*AL$195+SPgas!$H57*AL$196+GeoEL!$H55*AL$197+GeoVa!$H55*AL$198+VP!$H55*AL$199+Sol!$H55*AL$200+Affald!$H59*AL$201)</f>
        <v>2.6803054176935115</v>
      </c>
      <c r="AM36" s="246">
        <f ca="1">IF(Sammenligning!$G$9="GJ",1,(1*3.6))*(AMV1træ!$H59*AM$183+AMV1træBP!$H59*AM$184+AMV3kul!$H57*AM$185+AMV4træ!$H57*AM$186+AMV4træBP!$H57*AM$187+AVV1træ!$H57*AM$188+AVV1kul!$H57*AM$189+AVV2træ!$H57*AM$190+AVV2halm!$H57*AM$191+AVV2gasGT!$H57*AM$192+KKV!$H57*AM$193+HCVgas!$H57*AM$194+SPolie!$H57*AM$195+SPgas!$H57*AM$196+GeoEL!$H55*AM$197+GeoVa!$H55*AM$198+VP!$H55*AM$199+Sol!$H55*AM$200+Affald!$H59*AM$201)</f>
        <v>0.37160208572201558</v>
      </c>
      <c r="AN36" s="246">
        <f ca="1">IF(Sammenligning!$G$9="GJ",1,(1*3.6))*(AMV1træ!$H59*AN$183+AMV1træBP!$H59*AN$184+AMV3kul!$H57*AN$185+AMV4træ!$H57*AN$186+AMV4træBP!$H57*AN$187+AVV1træ!$H57*AN$188+AVV1kul!$H57*AN$189+AVV2træ!$H57*AN$190+AVV2halm!$H57*AN$191+AVV2gasGT!$H57*AN$192+KKV!$H57*AN$193+HCVgas!$H57*AN$194+SPolie!$H57*AN$195+SPgas!$H57*AN$196+GeoEL!$H55*AN$197+GeoVa!$H55*AN$198+VP!$H55*AN$199+Sol!$H55*AN$200+Affald!$H59*AN$201)</f>
        <v>0.16877111256405386</v>
      </c>
      <c r="AO36" s="246">
        <f ca="1">IF(Sammenligning!$G$9="GJ",1,(1*3.6))*(AMV1træ!$H59*AO$183+AMV1træBP!$H59*AO$184+AMV3kul!$H57*AO$185+AMV4træ!$H57*AO$186+AMV4træBP!$H57*AO$187+AVV1træ!$H57*AO$188+AVV1kul!$H57*AO$189+AVV2træ!$H57*AO$190+AVV2halm!$H57*AO$191+AVV2gasGT!$H57*AO$192+KKV!$H57*AO$193+HCVgas!$H57*AO$194+SPolie!$H57*AO$195+SPgas!$H57*AO$196+GeoEL!$H55*AO$197+GeoVa!$H55*AO$198+VP!$H55*AO$199+Sol!$H55*AO$200+Affald!$H59*AO$201)</f>
        <v>3.6909471019691518</v>
      </c>
      <c r="AP36" s="246">
        <f ca="1">IF(Sammenligning!$G$9="GJ",1,(1*3.6))*(AMV1træ!$H59*AP$183+AMV1træBP!$H59*AP$184+AMV3kul!$H57*AP$185+AMV4træ!$H57*AP$186+AMV4træBP!$H57*AP$187+AVV1træ!$H57*AP$188+AVV1kul!$H57*AP$189+AVV2træ!$H57*AP$190+AVV2halm!$H57*AP$191+AVV2gasGT!$H57*AP$192+KKV!$H57*AP$193+HCVgas!$H57*AP$194+SPolie!$H57*AP$195+SPgas!$H57*AP$196+GeoEL!$H55*AP$197+GeoVa!$H55*AP$198+VP!$H55*AP$199+Sol!$H55*AP$200+Affald!$H59*AP$201)</f>
        <v>5.1698081129787692</v>
      </c>
      <c r="AQ36" s="246">
        <f ca="1">IF(Sammenligning!$G$9="GJ",1,(1*3.6))*(AMV1træ!$I59*AQ$183+AMV1træBP!$I59*AQ$184+AMV3kul!$I57*AQ$185+AMV4træ!$I57*AQ$186+AMV4træBP!$I57*AQ$187+AVV1træ!$I57*AQ$188+AVV1kul!$I57*AQ$189+AVV2træ!$I57*AQ$190+AVV2halm!$I57*AQ$191+AVV2gasGT!$I57*AQ$192+KKV!$I57*AQ$193+HCVgas!$I57*AQ$194+SPolie!$I57*AQ$195+SPgas!$I57*AQ$196+GeoEL!$I55*AQ$197+GeoVa!$I55*AQ$198+VP!$I55*AQ$199+Sol!$I55*AQ$200+Affald!$I59*AQ$201)</f>
        <v>2.7908497764607016</v>
      </c>
      <c r="AR36" s="246">
        <f ca="1">IF(Sammenligning!$G$9="GJ",1,(1*3.6))*(AMV1træ!$I59*AR$183+AMV1træBP!$I59*AR$184+AMV3kul!$I57*AR$185+AMV4træ!$I57*AR$186+AMV4træBP!$I57*AR$187+AVV1træ!$I57*AR$188+AVV1kul!$I57*AR$189+AVV2træ!$I57*AR$190+AVV2halm!$I57*AR$191+AVV2gasGT!$I57*AR$192+KKV!$I57*AR$193+HCVgas!$I57*AR$194+SPolie!$I57*AR$195+SPgas!$I57*AR$196+GeoEL!$I55*AR$197+GeoVa!$I55*AR$198+VP!$I55*AR$199+Sol!$I55*AR$200+Affald!$I59*AR$201)</f>
        <v>3.4038837690343713</v>
      </c>
      <c r="AS36" s="246">
        <f ca="1">IF(Sammenligning!$G$9="GJ",1,(1*3.6))*(AMV1træ!$I59*AS$183+AMV1træBP!$I59*AS$184+AMV3kul!$I57*AS$185+AMV4træ!$I57*AS$186+AMV4træBP!$I57*AS$187+AVV1træ!$I57*AS$188+AVV1kul!$I57*AS$189+AVV2træ!$I57*AS$190+AVV2halm!$I57*AS$191+AVV2gasGT!$I57*AS$192+KKV!$I57*AS$193+HCVgas!$I57*AS$194+SPolie!$I57*AS$195+SPgas!$I57*AS$196+GeoEL!$I55*AS$197+GeoVa!$I55*AS$198+VP!$I55*AS$199+Sol!$I55*AS$200+Affald!$I59*AS$201)</f>
        <v>2.9053567494297403</v>
      </c>
      <c r="AT36" s="246">
        <f ca="1">IF(Sammenligning!$G$9="GJ",1,(1*3.6))*(AMV1træ!$I59*AT$183+AMV1træBP!$I59*AT$184+AMV3kul!$I57*AT$185+AMV4træ!$I57*AT$186+AMV4træBP!$I57*AT$187+AVV1træ!$I57*AT$188+AVV1kul!$I57*AT$189+AVV2træ!$I57*AT$190+AVV2halm!$I57*AT$191+AVV2gasGT!$I57*AT$192+KKV!$I57*AT$193+HCVgas!$I57*AT$194+SPolie!$I57*AT$195+SPgas!$I57*AT$196+GeoEL!$I55*AT$197+GeoVa!$I55*AT$198+VP!$I55*AT$199+Sol!$I55*AT$200+Affald!$I59*AT$201)</f>
        <v>1.5837702378603356</v>
      </c>
      <c r="AU36" s="246">
        <f ca="1">IF(Sammenligning!$G$9="GJ",1,(1*3.6))*(AMV1træ!$I59*AU$183+AMV1træBP!$I59*AU$184+AMV3kul!$I57*AU$185+AMV4træ!$I57*AU$186+AMV4træBP!$I57*AU$187+AVV1træ!$I57*AU$188+AVV1kul!$I57*AU$189+AVV2træ!$I57*AU$190+AVV2halm!$I57*AU$191+AVV2gasGT!$I57*AU$192+KKV!$I57*AU$193+HCVgas!$I57*AU$194+SPolie!$I57*AU$195+SPgas!$I57*AU$196+GeoEL!$I55*AU$197+GeoVa!$I55*AU$198+VP!$I55*AU$199+Sol!$I55*AU$200+Affald!$I59*AU$201)</f>
        <v>-0.50961090105101248</v>
      </c>
      <c r="AV36" s="246">
        <f ca="1">IF(Sammenligning!$G$9="GJ",1,(1*3.6))*(AMV1træ!$I59*AV$183+AMV1træBP!$I59*AV$184+AMV3kul!$I57*AV$185+AMV4træ!$I57*AV$186+AMV4træBP!$I57*AV$187+AVV1træ!$I57*AV$188+AVV1kul!$I57*AV$189+AVV2træ!$I57*AV$190+AVV2halm!$I57*AV$191+AVV2gasGT!$I57*AV$192+KKV!$I57*AV$193+HCVgas!$I57*AV$194+SPolie!$I57*AV$195+SPgas!$I57*AV$196+GeoEL!$I55*AV$197+GeoVa!$I55*AV$198+VP!$I55*AV$199+Sol!$I55*AV$200+Affald!$I59*AV$201)</f>
        <v>0.40031619168210797</v>
      </c>
      <c r="AW36" s="246">
        <f ca="1">IF(Sammenligning!$G$9="GJ",1,(1*3.6))*(AMV1træ!$I59*AW$183+AMV1træBP!$I59*AW$184+AMV3kul!$I57*AW$185+AMV4træ!$I57*AW$186+AMV4træBP!$I57*AW$187+AVV1træ!$I57*AW$188+AVV1kul!$I57*AW$189+AVV2træ!$I57*AW$190+AVV2halm!$I57*AW$191+AVV2gasGT!$I57*AW$192+KKV!$I57*AW$193+HCVgas!$I57*AW$194+SPolie!$I57*AW$195+SPgas!$I57*AW$196+GeoEL!$I55*AW$197+GeoVa!$I55*AW$198+VP!$I55*AW$199+Sol!$I55*AW$200+Affald!$I59*AW$201)</f>
        <v>0.5000572979613036</v>
      </c>
      <c r="AX36" s="246">
        <f ca="1">IF(Sammenligning!$G$9="GJ",1,(1*3.6))*(AMV1træ!$I59*AX$183+AMV1træBP!$I59*AX$184+AMV3kul!$I57*AX$185+AMV4træ!$I57*AX$186+AMV4træBP!$I57*AX$187+AVV1træ!$I57*AX$188+AVV1kul!$I57*AX$189+AVV2træ!$I57*AX$190+AVV2halm!$I57*AX$191+AVV2gasGT!$I57*AX$192+KKV!$I57*AX$193+HCVgas!$I57*AX$194+SPolie!$I57*AX$195+SPgas!$I57*AX$196+GeoEL!$I55*AX$197+GeoVa!$I55*AX$198+VP!$I55*AX$199+Sol!$I55*AX$200+Affald!$I59*AX$201)</f>
        <v>1.9793981590894221</v>
      </c>
      <c r="AY36" s="246">
        <f ca="1">IF(Sammenligning!$G$9="GJ",1,(1*3.6))*(AMV1træ!$I59*AY$183+AMV1træBP!$I59*AY$184+AMV3kul!$I57*AY$185+AMV4træ!$I57*AY$186+AMV4træBP!$I57*AY$187+AVV1træ!$I57*AY$188+AVV1kul!$I57*AY$189+AVV2træ!$I57*AY$190+AVV2halm!$I57*AY$191+AVV2gasGT!$I57*AY$192+KKV!$I57*AY$193+HCVgas!$I57*AY$194+SPolie!$I57*AY$195+SPgas!$I57*AY$196+GeoEL!$I55*AY$197+GeoVa!$I55*AY$198+VP!$I55*AY$199+Sol!$I55*AY$200+Affald!$I59*AY$201)</f>
        <v>0.27373446941967433</v>
      </c>
      <c r="AZ36" s="246">
        <f ca="1">IF(Sammenligning!$G$9="GJ",1,(1*3.6))*(AMV1træ!$I59*AZ$183+AMV1træBP!$I59*AZ$184+AMV3kul!$I57*AZ$185+AMV4træ!$I57*AZ$186+AMV4træBP!$I57*AZ$187+AVV1træ!$I57*AZ$188+AVV1kul!$I57*AZ$189+AVV2træ!$I57*AZ$190+AVV2halm!$I57*AZ$191+AVV2gasGT!$I57*AZ$192+KKV!$I57*AZ$193+HCVgas!$I57*AZ$194+SPolie!$I57*AZ$195+SPgas!$I57*AZ$196+GeoEL!$I55*AZ$197+GeoVa!$I55*AZ$198+VP!$I55*AZ$199+Sol!$I55*AZ$200+Affald!$I59*AZ$201)</f>
        <v>0.12615757454380777</v>
      </c>
      <c r="BA36" s="246">
        <f ca="1">IF(Sammenligning!$G$9="GJ",1,(1*3.6))*(AMV1træ!$I59*BA$183+AMV1træBP!$I59*BA$184+AMV3kul!$I57*BA$185+AMV4træ!$I57*BA$186+AMV4træBP!$I57*BA$187+AVV1træ!$I57*BA$188+AVV1kul!$I57*BA$189+AVV2træ!$I57*BA$190+AVV2halm!$I57*BA$191+AVV2gasGT!$I57*BA$192+KKV!$I57*BA$193+HCVgas!$I57*BA$194+SPolie!$I57*BA$195+SPgas!$I57*BA$196+GeoEL!$I55*BA$197+GeoVa!$I55*BA$198+VP!$I55*BA$199+Sol!$I55*BA$200+Affald!$I59*BA$201)</f>
        <v>2.7244242267623413</v>
      </c>
      <c r="BB36" s="246">
        <f ca="1">IF(Sammenligning!$G$9="GJ",1,(1*3.6))*(AMV1træ!$I59*BB$183+AMV1træBP!$I59*BB$184+AMV3kul!$I57*BB$185+AMV4træ!$I57*BB$186+AMV4træBP!$I57*BB$187+AVV1træ!$I57*BB$188+AVV1kul!$I57*BB$189+AVV2træ!$I57*BB$190+AVV2halm!$I57*BB$191+AVV2gasGT!$I57*BB$192+KKV!$I57*BB$193+HCVgas!$I57*BB$194+SPolie!$I57*BB$195+SPgas!$I57*BB$196+GeoEL!$I55*BB$197+GeoVa!$I55*BB$198+VP!$I55*BB$199+Sol!$I55*BB$200+Affald!$I59*BB$201)</f>
        <v>3.813799917091814</v>
      </c>
      <c r="BC36" s="310">
        <f ca="1">IF(Sammenligning!$G$9="GJ",1,(1*3.6))*(AMV1træ!$J59*BC$183+AMV1træBP!$J59*BC$184+AMV3kul!$J57*BC$185+AMV4træ!$J57*BC$186+AMV4træBP!$J57*BC$187+AVV1træ!$J57*BC$188+AVV1kul!$J57*BC$189+AVV2træ!$J57*BC$190+AVV2halm!$J57*BC$191+AVV2gasGT!$J57*BC$192+KKV!$J57*BC$193+HCVgas!$J57*BC$194+SPolie!$J57*BC$195+SPgas!$J57*BC$196+GeoEL!$J55*BC$197+GeoVa!$J55*BC$198+VP!$J55*BC$199+Sol!$J55*BC$200+Affald!$J59*BC$201)</f>
        <v>7.4502798539028152</v>
      </c>
      <c r="BD36" s="310">
        <f ca="1">IF(Sammenligning!$G$9="GJ",1,(1*3.6))*(AMV1træ!$J59*BD$183+AMV1træBP!$J59*BD$184+AMV3kul!$J57*BD$185+AMV4træ!$J57*BD$186+AMV4træBP!$J57*BD$187+AVV1træ!$J57*BD$188+AVV1kul!$J57*BD$189+AVV2træ!$J57*BD$190+AVV2halm!$J57*BD$191+AVV2gasGT!$J57*BD$192+KKV!$J57*BD$193+HCVgas!$J57*BD$194+SPolie!$J57*BD$195+SPgas!$J57*BD$196+GeoEL!$J55*BD$197+GeoVa!$J55*BD$198+VP!$J55*BD$199+Sol!$J55*BD$200+Affald!$J59*BD$201)</f>
        <v>9.1986479326834889</v>
      </c>
      <c r="BE36" s="310">
        <f ca="1">IF(Sammenligning!$G$9="GJ",1,(1*3.6))*(AMV1træ!$J59*BE$183+AMV1træBP!$J59*BE$184+AMV3kul!$J57*BE$185+AMV4træ!$J57*BE$186+AMV4træBP!$J57*BE$187+AVV1træ!$J57*BE$188+AVV1kul!$J57*BE$189+AVV2træ!$J57*BE$190+AVV2halm!$J57*BE$191+AVV2gasGT!$J57*BE$192+KKV!$J57*BE$193+HCVgas!$J57*BE$194+SPolie!$J57*BE$195+SPgas!$J57*BE$196+GeoEL!$J55*BE$197+GeoVa!$J55*BE$198+VP!$J55*BE$199+Sol!$J55*BE$200+Affald!$J59*BE$201)</f>
        <v>7.8836435989076756</v>
      </c>
      <c r="BF36" s="310">
        <f ca="1">IF(Sammenligning!$G$9="GJ",1,(1*3.6))*(AMV1træ!$J59*BF$183+AMV1træBP!$J59*BF$184+AMV3kul!$J57*BF$185+AMV4træ!$J57*BF$186+AMV4træBP!$J57*BF$187+AVV1træ!$J57*BF$188+AVV1kul!$J57*BF$189+AVV2træ!$J57*BF$190+AVV2halm!$J57*BF$191+AVV2gasGT!$J57*BF$192+KKV!$J57*BF$193+HCVgas!$J57*BF$194+SPolie!$J57*BF$195+SPgas!$J57*BF$196+GeoEL!$J55*BF$197+GeoVa!$J55*BF$198+VP!$J55*BF$199+Sol!$J55*BF$200+Affald!$J59*BF$201)</f>
        <v>4.3433015222630935</v>
      </c>
      <c r="BG36" s="310">
        <f ca="1">IF(Sammenligning!$G$9="GJ",1,(1*3.6))*(AMV1træ!$J59*BG$183+AMV1træBP!$J59*BG$184+AMV3kul!$J57*BG$185+AMV4træ!$J57*BG$186+AMV4træBP!$J57*BG$187+AVV1træ!$J57*BG$188+AVV1kul!$J57*BG$189+AVV2træ!$J57*BG$190+AVV2halm!$J57*BG$191+AVV2gasGT!$J57*BG$192+KKV!$J57*BG$193+HCVgas!$J57*BG$194+SPolie!$J57*BG$195+SPgas!$J57*BG$196+GeoEL!$J55*BG$197+GeoVa!$J55*BG$198+VP!$J55*BG$199+Sol!$J55*BG$200+Affald!$J59*BG$201)</f>
        <v>-1.3682342763885256</v>
      </c>
      <c r="BH36" s="310">
        <f ca="1">IF(Sammenligning!$G$9="GJ",1,(1*3.6))*(AMV1træ!$J59*BH$183+AMV1træBP!$J59*BH$184+AMV3kul!$J57*BH$185+AMV4træ!$J57*BH$186+AMV4træBP!$J57*BH$187+AVV1træ!$J57*BH$188+AVV1kul!$J57*BH$189+AVV2træ!$J57*BH$190+AVV2halm!$J57*BH$191+AVV2gasGT!$J57*BH$192+KKV!$J57*BH$193+HCVgas!$J57*BH$194+SPolie!$J57*BH$195+SPgas!$J57*BH$196+GeoEL!$J55*BH$197+GeoVa!$J55*BH$198+VP!$J55*BH$199+Sol!$J55*BH$200+Affald!$J59*BH$201)</f>
        <v>1.1096372122976808</v>
      </c>
      <c r="BI36" s="310">
        <f ca="1">IF(Sammenligning!$G$9="GJ",1,(1*3.6))*(AMV1træ!$J59*BI$183+AMV1træBP!$J59*BI$184+AMV3kul!$J57*BI$185+AMV4træ!$J57*BI$186+AMV4træBP!$J57*BI$187+AVV1træ!$J57*BI$188+AVV1kul!$J57*BI$189+AVV2træ!$J57*BI$190+AVV2halm!$J57*BI$191+AVV2gasGT!$J57*BI$192+KKV!$J57*BI$193+HCVgas!$J57*BI$194+SPolie!$J57*BI$195+SPgas!$J57*BI$196+GeoEL!$J55*BI$197+GeoVa!$J55*BI$198+VP!$J55*BI$199+Sol!$J55*BI$200+Affald!$J59*BI$201)</f>
        <v>1.3668863646828162</v>
      </c>
      <c r="BJ36" s="310">
        <f ca="1">IF(Sammenligning!$G$9="GJ",1,(1*3.6))*(AMV1træ!$J59*BJ$183+AMV1træBP!$J59*BJ$184+AMV3kul!$J57*BJ$185+AMV4træ!$J57*BJ$186+AMV4træBP!$J57*BJ$187+AVV1træ!$J57*BJ$188+AVV1kul!$J57*BJ$189+AVV2træ!$J57*BJ$190+AVV2halm!$J57*BJ$191+AVV2gasGT!$J57*BJ$192+KKV!$J57*BJ$193+HCVgas!$J57*BJ$194+SPolie!$J57*BJ$195+SPgas!$J57*BJ$196+GeoEL!$J55*BJ$197+GeoVa!$J55*BJ$198+VP!$J55*BJ$199+Sol!$J55*BJ$200+Affald!$J59*BJ$201)</f>
        <v>5.4443949529600335</v>
      </c>
      <c r="BK36" s="310">
        <f ca="1">IF(Sammenligning!$G$9="GJ",1,(1*3.6))*(AMV1træ!$J59*BK$183+AMV1træBP!$J59*BK$184+AMV3kul!$J57*BK$185+AMV4træ!$J57*BK$186+AMV4træBP!$J57*BK$187+AVV1træ!$J57*BK$188+AVV1kul!$J57*BK$189+AVV2træ!$J57*BK$190+AVV2halm!$J57*BK$191+AVV2gasGT!$J57*BK$192+KKV!$J57*BK$193+HCVgas!$J57*BK$194+SPolie!$J57*BK$195+SPgas!$J57*BK$196+GeoEL!$J55*BK$197+GeoVa!$J55*BK$198+VP!$J55*BK$199+Sol!$J55*BK$200+Affald!$J59*BK$201)</f>
        <v>0.74387676450553186</v>
      </c>
      <c r="BL36" s="310">
        <f ca="1">IF(Sammenligning!$G$9="GJ",1,(1*3.6))*(AMV1træ!$J59*BL$183+AMV1træBP!$J59*BL$184+AMV3kul!$J57*BL$185+AMV4træ!$J57*BL$186+AMV4træBP!$J57*BL$187+AVV1træ!$J57*BL$188+AVV1kul!$J57*BL$189+AVV2træ!$J57*BL$190+AVV2halm!$J57*BL$191+AVV2gasGT!$J57*BL$192+KKV!$J57*BL$193+HCVgas!$J57*BL$194+SPolie!$J57*BL$195+SPgas!$J57*BL$196+GeoEL!$J55*BL$197+GeoVa!$J55*BL$198+VP!$J55*BL$199+Sol!$J55*BL$200+Affald!$J59*BL$201)</f>
        <v>0.36684198743137897</v>
      </c>
      <c r="BM36" s="310">
        <f ca="1">IF(Sammenligning!$G$9="GJ",1,(1*3.6))*(AMV1træ!$J59*BM$183+AMV1træBP!$J59*BM$184+AMV3kul!$J57*BM$185+AMV4træ!$J57*BM$186+AMV4træBP!$J57*BM$187+AVV1træ!$J57*BM$188+AVV1kul!$J57*BM$189+AVV2træ!$J57*BM$190+AVV2halm!$J57*BM$191+AVV2gasGT!$J57*BM$192+KKV!$J57*BM$193+HCVgas!$J57*BM$194+SPolie!$J57*BM$195+SPgas!$J57*BM$196+GeoEL!$J55*BM$197+GeoVa!$J55*BM$198+VP!$J55*BM$199+Sol!$J55*BM$200+Affald!$J59*BM$201)</f>
        <v>7.4762565055103583</v>
      </c>
      <c r="BN36" s="310">
        <f ca="1">IF(Sammenligning!$G$9="GJ",1,(1*3.6))*(AMV1træ!$J59*BN$183+AMV1træBP!$J59*BN$184+AMV3kul!$J57*BN$185+AMV4træ!$J57*BN$186+AMV4træBP!$J57*BN$187+AVV1træ!$J57*BN$188+AVV1kul!$J57*BN$189+AVV2træ!$J57*BN$190+AVV2halm!$J57*BN$191+AVV2gasGT!$J57*BN$192+KKV!$J57*BN$193+HCVgas!$J57*BN$194+SPolie!$J57*BN$195+SPgas!$J57*BN$196+GeoEL!$J55*BN$197+GeoVa!$J55*BN$198+VP!$J55*BN$199+Sol!$J55*BN$200+Affald!$J59*BN$201)</f>
        <v>10.436614612914495</v>
      </c>
      <c r="BO36" s="246">
        <f ca="1">IF(Sammenligning!$G$9="GJ",1,(1*3.6))*(AMV1træ!$K59*BO$183+AMV1træBP!$K59*BO$184+AMV3kul!$K57*BO$185+AMV4træ!$K57*BO$186+AMV4træBP!$K57*BO$187+AVV1træ!$K57*BO$188+AVV1kul!$K57*BO$189+AVV2træ!$K57*BO$190+AVV2halm!$K57*BO$191+AVV2gasGT!$K57*BO$192+KKV!$K57*BO$193+HCVgas!$K57*BO$194+SPolie!$K57*BO$195+SPgas!$K57*BO$196+GeoEL!$K55*BO$197+GeoVa!$K55*BO$198+VP!$K55*BO$199+Sol!$K55*BO$200+Affald!$K59*BO$201)</f>
        <v>12.407327012550038</v>
      </c>
      <c r="BP36" s="246">
        <f ca="1">IF(Sammenligning!$G$9="GJ",1,(1*3.6))*(AMV1træ!$K59*BP$183+AMV1træBP!$K59*BP$184+AMV3kul!$K57*BP$185+AMV4træ!$K57*BP$186+AMV4træBP!$K57*BP$187+AVV1træ!$K57*BP$188+AVV1kul!$K57*BP$189+AVV2træ!$K57*BP$190+AVV2halm!$K57*BP$191+AVV2gasGT!$K57*BP$192+KKV!$K57*BP$193+HCVgas!$K57*BP$194+SPolie!$K57*BP$195+SPgas!$K57*BP$196+GeoEL!$K55*BP$197+GeoVa!$K55*BP$198+VP!$K55*BP$199+Sol!$K55*BP$200+Affald!$K59*BP$201)</f>
        <v>15.413446692975318</v>
      </c>
      <c r="BQ36" s="246">
        <f ca="1">IF(Sammenligning!$G$9="GJ",1,(1*3.6))*(AMV1træ!$K59*BQ$183+AMV1træBP!$K59*BQ$184+AMV3kul!$K57*BQ$185+AMV4træ!$K57*BQ$186+AMV4træBP!$K57*BQ$187+AVV1træ!$K57*BQ$188+AVV1kul!$K57*BQ$189+AVV2træ!$K57*BQ$190+AVV2halm!$K57*BQ$191+AVV2gasGT!$K57*BQ$192+KKV!$K57*BQ$193+HCVgas!$K57*BQ$194+SPolie!$K57*BQ$195+SPgas!$K57*BQ$196+GeoEL!$K55*BQ$197+GeoVa!$K55*BQ$198+VP!$K55*BQ$199+Sol!$K55*BQ$200+Affald!$K59*BQ$201)</f>
        <v>13.236876518065685</v>
      </c>
      <c r="BR36" s="246">
        <f ca="1">IF(Sammenligning!$G$9="GJ",1,(1*3.6))*(AMV1træ!$K59*BR$183+AMV1træBP!$K59*BR$184+AMV3kul!$K57*BR$185+AMV4træ!$K57*BR$186+AMV4træBP!$K57*BR$187+AVV1træ!$K57*BR$188+AVV1kul!$K57*BR$189+AVV2træ!$K57*BR$190+AVV2halm!$K57*BR$191+AVV2gasGT!$K57*BR$192+KKV!$K57*BR$193+HCVgas!$K57*BR$194+SPolie!$K57*BR$195+SPgas!$K57*BR$196+GeoEL!$K55*BR$197+GeoVa!$K55*BR$198+VP!$K55*BR$199+Sol!$K55*BR$200+Affald!$K59*BR$201)</f>
        <v>7.3305631020256818</v>
      </c>
      <c r="BS36" s="246">
        <f ca="1">IF(Sammenligning!$G$9="GJ",1,(1*3.6))*(AMV1træ!$K59*BS$183+AMV1træBP!$K59*BS$184+AMV3kul!$K57*BS$185+AMV4træ!$K57*BS$186+AMV4træBP!$K57*BS$187+AVV1træ!$K57*BS$188+AVV1kul!$K57*BS$189+AVV2træ!$K57*BS$190+AVV2halm!$K57*BS$191+AVV2gasGT!$K57*BS$192+KKV!$K57*BS$193+HCVgas!$K57*BS$194+SPolie!$K57*BS$195+SPgas!$K57*BS$196+GeoEL!$K55*BS$197+GeoVa!$K55*BS$198+VP!$K55*BS$199+Sol!$K55*BS$200+Affald!$K59*BS$201)</f>
        <v>-2.2851850518532992</v>
      </c>
      <c r="BT36" s="246">
        <f ca="1">IF(Sammenligning!$G$9="GJ",1,(1*3.6))*(AMV1træ!$K59*BT$183+AMV1træBP!$K59*BT$184+AMV3kul!$K57*BT$185+AMV4træ!$K57*BT$186+AMV4træBP!$K57*BT$187+AVV1træ!$K57*BT$188+AVV1kul!$K57*BT$189+AVV2træ!$K57*BT$190+AVV2halm!$K57*BT$191+AVV2gasGT!$K57*BT$192+KKV!$K57*BT$193+HCVgas!$K57*BT$194+SPolie!$K57*BT$195+SPgas!$K57*BT$196+GeoEL!$K55*BT$197+GeoVa!$K55*BT$198+VP!$K55*BT$199+Sol!$K55*BT$200+Affald!$K59*BT$201)</f>
        <v>1.8825466628475556</v>
      </c>
      <c r="BU36" s="246">
        <f ca="1">IF(Sammenligning!$G$9="GJ",1,(1*3.6))*(AMV1træ!$K59*BU$183+AMV1træBP!$K59*BU$184+AMV3kul!$K57*BU$185+AMV4træ!$K57*BU$186+AMV4træBP!$K57*BU$187+AVV1træ!$K57*BU$188+AVV1kul!$K57*BU$189+AVV2træ!$K57*BU$190+AVV2halm!$K57*BU$191+AVV2gasGT!$K57*BU$192+KKV!$K57*BU$193+HCVgas!$K57*BU$194+SPolie!$K57*BU$195+SPgas!$K57*BU$196+GeoEL!$K55*BU$197+GeoVa!$K55*BU$198+VP!$K55*BU$199+Sol!$K55*BU$200+Affald!$K59*BU$201)</f>
        <v>2.303343410936471</v>
      </c>
      <c r="BV36" s="246">
        <f ca="1">IF(Sammenligning!$G$9="GJ",1,(1*3.6))*(AMV1træ!$K59*BV$183+AMV1træBP!$K59*BV$184+AMV3kul!$K57*BV$185+AMV4træ!$K57*BV$186+AMV4træBP!$K57*BV$187+AVV1træ!$K57*BV$188+AVV1kul!$K57*BV$189+AVV2træ!$K57*BV$190+AVV2halm!$K57*BV$191+AVV2gasGT!$K57*BV$192+KKV!$K57*BV$193+HCVgas!$K57*BV$194+SPolie!$K57*BV$195+SPgas!$K57*BV$196+GeoEL!$K55*BV$197+GeoVa!$K55*BV$198+VP!$K55*BV$199+Sol!$K55*BV$200+Affald!$K59*BV$201)</f>
        <v>9.2022360856910375</v>
      </c>
      <c r="BW36" s="246">
        <f ca="1">IF(Sammenligning!$G$9="GJ",1,(1*3.6))*(AMV1træ!$K59*BW$183+AMV1træBP!$K59*BW$184+AMV3kul!$K57*BW$185+AMV4træ!$K57*BW$186+AMV4træBP!$K57*BW$187+AVV1træ!$K57*BW$188+AVV1kul!$K57*BW$189+AVV2træ!$K57*BW$190+AVV2halm!$K57*BW$191+AVV2gasGT!$K57*BW$192+KKV!$K57*BW$193+HCVgas!$K57*BW$194+SPolie!$K57*BW$195+SPgas!$K57*BW$196+GeoEL!$K55*BW$197+GeoVa!$K55*BW$198+VP!$K55*BW$199+Sol!$K55*BW$200+Affald!$K59*BW$201)</f>
        <v>1.2499075498615229</v>
      </c>
      <c r="BX36" s="246">
        <f ca="1">IF(Sammenligning!$G$9="GJ",1,(1*3.6))*(AMV1træ!$K59*BX$183+AMV1træBP!$K59*BX$184+AMV3kul!$K57*BX$185+AMV4træ!$K57*BX$186+AMV4træBP!$K57*BX$187+AVV1træ!$K57*BX$188+AVV1kul!$K57*BX$189+AVV2træ!$K57*BX$190+AVV2halm!$K57*BX$191+AVV2gasGT!$K57*BX$192+KKV!$K57*BX$193+HCVgas!$K57*BX$194+SPolie!$K57*BX$195+SPgas!$K57*BX$196+GeoEL!$K55*BX$197+GeoVa!$K55*BX$198+VP!$K55*BX$199+Sol!$K55*BX$200+Affald!$K59*BX$201)</f>
        <v>0.63631014890556303</v>
      </c>
      <c r="BY36" s="246">
        <f ca="1">IF(Sammenligning!$G$9="GJ",1,(1*3.6))*(AMV1træ!$K59*BY$183+AMV1træBP!$K59*BY$184+AMV3kul!$K57*BY$185+AMV4træ!$K57*BY$186+AMV4træBP!$K57*BY$187+AVV1træ!$K57*BY$188+AVV1kul!$K57*BY$189+AVV2træ!$K57*BY$190+AVV2halm!$K57*BY$191+AVV2gasGT!$K57*BY$192+KKV!$K57*BY$193+HCVgas!$K57*BY$194+SPolie!$K57*BY$195+SPgas!$K57*BY$196+GeoEL!$K55*BY$197+GeoVa!$K55*BY$198+VP!$K55*BY$199+Sol!$K55*BY$200+Affald!$K59*BY$201)</f>
        <v>12.622305689716873</v>
      </c>
      <c r="BZ36" s="246">
        <f ca="1">IF(Sammenligning!$G$9="GJ",1,(1*3.6))*(AMV1træ!$K59*BZ$183+AMV1træBP!$K59*BZ$184+AMV3kul!$K57*BZ$185+AMV4træ!$K57*BZ$186+AMV4træBP!$K57*BZ$187+AVV1træ!$K57*BZ$188+AVV1kul!$K57*BZ$189+AVV2træ!$K57*BZ$190+AVV2halm!$K57*BZ$191+AVV2gasGT!$K57*BZ$192+KKV!$K57*BZ$193+HCVgas!$K57*BZ$194+SPolie!$K57*BZ$195+SPgas!$K57*BZ$196+GeoEL!$K55*BZ$197+GeoVa!$K55*BZ$198+VP!$K55*BZ$199+Sol!$K55*BZ$200+Affald!$K59*BZ$201)</f>
        <v>17.596453778327309</v>
      </c>
      <c r="CA36" s="310">
        <f ca="1">IF(Sammenligning!$G$9="GJ",1,(1*3.6))*(AMV1træ!$L59*CA$183+AMV1træBP!$L59*CA$184+AMV3kul!$L57*CA$185+AMV4træ!$L57*CA$186+AMV4træBP!$L57*CA$187+AVV1træ!$L57*CA$188+AVV1kul!$L57*CA$189+AVV2træ!$L57*CA$190+AVV2halm!$L57*CA$191+AVV2gasGT!$L57*CA$192+KKV!$L57*CA$193+HCVgas!$L57*CA$194+SPolie!$L57*CA$195+SPgas!$L57*CA$196+GeoEL!$L55*CA$197+GeoVa!$L55*CA$198+VP!$L55*CA$199+Sol!$L55*CA$200++Affald!$L59*CA$201)</f>
        <v>10.848257414545442</v>
      </c>
      <c r="CB36" s="310">
        <f ca="1">IF(Sammenligning!$G$9="GJ",1,(1*3.6))*(AMV1træ!$L59*CB$183+AMV1træBP!$L59*CB$184+AMV3kul!$L57*CB$185+AMV4træ!$L57*CB$186+AMV4træBP!$L57*CB$187+AVV1træ!$L57*CB$188+AVV1kul!$L57*CB$189+AVV2træ!$L57*CB$190+AVV2halm!$L57*CB$191+AVV2gasGT!$L57*CB$192+KKV!$L57*CB$193+HCVgas!$L57*CB$194+SPolie!$L57*CB$195+SPgas!$L57*CB$196+GeoEL!$L55*CB$197+GeoVa!$L55*CB$198+VP!$L55*CB$199+Sol!$L55*CB$200++Affald!$L59*CB$201)</f>
        <v>9.2476973620259884</v>
      </c>
      <c r="CC36" s="310">
        <f ca="1">IF(Sammenligning!$G$9="GJ",1,(1*3.6))*(AMV1træ!$L59*CC$183+AMV1træBP!$L59*CC$184+AMV3kul!$L57*CC$185+AMV4træ!$L57*CC$186+AMV4træBP!$L57*CC$187+AVV1træ!$L57*CC$188+AVV1kul!$L57*CC$189+AVV2træ!$L57*CC$190+AVV2halm!$L57*CC$191+AVV2gasGT!$L57*CC$192+KKV!$L57*CC$193+HCVgas!$L57*CC$194+SPolie!$L57*CC$195+SPgas!$L57*CC$196+GeoEL!$L55*CC$197+GeoVa!$L55*CC$198+VP!$L55*CC$199+Sol!$L55*CC$200++Affald!$L59*CC$201)</f>
        <v>6.6836154079829235</v>
      </c>
      <c r="CD36" s="310">
        <f ca="1">IF(Sammenligning!$G$9="GJ",1,(1*3.6))*(AMV1træ!$L59*CD$183+AMV1træBP!$L59*CD$184+AMV3kul!$L57*CD$185+AMV4træ!$L57*CD$186+AMV4træBP!$L57*CD$187+AVV1træ!$L57*CD$188+AVV1kul!$L57*CD$189+AVV2træ!$L57*CD$190+AVV2halm!$L57*CD$191+AVV2gasGT!$L57*CD$192+KKV!$L57*CD$193+HCVgas!$L57*CD$194+SPolie!$L57*CD$195+SPgas!$L57*CD$196+GeoEL!$L55*CD$197+GeoVa!$L55*CD$198+VP!$L55*CD$199+Sol!$L55*CD$200++Affald!$L59*CD$201)</f>
        <v>0.32276548682156858</v>
      </c>
      <c r="CE36" s="310">
        <f ca="1">IF(Sammenligning!$G$9="GJ",1,(1*3.6))*(AMV1træ!$L59*CE$183+AMV1træBP!$L59*CE$184+AMV3kul!$L57*CE$185+AMV4træ!$L57*CE$186+AMV4træBP!$L57*CE$187+AVV1træ!$L57*CE$188+AVV1kul!$L57*CE$189+AVV2træ!$L57*CE$190+AVV2halm!$L57*CE$191+AVV2gasGT!$L57*CE$192+KKV!$L57*CE$193+HCVgas!$L57*CE$194+SPolie!$L57*CE$195+SPgas!$L57*CE$196+GeoEL!$L55*CE$197+GeoVa!$L55*CE$198+VP!$L55*CE$199+Sol!$L55*CE$200++Affald!$L59*CE$201)</f>
        <v>0.45016423743585832</v>
      </c>
      <c r="CF36" s="310">
        <f ca="1">IF(Sammenligning!$G$9="GJ",1,(1*3.6))*(AMV1træ!$L59*CF$183+AMV1træBP!$L59*CF$184+AMV3kul!$L57*CF$185+AMV4træ!$L57*CF$186+AMV4træBP!$L57*CF$187+AVV1træ!$L57*CF$188+AVV1kul!$L57*CF$189+AVV2træ!$L57*CF$190+AVV2halm!$L57*CF$191+AVV2gasGT!$L57*CF$192+KKV!$L57*CF$193+HCVgas!$L57*CF$194+SPolie!$L57*CF$195+SPgas!$L57*CF$196+GeoEL!$L55*CF$197+GeoVa!$L55*CF$198+VP!$L55*CF$199+Sol!$L55*CF$200++Affald!$L59*CF$201)</f>
        <v>0.95160154986247691</v>
      </c>
      <c r="CG36" s="310">
        <f ca="1">IF(Sammenligning!$G$9="GJ",1,(1*3.6))*(AMV1træ!$L59*CG$183+AMV1træBP!$L59*CG$184+AMV3kul!$L57*CG$185+AMV4træ!$L57*CG$186+AMV4træBP!$L57*CG$187+AVV1træ!$L57*CG$188+AVV1kul!$L57*CG$189+AVV2træ!$L57*CG$190+AVV2halm!$L57*CG$191+AVV2gasGT!$L57*CG$192+KKV!$L57*CG$193+HCVgas!$L57*CG$194+SPolie!$L57*CG$195+SPgas!$L57*CG$196+GeoEL!$L55*CG$197+GeoVa!$L55*CG$198+VP!$L55*CG$199+Sol!$L55*CG$200++Affald!$L59*CG$201)</f>
        <v>-1.1293052977918747</v>
      </c>
      <c r="CH36" s="310">
        <f ca="1">IF(Sammenligning!$G$9="GJ",1,(1*3.6))*(AMV1træ!$L59*CH$183+AMV1træBP!$L59*CH$184+AMV3kul!$L57*CH$185+AMV4træ!$L57*CH$186+AMV4træBP!$L57*CH$187+AVV1træ!$L57*CH$188+AVV1kul!$L57*CH$189+AVV2træ!$L57*CH$190+AVV2halm!$L57*CH$191+AVV2gasGT!$L57*CH$192+KKV!$L57*CH$193+HCVgas!$L57*CH$194+SPolie!$L57*CH$195+SPgas!$L57*CH$196+GeoEL!$L55*CH$197+GeoVa!$L55*CH$198+VP!$L55*CH$199+Sol!$L55*CH$200++Affald!$L59*CH$201)</f>
        <v>10.708321090057268</v>
      </c>
      <c r="CI36" s="310">
        <f ca="1">IF(Sammenligning!$G$9="GJ",1,(1*3.6))*(AMV1træ!$L59*CI$183+AMV1træBP!$L59*CI$184+AMV3kul!$L57*CI$185+AMV4træ!$L57*CI$186+AMV4træBP!$L57*CI$187+AVV1træ!$L57*CI$188+AVV1kul!$L57*CI$189+AVV2træ!$L57*CI$190+AVV2halm!$L57*CI$191+AVV2gasGT!$L57*CI$192+KKV!$L57*CI$193+HCVgas!$L57*CI$194+SPolie!$L57*CI$195+SPgas!$L57*CI$196+GeoEL!$L55*CI$197+GeoVa!$L55*CI$198+VP!$L55*CI$199+Sol!$L55*CI$200++Affald!$L59*CI$201)</f>
        <v>0.40056999258872461</v>
      </c>
      <c r="CJ36" s="310">
        <f ca="1">IF(Sammenligning!$G$9="GJ",1,(1*3.6))*(AMV1træ!$L59*CJ$183+AMV1træBP!$L59*CJ$184+AMV3kul!$L57*CJ$185+AMV4træ!$L57*CJ$186+AMV4træBP!$L57*CJ$187+AVV1træ!$L57*CJ$188+AVV1kul!$L57*CJ$189+AVV2træ!$L57*CJ$190+AVV2halm!$L57*CJ$191+AVV2gasGT!$L57*CJ$192+KKV!$L57*CJ$193+HCVgas!$L57*CJ$194+SPolie!$L57*CJ$195+SPgas!$L57*CJ$196+GeoEL!$L55*CJ$197+GeoVa!$L55*CJ$198+VP!$L55*CJ$199+Sol!$L55*CJ$200++Affald!$L59*CJ$201)</f>
        <v>0.67696379701342291</v>
      </c>
      <c r="CK36" s="310">
        <f ca="1">IF(Sammenligning!$G$9="GJ",1,(1*3.6))*(AMV1træ!$L59*CK$183+AMV1træBP!$L59*CK$184+AMV3kul!$L57*CK$185+AMV4træ!$L57*CK$186+AMV4træBP!$L57*CK$187+AVV1træ!$L57*CK$188+AVV1kul!$L57*CK$189+AVV2træ!$L57*CK$190+AVV2halm!$L57*CK$191+AVV2gasGT!$L57*CK$192+KKV!$L57*CK$193+HCVgas!$L57*CK$194+SPolie!$L57*CK$195+SPgas!$L57*CK$196+GeoEL!$L55*CK$197+GeoVa!$L55*CK$198+VP!$L55*CK$199+Sol!$L55*CK$200++Affald!$L59*CK$201)</f>
        <v>1.9867939302088895</v>
      </c>
      <c r="CL36" s="310">
        <f ca="1">IF(Sammenligning!$G$9="GJ",1,(1*3.6))*(AMV1træ!$L59*CL$183+AMV1træBP!$L59*CL$184+AMV3kul!$L57*CL$185+AMV4træ!$L57*CL$186+AMV4træBP!$L57*CL$187+AVV1træ!$L57*CL$188+AVV1kul!$L57*CL$189+AVV2træ!$L57*CL$190+AVV2halm!$L57*CL$191+AVV2gasGT!$L57*CL$192+KKV!$L57*CL$193+HCVgas!$L57*CL$194+SPolie!$L57*CL$195+SPgas!$L57*CL$196+GeoEL!$L55*CL$197+GeoVa!$L55*CL$198+VP!$L55*CL$199+Sol!$L55*CL$200++Affald!$L59*CL$201)</f>
        <v>3.2447408625602305</v>
      </c>
      <c r="CM36" s="246">
        <f ca="1">IF(Sammenligning!$G$9="GJ",1,(1*3.6))*(AMV1træ!$M59*CM$183+AMV1træBP!$M59*CM$184+AMV3kul!$M57*CM$185+AMV4træ!$M57*CM$186+AMV4træBP!$M57*CM$187+AVV1træ!$M57*CM$188+AVV1kul!$M57*CM$189+AVV2træ!$M57*CM$190+AVV2halm!$M57*CM$191+AVV2gasGT!$M57*CM$192+KKV!$M57*CM$193+HCVgas!$M57*CM$194+SPolie!$M57*CM$195+SPgas!$M57*CM$196+GeoEL!$M55*CM$197+GeoVa!$M55*CM$198+VP!$M55*CM$199+Sol!$M55*CM$200+Affald!$M59*CM$201)</f>
        <v>10.283306722625738</v>
      </c>
      <c r="CN36" s="246">
        <f ca="1">IF(Sammenligning!$G$9="GJ",1,(1*3.6))*(AMV1træ!$M59*CN$183+AMV1træBP!$M59*CN$184+AMV3kul!$M57*CN$185+AMV4træ!$M57*CN$186+AMV4træBP!$M57*CN$187+AVV1træ!$M57*CN$188+AVV1kul!$M57*CN$189+AVV2træ!$M57*CN$190+AVV2halm!$M57*CN$191+AVV2gasGT!$M57*CN$192+KKV!$M57*CN$193+HCVgas!$M57*CN$194+SPolie!$M57*CN$195+SPgas!$M57*CN$196+GeoEL!$M55*CN$197+GeoVa!$M55*CN$198+VP!$M55*CN$199+Sol!$M55*CN$200+Affald!$M59*CN$201)</f>
        <v>8.7443495204258266</v>
      </c>
      <c r="CO36" s="246">
        <f ca="1">IF(Sammenligning!$G$9="GJ",1,(1*3.6))*(AMV1træ!$M59*CO$183+AMV1træBP!$M59*CO$184+AMV3kul!$M57*CO$185+AMV4træ!$M57*CO$186+AMV4træBP!$M57*CO$187+AVV1træ!$M57*CO$188+AVV1kul!$M57*CO$189+AVV2træ!$M57*CO$190+AVV2halm!$M57*CO$191+AVV2gasGT!$M57*CO$192+KKV!$M57*CO$193+HCVgas!$M57*CO$194+SPolie!$M57*CO$195+SPgas!$M57*CO$196+GeoEL!$M55*CO$197+GeoVa!$M55*CO$198+VP!$M55*CO$199+Sol!$M55*CO$200+Affald!$M59*CO$201)</f>
        <v>6.3060092154069229</v>
      </c>
      <c r="CP36" s="246">
        <f ca="1">IF(Sammenligning!$G$9="GJ",1,(1*3.6))*(AMV1træ!$M59*CP$183+AMV1træBP!$M59*CP$184+AMV3kul!$M57*CP$185+AMV4træ!$M57*CP$186+AMV4træBP!$M57*CP$187+AVV1træ!$M57*CP$188+AVV1kul!$M57*CP$189+AVV2træ!$M57*CP$190+AVV2halm!$M57*CP$191+AVV2gasGT!$M57*CP$192+KKV!$M57*CP$193+HCVgas!$M57*CP$194+SPolie!$M57*CP$195+SPgas!$M57*CP$196+GeoEL!$M55*CP$197+GeoVa!$M55*CP$198+VP!$M55*CP$199+Sol!$M55*CP$200+Affald!$M59*CP$201)</f>
        <v>0.23066019357827772</v>
      </c>
      <c r="CQ36" s="246">
        <f ca="1">IF(Sammenligning!$G$9="GJ",1,(1*3.6))*(AMV1træ!$M59*CQ$183+AMV1træBP!$M59*CQ$184+AMV3kul!$M57*CQ$185+AMV4træ!$M57*CQ$186+AMV4træBP!$M57*CQ$187+AVV1træ!$M57*CQ$188+AVV1kul!$M57*CQ$189+AVV2træ!$M57*CQ$190+AVV2halm!$M57*CQ$191+AVV2gasGT!$M57*CQ$192+KKV!$M57*CQ$193+HCVgas!$M57*CQ$194+SPolie!$M57*CQ$195+SPgas!$M57*CQ$196+GeoEL!$M55*CQ$197+GeoVa!$M55*CQ$198+VP!$M55*CQ$199+Sol!$M55*CQ$200+Affald!$M59*CQ$201)</f>
        <v>0.51489704811167825</v>
      </c>
      <c r="CR36" s="246">
        <f ca="1">IF(Sammenligning!$G$9="GJ",1,(1*3.6))*(AMV1træ!$M59*CR$183+AMV1træBP!$M59*CR$184+AMV3kul!$M57*CR$185+AMV4træ!$M57*CR$186+AMV4træBP!$M57*CR$187+AVV1træ!$M57*CR$188+AVV1kul!$M57*CR$189+AVV2træ!$M57*CR$190+AVV2halm!$M57*CR$191+AVV2gasGT!$M57*CR$192+KKV!$M57*CR$193+HCVgas!$M57*CR$194+SPolie!$M57*CR$195+SPgas!$M57*CR$196+GeoEL!$M55*CR$197+GeoVa!$M55*CR$198+VP!$M55*CR$199+Sol!$M55*CR$200+Affald!$M59*CR$201)</f>
        <v>0.89290697120931373</v>
      </c>
      <c r="CS36" s="246">
        <f ca="1">IF(Sammenligning!$G$9="GJ",1,(1*3.6))*(AMV1træ!$M59*CS$183+AMV1træBP!$M59*CS$184+AMV3kul!$M57*CS$185+AMV4træ!$M57*CS$186+AMV4træBP!$M57*CS$187+AVV1træ!$M57*CS$188+AVV1kul!$M57*CS$189+AVV2træ!$M57*CS$190+AVV2halm!$M57*CS$191+AVV2gasGT!$M57*CS$192+KKV!$M57*CS$193+HCVgas!$M57*CS$194+SPolie!$M57*CS$195+SPgas!$M57*CS$196+GeoEL!$M55*CS$197+GeoVa!$M55*CS$198+VP!$M55*CS$199+Sol!$M55*CS$200+Affald!$M59*CS$201)</f>
        <v>-1.2487420113593009</v>
      </c>
      <c r="CT36" s="246">
        <f ca="1">IF(Sammenligning!$G$9="GJ",1,(1*3.6))*(AMV1træ!$M59*CT$183+AMV1træBP!$M59*CT$184+AMV3kul!$M57*CT$185+AMV4træ!$M57*CT$186+AMV4træBP!$M57*CT$187+AVV1træ!$M57*CT$188+AVV1kul!$M57*CT$189+AVV2træ!$M57*CT$190+AVV2halm!$M57*CT$191+AVV2gasGT!$M57*CT$192+KKV!$M57*CT$193+HCVgas!$M57*CT$194+SPolie!$M57*CT$195+SPgas!$M57*CT$196+GeoEL!$M55*CT$197+GeoVa!$M55*CT$198+VP!$M55*CT$199+Sol!$M55*CT$200+Affald!$M59*CT$201)</f>
        <v>11.031277387567657</v>
      </c>
      <c r="CU36" s="246">
        <f ca="1">IF(Sammenligning!$G$9="GJ",1,(1*3.6))*(AMV1træ!$M59*CU$183+AMV1træBP!$M59*CU$184+AMV3kul!$M57*CU$185+AMV4træ!$M57*CU$186+AMV4træBP!$M57*CU$187+AVV1træ!$M57*CU$188+AVV1kul!$M57*CU$189+AVV2træ!$M57*CU$190+AVV2halm!$M57*CU$191+AVV2gasGT!$M57*CU$192+KKV!$M57*CU$193+HCVgas!$M57*CU$194+SPolie!$M57*CU$195+SPgas!$M57*CU$196+GeoEL!$M55*CU$197+GeoVa!$M55*CU$198+VP!$M55*CU$199+Sol!$M55*CU$200+Affald!$M59*CU$201)</f>
        <v>0.40415288644944569</v>
      </c>
      <c r="CV36" s="246">
        <f ca="1">IF(Sammenligning!$G$9="GJ",1,(1*3.6))*(AMV1træ!$M59*CV$183+AMV1træBP!$M59*CV$184+AMV3kul!$M57*CV$185+AMV4træ!$M57*CV$186+AMV4træBP!$M57*CV$187+AVV1træ!$M57*CV$188+AVV1kul!$M57*CV$189+AVV2træ!$M57*CV$190+AVV2halm!$M57*CV$191+AVV2gasGT!$M57*CV$192+KKV!$M57*CV$193+HCVgas!$M57*CV$194+SPolie!$M57*CV$195+SPgas!$M57*CV$196+GeoEL!$M55*CV$197+GeoVa!$M55*CV$198+VP!$M55*CV$199+Sol!$M55*CV$200+Affald!$M59*CV$201)</f>
        <v>0.66132414432385545</v>
      </c>
      <c r="CW36" s="246">
        <f ca="1">IF(Sammenligning!$G$9="GJ",1,(1*3.6))*(AMV1træ!$M59*CW$183+AMV1træBP!$M59*CW$184+AMV3kul!$M57*CW$185+AMV4træ!$M57*CW$186+AMV4træBP!$M57*CW$187+AVV1træ!$M57*CW$188+AVV1kul!$M57*CW$189+AVV2træ!$M57*CW$190+AVV2halm!$M57*CW$191+AVV2gasGT!$M57*CW$192+KKV!$M57*CW$193+HCVgas!$M57*CW$194+SPolie!$M57*CW$195+SPgas!$M57*CW$196+GeoEL!$M55*CW$197+GeoVa!$M55*CW$198+VP!$M55*CW$199+Sol!$M55*CW$200+Affald!$M59*CW$201)</f>
        <v>1.7039555279726066</v>
      </c>
      <c r="CX36" s="246">
        <f ca="1">IF(Sammenligning!$G$9="GJ",1,(1*3.6))*(AMV1træ!$M59*CX$183+AMV1træBP!$M59*CX$184+AMV3kul!$M57*CX$185+AMV4træ!$M57*CX$186+AMV4træBP!$M57*CX$187+AVV1træ!$M57*CX$188+AVV1kul!$M57*CX$189+AVV2træ!$M57*CX$190+AVV2halm!$M57*CX$191+AVV2gasGT!$M57*CX$192+KKV!$M57*CX$193+HCVgas!$M57*CX$194+SPolie!$M57*CX$195+SPgas!$M57*CX$196+GeoEL!$M55*CX$197+GeoVa!$M55*CX$198+VP!$M55*CX$199+Sol!$M55*CX$200+Affald!$M59*CX$201)</f>
        <v>1.4277455506669432</v>
      </c>
      <c r="CY36" s="246">
        <f ca="1">IF(Sammenligning!$G$9="GJ",1,(1*3.6))*(AMV1træ!$N59*CY$183+AMV1træBP!$N59*CY$184+AMV3kul!$N57*CY$185+AMV4træ!$N57*CY$186+AMV4træBP!$N57*CY$187+AVV1træ!$N57*CY$188+AVV1kul!$N57*CY$189+AVV2træ!$N57*CY$190+AVV2halm!$N57*CY$191+AVV2gasGT!$N57*CY$192+KKV!$N57*CY$193+HCVgas!$N57*CY$194+SPolie!$N57*CY$195+SPgas!$N57*CY$196+GeoEL!$N55*CY$197+GeoVa!$N55*CY$198+VP!$N55*CY$199+Sol!$N55*CY$200+Affald!$N59*CY$201)</f>
        <v>9.7064970298729207</v>
      </c>
      <c r="CZ36" s="246">
        <f ca="1">IF(Sammenligning!$G$9="GJ",1,(1*3.6))*(AMV1træ!$N59*CZ$183+AMV1træBP!$N59*CZ$184+AMV3kul!$N57*CZ$185+AMV4træ!$N57*CZ$186+AMV4træBP!$N57*CZ$187+AVV1træ!$N57*CZ$188+AVV1kul!$N57*CZ$189+AVV2træ!$N57*CZ$190+AVV2halm!$N57*CZ$191+AVV2gasGT!$N57*CZ$192+KKV!$N57*CZ$193+HCVgas!$N57*CZ$194+SPolie!$N57*CZ$195+SPgas!$N57*CZ$196+GeoEL!$N55*CZ$197+GeoVa!$N55*CZ$198+VP!$N55*CZ$199+Sol!$N55*CZ$200+Affald!$N59*CZ$201)</f>
        <v>8.2338718352697313</v>
      </c>
      <c r="DA36" s="246">
        <f ca="1">IF(Sammenligning!$G$9="GJ",1,(1*3.6))*(AMV1træ!$N59*DA$183+AMV1træBP!$N59*DA$184+AMV3kul!$N57*DA$185+AMV4træ!$N57*DA$186+AMV4træBP!$N57*DA$187+AVV1træ!$N57*DA$188+AVV1kul!$N57*DA$189+AVV2træ!$N57*DA$190+AVV2halm!$N57*DA$191+AVV2gasGT!$N57*DA$192+KKV!$N57*DA$193+HCVgas!$N57*DA$194+SPolie!$N57*DA$195+SPgas!$N57*DA$196+GeoEL!$N55*DA$197+GeoVa!$N55*DA$198+VP!$N55*DA$199+Sol!$N55*DA$200+Affald!$N59*DA$201)</f>
        <v>5.9192857579378204</v>
      </c>
      <c r="DB36" s="246">
        <f ca="1">IF(Sammenligning!$G$9="GJ",1,(1*3.6))*(AMV1træ!$N59*DB$183+AMV1træBP!$N59*DB$184+AMV3kul!$N57*DB$185+AMV4træ!$N57*DB$186+AMV4træBP!$N57*DB$187+AVV1træ!$N57*DB$188+AVV1kul!$N57*DB$189+AVV2træ!$N57*DB$190+AVV2halm!$N57*DB$191+AVV2gasGT!$N57*DB$192+KKV!$N57*DB$193+HCVgas!$N57*DB$194+SPolie!$N57*DB$195+SPgas!$N57*DB$196+GeoEL!$N55*DB$197+GeoVa!$N55*DB$198+VP!$N55*DB$199+Sol!$N55*DB$200+Affald!$N59*DB$201)</f>
        <v>0.14006267927098201</v>
      </c>
      <c r="DC36" s="246">
        <f ca="1">IF(Sammenligning!$G$9="GJ",1,(1*3.6))*(AMV1træ!$N59*DC$183+AMV1træBP!$N59*DC$184+AMV3kul!$N57*DC$185+AMV4træ!$N57*DC$186+AMV4træBP!$N57*DC$187+AVV1træ!$N57*DC$188+AVV1kul!$N57*DC$189+AVV2træ!$N57*DC$190+AVV2halm!$N57*DC$191+AVV2gasGT!$N57*DC$192+KKV!$N57*DC$193+HCVgas!$N57*DC$194+SPolie!$N57*DC$195+SPgas!$N57*DC$196+GeoEL!$N55*DC$197+GeoVa!$N55*DC$198+VP!$N55*DC$199+Sol!$N55*DC$200+Affald!$N59*DC$201)</f>
        <v>0.58469963194356556</v>
      </c>
      <c r="DD36" s="246">
        <f ca="1">IF(Sammenligning!$G$9="GJ",1,(1*3.6))*(AMV1træ!$N59*DD$183+AMV1træBP!$N59*DD$184+AMV3kul!$N57*DD$185+AMV4træ!$N57*DD$186+AMV4træBP!$N57*DD$187+AVV1træ!$N57*DD$188+AVV1kul!$N57*DD$189+AVV2træ!$N57*DD$190+AVV2halm!$N57*DD$191+AVV2gasGT!$N57*DD$192+KKV!$N57*DD$193+HCVgas!$N57*DD$194+SPolie!$N57*DD$195+SPgas!$N57*DD$196+GeoEL!$N55*DD$197+GeoVa!$N55*DD$198+VP!$N55*DD$199+Sol!$N55*DD$200+Affald!$N59*DD$201)</f>
        <v>0.82680028989556698</v>
      </c>
      <c r="DE36" s="246">
        <f ca="1">IF(Sammenligning!$G$9="GJ",1,(1*3.6))*(AMV1træ!$N59*DE$183+AMV1træBP!$N59*DE$184+AMV3kul!$N57*DE$185+AMV4træ!$N57*DE$186+AMV4træBP!$N57*DE$187+AVV1træ!$N57*DE$188+AVV1kul!$N57*DE$189+AVV2træ!$N57*DE$190+AVV2halm!$N57*DE$191+AVV2gasGT!$N57*DE$192+KKV!$N57*DE$193+HCVgas!$N57*DE$194+SPolie!$N57*DE$195+SPgas!$N57*DE$196+GeoEL!$N55*DE$197+GeoVa!$N55*DE$198+VP!$N55*DE$199+Sol!$N55*DE$200+Affald!$N59*DE$201)</f>
        <v>-1.3754867147545515</v>
      </c>
      <c r="DF36" s="246">
        <f ca="1">IF(Sammenligning!$G$9="GJ",1,(1*3.6))*(AMV1træ!$N59*DF$183+AMV1træBP!$N59*DF$184+AMV3kul!$N57*DF$185+AMV4træ!$N57*DF$186+AMV4træBP!$N57*DF$187+AVV1træ!$N57*DF$188+AVV1kul!$N57*DF$189+AVV2træ!$N57*DF$190+AVV2halm!$N57*DF$191+AVV2gasGT!$N57*DF$192+KKV!$N57*DF$193+HCVgas!$N57*DF$194+SPolie!$N57*DF$195+SPgas!$N57*DF$196+GeoEL!$N55*DF$197+GeoVa!$N55*DF$198+VP!$N55*DF$199+Sol!$N55*DF$200+Affald!$N59*DF$201)</f>
        <v>11.365256952454335</v>
      </c>
      <c r="DG36" s="246">
        <f ca="1">IF(Sammenligning!$G$9="GJ",1,(1*3.6))*(AMV1træ!$N59*DG$183+AMV1træBP!$N59*DG$184+AMV3kul!$N57*DG$185+AMV4træ!$N57*DG$186+AMV4træBP!$N57*DG$187+AVV1træ!$N57*DG$188+AVV1kul!$N57*DG$189+AVV2træ!$N57*DG$190+AVV2halm!$N57*DG$191+AVV2gasGT!$N57*DG$192+KKV!$N57*DG$193+HCVgas!$N57*DG$194+SPolie!$N57*DG$195+SPgas!$N57*DG$196+GeoEL!$N55*DG$197+GeoVa!$N55*DG$198+VP!$N55*DG$199+Sol!$N55*DG$200+Affald!$N59*DG$201)</f>
        <v>0.40941181646772246</v>
      </c>
      <c r="DH36" s="246">
        <f ca="1">IF(Sammenligning!$G$9="GJ",1,(1*3.6))*(AMV1træ!$N59*DH$183+AMV1træBP!$N59*DH$184+AMV3kul!$N57*DH$185+AMV4træ!$N57*DH$186+AMV4træBP!$N57*DH$187+AVV1træ!$N57*DH$188+AVV1kul!$N57*DH$189+AVV2træ!$N57*DH$190+AVV2halm!$N57*DH$191+AVV2gasGT!$N57*DH$192+KKV!$N57*DH$193+HCVgas!$N57*DH$194+SPolie!$N57*DH$195+SPgas!$N57*DH$196+GeoEL!$N55*DH$197+GeoVa!$N55*DH$198+VP!$N55*DH$199+Sol!$N55*DH$200+Affald!$N59*DH$201)</f>
        <v>0.64459485898617452</v>
      </c>
      <c r="DI36" s="246">
        <f ca="1">IF(Sammenligning!$G$9="GJ",1,(1*3.6))*(AMV1træ!$N59*DI$183+AMV1træBP!$N59*DI$184+AMV3kul!$N57*DI$185+AMV4træ!$N57*DI$186+AMV4træBP!$N57*DI$187+AVV1træ!$N57*DI$188+AVV1kul!$N57*DI$189+AVV2træ!$N57*DI$190+AVV2halm!$N57*DI$191+AVV2gasGT!$N57*DI$192+KKV!$N57*DI$193+HCVgas!$N57*DI$194+SPolie!$N57*DI$195+SPgas!$N57*DI$196+GeoEL!$N55*DI$197+GeoVa!$N55*DI$198+VP!$N55*DI$199+Sol!$N55*DI$200+Affald!$N59*DI$201)</f>
        <v>1.4197638992920874</v>
      </c>
      <c r="DJ36" s="246">
        <f ca="1">IF(Sammenligning!$G$9="GJ",1,(1*3.6))*(AMV1træ!$N59*DJ$183+AMV1træBP!$N59*DJ$184+AMV3kul!$N57*DJ$185+AMV4træ!$N57*DJ$186+AMV4træBP!$N57*DJ$187+AVV1træ!$N57*DJ$188+AVV1kul!$N57*DJ$189+AVV2træ!$N57*DJ$190+AVV2halm!$N57*DJ$191+AVV2gasGT!$N57*DJ$192+KKV!$N57*DJ$193+HCVgas!$N57*DJ$194+SPolie!$N57*DJ$195+SPgas!$N57*DJ$196+GeoEL!$N55*DJ$197+GeoVa!$N55*DJ$198+VP!$N55*DJ$199+Sol!$N55*DJ$200+Affald!$N59*DJ$201)</f>
        <v>-0.34247854745076478</v>
      </c>
      <c r="DK36" s="246">
        <f ca="1">IF(Sammenligning!$G$9="GJ",1,(1*3.6))*(AMV1træ!$O59*DK$183+AMV1træBP!$O59*DK$184+AMV3kul!$O57*DK$185+AMV4træ!$O57*DK$186+AMV4træBP!$O57*DK$187+AVV1træ!$O57*DK$188+AVV1kul!$O57*DK$189+AVV2træ!$O57*DK$190+AVV2halm!$O57*DK$191+AVV2gasGT!$O57*DK$192+KKV!$O57*DK$193+HCVgas!$O57*DK$194+SPolie!$O57*DK$195+SPgas!$O57*DK$196+GeoEL!$O55*DK$197+GeoVa!$O55*DK$198+VP!$O55*DK$199+Sol!$O55*DK$200+Affald!$O59*DK$201)</f>
        <v>9.1186071966946294</v>
      </c>
      <c r="DL36" s="246">
        <f ca="1">IF(Sammenligning!$G$9="GJ",1,(1*3.6))*(AMV1træ!$O59*DL$183+AMV1træBP!$O59*DL$184+AMV3kul!$O57*DL$185+AMV4træ!$O57*DL$186+AMV4træBP!$O57*DL$187+AVV1træ!$O57*DL$188+AVV1kul!$O57*DL$189+AVV2træ!$O57*DL$190+AVV2halm!$O57*DL$191+AVV2gasGT!$O57*DL$192+KKV!$O57*DL$193+HCVgas!$O57*DL$194+SPolie!$O57*DL$195+SPgas!$O57*DL$196+GeoEL!$O55*DL$197+GeoVa!$O55*DL$198+VP!$O55*DL$199+Sol!$O55*DL$200+Affald!$O59*DL$201)</f>
        <v>7.7171611924322256</v>
      </c>
      <c r="DM36" s="246">
        <f ca="1">IF(Sammenligning!$G$9="GJ",1,(1*3.6))*(AMV1træ!$O59*DM$183+AMV1træBP!$O59*DM$184+AMV3kul!$O57*DM$185+AMV4træ!$O57*DM$186+AMV4træBP!$O57*DM$187+AVV1træ!$O57*DM$188+AVV1kul!$O57*DM$189+AVV2træ!$O57*DM$190+AVV2halm!$O57*DM$191+AVV2gasGT!$O57*DM$192+KKV!$O57*DM$193+HCVgas!$O57*DM$194+SPolie!$O57*DM$195+SPgas!$O57*DM$196+GeoEL!$O55*DM$197+GeoVa!$O55*DM$198+VP!$O55*DM$199+Sol!$O55*DM$200+Affald!$O59*DM$201)</f>
        <v>5.5242945538351638</v>
      </c>
      <c r="DN36" s="246">
        <f ca="1">IF(Sammenligning!$G$9="GJ",1,(1*3.6))*(AMV1træ!$O59*DN$183+AMV1træBP!$O59*DN$184+AMV3kul!$O57*DN$185+AMV4træ!$O57*DN$186+AMV4træBP!$O57*DN$187+AVV1træ!$O57*DN$188+AVV1kul!$O57*DN$189+AVV2træ!$O57*DN$190+AVV2halm!$O57*DN$191+AVV2gasGT!$O57*DN$192+KKV!$O57*DN$193+HCVgas!$O57*DN$194+SPolie!$O57*DN$195+SPgas!$O57*DN$196+GeoEL!$O55*DN$197+GeoVa!$O55*DN$198+VP!$O55*DN$199+Sol!$O55*DN$200+Affald!$O59*DN$201)</f>
        <v>5.125535895754E-2</v>
      </c>
      <c r="DO36" s="246">
        <f ca="1">IF(Sammenligning!$G$9="GJ",1,(1*3.6))*(AMV1træ!$O59*DO$183+AMV1træBP!$O59*DO$184+AMV3kul!$O57*DO$185+AMV4træ!$O57*DO$186+AMV4træBP!$O57*DO$187+AVV1træ!$O57*DO$188+AVV1kul!$O57*DO$189+AVV2træ!$O57*DO$190+AVV2halm!$O57*DO$191+AVV2gasGT!$O57*DO$192+KKV!$O57*DO$193+HCVgas!$O57*DO$194+SPolie!$O57*DO$195+SPgas!$O57*DO$196+GeoEL!$O55*DO$197+GeoVa!$O55*DO$198+VP!$O55*DO$199+Sol!$O55*DO$200+Affald!$O59*DO$201)</f>
        <v>0.65970100856407732</v>
      </c>
      <c r="DP36" s="246">
        <f ca="1">IF(Sammenligning!$G$9="GJ",1,(1*3.6))*(AMV1træ!$O59*DP$183+AMV1træBP!$O59*DP$184+AMV3kul!$O57*DP$185+AMV4træ!$O57*DP$186+AMV4træBP!$O57*DP$187+AVV1træ!$O57*DP$188+AVV1kul!$O57*DP$189+AVV2træ!$O57*DP$190+AVV2halm!$O57*DP$191+AVV2gasGT!$O57*DP$192+KKV!$O57*DP$193+HCVgas!$O57*DP$194+SPolie!$O57*DP$195+SPgas!$O57*DP$196+GeoEL!$O55*DP$197+GeoVa!$O55*DP$198+VP!$O55*DP$199+Sol!$O55*DP$200+Affald!$O59*DP$201)</f>
        <v>0.75256341086130907</v>
      </c>
      <c r="DQ36" s="246">
        <f ca="1">IF(Sammenligning!$G$9="GJ",1,(1*3.6))*(AMV1træ!$O59*DQ$183+AMV1træBP!$O59*DQ$184+AMV3kul!$O57*DQ$185+AMV4træ!$O57*DQ$186+AMV4træBP!$O57*DQ$187+AVV1træ!$O57*DQ$188+AVV1kul!$O57*DQ$189+AVV2træ!$O57*DQ$190+AVV2halm!$O57*DQ$191+AVV2gasGT!$O57*DQ$192+KKV!$O57*DQ$193+HCVgas!$O57*DQ$194+SPolie!$O57*DQ$195+SPgas!$O57*DQ$196+GeoEL!$O55*DQ$197+GeoVa!$O55*DQ$198+VP!$O55*DQ$199+Sol!$O55*DQ$200+Affald!$O59*DQ$201)</f>
        <v>-1.5099616908247828</v>
      </c>
      <c r="DR36" s="246">
        <f ca="1">IF(Sammenligning!$G$9="GJ",1,(1*3.6))*(AMV1træ!$O59*DR$183+AMV1træBP!$O59*DR$184+AMV3kul!$O57*DR$185+AMV4træ!$O57*DR$186+AMV4træBP!$O57*DR$187+AVV1træ!$O57*DR$188+AVV1kul!$O57*DR$189+AVV2træ!$O57*DR$190+AVV2halm!$O57*DR$191+AVV2gasGT!$O57*DR$192+KKV!$O57*DR$193+HCVgas!$O57*DR$194+SPolie!$O57*DR$195+SPgas!$O57*DR$196+GeoEL!$O55*DR$197+GeoVa!$O55*DR$198+VP!$O55*DR$199+Sol!$O55*DR$200+Affald!$O59*DR$201)</f>
        <v>11.710612542422247</v>
      </c>
      <c r="DS36" s="246">
        <f ca="1">IF(Sammenligning!$G$9="GJ",1,(1*3.6))*(AMV1træ!$O59*DS$183+AMV1træBP!$O59*DS$184+AMV3kul!$O57*DS$185+AMV4træ!$O57*DS$186+AMV4træBP!$O57*DS$187+AVV1træ!$O57*DS$188+AVV1kul!$O57*DS$189+AVV2træ!$O57*DS$190+AVV2halm!$O57*DS$191+AVV2gasGT!$O57*DS$192+KKV!$O57*DS$193+HCVgas!$O57*DS$194+SPolie!$O57*DS$195+SPgas!$O57*DS$196+GeoEL!$O55*DS$197+GeoVa!$O55*DS$198+VP!$O55*DS$199+Sol!$O55*DS$200+Affald!$O59*DS$201)</f>
        <v>0.41649728751847254</v>
      </c>
      <c r="DT36" s="246">
        <f ca="1">IF(Sammenligning!$G$9="GJ",1,(1*3.6))*(AMV1træ!$O59*DT$183+AMV1træBP!$O59*DT$184+AMV3kul!$O57*DT$185+AMV4træ!$O57*DT$186+AMV4træBP!$O57*DT$187+AVV1træ!$O57*DT$188+AVV1kul!$O57*DT$189+AVV2træ!$O57*DT$190+AVV2halm!$O57*DT$191+AVV2gasGT!$O57*DT$192+KKV!$O57*DT$193+HCVgas!$O57*DT$194+SPolie!$O57*DT$195+SPgas!$O57*DT$196+GeoEL!$O55*DT$197+GeoVa!$O55*DT$198+VP!$O55*DT$199+Sol!$O55*DT$200+Affald!$O59*DT$201)</f>
        <v>0.62673537940013468</v>
      </c>
      <c r="DU36" s="246">
        <f ca="1">IF(Sammenligning!$G$9="GJ",1,(1*3.6))*(AMV1træ!$O59*DU$183+AMV1træBP!$O59*DU$184+AMV3kul!$O57*DU$185+AMV4træ!$O57*DU$186+AMV4træBP!$O57*DU$187+AVV1træ!$O57*DU$188+AVV1kul!$O57*DU$189+AVV2træ!$O57*DU$190+AVV2halm!$O57*DU$191+AVV2gasGT!$O57*DU$192+KKV!$O57*DU$193+HCVgas!$O57*DU$194+SPolie!$O57*DU$195+SPgas!$O57*DU$196+GeoEL!$O55*DU$197+GeoVa!$O55*DU$198+VP!$O55*DU$199+Sol!$O55*DU$200+Affald!$O59*DU$201)</f>
        <v>1.1351586255692148</v>
      </c>
      <c r="DV36" s="246">
        <f ca="1">IF(Sammenligning!$G$9="GJ",1,(1*3.6))*(AMV1træ!$O59*DV$183+AMV1træBP!$O59*DV$184+AMV3kul!$O57*DV$185+AMV4træ!$O57*DV$186+AMV4træBP!$O57*DV$187+AVV1træ!$O57*DV$188+AVV1kul!$O57*DV$189+AVV2træ!$O57*DV$190+AVV2halm!$O57*DV$191+AVV2gasGT!$O57*DV$192+KKV!$O57*DV$193+HCVgas!$O57*DV$194+SPolie!$O57*DV$195+SPgas!$O57*DV$196+GeoEL!$O55*DV$197+GeoVa!$O55*DV$198+VP!$O55*DV$199+Sol!$O55*DV$200+Affald!$O59*DV$201)</f>
        <v>-2.0584093248655271</v>
      </c>
      <c r="DW36" s="246">
        <f ca="1">IF(Sammenligning!$G$9="GJ",1,(1*3.6))*(AMV1træ!$P59*DW$183+AMV1træBP!$P59*DW$184+AMV3kul!$P57*DW$185+AMV4træ!$P57*DW$186+AMV4træBP!$P57*DW$187+AVV1træ!$P57*DW$188+AVV1kul!$P57*DW$189+AVV2træ!$P57*DW$190+AVV2halm!$P57*DW$191+AVV2gasGT!$P57*DW$192+KKV!$P57*DW$193+HCVgas!$P57*DW$194+SPolie!$P57*DW$195+SPgas!$P57*DW$196+GeoEL!$P55*DW$197+GeoVa!$P55*DW$198+VP!$P55*DW$199+Sol!$P55*DW$200+Affald!$P59*DW$201)</f>
        <v>8.8454209399760586</v>
      </c>
      <c r="DX36" s="246">
        <f ca="1">IF(Sammenligning!$G$9="GJ",1,(1*3.6))*(AMV1træ!$P59*DX$183+AMV1træBP!$P59*DX$184+AMV3kul!$P57*DX$185+AMV4træ!$P57*DX$186+AMV4træBP!$P57*DX$187+AVV1træ!$P57*DX$188+AVV1kul!$P57*DX$189+AVV2træ!$P57*DX$190+AVV2halm!$P57*DX$191+AVV2gasGT!$P57*DX$192+KKV!$P57*DX$193+HCVgas!$P57*DX$194+SPolie!$P57*DX$195+SPgas!$P57*DX$196+GeoEL!$P55*DX$197+GeoVa!$P55*DX$198+VP!$P55*DX$199+Sol!$P55*DX$200+Affald!$P59*DX$201)</f>
        <v>7.469068511135589</v>
      </c>
      <c r="DY36" s="246">
        <f ca="1">IF(Sammenligning!$G$9="GJ",1,(1*3.6))*(AMV1træ!$P59*DY$183+AMV1træBP!$P59*DY$184+AMV3kul!$P57*DY$185+AMV4træ!$P57*DY$186+AMV4træBP!$P57*DY$187+AVV1træ!$P57*DY$188+AVV1kul!$P57*DY$189+AVV2træ!$P57*DY$190+AVV2halm!$P57*DY$191+AVV2gasGT!$P57*DY$192+KKV!$P57*DY$193+HCVgas!$P57*DY$194+SPolie!$P57*DY$195+SPgas!$P57*DY$196+GeoEL!$P55*DY$197+GeoVa!$P55*DY$198+VP!$P55*DY$199+Sol!$P55*DY$200+Affald!$P59*DY$201)</f>
        <v>5.3186762686910312</v>
      </c>
      <c r="DZ36" s="246">
        <f ca="1">IF(Sammenligning!$G$9="GJ",1,(1*3.6))*(AMV1træ!$P59*DZ$183+AMV1træBP!$P59*DZ$184+AMV3kul!$P57*DZ$185+AMV4træ!$P57*DZ$186+AMV4træBP!$P57*DZ$187+AVV1træ!$P57*DZ$188+AVV1kul!$P57*DZ$189+AVV2træ!$P57*DZ$190+AVV2halm!$P57*DZ$191+AVV2gasGT!$P57*DZ$192+KKV!$P57*DZ$193+HCVgas!$P57*DZ$194+SPolie!$P57*DZ$195+SPgas!$P57*DZ$196+GeoEL!$P55*DZ$197+GeoVa!$P55*DZ$198+VP!$P55*DZ$199+Sol!$P55*DZ$200+Affald!$P59*DZ$201)</f>
        <v>-3.7759550280564338E-2</v>
      </c>
      <c r="EA36" s="246">
        <f ca="1">IF(Sammenligning!$G$9="GJ",1,(1*3.6))*(AMV1træ!$P59*EA$183+AMV1træBP!$P59*EA$184+AMV3kul!$P57*EA$185+AMV4træ!$P57*EA$186+AMV4træBP!$P57*EA$187+AVV1træ!$P57*EA$188+AVV1kul!$P57*EA$189+AVV2træ!$P57*EA$190+AVV2halm!$P57*EA$191+AVV2gasGT!$P57*EA$192+KKV!$P57*EA$193+HCVgas!$P57*EA$194+SPolie!$P57*EA$195+SPgas!$P57*EA$196+GeoEL!$P55*EA$197+GeoVa!$P55*EA$198+VP!$P55*EA$199+Sol!$P55*EA$200+Affald!$P59*EA$201)</f>
        <v>0.74653719179204336</v>
      </c>
      <c r="EB36" s="246">
        <f ca="1">IF(Sammenligning!$G$9="GJ",1,(1*3.6))*(AMV1træ!$P59*EB$183+AMV1træBP!$P59*EB$184+AMV3kul!$P57*EB$185+AMV4træ!$P57*EB$186+AMV4træBP!$P57*EB$187+AVV1træ!$P57*EB$188+AVV1kul!$P57*EB$189+AVV2træ!$P57*EB$190+AVV2halm!$P57*EB$191+AVV2gasGT!$P57*EB$192+KKV!$P57*EB$193+HCVgas!$P57*EB$194+SPolie!$P57*EB$195+SPgas!$P57*EB$196+GeoEL!$P55*EB$197+GeoVa!$P55*EB$198+VP!$P55*EB$199+Sol!$P55*EB$200+Affald!$P59*EB$201)</f>
        <v>0.6702310299576637</v>
      </c>
      <c r="EC36" s="246">
        <f ca="1">IF(Sammenligning!$G$9="GJ",1,(1*3.6))*(AMV1træ!$P59*EC$183+AMV1træBP!$P59*EC$184+AMV3kul!$P57*EC$185+AMV4træ!$P57*EC$186+AMV4træBP!$P57*EC$187+AVV1træ!$P57*EC$188+AVV1kul!$P57*EC$189+AVV2træ!$P57*EC$190+AVV2halm!$P57*EC$191+AVV2gasGT!$P57*EC$192+KKV!$P57*EC$193+HCVgas!$P57*EC$194+SPolie!$P57*EC$195+SPgas!$P57*EC$196+GeoEL!$P55*EC$197+GeoVa!$P55*EC$198+VP!$P55*EC$199+Sol!$P55*EC$200+Affald!$P59*EC$201)</f>
        <v>-1.6495455289886665</v>
      </c>
      <c r="ED36" s="246">
        <f ca="1">IF(Sammenligning!$G$9="GJ",1,(1*3.6))*(AMV1træ!$P59*ED$183+AMV1træBP!$P59*ED$184+AMV3kul!$P57*ED$185+AMV4træ!$P57*ED$186+AMV4træBP!$P57*ED$187+AVV1træ!$P57*ED$188+AVV1kul!$P57*ED$189+AVV2træ!$P57*ED$190+AVV2halm!$P57*ED$191+AVV2gasGT!$P57*ED$192+KKV!$P57*ED$193+HCVgas!$P57*ED$194+SPolie!$P57*ED$195+SPgas!$P57*ED$196+GeoEL!$P55*ED$197+GeoVa!$P55*ED$198+VP!$P55*ED$199+Sol!$P55*ED$200+Affald!$P59*ED$201)</f>
        <v>12.068323484476293</v>
      </c>
      <c r="EE36" s="246">
        <f ca="1">IF(Sammenligning!$G$9="GJ",1,(1*3.6))*(AMV1træ!$P59*EE$183+AMV1træBP!$P59*EE$184+AMV3kul!$P57*EE$185+AMV4træ!$P57*EE$186+AMV4træBP!$P57*EE$187+AVV1træ!$P57*EE$188+AVV1kul!$P57*EE$189+AVV2træ!$P57*EE$190+AVV2halm!$P57*EE$191+AVV2gasGT!$P57*EE$192+KKV!$P57*EE$193+HCVgas!$P57*EE$194+SPolie!$P57*EE$195+SPgas!$P57*EE$196+GeoEL!$P55*EE$197+GeoVa!$P55*EE$198+VP!$P55*EE$199+Sol!$P55*EE$200+Affald!$P59*EE$201)</f>
        <v>0.42720668850773852</v>
      </c>
      <c r="EF36" s="246">
        <f ca="1">IF(Sammenligning!$G$9="GJ",1,(1*3.6))*(AMV1træ!$P59*EF$183+AMV1træBP!$P59*EF$184+AMV3kul!$P57*EF$185+AMV4træ!$P57*EF$186+AMV4træBP!$P57*EF$187+AVV1træ!$P57*EF$188+AVV1kul!$P57*EF$189+AVV2træ!$P57*EF$190+AVV2halm!$P57*EF$191+AVV2gasGT!$P57*EF$192+KKV!$P57*EF$193+HCVgas!$P57*EF$194+SPolie!$P57*EF$195+SPgas!$P57*EF$196+GeoEL!$P55*EF$197+GeoVa!$P55*EF$198+VP!$P55*EF$199+Sol!$P55*EF$200+Affald!$P59*EF$201)</f>
        <v>0.62977477048290786</v>
      </c>
      <c r="EG36" s="246">
        <f ca="1">IF(Sammenligning!$G$9="GJ",1,(1*3.6))*(AMV1træ!$P59*EG$183+AMV1træBP!$P59*EG$184+AMV3kul!$P57*EG$185+AMV4træ!$P57*EG$186+AMV4træBP!$P57*EG$187+AVV1træ!$P57*EG$188+AVV1kul!$P57*EG$189+AVV2træ!$P57*EG$190+AVV2halm!$P57*EG$191+AVV2gasGT!$P57*EG$192+KKV!$P57*EG$193+HCVgas!$P57*EG$194+SPolie!$P57*EG$195+SPgas!$P57*EG$196+GeoEL!$P55*EG$197+GeoVa!$P55*EG$198+VP!$P55*EG$199+Sol!$P55*EG$200+Affald!$P59*EG$201)</f>
        <v>0.88266616697476441</v>
      </c>
      <c r="EH36" s="246">
        <f ca="1">IF(Sammenligning!$G$9="GJ",1,(1*3.6))*(AMV1træ!$P59*EH$183+AMV1træBP!$P59*EH$184+AMV3kul!$P57*EH$185+AMV4træ!$P57*EH$186+AMV4træBP!$P57*EH$187+AVV1træ!$P57*EH$188+AVV1kul!$P57*EH$189+AVV2træ!$P57*EH$190+AVV2halm!$P57*EH$191+AVV2gasGT!$P57*EH$192+KKV!$P57*EH$193+HCVgas!$P57*EH$194+SPolie!$P57*EH$195+SPgas!$P57*EH$196+GeoEL!$P55*EH$197+GeoVa!$P55*EH$198+VP!$P55*EH$199+Sol!$P55*EH$200+Affald!$P59*EH$201)</f>
        <v>-3.8567902705201051</v>
      </c>
      <c r="EI36" s="310">
        <f ca="1">IF(Sammenligning!$G$9="GJ",1,(1*3.6))*(AMV1træ!$Q59*EI$183+AMV1træBP!$Q59*EI$184+AMV3kul!$Q57*EI$185+AMV4træ!$Q57*EI$186+AMV4træBP!$Q57*EI$187+AVV1træ!$Q57*EI$188+AVV1kul!$Q57*EI$189+AVV2træ!$Q57*EI$190+AVV2halm!$Q57*EI$191+AVV2gasGT!$Q57*EI$192+KKV!$Q57*EI$193+HCVgas!$Q57*EI$194+SPolie!$Q57*EI$195+SPgas!$Q57*EI$196+GeoEL!$Q55*EI$197+GeoVa!$Q55*EI$198+VP!$Q55*EI$199+Sol!$Q55*EI$200+Affald!$Q59*EI$201)</f>
        <v>8.5531256331315344</v>
      </c>
      <c r="EJ36" s="310">
        <f ca="1">IF(Sammenligning!$G$9="GJ",1,(1*3.6))*(AMV1træ!$Q59*EJ$183+AMV1træBP!$Q59*EJ$184+AMV3kul!$Q57*EJ$185+AMV4træ!$Q57*EJ$186+AMV4træBP!$Q57*EJ$187+AVV1træ!$Q57*EJ$188+AVV1kul!$Q57*EJ$189+AVV2træ!$Q57*EJ$190+AVV2halm!$Q57*EJ$191+AVV2gasGT!$Q57*EJ$192+KKV!$Q57*EJ$193+HCVgas!$Q57*EJ$194+SPolie!$Q57*EJ$195+SPgas!$Q57*EJ$196+GeoEL!$Q55*EJ$197+GeoVa!$Q55*EJ$198+VP!$Q55*EJ$199+Sol!$Q55*EJ$200+Affald!$Q59*EJ$201)</f>
        <v>7.2052961507286559</v>
      </c>
      <c r="EK36" s="310">
        <f ca="1">IF(Sammenligning!$G$9="GJ",1,(1*3.6))*(AMV1træ!$Q59*EK$183+AMV1træBP!$Q59*EK$184+AMV3kul!$Q57*EK$185+AMV4træ!$Q57*EK$186+AMV4træBP!$Q57*EK$187+AVV1træ!$Q57*EK$188+AVV1kul!$Q57*EK$189+AVV2træ!$Q57*EK$190+AVV2halm!$Q57*EK$191+AVV2gasGT!$Q57*EK$192+KKV!$Q57*EK$193+HCVgas!$Q57*EK$194+SPolie!$Q57*EK$195+SPgas!$Q57*EK$196+GeoEL!$Q55*EK$197+GeoVa!$Q55*EK$198+VP!$Q55*EK$199+Sol!$Q55*EK$200+Affald!$Q59*EK$201)</f>
        <v>5.0949455326728224</v>
      </c>
      <c r="EL36" s="310">
        <f ca="1">IF(Sammenligning!$G$9="GJ",1,(1*3.6))*(AMV1træ!$Q59*EL$183+AMV1træBP!$Q59*EL$184+AMV3kul!$Q57*EL$185+AMV4træ!$Q57*EL$186+AMV4træBP!$Q57*EL$187+AVV1træ!$Q57*EL$188+AVV1kul!$Q57*EL$189+AVV2træ!$Q57*EL$190+AVV2halm!$Q57*EL$191+AVV2gasGT!$Q57*EL$192+KKV!$Q57*EL$193+HCVgas!$Q57*EL$194+SPolie!$Q57*EL$195+SPgas!$Q57*EL$196+GeoEL!$Q55*EL$197+GeoVa!$Q55*EL$198+VP!$Q55*EL$199+Sol!$Q55*EL$200+Affald!$Q59*EL$201)</f>
        <v>-0.13012459189945597</v>
      </c>
      <c r="EM36" s="310">
        <f ca="1">IF(Sammenligning!$G$9="GJ",1,(1*3.6))*(AMV1træ!$Q59*EM$183+AMV1træBP!$Q59*EM$184+AMV3kul!$Q57*EM$185+AMV4træ!$Q57*EM$186+AMV4træBP!$Q57*EM$187+AVV1træ!$Q57*EM$188+AVV1kul!$Q57*EM$189+AVV2træ!$Q57*EM$190+AVV2halm!$Q57*EM$191+AVV2gasGT!$Q57*EM$192+KKV!$Q57*EM$193+HCVgas!$Q57*EM$194+SPolie!$Q57*EM$195+SPgas!$Q57*EM$196+GeoEL!$Q55*EM$197+GeoVa!$Q55*EM$198+VP!$Q55*EM$199+Sol!$Q55*EM$200+Affald!$Q59*EM$201)</f>
        <v>0.83457570494699285</v>
      </c>
      <c r="EN36" s="310">
        <f ca="1">IF(Sammenligning!$G$9="GJ",1,(1*3.6))*(AMV1træ!$Q59*EN$183+AMV1træBP!$Q59*EN$184+AMV3kul!$Q57*EN$185+AMV4træ!$Q57*EN$186+AMV4træBP!$Q57*EN$187+AVV1træ!$Q57*EN$188+AVV1kul!$Q57*EN$189+AVV2træ!$Q57*EN$190+AVV2halm!$Q57*EN$191+AVV2gasGT!$Q57*EN$192+KKV!$Q57*EN$193+HCVgas!$Q57*EN$194+SPolie!$Q57*EN$195+SPgas!$Q57*EN$196+GeoEL!$Q55*EN$197+GeoVa!$Q55*EN$198+VP!$Q55*EN$199+Sol!$Q55*EN$200+Affald!$Q59*EN$201)</f>
        <v>0.57694116676862683</v>
      </c>
      <c r="EO36" s="310">
        <f ca="1">IF(Sammenligning!$G$9="GJ",1,(1*3.6))*(AMV1træ!$Q59*EO$183+AMV1træBP!$Q59*EO$184+AMV3kul!$Q57*EO$185+AMV4træ!$Q57*EO$186+AMV4træBP!$Q57*EO$187+AVV1træ!$Q57*EO$188+AVV1kul!$Q57*EO$189+AVV2træ!$Q57*EO$190+AVV2halm!$Q57*EO$191+AVV2gasGT!$Q57*EO$192+KKV!$Q57*EO$193+HCVgas!$Q57*EO$194+SPolie!$Q57*EO$195+SPgas!$Q57*EO$196+GeoEL!$Q55*EO$197+GeoVa!$Q55*EO$198+VP!$Q55*EO$199+Sol!$Q55*EO$200+Affald!$Q59*EO$201)</f>
        <v>-1.798977731781213</v>
      </c>
      <c r="EP36" s="310">
        <f ca="1">IF(Sammenligning!$G$9="GJ",1,(1*3.6))*(AMV1træ!$Q59*EP$183+AMV1træBP!$Q59*EP$184+AMV3kul!$Q57*EP$185+AMV4træ!$Q57*EP$186+AMV4træBP!$Q57*EP$187+AVV1træ!$Q57*EP$188+AVV1kul!$Q57*EP$189+AVV2træ!$Q57*EP$190+AVV2halm!$Q57*EP$191+AVV2gasGT!$Q57*EP$192+KKV!$Q57*EP$193+HCVgas!$Q57*EP$194+SPolie!$Q57*EP$195+SPgas!$Q57*EP$196+GeoEL!$Q55*EP$197+GeoVa!$Q55*EP$198+VP!$Q55*EP$199+Sol!$Q55*EP$200+Affald!$Q59*EP$201)</f>
        <v>12.436979746941415</v>
      </c>
      <c r="EQ36" s="310">
        <f ca="1">IF(Sammenligning!$G$9="GJ",1,(1*3.6))*(AMV1træ!$Q59*EQ$183+AMV1træBP!$Q59*EQ$184+AMV3kul!$Q57*EQ$185+AMV4træ!$Q57*EQ$186+AMV4træBP!$Q57*EQ$187+AVV1træ!$Q57*EQ$188+AVV1kul!$Q57*EQ$189+AVV2træ!$Q57*EQ$190+AVV2halm!$Q57*EQ$191+AVV2gasGT!$Q57*EQ$192+KKV!$Q57*EQ$193+HCVgas!$Q57*EQ$194+SPolie!$Q57*EQ$195+SPgas!$Q57*EQ$196+GeoEL!$Q55*EQ$197+GeoVa!$Q55*EQ$198+VP!$Q55*EQ$199+Sol!$Q55*EQ$200+Affald!$Q59*EQ$201)</f>
        <v>0.43851519003929035</v>
      </c>
      <c r="ER36" s="310">
        <f ca="1">IF(Sammenligning!$G$9="GJ",1,(1*3.6))*(AMV1træ!$Q59*ER$183+AMV1træBP!$Q59*ER$184+AMV3kul!$Q57*ER$185+AMV4træ!$Q57*ER$186+AMV4træBP!$Q57*ER$187+AVV1træ!$Q57*ER$188+AVV1kul!$Q57*ER$189+AVV2træ!$Q57*ER$190+AVV2halm!$Q57*ER$191+AVV2gasGT!$Q57*ER$192+KKV!$Q57*ER$193+HCVgas!$Q57*ER$194+SPolie!$Q57*ER$195+SPgas!$Q57*ER$196+GeoEL!$Q55*ER$197+GeoVa!$Q55*ER$198+VP!$Q55*ER$199+Sol!$Q55*ER$200+Affald!$Q59*ER$201)</f>
        <v>0.63254846778230689</v>
      </c>
      <c r="ES36" s="310">
        <f ca="1">IF(Sammenligning!$G$9="GJ",1,(1*3.6))*(AMV1træ!$Q59*ES$183+AMV1træBP!$Q59*ES$184+AMV3kul!$Q57*ES$185+AMV4træ!$Q57*ES$186+AMV4træBP!$Q57*ES$187+AVV1træ!$Q57*ES$188+AVV1kul!$Q57*ES$189+AVV2træ!$Q57*ES$190+AVV2halm!$Q57*ES$191+AVV2gasGT!$Q57*ES$192+KKV!$Q57*ES$193+HCVgas!$Q57*ES$194+SPolie!$Q57*ES$195+SPgas!$Q57*ES$196+GeoEL!$Q55*ES$197+GeoVa!$Q55*ES$198+VP!$Q55*ES$199+Sol!$Q55*ES$200+Affald!$Q59*ES$201)</f>
        <v>0.61505974889187143</v>
      </c>
      <c r="ET36" s="310">
        <f ca="1">IF(Sammenligning!$G$9="GJ",1,(1*3.6))*(AMV1træ!$Q59*ET$183+AMV1træBP!$Q59*ET$184+AMV3kul!$Q57*ET$185+AMV4træ!$Q57*ET$186+AMV4træBP!$Q57*ET$187+AVV1træ!$Q57*ET$188+AVV1kul!$Q57*ET$189+AVV2træ!$Q57*ET$190+AVV2halm!$Q57*ET$191+AVV2gasGT!$Q57*ET$192+KKV!$Q57*ET$193+HCVgas!$Q57*ET$194+SPolie!$Q57*ET$195+SPgas!$Q57*ET$196+GeoEL!$Q55*ET$197+GeoVa!$Q55*ET$198+VP!$Q55*ET$199+Sol!$Q55*ET$200+Affald!$Q59*ET$201)</f>
        <v>-5.7228330867160642</v>
      </c>
      <c r="EU36" s="246">
        <f ca="1">IF(Sammenligning!$G$9="GJ",1,(1*3.6))*(AMV1træ!$R59*EU$183+AMV1træBP!$R59*EU$184+AMV3kul!$R57*EU$185+AMV4træ!$R57*EU$186+AMV4træBP!$R57*EU$187+AVV1træ!$R57*EU$188+AVV1kul!$R57*EU$189+AVV2træ!$R57*EU$190+AVV2halm!$R57*EU$191+AVV2gasGT!$R57*EU$192+KKV!$R57*EU$193+HCVgas!$R57*EU$194+SPolie!$R57*EU$195+SPgas!$R57*EU$196+GeoEL!$R55*EU$197+GeoVa!$R55*EU$198+VP!$R55*EU$199+Sol!$R55*EU$200+Affald!$R59*EU$201)</f>
        <v>7.9665906747920312</v>
      </c>
      <c r="EV36" s="246">
        <f ca="1">IF(Sammenligning!$G$9="GJ",1,(1*3.6))*(AMV1træ!$R59*EV$183+AMV1træBP!$R59*EV$184+AMV3kul!$R57*EV$185+AMV4træ!$R57*EV$186+AMV4træBP!$R57*EV$187+AVV1træ!$R57*EV$188+AVV1kul!$R57*EV$189+AVV2træ!$R57*EV$190+AVV2halm!$R57*EV$191+AVV2gasGT!$R57*EV$192+KKV!$R57*EV$193+HCVgas!$R57*EV$194+SPolie!$R57*EV$195+SPgas!$R57*EV$196+GeoEL!$R55*EV$197+GeoVa!$R55*EV$198+VP!$R55*EV$199+Sol!$R55*EV$200+Affald!$R59*EV$201)</f>
        <v>6.293998972779832</v>
      </c>
      <c r="EW36" s="246">
        <f ca="1">IF(Sammenligning!$G$9="GJ",1,(1*3.6))*(AMV1træ!$R59*EW$183+AMV1træBP!$R59*EW$184+AMV3kul!$R57*EW$185+AMV4træ!$R57*EW$186+AMV4træBP!$R57*EW$187+AVV1træ!$R57*EW$188+AVV1kul!$R57*EW$189+AVV2træ!$R57*EW$190+AVV2halm!$R57*EW$191+AVV2gasGT!$R57*EW$192+KKV!$R57*EW$193+HCVgas!$R57*EW$194+SPolie!$R57*EW$195+SPgas!$R57*EW$196+GeoEL!$R55*EW$197+GeoVa!$R55*EW$198+VP!$R55*EW$199+Sol!$R55*EW$200+Affald!$R59*EW$201)</f>
        <v>4.36218007385511</v>
      </c>
      <c r="EX36" s="246">
        <f ca="1">IF(Sammenligning!$G$9="GJ",1,(1*3.6))*(AMV1træ!$R59*EX$183+AMV1træBP!$R59*EX$184+AMV3kul!$R57*EX$185+AMV4træ!$R57*EX$186+AMV4træBP!$R57*EX$187+AVV1træ!$R57*EX$188+AVV1kul!$R57*EX$189+AVV2træ!$R57*EX$190+AVV2halm!$R57*EX$191+AVV2gasGT!$R57*EX$192+KKV!$R57*EX$193+HCVgas!$R57*EX$194+SPolie!$R57*EX$195+SPgas!$R57*EX$196+GeoEL!$R55*EX$197+GeoVa!$R55*EX$198+VP!$R55*EX$199+Sol!$R55*EX$200+Affald!$R59*EX$201)</f>
        <v>4.8513401090596868E-2</v>
      </c>
      <c r="EY36" s="246">
        <f ca="1">IF(Sammenligning!$G$9="GJ",1,(1*3.6))*(AMV1træ!$R59*EY$183+AMV1træBP!$R59*EY$184+AMV3kul!$R57*EY$185+AMV4træ!$R57*EY$186+AMV4træBP!$R57*EY$187+AVV1træ!$R57*EY$188+AVV1kul!$R57*EY$189+AVV2træ!$R57*EY$190+AVV2halm!$R57*EY$191+AVV2gasGT!$R57*EY$192+KKV!$R57*EY$193+HCVgas!$R57*EY$194+SPolie!$R57*EY$195+SPgas!$R57*EY$196+GeoEL!$R55*EY$197+GeoVa!$R55*EY$198+VP!$R55*EY$199+Sol!$R55*EY$200+Affald!$R59*EY$201)</f>
        <v>0.83737550866876409</v>
      </c>
      <c r="EZ36" s="246">
        <f ca="1">IF(Sammenligning!$G$9="GJ",1,(1*3.6))*(AMV1træ!$R59*EZ$183+AMV1træBP!$R59*EZ$184+AMV3kul!$R57*EZ$185+AMV4træ!$R57*EZ$186+AMV4træBP!$R57*EZ$187+AVV1træ!$R57*EZ$188+AVV1kul!$R57*EZ$189+AVV2træ!$R57*EZ$190+AVV2halm!$R57*EZ$191+AVV2gasGT!$R57*EZ$192+KKV!$R57*EZ$193+HCVgas!$R57*EZ$194+SPolie!$R57*EZ$195+SPgas!$R57*EZ$196+GeoEL!$R55*EZ$197+GeoVa!$R55*EZ$198+VP!$R55*EZ$199+Sol!$R55*EZ$200+Affald!$R59*EZ$201)</f>
        <v>0.69653980154547024</v>
      </c>
      <c r="FA36" s="246">
        <f ca="1">IF(Sammenligning!$G$9="GJ",1,(1*3.6))*(AMV1træ!$R59*FA$183+AMV1træBP!$R59*FA$184+AMV3kul!$R57*FA$185+AMV4træ!$R57*FA$186+AMV4træBP!$R57*FA$187+AVV1træ!$R57*FA$188+AVV1kul!$R57*FA$189+AVV2træ!$R57*FA$190+AVV2halm!$R57*FA$191+AVV2gasGT!$R57*FA$192+KKV!$R57*FA$193+HCVgas!$R57*FA$194+SPolie!$R57*FA$195+SPgas!$R57*FA$196+GeoEL!$R55*FA$197+GeoVa!$R55*FA$198+VP!$R55*FA$199+Sol!$R55*FA$200+Affald!$R59*FA$201)</f>
        <v>-1.661939110985166</v>
      </c>
      <c r="FB36" s="246">
        <f ca="1">IF(Sammenligning!$G$9="GJ",1,(1*3.6))*(AMV1træ!$R59*FB$183+AMV1træBP!$R59*FB$184+AMV3kul!$R57*FB$185+AMV4træ!$R57*FB$186+AMV4træBP!$R57*FB$187+AVV1træ!$R57*FB$188+AVV1kul!$R57*FB$189+AVV2træ!$R57*FB$190+AVV2halm!$R57*FB$191+AVV2gasGT!$R57*FB$192+KKV!$R57*FB$193+HCVgas!$R57*FB$194+SPolie!$R57*FB$195+SPgas!$R57*FB$196+GeoEL!$R55*FB$197+GeoVa!$R55*FB$198+VP!$R55*FB$199+Sol!$R55*FB$200+Affald!$R59*FB$201)</f>
        <v>12.350735241535146</v>
      </c>
      <c r="FC36" s="246">
        <f ca="1">IF(Sammenligning!$G$9="GJ",1,(1*3.6))*(AMV1træ!$R59*FC$183+AMV1træBP!$R59*FC$184+AMV3kul!$R57*FC$185+AMV4træ!$R57*FC$186+AMV4træBP!$R57*FC$187+AVV1træ!$R57*FC$188+AVV1kul!$R57*FC$189+AVV2træ!$R57*FC$190+AVV2halm!$R57*FC$191+AVV2gasGT!$R57*FC$192+KKV!$R57*FC$193+HCVgas!$R57*FC$194+SPolie!$R57*FC$195+SPgas!$R57*FC$196+GeoEL!$R55*FC$197+GeoVa!$R55*FC$198+VP!$R55*FC$199+Sol!$R55*FC$200+Affald!$R59*FC$201)</f>
        <v>0.53068373594879692</v>
      </c>
      <c r="FD36" s="246">
        <f ca="1">IF(Sammenligning!$G$9="GJ",1,(1*3.6))*(AMV1træ!$R59*FD$183+AMV1træBP!$R59*FD$184+AMV3kul!$R57*FD$185+AMV4træ!$R57*FD$186+AMV4træBP!$R57*FD$187+AVV1træ!$R57*FD$188+AVV1kul!$R57*FD$189+AVV2træ!$R57*FD$190+AVV2halm!$R57*FD$191+AVV2gasGT!$R57*FD$192+KKV!$R57*FD$193+HCVgas!$R57*FD$194+SPolie!$R57*FD$195+SPgas!$R57*FD$196+GeoEL!$R55*FD$197+GeoVa!$R55*FD$198+VP!$R55*FD$199+Sol!$R55*FD$200+Affald!$R59*FD$201)</f>
        <v>0.57833658827875833</v>
      </c>
      <c r="FE36" s="246">
        <f ca="1">IF(Sammenligning!$G$9="GJ",1,(1*3.6))*(AMV1træ!$R59*FE$183+AMV1træBP!$R59*FE$184+AMV3kul!$R57*FE$185+AMV4træ!$R57*FE$186+AMV4træBP!$R57*FE$187+AVV1træ!$R57*FE$188+AVV1kul!$R57*FE$189+AVV2træ!$R57*FE$190+AVV2halm!$R57*FE$191+AVV2gasGT!$R57*FE$192+KKV!$R57*FE$193+HCVgas!$R57*FE$194+SPolie!$R57*FE$195+SPgas!$R57*FE$196+GeoEL!$R55*FE$197+GeoVa!$R55*FE$198+VP!$R55*FE$199+Sol!$R55*FE$200+Affald!$R59*FE$201)</f>
        <v>0.91500930491415233</v>
      </c>
      <c r="FF36" s="246">
        <f ca="1">IF(Sammenligning!$G$9="GJ",1,(1*3.6))*(AMV1træ!$R59*FF$183+AMV1træBP!$R59*FF$184+AMV3kul!$R57*FF$185+AMV4træ!$R57*FF$186+AMV4træBP!$R57*FF$187+AVV1træ!$R57*FF$188+AVV1kul!$R57*FF$189+AVV2træ!$R57*FF$190+AVV2halm!$R57*FF$191+AVV2gasGT!$R57*FF$192+KKV!$R57*FF$193+HCVgas!$R57*FF$194+SPolie!$R57*FF$195+SPgas!$R57*FF$196+GeoEL!$R55*FF$197+GeoVa!$R55*FF$198+VP!$R55*FF$199+Sol!$R55*FF$200+Affald!$R59*FF$201)</f>
        <v>-4.4486824097226627</v>
      </c>
      <c r="FG36" s="246">
        <f ca="1">IF(Sammenligning!$G$9="GJ",1,(1*3.6))*(AMV1træ!$S59*FG$183+AMV1træBP!$S59*FG$184+AMV3kul!$S57*FG$185+AMV4træ!$S57*FG$186+AMV4træBP!$S57*FG$187+AVV1træ!$S57*FG$188+AVV1kul!$S57*FG$189+AVV2træ!$S57*FG$190+AVV2halm!$S57*FG$191+AVV2gasGT!$S57*FG$192+KKV!$S57*FG$193+HCVgas!$S57*FG$194+SPolie!$S57*FG$195+SPgas!$S57*FG$196+GeoEL!$S55*FG$197+GeoVa!$S55*FG$198+VP!$S55*FG$199+Sol!$S55*FG$200+Affald!$S59*FG$201)</f>
        <v>7.3431413711311579</v>
      </c>
      <c r="FH36" s="246">
        <f ca="1">IF(Sammenligning!$G$9="GJ",1,(1*3.6))*(AMV1træ!$S59*FH$183+AMV1træBP!$S59*FH$184+AMV3kul!$S57*FH$185+AMV4træ!$S57*FH$186+AMV4træBP!$S57*FH$187+AVV1træ!$S57*FH$188+AVV1kul!$S57*FH$189+AVV2træ!$S57*FH$190+AVV2halm!$S57*FH$191+AVV2gasGT!$S57*FH$192+KKV!$S57*FH$193+HCVgas!$S57*FH$194+SPolie!$S57*FH$195+SPgas!$S57*FH$196+GeoEL!$S55*FH$197+GeoVa!$S55*FH$198+VP!$S55*FH$199+Sol!$S55*FH$200+Affald!$S59*FH$201)</f>
        <v>5.350318439042435</v>
      </c>
      <c r="FI36" s="246">
        <f ca="1">IF(Sammenligning!$G$9="GJ",1,(1*3.6))*(AMV1træ!$S59*FI$183+AMV1træBP!$S59*FI$184+AMV3kul!$S57*FI$185+AMV4træ!$S57*FI$186+AMV4træBP!$S57*FI$187+AVV1træ!$S57*FI$188+AVV1kul!$S57*FI$189+AVV2træ!$S57*FI$190+AVV2halm!$S57*FI$191+AVV2gasGT!$S57*FI$192+KKV!$S57*FI$193+HCVgas!$S57*FI$194+SPolie!$S57*FI$195+SPgas!$S57*FI$196+GeoEL!$S55*FI$197+GeoVa!$S55*FI$198+VP!$S55*FI$199+Sol!$S55*FI$200+Affald!$S59*FI$201)</f>
        <v>3.6183025723858719</v>
      </c>
      <c r="FJ36" s="246">
        <f ca="1">IF(Sammenligning!$G$9="GJ",1,(1*3.6))*(AMV1træ!$S59*FJ$183+AMV1træBP!$S59*FJ$184+AMV3kul!$S57*FJ$185+AMV4træ!$S57*FJ$186+AMV4træBP!$S57*FJ$187+AVV1træ!$S57*FJ$188+AVV1kul!$S57*FJ$189+AVV2træ!$S57*FJ$190+AVV2halm!$S57*FJ$191+AVV2gasGT!$S57*FJ$192+KKV!$S57*FJ$193+HCVgas!$S57*FJ$194+SPolie!$S57*FJ$195+SPgas!$S57*FJ$196+GeoEL!$S55*FJ$197+GeoVa!$S55*FJ$198+VP!$S55*FJ$199+Sol!$S55*FJ$200+Affald!$S59*FJ$201)</f>
        <v>0.24081236969821121</v>
      </c>
      <c r="FK36" s="246">
        <f ca="1">IF(Sammenligning!$G$9="GJ",1,(1*3.6))*(AMV1træ!$S59*FK$183+AMV1træBP!$S59*FK$184+AMV3kul!$S57*FK$185+AMV4træ!$S57*FK$186+AMV4træBP!$S57*FK$187+AVV1træ!$S57*FK$188+AVV1kul!$S57*FK$189+AVV2træ!$S57*FK$190+AVV2halm!$S57*FK$191+AVV2gasGT!$S57*FK$192+KKV!$S57*FK$193+HCVgas!$S57*FK$194+SPolie!$S57*FK$195+SPgas!$S57*FK$196+GeoEL!$S55*FK$197+GeoVa!$S55*FK$198+VP!$S55*FK$199+Sol!$S55*FK$200+Affald!$S59*FK$201)</f>
        <v>0.83917546842545576</v>
      </c>
      <c r="FL36" s="246">
        <f ca="1">IF(Sammenligning!$G$9="GJ",1,(1*3.6))*(AMV1træ!$S59*FL$183+AMV1træBP!$S59*FL$184+AMV3kul!$S57*FL$185+AMV4træ!$S57*FL$186+AMV4træBP!$S57*FL$187+AVV1træ!$S57*FL$188+AVV1kul!$S57*FL$189+AVV2træ!$S57*FL$190+AVV2halm!$S57*FL$191+AVV2gasGT!$S57*FL$192+KKV!$S57*FL$193+HCVgas!$S57*FL$194+SPolie!$S57*FL$195+SPgas!$S57*FL$196+GeoEL!$S55*FL$197+GeoVa!$S55*FL$198+VP!$S55*FL$199+Sol!$S55*FL$200+Affald!$S59*FL$201)</f>
        <v>0.822939201769192</v>
      </c>
      <c r="FM36" s="246">
        <f ca="1">IF(Sammenligning!$G$9="GJ",1,(1*3.6))*(AMV1træ!$S59*FM$183+AMV1træBP!$S59*FM$184+AMV3kul!$S57*FM$185+AMV4træ!$S57*FM$186+AMV4træBP!$S57*FM$187+AVV1træ!$S57*FM$188+AVV1kul!$S57*FM$189+AVV2træ!$S57*FM$190+AVV2halm!$S57*FM$191+AVV2gasGT!$S57*FM$192+KKV!$S57*FM$193+HCVgas!$S57*FM$194+SPolie!$S57*FM$195+SPgas!$S57*FM$196+GeoEL!$S55*FM$197+GeoVa!$S55*FM$198+VP!$S55*FM$199+Sol!$S55*FM$200+Affald!$S59*FM$201)</f>
        <v>-1.5303956100882374</v>
      </c>
      <c r="FN36" s="246">
        <f ca="1">IF(Sammenligning!$G$9="GJ",1,(1*3.6))*(AMV1træ!$S59*FN$183+AMV1træBP!$S59*FN$184+AMV3kul!$S57*FN$185+AMV4træ!$S57*FN$186+AMV4træBP!$S57*FN$187+AVV1træ!$S57*FN$188+AVV1kul!$S57*FN$189+AVV2træ!$S57*FN$190+AVV2halm!$S57*FN$191+AVV2gasGT!$S57*FN$192+KKV!$S57*FN$193+HCVgas!$S57*FN$194+SPolie!$S57*FN$195+SPgas!$S57*FN$196+GeoEL!$S55*FN$197+GeoVa!$S55*FN$198+VP!$S55*FN$199+Sol!$S55*FN$200+Affald!$S59*FN$201)</f>
        <v>12.212061280835336</v>
      </c>
      <c r="FO36" s="246">
        <f ca="1">IF(Sammenligning!$G$9="GJ",1,(1*3.6))*(AMV1træ!$S59*FO$183+AMV1træBP!$S59*FO$184+AMV3kul!$S57*FO$185+AMV4træ!$S57*FO$186+AMV4træBP!$S57*FO$187+AVV1træ!$S57*FO$188+AVV1kul!$S57*FO$189+AVV2træ!$S57*FO$190+AVV2halm!$S57*FO$191+AVV2gasGT!$S57*FO$192+KKV!$S57*FO$193+HCVgas!$S57*FO$194+SPolie!$S57*FO$195+SPgas!$S57*FO$196+GeoEL!$S55*FO$197+GeoVa!$S55*FO$198+VP!$S55*FO$199+Sol!$S55*FO$200+Affald!$S59*FO$201)</f>
        <v>0.62724198350284288</v>
      </c>
      <c r="FP36" s="246">
        <f ca="1">IF(Sammenligning!$G$9="GJ",1,(1*3.6))*(AMV1træ!$S59*FP$183+AMV1træBP!$S59*FP$184+AMV3kul!$S57*FP$185+AMV4træ!$S57*FP$186+AMV4træBP!$S57*FP$187+AVV1træ!$S57*FP$188+AVV1kul!$S57*FP$189+AVV2træ!$S57*FP$190+AVV2halm!$S57*FP$191+AVV2gasGT!$S57*FP$192+KKV!$S57*FP$193+HCVgas!$S57*FP$194+SPolie!$S57*FP$195+SPgas!$S57*FP$196+GeoEL!$S55*FP$197+GeoVa!$S55*FP$198+VP!$S55*FP$199+Sol!$S55*FP$200+Affald!$S59*FP$201)</f>
        <v>0.52086146009063239</v>
      </c>
      <c r="FQ36" s="246">
        <f ca="1">IF(Sammenligning!$G$9="GJ",1,(1*3.6))*(AMV1træ!$S59*FQ$183+AMV1træBP!$S59*FQ$184+AMV3kul!$S57*FQ$185+AMV4træ!$S57*FQ$186+AMV4træBP!$S57*FQ$187+AVV1træ!$S57*FQ$188+AVV1kul!$S57*FQ$189+AVV2træ!$S57*FQ$190+AVV2halm!$S57*FQ$191+AVV2gasGT!$S57*FQ$192+KKV!$S57*FQ$193+HCVgas!$S57*FQ$194+SPolie!$S57*FQ$195+SPgas!$S57*FQ$196+GeoEL!$S55*FQ$197+GeoVa!$S55*FQ$198+VP!$S55*FQ$199+Sol!$S55*FQ$200+Affald!$S59*FQ$201)</f>
        <v>1.2251310363773757</v>
      </c>
      <c r="FR36" s="246">
        <f ca="1">IF(Sammenligning!$G$9="GJ",1,(1*3.6))*(AMV1træ!$S59*FR$183+AMV1træBP!$S59*FR$184+AMV3kul!$S57*FR$185+AMV4træ!$S57*FR$186+AMV4træBP!$S57*FR$187+AVV1træ!$S57*FR$188+AVV1kul!$S57*FR$189+AVV2træ!$S57*FR$190+AVV2halm!$S57*FR$191+AVV2gasGT!$S57*FR$192+KKV!$S57*FR$193+HCVgas!$S57*FR$194+SPolie!$S57*FR$195+SPgas!$S57*FR$196+GeoEL!$S55*FR$197+GeoVa!$S55*FR$198+VP!$S55*FR$199+Sol!$S55*FR$200+Affald!$S59*FR$201)</f>
        <v>-3.1084559548552337</v>
      </c>
      <c r="FS36" s="246">
        <f ca="1">IF(Sammenligning!$G$9="GJ",1,(1*3.6))*(AMV1træ!$T59*FS$183+AMV1træBP!$T59*FS$184+AMV3kul!$T57*FS$185+AMV4træ!$T57*FS$186+AMV4træBP!$T57*FS$187+AVV1træ!$T57*FS$188+AVV1kul!$T57*FS$189+AVV2træ!$T57*FS$190+AVV2halm!$T57*FS$191+AVV2gasGT!$T57*FS$192+KKV!$T57*FS$193+HCVgas!$T57*FS$194+SPolie!$T57*FS$195+SPgas!$T57*FS$196+GeoEL!$T55*FS$197+GeoVa!$T55*FS$198+VP!$T55*FS$199+Sol!$T55*FS$200+Affald!$T59*FS$201)</f>
        <v>6.681334482815263</v>
      </c>
      <c r="FT36" s="246">
        <f ca="1">IF(Sammenligning!$G$9="GJ",1,(1*3.6))*(AMV1træ!$T59*FT$183+AMV1træBP!$T59*FT$184+AMV3kul!$T57*FT$185+AMV4træ!$T57*FT$186+AMV4træBP!$T57*FT$187+AVV1træ!$T57*FT$188+AVV1kul!$T57*FT$189+AVV2træ!$T57*FT$190+AVV2halm!$T57*FT$191+AVV2gasGT!$T57*FT$192+KKV!$T57*FT$193+HCVgas!$T57*FT$194+SPolie!$T57*FT$195+SPgas!$T57*FT$196+GeoEL!$T55*FT$197+GeoVa!$T55*FT$198+VP!$T55*FT$199+Sol!$T55*FT$200+Affald!$T59*FT$201)</f>
        <v>4.3735099015999728</v>
      </c>
      <c r="FU36" s="246">
        <f ca="1">IF(Sammenligning!$G$9="GJ",1,(1*3.6))*(AMV1træ!$T59*FU$183+AMV1træBP!$T59*FU$184+AMV3kul!$T57*FU$185+AMV4træ!$T57*FU$186+AMV4træBP!$T57*FU$187+AVV1træ!$T57*FU$188+AVV1kul!$T57*FU$189+AVV2træ!$T57*FU$190+AVV2halm!$T57*FU$191+AVV2gasGT!$T57*FU$192+KKV!$T57*FU$193+HCVgas!$T57*FU$194+SPolie!$T57*FU$195+SPgas!$T57*FU$196+GeoEL!$T55*FU$197+GeoVa!$T55*FU$198+VP!$T55*FU$199+Sol!$T55*FU$200+Affald!$T59*FU$201)</f>
        <v>2.8628450843342077</v>
      </c>
      <c r="FV36" s="246">
        <f ca="1">IF(Sammenligning!$G$9="GJ",1,(1*3.6))*(AMV1træ!$T59*FV$183+AMV1træBP!$T59*FV$184+AMV3kul!$T57*FV$185+AMV4træ!$T57*FV$186+AMV4træBP!$T57*FV$187+AVV1træ!$T57*FV$188+AVV1kul!$T57*FV$189+AVV2træ!$T57*FV$190+AVV2halm!$T57*FV$191+AVV2gasGT!$T57*FV$192+KKV!$T57*FV$193+HCVgas!$T57*FV$194+SPolie!$T57*FV$195+SPgas!$T57*FV$196+GeoEL!$T55*FV$197+GeoVa!$T55*FV$198+VP!$T55*FV$199+Sol!$T55*FV$200+Affald!$T59*FV$201)</f>
        <v>0.44762453484399767</v>
      </c>
      <c r="FW36" s="246">
        <f ca="1">IF(Sammenligning!$G$9="GJ",1,(1*3.6))*(AMV1træ!$T59*FW$183+AMV1træBP!$T59*FW$184+AMV3kul!$T57*FW$185+AMV4træ!$T57*FW$186+AMV4træBP!$T57*FW$187+AVV1træ!$T57*FW$188+AVV1kul!$T57*FW$189+AVV2træ!$T57*FW$190+AVV2halm!$T57*FW$191+AVV2gasGT!$T57*FW$192+KKV!$T57*FW$193+HCVgas!$T57*FW$194+SPolie!$T57*FW$195+SPgas!$T57*FW$196+GeoEL!$T55*FW$197+GeoVa!$T55*FW$198+VP!$T55*FW$199+Sol!$T55*FW$200+Affald!$T59*FW$201)</f>
        <v>0.83988920440570147</v>
      </c>
      <c r="FX36" s="246">
        <f ca="1">IF(Sammenligning!$G$9="GJ",1,(1*3.6))*(AMV1træ!$T59*FX$183+AMV1træBP!$T59*FX$184+AMV3kul!$T57*FX$185+AMV4træ!$T57*FX$186+AMV4træBP!$T57*FX$187+AVV1træ!$T57*FX$188+AVV1kul!$T57*FX$189+AVV2træ!$T57*FX$190+AVV2halm!$T57*FX$191+AVV2gasGT!$T57*FX$192+KKV!$T57*FX$193+HCVgas!$T57*FX$194+SPolie!$T57*FX$195+SPgas!$T57*FX$196+GeoEL!$T55*FX$197+GeoVa!$T55*FX$198+VP!$T55*FX$199+Sol!$T55*FX$200+Affald!$T59*FX$201)</f>
        <v>0.9564444565088388</v>
      </c>
      <c r="FY36" s="246">
        <f ca="1">IF(Sammenligning!$G$9="GJ",1,(1*3.6))*(AMV1træ!$T59*FY$183+AMV1træBP!$T59*FY$184+AMV3kul!$T57*FY$185+AMV4træ!$T57*FY$186+AMV4træBP!$T57*FY$187+AVV1træ!$T57*FY$188+AVV1kul!$T57*FY$189+AVV2træ!$T57*FY$190+AVV2halm!$T57*FY$191+AVV2gasGT!$T57*FY$192+KKV!$T57*FY$193+HCVgas!$T57*FY$194+SPolie!$T57*FY$195+SPgas!$T57*FY$196+GeoEL!$T55*FY$197+GeoVa!$T55*FY$198+VP!$T55*FY$199+Sol!$T55*FY$200+Affald!$T59*FY$201)</f>
        <v>-1.4034694679530271</v>
      </c>
      <c r="FZ36" s="246">
        <f ca="1">IF(Sammenligning!$G$9="GJ",1,(1*3.6))*(AMV1træ!$T59*FZ$183+AMV1træBP!$T59*FZ$184+AMV3kul!$T57*FZ$185+AMV4træ!$T57*FZ$186+AMV4træBP!$T57*FZ$187+AVV1træ!$T57*FZ$188+AVV1kul!$T57*FZ$189+AVV2træ!$T57*FZ$190+AVV2halm!$T57*FZ$191+AVV2gasGT!$T57*FZ$192+KKV!$T57*FZ$193+HCVgas!$T57*FZ$194+SPolie!$T57*FZ$195+SPgas!$T57*FZ$196+GeoEL!$T55*FZ$197+GeoVa!$T55*FZ$198+VP!$T55*FZ$199+Sol!$T55*FZ$200+Affald!$T59*FZ$201)</f>
        <v>12.012323414799324</v>
      </c>
      <c r="GA36" s="246">
        <f ca="1">IF(Sammenligning!$G$9="GJ",1,(1*3.6))*(AMV1træ!$T59*GA$183+AMV1træBP!$T59*GA$184+AMV3kul!$T57*GA$185+AMV4træ!$T57*GA$186+AMV4træBP!$T57*GA$187+AVV1træ!$T57*GA$188+AVV1kul!$T57*GA$189+AVV2træ!$T57*GA$190+AVV2halm!$T57*GA$191+AVV2gasGT!$T57*GA$192+KKV!$T57*GA$193+HCVgas!$T57*GA$194+SPolie!$T57*GA$195+SPgas!$T57*GA$196+GeoEL!$T55*GA$197+GeoVa!$T55*GA$198+VP!$T55*GA$199+Sol!$T55*GA$200+Affald!$T59*GA$201)</f>
        <v>0.7283580010579237</v>
      </c>
      <c r="GB36" s="246">
        <f ca="1">IF(Sammenligning!$G$9="GJ",1,(1*3.6))*(AMV1træ!$T59*GB$183+AMV1træBP!$T59*GB$184+AMV3kul!$T57*GB$185+AMV4træ!$T57*GB$186+AMV4træBP!$T57*GB$187+AVV1træ!$T57*GB$188+AVV1kul!$T57*GB$189+AVV2træ!$T57*GB$190+AVV2halm!$T57*GB$191+AVV2gasGT!$T57*GB$192+KKV!$T57*GB$193+HCVgas!$T57*GB$194+SPolie!$T57*GB$195+SPgas!$T57*GB$196+GeoEL!$T55*GB$197+GeoVa!$T55*GB$198+VP!$T55*GB$199+Sol!$T55*GB$200+Affald!$T59*GB$201)</f>
        <v>0.45999805956804857</v>
      </c>
      <c r="GC36" s="246">
        <f ca="1">IF(Sammenligning!$G$9="GJ",1,(1*3.6))*(AMV1træ!$T59*GC$183+AMV1træBP!$T59*GC$184+AMV3kul!$T57*GC$185+AMV4træ!$T57*GC$186+AMV4træBP!$T57*GC$187+AVV1træ!$T57*GC$188+AVV1kul!$T57*GC$189+AVV2træ!$T57*GC$190+AVV2halm!$T57*GC$191+AVV2gasGT!$T57*GC$192+KKV!$T57*GC$193+HCVgas!$T57*GC$194+SPolie!$T57*GC$195+SPgas!$T57*GC$196+GeoEL!$T55*GC$197+GeoVa!$T55*GC$198+VP!$T55*GC$199+Sol!$T55*GC$200+Affald!$T59*GC$201)</f>
        <v>1.5456888172358867</v>
      </c>
      <c r="GD36" s="246">
        <f ca="1">IF(Sammenligning!$G$9="GJ",1,(1*3.6))*(AMV1træ!$T59*GD$183+AMV1træBP!$T59*GD$184+AMV3kul!$T57*GD$185+AMV4træ!$T57*GD$186+AMV4træBP!$T57*GD$187+AVV1træ!$T57*GD$188+AVV1kul!$T57*GD$189+AVV2træ!$T57*GD$190+AVV2halm!$T57*GD$191+AVV2gasGT!$T57*GD$192+KKV!$T57*GD$193+HCVgas!$T57*GD$194+SPolie!$T57*GD$195+SPgas!$T57*GD$196+GeoEL!$T55*GD$197+GeoVa!$T55*GD$198+VP!$T55*GD$199+Sol!$T55*GD$200+Affald!$T59*GD$201)</f>
        <v>-1.6998972353252404</v>
      </c>
      <c r="GE36" s="246">
        <f ca="1">IF(Sammenligning!$G$9="GJ",1,(1*3.6))*(AMV1træ!$U59*GE$183+AMV1træBP!$U59*GE$184+AMV3kul!$U57*GE$185+AMV4træ!$U57*GE$186+AMV4træBP!$U57*GE$187+AVV1træ!$U57*GE$188+AVV1kul!$U57*GE$189+AVV2træ!$U57*GE$190+AVV2halm!$U57*GE$191+AVV2gasGT!$U57*GE$192+KKV!$U57*GE$193+HCVgas!$U57*GE$194+SPolie!$U57*GE$195+SPgas!$U57*GE$196+GeoEL!$U55*GE$197+GeoVa!$U55*GE$198+VP!$U55*GE$199+Sol!$U55*GE$200+Affald!$U59*GE$201)</f>
        <v>5.9796866705896381</v>
      </c>
      <c r="GF36" s="246">
        <f ca="1">IF(Sammenligning!$G$9="GJ",1,(1*3.6))*(AMV1træ!$U59*GF$183+AMV1træBP!$U59*GF$184+AMV3kul!$U57*GF$185+AMV4træ!$U57*GF$186+AMV4træBP!$U57*GF$187+AVV1træ!$U57*GF$188+AVV1kul!$U57*GF$189+AVV2træ!$U57*GF$190+AVV2halm!$U57*GF$191+AVV2gasGT!$U57*GF$192+KKV!$U57*GF$193+HCVgas!$U57*GF$194+SPolie!$U57*GF$195+SPgas!$U57*GF$196+GeoEL!$U55*GF$197+GeoVa!$U55*GF$198+VP!$U55*GF$199+Sol!$U55*GF$200+Affald!$U59*GF$201)</f>
        <v>3.3628225237351907</v>
      </c>
      <c r="GG36" s="246">
        <f ca="1">IF(Sammenligning!$G$9="GJ",1,(1*3.6))*(AMV1træ!$U59*GG$183+AMV1træBP!$U59*GG$184+AMV3kul!$U57*GG$185+AMV4træ!$U57*GG$186+AMV4træBP!$U57*GG$187+AVV1træ!$U57*GG$188+AVV1kul!$U57*GG$189+AVV2træ!$U57*GG$190+AVV2halm!$U57*GG$191+AVV2gasGT!$U57*GG$192+KKV!$U57*GG$193+HCVgas!$U57*GG$194+SPolie!$U57*GG$195+SPgas!$U57*GG$196+GeoEL!$U55*GG$197+GeoVa!$U55*GG$198+VP!$U55*GG$199+Sol!$U55*GG$200+Affald!$U59*GG$201)</f>
        <v>2.0953491525891521</v>
      </c>
      <c r="GH36" s="246">
        <f ca="1">IF(Sammenligning!$G$9="GJ",1,(1*3.6))*(AMV1træ!$U59*GH$183+AMV1træBP!$U59*GH$184+AMV3kul!$U57*GH$185+AMV4træ!$U57*GH$186+AMV4træBP!$U57*GH$187+AVV1træ!$U57*GH$188+AVV1kul!$U57*GH$189+AVV2træ!$U57*GH$190+AVV2halm!$U57*GH$191+AVV2gasGT!$U57*GH$192+KKV!$U57*GH$193+HCVgas!$U57*GH$194+SPolie!$U57*GH$195+SPgas!$U57*GH$196+GeoEL!$U55*GH$197+GeoVa!$U55*GH$198+VP!$U55*GH$199+Sol!$U55*GH$200+Affald!$U59*GH$201)</f>
        <v>0.66985570767413716</v>
      </c>
      <c r="GI36" s="246">
        <f ca="1">IF(Sammenligning!$G$9="GJ",1,(1*3.6))*(AMV1træ!$U59*GI$183+AMV1træBP!$U59*GI$184+AMV3kul!$U57*GI$185+AMV4træ!$U57*GI$186+AMV4træBP!$U57*GI$187+AVV1træ!$U57*GI$188+AVV1kul!$U57*GI$189+AVV2træ!$U57*GI$190+AVV2halm!$U57*GI$191+AVV2gasGT!$U57*GI$192+KKV!$U57*GI$193+HCVgas!$U57*GI$194+SPolie!$U57*GI$195+SPgas!$U57*GI$196+GeoEL!$U55*GI$197+GeoVa!$U55*GI$198+VP!$U55*GI$199+Sol!$U55*GI$200+Affald!$U59*GI$201)</f>
        <v>0.83942493221282222</v>
      </c>
      <c r="GJ36" s="246">
        <f ca="1">IF(Sammenligning!$G$9="GJ",1,(1*3.6))*(AMV1træ!$U59*GJ$183+AMV1træBP!$U59*GJ$184+AMV3kul!$U57*GJ$185+AMV4træ!$U57*GJ$186+AMV4træBP!$U57*GJ$187+AVV1træ!$U57*GJ$188+AVV1kul!$U57*GJ$189+AVV2træ!$U57*GJ$190+AVV2halm!$U57*GJ$191+AVV2gasGT!$U57*GJ$192+KKV!$U57*GJ$193+HCVgas!$U57*GJ$194+SPolie!$U57*GJ$195+SPgas!$U57*GJ$196+GeoEL!$U55*GJ$197+GeoVa!$U55*GJ$198+VP!$U55*GJ$199+Sol!$U55*GJ$200+Affald!$U59*GJ$201)</f>
        <v>1.0973733519313589</v>
      </c>
      <c r="GK36" s="246">
        <f ca="1">IF(Sammenligning!$G$9="GJ",1,(1*3.6))*(AMV1træ!$U59*GK$183+AMV1træBP!$U59*GK$184+AMV3kul!$U57*GK$185+AMV4træ!$U57*GK$186+AMV4træBP!$U57*GK$187+AVV1træ!$U57*GK$188+AVV1kul!$U57*GK$189+AVV2træ!$U57*GK$190+AVV2halm!$U57*GK$191+AVV2gasGT!$U57*GK$192+KKV!$U57*GK$193+HCVgas!$U57*GK$194+SPolie!$U57*GK$195+SPgas!$U57*GK$196+GeoEL!$U55*GK$197+GeoVa!$U55*GK$198+VP!$U55*GK$199+Sol!$U55*GK$200+Affald!$U59*GK$201)</f>
        <v>-1.2804008978155725</v>
      </c>
      <c r="GL36" s="246">
        <f ca="1">IF(Sammenligning!$G$9="GJ",1,(1*3.6))*(AMV1træ!$U59*GL$183+AMV1træBP!$U59*GL$184+AMV3kul!$U57*GL$185+AMV4træ!$U57*GL$186+AMV4træBP!$U57*GL$187+AVV1træ!$U57*GL$188+AVV1kul!$U57*GL$189+AVV2træ!$U57*GL$190+AVV2halm!$U57*GL$191+AVV2gasGT!$U57*GL$192+KKV!$U57*GL$193+HCVgas!$U57*GL$194+SPolie!$U57*GL$195+SPgas!$U57*GL$196+GeoEL!$U55*GL$197+GeoVa!$U55*GL$198+VP!$U55*GL$199+Sol!$U55*GL$200+Affald!$U59*GL$201)</f>
        <v>11.741345768201203</v>
      </c>
      <c r="GM36" s="246">
        <f ca="1">IF(Sammenligning!$G$9="GJ",1,(1*3.6))*(AMV1træ!$U59*GM$183+AMV1træBP!$U59*GM$184+AMV3kul!$U57*GM$185+AMV4træ!$U57*GM$186+AMV4træBP!$U57*GM$187+AVV1træ!$U57*GM$188+AVV1kul!$U57*GM$189+AVV2træ!$U57*GM$190+AVV2halm!$U57*GM$191+AVV2gasGT!$U57*GM$192+KKV!$U57*GM$193+HCVgas!$U57*GM$194+SPolie!$U57*GM$195+SPgas!$U57*GM$196+GeoEL!$U55*GM$197+GeoVa!$U55*GM$198+VP!$U55*GM$199+Sol!$U55*GM$200+Affald!$U59*GM$201)</f>
        <v>0.8342060116415827</v>
      </c>
      <c r="GN36" s="246">
        <f ca="1">IF(Sammenligning!$G$9="GJ",1,(1*3.6))*(AMV1træ!$U59*GN$183+AMV1træBP!$U59*GN$184+AMV3kul!$U57*GN$185+AMV4træ!$U57*GN$186+AMV4træBP!$U57*GN$187+AVV1træ!$U57*GN$188+AVV1kul!$U57*GN$189+AVV2træ!$U57*GN$190+AVV2halm!$U57*GN$191+AVV2gasGT!$U57*GN$192+KKV!$U57*GN$193+HCVgas!$U57*GN$194+SPolie!$U57*GN$195+SPgas!$U57*GN$196+GeoEL!$U55*GN$197+GeoVa!$U55*GN$198+VP!$U55*GN$199+Sol!$U55*GN$200+Affald!$U59*GN$201)</f>
        <v>0.39561789680265724</v>
      </c>
      <c r="GO36" s="246">
        <f ca="1">IF(Sammenligning!$G$9="GJ",1,(1*3.6))*(AMV1træ!$U59*GO$183+AMV1træBP!$U59*GO$184+AMV3kul!$U57*GO$185+AMV4træ!$U57*GO$186+AMV4træBP!$U57*GO$187+AVV1træ!$U57*GO$188+AVV1kul!$U57*GO$189+AVV2træ!$U57*GO$190+AVV2halm!$U57*GO$191+AVV2gasGT!$U57*GO$192+KKV!$U57*GO$193+HCVgas!$U57*GO$194+SPolie!$U57*GO$195+SPgas!$U57*GO$196+GeoEL!$U55*GO$197+GeoVa!$U55*GO$198+VP!$U55*GO$199+Sol!$U55*GO$200+Affald!$U59*GO$201)</f>
        <v>1.8769521152164488</v>
      </c>
      <c r="GP36" s="246">
        <f ca="1">IF(Sammenligning!$G$9="GJ",1,(1*3.6))*(AMV1træ!$U59*GP$183+AMV1træBP!$U59*GP$184+AMV3kul!$U57*GP$185+AMV4træ!$U57*GP$186+AMV4træBP!$U57*GP$187+AVV1træ!$U57*GP$188+AVV1kul!$U57*GP$189+AVV2træ!$U57*GP$190+AVV2halm!$U57*GP$191+AVV2gasGT!$U57*GP$192+KKV!$U57*GP$193+HCVgas!$U57*GP$194+SPolie!$U57*GP$195+SPgas!$U57*GP$196+GeoEL!$U55*GP$197+GeoVa!$U55*GP$198+VP!$U55*GP$199+Sol!$U55*GP$200+Affald!$U59*GP$201)</f>
        <v>-0.22069554922484008</v>
      </c>
      <c r="GQ36" s="310">
        <f ca="1">IF(Sammenligning!$G$9="GJ",1,(1*3.6))*(AMV1træ!$V59*GQ$183+AMV1træBP!$V59*GQ$184+AMV3kul!$V57*GQ$185+AMV4træ!$V57*GQ$186+AMV4træBP!$V57*GQ$187+AVV1træ!$V57*GQ$188+AVV1kul!$V57*GQ$189+AVV2træ!$V57*GQ$190+AVV2halm!$V57*GQ$191+AVV2gasGT!$V57*GQ$192+KKV!$V57*GQ$193+HCVgas!$V57*GQ$194+SPolie!$V57*GQ$195+SPgas!$V57*GQ$196+GeoEL!$V55*GQ$197+GeoVa!$V55*GQ$198+VP!$V55*GQ$199+Sol!$V55*GQ$200+Affald!$V59*GQ$201)</f>
        <v>5.2366678326396512</v>
      </c>
      <c r="GR36" s="310">
        <f ca="1">IF(Sammenligning!$G$9="GJ",1,(1*3.6))*(AMV1træ!$V59*GR$183+AMV1træBP!$V59*GR$184+AMV3kul!$V57*GR$185+AMV4træ!$V57*GR$186+AMV4træBP!$V57*GR$187+AVV1træ!$V57*GR$188+AVV1kul!$V57*GR$189+AVV2træ!$V57*GR$190+AVV2halm!$V57*GR$191+AVV2gasGT!$V57*GR$192+KKV!$V57*GR$193+HCVgas!$V57*GR$194+SPolie!$V57*GR$195+SPgas!$V57*GR$196+GeoEL!$V55*GR$197+GeoVa!$V55*GR$198+VP!$V55*GR$199+Sol!$V55*GR$200+Affald!$V59*GR$201)</f>
        <v>2.3174956303424175</v>
      </c>
      <c r="GS36" s="310">
        <f ca="1">IF(Sammenligning!$G$9="GJ",1,(1*3.6))*(AMV1træ!$V59*GS$183+AMV1træBP!$V59*GS$184+AMV3kul!$V57*GS$185+AMV4træ!$V57*GS$186+AMV4træBP!$V57*GS$187+AVV1træ!$V57*GS$188+AVV1kul!$V57*GS$189+AVV2træ!$V57*GS$190+AVV2halm!$V57*GS$191+AVV2gasGT!$V57*GS$192+KKV!$V57*GS$193+HCVgas!$V57*GS$194+SPolie!$V57*GS$195+SPgas!$V57*GS$196+GeoEL!$V55*GS$197+GeoVa!$V55*GS$198+VP!$V55*GS$199+Sol!$V55*GS$200+Affald!$V59*GS$201)</f>
        <v>1.3153627384841415</v>
      </c>
      <c r="GT36" s="310">
        <f ca="1">IF(Sammenligning!$G$9="GJ",1,(1*3.6))*(AMV1træ!$V59*GT$183+AMV1træBP!$V59*GT$184+AMV3kul!$V57*GT$185+AMV4træ!$V57*GT$186+AMV4træBP!$V57*GT$187+AVV1træ!$V57*GT$188+AVV1kul!$V57*GT$189+AVV2træ!$V57*GT$190+AVV2halm!$V57*GT$191+AVV2gasGT!$V57*GT$192+KKV!$V57*GT$193+HCVgas!$V57*GT$194+SPolie!$V57*GT$195+SPgas!$V57*GT$196+GeoEL!$V55*GT$197+GeoVa!$V55*GT$198+VP!$V55*GT$199+Sol!$V55*GT$200+Affald!$V59*GT$201)</f>
        <v>0.90846862713430399</v>
      </c>
      <c r="GU36" s="310">
        <f ca="1">IF(Sammenligning!$G$9="GJ",1,(1*3.6))*(AMV1træ!$V59*GU$183+AMV1træBP!$V59*GU$184+AMV3kul!$V57*GU$185+AMV4træ!$V57*GU$186+AMV4træBP!$V57*GU$187+AVV1træ!$V57*GU$188+AVV1kul!$V57*GU$189+AVV2træ!$V57*GU$190+AVV2halm!$V57*GU$191+AVV2gasGT!$V57*GU$192+KKV!$V57*GU$193+HCVgas!$V57*GU$194+SPolie!$V57*GU$195+SPgas!$V57*GU$196+GeoEL!$V55*GU$197+GeoVa!$V55*GU$198+VP!$V55*GU$199+Sol!$V55*GU$200+Affald!$V59*GU$201)</f>
        <v>0.83768438368836751</v>
      </c>
      <c r="GV36" s="310">
        <f ca="1">IF(Sammenligning!$G$9="GJ",1,(1*3.6))*(AMV1træ!$V59*GV$183+AMV1træBP!$V59*GV$184+AMV3kul!$V57*GV$185+AMV4træ!$V57*GV$186+AMV4træBP!$V57*GV$187+AVV1træ!$V57*GV$188+AVV1kul!$V57*GV$189+AVV2træ!$V57*GV$190+AVV2halm!$V57*GV$191+AVV2gasGT!$V57*GV$192+KKV!$V57*GV$193+HCVgas!$V57*GV$194+SPolie!$V57*GV$195+SPgas!$V57*GV$196+GeoEL!$V55*GV$197+GeoVa!$V55*GV$198+VP!$V55*GV$199+Sol!$V55*GV$200+Affald!$V59*GV$201)</f>
        <v>1.2460560591088956</v>
      </c>
      <c r="GW36" s="310">
        <f ca="1">IF(Sammenligning!$G$9="GJ",1,(1*3.6))*(AMV1træ!$V59*GW$183+AMV1træBP!$V59*GW$184+AMV3kul!$V57*GW$185+AMV4træ!$V57*GW$186+AMV4træBP!$V57*GW$187+AVV1træ!$V57*GW$188+AVV1kul!$V57*GW$189+AVV2træ!$V57*GW$190+AVV2halm!$V57*GW$191+AVV2gasGT!$V57*GW$192+KKV!$V57*GW$193+HCVgas!$V57*GW$194+SPolie!$V57*GW$195+SPgas!$V57*GW$196+GeoEL!$V55*GW$197+GeoVa!$V55*GW$198+VP!$V55*GW$199+Sol!$V55*GW$200+Affald!$V59*GW$201)</f>
        <v>-1.1605258433898866</v>
      </c>
      <c r="GX36" s="310">
        <f ca="1">IF(Sammenligning!$G$9="GJ",1,(1*3.6))*(AMV1træ!$V59*GX$183+AMV1træBP!$V59*GX$184+AMV3kul!$V57*GX$185+AMV4træ!$V57*GX$186+AMV4træBP!$V57*GX$187+AVV1træ!$V57*GX$188+AVV1kul!$V57*GX$189+AVV2træ!$V57*GX$190+AVV2halm!$V57*GX$191+AVV2gasGT!$V57*GX$192+KKV!$V57*GX$193+HCVgas!$V57*GX$194+SPolie!$V57*GX$195+SPgas!$V57*GX$196+GeoEL!$V55*GX$197+GeoVa!$V55*GX$198+VP!$V55*GX$199+Sol!$V55*GX$200+Affald!$V59*GX$201)</f>
        <v>11.387058666206489</v>
      </c>
      <c r="GY36" s="310">
        <f ca="1">IF(Sammenligning!$G$9="GJ",1,(1*3.6))*(AMV1træ!$V59*GY$183+AMV1træBP!$V59*GY$184+AMV3kul!$V57*GY$185+AMV4træ!$V57*GY$186+AMV4træBP!$V57*GY$187+AVV1træ!$V57*GY$188+AVV1kul!$V57*GY$189+AVV2træ!$V57*GY$190+AVV2halm!$V57*GY$191+AVV2gasGT!$V57*GY$192+KKV!$V57*GY$193+HCVgas!$V57*GY$194+SPolie!$V57*GY$195+SPgas!$V57*GY$196+GeoEL!$V55*GY$197+GeoVa!$V55*GY$198+VP!$V55*GY$199+Sol!$V55*GY$200+Affald!$V59*GY$201)</f>
        <v>0.94496599297147532</v>
      </c>
      <c r="GZ36" s="310">
        <f ca="1">IF(Sammenligning!$G$9="GJ",1,(1*3.6))*(AMV1træ!$V59*GZ$183+AMV1træBP!$V59*GZ$184+AMV3kul!$V57*GZ$185+AMV4træ!$V57*GZ$186+AMV4træBP!$V57*GZ$187+AVV1træ!$V57*GZ$188+AVV1kul!$V57*GZ$189+AVV2træ!$V57*GZ$190+AVV2halm!$V57*GZ$191+AVV2gasGT!$V57*GZ$192+KKV!$V57*GZ$193+HCVgas!$V57*GZ$194+SPolie!$V57*GZ$195+SPgas!$V57*GZ$196+GeoEL!$V55*GZ$197+GeoVa!$V55*GZ$198+VP!$V55*GZ$199+Sol!$V55*GZ$200+Affald!$V59*GZ$201)</f>
        <v>0.32758853986868797</v>
      </c>
      <c r="HA36" s="310">
        <f ca="1">IF(Sammenligning!$G$9="GJ",1,(1*3.6))*(AMV1træ!$V59*HA$183+AMV1træBP!$V59*HA$184+AMV3kul!$V57*HA$185+AMV4træ!$V57*HA$186+AMV4træBP!$V57*HA$187+AVV1træ!$V57*HA$188+AVV1kul!$V57*HA$189+AVV2træ!$V57*HA$190+AVV2halm!$V57*HA$191+AVV2gasGT!$V57*HA$192+KKV!$V57*HA$193+HCVgas!$V57*HA$194+SPolie!$V57*HA$195+SPgas!$V57*HA$196+GeoEL!$V55*HA$197+GeoVa!$V55*HA$198+VP!$V55*HA$199+Sol!$V55*HA$200+Affald!$V59*HA$201)</f>
        <v>2.2191947931578895</v>
      </c>
      <c r="HB36" s="310">
        <f ca="1">IF(Sammenligning!$G$9="GJ",1,(1*3.6))*(AMV1træ!$V59*HB$183+AMV1træBP!$V59*HB$184+AMV3kul!$V57*HB$185+AMV4træ!$V57*HB$186+AMV4træBP!$V57*HB$187+AVV1træ!$V57*HB$188+AVV1kul!$V57*HB$189+AVV2træ!$V57*HB$190+AVV2halm!$V57*HB$191+AVV2gasGT!$V57*HB$192+KKV!$V57*HB$193+HCVgas!$V57*HB$194+SPolie!$V57*HB$195+SPgas!$V57*HB$196+GeoEL!$V55*HB$197+GeoVa!$V55*HB$198+VP!$V55*HB$199+Sol!$V55*HB$200+Affald!$V59*HB$201)</f>
        <v>1.3315163088334943</v>
      </c>
      <c r="HC36" s="246">
        <f ca="1">IF(Sammenligning!$G$9="GJ",1,(1*3.6))*(AMV1træ!$W59*HC$183+AMV1træBP!$W59*HC$184+AMV3kul!$W57*HC$185+AMV4træ!$W57*HC$186+AMV4træBP!$W57*HC$187+AVV1træ!$W57*HC$188+AVV1kul!$W57*HC$189+AVV2træ!$W57*HC$190+AVV2halm!$W57*HC$191+AVV2gasGT!$W57*HC$192+KKV!$W57*HC$193+HCVgas!$W57*HC$194+SPolie!$W57*HC$195+SPgas!$W57*HC$196+GeoEL!$W55*HC$197+GeoVa!$W55*HC$198+VP!$W55*HC$199+Sol!$W55*HC$200+Affald!$W59*HC$201)</f>
        <v>13.587545526837632</v>
      </c>
      <c r="HD36" s="246">
        <f ca="1">IF(Sammenligning!$G$9="GJ",1,(1*3.6))*(AMV1træ!$W59*HD$183+AMV1træBP!$W59*HD$184+AMV3kul!$W57*HD$185+AMV4træ!$W57*HD$186+AMV4træBP!$W57*HD$187+AVV1træ!$W57*HD$188+AVV1kul!$W57*HD$189+AVV2træ!$W57*HD$190+AVV2halm!$W57*HD$191+AVV2gasGT!$W57*HD$192+KKV!$W57*HD$193+HCVgas!$W57*HD$194+SPolie!$W57*HD$195+SPgas!$W57*HD$196+GeoEL!$W55*HD$197+GeoVa!$W55*HD$198+VP!$W55*HD$199+Sol!$W55*HD$200+Affald!$W59*HD$201)</f>
        <v>15.132627273392432</v>
      </c>
      <c r="HE36" s="246">
        <f ca="1">IF(Sammenligning!$G$9="GJ",1,(1*3.6))*(AMV1træ!$W59*HE$183+AMV1træBP!$W59*HE$184+AMV3kul!$W57*HE$185+AMV4træ!$W57*HE$186+AMV4træBP!$W57*HE$187+AVV1træ!$W57*HE$188+AVV1kul!$W57*HE$189+AVV2træ!$W57*HE$190+AVV2halm!$W57*HE$191+AVV2gasGT!$W57*HE$192+KKV!$W57*HE$193+HCVgas!$W57*HE$194+SPolie!$W57*HE$195+SPgas!$W57*HE$196+GeoEL!$W55*HE$197+GeoVa!$W55*HE$198+VP!$W55*HE$199+Sol!$W55*HE$200+Affald!$W59*HE$201)</f>
        <v>9.2740526888384682</v>
      </c>
      <c r="HF36" s="246">
        <f ca="1">IF(Sammenligning!$G$9="GJ",1,(1*3.6))*(AMV1træ!$W59*HF$183+AMV1træBP!$W59*HF$184+AMV3kul!$W57*HF$185+AMV4træ!$W57*HF$186+AMV4træBP!$W57*HF$187+AVV1træ!$W57*HF$188+AVV1kul!$W57*HF$189+AVV2træ!$W57*HF$190+AVV2halm!$W57*HF$191+AVV2gasGT!$W57*HF$192+KKV!$W57*HF$193+HCVgas!$W57*HF$194+SPolie!$W57*HF$195+SPgas!$W57*HF$196+GeoEL!$W55*HF$197+GeoVa!$W55*HF$198+VP!$W55*HF$199+Sol!$W55*HF$200+Affald!$W59*HF$201)</f>
        <v>0.75521647588386487</v>
      </c>
      <c r="HG36" s="246">
        <f ca="1">IF(Sammenligning!$G$9="GJ",1,(1*3.6))*(AMV1træ!$W59*HG$183+AMV1træBP!$W59*HG$184+AMV3kul!$W57*HG$185+AMV4træ!$W57*HG$186+AMV4træBP!$W57*HG$187+AVV1træ!$W57*HG$188+AVV1kul!$W57*HG$189+AVV2træ!$W57*HG$190+AVV2halm!$W57*HG$191+AVV2gasGT!$W57*HG$192+KKV!$W57*HG$193+HCVgas!$W57*HG$194+SPolie!$W57*HG$195+SPgas!$W57*HG$196+GeoEL!$W55*HG$197+GeoVa!$W55*HG$198+VP!$W55*HG$199+Sol!$W55*HG$200+Affald!$W59*HG$201)</f>
        <v>0.63990888460280582</v>
      </c>
      <c r="HH36" s="246">
        <f ca="1">IF(Sammenligning!$G$9="GJ",1,(1*3.6))*(AMV1træ!$W59*HH$183+AMV1træBP!$W59*HH$184+AMV3kul!$W57*HH$185+AMV4træ!$W57*HH$186+AMV4træBP!$W57*HH$187+AVV1træ!$W57*HH$188+AVV1kul!$W57*HH$189+AVV2træ!$W57*HH$190+AVV2halm!$W57*HH$191+AVV2gasGT!$W57*HH$192+KKV!$W57*HH$193+HCVgas!$W57*HH$194+SPolie!$W57*HH$195+SPgas!$W57*HH$196+GeoEL!$W55*HH$197+GeoVa!$W55*HH$198+VP!$W55*HH$199+Sol!$W55*HH$200+Affald!$W59*HH$201)</f>
        <v>0.40963666220320982</v>
      </c>
      <c r="HI36" s="246">
        <f ca="1">IF(Sammenligning!$G$9="GJ",1,(1*3.6))*(AMV1træ!$W59*HI$183+AMV1træBP!$W59*HI$184+AMV3kul!$W57*HI$185+AMV4træ!$W57*HI$186+AMV4træBP!$W57*HI$187+AVV1træ!$W57*HI$188+AVV1kul!$W57*HI$189+AVV2træ!$W57*HI$190+AVV2halm!$W57*HI$191+AVV2gasGT!$W57*HI$192+KKV!$W57*HI$193+HCVgas!$W57*HI$194+SPolie!$W57*HI$195+SPgas!$W57*HI$196+GeoEL!$W55*HI$197+GeoVa!$W55*HI$198+VP!$W55*HI$199+Sol!$W55*HI$200+Affald!$W59*HI$201)</f>
        <v>-0.41318123195133755</v>
      </c>
      <c r="HJ36" s="246">
        <f ca="1">IF(Sammenligning!$G$9="GJ",1,(1*3.6))*(AMV1træ!$W59*HJ$183+AMV1træBP!$W59*HJ$184+AMV3kul!$W57*HJ$185+AMV4træ!$W57*HJ$186+AMV4træBP!$W57*HJ$187+AVV1træ!$W57*HJ$188+AVV1kul!$W57*HJ$189+AVV2træ!$W57*HJ$190+AVV2halm!$W57*HJ$191+AVV2gasGT!$W57*HJ$192+KKV!$W57*HJ$193+HCVgas!$W57*HJ$194+SPolie!$W57*HJ$195+SPgas!$W57*HJ$196+GeoEL!$W55*HJ$197+GeoVa!$W55*HJ$198+VP!$W55*HJ$199+Sol!$W55*HJ$200+Affald!$W59*HJ$201)</f>
        <v>12.425011551401601</v>
      </c>
      <c r="HK36" s="246">
        <f ca="1">IF(Sammenligning!$G$9="GJ",1,(1*3.6))*(AMV1træ!$W59*HK$183+AMV1træBP!$W59*HK$184+AMV3kul!$W57*HK$185+AMV4træ!$W57*HK$186+AMV4træBP!$W57*HK$187+AVV1træ!$W57*HK$188+AVV1kul!$W57*HK$189+AVV2træ!$W57*HK$190+AVV2halm!$W57*HK$191+AVV2gasGT!$W57*HK$192+KKV!$W57*HK$193+HCVgas!$W57*HK$194+SPolie!$W57*HK$195+SPgas!$W57*HK$196+GeoEL!$W55*HK$197+GeoVa!$W55*HK$198+VP!$W55*HK$199+Sol!$W55*HK$200+Affald!$W59*HK$201)</f>
        <v>0.85617764142259534</v>
      </c>
      <c r="HL36" s="246">
        <f ca="1">IF(Sammenligning!$G$9="GJ",1,(1*3.6))*(AMV1træ!$W59*HL$183+AMV1træBP!$W59*HL$184+AMV3kul!$W57*HL$185+AMV4træ!$W57*HL$186+AMV4træBP!$W57*HL$187+AVV1træ!$W57*HL$188+AVV1kul!$W57*HL$189+AVV2træ!$W57*HL$190+AVV2halm!$W57*HL$191+AVV2gasGT!$W57*HL$192+KKV!$W57*HL$193+HCVgas!$W57*HL$194+SPolie!$W57*HL$195+SPgas!$W57*HL$196+GeoEL!$W55*HL$197+GeoVa!$W55*HL$198+VP!$W55*HL$199+Sol!$W55*HL$200+Affald!$W59*HL$201)</f>
        <v>0.96488008385614177</v>
      </c>
      <c r="HM36" s="246">
        <f ca="1">IF(Sammenligning!$G$9="GJ",1,(1*3.6))*(AMV1træ!$W59*HM$183+AMV1træBP!$W59*HM$184+AMV3kul!$W57*HM$185+AMV4træ!$W57*HM$186+AMV4træBP!$W57*HM$187+AVV1træ!$W57*HM$188+AVV1kul!$W57*HM$189+AVV2træ!$W57*HM$190+AVV2halm!$W57*HM$191+AVV2gasGT!$W57*HM$192+KKV!$W57*HM$193+HCVgas!$W57*HM$194+SPolie!$W57*HM$195+SPgas!$W57*HM$196+GeoEL!$W55*HM$197+GeoVa!$W55*HM$198+VP!$W55*HM$199+Sol!$W55*HM$200+Affald!$W59*HM$201)</f>
        <v>8.4005830398085219</v>
      </c>
      <c r="HN36" s="246">
        <f ca="1">IF(Sammenligning!$G$9="GJ",1,(1*3.6))*(AMV1træ!$W59*HN$183+AMV1træBP!$W59*HN$184+AMV3kul!$W57*HN$185+AMV4træ!$W57*HN$186+AMV4træBP!$W57*HN$187+AVV1træ!$W57*HN$188+AVV1kul!$W57*HN$189+AVV2træ!$W57*HN$190+AVV2halm!$W57*HN$191+AVV2gasGT!$W57*HN$192+KKV!$W57*HN$193+HCVgas!$W57*HN$194+SPolie!$W57*HN$195+SPgas!$W57*HN$196+GeoEL!$W55*HN$197+GeoVa!$W55*HN$198+VP!$W55*HN$199+Sol!$W55*HN$200+Affald!$W59*HN$201)</f>
        <v>13.374073076368484</v>
      </c>
      <c r="HO36" s="246">
        <f ca="1">IF(Sammenligning!$G$9="GJ",1,(1*3.6))*(AMV1træ!$X59*HO$183+AMV1træBP!$X59*HO$184+AMV3kul!$X57*HO$185+AMV4træ!$X57*HO$186+AMV4træBP!$X57*HO$187+AVV1træ!$X57*HO$188+AVV1kul!$X57*HO$189+AVV2træ!$X57*HO$190+AVV2halm!$X57*HO$191+AVV2gasGT!$X57*HO$192+KKV!$X57*HO$193+HCVgas!$X57*HO$194+SPolie!$X57*HO$195+SPgas!$X57*HO$196+GeoEL!$X55*HO$197+GeoVa!$X55*HO$198+VP!$X55*HO$199+Sol!$X55*HO$200+Affald!$X59*HO$201)</f>
        <v>13.882011146189711</v>
      </c>
      <c r="HP36" s="246">
        <f ca="1">IF(Sammenligning!$G$9="GJ",1,(1*3.6))*(AMV1træ!$X59*HP$183+AMV1træBP!$X59*HP$184+AMV3kul!$X57*HP$185+AMV4træ!$X57*HP$186+AMV4træBP!$X57*HP$187+AVV1træ!$X57*HP$188+AVV1kul!$X57*HP$189+AVV2træ!$X57*HP$190+AVV2halm!$X57*HP$191+AVV2gasGT!$X57*HP$192+KKV!$X57*HP$193+HCVgas!$X57*HP$194+SPolie!$X57*HP$195+SPgas!$X57*HP$196+GeoEL!$X55*HP$197+GeoVa!$X55*HP$198+VP!$X55*HP$199+Sol!$X55*HP$200+Affald!$X59*HP$201)</f>
        <v>15.4608596331623</v>
      </c>
      <c r="HQ36" s="246">
        <f ca="1">IF(Sammenligning!$G$9="GJ",1,(1*3.6))*(AMV1træ!$X59*HQ$183+AMV1træBP!$X59*HQ$184+AMV3kul!$X57*HQ$185+AMV4træ!$X57*HQ$186+AMV4træBP!$X57*HQ$187+AVV1træ!$X57*HQ$188+AVV1kul!$X57*HQ$189+AVV2træ!$X57*HQ$190+AVV2halm!$X57*HQ$191+AVV2gasGT!$X57*HQ$192+KKV!$X57*HQ$193+HCVgas!$X57*HQ$194+SPolie!$X57*HQ$195+SPgas!$X57*HQ$196+GeoEL!$X55*HQ$197+GeoVa!$X55*HQ$198+VP!$X55*HQ$199+Sol!$X55*HQ$200+Affald!$X59*HQ$201)</f>
        <v>9.4748934810550463</v>
      </c>
      <c r="HR36" s="246">
        <f ca="1">IF(Sammenligning!$G$9="GJ",1,(1*3.6))*(AMV1træ!$X59*HR$183+AMV1træBP!$X59*HR$184+AMV3kul!$X57*HR$185+AMV4træ!$X57*HR$186+AMV4træBP!$X57*HR$187+AVV1træ!$X57*HR$188+AVV1kul!$X57*HR$189+AVV2træ!$X57*HR$190+AVV2halm!$X57*HR$191+AVV2gasGT!$X57*HR$192+KKV!$X57*HR$193+HCVgas!$X57*HR$194+SPolie!$X57*HR$195+SPgas!$X57*HR$196+GeoEL!$X55*HR$197+GeoVa!$X55*HR$198+VP!$X55*HR$199+Sol!$X55*HR$200+Affald!$X59*HR$201)</f>
        <v>0.77156949175056033</v>
      </c>
      <c r="HS36" s="246">
        <f ca="1">IF(Sammenligning!$G$9="GJ",1,(1*3.6))*(AMV1træ!$X59*HS$183+AMV1træBP!$X59*HS$184+AMV3kul!$X57*HS$185+AMV4træ!$X57*HS$186+AMV4træBP!$X57*HS$187+AVV1træ!$X57*HS$188+AVV1kul!$X57*HS$189+AVV2træ!$X57*HS$190+AVV2halm!$X57*HS$191+AVV2gasGT!$X57*HS$192+KKV!$X57*HS$193+HCVgas!$X57*HS$194+SPolie!$X57*HS$195+SPgas!$X57*HS$196+GeoEL!$X55*HS$197+GeoVa!$X55*HS$198+VP!$X55*HS$199+Sol!$X55*HS$200+Affald!$X59*HS$201)</f>
        <v>0.65711358639333839</v>
      </c>
      <c r="HT36" s="246">
        <f ca="1">IF(Sammenligning!$G$9="GJ",1,(1*3.6))*(AMV1træ!$X59*HT$183+AMV1træBP!$X59*HT$184+AMV3kul!$X57*HT$185+AMV4træ!$X57*HT$186+AMV4træBP!$X57*HT$187+AVV1træ!$X57*HT$188+AVV1kul!$X57*HT$189+AVV2træ!$X57*HT$190+AVV2halm!$X57*HT$191+AVV2gasGT!$X57*HT$192+KKV!$X57*HT$193+HCVgas!$X57*HT$194+SPolie!$X57*HT$195+SPgas!$X57*HT$196+GeoEL!$X55*HT$197+GeoVa!$X55*HT$198+VP!$X55*HT$199+Sol!$X55*HT$200+Affald!$X59*HT$201)</f>
        <v>0.42166922410893676</v>
      </c>
      <c r="HU36" s="246">
        <f ca="1">IF(Sammenligning!$G$9="GJ",1,(1*3.6))*(AMV1træ!$X59*HU$183+AMV1træBP!$X59*HU$184+AMV3kul!$X57*HU$185+AMV4træ!$X57*HU$186+AMV4træBP!$X57*HU$187+AVV1træ!$X57*HU$188+AVV1kul!$X57*HU$189+AVV2træ!$X57*HU$190+AVV2halm!$X57*HU$191+AVV2gasGT!$X57*HU$192+KKV!$X57*HU$193+HCVgas!$X57*HU$194+SPolie!$X57*HU$195+SPgas!$X57*HU$196+GeoEL!$X55*HU$197+GeoVa!$X55*HU$198+VP!$X55*HU$199+Sol!$X55*HU$200+Affald!$X59*HU$201)</f>
        <v>-0.42551408960086695</v>
      </c>
      <c r="HV36" s="246">
        <f ca="1">IF(Sammenligning!$G$9="GJ",1,(1*3.6))*(AMV1træ!$X59*HV$183+AMV1træBP!$X59*HV$184+AMV3kul!$X57*HV$185+AMV4træ!$X57*HV$186+AMV4træBP!$X57*HV$187+AVV1træ!$X57*HV$188+AVV1kul!$X57*HV$189+AVV2træ!$X57*HV$190+AVV2halm!$X57*HV$191+AVV2gasGT!$X57*HV$192+KKV!$X57*HV$193+HCVgas!$X57*HV$194+SPolie!$X57*HV$195+SPgas!$X57*HV$196+GeoEL!$X55*HV$197+GeoVa!$X55*HV$198+VP!$X55*HV$199+Sol!$X55*HV$200+Affald!$X59*HV$201)</f>
        <v>12.794370174755935</v>
      </c>
      <c r="HW36" s="246">
        <f ca="1">IF(Sammenligning!$G$9="GJ",1,(1*3.6))*(AMV1træ!$X59*HW$183+AMV1træBP!$X59*HW$184+AMV3kul!$X57*HW$185+AMV4træ!$X57*HW$186+AMV4træBP!$X57*HW$187+AVV1træ!$X57*HW$188+AVV1kul!$X57*HW$189+AVV2træ!$X57*HW$190+AVV2halm!$X57*HW$191+AVV2gasGT!$X57*HW$192+KKV!$X57*HW$193+HCVgas!$X57*HW$194+SPolie!$X57*HW$195+SPgas!$X57*HW$196+GeoEL!$X55*HW$197+GeoVa!$X55*HW$198+VP!$X55*HW$199+Sol!$X55*HW$200+Affald!$X59*HW$201)</f>
        <v>0.8813926831582729</v>
      </c>
      <c r="HX36" s="246">
        <f ca="1">IF(Sammenligning!$G$9="GJ",1,(1*3.6))*(AMV1træ!$X59*HX$183+AMV1træBP!$X59*HX$184+AMV3kul!$X57*HX$185+AMV4træ!$X57*HX$186+AMV4træBP!$X57*HX$187+AVV1træ!$X57*HX$188+AVV1kul!$X57*HX$189+AVV2træ!$X57*HX$190+AVV2halm!$X57*HX$191+AVV2gasGT!$X57*HX$192+KKV!$X57*HX$193+HCVgas!$X57*HX$194+SPolie!$X57*HX$195+SPgas!$X57*HX$196+GeoEL!$X55*HX$197+GeoVa!$X55*HX$198+VP!$X55*HX$199+Sol!$X55*HX$200+Affald!$X59*HX$201)</f>
        <v>0.9837854856610837</v>
      </c>
      <c r="HY36" s="246">
        <f ca="1">IF(Sammenligning!$G$9="GJ",1,(1*3.6))*(AMV1træ!$X59*HY$183+AMV1træBP!$X59*HY$184+AMV3kul!$X57*HY$185+AMV4træ!$X57*HY$186+AMV4træBP!$X57*HY$187+AVV1træ!$X57*HY$188+AVV1kul!$X57*HY$189+AVV2træ!$X57*HY$190+AVV2halm!$X57*HY$191+AVV2gasGT!$X57*HY$192+KKV!$X57*HY$193+HCVgas!$X57*HY$194+SPolie!$X57*HY$195+SPgas!$X57*HY$196+GeoEL!$X55*HY$197+GeoVa!$X55*HY$198+VP!$X55*HY$199+Sol!$X55*HY$200+Affald!$X59*HY$201)</f>
        <v>8.5824843517187333</v>
      </c>
      <c r="HZ36" s="246">
        <f ca="1">IF(Sammenligning!$G$9="GJ",1,(1*3.6))*(AMV1træ!$X59*HZ$183+AMV1træBP!$X59*HZ$184+AMV3kul!$X57*HZ$185+AMV4træ!$X57*HZ$186+AMV4træBP!$X57*HZ$187+AVV1træ!$X57*HZ$188+AVV1kul!$X57*HZ$189+AVV2træ!$X57*HZ$190+AVV2halm!$X57*HZ$191+AVV2gasGT!$X57*HZ$192+KKV!$X57*HZ$193+HCVgas!$X57*HZ$194+SPolie!$X57*HZ$195+SPgas!$X57*HZ$196+GeoEL!$X55*HZ$197+GeoVa!$X55*HZ$198+VP!$X55*HZ$199+Sol!$X55*HZ$200+Affald!$X59*HZ$201)</f>
        <v>13.665345020844089</v>
      </c>
      <c r="IA36" s="246">
        <f ca="1">IF(Sammenligning!$G$9="GJ",1,(1*3.6))*(AMV1træ!$Y59*IA$183+AMV1træBP!$Y59*IA$184+AMV3kul!$Y57*IA$185+AMV4træ!$Y57*IA$186+AMV4træBP!$Y57*IA$187+AVV1træ!$Y57*IA$188+AVV1kul!$Y57*IA$189+AVV2træ!$Y57*IA$190+AVV2halm!$Y57*IA$191+AVV2gasGT!$Y57*IA$192+KKV!$Y57*IA$193+HCVgas!$Y57*IA$194+SPolie!$Y57*IA$195+SPgas!$Y57*IA$196+GeoEL!$Y55*IA$197+GeoVa!$Y55*IA$198+VP!$Y55*IA$199+Sol!$Y55*IA$200+Affald!$Y59*IA$201)</f>
        <v>14.181977903310823</v>
      </c>
      <c r="IB36" s="246">
        <f ca="1">IF(Sammenligning!$G$9="GJ",1,(1*3.6))*(AMV1træ!$Y59*IB$183+AMV1træBP!$Y59*IB$184+AMV3kul!$Y57*IB$185+AMV4træ!$Y57*IB$186+AMV4træBP!$Y57*IB$187+AVV1træ!$Y57*IB$188+AVV1kul!$Y57*IB$189+AVV2træ!$Y57*IB$190+AVV2halm!$Y57*IB$191+AVV2gasGT!$Y57*IB$192+KKV!$Y57*IB$193+HCVgas!$Y57*IB$194+SPolie!$Y57*IB$195+SPgas!$Y57*IB$196+GeoEL!$Y55*IB$197+GeoVa!$Y55*IB$198+VP!$Y55*IB$199+Sol!$Y55*IB$200+Affald!$Y59*IB$201)</f>
        <v>15.795235457080725</v>
      </c>
      <c r="IC36" s="246">
        <f ca="1">IF(Sammenligning!$G$9="GJ",1,(1*3.6))*(AMV1træ!$Y59*IC$183+AMV1træBP!$Y59*IC$184+AMV3kul!$Y57*IC$185+AMV4træ!$Y57*IC$186+AMV4træBP!$Y57*IC$187+AVV1træ!$Y57*IC$188+AVV1kul!$Y57*IC$189+AVV2træ!$Y57*IC$190+AVV2halm!$Y57*IC$191+AVV2gasGT!$Y57*IC$192+KKV!$Y57*IC$193+HCVgas!$Y57*IC$194+SPolie!$Y57*IC$195+SPgas!$Y57*IC$196+GeoEL!$Y55*IC$197+GeoVa!$Y55*IC$198+VP!$Y55*IC$199+Sol!$Y55*IC$200+Affald!$Y59*IC$201)</f>
        <v>9.6794804636066925</v>
      </c>
      <c r="ID36" s="246">
        <f ca="1">IF(Sammenligning!$G$9="GJ",1,(1*3.6))*(AMV1træ!$Y59*ID$183+AMV1træBP!$Y59*ID$184+AMV3kul!$Y57*ID$185+AMV4træ!$Y57*ID$186+AMV4træBP!$Y57*ID$187+AVV1træ!$Y57*ID$188+AVV1kul!$Y57*ID$189+AVV2træ!$Y57*ID$190+AVV2halm!$Y57*ID$191+AVV2gasGT!$Y57*ID$192+KKV!$Y57*ID$193+HCVgas!$Y57*ID$194+SPolie!$Y57*ID$195+SPgas!$Y57*ID$196+GeoEL!$Y55*ID$197+GeoVa!$Y55*ID$198+VP!$Y55*ID$199+Sol!$Y55*ID$200+Affald!$Y59*ID$201)</f>
        <v>0.78822744686378265</v>
      </c>
      <c r="IE36" s="246">
        <f ca="1">IF(Sammenligning!$G$9="GJ",1,(1*3.6))*(AMV1træ!$Y59*IE$183+AMV1træBP!$Y59*IE$184+AMV3kul!$Y57*IE$185+AMV4træ!$Y57*IE$186+AMV4træBP!$Y57*IE$187+AVV1træ!$Y57*IE$188+AVV1kul!$Y57*IE$189+AVV2træ!$Y57*IE$190+AVV2halm!$Y57*IE$191+AVV2gasGT!$Y57*IE$192+KKV!$Y57*IE$193+HCVgas!$Y57*IE$194+SPolie!$Y57*IE$195+SPgas!$Y57*IE$196+GeoEL!$Y55*IE$197+GeoVa!$Y55*IE$198+VP!$Y55*IE$199+Sol!$Y55*IE$200+Affald!$Y59*IE$201)</f>
        <v>0.67477575375792798</v>
      </c>
      <c r="IF36" s="246">
        <f ca="1">IF(Sammenligning!$G$9="GJ",1,(1*3.6))*(AMV1træ!$Y59*IF$183+AMV1træBP!$Y59*IF$184+AMV3kul!$Y57*IF$185+AMV4træ!$Y57*IF$186+AMV4træBP!$Y57*IF$187+AVV1træ!$Y57*IF$188+AVV1kul!$Y57*IF$189+AVV2træ!$Y57*IF$190+AVV2halm!$Y57*IF$191+AVV2gasGT!$Y57*IF$192+KKV!$Y57*IF$193+HCVgas!$Y57*IF$194+SPolie!$Y57*IF$195+SPgas!$Y57*IF$196+GeoEL!$Y55*IF$197+GeoVa!$Y55*IF$198+VP!$Y55*IF$199+Sol!$Y55*IF$200+Affald!$Y59*IF$201)</f>
        <v>0.43405521662858437</v>
      </c>
      <c r="IG36" s="246">
        <f ca="1">IF(Sammenligning!$G$9="GJ",1,(1*3.6))*(AMV1træ!$Y59*IG$183+AMV1træBP!$Y59*IG$184+AMV3kul!$Y57*IG$185+AMV4træ!$Y57*IG$186+AMV4træBP!$Y57*IG$187+AVV1træ!$Y57*IG$188+AVV1kul!$Y57*IG$189+AVV2træ!$Y57*IG$190+AVV2halm!$Y57*IG$191+AVV2gasGT!$Y57*IG$192+KKV!$Y57*IG$193+HCVgas!$Y57*IG$194+SPolie!$Y57*IG$195+SPgas!$Y57*IG$196+GeoEL!$Y55*IG$197+GeoVa!$Y55*IG$198+VP!$Y55*IG$199+Sol!$Y55*IG$200+Affald!$Y59*IG$201)</f>
        <v>-0.43821509990492008</v>
      </c>
      <c r="IH36" s="246">
        <f ca="1">IF(Sammenligning!$G$9="GJ",1,(1*3.6))*(AMV1træ!$Y59*IH$183+AMV1træBP!$Y59*IH$184+AMV3kul!$Y57*IH$185+AMV4træ!$Y57*IH$186+AMV4træBP!$Y57*IH$187+AVV1træ!$Y57*IH$188+AVV1kul!$Y57*IH$189+AVV2træ!$Y57*IH$190+AVV2halm!$Y57*IH$191+AVV2gasGT!$Y57*IH$192+KKV!$Y57*IH$193+HCVgas!$Y57*IH$194+SPolie!$Y57*IH$195+SPgas!$Y57*IH$196+GeoEL!$Y55*IH$197+GeoVa!$Y55*IH$198+VP!$Y55*IH$199+Sol!$Y55*IH$200+Affald!$Y59*IH$201)</f>
        <v>13.174709960068967</v>
      </c>
      <c r="II36" s="246">
        <f ca="1">IF(Sammenligning!$G$9="GJ",1,(1*3.6))*(AMV1træ!$Y59*II$183+AMV1træBP!$Y59*II$184+AMV3kul!$Y57*II$185+AMV4træ!$Y57*II$186+AMV4træBP!$Y57*II$187+AVV1træ!$Y57*II$188+AVV1kul!$Y57*II$189+AVV2træ!$Y57*II$190+AVV2halm!$Y57*II$191+AVV2gasGT!$Y57*II$192+KKV!$Y57*II$193+HCVgas!$Y57*II$194+SPolie!$Y57*II$195+SPgas!$Y57*II$196+GeoEL!$Y55*II$197+GeoVa!$Y55*II$198+VP!$Y55*II$199+Sol!$Y55*II$200+Affald!$Y59*II$201)</f>
        <v>0.90735034491030175</v>
      </c>
      <c r="IJ36" s="246">
        <f ca="1">IF(Sammenligning!$G$9="GJ",1,(1*3.6))*(AMV1træ!$Y59*IJ$183+AMV1træBP!$Y59*IJ$184+AMV3kul!$Y57*IJ$185+AMV4træ!$Y57*IJ$186+AMV4træBP!$Y57*IJ$187+AVV1træ!$Y57*IJ$188+AVV1kul!$Y57*IJ$189+AVV2træ!$Y57*IJ$190+AVV2halm!$Y57*IJ$191+AVV2gasGT!$Y57*IJ$192+KKV!$Y57*IJ$193+HCVgas!$Y57*IJ$194+SPolie!$Y57*IJ$195+SPgas!$Y57*IJ$196+GeoEL!$Y55*IJ$197+GeoVa!$Y55*IJ$198+VP!$Y55*IJ$199+Sol!$Y55*IJ$200+Affald!$Y59*IJ$201)</f>
        <v>1.0029623141992166</v>
      </c>
      <c r="IK36" s="246">
        <f ca="1">IF(Sammenligning!$G$9="GJ",1,(1*3.6))*(AMV1træ!$Y59*IK$183+AMV1træBP!$Y59*IK$184+AMV3kul!$Y57*IK$185+AMV4træ!$Y57*IK$186+AMV4træBP!$Y57*IK$187+AVV1træ!$Y57*IK$188+AVV1kul!$Y57*IK$189+AVV2træ!$Y57*IK$190+AVV2halm!$Y57*IK$191+AVV2gasGT!$Y57*IK$192+KKV!$Y57*IK$193+HCVgas!$Y57*IK$194+SPolie!$Y57*IK$195+SPgas!$Y57*IK$196+GeoEL!$Y55*IK$197+GeoVa!$Y55*IK$198+VP!$Y55*IK$199+Sol!$Y55*IK$200+Affald!$Y59*IK$201)</f>
        <v>8.7677776281111122</v>
      </c>
      <c r="IL36" s="246">
        <f ca="1">IF(Sammenligning!$G$9="GJ",1,(1*3.6))*(AMV1træ!$Y59*IL$183+AMV1træBP!$Y59*IL$184+AMV3kul!$Y57*IL$185+AMV4træ!$Y57*IL$186+AMV4træBP!$Y57*IL$187+AVV1træ!$Y57*IL$188+AVV1kul!$Y57*IL$189+AVV2træ!$Y57*IL$190+AVV2halm!$Y57*IL$191+AVV2gasGT!$Y57*IL$192+KKV!$Y57*IL$193+HCVgas!$Y57*IL$194+SPolie!$Y57*IL$195+SPgas!$Y57*IL$196+GeoEL!$Y55*IL$197+GeoVa!$Y55*IL$198+VP!$Y55*IL$199+Sol!$Y55*IL$200+Affald!$Y59*IL$201)</f>
        <v>13.962116853279982</v>
      </c>
      <c r="IM36" s="246">
        <f ca="1">IF(Sammenligning!$G$9="GJ",1,(1*3.6))*(AMV1træ!$Z59*IM$183+AMV1træBP!$Z59*IM$184+AMV3kul!$Z57*IM$185+AMV4træ!$Z57*IM$186+AMV4træBP!$Z57*IM$187+AVV1træ!$Z57*IM$188+AVV1kul!$Z57*IM$189+AVV2træ!$Z57*IM$190+AVV2halm!$Z57*IM$191+AVV2gasGT!$Z57*IM$192+KKV!$Z57*IM$193+HCVgas!$Z57*IM$194+SPolie!$Z57*IM$195+SPgas!$Z57*IM$196+GeoEL!$Z55*IM$197+GeoVa!$Z55*IM$198+VP!$Z55*IM$199+Sol!$Z55*IM$200+Affald!$Z59*IM$201)</f>
        <v>14.487511324448079</v>
      </c>
      <c r="IN36" s="246">
        <f ca="1">IF(Sammenligning!$G$9="GJ",1,(1*3.6))*(AMV1træ!$Z59*IN$183+AMV1træBP!$Z59*IN$184+AMV3kul!$Z57*IN$185+AMV4træ!$Z57*IN$186+AMV4træBP!$Z57*IN$187+AVV1træ!$Z57*IN$188+AVV1kul!$Z57*IN$189+AVV2træ!$Z57*IN$190+AVV2halm!$Z57*IN$191+AVV2gasGT!$Z57*IN$192+KKV!$Z57*IN$193+HCVgas!$Z57*IN$194+SPolie!$Z57*IN$195+SPgas!$Z57*IN$196+GeoEL!$Z55*IN$197+GeoVa!$Z55*IN$198+VP!$Z55*IN$199+Sol!$Z55*IN$200+Affald!$Z59*IN$201)</f>
        <v>16.135828470609383</v>
      </c>
      <c r="IO36" s="246">
        <f ca="1">IF(Sammenligning!$G$9="GJ",1,(1*3.6))*(AMV1træ!$Z59*IO$183+AMV1træBP!$Z59*IO$184+AMV3kul!$Z57*IO$185+AMV4træ!$Z57*IO$186+AMV4træBP!$Z57*IO$187+AVV1træ!$Z57*IO$188+AVV1kul!$Z57*IO$189+AVV2træ!$Z57*IO$190+AVV2halm!$Z57*IO$191+AVV2gasGT!$Z57*IO$192+KKV!$Z57*IO$193+HCVgas!$Z57*IO$194+SPolie!$Z57*IO$195+SPgas!$Z57*IO$196+GeoEL!$Z55*IO$197+GeoVa!$Z55*IO$198+VP!$Z55*IO$199+Sol!$Z55*IO$200+Affald!$Z59*IO$201)</f>
        <v>9.8878579791190564</v>
      </c>
      <c r="IP36" s="246">
        <f ca="1">IF(Sammenligning!$G$9="GJ",1,(1*3.6))*(AMV1træ!$Z59*IP$183+AMV1træBP!$Z59*IP$184+AMV3kul!$Z57*IP$185+AMV4træ!$Z57*IP$186+AMV4træBP!$Z57*IP$187+AVV1træ!$Z57*IP$188+AVV1kul!$Z57*IP$189+AVV2træ!$Z57*IP$190+AVV2halm!$Z57*IP$191+AVV2gasGT!$Z57*IP$192+KKV!$Z57*IP$193+HCVgas!$Z57*IP$194+SPolie!$Z57*IP$195+SPgas!$Z57*IP$196+GeoEL!$Z55*IP$197+GeoVa!$Z55*IP$198+VP!$Z55*IP$199+Sol!$Z55*IP$200+Affald!$Z59*IP$201)</f>
        <v>0.80519394660148991</v>
      </c>
      <c r="IQ36" s="246">
        <f ca="1">IF(Sammenligning!$G$9="GJ",1,(1*3.6))*(AMV1træ!$Z59*IQ$183+AMV1træBP!$Z59*IQ$184+AMV3kul!$Z57*IQ$185+AMV4træ!$Z57*IQ$186+AMV4træBP!$Z57*IQ$187+AVV1træ!$Z57*IQ$188+AVV1kul!$Z57*IQ$189+AVV2træ!$Z57*IQ$190+AVV2halm!$Z57*IQ$191+AVV2gasGT!$Z57*IQ$192+KKV!$Z57*IQ$193+HCVgas!$Z57*IQ$194+SPolie!$Z57*IQ$195+SPgas!$Z57*IQ$196+GeoEL!$Z55*IQ$197+GeoVa!$Z55*IQ$198+VP!$Z55*IQ$199+Sol!$Z55*IQ$200+Affald!$Z59*IQ$201)</f>
        <v>0.69290731908703029</v>
      </c>
      <c r="IR36" s="246">
        <f ca="1">IF(Sammenligning!$G$9="GJ",1,(1*3.6))*(AMV1træ!$Z59*IR$183+AMV1træBP!$Z59*IR$184+AMV3kul!$Z57*IR$185+AMV4træ!$Z57*IR$186+AMV4træBP!$Z57*IR$187+AVV1træ!$Z57*IR$188+AVV1kul!$Z57*IR$189+AVV2træ!$Z57*IR$190+AVV2halm!$Z57*IR$191+AVV2gasGT!$Z57*IR$192+KKV!$Z57*IR$193+HCVgas!$Z57*IR$194+SPolie!$Z57*IR$195+SPgas!$Z57*IR$196+GeoEL!$Z55*IR$197+GeoVa!$Z55*IR$198+VP!$Z55*IR$199+Sol!$Z55*IR$200+Affald!$Z59*IR$201)</f>
        <v>0.44680497982552164</v>
      </c>
      <c r="IS36" s="246">
        <f ca="1">IF(Sammenligning!$G$9="GJ",1,(1*3.6))*(AMV1træ!$Z59*IS$183+AMV1træBP!$Z59*IS$184+AMV3kul!$Z57*IS$185+AMV4træ!$Z57*IS$186+AMV4træBP!$Z57*IS$187+AVV1træ!$Z57*IS$188+AVV1kul!$Z57*IS$189+AVV2træ!$Z57*IS$190+AVV2halm!$Z57*IS$191+AVV2gasGT!$Z57*IS$192+KKV!$Z57*IS$193+HCVgas!$Z57*IS$194+SPolie!$Z57*IS$195+SPgas!$Z57*IS$196+GeoEL!$Z55*IS$197+GeoVa!$Z55*IS$198+VP!$Z55*IS$199+Sol!$Z55*IS$200+Affald!$Z59*IS$201)</f>
        <v>-0.45129521250577576</v>
      </c>
      <c r="IT36" s="246">
        <f ca="1">IF(Sammenligning!$G$9="GJ",1,(1*3.6))*(AMV1træ!$Z59*IT$183+AMV1træBP!$Z59*IT$184+AMV3kul!$Z57*IT$185+AMV4træ!$Z57*IT$186+AMV4træBP!$Z57*IT$187+AVV1træ!$Z57*IT$188+AVV1kul!$Z57*IT$189+AVV2træ!$Z57*IT$190+AVV2halm!$Z57*IT$191+AVV2gasGT!$Z57*IT$192+KKV!$Z57*IT$193+HCVgas!$Z57*IT$194+SPolie!$Z57*IT$195+SPgas!$Z57*IT$196+GeoEL!$Z55*IT$197+GeoVa!$Z55*IT$198+VP!$Z55*IT$199+Sol!$Z55*IT$200+Affald!$Z59*IT$201)</f>
        <v>13.566356177419227</v>
      </c>
      <c r="IU36" s="246">
        <f ca="1">IF(Sammenligning!$G$9="GJ",1,(1*3.6))*(AMV1træ!$Z59*IU$183+AMV1træBP!$Z59*IU$184+AMV3kul!$Z57*IU$185+AMV4træ!$Z57*IU$186+AMV4træBP!$Z57*IU$187+AVV1træ!$Z57*IU$188+AVV1kul!$Z57*IU$189+AVV2træ!$Z57*IU$190+AVV2halm!$Z57*IU$191+AVV2gasGT!$Z57*IU$192+KKV!$Z57*IU$193+HCVgas!$Z57*IU$194+SPolie!$Z57*IU$195+SPgas!$Z57*IU$196+GeoEL!$Z55*IU$197+GeoVa!$Z55*IU$198+VP!$Z55*IU$199+Sol!$Z55*IU$200+Affald!$Z59*IU$201)</f>
        <v>0.93407241305909672</v>
      </c>
      <c r="IV36" s="246">
        <f ca="1">IF(Sammenligning!$G$9="GJ",1,(1*3.6))*(AMV1træ!$Z59*IV$183+AMV1træBP!$Z59*IV$184+AMV3kul!$Z57*IV$185+AMV4træ!$Z57*IV$186+AMV4træBP!$Z57*IV$187+AVV1træ!$Z57*IV$188+AVV1kul!$Z57*IV$189+AVV2træ!$Z57*IV$190+AVV2halm!$Z57*IV$191+AVV2gasGT!$Z57*IV$192+KKV!$Z57*IV$193+HCVgas!$Z57*IV$194+SPolie!$Z57*IV$195+SPgas!$Z57*IV$196+GeoEL!$Z55*IV$197+GeoVa!$Z55*IV$198+VP!$Z55*IV$199+Sol!$Z55*IV$200+Affald!$Z59*IV$201)</f>
        <v>1.0224099064064638</v>
      </c>
      <c r="IW36" s="246">
        <f ca="1">IF(Sammenligning!$G$9="GJ",1,(1*3.6))*(AMV1træ!$Z59*IW$183+AMV1træBP!$Z59*IW$184+AMV3kul!$Z57*IW$185+AMV4træ!$Z57*IW$186+AMV4træBP!$Z57*IW$187+AVV1træ!$Z57*IW$188+AVV1kul!$Z57*IW$189+AVV2træ!$Z57*IW$190+AVV2halm!$Z57*IW$191+AVV2gasGT!$Z57*IW$192+KKV!$Z57*IW$193+HCVgas!$Z57*IW$194+SPolie!$Z57*IW$195+SPgas!$Z57*IW$196+GeoEL!$Z55*IW$197+GeoVa!$Z55*IW$198+VP!$Z55*IW$199+Sol!$Z55*IW$200+Affald!$Z59*IW$201)</f>
        <v>8.9565029730854686</v>
      </c>
      <c r="IX36" s="246">
        <f ca="1">IF(Sammenligning!$G$9="GJ",1,(1*3.6))*(AMV1træ!$Z59*IX$183+AMV1træBP!$Z59*IX$184+AMV3kul!$Z57*IX$185+AMV4træ!$Z57*IX$186+AMV4træBP!$Z57*IX$187+AVV1træ!$Z57*IX$188+AVV1kul!$Z57*IX$189+AVV2træ!$Z57*IX$190+AVV2halm!$Z57*IX$191+AVV2gasGT!$Z57*IX$192+KKV!$Z57*IX$193+HCVgas!$Z57*IX$194+SPolie!$Z57*IX$195+SPgas!$Z57*IX$196+GeoEL!$Z55*IX$197+GeoVa!$Z55*IX$198+VP!$Z55*IX$199+Sol!$Z55*IX$200+Affald!$Z59*IX$201)</f>
        <v>14.264456868657588</v>
      </c>
      <c r="IY36" s="310">
        <f ca="1">IF(Sammenligning!$G$9="GJ",1,(1*3.6))*(AMV1træ!$AA59*IY$183+AMV1træBP!$AA59*IY$184+AMV3kul!$AA57*IY$185+AMV4træ!$AA57*IY$186+AMV4træBP!$AA57*IY$187+AVV1træ!$AA57*IY$188+AVV1kul!$AA57*IY$189+AVV2træ!$AA57*IY$190+AVV2halm!$AA57*IY$191+AVV2gasGT!$AA57*IY$192+KKV!$AA57*IY$193+HCVgas!$AA57*IY$194+SPolie!$AA57*IY$195+SPgas!$AA57*IY$196+GeoEL!$AA55*IY$197+GeoVa!$AA55*IY$198+VP!$AA55*IY$199+Sol!$AA55*IY$200+Affald!$AA59*IY$201)</f>
        <v>14.798675744450653</v>
      </c>
      <c r="IZ36" s="310">
        <f ca="1">IF(Sammenligning!$G$9="GJ",1,(1*3.6))*(AMV1træ!$AA59*IZ$183+AMV1træBP!$AA59*IZ$184+AMV3kul!$AA57*IZ$185+AMV4træ!$AA57*IZ$186+AMV4træBP!$AA57*IZ$187+AVV1træ!$AA57*IZ$188+AVV1kul!$AA57*IZ$189+AVV2træ!$AA57*IZ$190+AVV2halm!$AA57*IZ$191+AVV2gasGT!$AA57*IZ$192+KKV!$AA57*IZ$193+HCVgas!$AA57*IZ$194+SPolie!$AA57*IZ$195+SPgas!$AA57*IZ$196+GeoEL!$AA55*IZ$197+GeoVa!$AA55*IZ$198+VP!$AA55*IZ$199+Sol!$AA55*IZ$200+Affald!$AA59*IZ$201)</f>
        <v>16.482711101855333</v>
      </c>
      <c r="JA36" s="310">
        <f ca="1">IF(Sammenligning!$G$9="GJ",1,(1*3.6))*(AMV1træ!$AA59*JA$183+AMV1træBP!$AA59*JA$184+AMV3kul!$AA57*JA$185+AMV4træ!$AA57*JA$186+AMV4træBP!$AA57*JA$187+AVV1træ!$AA57*JA$188+AVV1kul!$AA57*JA$189+AVV2træ!$AA57*JA$190+AVV2halm!$AA57*JA$191+AVV2gasGT!$AA57*JA$192+KKV!$AA57*JA$193+HCVgas!$AA57*JA$194+SPolie!$AA57*JA$195+SPgas!$AA57*JA$196+GeoEL!$AA55*JA$197+GeoVa!$AA55*JA$198+VP!$AA55*JA$199+Sol!$AA55*JA$200+Affald!$AA59*JA$201)</f>
        <v>10.100069541976195</v>
      </c>
      <c r="JB36" s="310">
        <f ca="1">IF(Sammenligning!$G$9="GJ",1,(1*3.6))*(AMV1træ!$AA59*JB$183+AMV1træBP!$AA59*JB$184+AMV3kul!$AA57*JB$185+AMV4træ!$AA57*JB$186+AMV4træBP!$AA57*JB$187+AVV1træ!$AA57*JB$188+AVV1kul!$AA57*JB$189+AVV2træ!$AA57*JB$190+AVV2halm!$AA57*JB$191+AVV2gasGT!$AA57*JB$192+KKV!$AA57*JB$193+HCVgas!$AA57*JB$194+SPolie!$AA57*JB$195+SPgas!$AA57*JB$196+GeoEL!$AA55*JB$197+GeoVa!$AA55*JB$198+VP!$AA55*JB$199+Sol!$AA55*JB$200+Affald!$AA59*JB$201)</f>
        <v>0.82247252867471321</v>
      </c>
      <c r="JC36" s="310">
        <f ca="1">IF(Sammenligning!$G$9="GJ",1,(1*3.6))*(AMV1træ!$AA59*JC$183+AMV1træBP!$AA59*JC$184+AMV3kul!$AA57*JC$185+AMV4træ!$AA57*JC$186+AMV4træBP!$AA57*JC$187+AVV1træ!$AA57*JC$188+AVV1kul!$AA57*JC$189+AVV2træ!$AA57*JC$190+AVV2halm!$AA57*JC$191+AVV2gasGT!$AA57*JC$192+KKV!$AA57*JC$193+HCVgas!$AA57*JC$194+SPolie!$AA57*JC$195+SPgas!$AA57*JC$196+GeoEL!$AA55*JC$197+GeoVa!$AA55*JC$198+VP!$AA55*JC$199+Sol!$AA55*JC$200+Affald!$AA59*JC$201)</f>
        <v>0.71152050778738851</v>
      </c>
      <c r="JD36" s="310">
        <f ca="1">IF(Sammenligning!$G$9="GJ",1,(1*3.6))*(AMV1træ!$AA59*JD$183+AMV1træBP!$AA59*JD$184+AMV3kul!$AA57*JD$185+AMV4træ!$AA57*JD$186+AMV4træBP!$AA57*JD$187+AVV1træ!$AA57*JD$188+AVV1kul!$AA57*JD$189+AVV2træ!$AA57*JD$190+AVV2halm!$AA57*JD$191+AVV2gasGT!$AA57*JD$192+KKV!$AA57*JD$193+HCVgas!$AA57*JD$194+SPolie!$AA57*JD$195+SPgas!$AA57*JD$196+GeoEL!$AA55*JD$197+GeoVa!$AA55*JD$198+VP!$AA55*JD$199+Sol!$AA55*JD$200+Affald!$AA59*JD$201)</f>
        <v>0.45992914795471057</v>
      </c>
      <c r="JE36" s="310">
        <f ca="1">IF(Sammenligning!$G$9="GJ",1,(1*3.6))*(AMV1træ!$AA59*JE$183+AMV1træBP!$AA59*JE$184+AMV3kul!$AA57*JE$185+AMV4træ!$AA57*JE$186+AMV4træBP!$AA57*JE$187+AVV1træ!$AA57*JE$188+AVV1kul!$AA57*JE$189+AVV2træ!$AA57*JE$190+AVV2halm!$AA57*JE$191+AVV2gasGT!$AA57*JE$192+KKV!$AA57*JE$193+HCVgas!$AA57*JE$194+SPolie!$AA57*JE$195+SPgas!$AA57*JE$196+GeoEL!$AA55*JE$197+GeoVa!$AA55*JE$198+VP!$AA55*JE$199+Sol!$AA55*JE$200+Affald!$AA59*JE$201)</f>
        <v>-0.46476569430904607</v>
      </c>
      <c r="JF36" s="310">
        <f ca="1">IF(Sammenligning!$G$9="GJ",1,(1*3.6))*(AMV1træ!$AA59*JF$183+AMV1træBP!$AA59*JF$184+AMV3kul!$AA57*JF$185+AMV4træ!$AA57*JF$186+AMV4træBP!$AA57*JF$187+AVV1træ!$AA57*JF$188+AVV1kul!$AA57*JF$189+AVV2træ!$AA57*JF$190+AVV2halm!$AA57*JF$191+AVV2gasGT!$AA57*JF$192+KKV!$AA57*JF$193+HCVgas!$AA57*JF$194+SPolie!$AA57*JF$195+SPgas!$AA57*JF$196+GeoEL!$AA55*JF$197+GeoVa!$AA55*JF$198+VP!$AA55*JF$199+Sol!$AA55*JF$200+Affald!$AA59*JF$201)</f>
        <v>13.969643479517419</v>
      </c>
      <c r="JG36" s="310">
        <f ca="1">IF(Sammenligning!$G$9="GJ",1,(1*3.6))*(AMV1træ!$AA59*JG$183+AMV1træBP!$AA59*JG$184+AMV3kul!$AA57*JG$185+AMV4træ!$AA57*JG$186+AMV4træBP!$AA57*JG$187+AVV1træ!$AA57*JG$188+AVV1kul!$AA57*JG$189+AVV2træ!$AA57*JG$190+AVV2halm!$AA57*JG$191+AVV2gasGT!$AA57*JG$192+KKV!$AA57*JG$193+HCVgas!$AA57*JG$194+SPolie!$AA57*JG$195+SPgas!$AA57*JG$196+GeoEL!$AA55*JG$197+GeoVa!$AA55*JG$198+VP!$AA55*JG$199+Sol!$AA55*JG$200+Affald!$AA59*JG$201)</f>
        <v>0.96158129576719187</v>
      </c>
      <c r="JH36" s="310">
        <f ca="1">IF(Sammenligning!$G$9="GJ",1,(1*3.6))*(AMV1træ!$AA59*JH$183+AMV1træBP!$AA59*JH$184+AMV3kul!$AA57*JH$185+AMV4træ!$AA57*JH$186+AMV4træBP!$AA57*JH$187+AVV1træ!$AA57*JH$188+AVV1kul!$AA57*JH$189+AVV2træ!$AA57*JH$190+AVV2halm!$AA57*JH$191+AVV2gasGT!$AA57*JH$192+KKV!$AA57*JH$193+HCVgas!$AA57*JH$194+SPolie!$AA57*JH$195+SPgas!$AA57*JH$196+GeoEL!$AA55*JH$197+GeoVa!$AA55*JH$198+VP!$AA55*JH$199+Sol!$AA55*JH$200+Affald!$AA59*JH$201)</f>
        <v>1.0421273048094355</v>
      </c>
      <c r="JI36" s="310">
        <f ca="1">IF(Sammenligning!$G$9="GJ",1,(1*3.6))*(AMV1træ!$AA59*JI$183+AMV1træBP!$AA59*JI$184+AMV3kul!$AA57*JI$185+AMV4træ!$AA57*JI$186+AMV4træBP!$AA57*JI$187+AVV1træ!$AA57*JI$188+AVV1kul!$AA57*JI$189+AVV2træ!$AA57*JI$190+AVV2halm!$AA57*JI$191+AVV2gasGT!$AA57*JI$192+KKV!$AA57*JI$193+HCVgas!$AA57*JI$194+SPolie!$AA57*JI$195+SPgas!$AA57*JI$196+GeoEL!$AA55*JI$197+GeoVa!$AA55*JI$198+VP!$AA55*JI$199+Sol!$AA55*JI$200+Affald!$AA59*JI$201)</f>
        <v>9.1486997380545887</v>
      </c>
      <c r="JJ36" s="310">
        <f ca="1">IF(Sammenligning!$G$9="GJ",1,(1*3.6))*(AMV1træ!$AA59*JJ$183+AMV1træBP!$AA59*JJ$184+AMV3kul!$AA57*JJ$185+AMV4træ!$AA57*JJ$186+AMV4træBP!$AA57*JJ$187+AVV1træ!$AA57*JJ$188+AVV1kul!$AA57*JJ$189+AVV2træ!$AA57*JJ$190+AVV2halm!$AA57*JJ$191+AVV2gasGT!$AA57*JJ$192+KKV!$AA57*JJ$193+HCVgas!$AA57*JJ$194+SPolie!$AA57*JJ$195+SPgas!$AA57*JJ$196+GeoEL!$AA55*JJ$197+GeoVa!$AA55*JJ$198+VP!$AA55*JJ$199+Sol!$AA55*JJ$200+Affald!$AA59*JJ$201)</f>
        <v>14.572432339175389</v>
      </c>
      <c r="JK36" s="246">
        <f ca="1">IF(Sammenligning!$G$9="GJ",1,(1*3.6))*(AMV1træ!$AB59*JK$183+AMV1træBP!$AB59*JK$184+AMV3kul!$AB57*JK$185+AMV4træ!$AB57*JK$186+AMV4træBP!$AB57*JK$187+AVV1træ!$AB57*JK$188+AVV1kul!$AB57*JK$189+AVV2træ!$AB57*JK$190+AVV2halm!$AB57*JK$191+AVV2gasGT!$AB57*JK$192+KKV!$AB57*JK$193+HCVgas!$AB57*JK$194+SPolie!$AB57*JK$195+SPgas!$AB57*JK$196+GeoEL!$AB55*JK$197+GeoVa!$AB55*JK$198+VP!$AB55*JK$199+Sol!$AB55*JK$200+Affald!$AB59*JK$201)</f>
        <v>15.094122453170035</v>
      </c>
      <c r="JL36" s="246">
        <f ca="1">IF(Sammenligning!$G$9="GJ",1,(1*3.6))*(AMV1træ!$AB59*JL$183+AMV1træBP!$AB59*JL$184+AMV3kul!$AB57*JL$185+AMV4træ!$AB57*JL$186+AMV4træBP!$AB57*JL$187+AVV1træ!$AB57*JL$188+AVV1kul!$AB57*JL$189+AVV2træ!$AB57*JL$190+AVV2halm!$AB57*JL$191+AVV2gasGT!$AB57*JL$192+KKV!$AB57*JL$193+HCVgas!$AB57*JL$194+SPolie!$AB57*JL$195+SPgas!$AB57*JL$196+GeoEL!$AB55*JL$197+GeoVa!$AB55*JL$198+VP!$AB55*JL$199+Sol!$AB55*JL$200+Affald!$AB59*JL$201)</f>
        <v>16.249326814809251</v>
      </c>
      <c r="JM36" s="246">
        <f ca="1">IF(Sammenligning!$G$9="GJ",1,(1*3.6))*(AMV1træ!$AB59*JM$183+AMV1træBP!$AB59*JM$184+AMV3kul!$AB57*JM$185+AMV4træ!$AB57*JM$186+AMV4træBP!$AB57*JM$187+AVV1træ!$AB57*JM$188+AVV1kul!$AB57*JM$189+AVV2træ!$AB57*JM$190+AVV2halm!$AB57*JM$191+AVV2gasGT!$AB57*JM$192+KKV!$AB57*JM$193+HCVgas!$AB57*JM$194+SPolie!$AB57*JM$195+SPgas!$AB57*JM$196+GeoEL!$AB55*JM$197+GeoVa!$AB55*JM$198+VP!$AB55*JM$199+Sol!$AB55*JM$200+Affald!$AB59*JM$201)</f>
        <v>10.414686440402436</v>
      </c>
      <c r="JN36" s="246">
        <f ca="1">IF(Sammenligning!$G$9="GJ",1,(1*3.6))*(AMV1træ!$AB59*JN$183+AMV1træBP!$AB59*JN$184+AMV3kul!$AB57*JN$185+AMV4træ!$AB57*JN$186+AMV4træBP!$AB57*JN$187+AVV1træ!$AB57*JN$188+AVV1kul!$AB57*JN$189+AVV2træ!$AB57*JN$190+AVV2halm!$AB57*JN$191+AVV2gasGT!$AB57*JN$192+KKV!$AB57*JN$193+HCVgas!$AB57*JN$194+SPolie!$AB57*JN$195+SPgas!$AB57*JN$196+GeoEL!$AB55*JN$197+GeoVa!$AB55*JN$198+VP!$AB55*JN$199+Sol!$AB55*JN$200+Affald!$AB59*JN$201)</f>
        <v>0.77234844285953108</v>
      </c>
      <c r="JO36" s="246">
        <f ca="1">IF(Sammenligning!$G$9="GJ",1,(1*3.6))*(AMV1træ!$AB59*JO$183+AMV1træBP!$AB59*JO$184+AMV3kul!$AB57*JO$185+AMV4træ!$AB57*JO$186+AMV4træBP!$AB57*JO$187+AVV1træ!$AB57*JO$188+AVV1kul!$AB57*JO$189+AVV2træ!$AB57*JO$190+AVV2halm!$AB57*JO$191+AVV2gasGT!$AB57*JO$192+KKV!$AB57*JO$193+HCVgas!$AB57*JO$194+SPolie!$AB57*JO$195+SPgas!$AB57*JO$196+GeoEL!$AB55*JO$197+GeoVa!$AB55*JO$198+VP!$AB55*JO$199+Sol!$AB55*JO$200+Affald!$AB59*JO$201)</f>
        <v>0.79394626595909645</v>
      </c>
      <c r="JP36" s="246">
        <f ca="1">IF(Sammenligning!$G$9="GJ",1,(1*3.6))*(AMV1træ!$AB59*JP$183+AMV1træBP!$AB59*JP$184+AMV3kul!$AB57*JP$185+AMV4træ!$AB57*JP$186+AMV4træBP!$AB57*JP$187+AVV1træ!$AB57*JP$188+AVV1kul!$AB57*JP$189+AVV2træ!$AB57*JP$190+AVV2halm!$AB57*JP$191+AVV2gasGT!$AB57*JP$192+KKV!$AB57*JP$193+HCVgas!$AB57*JP$194+SPolie!$AB57*JP$195+SPgas!$AB57*JP$196+GeoEL!$AB55*JP$197+GeoVa!$AB55*JP$198+VP!$AB55*JP$199+Sol!$AB55*JP$200+Affald!$AB59*JP$201)</f>
        <v>1.0544263567265841</v>
      </c>
      <c r="JQ36" s="246">
        <f ca="1">IF(Sammenligning!$G$9="GJ",1,(1*3.6))*(AMV1træ!$AB59*JQ$183+AMV1træBP!$AB59*JQ$184+AMV3kul!$AB57*JQ$185+AMV4træ!$AB57*JQ$186+AMV4træBP!$AB57*JQ$187+AVV1træ!$AB57*JQ$188+AVV1kul!$AB57*JQ$189+AVV2træ!$AB57*JQ$190+AVV2halm!$AB57*JQ$191+AVV2gasGT!$AB57*JQ$192+KKV!$AB57*JQ$193+HCVgas!$AB57*JQ$194+SPolie!$AB57*JQ$195+SPgas!$AB57*JQ$196+GeoEL!$AB55*JQ$197+GeoVa!$AB55*JQ$198+VP!$AB55*JQ$199+Sol!$AB55*JQ$200+Affald!$AB59*JQ$201)</f>
        <v>-0.26660942815244398</v>
      </c>
      <c r="JR36" s="246">
        <f ca="1">IF(Sammenligning!$G$9="GJ",1,(1*3.6))*(AMV1træ!$AB59*JR$183+AMV1træBP!$AB59*JR$184+AMV3kul!$AB57*JR$185+AMV4træ!$AB57*JR$186+AMV4træBP!$AB57*JR$187+AVV1træ!$AB57*JR$188+AVV1kul!$AB57*JR$189+AVV2træ!$AB57*JR$190+AVV2halm!$AB57*JR$191+AVV2gasGT!$AB57*JR$192+KKV!$AB57*JR$193+HCVgas!$AB57*JR$194+SPolie!$AB57*JR$195+SPgas!$AB57*JR$196+GeoEL!$AB55*JR$197+GeoVa!$AB55*JR$198+VP!$AB55*JR$199+Sol!$AB55*JR$200+Affald!$AB59*JR$201)</f>
        <v>14.70147394234796</v>
      </c>
      <c r="JS36" s="246">
        <f ca="1">IF(Sammenligning!$G$9="GJ",1,(1*3.6))*(AMV1træ!$AB59*JS$183+AMV1træBP!$AB59*JS$184+AMV3kul!$AB57*JS$185+AMV4træ!$AB57*JS$186+AMV4træBP!$AB57*JS$187+AVV1træ!$AB57*JS$188+AVV1kul!$AB57*JS$189+AVV2træ!$AB57*JS$190+AVV2halm!$AB57*JS$191+AVV2gasGT!$AB57*JS$192+KKV!$AB57*JS$193+HCVgas!$AB57*JS$194+SPolie!$AB57*JS$195+SPgas!$AB57*JS$196+GeoEL!$AB55*JS$197+GeoVa!$AB55*JS$198+VP!$AB55*JS$199+Sol!$AB55*JS$200+Affald!$AB59*JS$201)</f>
        <v>1.9106586736124254</v>
      </c>
      <c r="JT36" s="246">
        <f ca="1">IF(Sammenligning!$G$9="GJ",1,(1*3.6))*(AMV1træ!$AB59*JT$183+AMV1træBP!$AB59*JT$184+AMV3kul!$AB57*JT$185+AMV4træ!$AB57*JT$186+AMV4træBP!$AB57*JT$187+AVV1træ!$AB57*JT$188+AVV1kul!$AB57*JT$189+AVV2træ!$AB57*JT$190+AVV2halm!$AB57*JT$191+AVV2gasGT!$AB57*JT$192+KKV!$AB57*JT$193+HCVgas!$AB57*JT$194+SPolie!$AB57*JT$195+SPgas!$AB57*JT$196+GeoEL!$AB55*JT$197+GeoVa!$AB55*JT$198+VP!$AB55*JT$199+Sol!$AB55*JT$200+Affald!$AB59*JT$201)</f>
        <v>1.0659073651722464</v>
      </c>
      <c r="JU36" s="246">
        <f ca="1">IF(Sammenligning!$G$9="GJ",1,(1*3.6))*(AMV1træ!$AB59*JU$183+AMV1træBP!$AB59*JU$184+AMV3kul!$AB57*JU$185+AMV4træ!$AB57*JU$186+AMV4træBP!$AB57*JU$187+AVV1træ!$AB57*JU$188+AVV1kul!$AB57*JU$189+AVV2træ!$AB57*JU$190+AVV2halm!$AB57*JU$191+AVV2gasGT!$AB57*JU$192+KKV!$AB57*JU$193+HCVgas!$AB57*JU$194+SPolie!$AB57*JU$195+SPgas!$AB57*JU$196+GeoEL!$AB55*JU$197+GeoVa!$AB55*JU$198+VP!$AB55*JU$199+Sol!$AB55*JU$200+Affald!$AB59*JU$201)</f>
        <v>8.3904412397397898</v>
      </c>
      <c r="JV36" s="246">
        <f ca="1">IF(Sammenligning!$G$9="GJ",1,(1*3.6))*(AMV1træ!$AB59*JV$183+AMV1træBP!$AB59*JV$184+AMV3kul!$AB57*JV$185+AMV4træ!$AB57*JV$186+AMV4træBP!$AB57*JV$187+AVV1træ!$AB57*JV$188+AVV1kul!$AB57*JV$189+AVV2træ!$AB57*JV$190+AVV2halm!$AB57*JV$191+AVV2gasGT!$AB57*JV$192+KKV!$AB57*JV$193+HCVgas!$AB57*JV$194+SPolie!$AB57*JV$195+SPgas!$AB57*JV$196+GeoEL!$AB55*JV$197+GeoVa!$AB55*JV$198+VP!$AB55*JV$199+Sol!$AB55*JV$200+Affald!$AB59*JV$201)</f>
        <v>15.923573385605764</v>
      </c>
      <c r="JW36" s="246">
        <f ca="1">IF(Sammenligning!$G$9="GJ",1,(1*3.6))*(AMV1træ!$AC59*JW$183+AMV1træBP!$AC59*JW$184+AMV3kul!$AC57*JW$185+AMV4træ!$AC57*JW$186+AMV4træBP!$AC57*JW$187+AVV1træ!$AC57*JW$188+AVV1kul!$AC57*JW$189+AVV2træ!$AC57*JW$190+AVV2halm!$AC57*JW$191+AVV2gasGT!$AC57*JW$192+KKV!$AC57*JW$193+HCVgas!$AC57*JW$194+SPolie!$AC57*JW$195+SPgas!$AC57*JW$196+GeoEL!$AC55*JW$197+GeoVa!$AC55*JW$198+VP!$AC55*JW$199+Sol!$AC55*JW$200+Affald!$AC59*JW$201)</f>
        <v>15.3951151531934</v>
      </c>
      <c r="JX36" s="246">
        <f ca="1">IF(Sammenligning!$G$9="GJ",1,(1*3.6))*(AMV1træ!$AC59*JX$183+AMV1træBP!$AC59*JX$184+AMV3kul!$AC57*JX$185+AMV4træ!$AC57*JX$186+AMV4træBP!$AC57*JX$187+AVV1træ!$AC57*JX$188+AVV1kul!$AC57*JX$189+AVV2træ!$AC57*JX$190+AVV2halm!$AC57*JX$191+AVV2gasGT!$AC57*JX$192+KKV!$AC57*JX$193+HCVgas!$AC57*JX$194+SPolie!$AC57*JX$195+SPgas!$AC57*JX$196+GeoEL!$AC55*JX$197+GeoVa!$AC55*JX$198+VP!$AC55*JX$199+Sol!$AC55*JX$200+Affald!$AC59*JX$201)</f>
        <v>15.985643258125743</v>
      </c>
      <c r="JY36" s="246">
        <f ca="1">IF(Sammenligning!$G$9="GJ",1,(1*3.6))*(AMV1træ!$AC59*JY$183+AMV1træBP!$AC59*JY$184+AMV3kul!$AC57*JY$185+AMV4træ!$AC57*JY$186+AMV4træBP!$AC57*JY$187+AVV1træ!$AC57*JY$188+AVV1kul!$AC57*JY$189+AVV2træ!$AC57*JY$190+AVV2halm!$AC57*JY$191+AVV2gasGT!$AC57*JY$192+KKV!$AC57*JY$193+HCVgas!$AC57*JY$194+SPolie!$AC57*JY$195+SPgas!$AC57*JY$196+GeoEL!$AC55*JY$197+GeoVa!$AC55*JY$198+VP!$AC55*JY$199+Sol!$AC55*JY$200+Affald!$AC59*JY$201)</f>
        <v>10.738949350668005</v>
      </c>
      <c r="JZ36" s="246">
        <f ca="1">IF(Sammenligning!$G$9="GJ",1,(1*3.6))*(AMV1træ!$AC59*JZ$183+AMV1træBP!$AC59*JZ$184+AMV3kul!$AC57*JZ$185+AMV4træ!$AC57*JZ$186+AMV4træBP!$AC57*JZ$187+AVV1træ!$AC57*JZ$188+AVV1kul!$AC57*JZ$189+AVV2træ!$AC57*JZ$190+AVV2halm!$AC57*JZ$191+AVV2gasGT!$AC57*JZ$192+KKV!$AC57*JZ$193+HCVgas!$AC57*JZ$194+SPolie!$AC57*JZ$195+SPgas!$AC57*JZ$196+GeoEL!$AC55*JZ$197+GeoVa!$AC55*JZ$198+VP!$AC55*JZ$199+Sol!$AC55*JZ$200+Affald!$AC59*JZ$201)</f>
        <v>0.71616962143675267</v>
      </c>
      <c r="KA36" s="246">
        <f ca="1">IF(Sammenligning!$G$9="GJ",1,(1*3.6))*(AMV1træ!$AC59*KA$183+AMV1træBP!$AC59*KA$184+AMV3kul!$AC57*KA$185+AMV4træ!$AC57*KA$186+AMV4træBP!$AC57*KA$187+AVV1træ!$AC57*KA$188+AVV1kul!$AC57*KA$189+AVV2træ!$AC57*KA$190+AVV2halm!$AC57*KA$191+AVV2gasGT!$AC57*KA$192+KKV!$AC57*KA$193+HCVgas!$AC57*KA$194+SPolie!$AC57*KA$195+SPgas!$AC57*KA$196+GeoEL!$AC55*KA$197+GeoVa!$AC55*KA$198+VP!$AC55*KA$199+Sol!$AC55*KA$200+Affald!$AC59*KA$201)</f>
        <v>0.87486026989307319</v>
      </c>
      <c r="KB36" s="246">
        <f ca="1">IF(Sammenligning!$G$9="GJ",1,(1*3.6))*(AMV1træ!$AC59*KB$183+AMV1træBP!$AC59*KB$184+AMV3kul!$AC57*KB$185+AMV4træ!$AC57*KB$186+AMV4træBP!$AC57*KB$187+AVV1træ!$AC57*KB$188+AVV1kul!$AC57*KB$189+AVV2træ!$AC57*KB$190+AVV2halm!$AC57*KB$191+AVV2gasGT!$AC57*KB$192+KKV!$AC57*KB$193+HCVgas!$AC57*KB$194+SPolie!$AC57*KB$195+SPgas!$AC57*KB$196+GeoEL!$AC55*KB$197+GeoVa!$AC55*KB$198+VP!$AC55*KB$199+Sol!$AC55*KB$200+Affald!$AC59*KB$201)</f>
        <v>1.7224969531611518</v>
      </c>
      <c r="KC36" s="246">
        <f ca="1">IF(Sammenligning!$G$9="GJ",1,(1*3.6))*(AMV1træ!$AC59*KC$183+AMV1træBP!$AC59*KC$184+AMV3kul!$AC57*KC$185+AMV4træ!$AC57*KC$186+AMV4træBP!$AC57*KC$187+AVV1træ!$AC57*KC$188+AVV1kul!$AC57*KC$189+AVV2træ!$AC57*KC$190+AVV2halm!$AC57*KC$191+AVV2gasGT!$AC57*KC$192+KKV!$AC57*KC$193+HCVgas!$AC57*KC$194+SPolie!$AC57*KC$195+SPgas!$AC57*KC$196+GeoEL!$AC55*KC$197+GeoVa!$AC55*KC$198+VP!$AC55*KC$199+Sol!$AC55*KC$200+Affald!$AC59*KC$201)</f>
        <v>-6.0385182843777425E-2</v>
      </c>
      <c r="KD36" s="246">
        <f ca="1">IF(Sammenligning!$G$9="GJ",1,(1*3.6))*(AMV1træ!$AC59*KD$183+AMV1træBP!$AC59*KD$184+AMV3kul!$AC57*KD$185+AMV4træ!$AC57*KD$186+AMV4træBP!$AC57*KD$187+AVV1træ!$AC57*KD$188+AVV1kul!$AC57*KD$189+AVV2træ!$AC57*KD$190+AVV2halm!$AC57*KD$191+AVV2gasGT!$AC57*KD$192+KKV!$AC57*KD$193+HCVgas!$AC57*KD$194+SPolie!$AC57*KD$195+SPgas!$AC57*KD$196+GeoEL!$AC55*KD$197+GeoVa!$AC55*KD$198+VP!$AC55*KD$199+Sol!$AC55*KD$200+Affald!$AC59*KD$201)</f>
        <v>15.466792379311556</v>
      </c>
      <c r="KE36" s="246">
        <f ca="1">IF(Sammenligning!$G$9="GJ",1,(1*3.6))*(AMV1træ!$AC59*KE$183+AMV1træBP!$AC59*KE$184+AMV3kul!$AC57*KE$185+AMV4træ!$AC57*KE$186+AMV4træBP!$AC57*KE$187+AVV1træ!$AC57*KE$188+AVV1kul!$AC57*KE$189+AVV2træ!$AC57*KE$190+AVV2halm!$AC57*KE$191+AVV2gasGT!$AC57*KE$192+KKV!$AC57*KE$193+HCVgas!$AC57*KE$194+SPolie!$AC57*KE$195+SPgas!$AC57*KE$196+GeoEL!$AC55*KE$197+GeoVa!$AC55*KE$198+VP!$AC55*KE$199+Sol!$AC55*KE$200+Affald!$AC59*KE$201)</f>
        <v>2.910250825876818</v>
      </c>
      <c r="KF36" s="246">
        <f ca="1">IF(Sammenligning!$G$9="GJ",1,(1*3.6))*(AMV1træ!$AC59*KF$183+AMV1træBP!$AC59*KF$184+AMV3kul!$AC57*KF$185+AMV4træ!$AC57*KF$186+AMV4træBP!$AC57*KF$187+AVV1træ!$AC57*KF$188+AVV1kul!$AC57*KF$189+AVV2træ!$AC57*KF$190+AVV2halm!$AC57*KF$191+AVV2gasGT!$AC57*KF$192+KKV!$AC57*KF$193+HCVgas!$AC57*KF$194+SPolie!$AC57*KF$195+SPgas!$AC57*KF$196+GeoEL!$AC55*KF$197+GeoVa!$AC55*KF$198+VP!$AC55*KF$199+Sol!$AC55*KF$200+Affald!$AC59*KF$201)</f>
        <v>1.0932042591738649</v>
      </c>
      <c r="KG36" s="246">
        <f ca="1">IF(Sammenligning!$G$9="GJ",1,(1*3.6))*(AMV1træ!$AC59*KG$183+AMV1træBP!$AC59*KG$184+AMV3kul!$AC57*KG$185+AMV4træ!$AC57*KG$186+AMV4træBP!$AC57*KG$187+AVV1træ!$AC57*KG$188+AVV1kul!$AC57*KG$189+AVV2træ!$AC57*KG$190+AVV2halm!$AC57*KG$191+AVV2gasGT!$AC57*KG$192+KKV!$AC57*KG$193+HCVgas!$AC57*KG$194+SPolie!$AC57*KG$195+SPgas!$AC57*KG$196+GeoEL!$AC55*KG$197+GeoVa!$AC55*KG$198+VP!$AC55*KG$199+Sol!$AC55*KG$200+Affald!$AC59*KG$201)</f>
        <v>7.6154073413408225</v>
      </c>
      <c r="KH36" s="246">
        <f ca="1">IF(Sammenligning!$G$9="GJ",1,(1*3.6))*(AMV1træ!$AC59*KH$183+AMV1træBP!$AC59*KH$184+AMV3kul!$AC57*KH$185+AMV4træ!$AC57*KH$186+AMV4træBP!$AC57*KH$187+AVV1træ!$AC57*KH$188+AVV1kul!$AC57*KH$189+AVV2træ!$AC57*KH$190+AVV2halm!$AC57*KH$191+AVV2gasGT!$AC57*KH$192+KKV!$AC57*KH$193+HCVgas!$AC57*KH$194+SPolie!$AC57*KH$195+SPgas!$AC57*KH$196+GeoEL!$AC55*KH$197+GeoVa!$AC55*KH$198+VP!$AC55*KH$199+Sol!$AC55*KH$200+Affald!$AC59*KH$201)</f>
        <v>17.309477729358488</v>
      </c>
      <c r="KI36" s="246">
        <f ca="1">IF(Sammenligning!$G$9="GJ",1,(1*3.6))*(AMV1træ!$AD59*KI$183+AMV1træBP!$AD59*KI$184+AMV3kul!$AD57*KI$185+AMV4træ!$AD57*KI$186+AMV4træBP!$AD57*KI$187+AVV1træ!$AD57*KI$188+AVV1kul!$AD57*KI$189+AVV2træ!$AD57*KI$190+AVV2halm!$AD57*KI$191+AVV2gasGT!$AD57*KI$192+KKV!$AD57*KI$193+HCVgas!$AD57*KI$194+SPolie!$AD57*KI$195+SPgas!$AD57*KI$196+GeoEL!$AD55*KI$197+GeoVa!$AD55*KI$198+VP!$AD55*KI$199+Sol!$AD55*KI$200+Affald!$AD59*KI$201)</f>
        <v>15.701702492389042</v>
      </c>
      <c r="KJ36" s="246">
        <f ca="1">IF(Sammenligning!$G$9="GJ",1,(1*3.6))*(AMV1træ!$AD59*KJ$183+AMV1træBP!$AD59*KJ$184+AMV3kul!$AD57*KJ$185+AMV4træ!$AD57*KJ$186+AMV4træBP!$AD57*KJ$187+AVV1træ!$AD57*KJ$188+AVV1kul!$AD57*KJ$189+AVV2træ!$AD57*KJ$190+AVV2halm!$AD57*KJ$191+AVV2gasGT!$AD57*KJ$192+KKV!$AD57*KJ$193+HCVgas!$AD57*KJ$194+SPolie!$AD57*KJ$195+SPgas!$AD57*KJ$196+GeoEL!$AD55*KJ$197+GeoVa!$AD55*KJ$198+VP!$AD55*KJ$199+Sol!$AD55*KJ$200+Affald!$AD59*KJ$201)</f>
        <v>15.689955407778637</v>
      </c>
      <c r="KK36" s="246">
        <f ca="1">IF(Sammenligning!$G$9="GJ",1,(1*3.6))*(AMV1træ!$AD59*KK$183+AMV1træBP!$AD59*KK$184+AMV3kul!$AD57*KK$185+AMV4træ!$AD57*KK$186+AMV4træBP!$AD57*KK$187+AVV1træ!$AD57*KK$188+AVV1kul!$AD57*KK$189+AVV2træ!$AD57*KK$190+AVV2halm!$AD57*KK$191+AVV2gasGT!$AD57*KK$192+KKV!$AD57*KK$193+HCVgas!$AD57*KK$194+SPolie!$AD57*KK$195+SPgas!$AD57*KK$196+GeoEL!$AD55*KK$197+GeoVa!$AD55*KK$198+VP!$AD55*KK$199+Sol!$AD55*KK$200+Affald!$AD59*KK$201)</f>
        <v>11.073150094973618</v>
      </c>
      <c r="KL36" s="246">
        <f ca="1">IF(Sammenligning!$G$9="GJ",1,(1*3.6))*(AMV1træ!$AD59*KL$183+AMV1træBP!$AD59*KL$184+AMV3kul!$AD57*KL$185+AMV4træ!$AD57*KL$186+AMV4træBP!$AD57*KL$187+AVV1træ!$AD57*KL$188+AVV1kul!$AD57*KL$189+AVV2træ!$AD57*KL$190+AVV2halm!$AD57*KL$191+AVV2gasGT!$AD57*KL$192+KKV!$AD57*KL$193+HCVgas!$AD57*KL$194+SPolie!$AD57*KL$195+SPgas!$AD57*KL$196+GeoEL!$AD55*KL$197+GeoVa!$AD55*KL$198+VP!$AD55*KL$199+Sol!$AD55*KL$200+Affald!$AD59*KL$201)</f>
        <v>0.65337169376885929</v>
      </c>
      <c r="KM36" s="246">
        <f ca="1">IF(Sammenligning!$G$9="GJ",1,(1*3.6))*(AMV1træ!$AD59*KM$183+AMV1træBP!$AD59*KM$184+AMV3kul!$AD57*KM$185+AMV4træ!$AD57*KM$186+AMV4træBP!$AD57*KM$187+AVV1træ!$AD57*KM$188+AVV1kul!$AD57*KM$189+AVV2træ!$AD57*KM$190+AVV2halm!$AD57*KM$191+AVV2gasGT!$AD57*KM$192+KKV!$AD57*KM$193+HCVgas!$AD57*KM$194+SPolie!$AD57*KM$195+SPgas!$AD57*KM$196+GeoEL!$AD55*KM$197+GeoVa!$AD55*KM$198+VP!$AD55*KM$199+Sol!$AD55*KM$200+Affald!$AD59*KM$201)</f>
        <v>0.95470837327817437</v>
      </c>
      <c r="KN36" s="246">
        <f ca="1">IF(Sammenligning!$G$9="GJ",1,(1*3.6))*(AMV1træ!$AD59*KN$183+AMV1træBP!$AD59*KN$184+AMV3kul!$AD57*KN$185+AMV4træ!$AD57*KN$186+AMV4træBP!$AD57*KN$187+AVV1træ!$AD57*KN$188+AVV1kul!$AD57*KN$189+AVV2træ!$AD57*KN$190+AVV2halm!$AD57*KN$191+AVV2gasGT!$AD57*KN$192+KKV!$AD57*KN$193+HCVgas!$AD57*KN$194+SPolie!$AD57*KN$195+SPgas!$AD57*KN$196+GeoEL!$AD55*KN$197+GeoVa!$AD55*KN$198+VP!$AD55*KN$199+Sol!$AD55*KN$200+Affald!$AD59*KN$201)</f>
        <v>2.4731221252143056</v>
      </c>
      <c r="KO36" s="246">
        <f ca="1">IF(Sammenligning!$G$9="GJ",1,(1*3.6))*(AMV1træ!$AD59*KO$183+AMV1træBP!$AD59*KO$184+AMV3kul!$AD57*KO$185+AMV4træ!$AD57*KO$186+AMV4træBP!$AD57*KO$187+AVV1træ!$AD57*KO$188+AVV1kul!$AD57*KO$189+AVV2træ!$AD57*KO$190+AVV2halm!$AD57*KO$191+AVV2gasGT!$AD57*KO$192+KKV!$AD57*KO$193+HCVgas!$AD57*KO$194+SPolie!$AD57*KO$195+SPgas!$AD57*KO$196+GeoEL!$AD55*KO$197+GeoVa!$AD55*KO$198+VP!$AD55*KO$199+Sol!$AD55*KO$200+Affald!$AD59*KO$201)</f>
        <v>0.15420823610031517</v>
      </c>
      <c r="KP36" s="246">
        <f ca="1">IF(Sammenligning!$G$9="GJ",1,(1*3.6))*(AMV1træ!$AD59*KP$183+AMV1træBP!$AD59*KP$184+AMV3kul!$AD57*KP$185+AMV4træ!$AD57*KP$186+AMV4træBP!$AD57*KP$187+AVV1træ!$AD57*KP$188+AVV1kul!$AD57*KP$189+AVV2træ!$AD57*KP$190+AVV2halm!$AD57*KP$191+AVV2gasGT!$AD57*KP$192+KKV!$AD57*KP$193+HCVgas!$AD57*KP$194+SPolie!$AD57*KP$195+SPgas!$AD57*KP$196+GeoEL!$AD55*KP$197+GeoVa!$AD55*KP$198+VP!$AD55*KP$199+Sol!$AD55*KP$200+Affald!$AD59*KP$201)</f>
        <v>16.267039988035069</v>
      </c>
      <c r="KQ36" s="246">
        <f ca="1">IF(Sammenligning!$G$9="GJ",1,(1*3.6))*(AMV1træ!$AD59*KQ$183+AMV1træBP!$AD59*KQ$184+AMV3kul!$AD57*KQ$185+AMV4træ!$AD57*KQ$186+AMV4træBP!$AD57*KQ$187+AVV1træ!$AD57*KQ$188+AVV1kul!$AD57*KQ$189+AVV2træ!$AD57*KQ$190+AVV2halm!$AD57*KQ$191+AVV2gasGT!$AD57*KQ$192+KKV!$AD57*KQ$193+HCVgas!$AD57*KQ$194+SPolie!$AD57*KQ$195+SPgas!$AD57*KQ$196+GeoEL!$AD55*KQ$197+GeoVa!$AD55*KQ$198+VP!$AD55*KQ$199+Sol!$AD55*KQ$200+Affald!$AD59*KQ$201)</f>
        <v>3.9624140410756175</v>
      </c>
      <c r="KR36" s="246">
        <f ca="1">IF(Sammenligning!$G$9="GJ",1,(1*3.6))*(AMV1træ!$AD59*KR$183+AMV1træBP!$AD59*KR$184+AMV3kul!$AD57*KR$185+AMV4træ!$AD57*KR$186+AMV4træBP!$AD57*KR$187+AVV1træ!$AD57*KR$188+AVV1kul!$AD57*KR$189+AVV2træ!$AD57*KR$190+AVV2halm!$AD57*KR$191+AVV2gasGT!$AD57*KR$192+KKV!$AD57*KR$193+HCVgas!$AD57*KR$194+SPolie!$AD57*KR$195+SPgas!$AD57*KR$196+GeoEL!$AD55*KR$197+GeoVa!$AD55*KR$198+VP!$AD55*KR$199+Sol!$AD55*KR$200+Affald!$AD59*KR$201)</f>
        <v>1.124463020042356</v>
      </c>
      <c r="KS36" s="246">
        <f ca="1">IF(Sammenligning!$G$9="GJ",1,(1*3.6))*(AMV1træ!$AD59*KS$183+AMV1træBP!$AD59*KS$184+AMV3kul!$AD57*KS$185+AMV4træ!$AD57*KS$186+AMV4træBP!$AD57*KS$187+AVV1træ!$AD57*KS$188+AVV1kul!$AD57*KS$189+AVV2træ!$AD57*KS$190+AVV2halm!$AD57*KS$191+AVV2gasGT!$AD57*KS$192+KKV!$AD57*KS$193+HCVgas!$AD57*KS$194+SPolie!$AD57*KS$195+SPgas!$AD57*KS$196+GeoEL!$AD55*KS$197+GeoVa!$AD55*KS$198+VP!$AD55*KS$199+Sol!$AD55*KS$200+Affald!$AD59*KS$201)</f>
        <v>6.8231955673140723</v>
      </c>
      <c r="KT36" s="246">
        <f ca="1">IF(Sammenligning!$G$9="GJ",1,(1*3.6))*(AMV1træ!$AD59*KT$183+AMV1træBP!$AD59*KT$184+AMV3kul!$AD57*KT$185+AMV4træ!$AD57*KT$186+AMV4træBP!$AD57*KT$187+AVV1træ!$AD57*KT$188+AVV1kul!$AD57*KT$189+AVV2træ!$AD57*KT$190+AVV2halm!$AD57*KT$191+AVV2gasGT!$AD57*KT$192+KKV!$AD57*KT$193+HCVgas!$AD57*KT$194+SPolie!$AD57*KT$195+SPgas!$AD57*KT$196+GeoEL!$AD55*KT$197+GeoVa!$AD55*KT$198+VP!$AD55*KT$199+Sol!$AD55*KT$200+Affald!$AD59*KT$201)</f>
        <v>18.730736926640187</v>
      </c>
      <c r="KU36" s="246">
        <f ca="1">IF(Sammenligning!$G$9="GJ",1,(1*3.6))*(AMV1træ!$AE59*KU$183+AMV1træBP!$AE59*KU$184+AMV3kul!$AE57*KU$185+AMV4træ!$AE57*KU$186+AMV4træBP!$AE57*KU$187+AVV1træ!$AE57*KU$188+AVV1kul!$AE57*KU$189+AVV2træ!$AE57*KU$190+AVV2halm!$AE57*KU$191+AVV2gasGT!$AE57*KU$192+KKV!$AE57*KU$193+HCVgas!$AE57*KU$194+SPolie!$AE57*KU$195+SPgas!$AE57*KU$196+GeoEL!$AE55*KU$197+GeoVa!$AE55*KU$198+VP!$AE55*KU$199+Sol!$AE55*KU$200+Affald!$AE59*KU$201)</f>
        <v>16.01392746512596</v>
      </c>
      <c r="KV36" s="246">
        <f ca="1">IF(Sammenligning!$G$9="GJ",1,(1*3.6))*(AMV1træ!$AE59*KV$183+AMV1træBP!$AE59*KV$184+AMV3kul!$AE57*KV$185+AMV4træ!$AE57*KV$186+AMV4træBP!$AE57*KV$187+AVV1træ!$AE57*KV$188+AVV1kul!$AE57*KV$189+AVV2træ!$AE57*KV$190+AVV2halm!$AE57*KV$191+AVV2gasGT!$AE57*KV$192+KKV!$AE57*KV$193+HCVgas!$AE57*KV$194+SPolie!$AE57*KV$195+SPgas!$AE57*KV$196+GeoEL!$AE55*KV$197+GeoVa!$AE55*KV$198+VP!$AE55*KV$199+Sol!$AE55*KV$200+Affald!$AE59*KV$201)</f>
        <v>15.360471187391665</v>
      </c>
      <c r="KW36" s="246">
        <f ca="1">IF(Sammenligning!$G$9="GJ",1,(1*3.6))*(AMV1træ!$AE59*KW$183+AMV1træBP!$AE59*KW$184+AMV3kul!$AE57*KW$185+AMV4træ!$AE57*KW$186+AMV4træBP!$AE57*KW$187+AVV1træ!$AE57*KW$188+AVV1kul!$AE57*KW$189+AVV2træ!$AE57*KW$190+AVV2halm!$AE57*KW$191+AVV2gasGT!$AE57*KW$192+KKV!$AE57*KW$193+HCVgas!$AE57*KW$194+SPolie!$AE57*KW$195+SPgas!$AE57*KW$196+GeoEL!$AE55*KW$197+GeoVa!$AE55*KW$198+VP!$AE55*KW$199+Sol!$AE55*KW$200+Affald!$AE59*KW$201)</f>
        <v>11.417585653694058</v>
      </c>
      <c r="KX36" s="246">
        <f ca="1">IF(Sammenligning!$G$9="GJ",1,(1*3.6))*(AMV1træ!$AE59*KX$183+AMV1træBP!$AE59*KX$184+AMV3kul!$AE57*KX$185+AMV4træ!$AE57*KX$186+AMV4træBP!$AE57*KX$187+AVV1træ!$AE57*KX$188+AVV1kul!$AE57*KX$189+AVV2træ!$AE57*KX$190+AVV2halm!$AE57*KX$191+AVV2gasGT!$AE57*KX$192+KKV!$AE57*KX$193+HCVgas!$AE57*KX$194+SPolie!$AE57*KX$195+SPgas!$AE57*KX$196+GeoEL!$AE55*KX$197+GeoVa!$AE55*KX$198+VP!$AE55*KX$199+Sol!$AE55*KX$200+Affald!$AE59*KX$201)</f>
        <v>0.58333049087559741</v>
      </c>
      <c r="KY36" s="246">
        <f ca="1">IF(Sammenligning!$G$9="GJ",1,(1*3.6))*(AMV1træ!$AE59*KY$183+AMV1træBP!$AE59*KY$184+AMV3kul!$AE57*KY$185+AMV4træ!$AE57*KY$186+AMV4træBP!$AE57*KY$187+AVV1træ!$AE57*KY$188+AVV1kul!$AE57*KY$189+AVV2træ!$AE57*KY$190+AVV2halm!$AE57*KY$191+AVV2gasGT!$AE57*KY$192+KKV!$AE57*KY$193+HCVgas!$AE57*KY$194+SPolie!$AE57*KY$195+SPgas!$AE57*KY$196+GeoEL!$AE55*KY$197+GeoVa!$AE55*KY$198+VP!$AE55*KY$199+Sol!$AE55*KY$200+Affald!$AE59*KY$201)</f>
        <v>1.0338707536375373</v>
      </c>
      <c r="KZ36" s="246">
        <f ca="1">IF(Sammenligning!$G$9="GJ",1,(1*3.6))*(AMV1træ!$AE59*KZ$183+AMV1træBP!$AE59*KZ$184+AMV3kul!$AE57*KZ$185+AMV4træ!$AE57*KZ$186+AMV4træBP!$AE57*KZ$187+AVV1træ!$AE57*KZ$188+AVV1kul!$AE57*KZ$189+AVV2træ!$AE57*KZ$190+AVV2halm!$AE57*KZ$191+AVV2gasGT!$AE57*KZ$192+KKV!$AE57*KZ$193+HCVgas!$AE57*KZ$194+SPolie!$AE57*KZ$195+SPgas!$AE57*KZ$196+GeoEL!$AE55*KZ$197+GeoVa!$AE55*KZ$198+VP!$AE55*KZ$199+Sol!$AE55*KZ$200+Affald!$AE59*KZ$201)</f>
        <v>3.3165889356835545</v>
      </c>
      <c r="LA36" s="246">
        <f ca="1">IF(Sammenligning!$G$9="GJ",1,(1*3.6))*(AMV1træ!$AE59*LA$183+AMV1træBP!$AE59*LA$184+AMV3kul!$AE57*LA$185+AMV4træ!$AE57*LA$186+AMV4træBP!$AE57*LA$187+AVV1træ!$AE57*LA$188+AVV1kul!$AE57*LA$189+AVV2træ!$AE57*LA$190+AVV2halm!$AE57*LA$191+AVV2gasGT!$AE57*LA$192+KKV!$AE57*LA$193+HCVgas!$AE57*LA$194+SPolie!$AE57*LA$195+SPgas!$AE57*LA$196+GeoEL!$AE55*LA$197+GeoVa!$AE55*LA$198+VP!$AE55*LA$199+Sol!$AE55*LA$200+Affald!$AE59*LA$201)</f>
        <v>0.37748169509460733</v>
      </c>
      <c r="LB36" s="246">
        <f ca="1">IF(Sammenligning!$G$9="GJ",1,(1*3.6))*(AMV1træ!$AE59*LB$183+AMV1træBP!$AE59*LB$184+AMV3kul!$AE57*LB$185+AMV4træ!$AE57*LB$186+AMV4træBP!$AE57*LB$187+AVV1træ!$AE57*LB$188+AVV1kul!$AE57*LB$189+AVV2træ!$AE57*LB$190+AVV2halm!$AE57*LB$191+AVV2gasGT!$AE57*LB$192+KKV!$AE57*LB$193+HCVgas!$AE57*LB$194+SPolie!$AE57*LB$195+SPgas!$AE57*LB$196+GeoEL!$AE55*LB$197+GeoVa!$AE55*LB$198+VP!$AE55*LB$199+Sol!$AE55*LB$200+Affald!$AE59*LB$201)</f>
        <v>17.103713001822808</v>
      </c>
      <c r="LC36" s="246">
        <f ca="1">IF(Sammenligning!$G$9="GJ",1,(1*3.6))*(AMV1træ!$AE59*LC$183+AMV1træBP!$AE59*LC$184+AMV3kul!$AE57*LC$185+AMV4træ!$AE57*LC$186+AMV4træBP!$AE57*LC$187+AVV1træ!$AE57*LC$188+AVV1kul!$AE57*LC$189+AVV2træ!$AE57*LC$190+AVV2halm!$AE57*LC$191+AVV2gasGT!$AE57*LC$192+KKV!$AE57*LC$193+HCVgas!$AE57*LC$194+SPolie!$AE57*LC$195+SPgas!$AE57*LC$196+GeoEL!$AE55*LC$197+GeoVa!$AE55*LC$198+VP!$AE55*LC$199+Sol!$AE55*LC$200+Affald!$AE59*LC$201)</f>
        <v>5.0692787600866671</v>
      </c>
      <c r="LD36" s="246">
        <f ca="1">IF(Sammenligning!$G$9="GJ",1,(1*3.6))*(AMV1træ!$AE59*LD$183+AMV1træBP!$AE59*LD$184+AMV3kul!$AE57*LD$185+AMV4træ!$AE57*LD$186+AMV4træBP!$AE57*LD$187+AVV1træ!$AE57*LD$188+AVV1kul!$AE57*LD$189+AVV2træ!$AE57*LD$190+AVV2halm!$AE57*LD$191+AVV2gasGT!$AE57*LD$192+KKV!$AE57*LD$193+HCVgas!$AE57*LD$194+SPolie!$AE57*LD$195+SPgas!$AE57*LD$196+GeoEL!$AE55*LD$197+GeoVa!$AE55*LD$198+VP!$AE55*LD$199+Sol!$AE55*LD$200+Affald!$AE59*LD$201)</f>
        <v>1.1601767831587777</v>
      </c>
      <c r="LE36" s="246">
        <f ca="1">IF(Sammenligning!$G$9="GJ",1,(1*3.6))*(AMV1træ!$AE59*LE$183+AMV1træBP!$AE59*LE$184+AMV3kul!$AE57*LE$185+AMV4træ!$AE57*LE$186+AMV4træBP!$AE57*LE$187+AVV1træ!$AE57*LE$188+AVV1kul!$AE57*LE$189+AVV2træ!$AE57*LE$190+AVV2halm!$AE57*LE$191+AVV2gasGT!$AE57*LE$192+KKV!$AE57*LE$193+HCVgas!$AE57*LE$194+SPolie!$AE57*LE$195+SPgas!$AE57*LE$196+GeoEL!$AE55*LE$197+GeoVa!$AE55*LE$198+VP!$AE55*LE$199+Sol!$AE55*LE$200+Affald!$AE59*LE$201)</f>
        <v>6.0134039020905288</v>
      </c>
      <c r="LF36" s="246">
        <f ca="1">IF(Sammenligning!$G$9="GJ",1,(1*3.6))*(AMV1træ!$AE59*LF$183+AMV1træBP!$AE59*LF$184+AMV3kul!$AE57*LF$185+AMV4træ!$AE57*LF$186+AMV4træBP!$AE57*LF$187+AVV1træ!$AE57*LF$188+AVV1kul!$AE57*LF$189+AVV2træ!$AE57*LF$190+AVV2halm!$AE57*LF$191+AVV2gasGT!$AE57*LF$192+KKV!$AE57*LF$193+HCVgas!$AE57*LF$194+SPolie!$AE57*LF$195+SPgas!$AE57*LF$196+GeoEL!$AE55*LF$197+GeoVa!$AE55*LF$198+VP!$AE55*LF$199+Sol!$AE55*LF$200+Affald!$AE59*LF$201)</f>
        <v>20.187934168622068</v>
      </c>
      <c r="LG36" s="310">
        <f ca="1">IF(Sammenligning!$G$9="GJ",1,(1*3.6))*(AMV1træ!$AF59*LG$183+AMV1træBP!$AF59*LG$184+AMV3kul!$AF57*LG$185+AMV4træ!$AF57*LG$186+AMV4træBP!$AF57*LG$187+AVV1træ!$AF57*LG$188+AVV1kul!$AF57*LG$189+AVV2træ!$AF57*LG$190+AVV2halm!$AF57*LG$191+AVV2gasGT!$AF57*LG$192+KKV!$AF57*LG$193+HCVgas!$AF57*LG$194+SPolie!$AF57*LG$195+SPgas!$AF57*LG$196+GeoEL!$AF55*LG$197+GeoVa!$AF55*LG$198+VP!$AF55*LG$199+Sol!$AF55*LG$200+Affald!$AF59*LG$201)</f>
        <v>16.331836610802437</v>
      </c>
      <c r="LH36" s="310">
        <f ca="1">IF(Sammenligning!$G$9="GJ",1,(1*3.6))*(AMV1træ!$AF59*LH$183+AMV1træBP!$AF59*LH$184+AMV3kul!$AF57*LH$185+AMV4træ!$AF57*LH$186+AMV4træBP!$AF57*LH$187+AVV1træ!$AF57*LH$188+AVV1kul!$AF57*LH$189+AVV2træ!$AF57*LH$190+AVV2halm!$AF57*LH$191+AVV2gasGT!$AF57*LH$192+KKV!$AF57*LH$193+HCVgas!$AF57*LH$194+SPolie!$AF57*LH$195+SPgas!$AF57*LH$196+GeoEL!$AF55*LH$197+GeoVa!$AF55*LH$198+VP!$AF55*LH$199+Sol!$AF55*LH$200+Affald!$AF59*LH$201)</f>
        <v>14.995317146272674</v>
      </c>
      <c r="LI36" s="310">
        <f ca="1">IF(Sammenligning!$G$9="GJ",1,(1*3.6))*(AMV1træ!$AF59*LI$183+AMV1træBP!$AF59*LI$184+AMV3kul!$AF57*LI$185+AMV4træ!$AF57*LI$186+AMV4træBP!$AF57*LI$187+AVV1træ!$AF57*LI$188+AVV1kul!$AF57*LI$189+AVV2træ!$AF57*LI$190+AVV2halm!$AF57*LI$191+AVV2gasGT!$AF57*LI$192+KKV!$AF57*LI$193+HCVgas!$AF57*LI$194+SPolie!$AF57*LI$195+SPgas!$AF57*LI$196+GeoEL!$AF55*LI$197+GeoVa!$AF55*LI$198+VP!$AF55*LI$199+Sol!$AF55*LI$200+Affald!$AF59*LI$201)</f>
        <v>11.772564979488525</v>
      </c>
      <c r="LJ36" s="310">
        <f ca="1">IF(Sammenligning!$G$9="GJ",1,(1*3.6))*(AMV1træ!$AF59*LJ$183+AMV1træBP!$AF59*LJ$184+AMV3kul!$AF57*LJ$185+AMV4træ!$AF57*LJ$186+AMV4træBP!$AF57*LJ$187+AVV1træ!$AF57*LJ$188+AVV1kul!$AF57*LJ$189+AVV2træ!$AF57*LJ$190+AVV2halm!$AF57*LJ$191+AVV2gasGT!$AF57*LJ$192+KKV!$AF57*LJ$193+HCVgas!$AF57*LJ$194+SPolie!$AF57*LJ$195+SPgas!$AF57*LJ$196+GeoEL!$AF55*LJ$197+GeoVa!$AF55*LJ$198+VP!$AF55*LJ$199+Sol!$AF55*LJ$200+Affald!$AF59*LJ$201)</f>
        <v>0.50535472544656179</v>
      </c>
      <c r="LK36" s="310">
        <f ca="1">IF(Sammenligning!$G$9="GJ",1,(1*3.6))*(AMV1træ!$AF59*LK$183+AMV1træBP!$AF59*LK$184+AMV3kul!$AF57*LK$185+AMV4træ!$AF57*LK$186+AMV4træBP!$AF57*LK$187+AVV1træ!$AF57*LK$188+AVV1kul!$AF57*LK$189+AVV2træ!$AF57*LK$190+AVV2halm!$AF57*LK$191+AVV2gasGT!$AF57*LK$192+KKV!$AF57*LK$193+HCVgas!$AF57*LK$194+SPolie!$AF57*LK$195+SPgas!$AF57*LK$196+GeoEL!$AF55*LK$197+GeoVa!$AF55*LK$198+VP!$AF55*LK$199+Sol!$AF55*LK$200+Affald!$AF59*LK$201)</f>
        <v>1.1126759199309049</v>
      </c>
      <c r="LL36" s="310">
        <f ca="1">IF(Sammenligning!$G$9="GJ",1,(1*3.6))*(AMV1træ!$AF59*LL$183+AMV1træBP!$AF59*LL$184+AMV3kul!$AF57*LL$185+AMV4træ!$AF57*LL$186+AMV4træBP!$AF57*LL$187+AVV1træ!$AF57*LL$188+AVV1kul!$AF57*LL$189+AVV2træ!$AF57*LL$190+AVV2halm!$AF57*LL$191+AVV2gasGT!$AF57*LL$192+KKV!$AF57*LL$193+HCVgas!$AF57*LL$194+SPolie!$AF57*LL$195+SPgas!$AF57*LL$196+GeoEL!$AF55*LL$197+GeoVa!$AF55*LL$198+VP!$AF55*LL$199+Sol!$AF55*LL$200+Affald!$AF59*LL$201)</f>
        <v>4.2647277205485397</v>
      </c>
      <c r="LM36" s="310">
        <f ca="1">IF(Sammenligning!$G$9="GJ",1,(1*3.6))*(AMV1træ!$AF59*LM$183+AMV1træBP!$AF59*LM$184+AMV3kul!$AF57*LM$185+AMV4træ!$AF57*LM$186+AMV4træBP!$AF57*LM$187+AVV1træ!$AF57*LM$188+AVV1kul!$AF57*LM$189+AVV2træ!$AF57*LM$190+AVV2halm!$AF57*LM$191+AVV2gasGT!$AF57*LM$192+KKV!$AF57*LM$193+HCVgas!$AF57*LM$194+SPolie!$AF57*LM$195+SPgas!$AF57*LM$196+GeoEL!$AF55*LM$197+GeoVa!$AF55*LM$198+VP!$AF55*LM$199+Sol!$AF55*LM$200+Affald!$AF59*LM$201)</f>
        <v>0.60975607628342088</v>
      </c>
      <c r="LN36" s="310">
        <f ca="1">IF(Sammenligning!$G$9="GJ",1,(1*3.6))*(AMV1træ!$AF59*LN$183+AMV1træBP!$AF59*LN$184+AMV3kul!$AF57*LN$185+AMV4træ!$AF57*LN$186+AMV4træBP!$AF57*LN$187+AVV1træ!$AF57*LN$188+AVV1kul!$AF57*LN$189+AVV2træ!$AF57*LN$190+AVV2halm!$AF57*LN$191+AVV2gasGT!$AF57*LN$192+KKV!$AF57*LN$193+HCVgas!$AF57*LN$194+SPolie!$AF57*LN$195+SPgas!$AF57*LN$196+GeoEL!$AF55*LN$197+GeoVa!$AF55*LN$198+VP!$AF55*LN$199+Sol!$AF55*LN$200+Affald!$AF59*LN$201)</f>
        <v>17.978374696615855</v>
      </c>
      <c r="LO36" s="310">
        <f ca="1">IF(Sammenligning!$G$9="GJ",1,(1*3.6))*(AMV1træ!$AF59*LO$183+AMV1træBP!$AF59*LO$184+AMV3kul!$AF57*LO$185+AMV4træ!$AF57*LO$186+AMV4træBP!$AF57*LO$187+AVV1træ!$AF57*LO$188+AVV1kul!$AF57*LO$189+AVV2træ!$AF57*LO$190+AVV2halm!$AF57*LO$191+AVV2gasGT!$AF57*LO$192+KKV!$AF57*LO$193+HCVgas!$AF57*LO$194+SPolie!$AF57*LO$195+SPgas!$AF57*LO$196+GeoEL!$AF55*LO$197+GeoVa!$AF55*LO$198+VP!$AF55*LO$199+Sol!$AF55*LO$200+Affald!$AF59*LO$201)</f>
        <v>6.2330541958717554</v>
      </c>
      <c r="LP36" s="310">
        <f ca="1">IF(Sammenligning!$G$9="GJ",1,(1*3.6))*(AMV1træ!$AF59*LP$183+AMV1træBP!$AF59*LP$184+AMV3kul!$AF57*LP$185+AMV4træ!$AF57*LP$186+AMV4træBP!$AF57*LP$187+AVV1træ!$AF57*LP$188+AVV1kul!$AF57*LP$189+AVV2træ!$AF57*LP$190+AVV2halm!$AF57*LP$191+AVV2gasGT!$AF57*LP$192+KKV!$AF57*LP$193+HCVgas!$AF57*LP$194+SPolie!$AF57*LP$195+SPgas!$AF57*LP$196+GeoEL!$AF55*LP$197+GeoVa!$AF55*LP$198+VP!$AF55*LP$199+Sol!$AF55*LP$200+Affald!$AF59*LP$201)</f>
        <v>1.2008927723084719</v>
      </c>
      <c r="LQ36" s="310">
        <f ca="1">IF(Sammenligning!$G$9="GJ",1,(1*3.6))*(AMV1træ!$AF59*LQ$183+AMV1træBP!$AF59*LQ$184+AMV3kul!$AF57*LQ$185+AMV4træ!$AF57*LQ$186+AMV4træBP!$AF57*LQ$187+AVV1træ!$AF57*LQ$188+AVV1kul!$AF57*LQ$189+AVV2træ!$AF57*LQ$190+AVV2halm!$AF57*LQ$191+AVV2gasGT!$AF57*LQ$192+KKV!$AF57*LQ$193+HCVgas!$AF57*LQ$194+SPolie!$AF57*LQ$195+SPgas!$AF57*LQ$196+GeoEL!$AF55*LQ$197+GeoVa!$AF55*LQ$198+VP!$AF55*LQ$199+Sol!$AF55*LQ$200+Affald!$AF59*LQ$201)</f>
        <v>5.1856354072929784</v>
      </c>
      <c r="LR36" s="310">
        <f ca="1">IF(Sammenligning!$G$9="GJ",1,(1*3.6))*(AMV1træ!$AF59*LR$183+AMV1træBP!$AF59*LR$184+AMV3kul!$AF57*LR$185+AMV4træ!$AF57*LR$186+AMV4træBP!$AF57*LR$187+AVV1træ!$AF57*LR$188+AVV1kul!$AF57*LR$189+AVV2træ!$AF57*LR$190+AVV2halm!$AF57*LR$191+AVV2gasGT!$AF57*LR$192+KKV!$AF57*LR$193+HCVgas!$AF57*LR$194+SPolie!$AF57*LR$195+SPgas!$AF57*LR$196+GeoEL!$AF55*LR$197+GeoVa!$AF55*LR$198+VP!$AF55*LR$199+Sol!$AF55*LR$200+Affald!$AF59*LR$201)</f>
        <v>21.681654324753648</v>
      </c>
    </row>
    <row r="37" spans="2:330" hidden="1">
      <c r="B37" s="689"/>
      <c r="C37" s="24" t="s">
        <v>175</v>
      </c>
      <c r="D37" s="24" t="str">
        <f>"Kr/"&amp;Sammenligning!$G$9</f>
        <v>Kr/GJ</v>
      </c>
      <c r="E37" s="246">
        <f ca="1">IF(Sammenligning!$G$9="GJ",1,(1*3.6))*(AMV1træ!H60*E$183+AMV1træBP!H60*E$184+AMV3kul!H58*E$185+AMV4træ!H58*E$186+AMV4træBP!H58*E$187+AVV1træ!H58*E$188+AVV1kul!H58*E$189+AVV2træ!H58*E$190+AVV2halm!H58*E$191+AVV2gasGT!H58*E$192+KKV!H58*E$193+HCVgas!H58*E$194+SPolie!H58*E$195+SPgas!H58*E$196+GeoEL!H56*E$197+GeoVa!H56*E$198+VP!H56*E$199+Sol!H56*E$200+Affald!H60*E$201)</f>
        <v>4.6664169101773506E-3</v>
      </c>
      <c r="F37" s="246">
        <f ca="1">IF(Sammenligning!$G$9="GJ",1,(1*3.6))*(AMV1træ!I60*F$183+AMV1træBP!I60*F$184+AMV3kul!I58*F$185+AMV4træ!I58*F$186+AMV4træBP!I58*F$187+AVV1træ!I58*F$188+AVV1kul!I58*F$189+AVV2træ!I58*F$190+AVV2halm!I58*F$191+AVV2gasGT!I58*F$192+KKV!I58*F$193+HCVgas!I58*F$194+SPolie!I58*F$195+SPgas!I58*F$196+GeoEL!I56*F$197+GeoVa!I56*F$198+VP!I56*F$199+Sol!I56*F$200+Affald!I60*F$201)</f>
        <v>4.6664169101773506E-3</v>
      </c>
      <c r="G37" s="310">
        <f ca="1">IF(Sammenligning!$G$9="GJ",1,(1*3.6))*(AMV1træ!J60*G$183+AMV1træBP!J60*G$184+AMV3kul!J58*G$185+AMV4træ!J58*G$186+AMV4træBP!J58*G$187+AVV1træ!J58*G$188+AVV1kul!J58*G$189+AVV2træ!J58*G$190+AVV2halm!J58*G$191+AVV2gasGT!J58*G$192+KKV!J58*G$193+HCVgas!J58*G$194+SPolie!J58*G$195+SPgas!J58*G$196+GeoEL!J56*G$197+GeoVa!J56*G$198+VP!J56*G$199+Sol!J56*G$200+Affald!J60*G$201)</f>
        <v>4.6664169101773506E-3</v>
      </c>
      <c r="H37" s="246">
        <f ca="1">IF(Sammenligning!$G$9="GJ",1,(1*3.6))*(AMV1træ!K60*H$183+AMV1træBP!K60*H$184+AMV3kul!K58*H$185+AMV4træ!K58*H$186+AMV4træBP!K58*H$187+AVV1træ!K58*H$188+AVV1kul!K58*H$189+AVV2træ!K58*H$190+AVV2halm!K58*H$191+AVV2gasGT!K58*H$192+KKV!K58*H$193+HCVgas!K58*H$194+SPolie!K58*H$195+SPgas!K58*H$196+GeoEL!K56*H$197+GeoVa!K56*H$198+VP!K56*H$199+Sol!K56*H$200+Affald!K60*H$201)</f>
        <v>4.6664169101773506E-3</v>
      </c>
      <c r="I37" s="310">
        <f ca="1">IF(Sammenligning!$G$9="GJ",1,(1*3.6))*(AMV1træ!L60*I$183+AMV1træBP!L60*I$184+AMV3kul!L58*I$185+AMV4træ!L58*I$186+AMV4træBP!L58*I$187+AVV1træ!L58*I$188+AVV1kul!L58*I$189+AVV2træ!L58*I$190+AVV2halm!L58*I$191+AVV2gasGT!L58*I$192+KKV!L58*I$193+HCVgas!L58*I$194+SPolie!L58*I$195+SPgas!L58*I$196+GeoEL!L56*I$197+GeoVa!L56*I$198+VP!L56*I$199+Sol!L56*I$200+Affald!L60*I$201)</f>
        <v>5.1017613510453705E-3</v>
      </c>
      <c r="J37" s="246">
        <f ca="1">IF(Sammenligning!$G$9="GJ",1,(1*3.6))*(AMV1træ!M60*J$183+AMV1træBP!M60*J$184+AMV3kul!M58*J$185+AMV4træ!M58*J$186+AMV4træBP!M58*J$187+AVV1træ!M58*J$188+AVV1kul!M58*J$189+AVV2træ!M58*J$190+AVV2halm!M58*J$191+AVV2gasGT!M58*J$192+KKV!M58*J$193+HCVgas!M58*J$194+SPolie!M58*J$195+SPgas!M58*J$196+GeoEL!M56*J$197+GeoVa!M56*J$198+VP!M56*J$199+Sol!M56*J$200+Affald!M60*J$201)</f>
        <v>5.117869014887989E-3</v>
      </c>
      <c r="K37" s="246">
        <f ca="1">IF(Sammenligning!$G$9="GJ",1,(1*3.6))*(AMV1træ!N60*K$183+AMV1træBP!N60*K$184+AMV3kul!N58*K$185+AMV4træ!N58*K$186+AMV4træBP!N58*K$187+AVV1træ!N58*K$188+AVV1kul!N58*K$189+AVV2træ!N58*K$190+AVV2halm!N58*K$191+AVV2gasGT!N58*K$192+KKV!N58*K$193+HCVgas!N58*K$194+SPolie!N58*K$195+SPgas!N58*K$196+GeoEL!N56*K$197+GeoVa!N56*K$198+VP!N56*K$199+Sol!N56*K$200+Affald!N60*K$201)</f>
        <v>5.1339766421814887E-3</v>
      </c>
      <c r="L37" s="246">
        <f ca="1">IF(Sammenligning!$G$9="GJ",1,(1*3.6))*(AMV1træ!O60*L$183+AMV1træBP!O60*L$184+AMV3kul!O58*L$185+AMV4træ!O58*L$186+AMV4træBP!O58*L$187+AVV1træ!O58*L$188+AVV1kul!O58*L$189+AVV2træ!O58*L$190+AVV2halm!O58*L$191+AVV2gasGT!O58*L$192+KKV!O58*L$193+HCVgas!O58*L$194+SPolie!O58*L$195+SPgas!O58*L$196+GeoEL!O56*L$197+GeoVa!O56*L$198+VP!O56*L$199+Sol!O56*L$200+Affald!O60*L$201)</f>
        <v>5.1500842329259989E-3</v>
      </c>
      <c r="M37" s="246">
        <f ca="1">IF(Sammenligning!$G$9="GJ",1,(1*3.6))*(AMV1træ!P60*M$183+AMV1træBP!P60*M$184+AMV3kul!P58*M$185+AMV4træ!P58*M$186+AMV4træBP!P58*M$187+AVV1træ!P58*M$188+AVV1kul!P58*M$189+AVV2træ!P58*M$190+AVV2halm!P58*M$191+AVV2gasGT!P58*M$192+KKV!P58*M$193+HCVgas!P58*M$194+SPolie!P58*M$195+SPgas!P58*M$196+GeoEL!P56*M$197+GeoVa!P56*M$198+VP!P56*M$199+Sol!P56*M$200+Affald!P60*M$201)</f>
        <v>5.1661917871216913E-3</v>
      </c>
      <c r="N37" s="310">
        <f ca="1">IF(Sammenligning!$G$9="GJ",1,(1*3.6))*(AMV1træ!Q60*N$183+AMV1træBP!Q60*N$184+AMV3kul!Q58*N$185+AMV4træ!Q58*N$186+AMV4træBP!Q58*N$187+AVV1træ!Q58*N$188+AVV1kul!Q58*N$189+AVV2træ!Q58*N$190+AVV2halm!Q58*N$191+AVV2gasGT!Q58*N$192+KKV!Q58*N$193+HCVgas!Q58*N$194+SPolie!Q58*N$195+SPgas!Q58*N$196+GeoEL!Q56*N$197+GeoVa!Q56*N$198+VP!Q56*N$199+Sol!Q56*N$200+Affald!Q60*N$201)</f>
        <v>5.1822993047686214E-3</v>
      </c>
      <c r="O37" s="246">
        <f ca="1">IF(Sammenligning!$G$9="GJ",1,(1*3.6))*(AMV1træ!R60*O$183+AMV1træBP!R60*O$184+AMV3kul!R58*O$185+AMV4træ!R58*O$186+AMV4træBP!R58*O$187+AVV1træ!R58*O$188+AVV1kul!R58*O$189+AVV2træ!R58*O$190+AVV2halm!R58*O$191+AVV2gasGT!R58*O$192+KKV!R58*O$193+HCVgas!R58*O$194+SPolie!R58*O$195+SPgas!R58*O$196+GeoEL!R56*O$197+GeoVa!R56*O$198+VP!R56*O$199+Sol!R56*O$200+Affald!R60*O$201)</f>
        <v>5.1661430011984396E-3</v>
      </c>
      <c r="P37" s="246">
        <f ca="1">IF(Sammenligning!$G$9="GJ",1,(1*3.6))*(AMV1træ!S60*P$183+AMV1træBP!S60*P$184+AMV3kul!S58*P$185+AMV4træ!S58*P$186+AMV4træBP!S58*P$187+AVV1træ!S58*P$188+AVV1kul!S58*P$189+AVV2træ!S58*P$190+AVV2halm!S58*P$191+AVV2gasGT!S58*P$192+KKV!S58*P$193+HCVgas!S58*P$194+SPolie!S58*P$195+SPgas!S58*P$196+GeoEL!S56*P$197+GeoVa!S56*P$198+VP!S56*P$199+Sol!S56*P$200+Affald!S60*P$201)</f>
        <v>5.1499863134556829E-3</v>
      </c>
      <c r="Q37" s="246">
        <f ca="1">IF(Sammenligning!$G$9="GJ",1,(1*3.6))*(AMV1træ!T60*Q$183+AMV1træBP!T60*Q$184+AMV3kul!T58*Q$185+AMV4træ!T58*Q$186+AMV4træBP!T58*Q$187+AVV1træ!T58*Q$188+AVV1kul!T58*Q$189+AVV2træ!T58*Q$190+AVV2halm!T58*Q$191+AVV2gasGT!T58*Q$192+KKV!T58*Q$193+HCVgas!T58*Q$194+SPolie!T58*Q$195+SPgas!T58*Q$196+GeoEL!T56*Q$197+GeoVa!T56*Q$198+VP!T56*Q$199+Sol!T56*Q$200+Affald!T60*Q$201)</f>
        <v>5.1338292415266237E-3</v>
      </c>
      <c r="R37" s="246">
        <f ca="1">IF(Sammenligning!$G$9="GJ",1,(1*3.6))*(AMV1træ!U60*R$183+AMV1træBP!U60*R$184+AMV3kul!U58*R$185+AMV4træ!U58*R$186+AMV4træBP!U58*R$187+AVV1træ!U58*R$188+AVV1kul!U58*R$189+AVV2træ!U58*R$190+AVV2halm!U58*R$191+AVV2gasGT!U58*R$192+KKV!U58*R$193+HCVgas!U58*R$194+SPolie!U58*R$195+SPgas!U58*R$196+GeoEL!U56*R$197+GeoVa!U56*R$198+VP!U56*R$199+Sol!U56*R$200+Affald!U60*R$201)</f>
        <v>5.1176717853975828E-3</v>
      </c>
      <c r="S37" s="310">
        <f ca="1">IF(Sammenligning!$G$9="GJ",1,(1*3.6))*(AMV1træ!V60*S$183+AMV1træBP!V60*S$184+AMV3kul!V58*S$185+AMV4træ!V58*S$186+AMV4træBP!V58*S$187+AVV1træ!V58*S$188+AVV1kul!V58*S$189+AVV2træ!V58*S$190+AVV2halm!V58*S$191+AVV2gasGT!V58*S$192+KKV!V58*S$193+HCVgas!V58*S$194+SPolie!V58*S$195+SPgas!V58*S$196+GeoEL!V56*S$197+GeoVa!V56*S$198+VP!V56*S$199+Sol!V56*S$200+Affald!V60*S$201)</f>
        <v>5.1015139450548549E-3</v>
      </c>
      <c r="T37" s="246">
        <f ca="1">IF(Sammenligning!$G$9="GJ",1,(1*3.6))*(AMV1træ!W60*T$183+AMV1træBP!W60*T$184+AMV3kul!W58*T$185+AMV4træ!W58*T$186+AMV4træBP!W58*T$187+AVV1træ!W58*T$188+AVV1kul!W58*T$189+AVV2træ!W58*T$190+AVV2halm!W58*T$191+AVV2gasGT!W58*T$192+KKV!W58*T$193+HCVgas!W58*T$194+SPolie!W58*T$195+SPgas!W58*T$196+GeoEL!W56*T$197+GeoVa!W56*T$198+VP!W56*T$199+Sol!W56*T$200+Affald!W60*T$201)</f>
        <v>4.2156475733332067E-3</v>
      </c>
      <c r="U37" s="246">
        <f ca="1">IF(Sammenligning!$G$9="GJ",1,(1*3.6))*(AMV1træ!X60*U$183+AMV1træBP!X60*U$184+AMV3kul!X58*U$185+AMV4træ!X58*U$186+AMV4træBP!X58*U$187+AVV1træ!X58*U$188+AVV1kul!X58*U$189+AVV2træ!X58*U$190+AVV2halm!X58*U$191+AVV2gasGT!X58*U$192+KKV!X58*U$193+HCVgas!X58*U$194+SPolie!X58*U$195+SPgas!X58*U$196+GeoEL!X56*U$197+GeoVa!X56*U$198+VP!X56*U$199+Sol!X56*U$200+Affald!X60*U$201)</f>
        <v>4.2156475733332067E-3</v>
      </c>
      <c r="V37" s="246">
        <f ca="1">IF(Sammenligning!$G$9="GJ",1,(1*3.6))*(AMV1træ!Y60*V$183+AMV1træBP!Y60*V$184+AMV3kul!Y58*V$185+AMV4træ!Y58*V$186+AMV4træBP!Y58*V$187+AVV1træ!Y58*V$188+AVV1kul!Y58*V$189+AVV2træ!Y58*V$190+AVV2halm!Y58*V$191+AVV2gasGT!Y58*V$192+KKV!Y58*V$193+HCVgas!Y58*V$194+SPolie!Y58*V$195+SPgas!Y58*V$196+GeoEL!Y56*V$197+GeoVa!Y56*V$198+VP!Y56*V$199+Sol!Y56*V$200+Affald!Y60*V$201)</f>
        <v>4.2156475733332067E-3</v>
      </c>
      <c r="W37" s="246">
        <f ca="1">IF(Sammenligning!$G$9="GJ",1,(1*3.6))*(AMV1træ!Z60*W$183+AMV1træBP!Z60*W$184+AMV3kul!Z58*W$185+AMV4træ!Z58*W$186+AMV4træBP!Z58*W$187+AVV1træ!Z58*W$188+AVV1kul!Z58*W$189+AVV2træ!Z58*W$190+AVV2halm!Z58*W$191+AVV2gasGT!Z58*W$192+KKV!Z58*W$193+HCVgas!Z58*W$194+SPolie!Z58*W$195+SPgas!Z58*W$196+GeoEL!Z56*W$197+GeoVa!Z56*W$198+VP!Z56*W$199+Sol!Z56*W$200+Affald!Z60*W$201)</f>
        <v>4.2156475733332067E-3</v>
      </c>
      <c r="X37" s="310">
        <f ca="1">IF(Sammenligning!$G$9="GJ",1,(1*3.6))*(AMV1træ!AA60*X$183+AMV1træBP!AA60*X$184+AMV3kul!AA58*X$185+AMV4træ!AA58*X$186+AMV4træBP!AA58*X$187+AVV1træ!AA58*X$188+AVV1kul!AA58*X$189+AVV2træ!AA58*X$190+AVV2halm!AA58*X$191+AVV2gasGT!AA58*X$192+KKV!AA58*X$193+HCVgas!AA58*X$194+SPolie!AA58*X$195+SPgas!AA58*X$196+GeoEL!AA56*X$197+GeoVa!AA56*X$198+VP!AA56*X$199+Sol!AA56*X$200+Affald!AA60*X$201)</f>
        <v>4.2156475733332067E-3</v>
      </c>
      <c r="Y37" s="246">
        <f ca="1">IF(Sammenligning!$G$9="GJ",1,(1*3.6))*(AMV1træ!AB60*Y$183+AMV1træBP!AB60*Y$184+AMV3kul!AB58*Y$185+AMV4træ!AB58*Y$186+AMV4træBP!AB58*Y$187+AVV1træ!AB58*Y$188+AVV1kul!AB58*Y$189+AVV2træ!AB58*Y$190+AVV2halm!AB58*Y$191+AVV2gasGT!AB58*Y$192+KKV!AB58*Y$193+HCVgas!AB58*Y$194+SPolie!AB58*Y$195+SPgas!AB58*Y$196+GeoEL!AB56*Y$197+GeoVa!AB56*Y$198+VP!AB56*Y$199+Sol!AB56*Y$200+Affald!AB60*Y$201)</f>
        <v>4.1407816994493427E-3</v>
      </c>
      <c r="Z37" s="246">
        <f ca="1">IF(Sammenligning!$G$9="GJ",1,(1*3.6))*(AMV1træ!AC60*Z$183+AMV1træBP!AC60*Z$184+AMV3kul!AC58*Z$185+AMV4træ!AC58*Z$186+AMV4træBP!AC58*Z$187+AVV1træ!AC58*Z$188+AVV1kul!AC58*Z$189+AVV2træ!AC58*Z$190+AVV2halm!AC58*Z$191+AVV2gasGT!AC58*Z$192+KKV!AC58*Z$193+HCVgas!AC58*Z$194+SPolie!AC58*Z$195+SPgas!AC58*Z$196+GeoEL!AC56*Z$197+GeoVa!AC56*Z$198+VP!AC56*Z$199+Sol!AC56*Z$200+Affald!AC60*Z$201)</f>
        <v>4.0659140259731935E-3</v>
      </c>
      <c r="AA37" s="246">
        <f ca="1">IF(Sammenligning!$G$9="GJ",1,(1*3.6))*(AMV1træ!AD60*AA$183+AMV1træBP!AD60*AA$184+AMV3kul!AD58*AA$185+AMV4træ!AD58*AA$186+AMV4træBP!AD58*AA$187+AVV1træ!AD58*AA$188+AVV1kul!AD58*AA$189+AVV2træ!AD58*AA$190+AVV2halm!AD58*AA$191+AVV2gasGT!AD58*AA$192+KKV!AD58*AA$193+HCVgas!AD58*AA$194+SPolie!AD58*AA$195+SPgas!AD58*AA$196+GeoEL!AD56*AA$197+GeoVa!AD56*AA$198+VP!AD56*AA$199+Sol!AD56*AA$200+Affald!AD60*AA$201)</f>
        <v>3.9910445528398919E-3</v>
      </c>
      <c r="AB37" s="246">
        <f ca="1">IF(Sammenligning!$G$9="GJ",1,(1*3.6))*(AMV1træ!AE60*AB$183+AMV1træBP!AE60*AB$184+AMV3kul!AE58*AB$185+AMV4træ!AE58*AB$186+AMV4træBP!AE58*AB$187+AVV1træ!AE58*AB$188+AVV1kul!AE58*AB$189+AVV2træ!AE58*AB$190+AVV2halm!AE58*AB$191+AVV2gasGT!AE58*AB$192+KKV!AE58*AB$193+HCVgas!AE58*AB$194+SPolie!AE58*AB$195+SPgas!AE58*AB$196+GeoEL!AE56*AB$197+GeoVa!AE56*AB$198+VP!AE56*AB$199+Sol!AE56*AB$200+Affald!AE60*AB$201)</f>
        <v>3.9161732799845661E-3</v>
      </c>
      <c r="AC37" s="310">
        <f ca="1">IF(Sammenligning!$G$9="GJ",1,(1*3.6))*(AMV1træ!AF60*AC$183+AMV1træBP!AF60*AC$184+AMV3kul!AF58*AC$185+AMV4træ!AF58*AC$186+AMV4træBP!AF58*AC$187+AVV1træ!AF58*AC$188+AVV1kul!AF58*AC$189+AVV2træ!AF58*AC$190+AVV2halm!AF58*AC$191+AVV2gasGT!AF58*AC$192+KKV!AF58*AC$193+HCVgas!AF58*AC$194+SPolie!AF58*AC$195+SPgas!AF58*AC$196+GeoEL!AF56*AC$197+GeoVa!AF56*AC$198+VP!AF56*AC$199+Sol!AF56*AC$200+Affald!AF60*AC$201)</f>
        <v>3.8413002073423132E-3</v>
      </c>
      <c r="AD37" s="3"/>
      <c r="AE37" s="246">
        <f ca="1">IF(Sammenligning!$G$9="GJ",1,(1*3.6))*(AMV1træ!$H60*AE$183+AMV1træBP!$H60*AE$184+AMV3kul!$H58*AE$185+AMV4træ!$H58*AE$186+AMV4træBP!$H58*AE$187+AVV1træ!$H58*AE$188+AVV1kul!$H58*AE$189+AVV2træ!$H58*AE$190+AVV2halm!$H58*AE$191+AVV2gasGT!$H58*AE$192+KKV!$H58*AE$193+HCVgas!$H58*AE$194+SPolie!$H58*AE$195+SPgas!$H58*AE$196+GeoEL!$H56*AE$197+GeoVa!$H56*AE$198+VP!$H56*AE$199+Sol!$H56*AE$200+Affald!$H60*AE$201)</f>
        <v>3.0093071937156374E-3</v>
      </c>
      <c r="AF37" s="246">
        <f ca="1">IF(Sammenligning!$G$9="GJ",1,(1*3.6))*(AMV1træ!$H60*AF$183+AMV1træBP!$H60*AF$184+AMV3kul!$H58*AF$185+AMV4træ!$H58*AF$186+AMV4træBP!$H58*AF$187+AVV1træ!$H58*AF$188+AVV1kul!$H58*AF$189+AVV2træ!$H58*AF$190+AVV2halm!$H58*AF$191+AVV2gasGT!$H58*AF$192+KKV!$H58*AF$193+HCVgas!$H58*AF$194+SPolie!$H58*AF$195+SPgas!$H58*AF$196+GeoEL!$H56*AF$197+GeoVa!$H56*AF$198+VP!$H56*AF$199+Sol!$H56*AF$200+Affald!$H60*AF$201)</f>
        <v>3.4669698964049753E-3</v>
      </c>
      <c r="AG37" s="246">
        <f ca="1">IF(Sammenligning!$G$9="GJ",1,(1*3.6))*(AMV1træ!$H60*AG$183+AMV1træBP!$H60*AG$184+AMV3kul!$H58*AG$185+AMV4træ!$H58*AG$186+AMV4træBP!$H58*AG$187+AVV1træ!$H58*AG$188+AVV1kul!$H58*AG$189+AVV2træ!$H58*AG$190+AVV2halm!$H58*AG$191+AVV2gasGT!$H58*AG$192+KKV!$H58*AG$193+HCVgas!$H58*AG$194+SPolie!$H58*AG$195+SPgas!$H58*AG$196+GeoEL!$H56*AG$197+GeoVa!$H56*AG$198+VP!$H56*AG$199+Sol!$H56*AG$200+Affald!$H60*AG$201)</f>
        <v>4.196444980240634E-3</v>
      </c>
      <c r="AH37" s="246">
        <f ca="1">IF(Sammenligning!$G$9="GJ",1,(1*3.6))*(AMV1træ!$H60*AH$183+AMV1træBP!$H60*AH$184+AMV3kul!$H58*AH$185+AMV4træ!$H58*AH$186+AMV4træBP!$H58*AH$187+AVV1træ!$H58*AH$188+AVV1kul!$H58*AH$189+AVV2træ!$H58*AH$190+AVV2halm!$H58*AH$191+AVV2gasGT!$H58*AH$192+KKV!$H58*AH$193+HCVgas!$H58*AH$194+SPolie!$H58*AH$195+SPgas!$H58*AH$196+GeoEL!$H56*AH$197+GeoVa!$H56*AH$198+VP!$H56*AH$199+Sol!$H56*AH$200+Affald!$H60*AH$201)</f>
        <v>5.7724541027416041E-3</v>
      </c>
      <c r="AI37" s="246">
        <f ca="1">IF(Sammenligning!$G$9="GJ",1,(1*3.6))*(AMV1træ!$H60*AI$183+AMV1træBP!$H60*AI$184+AMV3kul!$H58*AI$185+AMV4træ!$H58*AI$186+AMV4træBP!$H58*AI$187+AVV1træ!$H58*AI$188+AVV1kul!$H58*AI$189+AVV2træ!$H58*AI$190+AVV2halm!$H58*AI$191+AVV2gasGT!$H58*AI$192+KKV!$H58*AI$193+HCVgas!$H58*AI$194+SPolie!$H58*AI$195+SPgas!$H58*AI$196+GeoEL!$H56*AI$197+GeoVa!$H56*AI$198+VP!$H56*AI$199+Sol!$H56*AI$200+Affald!$H60*AI$201)</f>
        <v>6.7622281034431285E-3</v>
      </c>
      <c r="AJ37" s="246">
        <f ca="1">IF(Sammenligning!$G$9="GJ",1,(1*3.6))*(AMV1træ!$H60*AJ$183+AMV1træBP!$H60*AJ$184+AMV3kul!$H58*AJ$185+AMV4træ!$H58*AJ$186+AMV4træBP!$H58*AJ$187+AVV1træ!$H58*AJ$188+AVV1kul!$H58*AJ$189+AVV2træ!$H58*AJ$190+AVV2halm!$H58*AJ$191+AVV2gasGT!$H58*AJ$192+KKV!$H58*AJ$193+HCVgas!$H58*AJ$194+SPolie!$H58*AJ$195+SPgas!$H58*AJ$196+GeoEL!$H56*AJ$197+GeoVa!$H56*AJ$198+VP!$H56*AJ$199+Sol!$H56*AJ$200+Affald!$H60*AJ$201)</f>
        <v>5.4152597729852543E-3</v>
      </c>
      <c r="AK37" s="246">
        <f ca="1">IF(Sammenligning!$G$9="GJ",1,(1*3.6))*(AMV1træ!$H60*AK$183+AMV1træBP!$H60*AK$184+AMV3kul!$H58*AK$185+AMV4træ!$H58*AK$186+AMV4træBP!$H58*AK$187+AVV1træ!$H58*AK$188+AVV1kul!$H58*AK$189+AVV2træ!$H58*AK$190+AVV2halm!$H58*AK$191+AVV2gasGT!$H58*AK$192+KKV!$H58*AK$193+HCVgas!$H58*AK$194+SPolie!$H58*AK$195+SPgas!$H58*AK$196+GeoEL!$H56*AK$197+GeoVa!$H56*AK$198+VP!$H56*AK$199+Sol!$H56*AK$200+Affald!$H60*AK$201)</f>
        <v>5.3473436645558002E-3</v>
      </c>
      <c r="AL37" s="246">
        <f ca="1">IF(Sammenligning!$G$9="GJ",1,(1*3.6))*(AMV1træ!$H60*AL$183+AMV1træBP!$H60*AL$184+AMV3kul!$H58*AL$185+AMV4træ!$H58*AL$186+AMV4træBP!$H58*AL$187+AVV1træ!$H58*AL$188+AVV1kul!$H58*AL$189+AVV2træ!$H58*AL$190+AVV2halm!$H58*AL$191+AVV2gasGT!$H58*AL$192+KKV!$H58*AL$193+HCVgas!$H58*AL$194+SPolie!$H58*AL$195+SPgas!$H58*AL$196+GeoEL!$H56*AL$197+GeoVa!$H56*AL$198+VP!$H56*AL$199+Sol!$H56*AL$200+Affald!$H60*AL$201)</f>
        <v>1.853018568612628E-3</v>
      </c>
      <c r="AM37" s="246">
        <f ca="1">IF(Sammenligning!$G$9="GJ",1,(1*3.6))*(AMV1træ!$H60*AM$183+AMV1træBP!$H60*AM$184+AMV3kul!$H58*AM$185+AMV4træ!$H58*AM$186+AMV4træBP!$H58*AM$187+AVV1træ!$H58*AM$188+AVV1kul!$H58*AM$189+AVV2træ!$H58*AM$190+AVV2halm!$H58*AM$191+AVV2gasGT!$H58*AM$192+KKV!$H58*AM$193+HCVgas!$H58*AM$194+SPolie!$H58*AM$195+SPgas!$H58*AM$196+GeoEL!$H56*AM$197+GeoVa!$H56*AM$198+VP!$H56*AM$199+Sol!$H56*AM$200+Affald!$H60*AM$201)</f>
        <v>5.8857004956590006E-3</v>
      </c>
      <c r="AN37" s="246">
        <f ca="1">IF(Sammenligning!$G$9="GJ",1,(1*3.6))*(AMV1træ!$H60*AN$183+AMV1træBP!$H60*AN$184+AMV3kul!$H58*AN$185+AMV4træ!$H58*AN$186+AMV4træBP!$H58*AN$187+AVV1træ!$H58*AN$188+AVV1kul!$H58*AN$189+AVV2træ!$H58*AN$190+AVV2halm!$H58*AN$191+AVV2gasGT!$H58*AN$192+KKV!$H58*AN$193+HCVgas!$H58*AN$194+SPolie!$H58*AN$195+SPgas!$H58*AN$196+GeoEL!$H56*AN$197+GeoVa!$H56*AN$198+VP!$H56*AN$199+Sol!$H56*AN$200+Affald!$H60*AN$201)</f>
        <v>6.302385087835944E-3</v>
      </c>
      <c r="AO37" s="246">
        <f ca="1">IF(Sammenligning!$G$9="GJ",1,(1*3.6))*(AMV1træ!$H60*AO$183+AMV1træBP!$H60*AO$184+AMV3kul!$H58*AO$185+AMV4træ!$H58*AO$186+AMV4træBP!$H58*AO$187+AVV1træ!$H58*AO$188+AVV1kul!$H58*AO$189+AVV2træ!$H58*AO$190+AVV2halm!$H58*AO$191+AVV2gasGT!$H58*AO$192+KKV!$H58*AO$193+HCVgas!$H58*AO$194+SPolie!$H58*AO$195+SPgas!$H58*AO$196+GeoEL!$H56*AO$197+GeoVa!$H56*AO$198+VP!$H56*AO$199+Sol!$H56*AO$200+Affald!$H60*AO$201)</f>
        <v>4.467213557383087E-3</v>
      </c>
      <c r="AP37" s="246">
        <f ca="1">IF(Sammenligning!$G$9="GJ",1,(1*3.6))*(AMV1træ!$H60*AP$183+AMV1træBP!$H60*AP$184+AMV3kul!$H58*AP$185+AMV4træ!$H58*AP$186+AMV4træBP!$H58*AP$187+AVV1træ!$H58*AP$188+AVV1kul!$H58*AP$189+AVV2træ!$H58*AP$190+AVV2halm!$H58*AP$191+AVV2gasGT!$H58*AP$192+KKV!$H58*AP$193+HCVgas!$H58*AP$194+SPolie!$H58*AP$195+SPgas!$H58*AP$196+GeoEL!$H56*AP$197+GeoVa!$H56*AP$198+VP!$H56*AP$199+Sol!$H56*AP$200+Affald!$H60*AP$201)</f>
        <v>3.734459909917138E-3</v>
      </c>
      <c r="AQ37" s="246">
        <f ca="1">IF(Sammenligning!$G$9="GJ",1,(1*3.6))*(AMV1træ!$I60*AQ$183+AMV1træBP!$I60*AQ$184+AMV3kul!$I58*AQ$185+AMV4træ!$I58*AQ$186+AMV4træBP!$I58*AQ$187+AVV1træ!$I58*AQ$188+AVV1kul!$I58*AQ$189+AVV2træ!$I58*AQ$190+AVV2halm!$I58*AQ$191+AVV2gasGT!$I58*AQ$192+KKV!$I58*AQ$193+HCVgas!$I58*AQ$194+SPolie!$I58*AQ$195+SPgas!$I58*AQ$196+GeoEL!$I56*AQ$197+GeoVa!$I56*AQ$198+VP!$I56*AQ$199+Sol!$I56*AQ$200+Affald!$I60*AQ$201)</f>
        <v>3.0093071937156374E-3</v>
      </c>
      <c r="AR37" s="246">
        <f ca="1">IF(Sammenligning!$G$9="GJ",1,(1*3.6))*(AMV1træ!$I60*AR$183+AMV1træBP!$I60*AR$184+AMV3kul!$I58*AR$185+AMV4træ!$I58*AR$186+AMV4træBP!$I58*AR$187+AVV1træ!$I58*AR$188+AVV1kul!$I58*AR$189+AVV2træ!$I58*AR$190+AVV2halm!$I58*AR$191+AVV2gasGT!$I58*AR$192+KKV!$I58*AR$193+HCVgas!$I58*AR$194+SPolie!$I58*AR$195+SPgas!$I58*AR$196+GeoEL!$I56*AR$197+GeoVa!$I56*AR$198+VP!$I56*AR$199+Sol!$I56*AR$200+Affald!$I60*AR$201)</f>
        <v>3.4669698964049753E-3</v>
      </c>
      <c r="AS37" s="246">
        <f ca="1">IF(Sammenligning!$G$9="GJ",1,(1*3.6))*(AMV1træ!$I60*AS$183+AMV1træBP!$I60*AS$184+AMV3kul!$I58*AS$185+AMV4træ!$I58*AS$186+AMV4træBP!$I58*AS$187+AVV1træ!$I58*AS$188+AVV1kul!$I58*AS$189+AVV2træ!$I58*AS$190+AVV2halm!$I58*AS$191+AVV2gasGT!$I58*AS$192+KKV!$I58*AS$193+HCVgas!$I58*AS$194+SPolie!$I58*AS$195+SPgas!$I58*AS$196+GeoEL!$I56*AS$197+GeoVa!$I56*AS$198+VP!$I56*AS$199+Sol!$I56*AS$200+Affald!$I60*AS$201)</f>
        <v>4.196444980240634E-3</v>
      </c>
      <c r="AT37" s="246">
        <f ca="1">IF(Sammenligning!$G$9="GJ",1,(1*3.6))*(AMV1træ!$I60*AT$183+AMV1træBP!$I60*AT$184+AMV3kul!$I58*AT$185+AMV4træ!$I58*AT$186+AMV4træBP!$I58*AT$187+AVV1træ!$I58*AT$188+AVV1kul!$I58*AT$189+AVV2træ!$I58*AT$190+AVV2halm!$I58*AT$191+AVV2gasGT!$I58*AT$192+KKV!$I58*AT$193+HCVgas!$I58*AT$194+SPolie!$I58*AT$195+SPgas!$I58*AT$196+GeoEL!$I56*AT$197+GeoVa!$I56*AT$198+VP!$I56*AT$199+Sol!$I56*AT$200+Affald!$I60*AT$201)</f>
        <v>5.7724541027416041E-3</v>
      </c>
      <c r="AU37" s="246">
        <f ca="1">IF(Sammenligning!$G$9="GJ",1,(1*3.6))*(AMV1træ!$I60*AU$183+AMV1træBP!$I60*AU$184+AMV3kul!$I58*AU$185+AMV4træ!$I58*AU$186+AMV4træBP!$I58*AU$187+AVV1træ!$I58*AU$188+AVV1kul!$I58*AU$189+AVV2træ!$I58*AU$190+AVV2halm!$I58*AU$191+AVV2gasGT!$I58*AU$192+KKV!$I58*AU$193+HCVgas!$I58*AU$194+SPolie!$I58*AU$195+SPgas!$I58*AU$196+GeoEL!$I56*AU$197+GeoVa!$I56*AU$198+VP!$I56*AU$199+Sol!$I56*AU$200+Affald!$I60*AU$201)</f>
        <v>6.7622281034431285E-3</v>
      </c>
      <c r="AV37" s="246">
        <f ca="1">IF(Sammenligning!$G$9="GJ",1,(1*3.6))*(AMV1træ!$I60*AV$183+AMV1træBP!$I60*AV$184+AMV3kul!$I58*AV$185+AMV4træ!$I58*AV$186+AMV4træBP!$I58*AV$187+AVV1træ!$I58*AV$188+AVV1kul!$I58*AV$189+AVV2træ!$I58*AV$190+AVV2halm!$I58*AV$191+AVV2gasGT!$I58*AV$192+KKV!$I58*AV$193+HCVgas!$I58*AV$194+SPolie!$I58*AV$195+SPgas!$I58*AV$196+GeoEL!$I56*AV$197+GeoVa!$I56*AV$198+VP!$I56*AV$199+Sol!$I56*AV$200+Affald!$I60*AV$201)</f>
        <v>5.4152597729852543E-3</v>
      </c>
      <c r="AW37" s="246">
        <f ca="1">IF(Sammenligning!$G$9="GJ",1,(1*3.6))*(AMV1træ!$I60*AW$183+AMV1træBP!$I60*AW$184+AMV3kul!$I58*AW$185+AMV4træ!$I58*AW$186+AMV4træBP!$I58*AW$187+AVV1træ!$I58*AW$188+AVV1kul!$I58*AW$189+AVV2træ!$I58*AW$190+AVV2halm!$I58*AW$191+AVV2gasGT!$I58*AW$192+KKV!$I58*AW$193+HCVgas!$I58*AW$194+SPolie!$I58*AW$195+SPgas!$I58*AW$196+GeoEL!$I56*AW$197+GeoVa!$I56*AW$198+VP!$I56*AW$199+Sol!$I56*AW$200+Affald!$I60*AW$201)</f>
        <v>5.3473436645558002E-3</v>
      </c>
      <c r="AX37" s="246">
        <f ca="1">IF(Sammenligning!$G$9="GJ",1,(1*3.6))*(AMV1træ!$I60*AX$183+AMV1træBP!$I60*AX$184+AMV3kul!$I58*AX$185+AMV4træ!$I58*AX$186+AMV4træBP!$I58*AX$187+AVV1træ!$I58*AX$188+AVV1kul!$I58*AX$189+AVV2træ!$I58*AX$190+AVV2halm!$I58*AX$191+AVV2gasGT!$I58*AX$192+KKV!$I58*AX$193+HCVgas!$I58*AX$194+SPolie!$I58*AX$195+SPgas!$I58*AX$196+GeoEL!$I56*AX$197+GeoVa!$I56*AX$198+VP!$I56*AX$199+Sol!$I56*AX$200+Affald!$I60*AX$201)</f>
        <v>1.853018568612628E-3</v>
      </c>
      <c r="AY37" s="246">
        <f ca="1">IF(Sammenligning!$G$9="GJ",1,(1*3.6))*(AMV1træ!$I60*AY$183+AMV1træBP!$I60*AY$184+AMV3kul!$I58*AY$185+AMV4træ!$I58*AY$186+AMV4træBP!$I58*AY$187+AVV1træ!$I58*AY$188+AVV1kul!$I58*AY$189+AVV2træ!$I58*AY$190+AVV2halm!$I58*AY$191+AVV2gasGT!$I58*AY$192+KKV!$I58*AY$193+HCVgas!$I58*AY$194+SPolie!$I58*AY$195+SPgas!$I58*AY$196+GeoEL!$I56*AY$197+GeoVa!$I56*AY$198+VP!$I56*AY$199+Sol!$I56*AY$200+Affald!$I60*AY$201)</f>
        <v>5.8857004956590006E-3</v>
      </c>
      <c r="AZ37" s="246">
        <f ca="1">IF(Sammenligning!$G$9="GJ",1,(1*3.6))*(AMV1træ!$I60*AZ$183+AMV1træBP!$I60*AZ$184+AMV3kul!$I58*AZ$185+AMV4træ!$I58*AZ$186+AMV4træBP!$I58*AZ$187+AVV1træ!$I58*AZ$188+AVV1kul!$I58*AZ$189+AVV2træ!$I58*AZ$190+AVV2halm!$I58*AZ$191+AVV2gasGT!$I58*AZ$192+KKV!$I58*AZ$193+HCVgas!$I58*AZ$194+SPolie!$I58*AZ$195+SPgas!$I58*AZ$196+GeoEL!$I56*AZ$197+GeoVa!$I56*AZ$198+VP!$I56*AZ$199+Sol!$I56*AZ$200+Affald!$I60*AZ$201)</f>
        <v>6.302385087835944E-3</v>
      </c>
      <c r="BA37" s="246">
        <f ca="1">IF(Sammenligning!$G$9="GJ",1,(1*3.6))*(AMV1træ!$I60*BA$183+AMV1træBP!$I60*BA$184+AMV3kul!$I58*BA$185+AMV4træ!$I58*BA$186+AMV4træBP!$I58*BA$187+AVV1træ!$I58*BA$188+AVV1kul!$I58*BA$189+AVV2træ!$I58*BA$190+AVV2halm!$I58*BA$191+AVV2gasGT!$I58*BA$192+KKV!$I58*BA$193+HCVgas!$I58*BA$194+SPolie!$I58*BA$195+SPgas!$I58*BA$196+GeoEL!$I56*BA$197+GeoVa!$I56*BA$198+VP!$I56*BA$199+Sol!$I56*BA$200+Affald!$I60*BA$201)</f>
        <v>4.467213557383087E-3</v>
      </c>
      <c r="BB37" s="246">
        <f ca="1">IF(Sammenligning!$G$9="GJ",1,(1*3.6))*(AMV1træ!$I60*BB$183+AMV1træBP!$I60*BB$184+AMV3kul!$I58*BB$185+AMV4træ!$I58*BB$186+AMV4træBP!$I58*BB$187+AVV1træ!$I58*BB$188+AVV1kul!$I58*BB$189+AVV2træ!$I58*BB$190+AVV2halm!$I58*BB$191+AVV2gasGT!$I58*BB$192+KKV!$I58*BB$193+HCVgas!$I58*BB$194+SPolie!$I58*BB$195+SPgas!$I58*BB$196+GeoEL!$I56*BB$197+GeoVa!$I56*BB$198+VP!$I56*BB$199+Sol!$I56*BB$200+Affald!$I60*BB$201)</f>
        <v>3.734459909917138E-3</v>
      </c>
      <c r="BC37" s="310">
        <f ca="1">IF(Sammenligning!$G$9="GJ",1,(1*3.6))*(AMV1træ!$J60*BC$183+AMV1træBP!$J60*BC$184+AMV3kul!$J58*BC$185+AMV4træ!$J58*BC$186+AMV4træBP!$J58*BC$187+AVV1træ!$J58*BC$188+AVV1kul!$J58*BC$189+AVV2træ!$J58*BC$190+AVV2halm!$J58*BC$191+AVV2gasGT!$J58*BC$192+KKV!$J58*BC$193+HCVgas!$J58*BC$194+SPolie!$J58*BC$195+SPgas!$J58*BC$196+GeoEL!$J56*BC$197+GeoVa!$J56*BC$198+VP!$J56*BC$199+Sol!$J56*BC$200+Affald!$J60*BC$201)</f>
        <v>3.0093071937156374E-3</v>
      </c>
      <c r="BD37" s="310">
        <f ca="1">IF(Sammenligning!$G$9="GJ",1,(1*3.6))*(AMV1træ!$J60*BD$183+AMV1træBP!$J60*BD$184+AMV3kul!$J58*BD$185+AMV4træ!$J58*BD$186+AMV4træBP!$J58*BD$187+AVV1træ!$J58*BD$188+AVV1kul!$J58*BD$189+AVV2træ!$J58*BD$190+AVV2halm!$J58*BD$191+AVV2gasGT!$J58*BD$192+KKV!$J58*BD$193+HCVgas!$J58*BD$194+SPolie!$J58*BD$195+SPgas!$J58*BD$196+GeoEL!$J56*BD$197+GeoVa!$J56*BD$198+VP!$J56*BD$199+Sol!$J56*BD$200+Affald!$J60*BD$201)</f>
        <v>3.4669698964049753E-3</v>
      </c>
      <c r="BE37" s="310">
        <f ca="1">IF(Sammenligning!$G$9="GJ",1,(1*3.6))*(AMV1træ!$J60*BE$183+AMV1træBP!$J60*BE$184+AMV3kul!$J58*BE$185+AMV4træ!$J58*BE$186+AMV4træBP!$J58*BE$187+AVV1træ!$J58*BE$188+AVV1kul!$J58*BE$189+AVV2træ!$J58*BE$190+AVV2halm!$J58*BE$191+AVV2gasGT!$J58*BE$192+KKV!$J58*BE$193+HCVgas!$J58*BE$194+SPolie!$J58*BE$195+SPgas!$J58*BE$196+GeoEL!$J56*BE$197+GeoVa!$J56*BE$198+VP!$J56*BE$199+Sol!$J56*BE$200+Affald!$J60*BE$201)</f>
        <v>4.196444980240634E-3</v>
      </c>
      <c r="BF37" s="310">
        <f ca="1">IF(Sammenligning!$G$9="GJ",1,(1*3.6))*(AMV1træ!$J60*BF$183+AMV1træBP!$J60*BF$184+AMV3kul!$J58*BF$185+AMV4træ!$J58*BF$186+AMV4træBP!$J58*BF$187+AVV1træ!$J58*BF$188+AVV1kul!$J58*BF$189+AVV2træ!$J58*BF$190+AVV2halm!$J58*BF$191+AVV2gasGT!$J58*BF$192+KKV!$J58*BF$193+HCVgas!$J58*BF$194+SPolie!$J58*BF$195+SPgas!$J58*BF$196+GeoEL!$J56*BF$197+GeoVa!$J56*BF$198+VP!$J56*BF$199+Sol!$J56*BF$200+Affald!$J60*BF$201)</f>
        <v>5.7724541027416041E-3</v>
      </c>
      <c r="BG37" s="310">
        <f ca="1">IF(Sammenligning!$G$9="GJ",1,(1*3.6))*(AMV1træ!$J60*BG$183+AMV1træBP!$J60*BG$184+AMV3kul!$J58*BG$185+AMV4træ!$J58*BG$186+AMV4træBP!$J58*BG$187+AVV1træ!$J58*BG$188+AVV1kul!$J58*BG$189+AVV2træ!$J58*BG$190+AVV2halm!$J58*BG$191+AVV2gasGT!$J58*BG$192+KKV!$J58*BG$193+HCVgas!$J58*BG$194+SPolie!$J58*BG$195+SPgas!$J58*BG$196+GeoEL!$J56*BG$197+GeoVa!$J56*BG$198+VP!$J56*BG$199+Sol!$J56*BG$200+Affald!$J60*BG$201)</f>
        <v>6.7622281034431285E-3</v>
      </c>
      <c r="BH37" s="310">
        <f ca="1">IF(Sammenligning!$G$9="GJ",1,(1*3.6))*(AMV1træ!$J60*BH$183+AMV1træBP!$J60*BH$184+AMV3kul!$J58*BH$185+AMV4træ!$J58*BH$186+AMV4træBP!$J58*BH$187+AVV1træ!$J58*BH$188+AVV1kul!$J58*BH$189+AVV2træ!$J58*BH$190+AVV2halm!$J58*BH$191+AVV2gasGT!$J58*BH$192+KKV!$J58*BH$193+HCVgas!$J58*BH$194+SPolie!$J58*BH$195+SPgas!$J58*BH$196+GeoEL!$J56*BH$197+GeoVa!$J56*BH$198+VP!$J56*BH$199+Sol!$J56*BH$200+Affald!$J60*BH$201)</f>
        <v>5.4152597729852543E-3</v>
      </c>
      <c r="BI37" s="310">
        <f ca="1">IF(Sammenligning!$G$9="GJ",1,(1*3.6))*(AMV1træ!$J60*BI$183+AMV1træBP!$J60*BI$184+AMV3kul!$J58*BI$185+AMV4træ!$J58*BI$186+AMV4træBP!$J58*BI$187+AVV1træ!$J58*BI$188+AVV1kul!$J58*BI$189+AVV2træ!$J58*BI$190+AVV2halm!$J58*BI$191+AVV2gasGT!$J58*BI$192+KKV!$J58*BI$193+HCVgas!$J58*BI$194+SPolie!$J58*BI$195+SPgas!$J58*BI$196+GeoEL!$J56*BI$197+GeoVa!$J56*BI$198+VP!$J56*BI$199+Sol!$J56*BI$200+Affald!$J60*BI$201)</f>
        <v>5.3473436645558002E-3</v>
      </c>
      <c r="BJ37" s="310">
        <f ca="1">IF(Sammenligning!$G$9="GJ",1,(1*3.6))*(AMV1træ!$J60*BJ$183+AMV1træBP!$J60*BJ$184+AMV3kul!$J58*BJ$185+AMV4træ!$J58*BJ$186+AMV4træBP!$J58*BJ$187+AVV1træ!$J58*BJ$188+AVV1kul!$J58*BJ$189+AVV2træ!$J58*BJ$190+AVV2halm!$J58*BJ$191+AVV2gasGT!$J58*BJ$192+KKV!$J58*BJ$193+HCVgas!$J58*BJ$194+SPolie!$J58*BJ$195+SPgas!$J58*BJ$196+GeoEL!$J56*BJ$197+GeoVa!$J56*BJ$198+VP!$J56*BJ$199+Sol!$J56*BJ$200+Affald!$J60*BJ$201)</f>
        <v>1.853018568612628E-3</v>
      </c>
      <c r="BK37" s="310">
        <f ca="1">IF(Sammenligning!$G$9="GJ",1,(1*3.6))*(AMV1træ!$J60*BK$183+AMV1træBP!$J60*BK$184+AMV3kul!$J58*BK$185+AMV4træ!$J58*BK$186+AMV4træBP!$J58*BK$187+AVV1træ!$J58*BK$188+AVV1kul!$J58*BK$189+AVV2træ!$J58*BK$190+AVV2halm!$J58*BK$191+AVV2gasGT!$J58*BK$192+KKV!$J58*BK$193+HCVgas!$J58*BK$194+SPolie!$J58*BK$195+SPgas!$J58*BK$196+GeoEL!$J56*BK$197+GeoVa!$J56*BK$198+VP!$J56*BK$199+Sol!$J56*BK$200+Affald!$J60*BK$201)</f>
        <v>5.8857004956590006E-3</v>
      </c>
      <c r="BL37" s="310">
        <f ca="1">IF(Sammenligning!$G$9="GJ",1,(1*3.6))*(AMV1træ!$J60*BL$183+AMV1træBP!$J60*BL$184+AMV3kul!$J58*BL$185+AMV4træ!$J58*BL$186+AMV4træBP!$J58*BL$187+AVV1træ!$J58*BL$188+AVV1kul!$J58*BL$189+AVV2træ!$J58*BL$190+AVV2halm!$J58*BL$191+AVV2gasGT!$J58*BL$192+KKV!$J58*BL$193+HCVgas!$J58*BL$194+SPolie!$J58*BL$195+SPgas!$J58*BL$196+GeoEL!$J56*BL$197+GeoVa!$J56*BL$198+VP!$J56*BL$199+Sol!$J56*BL$200+Affald!$J60*BL$201)</f>
        <v>6.302385087835944E-3</v>
      </c>
      <c r="BM37" s="310">
        <f ca="1">IF(Sammenligning!$G$9="GJ",1,(1*3.6))*(AMV1træ!$J60*BM$183+AMV1træBP!$J60*BM$184+AMV3kul!$J58*BM$185+AMV4træ!$J58*BM$186+AMV4træBP!$J58*BM$187+AVV1træ!$J58*BM$188+AVV1kul!$J58*BM$189+AVV2træ!$J58*BM$190+AVV2halm!$J58*BM$191+AVV2gasGT!$J58*BM$192+KKV!$J58*BM$193+HCVgas!$J58*BM$194+SPolie!$J58*BM$195+SPgas!$J58*BM$196+GeoEL!$J56*BM$197+GeoVa!$J56*BM$198+VP!$J56*BM$199+Sol!$J56*BM$200+Affald!$J60*BM$201)</f>
        <v>4.467213557383087E-3</v>
      </c>
      <c r="BN37" s="310">
        <f ca="1">IF(Sammenligning!$G$9="GJ",1,(1*3.6))*(AMV1træ!$J60*BN$183+AMV1træBP!$J60*BN$184+AMV3kul!$J58*BN$185+AMV4træ!$J58*BN$186+AMV4træBP!$J58*BN$187+AVV1træ!$J58*BN$188+AVV1kul!$J58*BN$189+AVV2træ!$J58*BN$190+AVV2halm!$J58*BN$191+AVV2gasGT!$J58*BN$192+KKV!$J58*BN$193+HCVgas!$J58*BN$194+SPolie!$J58*BN$195+SPgas!$J58*BN$196+GeoEL!$J56*BN$197+GeoVa!$J56*BN$198+VP!$J56*BN$199+Sol!$J56*BN$200+Affald!$J60*BN$201)</f>
        <v>3.734459909917138E-3</v>
      </c>
      <c r="BO37" s="246">
        <f ca="1">IF(Sammenligning!$G$9="GJ",1,(1*3.6))*(AMV1træ!$K60*BO$183+AMV1træBP!$K60*BO$184+AMV3kul!$K58*BO$185+AMV4træ!$K58*BO$186+AMV4træBP!$K58*BO$187+AVV1træ!$K58*BO$188+AVV1kul!$K58*BO$189+AVV2træ!$K58*BO$190+AVV2halm!$K58*BO$191+AVV2gasGT!$K58*BO$192+KKV!$K58*BO$193+HCVgas!$K58*BO$194+SPolie!$K58*BO$195+SPgas!$K58*BO$196+GeoEL!$K56*BO$197+GeoVa!$K56*BO$198+VP!$K56*BO$199+Sol!$K56*BO$200+Affald!$K60*BO$201)</f>
        <v>3.0093071937156374E-3</v>
      </c>
      <c r="BP37" s="246">
        <f ca="1">IF(Sammenligning!$G$9="GJ",1,(1*3.6))*(AMV1træ!$K60*BP$183+AMV1træBP!$K60*BP$184+AMV3kul!$K58*BP$185+AMV4træ!$K58*BP$186+AMV4træBP!$K58*BP$187+AVV1træ!$K58*BP$188+AVV1kul!$K58*BP$189+AVV2træ!$K58*BP$190+AVV2halm!$K58*BP$191+AVV2gasGT!$K58*BP$192+KKV!$K58*BP$193+HCVgas!$K58*BP$194+SPolie!$K58*BP$195+SPgas!$K58*BP$196+GeoEL!$K56*BP$197+GeoVa!$K56*BP$198+VP!$K56*BP$199+Sol!$K56*BP$200+Affald!$K60*BP$201)</f>
        <v>3.4669698964049753E-3</v>
      </c>
      <c r="BQ37" s="246">
        <f ca="1">IF(Sammenligning!$G$9="GJ",1,(1*3.6))*(AMV1træ!$K60*BQ$183+AMV1træBP!$K60*BQ$184+AMV3kul!$K58*BQ$185+AMV4træ!$K58*BQ$186+AMV4træBP!$K58*BQ$187+AVV1træ!$K58*BQ$188+AVV1kul!$K58*BQ$189+AVV2træ!$K58*BQ$190+AVV2halm!$K58*BQ$191+AVV2gasGT!$K58*BQ$192+KKV!$K58*BQ$193+HCVgas!$K58*BQ$194+SPolie!$K58*BQ$195+SPgas!$K58*BQ$196+GeoEL!$K56*BQ$197+GeoVa!$K56*BQ$198+VP!$K56*BQ$199+Sol!$K56*BQ$200+Affald!$K60*BQ$201)</f>
        <v>4.196444980240634E-3</v>
      </c>
      <c r="BR37" s="246">
        <f ca="1">IF(Sammenligning!$G$9="GJ",1,(1*3.6))*(AMV1træ!$K60*BR$183+AMV1træBP!$K60*BR$184+AMV3kul!$K58*BR$185+AMV4træ!$K58*BR$186+AMV4træBP!$K58*BR$187+AVV1træ!$K58*BR$188+AVV1kul!$K58*BR$189+AVV2træ!$K58*BR$190+AVV2halm!$K58*BR$191+AVV2gasGT!$K58*BR$192+KKV!$K58*BR$193+HCVgas!$K58*BR$194+SPolie!$K58*BR$195+SPgas!$K58*BR$196+GeoEL!$K56*BR$197+GeoVa!$K56*BR$198+VP!$K56*BR$199+Sol!$K56*BR$200+Affald!$K60*BR$201)</f>
        <v>5.7724541027416041E-3</v>
      </c>
      <c r="BS37" s="246">
        <f ca="1">IF(Sammenligning!$G$9="GJ",1,(1*3.6))*(AMV1træ!$K60*BS$183+AMV1træBP!$K60*BS$184+AMV3kul!$K58*BS$185+AMV4træ!$K58*BS$186+AMV4træBP!$K58*BS$187+AVV1træ!$K58*BS$188+AVV1kul!$K58*BS$189+AVV2træ!$K58*BS$190+AVV2halm!$K58*BS$191+AVV2gasGT!$K58*BS$192+KKV!$K58*BS$193+HCVgas!$K58*BS$194+SPolie!$K58*BS$195+SPgas!$K58*BS$196+GeoEL!$K56*BS$197+GeoVa!$K56*BS$198+VP!$K56*BS$199+Sol!$K56*BS$200+Affald!$K60*BS$201)</f>
        <v>6.7622281034431285E-3</v>
      </c>
      <c r="BT37" s="246">
        <f ca="1">IF(Sammenligning!$G$9="GJ",1,(1*3.6))*(AMV1træ!$K60*BT$183+AMV1træBP!$K60*BT$184+AMV3kul!$K58*BT$185+AMV4træ!$K58*BT$186+AMV4træBP!$K58*BT$187+AVV1træ!$K58*BT$188+AVV1kul!$K58*BT$189+AVV2træ!$K58*BT$190+AVV2halm!$K58*BT$191+AVV2gasGT!$K58*BT$192+KKV!$K58*BT$193+HCVgas!$K58*BT$194+SPolie!$K58*BT$195+SPgas!$K58*BT$196+GeoEL!$K56*BT$197+GeoVa!$K56*BT$198+VP!$K56*BT$199+Sol!$K56*BT$200+Affald!$K60*BT$201)</f>
        <v>5.4152597729852543E-3</v>
      </c>
      <c r="BU37" s="246">
        <f ca="1">IF(Sammenligning!$G$9="GJ",1,(1*3.6))*(AMV1træ!$K60*BU$183+AMV1træBP!$K60*BU$184+AMV3kul!$K58*BU$185+AMV4træ!$K58*BU$186+AMV4træBP!$K58*BU$187+AVV1træ!$K58*BU$188+AVV1kul!$K58*BU$189+AVV2træ!$K58*BU$190+AVV2halm!$K58*BU$191+AVV2gasGT!$K58*BU$192+KKV!$K58*BU$193+HCVgas!$K58*BU$194+SPolie!$K58*BU$195+SPgas!$K58*BU$196+GeoEL!$K56*BU$197+GeoVa!$K56*BU$198+VP!$K56*BU$199+Sol!$K56*BU$200+Affald!$K60*BU$201)</f>
        <v>5.3473436645558002E-3</v>
      </c>
      <c r="BV37" s="246">
        <f ca="1">IF(Sammenligning!$G$9="GJ",1,(1*3.6))*(AMV1træ!$K60*BV$183+AMV1træBP!$K60*BV$184+AMV3kul!$K58*BV$185+AMV4træ!$K58*BV$186+AMV4træBP!$K58*BV$187+AVV1træ!$K58*BV$188+AVV1kul!$K58*BV$189+AVV2træ!$K58*BV$190+AVV2halm!$K58*BV$191+AVV2gasGT!$K58*BV$192+KKV!$K58*BV$193+HCVgas!$K58*BV$194+SPolie!$K58*BV$195+SPgas!$K58*BV$196+GeoEL!$K56*BV$197+GeoVa!$K56*BV$198+VP!$K56*BV$199+Sol!$K56*BV$200+Affald!$K60*BV$201)</f>
        <v>1.853018568612628E-3</v>
      </c>
      <c r="BW37" s="246">
        <f ca="1">IF(Sammenligning!$G$9="GJ",1,(1*3.6))*(AMV1træ!$K60*BW$183+AMV1træBP!$K60*BW$184+AMV3kul!$K58*BW$185+AMV4træ!$K58*BW$186+AMV4træBP!$K58*BW$187+AVV1træ!$K58*BW$188+AVV1kul!$K58*BW$189+AVV2træ!$K58*BW$190+AVV2halm!$K58*BW$191+AVV2gasGT!$K58*BW$192+KKV!$K58*BW$193+HCVgas!$K58*BW$194+SPolie!$K58*BW$195+SPgas!$K58*BW$196+GeoEL!$K56*BW$197+GeoVa!$K56*BW$198+VP!$K56*BW$199+Sol!$K56*BW$200+Affald!$K60*BW$201)</f>
        <v>5.8857004956590006E-3</v>
      </c>
      <c r="BX37" s="246">
        <f ca="1">IF(Sammenligning!$G$9="GJ",1,(1*3.6))*(AMV1træ!$K60*BX$183+AMV1træBP!$K60*BX$184+AMV3kul!$K58*BX$185+AMV4træ!$K58*BX$186+AMV4træBP!$K58*BX$187+AVV1træ!$K58*BX$188+AVV1kul!$K58*BX$189+AVV2træ!$K58*BX$190+AVV2halm!$K58*BX$191+AVV2gasGT!$K58*BX$192+KKV!$K58*BX$193+HCVgas!$K58*BX$194+SPolie!$K58*BX$195+SPgas!$K58*BX$196+GeoEL!$K56*BX$197+GeoVa!$K56*BX$198+VP!$K56*BX$199+Sol!$K56*BX$200+Affald!$K60*BX$201)</f>
        <v>6.302385087835944E-3</v>
      </c>
      <c r="BY37" s="246">
        <f ca="1">IF(Sammenligning!$G$9="GJ",1,(1*3.6))*(AMV1træ!$K60*BY$183+AMV1træBP!$K60*BY$184+AMV3kul!$K58*BY$185+AMV4træ!$K58*BY$186+AMV4træBP!$K58*BY$187+AVV1træ!$K58*BY$188+AVV1kul!$K58*BY$189+AVV2træ!$K58*BY$190+AVV2halm!$K58*BY$191+AVV2gasGT!$K58*BY$192+KKV!$K58*BY$193+HCVgas!$K58*BY$194+SPolie!$K58*BY$195+SPgas!$K58*BY$196+GeoEL!$K56*BY$197+GeoVa!$K56*BY$198+VP!$K56*BY$199+Sol!$K56*BY$200+Affald!$K60*BY$201)</f>
        <v>4.467213557383087E-3</v>
      </c>
      <c r="BZ37" s="246">
        <f ca="1">IF(Sammenligning!$G$9="GJ",1,(1*3.6))*(AMV1træ!$K60*BZ$183+AMV1træBP!$K60*BZ$184+AMV3kul!$K58*BZ$185+AMV4træ!$K58*BZ$186+AMV4træBP!$K58*BZ$187+AVV1træ!$K58*BZ$188+AVV1kul!$K58*BZ$189+AVV2træ!$K58*BZ$190+AVV2halm!$K58*BZ$191+AVV2gasGT!$K58*BZ$192+KKV!$K58*BZ$193+HCVgas!$K58*BZ$194+SPolie!$K58*BZ$195+SPgas!$K58*BZ$196+GeoEL!$K56*BZ$197+GeoVa!$K56*BZ$198+VP!$K56*BZ$199+Sol!$K56*BZ$200+Affald!$K60*BZ$201)</f>
        <v>3.734459909917138E-3</v>
      </c>
      <c r="CA37" s="310">
        <f ca="1">IF(Sammenligning!$G$9="GJ",1,(1*3.6))*(AMV1træ!$L60*CA$183+AMV1træBP!$L60*CA$184+AMV3kul!$L58*CA$185+AMV4træ!$L58*CA$186+AMV4træBP!$L58*CA$187+AVV1træ!$L58*CA$188+AVV1kul!$L58*CA$189+AVV2træ!$L58*CA$190+AVV2halm!$L58*CA$191+AVV2gasGT!$L58*CA$192+KKV!$L58*CA$193+HCVgas!$L58*CA$194+SPolie!$L58*CA$195+SPgas!$L58*CA$196+GeoEL!$L56*CA$197+GeoVa!$L56*CA$198+VP!$L56*CA$199+Sol!$L56*CA$200++Affald!$L60*CA$201)</f>
        <v>2.6186865075387383E-3</v>
      </c>
      <c r="CB37" s="310">
        <f ca="1">IF(Sammenligning!$G$9="GJ",1,(1*3.6))*(AMV1træ!$L60*CB$183+AMV1træBP!$L60*CB$184+AMV3kul!$L58*CB$185+AMV4træ!$L58*CB$186+AMV4træBP!$L58*CB$187+AVV1træ!$L58*CB$188+AVV1kul!$L58*CB$189+AVV2træ!$L58*CB$190+AVV2halm!$L58*CB$191+AVV2gasGT!$L58*CB$192+KKV!$L58*CB$193+HCVgas!$L58*CB$194+SPolie!$L58*CB$195+SPgas!$L58*CB$196+GeoEL!$L56*CB$197+GeoVa!$L56*CB$198+VP!$L56*CB$199+Sol!$L56*CB$200++Affald!$L60*CB$201)</f>
        <v>4.3057496694365212E-3</v>
      </c>
      <c r="CC37" s="310">
        <f ca="1">IF(Sammenligning!$G$9="GJ",1,(1*3.6))*(AMV1træ!$L60*CC$183+AMV1træBP!$L60*CC$184+AMV3kul!$L58*CC$185+AMV4træ!$L58*CC$186+AMV4træBP!$L58*CC$187+AVV1træ!$L58*CC$188+AVV1kul!$L58*CC$189+AVV2træ!$L58*CC$190+AVV2halm!$L58*CC$191+AVV2gasGT!$L58*CC$192+KKV!$L58*CC$193+HCVgas!$L58*CC$194+SPolie!$L58*CC$195+SPgas!$L58*CC$196+GeoEL!$L56*CC$197+GeoVa!$L56*CC$198+VP!$L56*CC$199+Sol!$L56*CC$200++Affald!$L60*CC$201)</f>
        <v>5.2262530988355111E-3</v>
      </c>
      <c r="CD37" s="310">
        <f ca="1">IF(Sammenligning!$G$9="GJ",1,(1*3.6))*(AMV1træ!$L60*CD$183+AMV1træBP!$L60*CD$184+AMV3kul!$L58*CD$185+AMV4træ!$L58*CD$186+AMV4træBP!$L58*CD$187+AVV1træ!$L58*CD$188+AVV1kul!$L58*CD$189+AVV2træ!$L58*CD$190+AVV2halm!$L58*CD$191+AVV2gasGT!$L58*CD$192+KKV!$L58*CD$193+HCVgas!$L58*CD$194+SPolie!$L58*CD$195+SPgas!$L58*CD$196+GeoEL!$L56*CD$197+GeoVa!$L56*CD$198+VP!$L56*CD$199+Sol!$L56*CD$200++Affald!$L60*CD$201)</f>
        <v>6.215710642578638E-3</v>
      </c>
      <c r="CE37" s="310">
        <f ca="1">IF(Sammenligning!$G$9="GJ",1,(1*3.6))*(AMV1træ!$L60*CE$183+AMV1træBP!$L60*CE$184+AMV3kul!$L58*CE$185+AMV4træ!$L58*CE$186+AMV4træBP!$L58*CE$187+AVV1træ!$L58*CE$188+AVV1kul!$L58*CE$189+AVV2træ!$L58*CE$190+AVV2halm!$L58*CE$191+AVV2gasGT!$L58*CE$192+KKV!$L58*CE$193+HCVgas!$L58*CE$194+SPolie!$L58*CE$195+SPgas!$L58*CE$196+GeoEL!$L56*CE$197+GeoVa!$L56*CE$198+VP!$L56*CE$199+Sol!$L56*CE$200++Affald!$L60*CE$201)</f>
        <v>5.8849486243471739E-3</v>
      </c>
      <c r="CF37" s="310">
        <f ca="1">IF(Sammenligning!$G$9="GJ",1,(1*3.6))*(AMV1træ!$L60*CF$183+AMV1træBP!$L60*CF$184+AMV3kul!$L58*CF$185+AMV4træ!$L58*CF$186+AMV4træBP!$L58*CF$187+AVV1træ!$L58*CF$188+AVV1kul!$L58*CF$189+AVV2træ!$L58*CF$190+AVV2halm!$L58*CF$191+AVV2gasGT!$L58*CF$192+KKV!$L58*CF$193+HCVgas!$L58*CF$194+SPolie!$L58*CF$195+SPgas!$L58*CF$196+GeoEL!$L56*CF$197+GeoVa!$L56*CF$198+VP!$L56*CF$199+Sol!$L56*CF$200++Affald!$L60*CF$201)</f>
        <v>5.5191015905299784E-3</v>
      </c>
      <c r="CG37" s="310">
        <f ca="1">IF(Sammenligning!$G$9="GJ",1,(1*3.6))*(AMV1træ!$L60*CG$183+AMV1træBP!$L60*CG$184+AMV3kul!$L58*CG$185+AMV4træ!$L58*CG$186+AMV4træBP!$L58*CG$187+AVV1træ!$L58*CG$188+AVV1kul!$L58*CG$189+AVV2træ!$L58*CG$190+AVV2halm!$L58*CG$191+AVV2gasGT!$L58*CG$192+KKV!$L58*CG$193+HCVgas!$L58*CG$194+SPolie!$L58*CG$195+SPgas!$L58*CG$196+GeoEL!$L56*CG$197+GeoVa!$L56*CG$198+VP!$L56*CG$199+Sol!$L56*CG$200++Affald!$L60*CG$201)</f>
        <v>6.1820219937235923E-3</v>
      </c>
      <c r="CH37" s="310">
        <f ca="1">IF(Sammenligning!$G$9="GJ",1,(1*3.6))*(AMV1træ!$L60*CH$183+AMV1træBP!$L60*CH$184+AMV3kul!$L58*CH$185+AMV4træ!$L58*CH$186+AMV4træBP!$L58*CH$187+AVV1træ!$L58*CH$188+AVV1kul!$L58*CH$189+AVV2træ!$L58*CH$190+AVV2halm!$L58*CH$191+AVV2gasGT!$L58*CH$192+KKV!$L58*CH$193+HCVgas!$L58*CH$194+SPolie!$L58*CH$195+SPgas!$L58*CH$196+GeoEL!$L56*CH$197+GeoVa!$L56*CH$198+VP!$L56*CH$199+Sol!$L56*CH$200++Affald!$L60*CH$201)</f>
        <v>1.4464244568869683E-3</v>
      </c>
      <c r="CI37" s="310">
        <f ca="1">IF(Sammenligning!$G$9="GJ",1,(1*3.6))*(AMV1træ!$L60*CI$183+AMV1træBP!$L60*CI$184+AMV3kul!$L58*CI$185+AMV4træ!$L58*CI$186+AMV4træBP!$L58*CI$187+AVV1træ!$L58*CI$188+AVV1kul!$L58*CI$189+AVV2træ!$L58*CI$190+AVV2halm!$L58*CI$191+AVV2gasGT!$L58*CI$192+KKV!$L58*CI$193+HCVgas!$L58*CI$194+SPolie!$L58*CI$195+SPgas!$L58*CI$196+GeoEL!$L56*CI$197+GeoVa!$L56*CI$198+VP!$L56*CI$199+Sol!$L56*CI$200++Affald!$L60*CI$201)</f>
        <v>6.2843369504718563E-3</v>
      </c>
      <c r="CJ37" s="310">
        <f ca="1">IF(Sammenligning!$G$9="GJ",1,(1*3.6))*(AMV1træ!$L60*CJ$183+AMV1træBP!$L60*CJ$184+AMV3kul!$L58*CJ$185+AMV4træ!$L58*CJ$186+AMV4træBP!$L58*CJ$187+AVV1træ!$L58*CJ$188+AVV1kul!$L58*CJ$189+AVV2træ!$L58*CJ$190+AVV2halm!$L58*CJ$191+AVV2gasGT!$L58*CJ$192+KKV!$L58*CJ$193+HCVgas!$L58*CJ$194+SPolie!$L58*CJ$195+SPgas!$L58*CJ$196+GeoEL!$L56*CJ$197+GeoVa!$L56*CJ$198+VP!$L56*CJ$199+Sol!$L56*CJ$200++Affald!$L60*CJ$201)</f>
        <v>6.127816833029218E-3</v>
      </c>
      <c r="CK37" s="310">
        <f ca="1">IF(Sammenligning!$G$9="GJ",1,(1*3.6))*(AMV1træ!$L60*CK$183+AMV1træBP!$L60*CK$184+AMV3kul!$L58*CK$185+AMV4træ!$L58*CK$186+AMV4træBP!$L58*CK$187+AVV1træ!$L58*CK$188+AVV1kul!$L58*CK$189+AVV2træ!$L58*CK$190+AVV2halm!$L58*CK$191+AVV2gasGT!$L58*CK$192+KKV!$L58*CK$193+HCVgas!$L58*CK$194+SPolie!$L58*CK$195+SPgas!$L58*CK$196+GeoEL!$L56*CK$197+GeoVa!$L56*CK$198+VP!$L56*CK$199+Sol!$L56*CK$200++Affald!$L60*CK$201)</f>
        <v>6.2505209745441067E-3</v>
      </c>
      <c r="CL37" s="310">
        <f ca="1">IF(Sammenligning!$G$9="GJ",1,(1*3.6))*(AMV1træ!$L60*CL$183+AMV1træBP!$L60*CL$184+AMV3kul!$L58*CL$185+AMV4træ!$L58*CL$186+AMV4træBP!$L58*CL$187+AVV1træ!$L58*CL$188+AVV1kul!$L58*CL$189+AVV2træ!$L58*CL$190+AVV2halm!$L58*CL$191+AVV2gasGT!$L58*CL$192+KKV!$L58*CL$193+HCVgas!$L58*CL$194+SPolie!$L58*CL$195+SPgas!$L58*CL$196+GeoEL!$L56*CL$197+GeoVa!$L56*CL$198+VP!$L56*CL$199+Sol!$L56*CL$200++Affald!$L60*CL$201)</f>
        <v>5.2319907894747388E-3</v>
      </c>
      <c r="CM37" s="246">
        <f ca="1">IF(Sammenligning!$G$9="GJ",1,(1*3.6))*(AMV1træ!$M60*CM$183+AMV1træBP!$M60*CM$184+AMV3kul!$M58*CM$185+AMV4træ!$M58*CM$186+AMV4træBP!$M58*CM$187+AVV1træ!$M58*CM$188+AVV1kul!$M58*CM$189+AVV2træ!$M58*CM$190+AVV2halm!$M58*CM$191+AVV2gasGT!$M58*CM$192+KKV!$M58*CM$193+HCVgas!$M58*CM$194+SPolie!$M58*CM$195+SPgas!$M58*CM$196+GeoEL!$M56*CM$197+GeoVa!$M56*CM$198+VP!$M56*CM$199+Sol!$M56*CM$200+Affald!$M60*CM$201)</f>
        <v>2.7598681995540013E-3</v>
      </c>
      <c r="CN37" s="246">
        <f ca="1">IF(Sammenligning!$G$9="GJ",1,(1*3.6))*(AMV1træ!$M60*CN$183+AMV1træBP!$M60*CN$184+AMV3kul!$M58*CN$185+AMV4træ!$M58*CN$186+AMV4træBP!$M58*CN$187+AVV1træ!$M58*CN$188+AVV1kul!$M58*CN$189+AVV2træ!$M58*CN$190+AVV2halm!$M58*CN$191+AVV2gasGT!$M58*CN$192+KKV!$M58*CN$193+HCVgas!$M58*CN$194+SPolie!$M58*CN$195+SPgas!$M58*CN$196+GeoEL!$M56*CN$197+GeoVa!$M56*CN$198+VP!$M56*CN$199+Sol!$M56*CN$200+Affald!$M60*CN$201)</f>
        <v>4.3560248996621581E-3</v>
      </c>
      <c r="CO37" s="246">
        <f ca="1">IF(Sammenligning!$G$9="GJ",1,(1*3.6))*(AMV1træ!$M60*CO$183+AMV1træBP!$M60*CO$184+AMV3kul!$M58*CO$185+AMV4træ!$M58*CO$186+AMV4træBP!$M58*CO$187+AVV1træ!$M58*CO$188+AVV1kul!$M58*CO$189+AVV2træ!$M58*CO$190+AVV2halm!$M58*CO$191+AVV2gasGT!$M58*CO$192+KKV!$M58*CO$193+HCVgas!$M58*CO$194+SPolie!$M58*CO$195+SPgas!$M58*CO$196+GeoEL!$M56*CO$197+GeoVa!$M56*CO$198+VP!$M56*CO$199+Sol!$M56*CO$200+Affald!$M60*CO$201)</f>
        <v>5.2555691360775458E-3</v>
      </c>
      <c r="CP37" s="246">
        <f ca="1">IF(Sammenligning!$G$9="GJ",1,(1*3.6))*(AMV1træ!$M60*CP$183+AMV1træBP!$M60*CP$184+AMV3kul!$M58*CP$185+AMV4træ!$M58*CP$186+AMV4træBP!$M58*CP$187+AVV1træ!$M58*CP$188+AVV1kul!$M58*CP$189+AVV2træ!$M58*CP$190+AVV2halm!$M58*CP$191+AVV2gasGT!$M58*CP$192+KKV!$M58*CP$193+HCVgas!$M58*CP$194+SPolie!$M58*CP$195+SPgas!$M58*CP$196+GeoEL!$M56*CP$197+GeoVa!$M56*CP$198+VP!$M56*CP$199+Sol!$M56*CP$200+Affald!$M60*CP$201)</f>
        <v>6.3018756761490189E-3</v>
      </c>
      <c r="CQ37" s="246">
        <f ca="1">IF(Sammenligning!$G$9="GJ",1,(1*3.6))*(AMV1træ!$M60*CQ$183+AMV1træBP!$M60*CQ$184+AMV3kul!$M58*CQ$185+AMV4træ!$M58*CQ$186+AMV4træBP!$M58*CQ$187+AVV1træ!$M58*CQ$188+AVV1kul!$M58*CQ$189+AVV2træ!$M58*CQ$190+AVV2halm!$M58*CQ$191+AVV2gasGT!$M58*CQ$192+KKV!$M58*CQ$193+HCVgas!$M58*CQ$194+SPolie!$M58*CQ$195+SPgas!$M58*CQ$196+GeoEL!$M56*CQ$197+GeoVa!$M56*CQ$198+VP!$M56*CQ$199+Sol!$M56*CQ$200+Affald!$M60*CQ$201)</f>
        <v>5.8208573371639752E-3</v>
      </c>
      <c r="CR37" s="246">
        <f ca="1">IF(Sammenligning!$G$9="GJ",1,(1*3.6))*(AMV1træ!$M60*CR$183+AMV1træBP!$M60*CR$184+AMV3kul!$M58*CR$185+AMV4træ!$M58*CR$186+AMV4træBP!$M58*CR$187+AVV1træ!$M58*CR$188+AVV1kul!$M58*CR$189+AVV2træ!$M58*CR$190+AVV2halm!$M58*CR$191+AVV2gasGT!$M58*CR$192+KKV!$M58*CR$193+HCVgas!$M58*CR$194+SPolie!$M58*CR$195+SPgas!$M58*CR$196+GeoEL!$M56*CR$197+GeoVa!$M56*CR$198+VP!$M56*CR$199+Sol!$M56*CR$200+Affald!$M60*CR$201)</f>
        <v>5.5472164316622248E-3</v>
      </c>
      <c r="CS37" s="246">
        <f ca="1">IF(Sammenligning!$G$9="GJ",1,(1*3.6))*(AMV1træ!$M60*CS$183+AMV1træBP!$M60*CS$184+AMV3kul!$M58*CS$185+AMV4træ!$M58*CS$186+AMV4træBP!$M58*CS$187+AVV1træ!$M58*CS$188+AVV1kul!$M58*CS$189+AVV2træ!$M58*CS$190+AVV2halm!$M58*CS$191+AVV2gasGT!$M58*CS$192+KKV!$M58*CS$193+HCVgas!$M58*CS$194+SPolie!$M58*CS$195+SPgas!$M58*CS$196+GeoEL!$M56*CS$197+GeoVa!$M56*CS$198+VP!$M56*CS$199+Sol!$M56*CS$200+Affald!$M60*CS$201)</f>
        <v>6.1948629215191776E-3</v>
      </c>
      <c r="CT37" s="246">
        <f ca="1">IF(Sammenligning!$G$9="GJ",1,(1*3.6))*(AMV1træ!$M60*CT$183+AMV1træBP!$M60*CT$184+AMV3kul!$M58*CT$185+AMV4træ!$M58*CT$186+AMV4træBP!$M58*CT$187+AVV1træ!$M58*CT$188+AVV1kul!$M58*CT$189+AVV2træ!$M58*CT$190+AVV2halm!$M58*CT$191+AVV2gasGT!$M58*CT$192+KKV!$M58*CT$193+HCVgas!$M58*CT$194+SPolie!$M58*CT$195+SPgas!$M58*CT$196+GeoEL!$M56*CT$197+GeoVa!$M56*CT$198+VP!$M56*CT$199+Sol!$M56*CT$200+Affald!$M60*CT$201)</f>
        <v>1.4376436291183262E-3</v>
      </c>
      <c r="CU37" s="246">
        <f ca="1">IF(Sammenligning!$G$9="GJ",1,(1*3.6))*(AMV1træ!$M60*CU$183+AMV1træBP!$M60*CU$184+AMV3kul!$M58*CU$185+AMV4træ!$M58*CU$186+AMV4træBP!$M58*CU$187+AVV1træ!$M58*CU$188+AVV1kul!$M58*CU$189+AVV2træ!$M58*CU$190+AVV2halm!$M58*CU$191+AVV2gasGT!$M58*CU$192+KKV!$M58*CU$193+HCVgas!$M58*CU$194+SPolie!$M58*CU$195+SPgas!$M58*CU$196+GeoEL!$M56*CU$197+GeoVa!$M56*CU$198+VP!$M56*CU$199+Sol!$M56*CU$200+Affald!$M60*CU$201)</f>
        <v>6.2565481083108089E-3</v>
      </c>
      <c r="CV37" s="246">
        <f ca="1">IF(Sammenligning!$G$9="GJ",1,(1*3.6))*(AMV1træ!$M60*CV$183+AMV1træBP!$M60*CV$184+AMV3kul!$M58*CV$185+AMV4træ!$M58*CV$186+AMV4træBP!$M58*CV$187+AVV1træ!$M58*CV$188+AVV1kul!$M58*CV$189+AVV2træ!$M58*CV$190+AVV2halm!$M58*CV$191+AVV2gasGT!$M58*CV$192+KKV!$M58*CV$193+HCVgas!$M58*CV$194+SPolie!$M58*CV$195+SPgas!$M58*CV$196+GeoEL!$M56*CV$197+GeoVa!$M56*CV$198+VP!$M56*CV$199+Sol!$M56*CV$200+Affald!$M60*CV$201)</f>
        <v>6.1299749028130204E-3</v>
      </c>
      <c r="CW37" s="246">
        <f ca="1">IF(Sammenligning!$G$9="GJ",1,(1*3.6))*(AMV1træ!$M60*CW$183+AMV1træBP!$M60*CW$184+AMV3kul!$M58*CW$185+AMV4træ!$M58*CW$186+AMV4træBP!$M58*CW$187+AVV1træ!$M58*CW$188+AVV1kul!$M58*CW$189+AVV2træ!$M58*CW$190+AVV2halm!$M58*CW$191+AVV2gasGT!$M58*CW$192+KKV!$M58*CW$193+HCVgas!$M58*CW$194+SPolie!$M58*CW$195+SPgas!$M58*CW$196+GeoEL!$M56*CW$197+GeoVa!$M56*CW$198+VP!$M56*CW$199+Sol!$M56*CW$200+Affald!$M60*CW$201)</f>
        <v>6.2791653114771702E-3</v>
      </c>
      <c r="CX37" s="246">
        <f ca="1">IF(Sammenligning!$G$9="GJ",1,(1*3.6))*(AMV1træ!$M60*CX$183+AMV1træBP!$M60*CX$184+AMV3kul!$M58*CX$185+AMV4træ!$M58*CX$186+AMV4træBP!$M58*CX$187+AVV1træ!$M58*CX$188+AVV1kul!$M58*CX$189+AVV2træ!$M58*CX$190+AVV2halm!$M58*CX$191+AVV2gasGT!$M58*CX$192+KKV!$M58*CX$193+HCVgas!$M58*CX$194+SPolie!$M58*CX$195+SPgas!$M58*CX$196+GeoEL!$M56*CX$197+GeoVa!$M56*CX$198+VP!$M56*CX$199+Sol!$M56*CX$200+Affald!$M60*CX$201)</f>
        <v>5.1836092450871403E-3</v>
      </c>
      <c r="CY37" s="246">
        <f ca="1">IF(Sammenligning!$G$9="GJ",1,(1*3.6))*(AMV1træ!$N60*CY$183+AMV1træBP!$N60*CY$184+AMV3kul!$N58*CY$185+AMV4træ!$N58*CY$186+AMV4træBP!$N58*CY$187+AVV1træ!$N58*CY$188+AVV1kul!$N58*CY$189+AVV2træ!$N58*CY$190+AVV2halm!$N58*CY$191+AVV2gasGT!$N58*CY$192+KKV!$N58*CY$193+HCVgas!$N58*CY$194+SPolie!$N58*CY$195+SPgas!$N58*CY$196+GeoEL!$N56*CY$197+GeoVa!$N56*CY$198+VP!$N56*CY$199+Sol!$N56*CY$200+Affald!$N60*CY$201)</f>
        <v>2.9012336278506174E-3</v>
      </c>
      <c r="CZ37" s="246">
        <f ca="1">IF(Sammenligning!$G$9="GJ",1,(1*3.6))*(AMV1træ!$N60*CZ$183+AMV1træBP!$N60*CZ$184+AMV3kul!$N58*CZ$185+AMV4træ!$N58*CZ$186+AMV4træBP!$N58*CZ$187+AVV1træ!$N58*CZ$188+AVV1kul!$N58*CZ$189+AVV2træ!$N58*CZ$190+AVV2halm!$N58*CZ$191+AVV2gasGT!$N58*CZ$192+KKV!$N58*CZ$193+HCVgas!$N58*CZ$194+SPolie!$N58*CZ$195+SPgas!$N58*CZ$196+GeoEL!$N56*CZ$197+GeoVa!$N56*CZ$198+VP!$N56*CZ$199+Sol!$N56*CZ$200+Affald!$N60*CZ$201)</f>
        <v>4.4062614566944972E-3</v>
      </c>
      <c r="DA37" s="246">
        <f ca="1">IF(Sammenligning!$G$9="GJ",1,(1*3.6))*(AMV1træ!$N60*DA$183+AMV1træBP!$N60*DA$184+AMV3kul!$N58*DA$185+AMV4træ!$N58*DA$186+AMV4træBP!$N58*DA$187+AVV1træ!$N58*DA$188+AVV1kul!$N58*DA$189+AVV2træ!$N58*DA$190+AVV2halm!$N58*DA$191+AVV2gasGT!$N58*DA$192+KKV!$N58*DA$193+HCVgas!$N58*DA$194+SPolie!$N58*DA$195+SPgas!$N58*DA$196+GeoEL!$N56*DA$197+GeoVa!$N56*DA$198+VP!$N56*DA$199+Sol!$N56*DA$200+Affald!$N60*DA$201)</f>
        <v>5.2853662480606082E-3</v>
      </c>
      <c r="DB37" s="246">
        <f ca="1">IF(Sammenligning!$G$9="GJ",1,(1*3.6))*(AMV1træ!$N60*DB$183+AMV1træBP!$N60*DB$184+AMV3kul!$N58*DB$185+AMV4træ!$N58*DB$186+AMV4træBP!$N58*DB$187+AVV1træ!$N58*DB$188+AVV1kul!$N58*DB$189+AVV2træ!$N58*DB$190+AVV2halm!$N58*DB$191+AVV2gasGT!$N58*DB$192+KKV!$N58*DB$193+HCVgas!$N58*DB$194+SPolie!$N58*DB$195+SPgas!$N58*DB$196+GeoEL!$N56*DB$197+GeoVa!$N56*DB$198+VP!$N56*DB$199+Sol!$N56*DB$200+Affald!$N60*DB$201)</f>
        <v>6.3872347441306645E-3</v>
      </c>
      <c r="DC37" s="246">
        <f ca="1">IF(Sammenligning!$G$9="GJ",1,(1*3.6))*(AMV1træ!$N60*DC$183+AMV1træBP!$N60*DC$184+AMV3kul!$N58*DC$185+AMV4træ!$N58*DC$186+AMV4træBP!$N58*DC$187+AVV1træ!$N58*DC$188+AVV1kul!$N58*DC$189+AVV2træ!$N58*DC$190+AVV2halm!$N58*DC$191+AVV2gasGT!$N58*DC$192+KKV!$N58*DC$193+HCVgas!$N58*DC$194+SPolie!$N58*DC$195+SPgas!$N58*DC$196+GeoEL!$N56*DC$197+GeoVa!$N56*DC$198+VP!$N56*DC$199+Sol!$N56*DC$200+Affald!$N60*DC$201)</f>
        <v>5.7610807648563042E-3</v>
      </c>
      <c r="DD37" s="246">
        <f ca="1">IF(Sammenligning!$G$9="GJ",1,(1*3.6))*(AMV1træ!$N60*DD$183+AMV1træBP!$N60*DD$184+AMV3kul!$N58*DD$185+AMV4træ!$N58*DD$186+AMV4træBP!$N58*DD$187+AVV1træ!$N58*DD$188+AVV1kul!$N58*DD$189+AVV2træ!$N58*DD$190+AVV2halm!$N58*DD$191+AVV2gasGT!$N58*DD$192+KKV!$N58*DD$193+HCVgas!$N58*DD$194+SPolie!$N58*DD$195+SPgas!$N58*DD$196+GeoEL!$N56*DD$197+GeoVa!$N56*DD$198+VP!$N56*DD$199+Sol!$N56*DD$200+Affald!$N60*DD$201)</f>
        <v>5.5766963090127094E-3</v>
      </c>
      <c r="DE37" s="246">
        <f ca="1">IF(Sammenligning!$G$9="GJ",1,(1*3.6))*(AMV1træ!$N60*DE$183+AMV1træBP!$N60*DE$184+AMV3kul!$N58*DE$185+AMV4træ!$N58*DE$186+AMV4træBP!$N58*DE$187+AVV1træ!$N58*DE$188+AVV1kul!$N58*DE$189+AVV2træ!$N58*DE$190+AVV2halm!$N58*DE$191+AVV2gasGT!$N58*DE$192+KKV!$N58*DE$193+HCVgas!$N58*DE$194+SPolie!$N58*DE$195+SPgas!$N58*DE$196+GeoEL!$N56*DE$197+GeoVa!$N56*DE$198+VP!$N56*DE$199+Sol!$N56*DE$200+Affald!$N60*DE$201)</f>
        <v>6.2081027858391395E-3</v>
      </c>
      <c r="DF37" s="246">
        <f ca="1">IF(Sammenligning!$G$9="GJ",1,(1*3.6))*(AMV1træ!$N60*DF$183+AMV1træBP!$N60*DF$184+AMV3kul!$N58*DF$185+AMV4træ!$N58*DF$186+AMV4træBP!$N58*DF$187+AVV1træ!$N58*DF$188+AVV1kul!$N58*DF$189+AVV2træ!$N58*DF$190+AVV2halm!$N58*DF$191+AVV2gasGT!$N58*DF$192+KKV!$N58*DF$193+HCVgas!$N58*DF$194+SPolie!$N58*DF$195+SPgas!$N58*DF$196+GeoEL!$N56*DF$197+GeoVa!$N56*DF$198+VP!$N56*DF$199+Sol!$N56*DF$200+Affald!$N60*DF$201)</f>
        <v>1.4290659914233462E-3</v>
      </c>
      <c r="DG37" s="246">
        <f ca="1">IF(Sammenligning!$G$9="GJ",1,(1*3.6))*(AMV1træ!$N60*DG$183+AMV1træBP!$N60*DG$184+AMV3kul!$N58*DG$185+AMV4træ!$N58*DG$186+AMV4træBP!$N58*DG$187+AVV1træ!$N58*DG$188+AVV1kul!$N58*DG$189+AVV2træ!$N58*DG$190+AVV2halm!$N58*DG$191+AVV2gasGT!$N58*DG$192+KKV!$N58*DG$193+HCVgas!$N58*DG$194+SPolie!$N58*DG$195+SPgas!$N58*DG$196+GeoEL!$N56*DG$197+GeoVa!$N56*DG$198+VP!$N56*DG$199+Sol!$N56*DG$200+Affald!$N60*DG$201)</f>
        <v>6.2287555046404092E-3</v>
      </c>
      <c r="DH37" s="246">
        <f ca="1">IF(Sammenligning!$G$9="GJ",1,(1*3.6))*(AMV1træ!$N60*DH$183+AMV1træBP!$N60*DH$184+AMV3kul!$N58*DH$185+AMV4træ!$N58*DH$186+AMV4træBP!$N58*DH$187+AVV1træ!$N58*DH$188+AVV1kul!$N58*DH$189+AVV2træ!$N58*DH$190+AVV2halm!$N58*DH$191+AVV2gasGT!$N58*DH$192+KKV!$N58*DH$193+HCVgas!$N58*DH$194+SPolie!$N58*DH$195+SPgas!$N58*DH$196+GeoEL!$N56*DH$197+GeoVa!$N56*DH$198+VP!$N56*DH$199+Sol!$N56*DH$200+Affald!$N60*DH$201)</f>
        <v>6.1321264869432885E-3</v>
      </c>
      <c r="DI37" s="246">
        <f ca="1">IF(Sammenligning!$G$9="GJ",1,(1*3.6))*(AMV1træ!$N60*DI$183+AMV1træBP!$N60*DI$184+AMV3kul!$N58*DI$185+AMV4træ!$N58*DI$186+AMV4træBP!$N58*DI$187+AVV1træ!$N58*DI$188+AVV1kul!$N58*DI$189+AVV2træ!$N58*DI$190+AVV2halm!$N58*DI$191+AVV2gasGT!$N58*DI$192+KKV!$N58*DI$193+HCVgas!$N58*DI$194+SPolie!$N58*DI$195+SPgas!$N58*DI$196+GeoEL!$N56*DI$197+GeoVa!$N56*DI$198+VP!$N56*DI$199+Sol!$N56*DI$200+Affald!$N60*DI$201)</f>
        <v>6.3080880094085381E-3</v>
      </c>
      <c r="DJ37" s="246">
        <f ca="1">IF(Sammenligning!$G$9="GJ",1,(1*3.6))*(AMV1træ!$N60*DJ$183+AMV1træBP!$N60*DJ$184+AMV3kul!$N58*DJ$185+AMV4træ!$N58*DJ$186+AMV4træBP!$N58*DJ$187+AVV1træ!$N58*DJ$188+AVV1kul!$N58*DJ$189+AVV2træ!$N58*DJ$190+AVV2halm!$N58*DJ$191+AVV2gasGT!$N58*DJ$192+KKV!$N58*DJ$193+HCVgas!$N58*DJ$194+SPolie!$N58*DJ$195+SPgas!$N58*DJ$196+GeoEL!$N56*DJ$197+GeoVa!$N56*DJ$198+VP!$N56*DJ$199+Sol!$N56*DJ$200+Affald!$N60*DJ$201)</f>
        <v>5.1355367465051871E-3</v>
      </c>
      <c r="DK37" s="246">
        <f ca="1">IF(Sammenligning!$G$9="GJ",1,(1*3.6))*(AMV1træ!$O60*DK$183+AMV1træBP!$O60*DK$184+AMV3kul!$O58*DK$185+AMV4træ!$O58*DK$186+AMV4træBP!$O58*DK$187+AVV1træ!$O58*DK$188+AVV1kul!$O58*DK$189+AVV2træ!$O58*DK$190+AVV2halm!$O58*DK$191+AVV2gasGT!$O58*DK$192+KKV!$O58*DK$193+HCVgas!$O58*DK$194+SPolie!$O58*DK$195+SPgas!$O58*DK$196+GeoEL!$O56*DK$197+GeoVa!$O56*DK$198+VP!$O56*DK$199+Sol!$O56*DK$200+Affald!$O60*DK$201)</f>
        <v>3.0427831513384065E-3</v>
      </c>
      <c r="DL37" s="246">
        <f ca="1">IF(Sammenligning!$G$9="GJ",1,(1*3.6))*(AMV1træ!$O60*DL$183+AMV1træBP!$O60*DL$184+AMV3kul!$O58*DL$185+AMV4træ!$O58*DL$186+AMV4træBP!$O58*DL$187+AVV1træ!$O58*DL$188+AVV1kul!$O58*DL$189+AVV2træ!$O58*DL$190+AVV2halm!$O58*DL$191+AVV2gasGT!$O58*DL$192+KKV!$O58*DL$193+HCVgas!$O58*DL$194+SPolie!$O58*DL$195+SPgas!$O58*DL$196+GeoEL!$O56*DL$197+GeoVa!$O56*DL$198+VP!$O56*DL$199+Sol!$O56*DL$200+Affald!$O60*DL$201)</f>
        <v>4.4564593851390312E-3</v>
      </c>
      <c r="DM37" s="246">
        <f ca="1">IF(Sammenligning!$G$9="GJ",1,(1*3.6))*(AMV1træ!$O60*DM$183+AMV1træBP!$O60*DM$184+AMV3kul!$O58*DM$185+AMV4træ!$O58*DM$186+AMV4træBP!$O58*DM$187+AVV1træ!$O58*DM$188+AVV1kul!$O58*DM$189+AVV2træ!$O58*DM$190+AVV2halm!$O58*DM$191+AVV2gasGT!$O58*DM$192+KKV!$O58*DM$193+HCVgas!$O58*DM$194+SPolie!$O58*DM$195+SPgas!$O58*DM$196+GeoEL!$O56*DM$197+GeoVa!$O56*DM$198+VP!$O56*DM$199+Sol!$O56*DM$200+Affald!$O60*DM$201)</f>
        <v>5.3156563743682007E-3</v>
      </c>
      <c r="DN37" s="246">
        <f ca="1">IF(Sammenligning!$G$9="GJ",1,(1*3.6))*(AMV1træ!$O60*DN$183+AMV1træBP!$O60*DN$184+AMV3kul!$O58*DN$185+AMV4træ!$O58*DN$186+AMV4træBP!$O58*DN$187+AVV1træ!$O58*DN$188+AVV1kul!$O58*DN$189+AVV2træ!$O58*DN$190+AVV2halm!$O58*DN$191+AVV2gasGT!$O58*DN$192+KKV!$O58*DN$193+HCVgas!$O58*DN$194+SPolie!$O58*DN$195+SPgas!$O58*DN$196+GeoEL!$O56*DN$197+GeoVa!$O56*DN$198+VP!$O56*DN$199+Sol!$O56*DN$200+Affald!$O60*DN$201)</f>
        <v>6.4717991020754083E-3</v>
      </c>
      <c r="DO37" s="246">
        <f ca="1">IF(Sammenligning!$G$9="GJ",1,(1*3.6))*(AMV1træ!$O60*DO$183+AMV1træBP!$O60*DO$184+AMV3kul!$O58*DO$185+AMV4træ!$O58*DO$186+AMV4træBP!$O58*DO$187+AVV1træ!$O58*DO$188+AVV1kul!$O58*DO$189+AVV2træ!$O58*DO$190+AVV2halm!$O58*DO$191+AVV2gasGT!$O58*DO$192+KKV!$O58*DO$193+HCVgas!$O58*DO$194+SPolie!$O58*DO$195+SPgas!$O58*DO$196+GeoEL!$O56*DO$197+GeoVa!$O56*DO$198+VP!$O56*DO$199+Sol!$O56*DO$200+Affald!$O60*DO$201)</f>
        <v>5.7051973871523227E-3</v>
      </c>
      <c r="DP37" s="246">
        <f ca="1">IF(Sammenligning!$G$9="GJ",1,(1*3.6))*(AMV1træ!$O60*DP$183+AMV1træBP!$O60*DP$184+AMV3kul!$O58*DP$185+AMV4træ!$O58*DP$186+AMV4træBP!$O58*DP$187+AVV1træ!$O58*DP$188+AVV1kul!$O58*DP$189+AVV2træ!$O58*DP$190+AVV2halm!$O58*DP$191+AVV2gasGT!$O58*DP$192+KKV!$O58*DP$193+HCVgas!$O58*DP$194+SPolie!$O58*DP$195+SPgas!$O58*DP$196+GeoEL!$O56*DP$197+GeoVa!$O56*DP$198+VP!$O56*DP$199+Sol!$O56*DP$200+Affald!$O60*DP$201)</f>
        <v>5.60764310917023E-3</v>
      </c>
      <c r="DQ37" s="246">
        <f ca="1">IF(Sammenligning!$G$9="GJ",1,(1*3.6))*(AMV1træ!$O60*DQ$183+AMV1træBP!$O60*DQ$184+AMV3kul!$O58*DQ$185+AMV4træ!$O58*DQ$186+AMV4træBP!$O58*DQ$187+AVV1træ!$O58*DQ$188+AVV1kul!$O58*DQ$189+AVV2træ!$O58*DQ$190+AVV2halm!$O58*DQ$191+AVV2gasGT!$O58*DQ$192+KKV!$O58*DQ$193+HCVgas!$O58*DQ$194+SPolie!$O58*DQ$195+SPgas!$O58*DQ$196+GeoEL!$O56*DQ$197+GeoVa!$O56*DQ$198+VP!$O56*DQ$199+Sol!$O56*DQ$200+Affald!$O60*DQ$201)</f>
        <v>6.2217604710160246E-3</v>
      </c>
      <c r="DR37" s="246">
        <f ca="1">IF(Sammenligning!$G$9="GJ",1,(1*3.6))*(AMV1træ!$O60*DR$183+AMV1træBP!$O60*DR$184+AMV3kul!$O58*DR$185+AMV4træ!$O58*DR$186+AMV4træBP!$O58*DR$187+AVV1træ!$O58*DR$188+AVV1kul!$O58*DR$189+AVV2træ!$O58*DR$190+AVV2halm!$O58*DR$191+AVV2gasGT!$O58*DR$192+KKV!$O58*DR$193+HCVgas!$O58*DR$194+SPolie!$O58*DR$195+SPgas!$O58*DR$196+GeoEL!$O56*DR$197+GeoVa!$O56*DR$198+VP!$O56*DR$199+Sol!$O56*DR$200+Affald!$O60*DR$201)</f>
        <v>1.4206845716829941E-3</v>
      </c>
      <c r="DS37" s="246">
        <f ca="1">IF(Sammenligning!$G$9="GJ",1,(1*3.6))*(AMV1træ!$O60*DS$183+AMV1træBP!$O60*DS$184+AMV3kul!$O58*DS$185+AMV4træ!$O58*DS$186+AMV4træBP!$O58*DS$187+AVV1træ!$O58*DS$188+AVV1kul!$O58*DS$189+AVV2træ!$O58*DS$190+AVV2halm!$O58*DS$191+AVV2gasGT!$O58*DS$192+KKV!$O58*DS$193+HCVgas!$O58*DS$194+SPolie!$O58*DS$195+SPgas!$O58*DS$196+GeoEL!$O56*DS$197+GeoVa!$O56*DS$198+VP!$O56*DS$199+Sol!$O56*DS$200+Affald!$O60*DS$201)</f>
        <v>6.2009591386968351E-3</v>
      </c>
      <c r="DT37" s="246">
        <f ca="1">IF(Sammenligning!$G$9="GJ",1,(1*3.6))*(AMV1træ!$O60*DT$183+AMV1træBP!$O60*DT$184+AMV3kul!$O58*DT$185+AMV4træ!$O58*DT$186+AMV4træBP!$O58*DT$187+AVV1træ!$O58*DT$188+AVV1kul!$O58*DT$189+AVV2træ!$O58*DT$190+AVV2halm!$O58*DT$191+AVV2gasGT!$O58*DT$192+KKV!$O58*DT$193+HCVgas!$O58*DT$194+SPolie!$O58*DT$195+SPgas!$O58*DT$196+GeoEL!$O56*DT$197+GeoVa!$O56*DT$198+VP!$O56*DT$199+Sol!$O56*DT$200+Affald!$O60*DT$201)</f>
        <v>6.1342716146131297E-3</v>
      </c>
      <c r="DU37" s="246">
        <f ca="1">IF(Sammenligning!$G$9="GJ",1,(1*3.6))*(AMV1træ!$O60*DU$183+AMV1træBP!$O60*DU$184+AMV3kul!$O58*DU$185+AMV4træ!$O58*DU$186+AMV4træBP!$O58*DU$187+AVV1træ!$O58*DU$188+AVV1kul!$O58*DU$189+AVV2træ!$O58*DU$190+AVV2halm!$O58*DU$191+AVV2gasGT!$O58*DU$192+KKV!$O58*DU$193+HCVgas!$O58*DU$194+SPolie!$O58*DU$195+SPgas!$O58*DU$196+GeoEL!$O56*DU$197+GeoVa!$O56*DU$198+VP!$O56*DU$199+Sol!$O56*DU$200+Affald!$O60*DU$201)</f>
        <v>6.3372931457503865E-3</v>
      </c>
      <c r="DV37" s="246">
        <f ca="1">IF(Sammenligning!$G$9="GJ",1,(1*3.6))*(AMV1træ!$O60*DV$183+AMV1træBP!$O60*DV$184+AMV3kul!$O58*DV$185+AMV4træ!$O58*DV$186+AMV4træBP!$O58*DV$187+AVV1træ!$O58*DV$188+AVV1kul!$O58*DV$189+AVV2træ!$O58*DV$190+AVV2halm!$O58*DV$191+AVV2gasGT!$O58*DV$192+KKV!$O58*DV$193+HCVgas!$O58*DV$194+SPolie!$O58*DV$195+SPgas!$O58*DV$196+GeoEL!$O56*DV$197+GeoVa!$O56*DV$198+VP!$O56*DV$199+Sol!$O56*DV$200+Affald!$O60*DV$201)</f>
        <v>5.0877703420276069E-3</v>
      </c>
      <c r="DW37" s="246">
        <f ca="1">IF(Sammenligning!$G$9="GJ",1,(1*3.6))*(AMV1træ!$P60*DW$183+AMV1træBP!$P60*DW$184+AMV3kul!$P58*DW$185+AMV4træ!$P58*DW$186+AMV4træBP!$P58*DW$187+AVV1træ!$P58*DW$188+AVV1kul!$P58*DW$189+AVV2træ!$P58*DW$190+AVV2halm!$P58*DW$191+AVV2gasGT!$P58*DW$192+KKV!$P58*DW$193+HCVgas!$P58*DW$194+SPolie!$P58*DW$195+SPgas!$P58*DW$196+GeoEL!$P56*DW$197+GeoVa!$P56*DW$198+VP!$P56*DW$199+Sol!$P56*DW$200+Affald!$P60*DW$201)</f>
        <v>3.1845171298626584E-3</v>
      </c>
      <c r="DX37" s="246">
        <f ca="1">IF(Sammenligning!$G$9="GJ",1,(1*3.6))*(AMV1træ!$P60*DX$183+AMV1træBP!$P60*DX$184+AMV3kul!$P58*DX$185+AMV4træ!$P58*DX$186+AMV4træBP!$P58*DX$187+AVV1træ!$P58*DX$188+AVV1kul!$P58*DX$189+AVV2træ!$P58*DX$190+AVV2halm!$P58*DX$191+AVV2gasGT!$P58*DX$192+KKV!$P58*DX$193+HCVgas!$P58*DX$194+SPolie!$P58*DX$195+SPgas!$P58*DX$196+GeoEL!$P56*DX$197+GeoVa!$P56*DX$198+VP!$P56*DX$199+Sol!$P56*DX$200+Affald!$P60*DX$201)</f>
        <v>4.5066187295330403E-3</v>
      </c>
      <c r="DY37" s="246">
        <f ca="1">IF(Sammenligning!$G$9="GJ",1,(1*3.6))*(AMV1træ!$P60*DY$183+AMV1træBP!$P60*DY$184+AMV3kul!$P58*DY$185+AMV4træ!$P58*DY$186+AMV4træBP!$P58*DY$187+AVV1træ!$P58*DY$188+AVV1kul!$P58*DY$189+AVV2træ!$P58*DY$190+AVV2halm!$P58*DY$191+AVV2gasGT!$P58*DY$192+KKV!$P58*DY$193+HCVgas!$P58*DY$194+SPolie!$P58*DY$195+SPgas!$P58*DY$196+GeoEL!$P56*DY$197+GeoVa!$P56*DY$198+VP!$P56*DY$199+Sol!$P56*DY$200+Affald!$P60*DY$201)</f>
        <v>5.3464518529775622E-3</v>
      </c>
      <c r="DZ37" s="246">
        <f ca="1">IF(Sammenligning!$G$9="GJ",1,(1*3.6))*(AMV1træ!$P60*DZ$183+AMV1træBP!$P60*DZ$184+AMV3kul!$P58*DZ$185+AMV4træ!$P58*DZ$186+AMV4træBP!$P58*DZ$187+AVV1træ!$P58*DZ$188+AVV1kul!$P58*DZ$189+AVV2træ!$P58*DZ$190+AVV2halm!$P58*DZ$191+AVV2gasGT!$P58*DZ$192+KKV!$P58*DZ$193+HCVgas!$P58*DZ$194+SPolie!$P58*DZ$195+SPgas!$P58*DZ$196+GeoEL!$P56*DZ$197+GeoVa!$P56*DZ$198+VP!$P56*DZ$199+Sol!$P56*DZ$200+Affald!$P60*DZ$201)</f>
        <v>6.5555797969233222E-3</v>
      </c>
      <c r="EA37" s="246">
        <f ca="1">IF(Sammenligning!$G$9="GJ",1,(1*3.6))*(AMV1træ!$P60*EA$183+AMV1træBP!$P60*EA$184+AMV3kul!$P58*EA$185+AMV4træ!$P58*EA$186+AMV4træBP!$P58*EA$187+AVV1træ!$P58*EA$188+AVV1kul!$P58*EA$189+AVV2træ!$P58*EA$190+AVV2halm!$P58*EA$191+AVV2gasGT!$P58*EA$192+KKV!$P58*EA$193+HCVgas!$P58*EA$194+SPolie!$P58*EA$195+SPgas!$P58*EA$196+GeoEL!$P56*EA$197+GeoVa!$P56*EA$198+VP!$P56*EA$199+Sol!$P56*EA$200+Affald!$P60*EA$201)</f>
        <v>5.6528388586401896E-3</v>
      </c>
      <c r="EB37" s="246">
        <f ca="1">IF(Sammenligning!$G$9="GJ",1,(1*3.6))*(AMV1træ!$P60*EB$183+AMV1træBP!$P60*EB$184+AMV3kul!$P58*EB$185+AMV4træ!$P58*EB$186+AMV4træBP!$P58*EB$187+AVV1træ!$P58*EB$188+AVV1kul!$P58*EB$189+AVV2træ!$P58*EB$190+AVV2halm!$P58*EB$191+AVV2gasGT!$P58*EB$192+KKV!$P58*EB$193+HCVgas!$P58*EB$194+SPolie!$P58*EB$195+SPgas!$P58*EB$196+GeoEL!$P56*EB$197+GeoVa!$P56*EB$198+VP!$P56*EB$199+Sol!$P56*EB$200+Affald!$P60*EB$201)</f>
        <v>5.6401691172206329E-3</v>
      </c>
      <c r="EC37" s="246">
        <f ca="1">IF(Sammenligning!$G$9="GJ",1,(1*3.6))*(AMV1træ!$P60*EC$183+AMV1træBP!$P60*EC$184+AMV3kul!$P58*EC$185+AMV4træ!$P58*EC$186+AMV4træBP!$P58*EC$187+AVV1træ!$P58*EC$188+AVV1kul!$P58*EC$189+AVV2træ!$P58*EC$190+AVV2halm!$P58*EC$191+AVV2gasGT!$P58*EC$192+KKV!$P58*EC$193+HCVgas!$P58*EC$194+SPolie!$P58*EC$195+SPgas!$P58*EC$196+GeoEL!$P56*EC$197+GeoVa!$P56*EC$198+VP!$P56*EC$199+Sol!$P56*EC$200+Affald!$P60*EC$201)</f>
        <v>6.2358560723862685E-3</v>
      </c>
      <c r="ED37" s="246">
        <f ca="1">IF(Sammenligning!$G$9="GJ",1,(1*3.6))*(AMV1træ!$P60*ED$183+AMV1træBP!$P60*ED$184+AMV3kul!$P58*ED$185+AMV4træ!$P58*ED$186+AMV4træBP!$P58*ED$187+AVV1træ!$P58*ED$188+AVV1kul!$P58*ED$189+AVV2træ!$P58*ED$190+AVV2halm!$P58*ED$191+AVV2gasGT!$P58*ED$192+KKV!$P58*ED$193+HCVgas!$P58*ED$194+SPolie!$P58*ED$195+SPgas!$P58*ED$196+GeoEL!$P56*ED$197+GeoVa!$P56*ED$198+VP!$P56*ED$199+Sol!$P56*ED$200+Affald!$P60*ED$201)</f>
        <v>1.4124927131528167E-3</v>
      </c>
      <c r="EE37" s="246">
        <f ca="1">IF(Sammenligning!$G$9="GJ",1,(1*3.6))*(AMV1træ!$P60*EE$183+AMV1træBP!$P60*EE$184+AMV3kul!$P58*EE$185+AMV4træ!$P58*EE$186+AMV4træBP!$P58*EE$187+AVV1træ!$P58*EE$188+AVV1kul!$P58*EE$189+AVV2træ!$P58*EE$190+AVV2halm!$P58*EE$191+AVV2gasGT!$P58*EE$192+KKV!$P58*EE$193+HCVgas!$P58*EE$194+SPolie!$P58*EE$195+SPgas!$P58*EE$196+GeoEL!$P56*EE$197+GeoVa!$P56*EE$198+VP!$P56*EE$199+Sol!$P56*EE$200+Affald!$P60*EE$201)</f>
        <v>6.1731590097161082E-3</v>
      </c>
      <c r="EF37" s="246">
        <f ca="1">IF(Sammenligning!$G$9="GJ",1,(1*3.6))*(AMV1træ!$P60*EF$183+AMV1træBP!$P60*EF$184+AMV3kul!$P58*EF$185+AMV4træ!$P58*EF$186+AMV4træBP!$P58*EF$187+AVV1træ!$P58*EF$188+AVV1kul!$P58*EF$189+AVV2træ!$P58*EF$190+AVV2halm!$P58*EF$191+AVV2gasGT!$P58*EF$192+KKV!$P58*EF$193+HCVgas!$P58*EF$194+SPolie!$P58*EF$195+SPgas!$P58*EF$196+GeoEL!$P56*EF$197+GeoVa!$P56*EF$198+VP!$P56*EF$199+Sol!$P56*EF$200+Affald!$P60*EF$201)</f>
        <v>6.1364103148408245E-3</v>
      </c>
      <c r="EG37" s="246">
        <f ca="1">IF(Sammenligning!$G$9="GJ",1,(1*3.6))*(AMV1træ!$P60*EG$183+AMV1træBP!$P60*EG$184+AMV3kul!$P58*EG$185+AMV4træ!$P58*EG$186+AMV4træBP!$P58*EG$187+AVV1træ!$P58*EG$188+AVV1kul!$P58*EG$189+AVV2træ!$P58*EG$190+AVV2halm!$P58*EG$191+AVV2gasGT!$P58*EG$192+KKV!$P58*EG$193+HCVgas!$P58*EG$194+SPolie!$P58*EG$195+SPgas!$P58*EG$196+GeoEL!$P56*EG$197+GeoVa!$P56*EG$198+VP!$P56*EG$199+Sol!$P56*EG$200+Affald!$P60*EG$201)</f>
        <v>6.366784877939638E-3</v>
      </c>
      <c r="EH37" s="246">
        <f ca="1">IF(Sammenligning!$G$9="GJ",1,(1*3.6))*(AMV1træ!$P60*EH$183+AMV1træBP!$P60*EH$184+AMV3kul!$P58*EH$185+AMV4træ!$P58*EH$186+AMV4træBP!$P58*EH$187+AVV1træ!$P58*EH$188+AVV1kul!$P58*EH$189+AVV2træ!$P58*EH$190+AVV2halm!$P58*EH$191+AVV2gasGT!$P58*EH$192+KKV!$P58*EH$193+HCVgas!$P58*EH$194+SPolie!$P58*EH$195+SPgas!$P58*EH$196+GeoEL!$P56*EH$197+GeoVa!$P56*EH$198+VP!$P56*EH$199+Sol!$P56*EH$200+Affald!$P60*EH$201)</f>
        <v>5.0403071174231397E-3</v>
      </c>
      <c r="EI37" s="310">
        <f ca="1">IF(Sammenligning!$G$9="GJ",1,(1*3.6))*(AMV1træ!$Q60*EI$183+AMV1træBP!$Q60*EI$184+AMV3kul!$Q58*EI$185+AMV4træ!$Q58*EI$186+AMV4træBP!$Q58*EI$187+AVV1træ!$Q58*EI$188+AVV1kul!$Q58*EI$189+AVV2træ!$Q58*EI$190+AVV2halm!$Q58*EI$191+AVV2gasGT!$Q58*EI$192+KKV!$Q58*EI$193+HCVgas!$Q58*EI$194+SPolie!$Q58*EI$195+SPgas!$Q58*EI$196+GeoEL!$Q56*EI$197+GeoVa!$Q56*EI$198+VP!$Q56*EI$199+Sol!$Q56*EI$200+Affald!$Q60*EI$201)</f>
        <v>3.3264359242070711E-3</v>
      </c>
      <c r="EJ37" s="310">
        <f ca="1">IF(Sammenligning!$G$9="GJ",1,(1*3.6))*(AMV1træ!$Q60*EJ$183+AMV1træBP!$Q60*EJ$184+AMV3kul!$Q58*EJ$185+AMV4træ!$Q58*EJ$186+AMV4træBP!$Q58*EJ$187+AVV1træ!$Q58*EJ$188+AVV1kul!$Q58*EJ$189+AVV2træ!$Q58*EJ$190+AVV2halm!$Q58*EJ$191+AVV2gasGT!$Q58*EJ$192+KKV!$Q58*EJ$193+HCVgas!$Q58*EJ$194+SPolie!$Q58*EJ$195+SPgas!$Q58*EJ$196+GeoEL!$Q56*EJ$197+GeoVa!$Q56*EJ$198+VP!$Q56*EJ$199+Sol!$Q56*EJ$200+Affald!$Q60*EJ$201)</f>
        <v>4.5567395343451694E-3</v>
      </c>
      <c r="EK37" s="310">
        <f ca="1">IF(Sammenligning!$G$9="GJ",1,(1*3.6))*(AMV1træ!$Q60*EK$183+AMV1træBP!$Q60*EK$184+AMV3kul!$Q58*EK$185+AMV4træ!$Q58*EK$186+AMV4træBP!$Q58*EK$187+AVV1træ!$Q58*EK$188+AVV1kul!$Q58*EK$189+AVV2træ!$Q58*EK$190+AVV2halm!$Q58*EK$191+AVV2gasGT!$Q58*EK$192+KKV!$Q58*EK$193+HCVgas!$Q58*EK$194+SPolie!$Q58*EK$195+SPgas!$Q58*EK$196+GeoEL!$Q56*EK$197+GeoVa!$Q56*EK$198+VP!$Q56*EK$199+Sol!$Q56*EK$200+Affald!$Q60*EK$201)</f>
        <v>5.3777654370159109E-3</v>
      </c>
      <c r="EL37" s="310">
        <f ca="1">IF(Sammenligning!$G$9="GJ",1,(1*3.6))*(AMV1træ!$Q60*EL$183+AMV1træBP!$Q60*EL$184+AMV3kul!$Q58*EL$185+AMV4træ!$Q58*EL$186+AMV4træBP!$Q58*EL$187+AVV1træ!$Q58*EL$188+AVV1kul!$Q58*EL$189+AVV2træ!$Q58*EL$190+AVV2halm!$Q58*EL$191+AVV2gasGT!$Q58*EL$192+KKV!$Q58*EL$193+HCVgas!$Q58*EL$194+SPolie!$Q58*EL$195+SPgas!$Q58*EL$196+GeoEL!$Q56*EL$197+GeoVa!$Q56*EL$198+VP!$Q56*EL$199+Sol!$Q56*EL$200+Affald!$Q60*EL$201)</f>
        <v>6.6385876718134569E-3</v>
      </c>
      <c r="EM37" s="310">
        <f ca="1">IF(Sammenligning!$G$9="GJ",1,(1*3.6))*(AMV1træ!$Q60*EM$183+AMV1træBP!$Q60*EM$184+AMV3kul!$Q58*EM$185+AMV4træ!$Q58*EM$186+AMV4træBP!$Q58*EM$187+AVV1træ!$Q58*EM$188+AVV1kul!$Q58*EM$189+AVV2træ!$Q58*EM$190+AVV2halm!$Q58*EM$191+AVV2gasGT!$Q58*EM$192+KKV!$Q58*EM$193+HCVgas!$Q58*EM$194+SPolie!$Q58*EM$195+SPgas!$Q58*EM$196+GeoEL!$Q56*EM$197+GeoVa!$Q56*EM$198+VP!$Q56*EM$199+Sol!$Q56*EM$200+Affald!$Q60*EM$201)</f>
        <v>5.6036818801030322E-3</v>
      </c>
      <c r="EN37" s="310">
        <f ca="1">IF(Sammenligning!$G$9="GJ",1,(1*3.6))*(AMV1træ!$Q60*EN$183+AMV1træBP!$Q60*EN$184+AMV3kul!$Q58*EN$185+AMV4træ!$Q58*EN$186+AMV4træBP!$Q58*EN$187+AVV1træ!$Q58*EN$188+AVV1kul!$Q58*EN$189+AVV2træ!$Q58*EN$190+AVV2halm!$Q58*EN$191+AVV2gasGT!$Q58*EN$192+KKV!$Q58*EN$193+HCVgas!$Q58*EN$194+SPolie!$Q58*EN$195+SPgas!$Q58*EN$196+GeoEL!$Q56*EN$197+GeoVa!$Q56*EN$198+VP!$Q56*EN$199+Sol!$Q56*EN$200+Affald!$Q60*EN$201)</f>
        <v>5.6743983780628109E-3</v>
      </c>
      <c r="EO37" s="310">
        <f ca="1">IF(Sammenligning!$G$9="GJ",1,(1*3.6))*(AMV1træ!$Q60*EO$183+AMV1træBP!$Q60*EO$184+AMV3kul!$Q58*EO$185+AMV4træ!$Q58*EO$186+AMV4træBP!$Q58*EO$187+AVV1træ!$Q58*EO$188+AVV1kul!$Q58*EO$189+AVV2træ!$Q58*EO$190+AVV2halm!$Q58*EO$191+AVV2gasGT!$Q58*EO$192+KKV!$Q58*EO$193+HCVgas!$Q58*EO$194+SPolie!$Q58*EO$195+SPgas!$Q58*EO$196+GeoEL!$Q56*EO$197+GeoVa!$Q56*EO$198+VP!$Q56*EO$199+Sol!$Q56*EO$200+Affald!$Q60*EO$201)</f>
        <v>6.2504109949450912E-3</v>
      </c>
      <c r="EP37" s="310">
        <f ca="1">IF(Sammenligning!$G$9="GJ",1,(1*3.6))*(AMV1træ!$Q60*EP$183+AMV1træBP!$Q60*EP$184+AMV3kul!$Q58*EP$185+AMV4træ!$Q58*EP$186+AMV4træBP!$Q58*EP$187+AVV1træ!$Q58*EP$188+AVV1kul!$Q58*EP$189+AVV2træ!$Q58*EP$190+AVV2halm!$Q58*EP$191+AVV2gasGT!$Q58*EP$192+KKV!$Q58*EP$193+HCVgas!$Q58*EP$194+SPolie!$Q58*EP$195+SPgas!$Q58*EP$196+GeoEL!$Q56*EP$197+GeoVa!$Q56*EP$198+VP!$Q56*EP$199+Sol!$Q56*EP$200+Affald!$Q60*EP$201)</f>
        <v>1.4044840568303823E-3</v>
      </c>
      <c r="EQ37" s="310">
        <f ca="1">IF(Sammenligning!$G$9="GJ",1,(1*3.6))*(AMV1træ!$Q60*EQ$183+AMV1træBP!$Q60*EQ$184+AMV3kul!$Q58*EQ$185+AMV4træ!$Q58*EQ$186+AMV4træBP!$Q58*EQ$187+AVV1træ!$Q58*EQ$188+AVV1kul!$Q58*EQ$189+AVV2træ!$Q58*EQ$190+AVV2halm!$Q58*EQ$191+AVV2gasGT!$Q58*EQ$192+KKV!$Q58*EQ$193+HCVgas!$Q58*EQ$194+SPolie!$Q58*EQ$195+SPgas!$Q58*EQ$196+GeoEL!$Q56*EQ$197+GeoVa!$Q56*EQ$198+VP!$Q56*EQ$199+Sol!$Q56*EQ$200+Affald!$Q60*EQ$201)</f>
        <v>6.1453551169340162E-3</v>
      </c>
      <c r="ER37" s="310">
        <f ca="1">IF(Sammenligning!$G$9="GJ",1,(1*3.6))*(AMV1træ!$Q60*ER$183+AMV1træBP!$Q60*ER$184+AMV3kul!$Q58*ER$185+AMV4træ!$Q58*ER$186+AMV4træBP!$Q58*ER$187+AVV1træ!$Q58*ER$188+AVV1kul!$Q58*ER$189+AVV2træ!$Q58*ER$190+AVV2halm!$Q58*ER$191+AVV2gasGT!$Q58*ER$192+KKV!$Q58*ER$193+HCVgas!$Q58*ER$194+SPolie!$Q58*ER$195+SPgas!$Q58*ER$196+GeoEL!$Q56*ER$197+GeoVa!$Q56*ER$198+VP!$Q56*ER$199+Sol!$Q56*ER$200+Affald!$Q60*ER$201)</f>
        <v>6.1385426164709414E-3</v>
      </c>
      <c r="ES37" s="310">
        <f ca="1">IF(Sammenligning!$G$9="GJ",1,(1*3.6))*(AMV1træ!$Q60*ES$183+AMV1træBP!$Q60*ES$184+AMV3kul!$Q58*ES$185+AMV4træ!$Q58*ES$186+AMV4træBP!$Q58*ES$187+AVV1træ!$Q58*ES$188+AVV1kul!$Q58*ES$189+AVV2træ!$Q58*ES$190+AVV2halm!$Q58*ES$191+AVV2gasGT!$Q58*ES$192+KKV!$Q58*ES$193+HCVgas!$Q58*ES$194+SPolie!$Q58*ES$195+SPgas!$Q58*ES$196+GeoEL!$Q56*ES$197+GeoVa!$Q56*ES$198+VP!$Q56*ES$199+Sol!$Q56*ES$200+Affald!$Q60*ES$201)</f>
        <v>6.3965674454111443E-3</v>
      </c>
      <c r="ET37" s="310">
        <f ca="1">IF(Sammenligning!$G$9="GJ",1,(1*3.6))*(AMV1træ!$Q60*ET$183+AMV1træBP!$Q60*ET$184+AMV3kul!$Q58*ET$185+AMV4træ!$Q58*ET$186+AMV4træBP!$Q58*ET$187+AVV1træ!$Q58*ET$188+AVV1kul!$Q58*ET$189+AVV2træ!$Q58*ET$190+AVV2halm!$Q58*ET$191+AVV2gasGT!$Q58*ET$192+KKV!$Q58*ET$193+HCVgas!$Q58*ET$194+SPolie!$Q58*ET$195+SPgas!$Q58*ET$196+GeoEL!$Q56*ET$197+GeoVa!$Q56*ET$198+VP!$Q56*ET$199+Sol!$Q56*ET$200+Affald!$Q60*ET$201)</f>
        <v>4.9931441953371975E-3</v>
      </c>
      <c r="EU37" s="246">
        <f ca="1">IF(Sammenligning!$G$9="GJ",1,(1*3.6))*(AMV1træ!$R60*EU$183+AMV1træBP!$R60*EU$184+AMV3kul!$R58*EU$185+AMV4træ!$R58*EU$186+AMV4træBP!$R58*EU$187+AVV1træ!$R58*EU$188+AVV1kul!$R58*EU$189+AVV2træ!$R58*EU$190+AVV2halm!$R58*EU$191+AVV2gasGT!$R58*EU$192+KKV!$R58*EU$193+HCVgas!$R58*EU$194+SPolie!$R58*EU$195+SPgas!$R58*EU$196+GeoEL!$R56*EU$197+GeoVa!$R56*EU$198+VP!$R56*EU$199+Sol!$R56*EU$200+Affald!$R60*EU$201)</f>
        <v>3.2364758269951468E-3</v>
      </c>
      <c r="EV37" s="246">
        <f ca="1">IF(Sammenligning!$G$9="GJ",1,(1*3.6))*(AMV1træ!$R60*EV$183+AMV1træBP!$R60*EV$184+AMV3kul!$R58*EV$185+AMV4træ!$R58*EV$186+AMV4træBP!$R58*EV$187+AVV1træ!$R58*EV$188+AVV1kul!$R58*EV$189+AVV2træ!$R58*EV$190+AVV2halm!$R58*EV$191+AVV2gasGT!$R58*EV$192+KKV!$R58*EV$193+HCVgas!$R58*EV$194+SPolie!$R58*EV$195+SPgas!$R58*EV$196+GeoEL!$R56*EV$197+GeoVa!$R56*EV$198+VP!$R56*EV$199+Sol!$R56*EV$200+Affald!$R60*EV$201)</f>
        <v>4.5403247242770898E-3</v>
      </c>
      <c r="EW37" s="246">
        <f ca="1">IF(Sammenligning!$G$9="GJ",1,(1*3.6))*(AMV1træ!$R60*EW$183+AMV1træBP!$R60*EW$184+AMV3kul!$R58*EW$185+AMV4træ!$R58*EW$186+AMV4træBP!$R58*EW$187+AVV1træ!$R58*EW$188+AVV1kul!$R58*EW$189+AVV2træ!$R58*EW$190+AVV2halm!$R58*EW$191+AVV2gasGT!$R58*EW$192+KKV!$R58*EW$193+HCVgas!$R58*EW$194+SPolie!$R58*EW$195+SPgas!$R58*EW$196+GeoEL!$R56*EW$197+GeoVa!$R56*EW$198+VP!$R56*EW$199+Sol!$R56*EW$200+Affald!$R60*EW$201)</f>
        <v>5.5335672528981118E-3</v>
      </c>
      <c r="EX37" s="246">
        <f ca="1">IF(Sammenligning!$G$9="GJ",1,(1*3.6))*(AMV1træ!$R60*EX$183+AMV1træBP!$R60*EX$184+AMV3kul!$R58*EX$185+AMV4træ!$R58*EX$186+AMV4træBP!$R58*EX$187+AVV1træ!$R58*EX$188+AVV1kul!$R58*EX$189+AVV2træ!$R58*EX$190+AVV2halm!$R58*EX$191+AVV2gasGT!$R58*EX$192+KKV!$R58*EX$193+HCVgas!$R58*EX$194+SPolie!$R58*EX$195+SPgas!$R58*EX$196+GeoEL!$R56*EX$197+GeoVa!$R56*EX$198+VP!$R56*EX$199+Sol!$R56*EX$200+Affald!$R60*EX$201)</f>
        <v>6.5247768274594381E-3</v>
      </c>
      <c r="EY37" s="246">
        <f ca="1">IF(Sammenligning!$G$9="GJ",1,(1*3.6))*(AMV1træ!$R60*EY$183+AMV1træBP!$R60*EY$184+AMV3kul!$R58*EY$185+AMV4træ!$R58*EY$186+AMV4træBP!$R58*EY$187+AVV1træ!$R58*EY$188+AVV1kul!$R58*EY$189+AVV2træ!$R58*EY$190+AVV2halm!$R58*EY$191+AVV2gasGT!$R58*EY$192+KKV!$R58*EY$193+HCVgas!$R58*EY$194+SPolie!$R58*EY$195+SPgas!$R58*EY$196+GeoEL!$R56*EY$197+GeoVa!$R56*EY$198+VP!$R56*EY$199+Sol!$R56*EY$200+Affald!$R60*EY$201)</f>
        <v>5.5048761839101698E-3</v>
      </c>
      <c r="EZ37" s="246">
        <f ca="1">IF(Sammenligning!$G$9="GJ",1,(1*3.6))*(AMV1træ!$R60*EZ$183+AMV1træBP!$R60*EZ$184+AMV3kul!$R58*EZ$185+AMV4træ!$R58*EZ$186+AMV4træBP!$R58*EZ$187+AVV1træ!$R58*EZ$188+AVV1kul!$R58*EZ$189+AVV2træ!$R58*EZ$190+AVV2halm!$R58*EZ$191+AVV2gasGT!$R58*EZ$192+KKV!$R58*EZ$193+HCVgas!$R58*EZ$194+SPolie!$R58*EZ$195+SPgas!$R58*EZ$196+GeoEL!$R56*EZ$197+GeoVa!$R56*EZ$198+VP!$R56*EZ$199+Sol!$R56*EZ$200+Affald!$R60*EZ$201)</f>
        <v>5.586871406561787E-3</v>
      </c>
      <c r="FA37" s="246">
        <f ca="1">IF(Sammenligning!$G$9="GJ",1,(1*3.6))*(AMV1træ!$R60*FA$183+AMV1træBP!$R60*FA$184+AMV3kul!$R58*FA$185+AMV4træ!$R58*FA$186+AMV4træBP!$R58*FA$187+AVV1træ!$R58*FA$188+AVV1kul!$R58*FA$189+AVV2træ!$R58*FA$190+AVV2halm!$R58*FA$191+AVV2gasGT!$R58*FA$192+KKV!$R58*FA$193+HCVgas!$R58*FA$194+SPolie!$R58*FA$195+SPgas!$R58*FA$196+GeoEL!$R56*FA$197+GeoVa!$R56*FA$198+VP!$R56*FA$199+Sol!$R56*FA$200+Affald!$R60*FA$201)</f>
        <v>6.1807050087379339E-3</v>
      </c>
      <c r="FB37" s="246">
        <f ca="1">IF(Sammenligning!$G$9="GJ",1,(1*3.6))*(AMV1træ!$R60*FB$183+AMV1træBP!$R60*FB$184+AMV3kul!$R58*FB$185+AMV4træ!$R58*FB$186+AMV4træBP!$R58*FB$187+AVV1træ!$R58*FB$188+AVV1kul!$R58*FB$189+AVV2træ!$R58*FB$190+AVV2halm!$R58*FB$191+AVV2gasGT!$R58*FB$192+KKV!$R58*FB$193+HCVgas!$R58*FB$194+SPolie!$R58*FB$195+SPgas!$R58*FB$196+GeoEL!$R56*FB$197+GeoVa!$R56*FB$198+VP!$R56*FB$199+Sol!$R56*FB$200+Affald!$R60*FB$201)</f>
        <v>1.564976520286792E-3</v>
      </c>
      <c r="FC37" s="246">
        <f ca="1">IF(Sammenligning!$G$9="GJ",1,(1*3.6))*(AMV1træ!$R60*FC$183+AMV1træBP!$R60*FC$184+AMV3kul!$R58*FC$185+AMV4træ!$R58*FC$186+AMV4træBP!$R58*FC$187+AVV1træ!$R58*FC$188+AVV1kul!$R58*FC$189+AVV2træ!$R58*FC$190+AVV2halm!$R58*FC$191+AVV2gasGT!$R58*FC$192+KKV!$R58*FC$193+HCVgas!$R58*FC$194+SPolie!$R58*FC$195+SPgas!$R58*FC$196+GeoEL!$R56*FC$197+GeoVa!$R56*FC$198+VP!$R56*FC$199+Sol!$R56*FC$200+Affald!$R60*FC$201)</f>
        <v>6.0626677548651199E-3</v>
      </c>
      <c r="FD37" s="246">
        <f ca="1">IF(Sammenligning!$G$9="GJ",1,(1*3.6))*(AMV1træ!$R60*FD$183+AMV1træBP!$R60*FD$184+AMV3kul!$R58*FD$185+AMV4træ!$R58*FD$186+AMV4træBP!$R58*FD$187+AVV1træ!$R58*FD$188+AVV1kul!$R58*FD$189+AVV2træ!$R58*FD$190+AVV2halm!$R58*FD$191+AVV2gasGT!$R58*FD$192+KKV!$R58*FD$193+HCVgas!$R58*FD$194+SPolie!$R58*FD$195+SPgas!$R58*FD$196+GeoEL!$R56*FD$197+GeoVa!$R56*FD$198+VP!$R56*FD$199+Sol!$R56*FD$200+Affald!$R60*FD$201)</f>
        <v>6.0994140541139261E-3</v>
      </c>
      <c r="FE37" s="246">
        <f ca="1">IF(Sammenligning!$G$9="GJ",1,(1*3.6))*(AMV1træ!$R60*FE$183+AMV1træBP!$R60*FE$184+AMV3kul!$R58*FE$185+AMV4træ!$R58*FE$186+AMV4træBP!$R58*FE$187+AVV1træ!$R58*FE$188+AVV1kul!$R58*FE$189+AVV2træ!$R58*FE$190+AVV2halm!$R58*FE$191+AVV2gasGT!$R58*FE$192+KKV!$R58*FE$193+HCVgas!$R58*FE$194+SPolie!$R58*FE$195+SPgas!$R58*FE$196+GeoEL!$R56*FE$197+GeoVa!$R56*FE$198+VP!$R56*FE$199+Sol!$R56*FE$200+Affald!$R60*FE$201)</f>
        <v>6.305328897353313E-3</v>
      </c>
      <c r="FF37" s="246">
        <f ca="1">IF(Sammenligning!$G$9="GJ",1,(1*3.6))*(AMV1træ!$R60*FF$183+AMV1træBP!$R60*FF$184+AMV3kul!$R58*FF$185+AMV4træ!$R58*FF$186+AMV4træBP!$R58*FF$187+AVV1træ!$R58*FF$188+AVV1kul!$R58*FF$189+AVV2træ!$R58*FF$190+AVV2halm!$R58*FF$191+AVV2gasGT!$R58*FF$192+KKV!$R58*FF$193+HCVgas!$R58*FF$194+SPolie!$R58*FF$195+SPgas!$R58*FF$196+GeoEL!$R56*FF$197+GeoVa!$R56*FF$198+VP!$R56*FF$199+Sol!$R56*FF$200+Affald!$R60*FF$201)</f>
        <v>4.9863743627180778E-3</v>
      </c>
      <c r="FG37" s="246">
        <f ca="1">IF(Sammenligning!$G$9="GJ",1,(1*3.6))*(AMV1træ!$S60*FG$183+AMV1træBP!$S60*FG$184+AMV3kul!$S58*FG$185+AMV4træ!$S58*FG$186+AMV4træBP!$S58*FG$187+AVV1træ!$S58*FG$188+AVV1kul!$S58*FG$189+AVV2træ!$S58*FG$190+AVV2halm!$S58*FG$191+AVV2gasGT!$S58*FG$192+KKV!$S58*FG$193+HCVgas!$S58*FG$194+SPolie!$S58*FG$195+SPgas!$S58*FG$196+GeoEL!$S56*FG$197+GeoVa!$S56*FG$198+VP!$S56*FG$199+Sol!$S56*FG$200+Affald!$S60*FG$201)</f>
        <v>3.145775460358359E-3</v>
      </c>
      <c r="FH37" s="246">
        <f ca="1">IF(Sammenligning!$G$9="GJ",1,(1*3.6))*(AMV1træ!$S60*FH$183+AMV1træBP!$S60*FH$184+AMV3kul!$S58*FH$185+AMV4træ!$S58*FH$186+AMV4træBP!$S58*FH$187+AVV1træ!$S58*FH$188+AVV1kul!$S58*FH$189+AVV2træ!$S58*FH$190+AVV2halm!$S58*FH$191+AVV2gasGT!$S58*FH$192+KKV!$S58*FH$193+HCVgas!$S58*FH$194+SPolie!$S58*FH$195+SPgas!$S58*FH$196+GeoEL!$S56*FH$197+GeoVa!$S56*FH$198+VP!$S56*FH$199+Sol!$S56*FH$200+Affald!$S60*FH$201)</f>
        <v>4.5240847807981946E-3</v>
      </c>
      <c r="FI37" s="246">
        <f ca="1">IF(Sammenligning!$G$9="GJ",1,(1*3.6))*(AMV1træ!$S60*FI$183+AMV1træBP!$S60*FI$184+AMV3kul!$S58*FI$185+AMV4træ!$S58*FI$186+AMV4træBP!$S58*FI$187+AVV1træ!$S58*FI$188+AVV1kul!$S58*FI$189+AVV2træ!$S58*FI$190+AVV2halm!$S58*FI$191+AVV2gasGT!$S58*FI$192+KKV!$S58*FI$193+HCVgas!$S58*FI$194+SPolie!$S58*FI$195+SPgas!$S58*FI$196+GeoEL!$S56*FI$197+GeoVa!$S56*FI$198+VP!$S56*FI$199+Sol!$S56*FI$200+Affald!$S60*FI$201)</f>
        <v>5.6850723159712529E-3</v>
      </c>
      <c r="FJ37" s="246">
        <f ca="1">IF(Sammenligning!$G$9="GJ",1,(1*3.6))*(AMV1træ!$S60*FJ$183+AMV1træBP!$S60*FJ$184+AMV3kul!$S58*FJ$185+AMV4træ!$S58*FJ$186+AMV4træBP!$S58*FJ$187+AVV1træ!$S58*FJ$188+AVV1kul!$S58*FJ$189+AVV2træ!$S58*FJ$190+AVV2halm!$S58*FJ$191+AVV2gasGT!$S58*FJ$192+KKV!$S58*FJ$193+HCVgas!$S58*FJ$194+SPolie!$S58*FJ$195+SPgas!$S58*FJ$196+GeoEL!$S56*FJ$197+GeoVa!$S56*FJ$198+VP!$S56*FJ$199+Sol!$S56*FJ$200+Affald!$S60*FJ$201)</f>
        <v>6.4082051295799624E-3</v>
      </c>
      <c r="FK37" s="246">
        <f ca="1">IF(Sammenligning!$G$9="GJ",1,(1*3.6))*(AMV1træ!$S60*FK$183+AMV1træBP!$S60*FK$184+AMV3kul!$S58*FK$185+AMV4træ!$S58*FK$186+AMV4træBP!$S58*FK$187+AVV1træ!$S58*FK$188+AVV1kul!$S58*FK$189+AVV2træ!$S58*FK$190+AVV2halm!$S58*FK$191+AVV2gasGT!$S58*FK$192+KKV!$S58*FK$193+HCVgas!$S58*FK$194+SPolie!$S58*FK$195+SPgas!$S58*FK$196+GeoEL!$S56*FK$197+GeoVa!$S56*FK$198+VP!$S56*FK$199+Sol!$S56*FK$200+Affald!$S60*FK$201)</f>
        <v>5.4043583287952078E-3</v>
      </c>
      <c r="FL37" s="246">
        <f ca="1">IF(Sammenligning!$G$9="GJ",1,(1*3.6))*(AMV1træ!$S60*FL$183+AMV1træBP!$S60*FL$184+AMV3kul!$S58*FL$185+AMV4træ!$S58*FL$186+AMV4træBP!$S58*FL$187+AVV1træ!$S58*FL$188+AVV1kul!$S58*FL$189+AVV2træ!$S58*FL$190+AVV2halm!$S58*FL$191+AVV2gasGT!$S58*FL$192+KKV!$S58*FL$193+HCVgas!$S58*FL$194+SPolie!$S58*FL$195+SPgas!$S58*FL$196+GeoEL!$S56*FL$197+GeoVa!$S56*FL$198+VP!$S56*FL$199+Sol!$S56*FL$200+Affald!$S60*FL$201)</f>
        <v>5.4991678018587991E-3</v>
      </c>
      <c r="FM37" s="246">
        <f ca="1">IF(Sammenligning!$G$9="GJ",1,(1*3.6))*(AMV1træ!$S60*FM$183+AMV1træBP!$S60*FM$184+AMV3kul!$S58*FM$185+AMV4træ!$S58*FM$186+AMV4træBP!$S58*FM$187+AVV1træ!$S58*FM$188+AVV1kul!$S58*FM$189+AVV2træ!$S58*FM$190+AVV2halm!$S58*FM$191+AVV2gasGT!$S58*FM$192+KKV!$S58*FM$193+HCVgas!$S58*FM$194+SPolie!$S58*FM$195+SPgas!$S58*FM$196+GeoEL!$S56*FM$197+GeoVa!$S56*FM$198+VP!$S56*FM$199+Sol!$S56*FM$200+Affald!$S60*FM$201)</f>
        <v>6.1164740251459836E-3</v>
      </c>
      <c r="FN37" s="246">
        <f ca="1">IF(Sammenligning!$G$9="GJ",1,(1*3.6))*(AMV1træ!$S60*FN$183+AMV1træBP!$S60*FN$184+AMV3kul!$S58*FN$185+AMV4træ!$S58*FN$186+AMV4træBP!$S58*FN$187+AVV1træ!$S58*FN$188+AVV1kul!$S58*FN$189+AVV2træ!$S58*FN$190+AVV2halm!$S58*FN$191+AVV2gasGT!$S58*FN$192+KKV!$S58*FN$193+HCVgas!$S58*FN$194+SPolie!$S58*FN$195+SPgas!$S58*FN$196+GeoEL!$S56*FN$197+GeoVa!$S56*FN$198+VP!$S56*FN$199+Sol!$S56*FN$200+Affald!$S60*FN$201)</f>
        <v>1.7378809563143383E-3</v>
      </c>
      <c r="FO37" s="246">
        <f ca="1">IF(Sammenligning!$G$9="GJ",1,(1*3.6))*(AMV1træ!$S60*FO$183+AMV1træBP!$S60*FO$184+AMV3kul!$S58*FO$185+AMV4træ!$S58*FO$186+AMV4træBP!$S58*FO$187+AVV1træ!$S58*FO$188+AVV1kul!$S58*FO$189+AVV2træ!$S58*FO$190+AVV2halm!$S58*FO$191+AVV2gasGT!$S58*FO$192+KKV!$S58*FO$193+HCVgas!$S58*FO$194+SPolie!$S58*FO$195+SPgas!$S58*FO$196+GeoEL!$S56*FO$197+GeoVa!$S56*FO$198+VP!$S56*FO$199+Sol!$S56*FO$200+Affald!$S60*FO$201)</f>
        <v>5.9807082897299479E-3</v>
      </c>
      <c r="FP37" s="246">
        <f ca="1">IF(Sammenligning!$G$9="GJ",1,(1*3.6))*(AMV1træ!$S60*FP$183+AMV1træBP!$S60*FP$184+AMV3kul!$S58*FP$185+AMV4træ!$S58*FP$186+AMV4træBP!$S58*FP$187+AVV1træ!$S58*FP$188+AVV1kul!$S58*FP$189+AVV2træ!$S58*FP$190+AVV2halm!$S58*FP$191+AVV2gasGT!$S58*FP$192+KKV!$S58*FP$193+HCVgas!$S58*FP$194+SPolie!$S58*FP$195+SPgas!$S58*FP$196+GeoEL!$S56*FP$197+GeoVa!$S56*FP$198+VP!$S56*FP$199+Sol!$S56*FP$200+Affald!$S60*FP$201)</f>
        <v>6.0600059335108453E-3</v>
      </c>
      <c r="FQ37" s="246">
        <f ca="1">IF(Sammenligning!$G$9="GJ",1,(1*3.6))*(AMV1træ!$S60*FQ$183+AMV1træBP!$S60*FQ$184+AMV3kul!$S58*FQ$185+AMV4træ!$S58*FQ$186+AMV4træBP!$S58*FQ$187+AVV1træ!$S58*FQ$188+AVV1kul!$S58*FQ$189+AVV2træ!$S58*FQ$190+AVV2halm!$S58*FQ$191+AVV2gasGT!$S58*FQ$192+KKV!$S58*FQ$193+HCVgas!$S58*FQ$194+SPolie!$S58*FQ$195+SPgas!$S58*FQ$196+GeoEL!$S56*FQ$197+GeoVa!$S56*FQ$198+VP!$S56*FQ$199+Sol!$S56*FQ$200+Affald!$S60*FQ$201)</f>
        <v>6.2152254143235316E-3</v>
      </c>
      <c r="FR37" s="246">
        <f ca="1">IF(Sammenligning!$G$9="GJ",1,(1*3.6))*(AMV1træ!$S60*FR$183+AMV1træBP!$S60*FR$184+AMV3kul!$S58*FR$185+AMV4træ!$S58*FR$186+AMV4træBP!$S58*FR$187+AVV1træ!$S58*FR$188+AVV1kul!$S58*FR$189+AVV2træ!$S58*FR$190+AVV2halm!$S58*FR$191+AVV2gasGT!$S58*FR$192+KKV!$S58*FR$193+HCVgas!$S58*FR$194+SPolie!$S58*FR$195+SPgas!$S58*FR$196+GeoEL!$S56*FR$197+GeoVa!$S56*FR$198+VP!$S56*FR$199+Sol!$S56*FR$200+Affald!$S60*FR$201)</f>
        <v>4.9795723125351859E-3</v>
      </c>
      <c r="FS37" s="246">
        <f ca="1">IF(Sammenligning!$G$9="GJ",1,(1*3.6))*(AMV1træ!$T60*FS$183+AMV1træBP!$T60*FS$184+AMV3kul!$T58*FS$185+AMV4træ!$T58*FS$186+AMV4træBP!$T58*FS$187+AVV1træ!$T58*FS$188+AVV1kul!$T58*FS$189+AVV2træ!$T58*FS$190+AVV2halm!$T58*FS$191+AVV2gasGT!$T58*FS$192+KKV!$T58*FS$193+HCVgas!$T58*FS$194+SPolie!$T58*FS$195+SPgas!$T58*FS$196+GeoEL!$T56*FS$197+GeoVa!$T56*FS$198+VP!$T56*FS$199+Sol!$T56*FS$200+Affald!$T60*FS$201)</f>
        <v>3.0543256491814517E-3</v>
      </c>
      <c r="FT37" s="246">
        <f ca="1">IF(Sammenligning!$G$9="GJ",1,(1*3.6))*(AMV1træ!$T60*FT$183+AMV1træBP!$T60*FT$184+AMV3kul!$T58*FT$185+AMV4træ!$T58*FT$186+AMV4træBP!$T58*FT$187+AVV1træ!$T58*FT$188+AVV1kul!$T58*FT$189+AVV2træ!$T58*FT$190+AVV2halm!$T58*FT$191+AVV2gasGT!$T58*FT$192+KKV!$T58*FT$193+HCVgas!$T58*FT$194+SPolie!$T58*FT$195+SPgas!$T58*FT$196+GeoEL!$T56*FT$197+GeoVa!$T56*FT$198+VP!$T56*FT$199+Sol!$T56*FT$200+Affald!$T60*FT$201)</f>
        <v>4.5080169244387461E-3</v>
      </c>
      <c r="FU37" s="246">
        <f ca="1">IF(Sammenligning!$G$9="GJ",1,(1*3.6))*(AMV1træ!$T60*FU$183+AMV1træBP!$T60*FU$184+AMV3kul!$T58*FU$185+AMV4træ!$T58*FU$186+AMV4træBP!$T58*FU$187+AVV1træ!$T58*FU$188+AVV1kul!$T58*FU$189+AVV2træ!$T58*FU$190+AVV2halm!$T58*FU$191+AVV2gasGT!$T58*FU$192+KKV!$T58*FU$193+HCVgas!$T58*FU$194+SPolie!$T58*FU$195+SPgas!$T58*FU$196+GeoEL!$T56*FU$197+GeoVa!$T56*FU$198+VP!$T56*FU$199+Sol!$T56*FU$200+Affald!$T60*FU$201)</f>
        <v>5.8324559544615049E-3</v>
      </c>
      <c r="FV37" s="246">
        <f ca="1">IF(Sammenligning!$G$9="GJ",1,(1*3.6))*(AMV1træ!$T60*FV$183+AMV1træBP!$T60*FV$184+AMV3kul!$T58*FV$185+AMV4træ!$T58*FV$186+AMV4træBP!$T58*FV$187+AVV1træ!$T58*FV$188+AVV1kul!$T58*FV$189+AVV2træ!$T58*FV$190+AVV2halm!$T58*FV$191+AVV2gasGT!$T58*FV$192+KKV!$T58*FV$193+HCVgas!$T58*FV$194+SPolie!$T58*FV$195+SPgas!$T58*FV$196+GeoEL!$T56*FV$197+GeoVa!$T56*FV$198+VP!$T56*FV$199+Sol!$T56*FV$200+Affald!$T60*FV$201)</f>
        <v>6.2887708844471604E-3</v>
      </c>
      <c r="FW37" s="246">
        <f ca="1">IF(Sammenligning!$G$9="GJ",1,(1*3.6))*(AMV1træ!$T60*FW$183+AMV1træBP!$T60*FW$184+AMV3kul!$T58*FW$185+AMV4træ!$T58*FW$186+AMV4træBP!$T58*FW$187+AVV1træ!$T58*FW$188+AVV1kul!$T58*FW$189+AVV2træ!$T58*FW$190+AVV2halm!$T58*FW$191+AVV2gasGT!$T58*FW$192+KKV!$T58*FW$193+HCVgas!$T58*FW$194+SPolie!$T58*FW$195+SPgas!$T58*FW$196+GeoEL!$T56*FW$197+GeoVa!$T56*FW$198+VP!$T56*FW$199+Sol!$T56*FW$200+Affald!$T60*FW$201)</f>
        <v>5.30208342196115E-3</v>
      </c>
      <c r="FX37" s="246">
        <f ca="1">IF(Sammenligning!$G$9="GJ",1,(1*3.6))*(AMV1træ!$T60*FX$183+AMV1træBP!$T60*FX$184+AMV3kul!$T58*FX$185+AMV4træ!$T58*FX$186+AMV4træBP!$T58*FX$187+AVV1træ!$T58*FX$188+AVV1kul!$T58*FX$189+AVV2træ!$T58*FX$190+AVV2halm!$T58*FX$191+AVV2gasGT!$T58*FX$192+KKV!$T58*FX$193+HCVgas!$T58*FX$194+SPolie!$T58*FX$195+SPgas!$T58*FX$196+GeoEL!$T56*FX$197+GeoVa!$T56*FX$198+VP!$T56*FX$199+Sol!$T56*FX$200+Affald!$T60*FX$201)</f>
        <v>5.4112870287336334E-3</v>
      </c>
      <c r="FY37" s="246">
        <f ca="1">IF(Sammenligning!$G$9="GJ",1,(1*3.6))*(AMV1træ!$T60*FY$183+AMV1træBP!$T60*FY$184+AMV3kul!$T58*FY$185+AMV4træ!$T58*FY$186+AMV4træBP!$T58*FY$187+AVV1træ!$T58*FY$188+AVV1kul!$T58*FY$189+AVV2træ!$T58*FY$190+AVV2halm!$T58*FY$191+AVV2gasGT!$T58*FY$192+KKV!$T58*FY$193+HCVgas!$T58*FY$194+SPolie!$T58*FY$195+SPgas!$T58*FY$196+GeoEL!$T56*FY$197+GeoVa!$T56*FY$198+VP!$T56*FY$199+Sol!$T56*FY$200+Affald!$T60*FY$201)</f>
        <v>6.0570973744307017E-3</v>
      </c>
      <c r="FZ37" s="246">
        <f ca="1">IF(Sammenligning!$G$9="GJ",1,(1*3.6))*(AMV1træ!$T60*FZ$183+AMV1træBP!$T60*FZ$184+AMV3kul!$T58*FZ$185+AMV4træ!$T58*FZ$186+AMV4træBP!$T58*FZ$187+AVV1træ!$T58*FZ$188+AVV1kul!$T58*FZ$189+AVV2træ!$T58*FZ$190+AVV2halm!$T58*FZ$191+AVV2gasGT!$T58*FZ$192+KKV!$T58*FZ$193+HCVgas!$T58*FZ$194+SPolie!$T58*FZ$195+SPgas!$T58*FZ$196+GeoEL!$T56*FZ$197+GeoVa!$T56*FZ$198+VP!$T56*FZ$199+Sol!$T56*FZ$200+Affald!$T60*FZ$201)</f>
        <v>1.924695134509533E-3</v>
      </c>
      <c r="GA37" s="246">
        <f ca="1">IF(Sammenligning!$G$9="GJ",1,(1*3.6))*(AMV1træ!$T60*GA$183+AMV1træBP!$T60*GA$184+AMV3kul!$T58*GA$185+AMV4træ!$T58*GA$186+AMV4træBP!$T58*GA$187+AVV1træ!$T58*GA$188+AVV1kul!$T58*GA$189+AVV2træ!$T58*GA$190+AVV2halm!$T58*GA$191+AVV2gasGT!$T58*GA$192+KKV!$T58*GA$193+HCVgas!$T58*GA$194+SPolie!$T58*GA$195+SPgas!$T58*GA$196+GeoEL!$T56*GA$197+GeoVa!$T56*GA$198+VP!$T56*GA$199+Sol!$T56*GA$200+Affald!$T60*GA$201)</f>
        <v>5.8994671521319826E-3</v>
      </c>
      <c r="GB37" s="246">
        <f ca="1">IF(Sammenligning!$G$9="GJ",1,(1*3.6))*(AMV1træ!$T60*GB$183+AMV1træBP!$T60*GB$184+AMV3kul!$T58*GB$185+AMV4træ!$T58*GB$186+AMV4træBP!$T58*GB$187+AVV1træ!$T58*GB$188+AVV1kul!$T58*GB$189+AVV2træ!$T58*GB$190+AVV2halm!$T58*GB$191+AVV2gasGT!$T58*GB$192+KKV!$T58*GB$193+HCVgas!$T58*GB$194+SPolie!$T58*GB$195+SPgas!$T58*GB$196+GeoEL!$T56*GB$197+GeoVa!$T56*GB$198+VP!$T56*GB$199+Sol!$T56*GB$200+Affald!$T60*GB$201)</f>
        <v>6.0203152479194333E-3</v>
      </c>
      <c r="GC37" s="246">
        <f ca="1">IF(Sammenligning!$G$9="GJ",1,(1*3.6))*(AMV1træ!$T60*GC$183+AMV1træBP!$T60*GC$184+AMV3kul!$T58*GC$185+AMV4træ!$T58*GC$186+AMV4træBP!$T58*GC$187+AVV1træ!$T58*GC$188+AVV1kul!$T58*GC$189+AVV2træ!$T58*GC$190+AVV2halm!$T58*GC$191+AVV2gasGT!$T58*GC$192+KKV!$T58*GC$193+HCVgas!$T58*GC$194+SPolie!$T58*GC$195+SPgas!$T58*GC$196+GeoEL!$T56*GC$197+GeoVa!$T56*GC$198+VP!$T56*GC$199+Sol!$T56*GC$200+Affald!$T60*GC$201)</f>
        <v>6.1262359458759633E-3</v>
      </c>
      <c r="GD37" s="246">
        <f ca="1">IF(Sammenligning!$G$9="GJ",1,(1*3.6))*(AMV1træ!$T60*GD$183+AMV1træBP!$T60*GD$184+AMV3kul!$T58*GD$185+AMV4træ!$T58*GD$186+AMV4træBP!$T58*GD$187+AVV1træ!$T58*GD$188+AVV1kul!$T58*GD$189+AVV2træ!$T58*GD$190+AVV2halm!$T58*GD$191+AVV2gasGT!$T58*GD$192+KKV!$T58*GD$193+HCVgas!$T58*GD$194+SPolie!$T58*GD$195+SPgas!$T58*GD$196+GeoEL!$T56*GD$197+GeoVa!$T56*GD$198+VP!$T56*GD$199+Sol!$T56*GD$200+Affald!$T60*GD$201)</f>
        <v>4.9727378142554431E-3</v>
      </c>
      <c r="GE37" s="246">
        <f ca="1">IF(Sammenligning!$G$9="GJ",1,(1*3.6))*(AMV1træ!$U60*GE$183+AMV1træBP!$U60*GE$184+AMV3kul!$U58*GE$185+AMV4træ!$U58*GE$186+AMV4træBP!$U58*GE$187+AVV1træ!$U58*GE$188+AVV1kul!$U58*GE$189+AVV2træ!$U58*GE$190+AVV2halm!$U58*GE$191+AVV2gasGT!$U58*GE$192+KKV!$U58*GE$193+HCVgas!$U58*GE$194+SPolie!$U58*GE$195+SPgas!$U58*GE$196+GeoEL!$U56*GE$197+GeoVa!$U56*GE$198+VP!$U56*GE$199+Sol!$U56*GE$200+Affald!$U60*GE$201)</f>
        <v>2.9621170660947449E-3</v>
      </c>
      <c r="GF37" s="246">
        <f ca="1">IF(Sammenligning!$G$9="GJ",1,(1*3.6))*(AMV1træ!$U60*GF$183+AMV1træBP!$U60*GF$184+AMV3kul!$U58*GF$185+AMV4træ!$U58*GF$186+AMV4træBP!$U58*GF$187+AVV1træ!$U58*GF$188+AVV1kul!$U58*GF$189+AVV2træ!$U58*GF$190+AVV2halm!$U58*GF$191+AVV2gasGT!$U58*GF$192+KKV!$U58*GF$193+HCVgas!$U58*GF$194+SPolie!$U58*GF$195+SPgas!$U58*GF$196+GeoEL!$U56*GF$197+GeoVa!$U56*GF$198+VP!$U56*GF$199+Sol!$U56*GF$200+Affald!$U60*GF$201)</f>
        <v>4.492118434323982E-3</v>
      </c>
      <c r="GG37" s="246">
        <f ca="1">IF(Sammenligning!$G$9="GJ",1,(1*3.6))*(AMV1træ!$U60*GG$183+AMV1træBP!$U60*GG$184+AMV3kul!$U58*GG$185+AMV4træ!$U58*GG$186+AMV4træBP!$U58*GG$187+AVV1træ!$U58*GG$188+AVV1kul!$U58*GG$189+AVV2træ!$U58*GG$190+AVV2halm!$U58*GG$191+AVV2gasGT!$U58*GG$192+KKV!$U58*GG$193+HCVgas!$U58*GG$194+SPolie!$U58*GG$195+SPgas!$U58*GG$196+GeoEL!$U56*GG$197+GeoVa!$U56*GG$198+VP!$U56*GG$199+Sol!$U56*GG$200+Affald!$U60*GG$201)</f>
        <v>5.9758840856171643E-3</v>
      </c>
      <c r="GH37" s="246">
        <f ca="1">IF(Sammenligning!$G$9="GJ",1,(1*3.6))*(AMV1træ!$U60*GH$183+AMV1træBP!$U60*GH$184+AMV3kul!$U58*GH$185+AMV4træ!$U58*GH$186+AMV4træBP!$U58*GH$187+AVV1træ!$U58*GH$188+AVV1kul!$U58*GH$189+AVV2træ!$U58*GH$190+AVV2halm!$U58*GH$191+AVV2gasGT!$U58*GH$192+KKV!$U58*GH$193+HCVgas!$U58*GH$194+SPolie!$U58*GH$195+SPgas!$U58*GH$196+GeoEL!$U56*GH$197+GeoVa!$U56*GH$198+VP!$U56*GH$199+Sol!$U56*GH$200+Affald!$U60*GH$201)</f>
        <v>6.1663673418450608E-3</v>
      </c>
      <c r="GI37" s="246">
        <f ca="1">IF(Sammenligning!$G$9="GJ",1,(1*3.6))*(AMV1træ!$U60*GI$183+AMV1træBP!$U60*GI$184+AMV3kul!$U58*GI$185+AMV4træ!$U58*GI$186+AMV4træBP!$U58*GI$187+AVV1træ!$U58*GI$188+AVV1kul!$U58*GI$189+AVV2træ!$U58*GI$190+AVV2halm!$U58*GI$191+AVV2gasGT!$U58*GI$192+KKV!$U58*GI$193+HCVgas!$U58*GI$194+SPolie!$U58*GI$195+SPgas!$U58*GI$196+GeoEL!$U56*GI$197+GeoVa!$U56*GI$198+VP!$U56*GI$199+Sol!$U56*GI$200+Affald!$U60*GI$201)</f>
        <v>5.198004987321158E-3</v>
      </c>
      <c r="GJ37" s="246">
        <f ca="1">IF(Sammenligning!$G$9="GJ",1,(1*3.6))*(AMV1træ!$U60*GJ$183+AMV1træBP!$U60*GJ$184+AMV3kul!$U58*GJ$185+AMV4træ!$U58*GJ$186+AMV4træBP!$U58*GJ$187+AVV1træ!$U58*GJ$188+AVV1kul!$U58*GJ$189+AVV2træ!$U58*GJ$190+AVV2halm!$U58*GJ$191+AVV2gasGT!$U58*GJ$192+KKV!$U58*GJ$193+HCVgas!$U58*GJ$194+SPolie!$U58*GJ$195+SPgas!$U58*GJ$196+GeoEL!$U56*GJ$197+GeoVa!$U56*GJ$198+VP!$U56*GJ$199+Sol!$U56*GJ$200+Affald!$U60*GJ$201)</f>
        <v>5.3232285498015838E-3</v>
      </c>
      <c r="GK37" s="246">
        <f ca="1">IF(Sammenligning!$G$9="GJ",1,(1*3.6))*(AMV1træ!$U60*GK$183+AMV1træBP!$U60*GK$184+AMV3kul!$U58*GK$185+AMV4træ!$U58*GK$186+AMV4træBP!$U58*GK$187+AVV1træ!$U58*GK$188+AVV1kul!$U58*GK$189+AVV2træ!$U58*GK$190+AVV2halm!$U58*GK$191+AVV2gasGT!$U58*GK$192+KKV!$U58*GK$193+HCVgas!$U58*GK$194+SPolie!$U58*GK$195+SPgas!$U58*GK$196+GeoEL!$U56*GK$197+GeoVa!$U56*GK$198+VP!$U56*GK$199+Sol!$U56*GK$200+Affald!$U60*GK$201)</f>
        <v>6.0020447865275876E-3</v>
      </c>
      <c r="GL37" s="246">
        <f ca="1">IF(Sammenligning!$G$9="GJ",1,(1*3.6))*(AMV1træ!$U60*GL$183+AMV1træBP!$U60*GL$184+AMV3kul!$U58*GL$185+AMV4træ!$U58*GL$186+AMV4træBP!$U58*GL$187+AVV1træ!$U58*GL$188+AVV1kul!$U58*GL$189+AVV2træ!$U58*GL$190+AVV2halm!$U58*GL$191+AVV2gasGT!$U58*GL$192+KKV!$U58*GL$193+HCVgas!$U58*GL$194+SPolie!$U58*GL$195+SPgas!$U58*GL$196+GeoEL!$U56*GL$197+GeoVa!$U56*GL$198+VP!$U56*GL$199+Sol!$U56*GL$200+Affald!$U60*GL$201)</f>
        <v>2.1271679078498145E-3</v>
      </c>
      <c r="GM37" s="246">
        <f ca="1">IF(Sammenligning!$G$9="GJ",1,(1*3.6))*(AMV1træ!$U60*GM$183+AMV1træBP!$U60*GM$184+AMV3kul!$U58*GM$185+AMV4træ!$U58*GM$186+AMV4træBP!$U58*GM$187+AVV1træ!$U58*GM$188+AVV1kul!$U58*GM$189+AVV2træ!$U58*GM$190+AVV2halm!$U58*GM$191+AVV2gasGT!$U58*GM$192+KKV!$U58*GM$193+HCVgas!$U58*GM$194+SPolie!$U58*GM$195+SPgas!$U58*GM$196+GeoEL!$U56*GM$197+GeoVa!$U56*GM$198+VP!$U56*GM$199+Sol!$U56*GM$200+Affald!$U60*GM$201)</f>
        <v>5.8189349396833845E-3</v>
      </c>
      <c r="GN37" s="246">
        <f ca="1">IF(Sammenligning!$G$9="GJ",1,(1*3.6))*(AMV1træ!$U60*GN$183+AMV1træBP!$U60*GN$184+AMV3kul!$U58*GN$185+AMV4træ!$U58*GN$186+AMV4træBP!$U58*GN$187+AVV1træ!$U58*GN$188+AVV1kul!$U58*GN$189+AVV2træ!$U58*GN$190+AVV2halm!$U58*GN$191+AVV2gasGT!$U58*GN$192+KKV!$U58*GN$193+HCVgas!$U58*GN$194+SPolie!$U58*GN$195+SPgas!$U58*GN$196+GeoEL!$U56*GN$197+GeoVa!$U56*GN$198+VP!$U56*GN$199+Sol!$U56*GN$200+Affald!$U60*GN$201)</f>
        <v>5.9803389473244003E-3</v>
      </c>
      <c r="GO37" s="246">
        <f ca="1">IF(Sammenligning!$G$9="GJ",1,(1*3.6))*(AMV1træ!$U60*GO$183+AMV1træBP!$U60*GO$184+AMV3kul!$U58*GO$185+AMV4træ!$U58*GO$186+AMV4træBP!$U58*GO$187+AVV1træ!$U58*GO$188+AVV1kul!$U58*GO$189+AVV2træ!$U58*GO$190+AVV2halm!$U58*GO$191+AVV2gasGT!$U58*GO$192+KKV!$U58*GO$193+HCVgas!$U58*GO$194+SPolie!$U58*GO$195+SPgas!$U58*GO$196+GeoEL!$U56*GO$197+GeoVa!$U56*GO$198+VP!$U56*GO$199+Sol!$U56*GO$200+Affald!$U60*GO$201)</f>
        <v>6.0383399588905965E-3</v>
      </c>
      <c r="GP37" s="246">
        <f ca="1">IF(Sammenligning!$G$9="GJ",1,(1*3.6))*(AMV1træ!$U60*GP$183+AMV1træBP!$U60*GP$184+AMV3kul!$U58*GP$185+AMV4træ!$U58*GP$186+AMV4træBP!$U58*GP$187+AVV1træ!$U58*GP$188+AVV1kul!$U58*GP$189+AVV2træ!$U58*GP$190+AVV2halm!$U58*GP$191+AVV2gasGT!$U58*GP$192+KKV!$U58*GP$193+HCVgas!$U58*GP$194+SPolie!$U58*GP$195+SPgas!$U58*GP$196+GeoEL!$U56*GP$197+GeoVa!$U56*GP$198+VP!$U56*GP$199+Sol!$U56*GP$200+Affald!$U60*GP$201)</f>
        <v>4.9658706351410646E-3</v>
      </c>
      <c r="GQ37" s="310">
        <f ca="1">IF(Sammenligning!$G$9="GJ",1,(1*3.6))*(AMV1træ!$V60*GQ$183+AMV1træBP!$V60*GQ$184+AMV3kul!$V58*GQ$185+AMV4træ!$V58*GQ$186+AMV4træBP!$V58*GQ$187+AVV1træ!$V58*GQ$188+AVV1kul!$V58*GQ$189+AVV2træ!$V58*GQ$190+AVV2halm!$V58*GQ$191+AVV2gasGT!$V58*GQ$192+KKV!$V58*GQ$193+HCVgas!$V58*GQ$194+SPolie!$V58*GQ$195+SPgas!$V58*GQ$196+GeoEL!$V56*GQ$197+GeoVa!$V56*GQ$198+VP!$V56*GQ$199+Sol!$V56*GQ$200+Affald!$V60*GQ$201)</f>
        <v>2.8691402283026494E-3</v>
      </c>
      <c r="GR37" s="310">
        <f ca="1">IF(Sammenligning!$G$9="GJ",1,(1*3.6))*(AMV1træ!$V60*GR$183+AMV1træBP!$V60*GR$184+AMV3kul!$V58*GR$185+AMV4træ!$V58*GR$186+AMV4træBP!$V58*GR$187+AVV1træ!$V58*GR$188+AVV1kul!$V58*GR$189+AVV2træ!$V58*GR$190+AVV2halm!$V58*GR$191+AVV2gasGT!$V58*GR$192+KKV!$V58*GR$193+HCVgas!$V58*GR$194+SPolie!$V58*GR$195+SPgas!$V58*GR$196+GeoEL!$V56*GR$197+GeoVa!$V56*GR$198+VP!$V56*GR$199+Sol!$V56*GR$200+Affald!$V60*GR$201)</f>
        <v>4.4763866466383043E-3</v>
      </c>
      <c r="GS37" s="310">
        <f ca="1">IF(Sammenligning!$G$9="GJ",1,(1*3.6))*(AMV1træ!$V60*GS$183+AMV1træBP!$V60*GS$184+AMV3kul!$V58*GS$185+AMV4træ!$V58*GS$186+AMV4træBP!$V58*GS$187+AVV1træ!$V58*GS$188+AVV1kul!$V58*GS$189+AVV2træ!$V58*GS$190+AVV2halm!$V58*GS$191+AVV2gasGT!$V58*GS$192+KKV!$V58*GS$193+HCVgas!$V58*GS$194+SPolie!$V58*GS$195+SPgas!$V58*GS$196+GeoEL!$V56*GS$197+GeoVa!$V56*GS$198+VP!$V56*GS$199+Sol!$V56*GS$200+Affald!$V60*GS$201)</f>
        <v>6.1155138387813555E-3</v>
      </c>
      <c r="GT37" s="310">
        <f ca="1">IF(Sammenligning!$G$9="GJ",1,(1*3.6))*(AMV1træ!$V60*GT$183+AMV1træBP!$V60*GT$184+AMV3kul!$V58*GT$185+AMV4træ!$V58*GT$186+AMV4træBP!$V58*GT$187+AVV1træ!$V58*GT$188+AVV1kul!$V58*GT$189+AVV2træ!$V58*GT$190+AVV2halm!$V58*GT$191+AVV2gasGT!$V58*GT$192+KKV!$V58*GT$193+HCVgas!$V58*GT$194+SPolie!$V58*GT$195+SPgas!$V58*GT$196+GeoEL!$V56*GT$197+GeoVa!$V56*GT$198+VP!$V56*GT$199+Sol!$V56*GT$200+Affald!$V60*GT$201)</f>
        <v>6.040882376835535E-3</v>
      </c>
      <c r="GU37" s="310">
        <f ca="1">IF(Sammenligning!$G$9="GJ",1,(1*3.6))*(AMV1træ!$V60*GU$183+AMV1træBP!$V60*GU$184+AMV3kul!$V58*GU$185+AMV4træ!$V58*GU$186+AMV4træBP!$V58*GU$187+AVV1træ!$V58*GU$188+AVV1kul!$V58*GU$189+AVV2træ!$V58*GU$190+AVV2halm!$V58*GU$191+AVV2gasGT!$V58*GU$192+KKV!$V58*GU$193+HCVgas!$V58*GU$194+SPolie!$V58*GU$195+SPgas!$V58*GU$196+GeoEL!$V56*GU$197+GeoVa!$V56*GU$198+VP!$V56*GU$199+Sol!$V56*GU$200+Affald!$V60*GU$201)</f>
        <v>5.0920748950779712E-3</v>
      </c>
      <c r="GV37" s="310">
        <f ca="1">IF(Sammenligning!$G$9="GJ",1,(1*3.6))*(AMV1træ!$V60*GV$183+AMV1træBP!$V60*GV$184+AMV3kul!$V58*GV$185+AMV4træ!$V58*GV$186+AMV4træBP!$V58*GV$187+AVV1træ!$V58*GV$188+AVV1kul!$V58*GV$189+AVV2træ!$V58*GV$190+AVV2halm!$V58*GV$191+AVV2gasGT!$V58*GV$192+KKV!$V58*GV$193+HCVgas!$V58*GV$194+SPolie!$V58*GV$195+SPgas!$V58*GV$196+GeoEL!$V56*GV$197+GeoVa!$V56*GV$198+VP!$V56*GV$199+Sol!$V56*GV$200+Affald!$V60*GV$201)</f>
        <v>5.2349918255024143E-3</v>
      </c>
      <c r="GW37" s="310">
        <f ca="1">IF(Sammenligning!$G$9="GJ",1,(1*3.6))*(AMV1træ!$V60*GW$183+AMV1træBP!$V60*GW$184+AMV3kul!$V58*GW$185+AMV4træ!$V58*GW$186+AMV4træBP!$V58*GW$187+AVV1træ!$V58*GW$188+AVV1kul!$V58*GW$189+AVV2træ!$V58*GW$190+AVV2halm!$V58*GW$191+AVV2gasGT!$V58*GW$192+KKV!$V58*GW$193+HCVgas!$V58*GW$194+SPolie!$V58*GW$195+SPgas!$V58*GW$196+GeoEL!$V56*GW$197+GeoVa!$V56*GW$198+VP!$V56*GW$199+Sol!$V56*GW$200+Affald!$V60*GW$201)</f>
        <v>5.950860511039653E-3</v>
      </c>
      <c r="GX37" s="310">
        <f ca="1">IF(Sammenligning!$G$9="GJ",1,(1*3.6))*(AMV1træ!$V60*GX$183+AMV1træBP!$V60*GX$184+AMV3kul!$V58*GX$185+AMV4træ!$V58*GX$186+AMV4træBP!$V58*GX$187+AVV1træ!$V58*GX$188+AVV1kul!$V58*GX$189+AVV2træ!$V58*GX$190+AVV2halm!$V58*GX$191+AVV2gasGT!$V58*GX$192+KKV!$V58*GX$193+HCVgas!$V58*GX$194+SPolie!$V58*GX$195+SPgas!$V58*GX$196+GeoEL!$V56*GX$197+GeoVa!$V56*GX$198+VP!$V56*GX$199+Sol!$V56*GX$200+Affald!$V60*GX$201)</f>
        <v>2.3473541281282279E-3</v>
      </c>
      <c r="GY37" s="310">
        <f ca="1">IF(Sammenligning!$G$9="GJ",1,(1*3.6))*(AMV1træ!$V60*GY$183+AMV1træBP!$V60*GY$184+AMV3kul!$V58*GY$185+AMV4træ!$V58*GY$186+AMV4træBP!$V58*GY$187+AVV1træ!$V58*GY$188+AVV1kul!$V58*GY$189+AVV2træ!$V58*GY$190+AVV2halm!$V58*GY$191+AVV2gasGT!$V58*GY$192+KKV!$V58*GY$193+HCVgas!$V58*GY$194+SPolie!$V58*GY$195+SPgas!$V58*GY$196+GeoEL!$V56*GY$197+GeoVa!$V56*GY$198+VP!$V56*GY$199+Sol!$V56*GY$200+Affald!$V60*GY$201)</f>
        <v>5.7391024133773933E-3</v>
      </c>
      <c r="GZ37" s="310">
        <f ca="1">IF(Sammenligning!$G$9="GJ",1,(1*3.6))*(AMV1træ!$V60*GZ$183+AMV1træBP!$V60*GZ$184+AMV3kul!$V58*GZ$185+AMV4træ!$V58*GZ$186+AMV4træBP!$V58*GZ$187+AVV1træ!$V58*GZ$188+AVV1kul!$V58*GZ$189+AVV2træ!$V58*GZ$190+AVV2halm!$V58*GZ$191+AVV2gasGT!$V58*GZ$192+KKV!$V58*GZ$193+HCVgas!$V58*GZ$194+SPolie!$V58*GZ$195+SPgas!$V58*GZ$196+GeoEL!$V56*GZ$197+GeoVa!$V56*GZ$198+VP!$V56*GZ$199+Sol!$V56*GZ$200+Affald!$V60*GZ$201)</f>
        <v>5.9400739376559708E-3</v>
      </c>
      <c r="HA37" s="310">
        <f ca="1">IF(Sammenligning!$G$9="GJ",1,(1*3.6))*(AMV1træ!$V60*HA$183+AMV1træBP!$V60*HA$184+AMV3kul!$V58*HA$185+AMV4træ!$V58*HA$186+AMV4træBP!$V58*HA$187+AVV1træ!$V58*HA$188+AVV1kul!$V58*HA$189+AVV2træ!$V58*HA$190+AVV2halm!$V58*HA$191+AVV2gasGT!$V58*HA$192+KKV!$V58*HA$193+HCVgas!$V58*HA$194+SPolie!$V58*HA$195+SPgas!$V58*HA$196+GeoEL!$V56*HA$197+GeoVa!$V56*HA$198+VP!$V56*HA$199+Sol!$V56*HA$200+Affald!$V60*HA$201)</f>
        <v>5.9515174217780326E-3</v>
      </c>
      <c r="HB37" s="310">
        <f ca="1">IF(Sammenligning!$G$9="GJ",1,(1*3.6))*(AMV1træ!$V60*HB$183+AMV1træBP!$V60*HB$184+AMV3kul!$V58*HB$185+AMV4træ!$V58*HB$186+AMV4træBP!$V58*HB$187+AVV1træ!$V58*HB$188+AVV1kul!$V58*HB$189+AVV2træ!$V58*HB$190+AVV2halm!$V58*HB$191+AVV2gasGT!$V58*HB$192+KKV!$V58*HB$193+HCVgas!$V58*HB$194+SPolie!$V58*HB$195+SPgas!$V58*HB$196+GeoEL!$V56*HB$197+GeoVa!$V56*HB$198+VP!$V56*HB$199+Sol!$V56*HB$200+Affald!$V60*HB$201)</f>
        <v>4.9589705402229931E-3</v>
      </c>
      <c r="HC37" s="246">
        <f ca="1">IF(Sammenligning!$G$9="GJ",1,(1*3.6))*(AMV1træ!$W60*HC$183+AMV1træBP!$W60*HC$184+AMV3kul!$W58*HC$185+AMV4træ!$W58*HC$186+AMV4træBP!$W58*HC$187+AVV1træ!$W58*HC$188+AVV1kul!$W58*HC$189+AVV2træ!$W58*HC$190+AVV2halm!$W58*HC$191+AVV2gasGT!$W58*HC$192+KKV!$W58*HC$193+HCVgas!$W58*HC$194+SPolie!$W58*HC$195+SPgas!$W58*HC$196+GeoEL!$W56*HC$197+GeoVa!$W56*HC$198+VP!$W56*HC$199+Sol!$W56*HC$200+Affald!$W60*HC$201)</f>
        <v>2.4944547325682592E-3</v>
      </c>
      <c r="HD37" s="246">
        <f ca="1">IF(Sammenligning!$G$9="GJ",1,(1*3.6))*(AMV1træ!$W60*HD$183+AMV1træBP!$W60*HD$184+AMV3kul!$W58*HD$185+AMV4træ!$W58*HD$186+AMV4træBP!$W58*HD$187+AVV1træ!$W58*HD$188+AVV1kul!$W58*HD$189+AVV2træ!$W58*HD$190+AVV2halm!$W58*HD$191+AVV2gasGT!$W58*HD$192+KKV!$W58*HD$193+HCVgas!$W58*HD$194+SPolie!$W58*HD$195+SPgas!$W58*HD$196+GeoEL!$W56*HD$197+GeoVa!$W56*HD$198+VP!$W56*HD$199+Sol!$W56*HD$200+Affald!$W60*HD$201)</f>
        <v>2.7024889750412485E-3</v>
      </c>
      <c r="HE37" s="246">
        <f ca="1">IF(Sammenligning!$G$9="GJ",1,(1*3.6))*(AMV1træ!$W60*HE$183+AMV1træBP!$W60*HE$184+AMV3kul!$W58*HE$185+AMV4træ!$W58*HE$186+AMV4træBP!$W58*HE$187+AVV1træ!$W58*HE$188+AVV1kul!$W58*HE$189+AVV2træ!$W58*HE$190+AVV2halm!$W58*HE$191+AVV2gasGT!$W58*HE$192+KKV!$W58*HE$193+HCVgas!$W58*HE$194+SPolie!$W58*HE$195+SPgas!$W58*HE$196+GeoEL!$W56*HE$197+GeoVa!$W56*HE$198+VP!$W56*HE$199+Sol!$W56*HE$200+Affald!$W60*HE$201)</f>
        <v>2.930120977000062E-3</v>
      </c>
      <c r="HF37" s="246">
        <f ca="1">IF(Sammenligning!$G$9="GJ",1,(1*3.6))*(AMV1træ!$W60*HF$183+AMV1træBP!$W60*HF$184+AMV3kul!$W58*HF$185+AMV4træ!$W58*HF$186+AMV4træBP!$W58*HF$187+AVV1træ!$W58*HF$188+AVV1kul!$W58*HF$189+AVV2træ!$W58*HF$190+AVV2halm!$W58*HF$191+AVV2gasGT!$W58*HF$192+KKV!$W58*HF$193+HCVgas!$W58*HF$194+SPolie!$W58*HF$195+SPgas!$W58*HF$196+GeoEL!$W56*HF$197+GeoVa!$W56*HF$198+VP!$W56*HF$199+Sol!$W56*HF$200+Affald!$W60*HF$201)</f>
        <v>4.7245143744746526E-3</v>
      </c>
      <c r="HG37" s="246">
        <f ca="1">IF(Sammenligning!$G$9="GJ",1,(1*3.6))*(AMV1træ!$W60*HG$183+AMV1træBP!$W60*HG$184+AMV3kul!$W58*HG$185+AMV4træ!$W58*HG$186+AMV4træBP!$W58*HG$187+AVV1træ!$W58*HG$188+AVV1kul!$W58*HG$189+AVV2træ!$W58*HG$190+AVV2halm!$W58*HG$191+AVV2gasGT!$W58*HG$192+KKV!$W58*HG$193+HCVgas!$W58*HG$194+SPolie!$W58*HG$195+SPgas!$W58*HG$196+GeoEL!$W56*HG$197+GeoVa!$W56*HG$198+VP!$W56*HG$199+Sol!$W56*HG$200+Affald!$W60*HG$201)</f>
        <v>5.7893694909425045E-3</v>
      </c>
      <c r="HH37" s="246">
        <f ca="1">IF(Sammenligning!$G$9="GJ",1,(1*3.6))*(AMV1træ!$W60*HH$183+AMV1træBP!$W60*HH$184+AMV3kul!$W58*HH$185+AMV4træ!$W58*HH$186+AMV4træBP!$W58*HH$187+AVV1træ!$W58*HH$188+AVV1kul!$W58*HH$189+AVV2træ!$W58*HH$190+AVV2halm!$W58*HH$191+AVV2gasGT!$W58*HH$192+KKV!$W58*HH$193+HCVgas!$W58*HH$194+SPolie!$W58*HH$195+SPgas!$W58*HH$196+GeoEL!$W56*HH$197+GeoVa!$W56*HH$198+VP!$W56*HH$199+Sol!$W56*HH$200+Affald!$W60*HH$201)</f>
        <v>5.5084705691510472E-3</v>
      </c>
      <c r="HI37" s="246">
        <f ca="1">IF(Sammenligning!$G$9="GJ",1,(1*3.6))*(AMV1træ!$W60*HI$183+AMV1træBP!$W60*HI$184+AMV3kul!$W58*HI$185+AMV4træ!$W58*HI$186+AMV4træBP!$W58*HI$187+AVV1træ!$W58*HI$188+AVV1kul!$W58*HI$189+AVV2træ!$W58*HI$190+AVV2halm!$W58*HI$191+AVV2gasGT!$W58*HI$192+KKV!$W58*HI$193+HCVgas!$W58*HI$194+SPolie!$W58*HI$195+SPgas!$W58*HI$196+GeoEL!$W56*HI$197+GeoVa!$W56*HI$198+VP!$W56*HI$199+Sol!$W56*HI$200+Affald!$W60*HI$201)</f>
        <v>5.379632259717387E-3</v>
      </c>
      <c r="HJ37" s="246">
        <f ca="1">IF(Sammenligning!$G$9="GJ",1,(1*3.6))*(AMV1træ!$W60*HJ$183+AMV1træBP!$W60*HJ$184+AMV3kul!$W58*HJ$185+AMV4træ!$W58*HJ$186+AMV4træBP!$W58*HJ$187+AVV1træ!$W58*HJ$188+AVV1kul!$W58*HJ$189+AVV2træ!$W58*HJ$190+AVV2halm!$W58*HJ$191+AVV2gasGT!$W58*HJ$192+KKV!$W58*HJ$193+HCVgas!$W58*HJ$194+SPolie!$W58*HJ$195+SPgas!$W58*HJ$196+GeoEL!$W56*HJ$197+GeoVa!$W56*HJ$198+VP!$W56*HJ$199+Sol!$W56*HJ$200+Affald!$W60*HJ$201)</f>
        <v>2.0741658713718937E-3</v>
      </c>
      <c r="HK37" s="246">
        <f ca="1">IF(Sammenligning!$G$9="GJ",1,(1*3.6))*(AMV1træ!$W60*HK$183+AMV1træBP!$W60*HK$184+AMV3kul!$W58*HK$185+AMV4træ!$W58*HK$186+AMV4træBP!$W58*HK$187+AVV1træ!$W58*HK$188+AVV1kul!$W58*HK$189+AVV2træ!$W58*HK$190+AVV2halm!$W58*HK$191+AVV2gasGT!$W58*HK$192+KKV!$W58*HK$193+HCVgas!$W58*HK$194+SPolie!$W58*HK$195+SPgas!$W58*HK$196+GeoEL!$W56*HK$197+GeoVa!$W56*HK$198+VP!$W56*HK$199+Sol!$W56*HK$200+Affald!$W60*HK$201)</f>
        <v>5.3941793361121778E-3</v>
      </c>
      <c r="HL37" s="246">
        <f ca="1">IF(Sammenligning!$G$9="GJ",1,(1*3.6))*(AMV1træ!$W60*HL$183+AMV1træBP!$W60*HL$184+AMV3kul!$W58*HL$185+AMV4træ!$W58*HL$186+AMV4træBP!$W58*HL$187+AVV1træ!$W58*HL$188+AVV1kul!$W58*HL$189+AVV2træ!$W58*HL$190+AVV2halm!$W58*HL$191+AVV2gasGT!$W58*HL$192+KKV!$W58*HL$193+HCVgas!$W58*HL$194+SPolie!$W58*HL$195+SPgas!$W58*HL$196+GeoEL!$W56*HL$197+GeoVa!$W56*HL$198+VP!$W56*HL$199+Sol!$W56*HL$200+Affald!$W60*HL$201)</f>
        <v>5.6909773037433021E-3</v>
      </c>
      <c r="HM37" s="246">
        <f ca="1">IF(Sammenligning!$G$9="GJ",1,(1*3.6))*(AMV1træ!$W60*HM$183+AMV1træBP!$W60*HM$184+AMV3kul!$W58*HM$185+AMV4træ!$W58*HM$186+AMV4træBP!$W58*HM$187+AVV1træ!$W58*HM$188+AVV1kul!$W58*HM$189+AVV2træ!$W58*HM$190+AVV2halm!$W58*HM$191+AVV2gasGT!$W58*HM$192+KKV!$W58*HM$193+HCVgas!$W58*HM$194+SPolie!$W58*HM$195+SPgas!$W58*HM$196+GeoEL!$W56*HM$197+GeoVa!$W56*HM$198+VP!$W56*HM$199+Sol!$W56*HM$200+Affald!$W60*HM$201)</f>
        <v>4.0943497954634839E-3</v>
      </c>
      <c r="HN37" s="246">
        <f ca="1">IF(Sammenligning!$G$9="GJ",1,(1*3.6))*(AMV1træ!$W60*HN$183+AMV1træBP!$W60*HN$184+AMV3kul!$W58*HN$185+AMV4træ!$W58*HN$186+AMV4træBP!$W58*HN$187+AVV1træ!$W58*HN$188+AVV1kul!$W58*HN$189+AVV2træ!$W58*HN$190+AVV2halm!$W58*HN$191+AVV2gasGT!$W58*HN$192+KKV!$W58*HN$193+HCVgas!$W58*HN$194+SPolie!$W58*HN$195+SPgas!$W58*HN$196+GeoEL!$W56*HN$197+GeoVa!$W56*HN$198+VP!$W56*HN$199+Sol!$W56*HN$200+Affald!$W60*HN$201)</f>
        <v>3.228486465625137E-3</v>
      </c>
      <c r="HO37" s="246">
        <f ca="1">IF(Sammenligning!$G$9="GJ",1,(1*3.6))*(AMV1træ!$X60*HO$183+AMV1træBP!$X60*HO$184+AMV3kul!$X58*HO$185+AMV4træ!$X58*HO$186+AMV4træBP!$X58*HO$187+AVV1træ!$X58*HO$188+AVV1kul!$X58*HO$189+AVV2træ!$X58*HO$190+AVV2halm!$X58*HO$191+AVV2gasGT!$X58*HO$192+KKV!$X58*HO$193+HCVgas!$X58*HO$194+SPolie!$X58*HO$195+SPgas!$X58*HO$196+GeoEL!$X56*HO$197+GeoVa!$X56*HO$198+VP!$X56*HO$199+Sol!$X56*HO$200+Affald!$X60*HO$201)</f>
        <v>2.4944547325682592E-3</v>
      </c>
      <c r="HP37" s="246">
        <f ca="1">IF(Sammenligning!$G$9="GJ",1,(1*3.6))*(AMV1træ!$X60*HP$183+AMV1træBP!$X60*HP$184+AMV3kul!$X58*HP$185+AMV4træ!$X58*HP$186+AMV4træBP!$X58*HP$187+AVV1træ!$X58*HP$188+AVV1kul!$X58*HP$189+AVV2træ!$X58*HP$190+AVV2halm!$X58*HP$191+AVV2gasGT!$X58*HP$192+KKV!$X58*HP$193+HCVgas!$X58*HP$194+SPolie!$X58*HP$195+SPgas!$X58*HP$196+GeoEL!$X56*HP$197+GeoVa!$X56*HP$198+VP!$X56*HP$199+Sol!$X56*HP$200+Affald!$X60*HP$201)</f>
        <v>2.7024889750412485E-3</v>
      </c>
      <c r="HQ37" s="246">
        <f ca="1">IF(Sammenligning!$G$9="GJ",1,(1*3.6))*(AMV1træ!$X60*HQ$183+AMV1træBP!$X60*HQ$184+AMV3kul!$X58*HQ$185+AMV4træ!$X58*HQ$186+AMV4træBP!$X58*HQ$187+AVV1træ!$X58*HQ$188+AVV1kul!$X58*HQ$189+AVV2træ!$X58*HQ$190+AVV2halm!$X58*HQ$191+AVV2gasGT!$X58*HQ$192+KKV!$X58*HQ$193+HCVgas!$X58*HQ$194+SPolie!$X58*HQ$195+SPgas!$X58*HQ$196+GeoEL!$X56*HQ$197+GeoVa!$X56*HQ$198+VP!$X56*HQ$199+Sol!$X56*HQ$200+Affald!$X60*HQ$201)</f>
        <v>2.930120977000062E-3</v>
      </c>
      <c r="HR37" s="246">
        <f ca="1">IF(Sammenligning!$G$9="GJ",1,(1*3.6))*(AMV1træ!$X60*HR$183+AMV1træBP!$X60*HR$184+AMV3kul!$X58*HR$185+AMV4træ!$X58*HR$186+AMV4træBP!$X58*HR$187+AVV1træ!$X58*HR$188+AVV1kul!$X58*HR$189+AVV2træ!$X58*HR$190+AVV2halm!$X58*HR$191+AVV2gasGT!$X58*HR$192+KKV!$X58*HR$193+HCVgas!$X58*HR$194+SPolie!$X58*HR$195+SPgas!$X58*HR$196+GeoEL!$X56*HR$197+GeoVa!$X56*HR$198+VP!$X56*HR$199+Sol!$X56*HR$200+Affald!$X60*HR$201)</f>
        <v>4.7245143744746526E-3</v>
      </c>
      <c r="HS37" s="246">
        <f ca="1">IF(Sammenligning!$G$9="GJ",1,(1*3.6))*(AMV1træ!$X60*HS$183+AMV1træBP!$X60*HS$184+AMV3kul!$X58*HS$185+AMV4træ!$X58*HS$186+AMV4træBP!$X58*HS$187+AVV1træ!$X58*HS$188+AVV1kul!$X58*HS$189+AVV2træ!$X58*HS$190+AVV2halm!$X58*HS$191+AVV2gasGT!$X58*HS$192+KKV!$X58*HS$193+HCVgas!$X58*HS$194+SPolie!$X58*HS$195+SPgas!$X58*HS$196+GeoEL!$X56*HS$197+GeoVa!$X56*HS$198+VP!$X56*HS$199+Sol!$X56*HS$200+Affald!$X60*HS$201)</f>
        <v>5.7893694909425045E-3</v>
      </c>
      <c r="HT37" s="246">
        <f ca="1">IF(Sammenligning!$G$9="GJ",1,(1*3.6))*(AMV1træ!$X60*HT$183+AMV1træBP!$X60*HT$184+AMV3kul!$X58*HT$185+AMV4træ!$X58*HT$186+AMV4træBP!$X58*HT$187+AVV1træ!$X58*HT$188+AVV1kul!$X58*HT$189+AVV2træ!$X58*HT$190+AVV2halm!$X58*HT$191+AVV2gasGT!$X58*HT$192+KKV!$X58*HT$193+HCVgas!$X58*HT$194+SPolie!$X58*HT$195+SPgas!$X58*HT$196+GeoEL!$X56*HT$197+GeoVa!$X56*HT$198+VP!$X56*HT$199+Sol!$X56*HT$200+Affald!$X60*HT$201)</f>
        <v>5.5084705691510472E-3</v>
      </c>
      <c r="HU37" s="246">
        <f ca="1">IF(Sammenligning!$G$9="GJ",1,(1*3.6))*(AMV1træ!$X60*HU$183+AMV1træBP!$X60*HU$184+AMV3kul!$X58*HU$185+AMV4træ!$X58*HU$186+AMV4træBP!$X58*HU$187+AVV1træ!$X58*HU$188+AVV1kul!$X58*HU$189+AVV2træ!$X58*HU$190+AVV2halm!$X58*HU$191+AVV2gasGT!$X58*HU$192+KKV!$X58*HU$193+HCVgas!$X58*HU$194+SPolie!$X58*HU$195+SPgas!$X58*HU$196+GeoEL!$X56*HU$197+GeoVa!$X56*HU$198+VP!$X56*HU$199+Sol!$X56*HU$200+Affald!$X60*HU$201)</f>
        <v>5.379632259717387E-3</v>
      </c>
      <c r="HV37" s="246">
        <f ca="1">IF(Sammenligning!$G$9="GJ",1,(1*3.6))*(AMV1træ!$X60*HV$183+AMV1træBP!$X60*HV$184+AMV3kul!$X58*HV$185+AMV4træ!$X58*HV$186+AMV4træBP!$X58*HV$187+AVV1træ!$X58*HV$188+AVV1kul!$X58*HV$189+AVV2træ!$X58*HV$190+AVV2halm!$X58*HV$191+AVV2gasGT!$X58*HV$192+KKV!$X58*HV$193+HCVgas!$X58*HV$194+SPolie!$X58*HV$195+SPgas!$X58*HV$196+GeoEL!$X56*HV$197+GeoVa!$X56*HV$198+VP!$X56*HV$199+Sol!$X56*HV$200+Affald!$X60*HV$201)</f>
        <v>2.0741658713718937E-3</v>
      </c>
      <c r="HW37" s="246">
        <f ca="1">IF(Sammenligning!$G$9="GJ",1,(1*3.6))*(AMV1træ!$X60*HW$183+AMV1træBP!$X60*HW$184+AMV3kul!$X58*HW$185+AMV4træ!$X58*HW$186+AMV4træBP!$X58*HW$187+AVV1træ!$X58*HW$188+AVV1kul!$X58*HW$189+AVV2træ!$X58*HW$190+AVV2halm!$X58*HW$191+AVV2gasGT!$X58*HW$192+KKV!$X58*HW$193+HCVgas!$X58*HW$194+SPolie!$X58*HW$195+SPgas!$X58*HW$196+GeoEL!$X56*HW$197+GeoVa!$X56*HW$198+VP!$X56*HW$199+Sol!$X56*HW$200+Affald!$X60*HW$201)</f>
        <v>5.3941793361121778E-3</v>
      </c>
      <c r="HX37" s="246">
        <f ca="1">IF(Sammenligning!$G$9="GJ",1,(1*3.6))*(AMV1træ!$X60*HX$183+AMV1træBP!$X60*HX$184+AMV3kul!$X58*HX$185+AMV4træ!$X58*HX$186+AMV4træBP!$X58*HX$187+AVV1træ!$X58*HX$188+AVV1kul!$X58*HX$189+AVV2træ!$X58*HX$190+AVV2halm!$X58*HX$191+AVV2gasGT!$X58*HX$192+KKV!$X58*HX$193+HCVgas!$X58*HX$194+SPolie!$X58*HX$195+SPgas!$X58*HX$196+GeoEL!$X56*HX$197+GeoVa!$X56*HX$198+VP!$X56*HX$199+Sol!$X56*HX$200+Affald!$X60*HX$201)</f>
        <v>5.6909773037433021E-3</v>
      </c>
      <c r="HY37" s="246">
        <f ca="1">IF(Sammenligning!$G$9="GJ",1,(1*3.6))*(AMV1træ!$X60*HY$183+AMV1træBP!$X60*HY$184+AMV3kul!$X58*HY$185+AMV4træ!$X58*HY$186+AMV4træBP!$X58*HY$187+AVV1træ!$X58*HY$188+AVV1kul!$X58*HY$189+AVV2træ!$X58*HY$190+AVV2halm!$X58*HY$191+AVV2gasGT!$X58*HY$192+KKV!$X58*HY$193+HCVgas!$X58*HY$194+SPolie!$X58*HY$195+SPgas!$X58*HY$196+GeoEL!$X56*HY$197+GeoVa!$X56*HY$198+VP!$X56*HY$199+Sol!$X56*HY$200+Affald!$X60*HY$201)</f>
        <v>4.0943497954634839E-3</v>
      </c>
      <c r="HZ37" s="246">
        <f ca="1">IF(Sammenligning!$G$9="GJ",1,(1*3.6))*(AMV1træ!$X60*HZ$183+AMV1træBP!$X60*HZ$184+AMV3kul!$X58*HZ$185+AMV4træ!$X58*HZ$186+AMV4træBP!$X58*HZ$187+AVV1træ!$X58*HZ$188+AVV1kul!$X58*HZ$189+AVV2træ!$X58*HZ$190+AVV2halm!$X58*HZ$191+AVV2gasGT!$X58*HZ$192+KKV!$X58*HZ$193+HCVgas!$X58*HZ$194+SPolie!$X58*HZ$195+SPgas!$X58*HZ$196+GeoEL!$X56*HZ$197+GeoVa!$X56*HZ$198+VP!$X56*HZ$199+Sol!$X56*HZ$200+Affald!$X60*HZ$201)</f>
        <v>3.228486465625137E-3</v>
      </c>
      <c r="IA37" s="246">
        <f ca="1">IF(Sammenligning!$G$9="GJ",1,(1*3.6))*(AMV1træ!$Y60*IA$183+AMV1træBP!$Y60*IA$184+AMV3kul!$Y58*IA$185+AMV4træ!$Y58*IA$186+AMV4træBP!$Y58*IA$187+AVV1træ!$Y58*IA$188+AVV1kul!$Y58*IA$189+AVV2træ!$Y58*IA$190+AVV2halm!$Y58*IA$191+AVV2gasGT!$Y58*IA$192+KKV!$Y58*IA$193+HCVgas!$Y58*IA$194+SPolie!$Y58*IA$195+SPgas!$Y58*IA$196+GeoEL!$Y56*IA$197+GeoVa!$Y56*IA$198+VP!$Y56*IA$199+Sol!$Y56*IA$200+Affald!$Y60*IA$201)</f>
        <v>2.4944547325682592E-3</v>
      </c>
      <c r="IB37" s="246">
        <f ca="1">IF(Sammenligning!$G$9="GJ",1,(1*3.6))*(AMV1træ!$Y60*IB$183+AMV1træBP!$Y60*IB$184+AMV3kul!$Y58*IB$185+AMV4træ!$Y58*IB$186+AMV4træBP!$Y58*IB$187+AVV1træ!$Y58*IB$188+AVV1kul!$Y58*IB$189+AVV2træ!$Y58*IB$190+AVV2halm!$Y58*IB$191+AVV2gasGT!$Y58*IB$192+KKV!$Y58*IB$193+HCVgas!$Y58*IB$194+SPolie!$Y58*IB$195+SPgas!$Y58*IB$196+GeoEL!$Y56*IB$197+GeoVa!$Y56*IB$198+VP!$Y56*IB$199+Sol!$Y56*IB$200+Affald!$Y60*IB$201)</f>
        <v>2.7024889750412485E-3</v>
      </c>
      <c r="IC37" s="246">
        <f ca="1">IF(Sammenligning!$G$9="GJ",1,(1*3.6))*(AMV1træ!$Y60*IC$183+AMV1træBP!$Y60*IC$184+AMV3kul!$Y58*IC$185+AMV4træ!$Y58*IC$186+AMV4træBP!$Y58*IC$187+AVV1træ!$Y58*IC$188+AVV1kul!$Y58*IC$189+AVV2træ!$Y58*IC$190+AVV2halm!$Y58*IC$191+AVV2gasGT!$Y58*IC$192+KKV!$Y58*IC$193+HCVgas!$Y58*IC$194+SPolie!$Y58*IC$195+SPgas!$Y58*IC$196+GeoEL!$Y56*IC$197+GeoVa!$Y56*IC$198+VP!$Y56*IC$199+Sol!$Y56*IC$200+Affald!$Y60*IC$201)</f>
        <v>2.930120977000062E-3</v>
      </c>
      <c r="ID37" s="246">
        <f ca="1">IF(Sammenligning!$G$9="GJ",1,(1*3.6))*(AMV1træ!$Y60*ID$183+AMV1træBP!$Y60*ID$184+AMV3kul!$Y58*ID$185+AMV4træ!$Y58*ID$186+AMV4træBP!$Y58*ID$187+AVV1træ!$Y58*ID$188+AVV1kul!$Y58*ID$189+AVV2træ!$Y58*ID$190+AVV2halm!$Y58*ID$191+AVV2gasGT!$Y58*ID$192+KKV!$Y58*ID$193+HCVgas!$Y58*ID$194+SPolie!$Y58*ID$195+SPgas!$Y58*ID$196+GeoEL!$Y56*ID$197+GeoVa!$Y56*ID$198+VP!$Y56*ID$199+Sol!$Y56*ID$200+Affald!$Y60*ID$201)</f>
        <v>4.7245143744746526E-3</v>
      </c>
      <c r="IE37" s="246">
        <f ca="1">IF(Sammenligning!$G$9="GJ",1,(1*3.6))*(AMV1træ!$Y60*IE$183+AMV1træBP!$Y60*IE$184+AMV3kul!$Y58*IE$185+AMV4træ!$Y58*IE$186+AMV4træBP!$Y58*IE$187+AVV1træ!$Y58*IE$188+AVV1kul!$Y58*IE$189+AVV2træ!$Y58*IE$190+AVV2halm!$Y58*IE$191+AVV2gasGT!$Y58*IE$192+KKV!$Y58*IE$193+HCVgas!$Y58*IE$194+SPolie!$Y58*IE$195+SPgas!$Y58*IE$196+GeoEL!$Y56*IE$197+GeoVa!$Y56*IE$198+VP!$Y56*IE$199+Sol!$Y56*IE$200+Affald!$Y60*IE$201)</f>
        <v>5.7893694909425045E-3</v>
      </c>
      <c r="IF37" s="246">
        <f ca="1">IF(Sammenligning!$G$9="GJ",1,(1*3.6))*(AMV1træ!$Y60*IF$183+AMV1træBP!$Y60*IF$184+AMV3kul!$Y58*IF$185+AMV4træ!$Y58*IF$186+AMV4træBP!$Y58*IF$187+AVV1træ!$Y58*IF$188+AVV1kul!$Y58*IF$189+AVV2træ!$Y58*IF$190+AVV2halm!$Y58*IF$191+AVV2gasGT!$Y58*IF$192+KKV!$Y58*IF$193+HCVgas!$Y58*IF$194+SPolie!$Y58*IF$195+SPgas!$Y58*IF$196+GeoEL!$Y56*IF$197+GeoVa!$Y56*IF$198+VP!$Y56*IF$199+Sol!$Y56*IF$200+Affald!$Y60*IF$201)</f>
        <v>5.5084705691510472E-3</v>
      </c>
      <c r="IG37" s="246">
        <f ca="1">IF(Sammenligning!$G$9="GJ",1,(1*3.6))*(AMV1træ!$Y60*IG$183+AMV1træBP!$Y60*IG$184+AMV3kul!$Y58*IG$185+AMV4træ!$Y58*IG$186+AMV4træBP!$Y58*IG$187+AVV1træ!$Y58*IG$188+AVV1kul!$Y58*IG$189+AVV2træ!$Y58*IG$190+AVV2halm!$Y58*IG$191+AVV2gasGT!$Y58*IG$192+KKV!$Y58*IG$193+HCVgas!$Y58*IG$194+SPolie!$Y58*IG$195+SPgas!$Y58*IG$196+GeoEL!$Y56*IG$197+GeoVa!$Y56*IG$198+VP!$Y56*IG$199+Sol!$Y56*IG$200+Affald!$Y60*IG$201)</f>
        <v>5.379632259717387E-3</v>
      </c>
      <c r="IH37" s="246">
        <f ca="1">IF(Sammenligning!$G$9="GJ",1,(1*3.6))*(AMV1træ!$Y60*IH$183+AMV1træBP!$Y60*IH$184+AMV3kul!$Y58*IH$185+AMV4træ!$Y58*IH$186+AMV4træBP!$Y58*IH$187+AVV1træ!$Y58*IH$188+AVV1kul!$Y58*IH$189+AVV2træ!$Y58*IH$190+AVV2halm!$Y58*IH$191+AVV2gasGT!$Y58*IH$192+KKV!$Y58*IH$193+HCVgas!$Y58*IH$194+SPolie!$Y58*IH$195+SPgas!$Y58*IH$196+GeoEL!$Y56*IH$197+GeoVa!$Y56*IH$198+VP!$Y56*IH$199+Sol!$Y56*IH$200+Affald!$Y60*IH$201)</f>
        <v>2.0741658713718937E-3</v>
      </c>
      <c r="II37" s="246">
        <f ca="1">IF(Sammenligning!$G$9="GJ",1,(1*3.6))*(AMV1træ!$Y60*II$183+AMV1træBP!$Y60*II$184+AMV3kul!$Y58*II$185+AMV4træ!$Y58*II$186+AMV4træBP!$Y58*II$187+AVV1træ!$Y58*II$188+AVV1kul!$Y58*II$189+AVV2træ!$Y58*II$190+AVV2halm!$Y58*II$191+AVV2gasGT!$Y58*II$192+KKV!$Y58*II$193+HCVgas!$Y58*II$194+SPolie!$Y58*II$195+SPgas!$Y58*II$196+GeoEL!$Y56*II$197+GeoVa!$Y56*II$198+VP!$Y56*II$199+Sol!$Y56*II$200+Affald!$Y60*II$201)</f>
        <v>5.3941793361121778E-3</v>
      </c>
      <c r="IJ37" s="246">
        <f ca="1">IF(Sammenligning!$G$9="GJ",1,(1*3.6))*(AMV1træ!$Y60*IJ$183+AMV1træBP!$Y60*IJ$184+AMV3kul!$Y58*IJ$185+AMV4træ!$Y58*IJ$186+AMV4træBP!$Y58*IJ$187+AVV1træ!$Y58*IJ$188+AVV1kul!$Y58*IJ$189+AVV2træ!$Y58*IJ$190+AVV2halm!$Y58*IJ$191+AVV2gasGT!$Y58*IJ$192+KKV!$Y58*IJ$193+HCVgas!$Y58*IJ$194+SPolie!$Y58*IJ$195+SPgas!$Y58*IJ$196+GeoEL!$Y56*IJ$197+GeoVa!$Y56*IJ$198+VP!$Y56*IJ$199+Sol!$Y56*IJ$200+Affald!$Y60*IJ$201)</f>
        <v>5.6909773037433021E-3</v>
      </c>
      <c r="IK37" s="246">
        <f ca="1">IF(Sammenligning!$G$9="GJ",1,(1*3.6))*(AMV1træ!$Y60*IK$183+AMV1træBP!$Y60*IK$184+AMV3kul!$Y58*IK$185+AMV4træ!$Y58*IK$186+AMV4træBP!$Y58*IK$187+AVV1træ!$Y58*IK$188+AVV1kul!$Y58*IK$189+AVV2træ!$Y58*IK$190+AVV2halm!$Y58*IK$191+AVV2gasGT!$Y58*IK$192+KKV!$Y58*IK$193+HCVgas!$Y58*IK$194+SPolie!$Y58*IK$195+SPgas!$Y58*IK$196+GeoEL!$Y56*IK$197+GeoVa!$Y56*IK$198+VP!$Y56*IK$199+Sol!$Y56*IK$200+Affald!$Y60*IK$201)</f>
        <v>4.0943497954634839E-3</v>
      </c>
      <c r="IL37" s="246">
        <f ca="1">IF(Sammenligning!$G$9="GJ",1,(1*3.6))*(AMV1træ!$Y60*IL$183+AMV1træBP!$Y60*IL$184+AMV3kul!$Y58*IL$185+AMV4træ!$Y58*IL$186+AMV4træBP!$Y58*IL$187+AVV1træ!$Y58*IL$188+AVV1kul!$Y58*IL$189+AVV2træ!$Y58*IL$190+AVV2halm!$Y58*IL$191+AVV2gasGT!$Y58*IL$192+KKV!$Y58*IL$193+HCVgas!$Y58*IL$194+SPolie!$Y58*IL$195+SPgas!$Y58*IL$196+GeoEL!$Y56*IL$197+GeoVa!$Y56*IL$198+VP!$Y56*IL$199+Sol!$Y56*IL$200+Affald!$Y60*IL$201)</f>
        <v>3.228486465625137E-3</v>
      </c>
      <c r="IM37" s="246">
        <f ca="1">IF(Sammenligning!$G$9="GJ",1,(1*3.6))*(AMV1træ!$Z60*IM$183+AMV1træBP!$Z60*IM$184+AMV3kul!$Z58*IM$185+AMV4træ!$Z58*IM$186+AMV4træBP!$Z58*IM$187+AVV1træ!$Z58*IM$188+AVV1kul!$Z58*IM$189+AVV2træ!$Z58*IM$190+AVV2halm!$Z58*IM$191+AVV2gasGT!$Z58*IM$192+KKV!$Z58*IM$193+HCVgas!$Z58*IM$194+SPolie!$Z58*IM$195+SPgas!$Z58*IM$196+GeoEL!$Z56*IM$197+GeoVa!$Z56*IM$198+VP!$Z56*IM$199+Sol!$Z56*IM$200+Affald!$Z60*IM$201)</f>
        <v>2.4944547325682592E-3</v>
      </c>
      <c r="IN37" s="246">
        <f ca="1">IF(Sammenligning!$G$9="GJ",1,(1*3.6))*(AMV1træ!$Z60*IN$183+AMV1træBP!$Z60*IN$184+AMV3kul!$Z58*IN$185+AMV4træ!$Z58*IN$186+AMV4træBP!$Z58*IN$187+AVV1træ!$Z58*IN$188+AVV1kul!$Z58*IN$189+AVV2træ!$Z58*IN$190+AVV2halm!$Z58*IN$191+AVV2gasGT!$Z58*IN$192+KKV!$Z58*IN$193+HCVgas!$Z58*IN$194+SPolie!$Z58*IN$195+SPgas!$Z58*IN$196+GeoEL!$Z56*IN$197+GeoVa!$Z56*IN$198+VP!$Z56*IN$199+Sol!$Z56*IN$200+Affald!$Z60*IN$201)</f>
        <v>2.7024889750412485E-3</v>
      </c>
      <c r="IO37" s="246">
        <f ca="1">IF(Sammenligning!$G$9="GJ",1,(1*3.6))*(AMV1træ!$Z60*IO$183+AMV1træBP!$Z60*IO$184+AMV3kul!$Z58*IO$185+AMV4træ!$Z58*IO$186+AMV4træBP!$Z58*IO$187+AVV1træ!$Z58*IO$188+AVV1kul!$Z58*IO$189+AVV2træ!$Z58*IO$190+AVV2halm!$Z58*IO$191+AVV2gasGT!$Z58*IO$192+KKV!$Z58*IO$193+HCVgas!$Z58*IO$194+SPolie!$Z58*IO$195+SPgas!$Z58*IO$196+GeoEL!$Z56*IO$197+GeoVa!$Z56*IO$198+VP!$Z56*IO$199+Sol!$Z56*IO$200+Affald!$Z60*IO$201)</f>
        <v>2.930120977000062E-3</v>
      </c>
      <c r="IP37" s="246">
        <f ca="1">IF(Sammenligning!$G$9="GJ",1,(1*3.6))*(AMV1træ!$Z60*IP$183+AMV1træBP!$Z60*IP$184+AMV3kul!$Z58*IP$185+AMV4træ!$Z58*IP$186+AMV4træBP!$Z58*IP$187+AVV1træ!$Z58*IP$188+AVV1kul!$Z58*IP$189+AVV2træ!$Z58*IP$190+AVV2halm!$Z58*IP$191+AVV2gasGT!$Z58*IP$192+KKV!$Z58*IP$193+HCVgas!$Z58*IP$194+SPolie!$Z58*IP$195+SPgas!$Z58*IP$196+GeoEL!$Z56*IP$197+GeoVa!$Z56*IP$198+VP!$Z56*IP$199+Sol!$Z56*IP$200+Affald!$Z60*IP$201)</f>
        <v>4.7245143744746526E-3</v>
      </c>
      <c r="IQ37" s="246">
        <f ca="1">IF(Sammenligning!$G$9="GJ",1,(1*3.6))*(AMV1træ!$Z60*IQ$183+AMV1træBP!$Z60*IQ$184+AMV3kul!$Z58*IQ$185+AMV4træ!$Z58*IQ$186+AMV4træBP!$Z58*IQ$187+AVV1træ!$Z58*IQ$188+AVV1kul!$Z58*IQ$189+AVV2træ!$Z58*IQ$190+AVV2halm!$Z58*IQ$191+AVV2gasGT!$Z58*IQ$192+KKV!$Z58*IQ$193+HCVgas!$Z58*IQ$194+SPolie!$Z58*IQ$195+SPgas!$Z58*IQ$196+GeoEL!$Z56*IQ$197+GeoVa!$Z56*IQ$198+VP!$Z56*IQ$199+Sol!$Z56*IQ$200+Affald!$Z60*IQ$201)</f>
        <v>5.7893694909425045E-3</v>
      </c>
      <c r="IR37" s="246">
        <f ca="1">IF(Sammenligning!$G$9="GJ",1,(1*3.6))*(AMV1træ!$Z60*IR$183+AMV1træBP!$Z60*IR$184+AMV3kul!$Z58*IR$185+AMV4træ!$Z58*IR$186+AMV4træBP!$Z58*IR$187+AVV1træ!$Z58*IR$188+AVV1kul!$Z58*IR$189+AVV2træ!$Z58*IR$190+AVV2halm!$Z58*IR$191+AVV2gasGT!$Z58*IR$192+KKV!$Z58*IR$193+HCVgas!$Z58*IR$194+SPolie!$Z58*IR$195+SPgas!$Z58*IR$196+GeoEL!$Z56*IR$197+GeoVa!$Z56*IR$198+VP!$Z56*IR$199+Sol!$Z56*IR$200+Affald!$Z60*IR$201)</f>
        <v>5.5084705691510472E-3</v>
      </c>
      <c r="IS37" s="246">
        <f ca="1">IF(Sammenligning!$G$9="GJ",1,(1*3.6))*(AMV1træ!$Z60*IS$183+AMV1træBP!$Z60*IS$184+AMV3kul!$Z58*IS$185+AMV4træ!$Z58*IS$186+AMV4træBP!$Z58*IS$187+AVV1træ!$Z58*IS$188+AVV1kul!$Z58*IS$189+AVV2træ!$Z58*IS$190+AVV2halm!$Z58*IS$191+AVV2gasGT!$Z58*IS$192+KKV!$Z58*IS$193+HCVgas!$Z58*IS$194+SPolie!$Z58*IS$195+SPgas!$Z58*IS$196+GeoEL!$Z56*IS$197+GeoVa!$Z56*IS$198+VP!$Z56*IS$199+Sol!$Z56*IS$200+Affald!$Z60*IS$201)</f>
        <v>5.379632259717387E-3</v>
      </c>
      <c r="IT37" s="246">
        <f ca="1">IF(Sammenligning!$G$9="GJ",1,(1*3.6))*(AMV1træ!$Z60*IT$183+AMV1træBP!$Z60*IT$184+AMV3kul!$Z58*IT$185+AMV4træ!$Z58*IT$186+AMV4træBP!$Z58*IT$187+AVV1træ!$Z58*IT$188+AVV1kul!$Z58*IT$189+AVV2træ!$Z58*IT$190+AVV2halm!$Z58*IT$191+AVV2gasGT!$Z58*IT$192+KKV!$Z58*IT$193+HCVgas!$Z58*IT$194+SPolie!$Z58*IT$195+SPgas!$Z58*IT$196+GeoEL!$Z56*IT$197+GeoVa!$Z56*IT$198+VP!$Z56*IT$199+Sol!$Z56*IT$200+Affald!$Z60*IT$201)</f>
        <v>2.0741658713718937E-3</v>
      </c>
      <c r="IU37" s="246">
        <f ca="1">IF(Sammenligning!$G$9="GJ",1,(1*3.6))*(AMV1træ!$Z60*IU$183+AMV1træBP!$Z60*IU$184+AMV3kul!$Z58*IU$185+AMV4træ!$Z58*IU$186+AMV4træBP!$Z58*IU$187+AVV1træ!$Z58*IU$188+AVV1kul!$Z58*IU$189+AVV2træ!$Z58*IU$190+AVV2halm!$Z58*IU$191+AVV2gasGT!$Z58*IU$192+KKV!$Z58*IU$193+HCVgas!$Z58*IU$194+SPolie!$Z58*IU$195+SPgas!$Z58*IU$196+GeoEL!$Z56*IU$197+GeoVa!$Z56*IU$198+VP!$Z56*IU$199+Sol!$Z56*IU$200+Affald!$Z60*IU$201)</f>
        <v>5.3941793361121778E-3</v>
      </c>
      <c r="IV37" s="246">
        <f ca="1">IF(Sammenligning!$G$9="GJ",1,(1*3.6))*(AMV1træ!$Z60*IV$183+AMV1træBP!$Z60*IV$184+AMV3kul!$Z58*IV$185+AMV4træ!$Z58*IV$186+AMV4træBP!$Z58*IV$187+AVV1træ!$Z58*IV$188+AVV1kul!$Z58*IV$189+AVV2træ!$Z58*IV$190+AVV2halm!$Z58*IV$191+AVV2gasGT!$Z58*IV$192+KKV!$Z58*IV$193+HCVgas!$Z58*IV$194+SPolie!$Z58*IV$195+SPgas!$Z58*IV$196+GeoEL!$Z56*IV$197+GeoVa!$Z56*IV$198+VP!$Z56*IV$199+Sol!$Z56*IV$200+Affald!$Z60*IV$201)</f>
        <v>5.6909773037433021E-3</v>
      </c>
      <c r="IW37" s="246">
        <f ca="1">IF(Sammenligning!$G$9="GJ",1,(1*3.6))*(AMV1træ!$Z60*IW$183+AMV1træBP!$Z60*IW$184+AMV3kul!$Z58*IW$185+AMV4træ!$Z58*IW$186+AMV4træBP!$Z58*IW$187+AVV1træ!$Z58*IW$188+AVV1kul!$Z58*IW$189+AVV2træ!$Z58*IW$190+AVV2halm!$Z58*IW$191+AVV2gasGT!$Z58*IW$192+KKV!$Z58*IW$193+HCVgas!$Z58*IW$194+SPolie!$Z58*IW$195+SPgas!$Z58*IW$196+GeoEL!$Z56*IW$197+GeoVa!$Z56*IW$198+VP!$Z56*IW$199+Sol!$Z56*IW$200+Affald!$Z60*IW$201)</f>
        <v>4.0943497954634839E-3</v>
      </c>
      <c r="IX37" s="246">
        <f ca="1">IF(Sammenligning!$G$9="GJ",1,(1*3.6))*(AMV1træ!$Z60*IX$183+AMV1træBP!$Z60*IX$184+AMV3kul!$Z58*IX$185+AMV4træ!$Z58*IX$186+AMV4træBP!$Z58*IX$187+AVV1træ!$Z58*IX$188+AVV1kul!$Z58*IX$189+AVV2træ!$Z58*IX$190+AVV2halm!$Z58*IX$191+AVV2gasGT!$Z58*IX$192+KKV!$Z58*IX$193+HCVgas!$Z58*IX$194+SPolie!$Z58*IX$195+SPgas!$Z58*IX$196+GeoEL!$Z56*IX$197+GeoVa!$Z56*IX$198+VP!$Z56*IX$199+Sol!$Z56*IX$200+Affald!$Z60*IX$201)</f>
        <v>3.228486465625137E-3</v>
      </c>
      <c r="IY37" s="310">
        <f ca="1">IF(Sammenligning!$G$9="GJ",1,(1*3.6))*(AMV1træ!$AA60*IY$183+AMV1træBP!$AA60*IY$184+AMV3kul!$AA58*IY$185+AMV4træ!$AA58*IY$186+AMV4træBP!$AA58*IY$187+AVV1træ!$AA58*IY$188+AVV1kul!$AA58*IY$189+AVV2træ!$AA58*IY$190+AVV2halm!$AA58*IY$191+AVV2gasGT!$AA58*IY$192+KKV!$AA58*IY$193+HCVgas!$AA58*IY$194+SPolie!$AA58*IY$195+SPgas!$AA58*IY$196+GeoEL!$AA56*IY$197+GeoVa!$AA56*IY$198+VP!$AA56*IY$199+Sol!$AA56*IY$200+Affald!$AA60*IY$201)</f>
        <v>2.4944547325682592E-3</v>
      </c>
      <c r="IZ37" s="310">
        <f ca="1">IF(Sammenligning!$G$9="GJ",1,(1*3.6))*(AMV1træ!$AA60*IZ$183+AMV1træBP!$AA60*IZ$184+AMV3kul!$AA58*IZ$185+AMV4træ!$AA58*IZ$186+AMV4træBP!$AA58*IZ$187+AVV1træ!$AA58*IZ$188+AVV1kul!$AA58*IZ$189+AVV2træ!$AA58*IZ$190+AVV2halm!$AA58*IZ$191+AVV2gasGT!$AA58*IZ$192+KKV!$AA58*IZ$193+HCVgas!$AA58*IZ$194+SPolie!$AA58*IZ$195+SPgas!$AA58*IZ$196+GeoEL!$AA56*IZ$197+GeoVa!$AA56*IZ$198+VP!$AA56*IZ$199+Sol!$AA56*IZ$200+Affald!$AA60*IZ$201)</f>
        <v>2.7024889750412485E-3</v>
      </c>
      <c r="JA37" s="310">
        <f ca="1">IF(Sammenligning!$G$9="GJ",1,(1*3.6))*(AMV1træ!$AA60*JA$183+AMV1træBP!$AA60*JA$184+AMV3kul!$AA58*JA$185+AMV4træ!$AA58*JA$186+AMV4træBP!$AA58*JA$187+AVV1træ!$AA58*JA$188+AVV1kul!$AA58*JA$189+AVV2træ!$AA58*JA$190+AVV2halm!$AA58*JA$191+AVV2gasGT!$AA58*JA$192+KKV!$AA58*JA$193+HCVgas!$AA58*JA$194+SPolie!$AA58*JA$195+SPgas!$AA58*JA$196+GeoEL!$AA56*JA$197+GeoVa!$AA56*JA$198+VP!$AA56*JA$199+Sol!$AA56*JA$200+Affald!$AA60*JA$201)</f>
        <v>2.930120977000062E-3</v>
      </c>
      <c r="JB37" s="310">
        <f ca="1">IF(Sammenligning!$G$9="GJ",1,(1*3.6))*(AMV1træ!$AA60*JB$183+AMV1træBP!$AA60*JB$184+AMV3kul!$AA58*JB$185+AMV4træ!$AA58*JB$186+AMV4træBP!$AA58*JB$187+AVV1træ!$AA58*JB$188+AVV1kul!$AA58*JB$189+AVV2træ!$AA58*JB$190+AVV2halm!$AA58*JB$191+AVV2gasGT!$AA58*JB$192+KKV!$AA58*JB$193+HCVgas!$AA58*JB$194+SPolie!$AA58*JB$195+SPgas!$AA58*JB$196+GeoEL!$AA56*JB$197+GeoVa!$AA56*JB$198+VP!$AA56*JB$199+Sol!$AA56*JB$200+Affald!$AA60*JB$201)</f>
        <v>4.7245143744746526E-3</v>
      </c>
      <c r="JC37" s="310">
        <f ca="1">IF(Sammenligning!$G$9="GJ",1,(1*3.6))*(AMV1træ!$AA60*JC$183+AMV1træBP!$AA60*JC$184+AMV3kul!$AA58*JC$185+AMV4træ!$AA58*JC$186+AMV4træBP!$AA58*JC$187+AVV1træ!$AA58*JC$188+AVV1kul!$AA58*JC$189+AVV2træ!$AA58*JC$190+AVV2halm!$AA58*JC$191+AVV2gasGT!$AA58*JC$192+KKV!$AA58*JC$193+HCVgas!$AA58*JC$194+SPolie!$AA58*JC$195+SPgas!$AA58*JC$196+GeoEL!$AA56*JC$197+GeoVa!$AA56*JC$198+VP!$AA56*JC$199+Sol!$AA56*JC$200+Affald!$AA60*JC$201)</f>
        <v>5.7893694909425045E-3</v>
      </c>
      <c r="JD37" s="310">
        <f ca="1">IF(Sammenligning!$G$9="GJ",1,(1*3.6))*(AMV1træ!$AA60*JD$183+AMV1træBP!$AA60*JD$184+AMV3kul!$AA58*JD$185+AMV4træ!$AA58*JD$186+AMV4træBP!$AA58*JD$187+AVV1træ!$AA58*JD$188+AVV1kul!$AA58*JD$189+AVV2træ!$AA58*JD$190+AVV2halm!$AA58*JD$191+AVV2gasGT!$AA58*JD$192+KKV!$AA58*JD$193+HCVgas!$AA58*JD$194+SPolie!$AA58*JD$195+SPgas!$AA58*JD$196+GeoEL!$AA56*JD$197+GeoVa!$AA56*JD$198+VP!$AA56*JD$199+Sol!$AA56*JD$200+Affald!$AA60*JD$201)</f>
        <v>5.5084705691510472E-3</v>
      </c>
      <c r="JE37" s="310">
        <f ca="1">IF(Sammenligning!$G$9="GJ",1,(1*3.6))*(AMV1træ!$AA60*JE$183+AMV1træBP!$AA60*JE$184+AMV3kul!$AA58*JE$185+AMV4træ!$AA58*JE$186+AMV4træBP!$AA58*JE$187+AVV1træ!$AA58*JE$188+AVV1kul!$AA58*JE$189+AVV2træ!$AA58*JE$190+AVV2halm!$AA58*JE$191+AVV2gasGT!$AA58*JE$192+KKV!$AA58*JE$193+HCVgas!$AA58*JE$194+SPolie!$AA58*JE$195+SPgas!$AA58*JE$196+GeoEL!$AA56*JE$197+GeoVa!$AA56*JE$198+VP!$AA56*JE$199+Sol!$AA56*JE$200+Affald!$AA60*JE$201)</f>
        <v>5.379632259717387E-3</v>
      </c>
      <c r="JF37" s="310">
        <f ca="1">IF(Sammenligning!$G$9="GJ",1,(1*3.6))*(AMV1træ!$AA60*JF$183+AMV1træBP!$AA60*JF$184+AMV3kul!$AA58*JF$185+AMV4træ!$AA58*JF$186+AMV4træBP!$AA58*JF$187+AVV1træ!$AA58*JF$188+AVV1kul!$AA58*JF$189+AVV2træ!$AA58*JF$190+AVV2halm!$AA58*JF$191+AVV2gasGT!$AA58*JF$192+KKV!$AA58*JF$193+HCVgas!$AA58*JF$194+SPolie!$AA58*JF$195+SPgas!$AA58*JF$196+GeoEL!$AA56*JF$197+GeoVa!$AA56*JF$198+VP!$AA56*JF$199+Sol!$AA56*JF$200+Affald!$AA60*JF$201)</f>
        <v>2.0741658713718937E-3</v>
      </c>
      <c r="JG37" s="310">
        <f ca="1">IF(Sammenligning!$G$9="GJ",1,(1*3.6))*(AMV1træ!$AA60*JG$183+AMV1træBP!$AA60*JG$184+AMV3kul!$AA58*JG$185+AMV4træ!$AA58*JG$186+AMV4træBP!$AA58*JG$187+AVV1træ!$AA58*JG$188+AVV1kul!$AA58*JG$189+AVV2træ!$AA58*JG$190+AVV2halm!$AA58*JG$191+AVV2gasGT!$AA58*JG$192+KKV!$AA58*JG$193+HCVgas!$AA58*JG$194+SPolie!$AA58*JG$195+SPgas!$AA58*JG$196+GeoEL!$AA56*JG$197+GeoVa!$AA56*JG$198+VP!$AA56*JG$199+Sol!$AA56*JG$200+Affald!$AA60*JG$201)</f>
        <v>5.3941793361121778E-3</v>
      </c>
      <c r="JH37" s="310">
        <f ca="1">IF(Sammenligning!$G$9="GJ",1,(1*3.6))*(AMV1træ!$AA60*JH$183+AMV1træBP!$AA60*JH$184+AMV3kul!$AA58*JH$185+AMV4træ!$AA58*JH$186+AMV4træBP!$AA58*JH$187+AVV1træ!$AA58*JH$188+AVV1kul!$AA58*JH$189+AVV2træ!$AA58*JH$190+AVV2halm!$AA58*JH$191+AVV2gasGT!$AA58*JH$192+KKV!$AA58*JH$193+HCVgas!$AA58*JH$194+SPolie!$AA58*JH$195+SPgas!$AA58*JH$196+GeoEL!$AA56*JH$197+GeoVa!$AA56*JH$198+VP!$AA56*JH$199+Sol!$AA56*JH$200+Affald!$AA60*JH$201)</f>
        <v>5.6909773037433021E-3</v>
      </c>
      <c r="JI37" s="310">
        <f ca="1">IF(Sammenligning!$G$9="GJ",1,(1*3.6))*(AMV1træ!$AA60*JI$183+AMV1træBP!$AA60*JI$184+AMV3kul!$AA58*JI$185+AMV4træ!$AA58*JI$186+AMV4træBP!$AA58*JI$187+AVV1træ!$AA58*JI$188+AVV1kul!$AA58*JI$189+AVV2træ!$AA58*JI$190+AVV2halm!$AA58*JI$191+AVV2gasGT!$AA58*JI$192+KKV!$AA58*JI$193+HCVgas!$AA58*JI$194+SPolie!$AA58*JI$195+SPgas!$AA58*JI$196+GeoEL!$AA56*JI$197+GeoVa!$AA56*JI$198+VP!$AA56*JI$199+Sol!$AA56*JI$200+Affald!$AA60*JI$201)</f>
        <v>4.0943497954634839E-3</v>
      </c>
      <c r="JJ37" s="310">
        <f ca="1">IF(Sammenligning!$G$9="GJ",1,(1*3.6))*(AMV1træ!$AA60*JJ$183+AMV1træBP!$AA60*JJ$184+AMV3kul!$AA58*JJ$185+AMV4træ!$AA58*JJ$186+AMV4træBP!$AA58*JJ$187+AVV1træ!$AA58*JJ$188+AVV1kul!$AA58*JJ$189+AVV2træ!$AA58*JJ$190+AVV2halm!$AA58*JJ$191+AVV2gasGT!$AA58*JJ$192+KKV!$AA58*JJ$193+HCVgas!$AA58*JJ$194+SPolie!$AA58*JJ$195+SPgas!$AA58*JJ$196+GeoEL!$AA56*JJ$197+GeoVa!$AA56*JJ$198+VP!$AA56*JJ$199+Sol!$AA56*JJ$200+Affald!$AA60*JJ$201)</f>
        <v>3.228486465625137E-3</v>
      </c>
      <c r="JK37" s="246">
        <f ca="1">IF(Sammenligning!$G$9="GJ",1,(1*3.6))*(AMV1træ!$AB60*JK$183+AMV1træBP!$AB60*JK$184+AMV3kul!$AB58*JK$185+AMV4træ!$AB58*JK$186+AMV4træBP!$AB58*JK$187+AVV1træ!$AB58*JK$188+AVV1kul!$AB58*JK$189+AVV2træ!$AB58*JK$190+AVV2halm!$AB58*JK$191+AVV2gasGT!$AB58*JK$192+KKV!$AB58*JK$193+HCVgas!$AB58*JK$194+SPolie!$AB58*JK$195+SPgas!$AB58*JK$196+GeoEL!$AB56*JK$197+GeoVa!$AB56*JK$198+VP!$AB56*JK$199+Sol!$AB56*JK$200+Affald!$AB60*JK$201)</f>
        <v>2.4911529072424877E-3</v>
      </c>
      <c r="JL37" s="246">
        <f ca="1">IF(Sammenligning!$G$9="GJ",1,(1*3.6))*(AMV1træ!$AB60*JL$183+AMV1træBP!$AB60*JL$184+AMV3kul!$AB58*JL$185+AMV4træ!$AB58*JL$186+AMV4træBP!$AB58*JL$187+AVV1træ!$AB58*JL$188+AVV1kul!$AB58*JL$189+AVV2træ!$AB58*JL$190+AVV2halm!$AB58*JL$191+AVV2gasGT!$AB58*JL$192+KKV!$AB58*JL$193+HCVgas!$AB58*JL$194+SPolie!$AB58*JL$195+SPgas!$AB58*JL$196+GeoEL!$AB56*JL$197+GeoVa!$AB56*JL$198+VP!$AB56*JL$199+Sol!$AB56*JL$200+Affald!$AB60*JL$201)</f>
        <v>2.6700180796753949E-3</v>
      </c>
      <c r="JM37" s="246">
        <f ca="1">IF(Sammenligning!$G$9="GJ",1,(1*3.6))*(AMV1træ!$AB60*JM$183+AMV1træBP!$AB60*JM$184+AMV3kul!$AB58*JM$185+AMV4træ!$AB58*JM$186+AMV4træBP!$AB58*JM$187+AVV1træ!$AB58*JM$188+AVV1kul!$AB58*JM$189+AVV2træ!$AB58*JM$190+AVV2halm!$AB58*JM$191+AVV2gasGT!$AB58*JM$192+KKV!$AB58*JM$193+HCVgas!$AB58*JM$194+SPolie!$AB58*JM$195+SPgas!$AB58*JM$196+GeoEL!$AB56*JM$197+GeoVa!$AB56*JM$198+VP!$AB56*JM$199+Sol!$AB56*JM$200+Affald!$AB60*JM$201)</f>
        <v>2.9940833252723249E-3</v>
      </c>
      <c r="JN37" s="246">
        <f ca="1">IF(Sammenligning!$G$9="GJ",1,(1*3.6))*(AMV1træ!$AB60*JN$183+AMV1træBP!$AB60*JN$184+AMV3kul!$AB58*JN$185+AMV4træ!$AB58*JN$186+AMV4træBP!$AB58*JN$187+AVV1træ!$AB58*JN$188+AVV1kul!$AB58*JN$189+AVV2træ!$AB58*JN$190+AVV2halm!$AB58*JN$191+AVV2gasGT!$AB58*JN$192+KKV!$AB58*JN$193+HCVgas!$AB58*JN$194+SPolie!$AB58*JN$195+SPgas!$AB58*JN$196+GeoEL!$AB56*JN$197+GeoVa!$AB56*JN$198+VP!$AB56*JN$199+Sol!$AB56*JN$200+Affald!$AB60*JN$201)</f>
        <v>4.7418928094994468E-3</v>
      </c>
      <c r="JO37" s="246">
        <f ca="1">IF(Sammenligning!$G$9="GJ",1,(1*3.6))*(AMV1træ!$AB60*JO$183+AMV1træBP!$AB60*JO$184+AMV3kul!$AB58*JO$185+AMV4træ!$AB58*JO$186+AMV4træBP!$AB58*JO$187+AVV1træ!$AB58*JO$188+AVV1kul!$AB58*JO$189+AVV2træ!$AB58*JO$190+AVV2halm!$AB58*JO$191+AVV2gasGT!$AB58*JO$192+KKV!$AB58*JO$193+HCVgas!$AB58*JO$194+SPolie!$AB58*JO$195+SPgas!$AB58*JO$196+GeoEL!$AB56*JO$197+GeoVa!$AB56*JO$198+VP!$AB56*JO$199+Sol!$AB56*JO$200+Affald!$AB60*JO$201)</f>
        <v>5.6363673512442704E-3</v>
      </c>
      <c r="JP37" s="246">
        <f ca="1">IF(Sammenligning!$G$9="GJ",1,(1*3.6))*(AMV1træ!$AB60*JP$183+AMV1træBP!$AB60*JP$184+AMV3kul!$AB58*JP$185+AMV4træ!$AB58*JP$186+AMV4træBP!$AB58*JP$187+AVV1træ!$AB58*JP$188+AVV1kul!$AB58*JP$189+AVV2træ!$AB58*JP$190+AVV2halm!$AB58*JP$191+AVV2gasGT!$AB58*JP$192+KKV!$AB58*JP$193+HCVgas!$AB58*JP$194+SPolie!$AB58*JP$195+SPgas!$AB58*JP$196+GeoEL!$AB56*JP$197+GeoVa!$AB56*JP$198+VP!$AB56*JP$199+Sol!$AB56*JP$200+Affald!$AB60*JP$201)</f>
        <v>5.3656518394689873E-3</v>
      </c>
      <c r="JQ37" s="246">
        <f ca="1">IF(Sammenligning!$G$9="GJ",1,(1*3.6))*(AMV1træ!$AB60*JQ$183+AMV1træBP!$AB60*JQ$184+AMV3kul!$AB58*JQ$185+AMV4træ!$AB58*JQ$186+AMV4træBP!$AB58*JQ$187+AVV1træ!$AB58*JQ$188+AVV1kul!$AB58*JQ$189+AVV2træ!$AB58*JQ$190+AVV2halm!$AB58*JQ$191+AVV2gasGT!$AB58*JQ$192+KKV!$AB58*JQ$193+HCVgas!$AB58*JQ$194+SPolie!$AB58*JQ$195+SPgas!$AB58*JQ$196+GeoEL!$AB56*JQ$197+GeoVa!$AB56*JQ$198+VP!$AB56*JQ$199+Sol!$AB56*JQ$200+Affald!$AB60*JQ$201)</f>
        <v>5.3243241786567353E-3</v>
      </c>
      <c r="JR37" s="246">
        <f ca="1">IF(Sammenligning!$G$9="GJ",1,(1*3.6))*(AMV1træ!$AB60*JR$183+AMV1træBP!$AB60*JR$184+AMV3kul!$AB58*JR$185+AMV4træ!$AB58*JR$186+AMV4træBP!$AB58*JR$187+AVV1træ!$AB58*JR$188+AVV1kul!$AB58*JR$189+AVV2træ!$AB58*JR$190+AVV2halm!$AB58*JR$191+AVV2gasGT!$AB58*JR$192+KKV!$AB58*JR$193+HCVgas!$AB58*JR$194+SPolie!$AB58*JR$195+SPgas!$AB58*JR$196+GeoEL!$AB56*JR$197+GeoVa!$AB56*JR$198+VP!$AB56*JR$199+Sol!$AB56*JR$200+Affald!$AB60*JR$201)</f>
        <v>1.9960259485626809E-3</v>
      </c>
      <c r="JS37" s="246">
        <f ca="1">IF(Sammenligning!$G$9="GJ",1,(1*3.6))*(AMV1træ!$AB60*JS$183+AMV1træBP!$AB60*JS$184+AMV3kul!$AB58*JS$185+AMV4træ!$AB58*JS$186+AMV4træBP!$AB58*JS$187+AVV1træ!$AB58*JS$188+AVV1kul!$AB58*JS$189+AVV2træ!$AB58*JS$190+AVV2halm!$AB58*JS$191+AVV2gasGT!$AB58*JS$192+KKV!$AB58*JS$193+HCVgas!$AB58*JS$194+SPolie!$AB58*JS$195+SPgas!$AB58*JS$196+GeoEL!$AB56*JS$197+GeoVa!$AB56*JS$198+VP!$AB56*JS$199+Sol!$AB56*JS$200+Affald!$AB60*JS$201)</f>
        <v>4.9922282098393903E-3</v>
      </c>
      <c r="JT37" s="246">
        <f ca="1">IF(Sammenligning!$G$9="GJ",1,(1*3.6))*(AMV1træ!$AB60*JT$183+AMV1træBP!$AB60*JT$184+AMV3kul!$AB58*JT$185+AMV4træ!$AB58*JT$186+AMV4træBP!$AB58*JT$187+AVV1træ!$AB58*JT$188+AVV1kul!$AB58*JT$189+AVV2træ!$AB58*JT$190+AVV2halm!$AB58*JT$191+AVV2gasGT!$AB58*JT$192+KKV!$AB58*JT$193+HCVgas!$AB58*JT$194+SPolie!$AB58*JT$195+SPgas!$AB58*JT$196+GeoEL!$AB56*JT$197+GeoVa!$AB56*JT$198+VP!$AB56*JT$199+Sol!$AB56*JT$200+Affald!$AB60*JT$201)</f>
        <v>5.6469272239347904E-3</v>
      </c>
      <c r="JU37" s="246">
        <f ca="1">IF(Sammenligning!$G$9="GJ",1,(1*3.6))*(AMV1træ!$AB60*JU$183+AMV1træBP!$AB60*JU$184+AMV3kul!$AB58*JU$185+AMV4træ!$AB58*JU$186+AMV4træBP!$AB58*JU$187+AVV1træ!$AB58*JU$188+AVV1kul!$AB58*JU$189+AVV2træ!$AB58*JU$190+AVV2halm!$AB58*JU$191+AVV2gasGT!$AB58*JU$192+KKV!$AB58*JU$193+HCVgas!$AB58*JU$194+SPolie!$AB58*JU$195+SPgas!$AB58*JU$196+GeoEL!$AB56*JU$197+GeoVa!$AB56*JU$198+VP!$AB56*JU$199+Sol!$AB56*JU$200+Affald!$AB60*JU$201)</f>
        <v>3.857421379829229E-3</v>
      </c>
      <c r="JV37" s="246">
        <f ca="1">IF(Sammenligning!$G$9="GJ",1,(1*3.6))*(AMV1træ!$AB60*JV$183+AMV1træBP!$AB60*JV$184+AMV3kul!$AB58*JV$185+AMV4træ!$AB58*JV$186+AMV4træBP!$AB58*JV$187+AVV1træ!$AB58*JV$188+AVV1kul!$AB58*JV$189+AVV2træ!$AB58*JV$190+AVV2halm!$AB58*JV$191+AVV2gasGT!$AB58*JV$192+KKV!$AB58*JV$193+HCVgas!$AB58*JV$194+SPolie!$AB58*JV$195+SPgas!$AB58*JV$196+GeoEL!$AB56*JV$197+GeoVa!$AB56*JV$198+VP!$AB56*JV$199+Sol!$AB56*JV$200+Affald!$AB60*JV$201)</f>
        <v>3.3872470985709044E-3</v>
      </c>
      <c r="JW37" s="246">
        <f ca="1">IF(Sammenligning!$G$9="GJ",1,(1*3.6))*(AMV1træ!$AC60*JW$183+AMV1træBP!$AC60*JW$184+AMV3kul!$AC58*JW$185+AMV4træ!$AC58*JW$186+AMV4træBP!$AC58*JW$187+AVV1træ!$AC58*JW$188+AVV1kul!$AC58*JW$189+AVV2træ!$AC58*JW$190+AVV2halm!$AC58*JW$191+AVV2gasGT!$AC58*JW$192+KKV!$AC58*JW$193+HCVgas!$AC58*JW$194+SPolie!$AC58*JW$195+SPgas!$AC58*JW$196+GeoEL!$AC56*JW$197+GeoVa!$AC56*JW$198+VP!$AC56*JW$199+Sol!$AC56*JW$200+Affald!$AC60*JW$201)</f>
        <v>2.4879611690430828E-3</v>
      </c>
      <c r="JX37" s="246">
        <f ca="1">IF(Sammenligning!$G$9="GJ",1,(1*3.6))*(AMV1træ!$AC60*JX$183+AMV1træBP!$AC60*JX$184+AMV3kul!$AC58*JX$185+AMV4træ!$AC58*JX$186+AMV4træBP!$AC58*JX$187+AVV1træ!$AC58*JX$188+AVV1kul!$AC58*JX$189+AVV2træ!$AC58*JX$190+AVV2halm!$AC58*JX$191+AVV2gasGT!$AC58*JX$192+KKV!$AC58*JX$193+HCVgas!$AC58*JX$194+SPolie!$AC58*JX$195+SPgas!$AC58*JX$196+GeoEL!$AC56*JX$197+GeoVa!$AC56*JX$198+VP!$AC56*JX$199+Sol!$AC56*JX$200+Affald!$AC60*JX$201)</f>
        <v>2.636910749980478E-3</v>
      </c>
      <c r="JY37" s="246">
        <f ca="1">IF(Sammenligning!$G$9="GJ",1,(1*3.6))*(AMV1træ!$AC60*JY$183+AMV1træBP!$AC60*JY$184+AMV3kul!$AC58*JY$185+AMV4træ!$AC58*JY$186+AMV4træBP!$AC58*JY$187+AVV1træ!$AC58*JY$188+AVV1kul!$AC58*JY$189+AVV2træ!$AC58*JY$190+AVV2halm!$AC58*JY$191+AVV2gasGT!$AC58*JY$192+KKV!$AC58*JY$193+HCVgas!$AC58*JY$194+SPolie!$AC58*JY$195+SPgas!$AC58*JY$196+GeoEL!$AC56*JY$197+GeoVa!$AC56*JY$198+VP!$AC56*JY$199+Sol!$AC56*JY$200+Affald!$AC60*JY$201)</f>
        <v>3.0584109060716883E-3</v>
      </c>
      <c r="JZ37" s="246">
        <f ca="1">IF(Sammenligning!$G$9="GJ",1,(1*3.6))*(AMV1træ!$AC60*JZ$183+AMV1træBP!$AC60*JZ$184+AMV3kul!$AC58*JZ$185+AMV4træ!$AC58*JZ$186+AMV4træBP!$AC58*JZ$187+AVV1træ!$AC58*JZ$188+AVV1kul!$AC58*JZ$189+AVV2træ!$AC58*JZ$190+AVV2halm!$AC58*JZ$191+AVV2gasGT!$AC58*JZ$192+KKV!$AC58*JZ$193+HCVgas!$AC58*JZ$194+SPolie!$AC58*JZ$195+SPgas!$AC58*JZ$196+GeoEL!$AC56*JZ$197+GeoVa!$AC56*JZ$198+VP!$AC56*JZ$199+Sol!$AC56*JZ$200+Affald!$AC60*JZ$201)</f>
        <v>4.760108310109242E-3</v>
      </c>
      <c r="KA37" s="246">
        <f ca="1">IF(Sammenligning!$G$9="GJ",1,(1*3.6))*(AMV1træ!$AC60*KA$183+AMV1træBP!$AC60*KA$184+AMV3kul!$AC58*KA$185+AMV4træ!$AC58*KA$186+AMV4træBP!$AC58*KA$187+AVV1træ!$AC58*KA$188+AVV1kul!$AC58*KA$189+AVV2træ!$AC58*KA$190+AVV2halm!$AC58*KA$191+AVV2gasGT!$AC58*KA$192+KKV!$AC58*KA$193+HCVgas!$AC58*KA$194+SPolie!$AC58*KA$195+SPgas!$AC58*KA$196+GeoEL!$AC56*KA$197+GeoVa!$AC56*KA$198+VP!$AC56*KA$199+Sol!$AC56*KA$200+Affald!$AC60*KA$201)</f>
        <v>5.4973413849283802E-3</v>
      </c>
      <c r="KB37" s="246">
        <f ca="1">IF(Sammenligning!$G$9="GJ",1,(1*3.6))*(AMV1træ!$AC60*KB$183+AMV1træBP!$AC60*KB$184+AMV3kul!$AC58*KB$185+AMV4træ!$AC58*KB$186+AMV4træBP!$AC58*KB$187+AVV1træ!$AC58*KB$188+AVV1kul!$AC58*KB$189+AVV2træ!$AC58*KB$190+AVV2halm!$AC58*KB$191+AVV2gasGT!$AC58*KB$192+KKV!$AC58*KB$193+HCVgas!$AC58*KB$194+SPolie!$AC58*KB$195+SPgas!$AC58*KB$196+GeoEL!$AC56*KB$197+GeoVa!$AC56*KB$198+VP!$AC56*KB$199+Sol!$AC56*KB$200+Affald!$AC60*KB$201)</f>
        <v>5.2136073746975068E-3</v>
      </c>
      <c r="KC37" s="246">
        <f ca="1">IF(Sammenligning!$G$9="GJ",1,(1*3.6))*(AMV1træ!$AC60*KC$183+AMV1træBP!$AC60*KC$184+AMV3kul!$AC58*KC$185+AMV4træ!$AC58*KC$186+AMV4træBP!$AC58*KC$187+AVV1træ!$AC58*KC$188+AVV1kul!$AC58*KC$189+AVV2træ!$AC58*KC$190+AVV2halm!$AC58*KC$191+AVV2gasGT!$AC58*KC$192+KKV!$AC58*KC$193+HCVgas!$AC58*KC$194+SPolie!$AC58*KC$195+SPgas!$AC58*KC$196+GeoEL!$AC56*KC$197+GeoVa!$AC56*KC$198+VP!$AC56*KC$199+Sol!$AC56*KC$200+Affald!$AC60*KC$201)</f>
        <v>5.2700609245448313E-3</v>
      </c>
      <c r="KD37" s="246">
        <f ca="1">IF(Sammenligning!$G$9="GJ",1,(1*3.6))*(AMV1træ!$AC60*KD$183+AMV1træBP!$AC60*KD$184+AMV3kul!$AC58*KD$185+AMV4træ!$AC58*KD$186+AMV4træBP!$AC58*KD$187+AVV1træ!$AC58*KD$188+AVV1kul!$AC58*KD$189+AVV2træ!$AC58*KD$190+AVV2halm!$AC58*KD$191+AVV2gasGT!$AC58*KD$192+KKV!$AC58*KD$193+HCVgas!$AC58*KD$194+SPolie!$AC58*KD$195+SPgas!$AC58*KD$196+GeoEL!$AC56*KD$197+GeoVa!$AC56*KD$198+VP!$AC56*KD$199+Sol!$AC56*KD$200+Affald!$AC60*KD$201)</f>
        <v>1.9173292816461478E-3</v>
      </c>
      <c r="KE37" s="246">
        <f ca="1">IF(Sammenligning!$G$9="GJ",1,(1*3.6))*(AMV1træ!$AC60*KE$183+AMV1træBP!$AC60*KE$184+AMV3kul!$AC58*KE$185+AMV4træ!$AC58*KE$186+AMV4træBP!$AC58*KE$187+AVV1træ!$AC58*KE$188+AVV1kul!$AC58*KE$189+AVV2træ!$AC58*KE$190+AVV2halm!$AC58*KE$191+AVV2gasGT!$AC58*KE$192+KKV!$AC58*KE$193+HCVgas!$AC58*KE$194+SPolie!$AC58*KE$195+SPgas!$AC58*KE$196+GeoEL!$AC56*KE$197+GeoVa!$AC56*KE$198+VP!$AC56*KE$199+Sol!$AC56*KE$200+Affald!$AC60*KE$201)</f>
        <v>4.5924230312011311E-3</v>
      </c>
      <c r="KF37" s="246">
        <f ca="1">IF(Sammenligning!$G$9="GJ",1,(1*3.6))*(AMV1træ!$AC60*KF$183+AMV1træBP!$AC60*KF$184+AMV3kul!$AC58*KF$185+AMV4træ!$AC58*KF$186+AMV4træBP!$AC58*KF$187+AVV1træ!$AC58*KF$188+AVV1kul!$AC58*KF$189+AVV2træ!$AC58*KF$190+AVV2halm!$AC58*KF$191+AVV2gasGT!$AC58*KF$192+KKV!$AC58*KF$193+HCVgas!$AC58*KF$194+SPolie!$AC58*KF$195+SPgas!$AC58*KF$196+GeoEL!$AC56*KF$197+GeoVa!$AC56*KF$198+VP!$AC56*KF$199+Sol!$AC56*KF$200+Affald!$AC60*KF$201)</f>
        <v>5.6013306716073781E-3</v>
      </c>
      <c r="KG37" s="246">
        <f ca="1">IF(Sammenligning!$G$9="GJ",1,(1*3.6))*(AMV1træ!$AC60*KG$183+AMV1træBP!$AC60*KG$184+AMV3kul!$AC58*KG$185+AMV4træ!$AC58*KG$186+AMV4træBP!$AC58*KG$187+AVV1træ!$AC58*KG$188+AVV1kul!$AC58*KG$189+AVV2træ!$AC58*KG$190+AVV2halm!$AC58*KG$191+AVV2gasGT!$AC58*KG$192+KKV!$AC58*KG$193+HCVgas!$AC58*KG$194+SPolie!$AC58*KG$195+SPgas!$AC58*KG$196+GeoEL!$AC56*KG$197+GeoVa!$AC56*KG$198+VP!$AC56*KG$199+Sol!$AC56*KG$200+Affald!$AC60*KG$201)</f>
        <v>3.6254246511965922E-3</v>
      </c>
      <c r="KH37" s="246">
        <f ca="1">IF(Sammenligning!$G$9="GJ",1,(1*3.6))*(AMV1træ!$AC60*KH$183+AMV1træBP!$AC60*KH$184+AMV3kul!$AC58*KH$185+AMV4træ!$AC58*KH$186+AMV4træBP!$AC58*KH$187+AVV1træ!$AC58*KH$188+AVV1kul!$AC58*KH$189+AVV2træ!$AC58*KH$190+AVV2halm!$AC58*KH$191+AVV2gasGT!$AC58*KH$192+KKV!$AC58*KH$193+HCVgas!$AC58*KH$194+SPolie!$AC58*KH$195+SPgas!$AC58*KH$196+GeoEL!$AC56*KH$197+GeoVa!$AC56*KH$198+VP!$AC56*KH$199+Sol!$AC56*KH$200+Affald!$AC60*KH$201)</f>
        <v>3.5438296846997002E-3</v>
      </c>
      <c r="KI37" s="246">
        <f ca="1">IF(Sammenligning!$G$9="GJ",1,(1*3.6))*(AMV1træ!$AD60*KI$183+AMV1træBP!$AD60*KI$184+AMV3kul!$AD58*KI$185+AMV4træ!$AD58*KI$186+AMV4træBP!$AD58*KI$187+AVV1træ!$AD58*KI$188+AVV1kul!$AD58*KI$189+AVV2træ!$AD58*KI$190+AVV2halm!$AD58*KI$191+AVV2gasGT!$AD58*KI$192+KKV!$AD58*KI$193+HCVgas!$AD58*KI$194+SPolie!$AD58*KI$195+SPgas!$AD58*KI$196+GeoEL!$AD56*KI$197+GeoVa!$AD56*KI$198+VP!$AD56*KI$199+Sol!$AD56*KI$200+Affald!$AD60*KI$201)</f>
        <v>2.4848741025774493E-3</v>
      </c>
      <c r="KJ37" s="246">
        <f ca="1">IF(Sammenligning!$G$9="GJ",1,(1*3.6))*(AMV1træ!$AD60*KJ$183+AMV1træBP!$AD60*KJ$184+AMV3kul!$AD58*KJ$185+AMV4træ!$AD58*KJ$186+AMV4træBP!$AD58*KJ$187+AVV1træ!$AD58*KJ$188+AVV1kul!$AD58*KJ$189+AVV2træ!$AD58*KJ$190+AVV2halm!$AD58*KJ$191+AVV2gasGT!$AD58*KJ$192+KKV!$AD58*KJ$193+HCVgas!$AD58*KJ$194+SPolie!$AD58*KJ$195+SPgas!$AD58*KJ$196+GeoEL!$AD56*KJ$197+GeoVa!$AD56*KJ$198+VP!$AD56*KJ$199+Sol!$AD56*KJ$200+Affald!$AD60*KJ$201)</f>
        <v>2.6031480894596038E-3</v>
      </c>
      <c r="KK37" s="246">
        <f ca="1">IF(Sammenligning!$G$9="GJ",1,(1*3.6))*(AMV1træ!$AD60*KK$183+AMV1træBP!$AD60*KK$184+AMV3kul!$AD58*KK$185+AMV4træ!$AD58*KK$186+AMV4træBP!$AD58*KK$187+AVV1træ!$AD58*KK$188+AVV1kul!$AD58*KK$189+AVV2træ!$AD58*KK$190+AVV2halm!$AD58*KK$191+AVV2gasGT!$AD58*KK$192+KKV!$AD58*KK$193+HCVgas!$AD58*KK$194+SPolie!$AD58*KK$195+SPgas!$AD58*KK$196+GeoEL!$AD56*KK$197+GeoVa!$AD56*KK$198+VP!$AD56*KK$199+Sol!$AD56*KK$200+Affald!$AD60*KK$201)</f>
        <v>3.1231068566361184E-3</v>
      </c>
      <c r="KL37" s="246">
        <f ca="1">IF(Sammenligning!$G$9="GJ",1,(1*3.6))*(AMV1træ!$AD60*KL$183+AMV1træBP!$AD60*KL$184+AMV3kul!$AD58*KL$185+AMV4træ!$AD58*KL$186+AMV4træBP!$AD58*KL$187+AVV1træ!$AD58*KL$188+AVV1kul!$AD58*KL$189+AVV2træ!$AD58*KL$190+AVV2halm!$AD58*KL$191+AVV2gasGT!$AD58*KL$192+KKV!$AD58*KL$193+HCVgas!$AD58*KL$194+SPolie!$AD58*KL$195+SPgas!$AD58*KL$196+GeoEL!$AD56*KL$197+GeoVa!$AD56*KL$198+VP!$AD56*KL$199+Sol!$AD56*KL$200+Affald!$AD60*KL$201)</f>
        <v>4.7792228470734735E-3</v>
      </c>
      <c r="KM37" s="246">
        <f ca="1">IF(Sammenligning!$G$9="GJ",1,(1*3.6))*(AMV1træ!$AD60*KM$183+AMV1træBP!$AD60*KM$184+AMV3kul!$AD58*KM$185+AMV4træ!$AD58*KM$186+AMV4træBP!$AD58*KM$187+AVV1træ!$AD58*KM$188+AVV1kul!$AD58*KM$189+AVV2træ!$AD58*KM$190+AVV2halm!$AD58*KM$191+AVV2gasGT!$AD58*KM$192+KKV!$AD58*KM$193+HCVgas!$AD58*KM$194+SPolie!$AD58*KM$195+SPgas!$AD58*KM$196+GeoEL!$AD56*KM$197+GeoVa!$AD56*KM$198+VP!$AD56*KM$199+Sol!$AD56*KM$200+Affald!$AD60*KM$201)</f>
        <v>5.3704602292908143E-3</v>
      </c>
      <c r="KN37" s="246">
        <f ca="1">IF(Sammenligning!$G$9="GJ",1,(1*3.6))*(AMV1træ!$AD60*KN$183+AMV1træBP!$AD60*KN$184+AMV3kul!$AD58*KN$185+AMV4træ!$AD58*KN$186+AMV4træBP!$AD58*KN$187+AVV1træ!$AD58*KN$188+AVV1kul!$AD58*KN$189+AVV2træ!$AD58*KN$190+AVV2halm!$AD58*KN$191+AVV2gasGT!$AD58*KN$192+KKV!$AD58*KN$193+HCVgas!$AD58*KN$194+SPolie!$AD58*KN$195+SPgas!$AD58*KN$196+GeoEL!$AD56*KN$197+GeoVa!$AD56*KN$198+VP!$AD56*KN$199+Sol!$AD56*KN$200+Affald!$AD60*KN$201)</f>
        <v>5.0514133986672236E-3</v>
      </c>
      <c r="KO37" s="246">
        <f ca="1">IF(Sammenligning!$G$9="GJ",1,(1*3.6))*(AMV1træ!$AD60*KO$183+AMV1træBP!$AD60*KO$184+AMV3kul!$AD58*KO$185+AMV4træ!$AD58*KO$186+AMV4træBP!$AD58*KO$187+AVV1træ!$AD58*KO$188+AVV1kul!$AD58*KO$189+AVV2træ!$AD58*KO$190+AVV2halm!$AD58*KO$191+AVV2gasGT!$AD58*KO$192+KKV!$AD58*KO$193+HCVgas!$AD58*KO$194+SPolie!$AD58*KO$195+SPgas!$AD58*KO$196+GeoEL!$AD56*KO$197+GeoVa!$AD56*KO$198+VP!$AD56*KO$199+Sol!$AD56*KO$200+Affald!$AD60*KO$201)</f>
        <v>5.2168131676212422E-3</v>
      </c>
      <c r="KP37" s="246">
        <f ca="1">IF(Sammenligning!$G$9="GJ",1,(1*3.6))*(AMV1træ!$AD60*KP$183+AMV1træBP!$AD60*KP$184+AMV3kul!$AD58*KP$185+AMV4træ!$AD58*KP$186+AMV4træBP!$AD58*KP$187+AVV1træ!$AD58*KP$188+AVV1kul!$AD58*KP$189+AVV2træ!$AD58*KP$190+AVV2halm!$AD58*KP$191+AVV2gasGT!$AD58*KP$192+KKV!$AD58*KP$193+HCVgas!$AD58*KP$194+SPolie!$AD58*KP$195+SPgas!$AD58*KP$196+GeoEL!$AD56*KP$197+GeoVa!$AD56*KP$198+VP!$AD56*KP$199+Sol!$AD56*KP$200+Affald!$AD60*KP$201)</f>
        <v>1.8380698991768605E-3</v>
      </c>
      <c r="KQ37" s="246">
        <f ca="1">IF(Sammenligning!$G$9="GJ",1,(1*3.6))*(AMV1træ!$AD60*KQ$183+AMV1træBP!$AD60*KQ$184+AMV3kul!$AD58*KQ$185+AMV4træ!$AD58*KQ$186+AMV4træBP!$AD58*KQ$187+AVV1træ!$AD58*KQ$188+AVV1kul!$AD58*KQ$189+AVV2træ!$AD58*KQ$190+AVV2halm!$AD58*KQ$191+AVV2gasGT!$AD58*KQ$192+KKV!$AD58*KQ$193+HCVgas!$AD58*KQ$194+SPolie!$AD58*KQ$195+SPgas!$AD58*KQ$196+GeoEL!$AD56*KQ$197+GeoVa!$AD56*KQ$198+VP!$AD56*KQ$199+Sol!$AD56*KQ$200+Affald!$AD60*KQ$201)</f>
        <v>4.1947466606842114E-3</v>
      </c>
      <c r="KR37" s="246">
        <f ca="1">IF(Sammenligning!$G$9="GJ",1,(1*3.6))*(AMV1træ!$AD60*KR$183+AMV1træBP!$AD60*KR$184+AMV3kul!$AD58*KR$185+AMV4træ!$AD58*KR$186+AMV4træBP!$AD58*KR$187+AVV1træ!$AD58*KR$188+AVV1kul!$AD58*KR$189+AVV2træ!$AD58*KR$190+AVV2halm!$AD58*KR$191+AVV2gasGT!$AD58*KR$192+KKV!$AD58*KR$193+HCVgas!$AD58*KR$194+SPolie!$AD58*KR$195+SPgas!$AD58*KR$196+GeoEL!$AD56*KR$197+GeoVa!$AD56*KR$198+VP!$AD56*KR$199+Sol!$AD56*KR$200+Affald!$AD60*KR$201)</f>
        <v>5.5541047533339055E-3</v>
      </c>
      <c r="KS37" s="246">
        <f ca="1">IF(Sammenligning!$G$9="GJ",1,(1*3.6))*(AMV1træ!$AD60*KS$183+AMV1træBP!$AD60*KS$184+AMV3kul!$AD58*KS$185+AMV4træ!$AD58*KS$186+AMV4træBP!$AD58*KS$187+AVV1træ!$AD58*KS$188+AVV1kul!$AD58*KS$189+AVV2træ!$AD58*KS$190+AVV2halm!$AD58*KS$191+AVV2gasGT!$AD58*KS$192+KKV!$AD58*KS$193+HCVgas!$AD58*KS$194+SPolie!$AD58*KS$195+SPgas!$AD58*KS$196+GeoEL!$AD56*KS$197+GeoVa!$AD56*KS$198+VP!$AD56*KS$199+Sol!$AD56*KS$200+Affald!$AD60*KS$201)</f>
        <v>3.3982072153303758E-3</v>
      </c>
      <c r="KT37" s="246">
        <f ca="1">IF(Sammenligning!$G$9="GJ",1,(1*3.6))*(AMV1træ!$AD60*KT$183+AMV1træBP!$AD60*KT$184+AMV3kul!$AD58*KT$185+AMV4træ!$AD58*KT$186+AMV4træBP!$AD58*KT$187+AVV1træ!$AD58*KT$188+AVV1kul!$AD58*KT$189+AVV2træ!$AD58*KT$190+AVV2halm!$AD58*KT$191+AVV2gasGT!$AD58*KT$192+KKV!$AD58*KT$193+HCVgas!$AD58*KT$194+SPolie!$AD58*KT$195+SPgas!$AD58*KT$196+GeoEL!$AD56*KT$197+GeoVa!$AD56*KT$198+VP!$AD56*KT$199+Sol!$AD56*KT$200+Affald!$AD60*KT$201)</f>
        <v>3.698278739790172E-3</v>
      </c>
      <c r="KU37" s="246">
        <f ca="1">IF(Sammenligning!$G$9="GJ",1,(1*3.6))*(AMV1træ!$AE60*KU$183+AMV1træBP!$AE60*KU$184+AMV3kul!$AE58*KU$185+AMV4træ!$AE58*KU$186+AMV4træBP!$AE58*KU$187+AVV1træ!$AE58*KU$188+AVV1kul!$AE58*KU$189+AVV2træ!$AE58*KU$190+AVV2halm!$AE58*KU$191+AVV2gasGT!$AE58*KU$192+KKV!$AE58*KU$193+HCVgas!$AE58*KU$194+SPolie!$AE58*KU$195+SPgas!$AE58*KU$196+GeoEL!$AE56*KU$197+GeoVa!$AE56*KU$198+VP!$AE56*KU$199+Sol!$AE56*KU$200+Affald!$AE60*KU$201)</f>
        <v>2.4818866419138328E-3</v>
      </c>
      <c r="KV37" s="246">
        <f ca="1">IF(Sammenligning!$G$9="GJ",1,(1*3.6))*(AMV1træ!$AE60*KV$183+AMV1træBP!$AE60*KV$184+AMV3kul!$AE58*KV$185+AMV4træ!$AE58*KV$186+AMV4træBP!$AE58*KV$187+AVV1træ!$AE58*KV$188+AVV1kul!$AE58*KV$189+AVV2træ!$AE58*KV$190+AVV2halm!$AE58*KV$191+AVV2gasGT!$AE58*KV$192+KKV!$AE58*KV$193+HCVgas!$AE58*KV$194+SPolie!$AE58*KV$195+SPgas!$AE58*KV$196+GeoEL!$AE56*KV$197+GeoVa!$AE56*KV$198+VP!$AE56*KV$199+Sol!$AE56*KV$200+Affald!$AE60*KV$201)</f>
        <v>2.5687104460586328E-3</v>
      </c>
      <c r="KW37" s="246">
        <f ca="1">IF(Sammenligning!$G$9="GJ",1,(1*3.6))*(AMV1træ!$AE60*KW$183+AMV1træBP!$AE60*KW$184+AMV3kul!$AE58*KW$185+AMV4træ!$AE58*KW$186+AMV4træBP!$AE58*KW$187+AVV1træ!$AE58*KW$188+AVV1kul!$AE58*KW$189+AVV2træ!$AE58*KW$190+AVV2halm!$AE58*KW$191+AVV2gasGT!$AE58*KW$192+KKV!$AE58*KW$193+HCVgas!$AE58*KW$194+SPolie!$AE58*KW$195+SPgas!$AE58*KW$196+GeoEL!$AE56*KW$197+GeoVa!$AE56*KW$198+VP!$AE56*KW$199+Sol!$AE56*KW$200+Affald!$AE60*KW$201)</f>
        <v>3.1881743502373697E-3</v>
      </c>
      <c r="KX37" s="246">
        <f ca="1">IF(Sammenligning!$G$9="GJ",1,(1*3.6))*(AMV1træ!$AE60*KX$183+AMV1træBP!$AE60*KX$184+AMV3kul!$AE58*KX$185+AMV4træ!$AE58*KX$186+AMV4træBP!$AE58*KX$187+AVV1træ!$AE58*KX$188+AVV1kul!$AE58*KX$189+AVV2træ!$AE58*KX$190+AVV2halm!$AE58*KX$191+AVV2gasGT!$AE58*KX$192+KKV!$AE58*KX$193+HCVgas!$AE58*KX$194+SPolie!$AE58*KX$195+SPgas!$AE58*KX$196+GeoEL!$AE56*KX$197+GeoVa!$AE56*KX$198+VP!$AE56*KX$199+Sol!$AE56*KX$200+Affald!$AE60*KX$201)</f>
        <v>4.7993046631450657E-3</v>
      </c>
      <c r="KY37" s="246">
        <f ca="1">IF(Sammenligning!$G$9="GJ",1,(1*3.6))*(AMV1træ!$AE60*KY$183+AMV1træBP!$AE60*KY$184+AMV3kul!$AE58*KY$185+AMV4træ!$AE58*KY$186+AMV4træBP!$AE58*KY$187+AVV1træ!$AE58*KY$188+AVV1kul!$AE58*KY$189+AVV2træ!$AE58*KY$190+AVV2halm!$AE58*KY$191+AVV2gasGT!$AE58*KY$192+KKV!$AE58*KY$193+HCVgas!$AE58*KY$194+SPolie!$AE58*KY$195+SPgas!$AE58*KY$196+GeoEL!$AE56*KY$197+GeoVa!$AE56*KY$198+VP!$AE56*KY$199+Sol!$AE56*KY$200+Affald!$AE60*KY$201)</f>
        <v>5.2541990936871641E-3</v>
      </c>
      <c r="KZ37" s="246">
        <f ca="1">IF(Sammenligning!$G$9="GJ",1,(1*3.6))*(AMV1træ!$AE60*KZ$183+AMV1træBP!$AE60*KZ$184+AMV3kul!$AE58*KZ$185+AMV4træ!$AE58*KZ$186+AMV4træBP!$AE58*KZ$187+AVV1træ!$AE58*KZ$188+AVV1kul!$AE58*KZ$189+AVV2træ!$AE58*KZ$190+AVV2halm!$AE58*KZ$191+AVV2gasGT!$AE58*KZ$192+KKV!$AE58*KZ$193+HCVgas!$AE58*KZ$194+SPolie!$AE58*KZ$195+SPgas!$AE58*KZ$196+GeoEL!$AE56*KZ$197+GeoVa!$AE56*KZ$198+VP!$AE56*KZ$199+Sol!$AE56*KZ$200+Affald!$AE60*KZ$201)</f>
        <v>4.8780185459703102E-3</v>
      </c>
      <c r="LA37" s="246">
        <f ca="1">IF(Sammenligning!$G$9="GJ",1,(1*3.6))*(AMV1træ!$AE60*LA$183+AMV1træBP!$AE60*LA$184+AMV3kul!$AE58*LA$185+AMV4træ!$AE58*LA$186+AMV4træBP!$AE58*LA$187+AVV1træ!$AE58*LA$188+AVV1kul!$AE58*LA$189+AVV2træ!$AE58*LA$190+AVV2halm!$AE58*LA$191+AVV2gasGT!$AE58*LA$192+KKV!$AE58*LA$193+HCVgas!$AE58*LA$194+SPolie!$AE58*LA$195+SPgas!$AE58*LA$196+GeoEL!$AE56*LA$197+GeoVa!$AE56*LA$198+VP!$AE56*LA$199+Sol!$AE56*LA$200+Affald!$AE60*LA$201)</f>
        <v>5.1645526657188821E-3</v>
      </c>
      <c r="LB37" s="246">
        <f ca="1">IF(Sammenligning!$G$9="GJ",1,(1*3.6))*(AMV1træ!$AE60*LB$183+AMV1træBP!$AE60*LB$184+AMV3kul!$AE58*LB$185+AMV4træ!$AE58*LB$186+AMV4træBP!$AE58*LB$187+AVV1træ!$AE58*LB$188+AVV1kul!$AE58*LB$189+AVV2træ!$AE58*LB$190+AVV2halm!$AE58*LB$191+AVV2gasGT!$AE58*LB$192+KKV!$AE58*LB$193+HCVgas!$AE58*LB$194+SPolie!$AE58*LB$195+SPgas!$AE58*LB$196+GeoEL!$AE56*LB$197+GeoVa!$AE56*LB$198+VP!$AE56*LB$199+Sol!$AE56*LB$200+Affald!$AE60*LB$201)</f>
        <v>1.7582417440060913E-3</v>
      </c>
      <c r="LC37" s="246">
        <f ca="1">IF(Sammenligning!$G$9="GJ",1,(1*3.6))*(AMV1træ!$AE60*LC$183+AMV1træBP!$AE60*LC$184+AMV3kul!$AE58*LC$185+AMV4træ!$AE58*LC$186+AMV4træBP!$AE58*LC$187+AVV1træ!$AE58*LC$188+AVV1kul!$AE58*LC$189+AVV2træ!$AE58*LC$190+AVV2halm!$AE58*LC$191+AVV2gasGT!$AE58*LC$192+KKV!$AE58*LC$193+HCVgas!$AE58*LC$194+SPolie!$AE58*LC$195+SPgas!$AE58*LC$196+GeoEL!$AE56*LC$197+GeoVa!$AE56*LC$198+VP!$AE56*LC$199+Sol!$AE56*LC$200+Affald!$AE60*LC$201)</f>
        <v>3.7991821408133982E-3</v>
      </c>
      <c r="LD37" s="246">
        <f ca="1">IF(Sammenligning!$G$9="GJ",1,(1*3.6))*(AMV1træ!$AE60*LD$183+AMV1træBP!$AE60*LD$184+AMV3kul!$AE58*LD$185+AMV4træ!$AE58*LD$186+AMV4træBP!$AE58*LD$187+AVV1træ!$AE58*LD$188+AVV1kul!$AE58*LD$189+AVV2træ!$AE58*LD$190+AVV2halm!$AE58*LD$191+AVV2gasGT!$AE58*LD$192+KKV!$AE58*LD$193+HCVgas!$AE58*LD$194+SPolie!$AE58*LD$195+SPgas!$AE58*LD$196+GeoEL!$AE56*LD$197+GeoVa!$AE56*LD$198+VP!$AE56*LD$199+Sol!$AE56*LD$200+Affald!$AE60*LD$201)</f>
        <v>5.5051605436153535E-3</v>
      </c>
      <c r="LE37" s="246">
        <f ca="1">IF(Sammenligning!$G$9="GJ",1,(1*3.6))*(AMV1træ!$AE60*LE$183+AMV1træBP!$AE60*LE$184+AMV3kul!$AE58*LE$185+AMV4træ!$AE58*LE$186+AMV4træBP!$AE58*LE$187+AVV1træ!$AE58*LE$188+AVV1kul!$AE58*LE$189+AVV2træ!$AE58*LE$190+AVV2halm!$AE58*LE$191+AVV2gasGT!$AE58*LE$192+KKV!$AE58*LE$193+HCVgas!$AE58*LE$194+SPolie!$AE58*LE$195+SPgas!$AE58*LE$196+GeoEL!$AE56*LE$197+GeoVa!$AE56*LE$198+VP!$AE56*LE$199+Sol!$AE56*LE$200+Affald!$AE60*LE$201)</f>
        <v>3.1756228928332994E-3</v>
      </c>
      <c r="LF37" s="246">
        <f ca="1">IF(Sammenligning!$G$9="GJ",1,(1*3.6))*(AMV1træ!$AE60*LF$183+AMV1træBP!$AE60*LF$184+AMV3kul!$AE58*LF$185+AMV4træ!$AE58*LF$186+AMV4træBP!$AE58*LF$187+AVV1træ!$AE58*LF$188+AVV1kul!$AE58*LF$189+AVV2træ!$AE58*LF$190+AVV2halm!$AE58*LF$191+AVV2gasGT!$AE58*LF$192+KKV!$AE58*LF$193+HCVgas!$AE58*LF$194+SPolie!$AE58*LF$195+SPgas!$AE58*LF$196+GeoEL!$AE56*LF$197+GeoVa!$AE56*LF$198+VP!$AE56*LF$199+Sol!$AE56*LF$200+Affald!$AE60*LF$201)</f>
        <v>3.8506375747214849E-3</v>
      </c>
      <c r="LG37" s="310">
        <f ca="1">IF(Sammenligning!$G$9="GJ",1,(1*3.6))*(AMV1træ!$AF60*LG$183+AMV1træBP!$AF60*LG$184+AMV3kul!$AF58*LG$185+AMV4træ!$AF58*LG$186+AMV4træBP!$AF58*LG$187+AVV1træ!$AF58*LG$188+AVV1kul!$AF58*LG$189+AVV2træ!$AF58*LG$190+AVV2halm!$AF58*LG$191+AVV2gasGT!$AF58*LG$192+KKV!$AF58*LG$193+HCVgas!$AF58*LG$194+SPolie!$AF58*LG$195+SPgas!$AF58*LG$196+GeoEL!$AF56*LG$197+GeoVa!$AF56*LG$198+VP!$AF56*LG$199+Sol!$AF56*LG$200+Affald!$AF60*LG$201)</f>
        <v>2.4789940428401346E-3</v>
      </c>
      <c r="LH37" s="310">
        <f ca="1">IF(Sammenligning!$G$9="GJ",1,(1*3.6))*(AMV1træ!$AF60*LH$183+AMV1træBP!$AF60*LH$184+AMV3kul!$AF58*LH$185+AMV4træ!$AF58*LH$186+AMV4træBP!$AF58*LH$187+AVV1træ!$AF58*LH$188+AVV1kul!$AF58*LH$189+AVV2træ!$AF58*LH$190+AVV2halm!$AF58*LH$191+AVV2gasGT!$AF58*LH$192+KKV!$AF58*LH$193+HCVgas!$AF58*LH$194+SPolie!$AF58*LH$195+SPgas!$AF58*LH$196+GeoEL!$AF56*LH$197+GeoVa!$AF56*LH$198+VP!$AF56*LH$199+Sol!$AF56*LH$200+Affald!$AF60*LH$201)</f>
        <v>2.533577374022127E-3</v>
      </c>
      <c r="LI37" s="310">
        <f ca="1">IF(Sammenligning!$G$9="GJ",1,(1*3.6))*(AMV1træ!$AF60*LI$183+AMV1træBP!$AF60*LI$184+AMV3kul!$AF58*LI$185+AMV4træ!$AF58*LI$186+AMV4træBP!$AF58*LI$187+AVV1træ!$AF58*LI$188+AVV1kul!$AF58*LI$189+AVV2træ!$AF58*LI$190+AVV2halm!$AF58*LI$191+AVV2gasGT!$AF58*LI$192+KKV!$AF58*LI$193+HCVgas!$AF58*LI$194+SPolie!$AF58*LI$195+SPgas!$AF58*LI$196+GeoEL!$AF56*LI$197+GeoVa!$AF56*LI$198+VP!$AF56*LI$199+Sol!$AF56*LI$200+Affald!$AF60*LI$201)</f>
        <v>3.2536165966997968E-3</v>
      </c>
      <c r="LJ37" s="310">
        <f ca="1">IF(Sammenligning!$G$9="GJ",1,(1*3.6))*(AMV1træ!$AF60*LJ$183+AMV1træBP!$AF60*LJ$184+AMV3kul!$AF58*LJ$185+AMV4træ!$AF58*LJ$186+AMV4træBP!$AF58*LJ$187+AVV1træ!$AF58*LJ$188+AVV1kul!$AF58*LJ$189+AVV2træ!$AF58*LJ$190+AVV2halm!$AF58*LJ$191+AVV2gasGT!$AF58*LJ$192+KKV!$AF58*LJ$193+HCVgas!$AF58*LJ$194+SPolie!$AF58*LJ$195+SPgas!$AF58*LJ$196+GeoEL!$AF56*LJ$197+GeoVa!$AF56*LJ$198+VP!$AF56*LJ$199+Sol!$AF56*LJ$200+Affald!$AF60*LJ$201)</f>
        <v>4.820429087132704E-3</v>
      </c>
      <c r="LK37" s="310">
        <f ca="1">IF(Sammenligning!$G$9="GJ",1,(1*3.6))*(AMV1træ!$AF60*LK$183+AMV1træBP!$AF60*LK$184+AMV3kul!$AF58*LK$185+AMV4træ!$AF58*LK$186+AMV4træBP!$AF58*LK$187+AVV1træ!$AF58*LK$188+AVV1kul!$AF58*LK$189+AVV2træ!$AF58*LK$190+AVV2halm!$AF58*LK$191+AVV2gasGT!$AF58*LK$192+KKV!$AF58*LK$193+HCVgas!$AF58*LK$194+SPolie!$AF58*LK$195+SPgas!$AF58*LK$196+GeoEL!$AF56*LK$197+GeoVa!$AF56*LK$198+VP!$AF56*LK$199+Sol!$AF56*LK$200+Affald!$AF60*LK$201)</f>
        <v>5.1472781857996681E-3</v>
      </c>
      <c r="LL37" s="310">
        <f ca="1">IF(Sammenligning!$G$9="GJ",1,(1*3.6))*(AMV1træ!$AF60*LL$183+AMV1træBP!$AF60*LL$184+AMV3kul!$AF58*LL$185+AMV4træ!$AF58*LL$186+AMV4træBP!$AF58*LL$187+AVV1træ!$AF58*LL$188+AVV1kul!$AF58*LL$189+AVV2træ!$AF58*LL$190+AVV2halm!$AF58*LL$191+AVV2gasGT!$AF58*LL$192+KKV!$AF58*LL$193+HCVgas!$AF58*LL$194+SPolie!$AF58*LL$195+SPgas!$AF58*LL$196+GeoEL!$AF56*LL$197+GeoVa!$AF56*LL$198+VP!$AF56*LL$199+Sol!$AF56*LL$200+Affald!$AF60*LL$201)</f>
        <v>4.6922210463426935E-3</v>
      </c>
      <c r="LM37" s="310">
        <f ca="1">IF(Sammenligning!$G$9="GJ",1,(1*3.6))*(AMV1træ!$AF60*LM$183+AMV1træBP!$AF60*LM$184+AMV3kul!$AF58*LM$185+AMV4træ!$AF58*LM$186+AMV4træBP!$AF58*LM$187+AVV1træ!$AF58*LM$188+AVV1kul!$AF58*LM$189+AVV2træ!$AF58*LM$190+AVV2halm!$AF58*LM$191+AVV2gasGT!$AF58*LM$192+KKV!$AF58*LM$193+HCVgas!$AF58*LM$194+SPolie!$AF58*LM$195+SPgas!$AF58*LM$196+GeoEL!$AF56*LM$197+GeoVa!$AF56*LM$198+VP!$AF56*LM$199+Sol!$AF56*LM$200+Affald!$AF60*LM$201)</f>
        <v>5.1132522143150184E-3</v>
      </c>
      <c r="LN37" s="310">
        <f ca="1">IF(Sammenligning!$G$9="GJ",1,(1*3.6))*(AMV1træ!$AF60*LN$183+AMV1træBP!$AF60*LN$184+AMV3kul!$AF58*LN$185+AMV4træ!$AF58*LN$186+AMV4træBP!$AF58*LN$187+AVV1træ!$AF58*LN$188+AVV1kul!$AF58*LN$189+AVV2træ!$AF58*LN$190+AVV2halm!$AF58*LN$191+AVV2gasGT!$AF58*LN$192+KKV!$AF58*LN$193+HCVgas!$AF58*LN$194+SPolie!$AF58*LN$195+SPgas!$AF58*LN$196+GeoEL!$AF56*LN$197+GeoVa!$AF56*LN$198+VP!$AF56*LN$199+Sol!$AF56*LN$200+Affald!$AF60*LN$201)</f>
        <v>1.6778386717387428E-3</v>
      </c>
      <c r="LO37" s="310">
        <f ca="1">IF(Sammenligning!$G$9="GJ",1,(1*3.6))*(AMV1træ!$AF60*LO$183+AMV1træBP!$AF60*LO$184+AMV3kul!$AF58*LO$185+AMV4træ!$AF58*LO$186+AMV4træBP!$AF58*LO$187+AVV1træ!$AF58*LO$188+AVV1kul!$AF58*LO$189+AVV2træ!$AF58*LO$190+AVV2halm!$AF58*LO$191+AVV2gasGT!$AF58*LO$192+KKV!$AF58*LO$193+HCVgas!$AF58*LO$194+SPolie!$AF58*LO$195+SPgas!$AF58*LO$196+GeoEL!$AF56*LO$197+GeoVa!$AF56*LO$198+VP!$AF56*LO$199+Sol!$AF56*LO$200+Affald!$AF60*LO$201)</f>
        <v>3.4057126937409926E-3</v>
      </c>
      <c r="LP37" s="310">
        <f ca="1">IF(Sammenligning!$G$9="GJ",1,(1*3.6))*(AMV1træ!$AF60*LP$183+AMV1træBP!$AF60*LP$184+AMV3kul!$AF58*LP$185+AMV4træ!$AF58*LP$186+AMV4træBP!$AF58*LP$187+AVV1træ!$AF58*LP$188+AVV1kul!$AF58*LP$189+AVV2træ!$AF58*LP$190+AVV2halm!$AF58*LP$191+AVV2gasGT!$AF58*LP$192+KKV!$AF58*LP$193+HCVgas!$AF58*LP$194+SPolie!$AF58*LP$195+SPgas!$AF58*LP$196+GeoEL!$AF56*LP$197+GeoVa!$AF56*LP$198+VP!$AF56*LP$199+Sol!$AF56*LP$200+Affald!$AF60*LP$201)</f>
        <v>5.4544025260292684E-3</v>
      </c>
      <c r="LQ37" s="310">
        <f ca="1">IF(Sammenligning!$G$9="GJ",1,(1*3.6))*(AMV1træ!$AF60*LQ$183+AMV1træBP!$AF60*LQ$184+AMV3kul!$AF58*LQ$185+AMV4træ!$AF58*LQ$186+AMV4træBP!$AF58*LQ$187+AVV1træ!$AF58*LQ$188+AVV1kul!$AF58*LQ$189+AVV2træ!$AF58*LQ$190+AVV2halm!$AF58*LQ$191+AVV2gasGT!$AF58*LQ$192+KKV!$AF58*LQ$193+HCVgas!$AF58*LQ$194+SPolie!$AF58*LQ$195+SPgas!$AF58*LQ$196+GeoEL!$AF56*LQ$197+GeoVa!$AF56*LQ$198+VP!$AF56*LQ$199+Sol!$AF56*LQ$200+Affald!$AF60*LQ$201)</f>
        <v>2.9575314055318908E-3</v>
      </c>
      <c r="LR37" s="310">
        <f ca="1">IF(Sammenligning!$G$9="GJ",1,(1*3.6))*(AMV1træ!$AF60*LR$183+AMV1træBP!$AF60*LR$184+AMV3kul!$AF58*LR$185+AMV4træ!$AF58*LR$186+AMV4træBP!$AF58*LR$187+AVV1træ!$AF58*LR$188+AVV1kul!$AF58*LR$189+AVV2træ!$AF58*LR$190+AVV2halm!$AF58*LR$191+AVV2gasGT!$AF58*LR$192+KKV!$AF58*LR$193+HCVgas!$AF58*LR$194+SPolie!$AF58*LR$195+SPgas!$AF58*LR$196+GeoEL!$AF56*LR$197+GeoVa!$AF56*LR$198+VP!$AF56*LR$199+Sol!$AF56*LR$200+Affald!$AF60*LR$201)</f>
        <v>4.0009483359656909E-3</v>
      </c>
    </row>
    <row r="38" spans="2:330" hidden="1">
      <c r="B38" s="689"/>
      <c r="C38" s="24" t="s">
        <v>176</v>
      </c>
      <c r="D38" s="24" t="str">
        <f>"Kr/"&amp;Sammenligning!$G$9</f>
        <v>Kr/GJ</v>
      </c>
      <c r="E38" s="246">
        <f ca="1">IF(Sammenligning!$G$9="GJ",1,(1*3.6))*(AMV1træ!H61*E$183+AMV1træBP!H61*E$184+AMV3kul!H59*E$185+AMV4træ!H59*E$186+AMV4træBP!H59*E$187+AVV1træ!H59*E$188+AVV1kul!H59*E$189+AVV2træ!H59*E$190+AVV2halm!H59*E$191+AVV2gasGT!H59*E$192+KKV!H59*E$193+HCVgas!H59*E$194+SPolie!H59*E$195+SPgas!H59*E$196+GeoEL!H57*E$197+GeoVa!H57*E$198+VP!H57*E$199+Sol!H57*E$200+Affald!H61*E$201)</f>
        <v>2.251823330768837E-2</v>
      </c>
      <c r="F38" s="246">
        <f ca="1">IF(Sammenligning!$G$9="GJ",1,(1*3.6))*(AMV1træ!I61*F$183+AMV1træBP!I61*F$184+AMV3kul!I59*F$185+AMV4træ!I59*F$186+AMV4træBP!I59*F$187+AVV1træ!I59*F$188+AVV1kul!I59*F$189+AVV2træ!I59*F$190+AVV2halm!I59*F$191+AVV2gasGT!I59*F$192+KKV!I59*F$193+HCVgas!I59*F$194+SPolie!I59*F$195+SPgas!I59*F$196+GeoEL!I57*F$197+GeoVa!I57*F$198+VP!I57*F$199+Sol!I57*F$200+Affald!I61*F$201)</f>
        <v>2.251823330768837E-2</v>
      </c>
      <c r="G38" s="310">
        <f ca="1">IF(Sammenligning!$G$9="GJ",1,(1*3.6))*(AMV1træ!J61*G$183+AMV1træBP!J61*G$184+AMV3kul!J59*G$185+AMV4træ!J59*G$186+AMV4træBP!J59*G$187+AVV1træ!J59*G$188+AVV1kul!J59*G$189+AVV2træ!J59*G$190+AVV2halm!J59*G$191+AVV2gasGT!J59*G$192+KKV!J59*G$193+HCVgas!J59*G$194+SPolie!J59*G$195+SPgas!J59*G$196+GeoEL!J57*G$197+GeoVa!J57*G$198+VP!J57*G$199+Sol!J57*G$200+Affald!J61*G$201)</f>
        <v>2.251823330768837E-2</v>
      </c>
      <c r="H38" s="246">
        <f ca="1">IF(Sammenligning!$G$9="GJ",1,(1*3.6))*(AMV1træ!K61*H$183+AMV1træBP!K61*H$184+AMV3kul!K59*H$185+AMV4træ!K59*H$186+AMV4træBP!K59*H$187+AVV1træ!K59*H$188+AVV1kul!K59*H$189+AVV2træ!K59*H$190+AVV2halm!K59*H$191+AVV2gasGT!K59*H$192+KKV!K59*H$193+HCVgas!K59*H$194+SPolie!K59*H$195+SPgas!K59*H$196+GeoEL!K57*H$197+GeoVa!K57*H$198+VP!K57*H$199+Sol!K57*H$200+Affald!K61*H$201)</f>
        <v>2.251823330768837E-2</v>
      </c>
      <c r="I38" s="310">
        <f ca="1">IF(Sammenligning!$G$9="GJ",1,(1*3.6))*(AMV1træ!L61*I$183+AMV1træBP!L61*I$184+AMV3kul!L59*I$185+AMV4træ!L59*I$186+AMV4træBP!L59*I$187+AVV1træ!L59*I$188+AVV1kul!L59*I$189+AVV2træ!L59*I$190+AVV2halm!L59*I$191+AVV2gasGT!L59*I$192+KKV!L59*I$193+HCVgas!L59*I$194+SPolie!L59*I$195+SPgas!L59*I$196+GeoEL!L57*I$197+GeoVa!L57*I$198+VP!L57*I$199+Sol!L57*I$200+Affald!L61*I$201)</f>
        <v>2.1869194815000013E-2</v>
      </c>
      <c r="J38" s="246">
        <f ca="1">IF(Sammenligning!$G$9="GJ",1,(1*3.6))*(AMV1træ!M61*J$183+AMV1træBP!M61*J$184+AMV3kul!M59*J$185+AMV4træ!M59*J$186+AMV4træBP!M59*J$187+AVV1træ!M59*J$188+AVV1kul!M59*J$189+AVV2træ!M59*J$190+AVV2halm!M59*J$191+AVV2gasGT!M59*J$192+KKV!M59*J$193+HCVgas!M59*J$194+SPolie!M59*J$195+SPgas!M59*J$196+GeoEL!M57*J$197+GeoVa!M57*J$198+VP!M57*J$199+Sol!M57*J$200+Affald!M61*J$201)</f>
        <v>2.1613841825520046E-2</v>
      </c>
      <c r="K38" s="246">
        <f ca="1">IF(Sammenligning!$G$9="GJ",1,(1*3.6))*(AMV1træ!N61*K$183+AMV1træBP!N61*K$184+AMV3kul!N59*K$185+AMV4træ!N59*K$186+AMV4træBP!N59*K$187+AVV1træ!N59*K$188+AVV1kul!N59*K$189+AVV2træ!N59*K$190+AVV2halm!N59*K$191+AVV2gasGT!N59*K$192+KKV!N59*K$193+HCVgas!N59*K$194+SPolie!N59*K$195+SPgas!N59*K$196+GeoEL!N57*K$197+GeoVa!N57*K$198+VP!N57*K$199+Sol!N57*K$200+Affald!N61*K$201)</f>
        <v>2.1358489415449124E-2</v>
      </c>
      <c r="L38" s="246">
        <f ca="1">IF(Sammenligning!$G$9="GJ",1,(1*3.6))*(AMV1træ!O61*L$183+AMV1træBP!O61*L$184+AMV3kul!O59*L$185+AMV4træ!O59*L$186+AMV4træBP!O59*L$187+AVV1træ!O59*L$188+AVV1kul!O59*L$189+AVV2træ!O59*L$190+AVV2halm!O59*L$191+AVV2gasGT!O59*L$192+KKV!O59*L$193+HCVgas!O59*L$194+SPolie!O59*L$195+SPgas!O59*L$196+GeoEL!O57*L$197+GeoVa!O57*L$198+VP!O57*L$199+Sol!O57*L$200+Affald!O61*L$201)</f>
        <v>2.1103137584785273E-2</v>
      </c>
      <c r="M38" s="246">
        <f ca="1">IF(Sammenligning!$G$9="GJ",1,(1*3.6))*(AMV1træ!P61*M$183+AMV1træBP!P61*M$184+AMV3kul!P59*M$185+AMV4træ!P59*M$186+AMV4træBP!P59*M$187+AVV1træ!P59*M$188+AVV1kul!P59*M$189+AVV2træ!P59*M$190+AVV2halm!P59*M$191+AVV2gasGT!P59*M$192+KKV!P59*M$193+HCVgas!P59*M$194+SPolie!P59*M$195+SPgas!P59*M$196+GeoEL!P57*M$197+GeoVa!P57*M$198+VP!P57*M$199+Sol!P57*M$200+Affald!P61*M$201)</f>
        <v>2.0847786333526706E-2</v>
      </c>
      <c r="N38" s="310">
        <f ca="1">IF(Sammenligning!$G$9="GJ",1,(1*3.6))*(AMV1træ!Q61*N$183+AMV1træBP!Q61*N$184+AMV3kul!Q59*N$185+AMV4træ!Q59*N$186+AMV4træBP!Q59*N$187+AVV1træ!Q59*N$188+AVV1kul!Q59*N$189+AVV2træ!Q59*N$190+AVV2halm!Q59*N$191+AVV2gasGT!Q59*N$192+KKV!Q59*N$193+HCVgas!Q59*N$194+SPolie!Q59*N$195+SPgas!Q59*N$196+GeoEL!Q57*N$197+GeoVa!Q57*N$198+VP!Q57*N$199+Sol!Q57*N$200+Affald!Q61*N$201)</f>
        <v>2.0592435661671269E-2</v>
      </c>
      <c r="O38" s="246">
        <f ca="1">IF(Sammenligning!$G$9="GJ",1,(1*3.6))*(AMV1træ!R61*O$183+AMV1træBP!R61*O$184+AMV3kul!R59*O$185+AMV4træ!R59*O$186+AMV4træBP!R59*O$187+AVV1træ!R59*O$188+AVV1kul!R59*O$189+AVV2træ!R59*O$190+AVV2halm!R59*O$191+AVV2gasGT!R59*O$192+KKV!R59*O$193+HCVgas!R59*O$194+SPolie!R59*O$195+SPgas!R59*O$196+GeoEL!R57*O$197+GeoVa!R57*O$198+VP!R57*O$199+Sol!R57*O$200+Affald!R61*O$201)</f>
        <v>2.0448428614856341E-2</v>
      </c>
      <c r="P38" s="246">
        <f ca="1">IF(Sammenligning!$G$9="GJ",1,(1*3.6))*(AMV1træ!S61*P$183+AMV1træBP!S61*P$184+AMV3kul!S59*P$185+AMV4træ!S59*P$186+AMV4træBP!S59*P$187+AVV1træ!S59*P$188+AVV1kul!S59*P$189+AVV2træ!S59*P$190+AVV2halm!S59*P$191+AVV2gasGT!S59*P$192+KKV!S59*P$193+HCVgas!S59*P$194+SPolie!S59*P$195+SPgas!S59*P$196+GeoEL!S57*P$197+GeoVa!S57*P$198+VP!S57*P$199+Sol!S57*P$200+Affald!S61*P$201)</f>
        <v>2.0304418143770521E-2</v>
      </c>
      <c r="Q38" s="246">
        <f ca="1">IF(Sammenligning!$G$9="GJ",1,(1*3.6))*(AMV1træ!T61*Q$183+AMV1træBP!T61*Q$184+AMV3kul!T59*Q$185+AMV4træ!T59*Q$186+AMV4træBP!T59*Q$187+AVV1træ!T59*Q$188+AVV1kul!T59*Q$189+AVV2træ!T59*Q$190+AVV2halm!T59*Q$191+AVV2gasGT!T59*Q$192+KKV!T59*Q$193+HCVgas!T59*Q$194+SPolie!T59*Q$195+SPgas!T59*Q$196+GeoEL!T57*Q$197+GeoVa!T57*Q$198+VP!T57*Q$199+Sol!T57*Q$200+Affald!T61*Q$201)</f>
        <v>2.0160404248291575E-2</v>
      </c>
      <c r="R38" s="246">
        <f ca="1">IF(Sammenligning!$G$9="GJ",1,(1*3.6))*(AMV1træ!U61*R$183+AMV1træBP!U61*R$184+AMV3kul!U59*R$185+AMV4træ!U59*R$186+AMV4træBP!U59*R$187+AVV1træ!U59*R$188+AVV1kul!U59*R$189+AVV2træ!U59*R$190+AVV2halm!U59*R$191+AVV2gasGT!U59*R$192+KKV!U59*R$193+HCVgas!U59*R$194+SPolie!U59*R$195+SPgas!U59*R$196+GeoEL!U57*R$197+GeoVa!U57*R$198+VP!U57*R$199+Sol!U57*R$200+Affald!U61*R$201)</f>
        <v>2.0016386928297457E-2</v>
      </c>
      <c r="S38" s="310">
        <f ca="1">IF(Sammenligning!$G$9="GJ",1,(1*3.6))*(AMV1træ!V61*S$183+AMV1træBP!V61*S$184+AMV3kul!V59*S$185+AMV4træ!V59*S$186+AMV4træBP!V59*S$187+AVV1træ!V59*S$188+AVV1kul!V59*S$189+AVV2træ!V59*S$190+AVV2halm!V59*S$191+AVV2gasGT!V59*S$192+KKV!V59*S$193+HCVgas!V59*S$194+SPolie!V59*S$195+SPgas!V59*S$196+GeoEL!V57*S$197+GeoVa!V57*S$198+VP!V57*S$199+Sol!V57*S$200+Affald!V61*S$201)</f>
        <v>1.9872366183665988E-2</v>
      </c>
      <c r="T38" s="246">
        <f ca="1">IF(Sammenligning!$G$9="GJ",1,(1*3.6))*(AMV1træ!W61*T$183+AMV1træBP!W61*T$184+AMV3kul!W59*T$185+AMV4træ!W59*T$186+AMV4træBP!W59*T$187+AVV1træ!W59*T$188+AVV1kul!W59*T$189+AVV2træ!W59*T$190+AVV2halm!W59*T$191+AVV2gasGT!W59*T$192+KKV!W59*T$193+HCVgas!W59*T$194+SPolie!W59*T$195+SPgas!W59*T$196+GeoEL!W57*T$197+GeoVa!W57*T$198+VP!W57*T$199+Sol!W57*T$200+Affald!W61*T$201)</f>
        <v>2.0242047592533296E-2</v>
      </c>
      <c r="U38" s="246">
        <f ca="1">IF(Sammenligning!$G$9="GJ",1,(1*3.6))*(AMV1træ!X61*U$183+AMV1træBP!X61*U$184+AMV3kul!X59*U$185+AMV4træ!X59*U$186+AMV4træBP!X59*U$187+AVV1træ!X59*U$188+AVV1kul!X59*U$189+AVV2træ!X59*U$190+AVV2halm!X59*U$191+AVV2gasGT!X59*U$192+KKV!X59*U$193+HCVgas!X59*U$194+SPolie!X59*U$195+SPgas!X59*U$196+GeoEL!X57*U$197+GeoVa!X57*U$198+VP!X57*U$199+Sol!X57*U$200+Affald!X61*U$201)</f>
        <v>2.0242047592533296E-2</v>
      </c>
      <c r="V38" s="246">
        <f ca="1">IF(Sammenligning!$G$9="GJ",1,(1*3.6))*(AMV1træ!Y61*V$183+AMV1træBP!Y61*V$184+AMV3kul!Y59*V$185+AMV4træ!Y59*V$186+AMV4træBP!Y59*V$187+AVV1træ!Y59*V$188+AVV1kul!Y59*V$189+AVV2træ!Y59*V$190+AVV2halm!Y59*V$191+AVV2gasGT!Y59*V$192+KKV!Y59*V$193+HCVgas!Y59*V$194+SPolie!Y59*V$195+SPgas!Y59*V$196+GeoEL!Y57*V$197+GeoVa!Y57*V$198+VP!Y57*V$199+Sol!Y57*V$200+Affald!Y61*V$201)</f>
        <v>2.0242047592533296E-2</v>
      </c>
      <c r="W38" s="246">
        <f ca="1">IF(Sammenligning!$G$9="GJ",1,(1*3.6))*(AMV1træ!Z61*W$183+AMV1træBP!Z61*W$184+AMV3kul!Z59*W$185+AMV4træ!Z59*W$186+AMV4træBP!Z59*W$187+AVV1træ!Z59*W$188+AVV1kul!Z59*W$189+AVV2træ!Z59*W$190+AVV2halm!Z59*W$191+AVV2gasGT!Z59*W$192+KKV!Z59*W$193+HCVgas!Z59*W$194+SPolie!Z59*W$195+SPgas!Z59*W$196+GeoEL!Z57*W$197+GeoVa!Z57*W$198+VP!Z57*W$199+Sol!Z57*W$200+Affald!Z61*W$201)</f>
        <v>2.0242047592533296E-2</v>
      </c>
      <c r="X38" s="310">
        <f ca="1">IF(Sammenligning!$G$9="GJ",1,(1*3.6))*(AMV1træ!AA61*X$183+AMV1træBP!AA61*X$184+AMV3kul!AA59*X$185+AMV4træ!AA59*X$186+AMV4træBP!AA59*X$187+AVV1træ!AA59*X$188+AVV1kul!AA59*X$189+AVV2træ!AA59*X$190+AVV2halm!AA59*X$191+AVV2gasGT!AA59*X$192+KKV!AA59*X$193+HCVgas!AA59*X$194+SPolie!AA59*X$195+SPgas!AA59*X$196+GeoEL!AA57*X$197+GeoVa!AA57*X$198+VP!AA57*X$199+Sol!AA57*X$200+Affald!AA61*X$201)</f>
        <v>2.0242047592533296E-2</v>
      </c>
      <c r="Y38" s="246">
        <f ca="1">IF(Sammenligning!$G$9="GJ",1,(1*3.6))*(AMV1træ!AB61*Y$183+AMV1træBP!AB61*Y$184+AMV3kul!AB59*Y$185+AMV4træ!AB59*Y$186+AMV4træBP!AB59*Y$187+AVV1træ!AB59*Y$188+AVV1kul!AB59*Y$189+AVV2træ!AB59*Y$190+AVV2halm!AB59*Y$191+AVV2gasGT!AB59*Y$192+KKV!AB59*Y$193+HCVgas!AB59*Y$194+SPolie!AB59*Y$195+SPgas!AB59*Y$196+GeoEL!AB57*Y$197+GeoVa!AB57*Y$198+VP!AB57*Y$199+Sol!AB57*Y$200+Affald!AB61*Y$201)</f>
        <v>2.0105633210468328E-2</v>
      </c>
      <c r="Z38" s="246">
        <f ca="1">IF(Sammenligning!$G$9="GJ",1,(1*3.6))*(AMV1træ!AC61*Z$183+AMV1træBP!AC61*Z$184+AMV3kul!AC59*Z$185+AMV4træ!AC59*Z$186+AMV4træBP!AC59*Z$187+AVV1træ!AC59*Z$188+AVV1kul!AC59*Z$189+AVV2træ!AC59*Z$190+AVV2halm!AC59*Z$191+AVV2gasGT!AC59*Z$192+KKV!AC59*Z$193+HCVgas!AC59*Z$194+SPolie!AC59*Z$195+SPgas!AC59*Z$196+GeoEL!AC57*Z$197+GeoVa!AC57*Z$198+VP!AC57*Z$199+Sol!AC57*Z$200+Affald!AC61*Z$201)</f>
        <v>1.9969215549335565E-2</v>
      </c>
      <c r="AA38" s="246">
        <f ca="1">IF(Sammenligning!$G$9="GJ",1,(1*3.6))*(AMV1træ!AD61*AA$183+AMV1træBP!AD61*AA$184+AMV3kul!AD59*AA$185+AMV4træ!AD59*AA$186+AMV4træBP!AD59*AA$187+AVV1træ!AD59*AA$188+AVV1kul!AD59*AA$189+AVV2træ!AD59*AA$190+AVV2halm!AD59*AA$191+AVV2gasGT!AD59*AA$192+KKV!AD59*AA$193+HCVgas!AD59*AA$194+SPolie!AD59*AA$195+SPgas!AD59*AA$196+GeoEL!AD57*AA$197+GeoVa!AD57*AA$198+VP!AD57*AA$199+Sol!AD57*AA$200+Affald!AD61*AA$201)</f>
        <v>1.9832794609016866E-2</v>
      </c>
      <c r="AB38" s="246">
        <f ca="1">IF(Sammenligning!$G$9="GJ",1,(1*3.6))*(AMV1træ!AE61*AB$183+AMV1træBP!AE61*AB$184+AMV3kul!AE59*AB$185+AMV4træ!AE59*AB$186+AMV4træBP!AE59*AB$187+AVV1træ!AE59*AB$188+AVV1kul!AE59*AB$189+AVV2træ!AE59*AB$190+AVV2halm!AE59*AB$191+AVV2gasGT!AE59*AB$192+KKV!AE59*AB$193+HCVgas!AE59*AB$194+SPolie!AE59*AB$195+SPgas!AE59*AB$196+GeoEL!AE57*AB$197+GeoVa!AE57*AB$198+VP!AE57*AB$199+Sol!AE57*AB$200+Affald!AE61*AB$201)</f>
        <v>1.9696370389394095E-2</v>
      </c>
      <c r="AC38" s="310">
        <f ca="1">IF(Sammenligning!$G$9="GJ",1,(1*3.6))*(AMV1træ!AF61*AC$183+AMV1træBP!AF61*AC$184+AMV3kul!AF59*AC$185+AMV4træ!AF59*AC$186+AMV4træBP!AF59*AC$187+AVV1træ!AF59*AC$188+AVV1kul!AF59*AC$189+AVV2træ!AF59*AC$190+AVV2halm!AF59*AC$191+AVV2gasGT!AF59*AC$192+KKV!AF59*AC$193+HCVgas!AF59*AC$194+SPolie!AF59*AC$195+SPgas!AF59*AC$196+GeoEL!AF57*AC$197+GeoVa!AF57*AC$198+VP!AF57*AC$199+Sol!AF57*AC$200+Affald!AF61*AC$201)</f>
        <v>1.9559942890348944E-2</v>
      </c>
      <c r="AD38" s="3"/>
      <c r="AE38" s="246">
        <f ca="1">IF(Sammenligning!$G$9="GJ",1,(1*3.6))*(AMV1træ!$H61*AE$183+AMV1træBP!$H61*AE$184+AMV3kul!$H59*AE$185+AMV4træ!$H59*AE$186+AMV4træBP!$H59*AE$187+AVV1træ!$H59*AE$188+AVV1kul!$H59*AE$189+AVV2træ!$H59*AE$190+AVV2halm!$H59*AE$191+AVV2gasGT!$H59*AE$192+KKV!$H59*AE$193+HCVgas!$H59*AE$194+SPolie!$H59*AE$195+SPgas!$H59*AE$196+GeoEL!$H57*AE$197+GeoVa!$H57*AE$198+VP!$H57*AE$199+Sol!$H57*AE$200+Affald!$H61*AE$201)</f>
        <v>1.9983791717398624E-2</v>
      </c>
      <c r="AF38" s="246">
        <f ca="1">IF(Sammenligning!$G$9="GJ",1,(1*3.6))*(AMV1træ!$H61*AF$183+AMV1træBP!$H61*AF$184+AMV3kul!$H59*AF$185+AMV4træ!$H59*AF$186+AMV4træBP!$H59*AF$187+AVV1træ!$H59*AF$188+AVV1kul!$H59*AF$189+AVV2træ!$H59*AF$190+AVV2halm!$H59*AF$191+AVV2gasGT!$H59*AF$192+KKV!$H59*AF$193+HCVgas!$H59*AF$194+SPolie!$H59*AF$195+SPgas!$H59*AF$196+GeoEL!$H57*AF$197+GeoVa!$H57*AF$198+VP!$H57*AF$199+Sol!$H57*AF$200+Affald!$H61*AF$201)</f>
        <v>2.2036854707978989E-2</v>
      </c>
      <c r="AG38" s="246">
        <f ca="1">IF(Sammenligning!$G$9="GJ",1,(1*3.6))*(AMV1træ!$H61*AG$183+AMV1træBP!$H61*AG$184+AMV3kul!$H59*AG$185+AMV4træ!$H59*AG$186+AMV4træBP!$H59*AG$187+AVV1træ!$H59*AG$188+AVV1kul!$H59*AG$189+AVV2træ!$H59*AG$190+AVV2halm!$H59*AG$191+AVV2gasGT!$H59*AG$192+KKV!$H59*AG$193+HCVgas!$H59*AG$194+SPolie!$H59*AG$195+SPgas!$H59*AG$196+GeoEL!$H57*AG$197+GeoVa!$H57*AG$198+VP!$H57*AG$199+Sol!$H57*AG$200+Affald!$H61*AG$201)</f>
        <v>2.2283785882280797E-2</v>
      </c>
      <c r="AH38" s="246">
        <f ca="1">IF(Sammenligning!$G$9="GJ",1,(1*3.6))*(AMV1træ!$H61*AH$183+AMV1træBP!$H61*AH$184+AMV3kul!$H59*AH$185+AMV4træ!$H59*AH$186+AMV4træBP!$H59*AH$187+AVV1træ!$H59*AH$188+AVV1kul!$H59*AH$189+AVV2træ!$H59*AH$190+AVV2halm!$H59*AH$191+AVV2gasGT!$H59*AH$192+KKV!$H59*AH$193+HCVgas!$H59*AH$194+SPolie!$H59*AH$195+SPgas!$H59*AH$196+GeoEL!$H57*AH$197+GeoVa!$H57*AH$198+VP!$H57*AH$199+Sol!$H57*AH$200+Affald!$H61*AH$201)</f>
        <v>2.2624257627335852E-2</v>
      </c>
      <c r="AI38" s="246">
        <f ca="1">IF(Sammenligning!$G$9="GJ",1,(1*3.6))*(AMV1træ!$H61*AI$183+AMV1træBP!$H61*AI$184+AMV3kul!$H59*AI$185+AMV4træ!$H59*AI$186+AMV4træBP!$H59*AI$187+AVV1træ!$H59*AI$188+AVV1kul!$H59*AI$189+AVV2træ!$H59*AI$190+AVV2halm!$H59*AI$191+AVV2gasGT!$H59*AI$192+KKV!$H59*AI$193+HCVgas!$H59*AI$194+SPolie!$H59*AI$195+SPgas!$H59*AI$196+GeoEL!$H57*AI$197+GeoVa!$H57*AI$198+VP!$H57*AI$199+Sol!$H57*AI$200+Affald!$H61*AI$201)</f>
        <v>2.0111451369226947E-2</v>
      </c>
      <c r="AJ38" s="246">
        <f ca="1">IF(Sammenligning!$G$9="GJ",1,(1*3.6))*(AMV1træ!$H61*AJ$183+AMV1træBP!$H61*AJ$184+AMV3kul!$H59*AJ$185+AMV4træ!$H59*AJ$186+AMV4træBP!$H59*AJ$187+AVV1træ!$H59*AJ$188+AVV1kul!$H59*AJ$189+AVV2træ!$H59*AJ$190+AVV2halm!$H59*AJ$191+AVV2gasGT!$H59*AJ$192+KKV!$H59*AJ$193+HCVgas!$H59*AJ$194+SPolie!$H59*AJ$195+SPgas!$H59*AJ$196+GeoEL!$H57*AJ$197+GeoVa!$H57*AJ$198+VP!$H57*AJ$199+Sol!$H57*AJ$200+Affald!$H61*AJ$201)</f>
        <v>2.1854506932938833E-2</v>
      </c>
      <c r="AK38" s="246">
        <f ca="1">IF(Sammenligning!$G$9="GJ",1,(1*3.6))*(AMV1træ!$H61*AK$183+AMV1træBP!$H61*AK$184+AMV3kul!$H59*AK$185+AMV4træ!$H59*AK$186+AMV4træBP!$H59*AK$187+AVV1træ!$H59*AK$188+AVV1kul!$H59*AK$189+AVV2træ!$H59*AK$190+AVV2halm!$H59*AK$191+AVV2gasGT!$H59*AK$192+KKV!$H59*AK$193+HCVgas!$H59*AK$194+SPolie!$H59*AK$195+SPgas!$H59*AK$196+GeoEL!$H57*AK$197+GeoVa!$H57*AK$198+VP!$H57*AK$199+Sol!$H57*AK$200+Affald!$H61*AK$201)</f>
        <v>2.4623304963399116E-2</v>
      </c>
      <c r="AL38" s="246">
        <f ca="1">IF(Sammenligning!$G$9="GJ",1,(1*3.6))*(AMV1træ!$H61*AL$183+AMV1træBP!$H61*AL$184+AMV3kul!$H59*AL$185+AMV4træ!$H59*AL$186+AMV4træBP!$H59*AL$187+AVV1træ!$H59*AL$188+AVV1kul!$H59*AL$189+AVV2træ!$H59*AL$190+AVV2halm!$H59*AL$191+AVV2gasGT!$H59*AL$192+KKV!$H59*AL$193+HCVgas!$H59*AL$194+SPolie!$H59*AL$195+SPgas!$H59*AL$196+GeoEL!$H57*AL$197+GeoVa!$H57*AL$198+VP!$H57*AL$199+Sol!$H57*AL$200+Affald!$H61*AL$201)</f>
        <v>2.7541768162360859E-2</v>
      </c>
      <c r="AM38" s="246">
        <f ca="1">IF(Sammenligning!$G$9="GJ",1,(1*3.6))*(AMV1træ!$H61*AM$183+AMV1træBP!$H61*AM$184+AMV3kul!$H59*AM$185+AMV4træ!$H59*AM$186+AMV4træBP!$H59*AM$187+AVV1træ!$H59*AM$188+AVV1kul!$H59*AM$189+AVV2træ!$H59*AM$190+AVV2halm!$H59*AM$191+AVV2gasGT!$H59*AM$192+KKV!$H59*AM$193+HCVgas!$H59*AM$194+SPolie!$H59*AM$195+SPgas!$H59*AM$196+GeoEL!$H57*AM$197+GeoVa!$H57*AM$198+VP!$H57*AM$199+Sol!$H57*AM$200+Affald!$H61*AM$201)</f>
        <v>2.5100461234878902E-2</v>
      </c>
      <c r="AN38" s="246">
        <f ca="1">IF(Sammenligning!$G$9="GJ",1,(1*3.6))*(AMV1træ!$H61*AN$183+AMV1træBP!$H61*AN$184+AMV3kul!$H59*AN$185+AMV4træ!$H59*AN$186+AMV4træBP!$H59*AN$187+AVV1træ!$H59*AN$188+AVV1kul!$H59*AN$189+AVV2træ!$H59*AN$190+AVV2halm!$H59*AN$191+AVV2gasGT!$H59*AN$192+KKV!$H59*AN$193+HCVgas!$H59*AN$194+SPolie!$H59*AN$195+SPgas!$H59*AN$196+GeoEL!$H57*AN$197+GeoVa!$H57*AN$198+VP!$H57*AN$199+Sol!$H57*AN$200+Affald!$H61*AN$201)</f>
        <v>2.0205862523276573E-2</v>
      </c>
      <c r="AO38" s="246">
        <f ca="1">IF(Sammenligning!$G$9="GJ",1,(1*3.6))*(AMV1træ!$H61*AO$183+AMV1træBP!$H61*AO$184+AMV3kul!$H59*AO$185+AMV4træ!$H59*AO$186+AMV4træBP!$H59*AO$187+AVV1træ!$H59*AO$188+AVV1kul!$H59*AO$189+AVV2træ!$H59*AO$190+AVV2halm!$H59*AO$191+AVV2gasGT!$H59*AO$192+KKV!$H59*AO$193+HCVgas!$H59*AO$194+SPolie!$H59*AO$195+SPgas!$H59*AO$196+GeoEL!$H57*AO$197+GeoVa!$H57*AO$198+VP!$H57*AO$199+Sol!$H57*AO$200+Affald!$H61*AO$201)</f>
        <v>2.1344622028849552E-2</v>
      </c>
      <c r="AP38" s="246">
        <f ca="1">IF(Sammenligning!$G$9="GJ",1,(1*3.6))*(AMV1træ!$H61*AP$183+AMV1træBP!$H61*AP$184+AMV3kul!$H59*AP$185+AMV4træ!$H59*AP$186+AMV4træBP!$H59*AP$187+AVV1træ!$H59*AP$188+AVV1kul!$H59*AP$189+AVV2træ!$H59*AP$190+AVV2halm!$H59*AP$191+AVV2gasGT!$H59*AP$192+KKV!$H59*AP$193+HCVgas!$H59*AP$194+SPolie!$H59*AP$195+SPgas!$H59*AP$196+GeoEL!$H57*AP$197+GeoVa!$H57*AP$198+VP!$H57*AP$199+Sol!$H57*AP$200+Affald!$H61*AP$201)</f>
        <v>2.2291103540265436E-2</v>
      </c>
      <c r="AQ38" s="246">
        <f ca="1">IF(Sammenligning!$G$9="GJ",1,(1*3.6))*(AMV1træ!$I61*AQ$183+AMV1træBP!$I61*AQ$184+AMV3kul!$I59*AQ$185+AMV4træ!$I59*AQ$186+AMV4træBP!$I59*AQ$187+AVV1træ!$I59*AQ$188+AVV1kul!$I59*AQ$189+AVV2træ!$I59*AQ$190+AVV2halm!$I59*AQ$191+AVV2gasGT!$I59*AQ$192+KKV!$I59*AQ$193+HCVgas!$I59*AQ$194+SPolie!$I59*AQ$195+SPgas!$I59*AQ$196+GeoEL!$I57*AQ$197+GeoVa!$I57*AQ$198+VP!$I57*AQ$199+Sol!$I57*AQ$200+Affald!$I61*AQ$201)</f>
        <v>1.9983791717398624E-2</v>
      </c>
      <c r="AR38" s="246">
        <f ca="1">IF(Sammenligning!$G$9="GJ",1,(1*3.6))*(AMV1træ!$I61*AR$183+AMV1træBP!$I61*AR$184+AMV3kul!$I59*AR$185+AMV4træ!$I59*AR$186+AMV4træBP!$I59*AR$187+AVV1træ!$I59*AR$188+AVV1kul!$I59*AR$189+AVV2træ!$I59*AR$190+AVV2halm!$I59*AR$191+AVV2gasGT!$I59*AR$192+KKV!$I59*AR$193+HCVgas!$I59*AR$194+SPolie!$I59*AR$195+SPgas!$I59*AR$196+GeoEL!$I57*AR$197+GeoVa!$I57*AR$198+VP!$I57*AR$199+Sol!$I57*AR$200+Affald!$I61*AR$201)</f>
        <v>2.2036854707978989E-2</v>
      </c>
      <c r="AS38" s="246">
        <f ca="1">IF(Sammenligning!$G$9="GJ",1,(1*3.6))*(AMV1træ!$I61*AS$183+AMV1træBP!$I61*AS$184+AMV3kul!$I59*AS$185+AMV4træ!$I59*AS$186+AMV4træBP!$I59*AS$187+AVV1træ!$I59*AS$188+AVV1kul!$I59*AS$189+AVV2træ!$I59*AS$190+AVV2halm!$I59*AS$191+AVV2gasGT!$I59*AS$192+KKV!$I59*AS$193+HCVgas!$I59*AS$194+SPolie!$I59*AS$195+SPgas!$I59*AS$196+GeoEL!$I57*AS$197+GeoVa!$I57*AS$198+VP!$I57*AS$199+Sol!$I57*AS$200+Affald!$I61*AS$201)</f>
        <v>2.2283785882280797E-2</v>
      </c>
      <c r="AT38" s="246">
        <f ca="1">IF(Sammenligning!$G$9="GJ",1,(1*3.6))*(AMV1træ!$I61*AT$183+AMV1træBP!$I61*AT$184+AMV3kul!$I59*AT$185+AMV4træ!$I59*AT$186+AMV4træBP!$I59*AT$187+AVV1træ!$I59*AT$188+AVV1kul!$I59*AT$189+AVV2træ!$I59*AT$190+AVV2halm!$I59*AT$191+AVV2gasGT!$I59*AT$192+KKV!$I59*AT$193+HCVgas!$I59*AT$194+SPolie!$I59*AT$195+SPgas!$I59*AT$196+GeoEL!$I57*AT$197+GeoVa!$I57*AT$198+VP!$I57*AT$199+Sol!$I57*AT$200+Affald!$I61*AT$201)</f>
        <v>2.2624257627335852E-2</v>
      </c>
      <c r="AU38" s="246">
        <f ca="1">IF(Sammenligning!$G$9="GJ",1,(1*3.6))*(AMV1træ!$I61*AU$183+AMV1træBP!$I61*AU$184+AMV3kul!$I59*AU$185+AMV4træ!$I59*AU$186+AMV4træBP!$I59*AU$187+AVV1træ!$I59*AU$188+AVV1kul!$I59*AU$189+AVV2træ!$I59*AU$190+AVV2halm!$I59*AU$191+AVV2gasGT!$I59*AU$192+KKV!$I59*AU$193+HCVgas!$I59*AU$194+SPolie!$I59*AU$195+SPgas!$I59*AU$196+GeoEL!$I57*AU$197+GeoVa!$I57*AU$198+VP!$I57*AU$199+Sol!$I57*AU$200+Affald!$I61*AU$201)</f>
        <v>2.0111451369226947E-2</v>
      </c>
      <c r="AV38" s="246">
        <f ca="1">IF(Sammenligning!$G$9="GJ",1,(1*3.6))*(AMV1træ!$I61*AV$183+AMV1træBP!$I61*AV$184+AMV3kul!$I59*AV$185+AMV4træ!$I59*AV$186+AMV4træBP!$I59*AV$187+AVV1træ!$I59*AV$188+AVV1kul!$I59*AV$189+AVV2træ!$I59*AV$190+AVV2halm!$I59*AV$191+AVV2gasGT!$I59*AV$192+KKV!$I59*AV$193+HCVgas!$I59*AV$194+SPolie!$I59*AV$195+SPgas!$I59*AV$196+GeoEL!$I57*AV$197+GeoVa!$I57*AV$198+VP!$I57*AV$199+Sol!$I57*AV$200+Affald!$I61*AV$201)</f>
        <v>2.1854506932938833E-2</v>
      </c>
      <c r="AW38" s="246">
        <f ca="1">IF(Sammenligning!$G$9="GJ",1,(1*3.6))*(AMV1træ!$I61*AW$183+AMV1træBP!$I61*AW$184+AMV3kul!$I59*AW$185+AMV4træ!$I59*AW$186+AMV4træBP!$I59*AW$187+AVV1træ!$I59*AW$188+AVV1kul!$I59*AW$189+AVV2træ!$I59*AW$190+AVV2halm!$I59*AW$191+AVV2gasGT!$I59*AW$192+KKV!$I59*AW$193+HCVgas!$I59*AW$194+SPolie!$I59*AW$195+SPgas!$I59*AW$196+GeoEL!$I57*AW$197+GeoVa!$I57*AW$198+VP!$I57*AW$199+Sol!$I57*AW$200+Affald!$I61*AW$201)</f>
        <v>2.4623304963399116E-2</v>
      </c>
      <c r="AX38" s="246">
        <f ca="1">IF(Sammenligning!$G$9="GJ",1,(1*3.6))*(AMV1træ!$I61*AX$183+AMV1træBP!$I61*AX$184+AMV3kul!$I59*AX$185+AMV4træ!$I59*AX$186+AMV4træBP!$I59*AX$187+AVV1træ!$I59*AX$188+AVV1kul!$I59*AX$189+AVV2træ!$I59*AX$190+AVV2halm!$I59*AX$191+AVV2gasGT!$I59*AX$192+KKV!$I59*AX$193+HCVgas!$I59*AX$194+SPolie!$I59*AX$195+SPgas!$I59*AX$196+GeoEL!$I57*AX$197+GeoVa!$I57*AX$198+VP!$I57*AX$199+Sol!$I57*AX$200+Affald!$I61*AX$201)</f>
        <v>2.7541768162360859E-2</v>
      </c>
      <c r="AY38" s="246">
        <f ca="1">IF(Sammenligning!$G$9="GJ",1,(1*3.6))*(AMV1træ!$I61*AY$183+AMV1træBP!$I61*AY$184+AMV3kul!$I59*AY$185+AMV4træ!$I59*AY$186+AMV4træBP!$I59*AY$187+AVV1træ!$I59*AY$188+AVV1kul!$I59*AY$189+AVV2træ!$I59*AY$190+AVV2halm!$I59*AY$191+AVV2gasGT!$I59*AY$192+KKV!$I59*AY$193+HCVgas!$I59*AY$194+SPolie!$I59*AY$195+SPgas!$I59*AY$196+GeoEL!$I57*AY$197+GeoVa!$I57*AY$198+VP!$I57*AY$199+Sol!$I57*AY$200+Affald!$I61*AY$201)</f>
        <v>2.5100461234878902E-2</v>
      </c>
      <c r="AZ38" s="246">
        <f ca="1">IF(Sammenligning!$G$9="GJ",1,(1*3.6))*(AMV1træ!$I61*AZ$183+AMV1træBP!$I61*AZ$184+AMV3kul!$I59*AZ$185+AMV4træ!$I59*AZ$186+AMV4træBP!$I59*AZ$187+AVV1træ!$I59*AZ$188+AVV1kul!$I59*AZ$189+AVV2træ!$I59*AZ$190+AVV2halm!$I59*AZ$191+AVV2gasGT!$I59*AZ$192+KKV!$I59*AZ$193+HCVgas!$I59*AZ$194+SPolie!$I59*AZ$195+SPgas!$I59*AZ$196+GeoEL!$I57*AZ$197+GeoVa!$I57*AZ$198+VP!$I57*AZ$199+Sol!$I57*AZ$200+Affald!$I61*AZ$201)</f>
        <v>2.0205862523276573E-2</v>
      </c>
      <c r="BA38" s="246">
        <f ca="1">IF(Sammenligning!$G$9="GJ",1,(1*3.6))*(AMV1træ!$I61*BA$183+AMV1træBP!$I61*BA$184+AMV3kul!$I59*BA$185+AMV4træ!$I59*BA$186+AMV4træBP!$I59*BA$187+AVV1træ!$I59*BA$188+AVV1kul!$I59*BA$189+AVV2træ!$I59*BA$190+AVV2halm!$I59*BA$191+AVV2gasGT!$I59*BA$192+KKV!$I59*BA$193+HCVgas!$I59*BA$194+SPolie!$I59*BA$195+SPgas!$I59*BA$196+GeoEL!$I57*BA$197+GeoVa!$I57*BA$198+VP!$I57*BA$199+Sol!$I57*BA$200+Affald!$I61*BA$201)</f>
        <v>2.1344622028849552E-2</v>
      </c>
      <c r="BB38" s="246">
        <f ca="1">IF(Sammenligning!$G$9="GJ",1,(1*3.6))*(AMV1træ!$I61*BB$183+AMV1træBP!$I61*BB$184+AMV3kul!$I59*BB$185+AMV4træ!$I59*BB$186+AMV4træBP!$I59*BB$187+AVV1træ!$I59*BB$188+AVV1kul!$I59*BB$189+AVV2træ!$I59*BB$190+AVV2halm!$I59*BB$191+AVV2gasGT!$I59*BB$192+KKV!$I59*BB$193+HCVgas!$I59*BB$194+SPolie!$I59*BB$195+SPgas!$I59*BB$196+GeoEL!$I57*BB$197+GeoVa!$I57*BB$198+VP!$I57*BB$199+Sol!$I57*BB$200+Affald!$I61*BB$201)</f>
        <v>2.2291103540265436E-2</v>
      </c>
      <c r="BC38" s="310">
        <f ca="1">IF(Sammenligning!$G$9="GJ",1,(1*3.6))*(AMV1træ!$J61*BC$183+AMV1træBP!$J61*BC$184+AMV3kul!$J59*BC$185+AMV4træ!$J59*BC$186+AMV4træBP!$J59*BC$187+AVV1træ!$J59*BC$188+AVV1kul!$J59*BC$189+AVV2træ!$J59*BC$190+AVV2halm!$J59*BC$191+AVV2gasGT!$J59*BC$192+KKV!$J59*BC$193+HCVgas!$J59*BC$194+SPolie!$J59*BC$195+SPgas!$J59*BC$196+GeoEL!$J57*BC$197+GeoVa!$J57*BC$198+VP!$J57*BC$199+Sol!$J57*BC$200+Affald!$J61*BC$201)</f>
        <v>1.9983791717398624E-2</v>
      </c>
      <c r="BD38" s="310">
        <f ca="1">IF(Sammenligning!$G$9="GJ",1,(1*3.6))*(AMV1træ!$J61*BD$183+AMV1træBP!$J61*BD$184+AMV3kul!$J59*BD$185+AMV4træ!$J59*BD$186+AMV4træBP!$J59*BD$187+AVV1træ!$J59*BD$188+AVV1kul!$J59*BD$189+AVV2træ!$J59*BD$190+AVV2halm!$J59*BD$191+AVV2gasGT!$J59*BD$192+KKV!$J59*BD$193+HCVgas!$J59*BD$194+SPolie!$J59*BD$195+SPgas!$J59*BD$196+GeoEL!$J57*BD$197+GeoVa!$J57*BD$198+VP!$J57*BD$199+Sol!$J57*BD$200+Affald!$J61*BD$201)</f>
        <v>2.2036854707978989E-2</v>
      </c>
      <c r="BE38" s="310">
        <f ca="1">IF(Sammenligning!$G$9="GJ",1,(1*3.6))*(AMV1træ!$J61*BE$183+AMV1træBP!$J61*BE$184+AMV3kul!$J59*BE$185+AMV4træ!$J59*BE$186+AMV4træBP!$J59*BE$187+AVV1træ!$J59*BE$188+AVV1kul!$J59*BE$189+AVV2træ!$J59*BE$190+AVV2halm!$J59*BE$191+AVV2gasGT!$J59*BE$192+KKV!$J59*BE$193+HCVgas!$J59*BE$194+SPolie!$J59*BE$195+SPgas!$J59*BE$196+GeoEL!$J57*BE$197+GeoVa!$J57*BE$198+VP!$J57*BE$199+Sol!$J57*BE$200+Affald!$J61*BE$201)</f>
        <v>2.2283785882280797E-2</v>
      </c>
      <c r="BF38" s="310">
        <f ca="1">IF(Sammenligning!$G$9="GJ",1,(1*3.6))*(AMV1træ!$J61*BF$183+AMV1træBP!$J61*BF$184+AMV3kul!$J59*BF$185+AMV4træ!$J59*BF$186+AMV4træBP!$J59*BF$187+AVV1træ!$J59*BF$188+AVV1kul!$J59*BF$189+AVV2træ!$J59*BF$190+AVV2halm!$J59*BF$191+AVV2gasGT!$J59*BF$192+KKV!$J59*BF$193+HCVgas!$J59*BF$194+SPolie!$J59*BF$195+SPgas!$J59*BF$196+GeoEL!$J57*BF$197+GeoVa!$J57*BF$198+VP!$J57*BF$199+Sol!$J57*BF$200+Affald!$J61*BF$201)</f>
        <v>2.2624257627335852E-2</v>
      </c>
      <c r="BG38" s="310">
        <f ca="1">IF(Sammenligning!$G$9="GJ",1,(1*3.6))*(AMV1træ!$J61*BG$183+AMV1træBP!$J61*BG$184+AMV3kul!$J59*BG$185+AMV4træ!$J59*BG$186+AMV4træBP!$J59*BG$187+AVV1træ!$J59*BG$188+AVV1kul!$J59*BG$189+AVV2træ!$J59*BG$190+AVV2halm!$J59*BG$191+AVV2gasGT!$J59*BG$192+KKV!$J59*BG$193+HCVgas!$J59*BG$194+SPolie!$J59*BG$195+SPgas!$J59*BG$196+GeoEL!$J57*BG$197+GeoVa!$J57*BG$198+VP!$J57*BG$199+Sol!$J57*BG$200+Affald!$J61*BG$201)</f>
        <v>2.0111451369226947E-2</v>
      </c>
      <c r="BH38" s="310">
        <f ca="1">IF(Sammenligning!$G$9="GJ",1,(1*3.6))*(AMV1træ!$J61*BH$183+AMV1træBP!$J61*BH$184+AMV3kul!$J59*BH$185+AMV4træ!$J59*BH$186+AMV4træBP!$J59*BH$187+AVV1træ!$J59*BH$188+AVV1kul!$J59*BH$189+AVV2træ!$J59*BH$190+AVV2halm!$J59*BH$191+AVV2gasGT!$J59*BH$192+KKV!$J59*BH$193+HCVgas!$J59*BH$194+SPolie!$J59*BH$195+SPgas!$J59*BH$196+GeoEL!$J57*BH$197+GeoVa!$J57*BH$198+VP!$J57*BH$199+Sol!$J57*BH$200+Affald!$J61*BH$201)</f>
        <v>2.1854506932938833E-2</v>
      </c>
      <c r="BI38" s="310">
        <f ca="1">IF(Sammenligning!$G$9="GJ",1,(1*3.6))*(AMV1træ!$J61*BI$183+AMV1træBP!$J61*BI$184+AMV3kul!$J59*BI$185+AMV4træ!$J59*BI$186+AMV4træBP!$J59*BI$187+AVV1træ!$J59*BI$188+AVV1kul!$J59*BI$189+AVV2træ!$J59*BI$190+AVV2halm!$J59*BI$191+AVV2gasGT!$J59*BI$192+KKV!$J59*BI$193+HCVgas!$J59*BI$194+SPolie!$J59*BI$195+SPgas!$J59*BI$196+GeoEL!$J57*BI$197+GeoVa!$J57*BI$198+VP!$J57*BI$199+Sol!$J57*BI$200+Affald!$J61*BI$201)</f>
        <v>2.4623304963399116E-2</v>
      </c>
      <c r="BJ38" s="310">
        <f ca="1">IF(Sammenligning!$G$9="GJ",1,(1*3.6))*(AMV1træ!$J61*BJ$183+AMV1træBP!$J61*BJ$184+AMV3kul!$J59*BJ$185+AMV4træ!$J59*BJ$186+AMV4træBP!$J59*BJ$187+AVV1træ!$J59*BJ$188+AVV1kul!$J59*BJ$189+AVV2træ!$J59*BJ$190+AVV2halm!$J59*BJ$191+AVV2gasGT!$J59*BJ$192+KKV!$J59*BJ$193+HCVgas!$J59*BJ$194+SPolie!$J59*BJ$195+SPgas!$J59*BJ$196+GeoEL!$J57*BJ$197+GeoVa!$J57*BJ$198+VP!$J57*BJ$199+Sol!$J57*BJ$200+Affald!$J61*BJ$201)</f>
        <v>2.7541768162360859E-2</v>
      </c>
      <c r="BK38" s="310">
        <f ca="1">IF(Sammenligning!$G$9="GJ",1,(1*3.6))*(AMV1træ!$J61*BK$183+AMV1træBP!$J61*BK$184+AMV3kul!$J59*BK$185+AMV4træ!$J59*BK$186+AMV4træBP!$J59*BK$187+AVV1træ!$J59*BK$188+AVV1kul!$J59*BK$189+AVV2træ!$J59*BK$190+AVV2halm!$J59*BK$191+AVV2gasGT!$J59*BK$192+KKV!$J59*BK$193+HCVgas!$J59*BK$194+SPolie!$J59*BK$195+SPgas!$J59*BK$196+GeoEL!$J57*BK$197+GeoVa!$J57*BK$198+VP!$J57*BK$199+Sol!$J57*BK$200+Affald!$J61*BK$201)</f>
        <v>2.5100461234878902E-2</v>
      </c>
      <c r="BL38" s="310">
        <f ca="1">IF(Sammenligning!$G$9="GJ",1,(1*3.6))*(AMV1træ!$J61*BL$183+AMV1træBP!$J61*BL$184+AMV3kul!$J59*BL$185+AMV4træ!$J59*BL$186+AMV4træBP!$J59*BL$187+AVV1træ!$J59*BL$188+AVV1kul!$J59*BL$189+AVV2træ!$J59*BL$190+AVV2halm!$J59*BL$191+AVV2gasGT!$J59*BL$192+KKV!$J59*BL$193+HCVgas!$J59*BL$194+SPolie!$J59*BL$195+SPgas!$J59*BL$196+GeoEL!$J57*BL$197+GeoVa!$J57*BL$198+VP!$J57*BL$199+Sol!$J57*BL$200+Affald!$J61*BL$201)</f>
        <v>2.0205862523276573E-2</v>
      </c>
      <c r="BM38" s="310">
        <f ca="1">IF(Sammenligning!$G$9="GJ",1,(1*3.6))*(AMV1træ!$J61*BM$183+AMV1træBP!$J61*BM$184+AMV3kul!$J59*BM$185+AMV4træ!$J59*BM$186+AMV4træBP!$J59*BM$187+AVV1træ!$J59*BM$188+AVV1kul!$J59*BM$189+AVV2træ!$J59*BM$190+AVV2halm!$J59*BM$191+AVV2gasGT!$J59*BM$192+KKV!$J59*BM$193+HCVgas!$J59*BM$194+SPolie!$J59*BM$195+SPgas!$J59*BM$196+GeoEL!$J57*BM$197+GeoVa!$J57*BM$198+VP!$J57*BM$199+Sol!$J57*BM$200+Affald!$J61*BM$201)</f>
        <v>2.1344622028849552E-2</v>
      </c>
      <c r="BN38" s="310">
        <f ca="1">IF(Sammenligning!$G$9="GJ",1,(1*3.6))*(AMV1træ!$J61*BN$183+AMV1træBP!$J61*BN$184+AMV3kul!$J59*BN$185+AMV4træ!$J59*BN$186+AMV4træBP!$J59*BN$187+AVV1træ!$J59*BN$188+AVV1kul!$J59*BN$189+AVV2træ!$J59*BN$190+AVV2halm!$J59*BN$191+AVV2gasGT!$J59*BN$192+KKV!$J59*BN$193+HCVgas!$J59*BN$194+SPolie!$J59*BN$195+SPgas!$J59*BN$196+GeoEL!$J57*BN$197+GeoVa!$J57*BN$198+VP!$J57*BN$199+Sol!$J57*BN$200+Affald!$J61*BN$201)</f>
        <v>2.2291103540265436E-2</v>
      </c>
      <c r="BO38" s="246">
        <f ca="1">IF(Sammenligning!$G$9="GJ",1,(1*3.6))*(AMV1træ!$K61*BO$183+AMV1træBP!$K61*BO$184+AMV3kul!$K59*BO$185+AMV4træ!$K59*BO$186+AMV4træBP!$K59*BO$187+AVV1træ!$K59*BO$188+AVV1kul!$K59*BO$189+AVV2træ!$K59*BO$190+AVV2halm!$K59*BO$191+AVV2gasGT!$K59*BO$192+KKV!$K59*BO$193+HCVgas!$K59*BO$194+SPolie!$K59*BO$195+SPgas!$K59*BO$196+GeoEL!$K57*BO$197+GeoVa!$K57*BO$198+VP!$K57*BO$199+Sol!$K57*BO$200+Affald!$K61*BO$201)</f>
        <v>1.9983791717398624E-2</v>
      </c>
      <c r="BP38" s="246">
        <f ca="1">IF(Sammenligning!$G$9="GJ",1,(1*3.6))*(AMV1træ!$K61*BP$183+AMV1træBP!$K61*BP$184+AMV3kul!$K59*BP$185+AMV4træ!$K59*BP$186+AMV4træBP!$K59*BP$187+AVV1træ!$K59*BP$188+AVV1kul!$K59*BP$189+AVV2træ!$K59*BP$190+AVV2halm!$K59*BP$191+AVV2gasGT!$K59*BP$192+KKV!$K59*BP$193+HCVgas!$K59*BP$194+SPolie!$K59*BP$195+SPgas!$K59*BP$196+GeoEL!$K57*BP$197+GeoVa!$K57*BP$198+VP!$K57*BP$199+Sol!$K57*BP$200+Affald!$K61*BP$201)</f>
        <v>2.2036854707978989E-2</v>
      </c>
      <c r="BQ38" s="246">
        <f ca="1">IF(Sammenligning!$G$9="GJ",1,(1*3.6))*(AMV1træ!$K61*BQ$183+AMV1træBP!$K61*BQ$184+AMV3kul!$K59*BQ$185+AMV4træ!$K59*BQ$186+AMV4træBP!$K59*BQ$187+AVV1træ!$K59*BQ$188+AVV1kul!$K59*BQ$189+AVV2træ!$K59*BQ$190+AVV2halm!$K59*BQ$191+AVV2gasGT!$K59*BQ$192+KKV!$K59*BQ$193+HCVgas!$K59*BQ$194+SPolie!$K59*BQ$195+SPgas!$K59*BQ$196+GeoEL!$K57*BQ$197+GeoVa!$K57*BQ$198+VP!$K57*BQ$199+Sol!$K57*BQ$200+Affald!$K61*BQ$201)</f>
        <v>2.2283785882280797E-2</v>
      </c>
      <c r="BR38" s="246">
        <f ca="1">IF(Sammenligning!$G$9="GJ",1,(1*3.6))*(AMV1træ!$K61*BR$183+AMV1træBP!$K61*BR$184+AMV3kul!$K59*BR$185+AMV4træ!$K59*BR$186+AMV4træBP!$K59*BR$187+AVV1træ!$K59*BR$188+AVV1kul!$K59*BR$189+AVV2træ!$K59*BR$190+AVV2halm!$K59*BR$191+AVV2gasGT!$K59*BR$192+KKV!$K59*BR$193+HCVgas!$K59*BR$194+SPolie!$K59*BR$195+SPgas!$K59*BR$196+GeoEL!$K57*BR$197+GeoVa!$K57*BR$198+VP!$K57*BR$199+Sol!$K57*BR$200+Affald!$K61*BR$201)</f>
        <v>2.2624257627335852E-2</v>
      </c>
      <c r="BS38" s="246">
        <f ca="1">IF(Sammenligning!$G$9="GJ",1,(1*3.6))*(AMV1træ!$K61*BS$183+AMV1træBP!$K61*BS$184+AMV3kul!$K59*BS$185+AMV4træ!$K59*BS$186+AMV4træBP!$K59*BS$187+AVV1træ!$K59*BS$188+AVV1kul!$K59*BS$189+AVV2træ!$K59*BS$190+AVV2halm!$K59*BS$191+AVV2gasGT!$K59*BS$192+KKV!$K59*BS$193+HCVgas!$K59*BS$194+SPolie!$K59*BS$195+SPgas!$K59*BS$196+GeoEL!$K57*BS$197+GeoVa!$K57*BS$198+VP!$K57*BS$199+Sol!$K57*BS$200+Affald!$K61*BS$201)</f>
        <v>2.0111451369226947E-2</v>
      </c>
      <c r="BT38" s="246">
        <f ca="1">IF(Sammenligning!$G$9="GJ",1,(1*3.6))*(AMV1træ!$K61*BT$183+AMV1træBP!$K61*BT$184+AMV3kul!$K59*BT$185+AMV4træ!$K59*BT$186+AMV4træBP!$K59*BT$187+AVV1træ!$K59*BT$188+AVV1kul!$K59*BT$189+AVV2træ!$K59*BT$190+AVV2halm!$K59*BT$191+AVV2gasGT!$K59*BT$192+KKV!$K59*BT$193+HCVgas!$K59*BT$194+SPolie!$K59*BT$195+SPgas!$K59*BT$196+GeoEL!$K57*BT$197+GeoVa!$K57*BT$198+VP!$K57*BT$199+Sol!$K57*BT$200+Affald!$K61*BT$201)</f>
        <v>2.1854506932938833E-2</v>
      </c>
      <c r="BU38" s="246">
        <f ca="1">IF(Sammenligning!$G$9="GJ",1,(1*3.6))*(AMV1træ!$K61*BU$183+AMV1træBP!$K61*BU$184+AMV3kul!$K59*BU$185+AMV4træ!$K59*BU$186+AMV4træBP!$K59*BU$187+AVV1træ!$K59*BU$188+AVV1kul!$K59*BU$189+AVV2træ!$K59*BU$190+AVV2halm!$K59*BU$191+AVV2gasGT!$K59*BU$192+KKV!$K59*BU$193+HCVgas!$K59*BU$194+SPolie!$K59*BU$195+SPgas!$K59*BU$196+GeoEL!$K57*BU$197+GeoVa!$K57*BU$198+VP!$K57*BU$199+Sol!$K57*BU$200+Affald!$K61*BU$201)</f>
        <v>2.4623304963399116E-2</v>
      </c>
      <c r="BV38" s="246">
        <f ca="1">IF(Sammenligning!$G$9="GJ",1,(1*3.6))*(AMV1træ!$K61*BV$183+AMV1træBP!$K61*BV$184+AMV3kul!$K59*BV$185+AMV4træ!$K59*BV$186+AMV4træBP!$K59*BV$187+AVV1træ!$K59*BV$188+AVV1kul!$K59*BV$189+AVV2træ!$K59*BV$190+AVV2halm!$K59*BV$191+AVV2gasGT!$K59*BV$192+KKV!$K59*BV$193+HCVgas!$K59*BV$194+SPolie!$K59*BV$195+SPgas!$K59*BV$196+GeoEL!$K57*BV$197+GeoVa!$K57*BV$198+VP!$K57*BV$199+Sol!$K57*BV$200+Affald!$K61*BV$201)</f>
        <v>2.7541768162360859E-2</v>
      </c>
      <c r="BW38" s="246">
        <f ca="1">IF(Sammenligning!$G$9="GJ",1,(1*3.6))*(AMV1træ!$K61*BW$183+AMV1træBP!$K61*BW$184+AMV3kul!$K59*BW$185+AMV4træ!$K59*BW$186+AMV4træBP!$K59*BW$187+AVV1træ!$K59*BW$188+AVV1kul!$K59*BW$189+AVV2træ!$K59*BW$190+AVV2halm!$K59*BW$191+AVV2gasGT!$K59*BW$192+KKV!$K59*BW$193+HCVgas!$K59*BW$194+SPolie!$K59*BW$195+SPgas!$K59*BW$196+GeoEL!$K57*BW$197+GeoVa!$K57*BW$198+VP!$K57*BW$199+Sol!$K57*BW$200+Affald!$K61*BW$201)</f>
        <v>2.5100461234878902E-2</v>
      </c>
      <c r="BX38" s="246">
        <f ca="1">IF(Sammenligning!$G$9="GJ",1,(1*3.6))*(AMV1træ!$K61*BX$183+AMV1træBP!$K61*BX$184+AMV3kul!$K59*BX$185+AMV4træ!$K59*BX$186+AMV4træBP!$K59*BX$187+AVV1træ!$K59*BX$188+AVV1kul!$K59*BX$189+AVV2træ!$K59*BX$190+AVV2halm!$K59*BX$191+AVV2gasGT!$K59*BX$192+KKV!$K59*BX$193+HCVgas!$K59*BX$194+SPolie!$K59*BX$195+SPgas!$K59*BX$196+GeoEL!$K57*BX$197+GeoVa!$K57*BX$198+VP!$K57*BX$199+Sol!$K57*BX$200+Affald!$K61*BX$201)</f>
        <v>2.0205862523276573E-2</v>
      </c>
      <c r="BY38" s="246">
        <f ca="1">IF(Sammenligning!$G$9="GJ",1,(1*3.6))*(AMV1træ!$K61*BY$183+AMV1træBP!$K61*BY$184+AMV3kul!$K59*BY$185+AMV4træ!$K59*BY$186+AMV4træBP!$K59*BY$187+AVV1træ!$K59*BY$188+AVV1kul!$K59*BY$189+AVV2træ!$K59*BY$190+AVV2halm!$K59*BY$191+AVV2gasGT!$K59*BY$192+KKV!$K59*BY$193+HCVgas!$K59*BY$194+SPolie!$K59*BY$195+SPgas!$K59*BY$196+GeoEL!$K57*BY$197+GeoVa!$K57*BY$198+VP!$K57*BY$199+Sol!$K57*BY$200+Affald!$K61*BY$201)</f>
        <v>2.1344622028849552E-2</v>
      </c>
      <c r="BZ38" s="246">
        <f ca="1">IF(Sammenligning!$G$9="GJ",1,(1*3.6))*(AMV1træ!$K61*BZ$183+AMV1træBP!$K61*BZ$184+AMV3kul!$K59*BZ$185+AMV4træ!$K59*BZ$186+AMV4træBP!$K59*BZ$187+AVV1træ!$K59*BZ$188+AVV1kul!$K59*BZ$189+AVV2træ!$K59*BZ$190+AVV2halm!$K59*BZ$191+AVV2gasGT!$K59*BZ$192+KKV!$K59*BZ$193+HCVgas!$K59*BZ$194+SPolie!$K59*BZ$195+SPgas!$K59*BZ$196+GeoEL!$K57*BZ$197+GeoVa!$K57*BZ$198+VP!$K57*BZ$199+Sol!$K57*BZ$200+Affald!$K61*BZ$201)</f>
        <v>2.2291103540265436E-2</v>
      </c>
      <c r="CA38" s="310">
        <f ca="1">IF(Sammenligning!$G$9="GJ",1,(1*3.6))*(AMV1træ!$L61*CA$183+AMV1træBP!$L61*CA$184+AMV3kul!$L59*CA$185+AMV4træ!$L59*CA$186+AMV4træBP!$L59*CA$187+AVV1træ!$L59*CA$188+AVV1kul!$L59*CA$189+AVV2træ!$L59*CA$190+AVV2halm!$L59*CA$191+AVV2gasGT!$L59*CA$192+KKV!$L59*CA$193+HCVgas!$L59*CA$194+SPolie!$L59*CA$195+SPgas!$L59*CA$196+GeoEL!$L57*CA$197+GeoVa!$L57*CA$198+VP!$L57*CA$199+Sol!$L57*CA$200++Affald!$L61*CA$201)</f>
        <v>1.7582767684763988E-2</v>
      </c>
      <c r="CB38" s="310">
        <f ca="1">IF(Sammenligning!$G$9="GJ",1,(1*3.6))*(AMV1træ!$L61*CB$183+AMV1træBP!$L61*CB$184+AMV3kul!$L59*CB$185+AMV4træ!$L59*CB$186+AMV4træBP!$L59*CB$187+AVV1træ!$L59*CB$188+AVV1kul!$L59*CB$189+AVV2træ!$L59*CB$190+AVV2halm!$L59*CB$191+AVV2gasGT!$L59*CB$192+KKV!$L59*CB$193+HCVgas!$L59*CB$194+SPolie!$L59*CB$195+SPgas!$L59*CB$196+GeoEL!$L57*CB$197+GeoVa!$L57*CB$198+VP!$L57*CB$199+Sol!$L57*CB$200++Affald!$L61*CB$201)</f>
        <v>2.1664387271385206E-2</v>
      </c>
      <c r="CC38" s="310">
        <f ca="1">IF(Sammenligning!$G$9="GJ",1,(1*3.6))*(AMV1træ!$L61*CC$183+AMV1træBP!$L61*CC$184+AMV3kul!$L59*CC$185+AMV4træ!$L59*CC$186+AMV4træBP!$L59*CC$187+AVV1træ!$L59*CC$188+AVV1kul!$L59*CC$189+AVV2træ!$L59*CC$190+AVV2halm!$L59*CC$191+AVV2gasGT!$L59*CC$192+KKV!$L59*CC$193+HCVgas!$L59*CC$194+SPolie!$L59*CC$195+SPgas!$L59*CC$196+GeoEL!$L57*CC$197+GeoVa!$L57*CC$198+VP!$L57*CC$199+Sol!$L57*CC$200++Affald!$L61*CC$201)</f>
        <v>2.2474260871433324E-2</v>
      </c>
      <c r="CD38" s="310">
        <f ca="1">IF(Sammenligning!$G$9="GJ",1,(1*3.6))*(AMV1træ!$L61*CD$183+AMV1træBP!$L61*CD$184+AMV3kul!$L59*CD$185+AMV4træ!$L59*CD$186+AMV4træBP!$L59*CD$187+AVV1træ!$L59*CD$188+AVV1kul!$L59*CD$189+AVV2træ!$L59*CD$190+AVV2halm!$L59*CD$191+AVV2gasGT!$L59*CD$192+KKV!$L59*CD$193+HCVgas!$L59*CD$194+SPolie!$L59*CD$195+SPgas!$L59*CD$196+GeoEL!$L57*CD$197+GeoVa!$L57*CD$198+VP!$L57*CD$199+Sol!$L57*CD$200++Affald!$L61*CD$201)</f>
        <v>2.0173941081763867E-2</v>
      </c>
      <c r="CE38" s="310">
        <f ca="1">IF(Sammenligning!$G$9="GJ",1,(1*3.6))*(AMV1træ!$L61*CE$183+AMV1træBP!$L61*CE$184+AMV3kul!$L59*CE$185+AMV4træ!$L59*CE$186+AMV4træBP!$L59*CE$187+AVV1træ!$L59*CE$188+AVV1kul!$L59*CE$189+AVV2træ!$L59*CE$190+AVV2halm!$L59*CE$191+AVV2gasGT!$L59*CE$192+KKV!$L59*CE$193+HCVgas!$L59*CE$194+SPolie!$L59*CE$195+SPgas!$L59*CE$196+GeoEL!$L57*CE$197+GeoVa!$L57*CE$198+VP!$L57*CE$199+Sol!$L57*CE$200++Affald!$L61*CE$201)</f>
        <v>2.6574136010987487E-2</v>
      </c>
      <c r="CF38" s="310">
        <f ca="1">IF(Sammenligning!$G$9="GJ",1,(1*3.6))*(AMV1træ!$L61*CF$183+AMV1træBP!$L61*CF$184+AMV3kul!$L59*CF$185+AMV4træ!$L59*CF$186+AMV4træBP!$L59*CF$187+AVV1træ!$L59*CF$188+AVV1kul!$L59*CF$189+AVV2træ!$L59*CF$190+AVV2halm!$L59*CF$191+AVV2gasGT!$L59*CF$192+KKV!$L59*CF$193+HCVgas!$L59*CF$194+SPolie!$L59*CF$195+SPgas!$L59*CF$196+GeoEL!$L57*CF$197+GeoVa!$L57*CF$198+VP!$L57*CF$199+Sol!$L57*CF$200++Affald!$L61*CF$201)</f>
        <v>2.1180128309771243E-2</v>
      </c>
      <c r="CG38" s="310">
        <f ca="1">IF(Sammenligning!$G$9="GJ",1,(1*3.6))*(AMV1træ!$L61*CG$183+AMV1træBP!$L61*CG$184+AMV3kul!$L59*CG$185+AMV4træ!$L59*CG$186+AMV4træBP!$L59*CG$187+AVV1træ!$L59*CG$188+AVV1kul!$L59*CG$189+AVV2træ!$L59*CG$190+AVV2halm!$L59*CG$191+AVV2gasGT!$L59*CG$192+KKV!$L59*CG$193+HCVgas!$L59*CG$194+SPolie!$L59*CG$195+SPgas!$L59*CG$196+GeoEL!$L57*CG$197+GeoVa!$L57*CG$198+VP!$L57*CG$199+Sol!$L57*CG$200++Affald!$L61*CG$201)</f>
        <v>1.7292277252873921E-2</v>
      </c>
      <c r="CH38" s="310">
        <f ca="1">IF(Sammenligning!$G$9="GJ",1,(1*3.6))*(AMV1træ!$L61*CH$183+AMV1træBP!$L61*CH$184+AMV3kul!$L59*CH$185+AMV4træ!$L59*CH$186+AMV4træBP!$L59*CH$187+AVV1træ!$L59*CH$188+AVV1kul!$L59*CH$189+AVV2træ!$L59*CH$190+AVV2halm!$L59*CH$191+AVV2gasGT!$L59*CH$192+KKV!$L59*CH$193+HCVgas!$L59*CH$194+SPolie!$L59*CH$195+SPgas!$L59*CH$196+GeoEL!$L57*CH$197+GeoVa!$L57*CH$198+VP!$L57*CH$199+Sol!$L57*CH$200++Affald!$L61*CH$201)</f>
        <v>2.8046376343245145E-2</v>
      </c>
      <c r="CI38" s="310">
        <f ca="1">IF(Sammenligning!$G$9="GJ",1,(1*3.6))*(AMV1træ!$L61*CI$183+AMV1træBP!$L61*CI$184+AMV3kul!$L59*CI$185+AMV4træ!$L59*CI$186+AMV4træBP!$L59*CI$187+AVV1træ!$L59*CI$188+AVV1kul!$L59*CI$189+AVV2træ!$L59*CI$190+AVV2halm!$L59*CI$191+AVV2gasGT!$L59*CI$192+KKV!$L59*CI$193+HCVgas!$L59*CI$194+SPolie!$L59*CI$195+SPgas!$L59*CI$196+GeoEL!$L57*CI$197+GeoVa!$L57*CI$198+VP!$L57*CI$199+Sol!$L57*CI$200++Affald!$L61*CI$201)</f>
        <v>2.5507462752218376E-2</v>
      </c>
      <c r="CJ38" s="310">
        <f ca="1">IF(Sammenligning!$G$9="GJ",1,(1*3.6))*(AMV1træ!$L61*CJ$183+AMV1træBP!$L61*CJ$184+AMV3kul!$L59*CJ$185+AMV4træ!$L59*CJ$186+AMV4træBP!$L59*CJ$187+AVV1træ!$L59*CJ$188+AVV1kul!$L59*CJ$189+AVV2træ!$L59*CJ$190+AVV2halm!$L59*CJ$191+AVV2gasGT!$L59*CJ$192+KKV!$L59*CJ$193+HCVgas!$L59*CJ$194+SPolie!$L59*CJ$195+SPgas!$L59*CJ$196+GeoEL!$L57*CJ$197+GeoVa!$L57*CJ$198+VP!$L57*CJ$199+Sol!$L57*CJ$200++Affald!$L61*CJ$201)</f>
        <v>2.1741562033859737E-2</v>
      </c>
      <c r="CK38" s="310">
        <f ca="1">IF(Sammenligning!$G$9="GJ",1,(1*3.6))*(AMV1træ!$L61*CK$183+AMV1træBP!$L61*CK$184+AMV3kul!$L59*CK$185+AMV4træ!$L59*CK$186+AMV4træBP!$L59*CK$187+AVV1træ!$L59*CK$188+AVV1kul!$L59*CK$189+AVV2træ!$L59*CK$190+AVV2halm!$L59*CK$191+AVV2gasGT!$L59*CK$192+KKV!$L59*CK$193+HCVgas!$L59*CK$194+SPolie!$L59*CK$195+SPgas!$L59*CK$196+GeoEL!$L57*CK$197+GeoVa!$L57*CK$198+VP!$L57*CK$199+Sol!$L57*CK$200++Affald!$L61*CK$201)</f>
        <v>2.1679672518197204E-2</v>
      </c>
      <c r="CL38" s="310">
        <f ca="1">IF(Sammenligning!$G$9="GJ",1,(1*3.6))*(AMV1træ!$L61*CL$183+AMV1træBP!$L61*CL$184+AMV3kul!$L59*CL$185+AMV4træ!$L59*CL$186+AMV4træBP!$L59*CL$187+AVV1træ!$L59*CL$188+AVV1kul!$L59*CL$189+AVV2træ!$L59*CL$190+AVV2halm!$L59*CL$191+AVV2gasGT!$L59*CL$192+KKV!$L59*CL$193+HCVgas!$L59*CL$194+SPolie!$L59*CL$195+SPgas!$L59*CL$196+GeoEL!$L57*CL$197+GeoVa!$L57*CL$198+VP!$L57*CL$199+Sol!$L57*CL$200++Affald!$L61*CL$201)</f>
        <v>1.9484635559783945E-2</v>
      </c>
      <c r="CM38" s="246">
        <f ca="1">IF(Sammenligning!$G$9="GJ",1,(1*3.6))*(AMV1træ!$M61*CM$183+AMV1træBP!$M61*CM$184+AMV3kul!$M59*CM$185+AMV4træ!$M59*CM$186+AMV4træBP!$M59*CM$187+AVV1træ!$M59*CM$188+AVV1kul!$M59*CM$189+AVV2træ!$M59*CM$190+AVV2halm!$M59*CM$191+AVV2gasGT!$M59*CM$192+KKV!$M59*CM$193+HCVgas!$M59*CM$194+SPolie!$M59*CM$195+SPgas!$M59*CM$196+GeoEL!$M57*CM$197+GeoVa!$M57*CM$198+VP!$M57*CM$199+Sol!$M57*CM$200+Affald!$M61*CM$201)</f>
        <v>1.7664504587593569E-2</v>
      </c>
      <c r="CN38" s="246">
        <f ca="1">IF(Sammenligning!$G$9="GJ",1,(1*3.6))*(AMV1træ!$M61*CN$183+AMV1træBP!$M61*CN$184+AMV3kul!$M59*CN$185+AMV4træ!$M59*CN$186+AMV4træBP!$M59*CN$187+AVV1træ!$M59*CN$188+AVV1kul!$M59*CN$189+AVV2træ!$M59*CN$190+AVV2halm!$M59*CN$191+AVV2gasGT!$M59*CN$192+KKV!$M59*CN$193+HCVgas!$M59*CN$194+SPolie!$M59*CN$195+SPgas!$M59*CN$196+GeoEL!$M57*CN$197+GeoVa!$M57*CN$198+VP!$M57*CN$199+Sol!$M57*CN$200+Affald!$M61*CN$201)</f>
        <v>2.1483422936397906E-2</v>
      </c>
      <c r="CO38" s="246">
        <f ca="1">IF(Sammenligning!$G$9="GJ",1,(1*3.6))*(AMV1træ!$M61*CO$183+AMV1træBP!$M61*CO$184+AMV3kul!$M59*CO$185+AMV4træ!$M59*CO$186+AMV4træBP!$M59*CO$187+AVV1træ!$M59*CO$188+AVV1kul!$M59*CO$189+AVV2træ!$M59*CO$190+AVV2halm!$M59*CO$191+AVV2gasGT!$M59*CO$192+KKV!$M59*CO$193+HCVgas!$M59*CO$194+SPolie!$M59*CO$195+SPgas!$M59*CO$196+GeoEL!$M57*CO$197+GeoVa!$M57*CO$198+VP!$M57*CO$199+Sol!$M57*CO$200+Affald!$M61*CO$201)</f>
        <v>2.2305433706092701E-2</v>
      </c>
      <c r="CP38" s="246">
        <f ca="1">IF(Sammenligning!$G$9="GJ",1,(1*3.6))*(AMV1træ!$M61*CP$183+AMV1træBP!$M61*CP$184+AMV3kul!$M59*CP$185+AMV4træ!$M59*CP$186+AMV4træBP!$M59*CP$187+AVV1træ!$M59*CP$188+AVV1kul!$M59*CP$189+AVV2træ!$M59*CP$190+AVV2halm!$M59*CP$191+AVV2gasGT!$M59*CP$192+KKV!$M59*CP$193+HCVgas!$M59*CP$194+SPolie!$M59*CP$195+SPgas!$M59*CP$196+GeoEL!$M57*CP$197+GeoVa!$M57*CP$198+VP!$M57*CP$199+Sol!$M57*CP$200+Affald!$M61*CP$201)</f>
        <v>2.0422784958397951E-2</v>
      </c>
      <c r="CQ38" s="246">
        <f ca="1">IF(Sammenligning!$G$9="GJ",1,(1*3.6))*(AMV1træ!$M61*CQ$183+AMV1træBP!$M61*CQ$184+AMV3kul!$M59*CQ$185+AMV4træ!$M59*CQ$186+AMV4træBP!$M59*CQ$187+AVV1træ!$M59*CQ$188+AVV1kul!$M59*CQ$189+AVV2træ!$M59*CQ$190+AVV2halm!$M59*CQ$191+AVV2gasGT!$M59*CQ$192+KKV!$M59*CQ$193+HCVgas!$M59*CQ$194+SPolie!$M59*CQ$195+SPgas!$M59*CQ$196+GeoEL!$M57*CQ$197+GeoVa!$M57*CQ$198+VP!$M57*CQ$199+Sol!$M57*CQ$200+Affald!$M61*CQ$201)</f>
        <v>2.5705193319287254E-2</v>
      </c>
      <c r="CR38" s="246">
        <f ca="1">IF(Sammenligning!$G$9="GJ",1,(1*3.6))*(AMV1træ!$M61*CR$183+AMV1træBP!$M61*CR$184+AMV3kul!$M59*CR$185+AMV4træ!$M59*CR$186+AMV4træBP!$M59*CR$187+AVV1træ!$M59*CR$188+AVV1kul!$M59*CR$189+AVV2træ!$M59*CR$190+AVV2halm!$M59*CR$191+AVV2gasGT!$M59*CR$192+KKV!$M59*CR$193+HCVgas!$M59*CR$194+SPolie!$M59*CR$195+SPgas!$M59*CR$196+GeoEL!$M57*CR$197+GeoVa!$M57*CR$198+VP!$M57*CR$199+Sol!$M57*CR$200+Affald!$M61*CR$201)</f>
        <v>2.0890369285506603E-2</v>
      </c>
      <c r="CS38" s="246">
        <f ca="1">IF(Sammenligning!$G$9="GJ",1,(1*3.6))*(AMV1træ!$M61*CS$183+AMV1træBP!$M61*CS$184+AMV3kul!$M59*CS$185+AMV4træ!$M59*CS$186+AMV4træBP!$M59*CS$187+AVV1træ!$M59*CS$188+AVV1kul!$M59*CS$189+AVV2træ!$M59*CS$190+AVV2halm!$M59*CS$191+AVV2gasGT!$M59*CS$192+KKV!$M59*CS$193+HCVgas!$M59*CS$194+SPolie!$M59*CS$195+SPgas!$M59*CS$196+GeoEL!$M57*CS$197+GeoVa!$M57*CS$198+VP!$M57*CS$199+Sol!$M57*CS$200+Affald!$M61*CS$201)</f>
        <v>1.6891468757700746E-2</v>
      </c>
      <c r="CT38" s="246">
        <f ca="1">IF(Sammenligning!$G$9="GJ",1,(1*3.6))*(AMV1træ!$M61*CT$183+AMV1træBP!$M61*CT$184+AMV3kul!$M59*CT$185+AMV4træ!$M59*CT$186+AMV4træBP!$M59*CT$187+AVV1træ!$M59*CT$188+AVV1kul!$M59*CT$189+AVV2træ!$M59*CT$190+AVV2halm!$M59*CT$191+AVV2gasGT!$M59*CT$192+KKV!$M59*CT$193+HCVgas!$M59*CT$194+SPolie!$M59*CT$195+SPgas!$M59*CT$196+GeoEL!$M57*CT$197+GeoVa!$M57*CT$198+VP!$M57*CT$199+Sol!$M57*CT$200+Affald!$M61*CT$201)</f>
        <v>2.8122120815676929E-2</v>
      </c>
      <c r="CU38" s="246">
        <f ca="1">IF(Sammenligning!$G$9="GJ",1,(1*3.6))*(AMV1træ!$M61*CU$183+AMV1træBP!$M61*CU$184+AMV3kul!$M59*CU$185+AMV4træ!$M59*CU$186+AMV4træBP!$M59*CU$187+AVV1træ!$M59*CU$188+AVV1kul!$M59*CU$189+AVV2træ!$M59*CU$190+AVV2halm!$M59*CU$191+AVV2gasGT!$M59*CU$192+KKV!$M59*CU$193+HCVgas!$M59*CU$194+SPolie!$M59*CU$195+SPgas!$M59*CU$196+GeoEL!$M57*CU$197+GeoVa!$M57*CU$198+VP!$M57*CU$199+Sol!$M57*CU$200+Affald!$M61*CU$201)</f>
        <v>2.5446312678841291E-2</v>
      </c>
      <c r="CV38" s="246">
        <f ca="1">IF(Sammenligning!$G$9="GJ",1,(1*3.6))*(AMV1træ!$M61*CV$183+AMV1træBP!$M61*CV$184+AMV3kul!$M59*CV$185+AMV4træ!$M59*CV$186+AMV4træBP!$M59*CV$187+AVV1træ!$M59*CV$188+AVV1kul!$M59*CV$189+AVV2træ!$M59*CV$190+AVV2halm!$M59*CV$191+AVV2gasGT!$M59*CV$192+KKV!$M59*CV$193+HCVgas!$M59*CV$194+SPolie!$M59*CV$195+SPgas!$M59*CV$196+GeoEL!$M57*CV$197+GeoVa!$M57*CV$198+VP!$M57*CV$199+Sol!$M57*CV$200+Affald!$M61*CV$201)</f>
        <v>2.1761728069217098E-2</v>
      </c>
      <c r="CW38" s="246">
        <f ca="1">IF(Sammenligning!$G$9="GJ",1,(1*3.6))*(AMV1træ!$M61*CW$183+AMV1træBP!$M61*CW$184+AMV3kul!$M59*CW$185+AMV4træ!$M59*CW$186+AMV4træBP!$M59*CW$187+AVV1træ!$M59*CW$188+AVV1kul!$M59*CW$189+AVV2træ!$M59*CW$190+AVV2halm!$M59*CW$191+AVV2gasGT!$M59*CW$192+KKV!$M59*CW$193+HCVgas!$M59*CW$194+SPolie!$M59*CW$195+SPgas!$M59*CW$196+GeoEL!$M57*CW$197+GeoVa!$M57*CW$198+VP!$M57*CW$199+Sol!$M57*CW$200+Affald!$M61*CW$201)</f>
        <v>2.1551886111287669E-2</v>
      </c>
      <c r="CX38" s="246">
        <f ca="1">IF(Sammenligning!$G$9="GJ",1,(1*3.6))*(AMV1træ!$M61*CX$183+AMV1træBP!$M61*CX$184+AMV3kul!$M59*CX$185+AMV4træ!$M59*CX$186+AMV4træBP!$M59*CX$187+AVV1træ!$M59*CX$188+AVV1kul!$M59*CX$189+AVV2træ!$M59*CX$190+AVV2halm!$M59*CX$191+AVV2gasGT!$M59*CX$192+KKV!$M59*CX$193+HCVgas!$M59*CX$194+SPolie!$M59*CX$195+SPgas!$M59*CX$196+GeoEL!$M57*CX$197+GeoVa!$M57*CX$198+VP!$M57*CX$199+Sol!$M57*CX$200+Affald!$M61*CX$201)</f>
        <v>1.7759830495787228E-2</v>
      </c>
      <c r="CY38" s="246">
        <f ca="1">IF(Sammenligning!$G$9="GJ",1,(1*3.6))*(AMV1træ!$N61*CY$183+AMV1træBP!$N61*CY$184+AMV3kul!$N59*CY$185+AMV4træ!$N59*CY$186+AMV4træBP!$N59*CY$187+AVV1træ!$N59*CY$188+AVV1kul!$N59*CY$189+AVV2træ!$N59*CY$190+AVV2halm!$N59*CY$191+AVV2gasGT!$N59*CY$192+KKV!$N59*CY$193+HCVgas!$N59*CY$194+SPolie!$N59*CY$195+SPgas!$N59*CY$196+GeoEL!$N57*CY$197+GeoVa!$N57*CY$198+VP!$N57*CY$199+Sol!$N57*CY$200+Affald!$N61*CY$201)</f>
        <v>1.7746347864234038E-2</v>
      </c>
      <c r="CZ38" s="246">
        <f ca="1">IF(Sammenligning!$G$9="GJ",1,(1*3.6))*(AMV1træ!$N61*CZ$183+AMV1træBP!$N61*CZ$184+AMV3kul!$N59*CZ$185+AMV4træ!$N59*CZ$186+AMV4træBP!$N59*CZ$187+AVV1træ!$N59*CZ$188+AVV1kul!$N59*CZ$189+AVV2træ!$N59*CZ$190+AVV2halm!$N59*CZ$191+AVV2gasGT!$N59*CZ$192+KKV!$N59*CZ$193+HCVgas!$N59*CZ$194+SPolie!$N59*CZ$195+SPgas!$N59*CZ$196+GeoEL!$N57*CZ$197+GeoVa!$N57*CZ$198+VP!$N57*CZ$199+Sol!$N57*CZ$200+Affald!$N61*CZ$201)</f>
        <v>2.1302597804527486E-2</v>
      </c>
      <c r="DA38" s="246">
        <f ca="1">IF(Sammenligning!$G$9="GJ",1,(1*3.6))*(AMV1træ!$N61*DA$183+AMV1træBP!$N61*DA$184+AMV3kul!$N59*DA$185+AMV4træ!$N59*DA$186+AMV4træBP!$N59*DA$187+AVV1træ!$N59*DA$188+AVV1kul!$N59*DA$189+AVV2træ!$N59*DA$190+AVV2halm!$N59*DA$191+AVV2gasGT!$N59*DA$192+KKV!$N59*DA$193+HCVgas!$N59*DA$194+SPolie!$N59*DA$195+SPgas!$N59*DA$196+GeoEL!$N57*DA$197+GeoVa!$N57*DA$198+VP!$N57*DA$199+Sol!$N57*DA$200+Affald!$N61*DA$201)</f>
        <v>2.2133836095204317E-2</v>
      </c>
      <c r="DB38" s="246">
        <f ca="1">IF(Sammenligning!$G$9="GJ",1,(1*3.6))*(AMV1træ!$N61*DB$183+AMV1træBP!$N61*DB$184+AMV3kul!$N59*DB$185+AMV4træ!$N59*DB$186+AMV4træBP!$N59*DB$187+AVV1træ!$N59*DB$188+AVV1kul!$N59*DB$189+AVV2træ!$N59*DB$190+AVV2halm!$N59*DB$191+AVV2gasGT!$N59*DB$192+KKV!$N59*DB$193+HCVgas!$N59*DB$194+SPolie!$N59*DB$195+SPgas!$N59*DB$196+GeoEL!$N57*DB$197+GeoVa!$N57*DB$198+VP!$N57*DB$199+Sol!$N57*DB$200+Affald!$N61*DB$201)</f>
        <v>2.0669301213336499E-2</v>
      </c>
      <c r="DC38" s="246">
        <f ca="1">IF(Sammenligning!$G$9="GJ",1,(1*3.6))*(AMV1træ!$N61*DC$183+AMV1træBP!$N61*DC$184+AMV3kul!$N59*DC$185+AMV4træ!$N59*DC$186+AMV4træBP!$N59*DC$187+AVV1træ!$N59*DC$188+AVV1kul!$N59*DC$189+AVV2træ!$N59*DC$190+AVV2halm!$N59*DC$191+AVV2gasGT!$N59*DC$192+KKV!$N59*DC$193+HCVgas!$N59*DC$194+SPolie!$N59*DC$195+SPgas!$N59*DC$196+GeoEL!$N57*DC$197+GeoVa!$N57*DC$198+VP!$N57*DC$199+Sol!$N57*DC$200+Affald!$N61*DC$201)</f>
        <v>2.4894749061970627E-2</v>
      </c>
      <c r="DD38" s="246">
        <f ca="1">IF(Sammenligning!$G$9="GJ",1,(1*3.6))*(AMV1træ!$N61*DD$183+AMV1træBP!$N61*DD$184+AMV3kul!$N59*DD$185+AMV4træ!$N59*DD$186+AMV4træBP!$N59*DD$187+AVV1træ!$N59*DD$188+AVV1kul!$N59*DD$189+AVV2træ!$N59*DD$190+AVV2halm!$N59*DD$191+AVV2gasGT!$N59*DD$192+KKV!$N59*DD$193+HCVgas!$N59*DD$194+SPolie!$N59*DD$195+SPgas!$N59*DD$196+GeoEL!$N57*DD$197+GeoVa!$N57*DD$198+VP!$N57*DD$199+Sol!$N57*DD$200+Affald!$N61*DD$201)</f>
        <v>2.0586541835216653E-2</v>
      </c>
      <c r="DE38" s="246">
        <f ca="1">IF(Sammenligning!$G$9="GJ",1,(1*3.6))*(AMV1træ!$N61*DE$183+AMV1træBP!$N61*DE$184+AMV3kul!$N59*DE$185+AMV4træ!$N59*DE$186+AMV4træBP!$N59*DE$187+AVV1træ!$N59*DE$188+AVV1kul!$N59*DE$189+AVV2træ!$N59*DE$190+AVV2halm!$N59*DE$191+AVV2gasGT!$N59*DE$192+KKV!$N59*DE$193+HCVgas!$N59*DE$194+SPolie!$N59*DE$195+SPgas!$N59*DE$196+GeoEL!$N57*DE$197+GeoVa!$N57*DE$198+VP!$N57*DE$199+Sol!$N57*DE$200+Affald!$N61*DE$201)</f>
        <v>1.6478208113387783E-2</v>
      </c>
      <c r="DF38" s="246">
        <f ca="1">IF(Sammenligning!$G$9="GJ",1,(1*3.6))*(AMV1træ!$N61*DF$183+AMV1træBP!$N61*DF$184+AMV3kul!$N59*DF$185+AMV4træ!$N59*DF$186+AMV4træBP!$N59*DF$187+AVV1træ!$N59*DF$188+AVV1kul!$N59*DF$189+AVV2træ!$N59*DF$190+AVV2halm!$N59*DF$191+AVV2gasGT!$N59*DF$192+KKV!$N59*DF$193+HCVgas!$N59*DF$194+SPolie!$N59*DF$195+SPgas!$N59*DF$196+GeoEL!$N57*DF$197+GeoVa!$N57*DF$198+VP!$N57*DF$199+Sol!$N57*DF$200+Affald!$N61*DF$201)</f>
        <v>2.8196112546187604E-2</v>
      </c>
      <c r="DG38" s="246">
        <f ca="1">IF(Sammenligning!$G$9="GJ",1,(1*3.6))*(AMV1træ!$N61*DG$183+AMV1træBP!$N61*DG$184+AMV3kul!$N59*DG$185+AMV4træ!$N59*DG$186+AMV4træBP!$N59*DG$187+AVV1træ!$N59*DG$188+AVV1kul!$N59*DG$189+AVV2træ!$N59*DG$190+AVV2halm!$N59*DG$191+AVV2gasGT!$N59*DG$192+KKV!$N59*DG$193+HCVgas!$N59*DG$194+SPolie!$N59*DG$195+SPgas!$N59*DG$196+GeoEL!$N57*DG$197+GeoVa!$N57*DG$198+VP!$N57*DG$199+Sol!$N57*DG$200+Affald!$N61*DG$201)</f>
        <v>2.5385154328164624E-2</v>
      </c>
      <c r="DH38" s="246">
        <f ca="1">IF(Sammenligning!$G$9="GJ",1,(1*3.6))*(AMV1træ!$N61*DH$183+AMV1træBP!$N61*DH$184+AMV3kul!$N59*DH$185+AMV4træ!$N59*DH$186+AMV4træBP!$N59*DH$187+AVV1træ!$N59*DH$188+AVV1kul!$N59*DH$189+AVV2træ!$N59*DH$190+AVV2halm!$N59*DH$191+AVV2gasGT!$N59*DH$192+KKV!$N59*DH$193+HCVgas!$N59*DH$194+SPolie!$N59*DH$195+SPgas!$N59*DH$196+GeoEL!$N57*DH$197+GeoVa!$N57*DH$198+VP!$N57*DH$199+Sol!$N57*DH$200+Affald!$N61*DH$201)</f>
        <v>2.1781833499528384E-2</v>
      </c>
      <c r="DI38" s="246">
        <f ca="1">IF(Sammenligning!$G$9="GJ",1,(1*3.6))*(AMV1træ!$N61*DI$183+AMV1træBP!$N61*DI$184+AMV3kul!$N59*DI$185+AMV4træ!$N59*DI$186+AMV4træBP!$N59*DI$187+AVV1træ!$N59*DI$188+AVV1kul!$N59*DI$189+AVV2træ!$N59*DI$190+AVV2halm!$N59*DI$191+AVV2gasGT!$N59*DI$192+KKV!$N59*DI$193+HCVgas!$N59*DI$194+SPolie!$N59*DI$195+SPgas!$N59*DI$196+GeoEL!$N57*DI$197+GeoVa!$N57*DI$198+VP!$N57*DI$199+Sol!$N57*DI$200+Affald!$N61*DI$201)</f>
        <v>2.1422857896899735E-2</v>
      </c>
      <c r="DJ38" s="246">
        <f ca="1">IF(Sammenligning!$G$9="GJ",1,(1*3.6))*(AMV1træ!$N61*DJ$183+AMV1træBP!$N61*DJ$184+AMV3kul!$N59*DJ$185+AMV4træ!$N59*DJ$186+AMV4træBP!$N59*DJ$187+AVV1træ!$N59*DJ$188+AVV1kul!$N59*DJ$189+AVV2træ!$N59*DJ$190+AVV2halm!$N59*DJ$191+AVV2gasGT!$N59*DJ$192+KKV!$N59*DJ$193+HCVgas!$N59*DJ$194+SPolie!$N59*DJ$195+SPgas!$N59*DJ$196+GeoEL!$N57*DJ$197+GeoVa!$N57*DJ$198+VP!$N57*DJ$199+Sol!$N57*DJ$200+Affald!$N61*DJ$201)</f>
        <v>1.6046042933965828E-2</v>
      </c>
      <c r="DK38" s="246">
        <f ca="1">IF(Sammenligning!$G$9="GJ",1,(1*3.6))*(AMV1træ!$O61*DK$183+AMV1træBP!$O61*DK$184+AMV3kul!$O59*DK$185+AMV4træ!$O59*DK$186+AMV4træBP!$O59*DK$187+AVV1træ!$O59*DK$188+AVV1kul!$O59*DK$189+AVV2træ!$O59*DK$190+AVV2halm!$O59*DK$191+AVV2gasGT!$O59*DK$192+KKV!$O59*DK$193+HCVgas!$O59*DK$194+SPolie!$O59*DK$195+SPgas!$O59*DK$196+GeoEL!$O57*DK$197+GeoVa!$O57*DK$198+VP!$O57*DK$199+Sol!$O57*DK$200+Affald!$O61*DK$201)</f>
        <v>1.7828297722475316E-2</v>
      </c>
      <c r="DL38" s="246">
        <f ca="1">IF(Sammenligning!$G$9="GJ",1,(1*3.6))*(AMV1træ!$O61*DL$183+AMV1træBP!$O61*DL$184+AMV3kul!$O59*DL$185+AMV4træ!$O59*DL$186+AMV4træBP!$O59*DL$187+AVV1træ!$O59*DL$188+AVV1kul!$O59*DL$189+AVV2træ!$O59*DL$190+AVV2halm!$O59*DL$191+AVV2gasGT!$O59*DL$192+KKV!$O59*DL$193+HCVgas!$O59*DL$194+SPolie!$O59*DL$195+SPgas!$O59*DL$196+GeoEL!$O57*DL$197+GeoVa!$O57*DL$198+VP!$O57*DL$199+Sol!$O57*DL$200+Affald!$O61*DL$201)</f>
        <v>2.1121911715215998E-2</v>
      </c>
      <c r="DM38" s="246">
        <f ca="1">IF(Sammenligning!$G$9="GJ",1,(1*3.6))*(AMV1træ!$O61*DM$183+AMV1træBP!$O61*DM$184+AMV3kul!$O59*DM$185+AMV4træ!$O59*DM$186+AMV4træBP!$O59*DM$187+AVV1træ!$O59*DM$188+AVV1kul!$O59*DM$189+AVV2træ!$O59*DM$190+AVV2halm!$O59*DM$191+AVV2gasGT!$O59*DM$192+KKV!$O59*DM$193+HCVgas!$O59*DM$194+SPolie!$O59*DM$195+SPgas!$O59*DM$196+GeoEL!$O57*DM$197+GeoVa!$O57*DM$198+VP!$O57*DM$199+Sol!$O57*DM$200+Affald!$O61*DM$201)</f>
        <v>2.1959399280291961E-2</v>
      </c>
      <c r="DN38" s="246">
        <f ca="1">IF(Sammenligning!$G$9="GJ",1,(1*3.6))*(AMV1træ!$O61*DN$183+AMV1træBP!$O61*DN$184+AMV3kul!$O59*DN$185+AMV4træ!$O59*DN$186+AMV4træBP!$O59*DN$187+AVV1træ!$O59*DN$188+AVV1kul!$O59*DN$189+AVV2træ!$O59*DN$190+AVV2halm!$O59*DN$191+AVV2gasGT!$O59*DN$192+KKV!$O59*DN$193+HCVgas!$O59*DN$194+SPolie!$O59*DN$195+SPgas!$O59*DN$196+GeoEL!$O57*DN$197+GeoVa!$O57*DN$198+VP!$O57*DN$199+Sol!$O57*DN$200+Affald!$O61*DN$201)</f>
        <v>2.0913522352516499E-2</v>
      </c>
      <c r="DO38" s="246">
        <f ca="1">IF(Sammenligning!$G$9="GJ",1,(1*3.6))*(AMV1træ!$O61*DO$183+AMV1træBP!$O61*DO$184+AMV3kul!$O59*DO$185+AMV4træ!$O59*DO$186+AMV4træBP!$O59*DO$187+AVV1træ!$O59*DO$188+AVV1kul!$O59*DO$189+AVV2træ!$O59*DO$190+AVV2halm!$O59*DO$191+AVV2gasGT!$O59*DO$192+KKV!$O59*DO$193+HCVgas!$O59*DO$194+SPolie!$O59*DO$195+SPgas!$O59*DO$196+GeoEL!$O57*DO$197+GeoVa!$O57*DO$198+VP!$O57*DO$199+Sol!$O57*DO$200+Affald!$O61*DO$201)</f>
        <v>2.4137088313098718E-2</v>
      </c>
      <c r="DP38" s="246">
        <f ca="1">IF(Sammenligning!$G$9="GJ",1,(1*3.6))*(AMV1træ!$O61*DP$183+AMV1træBP!$O61*DP$184+AMV3kul!$O59*DP$185+AMV4træ!$O59*DP$186+AMV4træBP!$O59*DP$187+AVV1træ!$O59*DP$188+AVV1kul!$O59*DP$189+AVV2træ!$O59*DP$190+AVV2halm!$O59*DP$191+AVV2gasGT!$O59*DP$192+KKV!$O59*DP$193+HCVgas!$O59*DP$194+SPolie!$O59*DP$195+SPgas!$O59*DP$196+GeoEL!$O57*DP$197+GeoVa!$O57*DP$198+VP!$O57*DP$199+Sol!$O57*DP$200+Affald!$O61*DP$201)</f>
        <v>2.0267595888640758E-2</v>
      </c>
      <c r="DQ38" s="246">
        <f ca="1">IF(Sammenligning!$G$9="GJ",1,(1*3.6))*(AMV1træ!$O61*DQ$183+AMV1træBP!$O61*DQ$184+AMV3kul!$O59*DQ$185+AMV4træ!$O59*DQ$186+AMV4træBP!$O59*DQ$187+AVV1træ!$O59*DQ$188+AVV1kul!$O59*DQ$189+AVV2træ!$O59*DQ$190+AVV2halm!$O59*DQ$191+AVV2gasGT!$O59*DQ$192+KKV!$O59*DQ$193+HCVgas!$O59*DQ$194+SPolie!$O59*DQ$195+SPgas!$O59*DQ$196+GeoEL!$O57*DQ$197+GeoVa!$O57*DQ$198+VP!$O57*DQ$199+Sol!$O57*DQ$200+Affald!$O61*DQ$201)</f>
        <v>1.6051905876474894E-2</v>
      </c>
      <c r="DR38" s="246">
        <f ca="1">IF(Sammenligning!$G$9="GJ",1,(1*3.6))*(AMV1træ!$O61*DR$183+AMV1træBP!$O61*DR$184+AMV3kul!$O59*DR$185+AMV4træ!$O59*DR$186+AMV4træBP!$O59*DR$187+AVV1træ!$O59*DR$188+AVV1kul!$O59*DR$189+AVV2træ!$O59*DR$190+AVV2halm!$O59*DR$191+AVV2gasGT!$O59*DR$192+KKV!$O59*DR$193+HCVgas!$O59*DR$194+SPolie!$O59*DR$195+SPgas!$O59*DR$196+GeoEL!$O57*DR$197+GeoVa!$O57*DR$198+VP!$O57*DR$199+Sol!$O57*DR$200+Affald!$O61*DR$201)</f>
        <v>2.8268411677111159E-2</v>
      </c>
      <c r="DS38" s="246">
        <f ca="1">IF(Sammenligning!$G$9="GJ",1,(1*3.6))*(AMV1træ!$O61*DS$183+AMV1træBP!$O61*DS$184+AMV3kul!$O59*DS$185+AMV4træ!$O59*DS$186+AMV4træBP!$O59*DS$187+AVV1træ!$O59*DS$188+AVV1kul!$O59*DS$189+AVV2træ!$O59*DS$190+AVV2halm!$O59*DS$191+AVV2gasGT!$O59*DS$192+KKV!$O59*DS$193+HCVgas!$O59*DS$194+SPolie!$O59*DS$195+SPgas!$O59*DS$196+GeoEL!$O57*DS$197+GeoVa!$O57*DS$198+VP!$O57*DS$199+Sol!$O57*DS$200+Affald!$O61*DS$201)</f>
        <v>2.5323987698507501E-2</v>
      </c>
      <c r="DT38" s="246">
        <f ca="1">IF(Sammenligning!$G$9="GJ",1,(1*3.6))*(AMV1træ!$O61*DT$183+AMV1træBP!$O61*DT$184+AMV3kul!$O59*DT$185+AMV4træ!$O59*DT$186+AMV4træBP!$O59*DT$187+AVV1træ!$O59*DT$188+AVV1kul!$O59*DT$189+AVV2træ!$O59*DT$190+AVV2halm!$O59*DT$191+AVV2gasGT!$O59*DT$192+KKV!$O59*DT$193+HCVgas!$O59*DT$194+SPolie!$O59*DT$195+SPgas!$O59*DT$196+GeoEL!$O57*DT$197+GeoVa!$O57*DT$198+VP!$O57*DT$199+Sol!$O57*DT$200+Affald!$O61*DT$201)</f>
        <v>2.180187859758825E-2</v>
      </c>
      <c r="DU38" s="246">
        <f ca="1">IF(Sammenligning!$G$9="GJ",1,(1*3.6))*(AMV1træ!$O61*DU$183+AMV1træBP!$O61*DU$184+AMV3kul!$O59*DU$185+AMV4træ!$O59*DU$186+AMV4træBP!$O59*DU$187+AVV1træ!$O59*DU$188+AVV1kul!$O59*DU$189+AVV2træ!$O59*DU$190+AVV2halm!$O59*DU$191+AVV2gasGT!$O59*DU$192+KKV!$O59*DU$193+HCVgas!$O59*DU$194+SPolie!$O59*DU$195+SPgas!$O59*DU$196+GeoEL!$O57*DU$197+GeoVa!$O57*DU$198+VP!$O57*DU$199+Sol!$O57*DU$200+Affald!$O61*DU$201)</f>
        <v>2.1292569685126519E-2</v>
      </c>
      <c r="DV38" s="246">
        <f ca="1">IF(Sammenligning!$G$9="GJ",1,(1*3.6))*(AMV1træ!$O61*DV$183+AMV1træBP!$O61*DV$184+AMV3kul!$O59*DV$185+AMV4træ!$O59*DV$186+AMV4træBP!$O59*DV$187+AVV1træ!$O59*DV$188+AVV1kul!$O59*DV$189+AVV2træ!$O59*DV$190+AVV2halm!$O59*DV$191+AVV2gasGT!$O59*DV$192+KKV!$O59*DV$193+HCVgas!$O59*DV$194+SPolie!$O59*DV$195+SPgas!$O59*DV$196+GeoEL!$O57*DV$197+GeoVa!$O57*DV$198+VP!$O57*DV$199+Sol!$O57*DV$200+Affald!$O61*DV$201)</f>
        <v>1.434316764599039E-2</v>
      </c>
      <c r="DW38" s="246">
        <f ca="1">IF(Sammenligning!$G$9="GJ",1,(1*3.6))*(AMV1træ!$P61*DW$183+AMV1træBP!$P61*DW$184+AMV3kul!$P59*DW$185+AMV4træ!$P59*DW$186+AMV4træBP!$P59*DW$187+AVV1træ!$P59*DW$188+AVV1kul!$P59*DW$189+AVV2træ!$P59*DW$190+AVV2halm!$P59*DW$191+AVV2gasGT!$P59*DW$192+KKV!$P59*DW$193+HCVgas!$P59*DW$194+SPolie!$P59*DW$195+SPgas!$P59*DW$196+GeoEL!$P57*DW$197+GeoVa!$P57*DW$198+VP!$P57*DW$199+Sol!$P57*DW$200+Affald!$P61*DW$201)</f>
        <v>1.7910354370649292E-2</v>
      </c>
      <c r="DX38" s="246">
        <f ca="1">IF(Sammenligning!$G$9="GJ",1,(1*3.6))*(AMV1træ!$P61*DX$183+AMV1træBP!$P61*DX$184+AMV3kul!$P59*DX$185+AMV4træ!$P59*DX$186+AMV4træBP!$P59*DX$187+AVV1træ!$P59*DX$188+AVV1kul!$P59*DX$189+AVV2træ!$P59*DX$190+AVV2halm!$P59*DX$191+AVV2gasGT!$P59*DX$192+KKV!$P59*DX$193+HCVgas!$P59*DX$194+SPolie!$P59*DX$195+SPgas!$P59*DX$196+GeoEL!$P57*DX$197+GeoVa!$P57*DX$198+VP!$P57*DX$199+Sol!$P57*DX$200+Affald!$P61*DX$201)</f>
        <v>2.0941364508154071E-2</v>
      </c>
      <c r="DY38" s="246">
        <f ca="1">IF(Sammenligning!$G$9="GJ",1,(1*3.6))*(AMV1træ!$P61*DY$183+AMV1træBP!$P61*DY$184+AMV3kul!$P59*DY$185+AMV4træ!$P59*DY$186+AMV4træBP!$P59*DY$187+AVV1træ!$P59*DY$188+AVV1kul!$P59*DY$189+AVV2træ!$P59*DY$190+AVV2halm!$P59*DY$191+AVV2gasGT!$P59*DY$192+KKV!$P59*DY$193+HCVgas!$P59*DY$194+SPolie!$P59*DY$195+SPgas!$P59*DY$196+GeoEL!$P57*DY$197+GeoVa!$P57*DY$198+VP!$P57*DY$199+Sol!$P57*DY$200+Affald!$P61*DY$201)</f>
        <v>2.1782052208584288E-2</v>
      </c>
      <c r="DZ38" s="246">
        <f ca="1">IF(Sammenligning!$G$9="GJ",1,(1*3.6))*(AMV1træ!$P61*DZ$183+AMV1træBP!$P61*DZ$184+AMV3kul!$P59*DZ$185+AMV4træ!$P59*DZ$186+AMV4træBP!$P59*DZ$187+AVV1træ!$P59*DZ$188+AVV1kul!$P59*DZ$189+AVV2træ!$P59*DZ$190+AVV2halm!$P59*DZ$191+AVV2gasGT!$P59*DZ$192+KKV!$P59*DZ$193+HCVgas!$P59*DZ$194+SPolie!$P59*DZ$195+SPgas!$P59*DZ$196+GeoEL!$P57*DZ$197+GeoVa!$P57*DZ$198+VP!$P57*DZ$199+Sol!$P57*DZ$200+Affald!$P61*DZ$201)</f>
        <v>2.1155480279405971E-2</v>
      </c>
      <c r="EA38" s="246">
        <f ca="1">IF(Sammenligning!$G$9="GJ",1,(1*3.6))*(AMV1træ!$P61*EA$183+AMV1træBP!$P61*EA$184+AMV3kul!$P59*EA$185+AMV4træ!$P59*EA$186+AMV4træBP!$P59*EA$187+AVV1træ!$P59*EA$188+AVV1kul!$P59*EA$189+AVV2træ!$P59*EA$190+AVV2halm!$P59*EA$191+AVV2gasGT!$P59*EA$192+KKV!$P59*EA$193+HCVgas!$P59*EA$194+SPolie!$P59*EA$195+SPgas!$P59*EA$196+GeoEL!$P57*EA$197+GeoVa!$P57*EA$198+VP!$P57*EA$199+Sol!$P57*EA$200+Affald!$P61*EA$201)</f>
        <v>2.3427217085692262E-2</v>
      </c>
      <c r="EB38" s="246">
        <f ca="1">IF(Sammenligning!$G$9="GJ",1,(1*3.6))*(AMV1træ!$P61*EB$183+AMV1træBP!$P61*EB$184+AMV3kul!$P59*EB$185+AMV4træ!$P59*EB$186+AMV4træBP!$P59*EB$187+AVV1træ!$P59*EB$188+AVV1kul!$P59*EB$189+AVV2træ!$P59*EB$190+AVV2halm!$P59*EB$191+AVV2gasGT!$P59*EB$192+KKV!$P59*EB$193+HCVgas!$P59*EB$194+SPolie!$P59*EB$195+SPgas!$P59*EB$196+GeoEL!$P57*EB$197+GeoVa!$P57*EB$198+VP!$P57*EB$199+Sol!$P57*EB$200+Affald!$P61*EB$201)</f>
        <v>1.9932374205844105E-2</v>
      </c>
      <c r="EC38" s="246">
        <f ca="1">IF(Sammenligning!$G$9="GJ",1,(1*3.6))*(AMV1træ!$P61*EC$183+AMV1træBP!$P61*EC$184+AMV3kul!$P59*EC$185+AMV4træ!$P59*EC$186+AMV4træBP!$P59*EC$187+AVV1træ!$P59*EC$188+AVV1kul!$P59*EC$189+AVV2træ!$P59*EC$190+AVV2halm!$P59*EC$191+AVV2gasGT!$P59*EC$192+KKV!$P59*EC$193+HCVgas!$P59*EC$194+SPolie!$P59*EC$195+SPgas!$P59*EC$196+GeoEL!$P57*EC$197+GeoVa!$P57*EC$198+VP!$P57*EC$199+Sol!$P57*EC$200+Affald!$P61*EC$201)</f>
        <v>1.5611934804001826E-2</v>
      </c>
      <c r="ED38" s="246">
        <f ca="1">IF(Sammenligning!$G$9="GJ",1,(1*3.6))*(AMV1træ!$P61*ED$183+AMV1træBP!$P61*ED$184+AMV3kul!$P59*ED$185+AMV4træ!$P59*ED$186+AMV4træBP!$P59*ED$187+AVV1træ!$P59*ED$188+AVV1kul!$P59*ED$189+AVV2træ!$P59*ED$190+AVV2halm!$P59*ED$191+AVV2gasGT!$P59*ED$192+KKV!$P59*ED$193+HCVgas!$P59*ED$194+SPolie!$P59*ED$195+SPgas!$P59*ED$196+GeoEL!$P57*ED$197+GeoVa!$P57*ED$198+VP!$P57*ED$199+Sol!$P57*ED$200+Affald!$P61*ED$201)</f>
        <v>2.8339075630322976E-2</v>
      </c>
      <c r="EE38" s="246">
        <f ca="1">IF(Sammenligning!$G$9="GJ",1,(1*3.6))*(AMV1træ!$P61*EE$183+AMV1træBP!$P61*EE$184+AMV3kul!$P59*EE$185+AMV4træ!$P59*EE$186+AMV4træBP!$P59*EE$187+AVV1træ!$P59*EE$188+AVV1kul!$P59*EE$189+AVV2træ!$P59*EE$190+AVV2halm!$P59*EE$191+AVV2gasGT!$P59*EE$192+KKV!$P59*EE$193+HCVgas!$P59*EE$194+SPolie!$P59*EE$195+SPgas!$P59*EE$196+GeoEL!$P57*EE$197+GeoVa!$P57*EE$198+VP!$P57*EE$199+Sol!$P57*EE$200+Affald!$P61*EE$201)</f>
        <v>2.5262812788188798E-2</v>
      </c>
      <c r="EF38" s="246">
        <f ca="1">IF(Sammenligning!$G$9="GJ",1,(1*3.6))*(AMV1træ!$P61*EF$183+AMV1træBP!$P61*EF$184+AMV3kul!$P59*EF$185+AMV4træ!$P59*EF$186+AMV4træBP!$P59*EF$187+AVV1træ!$P59*EF$188+AVV1kul!$P59*EF$189+AVV2træ!$P59*EF$190+AVV2halm!$P59*EF$191+AVV2gasGT!$P59*EF$192+KKV!$P59*EF$193+HCVgas!$P59*EF$194+SPolie!$P59*EF$195+SPgas!$P59*EF$196+GeoEL!$P57*EF$197+GeoVa!$P57*EF$198+VP!$P57*EF$199+Sol!$P57*EF$200+Affald!$P61*EF$201)</f>
        <v>2.182186363455705E-2</v>
      </c>
      <c r="EG38" s="246">
        <f ca="1">IF(Sammenligning!$G$9="GJ",1,(1*3.6))*(AMV1træ!$P61*EG$183+AMV1træBP!$P61*EG$184+AMV3kul!$P59*EG$185+AMV4træ!$P59*EG$186+AMV4træBP!$P59*EG$187+AVV1træ!$P59*EG$188+AVV1kul!$P59*EG$189+AVV2træ!$P59*EG$190+AVV2halm!$P59*EG$191+AVV2gasGT!$P59*EG$192+KKV!$P59*EG$193+HCVgas!$P59*EG$194+SPolie!$P59*EG$195+SPgas!$P59*EG$196+GeoEL!$P57*EG$197+GeoVa!$P57*EG$198+VP!$P57*EG$199+Sol!$P57*EG$200+Affald!$P61*EG$201)</f>
        <v>2.1161002929058138E-2</v>
      </c>
      <c r="EH38" s="246">
        <f ca="1">IF(Sammenligning!$G$9="GJ",1,(1*3.6))*(AMV1træ!$P61*EH$183+AMV1træBP!$P61*EH$184+AMV3kul!$P59*EH$185+AMV4træ!$P59*EH$186+AMV4træBP!$P59*EH$187+AVV1træ!$P59*EH$188+AVV1kul!$P59*EH$189+AVV2træ!$P59*EH$190+AVV2halm!$P59*EH$191+AVV2gasGT!$P59*EH$192+KKV!$P59*EH$193+HCVgas!$P59*EH$194+SPolie!$P59*EH$195+SPgas!$P59*EH$196+GeoEL!$P57*EH$197+GeoVa!$P57*EH$198+VP!$P57*EH$199+Sol!$P57*EH$200+Affald!$P61*EH$201)</f>
        <v>1.2651100739329603E-2</v>
      </c>
      <c r="EI38" s="310">
        <f ca="1">IF(Sammenligning!$G$9="GJ",1,(1*3.6))*(AMV1træ!$Q61*EI$183+AMV1træBP!$Q61*EI$184+AMV3kul!$Q59*EI$185+AMV4træ!$Q59*EI$186+AMV4træBP!$Q59*EI$187+AVV1træ!$Q59*EI$188+AVV1kul!$Q59*EI$189+AVV2træ!$Q59*EI$190+AVV2halm!$Q59*EI$191+AVV2gasGT!$Q59*EI$192+KKV!$Q59*EI$193+HCVgas!$Q59*EI$194+SPolie!$Q59*EI$195+SPgas!$Q59*EI$196+GeoEL!$Q57*EI$197+GeoVa!$Q57*EI$198+VP!$Q57*EI$199+Sol!$Q57*EI$200+Affald!$Q61*EI$201)</f>
        <v>1.799251801763091E-2</v>
      </c>
      <c r="EJ38" s="310">
        <f ca="1">IF(Sammenligning!$G$9="GJ",1,(1*3.6))*(AMV1træ!$Q61*EJ$183+AMV1træBP!$Q61*EJ$184+AMV3kul!$Q59*EJ$185+AMV4træ!$Q59*EJ$186+AMV4træBP!$Q59*EJ$187+AVV1træ!$Q59*EJ$188+AVV1kul!$Q59*EJ$189+AVV2træ!$Q59*EJ$190+AVV2halm!$Q59*EJ$191+AVV2gasGT!$Q59*EJ$192+KKV!$Q59*EJ$193+HCVgas!$Q59*EJ$194+SPolie!$Q59*EJ$195+SPgas!$Q59*EJ$196+GeoEL!$Q57*EJ$197+GeoVa!$Q57*EJ$198+VP!$Q57*EJ$199+Sol!$Q57*EJ$200+Affald!$Q61*EJ$201)</f>
        <v>2.0760956023277738E-2</v>
      </c>
      <c r="EK38" s="310">
        <f ca="1">IF(Sammenligning!$G$9="GJ",1,(1*3.6))*(AMV1træ!$Q61*EK$183+AMV1træBP!$Q61*EK$184+AMV3kul!$Q59*EK$185+AMV4træ!$Q59*EK$186+AMV4træBP!$Q59*EK$187+AVV1træ!$Q59*EK$188+AVV1kul!$Q59*EK$189+AVV2træ!$Q59*EK$190+AVV2halm!$Q59*EK$191+AVV2gasGT!$Q59*EK$192+KKV!$Q59*EK$193+HCVgas!$Q59*EK$194+SPolie!$Q59*EK$195+SPgas!$Q59*EK$196+GeoEL!$Q57*EK$197+GeoVa!$Q57*EK$198+VP!$Q57*EK$199+Sol!$Q57*EK$200+Affald!$Q61*EK$201)</f>
        <v>2.1601721436515238E-2</v>
      </c>
      <c r="EL38" s="310">
        <f ca="1">IF(Sammenligning!$G$9="GJ",1,(1*3.6))*(AMV1træ!$Q61*EL$183+AMV1træBP!$Q61*EL$184+AMV3kul!$Q59*EL$185+AMV4træ!$Q59*EL$186+AMV4træBP!$Q59*EL$187+AVV1træ!$Q59*EL$188+AVV1kul!$Q59*EL$189+AVV2træ!$Q59*EL$190+AVV2halm!$Q59*EL$191+AVV2gasGT!$Q59*EL$192+KKV!$Q59*EL$193+HCVgas!$Q59*EL$194+SPolie!$Q59*EL$195+SPgas!$Q59*EL$196+GeoEL!$Q57*EL$197+GeoVa!$Q57*EL$198+VP!$Q57*EL$199+Sol!$Q57*EL$200+Affald!$Q61*EL$201)</f>
        <v>2.1395206308897331E-2</v>
      </c>
      <c r="EM38" s="310">
        <f ca="1">IF(Sammenligning!$G$9="GJ",1,(1*3.6))*(AMV1træ!$Q61*EM$183+AMV1træBP!$Q61*EM$184+AMV3kul!$Q59*EM$185+AMV4træ!$Q59*EM$186+AMV4træBP!$Q59*EM$187+AVV1træ!$Q59*EM$188+AVV1kul!$Q59*EM$189+AVV2træ!$Q59*EM$190+AVV2halm!$Q59*EM$191+AVV2gasGT!$Q59*EM$192+KKV!$Q59*EM$193+HCVgas!$Q59*EM$194+SPolie!$Q59*EM$195+SPgas!$Q59*EM$196+GeoEL!$Q57*EM$197+GeoVa!$Q57*EM$198+VP!$Q57*EM$199+Sol!$Q57*EM$200+Affald!$Q61*EM$201)</f>
        <v>2.2760752124178503E-2</v>
      </c>
      <c r="EN38" s="310">
        <f ca="1">IF(Sammenligning!$G$9="GJ",1,(1*3.6))*(AMV1træ!$Q61*EN$183+AMV1træBP!$Q61*EN$184+AMV3kul!$Q59*EN$185+AMV4træ!$Q59*EN$186+AMV4træBP!$Q59*EN$187+AVV1træ!$Q59*EN$188+AVV1kul!$Q59*EN$189+AVV2træ!$Q59*EN$190+AVV2halm!$Q59*EN$191+AVV2gasGT!$Q59*EN$192+KKV!$Q59*EN$193+HCVgas!$Q59*EN$194+SPolie!$Q59*EN$195+SPgas!$Q59*EN$196+GeoEL!$Q57*EN$197+GeoVa!$Q57*EN$198+VP!$Q57*EN$199+Sol!$Q57*EN$200+Affald!$Q61*EN$201)</f>
        <v>1.9579598347134203E-2</v>
      </c>
      <c r="EO38" s="310">
        <f ca="1">IF(Sammenligning!$G$9="GJ",1,(1*3.6))*(AMV1træ!$Q61*EO$183+AMV1træBP!$Q61*EO$184+AMV3kul!$Q59*EO$185+AMV4træ!$Q59*EO$186+AMV4træBP!$Q59*EO$187+AVV1træ!$Q59*EO$188+AVV1kul!$Q59*EO$189+AVV2træ!$Q59*EO$190+AVV2halm!$Q59*EO$191+AVV2gasGT!$Q59*EO$192+KKV!$Q59*EO$193+HCVgas!$Q59*EO$194+SPolie!$Q59*EO$195+SPgas!$Q59*EO$196+GeoEL!$Q57*EO$197+GeoVa!$Q57*EO$198+VP!$Q57*EO$199+Sol!$Q57*EO$200+Affald!$Q61*EO$201)</f>
        <v>1.5157626774159171E-2</v>
      </c>
      <c r="EP38" s="310">
        <f ca="1">IF(Sammenligning!$G$9="GJ",1,(1*3.6))*(AMV1træ!$Q61*EP$183+AMV1træBP!$Q61*EP$184+AMV3kul!$Q59*EP$185+AMV4træ!$Q59*EP$186+AMV4træBP!$Q59*EP$187+AVV1træ!$Q59*EP$188+AVV1kul!$Q59*EP$189+AVV2træ!$Q59*EP$190+AVV2halm!$Q59*EP$191+AVV2gasGT!$Q59*EP$192+KKV!$Q59*EP$193+HCVgas!$Q59*EP$194+SPolie!$Q59*EP$195+SPgas!$Q59*EP$196+GeoEL!$Q57*EP$197+GeoVa!$Q57*EP$198+VP!$Q57*EP$199+Sol!$Q57*EP$200+Affald!$Q61*EP$201)</f>
        <v>2.840815925933992E-2</v>
      </c>
      <c r="EQ38" s="310">
        <f ca="1">IF(Sammenligning!$G$9="GJ",1,(1*3.6))*(AMV1træ!$Q61*EQ$183+AMV1træBP!$Q61*EQ$184+AMV3kul!$Q59*EQ$185+AMV4træ!$Q59*EQ$186+AMV4træBP!$Q59*EQ$187+AVV1træ!$Q59*EQ$188+AVV1kul!$Q59*EQ$189+AVV2træ!$Q59*EQ$190+AVV2halm!$Q59*EQ$191+AVV2gasGT!$Q59*EQ$192+KKV!$Q59*EQ$193+HCVgas!$Q59*EQ$194+SPolie!$Q59*EQ$195+SPgas!$Q59*EQ$196+GeoEL!$Q57*EQ$197+GeoVa!$Q57*EQ$198+VP!$Q57*EQ$199+Sol!$Q57*EQ$200+Affald!$Q61*EQ$201)</f>
        <v>2.5201629595526773E-2</v>
      </c>
      <c r="ER38" s="310">
        <f ca="1">IF(Sammenligning!$G$9="GJ",1,(1*3.6))*(AMV1træ!$Q61*ER$183+AMV1træBP!$Q61*ER$184+AMV3kul!$Q59*ER$185+AMV4træ!$Q59*ER$186+AMV4træBP!$Q59*ER$187+AVV1træ!$Q59*ER$188+AVV1kul!$Q59*ER$189+AVV2træ!$Q59*ER$190+AVV2halm!$Q59*ER$191+AVV2gasGT!$Q59*ER$192+KKV!$Q59*ER$193+HCVgas!$Q59*ER$194+SPolie!$Q59*ER$195+SPgas!$Q59*ER$196+GeoEL!$Q57*ER$197+GeoVa!$Q57*ER$198+VP!$Q57*ER$199+Sol!$Q57*ER$200+Affald!$Q61*ER$201)</f>
        <v>2.184178887997227E-2</v>
      </c>
      <c r="ES38" s="310">
        <f ca="1">IF(Sammenligning!$G$9="GJ",1,(1*3.6))*(AMV1træ!$Q61*ES$183+AMV1træBP!$Q61*ES$184+AMV3kul!$Q59*ES$185+AMV4træ!$Q59*ES$186+AMV4træBP!$Q59*ES$187+AVV1træ!$Q59*ES$188+AVV1kul!$Q59*ES$189+AVV2træ!$Q59*ES$190+AVV2halm!$Q59*ES$191+AVV2gasGT!$Q59*ES$192+KKV!$Q59*ES$193+HCVgas!$Q59*ES$194+SPolie!$Q59*ES$195+SPgas!$Q59*ES$196+GeoEL!$Q57*ES$197+GeoVa!$Q57*ES$198+VP!$Q57*ES$199+Sol!$Q57*ES$200+Affald!$Q61*ES$201)</f>
        <v>2.1028138715981047E-2</v>
      </c>
      <c r="ET38" s="310">
        <f ca="1">IF(Sammenligning!$G$9="GJ",1,(1*3.6))*(AMV1træ!$Q61*ET$183+AMV1træBP!$Q61*ET$184+AMV3kul!$Q59*ET$185+AMV4træ!$Q59*ET$186+AMV4træBP!$Q59*ET$187+AVV1træ!$Q59*ET$188+AVV1kul!$Q59*ET$189+AVV2træ!$Q59*ET$190+AVV2halm!$Q59*ET$191+AVV2gasGT!$Q59*ET$192+KKV!$Q59*ET$193+HCVgas!$Q59*ET$194+SPolie!$Q59*ET$195+SPgas!$Q59*ET$196+GeoEL!$Q57*ET$197+GeoVa!$Q57*ET$198+VP!$Q57*ET$199+Sol!$Q57*ET$200+Affald!$Q61*ET$201)</f>
        <v>1.0969739636119158E-2</v>
      </c>
      <c r="EU38" s="246">
        <f ca="1">IF(Sammenligning!$G$9="GJ",1,(1*3.6))*(AMV1træ!$R61*EU$183+AMV1træBP!$R61*EU$184+AMV3kul!$R59*EU$185+AMV4træ!$R59*EU$186+AMV4træBP!$R59*EU$187+AVV1træ!$R59*EU$188+AVV1kul!$R59*EU$189+AVV2træ!$R59*EU$190+AVV2halm!$R59*EU$191+AVV2gasGT!$R59*EU$192+KKV!$R59*EU$193+HCVgas!$R59*EU$194+SPolie!$R59*EU$195+SPgas!$R59*EU$196+GeoEL!$R57*EU$197+GeoVa!$R57*EU$198+VP!$R57*EU$199+Sol!$R57*EU$200+Affald!$R61*EU$201)</f>
        <v>1.7053602757095675E-2</v>
      </c>
      <c r="EV38" s="246">
        <f ca="1">IF(Sammenligning!$G$9="GJ",1,(1*3.6))*(AMV1træ!$R61*EV$183+AMV1træBP!$R61*EV$184+AMV3kul!$R59*EV$185+AMV4træ!$R59*EV$186+AMV4træBP!$R59*EV$187+AVV1træ!$R59*EV$188+AVV1kul!$R59*EV$189+AVV2træ!$R59*EV$190+AVV2halm!$R59*EV$191+AVV2gasGT!$R59*EV$192+KKV!$R59*EV$193+HCVgas!$R59*EV$194+SPolie!$R59*EV$195+SPgas!$R59*EV$196+GeoEL!$R57*EV$197+GeoVa!$R57*EV$198+VP!$R57*EV$199+Sol!$R57*EV$200+Affald!$R61*EV$201)</f>
        <v>1.9802358235254003E-2</v>
      </c>
      <c r="EW38" s="246">
        <f ca="1">IF(Sammenligning!$G$9="GJ",1,(1*3.6))*(AMV1træ!$R61*EW$183+AMV1træBP!$R61*EW$184+AMV3kul!$R59*EW$185+AMV4træ!$R59*EW$186+AMV4træBP!$R59*EW$187+AVV1træ!$R59*EW$188+AVV1kul!$R59*EW$189+AVV2træ!$R59*EW$190+AVV2halm!$R59*EW$191+AVV2gasGT!$R59*EW$192+KKV!$R59*EW$193+HCVgas!$R59*EW$194+SPolie!$R59*EW$195+SPgas!$R59*EW$196+GeoEL!$R57*EW$197+GeoVa!$R57*EW$198+VP!$R57*EW$199+Sol!$R57*EW$200+Affald!$R61*EW$201)</f>
        <v>2.1406508348847705E-2</v>
      </c>
      <c r="EX38" s="246">
        <f ca="1">IF(Sammenligning!$G$9="GJ",1,(1*3.6))*(AMV1træ!$R61*EX$183+AMV1træBP!$R61*EX$184+AMV3kul!$R59*EX$185+AMV4træ!$R59*EX$186+AMV4træBP!$R59*EX$187+AVV1træ!$R59*EX$188+AVV1kul!$R59*EX$189+AVV2træ!$R59*EX$190+AVV2halm!$R59*EX$191+AVV2gasGT!$R59*EX$192+KKV!$R59*EX$193+HCVgas!$R59*EX$194+SPolie!$R59*EX$195+SPgas!$R59*EX$196+GeoEL!$R57*EX$197+GeoVa!$R57*EX$198+VP!$R57*EX$199+Sol!$R57*EX$200+Affald!$R61*EX$201)</f>
        <v>2.1663333929243852E-2</v>
      </c>
      <c r="EY38" s="246">
        <f ca="1">IF(Sammenligning!$G$9="GJ",1,(1*3.6))*(AMV1træ!$R61*EY$183+AMV1træBP!$R61*EY$184+AMV3kul!$R59*EY$185+AMV4træ!$R59*EY$186+AMV4træBP!$R59*EY$187+AVV1træ!$R59*EY$188+AVV1kul!$R59*EY$189+AVV2træ!$R59*EY$190+AVV2halm!$R59*EY$191+AVV2gasGT!$R59*EY$192+KKV!$R59*EY$193+HCVgas!$R59*EY$194+SPolie!$R59*EY$195+SPgas!$R59*EY$196+GeoEL!$R57*EY$197+GeoVa!$R57*EY$198+VP!$R57*EY$199+Sol!$R57*EY$200+Affald!$R61*EY$201)</f>
        <v>2.20026020486506E-2</v>
      </c>
      <c r="EZ38" s="246">
        <f ca="1">IF(Sammenligning!$G$9="GJ",1,(1*3.6))*(AMV1træ!$R61*EZ$183+AMV1træBP!$R61*EZ$184+AMV3kul!$R59*EZ$185+AMV4træ!$R59*EZ$186+AMV4træBP!$R59*EZ$187+AVV1træ!$R59*EZ$188+AVV1kul!$R59*EZ$189+AVV2træ!$R59*EZ$190+AVV2halm!$R59*EZ$191+AVV2gasGT!$R59*EZ$192+KKV!$R59*EZ$193+HCVgas!$R59*EZ$194+SPolie!$R59*EZ$195+SPgas!$R59*EZ$196+GeoEL!$R57*EZ$197+GeoVa!$R57*EZ$198+VP!$R57*EZ$199+Sol!$R57*EZ$200+Affald!$R61*EZ$201)</f>
        <v>1.9803984749836686E-2</v>
      </c>
      <c r="FA38" s="246">
        <f ca="1">IF(Sammenligning!$G$9="GJ",1,(1*3.6))*(AMV1træ!$R61*FA$183+AMV1træBP!$R61*FA$184+AMV3kul!$R59*FA$185+AMV4træ!$R59*FA$186+AMV4træBP!$R59*FA$187+AVV1træ!$R59*FA$188+AVV1kul!$R59*FA$189+AVV2træ!$R59*FA$190+AVV2halm!$R59*FA$191+AVV2gasGT!$R59*FA$192+KKV!$R59*FA$193+HCVgas!$R59*FA$194+SPolie!$R59*FA$195+SPgas!$R59*FA$196+GeoEL!$R57*FA$197+GeoVa!$R57*FA$198+VP!$R57*FA$199+Sol!$R57*FA$200+Affald!$R61*FA$201)</f>
        <v>1.5650083342191347E-2</v>
      </c>
      <c r="FB38" s="246">
        <f ca="1">IF(Sammenligning!$G$9="GJ",1,(1*3.6))*(AMV1træ!$R61*FB$183+AMV1træBP!$R61*FB$184+AMV3kul!$R59*FB$185+AMV4træ!$R59*FB$186+AMV4træBP!$R59*FB$187+AVV1træ!$R59*FB$188+AVV1kul!$R59*FB$189+AVV2træ!$R59*FB$190+AVV2halm!$R59*FB$191+AVV2gasGT!$R59*FB$192+KKV!$R59*FB$193+HCVgas!$R59*FB$194+SPolie!$R59*FB$195+SPgas!$R59*FB$196+GeoEL!$R57*FB$197+GeoVa!$R57*FB$198+VP!$R57*FB$199+Sol!$R57*FB$200+Affald!$R61*FB$201)</f>
        <v>2.8185835271113083E-2</v>
      </c>
      <c r="FC38" s="246">
        <f ca="1">IF(Sammenligning!$G$9="GJ",1,(1*3.6))*(AMV1træ!$R61*FC$183+AMV1træBP!$R61*FC$184+AMV3kul!$R59*FC$185+AMV4træ!$R59*FC$186+AMV4træBP!$R59*FC$187+AVV1træ!$R59*FC$188+AVV1kul!$R59*FC$189+AVV2træ!$R59*FC$190+AVV2halm!$R59*FC$191+AVV2gasGT!$R59*FC$192+KKV!$R59*FC$193+HCVgas!$R59*FC$194+SPolie!$R59*FC$195+SPgas!$R59*FC$196+GeoEL!$R57*FC$197+GeoVa!$R57*FC$198+VP!$R57*FC$199+Sol!$R57*FC$200+Affald!$R61*FC$201)</f>
        <v>2.498386340604759E-2</v>
      </c>
      <c r="FD38" s="246">
        <f ca="1">IF(Sammenligning!$G$9="GJ",1,(1*3.6))*(AMV1træ!$R61*FD$183+AMV1træBP!$R61*FD$184+AMV3kul!$R59*FD$185+AMV4træ!$R59*FD$186+AMV4træBP!$R59*FD$187+AVV1træ!$R59*FD$188+AVV1kul!$R59*FD$189+AVV2træ!$R59*FD$190+AVV2halm!$R59*FD$191+AVV2gasGT!$R59*FD$192+KKV!$R59*FD$193+HCVgas!$R59*FD$194+SPolie!$R59*FD$195+SPgas!$R59*FD$196+GeoEL!$R57*FD$197+GeoVa!$R57*FD$198+VP!$R57*FD$199+Sol!$R57*FD$200+Affald!$R61*FD$201)</f>
        <v>2.1601673637451736E-2</v>
      </c>
      <c r="FE38" s="246">
        <f ca="1">IF(Sammenligning!$G$9="GJ",1,(1*3.6))*(AMV1træ!$R61*FE$183+AMV1træBP!$R61*FE$184+AMV3kul!$R59*FE$185+AMV4træ!$R59*FE$186+AMV4træBP!$R59*FE$187+AVV1træ!$R59*FE$188+AVV1kul!$R59*FE$189+AVV2træ!$R59*FE$190+AVV2halm!$R59*FE$191+AVV2gasGT!$R59*FE$192+KKV!$R59*FE$193+HCVgas!$R59*FE$194+SPolie!$R59*FE$195+SPgas!$R59*FE$196+GeoEL!$R57*FE$197+GeoVa!$R57*FE$198+VP!$R57*FE$199+Sol!$R57*FE$200+Affald!$R61*FE$201)</f>
        <v>2.108235991473861E-2</v>
      </c>
      <c r="FF38" s="246">
        <f ca="1">IF(Sammenligning!$G$9="GJ",1,(1*3.6))*(AMV1træ!$R61*FF$183+AMV1træBP!$R61*FF$184+AMV3kul!$R59*FF$185+AMV4træ!$R59*FF$186+AMV4træBP!$R59*FF$187+AVV1træ!$R59*FF$188+AVV1kul!$R59*FF$189+AVV2træ!$R59*FF$190+AVV2halm!$R59*FF$191+AVV2gasGT!$R59*FF$192+KKV!$R59*FF$193+HCVgas!$R59*FF$194+SPolie!$R59*FF$195+SPgas!$R59*FF$196+GeoEL!$R57*FF$197+GeoVa!$R57*FF$198+VP!$R57*FF$199+Sol!$R57*FF$200+Affald!$R61*FF$201)</f>
        <v>1.2214382247894284E-2</v>
      </c>
      <c r="FG38" s="246">
        <f ca="1">IF(Sammenligning!$G$9="GJ",1,(1*3.6))*(AMV1træ!$S61*FG$183+AMV1træBP!$S61*FG$184+AMV3kul!$S59*FG$185+AMV4træ!$S59*FG$186+AMV4træBP!$S59*FG$187+AVV1træ!$S59*FG$188+AVV1kul!$S59*FG$189+AVV2træ!$S59*FG$190+AVV2halm!$S59*FG$191+AVV2gasGT!$S59*FG$192+KKV!$S59*FG$193+HCVgas!$S59*FG$194+SPolie!$S59*FG$195+SPgas!$S59*FG$196+GeoEL!$S57*FG$197+GeoVa!$S57*FG$198+VP!$S57*FG$199+Sol!$S57*FG$200+Affald!$S61*FG$201)</f>
        <v>1.6106961290370665E-2</v>
      </c>
      <c r="FH38" s="246">
        <f ca="1">IF(Sammenligning!$G$9="GJ",1,(1*3.6))*(AMV1træ!$S61*FH$183+AMV1træBP!$S61*FH$184+AMV3kul!$S59*FH$185+AMV4træ!$S59*FH$186+AMV4træBP!$S59*FH$187+AVV1træ!$S59*FH$188+AVV1kul!$S59*FH$189+AVV2træ!$S59*FH$190+AVV2halm!$S59*FH$191+AVV2gasGT!$S59*FH$192+KKV!$S59*FH$193+HCVgas!$S59*FH$194+SPolie!$S59*FH$195+SPgas!$S59*FH$196+GeoEL!$S57*FH$197+GeoVa!$S57*FH$198+VP!$S57*FH$199+Sol!$S57*FH$200+Affald!$S61*FH$201)</f>
        <v>1.885397236712855E-2</v>
      </c>
      <c r="FI38" s="246">
        <f ca="1">IF(Sammenligning!$G$9="GJ",1,(1*3.6))*(AMV1træ!$S61*FI$183+AMV1træBP!$S61*FI$184+AMV3kul!$S59*FI$185+AMV4træ!$S59*FI$186+AMV4træBP!$S59*FI$187+AVV1træ!$S59*FI$188+AVV1kul!$S59*FI$189+AVV2træ!$S59*FI$190+AVV2halm!$S59*FI$191+AVV2gasGT!$S59*FI$192+KKV!$S59*FI$193+HCVgas!$S59*FI$194+SPolie!$S59*FI$195+SPgas!$S59*FI$196+GeoEL!$S57*FI$197+GeoVa!$S57*FI$198+VP!$S57*FI$199+Sol!$S57*FI$200+Affald!$S61*FI$201)</f>
        <v>2.1216678910774431E-2</v>
      </c>
      <c r="FJ38" s="246">
        <f ca="1">IF(Sammenligning!$G$9="GJ",1,(1*3.6))*(AMV1træ!$S61*FJ$183+AMV1træBP!$S61*FJ$184+AMV3kul!$S59*FJ$185+AMV4træ!$S59*FJ$186+AMV4træBP!$S59*FJ$187+AVV1træ!$S59*FJ$188+AVV1kul!$S59*FJ$189+AVV2træ!$S59*FJ$190+AVV2halm!$S59*FJ$191+AVV2gasGT!$S59*FJ$192+KKV!$S59*FJ$193+HCVgas!$S59*FJ$194+SPolie!$S59*FJ$195+SPgas!$S59*FJ$196+GeoEL!$S57*FJ$197+GeoVa!$S57*FJ$198+VP!$S57*FJ$199+Sol!$S57*FJ$200+Affald!$S61*FJ$201)</f>
        <v>2.1937965860230734E-2</v>
      </c>
      <c r="FK38" s="246">
        <f ca="1">IF(Sammenligning!$G$9="GJ",1,(1*3.6))*(AMV1træ!$S61*FK$183+AMV1træBP!$S61*FK$184+AMV3kul!$S59*FK$185+AMV4træ!$S59*FK$186+AMV4træBP!$S59*FK$187+AVV1træ!$S59*FK$188+AVV1kul!$S59*FK$189+AVV2træ!$S59*FK$190+AVV2halm!$S59*FK$191+AVV2gasGT!$S59*FK$192+KKV!$S59*FK$193+HCVgas!$S59*FK$194+SPolie!$S59*FK$195+SPgas!$S59*FK$196+GeoEL!$S57*FK$197+GeoVa!$S57*FK$198+VP!$S57*FK$199+Sol!$S57*FK$200+Affald!$S61*FK$201)</f>
        <v>2.1231314335657229E-2</v>
      </c>
      <c r="FL38" s="246">
        <f ca="1">IF(Sammenligning!$G$9="GJ",1,(1*3.6))*(AMV1træ!$S61*FL$183+AMV1træBP!$S61*FL$184+AMV3kul!$S59*FL$185+AMV4træ!$S59*FL$186+AMV4træBP!$S59*FL$187+AVV1træ!$S59*FL$188+AVV1kul!$S59*FL$189+AVV2træ!$S59*FL$190+AVV2halm!$S59*FL$191+AVV2gasGT!$S59*FL$192+KKV!$S59*FL$193+HCVgas!$S59*FL$194+SPolie!$S59*FL$195+SPgas!$S59*FL$196+GeoEL!$S57*FL$197+GeoVa!$S57*FL$198+VP!$S57*FL$199+Sol!$S57*FL$200+Affald!$S61*FL$201)</f>
        <v>2.0028823973973715E-2</v>
      </c>
      <c r="FM38" s="246">
        <f ca="1">IF(Sammenligning!$G$9="GJ",1,(1*3.6))*(AMV1træ!$S61*FM$183+AMV1træBP!$S61*FM$184+AMV3kul!$S59*FM$185+AMV4træ!$S59*FM$186+AMV4træBP!$S59*FM$187+AVV1træ!$S59*FM$188+AVV1kul!$S59*FM$189+AVV2træ!$S59*FM$190+AVV2halm!$S59*FM$191+AVV2gasGT!$S59*FM$192+KKV!$S59*FM$193+HCVgas!$S59*FM$194+SPolie!$S59*FM$195+SPgas!$S59*FM$196+GeoEL!$S57*FM$197+GeoVa!$S57*FM$198+VP!$S57*FM$199+Sol!$S57*FM$200+Affald!$S61*FM$201)</f>
        <v>1.6103860291089532E-2</v>
      </c>
      <c r="FN38" s="246">
        <f ca="1">IF(Sammenligning!$G$9="GJ",1,(1*3.6))*(AMV1træ!$S61*FN$183+AMV1træBP!$S61*FN$184+AMV3kul!$S59*FN$185+AMV4træ!$S59*FN$186+AMV4træBP!$S59*FN$187+AVV1træ!$S59*FN$188+AVV1kul!$S59*FN$189+AVV2træ!$S59*FN$190+AVV2halm!$S59*FN$191+AVV2gasGT!$S59*FN$192+KKV!$S59*FN$193+HCVgas!$S59*FN$194+SPolie!$S59*FN$195+SPgas!$S59*FN$196+GeoEL!$S57*FN$197+GeoVa!$S57*FN$198+VP!$S57*FN$199+Sol!$S57*FN$200+Affald!$S61*FN$201)</f>
        <v>2.7946317458426555E-2</v>
      </c>
      <c r="FO38" s="246">
        <f ca="1">IF(Sammenligning!$G$9="GJ",1,(1*3.6))*(AMV1træ!$S61*FO$183+AMV1træBP!$S61*FO$184+AMV3kul!$S59*FO$185+AMV4træ!$S59*FO$186+AMV4træBP!$S59*FO$187+AVV1træ!$S59*FO$188+AVV1kul!$S59*FO$189+AVV2træ!$S59*FO$190+AVV2halm!$S59*FO$191+AVV2gasGT!$S59*FO$192+KKV!$S59*FO$193+HCVgas!$S59*FO$194+SPolie!$S59*FO$195+SPgas!$S59*FO$196+GeoEL!$S57*FO$197+GeoVa!$S57*FO$198+VP!$S57*FO$199+Sol!$S57*FO$200+Affald!$S61*FO$201)</f>
        <v>2.4768014212559419E-2</v>
      </c>
      <c r="FP38" s="246">
        <f ca="1">IF(Sammenligning!$G$9="GJ",1,(1*3.6))*(AMV1træ!$S61*FP$183+AMV1træBP!$S61*FP$184+AMV3kul!$S59*FP$185+AMV4træ!$S59*FP$186+AMV4træBP!$S59*FP$187+AVV1træ!$S59*FP$188+AVV1kul!$S59*FP$189+AVV2træ!$S59*FP$190+AVV2halm!$S59*FP$191+AVV2gasGT!$S59*FP$192+KKV!$S59*FP$193+HCVgas!$S59*FP$194+SPolie!$S59*FP$195+SPgas!$S59*FP$196+GeoEL!$S57*FP$197+GeoVa!$S57*FP$198+VP!$S57*FP$199+Sol!$S57*FP$200+Affald!$S61*FP$201)</f>
        <v>2.1359842865609126E-2</v>
      </c>
      <c r="FQ38" s="246">
        <f ca="1">IF(Sammenligning!$G$9="GJ",1,(1*3.6))*(AMV1træ!$S61*FQ$183+AMV1træBP!$S61*FQ$184+AMV3kul!$S59*FQ$185+AMV4træ!$S59*FQ$186+AMV4træBP!$S59*FQ$187+AVV1træ!$S59*FQ$188+AVV1kul!$S59*FQ$189+AVV2træ!$S59*FQ$190+AVV2halm!$S59*FQ$191+AVV2gasGT!$S59*FQ$192+KKV!$S59*FQ$193+HCVgas!$S59*FQ$194+SPolie!$S59*FQ$195+SPgas!$S59*FQ$196+GeoEL!$S57*FQ$197+GeoVa!$S57*FQ$198+VP!$S57*FQ$199+Sol!$S57*FQ$200+Affald!$S61*FQ$201)</f>
        <v>2.1135906567618334E-2</v>
      </c>
      <c r="FR38" s="246">
        <f ca="1">IF(Sammenligning!$G$9="GJ",1,(1*3.6))*(AMV1træ!$S61*FR$183+AMV1træBP!$S61*FR$184+AMV3kul!$S59*FR$185+AMV4træ!$S59*FR$186+AMV4træBP!$S59*FR$187+AVV1træ!$S59*FR$188+AVV1kul!$S59*FR$189+AVV2træ!$S59*FR$190+AVV2halm!$S59*FR$191+AVV2gasGT!$S59*FR$192+KKV!$S59*FR$193+HCVgas!$S59*FR$194+SPolie!$S59*FR$195+SPgas!$S59*FR$196+GeoEL!$S57*FR$197+GeoVa!$S57*FR$198+VP!$S57*FR$199+Sol!$S57*FR$200+Affald!$S61*FR$201)</f>
        <v>1.3464948101038198E-2</v>
      </c>
      <c r="FS38" s="246">
        <f ca="1">IF(Sammenligning!$G$9="GJ",1,(1*3.6))*(AMV1træ!$T61*FS$183+AMV1træBP!$T61*FS$184+AMV3kul!$T59*FS$185+AMV4træ!$T59*FS$186+AMV4træBP!$T59*FS$187+AVV1træ!$T59*FS$188+AVV1kul!$T59*FS$189+AVV2træ!$T59*FS$190+AVV2halm!$T59*FS$191+AVV2gasGT!$T59*FS$192+KKV!$T59*FS$193+HCVgas!$T59*FS$194+SPolie!$T59*FS$195+SPgas!$T59*FS$196+GeoEL!$T57*FS$197+GeoVa!$T57*FS$198+VP!$T57*FS$199+Sol!$T57*FS$200+Affald!$T61*FS$201)</f>
        <v>1.5152497856601891E-2</v>
      </c>
      <c r="FT38" s="246">
        <f ca="1">IF(Sammenligning!$G$9="GJ",1,(1*3.6))*(AMV1træ!$T61*FT$183+AMV1træBP!$T61*FT$184+AMV3kul!$T59*FT$185+AMV4træ!$T59*FT$186+AMV4træBP!$T59*FT$187+AVV1træ!$T59*FT$188+AVV1kul!$T59*FT$189+AVV2træ!$T59*FT$190+AVV2halm!$T59*FT$191+AVV2gasGT!$T59*FT$192+KKV!$T59*FT$193+HCVgas!$T59*FT$194+SPolie!$T59*FT$195+SPgas!$T59*FT$196+GeoEL!$T57*FT$197+GeoVa!$T57*FT$198+VP!$T57*FT$199+Sol!$T57*FT$200+Affald!$T61*FT$201)</f>
        <v>1.7915636102460913E-2</v>
      </c>
      <c r="FU38" s="246">
        <f ca="1">IF(Sammenligning!$G$9="GJ",1,(1*3.6))*(AMV1træ!$T61*FU$183+AMV1træBP!$T61*FU$184+AMV3kul!$T59*FU$185+AMV4træ!$T59*FU$186+AMV4træBP!$T59*FU$187+AVV1træ!$T59*FU$188+AVV1kul!$T59*FU$189+AVV2træ!$T59*FU$190+AVV2halm!$T59*FU$191+AVV2gasGT!$T59*FU$192+KKV!$T59*FU$193+HCVgas!$T59*FU$194+SPolie!$T59*FU$195+SPgas!$T59*FU$196+GeoEL!$T57*FU$197+GeoVa!$T57*FU$198+VP!$T57*FU$199+Sol!$T57*FU$200+Affald!$T61*FU$201)</f>
        <v>2.1032013443440731E-2</v>
      </c>
      <c r="FV38" s="246">
        <f ca="1">IF(Sammenligning!$G$9="GJ",1,(1*3.6))*(AMV1træ!$T61*FV$183+AMV1træBP!$T61*FV$184+AMV3kul!$T59*FV$185+AMV4træ!$T59*FV$186+AMV4træBP!$T59*FV$187+AVV1træ!$T59*FV$188+AVV1kul!$T59*FV$189+AVV2træ!$T59*FV$190+AVV2halm!$T59*FV$191+AVV2gasGT!$T59*FV$192+KKV!$T59*FV$193+HCVgas!$T59*FV$194+SPolie!$T59*FV$195+SPgas!$T59*FV$196+GeoEL!$T57*FV$197+GeoVa!$T57*FV$198+VP!$T57*FV$199+Sol!$T57*FV$200+Affald!$T61*FV$201)</f>
        <v>2.2219341682693787E-2</v>
      </c>
      <c r="FW38" s="246">
        <f ca="1">IF(Sammenligning!$G$9="GJ",1,(1*3.6))*(AMV1træ!$T61*FW$183+AMV1træBP!$T61*FW$184+AMV3kul!$T59*FW$185+AMV4træ!$T59*FW$186+AMV4træBP!$T59*FW$187+AVV1træ!$T59*FW$188+AVV1kul!$T59*FW$189+AVV2træ!$T59*FW$190+AVV2halm!$T59*FW$191+AVV2gasGT!$T59*FW$192+KKV!$T59*FW$193+HCVgas!$T59*FW$194+SPolie!$T59*FW$195+SPgas!$T59*FW$196+GeoEL!$T57*FW$197+GeoVa!$T57*FW$198+VP!$T57*FW$199+Sol!$T57*FW$200+Affald!$T61*FW$201)</f>
        <v>2.0446544516420247E-2</v>
      </c>
      <c r="FX38" s="246">
        <f ca="1">IF(Sammenligning!$G$9="GJ",1,(1*3.6))*(AMV1træ!$T61*FX$183+AMV1træBP!$T61*FX$184+AMV3kul!$T59*FX$185+AMV4træ!$T59*FX$186+AMV4træBP!$T59*FX$187+AVV1træ!$T59*FX$188+AVV1kul!$T59*FX$189+AVV2træ!$T59*FX$190+AVV2halm!$T59*FX$191+AVV2gasGT!$T59*FX$192+KKV!$T59*FX$193+HCVgas!$T59*FX$194+SPolie!$T59*FX$195+SPgas!$T59*FX$196+GeoEL!$T57*FX$197+GeoVa!$T57*FX$198+VP!$T57*FX$199+Sol!$T57*FX$200+Affald!$T61*FX$201)</f>
        <v>2.0254117391649389E-2</v>
      </c>
      <c r="FY38" s="246">
        <f ca="1">IF(Sammenligning!$G$9="GJ",1,(1*3.6))*(AMV1træ!$T61*FY$183+AMV1træBP!$T61*FY$184+AMV3kul!$T59*FY$185+AMV4træ!$T59*FY$186+AMV4træBP!$T59*FY$187+AVV1træ!$T59*FY$188+AVV1kul!$T59*FY$189+AVV2træ!$T59*FY$190+AVV2halm!$T59*FY$191+AVV2gasGT!$T59*FY$192+KKV!$T59*FY$193+HCVgas!$T59*FY$194+SPolie!$T59*FY$195+SPgas!$T59*FY$196+GeoEL!$T57*FY$197+GeoVa!$T57*FY$198+VP!$T57*FY$199+Sol!$T57*FY$200+Affald!$T61*FY$201)</f>
        <v>1.652334250809161E-2</v>
      </c>
      <c r="FZ38" s="246">
        <f ca="1">IF(Sammenligning!$G$9="GJ",1,(1*3.6))*(AMV1træ!$T61*FZ$183+AMV1træBP!$T61*FZ$184+AMV3kul!$T59*FZ$185+AMV4træ!$T59*FZ$186+AMV4træBP!$T59*FZ$187+AVV1træ!$T59*FZ$188+AVV1kul!$T59*FZ$189+AVV2træ!$T59*FZ$190+AVV2halm!$T59*FZ$191+AVV2gasGT!$T59*FZ$192+KKV!$T59*FZ$193+HCVgas!$T59*FZ$194+SPolie!$T59*FZ$195+SPgas!$T59*FZ$196+GeoEL!$T57*FZ$197+GeoVa!$T57*FZ$198+VP!$T57*FZ$199+Sol!$T57*FZ$200+Affald!$T61*FZ$201)</f>
        <v>2.7687531019118403E-2</v>
      </c>
      <c r="GA38" s="246">
        <f ca="1">IF(Sammenligning!$G$9="GJ",1,(1*3.6))*(AMV1træ!$T61*GA$183+AMV1træBP!$T61*GA$184+AMV3kul!$T59*GA$185+AMV4træ!$T59*GA$186+AMV4træBP!$T59*GA$187+AVV1træ!$T59*GA$188+AVV1kul!$T59*GA$189+AVV2træ!$T59*GA$190+AVV2halm!$T59*GA$191+AVV2gasGT!$T59*GA$192+KKV!$T59*GA$193+HCVgas!$T59*GA$194+SPolie!$T59*GA$195+SPgas!$T59*GA$196+GeoEL!$T57*GA$197+GeoVa!$T57*GA$198+VP!$T57*GA$199+Sol!$T57*GA$200+Affald!$T61*GA$201)</f>
        <v>2.4554056813012433E-2</v>
      </c>
      <c r="GB38" s="246">
        <f ca="1">IF(Sammenligning!$G$9="GJ",1,(1*3.6))*(AMV1træ!$T61*GB$183+AMV1træBP!$T61*GB$184+AMV3kul!$T59*GB$185+AMV4træ!$T59*GB$186+AMV4træBP!$T59*GB$187+AVV1træ!$T59*GB$188+AVV1kul!$T59*GB$189+AVV2træ!$T59*GB$190+AVV2halm!$T59*GB$191+AVV2gasGT!$T59*GB$192+KKV!$T59*GB$193+HCVgas!$T59*GB$194+SPolie!$T59*GB$195+SPgas!$T59*GB$196+GeoEL!$T57*GB$197+GeoVa!$T57*GB$198+VP!$T57*GB$199+Sol!$T57*GB$200+Affald!$T61*GB$201)</f>
        <v>2.1116278113354047E-2</v>
      </c>
      <c r="GC38" s="246">
        <f ca="1">IF(Sammenligning!$G$9="GJ",1,(1*3.6))*(AMV1træ!$T61*GC$183+AMV1træBP!$T61*GC$184+AMV3kul!$T59*GC$185+AMV4træ!$T59*GC$186+AMV4træBP!$T59*GC$187+AVV1træ!$T59*GC$188+AVV1kul!$T59*GC$189+AVV2træ!$T59*GC$190+AVV2halm!$T59*GC$191+AVV2gasGT!$T59*GC$192+KKV!$T59*GC$193+HCVgas!$T59*GC$194+SPolie!$T59*GC$195+SPgas!$T59*GC$196+GeoEL!$T57*GC$197+GeoVa!$T57*GC$198+VP!$T57*GC$199+Sol!$T57*GC$200+Affald!$T61*GC$201)</f>
        <v>2.1188791184468678E-2</v>
      </c>
      <c r="GD38" s="246">
        <f ca="1">IF(Sammenligning!$G$9="GJ",1,(1*3.6))*(AMV1træ!$T61*GD$183+AMV1træBP!$T61*GD$184+AMV3kul!$T59*GD$185+AMV4træ!$T59*GD$186+AMV4træBP!$T59*GD$187+AVV1træ!$T59*GD$188+AVV1kul!$T59*GD$189+AVV2træ!$T59*GD$190+AVV2halm!$T59*GD$191+AVV2gasGT!$T59*GD$192+KKV!$T59*GD$193+HCVgas!$T59*GD$194+SPolie!$T59*GD$195+SPgas!$T59*GD$196+GeoEL!$T57*GD$197+GeoVa!$T57*GD$198+VP!$T57*GD$199+Sol!$T57*GD$200+Affald!$T61*GD$201)</f>
        <v>1.4721479579370082E-2</v>
      </c>
      <c r="GE38" s="246">
        <f ca="1">IF(Sammenligning!$G$9="GJ",1,(1*3.6))*(AMV1træ!$U61*GE$183+AMV1træBP!$U61*GE$184+AMV3kul!$U59*GE$185+AMV4træ!$U59*GE$186+AMV4træBP!$U59*GE$187+AVV1træ!$U59*GE$188+AVV1kul!$U59*GE$189+AVV2træ!$U59*GE$190+AVV2halm!$U59*GE$191+AVV2gasGT!$U59*GE$192+KKV!$U59*GE$193+HCVgas!$U59*GE$194+SPolie!$U59*GE$195+SPgas!$U59*GE$196+GeoEL!$U57*GE$197+GeoVa!$U57*GE$198+VP!$U57*GE$199+Sol!$U57*GE$200+Affald!$U61*GE$201)</f>
        <v>1.4190115105852975E-2</v>
      </c>
      <c r="GF38" s="246">
        <f ca="1">IF(Sammenligning!$G$9="GJ",1,(1*3.6))*(AMV1træ!$U61*GF$183+AMV1træBP!$U61*GF$184+AMV3kul!$U59*GF$185+AMV4træ!$U59*GF$186+AMV4træBP!$U59*GF$187+AVV1træ!$U59*GF$188+AVV1kul!$U59*GF$189+AVV2træ!$U59*GF$190+AVV2halm!$U59*GF$191+AVV2gasGT!$U59*GF$192+KKV!$U59*GF$193+HCVgas!$U59*GF$194+SPolie!$U59*GF$195+SPgas!$U59*GF$196+GeoEL!$U57*GF$197+GeoVa!$U57*GF$198+VP!$U57*GF$199+Sol!$U57*GF$200+Affald!$U61*GF$201)</f>
        <v>1.6987190546663974E-2</v>
      </c>
      <c r="GG38" s="246">
        <f ca="1">IF(Sammenligning!$G$9="GJ",1,(1*3.6))*(AMV1træ!$U61*GG$183+AMV1træBP!$U61*GG$184+AMV3kul!$U59*GG$185+AMV4træ!$U59*GG$186+AMV4træBP!$U59*GG$187+AVV1træ!$U59*GG$188+AVV1kul!$U59*GG$189+AVV2træ!$U59*GG$190+AVV2halm!$U59*GG$191+AVV2gasGT!$U59*GG$192+KKV!$U59*GG$193+HCVgas!$U59*GG$194+SPolie!$U59*GG$195+SPgas!$U59*GG$196+GeoEL!$U57*GG$197+GeoVa!$U57*GG$198+VP!$U57*GG$199+Sol!$U57*GG$200+Affald!$U61*GG$201)</f>
        <v>2.0852304059549617E-2</v>
      </c>
      <c r="GH38" s="246">
        <f ca="1">IF(Sammenligning!$G$9="GJ",1,(1*3.6))*(AMV1træ!$U61*GH$183+AMV1træBP!$U61*GH$184+AMV3kul!$U59*GH$185+AMV4træ!$U59*GH$186+AMV4træBP!$U59*GH$187+AVV1træ!$U59*GH$188+AVV1kul!$U59*GH$189+AVV2træ!$U59*GH$190+AVV2halm!$U59*GH$191+AVV2gasGT!$U59*GH$192+KKV!$U59*GH$193+HCVgas!$U59*GH$194+SPolie!$U59*GH$195+SPgas!$U59*GH$196+GeoEL!$U57*GH$197+GeoVa!$U57*GH$198+VP!$U57*GH$199+Sol!$U57*GH$200+Affald!$U61*GH$201)</f>
        <v>2.2507712890079006E-2</v>
      </c>
      <c r="GI38" s="246">
        <f ca="1">IF(Sammenligning!$G$9="GJ",1,(1*3.6))*(AMV1træ!$U61*GI$183+AMV1træBP!$U61*GI$184+AMV3kul!$U59*GI$185+AMV4træ!$U59*GI$186+AMV4træBP!$U59*GI$187+AVV1træ!$U59*GI$188+AVV1kul!$U59*GI$189+AVV2træ!$U59*GI$190+AVV2halm!$U59*GI$191+AVV2gasGT!$U59*GI$192+KKV!$U59*GI$193+HCVgas!$U59*GI$194+SPolie!$U59*GI$195+SPgas!$U59*GI$196+GeoEL!$U57*GI$197+GeoVa!$U57*GI$198+VP!$U57*GI$199+Sol!$U57*GI$200+Affald!$U61*GI$201)</f>
        <v>1.9647935973354933E-2</v>
      </c>
      <c r="GJ38" s="246">
        <f ca="1">IF(Sammenligning!$G$9="GJ",1,(1*3.6))*(AMV1træ!$U61*GJ$183+AMV1træBP!$U61*GJ$184+AMV3kul!$U59*GJ$185+AMV4træ!$U59*GJ$186+AMV4træBP!$U59*GJ$187+AVV1træ!$U59*GJ$188+AVV1kul!$U59*GJ$189+AVV2træ!$U59*GJ$190+AVV2halm!$U59*GJ$191+AVV2gasGT!$U59*GJ$192+KKV!$U59*GJ$193+HCVgas!$U59*GJ$194+SPolie!$U59*GJ$195+SPgas!$U59*GJ$196+GeoEL!$U57*GJ$197+GeoVa!$U57*GJ$198+VP!$U57*GJ$199+Sol!$U57*GJ$200+Affald!$U61*GJ$201)</f>
        <v>2.0479866380517204E-2</v>
      </c>
      <c r="GK38" s="246">
        <f ca="1">IF(Sammenligning!$G$9="GJ",1,(1*3.6))*(AMV1træ!$U61*GK$183+AMV1træBP!$U61*GK$184+AMV3kul!$U59*GK$185+AMV4træ!$U59*GK$186+AMV4træBP!$U59*GK$187+AVV1træ!$U59*GK$188+AVV1kul!$U59*GK$189+AVV2træ!$U59*GK$190+AVV2halm!$U59*GK$191+AVV2gasGT!$U59*GK$192+KKV!$U59*GK$193+HCVgas!$U59*GK$194+SPolie!$U59*GK$195+SPgas!$U59*GK$196+GeoEL!$U57*GK$197+GeoVa!$U57*GK$198+VP!$U57*GK$199+Sol!$U57*GK$200+Affald!$U61*GK$201)</f>
        <v>1.6912276227779504E-2</v>
      </c>
      <c r="GL38" s="246">
        <f ca="1">IF(Sammenligning!$G$9="GJ",1,(1*3.6))*(AMV1træ!$U61*GL$183+AMV1træBP!$U61*GL$184+AMV3kul!$U59*GL$185+AMV4træ!$U59*GL$186+AMV4træBP!$U59*GL$187+AVV1træ!$U59*GL$188+AVV1kul!$U59*GL$189+AVV2træ!$U59*GL$190+AVV2halm!$U59*GL$191+AVV2gasGT!$U59*GL$192+KKV!$U59*GL$193+HCVgas!$U59*GL$194+SPolie!$U59*GL$195+SPgas!$U59*GL$196+GeoEL!$U57*GL$197+GeoVa!$U57*GL$198+VP!$U57*GL$199+Sol!$U57*GL$200+Affald!$U61*GL$201)</f>
        <v>2.7407053334952344E-2</v>
      </c>
      <c r="GM38" s="246">
        <f ca="1">IF(Sammenligning!$G$9="GJ",1,(1*3.6))*(AMV1træ!$U61*GM$183+AMV1træBP!$U61*GM$184+AMV3kul!$U59*GM$185+AMV4træ!$U59*GM$186+AMV4træBP!$U59*GM$187+AVV1træ!$U59*GM$188+AVV1kul!$U59*GM$189+AVV2træ!$U59*GM$190+AVV2halm!$U59*GM$191+AVV2gasGT!$U59*GM$192+KKV!$U59*GM$193+HCVgas!$U59*GM$194+SPolie!$U59*GM$195+SPgas!$U59*GM$196+GeoEL!$U57*GM$197+GeoVa!$U57*GM$198+VP!$U57*GM$199+Sol!$U57*GM$200+Affald!$U61*GM$201)</f>
        <v>2.4341966445192431E-2</v>
      </c>
      <c r="GN38" s="246">
        <f ca="1">IF(Sammenligning!$G$9="GJ",1,(1*3.6))*(AMV1træ!$U61*GN$183+AMV1træBP!$U61*GN$184+AMV3kul!$U59*GN$185+AMV4træ!$U59*GN$186+AMV4træBP!$U59*GN$187+AVV1træ!$U59*GN$188+AVV1kul!$U59*GN$189+AVV2træ!$U59*GN$190+AVV2halm!$U59*GN$191+AVV2gasGT!$U59*GN$192+KKV!$U59*GN$193+HCVgas!$U59*GN$194+SPolie!$U59*GN$195+SPgas!$U59*GN$196+GeoEL!$U57*GN$197+GeoVa!$U57*GN$198+VP!$U57*GN$199+Sol!$U57*GN$200+Affald!$U61*GN$201)</f>
        <v>2.0870960664047738E-2</v>
      </c>
      <c r="GO38" s="246">
        <f ca="1">IF(Sammenligning!$G$9="GJ",1,(1*3.6))*(AMV1træ!$U61*GO$183+AMV1træBP!$U61*GO$184+AMV3kul!$U59*GO$185+AMV4træ!$U59*GO$186+AMV4træBP!$U59*GO$187+AVV1træ!$U59*GO$188+AVV1kul!$U59*GO$189+AVV2træ!$U59*GO$190+AVV2halm!$U59*GO$191+AVV2gasGT!$U59*GO$192+KKV!$U59*GO$193+HCVgas!$U59*GO$194+SPolie!$U59*GO$195+SPgas!$U59*GO$196+GeoEL!$U57*GO$197+GeoVa!$U57*GO$198+VP!$U57*GO$199+Sol!$U57*GO$200+Affald!$U61*GO$201)</f>
        <v>2.1241025967702241E-2</v>
      </c>
      <c r="GP38" s="246">
        <f ca="1">IF(Sammenligning!$G$9="GJ",1,(1*3.6))*(AMV1træ!$U61*GP$183+AMV1træBP!$U61*GP$184+AMV3kul!$U59*GP$185+AMV4træ!$U59*GP$186+AMV4træBP!$U59*GP$187+AVV1træ!$U59*GP$188+AVV1kul!$U59*GP$189+AVV2træ!$U59*GP$190+AVV2halm!$U59*GP$191+AVV2gasGT!$U59*GP$192+KKV!$U59*GP$193+HCVgas!$U59*GP$194+SPolie!$U59*GP$195+SPgas!$U59*GP$196+GeoEL!$U57*GP$197+GeoVa!$U57*GP$198+VP!$U57*GP$199+Sol!$U57*GP$200+Affald!$U61*GP$201)</f>
        <v>1.598401947204646E-2</v>
      </c>
      <c r="GQ38" s="310">
        <f ca="1">IF(Sammenligning!$G$9="GJ",1,(1*3.6))*(AMV1træ!$V61*GQ$183+AMV1træBP!$V61*GQ$184+AMV3kul!$V59*GQ$185+AMV4træ!$V59*GQ$186+AMV4træBP!$V59*GQ$187+AVV1træ!$V59*GQ$188+AVV1kul!$V59*GQ$189+AVV2træ!$V59*GQ$190+AVV2halm!$V59*GQ$191+AVV2gasGT!$V59*GQ$192+KKV!$V59*GQ$193+HCVgas!$V59*GQ$194+SPolie!$V59*GQ$195+SPgas!$V59*GQ$196+GeoEL!$V57*GQ$197+GeoVa!$V57*GQ$198+VP!$V57*GQ$199+Sol!$V57*GQ$200+Affald!$V61*GQ$201)</f>
        <v>1.3219714066005105E-2</v>
      </c>
      <c r="GR38" s="310">
        <f ca="1">IF(Sammenligning!$G$9="GJ",1,(1*3.6))*(AMV1træ!$V61*GR$183+AMV1træBP!$V61*GR$184+AMV3kul!$V59*GR$185+AMV4træ!$V59*GR$186+AMV4træBP!$V59*GR$187+AVV1træ!$V59*GR$188+AVV1kul!$V59*GR$189+AVV2træ!$V59*GR$190+AVV2halm!$V59*GR$191+AVV2gasGT!$V59*GR$192+KKV!$V59*GR$193+HCVgas!$V59*GR$194+SPolie!$V59*GR$195+SPgas!$V59*GR$196+GeoEL!$V57*GR$197+GeoVa!$V57*GR$198+VP!$V57*GR$199+Sol!$V57*GR$200+Affald!$V61*GR$201)</f>
        <v>1.6068480137305656E-2</v>
      </c>
      <c r="GS38" s="310">
        <f ca="1">IF(Sammenligning!$G$9="GJ",1,(1*3.6))*(AMV1træ!$V61*GS$183+AMV1træBP!$V61*GS$184+AMV3kul!$V59*GS$185+AMV4træ!$V59*GS$186+AMV4træBP!$V59*GS$187+AVV1træ!$V59*GS$188+AVV1kul!$V59*GS$189+AVV2træ!$V59*GS$190+AVV2halm!$V59*GS$191+AVV2gasGT!$V59*GS$192+KKV!$V59*GS$193+HCVgas!$V59*GS$194+SPolie!$V59*GS$195+SPgas!$V59*GS$196+GeoEL!$V57*GS$197+GeoVa!$V57*GS$198+VP!$V57*GS$199+Sol!$V57*GS$200+Affald!$V61*GS$201)</f>
        <v>2.0677353882678797E-2</v>
      </c>
      <c r="GT38" s="310">
        <f ca="1">IF(Sammenligning!$G$9="GJ",1,(1*3.6))*(AMV1træ!$V61*GT$183+AMV1træBP!$V61*GT$184+AMV3kul!$V59*GT$185+AMV4træ!$V59*GT$186+AMV4træBP!$V59*GT$187+AVV1træ!$V59*GT$188+AVV1kul!$V59*GT$189+AVV2træ!$V59*GT$190+AVV2halm!$V59*GT$191+AVV2gasGT!$V59*GT$192+KKV!$V59*GT$193+HCVgas!$V59*GT$194+SPolie!$V59*GT$195+SPgas!$V59*GT$196+GeoEL!$V57*GT$197+GeoVa!$V57*GT$198+VP!$V57*GT$199+Sol!$V57*GT$200+Affald!$V61*GT$201)</f>
        <v>2.2803343638170229E-2</v>
      </c>
      <c r="GU38" s="310">
        <f ca="1">IF(Sammenligning!$G$9="GJ",1,(1*3.6))*(AMV1træ!$V61*GU$183+AMV1træBP!$V61*GU$184+AMV3kul!$V59*GU$185+AMV4træ!$V59*GU$186+AMV4træBP!$V59*GU$187+AVV1træ!$V59*GU$188+AVV1kul!$V59*GU$189+AVV2træ!$V59*GU$190+AVV2halm!$V59*GU$191+AVV2gasGT!$V59*GU$192+KKV!$V59*GU$193+HCVgas!$V59*GU$194+SPolie!$V59*GU$195+SPgas!$V59*GU$196+GeoEL!$V57*GU$197+GeoVa!$V57*GU$198+VP!$V57*GU$199+Sol!$V57*GU$200+Affald!$V61*GU$201)</f>
        <v>1.8835119399722388E-2</v>
      </c>
      <c r="GV38" s="310">
        <f ca="1">IF(Sammenligning!$G$9="GJ",1,(1*3.6))*(AMV1træ!$V61*GV$183+AMV1træBP!$V61*GV$184+AMV3kul!$V59*GV$185+AMV4træ!$V59*GV$186+AMV4træBP!$V59*GV$187+AVV1træ!$V59*GV$188+AVV1kul!$V59*GV$189+AVV2træ!$V59*GV$190+AVV2halm!$V59*GV$191+AVV2gasGT!$V59*GV$192+KKV!$V59*GV$193+HCVgas!$V59*GV$194+SPolie!$V59*GV$195+SPgas!$V59*GV$196+GeoEL!$V57*GV$197+GeoVa!$V57*GV$198+VP!$V57*GV$199+Sol!$V57*GV$200+Affald!$V61*GV$201)</f>
        <v>2.0706072323807754E-2</v>
      </c>
      <c r="GW38" s="310">
        <f ca="1">IF(Sammenligning!$G$9="GJ",1,(1*3.6))*(AMV1træ!$V61*GW$183+AMV1træBP!$V61*GW$184+AMV3kul!$V59*GW$185+AMV4træ!$V59*GW$186+AMV4træBP!$V59*GW$187+AVV1træ!$V59*GW$188+AVV1kul!$V59*GW$189+AVV2træ!$V59*GW$190+AVV2halm!$V59*GW$191+AVV2gasGT!$V59*GW$192+KKV!$V59*GW$193+HCVgas!$V59*GW$194+SPolie!$V59*GW$195+SPgas!$V59*GW$196+GeoEL!$V57*GW$197+GeoVa!$V57*GW$198+VP!$V57*GW$199+Sol!$V57*GW$200+Affald!$V61*GW$201)</f>
        <v>1.7273881220628857E-2</v>
      </c>
      <c r="GX38" s="310">
        <f ca="1">IF(Sammenligning!$G$9="GJ",1,(1*3.6))*(AMV1træ!$V61*GX$183+AMV1træBP!$V61*GX$184+AMV3kul!$V59*GX$185+AMV4træ!$V59*GX$186+AMV4træBP!$V59*GX$187+AVV1træ!$V59*GX$188+AVV1kul!$V59*GX$189+AVV2træ!$V59*GX$190+AVV2halm!$V59*GX$191+AVV2gasGT!$V59*GX$192+KKV!$V59*GX$193+HCVgas!$V59*GX$194+SPolie!$V59*GX$195+SPgas!$V59*GX$196+GeoEL!$V57*GX$197+GeoVa!$V57*GX$198+VP!$V57*GX$199+Sol!$V57*GX$200+Affald!$V61*GX$201)</f>
        <v>2.7102037899394617E-2</v>
      </c>
      <c r="GY38" s="310">
        <f ca="1">IF(Sammenligning!$G$9="GJ",1,(1*3.6))*(AMV1træ!$V61*GY$183+AMV1træBP!$V61*GY$184+AMV3kul!$V59*GY$185+AMV4træ!$V59*GY$186+AMV4træBP!$V59*GY$187+AVV1træ!$V59*GY$188+AVV1kul!$V59*GY$189+AVV2træ!$V59*GY$190+AVV2halm!$V59*GY$191+AVV2gasGT!$V59*GY$192+KKV!$V59*GY$193+HCVgas!$V59*GY$194+SPolie!$V59*GY$195+SPgas!$V59*GY$196+GeoEL!$V57*GY$197+GeoVa!$V57*GY$198+VP!$V57*GY$199+Sol!$V57*GY$200+Affald!$V61*GY$201)</f>
        <v>2.413171877716715E-2</v>
      </c>
      <c r="GZ38" s="310">
        <f ca="1">IF(Sammenligning!$G$9="GJ",1,(1*3.6))*(AMV1træ!$V61*GZ$183+AMV1træBP!$V61*GZ$184+AMV3kul!$V59*GZ$185+AMV4træ!$V59*GZ$186+AMV4træBP!$V59*GZ$187+AVV1træ!$V59*GZ$188+AVV1kul!$V59*GZ$189+AVV2træ!$V59*GZ$190+AVV2halm!$V59*GZ$191+AVV2gasGT!$V59*GZ$192+KKV!$V59*GZ$193+HCVgas!$V59*GZ$194+SPolie!$V59*GZ$195+SPgas!$V59*GZ$196+GeoEL!$V57*GZ$197+GeoVa!$V57*GZ$198+VP!$V57*GZ$199+Sol!$V57*GZ$200+Affald!$V61*GZ$201)</f>
        <v>2.0623871530708032E-2</v>
      </c>
      <c r="HA38" s="310">
        <f ca="1">IF(Sammenligning!$G$9="GJ",1,(1*3.6))*(AMV1træ!$V61*HA$183+AMV1træBP!$V61*HA$184+AMV3kul!$V59*HA$185+AMV4træ!$V59*HA$186+AMV4træBP!$V59*HA$187+AVV1træ!$V59*HA$188+AVV1kul!$V59*HA$189+AVV2træ!$V59*HA$190+AVV2halm!$V59*HA$191+AVV2gasGT!$V59*HA$192+KKV!$V59*HA$193+HCVgas!$V59*HA$194+SPolie!$V59*HA$195+SPgas!$V59*HA$196+GeoEL!$V57*HA$197+GeoVa!$V57*HA$198+VP!$V57*HA$199+Sol!$V57*HA$200+Affald!$V61*HA$201)</f>
        <v>2.1292622821681175E-2</v>
      </c>
      <c r="HB38" s="310">
        <f ca="1">IF(Sammenligning!$G$9="GJ",1,(1*3.6))*(AMV1træ!$V61*HB$183+AMV1træBP!$V61*HB$184+AMV3kul!$V59*HB$185+AMV4træ!$V59*HB$186+AMV4træBP!$V59*HB$187+AVV1træ!$V59*HB$188+AVV1kul!$V59*HB$189+AVV2træ!$V59*HB$190+AVV2halm!$V59*HB$191+AVV2gasGT!$V59*HB$192+KKV!$V59*HB$193+HCVgas!$V59*HB$194+SPolie!$V59*HB$195+SPgas!$V59*HB$196+GeoEL!$V57*HB$197+GeoVa!$V57*HB$198+VP!$V57*HB$199+Sol!$V57*HB$200+Affald!$V61*HB$201)</f>
        <v>1.7252610978417831E-2</v>
      </c>
      <c r="HC38" s="246">
        <f ca="1">IF(Sammenligning!$G$9="GJ",1,(1*3.6))*(AMV1træ!$W61*HC$183+AMV1træBP!$W61*HC$184+AMV3kul!$W59*HC$185+AMV4træ!$W59*HC$186+AMV4træBP!$W59*HC$187+AVV1træ!$W59*HC$188+AVV1kul!$W59*HC$189+AVV2træ!$W59*HC$190+AVV2halm!$W59*HC$191+AVV2gasGT!$W59*HC$192+KKV!$W59*HC$193+HCVgas!$W59*HC$194+SPolie!$W59*HC$195+SPgas!$W59*HC$196+GeoEL!$W57*HC$197+GeoVa!$W57*HC$198+VP!$W57*HC$199+Sol!$W57*HC$200+Affald!$W61*HC$201)</f>
        <v>1.8223789844049484E-2</v>
      </c>
      <c r="HD38" s="246">
        <f ca="1">IF(Sammenligning!$G$9="GJ",1,(1*3.6))*(AMV1træ!$W61*HD$183+AMV1træBP!$W61*HD$184+AMV3kul!$W59*HD$185+AMV4træ!$W59*HD$186+AMV4træBP!$W59*HD$187+AVV1træ!$W59*HD$188+AVV1kul!$W59*HD$189+AVV2træ!$W59*HD$190+AVV2halm!$W59*HD$191+AVV2gasGT!$W59*HD$192+KKV!$W59*HD$193+HCVgas!$W59*HD$194+SPolie!$W59*HD$195+SPgas!$W59*HD$196+GeoEL!$W57*HD$197+GeoVa!$W57*HD$198+VP!$W57*HD$199+Sol!$W57*HD$200+Affald!$W61*HD$201)</f>
        <v>2.0038761181762905E-2</v>
      </c>
      <c r="HE38" s="246">
        <f ca="1">IF(Sammenligning!$G$9="GJ",1,(1*3.6))*(AMV1træ!$W61*HE$183+AMV1træBP!$W61*HE$184+AMV3kul!$W59*HE$185+AMV4træ!$W59*HE$186+AMV4træBP!$W59*HE$187+AVV1træ!$W59*HE$188+AVV1kul!$W59*HE$189+AVV2træ!$W59*HE$190+AVV2halm!$W59*HE$191+AVV2gasGT!$W59*HE$192+KKV!$W59*HE$193+HCVgas!$W59*HE$194+SPolie!$W59*HE$195+SPgas!$W59*HE$196+GeoEL!$W57*HE$197+GeoVa!$W57*HE$198+VP!$W57*HE$199+Sol!$W57*HE$200+Affald!$W61*HE$201)</f>
        <v>1.6379590206644187E-2</v>
      </c>
      <c r="HF38" s="246">
        <f ca="1">IF(Sammenligning!$G$9="GJ",1,(1*3.6))*(AMV1træ!$W61*HF$183+AMV1træBP!$W61*HF$184+AMV3kul!$W59*HF$185+AMV4træ!$W59*HF$186+AMV4træBP!$W59*HF$187+AVV1træ!$W59*HF$188+AVV1kul!$W59*HF$189+AVV2træ!$W59*HF$190+AVV2halm!$W59*HF$191+AVV2gasGT!$W59*HF$192+KKV!$W59*HF$193+HCVgas!$W59*HF$194+SPolie!$W59*HF$195+SPgas!$W59*HF$196+GeoEL!$W57*HF$197+GeoVa!$W57*HF$198+VP!$W57*HF$199+Sol!$W57*HF$200+Affald!$W61*HF$201)</f>
        <v>1.9459332593521859E-2</v>
      </c>
      <c r="HG38" s="246">
        <f ca="1">IF(Sammenligning!$G$9="GJ",1,(1*3.6))*(AMV1træ!$W61*HG$183+AMV1træBP!$W61*HG$184+AMV3kul!$W59*HG$185+AMV4træ!$W59*HG$186+AMV4træBP!$W59*HG$187+AVV1træ!$W59*HG$188+AVV1kul!$W59*HG$189+AVV2træ!$W59*HG$190+AVV2halm!$W59*HG$191+AVV2gasGT!$W59*HG$192+KKV!$W59*HG$193+HCVgas!$W59*HG$194+SPolie!$W59*HG$195+SPgas!$W59*HG$196+GeoEL!$W57*HG$197+GeoVa!$W57*HG$198+VP!$W57*HG$199+Sol!$W57*HG$200+Affald!$W61*HG$201)</f>
        <v>1.9590548831197492E-2</v>
      </c>
      <c r="HH38" s="246">
        <f ca="1">IF(Sammenligning!$G$9="GJ",1,(1*3.6))*(AMV1træ!$W61*HH$183+AMV1træBP!$W61*HH$184+AMV3kul!$W59*HH$185+AMV4træ!$W59*HH$186+AMV4træBP!$W59*HH$187+AVV1træ!$W59*HH$188+AVV1kul!$W59*HH$189+AVV2træ!$W59*HH$190+AVV2halm!$W59*HH$191+AVV2gasGT!$W59*HH$192+KKV!$W59*HH$193+HCVgas!$W59*HH$194+SPolie!$W59*HH$195+SPgas!$W59*HH$196+GeoEL!$W57*HH$197+GeoVa!$W57*HH$198+VP!$W57*HH$199+Sol!$W57*HH$200+Affald!$W61*HH$201)</f>
        <v>2.0654160287185235E-2</v>
      </c>
      <c r="HI38" s="246">
        <f ca="1">IF(Sammenligning!$G$9="GJ",1,(1*3.6))*(AMV1træ!$W61*HI$183+AMV1træBP!$W61*HI$184+AMV3kul!$W59*HI$185+AMV4træ!$W59*HI$186+AMV4træBP!$W59*HI$187+AVV1træ!$W59*HI$188+AVV1kul!$W59*HI$189+AVV2træ!$W59*HI$190+AVV2halm!$W59*HI$191+AVV2gasGT!$W59*HI$192+KKV!$W59*HI$193+HCVgas!$W59*HI$194+SPolie!$W59*HI$195+SPgas!$W59*HI$196+GeoEL!$W57*HI$197+GeoVa!$W57*HI$198+VP!$W57*HI$199+Sol!$W57*HI$200+Affald!$W61*HI$201)</f>
        <v>1.6712865313864716E-2</v>
      </c>
      <c r="HJ38" s="246">
        <f ca="1">IF(Sammenligning!$G$9="GJ",1,(1*3.6))*(AMV1træ!$W61*HJ$183+AMV1træBP!$W61*HJ$184+AMV3kul!$W59*HJ$185+AMV4træ!$W59*HJ$186+AMV4træBP!$W59*HJ$187+AVV1træ!$W59*HJ$188+AVV1kul!$W59*HJ$189+AVV2træ!$W59*HJ$190+AVV2halm!$W59*HJ$191+AVV2gasGT!$W59*HJ$192+KKV!$W59*HJ$193+HCVgas!$W59*HJ$194+SPolie!$W59*HJ$195+SPgas!$W59*HJ$196+GeoEL!$W57*HJ$197+GeoVa!$W57*HJ$198+VP!$W57*HJ$199+Sol!$W57*HJ$200+Affald!$W61*HJ$201)</f>
        <v>2.7212991563776257E-2</v>
      </c>
      <c r="HK38" s="246">
        <f ca="1">IF(Sammenligning!$G$9="GJ",1,(1*3.6))*(AMV1træ!$W61*HK$183+AMV1træBP!$W61*HK$184+AMV3kul!$W59*HK$185+AMV4træ!$W59*HK$186+AMV4træBP!$W59*HK$187+AVV1træ!$W59*HK$188+AVV1kul!$W59*HK$189+AVV2træ!$W59*HK$190+AVV2halm!$W59*HK$191+AVV2gasGT!$W59*HK$192+KKV!$W59*HK$193+HCVgas!$W59*HK$194+SPolie!$W59*HK$195+SPgas!$W59*HK$196+GeoEL!$W57*HK$197+GeoVa!$W57*HK$198+VP!$W57*HK$199+Sol!$W57*HK$200+Affald!$W61*HK$201)</f>
        <v>2.2739165587846402E-2</v>
      </c>
      <c r="HL38" s="246">
        <f ca="1">IF(Sammenligning!$G$9="GJ",1,(1*3.6))*(AMV1træ!$W61*HL$183+AMV1træBP!$W61*HL$184+AMV3kul!$W59*HL$185+AMV4træ!$W59*HL$186+AMV4træBP!$W59*HL$187+AVV1træ!$W59*HL$188+AVV1kul!$W59*HL$189+AVV2træ!$W59*HL$190+AVV2halm!$W59*HL$191+AVV2gasGT!$W59*HL$192+KKV!$W59*HL$193+HCVgas!$W59*HL$194+SPolie!$W59*HL$195+SPgas!$W59*HL$196+GeoEL!$W57*HL$197+GeoVa!$W57*HL$198+VP!$W57*HL$199+Sol!$W57*HL$200+Affald!$W61*HL$201)</f>
        <v>2.2209065067620933E-2</v>
      </c>
      <c r="HM38" s="246">
        <f ca="1">IF(Sammenligning!$G$9="GJ",1,(1*3.6))*(AMV1træ!$W61*HM$183+AMV1træBP!$W61*HM$184+AMV3kul!$W59*HM$185+AMV4træ!$W59*HM$186+AMV4træBP!$W59*HM$187+AVV1træ!$W59*HM$188+AVV1kul!$W59*HM$189+AVV2træ!$W59*HM$190+AVV2halm!$W59*HM$191+AVV2gasGT!$W59*HM$192+KKV!$W59*HM$193+HCVgas!$W59*HM$194+SPolie!$W59*HM$195+SPgas!$W59*HM$196+GeoEL!$W57*HM$197+GeoVa!$W57*HM$198+VP!$W57*HM$199+Sol!$W57*HM$200+Affald!$W61*HM$201)</f>
        <v>2.0554557605390125E-2</v>
      </c>
      <c r="HN38" s="246">
        <f ca="1">IF(Sammenligning!$G$9="GJ",1,(1*3.6))*(AMV1træ!$W61*HN$183+AMV1træBP!$W61*HN$184+AMV3kul!$W59*HN$185+AMV4træ!$W59*HN$186+AMV4træBP!$W59*HN$187+AVV1træ!$W59*HN$188+AVV1kul!$W59*HN$189+AVV2træ!$W59*HN$190+AVV2halm!$W59*HN$191+AVV2gasGT!$W59*HN$192+KKV!$W59*HN$193+HCVgas!$W59*HN$194+SPolie!$W59*HN$195+SPgas!$W59*HN$196+GeoEL!$W57*HN$197+GeoVa!$W57*HN$198+VP!$W57*HN$199+Sol!$W57*HN$200+Affald!$W61*HN$201)</f>
        <v>2.0756179100424502E-2</v>
      </c>
      <c r="HO38" s="246">
        <f ca="1">IF(Sammenligning!$G$9="GJ",1,(1*3.6))*(AMV1træ!$X61*HO$183+AMV1træBP!$X61*HO$184+AMV3kul!$X59*HO$185+AMV4træ!$X59*HO$186+AMV4træBP!$X59*HO$187+AVV1træ!$X59*HO$188+AVV1kul!$X59*HO$189+AVV2træ!$X59*HO$190+AVV2halm!$X59*HO$191+AVV2gasGT!$X59*HO$192+KKV!$X59*HO$193+HCVgas!$X59*HO$194+SPolie!$X59*HO$195+SPgas!$X59*HO$196+GeoEL!$X57*HO$197+GeoVa!$X57*HO$198+VP!$X57*HO$199+Sol!$X57*HO$200+Affald!$X61*HO$201)</f>
        <v>1.8223789844049484E-2</v>
      </c>
      <c r="HP38" s="246">
        <f ca="1">IF(Sammenligning!$G$9="GJ",1,(1*3.6))*(AMV1træ!$X61*HP$183+AMV1træBP!$X61*HP$184+AMV3kul!$X59*HP$185+AMV4træ!$X59*HP$186+AMV4træBP!$X59*HP$187+AVV1træ!$X59*HP$188+AVV1kul!$X59*HP$189+AVV2træ!$X59*HP$190+AVV2halm!$X59*HP$191+AVV2gasGT!$X59*HP$192+KKV!$X59*HP$193+HCVgas!$X59*HP$194+SPolie!$X59*HP$195+SPgas!$X59*HP$196+GeoEL!$X57*HP$197+GeoVa!$X57*HP$198+VP!$X57*HP$199+Sol!$X57*HP$200+Affald!$X61*HP$201)</f>
        <v>2.0038761181762905E-2</v>
      </c>
      <c r="HQ38" s="246">
        <f ca="1">IF(Sammenligning!$G$9="GJ",1,(1*3.6))*(AMV1træ!$X61*HQ$183+AMV1træBP!$X61*HQ$184+AMV3kul!$X59*HQ$185+AMV4træ!$X59*HQ$186+AMV4træBP!$X59*HQ$187+AVV1træ!$X59*HQ$188+AVV1kul!$X59*HQ$189+AVV2træ!$X59*HQ$190+AVV2halm!$X59*HQ$191+AVV2gasGT!$X59*HQ$192+KKV!$X59*HQ$193+HCVgas!$X59*HQ$194+SPolie!$X59*HQ$195+SPgas!$X59*HQ$196+GeoEL!$X57*HQ$197+GeoVa!$X57*HQ$198+VP!$X57*HQ$199+Sol!$X57*HQ$200+Affald!$X61*HQ$201)</f>
        <v>1.6379590206644187E-2</v>
      </c>
      <c r="HR38" s="246">
        <f ca="1">IF(Sammenligning!$G$9="GJ",1,(1*3.6))*(AMV1træ!$X61*HR$183+AMV1træBP!$X61*HR$184+AMV3kul!$X59*HR$185+AMV4træ!$X59*HR$186+AMV4træBP!$X59*HR$187+AVV1træ!$X59*HR$188+AVV1kul!$X59*HR$189+AVV2træ!$X59*HR$190+AVV2halm!$X59*HR$191+AVV2gasGT!$X59*HR$192+KKV!$X59*HR$193+HCVgas!$X59*HR$194+SPolie!$X59*HR$195+SPgas!$X59*HR$196+GeoEL!$X57*HR$197+GeoVa!$X57*HR$198+VP!$X57*HR$199+Sol!$X57*HR$200+Affald!$X61*HR$201)</f>
        <v>1.9459332593521859E-2</v>
      </c>
      <c r="HS38" s="246">
        <f ca="1">IF(Sammenligning!$G$9="GJ",1,(1*3.6))*(AMV1træ!$X61*HS$183+AMV1træBP!$X61*HS$184+AMV3kul!$X59*HS$185+AMV4træ!$X59*HS$186+AMV4træBP!$X59*HS$187+AVV1træ!$X59*HS$188+AVV1kul!$X59*HS$189+AVV2træ!$X59*HS$190+AVV2halm!$X59*HS$191+AVV2gasGT!$X59*HS$192+KKV!$X59*HS$193+HCVgas!$X59*HS$194+SPolie!$X59*HS$195+SPgas!$X59*HS$196+GeoEL!$X57*HS$197+GeoVa!$X57*HS$198+VP!$X57*HS$199+Sol!$X57*HS$200+Affald!$X61*HS$201)</f>
        <v>1.9590548831197492E-2</v>
      </c>
      <c r="HT38" s="246">
        <f ca="1">IF(Sammenligning!$G$9="GJ",1,(1*3.6))*(AMV1træ!$X61*HT$183+AMV1træBP!$X61*HT$184+AMV3kul!$X59*HT$185+AMV4træ!$X59*HT$186+AMV4træBP!$X59*HT$187+AVV1træ!$X59*HT$188+AVV1kul!$X59*HT$189+AVV2træ!$X59*HT$190+AVV2halm!$X59*HT$191+AVV2gasGT!$X59*HT$192+KKV!$X59*HT$193+HCVgas!$X59*HT$194+SPolie!$X59*HT$195+SPgas!$X59*HT$196+GeoEL!$X57*HT$197+GeoVa!$X57*HT$198+VP!$X57*HT$199+Sol!$X57*HT$200+Affald!$X61*HT$201)</f>
        <v>2.0654160287185235E-2</v>
      </c>
      <c r="HU38" s="246">
        <f ca="1">IF(Sammenligning!$G$9="GJ",1,(1*3.6))*(AMV1træ!$X61*HU$183+AMV1træBP!$X61*HU$184+AMV3kul!$X59*HU$185+AMV4træ!$X59*HU$186+AMV4træBP!$X59*HU$187+AVV1træ!$X59*HU$188+AVV1kul!$X59*HU$189+AVV2træ!$X59*HU$190+AVV2halm!$X59*HU$191+AVV2gasGT!$X59*HU$192+KKV!$X59*HU$193+HCVgas!$X59*HU$194+SPolie!$X59*HU$195+SPgas!$X59*HU$196+GeoEL!$X57*HU$197+GeoVa!$X57*HU$198+VP!$X57*HU$199+Sol!$X57*HU$200+Affald!$X61*HU$201)</f>
        <v>1.6712865313864716E-2</v>
      </c>
      <c r="HV38" s="246">
        <f ca="1">IF(Sammenligning!$G$9="GJ",1,(1*3.6))*(AMV1træ!$X61*HV$183+AMV1træBP!$X61*HV$184+AMV3kul!$X59*HV$185+AMV4træ!$X59*HV$186+AMV4træBP!$X59*HV$187+AVV1træ!$X59*HV$188+AVV1kul!$X59*HV$189+AVV2træ!$X59*HV$190+AVV2halm!$X59*HV$191+AVV2gasGT!$X59*HV$192+KKV!$X59*HV$193+HCVgas!$X59*HV$194+SPolie!$X59*HV$195+SPgas!$X59*HV$196+GeoEL!$X57*HV$197+GeoVa!$X57*HV$198+VP!$X57*HV$199+Sol!$X57*HV$200+Affald!$X61*HV$201)</f>
        <v>2.7212991563776257E-2</v>
      </c>
      <c r="HW38" s="246">
        <f ca="1">IF(Sammenligning!$G$9="GJ",1,(1*3.6))*(AMV1træ!$X61*HW$183+AMV1træBP!$X61*HW$184+AMV3kul!$X59*HW$185+AMV4træ!$X59*HW$186+AMV4træBP!$X59*HW$187+AVV1træ!$X59*HW$188+AVV1kul!$X59*HW$189+AVV2træ!$X59*HW$190+AVV2halm!$X59*HW$191+AVV2gasGT!$X59*HW$192+KKV!$X59*HW$193+HCVgas!$X59*HW$194+SPolie!$X59*HW$195+SPgas!$X59*HW$196+GeoEL!$X57*HW$197+GeoVa!$X57*HW$198+VP!$X57*HW$199+Sol!$X57*HW$200+Affald!$X61*HW$201)</f>
        <v>2.2739165587846402E-2</v>
      </c>
      <c r="HX38" s="246">
        <f ca="1">IF(Sammenligning!$G$9="GJ",1,(1*3.6))*(AMV1træ!$X61*HX$183+AMV1træBP!$X61*HX$184+AMV3kul!$X59*HX$185+AMV4træ!$X59*HX$186+AMV4træBP!$X59*HX$187+AVV1træ!$X59*HX$188+AVV1kul!$X59*HX$189+AVV2træ!$X59*HX$190+AVV2halm!$X59*HX$191+AVV2gasGT!$X59*HX$192+KKV!$X59*HX$193+HCVgas!$X59*HX$194+SPolie!$X59*HX$195+SPgas!$X59*HX$196+GeoEL!$X57*HX$197+GeoVa!$X57*HX$198+VP!$X57*HX$199+Sol!$X57*HX$200+Affald!$X61*HX$201)</f>
        <v>2.2209065067620933E-2</v>
      </c>
      <c r="HY38" s="246">
        <f ca="1">IF(Sammenligning!$G$9="GJ",1,(1*3.6))*(AMV1træ!$X61*HY$183+AMV1træBP!$X61*HY$184+AMV3kul!$X59*HY$185+AMV4træ!$X59*HY$186+AMV4træBP!$X59*HY$187+AVV1træ!$X59*HY$188+AVV1kul!$X59*HY$189+AVV2træ!$X59*HY$190+AVV2halm!$X59*HY$191+AVV2gasGT!$X59*HY$192+KKV!$X59*HY$193+HCVgas!$X59*HY$194+SPolie!$X59*HY$195+SPgas!$X59*HY$196+GeoEL!$X57*HY$197+GeoVa!$X57*HY$198+VP!$X57*HY$199+Sol!$X57*HY$200+Affald!$X61*HY$201)</f>
        <v>2.0554557605390125E-2</v>
      </c>
      <c r="HZ38" s="246">
        <f ca="1">IF(Sammenligning!$G$9="GJ",1,(1*3.6))*(AMV1træ!$X61*HZ$183+AMV1træBP!$X61*HZ$184+AMV3kul!$X59*HZ$185+AMV4træ!$X59*HZ$186+AMV4træBP!$X59*HZ$187+AVV1træ!$X59*HZ$188+AVV1kul!$X59*HZ$189+AVV2træ!$X59*HZ$190+AVV2halm!$X59*HZ$191+AVV2gasGT!$X59*HZ$192+KKV!$X59*HZ$193+HCVgas!$X59*HZ$194+SPolie!$X59*HZ$195+SPgas!$X59*HZ$196+GeoEL!$X57*HZ$197+GeoVa!$X57*HZ$198+VP!$X57*HZ$199+Sol!$X57*HZ$200+Affald!$X61*HZ$201)</f>
        <v>2.0756179100424502E-2</v>
      </c>
      <c r="IA38" s="246">
        <f ca="1">IF(Sammenligning!$G$9="GJ",1,(1*3.6))*(AMV1træ!$Y61*IA$183+AMV1træBP!$Y61*IA$184+AMV3kul!$Y59*IA$185+AMV4træ!$Y59*IA$186+AMV4træBP!$Y59*IA$187+AVV1træ!$Y59*IA$188+AVV1kul!$Y59*IA$189+AVV2træ!$Y59*IA$190+AVV2halm!$Y59*IA$191+AVV2gasGT!$Y59*IA$192+KKV!$Y59*IA$193+HCVgas!$Y59*IA$194+SPolie!$Y59*IA$195+SPgas!$Y59*IA$196+GeoEL!$Y57*IA$197+GeoVa!$Y57*IA$198+VP!$Y57*IA$199+Sol!$Y57*IA$200+Affald!$Y61*IA$201)</f>
        <v>1.8223789844049484E-2</v>
      </c>
      <c r="IB38" s="246">
        <f ca="1">IF(Sammenligning!$G$9="GJ",1,(1*3.6))*(AMV1træ!$Y61*IB$183+AMV1træBP!$Y61*IB$184+AMV3kul!$Y59*IB$185+AMV4træ!$Y59*IB$186+AMV4træBP!$Y59*IB$187+AVV1træ!$Y59*IB$188+AVV1kul!$Y59*IB$189+AVV2træ!$Y59*IB$190+AVV2halm!$Y59*IB$191+AVV2gasGT!$Y59*IB$192+KKV!$Y59*IB$193+HCVgas!$Y59*IB$194+SPolie!$Y59*IB$195+SPgas!$Y59*IB$196+GeoEL!$Y57*IB$197+GeoVa!$Y57*IB$198+VP!$Y57*IB$199+Sol!$Y57*IB$200+Affald!$Y61*IB$201)</f>
        <v>2.0038761181762905E-2</v>
      </c>
      <c r="IC38" s="246">
        <f ca="1">IF(Sammenligning!$G$9="GJ",1,(1*3.6))*(AMV1træ!$Y61*IC$183+AMV1træBP!$Y61*IC$184+AMV3kul!$Y59*IC$185+AMV4træ!$Y59*IC$186+AMV4træBP!$Y59*IC$187+AVV1træ!$Y59*IC$188+AVV1kul!$Y59*IC$189+AVV2træ!$Y59*IC$190+AVV2halm!$Y59*IC$191+AVV2gasGT!$Y59*IC$192+KKV!$Y59*IC$193+HCVgas!$Y59*IC$194+SPolie!$Y59*IC$195+SPgas!$Y59*IC$196+GeoEL!$Y57*IC$197+GeoVa!$Y57*IC$198+VP!$Y57*IC$199+Sol!$Y57*IC$200+Affald!$Y61*IC$201)</f>
        <v>1.6379590206644187E-2</v>
      </c>
      <c r="ID38" s="246">
        <f ca="1">IF(Sammenligning!$G$9="GJ",1,(1*3.6))*(AMV1træ!$Y61*ID$183+AMV1træBP!$Y61*ID$184+AMV3kul!$Y59*ID$185+AMV4træ!$Y59*ID$186+AMV4træBP!$Y59*ID$187+AVV1træ!$Y59*ID$188+AVV1kul!$Y59*ID$189+AVV2træ!$Y59*ID$190+AVV2halm!$Y59*ID$191+AVV2gasGT!$Y59*ID$192+KKV!$Y59*ID$193+HCVgas!$Y59*ID$194+SPolie!$Y59*ID$195+SPgas!$Y59*ID$196+GeoEL!$Y57*ID$197+GeoVa!$Y57*ID$198+VP!$Y57*ID$199+Sol!$Y57*ID$200+Affald!$Y61*ID$201)</f>
        <v>1.9459332593521859E-2</v>
      </c>
      <c r="IE38" s="246">
        <f ca="1">IF(Sammenligning!$G$9="GJ",1,(1*3.6))*(AMV1træ!$Y61*IE$183+AMV1træBP!$Y61*IE$184+AMV3kul!$Y59*IE$185+AMV4træ!$Y59*IE$186+AMV4træBP!$Y59*IE$187+AVV1træ!$Y59*IE$188+AVV1kul!$Y59*IE$189+AVV2træ!$Y59*IE$190+AVV2halm!$Y59*IE$191+AVV2gasGT!$Y59*IE$192+KKV!$Y59*IE$193+HCVgas!$Y59*IE$194+SPolie!$Y59*IE$195+SPgas!$Y59*IE$196+GeoEL!$Y57*IE$197+GeoVa!$Y57*IE$198+VP!$Y57*IE$199+Sol!$Y57*IE$200+Affald!$Y61*IE$201)</f>
        <v>1.9590548831197492E-2</v>
      </c>
      <c r="IF38" s="246">
        <f ca="1">IF(Sammenligning!$G$9="GJ",1,(1*3.6))*(AMV1træ!$Y61*IF$183+AMV1træBP!$Y61*IF$184+AMV3kul!$Y59*IF$185+AMV4træ!$Y59*IF$186+AMV4træBP!$Y59*IF$187+AVV1træ!$Y59*IF$188+AVV1kul!$Y59*IF$189+AVV2træ!$Y59*IF$190+AVV2halm!$Y59*IF$191+AVV2gasGT!$Y59*IF$192+KKV!$Y59*IF$193+HCVgas!$Y59*IF$194+SPolie!$Y59*IF$195+SPgas!$Y59*IF$196+GeoEL!$Y57*IF$197+GeoVa!$Y57*IF$198+VP!$Y57*IF$199+Sol!$Y57*IF$200+Affald!$Y61*IF$201)</f>
        <v>2.0654160287185235E-2</v>
      </c>
      <c r="IG38" s="246">
        <f ca="1">IF(Sammenligning!$G$9="GJ",1,(1*3.6))*(AMV1træ!$Y61*IG$183+AMV1træBP!$Y61*IG$184+AMV3kul!$Y59*IG$185+AMV4træ!$Y59*IG$186+AMV4træBP!$Y59*IG$187+AVV1træ!$Y59*IG$188+AVV1kul!$Y59*IG$189+AVV2træ!$Y59*IG$190+AVV2halm!$Y59*IG$191+AVV2gasGT!$Y59*IG$192+KKV!$Y59*IG$193+HCVgas!$Y59*IG$194+SPolie!$Y59*IG$195+SPgas!$Y59*IG$196+GeoEL!$Y57*IG$197+GeoVa!$Y57*IG$198+VP!$Y57*IG$199+Sol!$Y57*IG$200+Affald!$Y61*IG$201)</f>
        <v>1.6712865313864716E-2</v>
      </c>
      <c r="IH38" s="246">
        <f ca="1">IF(Sammenligning!$G$9="GJ",1,(1*3.6))*(AMV1træ!$Y61*IH$183+AMV1træBP!$Y61*IH$184+AMV3kul!$Y59*IH$185+AMV4træ!$Y59*IH$186+AMV4træBP!$Y59*IH$187+AVV1træ!$Y59*IH$188+AVV1kul!$Y59*IH$189+AVV2træ!$Y59*IH$190+AVV2halm!$Y59*IH$191+AVV2gasGT!$Y59*IH$192+KKV!$Y59*IH$193+HCVgas!$Y59*IH$194+SPolie!$Y59*IH$195+SPgas!$Y59*IH$196+GeoEL!$Y57*IH$197+GeoVa!$Y57*IH$198+VP!$Y57*IH$199+Sol!$Y57*IH$200+Affald!$Y61*IH$201)</f>
        <v>2.7212991563776257E-2</v>
      </c>
      <c r="II38" s="246">
        <f ca="1">IF(Sammenligning!$G$9="GJ",1,(1*3.6))*(AMV1træ!$Y61*II$183+AMV1træBP!$Y61*II$184+AMV3kul!$Y59*II$185+AMV4træ!$Y59*II$186+AMV4træBP!$Y59*II$187+AVV1træ!$Y59*II$188+AVV1kul!$Y59*II$189+AVV2træ!$Y59*II$190+AVV2halm!$Y59*II$191+AVV2gasGT!$Y59*II$192+KKV!$Y59*II$193+HCVgas!$Y59*II$194+SPolie!$Y59*II$195+SPgas!$Y59*II$196+GeoEL!$Y57*II$197+GeoVa!$Y57*II$198+VP!$Y57*II$199+Sol!$Y57*II$200+Affald!$Y61*II$201)</f>
        <v>2.2739165587846402E-2</v>
      </c>
      <c r="IJ38" s="246">
        <f ca="1">IF(Sammenligning!$G$9="GJ",1,(1*3.6))*(AMV1træ!$Y61*IJ$183+AMV1træBP!$Y61*IJ$184+AMV3kul!$Y59*IJ$185+AMV4træ!$Y59*IJ$186+AMV4træBP!$Y59*IJ$187+AVV1træ!$Y59*IJ$188+AVV1kul!$Y59*IJ$189+AVV2træ!$Y59*IJ$190+AVV2halm!$Y59*IJ$191+AVV2gasGT!$Y59*IJ$192+KKV!$Y59*IJ$193+HCVgas!$Y59*IJ$194+SPolie!$Y59*IJ$195+SPgas!$Y59*IJ$196+GeoEL!$Y57*IJ$197+GeoVa!$Y57*IJ$198+VP!$Y57*IJ$199+Sol!$Y57*IJ$200+Affald!$Y61*IJ$201)</f>
        <v>2.2209065067620933E-2</v>
      </c>
      <c r="IK38" s="246">
        <f ca="1">IF(Sammenligning!$G$9="GJ",1,(1*3.6))*(AMV1træ!$Y61*IK$183+AMV1træBP!$Y61*IK$184+AMV3kul!$Y59*IK$185+AMV4træ!$Y59*IK$186+AMV4træBP!$Y59*IK$187+AVV1træ!$Y59*IK$188+AVV1kul!$Y59*IK$189+AVV2træ!$Y59*IK$190+AVV2halm!$Y59*IK$191+AVV2gasGT!$Y59*IK$192+KKV!$Y59*IK$193+HCVgas!$Y59*IK$194+SPolie!$Y59*IK$195+SPgas!$Y59*IK$196+GeoEL!$Y57*IK$197+GeoVa!$Y57*IK$198+VP!$Y57*IK$199+Sol!$Y57*IK$200+Affald!$Y61*IK$201)</f>
        <v>2.0554557605390125E-2</v>
      </c>
      <c r="IL38" s="246">
        <f ca="1">IF(Sammenligning!$G$9="GJ",1,(1*3.6))*(AMV1træ!$Y61*IL$183+AMV1træBP!$Y61*IL$184+AMV3kul!$Y59*IL$185+AMV4træ!$Y59*IL$186+AMV4træBP!$Y59*IL$187+AVV1træ!$Y59*IL$188+AVV1kul!$Y59*IL$189+AVV2træ!$Y59*IL$190+AVV2halm!$Y59*IL$191+AVV2gasGT!$Y59*IL$192+KKV!$Y59*IL$193+HCVgas!$Y59*IL$194+SPolie!$Y59*IL$195+SPgas!$Y59*IL$196+GeoEL!$Y57*IL$197+GeoVa!$Y57*IL$198+VP!$Y57*IL$199+Sol!$Y57*IL$200+Affald!$Y61*IL$201)</f>
        <v>2.0756179100424502E-2</v>
      </c>
      <c r="IM38" s="246">
        <f ca="1">IF(Sammenligning!$G$9="GJ",1,(1*3.6))*(AMV1træ!$Z61*IM$183+AMV1træBP!$Z61*IM$184+AMV3kul!$Z59*IM$185+AMV4træ!$Z59*IM$186+AMV4træBP!$Z59*IM$187+AVV1træ!$Z59*IM$188+AVV1kul!$Z59*IM$189+AVV2træ!$Z59*IM$190+AVV2halm!$Z59*IM$191+AVV2gasGT!$Z59*IM$192+KKV!$Z59*IM$193+HCVgas!$Z59*IM$194+SPolie!$Z59*IM$195+SPgas!$Z59*IM$196+GeoEL!$Z57*IM$197+GeoVa!$Z57*IM$198+VP!$Z57*IM$199+Sol!$Z57*IM$200+Affald!$Z61*IM$201)</f>
        <v>1.8223789844049484E-2</v>
      </c>
      <c r="IN38" s="246">
        <f ca="1">IF(Sammenligning!$G$9="GJ",1,(1*3.6))*(AMV1træ!$Z61*IN$183+AMV1træBP!$Z61*IN$184+AMV3kul!$Z59*IN$185+AMV4træ!$Z59*IN$186+AMV4træBP!$Z59*IN$187+AVV1træ!$Z59*IN$188+AVV1kul!$Z59*IN$189+AVV2træ!$Z59*IN$190+AVV2halm!$Z59*IN$191+AVV2gasGT!$Z59*IN$192+KKV!$Z59*IN$193+HCVgas!$Z59*IN$194+SPolie!$Z59*IN$195+SPgas!$Z59*IN$196+GeoEL!$Z57*IN$197+GeoVa!$Z57*IN$198+VP!$Z57*IN$199+Sol!$Z57*IN$200+Affald!$Z61*IN$201)</f>
        <v>2.0038761181762905E-2</v>
      </c>
      <c r="IO38" s="246">
        <f ca="1">IF(Sammenligning!$G$9="GJ",1,(1*3.6))*(AMV1træ!$Z61*IO$183+AMV1træBP!$Z61*IO$184+AMV3kul!$Z59*IO$185+AMV4træ!$Z59*IO$186+AMV4træBP!$Z59*IO$187+AVV1træ!$Z59*IO$188+AVV1kul!$Z59*IO$189+AVV2træ!$Z59*IO$190+AVV2halm!$Z59*IO$191+AVV2gasGT!$Z59*IO$192+KKV!$Z59*IO$193+HCVgas!$Z59*IO$194+SPolie!$Z59*IO$195+SPgas!$Z59*IO$196+GeoEL!$Z57*IO$197+GeoVa!$Z57*IO$198+VP!$Z57*IO$199+Sol!$Z57*IO$200+Affald!$Z61*IO$201)</f>
        <v>1.6379590206644187E-2</v>
      </c>
      <c r="IP38" s="246">
        <f ca="1">IF(Sammenligning!$G$9="GJ",1,(1*3.6))*(AMV1træ!$Z61*IP$183+AMV1træBP!$Z61*IP$184+AMV3kul!$Z59*IP$185+AMV4træ!$Z59*IP$186+AMV4træBP!$Z59*IP$187+AVV1træ!$Z59*IP$188+AVV1kul!$Z59*IP$189+AVV2træ!$Z59*IP$190+AVV2halm!$Z59*IP$191+AVV2gasGT!$Z59*IP$192+KKV!$Z59*IP$193+HCVgas!$Z59*IP$194+SPolie!$Z59*IP$195+SPgas!$Z59*IP$196+GeoEL!$Z57*IP$197+GeoVa!$Z57*IP$198+VP!$Z57*IP$199+Sol!$Z57*IP$200+Affald!$Z61*IP$201)</f>
        <v>1.9459332593521859E-2</v>
      </c>
      <c r="IQ38" s="246">
        <f ca="1">IF(Sammenligning!$G$9="GJ",1,(1*3.6))*(AMV1træ!$Z61*IQ$183+AMV1træBP!$Z61*IQ$184+AMV3kul!$Z59*IQ$185+AMV4træ!$Z59*IQ$186+AMV4træBP!$Z59*IQ$187+AVV1træ!$Z59*IQ$188+AVV1kul!$Z59*IQ$189+AVV2træ!$Z59*IQ$190+AVV2halm!$Z59*IQ$191+AVV2gasGT!$Z59*IQ$192+KKV!$Z59*IQ$193+HCVgas!$Z59*IQ$194+SPolie!$Z59*IQ$195+SPgas!$Z59*IQ$196+GeoEL!$Z57*IQ$197+GeoVa!$Z57*IQ$198+VP!$Z57*IQ$199+Sol!$Z57*IQ$200+Affald!$Z61*IQ$201)</f>
        <v>1.9590548831197492E-2</v>
      </c>
      <c r="IR38" s="246">
        <f ca="1">IF(Sammenligning!$G$9="GJ",1,(1*3.6))*(AMV1træ!$Z61*IR$183+AMV1træBP!$Z61*IR$184+AMV3kul!$Z59*IR$185+AMV4træ!$Z59*IR$186+AMV4træBP!$Z59*IR$187+AVV1træ!$Z59*IR$188+AVV1kul!$Z59*IR$189+AVV2træ!$Z59*IR$190+AVV2halm!$Z59*IR$191+AVV2gasGT!$Z59*IR$192+KKV!$Z59*IR$193+HCVgas!$Z59*IR$194+SPolie!$Z59*IR$195+SPgas!$Z59*IR$196+GeoEL!$Z57*IR$197+GeoVa!$Z57*IR$198+VP!$Z57*IR$199+Sol!$Z57*IR$200+Affald!$Z61*IR$201)</f>
        <v>2.0654160287185235E-2</v>
      </c>
      <c r="IS38" s="246">
        <f ca="1">IF(Sammenligning!$G$9="GJ",1,(1*3.6))*(AMV1træ!$Z61*IS$183+AMV1træBP!$Z61*IS$184+AMV3kul!$Z59*IS$185+AMV4træ!$Z59*IS$186+AMV4træBP!$Z59*IS$187+AVV1træ!$Z59*IS$188+AVV1kul!$Z59*IS$189+AVV2træ!$Z59*IS$190+AVV2halm!$Z59*IS$191+AVV2gasGT!$Z59*IS$192+KKV!$Z59*IS$193+HCVgas!$Z59*IS$194+SPolie!$Z59*IS$195+SPgas!$Z59*IS$196+GeoEL!$Z57*IS$197+GeoVa!$Z57*IS$198+VP!$Z57*IS$199+Sol!$Z57*IS$200+Affald!$Z61*IS$201)</f>
        <v>1.6712865313864716E-2</v>
      </c>
      <c r="IT38" s="246">
        <f ca="1">IF(Sammenligning!$G$9="GJ",1,(1*3.6))*(AMV1træ!$Z61*IT$183+AMV1træBP!$Z61*IT$184+AMV3kul!$Z59*IT$185+AMV4træ!$Z59*IT$186+AMV4træBP!$Z59*IT$187+AVV1træ!$Z59*IT$188+AVV1kul!$Z59*IT$189+AVV2træ!$Z59*IT$190+AVV2halm!$Z59*IT$191+AVV2gasGT!$Z59*IT$192+KKV!$Z59*IT$193+HCVgas!$Z59*IT$194+SPolie!$Z59*IT$195+SPgas!$Z59*IT$196+GeoEL!$Z57*IT$197+GeoVa!$Z57*IT$198+VP!$Z57*IT$199+Sol!$Z57*IT$200+Affald!$Z61*IT$201)</f>
        <v>2.7212991563776257E-2</v>
      </c>
      <c r="IU38" s="246">
        <f ca="1">IF(Sammenligning!$G$9="GJ",1,(1*3.6))*(AMV1træ!$Z61*IU$183+AMV1træBP!$Z61*IU$184+AMV3kul!$Z59*IU$185+AMV4træ!$Z59*IU$186+AMV4træBP!$Z59*IU$187+AVV1træ!$Z59*IU$188+AVV1kul!$Z59*IU$189+AVV2træ!$Z59*IU$190+AVV2halm!$Z59*IU$191+AVV2gasGT!$Z59*IU$192+KKV!$Z59*IU$193+HCVgas!$Z59*IU$194+SPolie!$Z59*IU$195+SPgas!$Z59*IU$196+GeoEL!$Z57*IU$197+GeoVa!$Z57*IU$198+VP!$Z57*IU$199+Sol!$Z57*IU$200+Affald!$Z61*IU$201)</f>
        <v>2.2739165587846402E-2</v>
      </c>
      <c r="IV38" s="246">
        <f ca="1">IF(Sammenligning!$G$9="GJ",1,(1*3.6))*(AMV1træ!$Z61*IV$183+AMV1træBP!$Z61*IV$184+AMV3kul!$Z59*IV$185+AMV4træ!$Z59*IV$186+AMV4træBP!$Z59*IV$187+AVV1træ!$Z59*IV$188+AVV1kul!$Z59*IV$189+AVV2træ!$Z59*IV$190+AVV2halm!$Z59*IV$191+AVV2gasGT!$Z59*IV$192+KKV!$Z59*IV$193+HCVgas!$Z59*IV$194+SPolie!$Z59*IV$195+SPgas!$Z59*IV$196+GeoEL!$Z57*IV$197+GeoVa!$Z57*IV$198+VP!$Z57*IV$199+Sol!$Z57*IV$200+Affald!$Z61*IV$201)</f>
        <v>2.2209065067620933E-2</v>
      </c>
      <c r="IW38" s="246">
        <f ca="1">IF(Sammenligning!$G$9="GJ",1,(1*3.6))*(AMV1træ!$Z61*IW$183+AMV1træBP!$Z61*IW$184+AMV3kul!$Z59*IW$185+AMV4træ!$Z59*IW$186+AMV4træBP!$Z59*IW$187+AVV1træ!$Z59*IW$188+AVV1kul!$Z59*IW$189+AVV2træ!$Z59*IW$190+AVV2halm!$Z59*IW$191+AVV2gasGT!$Z59*IW$192+KKV!$Z59*IW$193+HCVgas!$Z59*IW$194+SPolie!$Z59*IW$195+SPgas!$Z59*IW$196+GeoEL!$Z57*IW$197+GeoVa!$Z57*IW$198+VP!$Z57*IW$199+Sol!$Z57*IW$200+Affald!$Z61*IW$201)</f>
        <v>2.0554557605390125E-2</v>
      </c>
      <c r="IX38" s="246">
        <f ca="1">IF(Sammenligning!$G$9="GJ",1,(1*3.6))*(AMV1træ!$Z61*IX$183+AMV1træBP!$Z61*IX$184+AMV3kul!$Z59*IX$185+AMV4træ!$Z59*IX$186+AMV4træBP!$Z59*IX$187+AVV1træ!$Z59*IX$188+AVV1kul!$Z59*IX$189+AVV2træ!$Z59*IX$190+AVV2halm!$Z59*IX$191+AVV2gasGT!$Z59*IX$192+KKV!$Z59*IX$193+HCVgas!$Z59*IX$194+SPolie!$Z59*IX$195+SPgas!$Z59*IX$196+GeoEL!$Z57*IX$197+GeoVa!$Z57*IX$198+VP!$Z57*IX$199+Sol!$Z57*IX$200+Affald!$Z61*IX$201)</f>
        <v>2.0756179100424502E-2</v>
      </c>
      <c r="IY38" s="310">
        <f ca="1">IF(Sammenligning!$G$9="GJ",1,(1*3.6))*(AMV1træ!$AA61*IY$183+AMV1træBP!$AA61*IY$184+AMV3kul!$AA59*IY$185+AMV4træ!$AA59*IY$186+AMV4træBP!$AA59*IY$187+AVV1træ!$AA59*IY$188+AVV1kul!$AA59*IY$189+AVV2træ!$AA59*IY$190+AVV2halm!$AA59*IY$191+AVV2gasGT!$AA59*IY$192+KKV!$AA59*IY$193+HCVgas!$AA59*IY$194+SPolie!$AA59*IY$195+SPgas!$AA59*IY$196+GeoEL!$AA57*IY$197+GeoVa!$AA57*IY$198+VP!$AA57*IY$199+Sol!$AA57*IY$200+Affald!$AA61*IY$201)</f>
        <v>1.8223789844049484E-2</v>
      </c>
      <c r="IZ38" s="310">
        <f ca="1">IF(Sammenligning!$G$9="GJ",1,(1*3.6))*(AMV1træ!$AA61*IZ$183+AMV1træBP!$AA61*IZ$184+AMV3kul!$AA59*IZ$185+AMV4træ!$AA59*IZ$186+AMV4træBP!$AA59*IZ$187+AVV1træ!$AA59*IZ$188+AVV1kul!$AA59*IZ$189+AVV2træ!$AA59*IZ$190+AVV2halm!$AA59*IZ$191+AVV2gasGT!$AA59*IZ$192+KKV!$AA59*IZ$193+HCVgas!$AA59*IZ$194+SPolie!$AA59*IZ$195+SPgas!$AA59*IZ$196+GeoEL!$AA57*IZ$197+GeoVa!$AA57*IZ$198+VP!$AA57*IZ$199+Sol!$AA57*IZ$200+Affald!$AA61*IZ$201)</f>
        <v>2.0038761181762905E-2</v>
      </c>
      <c r="JA38" s="310">
        <f ca="1">IF(Sammenligning!$G$9="GJ",1,(1*3.6))*(AMV1træ!$AA61*JA$183+AMV1træBP!$AA61*JA$184+AMV3kul!$AA59*JA$185+AMV4træ!$AA59*JA$186+AMV4træBP!$AA59*JA$187+AVV1træ!$AA59*JA$188+AVV1kul!$AA59*JA$189+AVV2træ!$AA59*JA$190+AVV2halm!$AA59*JA$191+AVV2gasGT!$AA59*JA$192+KKV!$AA59*JA$193+HCVgas!$AA59*JA$194+SPolie!$AA59*JA$195+SPgas!$AA59*JA$196+GeoEL!$AA57*JA$197+GeoVa!$AA57*JA$198+VP!$AA57*JA$199+Sol!$AA57*JA$200+Affald!$AA61*JA$201)</f>
        <v>1.6379590206644187E-2</v>
      </c>
      <c r="JB38" s="310">
        <f ca="1">IF(Sammenligning!$G$9="GJ",1,(1*3.6))*(AMV1træ!$AA61*JB$183+AMV1træBP!$AA61*JB$184+AMV3kul!$AA59*JB$185+AMV4træ!$AA59*JB$186+AMV4træBP!$AA59*JB$187+AVV1træ!$AA59*JB$188+AVV1kul!$AA59*JB$189+AVV2træ!$AA59*JB$190+AVV2halm!$AA59*JB$191+AVV2gasGT!$AA59*JB$192+KKV!$AA59*JB$193+HCVgas!$AA59*JB$194+SPolie!$AA59*JB$195+SPgas!$AA59*JB$196+GeoEL!$AA57*JB$197+GeoVa!$AA57*JB$198+VP!$AA57*JB$199+Sol!$AA57*JB$200+Affald!$AA61*JB$201)</f>
        <v>1.9459332593521859E-2</v>
      </c>
      <c r="JC38" s="310">
        <f ca="1">IF(Sammenligning!$G$9="GJ",1,(1*3.6))*(AMV1træ!$AA61*JC$183+AMV1træBP!$AA61*JC$184+AMV3kul!$AA59*JC$185+AMV4træ!$AA59*JC$186+AMV4træBP!$AA59*JC$187+AVV1træ!$AA59*JC$188+AVV1kul!$AA59*JC$189+AVV2træ!$AA59*JC$190+AVV2halm!$AA59*JC$191+AVV2gasGT!$AA59*JC$192+KKV!$AA59*JC$193+HCVgas!$AA59*JC$194+SPolie!$AA59*JC$195+SPgas!$AA59*JC$196+GeoEL!$AA57*JC$197+GeoVa!$AA57*JC$198+VP!$AA57*JC$199+Sol!$AA57*JC$200+Affald!$AA61*JC$201)</f>
        <v>1.9590548831197492E-2</v>
      </c>
      <c r="JD38" s="310">
        <f ca="1">IF(Sammenligning!$G$9="GJ",1,(1*3.6))*(AMV1træ!$AA61*JD$183+AMV1træBP!$AA61*JD$184+AMV3kul!$AA59*JD$185+AMV4træ!$AA59*JD$186+AMV4træBP!$AA59*JD$187+AVV1træ!$AA59*JD$188+AVV1kul!$AA59*JD$189+AVV2træ!$AA59*JD$190+AVV2halm!$AA59*JD$191+AVV2gasGT!$AA59*JD$192+KKV!$AA59*JD$193+HCVgas!$AA59*JD$194+SPolie!$AA59*JD$195+SPgas!$AA59*JD$196+GeoEL!$AA57*JD$197+GeoVa!$AA57*JD$198+VP!$AA57*JD$199+Sol!$AA57*JD$200+Affald!$AA61*JD$201)</f>
        <v>2.0654160287185235E-2</v>
      </c>
      <c r="JE38" s="310">
        <f ca="1">IF(Sammenligning!$G$9="GJ",1,(1*3.6))*(AMV1træ!$AA61*JE$183+AMV1træBP!$AA61*JE$184+AMV3kul!$AA59*JE$185+AMV4træ!$AA59*JE$186+AMV4træBP!$AA59*JE$187+AVV1træ!$AA59*JE$188+AVV1kul!$AA59*JE$189+AVV2træ!$AA59*JE$190+AVV2halm!$AA59*JE$191+AVV2gasGT!$AA59*JE$192+KKV!$AA59*JE$193+HCVgas!$AA59*JE$194+SPolie!$AA59*JE$195+SPgas!$AA59*JE$196+GeoEL!$AA57*JE$197+GeoVa!$AA57*JE$198+VP!$AA57*JE$199+Sol!$AA57*JE$200+Affald!$AA61*JE$201)</f>
        <v>1.6712865313864716E-2</v>
      </c>
      <c r="JF38" s="310">
        <f ca="1">IF(Sammenligning!$G$9="GJ",1,(1*3.6))*(AMV1træ!$AA61*JF$183+AMV1træBP!$AA61*JF$184+AMV3kul!$AA59*JF$185+AMV4træ!$AA59*JF$186+AMV4træBP!$AA59*JF$187+AVV1træ!$AA59*JF$188+AVV1kul!$AA59*JF$189+AVV2træ!$AA59*JF$190+AVV2halm!$AA59*JF$191+AVV2gasGT!$AA59*JF$192+KKV!$AA59*JF$193+HCVgas!$AA59*JF$194+SPolie!$AA59*JF$195+SPgas!$AA59*JF$196+GeoEL!$AA57*JF$197+GeoVa!$AA57*JF$198+VP!$AA57*JF$199+Sol!$AA57*JF$200+Affald!$AA61*JF$201)</f>
        <v>2.7212991563776257E-2</v>
      </c>
      <c r="JG38" s="310">
        <f ca="1">IF(Sammenligning!$G$9="GJ",1,(1*3.6))*(AMV1træ!$AA61*JG$183+AMV1træBP!$AA61*JG$184+AMV3kul!$AA59*JG$185+AMV4træ!$AA59*JG$186+AMV4træBP!$AA59*JG$187+AVV1træ!$AA59*JG$188+AVV1kul!$AA59*JG$189+AVV2træ!$AA59*JG$190+AVV2halm!$AA59*JG$191+AVV2gasGT!$AA59*JG$192+KKV!$AA59*JG$193+HCVgas!$AA59*JG$194+SPolie!$AA59*JG$195+SPgas!$AA59*JG$196+GeoEL!$AA57*JG$197+GeoVa!$AA57*JG$198+VP!$AA57*JG$199+Sol!$AA57*JG$200+Affald!$AA61*JG$201)</f>
        <v>2.2739165587846402E-2</v>
      </c>
      <c r="JH38" s="310">
        <f ca="1">IF(Sammenligning!$G$9="GJ",1,(1*3.6))*(AMV1træ!$AA61*JH$183+AMV1træBP!$AA61*JH$184+AMV3kul!$AA59*JH$185+AMV4træ!$AA59*JH$186+AMV4træBP!$AA59*JH$187+AVV1træ!$AA59*JH$188+AVV1kul!$AA59*JH$189+AVV2træ!$AA59*JH$190+AVV2halm!$AA59*JH$191+AVV2gasGT!$AA59*JH$192+KKV!$AA59*JH$193+HCVgas!$AA59*JH$194+SPolie!$AA59*JH$195+SPgas!$AA59*JH$196+GeoEL!$AA57*JH$197+GeoVa!$AA57*JH$198+VP!$AA57*JH$199+Sol!$AA57*JH$200+Affald!$AA61*JH$201)</f>
        <v>2.2209065067620933E-2</v>
      </c>
      <c r="JI38" s="310">
        <f ca="1">IF(Sammenligning!$G$9="GJ",1,(1*3.6))*(AMV1træ!$AA61*JI$183+AMV1træBP!$AA61*JI$184+AMV3kul!$AA59*JI$185+AMV4træ!$AA59*JI$186+AMV4træBP!$AA59*JI$187+AVV1træ!$AA59*JI$188+AVV1kul!$AA59*JI$189+AVV2træ!$AA59*JI$190+AVV2halm!$AA59*JI$191+AVV2gasGT!$AA59*JI$192+KKV!$AA59*JI$193+HCVgas!$AA59*JI$194+SPolie!$AA59*JI$195+SPgas!$AA59*JI$196+GeoEL!$AA57*JI$197+GeoVa!$AA57*JI$198+VP!$AA57*JI$199+Sol!$AA57*JI$200+Affald!$AA61*JI$201)</f>
        <v>2.0554557605390125E-2</v>
      </c>
      <c r="JJ38" s="310">
        <f ca="1">IF(Sammenligning!$G$9="GJ",1,(1*3.6))*(AMV1træ!$AA61*JJ$183+AMV1træBP!$AA61*JJ$184+AMV3kul!$AA59*JJ$185+AMV4træ!$AA59*JJ$186+AMV4træBP!$AA59*JJ$187+AVV1træ!$AA59*JJ$188+AVV1kul!$AA59*JJ$189+AVV2træ!$AA59*JJ$190+AVV2halm!$AA59*JJ$191+AVV2gasGT!$AA59*JJ$192+KKV!$AA59*JJ$193+HCVgas!$AA59*JJ$194+SPolie!$AA59*JJ$195+SPgas!$AA59*JJ$196+GeoEL!$AA57*JJ$197+GeoVa!$AA57*JJ$198+VP!$AA57*JJ$199+Sol!$AA57*JJ$200+Affald!$AA61*JJ$201)</f>
        <v>2.0756179100424502E-2</v>
      </c>
      <c r="JK38" s="246">
        <f ca="1">IF(Sammenligning!$G$9="GJ",1,(1*3.6))*(AMV1træ!$AB61*JK$183+AMV1træBP!$AB61*JK$184+AMV3kul!$AB59*JK$185+AMV4træ!$AB59*JK$186+AMV4træBP!$AB59*JK$187+AVV1træ!$AB59*JK$188+AVV1kul!$AB59*JK$189+AVV2træ!$AB59*JK$190+AVV2halm!$AB59*JK$191+AVV2gasGT!$AB59*JK$192+KKV!$AB59*JK$193+HCVgas!$AB59*JK$194+SPolie!$AB59*JK$195+SPgas!$AB59*JK$196+GeoEL!$AB57*JK$197+GeoVa!$AB57*JK$198+VP!$AB57*JK$199+Sol!$AB57*JK$200+Affald!$AB61*JK$201)</f>
        <v>1.8199438473753403E-2</v>
      </c>
      <c r="JL38" s="246">
        <f ca="1">IF(Sammenligning!$G$9="GJ",1,(1*3.6))*(AMV1træ!$AB61*JL$183+AMV1træBP!$AB61*JL$184+AMV3kul!$AB59*JL$185+AMV4træ!$AB59*JL$186+AMV4træBP!$AB59*JL$187+AVV1træ!$AB59*JL$188+AVV1kul!$AB59*JL$189+AVV2træ!$AB59*JL$190+AVV2halm!$AB59*JL$191+AVV2gasGT!$AB59*JL$192+KKV!$AB59*JL$193+HCVgas!$AB59*JL$194+SPolie!$AB59*JL$195+SPgas!$AB59*JL$196+GeoEL!$AB57*JL$197+GeoVa!$AB57*JL$198+VP!$AB57*JL$199+Sol!$AB57*JL$200+Affald!$AB61*JL$201)</f>
        <v>1.9546195753280433E-2</v>
      </c>
      <c r="JM38" s="246">
        <f ca="1">IF(Sammenligning!$G$9="GJ",1,(1*3.6))*(AMV1træ!$AB61*JM$183+AMV1træBP!$AB61*JM$184+AMV3kul!$AB59*JM$185+AMV4træ!$AB59*JM$186+AMV4træBP!$AB59*JM$187+AVV1træ!$AB59*JM$188+AVV1kul!$AB59*JM$189+AVV2træ!$AB59*JM$190+AVV2halm!$AB59*JM$191+AVV2gasGT!$AB59*JM$192+KKV!$AB59*JM$193+HCVgas!$AB59*JM$194+SPolie!$AB59*JM$195+SPgas!$AB59*JM$196+GeoEL!$AB57*JM$197+GeoVa!$AB57*JM$198+VP!$AB57*JM$199+Sol!$AB57*JM$200+Affald!$AB61*JM$201)</f>
        <v>1.6717597085816997E-2</v>
      </c>
      <c r="JN38" s="246">
        <f ca="1">IF(Sammenligning!$G$9="GJ",1,(1*3.6))*(AMV1træ!$AB61*JN$183+AMV1træBP!$AB61*JN$184+AMV3kul!$AB59*JN$185+AMV4træ!$AB59*JN$186+AMV4træBP!$AB59*JN$187+AVV1træ!$AB59*JN$188+AVV1kul!$AB59*JN$189+AVV2træ!$AB59*JN$190+AVV2halm!$AB59*JN$191+AVV2gasGT!$AB59*JN$192+KKV!$AB59*JN$193+HCVgas!$AB59*JN$194+SPolie!$AB59*JN$195+SPgas!$AB59*JN$196+GeoEL!$AB57*JN$197+GeoVa!$AB57*JN$198+VP!$AB57*JN$199+Sol!$AB57*JN$200+Affald!$AB61*JN$201)</f>
        <v>1.9312756504770712E-2</v>
      </c>
      <c r="JO38" s="246">
        <f ca="1">IF(Sammenligning!$G$9="GJ",1,(1*3.6))*(AMV1træ!$AB61*JO$183+AMV1træBP!$AB61*JO$184+AMV3kul!$AB59*JO$185+AMV4træ!$AB59*JO$186+AMV4træBP!$AB59*JO$187+AVV1træ!$AB59*JO$188+AVV1kul!$AB59*JO$189+AVV2træ!$AB59*JO$190+AVV2halm!$AB59*JO$191+AVV2gasGT!$AB59*JO$192+KKV!$AB59*JO$193+HCVgas!$AB59*JO$194+SPolie!$AB59*JO$195+SPgas!$AB59*JO$196+GeoEL!$AB57*JO$197+GeoVa!$AB57*JO$198+VP!$AB57*JO$199+Sol!$AB57*JO$200+Affald!$AB61*JO$201)</f>
        <v>1.9614559502181474E-2</v>
      </c>
      <c r="JP38" s="246">
        <f ca="1">IF(Sammenligning!$G$9="GJ",1,(1*3.6))*(AMV1træ!$AB61*JP$183+AMV1træBP!$AB61*JP$184+AMV3kul!$AB59*JP$185+AMV4træ!$AB59*JP$186+AMV4træBP!$AB59*JP$187+AVV1træ!$AB59*JP$188+AVV1kul!$AB59*JP$189+AVV2træ!$AB59*JP$190+AVV2halm!$AB59*JP$191+AVV2gasGT!$AB59*JP$192+KKV!$AB59*JP$193+HCVgas!$AB59*JP$194+SPolie!$AB59*JP$195+SPgas!$AB59*JP$196+GeoEL!$AB57*JP$197+GeoVa!$AB57*JP$198+VP!$AB57*JP$199+Sol!$AB57*JP$200+Affald!$AB61*JP$201)</f>
        <v>2.0834025537082208E-2</v>
      </c>
      <c r="JQ38" s="246">
        <f ca="1">IF(Sammenligning!$G$9="GJ",1,(1*3.6))*(AMV1træ!$AB61*JQ$183+AMV1træBP!$AB61*JQ$184+AMV3kul!$AB59*JQ$185+AMV4træ!$AB59*JQ$186+AMV4træBP!$AB59*JQ$187+AVV1træ!$AB59*JQ$188+AVV1kul!$AB59*JQ$189+AVV2træ!$AB59*JQ$190+AVV2halm!$AB59*JQ$191+AVV2gasGT!$AB59*JQ$192+KKV!$AB59*JQ$193+HCVgas!$AB59*JQ$194+SPolie!$AB59*JQ$195+SPgas!$AB59*JQ$196+GeoEL!$AB57*JQ$197+GeoVa!$AB57*JQ$198+VP!$AB57*JQ$199+Sol!$AB57*JQ$200+Affald!$AB61*JQ$201)</f>
        <v>1.6675615700012979E-2</v>
      </c>
      <c r="JR38" s="246">
        <f ca="1">IF(Sammenligning!$G$9="GJ",1,(1*3.6))*(AMV1træ!$AB61*JR$183+AMV1træBP!$AB61*JR$184+AMV3kul!$AB59*JR$185+AMV4træ!$AB59*JR$186+AMV4træBP!$AB59*JR$187+AVV1træ!$AB59*JR$188+AVV1kul!$AB59*JR$189+AVV2træ!$AB59*JR$190+AVV2halm!$AB59*JR$191+AVV2gasGT!$AB59*JR$192+KKV!$AB59*JR$193+HCVgas!$AB59*JR$194+SPolie!$AB59*JR$195+SPgas!$AB59*JR$196+GeoEL!$AB57*JR$197+GeoVa!$AB57*JR$198+VP!$AB57*JR$199+Sol!$AB57*JR$200+Affald!$AB61*JR$201)</f>
        <v>2.7261798595322191E-2</v>
      </c>
      <c r="JS38" s="246">
        <f ca="1">IF(Sammenligning!$G$9="GJ",1,(1*3.6))*(AMV1træ!$AB61*JS$183+AMV1træBP!$AB61*JS$184+AMV3kul!$AB59*JS$185+AMV4træ!$AB59*JS$186+AMV4træBP!$AB59*JS$187+AVV1træ!$AB59*JS$188+AVV1kul!$AB59*JS$189+AVV2træ!$AB59*JS$190+AVV2halm!$AB59*JS$191+AVV2gasGT!$AB59*JS$192+KKV!$AB59*JS$193+HCVgas!$AB59*JS$194+SPolie!$AB59*JS$195+SPgas!$AB59*JS$196+GeoEL!$AB57*JS$197+GeoVa!$AB57*JS$198+VP!$AB57*JS$199+Sol!$AB57*JS$200+Affald!$AB61*JS$201)</f>
        <v>2.2023564508525391E-2</v>
      </c>
      <c r="JT38" s="246">
        <f ca="1">IF(Sammenligning!$G$9="GJ",1,(1*3.6))*(AMV1træ!$AB61*JT$183+AMV1træBP!$AB61*JT$184+AMV3kul!$AB59*JT$185+AMV4træ!$AB59*JT$186+AMV4træBP!$AB59*JT$187+AVV1træ!$AB59*JT$188+AVV1kul!$AB59*JT$189+AVV2træ!$AB59*JT$190+AVV2halm!$AB59*JT$191+AVV2gasGT!$AB59*JT$192+KKV!$AB59*JT$193+HCVgas!$AB59*JT$194+SPolie!$AB59*JT$195+SPgas!$AB59*JT$196+GeoEL!$AB57*JT$197+GeoVa!$AB57*JT$198+VP!$AB57*JT$199+Sol!$AB57*JT$200+Affald!$AB61*JT$201)</f>
        <v>2.1787637004985667E-2</v>
      </c>
      <c r="JU38" s="246">
        <f ca="1">IF(Sammenligning!$G$9="GJ",1,(1*3.6))*(AMV1træ!$AB61*JU$183+AMV1træBP!$AB61*JU$184+AMV3kul!$AB59*JU$185+AMV4træ!$AB59*JU$186+AMV4træBP!$AB59*JU$187+AVV1træ!$AB59*JU$188+AVV1kul!$AB59*JU$189+AVV2træ!$AB59*JU$190+AVV2halm!$AB59*JU$191+AVV2gasGT!$AB59*JU$192+KKV!$AB59*JU$193+HCVgas!$AB59*JU$194+SPolie!$AB59*JU$195+SPgas!$AB59*JU$196+GeoEL!$AB57*JU$197+GeoVa!$AB57*JU$198+VP!$AB57*JU$199+Sol!$AB57*JU$200+Affald!$AB61*JU$201)</f>
        <v>1.9173017682909597E-2</v>
      </c>
      <c r="JV38" s="246">
        <f ca="1">IF(Sammenligning!$G$9="GJ",1,(1*3.6))*(AMV1træ!$AB61*JV$183+AMV1træBP!$AB61*JV$184+AMV3kul!$AB59*JV$185+AMV4træ!$AB59*JV$186+AMV4træBP!$AB59*JV$187+AVV1træ!$AB59*JV$188+AVV1kul!$AB59*JV$189+AVV2træ!$AB59*JV$190+AVV2halm!$AB59*JV$191+AVV2gasGT!$AB59*JV$192+KKV!$AB59*JV$193+HCVgas!$AB59*JV$194+SPolie!$AB59*JV$195+SPgas!$AB59*JV$196+GeoEL!$AB57*JV$197+GeoVa!$AB57*JV$198+VP!$AB57*JV$199+Sol!$AB57*JV$200+Affald!$AB61*JV$201)</f>
        <v>2.1909121893898424E-2</v>
      </c>
      <c r="JW38" s="246">
        <f ca="1">IF(Sammenligning!$G$9="GJ",1,(1*3.6))*(AMV1træ!$AC61*JW$183+AMV1træBP!$AC61*JW$184+AMV3kul!$AC59*JW$185+AMV4træ!$AC59*JW$186+AMV4træBP!$AC59*JW$187+AVV1træ!$AC59*JW$188+AVV1kul!$AC59*JW$189+AVV2træ!$AC59*JW$190+AVV2halm!$AC59*JW$191+AVV2gasGT!$AC59*JW$192+KKV!$AC59*JW$193+HCVgas!$AC59*JW$194+SPolie!$AC59*JW$195+SPgas!$AC59*JW$196+GeoEL!$AC57*JW$197+GeoVa!$AC57*JW$198+VP!$AC57*JW$199+Sol!$AC57*JW$200+Affald!$AC61*JW$201)</f>
        <v>1.8175899009634816E-2</v>
      </c>
      <c r="JX38" s="246">
        <f ca="1">IF(Sammenligning!$G$9="GJ",1,(1*3.6))*(AMV1træ!$AC61*JX$183+AMV1træBP!$AC61*JX$184+AMV3kul!$AC59*JX$185+AMV4træ!$AC59*JX$186+AMV4træBP!$AC59*JX$187+AVV1træ!$AC59*JX$188+AVV1kul!$AC59*JX$189+AVV2træ!$AC59*JX$190+AVV2halm!$AC59*JX$191+AVV2gasGT!$AC59*JX$192+KKV!$AC59*JX$193+HCVgas!$AC59*JX$194+SPolie!$AC59*JX$195+SPgas!$AC59*JX$196+GeoEL!$AC57*JX$197+GeoVa!$AC57*JX$198+VP!$AC57*JX$199+Sol!$AC57*JX$200+Affald!$AC61*JX$201)</f>
        <v>1.9043975969891241E-2</v>
      </c>
      <c r="JY38" s="246">
        <f ca="1">IF(Sammenligning!$G$9="GJ",1,(1*3.6))*(AMV1træ!$AC61*JY$183+AMV1træBP!$AC61*JY$184+AMV3kul!$AC59*JY$185+AMV4træ!$AC59*JY$186+AMV4træBP!$AC59*JY$187+AVV1træ!$AC59*JY$188+AVV1kul!$AC59*JY$189+AVV2træ!$AC59*JY$190+AVV2halm!$AC59*JY$191+AVV2gasGT!$AC59*JY$192+KKV!$AC59*JY$193+HCVgas!$AC59*JY$194+SPolie!$AC59*JY$195+SPgas!$AC59*JY$196+GeoEL!$AC57*JY$197+GeoVa!$AC57*JY$198+VP!$AC57*JY$199+Sol!$AC57*JY$200+Affald!$AC61*JY$201)</f>
        <v>1.7057534024000957E-2</v>
      </c>
      <c r="JZ38" s="246">
        <f ca="1">IF(Sammenligning!$G$9="GJ",1,(1*3.6))*(AMV1træ!$AC61*JZ$183+AMV1træBP!$AC61*JZ$184+AMV3kul!$AC59*JZ$185+AMV4træ!$AC59*JZ$186+AMV4træBP!$AC59*JZ$187+AVV1træ!$AC59*JZ$188+AVV1kul!$AC59*JZ$189+AVV2træ!$AC59*JZ$190+AVV2halm!$AC59*JZ$191+AVV2gasGT!$AC59*JZ$192+KKV!$AC59*JZ$193+HCVgas!$AC59*JZ$194+SPolie!$AC59*JZ$195+SPgas!$AC59*JZ$196+GeoEL!$AC57*JZ$197+GeoVa!$AC57*JZ$198+VP!$AC57*JZ$199+Sol!$AC57*JZ$200+Affald!$AC61*JZ$201)</f>
        <v>1.9159120298160536E-2</v>
      </c>
      <c r="KA38" s="246">
        <f ca="1">IF(Sammenligning!$G$9="GJ",1,(1*3.6))*(AMV1træ!$AC61*KA$183+AMV1træBP!$AC61*KA$184+AMV3kul!$AC59*KA$185+AMV4træ!$AC59*KA$186+AMV4træBP!$AC59*KA$187+AVV1træ!$AC59*KA$188+AVV1kul!$AC59*KA$189+AVV2træ!$AC59*KA$190+AVV2halm!$AC59*KA$191+AVV2gasGT!$AC59*KA$192+KKV!$AC59*KA$193+HCVgas!$AC59*KA$194+SPolie!$AC59*KA$195+SPgas!$AC59*KA$196+GeoEL!$AC57*KA$197+GeoVa!$AC57*KA$198+VP!$AC57*KA$199+Sol!$AC57*KA$200+Affald!$AC61*KA$201)</f>
        <v>1.9636376888147532E-2</v>
      </c>
      <c r="KB38" s="246">
        <f ca="1">IF(Sammenligning!$G$9="GJ",1,(1*3.6))*(AMV1træ!$AC61*KB$183+AMV1træBP!$AC61*KB$184+AMV3kul!$AC59*KB$185+AMV4træ!$AC59*KB$186+AMV4træBP!$AC59*KB$187+AVV1træ!$AC59*KB$188+AVV1kul!$AC59*KB$189+AVV2træ!$AC59*KB$190+AVV2halm!$AC59*KB$191+AVV2gasGT!$AC59*KB$192+KKV!$AC59*KB$193+HCVgas!$AC59*KB$194+SPolie!$AC59*KB$195+SPgas!$AC59*KB$196+GeoEL!$AC57*KB$197+GeoVa!$AC57*KB$198+VP!$AC57*KB$199+Sol!$AC57*KB$200+Affald!$AC61*KB$201)</f>
        <v>2.102550963522859E-2</v>
      </c>
      <c r="KC38" s="246">
        <f ca="1">IF(Sammenligning!$G$9="GJ",1,(1*3.6))*(AMV1træ!$AC61*KC$183+AMV1træBP!$AC61*KC$184+AMV3kul!$AC59*KC$185+AMV4træ!$AC59*KC$186+AMV4træBP!$AC59*KC$187+AVV1træ!$AC59*KC$188+AVV1kul!$AC59*KC$189+AVV2træ!$AC59*KC$190+AVV2halm!$AC59*KC$191+AVV2gasGT!$AC59*KC$192+KKV!$AC59*KC$193+HCVgas!$AC59*KC$194+SPolie!$AC59*KC$195+SPgas!$AC59*KC$196+GeoEL!$AC57*KC$197+GeoVa!$AC57*KC$198+VP!$AC57*KC$199+Sol!$AC57*KC$200+Affald!$AC61*KC$201)</f>
        <v>1.6639069769956404E-2</v>
      </c>
      <c r="KD38" s="246">
        <f ca="1">IF(Sammenligning!$G$9="GJ",1,(1*3.6))*(AMV1træ!$AC61*KD$183+AMV1træBP!$AC61*KD$184+AMV3kul!$AC59*KD$185+AMV4træ!$AC59*KD$186+AMV4træBP!$AC59*KD$187+AVV1træ!$AC59*KD$188+AVV1kul!$AC59*KD$189+AVV2træ!$AC59*KD$190+AVV2halm!$AC59*KD$191+AVV2gasGT!$AC59*KD$192+KKV!$AC59*KD$193+HCVgas!$AC59*KD$194+SPolie!$AC59*KD$195+SPgas!$AC59*KD$196+GeoEL!$AC57*KD$197+GeoVa!$AC57*KD$198+VP!$AC57*KD$199+Sol!$AC57*KD$200+Affald!$AC61*KD$201)</f>
        <v>2.7310953375192341E-2</v>
      </c>
      <c r="KE38" s="246">
        <f ca="1">IF(Sammenligning!$G$9="GJ",1,(1*3.6))*(AMV1træ!$AC61*KE$183+AMV1træBP!$AC61*KE$184+AMV3kul!$AC59*KE$185+AMV4træ!$AC59*KE$186+AMV4træBP!$AC59*KE$187+AVV1træ!$AC59*KE$188+AVV1kul!$AC59*KE$189+AVV2træ!$AC59*KE$190+AVV2halm!$AC59*KE$191+AVV2gasGT!$AC59*KE$192+KKV!$AC59*KE$193+HCVgas!$AC59*KE$194+SPolie!$AC59*KE$195+SPgas!$AC59*KE$196+GeoEL!$AC57*KE$197+GeoVa!$AC57*KE$198+VP!$AC57*KE$199+Sol!$AC57*KE$200+Affald!$AC61*KE$201)</f>
        <v>2.1311783899761762E-2</v>
      </c>
      <c r="KF38" s="246">
        <f ca="1">IF(Sammenligning!$G$9="GJ",1,(1*3.6))*(AMV1træ!$AC61*KF$183+AMV1træBP!$AC61*KF$184+AMV3kul!$AC59*KF$185+AMV4træ!$AC59*KF$186+AMV4træBP!$AC59*KF$187+AVV1træ!$AC59*KF$188+AVV1kul!$AC59*KF$189+AVV2træ!$AC59*KF$190+AVV2halm!$AC59*KF$191+AVV2gasGT!$AC59*KF$192+KKV!$AC59*KF$193+HCVgas!$AC59*KF$194+SPolie!$AC59*KF$195+SPgas!$AC59*KF$196+GeoEL!$AC57*KF$197+GeoVa!$AC57*KF$198+VP!$AC57*KF$199+Sol!$AC57*KF$200+Affald!$AC61*KF$201)</f>
        <v>2.1351413806441521E-2</v>
      </c>
      <c r="KG38" s="246">
        <f ca="1">IF(Sammenligning!$G$9="GJ",1,(1*3.6))*(AMV1træ!$AC61*KG$183+AMV1træBP!$AC61*KG$184+AMV3kul!$AC59*KG$185+AMV4træ!$AC59*KG$186+AMV4træBP!$AC59*KG$187+AVV1træ!$AC59*KG$188+AVV1kul!$AC59*KG$189+AVV2træ!$AC59*KG$190+AVV2halm!$AC59*KG$191+AVV2gasGT!$AC59*KG$192+KKV!$AC59*KG$193+HCVgas!$AC59*KG$194+SPolie!$AC59*KG$195+SPgas!$AC59*KG$196+GeoEL!$AC57*KG$197+GeoVa!$AC57*KG$198+VP!$AC57*KG$199+Sol!$AC57*KG$200+Affald!$AC61*KG$201)</f>
        <v>1.7820234642374488E-2</v>
      </c>
      <c r="KH38" s="246">
        <f ca="1">IF(Sammenligning!$G$9="GJ",1,(1*3.6))*(AMV1træ!$AC61*KH$183+AMV1træBP!$AC61*KH$184+AMV3kul!$AC59*KH$185+AMV4træ!$AC59*KH$186+AMV4træBP!$AC59*KH$187+AVV1træ!$AC59*KH$188+AVV1kul!$AC59*KH$189+AVV2træ!$AC59*KH$190+AVV2halm!$AC59*KH$191+AVV2gasGT!$AC59*KH$192+KKV!$AC59*KH$193+HCVgas!$AC59*KH$194+SPolie!$AC59*KH$195+SPgas!$AC59*KH$196+GeoEL!$AC57*KH$197+GeoVa!$AC57*KH$198+VP!$AC57*KH$199+Sol!$AC57*KH$200+Affald!$AC61*KH$201)</f>
        <v>2.3046247394792448E-2</v>
      </c>
      <c r="KI38" s="246">
        <f ca="1">IF(Sammenligning!$G$9="GJ",1,(1*3.6))*(AMV1træ!$AD61*KI$183+AMV1træBP!$AD61*KI$184+AMV3kul!$AD59*KI$185+AMV4træ!$AD59*KI$186+AMV4træBP!$AD59*KI$187+AVV1træ!$AD59*KI$188+AVV1kul!$AD59*KI$189+AVV2træ!$AD59*KI$190+AVV2halm!$AD59*KI$191+AVV2gasGT!$AD59*KI$192+KKV!$AD59*KI$193+HCVgas!$AD59*KI$194+SPolie!$AD59*KI$195+SPgas!$AD59*KI$196+GeoEL!$AD57*KI$197+GeoVa!$AD57*KI$198+VP!$AD57*KI$199+Sol!$AD57*KI$200+Affald!$AD61*KI$201)</f>
        <v>1.815313151250331E-2</v>
      </c>
      <c r="KJ38" s="246">
        <f ca="1">IF(Sammenligning!$G$9="GJ",1,(1*3.6))*(AMV1træ!$AD61*KJ$183+AMV1træBP!$AD61*KJ$184+AMV3kul!$AD59*KJ$185+AMV4træ!$AD59*KJ$186+AMV4træBP!$AD59*KJ$187+AVV1træ!$AD59*KJ$188+AVV1kul!$AD59*KJ$189+AVV2træ!$AD59*KJ$190+AVV2halm!$AD59*KJ$191+AVV2gasGT!$AD59*KJ$192+KKV!$AD59*KJ$193+HCVgas!$AD59*KJ$194+SPolie!$AD59*KJ$195+SPgas!$AD59*KJ$196+GeoEL!$AD57*KJ$197+GeoVa!$AD57*KJ$198+VP!$AD57*KJ$199+Sol!$AD57*KJ$200+Affald!$AD61*KJ$201)</f>
        <v>1.8531815182244362E-2</v>
      </c>
      <c r="KK38" s="246">
        <f ca="1">IF(Sammenligning!$G$9="GJ",1,(1*3.6))*(AMV1træ!$AD61*KK$183+AMV1træBP!$AD61*KK$184+AMV3kul!$AD59*KK$185+AMV4træ!$AD59*KK$186+AMV4træBP!$AD59*KK$187+AVV1træ!$AD59*KK$188+AVV1kul!$AD59*KK$189+AVV2træ!$AD59*KK$190+AVV2halm!$AD59*KK$191+AVV2gasGT!$AD59*KK$192+KKV!$AD59*KK$193+HCVgas!$AD59*KK$194+SPolie!$AD59*KK$195+SPgas!$AD59*KK$196+GeoEL!$AD57*KK$197+GeoVa!$AD57*KK$198+VP!$AD57*KK$199+Sol!$AD57*KK$200+Affald!$AD61*KK$201)</f>
        <v>1.7399417599824645E-2</v>
      </c>
      <c r="KL38" s="246">
        <f ca="1">IF(Sammenligning!$G$9="GJ",1,(1*3.6))*(AMV1træ!$AD61*KL$183+AMV1træBP!$AD61*KL$184+AMV3kul!$AD59*KL$185+AMV4træ!$AD59*KL$186+AMV4træBP!$AD59*KL$187+AVV1træ!$AD59*KL$188+AVV1kul!$AD59*KL$189+AVV2træ!$AD59*KL$190+AVV2halm!$AD59*KL$191+AVV2gasGT!$AD59*KL$192+KKV!$AD59*KL$193+HCVgas!$AD59*KL$194+SPolie!$AD59*KL$195+SPgas!$AD59*KL$196+GeoEL!$AD57*KL$197+GeoVa!$AD57*KL$198+VP!$AD57*KL$199+Sol!$AD57*KL$200+Affald!$AD61*KL$201)</f>
        <v>1.8997901289515121E-2</v>
      </c>
      <c r="KM38" s="246">
        <f ca="1">IF(Sammenligning!$G$9="GJ",1,(1*3.6))*(AMV1træ!$AD61*KM$183+AMV1træBP!$AD61*KM$184+AMV3kul!$AD59*KM$185+AMV4træ!$AD59*KM$186+AMV4træBP!$AD59*KM$187+AVV1træ!$AD59*KM$188+AVV1kul!$AD59*KM$189+AVV2træ!$AD59*KM$190+AVV2halm!$AD59*KM$191+AVV2gasGT!$AD59*KM$192+KKV!$AD59*KM$193+HCVgas!$AD59*KM$194+SPolie!$AD59*KM$195+SPgas!$AD59*KM$196+GeoEL!$AD57*KM$197+GeoVa!$AD57*KM$198+VP!$AD57*KM$199+Sol!$AD57*KM$200+Affald!$AD61*KM$201)</f>
        <v>1.9656288385385932E-2</v>
      </c>
      <c r="KN38" s="246">
        <f ca="1">IF(Sammenligning!$G$9="GJ",1,(1*3.6))*(AMV1træ!$AD61*KN$183+AMV1træBP!$AD61*KN$184+AMV3kul!$AD59*KN$185+AMV4træ!$AD59*KN$186+AMV4træBP!$AD59*KN$187+AVV1træ!$AD59*KN$188+AVV1kul!$AD59*KN$189+AVV2træ!$AD59*KN$190+AVV2halm!$AD59*KN$191+AVV2gasGT!$AD59*KN$192+KKV!$AD59*KN$193+HCVgas!$AD59*KN$194+SPolie!$AD59*KN$195+SPgas!$AD59*KN$196+GeoEL!$AD57*KN$197+GeoVa!$AD57*KN$198+VP!$AD57*KN$199+Sol!$AD57*KN$200+Affald!$AD61*KN$201)</f>
        <v>2.1229775981074277E-2</v>
      </c>
      <c r="KO38" s="246">
        <f ca="1">IF(Sammenligning!$G$9="GJ",1,(1*3.6))*(AMV1træ!$AD61*KO$183+AMV1træBP!$AD61*KO$184+AMV3kul!$AD59*KO$185+AMV4træ!$AD59*KO$186+AMV4træBP!$AD59*KO$187+AVV1træ!$AD59*KO$188+AVV1kul!$AD59*KO$189+AVV2træ!$AD59*KO$190+AVV2halm!$AD59*KO$191+AVV2gasGT!$AD59*KO$192+KKV!$AD59*KO$193+HCVgas!$AD59*KO$194+SPolie!$AD59*KO$195+SPgas!$AD59*KO$196+GeoEL!$AD57*KO$197+GeoVa!$AD57*KO$198+VP!$AD57*KO$199+Sol!$AD57*KO$200+Affald!$AD61*KO$201)</f>
        <v>1.6603207770302154E-2</v>
      </c>
      <c r="KP38" s="246">
        <f ca="1">IF(Sammenligning!$G$9="GJ",1,(1*3.6))*(AMV1træ!$AD61*KP$183+AMV1træBP!$AD61*KP$184+AMV3kul!$AD59*KP$185+AMV4træ!$AD59*KP$186+AMV4træBP!$AD59*KP$187+AVV1træ!$AD59*KP$188+AVV1kul!$AD59*KP$189+AVV2træ!$AD59*KP$190+AVV2halm!$AD59*KP$191+AVV2gasGT!$AD59*KP$192+KKV!$AD59*KP$193+HCVgas!$AD59*KP$194+SPolie!$AD59*KP$195+SPgas!$AD59*KP$196+GeoEL!$AD57*KP$197+GeoVa!$AD57*KP$198+VP!$AD57*KP$199+Sol!$AD57*KP$200+Affald!$AD61*KP$201)</f>
        <v>2.7360459633215362E-2</v>
      </c>
      <c r="KQ38" s="246">
        <f ca="1">IF(Sammenligning!$G$9="GJ",1,(1*3.6))*(AMV1træ!$AD61*KQ$183+AMV1træBP!$AD61*KQ$184+AMV3kul!$AD59*KQ$185+AMV4træ!$AD59*KQ$186+AMV4træBP!$AD59*KQ$187+AVV1træ!$AD59*KQ$188+AVV1kul!$AD59*KQ$189+AVV2træ!$AD59*KQ$190+AVV2halm!$AD59*KQ$191+AVV2gasGT!$AD59*KQ$192+KKV!$AD59*KQ$193+HCVgas!$AD59*KQ$194+SPolie!$AD59*KQ$195+SPgas!$AD59*KQ$196+GeoEL!$AD57*KQ$197+GeoVa!$AD57*KQ$198+VP!$AD57*KQ$199+Sol!$AD57*KQ$200+Affald!$AD61*KQ$201)</f>
        <v>2.0603793247760835E-2</v>
      </c>
      <c r="KR38" s="246">
        <f ca="1">IF(Sammenligning!$G$9="GJ",1,(1*3.6))*(AMV1træ!$AD61*KR$183+AMV1træBP!$AD61*KR$184+AMV3kul!$AD59*KR$185+AMV4træ!$AD59*KR$186+AMV4træBP!$AD59*KR$187+AVV1træ!$AD59*KR$188+AVV1kul!$AD59*KR$189+AVV2træ!$AD59*KR$190+AVV2halm!$AD59*KR$191+AVV2gasGT!$AD59*KR$192+KKV!$AD59*KR$193+HCVgas!$AD59*KR$194+SPolie!$AD59*KR$195+SPgas!$AD59*KR$196+GeoEL!$AD57*KR$197+GeoVa!$AD57*KR$198+VP!$AD57*KR$199+Sol!$AD57*KR$200+Affald!$AD61*KR$201)</f>
        <v>2.0899602428784914E-2</v>
      </c>
      <c r="KS38" s="246">
        <f ca="1">IF(Sammenligning!$G$9="GJ",1,(1*3.6))*(AMV1træ!$AD61*KS$183+AMV1træBP!$AD61*KS$184+AMV3kul!$AD59*KS$185+AMV4træ!$AD59*KS$186+AMV4træBP!$AD59*KS$187+AVV1træ!$AD59*KS$188+AVV1kul!$AD59*KS$189+AVV2træ!$AD59*KS$190+AVV2halm!$AD59*KS$191+AVV2gasGT!$AD59*KS$192+KKV!$AD59*KS$193+HCVgas!$AD59*KS$194+SPolie!$AD59*KS$195+SPgas!$AD59*KS$196+GeoEL!$AD57*KS$197+GeoVa!$AD57*KS$198+VP!$AD57*KS$199+Sol!$AD57*KS$200+Affald!$AD61*KS$201)</f>
        <v>1.6495319866354441E-2</v>
      </c>
      <c r="KT38" s="246">
        <f ca="1">IF(Sammenligning!$G$9="GJ",1,(1*3.6))*(AMV1træ!$AD61*KT$183+AMV1træBP!$AD61*KT$184+AMV3kul!$AD59*KT$185+AMV4træ!$AD59*KT$186+AMV4træBP!$AD59*KT$187+AVV1træ!$AD59*KT$188+AVV1kul!$AD59*KT$189+AVV2træ!$AD59*KT$190+AVV2halm!$AD59*KT$191+AVV2gasGT!$AD59*KT$192+KKV!$AD59*KT$193+HCVgas!$AD59*KT$194+SPolie!$AD59*KT$195+SPgas!$AD59*KT$196+GeoEL!$AD57*KT$197+GeoVa!$AD57*KT$198+VP!$AD57*KT$199+Sol!$AD57*KT$200+Affald!$AD61*KT$201)</f>
        <v>2.4167878883161742E-2</v>
      </c>
      <c r="KU38" s="246">
        <f ca="1">IF(Sammenligning!$G$9="GJ",1,(1*3.6))*(AMV1træ!$AE61*KU$183+AMV1træBP!$AE61*KU$184+AMV3kul!$AE59*KU$185+AMV4træ!$AE59*KU$186+AMV4træBP!$AE59*KU$187+AVV1træ!$AE59*KU$188+AVV1kul!$AE59*KU$189+AVV2træ!$AE59*KU$190+AVV2halm!$AE59*KU$191+AVV2gasGT!$AE59*KU$192+KKV!$AE59*KU$193+HCVgas!$AE59*KU$194+SPolie!$AE59*KU$195+SPgas!$AE59*KU$196+GeoEL!$AE57*KU$197+GeoVa!$AE57*KU$198+VP!$AE57*KU$199+Sol!$AE57*KU$200+Affald!$AE61*KU$201)</f>
        <v>1.8131098620485408E-2</v>
      </c>
      <c r="KV38" s="246">
        <f ca="1">IF(Sammenligning!$G$9="GJ",1,(1*3.6))*(AMV1træ!$AE61*KV$183+AMV1træBP!$AE61*KV$184+AMV3kul!$AE59*KV$185+AMV4træ!$AE59*KV$186+AMV4træBP!$AE59*KV$187+AVV1træ!$AE59*KV$188+AVV1kul!$AE59*KV$189+AVV2træ!$AE59*KV$190+AVV2halm!$AE59*KV$191+AVV2gasGT!$AE59*KV$192+KKV!$AE59*KV$193+HCVgas!$AE59*KV$194+SPolie!$AE59*KV$195+SPgas!$AE59*KV$196+GeoEL!$AE57*KV$197+GeoVa!$AE57*KV$198+VP!$AE57*KV$199+Sol!$AE57*KV$200+Affald!$AE61*KV$201)</f>
        <v>1.8009415279605277E-2</v>
      </c>
      <c r="KW38" s="246">
        <f ca="1">IF(Sammenligning!$G$9="GJ",1,(1*3.6))*(AMV1træ!$AE61*KW$183+AMV1træBP!$AE61*KW$184+AMV3kul!$AE59*KW$185+AMV4træ!$AE59*KW$186+AMV4træBP!$AE59*KW$187+AVV1træ!$AE59*KW$188+AVV1kul!$AE59*KW$189+AVV2træ!$AE59*KW$190+AVV2halm!$AE59*KW$191+AVV2gasGT!$AE59*KW$192+KKV!$AE59*KW$193+HCVgas!$AE59*KW$194+SPolie!$AE59*KW$195+SPgas!$AE59*KW$196+GeoEL!$AE57*KW$197+GeoVa!$AE57*KW$198+VP!$AE57*KW$199+Sol!$AE57*KW$200+Affald!$AE61*KW$201)</f>
        <v>1.7743264582335959E-2</v>
      </c>
      <c r="KX38" s="246">
        <f ca="1">IF(Sammenligning!$G$9="GJ",1,(1*3.6))*(AMV1træ!$AE61*KX$183+AMV1træBP!$AE61*KX$184+AMV3kul!$AE59*KX$185+AMV4træ!$AE59*KX$186+AMV4træBP!$AE59*KX$187+AVV1træ!$AE59*KX$188+AVV1kul!$AE59*KX$189+AVV2træ!$AE59*KX$190+AVV2halm!$AE59*KX$191+AVV2gasGT!$AE59*KX$192+KKV!$AE59*KX$193+HCVgas!$AE59*KX$194+SPolie!$AE59*KX$195+SPgas!$AE59*KX$196+GeoEL!$AE57*KX$197+GeoVa!$AE57*KX$198+VP!$AE57*KX$199+Sol!$AE57*KX$200+Affald!$AE61*KX$201)</f>
        <v>1.8828523894450833E-2</v>
      </c>
      <c r="KY38" s="246">
        <f ca="1">IF(Sammenligning!$G$9="GJ",1,(1*3.6))*(AMV1træ!$AE61*KY$183+AMV1træBP!$AE61*KY$184+AMV3kul!$AE59*KY$185+AMV4træ!$AE59*KY$186+AMV4træBP!$AE59*KY$187+AVV1træ!$AE59*KY$188+AVV1kul!$AE59*KY$189+AVV2træ!$AE59*KY$190+AVV2halm!$AE59*KY$191+AVV2gasGT!$AE59*KY$192+KKV!$AE59*KY$193+HCVgas!$AE59*KY$194+SPolie!$AE59*KY$195+SPgas!$AE59*KY$196+GeoEL!$AE57*KY$197+GeoVa!$AE57*KY$198+VP!$AE57*KY$199+Sol!$AE57*KY$200+Affald!$AE61*KY$201)</f>
        <v>1.9674533279742966E-2</v>
      </c>
      <c r="KZ38" s="246">
        <f ca="1">IF(Sammenligning!$G$9="GJ",1,(1*3.6))*(AMV1træ!$AE61*KZ$183+AMV1træBP!$AE61*KZ$184+AMV3kul!$AE59*KZ$185+AMV4træ!$AE59*KZ$186+AMV4træBP!$AE59*KZ$187+AVV1træ!$AE59*KZ$188+AVV1kul!$AE59*KZ$189+AVV2træ!$AE59*KZ$190+AVV2halm!$AE59*KZ$191+AVV2gasGT!$AE59*KZ$192+KKV!$AE59*KZ$193+HCVgas!$AE59*KZ$194+SPolie!$AE59*KZ$195+SPgas!$AE59*KZ$196+GeoEL!$AE57*KZ$197+GeoVa!$AE57*KZ$198+VP!$AE57*KZ$199+Sol!$AE57*KZ$200+Affald!$AE61*KZ$201)</f>
        <v>2.1448148659368015E-2</v>
      </c>
      <c r="LA38" s="246">
        <f ca="1">IF(Sammenligning!$G$9="GJ",1,(1*3.6))*(AMV1træ!$AE61*LA$183+AMV1træBP!$AE61*LA$184+AMV3kul!$AE59*LA$185+AMV4træ!$AE59*LA$186+AMV4træBP!$AE59*LA$187+AVV1træ!$AE59*LA$188+AVV1kul!$AE59*LA$189+AVV2træ!$AE59*LA$190+AVV2halm!$AE59*LA$191+AVV2gasGT!$AE59*LA$192+KKV!$AE59*LA$193+HCVgas!$AE59*LA$194+SPolie!$AE59*LA$195+SPgas!$AE59*LA$196+GeoEL!$AE57*LA$197+GeoVa!$AE57*LA$198+VP!$AE57*LA$199+Sol!$AE57*LA$200+Affald!$AE61*LA$201)</f>
        <v>1.6568010680144095E-2</v>
      </c>
      <c r="LB38" s="246">
        <f ca="1">IF(Sammenligning!$G$9="GJ",1,(1*3.6))*(AMV1træ!$AE61*LB$183+AMV1træBP!$AE61*LB$184+AMV3kul!$AE59*LB$185+AMV4træ!$AE59*LB$186+AMV4træBP!$AE59*LB$187+AVV1træ!$AE59*LB$188+AVV1kul!$AE59*LB$189+AVV2træ!$AE59*LB$190+AVV2halm!$AE59*LB$191+AVV2gasGT!$AE59*LB$192+KKV!$AE59*LB$193+HCVgas!$AE59*LB$194+SPolie!$AE59*LB$195+SPgas!$AE59*LB$196+GeoEL!$AE57*LB$197+GeoVa!$AE57*LB$198+VP!$AE57*LB$199+Sol!$AE57*LB$200+Affald!$AE61*LB$201)</f>
        <v>2.7410321152751136E-2</v>
      </c>
      <c r="LC38" s="246">
        <f ca="1">IF(Sammenligning!$G$9="GJ",1,(1*3.6))*(AMV1træ!$AE61*LC$183+AMV1træBP!$AE61*LC$184+AMV3kul!$AE59*LC$185+AMV4træ!$AE59*LC$186+AMV4træBP!$AE59*LC$187+AVV1træ!$AE59*LC$188+AVV1kul!$AE59*LC$189+AVV2træ!$AE59*LC$190+AVV2halm!$AE59*LC$191+AVV2gasGT!$AE59*LC$192+KKV!$AE59*LC$193+HCVgas!$AE59*LC$194+SPolie!$AE59*LC$195+SPgas!$AE59*LC$196+GeoEL!$AE57*LC$197+GeoVa!$AE57*LC$198+VP!$AE57*LC$199+Sol!$AE57*LC$200+Affald!$AE61*LC$201)</f>
        <v>1.9899562362813525E-2</v>
      </c>
      <c r="LD38" s="246">
        <f ca="1">IF(Sammenligning!$G$9="GJ",1,(1*3.6))*(AMV1træ!$AE61*LD$183+AMV1træBP!$AE61*LD$184+AMV3kul!$AE59*LD$185+AMV4træ!$AE59*LD$186+AMV4træBP!$AE59*LD$187+AVV1træ!$AE59*LD$188+AVV1kul!$AE59*LD$189+AVV2træ!$AE59*LD$190+AVV2halm!$AE59*LD$191+AVV2gasGT!$AE59*LD$192+KKV!$AE59*LD$193+HCVgas!$AE59*LD$194+SPolie!$AE59*LD$195+SPgas!$AE59*LD$196+GeoEL!$AE57*LD$197+GeoVa!$AE57*LD$198+VP!$AE57*LD$199+Sol!$AE57*LD$200+Affald!$AE61*LD$201)</f>
        <v>2.0431352119850751E-2</v>
      </c>
      <c r="LE38" s="246">
        <f ca="1">IF(Sammenligning!$G$9="GJ",1,(1*3.6))*(AMV1træ!$AE61*LE$183+AMV1træBP!$AE61*LE$184+AMV3kul!$AE59*LE$185+AMV4træ!$AE59*LE$186+AMV4træBP!$AE59*LE$187+AVV1træ!$AE59*LE$188+AVV1kul!$AE59*LE$189+AVV2træ!$AE59*LE$190+AVV2halm!$AE59*LE$191+AVV2gasGT!$AE59*LE$192+KKV!$AE59*LE$193+HCVgas!$AE59*LE$194+SPolie!$AE59*LE$195+SPgas!$AE59*LE$196+GeoEL!$AE57*LE$197+GeoVa!$AE57*LE$198+VP!$AE57*LE$199+Sol!$AE57*LE$200+Affald!$AE61*LE$201)</f>
        <v>1.5197420976410027E-2</v>
      </c>
      <c r="LF38" s="246">
        <f ca="1">IF(Sammenligning!$G$9="GJ",1,(1*3.6))*(AMV1træ!$AE61*LF$183+AMV1træBP!$AE61*LF$184+AMV3kul!$AE59*LF$185+AMV4træ!$AE59*LF$186+AMV4træBP!$AE59*LF$187+AVV1træ!$AE59*LF$188+AVV1kul!$AE59*LF$189+AVV2træ!$AE59*LF$190+AVV2halm!$AE59*LF$191+AVV2gasGT!$AE59*LF$192+KKV!$AE59*LF$193+HCVgas!$AE59*LF$194+SPolie!$AE59*LF$195+SPgas!$AE59*LF$196+GeoEL!$AE57*LF$197+GeoVa!$AE57*LF$198+VP!$AE57*LF$199+Sol!$AE57*LF$200+Affald!$AE61*LF$201)</f>
        <v>2.5274330888906439E-2</v>
      </c>
      <c r="LG38" s="310">
        <f ca="1">IF(Sammenligning!$G$9="GJ",1,(1*3.6))*(AMV1træ!$AF61*LG$183+AMV1træBP!$AF61*LG$184+AMV3kul!$AF59*LG$185+AMV4træ!$AF59*LG$186+AMV4træBP!$AF59*LG$187+AVV1træ!$AF59*LG$188+AVV1kul!$AF59*LG$189+AVV2træ!$AF59*LG$190+AVV2halm!$AF59*LG$191+AVV2gasGT!$AF59*LG$192+KKV!$AF59*LG$193+HCVgas!$AF59*LG$194+SPolie!$AF59*LG$195+SPgas!$AF59*LG$196+GeoEL!$AF57*LG$197+GeoVa!$AF57*LG$198+VP!$AF57*LG$199+Sol!$AF57*LG$200+Affald!$AF61*LG$201)</f>
        <v>1.8109765344429912E-2</v>
      </c>
      <c r="LH38" s="310">
        <f ca="1">IF(Sammenligning!$G$9="GJ",1,(1*3.6))*(AMV1træ!$AF61*LH$183+AMV1træBP!$AF61*LH$184+AMV3kul!$AF59*LH$185+AMV4træ!$AF59*LH$186+AMV4træBP!$AF59*LH$187+AVV1træ!$AF59*LH$188+AVV1kul!$AF59*LH$189+AVV2træ!$AF59*LH$190+AVV2halm!$AF59*LH$191+AVV2gasGT!$AF59*LH$192+KKV!$AF59*LH$193+HCVgas!$AF59*LH$194+SPolie!$AF59*LH$195+SPgas!$AF59*LH$196+GeoEL!$AF57*LH$197+GeoVa!$AF57*LH$198+VP!$AF57*LH$199+Sol!$AF57*LH$200+Affald!$AF61*LH$201)</f>
        <v>1.7476466111232145E-2</v>
      </c>
      <c r="LI38" s="310">
        <f ca="1">IF(Sammenligning!$G$9="GJ",1,(1*3.6))*(AMV1træ!$AF61*LI$183+AMV1træBP!$AF61*LI$184+AMV3kul!$AF59*LI$185+AMV4træ!$AF59*LI$186+AMV4træBP!$AF59*LI$187+AVV1træ!$AF59*LI$188+AVV1kul!$AF59*LI$189+AVV2træ!$AF59*LI$190+AVV2halm!$AF59*LI$191+AVV2gasGT!$AF59*LI$192+KKV!$AF59*LI$193+HCVgas!$AF59*LI$194+SPolie!$AF59*LI$195+SPgas!$AF59*LI$196+GeoEL!$AF57*LI$197+GeoVa!$AF57*LI$198+VP!$AF57*LI$199+Sol!$AF57*LI$200+Affald!$AF61*LI$201)</f>
        <v>1.8089091933743848E-2</v>
      </c>
      <c r="LJ38" s="310">
        <f ca="1">IF(Sammenligning!$G$9="GJ",1,(1*3.6))*(AMV1træ!$AF61*LJ$183+AMV1træBP!$AF61*LJ$184+AMV3kul!$AF59*LJ$185+AMV4træ!$AF59*LJ$186+AMV4træBP!$AF59*LJ$187+AVV1træ!$AF59*LJ$188+AVV1kul!$AF59*LJ$189+AVV2træ!$AF59*LJ$190+AVV2halm!$AF59*LJ$191+AVV2gasGT!$AF59*LJ$192+KKV!$AF59*LJ$193+HCVgas!$AF59*LJ$194+SPolie!$AF59*LJ$195+SPgas!$AF59*LJ$196+GeoEL!$AF57*LJ$197+GeoVa!$AF57*LJ$198+VP!$AF57*LJ$199+Sol!$AF57*LJ$200+Affald!$AF61*LJ$201)</f>
        <v>1.8650352762193057E-2</v>
      </c>
      <c r="LK38" s="310">
        <f ca="1">IF(Sammenligning!$G$9="GJ",1,(1*3.6))*(AMV1træ!$AF61*LK$183+AMV1træBP!$AF61*LK$184+AMV3kul!$AF59*LK$185+AMV4træ!$AF59*LK$186+AMV4træBP!$AF59*LK$187+AVV1træ!$AF59*LK$188+AVV1kul!$AF59*LK$189+AVV2træ!$AF59*LK$190+AVV2halm!$AF59*LK$191+AVV2gasGT!$AF59*LK$192+KKV!$AF59*LK$193+HCVgas!$AF59*LK$194+SPolie!$AF59*LK$195+SPgas!$AF59*LK$196+GeoEL!$AF57*LK$197+GeoVa!$AF57*LK$198+VP!$AF57*LK$199+Sol!$AF57*LK$200+Affald!$AF61*LK$201)</f>
        <v>1.9691312409405168E-2</v>
      </c>
      <c r="LL38" s="310">
        <f ca="1">IF(Sammenligning!$G$9="GJ",1,(1*3.6))*(AMV1træ!$AF61*LL$183+AMV1træBP!$AF61*LL$184+AMV3kul!$AF59*LL$185+AMV4træ!$AF59*LL$186+AMV4træBP!$AF59*LL$187+AVV1træ!$AF59*LL$188+AVV1kul!$AF59*LL$189+AVV2træ!$AF59*LL$190+AVV2halm!$AF59*LL$191+AVV2gasGT!$AF59*LL$192+KKV!$AF59*LL$193+HCVgas!$AF59*LL$194+SPolie!$AF59*LL$195+SPgas!$AF59*LL$196+GeoEL!$AF57*LL$197+GeoVa!$AF57*LL$198+VP!$AF57*LL$199+Sol!$AF57*LL$200+Affald!$AF61*LL$201)</f>
        <v>2.1682141174041401E-2</v>
      </c>
      <c r="LM38" s="310">
        <f ca="1">IF(Sammenligning!$G$9="GJ",1,(1*3.6))*(AMV1træ!$AF61*LM$183+AMV1træBP!$AF61*LM$184+AMV3kul!$AF59*LM$185+AMV4træ!$AF59*LM$186+AMV4træBP!$AF59*LM$187+AVV1træ!$AF59*LM$188+AVV1kul!$AF59*LM$189+AVV2træ!$AF59*LM$190+AVV2halm!$AF59*LM$191+AVV2gasGT!$AF59*LM$192+KKV!$AF59*LM$193+HCVgas!$AF59*LM$194+SPolie!$AF59*LM$195+SPgas!$AF59*LM$196+GeoEL!$AF57*LM$197+GeoVa!$AF57*LM$198+VP!$AF57*LM$199+Sol!$AF57*LM$200+Affald!$AF61*LM$201)</f>
        <v>1.6533460177422493E-2</v>
      </c>
      <c r="LN38" s="310">
        <f ca="1">IF(Sammenligning!$G$9="GJ",1,(1*3.6))*(AMV1træ!$AF61*LN$183+AMV1træBP!$AF61*LN$184+AMV3kul!$AF59*LN$185+AMV4træ!$AF59*LN$186+AMV4træBP!$AF59*LN$187+AVV1træ!$AF59*LN$188+AVV1kul!$AF59*LN$189+AVV2træ!$AF59*LN$190+AVV2halm!$AF59*LN$191+AVV2gasGT!$AF59*LN$192+KKV!$AF59*LN$193+HCVgas!$AF59*LN$194+SPolie!$AF59*LN$195+SPgas!$AF59*LN$196+GeoEL!$AF57*LN$197+GeoVa!$AF57*LN$198+VP!$AF57*LN$199+Sol!$AF57*LN$200+Affald!$AF61*LN$201)</f>
        <v>2.7460541771654533E-2</v>
      </c>
      <c r="LO38" s="310">
        <f ca="1">IF(Sammenligning!$G$9="GJ",1,(1*3.6))*(AMV1træ!$AF61*LO$183+AMV1træBP!$AF61*LO$184+AMV3kul!$AF59*LO$185+AMV4træ!$AF59*LO$186+AMV4træBP!$AF59*LO$187+AVV1træ!$AF59*LO$188+AVV1kul!$AF59*LO$189+AVV2træ!$AF59*LO$190+AVV2halm!$AF59*LO$191+AVV2gasGT!$AF59*LO$192+KKV!$AF59*LO$193+HCVgas!$AF59*LO$194+SPolie!$AF59*LO$195+SPgas!$AF59*LO$196+GeoEL!$AF57*LO$197+GeoVa!$AF57*LO$198+VP!$AF57*LO$199+Sol!$AF57*LO$200+Affald!$AF61*LO$201)</f>
        <v>1.9199061375004989E-2</v>
      </c>
      <c r="LP38" s="310">
        <f ca="1">IF(Sammenligning!$G$9="GJ",1,(1*3.6))*(AMV1træ!$AF61*LP$183+AMV1træBP!$AF61*LP$184+AMV3kul!$AF59*LP$185+AMV4træ!$AF59*LP$186+AMV4træBP!$AF59*LP$187+AVV1træ!$AF59*LP$188+AVV1kul!$AF59*LP$189+AVV2træ!$AF59*LP$190+AVV2halm!$AF59*LP$191+AVV2gasGT!$AF59*LP$192+KKV!$AF59*LP$193+HCVgas!$AF59*LP$194+SPolie!$AF59*LP$195+SPgas!$AF59*LP$196+GeoEL!$AF57*LP$197+GeoVa!$AF57*LP$198+VP!$AF57*LP$199+Sol!$AF57*LP$200+Affald!$AF61*LP$201)</f>
        <v>1.9945749071967313E-2</v>
      </c>
      <c r="LQ38" s="310">
        <f ca="1">IF(Sammenligning!$G$9="GJ",1,(1*3.6))*(AMV1træ!$AF61*LQ$183+AMV1træBP!$AF61*LQ$184+AMV3kul!$AF59*LQ$185+AMV4træ!$AF59*LQ$186+AMV4træBP!$AF59*LQ$187+AVV1træ!$AF59*LQ$188+AVV1kul!$AF59*LQ$189+AVV2træ!$AF59*LQ$190+AVV2halm!$AF59*LQ$191+AVV2gasGT!$AF59*LQ$192+KKV!$AF59*LQ$193+HCVgas!$AF59*LQ$194+SPolie!$AF59*LQ$195+SPgas!$AF59*LQ$196+GeoEL!$AF57*LQ$197+GeoVa!$AF57*LQ$198+VP!$AF57*LQ$199+Sol!$AF57*LQ$200+Affald!$AF61*LQ$201)</f>
        <v>1.392572000439515E-2</v>
      </c>
      <c r="LR38" s="310">
        <f ca="1">IF(Sammenligning!$G$9="GJ",1,(1*3.6))*(AMV1træ!$AF61*LR$183+AMV1træBP!$AF61*LR$184+AMV3kul!$AF59*LR$185+AMV4træ!$AF59*LR$186+AMV4træBP!$AF59*LR$187+AVV1træ!$AF59*LR$188+AVV1kul!$AF59*LR$189+AVV2træ!$AF59*LR$190+AVV2halm!$AF59*LR$191+AVV2gasGT!$AF59*LR$192+KKV!$AF59*LR$193+HCVgas!$AF59*LR$194+SPolie!$AF59*LR$195+SPgas!$AF59*LR$196+GeoEL!$AF57*LR$197+GeoVa!$AF57*LR$198+VP!$AF57*LR$199+Sol!$AF57*LR$200+Affald!$AF61*LR$201)</f>
        <v>2.6365909485832732E-2</v>
      </c>
    </row>
    <row r="39" spans="2:330" hidden="1">
      <c r="B39" s="689"/>
      <c r="C39" s="24" t="s">
        <v>177</v>
      </c>
      <c r="D39" s="24" t="str">
        <f>"Kr/"&amp;Sammenligning!$G$9</f>
        <v>Kr/GJ</v>
      </c>
      <c r="E39" s="246">
        <f ca="1">IF(Sammenligning!$G$9="GJ",1,(1*3.6))*(AMV1træ!H62*E$183+AMV1træBP!H62*E$184+AMV3kul!H60*E$185+AMV4træ!H60*E$186+AMV4træBP!H60*E$187+AVV1træ!H60*E$188+AVV1kul!H60*E$189+AVV2træ!H60*E$190+AVV2halm!H60*E$191+AVV2gasGT!H60*E$192+KKV!H60*E$193+HCVgas!H60*E$194+SPolie!H60*E$195+SPgas!H60*E$196+GeoEL!H58*E$197+GeoVa!H58*E$198+VP!H58*E$199+Sol!H58*E$200+Affald!H62*E$201)</f>
        <v>0.10098874159095518</v>
      </c>
      <c r="F39" s="246">
        <f ca="1">IF(Sammenligning!$G$9="GJ",1,(1*3.6))*(AMV1træ!I62*F$183+AMV1træBP!I62*F$184+AMV3kul!I60*F$185+AMV4træ!I60*F$186+AMV4træBP!I60*F$187+AVV1træ!I60*F$188+AVV1kul!I60*F$189+AVV2træ!I60*F$190+AVV2halm!I60*F$191+AVV2gasGT!I60*F$192+KKV!I60*F$193+HCVgas!I60*F$194+SPolie!I60*F$195+SPgas!I60*F$196+GeoEL!I58*F$197+GeoVa!I58*F$198+VP!I58*F$199+Sol!I58*F$200+Affald!I62*F$201)</f>
        <v>0.17367487636030848</v>
      </c>
      <c r="G39" s="310">
        <f ca="1">IF(Sammenligning!$G$9="GJ",1,(1*3.6))*(AMV1træ!J62*G$183+AMV1træBP!J62*G$184+AMV3kul!J60*G$185+AMV4træ!J60*G$186+AMV4træBP!J60*G$187+AVV1træ!J60*G$188+AVV1kul!J60*G$189+AVV2træ!J60*G$190+AVV2halm!J60*G$191+AVV2gasGT!J60*G$192+KKV!J60*G$193+HCVgas!J60*G$194+SPolie!J60*G$195+SPgas!J60*G$196+GeoEL!J58*G$197+GeoVa!J58*G$198+VP!J58*G$199+Sol!J58*G$200+Affald!J62*G$201)</f>
        <v>0.17360769238631568</v>
      </c>
      <c r="H39" s="246">
        <f ca="1">IF(Sammenligning!$G$9="GJ",1,(1*3.6))*(AMV1træ!K62*H$183+AMV1træBP!K62*H$184+AMV3kul!K60*H$185+AMV4træ!K60*H$186+AMV4træBP!K60*H$187+AVV1træ!K60*H$188+AVV1kul!K60*H$189+AVV2træ!K60*H$190+AVV2halm!K60*H$191+AVV2gasGT!K60*H$192+KKV!K60*H$193+HCVgas!K60*H$194+SPolie!K60*H$195+SPgas!K60*H$196+GeoEL!K58*H$197+GeoVa!K58*H$198+VP!K58*H$199+Sol!K58*H$200+Affald!K62*H$201)</f>
        <v>0.17357518872755159</v>
      </c>
      <c r="I39" s="310">
        <f ca="1">IF(Sammenligning!$G$9="GJ",1,(1*3.6))*(AMV1træ!L62*I$183+AMV1træBP!L62*I$184+AMV3kul!L60*I$185+AMV4træ!L60*I$186+AMV4træBP!L60*I$187+AVV1træ!L60*I$188+AVV1kul!L60*I$189+AVV2træ!L60*I$190+AVV2halm!L60*I$191+AVV2gasGT!L60*I$192+KKV!L60*I$193+HCVgas!L60*I$194+SPolie!L60*I$195+SPgas!L60*I$196+GeoEL!L58*I$197+GeoVa!L58*I$198+VP!L58*I$199+Sol!L58*I$200+Affald!L62*I$201)</f>
        <v>0.13780650235920994</v>
      </c>
      <c r="J39" s="246">
        <f ca="1">IF(Sammenligning!$G$9="GJ",1,(1*3.6))*(AMV1træ!M62*J$183+AMV1træBP!M62*J$184+AMV3kul!M60*J$185+AMV4træ!M60*J$186+AMV4træBP!M60*J$187+AVV1træ!M60*J$188+AVV1kul!M60*J$189+AVV2træ!M60*J$190+AVV2halm!M60*J$191+AVV2gasGT!M60*J$192+KKV!M60*J$193+HCVgas!M60*J$194+SPolie!M60*J$195+SPgas!M60*J$196+GeoEL!M58*J$197+GeoVa!M58*J$198+VP!M58*J$199+Sol!M58*J$200+Affald!M62*J$201)</f>
        <v>0.13277510160989847</v>
      </c>
      <c r="K39" s="246">
        <f ca="1">IF(Sammenligning!$G$9="GJ",1,(1*3.6))*(AMV1træ!N62*K$183+AMV1træBP!N62*K$184+AMV3kul!N60*K$185+AMV4træ!N60*K$186+AMV4træBP!N60*K$187+AVV1træ!N60*K$188+AVV1kul!N60*K$189+AVV2træ!N60*K$190+AVV2halm!N60*K$191+AVV2gasGT!N60*K$192+KKV!N60*K$193+HCVgas!N60*K$194+SPolie!N60*K$195+SPgas!N60*K$196+GeoEL!N58*K$197+GeoVa!N58*K$198+VP!N58*K$199+Sol!N58*K$200+Affald!N62*K$201)</f>
        <v>0.12775872013141801</v>
      </c>
      <c r="L39" s="246">
        <f ca="1">IF(Sammenligning!$G$9="GJ",1,(1*3.6))*(AMV1træ!O62*L$183+AMV1træBP!O62*L$184+AMV3kul!O60*L$185+AMV4træ!O60*L$186+AMV4træBP!O60*L$187+AVV1træ!O60*L$188+AVV1kul!O60*L$189+AVV2træ!O60*L$190+AVV2halm!O60*L$191+AVV2gasGT!O60*L$192+KKV!O60*L$193+HCVgas!O60*L$194+SPolie!O60*L$195+SPgas!O60*L$196+GeoEL!O58*L$197+GeoVa!O58*L$198+VP!O58*L$199+Sol!O58*L$200+Affald!O62*L$201)</f>
        <v>0.12275735787264933</v>
      </c>
      <c r="M39" s="246">
        <f ca="1">IF(Sammenligning!$G$9="GJ",1,(1*3.6))*(AMV1træ!P62*M$183+AMV1træBP!P62*M$184+AMV3kul!P60*M$185+AMV4træ!P60*M$186+AMV4træBP!P60*M$187+AVV1træ!P60*M$188+AVV1kul!P60*M$189+AVV2træ!P60*M$190+AVV2halm!P60*M$191+AVV2gasGT!P60*M$192+KKV!P60*M$193+HCVgas!P60*M$194+SPolie!P60*M$195+SPgas!P60*M$196+GeoEL!P58*M$197+GeoVa!P58*M$198+VP!P58*M$199+Sol!P58*M$200+Affald!P62*M$201)</f>
        <v>0.11780705836130936</v>
      </c>
      <c r="N39" s="310">
        <f ca="1">IF(Sammenligning!$G$9="GJ",1,(1*3.6))*(AMV1træ!Q62*N$183+AMV1træBP!Q62*N$184+AMV3kul!Q60*N$185+AMV4træ!Q60*N$186+AMV4træBP!Q60*N$187+AVV1træ!Q60*N$188+AVV1kul!Q60*N$189+AVV2træ!Q60*N$190+AVV2halm!Q60*N$191+AVV2gasGT!Q60*N$192+KKV!Q60*N$193+HCVgas!Q60*N$194+SPolie!Q60*N$195+SPgas!Q60*N$196+GeoEL!Q58*N$197+GeoVa!Q58*N$198+VP!Q58*N$199+Sol!Q58*N$200+Affald!Q62*N$201)</f>
        <v>0.11285926889105122</v>
      </c>
      <c r="O39" s="246">
        <f ca="1">IF(Sammenligning!$G$9="GJ",1,(1*3.6))*(AMV1træ!R62*O$183+AMV1træBP!R62*O$184+AMV3kul!R60*O$185+AMV4træ!R60*O$186+AMV4træBP!R60*O$187+AVV1træ!R60*O$188+AVV1kul!R60*O$189+AVV2træ!R60*O$190+AVV2halm!R60*O$191+AVV2gasGT!R60*O$192+KKV!R60*O$193+HCVgas!R60*O$194+SPolie!R60*O$195+SPgas!R60*O$196+GeoEL!R58*O$197+GeoVa!R58*O$198+VP!R58*O$199+Sol!R58*O$200+Affald!R62*O$201)</f>
        <v>0.11495175804125271</v>
      </c>
      <c r="P39" s="246">
        <f ca="1">IF(Sammenligning!$G$9="GJ",1,(1*3.6))*(AMV1træ!S62*P$183+AMV1træBP!S62*P$184+AMV3kul!S60*P$185+AMV4træ!S60*P$186+AMV4træBP!S60*P$187+AVV1træ!S60*P$188+AVV1kul!S60*P$189+AVV2træ!S60*P$190+AVV2halm!S60*P$191+AVV2gasGT!S60*P$192+KKV!S60*P$193+HCVgas!S60*P$194+SPolie!S60*P$195+SPgas!S60*P$196+GeoEL!S58*P$197+GeoVa!S58*P$198+VP!S58*P$199+Sol!S58*P$200+Affald!S62*P$201)</f>
        <v>0.1170449448798617</v>
      </c>
      <c r="Q39" s="246">
        <f ca="1">IF(Sammenligning!$G$9="GJ",1,(1*3.6))*(AMV1træ!T62*Q$183+AMV1træBP!T62*Q$184+AMV3kul!T60*Q$185+AMV4træ!T60*Q$186+AMV4træBP!T60*Q$187+AVV1træ!T60*Q$188+AVV1kul!T60*Q$189+AVV2træ!T60*Q$190+AVV2halm!T60*Q$191+AVV2gasGT!T60*Q$192+KKV!T60*Q$193+HCVgas!T60*Q$194+SPolie!T60*Q$195+SPgas!T60*Q$196+GeoEL!T58*Q$197+GeoVa!T58*Q$198+VP!T58*Q$199+Sol!T58*Q$200+Affald!T62*Q$201)</f>
        <v>0.11913882943176296</v>
      </c>
      <c r="R39" s="246">
        <f ca="1">IF(Sammenligning!$G$9="GJ",1,(1*3.6))*(AMV1træ!U62*R$183+AMV1træBP!U62*R$184+AMV3kul!U60*R$185+AMV4træ!U60*R$186+AMV4træBP!U60*R$187+AVV1træ!U60*R$188+AVV1kul!U60*R$189+AVV2træ!U60*R$190+AVV2halm!U60*R$191+AVV2gasGT!U60*R$192+KKV!U60*R$193+HCVgas!U60*R$194+SPolie!U60*R$195+SPgas!U60*R$196+GeoEL!U58*R$197+GeoVa!U58*R$198+VP!U58*R$199+Sol!U58*R$200+Affald!U62*R$201)</f>
        <v>0.12123341172184343</v>
      </c>
      <c r="S39" s="310">
        <f ca="1">IF(Sammenligning!$G$9="GJ",1,(1*3.6))*(AMV1træ!V62*S$183+AMV1træBP!V62*S$184+AMV3kul!V60*S$185+AMV4træ!V60*S$186+AMV4træBP!V60*S$187+AVV1træ!V60*S$188+AVV1kul!V60*S$189+AVV2træ!V60*S$190+AVV2halm!V60*S$191+AVV2gasGT!V60*S$192+KKV!V60*S$193+HCVgas!V60*S$194+SPolie!V60*S$195+SPgas!V60*S$196+GeoEL!V58*S$197+GeoVa!V58*S$198+VP!V58*S$199+Sol!V58*S$200+Affald!V62*S$201)</f>
        <v>0.12332869177499003</v>
      </c>
      <c r="T39" s="246">
        <f ca="1">IF(Sammenligning!$G$9="GJ",1,(1*3.6))*(AMV1træ!W62*T$183+AMV1træBP!W62*T$184+AMV3kul!W60*T$185+AMV4træ!W60*T$186+AMV4træBP!W60*T$187+AVV1træ!W60*T$188+AVV1kul!W60*T$189+AVV2træ!W60*T$190+AVV2halm!W60*T$191+AVV2gasGT!W60*T$192+KKV!W60*T$193+HCVgas!W60*T$194+SPolie!W60*T$195+SPgas!W60*T$196+GeoEL!W58*T$197+GeoVa!W58*T$198+VP!W58*T$199+Sol!W58*T$200+Affald!W62*T$201)</f>
        <v>0.12957181020768457</v>
      </c>
      <c r="U39" s="246">
        <f ca="1">IF(Sammenligning!$G$9="GJ",1,(1*3.6))*(AMV1træ!X62*U$183+AMV1træBP!X62*U$184+AMV3kul!X60*U$185+AMV4træ!X60*U$186+AMV4træBP!X60*U$187+AVV1træ!X60*U$188+AVV1kul!X60*U$189+AVV2træ!X60*U$190+AVV2halm!X60*U$191+AVV2gasGT!X60*U$192+KKV!X60*U$193+HCVgas!X60*U$194+SPolie!X60*U$195+SPgas!X60*U$196+GeoEL!X58*U$197+GeoVa!X58*U$198+VP!X58*U$199+Sol!X58*U$200+Affald!X62*U$201)</f>
        <v>0.1295517749762751</v>
      </c>
      <c r="V39" s="246">
        <f ca="1">IF(Sammenligning!$G$9="GJ",1,(1*3.6))*(AMV1træ!Y62*V$183+AMV1træBP!Y62*V$184+AMV3kul!Y60*V$185+AMV4træ!Y60*V$186+AMV4træBP!Y60*V$187+AVV1træ!Y60*V$188+AVV1kul!Y60*V$189+AVV2træ!Y60*V$190+AVV2halm!Y60*V$191+AVV2gasGT!Y60*V$192+KKV!Y60*V$193+HCVgas!Y60*V$194+SPolie!Y60*V$195+SPgas!Y60*V$196+GeoEL!Y58*V$197+GeoVa!Y58*V$198+VP!Y58*V$199+Sol!Y58*V$200+Affald!Y62*V$201)</f>
        <v>0.12953173974486562</v>
      </c>
      <c r="W39" s="246">
        <f ca="1">IF(Sammenligning!$G$9="GJ",1,(1*3.6))*(AMV1træ!Z62*W$183+AMV1træBP!Z62*W$184+AMV3kul!Z60*W$185+AMV4træ!Z60*W$186+AMV4træBP!Z60*W$187+AVV1træ!Z60*W$188+AVV1kul!Z60*W$189+AVV2træ!Z60*W$190+AVV2halm!Z60*W$191+AVV2gasGT!Z60*W$192+KKV!Z60*W$193+HCVgas!Z60*W$194+SPolie!Z60*W$195+SPgas!Z60*W$196+GeoEL!Z58*W$197+GeoVa!Z58*W$198+VP!Z58*W$199+Sol!Z58*W$200+Affald!Z62*W$201)</f>
        <v>0.12951170451345612</v>
      </c>
      <c r="X39" s="310">
        <f ca="1">IF(Sammenligning!$G$9="GJ",1,(1*3.6))*(AMV1træ!AA62*X$183+AMV1træBP!AA62*X$184+AMV3kul!AA60*X$185+AMV4træ!AA60*X$186+AMV4træBP!AA60*X$187+AVV1træ!AA60*X$188+AVV1kul!AA60*X$189+AVV2træ!AA60*X$190+AVV2halm!AA60*X$191+AVV2gasGT!AA60*X$192+KKV!AA60*X$193+HCVgas!AA60*X$194+SPolie!AA60*X$195+SPgas!AA60*X$196+GeoEL!AA58*X$197+GeoVa!AA58*X$198+VP!AA58*X$199+Sol!AA58*X$200+Affald!AA62*X$201)</f>
        <v>0.12949166928204664</v>
      </c>
      <c r="Y39" s="246">
        <f ca="1">IF(Sammenligning!$G$9="GJ",1,(1*3.6))*(AMV1træ!AB62*Y$183+AMV1træBP!AB62*Y$184+AMV3kul!AB60*Y$185+AMV4træ!AB60*Y$186+AMV4træBP!AB60*Y$187+AVV1træ!AB60*Y$188+AVV1kul!AB60*Y$189+AVV2træ!AB60*Y$190+AVV2halm!AB60*Y$191+AVV2gasGT!AB60*Y$192+KKV!AB60*Y$193+HCVgas!AB60*Y$194+SPolie!AB60*Y$195+SPgas!AB60*Y$196+GeoEL!AB58*Y$197+GeoVa!AB58*Y$198+VP!AB58*Y$199+Sol!AB58*Y$200+Affald!AB62*Y$201)</f>
        <v>0.12453596861605762</v>
      </c>
      <c r="Z39" s="246">
        <f ca="1">IF(Sammenligning!$G$9="GJ",1,(1*3.6))*(AMV1træ!AC62*Z$183+AMV1træBP!AC62*Z$184+AMV3kul!AC60*Z$185+AMV4træ!AC60*Z$186+AMV4træBP!AC60*Z$187+AVV1træ!AC60*Z$188+AVV1kul!AC60*Z$189+AVV2træ!AC60*Z$190+AVV2halm!AC60*Z$191+AVV2gasGT!AC60*Z$192+KKV!AC60*Z$193+HCVgas!AC60*Z$194+SPolie!AC60*Z$195+SPgas!AC60*Z$196+GeoEL!AC58*Z$197+GeoVa!AC58*Z$198+VP!AC58*Z$199+Sol!AC58*Z$200+Affald!AC62*Z$201)</f>
        <v>0.11958044484277114</v>
      </c>
      <c r="AA39" s="246">
        <f ca="1">IF(Sammenligning!$G$9="GJ",1,(1*3.6))*(AMV1træ!AD62*AA$183+AMV1træBP!AD62*AA$184+AMV3kul!AD60*AA$185+AMV4træ!AD60*AA$186+AMV4træBP!AD60*AA$187+AVV1træ!AD60*AA$188+AVV1kul!AD60*AA$189+AVV2træ!AD60*AA$190+AVV2halm!AD60*AA$191+AVV2gasGT!AD60*AA$192+KKV!AD60*AA$193+HCVgas!AD60*AA$194+SPolie!AD60*AA$195+SPgas!AD60*AA$196+GeoEL!AD58*AA$197+GeoVa!AD58*AA$198+VP!AD58*AA$199+Sol!AD58*AA$200+Affald!AD62*AA$201)</f>
        <v>0.11462509796856601</v>
      </c>
      <c r="AB39" s="246">
        <f ca="1">IF(Sammenligning!$G$9="GJ",1,(1*3.6))*(AMV1træ!AE62*AB$183+AMV1træBP!AE62*AB$184+AMV3kul!AE60*AB$185+AMV4træ!AE60*AB$186+AMV4træBP!AE60*AB$187+AVV1træ!AE60*AB$188+AVV1kul!AE60*AB$189+AVV2træ!AE60*AB$190+AVV2halm!AE60*AB$191+AVV2gasGT!AE60*AB$192+KKV!AE60*AB$193+HCVgas!AE60*AB$194+SPolie!AE60*AB$195+SPgas!AE60*AB$196+GeoEL!AE58*AB$197+GeoVa!AE58*AB$198+VP!AE58*AB$199+Sol!AE58*AB$200+Affald!AE62*AB$201)</f>
        <v>0.10966992799982132</v>
      </c>
      <c r="AC39" s="310">
        <f ca="1">IF(Sammenligning!$G$9="GJ",1,(1*3.6))*(AMV1træ!AF62*AC$183+AMV1træBP!AF62*AC$184+AMV3kul!AF60*AC$185+AMV4træ!AF60*AC$186+AMV4træBP!AF60*AC$187+AVV1træ!AF60*AC$188+AVV1kul!AF60*AC$189+AVV2træ!AF60*AC$190+AVV2halm!AF60*AC$191+AVV2gasGT!AF60*AC$192+KKV!AF60*AC$193+HCVgas!AF60*AC$194+SPolie!AF60*AC$195+SPgas!AF60*AC$196+GeoEL!AF58*AC$197+GeoVa!AF58*AC$198+VP!AF58*AC$199+Sol!AF58*AC$200+Affald!AF62*AC$201)</f>
        <v>0.10471493494291545</v>
      </c>
      <c r="AD39" s="3"/>
      <c r="AE39" s="246">
        <f ca="1">IF(Sammenligning!$G$9="GJ",1,(1*3.6))*(AMV1træ!$H62*AE$183+AMV1træBP!$H62*AE$184+AMV3kul!$H60*AE$185+AMV4træ!$H60*AE$186+AMV4træBP!$H60*AE$187+AVV1træ!$H60*AE$188+AVV1kul!$H60*AE$189+AVV2træ!$H60*AE$190+AVV2halm!$H60*AE$191+AVV2gasGT!$H60*AE$192+KKV!$H60*AE$193+HCVgas!$H60*AE$194+SPolie!$H60*AE$195+SPgas!$H60*AE$196+GeoEL!$H58*AE$197+GeoVa!$H58*AE$198+VP!$H58*AE$199+Sol!$H58*AE$200+Affald!$H62*AE$201)</f>
        <v>6.4108192039344203E-2</v>
      </c>
      <c r="AF39" s="246">
        <f ca="1">IF(Sammenligning!$G$9="GJ",1,(1*3.6))*(AMV1træ!$H62*AF$183+AMV1træBP!$H62*AF$184+AMV3kul!$H60*AF$185+AMV4træ!$H60*AF$186+AMV4træBP!$H60*AF$187+AVV1træ!$H60*AF$188+AVV1kul!$H60*AF$189+AVV2træ!$H60*AF$190+AVV2halm!$H60*AF$191+AVV2gasGT!$H60*AF$192+KKV!$H60*AF$193+HCVgas!$H60*AF$194+SPolie!$H60*AF$195+SPgas!$H60*AF$196+GeoEL!$H58*AF$197+GeoVa!$H58*AF$198+VP!$H58*AF$199+Sol!$H58*AF$200+Affald!$H62*AF$201)</f>
        <v>8.9474885377199193E-2</v>
      </c>
      <c r="AG39" s="246">
        <f ca="1">IF(Sammenligning!$G$9="GJ",1,(1*3.6))*(AMV1træ!$H62*AG$183+AMV1træBP!$H62*AG$184+AMV3kul!$H60*AG$185+AMV4træ!$H60*AG$186+AMV4træBP!$H60*AG$187+AVV1træ!$H60*AG$188+AVV1kul!$H60*AG$189+AVV2træ!$H60*AG$190+AVV2halm!$H60*AG$191+AVV2gasGT!$H60*AG$192+KKV!$H60*AG$193+HCVgas!$H60*AG$194+SPolie!$H60*AG$195+SPgas!$H60*AG$196+GeoEL!$H58*AG$197+GeoVa!$H58*AG$198+VP!$H58*AG$199+Sol!$H58*AG$200+Affald!$H62*AG$201)</f>
        <v>8.9243425084407677E-2</v>
      </c>
      <c r="AH39" s="246">
        <f ca="1">IF(Sammenligning!$G$9="GJ",1,(1*3.6))*(AMV1træ!$H62*AH$183+AMV1træBP!$H62*AH$184+AMV3kul!$H60*AH$185+AMV4træ!$H60*AH$186+AMV4træBP!$H60*AH$187+AVV1træ!$H60*AH$188+AVV1kul!$H60*AH$189+AVV2træ!$H60*AH$190+AVV2halm!$H60*AH$191+AVV2gasGT!$H60*AH$192+KKV!$H60*AH$193+HCVgas!$H60*AH$194+SPolie!$H60*AH$195+SPgas!$H60*AH$196+GeoEL!$H58*AH$197+GeoVa!$H58*AH$198+VP!$H58*AH$199+Sol!$H58*AH$200+Affald!$H62*AH$201)</f>
        <v>6.9610109854240737E-2</v>
      </c>
      <c r="AI39" s="246">
        <f ca="1">IF(Sammenligning!$G$9="GJ",1,(1*3.6))*(AMV1træ!$H62*AI$183+AMV1træBP!$H62*AI$184+AMV3kul!$H60*AI$185+AMV4træ!$H60*AI$186+AMV4træBP!$H60*AI$187+AVV1træ!$H60*AI$188+AVV1kul!$H60*AI$189+AVV2træ!$H60*AI$190+AVV2halm!$H60*AI$191+AVV2gasGT!$H60*AI$192+KKV!$H60*AI$193+HCVgas!$H60*AI$194+SPolie!$H60*AI$195+SPgas!$H60*AI$196+GeoEL!$H58*AI$197+GeoVa!$H58*AI$198+VP!$H58*AI$199+Sol!$H58*AI$200+Affald!$H62*AI$201)</f>
        <v>3.4155970704528325E-2</v>
      </c>
      <c r="AJ39" s="246">
        <f ca="1">IF(Sammenligning!$G$9="GJ",1,(1*3.6))*(AMV1træ!$H62*AJ$183+AMV1træBP!$H62*AJ$184+AMV3kul!$H60*AJ$185+AMV4træ!$H60*AJ$186+AMV4træBP!$H60*AJ$187+AVV1træ!$H60*AJ$188+AVV1kul!$H60*AJ$189+AVV2træ!$H60*AJ$190+AVV2halm!$H60*AJ$191+AVV2gasGT!$H60*AJ$192+KKV!$H60*AJ$193+HCVgas!$H60*AJ$194+SPolie!$H60*AJ$195+SPgas!$H60*AJ$196+GeoEL!$H58*AJ$197+GeoVa!$H58*AJ$198+VP!$H58*AJ$199+Sol!$H58*AJ$200+Affald!$H62*AJ$201)</f>
        <v>0.12409012953499926</v>
      </c>
      <c r="AK39" s="246">
        <f ca="1">IF(Sammenligning!$G$9="GJ",1,(1*3.6))*(AMV1træ!$H62*AK$183+AMV1træBP!$H62*AK$184+AMV3kul!$H60*AK$185+AMV4træ!$H60*AK$186+AMV4træBP!$H60*AK$187+AVV1træ!$H60*AK$188+AVV1kul!$H60*AK$189+AVV2træ!$H60*AK$190+AVV2halm!$H60*AK$191+AVV2gasGT!$H60*AK$192+KKV!$H60*AK$193+HCVgas!$H60*AK$194+SPolie!$H60*AK$195+SPgas!$H60*AK$196+GeoEL!$H58*AK$197+GeoVa!$H58*AK$198+VP!$H58*AK$199+Sol!$H58*AK$200+Affald!$H62*AK$201)</f>
        <v>0.12993416191316431</v>
      </c>
      <c r="AL39" s="246">
        <f ca="1">IF(Sammenligning!$G$9="GJ",1,(1*3.6))*(AMV1træ!$H62*AL$183+AMV1træBP!$H62*AL$184+AMV3kul!$H60*AL$185+AMV4træ!$H60*AL$186+AMV4træBP!$H60*AL$187+AVV1træ!$H60*AL$188+AVV1kul!$H60*AL$189+AVV2træ!$H60*AL$190+AVV2halm!$H60*AL$191+AVV2gasGT!$H60*AL$192+KKV!$H60*AL$193+HCVgas!$H60*AL$194+SPolie!$H60*AL$195+SPgas!$H60*AL$196+GeoEL!$H58*AL$197+GeoVa!$H58*AL$198+VP!$H58*AL$199+Sol!$H58*AL$200+Affald!$H62*AL$201)</f>
        <v>0.21168885216555494</v>
      </c>
      <c r="AM39" s="246">
        <f ca="1">IF(Sammenligning!$G$9="GJ",1,(1*3.6))*(AMV1træ!$H62*AM$183+AMV1træBP!$H62*AM$184+AMV3kul!$H60*AM$185+AMV4træ!$H60*AM$186+AMV4træBP!$H60*AM$187+AVV1træ!$H60*AM$188+AVV1kul!$H60*AM$189+AVV2træ!$H60*AM$190+AVV2halm!$H60*AM$191+AVV2gasGT!$H60*AM$192+KKV!$H60*AM$193+HCVgas!$H60*AM$194+SPolie!$H60*AM$195+SPgas!$H60*AM$196+GeoEL!$H58*AM$197+GeoVa!$H58*AM$198+VP!$H58*AM$199+Sol!$H58*AM$200+Affald!$H62*AM$201)</f>
        <v>0.13904617006745568</v>
      </c>
      <c r="AN39" s="246">
        <f ca="1">IF(Sammenligning!$G$9="GJ",1,(1*3.6))*(AMV1træ!$H62*AN$183+AMV1træBP!$H62*AN$184+AMV3kul!$H60*AN$185+AMV4træ!$H60*AN$186+AMV4træBP!$H60*AN$187+AVV1træ!$H60*AN$188+AVV1kul!$H60*AN$189+AVV2træ!$H60*AN$190+AVV2halm!$H60*AN$191+AVV2gasGT!$H60*AN$192+KKV!$H60*AN$193+HCVgas!$H60*AN$194+SPolie!$H60*AN$195+SPgas!$H60*AN$196+GeoEL!$H58*AN$197+GeoVa!$H58*AN$198+VP!$H58*AN$199+Sol!$H58*AN$200+Affald!$H62*AN$201)</f>
        <v>3.8919854460205607E-2</v>
      </c>
      <c r="AO39" s="246">
        <f ca="1">IF(Sammenligning!$G$9="GJ",1,(1*3.6))*(AMV1træ!$H62*AO$183+AMV1træBP!$H62*AO$184+AMV3kul!$H60*AO$185+AMV4træ!$H60*AO$186+AMV4træBP!$H60*AO$187+AVV1træ!$H60*AO$188+AVV1kul!$H60*AO$189+AVV2træ!$H60*AO$190+AVV2halm!$H60*AO$191+AVV2gasGT!$H60*AO$192+KKV!$H60*AO$193+HCVgas!$H60*AO$194+SPolie!$H60*AO$195+SPgas!$H60*AO$196+GeoEL!$H58*AO$197+GeoVa!$H58*AO$198+VP!$H58*AO$199+Sol!$H58*AO$200+Affald!$H62*AO$201)</f>
        <v>9.6677779605177733E-2</v>
      </c>
      <c r="AP39" s="246">
        <f ca="1">IF(Sammenligning!$G$9="GJ",1,(1*3.6))*(AMV1træ!$H62*AP$183+AMV1træBP!$H62*AP$184+AMV3kul!$H60*AP$185+AMV4træ!$H60*AP$186+AMV4træBP!$H60*AP$187+AVV1træ!$H60*AP$188+AVV1kul!$H60*AP$189+AVV2træ!$H60*AP$190+AVV2halm!$H60*AP$191+AVV2gasGT!$H60*AP$192+KKV!$H60*AP$193+HCVgas!$H60*AP$194+SPolie!$H60*AP$195+SPgas!$H60*AP$196+GeoEL!$H58*AP$197+GeoVa!$H58*AP$198+VP!$H58*AP$199+Sol!$H58*AP$200+Affald!$H62*AP$201)</f>
        <v>0.1207650311761783</v>
      </c>
      <c r="AQ39" s="246">
        <f ca="1">IF(Sammenligning!$G$9="GJ",1,(1*3.6))*(AMV1træ!$I62*AQ$183+AMV1træBP!$I62*AQ$184+AMV3kul!$I60*AQ$185+AMV4træ!$I60*AQ$186+AMV4træBP!$I60*AQ$187+AVV1træ!$I60*AQ$188+AVV1kul!$I60*AQ$189+AVV2træ!$I60*AQ$190+AVV2halm!$I60*AQ$191+AVV2gasGT!$I60*AQ$192+KKV!$I60*AQ$193+HCVgas!$I60*AQ$194+SPolie!$I60*AQ$195+SPgas!$I60*AQ$196+GeoEL!$I58*AQ$197+GeoVa!$I58*AQ$198+VP!$I58*AQ$199+Sol!$I58*AQ$200+Affald!$I62*AQ$201)</f>
        <v>7.1598134726503823E-2</v>
      </c>
      <c r="AR39" s="246">
        <f ca="1">IF(Sammenligning!$G$9="GJ",1,(1*3.6))*(AMV1træ!$I62*AR$183+AMV1træBP!$I62*AR$184+AMV3kul!$I60*AR$185+AMV4træ!$I60*AR$186+AMV4træBP!$I60*AR$187+AVV1træ!$I60*AR$188+AVV1kul!$I60*AR$189+AVV2træ!$I60*AR$190+AVV2halm!$I60*AR$191+AVV2gasGT!$I60*AR$192+KKV!$I60*AR$193+HCVgas!$I60*AR$194+SPolie!$I60*AR$195+SPgas!$I60*AR$196+GeoEL!$I58*AR$197+GeoVa!$I58*AR$198+VP!$I58*AR$199+Sol!$I58*AR$200+Affald!$I62*AR$201)</f>
        <v>0.13347016354660263</v>
      </c>
      <c r="AS39" s="246">
        <f ca="1">IF(Sammenligning!$G$9="GJ",1,(1*3.6))*(AMV1træ!$I62*AS$183+AMV1træBP!$I62*AS$184+AMV3kul!$I60*AS$185+AMV4træ!$I60*AS$186+AMV4træBP!$I60*AS$187+AVV1træ!$I60*AS$188+AVV1kul!$I60*AS$189+AVV2træ!$I60*AS$190+AVV2halm!$I60*AS$191+AVV2gasGT!$I60*AS$192+KKV!$I60*AS$193+HCVgas!$I60*AS$194+SPolie!$I60*AS$195+SPgas!$I60*AS$196+GeoEL!$I58*AS$197+GeoVa!$I58*AS$198+VP!$I58*AS$199+Sol!$I58*AS$200+Affald!$I62*AS$201)</f>
        <v>0.1421344623504732</v>
      </c>
      <c r="AT39" s="246">
        <f ca="1">IF(Sammenligning!$G$9="GJ",1,(1*3.6))*(AMV1træ!$I62*AT$183+AMV1træBP!$I62*AT$184+AMV3kul!$I60*AT$185+AMV4træ!$I60*AT$186+AMV4træBP!$I60*AT$187+AVV1træ!$I60*AT$188+AVV1kul!$I60*AT$189+AVV2træ!$I60*AT$190+AVV2halm!$I60*AT$191+AVV2gasGT!$I60*AT$192+KKV!$I60*AT$193+HCVgas!$I60*AT$194+SPolie!$I60*AT$195+SPgas!$I60*AT$196+GeoEL!$I58*AT$197+GeoVa!$I58*AT$198+VP!$I58*AT$199+Sol!$I58*AT$200+Affald!$I62*AT$201)</f>
        <v>0.1283610389456675</v>
      </c>
      <c r="AU39" s="246">
        <f ca="1">IF(Sammenligning!$G$9="GJ",1,(1*3.6))*(AMV1træ!$I62*AU$183+AMV1træBP!$I62*AU$184+AMV3kul!$I60*AU$185+AMV4træ!$I60*AU$186+AMV4træBP!$I60*AU$187+AVV1træ!$I60*AU$188+AVV1kul!$I60*AU$189+AVV2træ!$I60*AU$190+AVV2halm!$I60*AU$191+AVV2gasGT!$I60*AU$192+KKV!$I60*AU$193+HCVgas!$I60*AU$194+SPolie!$I60*AU$195+SPgas!$I60*AU$196+GeoEL!$I58*AU$197+GeoVa!$I58*AU$198+VP!$I58*AU$199+Sol!$I58*AU$200+Affald!$I62*AU$201)</f>
        <v>6.6858881057906133E-2</v>
      </c>
      <c r="AV39" s="246">
        <f ca="1">IF(Sammenligning!$G$9="GJ",1,(1*3.6))*(AMV1træ!$I62*AV$183+AMV1træBP!$I62*AV$184+AMV3kul!$I60*AV$185+AMV4træ!$I60*AV$186+AMV4træBP!$I60*AV$187+AVV1træ!$I60*AV$188+AVV1kul!$I60*AV$189+AVV2træ!$I60*AV$190+AVV2halm!$I60*AV$191+AVV2gasGT!$I60*AV$192+KKV!$I60*AV$193+HCVgas!$I60*AV$194+SPolie!$I60*AV$195+SPgas!$I60*AV$196+GeoEL!$I58*AV$197+GeoVa!$I58*AV$198+VP!$I58*AV$199+Sol!$I58*AV$200+Affald!$I62*AV$201)</f>
        <v>0.2815275827337444</v>
      </c>
      <c r="AW39" s="246">
        <f ca="1">IF(Sammenligning!$G$9="GJ",1,(1*3.6))*(AMV1træ!$I62*AW$183+AMV1træBP!$I62*AW$184+AMV3kul!$I60*AW$185+AMV4træ!$I60*AW$186+AMV4træBP!$I60*AW$187+AVV1træ!$I60*AW$188+AVV1kul!$I60*AW$189+AVV2træ!$I60*AW$190+AVV2halm!$I60*AW$191+AVV2gasGT!$I60*AW$192+KKV!$I60*AW$193+HCVgas!$I60*AW$194+SPolie!$I60*AW$195+SPgas!$I60*AW$196+GeoEL!$I58*AW$197+GeoVa!$I58*AW$198+VP!$I58*AW$199+Sol!$I58*AW$200+Affald!$I62*AW$201)</f>
        <v>0.25149179070328098</v>
      </c>
      <c r="AX39" s="246">
        <f ca="1">IF(Sammenligning!$G$9="GJ",1,(1*3.6))*(AMV1træ!$I62*AX$183+AMV1træBP!$I62*AX$184+AMV3kul!$I60*AX$185+AMV4træ!$I60*AX$186+AMV4træBP!$I60*AX$187+AVV1træ!$I60*AX$188+AVV1kul!$I60*AX$189+AVV2træ!$I60*AX$190+AVV2halm!$I60*AX$191+AVV2gasGT!$I60*AX$192+KKV!$I60*AX$193+HCVgas!$I60*AX$194+SPolie!$I60*AX$195+SPgas!$I60*AX$196+GeoEL!$I58*AX$197+GeoVa!$I58*AX$198+VP!$I58*AX$199+Sol!$I58*AX$200+Affald!$I62*AX$201)</f>
        <v>0.26074214097732445</v>
      </c>
      <c r="AY39" s="246">
        <f ca="1">IF(Sammenligning!$G$9="GJ",1,(1*3.6))*(AMV1træ!$I62*AY$183+AMV1træBP!$I62*AY$184+AMV3kul!$I60*AY$185+AMV4træ!$I60*AY$186+AMV4træBP!$I60*AY$187+AVV1træ!$I60*AY$188+AVV1kul!$I60*AY$189+AVV2træ!$I60*AY$190+AVV2halm!$I60*AY$191+AVV2gasGT!$I60*AY$192+KKV!$I60*AY$193+HCVgas!$I60*AY$194+SPolie!$I60*AY$195+SPgas!$I60*AY$196+GeoEL!$I58*AY$197+GeoVa!$I58*AY$198+VP!$I58*AY$199+Sol!$I58*AY$200+Affald!$I62*AY$201)</f>
        <v>0.30069927815346381</v>
      </c>
      <c r="AZ39" s="246">
        <f ca="1">IF(Sammenligning!$G$9="GJ",1,(1*3.6))*(AMV1træ!$I62*AZ$183+AMV1træBP!$I62*AZ$184+AMV3kul!$I60*AZ$185+AMV4træ!$I60*AZ$186+AMV4træBP!$I60*AZ$187+AVV1træ!$I60*AZ$188+AVV1kul!$I60*AZ$189+AVV2træ!$I60*AZ$190+AVV2halm!$I60*AZ$191+AVV2gasGT!$I60*AZ$192+KKV!$I60*AZ$193+HCVgas!$I60*AZ$194+SPolie!$I60*AZ$195+SPgas!$I60*AZ$196+GeoEL!$I58*AZ$197+GeoVa!$I58*AZ$198+VP!$I58*AZ$199+Sol!$I58*AZ$200+Affald!$I62*AZ$201)</f>
        <v>7.3505421663715195E-2</v>
      </c>
      <c r="BA39" s="246">
        <f ca="1">IF(Sammenligning!$G$9="GJ",1,(1*3.6))*(AMV1træ!$I62*BA$183+AMV1træBP!$I62*BA$184+AMV3kul!$I60*BA$185+AMV4træ!$I60*BA$186+AMV4træBP!$I60*BA$187+AVV1træ!$I60*BA$188+AVV1kul!$I60*BA$189+AVV2træ!$I60*BA$190+AVV2halm!$I60*BA$191+AVV2gasGT!$I60*BA$192+KKV!$I60*BA$193+HCVgas!$I60*BA$194+SPolie!$I60*BA$195+SPgas!$I60*BA$196+GeoEL!$I58*BA$197+GeoVa!$I58*BA$198+VP!$I58*BA$199+Sol!$I58*BA$200+Affald!$I62*BA$201)</f>
        <v>0.17211570598198422</v>
      </c>
      <c r="BB39" s="246">
        <f ca="1">IF(Sammenligning!$G$9="GJ",1,(1*3.6))*(AMV1træ!$I62*BB$183+AMV1træBP!$I62*BB$184+AMV3kul!$I60*BB$185+AMV4træ!$I60*BB$186+AMV4træBP!$I60*BB$187+AVV1træ!$I60*BB$188+AVV1kul!$I60*BB$189+AVV2træ!$I60*BB$190+AVV2halm!$I60*BB$191+AVV2gasGT!$I60*BB$192+KKV!$I60*BB$193+HCVgas!$I60*BB$194+SPolie!$I60*BB$195+SPgas!$I60*BB$196+GeoEL!$I58*BB$197+GeoVa!$I58*BB$198+VP!$I58*BB$199+Sol!$I58*BB$200+Affald!$I62*BB$201)</f>
        <v>0.20859126735544137</v>
      </c>
      <c r="BC39" s="310">
        <f ca="1">IF(Sammenligning!$G$9="GJ",1,(1*3.6))*(AMV1træ!$J62*BC$183+AMV1træBP!$J62*BC$184+AMV3kul!$J60*BC$185+AMV4træ!$J60*BC$186+AMV4træBP!$J60*BC$187+AVV1træ!$J60*BC$188+AVV1kul!$J60*BC$189+AVV2træ!$J60*BC$190+AVV2halm!$J60*BC$191+AVV2gasGT!$J60*BC$192+KKV!$J60*BC$193+HCVgas!$J60*BC$194+SPolie!$J60*BC$195+SPgas!$J60*BC$196+GeoEL!$J58*BC$197+GeoVa!$J58*BC$198+VP!$J58*BC$199+Sol!$J58*BC$200+Affald!$J62*BC$201)</f>
        <v>7.1289050860532568E-2</v>
      </c>
      <c r="BD39" s="310">
        <f ca="1">IF(Sammenligning!$G$9="GJ",1,(1*3.6))*(AMV1træ!$J62*BD$183+AMV1træBP!$J62*BD$184+AMV3kul!$J60*BD$185+AMV4træ!$J60*BD$186+AMV4træBP!$J60*BD$187+AVV1træ!$J60*BD$188+AVV1kul!$J60*BD$189+AVV2træ!$J60*BD$190+AVV2halm!$J60*BD$191+AVV2gasGT!$J60*BD$192+KKV!$J60*BD$193+HCVgas!$J60*BD$194+SPolie!$J60*BD$195+SPgas!$J60*BD$196+GeoEL!$J58*BD$197+GeoVa!$J58*BD$198+VP!$J58*BD$199+Sol!$J58*BD$200+Affald!$J62*BD$201)</f>
        <v>0.13323786083468073</v>
      </c>
      <c r="BE39" s="310">
        <f ca="1">IF(Sammenligning!$G$9="GJ",1,(1*3.6))*(AMV1træ!$J62*BE$183+AMV1træBP!$J62*BE$184+AMV3kul!$J60*BE$185+AMV4træ!$J60*BE$186+AMV4træBP!$J60*BE$187+AVV1træ!$J60*BE$188+AVV1kul!$J60*BE$189+AVV2træ!$J60*BE$190+AVV2halm!$J60*BE$191+AVV2gasGT!$J60*BE$192+KKV!$J60*BE$193+HCVgas!$J60*BE$194+SPolie!$J60*BE$195+SPgas!$J60*BE$196+GeoEL!$J58*BE$197+GeoVa!$J58*BE$198+VP!$J58*BE$199+Sol!$J58*BE$200+Affald!$J62*BE$201)</f>
        <v>0.14197784977532724</v>
      </c>
      <c r="BF39" s="310">
        <f ca="1">IF(Sammenligning!$G$9="GJ",1,(1*3.6))*(AMV1træ!$J62*BF$183+AMV1træBP!$J62*BF$184+AMV3kul!$J60*BF$185+AMV4træ!$J60*BF$186+AMV4træBP!$J60*BF$187+AVV1træ!$J60*BF$188+AVV1kul!$J60*BF$189+AVV2træ!$J60*BF$190+AVV2halm!$J60*BF$191+AVV2gasGT!$J60*BF$192+KKV!$J60*BF$193+HCVgas!$J60*BF$194+SPolie!$J60*BF$195+SPgas!$J60*BF$196+GeoEL!$J58*BF$197+GeoVa!$J58*BF$198+VP!$J58*BF$199+Sol!$J58*BF$200+Affald!$J62*BF$201)</f>
        <v>0.12833485986685392</v>
      </c>
      <c r="BG39" s="310">
        <f ca="1">IF(Sammenligning!$G$9="GJ",1,(1*3.6))*(AMV1træ!$J62*BG$183+AMV1træBP!$J62*BG$184+AMV3kul!$J60*BG$185+AMV4træ!$J60*BG$186+AMV4træBP!$J60*BG$187+AVV1træ!$J60*BG$188+AVV1kul!$J60*BG$189+AVV2træ!$J60*BG$190+AVV2halm!$J60*BG$191+AVV2gasGT!$J60*BG$192+KKV!$J60*BG$193+HCVgas!$J60*BG$194+SPolie!$J60*BG$195+SPgas!$J60*BG$196+GeoEL!$J58*BG$197+GeoVa!$J58*BG$198+VP!$J58*BG$199+Sol!$J58*BG$200+Affald!$J62*BG$201)</f>
        <v>6.6905219917232722E-2</v>
      </c>
      <c r="BH39" s="310">
        <f ca="1">IF(Sammenligning!$G$9="GJ",1,(1*3.6))*(AMV1træ!$J62*BH$183+AMV1træBP!$J62*BH$184+AMV3kul!$J60*BH$185+AMV4træ!$J60*BH$186+AMV4træBP!$J60*BH$187+AVV1træ!$J60*BH$188+AVV1kul!$J60*BH$189+AVV2træ!$J60*BH$190+AVV2halm!$J60*BH$191+AVV2gasGT!$J60*BH$192+KKV!$J60*BH$193+HCVgas!$J60*BH$194+SPolie!$J60*BH$195+SPgas!$J60*BH$196+GeoEL!$J58*BH$197+GeoVa!$J58*BH$198+VP!$J58*BH$199+Sol!$J58*BH$200+Affald!$J62*BH$201)</f>
        <v>0.28153625134282295</v>
      </c>
      <c r="BI39" s="310">
        <f ca="1">IF(Sammenligning!$G$9="GJ",1,(1*3.6))*(AMV1træ!$J62*BI$183+AMV1træBP!$J62*BI$184+AMV3kul!$J60*BI$185+AMV4træ!$J60*BI$186+AMV4træBP!$J60*BI$187+AVV1træ!$J60*BI$188+AVV1kul!$J60*BI$189+AVV2træ!$J60*BI$190+AVV2halm!$J60*BI$191+AVV2gasGT!$J60*BI$192+KKV!$J60*BI$193+HCVgas!$J60*BI$194+SPolie!$J60*BI$195+SPgas!$J60*BI$196+GeoEL!$J58*BI$197+GeoVa!$J58*BI$198+VP!$J58*BI$199+Sol!$J58*BI$200+Affald!$J62*BI$201)</f>
        <v>0.25147775444263432</v>
      </c>
      <c r="BJ39" s="310">
        <f ca="1">IF(Sammenligning!$G$9="GJ",1,(1*3.6))*(AMV1træ!$J62*BJ$183+AMV1træBP!$J62*BJ$184+AMV3kul!$J60*BJ$185+AMV4træ!$J60*BJ$186+AMV4træBP!$J60*BJ$187+AVV1træ!$J60*BJ$188+AVV1kul!$J60*BJ$189+AVV2træ!$J60*BJ$190+AVV2halm!$J60*BJ$191+AVV2gasGT!$J60*BJ$192+KKV!$J60*BJ$193+HCVgas!$J60*BJ$194+SPolie!$J60*BJ$195+SPgas!$J60*BJ$196+GeoEL!$J58*BJ$197+GeoVa!$J58*BJ$198+VP!$J58*BJ$199+Sol!$J58*BJ$200+Affald!$J62*BJ$201)</f>
        <v>0.26073028700785927</v>
      </c>
      <c r="BK39" s="310">
        <f ca="1">IF(Sammenligning!$G$9="GJ",1,(1*3.6))*(AMV1træ!$J62*BK$183+AMV1træBP!$J62*BK$184+AMV3kul!$J60*BK$185+AMV4træ!$J60*BK$186+AMV4træBP!$J60*BK$187+AVV1træ!$J60*BK$188+AVV1kul!$J60*BK$189+AVV2træ!$J60*BK$190+AVV2halm!$J60*BK$191+AVV2gasGT!$J60*BK$192+KKV!$J60*BK$193+HCVgas!$J60*BK$194+SPolie!$J60*BK$195+SPgas!$J60*BK$196+GeoEL!$J58*BK$197+GeoVa!$J58*BK$198+VP!$J58*BK$199+Sol!$J58*BK$200+Affald!$J62*BK$201)</f>
        <v>0.30068594825521844</v>
      </c>
      <c r="BL39" s="310">
        <f ca="1">IF(Sammenligning!$G$9="GJ",1,(1*3.6))*(AMV1træ!$J62*BL$183+AMV1træBP!$J62*BL$184+AMV3kul!$J60*BL$185+AMV4træ!$J60*BL$186+AMV4træBP!$J60*BL$187+AVV1træ!$J60*BL$188+AVV1kul!$J60*BL$189+AVV2træ!$J60*BL$190+AVV2halm!$J60*BL$191+AVV2gasGT!$J60*BL$192+KKV!$J60*BL$193+HCVgas!$J60*BL$194+SPolie!$J60*BL$195+SPgas!$J60*BL$196+GeoEL!$J58*BL$197+GeoVa!$J58*BL$198+VP!$J58*BL$199+Sol!$J58*BL$200+Affald!$J62*BL$201)</f>
        <v>7.3530330629350271E-2</v>
      </c>
      <c r="BM39" s="310">
        <f ca="1">IF(Sammenligning!$G$9="GJ",1,(1*3.6))*(AMV1træ!$J62*BM$183+AMV1træBP!$J62*BM$184+AMV3kul!$J60*BM$185+AMV4træ!$J60*BM$186+AMV4træBP!$J60*BM$187+AVV1træ!$J60*BM$188+AVV1kul!$J60*BM$189+AVV2træ!$J60*BM$190+AVV2halm!$J60*BM$191+AVV2gasGT!$J60*BM$192+KKV!$J60*BM$193+HCVgas!$J60*BM$194+SPolie!$J60*BM$195+SPgas!$J60*BM$196+GeoEL!$J58*BM$197+GeoVa!$J58*BM$198+VP!$J58*BM$199+Sol!$J58*BM$200+Affald!$J62*BM$201)</f>
        <v>0.1720769418513825</v>
      </c>
      <c r="BN39" s="310">
        <f ca="1">IF(Sammenligning!$G$9="GJ",1,(1*3.6))*(AMV1træ!$J62*BN$183+AMV1træBP!$J62*BN$184+AMV3kul!$J60*BN$185+AMV4træ!$J60*BN$186+AMV4træBP!$J60*BN$187+AVV1træ!$J60*BN$188+AVV1kul!$J60*BN$189+AVV2træ!$J60*BN$190+AVV2halm!$J60*BN$191+AVV2gasGT!$J60*BN$192+KKV!$J60*BN$193+HCVgas!$J60*BN$194+SPolie!$J60*BN$195+SPgas!$J60*BN$196+GeoEL!$J58*BN$197+GeoVa!$J58*BN$198+VP!$J58*BN$199+Sol!$J58*BN$200+Affald!$J62*BN$201)</f>
        <v>0.20849941098055708</v>
      </c>
      <c r="BO39" s="246">
        <f ca="1">IF(Sammenligning!$G$9="GJ",1,(1*3.6))*(AMV1træ!$K62*BO$183+AMV1træBP!$K62*BO$184+AMV3kul!$K60*BO$185+AMV4træ!$K60*BO$186+AMV4træBP!$K60*BO$187+AVV1træ!$K60*BO$188+AVV1kul!$K60*BO$189+AVV2træ!$K60*BO$190+AVV2halm!$K60*BO$191+AVV2gasGT!$K60*BO$192+KKV!$K60*BO$193+HCVgas!$K60*BO$194+SPolie!$K60*BO$195+SPgas!$K60*BO$196+GeoEL!$K58*BO$197+GeoVa!$K58*BO$198+VP!$K58*BO$199+Sol!$K58*BO$200+Affald!$K62*BO$201)</f>
        <v>7.1139515846273232E-2</v>
      </c>
      <c r="BP39" s="246">
        <f ca="1">IF(Sammenligning!$G$9="GJ",1,(1*3.6))*(AMV1træ!$K62*BP$183+AMV1træBP!$K62*BP$184+AMV3kul!$K60*BP$185+AMV4træ!$K60*BP$186+AMV4træBP!$K60*BP$187+AVV1træ!$K60*BP$188+AVV1kul!$K60*BP$189+AVV2træ!$K60*BP$190+AVV2halm!$K60*BP$191+AVV2gasGT!$K60*BP$192+KKV!$K60*BP$193+HCVgas!$K60*BP$194+SPolie!$K60*BP$195+SPgas!$K60*BP$196+GeoEL!$K58*BP$197+GeoVa!$K58*BP$198+VP!$K58*BP$199+Sol!$K58*BP$200+Affald!$K62*BP$201)</f>
        <v>0.13312547260234592</v>
      </c>
      <c r="BQ39" s="246">
        <f ca="1">IF(Sammenligning!$G$9="GJ",1,(1*3.6))*(AMV1træ!$K62*BQ$183+AMV1træBP!$K62*BQ$184+AMV3kul!$K60*BQ$185+AMV4træ!$K60*BQ$186+AMV4træBP!$K60*BQ$187+AVV1træ!$K60*BQ$188+AVV1kul!$K60*BQ$189+AVV2træ!$K60*BQ$190+AVV2halm!$K60*BQ$191+AVV2gasGT!$K60*BQ$192+KKV!$K60*BQ$193+HCVgas!$K60*BQ$194+SPolie!$K60*BQ$195+SPgas!$K60*BQ$196+GeoEL!$K58*BQ$197+GeoVa!$K58*BQ$198+VP!$K58*BQ$199+Sol!$K58*BQ$200+Affald!$K62*BQ$201)</f>
        <v>0.14190208048991321</v>
      </c>
      <c r="BR39" s="246">
        <f ca="1">IF(Sammenligning!$G$9="GJ",1,(1*3.6))*(AMV1træ!$K62*BR$183+AMV1træBP!$K62*BR$184+AMV3kul!$K60*BR$185+AMV4træ!$K60*BR$186+AMV4træBP!$K60*BR$187+AVV1træ!$K60*BR$188+AVV1kul!$K60*BR$189+AVV2træ!$K60*BR$190+AVV2halm!$K60*BR$191+AVV2gasGT!$K60*BR$192+KKV!$K60*BR$193+HCVgas!$K60*BR$194+SPolie!$K60*BR$195+SPgas!$K60*BR$196+GeoEL!$K58*BR$197+GeoVa!$K58*BR$198+VP!$K58*BR$199+Sol!$K58*BR$200+Affald!$K62*BR$201)</f>
        <v>0.12832219440820444</v>
      </c>
      <c r="BS39" s="246">
        <f ca="1">IF(Sammenligning!$G$9="GJ",1,(1*3.6))*(AMV1træ!$K62*BS$183+AMV1træBP!$K62*BS$184+AMV3kul!$K60*BS$185+AMV4træ!$K60*BS$186+AMV4træBP!$K60*BS$187+AVV1træ!$K60*BS$188+AVV1kul!$K60*BS$189+AVV2træ!$K60*BS$190+AVV2halm!$K60*BS$191+AVV2gasGT!$K60*BS$192+KKV!$K60*BS$193+HCVgas!$K60*BS$194+SPolie!$K60*BS$195+SPgas!$K60*BS$196+GeoEL!$K58*BS$197+GeoVa!$K58*BS$198+VP!$K58*BS$199+Sol!$K58*BS$200+Affald!$K62*BS$201)</f>
        <v>6.6927638693341868E-2</v>
      </c>
      <c r="BT39" s="246">
        <f ca="1">IF(Sammenligning!$G$9="GJ",1,(1*3.6))*(AMV1træ!$K62*BT$183+AMV1træBP!$K62*BT$184+AMV3kul!$K60*BT$185+AMV4træ!$K60*BT$186+AMV4træBP!$K60*BT$187+AVV1træ!$K60*BT$188+AVV1kul!$K60*BT$189+AVV2træ!$K60*BT$190+AVV2halm!$K60*BT$191+AVV2gasGT!$K60*BT$192+KKV!$K60*BT$193+HCVgas!$K60*BT$194+SPolie!$K60*BT$195+SPgas!$K60*BT$196+GeoEL!$K58*BT$197+GeoVa!$K58*BT$198+VP!$K58*BT$199+Sol!$K58*BT$200+Affald!$K62*BT$201)</f>
        <v>0.28154044522262356</v>
      </c>
      <c r="BU39" s="246">
        <f ca="1">IF(Sammenligning!$G$9="GJ",1,(1*3.6))*(AMV1træ!$K62*BU$183+AMV1træBP!$K62*BU$184+AMV3kul!$K60*BU$185+AMV4træ!$K60*BU$186+AMV4træBP!$K60*BU$187+AVV1træ!$K60*BU$188+AVV1kul!$K60*BU$189+AVV2træ!$K60*BU$190+AVV2halm!$K60*BU$191+AVV2gasGT!$K60*BU$192+KKV!$K60*BU$193+HCVgas!$K60*BU$194+SPolie!$K60*BU$195+SPgas!$K60*BU$196+GeoEL!$K58*BU$197+GeoVa!$K58*BU$198+VP!$K58*BU$199+Sol!$K58*BU$200+Affald!$K62*BU$201)</f>
        <v>0.25147096368883887</v>
      </c>
      <c r="BV39" s="246">
        <f ca="1">IF(Sammenligning!$G$9="GJ",1,(1*3.6))*(AMV1træ!$K62*BV$183+AMV1træBP!$K62*BV$184+AMV3kul!$K60*BV$185+AMV4træ!$K60*BV$186+AMV4træBP!$K60*BV$187+AVV1træ!$K60*BV$188+AVV1kul!$K60*BV$189+AVV2træ!$K60*BV$190+AVV2halm!$K60*BV$191+AVV2gasGT!$K60*BV$192+KKV!$K60*BV$193+HCVgas!$K60*BV$194+SPolie!$K60*BV$195+SPgas!$K60*BV$196+GeoEL!$K58*BV$197+GeoVa!$K58*BV$198+VP!$K58*BV$199+Sol!$K58*BV$200+Affald!$K62*BV$201)</f>
        <v>0.26072455204823125</v>
      </c>
      <c r="BW39" s="246">
        <f ca="1">IF(Sammenligning!$G$9="GJ",1,(1*3.6))*(AMV1træ!$K62*BW$183+AMV1træBP!$K62*BW$184+AMV3kul!$K60*BW$185+AMV4træ!$K60*BW$186+AMV4træBP!$K60*BW$187+AVV1træ!$K60*BW$188+AVV1kul!$K60*BW$189+AVV2træ!$K60*BW$190+AVV2halm!$K60*BW$191+AVV2gasGT!$K60*BW$192+KKV!$K60*BW$193+HCVgas!$K60*BW$194+SPolie!$K60*BW$195+SPgas!$K60*BW$196+GeoEL!$K58*BW$197+GeoVa!$K58*BW$198+VP!$K58*BW$199+Sol!$K58*BW$200+Affald!$K62*BW$201)</f>
        <v>0.30067949924010101</v>
      </c>
      <c r="BX39" s="246">
        <f ca="1">IF(Sammenligning!$G$9="GJ",1,(1*3.6))*(AMV1træ!$K62*BX$183+AMV1træBP!$K62*BX$184+AMV3kul!$K60*BX$185+AMV4træ!$K60*BX$186+AMV4træBP!$K60*BX$187+AVV1træ!$K60*BX$188+AVV1kul!$K60*BX$189+AVV2træ!$K60*BX$190+AVV2halm!$K60*BX$191+AVV2gasGT!$K60*BX$192+KKV!$K60*BX$193+HCVgas!$K60*BX$194+SPolie!$K60*BX$195+SPgas!$K60*BX$196+GeoEL!$K58*BX$197+GeoVa!$K58*BX$198+VP!$K58*BX$199+Sol!$K58*BX$200+Affald!$K62*BX$201)</f>
        <v>7.3542381606258173E-2</v>
      </c>
      <c r="BY39" s="246">
        <f ca="1">IF(Sammenligning!$G$9="GJ",1,(1*3.6))*(AMV1træ!$K62*BY$183+AMV1træBP!$K62*BY$184+AMV3kul!$K60*BY$185+AMV4træ!$K60*BY$186+AMV4træBP!$K60*BY$187+AVV1træ!$K60*BY$188+AVV1kul!$K60*BY$189+AVV2træ!$K60*BY$190+AVV2halm!$K60*BY$191+AVV2gasGT!$K60*BY$192+KKV!$K60*BY$193+HCVgas!$K60*BY$194+SPolie!$K60*BY$195+SPgas!$K60*BY$196+GeoEL!$K58*BY$197+GeoVa!$K58*BY$198+VP!$K58*BY$199+Sol!$K58*BY$200+Affald!$K62*BY$201)</f>
        <v>0.17205818773490975</v>
      </c>
      <c r="BZ39" s="246">
        <f ca="1">IF(Sammenligning!$G$9="GJ",1,(1*3.6))*(AMV1træ!$K62*BZ$183+AMV1træBP!$K62*BZ$184+AMV3kul!$K60*BZ$185+AMV4træ!$K60*BZ$186+AMV4træBP!$K60*BZ$187+AVV1træ!$K60*BZ$188+AVV1kul!$K60*BZ$189+AVV2træ!$K60*BZ$190+AVV2halm!$K60*BZ$191+AVV2gasGT!$K60*BZ$192+KKV!$K60*BZ$193+HCVgas!$K60*BZ$194+SPolie!$K60*BZ$195+SPgas!$K60*BZ$196+GeoEL!$K58*BZ$197+GeoVa!$K58*BZ$198+VP!$K58*BZ$199+Sol!$K58*BZ$200+Affald!$K62*BZ$201)</f>
        <v>0.20845497079509165</v>
      </c>
      <c r="CA39" s="310">
        <f ca="1">IF(Sammenligning!$G$9="GJ",1,(1*3.6))*(AMV1træ!$L62*CA$183+AMV1træBP!$L62*CA$184+AMV3kul!$L60*CA$185+AMV4træ!$L60*CA$186+AMV4træBP!$L60*CA$187+AVV1træ!$L60*CA$188+AVV1kul!$L60*CA$189+AVV2træ!$L60*CA$190+AVV2halm!$L60*CA$191+AVV2gasGT!$L60*CA$192+KKV!$L60*CA$193+HCVgas!$L60*CA$194+SPolie!$L60*CA$195+SPgas!$L60*CA$196+GeoEL!$L58*CA$197+GeoVa!$L58*CA$198+VP!$L58*CA$199+Sol!$L58*CA$200++Affald!$L62*CA$201)</f>
        <v>2.3508381055790454E-2</v>
      </c>
      <c r="CB39" s="310">
        <f ca="1">IF(Sammenligning!$G$9="GJ",1,(1*3.6))*(AMV1træ!$L62*CB$183+AMV1træBP!$L62*CB$184+AMV3kul!$L60*CB$185+AMV4træ!$L60*CB$186+AMV4træBP!$L60*CB$187+AVV1træ!$L60*CB$188+AVV1kul!$L60*CB$189+AVV2træ!$L60*CB$190+AVV2halm!$L60*CB$191+AVV2gasGT!$L60*CB$192+KKV!$L60*CB$193+HCVgas!$L60*CB$194+SPolie!$L60*CB$195+SPgas!$L60*CB$196+GeoEL!$L58*CB$197+GeoVa!$L58*CB$198+VP!$L58*CB$199+Sol!$L58*CB$200++Affald!$L62*CB$201)</f>
        <v>3.6251905395007958E-2</v>
      </c>
      <c r="CC39" s="310">
        <f ca="1">IF(Sammenligning!$G$9="GJ",1,(1*3.6))*(AMV1træ!$L62*CC$183+AMV1træBP!$L62*CC$184+AMV3kul!$L60*CC$185+AMV4træ!$L60*CC$186+AMV4træBP!$L60*CC$187+AVV1træ!$L60*CC$188+AVV1kul!$L60*CC$189+AVV2træ!$L60*CC$190+AVV2halm!$L60*CC$191+AVV2gasGT!$L60*CC$192+KKV!$L60*CC$193+HCVgas!$L60*CC$194+SPolie!$L60*CC$195+SPgas!$L60*CC$196+GeoEL!$L58*CC$197+GeoVa!$L58*CC$198+VP!$L58*CC$199+Sol!$L58*CC$200++Affald!$L62*CC$201)</f>
        <v>4.2086940879371912E-2</v>
      </c>
      <c r="CD39" s="310">
        <f ca="1">IF(Sammenligning!$G$9="GJ",1,(1*3.6))*(AMV1træ!$L62*CD$183+AMV1træBP!$L62*CD$184+AMV3kul!$L60*CD$185+AMV4træ!$L60*CD$186+AMV4træBP!$L60*CD$187+AVV1træ!$L60*CD$188+AVV1kul!$L60*CD$189+AVV2træ!$L60*CD$190+AVV2halm!$L60*CD$191+AVV2gasGT!$L60*CD$192+KKV!$L60*CD$193+HCVgas!$L60*CD$194+SPolie!$L60*CD$195+SPgas!$L60*CD$196+GeoEL!$L58*CD$197+GeoVa!$L58*CD$198+VP!$L58*CD$199+Sol!$L58*CD$200++Affald!$L62*CD$201)</f>
        <v>5.7256217809476685E-2</v>
      </c>
      <c r="CE39" s="310">
        <f ca="1">IF(Sammenligning!$G$9="GJ",1,(1*3.6))*(AMV1træ!$L62*CE$183+AMV1træBP!$L62*CE$184+AMV3kul!$L60*CE$185+AMV4træ!$L60*CE$186+AMV4træBP!$L60*CE$187+AVV1træ!$L60*CE$188+AVV1kul!$L60*CE$189+AVV2træ!$L60*CE$190+AVV2halm!$L60*CE$191+AVV2gasGT!$L60*CE$192+KKV!$L60*CE$193+HCVgas!$L60*CE$194+SPolie!$L60*CE$195+SPgas!$L60*CE$196+GeoEL!$L58*CE$197+GeoVa!$L58*CE$198+VP!$L58*CE$199+Sol!$L58*CE$200++Affald!$L62*CE$201)</f>
        <v>0.47968072227942021</v>
      </c>
      <c r="CF39" s="310">
        <f ca="1">IF(Sammenligning!$G$9="GJ",1,(1*3.6))*(AMV1træ!$L62*CF$183+AMV1træBP!$L62*CF$184+AMV3kul!$L60*CF$185+AMV4træ!$L60*CF$186+AMV4træBP!$L60*CF$187+AVV1træ!$L60*CF$188+AVV1kul!$L60*CF$189+AVV2træ!$L60*CF$190+AVV2halm!$L60*CF$191+AVV2gasGT!$L60*CF$192+KKV!$L60*CF$193+HCVgas!$L60*CF$194+SPolie!$L60*CF$195+SPgas!$L60*CF$196+GeoEL!$L58*CF$197+GeoVa!$L58*CF$198+VP!$L58*CF$199+Sol!$L58*CF$200++Affald!$L62*CF$201)</f>
        <v>0.15889705755042602</v>
      </c>
      <c r="CG39" s="310">
        <f ca="1">IF(Sammenligning!$G$9="GJ",1,(1*3.6))*(AMV1træ!$L62*CG$183+AMV1træBP!$L62*CG$184+AMV3kul!$L60*CG$185+AMV4træ!$L60*CG$186+AMV4træBP!$L60*CG$187+AVV1træ!$L60*CG$188+AVV1kul!$L60*CG$189+AVV2træ!$L60*CG$190+AVV2halm!$L60*CG$191+AVV2gasGT!$L60*CG$192+KKV!$L60*CG$193+HCVgas!$L60*CG$194+SPolie!$L60*CG$195+SPgas!$L60*CG$196+GeoEL!$L58*CG$197+GeoVa!$L58*CG$198+VP!$L58*CG$199+Sol!$L58*CG$200++Affald!$L62*CG$201)</f>
        <v>3.2336088040278987E-2</v>
      </c>
      <c r="CH39" s="310">
        <f ca="1">IF(Sammenligning!$G$9="GJ",1,(1*3.6))*(AMV1træ!$L62*CH$183+AMV1træBP!$L62*CH$184+AMV3kul!$L60*CH$185+AMV4træ!$L60*CH$186+AMV4træBP!$L60*CH$187+AVV1træ!$L60*CH$188+AVV1kul!$L60*CH$189+AVV2træ!$L60*CH$190+AVV2halm!$L60*CH$191+AVV2gasGT!$L60*CH$192+KKV!$L60*CH$193+HCVgas!$L60*CH$194+SPolie!$L60*CH$195+SPgas!$L60*CH$196+GeoEL!$L58*CH$197+GeoVa!$L58*CH$198+VP!$L58*CH$199+Sol!$L58*CH$200++Affald!$L62*CH$201)</f>
        <v>0.27967593563897886</v>
      </c>
      <c r="CI39" s="310">
        <f ca="1">IF(Sammenligning!$G$9="GJ",1,(1*3.6))*(AMV1træ!$L62*CI$183+AMV1træBP!$L62*CI$184+AMV3kul!$L60*CI$185+AMV4træ!$L60*CI$186+AMV4træBP!$L60*CI$187+AVV1træ!$L60*CI$188+AVV1kul!$L60*CI$189+AVV2træ!$L60*CI$190+AVV2halm!$L60*CI$191+AVV2gasGT!$L60*CI$192+KKV!$L60*CI$193+HCVgas!$L60*CI$194+SPolie!$L60*CI$195+SPgas!$L60*CI$196+GeoEL!$L58*CI$197+GeoVa!$L58*CI$198+VP!$L58*CI$199+Sol!$L58*CI$200++Affald!$L62*CI$201)</f>
        <v>0.33459392616397982</v>
      </c>
      <c r="CJ39" s="310">
        <f ca="1">IF(Sammenligning!$G$9="GJ",1,(1*3.6))*(AMV1træ!$L62*CJ$183+AMV1træBP!$L62*CJ$184+AMV3kul!$L60*CJ$185+AMV4træ!$L60*CJ$186+AMV4træBP!$L60*CJ$187+AVV1træ!$L60*CJ$188+AVV1kul!$L60*CJ$189+AVV2træ!$L60*CJ$190+AVV2halm!$L60*CJ$191+AVV2gasGT!$L60*CJ$192+KKV!$L60*CJ$193+HCVgas!$L60*CJ$194+SPolie!$L60*CJ$195+SPgas!$L60*CJ$196+GeoEL!$L58*CJ$197+GeoVa!$L58*CJ$198+VP!$L58*CJ$199+Sol!$L58*CJ$200++Affald!$L62*CJ$201)</f>
        <v>0.13950956596535133</v>
      </c>
      <c r="CK39" s="310">
        <f ca="1">IF(Sammenligning!$G$9="GJ",1,(1*3.6))*(AMV1træ!$L62*CK$183+AMV1træBP!$L62*CK$184+AMV3kul!$L60*CK$185+AMV4træ!$L60*CK$186+AMV4træBP!$L60*CK$187+AVV1træ!$L60*CK$188+AVV1kul!$L60*CK$189+AVV2træ!$L60*CK$190+AVV2halm!$L60*CK$191+AVV2gasGT!$L60*CK$192+KKV!$L60*CK$193+HCVgas!$L60*CK$194+SPolie!$L60*CK$195+SPgas!$L60*CK$196+GeoEL!$L58*CK$197+GeoVa!$L58*CK$198+VP!$L58*CK$199+Sol!$L58*CK$200++Affald!$L62*CK$201)</f>
        <v>5.7969607539200545E-2</v>
      </c>
      <c r="CL39" s="310">
        <f ca="1">IF(Sammenligning!$G$9="GJ",1,(1*3.6))*(AMV1træ!$L62*CL$183+AMV1træBP!$L62*CL$184+AMV3kul!$L60*CL$185+AMV4træ!$L60*CL$186+AMV4træBP!$L60*CL$187+AVV1træ!$L60*CL$188+AVV1kul!$L60*CL$189+AVV2træ!$L60*CL$190+AVV2halm!$L60*CL$191+AVV2gasGT!$L60*CL$192+KKV!$L60*CL$193+HCVgas!$L60*CL$194+SPolie!$L60*CL$195+SPgas!$L60*CL$196+GeoEL!$L58*CL$197+GeoVa!$L58*CL$198+VP!$L58*CL$199+Sol!$L58*CL$200++Affald!$L62*CL$201)</f>
        <v>4.8725809470558615E-2</v>
      </c>
      <c r="CM39" s="246">
        <f ca="1">IF(Sammenligning!$G$9="GJ",1,(1*3.6))*(AMV1træ!$M62*CM$183+AMV1træBP!$M62*CM$184+AMV3kul!$M60*CM$185+AMV4træ!$M60*CM$186+AMV4træBP!$M60*CM$187+AVV1træ!$M60*CM$188+AVV1kul!$M60*CM$189+AVV2træ!$M60*CM$190+AVV2halm!$M60*CM$191+AVV2gasGT!$M60*CM$192+KKV!$M60*CM$193+HCVgas!$M60*CM$194+SPolie!$M60*CM$195+SPgas!$M60*CM$196+GeoEL!$M58*CM$197+GeoVa!$M58*CM$198+VP!$M58*CM$199+Sol!$M58*CM$200+Affald!$M62*CM$201)</f>
        <v>2.2547850961428095E-2</v>
      </c>
      <c r="CN39" s="246">
        <f ca="1">IF(Sammenligning!$G$9="GJ",1,(1*3.6))*(AMV1træ!$M62*CN$183+AMV1træBP!$M62*CN$184+AMV3kul!$M60*CN$185+AMV4træ!$M60*CN$186+AMV4træBP!$M60*CN$187+AVV1træ!$M60*CN$188+AVV1kul!$M60*CN$189+AVV2træ!$M60*CN$190+AVV2halm!$M60*CN$191+AVV2gasGT!$M60*CN$192+KKV!$M60*CN$193+HCVgas!$M60*CN$194+SPolie!$M60*CN$195+SPgas!$M60*CN$196+GeoEL!$M58*CN$197+GeoVa!$M58*CN$198+VP!$M58*CN$199+Sol!$M58*CN$200+Affald!$M62*CN$201)</f>
        <v>3.5468312934945741E-2</v>
      </c>
      <c r="CO39" s="246">
        <f ca="1">IF(Sammenligning!$G$9="GJ",1,(1*3.6))*(AMV1træ!$M62*CO$183+AMV1træBP!$M62*CO$184+AMV3kul!$M60*CO$185+AMV4træ!$M60*CO$186+AMV4træBP!$M60*CO$187+AVV1træ!$M60*CO$188+AVV1kul!$M60*CO$189+AVV2træ!$M60*CO$190+AVV2halm!$M60*CO$191+AVV2gasGT!$M60*CO$192+KKV!$M60*CO$193+HCVgas!$M60*CO$194+SPolie!$M60*CO$195+SPgas!$M60*CO$196+GeoEL!$M58*CO$197+GeoVa!$M58*CO$198+VP!$M58*CO$199+Sol!$M58*CO$200+Affald!$M62*CO$201)</f>
        <v>4.1923466072025718E-2</v>
      </c>
      <c r="CP39" s="246">
        <f ca="1">IF(Sammenligning!$G$9="GJ",1,(1*3.6))*(AMV1træ!$M62*CP$183+AMV1træBP!$M62*CP$184+AMV3kul!$M60*CP$185+AMV4træ!$M60*CP$186+AMV4træBP!$M60*CP$187+AVV1træ!$M60*CP$188+AVV1kul!$M60*CP$189+AVV2træ!$M60*CP$190+AVV2halm!$M60*CP$191+AVV2gasGT!$M60*CP$192+KKV!$M60*CP$193+HCVgas!$M60*CP$194+SPolie!$M60*CP$195+SPgas!$M60*CP$196+GeoEL!$M58*CP$197+GeoVa!$M58*CP$198+VP!$M58*CP$199+Sol!$M58*CP$200+Affald!$M62*CP$201)</f>
        <v>6.0386863906711857E-2</v>
      </c>
      <c r="CQ39" s="246">
        <f ca="1">IF(Sammenligning!$G$9="GJ",1,(1*3.6))*(AMV1træ!$M62*CQ$183+AMV1træBP!$M62*CQ$184+AMV3kul!$M60*CQ$185+AMV4træ!$M60*CQ$186+AMV4træBP!$M60*CQ$187+AVV1træ!$M60*CQ$188+AVV1kul!$M60*CQ$189+AVV2træ!$M60*CQ$190+AVV2halm!$M60*CQ$191+AVV2gasGT!$M60*CQ$192+KKV!$M60*CQ$193+HCVgas!$M60*CQ$194+SPolie!$M60*CQ$195+SPgas!$M60*CQ$196+GeoEL!$M58*CQ$197+GeoVa!$M58*CQ$198+VP!$M58*CQ$199+Sol!$M58*CQ$200+Affald!$M62*CQ$201)</f>
        <v>0.4296059244486749</v>
      </c>
      <c r="CR39" s="246">
        <f ca="1">IF(Sammenligning!$G$9="GJ",1,(1*3.6))*(AMV1træ!$M62*CR$183+AMV1træBP!$M62*CR$184+AMV3kul!$M60*CR$185+AMV4træ!$M60*CR$186+AMV4træBP!$M60*CR$187+AVV1træ!$M60*CR$188+AVV1kul!$M60*CR$189+AVV2træ!$M60*CR$190+AVV2halm!$M60*CR$191+AVV2gasGT!$M60*CR$192+KKV!$M60*CR$193+HCVgas!$M60*CR$194+SPolie!$M60*CR$195+SPgas!$M60*CR$196+GeoEL!$M58*CR$197+GeoVa!$M58*CR$198+VP!$M58*CR$199+Sol!$M58*CR$200+Affald!$M62*CR$201)</f>
        <v>0.14477629598479486</v>
      </c>
      <c r="CS39" s="246">
        <f ca="1">IF(Sammenligning!$G$9="GJ",1,(1*3.6))*(AMV1træ!$M62*CS$183+AMV1træBP!$M62*CS$184+AMV3kul!$M60*CS$185+AMV4træ!$M60*CS$186+AMV4træBP!$M60*CS$187+AVV1træ!$M60*CS$188+AVV1kul!$M60*CS$189+AVV2træ!$M60*CS$190+AVV2halm!$M60*CS$191+AVV2gasGT!$M60*CS$192+KKV!$M60*CS$193+HCVgas!$M60*CS$194+SPolie!$M60*CS$195+SPgas!$M60*CS$196+GeoEL!$M58*CS$197+GeoVa!$M58*CS$198+VP!$M58*CS$199+Sol!$M58*CS$200+Affald!$M62*CS$201)</f>
        <v>1.3918824067583786E-2</v>
      </c>
      <c r="CT39" s="246">
        <f ca="1">IF(Sammenligning!$G$9="GJ",1,(1*3.6))*(AMV1træ!$M62*CT$183+AMV1træBP!$M62*CT$184+AMV3kul!$M60*CT$185+AMV4træ!$M60*CT$186+AMV4træBP!$M60*CT$187+AVV1træ!$M60*CT$188+AVV1kul!$M60*CT$189+AVV2træ!$M60*CT$190+AVV2halm!$M60*CT$191+AVV2gasGT!$M60*CT$192+KKV!$M60*CT$193+HCVgas!$M60*CT$194+SPolie!$M60*CT$195+SPgas!$M60*CT$196+GeoEL!$M58*CT$197+GeoVa!$M58*CT$198+VP!$M58*CT$199+Sol!$M58*CT$200+Affald!$M62*CT$201)</f>
        <v>0.28398963565806634</v>
      </c>
      <c r="CU39" s="246">
        <f ca="1">IF(Sammenligning!$G$9="GJ",1,(1*3.6))*(AMV1træ!$M62*CU$183+AMV1træBP!$M62*CU$184+AMV3kul!$M60*CU$185+AMV4træ!$M60*CU$186+AMV4træBP!$M60*CU$187+AVV1træ!$M60*CU$188+AVV1kul!$M60*CU$189+AVV2træ!$M60*CU$190+AVV2halm!$M60*CU$191+AVV2gasGT!$M60*CU$192+KKV!$M60*CU$193+HCVgas!$M60*CU$194+SPolie!$M60*CU$195+SPgas!$M60*CU$196+GeoEL!$M58*CU$197+GeoVa!$M58*CU$198+VP!$M58*CU$199+Sol!$M58*CU$200+Affald!$M62*CU$201)</f>
        <v>0.33523131836620285</v>
      </c>
      <c r="CV39" s="246">
        <f ca="1">IF(Sammenligning!$G$9="GJ",1,(1*3.6))*(AMV1træ!$M62*CV$183+AMV1træBP!$M62*CV$184+AMV3kul!$M60*CV$185+AMV4træ!$M60*CV$186+AMV4træBP!$M60*CV$187+AVV1træ!$M60*CV$188+AVV1kul!$M60*CV$189+AVV2træ!$M60*CV$190+AVV2halm!$M60*CV$191+AVV2gasGT!$M60*CV$192+KKV!$M60*CV$193+HCVgas!$M60*CV$194+SPolie!$M60*CV$195+SPgas!$M60*CV$196+GeoEL!$M58*CV$197+GeoVa!$M58*CV$198+VP!$M58*CV$199+Sol!$M58*CV$200+Affald!$M62*CV$201)</f>
        <v>0.14112371172066296</v>
      </c>
      <c r="CW39" s="246">
        <f ca="1">IF(Sammenligning!$G$9="GJ",1,(1*3.6))*(AMV1træ!$M62*CW$183+AMV1træBP!$M62*CW$184+AMV3kul!$M60*CW$185+AMV4træ!$M60*CW$186+AMV4træBP!$M60*CW$187+AVV1træ!$M60*CW$188+AVV1kul!$M60*CW$189+AVV2træ!$M60*CW$190+AVV2halm!$M60*CW$191+AVV2gasGT!$M60*CW$192+KKV!$M60*CW$193+HCVgas!$M60*CW$194+SPolie!$M60*CW$195+SPgas!$M60*CW$196+GeoEL!$M58*CW$197+GeoVa!$M58*CW$198+VP!$M58*CW$199+Sol!$M58*CW$200+Affald!$M62*CW$201)</f>
        <v>5.7628032260144769E-2</v>
      </c>
      <c r="CX39" s="246">
        <f ca="1">IF(Sammenligning!$G$9="GJ",1,(1*3.6))*(AMV1træ!$M62*CX$183+AMV1træBP!$M62*CX$184+AMV3kul!$M60*CX$185+AMV4træ!$M60*CX$186+AMV4træBP!$M60*CX$187+AVV1træ!$M60*CX$188+AVV1kul!$M60*CX$189+AVV2træ!$M60*CX$190+AVV2halm!$M60*CX$191+AVV2gasGT!$M60*CX$192+KKV!$M60*CX$193+HCVgas!$M60*CX$194+SPolie!$M60*CX$195+SPgas!$M60*CX$196+GeoEL!$M58*CX$197+GeoVa!$M58*CX$198+VP!$M58*CX$199+Sol!$M58*CX$200+Affald!$M62*CX$201)</f>
        <v>4.8224878379566891E-2</v>
      </c>
      <c r="CY39" s="246">
        <f ca="1">IF(Sammenligning!$G$9="GJ",1,(1*3.6))*(AMV1træ!$N62*CY$183+AMV1træBP!$N62*CY$184+AMV3kul!$N60*CY$185+AMV4træ!$N60*CY$186+AMV4træBP!$N60*CY$187+AVV1træ!$N60*CY$188+AVV1kul!$N60*CY$189+AVV2træ!$N60*CY$190+AVV2halm!$N60*CY$191+AVV2gasGT!$N60*CY$192+KKV!$N60*CY$193+HCVgas!$N60*CY$194+SPolie!$N60*CY$195+SPgas!$N60*CY$196+GeoEL!$N58*CY$197+GeoVa!$N58*CY$198+VP!$N58*CY$199+Sol!$N58*CY$200+Affald!$N62*CY$201)</f>
        <v>2.1607466479431001E-2</v>
      </c>
      <c r="CZ39" s="246">
        <f ca="1">IF(Sammenligning!$G$9="GJ",1,(1*3.6))*(AMV1træ!$N62*CZ$183+AMV1træBP!$N62*CZ$184+AMV3kul!$N60*CZ$185+AMV4træ!$N60*CZ$186+AMV4træBP!$N60*CZ$187+AVV1træ!$N60*CZ$188+AVV1kul!$N60*CZ$189+AVV2træ!$N60*CZ$190+AVV2halm!$N60*CZ$191+AVV2gasGT!$N60*CZ$192+KKV!$N60*CZ$193+HCVgas!$N60*CZ$194+SPolie!$N60*CZ$195+SPgas!$N60*CZ$196+GeoEL!$N58*CZ$197+GeoVa!$N58*CZ$198+VP!$N58*CZ$199+Sol!$N58*CZ$200+Affald!$N62*CZ$201)</f>
        <v>3.4705301674854375E-2</v>
      </c>
      <c r="DA39" s="246">
        <f ca="1">IF(Sammenligning!$G$9="GJ",1,(1*3.6))*(AMV1træ!$N62*DA$183+AMV1træBP!$N62*DA$184+AMV3kul!$N60*DA$185+AMV4træ!$N60*DA$186+AMV4træBP!$N60*DA$187+AVV1træ!$N60*DA$188+AVV1kul!$N60*DA$189+AVV2træ!$N60*DA$190+AVV2halm!$N60*DA$191+AVV2gasGT!$N60*DA$192+KKV!$N60*DA$193+HCVgas!$N60*DA$194+SPolie!$N60*DA$195+SPgas!$N60*DA$196+GeoEL!$N58*DA$197+GeoVa!$N58*DA$198+VP!$N58*DA$199+Sol!$N58*DA$200+Affald!$N62*DA$201)</f>
        <v>4.1776382841020962E-2</v>
      </c>
      <c r="DB39" s="246">
        <f ca="1">IF(Sammenligning!$G$9="GJ",1,(1*3.6))*(AMV1træ!$N62*DB$183+AMV1træBP!$N62*DB$184+AMV3kul!$N60*DB$185+AMV4træ!$N60*DB$186+AMV4træBP!$N60*DB$187+AVV1træ!$N60*DB$188+AVV1kul!$N60*DB$189+AVV2træ!$N60*DB$190+AVV2halm!$N60*DB$191+AVV2gasGT!$N60*DB$192+KKV!$N60*DB$193+HCVgas!$N60*DB$194+SPolie!$N60*DB$195+SPgas!$N60*DB$196+GeoEL!$N58*DB$197+GeoVa!$N58*DB$198+VP!$N58*DB$199+Sol!$N58*DB$200+Affald!$N62*DB$201)</f>
        <v>6.3492367135524017E-2</v>
      </c>
      <c r="DC39" s="246">
        <f ca="1">IF(Sammenligning!$G$9="GJ",1,(1*3.6))*(AMV1træ!$N62*DC$183+AMV1træBP!$N62*DC$184+AMV3kul!$N60*DC$185+AMV4træ!$N60*DC$186+AMV4træBP!$N60*DC$187+AVV1træ!$N60*DC$188+AVV1kul!$N60*DC$189+AVV2træ!$N60*DC$190+AVV2halm!$N60*DC$191+AVV2gasGT!$N60*DC$192+KKV!$N60*DC$193+HCVgas!$N60*DC$194+SPolie!$N60*DC$195+SPgas!$N60*DC$196+GeoEL!$N58*DC$197+GeoVa!$N58*DC$198+VP!$N58*DC$199+Sol!$N58*DC$200+Affald!$N62*DC$201)</f>
        <v>0.38290564084732065</v>
      </c>
      <c r="DD39" s="246">
        <f ca="1">IF(Sammenligning!$G$9="GJ",1,(1*3.6))*(AMV1træ!$N62*DD$183+AMV1træBP!$N62*DD$184+AMV3kul!$N60*DD$185+AMV4træ!$N60*DD$186+AMV4træBP!$N60*DD$187+AVV1træ!$N60*DD$188+AVV1kul!$N60*DD$189+AVV2træ!$N60*DD$190+AVV2halm!$N60*DD$191+AVV2gasGT!$N60*DD$192+KKV!$N60*DD$193+HCVgas!$N60*DD$194+SPolie!$N60*DD$195+SPgas!$N60*DD$196+GeoEL!$N58*DD$197+GeoVa!$N58*DD$198+VP!$N58*DD$199+Sol!$N58*DD$200+Affald!$N62*DD$201)</f>
        <v>0.12997077494482273</v>
      </c>
      <c r="DE39" s="246">
        <f ca="1">IF(Sammenligning!$G$9="GJ",1,(1*3.6))*(AMV1træ!$N62*DE$183+AMV1træBP!$N62*DE$184+AMV3kul!$N60*DE$185+AMV4træ!$N60*DE$186+AMV4træBP!$N60*DE$187+AVV1træ!$N60*DE$188+AVV1kul!$N60*DE$189+AVV2træ!$N60*DE$190+AVV2halm!$N60*DE$191+AVV2gasGT!$N60*DE$192+KKV!$N60*DE$193+HCVgas!$N60*DE$194+SPolie!$N60*DE$195+SPgas!$N60*DE$196+GeoEL!$N58*DE$197+GeoVa!$N58*DE$198+VP!$N58*DE$199+Sol!$N58*DE$200+Affald!$N62*DE$201)</f>
        <v>-5.0696041185835337E-3</v>
      </c>
      <c r="DF39" s="246">
        <f ca="1">IF(Sammenligning!$G$9="GJ",1,(1*3.6))*(AMV1træ!$N62*DF$183+AMV1træBP!$N62*DF$184+AMV3kul!$N60*DF$185+AMV4træ!$N60*DF$186+AMV4træBP!$N60*DF$187+AVV1træ!$N60*DF$188+AVV1kul!$N60*DF$189+AVV2træ!$N60*DF$190+AVV2halm!$N60*DF$191+AVV2gasGT!$N60*DF$192+KKV!$N60*DF$193+HCVgas!$N60*DF$194+SPolie!$N60*DF$195+SPgas!$N60*DF$196+GeoEL!$N58*DF$197+GeoVa!$N58*DF$198+VP!$N58*DF$199+Sol!$N58*DF$200+Affald!$N62*DF$201)</f>
        <v>0.28820443069972673</v>
      </c>
      <c r="DG39" s="246">
        <f ca="1">IF(Sammenligning!$G$9="GJ",1,(1*3.6))*(AMV1træ!$N62*DG$183+AMV1træBP!$N62*DG$184+AMV3kul!$N60*DG$185+AMV4træ!$N60*DG$186+AMV4træBP!$N60*DG$187+AVV1træ!$N60*DG$188+AVV1kul!$N60*DG$189+AVV2træ!$N60*DG$190+AVV2halm!$N60*DG$191+AVV2gasGT!$N60*DG$192+KKV!$N60*DG$193+HCVgas!$N60*DG$194+SPolie!$N60*DG$195+SPgas!$N60*DG$196+GeoEL!$N58*DG$197+GeoVa!$N58*DG$198+VP!$N58*DG$199+Sol!$N58*DG$200+Affald!$N62*DG$201)</f>
        <v>0.33586999362205971</v>
      </c>
      <c r="DH39" s="246">
        <f ca="1">IF(Sammenligning!$G$9="GJ",1,(1*3.6))*(AMV1træ!$N62*DH$183+AMV1træBP!$N62*DH$184+AMV3kul!$N60*DH$185+AMV4træ!$N60*DH$186+AMV4træBP!$N60*DH$187+AVV1træ!$N60*DH$188+AVV1kul!$N60*DH$189+AVV2træ!$N60*DH$190+AVV2halm!$N60*DH$191+AVV2gasGT!$N60*DH$192+KKV!$N60*DH$193+HCVgas!$N60*DH$194+SPolie!$N60*DH$195+SPgas!$N60*DH$196+GeoEL!$N58*DH$197+GeoVa!$N58*DH$198+VP!$N58*DH$199+Sol!$N58*DH$200+Affald!$N62*DH$201)</f>
        <v>0.14273322204921296</v>
      </c>
      <c r="DI39" s="246">
        <f ca="1">IF(Sammenligning!$G$9="GJ",1,(1*3.6))*(AMV1træ!$N62*DI$183+AMV1træBP!$N62*DI$184+AMV3kul!$N60*DI$185+AMV4træ!$N60*DI$186+AMV4træBP!$N60*DI$187+AVV1træ!$N60*DI$188+AVV1kul!$N60*DI$189+AVV2træ!$N60*DI$190+AVV2halm!$N60*DI$191+AVV2gasGT!$N60*DI$192+KKV!$N60*DI$193+HCVgas!$N60*DI$194+SPolie!$N60*DI$195+SPgas!$N60*DI$196+GeoEL!$N58*DI$197+GeoVa!$N58*DI$198+VP!$N58*DI$199+Sol!$N58*DI$200+Affald!$N62*DI$201)</f>
        <v>5.7296724487679293E-2</v>
      </c>
      <c r="DJ39" s="246">
        <f ca="1">IF(Sammenligning!$G$9="GJ",1,(1*3.6))*(AMV1træ!$N62*DJ$183+AMV1træBP!$N62*DJ$184+AMV3kul!$N60*DJ$185+AMV4træ!$N60*DJ$186+AMV4træBP!$N60*DJ$187+AVV1træ!$N60*DJ$188+AVV1kul!$N60*DJ$189+AVV2træ!$N60*DJ$190+AVV2halm!$N60*DJ$191+AVV2gasGT!$N60*DJ$192+KKV!$N60*DJ$193+HCVgas!$N60*DJ$194+SPolie!$N60*DJ$195+SPgas!$N60*DJ$196+GeoEL!$N58*DJ$197+GeoVa!$N58*DJ$198+VP!$N58*DJ$199+Sol!$N58*DJ$200+Affald!$N62*DJ$201)</f>
        <v>4.7822655128898765E-2</v>
      </c>
      <c r="DK39" s="246">
        <f ca="1">IF(Sammenligning!$G$9="GJ",1,(1*3.6))*(AMV1træ!$O62*DK$183+AMV1træBP!$O62*DK$184+AMV3kul!$O60*DK$185+AMV4træ!$O60*DK$186+AMV4træBP!$O60*DK$187+AVV1træ!$O60*DK$188+AVV1kul!$O60*DK$189+AVV2træ!$O60*DK$190+AVV2halm!$O60*DK$191+AVV2gasGT!$O60*DK$192+KKV!$O60*DK$193+HCVgas!$O60*DK$194+SPolie!$O60*DK$195+SPgas!$O60*DK$196+GeoEL!$O58*DK$197+GeoVa!$O58*DK$198+VP!$O58*DK$199+Sol!$O58*DK$200+Affald!$O62*DK$201)</f>
        <v>2.0687266962175078E-2</v>
      </c>
      <c r="DL39" s="246">
        <f ca="1">IF(Sammenligning!$G$9="GJ",1,(1*3.6))*(AMV1træ!$O62*DL$183+AMV1træBP!$O62*DL$184+AMV3kul!$O60*DL$185+AMV4træ!$O60*DL$186+AMV4træBP!$O60*DL$187+AVV1træ!$O60*DL$188+AVV1kul!$O60*DL$189+AVV2træ!$O60*DL$190+AVV2halm!$O60*DL$191+AVV2gasGT!$O60*DL$192+KKV!$O60*DL$193+HCVgas!$O60*DL$194+SPolie!$O60*DL$195+SPgas!$O60*DL$196+GeoEL!$O58*DL$197+GeoVa!$O58*DL$198+VP!$O58*DL$199+Sol!$O58*DL$200+Affald!$O62*DL$201)</f>
        <v>3.3962847876361224E-2</v>
      </c>
      <c r="DM39" s="246">
        <f ca="1">IF(Sammenligning!$G$9="GJ",1,(1*3.6))*(AMV1træ!$O62*DM$183+AMV1træBP!$O62*DM$184+AMV3kul!$O60*DM$185+AMV4træ!$O60*DM$186+AMV4træBP!$O60*DM$187+AVV1træ!$O60*DM$188+AVV1kul!$O60*DM$189+AVV2træ!$O60*DM$190+AVV2halm!$O60*DM$191+AVV2gasGT!$O60*DM$192+KKV!$O60*DM$193+HCVgas!$O60*DM$194+SPolie!$O60*DM$195+SPgas!$O60*DM$196+GeoEL!$O58*DM$197+GeoVa!$O58*DM$198+VP!$O58*DM$199+Sol!$O58*DM$200+Affald!$O62*DM$201)</f>
        <v>4.16460980017197E-2</v>
      </c>
      <c r="DN39" s="246">
        <f ca="1">IF(Sammenligning!$G$9="GJ",1,(1*3.6))*(AMV1træ!$O62*DN$183+AMV1træBP!$O62*DN$184+AMV3kul!$O60*DN$185+AMV4træ!$O60*DN$186+AMV4træBP!$O60*DN$187+AVV1træ!$O60*DN$188+AVV1kul!$O60*DN$189+AVV2træ!$O60*DN$190+AVV2halm!$O60*DN$191+AVV2gasGT!$O60*DN$192+KKV!$O60*DN$193+HCVgas!$O60*DN$194+SPolie!$O60*DN$195+SPgas!$O60*DN$196+GeoEL!$O58*DN$197+GeoVa!$O58*DN$198+VP!$O58*DN$199+Sol!$O58*DN$200+Affald!$O62*DN$201)</f>
        <v>6.657307862363214E-2</v>
      </c>
      <c r="DO39" s="246">
        <f ca="1">IF(Sammenligning!$G$9="GJ",1,(1*3.6))*(AMV1træ!$O62*DO$183+AMV1træBP!$O62*DO$184+AMV3kul!$O60*DO$185+AMV4træ!$O60*DO$186+AMV4træBP!$O60*DO$187+AVV1træ!$O60*DO$188+AVV1kul!$O60*DO$189+AVV2træ!$O60*DO$190+AVV2halm!$O60*DO$191+AVV2gasGT!$O60*DO$192+KKV!$O60*DO$193+HCVgas!$O60*DO$194+SPolie!$O60*DO$195+SPgas!$O60*DO$196+GeoEL!$O58*DO$197+GeoVa!$O58*DO$198+VP!$O58*DO$199+Sol!$O58*DO$200+Affald!$O62*DO$201)</f>
        <v>0.33925020284228619</v>
      </c>
      <c r="DP39" s="246">
        <f ca="1">IF(Sammenligning!$G$9="GJ",1,(1*3.6))*(AMV1træ!$O62*DP$183+AMV1træBP!$O62*DP$184+AMV3kul!$O60*DP$185+AMV4træ!$O60*DP$186+AMV4træBP!$O60*DP$187+AVV1træ!$O60*DP$188+AVV1kul!$O60*DP$189+AVV2træ!$O60*DP$190+AVV2halm!$O60*DP$191+AVV2gasGT!$O60*DP$192+KKV!$O60*DP$193+HCVgas!$O60*DP$194+SPolie!$O60*DP$195+SPgas!$O60*DP$196+GeoEL!$O58*DP$197+GeoVa!$O58*DP$198+VP!$O58*DP$199+Sol!$O58*DP$200+Affald!$O62*DP$201)</f>
        <v>0.11442938384014144</v>
      </c>
      <c r="DQ39" s="246">
        <f ca="1">IF(Sammenligning!$G$9="GJ",1,(1*3.6))*(AMV1træ!$O62*DQ$183+AMV1træBP!$O62*DQ$184+AMV3kul!$O60*DQ$185+AMV4træ!$O60*DQ$186+AMV4træBP!$O60*DQ$187+AVV1træ!$O60*DQ$188+AVV1kul!$O60*DQ$189+AVV2træ!$O60*DQ$190+AVV2halm!$O60*DQ$191+AVV2gasGT!$O60*DQ$192+KKV!$O60*DQ$193+HCVgas!$O60*DQ$194+SPolie!$O60*DQ$195+SPgas!$O60*DQ$196+GeoEL!$O58*DQ$197+GeoVa!$O58*DQ$198+VP!$O58*DQ$199+Sol!$O58*DQ$200+Affald!$O62*DQ$201)</f>
        <v>-2.4656233538620134E-2</v>
      </c>
      <c r="DR39" s="246">
        <f ca="1">IF(Sammenligning!$G$9="GJ",1,(1*3.6))*(AMV1træ!$O62*DR$183+AMV1træBP!$O62*DR$184+AMV3kul!$O60*DR$185+AMV4træ!$O60*DR$186+AMV4træBP!$O60*DR$187+AVV1træ!$O60*DR$188+AVV1kul!$O60*DR$189+AVV2træ!$O60*DR$190+AVV2halm!$O60*DR$191+AVV2gasGT!$O60*DR$192+KKV!$O60*DR$193+HCVgas!$O60*DR$194+SPolie!$O60*DR$195+SPgas!$O60*DR$196+GeoEL!$O58*DR$197+GeoVa!$O58*DR$198+VP!$O58*DR$199+Sol!$O58*DR$200+Affald!$O62*DR$201)</f>
        <v>0.29232371451869565</v>
      </c>
      <c r="DS39" s="246">
        <f ca="1">IF(Sammenligning!$G$9="GJ",1,(1*3.6))*(AMV1træ!$O62*DS$183+AMV1træBP!$O62*DS$184+AMV3kul!$O60*DS$185+AMV4træ!$O60*DS$186+AMV4træBP!$O60*DS$187+AVV1træ!$O60*DS$188+AVV1kul!$O60*DS$189+AVV2træ!$O60*DS$190+AVV2halm!$O60*DS$191+AVV2gasGT!$O60*DS$192+KKV!$O60*DS$193+HCVgas!$O60*DS$194+SPolie!$O60*DS$195+SPgas!$O60*DS$196+GeoEL!$O58*DS$197+GeoVa!$O58*DS$198+VP!$O58*DS$199+Sol!$O58*DS$200+Affald!$O62*DS$201)</f>
        <v>0.33650995219207791</v>
      </c>
      <c r="DT39" s="246">
        <f ca="1">IF(Sammenligning!$G$9="GJ",1,(1*3.6))*(AMV1træ!$O62*DT$183+AMV1træBP!$O62*DT$184+AMV3kul!$O60*DT$185+AMV4træ!$O60*DT$186+AMV4træBP!$O60*DT$187+AVV1træ!$O60*DT$188+AVV1kul!$O60*DT$189+AVV2træ!$O60*DT$190+AVV2halm!$O60*DT$191+AVV2gasGT!$O60*DT$192+KKV!$O60*DT$193+HCVgas!$O60*DT$194+SPolie!$O60*DT$195+SPgas!$O60*DT$196+GeoEL!$O58*DT$197+GeoVa!$O58*DT$198+VP!$O58*DT$199+Sol!$O58*DT$200+Affald!$O62*DT$201)</f>
        <v>0.14433811781594005</v>
      </c>
      <c r="DU39" s="246">
        <f ca="1">IF(Sammenligning!$G$9="GJ",1,(1*3.6))*(AMV1træ!$O62*DU$183+AMV1træBP!$O62*DU$184+AMV3kul!$O60*DU$185+AMV4træ!$O60*DU$186+AMV4træBP!$O60*DU$187+AVV1træ!$O60*DU$188+AVV1kul!$O60*DU$189+AVV2træ!$O60*DU$190+AVV2halm!$O60*DU$191+AVV2gasGT!$O60*DU$192+KKV!$O60*DU$193+HCVgas!$O60*DU$194+SPolie!$O60*DU$195+SPgas!$O60*DU$196+GeoEL!$O58*DU$197+GeoVa!$O58*DU$198+VP!$O58*DU$199+Sol!$O58*DU$200+Affald!$O62*DU$201)</f>
        <v>5.6975834619509301E-2</v>
      </c>
      <c r="DV39" s="246">
        <f ca="1">IF(Sammenligning!$G$9="GJ",1,(1*3.6))*(AMV1træ!$O62*DV$183+AMV1træBP!$O62*DV$184+AMV3kul!$O60*DV$185+AMV4træ!$O60*DV$186+AMV4træBP!$O60*DV$187+AVV1træ!$O60*DV$188+AVV1kul!$O60*DV$189+AVV2træ!$O60*DV$190+AVV2halm!$O60*DV$191+AVV2gasGT!$O60*DV$192+KKV!$O60*DV$193+HCVgas!$O60*DV$194+SPolie!$O60*DV$195+SPgas!$O60*DV$196+GeoEL!$O58*DV$197+GeoVa!$O58*DV$198+VP!$O58*DV$199+Sol!$O58*DV$200+Affald!$O62*DV$201)</f>
        <v>4.7518196958485887E-2</v>
      </c>
      <c r="DW39" s="246">
        <f ca="1">IF(Sammenligning!$G$9="GJ",1,(1*3.6))*(AMV1træ!$P62*DW$183+AMV1træBP!$P62*DW$184+AMV3kul!$P60*DW$185+AMV4træ!$P60*DW$186+AMV4træBP!$P60*DW$187+AVV1træ!$P60*DW$188+AVV1kul!$P60*DW$189+AVV2træ!$P60*DW$190+AVV2halm!$P60*DW$191+AVV2gasGT!$P60*DW$192+KKV!$P60*DW$193+HCVgas!$P60*DW$194+SPolie!$P60*DW$195+SPgas!$P60*DW$196+GeoEL!$P58*DW$197+GeoVa!$P58*DW$198+VP!$P58*DW$199+Sol!$P58*DW$200+Affald!$P62*DW$201)</f>
        <v>1.9989006258716156E-2</v>
      </c>
      <c r="DX39" s="246">
        <f ca="1">IF(Sammenligning!$G$9="GJ",1,(1*3.6))*(AMV1træ!$P62*DX$183+AMV1træBP!$P62*DX$184+AMV3kul!$P60*DX$185+AMV4træ!$P60*DX$186+AMV4træBP!$P60*DX$187+AVV1træ!$P60*DX$188+AVV1kul!$P60*DX$189+AVV2træ!$P60*DX$190+AVV2halm!$P60*DX$191+AVV2gasGT!$P60*DX$192+KKV!$P60*DX$193+HCVgas!$P60*DX$194+SPolie!$P60*DX$195+SPgas!$P60*DX$196+GeoEL!$P58*DX$197+GeoVa!$P58*DX$198+VP!$P58*DX$199+Sol!$P58*DX$200+Affald!$P62*DX$201)</f>
        <v>3.3410951022402553E-2</v>
      </c>
      <c r="DY39" s="246">
        <f ca="1">IF(Sammenligning!$G$9="GJ",1,(1*3.6))*(AMV1træ!$P62*DY$183+AMV1træBP!$P62*DY$184+AMV3kul!$P60*DY$185+AMV4træ!$P60*DY$186+AMV4træBP!$P60*DY$187+AVV1træ!$P60*DY$188+AVV1kul!$P60*DY$189+AVV2træ!$P60*DY$190+AVV2halm!$P60*DY$191+AVV2gasGT!$P60*DY$192+KKV!$P60*DY$193+HCVgas!$P60*DY$194+SPolie!$P60*DY$195+SPgas!$P60*DY$196+GeoEL!$P58*DY$197+GeoVa!$P58*DY$198+VP!$P58*DY$199+Sol!$P58*DY$200+Affald!$P62*DY$201)</f>
        <v>4.165512806313286E-2</v>
      </c>
      <c r="DZ39" s="246">
        <f ca="1">IF(Sammenligning!$G$9="GJ",1,(1*3.6))*(AMV1træ!$P62*DZ$183+AMV1træBP!$P62*DZ$184+AMV3kul!$P60*DZ$185+AMV4træ!$P60*DZ$186+AMV4træBP!$P60*DZ$187+AVV1træ!$P60*DZ$188+AVV1kul!$P60*DZ$189+AVV2træ!$P60*DZ$190+AVV2halm!$P60*DZ$191+AVV2gasGT!$P60*DZ$192+KKV!$P60*DZ$193+HCVgas!$P60*DZ$194+SPolie!$P60*DZ$195+SPgas!$P60*DZ$196+GeoEL!$P58*DZ$197+GeoVa!$P58*DZ$198+VP!$P58*DZ$199+Sol!$P58*DZ$200+Affald!$P62*DZ$201)</f>
        <v>6.9627916205915741E-2</v>
      </c>
      <c r="EA39" s="246">
        <f ca="1">IF(Sammenligning!$G$9="GJ",1,(1*3.6))*(AMV1træ!$P62*EA$183+AMV1træBP!$P62*EA$184+AMV3kul!$P60*EA$185+AMV4træ!$P60*EA$186+AMV4træBP!$P60*EA$187+AVV1træ!$P60*EA$188+AVV1kul!$P60*EA$189+AVV2træ!$P60*EA$190+AVV2halm!$P60*EA$191+AVV2gasGT!$P60*EA$192+KKV!$P60*EA$193+HCVgas!$P60*EA$194+SPolie!$P60*EA$195+SPgas!$P60*EA$196+GeoEL!$P58*EA$197+GeoVa!$P58*EA$198+VP!$P58*EA$199+Sol!$P58*EA$200+Affald!$P62*EA$201)</f>
        <v>0.29835555897035304</v>
      </c>
      <c r="EB39" s="246">
        <f ca="1">IF(Sammenligning!$G$9="GJ",1,(1*3.6))*(AMV1træ!$P62*EB$183+AMV1træBP!$P62*EB$184+AMV3kul!$P60*EB$185+AMV4træ!$P60*EB$186+AMV4træBP!$P60*EB$187+AVV1træ!$P60*EB$188+AVV1kul!$P60*EB$189+AVV2træ!$P60*EB$190+AVV2halm!$P60*EB$191+AVV2gasGT!$P60*EB$192+KKV!$P60*EB$193+HCVgas!$P60*EB$194+SPolie!$P60*EB$195+SPgas!$P60*EB$196+GeoEL!$P58*EB$197+GeoVa!$P58*EB$198+VP!$P58*EB$199+Sol!$P58*EB$200+Affald!$P62*EB$201)</f>
        <v>9.8096310737750478E-2</v>
      </c>
      <c r="EC39" s="246">
        <f ca="1">IF(Sammenligning!$G$9="GJ",1,(1*3.6))*(AMV1træ!$P62*EC$183+AMV1træBP!$P62*EC$184+AMV3kul!$P60*EC$185+AMV4træ!$P60*EC$186+AMV4træBP!$P60*EC$187+AVV1træ!$P60*EC$188+AVV1kul!$P60*EC$189+AVV2træ!$P60*EC$190+AVV2halm!$P60*EC$191+AVV2gasGT!$P60*EC$192+KKV!$P60*EC$193+HCVgas!$P60*EC$194+SPolie!$P60*EC$195+SPgas!$P60*EC$196+GeoEL!$P58*EC$197+GeoVa!$P58*EC$198+VP!$P58*EC$199+Sol!$P58*EC$200+Affald!$P62*EC$201)</f>
        <v>-4.4867927517471741E-2</v>
      </c>
      <c r="ED39" s="246">
        <f ca="1">IF(Sammenligning!$G$9="GJ",1,(1*3.6))*(AMV1træ!$P62*ED$183+AMV1træBP!$P62*ED$184+AMV3kul!$P60*ED$185+AMV4træ!$P60*ED$186+AMV4træBP!$P60*ED$187+AVV1træ!$P60*ED$188+AVV1kul!$P60*ED$189+AVV2træ!$P60*ED$190+AVV2halm!$P60*ED$191+AVV2gasGT!$P60*ED$192+KKV!$P60*ED$193+HCVgas!$P60*ED$194+SPolie!$P60*ED$195+SPgas!$P60*ED$196+GeoEL!$P58*ED$197+GeoVa!$P58*ED$198+VP!$P58*ED$199+Sol!$P58*ED$200+Affald!$P62*ED$201)</f>
        <v>0.29635110001266524</v>
      </c>
      <c r="EE39" s="246">
        <f ca="1">IF(Sammenligning!$G$9="GJ",1,(1*3.6))*(AMV1træ!$P62*EE$183+AMV1træBP!$P62*EE$184+AMV3kul!$P60*EE$185+AMV4træ!$P60*EE$186+AMV4træBP!$P60*EE$187+AVV1træ!$P60*EE$188+AVV1kul!$P60*EE$189+AVV2træ!$P60*EE$190+AVV2halm!$P60*EE$191+AVV2gasGT!$P60*EE$192+KKV!$P60*EE$193+HCVgas!$P60*EE$194+SPolie!$P60*EE$195+SPgas!$P60*EE$196+GeoEL!$P58*EE$197+GeoVa!$P58*EE$198+VP!$P58*EE$199+Sol!$P58*EE$200+Affald!$P62*EE$201)</f>
        <v>0.33715221081972097</v>
      </c>
      <c r="EF39" s="246">
        <f ca="1">IF(Sammenligning!$G$9="GJ",1,(1*3.6))*(AMV1træ!$P62*EF$183+AMV1træBP!$P62*EF$184+AMV3kul!$P60*EF$185+AMV4træ!$P60*EF$186+AMV4træBP!$P60*EF$187+AVV1træ!$P60*EF$188+AVV1kul!$P60*EF$189+AVV2træ!$P60*EF$190+AVV2halm!$P60*EF$191+AVV2gasGT!$P60*EF$192+KKV!$P60*EF$193+HCVgas!$P60*EF$194+SPolie!$P60*EF$195+SPgas!$P60*EF$196+GeoEL!$P58*EF$197+GeoVa!$P58*EF$198+VP!$P58*EF$199+Sol!$P58*EF$200+Affald!$P62*EF$201)</f>
        <v>0.14595212176099881</v>
      </c>
      <c r="EG39" s="246">
        <f ca="1">IF(Sammenligning!$G$9="GJ",1,(1*3.6))*(AMV1træ!$P62*EG$183+AMV1træBP!$P62*EG$184+AMV3kul!$P60*EG$185+AMV4træ!$P60*EG$186+AMV4træBP!$P60*EG$187+AVV1træ!$P60*EG$188+AVV1kul!$P60*EG$189+AVV2træ!$P60*EG$190+AVV2halm!$P60*EG$191+AVV2gasGT!$P60*EG$192+KKV!$P60*EG$193+HCVgas!$P60*EG$194+SPolie!$P60*EG$195+SPgas!$P60*EG$196+GeoEL!$P58*EG$197+GeoVa!$P58*EG$198+VP!$P58*EG$199+Sol!$P58*EG$200+Affald!$P62*EG$201)</f>
        <v>5.6685067499164445E-2</v>
      </c>
      <c r="EH39" s="246">
        <f ca="1">IF(Sammenligning!$G$9="GJ",1,(1*3.6))*(AMV1træ!$P62*EH$183+AMV1træBP!$P62*EH$184+AMV3kul!$P60*EH$185+AMV4træ!$P60*EH$186+AMV4træBP!$P60*EH$187+AVV1træ!$P60*EH$188+AVV1kul!$P60*EH$189+AVV2træ!$P60*EH$190+AVV2halm!$P60*EH$191+AVV2gasGT!$P60*EH$192+KKV!$P60*EH$193+HCVgas!$P60*EH$194+SPolie!$P60*EH$195+SPgas!$P60*EH$196+GeoEL!$P58*EH$197+GeoVa!$P58*EH$198+VP!$P58*EH$199+Sol!$P58*EH$200+Affald!$P62*EH$201)</f>
        <v>4.7220711879173941E-2</v>
      </c>
      <c r="EI39" s="310">
        <f ca="1">IF(Sammenligning!$G$9="GJ",1,(1*3.6))*(AMV1træ!$Q62*EI$183+AMV1træBP!$Q62*EI$184+AMV3kul!$Q60*EI$185+AMV4træ!$Q60*EI$186+AMV4træBP!$Q60*EI$187+AVV1træ!$Q60*EI$188+AVV1kul!$Q60*EI$189+AVV2træ!$Q60*EI$190+AVV2halm!$Q60*EI$191+AVV2gasGT!$Q60*EI$192+KKV!$Q60*EI$193+HCVgas!$Q60*EI$194+SPolie!$Q60*EI$195+SPgas!$Q60*EI$196+GeoEL!$Q58*EI$197+GeoVa!$Q58*EI$198+VP!$Q58*EI$199+Sol!$Q58*EI$200+Affald!$Q62*EI$201)</f>
        <v>1.9293404408430633E-2</v>
      </c>
      <c r="EJ39" s="310">
        <f ca="1">IF(Sammenligning!$G$9="GJ",1,(1*3.6))*(AMV1træ!$Q62*EJ$183+AMV1træBP!$Q62*EJ$184+AMV3kul!$Q60*EJ$185+AMV4træ!$Q60*EJ$186+AMV4træBP!$Q60*EJ$187+AVV1træ!$Q60*EJ$188+AVV1kul!$Q60*EJ$189+AVV2træ!$Q60*EJ$190+AVV2halm!$Q60*EJ$191+AVV2gasGT!$Q60*EJ$192+KKV!$Q60*EJ$193+HCVgas!$Q60*EJ$194+SPolie!$Q60*EJ$195+SPgas!$Q60*EJ$196+GeoEL!$Q58*EJ$197+GeoVa!$Q58*EJ$198+VP!$Q58*EJ$199+Sol!$Q58*EJ$200+Affald!$Q62*EJ$201)</f>
        <v>3.2862800803136104E-2</v>
      </c>
      <c r="EK39" s="310">
        <f ca="1">IF(Sammenligning!$G$9="GJ",1,(1*3.6))*(AMV1træ!$Q62*EK$183+AMV1træBP!$Q62*EK$184+AMV3kul!$Q60*EK$185+AMV4træ!$Q60*EK$186+AMV4træBP!$Q60*EK$187+AVV1træ!$Q60*EK$188+AVV1kul!$Q60*EK$189+AVV2træ!$Q60*EK$190+AVV2halm!$Q60*EK$191+AVV2gasGT!$Q60*EK$192+KKV!$Q60*EK$193+HCVgas!$Q60*EK$194+SPolie!$Q60*EK$195+SPgas!$Q60*EK$196+GeoEL!$Q58*EK$197+GeoVa!$Q58*EK$198+VP!$Q58*EK$199+Sol!$Q58*EK$200+Affald!$Q62*EK$201)</f>
        <v>4.166756605801613E-2</v>
      </c>
      <c r="EL39" s="310">
        <f ca="1">IF(Sammenligning!$G$9="GJ",1,(1*3.6))*(AMV1træ!$Q62*EL$183+AMV1træBP!$Q62*EL$184+AMV3kul!$Q60*EL$185+AMV4træ!$Q60*EL$186+AMV4træBP!$Q60*EL$187+AVV1træ!$Q60*EL$188+AVV1kul!$Q60*EL$189+AVV2træ!$Q60*EL$190+AVV2halm!$Q60*EL$191+AVV2gasGT!$Q60*EL$192+KKV!$Q60*EL$193+HCVgas!$Q60*EL$194+SPolie!$Q60*EL$195+SPgas!$Q60*EL$196+GeoEL!$Q58*EL$197+GeoVa!$Q58*EL$198+VP!$Q58*EL$199+Sol!$Q58*EL$200+Affald!$Q62*EL$201)</f>
        <v>7.2655254827231036E-2</v>
      </c>
      <c r="EM39" s="310">
        <f ca="1">IF(Sammenligning!$G$9="GJ",1,(1*3.6))*(AMV1træ!$Q62*EM$183+AMV1træBP!$Q62*EM$184+AMV3kul!$Q60*EM$185+AMV4træ!$Q60*EM$186+AMV4træBP!$Q60*EM$187+AVV1træ!$Q60*EM$188+AVV1kul!$Q60*EM$189+AVV2træ!$Q60*EM$190+AVV2halm!$Q60*EM$191+AVV2gasGT!$Q60*EM$192+KKV!$Q60*EM$193+HCVgas!$Q60*EM$194+SPolie!$Q60*EM$195+SPgas!$Q60*EM$196+GeoEL!$Q58*EM$197+GeoVa!$Q58*EM$198+VP!$Q58*EM$199+Sol!$Q58*EM$200+Affald!$Q62*EM$201)</f>
        <v>0.25996200217070853</v>
      </c>
      <c r="EN39" s="310">
        <f ca="1">IF(Sammenligning!$G$9="GJ",1,(1*3.6))*(AMV1træ!$Q62*EN$183+AMV1træBP!$Q62*EN$184+AMV3kul!$Q60*EN$185+AMV4træ!$Q60*EN$186+AMV4træBP!$Q60*EN$187+AVV1træ!$Q60*EN$188+AVV1kul!$Q60*EN$189+AVV2træ!$Q60*EN$190+AVV2halm!$Q60*EN$191+AVV2gasGT!$Q60*EN$192+KKV!$Q60*EN$193+HCVgas!$Q60*EN$194+SPolie!$Q60*EN$195+SPgas!$Q60*EN$196+GeoEL!$Q58*EN$197+GeoVa!$Q58*EN$198+VP!$Q58*EN$199+Sol!$Q58*EN$200+Affald!$Q62*EN$201)</f>
        <v>8.090809177592713E-2</v>
      </c>
      <c r="EO39" s="310">
        <f ca="1">IF(Sammenligning!$G$9="GJ",1,(1*3.6))*(AMV1træ!$Q62*EO$183+AMV1træBP!$Q62*EO$184+AMV3kul!$Q60*EO$185+AMV4træ!$Q60*EO$186+AMV4træBP!$Q60*EO$187+AVV1træ!$Q60*EO$188+AVV1kul!$Q60*EO$189+AVV2træ!$Q60*EO$190+AVV2halm!$Q60*EO$191+AVV2gasGT!$Q60*EO$192+KKV!$Q60*EO$193+HCVgas!$Q60*EO$194+SPolie!$Q60*EO$195+SPgas!$Q60*EO$196+GeoEL!$Q58*EO$197+GeoVa!$Q58*EO$198+VP!$Q58*EO$199+Sol!$Q58*EO$200+Affald!$Q62*EO$201)</f>
        <v>-6.5738065154667263E-2</v>
      </c>
      <c r="EP39" s="310">
        <f ca="1">IF(Sammenligning!$G$9="GJ",1,(1*3.6))*(AMV1træ!$Q62*EP$183+AMV1træBP!$Q62*EP$184+AMV3kul!$Q60*EP$185+AMV4træ!$Q60*EP$186+AMV4træBP!$Q60*EP$187+AVV1træ!$Q60*EP$188+AVV1kul!$Q60*EP$189+AVV2træ!$Q60*EP$190+AVV2halm!$Q60*EP$191+AVV2gasGT!$Q60*EP$192+KKV!$Q60*EP$193+HCVgas!$Q60*EP$194+SPolie!$Q60*EP$195+SPgas!$Q60*EP$196+GeoEL!$Q58*EP$197+GeoVa!$Q58*EP$198+VP!$Q58*EP$199+Sol!$Q58*EP$200+Affald!$Q62*EP$201)</f>
        <v>0.30028856453034053</v>
      </c>
      <c r="EQ39" s="310">
        <f ca="1">IF(Sammenligning!$G$9="GJ",1,(1*3.6))*(AMV1træ!$Q62*EQ$183+AMV1træBP!$Q62*EQ$184+AMV3kul!$Q60*EQ$185+AMV4træ!$Q60*EQ$186+AMV4træBP!$Q60*EQ$187+AVV1træ!$Q60*EQ$188+AVV1kul!$Q60*EQ$189+AVV2træ!$Q60*EQ$190+AVV2halm!$Q60*EQ$191+AVV2gasGT!$Q60*EQ$192+KKV!$Q60*EQ$193+HCVgas!$Q60*EQ$194+SPolie!$Q60*EQ$195+SPgas!$Q60*EQ$196+GeoEL!$Q58*EQ$197+GeoVa!$Q58*EQ$198+VP!$Q58*EQ$199+Sol!$Q58*EQ$200+Affald!$Q62*EQ$201)</f>
        <v>0.33779475570582995</v>
      </c>
      <c r="ER39" s="310">
        <f ca="1">IF(Sammenligning!$G$9="GJ",1,(1*3.6))*(AMV1træ!$Q62*ER$183+AMV1træBP!$Q62*ER$184+AMV3kul!$Q60*ER$185+AMV4træ!$Q60*ER$186+AMV4træBP!$Q60*ER$187+AVV1træ!$Q60*ER$188+AVV1kul!$Q60*ER$189+AVV2træ!$Q60*ER$190+AVV2halm!$Q60*ER$191+AVV2gasGT!$Q60*ER$192+KKV!$Q60*ER$193+HCVgas!$Q60*ER$194+SPolie!$Q60*ER$195+SPgas!$Q60*ER$196+GeoEL!$Q58*ER$197+GeoVa!$Q58*ER$198+VP!$Q58*ER$199+Sol!$Q58*ER$200+Affald!$Q62*ER$201)</f>
        <v>0.14756133263472773</v>
      </c>
      <c r="ES39" s="310">
        <f ca="1">IF(Sammenligning!$G$9="GJ",1,(1*3.6))*(AMV1træ!$Q62*ES$183+AMV1træBP!$Q62*ES$184+AMV3kul!$Q60*ES$185+AMV4træ!$Q60*ES$186+AMV4træBP!$Q60*ES$187+AVV1træ!$Q60*ES$188+AVV1kul!$Q60*ES$189+AVV2træ!$Q60*ES$190+AVV2halm!$Q60*ES$191+AVV2gasGT!$Q60*ES$192+KKV!$Q60*ES$193+HCVgas!$Q60*ES$194+SPolie!$Q60*ES$195+SPgas!$Q60*ES$196+GeoEL!$Q58*ES$197+GeoVa!$Q58*ES$198+VP!$Q58*ES$199+Sol!$Q58*ES$200+Affald!$Q62*ES$201)</f>
        <v>5.6393728641189834E-2</v>
      </c>
      <c r="ET39" s="310">
        <f ca="1">IF(Sammenligning!$G$9="GJ",1,(1*3.6))*(AMV1træ!$Q62*ET$183+AMV1træBP!$Q62*ET$184+AMV3kul!$Q60*ET$185+AMV4træ!$Q60*ET$186+AMV4træBP!$Q60*ET$187+AVV1træ!$Q60*ET$188+AVV1kul!$Q60*ET$189+AVV2træ!$Q60*ET$190+AVV2halm!$Q60*ET$191+AVV2gasGT!$Q60*ET$192+KKV!$Q60*ET$193+HCVgas!$Q60*ET$194+SPolie!$Q60*ET$195+SPgas!$Q60*ET$196+GeoEL!$Q58*ET$197+GeoVa!$Q58*ET$198+VP!$Q58*ET$199+Sol!$Q58*ET$200+Affald!$Q62*ET$201)</f>
        <v>4.6940860234764271E-2</v>
      </c>
      <c r="EU39" s="246">
        <f ca="1">IF(Sammenligning!$G$9="GJ",1,(1*3.6))*(AMV1træ!$R62*EU$183+AMV1træBP!$R62*EU$184+AMV3kul!$R60*EU$185+AMV4træ!$R60*EU$186+AMV4træBP!$R60*EU$187+AVV1træ!$R60*EU$188+AVV1kul!$R60*EU$189+AVV2træ!$R60*EU$190+AVV2halm!$R60*EU$191+AVV2gasGT!$R60*EU$192+KKV!$R60*EU$193+HCVgas!$R60*EU$194+SPolie!$R60*EU$195+SPgas!$R60*EU$196+GeoEL!$R58*EU$197+GeoVa!$R58*EU$198+VP!$R58*EU$199+Sol!$R58*EU$200+Affald!$R62*EU$201)</f>
        <v>1.9399371995700361E-2</v>
      </c>
      <c r="EV39" s="246">
        <f ca="1">IF(Sammenligning!$G$9="GJ",1,(1*3.6))*(AMV1træ!$R62*EV$183+AMV1træBP!$R62*EV$184+AMV3kul!$R60*EV$185+AMV4træ!$R60*EV$186+AMV4træBP!$R60*EV$187+AVV1træ!$R60*EV$188+AVV1kul!$R60*EV$189+AVV2træ!$R60*EV$190+AVV2halm!$R60*EV$191+AVV2gasGT!$R60*EV$192+KKV!$R60*EV$193+HCVgas!$R60*EV$194+SPolie!$R60*EV$195+SPgas!$R60*EV$196+GeoEL!$R58*EV$197+GeoVa!$R58*EV$198+VP!$R58*EV$199+Sol!$R58*EV$200+Affald!$R62*EV$201)</f>
        <v>3.3886390847031093E-2</v>
      </c>
      <c r="EW39" s="246">
        <f ca="1">IF(Sammenligning!$G$9="GJ",1,(1*3.6))*(AMV1træ!$R62*EW$183+AMV1træBP!$R62*EW$184+AMV3kul!$R60*EW$185+AMV4træ!$R60*EW$186+AMV4træBP!$R60*EW$187+AVV1træ!$R60*EW$188+AVV1kul!$R60*EW$189+AVV2træ!$R60*EW$190+AVV2halm!$R60*EW$191+AVV2gasGT!$R60*EW$192+KKV!$R60*EW$193+HCVgas!$R60*EW$194+SPolie!$R60*EW$195+SPgas!$R60*EW$196+GeoEL!$R58*EW$197+GeoVa!$R58*EW$198+VP!$R58*EW$199+Sol!$R58*EW$200+Affald!$R62*EW$201)</f>
        <v>4.5006004634702119E-2</v>
      </c>
      <c r="EX39" s="246">
        <f ca="1">IF(Sammenligning!$G$9="GJ",1,(1*3.6))*(AMV1træ!$R62*EX$183+AMV1træBP!$R62*EX$184+AMV3kul!$R60*EX$185+AMV4træ!$R60*EX$186+AMV4træBP!$R60*EX$187+AVV1træ!$R60*EX$188+AVV1kul!$R60*EX$189+AVV2træ!$R60*EX$190+AVV2halm!$R60*EX$191+AVV2gasGT!$R60*EX$192+KKV!$R60*EX$193+HCVgas!$R60*EX$194+SPolie!$R60*EX$195+SPgas!$R60*EX$196+GeoEL!$R58*EX$197+GeoVa!$R58*EX$198+VP!$R58*EX$199+Sol!$R58*EX$200+Affald!$R62*EX$201)</f>
        <v>9.653496234773333E-2</v>
      </c>
      <c r="EY39" s="246">
        <f ca="1">IF(Sammenligning!$G$9="GJ",1,(1*3.6))*(AMV1træ!$R62*EY$183+AMV1træBP!$R62*EY$184+AMV3kul!$R60*EY$185+AMV4træ!$R60*EY$186+AMV4træBP!$R60*EY$187+AVV1træ!$R60*EY$188+AVV1kul!$R60*EY$189+AVV2træ!$R60*EY$190+AVV2halm!$R60*EY$191+AVV2gasGT!$R60*EY$192+KKV!$R60*EY$193+HCVgas!$R60*EY$194+SPolie!$R60*EY$195+SPgas!$R60*EY$196+GeoEL!$R58*EY$197+GeoVa!$R58*EY$198+VP!$R58*EY$199+Sol!$R58*EY$200+Affald!$R62*EY$201)</f>
        <v>0.23530898168843625</v>
      </c>
      <c r="EZ39" s="246">
        <f ca="1">IF(Sammenligning!$G$9="GJ",1,(1*3.6))*(AMV1træ!$R62*EZ$183+AMV1træBP!$R62*EZ$184+AMV3kul!$R60*EZ$185+AMV4træ!$R60*EZ$186+AMV4træBP!$R60*EZ$187+AVV1træ!$R60*EZ$188+AVV1kul!$R60*EZ$189+AVV2træ!$R60*EZ$190+AVV2halm!$R60*EZ$191+AVV2gasGT!$R60*EZ$192+KKV!$R60*EZ$193+HCVgas!$R60*EZ$194+SPolie!$R60*EZ$195+SPgas!$R60*EZ$196+GeoEL!$R58*EZ$197+GeoVa!$R58*EZ$198+VP!$R58*EZ$199+Sol!$R58*EZ$200+Affald!$R62*EZ$201)</f>
        <v>0.10071958976975584</v>
      </c>
      <c r="FA39" s="246">
        <f ca="1">IF(Sammenligning!$G$9="GJ",1,(1*3.6))*(AMV1træ!$R62*FA$183+AMV1træBP!$R62*FA$184+AMV3kul!$R60*FA$185+AMV4træ!$R60*FA$186+AMV4træBP!$R60*FA$187+AVV1træ!$R60*FA$188+AVV1kul!$R60*FA$189+AVV2træ!$R60*FA$190+AVV2halm!$R60*FA$191+AVV2gasGT!$R60*FA$192+KKV!$R60*FA$193+HCVgas!$R60*FA$194+SPolie!$R60*FA$195+SPgas!$R60*FA$196+GeoEL!$R58*FA$197+GeoVa!$R58*FA$198+VP!$R58*FA$199+Sol!$R58*FA$200+Affald!$R62*FA$201)</f>
        <v>-4.1674263232504033E-2</v>
      </c>
      <c r="FB39" s="246">
        <f ca="1">IF(Sammenligning!$G$9="GJ",1,(1*3.6))*(AMV1træ!$R62*FB$183+AMV1træBP!$R62*FB$184+AMV3kul!$R60*FB$185+AMV4træ!$R60*FB$186+AMV4træBP!$R60*FB$187+AVV1træ!$R60*FB$188+AVV1kul!$R60*FB$189+AVV2træ!$R60*FB$190+AVV2halm!$R60*FB$191+AVV2gasGT!$R60*FB$192+KKV!$R60*FB$193+HCVgas!$R60*FB$194+SPolie!$R60*FB$195+SPgas!$R60*FB$196+GeoEL!$R58*FB$197+GeoVa!$R58*FB$198+VP!$R58*FB$199+Sol!$R58*FB$200+Affald!$R62*FB$201)</f>
        <v>0.2981479886686772</v>
      </c>
      <c r="FC39" s="246">
        <f ca="1">IF(Sammenligning!$G$9="GJ",1,(1*3.6))*(AMV1træ!$R62*FC$183+AMV1træBP!$R62*FC$184+AMV3kul!$R60*FC$185+AMV4træ!$R60*FC$186+AMV4træBP!$R60*FC$187+AVV1træ!$R60*FC$188+AVV1kul!$R60*FC$189+AVV2træ!$R60*FC$190+AVV2halm!$R60*FC$191+AVV2gasGT!$R60*FC$192+KKV!$R60*FC$193+HCVgas!$R60*FC$194+SPolie!$R60*FC$195+SPgas!$R60*FC$196+GeoEL!$R58*FC$197+GeoVa!$R58*FC$198+VP!$R58*FC$199+Sol!$R58*FC$200+Affald!$R62*FC$201)</f>
        <v>0.33292899269212783</v>
      </c>
      <c r="FD39" s="246">
        <f ca="1">IF(Sammenligning!$G$9="GJ",1,(1*3.6))*(AMV1træ!$R62*FD$183+AMV1træBP!$R62*FD$184+AMV3kul!$R60*FD$185+AMV4træ!$R60*FD$186+AMV4træBP!$R60*FD$187+AVV1træ!$R60*FD$188+AVV1kul!$R60*FD$189+AVV2træ!$R60*FD$190+AVV2halm!$R60*FD$191+AVV2gasGT!$R60*FD$192+KKV!$R60*FD$193+HCVgas!$R60*FD$194+SPolie!$R60*FD$195+SPgas!$R60*FD$196+GeoEL!$R58*FD$197+GeoVa!$R58*FD$198+VP!$R58*FD$199+Sol!$R58*FD$200+Affald!$R62*FD$201)</f>
        <v>0.14406057769235867</v>
      </c>
      <c r="FE39" s="246">
        <f ca="1">IF(Sammenligning!$G$9="GJ",1,(1*3.6))*(AMV1træ!$R62*FE$183+AMV1træBP!$R62*FE$184+AMV3kul!$R60*FE$185+AMV4træ!$R60*FE$186+AMV4træBP!$R60*FE$187+AVV1træ!$R60*FE$188+AVV1kul!$R60*FE$189+AVV2træ!$R60*FE$190+AVV2halm!$R60*FE$191+AVV2gasGT!$R60*FE$192+KKV!$R60*FE$193+HCVgas!$R60*FE$194+SPolie!$R60*FE$195+SPgas!$R60*FE$196+GeoEL!$R58*FE$197+GeoVa!$R58*FE$198+VP!$R58*FE$199+Sol!$R58*FE$200+Affald!$R62*FE$201)</f>
        <v>5.9121209408521828E-2</v>
      </c>
      <c r="FF39" s="246">
        <f ca="1">IF(Sammenligning!$G$9="GJ",1,(1*3.6))*(AMV1træ!$R62*FF$183+AMV1træBP!$R62*FF$184+AMV3kul!$R60*FF$185+AMV4træ!$R60*FF$186+AMV4træBP!$R60*FF$187+AVV1træ!$R60*FF$188+AVV1kul!$R60*FF$189+AVV2træ!$R60*FF$190+AVV2halm!$R60*FF$191+AVV2gasGT!$R60*FF$192+KKV!$R60*FF$193+HCVgas!$R60*FF$194+SPolie!$R60*FF$195+SPgas!$R60*FF$196+GeoEL!$R58*FF$197+GeoVa!$R58*FF$198+VP!$R58*FF$199+Sol!$R58*FF$200+Affald!$R62*FF$201)</f>
        <v>4.9959365396146878E-2</v>
      </c>
      <c r="FG39" s="246">
        <f ca="1">IF(Sammenligning!$G$9="GJ",1,(1*3.6))*(AMV1træ!$S62*FG$183+AMV1træBP!$S62*FG$184+AMV3kul!$S60*FG$185+AMV4træ!$S60*FG$186+AMV4træBP!$S60*FG$187+AVV1træ!$S60*FG$188+AVV1kul!$S60*FG$189+AVV2træ!$S60*FG$190+AVV2halm!$S60*FG$191+AVV2gasGT!$S60*FG$192+KKV!$S60*FG$193+HCVgas!$S60*FG$194+SPolie!$S60*FG$195+SPgas!$S60*FG$196+GeoEL!$S58*FG$197+GeoVa!$S58*FG$198+VP!$S58*FG$199+Sol!$S58*FG$200+Affald!$S62*FG$201)</f>
        <v>1.9513399124976731E-2</v>
      </c>
      <c r="FH39" s="246">
        <f ca="1">IF(Sammenligning!$G$9="GJ",1,(1*3.6))*(AMV1træ!$S62*FH$183+AMV1træBP!$S62*FH$184+AMV3kul!$S60*FH$185+AMV4træ!$S60*FH$186+AMV4træBP!$S60*FH$187+AVV1træ!$S60*FH$188+AVV1kul!$S60*FH$189+AVV2træ!$S60*FH$190+AVV2halm!$S60*FH$191+AVV2gasGT!$S60*FH$192+KKV!$S60*FH$193+HCVgas!$S60*FH$194+SPolie!$S60*FH$195+SPgas!$S60*FH$196+GeoEL!$S58*FH$197+GeoVa!$S58*FH$198+VP!$S58*FH$199+Sol!$S58*FH$200+Affald!$S62*FH$201)</f>
        <v>3.4908071190431156E-2</v>
      </c>
      <c r="FI39" s="246">
        <f ca="1">IF(Sammenligning!$G$9="GJ",1,(1*3.6))*(AMV1træ!$S62*FI$183+AMV1træBP!$S62*FI$184+AMV3kul!$S60*FI$185+AMV4træ!$S60*FI$186+AMV4træBP!$S60*FI$187+AVV1træ!$S60*FI$188+AVV1kul!$S60*FI$189+AVV2træ!$S60*FI$190+AVV2halm!$S60*FI$191+AVV2gasGT!$S60*FI$192+KKV!$S60*FI$193+HCVgas!$S60*FI$194+SPolie!$S60*FI$195+SPgas!$S60*FI$196+GeoEL!$S58*FI$197+GeoVa!$S58*FI$198+VP!$S58*FI$199+Sol!$S58*FI$200+Affald!$S62*FI$201)</f>
        <v>4.8259110620282986E-2</v>
      </c>
      <c r="FJ39" s="246">
        <f ca="1">IF(Sammenligning!$G$9="GJ",1,(1*3.6))*(AMV1træ!$S62*FJ$183+AMV1træBP!$S62*FJ$184+AMV3kul!$S60*FJ$185+AMV4træ!$S60*FJ$186+AMV4træBP!$S60*FJ$187+AVV1træ!$S60*FJ$188+AVV1kul!$S60*FJ$189+AVV2træ!$S60*FJ$190+AVV2halm!$S60*FJ$191+AVV2gasGT!$S60*FJ$192+KKV!$S60*FJ$193+HCVgas!$S60*FJ$194+SPolie!$S60*FJ$195+SPgas!$S60*FJ$196+GeoEL!$S58*FJ$197+GeoVa!$S58*FJ$198+VP!$S58*FJ$199+Sol!$S58*FJ$200+Affald!$S62*FJ$201)</f>
        <v>0.12099302110662849</v>
      </c>
      <c r="FK39" s="246">
        <f ca="1">IF(Sammenligning!$G$9="GJ",1,(1*3.6))*(AMV1træ!$S62*FK$183+AMV1træBP!$S62*FK$184+AMV3kul!$S60*FK$185+AMV4træ!$S60*FK$186+AMV4træBP!$S60*FK$187+AVV1træ!$S60*FK$188+AVV1kul!$S60*FK$189+AVV2træ!$S60*FK$190+AVV2halm!$S60*FK$191+AVV2gasGT!$S60*FK$192+KKV!$S60*FK$193+HCVgas!$S60*FK$194+SPolie!$S60*FK$195+SPgas!$S60*FK$196+GeoEL!$S58*FK$197+GeoVa!$S58*FK$198+VP!$S58*FK$199+Sol!$S58*FK$200+Affald!$S62*FK$201)</f>
        <v>0.21022873971351569</v>
      </c>
      <c r="FL39" s="246">
        <f ca="1">IF(Sammenligning!$G$9="GJ",1,(1*3.6))*(AMV1træ!$S62*FL$183+AMV1træBP!$S62*FL$184+AMV3kul!$S60*FL$185+AMV4træ!$S60*FL$186+AMV4træBP!$S60*FL$187+AVV1træ!$S60*FL$188+AVV1kul!$S60*FL$189+AVV2træ!$S60*FL$190+AVV2halm!$S60*FL$191+AVV2gasGT!$S60*FL$192+KKV!$S60*FL$193+HCVgas!$S60*FL$194+SPolie!$S60*FL$195+SPgas!$S60*FL$196+GeoEL!$S58*FL$197+GeoVa!$S58*FL$198+VP!$S58*FL$199+Sol!$S58*FL$200+Affald!$S62*FL$201)</f>
        <v>0.12057106080028868</v>
      </c>
      <c r="FM39" s="246">
        <f ca="1">IF(Sammenligning!$G$9="GJ",1,(1*3.6))*(AMV1træ!$S62*FM$183+AMV1træBP!$S62*FM$184+AMV3kul!$S60*FM$185+AMV4træ!$S60*FM$186+AMV4træBP!$S60*FM$187+AVV1træ!$S60*FM$188+AVV1kul!$S60*FM$189+AVV2træ!$S60*FM$190+AVV2halm!$S60*FM$191+AVV2gasGT!$S60*FM$192+KKV!$S60*FM$193+HCVgas!$S60*FM$194+SPolie!$S60*FM$195+SPgas!$S60*FM$196+GeoEL!$S58*FM$197+GeoVa!$S58*FM$198+VP!$S58*FM$199+Sol!$S58*FM$200+Affald!$S62*FM$201)</f>
        <v>-1.9500433611918951E-2</v>
      </c>
      <c r="FN39" s="246">
        <f ca="1">IF(Sammenligning!$G$9="GJ",1,(1*3.6))*(AMV1træ!$S62*FN$183+AMV1træBP!$S62*FN$184+AMV3kul!$S60*FN$185+AMV4træ!$S60*FN$186+AMV4træBP!$S60*FN$187+AVV1træ!$S60*FN$188+AVV1kul!$S60*FN$189+AVV2træ!$S60*FN$190+AVV2halm!$S60*FN$191+AVV2gasGT!$S60*FN$192+KKV!$S60*FN$193+HCVgas!$S60*FN$194+SPolie!$S60*FN$195+SPgas!$S60*FN$196+GeoEL!$S58*FN$197+GeoVa!$S58*FN$198+VP!$S58*FN$199+Sol!$S58*FN$200+Affald!$S62*FN$201)</f>
        <v>0.29584186705773907</v>
      </c>
      <c r="FO39" s="246">
        <f ca="1">IF(Sammenligning!$G$9="GJ",1,(1*3.6))*(AMV1træ!$S62*FO$183+AMV1træBP!$S62*FO$184+AMV3kul!$S60*FO$185+AMV4træ!$S60*FO$186+AMV4træBP!$S60*FO$187+AVV1træ!$S60*FO$188+AVV1kul!$S60*FO$189+AVV2træ!$S60*FO$190+AVV2halm!$S60*FO$191+AVV2gasGT!$S60*FO$192+KKV!$S60*FO$193+HCVgas!$S60*FO$194+SPolie!$S60*FO$195+SPgas!$S60*FO$196+GeoEL!$S58*FO$197+GeoVa!$S58*FO$198+VP!$S58*FO$199+Sol!$S58*FO$200+Affald!$S62*FO$201)</f>
        <v>0.32810607131139746</v>
      </c>
      <c r="FP39" s="246">
        <f ca="1">IF(Sammenligning!$G$9="GJ",1,(1*3.6))*(AMV1træ!$S62*FP$183+AMV1træBP!$S62*FP$184+AMV3kul!$S60*FP$185+AMV4træ!$S60*FP$186+AMV4træBP!$S60*FP$187+AVV1træ!$S60*FP$188+AVV1kul!$S60*FP$189+AVV2træ!$S60*FP$190+AVV2halm!$S60*FP$191+AVV2gasGT!$S60*FP$192+KKV!$S60*FP$193+HCVgas!$S60*FP$194+SPolie!$S60*FP$195+SPgas!$S60*FP$196+GeoEL!$S58*FP$197+GeoVa!$S58*FP$198+VP!$S58*FP$199+Sol!$S58*FP$200+Affald!$S62*FP$201)</f>
        <v>0.14053541170804185</v>
      </c>
      <c r="FQ39" s="246">
        <f ca="1">IF(Sammenligning!$G$9="GJ",1,(1*3.6))*(AMV1træ!$S62*FQ$183+AMV1træBP!$S62*FQ$184+AMV3kul!$S60*FQ$185+AMV4træ!$S60*FQ$186+AMV4træBP!$S60*FQ$187+AVV1træ!$S60*FQ$188+AVV1kul!$S60*FQ$189+AVV2træ!$S60*FQ$190+AVV2halm!$S60*FQ$191+AVV2gasGT!$S60*FQ$192+KKV!$S60*FQ$193+HCVgas!$S60*FQ$194+SPolie!$S60*FQ$195+SPgas!$S60*FQ$196+GeoEL!$S58*FQ$197+GeoVa!$S58*FQ$198+VP!$S58*FQ$199+Sol!$S58*FQ$200+Affald!$S62*FQ$201)</f>
        <v>6.1812763013866449E-2</v>
      </c>
      <c r="FR39" s="246">
        <f ca="1">IF(Sammenligning!$G$9="GJ",1,(1*3.6))*(AMV1træ!$S62*FR$183+AMV1træBP!$S62*FR$184+AMV3kul!$S60*FR$185+AMV4træ!$S60*FR$186+AMV4træBP!$S60*FR$187+AVV1træ!$S60*FR$188+AVV1kul!$S60*FR$189+AVV2træ!$S60*FR$190+AVV2halm!$S60*FR$191+AVV2gasGT!$S60*FR$192+KKV!$S60*FR$193+HCVgas!$S60*FR$194+SPolie!$S60*FR$195+SPgas!$S60*FR$196+GeoEL!$S58*FR$197+GeoVa!$S58*FR$198+VP!$S58*FR$199+Sol!$S58*FR$200+Affald!$S62*FR$201)</f>
        <v>5.2979832211823688E-2</v>
      </c>
      <c r="FS39" s="246">
        <f ca="1">IF(Sammenligning!$G$9="GJ",1,(1*3.6))*(AMV1træ!$T62*FS$183+AMV1træBP!$T62*FS$184+AMV3kul!$T60*FS$185+AMV4træ!$T60*FS$186+AMV4træBP!$T60*FS$187+AVV1træ!$T60*FS$188+AVV1kul!$T60*FS$189+AVV2træ!$T60*FS$190+AVV2halm!$T60*FS$191+AVV2gasGT!$T60*FS$192+KKV!$T60*FS$193+HCVgas!$T60*FS$194+SPolie!$T60*FS$195+SPgas!$T60*FS$196+GeoEL!$T58*FS$197+GeoVa!$T58*FS$198+VP!$T58*FS$199+Sol!$T58*FS$200+Affald!$T62*FS$201)</f>
        <v>1.9635585688575156E-2</v>
      </c>
      <c r="FT39" s="246">
        <f ca="1">IF(Sammenligning!$G$9="GJ",1,(1*3.6))*(AMV1træ!$T62*FT$183+AMV1træBP!$T62*FT$184+AMV3kul!$T60*FT$185+AMV4træ!$T60*FT$186+AMV4træBP!$T60*FT$187+AVV1træ!$T60*FT$188+AVV1kul!$T60*FT$189+AVV2træ!$T60*FT$190+AVV2halm!$T60*FT$191+AVV2gasGT!$T60*FT$192+KKV!$T60*FT$193+HCVgas!$T60*FT$194+SPolie!$T60*FT$195+SPgas!$T60*FT$196+GeoEL!$T58*FT$197+GeoVa!$T58*FT$198+VP!$T58*FT$199+Sol!$T58*FT$200+Affald!$T62*FT$201)</f>
        <v>3.5927872187646745E-2</v>
      </c>
      <c r="FU39" s="246">
        <f ca="1">IF(Sammenligning!$G$9="GJ",1,(1*3.6))*(AMV1træ!$T62*FU$183+AMV1træBP!$T62*FU$184+AMV3kul!$T60*FU$185+AMV4træ!$T60*FU$186+AMV4træBP!$T60*FU$187+AVV1træ!$T60*FU$188+AVV1kul!$T60*FU$189+AVV2træ!$T60*FU$190+AVV2halm!$T60*FU$191+AVV2gasGT!$T60*FU$192+KKV!$T60*FU$193+HCVgas!$T60*FU$194+SPolie!$T60*FU$195+SPgas!$T60*FU$196+GeoEL!$T58*FU$197+GeoVa!$T58*FU$198+VP!$T58*FU$199+Sol!$T58*FU$200+Affald!$T62*FU$201)</f>
        <v>5.1430365995804243E-2</v>
      </c>
      <c r="FV39" s="246">
        <f ca="1">IF(Sammenligning!$G$9="GJ",1,(1*3.6))*(AMV1træ!$T62*FV$183+AMV1træBP!$T62*FV$184+AMV3kul!$T60*FV$185+AMV4træ!$T60*FV$186+AMV4træBP!$T60*FV$187+AVV1træ!$T60*FV$188+AVV1kul!$T60*FV$189+AVV2træ!$T60*FV$190+AVV2halm!$T60*FV$191+AVV2gasGT!$T60*FV$192+KKV!$T60*FV$193+HCVgas!$T60*FV$194+SPolie!$T60*FV$195+SPgas!$T60*FV$196+GeoEL!$T58*FV$197+GeoVa!$T58*FV$198+VP!$T58*FV$199+Sol!$T58*FV$200+Affald!$T62*FV$201)</f>
        <v>0.14605073418749825</v>
      </c>
      <c r="FW39" s="246">
        <f ca="1">IF(Sammenligning!$G$9="GJ",1,(1*3.6))*(AMV1træ!$T62*FW$183+AMV1træBP!$T62*FW$184+AMV3kul!$T60*FW$185+AMV4træ!$T60*FW$186+AMV4træBP!$T60*FW$187+AVV1træ!$T60*FW$188+AVV1kul!$T60*FW$189+AVV2træ!$T60*FW$190+AVV2halm!$T60*FW$191+AVV2gasGT!$T60*FW$192+KKV!$T60*FW$193+HCVgas!$T60*FW$194+SPolie!$T60*FW$195+SPgas!$T60*FW$196+GeoEL!$T58*FW$197+GeoVa!$T58*FW$198+VP!$T58*FW$199+Sol!$T58*FW$200+Affald!$T62*FW$201)</f>
        <v>0.18471007450088564</v>
      </c>
      <c r="FX39" s="246">
        <f ca="1">IF(Sammenligning!$G$9="GJ",1,(1*3.6))*(AMV1træ!$T62*FX$183+AMV1træBP!$T62*FX$184+AMV3kul!$T60*FX$185+AMV4træ!$T60*FX$186+AMV4træBP!$T60*FX$187+AVV1træ!$T60*FX$188+AVV1kul!$T60*FX$189+AVV2træ!$T60*FX$190+AVV2halm!$T60*FX$191+AVV2gasGT!$T60*FX$192+KKV!$T60*FX$193+HCVgas!$T60*FX$194+SPolie!$T60*FX$195+SPgas!$T60*FX$196+GeoEL!$T58*FX$197+GeoVa!$T58*FX$198+VP!$T58*FX$199+Sol!$T58*FX$200+Affald!$T62*FX$201)</f>
        <v>0.14046262599070783</v>
      </c>
      <c r="FY39" s="246">
        <f ca="1">IF(Sammenligning!$G$9="GJ",1,(1*3.6))*(AMV1træ!$T62*FY$183+AMV1træBP!$T62*FY$184+AMV3kul!$T60*FY$185+AMV4træ!$T60*FY$186+AMV4træBP!$T60*FY$187+AVV1træ!$T60*FY$188+AVV1kul!$T60*FY$189+AVV2træ!$T60*FY$190+AVV2halm!$T60*FY$191+AVV2gasGT!$T60*FY$192+KKV!$T60*FY$193+HCVgas!$T60*FY$194+SPolie!$T60*FY$195+SPgas!$T60*FY$196+GeoEL!$T58*FY$197+GeoVa!$T58*FY$198+VP!$T58*FY$199+Sol!$T58*FY$200+Affald!$T62*FY$201)</f>
        <v>9.9767905940722698E-4</v>
      </c>
      <c r="FZ39" s="246">
        <f ca="1">IF(Sammenligning!$G$9="GJ",1,(1*3.6))*(AMV1træ!$T62*FZ$183+AMV1træBP!$T62*FZ$184+AMV3kul!$T60*FZ$185+AMV4træ!$T60*FZ$186+AMV4træBP!$T60*FZ$187+AVV1træ!$T60*FZ$188+AVV1kul!$T60*FZ$189+AVV2træ!$T60*FZ$190+AVV2halm!$T60*FZ$191+AVV2gasGT!$T60*FZ$192+KKV!$T60*FZ$193+HCVgas!$T60*FZ$194+SPolie!$T60*FZ$195+SPgas!$T60*FZ$196+GeoEL!$T58*FZ$197+GeoVa!$T58*FZ$198+VP!$T58*FZ$199+Sol!$T58*FZ$200+Affald!$T62*FZ$201)</f>
        <v>0.29335022306700398</v>
      </c>
      <c r="GA39" s="246">
        <f ca="1">IF(Sammenligning!$G$9="GJ",1,(1*3.6))*(AMV1træ!$T62*GA$183+AMV1træBP!$T62*GA$184+AMV3kul!$T60*GA$185+AMV4træ!$T60*GA$186+AMV4træBP!$T60*GA$187+AVV1træ!$T60*GA$188+AVV1kul!$T60*GA$189+AVV2træ!$T60*GA$190+AVV2halm!$T60*GA$191+AVV2gasGT!$T60*GA$192+KKV!$T60*GA$193+HCVgas!$T60*GA$194+SPolie!$T60*GA$195+SPgas!$T60*GA$196+GeoEL!$T58*GA$197+GeoVa!$T58*GA$198+VP!$T58*GA$199+Sol!$T58*GA$200+Affald!$T62*GA$201)</f>
        <v>0.32332542834025574</v>
      </c>
      <c r="GB39" s="246">
        <f ca="1">IF(Sammenligning!$G$9="GJ",1,(1*3.6))*(AMV1træ!$T62*GB$183+AMV1træBP!$T62*GB$184+AMV3kul!$T60*GB$185+AMV4træ!$T60*GB$186+AMV4træBP!$T60*GB$187+AVV1træ!$T60*GB$188+AVV1kul!$T60*GB$189+AVV2træ!$T60*GB$190+AVV2halm!$T60*GB$191+AVV2gasGT!$T60*GB$192+KKV!$T60*GB$193+HCVgas!$T60*GB$194+SPolie!$T60*GB$195+SPgas!$T60*GB$196+GeoEL!$T58*GB$197+GeoVa!$T58*GB$198+VP!$T58*GB$199+Sol!$T58*GB$200+Affald!$T62*GB$201)</f>
        <v>0.13698557213287654</v>
      </c>
      <c r="GC39" s="246">
        <f ca="1">IF(Sammenligning!$G$9="GJ",1,(1*3.6))*(AMV1træ!$T62*GC$183+AMV1træBP!$T62*GC$184+AMV3kul!$T60*GC$185+AMV4træ!$T60*GC$186+AMV4træBP!$T60*GC$187+AVV1træ!$T60*GC$188+AVV1kul!$T60*GC$189+AVV2træ!$T60*GC$190+AVV2halm!$T60*GC$191+AVV2gasGT!$T60*GC$192+KKV!$T60*GC$193+HCVgas!$T60*GC$194+SPolie!$T60*GC$195+SPgas!$T60*GC$196+GeoEL!$T58*GC$197+GeoVa!$T58*GC$198+VP!$T58*GC$199+Sol!$T58*GC$200+Affald!$T62*GC$201)</f>
        <v>6.4469055747488457E-2</v>
      </c>
      <c r="GD39" s="246">
        <f ca="1">IF(Sammenligning!$G$9="GJ",1,(1*3.6))*(AMV1træ!$T62*GD$183+AMV1træBP!$T62*GD$184+AMV3kul!$T60*GD$185+AMV4træ!$T60*GD$186+AMV4træBP!$T60*GD$187+AVV1træ!$T60*GD$188+AVV1kul!$T60*GD$189+AVV2træ!$T60*GD$190+AVV2halm!$T60*GD$191+AVV2gasGT!$T60*GD$192+KKV!$T60*GD$193+HCVgas!$T60*GD$194+SPolie!$T60*GD$195+SPgas!$T60*GD$196+GeoEL!$T58*GD$197+GeoVa!$T58*GD$198+VP!$T58*GD$199+Sol!$T58*GD$200+Affald!$T62*GD$201)</f>
        <v>5.6002274718434143E-2</v>
      </c>
      <c r="GE39" s="246">
        <f ca="1">IF(Sammenligning!$G$9="GJ",1,(1*3.6))*(AMV1træ!$U62*GE$183+AMV1træBP!$U62*GE$184+AMV3kul!$U60*GE$185+AMV4træ!$U60*GE$186+AMV4træBP!$U60*GE$187+AVV1træ!$U60*GE$188+AVV1kul!$U60*GE$189+AVV2træ!$U60*GE$190+AVV2halm!$U60*GE$191+AVV2gasGT!$U60*GE$192+KKV!$U60*GE$193+HCVgas!$U60*GE$194+SPolie!$U60*GE$195+SPgas!$U60*GE$196+GeoEL!$U58*GE$197+GeoVa!$U58*GE$198+VP!$U58*GE$199+Sol!$U58*GE$200+Affald!$U62*GE$201)</f>
        <v>1.9766033236452228E-2</v>
      </c>
      <c r="GF39" s="246">
        <f ca="1">IF(Sammenligning!$G$9="GJ",1,(1*3.6))*(AMV1træ!$U62*GF$183+AMV1træBP!$U62*GF$184+AMV3kul!$U60*GF$185+AMV4træ!$U60*GF$186+AMV4træBP!$U60*GF$187+AVV1træ!$U60*GF$188+AVV1kul!$U60*GF$189+AVV2træ!$U60*GF$190+AVV2halm!$U60*GF$191+AVV2gasGT!$U60*GF$192+KKV!$U60*GF$193+HCVgas!$U60*GF$194+SPolie!$U60*GF$195+SPgas!$U60*GF$196+GeoEL!$U58*GF$197+GeoVa!$U58*GF$198+VP!$U58*GF$199+Sol!$U58*GF$200+Affald!$U62*GF$201)</f>
        <v>3.6945823553077191E-2</v>
      </c>
      <c r="GG39" s="246">
        <f ca="1">IF(Sammenligning!$G$9="GJ",1,(1*3.6))*(AMV1træ!$U62*GG$183+AMV1træBP!$U62*GG$184+AMV3kul!$U60*GG$185+AMV4træ!$U60*GG$186+AMV4træBP!$U60*GG$187+AVV1træ!$U60*GG$188+AVV1kul!$U60*GG$189+AVV2træ!$U60*GG$190+AVV2halm!$U60*GG$191+AVV2gasGT!$U60*GG$192+KKV!$U60*GG$193+HCVgas!$U60*GG$194+SPolie!$U60*GG$195+SPgas!$U60*GG$196+GeoEL!$U58*GG$197+GeoVa!$U58*GG$198+VP!$U58*GG$199+Sol!$U58*GG$200+Affald!$U62*GG$201)</f>
        <v>5.4523065842304354E-2</v>
      </c>
      <c r="GH39" s="246">
        <f ca="1">IF(Sammenligning!$G$9="GJ",1,(1*3.6))*(AMV1træ!$U62*GH$183+AMV1træBP!$U62*GH$184+AMV3kul!$U60*GH$185+AMV4træ!$U60*GH$186+AMV4træBP!$U60*GH$187+AVV1træ!$U60*GH$188+AVV1kul!$U60*GH$189+AVV2træ!$U60*GH$190+AVV2halm!$U60*GH$191+AVV2gasGT!$U60*GH$192+KKV!$U60*GH$193+HCVgas!$U60*GH$194+SPolie!$U60*GH$195+SPgas!$U60*GH$196+GeoEL!$U58*GH$197+GeoVa!$U58*GH$198+VP!$U58*GH$199+Sol!$U58*GH$200+Affald!$U62*GH$201)</f>
        <v>0.17173046392108232</v>
      </c>
      <c r="GI39" s="246">
        <f ca="1">IF(Sammenligning!$G$9="GJ",1,(1*3.6))*(AMV1træ!$U62*GI$183+AMV1træBP!$U62*GI$184+AMV3kul!$U60*GI$185+AMV4træ!$U60*GI$186+AMV4træBP!$U60*GI$187+AVV1træ!$U60*GI$188+AVV1kul!$U60*GI$189+AVV2træ!$U60*GI$190+AVV2halm!$U60*GI$191+AVV2gasGT!$U60*GI$192+KKV!$U60*GI$193+HCVgas!$U60*GI$194+SPolie!$U60*GI$195+SPgas!$U60*GI$196+GeoEL!$U58*GI$197+GeoVa!$U58*GI$198+VP!$U58*GI$199+Sol!$U58*GI$200+Affald!$U62*GI$201)</f>
        <v>0.15874138923968806</v>
      </c>
      <c r="GJ39" s="246">
        <f ca="1">IF(Sammenligning!$G$9="GJ",1,(1*3.6))*(AMV1træ!$U62*GJ$183+AMV1træBP!$U62*GJ$184+AMV3kul!$U60*GJ$185+AMV4træ!$U60*GJ$186+AMV4træBP!$U60*GJ$187+AVV1træ!$U60*GJ$188+AVV1kul!$U60*GJ$189+AVV2træ!$U60*GJ$190+AVV2halm!$U60*GJ$191+AVV2gasGT!$U60*GJ$192+KKV!$U60*GJ$193+HCVgas!$U60*GJ$194+SPolie!$U60*GJ$195+SPgas!$U60*GJ$196+GeoEL!$U58*GJ$197+GeoVa!$U58*GJ$198+VP!$U58*GJ$199+Sol!$U58*GJ$200+Affald!$U62*GJ$201)</f>
        <v>0.16039440695404916</v>
      </c>
      <c r="GK39" s="246">
        <f ca="1">IF(Sammenligning!$G$9="GJ",1,(1*3.6))*(AMV1træ!$U62*GK$183+AMV1træBP!$U62*GK$184+AMV3kul!$U60*GK$185+AMV4træ!$U60*GK$186+AMV4træBP!$U60*GK$187+AVV1træ!$U60*GK$188+AVV1kul!$U60*GK$189+AVV2træ!$U60*GK$190+AVV2halm!$U60*GK$191+AVV2gasGT!$U60*GK$192+KKV!$U60*GK$193+HCVgas!$U60*GK$194+SPolie!$U60*GK$195+SPgas!$U60*GK$196+GeoEL!$U58*GK$197+GeoVa!$U58*GK$198+VP!$U58*GK$199+Sol!$U58*GK$200+Affald!$U62*GK$201)</f>
        <v>2.000312414321976E-2</v>
      </c>
      <c r="GL39" s="246">
        <f ca="1">IF(Sammenligning!$G$9="GJ",1,(1*3.6))*(AMV1træ!$U62*GL$183+AMV1træBP!$U62*GL$184+AMV3kul!$U60*GL$185+AMV4træ!$U60*GL$186+AMV4træBP!$U60*GL$187+AVV1træ!$U60*GL$188+AVV1kul!$U60*GL$189+AVV2træ!$U60*GL$190+AVV2halm!$U60*GL$191+AVV2gasGT!$U60*GL$192+KKV!$U60*GL$193+HCVgas!$U60*GL$194+SPolie!$U60*GL$195+SPgas!$U60*GL$196+GeoEL!$U58*GL$197+GeoVa!$U58*GL$198+VP!$U58*GL$199+Sol!$U58*GL$200+Affald!$U62*GL$201)</f>
        <v>0.29064973121981186</v>
      </c>
      <c r="GM39" s="246">
        <f ca="1">IF(Sammenligning!$G$9="GJ",1,(1*3.6))*(AMV1træ!$U62*GM$183+AMV1træBP!$U62*GM$184+AMV3kul!$U60*GM$185+AMV4træ!$U60*GM$186+AMV4træBP!$U60*GM$187+AVV1træ!$U60*GM$188+AVV1kul!$U60*GM$189+AVV2træ!$U60*GM$190+AVV2halm!$U60*GM$191+AVV2gasGT!$U60*GM$192+KKV!$U60*GM$193+HCVgas!$U60*GM$194+SPolie!$U60*GM$195+SPgas!$U60*GM$196+GeoEL!$U58*GM$197+GeoVa!$U58*GM$198+VP!$U58*GM$199+Sol!$U58*GM$200+Affald!$U62*GM$201)</f>
        <v>0.31858651038490482</v>
      </c>
      <c r="GN39" s="246">
        <f ca="1">IF(Sammenligning!$G$9="GJ",1,(1*3.6))*(AMV1træ!$U62*GN$183+AMV1træBP!$U62*GN$184+AMV3kul!$U60*GN$185+AMV4træ!$U60*GN$186+AMV4træBP!$U60*GN$187+AVV1træ!$U60*GN$188+AVV1kul!$U60*GN$189+AVV2træ!$U60*GN$190+AVV2halm!$U60*GN$191+AVV2gasGT!$U60*GN$192+KKV!$U60*GN$193+HCVgas!$U60*GN$194+SPolie!$U60*GN$195+SPgas!$U60*GN$196+GeoEL!$U58*GN$197+GeoVa!$U58*GN$198+VP!$U58*GN$199+Sol!$U58*GN$200+Affald!$U62*GN$201)</f>
        <v>0.13341079263935052</v>
      </c>
      <c r="GO39" s="246">
        <f ca="1">IF(Sammenligning!$G$9="GJ",1,(1*3.6))*(AMV1træ!$U62*GO$183+AMV1træBP!$U62*GO$184+AMV3kul!$U60*GO$185+AMV4træ!$U60*GO$186+AMV4træBP!$U60*GO$187+AVV1træ!$U60*GO$188+AVV1kul!$U60*GO$189+AVV2træ!$U60*GO$190+AVV2halm!$U60*GO$191+AVV2gasGT!$U60*GO$192+KKV!$U60*GO$193+HCVgas!$U60*GO$194+SPolie!$U60*GO$195+SPgas!$U60*GO$196+GeoEL!$U58*GO$197+GeoVa!$U58*GO$198+VP!$U58*GO$199+Sol!$U58*GO$200+Affald!$U62*GO$201)</f>
        <v>6.7090737525219699E-2</v>
      </c>
      <c r="GP39" s="246">
        <f ca="1">IF(Sammenligning!$G$9="GJ",1,(1*3.6))*(AMV1træ!$U62*GP$183+AMV1træBP!$U62*GP$184+AMV3kul!$U60*GP$185+AMV4træ!$U60*GP$186+AMV4træBP!$U60*GP$187+AVV1træ!$U60*GP$188+AVV1kul!$U60*GP$189+AVV2træ!$U60*GP$190+AVV2halm!$U60*GP$191+AVV2gasGT!$U60*GP$192+KKV!$U60*GP$193+HCVgas!$U60*GP$194+SPolie!$U60*GP$195+SPgas!$U60*GP$196+GeoEL!$U58*GP$197+GeoVa!$U58*GP$198+VP!$U58*GP$199+Sol!$U58*GP$200+Affald!$U62*GP$201)</f>
        <v>5.9026707086857047E-2</v>
      </c>
      <c r="GQ39" s="310">
        <f ca="1">IF(Sammenligning!$G$9="GJ",1,(1*3.6))*(AMV1træ!$V62*GQ$183+AMV1træBP!$V62*GQ$184+AMV3kul!$V60*GQ$185+AMV4træ!$V60*GQ$186+AMV4træBP!$V60*GQ$187+AVV1træ!$V60*GQ$188+AVV1kul!$V60*GQ$189+AVV2træ!$V60*GQ$190+AVV2halm!$V60*GQ$191+AVV2gasGT!$V60*GQ$192+KKV!$V60*GQ$193+HCVgas!$V60*GQ$194+SPolie!$V60*GQ$195+SPgas!$V60*GQ$196+GeoEL!$V58*GQ$197+GeoVa!$V58*GQ$198+VP!$V58*GQ$199+Sol!$V58*GQ$200+Affald!$V62*GQ$201)</f>
        <v>1.9904845010732135E-2</v>
      </c>
      <c r="GR39" s="310">
        <f ca="1">IF(Sammenligning!$G$9="GJ",1,(1*3.6))*(AMV1træ!$V62*GR$183+AMV1træBP!$V62*GR$184+AMV3kul!$V60*GR$185+AMV4træ!$V60*GR$186+AMV4træBP!$V60*GR$187+AVV1træ!$V60*GR$188+AVV1kul!$V60*GR$189+AVV2træ!$V60*GR$190+AVV2halm!$V60*GR$191+AVV2gasGT!$V60*GR$192+KKV!$V60*GR$193+HCVgas!$V60*GR$194+SPolie!$V60*GR$195+SPgas!$V60*GR$196+GeoEL!$V58*GR$197+GeoVa!$V58*GR$198+VP!$V58*GR$199+Sol!$V58*GR$200+Affald!$V62*GR$201)</f>
        <v>3.7961954377986433E-2</v>
      </c>
      <c r="GS39" s="310">
        <f ca="1">IF(Sammenligning!$G$9="GJ",1,(1*3.6))*(AMV1træ!$V62*GS$183+AMV1træBP!$V62*GS$184+AMV3kul!$V60*GS$185+AMV4træ!$V60*GS$186+AMV4træBP!$V60*GS$187+AVV1træ!$V60*GS$188+AVV1kul!$V60*GS$189+AVV2træ!$V60*GS$190+AVV2halm!$V60*GS$191+AVV2gasGT!$V60*GS$192+KKV!$V60*GS$193+HCVgas!$V60*GS$194+SPolie!$V60*GS$195+SPgas!$V60*GS$196+GeoEL!$V58*GS$197+GeoVa!$V58*GS$198+VP!$V58*GS$199+Sol!$V58*GS$200+Affald!$V62*GS$201)</f>
        <v>5.7540330714903387E-2</v>
      </c>
      <c r="GT39" s="310">
        <f ca="1">IF(Sammenligning!$G$9="GJ",1,(1*3.6))*(AMV1træ!$V62*GT$183+AMV1træBP!$V62*GT$184+AMV3kul!$V60*GT$185+AMV4træ!$V60*GT$186+AMV4træBP!$V60*GT$187+AVV1træ!$V60*GT$188+AVV1kul!$V60*GT$189+AVV2træ!$V60*GT$190+AVV2halm!$V60*GT$191+AVV2gasGT!$V60*GT$192+KKV!$V60*GT$193+HCVgas!$V60*GT$194+SPolie!$V60*GT$195+SPgas!$V60*GT$196+GeoEL!$V58*GT$197+GeoVa!$V58*GT$198+VP!$V58*GT$199+Sol!$V58*GT$200+Affald!$V62*GT$201)</f>
        <v>0.19805569854976227</v>
      </c>
      <c r="GU39" s="310">
        <f ca="1">IF(Sammenligning!$G$9="GJ",1,(1*3.6))*(AMV1træ!$V62*GU$183+AMV1træBP!$V62*GU$184+AMV3kul!$V60*GU$185+AMV4træ!$V60*GU$186+AMV4træBP!$V60*GU$187+AVV1træ!$V60*GU$188+AVV1kul!$V60*GU$189+AVV2træ!$V60*GU$190+AVV2halm!$V60*GU$191+AVV2gasGT!$V60*GU$192+KKV!$V60*GU$193+HCVgas!$V60*GU$194+SPolie!$V60*GU$195+SPgas!$V60*GU$196+GeoEL!$V58*GU$197+GeoVa!$V58*GU$198+VP!$V58*GU$199+Sol!$V58*GU$200+Affald!$V62*GU$201)</f>
        <v>0.13231067448175007</v>
      </c>
      <c r="GV39" s="310">
        <f ca="1">IF(Sammenligning!$G$9="GJ",1,(1*3.6))*(AMV1træ!$V62*GV$183+AMV1træBP!$V62*GV$184+AMV3kul!$V60*GV$185+AMV4træ!$V60*GV$186+AMV4træBP!$V60*GV$187+AVV1træ!$V60*GV$188+AVV1kul!$V60*GV$189+AVV2træ!$V60*GV$190+AVV2halm!$V60*GV$191+AVV2gasGT!$V60*GV$192+KKV!$V60*GV$193+HCVgas!$V60*GV$194+SPolie!$V60*GV$195+SPgas!$V60*GV$196+GeoEL!$V58*GV$197+GeoVa!$V58*GV$198+VP!$V58*GV$199+Sol!$V58*GV$200+Affald!$V62*GV$201)</f>
        <v>0.1803665257956788</v>
      </c>
      <c r="GW39" s="310">
        <f ca="1">IF(Sammenligning!$G$9="GJ",1,(1*3.6))*(AMV1træ!$V62*GW$183+AMV1træBP!$V62*GW$184+AMV3kul!$V60*GW$185+AMV4træ!$V60*GW$186+AMV4træBP!$V60*GW$187+AVV1træ!$V60*GW$188+AVV1kul!$V60*GW$189+AVV2træ!$V60*GW$190+AVV2halm!$V60*GW$191+AVV2gasGT!$V60*GW$192+KKV!$V60*GW$193+HCVgas!$V60*GW$194+SPolie!$V60*GW$195+SPgas!$V60*GW$196+GeoEL!$V58*GW$197+GeoVa!$V58*GW$198+VP!$V58*GW$199+Sol!$V58*GW$200+Affald!$V62*GW$201)</f>
        <v>3.7673226792989817E-2</v>
      </c>
      <c r="GX39" s="310">
        <f ca="1">IF(Sammenligning!$G$9="GJ",1,(1*3.6))*(AMV1træ!$V62*GX$183+AMV1træBP!$V62*GX$184+AMV3kul!$V60*GX$185+AMV4træ!$V60*GX$186+AMV4træBP!$V60*GX$187+AVV1træ!$V60*GX$188+AVV1kul!$V60*GX$189+AVV2træ!$V60*GX$190+AVV2halm!$V60*GX$191+AVV2gasGT!$V60*GX$192+KKV!$V60*GX$193+HCVgas!$V60*GX$194+SPolie!$V60*GX$195+SPgas!$V60*GX$196+GeoEL!$V58*GX$197+GeoVa!$V58*GX$198+VP!$V58*GX$199+Sol!$V58*GX$200+Affald!$V62*GX$201)</f>
        <v>0.28771298475403984</v>
      </c>
      <c r="GY39" s="310">
        <f ca="1">IF(Sammenligning!$G$9="GJ",1,(1*3.6))*(AMV1træ!$V62*GY$183+AMV1træBP!$V62*GY$184+AMV3kul!$V60*GY$185+AMV4træ!$V60*GY$186+AMV4træBP!$V60*GY$187+AVV1træ!$V60*GY$188+AVV1kul!$V60*GY$189+AVV2træ!$V60*GY$190+AVV2halm!$V60*GY$191+AVV2gasGT!$V60*GY$192+KKV!$V60*GY$193+HCVgas!$V60*GY$194+SPolie!$V60*GY$195+SPgas!$V60*GY$196+GeoEL!$V58*GY$197+GeoVa!$V58*GY$198+VP!$V58*GY$199+Sol!$V58*GY$200+Affald!$V62*GY$201)</f>
        <v>0.3138887736676228</v>
      </c>
      <c r="GZ39" s="310">
        <f ca="1">IF(Sammenligning!$G$9="GJ",1,(1*3.6))*(AMV1træ!$V62*GZ$183+AMV1træBP!$V62*GZ$184+AMV3kul!$V60*GZ$185+AMV4træ!$V60*GZ$186+AMV4træBP!$V60*GZ$187+AVV1træ!$V60*GZ$188+AVV1kul!$V60*GZ$189+AVV2træ!$V60*GZ$190+AVV2halm!$V60*GZ$191+AVV2gasGT!$V60*GZ$192+KKV!$V60*GZ$193+HCVgas!$V60*GZ$194+SPolie!$V60*GZ$195+SPgas!$V60*GZ$196+GeoEL!$V58*GZ$197+GeoVa!$V58*GZ$198+VP!$V58*GZ$199+Sol!$V58*GZ$200+Affald!$V62*GZ$201)</f>
        <v>0.12981080305311304</v>
      </c>
      <c r="HA39" s="310">
        <f ca="1">IF(Sammenligning!$G$9="GJ",1,(1*3.6))*(AMV1træ!$V62*HA$183+AMV1træBP!$V62*HA$184+AMV3kul!$V60*HA$185+AMV4træ!$V60*HA$186+AMV4træBP!$V60*HA$187+AVV1træ!$V60*HA$188+AVV1kul!$V60*HA$189+AVV2træ!$V60*HA$190+AVV2halm!$V60*HA$191+AVV2gasGT!$V60*HA$192+KKV!$V60*HA$193+HCVgas!$V60*HA$194+SPolie!$V60*HA$195+SPgas!$V60*HA$196+GeoEL!$V58*HA$197+GeoVa!$V58*HA$198+VP!$V58*HA$199+Sol!$V58*HA$200+Affald!$V62*HA$201)</f>
        <v>6.9678442388397793E-2</v>
      </c>
      <c r="HB39" s="310">
        <f ca="1">IF(Sammenligning!$G$9="GJ",1,(1*3.6))*(AMV1træ!$V62*HB$183+AMV1træBP!$V62*HB$184+AMV3kul!$V60*HB$185+AMV4træ!$V60*HB$186+AMV4træBP!$V60*HB$187+AVV1træ!$V60*HB$188+AVV1kul!$V60*HB$189+AVV2træ!$V60*HB$190+AVV2halm!$V60*HB$191+AVV2gasGT!$V60*HB$192+KKV!$V60*HB$193+HCVgas!$V60*HB$194+SPolie!$V60*HB$195+SPgas!$V60*HB$196+GeoEL!$V58*HB$197+GeoVa!$V58*HB$198+VP!$V58*HB$199+Sol!$V58*HB$200+Affald!$V62*HB$201)</f>
        <v>6.2053143623816198E-2</v>
      </c>
      <c r="HC39" s="246">
        <f ca="1">IF(Sammenligning!$G$9="GJ",1,(1*3.6))*(AMV1træ!$W62*HC$183+AMV1træBP!$W62*HC$184+AMV3kul!$W60*HC$185+AMV4træ!$W60*HC$186+AMV4træBP!$W60*HC$187+AVV1træ!$W60*HC$188+AVV1kul!$W60*HC$189+AVV2træ!$W60*HC$190+AVV2halm!$W60*HC$191+AVV2gasGT!$W60*HC$192+KKV!$W60*HC$193+HCVgas!$W60*HC$194+SPolie!$W60*HC$195+SPgas!$W60*HC$196+GeoEL!$W58*HC$197+GeoVa!$W58*HC$198+VP!$W58*HC$199+Sol!$W58*HC$200+Affald!$W62*HC$201)</f>
        <v>7.4978251716631928E-3</v>
      </c>
      <c r="HD39" s="246">
        <f ca="1">IF(Sammenligning!$G$9="GJ",1,(1*3.6))*(AMV1træ!$W62*HD$183+AMV1træBP!$W62*HD$184+AMV3kul!$W60*HD$185+AMV4træ!$W60*HD$186+AMV4træBP!$W60*HD$187+AVV1træ!$W60*HD$188+AVV1kul!$W60*HD$189+AVV2træ!$W60*HD$190+AVV2halm!$W60*HD$191+AVV2gasGT!$W60*HD$192+KKV!$W60*HD$193+HCVgas!$W60*HD$194+SPolie!$W60*HD$195+SPgas!$W60*HD$196+GeoEL!$W58*HD$197+GeoVa!$W58*HD$198+VP!$W58*HD$199+Sol!$W58*HD$200+Affald!$W62*HD$201)</f>
        <v>8.4305625293614826E-3</v>
      </c>
      <c r="HE39" s="246">
        <f ca="1">IF(Sammenligning!$G$9="GJ",1,(1*3.6))*(AMV1træ!$W62*HE$183+AMV1træBP!$W62*HE$184+AMV3kul!$W60*HE$185+AMV4træ!$W60*HE$186+AMV4træBP!$W60*HE$187+AVV1træ!$W60*HE$188+AVV1kul!$W60*HE$189+AVV2træ!$W60*HE$190+AVV2halm!$W60*HE$191+AVV2gasGT!$W60*HE$192+KKV!$W60*HE$193+HCVgas!$W60*HE$194+SPolie!$W60*HE$195+SPgas!$W60*HE$196+GeoEL!$W58*HE$197+GeoVa!$W58*HE$198+VP!$W58*HE$199+Sol!$W58*HE$200+Affald!$W62*HE$201)</f>
        <v>1.5663819196438472E-2</v>
      </c>
      <c r="HF39" s="246">
        <f ca="1">IF(Sammenligning!$G$9="GJ",1,(1*3.6))*(AMV1træ!$W62*HF$183+AMV1træBP!$W62*HF$184+AMV3kul!$W60*HF$185+AMV4træ!$W60*HF$186+AMV4træBP!$W60*HF$187+AVV1træ!$W60*HF$188+AVV1kul!$W60*HF$189+AVV2træ!$W60*HF$190+AVV2halm!$W60*HF$191+AVV2gasGT!$W60*HF$192+KKV!$W60*HF$193+HCVgas!$W60*HF$194+SPolie!$W60*HF$195+SPgas!$W60*HF$196+GeoEL!$W58*HF$197+GeoVa!$W58*HF$198+VP!$W58*HF$199+Sol!$W58*HF$200+Affald!$W62*HF$201)</f>
        <v>0.25966956783195089</v>
      </c>
      <c r="HG39" s="246">
        <f ca="1">IF(Sammenligning!$G$9="GJ",1,(1*3.6))*(AMV1træ!$W62*HG$183+AMV1træBP!$W62*HG$184+AMV3kul!$W60*HG$185+AMV4træ!$W60*HG$186+AMV4træBP!$W60*HG$187+AVV1træ!$W60*HG$188+AVV1kul!$W60*HG$189+AVV2træ!$W60*HG$190+AVV2halm!$W60*HG$191+AVV2gasGT!$W60*HG$192+KKV!$W60*HG$193+HCVgas!$W60*HG$194+SPolie!$W60*HG$195+SPgas!$W60*HG$196+GeoEL!$W58*HG$197+GeoVa!$W58*HG$198+VP!$W58*HG$199+Sol!$W58*HG$200+Affald!$W62*HG$201)</f>
        <v>7.1085475102847628E-2</v>
      </c>
      <c r="HH39" s="246">
        <f ca="1">IF(Sammenligning!$G$9="GJ",1,(1*3.6))*(AMV1træ!$W62*HH$183+AMV1træBP!$W62*HH$184+AMV3kul!$W60*HH$185+AMV4træ!$W60*HH$186+AMV4træBP!$W60*HH$187+AVV1træ!$W60*HH$188+AVV1kul!$W60*HH$189+AVV2træ!$W60*HH$190+AVV2halm!$W60*HH$191+AVV2gasGT!$W60*HH$192+KKV!$W60*HH$193+HCVgas!$W60*HH$194+SPolie!$W60*HH$195+SPgas!$W60*HH$196+GeoEL!$W58*HH$197+GeoVa!$W58*HH$198+VP!$W58*HH$199+Sol!$W58*HH$200+Affald!$W62*HH$201)</f>
        <v>0.19396761719147229</v>
      </c>
      <c r="HI39" s="246">
        <f ca="1">IF(Sammenligning!$G$9="GJ",1,(1*3.6))*(AMV1træ!$W62*HI$183+AMV1træBP!$W62*HI$184+AMV3kul!$W60*HI$185+AMV4træ!$W60*HI$186+AMV4træBP!$W60*HI$187+AVV1træ!$W60*HI$188+AVV1kul!$W60*HI$189+AVV2træ!$W60*HI$190+AVV2halm!$W60*HI$191+AVV2gasGT!$W60*HI$192+KKV!$W60*HI$193+HCVgas!$W60*HI$194+SPolie!$W60*HI$195+SPgas!$W60*HI$196+GeoEL!$W58*HI$197+GeoVa!$W58*HI$198+VP!$W58*HI$199+Sol!$W58*HI$200+Affald!$W62*HI$201)</f>
        <v>4.8285379462111977E-2</v>
      </c>
      <c r="HJ39" s="246">
        <f ca="1">IF(Sammenligning!$G$9="GJ",1,(1*3.6))*(AMV1træ!$W62*HJ$183+AMV1træBP!$W62*HJ$184+AMV3kul!$W60*HJ$185+AMV4træ!$W60*HJ$186+AMV4træBP!$W60*HJ$187+AVV1træ!$W60*HJ$188+AVV1kul!$W60*HJ$189+AVV2træ!$W60*HJ$190+AVV2halm!$W60*HJ$191+AVV2gasGT!$W60*HJ$192+KKV!$W60*HJ$193+HCVgas!$W60*HJ$194+SPolie!$W60*HJ$195+SPgas!$W60*HJ$196+GeoEL!$W58*HJ$197+GeoVa!$W58*HJ$198+VP!$W58*HJ$199+Sol!$W58*HJ$200+Affald!$W62*HJ$201)</f>
        <v>0.29062637442317929</v>
      </c>
      <c r="HK39" s="246">
        <f ca="1">IF(Sammenligning!$G$9="GJ",1,(1*3.6))*(AMV1træ!$W62*HK$183+AMV1træBP!$W62*HK$184+AMV3kul!$W60*HK$185+AMV4træ!$W60*HK$186+AMV4træBP!$W60*HK$187+AVV1træ!$W60*HK$188+AVV1kul!$W60*HK$189+AVV2træ!$W60*HK$190+AVV2halm!$W60*HK$191+AVV2gasGT!$W60*HK$192+KKV!$W60*HK$193+HCVgas!$W60*HK$194+SPolie!$W60*HK$195+SPgas!$W60*HK$196+GeoEL!$W58*HK$197+GeoVa!$W58*HK$198+VP!$W58*HK$199+Sol!$W58*HK$200+Affald!$W62*HK$201)</f>
        <v>0.30305984804977365</v>
      </c>
      <c r="HL39" s="246">
        <f ca="1">IF(Sammenligning!$G$9="GJ",1,(1*3.6))*(AMV1træ!$W62*HL$183+AMV1træBP!$W62*HL$184+AMV3kul!$W60*HL$185+AMV4træ!$W60*HL$186+AMV4træBP!$W60*HL$187+AVV1træ!$W60*HL$188+AVV1kul!$W60*HL$189+AVV2træ!$W60*HL$190+AVV2halm!$W60*HL$191+AVV2gasGT!$W60*HL$192+KKV!$W60*HL$193+HCVgas!$W60*HL$194+SPolie!$W60*HL$195+SPgas!$W60*HL$196+GeoEL!$W58*HL$197+GeoVa!$W58*HL$198+VP!$W58*HL$199+Sol!$W58*HL$200+Affald!$W62*HL$201)</f>
        <v>0.24586965536420666</v>
      </c>
      <c r="HM39" s="246">
        <f ca="1">IF(Sammenligning!$G$9="GJ",1,(1*3.6))*(AMV1træ!$W62*HM$183+AMV1træBP!$W62*HM$184+AMV3kul!$W60*HM$185+AMV4træ!$W60*HM$186+AMV4træBP!$W60*HM$187+AVV1træ!$W60*HM$188+AVV1kul!$W60*HM$189+AVV2træ!$W60*HM$190+AVV2halm!$W60*HM$191+AVV2gasGT!$W60*HM$192+KKV!$W60*HM$193+HCVgas!$W60*HM$194+SPolie!$W60*HM$195+SPgas!$W60*HM$196+GeoEL!$W58*HM$197+GeoVa!$W58*HM$198+VP!$W58*HM$199+Sol!$W58*HM$200+Affald!$W62*HM$201)</f>
        <v>9.1102336622587071E-2</v>
      </c>
      <c r="HN39" s="246">
        <f ca="1">IF(Sammenligning!$G$9="GJ",1,(1*3.6))*(AMV1træ!$W62*HN$183+AMV1træBP!$W62*HN$184+AMV3kul!$W60*HN$185+AMV4træ!$W60*HN$186+AMV4træBP!$W60*HN$187+AVV1træ!$W60*HN$188+AVV1kul!$W60*HN$189+AVV2træ!$W60*HN$190+AVV2halm!$W60*HN$191+AVV2gasGT!$W60*HN$192+KKV!$W60*HN$193+HCVgas!$W60*HN$194+SPolie!$W60*HN$195+SPgas!$W60*HN$196+GeoEL!$W58*HN$197+GeoVa!$W58*HN$198+VP!$W58*HN$199+Sol!$W58*HN$200+Affald!$W62*HN$201)</f>
        <v>2.7604883948613147E-2</v>
      </c>
      <c r="HO39" s="246">
        <f ca="1">IF(Sammenligning!$G$9="GJ",1,(1*3.6))*(AMV1træ!$X62*HO$183+AMV1træBP!$X62*HO$184+AMV3kul!$X60*HO$185+AMV4træ!$X60*HO$186+AMV4træBP!$X60*HO$187+AVV1træ!$X60*HO$188+AVV1kul!$X60*HO$189+AVV2træ!$X60*HO$190+AVV2halm!$X60*HO$191+AVV2gasGT!$X60*HO$192+KKV!$X60*HO$193+HCVgas!$X60*HO$194+SPolie!$X60*HO$195+SPgas!$X60*HO$196+GeoEL!$X58*HO$197+GeoVa!$X58*HO$198+VP!$X58*HO$199+Sol!$X58*HO$200+Affald!$X62*HO$201)</f>
        <v>7.4440661621107129E-3</v>
      </c>
      <c r="HP39" s="246">
        <f ca="1">IF(Sammenligning!$G$9="GJ",1,(1*3.6))*(AMV1træ!$X62*HP$183+AMV1træBP!$X62*HP$184+AMV3kul!$X60*HP$185+AMV4træ!$X60*HP$186+AMV4træBP!$X60*HP$187+AVV1træ!$X60*HP$188+AVV1kul!$X60*HP$189+AVV2træ!$X60*HP$190+AVV2halm!$X60*HP$191+AVV2gasGT!$X60*HP$192+KKV!$X60*HP$193+HCVgas!$X60*HP$194+SPolie!$X60*HP$195+SPgas!$X60*HP$196+GeoEL!$X58*HP$197+GeoVa!$X58*HP$198+VP!$X58*HP$199+Sol!$X58*HP$200+Affald!$X62*HP$201)</f>
        <v>8.3708289896888277E-3</v>
      </c>
      <c r="HQ39" s="246">
        <f ca="1">IF(Sammenligning!$G$9="GJ",1,(1*3.6))*(AMV1træ!$X62*HQ$183+AMV1træBP!$X62*HQ$184+AMV3kul!$X60*HQ$185+AMV4træ!$X60*HQ$186+AMV4træBP!$X60*HQ$187+AVV1træ!$X60*HQ$188+AVV1kul!$X60*HQ$189+AVV2træ!$X60*HQ$190+AVV2halm!$X60*HQ$191+AVV2gasGT!$X60*HQ$192+KKV!$X60*HQ$193+HCVgas!$X60*HQ$194+SPolie!$X60*HQ$195+SPgas!$X60*HQ$196+GeoEL!$X58*HQ$197+GeoVa!$X58*HQ$198+VP!$X58*HQ$199+Sol!$X58*HQ$200+Affald!$X62*HQ$201)</f>
        <v>1.562705577348435E-2</v>
      </c>
      <c r="HR39" s="246">
        <f ca="1">IF(Sammenligning!$G$9="GJ",1,(1*3.6))*(AMV1træ!$X62*HR$183+AMV1træBP!$X62*HR$184+AMV3kul!$X60*HR$185+AMV4træ!$X60*HR$186+AMV4træBP!$X60*HR$187+AVV1træ!$X60*HR$188+AVV1kul!$X60*HR$189+AVV2træ!$X60*HR$190+AVV2halm!$X60*HR$191+AVV2gasGT!$X60*HR$192+KKV!$X60*HR$193+HCVgas!$X60*HR$194+SPolie!$X60*HR$195+SPgas!$X60*HR$196+GeoEL!$X58*HR$197+GeoVa!$X58*HR$198+VP!$X58*HR$199+Sol!$X58*HR$200+Affald!$X62*HR$201)</f>
        <v>0.25966657303099999</v>
      </c>
      <c r="HS39" s="246">
        <f ca="1">IF(Sammenligning!$G$9="GJ",1,(1*3.6))*(AMV1træ!$X62*HS$183+AMV1træBP!$X62*HS$184+AMV3kul!$X60*HS$185+AMV4træ!$X60*HS$186+AMV4træBP!$X60*HS$187+AVV1træ!$X60*HS$188+AVV1kul!$X60*HS$189+AVV2træ!$X60*HS$190+AVV2halm!$X60*HS$191+AVV2gasGT!$X60*HS$192+KKV!$X60*HS$193+HCVgas!$X60*HS$194+SPolie!$X60*HS$195+SPgas!$X60*HS$196+GeoEL!$X58*HS$197+GeoVa!$X58*HS$198+VP!$X58*HS$199+Sol!$X58*HS$200+Affald!$X62*HS$201)</f>
        <v>7.1084582126084178E-2</v>
      </c>
      <c r="HT39" s="246">
        <f ca="1">IF(Sammenligning!$G$9="GJ",1,(1*3.6))*(AMV1træ!$X62*HT$183+AMV1træBP!$X62*HT$184+AMV3kul!$X60*HT$185+AMV4træ!$X60*HT$186+AMV4træBP!$X60*HT$187+AVV1træ!$X60*HT$188+AVV1kul!$X60*HT$189+AVV2træ!$X60*HT$190+AVV2halm!$X60*HT$191+AVV2gasGT!$X60*HT$192+KKV!$X60*HT$193+HCVgas!$X60*HT$194+SPolie!$X60*HT$195+SPgas!$X60*HT$196+GeoEL!$X58*HT$197+GeoVa!$X58*HT$198+VP!$X58*HT$199+Sol!$X58*HT$200+Affald!$X62*HT$201)</f>
        <v>0.19396754602402913</v>
      </c>
      <c r="HU39" s="246">
        <f ca="1">IF(Sammenligning!$G$9="GJ",1,(1*3.6))*(AMV1træ!$X62*HU$183+AMV1træBP!$X62*HU$184+AMV3kul!$X60*HU$185+AMV4træ!$X60*HU$186+AMV4træBP!$X60*HU$187+AVV1træ!$X60*HU$188+AVV1kul!$X60*HU$189+AVV2træ!$X60*HU$190+AVV2halm!$X60*HU$191+AVV2gasGT!$X60*HU$192+KKV!$X60*HU$193+HCVgas!$X60*HU$194+SPolie!$X60*HU$195+SPgas!$X60*HU$196+GeoEL!$X58*HU$197+GeoVa!$X58*HU$198+VP!$X58*HU$199+Sol!$X58*HU$200+Affald!$X62*HU$201)</f>
        <v>4.82853548944761E-2</v>
      </c>
      <c r="HV39" s="246">
        <f ca="1">IF(Sammenligning!$G$9="GJ",1,(1*3.6))*(AMV1træ!$X62*HV$183+AMV1træBP!$X62*HV$184+AMV3kul!$X60*HV$185+AMV4træ!$X60*HV$186+AMV4træBP!$X60*HV$187+AVV1træ!$X60*HV$188+AVV1kul!$X60*HV$189+AVV2træ!$X60*HV$190+AVV2halm!$X60*HV$191+AVV2gasGT!$X60*HV$192+KKV!$X60*HV$193+HCVgas!$X60*HV$194+SPolie!$X60*HV$195+SPgas!$X60*HV$196+GeoEL!$X58*HV$197+GeoVa!$X58*HV$198+VP!$X58*HV$199+Sol!$X58*HV$200+Affald!$X62*HV$201)</f>
        <v>0.29062637165739869</v>
      </c>
      <c r="HW39" s="246">
        <f ca="1">IF(Sammenligning!$G$9="GJ",1,(1*3.6))*(AMV1træ!$X62*HW$183+AMV1træBP!$X62*HW$184+AMV3kul!$X60*HW$185+AMV4træ!$X60*HW$186+AMV4træBP!$X60*HW$187+AVV1træ!$X60*HW$188+AVV1kul!$X60*HW$189+AVV2træ!$X60*HW$190+AVV2halm!$X60*HW$191+AVV2gasGT!$X60*HW$192+KKV!$X60*HW$193+HCVgas!$X60*HW$194+SPolie!$X60*HW$195+SPgas!$X60*HW$196+GeoEL!$X58*HW$197+GeoVa!$X58*HW$198+VP!$X58*HW$199+Sol!$X58*HW$200+Affald!$X62*HW$201)</f>
        <v>0.30305973166945033</v>
      </c>
      <c r="HX39" s="246">
        <f ca="1">IF(Sammenligning!$G$9="GJ",1,(1*3.6))*(AMV1træ!$X62*HX$183+AMV1træBP!$X62*HX$184+AMV3kul!$X60*HX$185+AMV4træ!$X60*HX$186+AMV4træBP!$X60*HX$187+AVV1træ!$X60*HX$188+AVV1kul!$X60*HX$189+AVV2træ!$X60*HX$190+AVV2halm!$X60*HX$191+AVV2gasGT!$X60*HX$192+KKV!$X60*HX$193+HCVgas!$X60*HX$194+SPolie!$X60*HX$195+SPgas!$X60*HX$196+GeoEL!$X58*HX$197+GeoVa!$X58*HX$198+VP!$X58*HX$199+Sol!$X58*HX$200+Affald!$X62*HX$201)</f>
        <v>0.24586485298311114</v>
      </c>
      <c r="HY39" s="246">
        <f ca="1">IF(Sammenligning!$G$9="GJ",1,(1*3.6))*(AMV1træ!$X62*HY$183+AMV1træBP!$X62*HY$184+AMV3kul!$X60*HY$185+AMV4træ!$X60*HY$186+AMV4træBP!$X60*HY$187+AVV1træ!$X60*HY$188+AVV1kul!$X60*HY$189+AVV2træ!$X60*HY$190+AVV2halm!$X60*HY$191+AVV2gasGT!$X60*HY$192+KKV!$X60*HY$193+HCVgas!$X60*HY$194+SPolie!$X60*HY$195+SPgas!$X60*HY$196+GeoEL!$X58*HY$197+GeoVa!$X58*HY$198+VP!$X58*HY$199+Sol!$X58*HY$200+Affald!$X62*HY$201)</f>
        <v>9.1069024221601319E-2</v>
      </c>
      <c r="HZ39" s="246">
        <f ca="1">IF(Sammenligning!$G$9="GJ",1,(1*3.6))*(AMV1træ!$X62*HZ$183+AMV1træBP!$X62*HZ$184+AMV3kul!$X60*HZ$185+AMV4træ!$X60*HZ$186+AMV4træBP!$X60*HZ$187+AVV1træ!$X60*HZ$188+AVV1kul!$X60*HZ$189+AVV2træ!$X60*HZ$190+AVV2halm!$X60*HZ$191+AVV2gasGT!$X60*HZ$192+KKV!$X60*HZ$193+HCVgas!$X60*HZ$194+SPolie!$X60*HZ$195+SPgas!$X60*HZ$196+GeoEL!$X58*HZ$197+GeoVa!$X58*HZ$198+VP!$X58*HZ$199+Sol!$X58*HZ$200+Affald!$X62*HZ$201)</f>
        <v>2.7552673167548582E-2</v>
      </c>
      <c r="IA39" s="246">
        <f ca="1">IF(Sammenligning!$G$9="GJ",1,(1*3.6))*(AMV1træ!$Y62*IA$183+AMV1træBP!$Y62*IA$184+AMV3kul!$Y60*IA$185+AMV4træ!$Y60*IA$186+AMV4træBP!$Y60*IA$187+AVV1træ!$Y60*IA$188+AVV1kul!$Y60*IA$189+AVV2træ!$Y60*IA$190+AVV2halm!$Y60*IA$191+AVV2gasGT!$Y60*IA$192+KKV!$Y60*IA$193+HCVgas!$Y60*IA$194+SPolie!$Y60*IA$195+SPgas!$Y60*IA$196+GeoEL!$Y58*IA$197+GeoVa!$Y58*IA$198+VP!$Y58*IA$199+Sol!$Y58*IA$200+Affald!$Y62*IA$201)</f>
        <v>7.3903071525582339E-3</v>
      </c>
      <c r="IB39" s="246">
        <f ca="1">IF(Sammenligning!$G$9="GJ",1,(1*3.6))*(AMV1træ!$Y62*IB$183+AMV1træBP!$Y62*IB$184+AMV3kul!$Y60*IB$185+AMV4træ!$Y60*IB$186+AMV4træBP!$Y60*IB$187+AVV1træ!$Y60*IB$188+AVV1kul!$Y60*IB$189+AVV2træ!$Y60*IB$190+AVV2halm!$Y60*IB$191+AVV2gasGT!$Y60*IB$192+KKV!$Y60*IB$193+HCVgas!$Y60*IB$194+SPolie!$Y60*IB$195+SPgas!$Y60*IB$196+GeoEL!$Y58*IB$197+GeoVa!$Y58*IB$198+VP!$Y58*IB$199+Sol!$Y58*IB$200+Affald!$Y62*IB$201)</f>
        <v>8.3110954500161746E-3</v>
      </c>
      <c r="IC39" s="246">
        <f ca="1">IF(Sammenligning!$G$9="GJ",1,(1*3.6))*(AMV1træ!$Y62*IC$183+AMV1træBP!$Y62*IC$184+AMV3kul!$Y60*IC$185+AMV4træ!$Y60*IC$186+AMV4træBP!$Y60*IC$187+AVV1træ!$Y60*IC$188+AVV1kul!$Y60*IC$189+AVV2træ!$Y60*IC$190+AVV2halm!$Y60*IC$191+AVV2gasGT!$Y60*IC$192+KKV!$Y60*IC$193+HCVgas!$Y60*IC$194+SPolie!$Y60*IC$195+SPgas!$Y60*IC$196+GeoEL!$Y58*IC$197+GeoVa!$Y58*IC$198+VP!$Y58*IC$199+Sol!$Y58*IC$200+Affald!$Y62*IC$201)</f>
        <v>1.5590292350530227E-2</v>
      </c>
      <c r="ID39" s="246">
        <f ca="1">IF(Sammenligning!$G$9="GJ",1,(1*3.6))*(AMV1træ!$Y62*ID$183+AMV1træBP!$Y62*ID$184+AMV3kul!$Y60*ID$185+AMV4træ!$Y60*ID$186+AMV4træBP!$Y60*ID$187+AVV1træ!$Y60*ID$188+AVV1kul!$Y60*ID$189+AVV2træ!$Y60*ID$190+AVV2halm!$Y60*ID$191+AVV2gasGT!$Y60*ID$192+KKV!$Y60*ID$193+HCVgas!$Y60*ID$194+SPolie!$Y60*ID$195+SPgas!$Y60*ID$196+GeoEL!$Y58*ID$197+GeoVa!$Y58*ID$198+VP!$Y58*ID$199+Sol!$Y58*ID$200+Affald!$Y62*ID$201)</f>
        <v>0.2596635782300491</v>
      </c>
      <c r="IE39" s="246">
        <f ca="1">IF(Sammenligning!$G$9="GJ",1,(1*3.6))*(AMV1træ!$Y62*IE$183+AMV1træBP!$Y62*IE$184+AMV3kul!$Y60*IE$185+AMV4træ!$Y60*IE$186+AMV4træBP!$Y60*IE$187+AVV1træ!$Y60*IE$188+AVV1kul!$Y60*IE$189+AVV2træ!$Y60*IE$190+AVV2halm!$Y60*IE$191+AVV2gasGT!$Y60*IE$192+KKV!$Y60*IE$193+HCVgas!$Y60*IE$194+SPolie!$Y60*IE$195+SPgas!$Y60*IE$196+GeoEL!$Y58*IE$197+GeoVa!$Y58*IE$198+VP!$Y58*IE$199+Sol!$Y58*IE$200+Affald!$Y62*IE$201)</f>
        <v>7.1083689149320728E-2</v>
      </c>
      <c r="IF39" s="246">
        <f ca="1">IF(Sammenligning!$G$9="GJ",1,(1*3.6))*(AMV1træ!$Y62*IF$183+AMV1træBP!$Y62*IF$184+AMV3kul!$Y60*IF$185+AMV4træ!$Y60*IF$186+AMV4træBP!$Y60*IF$187+AVV1træ!$Y60*IF$188+AVV1kul!$Y60*IF$189+AVV2træ!$Y60*IF$190+AVV2halm!$Y60*IF$191+AVV2gasGT!$Y60*IF$192+KKV!$Y60*IF$193+HCVgas!$Y60*IF$194+SPolie!$Y60*IF$195+SPgas!$Y60*IF$196+GeoEL!$Y58*IF$197+GeoVa!$Y58*IF$198+VP!$Y58*IF$199+Sol!$Y58*IF$200+Affald!$Y62*IF$201)</f>
        <v>0.19396747485658597</v>
      </c>
      <c r="IG39" s="246">
        <f ca="1">IF(Sammenligning!$G$9="GJ",1,(1*3.6))*(AMV1træ!$Y62*IG$183+AMV1træBP!$Y62*IG$184+AMV3kul!$Y60*IG$185+AMV4træ!$Y60*IG$186+AMV4træBP!$Y60*IG$187+AVV1træ!$Y60*IG$188+AVV1kul!$Y60*IG$189+AVV2træ!$Y60*IG$190+AVV2halm!$Y60*IG$191+AVV2gasGT!$Y60*IG$192+KKV!$Y60*IG$193+HCVgas!$Y60*IG$194+SPolie!$Y60*IG$195+SPgas!$Y60*IG$196+GeoEL!$Y58*IG$197+GeoVa!$Y58*IG$198+VP!$Y58*IG$199+Sol!$Y58*IG$200+Affald!$Y62*IG$201)</f>
        <v>4.8285330326840216E-2</v>
      </c>
      <c r="IH39" s="246">
        <f ca="1">IF(Sammenligning!$G$9="GJ",1,(1*3.6))*(AMV1træ!$Y62*IH$183+AMV1træBP!$Y62*IH$184+AMV3kul!$Y60*IH$185+AMV4træ!$Y60*IH$186+AMV4træBP!$Y60*IH$187+AVV1træ!$Y60*IH$188+AVV1kul!$Y60*IH$189+AVV2træ!$Y60*IH$190+AVV2halm!$Y60*IH$191+AVV2gasGT!$Y60*IH$192+KKV!$Y60*IH$193+HCVgas!$Y60*IH$194+SPolie!$Y60*IH$195+SPgas!$Y60*IH$196+GeoEL!$Y58*IH$197+GeoVa!$Y58*IH$198+VP!$Y58*IH$199+Sol!$Y58*IH$200+Affald!$Y62*IH$201)</f>
        <v>0.29062636889161814</v>
      </c>
      <c r="II39" s="246">
        <f ca="1">IF(Sammenligning!$G$9="GJ",1,(1*3.6))*(AMV1træ!$Y62*II$183+AMV1træBP!$Y62*II$184+AMV3kul!$Y60*II$185+AMV4træ!$Y60*II$186+AMV4træBP!$Y60*II$187+AVV1træ!$Y60*II$188+AVV1kul!$Y60*II$189+AVV2træ!$Y60*II$190+AVV2halm!$Y60*II$191+AVV2gasGT!$Y60*II$192+KKV!$Y60*II$193+HCVgas!$Y60*II$194+SPolie!$Y60*II$195+SPgas!$Y60*II$196+GeoEL!$Y58*II$197+GeoVa!$Y58*II$198+VP!$Y58*II$199+Sol!$Y58*II$200+Affald!$Y62*II$201)</f>
        <v>0.30305961528912706</v>
      </c>
      <c r="IJ39" s="246">
        <f ca="1">IF(Sammenligning!$G$9="GJ",1,(1*3.6))*(AMV1træ!$Y62*IJ$183+AMV1træBP!$Y62*IJ$184+AMV3kul!$Y60*IJ$185+AMV4træ!$Y60*IJ$186+AMV4træBP!$Y60*IJ$187+AVV1træ!$Y60*IJ$188+AVV1kul!$Y60*IJ$189+AVV2træ!$Y60*IJ$190+AVV2halm!$Y60*IJ$191+AVV2gasGT!$Y60*IJ$192+KKV!$Y60*IJ$193+HCVgas!$Y60*IJ$194+SPolie!$Y60*IJ$195+SPgas!$Y60*IJ$196+GeoEL!$Y58*IJ$197+GeoVa!$Y58*IJ$198+VP!$Y58*IJ$199+Sol!$Y58*IJ$200+Affald!$Y62*IJ$201)</f>
        <v>0.24586005060201568</v>
      </c>
      <c r="IK39" s="246">
        <f ca="1">IF(Sammenligning!$G$9="GJ",1,(1*3.6))*(AMV1træ!$Y62*IK$183+AMV1træBP!$Y62*IK$184+AMV3kul!$Y60*IK$185+AMV4træ!$Y60*IK$186+AMV4træBP!$Y60*IK$187+AVV1træ!$Y60*IK$188+AVV1kul!$Y60*IK$189+AVV2træ!$Y60*IK$190+AVV2halm!$Y60*IK$191+AVV2gasGT!$Y60*IK$192+KKV!$Y60*IK$193+HCVgas!$Y60*IK$194+SPolie!$Y60*IK$195+SPgas!$Y60*IK$196+GeoEL!$Y58*IK$197+GeoVa!$Y58*IK$198+VP!$Y58*IK$199+Sol!$Y58*IK$200+Affald!$Y62*IK$201)</f>
        <v>9.1035711820615567E-2</v>
      </c>
      <c r="IL39" s="246">
        <f ca="1">IF(Sammenligning!$G$9="GJ",1,(1*3.6))*(AMV1træ!$Y62*IL$183+AMV1træBP!$Y62*IL$184+AMV3kul!$Y60*IL$185+AMV4træ!$Y60*IL$186+AMV4træBP!$Y60*IL$187+AVV1træ!$Y60*IL$188+AVV1kul!$Y60*IL$189+AVV2træ!$Y60*IL$190+AVV2halm!$Y60*IL$191+AVV2gasGT!$Y60*IL$192+KKV!$Y60*IL$193+HCVgas!$Y60*IL$194+SPolie!$Y60*IL$195+SPgas!$Y60*IL$196+GeoEL!$Y58*IL$197+GeoVa!$Y58*IL$198+VP!$Y58*IL$199+Sol!$Y58*IL$200+Affald!$Y62*IL$201)</f>
        <v>2.7500462386484011E-2</v>
      </c>
      <c r="IM39" s="246">
        <f ca="1">IF(Sammenligning!$G$9="GJ",1,(1*3.6))*(AMV1træ!$Z62*IM$183+AMV1træBP!$Z62*IM$184+AMV3kul!$Z60*IM$185+AMV4træ!$Z60*IM$186+AMV4træBP!$Z60*IM$187+AVV1træ!$Z60*IM$188+AVV1kul!$Z60*IM$189+AVV2træ!$Z60*IM$190+AVV2halm!$Z60*IM$191+AVV2gasGT!$Z60*IM$192+KKV!$Z60*IM$193+HCVgas!$Z60*IM$194+SPolie!$Z60*IM$195+SPgas!$Z60*IM$196+GeoEL!$Z58*IM$197+GeoVa!$Z58*IM$198+VP!$Z58*IM$199+Sol!$Z58*IM$200+Affald!$Z62*IM$201)</f>
        <v>7.3365481430057557E-3</v>
      </c>
      <c r="IN39" s="246">
        <f ca="1">IF(Sammenligning!$G$9="GJ",1,(1*3.6))*(AMV1træ!$Z62*IN$183+AMV1træBP!$Z62*IN$184+AMV3kul!$Z60*IN$185+AMV4træ!$Z60*IN$186+AMV4træBP!$Z60*IN$187+AVV1træ!$Z60*IN$188+AVV1kul!$Z60*IN$189+AVV2træ!$Z60*IN$190+AVV2halm!$Z60*IN$191+AVV2gasGT!$Z60*IN$192+KKV!$Z60*IN$193+HCVgas!$Z60*IN$194+SPolie!$Z60*IN$195+SPgas!$Z60*IN$196+GeoEL!$Z58*IN$197+GeoVa!$Z58*IN$198+VP!$Z58*IN$199+Sol!$Z58*IN$200+Affald!$Z62*IN$201)</f>
        <v>8.2513619103435215E-3</v>
      </c>
      <c r="IO39" s="246">
        <f ca="1">IF(Sammenligning!$G$9="GJ",1,(1*3.6))*(AMV1træ!$Z62*IO$183+AMV1træBP!$Z62*IO$184+AMV3kul!$Z60*IO$185+AMV4træ!$Z60*IO$186+AMV4træBP!$Z60*IO$187+AVV1træ!$Z60*IO$188+AVV1kul!$Z60*IO$189+AVV2træ!$Z60*IO$190+AVV2halm!$Z60*IO$191+AVV2gasGT!$Z60*IO$192+KKV!$Z60*IO$193+HCVgas!$Z60*IO$194+SPolie!$Z60*IO$195+SPgas!$Z60*IO$196+GeoEL!$Z58*IO$197+GeoVa!$Z58*IO$198+VP!$Z58*IO$199+Sol!$Z58*IO$200+Affald!$Z62*IO$201)</f>
        <v>1.5553528927576107E-2</v>
      </c>
      <c r="IP39" s="246">
        <f ca="1">IF(Sammenligning!$G$9="GJ",1,(1*3.6))*(AMV1træ!$Z62*IP$183+AMV1træBP!$Z62*IP$184+AMV3kul!$Z60*IP$185+AMV4træ!$Z60*IP$186+AMV4træBP!$Z60*IP$187+AVV1træ!$Z60*IP$188+AVV1kul!$Z60*IP$189+AVV2træ!$Z60*IP$190+AVV2halm!$Z60*IP$191+AVV2gasGT!$Z60*IP$192+KKV!$Z60*IP$193+HCVgas!$Z60*IP$194+SPolie!$Z60*IP$195+SPgas!$Z60*IP$196+GeoEL!$Z58*IP$197+GeoVa!$Z58*IP$198+VP!$Z58*IP$199+Sol!$Z58*IP$200+Affald!$Z62*IP$201)</f>
        <v>0.25966058342909826</v>
      </c>
      <c r="IQ39" s="246">
        <f ca="1">IF(Sammenligning!$G$9="GJ",1,(1*3.6))*(AMV1træ!$Z62*IQ$183+AMV1træBP!$Z62*IQ$184+AMV3kul!$Z60*IQ$185+AMV4træ!$Z60*IQ$186+AMV4træBP!$Z60*IQ$187+AVV1træ!$Z60*IQ$188+AVV1kul!$Z60*IQ$189+AVV2træ!$Z60*IQ$190+AVV2halm!$Z60*IQ$191+AVV2gasGT!$Z60*IQ$192+KKV!$Z60*IQ$193+HCVgas!$Z60*IQ$194+SPolie!$Z60*IQ$195+SPgas!$Z60*IQ$196+GeoEL!$Z58*IQ$197+GeoVa!$Z58*IQ$198+VP!$Z58*IQ$199+Sol!$Z58*IQ$200+Affald!$Z62*IQ$201)</f>
        <v>7.1082796172557292E-2</v>
      </c>
      <c r="IR39" s="246">
        <f ca="1">IF(Sammenligning!$G$9="GJ",1,(1*3.6))*(AMV1træ!$Z62*IR$183+AMV1træBP!$Z62*IR$184+AMV3kul!$Z60*IR$185+AMV4træ!$Z60*IR$186+AMV4træBP!$Z60*IR$187+AVV1træ!$Z60*IR$188+AVV1kul!$Z60*IR$189+AVV2træ!$Z60*IR$190+AVV2halm!$Z60*IR$191+AVV2gasGT!$Z60*IR$192+KKV!$Z60*IR$193+HCVgas!$Z60*IR$194+SPolie!$Z60*IR$195+SPgas!$Z60*IR$196+GeoEL!$Z58*IR$197+GeoVa!$Z58*IR$198+VP!$Z58*IR$199+Sol!$Z58*IR$200+Affald!$Z62*IR$201)</f>
        <v>0.19396740368914281</v>
      </c>
      <c r="IS39" s="246">
        <f ca="1">IF(Sammenligning!$G$9="GJ",1,(1*3.6))*(AMV1træ!$Z62*IS$183+AMV1træBP!$Z62*IS$184+AMV3kul!$Z60*IS$185+AMV4træ!$Z60*IS$186+AMV4træBP!$Z60*IS$187+AVV1træ!$Z60*IS$188+AVV1kul!$Z60*IS$189+AVV2træ!$Z60*IS$190+AVV2halm!$Z60*IS$191+AVV2gasGT!$Z60*IS$192+KKV!$Z60*IS$193+HCVgas!$Z60*IS$194+SPolie!$Z60*IS$195+SPgas!$Z60*IS$196+GeoEL!$Z58*IS$197+GeoVa!$Z58*IS$198+VP!$Z58*IS$199+Sol!$Z58*IS$200+Affald!$Z62*IS$201)</f>
        <v>4.8285305759204339E-2</v>
      </c>
      <c r="IT39" s="246">
        <f ca="1">IF(Sammenligning!$G$9="GJ",1,(1*3.6))*(AMV1træ!$Z62*IT$183+AMV1træBP!$Z62*IT$184+AMV3kul!$Z60*IT$185+AMV4træ!$Z60*IT$186+AMV4træBP!$Z60*IT$187+AVV1træ!$Z60*IT$188+AVV1kul!$Z60*IT$189+AVV2træ!$Z60*IT$190+AVV2halm!$Z60*IT$191+AVV2gasGT!$Z60*IT$192+KKV!$Z60*IT$193+HCVgas!$Z60*IT$194+SPolie!$Z60*IT$195+SPgas!$Z60*IT$196+GeoEL!$Z58*IT$197+GeoVa!$Z58*IT$198+VP!$Z58*IT$199+Sol!$Z58*IT$200+Affald!$Z62*IT$201)</f>
        <v>0.29062636612583759</v>
      </c>
      <c r="IU39" s="246">
        <f ca="1">IF(Sammenligning!$G$9="GJ",1,(1*3.6))*(AMV1træ!$Z62*IU$183+AMV1træBP!$Z62*IU$184+AMV3kul!$Z60*IU$185+AMV4træ!$Z60*IU$186+AMV4træBP!$Z60*IU$187+AVV1træ!$Z60*IU$188+AVV1kul!$Z60*IU$189+AVV2træ!$Z60*IU$190+AVV2halm!$Z60*IU$191+AVV2gasGT!$Z60*IU$192+KKV!$Z60*IU$193+HCVgas!$Z60*IU$194+SPolie!$Z60*IU$195+SPgas!$Z60*IU$196+GeoEL!$Z58*IU$197+GeoVa!$Z58*IU$198+VP!$Z58*IU$199+Sol!$Z58*IU$200+Affald!$Z62*IU$201)</f>
        <v>0.30305949890880379</v>
      </c>
      <c r="IV39" s="246">
        <f ca="1">IF(Sammenligning!$G$9="GJ",1,(1*3.6))*(AMV1træ!$Z62*IV$183+AMV1træBP!$Z62*IV$184+AMV3kul!$Z60*IV$185+AMV4træ!$Z60*IV$186+AMV4træBP!$Z60*IV$187+AVV1træ!$Z60*IV$188+AVV1kul!$Z60*IV$189+AVV2træ!$Z60*IV$190+AVV2halm!$Z60*IV$191+AVV2gasGT!$Z60*IV$192+KKV!$Z60*IV$193+HCVgas!$Z60*IV$194+SPolie!$Z60*IV$195+SPgas!$Z60*IV$196+GeoEL!$Z58*IV$197+GeoVa!$Z58*IV$198+VP!$Z58*IV$199+Sol!$Z58*IV$200+Affald!$Z62*IV$201)</f>
        <v>0.2458552482209202</v>
      </c>
      <c r="IW39" s="246">
        <f ca="1">IF(Sammenligning!$G$9="GJ",1,(1*3.6))*(AMV1træ!$Z62*IW$183+AMV1træBP!$Z62*IW$184+AMV3kul!$Z60*IW$185+AMV4træ!$Z60*IW$186+AMV4træBP!$Z60*IW$187+AVV1træ!$Z60*IW$188+AVV1kul!$Z60*IW$189+AVV2træ!$Z60*IW$190+AVV2halm!$Z60*IW$191+AVV2gasGT!$Z60*IW$192+KKV!$Z60*IW$193+HCVgas!$Z60*IW$194+SPolie!$Z60*IW$195+SPgas!$Z60*IW$196+GeoEL!$Z58*IW$197+GeoVa!$Z58*IW$198+VP!$Z58*IW$199+Sol!$Z58*IW$200+Affald!$Z62*IW$201)</f>
        <v>9.1002399419629815E-2</v>
      </c>
      <c r="IX39" s="246">
        <f ca="1">IF(Sammenligning!$G$9="GJ",1,(1*3.6))*(AMV1træ!$Z62*IX$183+AMV1træBP!$Z62*IX$184+AMV3kul!$Z60*IX$185+AMV4træ!$Z60*IX$186+AMV4træBP!$Z60*IX$187+AVV1træ!$Z60*IX$188+AVV1kul!$Z60*IX$189+AVV2træ!$Z60*IX$190+AVV2halm!$Z60*IX$191+AVV2gasGT!$Z60*IX$192+KKV!$Z60*IX$193+HCVgas!$Z60*IX$194+SPolie!$Z60*IX$195+SPgas!$Z60*IX$196+GeoEL!$Z58*IX$197+GeoVa!$Z58*IX$198+VP!$Z58*IX$199+Sol!$Z58*IX$200+Affald!$Z62*IX$201)</f>
        <v>2.744825160541944E-2</v>
      </c>
      <c r="IY39" s="310">
        <f ca="1">IF(Sammenligning!$G$9="GJ",1,(1*3.6))*(AMV1træ!$AA62*IY$183+AMV1træBP!$AA62*IY$184+AMV3kul!$AA60*IY$185+AMV4træ!$AA60*IY$186+AMV4træBP!$AA60*IY$187+AVV1træ!$AA60*IY$188+AVV1kul!$AA60*IY$189+AVV2træ!$AA60*IY$190+AVV2halm!$AA60*IY$191+AVV2gasGT!$AA60*IY$192+KKV!$AA60*IY$193+HCVgas!$AA60*IY$194+SPolie!$AA60*IY$195+SPgas!$AA60*IY$196+GeoEL!$AA58*IY$197+GeoVa!$AA58*IY$198+VP!$AA58*IY$199+Sol!$AA58*IY$200+Affald!$AA62*IY$201)</f>
        <v>7.2827891334532775E-3</v>
      </c>
      <c r="IZ39" s="310">
        <f ca="1">IF(Sammenligning!$G$9="GJ",1,(1*3.6))*(AMV1træ!$AA62*IZ$183+AMV1træBP!$AA62*IZ$184+AMV3kul!$AA60*IZ$185+AMV4træ!$AA60*IZ$186+AMV4træBP!$AA60*IZ$187+AVV1træ!$AA60*IZ$188+AVV1kul!$AA60*IZ$189+AVV2træ!$AA60*IZ$190+AVV2halm!$AA60*IZ$191+AVV2gasGT!$AA60*IZ$192+KKV!$AA60*IZ$193+HCVgas!$AA60*IZ$194+SPolie!$AA60*IZ$195+SPgas!$AA60*IZ$196+GeoEL!$AA58*IZ$197+GeoVa!$AA58*IZ$198+VP!$AA58*IZ$199+Sol!$AA58*IZ$200+Affald!$AA62*IZ$201)</f>
        <v>8.1916283706708684E-3</v>
      </c>
      <c r="JA39" s="310">
        <f ca="1">IF(Sammenligning!$G$9="GJ",1,(1*3.6))*(AMV1træ!$AA62*JA$183+AMV1træBP!$AA62*JA$184+AMV3kul!$AA60*JA$185+AMV4træ!$AA60*JA$186+AMV4træBP!$AA60*JA$187+AVV1træ!$AA60*JA$188+AVV1kul!$AA60*JA$189+AVV2træ!$AA60*JA$190+AVV2halm!$AA60*JA$191+AVV2gasGT!$AA60*JA$192+KKV!$AA60*JA$193+HCVgas!$AA60*JA$194+SPolie!$AA60*JA$195+SPgas!$AA60*JA$196+GeoEL!$AA58*JA$197+GeoVa!$AA58*JA$198+VP!$AA58*JA$199+Sol!$AA58*JA$200+Affald!$AA62*JA$201)</f>
        <v>1.5516765504621985E-2</v>
      </c>
      <c r="JB39" s="310">
        <f ca="1">IF(Sammenligning!$G$9="GJ",1,(1*3.6))*(AMV1træ!$AA62*JB$183+AMV1træBP!$AA62*JB$184+AMV3kul!$AA60*JB$185+AMV4træ!$AA60*JB$186+AMV4træBP!$AA60*JB$187+AVV1træ!$AA60*JB$188+AVV1kul!$AA60*JB$189+AVV2træ!$AA60*JB$190+AVV2halm!$AA60*JB$191+AVV2gasGT!$AA60*JB$192+KKV!$AA60*JB$193+HCVgas!$AA60*JB$194+SPolie!$AA60*JB$195+SPgas!$AA60*JB$196+GeoEL!$AA58*JB$197+GeoVa!$AA58*JB$198+VP!$AA58*JB$199+Sol!$AA58*JB$200+Affald!$AA62*JB$201)</f>
        <v>0.25965758862814736</v>
      </c>
      <c r="JC39" s="310">
        <f ca="1">IF(Sammenligning!$G$9="GJ",1,(1*3.6))*(AMV1træ!$AA62*JC$183+AMV1træBP!$AA62*JC$184+AMV3kul!$AA60*JC$185+AMV4træ!$AA60*JC$186+AMV4træBP!$AA60*JC$187+AVV1træ!$AA60*JC$188+AVV1kul!$AA60*JC$189+AVV2træ!$AA60*JC$190+AVV2halm!$AA60*JC$191+AVV2gasGT!$AA60*JC$192+KKV!$AA60*JC$193+HCVgas!$AA60*JC$194+SPolie!$AA60*JC$195+SPgas!$AA60*JC$196+GeoEL!$AA58*JC$197+GeoVa!$AA58*JC$198+VP!$AA58*JC$199+Sol!$AA58*JC$200+Affald!$AA62*JC$201)</f>
        <v>7.1081903195793841E-2</v>
      </c>
      <c r="JD39" s="310">
        <f ca="1">IF(Sammenligning!$G$9="GJ",1,(1*3.6))*(AMV1træ!$AA62*JD$183+AMV1træBP!$AA62*JD$184+AMV3kul!$AA60*JD$185+AMV4træ!$AA60*JD$186+AMV4træBP!$AA60*JD$187+AVV1træ!$AA60*JD$188+AVV1kul!$AA60*JD$189+AVV2træ!$AA60*JD$190+AVV2halm!$AA60*JD$191+AVV2gasGT!$AA60*JD$192+KKV!$AA60*JD$193+HCVgas!$AA60*JD$194+SPolie!$AA60*JD$195+SPgas!$AA60*JD$196+GeoEL!$AA58*JD$197+GeoVa!$AA58*JD$198+VP!$AA58*JD$199+Sol!$AA58*JD$200+Affald!$AA62*JD$201)</f>
        <v>0.19396733252169965</v>
      </c>
      <c r="JE39" s="310">
        <f ca="1">IF(Sammenligning!$G$9="GJ",1,(1*3.6))*(AMV1træ!$AA62*JE$183+AMV1træBP!$AA62*JE$184+AMV3kul!$AA60*JE$185+AMV4træ!$AA60*JE$186+AMV4træBP!$AA60*JE$187+AVV1træ!$AA60*JE$188+AVV1kul!$AA60*JE$189+AVV2træ!$AA60*JE$190+AVV2halm!$AA60*JE$191+AVV2gasGT!$AA60*JE$192+KKV!$AA60*JE$193+HCVgas!$AA60*JE$194+SPolie!$AA60*JE$195+SPgas!$AA60*JE$196+GeoEL!$AA58*JE$197+GeoVa!$AA58*JE$198+VP!$AA58*JE$199+Sol!$AA58*JE$200+Affald!$AA62*JE$201)</f>
        <v>4.8285281191568462E-2</v>
      </c>
      <c r="JF39" s="310">
        <f ca="1">IF(Sammenligning!$G$9="GJ",1,(1*3.6))*(AMV1træ!$AA62*JF$183+AMV1træBP!$AA62*JF$184+AMV3kul!$AA60*JF$185+AMV4træ!$AA60*JF$186+AMV4træBP!$AA60*JF$187+AVV1træ!$AA60*JF$188+AVV1kul!$AA60*JF$189+AVV2træ!$AA60*JF$190+AVV2halm!$AA60*JF$191+AVV2gasGT!$AA60*JF$192+KKV!$AA60*JF$193+HCVgas!$AA60*JF$194+SPolie!$AA60*JF$195+SPgas!$AA60*JF$196+GeoEL!$AA58*JF$197+GeoVa!$AA58*JF$198+VP!$AA58*JF$199+Sol!$AA58*JF$200+Affald!$AA62*JF$201)</f>
        <v>0.29062636336005698</v>
      </c>
      <c r="JG39" s="310">
        <f ca="1">IF(Sammenligning!$G$9="GJ",1,(1*3.6))*(AMV1træ!$AA62*JG$183+AMV1træBP!$AA62*JG$184+AMV3kul!$AA60*JG$185+AMV4træ!$AA60*JG$186+AMV4træBP!$AA60*JG$187+AVV1træ!$AA60*JG$188+AVV1kul!$AA60*JG$189+AVV2træ!$AA60*JG$190+AVV2halm!$AA60*JG$191+AVV2gasGT!$AA60*JG$192+KKV!$AA60*JG$193+HCVgas!$AA60*JG$194+SPolie!$AA60*JG$195+SPgas!$AA60*JG$196+GeoEL!$AA58*JG$197+GeoVa!$AA58*JG$198+VP!$AA58*JG$199+Sol!$AA58*JG$200+Affald!$AA62*JG$201)</f>
        <v>0.30305938252848047</v>
      </c>
      <c r="JH39" s="310">
        <f ca="1">IF(Sammenligning!$G$9="GJ",1,(1*3.6))*(AMV1træ!$AA62*JH$183+AMV1træBP!$AA62*JH$184+AMV3kul!$AA60*JH$185+AMV4træ!$AA60*JH$186+AMV4træBP!$AA60*JH$187+AVV1træ!$AA60*JH$188+AVV1kul!$AA60*JH$189+AVV2træ!$AA60*JH$190+AVV2halm!$AA60*JH$191+AVV2gasGT!$AA60*JH$192+KKV!$AA60*JH$193+HCVgas!$AA60*JH$194+SPolie!$AA60*JH$195+SPgas!$AA60*JH$196+GeoEL!$AA58*JH$197+GeoVa!$AA58*JH$198+VP!$AA58*JH$199+Sol!$AA58*JH$200+Affald!$AA62*JH$201)</f>
        <v>0.24585044583982471</v>
      </c>
      <c r="JI39" s="310">
        <f ca="1">IF(Sammenligning!$G$9="GJ",1,(1*3.6))*(AMV1træ!$AA62*JI$183+AMV1træBP!$AA62*JI$184+AMV3kul!$AA60*JI$185+AMV4træ!$AA60*JI$186+AMV4træBP!$AA60*JI$187+AVV1træ!$AA60*JI$188+AVV1kul!$AA60*JI$189+AVV2træ!$AA60*JI$190+AVV2halm!$AA60*JI$191+AVV2gasGT!$AA60*JI$192+KKV!$AA60*JI$193+HCVgas!$AA60*JI$194+SPolie!$AA60*JI$195+SPgas!$AA60*JI$196+GeoEL!$AA58*JI$197+GeoVa!$AA58*JI$198+VP!$AA58*JI$199+Sol!$AA58*JI$200+Affald!$AA62*JI$201)</f>
        <v>9.0969087018644049E-2</v>
      </c>
      <c r="JJ39" s="310">
        <f ca="1">IF(Sammenligning!$G$9="GJ",1,(1*3.6))*(AMV1træ!$AA62*JJ$183+AMV1træBP!$AA62*JJ$184+AMV3kul!$AA60*JJ$185+AMV4træ!$AA60*JJ$186+AMV4træBP!$AA60*JJ$187+AVV1træ!$AA60*JJ$188+AVV1kul!$AA60*JJ$189+AVV2træ!$AA60*JJ$190+AVV2halm!$AA60*JJ$191+AVV2gasGT!$AA60*JJ$192+KKV!$AA60*JJ$193+HCVgas!$AA60*JJ$194+SPolie!$AA60*JJ$195+SPgas!$AA60*JJ$196+GeoEL!$AA58*JJ$197+GeoVa!$AA58*JJ$198+VP!$AA58*JJ$199+Sol!$AA58*JJ$200+Affald!$AA62*JJ$201)</f>
        <v>2.7396040824354873E-2</v>
      </c>
      <c r="JK39" s="246">
        <f ca="1">IF(Sammenligning!$G$9="GJ",1,(1*3.6))*(AMV1træ!$AB62*JK$183+AMV1træBP!$AB62*JK$184+AMV3kul!$AB60*JK$185+AMV4træ!$AB60*JK$186+AMV4træBP!$AB60*JK$187+AVV1træ!$AB60*JK$188+AVV1kul!$AB60*JK$189+AVV2træ!$AB60*JK$190+AVV2halm!$AB60*JK$191+AVV2gasGT!$AB60*JK$192+KKV!$AB60*JK$193+HCVgas!$AB60*JK$194+SPolie!$AB60*JK$195+SPgas!$AB60*JK$196+GeoEL!$AB58*JK$197+GeoVa!$AB58*JK$198+VP!$AB58*JK$199+Sol!$AB58*JK$200+Affald!$AB62*JK$201)</f>
        <v>7.1868806439208946E-3</v>
      </c>
      <c r="JL39" s="246">
        <f ca="1">IF(Sammenligning!$G$9="GJ",1,(1*3.6))*(AMV1træ!$AB62*JL$183+AMV1træBP!$AB62*JL$184+AMV3kul!$AB60*JL$185+AMV4træ!$AB60*JL$186+AMV4træBP!$AB60*JL$187+AVV1træ!$AB60*JL$188+AVV1kul!$AB60*JL$189+AVV2træ!$AB60*JL$190+AVV2halm!$AB60*JL$191+AVV2gasGT!$AB60*JL$192+KKV!$AB60*JL$193+HCVgas!$AB60*JL$194+SPolie!$AB60*JL$195+SPgas!$AB60*JL$196+GeoEL!$AB58*JL$197+GeoVa!$AB58*JL$198+VP!$AB58*JL$199+Sol!$AB58*JL$200+Affald!$AB62*JL$201)</f>
        <v>8.7190635767894764E-3</v>
      </c>
      <c r="JM39" s="246">
        <f ca="1">IF(Sammenligning!$G$9="GJ",1,(1*3.6))*(AMV1træ!$AB62*JM$183+AMV1træBP!$AB62*JM$184+AMV3kul!$AB60*JM$185+AMV4træ!$AB60*JM$186+AMV4træBP!$AB60*JM$187+AVV1træ!$AB60*JM$188+AVV1kul!$AB60*JM$189+AVV2træ!$AB60*JM$190+AVV2halm!$AB60*JM$191+AVV2gasGT!$AB60*JM$192+KKV!$AB60*JM$193+HCVgas!$AB60*JM$194+SPolie!$AB60*JM$195+SPgas!$AB60*JM$196+GeoEL!$AB58*JM$197+GeoVa!$AB58*JM$198+VP!$AB58*JM$199+Sol!$AB58*JM$200+Affald!$AB62*JM$201)</f>
        <v>1.8665504095980359E-2</v>
      </c>
      <c r="JN39" s="246">
        <f ca="1">IF(Sammenligning!$G$9="GJ",1,(1*3.6))*(AMV1træ!$AB62*JN$183+AMV1træBP!$AB62*JN$184+AMV3kul!$AB60*JN$185+AMV4træ!$AB60*JN$186+AMV4træBP!$AB60*JN$187+AVV1træ!$AB60*JN$188+AVV1kul!$AB60*JN$189+AVV2træ!$AB60*JN$190+AVV2halm!$AB60*JN$191+AVV2gasGT!$AB60*JN$192+KKV!$AB60*JN$193+HCVgas!$AB60*JN$194+SPolie!$AB60*JN$195+SPgas!$AB60*JN$196+GeoEL!$AB58*JN$197+GeoVa!$AB58*JN$198+VP!$AB58*JN$199+Sol!$AB58*JN$200+Affald!$AB62*JN$201)</f>
        <v>0.2509875014345978</v>
      </c>
      <c r="JO39" s="246">
        <f ca="1">IF(Sammenligning!$G$9="GJ",1,(1*3.6))*(AMV1træ!$AB62*JO$183+AMV1træBP!$AB62*JO$184+AMV3kul!$AB60*JO$185+AMV4træ!$AB60*JO$186+AMV4træBP!$AB60*JO$187+AVV1træ!$AB60*JO$188+AVV1kul!$AB60*JO$189+AVV2træ!$AB60*JO$190+AVV2halm!$AB60*JO$191+AVV2gasGT!$AB60*JO$192+KKV!$AB60*JO$193+HCVgas!$AB60*JO$194+SPolie!$AB60*JO$195+SPgas!$AB60*JO$196+GeoEL!$AB58*JO$197+GeoVa!$AB58*JO$198+VP!$AB58*JO$199+Sol!$AB58*JO$200+Affald!$AB62*JO$201)</f>
        <v>9.5336891075713887E-2</v>
      </c>
      <c r="JP39" s="246">
        <f ca="1">IF(Sammenligning!$G$9="GJ",1,(1*3.6))*(AMV1træ!$AB62*JP$183+AMV1træBP!$AB62*JP$184+AMV3kul!$AB60*JP$185+AMV4træ!$AB60*JP$186+AMV4træBP!$AB60*JP$187+AVV1træ!$AB60*JP$188+AVV1kul!$AB60*JP$189+AVV2træ!$AB60*JP$190+AVV2halm!$AB60*JP$191+AVV2gasGT!$AB60*JP$192+KKV!$AB60*JP$193+HCVgas!$AB60*JP$194+SPolie!$AB60*JP$195+SPgas!$AB60*JP$196+GeoEL!$AB58*JP$197+GeoVa!$AB58*JP$198+VP!$AB58*JP$199+Sol!$AB58*JP$200+Affald!$AB62*JP$201)</f>
        <v>0.19245415725291734</v>
      </c>
      <c r="JQ39" s="246">
        <f ca="1">IF(Sammenligning!$G$9="GJ",1,(1*3.6))*(AMV1træ!$AB62*JQ$183+AMV1træBP!$AB62*JQ$184+AMV3kul!$AB60*JQ$185+AMV4træ!$AB60*JQ$186+AMV4træBP!$AB60*JQ$187+AVV1træ!$AB60*JQ$188+AVV1kul!$AB60*JQ$189+AVV2træ!$AB60*JQ$190+AVV2halm!$AB60*JQ$191+AVV2gasGT!$AB60*JQ$192+KKV!$AB60*JQ$193+HCVgas!$AB60*JQ$194+SPolie!$AB60*JQ$195+SPgas!$AB60*JQ$196+GeoEL!$AB58*JQ$197+GeoVa!$AB58*JQ$198+VP!$AB58*JQ$199+Sol!$AB58*JQ$200+Affald!$AB62*JQ$201)</f>
        <v>4.230085072803566E-2</v>
      </c>
      <c r="JR39" s="246">
        <f ca="1">IF(Sammenligning!$G$9="GJ",1,(1*3.6))*(AMV1træ!$AB62*JR$183+AMV1træBP!$AB62*JR$184+AMV3kul!$AB60*JR$185+AMV4træ!$AB60*JR$186+AMV4træBP!$AB60*JR$187+AVV1træ!$AB60*JR$188+AVV1kul!$AB60*JR$189+AVV2træ!$AB60*JR$190+AVV2halm!$AB60*JR$191+AVV2gasGT!$AB60*JR$192+KKV!$AB60*JR$193+HCVgas!$AB60*JR$194+SPolie!$AB60*JR$195+SPgas!$AB60*JR$196+GeoEL!$AB58*JR$197+GeoVa!$AB58*JR$198+VP!$AB58*JR$199+Sol!$AB58*JR$200+Affald!$AB62*JR$201)</f>
        <v>0.2869858005483944</v>
      </c>
      <c r="JS39" s="246">
        <f ca="1">IF(Sammenligning!$G$9="GJ",1,(1*3.6))*(AMV1træ!$AB62*JS$183+AMV1træBP!$AB62*JS$184+AMV3kul!$AB60*JS$185+AMV4træ!$AB60*JS$186+AMV4træBP!$AB60*JS$187+AVV1træ!$AB60*JS$188+AVV1kul!$AB60*JS$189+AVV2træ!$AB60*JS$190+AVV2halm!$AB60*JS$191+AVV2gasGT!$AB60*JS$192+KKV!$AB60*JS$193+HCVgas!$AB60*JS$194+SPolie!$AB60*JS$195+SPgas!$AB60*JS$196+GeoEL!$AB58*JS$197+GeoVa!$AB58*JS$198+VP!$AB58*JS$199+Sol!$AB58*JS$200+Affald!$AB62*JS$201)</f>
        <v>0.27356945976570485</v>
      </c>
      <c r="JT39" s="246">
        <f ca="1">IF(Sammenligning!$G$9="GJ",1,(1*3.6))*(AMV1træ!$AB62*JT$183+AMV1træBP!$AB62*JT$184+AMV3kul!$AB60*JT$185+AMV4træ!$AB60*JT$186+AMV4træBP!$AB60*JT$187+AVV1træ!$AB60*JT$188+AVV1kul!$AB60*JT$189+AVV2træ!$AB60*JT$190+AVV2halm!$AB60*JT$191+AVV2gasGT!$AB60*JT$192+KKV!$AB60*JT$193+HCVgas!$AB60*JT$194+SPolie!$AB60*JT$195+SPgas!$AB60*JT$196+GeoEL!$AB58*JT$197+GeoVa!$AB58*JT$198+VP!$AB58*JT$199+Sol!$AB58*JT$200+Affald!$AB62*JT$201)</f>
        <v>0.22486312984593299</v>
      </c>
      <c r="JU39" s="246">
        <f ca="1">IF(Sammenligning!$G$9="GJ",1,(1*3.6))*(AMV1træ!$AB62*JU$183+AMV1træBP!$AB62*JU$184+AMV3kul!$AB60*JU$185+AMV4træ!$AB60*JU$186+AMV4træBP!$AB60*JU$187+AVV1træ!$AB60*JU$188+AVV1kul!$AB60*JU$189+AVV2træ!$AB60*JU$190+AVV2halm!$AB60*JU$191+AVV2gasGT!$AB60*JU$192+KKV!$AB60*JU$193+HCVgas!$AB60*JU$194+SPolie!$AB60*JU$195+SPgas!$AB60*JU$196+GeoEL!$AB58*JU$197+GeoVa!$AB58*JU$198+VP!$AB58*JU$199+Sol!$AB58*JU$200+Affald!$AB62*JU$201)</f>
        <v>9.1112869831852114E-2</v>
      </c>
      <c r="JV39" s="246">
        <f ca="1">IF(Sammenligning!$G$9="GJ",1,(1*3.6))*(AMV1træ!$AB62*JV$183+AMV1træBP!$AB62*JV$184+AMV3kul!$AB60*JV$185+AMV4træ!$AB60*JV$186+AMV4træBP!$AB60*JV$187+AVV1træ!$AB60*JV$188+AVV1kul!$AB60*JV$189+AVV2træ!$AB60*JV$190+AVV2halm!$AB60*JV$191+AVV2gasGT!$AB60*JV$192+KKV!$AB60*JV$193+HCVgas!$AB60*JV$194+SPolie!$AB60*JV$195+SPgas!$AB60*JV$196+GeoEL!$AB58*JV$197+GeoVa!$AB58*JV$198+VP!$AB58*JV$199+Sol!$AB58*JV$200+Affald!$AB62*JV$201)</f>
        <v>2.516543399467475E-2</v>
      </c>
      <c r="JW39" s="246">
        <f ca="1">IF(Sammenligning!$G$9="GJ",1,(1*3.6))*(AMV1træ!$AC62*JW$183+AMV1træBP!$AC62*JW$184+AMV3kul!$AC60*JW$185+AMV4træ!$AC60*JW$186+AMV4træBP!$AC60*JW$187+AVV1træ!$AC60*JW$188+AVV1kul!$AC60*JW$189+AVV2træ!$AC60*JW$190+AVV2halm!$AC60*JW$191+AVV2gasGT!$AC60*JW$192+KKV!$AC60*JW$193+HCVgas!$AC60*JW$194+SPolie!$AC60*JW$195+SPgas!$AC60*JW$196+GeoEL!$AC58*JW$197+GeoVa!$AC58*JW$198+VP!$AC58*JW$199+Sol!$AC58*JW$200+Affald!$AC62*JW$201)</f>
        <v>7.092514507525737E-3</v>
      </c>
      <c r="JX39" s="246">
        <f ca="1">IF(Sammenligning!$G$9="GJ",1,(1*3.6))*(AMV1træ!$AC62*JX$183+AMV1træBP!$AC62*JX$184+AMV3kul!$AC60*JX$185+AMV4træ!$AC60*JX$186+AMV4træBP!$AC60*JX$187+AVV1træ!$AC60*JX$188+AVV1kul!$AC60*JX$189+AVV2træ!$AC60*JX$190+AVV2halm!$AC60*JX$191+AVV2gasGT!$AC60*JX$192+KKV!$AC60*JX$193+HCVgas!$AC60*JX$194+SPolie!$AC60*JX$195+SPgas!$AC60*JX$196+GeoEL!$AC58*JX$197+GeoVa!$AC58*JX$198+VP!$AC58*JX$199+Sol!$AC58*JX$200+Affald!$AC62*JX$201)</f>
        <v>9.2622422379957849E-3</v>
      </c>
      <c r="JY39" s="246">
        <f ca="1">IF(Sammenligning!$G$9="GJ",1,(1*3.6))*(AMV1træ!$AC62*JY$183+AMV1træBP!$AC62*JY$184+AMV3kul!$AC60*JY$185+AMV4træ!$AC60*JY$186+AMV4træBP!$AC60*JY$187+AVV1træ!$AC60*JY$188+AVV1kul!$AC60*JY$189+AVV2træ!$AC60*JY$190+AVV2halm!$AC60*JY$191+AVV2gasGT!$AC60*JY$192+KKV!$AC60*JY$193+HCVgas!$AC60*JY$194+SPolie!$AC60*JY$195+SPgas!$AC60*JY$196+GeoEL!$AC58*JY$197+GeoVa!$AC58*JY$198+VP!$AC58*JY$199+Sol!$AC58*JY$200+Affald!$AC62*JY$201)</f>
        <v>2.1832129762590413E-2</v>
      </c>
      <c r="JZ39" s="246">
        <f ca="1">IF(Sammenligning!$G$9="GJ",1,(1*3.6))*(AMV1træ!$AC62*JZ$183+AMV1træBP!$AC62*JZ$184+AMV3kul!$AC60*JZ$185+AMV4træ!$AC60*JZ$186+AMV4træBP!$AC60*JZ$187+AVV1træ!$AC60*JZ$188+AVV1kul!$AC60*JZ$189+AVV2træ!$AC60*JZ$190+AVV2halm!$AC60*JZ$191+AVV2gasGT!$AC60*JZ$192+KKV!$AC60*JZ$193+HCVgas!$AC60*JZ$194+SPolie!$AC60*JZ$195+SPgas!$AC60*JZ$196+GeoEL!$AC58*JZ$197+GeoVa!$AC58*JZ$198+VP!$AC58*JZ$199+Sol!$AC58*JZ$200+Affald!$AC62*JZ$201)</f>
        <v>0.24190037602616499</v>
      </c>
      <c r="KA39" s="246">
        <f ca="1">IF(Sammenligning!$G$9="GJ",1,(1*3.6))*(AMV1træ!$AC62*KA$183+AMV1træBP!$AC62*KA$184+AMV3kul!$AC60*KA$185+AMV4træ!$AC60*KA$186+AMV4træBP!$AC60*KA$187+AVV1træ!$AC60*KA$188+AVV1kul!$AC60*KA$189+AVV2træ!$AC60*KA$190+AVV2halm!$AC60*KA$191+AVV2gasGT!$AC60*KA$192+KKV!$AC60*KA$193+HCVgas!$AC60*KA$194+SPolie!$AC60*KA$195+SPgas!$AC60*KA$196+GeoEL!$AC58*KA$197+GeoVa!$AC58*KA$198+VP!$AC58*KA$199+Sol!$AC58*KA$200+Affald!$AC62*KA$201)</f>
        <v>0.11737626800506144</v>
      </c>
      <c r="KB39" s="246">
        <f ca="1">IF(Sammenligning!$G$9="GJ",1,(1*3.6))*(AMV1træ!$AC62*KB$183+AMV1træBP!$AC62*KB$184+AMV3kul!$AC60*KB$185+AMV4træ!$AC60*KB$186+AMV4træBP!$AC60*KB$187+AVV1træ!$AC60*KB$188+AVV1kul!$AC60*KB$189+AVV2træ!$AC60*KB$190+AVV2halm!$AC60*KB$191+AVV2gasGT!$AC60*KB$192+KKV!$AC60*KB$193+HCVgas!$AC60*KB$194+SPolie!$AC60*KB$195+SPgas!$AC60*KB$196+GeoEL!$AC58*KB$197+GeoVa!$AC58*KB$198+VP!$AC58*KB$199+Sol!$AC58*KB$200+Affald!$AC62*KB$201)</f>
        <v>0.19084323414443213</v>
      </c>
      <c r="KC39" s="246">
        <f ca="1">IF(Sammenligning!$G$9="GJ",1,(1*3.6))*(AMV1træ!$AC62*KC$183+AMV1træBP!$AC62*KC$184+AMV3kul!$AC60*KC$185+AMV4træ!$AC60*KC$186+AMV4træBP!$AC60*KC$187+AVV1træ!$AC60*KC$188+AVV1kul!$AC60*KC$189+AVV2træ!$AC60*KC$190+AVV2halm!$AC60*KC$191+AVV2gasGT!$AC60*KC$192+KKV!$AC60*KC$193+HCVgas!$AC60*KC$194+SPolie!$AC60*KC$195+SPgas!$AC60*KC$196+GeoEL!$AC58*KC$197+GeoVa!$AC58*KC$198+VP!$AC58*KC$199+Sol!$AC58*KC$200+Affald!$AC62*KC$201)</f>
        <v>3.642947206536002E-2</v>
      </c>
      <c r="KD39" s="246">
        <f ca="1">IF(Sammenligning!$G$9="GJ",1,(1*3.6))*(AMV1træ!$AC62*KD$183+AMV1træBP!$AC62*KD$184+AMV3kul!$AC60*KD$185+AMV4træ!$AC60*KD$186+AMV4træBP!$AC60*KD$187+AVV1træ!$AC60*KD$188+AVV1kul!$AC60*KD$189+AVV2træ!$AC60*KD$190+AVV2halm!$AC60*KD$191+AVV2gasGT!$AC60*KD$192+KKV!$AC60*KD$193+HCVgas!$AC60*KD$194+SPolie!$AC60*KD$195+SPgas!$AC60*KD$196+GeoEL!$AC58*KD$197+GeoVa!$AC58*KD$198+VP!$AC58*KD$199+Sol!$AC58*KD$200+Affald!$AC62*KD$201)</f>
        <v>0.28331929885914098</v>
      </c>
      <c r="KE39" s="246">
        <f ca="1">IF(Sammenligning!$G$9="GJ",1,(1*3.6))*(AMV1træ!$AC62*KE$183+AMV1træBP!$AC62*KE$184+AMV3kul!$AC60*KE$185+AMV4træ!$AC60*KE$186+AMV4træBP!$AC60*KE$187+AVV1træ!$AC60*KE$188+AVV1kul!$AC60*KE$189+AVV2træ!$AC60*KE$190+AVV2halm!$AC60*KE$191+AVV2gasGT!$AC60*KE$192+KKV!$AC60*KE$193+HCVgas!$AC60*KE$194+SPolie!$AC60*KE$195+SPgas!$AC60*KE$196+GeoEL!$AC58*KE$197+GeoVa!$AC58*KE$198+VP!$AC58*KE$199+Sol!$AC58*KE$200+Affald!$AC62*KE$201)</f>
        <v>0.24423697763198565</v>
      </c>
      <c r="KF39" s="246">
        <f ca="1">IF(Sammenligning!$G$9="GJ",1,(1*3.6))*(AMV1træ!$AC62*KF$183+AMV1træBP!$AC62*KF$184+AMV3kul!$AC60*KF$185+AMV4træ!$AC60*KF$186+AMV4træBP!$AC60*KF$187+AVV1træ!$AC60*KF$188+AVV1kul!$AC60*KF$189+AVV2træ!$AC60*KF$190+AVV2halm!$AC60*KF$191+AVV2gasGT!$AC60*KF$192+KKV!$AC60*KF$193+HCVgas!$AC60*KF$194+SPolie!$AC60*KF$195+SPgas!$AC60*KF$196+GeoEL!$AC58*KF$197+GeoVa!$AC58*KF$198+VP!$AC58*KF$199+Sol!$AC58*KF$200+Affald!$AC62*KF$201)</f>
        <v>0.20314040235563866</v>
      </c>
      <c r="KG39" s="246">
        <f ca="1">IF(Sammenligning!$G$9="GJ",1,(1*3.6))*(AMV1træ!$AC62*KG$183+AMV1træBP!$AC62*KG$184+AMV3kul!$AC60*KG$185+AMV4træ!$AC60*KG$186+AMV4træBP!$AC60*KG$187+AVV1træ!$AC60*KG$188+AVV1kul!$AC60*KG$189+AVV2træ!$AC60*KG$190+AVV2halm!$AC60*KG$191+AVV2gasGT!$AC60*KG$192+KKV!$AC60*KG$193+HCVgas!$AC60*KG$194+SPolie!$AC60*KG$195+SPgas!$AC60*KG$196+GeoEL!$AC58*KG$197+GeoVa!$AC58*KG$198+VP!$AC58*KG$199+Sol!$AC58*KG$200+Affald!$AC62*KG$201)</f>
        <v>9.1259730405634898E-2</v>
      </c>
      <c r="KH39" s="246">
        <f ca="1">IF(Sammenligning!$G$9="GJ",1,(1*3.6))*(AMV1træ!$AC62*KH$183+AMV1træBP!$AC62*KH$184+AMV3kul!$AC60*KH$185+AMV4træ!$AC60*KH$186+AMV4træBP!$AC60*KH$187+AVV1træ!$AC60*KH$188+AVV1kul!$AC60*KH$189+AVV2træ!$AC60*KH$190+AVV2halm!$AC60*KH$191+AVV2gasGT!$AC60*KH$192+KKV!$AC60*KH$193+HCVgas!$AC60*KH$194+SPolie!$AC60*KH$195+SPgas!$AC60*KH$196+GeoEL!$AC58*KH$197+GeoVa!$AC58*KH$198+VP!$AC58*KH$199+Sol!$AC58*KH$200+Affald!$AC62*KH$201)</f>
        <v>2.2957062100834241E-2</v>
      </c>
      <c r="KI39" s="246">
        <f ca="1">IF(Sammenligning!$G$9="GJ",1,(1*3.6))*(AMV1træ!$AD62*KI$183+AMV1træBP!$AD62*KI$184+AMV3kul!$AD60*KI$185+AMV4træ!$AD60*KI$186+AMV4træBP!$AD60*KI$187+AVV1træ!$AD60*KI$188+AVV1kul!$AD60*KI$189+AVV2træ!$AD60*KI$190+AVV2halm!$AD60*KI$191+AVV2gasGT!$AD60*KI$192+KKV!$AD60*KI$193+HCVgas!$AD60*KI$194+SPolie!$AD60*KI$195+SPgas!$AD60*KI$196+GeoEL!$AD58*KI$197+GeoVa!$AD58*KI$198+VP!$AD58*KI$199+Sol!$AD58*KI$200+Affald!$AD62*KI$201)</f>
        <v>6.9996148530184054E-3</v>
      </c>
      <c r="KJ39" s="246">
        <f ca="1">IF(Sammenligning!$G$9="GJ",1,(1*3.6))*(AMV1træ!$AD62*KJ$183+AMV1træBP!$AD62*KJ$184+AMV3kul!$AD60*KJ$185+AMV4træ!$AD60*KJ$186+AMV4træBP!$AD60*KJ$187+AVV1træ!$AD60*KJ$188+AVV1kul!$AD60*KJ$189+AVV2træ!$AD60*KJ$190+AVV2halm!$AD60*KJ$191+AVV2gasGT!$AD60*KJ$192+KKV!$AD60*KJ$193+HCVgas!$AD60*KJ$194+SPolie!$AD60*KJ$195+SPgas!$AD60*KJ$196+GeoEL!$AD58*KJ$197+GeoVa!$AD58*KJ$198+VP!$AD58*KJ$199+Sol!$AD58*KJ$200+Affald!$AD62*KJ$201)</f>
        <v>9.8216317963117968E-3</v>
      </c>
      <c r="KK39" s="246">
        <f ca="1">IF(Sammenligning!$G$9="GJ",1,(1*3.6))*(AMV1træ!$AD62*KK$183+AMV1træBP!$AD62*KK$184+AMV3kul!$AD60*KK$185+AMV4træ!$AD60*KK$186+AMV4træBP!$AD60*KK$187+AVV1træ!$AD60*KK$188+AVV1kul!$AD60*KK$189+AVV2træ!$AD60*KK$190+AVV2halm!$AD60*KK$191+AVV2gasGT!$AD60*KK$192+KKV!$AD60*KK$193+HCVgas!$AD60*KK$194+SPolie!$AD60*KK$195+SPgas!$AD60*KK$196+GeoEL!$AD58*KK$197+GeoVa!$AD58*KK$198+VP!$AD58*KK$199+Sol!$AD58*KK$200+Affald!$AD62*KK$201)</f>
        <v>2.501679614906975E-2</v>
      </c>
      <c r="KL39" s="246">
        <f ca="1">IF(Sammenligning!$G$9="GJ",1,(1*3.6))*(AMV1træ!$AD62*KL$183+AMV1træBP!$AD62*KL$184+AMV3kul!$AD60*KL$185+AMV4træ!$AD60*KL$186+AMV4træBP!$AD60*KL$187+AVV1træ!$AD60*KL$188+AVV1kul!$AD60*KL$189+AVV2træ!$AD60*KL$190+AVV2halm!$AD60*KL$191+AVV2gasGT!$AD60*KL$192+KKV!$AD60*KL$193+HCVgas!$AD60*KL$194+SPolie!$AD60*KL$195+SPgas!$AD60*KL$196+GeoEL!$AD58*KL$197+GeoVa!$AD58*KL$198+VP!$AD58*KL$199+Sol!$AD58*KL$200+Affald!$AD62*KL$201)</f>
        <v>0.23236533766673462</v>
      </c>
      <c r="KM39" s="246">
        <f ca="1">IF(Sammenligning!$G$9="GJ",1,(1*3.6))*(AMV1træ!$AD62*KM$183+AMV1træBP!$AD62*KM$184+AMV3kul!$AD60*KM$185+AMV4træ!$AD60*KM$186+AMV4træBP!$AD60*KM$187+AVV1træ!$AD60*KM$188+AVV1kul!$AD60*KM$189+AVV2træ!$AD60*KM$190+AVV2halm!$AD60*KM$191+AVV2gasGT!$AD60*KM$192+KKV!$AD60*KM$193+HCVgas!$AD60*KM$194+SPolie!$AD60*KM$195+SPgas!$AD60*KM$196+GeoEL!$AD58*KM$197+GeoVa!$AD58*KM$198+VP!$AD58*KM$199+Sol!$AD58*KM$200+Affald!$AD62*KM$201)</f>
        <v>0.1374903557443457</v>
      </c>
      <c r="KN39" s="246">
        <f ca="1">IF(Sammenligning!$G$9="GJ",1,(1*3.6))*(AMV1træ!$AD62*KN$183+AMV1træBP!$AD62*KN$184+AMV3kul!$AD60*KN$185+AMV4træ!$AD60*KN$186+AMV4træBP!$AD60*KN$187+AVV1træ!$AD60*KN$188+AVV1kul!$AD60*KN$189+AVV2træ!$AD60*KN$190+AVV2halm!$AD60*KN$191+AVV2gasGT!$AD60*KN$192+KKV!$AD60*KN$193+HCVgas!$AD60*KN$194+SPolie!$AD60*KN$195+SPgas!$AD60*KN$196+GeoEL!$AD58*KN$197+GeoVa!$AD58*KN$198+VP!$AD58*KN$199+Sol!$AD58*KN$200+Affald!$AD62*KN$201)</f>
        <v>0.1891247756699328</v>
      </c>
      <c r="KO39" s="246">
        <f ca="1">IF(Sammenligning!$G$9="GJ",1,(1*3.6))*(AMV1træ!$AD62*KO$183+AMV1træBP!$AD62*KO$184+AMV3kul!$AD60*KO$185+AMV4træ!$AD60*KO$186+AMV4træBP!$AD60*KO$187+AVV1træ!$AD60*KO$188+AVV1kul!$AD60*KO$189+AVV2træ!$AD60*KO$190+AVV2halm!$AD60*KO$191+AVV2gasGT!$AD60*KO$192+KKV!$AD60*KO$193+HCVgas!$AD60*KO$194+SPolie!$AD60*KO$195+SPgas!$AD60*KO$196+GeoEL!$AD58*KO$197+GeoVa!$AD58*KO$198+VP!$AD58*KO$199+Sol!$AD58*KO$200+Affald!$AD62*KO$201)</f>
        <v>3.066797168065433E-2</v>
      </c>
      <c r="KP39" s="246">
        <f ca="1">IF(Sammenligning!$G$9="GJ",1,(1*3.6))*(AMV1træ!$AD62*KP$183+AMV1træBP!$AD62*KP$184+AMV3kul!$AD60*KP$185+AMV4træ!$AD60*KP$186+AMV4træBP!$AD60*KP$187+AVV1træ!$AD60*KP$188+AVV1kul!$AD60*KP$189+AVV2træ!$AD60*KP$190+AVV2halm!$AD60*KP$191+AVV2gasGT!$AD60*KP$192+KKV!$AD60*KP$193+HCVgas!$AD60*KP$194+SPolie!$AD60*KP$195+SPgas!$AD60*KP$196+GeoEL!$AD58*KP$197+GeoVa!$AD58*KP$198+VP!$AD58*KP$199+Sol!$AD58*KP$200+Affald!$AD62*KP$201)</f>
        <v>0.27962658008083424</v>
      </c>
      <c r="KQ39" s="246">
        <f ca="1">IF(Sammenligning!$G$9="GJ",1,(1*3.6))*(AMV1træ!$AD62*KQ$183+AMV1træBP!$AD62*KQ$184+AMV3kul!$AD60*KQ$185+AMV4træ!$AD60*KQ$186+AMV4træBP!$AD60*KQ$187+AVV1træ!$AD60*KQ$188+AVV1kul!$AD60*KQ$189+AVV2træ!$AD60*KQ$190+AVV2halm!$AD60*KQ$191+AVV2gasGT!$AD60*KQ$192+KKV!$AD60*KQ$193+HCVgas!$AD60*KQ$194+SPolie!$AD60*KQ$195+SPgas!$AD60*KQ$196+GeoEL!$AD58*KQ$197+GeoVa!$AD58*KQ$198+VP!$AD58*KQ$199+Sol!$AD58*KQ$200+Affald!$AD62*KQ$201)</f>
        <v>0.21506067866153289</v>
      </c>
      <c r="KR39" s="246">
        <f ca="1">IF(Sammenligning!$G$9="GJ",1,(1*3.6))*(AMV1træ!$AD62*KR$183+AMV1træBP!$AD62*KR$184+AMV3kul!$AD60*KR$185+AMV4træ!$AD60*KR$186+AMV4træBP!$AD60*KR$187+AVV1træ!$AD60*KR$188+AVV1kul!$AD60*KR$189+AVV2træ!$AD60*KR$190+AVV2halm!$AD60*KR$191+AVV2gasGT!$AD60*KR$192+KKV!$AD60*KR$193+HCVgas!$AD60*KR$194+SPolie!$AD60*KR$195+SPgas!$AD60*KR$196+GeoEL!$AD58*KR$197+GeoVa!$AD58*KR$198+VP!$AD58*KR$199+Sol!$AD58*KR$200+Affald!$AD62*KR$201)</f>
        <v>0.18064284412381998</v>
      </c>
      <c r="KS39" s="246">
        <f ca="1">IF(Sammenligning!$G$9="GJ",1,(1*3.6))*(AMV1træ!$AD62*KS$183+AMV1træBP!$AD62*KS$184+AMV3kul!$AD60*KS$185+AMV4træ!$AD60*KS$186+AMV4træBP!$AD60*KS$187+AVV1træ!$AD60*KS$188+AVV1kul!$AD60*KS$189+AVV2træ!$AD60*KS$190+AVV2halm!$AD60*KS$191+AVV2gasGT!$AD60*KS$192+KKV!$AD60*KS$193+HCVgas!$AD60*KS$194+SPolie!$AD60*KS$195+SPgas!$AD60*KS$196+GeoEL!$AD58*KS$197+GeoVa!$AD58*KS$198+VP!$AD58*KS$199+Sol!$AD58*KS$200+Affald!$AD62*KS$201)</f>
        <v>9.1409573634002719E-2</v>
      </c>
      <c r="KT39" s="246">
        <f ca="1">IF(Sammenligning!$G$9="GJ",1,(1*3.6))*(AMV1træ!$AD62*KT$183+AMV1træBP!$AD62*KT$184+AMV3kul!$AD60*KT$185+AMV4træ!$AD60*KT$186+AMV4træBP!$AD60*KT$187+AVV1træ!$AD60*KT$188+AVV1kul!$AD60*KT$189+AVV2træ!$AD60*KT$190+AVV2halm!$AD60*KT$191+AVV2gasGT!$AD60*KT$192+KKV!$AD60*KT$193+HCVgas!$AD60*KT$194+SPolie!$AD60*KT$195+SPgas!$AD60*KT$196+GeoEL!$AD58*KT$197+GeoVa!$AD58*KT$198+VP!$AD58*KT$199+Sol!$AD58*KT$200+Affald!$AD62*KT$201)</f>
        <v>2.0770470696458904E-2</v>
      </c>
      <c r="KU39" s="246">
        <f ca="1">IF(Sammenligning!$G$9="GJ",1,(1*3.6))*(AMV1træ!$AE62*KU$183+AMV1træBP!$AE62*KU$184+AMV3kul!$AE60*KU$185+AMV4træ!$AE60*KU$186+AMV4træBP!$AE60*KU$187+AVV1træ!$AE60*KU$188+AVV1kul!$AE60*KU$189+AVV2træ!$AE60*KU$190+AVV2halm!$AE60*KU$191+AVV2gasGT!$AE60*KU$192+KKV!$AE60*KU$193+HCVgas!$AE60*KU$194+SPolie!$AE60*KU$195+SPgas!$AE60*KU$196+GeoEL!$AE58*KU$197+GeoVa!$AE58*KU$198+VP!$AE58*KU$199+Sol!$AE58*KU$200+Affald!$AE62*KU$201)</f>
        <v>6.9081107051998034E-3</v>
      </c>
      <c r="KV39" s="246">
        <f ca="1">IF(Sammenligning!$G$9="GJ",1,(1*3.6))*(AMV1træ!$AE62*KV$183+AMV1træBP!$AE62*KV$184+AMV3kul!$AE60*KV$185+AMV4træ!$AE60*KV$186+AMV4træBP!$AE60*KV$187+AVV1træ!$AE60*KV$188+AVV1kul!$AE60*KV$189+AVV2træ!$AE60*KV$190+AVV2halm!$AE60*KV$191+AVV2gasGT!$AE60*KV$192+KKV!$AE60*KV$193+HCVgas!$AE60*KV$194+SPolie!$AE60*KV$195+SPgas!$AE60*KV$196+GeoEL!$AE58*KV$197+GeoVa!$AE58*KV$198+VP!$AE58*KV$199+Sol!$AE58*KV$200+Affald!$AE62*KV$201)</f>
        <v>1.0397718383955071E-2</v>
      </c>
      <c r="KW39" s="246">
        <f ca="1">IF(Sammenligning!$G$9="GJ",1,(1*3.6))*(AMV1træ!$AE62*KW$183+AMV1træBP!$AE62*KW$184+AMV3kul!$AE60*KW$185+AMV4træ!$AE60*KW$186+AMV4træBP!$AE60*KW$187+AVV1træ!$AE60*KW$188+AVV1kul!$AE60*KW$189+AVV2træ!$AE60*KW$190+AVV2halm!$AE60*KW$191+AVV2gasGT!$AE60*KW$192+KKV!$AE60*KW$193+HCVgas!$AE60*KW$194+SPolie!$AE60*KW$195+SPgas!$AE60*KW$196+GeoEL!$AE58*KW$197+GeoVa!$AE58*KW$198+VP!$AE58*KW$199+Sol!$AE58*KW$200+Affald!$AE62*KW$201)</f>
        <v>2.8219658664770692E-2</v>
      </c>
      <c r="KX39" s="246">
        <f ca="1">IF(Sammenligning!$G$9="GJ",1,(1*3.6))*(AMV1træ!$AE62*KX$183+AMV1træBP!$AE62*KX$184+AMV3kul!$AE60*KX$185+AMV4træ!$AE60*KX$186+AMV4træBP!$AE60*KX$187+AVV1træ!$AE60*KX$188+AVV1kul!$AE60*KX$189+AVV2træ!$AE60*KX$190+AVV2halm!$AE60*KX$191+AVV2gasGT!$AE60*KX$192+KKV!$AE60*KX$193+HCVgas!$AE60*KX$194+SPolie!$AE60*KX$195+SPgas!$AE60*KX$196+GeoEL!$AE58*KX$197+GeoVa!$AE58*KX$198+VP!$AE58*KX$199+Sol!$AE58*KX$200+Affald!$AE62*KX$201)</f>
        <v>0.22234838682702934</v>
      </c>
      <c r="KY39" s="246">
        <f ca="1">IF(Sammenligning!$G$9="GJ",1,(1*3.6))*(AMV1træ!$AE62*KY$183+AMV1træBP!$AE62*KY$184+AMV3kul!$AE60*KY$185+AMV4træ!$AE60*KY$186+AMV4træBP!$AE60*KY$187+AVV1træ!$AE60*KY$188+AVV1kul!$AE60*KY$189+AVV2træ!$AE60*KY$190+AVV2halm!$AE60*KY$191+AVV2gasGT!$AE60*KY$192+KKV!$AE60*KY$193+HCVgas!$AE60*KY$194+SPolie!$AE60*KY$195+SPgas!$AE60*KY$196+GeoEL!$AE58*KY$197+GeoVa!$AE58*KY$198+VP!$AE58*KY$199+Sol!$AE58*KY$200+Affald!$AE62*KY$201)</f>
        <v>0.1559208758833506</v>
      </c>
      <c r="KZ39" s="246">
        <f ca="1">IF(Sammenligning!$G$9="GJ",1,(1*3.6))*(AMV1træ!$AE62*KZ$183+AMV1træBP!$AE62*KZ$184+AMV3kul!$AE60*KZ$185+AMV4træ!$AE60*KZ$186+AMV4træBP!$AE60*KZ$187+AVV1træ!$AE60*KZ$188+AVV1kul!$AE60*KZ$189+AVV2træ!$AE60*KZ$190+AVV2halm!$AE60*KZ$191+AVV2gasGT!$AE60*KZ$192+KKV!$AE60*KZ$193+HCVgas!$AE60*KZ$194+SPolie!$AE60*KZ$195+SPgas!$AE60*KZ$196+GeoEL!$AE58*KZ$197+GeoVa!$AE58*KZ$198+VP!$AE58*KZ$199+Sol!$AE58*KZ$200+Affald!$AE62*KZ$201)</f>
        <v>0.18728764247885685</v>
      </c>
      <c r="LA39" s="246">
        <f ca="1">IF(Sammenligning!$G$9="GJ",1,(1*3.6))*(AMV1træ!$AE62*LA$183+AMV1træBP!$AE62*LA$184+AMV3kul!$AE60*LA$185+AMV4træ!$AE60*LA$186+AMV4træBP!$AE60*LA$187+AVV1træ!$AE60*LA$188+AVV1kul!$AE60*LA$189+AVV2træ!$AE60*LA$190+AVV2halm!$AE60*LA$191+AVV2gasGT!$AE60*LA$192+KKV!$AE60*LA$193+HCVgas!$AE60*LA$194+SPolie!$AE60*LA$195+SPgas!$AE60*LA$196+GeoEL!$AE58*LA$197+GeoVa!$AE58*LA$198+VP!$AE58*LA$199+Sol!$AE58*LA$200+Affald!$AE62*LA$201)</f>
        <v>2.5013293730219641E-2</v>
      </c>
      <c r="LB39" s="246">
        <f ca="1">IF(Sammenligning!$G$9="GJ",1,(1*3.6))*(AMV1træ!$AE62*LB$183+AMV1træBP!$AE62*LB$184+AMV3kul!$AE60*LB$185+AMV4træ!$AE60*LB$186+AMV4træBP!$AE60*LB$187+AVV1træ!$AE60*LB$188+AVV1kul!$AE60*LB$189+AVV2træ!$AE60*LB$190+AVV2halm!$AE60*LB$191+AVV2gasGT!$AE60*LB$192+KKV!$AE60*LB$193+HCVgas!$AE60*LB$194+SPolie!$AE60*LB$195+SPgas!$AE60*LB$196+GeoEL!$AE58*LB$197+GeoVa!$AE58*LB$198+VP!$AE58*LB$199+Sol!$AE58*LB$200+Affald!$AE62*LB$201)</f>
        <v>0.27590736200906962</v>
      </c>
      <c r="LC39" s="246">
        <f ca="1">IF(Sammenligning!$G$9="GJ",1,(1*3.6))*(AMV1træ!$AE62*LC$183+AMV1træBP!$AE62*LC$184+AMV3kul!$AE60*LC$185+AMV4træ!$AE60*LC$186+AMV4træBP!$AE60*LC$187+AVV1træ!$AE60*LC$188+AVV1kul!$AE60*LC$189+AVV2træ!$AE60*LC$190+AVV2halm!$AE60*LC$191+AVV2gasGT!$AE60*LC$192+KKV!$AE60*LC$193+HCVgas!$AE60*LC$194+SPolie!$AE60*LC$195+SPgas!$AE60*LC$196+GeoEL!$AE58*LC$197+GeoVa!$AE58*LC$198+VP!$AE58*LC$199+Sol!$AE58*LC$200+Affald!$AE62*LC$201)</f>
        <v>0.18603931874404034</v>
      </c>
      <c r="LD39" s="246">
        <f ca="1">IF(Sammenligning!$G$9="GJ",1,(1*3.6))*(AMV1træ!$AE62*LD$183+AMV1træBP!$AE62*LD$184+AMV3kul!$AE60*LD$185+AMV4træ!$AE60*LD$186+AMV4træBP!$AE60*LD$187+AVV1træ!$AE60*LD$188+AVV1kul!$AE60*LD$189+AVV2træ!$AE60*LD$190+AVV2halm!$AE60*LD$191+AVV2gasGT!$AE60*LD$192+KKV!$AE60*LD$193+HCVgas!$AE60*LD$194+SPolie!$AE60*LD$195+SPgas!$AE60*LD$196+GeoEL!$AE58*LD$197+GeoVa!$AE58*LD$198+VP!$AE58*LD$199+Sol!$AE58*LD$200+Affald!$AE62*LD$201)</f>
        <v>0.15732816740627137</v>
      </c>
      <c r="LE39" s="246">
        <f ca="1">IF(Sammenligning!$G$9="GJ",1,(1*3.6))*(AMV1træ!$AE62*LE$183+AMV1træBP!$AE62*LE$184+AMV3kul!$AE60*LE$185+AMV4træ!$AE60*LE$186+AMV4træBP!$AE60*LE$187+AVV1træ!$AE60*LE$188+AVV1kul!$AE60*LE$189+AVV2træ!$AE60*LE$190+AVV2halm!$AE60*LE$191+AVV2gasGT!$AE60*LE$192+KKV!$AE60*LE$193+HCVgas!$AE60*LE$194+SPolie!$AE60*LE$195+SPgas!$AE60*LE$196+GeoEL!$AE58*LE$197+GeoVa!$AE58*LE$198+VP!$AE58*LE$199+Sol!$AE58*LE$200+Affald!$AE62*LE$201)</f>
        <v>9.1562308289513256E-2</v>
      </c>
      <c r="LF39" s="246">
        <f ca="1">IF(Sammenligning!$G$9="GJ",1,(1*3.6))*(AMV1træ!$AE62*LF$183+AMV1træBP!$AE62*LF$184+AMV3kul!$AE60*LF$185+AMV4træ!$AE60*LF$186+AMV4træBP!$AE60*LF$187+AVV1træ!$AE60*LF$188+AVV1kul!$AE60*LF$189+AVV2træ!$AE60*LF$190+AVV2halm!$AE60*LF$191+AVV2gasGT!$AE60*LF$192+KKV!$AE60*LF$193+HCVgas!$AE60*LF$194+SPolie!$AE60*LF$195+SPgas!$AE60*LF$196+GeoEL!$AE58*LF$197+GeoVa!$AE58*LF$198+VP!$AE58*LF$199+Sol!$AE58*LF$200+Affald!$AE62*LF$201)</f>
        <v>1.8605217635578319E-2</v>
      </c>
      <c r="LG39" s="310">
        <f ca="1">IF(Sammenligning!$G$9="GJ",1,(1*3.6))*(AMV1træ!$AF62*LG$183+AMV1træBP!$AF62*LG$184+AMV3kul!$AF60*LG$185+AMV4træ!$AF60*LG$186+AMV4træBP!$AF60*LG$187+AVV1træ!$AF60*LG$188+AVV1kul!$AF60*LG$189+AVV2træ!$AF60*LG$190+AVV2halm!$AF60*LG$191+AVV2gasGT!$AF60*LG$192+KKV!$AF60*LG$193+HCVgas!$AF60*LG$194+SPolie!$AF60*LG$195+SPgas!$AF60*LG$196+GeoEL!$AF58*LG$197+GeoVa!$AF58*LG$198+VP!$AF58*LG$199+Sol!$AF58*LG$200+Affald!$AF62*LG$201)</f>
        <v>6.8179355962576706E-3</v>
      </c>
      <c r="LH39" s="310">
        <f ca="1">IF(Sammenligning!$G$9="GJ",1,(1*3.6))*(AMV1træ!$AF62*LH$183+AMV1træBP!$AF62*LH$184+AMV3kul!$AF60*LH$185+AMV4træ!$AF60*LH$186+AMV4træBP!$AF60*LH$187+AVV1træ!$AF60*LH$188+AVV1kul!$AF60*LH$189+AVV2træ!$AF60*LH$190+AVV2halm!$AF60*LH$191+AVV2gasGT!$AF60*LH$192+KKV!$AF60*LH$193+HCVgas!$AF60*LH$194+SPolie!$AF60*LH$195+SPgas!$AF60*LH$196+GeoEL!$AF58*LH$197+GeoVa!$AF58*LH$198+VP!$AF58*LH$199+Sol!$AF58*LH$200+Affald!$AF62*LH$201)</f>
        <v>1.0991007766906131E-2</v>
      </c>
      <c r="LI39" s="310">
        <f ca="1">IF(Sammenligning!$G$9="GJ",1,(1*3.6))*(AMV1træ!$AF62*LI$183+AMV1træBP!$AF62*LI$184+AMV3kul!$AF60*LI$185+AMV4træ!$AF60*LI$186+AMV4træBP!$AF60*LI$187+AVV1træ!$AF60*LI$188+AVV1kul!$AF60*LI$189+AVV2træ!$AF60*LI$190+AVV2halm!$AF60*LI$191+AVV2gasGT!$AF60*LI$192+KKV!$AF60*LI$193+HCVgas!$AF60*LI$194+SPolie!$AF60*LI$195+SPgas!$AF60*LI$196+GeoEL!$AF58*LI$197+GeoVa!$AF58*LI$198+VP!$AF58*LI$199+Sol!$AF58*LI$200+Affald!$AF62*LI$201)</f>
        <v>3.1440874509190364E-2</v>
      </c>
      <c r="LJ39" s="310">
        <f ca="1">IF(Sammenligning!$G$9="GJ",1,(1*3.6))*(AMV1træ!$AF62*LJ$183+AMV1træBP!$AF62*LJ$184+AMV3kul!$AF60*LJ$185+AMV4træ!$AF60*LJ$186+AMV4træBP!$AF60*LJ$187+AVV1træ!$AF60*LJ$188+AVV1kul!$AF60*LJ$189+AVV2træ!$AF60*LJ$190+AVV2halm!$AF60*LJ$191+AVV2gasGT!$AF60*LJ$192+KKV!$AF60*LJ$193+HCVgas!$AF60*LJ$194+SPolie!$AF60*LJ$195+SPgas!$AF60*LJ$196+GeoEL!$AF58*LJ$197+GeoVa!$AF58*LJ$198+VP!$AF58*LJ$199+Sol!$AF58*LJ$200+Affald!$AF62*LJ$201)</f>
        <v>0.21181199360200714</v>
      </c>
      <c r="LK39" s="310">
        <f ca="1">IF(Sammenligning!$G$9="GJ",1,(1*3.6))*(AMV1træ!$AF62*LK$183+AMV1træBP!$AF62*LK$184+AMV3kul!$AF60*LK$185+AMV4træ!$AF60*LK$186+AMV4træBP!$AF60*LK$187+AVV1træ!$AF60*LK$188+AVV1kul!$AF60*LK$189+AVV2træ!$AF60*LK$190+AVV2halm!$AF60*LK$191+AVV2gasGT!$AF60*LK$192+KKV!$AF60*LK$193+HCVgas!$AF60*LK$194+SPolie!$AF60*LK$195+SPgas!$AF60*LK$196+GeoEL!$AF58*LK$197+GeoVa!$AF58*LK$198+VP!$AF58*LK$199+Sol!$AF58*LK$200+Affald!$AF62*LK$201)</f>
        <v>0.17287071098485796</v>
      </c>
      <c r="LL39" s="310">
        <f ca="1">IF(Sammenligning!$G$9="GJ",1,(1*3.6))*(AMV1træ!$AF62*LL$183+AMV1træBP!$AF62*LL$184+AMV3kul!$AF60*LL$185+AMV4træ!$AF60*LL$186+AMV4træBP!$AF60*LL$187+AVV1træ!$AF60*LL$188+AVV1kul!$AF60*LL$189+AVV2træ!$AF60*LL$190+AVV2halm!$AF60*LL$191+AVV2gasGT!$AF60*LL$192+KKV!$AF60*LL$193+HCVgas!$AF60*LL$194+SPolie!$AF60*LL$195+SPgas!$AF60*LL$196+GeoEL!$AF58*LL$197+GeoVa!$AF58*LL$198+VP!$AF58*LL$199+Sol!$AF58*LL$200+Affald!$AF62*LL$201)</f>
        <v>0.18531910166201224</v>
      </c>
      <c r="LM39" s="310">
        <f ca="1">IF(Sammenligning!$G$9="GJ",1,(1*3.6))*(AMV1træ!$AF62*LM$183+AMV1træBP!$AF62*LM$184+AMV3kul!$AF60*LM$185+AMV4træ!$AF60*LM$186+AMV4træBP!$AF60*LM$187+AVV1træ!$AF60*LM$188+AVV1kul!$AF60*LM$189+AVV2træ!$AF60*LM$190+AVV2halm!$AF60*LM$191+AVV2gasGT!$AF60*LM$192+KKV!$AF60*LM$193+HCVgas!$AF60*LM$194+SPolie!$AF60*LM$195+SPgas!$AF60*LM$196+GeoEL!$AF58*LM$197+GeoVa!$AF58*LM$198+VP!$AF58*LM$199+Sol!$AF58*LM$200+Affald!$AF62*LM$201)</f>
        <v>1.9462494644987647E-2</v>
      </c>
      <c r="LN39" s="310">
        <f ca="1">IF(Sammenligning!$G$9="GJ",1,(1*3.6))*(AMV1træ!$AF62*LN$183+AMV1træBP!$AF62*LN$184+AMV3kul!$AF60*LN$185+AMV4træ!$AF60*LN$186+AMV4træBP!$AF60*LN$187+AVV1træ!$AF60*LN$188+AVV1kul!$AF60*LN$189+AVV2træ!$AF60*LN$190+AVV2halm!$AF60*LN$191+AVV2gasGT!$AF60*LN$192+KKV!$AF60*LN$193+HCVgas!$AF60*LN$194+SPolie!$AF60*LN$195+SPgas!$AF60*LN$196+GeoEL!$AF58*LN$197+GeoVa!$AF58*LN$198+VP!$AF58*LN$199+Sol!$AF58*LN$200+Affald!$AF62*LN$201)</f>
        <v>0.27216135837460709</v>
      </c>
      <c r="LO39" s="310">
        <f ca="1">IF(Sammenligning!$G$9="GJ",1,(1*3.6))*(AMV1træ!$AF62*LO$183+AMV1træBP!$AF62*LO$184+AMV3kul!$AF60*LO$185+AMV4træ!$AF60*LO$186+AMV4træBP!$AF60*LO$187+AVV1træ!$AF60*LO$188+AVV1kul!$AF60*LO$189+AVV2træ!$AF60*LO$190+AVV2halm!$AF60*LO$191+AVV2gasGT!$AF60*LO$192+KKV!$AF60*LO$193+HCVgas!$AF60*LO$194+SPolie!$AF60*LO$195+SPgas!$AF60*LO$196+GeoEL!$AF58*LO$197+GeoVa!$AF58*LO$198+VP!$AF58*LO$199+Sol!$AF58*LO$200+Affald!$AF62*LO$201)</f>
        <v>0.15717166694784321</v>
      </c>
      <c r="LP39" s="310">
        <f ca="1">IF(Sammenligning!$G$9="GJ",1,(1*3.6))*(AMV1træ!$AF62*LP$183+AMV1træBP!$AF62*LP$184+AMV3kul!$AF60*LP$185+AMV4træ!$AF60*LP$186+AMV4træBP!$AF60*LP$187+AVV1træ!$AF60*LP$188+AVV1kul!$AF60*LP$189+AVV2træ!$AF60*LP$190+AVV2halm!$AF60*LP$191+AVV2gasGT!$AF60*LP$192+KKV!$AF60*LP$193+HCVgas!$AF60*LP$194+SPolie!$AF60*LP$195+SPgas!$AF60*LP$196+GeoEL!$AF58*LP$197+GeoVa!$AF58*LP$198+VP!$AF58*LP$199+Sol!$AF58*LP$200+Affald!$AF62*LP$201)</f>
        <v>0.13315095020271989</v>
      </c>
      <c r="LQ39" s="310">
        <f ca="1">IF(Sammenligning!$G$9="GJ",1,(1*3.6))*(AMV1træ!$AF62*LQ$183+AMV1træBP!$AF62*LQ$184+AMV3kul!$AF60*LQ$185+AMV4træ!$AF60*LQ$186+AMV4træBP!$AF60*LQ$187+AVV1træ!$AF60*LQ$188+AVV1kul!$AF60*LQ$189+AVV2træ!$AF60*LQ$190+AVV2halm!$AF60*LQ$191+AVV2gasGT!$AF60*LQ$192+KKV!$AF60*LQ$193+HCVgas!$AF60*LQ$194+SPolie!$AF60*LQ$195+SPgas!$AF60*LQ$196+GeoEL!$AF58*LQ$197+GeoVa!$AF58*LQ$198+VP!$AF58*LQ$199+Sol!$AF58*LQ$200+Affald!$AF62*LQ$201)</f>
        <v>9.1717846827555863E-2</v>
      </c>
      <c r="LR39" s="310">
        <f ca="1">IF(Sammenligning!$G$9="GJ",1,(1*3.6))*(AMV1træ!$AF62*LR$183+AMV1træBP!$AF62*LR$184+AMV3kul!$AF60*LR$185+AMV4træ!$AF60*LR$186+AMV4træBP!$AF60*LR$187+AVV1træ!$AF60*LR$188+AVV1kul!$AF60*LR$189+AVV2træ!$AF60*LR$190+AVV2halm!$AF60*LR$191+AVV2gasGT!$AF60*LR$192+KKV!$AF60*LR$193+HCVgas!$AF60*LR$194+SPolie!$AF60*LR$195+SPgas!$AF60*LR$196+GeoEL!$AF58*LR$197+GeoVa!$AF58*LR$198+VP!$AF58*LR$199+Sol!$AF58*LR$200+Affald!$AF62*LR$201)</f>
        <v>1.6460872659260328E-2</v>
      </c>
    </row>
    <row r="40" spans="2:330" hidden="1">
      <c r="B40" s="689"/>
      <c r="C40" s="24" t="s">
        <v>178</v>
      </c>
      <c r="D40" s="24" t="str">
        <f>"Kr/"&amp;Sammenligning!$G$9</f>
        <v>Kr/GJ</v>
      </c>
      <c r="E40" s="246">
        <f ca="1">IF(Sammenligning!$G$9="GJ",1,(1*3.6))*(AMV1træ!H63*E$183+AMV1træBP!H63*E$184+AMV3kul!H61*E$185+AMV4træ!H61*E$186+AMV4træBP!H61*E$187+AVV1træ!H61*E$188+AVV1kul!H61*E$189+AVV2træ!H61*E$190+AVV2halm!H61*E$191+AVV2gasGT!H61*E$192+KKV!H61*E$193+HCVgas!H61*E$194+SPolie!H61*E$195+SPgas!H61*E$196+GeoEL!H59*E$197+GeoVa!H59*E$198+VP!H59*E$199+Sol!H59*E$200+Affald!H63*E$201)</f>
        <v>0.9110903986757829</v>
      </c>
      <c r="F40" s="246">
        <f ca="1">IF(Sammenligning!$G$9="GJ",1,(1*3.6))*(AMV1træ!I63*F$183+AMV1træBP!I63*F$184+AMV3kul!I61*F$185+AMV4træ!I61*F$186+AMV4træBP!I61*F$187+AVV1træ!I61*F$188+AVV1kul!I61*F$189+AVV2træ!I61*F$190+AVV2halm!I61*F$191+AVV2gasGT!I61*F$192+KKV!I61*F$193+HCVgas!I61*F$194+SPolie!I61*F$195+SPgas!I61*F$196+GeoEL!I59*F$197+GeoVa!I59*F$198+VP!I59*F$199+Sol!I59*F$200+Affald!I63*F$201)</f>
        <v>1.5988628361947739</v>
      </c>
      <c r="G40" s="310">
        <f ca="1">IF(Sammenligning!$G$9="GJ",1,(1*3.6))*(AMV1træ!J63*G$183+AMV1træBP!J63*G$184+AMV3kul!J61*G$185+AMV4træ!J61*G$186+AMV4træBP!J61*G$187+AVV1træ!J61*G$188+AVV1kul!J61*G$189+AVV2træ!J61*G$190+AVV2halm!J61*G$191+AVV2gasGT!J61*G$192+KKV!J61*G$193+HCVgas!J61*G$194+SPolie!J61*G$195+SPgas!J61*G$196+GeoEL!J59*G$197+GeoVa!J59*G$198+VP!J59*G$199+Sol!J59*G$200+Affald!J63*G$201)</f>
        <v>1.5932578672016897</v>
      </c>
      <c r="H40" s="246">
        <f ca="1">IF(Sammenligning!$G$9="GJ",1,(1*3.6))*(AMV1træ!K63*H$183+AMV1træBP!K63*H$184+AMV3kul!K61*H$185+AMV4træ!K61*H$186+AMV4træBP!K61*H$187+AVV1træ!K61*H$188+AVV1kul!K61*H$189+AVV2træ!K61*H$190+AVV2halm!K61*H$191+AVV2gasGT!K61*H$192+KKV!K61*H$193+HCVgas!K61*H$194+SPolie!K61*H$195+SPgas!K61*H$196+GeoEL!K59*H$197+GeoVa!K59*H$198+VP!K59*H$199+Sol!K59*H$200+Affald!K63*H$201)</f>
        <v>1.5905461788524118</v>
      </c>
      <c r="I40" s="310">
        <f ca="1">IF(Sammenligning!$G$9="GJ",1,(1*3.6))*(AMV1træ!L63*I$183+AMV1træBP!L63*I$184+AMV3kul!L61*I$185+AMV4træ!L61*I$186+AMV4træBP!L61*I$187+AVV1træ!L61*I$188+AVV1kul!L61*I$189+AVV2træ!L61*I$190+AVV2halm!L61*I$191+AVV2gasGT!L61*I$192+KKV!L61*I$193+HCVgas!L61*I$194+SPolie!L61*I$195+SPgas!L61*I$196+GeoEL!L59*I$197+GeoVa!L59*I$198+VP!L59*I$199+Sol!L59*I$200+Affald!L63*I$201)</f>
        <v>1.6806735391529186</v>
      </c>
      <c r="J40" s="246">
        <f ca="1">IF(Sammenligning!$G$9="GJ",1,(1*3.6))*(AMV1træ!M63*J$183+AMV1træBP!M63*J$184+AMV3kul!M61*J$185+AMV4træ!M61*J$186+AMV4træBP!M61*J$187+AVV1træ!M61*J$188+AVV1kul!M61*J$189+AVV2træ!M61*J$190+AVV2halm!M61*J$191+AVV2gasGT!M61*J$192+KKV!M61*J$193+HCVgas!M61*J$194+SPolie!M61*J$195+SPgas!M61*J$196+GeoEL!M59*J$197+GeoVa!M59*J$198+VP!M59*J$199+Sol!M59*J$200+Affald!M63*J$201)</f>
        <v>1.6722358318179813</v>
      </c>
      <c r="K40" s="246">
        <f ca="1">IF(Sammenligning!$G$9="GJ",1,(1*3.6))*(AMV1træ!N63*K$183+AMV1træBP!N63*K$184+AMV3kul!N61*K$185+AMV4træ!N61*K$186+AMV4træBP!N61*K$187+AVV1træ!N61*K$188+AVV1kul!N61*K$189+AVV2træ!N61*K$190+AVV2halm!N61*K$191+AVV2gasGT!N61*K$192+KKV!N61*K$193+HCVgas!N61*K$194+SPolie!N61*K$195+SPgas!N61*K$196+GeoEL!N59*K$197+GeoVa!N59*K$198+VP!N59*K$199+Sol!N59*K$200+Affald!N63*K$201)</f>
        <v>1.6650502064814539</v>
      </c>
      <c r="L40" s="246">
        <f ca="1">IF(Sammenligning!$G$9="GJ",1,(1*3.6))*(AMV1træ!O63*L$183+AMV1træBP!O63*L$184+AMV3kul!O61*L$185+AMV4træ!O61*L$186+AMV4træBP!O61*L$187+AVV1træ!O61*L$188+AVV1kul!O61*L$189+AVV2træ!O61*L$190+AVV2halm!O61*L$191+AVV2gasGT!O61*L$192+KKV!O61*L$193+HCVgas!O61*L$194+SPolie!O61*L$195+SPgas!O61*L$196+GeoEL!O59*L$197+GeoVa!O59*L$198+VP!O59*L$199+Sol!O59*L$200+Affald!O63*L$201)</f>
        <v>1.6591166588817845</v>
      </c>
      <c r="M40" s="246">
        <f ca="1">IF(Sammenligning!$G$9="GJ",1,(1*3.6))*(AMV1træ!P63*M$183+AMV1træBP!P63*M$184+AMV3kul!P61*M$185+AMV4træ!P61*M$186+AMV4træBP!P61*M$187+AVV1træ!P61*M$188+AVV1kul!P61*M$189+AVV2træ!P61*M$190+AVV2halm!P61*M$191+AVV2gasGT!P61*M$192+KKV!P61*M$193+HCVgas!P61*M$194+SPolie!P61*M$195+SPgas!P61*M$196+GeoEL!P59*M$197+GeoVa!P59*M$198+VP!P59*M$199+Sol!P59*M$200+Affald!P63*M$201)</f>
        <v>1.6574421986293946</v>
      </c>
      <c r="N40" s="310">
        <f ca="1">IF(Sammenligning!$G$9="GJ",1,(1*3.6))*(AMV1træ!Q63*N$183+AMV1træBP!Q63*N$184+AMV3kul!Q61*N$185+AMV4træ!Q61*N$186+AMV4træBP!Q61*N$187+AVV1træ!Q61*N$188+AVV1kul!Q61*N$189+AVV2træ!Q61*N$190+AVV2halm!Q61*N$191+AVV2gasGT!Q61*N$192+KKV!Q61*N$193+HCVgas!Q61*N$194+SPolie!Q61*N$195+SPgas!Q61*N$196+GeoEL!Q59*N$197+GeoVa!Q59*N$198+VP!Q59*N$199+Sol!Q59*N$200+Affald!Q63*N$201)</f>
        <v>1.6559762107157756</v>
      </c>
      <c r="O40" s="246">
        <f ca="1">IF(Sammenligning!$G$9="GJ",1,(1*3.6))*(AMV1træ!R63*O$183+AMV1træBP!R63*O$184+AMV3kul!R61*O$185+AMV4træ!R61*O$186+AMV4træBP!R61*O$187+AVV1træ!R61*O$188+AVV1kul!R61*O$189+AVV2træ!R61*O$190+AVV2halm!R61*O$191+AVV2gasGT!R61*O$192+KKV!R61*O$193+HCVgas!R61*O$194+SPolie!R61*O$195+SPgas!R61*O$196+GeoEL!R59*O$197+GeoVa!R59*O$198+VP!R59*O$199+Sol!R59*O$200+Affald!R63*O$201)</f>
        <v>1.6520972011670734</v>
      </c>
      <c r="P40" s="246">
        <f ca="1">IF(Sammenligning!$G$9="GJ",1,(1*3.6))*(AMV1træ!S63*P$183+AMV1træBP!S63*P$184+AMV3kul!S61*P$185+AMV4træ!S61*P$186+AMV4træBP!S61*P$187+AVV1træ!S61*P$188+AVV1kul!S61*P$189+AVV2træ!S61*P$190+AVV2halm!S61*P$191+AVV2gasGT!S61*P$192+KKV!S61*P$193+HCVgas!S61*P$194+SPolie!S61*P$195+SPgas!S61*P$196+GeoEL!S59*P$197+GeoVa!S59*P$198+VP!S59*P$199+Sol!S59*P$200+Affald!S63*P$201)</f>
        <v>1.6482721545296775</v>
      </c>
      <c r="Q40" s="246">
        <f ca="1">IF(Sammenligning!$G$9="GJ",1,(1*3.6))*(AMV1træ!T63*Q$183+AMV1træBP!T63*Q$184+AMV3kul!T61*Q$185+AMV4træ!T61*Q$186+AMV4træBP!T61*Q$187+AVV1træ!T61*Q$188+AVV1kul!T61*Q$189+AVV2træ!T61*Q$190+AVV2halm!T61*Q$191+AVV2gasGT!T61*Q$192+KKV!T61*Q$193+HCVgas!T61*Q$194+SPolie!T61*Q$195+SPgas!T61*Q$196+GeoEL!T59*Q$197+GeoVa!T59*Q$198+VP!T59*Q$199+Sol!T59*Q$200+Affald!T63*Q$201)</f>
        <v>1.6445010727283369</v>
      </c>
      <c r="R40" s="246">
        <f ca="1">IF(Sammenligning!$G$9="GJ",1,(1*3.6))*(AMV1træ!U63*R$183+AMV1træBP!U63*R$184+AMV3kul!U61*R$185+AMV4træ!U61*R$186+AMV4træBP!U61*R$187+AVV1træ!U61*R$188+AVV1kul!U61*R$189+AVV2træ!U61*R$190+AVV2halm!U61*R$191+AVV2gasGT!U61*R$192+KKV!U61*R$193+HCVgas!U61*R$194+SPolie!U61*R$195+SPgas!U61*R$196+GeoEL!U59*R$197+GeoVa!U59*R$198+VP!U59*R$199+Sol!U59*R$200+Affald!U63*R$201)</f>
        <v>1.6407839576879102</v>
      </c>
      <c r="S40" s="310">
        <f ca="1">IF(Sammenligning!$G$9="GJ",1,(1*3.6))*(AMV1træ!V63*S$183+AMV1træBP!V63*S$184+AMV3kul!V61*S$185+AMV4træ!V61*S$186+AMV4træBP!V61*S$187+AVV1træ!V61*S$188+AVV1kul!V61*S$189+AVV2træ!V61*S$190+AVV2halm!V61*S$191+AVV2gasGT!V61*S$192+KKV!V61*S$193+HCVgas!V61*S$194+SPolie!V61*S$195+SPgas!V61*S$196+GeoEL!V59*S$197+GeoVa!V59*S$198+VP!V59*S$199+Sol!V59*S$200+Affald!V63*S$201)</f>
        <v>1.6371208113333355</v>
      </c>
      <c r="T40" s="246">
        <f ca="1">IF(Sammenligning!$G$9="GJ",1,(1*3.6))*(AMV1træ!W63*T$183+AMV1træBP!W63*T$184+AMV3kul!W61*T$185+AMV4træ!W61*T$186+AMV4træBP!W61*T$187+AVV1træ!W61*T$188+AVV1kul!W61*T$189+AVV2træ!W61*T$190+AVV2halm!W61*T$191+AVV2gasGT!W61*T$192+KKV!W61*T$193+HCVgas!W61*T$194+SPolie!W61*T$195+SPgas!W61*T$196+GeoEL!W59*T$197+GeoVa!W59*T$198+VP!W59*T$199+Sol!W59*T$200+Affald!W63*T$201)</f>
        <v>1.3734996635264174</v>
      </c>
      <c r="U40" s="246">
        <f ca="1">IF(Sammenligning!$G$9="GJ",1,(1*3.6))*(AMV1træ!X63*U$183+AMV1træBP!X63*U$184+AMV3kul!X61*U$185+AMV4træ!X61*U$186+AMV4træBP!X61*U$187+AVV1træ!X61*U$188+AVV1kul!X61*U$189+AVV2træ!X61*U$190+AVV2halm!X61*U$191+AVV2gasGT!X61*U$192+KKV!X61*U$193+HCVgas!X61*U$194+SPolie!X61*U$195+SPgas!X61*U$196+GeoEL!X59*U$197+GeoVa!X59*U$198+VP!X59*U$199+Sol!X59*U$200+Affald!X63*U$201)</f>
        <v>1.3718281808178856</v>
      </c>
      <c r="V40" s="246">
        <f ca="1">IF(Sammenligning!$G$9="GJ",1,(1*3.6))*(AMV1træ!Y63*V$183+AMV1træBP!Y63*V$184+AMV3kul!Y61*V$185+AMV4træ!Y61*V$186+AMV4træBP!Y61*V$187+AVV1træ!Y61*V$188+AVV1kul!Y61*V$189+AVV2træ!Y61*V$190+AVV2halm!Y61*V$191+AVV2gasGT!Y61*V$192+KKV!Y61*V$193+HCVgas!Y61*V$194+SPolie!Y61*V$195+SPgas!Y61*V$196+GeoEL!Y59*V$197+GeoVa!Y59*V$198+VP!Y59*V$199+Sol!Y59*V$200+Affald!Y63*V$201)</f>
        <v>1.370156698109354</v>
      </c>
      <c r="W40" s="246">
        <f ca="1">IF(Sammenligning!$G$9="GJ",1,(1*3.6))*(AMV1træ!Z63*W$183+AMV1træBP!Z63*W$184+AMV3kul!Z61*W$185+AMV4træ!Z61*W$186+AMV4træBP!Z61*W$187+AVV1træ!Z61*W$188+AVV1kul!Z61*W$189+AVV2træ!Z61*W$190+AVV2halm!Z61*W$191+AVV2gasGT!Z61*W$192+KKV!Z61*W$193+HCVgas!Z61*W$194+SPolie!Z61*W$195+SPgas!Z61*W$196+GeoEL!Z59*W$197+GeoVa!Z59*W$198+VP!Z59*W$199+Sol!Z59*W$200+Affald!Z63*W$201)</f>
        <v>1.3684852154008222</v>
      </c>
      <c r="X40" s="310">
        <f ca="1">IF(Sammenligning!$G$9="GJ",1,(1*3.6))*(AMV1træ!AA63*X$183+AMV1træBP!AA63*X$184+AMV3kul!AA61*X$185+AMV4træ!AA61*X$186+AMV4træBP!AA61*X$187+AVV1træ!AA61*X$188+AVV1kul!AA61*X$189+AVV2træ!AA61*X$190+AVV2halm!AA61*X$191+AVV2gasGT!AA61*X$192+KKV!AA61*X$193+HCVgas!AA61*X$194+SPolie!AA61*X$195+SPgas!AA61*X$196+GeoEL!AA59*X$197+GeoVa!AA59*X$198+VP!AA59*X$199+Sol!AA59*X$200+Affald!AA63*X$201)</f>
        <v>1.3668137326922902</v>
      </c>
      <c r="Y40" s="246">
        <f ca="1">IF(Sammenligning!$G$9="GJ",1,(1*3.6))*(AMV1træ!AB63*Y$183+AMV1træBP!AB63*Y$184+AMV3kul!AB61*Y$185+AMV4træ!AB61*Y$186+AMV4træBP!AB61*Y$187+AVV1træ!AB61*Y$188+AVV1kul!AB61*Y$189+AVV2træ!AB61*Y$190+AVV2halm!AB61*Y$191+AVV2gasGT!AB61*Y$192+KKV!AB61*Y$193+HCVgas!AB61*Y$194+SPolie!AB61*Y$195+SPgas!AB61*Y$196+GeoEL!AB59*Y$197+GeoVa!AB59*Y$198+VP!AB59*Y$199+Sol!AB59*Y$200+Affald!AB63*Y$201)</f>
        <v>1.3466117261859245</v>
      </c>
      <c r="Z40" s="246">
        <f ca="1">IF(Sammenligning!$G$9="GJ",1,(1*3.6))*(AMV1træ!AC63*Z$183+AMV1træBP!AC63*Z$184+AMV3kul!AC61*Z$185+AMV4træ!AC61*Z$186+AMV4træBP!AC61*Z$187+AVV1træ!AC61*Z$188+AVV1kul!AC61*Z$189+AVV2træ!AC61*Z$190+AVV2halm!AC61*Z$191+AVV2gasGT!AC61*Z$192+KKV!AC61*Z$193+HCVgas!AC61*Z$194+SPolie!AC61*Z$195+SPgas!AC61*Z$196+GeoEL!AC59*Z$197+GeoVa!AC59*Z$198+VP!AC59*Z$199+Sol!AC59*Z$200+Affald!AC63*Z$201)</f>
        <v>1.3264339298182193</v>
      </c>
      <c r="AA40" s="246">
        <f ca="1">IF(Sammenligning!$G$9="GJ",1,(1*3.6))*(AMV1træ!AD63*AA$183+AMV1træBP!AD63*AA$184+AMV3kul!AD61*AA$185+AMV4træ!AD61*AA$186+AMV4træBP!AD61*AA$187+AVV1træ!AD61*AA$188+AVV1kul!AD61*AA$189+AVV2træ!AD61*AA$190+AVV2halm!AD61*AA$191+AVV2gasGT!AD61*AA$192+KKV!AD61*AA$193+HCVgas!AD61*AA$194+SPolie!AD61*AA$195+SPgas!AD61*AA$196+GeoEL!AD59*AA$197+GeoVa!AD59*AA$198+VP!AD59*AA$199+Sol!AD59*AA$200+Affald!AD63*AA$201)</f>
        <v>1.3062803444621196</v>
      </c>
      <c r="AB40" s="246">
        <f ca="1">IF(Sammenligning!$G$9="GJ",1,(1*3.6))*(AMV1træ!AE63*AB$183+AMV1træBP!AE63*AB$184+AMV3kul!AE61*AB$185+AMV4træ!AE61*AB$186+AMV4træBP!AE61*AB$187+AVV1træ!AE61*AB$188+AVV1kul!AE61*AB$189+AVV2træ!AE61*AB$190+AVV2halm!AE61*AB$191+AVV2gasGT!AE61*AB$192+KKV!AE61*AB$193+HCVgas!AE61*AB$194+SPolie!AE61*AB$195+SPgas!AE61*AB$196+GeoEL!AE59*AB$197+GeoVa!AE59*AB$198+VP!AE59*AB$199+Sol!AE59*AB$200+Affald!AE63*AB$201)</f>
        <v>1.2861509709906129</v>
      </c>
      <c r="AC40" s="310">
        <f ca="1">IF(Sammenligning!$G$9="GJ",1,(1*3.6))*(AMV1træ!AF63*AC$183+AMV1træBP!AF63*AC$184+AMV3kul!AF61*AC$185+AMV4træ!AF61*AC$186+AMV4træBP!AF61*AC$187+AVV1træ!AF61*AC$188+AVV1kul!AF61*AC$189+AVV2træ!AF61*AC$190+AVV2halm!AF61*AC$191+AVV2gasGT!AF61*AC$192+KKV!AF61*AC$193+HCVgas!AF61*AC$194+SPolie!AF61*AC$195+SPgas!AF61*AC$196+GeoEL!AF59*AC$197+GeoVa!AF59*AC$198+VP!AF59*AC$199+Sol!AF59*AC$200+Affald!AF63*AC$201)</f>
        <v>1.2660458102767178</v>
      </c>
      <c r="AD40" s="3"/>
      <c r="AE40" s="246">
        <f ca="1">IF(Sammenligning!$G$9="GJ",1,(1*3.6))*(AMV1træ!$H63*AE$183+AMV1træBP!$H63*AE$184+AMV3kul!$H61*AE$185+AMV4træ!$H61*AE$186+AMV4træBP!$H61*AE$187+AVV1træ!$H61*AE$188+AVV1kul!$H61*AE$189+AVV2træ!$H61*AE$190+AVV2halm!$H61*AE$191+AVV2gasGT!$H61*AE$192+KKV!$H61*AE$193+HCVgas!$H61*AE$194+SPolie!$H61*AE$195+SPgas!$H61*AE$196+GeoEL!$H59*AE$197+GeoVa!$H59*AE$198+VP!$H59*AE$199+Sol!$H59*AE$200+Affald!$H63*AE$201)</f>
        <v>0.7646519386410866</v>
      </c>
      <c r="AF40" s="246">
        <f ca="1">IF(Sammenligning!$G$9="GJ",1,(1*3.6))*(AMV1træ!$H63*AF$183+AMV1træBP!$H63*AF$184+AMV3kul!$H61*AF$185+AMV4træ!$H61*AF$186+AMV4træBP!$H61*AF$187+AVV1træ!$H61*AF$188+AVV1kul!$H61*AF$189+AVV2træ!$H61*AF$190+AVV2halm!$H61*AF$191+AVV2gasGT!$H61*AF$192+KKV!$H61*AF$193+HCVgas!$H61*AF$194+SPolie!$H61*AF$195+SPgas!$H61*AF$196+GeoEL!$H59*AF$197+GeoVa!$H59*AF$198+VP!$H59*AF$199+Sol!$H59*AF$200+Affald!$H63*AF$201)</f>
        <v>0.69209355447168375</v>
      </c>
      <c r="AG40" s="246">
        <f ca="1">IF(Sammenligning!$G$9="GJ",1,(1*3.6))*(AMV1træ!$H63*AG$183+AMV1træBP!$H63*AG$184+AMV3kul!$H61*AG$185+AMV4træ!$H61*AG$186+AMV4træBP!$H61*AG$187+AVV1træ!$H61*AG$188+AVV1kul!$H61*AG$189+AVV2træ!$H61*AG$190+AVV2halm!$H61*AG$191+AVV2gasGT!$H61*AG$192+KKV!$H61*AG$193+HCVgas!$H61*AG$194+SPolie!$H61*AG$195+SPgas!$H61*AG$196+GeoEL!$H59*AG$197+GeoVa!$H59*AG$198+VP!$H59*AG$199+Sol!$H59*AG$200+Affald!$H63*AG$201)</f>
        <v>0.70693498725906945</v>
      </c>
      <c r="AH40" s="246">
        <f ca="1">IF(Sammenligning!$G$9="GJ",1,(1*3.6))*(AMV1træ!$H63*AH$183+AMV1træBP!$H63*AH$184+AMV3kul!$H61*AH$185+AMV4træ!$H61*AH$186+AMV4træBP!$H61*AH$187+AVV1træ!$H61*AH$188+AVV1kul!$H61*AH$189+AVV2træ!$H61*AH$190+AVV2halm!$H61*AH$191+AVV2gasGT!$H61*AH$192+KKV!$H61*AH$193+HCVgas!$H61*AH$194+SPolie!$H61*AH$195+SPgas!$H61*AH$196+GeoEL!$H59*AH$197+GeoVa!$H59*AH$198+VP!$H59*AH$199+Sol!$H59*AH$200+Affald!$H63*AH$201)</f>
        <v>0.81817320942051375</v>
      </c>
      <c r="AI40" s="246">
        <f ca="1">IF(Sammenligning!$G$9="GJ",1,(1*3.6))*(AMV1træ!$H63*AI$183+AMV1træBP!$H63*AI$184+AMV3kul!$H61*AI$185+AMV4træ!$H61*AI$186+AMV4træBP!$H61*AI$187+AVV1træ!$H61*AI$188+AVV1kul!$H61*AI$189+AVV2træ!$H61*AI$190+AVV2halm!$H61*AI$191+AVV2gasGT!$H61*AI$192+KKV!$H61*AI$193+HCVgas!$H61*AI$194+SPolie!$H61*AI$195+SPgas!$H61*AI$196+GeoEL!$H59*AI$197+GeoVa!$H59*AI$198+VP!$H59*AI$199+Sol!$H59*AI$200+Affald!$H63*AI$201)</f>
        <v>0.98083970561708234</v>
      </c>
      <c r="AJ40" s="246">
        <f ca="1">IF(Sammenligning!$G$9="GJ",1,(1*3.6))*(AMV1træ!$H63*AJ$183+AMV1træBP!$H63*AJ$184+AMV3kul!$H61*AJ$185+AMV4træ!$H61*AJ$186+AMV4træBP!$H61*AJ$187+AVV1træ!$H61*AJ$188+AVV1kul!$H61*AJ$189+AVV2træ!$H61*AJ$190+AVV2halm!$H61*AJ$191+AVV2gasGT!$H61*AJ$192+KKV!$H61*AJ$193+HCVgas!$H61*AJ$194+SPolie!$H61*AJ$195+SPgas!$H61*AJ$196+GeoEL!$H59*AJ$197+GeoVa!$H59*AJ$198+VP!$H59*AJ$199+Sol!$H59*AJ$200+Affald!$H63*AJ$201)</f>
        <v>0.92746433632187586</v>
      </c>
      <c r="AK40" s="246">
        <f ca="1">IF(Sammenligning!$G$9="GJ",1,(1*3.6))*(AMV1træ!$H63*AK$183+AMV1træBP!$H63*AK$184+AMV3kul!$H61*AK$185+AMV4træ!$H61*AK$186+AMV4træBP!$H61*AK$187+AVV1træ!$H61*AK$188+AVV1kul!$H61*AK$189+AVV2træ!$H61*AK$190+AVV2halm!$H61*AK$191+AVV2gasGT!$H61*AK$192+KKV!$H61*AK$193+HCVgas!$H61*AK$194+SPolie!$H61*AK$195+SPgas!$H61*AK$196+GeoEL!$H59*AK$197+GeoVa!$H59*AK$198+VP!$H59*AK$199+Sol!$H59*AK$200+Affald!$H63*AK$201)</f>
        <v>1.0966352132433737</v>
      </c>
      <c r="AL40" s="246">
        <f ca="1">IF(Sammenligning!$G$9="GJ",1,(1*3.6))*(AMV1træ!$H63*AL$183+AMV1træBP!$H63*AL$184+AMV3kul!$H61*AL$185+AMV4træ!$H61*AL$186+AMV4træBP!$H61*AL$187+AVV1træ!$H61*AL$188+AVV1kul!$H61*AL$189+AVV2træ!$H61*AL$190+AVV2halm!$H61*AL$191+AVV2gasGT!$H61*AL$192+KKV!$H61*AL$193+HCVgas!$H61*AL$194+SPolie!$H61*AL$195+SPgas!$H61*AL$196+GeoEL!$H59*AL$197+GeoVa!$H59*AL$198+VP!$H59*AL$199+Sol!$H59*AL$200+Affald!$H63*AL$201)</f>
        <v>1.4877556718860021</v>
      </c>
      <c r="AM40" s="246">
        <f ca="1">IF(Sammenligning!$G$9="GJ",1,(1*3.6))*(AMV1træ!$H63*AM$183+AMV1træBP!$H63*AM$184+AMV3kul!$H61*AM$185+AMV4træ!$H61*AM$186+AMV4træBP!$H61*AM$187+AVV1træ!$H61*AM$188+AVV1kul!$H61*AM$189+AVV2træ!$H61*AM$190+AVV2halm!$H61*AM$191+AVV2gasGT!$H61*AM$192+KKV!$H61*AM$193+HCVgas!$H61*AM$194+SPolie!$H61*AM$195+SPgas!$H61*AM$196+GeoEL!$H59*AM$197+GeoVa!$H59*AM$198+VP!$H59*AM$199+Sol!$H59*AM$200+Affald!$H63*AM$201)</f>
        <v>1.0661551809706067</v>
      </c>
      <c r="AN40" s="246">
        <f ca="1">IF(Sammenligning!$G$9="GJ",1,(1*3.6))*(AMV1træ!$H63*AN$183+AMV1træBP!$H63*AN$184+AMV3kul!$H61*AN$185+AMV4træ!$H61*AN$186+AMV4træBP!$H61*AN$187+AVV1træ!$H61*AN$188+AVV1kul!$H61*AN$189+AVV2træ!$H61*AN$190+AVV2halm!$H61*AN$191+AVV2gasGT!$H61*AN$192+KKV!$H61*AN$193+HCVgas!$H61*AN$194+SPolie!$H61*AN$195+SPgas!$H61*AN$196+GeoEL!$H59*AN$197+GeoVa!$H59*AN$198+VP!$H59*AN$199+Sol!$H59*AN$200+Affald!$H63*AN$201)</f>
        <v>0.930719483921427</v>
      </c>
      <c r="AO40" s="246">
        <f ca="1">IF(Sammenligning!$G$9="GJ",1,(1*3.6))*(AMV1træ!$H63*AO$183+AMV1træBP!$H63*AO$184+AMV3kul!$H61*AO$185+AMV4træ!$H61*AO$186+AMV4træBP!$H61*AO$187+AVV1træ!$H61*AO$188+AVV1kul!$H61*AO$189+AVV2træ!$H61*AO$190+AVV2halm!$H61*AO$191+AVV2gasGT!$H61*AO$192+KKV!$H61*AO$193+HCVgas!$H61*AO$194+SPolie!$H61*AO$195+SPgas!$H61*AO$196+GeoEL!$H59*AO$197+GeoVa!$H59*AO$198+VP!$H59*AO$199+Sol!$H59*AO$200+Affald!$H63*AO$201)</f>
        <v>0.74847261771178342</v>
      </c>
      <c r="AP40" s="246">
        <f ca="1">IF(Sammenligning!$G$9="GJ",1,(1*3.6))*(AMV1træ!$H63*AP$183+AMV1træBP!$H63*AP$184+AMV3kul!$H61*AP$185+AMV4træ!$H61*AP$186+AMV4træBP!$H61*AP$187+AVV1træ!$H61*AP$188+AVV1kul!$H61*AP$189+AVV2træ!$H61*AP$190+AVV2halm!$H61*AP$191+AVV2gasGT!$H61*AP$192+KKV!$H61*AP$193+HCVgas!$H61*AP$194+SPolie!$H61*AP$195+SPgas!$H61*AP$196+GeoEL!$H59*AP$197+GeoVa!$H59*AP$198+VP!$H59*AP$199+Sol!$H59*AP$200+Affald!$H63*AP$201)</f>
        <v>0.65263650477965229</v>
      </c>
      <c r="AQ40" s="246">
        <f ca="1">IF(Sammenligning!$G$9="GJ",1,(1*3.6))*(AMV1træ!$I63*AQ$183+AMV1træBP!$I63*AQ$184+AMV3kul!$I61*AQ$185+AMV4træ!$I61*AQ$186+AMV4træBP!$I61*AQ$187+AVV1træ!$I61*AQ$188+AVV1kul!$I61*AQ$189+AVV2træ!$I61*AQ$190+AVV2halm!$I61*AQ$191+AVV2gasGT!$I61*AQ$192+KKV!$I61*AQ$193+HCVgas!$I61*AQ$194+SPolie!$I61*AQ$195+SPgas!$I61*AQ$196+GeoEL!$I59*AQ$197+GeoVa!$I59*AQ$198+VP!$I59*AQ$199+Sol!$I59*AQ$200+Affald!$I63*AQ$201)</f>
        <v>0.95734365924410336</v>
      </c>
      <c r="AR40" s="246">
        <f ca="1">IF(Sammenligning!$G$9="GJ",1,(1*3.6))*(AMV1træ!$I63*AR$183+AMV1træBP!$I63*AR$184+AMV3kul!$I61*AR$185+AMV4træ!$I61*AR$186+AMV4træBP!$I61*AR$187+AVV1træ!$I61*AR$188+AVV1kul!$I61*AR$189+AVV2træ!$I61*AR$190+AVV2halm!$I61*AR$191+AVV2gasGT!$I61*AR$192+KKV!$I61*AR$193+HCVgas!$I61*AR$194+SPolie!$I61*AR$195+SPgas!$I61*AR$196+GeoEL!$I59*AR$197+GeoVa!$I59*AR$198+VP!$I59*AR$199+Sol!$I59*AR$200+Affald!$I63*AR$201)</f>
        <v>1.0987479819590678</v>
      </c>
      <c r="AS40" s="246">
        <f ca="1">IF(Sammenligning!$G$9="GJ",1,(1*3.6))*(AMV1træ!$I63*AS$183+AMV1træBP!$I63*AS$184+AMV3kul!$I61*AS$185+AMV4træ!$I61*AS$186+AMV4træBP!$I61*AS$187+AVV1træ!$I61*AS$188+AVV1kul!$I61*AS$189+AVV2træ!$I61*AS$190+AVV2halm!$I61*AS$191+AVV2gasGT!$I61*AS$192+KKV!$I61*AS$193+HCVgas!$I61*AS$194+SPolie!$I61*AS$195+SPgas!$I61*AS$196+GeoEL!$I59*AS$197+GeoVa!$I59*AS$198+VP!$I59*AS$199+Sol!$I59*AS$200+Affald!$I63*AS$201)</f>
        <v>1.2905249411839177</v>
      </c>
      <c r="AT40" s="246">
        <f ca="1">IF(Sammenligning!$G$9="GJ",1,(1*3.6))*(AMV1træ!$I63*AT$183+AMV1træBP!$I63*AT$184+AMV3kul!$I61*AT$185+AMV4træ!$I61*AT$186+AMV4træBP!$I61*AT$187+AVV1træ!$I61*AT$188+AVV1kul!$I61*AT$189+AVV2træ!$I61*AT$190+AVV2halm!$I61*AT$191+AVV2gasGT!$I61*AT$192+KKV!$I61*AT$193+HCVgas!$I61*AT$194+SPolie!$I61*AT$195+SPgas!$I61*AT$196+GeoEL!$I59*AT$197+GeoVa!$I59*AT$198+VP!$I59*AT$199+Sol!$I59*AT$200+Affald!$I63*AT$201)</f>
        <v>1.6879416210498948</v>
      </c>
      <c r="AU40" s="246">
        <f ca="1">IF(Sammenligning!$G$9="GJ",1,(1*3.6))*(AMV1træ!$I63*AU$183+AMV1træBP!$I63*AU$184+AMV3kul!$I61*AU$185+AMV4træ!$I61*AU$186+AMV4træBP!$I61*AU$187+AVV1træ!$I61*AU$188+AVV1kul!$I61*AU$189+AVV2træ!$I61*AU$190+AVV2halm!$I61*AU$191+AVV2gasGT!$I61*AU$192+KKV!$I61*AU$193+HCVgas!$I61*AU$194+SPolie!$I61*AU$195+SPgas!$I61*AU$196+GeoEL!$I59*AU$197+GeoVa!$I59*AU$198+VP!$I59*AU$199+Sol!$I59*AU$200+Affald!$I63*AU$201)</f>
        <v>1.9305166995235954</v>
      </c>
      <c r="AV40" s="246">
        <f ca="1">IF(Sammenligning!$G$9="GJ",1,(1*3.6))*(AMV1træ!$I63*AV$183+AMV1træBP!$I63*AV$184+AMV3kul!$I61*AV$185+AMV4træ!$I61*AV$186+AMV4træBP!$I61*AV$187+AVV1træ!$I61*AV$188+AVV1kul!$I61*AV$189+AVV2træ!$I61*AV$190+AVV2halm!$I61*AV$191+AVV2gasGT!$I61*AV$192+KKV!$I61*AV$193+HCVgas!$I61*AV$194+SPolie!$I61*AV$195+SPgas!$I61*AV$196+GeoEL!$I59*AV$197+GeoVa!$I59*AV$198+VP!$I59*AV$199+Sol!$I59*AV$200+Affald!$I63*AV$201)</f>
        <v>1.9102367416478812</v>
      </c>
      <c r="AW40" s="246">
        <f ca="1">IF(Sammenligning!$G$9="GJ",1,(1*3.6))*(AMV1træ!$I63*AW$183+AMV1træBP!$I63*AW$184+AMV3kul!$I61*AW$185+AMV4træ!$I61*AW$186+AMV4træBP!$I61*AW$187+AVV1træ!$I61*AW$188+AVV1kul!$I61*AW$189+AVV2træ!$I61*AW$190+AVV2halm!$I61*AW$191+AVV2gasGT!$I61*AW$192+KKV!$I61*AW$193+HCVgas!$I61*AW$194+SPolie!$I61*AW$195+SPgas!$I61*AW$196+GeoEL!$I59*AW$197+GeoVa!$I59*AW$198+VP!$I59*AW$199+Sol!$I59*AW$200+Affald!$I63*AW$201)</f>
        <v>2.0411044250740282</v>
      </c>
      <c r="AX40" s="246">
        <f ca="1">IF(Sammenligning!$G$9="GJ",1,(1*3.6))*(AMV1træ!$I63*AX$183+AMV1træBP!$I63*AX$184+AMV3kul!$I61*AX$185+AMV4træ!$I61*AX$186+AMV4træBP!$I61*AX$187+AVV1træ!$I61*AX$188+AVV1kul!$I61*AX$189+AVV2træ!$I61*AX$190+AVV2halm!$I61*AX$191+AVV2gasGT!$I61*AX$192+KKV!$I61*AX$193+HCVgas!$I61*AX$194+SPolie!$I61*AX$195+SPgas!$I61*AX$196+GeoEL!$I59*AX$197+GeoVa!$I59*AX$198+VP!$I59*AX$199+Sol!$I59*AX$200+Affald!$I63*AX$201)</f>
        <v>1.757526016352712</v>
      </c>
      <c r="AY40" s="246">
        <f ca="1">IF(Sammenligning!$G$9="GJ",1,(1*3.6))*(AMV1træ!$I63*AY$183+AMV1træBP!$I63*AY$184+AMV3kul!$I61*AY$185+AMV4træ!$I61*AY$186+AMV4træBP!$I61*AY$187+AVV1træ!$I61*AY$188+AVV1kul!$I61*AY$189+AVV2træ!$I61*AY$190+AVV2halm!$I61*AY$191+AVV2gasGT!$I61*AY$192+KKV!$I61*AY$193+HCVgas!$I61*AY$194+SPolie!$I61*AY$195+SPgas!$I61*AY$196+GeoEL!$I59*AY$197+GeoVa!$I59*AY$198+VP!$I59*AY$199+Sol!$I59*AY$200+Affald!$I63*AY$201)</f>
        <v>2.176486220580907</v>
      </c>
      <c r="AZ40" s="246">
        <f ca="1">IF(Sammenligning!$G$9="GJ",1,(1*3.6))*(AMV1træ!$I63*AZ$183+AMV1træBP!$I63*AZ$184+AMV3kul!$I61*AZ$185+AMV4træ!$I61*AZ$186+AMV4træBP!$I61*AZ$187+AVV1træ!$I61*AZ$188+AVV1kul!$I61*AZ$189+AVV2træ!$I61*AZ$190+AVV2halm!$I61*AZ$191+AVV2gasGT!$I61*AZ$192+KKV!$I61*AZ$193+HCVgas!$I61*AZ$194+SPolie!$I61*AZ$195+SPgas!$I61*AZ$196+GeoEL!$I59*AZ$197+GeoVa!$I59*AZ$198+VP!$I59*AZ$199+Sol!$I59*AZ$200+Affald!$I63*AZ$201)</f>
        <v>1.7933082052882878</v>
      </c>
      <c r="BA40" s="246">
        <f ca="1">IF(Sammenligning!$G$9="GJ",1,(1*3.6))*(AMV1træ!$I63*BA$183+AMV1træBP!$I63*BA$184+AMV3kul!$I61*BA$185+AMV4træ!$I61*BA$186+AMV4træBP!$I61*BA$187+AVV1træ!$I61*BA$188+AVV1kul!$I61*BA$189+AVV2træ!$I61*BA$190+AVV2halm!$I61*BA$191+AVV2gasGT!$I61*BA$192+KKV!$I61*BA$193+HCVgas!$I61*BA$194+SPolie!$I61*BA$195+SPgas!$I61*BA$196+GeoEL!$I59*BA$197+GeoVa!$I59*BA$198+VP!$I59*BA$199+Sol!$I59*BA$200+Affald!$I63*BA$201)</f>
        <v>1.3502439390231067</v>
      </c>
      <c r="BB40" s="246">
        <f ca="1">IF(Sammenligning!$G$9="GJ",1,(1*3.6))*(AMV1træ!$I63*BB$183+AMV1træBP!$I63*BB$184+AMV3kul!$I61*BB$185+AMV4træ!$I61*BB$186+AMV4træBP!$I61*BB$187+AVV1træ!$I61*BB$188+AVV1kul!$I61*BB$189+AVV2træ!$I61*BB$190+AVV2halm!$I61*BB$191+AVV2gasGT!$I61*BB$192+KKV!$I61*BB$193+HCVgas!$I61*BB$194+SPolie!$I61*BB$195+SPgas!$I61*BB$196+GeoEL!$I59*BB$197+GeoVa!$I59*BB$198+VP!$I59*BB$199+Sol!$I59*BB$200+Affald!$I63*BB$201)</f>
        <v>1.1839425300976345</v>
      </c>
      <c r="BC40" s="310">
        <f ca="1">IF(Sammenligning!$G$9="GJ",1,(1*3.6))*(AMV1træ!$J63*BC$183+AMV1træBP!$J63*BC$184+AMV3kul!$J61*BC$185+AMV4træ!$J61*BC$186+AMV4træBP!$J61*BC$187+AVV1træ!$J61*BC$188+AVV1kul!$J61*BC$189+AVV2træ!$J61*BC$190+AVV2halm!$J61*BC$191+AVV2gasGT!$J61*BC$192+KKV!$J61*BC$193+HCVgas!$J61*BC$194+SPolie!$J61*BC$195+SPgas!$J61*BC$196+GeoEL!$J59*BC$197+GeoVa!$J59*BC$198+VP!$J59*BC$199+Sol!$J59*BC$200+Affald!$J63*BC$201)</f>
        <v>0.93155766621521741</v>
      </c>
      <c r="BD40" s="310">
        <f ca="1">IF(Sammenligning!$G$9="GJ",1,(1*3.6))*(AMV1træ!$J63*BD$183+AMV1træBP!$J63*BD$184+AMV3kul!$J61*BD$185+AMV4træ!$J61*BD$186+AMV4træBP!$J61*BD$187+AVV1træ!$J61*BD$188+AVV1kul!$J61*BD$189+AVV2træ!$J61*BD$190+AVV2halm!$J61*BD$191+AVV2gasGT!$J61*BD$192+KKV!$J61*BD$193+HCVgas!$J61*BD$194+SPolie!$J61*BD$195+SPgas!$J61*BD$196+GeoEL!$J59*BD$197+GeoVa!$J59*BD$198+VP!$J59*BD$199+Sol!$J59*BD$200+Affald!$J63*BD$201)</f>
        <v>1.0793676235201504</v>
      </c>
      <c r="BE40" s="310">
        <f ca="1">IF(Sammenligning!$G$9="GJ",1,(1*3.6))*(AMV1træ!$J63*BE$183+AMV1træBP!$J63*BE$184+AMV3kul!$J61*BE$185+AMV4træ!$J61*BE$186+AMV4træBP!$J61*BE$187+AVV1træ!$J61*BE$188+AVV1kul!$J61*BE$189+AVV2træ!$J61*BE$190+AVV2halm!$J61*BE$191+AVV2gasGT!$J61*BE$192+KKV!$J61*BE$193+HCVgas!$J61*BE$194+SPolie!$J61*BE$195+SPgas!$J61*BE$196+GeoEL!$J59*BE$197+GeoVa!$J59*BE$198+VP!$J59*BE$199+Sol!$J59*BE$200+Affald!$J63*BE$201)</f>
        <v>1.277459196848606</v>
      </c>
      <c r="BF40" s="310">
        <f ca="1">IF(Sammenligning!$G$9="GJ",1,(1*3.6))*(AMV1træ!$J63*BF$183+AMV1træBP!$J63*BF$184+AMV3kul!$J61*BF$185+AMV4træ!$J61*BF$186+AMV4træBP!$J61*BF$187+AVV1træ!$J61*BF$188+AVV1kul!$J61*BF$189+AVV2træ!$J61*BF$190+AVV2halm!$J61*BF$191+AVV2gasGT!$J61*BF$192+KKV!$J61*BF$193+HCVgas!$J61*BF$194+SPolie!$J61*BF$195+SPgas!$J61*BF$196+GeoEL!$J59*BF$197+GeoVa!$J59*BF$198+VP!$J59*BF$199+Sol!$J59*BF$200+Affald!$J63*BF$201)</f>
        <v>1.6857575745236608</v>
      </c>
      <c r="BG40" s="310">
        <f ca="1">IF(Sammenligning!$G$9="GJ",1,(1*3.6))*(AMV1træ!$J63*BG$183+AMV1træBP!$J63*BG$184+AMV3kul!$J61*BG$185+AMV4træ!$J61*BG$186+AMV4træBP!$J61*BG$187+AVV1træ!$J61*BG$188+AVV1kul!$J61*BG$189+AVV2træ!$J61*BG$190+AVV2halm!$J61*BG$191+AVV2gasGT!$J61*BG$192+KKV!$J61*BG$193+HCVgas!$J61*BG$194+SPolie!$J61*BG$195+SPgas!$J61*BG$196+GeoEL!$J59*BG$197+GeoVa!$J59*BG$198+VP!$J59*BG$199+Sol!$J59*BG$200+Affald!$J63*BG$201)</f>
        <v>1.9343826195379155</v>
      </c>
      <c r="BH40" s="310">
        <f ca="1">IF(Sammenligning!$G$9="GJ",1,(1*3.6))*(AMV1træ!$J63*BH$183+AMV1træBP!$J63*BH$184+AMV3kul!$J61*BH$185+AMV4træ!$J61*BH$186+AMV4træBP!$J61*BH$187+AVV1træ!$J61*BH$188+AVV1kul!$J61*BH$189+AVV2træ!$J61*BH$190+AVV2halm!$J61*BH$191+AVV2gasGT!$J61*BH$192+KKV!$J61*BH$193+HCVgas!$J61*BH$194+SPolie!$J61*BH$195+SPgas!$J61*BH$196+GeoEL!$J59*BH$197+GeoVa!$J59*BH$198+VP!$J59*BH$199+Sol!$J59*BH$200+Affald!$J63*BH$201)</f>
        <v>1.9109599391935355</v>
      </c>
      <c r="BI40" s="310">
        <f ca="1">IF(Sammenligning!$G$9="GJ",1,(1*3.6))*(AMV1træ!$J63*BI$183+AMV1træBP!$J63*BI$184+AMV3kul!$J61*BI$185+AMV4træ!$J61*BI$186+AMV4træBP!$J61*BI$187+AVV1træ!$J61*BI$188+AVV1kul!$J61*BI$189+AVV2træ!$J61*BI$190+AVV2halm!$J61*BI$191+AVV2gasGT!$J61*BI$192+KKV!$J61*BI$193+HCVgas!$J61*BI$194+SPolie!$J61*BI$195+SPgas!$J61*BI$196+GeoEL!$J59*BI$197+GeoVa!$J59*BI$198+VP!$J59*BI$199+Sol!$J59*BI$200+Affald!$J63*BI$201)</f>
        <v>2.0399334195346412</v>
      </c>
      <c r="BJ40" s="310">
        <f ca="1">IF(Sammenligning!$G$9="GJ",1,(1*3.6))*(AMV1træ!$J63*BJ$183+AMV1træBP!$J63*BJ$184+AMV3kul!$J61*BJ$185+AMV4træ!$J61*BJ$186+AMV4træBP!$J61*BJ$187+AVV1træ!$J61*BJ$188+AVV1kul!$J61*BJ$189+AVV2træ!$J61*BJ$190+AVV2halm!$J61*BJ$191+AVV2gasGT!$J61*BJ$192+KKV!$J61*BJ$193+HCVgas!$J61*BJ$194+SPolie!$J61*BJ$195+SPgas!$J61*BJ$196+GeoEL!$J59*BJ$197+GeoVa!$J59*BJ$198+VP!$J59*BJ$199+Sol!$J59*BJ$200+Affald!$J63*BJ$201)</f>
        <v>1.7565370731963488</v>
      </c>
      <c r="BK40" s="310">
        <f ca="1">IF(Sammenligning!$G$9="GJ",1,(1*3.6))*(AMV1træ!$J63*BK$183+AMV1træBP!$J63*BK$184+AMV3kul!$J61*BK$185+AMV4træ!$J61*BK$186+AMV4træBP!$J61*BK$187+AVV1træ!$J61*BK$188+AVV1kul!$J61*BK$189+AVV2træ!$J61*BK$190+AVV2halm!$J61*BK$191+AVV2gasGT!$J61*BK$192+KKV!$J61*BK$193+HCVgas!$J61*BK$194+SPolie!$J61*BK$195+SPgas!$J61*BK$196+GeoEL!$J59*BK$197+GeoVa!$J59*BK$198+VP!$J59*BK$199+Sol!$J59*BK$200+Affald!$J63*BK$201)</f>
        <v>2.1753741448594859</v>
      </c>
      <c r="BL40" s="310">
        <f ca="1">IF(Sammenligning!$G$9="GJ",1,(1*3.6))*(AMV1træ!$J63*BL$183+AMV1træBP!$J63*BL$184+AMV3kul!$J61*BL$185+AMV4træ!$J61*BL$186+AMV4træBP!$J61*BL$187+AVV1træ!$J61*BL$188+AVV1kul!$J61*BL$189+AVV2træ!$J61*BL$190+AVV2halm!$J61*BL$191+AVV2gasGT!$J61*BL$192+KKV!$J61*BL$193+HCVgas!$J61*BL$194+SPolie!$J61*BL$195+SPgas!$J61*BL$196+GeoEL!$J59*BL$197+GeoVa!$J59*BL$198+VP!$J59*BL$199+Sol!$J59*BL$200+Affald!$J63*BL$201)</f>
        <v>1.7953862898631801</v>
      </c>
      <c r="BM40" s="310">
        <f ca="1">IF(Sammenligning!$G$9="GJ",1,(1*3.6))*(AMV1træ!$J63*BM$183+AMV1træBP!$J63*BM$184+AMV3kul!$J61*BM$185+AMV4træ!$J61*BM$186+AMV4træBP!$J61*BM$187+AVV1træ!$J61*BM$188+AVV1kul!$J61*BM$189+AVV2træ!$J61*BM$190+AVV2halm!$J61*BM$191+AVV2gasGT!$J61*BM$192+KKV!$J61*BM$193+HCVgas!$J61*BM$194+SPolie!$J61*BM$195+SPgas!$J61*BM$196+GeoEL!$J59*BM$197+GeoVa!$J59*BM$198+VP!$J59*BM$199+Sol!$J59*BM$200+Affald!$J63*BM$201)</f>
        <v>1.3470099572093828</v>
      </c>
      <c r="BN40" s="310">
        <f ca="1">IF(Sammenligning!$G$9="GJ",1,(1*3.6))*(AMV1træ!$J63*BN$183+AMV1træBP!$J63*BN$184+AMV3kul!$J61*BN$185+AMV4træ!$J61*BN$186+AMV4træBP!$J61*BN$187+AVV1træ!$J61*BN$188+AVV1kul!$J61*BN$189+AVV2træ!$J61*BN$190+AVV2halm!$J61*BN$191+AVV2gasGT!$J61*BN$192+KKV!$J61*BN$193+HCVgas!$J61*BN$194+SPolie!$J61*BN$195+SPgas!$J61*BN$196+GeoEL!$J59*BN$197+GeoVa!$J59*BN$198+VP!$J59*BN$199+Sol!$J59*BN$200+Affald!$J63*BN$201)</f>
        <v>1.17627921245735</v>
      </c>
      <c r="BO40" s="246">
        <f ca="1">IF(Sammenligning!$G$9="GJ",1,(1*3.6))*(AMV1træ!$K63*BO$183+AMV1træBP!$K63*BO$184+AMV3kul!$K61*BO$185+AMV4træ!$K61*BO$186+AMV4træBP!$K61*BO$187+AVV1træ!$K61*BO$188+AVV1kul!$K61*BO$189+AVV2træ!$K61*BO$190+AVV2halm!$K61*BO$191+AVV2gasGT!$K61*BO$192+KKV!$K61*BO$193+HCVgas!$K61*BO$194+SPolie!$K61*BO$195+SPgas!$K61*BO$196+GeoEL!$K59*BO$197+GeoVa!$K59*BO$198+VP!$K59*BO$199+Sol!$K59*BO$200+Affald!$K63*BO$201)</f>
        <v>0.91908238277345844</v>
      </c>
      <c r="BP40" s="246">
        <f ca="1">IF(Sammenligning!$G$9="GJ",1,(1*3.6))*(AMV1træ!$K63*BP$183+AMV1træBP!$K63*BP$184+AMV3kul!$K61*BP$185+AMV4træ!$K61*BP$186+AMV4træBP!$K61*BP$187+AVV1træ!$K61*BP$188+AVV1kul!$K61*BP$189+AVV2træ!$K61*BP$190+AVV2halm!$K61*BP$191+AVV2gasGT!$K61*BP$192+KKV!$K61*BP$193+HCVgas!$K61*BP$194+SPolie!$K61*BP$195+SPgas!$K61*BP$196+GeoEL!$K59*BP$197+GeoVa!$K59*BP$198+VP!$K59*BP$199+Sol!$K59*BP$200+Affald!$K63*BP$201)</f>
        <v>1.0699913910648966</v>
      </c>
      <c r="BQ40" s="246">
        <f ca="1">IF(Sammenligning!$G$9="GJ",1,(1*3.6))*(AMV1træ!$K63*BQ$183+AMV1træBP!$K63*BQ$184+AMV3kul!$K61*BQ$185+AMV4træ!$K61*BQ$186+AMV4træBP!$K61*BQ$187+AVV1træ!$K61*BQ$188+AVV1kul!$K61*BQ$189+AVV2træ!$K61*BQ$190+AVV2halm!$K61*BQ$191+AVV2gasGT!$K61*BQ$192+KKV!$K61*BQ$193+HCVgas!$K61*BQ$194+SPolie!$K61*BQ$195+SPgas!$K61*BQ$196+GeoEL!$K59*BQ$197+GeoVa!$K59*BQ$198+VP!$K59*BQ$199+Sol!$K59*BQ$200+Affald!$K63*BQ$201)</f>
        <v>1.2711379795979083</v>
      </c>
      <c r="BR40" s="246">
        <f ca="1">IF(Sammenligning!$G$9="GJ",1,(1*3.6))*(AMV1træ!$K63*BR$183+AMV1træBP!$K63*BR$184+AMV3kul!$K61*BR$185+AMV4træ!$K61*BR$186+AMV4træBP!$K61*BR$187+AVV1træ!$K61*BR$188+AVV1kul!$K61*BR$189+AVV2træ!$K61*BR$190+AVV2halm!$K61*BR$191+AVV2gasGT!$K61*BR$192+KKV!$K61*BR$193+HCVgas!$K61*BR$194+SPolie!$K61*BR$195+SPgas!$K61*BR$196+GeoEL!$K59*BR$197+GeoVa!$K59*BR$198+VP!$K59*BR$199+Sol!$K59*BR$200+Affald!$K63*BR$201)</f>
        <v>1.6847009311190715</v>
      </c>
      <c r="BS40" s="246">
        <f ca="1">IF(Sammenligning!$G$9="GJ",1,(1*3.6))*(AMV1træ!$K63*BS$183+AMV1træBP!$K63*BS$184+AMV3kul!$K61*BS$185+AMV4træ!$K61*BS$186+AMV4træBP!$K61*BS$187+AVV1træ!$K61*BS$188+AVV1kul!$K61*BS$189+AVV2træ!$K61*BS$190+AVV2halm!$K61*BS$191+AVV2gasGT!$K61*BS$192+KKV!$K61*BS$193+HCVgas!$K61*BS$194+SPolie!$K61*BS$195+SPgas!$K61*BS$196+GeoEL!$K59*BS$197+GeoVa!$K59*BS$198+VP!$K59*BS$199+Sol!$K59*BS$200+Affald!$K63*BS$201)</f>
        <v>1.9362529546414653</v>
      </c>
      <c r="BT40" s="246">
        <f ca="1">IF(Sammenligning!$G$9="GJ",1,(1*3.6))*(AMV1træ!$K63*BT$183+AMV1træBP!$K63*BT$184+AMV3kul!$K61*BT$185+AMV4træ!$K61*BT$186+AMV4træBP!$K61*BT$187+AVV1træ!$K61*BT$188+AVV1kul!$K61*BT$189+AVV2træ!$K61*BT$190+AVV2halm!$K61*BT$191+AVV2gasGT!$K61*BT$192+KKV!$K61*BT$193+HCVgas!$K61*BT$194+SPolie!$K61*BT$195+SPgas!$K61*BT$196+GeoEL!$K59*BT$197+GeoVa!$K59*BT$198+VP!$K59*BT$199+Sol!$K59*BT$200+Affald!$K63*BT$201)</f>
        <v>1.9113098227274494</v>
      </c>
      <c r="BU40" s="246">
        <f ca="1">IF(Sammenligning!$G$9="GJ",1,(1*3.6))*(AMV1træ!$K63*BU$183+AMV1træBP!$K63*BU$184+AMV3kul!$K61*BU$185+AMV4træ!$K61*BU$186+AMV4træBP!$K61*BU$187+AVV1træ!$K61*BU$188+AVV1kul!$K61*BU$189+AVV2træ!$K61*BU$190+AVV2halm!$K61*BU$191+AVV2gasGT!$K61*BU$192+KKV!$K61*BU$193+HCVgas!$K61*BU$194+SPolie!$K61*BU$195+SPgas!$K61*BU$196+GeoEL!$K59*BU$197+GeoVa!$K59*BU$198+VP!$K59*BU$199+Sol!$K59*BU$200+Affald!$K63*BU$201)</f>
        <v>2.0393668861457837</v>
      </c>
      <c r="BV40" s="246">
        <f ca="1">IF(Sammenligning!$G$9="GJ",1,(1*3.6))*(AMV1træ!$K63*BV$183+AMV1træBP!$K63*BV$184+AMV3kul!$K61*BV$185+AMV4træ!$K61*BV$186+AMV4træBP!$K61*BV$187+AVV1træ!$K61*BV$188+AVV1kul!$K61*BV$189+AVV2træ!$K61*BV$190+AVV2halm!$K61*BV$191+AVV2gasGT!$K61*BV$192+KKV!$K61*BV$193+HCVgas!$K61*BV$194+SPolie!$K61*BV$195+SPgas!$K61*BV$196+GeoEL!$K59*BV$197+GeoVa!$K59*BV$198+VP!$K59*BV$199+Sol!$K59*BV$200+Affald!$K63*BV$201)</f>
        <v>1.7560586217297098</v>
      </c>
      <c r="BW40" s="246">
        <f ca="1">IF(Sammenligning!$G$9="GJ",1,(1*3.6))*(AMV1træ!$K63*BW$183+AMV1træBP!$K63*BW$184+AMV3kul!$K61*BW$185+AMV4træ!$K61*BW$186+AMV4træBP!$K61*BW$187+AVV1træ!$K61*BW$188+AVV1kul!$K61*BW$189+AVV2træ!$K61*BW$190+AVV2halm!$K61*BW$191+AVV2gasGT!$K61*BW$192+KKV!$K61*BW$193+HCVgas!$K61*BW$194+SPolie!$K61*BW$195+SPgas!$K61*BW$196+GeoEL!$K59*BW$197+GeoVa!$K59*BW$198+VP!$K59*BW$199+Sol!$K59*BW$200+Affald!$K63*BW$201)</f>
        <v>2.1748361217622989</v>
      </c>
      <c r="BX40" s="246">
        <f ca="1">IF(Sammenligning!$G$9="GJ",1,(1*3.6))*(AMV1træ!$K63*BX$183+AMV1træBP!$K63*BX$184+AMV3kul!$K61*BX$185+AMV4træ!$K61*BX$186+AMV4træBP!$K61*BX$187+AVV1træ!$K61*BX$188+AVV1kul!$K61*BX$189+AVV2træ!$K61*BX$190+AVV2halm!$K61*BX$191+AVV2gasGT!$K61*BX$192+KKV!$K61*BX$193+HCVgas!$K61*BX$194+SPolie!$K61*BX$195+SPgas!$K61*BX$196+GeoEL!$K59*BX$197+GeoVa!$K59*BX$198+VP!$K59*BX$199+Sol!$K59*BX$200+Affald!$K63*BX$201)</f>
        <v>1.7963916687934656</v>
      </c>
      <c r="BY40" s="246">
        <f ca="1">IF(Sammenligning!$G$9="GJ",1,(1*3.6))*(AMV1træ!$K63*BY$183+AMV1træBP!$K63*BY$184+AMV3kul!$K61*BY$185+AMV4træ!$K61*BY$186+AMV4træBP!$K61*BY$187+AVV1træ!$K61*BY$188+AVV1kul!$K61*BY$189+AVV2træ!$K61*BY$190+AVV2halm!$K61*BY$191+AVV2gasGT!$K61*BY$192+KKV!$K61*BY$193+HCVgas!$K61*BY$194+SPolie!$K61*BY$195+SPgas!$K61*BY$196+GeoEL!$K59*BY$197+GeoVa!$K59*BY$198+VP!$K59*BY$199+Sol!$K59*BY$200+Affald!$K63*BY$201)</f>
        <v>1.3454453542977747</v>
      </c>
      <c r="BZ40" s="246">
        <f ca="1">IF(Sammenligning!$G$9="GJ",1,(1*3.6))*(AMV1træ!$K63*BZ$183+AMV1træBP!$K63*BZ$184+AMV3kul!$K61*BZ$185+AMV4træ!$K61*BZ$186+AMV4træBP!$K61*BZ$187+AVV1træ!$K61*BZ$188+AVV1kul!$K61*BZ$189+AVV2træ!$K61*BZ$190+AVV2halm!$K61*BZ$191+AVV2gasGT!$K61*BZ$192+KKV!$K61*BZ$193+HCVgas!$K61*BZ$194+SPolie!$K61*BZ$195+SPgas!$K61*BZ$196+GeoEL!$K59*BZ$197+GeoVa!$K59*BZ$198+VP!$K59*BZ$199+Sol!$K59*BZ$200+Affald!$K63*BZ$201)</f>
        <v>1.1725716934349224</v>
      </c>
      <c r="CA40" s="310">
        <f ca="1">IF(Sammenligning!$G$9="GJ",1,(1*3.6))*(AMV1træ!$L63*CA$183+AMV1træBP!$L63*CA$184+AMV3kul!$L61*CA$185+AMV4træ!$L61*CA$186+AMV4træBP!$L61*CA$187+AVV1træ!$L61*CA$188+AVV1kul!$L61*CA$189+AVV2træ!$L61*CA$190+AVV2halm!$L61*CA$191+AVV2gasGT!$L61*CA$192+KKV!$L61*CA$193+HCVgas!$L61*CA$194+SPolie!$L61*CA$195+SPgas!$L61*CA$196+GeoEL!$L59*CA$197+GeoVa!$L59*CA$198+VP!$L59*CA$199+Sol!$L59*CA$200++Affald!$L63*CA$201)</f>
        <v>0.74045431598257894</v>
      </c>
      <c r="CB40" s="310">
        <f ca="1">IF(Sammenligning!$G$9="GJ",1,(1*3.6))*(AMV1træ!$L63*CB$183+AMV1træBP!$L63*CB$184+AMV3kul!$L61*CB$185+AMV4træ!$L61*CB$186+AMV4træBP!$L61*CB$187+AVV1træ!$L61*CB$188+AVV1kul!$L61*CB$189+AVV2træ!$L61*CB$190+AVV2halm!$L61*CB$191+AVV2gasGT!$L61*CB$192+KKV!$L61*CB$193+HCVgas!$L61*CB$194+SPolie!$L61*CB$195+SPgas!$L61*CB$196+GeoEL!$L59*CB$197+GeoVa!$L59*CB$198+VP!$L59*CB$199+Sol!$L59*CB$200++Affald!$L63*CB$201)</f>
        <v>1.216926892105721</v>
      </c>
      <c r="CC40" s="310">
        <f ca="1">IF(Sammenligning!$G$9="GJ",1,(1*3.6))*(AMV1træ!$L63*CC$183+AMV1træBP!$L63*CC$184+AMV3kul!$L61*CC$185+AMV4træ!$L61*CC$186+AMV4træBP!$L61*CC$187+AVV1træ!$L61*CC$188+AVV1kul!$L61*CC$189+AVV2træ!$L61*CC$190+AVV2halm!$L61*CC$191+AVV2gasGT!$L61*CC$192+KKV!$L61*CC$193+HCVgas!$L61*CC$194+SPolie!$L61*CC$195+SPgas!$L61*CC$196+GeoEL!$L59*CC$197+GeoVa!$L59*CC$198+VP!$L59*CC$199+Sol!$L59*CC$200++Affald!$L63*CC$201)</f>
        <v>1.4760661828217247</v>
      </c>
      <c r="CD40" s="310">
        <f ca="1">IF(Sammenligning!$G$9="GJ",1,(1*3.6))*(AMV1træ!$L63*CD$183+AMV1træBP!$L63*CD$184+AMV3kul!$L61*CD$185+AMV4træ!$L61*CD$186+AMV4træBP!$L61*CD$187+AVV1træ!$L61*CD$188+AVV1kul!$L61*CD$189+AVV2træ!$L61*CD$190+AVV2halm!$L61*CD$191+AVV2gasGT!$L61*CD$192+KKV!$L61*CD$193+HCVgas!$L61*CD$194+SPolie!$L61*CD$195+SPgas!$L61*CD$196+GeoEL!$L59*CD$197+GeoVa!$L59*CD$198+VP!$L59*CD$199+Sol!$L59*CD$200++Affald!$L63*CD$201)</f>
        <v>1.7661971714122422</v>
      </c>
      <c r="CE40" s="310">
        <f ca="1">IF(Sammenligning!$G$9="GJ",1,(1*3.6))*(AMV1træ!$L63*CE$183+AMV1træBP!$L63*CE$184+AMV3kul!$L61*CE$185+AMV4træ!$L61*CE$186+AMV4træBP!$L61*CE$187+AVV1træ!$L61*CE$188+AVV1kul!$L61*CE$189+AVV2træ!$L61*CE$190+AVV2halm!$L61*CE$191+AVV2gasGT!$L61*CE$192+KKV!$L61*CE$193+HCVgas!$L61*CE$194+SPolie!$L61*CE$195+SPgas!$L61*CE$196+GeoEL!$L59*CE$197+GeoVa!$L59*CE$198+VP!$L59*CE$199+Sol!$L59*CE$200++Affald!$L63*CE$201)</f>
        <v>2.4070675535604069</v>
      </c>
      <c r="CF40" s="310">
        <f ca="1">IF(Sammenligning!$G$9="GJ",1,(1*3.6))*(AMV1træ!$L63*CF$183+AMV1træBP!$L63*CF$184+AMV3kul!$L61*CF$185+AMV4træ!$L61*CF$186+AMV4træBP!$L61*CF$187+AVV1træ!$L61*CF$188+AVV1kul!$L61*CF$189+AVV2træ!$L61*CF$190+AVV2halm!$L61*CF$191+AVV2gasGT!$L61*CF$192+KKV!$L61*CF$193+HCVgas!$L61*CF$194+SPolie!$L61*CF$195+SPgas!$L61*CF$196+GeoEL!$L59*CF$197+GeoVa!$L59*CF$198+VP!$L59*CF$199+Sol!$L59*CF$200++Affald!$L63*CF$201)</f>
        <v>1.8285899591147408</v>
      </c>
      <c r="CG40" s="310">
        <f ca="1">IF(Sammenligning!$G$9="GJ",1,(1*3.6))*(AMV1træ!$L63*CG$183+AMV1træBP!$L63*CG$184+AMV3kul!$L61*CG$185+AMV4træ!$L61*CG$186+AMV4træBP!$L61*CG$187+AVV1træ!$L61*CG$188+AVV1kul!$L61*CG$189+AVV2træ!$L61*CG$190+AVV2halm!$L61*CG$191+AVV2gasGT!$L61*CG$192+KKV!$L61*CG$193+HCVgas!$L61*CG$194+SPolie!$L61*CG$195+SPgas!$L61*CG$196+GeoEL!$L59*CG$197+GeoVa!$L59*CG$198+VP!$L59*CG$199+Sol!$L59*CG$200++Affald!$L63*CG$201)</f>
        <v>1.6077329257620054</v>
      </c>
      <c r="CH40" s="310">
        <f ca="1">IF(Sammenligning!$G$9="GJ",1,(1*3.6))*(AMV1træ!$L63*CH$183+AMV1træBP!$L63*CH$184+AMV3kul!$L61*CH$185+AMV4træ!$L61*CH$186+AMV4træBP!$L61*CH$187+AVV1træ!$L61*CH$188+AVV1kul!$L61*CH$189+AVV2træ!$L61*CH$190+AVV2halm!$L61*CH$191+AVV2gasGT!$L61*CH$192+KKV!$L61*CH$193+HCVgas!$L61*CH$194+SPolie!$L61*CH$195+SPgas!$L61*CH$196+GeoEL!$L59*CH$197+GeoVa!$L59*CH$198+VP!$L59*CH$199+Sol!$L59*CH$200++Affald!$L63*CH$201)</f>
        <v>1.7593068830924548</v>
      </c>
      <c r="CI40" s="310">
        <f ca="1">IF(Sammenligning!$G$9="GJ",1,(1*3.6))*(AMV1træ!$L63*CI$183+AMV1træBP!$L63*CI$184+AMV3kul!$L61*CI$185+AMV4træ!$L61*CI$186+AMV4træBP!$L61*CI$187+AVV1træ!$L61*CI$188+AVV1kul!$L61*CI$189+AVV2træ!$L61*CI$190+AVV2halm!$L61*CI$191+AVV2gasGT!$L61*CI$192+KKV!$L61*CI$193+HCVgas!$L61*CI$194+SPolie!$L61*CI$195+SPgas!$L61*CI$196+GeoEL!$L59*CI$197+GeoVa!$L59*CI$198+VP!$L59*CI$199+Sol!$L59*CI$200++Affald!$L63*CI$201)</f>
        <v>2.2870174536520884</v>
      </c>
      <c r="CJ40" s="310">
        <f ca="1">IF(Sammenligning!$G$9="GJ",1,(1*3.6))*(AMV1træ!$L63*CJ$183+AMV1træBP!$L63*CJ$184+AMV3kul!$L61*CJ$185+AMV4træ!$L61*CJ$186+AMV4træBP!$L61*CJ$187+AVV1træ!$L61*CJ$188+AVV1kul!$L61*CJ$189+AVV2træ!$L61*CJ$190+AVV2halm!$L61*CJ$191+AVV2gasGT!$L61*CJ$192+KKV!$L61*CJ$193+HCVgas!$L61*CJ$194+SPolie!$L61*CJ$195+SPgas!$L61*CJ$196+GeoEL!$L59*CJ$197+GeoVa!$L59*CJ$198+VP!$L59*CJ$199+Sol!$L59*CJ$200++Affald!$L63*CJ$201)</f>
        <v>1.8903422133384633</v>
      </c>
      <c r="CK40" s="310">
        <f ca="1">IF(Sammenligning!$G$9="GJ",1,(1*3.6))*(AMV1træ!$L63*CK$183+AMV1træBP!$L63*CK$184+AMV3kul!$L61*CK$185+AMV4træ!$L61*CK$186+AMV4træBP!$L61*CK$187+AVV1træ!$L61*CK$188+AVV1kul!$L61*CK$189+AVV2træ!$L61*CK$190+AVV2halm!$L61*CK$191+AVV2gasGT!$L61*CK$192+KKV!$L61*CK$193+HCVgas!$L61*CK$194+SPolie!$L61*CK$195+SPgas!$L61*CK$196+GeoEL!$L59*CK$197+GeoVa!$L59*CK$198+VP!$L59*CK$199+Sol!$L59*CK$200++Affald!$L63*CK$201)</f>
        <v>1.7754413624352454</v>
      </c>
      <c r="CL40" s="310">
        <f ca="1">IF(Sammenligning!$G$9="GJ",1,(1*3.6))*(AMV1træ!$L63*CL$183+AMV1træBP!$L63*CL$184+AMV3kul!$L61*CL$185+AMV4træ!$L61*CL$186+AMV4træBP!$L61*CL$187+AVV1træ!$L61*CL$188+AVV1kul!$L61*CL$189+AVV2træ!$L61*CL$190+AVV2halm!$L61*CL$191+AVV2gasGT!$L61*CL$192+KKV!$L61*CL$193+HCVgas!$L61*CL$194+SPolie!$L61*CL$195+SPgas!$L61*CL$196+GeoEL!$L59*CL$197+GeoVa!$L59*CL$198+VP!$L59*CL$199+Sol!$L59*CL$200++Affald!$L63*CL$201)</f>
        <v>1.4859639172818362</v>
      </c>
      <c r="CM40" s="246">
        <f ca="1">IF(Sammenligning!$G$9="GJ",1,(1*3.6))*(AMV1træ!$M63*CM$183+AMV1træBP!$M63*CM$184+AMV3kul!$M61*CM$185+AMV4træ!$M61*CM$186+AMV4træBP!$M61*CM$187+AVV1træ!$M61*CM$188+AVV1kul!$M61*CM$189+AVV2træ!$M61*CM$190+AVV2halm!$M61*CM$191+AVV2gasGT!$M61*CM$192+KKV!$M61*CM$193+HCVgas!$M61*CM$194+SPolie!$M61*CM$195+SPgas!$M61*CM$196+GeoEL!$M59*CM$197+GeoVa!$M59*CM$198+VP!$M59*CM$199+Sol!$M59*CM$200+Affald!$M63*CM$201)</f>
        <v>0.75561263171489457</v>
      </c>
      <c r="CN40" s="246">
        <f ca="1">IF(Sammenligning!$G$9="GJ",1,(1*3.6))*(AMV1træ!$M63*CN$183+AMV1træBP!$M63*CN$184+AMV3kul!$M61*CN$185+AMV4træ!$M61*CN$186+AMV4træBP!$M61*CN$187+AVV1træ!$M61*CN$188+AVV1kul!$M61*CN$189+AVV2træ!$M61*CN$190+AVV2halm!$M61*CN$191+AVV2gasGT!$M61*CN$192+KKV!$M61*CN$193+HCVgas!$M61*CN$194+SPolie!$M61*CN$195+SPgas!$M61*CN$196+GeoEL!$M59*CN$197+GeoVa!$M59*CN$198+VP!$M59*CN$199+Sol!$M59*CN$200+Affald!$M63*CN$201)</f>
        <v>1.2106348461211058</v>
      </c>
      <c r="CO40" s="246">
        <f ca="1">IF(Sammenligning!$G$9="GJ",1,(1*3.6))*(AMV1træ!$M63*CO$183+AMV1træBP!$M63*CO$184+AMV3kul!$M61*CO$185+AMV4træ!$M61*CO$186+AMV4træBP!$M61*CO$187+AVV1træ!$M61*CO$188+AVV1kul!$M61*CO$189+AVV2træ!$M61*CO$190+AVV2halm!$M61*CO$191+AVV2gasGT!$M61*CO$192+KKV!$M61*CO$193+HCVgas!$M61*CO$194+SPolie!$M61*CO$195+SPgas!$M61*CO$196+GeoEL!$M59*CO$197+GeoVa!$M59*CO$198+VP!$M59*CO$199+Sol!$M59*CO$200+Affald!$M63*CO$201)</f>
        <v>1.4698868958369489</v>
      </c>
      <c r="CP40" s="246">
        <f ca="1">IF(Sammenligning!$G$9="GJ",1,(1*3.6))*(AMV1træ!$M63*CP$183+AMV1træBP!$M63*CP$184+AMV3kul!$M61*CP$185+AMV4træ!$M61*CP$186+AMV4træBP!$M61*CP$187+AVV1træ!$M61*CP$188+AVV1kul!$M61*CP$189+AVV2træ!$M61*CP$190+AVV2halm!$M61*CP$191+AVV2gasGT!$M61*CP$192+KKV!$M61*CP$193+HCVgas!$M61*CP$194+SPolie!$M61*CP$195+SPgas!$M61*CP$196+GeoEL!$M59*CP$197+GeoVa!$M59*CP$198+VP!$M59*CP$199+Sol!$M59*CP$200+Affald!$M63*CP$201)</f>
        <v>1.7945818500577371</v>
      </c>
      <c r="CQ40" s="246">
        <f ca="1">IF(Sammenligning!$G$9="GJ",1,(1*3.6))*(AMV1træ!$M63*CQ$183+AMV1træBP!$M63*CQ$184+AMV3kul!$M61*CQ$185+AMV4træ!$M61*CQ$186+AMV4træBP!$M61*CQ$187+AVV1træ!$M61*CQ$188+AVV1kul!$M61*CQ$189+AVV2træ!$M61*CQ$190+AVV2halm!$M61*CQ$191+AVV2gasGT!$M61*CQ$192+KKV!$M61*CQ$193+HCVgas!$M61*CQ$194+SPolie!$M61*CQ$195+SPgas!$M61*CQ$196+GeoEL!$M59*CQ$197+GeoVa!$M59*CQ$198+VP!$M59*CQ$199+Sol!$M59*CQ$200+Affald!$M63*CQ$201)</f>
        <v>2.314571491577047</v>
      </c>
      <c r="CR40" s="246">
        <f ca="1">IF(Sammenligning!$G$9="GJ",1,(1*3.6))*(AMV1træ!$M63*CR$183+AMV1træBP!$M63*CR$184+AMV3kul!$M61*CR$185+AMV4træ!$M61*CR$186+AMV4træBP!$M61*CR$187+AVV1træ!$M61*CR$188+AVV1kul!$M61*CR$189+AVV2træ!$M61*CR$190+AVV2halm!$M61*CR$191+AVV2gasGT!$M61*CR$192+KKV!$M61*CR$193+HCVgas!$M61*CR$194+SPolie!$M61*CR$195+SPgas!$M61*CR$196+GeoEL!$M59*CR$197+GeoVa!$M59*CR$198+VP!$M59*CR$199+Sol!$M59*CR$200+Affald!$M63*CR$201)</f>
        <v>1.8058073027045529</v>
      </c>
      <c r="CS40" s="246">
        <f ca="1">IF(Sammenligning!$G$9="GJ",1,(1*3.6))*(AMV1træ!$M63*CS$183+AMV1træBP!$M63*CS$184+AMV3kul!$M61*CS$185+AMV4træ!$M61*CS$186+AMV4træBP!$M61*CS$187+AVV1træ!$M61*CS$188+AVV1kul!$M61*CS$189+AVV2træ!$M61*CS$190+AVV2halm!$M61*CS$191+AVV2gasGT!$M61*CS$192+KKV!$M61*CS$193+HCVgas!$M61*CS$194+SPolie!$M61*CS$195+SPgas!$M61*CS$196+GeoEL!$M59*CS$197+GeoVa!$M59*CS$198+VP!$M59*CS$199+Sol!$M59*CS$200+Affald!$M63*CS$201)</f>
        <v>1.5738302343987178</v>
      </c>
      <c r="CT40" s="246">
        <f ca="1">IF(Sammenligning!$G$9="GJ",1,(1*3.6))*(AMV1træ!$M63*CT$183+AMV1træBP!$M63*CT$184+AMV3kul!$M61*CT$185+AMV4træ!$M61*CT$186+AMV4træBP!$M61*CT$187+AVV1træ!$M61*CT$188+AVV1kul!$M61*CT$189+AVV2træ!$M61*CT$190+AVV2halm!$M61*CT$191+AVV2gasGT!$M61*CT$192+KKV!$M61*CT$193+HCVgas!$M61*CT$194+SPolie!$M61*CT$195+SPgas!$M61*CT$196+GeoEL!$M59*CT$197+GeoVa!$M59*CT$198+VP!$M59*CT$199+Sol!$M59*CT$200+Affald!$M63*CT$201)</f>
        <v>1.7663485908875565</v>
      </c>
      <c r="CU40" s="246">
        <f ca="1">IF(Sammenligning!$G$9="GJ",1,(1*3.6))*(AMV1træ!$M63*CU$183+AMV1træBP!$M63*CU$184+AMV3kul!$M61*CU$185+AMV4træ!$M61*CU$186+AMV4træBP!$M61*CU$187+AVV1træ!$M61*CU$188+AVV1kul!$M61*CU$189+AVV2træ!$M61*CU$190+AVV2halm!$M61*CU$191+AVV2gasGT!$M61*CU$192+KKV!$M61*CU$193+HCVgas!$M61*CU$194+SPolie!$M61*CU$195+SPgas!$M61*CU$196+GeoEL!$M59*CU$197+GeoVa!$M59*CU$198+VP!$M59*CU$199+Sol!$M59*CU$200+Affald!$M63*CU$201)</f>
        <v>2.2819227791763388</v>
      </c>
      <c r="CV40" s="246">
        <f ca="1">IF(Sammenligning!$G$9="GJ",1,(1*3.6))*(AMV1træ!$M63*CV$183+AMV1træBP!$M63*CV$184+AMV3kul!$M61*CV$185+AMV4træ!$M61*CV$186+AMV4træBP!$M61*CV$187+AVV1træ!$M61*CV$188+AVV1kul!$M61*CV$189+AVV2træ!$M61*CV$190+AVV2halm!$M61*CV$191+AVV2gasGT!$M61*CV$192+KKV!$M61*CV$193+HCVgas!$M61*CV$194+SPolie!$M61*CV$195+SPgas!$M61*CV$196+GeoEL!$M59*CV$197+GeoVa!$M59*CV$198+VP!$M59*CV$199+Sol!$M59*CV$200+Affald!$M63*CV$201)</f>
        <v>1.891856948209159</v>
      </c>
      <c r="CW40" s="246">
        <f ca="1">IF(Sammenligning!$G$9="GJ",1,(1*3.6))*(AMV1træ!$M63*CW$183+AMV1træBP!$M63*CW$184+AMV3kul!$M61*CW$185+AMV4træ!$M61*CW$186+AMV4træBP!$M61*CW$187+AVV1træ!$M61*CW$188+AVV1kul!$M61*CW$189+AVV2træ!$M61*CW$190+AVV2halm!$M61*CW$191+AVV2gasGT!$M61*CW$192+KKV!$M61*CW$193+HCVgas!$M61*CW$194+SPolie!$M61*CW$195+SPgas!$M61*CW$196+GeoEL!$M59*CW$197+GeoVa!$M59*CW$198+VP!$M59*CW$199+Sol!$M59*CW$200+Affald!$M63*CW$201)</f>
        <v>1.7794174417069457</v>
      </c>
      <c r="CX40" s="246">
        <f ca="1">IF(Sammenligning!$G$9="GJ",1,(1*3.6))*(AMV1træ!$M63*CX$183+AMV1træBP!$M63*CX$184+AMV3kul!$M61*CX$185+AMV4træ!$M61*CX$186+AMV4træBP!$M61*CX$187+AVV1træ!$M61*CX$188+AVV1kul!$M61*CX$189+AVV2træ!$M61*CX$190+AVV2halm!$M61*CX$191+AVV2gasGT!$M61*CX$192+KKV!$M61*CX$193+HCVgas!$M61*CX$194+SPolie!$M61*CX$195+SPgas!$M61*CX$196+GeoEL!$M59*CX$197+GeoVa!$M59*CX$198+VP!$M59*CX$199+Sol!$M59*CX$200+Affald!$M63*CX$201)</f>
        <v>1.468642932584685</v>
      </c>
      <c r="CY40" s="246">
        <f ca="1">IF(Sammenligning!$G$9="GJ",1,(1*3.6))*(AMV1træ!$N63*CY$183+AMV1træBP!$N63*CY$184+AMV3kul!$N61*CY$185+AMV4træ!$N61*CY$186+AMV4træBP!$N61*CY$187+AVV1træ!$N61*CY$188+AVV1kul!$N61*CY$189+AVV2træ!$N61*CY$190+AVV2halm!$N61*CY$191+AVV2gasGT!$N61*CY$192+KKV!$N61*CY$193+HCVgas!$N61*CY$194+SPolie!$N61*CY$195+SPgas!$N61*CY$196+GeoEL!$N59*CY$197+GeoVa!$N59*CY$198+VP!$N59*CY$199+Sol!$N59*CY$200+Affald!$N63*CY$201)</f>
        <v>0.77257565438819431</v>
      </c>
      <c r="CZ40" s="246">
        <f ca="1">IF(Sammenligning!$G$9="GJ",1,(1*3.6))*(AMV1træ!$N63*CZ$183+AMV1træBP!$N63*CZ$184+AMV3kul!$N61*CZ$185+AMV4træ!$N61*CZ$186+AMV4træBP!$N61*CZ$187+AVV1træ!$N61*CZ$188+AVV1kul!$N61*CZ$189+AVV2træ!$N61*CZ$190+AVV2halm!$N61*CZ$191+AVV2gasGT!$N61*CZ$192+KKV!$N61*CZ$193+HCVgas!$N61*CZ$194+SPolie!$N61*CZ$195+SPgas!$N61*CZ$196+GeoEL!$N59*CZ$197+GeoVa!$N59*CZ$198+VP!$N59*CZ$199+Sol!$N59*CZ$200+Affald!$N63*CZ$201)</f>
        <v>1.206014384716223</v>
      </c>
      <c r="DA40" s="246">
        <f ca="1">IF(Sammenligning!$G$9="GJ",1,(1*3.6))*(AMV1træ!$N63*DA$183+AMV1træBP!$N63*DA$184+AMV3kul!$N61*DA$185+AMV4træ!$N61*DA$186+AMV4træBP!$N61*DA$187+AVV1træ!$N61*DA$188+AVV1kul!$N61*DA$189+AVV2træ!$N61*DA$190+AVV2halm!$N61*DA$191+AVV2gasGT!$N61*DA$192+KKV!$N61*DA$193+HCVgas!$N61*DA$194+SPolie!$N61*DA$195+SPgas!$N61*DA$196+GeoEL!$N59*DA$197+GeoVa!$N59*DA$198+VP!$N59*DA$199+Sol!$N59*DA$200+Affald!$N63*DA$201)</f>
        <v>1.4651975127914878</v>
      </c>
      <c r="DB40" s="246">
        <f ca="1">IF(Sammenligning!$G$9="GJ",1,(1*3.6))*(AMV1træ!$N63*DB$183+AMV1træBP!$N63*DB$184+AMV3kul!$N61*DB$185+AMV4træ!$N61*DB$186+AMV4træBP!$N61*DB$187+AVV1træ!$N61*DB$188+AVV1kul!$N61*DB$189+AVV2træ!$N61*DB$190+AVV2halm!$N61*DB$191+AVV2gasGT!$N61*DB$192+KKV!$N61*DB$193+HCVgas!$N61*DB$194+SPolie!$N61*DB$195+SPgas!$N61*DB$196+GeoEL!$N59*DB$197+GeoVa!$N59*DB$198+VP!$N59*DB$199+Sol!$N59*DB$200+Affald!$N63*DB$201)</f>
        <v>1.823046446819351</v>
      </c>
      <c r="DC40" s="246">
        <f ca="1">IF(Sammenligning!$G$9="GJ",1,(1*3.6))*(AMV1træ!$N63*DC$183+AMV1træBP!$N63*DC$184+AMV3kul!$N61*DC$185+AMV4træ!$N61*DC$186+AMV4træBP!$N61*DC$187+AVV1træ!$N61*DC$188+AVV1kul!$N61*DC$189+AVV2træ!$N61*DC$190+AVV2halm!$N61*DC$191+AVV2gasGT!$N61*DC$192+KKV!$N61*DC$193+HCVgas!$N61*DC$194+SPolie!$N61*DC$195+SPgas!$N61*DC$196+GeoEL!$N59*DC$197+GeoVa!$N59*DC$198+VP!$N59*DC$199+Sol!$N59*DC$200+Affald!$N63*DC$201)</f>
        <v>2.2285867945498081</v>
      </c>
      <c r="DD40" s="246">
        <f ca="1">IF(Sammenligning!$G$9="GJ",1,(1*3.6))*(AMV1træ!$N63*DD$183+AMV1træBP!$N63*DD$184+AMV3kul!$N61*DD$185+AMV4træ!$N61*DD$186+AMV4træBP!$N61*DD$187+AVV1træ!$N61*DD$188+AVV1kul!$N61*DD$189+AVV2træ!$N61*DD$190+AVV2halm!$N61*DD$191+AVV2gasGT!$N61*DD$192+KKV!$N61*DD$193+HCVgas!$N61*DD$194+SPolie!$N61*DD$195+SPgas!$N61*DD$196+GeoEL!$N59*DD$197+GeoVa!$N59*DD$198+VP!$N59*DD$199+Sol!$N59*DD$200+Affald!$N63*DD$201)</f>
        <v>1.7819880754973723</v>
      </c>
      <c r="DE40" s="246">
        <f ca="1">IF(Sammenligning!$G$9="GJ",1,(1*3.6))*(AMV1træ!$N63*DE$183+AMV1træBP!$N63*DE$184+AMV3kul!$N61*DE$185+AMV4træ!$N61*DE$186+AMV4træBP!$N61*DE$187+AVV1træ!$N61*DE$188+AVV1kul!$N61*DE$189+AVV2træ!$N61*DE$190+AVV2halm!$N61*DE$191+AVV2gasGT!$N61*DE$192+KKV!$N61*DE$193+HCVgas!$N61*DE$194+SPolie!$N61*DE$195+SPgas!$N61*DE$196+GeoEL!$N59*DE$197+GeoVa!$N59*DE$198+VP!$N59*DE$199+Sol!$N59*DE$200+Affald!$N63*DE$201)</f>
        <v>1.5389589946133599</v>
      </c>
      <c r="DF40" s="246">
        <f ca="1">IF(Sammenligning!$G$9="GJ",1,(1*3.6))*(AMV1træ!$N63*DF$183+AMV1træBP!$N63*DF$184+AMV3kul!$N61*DF$185+AMV4træ!$N61*DF$186+AMV4træBP!$N61*DF$187+AVV1træ!$N61*DF$188+AVV1kul!$N61*DF$189+AVV2træ!$N61*DF$190+AVV2halm!$N61*DF$191+AVV2gasGT!$N61*DF$192+KKV!$N61*DF$193+HCVgas!$N61*DF$194+SPolie!$N61*DF$195+SPgas!$N61*DF$196+GeoEL!$N59*DF$197+GeoVa!$N59*DF$198+VP!$N59*DF$199+Sol!$N59*DF$200+Affald!$N63*DF$201)</f>
        <v>1.773303678499607</v>
      </c>
      <c r="DG40" s="246">
        <f ca="1">IF(Sammenligning!$G$9="GJ",1,(1*3.6))*(AMV1træ!$N63*DG$183+AMV1træBP!$N63*DG$184+AMV3kul!$N61*DG$185+AMV4træ!$N61*DG$186+AMV4træBP!$N61*DG$187+AVV1træ!$N61*DG$188+AVV1kul!$N61*DG$189+AVV2træ!$N61*DG$190+AVV2halm!$N61*DG$191+AVV2gasGT!$N61*DG$192+KKV!$N61*DG$193+HCVgas!$N61*DG$194+SPolie!$N61*DG$195+SPgas!$N61*DG$196+GeoEL!$N59*DG$197+GeoVa!$N59*DG$198+VP!$N59*DG$199+Sol!$N59*DG$200+Affald!$N63*DG$201)</f>
        <v>2.2769272587175027</v>
      </c>
      <c r="DH40" s="246">
        <f ca="1">IF(Sammenligning!$G$9="GJ",1,(1*3.6))*(AMV1træ!$N63*DH$183+AMV1træBP!$N63*DH$184+AMV3kul!$N61*DH$185+AMV4træ!$N61*DH$186+AMV4træBP!$N61*DH$187+AVV1træ!$N61*DH$188+AVV1kul!$N61*DH$189+AVV2træ!$N61*DH$190+AVV2halm!$N61*DH$191+AVV2gasGT!$N61*DH$192+KKV!$N61*DH$193+HCVgas!$N61*DH$194+SPolie!$N61*DH$195+SPgas!$N61*DH$196+GeoEL!$N59*DH$197+GeoVa!$N59*DH$198+VP!$N59*DH$199+Sol!$N59*DH$200+Affald!$N63*DH$201)</f>
        <v>1.8933851152620751</v>
      </c>
      <c r="DI40" s="246">
        <f ca="1">IF(Sammenligning!$G$9="GJ",1,(1*3.6))*(AMV1træ!$N63*DI$183+AMV1træBP!$N63*DI$184+AMV3kul!$N61*DI$185+AMV4træ!$N61*DI$186+AMV4træBP!$N61*DI$187+AVV1træ!$N61*DI$188+AVV1kul!$N61*DI$189+AVV2træ!$N61*DI$190+AVV2halm!$N61*DI$191+AVV2gasGT!$N61*DI$192+KKV!$N61*DI$193+HCVgas!$N61*DI$194+SPolie!$N61*DI$195+SPgas!$N61*DI$196+GeoEL!$N59*DI$197+GeoVa!$N59*DI$198+VP!$N59*DI$199+Sol!$N59*DI$200+Affald!$N63*DI$201)</f>
        <v>1.7845656748090581</v>
      </c>
      <c r="DJ40" s="246">
        <f ca="1">IF(Sammenligning!$G$9="GJ",1,(1*3.6))*(AMV1træ!$N63*DJ$183+AMV1træBP!$N63*DJ$184+AMV3kul!$N61*DJ$185+AMV4træ!$N61*DJ$186+AMV4træBP!$N61*DJ$187+AVV1træ!$N61*DJ$188+AVV1kul!$N61*DJ$189+AVV2træ!$N61*DJ$190+AVV2halm!$N61*DJ$191+AVV2gasGT!$N61*DJ$192+KKV!$N61*DJ$193+HCVgas!$N61*DJ$194+SPolie!$N61*DJ$195+SPgas!$N61*DJ$196+GeoEL!$N59*DJ$197+GeoVa!$N59*DJ$198+VP!$N59*DJ$199+Sol!$N59*DJ$200+Affald!$N63*DJ$201)</f>
        <v>1.4594005556090692</v>
      </c>
      <c r="DK40" s="246">
        <f ca="1">IF(Sammenligning!$G$9="GJ",1,(1*3.6))*(AMV1træ!$O63*DK$183+AMV1træBP!$O63*DK$184+AMV3kul!$O61*DK$185+AMV4træ!$O61*DK$186+AMV4træBP!$O61*DK$187+AVV1træ!$O61*DK$188+AVV1kul!$O61*DK$189+AVV2træ!$O61*DK$190+AVV2halm!$O61*DK$191+AVV2gasGT!$O61*DK$192+KKV!$O61*DK$193+HCVgas!$O61*DK$194+SPolie!$O61*DK$195+SPgas!$O61*DK$196+GeoEL!$O59*DK$197+GeoVa!$O59*DK$198+VP!$O59*DK$199+Sol!$O59*DK$200+Affald!$O63*DK$201)</f>
        <v>0.79134690931137286</v>
      </c>
      <c r="DL40" s="246">
        <f ca="1">IF(Sammenligning!$G$9="GJ",1,(1*3.6))*(AMV1træ!$O63*DL$183+AMV1træBP!$O63*DL$184+AMV3kul!$O61*DL$185+AMV4træ!$O61*DL$186+AMV4træBP!$O61*DL$187+AVV1træ!$O61*DL$188+AVV1kul!$O61*DL$189+AVV2træ!$O61*DL$190+AVV2halm!$O61*DL$191+AVV2gasGT!$O61*DL$192+KKV!$O61*DL$193+HCVgas!$O61*DL$194+SPolie!$O61*DL$195+SPgas!$O61*DL$196+GeoEL!$O59*DL$197+GeoVa!$O59*DL$198+VP!$O59*DL$199+Sol!$O59*DL$200+Affald!$O63*DL$201)</f>
        <v>1.2030635798841427</v>
      </c>
      <c r="DM40" s="246">
        <f ca="1">IF(Sammenligning!$G$9="GJ",1,(1*3.6))*(AMV1træ!$O63*DM$183+AMV1træBP!$O63*DM$184+AMV3kul!$O61*DM$185+AMV4træ!$O61*DM$186+AMV4træBP!$O61*DM$187+AVV1træ!$O61*DM$188+AVV1kul!$O61*DM$189+AVV2træ!$O61*DM$190+AVV2halm!$O61*DM$191+AVV2gasGT!$O61*DM$192+KKV!$O61*DM$193+HCVgas!$O61*DM$194+SPolie!$O61*DM$195+SPgas!$O61*DM$196+GeoEL!$O59*DM$197+GeoVa!$O59*DM$198+VP!$O59*DM$199+Sol!$O59*DM$200+Affald!$O63*DM$201)</f>
        <v>1.4620350109594096</v>
      </c>
      <c r="DN40" s="246">
        <f ca="1">IF(Sammenligning!$G$9="GJ",1,(1*3.6))*(AMV1træ!$O63*DN$183+AMV1træBP!$O63*DN$184+AMV3kul!$O61*DN$185+AMV4træ!$O61*DN$186+AMV4træBP!$O61*DN$187+AVV1træ!$O61*DN$188+AVV1kul!$O61*DN$189+AVV2træ!$O61*DN$190+AVV2halm!$O61*DN$191+AVV2gasGT!$O61*DN$192+KKV!$O61*DN$193+HCVgas!$O61*DN$194+SPolie!$O61*DN$195+SPgas!$O61*DN$196+GeoEL!$O59*DN$197+GeoVa!$O59*DN$198+VP!$O59*DN$199+Sol!$O59*DN$200+Affald!$O63*DN$201)</f>
        <v>1.8515898456165572</v>
      </c>
      <c r="DO40" s="246">
        <f ca="1">IF(Sammenligning!$G$9="GJ",1,(1*3.6))*(AMV1træ!$O63*DO$183+AMV1træBP!$O63*DO$184+AMV3kul!$O61*DO$185+AMV4træ!$O61*DO$186+AMV4træBP!$O61*DO$187+AVV1træ!$O61*DO$188+AVV1kul!$O61*DO$189+AVV2træ!$O61*DO$190+AVV2halm!$O61*DO$191+AVV2gasGT!$O61*DO$192+KKV!$O61*DO$193+HCVgas!$O61*DO$194+SPolie!$O61*DO$195+SPgas!$O61*DO$196+GeoEL!$O59*DO$197+GeoVa!$O59*DO$198+VP!$O59*DO$199+Sol!$O59*DO$200+Affald!$O63*DO$201)</f>
        <v>2.1484773434290587</v>
      </c>
      <c r="DP40" s="246">
        <f ca="1">IF(Sammenligning!$G$9="GJ",1,(1*3.6))*(AMV1træ!$O63*DP$183+AMV1træBP!$O63*DP$184+AMV3kul!$O61*DP$185+AMV4træ!$O61*DP$186+AMV4træBP!$O61*DP$187+AVV1træ!$O61*DP$188+AVV1kul!$O61*DP$189+AVV2træ!$O61*DP$190+AVV2halm!$O61*DP$191+AVV2gasGT!$O61*DP$192+KKV!$O61*DP$193+HCVgas!$O61*DP$194+SPolie!$O61*DP$195+SPgas!$O61*DP$196+GeoEL!$O59*DP$197+GeoVa!$O59*DP$198+VP!$O59*DP$199+Sol!$O59*DP$200+Affald!$O63*DP$201)</f>
        <v>1.7570549076321322</v>
      </c>
      <c r="DQ40" s="246">
        <f ca="1">IF(Sammenligning!$G$9="GJ",1,(1*3.6))*(AMV1træ!$O63*DQ$183+AMV1træBP!$O63*DQ$184+AMV3kul!$O61*DQ$185+AMV4træ!$O61*DQ$186+AMV4træBP!$O61*DQ$187+AVV1træ!$O61*DQ$188+AVV1kul!$O61*DQ$189+AVV2træ!$O61*DQ$190+AVV2halm!$O61*DQ$191+AVV2gasGT!$O61*DQ$192+KKV!$O61*DQ$193+HCVgas!$O61*DQ$194+SPolie!$O61*DQ$195+SPgas!$O61*DQ$196+GeoEL!$O59*DQ$197+GeoVa!$O59*DQ$198+VP!$O59*DQ$199+Sol!$O59*DQ$200+Affald!$O63*DQ$201)</f>
        <v>1.5030733585344682</v>
      </c>
      <c r="DR40" s="246">
        <f ca="1">IF(Sammenligning!$G$9="GJ",1,(1*3.6))*(AMV1træ!$O63*DR$183+AMV1træBP!$O63*DR$184+AMV3kul!$O61*DR$185+AMV4træ!$O61*DR$186+AMV4træBP!$O61*DR$187+AVV1træ!$O61*DR$188+AVV1kul!$O61*DR$189+AVV2træ!$O61*DR$190+AVV2halm!$O61*DR$191+AVV2gasGT!$O61*DR$192+KKV!$O61*DR$193+HCVgas!$O61*DR$194+SPolie!$O61*DR$195+SPgas!$O61*DR$196+GeoEL!$O59*DR$197+GeoVa!$O59*DR$198+VP!$O59*DR$199+Sol!$O59*DR$200+Affald!$O63*DR$201)</f>
        <v>1.7801751181516767</v>
      </c>
      <c r="DS40" s="246">
        <f ca="1">IF(Sammenligning!$G$9="GJ",1,(1*3.6))*(AMV1træ!$O63*DS$183+AMV1træBP!$O63*DS$184+AMV3kul!$O61*DS$185+AMV4træ!$O61*DS$186+AMV4træBP!$O61*DS$187+AVV1træ!$O61*DS$188+AVV1kul!$O61*DS$189+AVV2træ!$O61*DS$190+AVV2halm!$O61*DS$191+AVV2gasGT!$O61*DS$192+KKV!$O61*DS$193+HCVgas!$O61*DS$194+SPolie!$O61*DS$195+SPgas!$O61*DS$196+GeoEL!$O59*DS$197+GeoVa!$O59*DS$198+VP!$O59*DS$199+Sol!$O59*DS$200+Affald!$O63*DS$201)</f>
        <v>2.2720309124092259</v>
      </c>
      <c r="DT40" s="246">
        <f ca="1">IF(Sammenligning!$G$9="GJ",1,(1*3.6))*(AMV1træ!$O63*DT$183+AMV1træBP!$O63*DT$184+AMV3kul!$O61*DT$185+AMV4træ!$O61*DT$186+AMV4træBP!$O61*DT$187+AVV1træ!$O61*DT$188+AVV1kul!$O61*DT$189+AVV2træ!$O61*DT$190+AVV2halm!$O61*DT$191+AVV2gasGT!$O61*DT$192+KKV!$O61*DT$193+HCVgas!$O61*DT$194+SPolie!$O61*DT$195+SPgas!$O61*DT$196+GeoEL!$O59*DT$197+GeoVa!$O59*DT$198+VP!$O59*DT$199+Sol!$O59*DT$200+Affald!$O63*DT$201)</f>
        <v>1.8949266540363783</v>
      </c>
      <c r="DU40" s="246">
        <f ca="1">IF(Sammenligning!$G$9="GJ",1,(1*3.6))*(AMV1træ!$O63*DU$183+AMV1træBP!$O63*DU$184+AMV3kul!$O61*DU$185+AMV4træ!$O61*DU$186+AMV4træBP!$O61*DU$187+AVV1træ!$O61*DU$188+AVV1kul!$O61*DU$189+AVV2træ!$O61*DU$190+AVV2halm!$O61*DU$191+AVV2gasGT!$O61*DU$192+KKV!$O61*DU$193+HCVgas!$O61*DU$194+SPolie!$O61*DU$195+SPgas!$O61*DU$196+GeoEL!$O59*DU$197+GeoVa!$O59*DU$198+VP!$O59*DU$199+Sol!$O59*DU$200+Affald!$O63*DU$201)</f>
        <v>1.7909032313672939</v>
      </c>
      <c r="DV40" s="246">
        <f ca="1">IF(Sammenligning!$G$9="GJ",1,(1*3.6))*(AMV1træ!$O63*DV$183+AMV1træBP!$O63*DV$184+AMV3kul!$O61*DV$185+AMV4træ!$O61*DV$186+AMV4træBP!$O61*DV$187+AVV1træ!$O61*DV$188+AVV1kul!$O61*DV$189+AVV2træ!$O61*DV$190+AVV2halm!$O61*DV$191+AVV2gasGT!$O61*DV$192+KKV!$O61*DV$193+HCVgas!$O61*DV$194+SPolie!$O61*DV$195+SPgas!$O61*DV$196+GeoEL!$O59*DV$197+GeoVa!$O59*DV$198+VP!$O59*DV$199+Sol!$O59*DV$200+Affald!$O63*DV$201)</f>
        <v>1.4581596274511388</v>
      </c>
      <c r="DW40" s="246">
        <f ca="1">IF(Sammenligning!$G$9="GJ",1,(1*3.6))*(AMV1træ!$P63*DW$183+AMV1træBP!$P63*DW$184+AMV3kul!$P61*DW$185+AMV4træ!$P61*DW$186+AMV4træBP!$P61*DW$187+AVV1træ!$P61*DW$188+AVV1kul!$P61*DW$189+AVV2træ!$P61*DW$190+AVV2halm!$P61*DW$191+AVV2gasGT!$P61*DW$192+KKV!$P61*DW$193+HCVgas!$P61*DW$194+SPolie!$P61*DW$195+SPgas!$P61*DW$196+GeoEL!$P59*DW$197+GeoVa!$P59*DW$198+VP!$P59*DW$199+Sol!$P59*DW$200+Affald!$P63*DW$201)</f>
        <v>0.828758392551592</v>
      </c>
      <c r="DX40" s="246">
        <f ca="1">IF(Sammenligning!$G$9="GJ",1,(1*3.6))*(AMV1træ!$P63*DX$183+AMV1træBP!$P63*DX$184+AMV3kul!$P61*DX$185+AMV4træ!$P61*DX$186+AMV4træBP!$P61*DX$187+AVV1træ!$P61*DX$188+AVV1kul!$P61*DX$189+AVV2træ!$P61*DX$190+AVV2halm!$P61*DX$191+AVV2gasGT!$P61*DX$192+KKV!$P61*DX$193+HCVgas!$P61*DX$194+SPolie!$P61*DX$195+SPgas!$P61*DX$196+GeoEL!$P59*DX$197+GeoVa!$P59*DX$198+VP!$P59*DX$199+Sol!$P59*DX$200+Affald!$P63*DX$201)</f>
        <v>1.2159650601644121</v>
      </c>
      <c r="DY40" s="246">
        <f ca="1">IF(Sammenligning!$G$9="GJ",1,(1*3.6))*(AMV1træ!$P63*DY$183+AMV1træBP!$P63*DY$184+AMV3kul!$P61*DY$185+AMV4træ!$P61*DY$186+AMV4træBP!$P61*DY$187+AVV1træ!$P61*DY$188+AVV1kul!$P61*DY$189+AVV2træ!$P61*DY$190+AVV2halm!$P61*DY$191+AVV2gasGT!$P61*DY$192+KKV!$P61*DY$193+HCVgas!$P61*DY$194+SPolie!$P61*DY$195+SPgas!$P61*DY$196+GeoEL!$P59*DY$197+GeoVa!$P59*DY$198+VP!$P59*DY$199+Sol!$P59*DY$200+Affald!$P63*DY$201)</f>
        <v>1.4706237354650733</v>
      </c>
      <c r="DZ40" s="246">
        <f ca="1">IF(Sammenligning!$G$9="GJ",1,(1*3.6))*(AMV1træ!$P63*DZ$183+AMV1træBP!$P63*DZ$184+AMV3kul!$P61*DZ$185+AMV4træ!$P61*DZ$186+AMV4træBP!$P61*DZ$187+AVV1træ!$P61*DZ$188+AVV1kul!$P61*DZ$189+AVV2træ!$P61*DZ$190+AVV2halm!$P61*DZ$191+AVV2gasGT!$P61*DZ$192+KKV!$P61*DZ$193+HCVgas!$P61*DZ$194+SPolie!$P61*DZ$195+SPgas!$P61*DZ$196+GeoEL!$P59*DZ$197+GeoVa!$P59*DZ$198+VP!$P59*DZ$199+Sol!$P59*DZ$200+Affald!$P63*DZ$201)</f>
        <v>1.88009191841636</v>
      </c>
      <c r="EA40" s="246">
        <f ca="1">IF(Sammenligning!$G$9="GJ",1,(1*3.6))*(AMV1træ!$P63*EA$183+AMV1træBP!$P63*EA$184+AMV3kul!$P61*EA$185+AMV4træ!$P61*EA$186+AMV4træBP!$P61*EA$187+AVV1træ!$P61*EA$188+AVV1kul!$P61*EA$189+AVV2træ!$P61*EA$190+AVV2halm!$P61*EA$191+AVV2gasGT!$P61*EA$192+KKV!$P61*EA$193+HCVgas!$P61*EA$194+SPolie!$P61*EA$195+SPgas!$P61*EA$196+GeoEL!$P59*EA$197+GeoVa!$P59*EA$198+VP!$P59*EA$199+Sol!$P59*EA$200+Affald!$P63*EA$201)</f>
        <v>2.074023428075781</v>
      </c>
      <c r="EB40" s="246">
        <f ca="1">IF(Sammenligning!$G$9="GJ",1,(1*3.6))*(AMV1træ!$P63*EB$183+AMV1træBP!$P63*EB$184+AMV3kul!$P61*EB$185+AMV4træ!$P61*EB$186+AMV4træBP!$P61*EB$187+AVV1træ!$P61*EB$188+AVV1kul!$P61*EB$189+AVV2træ!$P61*EB$190+AVV2halm!$P61*EB$191+AVV2gasGT!$P61*EB$192+KKV!$P61*EB$193+HCVgas!$P61*EB$194+SPolie!$P61*EB$195+SPgas!$P61*EB$196+GeoEL!$P59*EB$197+GeoVa!$P59*EB$198+VP!$P59*EB$199+Sol!$P59*EB$200+Affald!$P63*EB$201)</f>
        <v>1.7309654962454211</v>
      </c>
      <c r="EC40" s="246">
        <f ca="1">IF(Sammenligning!$G$9="GJ",1,(1*3.6))*(AMV1træ!$P63*EC$183+AMV1træBP!$P63*EC$184+AMV3kul!$P61*EC$185+AMV4træ!$P61*EC$186+AMV4træBP!$P61*EC$187+AVV1træ!$P61*EC$188+AVV1kul!$P61*EC$189+AVV2træ!$P61*EC$190+AVV2halm!$P61*EC$191+AVV2gasGT!$P61*EC$192+KKV!$P61*EC$193+HCVgas!$P61*EC$194+SPolie!$P61*EC$195+SPgas!$P61*EC$196+GeoEL!$P59*EC$197+GeoVa!$P59*EC$198+VP!$P59*EC$199+Sol!$P59*EC$200+Affald!$P63*EC$201)</f>
        <v>1.4662836763795146</v>
      </c>
      <c r="ED40" s="246">
        <f ca="1">IF(Sammenligning!$G$9="GJ",1,(1*3.6))*(AMV1træ!$P63*ED$183+AMV1træBP!$P63*ED$184+AMV3kul!$P61*ED$185+AMV4træ!$P61*ED$186+AMV4træBP!$P61*ED$187+AVV1træ!$P61*ED$188+AVV1kul!$P61*ED$189+AVV2træ!$P61*ED$190+AVV2halm!$P61*ED$191+AVV2gasGT!$P61*ED$192+KKV!$P61*ED$193+HCVgas!$P61*ED$194+SPolie!$P61*ED$195+SPgas!$P61*ED$196+GeoEL!$P59*ED$197+GeoVa!$P59*ED$198+VP!$P59*ED$199+Sol!$P59*ED$200+Affald!$P63*ED$201)</f>
        <v>1.7869968371714609</v>
      </c>
      <c r="EE40" s="246">
        <f ca="1">IF(Sammenligning!$G$9="GJ",1,(1*3.6))*(AMV1træ!$P63*EE$183+AMV1træBP!$P63*EE$184+AMV3kul!$P61*EE$185+AMV4træ!$P61*EE$186+AMV4træBP!$P61*EE$187+AVV1træ!$P61*EE$188+AVV1kul!$P61*EE$189+AVV2træ!$P61*EE$190+AVV2halm!$P61*EE$191+AVV2gasGT!$P61*EE$192+KKV!$P61*EE$193+HCVgas!$P61*EE$194+SPolie!$P61*EE$195+SPgas!$P61*EE$196+GeoEL!$P59*EE$197+GeoVa!$P59*EE$198+VP!$P59*EE$199+Sol!$P59*EE$200+Affald!$P63*EE$201)</f>
        <v>2.267318562681778</v>
      </c>
      <c r="EF40" s="246">
        <f ca="1">IF(Sammenligning!$G$9="GJ",1,(1*3.6))*(AMV1træ!$P63*EF$183+AMV1træBP!$P63*EF$184+AMV3kul!$P61*EF$185+AMV4træ!$P61*EF$186+AMV4træBP!$P61*EF$187+AVV1træ!$P61*EF$188+AVV1kul!$P61*EF$189+AVV2træ!$P61*EF$190+AVV2halm!$P61*EF$191+AVV2gasGT!$P61*EF$192+KKV!$P61*EF$193+HCVgas!$P61*EF$194+SPolie!$P61*EF$195+SPgas!$P61*EF$196+GeoEL!$P59*EF$197+GeoVa!$P59*EF$198+VP!$P59*EF$199+Sol!$P59*EF$200+Affald!$P63*EF$201)</f>
        <v>1.897624623573037</v>
      </c>
      <c r="EG40" s="246">
        <f ca="1">IF(Sammenligning!$G$9="GJ",1,(1*3.6))*(AMV1træ!$P63*EG$183+AMV1træBP!$P63*EG$184+AMV3kul!$P61*EG$185+AMV4træ!$P61*EG$186+AMV4træBP!$P61*EG$187+AVV1træ!$P61*EG$188+AVV1kul!$P61*EG$189+AVV2træ!$P61*EG$190+AVV2halm!$P61*EG$191+AVV2gasGT!$P61*EG$192+KKV!$P61*EG$193+HCVgas!$P61*EG$194+SPolie!$P61*EG$195+SPgas!$P61*EG$196+GeoEL!$P59*EG$197+GeoVa!$P59*EG$198+VP!$P59*EG$199+Sol!$P59*EG$200+Affald!$P63*EG$201)</f>
        <v>1.8000787438544998</v>
      </c>
      <c r="EH40" s="246">
        <f ca="1">IF(Sammenligning!$G$9="GJ",1,(1*3.6))*(AMV1træ!$P63*EH$183+AMV1træBP!$P63*EH$184+AMV3kul!$P61*EH$185+AMV4træ!$P61*EH$186+AMV4træBP!$P61*EH$187+AVV1træ!$P61*EH$188+AVV1kul!$P61*EH$189+AVV2træ!$P61*EH$190+AVV2halm!$P61*EH$191+AVV2gasGT!$P61*EH$192+KKV!$P61*EH$193+HCVgas!$P61*EH$194+SPolie!$P61*EH$195+SPgas!$P61*EH$196+GeoEL!$P59*EH$197+GeoVa!$P59*EH$198+VP!$P59*EH$199+Sol!$P59*EH$200+Affald!$P63*EH$201)</f>
        <v>1.4573471031141962</v>
      </c>
      <c r="EI40" s="310">
        <f ca="1">IF(Sammenligning!$G$9="GJ",1,(1*3.6))*(AMV1træ!$Q63*EI$183+AMV1træBP!$Q63*EI$184+AMV3kul!$Q61*EI$185+AMV4træ!$Q61*EI$186+AMV4træBP!$Q61*EI$187+AVV1træ!$Q61*EI$188+AVV1kul!$Q61*EI$189+AVV2træ!$Q61*EI$190+AVV2halm!$Q61*EI$191+AVV2gasGT!$Q61*EI$192+KKV!$Q61*EI$193+HCVgas!$Q61*EI$194+SPolie!$Q61*EI$195+SPgas!$Q61*EI$196+GeoEL!$Q59*EI$197+GeoVa!$Q59*EI$198+VP!$Q59*EI$199+Sol!$Q59*EI$200+Affald!$Q63*EI$201)</f>
        <v>0.86651644050619836</v>
      </c>
      <c r="EJ40" s="310">
        <f ca="1">IF(Sammenligning!$G$9="GJ",1,(1*3.6))*(AMV1træ!$Q63*EJ$183+AMV1træBP!$Q63*EJ$184+AMV3kul!$Q61*EJ$185+AMV4træ!$Q61*EJ$186+AMV4træBP!$Q61*EJ$187+AVV1træ!$Q61*EJ$188+AVV1kul!$Q61*EJ$189+AVV2træ!$Q61*EJ$190+AVV2halm!$Q61*EJ$191+AVV2gasGT!$Q61*EJ$192+KKV!$Q61*EJ$193+HCVgas!$Q61*EJ$194+SPolie!$Q61*EJ$195+SPgas!$Q61*EJ$196+GeoEL!$Q59*EJ$197+GeoVa!$Q59*EJ$198+VP!$Q59*EJ$199+Sol!$Q59*EJ$200+Affald!$Q63*EJ$201)</f>
        <v>1.2291338218549162</v>
      </c>
      <c r="EK40" s="310">
        <f ca="1">IF(Sammenligning!$G$9="GJ",1,(1*3.6))*(AMV1træ!$Q63*EK$183+AMV1træBP!$Q63*EK$184+AMV3kul!$Q61*EK$185+AMV4træ!$Q61*EK$186+AMV4træBP!$Q61*EK$187+AVV1træ!$Q61*EK$188+AVV1kul!$Q61*EK$189+AVV2træ!$Q61*EK$190+AVV2halm!$Q61*EK$191+AVV2gasGT!$Q61*EK$192+KKV!$Q61*EK$193+HCVgas!$Q61*EK$194+SPolie!$Q61*EK$195+SPgas!$Q61*EK$196+GeoEL!$Q59*EK$197+GeoVa!$Q59*EK$198+VP!$Q59*EK$199+Sol!$Q59*EK$200+Affald!$Q63*EK$201)</f>
        <v>1.4796285971076386</v>
      </c>
      <c r="EL40" s="310">
        <f ca="1">IF(Sammenligning!$G$9="GJ",1,(1*3.6))*(AMV1træ!$Q63*EL$183+AMV1træBP!$Q63*EL$184+AMV3kul!$Q61*EL$185+AMV4træ!$Q61*EL$186+AMV4træBP!$Q61*EL$187+AVV1træ!$Q61*EL$188+AVV1kul!$Q61*EL$189+AVV2træ!$Q61*EL$190+AVV2halm!$Q61*EL$191+AVV2gasGT!$Q61*EL$192+KKV!$Q61*EL$193+HCVgas!$Q61*EL$194+SPolie!$Q61*EL$195+SPgas!$Q61*EL$196+GeoEL!$Q59*EL$197+GeoVa!$Q59*EL$198+VP!$Q59*EL$199+Sol!$Q59*EL$200+Affald!$Q63*EL$201)</f>
        <v>1.9083877960252822</v>
      </c>
      <c r="EM40" s="310">
        <f ca="1">IF(Sammenligning!$G$9="GJ",1,(1*3.6))*(AMV1træ!$Q63*EM$183+AMV1træBP!$Q63*EM$184+AMV3kul!$Q61*EM$185+AMV4træ!$Q61*EM$186+AMV4træBP!$Q61*EM$187+AVV1træ!$Q61*EM$188+AVV1kul!$Q61*EM$189+AVV2træ!$Q61*EM$190+AVV2halm!$Q61*EM$191+AVV2gasGT!$Q61*EM$192+KKV!$Q61*EM$193+HCVgas!$Q61*EM$194+SPolie!$Q61*EM$195+SPgas!$Q61*EM$196+GeoEL!$Q59*EM$197+GeoVa!$Q59*EM$198+VP!$Q59*EM$199+Sol!$Q59*EM$200+Affald!$Q63*EM$201)</f>
        <v>2.0041651318894655</v>
      </c>
      <c r="EN40" s="310">
        <f ca="1">IF(Sammenligning!$G$9="GJ",1,(1*3.6))*(AMV1træ!$Q63*EN$183+AMV1træBP!$Q63*EN$184+AMV3kul!$Q61*EN$185+AMV4træ!$Q61*EN$186+AMV4træBP!$Q61*EN$187+AVV1træ!$Q61*EN$188+AVV1kul!$Q61*EN$189+AVV2træ!$Q61*EN$190+AVV2halm!$Q61*EN$191+AVV2gasGT!$Q61*EN$192+KKV!$Q61*EN$193+HCVgas!$Q61*EN$194+SPolie!$Q61*EN$195+SPgas!$Q61*EN$196+GeoEL!$Q59*EN$197+GeoVa!$Q59*EN$198+VP!$Q59*EN$199+Sol!$Q59*EN$200+Affald!$Q63*EN$201)</f>
        <v>1.703522384521402</v>
      </c>
      <c r="EO40" s="310">
        <f ca="1">IF(Sammenligning!$G$9="GJ",1,(1*3.6))*(AMV1træ!$Q63*EO$183+AMV1træBP!$Q63*EO$184+AMV3kul!$Q61*EO$185+AMV4træ!$Q61*EO$186+AMV4træBP!$Q61*EO$187+AVV1træ!$Q61*EO$188+AVV1kul!$Q61*EO$189+AVV2træ!$Q61*EO$190+AVV2halm!$Q61*EO$191+AVV2gasGT!$Q61*EO$192+KKV!$Q61*EO$193+HCVgas!$Q61*EO$194+SPolie!$Q61*EO$195+SPgas!$Q61*EO$196+GeoEL!$Q59*EO$197+GeoVa!$Q59*EO$198+VP!$Q59*EO$199+Sol!$Q59*EO$200+Affald!$Q63*EO$201)</f>
        <v>1.4283099571066213</v>
      </c>
      <c r="EP40" s="310">
        <f ca="1">IF(Sammenligning!$G$9="GJ",1,(1*3.6))*(AMV1træ!$Q63*EP$183+AMV1træBP!$Q63*EP$184+AMV3kul!$Q61*EP$185+AMV4træ!$Q61*EP$186+AMV4træBP!$Q61*EP$187+AVV1træ!$Q61*EP$188+AVV1kul!$Q61*EP$189+AVV2træ!$Q61*EP$190+AVV2halm!$Q61*EP$191+AVV2gasGT!$Q61*EP$192+KKV!$Q61*EP$193+HCVgas!$Q61*EP$194+SPolie!$Q61*EP$195+SPgas!$Q61*EP$196+GeoEL!$Q59*EP$197+GeoVa!$Q59*EP$198+VP!$Q59*EP$199+Sol!$Q59*EP$200+Affald!$Q63*EP$201)</f>
        <v>1.7936782777621125</v>
      </c>
      <c r="EQ40" s="310">
        <f ca="1">IF(Sammenligning!$G$9="GJ",1,(1*3.6))*(AMV1træ!$Q63*EQ$183+AMV1træBP!$Q63*EQ$184+AMV3kul!$Q61*EQ$185+AMV4træ!$Q61*EQ$186+AMV4træBP!$Q61*EQ$187+AVV1træ!$Q61*EQ$188+AVV1kul!$Q61*EQ$189+AVV2træ!$Q61*EQ$190+AVV2halm!$Q61*EQ$191+AVV2gasGT!$Q61*EQ$192+KKV!$Q61*EQ$193+HCVgas!$Q61*EQ$194+SPolie!$Q61*EQ$195+SPgas!$Q61*EQ$196+GeoEL!$Q59*EQ$197+GeoVa!$Q59*EQ$198+VP!$Q59*EQ$199+Sol!$Q59*EQ$200+Affald!$Q63*EQ$201)</f>
        <v>2.262622202362786</v>
      </c>
      <c r="ER40" s="310">
        <f ca="1">IF(Sammenligning!$G$9="GJ",1,(1*3.6))*(AMV1træ!$Q63*ER$183+AMV1træBP!$Q63*ER$184+AMV3kul!$Q61*ER$185+AMV4træ!$Q61*ER$186+AMV4træBP!$Q61*ER$187+AVV1træ!$Q61*ER$188+AVV1kul!$Q61*ER$189+AVV2træ!$Q61*ER$190+AVV2halm!$Q61*ER$191+AVV2gasGT!$Q61*ER$192+KKV!$Q61*ER$193+HCVgas!$Q61*ER$194+SPolie!$Q61*ER$195+SPgas!$Q61*ER$196+GeoEL!$Q59*ER$197+GeoVa!$Q59*ER$198+VP!$Q59*ER$199+Sol!$Q59*ER$200+Affald!$Q63*ER$201)</f>
        <v>1.9003175022602208</v>
      </c>
      <c r="ES40" s="310">
        <f ca="1">IF(Sammenligning!$G$9="GJ",1,(1*3.6))*(AMV1træ!$Q63*ES$183+AMV1træBP!$Q63*ES$184+AMV3kul!$Q61*ES$185+AMV4træ!$Q61*ES$186+AMV4træBP!$Q61*ES$187+AVV1træ!$Q61*ES$188+AVV1kul!$Q61*ES$189+AVV2træ!$Q61*ES$190+AVV2halm!$Q61*ES$191+AVV2gasGT!$Q61*ES$192+KKV!$Q61*ES$193+HCVgas!$Q61*ES$194+SPolie!$Q61*ES$195+SPgas!$Q61*ES$196+GeoEL!$Q59*ES$197+GeoVa!$Q59*ES$198+VP!$Q59*ES$199+Sol!$Q59*ES$200+Affald!$Q63*ES$201)</f>
        <v>1.8095362641833728</v>
      </c>
      <c r="ET40" s="310">
        <f ca="1">IF(Sammenligning!$G$9="GJ",1,(1*3.6))*(AMV1træ!$Q63*ET$183+AMV1træBP!$Q63*ET$184+AMV3kul!$Q61*ET$185+AMV4træ!$Q61*ET$186+AMV4træBP!$Q61*ET$187+AVV1træ!$Q61*ET$188+AVV1kul!$Q61*ET$189+AVV2træ!$Q61*ET$190+AVV2halm!$Q61*ET$191+AVV2gasGT!$Q61*ET$192+KKV!$Q61*ET$193+HCVgas!$Q61*ET$194+SPolie!$Q61*ET$195+SPgas!$Q61*ET$196+GeoEL!$Q59*ET$197+GeoVa!$Q59*ET$198+VP!$Q59*ET$199+Sol!$Q59*ET$200+Affald!$Q63*ET$201)</f>
        <v>1.4578538002404779</v>
      </c>
      <c r="EU40" s="246">
        <f ca="1">IF(Sammenligning!$G$9="GJ",1,(1*3.6))*(AMV1træ!$R63*EU$183+AMV1træBP!$R63*EU$184+AMV3kul!$R61*EU$185+AMV4træ!$R61*EU$186+AMV4træBP!$R61*EU$187+AVV1træ!$R61*EU$188+AVV1kul!$R61*EU$189+AVV2træ!$R61*EU$190+AVV2halm!$R61*EU$191+AVV2gasGT!$R61*EU$192+KKV!$R61*EU$193+HCVgas!$R61*EU$194+SPolie!$R61*EU$195+SPgas!$R61*EU$196+GeoEL!$R59*EU$197+GeoVa!$R59*EU$198+VP!$R59*EU$199+Sol!$R59*EU$200+Affald!$R63*EU$201)</f>
        <v>0.84494860555276385</v>
      </c>
      <c r="EV40" s="246">
        <f ca="1">IF(Sammenligning!$G$9="GJ",1,(1*3.6))*(AMV1træ!$R63*EV$183+AMV1træBP!$R63*EV$184+AMV3kul!$R61*EV$185+AMV4træ!$R61*EV$186+AMV4træBP!$R61*EV$187+AVV1træ!$R61*EV$188+AVV1kul!$R61*EV$189+AVV2træ!$R61*EV$190+AVV2halm!$R61*EV$191+AVV2gasGT!$R61*EV$192+KKV!$R61*EV$193+HCVgas!$R61*EV$194+SPolie!$R61*EV$195+SPgas!$R61*EV$196+GeoEL!$R59*EV$197+GeoVa!$R59*EV$198+VP!$R59*EV$199+Sol!$R59*EV$200+Affald!$R63*EV$201)</f>
        <v>1.230897373297964</v>
      </c>
      <c r="EW40" s="246">
        <f ca="1">IF(Sammenligning!$G$9="GJ",1,(1*3.6))*(AMV1træ!$R63*EW$183+AMV1træBP!$R63*EW$184+AMV3kul!$R61*EW$185+AMV4træ!$R61*EW$186+AMV4træBP!$R61*EW$187+AVV1træ!$R61*EW$188+AVV1kul!$R61*EW$189+AVV2træ!$R61*EW$190+AVV2halm!$R61*EW$191+AVV2gasGT!$R61*EW$192+KKV!$R61*EW$193+HCVgas!$R61*EW$194+SPolie!$R61*EW$195+SPgas!$R61*EW$196+GeoEL!$R59*EW$197+GeoVa!$R59*EW$198+VP!$R59*EW$199+Sol!$R59*EW$200+Affald!$R63*EW$201)</f>
        <v>1.5313536233163956</v>
      </c>
      <c r="EX40" s="246">
        <f ca="1">IF(Sammenligning!$G$9="GJ",1,(1*3.6))*(AMV1træ!$R63*EX$183+AMV1træBP!$R63*EX$184+AMV3kul!$R61*EX$185+AMV4træ!$R61*EX$186+AMV4træBP!$R61*EX$187+AVV1træ!$R61*EX$188+AVV1kul!$R61*EX$189+AVV2træ!$R61*EX$190+AVV2halm!$R61*EX$191+AVV2gasGT!$R61*EX$192+KKV!$R61*EX$193+HCVgas!$R61*EX$194+SPolie!$R61*EX$195+SPgas!$R61*EX$196+GeoEL!$R59*EX$197+GeoVa!$R59*EX$198+VP!$R59*EX$199+Sol!$R59*EX$200+Affald!$R63*EX$201)</f>
        <v>1.9240245365354456</v>
      </c>
      <c r="EY40" s="246">
        <f ca="1">IF(Sammenligning!$G$9="GJ",1,(1*3.6))*(AMV1træ!$R63*EY$183+AMV1træBP!$R63*EY$184+AMV3kul!$R61*EY$185+AMV4træ!$R61*EY$186+AMV4træBP!$R61*EY$187+AVV1træ!$R61*EY$188+AVV1kul!$R61*EY$189+AVV2træ!$R61*EY$190+AVV2halm!$R61*EY$191+AVV2gasGT!$R61*EY$192+KKV!$R61*EY$193+HCVgas!$R61*EY$194+SPolie!$R61*EY$195+SPgas!$R61*EY$196+GeoEL!$R59*EY$197+GeoVa!$R59*EY$198+VP!$R59*EY$199+Sol!$R59*EY$200+Affald!$R63*EY$201)</f>
        <v>1.9332401473592831</v>
      </c>
      <c r="EZ40" s="246">
        <f ca="1">IF(Sammenligning!$G$9="GJ",1,(1*3.6))*(AMV1træ!$R63*EZ$183+AMV1træBP!$R63*EZ$184+AMV3kul!$R61*EZ$185+AMV4træ!$R61*EZ$186+AMV4træBP!$R61*EZ$187+AVV1træ!$R61*EZ$188+AVV1kul!$R61*EZ$189+AVV2træ!$R61*EZ$190+AVV2halm!$R61*EZ$191+AVV2gasGT!$R61*EZ$192+KKV!$R61*EZ$193+HCVgas!$R61*EZ$194+SPolie!$R61*EZ$195+SPgas!$R61*EZ$196+GeoEL!$R59*EZ$197+GeoVa!$R59*EZ$198+VP!$R59*EZ$199+Sol!$R59*EZ$200+Affald!$R63*EZ$201)</f>
        <v>1.7214157316905696</v>
      </c>
      <c r="FA40" s="246">
        <f ca="1">IF(Sammenligning!$G$9="GJ",1,(1*3.6))*(AMV1træ!$R63*FA$183+AMV1træBP!$R63*FA$184+AMV3kul!$R61*FA$185+AMV4træ!$R61*FA$186+AMV4træBP!$R61*FA$187+AVV1træ!$R61*FA$188+AVV1kul!$R61*FA$189+AVV2træ!$R61*FA$190+AVV2halm!$R61*FA$191+AVV2gasGT!$R61*FA$192+KKV!$R61*FA$193+HCVgas!$R61*FA$194+SPolie!$R61*FA$195+SPgas!$R61*FA$196+GeoEL!$R59*FA$197+GeoVa!$R59*FA$198+VP!$R59*FA$199+Sol!$R59*FA$200+Affald!$R63*FA$201)</f>
        <v>1.4657126656378028</v>
      </c>
      <c r="FB40" s="246">
        <f ca="1">IF(Sammenligning!$G$9="GJ",1,(1*3.6))*(AMV1træ!$R63*FB$183+AMV1træBP!$R63*FB$184+AMV3kul!$R61*FB$185+AMV4træ!$R61*FB$186+AMV4træBP!$R61*FB$187+AVV1træ!$R61*FB$188+AVV1kul!$R61*FB$189+AVV2træ!$R61*FB$190+AVV2halm!$R61*FB$191+AVV2gasGT!$R61*FB$192+KKV!$R61*FB$193+HCVgas!$R61*FB$194+SPolie!$R61*FB$195+SPgas!$R61*FB$196+GeoEL!$R59*FB$197+GeoVa!$R59*FB$198+VP!$R59*FB$199+Sol!$R59*FB$200+Affald!$R63*FB$201)</f>
        <v>1.8010793495419981</v>
      </c>
      <c r="FC40" s="246">
        <f ca="1">IF(Sammenligning!$G$9="GJ",1,(1*3.6))*(AMV1træ!$R63*FC$183+AMV1træBP!$R63*FC$184+AMV3kul!$R61*FC$185+AMV4træ!$R61*FC$186+AMV4træBP!$R61*FC$187+AVV1træ!$R61*FC$188+AVV1kul!$R61*FC$189+AVV2træ!$R61*FC$190+AVV2halm!$R61*FC$191+AVV2gasGT!$R61*FC$192+KKV!$R61*FC$193+HCVgas!$R61*FC$194+SPolie!$R61*FC$195+SPgas!$R61*FC$196+GeoEL!$R59*FC$197+GeoVa!$R59*FC$198+VP!$R59*FC$199+Sol!$R59*FC$200+Affald!$R63*FC$201)</f>
        <v>2.2376516952778869</v>
      </c>
      <c r="FD40" s="246">
        <f ca="1">IF(Sammenligning!$G$9="GJ",1,(1*3.6))*(AMV1træ!$R63*FD$183+AMV1træBP!$R63*FD$184+AMV3kul!$R61*FD$185+AMV4træ!$R61*FD$186+AMV4træBP!$R61*FD$187+AVV1træ!$R61*FD$188+AVV1kul!$R61*FD$189+AVV2træ!$R61*FD$190+AVV2halm!$R61*FD$191+AVV2gasGT!$R61*FD$192+KKV!$R61*FD$193+HCVgas!$R61*FD$194+SPolie!$R61*FD$195+SPgas!$R61*FD$196+GeoEL!$R59*FD$197+GeoVa!$R59*FD$198+VP!$R59*FD$199+Sol!$R59*FD$200+Affald!$R63*FD$201)</f>
        <v>1.8838109359370523</v>
      </c>
      <c r="FE40" s="246">
        <f ca="1">IF(Sammenligning!$G$9="GJ",1,(1*3.6))*(AMV1træ!$R63*FE$183+AMV1træBP!$R63*FE$184+AMV3kul!$R61*FE$185+AMV4træ!$R61*FE$186+AMV4træBP!$R61*FE$187+AVV1træ!$R61*FE$188+AVV1kul!$R61*FE$189+AVV2træ!$R61*FE$190+AVV2halm!$R61*FE$191+AVV2gasGT!$R61*FE$192+KKV!$R61*FE$193+HCVgas!$R61*FE$194+SPolie!$R61*FE$195+SPgas!$R61*FE$196+GeoEL!$R59*FE$197+GeoVa!$R59*FE$198+VP!$R59*FE$199+Sol!$R59*FE$200+Affald!$R63*FE$201)</f>
        <v>1.7923725924409628</v>
      </c>
      <c r="FF40" s="246">
        <f ca="1">IF(Sammenligning!$G$9="GJ",1,(1*3.6))*(AMV1træ!$R63*FF$183+AMV1træBP!$R63*FF$184+AMV3kul!$R61*FF$185+AMV4træ!$R61*FF$186+AMV4træBP!$R61*FF$187+AVV1træ!$R61*FF$188+AVV1kul!$R61*FF$189+AVV2træ!$R61*FF$190+AVV2halm!$R61*FF$191+AVV2gasGT!$R61*FF$192+KKV!$R61*FF$193+HCVgas!$R61*FF$194+SPolie!$R61*FF$195+SPgas!$R61*FF$196+GeoEL!$R59*FF$197+GeoVa!$R59*FF$198+VP!$R59*FF$199+Sol!$R59*FF$200+Affald!$R63*FF$201)</f>
        <v>1.454399424055238</v>
      </c>
      <c r="FG40" s="246">
        <f ca="1">IF(Sammenligning!$G$9="GJ",1,(1*3.6))*(AMV1træ!$S63*FG$183+AMV1træBP!$S63*FG$184+AMV3kul!$S61*FG$185+AMV4træ!$S61*FG$186+AMV4træBP!$S61*FG$187+AVV1træ!$S61*FG$188+AVV1kul!$S61*FG$189+AVV2træ!$S61*FG$190+AVV2halm!$S61*FG$191+AVV2gasGT!$S61*FG$192+KKV!$S61*FG$193+HCVgas!$S61*FG$194+SPolie!$S61*FG$195+SPgas!$S61*FG$196+GeoEL!$S59*FG$197+GeoVa!$S59*FG$198+VP!$S59*FG$199+Sol!$S59*FG$200+Affald!$S63*FG$201)</f>
        <v>0.82380292871490379</v>
      </c>
      <c r="FH40" s="246">
        <f ca="1">IF(Sammenligning!$G$9="GJ",1,(1*3.6))*(AMV1træ!$S63*FH$183+AMV1træBP!$S63*FH$184+AMV3kul!$S61*FH$185+AMV4træ!$S61*FH$186+AMV4træBP!$S61*FH$187+AVV1træ!$S61*FH$188+AVV1kul!$S61*FH$189+AVV2træ!$S61*FH$190+AVV2halm!$S61*FH$191+AVV2gasGT!$S61*FH$192+KKV!$S61*FH$193+HCVgas!$S61*FH$194+SPolie!$S61*FH$195+SPgas!$S61*FH$196+GeoEL!$S59*FH$197+GeoVa!$S59*FH$198+VP!$S59*FH$199+Sol!$S59*FH$200+Affald!$S63*FH$201)</f>
        <v>1.2333925300791209</v>
      </c>
      <c r="FI40" s="246">
        <f ca="1">IF(Sammenligning!$G$9="GJ",1,(1*3.6))*(AMV1træ!$S63*FI$183+AMV1træBP!$S63*FI$184+AMV3kul!$S61*FI$185+AMV4træ!$S61*FI$186+AMV4træBP!$S61*FI$187+AVV1træ!$S61*FI$188+AVV1kul!$S61*FI$189+AVV2træ!$S61*FI$190+AVV2halm!$S61*FI$191+AVV2gasGT!$S61*FI$192+KKV!$S61*FI$193+HCVgas!$S61*FI$194+SPolie!$S61*FI$195+SPgas!$S61*FI$196+GeoEL!$S59*FI$197+GeoVa!$S59*FI$198+VP!$S59*FI$199+Sol!$S59*FI$200+Affald!$S63*FI$201)</f>
        <v>1.5822141210076537</v>
      </c>
      <c r="FJ40" s="246">
        <f ca="1">IF(Sammenligning!$G$9="GJ",1,(1*3.6))*(AMV1træ!$S63*FJ$183+AMV1træBP!$S63*FJ$184+AMV3kul!$S61*FJ$185+AMV4træ!$S61*FJ$186+AMV4træBP!$S61*FJ$187+AVV1træ!$S61*FJ$188+AVV1kul!$S61*FJ$189+AVV2træ!$S61*FJ$190+AVV2halm!$S61*FJ$191+AVV2gasGT!$S61*FJ$192+KKV!$S61*FJ$193+HCVgas!$S61*FJ$194+SPolie!$S61*FJ$195+SPgas!$S61*FJ$196+GeoEL!$S59*FJ$197+GeoVa!$S59*FJ$198+VP!$S59*FJ$199+Sol!$S59*FJ$200+Affald!$S63*FJ$201)</f>
        <v>1.939963092177232</v>
      </c>
      <c r="FK40" s="246">
        <f ca="1">IF(Sammenligning!$G$9="GJ",1,(1*3.6))*(AMV1træ!$S63*FK$183+AMV1træBP!$S63*FK$184+AMV3kul!$S61*FK$185+AMV4træ!$S61*FK$186+AMV4træBP!$S61*FK$187+AVV1træ!$S61*FK$188+AVV1kul!$S61*FK$189+AVV2træ!$S61*FK$190+AVV2halm!$S61*FK$191+AVV2gasGT!$S61*FK$192+KKV!$S61*FK$193+HCVgas!$S61*FK$194+SPolie!$S61*FK$195+SPgas!$S61*FK$196+GeoEL!$S59*FK$197+GeoVa!$S59*FK$198+VP!$S59*FK$199+Sol!$S59*FK$200+Affald!$S63*FK$201)</f>
        <v>1.8610844236823181</v>
      </c>
      <c r="FL40" s="246">
        <f ca="1">IF(Sammenligning!$G$9="GJ",1,(1*3.6))*(AMV1træ!$S63*FL$183+AMV1træBP!$S63*FL$184+AMV3kul!$S61*FL$185+AMV4træ!$S61*FL$186+AMV4træBP!$S61*FL$187+AVV1træ!$S61*FL$188+AVV1kul!$S61*FL$189+AVV2træ!$S61*FL$190+AVV2halm!$S61*FL$191+AVV2gasGT!$S61*FL$192+KKV!$S61*FL$193+HCVgas!$S61*FL$194+SPolie!$S61*FL$195+SPgas!$S61*FL$196+GeoEL!$S59*FL$197+GeoVa!$S59*FL$198+VP!$S59*FL$199+Sol!$S59*FL$200+Affald!$S63*FL$201)</f>
        <v>1.7393445693454326</v>
      </c>
      <c r="FM40" s="246">
        <f ca="1">IF(Sammenligning!$G$9="GJ",1,(1*3.6))*(AMV1træ!$S63*FM$183+AMV1træBP!$S63*FM$184+AMV3kul!$S61*FM$185+AMV4træ!$S61*FM$186+AMV4træBP!$S61*FM$187+AVV1træ!$S61*FM$188+AVV1kul!$S61*FM$189+AVV2træ!$S61*FM$190+AVV2halm!$S61*FM$191+AVV2gasGT!$S61*FM$192+KKV!$S61*FM$193+HCVgas!$S61*FM$194+SPolie!$S61*FM$195+SPgas!$S61*FM$196+GeoEL!$S59*FM$197+GeoVa!$S59*FM$198+VP!$S59*FM$199+Sol!$S59*FM$200+Affald!$S63*FM$201)</f>
        <v>1.5001859796859258</v>
      </c>
      <c r="FN40" s="246">
        <f ca="1">IF(Sammenligning!$G$9="GJ",1,(1*3.6))*(AMV1træ!$S63*FN$183+AMV1træBP!$S63*FN$184+AMV3kul!$S61*FN$185+AMV4træ!$S61*FN$186+AMV4træBP!$S61*FN$187+AVV1træ!$S61*FN$188+AVV1kul!$S61*FN$189+AVV2træ!$S61*FN$190+AVV2halm!$S61*FN$191+AVV2gasGT!$S61*FN$192+KKV!$S61*FN$193+HCVgas!$S61*FN$194+SPolie!$S61*FN$195+SPgas!$S61*FN$196+GeoEL!$S59*FN$197+GeoVa!$S59*FN$198+VP!$S59*FN$199+Sol!$S59*FN$200+Affald!$S63*FN$201)</f>
        <v>1.8090527568566723</v>
      </c>
      <c r="FO40" s="246">
        <f ca="1">IF(Sammenligning!$G$9="GJ",1,(1*3.6))*(AMV1træ!$S63*FO$183+AMV1træBP!$S63*FO$184+AMV3kul!$S61*FO$185+AMV4træ!$S61*FO$186+AMV4træBP!$S61*FO$187+AVV1træ!$S61*FO$188+AVV1kul!$S61*FO$189+AVV2træ!$S61*FO$190+AVV2halm!$S61*FO$191+AVV2gasGT!$S61*FO$192+KKV!$S61*FO$193+HCVgas!$S61*FO$194+SPolie!$S61*FO$195+SPgas!$S61*FO$196+GeoEL!$S59*FO$197+GeoVa!$S59*FO$198+VP!$S59*FO$199+Sol!$S59*FO$200+Affald!$S63*FO$201)</f>
        <v>2.2129016973842695</v>
      </c>
      <c r="FP40" s="246">
        <f ca="1">IF(Sammenligning!$G$9="GJ",1,(1*3.6))*(AMV1træ!$S63*FP$183+AMV1træBP!$S63*FP$184+AMV3kul!$S61*FP$185+AMV4træ!$S61*FP$186+AMV4træBP!$S61*FP$187+AVV1træ!$S61*FP$188+AVV1kul!$S61*FP$189+AVV2træ!$S61*FP$190+AVV2halm!$S61*FP$191+AVV2gasGT!$S61*FP$192+KKV!$S61*FP$193+HCVgas!$S61*FP$194+SPolie!$S61*FP$195+SPgas!$S61*FP$196+GeoEL!$S59*FP$197+GeoVa!$S59*FP$198+VP!$S59*FP$199+Sol!$S59*FP$200+Affald!$S63*FP$201)</f>
        <v>1.867236533046936</v>
      </c>
      <c r="FQ40" s="246">
        <f ca="1">IF(Sammenligning!$G$9="GJ",1,(1*3.6))*(AMV1træ!$S63*FQ$183+AMV1træBP!$S63*FQ$184+AMV3kul!$S61*FQ$185+AMV4træ!$S61*FQ$186+AMV4træBP!$S61*FQ$187+AVV1træ!$S61*FQ$188+AVV1kul!$S61*FQ$189+AVV2træ!$S61*FQ$190+AVV2halm!$S61*FQ$191+AVV2gasGT!$S61*FQ$192+KKV!$S61*FQ$193+HCVgas!$S61*FQ$194+SPolie!$S61*FQ$195+SPgas!$S61*FQ$196+GeoEL!$S59*FQ$197+GeoVa!$S59*FQ$198+VP!$S59*FQ$199+Sol!$S59*FQ$200+Affald!$S63*FQ$201)</f>
        <v>1.7752559617733932</v>
      </c>
      <c r="FR40" s="246">
        <f ca="1">IF(Sammenligning!$G$9="GJ",1,(1*3.6))*(AMV1træ!$S63*FR$183+AMV1træBP!$S63*FR$184+AMV3kul!$S61*FR$185+AMV4træ!$S61*FR$186+AMV4træBP!$S61*FR$187+AVV1træ!$S61*FR$188+AVV1kul!$S61*FR$189+AVV2træ!$S61*FR$190+AVV2halm!$S61*FR$191+AVV2gasGT!$S61*FR$192+KKV!$S61*FR$193+HCVgas!$S61*FR$194+SPolie!$S61*FR$195+SPgas!$S61*FR$196+GeoEL!$S59*FR$197+GeoVa!$S59*FR$198+VP!$S59*FR$199+Sol!$S59*FR$200+Affald!$S63*FR$201)</f>
        <v>1.4498938295490345</v>
      </c>
      <c r="FS40" s="246">
        <f ca="1">IF(Sammenligning!$G$9="GJ",1,(1*3.6))*(AMV1træ!$T63*FS$183+AMV1træBP!$T63*FS$184+AMV3kul!$T61*FS$185+AMV4træ!$T61*FS$186+AMV4træBP!$T61*FS$187+AVV1træ!$T61*FS$188+AVV1kul!$T61*FS$189+AVV2træ!$T61*FS$190+AVV2halm!$T61*FS$191+AVV2gasGT!$T61*FS$192+KKV!$T61*FS$193+HCVgas!$T61*FS$194+SPolie!$T61*FS$195+SPgas!$T61*FS$196+GeoEL!$T59*FS$197+GeoVa!$T59*FS$198+VP!$T59*FS$199+Sol!$T59*FS$200+Affald!$T63*FS$201)</f>
        <v>0.80308464234348853</v>
      </c>
      <c r="FT40" s="246">
        <f ca="1">IF(Sammenligning!$G$9="GJ",1,(1*3.6))*(AMV1træ!$T63*FT$183+AMV1træBP!$T63*FT$184+AMV3kul!$T61*FT$185+AMV4træ!$T61*FT$186+AMV4træBP!$T61*FT$187+AVV1træ!$T61*FT$188+AVV1kul!$T61*FT$189+AVV2træ!$T61*FT$190+AVV2halm!$T61*FT$191+AVV2gasGT!$T61*FT$192+KKV!$T61*FT$193+HCVgas!$T61*FT$194+SPolie!$T61*FT$195+SPgas!$T61*FT$196+GeoEL!$T59*FT$197+GeoVa!$T59*FT$198+VP!$T59*FT$199+Sol!$T59*FT$200+Affald!$T63*FT$201)</f>
        <v>1.2366076634767096</v>
      </c>
      <c r="FU40" s="246">
        <f ca="1">IF(Sammenligning!$G$9="GJ",1,(1*3.6))*(AMV1træ!$T63*FU$183+AMV1træBP!$T63*FU$184+AMV3kul!$T61*FU$185+AMV4træ!$T61*FU$186+AMV4træBP!$T61*FU$187+AVV1træ!$T61*FU$188+AVV1kul!$T61*FU$189+AVV2træ!$T61*FU$190+AVV2halm!$T61*FU$191+AVV2gasGT!$T61*FU$192+KKV!$T61*FU$193+HCVgas!$T61*FU$194+SPolie!$T61*FU$195+SPgas!$T61*FU$196+GeoEL!$T59*FU$197+GeoVa!$T59*FU$198+VP!$T59*FU$199+Sol!$T59*FU$200+Affald!$T63*FU$201)</f>
        <v>1.6322453671121901</v>
      </c>
      <c r="FV40" s="246">
        <f ca="1">IF(Sammenligning!$G$9="GJ",1,(1*3.6))*(AMV1træ!$T63*FV$183+AMV1træBP!$T63*FV$184+AMV3kul!$T61*FV$185+AMV4træ!$T61*FV$186+AMV4træBP!$T61*FV$187+AVV1træ!$T61*FV$188+AVV1kul!$T61*FV$189+AVV2træ!$T61*FV$190+AVV2halm!$T61*FV$191+AVV2gasGT!$T61*FV$192+KKV!$T61*FV$193+HCVgas!$T61*FV$194+SPolie!$T61*FV$195+SPgas!$T61*FV$196+GeoEL!$T59*FV$197+GeoVa!$T59*FV$198+VP!$T59*FV$199+Sol!$T59*FV$200+Affald!$T63*FV$201)</f>
        <v>1.9562145800582686</v>
      </c>
      <c r="FW40" s="246">
        <f ca="1">IF(Sammenligning!$G$9="GJ",1,(1*3.6))*(AMV1træ!$T63*FW$183+AMV1træBP!$T63*FW$184+AMV3kul!$T61*FW$185+AMV4træ!$T61*FW$186+AMV4træBP!$T61*FW$187+AVV1træ!$T61*FW$188+AVV1kul!$T61*FW$189+AVV2træ!$T61*FW$190+AVV2halm!$T61*FW$191+AVV2gasGT!$T61*FW$192+KKV!$T61*FW$193+HCVgas!$T61*FW$194+SPolie!$T61*FW$195+SPgas!$T61*FW$196+GeoEL!$T59*FW$197+GeoVa!$T59*FW$198+VP!$T59*FW$199+Sol!$T59*FW$200+Affald!$T63*FW$201)</f>
        <v>1.7876656908852784</v>
      </c>
      <c r="FX40" s="246">
        <f ca="1">IF(Sammenligning!$G$9="GJ",1,(1*3.6))*(AMV1træ!$T63*FX$183+AMV1træBP!$T63*FX$184+AMV3kul!$T61*FX$185+AMV4træ!$T61*FX$186+AMV4træBP!$T61*FX$187+AVV1træ!$T61*FX$188+AVV1kul!$T61*FX$189+AVV2træ!$T61*FX$190+AVV2halm!$T61*FX$191+AVV2gasGT!$T61*FX$192+KKV!$T61*FX$193+HCVgas!$T61*FX$194+SPolie!$T61*FX$195+SPgas!$T61*FX$196+GeoEL!$T59*FX$197+GeoVa!$T59*FX$198+VP!$T59*FX$199+Sol!$T59*FX$200+Affald!$T63*FX$201)</f>
        <v>1.7573090050264843</v>
      </c>
      <c r="FY40" s="246">
        <f ca="1">IF(Sammenligning!$G$9="GJ",1,(1*3.6))*(AMV1træ!$T63*FY$183+AMV1træBP!$T63*FY$184+AMV3kul!$T61*FY$185+AMV4træ!$T61*FY$186+AMV4træBP!$T61*FY$187+AVV1træ!$T61*FY$188+AVV1kul!$T61*FY$189+AVV2træ!$T61*FY$190+AVV2halm!$T61*FY$191+AVV2gasGT!$T61*FY$192+KKV!$T61*FY$193+HCVgas!$T61*FY$194+SPolie!$T61*FY$195+SPgas!$T61*FY$196+GeoEL!$T59*FY$197+GeoVa!$T59*FY$198+VP!$T59*FY$199+Sol!$T59*FY$200+Affald!$T63*FY$201)</f>
        <v>1.5320619879522506</v>
      </c>
      <c r="FZ40" s="246">
        <f ca="1">IF(Sammenligning!$G$9="GJ",1,(1*3.6))*(AMV1træ!$T63*FZ$183+AMV1træBP!$T63*FZ$184+AMV3kul!$T61*FZ$185+AMV4træ!$T61*FZ$186+AMV4træBP!$T61*FZ$187+AVV1træ!$T61*FZ$188+AVV1kul!$T61*FZ$189+AVV2træ!$T61*FZ$190+AVV2halm!$T61*FZ$191+AVV2gasGT!$T61*FZ$192+KKV!$T61*FZ$193+HCVgas!$T61*FZ$194+SPolie!$T61*FZ$195+SPgas!$T61*FZ$196+GeoEL!$T59*FZ$197+GeoVa!$T59*FZ$198+VP!$T59*FZ$199+Sol!$T59*FZ$200+Affald!$T63*FZ$201)</f>
        <v>1.8176675642128477</v>
      </c>
      <c r="GA40" s="246">
        <f ca="1">IF(Sammenligning!$G$9="GJ",1,(1*3.6))*(AMV1træ!$T63*GA$183+AMV1træBP!$T63*GA$184+AMV3kul!$T61*GA$185+AMV4træ!$T61*GA$186+AMV4træBP!$T61*GA$187+AVV1træ!$T61*GA$188+AVV1kul!$T61*GA$189+AVV2træ!$T61*GA$190+AVV2halm!$T61*GA$191+AVV2gasGT!$T61*GA$192+KKV!$T61*GA$193+HCVgas!$T61*GA$194+SPolie!$T61*GA$195+SPgas!$T61*GA$196+GeoEL!$T59*GA$197+GeoVa!$T59*GA$198+VP!$T59*GA$199+Sol!$T59*GA$200+Affald!$T63*GA$201)</f>
        <v>2.1883693097277099</v>
      </c>
      <c r="GB40" s="246">
        <f ca="1">IF(Sammenligning!$G$9="GJ",1,(1*3.6))*(AMV1træ!$T63*GB$183+AMV1træBP!$T63*GB$184+AMV3kul!$T61*GB$185+AMV4træ!$T61*GB$186+AMV4træBP!$T61*GB$187+AVV1træ!$T61*GB$188+AVV1kul!$T61*GB$189+AVV2træ!$T61*GB$190+AVV2halm!$T61*GB$191+AVV2gasGT!$T61*GB$192+KKV!$T61*GB$193+HCVgas!$T61*GB$194+SPolie!$T61*GB$195+SPgas!$T61*GB$196+GeoEL!$T59*GB$197+GeoVa!$T59*GB$198+VP!$T59*GB$199+Sol!$T59*GB$200+Affald!$T63*GB$201)</f>
        <v>1.8505935639849416</v>
      </c>
      <c r="GC40" s="246">
        <f ca="1">IF(Sammenligning!$G$9="GJ",1,(1*3.6))*(AMV1træ!$T63*GC$183+AMV1træBP!$T63*GC$184+AMV3kul!$T61*GC$185+AMV4træ!$T61*GC$186+AMV4træBP!$T61*GC$187+AVV1træ!$T61*GC$188+AVV1kul!$T61*GC$189+AVV2træ!$T61*GC$190+AVV2halm!$T61*GC$191+AVV2gasGT!$T61*GC$192+KKV!$T61*GC$193+HCVgas!$T61*GC$194+SPolie!$T61*GC$195+SPgas!$T61*GC$196+GeoEL!$T59*GC$197+GeoVa!$T59*GC$198+VP!$T59*GC$199+Sol!$T59*GC$200+Affald!$T63*GC$201)</f>
        <v>1.7581854997763766</v>
      </c>
      <c r="GD40" s="246">
        <f ca="1">IF(Sammenligning!$G$9="GJ",1,(1*3.6))*(AMV1træ!$T63*GD$183+AMV1træBP!$T63*GD$184+AMV3kul!$T61*GD$185+AMV4træ!$T61*GD$186+AMV4træBP!$T61*GD$187+AVV1træ!$T61*GD$188+AVV1kul!$T61*GD$189+AVV2træ!$T61*GD$190+AVV2halm!$T61*GD$191+AVV2gasGT!$T61*GD$192+KKV!$T61*GD$193+HCVgas!$T61*GD$194+SPolie!$T61*GD$195+SPgas!$T61*GD$196+GeoEL!$T59*GD$197+GeoVa!$T59*GD$198+VP!$T59*GD$199+Sol!$T59*GD$200+Affald!$T63*GD$201)</f>
        <v>1.4443294947175702</v>
      </c>
      <c r="GE40" s="246">
        <f ca="1">IF(Sammenligning!$G$9="GJ",1,(1*3.6))*(AMV1træ!$U63*GE$183+AMV1træBP!$U63*GE$184+AMV3kul!$U61*GE$185+AMV4træ!$U61*GE$186+AMV4træBP!$U61*GE$187+AVV1træ!$U61*GE$188+AVV1kul!$U61*GE$189+AVV2træ!$U61*GE$190+AVV2halm!$U61*GE$191+AVV2gasGT!$U61*GE$192+KKV!$U61*GE$193+HCVgas!$U61*GE$194+SPolie!$U61*GE$195+SPgas!$U61*GE$196+GeoEL!$U59*GE$197+GeoVa!$U59*GE$198+VP!$U59*GE$199+Sol!$U59*GE$200+Affald!$U63*GE$201)</f>
        <v>0.78279906561648938</v>
      </c>
      <c r="GF40" s="246">
        <f ca="1">IF(Sammenligning!$G$9="GJ",1,(1*3.6))*(AMV1træ!$U63*GF$183+AMV1træBP!$U63*GF$184+AMV3kul!$U61*GF$185+AMV4træ!$U61*GF$186+AMV4træBP!$U61*GF$187+AVV1træ!$U61*GF$188+AVV1kul!$U61*GF$189+AVV2træ!$U61*GF$190+AVV2halm!$U61*GF$191+AVV2gasGT!$U61*GF$192+KKV!$U61*GF$193+HCVgas!$U61*GF$194+SPolie!$U61*GF$195+SPgas!$U61*GF$196+GeoEL!$U59*GF$197+GeoVa!$U59*GF$198+VP!$U59*GF$199+Sol!$U59*GF$200+Affald!$U63*GF$201)</f>
        <v>1.2405313899184647</v>
      </c>
      <c r="GG40" s="246">
        <f ca="1">IF(Sammenligning!$G$9="GJ",1,(1*3.6))*(AMV1træ!$U63*GG$183+AMV1træBP!$U63*GG$184+AMV3kul!$U61*GG$185+AMV4træ!$U61*GG$186+AMV4træBP!$U61*GG$187+AVV1træ!$U61*GG$188+AVV1kul!$U61*GG$189+AVV2træ!$U61*GG$190+AVV2halm!$U61*GG$191+AVV2gasGT!$U61*GG$192+KKV!$U61*GG$193+HCVgas!$U61*GG$194+SPolie!$U61*GG$195+SPgas!$U61*GG$196+GeoEL!$U59*GG$197+GeoVa!$U59*GG$198+VP!$U59*GG$199+Sol!$U59*GG$200+Affald!$U63*GG$201)</f>
        <v>1.681480745024176</v>
      </c>
      <c r="GH40" s="246">
        <f ca="1">IF(Sammenligning!$G$9="GJ",1,(1*3.6))*(AMV1træ!$U63*GH$183+AMV1træBP!$U63*GH$184+AMV3kul!$U61*GH$185+AMV4træ!$U61*GH$186+AMV4træBP!$U61*GH$187+AVV1træ!$U61*GH$188+AVV1kul!$U61*GH$189+AVV2træ!$U61*GH$190+AVV2halm!$U61*GH$191+AVV2gasGT!$U61*GH$192+KKV!$U61*GH$193+HCVgas!$U61*GH$194+SPolie!$U61*GH$195+SPgas!$U61*GH$196+GeoEL!$U59*GH$197+GeoVa!$U59*GH$198+VP!$U59*GH$199+Sol!$U59*GH$200+Affald!$U63*GH$201)</f>
        <v>1.9727906700590065</v>
      </c>
      <c r="GI40" s="246">
        <f ca="1">IF(Sammenligning!$G$9="GJ",1,(1*3.6))*(AMV1træ!$U63*GI$183+AMV1træBP!$U63*GI$184+AMV3kul!$U61*GI$185+AMV4træ!$U61*GI$186+AMV4træBP!$U61*GI$187+AVV1træ!$U61*GI$188+AVV1kul!$U61*GI$189+AVV2træ!$U61*GI$190+AVV2halm!$U61*GI$191+AVV2gasGT!$U61*GI$192+KKV!$U61*GI$193+HCVgas!$U61*GI$194+SPolie!$U61*GI$195+SPgas!$U61*GI$196+GeoEL!$U59*GI$197+GeoVa!$U59*GI$198+VP!$U59*GI$199+Sol!$U59*GI$200+Affald!$U63*GI$201)</f>
        <v>1.7129505408898025</v>
      </c>
      <c r="GJ40" s="246">
        <f ca="1">IF(Sammenligning!$G$9="GJ",1,(1*3.6))*(AMV1træ!$U63*GJ$183+AMV1træBP!$U63*GJ$184+AMV3kul!$U61*GJ$185+AMV4træ!$U61*GJ$186+AMV4træBP!$U61*GJ$187+AVV1træ!$U61*GJ$188+AVV1kul!$U61*GJ$189+AVV2træ!$U61*GJ$190+AVV2halm!$U61*GJ$191+AVV2gasGT!$U61*GJ$192+KKV!$U61*GJ$193+HCVgas!$U61*GJ$194+SPolie!$U61*GJ$195+SPgas!$U61*GJ$196+GeoEL!$U59*GJ$197+GeoVa!$U59*GJ$198+VP!$U59*GJ$199+Sol!$U59*GJ$200+Affald!$U63*GJ$201)</f>
        <v>1.7753091467091606</v>
      </c>
      <c r="GK40" s="246">
        <f ca="1">IF(Sammenligning!$G$9="GJ",1,(1*3.6))*(AMV1træ!$U63*GK$183+AMV1træBP!$U63*GK$184+AMV3kul!$U61*GK$185+AMV4træ!$U61*GK$186+AMV4træBP!$U61*GK$187+AVV1træ!$U61*GK$188+AVV1kul!$U61*GK$189+AVV2træ!$U61*GK$190+AVV2halm!$U61*GK$191+AVV2gasGT!$U61*GK$192+KKV!$U61*GK$193+HCVgas!$U61*GK$194+SPolie!$U61*GK$195+SPgas!$U61*GK$196+GeoEL!$U59*GK$197+GeoVa!$U59*GK$198+VP!$U59*GK$199+Sol!$U59*GK$200+Affald!$U63*GK$201)</f>
        <v>1.5616244108860029</v>
      </c>
      <c r="GL40" s="246">
        <f ca="1">IF(Sammenligning!$G$9="GJ",1,(1*3.6))*(AMV1træ!$U63*GL$183+AMV1træBP!$U63*GL$184+AMV3kul!$U61*GL$185+AMV4træ!$U61*GL$186+AMV4træBP!$U61*GL$187+AVV1træ!$U61*GL$188+AVV1kul!$U61*GL$189+AVV2træ!$U61*GL$190+AVV2halm!$U61*GL$191+AVV2gasGT!$U61*GL$192+KKV!$U61*GL$193+HCVgas!$U61*GL$194+SPolie!$U61*GL$195+SPgas!$U61*GL$196+GeoEL!$U59*GL$197+GeoVa!$U59*GL$198+VP!$U59*GL$199+Sol!$U59*GL$200+Affald!$U63*GL$201)</f>
        <v>1.8270044139659931</v>
      </c>
      <c r="GM40" s="246">
        <f ca="1">IF(Sammenligning!$G$9="GJ",1,(1*3.6))*(AMV1træ!$U63*GM$183+AMV1træBP!$U63*GM$184+AMV3kul!$U61*GM$185+AMV4træ!$U61*GM$186+AMV4træBP!$U61*GM$187+AVV1træ!$U61*GM$188+AVV1kul!$U61*GM$189+AVV2træ!$U61*GM$190+AVV2halm!$U61*GM$191+AVV2gasGT!$U61*GM$192+KKV!$U61*GM$193+HCVgas!$U61*GM$194+SPolie!$U61*GM$195+SPgas!$U61*GM$196+GeoEL!$U59*GM$197+GeoVa!$U59*GM$198+VP!$U59*GM$199+Sol!$U59*GM$200+Affald!$U63*GM$201)</f>
        <v>2.1640516839476245</v>
      </c>
      <c r="GN40" s="246">
        <f ca="1">IF(Sammenligning!$G$9="GJ",1,(1*3.6))*(AMV1træ!$U63*GN$183+AMV1træBP!$U63*GN$184+AMV3kul!$U61*GN$185+AMV4træ!$U61*GN$186+AMV4træBP!$U61*GN$187+AVV1træ!$U61*GN$188+AVV1kul!$U61*GN$189+AVV2træ!$U61*GN$190+AVV2halm!$U61*GN$191+AVV2gasGT!$U61*GN$192+KKV!$U61*GN$193+HCVgas!$U61*GN$194+SPolie!$U61*GN$195+SPgas!$U61*GN$196+GeoEL!$U59*GN$197+GeoVa!$U59*GN$198+VP!$U59*GN$199+Sol!$U59*GN$200+Affald!$U63*GN$201)</f>
        <v>1.8338812886456768</v>
      </c>
      <c r="GO40" s="246">
        <f ca="1">IF(Sammenligning!$G$9="GJ",1,(1*3.6))*(AMV1træ!$U63*GO$183+AMV1træBP!$U63*GO$184+AMV3kul!$U61*GO$185+AMV4træ!$U61*GO$186+AMV4træBP!$U61*GO$187+AVV1træ!$U61*GO$188+AVV1kul!$U61*GO$189+AVV2træ!$U61*GO$190+AVV2halm!$U61*GO$191+AVV2gasGT!$U61*GO$192+KKV!$U61*GO$193+HCVgas!$U61*GO$194+SPolie!$U61*GO$195+SPgas!$U61*GO$196+GeoEL!$U59*GO$197+GeoVa!$U59*GO$198+VP!$U59*GO$199+Sol!$U59*GO$200+Affald!$U63*GO$201)</f>
        <v>1.7411603554854376</v>
      </c>
      <c r="GP40" s="246">
        <f ca="1">IF(Sammenligning!$G$9="GJ",1,(1*3.6))*(AMV1træ!$U63*GP$183+AMV1træBP!$U63*GP$184+AMV3kul!$U61*GP$185+AMV4træ!$U61*GP$186+AMV4træBP!$U61*GP$187+AVV1træ!$U61*GP$188+AVV1kul!$U61*GP$189+AVV2træ!$U61*GP$190+AVV2halm!$U61*GP$191+AVV2gasGT!$U61*GP$192+KKV!$U61*GP$193+HCVgas!$U61*GP$194+SPolie!$U61*GP$195+SPgas!$U61*GP$196+GeoEL!$U59*GP$197+GeoVa!$U59*GP$198+VP!$U59*GP$199+Sol!$U59*GP$200+Affald!$U63*GP$201)</f>
        <v>1.4376988256199204</v>
      </c>
      <c r="GQ40" s="310">
        <f ca="1">IF(Sammenligning!$G$9="GJ",1,(1*3.6))*(AMV1træ!$V63*GQ$183+AMV1træBP!$V63*GQ$184+AMV3kul!$V61*GQ$185+AMV4træ!$V61*GQ$186+AMV4træBP!$V61*GQ$187+AVV1træ!$V61*GQ$188+AVV1kul!$V61*GQ$189+AVV2træ!$V61*GQ$190+AVV2halm!$V61*GQ$191+AVV2gasGT!$V61*GQ$192+KKV!$V61*GQ$193+HCVgas!$V61*GQ$194+SPolie!$V61*GQ$195+SPgas!$V61*GQ$196+GeoEL!$V59*GQ$197+GeoVa!$V59*GQ$198+VP!$V59*GQ$199+Sol!$V59*GQ$200+Affald!$V63*GQ$201)</f>
        <v>0.76295160634748638</v>
      </c>
      <c r="GR40" s="310">
        <f ca="1">IF(Sammenligning!$G$9="GJ",1,(1*3.6))*(AMV1træ!$V63*GR$183+AMV1træBP!$V63*GR$184+AMV3kul!$V61*GR$185+AMV4træ!$V61*GR$186+AMV4træBP!$V61*GR$187+AVV1træ!$V61*GR$188+AVV1kul!$V61*GR$189+AVV2træ!$V61*GR$190+AVV2halm!$V61*GR$191+AVV2gasGT!$V61*GR$192+KKV!$V61*GR$193+HCVgas!$V61*GR$194+SPolie!$V61*GR$195+SPgas!$V61*GR$196+GeoEL!$V59*GR$197+GeoVa!$V59*GR$198+VP!$V59*GR$199+Sol!$V59*GR$200+Affald!$V63*GR$201)</f>
        <v>1.2451525645553418</v>
      </c>
      <c r="GS40" s="310">
        <f ca="1">IF(Sammenligning!$G$9="GJ",1,(1*3.6))*(AMV1træ!$V63*GS$183+AMV1træBP!$V63*GS$184+AMV3kul!$V61*GS$185+AMV4træ!$V61*GS$186+AMV4træBP!$V61*GS$187+AVV1træ!$V61*GS$188+AVV1kul!$V61*GS$189+AVV2træ!$V61*GS$190+AVV2halm!$V61*GS$191+AVV2gasGT!$V61*GS$192+KKV!$V61*GS$193+HCVgas!$V61*GS$194+SPolie!$V61*GS$195+SPgas!$V61*GS$196+GeoEL!$V59*GS$197+GeoVa!$V59*GS$198+VP!$V59*GS$199+Sol!$V59*GS$200+Affald!$V63*GS$201)</f>
        <v>1.7299518699665886</v>
      </c>
      <c r="GT40" s="310">
        <f ca="1">IF(Sammenligning!$G$9="GJ",1,(1*3.6))*(AMV1træ!$V63*GT$183+AMV1træBP!$V63*GT$184+AMV3kul!$V61*GT$185+AMV4træ!$V61*GT$186+AMV4træBP!$V61*GT$187+AVV1træ!$V61*GT$188+AVV1kul!$V61*GT$189+AVV2træ!$V61*GT$190+AVV2halm!$V61*GT$191+AVV2gasGT!$V61*GT$192+KKV!$V61*GT$193+HCVgas!$V61*GT$194+SPolie!$V61*GT$195+SPgas!$V61*GT$196+GeoEL!$V59*GT$197+GeoVa!$V59*GT$198+VP!$V59*GT$199+Sol!$V59*GT$200+Affald!$V63*GT$201)</f>
        <v>1.9897036196217821</v>
      </c>
      <c r="GU40" s="310">
        <f ca="1">IF(Sammenligning!$G$9="GJ",1,(1*3.6))*(AMV1træ!$V63*GU$183+AMV1træBP!$V63*GU$184+AMV3kul!$V61*GU$185+AMV4træ!$V61*GU$186+AMV4træBP!$V61*GU$187+AVV1træ!$V61*GU$188+AVV1kul!$V61*GU$189+AVV2træ!$V61*GU$190+AVV2halm!$V61*GU$191+AVV2gasGT!$V61*GU$192+KKV!$V61*GU$193+HCVgas!$V61*GU$194+SPolie!$V61*GU$195+SPgas!$V61*GU$196+GeoEL!$V59*GU$197+GeoVa!$V59*GU$198+VP!$V59*GU$199+Sol!$V59*GU$200+Affald!$V63*GU$201)</f>
        <v>1.6369043768924765</v>
      </c>
      <c r="GV40" s="310">
        <f ca="1">IF(Sammenligning!$G$9="GJ",1,(1*3.6))*(AMV1træ!$V63*GV$183+AMV1træBP!$V63*GV$184+AMV3kul!$V61*GV$185+AMV4træ!$V61*GV$186+AMV4træBP!$V61*GV$187+AVV1træ!$V61*GV$188+AVV1kul!$V61*GV$189+AVV2træ!$V61*GV$190+AVV2halm!$V61*GV$191+AVV2gasGT!$V61*GV$192+KKV!$V61*GV$193+HCVgas!$V61*GV$194+SPolie!$V61*GV$195+SPgas!$V61*GV$196+GeoEL!$V59*GV$197+GeoVa!$V59*GV$198+VP!$V59*GV$199+Sol!$V59*GV$200+Affald!$V63*GV$201)</f>
        <v>1.7933451028060121</v>
      </c>
      <c r="GW40" s="310">
        <f ca="1">IF(Sammenligning!$G$9="GJ",1,(1*3.6))*(AMV1træ!$V63*GW$183+AMV1træBP!$V63*GW$184+AMV3kul!$V61*GW$185+AMV4træ!$V61*GW$186+AMV4træBP!$V61*GW$187+AVV1træ!$V61*GW$188+AVV1kul!$V61*GW$189+AVV2træ!$V61*GW$190+AVV2halm!$V61*GW$191+AVV2gasGT!$V61*GW$192+KKV!$V61*GW$193+HCVgas!$V61*GW$194+SPolie!$V61*GW$195+SPgas!$V61*GW$196+GeoEL!$V59*GW$197+GeoVa!$V59*GW$198+VP!$V59*GW$199+Sol!$V59*GW$200+Affald!$V63*GW$201)</f>
        <v>1.5891170972654061</v>
      </c>
      <c r="GX40" s="310">
        <f ca="1">IF(Sammenligning!$G$9="GJ",1,(1*3.6))*(AMV1træ!$V63*GX$183+AMV1træBP!$V63*GX$184+AMV3kul!$V61*GX$185+AMV4træ!$V61*GX$186+AMV4træBP!$V61*GX$187+AVV1træ!$V61*GX$188+AVV1kul!$V61*GX$189+AVV2træ!$V61*GX$190+AVV2halm!$V61*GX$191+AVV2gasGT!$V61*GX$192+KKV!$V61*GX$193+HCVgas!$V61*GX$194+SPolie!$V61*GX$195+SPgas!$V61*GX$196+GeoEL!$V59*GX$197+GeoVa!$V59*GX$198+VP!$V59*GX$199+Sol!$V59*GX$200+Affald!$V63*GX$201)</f>
        <v>1.8371580585572</v>
      </c>
      <c r="GY40" s="310">
        <f ca="1">IF(Sammenligning!$G$9="GJ",1,(1*3.6))*(AMV1træ!$V63*GY$183+AMV1træBP!$V63*GY$184+AMV3kul!$V61*GY$185+AMV4træ!$V61*GY$186+AMV4træBP!$V61*GY$187+AVV1træ!$V61*GY$188+AVV1kul!$V61*GY$189+AVV2træ!$V61*GY$190+AVV2halm!$V61*GY$191+AVV2gasGT!$V61*GY$192+KKV!$V61*GY$193+HCVgas!$V61*GY$194+SPolie!$V61*GY$195+SPgas!$V61*GY$196+GeoEL!$V59*GY$197+GeoVa!$V59*GY$198+VP!$V59*GY$199+Sol!$V59*GY$200+Affald!$V63*GY$201)</f>
        <v>2.1399460211781092</v>
      </c>
      <c r="GZ40" s="310">
        <f ca="1">IF(Sammenligning!$G$9="GJ",1,(1*3.6))*(AMV1træ!$V63*GZ$183+AMV1træBP!$V63*GZ$184+AMV3kul!$V61*GZ$185+AMV4træ!$V61*GZ$186+AMV4træBP!$V61*GZ$187+AVV1træ!$V61*GZ$188+AVV1kul!$V61*GZ$189+AVV2træ!$V61*GZ$190+AVV2halm!$V61*GZ$191+AVV2gasGT!$V61*GZ$192+KKV!$V61*GZ$193+HCVgas!$V61*GZ$194+SPolie!$V61*GZ$195+SPgas!$V61*GZ$196+GeoEL!$V59*GZ$197+GeoVa!$V59*GZ$198+VP!$V59*GZ$199+Sol!$V59*GZ$200+Affald!$V63*GZ$201)</f>
        <v>1.8170989562336519</v>
      </c>
      <c r="HA40" s="310">
        <f ca="1">IF(Sammenligning!$G$9="GJ",1,(1*3.6))*(AMV1træ!$V63*HA$183+AMV1træBP!$V63*HA$184+AMV3kul!$V61*HA$185+AMV4træ!$V61*HA$186+AMV4træBP!$V61*HA$187+AVV1træ!$V61*HA$188+AVV1kul!$V61*HA$189+AVV2træ!$V61*HA$190+AVV2halm!$V61*HA$191+AVV2gasGT!$V61*HA$192+KKV!$V61*HA$193+HCVgas!$V61*HA$194+SPolie!$V61*HA$195+SPgas!$V61*HA$196+GeoEL!$V59*HA$197+GeoVa!$V59*HA$198+VP!$V59*HA$199+Sol!$V59*HA$200+Affald!$V63*HA$201)</f>
        <v>1.7241796987212263</v>
      </c>
      <c r="HB40" s="310">
        <f ca="1">IF(Sammenligning!$G$9="GJ",1,(1*3.6))*(AMV1træ!$V63*HB$183+AMV1træBP!$V63*HB$184+AMV3kul!$V61*HB$185+AMV4træ!$V61*HB$186+AMV4træBP!$V61*HB$187+AVV1træ!$V61*HB$188+AVV1kul!$V61*HB$189+AVV2træ!$V61*HB$190+AVV2halm!$V61*HB$191+AVV2gasGT!$V61*HB$192+KKV!$V61*HB$193+HCVgas!$V61*HB$194+SPolie!$V61*HB$195+SPgas!$V61*HB$196+GeoEL!$V59*HB$197+GeoVa!$V59*HB$198+VP!$V59*HB$199+Sol!$V59*HB$200+Affald!$V63*HB$201)</f>
        <v>1.4299941555164659</v>
      </c>
      <c r="HC40" s="246">
        <f ca="1">IF(Sammenligning!$G$9="GJ",1,(1*3.6))*(AMV1træ!$W63*HC$183+AMV1træBP!$W63*HC$184+AMV3kul!$W61*HC$185+AMV4træ!$W61*HC$186+AMV4træBP!$W61*HC$187+AVV1træ!$W61*HC$188+AVV1kul!$W61*HC$189+AVV2træ!$W61*HC$190+AVV2halm!$W61*HC$191+AVV2gasGT!$W61*HC$192+KKV!$W61*HC$193+HCVgas!$W61*HC$194+SPolie!$W61*HC$195+SPgas!$W61*HC$196+GeoEL!$W59*HC$197+GeoVa!$W59*HC$198+VP!$W59*HC$199+Sol!$W59*HC$200+Affald!$W63*HC$201)</f>
        <v>0.57307491473964878</v>
      </c>
      <c r="HD40" s="246">
        <f ca="1">IF(Sammenligning!$G$9="GJ",1,(1*3.6))*(AMV1træ!$W63*HD$183+AMV1træBP!$W63*HD$184+AMV3kul!$W61*HD$185+AMV4træ!$W61*HD$186+AMV4træBP!$W61*HD$187+AVV1træ!$W61*HD$188+AVV1kul!$W61*HD$189+AVV2træ!$W61*HD$190+AVV2halm!$W61*HD$191+AVV2gasGT!$W61*HD$192+KKV!$W61*HD$193+HCVgas!$W61*HD$194+SPolie!$W61*HD$195+SPgas!$W61*HD$196+GeoEL!$W59*HD$197+GeoVa!$W59*HD$198+VP!$W59*HD$199+Sol!$W59*HD$200+Affald!$W63*HD$201)</f>
        <v>0.61793317772288991</v>
      </c>
      <c r="HE40" s="246">
        <f ca="1">IF(Sammenligning!$G$9="GJ",1,(1*3.6))*(AMV1træ!$W63*HE$183+AMV1træBP!$W63*HE$184+AMV3kul!$W61*HE$185+AMV4træ!$W61*HE$186+AMV4træBP!$W61*HE$187+AVV1træ!$W61*HE$188+AVV1kul!$W61*HE$189+AVV2træ!$W61*HE$190+AVV2halm!$W61*HE$191+AVV2gasGT!$W61*HE$192+KKV!$W61*HE$193+HCVgas!$W61*HE$194+SPolie!$W61*HE$195+SPgas!$W61*HE$196+GeoEL!$W59*HE$197+GeoVa!$W59*HE$198+VP!$W59*HE$199+Sol!$W59*HE$200+Affald!$W63*HE$201)</f>
        <v>0.73883186932746958</v>
      </c>
      <c r="HF40" s="246">
        <f ca="1">IF(Sammenligning!$G$9="GJ",1,(1*3.6))*(AMV1træ!$W63*HF$183+AMV1træBP!$W63*HF$184+AMV3kul!$W61*HF$185+AMV4træ!$W61*HF$186+AMV4træBP!$W61*HF$187+AVV1træ!$W61*HF$188+AVV1kul!$W61*HF$189+AVV2træ!$W61*HF$190+AVV2halm!$W61*HF$191+AVV2gasGT!$W61*HF$192+KKV!$W61*HF$193+HCVgas!$W61*HF$194+SPolie!$W61*HF$195+SPgas!$W61*HF$196+GeoEL!$W59*HF$197+GeoVa!$W59*HF$198+VP!$W59*HF$199+Sol!$W59*HF$200+Affald!$W63*HF$201)</f>
        <v>1.7106518343908663</v>
      </c>
      <c r="HG40" s="246">
        <f ca="1">IF(Sammenligning!$G$9="GJ",1,(1*3.6))*(AMV1træ!$W63*HG$183+AMV1træBP!$W63*HG$184+AMV3kul!$W61*HG$185+AMV4træ!$W61*HG$186+AMV4træBP!$W61*HG$187+AVV1træ!$W61*HG$188+AVV1kul!$W61*HG$189+AVV2træ!$W61*HG$190+AVV2halm!$W61*HG$191+AVV2gasGT!$W61*HG$192+KKV!$W61*HG$193+HCVgas!$W61*HG$194+SPolie!$W61*HG$195+SPgas!$W61*HG$196+GeoEL!$W59*HG$197+GeoVa!$W59*HG$198+VP!$W59*HG$199+Sol!$W59*HG$200+Affald!$W63*HG$201)</f>
        <v>1.6995594029734717</v>
      </c>
      <c r="HH40" s="246">
        <f ca="1">IF(Sammenligning!$G$9="GJ",1,(1*3.6))*(AMV1træ!$W63*HH$183+AMV1træBP!$W63*HH$184+AMV3kul!$W61*HH$185+AMV4træ!$W61*HH$186+AMV4træBP!$W61*HH$187+AVV1træ!$W61*HH$188+AVV1kul!$W61*HH$189+AVV2træ!$W61*HH$190+AVV2halm!$W61*HH$191+AVV2gasGT!$W61*HH$192+KKV!$W61*HH$193+HCVgas!$W61*HH$194+SPolie!$W61*HH$195+SPgas!$W61*HH$196+GeoEL!$W59*HH$197+GeoVa!$W59*HH$198+VP!$W59*HH$199+Sol!$W59*HH$200+Affald!$W63*HH$201)</f>
        <v>1.8369970339551613</v>
      </c>
      <c r="HI40" s="246">
        <f ca="1">IF(Sammenligning!$G$9="GJ",1,(1*3.6))*(AMV1træ!$W63*HI$183+AMV1træBP!$W63*HI$184+AMV3kul!$W61*HI$185+AMV4træ!$W61*HI$186+AMV4træBP!$W61*HI$187+AVV1træ!$W61*HI$188+AVV1kul!$W61*HI$189+AVV2træ!$W61*HI$190+AVV2halm!$W61*HI$191+AVV2gasGT!$W61*HI$192+KKV!$W61*HI$193+HCVgas!$W61*HI$194+SPolie!$W61*HI$195+SPgas!$W61*HI$196+GeoEL!$W59*HI$197+GeoVa!$W59*HI$198+VP!$W59*HI$199+Sol!$W59*HI$200+Affald!$W63*HI$201)</f>
        <v>1.5014818403349304</v>
      </c>
      <c r="HJ40" s="246">
        <f ca="1">IF(Sammenligning!$G$9="GJ",1,(1*3.6))*(AMV1træ!$W63*HJ$183+AMV1træBP!$W63*HJ$184+AMV3kul!$W61*HJ$185+AMV4træ!$W61*HJ$186+AMV4træBP!$W61*HJ$187+AVV1træ!$W61*HJ$188+AVV1kul!$W61*HJ$189+AVV2træ!$W61*HJ$190+AVV2halm!$W61*HJ$191+AVV2gasGT!$W61*HJ$192+KKV!$W61*HJ$193+HCVgas!$W61*HJ$194+SPolie!$W61*HJ$195+SPgas!$W61*HJ$196+GeoEL!$W59*HJ$197+GeoVa!$W59*HJ$198+VP!$W59*HJ$199+Sol!$W59*HJ$200+Affald!$W63*HJ$201)</f>
        <v>1.8112122889907765</v>
      </c>
      <c r="HK40" s="246">
        <f ca="1">IF(Sammenligning!$G$9="GJ",1,(1*3.6))*(AMV1træ!$W63*HK$183+AMV1træBP!$W63*HK$184+AMV3kul!$W61*HK$185+AMV4træ!$W61*HK$186+AMV4træBP!$W61*HK$187+AVV1træ!$W61*HK$188+AVV1kul!$W61*HK$189+AVV2træ!$W61*HK$190+AVV2halm!$W61*HK$191+AVV2gasGT!$W61*HK$192+KKV!$W61*HK$193+HCVgas!$W61*HK$194+SPolie!$W61*HK$195+SPgas!$W61*HK$196+GeoEL!$W59*HK$197+GeoVa!$W59*HK$198+VP!$W59*HK$199+Sol!$W59*HK$200+Affald!$W63*HK$201)</f>
        <v>2.0209683099434073</v>
      </c>
      <c r="HL40" s="246">
        <f ca="1">IF(Sammenligning!$G$9="GJ",1,(1*3.6))*(AMV1træ!$W63*HL$183+AMV1træBP!$W63*HL$184+AMV3kul!$W61*HL$185+AMV4træ!$W61*HL$186+AMV4træBP!$W61*HL$187+AVV1træ!$W61*HL$188+AVV1kul!$W61*HL$189+AVV2træ!$W61*HL$190+AVV2halm!$W61*HL$191+AVV2gasGT!$W61*HL$192+KKV!$W61*HL$193+HCVgas!$W61*HL$194+SPolie!$W61*HL$195+SPgas!$W61*HL$196+GeoEL!$W59*HL$197+GeoVa!$W59*HL$198+VP!$W59*HL$199+Sol!$W59*HL$200+Affald!$W63*HL$201)</f>
        <v>1.9275391952799821</v>
      </c>
      <c r="HM40" s="246">
        <f ca="1">IF(Sammenligning!$G$9="GJ",1,(1*3.6))*(AMV1træ!$W63*HM$183+AMV1træBP!$W63*HM$184+AMV3kul!$W61*HM$185+AMV4træ!$W61*HM$186+AMV4træBP!$W61*HM$187+AVV1træ!$W61*HM$188+AVV1kul!$W61*HM$189+AVV2træ!$W61*HM$190+AVV2halm!$W61*HM$191+AVV2gasGT!$W61*HM$192+KKV!$W61*HM$193+HCVgas!$W61*HM$194+SPolie!$W61*HM$195+SPgas!$W61*HM$196+GeoEL!$W59*HM$197+GeoVa!$W59*HM$198+VP!$W59*HM$199+Sol!$W59*HM$200+Affald!$W63*HM$201)</f>
        <v>1.1886950957098619</v>
      </c>
      <c r="HN40" s="246">
        <f ca="1">IF(Sammenligning!$G$9="GJ",1,(1*3.6))*(AMV1træ!$W63*HN$183+AMV1træBP!$W63*HN$184+AMV3kul!$W61*HN$185+AMV4træ!$W61*HN$186+AMV4træBP!$W61*HN$187+AVV1træ!$W61*HN$188+AVV1kul!$W61*HN$189+AVV2træ!$W61*HN$190+AVV2halm!$W61*HN$191+AVV2gasGT!$W61*HN$192+KKV!$W61*HN$193+HCVgas!$W61*HN$194+SPolie!$W61*HN$195+SPgas!$W61*HN$196+GeoEL!$W59*HN$197+GeoVa!$W59*HN$198+VP!$W59*HN$199+Sol!$W59*HN$200+Affald!$W63*HN$201)</f>
        <v>0.81992228965281821</v>
      </c>
      <c r="HO40" s="246">
        <f ca="1">IF(Sammenligning!$G$9="GJ",1,(1*3.6))*(AMV1træ!$X63*HO$183+AMV1træBP!$X63*HO$184+AMV3kul!$X61*HO$185+AMV4træ!$X61*HO$186+AMV4træBP!$X61*HO$187+AVV1træ!$X61*HO$188+AVV1kul!$X61*HO$189+AVV2træ!$X61*HO$190+AVV2halm!$X61*HO$191+AVV2gasGT!$X61*HO$192+KKV!$X61*HO$193+HCVgas!$X61*HO$194+SPolie!$X61*HO$195+SPgas!$X61*HO$196+GeoEL!$X59*HO$197+GeoVa!$X59*HO$198+VP!$X59*HO$199+Sol!$X59*HO$200+Affald!$X63*HO$201)</f>
        <v>0.56858995257184353</v>
      </c>
      <c r="HP40" s="246">
        <f ca="1">IF(Sammenligning!$G$9="GJ",1,(1*3.6))*(AMV1træ!$X63*HP$183+AMV1træBP!$X63*HP$184+AMV3kul!$X61*HP$185+AMV4træ!$X61*HP$186+AMV4træBP!$X61*HP$187+AVV1træ!$X61*HP$188+AVV1kul!$X61*HP$189+AVV2træ!$X61*HP$190+AVV2halm!$X61*HP$191+AVV2gasGT!$X61*HP$192+KKV!$X61*HP$193+HCVgas!$X61*HP$194+SPolie!$X61*HP$195+SPgas!$X61*HP$196+GeoEL!$X59*HP$197+GeoVa!$X59*HP$198+VP!$X59*HP$199+Sol!$X59*HP$200+Affald!$X63*HP$201)</f>
        <v>0.61294977739964862</v>
      </c>
      <c r="HQ40" s="246">
        <f ca="1">IF(Sammenligning!$G$9="GJ",1,(1*3.6))*(AMV1træ!$X63*HQ$183+AMV1træBP!$X63*HQ$184+AMV3kul!$X61*HQ$185+AMV4træ!$X61*HQ$186+AMV4træBP!$X61*HQ$187+AVV1træ!$X61*HQ$188+AVV1kul!$X61*HQ$189+AVV2træ!$X61*HQ$190+AVV2halm!$X61*HQ$191+AVV2gasGT!$X61*HQ$192+KKV!$X61*HQ$193+HCVgas!$X61*HQ$194+SPolie!$X61*HQ$195+SPgas!$X61*HQ$196+GeoEL!$X59*HQ$197+GeoVa!$X59*HQ$198+VP!$X59*HQ$199+Sol!$X59*HQ$200+Affald!$X63*HQ$201)</f>
        <v>0.73576480089594831</v>
      </c>
      <c r="HR40" s="246">
        <f ca="1">IF(Sammenligning!$G$9="GJ",1,(1*3.6))*(AMV1træ!$X63*HR$183+AMV1træBP!$X63*HR$184+AMV3kul!$X61*HR$185+AMV4træ!$X61*HR$186+AMV4træBP!$X61*HR$187+AVV1træ!$X61*HR$188+AVV1kul!$X61*HR$189+AVV2træ!$X61*HR$190+AVV2halm!$X61*HR$191+AVV2gasGT!$X61*HR$192+KKV!$X61*HR$193+HCVgas!$X61*HR$194+SPolie!$X61*HR$195+SPgas!$X61*HR$196+GeoEL!$X59*HR$197+GeoVa!$X59*HR$198+VP!$X59*HR$199+Sol!$X59*HR$200+Affald!$X63*HR$201)</f>
        <v>1.7104019866150852</v>
      </c>
      <c r="HS40" s="246">
        <f ca="1">IF(Sammenligning!$G$9="GJ",1,(1*3.6))*(AMV1træ!$X63*HS$183+AMV1træBP!$X63*HS$184+AMV3kul!$X61*HS$185+AMV4træ!$X61*HS$186+AMV4træBP!$X61*HS$187+AVV1træ!$X61*HS$188+AVV1kul!$X61*HS$189+AVV2træ!$X61*HS$190+AVV2halm!$X61*HS$191+AVV2gasGT!$X61*HS$192+KKV!$X61*HS$193+HCVgas!$X61*HS$194+SPolie!$X61*HS$195+SPgas!$X61*HS$196+GeoEL!$X59*HS$197+GeoVa!$X59*HS$198+VP!$X59*HS$199+Sol!$X59*HS$200+Affald!$X63*HS$201)</f>
        <v>1.6994849044469151</v>
      </c>
      <c r="HT40" s="246">
        <f ca="1">IF(Sammenligning!$G$9="GJ",1,(1*3.6))*(AMV1træ!$X63*HT$183+AMV1træBP!$X63*HT$184+AMV3kul!$X61*HT$185+AMV4træ!$X61*HT$186+AMV4træBP!$X61*HT$187+AVV1træ!$X61*HT$188+AVV1kul!$X61*HT$189+AVV2træ!$X61*HT$190+AVV2halm!$X61*HT$191+AVV2gasGT!$X61*HT$192+KKV!$X61*HT$193+HCVgas!$X61*HT$194+SPolie!$X61*HT$195+SPgas!$X61*HT$196+GeoEL!$X59*HT$197+GeoVa!$X59*HT$198+VP!$X59*HT$199+Sol!$X59*HT$200+Affald!$X63*HT$201)</f>
        <v>1.8369910966565983</v>
      </c>
      <c r="HU40" s="246">
        <f ca="1">IF(Sammenligning!$G$9="GJ",1,(1*3.6))*(AMV1træ!$X63*HU$183+AMV1træBP!$X63*HU$184+AMV3kul!$X61*HU$185+AMV4træ!$X61*HU$186+AMV4træBP!$X61*HU$187+AVV1træ!$X61*HU$188+AVV1kul!$X61*HU$189+AVV2træ!$X61*HU$190+AVV2halm!$X61*HU$191+AVV2gasGT!$X61*HU$192+KKV!$X61*HU$193+HCVgas!$X61*HU$194+SPolie!$X61*HU$195+SPgas!$X61*HU$196+GeoEL!$X59*HU$197+GeoVa!$X59*HU$198+VP!$X59*HU$199+Sol!$X59*HU$200+Affald!$X63*HU$201)</f>
        <v>1.5014797907265318</v>
      </c>
      <c r="HV40" s="246">
        <f ca="1">IF(Sammenligning!$G$9="GJ",1,(1*3.6))*(AMV1træ!$X63*HV$183+AMV1træBP!$X63*HV$184+AMV3kul!$X61*HV$185+AMV4træ!$X61*HV$186+AMV4træBP!$X61*HV$187+AVV1træ!$X61*HV$188+AVV1kul!$X61*HV$189+AVV2træ!$X61*HV$190+AVV2halm!$X61*HV$191+AVV2gasGT!$X61*HV$192+KKV!$X61*HV$193+HCVgas!$X61*HV$194+SPolie!$X61*HV$195+SPgas!$X61*HV$196+GeoEL!$X59*HV$197+GeoVa!$X59*HV$198+VP!$X59*HV$199+Sol!$X59*HV$200+Affald!$X63*HV$201)</f>
        <v>1.8112120582495241</v>
      </c>
      <c r="HW40" s="246">
        <f ca="1">IF(Sammenligning!$G$9="GJ",1,(1*3.6))*(AMV1træ!$X63*HW$183+AMV1træBP!$X63*HW$184+AMV3kul!$X61*HW$185+AMV4træ!$X61*HW$186+AMV4træBP!$X61*HW$187+AVV1træ!$X61*HW$188+AVV1kul!$X61*HW$189+AVV2træ!$X61*HW$190+AVV2halm!$X61*HW$191+AVV2gasGT!$X61*HW$192+KKV!$X61*HW$193+HCVgas!$X61*HW$194+SPolie!$X61*HW$195+SPgas!$X61*HW$196+GeoEL!$X59*HW$197+GeoVa!$X59*HW$198+VP!$X59*HW$199+Sol!$X59*HW$200+Affald!$X63*HW$201)</f>
        <v>2.0209586006620914</v>
      </c>
      <c r="HX40" s="246">
        <f ca="1">IF(Sammenligning!$G$9="GJ",1,(1*3.6))*(AMV1træ!$X63*HX$183+AMV1træBP!$X63*HX$184+AMV3kul!$X61*HX$185+AMV4træ!$X61*HX$186+AMV4træBP!$X61*HX$187+AVV1træ!$X61*HX$188+AVV1kul!$X61*HX$189+AVV2træ!$X61*HX$190+AVV2halm!$X61*HX$191+AVV2gasGT!$X61*HX$192+KKV!$X61*HX$193+HCVgas!$X61*HX$194+SPolie!$X61*HX$195+SPgas!$X61*HX$196+GeoEL!$X59*HX$197+GeoVa!$X59*HX$198+VP!$X59*HX$199+Sol!$X59*HX$200+Affald!$X63*HX$201)</f>
        <v>1.927138546203522</v>
      </c>
      <c r="HY40" s="246">
        <f ca="1">IF(Sammenligning!$G$9="GJ",1,(1*3.6))*(AMV1træ!$X63*HY$183+AMV1træBP!$X63*HY$184+AMV3kul!$X61*HY$185+AMV4træ!$X61*HY$186+AMV4træBP!$X61*HY$187+AVV1træ!$X61*HY$188+AVV1kul!$X61*HY$189+AVV2træ!$X61*HY$190+AVV2halm!$X61*HY$191+AVV2gasGT!$X61*HY$192+KKV!$X61*HY$193+HCVgas!$X61*HY$194+SPolie!$X61*HY$195+SPgas!$X61*HY$196+GeoEL!$X59*HY$197+GeoVa!$X59*HY$198+VP!$X59*HY$199+Sol!$X59*HY$200+Affald!$X63*HY$201)</f>
        <v>1.185915936283682</v>
      </c>
      <c r="HZ40" s="246">
        <f ca="1">IF(Sammenligning!$G$9="GJ",1,(1*3.6))*(AMV1træ!$X63*HZ$183+AMV1træBP!$X63*HZ$184+AMV3kul!$X61*HZ$185+AMV4træ!$X61*HZ$186+AMV4træBP!$X61*HZ$187+AVV1træ!$X61*HZ$188+AVV1kul!$X61*HZ$189+AVV2træ!$X61*HZ$190+AVV2halm!$X61*HZ$191+AVV2gasGT!$X61*HZ$192+KKV!$X61*HZ$193+HCVgas!$X61*HZ$194+SPolie!$X61*HZ$195+SPgas!$X61*HZ$196+GeoEL!$X59*HZ$197+GeoVa!$X59*HZ$198+VP!$X59*HZ$199+Sol!$X59*HZ$200+Affald!$X63*HZ$201)</f>
        <v>0.81556649181027108</v>
      </c>
      <c r="IA40" s="246">
        <f ca="1">IF(Sammenligning!$G$9="GJ",1,(1*3.6))*(AMV1træ!$Y63*IA$183+AMV1træBP!$Y63*IA$184+AMV3kul!$Y61*IA$185+AMV4træ!$Y61*IA$186+AMV4træBP!$Y61*IA$187+AVV1træ!$Y61*IA$188+AVV1kul!$Y61*IA$189+AVV2træ!$Y61*IA$190+AVV2halm!$Y61*IA$191+AVV2gasGT!$Y61*IA$192+KKV!$Y61*IA$193+HCVgas!$Y61*IA$194+SPolie!$Y61*IA$195+SPgas!$Y61*IA$196+GeoEL!$Y59*IA$197+GeoVa!$Y59*IA$198+VP!$Y59*IA$199+Sol!$Y59*IA$200+Affald!$Y63*IA$201)</f>
        <v>0.56410499040403816</v>
      </c>
      <c r="IB40" s="246">
        <f ca="1">IF(Sammenligning!$G$9="GJ",1,(1*3.6))*(AMV1træ!$Y63*IB$183+AMV1træBP!$Y63*IB$184+AMV3kul!$Y61*IB$185+AMV4træ!$Y61*IB$186+AMV4træBP!$Y61*IB$187+AVV1træ!$Y61*IB$188+AVV1kul!$Y61*IB$189+AVV2træ!$Y61*IB$190+AVV2halm!$Y61*IB$191+AVV2gasGT!$Y61*IB$192+KKV!$Y61*IB$193+HCVgas!$Y61*IB$194+SPolie!$Y61*IB$195+SPgas!$Y61*IB$196+GeoEL!$Y59*IB$197+GeoVa!$Y59*IB$198+VP!$Y59*IB$199+Sol!$Y59*IB$200+Affald!$Y63*IB$201)</f>
        <v>0.60796637707640733</v>
      </c>
      <c r="IC40" s="246">
        <f ca="1">IF(Sammenligning!$G$9="GJ",1,(1*3.6))*(AMV1træ!$Y63*IC$183+AMV1træBP!$Y63*IC$184+AMV3kul!$Y61*IC$185+AMV4træ!$Y61*IC$186+AMV4træBP!$Y61*IC$187+AVV1træ!$Y61*IC$188+AVV1kul!$Y61*IC$189+AVV2træ!$Y61*IC$190+AVV2halm!$Y61*IC$191+AVV2gasGT!$Y61*IC$192+KKV!$Y61*IC$193+HCVgas!$Y61*IC$194+SPolie!$Y61*IC$195+SPgas!$Y61*IC$196+GeoEL!$Y59*IC$197+GeoVa!$Y59*IC$198+VP!$Y59*IC$199+Sol!$Y59*IC$200+Affald!$Y63*IC$201)</f>
        <v>0.73269773246442682</v>
      </c>
      <c r="ID40" s="246">
        <f ca="1">IF(Sammenligning!$G$9="GJ",1,(1*3.6))*(AMV1træ!$Y63*ID$183+AMV1træBP!$Y63*ID$184+AMV3kul!$Y61*ID$185+AMV4træ!$Y61*ID$186+AMV4træBP!$Y61*ID$187+AVV1træ!$Y61*ID$188+AVV1kul!$Y61*ID$189+AVV2træ!$Y61*ID$190+AVV2halm!$Y61*ID$191+AVV2gasGT!$Y61*ID$192+KKV!$Y61*ID$193+HCVgas!$Y61*ID$194+SPolie!$Y61*ID$195+SPgas!$Y61*ID$196+GeoEL!$Y59*ID$197+GeoVa!$Y59*ID$198+VP!$Y59*ID$199+Sol!$Y59*ID$200+Affald!$Y63*ID$201)</f>
        <v>1.7101521388393044</v>
      </c>
      <c r="IE40" s="246">
        <f ca="1">IF(Sammenligning!$G$9="GJ",1,(1*3.6))*(AMV1træ!$Y63*IE$183+AMV1træBP!$Y63*IE$184+AMV3kul!$Y61*IE$185+AMV4træ!$Y61*IE$186+AMV4træBP!$Y61*IE$187+AVV1træ!$Y61*IE$188+AVV1kul!$Y61*IE$189+AVV2træ!$Y61*IE$190+AVV2halm!$Y61*IE$191+AVV2gasGT!$Y61*IE$192+KKV!$Y61*IE$193+HCVgas!$Y61*IE$194+SPolie!$Y61*IE$195+SPgas!$Y61*IE$196+GeoEL!$Y59*IE$197+GeoVa!$Y59*IE$198+VP!$Y59*IE$199+Sol!$Y59*IE$200+Affald!$Y63*IE$201)</f>
        <v>1.6994104059203587</v>
      </c>
      <c r="IF40" s="246">
        <f ca="1">IF(Sammenligning!$G$9="GJ",1,(1*3.6))*(AMV1træ!$Y63*IF$183+AMV1træBP!$Y63*IF$184+AMV3kul!$Y61*IF$185+AMV4træ!$Y61*IF$186+AMV4træBP!$Y61*IF$187+AVV1træ!$Y61*IF$188+AVV1kul!$Y61*IF$189+AVV2træ!$Y61*IF$190+AVV2halm!$Y61*IF$191+AVV2gasGT!$Y61*IF$192+KKV!$Y61*IF$193+HCVgas!$Y61*IF$194+SPolie!$Y61*IF$195+SPgas!$Y61*IF$196+GeoEL!$Y59*IF$197+GeoVa!$Y59*IF$198+VP!$Y59*IF$199+Sol!$Y59*IF$200+Affald!$Y63*IF$201)</f>
        <v>1.8369851593580355</v>
      </c>
      <c r="IG40" s="246">
        <f ca="1">IF(Sammenligning!$G$9="GJ",1,(1*3.6))*(AMV1træ!$Y63*IG$183+AMV1træBP!$Y63*IG$184+AMV3kul!$Y61*IG$185+AMV4træ!$Y61*IG$186+AMV4træBP!$Y61*IG$187+AVV1træ!$Y61*IG$188+AVV1kul!$Y61*IG$189+AVV2træ!$Y61*IG$190+AVV2halm!$Y61*IG$191+AVV2gasGT!$Y61*IG$192+KKV!$Y61*IG$193+HCVgas!$Y61*IG$194+SPolie!$Y61*IG$195+SPgas!$Y61*IG$196+GeoEL!$Y59*IG$197+GeoVa!$Y59*IG$198+VP!$Y59*IG$199+Sol!$Y59*IG$200+Affald!$Y63*IG$201)</f>
        <v>1.5014777411181335</v>
      </c>
      <c r="IH40" s="246">
        <f ca="1">IF(Sammenligning!$G$9="GJ",1,(1*3.6))*(AMV1træ!$Y63*IH$183+AMV1træBP!$Y63*IH$184+AMV3kul!$Y61*IH$185+AMV4træ!$Y61*IH$186+AMV4træBP!$Y61*IH$187+AVV1træ!$Y61*IH$188+AVV1kul!$Y61*IH$189+AVV2træ!$Y61*IH$190+AVV2halm!$Y61*IH$191+AVV2gasGT!$Y61*IH$192+KKV!$Y61*IH$193+HCVgas!$Y61*IH$194+SPolie!$Y61*IH$195+SPgas!$Y61*IH$196+GeoEL!$Y59*IH$197+GeoVa!$Y59*IH$198+VP!$Y59*IH$199+Sol!$Y59*IH$200+Affald!$Y63*IH$201)</f>
        <v>1.8112118275082718</v>
      </c>
      <c r="II40" s="246">
        <f ca="1">IF(Sammenligning!$G$9="GJ",1,(1*3.6))*(AMV1træ!$Y63*II$183+AMV1træBP!$Y63*II$184+AMV3kul!$Y61*II$185+AMV4træ!$Y61*II$186+AMV4træBP!$Y61*II$187+AVV1træ!$Y61*II$188+AVV1kul!$Y61*II$189+AVV2træ!$Y61*II$190+AVV2halm!$Y61*II$191+AVV2gasGT!$Y61*II$192+KKV!$Y61*II$193+HCVgas!$Y61*II$194+SPolie!$Y61*II$195+SPgas!$Y61*II$196+GeoEL!$Y59*II$197+GeoVa!$Y59*II$198+VP!$Y59*II$199+Sol!$Y59*II$200+Affald!$Y63*II$201)</f>
        <v>2.0209488913807756</v>
      </c>
      <c r="IJ40" s="246">
        <f ca="1">IF(Sammenligning!$G$9="GJ",1,(1*3.6))*(AMV1træ!$Y63*IJ$183+AMV1træBP!$Y63*IJ$184+AMV3kul!$Y61*IJ$185+AMV4træ!$Y61*IJ$186+AMV4træBP!$Y61*IJ$187+AVV1træ!$Y61*IJ$188+AVV1kul!$Y61*IJ$189+AVV2træ!$Y61*IJ$190+AVV2halm!$Y61*IJ$191+AVV2gasGT!$Y61*IJ$192+KKV!$Y61*IJ$193+HCVgas!$Y61*IJ$194+SPolie!$Y61*IJ$195+SPgas!$Y61*IJ$196+GeoEL!$Y59*IJ$197+GeoVa!$Y59*IJ$198+VP!$Y59*IJ$199+Sol!$Y59*IJ$200+Affald!$Y63*IJ$201)</f>
        <v>1.9267378971270617</v>
      </c>
      <c r="IK40" s="246">
        <f ca="1">IF(Sammenligning!$G$9="GJ",1,(1*3.6))*(AMV1træ!$Y63*IK$183+AMV1træBP!$Y63*IK$184+AMV3kul!$Y61*IK$185+AMV4træ!$Y61*IK$186+AMV4træBP!$Y61*IK$187+AVV1træ!$Y61*IK$188+AVV1kul!$Y61*IK$189+AVV2træ!$Y61*IK$190+AVV2halm!$Y61*IK$191+AVV2gasGT!$Y61*IK$192+KKV!$Y61*IK$193+HCVgas!$Y61*IK$194+SPolie!$Y61*IK$195+SPgas!$Y61*IK$196+GeoEL!$Y59*IK$197+GeoVa!$Y59*IK$198+VP!$Y59*IK$199+Sol!$Y59*IK$200+Affald!$Y63*IK$201)</f>
        <v>1.1831367768575021</v>
      </c>
      <c r="IL40" s="246">
        <f ca="1">IF(Sammenligning!$G$9="GJ",1,(1*3.6))*(AMV1træ!$Y63*IL$183+AMV1træBP!$Y63*IL$184+AMV3kul!$Y61*IL$185+AMV4træ!$Y61*IL$186+AMV4træBP!$Y61*IL$187+AVV1træ!$Y61*IL$188+AVV1kul!$Y61*IL$189+AVV2træ!$Y61*IL$190+AVV2halm!$Y61*IL$191+AVV2gasGT!$Y61*IL$192+KKV!$Y61*IL$193+HCVgas!$Y61*IL$194+SPolie!$Y61*IL$195+SPgas!$Y61*IL$196+GeoEL!$Y59*IL$197+GeoVa!$Y59*IL$198+VP!$Y59*IL$199+Sol!$Y59*IL$200+Affald!$Y63*IL$201)</f>
        <v>0.81121069396772394</v>
      </c>
      <c r="IM40" s="246">
        <f ca="1">IF(Sammenligning!$G$9="GJ",1,(1*3.6))*(AMV1træ!$Z63*IM$183+AMV1træBP!$Z63*IM$184+AMV3kul!$Z61*IM$185+AMV4træ!$Z61*IM$186+AMV4træBP!$Z61*IM$187+AVV1træ!$Z61*IM$188+AVV1kul!$Z61*IM$189+AVV2træ!$Z61*IM$190+AVV2halm!$Z61*IM$191+AVV2gasGT!$Z61*IM$192+KKV!$Z61*IM$193+HCVgas!$Z61*IM$194+SPolie!$Z61*IM$195+SPgas!$Z61*IM$196+GeoEL!$Z59*IM$197+GeoVa!$Z59*IM$198+VP!$Z59*IM$199+Sol!$Z59*IM$200+Affald!$Z63*IM$201)</f>
        <v>0.55962002823623291</v>
      </c>
      <c r="IN40" s="246">
        <f ca="1">IF(Sammenligning!$G$9="GJ",1,(1*3.6))*(AMV1træ!$Z63*IN$183+AMV1træBP!$Z63*IN$184+AMV3kul!$Z61*IN$185+AMV4træ!$Z61*IN$186+AMV4træBP!$Z61*IN$187+AVV1træ!$Z61*IN$188+AVV1kul!$Z61*IN$189+AVV2træ!$Z61*IN$190+AVV2halm!$Z61*IN$191+AVV2gasGT!$Z61*IN$192+KKV!$Z61*IN$193+HCVgas!$Z61*IN$194+SPolie!$Z61*IN$195+SPgas!$Z61*IN$196+GeoEL!$Z59*IN$197+GeoVa!$Z59*IN$198+VP!$Z59*IN$199+Sol!$Z59*IN$200+Affald!$Z63*IN$201)</f>
        <v>0.60298297675316626</v>
      </c>
      <c r="IO40" s="246">
        <f ca="1">IF(Sammenligning!$G$9="GJ",1,(1*3.6))*(AMV1træ!$Z63*IO$183+AMV1træBP!$Z63*IO$184+AMV3kul!$Z61*IO$185+AMV4træ!$Z61*IO$186+AMV4træBP!$Z61*IO$187+AVV1træ!$Z61*IO$188+AVV1kul!$Z61*IO$189+AVV2træ!$Z61*IO$190+AVV2halm!$Z61*IO$191+AVV2gasGT!$Z61*IO$192+KKV!$Z61*IO$193+HCVgas!$Z61*IO$194+SPolie!$Z61*IO$195+SPgas!$Z61*IO$196+GeoEL!$Z59*IO$197+GeoVa!$Z59*IO$198+VP!$Z59*IO$199+Sol!$Z59*IO$200+Affald!$Z63*IO$201)</f>
        <v>0.72963066403290577</v>
      </c>
      <c r="IP40" s="246">
        <f ca="1">IF(Sammenligning!$G$9="GJ",1,(1*3.6))*(AMV1træ!$Z63*IP$183+AMV1træBP!$Z63*IP$184+AMV3kul!$Z61*IP$185+AMV4træ!$Z61*IP$186+AMV4træBP!$Z61*IP$187+AVV1træ!$Z61*IP$188+AVV1kul!$Z61*IP$189+AVV2træ!$Z61*IP$190+AVV2halm!$Z61*IP$191+AVV2gasGT!$Z61*IP$192+KKV!$Z61*IP$193+HCVgas!$Z61*IP$194+SPolie!$Z61*IP$195+SPgas!$Z61*IP$196+GeoEL!$Z59*IP$197+GeoVa!$Z59*IP$198+VP!$Z59*IP$199+Sol!$Z59*IP$200+Affald!$Z63*IP$201)</f>
        <v>1.7099022910635235</v>
      </c>
      <c r="IQ40" s="246">
        <f ca="1">IF(Sammenligning!$G$9="GJ",1,(1*3.6))*(AMV1træ!$Z63*IQ$183+AMV1træBP!$Z63*IQ$184+AMV3kul!$Z61*IQ$185+AMV4træ!$Z61*IQ$186+AMV4træBP!$Z61*IQ$187+AVV1træ!$Z61*IQ$188+AVV1kul!$Z61*IQ$189+AVV2træ!$Z61*IQ$190+AVV2halm!$Z61*IQ$191+AVV2gasGT!$Z61*IQ$192+KKV!$Z61*IQ$193+HCVgas!$Z61*IQ$194+SPolie!$Z61*IQ$195+SPgas!$Z61*IQ$196+GeoEL!$Z59*IQ$197+GeoVa!$Z59*IQ$198+VP!$Z59*IQ$199+Sol!$Z59*IQ$200+Affald!$Z63*IQ$201)</f>
        <v>1.6993359073938021</v>
      </c>
      <c r="IR40" s="246">
        <f ca="1">IF(Sammenligning!$G$9="GJ",1,(1*3.6))*(AMV1træ!$Z63*IR$183+AMV1træBP!$Z63*IR$184+AMV3kul!$Z61*IR$185+AMV4træ!$Z61*IR$186+AMV4træBP!$Z61*IR$187+AVV1træ!$Z61*IR$188+AVV1kul!$Z61*IR$189+AVV2træ!$Z61*IR$190+AVV2halm!$Z61*IR$191+AVV2gasGT!$Z61*IR$192+KKV!$Z61*IR$193+HCVgas!$Z61*IR$194+SPolie!$Z61*IR$195+SPgas!$Z61*IR$196+GeoEL!$Z59*IR$197+GeoVa!$Z59*IR$198+VP!$Z59*IR$199+Sol!$Z59*IR$200+Affald!$Z63*IR$201)</f>
        <v>1.8369792220594725</v>
      </c>
      <c r="IS40" s="246">
        <f ca="1">IF(Sammenligning!$G$9="GJ",1,(1*3.6))*(AMV1træ!$Z63*IS$183+AMV1træBP!$Z63*IS$184+AMV3kul!$Z61*IS$185+AMV4træ!$Z61*IS$186+AMV4træBP!$Z61*IS$187+AVV1træ!$Z61*IS$188+AVV1kul!$Z61*IS$189+AVV2træ!$Z61*IS$190+AVV2halm!$Z61*IS$191+AVV2gasGT!$Z61*IS$192+KKV!$Z61*IS$193+HCVgas!$Z61*IS$194+SPolie!$Z61*IS$195+SPgas!$Z61*IS$196+GeoEL!$Z59*IS$197+GeoVa!$Z59*IS$198+VP!$Z59*IS$199+Sol!$Z59*IS$200+Affald!$Z63*IS$201)</f>
        <v>1.5014756915097351</v>
      </c>
      <c r="IT40" s="246">
        <f ca="1">IF(Sammenligning!$G$9="GJ",1,(1*3.6))*(AMV1træ!$Z63*IT$183+AMV1træBP!$Z63*IT$184+AMV3kul!$Z61*IT$185+AMV4træ!$Z61*IT$186+AMV4træBP!$Z61*IT$187+AVV1træ!$Z61*IT$188+AVV1kul!$Z61*IT$189+AVV2træ!$Z61*IT$190+AVV2halm!$Z61*IT$191+AVV2gasGT!$Z61*IT$192+KKV!$Z61*IT$193+HCVgas!$Z61*IT$194+SPolie!$Z61*IT$195+SPgas!$Z61*IT$196+GeoEL!$Z59*IT$197+GeoVa!$Z59*IT$198+VP!$Z59*IT$199+Sol!$Z59*IT$200+Affald!$Z63*IT$201)</f>
        <v>1.8112115967670193</v>
      </c>
      <c r="IU40" s="246">
        <f ca="1">IF(Sammenligning!$G$9="GJ",1,(1*3.6))*(AMV1træ!$Z63*IU$183+AMV1træBP!$Z63*IU$184+AMV3kul!$Z61*IU$185+AMV4træ!$Z61*IU$186+AMV4træBP!$Z61*IU$187+AVV1træ!$Z61*IU$188+AVV1kul!$Z61*IU$189+AVV2træ!$Z61*IU$190+AVV2halm!$Z61*IU$191+AVV2gasGT!$Z61*IU$192+KKV!$Z61*IU$193+HCVgas!$Z61*IU$194+SPolie!$Z61*IU$195+SPgas!$Z61*IU$196+GeoEL!$Z59*IU$197+GeoVa!$Z59*IU$198+VP!$Z59*IU$199+Sol!$Z59*IU$200+Affald!$Z63*IU$201)</f>
        <v>2.0209391820994593</v>
      </c>
      <c r="IV40" s="246">
        <f ca="1">IF(Sammenligning!$G$9="GJ",1,(1*3.6))*(AMV1træ!$Z63*IV$183+AMV1træBP!$Z63*IV$184+AMV3kul!$Z61*IV$185+AMV4træ!$Z61*IV$186+AMV4træBP!$Z61*IV$187+AVV1træ!$Z61*IV$188+AVV1kul!$Z61*IV$189+AVV2træ!$Z61*IV$190+AVV2halm!$Z61*IV$191+AVV2gasGT!$Z61*IV$192+KKV!$Z61*IV$193+HCVgas!$Z61*IV$194+SPolie!$Z61*IV$195+SPgas!$Z61*IV$196+GeoEL!$Z59*IV$197+GeoVa!$Z59*IV$198+VP!$Z59*IV$199+Sol!$Z59*IV$200+Affald!$Z63*IV$201)</f>
        <v>1.9263372480506018</v>
      </c>
      <c r="IW40" s="246">
        <f ca="1">IF(Sammenligning!$G$9="GJ",1,(1*3.6))*(AMV1træ!$Z63*IW$183+AMV1træBP!$Z63*IW$184+AMV3kul!$Z61*IW$185+AMV4træ!$Z61*IW$186+AMV4træBP!$Z61*IW$187+AVV1træ!$Z61*IW$188+AVV1kul!$Z61*IW$189+AVV2træ!$Z61*IW$190+AVV2halm!$Z61*IW$191+AVV2gasGT!$Z61*IW$192+KKV!$Z61*IW$193+HCVgas!$Z61*IW$194+SPolie!$Z61*IW$195+SPgas!$Z61*IW$196+GeoEL!$Z59*IW$197+GeoVa!$Z59*IW$198+VP!$Z59*IW$199+Sol!$Z59*IW$200+Affald!$Z63*IW$201)</f>
        <v>1.1803576174313222</v>
      </c>
      <c r="IX40" s="246">
        <f ca="1">IF(Sammenligning!$G$9="GJ",1,(1*3.6))*(AMV1træ!$Z63*IX$183+AMV1træBP!$Z63*IX$184+AMV3kul!$Z61*IX$185+AMV4træ!$Z61*IX$186+AMV4træBP!$Z61*IX$187+AVV1træ!$Z61*IX$188+AVV1kul!$Z61*IX$189+AVV2træ!$Z61*IX$190+AVV2halm!$Z61*IX$191+AVV2gasGT!$Z61*IX$192+KKV!$Z61*IX$193+HCVgas!$Z61*IX$194+SPolie!$Z61*IX$195+SPgas!$Z61*IX$196+GeoEL!$Z59*IX$197+GeoVa!$Z59*IX$198+VP!$Z59*IX$199+Sol!$Z59*IX$200+Affald!$Z63*IX$201)</f>
        <v>0.8068548961251768</v>
      </c>
      <c r="IY40" s="310">
        <f ca="1">IF(Sammenligning!$G$9="GJ",1,(1*3.6))*(AMV1træ!$AA63*IY$183+AMV1træBP!$AA63*IY$184+AMV3kul!$AA61*IY$185+AMV4træ!$AA61*IY$186+AMV4træBP!$AA61*IY$187+AVV1træ!$AA61*IY$188+AVV1kul!$AA61*IY$189+AVV2træ!$AA61*IY$190+AVV2halm!$AA61*IY$191+AVV2gasGT!$AA61*IY$192+KKV!$AA61*IY$193+HCVgas!$AA61*IY$194+SPolie!$AA61*IY$195+SPgas!$AA61*IY$196+GeoEL!$AA59*IY$197+GeoVa!$AA59*IY$198+VP!$AA59*IY$199+Sol!$AA59*IY$200+Affald!$AA63*IY$201)</f>
        <v>0.55513506606842755</v>
      </c>
      <c r="IZ40" s="310">
        <f ca="1">IF(Sammenligning!$G$9="GJ",1,(1*3.6))*(AMV1træ!$AA63*IZ$183+AMV1træBP!$AA63*IZ$184+AMV3kul!$AA61*IZ$185+AMV4træ!$AA61*IZ$186+AMV4træBP!$AA61*IZ$187+AVV1træ!$AA61*IZ$188+AVV1kul!$AA61*IZ$189+AVV2træ!$AA61*IZ$190+AVV2halm!$AA61*IZ$191+AVV2gasGT!$AA61*IZ$192+KKV!$AA61*IZ$193+HCVgas!$AA61*IZ$194+SPolie!$AA61*IZ$195+SPgas!$AA61*IZ$196+GeoEL!$AA59*IZ$197+GeoVa!$AA59*IZ$198+VP!$AA59*IZ$199+Sol!$AA59*IZ$200+Affald!$AA63*IZ$201)</f>
        <v>0.59799957642992496</v>
      </c>
      <c r="JA40" s="310">
        <f ca="1">IF(Sammenligning!$G$9="GJ",1,(1*3.6))*(AMV1træ!$AA63*JA$183+AMV1træBP!$AA63*JA$184+AMV3kul!$AA61*JA$185+AMV4træ!$AA61*JA$186+AMV4træBP!$AA61*JA$187+AVV1træ!$AA61*JA$188+AVV1kul!$AA61*JA$189+AVV2træ!$AA61*JA$190+AVV2halm!$AA61*JA$191+AVV2gasGT!$AA61*JA$192+KKV!$AA61*JA$193+HCVgas!$AA61*JA$194+SPolie!$AA61*JA$195+SPgas!$AA61*JA$196+GeoEL!$AA59*JA$197+GeoVa!$AA59*JA$198+VP!$AA59*JA$199+Sol!$AA59*JA$200+Affald!$AA63*JA$201)</f>
        <v>0.72656359560138428</v>
      </c>
      <c r="JB40" s="310">
        <f ca="1">IF(Sammenligning!$G$9="GJ",1,(1*3.6))*(AMV1træ!$AA63*JB$183+AMV1træBP!$AA63*JB$184+AMV3kul!$AA61*JB$185+AMV4træ!$AA61*JB$186+AMV4træBP!$AA61*JB$187+AVV1træ!$AA61*JB$188+AVV1kul!$AA61*JB$189+AVV2træ!$AA61*JB$190+AVV2halm!$AA61*JB$191+AVV2gasGT!$AA61*JB$192+KKV!$AA61*JB$193+HCVgas!$AA61*JB$194+SPolie!$AA61*JB$195+SPgas!$AA61*JB$196+GeoEL!$AA59*JB$197+GeoVa!$AA59*JB$198+VP!$AA59*JB$199+Sol!$AA59*JB$200+Affald!$AA63*JB$201)</f>
        <v>1.7096524432877427</v>
      </c>
      <c r="JC40" s="310">
        <f ca="1">IF(Sammenligning!$G$9="GJ",1,(1*3.6))*(AMV1træ!$AA63*JC$183+AMV1træBP!$AA63*JC$184+AMV3kul!$AA61*JC$185+AMV4træ!$AA61*JC$186+AMV4træBP!$AA61*JC$187+AVV1træ!$AA61*JC$188+AVV1kul!$AA61*JC$189+AVV2træ!$AA61*JC$190+AVV2halm!$AA61*JC$191+AVV2gasGT!$AA61*JC$192+KKV!$AA61*JC$193+HCVgas!$AA61*JC$194+SPolie!$AA61*JC$195+SPgas!$AA61*JC$196+GeoEL!$AA59*JC$197+GeoVa!$AA59*JC$198+VP!$AA59*JC$199+Sol!$AA59*JC$200+Affald!$AA63*JC$201)</f>
        <v>1.6992614088672455</v>
      </c>
      <c r="JD40" s="310">
        <f ca="1">IF(Sammenligning!$G$9="GJ",1,(1*3.6))*(AMV1træ!$AA63*JD$183+AMV1træBP!$AA63*JD$184+AMV3kul!$AA61*JD$185+AMV4træ!$AA61*JD$186+AMV4træBP!$AA61*JD$187+AVV1træ!$AA61*JD$188+AVV1kul!$AA61*JD$189+AVV2træ!$AA61*JD$190+AVV2halm!$AA61*JD$191+AVV2gasGT!$AA61*JD$192+KKV!$AA61*JD$193+HCVgas!$AA61*JD$194+SPolie!$AA61*JD$195+SPgas!$AA61*JD$196+GeoEL!$AA59*JD$197+GeoVa!$AA59*JD$198+VP!$AA59*JD$199+Sol!$AA59*JD$200+Affald!$AA63*JD$201)</f>
        <v>1.8369732847609097</v>
      </c>
      <c r="JE40" s="310">
        <f ca="1">IF(Sammenligning!$G$9="GJ",1,(1*3.6))*(AMV1træ!$AA63*JE$183+AMV1træBP!$AA63*JE$184+AMV3kul!$AA61*JE$185+AMV4træ!$AA61*JE$186+AMV4træBP!$AA61*JE$187+AVV1træ!$AA61*JE$188+AVV1kul!$AA61*JE$189+AVV2træ!$AA61*JE$190+AVV2halm!$AA61*JE$191+AVV2gasGT!$AA61*JE$192+KKV!$AA61*JE$193+HCVgas!$AA61*JE$194+SPolie!$AA61*JE$195+SPgas!$AA61*JE$196+GeoEL!$AA59*JE$197+GeoVa!$AA59*JE$198+VP!$AA59*JE$199+Sol!$AA59*JE$200+Affald!$AA63*JE$201)</f>
        <v>1.5014736419013366</v>
      </c>
      <c r="JF40" s="310">
        <f ca="1">IF(Sammenligning!$G$9="GJ",1,(1*3.6))*(AMV1træ!$AA63*JF$183+AMV1træBP!$AA63*JF$184+AMV3kul!$AA61*JF$185+AMV4træ!$AA61*JF$186+AMV4træBP!$AA61*JF$187+AVV1træ!$AA61*JF$188+AVV1kul!$AA61*JF$189+AVV2træ!$AA61*JF$190+AVV2halm!$AA61*JF$191+AVV2gasGT!$AA61*JF$192+KKV!$AA61*JF$193+HCVgas!$AA61*JF$194+SPolie!$AA61*JF$195+SPgas!$AA61*JF$196+GeoEL!$AA59*JF$197+GeoVa!$AA59*JF$198+VP!$AA59*JF$199+Sol!$AA59*JF$200+Affald!$AA63*JF$201)</f>
        <v>1.8112113660257669</v>
      </c>
      <c r="JG40" s="310">
        <f ca="1">IF(Sammenligning!$G$9="GJ",1,(1*3.6))*(AMV1træ!$AA63*JG$183+AMV1træBP!$AA63*JG$184+AMV3kul!$AA61*JG$185+AMV4træ!$AA61*JG$186+AMV4træBP!$AA61*JG$187+AVV1træ!$AA61*JG$188+AVV1kul!$AA61*JG$189+AVV2træ!$AA61*JG$190+AVV2halm!$AA61*JG$191+AVV2gasGT!$AA61*JG$192+KKV!$AA61*JG$193+HCVgas!$AA61*JG$194+SPolie!$AA61*JG$195+SPgas!$AA61*JG$196+GeoEL!$AA59*JG$197+GeoVa!$AA59*JG$198+VP!$AA59*JG$199+Sol!$AA59*JG$200+Affald!$AA63*JG$201)</f>
        <v>2.0209294728181435</v>
      </c>
      <c r="JH40" s="310">
        <f ca="1">IF(Sammenligning!$G$9="GJ",1,(1*3.6))*(AMV1træ!$AA63*JH$183+AMV1træBP!$AA63*JH$184+AMV3kul!$AA61*JH$185+AMV4træ!$AA61*JH$186+AMV4træBP!$AA61*JH$187+AVV1træ!$AA61*JH$188+AVV1kul!$AA61*JH$189+AVV2træ!$AA61*JH$190+AVV2halm!$AA61*JH$191+AVV2gasGT!$AA61*JH$192+KKV!$AA61*JH$193+HCVgas!$AA61*JH$194+SPolie!$AA61*JH$195+SPgas!$AA61*JH$196+GeoEL!$AA59*JH$197+GeoVa!$AA59*JH$198+VP!$AA59*JH$199+Sol!$AA59*JH$200+Affald!$AA63*JH$201)</f>
        <v>1.9259365989741415</v>
      </c>
      <c r="JI40" s="310">
        <f ca="1">IF(Sammenligning!$G$9="GJ",1,(1*3.6))*(AMV1træ!$AA63*JI$183+AMV1træBP!$AA63*JI$184+AMV3kul!$AA61*JI$185+AMV4træ!$AA61*JI$186+AMV4træBP!$AA61*JI$187+AVV1træ!$AA61*JI$188+AVV1kul!$AA61*JI$189+AVV2træ!$AA61*JI$190+AVV2halm!$AA61*JI$191+AVV2gasGT!$AA61*JI$192+KKV!$AA61*JI$193+HCVgas!$AA61*JI$194+SPolie!$AA61*JI$195+SPgas!$AA61*JI$196+GeoEL!$AA59*JI$197+GeoVa!$AA59*JI$198+VP!$AA59*JI$199+Sol!$AA59*JI$200+Affald!$AA63*JI$201)</f>
        <v>1.1775784580051423</v>
      </c>
      <c r="JJ40" s="310">
        <f ca="1">IF(Sammenligning!$G$9="GJ",1,(1*3.6))*(AMV1træ!$AA63*JJ$183+AMV1træBP!$AA63*JJ$184+AMV3kul!$AA61*JJ$185+AMV4træ!$AA61*JJ$186+AMV4træBP!$AA61*JJ$187+AVV1træ!$AA61*JJ$188+AVV1kul!$AA61*JJ$189+AVV2træ!$AA61*JJ$190+AVV2halm!$AA61*JJ$191+AVV2gasGT!$AA61*JJ$192+KKV!$AA61*JJ$193+HCVgas!$AA61*JJ$194+SPolie!$AA61*JJ$195+SPgas!$AA61*JJ$196+GeoEL!$AA59*JJ$197+GeoVa!$AA59*JJ$198+VP!$AA59*JJ$199+Sol!$AA59*JJ$200+Affald!$AA63*JJ$201)</f>
        <v>0.80249909828262955</v>
      </c>
      <c r="JK40" s="246">
        <f ca="1">IF(Sammenligning!$G$9="GJ",1,(1*3.6))*(AMV1træ!$AB63*JK$183+AMV1træBP!$AB63*JK$184+AMV3kul!$AB61*JK$185+AMV4træ!$AB61*JK$186+AMV4træBP!$AB61*JK$187+AVV1træ!$AB61*JK$188+AVV1kul!$AB61*JK$189+AVV2træ!$AB61*JK$190+AVV2halm!$AB61*JK$191+AVV2gasGT!$AB61*JK$192+KKV!$AB61*JK$193+HCVgas!$AB61*JK$194+SPolie!$AB61*JK$195+SPgas!$AB61*JK$196+GeoEL!$AB59*JK$197+GeoVa!$AB59*JK$198+VP!$AB59*JK$199+Sol!$AB59*JK$200+Affald!$AB63*JK$201)</f>
        <v>0.54988099767416687</v>
      </c>
      <c r="JL40" s="246">
        <f ca="1">IF(Sammenligning!$G$9="GJ",1,(1*3.6))*(AMV1træ!$AB63*JL$183+AMV1træBP!$AB63*JL$184+AMV3kul!$AB61*JL$185+AMV4træ!$AB61*JL$186+AMV4træBP!$AB61*JL$187+AVV1træ!$AB61*JL$188+AVV1kul!$AB61*JL$189+AVV2træ!$AB61*JL$190+AVV2halm!$AB61*JL$191+AVV2gasGT!$AB61*JL$192+KKV!$AB61*JL$193+HCVgas!$AB61*JL$194+SPolie!$AB61*JL$195+SPgas!$AB61*JL$196+GeoEL!$AB59*JL$197+GeoVa!$AB59*JL$198+VP!$AB59*JL$199+Sol!$AB59*JL$200+Affald!$AB63*JL$201)</f>
        <v>0.59071541412812245</v>
      </c>
      <c r="JM40" s="246">
        <f ca="1">IF(Sammenligning!$G$9="GJ",1,(1*3.6))*(AMV1træ!$AB63*JM$183+AMV1træBP!$AB63*JM$184+AMV3kul!$AB61*JM$185+AMV4træ!$AB61*JM$186+AMV4træBP!$AB61*JM$187+AVV1træ!$AB61*JM$188+AVV1kul!$AB61*JM$189+AVV2træ!$AB61*JM$190+AVV2halm!$AB61*JM$191+AVV2gasGT!$AB61*JM$192+KKV!$AB61*JM$193+HCVgas!$AB61*JM$194+SPolie!$AB61*JM$195+SPgas!$AB61*JM$196+GeoEL!$AB59*JM$197+GeoVa!$AB59*JM$198+VP!$AB59*JM$199+Sol!$AB59*JM$200+Affald!$AB63*JM$201)</f>
        <v>0.74854907508798807</v>
      </c>
      <c r="JN40" s="246">
        <f ca="1">IF(Sammenligning!$G$9="GJ",1,(1*3.6))*(AMV1træ!$AB63*JN$183+AMV1træBP!$AB63*JN$184+AMV3kul!$AB61*JN$185+AMV4træ!$AB61*JN$186+AMV4træBP!$AB61*JN$187+AVV1træ!$AB61*JN$188+AVV1kul!$AB61*JN$189+AVV2træ!$AB61*JN$190+AVV2halm!$AB61*JN$191+AVV2gasGT!$AB61*JN$192+KKV!$AB61*JN$193+HCVgas!$AB61*JN$194+SPolie!$AB61*JN$195+SPgas!$AB61*JN$196+GeoEL!$AB59*JN$197+GeoVa!$AB59*JN$198+VP!$AB59*JN$199+Sol!$AB59*JN$200+Affald!$AB63*JN$201)</f>
        <v>1.6991161899185152</v>
      </c>
      <c r="JO40" s="246">
        <f ca="1">IF(Sammenligning!$G$9="GJ",1,(1*3.6))*(AMV1træ!$AB63*JO$183+AMV1træBP!$AB63*JO$184+AMV3kul!$AB61*JO$185+AMV4træ!$AB61*JO$186+AMV4træBP!$AB61*JO$187+AVV1træ!$AB61*JO$188+AVV1kul!$AB61*JO$189+AVV2træ!$AB61*JO$190+AVV2halm!$AB61*JO$191+AVV2gasGT!$AB61*JO$192+KKV!$AB61*JO$193+HCVgas!$AB61*JO$194+SPolie!$AB61*JO$195+SPgas!$AB61*JO$196+GeoEL!$AB59*JO$197+GeoVa!$AB59*JO$198+VP!$AB59*JO$199+Sol!$AB59*JO$200+Affald!$AB63*JO$201)</f>
        <v>1.7040493865065052</v>
      </c>
      <c r="JP40" s="246">
        <f ca="1">IF(Sammenligning!$G$9="GJ",1,(1*3.6))*(AMV1træ!$AB63*JP$183+AMV1træBP!$AB63*JP$184+AMV3kul!$AB61*JP$185+AMV4træ!$AB61*JP$186+AMV4træBP!$AB61*JP$187+AVV1træ!$AB61*JP$188+AVV1kul!$AB61*JP$189+AVV2træ!$AB61*JP$190+AVV2halm!$AB61*JP$191+AVV2gasGT!$AB61*JP$192+KKV!$AB61*JP$193+HCVgas!$AB61*JP$194+SPolie!$AB61*JP$195+SPgas!$AB61*JP$196+GeoEL!$AB59*JP$197+GeoVa!$AB59*JP$198+VP!$AB59*JP$199+Sol!$AB59*JP$200+Affald!$AB63*JP$201)</f>
        <v>1.8263661069973252</v>
      </c>
      <c r="JQ40" s="246">
        <f ca="1">IF(Sammenligning!$G$9="GJ",1,(1*3.6))*(AMV1træ!$AB63*JQ$183+AMV1træBP!$AB63*JQ$184+AMV3kul!$AB61*JQ$185+AMV4træ!$AB61*JQ$186+AMV4træBP!$AB61*JQ$187+AVV1træ!$AB61*JQ$188+AVV1kul!$AB61*JQ$189+AVV2træ!$AB61*JQ$190+AVV2halm!$AB61*JQ$191+AVV2gasGT!$AB61*JQ$192+KKV!$AB61*JQ$193+HCVgas!$AB61*JQ$194+SPolie!$AB61*JQ$195+SPgas!$AB61*JQ$196+GeoEL!$AB59*JQ$197+GeoVa!$AB59*JQ$198+VP!$AB59*JQ$199+Sol!$AB59*JQ$200+Affald!$AB63*JQ$201)</f>
        <v>1.4873699322874701</v>
      </c>
      <c r="JR40" s="246">
        <f ca="1">IF(Sammenligning!$G$9="GJ",1,(1*3.6))*(AMV1træ!$AB63*JR$183+AMV1træBP!$AB63*JR$184+AMV3kul!$AB61*JR$185+AMV4træ!$AB61*JR$186+AMV4træBP!$AB61*JR$187+AVV1træ!$AB61*JR$188+AVV1kul!$AB61*JR$189+AVV2træ!$AB61*JR$190+AVV2halm!$AB61*JR$191+AVV2gasGT!$AB61*JR$192+KKV!$AB61*JR$193+HCVgas!$AB61*JR$194+SPolie!$AB61*JR$195+SPgas!$AB61*JR$196+GeoEL!$AB59*JR$197+GeoVa!$AB59*JR$198+VP!$AB59*JR$199+Sol!$AB59*JR$200+Affald!$AB63*JR$201)</f>
        <v>1.8005004715019994</v>
      </c>
      <c r="JS40" s="246">
        <f ca="1">IF(Sammenligning!$G$9="GJ",1,(1*3.6))*(AMV1træ!$AB63*JS$183+AMV1træBP!$AB63*JS$184+AMV3kul!$AB61*JS$185+AMV4træ!$AB61*JS$186+AMV4træBP!$AB61*JS$187+AVV1træ!$AB61*JS$188+AVV1kul!$AB61*JS$189+AVV2træ!$AB61*JS$190+AVV2halm!$AB61*JS$191+AVV2gasGT!$AB61*JS$192+KKV!$AB61*JS$193+HCVgas!$AB61*JS$194+SPolie!$AB61*JS$195+SPgas!$AB61*JS$196+GeoEL!$AB59*JS$197+GeoVa!$AB59*JS$198+VP!$AB59*JS$199+Sol!$AB59*JS$200+Affald!$AB63*JS$201)</f>
        <v>1.9102103640378534</v>
      </c>
      <c r="JT40" s="246">
        <f ca="1">IF(Sammenligning!$G$9="GJ",1,(1*3.6))*(AMV1træ!$AB63*JT$183+AMV1træBP!$AB63*JT$184+AMV3kul!$AB61*JT$185+AMV4træ!$AB61*JT$186+AMV4træBP!$AB61*JT$187+AVV1træ!$AB61*JT$188+AVV1kul!$AB61*JT$189+AVV2træ!$AB61*JT$190+AVV2halm!$AB61*JT$191+AVV2gasGT!$AB61*JT$192+KKV!$AB61*JT$193+HCVgas!$AB61*JT$194+SPolie!$AB61*JT$195+SPgas!$AB61*JT$196+GeoEL!$AB59*JT$197+GeoVa!$AB59*JT$198+VP!$AB59*JT$199+Sol!$AB59*JT$200+Affald!$AB63*JT$201)</f>
        <v>1.8879171988721513</v>
      </c>
      <c r="JU40" s="246">
        <f ca="1">IF(Sammenligning!$G$9="GJ",1,(1*3.6))*(AMV1træ!$AB63*JU$183+AMV1træBP!$AB63*JU$184+AMV3kul!$AB61*JU$185+AMV4træ!$AB61*JU$186+AMV4træBP!$AB61*JU$187+AVV1træ!$AB61*JU$188+AVV1kul!$AB61*JU$189+AVV2træ!$AB61*JU$190+AVV2halm!$AB61*JU$191+AVV2gasGT!$AB61*JU$192+KKV!$AB61*JU$193+HCVgas!$AB61*JU$194+SPolie!$AB61*JU$195+SPgas!$AB61*JU$196+GeoEL!$AB59*JU$197+GeoVa!$AB59*JU$198+VP!$AB59*JU$199+Sol!$AB59*JU$200+Affald!$AB63*JU$201)</f>
        <v>1.1200927973086492</v>
      </c>
      <c r="JV40" s="246">
        <f ca="1">IF(Sammenligning!$G$9="GJ",1,(1*3.6))*(AMV1træ!$AB63*JV$183+AMV1træBP!$AB63*JV$184+AMV3kul!$AB61*JV$185+AMV4træ!$AB61*JV$186+AMV4træBP!$AB61*JV$187+AVV1træ!$AB61*JV$188+AVV1kul!$AB61*JV$189+AVV2træ!$AB61*JV$190+AVV2halm!$AB61*JV$191+AVV2gasGT!$AB61*JV$192+KKV!$AB61*JV$193+HCVgas!$AB61*JV$194+SPolie!$AB61*JV$195+SPgas!$AB61*JV$196+GeoEL!$AB59*JV$197+GeoVa!$AB59*JV$198+VP!$AB59*JV$199+Sol!$AB59*JV$200+Affald!$AB63*JV$201)</f>
        <v>0.82546316110764317</v>
      </c>
      <c r="JW40" s="246">
        <f ca="1">IF(Sammenligning!$G$9="GJ",1,(1*3.6))*(AMV1træ!$AC63*JW$183+AMV1træBP!$AC63*JW$184+AMV3kul!$AC61*JW$185+AMV4træ!$AC61*JW$186+AMV4træBP!$AC61*JW$187+AVV1træ!$AC61*JW$188+AVV1kul!$AC61*JW$189+AVV2træ!$AC61*JW$190+AVV2halm!$AC61*JW$191+AVV2gasGT!$AC61*JW$192+KKV!$AC61*JW$193+HCVgas!$AC61*JW$194+SPolie!$AC61*JW$195+SPgas!$AC61*JW$196+GeoEL!$AC59*JW$197+GeoVa!$AC59*JW$198+VP!$AC59*JW$199+Sol!$AC59*JW$200+Affald!$AC63*JW$201)</f>
        <v>0.54466400471584708</v>
      </c>
      <c r="JX40" s="246">
        <f ca="1">IF(Sammenligning!$G$9="GJ",1,(1*3.6))*(AMV1træ!$AC63*JX$183+AMV1træBP!$AC63*JX$184+AMV3kul!$AC61*JX$185+AMV4træ!$AC61*JX$186+AMV4træBP!$AC61*JX$187+AVV1træ!$AC61*JX$188+AVV1kul!$AC61*JX$189+AVV2træ!$AC61*JX$190+AVV2halm!$AC61*JX$191+AVV2gasGT!$AC61*JX$192+KKV!$AC61*JX$193+HCVgas!$AC61*JX$194+SPolie!$AC61*JX$195+SPgas!$AC61*JX$196+GeoEL!$AC59*JX$197+GeoVa!$AC59*JX$198+VP!$AC59*JX$199+Sol!$AC59*JX$200+Affald!$AC63*JX$201)</f>
        <v>0.58373945905200397</v>
      </c>
      <c r="JY40" s="246">
        <f ca="1">IF(Sammenligning!$G$9="GJ",1,(1*3.6))*(AMV1træ!$AC63*JY$183+AMV1træBP!$AC63*JY$184+AMV3kul!$AC61*JY$185+AMV4træ!$AC61*JY$186+AMV4træBP!$AC61*JY$187+AVV1træ!$AC61*JY$188+AVV1kul!$AC61*JY$189+AVV2træ!$AC61*JY$190+AVV2halm!$AC61*JY$191+AVV2gasGT!$AC61*JY$192+KKV!$AC61*JY$193+HCVgas!$AC61*JY$194+SPolie!$AC61*JY$195+SPgas!$AC61*JY$196+GeoEL!$AC59*JY$197+GeoVa!$AC59*JY$198+VP!$AC59*JY$199+Sol!$AC59*JY$200+Affald!$AC63*JY$201)</f>
        <v>0.77065236953933713</v>
      </c>
      <c r="JZ40" s="246">
        <f ca="1">IF(Sammenligning!$G$9="GJ",1,(1*3.6))*(AMV1træ!$AC63*JZ$183+AMV1træBP!$AC63*JZ$184+AMV3kul!$AC61*JZ$185+AMV4træ!$AC61*JZ$186+AMV4træBP!$AC61*JZ$187+AVV1træ!$AC61*JZ$188+AVV1kul!$AC61*JZ$189+AVV2træ!$AC61*JZ$190+AVV2halm!$AC61*JZ$191+AVV2gasGT!$AC61*JZ$192+KKV!$AC61*JZ$193+HCVgas!$AC61*JZ$194+SPolie!$AC61*JZ$195+SPgas!$AC61*JZ$196+GeoEL!$AC59*JZ$197+GeoVa!$AC59*JZ$198+VP!$AC59*JZ$199+Sol!$AC59*JZ$200+Affald!$AC63*JZ$201)</f>
        <v>1.6881202522883745</v>
      </c>
      <c r="KA40" s="246">
        <f ca="1">IF(Sammenligning!$G$9="GJ",1,(1*3.6))*(AMV1træ!$AC63*KA$183+AMV1træBP!$AC63*KA$184+AMV3kul!$AC61*KA$185+AMV4træ!$AC61*KA$186+AMV4træBP!$AC61*KA$187+AVV1træ!$AC61*KA$188+AVV1kul!$AC61*KA$189+AVV2træ!$AC61*KA$190+AVV2halm!$AC61*KA$191+AVV2gasGT!$AC61*KA$192+KKV!$AC61*KA$193+HCVgas!$AC61*KA$194+SPolie!$AC61*KA$195+SPgas!$AC61*KA$196+GeoEL!$AC59*KA$197+GeoVa!$AC59*KA$198+VP!$AC59*KA$199+Sol!$AC59*KA$200+Affald!$AC63*KA$201)</f>
        <v>1.7083992913445138</v>
      </c>
      <c r="KB40" s="246">
        <f ca="1">IF(Sammenligning!$G$9="GJ",1,(1*3.6))*(AMV1træ!$AC63*KB$183+AMV1træBP!$AC63*KB$184+AMV3kul!$AC61*KB$185+AMV4træ!$AC61*KB$186+AMV4træBP!$AC61*KB$187+AVV1træ!$AC61*KB$188+AVV1kul!$AC61*KB$189+AVV2træ!$AC61*KB$190+AVV2halm!$AC61*KB$191+AVV2gasGT!$AC61*KB$192+KKV!$AC61*KB$193+HCVgas!$AC61*KB$194+SPolie!$AC61*KB$195+SPgas!$AC61*KB$196+GeoEL!$AC59*KB$197+GeoVa!$AC59*KB$198+VP!$AC59*KB$199+Sol!$AC59*KB$200+Affald!$AC63*KB$201)</f>
        <v>1.8150736921116191</v>
      </c>
      <c r="KC40" s="246">
        <f ca="1">IF(Sammenligning!$G$9="GJ",1,(1*3.6))*(AMV1træ!$AC63*KC$183+AMV1træBP!$AC63*KC$184+AMV3kul!$AC61*KC$185+AMV4træ!$AC61*KC$186+AMV4træBP!$AC61*KC$187+AVV1træ!$AC61*KC$188+AVV1kul!$AC61*KC$189+AVV2træ!$AC61*KC$190+AVV2halm!$AC61*KC$191+AVV2gasGT!$AC61*KC$192+KKV!$AC61*KC$193+HCVgas!$AC61*KC$194+SPolie!$AC61*KC$195+SPgas!$AC61*KC$196+GeoEL!$AC59*KC$197+GeoVa!$AC59*KC$198+VP!$AC59*KC$199+Sol!$AC59*KC$200+Affald!$AC63*KC$201)</f>
        <v>1.4735326321412754</v>
      </c>
      <c r="KD40" s="246">
        <f ca="1">IF(Sammenligning!$G$9="GJ",1,(1*3.6))*(AMV1træ!$AC63*KD$183+AMV1træBP!$AC63*KD$184+AMV3kul!$AC61*KD$185+AMV4træ!$AC61*KD$186+AMV4træBP!$AC61*KD$187+AVV1træ!$AC61*KD$188+AVV1kul!$AC61*KD$189+AVV2træ!$AC61*KD$190+AVV2halm!$AC61*KD$191+AVV2gasGT!$AC61*KD$192+KKV!$AC61*KD$193+HCVgas!$AC61*KD$194+SPolie!$AC61*KD$195+SPgas!$AC61*KD$196+GeoEL!$AC59*KD$197+GeoVa!$AC59*KD$198+VP!$AC59*KD$199+Sol!$AC59*KD$200+Affald!$AC63*KD$201)</f>
        <v>1.7897132622444092</v>
      </c>
      <c r="KE40" s="246">
        <f ca="1">IF(Sammenligning!$G$9="GJ",1,(1*3.6))*(AMV1træ!$AC63*KE$183+AMV1træBP!$AC63*KE$184+AMV3kul!$AC61*KE$185+AMV4træ!$AC61*KE$186+AMV4træBP!$AC61*KE$187+AVV1træ!$AC61*KE$188+AVV1kul!$AC61*KE$189+AVV2træ!$AC61*KE$190+AVV2halm!$AC61*KE$191+AVV2gasGT!$AC61*KE$192+KKV!$AC61*KE$193+HCVgas!$AC61*KE$194+SPolie!$AC61*KE$195+SPgas!$AC61*KE$196+GeoEL!$AC59*KE$197+GeoVa!$AC59*KE$198+VP!$AC59*KE$199+Sol!$AC59*KE$200+Affald!$AC63*KE$201)</f>
        <v>1.8000822841295252</v>
      </c>
      <c r="KF40" s="246">
        <f ca="1">IF(Sammenligning!$G$9="GJ",1,(1*3.6))*(AMV1træ!$AC63*KF$183+AMV1træBP!$AC63*KF$184+AMV3kul!$AC61*KF$185+AMV4træ!$AC61*KF$186+AMV4træBP!$AC61*KF$187+AVV1træ!$AC61*KF$188+AVV1kul!$AC61*KF$189+AVV2træ!$AC61*KF$190+AVV2halm!$AC61*KF$191+AVV2gasGT!$AC61*KF$192+KKV!$AC61*KF$193+HCVgas!$AC61*KF$194+SPolie!$AC61*KF$195+SPgas!$AC61*KF$196+GeoEL!$AC59*KF$197+GeoVa!$AC59*KF$198+VP!$AC59*KF$199+Sol!$AC59*KF$200+Affald!$AC63*KF$201)</f>
        <v>1.8486792802477443</v>
      </c>
      <c r="KG40" s="246">
        <f ca="1">IF(Sammenligning!$G$9="GJ",1,(1*3.6))*(AMV1træ!$AC63*KG$183+AMV1træBP!$AC63*KG$184+AMV3kul!$AC61*KG$185+AMV4træ!$AC61*KG$186+AMV4træBP!$AC61*KG$187+AVV1træ!$AC61*KG$188+AVV1kul!$AC61*KG$189+AVV2træ!$AC61*KG$190+AVV2halm!$AC61*KG$191+AVV2gasGT!$AC61*KG$192+KKV!$AC61*KG$193+HCVgas!$AC61*KG$194+SPolie!$AC61*KG$195+SPgas!$AC61*KG$196+GeoEL!$AC59*KG$197+GeoVa!$AC59*KG$198+VP!$AC59*KG$199+Sol!$AC59*KG$200+Affald!$AC63*KG$201)</f>
        <v>1.0643101600798355</v>
      </c>
      <c r="KH40" s="246">
        <f ca="1">IF(Sammenligning!$G$9="GJ",1,(1*3.6))*(AMV1træ!$AC63*KH$183+AMV1træBP!$AC63*KH$184+AMV3kul!$AC61*KH$185+AMV4træ!$AC61*KH$186+AMV4træBP!$AC61*KH$187+AVV1træ!$AC61*KH$188+AVV1kul!$AC61*KH$189+AVV2træ!$AC61*KH$190+AVV2halm!$AC61*KH$191+AVV2gasGT!$AC61*KH$192+KKV!$AC61*KH$193+HCVgas!$AC61*KH$194+SPolie!$AC61*KH$195+SPgas!$AC61*KH$196+GeoEL!$AC59*KH$197+GeoVa!$AC59*KH$198+VP!$AC59*KH$199+Sol!$AC59*KH$200+Affald!$AC63*KH$201)</f>
        <v>0.84741415212171756</v>
      </c>
      <c r="KI40" s="246">
        <f ca="1">IF(Sammenligning!$G$9="GJ",1,(1*3.6))*(AMV1træ!$AD63*KI$183+AMV1træBP!$AD63*KI$184+AMV3kul!$AD61*KI$185+AMV4træ!$AD61*KI$186+AMV4træBP!$AD61*KI$187+AVV1træ!$AD61*KI$188+AVV1kul!$AD61*KI$189+AVV2træ!$AD61*KI$190+AVV2halm!$AD61*KI$191+AVV2gasGT!$AD61*KI$192+KKV!$AD61*KI$193+HCVgas!$AD61*KI$194+SPolie!$AD61*KI$195+SPgas!$AD61*KI$196+GeoEL!$AD59*KI$197+GeoVa!$AD59*KI$198+VP!$AD59*KI$199+Sol!$AD59*KI$200+Affald!$AD63*KI$201)</f>
        <v>0.53948226338310479</v>
      </c>
      <c r="KJ40" s="246">
        <f ca="1">IF(Sammenligning!$G$9="GJ",1,(1*3.6))*(AMV1træ!$AD63*KJ$183+AMV1træBP!$AD63*KJ$184+AMV3kul!$AD61*KJ$185+AMV4træ!$AD61*KJ$186+AMV4træBP!$AD61*KJ$187+AVV1træ!$AD61*KJ$188+AVV1kul!$AD61*KJ$189+AVV2træ!$AD61*KJ$190+AVV2halm!$AD61*KJ$191+AVV2gasGT!$AD61*KJ$192+KKV!$AD61*KJ$193+HCVgas!$AD61*KJ$194+SPolie!$AD61*KJ$195+SPgas!$AD61*KJ$196+GeoEL!$AD59*KJ$197+GeoVa!$AD59*KJ$198+VP!$AD59*KJ$199+Sol!$AD59*KJ$200+Affald!$AD63*KJ$201)</f>
        <v>0.5770808622429312</v>
      </c>
      <c r="KK40" s="246">
        <f ca="1">IF(Sammenligning!$G$9="GJ",1,(1*3.6))*(AMV1træ!$AD63*KK$183+AMV1træBP!$AD63*KK$184+AMV3kul!$AD61*KK$185+AMV4træ!$AD61*KK$186+AMV4træBP!$AD61*KK$187+AVV1træ!$AD61*KK$188+AVV1kul!$AD61*KK$189+AVV2træ!$AD61*KK$190+AVV2halm!$AD61*KK$191+AVV2gasGT!$AD61*KK$192+KKV!$AD61*KK$193+HCVgas!$AD61*KK$194+SPolie!$AD61*KK$195+SPgas!$AD61*KK$196+GeoEL!$AD59*KK$197+GeoVa!$AD59*KK$198+VP!$AD59*KK$199+Sol!$AD59*KK$200+Affald!$AD63*KK$201)</f>
        <v>0.79287449095067719</v>
      </c>
      <c r="KL40" s="246">
        <f ca="1">IF(Sammenligning!$G$9="GJ",1,(1*3.6))*(AMV1træ!$AD63*KL$183+AMV1træBP!$AD63*KL$184+AMV3kul!$AD61*KL$185+AMV4træ!$AD61*KL$186+AMV4træBP!$AD61*KL$187+AVV1træ!$AD61*KL$188+AVV1kul!$AD61*KL$189+AVV2træ!$AD61*KL$190+AVV2halm!$AD61*KL$191+AVV2gasGT!$AD61*KL$192+KKV!$AD61*KL$193+HCVgas!$AD61*KL$194+SPolie!$AD61*KL$195+SPgas!$AD61*KL$196+GeoEL!$AD59*KL$197+GeoVa!$AD59*KL$198+VP!$AD59*KL$199+Sol!$AD59*KL$200+Affald!$AD63*KL$201)</f>
        <v>1.6766305984315646</v>
      </c>
      <c r="KM40" s="246">
        <f ca="1">IF(Sammenligning!$G$9="GJ",1,(1*3.6))*(AMV1træ!$AD63*KM$183+AMV1træBP!$AD63*KM$184+AMV3kul!$AD61*KM$185+AMV4træ!$AD61*KM$186+AMV4træBP!$AD61*KM$187+AVV1træ!$AD61*KM$188+AVV1kul!$AD61*KM$189+AVV2træ!$AD61*KM$190+AVV2halm!$AD61*KM$191+AVV2gasGT!$AD61*KM$192+KKV!$AD61*KM$193+HCVgas!$AD61*KM$194+SPolie!$AD61*KM$195+SPgas!$AD61*KM$196+GeoEL!$AD59*KM$197+GeoVa!$AD59*KM$198+VP!$AD59*KM$199+Sol!$AD59*KM$200+Affald!$AD63*KM$201)</f>
        <v>1.7123685260885795</v>
      </c>
      <c r="KN40" s="246">
        <f ca="1">IF(Sammenligning!$G$9="GJ",1,(1*3.6))*(AMV1træ!$AD63*KN$183+AMV1træBP!$AD63*KN$184+AMV3kul!$AD61*KN$185+AMV4træ!$AD61*KN$186+AMV4træBP!$AD61*KN$187+AVV1træ!$AD61*KN$188+AVV1kul!$AD61*KN$189+AVV2træ!$AD61*KN$190+AVV2halm!$AD61*KN$191+AVV2gasGT!$AD61*KN$192+KKV!$AD61*KN$193+HCVgas!$AD61*KN$194+SPolie!$AD61*KN$195+SPgas!$AD61*KN$196+GeoEL!$AD59*KN$197+GeoVa!$AD59*KN$198+VP!$AD59*KN$199+Sol!$AD59*KN$200+Affald!$AD63*KN$201)</f>
        <v>1.8030274270645394</v>
      </c>
      <c r="KO40" s="246">
        <f ca="1">IF(Sammenligning!$G$9="GJ",1,(1*3.6))*(AMV1træ!$AD63*KO$183+AMV1træBP!$AD63*KO$184+AMV3kul!$AD61*KO$185+AMV4træ!$AD61*KO$186+AMV4træBP!$AD61*KO$187+AVV1træ!$AD61*KO$188+AVV1kul!$AD61*KO$189+AVV2træ!$AD61*KO$190+AVV2halm!$AD61*KO$191+AVV2gasGT!$AD61*KO$192+KKV!$AD61*KO$193+HCVgas!$AD61*KO$194+SPolie!$AD61*KO$195+SPgas!$AD61*KO$196+GeoEL!$AD59*KO$197+GeoVa!$AD59*KO$198+VP!$AD59*KO$199+Sol!$AD59*KO$200+Affald!$AD63*KO$201)</f>
        <v>1.4599542629746896</v>
      </c>
      <c r="KP40" s="246">
        <f ca="1">IF(Sammenligning!$G$9="GJ",1,(1*3.6))*(AMV1træ!$AD63*KP$183+AMV1træBP!$AD63*KP$184+AMV3kul!$AD61*KP$185+AMV4træ!$AD61*KP$186+AMV4træBP!$AD61*KP$187+AVV1træ!$AD61*KP$188+AVV1kul!$AD61*KP$189+AVV2træ!$AD61*KP$190+AVV2halm!$AD61*KP$191+AVV2gasGT!$AD61*KP$192+KKV!$AD61*KP$193+HCVgas!$AD61*KP$194+SPolie!$AD61*KP$195+SPgas!$AD61*KP$196+GeoEL!$AD59*KP$197+GeoVa!$AD59*KP$198+VP!$AD59*KP$199+Sol!$AD59*KP$200+Affald!$AD63*KP$201)</f>
        <v>1.7788489197274586</v>
      </c>
      <c r="KQ40" s="246">
        <f ca="1">IF(Sammenligning!$G$9="GJ",1,(1*3.6))*(AMV1træ!$AD63*KQ$183+AMV1træBP!$AD63*KQ$184+AMV3kul!$AD61*KQ$185+AMV4træ!$AD61*KQ$186+AMV4træBP!$AD61*KQ$187+AVV1træ!$AD61*KQ$188+AVV1kul!$AD61*KQ$189+AVV2træ!$AD61*KQ$190+AVV2halm!$AD61*KQ$191+AVV2gasGT!$AD61*KQ$192+KKV!$AD61*KQ$193+HCVgas!$AD61*KQ$194+SPolie!$AD61*KQ$195+SPgas!$AD61*KQ$196+GeoEL!$AD59*KQ$197+GeoVa!$AD59*KQ$198+VP!$AD59*KQ$199+Sol!$AD59*KQ$200+Affald!$AD63*KQ$201)</f>
        <v>1.6905405125925355</v>
      </c>
      <c r="KR40" s="246">
        <f ca="1">IF(Sammenligning!$G$9="GJ",1,(1*3.6))*(AMV1træ!$AD63*KR$183+AMV1træBP!$AD63*KR$184+AMV3kul!$AD61*KR$185+AMV4træ!$AD61*KR$186+AMV4træBP!$AD61*KR$187+AVV1træ!$AD61*KR$188+AVV1kul!$AD61*KR$189+AVV2træ!$AD61*KR$190+AVV2halm!$AD61*KR$191+AVV2gasGT!$AD61*KR$192+KKV!$AD61*KR$193+HCVgas!$AD61*KR$194+SPolie!$AD61*KR$195+SPgas!$AD61*KR$196+GeoEL!$AD59*KR$197+GeoVa!$AD59*KR$198+VP!$AD59*KR$199+Sol!$AD59*KR$200+Affald!$AD63*KR$201)</f>
        <v>1.8081575285381746</v>
      </c>
      <c r="KS40" s="246">
        <f ca="1">IF(Sammenligning!$G$9="GJ",1,(1*3.6))*(AMV1træ!$AD63*KS$183+AMV1træBP!$AD63*KS$184+AMV3kul!$AD61*KS$185+AMV4træ!$AD61*KS$186+AMV4træBP!$AD61*KS$187+AVV1træ!$AD61*KS$188+AVV1kul!$AD61*KS$189+AVV2træ!$AD61*KS$190+AVV2halm!$AD61*KS$191+AVV2gasGT!$AD61*KS$192+KKV!$AD61*KS$193+HCVgas!$AD61*KS$194+SPolie!$AD61*KS$195+SPgas!$AD61*KS$196+GeoEL!$AD59*KS$197+GeoVa!$AD59*KS$198+VP!$AD59*KS$199+Sol!$AD59*KS$200+Affald!$AD63*KS$201)</f>
        <v>1.010177921130041</v>
      </c>
      <c r="KT40" s="246">
        <f ca="1">IF(Sammenligning!$G$9="GJ",1,(1*3.6))*(AMV1træ!$AD63*KT$183+AMV1træBP!$AD63*KT$184+AMV3kul!$AD61*KT$185+AMV4træ!$AD61*KT$186+AMV4træBP!$AD61*KT$187+AVV1træ!$AD61*KT$188+AVV1kul!$AD61*KT$189+AVV2træ!$AD61*KT$190+AVV2halm!$AD61*KT$191+AVV2gasGT!$AD61*KT$192+KKV!$AD61*KT$193+HCVgas!$AD61*KT$194+SPolie!$AD61*KT$195+SPgas!$AD61*KT$196+GeoEL!$AD59*KT$197+GeoVa!$AD59*KT$198+VP!$AD59*KT$199+Sol!$AD59*KT$200+Affald!$AD63*KT$201)</f>
        <v>0.86837277688549197</v>
      </c>
      <c r="KU40" s="246">
        <f ca="1">IF(Sammenligning!$G$9="GJ",1,(1*3.6))*(AMV1træ!$AE63*KU$183+AMV1træBP!$AE63*KU$184+AMV3kul!$AE61*KU$185+AMV4træ!$AE61*KU$186+AMV4træBP!$AE61*KU$187+AVV1træ!$AE61*KU$188+AVV1kul!$AE61*KU$189+AVV2træ!$AE61*KU$190+AVV2halm!$AE61*KU$191+AVV2gasGT!$AE61*KU$192+KKV!$AE61*KU$193+HCVgas!$AE61*KU$194+SPolie!$AE61*KU$195+SPgas!$AE61*KU$196+GeoEL!$AE59*KU$197+GeoVa!$AE59*KU$198+VP!$AE59*KU$199+Sol!$AE59*KU$200+Affald!$AE63*KU$201)</f>
        <v>0.53433406755793855</v>
      </c>
      <c r="KV40" s="246">
        <f ca="1">IF(Sammenligning!$G$9="GJ",1,(1*3.6))*(AMV1træ!$AE63*KV$183+AMV1træBP!$AE63*KV$184+AMV3kul!$AE61*KV$185+AMV4træ!$AE61*KV$186+AMV4træBP!$AE61*KV$187+AVV1træ!$AE61*KV$188+AVV1kul!$AE61*KV$189+AVV2træ!$AE61*KV$190+AVV2halm!$AE61*KV$191+AVV2gasGT!$AE61*KV$192+KKV!$AE61*KV$193+HCVgas!$AE61*KV$194+SPolie!$AE61*KV$195+SPgas!$AE61*KV$196+GeoEL!$AE59*KV$197+GeoVa!$AE59*KV$198+VP!$AE59*KV$199+Sol!$AE59*KV$200+Affald!$AE63*KV$201)</f>
        <v>0.57074914063738702</v>
      </c>
      <c r="KW40" s="246">
        <f ca="1">IF(Sammenligning!$G$9="GJ",1,(1*3.6))*(AMV1træ!$AE63*KW$183+AMV1træBP!$AE63*KW$184+AMV3kul!$AE61*KW$185+AMV4træ!$AE61*KW$186+AMV4træBP!$AE61*KW$187+AVV1træ!$AE61*KW$188+AVV1kul!$AE61*KW$189+AVV2træ!$AE61*KW$190+AVV2halm!$AE61*KW$191+AVV2gasGT!$AE61*KW$192+KKV!$AE61*KW$193+HCVgas!$AE61*KW$194+SPolie!$AE61*KW$195+SPgas!$AE61*KW$196+GeoEL!$AE59*KW$197+GeoVa!$AE59*KW$198+VP!$AE59*KW$199+Sol!$AE59*KW$200+Affald!$AE63*KW$201)</f>
        <v>0.81521646294085881</v>
      </c>
      <c r="KX40" s="246">
        <f ca="1">IF(Sammenligning!$G$9="GJ",1,(1*3.6))*(AMV1træ!$AE63*KX$183+AMV1træBP!$AE63*KX$184+AMV3kul!$AE61*KX$185+AMV4træ!$AE61*KX$186+AMV4træBP!$AE61*KX$187+AVV1træ!$AE61*KX$188+AVV1kul!$AE61*KX$189+AVV2træ!$AE61*KX$190+AVV2halm!$AE61*KX$191+AVV2gasGT!$AE61*KX$192+KKV!$AE61*KX$193+HCVgas!$AE61*KX$194+SPolie!$AE61*KX$195+SPgas!$AE61*KX$196+GeoEL!$AE59*KX$197+GeoVa!$AE59*KX$198+VP!$AE59*KX$199+Sol!$AE59*KX$200+Affald!$AE63*KX$201)</f>
        <v>1.6646097520499163</v>
      </c>
      <c r="KY40" s="246">
        <f ca="1">IF(Sammenligning!$G$9="GJ",1,(1*3.6))*(AMV1træ!$AE63*KY$183+AMV1træBP!$AE63*KY$184+AMV3kul!$AE61*KY$185+AMV4træ!$AE61*KY$186+AMV4træBP!$AE61*KY$187+AVV1træ!$AE61*KY$188+AVV1kul!$AE61*KY$189+AVV2træ!$AE61*KY$190+AVV2halm!$AE61*KY$191+AVV2gasGT!$AE61*KY$192+KKV!$AE61*KY$193+HCVgas!$AE61*KY$194+SPolie!$AE61*KY$195+SPgas!$AE61*KY$196+GeoEL!$AE59*KY$197+GeoVa!$AE59*KY$198+VP!$AE59*KY$199+Sol!$AE59*KY$200+Affald!$AE63*KY$201)</f>
        <v>1.7160048841719002</v>
      </c>
      <c r="KZ40" s="246">
        <f ca="1">IF(Sammenligning!$G$9="GJ",1,(1*3.6))*(AMV1træ!$AE63*KZ$183+AMV1træBP!$AE63*KZ$184+AMV3kul!$AE61*KZ$185+AMV4træ!$AE61*KZ$186+AMV4træBP!$AE61*KZ$187+AVV1træ!$AE61*KZ$188+AVV1kul!$AE61*KZ$189+AVV2træ!$AE61*KZ$190+AVV2halm!$AE61*KZ$191+AVV2gasGT!$AE61*KZ$192+KKV!$AE61*KZ$193+HCVgas!$AE61*KZ$194+SPolie!$AE61*KZ$195+SPgas!$AE61*KZ$196+GeoEL!$AE59*KZ$197+GeoVa!$AE59*KZ$198+VP!$AE59*KZ$199+Sol!$AE59*KZ$200+Affald!$AE63*KZ$201)</f>
        <v>1.7901492221863311</v>
      </c>
      <c r="LA40" s="246">
        <f ca="1">IF(Sammenligning!$G$9="GJ",1,(1*3.6))*(AMV1træ!$AE63*LA$183+AMV1træBP!$AE63*LA$184+AMV3kul!$AE61*LA$185+AMV4træ!$AE61*LA$186+AMV4træBP!$AE61*LA$187+AVV1træ!$AE61*LA$188+AVV1kul!$AE61*LA$189+AVV2træ!$AE61*LA$190+AVV2halm!$AE61*LA$191+AVV2gasGT!$AE61*LA$192+KKV!$AE61*LA$193+HCVgas!$AE61*LA$194+SPolie!$AE61*LA$195+SPgas!$AE61*LA$196+GeoEL!$AE59*LA$197+GeoVa!$AE59*LA$198+VP!$AE59*LA$199+Sol!$AE59*LA$200+Affald!$AE63*LA$201)</f>
        <v>1.4466276236136741</v>
      </c>
      <c r="LB40" s="246">
        <f ca="1">IF(Sammenligning!$G$9="GJ",1,(1*3.6))*(AMV1træ!$AE63*LB$183+AMV1træBP!$AE63*LB$184+AMV3kul!$AE61*LB$185+AMV4træ!$AE61*LB$186+AMV4træBP!$AE61*LB$187+AVV1træ!$AE61*LB$188+AVV1kul!$AE61*LB$189+AVV2træ!$AE61*LB$190+AVV2halm!$AE61*LB$191+AVV2gasGT!$AE61*LB$192+KKV!$AE61*LB$193+HCVgas!$AE61*LB$194+SPolie!$AE61*LB$195+SPgas!$AE61*LB$196+GeoEL!$AE59*LB$197+GeoVa!$AE59*LB$198+VP!$AE59*LB$199+Sol!$AE59*LB$200+Affald!$AE63*LB$201)</f>
        <v>1.7679066136779813</v>
      </c>
      <c r="LC40" s="246">
        <f ca="1">IF(Sammenligning!$G$9="GJ",1,(1*3.6))*(AMV1træ!$AE63*LC$183+AMV1træBP!$AE63*LC$184+AMV3kul!$AE61*LC$185+AMV4træ!$AE61*LC$186+AMV4træBP!$AE61*LC$187+AVV1træ!$AE61*LC$188+AVV1kul!$AE61*LC$189+AVV2træ!$AE61*LC$190+AVV2halm!$AE61*LC$191+AVV2gasGT!$AE61*LC$192+KKV!$AE61*LC$193+HCVgas!$AE61*LC$194+SPolie!$AE61*LC$195+SPgas!$AE61*LC$196+GeoEL!$AE59*LC$197+GeoVa!$AE59*LC$198+VP!$AE59*LC$199+Sol!$AE59*LC$200+Affald!$AE63*LC$201)</f>
        <v>1.5815803790624756</v>
      </c>
      <c r="LD40" s="246">
        <f ca="1">IF(Sammenligning!$G$9="GJ",1,(1*3.6))*(AMV1træ!$AE63*LD$183+AMV1træBP!$AE63*LD$184+AMV3kul!$AE61*LD$185+AMV4træ!$AE61*LD$186+AMV4træBP!$AE61*LD$187+AVV1træ!$AE61*LD$188+AVV1kul!$AE61*LD$189+AVV2træ!$AE61*LD$190+AVV2halm!$AE61*LD$191+AVV2gasGT!$AE61*LD$192+KKV!$AE61*LD$193+HCVgas!$AE61*LD$194+SPolie!$AE61*LD$195+SPgas!$AE61*LD$196+GeoEL!$AE59*LD$197+GeoVa!$AE59*LD$198+VP!$AE59*LD$199+Sol!$AE59*LD$200+Affald!$AE63*LD$201)</f>
        <v>1.7662818763052299</v>
      </c>
      <c r="LE40" s="246">
        <f ca="1">IF(Sammenligning!$G$9="GJ",1,(1*3.6))*(AMV1træ!$AE63*LE$183+AMV1træBP!$AE63*LE$184+AMV3kul!$AE61*LE$185+AMV4træ!$AE61*LE$186+AMV4træBP!$AE61*LE$187+AVV1træ!$AE61*LE$188+AVV1kul!$AE61*LE$189+AVV2træ!$AE61*LE$190+AVV2halm!$AE61*LE$191+AVV2gasGT!$AE61*LE$192+KKV!$AE61*LE$193+HCVgas!$AE61*LE$194+SPolie!$AE61*LE$195+SPgas!$AE61*LE$196+GeoEL!$AE59*LE$197+GeoVa!$AE59*LE$198+VP!$AE59*LE$199+Sol!$AE59*LE$200+Affald!$AE63*LE$201)</f>
        <v>0.95764560139521149</v>
      </c>
      <c r="LF40" s="246">
        <f ca="1">IF(Sammenligning!$G$9="GJ",1,(1*3.6))*(AMV1træ!$AE63*LF$183+AMV1træBP!$AE63*LF$184+AMV3kul!$AE61*LF$185+AMV4træ!$AE61*LF$186+AMV4træBP!$AE61*LF$187+AVV1træ!$AE61*LF$188+AVV1kul!$AE61*LF$189+AVV2træ!$AE61*LF$190+AVV2halm!$AE61*LF$191+AVV2gasGT!$AE61*LF$192+KKV!$AE61*LF$193+HCVgas!$AE61*LF$194+SPolie!$AE61*LF$195+SPgas!$AE61*LF$196+GeoEL!$AE59*LF$197+GeoVa!$AE59*LF$198+VP!$AE59*LF$199+Sol!$AE59*LF$200+Affald!$AE63*LF$201)</f>
        <v>0.88835918052647478</v>
      </c>
      <c r="LG40" s="310">
        <f ca="1">IF(Sammenligning!$G$9="GJ",1,(1*3.6))*(AMV1træ!$AF63*LG$183+AMV1træBP!$AF63*LG$184+AMV3kul!$AF61*LG$185+AMV4træ!$AF61*LG$186+AMV4træBP!$AF61*LG$187+AVV1træ!$AF61*LG$188+AVV1kul!$AF61*LG$189+AVV2træ!$AF61*LG$190+AVV2halm!$AF61*LG$191+AVV2gasGT!$AF61*LG$192+KKV!$AF61*LG$193+HCVgas!$AF61*LG$194+SPolie!$AF61*LG$195+SPgas!$AF61*LG$196+GeoEL!$AF59*LG$197+GeoVa!$AF59*LG$198+VP!$AF59*LG$199+Sol!$AF59*LG$200+Affald!$AF63*LG$201)</f>
        <v>0.52921781947194524</v>
      </c>
      <c r="LH40" s="310">
        <f ca="1">IF(Sammenligning!$G$9="GJ",1,(1*3.6))*(AMV1træ!$AF63*LH$183+AMV1træBP!$AF63*LH$184+AMV3kul!$AF61*LH$185+AMV4træ!$AF61*LH$186+AMV4træBP!$AF61*LH$187+AVV1træ!$AF61*LH$188+AVV1kul!$AF61*LH$189+AVV2træ!$AF61*LH$190+AVV2halm!$AF61*LH$191+AVV2gasGT!$AF61*LH$192+KKV!$AF61*LH$193+HCVgas!$AF61*LH$194+SPolie!$AF61*LH$195+SPgas!$AF61*LH$196+GeoEL!$AF59*LH$197+GeoVa!$AF59*LH$198+VP!$AF59*LH$199+Sol!$AF59*LH$200+Affald!$AF63*LH$201)</f>
        <v>0.56475419553904904</v>
      </c>
      <c r="LI40" s="310">
        <f ca="1">IF(Sammenligning!$G$9="GJ",1,(1*3.6))*(AMV1træ!$AF63*LI$183+AMV1træBP!$AF63*LI$184+AMV3kul!$AF61*LI$185+AMV4træ!$AF61*LI$186+AMV4træBP!$AF61*LI$187+AVV1træ!$AF61*LI$188+AVV1kul!$AF61*LI$189+AVV2træ!$AF61*LI$190+AVV2halm!$AF61*LI$191+AVV2gasGT!$AF61*LI$192+KKV!$AF61*LI$193+HCVgas!$AF61*LI$194+SPolie!$AF61*LI$195+SPgas!$AF61*LI$196+GeoEL!$AF59*LI$197+GeoVa!$AF59*LI$198+VP!$AF59*LI$199+Sol!$AF59*LI$200+Affald!$AF63*LI$201)</f>
        <v>0.83767932091969655</v>
      </c>
      <c r="LJ40" s="310">
        <f ca="1">IF(Sammenligning!$G$9="GJ",1,(1*3.6))*(AMV1træ!$AF63*LJ$183+AMV1træBP!$AF63*LJ$184+AMV3kul!$AF61*LJ$185+AMV4træ!$AF61*LJ$186+AMV4træBP!$AF61*LJ$187+AVV1træ!$AF61*LJ$188+AVV1kul!$AF61*LJ$189+AVV2træ!$AF61*LJ$190+AVV2halm!$AF61*LJ$191+AVV2gasGT!$AF61*LJ$192+KKV!$AF61*LJ$193+HCVgas!$AF61*LJ$194+SPolie!$AF61*LJ$195+SPgas!$AF61*LJ$196+GeoEL!$AF59*LJ$197+GeoVa!$AF59*LJ$198+VP!$AF59*LJ$199+Sol!$AF59*LJ$200+Affald!$AF63*LJ$201)</f>
        <v>1.6520163454556505</v>
      </c>
      <c r="LK40" s="310">
        <f ca="1">IF(Sammenligning!$G$9="GJ",1,(1*3.6))*(AMV1træ!$AF63*LK$183+AMV1træBP!$AF63*LK$184+AMV3kul!$AF61*LK$185+AMV4træ!$AF61*LK$186+AMV4træBP!$AF61*LK$187+AVV1træ!$AF61*LK$188+AVV1kul!$AF61*LK$189+AVV2træ!$AF61*LK$190+AVV2halm!$AF61*LK$191+AVV2gasGT!$AF61*LK$192+KKV!$AF61*LK$193+HCVgas!$AF61*LK$194+SPolie!$AF61*LK$195+SPgas!$AF61*LK$196+GeoEL!$AF59*LK$197+GeoVa!$AF59*LK$198+VP!$AF59*LK$199+Sol!$AF59*LK$200+Affald!$AF63*LK$201)</f>
        <v>1.7193484797366185</v>
      </c>
      <c r="LL40" s="310">
        <f ca="1">IF(Sammenligning!$G$9="GJ",1,(1*3.6))*(AMV1træ!$AF63*LL$183+AMV1træBP!$AF63*LL$184+AMV3kul!$AF61*LL$185+AMV4træ!$AF61*LL$186+AMV4træBP!$AF61*LL$187+AVV1træ!$AF61*LL$188+AVV1kul!$AF61*LL$189+AVV2træ!$AF61*LL$190+AVV2halm!$AF61*LL$191+AVV2gasGT!$AF61*LL$192+KKV!$AF61*LL$193+HCVgas!$AF61*LL$194+SPolie!$AF61*LL$195+SPgas!$AF61*LL$196+GeoEL!$AF59*LL$197+GeoVa!$AF59*LL$198+VP!$AF59*LL$199+Sol!$AF59*LL$200+Affald!$AF63*LL$201)</f>
        <v>1.7763498165574929</v>
      </c>
      <c r="LM40" s="310">
        <f ca="1">IF(Sammenligning!$G$9="GJ",1,(1*3.6))*(AMV1træ!$AF63*LM$183+AMV1træBP!$AF63*LM$184+AMV3kul!$AF61*LM$185+AMV4træ!$AF61*LM$186+AMV4træBP!$AF61*LM$187+AVV1træ!$AF61*LM$188+AVV1kul!$AF61*LM$189+AVV2træ!$AF61*LM$190+AVV2halm!$AF61*LM$191+AVV2gasGT!$AF61*LM$192+KKV!$AF61*LM$193+HCVgas!$AF61*LM$194+SPolie!$AF61*LM$195+SPgas!$AF61*LM$196+GeoEL!$AF59*LM$197+GeoVa!$AF59*LM$198+VP!$AF59*LM$199+Sol!$AF59*LM$200+Affald!$AF63*LM$201)</f>
        <v>1.4335457774622418</v>
      </c>
      <c r="LN40" s="310">
        <f ca="1">IF(Sammenligning!$G$9="GJ",1,(1*3.6))*(AMV1træ!$AF63*LN$183+AMV1træBP!$AF63*LN$184+AMV3kul!$AF61*LN$185+AMV4træ!$AF61*LN$186+AMV4træBP!$AF61*LN$187+AVV1træ!$AF61*LN$188+AVV1kul!$AF61*LN$189+AVV2træ!$AF61*LN$190+AVV2halm!$AF61*LN$191+AVV2gasGT!$AF61*LN$192+KKV!$AF61*LN$193+HCVgas!$AF61*LN$194+SPolie!$AF61*LN$195+SPgas!$AF61*LN$196+GeoEL!$AF59*LN$197+GeoVa!$AF59*LN$198+VP!$AF59*LN$199+Sol!$AF59*LN$200+Affald!$AF63*LN$201)</f>
        <v>1.7568855018636644</v>
      </c>
      <c r="LO40" s="310">
        <f ca="1">IF(Sammenligning!$G$9="GJ",1,(1*3.6))*(AMV1træ!$AF63*LO$183+AMV1træBP!$AF63*LO$184+AMV3kul!$AF61*LO$185+AMV4træ!$AF61*LO$186+AMV4træBP!$AF61*LO$187+AVV1træ!$AF61*LO$188+AVV1kul!$AF61*LO$189+AVV2træ!$AF61*LO$190+AVV2halm!$AF61*LO$191+AVV2gasGT!$AF61*LO$192+KKV!$AF61*LO$193+HCVgas!$AF61*LO$194+SPolie!$AF61*LO$195+SPgas!$AF61*LO$196+GeoEL!$AF59*LO$197+GeoVa!$AF59*LO$198+VP!$AF59*LO$199+Sol!$AF59*LO$200+Affald!$AF63*LO$201)</f>
        <v>1.4731972626472802</v>
      </c>
      <c r="LP40" s="310">
        <f ca="1">IF(Sammenligning!$G$9="GJ",1,(1*3.6))*(AMV1træ!$AF63*LP$183+AMV1træBP!$AF63*LP$184+AMV3kul!$AF61*LP$185+AMV4træ!$AF61*LP$186+AMV4træBP!$AF61*LP$187+AVV1træ!$AF61*LP$188+AVV1kul!$AF61*LP$189+AVV2træ!$AF61*LP$190+AVV2halm!$AF61*LP$191+AVV2gasGT!$AF61*LP$192+KKV!$AF61*LP$193+HCVgas!$AF61*LP$194+SPolie!$AF61*LP$195+SPgas!$AF61*LP$196+GeoEL!$AF59*LP$197+GeoVa!$AF59*LP$198+VP!$AF59*LP$199+Sol!$AF59*LP$200+Affald!$AF63*LP$201)</f>
        <v>1.7229770628969792</v>
      </c>
      <c r="LQ40" s="310">
        <f ca="1">IF(Sammenligning!$G$9="GJ",1,(1*3.6))*(AMV1træ!$AF63*LQ$183+AMV1træBP!$AF63*LQ$184+AMV3kul!$AF61*LQ$185+AMV4træ!$AF61*LQ$186+AMV4træBP!$AF61*LQ$187+AVV1træ!$AF61*LQ$188+AVV1kul!$AF61*LQ$189+AVV2træ!$AF61*LQ$190+AVV2halm!$AF61*LQ$191+AVV2gasGT!$AF61*LQ$192+KKV!$AF61*LQ$193+HCVgas!$AF61*LQ$194+SPolie!$AF61*LQ$195+SPgas!$AF61*LQ$196+GeoEL!$AF59*LQ$197+GeoVa!$AF59*LQ$198+VP!$AF59*LQ$199+Sol!$AF59*LQ$200+Affald!$AF63*LQ$201)</f>
        <v>0.90666475963782678</v>
      </c>
      <c r="LR40" s="310">
        <f ca="1">IF(Sammenligning!$G$9="GJ",1,(1*3.6))*(AMV1træ!$AF63*LR$183+AMV1træBP!$AF63*LR$184+AMV3kul!$AF61*LR$185+AMV4træ!$AF61*LR$186+AMV4træBP!$AF61*LR$187+AVV1træ!$AF61*LR$188+AVV1kul!$AF61*LR$189+AVV2træ!$AF61*LR$190+AVV2halm!$AF61*LR$191+AVV2gasGT!$AF61*LR$192+KKV!$AF61*LR$193+HCVgas!$AF61*LR$194+SPolie!$AF61*LR$195+SPgas!$AF61*LR$196+GeoEL!$AF59*LR$197+GeoVa!$AF59*LR$198+VP!$AF59*LR$199+Sol!$AF59*LR$200+Affald!$AF63*LR$201)</f>
        <v>0.90739296657310609</v>
      </c>
    </row>
    <row r="41" spans="2:330" hidden="1">
      <c r="B41" s="689"/>
      <c r="C41" s="24" t="s">
        <v>179</v>
      </c>
      <c r="D41" s="24" t="str">
        <f>"Kr/"&amp;Sammenligning!$G$9</f>
        <v>Kr/GJ</v>
      </c>
      <c r="E41" s="246">
        <f ca="1">IF(Sammenligning!$G$9="GJ",1,(1*3.6))*(AMV1træ!H64*E$183+AMV1træBP!H64*E$184+AMV3kul!H62*E$185+AMV4træ!H62*E$186+AMV4træBP!H62*E$187+AVV1træ!H62*E$188+AVV1kul!H62*E$189+AVV2træ!H62*E$190+AVV2halm!H62*E$191+AVV2gasGT!H62*E$192+KKV!H62*E$193+HCVgas!H62*E$194+SPolie!H62*E$195+SPgas!H62*E$196+GeoEL!H60*E$197+GeoVa!H60*E$198+VP!H60*E$199+Sol!H60*E$200+Affald!H64*E$201)</f>
        <v>0.12547892506616504</v>
      </c>
      <c r="F41" s="246">
        <f ca="1">IF(Sammenligning!$G$9="GJ",1,(1*3.6))*(AMV1træ!I64*F$183+AMV1træBP!I64*F$184+AMV3kul!I62*F$185+AMV4træ!I62*F$186+AMV4træBP!I62*F$187+AVV1træ!I62*F$188+AVV1kul!I62*F$189+AVV2træ!I62*F$190+AVV2halm!I62*F$191+AVV2gasGT!I62*F$192+KKV!I62*F$193+HCVgas!I62*F$194+SPolie!I62*F$195+SPgas!I62*F$196+GeoEL!I60*F$197+GeoVa!I60*F$198+VP!I60*F$199+Sol!I60*F$200+Affald!I64*F$201)</f>
        <v>0.2392030704607247</v>
      </c>
      <c r="G41" s="310">
        <f ca="1">IF(Sammenligning!$G$9="GJ",1,(1*3.6))*(AMV1træ!J64*G$183+AMV1træBP!J64*G$184+AMV3kul!J62*G$185+AMV4træ!J62*G$186+AMV4træBP!J62*G$187+AVV1træ!J62*G$188+AVV1kul!J62*G$189+AVV2træ!J62*G$190+AVV2halm!J62*G$191+AVV2gasGT!J62*G$192+KKV!J62*G$193+HCVgas!J62*G$194+SPolie!J62*G$195+SPgas!J62*G$196+GeoEL!J60*G$197+GeoVa!J60*G$198+VP!J60*G$199+Sol!J60*G$200+Affald!J64*G$201)</f>
        <v>0.2392030704607247</v>
      </c>
      <c r="H41" s="246">
        <f ca="1">IF(Sammenligning!$G$9="GJ",1,(1*3.6))*(AMV1træ!K64*H$183+AMV1træBP!K64*H$184+AMV3kul!K62*H$185+AMV4træ!K62*H$186+AMV4træBP!K62*H$187+AVV1træ!K62*H$188+AVV1kul!K62*H$189+AVV2træ!K62*H$190+AVV2halm!K62*H$191+AVV2gasGT!K62*H$192+KKV!K62*H$193+HCVgas!K62*H$194+SPolie!K62*H$195+SPgas!K62*H$196+GeoEL!K60*H$197+GeoVa!K60*H$198+VP!K60*H$199+Sol!K60*H$200+Affald!K64*H$201)</f>
        <v>0.2392030704607247</v>
      </c>
      <c r="I41" s="310">
        <f ca="1">IF(Sammenligning!$G$9="GJ",1,(1*3.6))*(AMV1træ!L64*I$183+AMV1træBP!L64*I$184+AMV3kul!L62*I$185+AMV4træ!L62*I$186+AMV4træBP!L62*I$187+AVV1træ!L62*I$188+AVV1kul!L62*I$189+AVV2træ!L62*I$190+AVV2halm!L62*I$191+AVV2gasGT!L62*I$192+KKV!L62*I$193+HCVgas!L62*I$194+SPolie!L62*I$195+SPgas!L62*I$196+GeoEL!L60*I$197+GeoVa!L60*I$198+VP!L60*I$199+Sol!L60*I$200+Affald!L64*I$201)</f>
        <v>0.24564978087201281</v>
      </c>
      <c r="J41" s="246">
        <f ca="1">IF(Sammenligning!$G$9="GJ",1,(1*3.6))*(AMV1træ!M64*J$183+AMV1træBP!M64*J$184+AMV3kul!M62*J$185+AMV4træ!M62*J$186+AMV4træBP!M62*J$187+AVV1træ!M62*J$188+AVV1kul!M62*J$189+AVV2træ!M62*J$190+AVV2halm!M62*J$191+AVV2gasGT!M62*J$192+KKV!M62*J$193+HCVgas!M62*J$194+SPolie!M62*J$195+SPgas!M62*J$196+GeoEL!M60*J$197+GeoVa!M60*J$198+VP!M60*J$199+Sol!M60*J$200+Affald!M64*J$201)</f>
        <v>0.2492218922901033</v>
      </c>
      <c r="K41" s="246">
        <f ca="1">IF(Sammenligning!$G$9="GJ",1,(1*3.6))*(AMV1træ!N64*K$183+AMV1træBP!N64*K$184+AMV3kul!N62*K$185+AMV4træ!N62*K$186+AMV4træBP!N62*K$187+AVV1træ!N62*K$188+AVV1kul!N62*K$189+AVV2træ!N62*K$190+AVV2halm!N62*K$191+AVV2gasGT!N62*K$192+KKV!N62*K$193+HCVgas!N62*K$194+SPolie!N62*K$195+SPgas!N62*K$196+GeoEL!N60*K$197+GeoVa!N60*K$198+VP!N60*K$199+Sol!N60*K$200+Affald!N64*K$201)</f>
        <v>0.25279399560288962</v>
      </c>
      <c r="L41" s="246">
        <f ca="1">IF(Sammenligning!$G$9="GJ",1,(1*3.6))*(AMV1træ!O64*L$183+AMV1træBP!O64*L$184+AMV3kul!O62*L$185+AMV4træ!O62*L$186+AMV4træBP!O62*L$187+AVV1træ!O62*L$188+AVV1kul!O62*L$189+AVV2træ!O62*L$190+AVV2halm!O62*L$191+AVV2gasGT!O62*L$192+KKV!O62*L$193+HCVgas!O62*L$194+SPolie!O62*L$195+SPgas!O62*L$196+GeoEL!O60*L$197+GeoVa!O60*L$198+VP!O60*L$199+Sol!O60*L$200+Affald!O64*L$201)</f>
        <v>0.25636609081039929</v>
      </c>
      <c r="M41" s="246">
        <f ca="1">IF(Sammenligning!$G$9="GJ",1,(1*3.6))*(AMV1træ!P64*M$183+AMV1træBP!P64*M$184+AMV3kul!P62*M$185+AMV4træ!P62*M$186+AMV4træBP!P62*M$187+AVV1træ!P62*M$188+AVV1kul!P62*M$189+AVV2træ!P62*M$190+AVV2halm!P62*M$191+AVV2gasGT!P62*M$192+KKV!P62*M$193+HCVgas!P62*M$194+SPolie!P62*M$195+SPgas!P62*M$196+GeoEL!P60*M$197+GeoVa!P60*M$198+VP!P60*M$199+Sol!P60*M$200+Affald!P64*M$201)</f>
        <v>0.25993817791266249</v>
      </c>
      <c r="N41" s="310">
        <f ca="1">IF(Sammenligning!$G$9="GJ",1,(1*3.6))*(AMV1træ!Q64*N$183+AMV1træBP!Q64*N$184+AMV3kul!Q62*N$185+AMV4træ!Q62*N$186+AMV4træBP!Q62*N$187+AVV1træ!Q62*N$188+AVV1kul!Q62*N$189+AVV2træ!Q62*N$190+AVV2halm!Q62*N$191+AVV2gasGT!Q62*N$192+KKV!Q62*N$193+HCVgas!Q62*N$194+SPolie!Q62*N$195+SPgas!Q62*N$196+GeoEL!Q60*N$197+GeoVa!Q60*N$198+VP!Q60*N$199+Sol!Q60*N$200+Affald!Q64*N$201)</f>
        <v>0.26351025690970326</v>
      </c>
      <c r="O41" s="246">
        <f ca="1">IF(Sammenligning!$G$9="GJ",1,(1*3.6))*(AMV1træ!R64*O$183+AMV1træBP!R64*O$184+AMV3kul!R62*O$185+AMV4træ!R62*O$186+AMV4træBP!R62*O$187+AVV1træ!R62*O$188+AVV1kul!R62*O$189+AVV2træ!R62*O$190+AVV2halm!R62*O$191+AVV2gasGT!R62*O$192+KKV!R62*O$193+HCVgas!R62*O$194+SPolie!R62*O$195+SPgas!R62*O$196+GeoEL!R60*O$197+GeoVa!R60*O$198+VP!R60*O$199+Sol!R60*O$200+Affald!R64*O$201)</f>
        <v>0.26353381024675882</v>
      </c>
      <c r="P41" s="246">
        <f ca="1">IF(Sammenligning!$G$9="GJ",1,(1*3.6))*(AMV1træ!S64*P$183+AMV1træBP!S64*P$184+AMV3kul!S62*P$185+AMV4træ!S62*P$186+AMV4træBP!S62*P$187+AVV1træ!S62*P$188+AVV1kul!S62*P$189+AVV2træ!S62*P$190+AVV2halm!S62*P$191+AVV2gasGT!S62*P$192+KKV!S62*P$193+HCVgas!S62*P$194+SPolie!S62*P$195+SPgas!S62*P$196+GeoEL!S60*P$197+GeoVa!S60*P$198+VP!S60*P$199+Sol!S60*P$200+Affald!S64*P$201)</f>
        <v>0.26355736414387859</v>
      </c>
      <c r="Q41" s="246">
        <f ca="1">IF(Sammenligning!$G$9="GJ",1,(1*3.6))*(AMV1træ!T64*Q$183+AMV1træBP!T64*Q$184+AMV3kul!T62*Q$185+AMV4træ!T62*Q$186+AMV4træBP!T62*Q$187+AVV1træ!T62*Q$188+AVV1kul!T62*Q$189+AVV2træ!T62*Q$190+AVV2halm!T62*Q$191+AVV2gasGT!T62*Q$192+KKV!T62*Q$193+HCVgas!T62*Q$194+SPolie!T62*Q$195+SPgas!T62*Q$196+GeoEL!T60*Q$197+GeoVa!T60*Q$198+VP!T60*Q$199+Sol!T60*Q$200+Affald!T64*Q$201)</f>
        <v>0.26358091860108124</v>
      </c>
      <c r="R41" s="246">
        <f ca="1">IF(Sammenligning!$G$9="GJ",1,(1*3.6))*(AMV1træ!U64*R$183+AMV1træBP!U64*R$184+AMV3kul!U62*R$185+AMV4træ!U62*R$186+AMV4træBP!U62*R$187+AVV1træ!U62*R$188+AVV1kul!U62*R$189+AVV2træ!U62*R$190+AVV2halm!U62*R$191+AVV2gasGT!U62*R$192+KKV!U62*R$193+HCVgas!U62*R$194+SPolie!U62*R$195+SPgas!U62*R$196+GeoEL!U60*R$197+GeoVa!U60*R$198+VP!U60*R$199+Sol!U60*R$200+Affald!U64*R$201)</f>
        <v>0.2636044736183879</v>
      </c>
      <c r="S41" s="310">
        <f ca="1">IF(Sammenligning!$G$9="GJ",1,(1*3.6))*(AMV1træ!V64*S$183+AMV1træBP!V64*S$184+AMV3kul!V62*S$185+AMV4træ!V62*S$186+AMV4træBP!V62*S$187+AVV1træ!V62*S$188+AVV1kul!V62*S$189+AVV2træ!V62*S$190+AVV2halm!V62*S$191+AVV2gasGT!V62*S$192+KKV!V62*S$193+HCVgas!V62*S$194+SPolie!V62*S$195+SPgas!V62*S$196+GeoEL!V60*S$197+GeoVa!V60*S$198+VP!V60*S$199+Sol!V60*S$200+Affald!V64*S$201)</f>
        <v>0.26362802919581885</v>
      </c>
      <c r="T41" s="246">
        <f ca="1">IF(Sammenligning!$G$9="GJ",1,(1*3.6))*(AMV1træ!W64*T$183+AMV1træBP!W64*T$184+AMV3kul!W62*T$185+AMV4træ!W62*T$186+AMV4træBP!W62*T$187+AVV1træ!W62*T$188+AVV1kul!W62*T$189+AVV2træ!W62*T$190+AVV2halm!W62*T$191+AVV2gasGT!W62*T$192+KKV!W62*T$193+HCVgas!W62*T$194+SPolie!W62*T$195+SPgas!W62*T$196+GeoEL!W60*T$197+GeoVa!W60*T$198+VP!W60*T$199+Sol!W60*T$200+Affald!W64*T$201)</f>
        <v>0.1781654768703447</v>
      </c>
      <c r="U41" s="246">
        <f ca="1">IF(Sammenligning!$G$9="GJ",1,(1*3.6))*(AMV1træ!X64*U$183+AMV1træBP!X64*U$184+AMV3kul!X62*U$185+AMV4træ!X62*U$186+AMV4træBP!X62*U$187+AVV1træ!X62*U$188+AVV1kul!X62*U$189+AVV2træ!X62*U$190+AVV2halm!X62*U$191+AVV2gasGT!X62*U$192+KKV!X62*U$193+HCVgas!X62*U$194+SPolie!X62*U$195+SPgas!X62*U$196+GeoEL!X60*U$197+GeoVa!X60*U$198+VP!X60*U$199+Sol!X60*U$200+Affald!X64*U$201)</f>
        <v>0.1781654768703447</v>
      </c>
      <c r="V41" s="246">
        <f ca="1">IF(Sammenligning!$G$9="GJ",1,(1*3.6))*(AMV1træ!Y64*V$183+AMV1træBP!Y64*V$184+AMV3kul!Y62*V$185+AMV4træ!Y62*V$186+AMV4træBP!Y62*V$187+AVV1træ!Y62*V$188+AVV1kul!Y62*V$189+AVV2træ!Y62*V$190+AVV2halm!Y62*V$191+AVV2gasGT!Y62*V$192+KKV!Y62*V$193+HCVgas!Y62*V$194+SPolie!Y62*V$195+SPgas!Y62*V$196+GeoEL!Y60*V$197+GeoVa!Y60*V$198+VP!Y60*V$199+Sol!Y60*V$200+Affald!Y64*V$201)</f>
        <v>0.1781654768703447</v>
      </c>
      <c r="W41" s="246">
        <f ca="1">IF(Sammenligning!$G$9="GJ",1,(1*3.6))*(AMV1træ!Z64*W$183+AMV1træBP!Z64*W$184+AMV3kul!Z62*W$185+AMV4træ!Z62*W$186+AMV4træBP!Z62*W$187+AVV1træ!Z62*W$188+AVV1kul!Z62*W$189+AVV2træ!Z62*W$190+AVV2halm!Z62*W$191+AVV2gasGT!Z62*W$192+KKV!Z62*W$193+HCVgas!Z62*W$194+SPolie!Z62*W$195+SPgas!Z62*W$196+GeoEL!Z60*W$197+GeoVa!Z60*W$198+VP!Z60*W$199+Sol!Z60*W$200+Affald!Z64*W$201)</f>
        <v>0.1781654768703447</v>
      </c>
      <c r="X41" s="310">
        <f ca="1">IF(Sammenligning!$G$9="GJ",1,(1*3.6))*(AMV1træ!AA64*X$183+AMV1træBP!AA64*X$184+AMV3kul!AA62*X$185+AMV4træ!AA62*X$186+AMV4træBP!AA62*X$187+AVV1træ!AA62*X$188+AVV1kul!AA62*X$189+AVV2træ!AA62*X$190+AVV2halm!AA62*X$191+AVV2gasGT!AA62*X$192+KKV!AA62*X$193+HCVgas!AA62*X$194+SPolie!AA62*X$195+SPgas!AA62*X$196+GeoEL!AA60*X$197+GeoVa!AA60*X$198+VP!AA60*X$199+Sol!AA60*X$200+Affald!AA64*X$201)</f>
        <v>0.1781654768703447</v>
      </c>
      <c r="Y41" s="246">
        <f ca="1">IF(Sammenligning!$G$9="GJ",1,(1*3.6))*(AMV1træ!AB64*Y$183+AMV1træBP!AB64*Y$184+AMV3kul!AB62*Y$185+AMV4træ!AB62*Y$186+AMV4træBP!AB62*Y$187+AVV1træ!AB62*Y$188+AVV1kul!AB62*Y$189+AVV2træ!AB62*Y$190+AVV2halm!AB62*Y$191+AVV2gasGT!AB62*Y$192+KKV!AB62*Y$193+HCVgas!AB62*Y$194+SPolie!AB62*Y$195+SPgas!AB62*Y$196+GeoEL!AB60*Y$197+GeoVa!AB60*Y$198+VP!AB60*Y$199+Sol!AB60*Y$200+Affald!AB64*Y$201)</f>
        <v>0.17424394957842795</v>
      </c>
      <c r="Z41" s="246">
        <f ca="1">IF(Sammenligning!$G$9="GJ",1,(1*3.6))*(AMV1træ!AC64*Z$183+AMV1træBP!AC64*Z$184+AMV3kul!AC62*Z$185+AMV4træ!AC62*Z$186+AMV4træBP!AC62*Z$187+AVV1træ!AC62*Z$188+AVV1kul!AC62*Z$189+AVV2træ!AC62*Z$190+AVV2halm!AC62*Z$191+AVV2gasGT!AC62*Z$192+KKV!AC62*Z$193+HCVgas!AC62*Z$194+SPolie!AC62*Z$195+SPgas!AC62*Z$196+GeoEL!AC60*Z$197+GeoVa!AC60*Z$198+VP!AC60*Z$199+Sol!AC60*Z$200+Affald!AC64*Z$201)</f>
        <v>0.17032232802259809</v>
      </c>
      <c r="AA41" s="246">
        <f ca="1">IF(Sammenligning!$G$9="GJ",1,(1*3.6))*(AMV1træ!AD64*AA$183+AMV1træBP!AD64*AA$184+AMV3kul!AD62*AA$185+AMV4træ!AD62*AA$186+AMV4træBP!AD62*AA$187+AVV1træ!AD62*AA$188+AVV1kul!AD62*AA$189+AVV2træ!AD62*AA$190+AVV2halm!AD62*AA$191+AVV2gasGT!AD62*AA$192+KKV!AD62*AA$193+HCVgas!AD62*AA$194+SPolie!AD62*AA$195+SPgas!AD62*AA$196+GeoEL!AD60*AA$197+GeoVa!AD60*AA$198+VP!AD60*AA$199+Sol!AD60*AA$200+Affald!AD64*AA$201)</f>
        <v>0.16640061219945693</v>
      </c>
      <c r="AB41" s="246">
        <f ca="1">IF(Sammenligning!$G$9="GJ",1,(1*3.6))*(AMV1træ!AE64*AB$183+AMV1træBP!AE64*AB$184+AMV3kul!AE62*AB$185+AMV4træ!AE62*AB$186+AMV4træBP!AE62*AB$187+AVV1træ!AE62*AB$188+AVV1kul!AE62*AB$189+AVV2træ!AE62*AB$190+AVV2halm!AE62*AB$191+AVV2gasGT!AE62*AB$192+KKV!AE62*AB$193+HCVgas!AE62*AB$194+SPolie!AE62*AB$195+SPgas!AE62*AB$196+GeoEL!AE60*AB$197+GeoVa!AE60*AB$198+VP!AE60*AB$199+Sol!AE60*AB$200+Affald!AE64*AB$201)</f>
        <v>0.16247880210560636</v>
      </c>
      <c r="AC41" s="310">
        <f ca="1">IF(Sammenligning!$G$9="GJ",1,(1*3.6))*(AMV1træ!AF64*AC$183+AMV1træBP!AF64*AC$184+AMV3kul!AF62*AC$185+AMV4træ!AF62*AC$186+AMV4træBP!AF62*AC$187+AVV1træ!AF62*AC$188+AVV1kul!AF62*AC$189+AVV2træ!AF62*AC$190+AVV2halm!AF62*AC$191+AVV2gasGT!AF62*AC$192+KKV!AF62*AC$193+HCVgas!AF62*AC$194+SPolie!AF62*AC$195+SPgas!AF62*AC$196+GeoEL!AF60*AC$197+GeoVa!AF60*AC$198+VP!AF60*AC$199+Sol!AF60*AC$200+Affald!AF64*AC$201)</f>
        <v>0.15855689773764667</v>
      </c>
      <c r="AD41" s="3"/>
      <c r="AE41" s="246">
        <f ca="1">IF(Sammenligning!$G$9="GJ",1,(1*3.6))*(AMV1træ!$H64*AE$183+AMV1træBP!$H64*AE$184+AMV3kul!$H62*AE$185+AMV4træ!$H62*AE$186+AMV4træBP!$H62*AE$187+AVV1træ!$H62*AE$188+AVV1kul!$H62*AE$189+AVV2træ!$H62*AE$190+AVV2halm!$H62*AE$191+AVV2gasGT!$H62*AE$192+KKV!$H62*AE$193+HCVgas!$H62*AE$194+SPolie!$H62*AE$195+SPgas!$H62*AE$196+GeoEL!$H60*AE$197+GeoVa!$H60*AE$198+VP!$H60*AE$199+Sol!$H60*AE$200+Affald!$H64*AE$201)</f>
        <v>5.4352884557281246E-2</v>
      </c>
      <c r="AF41" s="246">
        <f ca="1">IF(Sammenligning!$G$9="GJ",1,(1*3.6))*(AMV1træ!$H64*AF$183+AMV1træBP!$H64*AF$184+AMV3kul!$H62*AF$185+AMV4træ!$H62*AF$186+AMV4træBP!$H62*AF$187+AVV1træ!$H62*AF$188+AVV1kul!$H62*AF$189+AVV2træ!$H62*AF$190+AVV2halm!$H62*AF$191+AVV2gasGT!$H62*AF$192+KKV!$H62*AF$193+HCVgas!$H62*AF$194+SPolie!$H62*AF$195+SPgas!$H62*AF$196+GeoEL!$H60*AF$197+GeoVa!$H60*AF$198+VP!$H60*AF$199+Sol!$H60*AF$200+Affald!$H64*AF$201)</f>
        <v>7.8275010652831573E-2</v>
      </c>
      <c r="AG41" s="246">
        <f ca="1">IF(Sammenligning!$G$9="GJ",1,(1*3.6))*(AMV1træ!$H64*AG$183+AMV1træBP!$H64*AG$184+AMV3kul!$H62*AG$185+AMV4træ!$H62*AG$186+AMV4træBP!$H62*AG$187+AVV1træ!$H62*AG$188+AVV1kul!$H62*AG$189+AVV2træ!$H62*AG$190+AVV2halm!$H62*AG$191+AVV2gasGT!$H62*AG$192+KKV!$H62*AG$193+HCVgas!$H62*AG$194+SPolie!$H62*AG$195+SPgas!$H62*AG$196+GeoEL!$H60*AG$197+GeoVa!$H60*AG$198+VP!$H60*AG$199+Sol!$H60*AG$200+Affald!$H64*AG$201)</f>
        <v>0.10327077231976706</v>
      </c>
      <c r="AH41" s="246">
        <f ca="1">IF(Sammenligning!$G$9="GJ",1,(1*3.6))*(AMV1træ!$H64*AH$183+AMV1træBP!$H64*AH$184+AMV3kul!$H62*AH$185+AMV4træ!$H62*AH$186+AMV4træBP!$H62*AH$187+AVV1træ!$H62*AH$188+AVV1kul!$H62*AH$189+AVV2træ!$H62*AH$190+AVV2halm!$H62*AH$191+AVV2gasGT!$H62*AH$192+KKV!$H62*AH$193+HCVgas!$H62*AH$194+SPolie!$H62*AH$195+SPgas!$H62*AH$196+GeoEL!$H60*AH$197+GeoVa!$H60*AH$198+VP!$H60*AH$199+Sol!$H60*AH$200+Affald!$H64*AH$201)</f>
        <v>0.15596438642508456</v>
      </c>
      <c r="AI41" s="246">
        <f ca="1">IF(Sammenligning!$G$9="GJ",1,(1*3.6))*(AMV1træ!$H64*AI$183+AMV1træBP!$H64*AI$184+AMV3kul!$H62*AI$185+AMV4træ!$H62*AI$186+AMV4træBP!$H62*AI$187+AVV1træ!$H62*AI$188+AVV1kul!$H62*AI$189+AVV2træ!$H62*AI$190+AVV2halm!$H62*AI$191+AVV2gasGT!$H62*AI$192+KKV!$H62*AI$193+HCVgas!$H62*AI$194+SPolie!$H62*AI$195+SPgas!$H62*AI$196+GeoEL!$H60*AI$197+GeoVa!$H60*AI$198+VP!$H60*AI$199+Sol!$H60*AI$200+Affald!$H64*AI$201)</f>
        <v>0.20009680542590358</v>
      </c>
      <c r="AJ41" s="246">
        <f ca="1">IF(Sammenligning!$G$9="GJ",1,(1*3.6))*(AMV1træ!$H64*AJ$183+AMV1træBP!$H64*AJ$184+AMV3kul!$H62*AJ$185+AMV4træ!$H62*AJ$186+AMV4træBP!$H62*AJ$187+AVV1træ!$H62*AJ$188+AVV1kul!$H62*AJ$189+AVV2træ!$H62*AJ$190+AVV2halm!$H62*AJ$191+AVV2gasGT!$H62*AJ$192+KKV!$H62*AJ$193+HCVgas!$H62*AJ$194+SPolie!$H62*AJ$195+SPgas!$H62*AJ$196+GeoEL!$H60*AJ$197+GeoVa!$H60*AJ$198+VP!$H60*AJ$199+Sol!$H60*AJ$200+Affald!$H64*AJ$201)</f>
        <v>0.15255367276492371</v>
      </c>
      <c r="AK41" s="246">
        <f ca="1">IF(Sammenligning!$G$9="GJ",1,(1*3.6))*(AMV1træ!$H64*AK$183+AMV1træBP!$H64*AK$184+AMV3kul!$H62*AK$185+AMV4træ!$H62*AK$186+AMV4træBP!$H62*AK$187+AVV1træ!$H62*AK$188+AVV1kul!$H62*AK$189+AVV2træ!$H62*AK$190+AVV2halm!$H62*AK$191+AVV2gasGT!$H62*AK$192+KKV!$H62*AK$193+HCVgas!$H62*AK$194+SPolie!$H62*AK$195+SPgas!$H62*AK$196+GeoEL!$H60*AK$197+GeoVa!$H60*AK$198+VP!$H60*AK$199+Sol!$H60*AK$200+Affald!$H64*AK$201)</f>
        <v>0.13409131289648726</v>
      </c>
      <c r="AL41" s="246">
        <f ca="1">IF(Sammenligning!$G$9="GJ",1,(1*3.6))*(AMV1træ!$H64*AL$183+AMV1træBP!$H64*AL$184+AMV3kul!$H62*AL$185+AMV4træ!$H62*AL$186+AMV4træBP!$H62*AL$187+AVV1træ!$H62*AL$188+AVV1kul!$H62*AL$189+AVV2træ!$H62*AL$190+AVV2halm!$H62*AL$191+AVV2gasGT!$H62*AL$192+KKV!$H62*AL$193+HCVgas!$H62*AL$194+SPolie!$H62*AL$195+SPgas!$H62*AL$196+GeoEL!$H60*AL$197+GeoVa!$H60*AL$198+VP!$H60*AL$199+Sol!$H60*AL$200+Affald!$H64*AL$201)</f>
        <v>4.7484569502798411E-2</v>
      </c>
      <c r="AM41" s="246">
        <f ca="1">IF(Sammenligning!$G$9="GJ",1,(1*3.6))*(AMV1træ!$H64*AM$183+AMV1træBP!$H64*AM$184+AMV3kul!$H62*AM$185+AMV4træ!$H62*AM$186+AMV4træBP!$H62*AM$187+AVV1træ!$H62*AM$188+AVV1kul!$H62*AM$189+AVV2træ!$H62*AM$190+AVV2halm!$H62*AM$191+AVV2gasGT!$H62*AM$192+KKV!$H62*AM$193+HCVgas!$H62*AM$194+SPolie!$H62*AM$195+SPgas!$H62*AM$196+GeoEL!$H60*AM$197+GeoVa!$H60*AM$198+VP!$H60*AM$199+Sol!$H60*AM$200+Affald!$H64*AM$201)</f>
        <v>0.14609118658050421</v>
      </c>
      <c r="AN41" s="246">
        <f ca="1">IF(Sammenligning!$G$9="GJ",1,(1*3.6))*(AMV1træ!$H64*AN$183+AMV1træBP!$H64*AN$184+AMV3kul!$H62*AN$185+AMV4træ!$H62*AN$186+AMV4træBP!$H62*AN$187+AVV1træ!$H62*AN$188+AVV1kul!$H62*AN$189+AVV2træ!$H62*AN$190+AVV2halm!$H62*AN$191+AVV2gasGT!$H62*AN$192+KKV!$H62*AN$193+HCVgas!$H62*AN$194+SPolie!$H62*AN$195+SPgas!$H62*AN$196+GeoEL!$H60*AN$197+GeoVa!$H60*AN$198+VP!$H60*AN$199+Sol!$H60*AN$200+Affald!$H64*AN$201)</f>
        <v>0.1864730360896269</v>
      </c>
      <c r="AO41" s="246">
        <f ca="1">IF(Sammenligning!$G$9="GJ",1,(1*3.6))*(AMV1træ!$H64*AO$183+AMV1træBP!$H64*AO$184+AMV3kul!$H62*AO$185+AMV4træ!$H62*AO$186+AMV4træBP!$H62*AO$187+AVV1træ!$H62*AO$188+AVV1kul!$H62*AO$189+AVV2træ!$H62*AO$190+AVV2halm!$H62*AO$191+AVV2gasGT!$H62*AO$192+KKV!$H62*AO$193+HCVgas!$H62*AO$194+SPolie!$H62*AO$195+SPgas!$H62*AO$196+GeoEL!$H60*AO$197+GeoVa!$H60*AO$198+VP!$H60*AO$199+Sol!$H60*AO$200+Affald!$H64*AO$201)</f>
        <v>0.13967018608599394</v>
      </c>
      <c r="AP41" s="246">
        <f ca="1">IF(Sammenligning!$G$9="GJ",1,(1*3.6))*(AMV1træ!$H64*AP$183+AMV1træBP!$H64*AP$184+AMV3kul!$H62*AP$185+AMV4træ!$H62*AP$186+AMV4træBP!$H62*AP$187+AVV1træ!$H62*AP$188+AVV1kul!$H62*AP$189+AVV2træ!$H62*AP$190+AVV2halm!$H62*AP$191+AVV2gasGT!$H62*AP$192+KKV!$H62*AP$193+HCVgas!$H62*AP$194+SPolie!$H62*AP$195+SPgas!$H62*AP$196+GeoEL!$H60*AP$197+GeoVa!$H60*AP$198+VP!$H60*AP$199+Sol!$H60*AP$200+Affald!$H64*AP$201)</f>
        <v>0.1124350141125626</v>
      </c>
      <c r="AQ41" s="246">
        <f ca="1">IF(Sammenligning!$G$9="GJ",1,(1*3.6))*(AMV1træ!$I64*AQ$183+AMV1træBP!$I64*AQ$184+AMV3kul!$I62*AQ$185+AMV4træ!$I62*AQ$186+AMV4træBP!$I62*AQ$187+AVV1træ!$I62*AQ$188+AVV1kul!$I62*AQ$189+AVV2træ!$I62*AQ$190+AVV2halm!$I62*AQ$191+AVV2gasGT!$I62*AQ$192+KKV!$I62*AQ$193+HCVgas!$I62*AQ$194+SPolie!$I62*AQ$195+SPgas!$I62*AQ$196+GeoEL!$I60*AQ$197+GeoVa!$I60*AQ$198+VP!$I60*AQ$199+Sol!$I60*AQ$200+Affald!$I64*AQ$201)</f>
        <v>6.5272047203121006E-2</v>
      </c>
      <c r="AR41" s="246">
        <f ca="1">IF(Sammenligning!$G$9="GJ",1,(1*3.6))*(AMV1træ!$I64*AR$183+AMV1træBP!$I64*AR$184+AMV3kul!$I62*AR$185+AMV4træ!$I62*AR$186+AMV4træBP!$I62*AR$187+AVV1træ!$I62*AR$188+AVV1kul!$I62*AR$189+AVV2træ!$I62*AR$190+AVV2halm!$I62*AR$191+AVV2gasGT!$I62*AR$192+KKV!$I62*AR$193+HCVgas!$I62*AR$194+SPolie!$I62*AR$195+SPgas!$I62*AR$196+GeoEL!$I60*AR$197+GeoVa!$I60*AR$198+VP!$I60*AR$199+Sol!$I60*AR$200+Affald!$I64*AR$201)</f>
        <v>0.12845055476575348</v>
      </c>
      <c r="AS41" s="246">
        <f ca="1">IF(Sammenligning!$G$9="GJ",1,(1*3.6))*(AMV1træ!$I64*AS$183+AMV1træBP!$I64*AS$184+AMV3kul!$I62*AS$185+AMV4træ!$I62*AS$186+AMV4træBP!$I62*AS$187+AVV1træ!$I62*AS$188+AVV1kul!$I62*AS$189+AVV2træ!$I62*AS$190+AVV2halm!$I62*AS$191+AVV2gasGT!$I62*AS$192+KKV!$I62*AS$193+HCVgas!$I62*AS$194+SPolie!$I62*AS$195+SPgas!$I62*AS$196+GeoEL!$I60*AS$197+GeoVa!$I60*AS$198+VP!$I60*AS$199+Sol!$I60*AS$200+Affald!$I64*AS$201)</f>
        <v>0.19504476716023053</v>
      </c>
      <c r="AT41" s="246">
        <f ca="1">IF(Sammenligning!$G$9="GJ",1,(1*3.6))*(AMV1træ!$I64*AT$183+AMV1træBP!$I64*AT$184+AMV3kul!$I62*AT$185+AMV4træ!$I62*AT$186+AMV4træBP!$I62*AT$187+AVV1træ!$I62*AT$188+AVV1kul!$I62*AT$189+AVV2træ!$I62*AT$190+AVV2halm!$I62*AT$191+AVV2gasGT!$I62*AT$192+KKV!$I62*AT$193+HCVgas!$I62*AT$194+SPolie!$I62*AT$195+SPgas!$I62*AT$196+GeoEL!$I60*AT$197+GeoVa!$I60*AT$198+VP!$I60*AT$199+Sol!$I60*AT$200+Affald!$I64*AT$201)</f>
        <v>0.31795886339554802</v>
      </c>
      <c r="AU41" s="246">
        <f ca="1">IF(Sammenligning!$G$9="GJ",1,(1*3.6))*(AMV1træ!$I64*AU$183+AMV1træBP!$I64*AU$184+AMV3kul!$I62*AU$185+AMV4træ!$I62*AU$186+AMV4træBP!$I62*AU$187+AVV1træ!$I62*AU$188+AVV1kul!$I62*AU$189+AVV2træ!$I62*AU$190+AVV2halm!$I62*AU$191+AVV2gasGT!$I62*AU$192+KKV!$I62*AU$193+HCVgas!$I62*AU$194+SPolie!$I62*AU$195+SPgas!$I62*AU$196+GeoEL!$I60*AU$197+GeoVa!$I60*AU$198+VP!$I60*AU$199+Sol!$I60*AU$200+Affald!$I64*AU$201)</f>
        <v>0.37950996030611367</v>
      </c>
      <c r="AV41" s="246">
        <f ca="1">IF(Sammenligning!$G$9="GJ",1,(1*3.6))*(AMV1træ!$I64*AV$183+AMV1træBP!$I64*AV$184+AMV3kul!$I62*AV$185+AMV4træ!$I62*AV$186+AMV4træBP!$I62*AV$187+AVV1træ!$I62*AV$188+AVV1kul!$I62*AV$189+AVV2træ!$I62*AV$190+AVV2halm!$I62*AV$191+AVV2gasGT!$I62*AV$192+KKV!$I62*AV$193+HCVgas!$I62*AV$194+SPolie!$I62*AV$195+SPgas!$I62*AV$196+GeoEL!$I60*AV$197+GeoVa!$I60*AV$198+VP!$I60*AV$199+Sol!$I60*AV$200+Affald!$I64*AV$201)</f>
        <v>0.30173599106944465</v>
      </c>
      <c r="AW41" s="246">
        <f ca="1">IF(Sammenligning!$G$9="GJ",1,(1*3.6))*(AMV1træ!$I64*AW$183+AMV1træBP!$I64*AW$184+AMV3kul!$I62*AW$185+AMV4træ!$I62*AW$186+AMV4træBP!$I62*AW$187+AVV1træ!$I62*AW$188+AVV1kul!$I62*AW$189+AVV2træ!$I62*AW$190+AVV2halm!$I62*AW$191+AVV2gasGT!$I62*AW$192+KKV!$I62*AW$193+HCVgas!$I62*AW$194+SPolie!$I62*AW$195+SPgas!$I62*AW$196+GeoEL!$I60*AW$197+GeoVa!$I60*AW$198+VP!$I60*AW$199+Sol!$I60*AW$200+Affald!$I64*AW$201)</f>
        <v>0.28233998046696246</v>
      </c>
      <c r="AX41" s="246">
        <f ca="1">IF(Sammenligning!$G$9="GJ",1,(1*3.6))*(AMV1træ!$I64*AX$183+AMV1træBP!$I64*AX$184+AMV3kul!$I62*AX$185+AMV4træ!$I62*AX$186+AMV4træBP!$I62*AX$187+AVV1træ!$I62*AX$188+AVV1kul!$I62*AX$189+AVV2træ!$I62*AX$190+AVV2halm!$I62*AX$191+AVV2gasGT!$I62*AX$192+KKV!$I62*AX$193+HCVgas!$I62*AX$194+SPolie!$I62*AX$195+SPgas!$I62*AX$196+GeoEL!$I60*AX$197+GeoVa!$I60*AX$198+VP!$I60*AX$199+Sol!$I60*AX$200+Affald!$I64*AX$201)</f>
        <v>8.4421755326022571E-2</v>
      </c>
      <c r="AY41" s="246">
        <f ca="1">IF(Sammenligning!$G$9="GJ",1,(1*3.6))*(AMV1træ!$I64*AY$183+AMV1træBP!$I64*AY$184+AMV3kul!$I62*AY$185+AMV4træ!$I62*AY$186+AMV4træBP!$I62*AY$187+AVV1træ!$I62*AY$188+AVV1kul!$I62*AY$189+AVV2træ!$I62*AY$190+AVV2halm!$I62*AY$191+AVV2gasGT!$I62*AY$192+KKV!$I62*AY$193+HCVgas!$I62*AY$194+SPolie!$I62*AY$195+SPgas!$I62*AY$196+GeoEL!$I60*AY$197+GeoVa!$I60*AY$198+VP!$I60*AY$199+Sol!$I60*AY$200+Affald!$I64*AY$201)</f>
        <v>0.31410406081330999</v>
      </c>
      <c r="AZ41" s="246">
        <f ca="1">IF(Sammenligning!$G$9="GJ",1,(1*3.6))*(AMV1træ!$I64*AZ$183+AMV1træBP!$I64*AZ$184+AMV3kul!$I62*AZ$185+AMV4træ!$I62*AZ$186+AMV4træBP!$I62*AZ$187+AVV1træ!$I62*AZ$188+AVV1kul!$I62*AZ$189+AVV2træ!$I62*AZ$190+AVV2halm!$I62*AZ$191+AVV2gasGT!$I62*AZ$192+KKV!$I62*AZ$193+HCVgas!$I62*AZ$194+SPolie!$I62*AZ$195+SPgas!$I62*AZ$196+GeoEL!$I60*AZ$197+GeoVa!$I60*AZ$198+VP!$I60*AZ$199+Sol!$I60*AZ$200+Affald!$I64*AZ$201)</f>
        <v>0.35131760443975379</v>
      </c>
      <c r="BA41" s="246">
        <f ca="1">IF(Sammenligning!$G$9="GJ",1,(1*3.6))*(AMV1træ!$I64*BA$183+AMV1træBP!$I64*BA$184+AMV3kul!$I62*BA$185+AMV4træ!$I62*BA$186+AMV4træBP!$I62*BA$187+AVV1træ!$I62*BA$188+AVV1kul!$I62*BA$189+AVV2træ!$I62*BA$190+AVV2halm!$I62*BA$191+AVV2gasGT!$I62*BA$192+KKV!$I62*BA$193+HCVgas!$I62*BA$194+SPolie!$I62*BA$195+SPgas!$I62*BA$196+GeoEL!$I60*BA$197+GeoVa!$I60*BA$198+VP!$I60*BA$199+Sol!$I60*BA$200+Affald!$I64*BA$201)</f>
        <v>0.25519506012531007</v>
      </c>
      <c r="BB41" s="246">
        <f ca="1">IF(Sammenligning!$G$9="GJ",1,(1*3.6))*(AMV1træ!$I64*BB$183+AMV1træBP!$I64*BB$184+AMV3kul!$I62*BB$185+AMV4træ!$I62*BB$186+AMV4træBP!$I62*BB$187+AVV1træ!$I62*BB$188+AVV1kul!$I62*BB$189+AVV2træ!$I62*BB$190+AVV2halm!$I62*BB$191+AVV2gasGT!$I62*BB$192+KKV!$I62*BB$193+HCVgas!$I62*BB$194+SPolie!$I62*BB$195+SPgas!$I62*BB$196+GeoEL!$I60*BB$197+GeoVa!$I60*BB$198+VP!$I60*BB$199+Sol!$I60*BB$200+Affald!$I64*BB$201)</f>
        <v>0.20704709803682272</v>
      </c>
      <c r="BC41" s="310">
        <f ca="1">IF(Sammenligning!$G$9="GJ",1,(1*3.6))*(AMV1træ!$J64*BC$183+AMV1træBP!$J64*BC$184+AMV3kul!$J62*BC$185+AMV4træ!$J62*BC$186+AMV4træBP!$J62*BC$187+AVV1træ!$J62*BC$188+AVV1kul!$J62*BC$189+AVV2træ!$J62*BC$190+AVV2halm!$J62*BC$191+AVV2gasGT!$J62*BC$192+KKV!$J62*BC$193+HCVgas!$J62*BC$194+SPolie!$J62*BC$195+SPgas!$J62*BC$196+GeoEL!$J60*BC$197+GeoVa!$J60*BC$198+VP!$J60*BC$199+Sol!$J60*BC$200+Affald!$J64*BC$201)</f>
        <v>6.5272047203121006E-2</v>
      </c>
      <c r="BD41" s="310">
        <f ca="1">IF(Sammenligning!$G$9="GJ",1,(1*3.6))*(AMV1træ!$J64*BD$183+AMV1træBP!$J64*BD$184+AMV3kul!$J62*BD$185+AMV4træ!$J62*BD$186+AMV4træBP!$J62*BD$187+AVV1træ!$J62*BD$188+AVV1kul!$J62*BD$189+AVV2træ!$J62*BD$190+AVV2halm!$J62*BD$191+AVV2gasGT!$J62*BD$192+KKV!$J62*BD$193+HCVgas!$J62*BD$194+SPolie!$J62*BD$195+SPgas!$J62*BD$196+GeoEL!$J60*BD$197+GeoVa!$J60*BD$198+VP!$J60*BD$199+Sol!$J60*BD$200+Affald!$J64*BD$201)</f>
        <v>0.12845055476575348</v>
      </c>
      <c r="BE41" s="310">
        <f ca="1">IF(Sammenligning!$G$9="GJ",1,(1*3.6))*(AMV1træ!$J64*BE$183+AMV1træBP!$J64*BE$184+AMV3kul!$J62*BE$185+AMV4træ!$J62*BE$186+AMV4træBP!$J62*BE$187+AVV1træ!$J62*BE$188+AVV1kul!$J62*BE$189+AVV2træ!$J62*BE$190+AVV2halm!$J62*BE$191+AVV2gasGT!$J62*BE$192+KKV!$J62*BE$193+HCVgas!$J62*BE$194+SPolie!$J62*BE$195+SPgas!$J62*BE$196+GeoEL!$J60*BE$197+GeoVa!$J60*BE$198+VP!$J60*BE$199+Sol!$J60*BE$200+Affald!$J64*BE$201)</f>
        <v>0.19504476716023053</v>
      </c>
      <c r="BF41" s="310">
        <f ca="1">IF(Sammenligning!$G$9="GJ",1,(1*3.6))*(AMV1træ!$J64*BF$183+AMV1træBP!$J64*BF$184+AMV3kul!$J62*BF$185+AMV4træ!$J62*BF$186+AMV4træBP!$J62*BF$187+AVV1træ!$J62*BF$188+AVV1kul!$J62*BF$189+AVV2træ!$J62*BF$190+AVV2halm!$J62*BF$191+AVV2gasGT!$J62*BF$192+KKV!$J62*BF$193+HCVgas!$J62*BF$194+SPolie!$J62*BF$195+SPgas!$J62*BF$196+GeoEL!$J60*BF$197+GeoVa!$J60*BF$198+VP!$J60*BF$199+Sol!$J60*BF$200+Affald!$J64*BF$201)</f>
        <v>0.31795886339554802</v>
      </c>
      <c r="BG41" s="310">
        <f ca="1">IF(Sammenligning!$G$9="GJ",1,(1*3.6))*(AMV1træ!$J64*BG$183+AMV1træBP!$J64*BG$184+AMV3kul!$J62*BG$185+AMV4træ!$J62*BG$186+AMV4træBP!$J62*BG$187+AVV1træ!$J62*BG$188+AVV1kul!$J62*BG$189+AVV2træ!$J62*BG$190+AVV2halm!$J62*BG$191+AVV2gasGT!$J62*BG$192+KKV!$J62*BG$193+HCVgas!$J62*BG$194+SPolie!$J62*BG$195+SPgas!$J62*BG$196+GeoEL!$J60*BG$197+GeoVa!$J60*BG$198+VP!$J60*BG$199+Sol!$J60*BG$200+Affald!$J64*BG$201)</f>
        <v>0.37950996030611367</v>
      </c>
      <c r="BH41" s="310">
        <f ca="1">IF(Sammenligning!$G$9="GJ",1,(1*3.6))*(AMV1træ!$J64*BH$183+AMV1træBP!$J64*BH$184+AMV3kul!$J62*BH$185+AMV4træ!$J62*BH$186+AMV4træBP!$J62*BH$187+AVV1træ!$J62*BH$188+AVV1kul!$J62*BH$189+AVV2træ!$J62*BH$190+AVV2halm!$J62*BH$191+AVV2gasGT!$J62*BH$192+KKV!$J62*BH$193+HCVgas!$J62*BH$194+SPolie!$J62*BH$195+SPgas!$J62*BH$196+GeoEL!$J60*BH$197+GeoVa!$J60*BH$198+VP!$J60*BH$199+Sol!$J60*BH$200+Affald!$J64*BH$201)</f>
        <v>0.30173599106944465</v>
      </c>
      <c r="BI41" s="310">
        <f ca="1">IF(Sammenligning!$G$9="GJ",1,(1*3.6))*(AMV1træ!$J64*BI$183+AMV1træBP!$J64*BI$184+AMV3kul!$J62*BI$185+AMV4træ!$J62*BI$186+AMV4træBP!$J62*BI$187+AVV1træ!$J62*BI$188+AVV1kul!$J62*BI$189+AVV2træ!$J62*BI$190+AVV2halm!$J62*BI$191+AVV2gasGT!$J62*BI$192+KKV!$J62*BI$193+HCVgas!$J62*BI$194+SPolie!$J62*BI$195+SPgas!$J62*BI$196+GeoEL!$J60*BI$197+GeoVa!$J60*BI$198+VP!$J60*BI$199+Sol!$J60*BI$200+Affald!$J64*BI$201)</f>
        <v>0.28233998046696246</v>
      </c>
      <c r="BJ41" s="310">
        <f ca="1">IF(Sammenligning!$G$9="GJ",1,(1*3.6))*(AMV1træ!$J64*BJ$183+AMV1træBP!$J64*BJ$184+AMV3kul!$J62*BJ$185+AMV4træ!$J62*BJ$186+AMV4træBP!$J62*BJ$187+AVV1træ!$J62*BJ$188+AVV1kul!$J62*BJ$189+AVV2træ!$J62*BJ$190+AVV2halm!$J62*BJ$191+AVV2gasGT!$J62*BJ$192+KKV!$J62*BJ$193+HCVgas!$J62*BJ$194+SPolie!$J62*BJ$195+SPgas!$J62*BJ$196+GeoEL!$J60*BJ$197+GeoVa!$J60*BJ$198+VP!$J60*BJ$199+Sol!$J60*BJ$200+Affald!$J64*BJ$201)</f>
        <v>8.4421755326022571E-2</v>
      </c>
      <c r="BK41" s="310">
        <f ca="1">IF(Sammenligning!$G$9="GJ",1,(1*3.6))*(AMV1træ!$J64*BK$183+AMV1træBP!$J64*BK$184+AMV3kul!$J62*BK$185+AMV4træ!$J62*BK$186+AMV4træBP!$J62*BK$187+AVV1træ!$J62*BK$188+AVV1kul!$J62*BK$189+AVV2træ!$J62*BK$190+AVV2halm!$J62*BK$191+AVV2gasGT!$J62*BK$192+KKV!$J62*BK$193+HCVgas!$J62*BK$194+SPolie!$J62*BK$195+SPgas!$J62*BK$196+GeoEL!$J60*BK$197+GeoVa!$J60*BK$198+VP!$J60*BK$199+Sol!$J60*BK$200+Affald!$J64*BK$201)</f>
        <v>0.31410406081330999</v>
      </c>
      <c r="BL41" s="310">
        <f ca="1">IF(Sammenligning!$G$9="GJ",1,(1*3.6))*(AMV1træ!$J64*BL$183+AMV1træBP!$J64*BL$184+AMV3kul!$J62*BL$185+AMV4træ!$J62*BL$186+AMV4træBP!$J62*BL$187+AVV1træ!$J62*BL$188+AVV1kul!$J62*BL$189+AVV2træ!$J62*BL$190+AVV2halm!$J62*BL$191+AVV2gasGT!$J62*BL$192+KKV!$J62*BL$193+HCVgas!$J62*BL$194+SPolie!$J62*BL$195+SPgas!$J62*BL$196+GeoEL!$J60*BL$197+GeoVa!$J60*BL$198+VP!$J60*BL$199+Sol!$J60*BL$200+Affald!$J64*BL$201)</f>
        <v>0.35131760443975379</v>
      </c>
      <c r="BM41" s="310">
        <f ca="1">IF(Sammenligning!$G$9="GJ",1,(1*3.6))*(AMV1træ!$J64*BM$183+AMV1træBP!$J64*BM$184+AMV3kul!$J62*BM$185+AMV4træ!$J62*BM$186+AMV4træBP!$J62*BM$187+AVV1træ!$J62*BM$188+AVV1kul!$J62*BM$189+AVV2træ!$J62*BM$190+AVV2halm!$J62*BM$191+AVV2gasGT!$J62*BM$192+KKV!$J62*BM$193+HCVgas!$J62*BM$194+SPolie!$J62*BM$195+SPgas!$J62*BM$196+GeoEL!$J60*BM$197+GeoVa!$J60*BM$198+VP!$J60*BM$199+Sol!$J60*BM$200+Affald!$J64*BM$201)</f>
        <v>0.25519506012531007</v>
      </c>
      <c r="BN41" s="310">
        <f ca="1">IF(Sammenligning!$G$9="GJ",1,(1*3.6))*(AMV1træ!$J64*BN$183+AMV1træBP!$J64*BN$184+AMV3kul!$J62*BN$185+AMV4træ!$J62*BN$186+AMV4træBP!$J62*BN$187+AVV1træ!$J62*BN$188+AVV1kul!$J62*BN$189+AVV2træ!$J62*BN$190+AVV2halm!$J62*BN$191+AVV2gasGT!$J62*BN$192+KKV!$J62*BN$193+HCVgas!$J62*BN$194+SPolie!$J62*BN$195+SPgas!$J62*BN$196+GeoEL!$J60*BN$197+GeoVa!$J60*BN$198+VP!$J60*BN$199+Sol!$J60*BN$200+Affald!$J64*BN$201)</f>
        <v>0.20704709803682272</v>
      </c>
      <c r="BO41" s="246">
        <f ca="1">IF(Sammenligning!$G$9="GJ",1,(1*3.6))*(AMV1træ!$K64*BO$183+AMV1træBP!$K64*BO$184+AMV3kul!$K62*BO$185+AMV4træ!$K62*BO$186+AMV4træBP!$K62*BO$187+AVV1træ!$K62*BO$188+AVV1kul!$K62*BO$189+AVV2træ!$K62*BO$190+AVV2halm!$K62*BO$191+AVV2gasGT!$K62*BO$192+KKV!$K62*BO$193+HCVgas!$K62*BO$194+SPolie!$K62*BO$195+SPgas!$K62*BO$196+GeoEL!$K60*BO$197+GeoVa!$K60*BO$198+VP!$K60*BO$199+Sol!$K60*BO$200+Affald!$K64*BO$201)</f>
        <v>6.5272047203121006E-2</v>
      </c>
      <c r="BP41" s="246">
        <f ca="1">IF(Sammenligning!$G$9="GJ",1,(1*3.6))*(AMV1træ!$K64*BP$183+AMV1træBP!$K64*BP$184+AMV3kul!$K62*BP$185+AMV4træ!$K62*BP$186+AMV4træBP!$K62*BP$187+AVV1træ!$K62*BP$188+AVV1kul!$K62*BP$189+AVV2træ!$K62*BP$190+AVV2halm!$K62*BP$191+AVV2gasGT!$K62*BP$192+KKV!$K62*BP$193+HCVgas!$K62*BP$194+SPolie!$K62*BP$195+SPgas!$K62*BP$196+GeoEL!$K60*BP$197+GeoVa!$K60*BP$198+VP!$K60*BP$199+Sol!$K60*BP$200+Affald!$K64*BP$201)</f>
        <v>0.12845055476575348</v>
      </c>
      <c r="BQ41" s="246">
        <f ca="1">IF(Sammenligning!$G$9="GJ",1,(1*3.6))*(AMV1træ!$K64*BQ$183+AMV1træBP!$K64*BQ$184+AMV3kul!$K62*BQ$185+AMV4træ!$K62*BQ$186+AMV4træBP!$K62*BQ$187+AVV1træ!$K62*BQ$188+AVV1kul!$K62*BQ$189+AVV2træ!$K62*BQ$190+AVV2halm!$K62*BQ$191+AVV2gasGT!$K62*BQ$192+KKV!$K62*BQ$193+HCVgas!$K62*BQ$194+SPolie!$K62*BQ$195+SPgas!$K62*BQ$196+GeoEL!$K60*BQ$197+GeoVa!$K60*BQ$198+VP!$K60*BQ$199+Sol!$K60*BQ$200+Affald!$K64*BQ$201)</f>
        <v>0.19504476716023053</v>
      </c>
      <c r="BR41" s="246">
        <f ca="1">IF(Sammenligning!$G$9="GJ",1,(1*3.6))*(AMV1træ!$K64*BR$183+AMV1træBP!$K64*BR$184+AMV3kul!$K62*BR$185+AMV4træ!$K62*BR$186+AMV4træBP!$K62*BR$187+AVV1træ!$K62*BR$188+AVV1kul!$K62*BR$189+AVV2træ!$K62*BR$190+AVV2halm!$K62*BR$191+AVV2gasGT!$K62*BR$192+KKV!$K62*BR$193+HCVgas!$K62*BR$194+SPolie!$K62*BR$195+SPgas!$K62*BR$196+GeoEL!$K60*BR$197+GeoVa!$K60*BR$198+VP!$K60*BR$199+Sol!$K60*BR$200+Affald!$K64*BR$201)</f>
        <v>0.31795886339554802</v>
      </c>
      <c r="BS41" s="246">
        <f ca="1">IF(Sammenligning!$G$9="GJ",1,(1*3.6))*(AMV1træ!$K64*BS$183+AMV1træBP!$K64*BS$184+AMV3kul!$K62*BS$185+AMV4træ!$K62*BS$186+AMV4træBP!$K62*BS$187+AVV1træ!$K62*BS$188+AVV1kul!$K62*BS$189+AVV2træ!$K62*BS$190+AVV2halm!$K62*BS$191+AVV2gasGT!$K62*BS$192+KKV!$K62*BS$193+HCVgas!$K62*BS$194+SPolie!$K62*BS$195+SPgas!$K62*BS$196+GeoEL!$K60*BS$197+GeoVa!$K60*BS$198+VP!$K60*BS$199+Sol!$K60*BS$200+Affald!$K64*BS$201)</f>
        <v>0.37950996030611367</v>
      </c>
      <c r="BT41" s="246">
        <f ca="1">IF(Sammenligning!$G$9="GJ",1,(1*3.6))*(AMV1træ!$K64*BT$183+AMV1træBP!$K64*BT$184+AMV3kul!$K62*BT$185+AMV4træ!$K62*BT$186+AMV4træBP!$K62*BT$187+AVV1træ!$K62*BT$188+AVV1kul!$K62*BT$189+AVV2træ!$K62*BT$190+AVV2halm!$K62*BT$191+AVV2gasGT!$K62*BT$192+KKV!$K62*BT$193+HCVgas!$K62*BT$194+SPolie!$K62*BT$195+SPgas!$K62*BT$196+GeoEL!$K60*BT$197+GeoVa!$K60*BT$198+VP!$K60*BT$199+Sol!$K60*BT$200+Affald!$K64*BT$201)</f>
        <v>0.30173599106944465</v>
      </c>
      <c r="BU41" s="246">
        <f ca="1">IF(Sammenligning!$G$9="GJ",1,(1*3.6))*(AMV1træ!$K64*BU$183+AMV1træBP!$K64*BU$184+AMV3kul!$K62*BU$185+AMV4træ!$K62*BU$186+AMV4træBP!$K62*BU$187+AVV1træ!$K62*BU$188+AVV1kul!$K62*BU$189+AVV2træ!$K62*BU$190+AVV2halm!$K62*BU$191+AVV2gasGT!$K62*BU$192+KKV!$K62*BU$193+HCVgas!$K62*BU$194+SPolie!$K62*BU$195+SPgas!$K62*BU$196+GeoEL!$K60*BU$197+GeoVa!$K60*BU$198+VP!$K60*BU$199+Sol!$K60*BU$200+Affald!$K64*BU$201)</f>
        <v>0.28233998046696246</v>
      </c>
      <c r="BV41" s="246">
        <f ca="1">IF(Sammenligning!$G$9="GJ",1,(1*3.6))*(AMV1træ!$K64*BV$183+AMV1træBP!$K64*BV$184+AMV3kul!$K62*BV$185+AMV4træ!$K62*BV$186+AMV4træBP!$K62*BV$187+AVV1træ!$K62*BV$188+AVV1kul!$K62*BV$189+AVV2træ!$K62*BV$190+AVV2halm!$K62*BV$191+AVV2gasGT!$K62*BV$192+KKV!$K62*BV$193+HCVgas!$K62*BV$194+SPolie!$K62*BV$195+SPgas!$K62*BV$196+GeoEL!$K60*BV$197+GeoVa!$K60*BV$198+VP!$K60*BV$199+Sol!$K60*BV$200+Affald!$K64*BV$201)</f>
        <v>8.4421755326022571E-2</v>
      </c>
      <c r="BW41" s="246">
        <f ca="1">IF(Sammenligning!$G$9="GJ",1,(1*3.6))*(AMV1træ!$K64*BW$183+AMV1træBP!$K64*BW$184+AMV3kul!$K62*BW$185+AMV4træ!$K62*BW$186+AMV4træBP!$K62*BW$187+AVV1træ!$K62*BW$188+AVV1kul!$K62*BW$189+AVV2træ!$K62*BW$190+AVV2halm!$K62*BW$191+AVV2gasGT!$K62*BW$192+KKV!$K62*BW$193+HCVgas!$K62*BW$194+SPolie!$K62*BW$195+SPgas!$K62*BW$196+GeoEL!$K60*BW$197+GeoVa!$K60*BW$198+VP!$K60*BW$199+Sol!$K60*BW$200+Affald!$K64*BW$201)</f>
        <v>0.31410406081330999</v>
      </c>
      <c r="BX41" s="246">
        <f ca="1">IF(Sammenligning!$G$9="GJ",1,(1*3.6))*(AMV1træ!$K64*BX$183+AMV1træBP!$K64*BX$184+AMV3kul!$K62*BX$185+AMV4træ!$K62*BX$186+AMV4træBP!$K62*BX$187+AVV1træ!$K62*BX$188+AVV1kul!$K62*BX$189+AVV2træ!$K62*BX$190+AVV2halm!$K62*BX$191+AVV2gasGT!$K62*BX$192+KKV!$K62*BX$193+HCVgas!$K62*BX$194+SPolie!$K62*BX$195+SPgas!$K62*BX$196+GeoEL!$K60*BX$197+GeoVa!$K60*BX$198+VP!$K60*BX$199+Sol!$K60*BX$200+Affald!$K64*BX$201)</f>
        <v>0.35131760443975379</v>
      </c>
      <c r="BY41" s="246">
        <f ca="1">IF(Sammenligning!$G$9="GJ",1,(1*3.6))*(AMV1træ!$K64*BY$183+AMV1træBP!$K64*BY$184+AMV3kul!$K62*BY$185+AMV4træ!$K62*BY$186+AMV4træBP!$K62*BY$187+AVV1træ!$K62*BY$188+AVV1kul!$K62*BY$189+AVV2træ!$K62*BY$190+AVV2halm!$K62*BY$191+AVV2gasGT!$K62*BY$192+KKV!$K62*BY$193+HCVgas!$K62*BY$194+SPolie!$K62*BY$195+SPgas!$K62*BY$196+GeoEL!$K60*BY$197+GeoVa!$K60*BY$198+VP!$K60*BY$199+Sol!$K60*BY$200+Affald!$K64*BY$201)</f>
        <v>0.25519506012531007</v>
      </c>
      <c r="BZ41" s="246">
        <f ca="1">IF(Sammenligning!$G$9="GJ",1,(1*3.6))*(AMV1træ!$K64*BZ$183+AMV1træBP!$K64*BZ$184+AMV3kul!$K62*BZ$185+AMV4træ!$K62*BZ$186+AMV4træBP!$K62*BZ$187+AVV1træ!$K62*BZ$188+AVV1kul!$K62*BZ$189+AVV2træ!$K62*BZ$190+AVV2halm!$K62*BZ$191+AVV2gasGT!$K62*BZ$192+KKV!$K62*BZ$193+HCVgas!$K62*BZ$194+SPolie!$K62*BZ$195+SPgas!$K62*BZ$196+GeoEL!$K60*BZ$197+GeoVa!$K60*BZ$198+VP!$K60*BZ$199+Sol!$K60*BZ$200+Affald!$K64*BZ$201)</f>
        <v>0.20704709803682272</v>
      </c>
      <c r="CA41" s="310">
        <f ca="1">IF(Sammenligning!$G$9="GJ",1,(1*3.6))*(AMV1træ!$L64*CA$183+AMV1træBP!$L64*CA$184+AMV3kul!$L62*CA$185+AMV4træ!$L62*CA$186+AMV4træBP!$L62*CA$187+AVV1træ!$L62*CA$188+AVV1kul!$L62*CA$189+AVV2træ!$L62*CA$190+AVV2halm!$L62*CA$191+AVV2gasGT!$L62*CA$192+KKV!$L62*CA$193+HCVgas!$L62*CA$194+SPolie!$L62*CA$195+SPgas!$L62*CA$196+GeoEL!$L60*CA$197+GeoVa!$L60*CA$198+VP!$L60*CA$199+Sol!$L60*CA$200++Affald!$L64*CA$201)</f>
        <v>3.0210430971946846E-2</v>
      </c>
      <c r="CB41" s="310">
        <f ca="1">IF(Sammenligning!$G$9="GJ",1,(1*3.6))*(AMV1træ!$L64*CB$183+AMV1træBP!$L64*CB$184+AMV3kul!$L62*CB$185+AMV4træ!$L62*CB$186+AMV4træBP!$L62*CB$187+AVV1træ!$L62*CB$188+AVV1kul!$L62*CB$189+AVV2træ!$L62*CB$190+AVV2halm!$L62*CB$191+AVV2gasGT!$L62*CB$192+KKV!$L62*CB$193+HCVgas!$L62*CB$194+SPolie!$L62*CB$195+SPgas!$L62*CB$196+GeoEL!$L60*CB$197+GeoVa!$L60*CB$198+VP!$L60*CB$199+Sol!$L60*CB$200++Affald!$L64*CB$201)</f>
        <v>0.13531303669150035</v>
      </c>
      <c r="CC41" s="310">
        <f ca="1">IF(Sammenligning!$G$9="GJ",1,(1*3.6))*(AMV1træ!$L64*CC$183+AMV1træBP!$L64*CC$184+AMV3kul!$L62*CC$185+AMV4træ!$L62*CC$186+AMV4træBP!$L62*CC$187+AVV1træ!$L62*CC$188+AVV1kul!$L62*CC$189+AVV2træ!$L62*CC$190+AVV2halm!$L62*CC$191+AVV2gasGT!$L62*CC$192+KKV!$L62*CC$193+HCVgas!$L62*CC$194+SPolie!$L62*CC$195+SPgas!$L62*CC$196+GeoEL!$L60*CC$197+GeoVa!$L60*CC$198+VP!$L60*CC$199+Sol!$L60*CC$200++Affald!$L64*CC$201)</f>
        <v>0.20901831105636731</v>
      </c>
      <c r="CD41" s="310">
        <f ca="1">IF(Sammenligning!$G$9="GJ",1,(1*3.6))*(AMV1træ!$L64*CD$183+AMV1træBP!$L64*CD$184+AMV3kul!$L62*CD$185+AMV4træ!$L62*CD$186+AMV4træBP!$L62*CD$187+AVV1træ!$L62*CD$188+AVV1kul!$L62*CD$189+AVV2træ!$L62*CD$190+AVV2halm!$L62*CD$191+AVV2gasGT!$L62*CD$192+KKV!$L62*CD$193+HCVgas!$L62*CD$194+SPolie!$L62*CD$195+SPgas!$L62*CD$196+GeoEL!$L60*CD$197+GeoVa!$L60*CD$198+VP!$L60*CD$199+Sol!$L60*CD$200++Affald!$L64*CD$201)</f>
        <v>0.33180912006625535</v>
      </c>
      <c r="CE41" s="310">
        <f ca="1">IF(Sammenligning!$G$9="GJ",1,(1*3.6))*(AMV1træ!$L64*CE$183+AMV1træBP!$L64*CE$184+AMV3kul!$L62*CE$185+AMV4træ!$L62*CE$186+AMV4træBP!$L62*CE$187+AVV1træ!$L62*CE$188+AVV1kul!$L62*CE$189+AVV2træ!$L62*CE$190+AVV2halm!$L62*CE$191+AVV2gasGT!$L62*CE$192+KKV!$L62*CE$193+HCVgas!$L62*CE$194+SPolie!$L62*CE$195+SPgas!$L62*CE$196+GeoEL!$L60*CE$197+GeoVa!$L60*CE$198+VP!$L60*CE$199+Sol!$L60*CE$200++Affald!$L64*CE$201)</f>
        <v>0.31862813889870456</v>
      </c>
      <c r="CF41" s="310">
        <f ca="1">IF(Sammenligning!$G$9="GJ",1,(1*3.6))*(AMV1træ!$L64*CF$183+AMV1træBP!$L64*CF$184+AMV3kul!$L62*CF$185+AMV4træ!$L62*CF$186+AMV4træBP!$L62*CF$187+AVV1træ!$L62*CF$188+AVV1kul!$L62*CF$189+AVV2træ!$L62*CF$190+AVV2halm!$L62*CF$191+AVV2gasGT!$L62*CF$192+KKV!$L62*CF$193+HCVgas!$L62*CF$194+SPolie!$L62*CF$195+SPgas!$L62*CF$196+GeoEL!$L60*CF$197+GeoVa!$L60*CF$198+VP!$L60*CF$199+Sol!$L60*CF$200++Affald!$L64*CF$201)</f>
        <v>0.29605787417439228</v>
      </c>
      <c r="CG41" s="310">
        <f ca="1">IF(Sammenligning!$G$9="GJ",1,(1*3.6))*(AMV1træ!$L64*CG$183+AMV1træBP!$L64*CG$184+AMV3kul!$L62*CG$185+AMV4træ!$L62*CG$186+AMV4træBP!$L62*CG$187+AVV1træ!$L62*CG$188+AVV1kul!$L62*CG$189+AVV2træ!$L62*CG$190+AVV2halm!$L62*CG$191+AVV2gasGT!$L62*CG$192+KKV!$L62*CG$193+HCVgas!$L62*CG$194+SPolie!$L62*CG$195+SPgas!$L62*CG$196+GeoEL!$L60*CG$197+GeoVa!$L60*CG$198+VP!$L60*CG$199+Sol!$L60*CG$200++Affald!$L64*CG$201)</f>
        <v>0.33175047664078799</v>
      </c>
      <c r="CH41" s="310">
        <f ca="1">IF(Sammenligning!$G$9="GJ",1,(1*3.6))*(AMV1træ!$L64*CH$183+AMV1træBP!$L64*CH$184+AMV3kul!$L62*CH$185+AMV4træ!$L62*CH$186+AMV4træBP!$L62*CH$187+AVV1træ!$L62*CH$188+AVV1kul!$L62*CH$189+AVV2træ!$L62*CH$190+AVV2halm!$L62*CH$191+AVV2gasGT!$L62*CH$192+KKV!$L62*CH$193+HCVgas!$L62*CH$194+SPolie!$L62*CH$195+SPgas!$L62*CH$196+GeoEL!$L60*CH$197+GeoVa!$L60*CH$198+VP!$L60*CH$199+Sol!$L60*CH$200++Affald!$L64*CH$201)</f>
        <v>6.5066112870041742E-2</v>
      </c>
      <c r="CI41" s="310">
        <f ca="1">IF(Sammenligning!$G$9="GJ",1,(1*3.6))*(AMV1træ!$L64*CI$183+AMV1træBP!$L64*CI$184+AMV3kul!$L62*CI$185+AMV4træ!$L62*CI$186+AMV4træBP!$L62*CI$187+AVV1træ!$L62*CI$188+AVV1kul!$L62*CI$189+AVV2træ!$L62*CI$190+AVV2halm!$L62*CI$191+AVV2gasGT!$L62*CI$192+KKV!$L62*CI$193+HCVgas!$L62*CI$194+SPolie!$L62*CI$195+SPgas!$L62*CI$196+GeoEL!$L60*CI$197+GeoVa!$L60*CI$198+VP!$L60*CI$199+Sol!$L60*CI$200++Affald!$L64*CI$201)</f>
        <v>0.34064199169367571</v>
      </c>
      <c r="CJ41" s="310">
        <f ca="1">IF(Sammenligning!$G$9="GJ",1,(1*3.6))*(AMV1træ!$L64*CJ$183+AMV1træBP!$L64*CJ$184+AMV3kul!$L62*CJ$185+AMV4træ!$L62*CJ$186+AMV4træBP!$L62*CJ$187+AVV1træ!$L62*CJ$188+AVV1kul!$L62*CJ$189+AVV2træ!$L62*CJ$190+AVV2halm!$L62*CJ$191+AVV2gasGT!$L62*CJ$192+KKV!$L62*CJ$193+HCVgas!$L62*CJ$194+SPolie!$L62*CJ$195+SPgas!$L62*CJ$196+GeoEL!$L60*CJ$197+GeoVa!$L60*CJ$198+VP!$L60*CJ$199+Sol!$L60*CJ$200++Affald!$L64*CJ$201)</f>
        <v>0.32353674948658162</v>
      </c>
      <c r="CK41" s="310">
        <f ca="1">IF(Sammenligning!$G$9="GJ",1,(1*3.6))*(AMV1træ!$L64*CK$183+AMV1træBP!$L64*CK$184+AMV3kul!$L62*CK$185+AMV4træ!$L62*CK$186+AMV4træBP!$L62*CK$187+AVV1træ!$L62*CK$188+AVV1kul!$L62*CK$189+AVV2træ!$L62*CK$190+AVV2halm!$L62*CK$191+AVV2gasGT!$L62*CK$192+KKV!$L62*CK$193+HCVgas!$L62*CK$194+SPolie!$L62*CK$195+SPgas!$L62*CK$196+GeoEL!$L60*CK$197+GeoVa!$L60*CK$198+VP!$L60*CK$199+Sol!$L60*CK$200++Affald!$L64*CK$201)</f>
        <v>0.31707199662882835</v>
      </c>
      <c r="CL41" s="310">
        <f ca="1">IF(Sammenligning!$G$9="GJ",1,(1*3.6))*(AMV1træ!$L64*CL$183+AMV1træBP!$L64*CL$184+AMV3kul!$L62*CL$185+AMV4træ!$L62*CL$186+AMV4træBP!$L62*CL$187+AVV1træ!$L62*CL$188+AVV1kul!$L62*CL$189+AVV2træ!$L62*CL$190+AVV2halm!$L62*CL$191+AVV2gasGT!$L62*CL$192+KKV!$L62*CL$193+HCVgas!$L62*CL$194+SPolie!$L62*CL$195+SPgas!$L62*CL$196+GeoEL!$L60*CL$197+GeoVa!$L60*CL$198+VP!$L60*CL$199+Sol!$L60*CL$200++Affald!$L64*CL$201)</f>
        <v>0.24944924246493108</v>
      </c>
      <c r="CM41" s="246">
        <f ca="1">IF(Sammenligning!$G$9="GJ",1,(1*3.6))*(AMV1træ!$M64*CM$183+AMV1træBP!$M64*CM$184+AMV3kul!$M62*CM$185+AMV4træ!$M62*CM$186+AMV4træBP!$M62*CM$187+AVV1træ!$M62*CM$188+AVV1kul!$M62*CM$189+AVV2træ!$M62*CM$190+AVV2halm!$M62*CM$191+AVV2gasGT!$M62*CM$192+KKV!$M62*CM$193+HCVgas!$M62*CM$194+SPolie!$M62*CM$195+SPgas!$M62*CM$196+GeoEL!$M60*CM$197+GeoVa!$M60*CM$198+VP!$M60*CM$199+Sol!$M60*CM$200+Affald!$M64*CM$201)</f>
        <v>4.1072119593602997E-2</v>
      </c>
      <c r="CN41" s="246">
        <f ca="1">IF(Sammenligning!$G$9="GJ",1,(1*3.6))*(AMV1træ!$M64*CN$183+AMV1træBP!$M64*CN$184+AMV3kul!$M62*CN$185+AMV4træ!$M62*CN$186+AMV4træBP!$M62*CN$187+AVV1træ!$M62*CN$188+AVV1kul!$M62*CN$189+AVV2træ!$M62*CN$190+AVV2halm!$M62*CN$191+AVV2gasGT!$M62*CN$192+KKV!$M62*CN$193+HCVgas!$M62*CN$194+SPolie!$M62*CN$195+SPgas!$M62*CN$196+GeoEL!$M60*CN$197+GeoVa!$M60*CN$198+VP!$M60*CN$199+Sol!$M60*CN$200+Affald!$M64*CN$201)</f>
        <v>0.14152204230157103</v>
      </c>
      <c r="CO41" s="246">
        <f ca="1">IF(Sammenligning!$G$9="GJ",1,(1*3.6))*(AMV1træ!$M64*CO$183+AMV1træBP!$M64*CO$184+AMV3kul!$M62*CO$185+AMV4træ!$M62*CO$186+AMV4træBP!$M62*CO$187+AVV1træ!$M62*CO$188+AVV1kul!$M62*CO$189+AVV2træ!$M62*CO$190+AVV2halm!$M62*CO$191+AVV2gasGT!$M62*CO$192+KKV!$M62*CO$193+HCVgas!$M62*CO$194+SPolie!$M62*CO$195+SPgas!$M62*CO$196+GeoEL!$M60*CO$197+GeoVa!$M60*CO$198+VP!$M60*CO$199+Sol!$M60*CO$200+Affald!$M64*CO$201)</f>
        <v>0.21359747613802538</v>
      </c>
      <c r="CP41" s="246">
        <f ca="1">IF(Sammenligning!$G$9="GJ",1,(1*3.6))*(AMV1træ!$M64*CP$183+AMV1træBP!$M64*CP$184+AMV3kul!$M62*CP$185+AMV4træ!$M62*CP$186+AMV4træBP!$M62*CP$187+AVV1træ!$M62*CP$188+AVV1kul!$M62*CP$189+AVV2træ!$M62*CP$190+AVV2halm!$M62*CP$191+AVV2gasGT!$M62*CP$192+KKV!$M62*CP$193+HCVgas!$M62*CP$194+SPolie!$M62*CP$195+SPgas!$M62*CP$196+GeoEL!$M60*CP$197+GeoVa!$M60*CP$198+VP!$M60*CP$199+Sol!$M60*CP$200+Affald!$M64*CP$201)</f>
        <v>0.33716883969469819</v>
      </c>
      <c r="CQ41" s="246">
        <f ca="1">IF(Sammenligning!$G$9="GJ",1,(1*3.6))*(AMV1træ!$M64*CQ$183+AMV1træBP!$M64*CQ$184+AMV3kul!$M62*CQ$185+AMV4træ!$M62*CQ$186+AMV4træBP!$M62*CQ$187+AVV1træ!$M62*CQ$188+AVV1kul!$M62*CQ$189+AVV2træ!$M62*CQ$190+AVV2halm!$M62*CQ$191+AVV2gasGT!$M62*CQ$192+KKV!$M62*CQ$193+HCVgas!$M62*CQ$194+SPolie!$M62*CQ$195+SPgas!$M62*CQ$196+GeoEL!$M60*CQ$197+GeoVa!$M60*CQ$198+VP!$M60*CQ$199+Sol!$M60*CQ$200+Affald!$M64*CQ$201)</f>
        <v>0.31494134711176153</v>
      </c>
      <c r="CR41" s="246">
        <f ca="1">IF(Sammenligning!$G$9="GJ",1,(1*3.6))*(AMV1træ!$M64*CR$183+AMV1træBP!$M64*CR$184+AMV3kul!$M62*CR$185+AMV4træ!$M62*CR$186+AMV4træBP!$M62*CR$187+AVV1træ!$M62*CR$188+AVV1kul!$M62*CR$189+AVV2træ!$M62*CR$190+AVV2halm!$M62*CR$191+AVV2gasGT!$M62*CR$192+KKV!$M62*CR$193+HCVgas!$M62*CR$194+SPolie!$M62*CR$195+SPgas!$M62*CR$196+GeoEL!$M60*CR$197+GeoVa!$M60*CR$198+VP!$M60*CR$199+Sol!$M60*CR$200+Affald!$M64*CR$201)</f>
        <v>0.29755306258421826</v>
      </c>
      <c r="CS41" s="246">
        <f ca="1">IF(Sammenligning!$G$9="GJ",1,(1*3.6))*(AMV1træ!$M64*CS$183+AMV1træBP!$M64*CS$184+AMV3kul!$M62*CS$185+AMV4træ!$M62*CS$186+AMV4træBP!$M62*CS$187+AVV1træ!$M62*CS$188+AVV1kul!$M62*CS$189+AVV2træ!$M62*CS$190+AVV2halm!$M62*CS$191+AVV2gasGT!$M62*CS$192+KKV!$M62*CS$193+HCVgas!$M62*CS$194+SPolie!$M62*CS$195+SPgas!$M62*CS$196+GeoEL!$M60*CS$197+GeoVa!$M60*CS$198+VP!$M60*CS$199+Sol!$M60*CS$200+Affald!$M64*CS$201)</f>
        <v>0.33237111997909247</v>
      </c>
      <c r="CT41" s="246">
        <f ca="1">IF(Sammenligning!$G$9="GJ",1,(1*3.6))*(AMV1træ!$M64*CT$183+AMV1træBP!$M64*CT$184+AMV3kul!$M62*CT$185+AMV4træ!$M62*CT$186+AMV4træBP!$M62*CT$187+AVV1træ!$M62*CT$188+AVV1kul!$M62*CT$189+AVV2træ!$M62*CT$190+AVV2halm!$M62*CT$191+AVV2gasGT!$M62*CT$192+KKV!$M62*CT$193+HCVgas!$M62*CT$194+SPolie!$M62*CT$195+SPgas!$M62*CT$196+GeoEL!$M60*CT$197+GeoVa!$M60*CT$198+VP!$M60*CT$199+Sol!$M60*CT$200+Affald!$M64*CT$201)</f>
        <v>6.4835783986556678E-2</v>
      </c>
      <c r="CU41" s="246">
        <f ca="1">IF(Sammenligning!$G$9="GJ",1,(1*3.6))*(AMV1træ!$M64*CU$183+AMV1træBP!$M64*CU$184+AMV3kul!$M62*CU$185+AMV4træ!$M62*CU$186+AMV4træBP!$M62*CU$187+AVV1træ!$M62*CU$188+AVV1kul!$M62*CU$189+AVV2træ!$M62*CU$190+AVV2halm!$M62*CU$191+AVV2gasGT!$M62*CU$192+KKV!$M62*CU$193+HCVgas!$M62*CU$194+SPolie!$M62*CU$195+SPgas!$M62*CU$196+GeoEL!$M60*CU$197+GeoVa!$M60*CU$198+VP!$M60*CU$199+Sol!$M60*CU$200+Affald!$M64*CU$201)</f>
        <v>0.33938111336161575</v>
      </c>
      <c r="CV41" s="246">
        <f ca="1">IF(Sammenligning!$G$9="GJ",1,(1*3.6))*(AMV1træ!$M64*CV$183+AMV1træBP!$M64*CV$184+AMV3kul!$M62*CV$185+AMV4træ!$M62*CV$186+AMV4træBP!$M62*CV$187+AVV1træ!$M62*CV$188+AVV1kul!$M62*CV$189+AVV2træ!$M62*CV$190+AVV2halm!$M62*CV$191+AVV2gasGT!$M62*CV$192+KKV!$M62*CV$193+HCVgas!$M62*CV$194+SPolie!$M62*CV$195+SPgas!$M62*CV$196+GeoEL!$M60*CV$197+GeoVa!$M60*CV$198+VP!$M60*CV$199+Sol!$M60*CV$200+Affald!$M64*CV$201)</f>
        <v>0.32374548519834889</v>
      </c>
      <c r="CW41" s="246">
        <f ca="1">IF(Sammenligning!$G$9="GJ",1,(1*3.6))*(AMV1træ!$M64*CW$183+AMV1træBP!$M64*CW$184+AMV3kul!$M62*CW$185+AMV4træ!$M62*CW$186+AMV4træBP!$M62*CW$187+AVV1træ!$M62*CW$188+AVV1kul!$M62*CW$189+AVV2træ!$M62*CW$190+AVV2halm!$M62*CW$191+AVV2gasGT!$M62*CW$192+KKV!$M62*CW$193+HCVgas!$M62*CW$194+SPolie!$M62*CW$195+SPgas!$M62*CW$196+GeoEL!$M60*CW$197+GeoVa!$M60*CW$198+VP!$M60*CW$199+Sol!$M60*CW$200+Affald!$M64*CW$201)</f>
        <v>0.32089949517565741</v>
      </c>
      <c r="CX41" s="246">
        <f ca="1">IF(Sammenligning!$G$9="GJ",1,(1*3.6))*(AMV1træ!$M64*CX$183+AMV1træBP!$M64*CX$184+AMV3kul!$M62*CX$185+AMV4træ!$M62*CX$186+AMV4træBP!$M62*CX$187+AVV1træ!$M62*CX$188+AVV1kul!$M62*CX$189+AVV2træ!$M62*CX$190+AVV2halm!$M62*CX$191+AVV2gasGT!$M62*CX$192+KKV!$M62*CX$193+HCVgas!$M62*CX$194+SPolie!$M62*CX$195+SPgas!$M62*CX$196+GeoEL!$M60*CX$197+GeoVa!$M60*CX$198+VP!$M60*CX$199+Sol!$M60*CX$200+Affald!$M64*CX$201)</f>
        <v>0.26597991028473073</v>
      </c>
      <c r="CY41" s="246">
        <f ca="1">IF(Sammenligning!$G$9="GJ",1,(1*3.6))*(AMV1træ!$N64*CY$183+AMV1træBP!$N64*CY$184+AMV3kul!$N62*CY$185+AMV4træ!$N62*CY$186+AMV4træBP!$N62*CY$187+AVV1træ!$N62*CY$188+AVV1kul!$N62*CY$189+AVV2træ!$N62*CY$190+AVV2halm!$N62*CY$191+AVV2gasGT!$N62*CY$192+KKV!$N62*CY$193+HCVgas!$N62*CY$194+SPolie!$N62*CY$195+SPgas!$N62*CY$196+GeoEL!$N60*CY$197+GeoVa!$N60*CY$198+VP!$N60*CY$199+Sol!$N60*CY$200+Affald!$N64*CY$201)</f>
        <v>5.1947943803576001E-2</v>
      </c>
      <c r="CZ41" s="246">
        <f ca="1">IF(Sammenligning!$G$9="GJ",1,(1*3.6))*(AMV1træ!$N64*CZ$183+AMV1træBP!$N64*CZ$184+AMV3kul!$N62*CZ$185+AMV4træ!$N62*CZ$186+AMV4træBP!$N62*CZ$187+AVV1træ!$N62*CZ$188+AVV1kul!$N62*CZ$189+AVV2træ!$N62*CZ$190+AVV2halm!$N62*CZ$191+AVV2gasGT!$N62*CZ$192+KKV!$N62*CZ$193+HCVgas!$N62*CZ$194+SPolie!$N62*CZ$195+SPgas!$N62*CZ$196+GeoEL!$N60*CZ$197+GeoVa!$N60*CZ$198+VP!$N60*CZ$199+Sol!$N60*CZ$200+Affald!$N64*CZ$201)</f>
        <v>0.14772627176097042</v>
      </c>
      <c r="DA41" s="246">
        <f ca="1">IF(Sammenligning!$G$9="GJ",1,(1*3.6))*(AMV1træ!$N64*DA$183+AMV1træBP!$N64*DA$184+AMV3kul!$N62*DA$185+AMV4træ!$N62*DA$186+AMV4træBP!$N62*DA$187+AVV1træ!$N62*DA$188+AVV1kul!$N62*DA$189+AVV2træ!$N62*DA$190+AVV2halm!$N62*DA$191+AVV2gasGT!$N62*DA$192+KKV!$N62*DA$193+HCVgas!$N62*DA$194+SPolie!$N62*DA$195+SPgas!$N62*DA$196+GeoEL!$N60*DA$197+GeoVa!$N60*DA$198+VP!$N60*DA$199+Sol!$N60*DA$200+Affald!$N64*DA$201)</f>
        <v>0.2182517850952938</v>
      </c>
      <c r="DB41" s="246">
        <f ca="1">IF(Sammenligning!$G$9="GJ",1,(1*3.6))*(AMV1træ!$N64*DB$183+AMV1træBP!$N64*DB$184+AMV3kul!$N62*DB$185+AMV4træ!$N62*DB$186+AMV4træBP!$N62*DB$187+AVV1træ!$N62*DB$188+AVV1kul!$N62*DB$189+AVV2træ!$N62*DB$190+AVV2halm!$N62*DB$191+AVV2gasGT!$N62*DB$192+KKV!$N62*DB$193+HCVgas!$N62*DB$194+SPolie!$N62*DB$195+SPgas!$N62*DB$196+GeoEL!$N60*DB$197+GeoVa!$N60*DB$198+VP!$N60*DB$199+Sol!$N60*DB$200+Affald!$N64*DB$201)</f>
        <v>0.34247842588261679</v>
      </c>
      <c r="DC41" s="246">
        <f ca="1">IF(Sammenligning!$G$9="GJ",1,(1*3.6))*(AMV1træ!$N64*DC$183+AMV1træBP!$N64*DC$184+AMV3kul!$N62*DC$185+AMV4træ!$N62*DC$186+AMV4træBP!$N62*DC$187+AVV1træ!$N62*DC$188+AVV1kul!$N62*DC$189+AVV2træ!$N62*DC$190+AVV2halm!$N62*DC$191+AVV2gasGT!$N62*DC$192+KKV!$N62*DC$193+HCVgas!$N62*DC$194+SPolie!$N62*DC$195+SPgas!$N62*DC$196+GeoEL!$N60*DC$197+GeoVa!$N60*DC$198+VP!$N60*DC$199+Sol!$N60*DC$200+Affald!$N64*DC$201)</f>
        <v>0.31150275529185334</v>
      </c>
      <c r="DD41" s="246">
        <f ca="1">IF(Sammenligning!$G$9="GJ",1,(1*3.6))*(AMV1træ!$N64*DD$183+AMV1træBP!$N64*DD$184+AMV3kul!$N62*DD$185+AMV4træ!$N62*DD$186+AMV4træBP!$N62*DD$187+AVV1træ!$N62*DD$188+AVV1kul!$N62*DD$189+AVV2træ!$N62*DD$190+AVV2halm!$N62*DD$191+AVV2gasGT!$N62*DD$192+KKV!$N62*DD$193+HCVgas!$N62*DD$194+SPolie!$N62*DD$195+SPgas!$N62*DD$196+GeoEL!$N60*DD$197+GeoVa!$N60*DD$198+VP!$N60*DD$199+Sol!$N60*DD$200+Affald!$N64*DD$201)</f>
        <v>0.29912084561845981</v>
      </c>
      <c r="DE41" s="246">
        <f ca="1">IF(Sammenligning!$G$9="GJ",1,(1*3.6))*(AMV1træ!$N64*DE$183+AMV1træBP!$N64*DE$184+AMV3kul!$N62*DE$185+AMV4træ!$N62*DE$186+AMV4træBP!$N62*DE$187+AVV1træ!$N62*DE$188+AVV1kul!$N62*DE$189+AVV2træ!$N62*DE$190+AVV2halm!$N62*DE$191+AVV2gasGT!$N62*DE$192+KKV!$N62*DE$193+HCVgas!$N62*DE$194+SPolie!$N62*DE$195+SPgas!$N62*DE$196+GeoEL!$N60*DE$197+GeoVa!$N60*DE$198+VP!$N60*DE$199+Sol!$N60*DE$200+Affald!$N64*DE$201)</f>
        <v>0.33301104520264713</v>
      </c>
      <c r="DF41" s="246">
        <f ca="1">IF(Sammenligning!$G$9="GJ",1,(1*3.6))*(AMV1træ!$N64*DF$183+AMV1træBP!$N64*DF$184+AMV3kul!$N62*DF$185+AMV4træ!$N62*DF$186+AMV4træBP!$N62*DF$187+AVV1træ!$N62*DF$188+AVV1kul!$N62*DF$189+AVV2træ!$N62*DF$190+AVV2halm!$N62*DF$191+AVV2gasGT!$N62*DF$192+KKV!$N62*DF$193+HCVgas!$N62*DF$194+SPolie!$N62*DF$195+SPgas!$N62*DF$196+GeoEL!$N60*DF$197+GeoVa!$N60*DF$198+VP!$N60*DF$199+Sol!$N60*DF$200+Affald!$N64*DF$201)</f>
        <v>6.4610784958528927E-2</v>
      </c>
      <c r="DG41" s="246">
        <f ca="1">IF(Sammenligning!$G$9="GJ",1,(1*3.6))*(AMV1træ!$N64*DG$183+AMV1træBP!$N64*DG$184+AMV3kul!$N62*DG$185+AMV4træ!$N62*DG$186+AMV4træBP!$N62*DG$187+AVV1træ!$N62*DG$188+AVV1kul!$N62*DG$189+AVV2træ!$N62*DG$190+AVV2halm!$N62*DG$191+AVV2gasGT!$N62*DG$192+KKV!$N62*DG$193+HCVgas!$N62*DG$194+SPolie!$N62*DG$195+SPgas!$N62*DG$196+GeoEL!$N60*DG$197+GeoVa!$N60*DG$198+VP!$N60*DG$199+Sol!$N60*DG$200+Affald!$N64*DG$201)</f>
        <v>0.33812006435653508</v>
      </c>
      <c r="DH41" s="246">
        <f ca="1">IF(Sammenligning!$G$9="GJ",1,(1*3.6))*(AMV1træ!$N64*DH$183+AMV1træBP!$N64*DH$184+AMV3kul!$N62*DH$185+AMV4træ!$N62*DH$186+AMV4træBP!$N62*DH$187+AVV1træ!$N62*DH$188+AVV1kul!$N62*DH$189+AVV2træ!$N62*DH$190+AVV2halm!$N62*DH$191+AVV2gasGT!$N62*DH$192+KKV!$N62*DH$193+HCVgas!$N62*DH$194+SPolie!$N62*DH$195+SPgas!$N62*DH$196+GeoEL!$N60*DH$197+GeoVa!$N60*DH$198+VP!$N60*DH$199+Sol!$N60*DH$200+Affald!$N64*DH$201)</f>
        <v>0.32395359359606068</v>
      </c>
      <c r="DI41" s="246">
        <f ca="1">IF(Sammenligning!$G$9="GJ",1,(1*3.6))*(AMV1træ!$N64*DI$183+AMV1træBP!$N64*DI$184+AMV3kul!$N62*DI$185+AMV4træ!$N62*DI$186+AMV4træBP!$N62*DI$187+AVV1træ!$N62*DI$188+AVV1kul!$N62*DI$189+AVV2træ!$N62*DI$190+AVV2halm!$N62*DI$191+AVV2gasGT!$N62*DI$192+KKV!$N62*DI$193+HCVgas!$N62*DI$194+SPolie!$N62*DI$195+SPgas!$N62*DI$196+GeoEL!$N60*DI$197+GeoVa!$N60*DI$198+VP!$N60*DI$199+Sol!$N60*DI$200+Affald!$N64*DI$201)</f>
        <v>0.32476418872962565</v>
      </c>
      <c r="DJ41" s="246">
        <f ca="1">IF(Sammenligning!$G$9="GJ",1,(1*3.6))*(AMV1træ!$N64*DJ$183+AMV1træBP!$N64*DJ$184+AMV3kul!$N62*DJ$185+AMV4træ!$N62*DJ$186+AMV4træBP!$N62*DJ$187+AVV1træ!$N62*DJ$188+AVV1kul!$N62*DJ$189+AVV2træ!$N62*DJ$190+AVV2halm!$N62*DJ$191+AVV2gasGT!$N62*DJ$192+KKV!$N62*DJ$193+HCVgas!$N62*DJ$194+SPolie!$N62*DJ$195+SPgas!$N62*DJ$196+GeoEL!$N60*DJ$197+GeoVa!$N60*DJ$198+VP!$N60*DJ$199+Sol!$N60*DJ$200+Affald!$N64*DJ$201)</f>
        <v>0.28240498549440851</v>
      </c>
      <c r="DK41" s="246">
        <f ca="1">IF(Sammenligning!$G$9="GJ",1,(1*3.6))*(AMV1træ!$O64*DK$183+AMV1træBP!$O64*DK$184+AMV3kul!$O62*DK$185+AMV4træ!$O62*DK$186+AMV4træBP!$O62*DK$187+AVV1træ!$O62*DK$188+AVV1kul!$O62*DK$189+AVV2træ!$O62*DK$190+AVV2halm!$O62*DK$191+AVV2gasGT!$O62*DK$192+KKV!$O62*DK$193+HCVgas!$O62*DK$194+SPolie!$O62*DK$195+SPgas!$O62*DK$196+GeoEL!$O60*DK$197+GeoVa!$O60*DK$198+VP!$O60*DK$199+Sol!$O60*DK$200+Affald!$O64*DK$201)</f>
        <v>6.2837931214278969E-2</v>
      </c>
      <c r="DL41" s="246">
        <f ca="1">IF(Sammenligning!$G$9="GJ",1,(1*3.6))*(AMV1træ!$O64*DL$183+AMV1træBP!$O64*DL$184+AMV3kul!$O62*DL$185+AMV4træ!$O62*DL$186+AMV4træBP!$O62*DL$187+AVV1træ!$O62*DL$188+AVV1kul!$O62*DL$189+AVV2træ!$O62*DL$190+AVV2halm!$O62*DL$191+AVV2gasGT!$O62*DL$192+KKV!$O62*DL$193+HCVgas!$O62*DL$194+SPolie!$O62*DL$195+SPgas!$O62*DL$196+GeoEL!$O60*DL$197+GeoVa!$O60*DL$198+VP!$O60*DL$199+Sol!$O60*DL$200+Affald!$O64*DL$201)</f>
        <v>0.15392573057850764</v>
      </c>
      <c r="DM41" s="246">
        <f ca="1">IF(Sammenligning!$G$9="GJ",1,(1*3.6))*(AMV1træ!$O64*DM$183+AMV1træBP!$O64*DM$184+AMV3kul!$O62*DM$185+AMV4træ!$O62*DM$186+AMV4træBP!$O62*DM$187+AVV1træ!$O62*DM$188+AVV1kul!$O62*DM$189+AVV2træ!$O62*DM$190+AVV2halm!$O62*DM$191+AVV2gasGT!$O62*DM$192+KKV!$O62*DM$193+HCVgas!$O62*DM$194+SPolie!$O62*DM$195+SPgas!$O62*DM$196+GeoEL!$O60*DM$197+GeoVa!$O60*DM$198+VP!$O60*DM$199+Sol!$O60*DM$200+Affald!$O64*DM$201)</f>
        <v>0.22298310289114623</v>
      </c>
      <c r="DN41" s="246">
        <f ca="1">IF(Sammenligning!$G$9="GJ",1,(1*3.6))*(AMV1træ!$O64*DN$183+AMV1træBP!$O64*DN$184+AMV3kul!$O62*DN$185+AMV4træ!$O62*DN$186+AMV4træBP!$O62*DN$187+AVV1træ!$O62*DN$188+AVV1kul!$O62*DN$189+AVV2træ!$O62*DN$190+AVV2halm!$O62*DN$191+AVV2gasGT!$O62*DN$192+KKV!$O62*DN$193+HCVgas!$O62*DN$194+SPolie!$O62*DN$195+SPgas!$O62*DN$196+GeoEL!$O60*DN$197+GeoVa!$O60*DN$198+VP!$O60*DN$199+Sol!$O60*DN$200+Affald!$O64*DN$201)</f>
        <v>0.34773857875858527</v>
      </c>
      <c r="DO41" s="246">
        <f ca="1">IF(Sammenligning!$G$9="GJ",1,(1*3.6))*(AMV1træ!$O64*DO$183+AMV1træBP!$O64*DO$184+AMV3kul!$O62*DO$185+AMV4træ!$O62*DO$186+AMV4træBP!$O62*DO$187+AVV1træ!$O62*DO$188+AVV1kul!$O62*DO$189+AVV2træ!$O62*DO$190+AVV2halm!$O62*DO$191+AVV2gasGT!$O62*DO$192+KKV!$O62*DO$193+HCVgas!$O62*DO$194+SPolie!$O62*DO$195+SPgas!$O62*DO$196+GeoEL!$O60*DO$197+GeoVa!$O60*DO$198+VP!$O60*DO$199+Sol!$O60*DO$200+Affald!$O64*DO$201)</f>
        <v>0.30828811587672111</v>
      </c>
      <c r="DP41" s="246">
        <f ca="1">IF(Sammenligning!$G$9="GJ",1,(1*3.6))*(AMV1træ!$O64*DP$183+AMV1træBP!$O64*DP$184+AMV3kul!$O62*DP$185+AMV4træ!$O62*DP$186+AMV4træBP!$O62*DP$187+AVV1træ!$O62*DP$188+AVV1kul!$O62*DP$189+AVV2træ!$O62*DP$190+AVV2halm!$O62*DP$191+AVV2gasGT!$O62*DP$192+KKV!$O62*DP$193+HCVgas!$O62*DP$194+SPolie!$O62*DP$195+SPgas!$O62*DP$196+GeoEL!$O60*DP$197+GeoVa!$O60*DP$198+VP!$O60*DP$199+Sol!$O60*DP$200+Affald!$O64*DP$201)</f>
        <v>0.30076664175506512</v>
      </c>
      <c r="DQ41" s="246">
        <f ca="1">IF(Sammenligning!$G$9="GJ",1,(1*3.6))*(AMV1træ!$O64*DQ$183+AMV1træBP!$O64*DQ$184+AMV3kul!$O62*DQ$185+AMV4træ!$O62*DQ$186+AMV4træBP!$O62*DQ$187+AVV1træ!$O62*DQ$188+AVV1kul!$O62*DQ$189+AVV2træ!$O62*DQ$190+AVV2halm!$O62*DQ$191+AVV2gasGT!$O62*DQ$192+KKV!$O62*DQ$193+HCVgas!$O62*DQ$194+SPolie!$O62*DQ$195+SPgas!$O62*DQ$196+GeoEL!$O60*DQ$197+GeoVa!$O60*DQ$198+VP!$O60*DQ$199+Sol!$O60*DQ$200+Affald!$O64*DQ$201)</f>
        <v>0.33367116505197802</v>
      </c>
      <c r="DR41" s="246">
        <f ca="1">IF(Sammenligning!$G$9="GJ",1,(1*3.6))*(AMV1træ!$O64*DR$183+AMV1træBP!$O64*DR$184+AMV3kul!$O62*DR$185+AMV4træ!$O62*DR$186+AMV4træBP!$O62*DR$187+AVV1træ!$O62*DR$188+AVV1kul!$O62*DR$189+AVV2træ!$O62*DR$190+AVV2halm!$O62*DR$191+AVV2gasGT!$O62*DR$192+KKV!$O62*DR$193+HCVgas!$O62*DR$194+SPolie!$O62*DR$195+SPgas!$O62*DR$196+GeoEL!$O60*DR$197+GeoVa!$O60*DR$198+VP!$O60*DR$199+Sol!$O60*DR$200+Affald!$O64*DR$201)</f>
        <v>6.4390932901105702E-2</v>
      </c>
      <c r="DS41" s="246">
        <f ca="1">IF(Sammenligning!$G$9="GJ",1,(1*3.6))*(AMV1træ!$O64*DS$183+AMV1træBP!$O64*DS$184+AMV3kul!$O62*DS$185+AMV4træ!$O62*DS$186+AMV4træBP!$O62*DS$187+AVV1træ!$O62*DS$188+AVV1kul!$O62*DS$189+AVV2træ!$O62*DS$190+AVV2halm!$O62*DS$191+AVV2gasGT!$O62*DS$192+KKV!$O62*DS$193+HCVgas!$O62*DS$194+SPolie!$O62*DS$195+SPgas!$O62*DS$196+GeoEL!$O60*DS$197+GeoVa!$O60*DS$198+VP!$O60*DS$199+Sol!$O60*DS$200+Affald!$O64*DS$201)</f>
        <v>0.33685884464377625</v>
      </c>
      <c r="DT41" s="246">
        <f ca="1">IF(Sammenligning!$G$9="GJ",1,(1*3.6))*(AMV1træ!$O64*DT$183+AMV1træBP!$O64*DT$184+AMV3kul!$O62*DT$185+AMV4træ!$O62*DT$186+AMV4træBP!$O62*DT$187+AVV1træ!$O62*DT$188+AVV1kul!$O62*DT$189+AVV2træ!$O62*DT$190+AVV2halm!$O62*DT$191+AVV2gasGT!$O62*DT$192+KKV!$O62*DT$193+HCVgas!$O62*DT$194+SPolie!$O62*DT$195+SPgas!$O62*DT$196+GeoEL!$O60*DT$197+GeoVa!$O60*DT$198+VP!$O60*DT$199+Sol!$O60*DT$200+Affald!$O64*DT$201)</f>
        <v>0.32416107750337397</v>
      </c>
      <c r="DU41" s="246">
        <f ca="1">IF(Sammenligning!$G$9="GJ",1,(1*3.6))*(AMV1træ!$O64*DU$183+AMV1træBP!$O64*DU$184+AMV3kul!$O62*DU$185+AMV4træ!$O62*DU$186+AMV4træBP!$O62*DU$187+AVV1træ!$O62*DU$188+AVV1kul!$O62*DU$189+AVV2træ!$O62*DU$190+AVV2halm!$O62*DU$191+AVV2gasGT!$O62*DU$192+KKV!$O62*DU$193+HCVgas!$O62*DU$194+SPolie!$O62*DU$195+SPgas!$O62*DU$196+GeoEL!$O60*DU$197+GeoVa!$O60*DU$198+VP!$O60*DU$199+Sol!$O60*DU$200+Affald!$O64*DU$201)</f>
        <v>0.32866662212055037</v>
      </c>
      <c r="DV41" s="246">
        <f ca="1">IF(Sammenligning!$G$9="GJ",1,(1*3.6))*(AMV1træ!$O64*DV$183+AMV1træBP!$O64*DV$184+AMV3kul!$O62*DV$185+AMV4træ!$O62*DV$186+AMV4træBP!$O62*DV$187+AVV1træ!$O62*DV$188+AVV1kul!$O62*DV$189+AVV2træ!$O62*DV$190+AVV2halm!$O62*DV$191+AVV2gasGT!$O62*DV$192+KKV!$O62*DV$193+HCVgas!$O62*DV$194+SPolie!$O62*DV$195+SPgas!$O62*DV$196+GeoEL!$O60*DV$197+GeoVa!$O60*DV$198+VP!$O60*DV$199+Sol!$O60*DV$200+Affald!$O64*DV$201)</f>
        <v>0.29872547661056326</v>
      </c>
      <c r="DW41" s="246">
        <f ca="1">IF(Sammenligning!$G$9="GJ",1,(1*3.6))*(AMV1træ!$P64*DW$183+AMV1træBP!$P64*DW$184+AMV3kul!$P62*DW$185+AMV4træ!$P62*DW$186+AMV4træBP!$P62*DW$187+AVV1træ!$P62*DW$188+AVV1kul!$P62*DW$189+AVV2træ!$P62*DW$190+AVV2halm!$P62*DW$191+AVV2gasGT!$P62*DW$192+KKV!$P62*DW$193+HCVgas!$P62*DW$194+SPolie!$P62*DW$195+SPgas!$P62*DW$196+GeoEL!$P60*DW$197+GeoVa!$P60*DW$198+VP!$P60*DW$199+Sol!$P60*DW$200+Affald!$P64*DW$201)</f>
        <v>7.3742109510090262E-2</v>
      </c>
      <c r="DX41" s="246">
        <f ca="1">IF(Sammenligning!$G$9="GJ",1,(1*3.6))*(AMV1træ!$P64*DX$183+AMV1træBP!$P64*DX$184+AMV3kul!$P62*DX$185+AMV4træ!$P62*DX$186+AMV4træBP!$P62*DX$187+AVV1træ!$P62*DX$188+AVV1kul!$P62*DX$189+AVV2træ!$P62*DX$190+AVV2halm!$P62*DX$191+AVV2gasGT!$P62*DX$192+KKV!$P62*DX$193+HCVgas!$P62*DX$194+SPolie!$P62*DX$195+SPgas!$P62*DX$196+GeoEL!$P60*DX$197+GeoVa!$P60*DX$198+VP!$P60*DX$199+Sol!$P60*DX$200+Affald!$P64*DX$201)</f>
        <v>0.16012042425453518</v>
      </c>
      <c r="DY41" s="246">
        <f ca="1">IF(Sammenligning!$G$9="GJ",1,(1*3.6))*(AMV1træ!$P64*DY$183+AMV1træBP!$P64*DY$184+AMV3kul!$P62*DY$185+AMV4træ!$P62*DY$186+AMV4træBP!$P62*DY$187+AVV1træ!$P62*DY$188+AVV1kul!$P62*DY$189+AVV2træ!$P62*DY$190+AVV2halm!$P62*DY$191+AVV2gasGT!$P62*DY$192+KKV!$P62*DY$193+HCVgas!$P62*DY$194+SPolie!$P62*DY$195+SPgas!$P62*DY$196+GeoEL!$P60*DY$197+GeoVa!$P60*DY$198+VP!$P60*DY$199+Sol!$P60*DY$200+Affald!$P64*DY$201)</f>
        <v>0.22779335671764178</v>
      </c>
      <c r="DZ41" s="246">
        <f ca="1">IF(Sammenligning!$G$9="GJ",1,(1*3.6))*(AMV1træ!$P64*DZ$183+AMV1træBP!$P64*DZ$184+AMV3kul!$P62*DZ$185+AMV4træ!$P62*DZ$186+AMV4træBP!$P62*DZ$187+AVV1træ!$P62*DZ$188+AVV1kul!$P62*DZ$189+AVV2træ!$P62*DZ$190+AVV2halm!$P62*DZ$191+AVV2gasGT!$P62*DZ$192+KKV!$P62*DZ$193+HCVgas!$P62*DZ$194+SPolie!$P62*DZ$195+SPgas!$P62*DZ$196+GeoEL!$P60*DZ$197+GeoVa!$P60*DZ$198+VP!$P60*DZ$199+Sol!$P60*DZ$200+Affald!$P64*DZ$201)</f>
        <v>0.35294998547490936</v>
      </c>
      <c r="EA41" s="246">
        <f ca="1">IF(Sammenligning!$G$9="GJ",1,(1*3.6))*(AMV1træ!$P64*EA$183+AMV1træBP!$P64*EA$184+AMV3kul!$P62*EA$185+AMV4træ!$P62*EA$186+AMV4træBP!$P62*EA$187+AVV1træ!$P62*EA$188+AVV1kul!$P62*EA$189+AVV2træ!$P62*EA$190+AVV2halm!$P62*EA$191+AVV2gasGT!$P62*EA$192+KKV!$P62*EA$193+HCVgas!$P62*EA$194+SPolie!$P62*EA$195+SPgas!$P62*EA$196+GeoEL!$P60*EA$197+GeoVa!$P60*EA$198+VP!$P60*EA$199+Sol!$P60*EA$200+Affald!$P64*EA$201)</f>
        <v>0.30527624013855437</v>
      </c>
      <c r="EB41" s="246">
        <f ca="1">IF(Sammenligning!$G$9="GJ",1,(1*3.6))*(AMV1træ!$P64*EB$183+AMV1træBP!$P64*EB$184+AMV3kul!$P62*EB$185+AMV4træ!$P62*EB$186+AMV4træBP!$P62*EB$187+AVV1træ!$P62*EB$188+AVV1kul!$P62*EB$189+AVV2træ!$P62*EB$190+AVV2halm!$P62*EB$191+AVV2gasGT!$P62*EB$192+KKV!$P62*EB$193+HCVgas!$P62*EB$194+SPolie!$P62*EB$195+SPgas!$P62*EB$196+GeoEL!$P60*EB$197+GeoVa!$P60*EB$198+VP!$P60*EB$199+Sol!$P60*EB$200+Affald!$P64*EB$201)</f>
        <v>0.30249642247927799</v>
      </c>
      <c r="EC41" s="246">
        <f ca="1">IF(Sammenligning!$G$9="GJ",1,(1*3.6))*(AMV1træ!$P64*EC$183+AMV1træBP!$P64*EC$184+AMV3kul!$P62*EC$185+AMV4træ!$P62*EC$186+AMV4træBP!$P62*EC$187+AVV1træ!$P62*EC$188+AVV1kul!$P62*EC$189+AVV2træ!$P62*EC$190+AVV2halm!$P62*EC$191+AVV2gasGT!$P62*EC$192+KKV!$P62*EC$193+HCVgas!$P62*EC$194+SPolie!$P62*EC$195+SPgas!$P62*EC$196+GeoEL!$P60*EC$197+GeoVa!$P60*EC$198+VP!$P60*EC$199+Sol!$P60*EC$200+Affald!$P64*EC$201)</f>
        <v>0.33435245079932452</v>
      </c>
      <c r="ED41" s="246">
        <f ca="1">IF(Sammenligning!$G$9="GJ",1,(1*3.6))*(AMV1træ!$P64*ED$183+AMV1træBP!$P64*ED$184+AMV3kul!$P62*ED$185+AMV4træ!$P62*ED$186+AMV4træBP!$P62*ED$187+AVV1træ!$P62*ED$188+AVV1kul!$P62*ED$189+AVV2træ!$P62*ED$190+AVV2halm!$P62*ED$191+AVV2gasGT!$P62*ED$192+KKV!$P62*ED$193+HCVgas!$P62*ED$194+SPolie!$P62*ED$195+SPgas!$P62*ED$196+GeoEL!$P60*ED$197+GeoVa!$P60*ED$198+VP!$P60*ED$199+Sol!$P60*ED$200+Affald!$P64*ED$201)</f>
        <v>6.4176053201988784E-2</v>
      </c>
      <c r="EE41" s="246">
        <f ca="1">IF(Sammenligning!$G$9="GJ",1,(1*3.6))*(AMV1træ!$P64*EE$183+AMV1træBP!$P64*EE$184+AMV3kul!$P62*EE$185+AMV4træ!$P62*EE$186+AMV4træBP!$P62*EE$187+AVV1træ!$P62*EE$188+AVV1kul!$P62*EE$189+AVV2træ!$P62*EE$190+AVV2halm!$P62*EE$191+AVV2gasGT!$P62*EE$192+KKV!$P62*EE$193+HCVgas!$P62*EE$194+SPolie!$P62*EE$195+SPgas!$P62*EE$196+GeoEL!$P60*EE$197+GeoVa!$P60*EE$198+VP!$P60*EE$199+Sol!$P60*EE$200+Affald!$P64*EE$201)</f>
        <v>0.33559745418867498</v>
      </c>
      <c r="EF41" s="246">
        <f ca="1">IF(Sammenligning!$G$9="GJ",1,(1*3.6))*(AMV1træ!$P64*EF$183+AMV1træBP!$P64*EF$184+AMV3kul!$P62*EF$185+AMV4træ!$P62*EF$186+AMV4træBP!$P62*EF$187+AVV1træ!$P62*EF$188+AVV1kul!$P62*EF$189+AVV2træ!$P62*EF$190+AVV2halm!$P62*EF$191+AVV2gasGT!$P62*EF$192+KKV!$P62*EF$193+HCVgas!$P62*EF$194+SPolie!$P62*EF$195+SPgas!$P62*EF$196+GeoEL!$P60*EF$197+GeoVa!$P60*EF$198+VP!$P60*EF$199+Sol!$P60*EF$200+Affald!$P64*EF$201)</f>
        <v>0.32436793972703137</v>
      </c>
      <c r="EG41" s="246">
        <f ca="1">IF(Sammenligning!$G$9="GJ",1,(1*3.6))*(AMV1træ!$P64*EG$183+AMV1træBP!$P64*EG$184+AMV3kul!$P62*EG$185+AMV4træ!$P62*EG$186+AMV4træBP!$P62*EG$187+AVV1træ!$P62*EG$188+AVV1kul!$P62*EG$189+AVV2træ!$P62*EG$190+AVV2halm!$P62*EG$191+AVV2gasGT!$P62*EG$192+KKV!$P62*EG$193+HCVgas!$P62*EG$194+SPolie!$P62*EG$195+SPgas!$P62*EG$196+GeoEL!$P60*EG$197+GeoVa!$P60*EG$198+VP!$P60*EG$199+Sol!$P60*EG$200+Affald!$P64*EG$201)</f>
        <v>0.33260735087128801</v>
      </c>
      <c r="EH41" s="246">
        <f ca="1">IF(Sammenligning!$G$9="GJ",1,(1*3.6))*(AMV1træ!$P64*EH$183+AMV1træBP!$P64*EH$184+AMV3kul!$P62*EH$185+AMV4træ!$P62*EH$186+AMV4træBP!$P62*EH$187+AVV1træ!$P62*EH$188+AVV1kul!$P62*EH$189+AVV2træ!$P62*EH$190+AVV2halm!$P62*EH$191+AVV2gasGT!$P62*EH$192+KKV!$P62*EH$193+HCVgas!$P62*EH$194+SPolie!$P62*EH$195+SPgas!$P62*EH$196+GeoEL!$P60*EH$197+GeoVa!$P60*EH$198+VP!$P60*EH$199+Sol!$P60*EH$200+Affald!$P64*EH$201)</f>
        <v>0.3149423793474273</v>
      </c>
      <c r="EI41" s="310">
        <f ca="1">IF(Sammenligning!$G$9="GJ",1,(1*3.6))*(AMV1træ!$Q64*EI$183+AMV1træBP!$Q64*EI$184+AMV3kul!$Q62*EI$185+AMV4træ!$Q62*EI$186+AMV4træBP!$Q62*EI$187+AVV1træ!$Q62*EI$188+AVV1kul!$Q62*EI$189+AVV2træ!$Q62*EI$190+AVV2halm!$Q62*EI$191+AVV2gasGT!$Q62*EI$192+KKV!$Q62*EI$193+HCVgas!$Q62*EI$194+SPolie!$Q62*EI$195+SPgas!$Q62*EI$196+GeoEL!$Q60*EI$197+GeoVa!$Q60*EI$198+VP!$Q60*EI$199+Sol!$Q60*EI$200+Affald!$Q64*EI$201)</f>
        <v>8.4660506447586548E-2</v>
      </c>
      <c r="EJ41" s="310">
        <f ca="1">IF(Sammenligning!$G$9="GJ",1,(1*3.6))*(AMV1træ!$Q64*EJ$183+AMV1træBP!$Q64*EJ$184+AMV3kul!$Q62*EJ$185+AMV4træ!$Q62*EJ$186+AMV4træBP!$Q62*EJ$187+AVV1træ!$Q62*EJ$188+AVV1kul!$Q62*EJ$189+AVV2træ!$Q62*EJ$190+AVV2halm!$Q62*EJ$191+AVV2gasGT!$Q62*EJ$192+KKV!$Q62*EJ$193+HCVgas!$Q62*EJ$194+SPolie!$Q62*EJ$195+SPgas!$Q62*EJ$196+GeoEL!$Q60*EJ$197+GeoVa!$Q60*EJ$198+VP!$Q60*EJ$199+Sol!$Q60*EJ$200+Affald!$Q64*EJ$201)</f>
        <v>0.16631035828094687</v>
      </c>
      <c r="EK41" s="310">
        <f ca="1">IF(Sammenligning!$G$9="GJ",1,(1*3.6))*(AMV1træ!$Q64*EK$183+AMV1træBP!$Q64*EK$184+AMV3kul!$Q62*EK$185+AMV4træ!$Q62*EK$186+AMV4træBP!$Q62*EK$187+AVV1træ!$Q62*EK$188+AVV1kul!$Q62*EK$189+AVV2træ!$Q62*EK$190+AVV2halm!$Q62*EK$191+AVV2gasGT!$Q62*EK$192+KKV!$Q62*EK$193+HCVgas!$Q62*EK$194+SPolie!$Q62*EK$195+SPgas!$Q62*EK$196+GeoEL!$Q60*EK$197+GeoVa!$Q60*EK$198+VP!$Q60*EK$199+Sol!$Q60*EK$200+Affald!$Q64*EK$201)</f>
        <v>0.23268453861328017</v>
      </c>
      <c r="EL41" s="310">
        <f ca="1">IF(Sammenligning!$G$9="GJ",1,(1*3.6))*(AMV1træ!$Q64*EL$183+AMV1træBP!$Q64*EL$184+AMV3kul!$Q62*EL$185+AMV4træ!$Q62*EL$186+AMV4træBP!$Q62*EL$187+AVV1træ!$Q62*EL$188+AVV1kul!$Q62*EL$189+AVV2træ!$Q62*EL$190+AVV2halm!$Q62*EL$191+AVV2gasGT!$Q62*EL$192+KKV!$Q62*EL$193+HCVgas!$Q62*EL$194+SPolie!$Q62*EL$195+SPgas!$Q62*EL$196+GeoEL!$Q60*EL$197+GeoVa!$Q60*EL$198+VP!$Q60*EL$199+Sol!$Q60*EL$200+Affald!$Q64*EL$201)</f>
        <v>0.35811332050686989</v>
      </c>
      <c r="EM41" s="310">
        <f ca="1">IF(Sammenligning!$G$9="GJ",1,(1*3.6))*(AMV1træ!$Q64*EM$183+AMV1træBP!$Q64*EM$184+AMV3kul!$Q62*EM$185+AMV4træ!$Q62*EM$186+AMV4træBP!$Q62*EM$187+AVV1træ!$Q62*EM$188+AVV1kul!$Q62*EM$189+AVV2træ!$Q62*EM$190+AVV2halm!$Q62*EM$191+AVV2gasGT!$Q62*EM$192+KKV!$Q62*EM$193+HCVgas!$Q62*EM$194+SPolie!$Q62*EM$195+SPgas!$Q62*EM$196+GeoEL!$Q60*EM$197+GeoVa!$Q60*EM$198+VP!$Q60*EM$199+Sol!$Q60*EM$200+Affald!$Q64*EM$201)</f>
        <v>0.30244853059008342</v>
      </c>
      <c r="EN41" s="310">
        <f ca="1">IF(Sammenligning!$G$9="GJ",1,(1*3.6))*(AMV1træ!$Q64*EN$183+AMV1træBP!$Q64*EN$184+AMV3kul!$Q62*EN$185+AMV4træ!$Q62*EN$186+AMV4træBP!$Q62*EN$187+AVV1træ!$Q62*EN$188+AVV1kul!$Q62*EN$189+AVV2træ!$Q62*EN$190+AVV2halm!$Q62*EN$191+AVV2gasGT!$Q62*EN$192+KKV!$Q62*EN$193+HCVgas!$Q62*EN$194+SPolie!$Q62*EN$195+SPgas!$Q62*EN$196+GeoEL!$Q60*EN$197+GeoVa!$Q60*EN$198+VP!$Q60*EN$199+Sol!$Q60*EN$200+Affald!$Q64*EN$201)</f>
        <v>0.30431678468041579</v>
      </c>
      <c r="EO41" s="310">
        <f ca="1">IF(Sammenligning!$G$9="GJ",1,(1*3.6))*(AMV1træ!$Q64*EO$183+AMV1træBP!$Q64*EO$184+AMV3kul!$Q62*EO$185+AMV4træ!$Q62*EO$186+AMV4træBP!$Q62*EO$187+AVV1træ!$Q62*EO$188+AVV1kul!$Q62*EO$189+AVV2træ!$Q62*EO$190+AVV2halm!$Q62*EO$191+AVV2gasGT!$Q62*EO$192+KKV!$Q62*EO$193+HCVgas!$Q62*EO$194+SPolie!$Q62*EO$195+SPgas!$Q62*EO$196+GeoEL!$Q60*EO$197+GeoVa!$Q60*EO$198+VP!$Q60*EO$199+Sol!$Q60*EO$200+Affald!$Q64*EO$201)</f>
        <v>0.33505593701694608</v>
      </c>
      <c r="EP41" s="310">
        <f ca="1">IF(Sammenligning!$G$9="GJ",1,(1*3.6))*(AMV1træ!$Q64*EP$183+AMV1træBP!$Q64*EP$184+AMV3kul!$Q62*EP$185+AMV4træ!$Q62*EP$186+AMV4træBP!$Q62*EP$187+AVV1træ!$Q62*EP$188+AVV1kul!$Q62*EP$189+AVV2træ!$Q62*EP$190+AVV2halm!$Q62*EP$191+AVV2gasGT!$Q62*EP$192+KKV!$Q62*EP$193+HCVgas!$Q62*EP$194+SPolie!$Q62*EP$195+SPgas!$Q62*EP$196+GeoEL!$Q60*EP$197+GeoVa!$Q60*EP$198+VP!$Q60*EP$199+Sol!$Q60*EP$200+Affald!$Q64*EP$201)</f>
        <v>6.3965979058916655E-2</v>
      </c>
      <c r="EQ41" s="310">
        <f ca="1">IF(Sammenligning!$G$9="GJ",1,(1*3.6))*(AMV1træ!$Q64*EQ$183+AMV1træBP!$Q64*EQ$184+AMV3kul!$Q62*EQ$185+AMV4træ!$Q62*EQ$186+AMV4træBP!$Q62*EQ$187+AVV1træ!$Q62*EQ$188+AVV1kul!$Q62*EQ$189+AVV2træ!$Q62*EQ$190+AVV2halm!$Q62*EQ$191+AVV2gasGT!$Q62*EQ$192+KKV!$Q62*EQ$193+HCVgas!$Q62*EQ$194+SPolie!$Q62*EQ$195+SPgas!$Q62*EQ$196+GeoEL!$Q60*EQ$197+GeoVa!$Q60*EQ$198+VP!$Q60*EQ$199+Sol!$Q60*EQ$200+Affald!$Q64*EQ$201)</f>
        <v>0.33433589295655597</v>
      </c>
      <c r="ER41" s="310">
        <f ca="1">IF(Sammenligning!$G$9="GJ",1,(1*3.6))*(AMV1træ!$Q64*ER$183+AMV1træBP!$Q64*ER$184+AMV3kul!$Q62*ER$185+AMV4træ!$Q62*ER$186+AMV4træBP!$Q62*ER$187+AVV1træ!$Q62*ER$188+AVV1kul!$Q62*ER$189+AVV2træ!$Q62*ER$190+AVV2halm!$Q62*ER$191+AVV2gasGT!$Q62*ER$192+KKV!$Q62*ER$193+HCVgas!$Q62*ER$194+SPolie!$Q62*ER$195+SPgas!$Q62*ER$196+GeoEL!$Q60*ER$197+GeoVa!$Q60*ER$198+VP!$Q60*ER$199+Sol!$Q60*ER$200+Affald!$Q64*ER$201)</f>
        <v>0.32457418305697633</v>
      </c>
      <c r="ES41" s="310">
        <f ca="1">IF(Sammenligning!$G$9="GJ",1,(1*3.6))*(AMV1træ!$Q64*ES$183+AMV1træBP!$Q64*ES$184+AMV3kul!$Q62*ES$185+AMV4træ!$Q62*ES$186+AMV4træBP!$Q62*ES$187+AVV1træ!$Q62*ES$188+AVV1kul!$Q62*ES$189+AVV2træ!$Q62*ES$190+AVV2halm!$Q62*ES$191+AVV2gasGT!$Q62*ES$192+KKV!$Q62*ES$193+HCVgas!$Q62*ES$194+SPolie!$Q62*ES$195+SPgas!$Q62*ES$196+GeoEL!$Q60*ES$197+GeoVa!$Q60*ES$198+VP!$Q60*ES$199+Sol!$Q60*ES$200+Affald!$Q64*ES$201)</f>
        <v>0.33658694146137352</v>
      </c>
      <c r="ET41" s="310">
        <f ca="1">IF(Sammenligning!$G$9="GJ",1,(1*3.6))*(AMV1træ!$Q64*ET$183+AMV1træBP!$Q64*ET$184+AMV3kul!$Q62*ET$185+AMV4træ!$Q62*ET$186+AMV4træBP!$Q62*ET$187+AVV1træ!$Q62*ET$188+AVV1kul!$Q62*ET$189+AVV2træ!$Q62*ET$190+AVV2halm!$Q62*ET$191+AVV2gasGT!$Q62*ET$192+KKV!$Q62*ET$193+HCVgas!$Q62*ET$194+SPolie!$Q62*ET$195+SPgas!$Q62*ET$196+GeoEL!$Q60*ET$197+GeoVa!$Q60*ET$198+VP!$Q60*ET$199+Sol!$Q60*ET$200+Affald!$Q64*ET$201)</f>
        <v>0.33105667681933226</v>
      </c>
      <c r="EU41" s="246">
        <f ca="1">IF(Sammenligning!$G$9="GJ",1,(1*3.6))*(AMV1træ!$R64*EU$183+AMV1træBP!$R64*EU$184+AMV3kul!$R62*EU$185+AMV4træ!$R62*EU$186+AMV4træBP!$R62*EU$187+AVV1træ!$R62*EU$188+AVV1kul!$R62*EU$189+AVV2træ!$R62*EU$190+AVV2halm!$R62*EU$191+AVV2gasGT!$R62*EU$192+KKV!$R62*EU$193+HCVgas!$R62*EU$194+SPolie!$R62*EU$195+SPgas!$R62*EU$196+GeoEL!$R60*EU$197+GeoVa!$R60*EU$198+VP!$R60*EU$199+Sol!$R60*EU$200+Affald!$R64*EU$201)</f>
        <v>8.8178144739364805E-2</v>
      </c>
      <c r="EV41" s="246">
        <f ca="1">IF(Sammenligning!$G$9="GJ",1,(1*3.6))*(AMV1træ!$R64*EV$183+AMV1træBP!$R64*EV$184+AMV3kul!$R62*EV$185+AMV4træ!$R62*EV$186+AMV4træBP!$R62*EV$187+AVV1træ!$R62*EV$188+AVV1kul!$R62*EV$189+AVV2træ!$R62*EV$190+AVV2halm!$R62*EV$191+AVV2gasGT!$R62*EV$192+KKV!$R62*EV$193+HCVgas!$R62*EV$194+SPolie!$R62*EV$195+SPgas!$R62*EV$196+GeoEL!$R60*EV$197+GeoVa!$R60*EV$198+VP!$R60*EV$199+Sol!$R60*EV$200+Affald!$R64*EV$201)</f>
        <v>0.17689814573215801</v>
      </c>
      <c r="EW41" s="246">
        <f ca="1">IF(Sammenligning!$G$9="GJ",1,(1*3.6))*(AMV1træ!$R64*EW$183+AMV1træBP!$R64*EW$184+AMV3kul!$R62*EW$185+AMV4træ!$R62*EW$186+AMV4træBP!$R62*EW$187+AVV1træ!$R62*EW$188+AVV1kul!$R62*EW$189+AVV2træ!$R62*EW$190+AVV2halm!$R62*EW$191+AVV2gasGT!$R62*EW$192+KKV!$R62*EW$193+HCVgas!$R62*EW$194+SPolie!$R62*EW$195+SPgas!$R62*EW$196+GeoEL!$R60*EW$197+GeoVa!$R60*EW$198+VP!$R60*EW$199+Sol!$R60*EW$200+Affald!$R64*EW$201)</f>
        <v>0.25019307611479225</v>
      </c>
      <c r="EX41" s="246">
        <f ca="1">IF(Sammenligning!$G$9="GJ",1,(1*3.6))*(AMV1træ!$R64*EX$183+AMV1træBP!$R64*EX$184+AMV3kul!$R62*EX$185+AMV4træ!$R62*EX$186+AMV4træBP!$R62*EX$187+AVV1træ!$R62*EX$188+AVV1kul!$R62*EX$189+AVV2træ!$R62*EX$190+AVV2halm!$R62*EX$191+AVV2gasGT!$R62*EX$192+KKV!$R62*EX$193+HCVgas!$R62*EX$194+SPolie!$R62*EX$195+SPgas!$R62*EX$196+GeoEL!$R60*EX$197+GeoVa!$R60*EX$198+VP!$R60*EX$199+Sol!$R60*EX$200+Affald!$R64*EX$201)</f>
        <v>0.35126103987428575</v>
      </c>
      <c r="EY41" s="246">
        <f ca="1">IF(Sammenligning!$G$9="GJ",1,(1*3.6))*(AMV1træ!$R64*EY$183+AMV1træBP!$R64*EY$184+AMV3kul!$R62*EY$185+AMV4træ!$R62*EY$186+AMV4træBP!$R62*EY$187+AVV1træ!$R62*EY$188+AVV1kul!$R62*EY$189+AVV2træ!$R62*EY$190+AVV2halm!$R62*EY$191+AVV2gasGT!$R62*EY$192+KKV!$R62*EY$193+HCVgas!$R62*EY$194+SPolie!$R62*EY$195+SPgas!$R62*EY$196+GeoEL!$R60*EY$197+GeoVa!$R60*EY$198+VP!$R60*EY$199+Sol!$R60*EY$200+Affald!$R64*EY$201)</f>
        <v>0.29670119672401191</v>
      </c>
      <c r="EZ41" s="246">
        <f ca="1">IF(Sammenligning!$G$9="GJ",1,(1*3.6))*(AMV1træ!$R64*EZ$183+AMV1træBP!$R64*EZ$184+AMV3kul!$R62*EZ$185+AMV4træ!$R62*EZ$186+AMV4træBP!$R62*EZ$187+AVV1træ!$R62*EZ$188+AVV1kul!$R62*EZ$189+AVV2træ!$R62*EZ$190+AVV2halm!$R62*EZ$191+AVV2gasGT!$R62*EZ$192+KKV!$R62*EZ$193+HCVgas!$R62*EZ$194+SPolie!$R62*EZ$195+SPgas!$R62*EZ$196+GeoEL!$R60*EZ$197+GeoVa!$R60*EZ$198+VP!$R60*EZ$199+Sol!$R60*EZ$200+Affald!$R64*EZ$201)</f>
        <v>0.2998572756546436</v>
      </c>
      <c r="FA41" s="246">
        <f ca="1">IF(Sammenligning!$G$9="GJ",1,(1*3.6))*(AMV1træ!$R64*FA$183+AMV1træBP!$R64*FA$184+AMV3kul!$R62*FA$185+AMV4træ!$R62*FA$186+AMV4træBP!$R62*FA$187+AVV1træ!$R62*FA$188+AVV1kul!$R62*FA$189+AVV2træ!$R62*FA$190+AVV2halm!$R62*FA$191+AVV2gasGT!$R62*FA$192+KKV!$R62*FA$193+HCVgas!$R62*FA$194+SPolie!$R62*FA$195+SPgas!$R62*FA$196+GeoEL!$R60*FA$197+GeoVa!$R60*FA$198+VP!$R60*FA$199+Sol!$R60*FA$200+Affald!$R64*FA$201)</f>
        <v>0.33165889259899745</v>
      </c>
      <c r="FB41" s="246">
        <f ca="1">IF(Sammenligning!$G$9="GJ",1,(1*3.6))*(AMV1træ!$R64*FB$183+AMV1træBP!$R64*FB$184+AMV3kul!$R62*FB$185+AMV4træ!$R62*FB$186+AMV4træBP!$R62*FB$187+AVV1træ!$R62*FB$188+AVV1kul!$R62*FB$189+AVV2træ!$R62*FB$190+AVV2halm!$R62*FB$191+AVV2gasGT!$R62*FB$192+KKV!$R62*FB$193+HCVgas!$R62*FB$194+SPolie!$R62*FB$195+SPgas!$R62*FB$196+GeoEL!$R60*FB$197+GeoVa!$R60*FB$198+VP!$R60*FB$199+Sol!$R60*FB$200+Affald!$R64*FB$201)</f>
        <v>7.3110907388066124E-2</v>
      </c>
      <c r="FC41" s="246">
        <f ca="1">IF(Sammenligning!$G$9="GJ",1,(1*3.6))*(AMV1træ!$R64*FC$183+AMV1træBP!$R64*FC$184+AMV3kul!$R62*FC$185+AMV4træ!$R62*FC$186+AMV4træBP!$R62*FC$187+AVV1træ!$R62*FC$188+AVV1kul!$R62*FC$189+AVV2træ!$R62*FC$190+AVV2halm!$R62*FC$191+AVV2gasGT!$R62*FC$192+KKV!$R62*FC$193+HCVgas!$R62*FC$194+SPolie!$R62*FC$195+SPgas!$R62*FC$196+GeoEL!$R60*FC$197+GeoVa!$R60*FC$198+VP!$R60*FC$199+Sol!$R60*FC$200+Affald!$R64*FC$201)</f>
        <v>0.32972714630516631</v>
      </c>
      <c r="FD41" s="246">
        <f ca="1">IF(Sammenligning!$G$9="GJ",1,(1*3.6))*(AMV1træ!$R64*FD$183+AMV1træBP!$R64*FD$184+AMV3kul!$R62*FD$185+AMV4træ!$R62*FD$186+AMV4træBP!$R62*FD$187+AVV1træ!$R62*FD$188+AVV1kul!$R62*FD$189+AVV2træ!$R62*FD$190+AVV2halm!$R62*FD$191+AVV2gasGT!$R62*FD$192+KKV!$R62*FD$193+HCVgas!$R62*FD$194+SPolie!$R62*FD$195+SPgas!$R62*FD$196+GeoEL!$R60*FD$197+GeoVa!$R60*FD$198+VP!$R60*FD$199+Sol!$R60*FD$200+Affald!$R64*FD$201)</f>
        <v>0.3231245414313158</v>
      </c>
      <c r="FE41" s="246">
        <f ca="1">IF(Sammenligning!$G$9="GJ",1,(1*3.6))*(AMV1træ!$R64*FE$183+AMV1træBP!$R64*FE$184+AMV3kul!$R62*FE$185+AMV4træ!$R62*FE$186+AMV4træBP!$R62*FE$187+AVV1træ!$R62*FE$188+AVV1kul!$R62*FE$189+AVV2træ!$R62*FE$190+AVV2halm!$R62*FE$191+AVV2gasGT!$R62*FE$192+KKV!$R62*FE$193+HCVgas!$R62*FE$194+SPolie!$R62*FE$195+SPgas!$R62*FE$196+GeoEL!$R60*FE$197+GeoVa!$R60*FE$198+VP!$R60*FE$199+Sol!$R60*FE$200+Affald!$R64*FE$201)</f>
        <v>0.32926869521833851</v>
      </c>
      <c r="FF41" s="246">
        <f ca="1">IF(Sammenligning!$G$9="GJ",1,(1*3.6))*(AMV1træ!$R64*FF$183+AMV1træBP!$R64*FF$184+AMV3kul!$R62*FF$185+AMV4træ!$R62*FF$186+AMV4træBP!$R62*FF$187+AVV1træ!$R62*FF$188+AVV1kul!$R62*FF$189+AVV2træ!$R62*FF$190+AVV2halm!$R62*FF$191+AVV2gasGT!$R62*FF$192+KKV!$R62*FF$193+HCVgas!$R62*FF$194+SPolie!$R62*FF$195+SPgas!$R62*FF$196+GeoEL!$R60*FF$197+GeoVa!$R60*FF$198+VP!$R60*FF$199+Sol!$R60*FF$200+Affald!$R64*FF$201)</f>
        <v>0.3158114832751146</v>
      </c>
      <c r="FG41" s="246">
        <f ca="1">IF(Sammenligning!$G$9="GJ",1,(1*3.6))*(AMV1træ!$S64*FG$183+AMV1træBP!$S64*FG$184+AMV3kul!$S62*FG$185+AMV4træ!$S62*FG$186+AMV4træBP!$S62*FG$187+AVV1træ!$S62*FG$188+AVV1kul!$S62*FG$189+AVV2træ!$S62*FG$190+AVV2halm!$S62*FG$191+AVV2gasGT!$S62*FG$192+KKV!$S62*FG$193+HCVgas!$S62*FG$194+SPolie!$S62*FG$195+SPgas!$S62*FG$196+GeoEL!$S60*FG$197+GeoVa!$S60*FG$198+VP!$S60*FG$199+Sol!$S60*FG$200+Affald!$S64*FG$201)</f>
        <v>9.1724729199008939E-2</v>
      </c>
      <c r="FH41" s="246">
        <f ca="1">IF(Sammenligning!$G$9="GJ",1,(1*3.6))*(AMV1træ!$S64*FH$183+AMV1træBP!$S64*FH$184+AMV3kul!$S62*FH$185+AMV4træ!$S62*FH$186+AMV4træBP!$S62*FH$187+AVV1træ!$S62*FH$188+AVV1kul!$S62*FH$189+AVV2træ!$S62*FH$190+AVV2halm!$S62*FH$191+AVV2gasGT!$S62*FH$192+KKV!$S62*FH$193+HCVgas!$S62*FH$194+SPolie!$S62*FH$195+SPgas!$S62*FH$196+GeoEL!$S60*FH$197+GeoVa!$S60*FH$198+VP!$S60*FH$199+Sol!$S60*FH$200+Affald!$S64*FH$201)</f>
        <v>0.18737314173037431</v>
      </c>
      <c r="FI41" s="246">
        <f ca="1">IF(Sammenligning!$G$9="GJ",1,(1*3.6))*(AMV1træ!$S64*FI$183+AMV1træBP!$S64*FI$184+AMV3kul!$S62*FI$185+AMV4træ!$S62*FI$186+AMV4træBP!$S62*FI$187+AVV1træ!$S62*FI$188+AVV1kul!$S62*FI$189+AVV2træ!$S62*FI$190+AVV2halm!$S62*FI$191+AVV2gasGT!$S62*FI$192+KKV!$S62*FI$193+HCVgas!$S62*FI$194+SPolie!$S62*FI$195+SPgas!$S62*FI$196+GeoEL!$S60*FI$197+GeoVa!$S60*FI$198+VP!$S60*FI$199+Sol!$S60*FI$200+Affald!$S64*FI$201)</f>
        <v>0.26721875751307489</v>
      </c>
      <c r="FJ41" s="246">
        <f ca="1">IF(Sammenligning!$G$9="GJ",1,(1*3.6))*(AMV1træ!$S64*FJ$183+AMV1træBP!$S64*FJ$184+AMV3kul!$S62*FJ$185+AMV4træ!$S62*FJ$186+AMV4træBP!$S62*FJ$187+AVV1træ!$S62*FJ$188+AVV1kul!$S62*FJ$189+AVV2træ!$S62*FJ$190+AVV2halm!$S62*FJ$191+AVV2gasGT!$S62*FJ$192+KKV!$S62*FJ$193+HCVgas!$S62*FJ$194+SPolie!$S62*FJ$195+SPgas!$S62*FJ$196+GeoEL!$S60*FJ$197+GeoVa!$S60*FJ$198+VP!$S60*FJ$199+Sol!$S60*FJ$200+Affald!$S64*FJ$201)</f>
        <v>0.34424253480808742</v>
      </c>
      <c r="FK41" s="246">
        <f ca="1">IF(Sammenligning!$G$9="GJ",1,(1*3.6))*(AMV1træ!$S64*FK$183+AMV1træBP!$S64*FK$184+AMV3kul!$S62*FK$185+AMV4træ!$S62*FK$186+AMV4træBP!$S62*FK$187+AVV1træ!$S62*FK$188+AVV1kul!$S62*FK$189+AVV2træ!$S62*FK$190+AVV2halm!$S62*FK$191+AVV2gasGT!$S62*FK$192+KKV!$S62*FK$193+HCVgas!$S62*FK$194+SPolie!$S62*FK$195+SPgas!$S62*FK$196+GeoEL!$S60*FK$197+GeoVa!$S60*FK$198+VP!$S60*FK$199+Sol!$S60*FK$200+Affald!$S64*FK$201)</f>
        <v>0.29085426992619429</v>
      </c>
      <c r="FL41" s="246">
        <f ca="1">IF(Sammenligning!$G$9="GJ",1,(1*3.6))*(AMV1træ!$S64*FL$183+AMV1træBP!$S64*FL$184+AMV3kul!$S62*FL$185+AMV4træ!$S62*FL$186+AMV4træBP!$S62*FL$187+AVV1træ!$S62*FL$188+AVV1kul!$S62*FL$189+AVV2træ!$S62*FL$190+AVV2halm!$S62*FL$191+AVV2gasGT!$S62*FL$192+KKV!$S62*FL$193+HCVgas!$S62*FL$194+SPolie!$S62*FL$195+SPgas!$S62*FL$196+GeoEL!$S60*FL$197+GeoVa!$S60*FL$198+VP!$S60*FL$199+Sol!$S60*FL$200+Affald!$S64*FL$201)</f>
        <v>0.29538876714739831</v>
      </c>
      <c r="FM41" s="246">
        <f ca="1">IF(Sammenligning!$G$9="GJ",1,(1*3.6))*(AMV1træ!$S64*FM$183+AMV1træBP!$S64*FM$184+AMV3kul!$S62*FM$185+AMV4træ!$S62*FM$186+AMV4træBP!$S62*FM$187+AVV1træ!$S62*FM$188+AVV1kul!$S62*FM$189+AVV2træ!$S62*FM$190+AVV2halm!$S62*FM$191+AVV2gasGT!$S62*FM$192+KKV!$S62*FM$193+HCVgas!$S62*FM$194+SPolie!$S62*FM$195+SPgas!$S62*FM$196+GeoEL!$S60*FM$197+GeoVa!$S60*FM$198+VP!$S60*FM$199+Sol!$S60*FM$200+Affald!$S64*FM$201)</f>
        <v>0.32852866639974471</v>
      </c>
      <c r="FN41" s="246">
        <f ca="1">IF(Sammenligning!$G$9="GJ",1,(1*3.6))*(AMV1træ!$S64*FN$183+AMV1træBP!$S64*FN$184+AMV3kul!$S62*FN$185+AMV4træ!$S62*FN$186+AMV4træBP!$S62*FN$187+AVV1træ!$S62*FN$188+AVV1kul!$S62*FN$189+AVV2træ!$S62*FN$190+AVV2halm!$S62*FN$191+AVV2gasGT!$S62*FN$192+KKV!$S62*FN$193+HCVgas!$S62*FN$194+SPolie!$S62*FN$195+SPgas!$S62*FN$196+GeoEL!$S60*FN$197+GeoVa!$S60*FN$198+VP!$S60*FN$199+Sol!$S60*FN$200+Affald!$S64*FN$201)</f>
        <v>8.2963075154768667E-2</v>
      </c>
      <c r="FO41" s="246">
        <f ca="1">IF(Sammenligning!$G$9="GJ",1,(1*3.6))*(AMV1træ!$S64*FO$183+AMV1træBP!$S64*FO$184+AMV3kul!$S62*FO$185+AMV4træ!$S62*FO$186+AMV4træBP!$S62*FO$187+AVV1træ!$S62*FO$188+AVV1kul!$S62*FO$189+AVV2træ!$S62*FO$190+AVV2halm!$S62*FO$191+AVV2gasGT!$S62*FO$192+KKV!$S62*FO$193+HCVgas!$S62*FO$194+SPolie!$S62*FO$195+SPgas!$S62*FO$196+GeoEL!$S60*FO$197+GeoVa!$S60*FO$198+VP!$S60*FO$199+Sol!$S60*FO$200+Affald!$S64*FO$201)</f>
        <v>0.32515897045531039</v>
      </c>
      <c r="FP41" s="246">
        <f ca="1">IF(Sammenligning!$G$9="GJ",1,(1*3.6))*(AMV1træ!$S64*FP$183+AMV1træBP!$S64*FP$184+AMV3kul!$S62*FP$185+AMV4træ!$S62*FP$186+AMV4træBP!$S62*FP$187+AVV1træ!$S62*FP$188+AVV1kul!$S62*FP$189+AVV2træ!$S62*FP$190+AVV2halm!$S62*FP$191+AVV2gasGT!$S62*FP$192+KKV!$S62*FP$193+HCVgas!$S62*FP$194+SPolie!$S62*FP$195+SPgas!$S62*FP$196+GeoEL!$S60*FP$197+GeoVa!$S60*FP$198+VP!$S60*FP$199+Sol!$S60*FP$200+Affald!$S64*FP$201)</f>
        <v>0.32166454268426181</v>
      </c>
      <c r="FQ41" s="246">
        <f ca="1">IF(Sammenligning!$G$9="GJ",1,(1*3.6))*(AMV1træ!$S64*FQ$183+AMV1træBP!$S64*FQ$184+AMV3kul!$S62*FQ$185+AMV4træ!$S62*FQ$186+AMV4træBP!$S62*FQ$187+AVV1træ!$S62*FQ$188+AVV1kul!$S62*FQ$189+AVV2træ!$S62*FQ$190+AVV2halm!$S62*FQ$191+AVV2gasGT!$S62*FQ$192+KKV!$S62*FQ$193+HCVgas!$S62*FQ$194+SPolie!$S62*FQ$195+SPgas!$S62*FQ$196+GeoEL!$S60*FQ$197+GeoVa!$S60*FQ$198+VP!$S60*FQ$199+Sol!$S60*FQ$200+Affald!$S64*FQ$201)</f>
        <v>0.32204149256985831</v>
      </c>
      <c r="FR41" s="246">
        <f ca="1">IF(Sammenligning!$G$9="GJ",1,(1*3.6))*(AMV1træ!$S64*FR$183+AMV1træBP!$S64*FR$184+AMV3kul!$S62*FR$185+AMV4træ!$S62*FR$186+AMV4træBP!$S62*FR$187+AVV1træ!$S62*FR$188+AVV1kul!$S62*FR$189+AVV2træ!$S62*FR$190+AVV2halm!$S62*FR$191+AVV2gasGT!$S62*FR$192+KKV!$S62*FR$193+HCVgas!$S62*FR$194+SPolie!$S62*FR$195+SPgas!$S62*FR$196+GeoEL!$S60*FR$197+GeoVa!$S60*FR$198+VP!$S60*FR$199+Sol!$S60*FR$200+Affald!$S64*FR$201)</f>
        <v>0.30049373801184914</v>
      </c>
      <c r="FS41" s="246">
        <f ca="1">IF(Sammenligning!$G$9="GJ",1,(1*3.6))*(AMV1træ!$T64*FS$183+AMV1træBP!$T64*FS$184+AMV3kul!$T62*FS$185+AMV4træ!$T62*FS$186+AMV4træBP!$T62*FS$187+AVV1træ!$T62*FS$188+AVV1kul!$T62*FS$189+AVV2træ!$T62*FS$190+AVV2halm!$T62*FS$191+AVV2gasGT!$T62*FS$192+KKV!$T62*FS$193+HCVgas!$T62*FS$194+SPolie!$T62*FS$195+SPgas!$T62*FS$196+GeoEL!$T60*FS$197+GeoVa!$T60*FS$198+VP!$T60*FS$199+Sol!$T60*FS$200+Affald!$T64*FS$201)</f>
        <v>9.5300618593770078E-2</v>
      </c>
      <c r="FT41" s="246">
        <f ca="1">IF(Sammenligning!$G$9="GJ",1,(1*3.6))*(AMV1træ!$T64*FT$183+AMV1træBP!$T64*FT$184+AMV3kul!$T62*FT$185+AMV4træ!$T62*FT$186+AMV4træBP!$T62*FT$187+AVV1træ!$T62*FT$188+AVV1kul!$T62*FT$189+AVV2træ!$T62*FT$190+AVV2halm!$T62*FT$191+AVV2gasGT!$T62*FT$192+KKV!$T62*FT$193+HCVgas!$T62*FT$194+SPolie!$T62*FT$195+SPgas!$T62*FT$196+GeoEL!$T60*FT$197+GeoVa!$T60*FT$198+VP!$T60*FT$199+Sol!$T60*FT$200+Affald!$T64*FT$201)</f>
        <v>0.19773713907336005</v>
      </c>
      <c r="FU41" s="246">
        <f ca="1">IF(Sammenligning!$G$9="GJ",1,(1*3.6))*(AMV1træ!$T64*FU$183+AMV1træBP!$T64*FU$184+AMV3kul!$T62*FU$185+AMV4træ!$T62*FU$186+AMV4træBP!$T62*FU$187+AVV1træ!$T62*FU$188+AVV1kul!$T62*FU$189+AVV2træ!$T62*FU$190+AVV2halm!$T62*FU$191+AVV2gasGT!$T62*FU$192+KKV!$T62*FU$193+HCVgas!$T62*FU$194+SPolie!$T62*FU$195+SPgas!$T62*FU$196+GeoEL!$T60*FU$197+GeoVa!$T60*FU$198+VP!$T60*FU$199+Sol!$T60*FU$200+Affald!$T64*FU$201)</f>
        <v>0.28378128566464977</v>
      </c>
      <c r="FV41" s="246">
        <f ca="1">IF(Sammenligning!$G$9="GJ",1,(1*3.6))*(AMV1træ!$T64*FV$183+AMV1træBP!$T64*FV$184+AMV3kul!$T62*FV$185+AMV4træ!$T62*FV$186+AMV4træBP!$T62*FV$187+AVV1træ!$T62*FV$188+AVV1kul!$T62*FV$189+AVV2træ!$T62*FV$190+AVV2halm!$T62*FV$191+AVV2gasGT!$T62*FV$192+KKV!$T62*FV$193+HCVgas!$T62*FV$194+SPolie!$T62*FV$195+SPgas!$T62*FV$196+GeoEL!$T60*FV$197+GeoVa!$T60*FV$198+VP!$T60*FV$199+Sol!$T60*FV$200+Affald!$T64*FV$201)</f>
        <v>0.33705168257044738</v>
      </c>
      <c r="FW41" s="246">
        <f ca="1">IF(Sammenligning!$G$9="GJ",1,(1*3.6))*(AMV1træ!$T64*FW$183+AMV1træBP!$T64*FW$184+AMV3kul!$T62*FW$185+AMV4træ!$T62*FW$186+AMV4træBP!$T62*FW$187+AVV1træ!$T62*FW$188+AVV1kul!$T62*FW$189+AVV2træ!$T62*FW$190+AVV2halm!$T62*FW$191+AVV2gasGT!$T62*FW$192+KKV!$T62*FW$193+HCVgas!$T62*FW$194+SPolie!$T62*FW$195+SPgas!$T62*FW$196+GeoEL!$T60*FW$197+GeoVa!$T60*FW$198+VP!$T60*FW$199+Sol!$T60*FW$200+Affald!$T64*FW$201)</f>
        <v>0.28490513887053814</v>
      </c>
      <c r="FX41" s="246">
        <f ca="1">IF(Sammenligning!$G$9="GJ",1,(1*3.6))*(AMV1træ!$T64*FX$183+AMV1træBP!$T64*FX$184+AMV3kul!$T62*FX$185+AMV4træ!$T62*FX$186+AMV4træBP!$T62*FX$187+AVV1træ!$T62*FX$188+AVV1kul!$T62*FX$189+AVV2træ!$T62*FX$190+AVV2halm!$T62*FX$191+AVV2gasGT!$T62*FX$192+KKV!$T62*FX$193+HCVgas!$T62*FX$194+SPolie!$T62*FX$195+SPgas!$T62*FX$196+GeoEL!$T60*FX$197+GeoVa!$T60*FX$198+VP!$T60*FX$199+Sol!$T60*FX$200+Affald!$T64*FX$201)</f>
        <v>0.29091123188915008</v>
      </c>
      <c r="FY41" s="246">
        <f ca="1">IF(Sammenligning!$G$9="GJ",1,(1*3.6))*(AMV1træ!$T64*FY$183+AMV1træBP!$T64*FY$184+AMV3kul!$T62*FY$185+AMV4træ!$T62*FY$186+AMV4træBP!$T62*FY$187+AVV1træ!$T62*FY$188+AVV1kul!$T62*FY$189+AVV2træ!$T62*FY$190+AVV2halm!$T62*FY$191+AVV2gasGT!$T62*FY$192+KKV!$T62*FY$193+HCVgas!$T62*FY$194+SPolie!$T62*FY$195+SPgas!$T62*FY$196+GeoEL!$T60*FY$197+GeoVa!$T60*FY$198+VP!$T60*FY$199+Sol!$T60*FY$200+Affald!$T64*FY$201)</f>
        <v>0.32563501076349266</v>
      </c>
      <c r="FZ41" s="246">
        <f ca="1">IF(Sammenligning!$G$9="GJ",1,(1*3.6))*(AMV1træ!$T64*FZ$183+AMV1træBP!$T64*FZ$184+AMV3kul!$T62*FZ$185+AMV4træ!$T62*FZ$186+AMV4træBP!$T62*FZ$187+AVV1træ!$T62*FZ$188+AVV1kul!$T62*FZ$189+AVV2træ!$T62*FZ$190+AVV2halm!$T62*FZ$191+AVV2gasGT!$T62*FZ$192+KKV!$T62*FZ$193+HCVgas!$T62*FZ$194+SPolie!$T62*FZ$195+SPgas!$T62*FZ$196+GeoEL!$T60*FZ$197+GeoVa!$T60*FZ$198+VP!$T60*FZ$199+Sol!$T60*FZ$200+Affald!$T64*FZ$201)</f>
        <v>9.3607825903005648E-2</v>
      </c>
      <c r="GA41" s="246">
        <f ca="1">IF(Sammenligning!$G$9="GJ",1,(1*3.6))*(AMV1træ!$T64*GA$183+AMV1træBP!$T64*GA$184+AMV3kul!$T62*GA$185+AMV4træ!$T62*GA$186+AMV4træBP!$T62*GA$187+AVV1træ!$T62*GA$188+AVV1kul!$T62*GA$189+AVV2træ!$T62*GA$190+AVV2halm!$T62*GA$191+AVV2gasGT!$T62*GA$192+KKV!$T62*GA$193+HCVgas!$T62*GA$194+SPolie!$T62*GA$195+SPgas!$T62*GA$196+GeoEL!$T60*GA$197+GeoVa!$T60*GA$198+VP!$T60*GA$199+Sol!$T60*GA$200+Affald!$T64*GA$201)</f>
        <v>0.32063083203740128</v>
      </c>
      <c r="GB41" s="246">
        <f ca="1">IF(Sammenligning!$G$9="GJ",1,(1*3.6))*(AMV1træ!$T64*GB$183+AMV1træBP!$T64*GB$184+AMV3kul!$T62*GB$185+AMV4træ!$T62*GB$186+AMV4træBP!$T62*GB$187+AVV1træ!$T62*GB$188+AVV1kul!$T62*GB$189+AVV2træ!$T62*GB$190+AVV2halm!$T62*GB$191+AVV2gasGT!$T62*GB$192+KKV!$T62*GB$193+HCVgas!$T62*GB$194+SPolie!$T62*GB$195+SPgas!$T62*GB$196+GeoEL!$T60*GB$197+GeoVa!$T60*GB$198+VP!$T60*GB$199+Sol!$T60*GB$200+Affald!$T64*GB$201)</f>
        <v>0.32019407542151501</v>
      </c>
      <c r="GC41" s="246">
        <f ca="1">IF(Sammenligning!$G$9="GJ",1,(1*3.6))*(AMV1træ!$T64*GC$183+AMV1træBP!$T64*GC$184+AMV3kul!$T62*GC$185+AMV4træ!$T62*GC$186+AMV4træBP!$T62*GC$187+AVV1træ!$T62*GC$188+AVV1kul!$T62*GC$189+AVV2træ!$T62*GC$190+AVV2halm!$T62*GC$191+AVV2gasGT!$T62*GC$192+KKV!$T62*GC$193+HCVgas!$T62*GC$194+SPolie!$T62*GC$195+SPgas!$T62*GC$196+GeoEL!$T60*GC$197+GeoVa!$T60*GC$198+VP!$T60*GC$199+Sol!$T60*GC$200+Affald!$T64*GC$201)</f>
        <v>0.31490364505914065</v>
      </c>
      <c r="GD41" s="246">
        <f ca="1">IF(Sammenligning!$G$9="GJ",1,(1*3.6))*(AMV1træ!$T64*GD$183+AMV1træBP!$T64*GD$184+AMV3kul!$T62*GD$185+AMV4træ!$T62*GD$186+AMV4træBP!$T62*GD$187+AVV1træ!$T62*GD$188+AVV1kul!$T62*GD$189+AVV2træ!$T62*GD$190+AVV2halm!$T62*GD$191+AVV2gasGT!$T62*GD$192+KKV!$T62*GD$193+HCVgas!$T62*GD$194+SPolie!$T62*GD$195+SPgas!$T62*GD$196+GeoEL!$T60*GD$197+GeoVa!$T60*GD$198+VP!$T60*GD$199+Sol!$T60*GD$200+Affald!$T64*GD$201)</f>
        <v>0.28510292188491215</v>
      </c>
      <c r="GE41" s="246">
        <f ca="1">IF(Sammenligning!$G$9="GJ",1,(1*3.6))*(AMV1træ!$U64*GE$183+AMV1træBP!$U64*GE$184+AMV3kul!$U62*GE$185+AMV4træ!$U62*GE$186+AMV4træBP!$U62*GE$187+AVV1træ!$U62*GE$188+AVV1kul!$U62*GE$189+AVV2træ!$U62*GE$190+AVV2halm!$U62*GE$191+AVV2gasGT!$U62*GE$192+KKV!$U62*GE$193+HCVgas!$U62*GE$194+SPolie!$U62*GE$195+SPgas!$U62*GE$196+GeoEL!$U60*GE$197+GeoVa!$U60*GE$198+VP!$U60*GE$199+Sol!$U60*GE$200+Affald!$U64*GE$201)</f>
        <v>9.89061776443841E-2</v>
      </c>
      <c r="GF41" s="246">
        <f ca="1">IF(Sammenligning!$G$9="GJ",1,(1*3.6))*(AMV1træ!$U64*GF$183+AMV1træBP!$U64*GF$184+AMV3kul!$U62*GF$185+AMV4træ!$U62*GF$186+AMV4træBP!$U62*GF$187+AVV1træ!$U62*GF$188+AVV1kul!$U62*GF$189+AVV2træ!$U62*GF$190+AVV2halm!$U62*GF$191+AVV2gasGT!$U62*GF$192+KKV!$U62*GF$193+HCVgas!$U62*GF$194+SPolie!$U62*GF$195+SPgas!$U62*GF$196+GeoEL!$U60*GF$197+GeoVa!$U60*GF$198+VP!$U60*GF$199+Sol!$U60*GF$200+Affald!$U64*GF$201)</f>
        <v>0.20799189276423644</v>
      </c>
      <c r="GG41" s="246">
        <f ca="1">IF(Sammenligning!$G$9="GJ",1,(1*3.6))*(AMV1træ!$U64*GG$183+AMV1træBP!$U64*GG$184+AMV3kul!$U62*GG$185+AMV4træ!$U62*GG$186+AMV4træBP!$U62*GG$187+AVV1træ!$U62*GG$188+AVV1kul!$U62*GG$189+AVV2træ!$U62*GG$190+AVV2halm!$U62*GG$191+AVV2gasGT!$U62*GG$192+KKV!$U62*GG$193+HCVgas!$U62*GG$194+SPolie!$U62*GG$195+SPgas!$U62*GG$196+GeoEL!$U60*GG$197+GeoVa!$U60*GG$198+VP!$U60*GG$199+Sol!$U60*GG$200+Affald!$U64*GG$201)</f>
        <v>0.29989930584876429</v>
      </c>
      <c r="GH41" s="246">
        <f ca="1">IF(Sammenligning!$G$9="GJ",1,(1*3.6))*(AMV1træ!$U64*GH$183+AMV1træBP!$U64*GH$184+AMV3kul!$U62*GH$185+AMV4træ!$U62*GH$186+AMV4træBP!$U62*GH$187+AVV1træ!$U62*GH$188+AVV1kul!$U62*GH$189+AVV2træ!$U62*GH$190+AVV2halm!$U62*GH$191+AVV2gasGT!$U62*GH$192+KKV!$U62*GH$193+HCVgas!$U62*GH$194+SPolie!$U62*GH$195+SPgas!$U62*GH$196+GeoEL!$U60*GH$197+GeoVa!$U60*GH$198+VP!$U60*GH$199+Sol!$U60*GH$200+Affald!$U64*GH$201)</f>
        <v>0.32968205598439826</v>
      </c>
      <c r="GI41" s="246">
        <f ca="1">IF(Sammenligning!$G$9="GJ",1,(1*3.6))*(AMV1træ!$U64*GI$183+AMV1træBP!$U64*GI$184+AMV3kul!$U62*GI$185+AMV4træ!$U62*GI$186+AMV4træBP!$U62*GI$187+AVV1træ!$U62*GI$188+AVV1kul!$U62*GI$189+AVV2træ!$U62*GI$190+AVV2halm!$U62*GI$191+AVV2gasGT!$U62*GI$192+KKV!$U62*GI$193+HCVgas!$U62*GI$194+SPolie!$U62*GI$195+SPgas!$U62*GI$196+GeoEL!$U60*GI$197+GeoVa!$U60*GI$198+VP!$U60*GI$199+Sol!$U60*GI$200+Affald!$U64*GI$201)</f>
        <v>0.27885110013408171</v>
      </c>
      <c r="GJ41" s="246">
        <f ca="1">IF(Sammenligning!$G$9="GJ",1,(1*3.6))*(AMV1træ!$U64*GJ$183+AMV1træBP!$U64*GJ$184+AMV3kul!$U62*GJ$185+AMV4træ!$U62*GJ$186+AMV4træBP!$U62*GJ$187+AVV1træ!$U62*GJ$188+AVV1kul!$U62*GJ$189+AVV2træ!$U62*GJ$190+AVV2halm!$U62*GJ$191+AVV2gasGT!$U62*GJ$192+KKV!$U62*GJ$193+HCVgas!$U62*GJ$194+SPolie!$U62*GJ$195+SPgas!$U62*GJ$196+GeoEL!$U60*GJ$197+GeoVa!$U60*GJ$198+VP!$U60*GJ$199+Sol!$U60*GJ$200+Affald!$U64*GJ$201)</f>
        <v>0.28642464250008792</v>
      </c>
      <c r="GK41" s="246">
        <f ca="1">IF(Sammenligning!$G$9="GJ",1,(1*3.6))*(AMV1træ!$U64*GK$183+AMV1træBP!$U64*GK$184+AMV3kul!$U62*GK$185+AMV4træ!$U62*GK$186+AMV4træBP!$U62*GK$187+AVV1træ!$U62*GK$188+AVV1kul!$U62*GK$189+AVV2træ!$U62*GK$190+AVV2halm!$U62*GK$191+AVV2gasGT!$U62*GK$192+KKV!$U62*GK$193+HCVgas!$U62*GK$194+SPolie!$U62*GK$195+SPgas!$U62*GK$196+GeoEL!$U60*GK$197+GeoVa!$U60*GK$198+VP!$U60*GK$199+Sol!$U60*GK$200+Affald!$U64*GK$201)</f>
        <v>0.32295208356303501</v>
      </c>
      <c r="GL41" s="246">
        <f ca="1">IF(Sammenligning!$G$9="GJ",1,(1*3.6))*(AMV1træ!$U64*GL$183+AMV1træBP!$U64*GL$184+AMV3kul!$U62*GL$185+AMV4træ!$U62*GL$186+AMV4træBP!$U62*GL$187+AVV1træ!$U62*GL$188+AVV1kul!$U62*GL$189+AVV2træ!$U62*GL$190+AVV2halm!$U62*GL$191+AVV2gasGT!$U62*GL$192+KKV!$U62*GL$193+HCVgas!$U62*GL$194+SPolie!$U62*GL$195+SPgas!$U62*GL$196+GeoEL!$U60*GL$197+GeoVa!$U60*GL$198+VP!$U60*GL$199+Sol!$U60*GL$200+Affald!$U64*GL$201)</f>
        <v>0.10514481001381348</v>
      </c>
      <c r="GM41" s="246">
        <f ca="1">IF(Sammenligning!$G$9="GJ",1,(1*3.6))*(AMV1træ!$U64*GM$183+AMV1træBP!$U64*GM$184+AMV3kul!$U62*GM$185+AMV4træ!$U62*GM$186+AMV4træBP!$U62*GM$187+AVV1træ!$U62*GM$188+AVV1kul!$U62*GM$189+AVV2træ!$U62*GM$190+AVV2halm!$U62*GM$191+AVV2gasGT!$U62*GM$192+KKV!$U62*GM$193+HCVgas!$U62*GM$194+SPolie!$U62*GM$195+SPgas!$U62*GM$196+GeoEL!$U60*GM$197+GeoVa!$U60*GM$198+VP!$U60*GM$199+Sol!$U60*GM$200+Affald!$U64*GM$201)</f>
        <v>0.31614220699041734</v>
      </c>
      <c r="GN41" s="246">
        <f ca="1">IF(Sammenligning!$G$9="GJ",1,(1*3.6))*(AMV1træ!$U64*GN$183+AMV1træBP!$U64*GN$184+AMV3kul!$U62*GN$185+AMV4træ!$U62*GN$186+AMV4træBP!$U62*GN$187+AVV1træ!$U62*GN$188+AVV1kul!$U62*GN$189+AVV2træ!$U62*GN$190+AVV2halm!$U62*GN$191+AVV2gasGT!$U62*GN$192+KKV!$U62*GN$193+HCVgas!$U62*GN$194+SPolie!$U62*GN$195+SPgas!$U62*GN$196+GeoEL!$U60*GN$197+GeoVa!$U60*GN$198+VP!$U60*GN$199+Sol!$U60*GN$200+Affald!$U64*GN$201)</f>
        <v>0.31871302664559148</v>
      </c>
      <c r="GO41" s="246">
        <f ca="1">IF(Sammenligning!$G$9="GJ",1,(1*3.6))*(AMV1træ!$U64*GO$183+AMV1træBP!$U64*GO$184+AMV3kul!$U62*GO$185+AMV4træ!$U62*GO$186+AMV4træBP!$U62*GO$187+AVV1træ!$U62*GO$188+AVV1kul!$U62*GO$189+AVV2træ!$U62*GO$190+AVV2halm!$U62*GO$191+AVV2gasGT!$U62*GO$192+KKV!$U62*GO$193+HCVgas!$U62*GO$194+SPolie!$U62*GO$195+SPgas!$U62*GO$196+GeoEL!$U60*GO$197+GeoVa!$U60*GO$198+VP!$U60*GO$199+Sol!$U60*GO$200+Affald!$U64*GO$201)</f>
        <v>0.30785350572410924</v>
      </c>
      <c r="GP41" s="246">
        <f ca="1">IF(Sammenligning!$G$9="GJ",1,(1*3.6))*(AMV1træ!$U64*GP$183+AMV1træBP!$U64*GP$184+AMV3kul!$U62*GP$185+AMV4træ!$U62*GP$186+AMV4træBP!$U62*GP$187+AVV1træ!$U62*GP$188+AVV1kul!$U62*GP$189+AVV2træ!$U62*GP$190+AVV2halm!$U62*GP$191+AVV2gasGT!$U62*GP$192+KKV!$U62*GP$193+HCVgas!$U62*GP$194+SPolie!$U62*GP$195+SPgas!$U62*GP$196+GeoEL!$U60*GP$197+GeoVa!$U60*GP$198+VP!$U60*GP$199+Sol!$U60*GP$200+Affald!$U64*GP$201)</f>
        <v>0.26963851078484369</v>
      </c>
      <c r="GQ41" s="310">
        <f ca="1">IF(Sammenligning!$G$9="GJ",1,(1*3.6))*(AMV1træ!$V64*GQ$183+AMV1træBP!$V64*GQ$184+AMV3kul!$V62*GQ$185+AMV4træ!$V62*GQ$186+AMV4træBP!$V62*GQ$187+AVV1træ!$V62*GQ$188+AVV1kul!$V62*GQ$189+AVV2træ!$V62*GQ$190+AVV2halm!$V62*GQ$191+AVV2gasGT!$V62*GQ$192+KKV!$V62*GQ$193+HCVgas!$V62*GQ$194+SPolie!$V62*GQ$195+SPgas!$V62*GQ$196+GeoEL!$V60*GQ$197+GeoVa!$V60*GQ$198+VP!$V60*GQ$199+Sol!$V60*GQ$200+Affald!$V64*GQ$201)</f>
        <v>0.10254177714907267</v>
      </c>
      <c r="GR41" s="310">
        <f ca="1">IF(Sammenligning!$G$9="GJ",1,(1*3.6))*(AMV1træ!$V64*GR$183+AMV1træBP!$V64*GR$184+AMV3kul!$V62*GR$185+AMV4træ!$V62*GR$186+AMV4træBP!$V62*GR$187+AVV1træ!$V62*GR$188+AVV1kul!$V62*GR$189+AVV2træ!$V62*GR$190+AVV2halm!$V62*GR$191+AVV2gasGT!$V62*GR$192+KKV!$V62*GR$193+HCVgas!$V62*GR$194+SPolie!$V62*GR$195+SPgas!$V62*GR$196+GeoEL!$V60*GR$197+GeoVa!$V60*GR$198+VP!$V60*GR$199+Sol!$V60*GR$200+Affald!$V64*GR$201)</f>
        <v>0.21813912100222135</v>
      </c>
      <c r="GS41" s="310">
        <f ca="1">IF(Sammenligning!$G$9="GJ",1,(1*3.6))*(AMV1træ!$V64*GS$183+AMV1træBP!$V64*GS$184+AMV3kul!$V62*GS$185+AMV4træ!$V62*GS$186+AMV4træBP!$V62*GS$187+AVV1træ!$V62*GS$188+AVV1kul!$V62*GS$189+AVV2træ!$V62*GS$190+AVV2halm!$V62*GS$191+AVV2gasGT!$V62*GS$192+KKV!$V62*GS$193+HCVgas!$V62*GS$194+SPolie!$V62*GS$195+SPgas!$V62*GS$196+GeoEL!$V60*GS$197+GeoVa!$V60*GS$198+VP!$V60*GS$199+Sol!$V60*GS$200+Affald!$V64*GS$201)</f>
        <v>0.31559047578641036</v>
      </c>
      <c r="GT41" s="310">
        <f ca="1">IF(Sammenligning!$G$9="GJ",1,(1*3.6))*(AMV1træ!$V64*GT$183+AMV1træBP!$V64*GT$184+AMV3kul!$V62*GT$185+AMV4træ!$V62*GT$186+AMV4træBP!$V62*GT$187+AVV1træ!$V62*GT$188+AVV1kul!$V62*GT$189+AVV2træ!$V62*GT$190+AVV2halm!$V62*GT$191+AVV2gasGT!$V62*GT$192+KKV!$V62*GT$193+HCVgas!$V62*GT$194+SPolie!$V62*GT$195+SPgas!$V62*GT$196+GeoEL!$V60*GT$197+GeoVa!$V60*GT$198+VP!$V60*GT$199+Sol!$V60*GT$200+Affald!$V64*GT$201)</f>
        <v>0.32212690427371765</v>
      </c>
      <c r="GU41" s="310">
        <f ca="1">IF(Sammenligning!$G$9="GJ",1,(1*3.6))*(AMV1træ!$V64*GU$183+AMV1træBP!$V64*GU$184+AMV3kul!$V62*GU$185+AMV4træ!$V62*GU$186+AMV4træBP!$V62*GU$187+AVV1træ!$V62*GU$188+AVV1kul!$V62*GU$189+AVV2træ!$V62*GU$190+AVV2halm!$V62*GU$191+AVV2gasGT!$V62*GU$192+KKV!$V62*GU$193+HCVgas!$V62*GU$194+SPolie!$V62*GU$195+SPgas!$V62*GU$196+GeoEL!$V60*GU$197+GeoVa!$V60*GU$198+VP!$V60*GU$199+Sol!$V60*GU$200+Affald!$V64*GU$201)</f>
        <v>0.27268935410076645</v>
      </c>
      <c r="GV41" s="310">
        <f ca="1">IF(Sammenligning!$G$9="GJ",1,(1*3.6))*(AMV1træ!$V64*GV$183+AMV1træBP!$V64*GV$184+AMV3kul!$V62*GV$185+AMV4træ!$V62*GV$186+AMV4træBP!$V62*GV$187+AVV1træ!$V62*GV$188+AVV1kul!$V62*GV$189+AVV2træ!$V62*GV$190+AVV2halm!$V62*GV$191+AVV2gasGT!$V62*GV$192+KKV!$V62*GV$193+HCVgas!$V62*GV$194+SPolie!$V62*GV$195+SPgas!$V62*GV$196+GeoEL!$V60*GV$197+GeoVa!$V60*GV$198+VP!$V60*GV$199+Sol!$V60*GV$200+Affald!$V64*GV$201)</f>
        <v>0.28192897148955687</v>
      </c>
      <c r="GW41" s="310">
        <f ca="1">IF(Sammenligning!$G$9="GJ",1,(1*3.6))*(AMV1træ!$V64*GW$183+AMV1træBP!$V64*GW$184+AMV3kul!$V62*GW$185+AMV4træ!$V62*GW$186+AMV4træBP!$V62*GW$187+AVV1træ!$V62*GW$188+AVV1kul!$V62*GW$189+AVV2træ!$V62*GW$190+AVV2halm!$V62*GW$191+AVV2gasGT!$V62*GW$192+KKV!$V62*GW$193+HCVgas!$V62*GW$194+SPolie!$V62*GW$195+SPgas!$V62*GW$196+GeoEL!$V60*GW$197+GeoVa!$V60*GW$198+VP!$V60*GW$199+Sol!$V60*GW$200+Affald!$V64*GW$201)</f>
        <v>0.32045767430503652</v>
      </c>
      <c r="GX41" s="310">
        <f ca="1">IF(Sammenligning!$G$9="GJ",1,(1*3.6))*(AMV1træ!$V64*GX$183+AMV1træBP!$V64*GX$184+AMV3kul!$V62*GX$185+AMV4træ!$V62*GX$186+AMV4træBP!$V62*GX$187+AVV1træ!$V62*GX$188+AVV1kul!$V62*GX$189+AVV2træ!$V62*GX$190+AVV2halm!$V62*GX$191+AVV2gasGT!$V62*GX$192+KKV!$V62*GX$193+HCVgas!$V62*GX$194+SPolie!$V62*GX$195+SPgas!$V62*GX$196+GeoEL!$V60*GX$197+GeoVa!$V60*GX$198+VP!$V60*GX$199+Sol!$V60*GX$200+Affald!$V64*GX$201)</f>
        <v>0.11769111380993721</v>
      </c>
      <c r="GY41" s="310">
        <f ca="1">IF(Sammenligning!$G$9="GJ",1,(1*3.6))*(AMV1træ!$V64*GY$183+AMV1træBP!$V64*GY$184+AMV3kul!$V62*GY$185+AMV4træ!$V62*GY$186+AMV4træBP!$V62*GY$187+AVV1træ!$V62*GY$188+AVV1kul!$V62*GY$189+AVV2træ!$V62*GY$190+AVV2halm!$V62*GY$191+AVV2gasGT!$V62*GY$192+KKV!$V62*GY$193+HCVgas!$V62*GY$194+SPolie!$V62*GY$195+SPgas!$V62*GY$196+GeoEL!$V60*GY$197+GeoVa!$V60*GY$198+VP!$V60*GY$199+Sol!$V60*GY$200+Affald!$V64*GY$201)</f>
        <v>0.3116925803597097</v>
      </c>
      <c r="GZ41" s="310">
        <f ca="1">IF(Sammenligning!$G$9="GJ",1,(1*3.6))*(AMV1træ!$V64*GZ$183+AMV1træBP!$V64*GZ$184+AMV3kul!$V62*GZ$185+AMV4træ!$V62*GZ$186+AMV4træBP!$V62*GZ$187+AVV1træ!$V62*GZ$188+AVV1kul!$V62*GZ$189+AVV2træ!$V62*GZ$190+AVV2halm!$V62*GZ$191+AVV2gasGT!$V62*GZ$192+KKV!$V62*GZ$193+HCVgas!$V62*GZ$194+SPolie!$V62*GZ$195+SPgas!$V62*GZ$196+GeoEL!$V60*GZ$197+GeoVa!$V60*GZ$198+VP!$V60*GZ$199+Sol!$V60*GZ$200+Affald!$V64*GZ$201)</f>
        <v>0.31722128172686914</v>
      </c>
      <c r="HA41" s="310">
        <f ca="1">IF(Sammenligning!$G$9="GJ",1,(1*3.6))*(AMV1træ!$V64*HA$183+AMV1træBP!$V64*HA$184+AMV3kul!$V62*HA$185+AMV4træ!$V62*HA$186+AMV4træBP!$V62*HA$187+AVV1træ!$V62*HA$188+AVV1kul!$V62*HA$189+AVV2træ!$V62*HA$190+AVV2halm!$V62*HA$191+AVV2gasGT!$V62*HA$192+KKV!$V62*HA$193+HCVgas!$V62*HA$194+SPolie!$V62*HA$195+SPgas!$V62*HA$196+GeoEL!$V60*HA$197+GeoVa!$V60*HA$198+VP!$V60*HA$199+Sol!$V60*HA$200+Affald!$V64*HA$201)</f>
        <v>0.30088946783047804</v>
      </c>
      <c r="HB41" s="310">
        <f ca="1">IF(Sammenligning!$G$9="GJ",1,(1*3.6))*(AMV1træ!$V64*HB$183+AMV1træBP!$V64*HB$184+AMV3kul!$V62*HB$185+AMV4træ!$V62*HB$186+AMV4træBP!$V62*HB$187+AVV1træ!$V62*HB$188+AVV1kul!$V62*HB$189+AVV2træ!$V62*HB$190+AVV2halm!$V62*HB$191+AVV2gasGT!$V62*HB$192+KKV!$V62*HB$193+HCVgas!$V62*HB$194+SPolie!$V62*HB$195+SPgas!$V62*HB$196+GeoEL!$V60*HB$197+GeoVa!$V60*HB$198+VP!$V60*HB$199+Sol!$V60*HB$200+Affald!$V64*HB$201)</f>
        <v>0.25409997557784647</v>
      </c>
      <c r="HC41" s="246">
        <f ca="1">IF(Sammenligning!$G$9="GJ",1,(1*3.6))*(AMV1træ!$W64*HC$183+AMV1træBP!$W64*HC$184+AMV3kul!$W62*HC$185+AMV4træ!$W62*HC$186+AMV4træBP!$W62*HC$187+AVV1træ!$W62*HC$188+AVV1kul!$W62*HC$189+AVV2træ!$W62*HC$190+AVV2halm!$W62*HC$191+AVV2gasGT!$W62*HC$192+KKV!$W62*HC$193+HCVgas!$W62*HC$194+SPolie!$W62*HC$195+SPgas!$W62*HC$196+GeoEL!$W60*HC$197+GeoVa!$W60*HC$198+VP!$W60*HC$199+Sol!$W60*HC$200+Affald!$W64*HC$201)</f>
        <v>2.9136375143540339E-3</v>
      </c>
      <c r="HD41" s="246">
        <f ca="1">IF(Sammenligning!$G$9="GJ",1,(1*3.6))*(AMV1træ!$W64*HD$183+AMV1træBP!$W64*HD$184+AMV3kul!$W62*HD$185+AMV4træ!$W62*HD$186+AMV4træBP!$W62*HD$187+AVV1træ!$W62*HD$188+AVV1kul!$W62*HD$189+AVV2træ!$W62*HD$190+AVV2halm!$W62*HD$191+AVV2gasGT!$W62*HD$192+KKV!$W62*HD$193+HCVgas!$W62*HD$194+SPolie!$W62*HD$195+SPgas!$W62*HD$196+GeoEL!$W60*HD$197+GeoVa!$W60*HD$198+VP!$W60*HD$199+Sol!$W60*HD$200+Affald!$W64*HD$201)</f>
        <v>-1.8183642195208948E-4</v>
      </c>
      <c r="HE41" s="246">
        <f ca="1">IF(Sammenligning!$G$9="GJ",1,(1*3.6))*(AMV1træ!$W64*HE$183+AMV1træBP!$W64*HE$184+AMV3kul!$W62*HE$185+AMV4træ!$W62*HE$186+AMV4træBP!$W62*HE$187+AVV1træ!$W62*HE$188+AVV1kul!$W62*HE$189+AVV2træ!$W62*HE$190+AVV2halm!$W62*HE$191+AVV2gasGT!$W62*HE$192+KKV!$W62*HE$193+HCVgas!$W62*HE$194+SPolie!$W62*HE$195+SPgas!$W62*HE$196+GeoEL!$W60*HE$197+GeoVa!$W60*HE$198+VP!$W60*HE$199+Sol!$W60*HE$200+Affald!$W64*HE$201)</f>
        <v>6.7560177344525227E-2</v>
      </c>
      <c r="HF41" s="246">
        <f ca="1">IF(Sammenligning!$G$9="GJ",1,(1*3.6))*(AMV1træ!$W64*HF$183+AMV1træBP!$W64*HF$184+AMV3kul!$W62*HF$185+AMV4træ!$W62*HF$186+AMV4træBP!$W62*HF$187+AVV1træ!$W62*HF$188+AVV1kul!$W62*HF$189+AVV2træ!$W62*HF$190+AVV2halm!$W62*HF$191+AVV2gasGT!$W62*HF$192+KKV!$W62*HF$193+HCVgas!$W62*HF$194+SPolie!$W62*HF$195+SPgas!$W62*HF$196+GeoEL!$W60*HF$197+GeoVa!$W60*HF$198+VP!$W60*HF$199+Sol!$W60*HF$200+Affald!$W64*HF$201)</f>
        <v>0.25033823260919641</v>
      </c>
      <c r="HG41" s="246">
        <f ca="1">IF(Sammenligning!$G$9="GJ",1,(1*3.6))*(AMV1træ!$W64*HG$183+AMV1træBP!$W64*HG$184+AMV3kul!$W62*HG$185+AMV4træ!$W62*HG$186+AMV4træBP!$W62*HG$187+AVV1træ!$W62*HG$188+AVV1kul!$W62*HG$189+AVV2træ!$W62*HG$190+AVV2halm!$W62*HG$191+AVV2gasGT!$W62*HG$192+KKV!$W62*HG$193+HCVgas!$W62*HG$194+SPolie!$W62*HG$195+SPgas!$W62*HG$196+GeoEL!$W60*HG$197+GeoVa!$W60*HG$198+VP!$W60*HG$199+Sol!$W60*HG$200+Affald!$W64*HG$201)</f>
        <v>0.30848933147440355</v>
      </c>
      <c r="HH41" s="246">
        <f ca="1">IF(Sammenligning!$G$9="GJ",1,(1*3.6))*(AMV1træ!$W64*HH$183+AMV1træBP!$W64*HH$184+AMV3kul!$W62*HH$185+AMV4træ!$W62*HH$186+AMV4træBP!$W62*HH$187+AVV1træ!$W62*HH$188+AVV1kul!$W62*HH$189+AVV2træ!$W62*HH$190+AVV2halm!$W62*HH$191+AVV2gasGT!$W62*HH$192+KKV!$W62*HH$193+HCVgas!$W62*HH$194+SPolie!$W62*HH$195+SPgas!$W62*HH$196+GeoEL!$W60*HH$197+GeoVa!$W60*HH$198+VP!$W60*HH$199+Sol!$W60*HH$200+Affald!$W64*HH$201)</f>
        <v>0.29775556152324223</v>
      </c>
      <c r="HI41" s="246">
        <f ca="1">IF(Sammenligning!$G$9="GJ",1,(1*3.6))*(AMV1træ!$W64*HI$183+AMV1træBP!$W64*HI$184+AMV3kul!$W62*HI$185+AMV4træ!$W62*HI$186+AMV4træBP!$W62*HI$187+AVV1træ!$W62*HI$188+AVV1kul!$W62*HI$189+AVV2træ!$W62*HI$190+AVV2halm!$W62*HI$191+AVV2gasGT!$W62*HI$192+KKV!$W62*HI$193+HCVgas!$W62*HI$194+SPolie!$W62*HI$195+SPgas!$W62*HI$196+GeoEL!$W60*HI$197+GeoVa!$W60*HI$198+VP!$W60*HI$199+Sol!$W60*HI$200+Affald!$W64*HI$201)</f>
        <v>0.28919551929011672</v>
      </c>
      <c r="HJ41" s="246">
        <f ca="1">IF(Sammenligning!$G$9="GJ",1,(1*3.6))*(AMV1træ!$W64*HJ$183+AMV1træBP!$W64*HJ$184+AMV3kul!$W62*HJ$185+AMV4træ!$W62*HJ$186+AMV4træBP!$W62*HJ$187+AVV1træ!$W62*HJ$188+AVV1kul!$W62*HJ$189+AVV2træ!$W62*HJ$190+AVV2halm!$W62*HJ$191+AVV2gasGT!$W62*HJ$192+KKV!$W62*HJ$193+HCVgas!$W62*HJ$194+SPolie!$W62*HJ$195+SPgas!$W62*HJ$196+GeoEL!$W60*HJ$197+GeoVa!$W60*HJ$198+VP!$W60*HJ$199+Sol!$W60*HJ$200+Affald!$W64*HJ$201)</f>
        <v>0.10233226869479947</v>
      </c>
      <c r="HK41" s="246">
        <f ca="1">IF(Sammenligning!$G$9="GJ",1,(1*3.6))*(AMV1træ!$W64*HK$183+AMV1træBP!$W64*HK$184+AMV3kul!$W62*HK$185+AMV4træ!$W62*HK$186+AMV4træBP!$W62*HK$187+AVV1træ!$W62*HK$188+AVV1kul!$W62*HK$189+AVV2træ!$W62*HK$190+AVV2halm!$W62*HK$191+AVV2gasGT!$W62*HK$192+KKV!$W62*HK$193+HCVgas!$W62*HK$194+SPolie!$W62*HK$195+SPgas!$W62*HK$196+GeoEL!$W60*HK$197+GeoVa!$W60*HK$198+VP!$W60*HK$199+Sol!$W60*HK$200+Affald!$W64*HK$201)</f>
        <v>0.29309057552112439</v>
      </c>
      <c r="HL41" s="246">
        <f ca="1">IF(Sammenligning!$G$9="GJ",1,(1*3.6))*(AMV1træ!$W64*HL$183+AMV1træBP!$W64*HL$184+AMV3kul!$W62*HL$185+AMV4træ!$W62*HL$186+AMV4træBP!$W62*HL$187+AVV1træ!$W62*HL$188+AVV1kul!$W62*HL$189+AVV2træ!$W62*HL$190+AVV2halm!$W62*HL$191+AVV2gasGT!$W62*HL$192+KKV!$W62*HL$193+HCVgas!$W62*HL$194+SPolie!$W62*HL$195+SPgas!$W62*HL$196+GeoEL!$W60*HL$197+GeoVa!$W60*HL$198+VP!$W60*HL$199+Sol!$W60*HL$200+Affald!$W64*HL$201)</f>
        <v>0.29767736237401932</v>
      </c>
      <c r="HM41" s="246">
        <f ca="1">IF(Sammenligning!$G$9="GJ",1,(1*3.6))*(AMV1træ!$W64*HM$183+AMV1træBP!$W64*HM$184+AMV3kul!$W62*HM$185+AMV4træ!$W62*HM$186+AMV4træBP!$W62*HM$187+AVV1træ!$W62*HM$188+AVV1kul!$W62*HM$189+AVV2træ!$W62*HM$190+AVV2halm!$W62*HM$191+AVV2gasGT!$W62*HM$192+KKV!$W62*HM$193+HCVgas!$W62*HM$194+SPolie!$W62*HM$195+SPgas!$W62*HM$196+GeoEL!$W60*HM$197+GeoVa!$W60*HM$198+VP!$W60*HM$199+Sol!$W60*HM$200+Affald!$W64*HM$201)</f>
        <v>0.13964017182323452</v>
      </c>
      <c r="HN41" s="246">
        <f ca="1">IF(Sammenligning!$G$9="GJ",1,(1*3.6))*(AMV1træ!$W64*HN$183+AMV1træBP!$W64*HN$184+AMV3kul!$W62*HN$185+AMV4træ!$W62*HN$186+AMV4træBP!$W62*HN$187+AVV1træ!$W62*HN$188+AVV1kul!$W62*HN$189+AVV2træ!$W62*HN$190+AVV2halm!$W62*HN$191+AVV2gasGT!$W62*HN$192+KKV!$W62*HN$193+HCVgas!$W62*HN$194+SPolie!$W62*HN$195+SPgas!$W62*HN$196+GeoEL!$W60*HN$197+GeoVa!$W60*HN$198+VP!$W60*HN$199+Sol!$W60*HN$200+Affald!$W64*HN$201)</f>
        <v>4.5978032609422598E-2</v>
      </c>
      <c r="HO41" s="246">
        <f ca="1">IF(Sammenligning!$G$9="GJ",1,(1*3.6))*(AMV1træ!$X64*HO$183+AMV1træBP!$X64*HO$184+AMV3kul!$X62*HO$185+AMV4træ!$X62*HO$186+AMV4træBP!$X62*HO$187+AVV1træ!$X62*HO$188+AVV1kul!$X62*HO$189+AVV2træ!$X62*HO$190+AVV2halm!$X62*HO$191+AVV2gasGT!$X62*HO$192+KKV!$X62*HO$193+HCVgas!$X62*HO$194+SPolie!$X62*HO$195+SPgas!$X62*HO$196+GeoEL!$X60*HO$197+GeoVa!$X60*HO$198+VP!$X60*HO$199+Sol!$X60*HO$200+Affald!$X64*HO$201)</f>
        <v>2.9136375143540339E-3</v>
      </c>
      <c r="HP41" s="246">
        <f ca="1">IF(Sammenligning!$G$9="GJ",1,(1*3.6))*(AMV1træ!$X64*HP$183+AMV1træBP!$X64*HP$184+AMV3kul!$X62*HP$185+AMV4træ!$X62*HP$186+AMV4træBP!$X62*HP$187+AVV1træ!$X62*HP$188+AVV1kul!$X62*HP$189+AVV2træ!$X62*HP$190+AVV2halm!$X62*HP$191+AVV2gasGT!$X62*HP$192+KKV!$X62*HP$193+HCVgas!$X62*HP$194+SPolie!$X62*HP$195+SPgas!$X62*HP$196+GeoEL!$X60*HP$197+GeoVa!$X60*HP$198+VP!$X60*HP$199+Sol!$X60*HP$200+Affald!$X64*HP$201)</f>
        <v>-1.8183642195208948E-4</v>
      </c>
      <c r="HQ41" s="246">
        <f ca="1">IF(Sammenligning!$G$9="GJ",1,(1*3.6))*(AMV1træ!$X64*HQ$183+AMV1træBP!$X64*HQ$184+AMV3kul!$X62*HQ$185+AMV4træ!$X62*HQ$186+AMV4træBP!$X62*HQ$187+AVV1træ!$X62*HQ$188+AVV1kul!$X62*HQ$189+AVV2træ!$X62*HQ$190+AVV2halm!$X62*HQ$191+AVV2gasGT!$X62*HQ$192+KKV!$X62*HQ$193+HCVgas!$X62*HQ$194+SPolie!$X62*HQ$195+SPgas!$X62*HQ$196+GeoEL!$X60*HQ$197+GeoVa!$X60*HQ$198+VP!$X60*HQ$199+Sol!$X60*HQ$200+Affald!$X64*HQ$201)</f>
        <v>6.7560177344525227E-2</v>
      </c>
      <c r="HR41" s="246">
        <f ca="1">IF(Sammenligning!$G$9="GJ",1,(1*3.6))*(AMV1træ!$X64*HR$183+AMV1træBP!$X64*HR$184+AMV3kul!$X62*HR$185+AMV4træ!$X62*HR$186+AMV4træBP!$X62*HR$187+AVV1træ!$X62*HR$188+AVV1kul!$X62*HR$189+AVV2træ!$X62*HR$190+AVV2halm!$X62*HR$191+AVV2gasGT!$X62*HR$192+KKV!$X62*HR$193+HCVgas!$X62*HR$194+SPolie!$X62*HR$195+SPgas!$X62*HR$196+GeoEL!$X60*HR$197+GeoVa!$X60*HR$198+VP!$X60*HR$199+Sol!$X60*HR$200+Affald!$X64*HR$201)</f>
        <v>0.25033823260919641</v>
      </c>
      <c r="HS41" s="246">
        <f ca="1">IF(Sammenligning!$G$9="GJ",1,(1*3.6))*(AMV1træ!$X64*HS$183+AMV1træBP!$X64*HS$184+AMV3kul!$X62*HS$185+AMV4træ!$X62*HS$186+AMV4træBP!$X62*HS$187+AVV1træ!$X62*HS$188+AVV1kul!$X62*HS$189+AVV2træ!$X62*HS$190+AVV2halm!$X62*HS$191+AVV2gasGT!$X62*HS$192+KKV!$X62*HS$193+HCVgas!$X62*HS$194+SPolie!$X62*HS$195+SPgas!$X62*HS$196+GeoEL!$X60*HS$197+GeoVa!$X60*HS$198+VP!$X60*HS$199+Sol!$X60*HS$200+Affald!$X64*HS$201)</f>
        <v>0.30848933147440355</v>
      </c>
      <c r="HT41" s="246">
        <f ca="1">IF(Sammenligning!$G$9="GJ",1,(1*3.6))*(AMV1træ!$X64*HT$183+AMV1træBP!$X64*HT$184+AMV3kul!$X62*HT$185+AMV4træ!$X62*HT$186+AMV4træBP!$X62*HT$187+AVV1træ!$X62*HT$188+AVV1kul!$X62*HT$189+AVV2træ!$X62*HT$190+AVV2halm!$X62*HT$191+AVV2gasGT!$X62*HT$192+KKV!$X62*HT$193+HCVgas!$X62*HT$194+SPolie!$X62*HT$195+SPgas!$X62*HT$196+GeoEL!$X60*HT$197+GeoVa!$X60*HT$198+VP!$X60*HT$199+Sol!$X60*HT$200+Affald!$X64*HT$201)</f>
        <v>0.29775556152324223</v>
      </c>
      <c r="HU41" s="246">
        <f ca="1">IF(Sammenligning!$G$9="GJ",1,(1*3.6))*(AMV1træ!$X64*HU$183+AMV1træBP!$X64*HU$184+AMV3kul!$X62*HU$185+AMV4træ!$X62*HU$186+AMV4træBP!$X62*HU$187+AVV1træ!$X62*HU$188+AVV1kul!$X62*HU$189+AVV2træ!$X62*HU$190+AVV2halm!$X62*HU$191+AVV2gasGT!$X62*HU$192+KKV!$X62*HU$193+HCVgas!$X62*HU$194+SPolie!$X62*HU$195+SPgas!$X62*HU$196+GeoEL!$X60*HU$197+GeoVa!$X60*HU$198+VP!$X60*HU$199+Sol!$X60*HU$200+Affald!$X64*HU$201)</f>
        <v>0.28919551929011672</v>
      </c>
      <c r="HV41" s="246">
        <f ca="1">IF(Sammenligning!$G$9="GJ",1,(1*3.6))*(AMV1træ!$X64*HV$183+AMV1træBP!$X64*HV$184+AMV3kul!$X62*HV$185+AMV4træ!$X62*HV$186+AMV4træBP!$X62*HV$187+AVV1træ!$X62*HV$188+AVV1kul!$X62*HV$189+AVV2træ!$X62*HV$190+AVV2halm!$X62*HV$191+AVV2gasGT!$X62*HV$192+KKV!$X62*HV$193+HCVgas!$X62*HV$194+SPolie!$X62*HV$195+SPgas!$X62*HV$196+GeoEL!$X60*HV$197+GeoVa!$X60*HV$198+VP!$X60*HV$199+Sol!$X60*HV$200+Affald!$X64*HV$201)</f>
        <v>0.10233226869479947</v>
      </c>
      <c r="HW41" s="246">
        <f ca="1">IF(Sammenligning!$G$9="GJ",1,(1*3.6))*(AMV1træ!$X64*HW$183+AMV1træBP!$X64*HW$184+AMV3kul!$X62*HW$185+AMV4træ!$X62*HW$186+AMV4træBP!$X62*HW$187+AVV1træ!$X62*HW$188+AVV1kul!$X62*HW$189+AVV2træ!$X62*HW$190+AVV2halm!$X62*HW$191+AVV2gasGT!$X62*HW$192+KKV!$X62*HW$193+HCVgas!$X62*HW$194+SPolie!$X62*HW$195+SPgas!$X62*HW$196+GeoEL!$X60*HW$197+GeoVa!$X60*HW$198+VP!$X60*HW$199+Sol!$X60*HW$200+Affald!$X64*HW$201)</f>
        <v>0.29309057552112439</v>
      </c>
      <c r="HX41" s="246">
        <f ca="1">IF(Sammenligning!$G$9="GJ",1,(1*3.6))*(AMV1træ!$X64*HX$183+AMV1træBP!$X64*HX$184+AMV3kul!$X62*HX$185+AMV4træ!$X62*HX$186+AMV4træBP!$X62*HX$187+AVV1træ!$X62*HX$188+AVV1kul!$X62*HX$189+AVV2træ!$X62*HX$190+AVV2halm!$X62*HX$191+AVV2gasGT!$X62*HX$192+KKV!$X62*HX$193+HCVgas!$X62*HX$194+SPolie!$X62*HX$195+SPgas!$X62*HX$196+GeoEL!$X60*HX$197+GeoVa!$X60*HX$198+VP!$X60*HX$199+Sol!$X60*HX$200+Affald!$X64*HX$201)</f>
        <v>0.29767736237401932</v>
      </c>
      <c r="HY41" s="246">
        <f ca="1">IF(Sammenligning!$G$9="GJ",1,(1*3.6))*(AMV1træ!$X64*HY$183+AMV1træBP!$X64*HY$184+AMV3kul!$X62*HY$185+AMV4træ!$X62*HY$186+AMV4træBP!$X62*HY$187+AVV1træ!$X62*HY$188+AVV1kul!$X62*HY$189+AVV2træ!$X62*HY$190+AVV2halm!$X62*HY$191+AVV2gasGT!$X62*HY$192+KKV!$X62*HY$193+HCVgas!$X62*HY$194+SPolie!$X62*HY$195+SPgas!$X62*HY$196+GeoEL!$X60*HY$197+GeoVa!$X60*HY$198+VP!$X60*HY$199+Sol!$X60*HY$200+Affald!$X64*HY$201)</f>
        <v>0.13964017182323452</v>
      </c>
      <c r="HZ41" s="246">
        <f ca="1">IF(Sammenligning!$G$9="GJ",1,(1*3.6))*(AMV1træ!$X64*HZ$183+AMV1træBP!$X64*HZ$184+AMV3kul!$X62*HZ$185+AMV4træ!$X62*HZ$186+AMV4træBP!$X62*HZ$187+AVV1træ!$X62*HZ$188+AVV1kul!$X62*HZ$189+AVV2træ!$X62*HZ$190+AVV2halm!$X62*HZ$191+AVV2gasGT!$X62*HZ$192+KKV!$X62*HZ$193+HCVgas!$X62*HZ$194+SPolie!$X62*HZ$195+SPgas!$X62*HZ$196+GeoEL!$X60*HZ$197+GeoVa!$X60*HZ$198+VP!$X60*HZ$199+Sol!$X60*HZ$200+Affald!$X64*HZ$201)</f>
        <v>4.5978032609422598E-2</v>
      </c>
      <c r="IA41" s="246">
        <f ca="1">IF(Sammenligning!$G$9="GJ",1,(1*3.6))*(AMV1træ!$Y64*IA$183+AMV1træBP!$Y64*IA$184+AMV3kul!$Y62*IA$185+AMV4træ!$Y62*IA$186+AMV4træBP!$Y62*IA$187+AVV1træ!$Y62*IA$188+AVV1kul!$Y62*IA$189+AVV2træ!$Y62*IA$190+AVV2halm!$Y62*IA$191+AVV2gasGT!$Y62*IA$192+KKV!$Y62*IA$193+HCVgas!$Y62*IA$194+SPolie!$Y62*IA$195+SPgas!$Y62*IA$196+GeoEL!$Y60*IA$197+GeoVa!$Y60*IA$198+VP!$Y60*IA$199+Sol!$Y60*IA$200+Affald!$Y64*IA$201)</f>
        <v>2.9136375143540339E-3</v>
      </c>
      <c r="IB41" s="246">
        <f ca="1">IF(Sammenligning!$G$9="GJ",1,(1*3.6))*(AMV1træ!$Y64*IB$183+AMV1træBP!$Y64*IB$184+AMV3kul!$Y62*IB$185+AMV4træ!$Y62*IB$186+AMV4træBP!$Y62*IB$187+AVV1træ!$Y62*IB$188+AVV1kul!$Y62*IB$189+AVV2træ!$Y62*IB$190+AVV2halm!$Y62*IB$191+AVV2gasGT!$Y62*IB$192+KKV!$Y62*IB$193+HCVgas!$Y62*IB$194+SPolie!$Y62*IB$195+SPgas!$Y62*IB$196+GeoEL!$Y60*IB$197+GeoVa!$Y60*IB$198+VP!$Y60*IB$199+Sol!$Y60*IB$200+Affald!$Y64*IB$201)</f>
        <v>-1.8183642195208948E-4</v>
      </c>
      <c r="IC41" s="246">
        <f ca="1">IF(Sammenligning!$G$9="GJ",1,(1*3.6))*(AMV1træ!$Y64*IC$183+AMV1træBP!$Y64*IC$184+AMV3kul!$Y62*IC$185+AMV4træ!$Y62*IC$186+AMV4træBP!$Y62*IC$187+AVV1træ!$Y62*IC$188+AVV1kul!$Y62*IC$189+AVV2træ!$Y62*IC$190+AVV2halm!$Y62*IC$191+AVV2gasGT!$Y62*IC$192+KKV!$Y62*IC$193+HCVgas!$Y62*IC$194+SPolie!$Y62*IC$195+SPgas!$Y62*IC$196+GeoEL!$Y60*IC$197+GeoVa!$Y60*IC$198+VP!$Y60*IC$199+Sol!$Y60*IC$200+Affald!$Y64*IC$201)</f>
        <v>6.7560177344525227E-2</v>
      </c>
      <c r="ID41" s="246">
        <f ca="1">IF(Sammenligning!$G$9="GJ",1,(1*3.6))*(AMV1træ!$Y64*ID$183+AMV1træBP!$Y64*ID$184+AMV3kul!$Y62*ID$185+AMV4træ!$Y62*ID$186+AMV4træBP!$Y62*ID$187+AVV1træ!$Y62*ID$188+AVV1kul!$Y62*ID$189+AVV2træ!$Y62*ID$190+AVV2halm!$Y62*ID$191+AVV2gasGT!$Y62*ID$192+KKV!$Y62*ID$193+HCVgas!$Y62*ID$194+SPolie!$Y62*ID$195+SPgas!$Y62*ID$196+GeoEL!$Y60*ID$197+GeoVa!$Y60*ID$198+VP!$Y60*ID$199+Sol!$Y60*ID$200+Affald!$Y64*ID$201)</f>
        <v>0.25033823260919641</v>
      </c>
      <c r="IE41" s="246">
        <f ca="1">IF(Sammenligning!$G$9="GJ",1,(1*3.6))*(AMV1træ!$Y64*IE$183+AMV1træBP!$Y64*IE$184+AMV3kul!$Y62*IE$185+AMV4træ!$Y62*IE$186+AMV4træBP!$Y62*IE$187+AVV1træ!$Y62*IE$188+AVV1kul!$Y62*IE$189+AVV2træ!$Y62*IE$190+AVV2halm!$Y62*IE$191+AVV2gasGT!$Y62*IE$192+KKV!$Y62*IE$193+HCVgas!$Y62*IE$194+SPolie!$Y62*IE$195+SPgas!$Y62*IE$196+GeoEL!$Y60*IE$197+GeoVa!$Y60*IE$198+VP!$Y60*IE$199+Sol!$Y60*IE$200+Affald!$Y64*IE$201)</f>
        <v>0.30848933147440355</v>
      </c>
      <c r="IF41" s="246">
        <f ca="1">IF(Sammenligning!$G$9="GJ",1,(1*3.6))*(AMV1træ!$Y64*IF$183+AMV1træBP!$Y64*IF$184+AMV3kul!$Y62*IF$185+AMV4træ!$Y62*IF$186+AMV4træBP!$Y62*IF$187+AVV1træ!$Y62*IF$188+AVV1kul!$Y62*IF$189+AVV2træ!$Y62*IF$190+AVV2halm!$Y62*IF$191+AVV2gasGT!$Y62*IF$192+KKV!$Y62*IF$193+HCVgas!$Y62*IF$194+SPolie!$Y62*IF$195+SPgas!$Y62*IF$196+GeoEL!$Y60*IF$197+GeoVa!$Y60*IF$198+VP!$Y60*IF$199+Sol!$Y60*IF$200+Affald!$Y64*IF$201)</f>
        <v>0.29775556152324223</v>
      </c>
      <c r="IG41" s="246">
        <f ca="1">IF(Sammenligning!$G$9="GJ",1,(1*3.6))*(AMV1træ!$Y64*IG$183+AMV1træBP!$Y64*IG$184+AMV3kul!$Y62*IG$185+AMV4træ!$Y62*IG$186+AMV4træBP!$Y62*IG$187+AVV1træ!$Y62*IG$188+AVV1kul!$Y62*IG$189+AVV2træ!$Y62*IG$190+AVV2halm!$Y62*IG$191+AVV2gasGT!$Y62*IG$192+KKV!$Y62*IG$193+HCVgas!$Y62*IG$194+SPolie!$Y62*IG$195+SPgas!$Y62*IG$196+GeoEL!$Y60*IG$197+GeoVa!$Y60*IG$198+VP!$Y60*IG$199+Sol!$Y60*IG$200+Affald!$Y64*IG$201)</f>
        <v>0.28919551929011672</v>
      </c>
      <c r="IH41" s="246">
        <f ca="1">IF(Sammenligning!$G$9="GJ",1,(1*3.6))*(AMV1træ!$Y64*IH$183+AMV1træBP!$Y64*IH$184+AMV3kul!$Y62*IH$185+AMV4træ!$Y62*IH$186+AMV4træBP!$Y62*IH$187+AVV1træ!$Y62*IH$188+AVV1kul!$Y62*IH$189+AVV2træ!$Y62*IH$190+AVV2halm!$Y62*IH$191+AVV2gasGT!$Y62*IH$192+KKV!$Y62*IH$193+HCVgas!$Y62*IH$194+SPolie!$Y62*IH$195+SPgas!$Y62*IH$196+GeoEL!$Y60*IH$197+GeoVa!$Y60*IH$198+VP!$Y60*IH$199+Sol!$Y60*IH$200+Affald!$Y64*IH$201)</f>
        <v>0.10233226869479947</v>
      </c>
      <c r="II41" s="246">
        <f ca="1">IF(Sammenligning!$G$9="GJ",1,(1*3.6))*(AMV1træ!$Y64*II$183+AMV1træBP!$Y64*II$184+AMV3kul!$Y62*II$185+AMV4træ!$Y62*II$186+AMV4træBP!$Y62*II$187+AVV1træ!$Y62*II$188+AVV1kul!$Y62*II$189+AVV2træ!$Y62*II$190+AVV2halm!$Y62*II$191+AVV2gasGT!$Y62*II$192+KKV!$Y62*II$193+HCVgas!$Y62*II$194+SPolie!$Y62*II$195+SPgas!$Y62*II$196+GeoEL!$Y60*II$197+GeoVa!$Y60*II$198+VP!$Y60*II$199+Sol!$Y60*II$200+Affald!$Y64*II$201)</f>
        <v>0.29309057552112439</v>
      </c>
      <c r="IJ41" s="246">
        <f ca="1">IF(Sammenligning!$G$9="GJ",1,(1*3.6))*(AMV1træ!$Y64*IJ$183+AMV1træBP!$Y64*IJ$184+AMV3kul!$Y62*IJ$185+AMV4træ!$Y62*IJ$186+AMV4træBP!$Y62*IJ$187+AVV1træ!$Y62*IJ$188+AVV1kul!$Y62*IJ$189+AVV2træ!$Y62*IJ$190+AVV2halm!$Y62*IJ$191+AVV2gasGT!$Y62*IJ$192+KKV!$Y62*IJ$193+HCVgas!$Y62*IJ$194+SPolie!$Y62*IJ$195+SPgas!$Y62*IJ$196+GeoEL!$Y60*IJ$197+GeoVa!$Y60*IJ$198+VP!$Y60*IJ$199+Sol!$Y60*IJ$200+Affald!$Y64*IJ$201)</f>
        <v>0.29767736237401932</v>
      </c>
      <c r="IK41" s="246">
        <f ca="1">IF(Sammenligning!$G$9="GJ",1,(1*3.6))*(AMV1træ!$Y64*IK$183+AMV1træBP!$Y64*IK$184+AMV3kul!$Y62*IK$185+AMV4træ!$Y62*IK$186+AMV4træBP!$Y62*IK$187+AVV1træ!$Y62*IK$188+AVV1kul!$Y62*IK$189+AVV2træ!$Y62*IK$190+AVV2halm!$Y62*IK$191+AVV2gasGT!$Y62*IK$192+KKV!$Y62*IK$193+HCVgas!$Y62*IK$194+SPolie!$Y62*IK$195+SPgas!$Y62*IK$196+GeoEL!$Y60*IK$197+GeoVa!$Y60*IK$198+VP!$Y60*IK$199+Sol!$Y60*IK$200+Affald!$Y64*IK$201)</f>
        <v>0.13964017182323452</v>
      </c>
      <c r="IL41" s="246">
        <f ca="1">IF(Sammenligning!$G$9="GJ",1,(1*3.6))*(AMV1træ!$Y64*IL$183+AMV1træBP!$Y64*IL$184+AMV3kul!$Y62*IL$185+AMV4træ!$Y62*IL$186+AMV4træBP!$Y62*IL$187+AVV1træ!$Y62*IL$188+AVV1kul!$Y62*IL$189+AVV2træ!$Y62*IL$190+AVV2halm!$Y62*IL$191+AVV2gasGT!$Y62*IL$192+KKV!$Y62*IL$193+HCVgas!$Y62*IL$194+SPolie!$Y62*IL$195+SPgas!$Y62*IL$196+GeoEL!$Y60*IL$197+GeoVa!$Y60*IL$198+VP!$Y60*IL$199+Sol!$Y60*IL$200+Affald!$Y64*IL$201)</f>
        <v>4.5978032609422598E-2</v>
      </c>
      <c r="IM41" s="246">
        <f ca="1">IF(Sammenligning!$G$9="GJ",1,(1*3.6))*(AMV1træ!$Z64*IM$183+AMV1træBP!$Z64*IM$184+AMV3kul!$Z62*IM$185+AMV4træ!$Z62*IM$186+AMV4træBP!$Z62*IM$187+AVV1træ!$Z62*IM$188+AVV1kul!$Z62*IM$189+AVV2træ!$Z62*IM$190+AVV2halm!$Z62*IM$191+AVV2gasGT!$Z62*IM$192+KKV!$Z62*IM$193+HCVgas!$Z62*IM$194+SPolie!$Z62*IM$195+SPgas!$Z62*IM$196+GeoEL!$Z60*IM$197+GeoVa!$Z60*IM$198+VP!$Z60*IM$199+Sol!$Z60*IM$200+Affald!$Z64*IM$201)</f>
        <v>2.9136375143540339E-3</v>
      </c>
      <c r="IN41" s="246">
        <f ca="1">IF(Sammenligning!$G$9="GJ",1,(1*3.6))*(AMV1træ!$Z64*IN$183+AMV1træBP!$Z64*IN$184+AMV3kul!$Z62*IN$185+AMV4træ!$Z62*IN$186+AMV4træBP!$Z62*IN$187+AVV1træ!$Z62*IN$188+AVV1kul!$Z62*IN$189+AVV2træ!$Z62*IN$190+AVV2halm!$Z62*IN$191+AVV2gasGT!$Z62*IN$192+KKV!$Z62*IN$193+HCVgas!$Z62*IN$194+SPolie!$Z62*IN$195+SPgas!$Z62*IN$196+GeoEL!$Z60*IN$197+GeoVa!$Z60*IN$198+VP!$Z60*IN$199+Sol!$Z60*IN$200+Affald!$Z64*IN$201)</f>
        <v>-1.8183642195208948E-4</v>
      </c>
      <c r="IO41" s="246">
        <f ca="1">IF(Sammenligning!$G$9="GJ",1,(1*3.6))*(AMV1træ!$Z64*IO$183+AMV1træBP!$Z64*IO$184+AMV3kul!$Z62*IO$185+AMV4træ!$Z62*IO$186+AMV4træBP!$Z62*IO$187+AVV1træ!$Z62*IO$188+AVV1kul!$Z62*IO$189+AVV2træ!$Z62*IO$190+AVV2halm!$Z62*IO$191+AVV2gasGT!$Z62*IO$192+KKV!$Z62*IO$193+HCVgas!$Z62*IO$194+SPolie!$Z62*IO$195+SPgas!$Z62*IO$196+GeoEL!$Z60*IO$197+GeoVa!$Z60*IO$198+VP!$Z60*IO$199+Sol!$Z60*IO$200+Affald!$Z64*IO$201)</f>
        <v>6.7560177344525227E-2</v>
      </c>
      <c r="IP41" s="246">
        <f ca="1">IF(Sammenligning!$G$9="GJ",1,(1*3.6))*(AMV1træ!$Z64*IP$183+AMV1træBP!$Z64*IP$184+AMV3kul!$Z62*IP$185+AMV4træ!$Z62*IP$186+AMV4træBP!$Z62*IP$187+AVV1træ!$Z62*IP$188+AVV1kul!$Z62*IP$189+AVV2træ!$Z62*IP$190+AVV2halm!$Z62*IP$191+AVV2gasGT!$Z62*IP$192+KKV!$Z62*IP$193+HCVgas!$Z62*IP$194+SPolie!$Z62*IP$195+SPgas!$Z62*IP$196+GeoEL!$Z60*IP$197+GeoVa!$Z60*IP$198+VP!$Z60*IP$199+Sol!$Z60*IP$200+Affald!$Z64*IP$201)</f>
        <v>0.25033823260919641</v>
      </c>
      <c r="IQ41" s="246">
        <f ca="1">IF(Sammenligning!$G$9="GJ",1,(1*3.6))*(AMV1træ!$Z64*IQ$183+AMV1træBP!$Z64*IQ$184+AMV3kul!$Z62*IQ$185+AMV4træ!$Z62*IQ$186+AMV4træBP!$Z62*IQ$187+AVV1træ!$Z62*IQ$188+AVV1kul!$Z62*IQ$189+AVV2træ!$Z62*IQ$190+AVV2halm!$Z62*IQ$191+AVV2gasGT!$Z62*IQ$192+KKV!$Z62*IQ$193+HCVgas!$Z62*IQ$194+SPolie!$Z62*IQ$195+SPgas!$Z62*IQ$196+GeoEL!$Z60*IQ$197+GeoVa!$Z60*IQ$198+VP!$Z60*IQ$199+Sol!$Z60*IQ$200+Affald!$Z64*IQ$201)</f>
        <v>0.30848933147440355</v>
      </c>
      <c r="IR41" s="246">
        <f ca="1">IF(Sammenligning!$G$9="GJ",1,(1*3.6))*(AMV1træ!$Z64*IR$183+AMV1træBP!$Z64*IR$184+AMV3kul!$Z62*IR$185+AMV4træ!$Z62*IR$186+AMV4træBP!$Z62*IR$187+AVV1træ!$Z62*IR$188+AVV1kul!$Z62*IR$189+AVV2træ!$Z62*IR$190+AVV2halm!$Z62*IR$191+AVV2gasGT!$Z62*IR$192+KKV!$Z62*IR$193+HCVgas!$Z62*IR$194+SPolie!$Z62*IR$195+SPgas!$Z62*IR$196+GeoEL!$Z60*IR$197+GeoVa!$Z60*IR$198+VP!$Z60*IR$199+Sol!$Z60*IR$200+Affald!$Z64*IR$201)</f>
        <v>0.29775556152324223</v>
      </c>
      <c r="IS41" s="246">
        <f ca="1">IF(Sammenligning!$G$9="GJ",1,(1*3.6))*(AMV1træ!$Z64*IS$183+AMV1træBP!$Z64*IS$184+AMV3kul!$Z62*IS$185+AMV4træ!$Z62*IS$186+AMV4træBP!$Z62*IS$187+AVV1træ!$Z62*IS$188+AVV1kul!$Z62*IS$189+AVV2træ!$Z62*IS$190+AVV2halm!$Z62*IS$191+AVV2gasGT!$Z62*IS$192+KKV!$Z62*IS$193+HCVgas!$Z62*IS$194+SPolie!$Z62*IS$195+SPgas!$Z62*IS$196+GeoEL!$Z60*IS$197+GeoVa!$Z60*IS$198+VP!$Z60*IS$199+Sol!$Z60*IS$200+Affald!$Z64*IS$201)</f>
        <v>0.28919551929011672</v>
      </c>
      <c r="IT41" s="246">
        <f ca="1">IF(Sammenligning!$G$9="GJ",1,(1*3.6))*(AMV1træ!$Z64*IT$183+AMV1træBP!$Z64*IT$184+AMV3kul!$Z62*IT$185+AMV4træ!$Z62*IT$186+AMV4træBP!$Z62*IT$187+AVV1træ!$Z62*IT$188+AVV1kul!$Z62*IT$189+AVV2træ!$Z62*IT$190+AVV2halm!$Z62*IT$191+AVV2gasGT!$Z62*IT$192+KKV!$Z62*IT$193+HCVgas!$Z62*IT$194+SPolie!$Z62*IT$195+SPgas!$Z62*IT$196+GeoEL!$Z60*IT$197+GeoVa!$Z60*IT$198+VP!$Z60*IT$199+Sol!$Z60*IT$200+Affald!$Z64*IT$201)</f>
        <v>0.10233226869479947</v>
      </c>
      <c r="IU41" s="246">
        <f ca="1">IF(Sammenligning!$G$9="GJ",1,(1*3.6))*(AMV1træ!$Z64*IU$183+AMV1træBP!$Z64*IU$184+AMV3kul!$Z62*IU$185+AMV4træ!$Z62*IU$186+AMV4træBP!$Z62*IU$187+AVV1træ!$Z62*IU$188+AVV1kul!$Z62*IU$189+AVV2træ!$Z62*IU$190+AVV2halm!$Z62*IU$191+AVV2gasGT!$Z62*IU$192+KKV!$Z62*IU$193+HCVgas!$Z62*IU$194+SPolie!$Z62*IU$195+SPgas!$Z62*IU$196+GeoEL!$Z60*IU$197+GeoVa!$Z60*IU$198+VP!$Z60*IU$199+Sol!$Z60*IU$200+Affald!$Z64*IU$201)</f>
        <v>0.29309057552112439</v>
      </c>
      <c r="IV41" s="246">
        <f ca="1">IF(Sammenligning!$G$9="GJ",1,(1*3.6))*(AMV1træ!$Z64*IV$183+AMV1træBP!$Z64*IV$184+AMV3kul!$Z62*IV$185+AMV4træ!$Z62*IV$186+AMV4træBP!$Z62*IV$187+AVV1træ!$Z62*IV$188+AVV1kul!$Z62*IV$189+AVV2træ!$Z62*IV$190+AVV2halm!$Z62*IV$191+AVV2gasGT!$Z62*IV$192+KKV!$Z62*IV$193+HCVgas!$Z62*IV$194+SPolie!$Z62*IV$195+SPgas!$Z62*IV$196+GeoEL!$Z60*IV$197+GeoVa!$Z60*IV$198+VP!$Z60*IV$199+Sol!$Z60*IV$200+Affald!$Z64*IV$201)</f>
        <v>0.29767736237401932</v>
      </c>
      <c r="IW41" s="246">
        <f ca="1">IF(Sammenligning!$G$9="GJ",1,(1*3.6))*(AMV1træ!$Z64*IW$183+AMV1træBP!$Z64*IW$184+AMV3kul!$Z62*IW$185+AMV4træ!$Z62*IW$186+AMV4træBP!$Z62*IW$187+AVV1træ!$Z62*IW$188+AVV1kul!$Z62*IW$189+AVV2træ!$Z62*IW$190+AVV2halm!$Z62*IW$191+AVV2gasGT!$Z62*IW$192+KKV!$Z62*IW$193+HCVgas!$Z62*IW$194+SPolie!$Z62*IW$195+SPgas!$Z62*IW$196+GeoEL!$Z60*IW$197+GeoVa!$Z60*IW$198+VP!$Z60*IW$199+Sol!$Z60*IW$200+Affald!$Z64*IW$201)</f>
        <v>0.13964017182323452</v>
      </c>
      <c r="IX41" s="246">
        <f ca="1">IF(Sammenligning!$G$9="GJ",1,(1*3.6))*(AMV1træ!$Z64*IX$183+AMV1træBP!$Z64*IX$184+AMV3kul!$Z62*IX$185+AMV4træ!$Z62*IX$186+AMV4træBP!$Z62*IX$187+AVV1træ!$Z62*IX$188+AVV1kul!$Z62*IX$189+AVV2træ!$Z62*IX$190+AVV2halm!$Z62*IX$191+AVV2gasGT!$Z62*IX$192+KKV!$Z62*IX$193+HCVgas!$Z62*IX$194+SPolie!$Z62*IX$195+SPgas!$Z62*IX$196+GeoEL!$Z60*IX$197+GeoVa!$Z60*IX$198+VP!$Z60*IX$199+Sol!$Z60*IX$200+Affald!$Z64*IX$201)</f>
        <v>4.5978032609422598E-2</v>
      </c>
      <c r="IY41" s="310">
        <f ca="1">IF(Sammenligning!$G$9="GJ",1,(1*3.6))*(AMV1træ!$AA64*IY$183+AMV1træBP!$AA64*IY$184+AMV3kul!$AA62*IY$185+AMV4træ!$AA62*IY$186+AMV4træBP!$AA62*IY$187+AVV1træ!$AA62*IY$188+AVV1kul!$AA62*IY$189+AVV2træ!$AA62*IY$190+AVV2halm!$AA62*IY$191+AVV2gasGT!$AA62*IY$192+KKV!$AA62*IY$193+HCVgas!$AA62*IY$194+SPolie!$AA62*IY$195+SPgas!$AA62*IY$196+GeoEL!$AA60*IY$197+GeoVa!$AA60*IY$198+VP!$AA60*IY$199+Sol!$AA60*IY$200+Affald!$AA64*IY$201)</f>
        <v>2.9136375143540339E-3</v>
      </c>
      <c r="IZ41" s="310">
        <f ca="1">IF(Sammenligning!$G$9="GJ",1,(1*3.6))*(AMV1træ!$AA64*IZ$183+AMV1træBP!$AA64*IZ$184+AMV3kul!$AA62*IZ$185+AMV4træ!$AA62*IZ$186+AMV4træBP!$AA62*IZ$187+AVV1træ!$AA62*IZ$188+AVV1kul!$AA62*IZ$189+AVV2træ!$AA62*IZ$190+AVV2halm!$AA62*IZ$191+AVV2gasGT!$AA62*IZ$192+KKV!$AA62*IZ$193+HCVgas!$AA62*IZ$194+SPolie!$AA62*IZ$195+SPgas!$AA62*IZ$196+GeoEL!$AA60*IZ$197+GeoVa!$AA60*IZ$198+VP!$AA60*IZ$199+Sol!$AA60*IZ$200+Affald!$AA64*IZ$201)</f>
        <v>-1.8183642195208948E-4</v>
      </c>
      <c r="JA41" s="310">
        <f ca="1">IF(Sammenligning!$G$9="GJ",1,(1*3.6))*(AMV1træ!$AA64*JA$183+AMV1træBP!$AA64*JA$184+AMV3kul!$AA62*JA$185+AMV4træ!$AA62*JA$186+AMV4træBP!$AA62*JA$187+AVV1træ!$AA62*JA$188+AVV1kul!$AA62*JA$189+AVV2træ!$AA62*JA$190+AVV2halm!$AA62*JA$191+AVV2gasGT!$AA62*JA$192+KKV!$AA62*JA$193+HCVgas!$AA62*JA$194+SPolie!$AA62*JA$195+SPgas!$AA62*JA$196+GeoEL!$AA60*JA$197+GeoVa!$AA60*JA$198+VP!$AA60*JA$199+Sol!$AA60*JA$200+Affald!$AA64*JA$201)</f>
        <v>6.7560177344525227E-2</v>
      </c>
      <c r="JB41" s="310">
        <f ca="1">IF(Sammenligning!$G$9="GJ",1,(1*3.6))*(AMV1træ!$AA64*JB$183+AMV1træBP!$AA64*JB$184+AMV3kul!$AA62*JB$185+AMV4træ!$AA62*JB$186+AMV4træBP!$AA62*JB$187+AVV1træ!$AA62*JB$188+AVV1kul!$AA62*JB$189+AVV2træ!$AA62*JB$190+AVV2halm!$AA62*JB$191+AVV2gasGT!$AA62*JB$192+KKV!$AA62*JB$193+HCVgas!$AA62*JB$194+SPolie!$AA62*JB$195+SPgas!$AA62*JB$196+GeoEL!$AA60*JB$197+GeoVa!$AA60*JB$198+VP!$AA60*JB$199+Sol!$AA60*JB$200+Affald!$AA64*JB$201)</f>
        <v>0.25033823260919641</v>
      </c>
      <c r="JC41" s="310">
        <f ca="1">IF(Sammenligning!$G$9="GJ",1,(1*3.6))*(AMV1træ!$AA64*JC$183+AMV1træBP!$AA64*JC$184+AMV3kul!$AA62*JC$185+AMV4træ!$AA62*JC$186+AMV4træBP!$AA62*JC$187+AVV1træ!$AA62*JC$188+AVV1kul!$AA62*JC$189+AVV2træ!$AA62*JC$190+AVV2halm!$AA62*JC$191+AVV2gasGT!$AA62*JC$192+KKV!$AA62*JC$193+HCVgas!$AA62*JC$194+SPolie!$AA62*JC$195+SPgas!$AA62*JC$196+GeoEL!$AA60*JC$197+GeoVa!$AA60*JC$198+VP!$AA60*JC$199+Sol!$AA60*JC$200+Affald!$AA64*JC$201)</f>
        <v>0.30848933147440355</v>
      </c>
      <c r="JD41" s="310">
        <f ca="1">IF(Sammenligning!$G$9="GJ",1,(1*3.6))*(AMV1træ!$AA64*JD$183+AMV1træBP!$AA64*JD$184+AMV3kul!$AA62*JD$185+AMV4træ!$AA62*JD$186+AMV4træBP!$AA62*JD$187+AVV1træ!$AA62*JD$188+AVV1kul!$AA62*JD$189+AVV2træ!$AA62*JD$190+AVV2halm!$AA62*JD$191+AVV2gasGT!$AA62*JD$192+KKV!$AA62*JD$193+HCVgas!$AA62*JD$194+SPolie!$AA62*JD$195+SPgas!$AA62*JD$196+GeoEL!$AA60*JD$197+GeoVa!$AA60*JD$198+VP!$AA60*JD$199+Sol!$AA60*JD$200+Affald!$AA64*JD$201)</f>
        <v>0.29775556152324223</v>
      </c>
      <c r="JE41" s="310">
        <f ca="1">IF(Sammenligning!$G$9="GJ",1,(1*3.6))*(AMV1træ!$AA64*JE$183+AMV1træBP!$AA64*JE$184+AMV3kul!$AA62*JE$185+AMV4træ!$AA62*JE$186+AMV4træBP!$AA62*JE$187+AVV1træ!$AA62*JE$188+AVV1kul!$AA62*JE$189+AVV2træ!$AA62*JE$190+AVV2halm!$AA62*JE$191+AVV2gasGT!$AA62*JE$192+KKV!$AA62*JE$193+HCVgas!$AA62*JE$194+SPolie!$AA62*JE$195+SPgas!$AA62*JE$196+GeoEL!$AA60*JE$197+GeoVa!$AA60*JE$198+VP!$AA60*JE$199+Sol!$AA60*JE$200+Affald!$AA64*JE$201)</f>
        <v>0.28919551929011672</v>
      </c>
      <c r="JF41" s="310">
        <f ca="1">IF(Sammenligning!$G$9="GJ",1,(1*3.6))*(AMV1træ!$AA64*JF$183+AMV1træBP!$AA64*JF$184+AMV3kul!$AA62*JF$185+AMV4træ!$AA62*JF$186+AMV4træBP!$AA62*JF$187+AVV1træ!$AA62*JF$188+AVV1kul!$AA62*JF$189+AVV2træ!$AA62*JF$190+AVV2halm!$AA62*JF$191+AVV2gasGT!$AA62*JF$192+KKV!$AA62*JF$193+HCVgas!$AA62*JF$194+SPolie!$AA62*JF$195+SPgas!$AA62*JF$196+GeoEL!$AA60*JF$197+GeoVa!$AA60*JF$198+VP!$AA60*JF$199+Sol!$AA60*JF$200+Affald!$AA64*JF$201)</f>
        <v>0.10233226869479947</v>
      </c>
      <c r="JG41" s="310">
        <f ca="1">IF(Sammenligning!$G$9="GJ",1,(1*3.6))*(AMV1træ!$AA64*JG$183+AMV1træBP!$AA64*JG$184+AMV3kul!$AA62*JG$185+AMV4træ!$AA62*JG$186+AMV4træBP!$AA62*JG$187+AVV1træ!$AA62*JG$188+AVV1kul!$AA62*JG$189+AVV2træ!$AA62*JG$190+AVV2halm!$AA62*JG$191+AVV2gasGT!$AA62*JG$192+KKV!$AA62*JG$193+HCVgas!$AA62*JG$194+SPolie!$AA62*JG$195+SPgas!$AA62*JG$196+GeoEL!$AA60*JG$197+GeoVa!$AA60*JG$198+VP!$AA60*JG$199+Sol!$AA60*JG$200+Affald!$AA64*JG$201)</f>
        <v>0.29309057552112439</v>
      </c>
      <c r="JH41" s="310">
        <f ca="1">IF(Sammenligning!$G$9="GJ",1,(1*3.6))*(AMV1træ!$AA64*JH$183+AMV1træBP!$AA64*JH$184+AMV3kul!$AA62*JH$185+AMV4træ!$AA62*JH$186+AMV4træBP!$AA62*JH$187+AVV1træ!$AA62*JH$188+AVV1kul!$AA62*JH$189+AVV2træ!$AA62*JH$190+AVV2halm!$AA62*JH$191+AVV2gasGT!$AA62*JH$192+KKV!$AA62*JH$193+HCVgas!$AA62*JH$194+SPolie!$AA62*JH$195+SPgas!$AA62*JH$196+GeoEL!$AA60*JH$197+GeoVa!$AA60*JH$198+VP!$AA60*JH$199+Sol!$AA60*JH$200+Affald!$AA64*JH$201)</f>
        <v>0.29767736237401932</v>
      </c>
      <c r="JI41" s="310">
        <f ca="1">IF(Sammenligning!$G$9="GJ",1,(1*3.6))*(AMV1træ!$AA64*JI$183+AMV1træBP!$AA64*JI$184+AMV3kul!$AA62*JI$185+AMV4træ!$AA62*JI$186+AMV4træBP!$AA62*JI$187+AVV1træ!$AA62*JI$188+AVV1kul!$AA62*JI$189+AVV2træ!$AA62*JI$190+AVV2halm!$AA62*JI$191+AVV2gasGT!$AA62*JI$192+KKV!$AA62*JI$193+HCVgas!$AA62*JI$194+SPolie!$AA62*JI$195+SPgas!$AA62*JI$196+GeoEL!$AA60*JI$197+GeoVa!$AA60*JI$198+VP!$AA60*JI$199+Sol!$AA60*JI$200+Affald!$AA64*JI$201)</f>
        <v>0.13964017182323452</v>
      </c>
      <c r="JJ41" s="310">
        <f ca="1">IF(Sammenligning!$G$9="GJ",1,(1*3.6))*(AMV1træ!$AA64*JJ$183+AMV1træBP!$AA64*JJ$184+AMV3kul!$AA62*JJ$185+AMV4træ!$AA62*JJ$186+AMV4træBP!$AA62*JJ$187+AVV1træ!$AA62*JJ$188+AVV1kul!$AA62*JJ$189+AVV2træ!$AA62*JJ$190+AVV2halm!$AA62*JJ$191+AVV2gasGT!$AA62*JJ$192+KKV!$AA62*JJ$193+HCVgas!$AA62*JJ$194+SPolie!$AA62*JJ$195+SPgas!$AA62*JJ$196+GeoEL!$AA60*JJ$197+GeoVa!$AA60*JJ$198+VP!$AA60*JJ$199+Sol!$AA60*JJ$200+Affald!$AA64*JJ$201)</f>
        <v>4.5978032609422598E-2</v>
      </c>
      <c r="JK41" s="246">
        <f ca="1">IF(Sammenligning!$G$9="GJ",1,(1*3.6))*(AMV1træ!$AB64*JK$183+AMV1træBP!$AB64*JK$184+AMV3kul!$AB62*JK$185+AMV4træ!$AB62*JK$186+AMV4træBP!$AB62*JK$187+AVV1træ!$AB62*JK$188+AVV1kul!$AB62*JK$189+AVV2træ!$AB62*JK$190+AVV2halm!$AB62*JK$191+AVV2gasGT!$AB62*JK$192+KKV!$AB62*JK$193+HCVgas!$AB62*JK$194+SPolie!$AB62*JK$195+SPgas!$AB62*JK$196+GeoEL!$AB60*JK$197+GeoVa!$AB60*JK$198+VP!$AB60*JK$199+Sol!$AB60*JK$200+Affald!$AB64*JK$201)</f>
        <v>2.8929273808263427E-3</v>
      </c>
      <c r="JL41" s="246">
        <f ca="1">IF(Sammenligning!$G$9="GJ",1,(1*3.6))*(AMV1træ!$AB64*JL$183+AMV1træBP!$AB64*JL$184+AMV3kul!$AB62*JL$185+AMV4træ!$AB62*JL$186+AMV4træBP!$AB62*JL$187+AVV1træ!$AB62*JL$188+AVV1kul!$AB62*JL$189+AVV2træ!$AB62*JL$190+AVV2halm!$AB62*JL$191+AVV2gasGT!$AB62*JL$192+KKV!$AB62*JL$193+HCVgas!$AB62*JL$194+SPolie!$AB62*JL$195+SPgas!$AB62*JL$196+GeoEL!$AB60*JL$197+GeoVa!$AB60*JL$198+VP!$AB60*JL$199+Sol!$AB60*JL$200+Affald!$AB64*JL$201)</f>
        <v>3.1709696755703749E-3</v>
      </c>
      <c r="JM41" s="246">
        <f ca="1">IF(Sammenligning!$G$9="GJ",1,(1*3.6))*(AMV1træ!$AB64*JM$183+AMV1træBP!$AB64*JM$184+AMV3kul!$AB62*JM$185+AMV4træ!$AB62*JM$186+AMV4træBP!$AB62*JM$187+AVV1træ!$AB62*JM$188+AVV1kul!$AB62*JM$189+AVV2træ!$AB62*JM$190+AVV2halm!$AB62*JM$191+AVV2gasGT!$AB62*JM$192+KKV!$AB62*JM$193+HCVgas!$AB62*JM$194+SPolie!$AB62*JM$195+SPgas!$AB62*JM$196+GeoEL!$AB60*JM$197+GeoVa!$AB60*JM$198+VP!$AB60*JM$199+Sol!$AB60*JM$200+Affald!$AB64*JM$201)</f>
        <v>7.064368980807148E-2</v>
      </c>
      <c r="JN41" s="246">
        <f ca="1">IF(Sammenligning!$G$9="GJ",1,(1*3.6))*(AMV1træ!$AB64*JN$183+AMV1træBP!$AB64*JN$184+AMV3kul!$AB62*JN$185+AMV4træ!$AB62*JN$186+AMV4træBP!$AB62*JN$187+AVV1træ!$AB62*JN$188+AVV1kul!$AB62*JN$189+AVV2træ!$AB62*JN$190+AVV2halm!$AB62*JN$191+AVV2gasGT!$AB62*JN$192+KKV!$AB62*JN$193+HCVgas!$AB62*JN$194+SPolie!$AB62*JN$195+SPgas!$AB62*JN$196+GeoEL!$AB60*JN$197+GeoVa!$AB60*JN$198+VP!$AB60*JN$199+Sol!$AB60*JN$200+Affald!$AB64*JN$201)</f>
        <v>0.25162674579371641</v>
      </c>
      <c r="JO41" s="246">
        <f ca="1">IF(Sammenligning!$G$9="GJ",1,(1*3.6))*(AMV1træ!$AB64*JO$183+AMV1træBP!$AB64*JO$184+AMV3kul!$AB62*JO$185+AMV4træ!$AB62*JO$186+AMV4træBP!$AB62*JO$187+AVV1træ!$AB62*JO$188+AVV1kul!$AB62*JO$189+AVV2træ!$AB62*JO$190+AVV2halm!$AB62*JO$191+AVV2gasGT!$AB62*JO$192+KKV!$AB62*JO$193+HCVgas!$AB62*JO$194+SPolie!$AB62*JO$195+SPgas!$AB62*JO$196+GeoEL!$AB60*JO$197+GeoVa!$AB60*JO$198+VP!$AB60*JO$199+Sol!$AB60*JO$200+Affald!$AB64*JO$201)</f>
        <v>0.30077110544986624</v>
      </c>
      <c r="JP41" s="246">
        <f ca="1">IF(Sammenligning!$G$9="GJ",1,(1*3.6))*(AMV1træ!$AB64*JP$183+AMV1træBP!$AB64*JP$184+AMV3kul!$AB62*JP$185+AMV4træ!$AB62*JP$186+AMV4træBP!$AB62*JP$187+AVV1træ!$AB62*JP$188+AVV1kul!$AB62*JP$189+AVV2træ!$AB62*JP$190+AVV2halm!$AB62*JP$191+AVV2gasGT!$AB62*JP$192+KKV!$AB62*JP$193+HCVgas!$AB62*JP$194+SPolie!$AB62*JP$195+SPgas!$AB62*JP$196+GeoEL!$AB60*JP$197+GeoVa!$AB60*JP$198+VP!$AB60*JP$199+Sol!$AB60*JP$200+Affald!$AB64*JP$201)</f>
        <v>0.28951247749113734</v>
      </c>
      <c r="JQ41" s="246">
        <f ca="1">IF(Sammenligning!$G$9="GJ",1,(1*3.6))*(AMV1træ!$AB64*JQ$183+AMV1træBP!$AB64*JQ$184+AMV3kul!$AB62*JQ$185+AMV4træ!$AB62*JQ$186+AMV4træBP!$AB62*JQ$187+AVV1træ!$AB62*JQ$188+AVV1kul!$AB62*JQ$189+AVV2træ!$AB62*JQ$190+AVV2halm!$AB62*JQ$191+AVV2gasGT!$AB62*JQ$192+KKV!$AB62*JQ$193+HCVgas!$AB62*JQ$194+SPolie!$AB62*JQ$195+SPgas!$AB62*JQ$196+GeoEL!$AB60*JQ$197+GeoVa!$AB60*JQ$198+VP!$AB60*JQ$199+Sol!$AB60*JQ$200+Affald!$AB64*JQ$201)</f>
        <v>0.28591832517631627</v>
      </c>
      <c r="JR41" s="246">
        <f ca="1">IF(Sammenligning!$G$9="GJ",1,(1*3.6))*(AMV1træ!$AB64*JR$183+AMV1træBP!$AB64*JR$184+AMV3kul!$AB62*JR$185+AMV4træ!$AB62*JR$186+AMV4træBP!$AB62*JR$187+AVV1træ!$AB62*JR$188+AVV1kul!$AB62*JR$189+AVV2træ!$AB62*JR$190+AVV2halm!$AB62*JR$191+AVV2gasGT!$AB62*JR$192+KKV!$AB62*JR$193+HCVgas!$AB62*JR$194+SPolie!$AB62*JR$195+SPgas!$AB62*JR$196+GeoEL!$AB60*JR$197+GeoVa!$AB60*JR$198+VP!$AB60*JR$199+Sol!$AB60*JR$200+Affald!$AB64*JR$201)</f>
        <v>9.7774397251605472E-2</v>
      </c>
      <c r="JS41" s="246">
        <f ca="1">IF(Sammenligning!$G$9="GJ",1,(1*3.6))*(AMV1træ!$AB64*JS$183+AMV1træBP!$AB64*JS$184+AMV3kul!$AB62*JS$185+AMV4træ!$AB62*JS$186+AMV4træBP!$AB62*JS$187+AVV1træ!$AB62*JS$188+AVV1kul!$AB62*JS$189+AVV2træ!$AB62*JS$190+AVV2halm!$AB62*JS$191+AVV2gasGT!$AB62*JS$192+KKV!$AB62*JS$193+HCVgas!$AB62*JS$194+SPolie!$AB62*JS$195+SPgas!$AB62*JS$196+GeoEL!$AB60*JS$197+GeoVa!$AB60*JS$198+VP!$AB60*JS$199+Sol!$AB60*JS$200+Affald!$AB64*JS$201)</f>
        <v>0.27013612854212016</v>
      </c>
      <c r="JT41" s="246">
        <f ca="1">IF(Sammenligning!$G$9="GJ",1,(1*3.6))*(AMV1træ!$AB64*JT$183+AMV1træBP!$AB64*JT$184+AMV3kul!$AB62*JT$185+AMV4træ!$AB62*JT$186+AMV4træBP!$AB62*JT$187+AVV1træ!$AB62*JT$188+AVV1kul!$AB62*JT$189+AVV2træ!$AB62*JT$190+AVV2halm!$AB62*JT$191+AVV2gasGT!$AB62*JT$192+KKV!$AB62*JT$193+HCVgas!$AB62*JT$194+SPolie!$AB62*JT$195+SPgas!$AB62*JT$196+GeoEL!$AB60*JT$197+GeoVa!$AB60*JT$198+VP!$AB60*JT$199+Sol!$AB60*JT$200+Affald!$AB64*JT$201)</f>
        <v>0.29622934983439597</v>
      </c>
      <c r="JU41" s="246">
        <f ca="1">IF(Sammenligning!$G$9="GJ",1,(1*3.6))*(AMV1træ!$AB64*JU$183+AMV1træBP!$AB64*JU$184+AMV3kul!$AB62*JU$185+AMV4træ!$AB62*JU$186+AMV4træBP!$AB62*JU$187+AVV1træ!$AB62*JU$188+AVV1kul!$AB62*JU$189+AVV2træ!$AB62*JU$190+AVV2halm!$AB62*JU$191+AVV2gasGT!$AB62*JU$192+KKV!$AB62*JU$193+HCVgas!$AB62*JU$194+SPolie!$AB62*JU$195+SPgas!$AB62*JU$196+GeoEL!$AB60*JU$197+GeoVa!$AB60*JU$198+VP!$AB60*JU$199+Sol!$AB60*JU$200+Affald!$AB64*JU$201)</f>
        <v>0.13528499865690596</v>
      </c>
      <c r="JV41" s="246">
        <f ca="1">IF(Sammenligning!$G$9="GJ",1,(1*3.6))*(AMV1træ!$AB64*JV$183+AMV1træBP!$AB64*JV$184+AMV3kul!$AB62*JV$185+AMV4træ!$AB62*JV$186+AMV4træBP!$AB62*JV$187+AVV1træ!$AB62*JV$188+AVV1kul!$AB62*JV$189+AVV2træ!$AB62*JV$190+AVV2halm!$AB62*JV$191+AVV2gasGT!$AB62*JV$192+KKV!$AB62*JV$193+HCVgas!$AB62*JV$194+SPolie!$AB62*JV$195+SPgas!$AB62*JV$196+GeoEL!$AB60*JV$197+GeoVa!$AB60*JV$198+VP!$AB60*JV$199+Sol!$AB60*JV$200+Affald!$AB64*JV$201)</f>
        <v>4.507958778903768E-2</v>
      </c>
      <c r="JW41" s="246">
        <f ca="1">IF(Sammenligning!$G$9="GJ",1,(1*3.6))*(AMV1træ!$AC64*JW$183+AMV1træBP!$AC64*JW$184+AMV3kul!$AC62*JW$185+AMV4træ!$AC62*JW$186+AMV4træBP!$AC62*JW$187+AVV1træ!$AC62*JW$188+AVV1kul!$AC62*JW$189+AVV2træ!$AC62*JW$190+AVV2halm!$AC62*JW$191+AVV2gasGT!$AC62*JW$192+KKV!$AC62*JW$193+HCVgas!$AC62*JW$194+SPolie!$AC62*JW$195+SPgas!$AC62*JW$196+GeoEL!$AC60*JW$197+GeoVa!$AC60*JW$198+VP!$AC60*JW$199+Sol!$AC60*JW$200+Affald!$AC64*JW$201)</f>
        <v>2.8729077499335155E-3</v>
      </c>
      <c r="JX41" s="246">
        <f ca="1">IF(Sammenligning!$G$9="GJ",1,(1*3.6))*(AMV1træ!$AC64*JX$183+AMV1træBP!$AC64*JX$184+AMV3kul!$AC62*JX$185+AMV4træ!$AC62*JX$186+AMV4træBP!$AC62*JX$187+AVV1træ!$AC62*JX$188+AVV1kul!$AC62*JX$189+AVV2træ!$AC62*JX$190+AVV2halm!$AC62*JX$191+AVV2gasGT!$AC62*JX$192+KKV!$AC62*JX$193+HCVgas!$AC62*JX$194+SPolie!$AC62*JX$195+SPgas!$AC62*JX$196+GeoEL!$AC60*JX$197+GeoVa!$AC60*JX$198+VP!$AC60*JX$199+Sol!$AC60*JX$200+Affald!$AC64*JX$201)</f>
        <v>6.5894912661575572E-3</v>
      </c>
      <c r="JY41" s="246">
        <f ca="1">IF(Sammenligning!$G$9="GJ",1,(1*3.6))*(AMV1træ!$AC64*JY$183+AMV1træBP!$AC64*JY$184+AMV3kul!$AC62*JY$185+AMV4træ!$AC62*JY$186+AMV4træBP!$AC62*JY$187+AVV1træ!$AC62*JY$188+AVV1kul!$AC62*JY$189+AVV2træ!$AC62*JY$190+AVV2halm!$AC62*JY$191+AVV2gasGT!$AC62*JY$192+KKV!$AC62*JY$193+HCVgas!$AC62*JY$194+SPolie!$AC62*JY$195+SPgas!$AC62*JY$196+GeoEL!$AC60*JY$197+GeoVa!$AC60*JY$198+VP!$AC60*JY$199+Sol!$AC60*JY$200+Affald!$AC64*JY$201)</f>
        <v>7.3744809490236277E-2</v>
      </c>
      <c r="JZ41" s="246">
        <f ca="1">IF(Sammenligning!$G$9="GJ",1,(1*3.6))*(AMV1træ!$AC64*JZ$183+AMV1træBP!$AC64*JZ$184+AMV3kul!$AC62*JZ$185+AMV4træ!$AC62*JZ$186+AMV4træBP!$AC62*JZ$187+AVV1træ!$AC62*JZ$188+AVV1kul!$AC62*JZ$189+AVV2træ!$AC62*JZ$190+AVV2halm!$AC62*JZ$191+AVV2gasGT!$AC62*JZ$192+KKV!$AC62*JZ$193+HCVgas!$AC62*JZ$194+SPolie!$AC62*JZ$195+SPgas!$AC62*JZ$196+GeoEL!$AC60*JZ$197+GeoVa!$AC60*JZ$198+VP!$AC60*JZ$199+Sol!$AC60*JZ$200+Affald!$AC64*JZ$201)</f>
        <v>0.25297732268196149</v>
      </c>
      <c r="KA41" s="246">
        <f ca="1">IF(Sammenligning!$G$9="GJ",1,(1*3.6))*(AMV1træ!$AC64*KA$183+AMV1træBP!$AC64*KA$184+AMV3kul!$AC62*KA$185+AMV4træ!$AC62*KA$186+AMV4træBP!$AC62*KA$187+AVV1træ!$AC62*KA$188+AVV1kul!$AC62*KA$189+AVV2træ!$AC62*KA$190+AVV2halm!$AC62*KA$191+AVV2gasGT!$AC62*KA$192+KKV!$AC62*KA$193+HCVgas!$AC62*KA$194+SPolie!$AC62*KA$195+SPgas!$AC62*KA$196+GeoEL!$AC60*KA$197+GeoVa!$AC60*KA$198+VP!$AC60*KA$199+Sol!$AC60*KA$200+Affald!$AC64*KA$201)</f>
        <v>0.29375791051401695</v>
      </c>
      <c r="KB41" s="246">
        <f ca="1">IF(Sammenligning!$G$9="GJ",1,(1*3.6))*(AMV1træ!$AC64*KB$183+AMV1træBP!$AC64*KB$184+AMV3kul!$AC62*KB$185+AMV4træ!$AC62*KB$186+AMV4træBP!$AC62*KB$187+AVV1træ!$AC62*KB$188+AVV1kul!$AC62*KB$189+AVV2træ!$AC62*KB$190+AVV2halm!$AC62*KB$191+AVV2gasGT!$AC62*KB$192+KKV!$AC62*KB$193+HCVgas!$AC62*KB$194+SPolie!$AC62*KB$195+SPgas!$AC62*KB$196+GeoEL!$AC60*KB$197+GeoVa!$AC60*KB$198+VP!$AC60*KB$199+Sol!$AC60*KB$200+Affald!$AC64*KB$201)</f>
        <v>0.28073691071136114</v>
      </c>
      <c r="KC41" s="246">
        <f ca="1">IF(Sammenligning!$G$9="GJ",1,(1*3.6))*(AMV1træ!$AC64*KC$183+AMV1træBP!$AC64*KC$184+AMV3kul!$AC62*KC$185+AMV4træ!$AC62*KC$186+AMV4træBP!$AC62*KC$187+AVV1træ!$AC62*KC$188+AVV1kul!$AC62*KC$189+AVV2træ!$AC62*KC$190+AVV2halm!$AC62*KC$191+AVV2gasGT!$AC62*KC$192+KKV!$AC62*KC$193+HCVgas!$AC62*KC$194+SPolie!$AC62*KC$195+SPgas!$AC62*KC$196+GeoEL!$AC60*KC$197+GeoVa!$AC60*KC$198+VP!$AC60*KC$199+Sol!$AC60*KC$200+Affald!$AC64*KC$201)</f>
        <v>0.28270304065440027</v>
      </c>
      <c r="KD41" s="246">
        <f ca="1">IF(Sammenligning!$G$9="GJ",1,(1*3.6))*(AMV1træ!$AC64*KD$183+AMV1træBP!$AC64*KD$184+AMV3kul!$AC62*KD$185+AMV4træ!$AC62*KD$186+AMV4træBP!$AC62*KD$187+AVV1træ!$AC62*KD$188+AVV1kul!$AC62*KD$189+AVV2træ!$AC62*KD$190+AVV2halm!$AC62*KD$191+AVV2gasGT!$AC62*KD$192+KKV!$AC62*KD$193+HCVgas!$AC62*KD$194+SPolie!$AC62*KD$195+SPgas!$AC62*KD$196+GeoEL!$AC60*KD$197+GeoVa!$AC60*KD$198+VP!$AC60*KD$199+Sol!$AC60*KD$200+Affald!$AC64*KD$201)</f>
        <v>9.3184051140192015E-2</v>
      </c>
      <c r="KE41" s="246">
        <f ca="1">IF(Sammenligning!$G$9="GJ",1,(1*3.6))*(AMV1træ!$AC64*KE$183+AMV1træBP!$AC64*KE$184+AMV3kul!$AC62*KE$185+AMV4træ!$AC62*KE$186+AMV4træBP!$AC62*KE$187+AVV1træ!$AC62*KE$188+AVV1kul!$AC62*KE$189+AVV2træ!$AC62*KE$190+AVV2halm!$AC62*KE$191+AVV2gasGT!$AC62*KE$192+KKV!$AC62*KE$193+HCVgas!$AC62*KE$194+SPolie!$AC62*KE$195+SPgas!$AC62*KE$196+GeoEL!$AC60*KE$197+GeoVa!$AC60*KE$198+VP!$AC60*KE$199+Sol!$AC60*KE$200+Affald!$AC64*KE$201)</f>
        <v>0.24730423139063662</v>
      </c>
      <c r="KF41" s="246">
        <f ca="1">IF(Sammenligning!$G$9="GJ",1,(1*3.6))*(AMV1træ!$AC64*KF$183+AMV1træBP!$AC64*KF$184+AMV3kul!$AC62*KF$185+AMV4træ!$AC62*KF$186+AMV4træBP!$AC62*KF$187+AVV1træ!$AC62*KF$188+AVV1kul!$AC62*KF$189+AVV2træ!$AC62*KF$190+AVV2halm!$AC62*KF$191+AVV2gasGT!$AC62*KF$192+KKV!$AC62*KF$193+HCVgas!$AC62*KF$194+SPolie!$AC62*KF$195+SPgas!$AC62*KF$196+GeoEL!$AC60*KF$197+GeoVa!$AC60*KF$198+VP!$AC60*KF$199+Sol!$AC60*KF$200+Affald!$AC64*KF$201)</f>
        <v>0.29473050170924647</v>
      </c>
      <c r="KG41" s="246">
        <f ca="1">IF(Sammenligning!$G$9="GJ",1,(1*3.6))*(AMV1træ!$AC64*KG$183+AMV1træBP!$AC64*KG$184+AMV3kul!$AC62*KG$185+AMV4træ!$AC62*KG$186+AMV4træBP!$AC62*KG$187+AVV1træ!$AC62*KG$188+AVV1kul!$AC62*KG$189+AVV2træ!$AC62*KG$190+AVV2halm!$AC62*KG$191+AVV2gasGT!$AC62*KG$192+KKV!$AC62*KG$193+HCVgas!$AC62*KG$194+SPolie!$AC62*KG$195+SPgas!$AC62*KG$196+GeoEL!$AC60*KG$197+GeoVa!$AC60*KG$198+VP!$AC60*KG$199+Sol!$AC60*KG$200+Affald!$AC64*KG$201)</f>
        <v>0.13102047882498999</v>
      </c>
      <c r="KH41" s="246">
        <f ca="1">IF(Sammenligning!$G$9="GJ",1,(1*3.6))*(AMV1træ!$AC64*KH$183+AMV1træBP!$AC64*KH$184+AMV3kul!$AC62*KH$185+AMV4træ!$AC62*KH$186+AMV4træBP!$AC62*KH$187+AVV1træ!$AC62*KH$188+AVV1kul!$AC62*KH$189+AVV2træ!$AC62*KH$190+AVV2halm!$AC62*KH$191+AVV2gasGT!$AC62*KH$192+KKV!$AC62*KH$193+HCVgas!$AC62*KH$194+SPolie!$AC62*KH$195+SPgas!$AC62*KH$196+GeoEL!$AC60*KH$197+GeoVa!$AC60*KH$198+VP!$AC60*KH$199+Sol!$AC60*KH$200+Affald!$AC64*KH$201)</f>
        <v>4.4193468788000331E-2</v>
      </c>
      <c r="KI41" s="246">
        <f ca="1">IF(Sammenligning!$G$9="GJ",1,(1*3.6))*(AMV1træ!$AD64*KI$183+AMV1træBP!$AD64*KI$184+AMV3kul!$AD62*KI$185+AMV4træ!$AD62*KI$186+AMV4træBP!$AD62*KI$187+AVV1træ!$AD62*KI$188+AVV1kul!$AD62*KI$189+AVV2træ!$AD62*KI$190+AVV2halm!$AD62*KI$191+AVV2gasGT!$AD62*KI$192+KKV!$AD62*KI$193+HCVgas!$AD62*KI$194+SPolie!$AD62*KI$195+SPgas!$AD62*KI$196+GeoEL!$AD60*KI$197+GeoVa!$AD60*KI$198+VP!$AD60*KI$199+Sol!$AD60*KI$200+Affald!$AD64*KI$201)</f>
        <v>2.8535446545532618E-3</v>
      </c>
      <c r="KJ41" s="246">
        <f ca="1">IF(Sammenligning!$G$9="GJ",1,(1*3.6))*(AMV1træ!$AD64*KJ$183+AMV1træBP!$AD64*KJ$184+AMV3kul!$AD62*KJ$185+AMV4træ!$AD62*KJ$186+AMV4træBP!$AD62*KJ$187+AVV1træ!$AD62*KJ$188+AVV1kul!$AD62*KJ$189+AVV2træ!$AD62*KJ$190+AVV2halm!$AD62*KJ$191+AVV2gasGT!$AD62*KJ$192+KKV!$AD62*KJ$193+HCVgas!$AD62*KJ$194+SPolie!$AD62*KJ$195+SPgas!$AD62*KJ$196+GeoEL!$AD60*KJ$197+GeoVa!$AD60*KJ$198+VP!$AD60*KJ$199+Sol!$AD60*KJ$200+Affald!$AD64*KJ$201)</f>
        <v>1.0075679521441762E-2</v>
      </c>
      <c r="KK41" s="246">
        <f ca="1">IF(Sammenligning!$G$9="GJ",1,(1*3.6))*(AMV1træ!$AD64*KK$183+AMV1træBP!$AD64*KK$184+AMV3kul!$AD62*KK$185+AMV4træ!$AD62*KK$186+AMV4træBP!$AD62*KK$187+AVV1træ!$AD62*KK$188+AVV1kul!$AD62*KK$189+AVV2træ!$AD62*KK$190+AVV2halm!$AD62*KK$191+AVV2gasGT!$AD62*KK$192+KKV!$AD62*KK$193+HCVgas!$AD62*KK$194+SPolie!$AD62*KK$195+SPgas!$AD62*KK$196+GeoEL!$AD60*KK$197+GeoVa!$AD60*KK$198+VP!$AD60*KK$199+Sol!$AD60*KK$200+Affald!$AD64*KK$201)</f>
        <v>7.6863687631752192E-2</v>
      </c>
      <c r="KL41" s="246">
        <f ca="1">IF(Sammenligning!$G$9="GJ",1,(1*3.6))*(AMV1træ!$AD64*KL$183+AMV1træBP!$AD64*KL$184+AMV3kul!$AD62*KL$185+AMV4træ!$AD62*KL$186+AMV4træBP!$AD62*KL$187+AVV1træ!$AD62*KL$188+AVV1kul!$AD62*KL$189+AVV2træ!$AD62*KL$190+AVV2halm!$AD62*KL$191+AVV2gasGT!$AD62*KL$192+KKV!$AD62*KL$193+HCVgas!$AD62*KL$194+SPolie!$AD62*KL$195+SPgas!$AD62*KL$196+GeoEL!$AD60*KL$197+GeoVa!$AD60*KL$198+VP!$AD60*KL$199+Sol!$AD60*KL$200+Affald!$AD64*KL$201)</f>
        <v>0.25439455805783195</v>
      </c>
      <c r="KM41" s="246">
        <f ca="1">IF(Sammenligning!$G$9="GJ",1,(1*3.6))*(AMV1træ!$AD64*KM$183+AMV1træBP!$AD64*KM$184+AMV3kul!$AD62*KM$185+AMV4træ!$AD62*KM$186+AMV4træBP!$AD62*KM$187+AVV1træ!$AD62*KM$188+AVV1kul!$AD62*KM$189+AVV2træ!$AD62*KM$190+AVV2halm!$AD62*KM$191+AVV2gasGT!$AD62*KM$192+KKV!$AD62*KM$193+HCVgas!$AD62*KM$194+SPolie!$AD62*KM$195+SPgas!$AD62*KM$196+GeoEL!$AD60*KM$197+GeoVa!$AD60*KM$198+VP!$AD60*KM$199+Sol!$AD60*KM$200+Affald!$AD64*KM$201)</f>
        <v>0.28735736317921035</v>
      </c>
      <c r="KN41" s="246">
        <f ca="1">IF(Sammenligning!$G$9="GJ",1,(1*3.6))*(AMV1træ!$AD64*KN$183+AMV1træBP!$AD64*KN$184+AMV3kul!$AD62*KN$185+AMV4træ!$AD62*KN$186+AMV4træBP!$AD62*KN$187+AVV1træ!$AD62*KN$188+AVV1kul!$AD62*KN$189+AVV2træ!$AD62*KN$190+AVV2halm!$AD62*KN$191+AVV2gasGT!$AD62*KN$192+KKV!$AD62*KN$193+HCVgas!$AD62*KN$194+SPolie!$AD62*KN$195+SPgas!$AD62*KN$196+GeoEL!$AD60*KN$197+GeoVa!$AD60*KN$198+VP!$AD60*KN$199+Sol!$AD60*KN$200+Affald!$AD64*KN$201)</f>
        <v>0.27137554349506382</v>
      </c>
      <c r="KO41" s="246">
        <f ca="1">IF(Sammenligning!$G$9="GJ",1,(1*3.6))*(AMV1træ!$AD64*KO$183+AMV1træBP!$AD64*KO$184+AMV3kul!$AD62*KO$185+AMV4træ!$AD62*KO$186+AMV4træBP!$AD62*KO$187+AVV1træ!$AD62*KO$188+AVV1kul!$AD62*KO$189+AVV2træ!$AD62*KO$190+AVV2halm!$AD62*KO$191+AVV2gasGT!$AD62*KO$192+KKV!$AD62*KO$193+HCVgas!$AD62*KO$194+SPolie!$AD62*KO$195+SPgas!$AD62*KO$196+GeoEL!$AD60*KO$197+GeoVa!$AD60*KO$198+VP!$AD60*KO$199+Sol!$AD60*KO$200+Affald!$AD64*KO$201)</f>
        <v>0.27954792783514154</v>
      </c>
      <c r="KP41" s="246">
        <f ca="1">IF(Sammenligning!$G$9="GJ",1,(1*3.6))*(AMV1træ!$AD64*KP$183+AMV1træBP!$AD64*KP$184+AMV3kul!$AD62*KP$185+AMV4træ!$AD62*KP$186+AMV4træBP!$AD62*KP$187+AVV1træ!$AD62*KP$188+AVV1kul!$AD62*KP$189+AVV2træ!$AD62*KP$190+AVV2halm!$AD62*KP$191+AVV2gasGT!$AD62*KP$192+KKV!$AD62*KP$193+HCVgas!$AD62*KP$194+SPolie!$AD62*KP$195+SPgas!$AD62*KP$196+GeoEL!$AD60*KP$197+GeoVa!$AD60*KP$198+VP!$AD60*KP$199+Sol!$AD60*KP$200+Affald!$AD64*KP$201)</f>
        <v>8.856088204845898E-2</v>
      </c>
      <c r="KQ41" s="246">
        <f ca="1">IF(Sammenligning!$G$9="GJ",1,(1*3.6))*(AMV1træ!$AD64*KQ$183+AMV1træBP!$AD64*KQ$184+AMV3kul!$AD62*KQ$185+AMV4træ!$AD62*KQ$186+AMV4træBP!$AD62*KQ$187+AVV1træ!$AD62*KQ$188+AVV1kul!$AD62*KQ$189+AVV2træ!$AD62*KQ$190+AVV2halm!$AD62*KQ$191+AVV2gasGT!$AD62*KQ$192+KKV!$AD62*KQ$193+HCVgas!$AD62*KQ$194+SPolie!$AD62*KQ$195+SPgas!$AD62*KQ$196+GeoEL!$AD60*KQ$197+GeoVa!$AD60*KQ$198+VP!$AD60*KQ$199+Sol!$AD60*KQ$200+Affald!$AD64*KQ$201)</f>
        <v>0.22459390527094228</v>
      </c>
      <c r="KR41" s="246">
        <f ca="1">IF(Sammenligning!$G$9="GJ",1,(1*3.6))*(AMV1træ!$AD64*KR$183+AMV1træBP!$AD64*KR$184+AMV3kul!$AD62*KR$185+AMV4træ!$AD62*KR$186+AMV4træBP!$AD62*KR$187+AVV1træ!$AD62*KR$188+AVV1kul!$AD62*KR$189+AVV2træ!$AD62*KR$190+AVV2halm!$AD62*KR$191+AVV2gasGT!$AD62*KR$192+KKV!$AD62*KR$193+HCVgas!$AD62*KR$194+SPolie!$AD62*KR$195+SPgas!$AD62*KR$196+GeoEL!$AD60*KR$197+GeoVa!$AD60*KR$198+VP!$AD60*KR$199+Sol!$AD60*KR$200+Affald!$AD64*KR$201)</f>
        <v>0.29317809312900167</v>
      </c>
      <c r="KS41" s="246">
        <f ca="1">IF(Sammenligning!$G$9="GJ",1,(1*3.6))*(AMV1træ!$AD64*KS$183+AMV1træBP!$AD64*KS$184+AMV3kul!$AD62*KS$185+AMV4træ!$AD62*KS$186+AMV4træBP!$AD62*KS$187+AVV1træ!$AD62*KS$188+AVV1kul!$AD62*KS$189+AVV2træ!$AD62*KS$190+AVV2halm!$AD62*KS$191+AVV2gasGT!$AD62*KS$192+KKV!$AD62*KS$193+HCVgas!$AD62*KS$194+SPolie!$AD62*KS$195+SPgas!$AD62*KS$196+GeoEL!$AD60*KS$197+GeoVa!$AD60*KS$198+VP!$AD60*KS$199+Sol!$AD60*KS$200+Affald!$AD64*KS$201)</f>
        <v>0.12684381104557949</v>
      </c>
      <c r="KT41" s="246">
        <f ca="1">IF(Sammenligning!$G$9="GJ",1,(1*3.6))*(AMV1træ!$AD64*KT$183+AMV1træBP!$AD64*KT$184+AMV3kul!$AD62*KT$185+AMV4træ!$AD62*KT$186+AMV4træBP!$AD62*KT$187+AVV1træ!$AD62*KT$188+AVV1kul!$AD62*KT$189+AVV2træ!$AD62*KT$190+AVV2halm!$AD62*KT$191+AVV2gasGT!$AD62*KT$192+KKV!$AD62*KT$193+HCVgas!$AD62*KT$194+SPolie!$AD62*KT$195+SPgas!$AD62*KT$196+GeoEL!$AD60*KT$197+GeoVa!$AD60*KT$198+VP!$AD60*KT$199+Sol!$AD60*KT$200+Affald!$AD64*KT$201)</f>
        <v>4.3319423686361887E-2</v>
      </c>
      <c r="KU41" s="246">
        <f ca="1">IF(Sammenligning!$G$9="GJ",1,(1*3.6))*(AMV1træ!$AE64*KU$183+AMV1træBP!$AE64*KU$184+AMV3kul!$AE62*KU$185+AMV4træ!$AE62*KU$186+AMV4træBP!$AE62*KU$187+AVV1træ!$AE62*KU$188+AVV1kul!$AE62*KU$189+AVV2træ!$AE62*KU$190+AVV2halm!$AE62*KU$191+AVV2gasGT!$AE62*KU$192+KKV!$AE62*KU$193+HCVgas!$AE62*KU$194+SPolie!$AE62*KU$195+SPgas!$AE62*KU$196+GeoEL!$AE60*KU$197+GeoVa!$AE60*KU$198+VP!$AE60*KU$199+Sol!$AE60*KU$200+Affald!$AE64*KU$201)</f>
        <v>2.8348063194968769E-3</v>
      </c>
      <c r="KV41" s="246">
        <f ca="1">IF(Sammenligning!$G$9="GJ",1,(1*3.6))*(AMV1træ!$AE64*KV$183+AMV1træBP!$AE64*KV$184+AMV3kul!$AE62*KV$185+AMV4træ!$AE62*KV$186+AMV4træBP!$AE62*KV$187+AVV1træ!$AE62*KV$188+AVV1kul!$AE62*KV$189+AVV2træ!$AE62*KV$190+AVV2halm!$AE62*KV$191+AVV2gasGT!$AE62*KV$192+KKV!$AE62*KV$193+HCVgas!$AE62*KV$194+SPolie!$AE62*KV$195+SPgas!$AE62*KV$196+GeoEL!$AE60*KV$197+GeoVa!$AE60*KV$198+VP!$AE60*KV$199+Sol!$AE60*KV$200+Affald!$AE64*KV$201)</f>
        <v>1.3631563628675233E-2</v>
      </c>
      <c r="KW41" s="246">
        <f ca="1">IF(Sammenligning!$G$9="GJ",1,(1*3.6))*(AMV1træ!$AE64*KW$183+AMV1træBP!$AE64*KW$184+AMV3kul!$AE62*KW$185+AMV4træ!$AE62*KW$186+AMV4træBP!$AE62*KW$187+AVV1træ!$AE62*KW$188+AVV1kul!$AE62*KW$189+AVV2træ!$AE62*KW$190+AVV2halm!$AE62*KW$191+AVV2gasGT!$AE62*KW$192+KKV!$AE62*KW$193+HCVgas!$AE62*KW$194+SPolie!$AE62*KW$195+SPgas!$AE62*KW$196+GeoEL!$AE60*KW$197+GeoVa!$AE60*KW$198+VP!$AE60*KW$199+Sol!$AE60*KW$200+Affald!$AE64*KW$201)</f>
        <v>8.0000477210476567E-2</v>
      </c>
      <c r="KX41" s="246">
        <f ca="1">IF(Sammenligning!$G$9="GJ",1,(1*3.6))*(AMV1træ!$AE64*KX$183+AMV1træBP!$AE64*KX$184+AMV3kul!$AE62*KX$185+AMV4træ!$AE62*KX$186+AMV4træBP!$AE62*KX$187+AVV1træ!$AE62*KX$188+AVV1kul!$AE62*KX$189+AVV2træ!$AE62*KX$190+AVV2halm!$AE62*KX$191+AVV2gasGT!$AE62*KX$192+KKV!$AE62*KX$193+HCVgas!$AE62*KX$194+SPolie!$AE62*KX$195+SPgas!$AE62*KX$196+GeoEL!$AE60*KX$197+GeoVa!$AE60*KX$198+VP!$AE60*KX$199+Sol!$AE60*KX$200+Affald!$AE64*KX$201)</f>
        <v>0.25588351173751794</v>
      </c>
      <c r="KY41" s="246">
        <f ca="1">IF(Sammenligning!$G$9="GJ",1,(1*3.6))*(AMV1træ!$AE64*KY$183+AMV1træBP!$AE64*KY$184+AMV3kul!$AE62*KY$185+AMV4træ!$AE62*KY$186+AMV4træBP!$AE62*KY$187+AVV1træ!$AE62*KY$188+AVV1kul!$AE62*KY$189+AVV2træ!$AE62*KY$190+AVV2halm!$AE62*KY$191+AVV2gasGT!$AE62*KY$192+KKV!$AE62*KY$193+HCVgas!$AE62*KY$194+SPolie!$AE62*KY$195+SPgas!$AE62*KY$196+GeoEL!$AE60*KY$197+GeoVa!$AE60*KY$198+VP!$AE60*KY$199+Sol!$AE60*KY$200+Affald!$AE64*KY$201)</f>
        <v>0.28149254505164584</v>
      </c>
      <c r="KZ41" s="246">
        <f ca="1">IF(Sammenligning!$G$9="GJ",1,(1*3.6))*(AMV1træ!$AE64*KZ$183+AMV1træBP!$AE64*KZ$184+AMV3kul!$AE62*KZ$185+AMV4træ!$AE62*KZ$186+AMV4træBP!$AE62*KZ$187+AVV1træ!$AE62*KZ$188+AVV1kul!$AE62*KZ$189+AVV2træ!$AE62*KZ$190+AVV2halm!$AE62*KZ$191+AVV2gasGT!$AE62*KZ$192+KKV!$AE62*KZ$193+HCVgas!$AE62*KZ$194+SPolie!$AE62*KZ$195+SPgas!$AE62*KZ$196+GeoEL!$AE60*KZ$197+GeoVa!$AE60*KZ$198+VP!$AE60*KZ$199+Sol!$AE60*KZ$200+Affald!$AE64*KZ$201)</f>
        <v>0.2613676940715533</v>
      </c>
      <c r="LA41" s="246">
        <f ca="1">IF(Sammenligning!$G$9="GJ",1,(1*3.6))*(AMV1træ!$AE64*LA$183+AMV1træBP!$AE64*LA$184+AMV3kul!$AE62*LA$185+AMV4træ!$AE62*LA$186+AMV4træBP!$AE62*LA$187+AVV1træ!$AE62*LA$188+AVV1kul!$AE62*LA$189+AVV2træ!$AE62*LA$190+AVV2halm!$AE62*LA$191+AVV2gasGT!$AE62*LA$192+KKV!$AE62*LA$193+HCVgas!$AE62*LA$194+SPolie!$AE62*LA$195+SPgas!$AE62*LA$196+GeoEL!$AE60*LA$197+GeoVa!$AE60*LA$198+VP!$AE60*LA$199+Sol!$AE60*LA$200+Affald!$AE64*LA$201)</f>
        <v>0.27645131327296119</v>
      </c>
      <c r="LB41" s="246">
        <f ca="1">IF(Sammenligning!$G$9="GJ",1,(1*3.6))*(AMV1træ!$AE64*LB$183+AMV1træBP!$AE64*LB$184+AMV3kul!$AE62*LB$185+AMV4træ!$AE62*LB$186+AMV4træBP!$AE62*LB$187+AVV1træ!$AE62*LB$188+AVV1kul!$AE62*LB$189+AVV2træ!$AE62*LB$190+AVV2halm!$AE62*LB$191+AVV2gasGT!$AE62*LB$192+KKV!$AE62*LB$193+HCVgas!$AE62*LB$194+SPolie!$AE62*LB$195+SPgas!$AE62*LB$196+GeoEL!$AE60*LB$197+GeoVa!$AE60*LB$198+VP!$AE60*LB$199+Sol!$AE60*LB$200+Affald!$AE64*LB$201)</f>
        <v>8.3904536665266288E-2</v>
      </c>
      <c r="LC41" s="246">
        <f ca="1">IF(Sammenligning!$G$9="GJ",1,(1*3.6))*(AMV1træ!$AE64*LC$183+AMV1træBP!$AE64*LC$184+AMV3kul!$AE62*LC$185+AMV4træ!$AE62*LC$186+AMV4træBP!$AE62*LC$187+AVV1træ!$AE62*LC$188+AVV1kul!$AE62*LC$189+AVV2træ!$AE62*LC$190+AVV2halm!$AE62*LC$191+AVV2gasGT!$AE62*LC$192+KKV!$AE62*LC$193+HCVgas!$AE62*LC$194+SPolie!$AE62*LC$195+SPgas!$AE62*LC$196+GeoEL!$AE60*LC$197+GeoVa!$AE60*LC$198+VP!$AE60*LC$199+Sol!$AE60*LC$200+Affald!$AE64*LC$201)</f>
        <v>0.20200418178304835</v>
      </c>
      <c r="LD41" s="246">
        <f ca="1">IF(Sammenligning!$G$9="GJ",1,(1*3.6))*(AMV1træ!$AE64*LD$183+AMV1træBP!$AE64*LD$184+AMV3kul!$AE62*LD$185+AMV4træ!$AE62*LD$186+AMV4træBP!$AE62*LD$187+AVV1træ!$AE62*LD$188+AVV1kul!$AE62*LD$189+AVV2træ!$AE62*LD$190+AVV2halm!$AE62*LD$191+AVV2gasGT!$AE62*LD$192+KKV!$AE62*LD$193+HCVgas!$AE62*LD$194+SPolie!$AE62*LD$195+SPgas!$AE62*LD$196+GeoEL!$AE60*LD$197+GeoVa!$AE60*LD$198+VP!$AE60*LD$199+Sol!$AE60*LD$200+Affald!$AE64*LD$201)</f>
        <v>0.29156920093805699</v>
      </c>
      <c r="LE41" s="246">
        <f ca="1">IF(Sammenligning!$G$9="GJ",1,(1*3.6))*(AMV1træ!$AE64*LE$183+AMV1træBP!$AE64*LE$184+AMV3kul!$AE62*LE$185+AMV4træ!$AE62*LE$186+AMV4træBP!$AE62*LE$187+AVV1træ!$AE62*LE$188+AVV1kul!$AE62*LE$189+AVV2træ!$AE62*LE$190+AVV2halm!$AE62*LE$191+AVV2gasGT!$AE62*LE$192+KKV!$AE62*LE$193+HCVgas!$AE62*LE$194+SPolie!$AE62*LE$195+SPgas!$AE62*LE$196+GeoEL!$AE60*LE$197+GeoVa!$AE60*LE$198+VP!$AE60*LE$199+Sol!$AE60*LE$200+Affald!$AE64*LE$201)</f>
        <v>0.12275230827673818</v>
      </c>
      <c r="LF41" s="246">
        <f ca="1">IF(Sammenligning!$G$9="GJ",1,(1*3.6))*(AMV1træ!$AE64*LF$183+AMV1træBP!$AE64*LF$184+AMV3kul!$AE62*LF$185+AMV4træ!$AE62*LF$186+AMV4træBP!$AE62*LF$187+AVV1træ!$AE62*LF$188+AVV1kul!$AE62*LF$189+AVV2træ!$AE62*LF$190+AVV2halm!$AE62*LF$191+AVV2gasGT!$AE62*LF$192+KKV!$AE62*LF$193+HCVgas!$AE62*LF$194+SPolie!$AE62*LF$195+SPgas!$AE62*LF$196+GeoEL!$AE60*LF$197+GeoVa!$AE60*LF$198+VP!$AE60*LF$199+Sol!$AE60*LF$200+Affald!$AE64*LF$201)</f>
        <v>4.2457207382835857E-2</v>
      </c>
      <c r="LG41" s="310">
        <f ca="1">IF(Sammenligning!$G$9="GJ",1,(1*3.6))*(AMV1træ!$AF64*LG$183+AMV1træBP!$AF64*LG$184+AMV3kul!$AF62*LG$185+AMV4træ!$AF62*LG$186+AMV4træBP!$AF62*LG$187+AVV1træ!$AF62*LG$188+AVV1kul!$AF62*LG$189+AVV2træ!$AF62*LG$190+AVV2halm!$AF62*LG$191+AVV2gasGT!$AF62*LG$192+KKV!$AF62*LG$193+HCVgas!$AF62*LG$194+SPolie!$AF62*LG$195+SPgas!$AF62*LG$196+GeoEL!$AF60*LG$197+GeoVa!$AF60*LG$198+VP!$AF60*LG$199+Sol!$AF60*LG$200+Affald!$AF64*LG$201)</f>
        <v>2.8166629875068317E-3</v>
      </c>
      <c r="LH41" s="310">
        <f ca="1">IF(Sammenligning!$G$9="GJ",1,(1*3.6))*(AMV1træ!$AF64*LH$183+AMV1træBP!$AF64*LH$184+AMV3kul!$AF62*LH$185+AMV4træ!$AF62*LH$186+AMV4træBP!$AF62*LH$187+AVV1træ!$AF62*LH$188+AVV1kul!$AF62*LH$189+AVV2træ!$AF62*LH$190+AVV2halm!$AF62*LH$191+AVV2gasGT!$AF62*LH$192+KKV!$AF62*LH$193+HCVgas!$AF62*LH$194+SPolie!$AF62*LH$195+SPgas!$AF62*LH$196+GeoEL!$AF60*LH$197+GeoVa!$AF60*LH$198+VP!$AF60*LH$199+Sol!$AF60*LH$200+Affald!$AF64*LH$201)</f>
        <v>1.7259254729319311E-2</v>
      </c>
      <c r="LI41" s="310">
        <f ca="1">IF(Sammenligning!$G$9="GJ",1,(1*3.6))*(AMV1træ!$AF64*LI$183+AMV1træBP!$AF64*LI$184+AMV3kul!$AF62*LI$185+AMV4træ!$AF62*LI$186+AMV4træBP!$AF62*LI$187+AVV1træ!$AF62*LI$188+AVV1kul!$AF62*LI$189+AVV2træ!$AF62*LI$190+AVV2halm!$AF62*LI$191+AVV2gasGT!$AF62*LI$192+KKV!$AF62*LI$193+HCVgas!$AF62*LI$194+SPolie!$AF62*LI$195+SPgas!$AF62*LI$196+GeoEL!$AF60*LI$197+GeoVa!$AF60*LI$198+VP!$AF60*LI$199+Sol!$AF60*LI$200+Affald!$AF64*LI$201)</f>
        <v>8.3155332966402859E-2</v>
      </c>
      <c r="LJ41" s="310">
        <f ca="1">IF(Sammenligning!$G$9="GJ",1,(1*3.6))*(AMV1træ!$AF64*LJ$183+AMV1træBP!$AF64*LJ$184+AMV3kul!$AF62*LJ$185+AMV4træ!$AF62*LJ$186+AMV4træBP!$AF62*LJ$187+AVV1træ!$AF62*LJ$188+AVV1kul!$AF62*LJ$189+AVV2træ!$AF62*LJ$190+AVV2halm!$AF62*LJ$191+AVV2gasGT!$AF62*LJ$192+KKV!$AF62*LJ$193+HCVgas!$AF62*LJ$194+SPolie!$AF62*LJ$195+SPgas!$AF62*LJ$196+GeoEL!$AF60*LJ$197+GeoVa!$AF60*LJ$198+VP!$AF60*LJ$199+Sol!$AF60*LJ$200+Affald!$AF64*LJ$201)</f>
        <v>0.25744976892837756</v>
      </c>
      <c r="LK41" s="310">
        <f ca="1">IF(Sammenligning!$G$9="GJ",1,(1*3.6))*(AMV1træ!$AF64*LK$183+AMV1træBP!$AF64*LK$184+AMV3kul!$AF62*LK$185+AMV4træ!$AF62*LK$186+AMV4træBP!$AF62*LK$187+AVV1træ!$AF62*LK$188+AVV1kul!$AF62*LK$189+AVV2træ!$AF62*LK$190+AVV2halm!$AF62*LK$191+AVV2gasGT!$AF62*LK$192+KKV!$AF62*LK$193+HCVgas!$AF62*LK$194+SPolie!$AF62*LK$195+SPgas!$AF62*LK$196+GeoEL!$AF60*LK$197+GeoVa!$AF60*LK$198+VP!$AF60*LK$199+Sol!$AF60*LK$200+Affald!$AF64*LK$201)</f>
        <v>0.27609889673109261</v>
      </c>
      <c r="LL41" s="310">
        <f ca="1">IF(Sammenligning!$G$9="GJ",1,(1*3.6))*(AMV1træ!$AF64*LL$183+AMV1træBP!$AF64*LL$184+AMV3kul!$AF62*LL$185+AMV4træ!$AF62*LL$186+AMV4træBP!$AF62*LL$187+AVV1træ!$AF62*LL$188+AVV1kul!$AF62*LL$189+AVV2træ!$AF62*LL$190+AVV2halm!$AF62*LL$191+AVV2gasGT!$AF62*LL$192+KKV!$AF62*LL$193+HCVgas!$AF62*LL$194+SPolie!$AF62*LL$195+SPgas!$AF62*LL$196+GeoEL!$AF60*LL$197+GeoVa!$AF60*LL$198+VP!$AF60*LL$199+Sol!$AF60*LL$200+Affald!$AF64*LL$201)</f>
        <v>0.25064399973681911</v>
      </c>
      <c r="LM41" s="310">
        <f ca="1">IF(Sammenligning!$G$9="GJ",1,(1*3.6))*(AMV1træ!$AF64*LM$183+AMV1træBP!$AF64*LM$184+AMV3kul!$AF62*LM$185+AMV4træ!$AF62*LM$186+AMV4træBP!$AF62*LM$187+AVV1træ!$AF62*LM$188+AVV1kul!$AF62*LM$189+AVV2træ!$AF62*LM$190+AVV2halm!$AF62*LM$191+AVV2gasGT!$AF62*LM$192+KKV!$AF62*LM$193+HCVgas!$AF62*LM$194+SPolie!$AF62*LM$195+SPgas!$AF62*LM$196+GeoEL!$AF60*LM$197+GeoVa!$AF60*LM$198+VP!$AF60*LM$199+Sol!$AF60*LM$200+Affald!$AF64*LM$201)</f>
        <v>0.27341158500627832</v>
      </c>
      <c r="LN41" s="310">
        <f ca="1">IF(Sammenligning!$G$9="GJ",1,(1*3.6))*(AMV1træ!$AF64*LN$183+AMV1træBP!$AF64*LN$184+AMV3kul!$AF62*LN$185+AMV4træ!$AF62*LN$186+AMV4træBP!$AF62*LN$187+AVV1træ!$AF62*LN$188+AVV1kul!$AF62*LN$189+AVV2træ!$AF62*LN$190+AVV2halm!$AF62*LN$191+AVV2gasGT!$AF62*LN$192+KKV!$AF62*LN$193+HCVgas!$AF62*LN$194+SPolie!$AF62*LN$195+SPgas!$AF62*LN$196+GeoEL!$AF60*LN$197+GeoVa!$AF60*LN$198+VP!$AF60*LN$199+Sol!$AF60*LN$200+Affald!$AF64*LN$201)</f>
        <v>7.9214656590426979E-2</v>
      </c>
      <c r="LO41" s="310">
        <f ca="1">IF(Sammenligning!$G$9="GJ",1,(1*3.6))*(AMV1træ!$AF64*LO$183+AMV1træBP!$AF64*LO$184+AMV3kul!$AF62*LO$185+AMV4træ!$AF62*LO$186+AMV4træBP!$AF62*LO$187+AVV1træ!$AF62*LO$188+AVV1kul!$AF62*LO$189+AVV2træ!$AF62*LO$190+AVV2halm!$AF62*LO$191+AVV2gasGT!$AF62*LO$192+KKV!$AF62*LO$193+HCVgas!$AF62*LO$194+SPolie!$AF62*LO$195+SPgas!$AF62*LO$196+GeoEL!$AF60*LO$197+GeoVa!$AF60*LO$198+VP!$AF60*LO$199+Sol!$AF60*LO$200+Affald!$AF64*LO$201)</f>
        <v>0.17953410278505572</v>
      </c>
      <c r="LP41" s="310">
        <f ca="1">IF(Sammenligning!$G$9="GJ",1,(1*3.6))*(AMV1træ!$AF64*LP$183+AMV1træBP!$AF64*LP$184+AMV3kul!$AF62*LP$185+AMV4træ!$AF62*LP$186+AMV4træBP!$AF62*LP$187+AVV1træ!$AF62*LP$188+AVV1kul!$AF62*LP$189+AVV2træ!$AF62*LP$190+AVV2halm!$AF62*LP$191+AVV2gasGT!$AF62*LP$192+KKV!$AF62*LP$193+HCVgas!$AF62*LP$194+SPolie!$AF62*LP$195+SPgas!$AF62*LP$196+GeoEL!$AF60*LP$197+GeoVa!$AF60*LP$198+VP!$AF60*LP$199+Sol!$AF60*LP$200+Affald!$AF64*LP$201)</f>
        <v>0.28990068532422503</v>
      </c>
      <c r="LQ41" s="310">
        <f ca="1">IF(Sammenligning!$G$9="GJ",1,(1*3.6))*(AMV1træ!$AF64*LQ$183+AMV1træBP!$AF64*LQ$184+AMV3kul!$AF62*LQ$185+AMV4træ!$AF62*LQ$186+AMV4træBP!$AF62*LQ$187+AVV1træ!$AF62*LQ$188+AVV1kul!$AF62*LQ$189+AVV2træ!$AF62*LQ$190+AVV2halm!$AF62*LQ$191+AVV2gasGT!$AF62*LQ$192+KKV!$AF62*LQ$193+HCVgas!$AF62*LQ$194+SPolie!$AF62*LQ$195+SPgas!$AF62*LQ$196+GeoEL!$AF60*LQ$197+GeoVa!$AF60*LQ$198+VP!$AF60*LQ$199+Sol!$AF60*LQ$200+Affald!$AF64*LQ$201)</f>
        <v>0.11874339195170726</v>
      </c>
      <c r="LR41" s="310">
        <f ca="1">IF(Sammenligning!$G$9="GJ",1,(1*3.6))*(AMV1træ!$AF64*LR$183+AMV1træBP!$AF64*LR$184+AMV3kul!$AF62*LR$185+AMV4træ!$AF62*LR$186+AMV4træBP!$AF62*LR$187+AVV1træ!$AF62*LR$188+AVV1kul!$AF62*LR$189+AVV2træ!$AF62*LR$190+AVV2halm!$AF62*LR$191+AVV2gasGT!$AF62*LR$192+KKV!$AF62*LR$193+HCVgas!$AF62*LR$194+SPolie!$AF62*LR$195+SPgas!$AF62*LR$196+GeoEL!$AF60*LR$197+GeoVa!$AF60*LR$198+VP!$AF60*LR$199+Sol!$AF60*LR$200+Affald!$AF64*LR$201)</f>
        <v>4.1606581365655662E-2</v>
      </c>
    </row>
    <row r="42" spans="2:330" hidden="1">
      <c r="B42" s="689"/>
      <c r="C42" s="24" t="s">
        <v>16</v>
      </c>
      <c r="D42" s="24" t="str">
        <f>"Kr/"&amp;Sammenligning!$G$9</f>
        <v>Kr/GJ</v>
      </c>
      <c r="E42" s="246">
        <f ca="1">IF(Sammenligning!$G$9="GJ",1,(1*3.6))*(AMV1træ!H65*E$183+AMV1træBP!H65*E$184+AMV3kul!H63*E$185+AMV4træ!H63*E$186+AMV4træBP!H63*E$187+AVV1træ!H63*E$188+AVV1kul!H63*E$189+AVV2træ!H63*E$190+AVV2halm!H63*E$191+AVV2gasGT!H63*E$192+KKV!H63*E$193+HCVgas!H63*E$194+SPolie!H63*E$195+SPgas!H63*E$196+GeoEL!H61*E$197+GeoVa!H61*E$198+VP!H61*E$199+Sol!H61*E$200+Affald!H65*E$201)</f>
        <v>-22.432909603629788</v>
      </c>
      <c r="F42" s="246">
        <f ca="1">IF(Sammenligning!$G$9="GJ",1,(1*3.6))*(AMV1træ!I65*F$183+AMV1træBP!I65*F$184+AMV3kul!I63*F$185+AMV4træ!I63*F$186+AMV4træBP!I63*F$187+AVV1træ!I63*F$188+AVV1kul!I63*F$189+AVV2træ!I63*F$190+AVV2halm!I63*F$191+AVV2gasGT!I63*F$192+KKV!I63*F$193+HCVgas!I63*F$194+SPolie!I63*F$195+SPgas!I63*F$196+GeoEL!I61*F$197+GeoVa!I61*F$198+VP!I61*F$199+Sol!I61*F$200+Affald!I65*F$201)</f>
        <v>-21.982162979578515</v>
      </c>
      <c r="G42" s="310">
        <f ca="1">IF(Sammenligning!$G$9="GJ",1,(1*3.6))*(AMV1træ!J65*G$183+AMV1træBP!J65*G$184+AMV3kul!J63*G$185+AMV4træ!J63*G$186+AMV4træBP!J63*G$187+AVV1træ!J63*G$188+AVV1kul!J63*G$189+AVV2træ!J63*G$190+AVV2halm!J63*G$191+AVV2gasGT!J63*G$192+KKV!J63*G$193+HCVgas!J63*G$194+SPolie!J63*G$195+SPgas!J63*G$196+GeoEL!J61*G$197+GeoVa!J61*G$198+VP!J61*G$199+Sol!J61*G$200+Affald!J65*G$201)</f>
        <v>-31.435222257985384</v>
      </c>
      <c r="H42" s="246">
        <f ca="1">IF(Sammenligning!$G$9="GJ",1,(1*3.6))*(AMV1træ!K65*H$183+AMV1træBP!K65*H$184+AMV3kul!K63*H$185+AMV4træ!K63*H$186+AMV4træBP!K63*H$187+AVV1træ!K63*H$188+AVV1kul!K63*H$189+AVV2træ!K63*H$190+AVV2halm!K63*H$191+AVV2gasGT!K63*H$192+KKV!K63*H$193+HCVgas!K63*H$194+SPolie!K63*H$195+SPgas!K63*H$196+GeoEL!K61*H$197+GeoVa!K61*H$198+VP!K61*H$199+Sol!K61*H$200+Affald!K65*H$201)</f>
        <v>-41.330420461933265</v>
      </c>
      <c r="I42" s="310">
        <f ca="1">IF(Sammenligning!$G$9="GJ",1,(1*3.6))*(AMV1træ!L65*I$183+AMV1træBP!L65*I$184+AMV3kul!L63*I$185+AMV4træ!L63*I$186+AMV4træBP!L63*I$187+AVV1træ!L63*I$188+AVV1kul!L63*I$189+AVV2træ!L63*I$190+AVV2halm!L63*I$191+AVV2gasGT!L63*I$192+KKV!L63*I$193+HCVgas!L63*I$194+SPolie!L63*I$195+SPgas!L63*I$196+GeoEL!L61*I$197+GeoVa!L61*I$198+VP!L61*I$199+Sol!L61*I$200+Affald!L65*I$201)</f>
        <v>-41.891503470323009</v>
      </c>
      <c r="J42" s="246">
        <f ca="1">IF(Sammenligning!$G$9="GJ",1,(1*3.6))*(AMV1træ!M65*J$183+AMV1træBP!M65*J$184+AMV3kul!M63*J$185+AMV4træ!M63*J$186+AMV4træBP!M63*J$187+AVV1træ!M63*J$188+AVV1kul!M63*J$189+AVV2træ!M63*J$190+AVV2halm!M63*J$191+AVV2gasGT!M63*J$192+KKV!M63*J$193+HCVgas!M63*J$194+SPolie!M63*J$195+SPgas!M63*J$196+GeoEL!M61*J$197+GeoVa!M61*J$198+VP!M61*J$199+Sol!M61*J$200+Affald!M65*J$201)</f>
        <v>-39.96085354854403</v>
      </c>
      <c r="K42" s="246">
        <f ca="1">IF(Sammenligning!$G$9="GJ",1,(1*3.6))*(AMV1træ!N65*K$183+AMV1træBP!N65*K$184+AMV3kul!N63*K$185+AMV4træ!N63*K$186+AMV4træBP!N63*K$187+AVV1træ!N63*K$188+AVV1kul!N63*K$189+AVV2træ!N63*K$190+AVV2halm!N63*K$191+AVV2gasGT!N63*K$192+KKV!N63*K$193+HCVgas!N63*K$194+SPolie!N63*K$195+SPgas!N63*K$196+GeoEL!N61*K$197+GeoVa!N61*K$198+VP!N61*K$199+Sol!N61*K$200+Affald!N65*K$201)</f>
        <v>-39.162408234977789</v>
      </c>
      <c r="L42" s="246">
        <f ca="1">IF(Sammenligning!$G$9="GJ",1,(1*3.6))*(AMV1træ!O65*L$183+AMV1træBP!O65*L$184+AMV3kul!O63*L$185+AMV4træ!O63*L$186+AMV4træBP!O63*L$187+AVV1træ!O63*L$188+AVV1kul!O63*L$189+AVV2træ!O63*L$190+AVV2halm!O63*L$191+AVV2gasGT!O63*L$192+KKV!O63*L$193+HCVgas!O63*L$194+SPolie!O63*L$195+SPgas!O63*L$196+GeoEL!O61*L$197+GeoVa!O61*L$198+VP!O61*L$199+Sol!O61*L$200+Affald!O65*L$201)</f>
        <v>-40.495296107185268</v>
      </c>
      <c r="M42" s="246">
        <f ca="1">IF(Sammenligning!$G$9="GJ",1,(1*3.6))*(AMV1træ!P65*M$183+AMV1træBP!P65*M$184+AMV3kul!P63*M$185+AMV4træ!P63*M$186+AMV4træBP!P63*M$187+AVV1træ!P63*M$188+AVV1kul!P63*M$189+AVV2træ!P63*M$190+AVV2halm!P63*M$191+AVV2gasGT!P63*M$192+KKV!P63*M$193+HCVgas!P63*M$194+SPolie!P63*M$195+SPgas!P63*M$196+GeoEL!P61*M$197+GeoVa!P61*M$198+VP!P61*M$199+Sol!P61*M$200+Affald!P65*M$201)</f>
        <v>-40.695983296554658</v>
      </c>
      <c r="N42" s="310">
        <f ca="1">IF(Sammenligning!$G$9="GJ",1,(1*3.6))*(AMV1træ!Q65*N$183+AMV1træBP!Q65*N$184+AMV3kul!Q63*N$185+AMV4træ!Q63*N$186+AMV4træBP!Q63*N$187+AVV1træ!Q63*N$188+AVV1kul!Q63*N$189+AVV2træ!Q63*N$190+AVV2halm!Q63*N$191+AVV2gasGT!Q63*N$192+KKV!Q63*N$193+HCVgas!Q63*N$194+SPolie!Q63*N$195+SPgas!Q63*N$196+GeoEL!Q61*N$197+GeoVa!Q61*N$198+VP!Q61*N$199+Sol!Q61*N$200+Affald!Q65*N$201)</f>
        <v>-40.852314627247807</v>
      </c>
      <c r="O42" s="246">
        <f ca="1">IF(Sammenligning!$G$9="GJ",1,(1*3.6))*(AMV1træ!R65*O$183+AMV1træBP!R65*O$184+AMV3kul!R63*O$185+AMV4træ!R63*O$186+AMV4træBP!R63*O$187+AVV1træ!R63*O$188+AVV1kul!R63*O$189+AVV2træ!R63*O$190+AVV2halm!R63*O$191+AVV2gasGT!R63*O$192+KKV!R63*O$193+HCVgas!R63*O$194+SPolie!R63*O$195+SPgas!R63*O$196+GeoEL!R61*O$197+GeoVa!R61*O$198+VP!R61*O$199+Sol!R61*O$200+Affald!R65*O$201)</f>
        <v>-39.527776031239554</v>
      </c>
      <c r="P42" s="246">
        <f ca="1">IF(Sammenligning!$G$9="GJ",1,(1*3.6))*(AMV1træ!S65*P$183+AMV1træBP!S65*P$184+AMV3kul!S63*P$185+AMV4træ!S63*P$186+AMV4træBP!S63*P$187+AVV1træ!S63*P$188+AVV1kul!S63*P$189+AVV2træ!S63*P$190+AVV2halm!S63*P$191+AVV2gasGT!S63*P$192+KKV!S63*P$193+HCVgas!S63*P$194+SPolie!S63*P$195+SPgas!S63*P$196+GeoEL!S61*P$197+GeoVa!S61*P$198+VP!S61*P$199+Sol!S61*P$200+Affald!S65*P$201)</f>
        <v>-39.224538090541976</v>
      </c>
      <c r="Q42" s="246">
        <f ca="1">IF(Sammenligning!$G$9="GJ",1,(1*3.6))*(AMV1træ!T65*Q$183+AMV1træBP!T65*Q$184+AMV3kul!T63*Q$185+AMV4træ!T63*Q$186+AMV4træBP!T63*Q$187+AVV1træ!T63*Q$188+AVV1kul!T63*Q$189+AVV2træ!T63*Q$190+AVV2halm!T63*Q$191+AVV2gasGT!T63*Q$192+KKV!T63*Q$193+HCVgas!T63*Q$194+SPolie!T63*Q$195+SPgas!T63*Q$196+GeoEL!T61*Q$197+GeoVa!T61*Q$198+VP!T61*Q$199+Sol!T61*Q$200+Affald!T65*Q$201)</f>
        <v>-38.921292939216507</v>
      </c>
      <c r="R42" s="246">
        <f ca="1">IF(Sammenligning!$G$9="GJ",1,(1*3.6))*(AMV1træ!U65*R$183+AMV1træBP!U65*R$184+AMV3kul!U63*R$185+AMV4træ!U63*R$186+AMV4træBP!U63*R$187+AVV1træ!U63*R$188+AVV1kul!U63*R$189+AVV2træ!U63*R$190+AVV2halm!U63*R$191+AVV2gasGT!U63*R$192+KKV!U63*R$193+HCVgas!U63*R$194+SPolie!U63*R$195+SPgas!U63*R$196+GeoEL!U61*R$197+GeoVa!U61*R$198+VP!U61*R$199+Sol!U61*R$200+Affald!U65*R$201)</f>
        <v>-37.627834408364961</v>
      </c>
      <c r="S42" s="310">
        <f ca="1">IF(Sammenligning!$G$9="GJ",1,(1*3.6))*(AMV1træ!V65*S$183+AMV1træBP!V65*S$184+AMV3kul!V63*S$185+AMV4træ!V63*S$186+AMV4træBP!V63*S$187+AVV1træ!V63*S$188+AVV1kul!V63*S$189+AVV2træ!V63*S$190+AVV2halm!V63*S$191+AVV2gasGT!V63*S$192+KKV!V63*S$193+HCVgas!V63*S$194+SPolie!V63*S$195+SPgas!V63*S$196+GeoEL!V61*S$197+GeoVa!V61*S$198+VP!V61*S$199+Sol!V61*S$200+Affald!V65*S$201)</f>
        <v>-37.332350721508654</v>
      </c>
      <c r="T42" s="246">
        <f ca="1">IF(Sammenligning!$G$9="GJ",1,(1*3.6))*(AMV1træ!W65*T$183+AMV1træBP!W65*T$184+AMV3kul!W63*T$185+AMV4træ!W63*T$186+AMV4træBP!W63*T$187+AVV1træ!W63*T$188+AVV1kul!W63*T$189+AVV2træ!W63*T$190+AVV2halm!W63*T$191+AVV2gasGT!W63*T$192+KKV!W63*T$193+HCVgas!W63*T$194+SPolie!W63*T$195+SPgas!W63*T$196+GeoEL!W61*T$197+GeoVa!W61*T$198+VP!W61*T$199+Sol!W61*T$200+Affald!W65*T$201)</f>
        <v>-33.703591640972427</v>
      </c>
      <c r="U42" s="246">
        <f ca="1">IF(Sammenligning!$G$9="GJ",1,(1*3.6))*(AMV1træ!X65*U$183+AMV1træBP!X65*U$184+AMV3kul!X63*U$185+AMV4træ!X63*U$186+AMV4træBP!X63*U$187+AVV1træ!X63*U$188+AVV1kul!X63*U$189+AVV2træ!X63*U$190+AVV2halm!X63*U$191+AVV2gasGT!X63*U$192+KKV!X63*U$193+HCVgas!X63*U$194+SPolie!X63*U$195+SPgas!X63*U$196+GeoEL!X61*U$197+GeoVa!X61*U$198+VP!X61*U$199+Sol!X61*U$200+Affald!X65*U$201)</f>
        <v>-33.703591640972427</v>
      </c>
      <c r="V42" s="246">
        <f ca="1">IF(Sammenligning!$G$9="GJ",1,(1*3.6))*(AMV1træ!Y65*V$183+AMV1træBP!Y65*V$184+AMV3kul!Y63*V$185+AMV4træ!Y63*V$186+AMV4træBP!Y63*V$187+AVV1træ!Y63*V$188+AVV1kul!Y63*V$189+AVV2træ!Y63*V$190+AVV2halm!Y63*V$191+AVV2gasGT!Y63*V$192+KKV!Y63*V$193+HCVgas!Y63*V$194+SPolie!Y63*V$195+SPgas!Y63*V$196+GeoEL!Y61*V$197+GeoVa!Y61*V$198+VP!Y61*V$199+Sol!Y61*V$200+Affald!Y65*V$201)</f>
        <v>-32.816655018841566</v>
      </c>
      <c r="W42" s="246">
        <f ca="1">IF(Sammenligning!$G$9="GJ",1,(1*3.6))*(AMV1træ!Z65*W$183+AMV1træBP!Z65*W$184+AMV3kul!Z63*W$185+AMV4træ!Z63*W$186+AMV4træBP!Z63*W$187+AVV1træ!Z63*W$188+AVV1kul!Z63*W$189+AVV2træ!Z63*W$190+AVV2halm!Z63*W$191+AVV2gasGT!Z63*W$192+KKV!Z63*W$193+HCVgas!Z63*W$194+SPolie!Z63*W$195+SPgas!Z63*W$196+GeoEL!Z61*W$197+GeoVa!Z61*W$198+VP!Z61*W$199+Sol!Z61*W$200+Affald!Z65*W$201)</f>
        <v>-33.703591640972427</v>
      </c>
      <c r="X42" s="310">
        <f ca="1">IF(Sammenligning!$G$9="GJ",1,(1*3.6))*(AMV1træ!AA65*X$183+AMV1træBP!AA65*X$184+AMV3kul!AA63*X$185+AMV4træ!AA63*X$186+AMV4træBP!AA63*X$187+AVV1træ!AA63*X$188+AVV1kul!AA63*X$189+AVV2træ!AA63*X$190+AVV2halm!AA63*X$191+AVV2gasGT!AA63*X$192+KKV!AA63*X$193+HCVgas!AA63*X$194+SPolie!AA63*X$195+SPgas!AA63*X$196+GeoEL!AA61*X$197+GeoVa!AA61*X$198+VP!AA61*X$199+Sol!AA61*X$200+Affald!AA65*X$201)</f>
        <v>-32.816655018841566</v>
      </c>
      <c r="Y42" s="246">
        <f ca="1">IF(Sammenligning!$G$9="GJ",1,(1*3.6))*(AMV1træ!AB65*Y$183+AMV1træBP!AB65*Y$184+AMV3kul!AB63*Y$185+AMV4træ!AB63*Y$186+AMV4træBP!AB63*Y$187+AVV1træ!AB63*Y$188+AVV1kul!AB63*Y$189+AVV2træ!AB63*Y$190+AVV2halm!AB63*Y$191+AVV2gasGT!AB63*Y$192+KKV!AB63*Y$193+HCVgas!AB63*Y$194+SPolie!AB63*Y$195+SPgas!AB63*Y$196+GeoEL!AB61*Y$197+GeoVa!AB61*Y$198+VP!AB61*Y$199+Sol!AB61*Y$200+Affald!AB65*Y$201)</f>
        <v>-32.398371670257937</v>
      </c>
      <c r="Z42" s="246">
        <f ca="1">IF(Sammenligning!$G$9="GJ",1,(1*3.6))*(AMV1træ!AC65*Z$183+AMV1træBP!AC65*Z$184+AMV3kul!AC63*Z$185+AMV4træ!AC63*Z$186+AMV4træBP!AC63*Z$187+AVV1træ!AC63*Z$188+AVV1kul!AC63*Z$189+AVV2træ!AC63*Z$190+AVV2halm!AC63*Z$191+AVV2gasGT!AC63*Z$192+KKV!AC63*Z$193+HCVgas!AC63*Z$194+SPolie!AC63*Z$195+SPgas!AC63*Z$196+GeoEL!AC61*Z$197+GeoVa!AC61*Z$198+VP!AC61*Z$199+Sol!AC61*Z$200+Affald!AC65*Z$201)</f>
        <v>-31.093120325251718</v>
      </c>
      <c r="AA42" s="246">
        <f ca="1">IF(Sammenligning!$G$9="GJ",1,(1*3.6))*(AMV1træ!AD65*AA$183+AMV1træBP!AD65*AA$184+AMV3kul!AD63*AA$185+AMV4træ!AD63*AA$186+AMV4træBP!AD63*AA$187+AVV1træ!AD63*AA$188+AVV1kul!AD63*AA$189+AVV2træ!AD63*AA$190+AVV2halm!AD63*AA$191+AVV2gasGT!AD63*AA$192+KKV!AD63*AA$193+HCVgas!AD63*AA$194+SPolie!AD63*AA$195+SPgas!AD63*AA$196+GeoEL!AD61*AA$197+GeoVa!AD61*AA$198+VP!AD61*AA$199+Sol!AD61*AA$200+Affald!AD65*AA$201)</f>
        <v>-29.787837604822663</v>
      </c>
      <c r="AB42" s="246">
        <f ca="1">IF(Sammenligning!$G$9="GJ",1,(1*3.6))*(AMV1træ!AE65*AB$183+AMV1træBP!AE65*AB$184+AMV3kul!AE63*AB$185+AMV4træ!AE63*AB$186+AMV4træBP!AE63*AB$187+AVV1træ!AE63*AB$188+AVV1kul!AE63*AB$189+AVV2træ!AE63*AB$190+AVV2halm!AE63*AB$191+AVV2gasGT!AE63*AB$192+KKV!AE63*AB$193+HCVgas!AE63*AB$194+SPolie!AE63*AB$195+SPgas!AE63*AB$196+GeoEL!AE61*AB$197+GeoVa!AE61*AB$198+VP!AE61*AB$199+Sol!AE61*AB$200+Affald!AE65*AB$201)</f>
        <v>-28.482523507839609</v>
      </c>
      <c r="AC42" s="310">
        <f ca="1">IF(Sammenligning!$G$9="GJ",1,(1*3.6))*(AMV1træ!AF65*AC$183+AMV1træBP!AF65*AC$184+AMV3kul!AF63*AC$185+AMV4træ!AF63*AC$186+AMV4træBP!AF63*AC$187+AVV1træ!AF63*AC$188+AVV1kul!AF63*AC$189+AVV2træ!AF63*AC$190+AVV2halm!AF63*AC$191+AVV2gasGT!AF63*AC$192+KKV!AF63*AC$193+HCVgas!AF63*AC$194+SPolie!AF63*AC$195+SPgas!AF63*AC$196+GeoEL!AF61*AC$197+GeoVa!AF61*AC$198+VP!AF61*AC$199+Sol!AF61*AC$200+Affald!AF65*AC$201)</f>
        <v>-27.177178033171071</v>
      </c>
      <c r="AD42" s="3"/>
      <c r="AE42" s="246">
        <f ca="1">IF(Sammenligning!$G$9="GJ",1,(1*3.6))*(AMV1træ!$H65*AE$183+AMV1træBP!$H65*AE$184+AMV3kul!$H63*AE$185+AMV4træ!$H63*AE$186+AMV4træBP!$H63*AE$187+AVV1træ!$H63*AE$188+AVV1kul!$H63*AE$189+AVV2træ!$H63*AE$190+AVV2halm!$H63*AE$191+AVV2gasGT!$H63*AE$192+KKV!$H63*AE$193+HCVgas!$H63*AE$194+SPolie!$H63*AE$195+SPgas!$H63*AE$196+GeoEL!$H61*AE$197+GeoVa!$H61*AE$198+VP!$H61*AE$199+Sol!$H61*AE$200+Affald!$H65*AE$201)</f>
        <v>-9.4394011778233686</v>
      </c>
      <c r="AF42" s="246">
        <f ca="1">IF(Sammenligning!$G$9="GJ",1,(1*3.6))*(AMV1træ!$H65*AF$183+AMV1træBP!$H65*AF$184+AMV3kul!$H63*AF$185+AMV4træ!$H63*AF$186+AMV4træBP!$H63*AF$187+AVV1træ!$H63*AF$188+AVV1kul!$H63*AF$189+AVV2træ!$H63*AF$190+AVV2halm!$H63*AF$191+AVV2gasGT!$H63*AF$192+KKV!$H63*AF$193+HCVgas!$H63*AF$194+SPolie!$H63*AF$195+SPgas!$H63*AF$196+GeoEL!$H61*AF$197+GeoVa!$H61*AF$198+VP!$H61*AF$199+Sol!$H61*AF$200+Affald!$H65*AF$201)</f>
        <v>-19.541862389151845</v>
      </c>
      <c r="AG42" s="246">
        <f ca="1">IF(Sammenligning!$G$9="GJ",1,(1*3.6))*(AMV1træ!$H65*AG$183+AMV1træBP!$H65*AG$184+AMV3kul!$H63*AG$185+AMV4træ!$H63*AG$186+AMV4træBP!$H63*AG$187+AVV1træ!$H63*AG$188+AVV1kul!$H63*AG$189+AVV2træ!$H63*AG$190+AVV2halm!$H63*AG$191+AVV2gasGT!$H63*AG$192+KKV!$H63*AG$193+HCVgas!$H63*AG$194+SPolie!$H63*AG$195+SPgas!$H63*AG$196+GeoEL!$H61*AG$197+GeoVa!$H61*AG$198+VP!$H61*AG$199+Sol!$H61*AG$200+Affald!$H65*AG$201)</f>
        <v>-22.974348933408386</v>
      </c>
      <c r="AH42" s="246">
        <f ca="1">IF(Sammenligning!$G$9="GJ",1,(1*3.6))*(AMV1træ!$H65*AH$183+AMV1træBP!$H65*AH$184+AMV3kul!$H63*AH$185+AMV4træ!$H63*AH$186+AMV4træBP!$H63*AH$187+AVV1træ!$H63*AH$188+AVV1kul!$H63*AH$189+AVV2træ!$H63*AH$190+AVV2halm!$H63*AH$191+AVV2gasGT!$H63*AH$192+KKV!$H63*AH$193+HCVgas!$H63*AH$194+SPolie!$H63*AH$195+SPgas!$H63*AH$196+GeoEL!$H61*AH$197+GeoVa!$H61*AH$198+VP!$H61*AH$199+Sol!$H61*AH$200+Affald!$H65*AH$201)</f>
        <v>-28.138938301948805</v>
      </c>
      <c r="AI42" s="246">
        <f ca="1">IF(Sammenligning!$G$9="GJ",1,(1*3.6))*(AMV1træ!$H65*AI$183+AMV1træBP!$H65*AI$184+AMV3kul!$H63*AI$185+AMV4træ!$H63*AI$186+AMV4træBP!$H63*AI$187+AVV1træ!$H63*AI$188+AVV1kul!$H63*AI$189+AVV2træ!$H63*AI$190+AVV2halm!$H63*AI$191+AVV2gasGT!$H63*AI$192+KKV!$H63*AI$193+HCVgas!$H63*AI$194+SPolie!$H63*AI$195+SPgas!$H63*AI$196+GeoEL!$H61*AI$197+GeoVa!$H61*AI$198+VP!$H61*AI$199+Sol!$H61*AI$200+Affald!$H65*AI$201)</f>
        <v>-21.961100849017598</v>
      </c>
      <c r="AJ42" s="246">
        <f ca="1">IF(Sammenligning!$G$9="GJ",1,(1*3.6))*(AMV1træ!$H65*AJ$183+AMV1træBP!$H65*AJ$184+AMV3kul!$H63*AJ$185+AMV4træ!$H63*AJ$186+AMV4træBP!$H63*AJ$187+AVV1træ!$H63*AJ$188+AVV1kul!$H63*AJ$189+AVV2træ!$H63*AJ$190+AVV2halm!$H63*AJ$191+AVV2gasGT!$H63*AJ$192+KKV!$H63*AJ$193+HCVgas!$H63*AJ$194+SPolie!$H63*AJ$195+SPgas!$H63*AJ$196+GeoEL!$H61*AJ$197+GeoVa!$H61*AJ$198+VP!$H61*AJ$199+Sol!$H61*AJ$200+Affald!$H65*AJ$201)</f>
        <v>-24.751414971361935</v>
      </c>
      <c r="AK42" s="246">
        <f ca="1">IF(Sammenligning!$G$9="GJ",1,(1*3.6))*(AMV1træ!$H65*AK$183+AMV1træBP!$H65*AK$184+AMV3kul!$H63*AK$185+AMV4træ!$H63*AK$186+AMV4træBP!$H63*AK$187+AVV1træ!$H63*AK$188+AVV1kul!$H63*AK$189+AVV2træ!$H63*AK$190+AVV2halm!$H63*AK$191+AVV2gasGT!$H63*AK$192+KKV!$H63*AK$193+HCVgas!$H63*AK$194+SPolie!$H63*AK$195+SPgas!$H63*AK$196+GeoEL!$H61*AK$197+GeoVa!$H61*AK$198+VP!$H61*AK$199+Sol!$H61*AK$200+Affald!$H65*AK$201)</f>
        <v>-26.340458175506797</v>
      </c>
      <c r="AL42" s="246">
        <f ca="1">IF(Sammenligning!$G$9="GJ",1,(1*3.6))*(AMV1træ!$H65*AL$183+AMV1træBP!$H65*AL$184+AMV3kul!$H63*AL$185+AMV4træ!$H63*AL$186+AMV4træBP!$H63*AL$187+AVV1træ!$H63*AL$188+AVV1kul!$H63*AL$189+AVV2træ!$H63*AL$190+AVV2halm!$H63*AL$191+AVV2gasGT!$H63*AL$192+KKV!$H63*AL$193+HCVgas!$H63*AL$194+SPolie!$H63*AL$195+SPgas!$H63*AL$196+GeoEL!$H61*AL$197+GeoVa!$H61*AL$198+VP!$H61*AL$199+Sol!$H61*AL$200+Affald!$H65*AL$201)</f>
        <v>-17.815387501795165</v>
      </c>
      <c r="AM42" s="246">
        <f ca="1">IF(Sammenligning!$G$9="GJ",1,(1*3.6))*(AMV1træ!$H65*AM$183+AMV1træBP!$H65*AM$184+AMV3kul!$H63*AM$185+AMV4træ!$H63*AM$186+AMV4træBP!$H63*AM$187+AVV1træ!$H63*AM$188+AVV1kul!$H63*AM$189+AVV2træ!$H63*AM$190+AVV2halm!$H63*AM$191+AVV2gasGT!$H63*AM$192+KKV!$H63*AM$193+HCVgas!$H63*AM$194+SPolie!$H63*AM$195+SPgas!$H63*AM$196+GeoEL!$H61*AM$197+GeoVa!$H61*AM$198+VP!$H61*AM$199+Sol!$H61*AM$200+Affald!$H65*AM$201)</f>
        <v>-29.743344640675605</v>
      </c>
      <c r="AN42" s="246">
        <f ca="1">IF(Sammenligning!$G$9="GJ",1,(1*3.6))*(AMV1træ!$H65*AN$183+AMV1træBP!$H65*AN$184+AMV3kul!$H63*AN$185+AMV4træ!$H63*AN$186+AMV4træBP!$H63*AN$187+AVV1træ!$H63*AN$188+AVV1kul!$H63*AN$189+AVV2træ!$H63*AN$190+AVV2halm!$H63*AN$191+AVV2gasGT!$H63*AN$192+KKV!$H63*AN$193+HCVgas!$H63*AN$194+SPolie!$H63*AN$195+SPgas!$H63*AN$196+GeoEL!$H61*AN$197+GeoVa!$H61*AN$198+VP!$H61*AN$199+Sol!$H61*AN$200+Affald!$H65*AN$201)</f>
        <v>-21.228335489139191</v>
      </c>
      <c r="AO42" s="246">
        <f ca="1">IF(Sammenligning!$G$9="GJ",1,(1*3.6))*(AMV1træ!$H65*AO$183+AMV1træBP!$H65*AO$184+AMV3kul!$H63*AO$185+AMV4træ!$H63*AO$186+AMV4træBP!$H63*AO$187+AVV1træ!$H63*AO$188+AVV1kul!$H63*AO$189+AVV2træ!$H63*AO$190+AVV2halm!$H63*AO$191+AVV2gasGT!$H63*AO$192+KKV!$H63*AO$193+HCVgas!$H63*AO$194+SPolie!$H63*AO$195+SPgas!$H63*AO$196+GeoEL!$H61*AO$197+GeoVa!$H61*AO$198+VP!$H61*AO$199+Sol!$H61*AO$200+Affald!$H65*AO$201)</f>
        <v>-23.09147050780614</v>
      </c>
      <c r="AP42" s="246">
        <f ca="1">IF(Sammenligning!$G$9="GJ",1,(1*3.6))*(AMV1træ!$H65*AP$183+AMV1træBP!$H65*AP$184+AMV3kul!$H63*AP$185+AMV4træ!$H63*AP$186+AMV4træBP!$H63*AP$187+AVV1træ!$H63*AP$188+AVV1kul!$H63*AP$189+AVV2træ!$H63*AP$190+AVV2halm!$H63*AP$191+AVV2gasGT!$H63*AP$192+KKV!$H63*AP$193+HCVgas!$H63*AP$194+SPolie!$H63*AP$195+SPgas!$H63*AP$196+GeoEL!$H61*AP$197+GeoVa!$H61*AP$198+VP!$H61*AP$199+Sol!$H61*AP$200+Affald!$H65*AP$201)</f>
        <v>-25.307255707456697</v>
      </c>
      <c r="AQ42" s="246">
        <f ca="1">IF(Sammenligning!$G$9="GJ",1,(1*3.6))*(AMV1træ!$I65*AQ$183+AMV1træBP!$I65*AQ$184+AMV3kul!$I63*AQ$185+AMV4træ!$I63*AQ$186+AMV4træBP!$I63*AQ$187+AVV1træ!$I63*AQ$188+AVV1kul!$I63*AQ$189+AVV2træ!$I63*AQ$190+AVV2halm!$I63*AQ$191+AVV2gasGT!$I63*AQ$192+KKV!$I63*AQ$193+HCVgas!$I63*AQ$194+SPolie!$I63*AQ$195+SPgas!$I63*AQ$196+GeoEL!$I61*AQ$197+GeoVa!$I61*AQ$198+VP!$I61*AQ$199+Sol!$I61*AQ$200+Affald!$I65*AQ$201)</f>
        <v>-9.2497343762738709</v>
      </c>
      <c r="AR42" s="246">
        <f ca="1">IF(Sammenligning!$G$9="GJ",1,(1*3.6))*(AMV1træ!$I65*AR$183+AMV1træBP!$I65*AR$184+AMV3kul!$I63*AR$185+AMV4træ!$I63*AR$186+AMV4træBP!$I63*AR$187+AVV1træ!$I63*AR$188+AVV1kul!$I63*AR$189+AVV2træ!$I63*AR$190+AVV2halm!$I63*AR$191+AVV2gasGT!$I63*AR$192+KKV!$I63*AR$193+HCVgas!$I63*AR$194+SPolie!$I63*AR$195+SPgas!$I63*AR$196+GeoEL!$I61*AR$197+GeoVa!$I61*AR$198+VP!$I61*AR$199+Sol!$I61*AR$200+Affald!$I65*AR$201)</f>
        <v>-19.14920585661897</v>
      </c>
      <c r="AS42" s="246">
        <f ca="1">IF(Sammenligning!$G$9="GJ",1,(1*3.6))*(AMV1træ!$I65*AS$183+AMV1træBP!$I65*AS$184+AMV3kul!$I63*AS$185+AMV4træ!$I63*AS$186+AMV4træBP!$I63*AS$187+AVV1træ!$I63*AS$188+AVV1kul!$I63*AS$189+AVV2træ!$I63*AS$190+AVV2halm!$I63*AS$191+AVV2gasGT!$I63*AS$192+KKV!$I63*AS$193+HCVgas!$I63*AS$194+SPolie!$I63*AS$195+SPgas!$I63*AS$196+GeoEL!$I61*AS$197+GeoVa!$I61*AS$198+VP!$I61*AS$199+Sol!$I61*AS$200+Affald!$I65*AS$201)</f>
        <v>-22.512723116495447</v>
      </c>
      <c r="AT42" s="246">
        <f ca="1">IF(Sammenligning!$G$9="GJ",1,(1*3.6))*(AMV1træ!$I65*AT$183+AMV1træBP!$I65*AT$184+AMV3kul!$I63*AT$185+AMV4træ!$I63*AT$186+AMV4træBP!$I63*AT$187+AVV1træ!$I63*AT$188+AVV1kul!$I63*AT$189+AVV2træ!$I63*AT$190+AVV2halm!$I63*AT$191+AVV2gasGT!$I63*AT$192+KKV!$I63*AT$193+HCVgas!$I63*AT$194+SPolie!$I63*AT$195+SPgas!$I63*AT$196+GeoEL!$I61*AT$197+GeoVa!$I61*AT$198+VP!$I61*AT$199+Sol!$I61*AT$200+Affald!$I65*AT$201)</f>
        <v>-27.573539890949181</v>
      </c>
      <c r="AU42" s="246">
        <f ca="1">IF(Sammenligning!$G$9="GJ",1,(1*3.6))*(AMV1træ!$I65*AU$183+AMV1træBP!$I65*AU$184+AMV3kul!$I63*AU$185+AMV4træ!$I63*AU$186+AMV4træBP!$I63*AU$187+AVV1træ!$I63*AU$188+AVV1kul!$I63*AU$189+AVV2træ!$I63*AU$190+AVV2halm!$I63*AU$191+AVV2gasGT!$I63*AU$192+KKV!$I63*AU$193+HCVgas!$I63*AU$194+SPolie!$I63*AU$195+SPgas!$I63*AU$196+GeoEL!$I61*AU$197+GeoVa!$I61*AU$198+VP!$I61*AU$199+Sol!$I61*AU$200+Affald!$I65*AU$201)</f>
        <v>-21.519834323941311</v>
      </c>
      <c r="AV42" s="246">
        <f ca="1">IF(Sammenligning!$G$9="GJ",1,(1*3.6))*(AMV1træ!$I65*AV$183+AMV1træBP!$I65*AV$184+AMV3kul!$I63*AV$185+AMV4træ!$I63*AV$186+AMV4træBP!$I63*AV$187+AVV1træ!$I63*AV$188+AVV1kul!$I63*AV$189+AVV2træ!$I63*AV$190+AVV2halm!$I63*AV$191+AVV2gasGT!$I63*AV$192+KKV!$I63*AV$193+HCVgas!$I63*AV$194+SPolie!$I63*AV$195+SPgas!$I63*AV$196+GeoEL!$I61*AV$197+GeoVa!$I61*AV$198+VP!$I61*AV$199+Sol!$I61*AV$200+Affald!$I65*AV$201)</f>
        <v>-24.254082394537917</v>
      </c>
      <c r="AW42" s="246">
        <f ca="1">IF(Sammenligning!$G$9="GJ",1,(1*3.6))*(AMV1træ!$I65*AW$183+AMV1træBP!$I65*AW$184+AMV3kul!$I63*AW$185+AMV4træ!$I63*AW$186+AMV4træBP!$I63*AW$187+AVV1træ!$I63*AW$188+AVV1kul!$I63*AW$189+AVV2træ!$I63*AW$190+AVV2halm!$I63*AW$191+AVV2gasGT!$I63*AW$192+KKV!$I63*AW$193+HCVgas!$I63*AW$194+SPolie!$I63*AW$195+SPgas!$I63*AW$196+GeoEL!$I61*AW$197+GeoVa!$I61*AW$198+VP!$I61*AW$199+Sol!$I61*AW$200+Affald!$I65*AW$201)</f>
        <v>-25.811196799771018</v>
      </c>
      <c r="AX42" s="246">
        <f ca="1">IF(Sammenligning!$G$9="GJ",1,(1*3.6))*(AMV1træ!$I65*AX$183+AMV1træBP!$I65*AX$184+AMV3kul!$I63*AX$185+AMV4træ!$I63*AX$186+AMV4træBP!$I63*AX$187+AVV1træ!$I63*AX$188+AVV1kul!$I63*AX$189+AVV2træ!$I63*AX$190+AVV2halm!$I63*AX$191+AVV2gasGT!$I63*AX$192+KKV!$I63*AX$193+HCVgas!$I63*AX$194+SPolie!$I63*AX$195+SPgas!$I63*AX$196+GeoEL!$I61*AX$197+GeoVa!$I61*AX$198+VP!$I61*AX$199+Sol!$I61*AX$200+Affald!$I65*AX$201)</f>
        <v>-17.45742119628747</v>
      </c>
      <c r="AY42" s="246">
        <f ca="1">IF(Sammenligning!$G$9="GJ",1,(1*3.6))*(AMV1træ!$I65*AY$183+AMV1træBP!$I65*AY$184+AMV3kul!$I63*AY$185+AMV4træ!$I63*AY$186+AMV4træBP!$I63*AY$187+AVV1træ!$I63*AY$188+AVV1kul!$I63*AY$189+AVV2træ!$I63*AY$190+AVV2halm!$I63*AY$191+AVV2gasGT!$I63*AY$192+KKV!$I63*AY$193+HCVgas!$I63*AY$194+SPolie!$I63*AY$195+SPgas!$I63*AY$196+GeoEL!$I61*AY$197+GeoVa!$I61*AY$198+VP!$I61*AY$199+Sol!$I61*AY$200+Affald!$I65*AY$201)</f>
        <v>-29.145708737814005</v>
      </c>
      <c r="AZ42" s="246">
        <f ca="1">IF(Sammenligning!$G$9="GJ",1,(1*3.6))*(AMV1træ!$I65*AZ$183+AMV1træBP!$I65*AZ$184+AMV3kul!$I63*AZ$185+AMV4træ!$I63*AZ$186+AMV4træBP!$I63*AZ$187+AVV1træ!$I63*AZ$188+AVV1kul!$I63*AZ$189+AVV2træ!$I63*AZ$190+AVV2halm!$I63*AZ$191+AVV2gasGT!$I63*AZ$192+KKV!$I63*AZ$193+HCVgas!$I63*AZ$194+SPolie!$I63*AZ$195+SPgas!$I63*AZ$196+GeoEL!$I61*AZ$197+GeoVa!$I61*AZ$198+VP!$I61*AZ$199+Sol!$I61*AZ$200+Affald!$I65*AZ$201)</f>
        <v>-20.801792489366701</v>
      </c>
      <c r="BA42" s="246">
        <f ca="1">IF(Sammenligning!$G$9="GJ",1,(1*3.6))*(AMV1træ!$I65*BA$183+AMV1træBP!$I65*BA$184+AMV3kul!$I63*BA$185+AMV4træ!$I63*BA$186+AMV4træBP!$I63*BA$187+AVV1træ!$I63*BA$188+AVV1kul!$I63*BA$189+AVV2træ!$I63*BA$190+AVV2halm!$I63*BA$191+AVV2gasGT!$I63*BA$192+KKV!$I63*BA$193+HCVgas!$I63*BA$194+SPolie!$I63*BA$195+SPgas!$I63*BA$196+GeoEL!$I61*BA$197+GeoVa!$I61*BA$198+VP!$I61*BA$199+Sol!$I61*BA$200+Affald!$I65*BA$201)</f>
        <v>-22.627491355762078</v>
      </c>
      <c r="BB42" s="246">
        <f ca="1">IF(Sammenligning!$G$9="GJ",1,(1*3.6))*(AMV1træ!$I65*BB$183+AMV1træBP!$I65*BB$184+AMV3kul!$I63*BB$185+AMV4træ!$I63*BB$186+AMV4træBP!$I63*BB$187+AVV1træ!$I63*BB$188+AVV1kul!$I63*BB$189+AVV2træ!$I63*BB$190+AVV2halm!$I63*BB$191+AVV2gasGT!$I63*BB$192+KKV!$I63*BB$193+HCVgas!$I63*BB$194+SPolie!$I63*BB$195+SPgas!$I63*BB$196+GeoEL!$I61*BB$197+GeoVa!$I61*BB$198+VP!$I61*BB$199+Sol!$I61*BB$200+Affald!$I65*BB$201)</f>
        <v>-24.798754568919911</v>
      </c>
      <c r="BC42" s="310">
        <f ca="1">IF(Sammenligning!$G$9="GJ",1,(1*3.6))*(AMV1træ!$J65*BC$183+AMV1træBP!$J65*BC$184+AMV3kul!$J63*BC$185+AMV4træ!$J63*BC$186+AMV4træBP!$J63*BC$187+AVV1træ!$J63*BC$188+AVV1kul!$J63*BC$189+AVV2træ!$J63*BC$190+AVV2halm!$J63*BC$191+AVV2gasGT!$J63*BC$192+KKV!$J63*BC$193+HCVgas!$J63*BC$194+SPolie!$J63*BC$195+SPgas!$J63*BC$196+GeoEL!$J61*BC$197+GeoVa!$J61*BC$198+VP!$J61*BC$199+Sol!$J61*BC$200+Affald!$J65*BC$201)</f>
        <v>-13.227426992312845</v>
      </c>
      <c r="BD42" s="310">
        <f ca="1">IF(Sammenligning!$G$9="GJ",1,(1*3.6))*(AMV1træ!$J65*BD$183+AMV1træBP!$J65*BD$184+AMV3kul!$J63*BD$185+AMV4træ!$J63*BD$186+AMV4træBP!$J63*BD$187+AVV1træ!$J63*BD$188+AVV1kul!$J63*BD$189+AVV2træ!$J63*BD$190+AVV2halm!$J63*BD$191+AVV2gasGT!$J63*BD$192+KKV!$J63*BD$193+HCVgas!$J63*BD$194+SPolie!$J63*BD$195+SPgas!$J63*BD$196+GeoEL!$J61*BD$197+GeoVa!$J61*BD$198+VP!$J61*BD$199+Sol!$J61*BD$200+Affald!$J65*BD$201)</f>
        <v>-27.383999596670932</v>
      </c>
      <c r="BE42" s="310">
        <f ca="1">IF(Sammenligning!$G$9="GJ",1,(1*3.6))*(AMV1træ!$J65*BE$183+AMV1træBP!$J65*BE$184+AMV3kul!$J63*BE$185+AMV4træ!$J63*BE$186+AMV4træBP!$J63*BE$187+AVV1træ!$J63*BE$188+AVV1kul!$J63*BE$189+AVV2træ!$J63*BE$190+AVV2halm!$J63*BE$191+AVV2gasGT!$J63*BE$192+KKV!$J63*BE$193+HCVgas!$J63*BE$194+SPolie!$J63*BE$195+SPgas!$J63*BE$196+GeoEL!$J61*BE$197+GeoVa!$J61*BE$198+VP!$J61*BE$199+Sol!$J61*BE$200+Affald!$J65*BE$201)</f>
        <v>-32.193940853635191</v>
      </c>
      <c r="BF42" s="310">
        <f ca="1">IF(Sammenligning!$G$9="GJ",1,(1*3.6))*(AMV1træ!$J65*BF$183+AMV1træBP!$J65*BF$184+AMV3kul!$J63*BF$185+AMV4træ!$J63*BF$186+AMV4træBP!$J63*BF$187+AVV1træ!$J63*BF$188+AVV1kul!$J63*BF$189+AVV2træ!$J63*BF$190+AVV2halm!$J63*BF$191+AVV2gasGT!$J63*BF$192+KKV!$J63*BF$193+HCVgas!$J63*BF$194+SPolie!$J63*BF$195+SPgas!$J63*BF$196+GeoEL!$J61*BF$197+GeoVa!$J61*BF$198+VP!$J61*BF$199+Sol!$J61*BF$200+Affald!$J65*BF$201)</f>
        <v>-39.431076719641048</v>
      </c>
      <c r="BG42" s="310">
        <f ca="1">IF(Sammenligning!$G$9="GJ",1,(1*3.6))*(AMV1træ!$J65*BG$183+AMV1træBP!$J65*BG$184+AMV3kul!$J63*BG$185+AMV4træ!$J63*BG$186+AMV4træBP!$J63*BG$187+AVV1træ!$J63*BG$188+AVV1kul!$J63*BG$189+AVV2træ!$J63*BG$190+AVV2halm!$J63*BG$191+AVV2gasGT!$J63*BG$192+KKV!$J63*BG$193+HCVgas!$J63*BG$194+SPolie!$J63*BG$195+SPgas!$J63*BG$196+GeoEL!$J61*BG$197+GeoVa!$J61*BG$198+VP!$J61*BG$199+Sol!$J61*BG$200+Affald!$J65*BG$201)</f>
        <v>-30.774076943955436</v>
      </c>
      <c r="BH42" s="310">
        <f ca="1">IF(Sammenligning!$G$9="GJ",1,(1*3.6))*(AMV1træ!$J65*BH$183+AMV1træBP!$J65*BH$184+AMV3kul!$J63*BH$185+AMV4træ!$J63*BH$186+AMV4træBP!$J63*BH$187+AVV1træ!$J63*BH$188+AVV1kul!$J63*BH$189+AVV2træ!$J63*BH$190+AVV2halm!$J63*BH$191+AVV2gasGT!$J63*BH$192+KKV!$J63*BH$193+HCVgas!$J63*BH$194+SPolie!$J63*BH$195+SPgas!$J63*BH$196+GeoEL!$J61*BH$197+GeoVa!$J61*BH$198+VP!$J61*BH$199+Sol!$J61*BH$200+Affald!$J65*BH$201)</f>
        <v>-34.684142385992295</v>
      </c>
      <c r="BI42" s="310">
        <f ca="1">IF(Sammenligning!$G$9="GJ",1,(1*3.6))*(AMV1træ!$J65*BI$183+AMV1træBP!$J65*BI$184+AMV3kul!$J63*BI$185+AMV4træ!$J63*BI$186+AMV4træBP!$J63*BI$187+AVV1træ!$J63*BI$188+AVV1kul!$J63*BI$189+AVV2træ!$J63*BI$190+AVV2halm!$J63*BI$191+AVV2gasGT!$J63*BI$192+KKV!$J63*BI$193+HCVgas!$J63*BI$194+SPolie!$J63*BI$195+SPgas!$J63*BI$196+GeoEL!$J61*BI$197+GeoVa!$J61*BI$198+VP!$J61*BI$199+Sol!$J61*BI$200+Affald!$J65*BI$201)</f>
        <v>-36.9108676384202</v>
      </c>
      <c r="BJ42" s="310">
        <f ca="1">IF(Sammenligning!$G$9="GJ",1,(1*3.6))*(AMV1træ!$J65*BJ$183+AMV1træBP!$J65*BJ$184+AMV3kul!$J63*BJ$185+AMV4træ!$J63*BJ$186+AMV4træBP!$J63*BJ$187+AVV1træ!$J63*BJ$188+AVV1kul!$J63*BJ$189+AVV2træ!$J63*BJ$190+AVV2halm!$J63*BJ$191+AVV2gasGT!$J63*BJ$192+KKV!$J63*BJ$193+HCVgas!$J63*BJ$194+SPolie!$J63*BJ$195+SPgas!$J63*BJ$196+GeoEL!$J61*BJ$197+GeoVa!$J61*BJ$198+VP!$J61*BJ$199+Sol!$J61*BJ$200+Affald!$J65*BJ$201)</f>
        <v>-24.964691412140738</v>
      </c>
      <c r="BK42" s="310">
        <f ca="1">IF(Sammenligning!$G$9="GJ",1,(1*3.6))*(AMV1træ!$J65*BK$183+AMV1træBP!$J65*BK$184+AMV3kul!$J63*BK$185+AMV4træ!$J63*BK$186+AMV4træBP!$J63*BK$187+AVV1træ!$J63*BK$188+AVV1kul!$J63*BK$189+AVV2træ!$J63*BK$190+AVV2halm!$J63*BK$191+AVV2gasGT!$J63*BK$192+KKV!$J63*BK$193+HCVgas!$J63*BK$194+SPolie!$J63*BK$195+SPgas!$J63*BK$196+GeoEL!$J61*BK$197+GeoVa!$J61*BK$198+VP!$J61*BK$199+Sol!$J61*BK$200+Affald!$J65*BK$201)</f>
        <v>-41.679330322991596</v>
      </c>
      <c r="BL42" s="310">
        <f ca="1">IF(Sammenligning!$G$9="GJ",1,(1*3.6))*(AMV1træ!$J65*BL$183+AMV1træBP!$J65*BL$184+AMV3kul!$J63*BL$185+AMV4træ!$J63*BL$186+AMV4træBP!$J63*BL$187+AVV1træ!$J63*BL$188+AVV1kul!$J63*BL$189+AVV2træ!$J63*BL$190+AVV2halm!$J63*BL$191+AVV2gasGT!$J63*BL$192+KKV!$J63*BL$193+HCVgas!$J63*BL$194+SPolie!$J63*BL$195+SPgas!$J63*BL$196+GeoEL!$J61*BL$197+GeoVa!$J61*BL$198+VP!$J61*BL$199+Sol!$J61*BL$200+Affald!$J65*BL$201)</f>
        <v>-29.747253301470671</v>
      </c>
      <c r="BM42" s="310">
        <f ca="1">IF(Sammenligning!$G$9="GJ",1,(1*3.6))*(AMV1træ!$J65*BM$183+AMV1træBP!$J65*BM$184+AMV3kul!$J63*BM$185+AMV4træ!$J63*BM$186+AMV4træBP!$J63*BM$187+AVV1træ!$J63*BM$188+AVV1kul!$J63*BM$189+AVV2træ!$J63*BM$190+AVV2halm!$J63*BM$191+AVV2gasGT!$J63*BM$192+KKV!$J63*BM$193+HCVgas!$J63*BM$194+SPolie!$J63*BM$195+SPgas!$J63*BM$196+GeoEL!$J61*BM$197+GeoVa!$J61*BM$198+VP!$J61*BM$199+Sol!$J61*BM$200+Affald!$J65*BM$201)</f>
        <v>-32.358063242903981</v>
      </c>
      <c r="BN42" s="310">
        <f ca="1">IF(Sammenligning!$G$9="GJ",1,(1*3.6))*(AMV1træ!$J65*BN$183+AMV1træBP!$J65*BN$184+AMV3kul!$J63*BN$185+AMV4træ!$J63*BN$186+AMV4træBP!$J63*BN$187+AVV1træ!$J63*BN$188+AVV1kul!$J63*BN$189+AVV2træ!$J63*BN$190+AVV2halm!$J63*BN$191+AVV2gasGT!$J63*BN$192+KKV!$J63*BN$193+HCVgas!$J63*BN$194+SPolie!$J63*BN$195+SPgas!$J63*BN$196+GeoEL!$J61*BN$197+GeoVa!$J61*BN$198+VP!$J61*BN$199+Sol!$J61*BN$200+Affald!$J65*BN$201)</f>
        <v>-35.463041663344789</v>
      </c>
      <c r="BO42" s="246">
        <f ca="1">IF(Sammenligning!$G$9="GJ",1,(1*3.6))*(AMV1træ!$K65*BO$183+AMV1træBP!$K65*BO$184+AMV3kul!$K63*BO$185+AMV4træ!$K63*BO$186+AMV4træBP!$K63*BO$187+AVV1træ!$K63*BO$188+AVV1kul!$K63*BO$189+AVV2træ!$K63*BO$190+AVV2halm!$K63*BO$191+AVV2gasGT!$K63*BO$192+KKV!$K63*BO$193+HCVgas!$K63*BO$194+SPolie!$K63*BO$195+SPgas!$K63*BO$196+GeoEL!$K61*BO$197+GeoVa!$K61*BO$198+VP!$K61*BO$199+Sol!$K61*BO$200+Affald!$K65*BO$201)</f>
        <v>-17.391164431259586</v>
      </c>
      <c r="BP42" s="246">
        <f ca="1">IF(Sammenligning!$G$9="GJ",1,(1*3.6))*(AMV1træ!$K65*BP$183+AMV1træBP!$K65*BP$184+AMV3kul!$K63*BP$185+AMV4træ!$K63*BP$186+AMV4træBP!$K63*BP$187+AVV1træ!$K63*BP$188+AVV1kul!$K63*BP$189+AVV2træ!$K63*BP$190+AVV2halm!$K63*BP$191+AVV2gasGT!$K63*BP$192+KKV!$K63*BP$193+HCVgas!$K63*BP$194+SPolie!$K63*BP$195+SPgas!$K63*BP$196+GeoEL!$K61*BP$197+GeoVa!$K61*BP$198+VP!$K61*BP$199+Sol!$K61*BP$200+Affald!$K65*BP$201)</f>
        <v>-36.003951490189159</v>
      </c>
      <c r="BQ42" s="246">
        <f ca="1">IF(Sammenligning!$G$9="GJ",1,(1*3.6))*(AMV1træ!$K65*BQ$183+AMV1træBP!$K65*BQ$184+AMV3kul!$K63*BQ$185+AMV4træ!$K63*BQ$186+AMV4træBP!$K63*BQ$187+AVV1træ!$K63*BQ$188+AVV1kul!$K63*BQ$189+AVV2træ!$K63*BQ$190+AVV2halm!$K63*BQ$191+AVV2gasGT!$K63*BQ$192+KKV!$K63*BQ$193+HCVgas!$K63*BQ$194+SPolie!$K63*BQ$195+SPgas!$K63*BQ$196+GeoEL!$K61*BQ$197+GeoVa!$K61*BQ$198+VP!$K61*BQ$199+Sol!$K61*BQ$200+Affald!$K65*BQ$201)</f>
        <v>-42.327968954294505</v>
      </c>
      <c r="BR42" s="246">
        <f ca="1">IF(Sammenligning!$G$9="GJ",1,(1*3.6))*(AMV1træ!$K65*BR$183+AMV1træBP!$K65*BR$184+AMV3kul!$K63*BR$185+AMV4træ!$K63*BR$186+AMV4træBP!$K63*BR$187+AVV1træ!$K63*BR$188+AVV1kul!$K63*BR$189+AVV2træ!$K63*BR$190+AVV2halm!$K63*BR$191+AVV2gasGT!$K63*BR$192+KKV!$K63*BR$193+HCVgas!$K63*BR$194+SPolie!$K63*BR$195+SPgas!$K63*BR$196+GeoEL!$K61*BR$197+GeoVa!$K61*BR$198+VP!$K61*BR$199+Sol!$K61*BR$200+Affald!$K65*BR$201)</f>
        <v>-51.843214809003769</v>
      </c>
      <c r="BS42" s="246">
        <f ca="1">IF(Sammenligning!$G$9="GJ",1,(1*3.6))*(AMV1træ!$K65*BS$183+AMV1træBP!$K65*BS$184+AMV3kul!$K63*BS$185+AMV4træ!$K63*BS$186+AMV4træBP!$K63*BS$187+AVV1træ!$K63*BS$188+AVV1kul!$K63*BS$189+AVV2træ!$K63*BS$190+AVV2halm!$K63*BS$191+AVV2gasGT!$K63*BS$192+KKV!$K63*BS$193+HCVgas!$K63*BS$194+SPolie!$K63*BS$195+SPgas!$K63*BS$196+GeoEL!$K61*BS$197+GeoVa!$K61*BS$198+VP!$K61*BS$199+Sol!$K61*BS$200+Affald!$K65*BS$201)</f>
        <v>-40.461159427573826</v>
      </c>
      <c r="BT42" s="246">
        <f ca="1">IF(Sammenligning!$G$9="GJ",1,(1*3.6))*(AMV1træ!$K65*BT$183+AMV1træBP!$K65*BT$184+AMV3kul!$K63*BT$185+AMV4træ!$K63*BT$186+AMV4træBP!$K63*BT$187+AVV1træ!$K63*BT$188+AVV1kul!$K63*BT$189+AVV2træ!$K63*BT$190+AVV2halm!$K63*BT$191+AVV2gasGT!$K63*BT$192+KKV!$K63*BT$193+HCVgas!$K63*BT$194+SPolie!$K63*BT$195+SPgas!$K63*BT$196+GeoEL!$K61*BT$197+GeoVa!$K61*BT$198+VP!$K61*BT$199+Sol!$K61*BT$200+Affald!$K65*BT$201)</f>
        <v>-45.602037625500579</v>
      </c>
      <c r="BU42" s="246">
        <f ca="1">IF(Sammenligning!$G$9="GJ",1,(1*3.6))*(AMV1træ!$K65*BU$183+AMV1træBP!$K65*BU$184+AMV3kul!$K63*BU$185+AMV4træ!$K63*BU$186+AMV4træBP!$K63*BU$187+AVV1træ!$K63*BU$188+AVV1kul!$K63*BU$189+AVV2træ!$K63*BU$190+AVV2halm!$K63*BU$191+AVV2gasGT!$K63*BU$192+KKV!$K63*BU$193+HCVgas!$K63*BU$194+SPolie!$K63*BU$195+SPgas!$K63*BU$196+GeoEL!$K61*BU$197+GeoVa!$K61*BU$198+VP!$K61*BU$199+Sol!$K61*BU$200+Affald!$K65*BU$201)</f>
        <v>-48.529692794621305</v>
      </c>
      <c r="BV42" s="246">
        <f ca="1">IF(Sammenligning!$G$9="GJ",1,(1*3.6))*(AMV1træ!$K65*BV$183+AMV1træBP!$K65*BV$184+AMV3kul!$K63*BV$185+AMV4træ!$K63*BV$186+AMV4træBP!$K63*BV$187+AVV1træ!$K63*BV$188+AVV1kul!$K63*BV$189+AVV2træ!$K63*BV$190+AVV2halm!$K63*BV$191+AVV2gasGT!$K63*BV$192+KKV!$K63*BV$193+HCVgas!$K63*BV$194+SPolie!$K63*BV$195+SPgas!$K63*BV$196+GeoEL!$K61*BV$197+GeoVa!$K61*BV$198+VP!$K61*BV$199+Sol!$K61*BV$200+Affald!$K65*BV$201)</f>
        <v>-32.823092017556391</v>
      </c>
      <c r="BW42" s="246">
        <f ca="1">IF(Sammenligning!$G$9="GJ",1,(1*3.6))*(AMV1træ!$K65*BW$183+AMV1træBP!$K65*BW$184+AMV3kul!$K63*BW$185+AMV4træ!$K63*BW$186+AMV4træBP!$K63*BW$187+AVV1træ!$K63*BW$188+AVV1kul!$K63*BW$189+AVV2træ!$K63*BW$190+AVV2halm!$K63*BW$191+AVV2gasGT!$K63*BW$192+KKV!$K63*BW$193+HCVgas!$K63*BW$194+SPolie!$K63*BW$195+SPgas!$K63*BW$196+GeoEL!$K61*BW$197+GeoVa!$K61*BW$198+VP!$K61*BW$199+Sol!$K61*BW$200+Affald!$K65*BW$201)</f>
        <v>-54.799175036322652</v>
      </c>
      <c r="BX42" s="246">
        <f ca="1">IF(Sammenligning!$G$9="GJ",1,(1*3.6))*(AMV1træ!$K65*BX$183+AMV1træBP!$K65*BX$184+AMV3kul!$K63*BX$185+AMV4træ!$K63*BX$186+AMV4træBP!$K63*BX$187+AVV1træ!$K63*BX$188+AVV1kul!$K63*BX$189+AVV2træ!$K63*BX$190+AVV2halm!$K63*BX$191+AVV2gasGT!$K63*BX$192+KKV!$K63*BX$193+HCVgas!$K63*BX$194+SPolie!$K63*BX$195+SPgas!$K63*BX$196+GeoEL!$K61*BX$197+GeoVa!$K61*BX$198+VP!$K61*BX$199+Sol!$K61*BX$200+Affald!$K65*BX$201)</f>
        <v>-39.111111620185788</v>
      </c>
      <c r="BY42" s="246">
        <f ca="1">IF(Sammenligning!$G$9="GJ",1,(1*3.6))*(AMV1træ!$K65*BY$183+AMV1træBP!$K65*BY$184+AMV3kul!$K63*BY$185+AMV4træ!$K63*BY$186+AMV4træBP!$K63*BY$187+AVV1træ!$K63*BY$188+AVV1kul!$K63*BY$189+AVV2træ!$K63*BY$190+AVV2halm!$K63*BY$191+AVV2gasGT!$K63*BY$192+KKV!$K63*BY$193+HCVgas!$K63*BY$194+SPolie!$K63*BY$195+SPgas!$K63*BY$196+GeoEL!$K61*BY$197+GeoVa!$K61*BY$198+VP!$K61*BY$199+Sol!$K61*BY$200+Affald!$K65*BY$201)</f>
        <v>-42.543753888150768</v>
      </c>
      <c r="BZ42" s="246">
        <f ca="1">IF(Sammenligning!$G$9="GJ",1,(1*3.6))*(AMV1træ!$K65*BZ$183+AMV1træBP!$K65*BZ$184+AMV3kul!$K63*BZ$185+AMV4træ!$K63*BZ$186+AMV4træBP!$K63*BZ$187+AVV1træ!$K63*BZ$188+AVV1kul!$K63*BZ$189+AVV2træ!$K63*BZ$190+AVV2halm!$K63*BZ$191+AVV2gasGT!$K63*BZ$192+KKV!$K63*BZ$193+HCVgas!$K63*BZ$194+SPolie!$K63*BZ$195+SPgas!$K63*BZ$196+GeoEL!$K61*BZ$197+GeoVa!$K61*BZ$198+VP!$K61*BZ$199+Sol!$K61*BZ$200+Affald!$K65*BZ$201)</f>
        <v>-46.626119286710924</v>
      </c>
      <c r="CA42" s="310">
        <f ca="1">IF(Sammenligning!$G$9="GJ",1,(1*3.6))*(AMV1træ!$L65*CA$183+AMV1træBP!$L65*CA$184+AMV3kul!$L63*CA$185+AMV4træ!$L63*CA$186+AMV4træBP!$L63*CA$187+AVV1træ!$L63*CA$188+AVV1kul!$L63*CA$189+AVV2træ!$L63*CA$190+AVV2halm!$L63*CA$191+AVV2gasGT!$L63*CA$192+KKV!$L63*CA$193+HCVgas!$L63*CA$194+SPolie!$L63*CA$195+SPgas!$L63*CA$196+GeoEL!$L61*CA$197+GeoVa!$L61*CA$198+VP!$L61*CA$199+Sol!$L61*CA$200++Affald!$L65*CA$201)</f>
        <v>1.2290523230159138</v>
      </c>
      <c r="CB42" s="310">
        <f ca="1">IF(Sammenligning!$G$9="GJ",1,(1*3.6))*(AMV1træ!$L65*CB$183+AMV1træBP!$L65*CB$184+AMV3kul!$L63*CB$185+AMV4træ!$L63*CB$186+AMV4træBP!$L63*CB$187+AVV1træ!$L63*CB$188+AVV1kul!$L63*CB$189+AVV2træ!$L63*CB$190+AVV2halm!$L63*CB$191+AVV2gasGT!$L63*CB$192+KKV!$L63*CB$193+HCVgas!$L63*CB$194+SPolie!$L63*CB$195+SPgas!$L63*CB$196+GeoEL!$L61*CB$197+GeoVa!$L61*CB$198+VP!$L61*CB$199+Sol!$L61*CB$200++Affald!$L65*CB$201)</f>
        <v>-31.497373536818404</v>
      </c>
      <c r="CC42" s="310">
        <f ca="1">IF(Sammenligning!$G$9="GJ",1,(1*3.6))*(AMV1træ!$L65*CC$183+AMV1træBP!$L65*CC$184+AMV3kul!$L63*CC$185+AMV4træ!$L63*CC$186+AMV4træBP!$L63*CC$187+AVV1træ!$L63*CC$188+AVV1kul!$L63*CC$189+AVV2træ!$L63*CC$190+AVV2halm!$L63*CC$191+AVV2gasGT!$L63*CC$192+KKV!$L63*CC$193+HCVgas!$L63*CC$194+SPolie!$L63*CC$195+SPgas!$L63*CC$196+GeoEL!$L61*CC$197+GeoVa!$L61*CC$198+VP!$L61*CC$199+Sol!$L61*CC$200++Affald!$L65*CC$201)</f>
        <v>-42.06435033646428</v>
      </c>
      <c r="CD42" s="310">
        <f ca="1">IF(Sammenligning!$G$9="GJ",1,(1*3.6))*(AMV1træ!$L65*CD$183+AMV1træBP!$L65*CD$184+AMV3kul!$L63*CD$185+AMV4træ!$L63*CD$186+AMV4træBP!$L63*CD$187+AVV1træ!$L63*CD$188+AVV1kul!$L63*CD$189+AVV2træ!$L63*CD$190+AVV2halm!$L63*CD$191+AVV2gasGT!$L63*CD$192+KKV!$L63*CD$193+HCVgas!$L63*CD$194+SPolie!$L63*CD$195+SPgas!$L63*CD$196+GeoEL!$L61*CD$197+GeoVa!$L61*CD$198+VP!$L61*CD$199+Sol!$L61*CD$200++Affald!$L65*CD$201)</f>
        <v>-44.73901645397067</v>
      </c>
      <c r="CE42" s="310">
        <f ca="1">IF(Sammenligning!$G$9="GJ",1,(1*3.6))*(AMV1træ!$L65*CE$183+AMV1træBP!$L65*CE$184+AMV3kul!$L63*CE$185+AMV4træ!$L63*CE$186+AMV4træBP!$L63*CE$187+AVV1træ!$L63*CE$188+AVV1kul!$L63*CE$189+AVV2træ!$L63*CE$190+AVV2halm!$L63*CE$191+AVV2gasGT!$L63*CE$192+KKV!$L63*CE$193+HCVgas!$L63*CE$194+SPolie!$L63*CE$195+SPgas!$L63*CE$196+GeoEL!$L61*CE$197+GeoVa!$L61*CE$198+VP!$L61*CE$199+Sol!$L61*CE$200++Affald!$L65*CE$201)</f>
        <v>-63.469162302435386</v>
      </c>
      <c r="CF42" s="310">
        <f ca="1">IF(Sammenligning!$G$9="GJ",1,(1*3.6))*(AMV1træ!$L65*CF$183+AMV1træBP!$L65*CF$184+AMV3kul!$L63*CF$185+AMV4træ!$L63*CF$186+AMV4træBP!$L63*CF$187+AVV1træ!$L63*CF$188+AVV1kul!$L63*CF$189+AVV2træ!$L63*CF$190+AVV2halm!$L63*CF$191+AVV2gasGT!$L63*CF$192+KKV!$L63*CF$193+HCVgas!$L63*CF$194+SPolie!$L63*CF$195+SPgas!$L63*CF$196+GeoEL!$L61*CF$197+GeoVa!$L61*CF$198+VP!$L61*CF$199+Sol!$L61*CF$200++Affald!$L65*CF$201)</f>
        <v>-51.747656188381391</v>
      </c>
      <c r="CG42" s="310">
        <f ca="1">IF(Sammenligning!$G$9="GJ",1,(1*3.6))*(AMV1træ!$L65*CG$183+AMV1træBP!$L65*CG$184+AMV3kul!$L63*CG$185+AMV4træ!$L63*CG$186+AMV4træBP!$L63*CG$187+AVV1træ!$L63*CG$188+AVV1kul!$L63*CG$189+AVV2træ!$L63*CG$190+AVV2halm!$L63*CG$191+AVV2gasGT!$L63*CG$192+KKV!$L63*CG$193+HCVgas!$L63*CG$194+SPolie!$L63*CG$195+SPgas!$L63*CG$196+GeoEL!$L61*CG$197+GeoVa!$L61*CG$198+VP!$L61*CG$199+Sol!$L61*CG$200++Affald!$L65*CG$201)</f>
        <v>-50.449683925463468</v>
      </c>
      <c r="CH42" s="310">
        <f ca="1">IF(Sammenligning!$G$9="GJ",1,(1*3.6))*(AMV1træ!$L65*CH$183+AMV1træBP!$L65*CH$184+AMV3kul!$L63*CH$185+AMV4træ!$L63*CH$186+AMV4træBP!$L63*CH$187+AVV1træ!$L63*CH$188+AVV1kul!$L63*CH$189+AVV2træ!$L63*CH$190+AVV2halm!$L63*CH$191+AVV2gasGT!$L63*CH$192+KKV!$L63*CH$193+HCVgas!$L63*CH$194+SPolie!$L63*CH$195+SPgas!$L63*CH$196+GeoEL!$L61*CH$197+GeoVa!$L61*CH$198+VP!$L61*CH$199+Sol!$L61*CH$200++Affald!$L65*CH$201)</f>
        <v>-33.733610677135125</v>
      </c>
      <c r="CI42" s="310">
        <f ca="1">IF(Sammenligning!$G$9="GJ",1,(1*3.6))*(AMV1træ!$L65*CI$183+AMV1træBP!$L65*CI$184+AMV3kul!$L63*CI$185+AMV4træ!$L63*CI$186+AMV4træBP!$L63*CI$187+AVV1træ!$L63*CI$188+AVV1kul!$L63*CI$189+AVV2træ!$L63*CI$190+AVV2halm!$L63*CI$191+AVV2gasGT!$L63*CI$192+KKV!$L63*CI$193+HCVgas!$L63*CI$194+SPolie!$L63*CI$195+SPgas!$L63*CI$196+GeoEL!$L61*CI$197+GeoVa!$L61*CI$198+VP!$L61*CI$199+Sol!$L61*CI$200++Affald!$L65*CI$201)</f>
        <v>-62.734944265079612</v>
      </c>
      <c r="CJ42" s="310">
        <f ca="1">IF(Sammenligning!$G$9="GJ",1,(1*3.6))*(AMV1træ!$L65*CJ$183+AMV1træBP!$L65*CJ$184+AMV3kul!$L63*CJ$185+AMV4træ!$L63*CJ$186+AMV4træBP!$L63*CJ$187+AVV1træ!$L63*CJ$188+AVV1kul!$L63*CJ$189+AVV2træ!$L63*CJ$190+AVV2halm!$L63*CJ$191+AVV2gasGT!$L63*CJ$192+KKV!$L63*CJ$193+HCVgas!$L63*CJ$194+SPolie!$L63*CJ$195+SPgas!$L63*CJ$196+GeoEL!$L61*CJ$197+GeoVa!$L61*CJ$198+VP!$L61*CJ$199+Sol!$L61*CJ$200++Affald!$L65*CJ$201)</f>
        <v>-51.035111024952748</v>
      </c>
      <c r="CK42" s="310">
        <f ca="1">IF(Sammenligning!$G$9="GJ",1,(1*3.6))*(AMV1træ!$L65*CK$183+AMV1træBP!$L65*CK$184+AMV3kul!$L63*CK$185+AMV4træ!$L63*CK$186+AMV4træBP!$L63*CK$187+AVV1træ!$L63*CK$188+AVV1kul!$L63*CK$189+AVV2træ!$L63*CK$190+AVV2halm!$L63*CK$191+AVV2gasGT!$L63*CK$192+KKV!$L63*CK$193+HCVgas!$L63*CK$194+SPolie!$L63*CK$195+SPgas!$L63*CK$196+GeoEL!$L61*CK$197+GeoVa!$L61*CK$198+VP!$L61*CK$199+Sol!$L61*CK$200++Affald!$L65*CK$201)</f>
        <v>-47.423464513597921</v>
      </c>
      <c r="CL42" s="310">
        <f ca="1">IF(Sammenligning!$G$9="GJ",1,(1*3.6))*(AMV1træ!$L65*CL$183+AMV1træBP!$L65*CL$184+AMV3kul!$L63*CL$185+AMV4træ!$L63*CL$186+AMV4træBP!$L63*CL$187+AVV1træ!$L63*CL$188+AVV1kul!$L63*CL$189+AVV2træ!$L63*CL$190+AVV2halm!$L63*CL$191+AVV2gasGT!$L63*CL$192+KKV!$L63*CL$193+HCVgas!$L63*CL$194+SPolie!$L63*CL$195+SPgas!$L63*CL$196+GeoEL!$L61*CL$197+GeoVa!$L61*CL$198+VP!$L61*CL$199+Sol!$L61*CL$200++Affald!$L65*CL$201)</f>
        <v>-26.881232977196575</v>
      </c>
      <c r="CM42" s="246">
        <f ca="1">IF(Sammenligning!$G$9="GJ",1,(1*3.6))*(AMV1træ!$M65*CM$183+AMV1træBP!$M65*CM$184+AMV3kul!$M63*CM$185+AMV4træ!$M63*CM$186+AMV4træBP!$M63*CM$187+AVV1træ!$M63*CM$188+AVV1kul!$M63*CM$189+AVV2træ!$M63*CM$190+AVV2halm!$M63*CM$191+AVV2gasGT!$M63*CM$192+KKV!$M63*CM$193+HCVgas!$M63*CM$194+SPolie!$M63*CM$195+SPgas!$M63*CM$196+GeoEL!$M61*CM$197+GeoVa!$M61*CM$198+VP!$M61*CM$199+Sol!$M61*CM$200+Affald!$M65*CM$201)</f>
        <v>-8.9789172183804666E-2</v>
      </c>
      <c r="CN42" s="246">
        <f ca="1">IF(Sammenligning!$G$9="GJ",1,(1*3.6))*(AMV1træ!$M65*CN$183+AMV1træBP!$M65*CN$184+AMV3kul!$M63*CN$185+AMV4træ!$M63*CN$186+AMV4træBP!$M63*CN$187+AVV1træ!$M63*CN$188+AVV1kul!$M63*CN$189+AVV2træ!$M63*CN$190+AVV2halm!$M63*CN$191+AVV2gasGT!$M63*CN$192+KKV!$M63*CN$193+HCVgas!$M63*CN$194+SPolie!$M63*CN$195+SPgas!$M63*CN$196+GeoEL!$M61*CN$197+GeoVa!$M61*CN$198+VP!$M61*CN$199+Sol!$M61*CN$200+Affald!$M65*CN$201)</f>
        <v>-29.950003154432938</v>
      </c>
      <c r="CO42" s="246">
        <f ca="1">IF(Sammenligning!$G$9="GJ",1,(1*3.6))*(AMV1træ!$M65*CO$183+AMV1træBP!$M65*CO$184+AMV3kul!$M63*CO$185+AMV4træ!$M63*CO$186+AMV4træBP!$M63*CO$187+AVV1træ!$M63*CO$188+AVV1kul!$M63*CO$189+AVV2træ!$M63*CO$190+AVV2halm!$M63*CO$191+AVV2gasGT!$M63*CO$192+KKV!$M63*CO$193+HCVgas!$M63*CO$194+SPolie!$M63*CO$195+SPgas!$M63*CO$196+GeoEL!$M61*CO$197+GeoVa!$M61*CO$198+VP!$M61*CO$199+Sol!$M61*CO$200+Affald!$M65*CO$201)</f>
        <v>-40.203617091060813</v>
      </c>
      <c r="CP42" s="246">
        <f ca="1">IF(Sammenligning!$G$9="GJ",1,(1*3.6))*(AMV1træ!$M65*CP$183+AMV1træBP!$M65*CP$184+AMV3kul!$M63*CP$185+AMV4træ!$M63*CP$186+AMV4træBP!$M63*CP$187+AVV1træ!$M63*CP$188+AVV1kul!$M63*CP$189+AVV2træ!$M63*CP$190+AVV2halm!$M63*CP$191+AVV2gasGT!$M63*CP$192+KKV!$M63*CP$193+HCVgas!$M63*CP$194+SPolie!$M63*CP$195+SPgas!$M63*CP$196+GeoEL!$M61*CP$197+GeoVa!$M61*CP$198+VP!$M61*CP$199+Sol!$M61*CP$200+Affald!$M65*CP$201)</f>
        <v>-45.335882273501532</v>
      </c>
      <c r="CQ42" s="246">
        <f ca="1">IF(Sammenligning!$G$9="GJ",1,(1*3.6))*(AMV1træ!$M65*CQ$183+AMV1træBP!$M65*CQ$184+AMV3kul!$M63*CQ$185+AMV4træ!$M63*CQ$186+AMV4træBP!$M63*CQ$187+AVV1træ!$M63*CQ$188+AVV1kul!$M63*CQ$189+AVV2træ!$M63*CQ$190+AVV2halm!$M63*CQ$191+AVV2gasGT!$M63*CQ$192+KKV!$M63*CQ$193+HCVgas!$M63*CQ$194+SPolie!$M63*CQ$195+SPgas!$M63*CQ$196+GeoEL!$M61*CQ$197+GeoVa!$M61*CQ$198+VP!$M61*CQ$199+Sol!$M61*CQ$200+Affald!$M65*CQ$201)</f>
        <v>-59.86213247783423</v>
      </c>
      <c r="CR42" s="246">
        <f ca="1">IF(Sammenligning!$G$9="GJ",1,(1*3.6))*(AMV1træ!$M65*CR$183+AMV1træBP!$M65*CR$184+AMV3kul!$M63*CR$185+AMV4træ!$M63*CR$186+AMV4træBP!$M63*CR$187+AVV1træ!$M63*CR$188+AVV1kul!$M63*CR$189+AVV2træ!$M63*CR$190+AVV2halm!$M63*CR$191+AVV2gasGT!$M63*CR$192+KKV!$M63*CR$193+HCVgas!$M63*CR$194+SPolie!$M63*CR$195+SPgas!$M63*CR$196+GeoEL!$M61*CR$197+GeoVa!$M61*CR$198+VP!$M61*CR$199+Sol!$M61*CR$200+Affald!$M65*CR$201)</f>
        <v>-50.028033759875697</v>
      </c>
      <c r="CS42" s="246">
        <f ca="1">IF(Sammenligning!$G$9="GJ",1,(1*3.6))*(AMV1træ!$M65*CS$183+AMV1træBP!$M65*CS$184+AMV3kul!$M63*CS$185+AMV4træ!$M63*CS$186+AMV4træBP!$M63*CS$187+AVV1træ!$M63*CS$188+AVV1kul!$M63*CS$189+AVV2træ!$M63*CS$190+AVV2halm!$M63*CS$191+AVV2gasGT!$M63*CS$192+KKV!$M63*CS$193+HCVgas!$M63*CS$194+SPolie!$M63*CS$195+SPgas!$M63*CS$196+GeoEL!$M61*CS$197+GeoVa!$M61*CS$198+VP!$M61*CS$199+Sol!$M61*CS$200+Affald!$M65*CS$201)</f>
        <v>-48.516972423516457</v>
      </c>
      <c r="CT42" s="246">
        <f ca="1">IF(Sammenligning!$G$9="GJ",1,(1*3.6))*(AMV1træ!$M65*CT$183+AMV1træBP!$M65*CT$184+AMV3kul!$M63*CT$185+AMV4træ!$M63*CT$186+AMV4træBP!$M63*CT$187+AVV1træ!$M63*CT$188+AVV1kul!$M63*CT$189+AVV2træ!$M63*CT$190+AVV2halm!$M63*CT$191+AVV2gasGT!$M63*CT$192+KKV!$M63*CT$193+HCVgas!$M63*CT$194+SPolie!$M63*CT$195+SPgas!$M63*CT$196+GeoEL!$M61*CT$197+GeoVa!$M61*CT$198+VP!$M61*CT$199+Sol!$M61*CT$200+Affald!$M65*CT$201)</f>
        <v>-32.992264557374035</v>
      </c>
      <c r="CU42" s="246">
        <f ca="1">IF(Sammenligning!$G$9="GJ",1,(1*3.6))*(AMV1træ!$M65*CU$183+AMV1træBP!$M65*CU$184+AMV3kul!$M63*CU$185+AMV4træ!$M63*CU$186+AMV4træBP!$M63*CU$187+AVV1træ!$M63*CU$188+AVV1kul!$M63*CU$189+AVV2træ!$M63*CU$190+AVV2halm!$M63*CU$191+AVV2gasGT!$M63*CU$192+KKV!$M63*CU$193+HCVgas!$M63*CU$194+SPolie!$M63*CU$195+SPgas!$M63*CU$196+GeoEL!$M61*CU$197+GeoVa!$M61*CU$198+VP!$M61*CU$199+Sol!$M61*CU$200+Affald!$M65*CU$201)</f>
        <v>-60.661592134408814</v>
      </c>
      <c r="CV42" s="246">
        <f ca="1">IF(Sammenligning!$G$9="GJ",1,(1*3.6))*(AMV1træ!$M65*CV$183+AMV1træBP!$M65*CV$184+AMV3kul!$M63*CV$185+AMV4træ!$M63*CV$186+AMV4træBP!$M63*CV$187+AVV1træ!$M63*CV$188+AVV1kul!$M63*CV$189+AVV2træ!$M63*CV$190+AVV2halm!$M63*CV$191+AVV2gasGT!$M63*CV$192+KKV!$M63*CV$193+HCVgas!$M63*CV$194+SPolie!$M63*CV$195+SPgas!$M63*CV$196+GeoEL!$M61*CV$197+GeoVa!$M61*CV$198+VP!$M61*CV$199+Sol!$M61*CV$200+Affald!$M65*CV$201)</f>
        <v>-49.868253016098244</v>
      </c>
      <c r="CW42" s="246">
        <f ca="1">IF(Sammenligning!$G$9="GJ",1,(1*3.6))*(AMV1træ!$M65*CW$183+AMV1træBP!$M65*CW$184+AMV3kul!$M63*CW$185+AMV4træ!$M63*CW$186+AMV4træBP!$M63*CW$187+AVV1træ!$M63*CW$188+AVV1kul!$M63*CW$189+AVV2træ!$M63*CW$190+AVV2halm!$M63*CW$191+AVV2gasGT!$M63*CW$192+KKV!$M63*CW$193+HCVgas!$M63*CW$194+SPolie!$M63*CW$195+SPgas!$M63*CW$196+GeoEL!$M61*CW$197+GeoVa!$M61*CW$198+VP!$M61*CW$199+Sol!$M61*CW$200+Affald!$M65*CW$201)</f>
        <v>-45.499905743144325</v>
      </c>
      <c r="CX42" s="246">
        <f ca="1">IF(Sammenligning!$G$9="GJ",1,(1*3.6))*(AMV1træ!$M65*CX$183+AMV1træBP!$M65*CX$184+AMV3kul!$M63*CX$185+AMV4træ!$M63*CX$186+AMV4træBP!$M63*CX$187+AVV1træ!$M63*CX$188+AVV1kul!$M63*CX$189+AVV2træ!$M63*CX$190+AVV2halm!$M63*CX$191+AVV2gasGT!$M63*CX$192+KKV!$M63*CX$193+HCVgas!$M63*CX$194+SPolie!$M63*CX$195+SPgas!$M63*CX$196+GeoEL!$M61*CX$197+GeoVa!$M61*CX$198+VP!$M61*CX$199+Sol!$M61*CX$200+Affald!$M65*CX$201)</f>
        <v>-17.923187327987232</v>
      </c>
      <c r="CY42" s="246">
        <f ca="1">IF(Sammenligning!$G$9="GJ",1,(1*3.6))*(AMV1træ!$N65*CY$183+AMV1træBP!$N65*CY$184+AMV3kul!$N63*CY$185+AMV4træ!$N63*CY$186+AMV4træBP!$N63*CY$187+AVV1træ!$N63*CY$188+AVV1kul!$N63*CY$189+AVV2træ!$N63*CY$190+AVV2halm!$N63*CY$191+AVV2gasGT!$N63*CY$192+KKV!$N63*CY$193+HCVgas!$N63*CY$194+SPolie!$N63*CY$195+SPgas!$N63*CY$196+GeoEL!$N61*CY$197+GeoVa!$N61*CY$198+VP!$N61*CY$199+Sol!$N61*CY$200+Affald!$N65*CY$201)</f>
        <v>-1.3770861700330812</v>
      </c>
      <c r="CZ42" s="246">
        <f ca="1">IF(Sammenligning!$G$9="GJ",1,(1*3.6))*(AMV1træ!$N65*CZ$183+AMV1træBP!$N65*CZ$184+AMV3kul!$N63*CZ$185+AMV4træ!$N63*CZ$186+AMV4træBP!$N63*CZ$187+AVV1træ!$N63*CZ$188+AVV1kul!$N63*CZ$189+AVV2træ!$N63*CZ$190+AVV2halm!$N63*CZ$191+AVV2gasGT!$N63*CZ$192+KKV!$N63*CZ$193+HCVgas!$N63*CZ$194+SPolie!$N63*CZ$195+SPgas!$N63*CZ$196+GeoEL!$N61*CZ$197+GeoVa!$N61*CZ$198+VP!$N61*CZ$199+Sol!$N61*CZ$200+Affald!$N65*CZ$201)</f>
        <v>-29.254448590927588</v>
      </c>
      <c r="DA42" s="246">
        <f ca="1">IF(Sammenligning!$G$9="GJ",1,(1*3.6))*(AMV1træ!$N65*DA$183+AMV1træBP!$N65*DA$184+AMV3kul!$N63*DA$185+AMV4træ!$N63*DA$186+AMV4træBP!$N63*DA$187+AVV1træ!$N63*DA$188+AVV1kul!$N63*DA$189+AVV2træ!$N63*DA$190+AVV2halm!$N63*DA$191+AVV2gasGT!$N63*DA$192+KKV!$N63*DA$193+HCVgas!$N63*DA$194+SPolie!$N63*DA$195+SPgas!$N63*DA$196+GeoEL!$N61*DA$197+GeoVa!$N61*DA$198+VP!$N61*DA$199+Sol!$N61*DA$200+Affald!$N65*DA$201)</f>
        <v>-39.467879689640228</v>
      </c>
      <c r="DB42" s="246">
        <f ca="1">IF(Sammenligning!$G$9="GJ",1,(1*3.6))*(AMV1træ!$N65*DB$183+AMV1træBP!$N65*DB$184+AMV3kul!$N63*DB$185+AMV4træ!$N63*DB$186+AMV4træBP!$N63*DB$187+AVV1træ!$N63*DB$188+AVV1kul!$N63*DB$189+AVV2træ!$N63*DB$190+AVV2halm!$N63*DB$191+AVV2gasGT!$N63*DB$192+KKV!$N63*DB$193+HCVgas!$N63*DB$194+SPolie!$N63*DB$195+SPgas!$N63*DB$196+GeoEL!$N61*DB$197+GeoVa!$N61*DB$198+VP!$N61*DB$199+Sol!$N61*DB$200+Affald!$N65*DB$201)</f>
        <v>-47.125017573954203</v>
      </c>
      <c r="DC42" s="246">
        <f ca="1">IF(Sammenligning!$G$9="GJ",1,(1*3.6))*(AMV1træ!$N65*DC$183+AMV1træBP!$N65*DC$184+AMV3kul!$N63*DC$185+AMV4træ!$N63*DC$186+AMV4træBP!$N63*DC$187+AVV1træ!$N63*DC$188+AVV1kul!$N63*DC$189+AVV2træ!$N63*DC$190+AVV2halm!$N63*DC$191+AVV2gasGT!$N63*DC$192+KKV!$N63*DC$193+HCVgas!$N63*DC$194+SPolie!$N63*DC$195+SPgas!$N63*DC$196+GeoEL!$N61*DC$197+GeoVa!$N61*DC$198+VP!$N61*DC$199+Sol!$N61*DC$200+Affald!$N65*DC$201)</f>
        <v>-58.097833737510989</v>
      </c>
      <c r="DD42" s="246">
        <f ca="1">IF(Sammenligning!$G$9="GJ",1,(1*3.6))*(AMV1træ!$N65*DD$183+AMV1træBP!$N65*DD$184+AMV3kul!$N63*DD$185+AMV4træ!$N63*DD$186+AMV4træBP!$N63*DD$187+AVV1træ!$N63*DD$188+AVV1kul!$N63*DD$189+AVV2træ!$N63*DD$190+AVV2halm!$N63*DD$191+AVV2gasGT!$N63*DD$192+KKV!$N63*DD$193+HCVgas!$N63*DD$194+SPolie!$N63*DD$195+SPgas!$N63*DD$196+GeoEL!$N61*DD$197+GeoVa!$N61*DD$198+VP!$N61*DD$199+Sol!$N61*DD$200+Affald!$N65*DD$201)</f>
        <v>-49.691409588379791</v>
      </c>
      <c r="DE42" s="246">
        <f ca="1">IF(Sammenligning!$G$9="GJ",1,(1*3.6))*(AMV1træ!$N65*DE$183+AMV1træBP!$N65*DE$184+AMV3kul!$N63*DE$185+AMV4træ!$N63*DE$186+AMV4træBP!$N63*DE$187+AVV1træ!$N63*DE$188+AVV1kul!$N63*DE$189+AVV2træ!$N63*DE$190+AVV2halm!$N63*DE$191+AVV2gasGT!$N63*DE$192+KKV!$N63*DE$193+HCVgas!$N63*DE$194+SPolie!$N63*DE$195+SPgas!$N63*DE$196+GeoEL!$N61*DE$197+GeoVa!$N61*DE$198+VP!$N61*DE$199+Sol!$N61*DE$200+Affald!$N65*DE$201)</f>
        <v>-47.930082024295139</v>
      </c>
      <c r="DF42" s="246">
        <f ca="1">IF(Sammenligning!$G$9="GJ",1,(1*3.6))*(AMV1træ!$N65*DF$183+AMV1træBP!$N65*DF$184+AMV3kul!$N63*DF$185+AMV4træ!$N63*DF$186+AMV4træBP!$N63*DF$187+AVV1træ!$N63*DF$188+AVV1kul!$N63*DF$189+AVV2træ!$N63*DF$190+AVV2halm!$N63*DF$191+AVV2gasGT!$N63*DF$192+KKV!$N63*DF$193+HCVgas!$N63*DF$194+SPolie!$N63*DF$195+SPgas!$N63*DF$196+GeoEL!$N61*DF$197+GeoVa!$N61*DF$198+VP!$N61*DF$199+Sol!$N61*DF$200+Affald!$N65*DF$201)</f>
        <v>-33.158695178497808</v>
      </c>
      <c r="DG42" s="246">
        <f ca="1">IF(Sammenligning!$G$9="GJ",1,(1*3.6))*(AMV1træ!$N65*DG$183+AMV1træBP!$N65*DG$184+AMV3kul!$N63*DG$185+AMV4træ!$N63*DG$186+AMV4træBP!$N63*DG$187+AVV1træ!$N63*DG$188+AVV1kul!$N63*DG$189+AVV2træ!$N63*DG$190+AVV2halm!$N63*DG$191+AVV2gasGT!$N63*DG$192+KKV!$N63*DG$193+HCVgas!$N63*DG$194+SPolie!$N63*DG$195+SPgas!$N63*DG$196+GeoEL!$N61*DG$197+GeoVa!$N61*DG$198+VP!$N61*DG$199+Sol!$N61*DG$200+Affald!$N65*DG$201)</f>
        <v>-60.28372789698976</v>
      </c>
      <c r="DH42" s="246">
        <f ca="1">IF(Sammenligning!$G$9="GJ",1,(1*3.6))*(AMV1træ!$N65*DH$183+AMV1træBP!$N65*DH$184+AMV3kul!$N63*DH$185+AMV4træ!$N63*DH$186+AMV4træBP!$N63*DH$187+AVV1træ!$N63*DH$188+AVV1kul!$N63*DH$189+AVV2træ!$N63*DH$190+AVV2halm!$N63*DH$191+AVV2gasGT!$N63*DH$192+KKV!$N63*DH$193+HCVgas!$N63*DH$194+SPolie!$N63*DH$195+SPgas!$N63*DH$196+GeoEL!$N61*DH$197+GeoVa!$N61*DH$198+VP!$N61*DH$199+Sol!$N61*DH$200+Affald!$N65*DH$201)</f>
        <v>-50.080083797573749</v>
      </c>
      <c r="DI42" s="246">
        <f ca="1">IF(Sammenligning!$G$9="GJ",1,(1*3.6))*(AMV1træ!$N65*DI$183+AMV1træBP!$N65*DI$184+AMV3kul!$N63*DI$185+AMV4træ!$N63*DI$186+AMV4træBP!$N63*DI$187+AVV1træ!$N63*DI$188+AVV1kul!$N63*DI$189+AVV2træ!$N63*DI$190+AVV2halm!$N63*DI$191+AVV2gasGT!$N63*DI$192+KKV!$N63*DI$193+HCVgas!$N63*DI$194+SPolie!$N63*DI$195+SPgas!$N63*DI$196+GeoEL!$N61*DI$197+GeoVa!$N61*DI$198+VP!$N61*DI$199+Sol!$N61*DI$200+Affald!$N65*DI$201)</f>
        <v>-44.851824899147516</v>
      </c>
      <c r="DJ42" s="246">
        <f ca="1">IF(Sammenligning!$G$9="GJ",1,(1*3.6))*(AMV1træ!$N65*DJ$183+AMV1træBP!$N65*DJ$184+AMV3kul!$N63*DJ$185+AMV4træ!$N63*DJ$186+AMV4træBP!$N63*DJ$187+AVV1træ!$N63*DJ$188+AVV1kul!$N63*DJ$189+AVV2træ!$N63*DJ$190+AVV2halm!$N63*DJ$191+AVV2gasGT!$N63*DJ$192+KKV!$N63*DJ$193+HCVgas!$N63*DJ$194+SPolie!$N63*DJ$195+SPgas!$N63*DJ$196+GeoEL!$N61*DJ$197+GeoVa!$N61*DJ$198+VP!$N61*DJ$199+Sol!$N61*DJ$200+Affald!$N65*DJ$201)</f>
        <v>-9.7442418389086214</v>
      </c>
      <c r="DK42" s="246">
        <f ca="1">IF(Sammenligning!$G$9="GJ",1,(1*3.6))*(AMV1træ!$O65*DK$183+AMV1træBP!$O65*DK$184+AMV3kul!$O63*DK$185+AMV4træ!$O63*DK$186+AMV4træBP!$O63*DK$187+AVV1træ!$O63*DK$188+AVV1kul!$O63*DK$189+AVV2træ!$O63*DK$190+AVV2halm!$O63*DK$191+AVV2gasGT!$O63*DK$192+KKV!$O63*DK$193+HCVgas!$O63*DK$194+SPolie!$O63*DK$195+SPgas!$O63*DK$196+GeoEL!$O61*DK$197+GeoVa!$O61*DK$198+VP!$O61*DK$199+Sol!$O61*DK$200+Affald!$O65*DK$201)</f>
        <v>-2.8141739896862612</v>
      </c>
      <c r="DL42" s="246">
        <f ca="1">IF(Sammenligning!$G$9="GJ",1,(1*3.6))*(AMV1træ!$O65*DL$183+AMV1træBP!$O65*DL$184+AMV3kul!$O63*DL$185+AMV4træ!$O63*DL$186+AMV4træBP!$O63*DL$187+AVV1træ!$O63*DL$188+AVV1kul!$O63*DL$189+AVV2træ!$O63*DL$190+AVV2halm!$O63*DL$191+AVV2gasGT!$O63*DL$192+KKV!$O63*DL$193+HCVgas!$O63*DL$194+SPolie!$O63*DL$195+SPgas!$O63*DL$196+GeoEL!$O61*DL$197+GeoVa!$O61*DL$198+VP!$O61*DL$199+Sol!$O61*DL$200+Affald!$O65*DL$201)</f>
        <v>-30.146063799674124</v>
      </c>
      <c r="DM42" s="246">
        <f ca="1">IF(Sammenligning!$G$9="GJ",1,(1*3.6))*(AMV1træ!$O65*DM$183+AMV1træBP!$O65*DM$184+AMV3kul!$O63*DM$185+AMV4træ!$O63*DM$186+AMV4træBP!$O63*DM$187+AVV1træ!$O63*DM$188+AVV1kul!$O63*DM$189+AVV2træ!$O63*DM$190+AVV2halm!$O63*DM$191+AVV2gasGT!$O63*DM$192+KKV!$O63*DM$193+HCVgas!$O63*DM$194+SPolie!$O63*DM$195+SPgas!$O63*DM$196+GeoEL!$O61*DM$197+GeoVa!$O61*DM$198+VP!$O61*DM$199+Sol!$O61*DM$200+Affald!$O65*DM$201)</f>
        <v>-40.871078380182169</v>
      </c>
      <c r="DN42" s="246">
        <f ca="1">IF(Sammenligning!$G$9="GJ",1,(1*3.6))*(AMV1træ!$O65*DN$183+AMV1træBP!$O65*DN$184+AMV3kul!$O63*DN$185+AMV4træ!$O63*DN$186+AMV4træBP!$O63*DN$187+AVV1træ!$O63*DN$188+AVV1kul!$O63*DN$189+AVV2træ!$O63*DN$190+AVV2halm!$O63*DN$191+AVV2gasGT!$O63*DN$192+KKV!$O63*DN$193+HCVgas!$O63*DN$194+SPolie!$O63*DN$195+SPgas!$O63*DN$196+GeoEL!$O61*DN$197+GeoVa!$O61*DN$198+VP!$O61*DN$199+Sol!$O61*DN$200+Affald!$O65*DN$201)</f>
        <v>-51.614023203051524</v>
      </c>
      <c r="DO42" s="246">
        <f ca="1">IF(Sammenligning!$G$9="GJ",1,(1*3.6))*(AMV1træ!$O65*DO$183+AMV1træBP!$O65*DO$184+AMV3kul!$O63*DO$185+AMV4træ!$O63*DO$186+AMV4træBP!$O63*DO$187+AVV1træ!$O63*DO$188+AVV1kul!$O63*DO$189+AVV2træ!$O63*DO$190+AVV2halm!$O63*DO$191+AVV2gasGT!$O63*DO$192+KKV!$O63*DO$193+HCVgas!$O63*DO$194+SPolie!$O63*DO$195+SPgas!$O63*DO$196+GeoEL!$O61*DO$197+GeoVa!$O61*DO$198+VP!$O61*DO$199+Sol!$O61*DO$200+Affald!$O65*DO$201)</f>
        <v>-59.584466759913944</v>
      </c>
      <c r="DP42" s="246">
        <f ca="1">IF(Sammenligning!$G$9="GJ",1,(1*3.6))*(AMV1træ!$O65*DP$183+AMV1træBP!$O65*DP$184+AMV3kul!$O63*DP$185+AMV4træ!$O63*DP$186+AMV4træBP!$O63*DP$187+AVV1træ!$O63*DP$188+AVV1kul!$O63*DP$189+AVV2træ!$O63*DP$190+AVV2halm!$O63*DP$191+AVV2gasGT!$O63*DP$192+KKV!$O63*DP$193+HCVgas!$O63*DP$194+SPolie!$O63*DP$195+SPgas!$O63*DP$196+GeoEL!$O61*DP$197+GeoVa!$O61*DP$198+VP!$O61*DP$199+Sol!$O61*DP$200+Affald!$O65*DP$201)</f>
        <v>-52.079036892910352</v>
      </c>
      <c r="DQ42" s="246">
        <f ca="1">IF(Sammenligning!$G$9="GJ",1,(1*3.6))*(AMV1træ!$O65*DQ$183+AMV1træBP!$O65*DQ$184+AMV3kul!$O63*DQ$185+AMV4træ!$O63*DQ$186+AMV4træBP!$O63*DQ$187+AVV1træ!$O63*DQ$188+AVV1kul!$O63*DQ$189+AVV2træ!$O63*DQ$190+AVV2halm!$O63*DQ$191+AVV2gasGT!$O63*DQ$192+KKV!$O63*DQ$193+HCVgas!$O63*DQ$194+SPolie!$O63*DQ$195+SPgas!$O63*DQ$196+GeoEL!$O61*DQ$197+GeoVa!$O61*DQ$198+VP!$O61*DQ$199+Sol!$O61*DQ$200+Affald!$O65*DQ$201)</f>
        <v>-49.953819031206258</v>
      </c>
      <c r="DR42" s="246">
        <f ca="1">IF(Sammenligning!$G$9="GJ",1,(1*3.6))*(AMV1træ!$O65*DR$183+AMV1træBP!$O65*DR$184+AMV3kul!$O63*DR$185+AMV4træ!$O63*DR$186+AMV4træBP!$O63*DR$187+AVV1træ!$O63*DR$188+AVV1kul!$O63*DR$189+AVV2træ!$O63*DR$190+AVV2halm!$O63*DR$191+AVV2gasGT!$O63*DR$192+KKV!$O63*DR$193+HCVgas!$O63*DR$194+SPolie!$O63*DR$195+SPgas!$O63*DR$196+GeoEL!$O61*DR$197+GeoVa!$O61*DR$198+VP!$O61*DR$199+Sol!$O61*DR$200+Affald!$O65*DR$201)</f>
        <v>-35.172502979332002</v>
      </c>
      <c r="DS42" s="246">
        <f ca="1">IF(Sammenligning!$G$9="GJ",1,(1*3.6))*(AMV1træ!$O65*DS$183+AMV1træBP!$O65*DS$184+AMV3kul!$O63*DS$185+AMV4træ!$O63*DS$186+AMV4træBP!$O63*DS$187+AVV1træ!$O63*DS$188+AVV1kul!$O63*DS$189+AVV2træ!$O63*DS$190+AVV2halm!$O63*DS$191+AVV2gasGT!$O63*DS$192+KKV!$O63*DS$193+HCVgas!$O63*DS$194+SPolie!$O63*DS$195+SPgas!$O63*DS$196+GeoEL!$O61*DS$197+GeoVa!$O61*DS$198+VP!$O61*DS$199+Sol!$O61*DS$200+Affald!$O65*DS$201)</f>
        <v>-63.233913203149008</v>
      </c>
      <c r="DT42" s="246">
        <f ca="1">IF(Sammenligning!$G$9="GJ",1,(1*3.6))*(AMV1træ!$O65*DT$183+AMV1træBP!$O65*DT$184+AMV3kul!$O63*DT$185+AMV4træ!$O63*DT$186+AMV4træBP!$O63*DT$187+AVV1træ!$O63*DT$188+AVV1kul!$O63*DT$189+AVV2træ!$O63*DT$190+AVV2halm!$O63*DT$191+AVV2gasGT!$O63*DT$192+KKV!$O63*DT$193+HCVgas!$O63*DT$194+SPolie!$O63*DT$195+SPgas!$O63*DT$196+GeoEL!$O61*DT$197+GeoVa!$O61*DT$198+VP!$O61*DT$199+Sol!$O61*DT$200+Affald!$O65*DT$201)</f>
        <v>-53.085238858465665</v>
      </c>
      <c r="DU42" s="246">
        <f ca="1">IF(Sammenligning!$G$9="GJ",1,(1*3.6))*(AMV1træ!$O65*DU$183+AMV1træBP!$O65*DU$184+AMV3kul!$O63*DU$185+AMV4træ!$O63*DU$186+AMV4træBP!$O63*DU$187+AVV1træ!$O63*DU$188+AVV1kul!$O63*DU$189+AVV2træ!$O63*DU$190+AVV2halm!$O63*DU$191+AVV2gasGT!$O63*DU$192+KKV!$O63*DU$193+HCVgas!$O63*DU$194+SPolie!$O63*DU$195+SPgas!$O63*DU$196+GeoEL!$O61*DU$197+GeoVa!$O61*DU$198+VP!$O61*DU$199+Sol!$O61*DU$200+Affald!$O65*DU$201)</f>
        <v>-46.652827324982418</v>
      </c>
      <c r="DV42" s="246">
        <f ca="1">IF(Sammenligning!$G$9="GJ",1,(1*3.6))*(AMV1træ!$O65*DV$183+AMV1træBP!$O65*DV$184+AMV3kul!$O63*DV$185+AMV4træ!$O63*DV$186+AMV4træBP!$O63*DV$187+AVV1træ!$O63*DV$188+AVV1kul!$O63*DV$189+AVV2træ!$O63*DV$190+AVV2halm!$O63*DV$191+AVV2gasGT!$O63*DV$192+KKV!$O63*DV$193+HCVgas!$O63*DV$194+SPolie!$O63*DV$195+SPgas!$O63*DV$196+GeoEL!$O61*DV$197+GeoVa!$O61*DV$198+VP!$O61*DV$199+Sol!$O61*DV$200+Affald!$O65*DV$201)</f>
        <v>-1.7072286431673118</v>
      </c>
      <c r="DW42" s="246">
        <f ca="1">IF(Sammenligning!$G$9="GJ",1,(1*3.6))*(AMV1træ!$P65*DW$183+AMV1træBP!$P65*DW$184+AMV3kul!$P63*DW$185+AMV4træ!$P63*DW$186+AMV4træBP!$P63*DW$187+AVV1træ!$P63*DW$188+AVV1kul!$P63*DW$189+AVV2træ!$P63*DW$190+AVV2halm!$P63*DW$191+AVV2gasGT!$P63*DW$192+KKV!$P63*DW$193+HCVgas!$P63*DW$194+SPolie!$P63*DW$195+SPgas!$P63*DW$196+GeoEL!$P61*DW$197+GeoVa!$P61*DW$198+VP!$P61*DW$199+Sol!$P61*DW$200+Affald!$P65*DW$201)</f>
        <v>-4.286438700293294</v>
      </c>
      <c r="DX42" s="246">
        <f ca="1">IF(Sammenligning!$G$9="GJ",1,(1*3.6))*(AMV1træ!$P65*DX$183+AMV1træBP!$P65*DX$184+AMV3kul!$P63*DX$185+AMV4træ!$P63*DX$186+AMV4træBP!$P63*DX$187+AVV1træ!$P63*DX$188+AVV1kul!$P63*DX$189+AVV2træ!$P63*DX$190+AVV2halm!$P63*DX$191+AVV2gasGT!$P63*DX$192+KKV!$P63*DX$193+HCVgas!$P63*DX$194+SPolie!$P63*DX$195+SPgas!$P63*DX$196+GeoEL!$P61*DX$197+GeoVa!$P61*DX$198+VP!$P61*DX$199+Sol!$P61*DX$200+Affald!$P65*DX$201)</f>
        <v>-30.187021966352606</v>
      </c>
      <c r="DY42" s="246">
        <f ca="1">IF(Sammenligning!$G$9="GJ",1,(1*3.6))*(AMV1træ!$P65*DY$183+AMV1træBP!$P65*DY$184+AMV3kul!$P63*DY$185+AMV4træ!$P63*DY$186+AMV4træBP!$P63*DY$187+AVV1træ!$P63*DY$188+AVV1kul!$P63*DY$189+AVV2træ!$P63*DY$190+AVV2halm!$P63*DY$191+AVV2gasGT!$P63*DY$192+KKV!$P63*DY$193+HCVgas!$P63*DY$194+SPolie!$P63*DY$195+SPgas!$P63*DY$196+GeoEL!$P61*DY$197+GeoVa!$P61*DY$198+VP!$P61*DY$199+Sol!$P61*DY$200+Affald!$P65*DY$201)</f>
        <v>-41.122878716184012</v>
      </c>
      <c r="DZ42" s="246">
        <f ca="1">IF(Sammenligning!$G$9="GJ",1,(1*3.6))*(AMV1træ!$P65*DZ$183+AMV1træBP!$P65*DZ$184+AMV3kul!$P63*DZ$185+AMV4træ!$P63*DZ$186+AMV4træBP!$P63*DZ$187+AVV1træ!$P63*DZ$188+AVV1kul!$P63*DZ$189+AVV2træ!$P63*DZ$190+AVV2halm!$P63*DZ$191+AVV2gasGT!$P63*DZ$192+KKV!$P63*DZ$193+HCVgas!$P63*DZ$194+SPolie!$P63*DZ$195+SPgas!$P63*DZ$196+GeoEL!$P61*DZ$197+GeoVa!$P61*DZ$198+VP!$P61*DZ$199+Sol!$P61*DZ$200+Affald!$P65*DZ$201)</f>
        <v>-54.874677102747938</v>
      </c>
      <c r="EA42" s="246">
        <f ca="1">IF(Sammenligning!$G$9="GJ",1,(1*3.6))*(AMV1træ!$P65*EA$183+AMV1træBP!$P65*EA$184+AMV3kul!$P63*EA$185+AMV4træ!$P63*EA$186+AMV4træBP!$P63*EA$187+AVV1træ!$P63*EA$188+AVV1kul!$P63*EA$189+AVV2træ!$P63*EA$190+AVV2halm!$P63*EA$191+AVV2gasGT!$P63*EA$192+KKV!$P63*EA$193+HCVgas!$P63*EA$194+SPolie!$P63*EA$195+SPgas!$P63*EA$196+GeoEL!$P61*EA$197+GeoVa!$P61*EA$198+VP!$P61*EA$199+Sol!$P61*EA$200+Affald!$P65*EA$201)</f>
        <v>-59.47834335421993</v>
      </c>
      <c r="EB42" s="246">
        <f ca="1">IF(Sammenligning!$G$9="GJ",1,(1*3.6))*(AMV1træ!$P65*EB$183+AMV1træBP!$P65*EB$184+AMV3kul!$P63*EB$185+AMV4træ!$P63*EB$186+AMV4træBP!$P63*EB$187+AVV1træ!$P63*EB$188+AVV1kul!$P63*EB$189+AVV2træ!$P63*EB$190+AVV2halm!$P63*EB$191+AVV2gasGT!$P63*EB$192+KKV!$P63*EB$193+HCVgas!$P63*EB$194+SPolie!$P63*EB$195+SPgas!$P63*EB$196+GeoEL!$P61*EB$197+GeoVa!$P61*EB$198+VP!$P61*EB$199+Sol!$P61*EB$200+Affald!$P65*EB$201)</f>
        <v>-53.047179997300525</v>
      </c>
      <c r="EC42" s="246">
        <f ca="1">IF(Sammenligning!$G$9="GJ",1,(1*3.6))*(AMV1træ!$P65*EC$183+AMV1træBP!$P65*EC$184+AMV3kul!$P63*EC$185+AMV4træ!$P63*EC$186+AMV4træBP!$P63*EC$187+AVV1træ!$P63*EC$188+AVV1kul!$P63*EC$189+AVV2træ!$P63*EC$190+AVV2halm!$P63*EC$191+AVV2gasGT!$P63*EC$192+KKV!$P63*EC$193+HCVgas!$P63*EC$194+SPolie!$P63*EC$195+SPgas!$P63*EC$196+GeoEL!$P61*EC$197+GeoVa!$P61*EC$198+VP!$P61*EC$199+Sol!$P61*EC$200+Affald!$P65*EC$201)</f>
        <v>-50.591501520686535</v>
      </c>
      <c r="ED42" s="246">
        <f ca="1">IF(Sammenligning!$G$9="GJ",1,(1*3.6))*(AMV1træ!$P65*ED$183+AMV1træBP!$P65*ED$184+AMV3kul!$P63*ED$185+AMV4træ!$P63*ED$186+AMV4træBP!$P63*ED$187+AVV1træ!$P63*ED$188+AVV1kul!$P63*ED$189+AVV2træ!$P63*ED$190+AVV2halm!$P63*ED$191+AVV2gasGT!$P63*ED$192+KKV!$P63*ED$193+HCVgas!$P63*ED$194+SPolie!$P63*ED$195+SPgas!$P63*ED$196+GeoEL!$P61*ED$197+GeoVa!$P61*ED$198+VP!$P61*ED$199+Sol!$P61*ED$200+Affald!$P65*ED$201)</f>
        <v>-36.270286019168402</v>
      </c>
      <c r="EE42" s="246">
        <f ca="1">IF(Sammenligning!$G$9="GJ",1,(1*3.6))*(AMV1træ!$P65*EE$183+AMV1træBP!$P65*EE$184+AMV3kul!$P63*EE$185+AMV4træ!$P63*EE$186+AMV4træBP!$P63*EE$187+AVV1træ!$P63*EE$188+AVV1kul!$P63*EE$189+AVV2træ!$P63*EE$190+AVV2halm!$P63*EE$191+AVV2gasGT!$P63*EE$192+KKV!$P63*EE$193+HCVgas!$P63*EE$194+SPolie!$P63*EE$195+SPgas!$P63*EE$196+GeoEL!$P61*EE$197+GeoVa!$P61*EE$198+VP!$P61*EE$199+Sol!$P61*EE$200+Affald!$P65*EE$201)</f>
        <v>-64.488499787607807</v>
      </c>
      <c r="EF42" s="246">
        <f ca="1">IF(Sammenligning!$G$9="GJ",1,(1*3.6))*(AMV1træ!$P65*EF$183+AMV1træBP!$P65*EF$184+AMV3kul!$P63*EF$185+AMV4træ!$P63*EF$186+AMV4træBP!$P63*EF$187+AVV1træ!$P63*EF$188+AVV1kul!$P63*EF$189+AVV2træ!$P63*EF$190+AVV2halm!$P63*EF$191+AVV2gasGT!$P63*EF$192+KKV!$P63*EF$193+HCVgas!$P63*EF$194+SPolie!$P63*EF$195+SPgas!$P63*EF$196+GeoEL!$P61*EF$197+GeoVa!$P61*EF$198+VP!$P61*EF$199+Sol!$P61*EF$200+Affald!$P65*EF$201)</f>
        <v>-54.710328005622635</v>
      </c>
      <c r="EG42" s="246">
        <f ca="1">IF(Sammenligning!$G$9="GJ",1,(1*3.6))*(AMV1træ!$P65*EG$183+AMV1træBP!$P65*EG$184+AMV3kul!$P63*EG$185+AMV4træ!$P63*EG$186+AMV4træBP!$P63*EG$187+AVV1træ!$P63*EG$188+AVV1kul!$P63*EG$189+AVV2træ!$P63*EG$190+AVV2halm!$P63*EG$191+AVV2gasGT!$P63*EG$192+KKV!$P63*EG$193+HCVgas!$P63*EG$194+SPolie!$P63*EG$195+SPgas!$P63*EG$196+GeoEL!$P61*EG$197+GeoVa!$P61*EG$198+VP!$P61*EG$199+Sol!$P61*EG$200+Affald!$P65*EG$201)</f>
        <v>-47.164632634285724</v>
      </c>
      <c r="EH42" s="246">
        <f ca="1">IF(Sammenligning!$G$9="GJ",1,(1*3.6))*(AMV1træ!$P65*EH$183+AMV1træBP!$P65*EH$184+AMV3kul!$P63*EH$185+AMV4træ!$P63*EH$186+AMV4træBP!$P63*EH$187+AVV1træ!$P63*EH$188+AVV1kul!$P63*EH$189+AVV2træ!$P63*EH$190+AVV2halm!$P63*EH$191+AVV2gasGT!$P63*EH$192+KKV!$P63*EH$193+HCVgas!$P63*EH$194+SPolie!$P63*EH$195+SPgas!$P63*EH$196+GeoEL!$P61*EH$197+GeoVa!$P61*EH$198+VP!$P61*EH$199+Sol!$P61*EH$200+Affald!$P65*EH$201)</f>
        <v>6.9960697053891181</v>
      </c>
      <c r="EI42" s="310">
        <f ca="1">IF(Sammenligning!$G$9="GJ",1,(1*3.6))*(AMV1træ!$Q65*EI$183+AMV1træBP!$Q65*EI$184+AMV3kul!$Q63*EI$185+AMV4træ!$Q63*EI$186+AMV4træBP!$Q63*EI$187+AVV1træ!$Q63*EI$188+AVV1kul!$Q63*EI$189+AVV2træ!$Q63*EI$190+AVV2halm!$Q63*EI$191+AVV2gasGT!$Q63*EI$192+KKV!$Q63*EI$193+HCVgas!$Q63*EI$194+SPolie!$Q63*EI$195+SPgas!$Q63*EI$196+GeoEL!$Q61*EI$197+GeoVa!$Q61*EI$198+VP!$Q61*EI$199+Sol!$Q61*EI$200+Affald!$Q65*EI$201)</f>
        <v>-5.8322763190376516</v>
      </c>
      <c r="EJ42" s="310">
        <f ca="1">IF(Sammenligning!$G$9="GJ",1,(1*3.6))*(AMV1træ!$Q65*EJ$183+AMV1træBP!$Q65*EJ$184+AMV3kul!$Q63*EJ$185+AMV4træ!$Q63*EJ$186+AMV4træBP!$Q63*EJ$187+AVV1træ!$Q63*EJ$188+AVV1kul!$Q63*EJ$189+AVV2træ!$Q63*EJ$190+AVV2halm!$Q63*EJ$191+AVV2gasGT!$Q63*EJ$192+KKV!$Q63*EJ$193+HCVgas!$Q63*EJ$194+SPolie!$Q63*EJ$195+SPgas!$Q63*EJ$196+GeoEL!$Q61*EJ$197+GeoVa!$Q61*EJ$198+VP!$Q61*EJ$199+Sol!$Q61*EJ$200+Affald!$Q65*EJ$201)</f>
        <v>-30.189990497059664</v>
      </c>
      <c r="EK42" s="310">
        <f ca="1">IF(Sammenligning!$G$9="GJ",1,(1*3.6))*(AMV1træ!$Q65*EK$183+AMV1træBP!$Q65*EK$184+AMV3kul!$Q63*EK$185+AMV4træ!$Q63*EK$186+AMV4træBP!$Q63*EK$187+AVV1træ!$Q63*EK$188+AVV1kul!$Q63*EK$189+AVV2træ!$Q63*EK$190+AVV2halm!$Q63*EK$191+AVV2gasGT!$Q63*EK$192+KKV!$Q63*EK$193+HCVgas!$Q63*EK$194+SPolie!$Q63*EK$195+SPgas!$Q63*EK$196+GeoEL!$Q61*EK$197+GeoVa!$Q61*EK$198+VP!$Q61*EK$199+Sol!$Q61*EK$200+Affald!$Q65*EK$201)</f>
        <v>-41.318220977651073</v>
      </c>
      <c r="EL42" s="310">
        <f ca="1">IF(Sammenligning!$G$9="GJ",1,(1*3.6))*(AMV1træ!$Q65*EL$183+AMV1træBP!$Q65*EL$184+AMV3kul!$Q63*EL$185+AMV4træ!$Q63*EL$186+AMV4træBP!$Q63*EL$187+AVV1træ!$Q63*EL$188+AVV1kul!$Q63*EL$189+AVV2træ!$Q63*EL$190+AVV2halm!$Q63*EL$191+AVV2gasGT!$Q63*EL$192+KKV!$Q63*EL$193+HCVgas!$Q63*EL$194+SPolie!$Q63*EL$195+SPgas!$Q63*EL$196+GeoEL!$Q61*EL$197+GeoVa!$Q61*EL$198+VP!$Q61*EL$199+Sol!$Q61*EL$200+Affald!$Q65*EL$201)</f>
        <v>-58.214891259675447</v>
      </c>
      <c r="EM42" s="310">
        <f ca="1">IF(Sammenligning!$G$9="GJ",1,(1*3.6))*(AMV1træ!$Q65*EM$183+AMV1træBP!$Q65*EM$184+AMV3kul!$Q63*EM$185+AMV4træ!$Q63*EM$186+AMV4træBP!$Q63*EM$187+AVV1træ!$Q63*EM$188+AVV1kul!$Q63*EM$189+AVV2træ!$Q63*EM$190+AVV2halm!$Q63*EM$191+AVV2gasGT!$Q63*EM$192+KKV!$Q63*EM$193+HCVgas!$Q63*EM$194+SPolie!$Q63*EM$195+SPgas!$Q63*EM$196+GeoEL!$Q61*EM$197+GeoVa!$Q61*EM$198+VP!$Q61*EM$199+Sol!$Q61*EM$200+Affald!$Q65*EM$201)</f>
        <v>-59.391359484918418</v>
      </c>
      <c r="EN42" s="310">
        <f ca="1">IF(Sammenligning!$G$9="GJ",1,(1*3.6))*(AMV1træ!$Q65*EN$183+AMV1træBP!$Q65*EN$184+AMV3kul!$Q63*EN$185+AMV4træ!$Q63*EN$186+AMV4træBP!$Q63*EN$187+AVV1træ!$Q63*EN$188+AVV1kul!$Q63*EN$189+AVV2træ!$Q63*EN$190+AVV2halm!$Q63*EN$191+AVV2gasGT!$Q63*EN$192+KKV!$Q63*EN$193+HCVgas!$Q63*EN$194+SPolie!$Q63*EN$195+SPgas!$Q63*EN$196+GeoEL!$Q61*EN$197+GeoVa!$Q61*EN$198+VP!$Q61*EN$199+Sol!$Q61*EN$200+Affald!$Q65*EN$201)</f>
        <v>-53.973079292383964</v>
      </c>
      <c r="EO42" s="310">
        <f ca="1">IF(Sammenligning!$G$9="GJ",1,(1*3.6))*(AMV1træ!$Q65*EO$183+AMV1træBP!$Q65*EO$184+AMV3kul!$Q63*EO$185+AMV4træ!$Q63*EO$186+AMV4træBP!$Q63*EO$187+AVV1træ!$Q63*EO$188+AVV1kul!$Q63*EO$189+AVV2træ!$Q63*EO$190+AVV2halm!$Q63*EO$191+AVV2gasGT!$Q63*EO$192+KKV!$Q63*EO$193+HCVgas!$Q63*EO$194+SPolie!$Q63*EO$195+SPgas!$Q63*EO$196+GeoEL!$Q61*EO$197+GeoVa!$Q61*EO$198+VP!$Q61*EO$199+Sol!$Q61*EO$200+Affald!$Q65*EO$201)</f>
        <v>-51.17184875900643</v>
      </c>
      <c r="EP42" s="310">
        <f ca="1">IF(Sammenligning!$G$9="GJ",1,(1*3.6))*(AMV1træ!$Q65*EP$183+AMV1træBP!$Q65*EP$184+AMV3kul!$Q63*EP$185+AMV4træ!$Q63*EP$186+AMV4træBP!$Q63*EP$187+AVV1træ!$Q63*EP$188+AVV1kul!$Q63*EP$189+AVV2træ!$Q63*EP$190+AVV2halm!$Q63*EP$191+AVV2gasGT!$Q63*EP$192+KKV!$Q63*EP$193+HCVgas!$Q63*EP$194+SPolie!$Q63*EP$195+SPgas!$Q63*EP$196+GeoEL!$Q61*EP$197+GeoVa!$Q61*EP$198+VP!$Q61*EP$199+Sol!$Q61*EP$200+Affald!$Q65*EP$201)</f>
        <v>-37.372949753729173</v>
      </c>
      <c r="EQ42" s="310">
        <f ca="1">IF(Sammenligning!$G$9="GJ",1,(1*3.6))*(AMV1træ!$Q65*EQ$183+AMV1træBP!$Q65*EQ$184+AMV3kul!$Q63*EQ$185+AMV4træ!$Q63*EQ$186+AMV4træBP!$Q63*EQ$187+AVV1træ!$Q63*EQ$188+AVV1kul!$Q63*EQ$189+AVV2træ!$Q63*EQ$190+AVV2halm!$Q63*EQ$191+AVV2gasGT!$Q63*EQ$192+KKV!$Q63*EQ$193+HCVgas!$Q63*EQ$194+SPolie!$Q63*EQ$195+SPgas!$Q63*EQ$196+GeoEL!$Q61*EQ$197+GeoVa!$Q61*EQ$198+VP!$Q61*EQ$199+Sol!$Q61*EQ$200+Affald!$Q65*EQ$201)</f>
        <v>-65.722031372484167</v>
      </c>
      <c r="ER42" s="310">
        <f ca="1">IF(Sammenligning!$G$9="GJ",1,(1*3.6))*(AMV1træ!$Q65*ER$183+AMV1træBP!$Q65*ER$184+AMV3kul!$Q63*ER$185+AMV4træ!$Q63*ER$186+AMV4træBP!$Q63*ER$187+AVV1træ!$Q63*ER$188+AVV1kul!$Q63*ER$189+AVV2træ!$Q63*ER$190+AVV2halm!$Q63*ER$191+AVV2gasGT!$Q63*ER$192+KKV!$Q63*ER$193+HCVgas!$Q63*ER$194+SPolie!$Q63*ER$195+SPgas!$Q63*ER$196+GeoEL!$Q61*ER$197+GeoVa!$Q61*ER$198+VP!$Q61*ER$199+Sol!$Q61*ER$200+Affald!$Q65*ER$201)</f>
        <v>-56.346415099622334</v>
      </c>
      <c r="ES42" s="310">
        <f ca="1">IF(Sammenligning!$G$9="GJ",1,(1*3.6))*(AMV1træ!$Q65*ES$183+AMV1træBP!$Q65*ES$184+AMV3kul!$Q63*ES$185+AMV4træ!$Q63*ES$186+AMV4træBP!$Q63*ES$187+AVV1træ!$Q63*ES$188+AVV1kul!$Q63*ES$189+AVV2træ!$Q63*ES$190+AVV2halm!$Q63*ES$191+AVV2gasGT!$Q63*ES$192+KKV!$Q63*ES$193+HCVgas!$Q63*ES$194+SPolie!$Q63*ES$195+SPgas!$Q63*ES$196+GeoEL!$Q61*ES$197+GeoVa!$Q61*ES$198+VP!$Q61*ES$199+Sol!$Q61*ES$200+Affald!$Q65*ES$201)</f>
        <v>-47.632484148304329</v>
      </c>
      <c r="ET42" s="310">
        <f ca="1">IF(Sammenligning!$G$9="GJ",1,(1*3.6))*(AMV1træ!$Q65*ET$183+AMV1træBP!$Q65*ET$184+AMV3kul!$Q63*ET$185+AMV4træ!$Q63*ET$186+AMV4træBP!$Q63*ET$187+AVV1træ!$Q63*ET$188+AVV1kul!$Q63*ET$189+AVV2træ!$Q63*ET$190+AVV2halm!$Q63*ET$191+AVV2gasGT!$Q63*ET$192+KKV!$Q63*ET$193+HCVgas!$Q63*ET$194+SPolie!$Q63*ET$195+SPgas!$Q63*ET$196+GeoEL!$Q61*ET$197+GeoVa!$Q61*ET$198+VP!$Q61*ET$199+Sol!$Q61*ET$200+Affald!$Q65*ET$201)</f>
        <v>16.091225235144066</v>
      </c>
      <c r="EU42" s="246">
        <f ca="1">IF(Sammenligning!$G$9="GJ",1,(1*3.6))*(AMV1træ!$R65*EU$183+AMV1træBP!$R65*EU$184+AMV3kul!$R63*EU$185+AMV4træ!$R63*EU$186+AMV4træBP!$R63*EU$187+AVV1træ!$R63*EU$188+AVV1kul!$R63*EU$189+AVV2træ!$R63*EU$190+AVV2halm!$R63*EU$191+AVV2gasGT!$R63*EU$192+KKV!$R63*EU$193+HCVgas!$R63*EU$194+SPolie!$R63*EU$195+SPgas!$R63*EU$196+GeoEL!$R61*EU$197+GeoVa!$R61*EU$198+VP!$R61*EU$199+Sol!$R61*EU$200+Affald!$R65*EU$201)</f>
        <v>-0.11839190129937038</v>
      </c>
      <c r="EV42" s="246">
        <f ca="1">IF(Sammenligning!$G$9="GJ",1,(1*3.6))*(AMV1træ!$R65*EV$183+AMV1træBP!$R65*EV$184+AMV3kul!$R63*EV$185+AMV4træ!$R63*EV$186+AMV4træBP!$R63*EV$187+AVV1træ!$R63*EV$188+AVV1kul!$R63*EV$189+AVV2træ!$R63*EV$190+AVV2halm!$R63*EV$191+AVV2gasGT!$R63*EV$192+KKV!$R63*EV$193+HCVgas!$R63*EV$194+SPolie!$R63*EV$195+SPgas!$R63*EV$196+GeoEL!$R61*EV$197+GeoVa!$R61*EV$198+VP!$R61*EV$199+Sol!$R61*EV$200+Affald!$R65*EV$201)</f>
        <v>-24.611896851877578</v>
      </c>
      <c r="EW42" s="246">
        <f ca="1">IF(Sammenligning!$G$9="GJ",1,(1*3.6))*(AMV1træ!$R65*EW$183+AMV1træBP!$R65*EW$184+AMV3kul!$R63*EW$185+AMV4træ!$R63*EW$186+AMV4træBP!$R63*EW$187+AVV1træ!$R63*EW$188+AVV1kul!$R63*EW$189+AVV2træ!$R63*EW$190+AVV2halm!$R63*EW$191+AVV2gasGT!$R63*EW$192+KKV!$R63*EW$193+HCVgas!$R63*EW$194+SPolie!$R63*EW$195+SPgas!$R63*EW$196+GeoEL!$R61*EW$197+GeoVa!$R61*EW$198+VP!$R61*EW$199+Sol!$R61*EW$200+Affald!$R65*EW$201)</f>
        <v>-41.706529632882493</v>
      </c>
      <c r="EX42" s="246">
        <f ca="1">IF(Sammenligning!$G$9="GJ",1,(1*3.6))*(AMV1træ!$R65*EX$183+AMV1træBP!$R65*EX$184+AMV3kul!$R63*EX$185+AMV4træ!$R63*EX$186+AMV4træBP!$R63*EX$187+AVV1træ!$R63*EX$188+AVV1kul!$R63*EX$189+AVV2træ!$R63*EX$190+AVV2halm!$R63*EX$191+AVV2gasGT!$R63*EX$192+KKV!$R63*EX$193+HCVgas!$R63*EX$194+SPolie!$R63*EX$195+SPgas!$R63*EX$196+GeoEL!$R61*EX$197+GeoVa!$R61*EX$198+VP!$R61*EX$199+Sol!$R61*EX$200+Affald!$R65*EX$201)</f>
        <v>-56.957456198384719</v>
      </c>
      <c r="EY42" s="246">
        <f ca="1">IF(Sammenligning!$G$9="GJ",1,(1*3.6))*(AMV1træ!$R65*EY$183+AMV1træBP!$R65*EY$184+AMV3kul!$R63*EY$185+AMV4træ!$R63*EY$186+AMV4træBP!$R63*EY$187+AVV1træ!$R63*EY$188+AVV1kul!$R63*EY$189+AVV2træ!$R63*EY$190+AVV2halm!$R63*EY$191+AVV2gasGT!$R63*EY$192+KKV!$R63*EY$193+HCVgas!$R63*EY$194+SPolie!$R63*EY$195+SPgas!$R63*EY$196+GeoEL!$R61*EY$197+GeoVa!$R61*EY$198+VP!$R61*EY$199+Sol!$R61*EY$200+Affald!$R65*EY$201)</f>
        <v>-54.960263688560524</v>
      </c>
      <c r="EZ42" s="246">
        <f ca="1">IF(Sammenligning!$G$9="GJ",1,(1*3.6))*(AMV1træ!$R65*EZ$183+AMV1træBP!$R65*EZ$184+AMV3kul!$R63*EZ$185+AMV4træ!$R63*EZ$186+AMV4træBP!$R63*EZ$187+AVV1træ!$R63*EZ$188+AVV1kul!$R63*EZ$189+AVV2træ!$R63*EZ$190+AVV2halm!$R63*EZ$191+AVV2gasGT!$R63*EZ$192+KKV!$R63*EZ$193+HCVgas!$R63*EZ$194+SPolie!$R63*EZ$195+SPgas!$R63*EZ$196+GeoEL!$R61*EZ$197+GeoVa!$R61*EZ$198+VP!$R61*EZ$199+Sol!$R61*EZ$200+Affald!$R65*EZ$201)</f>
        <v>-52.171798111876399</v>
      </c>
      <c r="FA42" s="246">
        <f ca="1">IF(Sammenligning!$G$9="GJ",1,(1*3.6))*(AMV1træ!$R65*FA$183+AMV1træBP!$R65*FA$184+AMV3kul!$R63*FA$185+AMV4træ!$R63*FA$186+AMV4træBP!$R63*FA$187+AVV1træ!$R63*FA$188+AVV1kul!$R63*FA$189+AVV2træ!$R63*FA$190+AVV2halm!$R63*FA$191+AVV2gasGT!$R63*FA$192+KKV!$R63*FA$193+HCVgas!$R63*FA$194+SPolie!$R63*FA$195+SPgas!$R63*FA$196+GeoEL!$R61*FA$197+GeoVa!$R61*FA$198+VP!$R61*FA$199+Sol!$R61*FA$200+Affald!$R65*FA$201)</f>
        <v>-49.752198630395313</v>
      </c>
      <c r="FB42" s="246">
        <f ca="1">IF(Sammenligning!$G$9="GJ",1,(1*3.6))*(AMV1træ!$R65*FB$183+AMV1træBP!$R65*FB$184+AMV3kul!$R63*FB$185+AMV4træ!$R63*FB$186+AMV4træBP!$R63*FB$187+AVV1træ!$R63*FB$188+AVV1kul!$R63*FB$189+AVV2træ!$R63*FB$190+AVV2halm!$R63*FB$191+AVV2gasGT!$R63*FB$192+KKV!$R63*FB$193+HCVgas!$R63*FB$194+SPolie!$R63*FB$195+SPgas!$R63*FB$196+GeoEL!$R61*FB$197+GeoVa!$R61*FB$198+VP!$R61*FB$199+Sol!$R61*FB$200+Affald!$R65*FB$201)</f>
        <v>-37.279105918589927</v>
      </c>
      <c r="FC42" s="246">
        <f ca="1">IF(Sammenligning!$G$9="GJ",1,(1*3.6))*(AMV1træ!$R65*FC$183+AMV1træBP!$R65*FC$184+AMV3kul!$R63*FC$185+AMV4træ!$R63*FC$186+AMV4træBP!$R63*FC$187+AVV1træ!$R63*FC$188+AVV1kul!$R63*FC$189+AVV2træ!$R63*FC$190+AVV2halm!$R63*FC$191+AVV2gasGT!$R63*FC$192+KKV!$R63*FC$193+HCVgas!$R63*FC$194+SPolie!$R63*FC$195+SPgas!$R63*FC$196+GeoEL!$R61*FC$197+GeoVa!$R61*FC$198+VP!$R61*FC$199+Sol!$R61*FC$200+Affald!$R65*FC$201)</f>
        <v>-63.382078153085885</v>
      </c>
      <c r="FD42" s="246">
        <f ca="1">IF(Sammenligning!$G$9="GJ",1,(1*3.6))*(AMV1træ!$R65*FD$183+AMV1træBP!$R65*FD$184+AMV3kul!$R63*FD$185+AMV4træ!$R63*FD$186+AMV4træBP!$R63*FD$187+AVV1træ!$R63*FD$188+AVV1kul!$R63*FD$189+AVV2træ!$R63*FD$190+AVV2halm!$R63*FD$191+AVV2gasGT!$R63*FD$192+KKV!$R63*FD$193+HCVgas!$R63*FD$194+SPolie!$R63*FD$195+SPgas!$R63*FD$196+GeoEL!$R61*FD$197+GeoVa!$R61*FD$198+VP!$R61*FD$199+Sol!$R61*FD$200+Affald!$R65*FD$201)</f>
        <v>-54.943998973437466</v>
      </c>
      <c r="FE42" s="246">
        <f ca="1">IF(Sammenligning!$G$9="GJ",1,(1*3.6))*(AMV1træ!$R65*FE$183+AMV1træBP!$R65*FE$184+AMV3kul!$R63*FE$185+AMV4træ!$R63*FE$186+AMV4træBP!$R63*FE$187+AVV1træ!$R63*FE$188+AVV1kul!$R63*FE$189+AVV2træ!$R63*FE$190+AVV2halm!$R63*FE$191+AVV2gasGT!$R63*FE$192+KKV!$R63*FE$193+HCVgas!$R63*FE$194+SPolie!$R63*FE$195+SPgas!$R63*FE$196+GeoEL!$R61*FE$197+GeoVa!$R61*FE$198+VP!$R61*FE$199+Sol!$R61*FE$200+Affald!$R65*FE$201)</f>
        <v>-47.64490358145008</v>
      </c>
      <c r="FF42" s="246">
        <f ca="1">IF(Sammenligning!$G$9="GJ",1,(1*3.6))*(AMV1træ!$R65*FF$183+AMV1træBP!$R65*FF$184+AMV3kul!$R63*FF$185+AMV4træ!$R63*FF$186+AMV4træBP!$R63*FF$187+AVV1træ!$R63*FF$188+AVV1kul!$R63*FF$189+AVV2træ!$R63*FF$190+AVV2halm!$R63*FF$191+AVV2gasGT!$R63*FF$192+KKV!$R63*FF$193+HCVgas!$R63*FF$194+SPolie!$R63*FF$195+SPgas!$R63*FF$196+GeoEL!$R61*FF$197+GeoVa!$R61*FF$198+VP!$R61*FF$199+Sol!$R61*FF$200+Affald!$R65*FF$201)</f>
        <v>8.9605282722565409</v>
      </c>
      <c r="FG42" s="246">
        <f ca="1">IF(Sammenligning!$G$9="GJ",1,(1*3.6))*(AMV1træ!$S65*FG$183+AMV1træBP!$S65*FG$184+AMV3kul!$S63*FG$185+AMV4træ!$S63*FG$186+AMV4træBP!$S63*FG$187+AVV1træ!$S63*FG$188+AVV1kul!$S63*FG$189+AVV2træ!$S63*FG$190+AVV2halm!$S63*FG$191+AVV2gasGT!$S63*FG$192+KKV!$S63*FG$193+HCVgas!$S63*FG$194+SPolie!$S63*FG$195+SPgas!$S63*FG$196+GeoEL!$S61*FG$197+GeoVa!$S61*FG$198+VP!$S61*FG$199+Sol!$S61*FG$200+Affald!$S65*FG$201)</f>
        <v>5.4955045622379322</v>
      </c>
      <c r="FH42" s="246">
        <f ca="1">IF(Sammenligning!$G$9="GJ",1,(1*3.6))*(AMV1træ!$S65*FH$183+AMV1træBP!$S65*FH$184+AMV3kul!$S63*FH$185+AMV4træ!$S63*FH$186+AMV4træBP!$S63*FH$187+AVV1træ!$S63*FH$188+AVV1kul!$S63*FH$189+AVV2træ!$S63*FH$190+AVV2halm!$S63*FH$191+AVV2gasGT!$S63*FH$192+KKV!$S63*FH$193+HCVgas!$S63*FH$194+SPolie!$S63*FH$195+SPgas!$S63*FH$196+GeoEL!$S61*FH$197+GeoVa!$S61*FH$198+VP!$S61*FH$199+Sol!$S61*FH$200+Affald!$S65*FH$201)</f>
        <v>-19.839935939109406</v>
      </c>
      <c r="FI42" s="246">
        <f ca="1">IF(Sammenligning!$G$9="GJ",1,(1*3.6))*(AMV1træ!$S65*FI$183+AMV1træBP!$S65*FI$184+AMV3kul!$S63*FI$185+AMV4træ!$S63*FI$186+AMV4træBP!$S63*FI$187+AVV1træ!$S63*FI$188+AVV1kul!$S63*FI$189+AVV2træ!$S63*FI$190+AVV2halm!$S63*FI$191+AVV2gasGT!$S63*FI$192+KKV!$S63*FI$193+HCVgas!$S63*FI$194+SPolie!$S63*FI$195+SPgas!$S63*FI$196+GeoEL!$S61*FI$197+GeoVa!$S61*FI$198+VP!$S61*FI$199+Sol!$S61*FI$200+Affald!$S65*FI$201)</f>
        <v>-43.088597729878828</v>
      </c>
      <c r="FJ42" s="246">
        <f ca="1">IF(Sammenligning!$G$9="GJ",1,(1*3.6))*(AMV1træ!$S65*FJ$183+AMV1træBP!$S65*FJ$184+AMV3kul!$S63*FJ$185+AMV4træ!$S63*FJ$186+AMV4træBP!$S63*FJ$187+AVV1træ!$S63*FJ$188+AVV1kul!$S63*FJ$189+AVV2træ!$S63*FJ$190+AVV2halm!$S63*FJ$191+AVV2gasGT!$S63*FJ$192+KKV!$S63*FJ$193+HCVgas!$S63*FJ$194+SPolie!$S63*FJ$195+SPgas!$S63*FJ$196+GeoEL!$S61*FJ$197+GeoVa!$S61*FJ$198+VP!$S61*FJ$199+Sol!$S61*FJ$200+Affald!$S65*FJ$201)</f>
        <v>-57.160195031958828</v>
      </c>
      <c r="FK42" s="246">
        <f ca="1">IF(Sammenligning!$G$9="GJ",1,(1*3.6))*(AMV1træ!$S65*FK$183+AMV1træBP!$S65*FK$184+AMV3kul!$S63*FK$185+AMV4træ!$S63*FK$186+AMV4træBP!$S63*FK$187+AVV1træ!$S63*FK$188+AVV1kul!$S63*FK$189+AVV2træ!$S63*FK$190+AVV2halm!$S63*FK$191+AVV2gasGT!$S63*FK$192+KKV!$S63*FK$193+HCVgas!$S63*FK$194+SPolie!$S63*FK$195+SPgas!$S63*FK$196+GeoEL!$S61*FK$197+GeoVa!$S61*FK$198+VP!$S61*FK$199+Sol!$S61*FK$200+Affald!$S65*FK$201)</f>
        <v>-51.962896583468797</v>
      </c>
      <c r="FL42" s="246">
        <f ca="1">IF(Sammenligning!$G$9="GJ",1,(1*3.6))*(AMV1træ!$S65*FL$183+AMV1træBP!$S65*FL$184+AMV3kul!$S63*FL$185+AMV4træ!$S63*FL$186+AMV4træBP!$S63*FL$187+AVV1træ!$S63*FL$188+AVV1kul!$S63*FL$189+AVV2træ!$S63*FL$190+AVV2halm!$S63*FL$191+AVV2gasGT!$S63*FL$192+KKV!$S63*FL$193+HCVgas!$S63*FL$194+SPolie!$S63*FL$195+SPgas!$S63*FL$196+GeoEL!$S61*FL$197+GeoVa!$S61*FL$198+VP!$S61*FL$199+Sol!$S61*FL$200+Affald!$S65*FL$201)</f>
        <v>-51.718931850621843</v>
      </c>
      <c r="FM42" s="246">
        <f ca="1">IF(Sammenligning!$G$9="GJ",1,(1*3.6))*(AMV1træ!$S65*FM$183+AMV1træBP!$S65*FM$184+AMV3kul!$S63*FM$185+AMV4træ!$S63*FM$186+AMV4træBP!$S63*FM$187+AVV1træ!$S63*FM$188+AVV1kul!$S63*FM$189+AVV2træ!$S63*FM$190+AVV2halm!$S63*FM$191+AVV2gasGT!$S63*FM$192+KKV!$S63*FM$193+HCVgas!$S63*FM$194+SPolie!$S63*FM$195+SPgas!$S63*FM$196+GeoEL!$S61*FM$197+GeoVa!$S61*FM$198+VP!$S61*FM$199+Sol!$S61*FM$200+Affald!$S65*FM$201)</f>
        <v>-49.622868709718169</v>
      </c>
      <c r="FN42" s="246">
        <f ca="1">IF(Sammenligning!$G$9="GJ",1,(1*3.6))*(AMV1træ!$S65*FN$183+AMV1træBP!$S65*FN$184+AMV3kul!$S63*FN$185+AMV4træ!$S63*FN$186+AMV4træBP!$S63*FN$187+AVV1træ!$S63*FN$188+AVV1kul!$S63*FN$189+AVV2træ!$S63*FN$190+AVV2halm!$S63*FN$191+AVV2gasGT!$S63*FN$192+KKV!$S63*FN$193+HCVgas!$S63*FN$194+SPolie!$S63*FN$195+SPgas!$S63*FN$196+GeoEL!$S61*FN$197+GeoVa!$S61*FN$198+VP!$S61*FN$199+Sol!$S61*FN$200+Affald!$S65*FN$201)</f>
        <v>-38.18458584878254</v>
      </c>
      <c r="FO42" s="246">
        <f ca="1">IF(Sammenligning!$G$9="GJ",1,(1*3.6))*(AMV1træ!$S65*FO$183+AMV1træBP!$S65*FO$184+AMV3kul!$S63*FO$185+AMV4træ!$S63*FO$186+AMV4træBP!$S63*FO$187+AVV1træ!$S63*FO$188+AVV1kul!$S63*FO$189+AVV2træ!$S63*FO$190+AVV2halm!$S63*FO$191+AVV2gasGT!$S63*FO$192+KKV!$S63*FO$193+HCVgas!$S63*FO$194+SPolie!$S63*FO$195+SPgas!$S63*FO$196+GeoEL!$S61*FO$197+GeoVa!$S61*FO$198+VP!$S61*FO$199+Sol!$S61*FO$200+Affald!$S65*FO$201)</f>
        <v>-62.691310550855853</v>
      </c>
      <c r="FP42" s="246">
        <f ca="1">IF(Sammenligning!$G$9="GJ",1,(1*3.6))*(AMV1træ!$S65*FP$183+AMV1træBP!$S65*FP$184+AMV3kul!$S63*FP$185+AMV4træ!$S63*FP$186+AMV4træBP!$S63*FP$187+AVV1træ!$S63*FP$188+AVV1kul!$S63*FP$189+AVV2træ!$S63*FP$190+AVV2halm!$S63*FP$191+AVV2gasGT!$S63*FP$192+KKV!$S63*FP$193+HCVgas!$S63*FP$194+SPolie!$S63*FP$195+SPgas!$S63*FP$196+GeoEL!$S61*FP$197+GeoVa!$S61*FP$198+VP!$S61*FP$199+Sol!$S61*FP$200+Affald!$S65*FP$201)</f>
        <v>-54.950287837472231</v>
      </c>
      <c r="FQ42" s="246">
        <f ca="1">IF(Sammenligning!$G$9="GJ",1,(1*3.6))*(AMV1træ!$S65*FQ$183+AMV1træBP!$S65*FQ$184+AMV3kul!$S63*FQ$185+AMV4træ!$S63*FQ$186+AMV4træBP!$S63*FQ$187+AVV1træ!$S63*FQ$188+AVV1kul!$S63*FQ$189+AVV2træ!$S63*FQ$190+AVV2halm!$S63*FQ$191+AVV2gasGT!$S63*FQ$192+KKV!$S63*FQ$193+HCVgas!$S63*FQ$194+SPolie!$S63*FQ$195+SPgas!$S63*FQ$196+GeoEL!$S61*FQ$197+GeoVa!$S61*FQ$198+VP!$S61*FQ$199+Sol!$S61*FQ$200+Affald!$S65*FQ$201)</f>
        <v>-48.833166159818092</v>
      </c>
      <c r="FR42" s="246">
        <f ca="1">IF(Sammenligning!$G$9="GJ",1,(1*3.6))*(AMV1træ!$S65*FR$183+AMV1træBP!$S65*FR$184+AMV3kul!$S63*FR$185+AMV4træ!$S63*FR$186+AMV4træBP!$S63*FR$187+AVV1træ!$S63*FR$188+AVV1kul!$S63*FR$189+AVV2træ!$S63*FR$190+AVV2halm!$S63*FR$191+AVV2gasGT!$S63*FR$192+KKV!$S63*FR$193+HCVgas!$S63*FR$194+SPolie!$S63*FR$195+SPgas!$S63*FR$196+GeoEL!$S61*FR$197+GeoVa!$S61*FR$198+VP!$S61*FR$199+Sol!$S61*FR$200+Affald!$S65*FR$201)</f>
        <v>2.2000914762297068</v>
      </c>
      <c r="FS42" s="246">
        <f ca="1">IF(Sammenligning!$G$9="GJ",1,(1*3.6))*(AMV1træ!$T65*FS$183+AMV1træBP!$T65*FS$184+AMV3kul!$T63*FS$185+AMV4træ!$T63*FS$186+AMV4træBP!$T63*FS$187+AVV1træ!$T63*FS$188+AVV1kul!$T63*FS$189+AVV2træ!$T63*FS$190+AVV2halm!$T63*FS$191+AVV2gasGT!$T63*FS$192+KKV!$T63*FS$193+HCVgas!$T63*FS$194+SPolie!$T63*FS$195+SPgas!$T63*FS$196+GeoEL!$T61*FS$197+GeoVa!$T61*FS$198+VP!$T61*FS$199+Sol!$T61*FS$200+Affald!$T65*FS$201)</f>
        <v>11.1557878730331</v>
      </c>
      <c r="FT42" s="246">
        <f ca="1">IF(Sammenligning!$G$9="GJ",1,(1*3.6))*(AMV1træ!$T65*FT$183+AMV1træBP!$T65*FT$184+AMV3kul!$T63*FT$185+AMV4træ!$T63*FT$186+AMV4træBP!$T63*FT$187+AVV1træ!$T63*FT$188+AVV1kul!$T63*FT$189+AVV2træ!$T63*FT$190+AVV2halm!$T63*FT$191+AVV2gasGT!$T63*FT$192+KKV!$T63*FT$193+HCVgas!$T63*FT$194+SPolie!$T63*FT$195+SPgas!$T63*FT$196+GeoEL!$T61*FT$197+GeoVa!$T61*FT$198+VP!$T61*FT$199+Sol!$T61*FT$200+Affald!$T65*FT$201)</f>
        <v>-15.118541274216481</v>
      </c>
      <c r="FU42" s="246">
        <f ca="1">IF(Sammenligning!$G$9="GJ",1,(1*3.6))*(AMV1træ!$T65*FU$183+AMV1træBP!$T65*FU$184+AMV3kul!$T63*FU$185+AMV4træ!$T63*FU$186+AMV4træBP!$T63*FU$187+AVV1træ!$T63*FU$188+AVV1kul!$T63*FU$189+AVV2træ!$T63*FU$190+AVV2halm!$T63*FU$191+AVV2gasGT!$T63*FU$192+KKV!$T63*FU$193+HCVgas!$T63*FU$194+SPolie!$T63*FU$195+SPgas!$T63*FU$196+GeoEL!$T61*FU$197+GeoVa!$T61*FU$198+VP!$T61*FU$199+Sol!$T61*FU$200+Affald!$T65*FU$201)</f>
        <v>-44.433069133308393</v>
      </c>
      <c r="FV42" s="246">
        <f ca="1">IF(Sammenligning!$G$9="GJ",1,(1*3.6))*(AMV1træ!$T65*FV$183+AMV1træBP!$T65*FV$184+AMV3kul!$T63*FV$185+AMV4træ!$T63*FV$186+AMV4træBP!$T63*FV$187+AVV1træ!$T63*FV$188+AVV1kul!$T63*FV$189+AVV2træ!$T63*FV$190+AVV2halm!$T63*FV$191+AVV2gasGT!$T63*FV$192+KKV!$T63*FV$193+HCVgas!$T63*FV$194+SPolie!$T63*FV$195+SPgas!$T63*FV$196+GeoEL!$T61*FV$197+GeoVa!$T61*FV$198+VP!$T61*FV$199+Sol!$T61*FV$200+Affald!$T65*FV$201)</f>
        <v>-57.367912342313247</v>
      </c>
      <c r="FW42" s="246">
        <f ca="1">IF(Sammenligning!$G$9="GJ",1,(1*3.6))*(AMV1træ!$T65*FW$183+AMV1træBP!$T65*FW$184+AMV3kul!$T63*FW$185+AMV4træ!$T63*FW$186+AMV4træBP!$T63*FW$187+AVV1træ!$T63*FW$188+AVV1kul!$T63*FW$189+AVV2træ!$T63*FW$190+AVV2halm!$T63*FW$191+AVV2gasGT!$T63*FW$192+KKV!$T63*FW$193+HCVgas!$T63*FW$194+SPolie!$T63*FW$195+SPgas!$T63*FW$196+GeoEL!$T61*FW$197+GeoVa!$T61*FW$198+VP!$T61*FW$199+Sol!$T61*FW$200+Affald!$T65*FW$201)</f>
        <v>-48.913135512958888</v>
      </c>
      <c r="FX42" s="246">
        <f ca="1">IF(Sammenligning!$G$9="GJ",1,(1*3.6))*(AMV1træ!$T65*FX$183+AMV1træBP!$T65*FX$184+AMV3kul!$T63*FX$185+AMV4træ!$T63*FX$186+AMV4træBP!$T63*FX$187+AVV1træ!$T63*FX$188+AVV1kul!$T63*FX$189+AVV2træ!$T63*FX$190+AVV2halm!$T63*FX$191+AVV2gasGT!$T63*FX$192+KKV!$T63*FX$193+HCVgas!$T63*FX$194+SPolie!$T63*FX$195+SPgas!$T63*FX$196+GeoEL!$T61*FX$197+GeoVa!$T61*FX$198+VP!$T61*FX$199+Sol!$T61*FX$200+Affald!$T65*FX$201)</f>
        <v>-51.265150762647856</v>
      </c>
      <c r="FY42" s="246">
        <f ca="1">IF(Sammenligning!$G$9="GJ",1,(1*3.6))*(AMV1træ!$T65*FY$183+AMV1træBP!$T65*FY$184+AMV3kul!$T63*FY$185+AMV4træ!$T63*FY$186+AMV4træBP!$T63*FY$187+AVV1træ!$T63*FY$188+AVV1kul!$T63*FY$189+AVV2træ!$T63*FY$190+AVV2halm!$T63*FY$191+AVV2gasGT!$T63*FY$192+KKV!$T63*FY$193+HCVgas!$T63*FY$194+SPolie!$T63*FY$195+SPgas!$T63*FY$196+GeoEL!$T61*FY$197+GeoVa!$T61*FY$198+VP!$T61*FY$199+Sol!$T61*FY$200+Affald!$T65*FY$201)</f>
        <v>-49.503313051410544</v>
      </c>
      <c r="FZ42" s="246">
        <f ca="1">IF(Sammenligning!$G$9="GJ",1,(1*3.6))*(AMV1træ!$T65*FZ$183+AMV1træBP!$T65*FZ$184+AMV3kul!$T63*FZ$185+AMV4træ!$T63*FZ$186+AMV4træBP!$T63*FZ$187+AVV1træ!$T63*FZ$188+AVV1kul!$T63*FZ$189+AVV2træ!$T63*FZ$190+AVV2halm!$T63*FZ$191+AVV2gasGT!$T63*FZ$192+KKV!$T63*FZ$193+HCVgas!$T63*FZ$194+SPolie!$T63*FZ$195+SPgas!$T63*FZ$196+GeoEL!$T61*FZ$197+GeoVa!$T61*FZ$198+VP!$T61*FZ$199+Sol!$T61*FZ$200+Affald!$T65*FZ$201)</f>
        <v>-39.162909441383803</v>
      </c>
      <c r="GA42" s="246">
        <f ca="1">IF(Sammenligning!$G$9="GJ",1,(1*3.6))*(AMV1træ!$T65*GA$183+AMV1træBP!$T65*GA$184+AMV3kul!$T63*GA$185+AMV4træ!$T63*GA$186+AMV4træBP!$T63*GA$187+AVV1træ!$T63*GA$188+AVV1kul!$T63*GA$189+AVV2træ!$T63*GA$190+AVV2halm!$T63*GA$191+AVV2gasGT!$T63*GA$192+KKV!$T63*GA$193+HCVgas!$T63*GA$194+SPolie!$T63*GA$195+SPgas!$T63*GA$196+GeoEL!$T61*GA$197+GeoVa!$T61*GA$198+VP!$T61*GA$199+Sol!$T61*GA$200+Affald!$T65*GA$201)</f>
        <v>-62.006597129063337</v>
      </c>
      <c r="GB42" s="246">
        <f ca="1">IF(Sammenligning!$G$9="GJ",1,(1*3.6))*(AMV1træ!$T65*GB$183+AMV1træBP!$T65*GB$184+AMV3kul!$T63*GB$185+AMV4træ!$T63*GB$186+AMV4træBP!$T63*GB$187+AVV1træ!$T63*GB$188+AVV1kul!$T63*GB$189+AVV2træ!$T63*GB$190+AVV2halm!$T63*GB$191+AVV2gasGT!$T63*GB$192+KKV!$T63*GB$193+HCVgas!$T63*GB$194+SPolie!$T63*GB$195+SPgas!$T63*GB$196+GeoEL!$T61*GB$197+GeoVa!$T61*GB$198+VP!$T61*GB$199+Sol!$T61*GB$200+Affald!$T65*GB$201)</f>
        <v>-54.956621794060055</v>
      </c>
      <c r="GC42" s="246">
        <f ca="1">IF(Sammenligning!$G$9="GJ",1,(1*3.6))*(AMV1træ!$T65*GC$183+AMV1træBP!$T65*GC$184+AMV3kul!$T63*GC$185+AMV4træ!$T63*GC$186+AMV4træBP!$T63*GC$187+AVV1træ!$T63*GC$188+AVV1kul!$T63*GC$189+AVV2træ!$T63*GC$190+AVV2halm!$T63*GC$191+AVV2gasGT!$T63*GC$192+KKV!$T63*GC$193+HCVgas!$T63*GC$194+SPolie!$T63*GC$195+SPgas!$T63*GC$196+GeoEL!$T61*GC$197+GeoVa!$T61*GC$198+VP!$T61*GC$199+Sol!$T61*GC$200+Affald!$T65*GC$201)</f>
        <v>-50.006737387804428</v>
      </c>
      <c r="GD42" s="246">
        <f ca="1">IF(Sammenligning!$G$9="GJ",1,(1*3.6))*(AMV1træ!$T65*GD$183+AMV1træBP!$T65*GD$184+AMV3kul!$T63*GD$185+AMV4træ!$T63*GD$186+AMV4træBP!$T63*GD$187+AVV1træ!$T63*GD$188+AVV1kul!$T63*GD$189+AVV2træ!$T63*GD$190+AVV2halm!$T63*GD$191+AVV2gasGT!$T63*GD$192+KKV!$T63*GD$193+HCVgas!$T63*GD$194+SPolie!$T63*GD$195+SPgas!$T63*GD$196+GeoEL!$T61*GD$197+GeoVa!$T61*GD$198+VP!$T61*GD$199+Sol!$T61*GD$200+Affald!$T65*GD$201)</f>
        <v>-4.5925949065989391</v>
      </c>
      <c r="GE42" s="246">
        <f ca="1">IF(Sammenligning!$G$9="GJ",1,(1*3.6))*(AMV1træ!$U65*GE$183+AMV1træBP!$U65*GE$184+AMV3kul!$U63*GE$185+AMV4træ!$U63*GE$186+AMV4træBP!$U63*GE$187+AVV1træ!$U63*GE$188+AVV1kul!$U63*GE$189+AVV2træ!$U63*GE$190+AVV2halm!$U63*GE$191+AVV2gasGT!$U63*GE$192+KKV!$U63*GE$193+HCVgas!$U63*GE$194+SPolie!$U63*GE$195+SPgas!$U63*GE$196+GeoEL!$U61*GE$197+GeoVa!$U61*GE$198+VP!$U61*GE$199+Sol!$U61*GE$200+Affald!$U65*GE$201)</f>
        <v>16.430649826600266</v>
      </c>
      <c r="GF42" s="246">
        <f ca="1">IF(Sammenligning!$G$9="GJ",1,(1*3.6))*(AMV1træ!$U65*GF$183+AMV1træBP!$U65*GF$184+AMV3kul!$U63*GF$185+AMV4træ!$U63*GF$186+AMV4træBP!$U63*GF$187+AVV1træ!$U63*GF$188+AVV1kul!$U63*GF$189+AVV2træ!$U63*GF$190+AVV2halm!$U63*GF$191+AVV2gasGT!$U63*GF$192+KKV!$U63*GF$193+HCVgas!$U63*GF$194+SPolie!$U63*GF$195+SPgas!$U63*GF$196+GeoEL!$U61*GF$197+GeoVa!$U61*GF$198+VP!$U61*GF$199+Sol!$U61*GF$200+Affald!$U65*GF$201)</f>
        <v>-10.17904377956434</v>
      </c>
      <c r="GG42" s="246">
        <f ca="1">IF(Sammenligning!$G$9="GJ",1,(1*3.6))*(AMV1træ!$U65*GG$183+AMV1træBP!$U65*GG$184+AMV3kul!$U63*GG$185+AMV4træ!$U63*GG$186+AMV4træBP!$U63*GG$187+AVV1træ!$U63*GG$188+AVV1kul!$U63*GG$189+AVV2træ!$U63*GG$190+AVV2halm!$U63*GG$191+AVV2gasGT!$U63*GG$192+KKV!$U63*GG$193+HCVgas!$U63*GG$194+SPolie!$U63*GG$195+SPgas!$U63*GG$196+GeoEL!$U61*GG$197+GeoVa!$U61*GG$198+VP!$U61*GG$199+Sol!$U61*GG$200+Affald!$U65*GG$201)</f>
        <v>-44.568599501309926</v>
      </c>
      <c r="GH42" s="246">
        <f ca="1">IF(Sammenligning!$G$9="GJ",1,(1*3.6))*(AMV1træ!$U65*GH$183+AMV1træBP!$U65*GH$184+AMV3kul!$U63*GH$185+AMV4træ!$U63*GH$186+AMV4træBP!$U63*GH$187+AVV1træ!$U63*GH$188+AVV1kul!$U63*GH$189+AVV2træ!$U63*GH$190+AVV2halm!$U63*GH$191+AVV2gasGT!$U63*GH$192+KKV!$U63*GH$193+HCVgas!$U63*GH$194+SPolie!$U63*GH$195+SPgas!$U63*GH$196+GeoEL!$U61*GH$197+GeoVa!$U61*GH$198+VP!$U61*GH$199+Sol!$U61*GH$200+Affald!$U65*GH$201)</f>
        <v>-56.104363177062872</v>
      </c>
      <c r="GI42" s="246">
        <f ca="1">IF(Sammenligning!$G$9="GJ",1,(1*3.6))*(AMV1træ!$U65*GI$183+AMV1træBP!$U65*GI$184+AMV3kul!$U63*GI$185+AMV4træ!$U63*GI$186+AMV4træBP!$U63*GI$187+AVV1træ!$U63*GI$188+AVV1kul!$U63*GI$189+AVV2træ!$U63*GI$190+AVV2halm!$U63*GI$191+AVV2gasGT!$U63*GI$192+KKV!$U63*GI$193+HCVgas!$U63*GI$194+SPolie!$U63*GI$195+SPgas!$U63*GI$196+GeoEL!$U61*GI$197+GeoVa!$U61*GI$198+VP!$U61*GI$199+Sol!$U61*GI$200+Affald!$U65*GI$201)</f>
        <v>-44.634989605339932</v>
      </c>
      <c r="GJ42" s="246">
        <f ca="1">IF(Sammenligning!$G$9="GJ",1,(1*3.6))*(AMV1træ!$U65*GJ$183+AMV1træBP!$U65*GJ$184+AMV3kul!$U63*GJ$185+AMV4træ!$U63*GJ$186+AMV4træBP!$U63*GJ$187+AVV1træ!$U63*GJ$188+AVV1kul!$U63*GJ$189+AVV2træ!$U63*GJ$190+AVV2halm!$U63*GJ$191+AVV2gasGT!$U63*GJ$192+KKV!$U63*GJ$193+HCVgas!$U63*GJ$194+SPolie!$U63*GJ$195+SPgas!$U63*GJ$196+GeoEL!$U61*GJ$197+GeoVa!$U61*GJ$198+VP!$U61*GJ$199+Sol!$U61*GJ$200+Affald!$U65*GJ$201)</f>
        <v>-49.507619968676515</v>
      </c>
      <c r="GK42" s="246">
        <f ca="1">IF(Sammenligning!$G$9="GJ",1,(1*3.6))*(AMV1træ!$U65*GK$183+AMV1træBP!$U65*GK$184+AMV3kul!$U63*GK$185+AMV4træ!$U63*GK$186+AMV4træBP!$U63*GK$187+AVV1træ!$U63*GK$188+AVV1kul!$U63*GK$189+AVV2træ!$U63*GK$190+AVV2halm!$U63*GK$191+AVV2gasGT!$U63*GK$192+KKV!$U63*GK$193+HCVgas!$U63*GK$194+SPolie!$U63*GK$195+SPgas!$U63*GK$196+GeoEL!$U61*GK$197+GeoVa!$U61*GK$198+VP!$U61*GK$199+Sol!$U61*GK$200+Affald!$U65*GK$201)</f>
        <v>-48.125990515192044</v>
      </c>
      <c r="GL42" s="246">
        <f ca="1">IF(Sammenligning!$G$9="GJ",1,(1*3.6))*(AMV1træ!$U65*GL$183+AMV1træBP!$U65*GL$184+AMV3kul!$U63*GL$185+AMV4træ!$U63*GL$186+AMV4træBP!$U63*GL$187+AVV1træ!$U63*GL$188+AVV1kul!$U63*GL$189+AVV2træ!$U63*GL$190+AVV2halm!$U63*GL$191+AVV2gasGT!$U63*GL$192+KKV!$U63*GL$193+HCVgas!$U63*GL$194+SPolie!$U63*GL$195+SPgas!$U63*GL$196+GeoEL!$U61*GL$197+GeoVa!$U61*GL$198+VP!$U61*GL$199+Sol!$U61*GL$200+Affald!$U65*GL$201)</f>
        <v>-39.191870225138935</v>
      </c>
      <c r="GM42" s="246">
        <f ca="1">IF(Sammenligning!$G$9="GJ",1,(1*3.6))*(AMV1træ!$U65*GM$183+AMV1træBP!$U65*GM$184+AMV3kul!$U63*GM$185+AMV4træ!$U63*GM$186+AMV4træBP!$U63*GM$187+AVV1træ!$U63*GM$188+AVV1kul!$U63*GM$189+AVV2træ!$U63*GM$190+AVV2halm!$U63*GM$191+AVV2gasGT!$U63*GM$192+KKV!$U63*GM$193+HCVgas!$U63*GM$194+SPolie!$U63*GM$195+SPgas!$U63*GM$196+GeoEL!$U61*GM$197+GeoVa!$U61*GM$198+VP!$U61*GM$199+Sol!$U61*GM$200+Affald!$U65*GM$201)</f>
        <v>-59.755349446894961</v>
      </c>
      <c r="GN42" s="246">
        <f ca="1">IF(Sammenligning!$G$9="GJ",1,(1*3.6))*(AMV1træ!$U65*GN$183+AMV1træBP!$U65*GN$184+AMV3kul!$U63*GN$185+AMV4træ!$U63*GN$186+AMV4træBP!$U63*GN$187+AVV1træ!$U63*GN$188+AVV1kul!$U63*GN$189+AVV2træ!$U63*GN$190+AVV2halm!$U63*GN$191+AVV2gasGT!$U63*GN$192+KKV!$U63*GN$193+HCVgas!$U63*GN$194+SPolie!$U63*GN$195+SPgas!$U63*GN$196+GeoEL!$U61*GN$197+GeoVa!$U61*GN$198+VP!$U61*GN$199+Sol!$U61*GN$200+Affald!$U65*GN$201)</f>
        <v>-53.553693603523449</v>
      </c>
      <c r="GO42" s="246">
        <f ca="1">IF(Sammenligning!$G$9="GJ",1,(1*3.6))*(AMV1træ!$U65*GO$183+AMV1træBP!$U65*GO$184+AMV3kul!$U63*GO$185+AMV4træ!$U63*GO$186+AMV4træBP!$U63*GO$187+AVV1træ!$U63*GO$188+AVV1kul!$U63*GO$189+AVV2træ!$U63*GO$190+AVV2halm!$U63*GO$191+AVV2gasGT!$U63*GO$192+KKV!$U63*GO$193+HCVgas!$U63*GO$194+SPolie!$U63*GO$195+SPgas!$U63*GO$196+GeoEL!$U61*GO$197+GeoVa!$U61*GO$198+VP!$U61*GO$199+Sol!$U61*GO$200+Affald!$U65*GO$201)</f>
        <v>-49.853942203682919</v>
      </c>
      <c r="GP42" s="246">
        <f ca="1">IF(Sammenligning!$G$9="GJ",1,(1*3.6))*(AMV1træ!$U65*GP$183+AMV1træBP!$U65*GP$184+AMV3kul!$U63*GP$185+AMV4træ!$U63*GP$186+AMV4træBP!$U63*GP$187+AVV1træ!$U63*GP$188+AVV1kul!$U63*GP$189+AVV2træ!$U63*GP$190+AVV2halm!$U63*GP$191+AVV2gasGT!$U63*GP$192+KKV!$U63*GP$193+HCVgas!$U63*GP$194+SPolie!$U63*GP$195+SPgas!$U63*GP$196+GeoEL!$U61*GP$197+GeoVa!$U61*GP$198+VP!$U61*GP$199+Sol!$U61*GP$200+Affald!$U65*GP$201)</f>
        <v>-11.12499905714472</v>
      </c>
      <c r="GQ42" s="310">
        <f ca="1">IF(Sammenligning!$G$9="GJ",1,(1*3.6))*(AMV1træ!$V65*GQ$183+AMV1træBP!$V65*GQ$184+AMV3kul!$V63*GQ$185+AMV4træ!$V63*GQ$186+AMV4træBP!$V63*GQ$187+AVV1træ!$V63*GQ$188+AVV1kul!$V63*GQ$189+AVV2træ!$V63*GQ$190+AVV2halm!$V63*GQ$191+AVV2gasGT!$V63*GQ$192+KKV!$V63*GQ$193+HCVgas!$V63*GQ$194+SPolie!$V63*GQ$195+SPgas!$V63*GQ$196+GeoEL!$V61*GQ$197+GeoVa!$V61*GQ$198+VP!$V61*GQ$199+Sol!$V61*GQ$200+Affald!$V65*GQ$201)</f>
        <v>22.037889465909199</v>
      </c>
      <c r="GR42" s="310">
        <f ca="1">IF(Sammenligning!$G$9="GJ",1,(1*3.6))*(AMV1træ!$V65*GR$183+AMV1træBP!$V65*GR$184+AMV3kul!$V63*GR$185+AMV4træ!$V63*GR$186+AMV4træBP!$V63*GR$187+AVV1træ!$V63*GR$188+AVV1kul!$V63*GR$189+AVV2træ!$V63*GR$190+AVV2halm!$V63*GR$191+AVV2gasGT!$V63*GR$192+KKV!$V63*GR$193+HCVgas!$V63*GR$194+SPolie!$V63*GR$195+SPgas!$V63*GR$196+GeoEL!$V61*GR$197+GeoVa!$V61*GR$198+VP!$V61*GR$199+Sol!$V61*GR$200+Affald!$V65*GR$201)</f>
        <v>-5.6749291944349398</v>
      </c>
      <c r="GS42" s="310">
        <f ca="1">IF(Sammenligning!$G$9="GJ",1,(1*3.6))*(AMV1træ!$V65*GS$183+AMV1træBP!$V65*GS$184+AMV3kul!$V63*GS$185+AMV4træ!$V63*GS$186+AMV4træBP!$V63*GS$187+AVV1træ!$V63*GS$188+AVV1kul!$V63*GS$189+AVV2træ!$V63*GS$190+AVV2halm!$V63*GS$191+AVV2gasGT!$V63*GS$192+KKV!$V63*GS$193+HCVgas!$V63*GS$194+SPolie!$V63*GS$195+SPgas!$V63*GS$196+GeoEL!$V61*GS$197+GeoVa!$V61*GS$198+VP!$V61*GS$199+Sol!$V61*GS$200+Affald!$V65*GS$201)</f>
        <v>-45.809678010564262</v>
      </c>
      <c r="GT42" s="310">
        <f ca="1">IF(Sammenligning!$G$9="GJ",1,(1*3.6))*(AMV1træ!$V65*GT$183+AMV1træBP!$V65*GT$184+AMV3kul!$V63*GT$185+AMV4træ!$V63*GT$186+AMV4træBP!$V63*GT$187+AVV1træ!$V63*GT$188+AVV1kul!$V63*GT$189+AVV2træ!$V63*GT$190+AVV2halm!$V63*GT$191+AVV2gasGT!$V63*GT$192+KKV!$V63*GT$193+HCVgas!$V63*GT$194+SPolie!$V63*GT$195+SPgas!$V63*GT$196+GeoEL!$V61*GT$197+GeoVa!$V61*GT$198+VP!$V61*GT$199+Sol!$V61*GT$200+Affald!$V65*GT$201)</f>
        <v>-56.317007848769755</v>
      </c>
      <c r="GU42" s="310">
        <f ca="1">IF(Sammenligning!$G$9="GJ",1,(1*3.6))*(AMV1træ!$V65*GU$183+AMV1træBP!$V65*GU$184+AMV3kul!$V63*GU$185+AMV4træ!$V63*GU$186+AMV4træBP!$V63*GU$187+AVV1træ!$V63*GU$188+AVV1kul!$V63*GU$189+AVV2træ!$V63*GU$190+AVV2halm!$V63*GU$191+AVV2gasGT!$V63*GU$192+KKV!$V63*GU$193+HCVgas!$V63*GU$194+SPolie!$V63*GU$195+SPgas!$V63*GU$196+GeoEL!$V61*GU$197+GeoVa!$V61*GU$198+VP!$V61*GU$199+Sol!$V61*GU$200+Affald!$V65*GU$201)</f>
        <v>-41.557227387920555</v>
      </c>
      <c r="GV42" s="310">
        <f ca="1">IF(Sammenligning!$G$9="GJ",1,(1*3.6))*(AMV1træ!$V65*GV$183+AMV1træBP!$V65*GV$184+AMV3kul!$V63*GV$185+AMV4træ!$V63*GV$186+AMV4træBP!$V63*GV$187+AVV1træ!$V63*GV$188+AVV1kul!$V63*GV$189+AVV2træ!$V63*GV$190+AVV2halm!$V63*GV$191+AVV2gasGT!$V63*GV$192+KKV!$V63*GV$193+HCVgas!$V63*GV$194+SPolie!$V63*GV$195+SPgas!$V63*GV$196+GeoEL!$V61*GV$197+GeoVa!$V61*GV$198+VP!$V61*GV$199+Sol!$V61*GV$200+Affald!$V65*GV$201)</f>
        <v>-49.063683431952796</v>
      </c>
      <c r="GW42" s="310">
        <f ca="1">IF(Sammenligning!$G$9="GJ",1,(1*3.6))*(AMV1træ!$V65*GW$183+AMV1træBP!$V65*GW$184+AMV3kul!$V63*GW$185+AMV4træ!$V63*GW$186+AMV4træBP!$V63*GW$187+AVV1træ!$V63*GW$188+AVV1kul!$V63*GW$189+AVV2træ!$V63*GW$190+AVV2halm!$V63*GW$191+AVV2gasGT!$V63*GW$192+KKV!$V63*GW$193+HCVgas!$V63*GW$194+SPolie!$V63*GW$195+SPgas!$V63*GW$196+GeoEL!$V61*GW$197+GeoVa!$V61*GW$198+VP!$V61*GW$199+Sol!$V61*GW$200+Affald!$V65*GW$201)</f>
        <v>-48.025572880272549</v>
      </c>
      <c r="GX42" s="310">
        <f ca="1">IF(Sammenligning!$G$9="GJ",1,(1*3.6))*(AMV1træ!$V65*GX$183+AMV1træBP!$V65*GX$184+AMV3kul!$V63*GX$185+AMV4træ!$V63*GX$186+AMV4træBP!$V63*GX$187+AVV1træ!$V63*GX$188+AVV1kul!$V63*GX$189+AVV2træ!$V63*GX$190+AVV2halm!$V63*GX$191+AVV2gasGT!$V63*GX$192+KKV!$V63*GX$193+HCVgas!$V63*GX$194+SPolie!$V63*GX$195+SPgas!$V63*GX$196+GeoEL!$V61*GX$197+GeoVa!$V61*GX$198+VP!$V61*GX$199+Sol!$V61*GX$200+Affald!$V65*GX$201)</f>
        <v>-40.31539284127021</v>
      </c>
      <c r="GY42" s="310">
        <f ca="1">IF(Sammenligning!$G$9="GJ",1,(1*3.6))*(AMV1træ!$V65*GY$183+AMV1træBP!$V65*GY$184+AMV3kul!$V63*GY$185+AMV4træ!$V63*GY$186+AMV4træBP!$V63*GY$187+AVV1træ!$V63*GY$188+AVV1kul!$V63*GY$189+AVV2træ!$V63*GY$190+AVV2halm!$V63*GY$191+AVV2gasGT!$V63*GY$192+KKV!$V63*GY$193+HCVgas!$V63*GY$194+SPolie!$V63*GY$195+SPgas!$V63*GY$196+GeoEL!$V61*GY$197+GeoVa!$V61*GY$198+VP!$V61*GY$199+Sol!$V61*GY$200+Affald!$V65*GY$201)</f>
        <v>-59.099760372514901</v>
      </c>
      <c r="GZ42" s="310">
        <f ca="1">IF(Sammenligning!$G$9="GJ",1,(1*3.6))*(AMV1træ!$V65*GZ$183+AMV1træBP!$V65*GZ$184+AMV3kul!$V63*GZ$185+AMV4træ!$V63*GZ$186+AMV4træBP!$V63*GZ$187+AVV1træ!$V63*GZ$188+AVV1kul!$V63*GZ$189+AVV2træ!$V63*GZ$190+AVV2halm!$V63*GZ$191+AVV2gasGT!$V63*GZ$192+KKV!$V63*GZ$193+HCVgas!$V63*GZ$194+SPolie!$V63*GZ$195+SPgas!$V63*GZ$196+GeoEL!$V61*GZ$197+GeoVa!$V61*GZ$198+VP!$V61*GZ$199+Sol!$V61*GZ$200+Affald!$V65*GZ$201)</f>
        <v>-53.559954453237516</v>
      </c>
      <c r="HA42" s="310">
        <f ca="1">IF(Sammenligning!$G$9="GJ",1,(1*3.6))*(AMV1træ!$V65*HA$183+AMV1træBP!$V65*HA$184+AMV3kul!$V63*HA$185+AMV4træ!$V63*HA$186+AMV4træBP!$V63*HA$187+AVV1træ!$V63*HA$188+AVV1kul!$V63*HA$189+AVV2træ!$V63*HA$190+AVV2halm!$V63*HA$191+AVV2gasGT!$V63*HA$192+KKV!$V63*HA$193+HCVgas!$V63*HA$194+SPolie!$V63*HA$195+SPgas!$V63*HA$196+GeoEL!$V61*HA$197+GeoVa!$V61*HA$198+VP!$V61*HA$199+Sol!$V61*HA$200+Affald!$V65*HA$201)</f>
        <v>-50.969577646610183</v>
      </c>
      <c r="HB42" s="310">
        <f ca="1">IF(Sammenligning!$G$9="GJ",1,(1*3.6))*(AMV1træ!$V65*HB$183+AMV1træBP!$V65*HB$184+AMV3kul!$V63*HB$185+AMV4træ!$V63*HB$186+AMV4træBP!$V63*HB$187+AVV1træ!$V63*HB$188+AVV1kul!$V63*HB$189+AVV2træ!$V63*HB$190+AVV2halm!$V63*HB$191+AVV2gasGT!$V63*HB$192+KKV!$V63*HB$193+HCVgas!$V63*HB$194+SPolie!$V63*HB$195+SPgas!$V63*HB$196+GeoEL!$V61*HB$197+GeoVa!$V61*HB$198+VP!$V61*HB$199+Sol!$V61*HB$200+Affald!$V65*HB$201)</f>
        <v>-17.807037652121739</v>
      </c>
      <c r="HC42" s="246">
        <f ca="1">IF(Sammenligning!$G$9="GJ",1,(1*3.6))*(AMV1træ!$W65*HC$183+AMV1træBP!$W65*HC$184+AMV3kul!$W63*HC$185+AMV4træ!$W63*HC$186+AMV4træBP!$W63*HC$187+AVV1træ!$W63*HC$188+AVV1kul!$W63*HC$189+AVV2træ!$W63*HC$190+AVV2halm!$W63*HC$191+AVV2gasGT!$W63*HC$192+KKV!$W63*HC$193+HCVgas!$W63*HC$194+SPolie!$W63*HC$195+SPgas!$W63*HC$196+GeoEL!$W61*HC$197+GeoVa!$W61*HC$198+VP!$W61*HC$199+Sol!$W61*HC$200+Affald!$W65*HC$201)</f>
        <v>-0.66349766934611976</v>
      </c>
      <c r="HD42" s="246">
        <f ca="1">IF(Sammenligning!$G$9="GJ",1,(1*3.6))*(AMV1træ!$W65*HD$183+AMV1træBP!$W65*HD$184+AMV3kul!$W63*HD$185+AMV4træ!$W63*HD$186+AMV4træBP!$W63*HD$187+AVV1træ!$W63*HD$188+AVV1kul!$W63*HD$189+AVV2træ!$W63*HD$190+AVV2halm!$W63*HD$191+AVV2gasGT!$W63*HD$192+KKV!$W63*HD$193+HCVgas!$W63*HD$194+SPolie!$W63*HD$195+SPgas!$W63*HD$196+GeoEL!$W61*HD$197+GeoVa!$W61*HD$198+VP!$W61*HD$199+Sol!$W61*HD$200+Affald!$W65*HD$201)</f>
        <v>-10.121871327200221</v>
      </c>
      <c r="HE42" s="246">
        <f ca="1">IF(Sammenligning!$G$9="GJ",1,(1*3.6))*(AMV1træ!$W65*HE$183+AMV1træBP!$W65*HE$184+AMV3kul!$W63*HE$185+AMV4træ!$W63*HE$186+AMV4træBP!$W63*HE$187+AVV1træ!$W63*HE$188+AVV1kul!$W63*HE$189+AVV2træ!$W63*HE$190+AVV2halm!$W63*HE$191+AVV2gasGT!$W63*HE$192+KKV!$W63*HE$193+HCVgas!$W63*HE$194+SPolie!$W63*HE$195+SPgas!$W63*HE$196+GeoEL!$W61*HE$197+GeoVa!$W61*HE$198+VP!$W61*HE$199+Sol!$W61*HE$200+Affald!$W65*HE$201)</f>
        <v>-0.15347014862676689</v>
      </c>
      <c r="HF42" s="246">
        <f ca="1">IF(Sammenligning!$G$9="GJ",1,(1*3.6))*(AMV1træ!$W65*HF$183+AMV1træBP!$W65*HF$184+AMV3kul!$W63*HF$185+AMV4træ!$W63*HF$186+AMV4træBP!$W63*HF$187+AVV1træ!$W63*HF$188+AVV1kul!$W63*HF$189+AVV2træ!$W63*HF$190+AVV2halm!$W63*HF$191+AVV2gasGT!$W63*HF$192+KKV!$W63*HF$193+HCVgas!$W63*HF$194+SPolie!$W63*HF$195+SPgas!$W63*HF$196+GeoEL!$W61*HF$197+GeoVa!$W61*HF$198+VP!$W61*HF$199+Sol!$W61*HF$200+Affald!$W65*HF$201)</f>
        <v>-20.829607755810184</v>
      </c>
      <c r="HG42" s="246">
        <f ca="1">IF(Sammenligning!$G$9="GJ",1,(1*3.6))*(AMV1træ!$W65*HG$183+AMV1træBP!$W65*HG$184+AMV3kul!$W63*HG$185+AMV4træ!$W63*HG$186+AMV4træBP!$W63*HG$187+AVV1træ!$W63*HG$188+AVV1kul!$W63*HG$189+AVV2træ!$W63*HG$190+AVV2halm!$W63*HG$191+AVV2gasGT!$W63*HG$192+KKV!$W63*HG$193+HCVgas!$W63*HG$194+SPolie!$W63*HG$195+SPgas!$W63*HG$196+GeoEL!$W61*HG$197+GeoVa!$W61*HG$198+VP!$W61*HG$199+Sol!$W61*HG$200+Affald!$W65*HG$201)</f>
        <v>-51.120082180910337</v>
      </c>
      <c r="HH42" s="246">
        <f ca="1">IF(Sammenligning!$G$9="GJ",1,(1*3.6))*(AMV1træ!$W65*HH$183+AMV1træBP!$W65*HH$184+AMV3kul!$W63*HH$185+AMV4træ!$W63*HH$186+AMV4træBP!$W63*HH$187+AVV1træ!$W63*HH$188+AVV1kul!$W63*HH$189+AVV2træ!$W63*HH$190+AVV2halm!$W63*HH$191+AVV2gasGT!$W63*HH$192+KKV!$W63*HH$193+HCVgas!$W63*HH$194+SPolie!$W63*HH$195+SPgas!$W63*HH$196+GeoEL!$W61*HH$197+GeoVa!$W61*HH$198+VP!$W61*HH$199+Sol!$W61*HH$200+Affald!$W65*HH$201)</f>
        <v>-53.252640949530402</v>
      </c>
      <c r="HI42" s="246">
        <f ca="1">IF(Sammenligning!$G$9="GJ",1,(1*3.6))*(AMV1træ!$W65*HI$183+AMV1træBP!$W65*HI$184+AMV3kul!$W63*HI$185+AMV4træ!$W63*HI$186+AMV4træBP!$W63*HI$187+AVV1træ!$W63*HI$188+AVV1kul!$W63*HI$189+AVV2træ!$W63*HI$190+AVV2halm!$W63*HI$191+AVV2gasGT!$W63*HI$192+KKV!$W63*HI$193+HCVgas!$W63*HI$194+SPolie!$W63*HI$195+SPgas!$W63*HI$196+GeoEL!$W61*HI$197+GeoVa!$W61*HI$198+VP!$W61*HI$199+Sol!$W61*HI$200+Affald!$W65*HI$201)</f>
        <v>-46.677965258212033</v>
      </c>
      <c r="HJ42" s="246">
        <f ca="1">IF(Sammenligning!$G$9="GJ",1,(1*3.6))*(AMV1træ!$W65*HJ$183+AMV1træBP!$W65*HJ$184+AMV3kul!$W63*HJ$185+AMV4træ!$W63*HJ$186+AMV4træBP!$W63*HJ$187+AVV1træ!$W63*HJ$188+AVV1kul!$W63*HJ$189+AVV2træ!$W63*HJ$190+AVV2halm!$W63*HJ$191+AVV2gasGT!$W63*HJ$192+KKV!$W63*HJ$193+HCVgas!$W63*HJ$194+SPolie!$W63*HJ$195+SPgas!$W63*HJ$196+GeoEL!$W61*HJ$197+GeoVa!$W61*HJ$198+VP!$W61*HJ$199+Sol!$W61*HJ$200+Affald!$W65*HJ$201)</f>
        <v>-38.724986803776304</v>
      </c>
      <c r="HK42" s="246">
        <f ca="1">IF(Sammenligning!$G$9="GJ",1,(1*3.6))*(AMV1træ!$W65*HK$183+AMV1træBP!$W65*HK$184+AMV3kul!$W63*HK$185+AMV4træ!$W63*HK$186+AMV4træBP!$W63*HK$187+AVV1træ!$W63*HK$188+AVV1kul!$W63*HK$189+AVV2træ!$W63*HK$190+AVV2halm!$W63*HK$191+AVV2gasGT!$W63*HK$192+KKV!$W63*HK$193+HCVgas!$W63*HK$194+SPolie!$W63*HK$195+SPgas!$W63*HK$196+GeoEL!$W61*HK$197+GeoVa!$W61*HK$198+VP!$W61*HK$199+Sol!$W61*HK$200+Affald!$W65*HK$201)</f>
        <v>-55.903142661914899</v>
      </c>
      <c r="HL42" s="246">
        <f ca="1">IF(Sammenligning!$G$9="GJ",1,(1*3.6))*(AMV1træ!$W65*HL$183+AMV1træBP!$W65*HL$184+AMV3kul!$W63*HL$185+AMV4træ!$W63*HL$186+AMV4træBP!$W63*HL$187+AVV1træ!$W63*HL$188+AVV1kul!$W63*HL$189+AVV2træ!$W63*HL$190+AVV2halm!$W63*HL$191+AVV2gasGT!$W63*HL$192+KKV!$W63*HL$193+HCVgas!$W63*HL$194+SPolie!$W63*HL$195+SPgas!$W63*HL$196+GeoEL!$W61*HL$197+GeoVa!$W61*HL$198+VP!$W61*HL$199+Sol!$W61*HL$200+Affald!$W65*HL$201)</f>
        <v>-56.198979714674309</v>
      </c>
      <c r="HM42" s="246">
        <f ca="1">IF(Sammenligning!$G$9="GJ",1,(1*3.6))*(AMV1træ!$W65*HM$183+AMV1træBP!$W65*HM$184+AMV3kul!$W63*HM$185+AMV4træ!$W63*HM$186+AMV4træBP!$W63*HM$187+AVV1træ!$W63*HM$188+AVV1kul!$W63*HM$189+AVV2træ!$W63*HM$190+AVV2halm!$W63*HM$191+AVV2gasGT!$W63*HM$192+KKV!$W63*HM$193+HCVgas!$W63*HM$194+SPolie!$W63*HM$195+SPgas!$W63*HM$196+GeoEL!$W61*HM$197+GeoVa!$W61*HM$198+VP!$W61*HM$199+Sol!$W61*HM$200+Affald!$W65*HM$201)</f>
        <v>-32.839582401181687</v>
      </c>
      <c r="HN42" s="246">
        <f ca="1">IF(Sammenligning!$G$9="GJ",1,(1*3.6))*(AMV1træ!$W65*HN$183+AMV1træBP!$W65*HN$184+AMV3kul!$W63*HN$185+AMV4træ!$W63*HN$186+AMV4træBP!$W63*HN$187+AVV1træ!$W63*HN$188+AVV1kul!$W63*HN$189+AVV2træ!$W63*HN$190+AVV2halm!$W63*HN$191+AVV2gasGT!$W63*HN$192+KKV!$W63*HN$193+HCVgas!$W63*HN$194+SPolie!$W63*HN$195+SPgas!$W63*HN$196+GeoEL!$W61*HN$197+GeoVa!$W61*HN$198+VP!$W61*HN$199+Sol!$W61*HN$200+Affald!$W65*HN$201)</f>
        <v>-37.080366298342909</v>
      </c>
      <c r="HO42" s="246">
        <f ca="1">IF(Sammenligning!$G$9="GJ",1,(1*3.6))*(AMV1træ!$X65*HO$183+AMV1træBP!$X65*HO$184+AMV3kul!$X63*HO$185+AMV4træ!$X63*HO$186+AMV4træBP!$X63*HO$187+AVV1træ!$X63*HO$188+AVV1kul!$X63*HO$189+AVV2træ!$X63*HO$190+AVV2halm!$X63*HO$191+AVV2gasGT!$X63*HO$192+KKV!$X63*HO$193+HCVgas!$X63*HO$194+SPolie!$X63*HO$195+SPgas!$X63*HO$196+GeoEL!$X61*HO$197+GeoVa!$X61*HO$198+VP!$X61*HO$199+Sol!$X61*HO$200+Affald!$X65*HO$201)</f>
        <v>-0.66349766934611976</v>
      </c>
      <c r="HP42" s="246">
        <f ca="1">IF(Sammenligning!$G$9="GJ",1,(1*3.6))*(AMV1træ!$X65*HP$183+AMV1træBP!$X65*HP$184+AMV3kul!$X63*HP$185+AMV4træ!$X63*HP$186+AMV4træBP!$X63*HP$187+AVV1træ!$X63*HP$188+AVV1kul!$X63*HP$189+AVV2træ!$X63*HP$190+AVV2halm!$X63*HP$191+AVV2gasGT!$X63*HP$192+KKV!$X63*HP$193+HCVgas!$X63*HP$194+SPolie!$X63*HP$195+SPgas!$X63*HP$196+GeoEL!$X61*HP$197+GeoVa!$X61*HP$198+VP!$X61*HP$199+Sol!$X61*HP$200+Affald!$X65*HP$201)</f>
        <v>-10.121871327200221</v>
      </c>
      <c r="HQ42" s="246">
        <f ca="1">IF(Sammenligning!$G$9="GJ",1,(1*3.6))*(AMV1træ!$X65*HQ$183+AMV1træBP!$X65*HQ$184+AMV3kul!$X63*HQ$185+AMV4træ!$X63*HQ$186+AMV4træBP!$X63*HQ$187+AVV1træ!$X63*HQ$188+AVV1kul!$X63*HQ$189+AVV2træ!$X63*HQ$190+AVV2halm!$X63*HQ$191+AVV2gasGT!$X63*HQ$192+KKV!$X63*HQ$193+HCVgas!$X63*HQ$194+SPolie!$X63*HQ$195+SPgas!$X63*HQ$196+GeoEL!$X61*HQ$197+GeoVa!$X61*HQ$198+VP!$X61*HQ$199+Sol!$X61*HQ$200+Affald!$X65*HQ$201)</f>
        <v>-0.15347014862676689</v>
      </c>
      <c r="HR42" s="246">
        <f ca="1">IF(Sammenligning!$G$9="GJ",1,(1*3.6))*(AMV1træ!$X65*HR$183+AMV1træBP!$X65*HR$184+AMV3kul!$X63*HR$185+AMV4træ!$X63*HR$186+AMV4træBP!$X63*HR$187+AVV1træ!$X63*HR$188+AVV1kul!$X63*HR$189+AVV2træ!$X63*HR$190+AVV2halm!$X63*HR$191+AVV2gasGT!$X63*HR$192+KKV!$X63*HR$193+HCVgas!$X63*HR$194+SPolie!$X63*HR$195+SPgas!$X63*HR$196+GeoEL!$X61*HR$197+GeoVa!$X61*HR$198+VP!$X61*HR$199+Sol!$X61*HR$200+Affald!$X65*HR$201)</f>
        <v>-20.829607755810184</v>
      </c>
      <c r="HS42" s="246">
        <f ca="1">IF(Sammenligning!$G$9="GJ",1,(1*3.6))*(AMV1træ!$X65*HS$183+AMV1træBP!$X65*HS$184+AMV3kul!$X63*HS$185+AMV4træ!$X63*HS$186+AMV4træBP!$X63*HS$187+AVV1træ!$X63*HS$188+AVV1kul!$X63*HS$189+AVV2træ!$X63*HS$190+AVV2halm!$X63*HS$191+AVV2gasGT!$X63*HS$192+KKV!$X63*HS$193+HCVgas!$X63*HS$194+SPolie!$X63*HS$195+SPgas!$X63*HS$196+GeoEL!$X61*HS$197+GeoVa!$X61*HS$198+VP!$X61*HS$199+Sol!$X61*HS$200+Affald!$X65*HS$201)</f>
        <v>-51.120082180910337</v>
      </c>
      <c r="HT42" s="246">
        <f ca="1">IF(Sammenligning!$G$9="GJ",1,(1*3.6))*(AMV1træ!$X65*HT$183+AMV1træBP!$X65*HT$184+AMV3kul!$X63*HT$185+AMV4træ!$X63*HT$186+AMV4træBP!$X63*HT$187+AVV1træ!$X63*HT$188+AVV1kul!$X63*HT$189+AVV2træ!$X63*HT$190+AVV2halm!$X63*HT$191+AVV2gasGT!$X63*HT$192+KKV!$X63*HT$193+HCVgas!$X63*HT$194+SPolie!$X63*HT$195+SPgas!$X63*HT$196+GeoEL!$X61*HT$197+GeoVa!$X61*HT$198+VP!$X61*HT$199+Sol!$X61*HT$200+Affald!$X65*HT$201)</f>
        <v>-53.252640949530402</v>
      </c>
      <c r="HU42" s="246">
        <f ca="1">IF(Sammenligning!$G$9="GJ",1,(1*3.6))*(AMV1træ!$X65*HU$183+AMV1træBP!$X65*HU$184+AMV3kul!$X63*HU$185+AMV4træ!$X63*HU$186+AMV4træBP!$X63*HU$187+AVV1træ!$X63*HU$188+AVV1kul!$X63*HU$189+AVV2træ!$X63*HU$190+AVV2halm!$X63*HU$191+AVV2gasGT!$X63*HU$192+KKV!$X63*HU$193+HCVgas!$X63*HU$194+SPolie!$X63*HU$195+SPgas!$X63*HU$196+GeoEL!$X61*HU$197+GeoVa!$X61*HU$198+VP!$X61*HU$199+Sol!$X61*HU$200+Affald!$X65*HU$201)</f>
        <v>-46.677965258212033</v>
      </c>
      <c r="HV42" s="246">
        <f ca="1">IF(Sammenligning!$G$9="GJ",1,(1*3.6))*(AMV1træ!$X65*HV$183+AMV1træBP!$X65*HV$184+AMV3kul!$X63*HV$185+AMV4træ!$X63*HV$186+AMV4træBP!$X63*HV$187+AVV1træ!$X63*HV$188+AVV1kul!$X63*HV$189+AVV2træ!$X63*HV$190+AVV2halm!$X63*HV$191+AVV2gasGT!$X63*HV$192+KKV!$X63*HV$193+HCVgas!$X63*HV$194+SPolie!$X63*HV$195+SPgas!$X63*HV$196+GeoEL!$X61*HV$197+GeoVa!$X61*HV$198+VP!$X61*HV$199+Sol!$X61*HV$200+Affald!$X65*HV$201)</f>
        <v>-38.724986803776304</v>
      </c>
      <c r="HW42" s="246">
        <f ca="1">IF(Sammenligning!$G$9="GJ",1,(1*3.6))*(AMV1træ!$X65*HW$183+AMV1træBP!$X65*HW$184+AMV3kul!$X63*HW$185+AMV4træ!$X63*HW$186+AMV4træBP!$X63*HW$187+AVV1træ!$X63*HW$188+AVV1kul!$X63*HW$189+AVV2træ!$X63*HW$190+AVV2halm!$X63*HW$191+AVV2gasGT!$X63*HW$192+KKV!$X63*HW$193+HCVgas!$X63*HW$194+SPolie!$X63*HW$195+SPgas!$X63*HW$196+GeoEL!$X61*HW$197+GeoVa!$X61*HW$198+VP!$X61*HW$199+Sol!$X61*HW$200+Affald!$X65*HW$201)</f>
        <v>-55.903142661914899</v>
      </c>
      <c r="HX42" s="246">
        <f ca="1">IF(Sammenligning!$G$9="GJ",1,(1*3.6))*(AMV1træ!$X65*HX$183+AMV1træBP!$X65*HX$184+AMV3kul!$X63*HX$185+AMV4træ!$X63*HX$186+AMV4træBP!$X63*HX$187+AVV1træ!$X63*HX$188+AVV1kul!$X63*HX$189+AVV2træ!$X63*HX$190+AVV2halm!$X63*HX$191+AVV2gasGT!$X63*HX$192+KKV!$X63*HX$193+HCVgas!$X63*HX$194+SPolie!$X63*HX$195+SPgas!$X63*HX$196+GeoEL!$X61*HX$197+GeoVa!$X61*HX$198+VP!$X61*HX$199+Sol!$X61*HX$200+Affald!$X65*HX$201)</f>
        <v>-56.198979714674309</v>
      </c>
      <c r="HY42" s="246">
        <f ca="1">IF(Sammenligning!$G$9="GJ",1,(1*3.6))*(AMV1træ!$X65*HY$183+AMV1træBP!$X65*HY$184+AMV3kul!$X63*HY$185+AMV4træ!$X63*HY$186+AMV4træBP!$X63*HY$187+AVV1træ!$X63*HY$188+AVV1kul!$X63*HY$189+AVV2træ!$X63*HY$190+AVV2halm!$X63*HY$191+AVV2gasGT!$X63*HY$192+KKV!$X63*HY$193+HCVgas!$X63*HY$194+SPolie!$X63*HY$195+SPgas!$X63*HY$196+GeoEL!$X61*HY$197+GeoVa!$X61*HY$198+VP!$X61*HY$199+Sol!$X61*HY$200+Affald!$X65*HY$201)</f>
        <v>-32.839582401181687</v>
      </c>
      <c r="HZ42" s="246">
        <f ca="1">IF(Sammenligning!$G$9="GJ",1,(1*3.6))*(AMV1træ!$X65*HZ$183+AMV1træBP!$X65*HZ$184+AMV3kul!$X63*HZ$185+AMV4træ!$X63*HZ$186+AMV4træBP!$X63*HZ$187+AVV1træ!$X63*HZ$188+AVV1kul!$X63*HZ$189+AVV2træ!$X63*HZ$190+AVV2halm!$X63*HZ$191+AVV2gasGT!$X63*HZ$192+KKV!$X63*HZ$193+HCVgas!$X63*HZ$194+SPolie!$X63*HZ$195+SPgas!$X63*HZ$196+GeoEL!$X61*HZ$197+GeoVa!$X61*HZ$198+VP!$X61*HZ$199+Sol!$X61*HZ$200+Affald!$X65*HZ$201)</f>
        <v>-37.080366298342909</v>
      </c>
      <c r="IA42" s="246">
        <f ca="1">IF(Sammenligning!$G$9="GJ",1,(1*3.6))*(AMV1træ!$Y65*IA$183+AMV1træBP!$Y65*IA$184+AMV3kul!$Y63*IA$185+AMV4træ!$Y63*IA$186+AMV4træBP!$Y63*IA$187+AVV1træ!$Y63*IA$188+AVV1kul!$Y63*IA$189+AVV2træ!$Y63*IA$190+AVV2halm!$Y63*IA$191+AVV2gasGT!$Y63*IA$192+KKV!$Y63*IA$193+HCVgas!$Y63*IA$194+SPolie!$Y63*IA$195+SPgas!$Y63*IA$196+GeoEL!$Y61*IA$197+GeoVa!$Y61*IA$198+VP!$Y61*IA$199+Sol!$Y61*IA$200+Affald!$Y65*IA$201)</f>
        <v>-0.64603720436332701</v>
      </c>
      <c r="IB42" s="246">
        <f ca="1">IF(Sammenligning!$G$9="GJ",1,(1*3.6))*(AMV1træ!$Y65*IB$183+AMV1træBP!$Y65*IB$184+AMV3kul!$Y63*IB$185+AMV4træ!$Y63*IB$186+AMV4træBP!$Y63*IB$187+AVV1træ!$Y63*IB$188+AVV1kul!$Y63*IB$189+AVV2træ!$Y63*IB$190+AVV2halm!$Y63*IB$191+AVV2gasGT!$Y63*IB$192+KKV!$Y63*IB$193+HCVgas!$Y63*IB$194+SPolie!$Y63*IB$195+SPgas!$Y63*IB$196+GeoEL!$Y61*IB$197+GeoVa!$Y61*IB$198+VP!$Y61*IB$199+Sol!$Y61*IB$200+Affald!$Y65*IB$201)</f>
        <v>-9.8555062922738976</v>
      </c>
      <c r="IC42" s="246">
        <f ca="1">IF(Sammenligning!$G$9="GJ",1,(1*3.6))*(AMV1træ!$Y65*IC$183+AMV1træBP!$Y65*IC$184+AMV3kul!$Y63*IC$185+AMV4træ!$Y63*IC$186+AMV4træBP!$Y63*IC$187+AVV1træ!$Y63*IC$188+AVV1kul!$Y63*IC$189+AVV2træ!$Y63*IC$190+AVV2halm!$Y63*IC$191+AVV2gasGT!$Y63*IC$192+KKV!$Y63*IC$193+HCVgas!$Y63*IC$194+SPolie!$Y63*IC$195+SPgas!$Y63*IC$196+GeoEL!$Y61*IC$197+GeoVa!$Y61*IC$198+VP!$Y61*IC$199+Sol!$Y61*IC$200+Affald!$Y65*IC$201)</f>
        <v>-0.1494314605050111</v>
      </c>
      <c r="ID42" s="246">
        <f ca="1">IF(Sammenligning!$G$9="GJ",1,(1*3.6))*(AMV1træ!$Y65*ID$183+AMV1træBP!$Y65*ID$184+AMV3kul!$Y63*ID$185+AMV4træ!$Y63*ID$186+AMV4træBP!$Y63*ID$187+AVV1træ!$Y63*ID$188+AVV1kul!$Y63*ID$189+AVV2træ!$Y63*ID$190+AVV2halm!$Y63*ID$191+AVV2gasGT!$Y63*ID$192+KKV!$Y63*ID$193+HCVgas!$Y63*ID$194+SPolie!$Y63*ID$195+SPgas!$Y63*ID$196+GeoEL!$Y61*ID$197+GeoVa!$Y61*ID$198+VP!$Y61*ID$199+Sol!$Y61*ID$200+Affald!$Y65*ID$201)</f>
        <v>-20.281460183288861</v>
      </c>
      <c r="IE42" s="246">
        <f ca="1">IF(Sammenligning!$G$9="GJ",1,(1*3.6))*(AMV1træ!$Y65*IE$183+AMV1træBP!$Y65*IE$184+AMV3kul!$Y63*IE$185+AMV4træ!$Y63*IE$186+AMV4træBP!$Y63*IE$187+AVV1træ!$Y63*IE$188+AVV1kul!$Y63*IE$189+AVV2træ!$Y63*IE$190+AVV2halm!$Y63*IE$191+AVV2gasGT!$Y63*IE$192+KKV!$Y63*IE$193+HCVgas!$Y63*IE$194+SPolie!$Y63*IE$195+SPgas!$Y63*IE$196+GeoEL!$Y61*IE$197+GeoVa!$Y61*IE$198+VP!$Y61*IE$199+Sol!$Y61*IE$200+Affald!$Y65*IE$201)</f>
        <v>-49.774816860360055</v>
      </c>
      <c r="IF42" s="246">
        <f ca="1">IF(Sammenligning!$G$9="GJ",1,(1*3.6))*(AMV1træ!$Y65*IF$183+AMV1træBP!$Y65*IF$184+AMV3kul!$Y63*IF$185+AMV4træ!$Y63*IF$186+AMV4træBP!$Y63*IF$187+AVV1træ!$Y63*IF$188+AVV1kul!$Y63*IF$189+AVV2træ!$Y63*IF$190+AVV2halm!$Y63*IF$191+AVV2gasGT!$Y63*IF$192+KKV!$Y63*IF$193+HCVgas!$Y63*IF$194+SPolie!$Y63*IF$195+SPgas!$Y63*IF$196+GeoEL!$Y61*IF$197+GeoVa!$Y61*IF$198+VP!$Y61*IF$199+Sol!$Y61*IF$200+Affald!$Y65*IF$201)</f>
        <v>-51.851255661384862</v>
      </c>
      <c r="IG42" s="246">
        <f ca="1">IF(Sammenligning!$G$9="GJ",1,(1*3.6))*(AMV1træ!$Y65*IG$183+AMV1træBP!$Y65*IG$184+AMV3kul!$Y63*IG$185+AMV4træ!$Y63*IG$186+AMV4træBP!$Y63*IG$187+AVV1træ!$Y63*IG$188+AVV1kul!$Y63*IG$189+AVV2træ!$Y63*IG$190+AVV2halm!$Y63*IG$191+AVV2gasGT!$Y63*IG$192+KKV!$Y63*IG$193+HCVgas!$Y63*IG$194+SPolie!$Y63*IG$195+SPgas!$Y63*IG$196+GeoEL!$Y61*IG$197+GeoVa!$Y61*IG$198+VP!$Y61*IG$199+Sol!$Y61*IG$200+Affald!$Y65*IG$201)</f>
        <v>-45.449597751416974</v>
      </c>
      <c r="IH42" s="246">
        <f ca="1">IF(Sammenligning!$G$9="GJ",1,(1*3.6))*(AMV1træ!$Y65*IH$183+AMV1træBP!$Y65*IH$184+AMV3kul!$Y63*IH$185+AMV4træ!$Y63*IH$186+AMV4træBP!$Y63*IH$187+AVV1træ!$Y63*IH$188+AVV1kul!$Y63*IH$189+AVV2træ!$Y63*IH$190+AVV2halm!$Y63*IH$191+AVV2gasGT!$Y63*IH$192+KKV!$Y63*IH$193+HCVgas!$Y63*IH$194+SPolie!$Y63*IH$195+SPgas!$Y63*IH$196+GeoEL!$Y61*IH$197+GeoVa!$Y61*IH$198+VP!$Y61*IH$199+Sol!$Y61*IH$200+Affald!$Y65*IH$201)</f>
        <v>-37.705908203676927</v>
      </c>
      <c r="II42" s="246">
        <f ca="1">IF(Sammenligning!$G$9="GJ",1,(1*3.6))*(AMV1træ!$Y65*II$183+AMV1træBP!$Y65*II$184+AMV3kul!$Y63*II$185+AMV4træ!$Y63*II$186+AMV4træBP!$Y63*II$187+AVV1træ!$Y63*II$188+AVV1kul!$Y63*II$189+AVV2træ!$Y63*II$190+AVV2halm!$Y63*II$191+AVV2gasGT!$Y63*II$192+KKV!$Y63*II$193+HCVgas!$Y63*II$194+SPolie!$Y63*II$195+SPgas!$Y63*II$196+GeoEL!$Y61*II$197+GeoVa!$Y61*II$198+VP!$Y61*II$199+Sol!$Y61*II$200+Affald!$Y65*II$201)</f>
        <v>-54.432007328706611</v>
      </c>
      <c r="IJ42" s="246">
        <f ca="1">IF(Sammenligning!$G$9="GJ",1,(1*3.6))*(AMV1træ!$Y65*IJ$183+AMV1træBP!$Y65*IJ$184+AMV3kul!$Y63*IJ$185+AMV4træ!$Y63*IJ$186+AMV4træBP!$Y63*IJ$187+AVV1træ!$Y63*IJ$188+AVV1kul!$Y63*IJ$189+AVV2træ!$Y63*IJ$190+AVV2halm!$Y63*IJ$191+AVV2gasGT!$Y63*IJ$192+KKV!$Y63*IJ$193+HCVgas!$Y63*IJ$194+SPolie!$Y63*IJ$195+SPgas!$Y63*IJ$196+GeoEL!$Y61*IJ$197+GeoVa!$Y61*IJ$198+VP!$Y61*IJ$199+Sol!$Y61*IJ$200+Affald!$Y65*IJ$201)</f>
        <v>-54.720059195867094</v>
      </c>
      <c r="IK42" s="246">
        <f ca="1">IF(Sammenligning!$G$9="GJ",1,(1*3.6))*(AMV1træ!$Y65*IK$183+AMV1træBP!$Y65*IK$184+AMV3kul!$Y63*IK$185+AMV4træ!$Y63*IK$186+AMV4træBP!$Y63*IK$187+AVV1træ!$Y63*IK$188+AVV1kul!$Y63*IK$189+AVV2træ!$Y63*IK$190+AVV2halm!$Y63*IK$191+AVV2gasGT!$Y63*IK$192+KKV!$Y63*IK$193+HCVgas!$Y63*IK$194+SPolie!$Y63*IK$195+SPgas!$Y63*IK$196+GeoEL!$Y61*IK$197+GeoVa!$Y61*IK$198+VP!$Y61*IK$199+Sol!$Y61*IK$200+Affald!$Y65*IK$201)</f>
        <v>-31.975382864308482</v>
      </c>
      <c r="IL42" s="246">
        <f ca="1">IF(Sammenligning!$G$9="GJ",1,(1*3.6))*(AMV1træ!$Y65*IL$183+AMV1træBP!$Y65*IL$184+AMV3kul!$Y63*IL$185+AMV4træ!$Y63*IL$186+AMV4træBP!$Y63*IL$187+AVV1træ!$Y63*IL$188+AVV1kul!$Y63*IL$189+AVV2træ!$Y63*IL$190+AVV2halm!$Y63*IL$191+AVV2gasGT!$Y63*IL$192+KKV!$Y63*IL$193+HCVgas!$Y63*IL$194+SPolie!$Y63*IL$195+SPgas!$Y63*IL$196+GeoEL!$Y61*IL$197+GeoVa!$Y61*IL$198+VP!$Y61*IL$199+Sol!$Y61*IL$200+Affald!$Y65*IL$201)</f>
        <v>-36.104567185228618</v>
      </c>
      <c r="IM42" s="246">
        <f ca="1">IF(Sammenligning!$G$9="GJ",1,(1*3.6))*(AMV1træ!$Z65*IM$183+AMV1træBP!$Z65*IM$184+AMV3kul!$Z63*IM$185+AMV4træ!$Z63*IM$186+AMV4træBP!$Z63*IM$187+AVV1træ!$Z63*IM$188+AVV1kul!$Z63*IM$189+AVV2træ!$Z63*IM$190+AVV2halm!$Z63*IM$191+AVV2gasGT!$Z63*IM$192+KKV!$Z63*IM$193+HCVgas!$Z63*IM$194+SPolie!$Z63*IM$195+SPgas!$Z63*IM$196+GeoEL!$Z61*IM$197+GeoVa!$Z61*IM$198+VP!$Z61*IM$199+Sol!$Z61*IM$200+Affald!$Z65*IM$201)</f>
        <v>-0.66349766934611976</v>
      </c>
      <c r="IN42" s="246">
        <f ca="1">IF(Sammenligning!$G$9="GJ",1,(1*3.6))*(AMV1træ!$Z65*IN$183+AMV1træBP!$Z65*IN$184+AMV3kul!$Z63*IN$185+AMV4træ!$Z63*IN$186+AMV4træBP!$Z63*IN$187+AVV1træ!$Z63*IN$188+AVV1kul!$Z63*IN$189+AVV2træ!$Z63*IN$190+AVV2halm!$Z63*IN$191+AVV2gasGT!$Z63*IN$192+KKV!$Z63*IN$193+HCVgas!$Z63*IN$194+SPolie!$Z63*IN$195+SPgas!$Z63*IN$196+GeoEL!$Z61*IN$197+GeoVa!$Z61*IN$198+VP!$Z61*IN$199+Sol!$Z61*IN$200+Affald!$Z65*IN$201)</f>
        <v>-10.121871327200221</v>
      </c>
      <c r="IO42" s="246">
        <f ca="1">IF(Sammenligning!$G$9="GJ",1,(1*3.6))*(AMV1træ!$Z65*IO$183+AMV1træBP!$Z65*IO$184+AMV3kul!$Z63*IO$185+AMV4træ!$Z63*IO$186+AMV4træBP!$Z63*IO$187+AVV1træ!$Z63*IO$188+AVV1kul!$Z63*IO$189+AVV2træ!$Z63*IO$190+AVV2halm!$Z63*IO$191+AVV2gasGT!$Z63*IO$192+KKV!$Z63*IO$193+HCVgas!$Z63*IO$194+SPolie!$Z63*IO$195+SPgas!$Z63*IO$196+GeoEL!$Z61*IO$197+GeoVa!$Z61*IO$198+VP!$Z61*IO$199+Sol!$Z61*IO$200+Affald!$Z65*IO$201)</f>
        <v>-0.15347014862676689</v>
      </c>
      <c r="IP42" s="246">
        <f ca="1">IF(Sammenligning!$G$9="GJ",1,(1*3.6))*(AMV1træ!$Z65*IP$183+AMV1træBP!$Z65*IP$184+AMV3kul!$Z63*IP$185+AMV4træ!$Z63*IP$186+AMV4træBP!$Z63*IP$187+AVV1træ!$Z63*IP$188+AVV1kul!$Z63*IP$189+AVV2træ!$Z63*IP$190+AVV2halm!$Z63*IP$191+AVV2gasGT!$Z63*IP$192+KKV!$Z63*IP$193+HCVgas!$Z63*IP$194+SPolie!$Z63*IP$195+SPgas!$Z63*IP$196+GeoEL!$Z61*IP$197+GeoVa!$Z61*IP$198+VP!$Z61*IP$199+Sol!$Z61*IP$200+Affald!$Z65*IP$201)</f>
        <v>-20.829607755810184</v>
      </c>
      <c r="IQ42" s="246">
        <f ca="1">IF(Sammenligning!$G$9="GJ",1,(1*3.6))*(AMV1træ!$Z65*IQ$183+AMV1træBP!$Z65*IQ$184+AMV3kul!$Z63*IQ$185+AMV4træ!$Z63*IQ$186+AMV4træBP!$Z63*IQ$187+AVV1træ!$Z63*IQ$188+AVV1kul!$Z63*IQ$189+AVV2træ!$Z63*IQ$190+AVV2halm!$Z63*IQ$191+AVV2gasGT!$Z63*IQ$192+KKV!$Z63*IQ$193+HCVgas!$Z63*IQ$194+SPolie!$Z63*IQ$195+SPgas!$Z63*IQ$196+GeoEL!$Z61*IQ$197+GeoVa!$Z61*IQ$198+VP!$Z61*IQ$199+Sol!$Z61*IQ$200+Affald!$Z65*IQ$201)</f>
        <v>-51.120082180910337</v>
      </c>
      <c r="IR42" s="246">
        <f ca="1">IF(Sammenligning!$G$9="GJ",1,(1*3.6))*(AMV1træ!$Z65*IR$183+AMV1træBP!$Z65*IR$184+AMV3kul!$Z63*IR$185+AMV4træ!$Z63*IR$186+AMV4træBP!$Z63*IR$187+AVV1træ!$Z63*IR$188+AVV1kul!$Z63*IR$189+AVV2træ!$Z63*IR$190+AVV2halm!$Z63*IR$191+AVV2gasGT!$Z63*IR$192+KKV!$Z63*IR$193+HCVgas!$Z63*IR$194+SPolie!$Z63*IR$195+SPgas!$Z63*IR$196+GeoEL!$Z61*IR$197+GeoVa!$Z61*IR$198+VP!$Z61*IR$199+Sol!$Z61*IR$200+Affald!$Z65*IR$201)</f>
        <v>-53.252640949530402</v>
      </c>
      <c r="IS42" s="246">
        <f ca="1">IF(Sammenligning!$G$9="GJ",1,(1*3.6))*(AMV1træ!$Z65*IS$183+AMV1træBP!$Z65*IS$184+AMV3kul!$Z63*IS$185+AMV4træ!$Z63*IS$186+AMV4træBP!$Z63*IS$187+AVV1træ!$Z63*IS$188+AVV1kul!$Z63*IS$189+AVV2træ!$Z63*IS$190+AVV2halm!$Z63*IS$191+AVV2gasGT!$Z63*IS$192+KKV!$Z63*IS$193+HCVgas!$Z63*IS$194+SPolie!$Z63*IS$195+SPgas!$Z63*IS$196+GeoEL!$Z61*IS$197+GeoVa!$Z61*IS$198+VP!$Z61*IS$199+Sol!$Z61*IS$200+Affald!$Z65*IS$201)</f>
        <v>-46.677965258212033</v>
      </c>
      <c r="IT42" s="246">
        <f ca="1">IF(Sammenligning!$G$9="GJ",1,(1*3.6))*(AMV1træ!$Z65*IT$183+AMV1træBP!$Z65*IT$184+AMV3kul!$Z63*IT$185+AMV4træ!$Z63*IT$186+AMV4træBP!$Z63*IT$187+AVV1træ!$Z63*IT$188+AVV1kul!$Z63*IT$189+AVV2træ!$Z63*IT$190+AVV2halm!$Z63*IT$191+AVV2gasGT!$Z63*IT$192+KKV!$Z63*IT$193+HCVgas!$Z63*IT$194+SPolie!$Z63*IT$195+SPgas!$Z63*IT$196+GeoEL!$Z61*IT$197+GeoVa!$Z61*IT$198+VP!$Z61*IT$199+Sol!$Z61*IT$200+Affald!$Z65*IT$201)</f>
        <v>-38.724986803776304</v>
      </c>
      <c r="IU42" s="246">
        <f ca="1">IF(Sammenligning!$G$9="GJ",1,(1*3.6))*(AMV1træ!$Z65*IU$183+AMV1træBP!$Z65*IU$184+AMV3kul!$Z63*IU$185+AMV4træ!$Z63*IU$186+AMV4træBP!$Z63*IU$187+AVV1træ!$Z63*IU$188+AVV1kul!$Z63*IU$189+AVV2træ!$Z63*IU$190+AVV2halm!$Z63*IU$191+AVV2gasGT!$Z63*IU$192+KKV!$Z63*IU$193+HCVgas!$Z63*IU$194+SPolie!$Z63*IU$195+SPgas!$Z63*IU$196+GeoEL!$Z61*IU$197+GeoVa!$Z61*IU$198+VP!$Z61*IU$199+Sol!$Z61*IU$200+Affald!$Z65*IU$201)</f>
        <v>-55.903142661914899</v>
      </c>
      <c r="IV42" s="246">
        <f ca="1">IF(Sammenligning!$G$9="GJ",1,(1*3.6))*(AMV1træ!$Z65*IV$183+AMV1træBP!$Z65*IV$184+AMV3kul!$Z63*IV$185+AMV4træ!$Z63*IV$186+AMV4træBP!$Z63*IV$187+AVV1træ!$Z63*IV$188+AVV1kul!$Z63*IV$189+AVV2træ!$Z63*IV$190+AVV2halm!$Z63*IV$191+AVV2gasGT!$Z63*IV$192+KKV!$Z63*IV$193+HCVgas!$Z63*IV$194+SPolie!$Z63*IV$195+SPgas!$Z63*IV$196+GeoEL!$Z61*IV$197+GeoVa!$Z61*IV$198+VP!$Z61*IV$199+Sol!$Z61*IV$200+Affald!$Z65*IV$201)</f>
        <v>-56.198979714674309</v>
      </c>
      <c r="IW42" s="246">
        <f ca="1">IF(Sammenligning!$G$9="GJ",1,(1*3.6))*(AMV1træ!$Z65*IW$183+AMV1træBP!$Z65*IW$184+AMV3kul!$Z63*IW$185+AMV4træ!$Z63*IW$186+AMV4træBP!$Z63*IW$187+AVV1træ!$Z63*IW$188+AVV1kul!$Z63*IW$189+AVV2træ!$Z63*IW$190+AVV2halm!$Z63*IW$191+AVV2gasGT!$Z63*IW$192+KKV!$Z63*IW$193+HCVgas!$Z63*IW$194+SPolie!$Z63*IW$195+SPgas!$Z63*IW$196+GeoEL!$Z61*IW$197+GeoVa!$Z61*IW$198+VP!$Z61*IW$199+Sol!$Z61*IW$200+Affald!$Z65*IW$201)</f>
        <v>-32.839582401181687</v>
      </c>
      <c r="IX42" s="246">
        <f ca="1">IF(Sammenligning!$G$9="GJ",1,(1*3.6))*(AMV1træ!$Z65*IX$183+AMV1træBP!$Z65*IX$184+AMV3kul!$Z63*IX$185+AMV4træ!$Z63*IX$186+AMV4træBP!$Z63*IX$187+AVV1træ!$Z63*IX$188+AVV1kul!$Z63*IX$189+AVV2træ!$Z63*IX$190+AVV2halm!$Z63*IX$191+AVV2gasGT!$Z63*IX$192+KKV!$Z63*IX$193+HCVgas!$Z63*IX$194+SPolie!$Z63*IX$195+SPgas!$Z63*IX$196+GeoEL!$Z61*IX$197+GeoVa!$Z61*IX$198+VP!$Z61*IX$199+Sol!$Z61*IX$200+Affald!$Z65*IX$201)</f>
        <v>-37.080366298342909</v>
      </c>
      <c r="IY42" s="310">
        <f ca="1">IF(Sammenligning!$G$9="GJ",1,(1*3.6))*(AMV1træ!$AA65*IY$183+AMV1træBP!$AA65*IY$184+AMV3kul!$AA63*IY$185+AMV4træ!$AA63*IY$186+AMV4træBP!$AA63*IY$187+AVV1træ!$AA63*IY$188+AVV1kul!$AA63*IY$189+AVV2træ!$AA63*IY$190+AVV2halm!$AA63*IY$191+AVV2gasGT!$AA63*IY$192+KKV!$AA63*IY$193+HCVgas!$AA63*IY$194+SPolie!$AA63*IY$195+SPgas!$AA63*IY$196+GeoEL!$AA61*IY$197+GeoVa!$AA61*IY$198+VP!$AA61*IY$199+Sol!$AA61*IY$200+Affald!$AA65*IY$201)</f>
        <v>-0.64603720436332701</v>
      </c>
      <c r="IZ42" s="310">
        <f ca="1">IF(Sammenligning!$G$9="GJ",1,(1*3.6))*(AMV1træ!$AA65*IZ$183+AMV1træBP!$AA65*IZ$184+AMV3kul!$AA63*IZ$185+AMV4træ!$AA63*IZ$186+AMV4træBP!$AA63*IZ$187+AVV1træ!$AA63*IZ$188+AVV1kul!$AA63*IZ$189+AVV2træ!$AA63*IZ$190+AVV2halm!$AA63*IZ$191+AVV2gasGT!$AA63*IZ$192+KKV!$AA63*IZ$193+HCVgas!$AA63*IZ$194+SPolie!$AA63*IZ$195+SPgas!$AA63*IZ$196+GeoEL!$AA61*IZ$197+GeoVa!$AA61*IZ$198+VP!$AA61*IZ$199+Sol!$AA61*IZ$200+Affald!$AA65*IZ$201)</f>
        <v>-9.8555062922738976</v>
      </c>
      <c r="JA42" s="310">
        <f ca="1">IF(Sammenligning!$G$9="GJ",1,(1*3.6))*(AMV1træ!$AA65*JA$183+AMV1træBP!$AA65*JA$184+AMV3kul!$AA63*JA$185+AMV4træ!$AA63*JA$186+AMV4træBP!$AA63*JA$187+AVV1træ!$AA63*JA$188+AVV1kul!$AA63*JA$189+AVV2træ!$AA63*JA$190+AVV2halm!$AA63*JA$191+AVV2gasGT!$AA63*JA$192+KKV!$AA63*JA$193+HCVgas!$AA63*JA$194+SPolie!$AA63*JA$195+SPgas!$AA63*JA$196+GeoEL!$AA61*JA$197+GeoVa!$AA61*JA$198+VP!$AA61*JA$199+Sol!$AA61*JA$200+Affald!$AA65*JA$201)</f>
        <v>-0.1494314605050111</v>
      </c>
      <c r="JB42" s="310">
        <f ca="1">IF(Sammenligning!$G$9="GJ",1,(1*3.6))*(AMV1træ!$AA65*JB$183+AMV1træBP!$AA65*JB$184+AMV3kul!$AA63*JB$185+AMV4træ!$AA63*JB$186+AMV4træBP!$AA63*JB$187+AVV1træ!$AA63*JB$188+AVV1kul!$AA63*JB$189+AVV2træ!$AA63*JB$190+AVV2halm!$AA63*JB$191+AVV2gasGT!$AA63*JB$192+KKV!$AA63*JB$193+HCVgas!$AA63*JB$194+SPolie!$AA63*JB$195+SPgas!$AA63*JB$196+GeoEL!$AA61*JB$197+GeoVa!$AA61*JB$198+VP!$AA61*JB$199+Sol!$AA61*JB$200+Affald!$AA65*JB$201)</f>
        <v>-20.281460183288861</v>
      </c>
      <c r="JC42" s="310">
        <f ca="1">IF(Sammenligning!$G$9="GJ",1,(1*3.6))*(AMV1træ!$AA65*JC$183+AMV1træBP!$AA65*JC$184+AMV3kul!$AA63*JC$185+AMV4træ!$AA63*JC$186+AMV4træBP!$AA63*JC$187+AVV1træ!$AA63*JC$188+AVV1kul!$AA63*JC$189+AVV2træ!$AA63*JC$190+AVV2halm!$AA63*JC$191+AVV2gasGT!$AA63*JC$192+KKV!$AA63*JC$193+HCVgas!$AA63*JC$194+SPolie!$AA63*JC$195+SPgas!$AA63*JC$196+GeoEL!$AA61*JC$197+GeoVa!$AA61*JC$198+VP!$AA61*JC$199+Sol!$AA61*JC$200+Affald!$AA65*JC$201)</f>
        <v>-49.774816860360055</v>
      </c>
      <c r="JD42" s="310">
        <f ca="1">IF(Sammenligning!$G$9="GJ",1,(1*3.6))*(AMV1træ!$AA65*JD$183+AMV1træBP!$AA65*JD$184+AMV3kul!$AA63*JD$185+AMV4træ!$AA63*JD$186+AMV4træBP!$AA63*JD$187+AVV1træ!$AA63*JD$188+AVV1kul!$AA63*JD$189+AVV2træ!$AA63*JD$190+AVV2halm!$AA63*JD$191+AVV2gasGT!$AA63*JD$192+KKV!$AA63*JD$193+HCVgas!$AA63*JD$194+SPolie!$AA63*JD$195+SPgas!$AA63*JD$196+GeoEL!$AA61*JD$197+GeoVa!$AA61*JD$198+VP!$AA61*JD$199+Sol!$AA61*JD$200+Affald!$AA65*JD$201)</f>
        <v>-51.851255661384862</v>
      </c>
      <c r="JE42" s="310">
        <f ca="1">IF(Sammenligning!$G$9="GJ",1,(1*3.6))*(AMV1træ!$AA65*JE$183+AMV1træBP!$AA65*JE$184+AMV3kul!$AA63*JE$185+AMV4træ!$AA63*JE$186+AMV4træBP!$AA63*JE$187+AVV1træ!$AA63*JE$188+AVV1kul!$AA63*JE$189+AVV2træ!$AA63*JE$190+AVV2halm!$AA63*JE$191+AVV2gasGT!$AA63*JE$192+KKV!$AA63*JE$193+HCVgas!$AA63*JE$194+SPolie!$AA63*JE$195+SPgas!$AA63*JE$196+GeoEL!$AA61*JE$197+GeoVa!$AA61*JE$198+VP!$AA61*JE$199+Sol!$AA61*JE$200+Affald!$AA65*JE$201)</f>
        <v>-45.449597751416974</v>
      </c>
      <c r="JF42" s="310">
        <f ca="1">IF(Sammenligning!$G$9="GJ",1,(1*3.6))*(AMV1træ!$AA65*JF$183+AMV1træBP!$AA65*JF$184+AMV3kul!$AA63*JF$185+AMV4træ!$AA63*JF$186+AMV4træBP!$AA63*JF$187+AVV1træ!$AA63*JF$188+AVV1kul!$AA63*JF$189+AVV2træ!$AA63*JF$190+AVV2halm!$AA63*JF$191+AVV2gasGT!$AA63*JF$192+KKV!$AA63*JF$193+HCVgas!$AA63*JF$194+SPolie!$AA63*JF$195+SPgas!$AA63*JF$196+GeoEL!$AA61*JF$197+GeoVa!$AA61*JF$198+VP!$AA61*JF$199+Sol!$AA61*JF$200+Affald!$AA65*JF$201)</f>
        <v>-37.705908203676927</v>
      </c>
      <c r="JG42" s="310">
        <f ca="1">IF(Sammenligning!$G$9="GJ",1,(1*3.6))*(AMV1træ!$AA65*JG$183+AMV1træBP!$AA65*JG$184+AMV3kul!$AA63*JG$185+AMV4træ!$AA63*JG$186+AMV4træBP!$AA63*JG$187+AVV1træ!$AA63*JG$188+AVV1kul!$AA63*JG$189+AVV2træ!$AA63*JG$190+AVV2halm!$AA63*JG$191+AVV2gasGT!$AA63*JG$192+KKV!$AA63*JG$193+HCVgas!$AA63*JG$194+SPolie!$AA63*JG$195+SPgas!$AA63*JG$196+GeoEL!$AA61*JG$197+GeoVa!$AA61*JG$198+VP!$AA61*JG$199+Sol!$AA61*JG$200+Affald!$AA65*JG$201)</f>
        <v>-54.432007328706611</v>
      </c>
      <c r="JH42" s="310">
        <f ca="1">IF(Sammenligning!$G$9="GJ",1,(1*3.6))*(AMV1træ!$AA65*JH$183+AMV1træBP!$AA65*JH$184+AMV3kul!$AA63*JH$185+AMV4træ!$AA63*JH$186+AMV4træBP!$AA63*JH$187+AVV1træ!$AA63*JH$188+AVV1kul!$AA63*JH$189+AVV2træ!$AA63*JH$190+AVV2halm!$AA63*JH$191+AVV2gasGT!$AA63*JH$192+KKV!$AA63*JH$193+HCVgas!$AA63*JH$194+SPolie!$AA63*JH$195+SPgas!$AA63*JH$196+GeoEL!$AA61*JH$197+GeoVa!$AA61*JH$198+VP!$AA61*JH$199+Sol!$AA61*JH$200+Affald!$AA65*JH$201)</f>
        <v>-54.720059195867094</v>
      </c>
      <c r="JI42" s="310">
        <f ca="1">IF(Sammenligning!$G$9="GJ",1,(1*3.6))*(AMV1træ!$AA65*JI$183+AMV1træBP!$AA65*JI$184+AMV3kul!$AA63*JI$185+AMV4træ!$AA63*JI$186+AMV4træBP!$AA63*JI$187+AVV1træ!$AA63*JI$188+AVV1kul!$AA63*JI$189+AVV2træ!$AA63*JI$190+AVV2halm!$AA63*JI$191+AVV2gasGT!$AA63*JI$192+KKV!$AA63*JI$193+HCVgas!$AA63*JI$194+SPolie!$AA63*JI$195+SPgas!$AA63*JI$196+GeoEL!$AA61*JI$197+GeoVa!$AA61*JI$198+VP!$AA61*JI$199+Sol!$AA61*JI$200+Affald!$AA65*JI$201)</f>
        <v>-31.975382864308482</v>
      </c>
      <c r="JJ42" s="310">
        <f ca="1">IF(Sammenligning!$G$9="GJ",1,(1*3.6))*(AMV1træ!$AA65*JJ$183+AMV1træBP!$AA65*JJ$184+AMV3kul!$AA63*JJ$185+AMV4træ!$AA63*JJ$186+AMV4træBP!$AA63*JJ$187+AVV1træ!$AA63*JJ$188+AVV1kul!$AA63*JJ$189+AVV2træ!$AA63*JJ$190+AVV2halm!$AA63*JJ$191+AVV2gasGT!$AA63*JJ$192+KKV!$AA63*JJ$193+HCVgas!$AA63*JJ$194+SPolie!$AA63*JJ$195+SPgas!$AA63*JJ$196+GeoEL!$AA61*JJ$197+GeoVa!$AA61*JJ$198+VP!$AA61*JJ$199+Sol!$AA61*JJ$200+Affald!$AA65*JJ$201)</f>
        <v>-36.104567185228618</v>
      </c>
      <c r="JK42" s="246">
        <f ca="1">IF(Sammenligning!$G$9="GJ",1,(1*3.6))*(AMV1træ!$AB65*JK$183+AMV1træBP!$AB65*JK$184+AMV3kul!$AB63*JK$185+AMV4træ!$AB63*JK$186+AMV4træBP!$AB63*JK$187+AVV1træ!$AB63*JK$188+AVV1kul!$AB63*JK$189+AVV2træ!$AB63*JK$190+AVV2halm!$AB63*JK$191+AVV2gasGT!$AB63*JK$192+KKV!$AB63*JK$193+HCVgas!$AB63*JK$194+SPolie!$AB63*JK$195+SPgas!$AB63*JK$196+GeoEL!$AB61*JK$197+GeoVa!$AB61*JK$198+VP!$AB61*JK$199+Sol!$AB61*JK$200+Affald!$AB65*JK$201)</f>
        <v>-0.52179937213109584</v>
      </c>
      <c r="JL42" s="246">
        <f ca="1">IF(Sammenligning!$G$9="GJ",1,(1*3.6))*(AMV1træ!$AB65*JL$183+AMV1træBP!$AB65*JL$184+AMV3kul!$AB63*JL$185+AMV4træ!$AB63*JL$186+AMV4træBP!$AB63*JL$187+AVV1træ!$AB63*JL$188+AVV1kul!$AB63*JL$189+AVV2træ!$AB63*JL$190+AVV2halm!$AB63*JL$191+AVV2gasGT!$AB63*JL$192+KKV!$AB63*JL$193+HCVgas!$AB63*JL$194+SPolie!$AB63*JL$195+SPgas!$AB63*JL$196+GeoEL!$AB61*JL$197+GeoVa!$AB61*JL$198+VP!$AB61*JL$199+Sol!$AB61*JL$200+Affald!$AB65*JL$201)</f>
        <v>-7.3878256886740008</v>
      </c>
      <c r="JM42" s="246">
        <f ca="1">IF(Sammenligning!$G$9="GJ",1,(1*3.6))*(AMV1træ!$AB65*JM$183+AMV1træBP!$AB65*JM$184+AMV3kul!$AB63*JM$185+AMV4træ!$AB63*JM$186+AMV4træBP!$AB63*JM$187+AVV1træ!$AB63*JM$188+AVV1kul!$AB63*JM$189+AVV2træ!$AB63*JM$190+AVV2halm!$AB63*JM$191+AVV2gasGT!$AB63*JM$192+KKV!$AB63*JM$193+HCVgas!$AB63*JM$194+SPolie!$AB63*JM$195+SPgas!$AB63*JM$196+GeoEL!$AB61*JM$197+GeoVa!$AB61*JM$198+VP!$AB61*JM$199+Sol!$AB61*JM$200+Affald!$AB65*JM$201)</f>
        <v>-1.6919085028261165</v>
      </c>
      <c r="JN42" s="246">
        <f ca="1">IF(Sammenligning!$G$9="GJ",1,(1*3.6))*(AMV1træ!$AB65*JN$183+AMV1træBP!$AB65*JN$184+AMV3kul!$AB63*JN$185+AMV4træ!$AB63*JN$186+AMV4træBP!$AB63*JN$187+AVV1træ!$AB63*JN$188+AVV1kul!$AB63*JN$189+AVV2træ!$AB63*JN$190+AVV2halm!$AB63*JN$191+AVV2gasGT!$AB63*JN$192+KKV!$AB63*JN$193+HCVgas!$AB63*JN$194+SPolie!$AB63*JN$195+SPgas!$AB63*JN$196+GeoEL!$AB61*JN$197+GeoVa!$AB61*JN$198+VP!$AB61*JN$199+Sol!$AB61*JN$200+Affald!$AB65*JN$201)</f>
        <v>-20.816507379731188</v>
      </c>
      <c r="JO42" s="246">
        <f ca="1">IF(Sammenligning!$G$9="GJ",1,(1*3.6))*(AMV1træ!$AB65*JO$183+AMV1træBP!$AB65*JO$184+AMV3kul!$AB63*JO$185+AMV4træ!$AB63*JO$186+AMV4træBP!$AB63*JO$187+AVV1træ!$AB63*JO$188+AVV1kul!$AB63*JO$189+AVV2træ!$AB63*JO$190+AVV2halm!$AB63*JO$191+AVV2gasGT!$AB63*JO$192+KKV!$AB63*JO$193+HCVgas!$AB63*JO$194+SPolie!$AB63*JO$195+SPgas!$AB63*JO$196+GeoEL!$AB61*JO$197+GeoVa!$AB61*JO$198+VP!$AB61*JO$199+Sol!$AB61*JO$200+Affald!$AB65*JO$201)</f>
        <v>-49.605754441749994</v>
      </c>
      <c r="JP42" s="246">
        <f ca="1">IF(Sammenligning!$G$9="GJ",1,(1*3.6))*(AMV1træ!$AB65*JP$183+AMV1træBP!$AB65*JP$184+AMV3kul!$AB63*JP$185+AMV4træ!$AB63*JP$186+AMV4træBP!$AB63*JP$187+AVV1træ!$AB63*JP$188+AVV1kul!$AB63*JP$189+AVV2træ!$AB63*JP$190+AVV2halm!$AB63*JP$191+AVV2gasGT!$AB63*JP$192+KKV!$AB63*JP$193+HCVgas!$AB63*JP$194+SPolie!$AB63*JP$195+SPgas!$AB63*JP$196+GeoEL!$AB61*JP$197+GeoVa!$AB61*JP$198+VP!$AB61*JP$199+Sol!$AB61*JP$200+Affald!$AB65*JP$201)</f>
        <v>-52.206588313596384</v>
      </c>
      <c r="JQ42" s="246">
        <f ca="1">IF(Sammenligning!$G$9="GJ",1,(1*3.6))*(AMV1træ!$AB65*JQ$183+AMV1træBP!$AB65*JQ$184+AMV3kul!$AB63*JQ$185+AMV4træ!$AB63*JQ$186+AMV4træBP!$AB63*JQ$187+AVV1træ!$AB63*JQ$188+AVV1kul!$AB63*JQ$189+AVV2træ!$AB63*JQ$190+AVV2halm!$AB63*JQ$191+AVV2gasGT!$AB63*JQ$192+KKV!$AB63*JQ$193+HCVgas!$AB63*JQ$194+SPolie!$AB63*JQ$195+SPgas!$AB63*JQ$196+GeoEL!$AB61*JQ$197+GeoVa!$AB61*JQ$198+VP!$AB61*JQ$199+Sol!$AB61*JQ$200+Affald!$AB65*JQ$201)</f>
        <v>-45.859005942946212</v>
      </c>
      <c r="JR42" s="246">
        <f ca="1">IF(Sammenligning!$G$9="GJ",1,(1*3.6))*(AMV1træ!$AB65*JR$183+AMV1træBP!$AB65*JR$184+AMV3kul!$AB63*JR$185+AMV4træ!$AB63*JR$186+AMV4træBP!$AB63*JR$187+AVV1træ!$AB63*JR$188+AVV1kul!$AB63*JR$189+AVV2træ!$AB63*JR$190+AVV2halm!$AB63*JR$191+AVV2gasGT!$AB63*JR$192+KKV!$AB63*JR$193+HCVgas!$AB63*JR$194+SPolie!$AB63*JR$195+SPgas!$AB63*JR$196+GeoEL!$AB61*JR$197+GeoVa!$AB61*JR$198+VP!$AB61*JR$199+Sol!$AB61*JR$200+Affald!$AB65*JR$201)</f>
        <v>-38.192212021826734</v>
      </c>
      <c r="JS42" s="246">
        <f ca="1">IF(Sammenligning!$G$9="GJ",1,(1*3.6))*(AMV1træ!$AB65*JS$183+AMV1træBP!$AB65*JS$184+AMV3kul!$AB63*JS$185+AMV4træ!$AB63*JS$186+AMV4træBP!$AB63*JS$187+AVV1træ!$AB63*JS$188+AVV1kul!$AB63*JS$189+AVV2træ!$AB63*JS$190+AVV2halm!$AB63*JS$191+AVV2gasGT!$AB63*JS$192+KKV!$AB63*JS$193+HCVgas!$AB63*JS$194+SPolie!$AB63*JS$195+SPgas!$AB63*JS$196+GeoEL!$AB61*JS$197+GeoVa!$AB61*JS$198+VP!$AB61*JS$199+Sol!$AB61*JS$200+Affald!$AB65*JS$201)</f>
        <v>-52.17291404169098</v>
      </c>
      <c r="JT42" s="246">
        <f ca="1">IF(Sammenligning!$G$9="GJ",1,(1*3.6))*(AMV1træ!$AB65*JT$183+AMV1træBP!$AB65*JT$184+AMV3kul!$AB63*JT$185+AMV4træ!$AB63*JT$186+AMV4træBP!$AB63*JT$187+AVV1træ!$AB63*JT$188+AVV1kul!$AB63*JT$189+AVV2træ!$AB63*JT$190+AVV2halm!$AB63*JT$191+AVV2gasGT!$AB63*JT$192+KKV!$AB63*JT$193+HCVgas!$AB63*JT$194+SPolie!$AB63*JT$195+SPgas!$AB63*JT$196+GeoEL!$AB61*JT$197+GeoVa!$AB61*JT$198+VP!$AB61*JT$199+Sol!$AB61*JT$200+Affald!$AB65*JT$201)</f>
        <v>-54.587342787685955</v>
      </c>
      <c r="JU42" s="246">
        <f ca="1">IF(Sammenligning!$G$9="GJ",1,(1*3.6))*(AMV1træ!$AB65*JU$183+AMV1træBP!$AB65*JU$184+AMV3kul!$AB63*JU$185+AMV4træ!$AB63*JU$186+AMV4træBP!$AB63*JU$187+AVV1træ!$AB63*JU$188+AVV1kul!$AB63*JU$189+AVV2træ!$AB63*JU$190+AVV2halm!$AB63*JU$191+AVV2gasGT!$AB63*JU$192+KKV!$AB63*JU$193+HCVgas!$AB63*JU$194+SPolie!$AB63*JU$195+SPgas!$AB63*JU$196+GeoEL!$AB61*JU$197+GeoVa!$AB61*JU$198+VP!$AB61*JU$199+Sol!$AB61*JU$200+Affald!$AB65*JU$201)</f>
        <v>-22.266205128968856</v>
      </c>
      <c r="JV42" s="246">
        <f ca="1">IF(Sammenligning!$G$9="GJ",1,(1*3.6))*(AMV1træ!$AB65*JV$183+AMV1træBP!$AB65*JV$184+AMV3kul!$AB63*JV$185+AMV4træ!$AB63*JV$186+AMV4træBP!$AB63*JV$187+AVV1træ!$AB63*JV$188+AVV1kul!$AB63*JV$189+AVV2træ!$AB63*JV$190+AVV2halm!$AB63*JV$191+AVV2gasGT!$AB63*JV$192+KKV!$AB63*JV$193+HCVgas!$AB63*JV$194+SPolie!$AB63*JV$195+SPgas!$AB63*JV$196+GeoEL!$AB61*JV$197+GeoVa!$AB61*JV$198+VP!$AB61*JV$199+Sol!$AB61*JV$200+Affald!$AB65*JV$201)</f>
        <v>-42.784768980248273</v>
      </c>
      <c r="JW42" s="246">
        <f ca="1">IF(Sammenligning!$G$9="GJ",1,(1*3.6))*(AMV1træ!$AC65*JW$183+AMV1træBP!$AC65*JW$184+AMV3kul!$AC63*JW$185+AMV4træ!$AC63*JW$186+AMV4træBP!$AC63*JW$187+AVV1træ!$AC63*JW$188+AVV1kul!$AC63*JW$189+AVV2træ!$AC63*JW$190+AVV2halm!$AC63*JW$191+AVV2gasGT!$AC63*JW$192+KKV!$AC63*JW$193+HCVgas!$AC63*JW$194+SPolie!$AC63*JW$195+SPgas!$AC63*JW$196+GeoEL!$AC61*JW$197+GeoVa!$AC61*JW$198+VP!$AC61*JW$199+Sol!$AC61*JW$200+Affald!$AC65*JW$201)</f>
        <v>-0.38482547939455802</v>
      </c>
      <c r="JX42" s="246">
        <f ca="1">IF(Sammenligning!$G$9="GJ",1,(1*3.6))*(AMV1træ!$AC65*JX$183+AMV1træBP!$AC65*JX$184+AMV3kul!$AC63*JX$185+AMV4træ!$AC63*JX$186+AMV4træBP!$AC63*JX$187+AVV1træ!$AC63*JX$188+AVV1kul!$AC63*JX$189+AVV2træ!$AC63*JX$190+AVV2halm!$AC63*JX$191+AVV2gasGT!$AC63*JX$192+KKV!$AC63*JX$193+HCVgas!$AC63*JX$194+SPolie!$AC63*JX$195+SPgas!$AC63*JX$196+GeoEL!$AC61*JX$197+GeoVa!$AC61*JX$198+VP!$AC61*JX$199+Sol!$AC61*JX$200+Affald!$AC65*JX$201)</f>
        <v>-4.6001923531647186</v>
      </c>
      <c r="JY42" s="246">
        <f ca="1">IF(Sammenligning!$G$9="GJ",1,(1*3.6))*(AMV1træ!$AC65*JY$183+AMV1træBP!$AC65*JY$184+AMV3kul!$AC63*JY$185+AMV4træ!$AC63*JY$186+AMV4træBP!$AC63*JY$187+AVV1træ!$AC63*JY$188+AVV1kul!$AC63*JY$189+AVV2træ!$AC63*JY$190+AVV2halm!$AC63*JY$191+AVV2gasGT!$AC63*JY$192+KKV!$AC63*JY$193+HCVgas!$AC63*JY$194+SPolie!$AC63*JY$195+SPgas!$AC63*JY$196+GeoEL!$AC61*JY$197+GeoVa!$AC61*JY$198+VP!$AC61*JY$199+Sol!$AC61*JY$200+Affald!$AC65*JY$201)</f>
        <v>-3.2391315208636762</v>
      </c>
      <c r="JZ42" s="246">
        <f ca="1">IF(Sammenligning!$G$9="GJ",1,(1*3.6))*(AMV1træ!$AC65*JZ$183+AMV1træBP!$AC65*JZ$184+AMV3kul!$AC63*JZ$185+AMV4træ!$AC63*JZ$186+AMV4træBP!$AC63*JZ$187+AVV1træ!$AC63*JZ$188+AVV1kul!$AC63*JZ$189+AVV2træ!$AC63*JZ$190+AVV2halm!$AC63*JZ$191+AVV2gasGT!$AC63*JZ$192+KKV!$AC63*JZ$193+HCVgas!$AC63*JZ$194+SPolie!$AC63*JZ$195+SPgas!$AC63*JZ$196+GeoEL!$AC61*JZ$197+GeoVa!$AC61*JZ$198+VP!$AC61*JZ$199+Sol!$AC61*JZ$200+Affald!$AC65*JZ$201)</f>
        <v>-20.802775998964378</v>
      </c>
      <c r="KA42" s="246">
        <f ca="1">IF(Sammenligning!$G$9="GJ",1,(1*3.6))*(AMV1træ!$AC65*KA$183+AMV1træBP!$AC65*KA$184+AMV3kul!$AC63*KA$185+AMV4træ!$AC63*KA$186+AMV4træBP!$AC63*KA$187+AVV1træ!$AC63*KA$188+AVV1kul!$AC63*KA$189+AVV2træ!$AC63*KA$190+AVV2halm!$AC63*KA$191+AVV2gasGT!$AC63*KA$192+KKV!$AC63*KA$193+HCVgas!$AC63*KA$194+SPolie!$AC63*KA$195+SPgas!$AC63*KA$196+GeoEL!$AC61*KA$197+GeoVa!$AC61*KA$198+VP!$AC61*KA$199+Sol!$AC61*KA$200+Affald!$AC65*KA$201)</f>
        <v>-48.229754879450084</v>
      </c>
      <c r="KB42" s="246">
        <f ca="1">IF(Sammenligning!$G$9="GJ",1,(1*3.6))*(AMV1træ!$AC65*KB$183+AMV1træBP!$AC65*KB$184+AMV3kul!$AC63*KB$185+AMV4træ!$AC63*KB$186+AMV4træBP!$AC63*KB$187+AVV1træ!$AC63*KB$188+AVV1kul!$AC63*KB$189+AVV2træ!$AC63*KB$190+AVV2halm!$AC63*KB$191+AVV2gasGT!$AC63*KB$192+KKV!$AC63*KB$193+HCVgas!$AC63*KB$194+SPolie!$AC63*KB$195+SPgas!$AC63*KB$196+GeoEL!$AC61*KB$197+GeoVa!$AC61*KB$198+VP!$AC61*KB$199+Sol!$AC61*KB$200+Affald!$AC65*KB$201)</f>
        <v>-51.092963276407993</v>
      </c>
      <c r="KC42" s="246">
        <f ca="1">IF(Sammenligning!$G$9="GJ",1,(1*3.6))*(AMV1træ!$AC65*KC$183+AMV1træBP!$AC65*KC$184+AMV3kul!$AC63*KC$185+AMV4træ!$AC63*KC$186+AMV4træBP!$AC63*KC$187+AVV1træ!$AC63*KC$188+AVV1kul!$AC63*KC$189+AVV2træ!$AC63*KC$190+AVV2halm!$AC63*KC$191+AVV2gasGT!$AC63*KC$192+KKV!$AC63*KC$193+HCVgas!$AC63*KC$194+SPolie!$AC63*KC$195+SPgas!$AC63*KC$196+GeoEL!$AC61*KC$197+GeoVa!$AC61*KC$198+VP!$AC61*KC$199+Sol!$AC61*KC$200+Affald!$AC65*KC$201)</f>
        <v>-45.05551761756297</v>
      </c>
      <c r="KD42" s="246">
        <f ca="1">IF(Sammenligning!$G$9="GJ",1,(1*3.6))*(AMV1træ!$AC65*KD$183+AMV1træBP!$AC65*KD$184+AMV3kul!$AC63*KD$185+AMV4træ!$AC63*KD$186+AMV4træBP!$AC63*KD$187+AVV1træ!$AC63*KD$188+AVV1kul!$AC63*KD$189+AVV2træ!$AC63*KD$190+AVV2halm!$AC63*KD$191+AVV2gasGT!$AC63*KD$192+KKV!$AC63*KD$193+HCVgas!$AC63*KD$194+SPolie!$AC63*KD$195+SPgas!$AC63*KD$196+GeoEL!$AC61*KD$197+GeoVa!$AC61*KD$198+VP!$AC61*KD$199+Sol!$AC61*KD$200+Affald!$AC65*KD$201)</f>
        <v>-37.65564123893791</v>
      </c>
      <c r="KE42" s="246">
        <f ca="1">IF(Sammenligning!$G$9="GJ",1,(1*3.6))*(AMV1træ!$AC65*KE$183+AMV1træBP!$AC65*KE$184+AMV3kul!$AC63*KE$185+AMV4træ!$AC63*KE$186+AMV4træBP!$AC63*KE$187+AVV1træ!$AC63*KE$188+AVV1kul!$AC63*KE$189+AVV2træ!$AC63*KE$190+AVV2halm!$AC63*KE$191+AVV2gasGT!$AC63*KE$192+KKV!$AC63*KE$193+HCVgas!$AC63*KE$194+SPolie!$AC63*KE$195+SPgas!$AC63*KE$196+GeoEL!$AC61*KE$197+GeoVa!$AC61*KE$198+VP!$AC61*KE$199+Sol!$AC61*KE$200+Affald!$AC65*KE$201)</f>
        <v>-48.462600467751521</v>
      </c>
      <c r="KF42" s="246">
        <f ca="1">IF(Sammenligning!$G$9="GJ",1,(1*3.6))*(AMV1træ!$AC65*KF$183+AMV1træBP!$AC65*KF$184+AMV3kul!$AC63*KF$185+AMV4træ!$AC63*KF$186+AMV4træBP!$AC63*KF$187+AVV1træ!$AC63*KF$188+AVV1kul!$AC63*KF$189+AVV2træ!$AC63*KF$190+AVV2halm!$AC63*KF$191+AVV2gasGT!$AC63*KF$192+KKV!$AC63*KF$193+HCVgas!$AC63*KF$194+SPolie!$AC63*KF$195+SPgas!$AC63*KF$196+GeoEL!$AC61*KF$197+GeoVa!$AC61*KF$198+VP!$AC61*KF$199+Sol!$AC61*KF$200+Affald!$AC65*KF$201)</f>
        <v>-52.919125890152927</v>
      </c>
      <c r="KG42" s="246">
        <f ca="1">IF(Sammenligning!$G$9="GJ",1,(1*3.6))*(AMV1træ!$AC65*KG$183+AMV1træBP!$AC65*KG$184+AMV3kul!$AC63*KG$185+AMV4træ!$AC63*KG$186+AMV4træBP!$AC63*KG$187+AVV1træ!$AC63*KG$188+AVV1kul!$AC63*KG$189+AVV2træ!$AC63*KG$190+AVV2halm!$AC63*KG$191+AVV2gasGT!$AC63*KG$192+KKV!$AC63*KG$193+HCVgas!$AC63*KG$194+SPolie!$AC63*KG$195+SPgas!$AC63*KG$196+GeoEL!$AC61*KG$197+GeoVa!$AC61*KG$198+VP!$AC61*KG$199+Sol!$AC61*KG$200+Affald!$AC65*KG$201)</f>
        <v>-11.91291368781455</v>
      </c>
      <c r="KH42" s="246">
        <f ca="1">IF(Sammenligning!$G$9="GJ",1,(1*3.6))*(AMV1træ!$AC65*KH$183+AMV1træBP!$AC65*KH$184+AMV3kul!$AC63*KH$185+AMV4træ!$AC63*KH$186+AMV4træBP!$AC63*KH$187+AVV1træ!$AC63*KH$188+AVV1kul!$AC63*KH$189+AVV2træ!$AC63*KH$190+AVV2halm!$AC63*KH$191+AVV2gasGT!$AC63*KH$192+KKV!$AC63*KH$193+HCVgas!$AC63*KH$194+SPolie!$AC63*KH$195+SPgas!$AC63*KH$196+GeoEL!$AC61*KH$197+GeoVa!$AC61*KH$198+VP!$AC61*KH$199+Sol!$AC61*KH$200+Affald!$AC65*KH$201)</f>
        <v>-48.410912613462344</v>
      </c>
      <c r="KI42" s="246">
        <f ca="1">IF(Sammenligning!$G$9="GJ",1,(1*3.6))*(AMV1træ!$AD65*KI$183+AMV1træBP!$AD65*KI$184+AMV3kul!$AD63*KI$185+AMV4træ!$AD63*KI$186+AMV4træBP!$AD63*KI$187+AVV1træ!$AD63*KI$188+AVV1kul!$AD63*KI$189+AVV2træ!$AD63*KI$190+AVV2halm!$AD63*KI$191+AVV2gasGT!$AD63*KI$192+KKV!$AD63*KI$193+HCVgas!$AD63*KI$194+SPolie!$AD63*KI$195+SPgas!$AD63*KI$196+GeoEL!$AD61*KI$197+GeoVa!$AD61*KI$198+VP!$AD61*KI$199+Sol!$AD61*KI$200+Affald!$AD65*KI$201)</f>
        <v>-0.25234358880109958</v>
      </c>
      <c r="KJ42" s="246">
        <f ca="1">IF(Sammenligning!$G$9="GJ",1,(1*3.6))*(AMV1træ!$AD65*KJ$183+AMV1træBP!$AD65*KJ$184+AMV3kul!$AD63*KJ$185+AMV4træ!$AD63*KJ$186+AMV4træBP!$AD63*KJ$187+AVV1træ!$AD63*KJ$188+AVV1kul!$AD63*KJ$189+AVV2træ!$AD63*KJ$190+AVV2halm!$AD63*KJ$191+AVV2gasGT!$AD63*KJ$192+KKV!$AD63*KJ$193+HCVgas!$AD63*KJ$194+SPolie!$AD63*KJ$195+SPgas!$AD63*KJ$196+GeoEL!$AD61*KJ$197+GeoVa!$AD61*KJ$198+VP!$AD61*KJ$199+Sol!$AD61*KJ$200+Affald!$AD65*KJ$201)</f>
        <v>-1.7573802378192807</v>
      </c>
      <c r="KK42" s="246">
        <f ca="1">IF(Sammenligning!$G$9="GJ",1,(1*3.6))*(AMV1træ!$AD65*KK$183+AMV1træBP!$AD65*KK$184+AMV3kul!$AD63*KK$185+AMV4træ!$AD63*KK$186+AMV4træBP!$AD63*KK$187+AVV1træ!$AD63*KK$188+AVV1kul!$AD63*KK$189+AVV2træ!$AD63*KK$190+AVV2halm!$AD63*KK$191+AVV2gasGT!$AD63*KK$192+KKV!$AD63*KK$193+HCVgas!$AD63*KK$194+SPolie!$AD63*KK$195+SPgas!$AD63*KK$196+GeoEL!$AD61*KK$197+GeoVa!$AD61*KK$198+VP!$AD61*KK$199+Sol!$AD61*KK$200+Affald!$AD65*KK$201)</f>
        <v>-4.7952146603700605</v>
      </c>
      <c r="KL42" s="246">
        <f ca="1">IF(Sammenligning!$G$9="GJ",1,(1*3.6))*(AMV1træ!$AD65*KL$183+AMV1træBP!$AD65*KL$184+AMV3kul!$AD63*KL$185+AMV4træ!$AD63*KL$186+AMV4træBP!$AD63*KL$187+AVV1træ!$AD63*KL$188+AVV1kul!$AD63*KL$189+AVV2træ!$AD63*KL$190+AVV2halm!$AD63*KL$191+AVV2gasGT!$AD63*KL$192+KKV!$AD63*KL$193+HCVgas!$AD63*KL$194+SPolie!$AD63*KL$195+SPgas!$AD63*KL$196+GeoEL!$AD61*KL$197+GeoVa!$AD61*KL$198+VP!$AD61*KL$199+Sol!$AD61*KL$200+Affald!$AD65*KL$201)</f>
        <v>-20.788366898118994</v>
      </c>
      <c r="KM42" s="246">
        <f ca="1">IF(Sammenligning!$G$9="GJ",1,(1*3.6))*(AMV1træ!$AD65*KM$183+AMV1træBP!$AD65*KM$184+AMV3kul!$AD63*KM$185+AMV4træ!$AD63*KM$186+AMV4træBP!$AD63*KM$187+AVV1træ!$AD63*KM$188+AVV1kul!$AD63*KM$189+AVV2træ!$AD63*KM$190+AVV2halm!$AD63*KM$191+AVV2gasGT!$AD63*KM$192+KKV!$AD63*KM$193+HCVgas!$AD63*KM$194+SPolie!$AD63*KM$195+SPgas!$AD63*KM$196+GeoEL!$AD61*KM$197+GeoVa!$AD61*KM$198+VP!$AD61*KM$199+Sol!$AD61*KM$200+Affald!$AD65*KM$201)</f>
        <v>-46.973957712576208</v>
      </c>
      <c r="KN42" s="246">
        <f ca="1">IF(Sammenligning!$G$9="GJ",1,(1*3.6))*(AMV1træ!$AD65*KN$183+AMV1træBP!$AD65*KN$184+AMV3kul!$AD63*KN$185+AMV4træ!$AD63*KN$186+AMV4træBP!$AD63*KN$187+AVV1træ!$AD63*KN$188+AVV1kul!$AD63*KN$189+AVV2træ!$AD63*KN$190+AVV2halm!$AD63*KN$191+AVV2gasGT!$AD63*KN$192+KKV!$AD63*KN$193+HCVgas!$AD63*KN$194+SPolie!$AD63*KN$195+SPgas!$AD63*KN$196+GeoEL!$AD61*KN$197+GeoVa!$AD61*KN$198+VP!$AD61*KN$199+Sol!$AD61*KN$200+Affald!$AD65*KN$201)</f>
        <v>-49.904999789148327</v>
      </c>
      <c r="KO42" s="246">
        <f ca="1">IF(Sammenligning!$G$9="GJ",1,(1*3.6))*(AMV1træ!$AD65*KO$183+AMV1træBP!$AD65*KO$184+AMV3kul!$AD63*KO$185+AMV4træ!$AD63*KO$186+AMV4træBP!$AD63*KO$187+AVV1træ!$AD63*KO$188+AVV1kul!$AD63*KO$189+AVV2træ!$AD63*KO$190+AVV2halm!$AD63*KO$191+AVV2gasGT!$AD63*KO$192+KKV!$AD63*KO$193+HCVgas!$AD63*KO$194+SPolie!$AD63*KO$195+SPgas!$AD63*KO$196+GeoEL!$AD61*KO$197+GeoVa!$AD61*KO$198+VP!$AD61*KO$199+Sol!$AD61*KO$200+Affald!$AD65*KO$201)</f>
        <v>-44.267065989639626</v>
      </c>
      <c r="KP42" s="246">
        <f ca="1">IF(Sammenligning!$G$9="GJ",1,(1*3.6))*(AMV1træ!$AD65*KP$183+AMV1træBP!$AD65*KP$184+AMV3kul!$AD63*KP$185+AMV4træ!$AD63*KP$186+AMV4træBP!$AD63*KP$187+AVV1træ!$AD63*KP$188+AVV1kul!$AD63*KP$189+AVV2træ!$AD63*KP$190+AVV2halm!$AD63*KP$191+AVV2gasGT!$AD63*KP$192+KKV!$AD63*KP$193+HCVgas!$AD63*KP$194+SPolie!$AD63*KP$195+SPgas!$AD63*KP$196+GeoEL!$AD61*KP$197+GeoVa!$AD61*KP$198+VP!$AD61*KP$199+Sol!$AD61*KP$200+Affald!$AD65*KP$201)</f>
        <v>-37.115233740511876</v>
      </c>
      <c r="KQ42" s="246">
        <f ca="1">IF(Sammenligning!$G$9="GJ",1,(1*3.6))*(AMV1træ!$AD65*KQ$183+AMV1træBP!$AD65*KQ$184+AMV3kul!$AD63*KQ$185+AMV4træ!$AD63*KQ$186+AMV4træBP!$AD63*KQ$187+AVV1træ!$AD63*KQ$188+AVV1kul!$AD63*KQ$189+AVV2træ!$AD63*KQ$190+AVV2halm!$AD63*KQ$191+AVV2gasGT!$AD63*KQ$192+KKV!$AD63*KQ$193+HCVgas!$AD63*KQ$194+SPolie!$AD63*KQ$195+SPgas!$AD63*KQ$196+GeoEL!$AD61*KQ$197+GeoVa!$AD61*KQ$198+VP!$AD61*KQ$199+Sol!$AD61*KQ$200+Affald!$AD65*KQ$201)</f>
        <v>-44.772042880204779</v>
      </c>
      <c r="KR42" s="246">
        <f ca="1">IF(Sammenligning!$G$9="GJ",1,(1*3.6))*(AMV1træ!$AD65*KR$183+AMV1træBP!$AD65*KR$184+AMV3kul!$AD63*KR$185+AMV4træ!$AD63*KR$186+AMV4træBP!$AD63*KR$187+AVV1træ!$AD63*KR$188+AVV1kul!$AD63*KR$189+AVV2træ!$AD63*KR$190+AVV2halm!$AD63*KR$191+AVV2gasGT!$AD63*KR$192+KKV!$AD63*KR$193+HCVgas!$AD63*KR$194+SPolie!$AD63*KR$195+SPgas!$AD63*KR$196+GeoEL!$AD61*KR$197+GeoVa!$AD61*KR$198+VP!$AD61*KR$199+Sol!$AD61*KR$200+Affald!$AD65*KR$201)</f>
        <v>-51.191296244182944</v>
      </c>
      <c r="KS42" s="246">
        <f ca="1">IF(Sammenligning!$G$9="GJ",1,(1*3.6))*(AMV1træ!$AD65*KS$183+AMV1træBP!$AD65*KS$184+AMV3kul!$AD63*KS$185+AMV4træ!$AD63*KS$186+AMV4træBP!$AD63*KS$187+AVV1træ!$AD63*KS$188+AVV1kul!$AD63*KS$189+AVV2træ!$AD63*KS$190+AVV2halm!$AD63*KS$191+AVV2gasGT!$AD63*KS$192+KKV!$AD63*KS$193+HCVgas!$AD63*KS$194+SPolie!$AD63*KS$195+SPgas!$AD63*KS$196+GeoEL!$AD61*KS$197+GeoVa!$AD61*KS$198+VP!$AD61*KS$199+Sol!$AD61*KS$200+Affald!$AD65*KS$201)</f>
        <v>-1.7729071976376996</v>
      </c>
      <c r="KT42" s="246">
        <f ca="1">IF(Sammenligning!$G$9="GJ",1,(1*3.6))*(AMV1træ!$AD65*KT$183+AMV1træBP!$AD65*KT$184+AMV3kul!$AD63*KT$185+AMV4træ!$AD63*KT$186+AMV4træBP!$AD63*KT$187+AVV1træ!$AD63*KT$188+AVV1kul!$AD63*KT$189+AVV2træ!$AD63*KT$190+AVV2halm!$AD63*KT$191+AVV2gasGT!$AD63*KT$192+KKV!$AD63*KT$193+HCVgas!$AD63*KT$194+SPolie!$AD63*KT$195+SPgas!$AD63*KT$196+GeoEL!$AD61*KT$197+GeoVa!$AD61*KT$198+VP!$AD61*KT$199+Sol!$AD61*KT$200+Affald!$AD65*KT$201)</f>
        <v>-53.960396687241932</v>
      </c>
      <c r="KU42" s="246">
        <f ca="1">IF(Sammenligning!$G$9="GJ",1,(1*3.6))*(AMV1træ!$AE65*KU$183+AMV1træBP!$AE65*KU$184+AMV3kul!$AE63*KU$185+AMV4træ!$AE63*KU$186+AMV4træBP!$AE63*KU$187+AVV1træ!$AE63*KU$188+AVV1kul!$AE63*KU$189+AVV2træ!$AE63*KU$190+AVV2halm!$AE63*KU$191+AVV2gasGT!$AE63*KU$192+KKV!$AE63*KU$193+HCVgas!$AE63*KU$194+SPolie!$AE63*KU$195+SPgas!$AE63*KU$196+GeoEL!$AE61*KU$197+GeoVa!$AE61*KU$198+VP!$AE61*KU$199+Sol!$AE61*KU$200+Affald!$AE65*KU$201)</f>
        <v>-0.12413629517928483</v>
      </c>
      <c r="KV42" s="246">
        <f ca="1">IF(Sammenligning!$G$9="GJ",1,(1*3.6))*(AMV1træ!$AE65*KV$183+AMV1træBP!$AE65*KV$184+AMV3kul!$AE63*KV$185+AMV4træ!$AE63*KV$186+AMV4træBP!$AE63*KV$187+AVV1træ!$AE63*KV$188+AVV1kul!$AE63*KV$189+AVV2træ!$AE63*KV$190+AVV2halm!$AE63*KV$191+AVV2gasGT!$AE63*KV$192+KKV!$AE63*KV$193+HCVgas!$AE63*KV$194+SPolie!$AE63*KV$195+SPgas!$AE63*KV$196+GeoEL!$AE61*KV$197+GeoVa!$AE61*KV$198+VP!$AE61*KV$199+Sol!$AE61*KV$200+Affald!$AE65*KV$201)</f>
        <v>1.1422653580505164</v>
      </c>
      <c r="KW42" s="246">
        <f ca="1">IF(Sammenligning!$G$9="GJ",1,(1*3.6))*(AMV1træ!$AE65*KW$183+AMV1træBP!$AE65*KW$184+AMV3kul!$AE63*KW$185+AMV4træ!$AE63*KW$186+AMV4træBP!$AE63*KW$187+AVV1træ!$AE63*KW$188+AVV1kul!$AE63*KW$189+AVV2træ!$AE63*KW$190+AVV2halm!$AE63*KW$191+AVV2gasGT!$AE63*KW$192+KKV!$AE63*KW$193+HCVgas!$AE63*KW$194+SPolie!$AE63*KW$195+SPgas!$AE63*KW$196+GeoEL!$AE61*KW$197+GeoVa!$AE61*KW$198+VP!$AE61*KW$199+Sol!$AE61*KW$200+Affald!$AE65*KW$201)</f>
        <v>-6.3602342456687087</v>
      </c>
      <c r="KX42" s="246">
        <f ca="1">IF(Sammenligning!$G$9="GJ",1,(1*3.6))*(AMV1træ!$AE65*KX$183+AMV1træBP!$AE65*KX$184+AMV3kul!$AE63*KX$185+AMV4træ!$AE63*KX$186+AMV4træBP!$AE63*KX$187+AVV1træ!$AE63*KX$188+AVV1kul!$AE63*KX$189+AVV2træ!$AE63*KX$190+AVV2halm!$AE63*KX$191+AVV2gasGT!$AE63*KX$192+KKV!$AE63*KX$193+HCVgas!$AE63*KX$194+SPolie!$AE63*KX$195+SPgas!$AE63*KX$196+GeoEL!$AE61*KX$197+GeoVa!$AE61*KX$198+VP!$AE61*KX$199+Sol!$AE61*KX$200+Affald!$AE65*KX$201)</f>
        <v>-20.773228633798212</v>
      </c>
      <c r="KY42" s="246">
        <f ca="1">IF(Sammenligning!$G$9="GJ",1,(1*3.6))*(AMV1træ!$AE65*KY$183+AMV1træBP!$AE65*KY$184+AMV3kul!$AE63*KY$185+AMV4træ!$AE63*KY$186+AMV4træBP!$AE63*KY$187+AVV1træ!$AE63*KY$188+AVV1kul!$AE63*KY$189+AVV2træ!$AE63*KY$190+AVV2halm!$AE63*KY$191+AVV2gasGT!$AE63*KY$192+KKV!$AE63*KY$193+HCVgas!$AE63*KY$194+SPolie!$AE63*KY$195+SPgas!$AE63*KY$196+GeoEL!$AE61*KY$197+GeoVa!$AE61*KY$198+VP!$AE61*KY$199+Sol!$AE61*KY$200+Affald!$AE65*KY$201)</f>
        <v>-45.823271434736398</v>
      </c>
      <c r="KZ42" s="246">
        <f ca="1">IF(Sammenligning!$G$9="GJ",1,(1*3.6))*(AMV1træ!$AE65*KZ$183+AMV1træBP!$AE65*KZ$184+AMV3kul!$AE63*KZ$185+AMV4træ!$AE63*KZ$186+AMV4træBP!$AE63*KZ$187+AVV1træ!$AE63*KZ$188+AVV1kul!$AE63*KZ$189+AVV2træ!$AE63*KZ$190+AVV2halm!$AE63*KZ$191+AVV2gasGT!$AE63*KZ$192+KKV!$AE63*KZ$193+HCVgas!$AE63*KZ$194+SPolie!$AE63*KZ$195+SPgas!$AE63*KZ$196+GeoEL!$AE61*KZ$197+GeoVa!$AE61*KZ$198+VP!$AE61*KZ$199+Sol!$AE61*KZ$200+Affald!$AE65*KZ$201)</f>
        <v>-48.634997296304533</v>
      </c>
      <c r="LA42" s="246">
        <f ca="1">IF(Sammenligning!$G$9="GJ",1,(1*3.6))*(AMV1træ!$AE65*LA$183+AMV1træBP!$AE65*LA$184+AMV3kul!$AE63*LA$185+AMV4træ!$AE63*LA$186+AMV4træBP!$AE63*LA$187+AVV1træ!$AE63*LA$188+AVV1kul!$AE63*LA$189+AVV2træ!$AE63*LA$190+AVV2halm!$AE63*LA$191+AVV2gasGT!$AE63*LA$192+KKV!$AE63*LA$193+HCVgas!$AE63*LA$194+SPolie!$AE63*LA$195+SPgas!$AE63*LA$196+GeoEL!$AE61*LA$197+GeoVa!$AE61*LA$198+VP!$AE61*LA$199+Sol!$AE61*LA$200+Affald!$AE65*LA$201)</f>
        <v>-43.493232870995179</v>
      </c>
      <c r="LB42" s="246">
        <f ca="1">IF(Sammenligning!$G$9="GJ",1,(1*3.6))*(AMV1træ!$AE65*LB$183+AMV1træBP!$AE65*LB$184+AMV3kul!$AE63*LB$185+AMV4træ!$AE63*LB$186+AMV4træBP!$AE63*LB$187+AVV1træ!$AE63*LB$188+AVV1kul!$AE63*LB$189+AVV2træ!$AE63*LB$190+AVV2halm!$AE63*LB$191+AVV2gasGT!$AE63*LB$192+KKV!$AE63*LB$193+HCVgas!$AE63*LB$194+SPolie!$AE63*LB$195+SPgas!$AE63*LB$196+GeoEL!$AE61*LB$197+GeoVa!$AE61*LB$198+VP!$AE61*LB$199+Sol!$AE61*LB$200+Affald!$AE65*LB$201)</f>
        <v>-36.570948227607239</v>
      </c>
      <c r="LC42" s="246">
        <f ca="1">IF(Sammenligning!$G$9="GJ",1,(1*3.6))*(AMV1træ!$AE65*LC$183+AMV1træBP!$AE65*LC$184+AMV3kul!$AE63*LC$185+AMV4træ!$AE63*LC$186+AMV4træBP!$AE63*LC$187+AVV1træ!$AE63*LC$188+AVV1kul!$AE63*LC$189+AVV2træ!$AE63*LC$190+AVV2halm!$AE63*LC$191+AVV2gasGT!$AE63*LC$192+KKV!$AE63*LC$193+HCVgas!$AE63*LC$194+SPolie!$AE63*LC$195+SPgas!$AE63*LC$196+GeoEL!$AE61*LC$197+GeoVa!$AE61*LC$198+VP!$AE61*LC$199+Sol!$AE61*LC$200+Affald!$AE65*LC$201)</f>
        <v>-41.10108390852659</v>
      </c>
      <c r="LD42" s="246">
        <f ca="1">IF(Sammenligning!$G$9="GJ",1,(1*3.6))*(AMV1træ!$AE65*LD$183+AMV1træBP!$AE65*LD$184+AMV3kul!$AE63*LD$185+AMV4træ!$AE63*LD$186+AMV4træBP!$AE63*LD$187+AVV1træ!$AE63*LD$188+AVV1kul!$AE63*LD$189+AVV2træ!$AE63*LD$190+AVV2halm!$AE63*LD$191+AVV2gasGT!$AE63*LD$192+KKV!$AE63*LD$193+HCVgas!$AE63*LD$194+SPolie!$AE63*LD$195+SPgas!$AE63*LD$196+GeoEL!$AE61*LD$197+GeoVa!$AE61*LD$198+VP!$AE61*LD$199+Sol!$AE61*LD$200+Affald!$AE65*LD$201)</f>
        <v>-49.400600379666749</v>
      </c>
      <c r="LE42" s="246">
        <f ca="1">IF(Sammenligning!$G$9="GJ",1,(1*3.6))*(AMV1træ!$AE65*LE$183+AMV1træBP!$AE65*LE$184+AMV3kul!$AE63*LE$185+AMV4træ!$AE63*LE$186+AMV4træBP!$AE63*LE$187+AVV1træ!$AE63*LE$188+AVV1kul!$AE63*LE$189+AVV2træ!$AE63*LE$190+AVV2halm!$AE63*LE$191+AVV2gasGT!$AE63*LE$192+KKV!$AE63*LE$193+HCVgas!$AE63*LE$194+SPolie!$AE63*LE$195+SPgas!$AE63*LE$196+GeoEL!$AE61*LE$197+GeoVa!$AE61*LE$198+VP!$AE61*LE$199+Sol!$AE61*LE$200+Affald!$AE65*LE$201)</f>
        <v>8.1603378727821489</v>
      </c>
      <c r="LF42" s="246">
        <f ca="1">IF(Sammenligning!$G$9="GJ",1,(1*3.6))*(AMV1træ!$AE65*LF$183+AMV1træBP!$AE65*LF$184+AMV3kul!$AE63*LF$185+AMV4træ!$AE63*LF$186+AMV4træBP!$AE63*LF$187+AVV1træ!$AE63*LF$188+AVV1kul!$AE63*LF$189+AVV2træ!$AE63*LF$190+AVV2halm!$AE63*LF$191+AVV2gasGT!$AE63*LF$192+KKV!$AE63*LF$193+HCVgas!$AE63*LF$194+SPolie!$AE63*LF$195+SPgas!$AE63*LF$196+GeoEL!$AE61*LF$197+GeoVa!$AE61*LF$198+VP!$AE61*LF$199+Sol!$AE61*LF$200+Affald!$AE65*LF$201)</f>
        <v>-59.434777397799373</v>
      </c>
      <c r="LG42" s="310">
        <f ca="1">IF(Sammenligning!$G$9="GJ",1,(1*3.6))*(AMV1træ!$AF65*LG$183+AMV1træBP!$AF65*LG$184+AMV3kul!$AF63*LG$185+AMV4træ!$AF63*LG$186+AMV4træBP!$AF63*LG$187+AVV1træ!$AF63*LG$188+AVV1kul!$AF63*LG$189+AVV2træ!$AF63*LG$190+AVV2halm!$AF63*LG$191+AVV2gasGT!$AF63*LG$192+KKV!$AF63*LG$193+HCVgas!$AF63*LG$194+SPolie!$AF63*LG$195+SPgas!$AF63*LG$196+GeoEL!$AF61*LG$197+GeoVa!$AF61*LG$198+VP!$AF61*LG$199+Sol!$AF61*LG$200+Affald!$AF65*LG$201)</f>
        <v>0</v>
      </c>
      <c r="LH42" s="310">
        <f ca="1">IF(Sammenligning!$G$9="GJ",1,(1*3.6))*(AMV1træ!$AF65*LH$183+AMV1træBP!$AF65*LH$184+AMV3kul!$AF63*LH$185+AMV4træ!$AF63*LH$186+AMV4træBP!$AF63*LH$187+AVV1træ!$AF63*LH$188+AVV1kul!$AF63*LH$189+AVV2træ!$AF63*LH$190+AVV2halm!$AF63*LH$191+AVV2gasGT!$AF63*LH$192+KKV!$AF63*LH$193+HCVgas!$AF63*LH$194+SPolie!$AF63*LH$195+SPgas!$AF63*LH$196+GeoEL!$AF61*LH$197+GeoVa!$AF61*LH$198+VP!$AF61*LH$199+Sol!$AF61*LH$200+Affald!$AF65*LH$201)</f>
        <v>4.1004659646910033</v>
      </c>
      <c r="LI42" s="310">
        <f ca="1">IF(Sammenligning!$G$9="GJ",1,(1*3.6))*(AMV1træ!$AF65*LI$183+AMV1træBP!$AF65*LI$184+AMV3kul!$AF63*LI$185+AMV4træ!$AF63*LI$186+AMV4træBP!$AF63*LI$187+AVV1træ!$AF63*LI$188+AVV1kul!$AF63*LI$189+AVV2træ!$AF63*LI$190+AVV2halm!$AF63*LI$191+AVV2gasGT!$AF63*LI$192+KKV!$AF63*LI$193+HCVgas!$AF63*LI$194+SPolie!$AF63*LI$195+SPgas!$AF63*LI$196+GeoEL!$AF61*LI$197+GeoVa!$AF61*LI$198+VP!$AF61*LI$199+Sol!$AF61*LI$200+Affald!$AF65*LI$201)</f>
        <v>-7.9342674802549897</v>
      </c>
      <c r="LJ42" s="310">
        <f ca="1">IF(Sammenligning!$G$9="GJ",1,(1*3.6))*(AMV1træ!$AF65*LJ$183+AMV1træBP!$AF65*LJ$184+AMV3kul!$AF63*LJ$185+AMV4træ!$AF63*LJ$186+AMV4træBP!$AF63*LJ$187+AVV1træ!$AF63*LJ$188+AVV1kul!$AF63*LJ$189+AVV2træ!$AF63*LJ$190+AVV2halm!$AF63*LJ$191+AVV2gasGT!$AF63*LJ$192+KKV!$AF63*LJ$193+HCVgas!$AF63*LJ$194+SPolie!$AF63*LJ$195+SPgas!$AF63*LJ$196+GeoEL!$AF61*LJ$197+GeoVa!$AF61*LJ$198+VP!$AF61*LJ$199+Sol!$AF61*LJ$200+Affald!$AF65*LJ$201)</f>
        <v>-20.757304420927671</v>
      </c>
      <c r="LK42" s="310">
        <f ca="1">IF(Sammenligning!$G$9="GJ",1,(1*3.6))*(AMV1træ!$AF65*LK$183+AMV1træBP!$AF65*LK$184+AMV3kul!$AF63*LK$185+AMV4træ!$AF63*LK$186+AMV4træBP!$AF63*LK$187+AVV1træ!$AF63*LK$188+AVV1kul!$AF63*LK$189+AVV2træ!$AF63*LK$190+AVV2halm!$AF63*LK$191+AVV2gasGT!$AF63*LK$192+KKV!$AF63*LK$193+HCVgas!$AF63*LK$194+SPolie!$AF63*LK$195+SPgas!$AF63*LK$196+GeoEL!$AF61*LK$197+GeoVa!$AF61*LK$198+VP!$AF61*LK$199+Sol!$AF61*LK$200+Affald!$AF65*LK$201)</f>
        <v>-44.765029392961175</v>
      </c>
      <c r="LL42" s="310">
        <f ca="1">IF(Sammenligning!$G$9="GJ",1,(1*3.6))*(AMV1træ!$AF65*LL$183+AMV1træBP!$AF65*LL$184+AMV3kul!$AF63*LL$185+AMV4træ!$AF63*LL$186+AMV4træBP!$AF63*LL$187+AVV1træ!$AF63*LL$188+AVV1kul!$AF63*LL$189+AVV2træ!$AF63*LL$190+AVV2halm!$AF63*LL$191+AVV2gasGT!$AF63*LL$192+KKV!$AF63*LL$193+HCVgas!$AF63*LL$194+SPolie!$AF63*LL$195+SPgas!$AF63*LL$196+GeoEL!$AF61*LL$197+GeoVa!$AF61*LL$198+VP!$AF61*LL$199+Sol!$AF61*LL$200+Affald!$AF65*LL$201)</f>
        <v>-47.274153626373575</v>
      </c>
      <c r="LM42" s="310">
        <f ca="1">IF(Sammenligning!$G$9="GJ",1,(1*3.6))*(AMV1træ!$AF65*LM$183+AMV1træBP!$AF65*LM$184+AMV3kul!$AF63*LM$185+AMV4træ!$AF63*LM$186+AMV4træBP!$AF63*LM$187+AVV1træ!$AF63*LM$188+AVV1kul!$AF63*LM$189+AVV2træ!$AF63*LM$190+AVV2halm!$AF63*LM$191+AVV2gasGT!$AF63*LM$192+KKV!$AF63*LM$193+HCVgas!$AF63*LM$194+SPolie!$AF63*LM$195+SPgas!$AF63*LM$196+GeoEL!$AF61*LM$197+GeoVa!$AF61*LM$198+VP!$AF61*LM$199+Sol!$AF61*LM$200+Affald!$AF65*LM$201)</f>
        <v>-42.733615438083966</v>
      </c>
      <c r="LN42" s="310">
        <f ca="1">IF(Sammenligning!$G$9="GJ",1,(1*3.6))*(AMV1træ!$AF65*LN$183+AMV1træBP!$AF65*LN$184+AMV3kul!$AF63*LN$185+AMV4træ!$AF63*LN$186+AMV4træBP!$AF63*LN$187+AVV1træ!$AF63*LN$188+AVV1kul!$AF63*LN$189+AVV2træ!$AF63*LN$190+AVV2halm!$AF63*LN$191+AVV2gasGT!$AF63*LN$192+KKV!$AF63*LN$193+HCVgas!$AF63*LN$194+SPolie!$AF63*LN$195+SPgas!$AF63*LN$196+GeoEL!$AF61*LN$197+GeoVa!$AF61*LN$198+VP!$AF61*LN$199+Sol!$AF61*LN$200+Affald!$AF65*LN$201)</f>
        <v>-36.022742806418094</v>
      </c>
      <c r="LO42" s="310">
        <f ca="1">IF(Sammenligning!$G$9="GJ",1,(1*3.6))*(AMV1træ!$AF65*LO$183+AMV1træBP!$AF65*LO$184+AMV3kul!$AF63*LO$185+AMV4træ!$AF63*LO$186+AMV4træBP!$AF63*LO$187+AVV1træ!$AF63*LO$188+AVV1kul!$AF63*LO$189+AVV2træ!$AF63*LO$190+AVV2halm!$AF63*LO$191+AVV2gasGT!$AF63*LO$192+KKV!$AF63*LO$193+HCVgas!$AF63*LO$194+SPolie!$AF63*LO$195+SPgas!$AF63*LO$196+GeoEL!$AF61*LO$197+GeoVa!$AF61*LO$198+VP!$AF61*LO$199+Sol!$AF61*LO$200+Affald!$AF65*LO$201)</f>
        <v>-37.449567849190899</v>
      </c>
      <c r="LP42" s="310">
        <f ca="1">IF(Sammenligning!$G$9="GJ",1,(1*3.6))*(AMV1træ!$AF65*LP$183+AMV1træBP!$AF65*LP$184+AMV3kul!$AF63*LP$185+AMV4træ!$AF63*LP$186+AMV4træBP!$AF63*LP$187+AVV1træ!$AF63*LP$188+AVV1kul!$AF63*LP$189+AVV2træ!$AF63*LP$190+AVV2halm!$AF63*LP$191+AVV2gasGT!$AF63*LP$192+KKV!$AF63*LP$193+HCVgas!$AF63*LP$194+SPolie!$AF63*LP$195+SPgas!$AF63*LP$196+GeoEL!$AF61*LP$197+GeoVa!$AF61*LP$198+VP!$AF61*LP$199+Sol!$AF61*LP$200+Affald!$AF65*LP$201)</f>
        <v>-47.543543687871654</v>
      </c>
      <c r="LQ42" s="310">
        <f ca="1">IF(Sammenligning!$G$9="GJ",1,(1*3.6))*(AMV1træ!$AF65*LQ$183+AMV1træBP!$AF65*LQ$184+AMV3kul!$AF63*LQ$185+AMV4træ!$AF63*LQ$186+AMV4træBP!$AF63*LQ$187+AVV1træ!$AF63*LQ$188+AVV1kul!$AF63*LQ$189+AVV2træ!$AF63*LQ$190+AVV2halm!$AF63*LQ$191+AVV2gasGT!$AF63*LQ$192+KKV!$AF63*LQ$193+HCVgas!$AF63*LQ$194+SPolie!$AF63*LQ$195+SPgas!$AF63*LQ$196+GeoEL!$AF61*LQ$197+GeoVa!$AF61*LQ$198+VP!$AF61*LQ$199+Sol!$AF61*LQ$200+Affald!$AF65*LQ$201)</f>
        <v>17.893081701431111</v>
      </c>
      <c r="LR42" s="310">
        <f ca="1">IF(Sammenligning!$G$9="GJ",1,(1*3.6))*(AMV1træ!$AF65*LR$183+AMV1træBP!$AF65*LR$184+AMV3kul!$AF63*LR$185+AMV4træ!$AF63*LR$186+AMV4træBP!$AF63*LR$187+AVV1træ!$AF63*LR$188+AVV1kul!$AF63*LR$189+AVV2træ!$AF63*LR$190+AVV2halm!$AF63*LR$191+AVV2gasGT!$AF63*LR$192+KKV!$AF63*LR$193+HCVgas!$AF63*LR$194+SPolie!$AF63*LR$195+SPgas!$AF63*LR$196+GeoEL!$AF61*LR$197+GeoVa!$AF61*LR$198+VP!$AF61*LR$199+Sol!$AF61*LR$200+Affald!$AF65*LR$201)</f>
        <v>-64.835569103218191</v>
      </c>
    </row>
    <row r="43" spans="2:330" hidden="1">
      <c r="B43" s="689"/>
      <c r="C43" s="24" t="s">
        <v>144</v>
      </c>
      <c r="D43" s="24" t="str">
        <f>"Kr/"&amp;Sammenligning!$G$9</f>
        <v>Kr/GJ</v>
      </c>
      <c r="E43" s="246">
        <f ca="1">IF(Sammenligning!$G$9="GJ",1,(1*3.6))*(AMV1træ!H66*E$183+AMV1træBP!H66*E$184+AMV3kul!H64*E$185+AMV4træ!H64*E$186+AMV4træBP!H64*E$187+AVV1træ!H64*E$188+AVV1kul!H64*E$189+AVV2træ!H64*E$190+AVV2halm!H64*E$191+AVV2gasGT!H64*E$192+KKV!H64*E$193+HCVgas!H64*E$194+SPolie!H64*E$195+SPgas!H64*E$196+GeoEL!H62*E$197+GeoVa!H62*E$198+VP!H62*E$199+Sol!H62*E$200+Affald!H66*E$201)</f>
        <v>-12.252823203640263</v>
      </c>
      <c r="F43" s="246">
        <f ca="1">IF(Sammenligning!$G$9="GJ",1,(1*3.6))*(AMV1træ!I66*F$183+AMV1træBP!I66*F$184+AMV3kul!I64*F$185+AMV4træ!I64*F$186+AMV4træBP!I64*F$187+AVV1træ!I64*F$188+AVV1kul!I64*F$189+AVV2træ!I64*F$190+AVV2halm!I64*F$191+AVV2gasGT!I64*F$192+KKV!I64*F$193+HCVgas!I64*F$194+SPolie!I64*F$195+SPgas!I64*F$196+GeoEL!I62*F$197+GeoVa!I62*F$198+VP!I62*F$199+Sol!I62*F$200+Affald!I66*F$201)</f>
        <v>-12.035345136004425</v>
      </c>
      <c r="G43" s="310">
        <f ca="1">IF(Sammenligning!$G$9="GJ",1,(1*3.6))*(AMV1træ!J66*G$183+AMV1træBP!J66*G$184+AMV3kul!J64*G$185+AMV4træ!J64*G$186+AMV4træBP!J64*G$187+AVV1træ!J64*G$188+AVV1kul!J64*G$189+AVV2træ!J64*G$190+AVV2halm!J64*G$191+AVV2gasGT!J64*G$192+KKV!J64*G$193+HCVgas!J64*G$194+SPolie!J64*G$195+SPgas!J64*G$196+GeoEL!J62*G$197+GeoVa!J62*G$198+VP!J62*G$199+Sol!J62*G$200+Affald!J66*G$201)</f>
        <v>-11.80004882081969</v>
      </c>
      <c r="H43" s="246">
        <f ca="1">IF(Sammenligning!$G$9="GJ",1,(1*3.6))*(AMV1træ!K66*H$183+AMV1træBP!K66*H$184+AMV3kul!K64*H$185+AMV4træ!K64*H$186+AMV4træBP!K64*H$187+AVV1træ!K64*H$188+AVV1kul!K64*H$189+AVV2træ!K64*H$190+AVV2halm!K64*H$191+AVV2gasGT!K64*H$192+KKV!K64*H$193+HCVgas!K64*H$194+SPolie!K64*H$195+SPgas!K64*H$196+GeoEL!K62*H$197+GeoVa!K62*H$198+VP!K62*H$199+Sol!K62*H$200+Affald!K66*H$201)</f>
        <v>-11.555143694299304</v>
      </c>
      <c r="I43" s="310">
        <f ca="1">IF(Sammenligning!$G$9="GJ",1,(1*3.6))*(AMV1træ!L66*I$183+AMV1træBP!L66*I$184+AMV3kul!L64*I$185+AMV4træ!L64*I$186+AMV4træBP!L64*I$187+AVV1træ!L64*I$188+AVV1kul!L64*I$189+AVV2træ!L64*I$190+AVV2halm!L64*I$191+AVV2gasGT!L64*I$192+KKV!L64*I$193+HCVgas!L64*I$194+SPolie!L64*I$195+SPgas!L64*I$196+GeoEL!L62*I$197+GeoVa!L62*I$198+VP!L62*I$199+Sol!L62*I$200+Affald!L66*I$201)</f>
        <v>-13.134890256016842</v>
      </c>
      <c r="J43" s="246">
        <f ca="1">IF(Sammenligning!$G$9="GJ",1,(1*3.6))*(AMV1træ!M66*J$183+AMV1træBP!M66*J$184+AMV3kul!M64*J$185+AMV4træ!M64*J$186+AMV4træBP!M64*J$187+AVV1træ!M64*J$188+AVV1kul!M64*J$189+AVV2træ!M64*J$190+AVV2halm!M64*J$191+AVV2gasGT!M64*J$192+KKV!M64*J$193+HCVgas!M64*J$194+SPolie!M64*J$195+SPgas!M64*J$196+GeoEL!M62*J$197+GeoVa!M62*J$198+VP!M62*J$199+Sol!M62*J$200+Affald!M66*J$201)</f>
        <v>-13.165190151087245</v>
      </c>
      <c r="K43" s="246">
        <f ca="1">IF(Sammenligning!$G$9="GJ",1,(1*3.6))*(AMV1træ!N66*K$183+AMV1træBP!N66*K$184+AMV3kul!N64*K$185+AMV4træ!N64*K$186+AMV4træBP!N64*K$187+AVV1træ!N64*K$188+AVV1kul!N64*K$189+AVV2træ!N64*K$190+AVV2halm!N64*K$191+AVV2gasGT!N64*K$192+KKV!N64*K$193+HCVgas!N64*K$194+SPolie!N64*K$195+SPgas!N64*K$196+GeoEL!N62*K$197+GeoVa!N62*K$198+VP!N62*K$199+Sol!N62*K$200+Affald!N66*K$201)</f>
        <v>-12.762823584884091</v>
      </c>
      <c r="L43" s="246">
        <f ca="1">IF(Sammenligning!$G$9="GJ",1,(1*3.6))*(AMV1træ!O66*L$183+AMV1træBP!O66*L$184+AMV3kul!O64*L$185+AMV4træ!O64*L$186+AMV4træBP!O64*L$187+AVV1træ!O64*L$188+AVV1kul!O64*L$189+AVV2træ!O64*L$190+AVV2halm!O64*L$191+AVV2gasGT!O64*L$192+KKV!O64*L$193+HCVgas!O64*L$194+SPolie!O64*L$195+SPgas!O64*L$196+GeoEL!O62*L$197+GeoVa!O62*L$198+VP!O62*L$199+Sol!O62*L$200+Affald!O66*L$201)</f>
        <v>-12.74675925095036</v>
      </c>
      <c r="M43" s="246">
        <f ca="1">IF(Sammenligning!$G$9="GJ",1,(1*3.6))*(AMV1træ!P66*M$183+AMV1træBP!P66*M$184+AMV3kul!P64*M$185+AMV4træ!P64*M$186+AMV4træBP!P64*M$187+AVV1træ!P64*M$188+AVV1kul!P64*M$189+AVV2træ!P64*M$190+AVV2halm!P64*M$191+AVV2gasGT!P64*M$192+KKV!P64*M$193+HCVgas!P64*M$194+SPolie!P64*M$195+SPgas!P64*M$196+GeoEL!P62*M$197+GeoVa!P62*M$198+VP!P62*M$199+Sol!P62*M$200+Affald!P66*M$201)</f>
        <v>-9.3385402252324266</v>
      </c>
      <c r="N43" s="310">
        <f ca="1">IF(Sammenligning!$G$9="GJ",1,(1*3.6))*(AMV1træ!Q66*N$183+AMV1træBP!Q66*N$184+AMV3kul!Q64*N$185+AMV4træ!Q64*N$186+AMV4træBP!Q64*N$187+AVV1træ!Q64*N$188+AVV1kul!Q64*N$189+AVV2træ!Q64*N$190+AVV2halm!Q64*N$191+AVV2gasGT!Q64*N$192+KKV!Q64*N$193+HCVgas!Q64*N$194+SPolie!Q64*N$195+SPgas!Q64*N$196+GeoEL!Q62*N$197+GeoVa!Q62*N$198+VP!Q62*N$199+Sol!Q62*N$200+Affald!Q66*N$201)</f>
        <v>-9.5931766595684369</v>
      </c>
      <c r="O43" s="246">
        <f ca="1">IF(Sammenligning!$G$9="GJ",1,(1*3.6))*(AMV1træ!R66*O$183+AMV1træBP!R66*O$184+AMV3kul!R64*O$185+AMV4træ!R64*O$186+AMV4træBP!R64*O$187+AVV1træ!R64*O$188+AVV1kul!R64*O$189+AVV2træ!R64*O$190+AVV2halm!R64*O$191+AVV2gasGT!R64*O$192+KKV!R64*O$193+HCVgas!R64*O$194+SPolie!R64*O$195+SPgas!R64*O$196+GeoEL!R62*O$197+GeoVa!R62*O$198+VP!R62*O$199+Sol!R62*O$200+Affald!R66*O$201)</f>
        <v>-8.9670344676930043</v>
      </c>
      <c r="P43" s="246">
        <f ca="1">IF(Sammenligning!$G$9="GJ",1,(1*3.6))*(AMV1træ!S66*P$183+AMV1træBP!S66*P$184+AMV3kul!S64*P$185+AMV4træ!S64*P$186+AMV4træBP!S64*P$187+AVV1træ!S64*P$188+AVV1kul!S64*P$189+AVV2træ!S64*P$190+AVV2halm!S64*P$191+AVV2gasGT!S64*P$192+KKV!S64*P$193+HCVgas!S64*P$194+SPolie!S64*P$195+SPgas!S64*P$196+GeoEL!S62*P$197+GeoVa!S62*P$198+VP!S62*P$199+Sol!S62*P$200+Affald!S66*P$201)</f>
        <v>-8.4095296160678039</v>
      </c>
      <c r="Q43" s="246">
        <f ca="1">IF(Sammenligning!$G$9="GJ",1,(1*3.6))*(AMV1træ!T66*Q$183+AMV1træBP!T66*Q$184+AMV3kul!T64*Q$185+AMV4træ!T64*Q$186+AMV4træBP!T64*Q$187+AVV1træ!T64*Q$188+AVV1kul!T64*Q$189+AVV2træ!T64*Q$190+AVV2halm!T64*Q$191+AVV2gasGT!T64*Q$192+KKV!T64*Q$193+HCVgas!T64*Q$194+SPolie!T64*Q$195+SPgas!T64*Q$196+GeoEL!T62*Q$197+GeoVa!T62*Q$198+VP!T62*Q$199+Sol!T62*Q$200+Affald!T66*Q$201)</f>
        <v>-7.869583044175668</v>
      </c>
      <c r="R43" s="246">
        <f ca="1">IF(Sammenligning!$G$9="GJ",1,(1*3.6))*(AMV1træ!U66*R$183+AMV1træBP!U66*R$184+AMV3kul!U64*R$185+AMV4træ!U64*R$186+AMV4træBP!U64*R$187+AVV1træ!U64*R$188+AVV1kul!U64*R$189+AVV2træ!U64*R$190+AVV2halm!U64*R$191+AVV2gasGT!U64*R$192+KKV!U64*R$193+HCVgas!U64*R$194+SPolie!U64*R$195+SPgas!U64*R$196+GeoEL!U62*R$197+GeoVa!U62*R$198+VP!U62*R$199+Sol!U62*R$200+Affald!U66*R$201)</f>
        <v>-7.3541671902881909</v>
      </c>
      <c r="S43" s="310">
        <f ca="1">IF(Sammenligning!$G$9="GJ",1,(1*3.6))*(AMV1træ!V66*S$183+AMV1træBP!V66*S$184+AMV3kul!V64*S$185+AMV4træ!V64*S$186+AMV4træBP!V64*S$187+AVV1træ!V64*S$188+AVV1kul!V64*S$189+AVV2træ!V64*S$190+AVV2halm!V64*S$191+AVV2gasGT!V64*S$192+KKV!V64*S$193+HCVgas!V64*S$194+SPolie!V64*S$195+SPgas!V64*S$196+GeoEL!V62*S$197+GeoVa!V62*S$198+VP!V62*S$199+Sol!V62*S$200+Affald!V66*S$201)</f>
        <v>-6.5786348556930081</v>
      </c>
      <c r="T43" s="246">
        <f ca="1">IF(Sammenligning!$G$9="GJ",1,(1*3.6))*(AMV1træ!W66*T$183+AMV1træBP!W66*T$184+AMV3kul!W64*T$185+AMV4træ!W64*T$186+AMV4træBP!W64*T$187+AVV1træ!W64*T$188+AVV1kul!W64*T$189+AVV2træ!W64*T$190+AVV2halm!W64*T$191+AVV2gasGT!W64*T$192+KKV!W64*T$193+HCVgas!W64*T$194+SPolie!W64*T$195+SPgas!W64*T$196+GeoEL!W62*T$197+GeoVa!W62*T$198+VP!W62*T$199+Sol!W62*T$200+Affald!W66*T$201)</f>
        <v>-3.9102026819890883</v>
      </c>
      <c r="U43" s="246">
        <f ca="1">IF(Sammenligning!$G$9="GJ",1,(1*3.6))*(AMV1træ!X66*U$183+AMV1træBP!X66*U$184+AMV3kul!X64*U$185+AMV4træ!X64*U$186+AMV4træBP!X64*U$187+AVV1træ!X64*U$188+AVV1kul!X64*U$189+AVV2træ!X64*U$190+AVV2halm!X64*U$191+AVV2gasGT!X64*U$192+KKV!X64*U$193+HCVgas!X64*U$194+SPolie!X64*U$195+SPgas!X64*U$196+GeoEL!X62*U$197+GeoVa!X62*U$198+VP!X62*U$199+Sol!X62*U$200+Affald!X66*U$201)</f>
        <v>-3.8724138040412606</v>
      </c>
      <c r="V43" s="246">
        <f ca="1">IF(Sammenligning!$G$9="GJ",1,(1*3.6))*(AMV1træ!Y66*V$183+AMV1træBP!Y66*V$184+AMV3kul!Y64*V$185+AMV4træ!Y64*V$186+AMV4træBP!Y64*V$187+AVV1træ!Y64*V$188+AVV1kul!Y64*V$189+AVV2træ!Y64*V$190+AVV2halm!Y64*V$191+AVV2gasGT!Y64*V$192+KKV!Y64*V$193+HCVgas!Y64*V$194+SPolie!Y64*V$195+SPgas!Y64*V$196+GeoEL!Y62*V$197+GeoVa!Y62*V$198+VP!Y62*V$199+Sol!Y62*V$200+Affald!Y66*V$201)</f>
        <v>-3.8363167513621756</v>
      </c>
      <c r="W43" s="246">
        <f ca="1">IF(Sammenligning!$G$9="GJ",1,(1*3.6))*(AMV1træ!Z66*W$183+AMV1træBP!Z66*W$184+AMV3kul!Z64*W$185+AMV4træ!Z64*W$186+AMV4træBP!Z64*W$187+AVV1træ!Z64*W$188+AVV1kul!Z64*W$189+AVV2træ!Z64*W$190+AVV2halm!Z64*W$191+AVV2gasGT!Z64*W$192+KKV!Z64*W$193+HCVgas!Z64*W$194+SPolie!Z64*W$195+SPgas!Z64*W$196+GeoEL!Z62*W$197+GeoVa!Z62*W$198+VP!Z62*W$199+Sol!Z62*W$200+Affald!Z66*W$201)</f>
        <v>-3.8001927042686847</v>
      </c>
      <c r="X43" s="310">
        <f ca="1">IF(Sammenligning!$G$9="GJ",1,(1*3.6))*(AMV1træ!AA66*X$183+AMV1træBP!AA66*X$184+AMV3kul!AA64*X$185+AMV4træ!AA64*X$186+AMV4træBP!AA64*X$187+AVV1træ!AA64*X$188+AVV1kul!AA64*X$189+AVV2træ!AA64*X$190+AVV2halm!AA64*X$191+AVV2gasGT!AA64*X$192+KKV!AA64*X$193+HCVgas!AA64*X$194+SPolie!AA64*X$195+SPgas!AA64*X$196+GeoEL!AA62*X$197+GeoVa!AA62*X$198+VP!AA62*X$199+Sol!AA62*X$200+Affald!AA66*X$201)</f>
        <v>-3.7658272854103734</v>
      </c>
      <c r="Y43" s="246">
        <f ca="1">IF(Sammenligning!$G$9="GJ",1,(1*3.6))*(AMV1træ!AB66*Y$183+AMV1træBP!AB66*Y$184+AMV3kul!AB64*Y$185+AMV4træ!AB64*Y$186+AMV4træBP!AB64*Y$187+AVV1træ!AB64*Y$188+AVV1kul!AB64*Y$189+AVV2træ!AB64*Y$190+AVV2halm!AB64*Y$191+AVV2gasGT!AB64*Y$192+KKV!AB64*Y$193+HCVgas!AB64*Y$194+SPolie!AB64*Y$195+SPgas!AB64*Y$196+GeoEL!AB62*Y$197+GeoVa!AB62*Y$198+VP!AB62*Y$199+Sol!AB62*Y$200+Affald!AB66*Y$201)</f>
        <v>-3.4975792392674934</v>
      </c>
      <c r="Z43" s="246">
        <f ca="1">IF(Sammenligning!$G$9="GJ",1,(1*3.6))*(AMV1træ!AC66*Z$183+AMV1træBP!AC66*Z$184+AMV3kul!AC64*Z$185+AMV4træ!AC64*Z$186+AMV4træBP!AC64*Z$187+AVV1træ!AC64*Z$188+AVV1kul!AC64*Z$189+AVV2træ!AC64*Z$190+AVV2halm!AC64*Z$191+AVV2gasGT!AC64*Z$192+KKV!AC64*Z$193+HCVgas!AC64*Z$194+SPolie!AC64*Z$195+SPgas!AC64*Z$196+GeoEL!AC62*Z$197+GeoVa!AC62*Z$198+VP!AC62*Z$199+Sol!AC62*Z$200+Affald!AC66*Z$201)</f>
        <v>-3.237250181277004</v>
      </c>
      <c r="AA43" s="246">
        <f ca="1">IF(Sammenligning!$G$9="GJ",1,(1*3.6))*(AMV1træ!AD66*AA$183+AMV1træBP!AD66*AA$184+AMV3kul!AD64*AA$185+AMV4træ!AD64*AA$186+AMV4træBP!AD64*AA$187+AVV1træ!AD64*AA$188+AVV1kul!AD64*AA$189+AVV2træ!AD64*AA$190+AVV2halm!AD64*AA$191+AVV2gasGT!AD64*AA$192+KKV!AD64*AA$193+HCVgas!AD64*AA$194+SPolie!AD64*AA$195+SPgas!AD64*AA$196+GeoEL!AD62*AA$197+GeoVa!AD62*AA$198+VP!AD62*AA$199+Sol!AD62*AA$200+Affald!AD66*AA$201)</f>
        <v>-2.982819985255051</v>
      </c>
      <c r="AB43" s="246">
        <f ca="1">IF(Sammenligning!$G$9="GJ",1,(1*3.6))*(AMV1træ!AE66*AB$183+AMV1træBP!AE66*AB$184+AMV3kul!AE64*AB$185+AMV4træ!AE64*AB$186+AMV4træBP!AE64*AB$187+AVV1træ!AE64*AB$188+AVV1kul!AE64*AB$189+AVV2træ!AE64*AB$190+AVV2halm!AE64*AB$191+AVV2gasGT!AE64*AB$192+KKV!AE64*AB$193+HCVgas!AE64*AB$194+SPolie!AE64*AB$195+SPgas!AE64*AB$196+GeoEL!AE62*AB$197+GeoVa!AE62*AB$198+VP!AE62*AB$199+Sol!AE62*AB$200+Affald!AE66*AB$201)</f>
        <v>-2.0806620698530685</v>
      </c>
      <c r="AC43" s="310">
        <f ca="1">IF(Sammenligning!$G$9="GJ",1,(1*3.6))*(AMV1træ!AF66*AC$183+AMV1træBP!AF66*AC$184+AMV3kul!AF64*AC$185+AMV4træ!AF64*AC$186+AMV4træBP!AF64*AC$187+AVV1træ!AF64*AC$188+AVV1kul!AF64*AC$189+AVV2træ!AF64*AC$190+AVV2halm!AF64*AC$191+AVV2gasGT!AF64*AC$192+KKV!AF64*AC$193+HCVgas!AF64*AC$194+SPolie!AF64*AC$195+SPgas!AF64*AC$196+GeoEL!AF62*AC$197+GeoVa!AF62*AC$198+VP!AF62*AC$199+Sol!AF62*AC$200+Affald!AF66*AC$201)</f>
        <v>-2.038750606221337</v>
      </c>
      <c r="AD43" s="3"/>
      <c r="AE43" s="246">
        <f ca="1">IF(Sammenligning!$G$9="GJ",1,(1*3.6))*(AMV1træ!$H66*AE$183+AMV1træBP!$H66*AE$184+AMV3kul!$H64*AE$185+AMV4træ!$H64*AE$186+AMV4træBP!$H64*AE$187+AVV1træ!$H64*AE$188+AVV1kul!$H64*AE$189+AVV2træ!$H64*AE$190+AVV2halm!$H64*AE$191+AVV2gasGT!$H64*AE$192+KKV!$H64*AE$193+HCVgas!$H64*AE$194+SPolie!$H64*AE$195+SPgas!$H64*AE$196+GeoEL!$H62*AE$197+GeoVa!$H62*AE$198+VP!$H62*AE$199+Sol!$H62*AE$200+Affald!$H66*AE$201)</f>
        <v>-1.21713050195482</v>
      </c>
      <c r="AF43" s="246">
        <f ca="1">IF(Sammenligning!$G$9="GJ",1,(1*3.6))*(AMV1træ!$H66*AF$183+AMV1træBP!$H66*AF$184+AMV3kul!$H64*AF$185+AMV4træ!$H64*AF$186+AMV4træBP!$H64*AF$187+AVV1træ!$H64*AF$188+AVV1kul!$H64*AF$189+AVV2træ!$H64*AF$190+AVV2halm!$H64*AF$191+AVV2gasGT!$H64*AF$192+KKV!$H64*AF$193+HCVgas!$H64*AF$194+SPolie!$H64*AF$195+SPgas!$H64*AF$196+GeoEL!$H62*AF$197+GeoVa!$H62*AF$198+VP!$H62*AF$199+Sol!$H62*AF$200+Affald!$H66*AF$201)</f>
        <v>-3.6331230401624426</v>
      </c>
      <c r="AG43" s="246">
        <f ca="1">IF(Sammenligning!$G$9="GJ",1,(1*3.6))*(AMV1træ!$H66*AG$183+AMV1træBP!$H66*AG$184+AMV3kul!$H64*AG$185+AMV4træ!$H64*AG$186+AMV4træBP!$H64*AG$187+AVV1træ!$H64*AG$188+AVV1kul!$H64*AG$189+AVV2træ!$H64*AG$190+AVV2halm!$H64*AG$191+AVV2gasGT!$H64*AG$192+KKV!$H64*AG$193+HCVgas!$H64*AG$194+SPolie!$H64*AG$195+SPgas!$H64*AG$196+GeoEL!$H62*AG$197+GeoVa!$H62*AG$198+VP!$H62*AG$199+Sol!$H62*AG$200+Affald!$H66*AG$201)</f>
        <v>-7.7721696621559655</v>
      </c>
      <c r="AH43" s="246">
        <f ca="1">IF(Sammenligning!$G$9="GJ",1,(1*3.6))*(AMV1træ!$H66*AH$183+AMV1træBP!$H66*AH$184+AMV3kul!$H64*AH$185+AMV4træ!$H64*AH$186+AMV4træBP!$H64*AH$187+AVV1træ!$H64*AH$188+AVV1kul!$H64*AH$189+AVV2træ!$H64*AH$190+AVV2halm!$H64*AH$191+AVV2gasGT!$H64*AH$192+KKV!$H64*AH$193+HCVgas!$H64*AH$194+SPolie!$H64*AH$195+SPgas!$H64*AH$196+GeoEL!$H62*AH$197+GeoVa!$H62*AH$198+VP!$H62*AH$199+Sol!$H62*AH$200+Affald!$H66*AH$201)</f>
        <v>-15.960493575224334</v>
      </c>
      <c r="AI43" s="246">
        <f ca="1">IF(Sammenligning!$G$9="GJ",1,(1*3.6))*(AMV1træ!$H66*AI$183+AMV1træBP!$H66*AI$184+AMV3kul!$H64*AI$185+AMV4træ!$H64*AI$186+AMV4træBP!$H64*AI$187+AVV1træ!$H64*AI$188+AVV1kul!$H64*AI$189+AVV2træ!$H64*AI$190+AVV2halm!$H64*AI$191+AVV2gasGT!$H64*AI$192+KKV!$H64*AI$193+HCVgas!$H64*AI$194+SPolie!$H64*AI$195+SPgas!$H64*AI$196+GeoEL!$H62*AI$197+GeoVa!$H62*AI$198+VP!$H62*AI$199+Sol!$H62*AI$200+Affald!$H66*AI$201)</f>
        <v>-18.235424997217223</v>
      </c>
      <c r="AJ43" s="246">
        <f ca="1">IF(Sammenligning!$G$9="GJ",1,(1*3.6))*(AMV1træ!$H66*AJ$183+AMV1træBP!$H66*AJ$184+AMV3kul!$H64*AJ$185+AMV4træ!$H64*AJ$186+AMV4træBP!$H64*AJ$187+AVV1træ!$H64*AJ$188+AVV1kul!$H64*AJ$189+AVV2træ!$H64*AJ$190+AVV2halm!$H64*AJ$191+AVV2gasGT!$H64*AJ$192+KKV!$H64*AJ$193+HCVgas!$H64*AJ$194+SPolie!$H64*AJ$195+SPgas!$H64*AJ$196+GeoEL!$H62*AJ$197+GeoVa!$H62*AJ$198+VP!$H62*AJ$199+Sol!$H62*AJ$200+Affald!$H66*AJ$201)</f>
        <v>-17.430986926296313</v>
      </c>
      <c r="AK43" s="246">
        <f ca="1">IF(Sammenligning!$G$9="GJ",1,(1*3.6))*(AMV1træ!$H66*AK$183+AMV1træBP!$H66*AK$184+AMV3kul!$H64*AK$185+AMV4træ!$H64*AK$186+AMV4træBP!$H64*AK$187+AVV1træ!$H64*AK$188+AVV1kul!$H64*AK$189+AVV2træ!$H64*AK$190+AVV2halm!$H64*AK$191+AVV2gasGT!$H64*AK$192+KKV!$H64*AK$193+HCVgas!$H64*AK$194+SPolie!$H64*AK$195+SPgas!$H64*AK$196+GeoEL!$H62*AK$197+GeoVa!$H62*AK$198+VP!$H62*AK$199+Sol!$H62*AK$200+Affald!$H66*AK$201)</f>
        <v>-19.648000981988844</v>
      </c>
      <c r="AL43" s="246">
        <f ca="1">IF(Sammenligning!$G$9="GJ",1,(1*3.6))*(AMV1træ!$H66*AL$183+AMV1træBP!$H66*AL$184+AMV3kul!$H64*AL$185+AMV4træ!$H64*AL$186+AMV4træBP!$H64*AL$187+AVV1træ!$H64*AL$188+AVV1kul!$H64*AL$189+AVV2træ!$H64*AL$190+AVV2halm!$H64*AL$191+AVV2gasGT!$H64*AL$192+KKV!$H64*AL$193+HCVgas!$H64*AL$194+SPolie!$H64*AL$195+SPgas!$H64*AL$196+GeoEL!$H62*AL$197+GeoVa!$H62*AL$198+VP!$H62*AL$199+Sol!$H62*AL$200+Affald!$H66*AL$201)</f>
        <v>-10.126863041947651</v>
      </c>
      <c r="AM43" s="246">
        <f ca="1">IF(Sammenligning!$G$9="GJ",1,(1*3.6))*(AMV1træ!$H66*AM$183+AMV1træBP!$H66*AM$184+AMV3kul!$H64*AM$185+AMV4træ!$H64*AM$186+AMV4træBP!$H64*AM$187+AVV1træ!$H64*AM$188+AVV1kul!$H64*AM$189+AVV2træ!$H64*AM$190+AVV2halm!$H64*AM$191+AVV2gasGT!$H64*AM$192+KKV!$H64*AM$193+HCVgas!$H64*AM$194+SPolie!$H64*AM$195+SPgas!$H64*AM$196+GeoEL!$H62*AM$197+GeoVa!$H62*AM$198+VP!$H62*AM$199+Sol!$H62*AM$200+Affald!$H66*AM$201)</f>
        <v>-22.672858495724597</v>
      </c>
      <c r="AN43" s="246">
        <f ca="1">IF(Sammenligning!$G$9="GJ",1,(1*3.6))*(AMV1træ!$H66*AN$183+AMV1træBP!$H66*AN$184+AMV3kul!$H64*AN$185+AMV4træ!$H64*AN$186+AMV4træBP!$H64*AN$187+AVV1træ!$H64*AN$188+AVV1kul!$H64*AN$189+AVV2træ!$H64*AN$190+AVV2halm!$H64*AN$191+AVV2gasGT!$H64*AN$192+KKV!$H64*AN$193+HCVgas!$H64*AN$194+SPolie!$H64*AN$195+SPgas!$H64*AN$196+GeoEL!$H62*AN$197+GeoVa!$H62*AN$198+VP!$H62*AN$199+Sol!$H62*AN$200+Affald!$H66*AN$201)</f>
        <v>-15.617270200741826</v>
      </c>
      <c r="AO43" s="246">
        <f ca="1">IF(Sammenligning!$G$9="GJ",1,(1*3.6))*(AMV1træ!$H66*AO$183+AMV1træBP!$H66*AO$184+AMV3kul!$H64*AO$185+AMV4træ!$H64*AO$186+AMV4træBP!$H64*AO$187+AVV1træ!$H64*AO$188+AVV1kul!$H64*AO$189+AVV2træ!$H64*AO$190+AVV2halm!$H64*AO$191+AVV2gasGT!$H64*AO$192+KKV!$H64*AO$193+HCVgas!$H64*AO$194+SPolie!$H64*AO$195+SPgas!$H64*AO$196+GeoEL!$H62*AO$197+GeoVa!$H62*AO$198+VP!$H62*AO$199+Sol!$H62*AO$200+Affald!$H66*AO$201)</f>
        <v>-8.6641013278838823</v>
      </c>
      <c r="AP43" s="246">
        <f ca="1">IF(Sammenligning!$G$9="GJ",1,(1*3.6))*(AMV1træ!$H66*AP$183+AMV1træBP!$H66*AP$184+AMV3kul!$H64*AP$185+AMV4træ!$H64*AP$186+AMV4træBP!$H64*AP$187+AVV1træ!$H64*AP$188+AVV1kul!$H64*AP$189+AVV2træ!$H64*AP$190+AVV2halm!$H64*AP$191+AVV2gasGT!$H64*AP$192+KKV!$H64*AP$193+HCVgas!$H64*AP$194+SPolie!$H64*AP$195+SPgas!$H64*AP$196+GeoEL!$H62*AP$197+GeoVa!$H62*AP$198+VP!$H62*AP$199+Sol!$H62*AP$200+Affald!$H66*AP$201)</f>
        <v>-6.3931620957034117</v>
      </c>
      <c r="AQ43" s="246">
        <f ca="1">IF(Sammenligning!$G$9="GJ",1,(1*3.6))*(AMV1træ!$I66*AQ$183+AMV1træBP!$I66*AQ$184+AMV3kul!$I64*AQ$185+AMV4træ!$I64*AQ$186+AMV4træBP!$I64*AQ$187+AVV1træ!$I64*AQ$188+AVV1kul!$I64*AQ$189+AVV2træ!$I64*AQ$190+AVV2halm!$I64*AQ$191+AVV2gasGT!$I64*AQ$192+KKV!$I64*AQ$193+HCVgas!$I64*AQ$194+SPolie!$I64*AQ$195+SPgas!$I64*AQ$196+GeoEL!$I62*AQ$197+GeoVa!$I62*AQ$198+VP!$I62*AQ$199+Sol!$I62*AQ$200+Affald!$I66*AQ$201)</f>
        <v>-1.1955273836182125</v>
      </c>
      <c r="AR43" s="246">
        <f ca="1">IF(Sammenligning!$G$9="GJ",1,(1*3.6))*(AMV1træ!$I66*AR$183+AMV1træBP!$I66*AR$184+AMV3kul!$I64*AR$185+AMV4træ!$I64*AR$186+AMV4træBP!$I64*AR$187+AVV1træ!$I64*AR$188+AVV1kul!$I64*AR$189+AVV2træ!$I64*AR$190+AVV2halm!$I64*AR$191+AVV2gasGT!$I64*AR$192+KKV!$I64*AR$193+HCVgas!$I64*AR$194+SPolie!$I64*AR$195+SPgas!$I64*AR$196+GeoEL!$I62*AR$197+GeoVa!$I62*AR$198+VP!$I62*AR$199+Sol!$I62*AR$200+Affald!$I66*AR$201)</f>
        <v>-3.5686379361887703</v>
      </c>
      <c r="AS43" s="246">
        <f ca="1">IF(Sammenligning!$G$9="GJ",1,(1*3.6))*(AMV1træ!$I66*AS$183+AMV1træBP!$I66*AS$184+AMV3kul!$I64*AS$185+AMV4træ!$I64*AS$186+AMV4træBP!$I64*AS$187+AVV1træ!$I64*AS$188+AVV1kul!$I64*AS$189+AVV2træ!$I64*AS$190+AVV2halm!$I64*AS$191+AVV2gasGT!$I64*AS$192+KKV!$I64*AS$193+HCVgas!$I64*AS$194+SPolie!$I64*AS$195+SPgas!$I64*AS$196+GeoEL!$I62*AS$197+GeoVa!$I62*AS$198+VP!$I62*AS$199+Sol!$I62*AS$200+Affald!$I66*AS$201)</f>
        <v>-7.6342197047158393</v>
      </c>
      <c r="AT43" s="246">
        <f ca="1">IF(Sammenligning!$G$9="GJ",1,(1*3.6))*(AMV1træ!$I66*AT$183+AMV1træBP!$I66*AT$184+AMV3kul!$I64*AT$185+AMV4træ!$I64*AT$186+AMV4træBP!$I64*AT$187+AVV1træ!$I64*AT$188+AVV1kul!$I64*AT$189+AVV2træ!$I64*AT$190+AVV2halm!$I64*AT$191+AVV2gasGT!$I64*AT$192+KKV!$I64*AT$193+HCVgas!$I64*AT$194+SPolie!$I64*AT$195+SPgas!$I64*AT$196+GeoEL!$I62*AT$197+GeoVa!$I62*AT$198+VP!$I62*AT$199+Sol!$I62*AT$200+Affald!$I66*AT$201)</f>
        <v>-15.677207246550076</v>
      </c>
      <c r="AU43" s="246">
        <f ca="1">IF(Sammenligning!$G$9="GJ",1,(1*3.6))*(AMV1træ!$I66*AU$183+AMV1træBP!$I66*AU$184+AMV3kul!$I64*AU$185+AMV4træ!$I64*AU$186+AMV4træBP!$I64*AU$187+AVV1træ!$I64*AU$188+AVV1kul!$I64*AU$189+AVV2træ!$I64*AU$190+AVV2halm!$I64*AU$191+AVV2gasGT!$I64*AU$192+KKV!$I64*AU$193+HCVgas!$I64*AU$194+SPolie!$I64*AU$195+SPgas!$I64*AU$196+GeoEL!$I62*AU$197+GeoVa!$I62*AU$198+VP!$I62*AU$199+Sol!$I62*AU$200+Affald!$I66*AU$201)</f>
        <v>-17.911760407840397</v>
      </c>
      <c r="AV43" s="246">
        <f ca="1">IF(Sammenligning!$G$9="GJ",1,(1*3.6))*(AMV1træ!$I66*AV$183+AMV1træBP!$I66*AV$184+AMV3kul!$I64*AV$185+AMV4træ!$I64*AV$186+AMV4træBP!$I64*AV$187+AVV1træ!$I64*AV$188+AVV1kul!$I64*AV$189+AVV2træ!$I64*AV$190+AVV2halm!$I64*AV$191+AVV2gasGT!$I64*AV$192+KKV!$I64*AV$193+HCVgas!$I64*AV$194+SPolie!$I64*AV$195+SPgas!$I64*AV$196+GeoEL!$I62*AV$197+GeoVa!$I62*AV$198+VP!$I62*AV$199+Sol!$I62*AV$200+Affald!$I66*AV$201)</f>
        <v>-17.121600486068381</v>
      </c>
      <c r="AW43" s="246">
        <f ca="1">IF(Sammenligning!$G$9="GJ",1,(1*3.6))*(AMV1træ!$I66*AW$183+AMV1træBP!$I66*AW$184+AMV3kul!$I64*AW$185+AMV4træ!$I64*AW$186+AMV4træBP!$I64*AW$187+AVV1træ!$I64*AW$188+AVV1kul!$I64*AW$189+AVV2træ!$I64*AW$190+AVV2halm!$I64*AW$191+AVV2gasGT!$I64*AW$192+KKV!$I64*AW$193+HCVgas!$I64*AW$194+SPolie!$I64*AW$195+SPgas!$I64*AW$196+GeoEL!$I62*AW$197+GeoVa!$I62*AW$198+VP!$I62*AW$199+Sol!$I62*AW$200+Affald!$I66*AW$201)</f>
        <v>-19.299264269195955</v>
      </c>
      <c r="AX43" s="246">
        <f ca="1">IF(Sammenligning!$G$9="GJ",1,(1*3.6))*(AMV1træ!$I66*AX$183+AMV1træBP!$I66*AX$184+AMV3kul!$I64*AX$185+AMV4træ!$I64*AX$186+AMV4træBP!$I64*AX$187+AVV1træ!$I64*AX$188+AVV1kul!$I64*AX$189+AVV2træ!$I64*AX$190+AVV2halm!$I64*AX$191+AVV2gasGT!$I64*AX$192+KKV!$I64*AX$193+HCVgas!$I64*AX$194+SPolie!$I64*AX$195+SPgas!$I64*AX$196+GeoEL!$I62*AX$197+GeoVa!$I62*AX$198+VP!$I62*AX$199+Sol!$I62*AX$200+Affald!$I66*AX$201)</f>
        <v>-9.9471191111839037</v>
      </c>
      <c r="AY43" s="246">
        <f ca="1">IF(Sammenligning!$G$9="GJ",1,(1*3.6))*(AMV1træ!$I66*AY$183+AMV1træBP!$I66*AY$184+AMV3kul!$I64*AY$185+AMV4træ!$I64*AY$186+AMV4træBP!$I64*AY$187+AVV1træ!$I64*AY$188+AVV1kul!$I64*AY$189+AVV2træ!$I64*AY$190+AVV2halm!$I64*AY$191+AVV2gasGT!$I64*AY$192+KKV!$I64*AY$193+HCVgas!$I64*AY$194+SPolie!$I64*AY$195+SPgas!$I64*AY$196+GeoEL!$I62*AY$197+GeoVa!$I62*AY$198+VP!$I62*AY$199+Sol!$I62*AY$200+Affald!$I66*AY$201)</f>
        <v>-22.270432918249028</v>
      </c>
      <c r="AZ43" s="246">
        <f ca="1">IF(Sammenligning!$G$9="GJ",1,(1*3.6))*(AMV1træ!$I66*AZ$183+AMV1træBP!$I66*AZ$184+AMV3kul!$I64*AZ$185+AMV4træ!$I64*AZ$186+AMV4træBP!$I64*AZ$187+AVV1træ!$I64*AZ$188+AVV1kul!$I64*AZ$189+AVV2træ!$I64*AZ$190+AVV2halm!$I64*AZ$191+AVV2gasGT!$I64*AZ$192+KKV!$I64*AZ$193+HCVgas!$I64*AZ$194+SPolie!$I64*AZ$195+SPgas!$I64*AZ$196+GeoEL!$I62*AZ$197+GeoVa!$I62*AZ$198+VP!$I62*AZ$199+Sol!$I62*AZ$200+Affald!$I66*AZ$201)</f>
        <v>-15.340075819613807</v>
      </c>
      <c r="BA43" s="246">
        <f ca="1">IF(Sammenligning!$G$9="GJ",1,(1*3.6))*(AMV1træ!$I66*BA$183+AMV1træBP!$I66*BA$184+AMV3kul!$I64*BA$185+AMV4træ!$I64*BA$186+AMV4træBP!$I64*BA$187+AVV1træ!$I64*BA$188+AVV1kul!$I64*BA$189+AVV2træ!$I64*BA$190+AVV2halm!$I64*BA$191+AVV2gasGT!$I64*BA$192+KKV!$I64*BA$193+HCVgas!$I64*BA$194+SPolie!$I64*BA$195+SPgas!$I64*BA$196+GeoEL!$I62*BA$197+GeoVa!$I62*BA$198+VP!$I62*BA$199+Sol!$I62*BA$200+Affald!$I66*BA$201)</f>
        <v>-8.5103202781394067</v>
      </c>
      <c r="BB43" s="246">
        <f ca="1">IF(Sammenligning!$G$9="GJ",1,(1*3.6))*(AMV1træ!$I66*BB$183+AMV1træBP!$I66*BB$184+AMV3kul!$I64*BB$185+AMV4træ!$I64*BB$186+AMV4træBP!$I64*BB$187+AVV1træ!$I64*BB$188+AVV1kul!$I64*BB$189+AVV2træ!$I64*BB$190+AVV2halm!$I64*BB$191+AVV2gasGT!$I64*BB$192+KKV!$I64*BB$193+HCVgas!$I64*BB$194+SPolie!$I64*BB$195+SPgas!$I64*BB$196+GeoEL!$I62*BB$197+GeoVa!$I62*BB$198+VP!$I62*BB$199+Sol!$I62*BB$200+Affald!$I66*BB$201)</f>
        <v>-6.2796884484020126</v>
      </c>
      <c r="BC43" s="310">
        <f ca="1">IF(Sammenligning!$G$9="GJ",1,(1*3.6))*(AMV1træ!$J66*BC$183+AMV1træBP!$J66*BC$184+AMV3kul!$J64*BC$185+AMV4træ!$J64*BC$186+AMV4træBP!$J64*BC$187+AVV1træ!$J64*BC$188+AVV1kul!$J64*BC$189+AVV2træ!$J64*BC$190+AVV2halm!$J64*BC$191+AVV2gasGT!$J64*BC$192+KKV!$J64*BC$193+HCVgas!$J64*BC$194+SPolie!$J64*BC$195+SPgas!$J64*BC$196+GeoEL!$J62*BC$197+GeoVa!$J62*BC$198+VP!$J62*BC$199+Sol!$J62*BC$200+Affald!$J66*BC$201)</f>
        <v>-1.1721542950288142</v>
      </c>
      <c r="BD43" s="310">
        <f ca="1">IF(Sammenligning!$G$9="GJ",1,(1*3.6))*(AMV1træ!$J66*BD$183+AMV1træBP!$J66*BD$184+AMV3kul!$J64*BD$185+AMV4træ!$J64*BD$186+AMV4træBP!$J64*BD$187+AVV1træ!$J64*BD$188+AVV1kul!$J64*BD$189+AVV2træ!$J64*BD$190+AVV2halm!$J64*BD$191+AVV2gasGT!$J64*BD$192+KKV!$J64*BD$193+HCVgas!$J64*BD$194+SPolie!$J64*BD$195+SPgas!$J64*BD$196+GeoEL!$J62*BD$197+GeoVa!$J62*BD$198+VP!$J62*BD$199+Sol!$J62*BD$200+Affald!$J66*BD$201)</f>
        <v>-3.4988694877458828</v>
      </c>
      <c r="BE43" s="310">
        <f ca="1">IF(Sammenligning!$G$9="GJ",1,(1*3.6))*(AMV1træ!$J66*BE$183+AMV1træBP!$J66*BE$184+AMV3kul!$J64*BE$185+AMV4træ!$J64*BE$186+AMV4træBP!$J64*BE$187+AVV1træ!$J64*BE$188+AVV1kul!$J64*BE$189+AVV2træ!$J64*BE$190+AVV2halm!$J64*BE$191+AVV2gasGT!$J64*BE$192+KKV!$J64*BE$193+HCVgas!$J64*BE$194+SPolie!$J64*BE$195+SPgas!$J64*BE$196+GeoEL!$J62*BE$197+GeoVa!$J62*BE$198+VP!$J62*BE$199+Sol!$J62*BE$200+Affald!$J66*BE$201)</f>
        <v>-7.4849673363349289</v>
      </c>
      <c r="BF43" s="310">
        <f ca="1">IF(Sammenligning!$G$9="GJ",1,(1*3.6))*(AMV1træ!$J66*BF$183+AMV1træBP!$J66*BF$184+AMV3kul!$J64*BF$185+AMV4træ!$J64*BF$186+AMV4træBP!$J64*BF$187+AVV1træ!$J64*BF$188+AVV1kul!$J64*BF$189+AVV2træ!$J64*BF$190+AVV2halm!$J64*BF$191+AVV2gasGT!$J64*BF$192+KKV!$J64*BF$193+HCVgas!$J64*BF$194+SPolie!$J64*BF$195+SPgas!$J64*BF$196+GeoEL!$J62*BF$197+GeoVa!$J62*BF$198+VP!$J62*BF$199+Sol!$J62*BF$200+Affald!$J66*BF$201)</f>
        <v>-15.370710917959924</v>
      </c>
      <c r="BG43" s="310">
        <f ca="1">IF(Sammenligning!$G$9="GJ",1,(1*3.6))*(AMV1træ!$J66*BG$183+AMV1træBP!$J66*BG$184+AMV3kul!$J64*BG$185+AMV4træ!$J64*BG$186+AMV4træBP!$J64*BG$187+AVV1træ!$J64*BG$188+AVV1kul!$J64*BG$189+AVV2træ!$J64*BG$190+AVV2halm!$J64*BG$191+AVV2gasGT!$J64*BG$192+KKV!$J64*BG$193+HCVgas!$J64*BG$194+SPolie!$J64*BG$195+SPgas!$J64*BG$196+GeoEL!$J62*BG$197+GeoVa!$J62*BG$198+VP!$J62*BG$199+Sol!$J62*BG$200+Affald!$J66*BG$201)</f>
        <v>-17.561577577617392</v>
      </c>
      <c r="BH43" s="310">
        <f ca="1">IF(Sammenligning!$G$9="GJ",1,(1*3.6))*(AMV1træ!$J66*BH$183+AMV1træBP!$J66*BH$184+AMV3kul!$J64*BH$185+AMV4træ!$J64*BH$186+AMV4træBP!$J64*BH$187+AVV1træ!$J64*BH$188+AVV1kul!$J64*BH$189+AVV2træ!$J64*BH$190+AVV2halm!$J64*BH$191+AVV2gasGT!$J64*BH$192+KKV!$J64*BH$193+HCVgas!$J64*BH$194+SPolie!$J64*BH$195+SPgas!$J64*BH$196+GeoEL!$J62*BH$197+GeoVa!$J62*BH$198+VP!$J62*BH$199+Sol!$J62*BH$200+Affald!$J66*BH$201)</f>
        <v>-16.786865631445462</v>
      </c>
      <c r="BI43" s="310">
        <f ca="1">IF(Sammenligning!$G$9="GJ",1,(1*3.6))*(AMV1træ!$J66*BI$183+AMV1træBP!$J66*BI$184+AMV3kul!$J64*BI$185+AMV4træ!$J64*BI$186+AMV4træBP!$J64*BI$187+AVV1træ!$J64*BI$188+AVV1kul!$J64*BI$189+AVV2træ!$J64*BI$190+AVV2halm!$J64*BI$191+AVV2gasGT!$J64*BI$192+KKV!$J64*BI$193+HCVgas!$J64*BI$194+SPolie!$J64*BI$195+SPgas!$J64*BI$196+GeoEL!$J62*BI$197+GeoVa!$J62*BI$198+VP!$J62*BI$199+Sol!$J62*BI$200+Affald!$J66*BI$201)</f>
        <v>-18.92195512541964</v>
      </c>
      <c r="BJ43" s="310">
        <f ca="1">IF(Sammenligning!$G$9="GJ",1,(1*3.6))*(AMV1træ!$J66*BJ$183+AMV1træBP!$J66*BJ$184+AMV3kul!$J64*BJ$185+AMV4træ!$J64*BJ$186+AMV4træBP!$J64*BJ$187+AVV1træ!$J64*BJ$188+AVV1kul!$J64*BJ$189+AVV2træ!$J64*BJ$190+AVV2halm!$J64*BJ$191+AVV2gasGT!$J64*BJ$192+KKV!$J64*BJ$193+HCVgas!$J64*BJ$194+SPolie!$J64*BJ$195+SPgas!$J64*BJ$196+GeoEL!$J62*BJ$197+GeoVa!$J62*BJ$198+VP!$J62*BJ$199+Sol!$J62*BJ$200+Affald!$J66*BJ$201)</f>
        <v>-9.7526485374598941</v>
      </c>
      <c r="BK43" s="310">
        <f ca="1">IF(Sammenligning!$G$9="GJ",1,(1*3.6))*(AMV1træ!$J66*BK$183+AMV1træBP!$J66*BK$184+AMV3kul!$J64*BK$185+AMV4træ!$J64*BK$186+AMV4træBP!$J64*BK$187+AVV1træ!$J64*BK$188+AVV1kul!$J64*BK$189+AVV2træ!$J64*BK$190+AVV2halm!$J64*BK$191+AVV2gasGT!$J64*BK$192+KKV!$J64*BK$193+HCVgas!$J64*BK$194+SPolie!$J64*BK$195+SPgas!$J64*BK$196+GeoEL!$J62*BK$197+GeoVa!$J62*BK$198+VP!$J62*BK$199+Sol!$J62*BK$200+Affald!$J66*BK$201)</f>
        <v>-21.835036114583076</v>
      </c>
      <c r="BL43" s="310">
        <f ca="1">IF(Sammenligning!$G$9="GJ",1,(1*3.6))*(AMV1træ!$J66*BL$183+AMV1træBP!$J66*BL$184+AMV3kul!$J64*BL$185+AMV4træ!$J64*BL$186+AMV4træBP!$J64*BL$187+AVV1træ!$J64*BL$188+AVV1kul!$J64*BL$189+AVV2træ!$J64*BL$190+AVV2halm!$J64*BL$191+AVV2gasGT!$J64*BL$192+KKV!$J64*BL$193+HCVgas!$J64*BL$194+SPolie!$J64*BL$195+SPgas!$J64*BL$196+GeoEL!$J62*BL$197+GeoVa!$J62*BL$198+VP!$J62*BL$199+Sol!$J62*BL$200+Affald!$J66*BL$201)</f>
        <v>-15.04017055938062</v>
      </c>
      <c r="BM43" s="310">
        <f ca="1">IF(Sammenligning!$G$9="GJ",1,(1*3.6))*(AMV1træ!$J66*BM$183+AMV1træBP!$J66*BM$184+AMV3kul!$J64*BM$185+AMV4træ!$J64*BM$186+AMV4træBP!$J64*BM$187+AVV1træ!$J64*BM$188+AVV1kul!$J64*BM$189+AVV2træ!$J64*BM$190+AVV2halm!$J64*BM$191+AVV2gasGT!$J64*BM$192+KKV!$J64*BM$193+HCVgas!$J64*BM$194+SPolie!$J64*BM$195+SPgas!$J64*BM$196+GeoEL!$J62*BM$197+GeoVa!$J62*BM$198+VP!$J62*BM$199+Sol!$J62*BM$200+Affald!$J66*BM$201)</f>
        <v>-8.3439397564460407</v>
      </c>
      <c r="BN43" s="310">
        <f ca="1">IF(Sammenligning!$G$9="GJ",1,(1*3.6))*(AMV1træ!$J66*BN$183+AMV1træBP!$J66*BN$184+AMV3kul!$J64*BN$185+AMV4træ!$J64*BN$186+AMV4træBP!$J64*BN$187+AVV1træ!$J64*BN$188+AVV1kul!$J64*BN$189+AVV2træ!$J64*BN$190+AVV2halm!$J64*BN$191+AVV2gasGT!$J64*BN$192+KKV!$J64*BN$193+HCVgas!$J64*BN$194+SPolie!$J64*BN$195+SPgas!$J64*BN$196+GeoEL!$J62*BN$197+GeoVa!$J62*BN$198+VP!$J62*BN$199+Sol!$J62*BN$200+Affald!$J66*BN$201)</f>
        <v>-6.1569177645770132</v>
      </c>
      <c r="BO43" s="246">
        <f ca="1">IF(Sammenligning!$G$9="GJ",1,(1*3.6))*(AMV1træ!$K66*BO$183+AMV1træBP!$K66*BO$184+AMV3kul!$K64*BO$185+AMV4træ!$K64*BO$186+AMV4træBP!$K64*BO$187+AVV1træ!$K64*BO$188+AVV1kul!$K64*BO$189+AVV2træ!$K64*BO$190+AVV2halm!$K64*BO$191+AVV2gasGT!$K64*BO$192+KKV!$K64*BO$193+HCVgas!$K64*BO$194+SPolie!$K64*BO$195+SPgas!$K64*BO$196+GeoEL!$K62*BO$197+GeoVa!$K62*BO$198+VP!$K62*BO$199+Sol!$K62*BO$200+Affald!$K66*BO$201)</f>
        <v>-1.1478267180598993</v>
      </c>
      <c r="BP43" s="246">
        <f ca="1">IF(Sammenligning!$G$9="GJ",1,(1*3.6))*(AMV1træ!$K66*BP$183+AMV1træBP!$K66*BP$184+AMV3kul!$K64*BP$185+AMV4træ!$K64*BP$186+AMV4træBP!$K64*BP$187+AVV1træ!$K64*BP$188+AVV1kul!$K64*BP$189+AVV2træ!$K64*BP$190+AVV2halm!$K64*BP$191+AVV2gasGT!$K64*BP$192+KKV!$K64*BP$193+HCVgas!$K64*BP$194+SPolie!$K64*BP$195+SPgas!$K64*BP$196+GeoEL!$K62*BP$197+GeoVa!$K62*BP$198+VP!$K62*BP$199+Sol!$K62*BP$200+Affald!$K66*BP$201)</f>
        <v>-3.4262519005149854</v>
      </c>
      <c r="BQ43" s="246">
        <f ca="1">IF(Sammenligning!$G$9="GJ",1,(1*3.6))*(AMV1træ!$K66*BQ$183+AMV1træBP!$K66*BQ$184+AMV3kul!$K64*BQ$185+AMV4træ!$K64*BQ$186+AMV4træBP!$K64*BQ$187+AVV1træ!$K64*BQ$188+AVV1kul!$K64*BQ$189+AVV2træ!$K64*BQ$190+AVV2halm!$K64*BQ$191+AVV2gasGT!$K64*BQ$192+KKV!$K64*BQ$193+HCVgas!$K64*BQ$194+SPolie!$K64*BQ$195+SPgas!$K64*BQ$196+GeoEL!$K62*BQ$197+GeoVa!$K62*BQ$198+VP!$K62*BQ$199+Sol!$K62*BQ$200+Affald!$K66*BQ$201)</f>
        <v>-7.3296199390197767</v>
      </c>
      <c r="BR43" s="246">
        <f ca="1">IF(Sammenligning!$G$9="GJ",1,(1*3.6))*(AMV1træ!$K66*BR$183+AMV1træBP!$K66*BR$184+AMV3kul!$K64*BR$185+AMV4træ!$K64*BR$186+AMV4træBP!$K64*BR$187+AVV1træ!$K64*BR$188+AVV1kul!$K64*BR$189+AVV2træ!$K64*BR$190+AVV2halm!$K64*BR$191+AVV2gasGT!$K64*BR$192+KKV!$K64*BR$193+HCVgas!$K64*BR$194+SPolie!$K64*BR$195+SPgas!$K64*BR$196+GeoEL!$K62*BR$197+GeoVa!$K62*BR$198+VP!$K62*BR$199+Sol!$K62*BR$200+Affald!$K66*BR$201)</f>
        <v>-15.051698178332146</v>
      </c>
      <c r="BS43" s="246">
        <f ca="1">IF(Sammenligning!$G$9="GJ",1,(1*3.6))*(AMV1træ!$K66*BS$183+AMV1træBP!$K66*BS$184+AMV3kul!$K64*BS$185+AMV4træ!$K64*BS$186+AMV4træBP!$K64*BS$187+AVV1træ!$K64*BS$188+AVV1kul!$K64*BS$189+AVV2træ!$K64*BS$190+AVV2halm!$K64*BS$191+AVV2gasGT!$K64*BS$192+KKV!$K64*BS$193+HCVgas!$K64*BS$194+SPolie!$K64*BS$195+SPgas!$K64*BS$196+GeoEL!$K62*BS$197+GeoVa!$K62*BS$198+VP!$K62*BS$199+Sol!$K62*BS$200+Affald!$K66*BS$201)</f>
        <v>-17.197094307772311</v>
      </c>
      <c r="BT43" s="246">
        <f ca="1">IF(Sammenligning!$G$9="GJ",1,(1*3.6))*(AMV1træ!$K66*BT$183+AMV1træBP!$K66*BT$184+AMV3kul!$K64*BT$185+AMV4træ!$K64*BT$186+AMV4træBP!$K64*BT$187+AVV1træ!$K64*BT$188+AVV1kul!$K64*BT$189+AVV2træ!$K64*BT$190+AVV2halm!$K64*BT$191+AVV2gasGT!$K64*BT$192+KKV!$K64*BT$193+HCVgas!$K64*BT$194+SPolie!$K64*BT$195+SPgas!$K64*BT$196+GeoEL!$K62*BT$197+GeoVa!$K62*BT$198+VP!$K62*BT$199+Sol!$K62*BT$200+Affald!$K66*BT$201)</f>
        <v>-16.438461187211622</v>
      </c>
      <c r="BU43" s="246">
        <f ca="1">IF(Sammenligning!$G$9="GJ",1,(1*3.6))*(AMV1træ!$K66*BU$183+AMV1træBP!$K66*BU$184+AMV3kul!$K64*BU$185+AMV4træ!$K64*BU$186+AMV4træBP!$K64*BU$187+AVV1træ!$K64*BU$188+AVV1kul!$K64*BU$189+AVV2træ!$K64*BU$190+AVV2halm!$K64*BU$191+AVV2gasGT!$K64*BU$192+KKV!$K64*BU$193+HCVgas!$K64*BU$194+SPolie!$K64*BU$195+SPgas!$K64*BU$196+GeoEL!$K62*BU$197+GeoVa!$K62*BU$198+VP!$K62*BU$199+Sol!$K62*BU$200+Affald!$K66*BU$201)</f>
        <v>-18.529237782943252</v>
      </c>
      <c r="BV43" s="246">
        <f ca="1">IF(Sammenligning!$G$9="GJ",1,(1*3.6))*(AMV1træ!$K66*BV$183+AMV1træBP!$K66*BV$184+AMV3kul!$K64*BV$185+AMV4træ!$K64*BV$186+AMV4træBP!$K64*BV$187+AVV1træ!$K64*BV$188+AVV1kul!$K64*BV$189+AVV2træ!$K64*BV$190+AVV2halm!$K64*BV$191+AVV2gasGT!$K64*BV$192+KKV!$K64*BV$193+HCVgas!$K64*BV$194+SPolie!$K64*BV$195+SPgas!$K64*BV$196+GeoEL!$K62*BV$197+GeoVa!$K62*BV$198+VP!$K62*BV$199+Sol!$K62*BV$200+Affald!$K66*BV$201)</f>
        <v>-9.550236355930501</v>
      </c>
      <c r="BW43" s="246">
        <f ca="1">IF(Sammenligning!$G$9="GJ",1,(1*3.6))*(AMV1træ!$K66*BW$183+AMV1træBP!$K66*BW$184+AMV3kul!$K64*BW$185+AMV4træ!$K64*BW$186+AMV4træBP!$K64*BW$187+AVV1træ!$K64*BW$188+AVV1kul!$K64*BW$189+AVV2træ!$K64*BW$190+AVV2halm!$K64*BW$191+AVV2gasGT!$K64*BW$192+KKV!$K64*BW$193+HCVgas!$K64*BW$194+SPolie!$K64*BW$195+SPgas!$K64*BW$196+GeoEL!$K62*BW$197+GeoVa!$K62*BW$198+VP!$K62*BW$199+Sol!$K62*BW$200+Affald!$K66*BW$201)</f>
        <v>-21.38185898257121</v>
      </c>
      <c r="BX43" s="246">
        <f ca="1">IF(Sammenligning!$G$9="GJ",1,(1*3.6))*(AMV1træ!$K66*BX$183+AMV1træBP!$K66*BX$184+AMV3kul!$K64*BX$185+AMV4træ!$K64*BX$186+AMV4træBP!$K64*BX$187+AVV1træ!$K64*BX$188+AVV1kul!$K64*BX$189+AVV2træ!$K64*BX$190+AVV2halm!$K64*BX$191+AVV2gasGT!$K64*BX$192+KKV!$K64*BX$193+HCVgas!$K64*BX$194+SPolie!$K64*BX$195+SPgas!$K64*BX$196+GeoEL!$K62*BX$197+GeoVa!$K62*BX$198+VP!$K62*BX$199+Sol!$K62*BX$200+Affald!$K66*BX$201)</f>
        <v>-14.728018048008433</v>
      </c>
      <c r="BY43" s="246">
        <f ca="1">IF(Sammenligning!$G$9="GJ",1,(1*3.6))*(AMV1træ!$K66*BY$183+AMV1træBP!$K66*BY$184+AMV3kul!$K64*BY$185+AMV4træ!$K64*BY$186+AMV4træBP!$K64*BY$187+AVV1træ!$K64*BY$188+AVV1kul!$K64*BY$189+AVV2træ!$K64*BY$190+AVV2halm!$K64*BY$191+AVV2gasGT!$K64*BY$192+KKV!$K64*BY$193+HCVgas!$K64*BY$194+SPolie!$K64*BY$195+SPgas!$K64*BY$196+GeoEL!$K62*BY$197+GeoVa!$K62*BY$198+VP!$K62*BY$199+Sol!$K62*BY$200+Affald!$K66*BY$201)</f>
        <v>-8.1707647422778411</v>
      </c>
      <c r="BZ43" s="246">
        <f ca="1">IF(Sammenligning!$G$9="GJ",1,(1*3.6))*(AMV1træ!$K66*BZ$183+AMV1træBP!$K66*BZ$184+AMV3kul!$K64*BZ$185+AMV4træ!$K64*BZ$186+AMV4træBP!$K64*BZ$187+AVV1træ!$K64*BZ$188+AVV1kul!$K64*BZ$189+AVV2træ!$K64*BZ$190+AVV2halm!$K64*BZ$191+AVV2gasGT!$K64*BZ$192+KKV!$K64*BZ$193+HCVgas!$K64*BZ$194+SPolie!$K64*BZ$195+SPgas!$K64*BZ$196+GeoEL!$K62*BZ$197+GeoVa!$K62*BZ$198+VP!$K62*BZ$199+Sol!$K62*BZ$200+Affald!$K66*BZ$201)</f>
        <v>-6.0291334861383596</v>
      </c>
      <c r="CA43" s="310">
        <f ca="1">IF(Sammenligning!$G$9="GJ",1,(1*3.6))*(AMV1træ!$L66*CA$183+AMV1træBP!$L66*CA$184+AMV3kul!$L64*CA$185+AMV4træ!$L64*CA$186+AMV4træBP!$L64*CA$187+AVV1træ!$L64*CA$188+AVV1kul!$L64*CA$189+AVV2træ!$L64*CA$190+AVV2halm!$L64*CA$191+AVV2gasGT!$L64*CA$192+KKV!$L64*CA$193+HCVgas!$L64*CA$194+SPolie!$L64*CA$195+SPgas!$L64*CA$196+GeoEL!$L62*CA$197+GeoVa!$L62*CA$198+VP!$L62*CA$199+Sol!$L62*CA$200++Affald!$L66*CA$201)</f>
        <v>6.4843281552940653</v>
      </c>
      <c r="CB43" s="310">
        <f ca="1">IF(Sammenligning!$G$9="GJ",1,(1*3.6))*(AMV1træ!$L66*CB$183+AMV1træBP!$L66*CB$184+AMV3kul!$L64*CB$185+AMV4træ!$L64*CB$186+AMV4træBP!$L64*CB$187+AVV1træ!$L64*CB$188+AVV1kul!$L64*CB$189+AVV2træ!$L64*CB$190+AVV2halm!$L64*CB$191+AVV2gasGT!$L64*CB$192+KKV!$L64*CB$193+HCVgas!$L64*CB$194+SPolie!$L64*CB$195+SPgas!$L64*CB$196+GeoEL!$L62*CB$197+GeoVa!$L62*CB$198+VP!$L62*CB$199+Sol!$L62*CB$200++Affald!$L66*CB$201)</f>
        <v>-4.4453294078280354</v>
      </c>
      <c r="CC43" s="310">
        <f ca="1">IF(Sammenligning!$G$9="GJ",1,(1*3.6))*(AMV1træ!$L66*CC$183+AMV1træBP!$L66*CC$184+AMV3kul!$L64*CC$185+AMV4træ!$L64*CC$186+AMV4træBP!$L64*CC$187+AVV1træ!$L64*CC$188+AVV1kul!$L64*CC$189+AVV2træ!$L64*CC$190+AVV2halm!$L64*CC$191+AVV2gasGT!$L64*CC$192+KKV!$L64*CC$193+HCVgas!$L64*CC$194+SPolie!$L64*CC$195+SPgas!$L64*CC$196+GeoEL!$L62*CC$197+GeoVa!$L62*CC$198+VP!$L62*CC$199+Sol!$L62*CC$200++Affald!$L66*CC$201)</f>
        <v>-9.7957345678484593</v>
      </c>
      <c r="CD43" s="310">
        <f ca="1">IF(Sammenligning!$G$9="GJ",1,(1*3.6))*(AMV1træ!$L66*CD$183+AMV1træBP!$L66*CD$184+AMV3kul!$L64*CD$185+AMV4træ!$L64*CD$186+AMV4træBP!$L64*CD$187+AVV1træ!$L64*CD$188+AVV1kul!$L64*CD$189+AVV2træ!$L64*CD$190+AVV2halm!$L64*CD$191+AVV2gasGT!$L64*CD$192+KKV!$L64*CD$193+HCVgas!$L64*CD$194+SPolie!$L64*CD$195+SPgas!$L64*CD$196+GeoEL!$L62*CD$197+GeoVa!$L62*CD$198+VP!$L62*CD$199+Sol!$L62*CD$200++Affald!$L66*CD$201)</f>
        <v>-16.610293019527663</v>
      </c>
      <c r="CE43" s="310">
        <f ca="1">IF(Sammenligning!$G$9="GJ",1,(1*3.6))*(AMV1træ!$L66*CE$183+AMV1træBP!$L66*CE$184+AMV3kul!$L64*CE$185+AMV4træ!$L64*CE$186+AMV4træBP!$L64*CE$187+AVV1træ!$L64*CE$188+AVV1kul!$L64*CE$189+AVV2træ!$L64*CE$190+AVV2halm!$L64*CE$191+AVV2gasGT!$L64*CE$192+KKV!$L64*CE$193+HCVgas!$L64*CE$194+SPolie!$L64*CE$195+SPgas!$L64*CE$196+GeoEL!$L62*CE$197+GeoVa!$L62*CE$198+VP!$L62*CE$199+Sol!$L62*CE$200++Affald!$L66*CE$201)</f>
        <v>-23.362527013755109</v>
      </c>
      <c r="CF43" s="310">
        <f ca="1">IF(Sammenligning!$G$9="GJ",1,(1*3.6))*(AMV1træ!$L66*CF$183+AMV1træBP!$L66*CF$184+AMV3kul!$L64*CF$185+AMV4træ!$L64*CF$186+AMV4træBP!$L64*CF$187+AVV1træ!$L64*CF$188+AVV1kul!$L64*CF$189+AVV2træ!$L64*CF$190+AVV2halm!$L64*CF$191+AVV2gasGT!$L64*CF$192+KKV!$L64*CF$193+HCVgas!$L64*CF$194+SPolie!$L64*CF$195+SPgas!$L64*CF$196+GeoEL!$L62*CF$197+GeoVa!$L62*CF$198+VP!$L62*CF$199+Sol!$L62*CF$200++Affald!$L66*CF$201)</f>
        <v>-18.757183659543333</v>
      </c>
      <c r="CG43" s="310">
        <f ca="1">IF(Sammenligning!$G$9="GJ",1,(1*3.6))*(AMV1træ!$L66*CG$183+AMV1træBP!$L66*CG$184+AMV3kul!$L64*CG$185+AMV4træ!$L64*CG$186+AMV4træBP!$L64*CG$187+AVV1træ!$L64*CG$188+AVV1kul!$L64*CG$189+AVV2træ!$L64*CG$190+AVV2halm!$L64*CG$191+AVV2gasGT!$L64*CG$192+KKV!$L64*CG$193+HCVgas!$L64*CG$194+SPolie!$L64*CG$195+SPgas!$L64*CG$196+GeoEL!$L62*CG$197+GeoVa!$L62*CG$198+VP!$L62*CG$199+Sol!$L62*CG$200++Affald!$L66*CG$201)</f>
        <v>-18.982564826584699</v>
      </c>
      <c r="CH43" s="310">
        <f ca="1">IF(Sammenligning!$G$9="GJ",1,(1*3.6))*(AMV1træ!$L66*CH$183+AMV1træBP!$L66*CH$184+AMV3kul!$L64*CH$185+AMV4træ!$L64*CH$186+AMV4træBP!$L64*CH$187+AVV1træ!$L64*CH$188+AVV1kul!$L64*CH$189+AVV2træ!$L64*CH$190+AVV2halm!$L64*CH$191+AVV2gasGT!$L64*CH$192+KKV!$L64*CH$193+HCVgas!$L64*CH$194+SPolie!$L64*CH$195+SPgas!$L64*CH$196+GeoEL!$L62*CH$197+GeoVa!$L62*CH$198+VP!$L62*CH$199+Sol!$L62*CH$200++Affald!$L66*CH$201)</f>
        <v>-8.7836446777252455</v>
      </c>
      <c r="CI43" s="310">
        <f ca="1">IF(Sammenligning!$G$9="GJ",1,(1*3.6))*(AMV1træ!$L66*CI$183+AMV1træBP!$L66*CI$184+AMV3kul!$L64*CI$185+AMV4træ!$L64*CI$186+AMV4træBP!$L64*CI$187+AVV1træ!$L64*CI$188+AVV1kul!$L64*CI$189+AVV2træ!$L64*CI$190+AVV2halm!$L64*CI$191+AVV2gasGT!$L64*CI$192+KKV!$L64*CI$193+HCVgas!$L64*CI$194+SPolie!$L64*CI$195+SPgas!$L64*CI$196+GeoEL!$L62*CI$197+GeoVa!$L62*CI$198+VP!$L62*CI$199+Sol!$L62*CI$200++Affald!$L66*CI$201)</f>
        <v>-22.985050120931714</v>
      </c>
      <c r="CJ43" s="310">
        <f ca="1">IF(Sammenligning!$G$9="GJ",1,(1*3.6))*(AMV1træ!$L66*CJ$183+AMV1træBP!$L66*CJ$184+AMV3kul!$L64*CJ$185+AMV4træ!$L64*CJ$186+AMV4træBP!$L64*CJ$187+AVV1træ!$L64*CJ$188+AVV1kul!$L64*CJ$189+AVV2træ!$L64*CJ$190+AVV2halm!$L64*CJ$191+AVV2gasGT!$L64*CJ$192+KKV!$L64*CJ$193+HCVgas!$L64*CJ$194+SPolie!$L64*CJ$195+SPgas!$L64*CJ$196+GeoEL!$L62*CJ$197+GeoVa!$L62*CJ$198+VP!$L62*CJ$199+Sol!$L62*CJ$200++Affald!$L66*CJ$201)</f>
        <v>-18.774523256614433</v>
      </c>
      <c r="CK43" s="310">
        <f ca="1">IF(Sammenligning!$G$9="GJ",1,(1*3.6))*(AMV1træ!$L66*CK$183+AMV1træBP!$L66*CK$184+AMV3kul!$L64*CK$185+AMV4træ!$L64*CK$186+AMV4træBP!$L64*CK$187+AVV1træ!$L64*CK$188+AVV1kul!$L64*CK$189+AVV2træ!$L64*CK$190+AVV2halm!$L64*CK$191+AVV2gasGT!$L64*CK$192+KKV!$L64*CK$193+HCVgas!$L64*CK$194+SPolie!$L64*CK$195+SPgas!$L64*CK$196+GeoEL!$L62*CK$197+GeoVa!$L62*CK$198+VP!$L62*CK$199+Sol!$L62*CK$200++Affald!$L66*CK$201)</f>
        <v>-15.466774918570717</v>
      </c>
      <c r="CL43" s="310">
        <f ca="1">IF(Sammenligning!$G$9="GJ",1,(1*3.6))*(AMV1træ!$L66*CL$183+AMV1træBP!$L66*CL$184+AMV3kul!$L64*CL$185+AMV4træ!$L64*CL$186+AMV4træBP!$L64*CL$187+AVV1træ!$L64*CL$188+AVV1kul!$L64*CL$189+AVV2træ!$L64*CL$190+AVV2halm!$L64*CL$191+AVV2gasGT!$L64*CL$192+KKV!$L64*CL$193+HCVgas!$L64*CL$194+SPolie!$L64*CL$195+SPgas!$L64*CL$196+GeoEL!$L62*CL$197+GeoVa!$L62*CL$198+VP!$L62*CL$199+Sol!$L62*CL$200++Affald!$L66*CL$201)</f>
        <v>-6.4935710977491441</v>
      </c>
      <c r="CM43" s="246">
        <f ca="1">IF(Sammenligning!$G$9="GJ",1,(1*3.6))*(AMV1træ!$M66*CM$183+AMV1træBP!$M66*CM$184+AMV3kul!$M64*CM$185+AMV4træ!$M64*CM$186+AMV4træBP!$M64*CM$187+AVV1træ!$M64*CM$188+AVV1kul!$M64*CM$189+AVV2træ!$M64*CM$190+AVV2halm!$M64*CM$191+AVV2gasGT!$M64*CM$192+KKV!$M64*CM$193+HCVgas!$M64*CM$194+SPolie!$M64*CM$195+SPgas!$M64*CM$196+GeoEL!$M62*CM$197+GeoVa!$M62*CM$198+VP!$M62*CM$199+Sol!$M62*CM$200+Affald!$M66*CM$201)</f>
        <v>4.7719999680709622</v>
      </c>
      <c r="CN43" s="246">
        <f ca="1">IF(Sammenligning!$G$9="GJ",1,(1*3.6))*(AMV1træ!$M66*CN$183+AMV1træBP!$M66*CN$184+AMV3kul!$M64*CN$185+AMV4træ!$M64*CN$186+AMV4træBP!$M64*CN$187+AVV1træ!$M64*CN$188+AVV1kul!$M64*CN$189+AVV2træ!$M64*CN$190+AVV2halm!$M64*CN$191+AVV2gasGT!$M64*CN$192+KKV!$M64*CN$193+HCVgas!$M64*CN$194+SPolie!$M64*CN$195+SPgas!$M64*CN$196+GeoEL!$M62*CN$197+GeoVa!$M62*CN$198+VP!$M62*CN$199+Sol!$M62*CN$200+Affald!$M66*CN$201)</f>
        <v>-4.8724025384959395</v>
      </c>
      <c r="CO43" s="246">
        <f ca="1">IF(Sammenligning!$G$9="GJ",1,(1*3.6))*(AMV1træ!$M66*CO$183+AMV1træBP!$M66*CO$184+AMV3kul!$M64*CO$185+AMV4træ!$M64*CO$186+AMV4træBP!$M64*CO$187+AVV1træ!$M64*CO$188+AVV1kul!$M64*CO$189+AVV2træ!$M64*CO$190+AVV2halm!$M64*CO$191+AVV2gasGT!$M64*CO$192+KKV!$M64*CO$193+HCVgas!$M64*CO$194+SPolie!$M64*CO$195+SPgas!$M64*CO$196+GeoEL!$M62*CO$197+GeoVa!$M62*CO$198+VP!$M62*CO$199+Sol!$M62*CO$200+Affald!$M66*CO$201)</f>
        <v>-10.073443282252974</v>
      </c>
      <c r="CP43" s="246">
        <f ca="1">IF(Sammenligning!$G$9="GJ",1,(1*3.6))*(AMV1træ!$M66*CP$183+AMV1træBP!$M66*CP$184+AMV3kul!$M64*CP$185+AMV4træ!$M64*CP$186+AMV4træBP!$M64*CP$187+AVV1træ!$M64*CP$188+AVV1kul!$M64*CP$189+AVV2træ!$M64*CP$190+AVV2halm!$M64*CP$191+AVV2gasGT!$M64*CP$192+KKV!$M64*CP$193+HCVgas!$M64*CP$194+SPolie!$M64*CP$195+SPgas!$M64*CP$196+GeoEL!$M62*CP$197+GeoVa!$M62*CP$198+VP!$M62*CP$199+Sol!$M62*CP$200+Affald!$M66*CP$201)</f>
        <v>-17.029553350037109</v>
      </c>
      <c r="CQ43" s="246">
        <f ca="1">IF(Sammenligning!$G$9="GJ",1,(1*3.6))*(AMV1træ!$M66*CQ$183+AMV1træBP!$M66*CQ$184+AMV3kul!$M64*CQ$185+AMV4træ!$M64*CQ$186+AMV4træBP!$M64*CQ$187+AVV1træ!$M64*CQ$188+AVV1kul!$M64*CQ$189+AVV2træ!$M64*CQ$190+AVV2halm!$M64*CQ$191+AVV2gasGT!$M64*CQ$192+KKV!$M64*CQ$193+HCVgas!$M64*CQ$194+SPolie!$M64*CQ$195+SPgas!$M64*CQ$196+GeoEL!$M62*CQ$197+GeoVa!$M62*CQ$198+VP!$M62*CQ$199+Sol!$M62*CQ$200+Affald!$M66*CQ$201)</f>
        <v>-22.291173078549757</v>
      </c>
      <c r="CR43" s="246">
        <f ca="1">IF(Sammenligning!$G$9="GJ",1,(1*3.6))*(AMV1træ!$M66*CR$183+AMV1træBP!$M66*CR$184+AMV3kul!$M64*CR$185+AMV4træ!$M64*CR$186+AMV4træBP!$M64*CR$187+AVV1træ!$M64*CR$188+AVV1kul!$M64*CR$189+AVV2træ!$M64*CR$190+AVV2halm!$M64*CR$191+AVV2gasGT!$M64*CR$192+KKV!$M64*CR$193+HCVgas!$M64*CR$194+SPolie!$M64*CR$195+SPgas!$M64*CR$196+GeoEL!$M62*CR$197+GeoVa!$M62*CR$198+VP!$M62*CR$199+Sol!$M62*CR$200+Affald!$M66*CR$201)</f>
        <v>-18.403633571018709</v>
      </c>
      <c r="CS43" s="246">
        <f ca="1">IF(Sammenligning!$G$9="GJ",1,(1*3.6))*(AMV1træ!$M66*CS$183+AMV1træBP!$M66*CS$184+AMV3kul!$M64*CS$185+AMV4træ!$M64*CS$186+AMV4træBP!$M64*CS$187+AVV1træ!$M64*CS$188+AVV1kul!$M64*CS$189+AVV2træ!$M64*CS$190+AVV2halm!$M64*CS$191+AVV2gasGT!$M64*CS$192+KKV!$M64*CS$193+HCVgas!$M64*CS$194+SPolie!$M64*CS$195+SPgas!$M64*CS$196+GeoEL!$M62*CS$197+GeoVa!$M62*CS$198+VP!$M62*CS$199+Sol!$M62*CS$200+Affald!$M66*CS$201)</f>
        <v>-18.536257676064405</v>
      </c>
      <c r="CT43" s="246">
        <f ca="1">IF(Sammenligning!$G$9="GJ",1,(1*3.6))*(AMV1træ!$M66*CT$183+AMV1træBP!$M66*CT$184+AMV3kul!$M64*CT$185+AMV4træ!$M64*CT$186+AMV4træBP!$M64*CT$187+AVV1træ!$M64*CT$188+AVV1kul!$M64*CT$189+AVV2træ!$M64*CT$190+AVV2halm!$M64*CT$191+AVV2gasGT!$M64*CT$192+KKV!$M64*CT$193+HCVgas!$M64*CT$194+SPolie!$M64*CT$195+SPgas!$M64*CT$196+GeoEL!$M62*CT$197+GeoVa!$M62*CT$198+VP!$M62*CT$199+Sol!$M62*CT$200+Affald!$M66*CT$201)</f>
        <v>-8.7247935920004291</v>
      </c>
      <c r="CU43" s="246">
        <f ca="1">IF(Sammenligning!$G$9="GJ",1,(1*3.6))*(AMV1træ!$M66*CU$183+AMV1træBP!$M66*CU$184+AMV3kul!$M64*CU$185+AMV4træ!$M64*CU$186+AMV4træBP!$M64*CU$187+AVV1træ!$M64*CU$188+AVV1kul!$M64*CU$189+AVV2træ!$M64*CU$190+AVV2halm!$M64*CU$191+AVV2gasGT!$M64*CU$192+KKV!$M64*CU$193+HCVgas!$M64*CU$194+SPolie!$M64*CU$195+SPgas!$M64*CU$196+GeoEL!$M62*CU$197+GeoVa!$M62*CU$198+VP!$M62*CU$199+Sol!$M62*CU$200+Affald!$M66*CU$201)</f>
        <v>-22.52825559705828</v>
      </c>
      <c r="CV43" s="246">
        <f ca="1">IF(Sammenligning!$G$9="GJ",1,(1*3.6))*(AMV1træ!$M66*CV$183+AMV1træBP!$M66*CV$184+AMV3kul!$M64*CV$185+AMV4træ!$M64*CV$186+AMV4træBP!$M64*CV$187+AVV1træ!$M64*CV$188+AVV1kul!$M64*CV$189+AVV2træ!$M64*CV$190+AVV2halm!$M64*CV$191+AVV2gasGT!$M64*CV$192+KKV!$M64*CV$193+HCVgas!$M64*CV$194+SPolie!$M64*CV$195+SPgas!$M64*CV$196+GeoEL!$M62*CV$197+GeoVa!$M62*CV$198+VP!$M62*CV$199+Sol!$M62*CV$200+Affald!$M66*CV$201)</f>
        <v>-18.555602178860596</v>
      </c>
      <c r="CW43" s="246">
        <f ca="1">IF(Sammenligning!$G$9="GJ",1,(1*3.6))*(AMV1træ!$M66*CW$183+AMV1træBP!$M66*CW$184+AMV3kul!$M64*CW$185+AMV4træ!$M64*CW$186+AMV4træBP!$M64*CW$187+AVV1træ!$M64*CW$188+AVV1kul!$M64*CW$189+AVV2træ!$M64*CW$190+AVV2halm!$M64*CW$191+AVV2gasGT!$M64*CW$192+KKV!$M64*CW$193+HCVgas!$M64*CW$194+SPolie!$M64*CW$195+SPgas!$M64*CW$196+GeoEL!$M62*CW$197+GeoVa!$M62*CW$198+VP!$M62*CW$199+Sol!$M62*CW$200+Affald!$M66*CW$201)</f>
        <v>-15.334547008745098</v>
      </c>
      <c r="CX43" s="246">
        <f ca="1">IF(Sammenligning!$G$9="GJ",1,(1*3.6))*(AMV1træ!$M66*CX$183+AMV1træBP!$M66*CX$184+AMV3kul!$M64*CX$185+AMV4træ!$M64*CX$186+AMV4træBP!$M64*CX$187+AVV1træ!$M64*CX$188+AVV1kul!$M64*CX$189+AVV2træ!$M64*CX$190+AVV2halm!$M64*CX$191+AVV2gasGT!$M64*CX$192+KKV!$M64*CX$193+HCVgas!$M64*CX$194+SPolie!$M64*CX$195+SPgas!$M64*CX$196+GeoEL!$M62*CX$197+GeoVa!$M62*CX$198+VP!$M62*CX$199+Sol!$M62*CX$200+Affald!$M66*CX$201)</f>
        <v>-6.6308686916953725</v>
      </c>
      <c r="CY43" s="246">
        <f ca="1">IF(Sammenligning!$G$9="GJ",1,(1*3.6))*(AMV1træ!$N66*CY$183+AMV1træBP!$N66*CY$184+AMV3kul!$N64*CY$185+AMV4træ!$N64*CY$186+AMV4træBP!$N64*CY$187+AVV1træ!$N64*CY$188+AVV1kul!$N64*CY$189+AVV2træ!$N64*CY$190+AVV2halm!$N64*CY$191+AVV2gasGT!$N64*CY$192+KKV!$N64*CY$193+HCVgas!$N64*CY$194+SPolie!$N64*CY$195+SPgas!$N64*CY$196+GeoEL!$N62*CY$197+GeoVa!$N62*CY$198+VP!$N62*CY$199+Sol!$N62*CY$200+Affald!$N66*CY$201)</f>
        <v>3.0744880148990137</v>
      </c>
      <c r="CZ43" s="246">
        <f ca="1">IF(Sammenligning!$G$9="GJ",1,(1*3.6))*(AMV1træ!$N66*CZ$183+AMV1træBP!$N66*CZ$184+AMV3kul!$N64*CZ$185+AMV4træ!$N64*CZ$186+AMV4træBP!$N64*CZ$187+AVV1træ!$N64*CZ$188+AVV1kul!$N64*CZ$189+AVV2træ!$N64*CZ$190+AVV2halm!$N64*CZ$191+AVV2gasGT!$N64*CZ$192+KKV!$N64*CZ$193+HCVgas!$N64*CZ$194+SPolie!$N64*CZ$195+SPgas!$N64*CZ$196+GeoEL!$N62*CZ$197+GeoVa!$N62*CZ$198+VP!$N62*CZ$199+Sol!$N62*CZ$200+Affald!$N66*CZ$201)</f>
        <v>-5.2240924675900473</v>
      </c>
      <c r="DA43" s="246">
        <f ca="1">IF(Sammenligning!$G$9="GJ",1,(1*3.6))*(AMV1træ!$N66*DA$183+AMV1træBP!$N66*DA$184+AMV3kul!$N64*DA$185+AMV4træ!$N64*DA$186+AMV4træBP!$N64*DA$187+AVV1træ!$N64*DA$188+AVV1kul!$N64*DA$189+AVV2træ!$N64*DA$190+AVV2halm!$N64*DA$191+AVV2gasGT!$N64*DA$192+KKV!$N64*DA$193+HCVgas!$N64*DA$194+SPolie!$N64*DA$195+SPgas!$N64*DA$196+GeoEL!$N62*DA$197+GeoVa!$N62*DA$198+VP!$N62*DA$199+Sol!$N62*DA$200+Affald!$N66*DA$201)</f>
        <v>-9.7157858241071899</v>
      </c>
      <c r="DB43" s="246">
        <f ca="1">IF(Sammenligning!$G$9="GJ",1,(1*3.6))*(AMV1træ!$N66*DB$183+AMV1træBP!$N66*DB$184+AMV3kul!$N64*DB$185+AMV4træ!$N64*DB$186+AMV4træBP!$N64*DB$187+AVV1træ!$N64*DB$188+AVV1kul!$N64*DB$189+AVV2træ!$N64*DB$190+AVV2halm!$N64*DB$191+AVV2gasGT!$N64*DB$192+KKV!$N64*DB$193+HCVgas!$N64*DB$194+SPolie!$N64*DB$195+SPgas!$N64*DB$196+GeoEL!$N62*DB$197+GeoVa!$N62*DB$198+VP!$N62*DB$199+Sol!$N62*DB$200+Affald!$N66*DB$201)</f>
        <v>-16.636330372875296</v>
      </c>
      <c r="DC43" s="246">
        <f ca="1">IF(Sammenligning!$G$9="GJ",1,(1*3.6))*(AMV1træ!$N66*DC$183+AMV1træBP!$N66*DC$184+AMV3kul!$N64*DC$185+AMV4træ!$N64*DC$186+AMV4træBP!$N64*DC$187+AVV1træ!$N64*DC$188+AVV1kul!$N64*DC$189+AVV2træ!$N64*DC$190+AVV2halm!$N64*DC$191+AVV2gasGT!$N64*DC$192+KKV!$N64*DC$193+HCVgas!$N64*DC$194+SPolie!$N64*DC$195+SPgas!$N64*DC$196+GeoEL!$N62*DC$197+GeoVa!$N62*DC$198+VP!$N62*DC$199+Sol!$N62*DC$200+Affald!$N66*DC$201)</f>
        <v>-20.960685853822277</v>
      </c>
      <c r="DD43" s="246">
        <f ca="1">IF(Sammenligning!$G$9="GJ",1,(1*3.6))*(AMV1træ!$N66*DD$183+AMV1træBP!$N66*DD$184+AMV3kul!$N64*DD$185+AMV4træ!$N64*DD$186+AMV4træBP!$N64*DD$187+AVV1træ!$N64*DD$188+AVV1kul!$N64*DD$189+AVV2træ!$N64*DD$190+AVV2halm!$N64*DD$191+AVV2gasGT!$N64*DD$192+KKV!$N64*DD$193+HCVgas!$N64*DD$194+SPolie!$N64*DD$195+SPgas!$N64*DD$196+GeoEL!$N62*DD$197+GeoVa!$N62*DD$198+VP!$N62*DD$199+Sol!$N62*DD$200+Affald!$N66*DD$201)</f>
        <v>-17.939226736106011</v>
      </c>
      <c r="DE43" s="246">
        <f ca="1">IF(Sammenligning!$G$9="GJ",1,(1*3.6))*(AMV1træ!$N66*DE$183+AMV1træBP!$N66*DE$184+AMV3kul!$N64*DE$185+AMV4træ!$N64*DE$186+AMV4træBP!$N64*DE$187+AVV1træ!$N64*DE$188+AVV1kul!$N64*DE$189+AVV2træ!$N64*DE$190+AVV2halm!$N64*DE$191+AVV2gasGT!$N64*DE$192+KKV!$N64*DE$193+HCVgas!$N64*DE$194+SPolie!$N64*DE$195+SPgas!$N64*DE$196+GeoEL!$N62*DE$197+GeoVa!$N62*DE$198+VP!$N62*DE$199+Sol!$N62*DE$200+Affald!$N66*DE$201)</f>
        <v>-18.109272667923996</v>
      </c>
      <c r="DF43" s="246">
        <f ca="1">IF(Sammenligning!$G$9="GJ",1,(1*3.6))*(AMV1træ!$N66*DF$183+AMV1træBP!$N66*DF$184+AMV3kul!$N64*DF$185+AMV4træ!$N64*DF$186+AMV4træBP!$N64*DF$187+AVV1træ!$N64*DF$188+AVV1kul!$N64*DF$189+AVV2træ!$N64*DF$190+AVV2halm!$N64*DF$191+AVV2gasGT!$N64*DF$192+KKV!$N64*DF$193+HCVgas!$N64*DF$194+SPolie!$N64*DF$195+SPgas!$N64*DF$196+GeoEL!$N62*DF$197+GeoVa!$N62*DF$198+VP!$N62*DF$199+Sol!$N62*DF$200+Affald!$N66*DF$201)</f>
        <v>-8.3339745304033848</v>
      </c>
      <c r="DG43" s="246">
        <f ca="1">IF(Sammenligning!$G$9="GJ",1,(1*3.6))*(AMV1træ!$N66*DG$183+AMV1træBP!$N66*DG$184+AMV3kul!$N64*DG$185+AMV4træ!$N64*DG$186+AMV4træBP!$N64*DG$187+AVV1træ!$N64*DG$188+AVV1kul!$N64*DG$189+AVV2træ!$N64*DG$190+AVV2halm!$N64*DG$191+AVV2gasGT!$N64*DG$192+KKV!$N64*DG$193+HCVgas!$N64*DG$194+SPolie!$N64*DG$195+SPgas!$N64*DG$196+GeoEL!$N62*DG$197+GeoVa!$N62*DG$198+VP!$N62*DG$199+Sol!$N62*DG$200+Affald!$N66*DG$201)</f>
        <v>-21.358521412774103</v>
      </c>
      <c r="DH43" s="246">
        <f ca="1">IF(Sammenligning!$G$9="GJ",1,(1*3.6))*(AMV1træ!$N66*DH$183+AMV1træBP!$N66*DH$184+AMV3kul!$N64*DH$185+AMV4træ!$N64*DH$186+AMV4træBP!$N64*DH$187+AVV1træ!$N64*DH$188+AVV1kul!$N64*DH$189+AVV2træ!$N64*DH$190+AVV2halm!$N64*DH$191+AVV2gasGT!$N64*DH$192+KKV!$N64*DH$193+HCVgas!$N64*DH$194+SPolie!$N64*DH$195+SPgas!$N64*DH$196+GeoEL!$N62*DH$197+GeoVa!$N62*DH$198+VP!$N62*DH$199+Sol!$N62*DH$200+Affald!$N66*DH$201)</f>
        <v>-17.517527206280519</v>
      </c>
      <c r="DI43" s="246">
        <f ca="1">IF(Sammenligning!$G$9="GJ",1,(1*3.6))*(AMV1træ!$N66*DI$183+AMV1træBP!$N66*DI$184+AMV3kul!$N64*DI$185+AMV4træ!$N64*DI$186+AMV4træBP!$N64*DI$187+AVV1træ!$N64*DI$188+AVV1kul!$N64*DI$189+AVV2træ!$N64*DI$190+AVV2halm!$N64*DI$191+AVV2gasGT!$N64*DI$192+KKV!$N64*DI$193+HCVgas!$N64*DI$194+SPolie!$N64*DI$195+SPgas!$N64*DI$196+GeoEL!$N62*DI$197+GeoVa!$N62*DI$198+VP!$N62*DI$199+Sol!$N62*DI$200+Affald!$N66*DI$201)</f>
        <v>-14.22407974382577</v>
      </c>
      <c r="DJ43" s="246">
        <f ca="1">IF(Sammenligning!$G$9="GJ",1,(1*3.6))*(AMV1træ!$N66*DJ$183+AMV1træBP!$N66*DJ$184+AMV3kul!$N64*DJ$185+AMV4træ!$N64*DJ$186+AMV4træBP!$N64*DJ$187+AVV1træ!$N64*DJ$188+AVV1kul!$N64*DJ$189+AVV2træ!$N64*DJ$190+AVV2halm!$N64*DJ$191+AVV2gasGT!$N64*DJ$192+KKV!$N64*DJ$193+HCVgas!$N64*DJ$194+SPolie!$N64*DJ$195+SPgas!$N64*DJ$196+GeoEL!$N62*DJ$197+GeoVa!$N62*DJ$198+VP!$N62*DJ$199+Sol!$N62*DJ$200+Affald!$N66*DJ$201)</f>
        <v>-6.319706902404433</v>
      </c>
      <c r="DK43" s="246">
        <f ca="1">IF(Sammenligning!$G$9="GJ",1,(1*3.6))*(AMV1træ!$O66*DK$183+AMV1træBP!$O66*DK$184+AMV3kul!$O64*DK$185+AMV4træ!$O64*DK$186+AMV4træBP!$O64*DK$187+AVV1træ!$O64*DK$188+AVV1kul!$O64*DK$189+AVV2træ!$O64*DK$190+AVV2halm!$O64*DK$191+AVV2gasGT!$O64*DK$192+KKV!$O64*DK$193+HCVgas!$O64*DK$194+SPolie!$O64*DK$195+SPgas!$O64*DK$196+GeoEL!$O62*DK$197+GeoVa!$O62*DK$198+VP!$O62*DK$199+Sol!$O62*DK$200+Affald!$O66*DK$201)</f>
        <v>1.4587861846248824</v>
      </c>
      <c r="DL43" s="246">
        <f ca="1">IF(Sammenligning!$G$9="GJ",1,(1*3.6))*(AMV1træ!$O66*DL$183+AMV1træBP!$O66*DL$184+AMV3kul!$O64*DL$185+AMV4træ!$O64*DL$186+AMV4træBP!$O64*DL$187+AVV1træ!$O64*DL$188+AVV1kul!$O64*DL$189+AVV2træ!$O64*DL$190+AVV2halm!$O64*DL$191+AVV2gasGT!$O64*DL$192+KKV!$O64*DL$193+HCVgas!$O64*DL$194+SPolie!$O64*DL$195+SPgas!$O64*DL$196+GeoEL!$O62*DL$197+GeoVa!$O62*DL$198+VP!$O62*DL$199+Sol!$O62*DL$200+Affald!$O66*DL$201)</f>
        <v>-5.5938923716136602</v>
      </c>
      <c r="DM43" s="246">
        <f ca="1">IF(Sammenligning!$G$9="GJ",1,(1*3.6))*(AMV1træ!$O66*DM$183+AMV1træBP!$O66*DM$184+AMV3kul!$O64*DM$185+AMV4træ!$O64*DM$186+AMV4træBP!$O64*DM$187+AVV1træ!$O64*DM$188+AVV1kul!$O64*DM$189+AVV2træ!$O64*DM$190+AVV2halm!$O64*DM$191+AVV2gasGT!$O64*DM$192+KKV!$O64*DM$193+HCVgas!$O64*DM$194+SPolie!$O64*DM$195+SPgas!$O64*DM$196+GeoEL!$O62*DM$197+GeoVa!$O62*DM$198+VP!$O62*DM$199+Sol!$O62*DM$200+Affald!$O66*DM$201)</f>
        <v>-10.100416640723934</v>
      </c>
      <c r="DN43" s="246">
        <f ca="1">IF(Sammenligning!$G$9="GJ",1,(1*3.6))*(AMV1træ!$O66*DN$183+AMV1træBP!$O66*DN$184+AMV3kul!$O64*DN$185+AMV4træ!$O64*DN$186+AMV4træBP!$O64*DN$187+AVV1træ!$O64*DN$188+AVV1kul!$O64*DN$189+AVV2træ!$O64*DN$190+AVV2halm!$O64*DN$191+AVV2gasGT!$O64*DN$192+KKV!$O64*DN$193+HCVgas!$O64*DN$194+SPolie!$O64*DN$195+SPgas!$O64*DN$196+GeoEL!$O62*DN$197+GeoVa!$O62*DN$198+VP!$O62*DN$199+Sol!$O62*DN$200+Affald!$O66*DN$201)</f>
        <v>-16.817531976408514</v>
      </c>
      <c r="DO43" s="246">
        <f ca="1">IF(Sammenligning!$G$9="GJ",1,(1*3.6))*(AMV1træ!$O66*DO$183+AMV1træBP!$O66*DO$184+AMV3kul!$O64*DO$185+AMV4træ!$O64*DO$186+AMV4træBP!$O64*DO$187+AVV1træ!$O64*DO$188+AVV1kul!$O64*DO$189+AVV2træ!$O64*DO$190+AVV2halm!$O64*DO$191+AVV2gasGT!$O64*DO$192+KKV!$O64*DO$193+HCVgas!$O64*DO$194+SPolie!$O64*DO$195+SPgas!$O64*DO$196+GeoEL!$O62*DO$197+GeoVa!$O62*DO$198+VP!$O62*DO$199+Sol!$O62*DO$200+Affald!$O66*DO$201)</f>
        <v>-19.931064855096029</v>
      </c>
      <c r="DP43" s="246">
        <f ca="1">IF(Sammenligning!$G$9="GJ",1,(1*3.6))*(AMV1træ!$O66*DP$183+AMV1træBP!$O66*DP$184+AMV3kul!$O64*DP$185+AMV4træ!$O64*DP$186+AMV4træBP!$O64*DP$187+AVV1træ!$O64*DP$188+AVV1kul!$O64*DP$189+AVV2træ!$O64*DP$190+AVV2halm!$O64*DP$191+AVV2gasGT!$O64*DP$192+KKV!$O64*DP$193+HCVgas!$O64*DP$194+SPolie!$O64*DP$195+SPgas!$O64*DP$196+GeoEL!$O62*DP$197+GeoVa!$O62*DP$198+VP!$O62*DP$199+Sol!$O62*DP$200+Affald!$O66*DP$201)</f>
        <v>-17.502791987328777</v>
      </c>
      <c r="DQ43" s="246">
        <f ca="1">IF(Sammenligning!$G$9="GJ",1,(1*3.6))*(AMV1træ!$O66*DQ$183+AMV1træBP!$O66*DQ$184+AMV3kul!$O64*DQ$185+AMV4træ!$O64*DQ$186+AMV4træBP!$O64*DQ$187+AVV1træ!$O64*DQ$188+AVV1kul!$O64*DQ$189+AVV2træ!$O64*DQ$190+AVV2halm!$O64*DQ$191+AVV2gasGT!$O64*DQ$192+KKV!$O64*DQ$193+HCVgas!$O64*DQ$194+SPolie!$O64*DQ$195+SPgas!$O64*DQ$196+GeoEL!$O62*DQ$197+GeoVa!$O62*DQ$198+VP!$O62*DQ$199+Sol!$O62*DQ$200+Affald!$O66*DQ$201)</f>
        <v>-17.59168731039393</v>
      </c>
      <c r="DR43" s="246">
        <f ca="1">IF(Sammenligning!$G$9="GJ",1,(1*3.6))*(AMV1træ!$O66*DR$183+AMV1træBP!$O66*DR$184+AMV3kul!$O64*DR$185+AMV4træ!$O64*DR$186+AMV4træBP!$O64*DR$187+AVV1træ!$O64*DR$188+AVV1kul!$O64*DR$189+AVV2træ!$O64*DR$190+AVV2halm!$O64*DR$191+AVV2gasGT!$O64*DR$192+KKV!$O64*DR$193+HCVgas!$O64*DR$194+SPolie!$O64*DR$195+SPgas!$O64*DR$196+GeoEL!$O62*DR$197+GeoVa!$O62*DR$198+VP!$O62*DR$199+Sol!$O62*DR$200+Affald!$O66*DR$201)</f>
        <v>-8.2874689496916361</v>
      </c>
      <c r="DS43" s="246">
        <f ca="1">IF(Sammenligning!$G$9="GJ",1,(1*3.6))*(AMV1træ!$O66*DS$183+AMV1træBP!$O66*DS$184+AMV3kul!$O64*DS$185+AMV4træ!$O64*DS$186+AMV4træBP!$O64*DS$187+AVV1træ!$O64*DS$188+AVV1kul!$O64*DS$189+AVV2træ!$O64*DS$190+AVV2halm!$O64*DS$191+AVV2gasGT!$O64*DS$192+KKV!$O64*DS$193+HCVgas!$O64*DS$194+SPolie!$O64*DS$195+SPgas!$O64*DS$196+GeoEL!$O62*DS$197+GeoVa!$O62*DS$198+VP!$O62*DS$199+Sol!$O62*DS$200+Affald!$O66*DS$201)</f>
        <v>-20.684500096170048</v>
      </c>
      <c r="DT43" s="246">
        <f ca="1">IF(Sammenligning!$G$9="GJ",1,(1*3.6))*(AMV1træ!$O66*DT$183+AMV1træBP!$O66*DT$184+AMV3kul!$O64*DT$185+AMV4træ!$O64*DT$186+AMV4træBP!$O64*DT$187+AVV1træ!$O64*DT$188+AVV1kul!$O64*DT$189+AVV2træ!$O64*DT$190+AVV2halm!$O64*DT$191+AVV2gasGT!$O64*DT$192+KKV!$O64*DT$193+HCVgas!$O64*DT$194+SPolie!$O64*DT$195+SPgas!$O64*DT$196+GeoEL!$O62*DT$197+GeoVa!$O62*DT$198+VP!$O62*DT$199+Sol!$O62*DT$200+Affald!$O66*DT$201)</f>
        <v>-17.238207995078991</v>
      </c>
      <c r="DU43" s="246">
        <f ca="1">IF(Sammenligning!$G$9="GJ",1,(1*3.6))*(AMV1træ!$O66*DU$183+AMV1træBP!$O66*DU$184+AMV3kul!$O64*DU$185+AMV4træ!$O64*DU$186+AMV4træBP!$O64*DU$187+AVV1træ!$O64*DU$188+AVV1kul!$O64*DU$189+AVV2træ!$O64*DU$190+AVV2halm!$O64*DU$191+AVV2gasGT!$O64*DU$192+KKV!$O64*DU$193+HCVgas!$O64*DU$194+SPolie!$O64*DU$195+SPgas!$O64*DU$196+GeoEL!$O62*DU$197+GeoVa!$O62*DU$198+VP!$O62*DU$199+Sol!$O62*DU$200+Affald!$O66*DU$201)</f>
        <v>-14.321597935818223</v>
      </c>
      <c r="DV43" s="246">
        <f ca="1">IF(Sammenligning!$G$9="GJ",1,(1*3.6))*(AMV1træ!$O66*DV$183+AMV1træBP!$O66*DV$184+AMV3kul!$O64*DV$185+AMV4træ!$O64*DV$186+AMV4træBP!$O64*DV$187+AVV1træ!$O64*DV$188+AVV1kul!$O64*DV$189+AVV2træ!$O64*DV$190+AVV2halm!$O64*DV$191+AVV2gasGT!$O64*DV$192+KKV!$O64*DV$193+HCVgas!$O64*DV$194+SPolie!$O64*DV$195+SPgas!$O64*DV$196+GeoEL!$O62*DV$197+GeoVa!$O62*DV$198+VP!$O62*DV$199+Sol!$O62*DV$200+Affald!$O66*DV$201)</f>
        <v>-6.4217508347188614</v>
      </c>
      <c r="DW43" s="246">
        <f ca="1">IF(Sammenligning!$G$9="GJ",1,(1*3.6))*(AMV1træ!$P66*DW$183+AMV1træBP!$P66*DW$184+AMV3kul!$P64*DW$185+AMV4træ!$P64*DW$186+AMV4træBP!$P64*DW$187+AVV1træ!$P64*DW$188+AVV1kul!$P64*DW$189+AVV2træ!$P64*DW$190+AVV2halm!$P64*DW$191+AVV2gasGT!$P64*DW$192+KKV!$P64*DW$193+HCVgas!$P64*DW$194+SPolie!$P64*DW$195+SPgas!$P64*DW$196+GeoEL!$P62*DW$197+GeoVa!$P62*DW$198+VP!$P62*DW$199+Sol!$P62*DW$200+Affald!$P66*DW$201)</f>
        <v>-5.0002764247342957E-2</v>
      </c>
      <c r="DX43" s="246">
        <f ca="1">IF(Sammenligning!$G$9="GJ",1,(1*3.6))*(AMV1træ!$P66*DX$183+AMV1træBP!$P66*DX$184+AMV3kul!$P64*DX$185+AMV4træ!$P64*DX$186+AMV4træBP!$P64*DX$187+AVV1træ!$P64*DX$188+AVV1kul!$P64*DX$189+AVV2træ!$P64*DX$190+AVV2halm!$P64*DX$191+AVV2gasGT!$P64*DX$192+KKV!$P64*DX$193+HCVgas!$P64*DX$194+SPolie!$P64*DX$195+SPgas!$P64*DX$196+GeoEL!$P62*DX$197+GeoVa!$P62*DX$198+VP!$P62*DX$199+Sol!$P62*DX$200+Affald!$P66*DX$201)</f>
        <v>-5.8197317872780676</v>
      </c>
      <c r="DY43" s="246">
        <f ca="1">IF(Sammenligning!$G$9="GJ",1,(1*3.6))*(AMV1træ!$P66*DY$183+AMV1træBP!$P66*DY$184+AMV3kul!$P64*DY$185+AMV4træ!$P64*DY$186+AMV4træBP!$P64*DY$187+AVV1træ!$P64*DY$188+AVV1kul!$P64*DY$189+AVV2træ!$P64*DY$190+AVV2halm!$P64*DY$191+AVV2gasGT!$P64*DY$192+KKV!$P64*DY$193+HCVgas!$P64*DY$194+SPolie!$P64*DY$195+SPgas!$P64*DY$196+GeoEL!$P62*DY$197+GeoVa!$P62*DY$198+VP!$P62*DY$199+Sol!$P62*DY$200+Affald!$P66*DY$201)</f>
        <v>-8.0472139713865261</v>
      </c>
      <c r="DZ43" s="246">
        <f ca="1">IF(Sammenligning!$G$9="GJ",1,(1*3.6))*(AMV1træ!$P66*DZ$183+AMV1træBP!$P66*DZ$184+AMV3kul!$P64*DZ$185+AMV4træ!$P64*DZ$186+AMV4træBP!$P64*DZ$187+AVV1træ!$P64*DZ$188+AVV1kul!$P64*DZ$189+AVV2træ!$P64*DZ$190+AVV2halm!$P64*DZ$191+AVV2gasGT!$P64*DZ$192+KKV!$P64*DZ$193+HCVgas!$P64*DZ$194+SPolie!$P64*DZ$195+SPgas!$P64*DZ$196+GeoEL!$P62*DZ$197+GeoVa!$P62*DZ$198+VP!$P62*DZ$199+Sol!$P62*DZ$200+Affald!$P66*DZ$201)</f>
        <v>-12.308171444057976</v>
      </c>
      <c r="EA43" s="246">
        <f ca="1">IF(Sammenligning!$G$9="GJ",1,(1*3.6))*(AMV1træ!$P66*EA$183+AMV1træBP!$P66*EA$184+AMV3kul!$P64*EA$185+AMV4træ!$P64*EA$186+AMV4træBP!$P64*EA$187+AVV1træ!$P64*EA$188+AVV1kul!$P64*EA$189+AVV2træ!$P64*EA$190+AVV2halm!$P64*EA$191+AVV2gasGT!$P64*EA$192+KKV!$P64*EA$193+HCVgas!$P64*EA$194+SPolie!$P64*EA$195+SPgas!$P64*EA$196+GeoEL!$P62*EA$197+GeoVa!$P62*EA$198+VP!$P62*EA$199+Sol!$P62*EA$200+Affald!$P66*EA$201)</f>
        <v>-10.484502114151526</v>
      </c>
      <c r="EB43" s="246">
        <f ca="1">IF(Sammenligning!$G$9="GJ",1,(1*3.6))*(AMV1træ!$P66*EB$183+AMV1træBP!$P66*EB$184+AMV3kul!$P64*EB$185+AMV4træ!$P64*EB$186+AMV4træBP!$P64*EB$187+AVV1træ!$P64*EB$188+AVV1kul!$P64*EB$189+AVV2træ!$P64*EB$190+AVV2halm!$P64*EB$191+AVV2gasGT!$P64*EB$192+KKV!$P64*EB$193+HCVgas!$P64*EB$194+SPolie!$P64*EB$195+SPgas!$P64*EB$196+GeoEL!$P62*EB$197+GeoVa!$P62*EB$198+VP!$P62*EB$199+Sol!$P62*EB$200+Affald!$P66*EB$201)</f>
        <v>-15.577149530355113</v>
      </c>
      <c r="EC43" s="246">
        <f ca="1">IF(Sammenligning!$G$9="GJ",1,(1*3.6))*(AMV1træ!$P66*EC$183+AMV1træBP!$P66*EC$184+AMV3kul!$P64*EC$185+AMV4træ!$P64*EC$186+AMV4træBP!$P64*EC$187+AVV1træ!$P64*EC$188+AVV1kul!$P64*EC$189+AVV2træ!$P64*EC$190+AVV2halm!$P64*EC$191+AVV2gasGT!$P64*EC$192+KKV!$P64*EC$193+HCVgas!$P64*EC$194+SPolie!$P64*EC$195+SPgas!$P64*EC$196+GeoEL!$P62*EC$197+GeoVa!$P62*EC$198+VP!$P62*EC$199+Sol!$P62*EC$200+Affald!$P66*EC$201)</f>
        <v>-19.038327059359343</v>
      </c>
      <c r="ED43" s="246">
        <f ca="1">IF(Sammenligning!$G$9="GJ",1,(1*3.6))*(AMV1træ!$P66*ED$183+AMV1træBP!$P66*ED$184+AMV3kul!$P64*ED$185+AMV4træ!$P64*ED$186+AMV4træBP!$P64*ED$187+AVV1træ!$P64*ED$188+AVV1kul!$P64*ED$189+AVV2træ!$P64*ED$190+AVV2halm!$P64*ED$191+AVV2gasGT!$P64*ED$192+KKV!$P64*ED$193+HCVgas!$P64*ED$194+SPolie!$P64*ED$195+SPgas!$P64*ED$196+GeoEL!$P62*ED$197+GeoVa!$P62*ED$198+VP!$P62*ED$199+Sol!$P62*ED$200+Affald!$P66*ED$201)</f>
        <v>-5.6660980153049589</v>
      </c>
      <c r="EE43" s="246">
        <f ca="1">IF(Sammenligning!$G$9="GJ",1,(1*3.6))*(AMV1træ!$P66*EE$183+AMV1træBP!$P66*EE$184+AMV3kul!$P64*EE$185+AMV4træ!$P64*EE$186+AMV4træBP!$P64*EE$187+AVV1træ!$P64*EE$188+AVV1kul!$P64*EE$189+AVV2træ!$P64*EE$190+AVV2halm!$P64*EE$191+AVV2gasGT!$P64*EE$192+KKV!$P64*EE$193+HCVgas!$P64*EE$194+SPolie!$P64*EE$195+SPgas!$P64*EE$196+GeoEL!$P62*EE$197+GeoVa!$P62*EE$198+VP!$P62*EE$199+Sol!$P62*EE$200+Affald!$P66*EE$201)</f>
        <v>-6.2806663249788333</v>
      </c>
      <c r="EF43" s="246">
        <f ca="1">IF(Sammenligning!$G$9="GJ",1,(1*3.6))*(AMV1træ!$P66*EF$183+AMV1træBP!$P66*EF$184+AMV3kul!$P64*EF$185+AMV4træ!$P64*EF$186+AMV4træBP!$P64*EF$187+AVV1træ!$P64*EF$188+AVV1kul!$P64*EF$189+AVV2træ!$P64*EF$190+AVV2halm!$P64*EF$191+AVV2gasGT!$P64*EF$192+KKV!$P64*EF$193+HCVgas!$P64*EF$194+SPolie!$P64*EF$195+SPgas!$P64*EF$196+GeoEL!$P62*EF$197+GeoVa!$P62*EF$198+VP!$P62*EF$199+Sol!$P62*EF$200+Affald!$P66*EF$201)</f>
        <v>-10.003268883181915</v>
      </c>
      <c r="EG43" s="246">
        <f ca="1">IF(Sammenligning!$G$9="GJ",1,(1*3.6))*(AMV1træ!$P66*EG$183+AMV1træBP!$P66*EG$184+AMV3kul!$P64*EG$185+AMV4træ!$P64*EG$186+AMV4træBP!$P64*EG$187+AVV1træ!$P64*EG$188+AVV1kul!$P64*EG$189+AVV2træ!$P64*EG$190+AVV2halm!$P64*EG$191+AVV2gasGT!$P64*EG$192+KKV!$P64*EG$193+HCVgas!$P64*EG$194+SPolie!$P64*EG$195+SPgas!$P64*EG$196+GeoEL!$P62*EG$197+GeoVa!$P62*EG$198+VP!$P62*EG$199+Sol!$P62*EG$200+Affald!$P66*EG$201)</f>
        <v>-12.671310469005558</v>
      </c>
      <c r="EH43" s="246">
        <f ca="1">IF(Sammenligning!$G$9="GJ",1,(1*3.6))*(AMV1træ!$P66*EH$183+AMV1træBP!$P66*EH$184+AMV3kul!$P64*EH$185+AMV4træ!$P64*EH$186+AMV4træBP!$P64*EH$187+AVV1træ!$P64*EH$188+AVV1kul!$P64*EH$189+AVV2træ!$P64*EH$190+AVV2halm!$P64*EH$191+AVV2gasGT!$P64*EH$192+KKV!$P64*EH$193+HCVgas!$P64*EH$194+SPolie!$P64*EH$195+SPgas!$P64*EH$196+GeoEL!$P62*EH$197+GeoVa!$P62*EH$198+VP!$P62*EH$199+Sol!$P62*EH$200+Affald!$P66*EH$201)</f>
        <v>-6.1385501913853577</v>
      </c>
      <c r="EI43" s="310">
        <f ca="1">IF(Sammenligning!$G$9="GJ",1,(1*3.6))*(AMV1træ!$Q66*EI$183+AMV1træBP!$Q66*EI$184+AMV3kul!$Q64*EI$185+AMV4træ!$Q64*EI$186+AMV4træBP!$Q64*EI$187+AVV1træ!$Q64*EI$188+AVV1kul!$Q64*EI$189+AVV2træ!$Q64*EI$190+AVV2halm!$Q64*EI$191+AVV2gasGT!$Q64*EI$192+KKV!$Q64*EI$193+HCVgas!$Q64*EI$194+SPolie!$Q64*EI$195+SPgas!$Q64*EI$196+GeoEL!$Q62*EI$197+GeoVa!$Q62*EI$198+VP!$Q62*EI$199+Sol!$Q62*EI$200+Affald!$Q66*EI$201)</f>
        <v>-1.5592156370130021</v>
      </c>
      <c r="EJ43" s="310">
        <f ca="1">IF(Sammenligning!$G$9="GJ",1,(1*3.6))*(AMV1træ!$Q66*EJ$183+AMV1træBP!$Q66*EJ$184+AMV3kul!$Q64*EJ$185+AMV4træ!$Q64*EJ$186+AMV4træBP!$Q64*EJ$187+AVV1træ!$Q64*EJ$188+AVV1kul!$Q64*EJ$189+AVV2træ!$Q64*EJ$190+AVV2halm!$Q64*EJ$191+AVV2gasGT!$Q64*EJ$192+KKV!$Q64*EJ$193+HCVgas!$Q64*EJ$194+SPolie!$Q64*EJ$195+SPgas!$Q64*EJ$196+GeoEL!$Q62*EJ$197+GeoVa!$Q62*EJ$198+VP!$Q62*EJ$199+Sol!$Q62*EJ$200+Affald!$Q66*EJ$201)</f>
        <v>-6.1584503440771341</v>
      </c>
      <c r="EK43" s="310">
        <f ca="1">IF(Sammenligning!$G$9="GJ",1,(1*3.6))*(AMV1træ!$Q66*EK$183+AMV1træBP!$Q66*EK$184+AMV3kul!$Q64*EK$185+AMV4træ!$Q64*EK$186+AMV4træBP!$Q64*EK$187+AVV1træ!$Q64*EK$188+AVV1kul!$Q64*EK$189+AVV2træ!$Q64*EK$190+AVV2halm!$Q64*EK$191+AVV2gasGT!$Q64*EK$192+KKV!$Q64*EK$193+HCVgas!$Q64*EK$194+SPolie!$Q64*EK$195+SPgas!$Q64*EK$196+GeoEL!$Q62*EK$197+GeoVa!$Q62*EK$198+VP!$Q62*EK$199+Sol!$Q62*EK$200+Affald!$Q66*EK$201)</f>
        <v>-8.2196278199160595</v>
      </c>
      <c r="EL43" s="310">
        <f ca="1">IF(Sammenligning!$G$9="GJ",1,(1*3.6))*(AMV1træ!$Q66*EL$183+AMV1træBP!$Q66*EL$184+AMV3kul!$Q64*EL$185+AMV4træ!$Q64*EL$186+AMV4træBP!$Q64*EL$187+AVV1træ!$Q64*EL$188+AVV1kul!$Q64*EL$189+AVV2træ!$Q64*EL$190+AVV2halm!$Q64*EL$191+AVV2gasGT!$Q64*EL$192+KKV!$Q64*EL$193+HCVgas!$Q64*EL$194+SPolie!$Q64*EL$195+SPgas!$Q64*EL$196+GeoEL!$Q62*EL$197+GeoVa!$Q62*EL$198+VP!$Q62*EL$199+Sol!$Q62*EL$200+Affald!$Q66*EL$201)</f>
        <v>-12.190970720911194</v>
      </c>
      <c r="EM43" s="310">
        <f ca="1">IF(Sammenligning!$G$9="GJ",1,(1*3.6))*(AMV1træ!$Q66*EM$183+AMV1træBP!$Q66*EM$184+AMV3kul!$Q64*EM$185+AMV4træ!$Q64*EM$186+AMV4træBP!$Q64*EM$187+AVV1træ!$Q64*EM$188+AVV1kul!$Q64*EM$189+AVV2træ!$Q64*EM$190+AVV2halm!$Q64*EM$191+AVV2gasGT!$Q64*EM$192+KKV!$Q64*EM$193+HCVgas!$Q64*EM$194+SPolie!$Q64*EM$195+SPgas!$Q64*EM$196+GeoEL!$Q62*EM$197+GeoVa!$Q62*EM$198+VP!$Q62*EM$199+Sol!$Q62*EM$200+Affald!$Q66*EM$201)</f>
        <v>-11.388866709588481</v>
      </c>
      <c r="EN43" s="310">
        <f ca="1">IF(Sammenligning!$G$9="GJ",1,(1*3.6))*(AMV1træ!$Q66*EN$183+AMV1træBP!$Q66*EN$184+AMV3kul!$Q64*EN$185+AMV4træ!$Q64*EN$186+AMV4træBP!$Q64*EN$187+AVV1træ!$Q64*EN$188+AVV1kul!$Q64*EN$189+AVV2træ!$Q64*EN$190+AVV2halm!$Q64*EN$191+AVV2gasGT!$Q64*EN$192+KKV!$Q64*EN$193+HCVgas!$Q64*EN$194+SPolie!$Q64*EN$195+SPgas!$Q64*EN$196+GeoEL!$Q62*EN$197+GeoVa!$Q62*EN$198+VP!$Q62*EN$199+Sol!$Q62*EN$200+Affald!$Q66*EN$201)</f>
        <v>-15.67294987534269</v>
      </c>
      <c r="EO43" s="310">
        <f ca="1">IF(Sammenligning!$G$9="GJ",1,(1*3.6))*(AMV1træ!$Q66*EO$183+AMV1træBP!$Q66*EO$184+AMV3kul!$Q64*EO$185+AMV4træ!$Q64*EO$186+AMV4træBP!$Q64*EO$187+AVV1træ!$Q64*EO$188+AVV1kul!$Q64*EO$189+AVV2træ!$Q64*EO$190+AVV2halm!$Q64*EO$191+AVV2gasGT!$Q64*EO$192+KKV!$Q64*EO$193+HCVgas!$Q64*EO$194+SPolie!$Q64*EO$195+SPgas!$Q64*EO$196+GeoEL!$Q62*EO$197+GeoVa!$Q62*EO$198+VP!$Q62*EO$199+Sol!$Q62*EO$200+Affald!$Q66*EO$201)</f>
        <v>-18.948668830946847</v>
      </c>
      <c r="EP43" s="310">
        <f ca="1">IF(Sammenligning!$G$9="GJ",1,(1*3.6))*(AMV1træ!$Q66*EP$183+AMV1træBP!$Q66*EP$184+AMV3kul!$Q64*EP$185+AMV4træ!$Q64*EP$186+AMV4træBP!$Q64*EP$187+AVV1træ!$Q64*EP$188+AVV1kul!$Q64*EP$189+AVV2træ!$Q64*EP$190+AVV2halm!$Q64*EP$191+AVV2gasGT!$Q64*EP$192+KKV!$Q64*EP$193+HCVgas!$Q64*EP$194+SPolie!$Q64*EP$195+SPgas!$Q64*EP$196+GeoEL!$Q62*EP$197+GeoVa!$Q62*EP$198+VP!$Q62*EP$199+Sol!$Q62*EP$200+Affald!$Q66*EP$201)</f>
        <v>-5.5901816613118749</v>
      </c>
      <c r="EQ43" s="310">
        <f ca="1">IF(Sammenligning!$G$9="GJ",1,(1*3.6))*(AMV1træ!$Q66*EQ$183+AMV1træBP!$Q66*EQ$184+AMV3kul!$Q64*EQ$185+AMV4træ!$Q64*EQ$186+AMV4træBP!$Q64*EQ$187+AVV1træ!$Q64*EQ$188+AVV1kul!$Q64*EQ$189+AVV2træ!$Q64*EQ$190+AVV2halm!$Q64*EQ$191+AVV2gasGT!$Q64*EQ$192+KKV!$Q64*EQ$193+HCVgas!$Q64*EQ$194+SPolie!$Q64*EQ$195+SPgas!$Q64*EQ$196+GeoEL!$Q62*EQ$197+GeoVa!$Q62*EQ$198+VP!$Q62*EQ$199+Sol!$Q62*EQ$200+Affald!$Q66*EQ$201)</f>
        <v>-6.1408944823769946</v>
      </c>
      <c r="ER43" s="310">
        <f ca="1">IF(Sammenligning!$G$9="GJ",1,(1*3.6))*(AMV1træ!$Q66*ER$183+AMV1træBP!$Q66*ER$184+AMV3kul!$Q64*ER$185+AMV4træ!$Q64*ER$186+AMV4træBP!$Q64*ER$187+AVV1træ!$Q64*ER$188+AVV1kul!$Q64*ER$189+AVV2træ!$Q64*ER$190+AVV2halm!$Q64*ER$191+AVV2gasGT!$Q64*ER$192+KKV!$Q64*ER$193+HCVgas!$Q64*ER$194+SPolie!$Q64*ER$195+SPgas!$Q64*ER$196+GeoEL!$Q62*ER$197+GeoVa!$Q62*ER$198+VP!$Q62*ER$199+Sol!$Q62*ER$200+Affald!$Q66*ER$201)</f>
        <v>-9.9350880357963458</v>
      </c>
      <c r="ES43" s="310">
        <f ca="1">IF(Sammenligning!$G$9="GJ",1,(1*3.6))*(AMV1træ!$Q66*ES$183+AMV1træBP!$Q66*ES$184+AMV3kul!$Q64*ES$185+AMV4træ!$Q64*ES$186+AMV4træBP!$Q64*ES$187+AVV1træ!$Q64*ES$188+AVV1kul!$Q64*ES$189+AVV2træ!$Q64*ES$190+AVV2halm!$Q64*ES$191+AVV2gasGT!$Q64*ES$192+KKV!$Q64*ES$193+HCVgas!$Q64*ES$194+SPolie!$Q64*ES$195+SPgas!$Q64*ES$196+GeoEL!$Q62*ES$197+GeoVa!$Q62*ES$198+VP!$Q62*ES$199+Sol!$Q62*ES$200+Affald!$Q66*ES$201)</f>
        <v>-13.314326793314766</v>
      </c>
      <c r="ET43" s="310">
        <f ca="1">IF(Sammenligning!$G$9="GJ",1,(1*3.6))*(AMV1træ!$Q66*ET$183+AMV1træBP!$Q66*ET$184+AMV3kul!$Q64*ET$185+AMV4træ!$Q64*ET$186+AMV4træBP!$Q64*ET$187+AVV1træ!$Q64*ET$188+AVV1kul!$Q64*ET$189+AVV2træ!$Q64*ET$190+AVV2halm!$Q64*ET$191+AVV2gasGT!$Q64*ET$192+KKV!$Q64*ET$193+HCVgas!$Q64*ET$194+SPolie!$Q64*ET$195+SPgas!$Q64*ET$196+GeoEL!$Q62*ET$197+GeoVa!$Q62*ET$198+VP!$Q62*ET$199+Sol!$Q62*ET$200+Affald!$Q66*ET$201)</f>
        <v>-6.272747640724214</v>
      </c>
      <c r="EU43" s="246">
        <f ca="1">IF(Sammenligning!$G$9="GJ",1,(1*3.6))*(AMV1træ!$R66*EU$183+AMV1træBP!$R66*EU$184+AMV3kul!$R64*EU$185+AMV4træ!$R64*EU$186+AMV4træBP!$R64*EU$187+AVV1træ!$R64*EU$188+AVV1kul!$R64*EU$189+AVV2træ!$R64*EU$190+AVV2halm!$R64*EU$191+AVV2gasGT!$R64*EU$192+KKV!$R64*EU$193+HCVgas!$R64*EU$194+SPolie!$R64*EU$195+SPgas!$R64*EU$196+GeoEL!$R62*EU$197+GeoVa!$R62*EU$198+VP!$R62*EU$199+Sol!$R62*EU$200+Affald!$R66*EU$201)</f>
        <v>0.26443519925341818</v>
      </c>
      <c r="EV43" s="246">
        <f ca="1">IF(Sammenligning!$G$9="GJ",1,(1*3.6))*(AMV1træ!$R66*EV$183+AMV1træBP!$R66*EV$184+AMV3kul!$R64*EV$185+AMV4træ!$R64*EV$186+AMV4træBP!$R64*EV$187+AVV1træ!$R64*EV$188+AVV1kul!$R64*EV$189+AVV2træ!$R64*EV$190+AVV2halm!$R64*EV$191+AVV2gasGT!$R64*EV$192+KKV!$R64*EV$193+HCVgas!$R64*EV$194+SPolie!$R64*EV$195+SPgas!$R64*EV$196+GeoEL!$R62*EV$197+GeoVa!$R62*EV$198+VP!$R62*EV$199+Sol!$R62*EV$200+Affald!$R66*EV$201)</f>
        <v>-4.9869497652748862</v>
      </c>
      <c r="EW43" s="246">
        <f ca="1">IF(Sammenligning!$G$9="GJ",1,(1*3.6))*(AMV1træ!$R66*EW$183+AMV1træBP!$R66*EW$184+AMV3kul!$R64*EW$185+AMV4træ!$R64*EW$186+AMV4træBP!$R64*EW$187+AVV1træ!$R64*EW$188+AVV1kul!$R64*EW$189+AVV2træ!$R64*EW$190+AVV2halm!$R64*EW$191+AVV2gasGT!$R64*EW$192+KKV!$R64*EW$193+HCVgas!$R64*EW$194+SPolie!$R64*EW$195+SPgas!$R64*EW$196+GeoEL!$R62*EW$197+GeoVa!$R62*EW$198+VP!$R62*EW$199+Sol!$R62*EW$200+Affald!$R66*EW$201)</f>
        <v>-8.937245506682336</v>
      </c>
      <c r="EX43" s="246">
        <f ca="1">IF(Sammenligning!$G$9="GJ",1,(1*3.6))*(AMV1træ!$R66*EX$183+AMV1træBP!$R66*EX$184+AMV3kul!$R64*EX$185+AMV4træ!$R64*EX$186+AMV4træBP!$R64*EX$187+AVV1træ!$R64*EX$188+AVV1kul!$R64*EX$189+AVV2træ!$R64*EX$190+AVV2halm!$R64*EX$191+AVV2gasGT!$R64*EX$192+KKV!$R64*EX$193+HCVgas!$R64*EX$194+SPolie!$R64*EX$195+SPgas!$R64*EX$196+GeoEL!$R62*EX$197+GeoVa!$R62*EX$198+VP!$R62*EX$199+Sol!$R62*EX$200+Affald!$R66*EX$201)</f>
        <v>-11.346886000641263</v>
      </c>
      <c r="EY43" s="246">
        <f ca="1">IF(Sammenligning!$G$9="GJ",1,(1*3.6))*(AMV1træ!$R66*EY$183+AMV1træBP!$R66*EY$184+AMV3kul!$R64*EY$185+AMV4træ!$R64*EY$186+AMV4træBP!$R64*EY$187+AVV1træ!$R64*EY$188+AVV1kul!$R64*EY$189+AVV2træ!$R64*EY$190+AVV2halm!$R64*EY$191+AVV2gasGT!$R64*EY$192+KKV!$R64*EY$193+HCVgas!$R64*EY$194+SPolie!$R64*EY$195+SPgas!$R64*EY$196+GeoEL!$R62*EY$197+GeoVa!$R62*EY$198+VP!$R62*EY$199+Sol!$R62*EY$200+Affald!$R66*EY$201)</f>
        <v>-10.904696412388926</v>
      </c>
      <c r="EZ43" s="246">
        <f ca="1">IF(Sammenligning!$G$9="GJ",1,(1*3.6))*(AMV1træ!$R66*EZ$183+AMV1træBP!$R66*EZ$184+AMV3kul!$R64*EZ$185+AMV4træ!$R64*EZ$186+AMV4træBP!$R64*EZ$187+AVV1træ!$R64*EZ$188+AVV1kul!$R64*EZ$189+AVV2træ!$R64*EZ$190+AVV2halm!$R64*EZ$191+AVV2gasGT!$R64*EZ$192+KKV!$R64*EZ$193+HCVgas!$R64*EZ$194+SPolie!$R64*EZ$195+SPgas!$R64*EZ$196+GeoEL!$R62*EZ$197+GeoVa!$R62*EZ$198+VP!$R62*EZ$199+Sol!$R62*EZ$200+Affald!$R66*EZ$201)</f>
        <v>-14.492406080530028</v>
      </c>
      <c r="FA43" s="246">
        <f ca="1">IF(Sammenligning!$G$9="GJ",1,(1*3.6))*(AMV1træ!$R66*FA$183+AMV1træBP!$R66*FA$184+AMV3kul!$R64*FA$185+AMV4træ!$R64*FA$186+AMV4træBP!$R64*FA$187+AVV1træ!$R64*FA$188+AVV1kul!$R64*FA$189+AVV2træ!$R64*FA$190+AVV2halm!$R64*FA$191+AVV2gasGT!$R64*FA$192+KKV!$R64*FA$193+HCVgas!$R64*FA$194+SPolie!$R64*FA$195+SPgas!$R64*FA$196+GeoEL!$R62*FA$197+GeoVa!$R62*FA$198+VP!$R62*FA$199+Sol!$R62*FA$200+Affald!$R66*FA$201)</f>
        <v>-17.781114600104175</v>
      </c>
      <c r="FB43" s="246">
        <f ca="1">IF(Sammenligning!$G$9="GJ",1,(1*3.6))*(AMV1træ!$R66*FB$183+AMV1træBP!$R66*FB$184+AMV3kul!$R64*FB$185+AMV4træ!$R64*FB$186+AMV4træBP!$R64*FB$187+AVV1træ!$R64*FB$188+AVV1kul!$R64*FB$189+AVV2træ!$R64*FB$190+AVV2halm!$R64*FB$191+AVV2gasGT!$R64*FB$192+KKV!$R64*FB$193+HCVgas!$R64*FB$194+SPolie!$R64*FB$195+SPgas!$R64*FB$196+GeoEL!$R62*FB$197+GeoVa!$R62*FB$198+VP!$R62*FB$199+Sol!$R62*FB$200+Affald!$R66*FB$201)</f>
        <v>-5.6873736760754472</v>
      </c>
      <c r="FC43" s="246">
        <f ca="1">IF(Sammenligning!$G$9="GJ",1,(1*3.6))*(AMV1træ!$R66*FC$183+AMV1træBP!$R66*FC$184+AMV3kul!$R64*FC$185+AMV4træ!$R64*FC$186+AMV4træBP!$R64*FC$187+AVV1træ!$R64*FC$188+AVV1kul!$R64*FC$189+AVV2træ!$R64*FC$190+AVV2halm!$R64*FC$191+AVV2gasGT!$R64*FC$192+KKV!$R64*FC$193+HCVgas!$R64*FC$194+SPolie!$R64*FC$195+SPgas!$R64*FC$196+GeoEL!$R62*FC$197+GeoVa!$R62*FC$198+VP!$R62*FC$199+Sol!$R62*FC$200+Affald!$R66*FC$201)</f>
        <v>-6.1131926332933189</v>
      </c>
      <c r="FD43" s="246">
        <f ca="1">IF(Sammenligning!$G$9="GJ",1,(1*3.6))*(AMV1træ!$R66*FD$183+AMV1træBP!$R66*FD$184+AMV3kul!$R64*FD$185+AMV4træ!$R64*FD$186+AMV4træBP!$R64*FD$187+AVV1træ!$R64*FD$188+AVV1kul!$R64*FD$189+AVV2træ!$R64*FD$190+AVV2halm!$R64*FD$191+AVV2gasGT!$R64*FD$192+KKV!$R64*FD$193+HCVgas!$R64*FD$194+SPolie!$R64*FD$195+SPgas!$R64*FD$196+GeoEL!$R62*FD$197+GeoVa!$R62*FD$198+VP!$R62*FD$199+Sol!$R62*FD$200+Affald!$R66*FD$201)</f>
        <v>-9.9544101474454916</v>
      </c>
      <c r="FE43" s="246">
        <f ca="1">IF(Sammenligning!$G$9="GJ",1,(1*3.6))*(AMV1træ!$R66*FE$183+AMV1træBP!$R66*FE$184+AMV3kul!$R64*FE$185+AMV4træ!$R64*FE$186+AMV4træBP!$R64*FE$187+AVV1træ!$R64*FE$188+AVV1kul!$R64*FE$189+AVV2træ!$R64*FE$190+AVV2halm!$R64*FE$191+AVV2gasGT!$R64*FE$192+KKV!$R64*FE$193+HCVgas!$R64*FE$194+SPolie!$R64*FE$195+SPgas!$R64*FE$196+GeoEL!$R62*FE$197+GeoVa!$R62*FE$198+VP!$R62*FE$199+Sol!$R62*FE$200+Affald!$R66*FE$201)</f>
        <v>-12.155369614568981</v>
      </c>
      <c r="FF43" s="246">
        <f ca="1">IF(Sammenligning!$G$9="GJ",1,(1*3.6))*(AMV1træ!$R66*FF$183+AMV1træBP!$R66*FF$184+AMV3kul!$R64*FF$185+AMV4træ!$R64*FF$186+AMV4træBP!$R64*FF$187+AVV1træ!$R64*FF$188+AVV1kul!$R64*FF$189+AVV2træ!$R64*FF$190+AVV2halm!$R64*FF$191+AVV2gasGT!$R64*FF$192+KKV!$R64*FF$193+HCVgas!$R64*FF$194+SPolie!$R64*FF$195+SPgas!$R64*FF$196+GeoEL!$R62*FF$197+GeoVa!$R62*FF$198+VP!$R62*FF$199+Sol!$R62*FF$200+Affald!$R66*FF$201)</f>
        <v>-5.2392302373054038</v>
      </c>
      <c r="FG43" s="246">
        <f ca="1">IF(Sammenligning!$G$9="GJ",1,(1*3.6))*(AMV1træ!$S66*FG$183+AMV1træBP!$S66*FG$184+AMV3kul!$S64*FG$185+AMV4træ!$S64*FG$186+AMV4træBP!$S64*FG$187+AVV1træ!$S64*FG$188+AVV1kul!$S64*FG$189+AVV2træ!$S64*FG$190+AVV2halm!$S64*FG$191+AVV2gasGT!$S64*FG$192+KKV!$S64*FG$193+HCVgas!$S64*FG$194+SPolie!$S64*FG$195+SPgas!$S64*FG$196+GeoEL!$S62*FG$197+GeoVa!$S62*FG$198+VP!$S62*FG$199+Sol!$S62*FG$200+Affald!$S66*FG$201)</f>
        <v>2.0236236100969851</v>
      </c>
      <c r="FH43" s="246">
        <f ca="1">IF(Sammenligning!$G$9="GJ",1,(1*3.6))*(AMV1træ!$S66*FH$183+AMV1træBP!$S66*FH$184+AMV3kul!$S64*FH$185+AMV4træ!$S64*FH$186+AMV4træBP!$S64*FH$187+AVV1træ!$S64*FH$188+AVV1kul!$S64*FH$189+AVV2træ!$S64*FH$190+AVV2halm!$S64*FH$191+AVV2gasGT!$S64*FH$192+KKV!$S64*FH$193+HCVgas!$S64*FH$194+SPolie!$S64*FH$195+SPgas!$S64*FH$196+GeoEL!$S62*FH$197+GeoVa!$S62*FH$198+VP!$S62*FH$199+Sol!$S62*FH$200+Affald!$S66*FH$201)</f>
        <v>-3.9031870954267203</v>
      </c>
      <c r="FI43" s="246">
        <f ca="1">IF(Sammenligning!$G$9="GJ",1,(1*3.6))*(AMV1træ!$S66*FI$183+AMV1træBP!$S66*FI$184+AMV3kul!$S64*FI$185+AMV4træ!$S64*FI$186+AMV4træBP!$S64*FI$187+AVV1træ!$S64*FI$188+AVV1kul!$S64*FI$189+AVV2træ!$S64*FI$190+AVV2halm!$S64*FI$191+AVV2gasGT!$S64*FI$192+KKV!$S64*FI$193+HCVgas!$S64*FI$194+SPolie!$S64*FI$195+SPgas!$S64*FI$196+GeoEL!$S62*FI$197+GeoVa!$S62*FI$198+VP!$S62*FI$199+Sol!$S62*FI$200+Affald!$S66*FI$201)</f>
        <v>-9.6328024981450646</v>
      </c>
      <c r="FJ43" s="246">
        <f ca="1">IF(Sammenligning!$G$9="GJ",1,(1*3.6))*(AMV1træ!$S66*FJ$183+AMV1træBP!$S66*FJ$184+AMV3kul!$S64*FJ$185+AMV4træ!$S64*FJ$186+AMV4træBP!$S64*FJ$187+AVV1træ!$S64*FJ$188+AVV1kul!$S64*FJ$189+AVV2træ!$S64*FJ$190+AVV2halm!$S64*FJ$191+AVV2gasGT!$S64*FJ$192+KKV!$S64*FJ$193+HCVgas!$S64*FJ$194+SPolie!$S64*FJ$195+SPgas!$S64*FJ$196+GeoEL!$S62*FJ$197+GeoVa!$S62*FJ$198+VP!$S62*FJ$199+Sol!$S62*FJ$200+Affald!$S66*FJ$201)</f>
        <v>-10.578163669205981</v>
      </c>
      <c r="FK43" s="246">
        <f ca="1">IF(Sammenligning!$G$9="GJ",1,(1*3.6))*(AMV1træ!$S66*FK$183+AMV1træBP!$S66*FK$184+AMV3kul!$S64*FK$185+AMV4træ!$S64*FK$186+AMV4træBP!$S64*FK$187+AVV1træ!$S64*FK$188+AVV1kul!$S64*FK$189+AVV2træ!$S64*FK$190+AVV2halm!$S64*FK$191+AVV2gasGT!$S64*FK$192+KKV!$S64*FK$193+HCVgas!$S64*FK$194+SPolie!$S64*FK$195+SPgas!$S64*FK$196+GeoEL!$S62*FK$197+GeoVa!$S62*FK$198+VP!$S62*FK$199+Sol!$S62*FK$200+Affald!$S66*FK$201)</f>
        <v>-10.471441331977516</v>
      </c>
      <c r="FL43" s="246">
        <f ca="1">IF(Sammenligning!$G$9="GJ",1,(1*3.6))*(AMV1træ!$S66*FL$183+AMV1træBP!$S66*FL$184+AMV3kul!$S64*FL$185+AMV4træ!$S64*FL$186+AMV4træBP!$S64*FL$187+AVV1træ!$S64*FL$188+AVV1kul!$S64*FL$189+AVV2træ!$S64*FL$190+AVV2halm!$S64*FL$191+AVV2gasGT!$S64*FL$192+KKV!$S64*FL$193+HCVgas!$S64*FL$194+SPolie!$S64*FL$195+SPgas!$S64*FL$196+GeoEL!$S62*FL$197+GeoVa!$S62*FL$198+VP!$S62*FL$199+Sol!$S62*FL$200+Affald!$S66*FL$201)</f>
        <v>-13.444811179782924</v>
      </c>
      <c r="FM43" s="246">
        <f ca="1">IF(Sammenligning!$G$9="GJ",1,(1*3.6))*(AMV1træ!$S66*FM$183+AMV1træBP!$S66*FM$184+AMV3kul!$S64*FM$185+AMV4træ!$S64*FM$186+AMV4træBP!$S64*FM$187+AVV1træ!$S64*FM$188+AVV1kul!$S64*FM$189+AVV2træ!$S64*FM$190+AVV2halm!$S64*FM$191+AVV2gasGT!$S64*FM$192+KKV!$S64*FM$193+HCVgas!$S64*FM$194+SPolie!$S64*FM$195+SPgas!$S64*FM$196+GeoEL!$S62*FM$197+GeoVa!$S62*FM$198+VP!$S62*FM$199+Sol!$S62*FM$200+Affald!$S66*FM$201)</f>
        <v>-16.819601440243922</v>
      </c>
      <c r="FN43" s="246">
        <f ca="1">IF(Sammenligning!$G$9="GJ",1,(1*3.6))*(AMV1træ!$S66*FN$183+AMV1træBP!$S66*FN$184+AMV3kul!$S64*FN$185+AMV4træ!$S64*FN$186+AMV4træBP!$S64*FN$187+AVV1træ!$S64*FN$188+AVV1kul!$S64*FN$189+AVV2træ!$S64*FN$190+AVV2halm!$S64*FN$191+AVV2gasGT!$S64*FN$192+KKV!$S64*FN$193+HCVgas!$S64*FN$194+SPolie!$S64*FN$195+SPgas!$S64*FN$196+GeoEL!$S62*FN$197+GeoVa!$S62*FN$198+VP!$S62*FN$199+Sol!$S62*FN$200+Affald!$S66*FN$201)</f>
        <v>-5.8255513641150589</v>
      </c>
      <c r="FO43" s="246">
        <f ca="1">IF(Sammenligning!$G$9="GJ",1,(1*3.6))*(AMV1træ!$S66*FO$183+AMV1træBP!$S66*FO$184+AMV3kul!$S64*FO$185+AMV4træ!$S64*FO$186+AMV4træBP!$S64*FO$187+AVV1træ!$S64*FO$188+AVV1kul!$S64*FO$189+AVV2træ!$S64*FO$190+AVV2halm!$S64*FO$191+AVV2gasGT!$S64*FO$192+KKV!$S64*FO$193+HCVgas!$S64*FO$194+SPolie!$S64*FO$195+SPgas!$S64*FO$196+GeoEL!$S62*FO$197+GeoVa!$S62*FO$198+VP!$S62*FO$199+Sol!$S62*FO$200+Affald!$S66*FO$201)</f>
        <v>-6.085549436860612</v>
      </c>
      <c r="FP43" s="246">
        <f ca="1">IF(Sammenligning!$G$9="GJ",1,(1*3.6))*(AMV1træ!$S66*FP$183+AMV1træBP!$S66*FP$184+AMV3kul!$S64*FP$185+AMV4træ!$S64*FP$186+AMV4træBP!$S64*FP$187+AVV1træ!$S64*FP$188+AVV1kul!$S64*FP$189+AVV2træ!$S64*FP$190+AVV2halm!$S64*FP$191+AVV2gasGT!$S64*FP$192+KKV!$S64*FP$193+HCVgas!$S64*FP$194+SPolie!$S64*FP$195+SPgas!$S64*FP$196+GeoEL!$S62*FP$197+GeoVa!$S62*FP$198+VP!$S62*FP$199+Sol!$S62*FP$200+Affald!$S66*FP$201)</f>
        <v>-10.006530584173316</v>
      </c>
      <c r="FQ43" s="246">
        <f ca="1">IF(Sammenligning!$G$9="GJ",1,(1*3.6))*(AMV1træ!$S66*FQ$183+AMV1træBP!$S66*FQ$184+AMV3kul!$S64*FQ$185+AMV4træ!$S64*FQ$186+AMV4træBP!$S64*FQ$187+AVV1træ!$S64*FQ$188+AVV1kul!$S64*FQ$189+AVV2træ!$S64*FQ$190+AVV2halm!$S64*FQ$191+AVV2gasGT!$S64*FQ$192+KKV!$S64*FQ$193+HCVgas!$S64*FQ$194+SPolie!$S64*FQ$195+SPgas!$S64*FQ$196+GeoEL!$S62*FQ$197+GeoVa!$S62*FQ$198+VP!$S62*FQ$199+Sol!$S62*FQ$200+Affald!$S66*FQ$201)</f>
        <v>-11.131968966808014</v>
      </c>
      <c r="FR43" s="246">
        <f ca="1">IF(Sammenligning!$G$9="GJ",1,(1*3.6))*(AMV1træ!$S66*FR$183+AMV1træBP!$S66*FR$184+AMV3kul!$S64*FR$185+AMV4træ!$S64*FR$186+AMV4træBP!$S64*FR$187+AVV1træ!$S64*FR$188+AVV1kul!$S64*FR$189+AVV2træ!$S64*FR$190+AVV2halm!$S64*FR$191+AVV2gasGT!$S64*FR$192+KKV!$S64*FR$193+HCVgas!$S64*FR$194+SPolie!$S64*FR$195+SPgas!$S64*FR$196+GeoEL!$S62*FR$197+GeoVa!$S62*FR$198+VP!$S62*FR$199+Sol!$S62*FR$200+Affald!$S66*FR$201)</f>
        <v>-4.2791495778129045</v>
      </c>
      <c r="FS43" s="246">
        <f ca="1">IF(Sammenligning!$G$9="GJ",1,(1*3.6))*(AMV1træ!$T66*FS$183+AMV1træBP!$T66*FS$184+AMV3kul!$T64*FS$185+AMV4træ!$T64*FS$186+AMV4træBP!$T64*FS$187+AVV1træ!$T64*FS$188+AVV1kul!$T64*FS$189+AVV2træ!$T64*FS$190+AVV2halm!$T64*FS$191+AVV2gasGT!$T64*FS$192+KKV!$T64*FS$193+HCVgas!$T64*FS$194+SPolie!$T64*FS$195+SPgas!$T64*FS$196+GeoEL!$T62*FS$197+GeoVa!$T62*FS$198+VP!$T62*FS$199+Sol!$T62*FS$200+Affald!$T66*FS$201)</f>
        <v>3.7263438040214458</v>
      </c>
      <c r="FT43" s="246">
        <f ca="1">IF(Sammenligning!$G$9="GJ",1,(1*3.6))*(AMV1træ!$T66*FT$183+AMV1træBP!$T66*FT$184+AMV3kul!$T64*FT$185+AMV4træ!$T64*FT$186+AMV4træBP!$T64*FT$187+AVV1træ!$T64*FT$188+AVV1kul!$T64*FT$189+AVV2træ!$T64*FT$190+AVV2halm!$T64*FT$191+AVV2gasGT!$T64*FT$192+KKV!$T64*FT$193+HCVgas!$T64*FT$194+SPolie!$T64*FT$195+SPgas!$T64*FT$196+GeoEL!$T62*FT$197+GeoVa!$T62*FT$198+VP!$T62*FT$199+Sol!$T62*FT$200+Affald!$T66*FT$201)</f>
        <v>-2.8683047661893881</v>
      </c>
      <c r="FU43" s="246">
        <f ca="1">IF(Sammenligning!$G$9="GJ",1,(1*3.6))*(AMV1træ!$T66*FU$183+AMV1træBP!$T66*FU$184+AMV3kul!$T64*FU$185+AMV4træ!$T64*FU$186+AMV4træBP!$T64*FU$187+AVV1træ!$T64*FU$188+AVV1kul!$T64*FU$189+AVV2træ!$T64*FU$190+AVV2halm!$T64*FU$191+AVV2gasGT!$T64*FU$192+KKV!$T64*FU$193+HCVgas!$T64*FU$194+SPolie!$T64*FU$195+SPgas!$T64*FU$196+GeoEL!$T62*FU$197+GeoVa!$T62*FU$198+VP!$T62*FU$199+Sol!$T62*FU$200+Affald!$T66*FU$201)</f>
        <v>-10.266398215516732</v>
      </c>
      <c r="FV43" s="246">
        <f ca="1">IF(Sammenligning!$G$9="GJ",1,(1*3.6))*(AMV1træ!$T66*FV$183+AMV1træBP!$T66*FV$184+AMV3kul!$T64*FV$185+AMV4træ!$T64*FV$186+AMV4træBP!$T64*FV$187+AVV1træ!$T64*FV$188+AVV1kul!$T64*FV$189+AVV2træ!$T64*FV$190+AVV2halm!$T64*FV$191+AVV2gasGT!$T64*FV$192+KKV!$T64*FV$193+HCVgas!$T64*FV$194+SPolie!$T64*FV$195+SPgas!$T64*FV$196+GeoEL!$T62*FV$197+GeoVa!$T62*FV$198+VP!$T62*FV$199+Sol!$T62*FV$200+Affald!$T66*FV$201)</f>
        <v>-9.8272554545191291</v>
      </c>
      <c r="FW43" s="246">
        <f ca="1">IF(Sammenligning!$G$9="GJ",1,(1*3.6))*(AMV1træ!$T66*FW$183+AMV1træBP!$T66*FW$184+AMV3kul!$T64*FW$185+AMV4træ!$T64*FW$186+AMV4træBP!$T64*FW$187+AVV1træ!$T64*FW$188+AVV1kul!$T64*FW$189+AVV2træ!$T64*FW$190+AVV2halm!$T64*FW$191+AVV2gasGT!$T64*FW$192+KKV!$T64*FW$193+HCVgas!$T64*FW$194+SPolie!$T64*FW$195+SPgas!$T64*FW$196+GeoEL!$T62*FW$197+GeoVa!$T62*FW$198+VP!$T62*FW$199+Sol!$T62*FW$200+Affald!$T66*FW$201)</f>
        <v>-10.032789415814504</v>
      </c>
      <c r="FX43" s="246">
        <f ca="1">IF(Sammenligning!$G$9="GJ",1,(1*3.6))*(AMV1træ!$T66*FX$183+AMV1træBP!$T66*FX$184+AMV3kul!$T64*FX$185+AMV4træ!$T64*FX$186+AMV4træBP!$T64*FX$187+AVV1træ!$T64*FX$188+AVV1kul!$T64*FX$189+AVV2træ!$T64*FX$190+AVV2halm!$T64*FX$191+AVV2gasGT!$T64*FX$192+KKV!$T64*FX$193+HCVgas!$T64*FX$194+SPolie!$T64*FX$195+SPgas!$T64*FX$196+GeoEL!$T62*FX$197+GeoVa!$T62*FX$198+VP!$T62*FX$199+Sol!$T62*FX$200+Affald!$T66*FX$201)</f>
        <v>-12.433951714795747</v>
      </c>
      <c r="FY43" s="246">
        <f ca="1">IF(Sammenligning!$G$9="GJ",1,(1*3.6))*(AMV1træ!$T66*FY$183+AMV1træBP!$T66*FY$184+AMV3kul!$T64*FY$185+AMV4træ!$T64*FY$186+AMV4træBP!$T64*FY$187+AVV1træ!$T64*FY$188+AVV1kul!$T64*FY$189+AVV2træ!$T64*FY$190+AVV2halm!$T64*FY$191+AVV2gasGT!$T64*FY$192+KKV!$T64*FY$193+HCVgas!$T64*FY$194+SPolie!$T64*FY$195+SPgas!$T64*FY$196+GeoEL!$T62*FY$197+GeoVa!$T62*FY$198+VP!$T62*FY$199+Sol!$T62*FY$200+Affald!$T66*FY$201)</f>
        <v>-15.929930555129413</v>
      </c>
      <c r="FZ43" s="246">
        <f ca="1">IF(Sammenligning!$G$9="GJ",1,(1*3.6))*(AMV1træ!$T66*FZ$183+AMV1træBP!$T66*FZ$184+AMV3kul!$T64*FZ$185+AMV4træ!$T64*FZ$186+AMV4træBP!$T64*FZ$187+AVV1træ!$T64*FZ$188+AVV1kul!$T64*FZ$189+AVV2træ!$T64*FZ$190+AVV2halm!$T64*FZ$191+AVV2gasGT!$T64*FZ$192+KKV!$T64*FZ$193+HCVgas!$T64*FZ$194+SPolie!$T64*FZ$195+SPgas!$T64*FZ$196+GeoEL!$T62*FZ$197+GeoVa!$T62*FZ$198+VP!$T62*FZ$199+Sol!$T62*FZ$200+Affald!$T66*FZ$201)</f>
        <v>-5.9756714325393059</v>
      </c>
      <c r="GA43" s="246">
        <f ca="1">IF(Sammenligning!$G$9="GJ",1,(1*3.6))*(AMV1træ!$T66*GA$183+AMV1træBP!$T66*GA$184+AMV3kul!$T64*GA$185+AMV4træ!$T64*GA$186+AMV4træBP!$T64*GA$187+AVV1træ!$T64*GA$188+AVV1kul!$T64*GA$189+AVV2træ!$T64*GA$190+AVV2halm!$T64*GA$191+AVV2gasGT!$T64*GA$192+KKV!$T64*GA$193+HCVgas!$T64*GA$194+SPolie!$T64*GA$195+SPgas!$T64*GA$196+GeoEL!$T62*GA$197+GeoVa!$T62*GA$198+VP!$T62*GA$199+Sol!$T62*GA$200+Affald!$T66*GA$201)</f>
        <v>-6.0569535374500116</v>
      </c>
      <c r="GB43" s="246">
        <f ca="1">IF(Sammenligning!$G$9="GJ",1,(1*3.6))*(AMV1træ!$T66*GB$183+AMV1træBP!$T66*GB$184+AMV3kul!$T64*GB$185+AMV4træ!$T64*GB$186+AMV4træBP!$T64*GB$187+AVV1træ!$T64*GB$188+AVV1kul!$T64*GB$189+AVV2træ!$T64*GB$190+AVV2halm!$T64*GB$191+AVV2gasGT!$T64*GB$192+KKV!$T64*GB$193+HCVgas!$T64*GB$194+SPolie!$T64*GB$195+SPgas!$T64*GB$196+GeoEL!$T62*GB$197+GeoVa!$T62*GB$198+VP!$T62*GB$199+Sol!$T62*GB$200+Affald!$T66*GB$201)</f>
        <v>-10.049936640825615</v>
      </c>
      <c r="GC43" s="246">
        <f ca="1">IF(Sammenligning!$G$9="GJ",1,(1*3.6))*(AMV1træ!$T66*GC$183+AMV1træBP!$T66*GC$184+AMV3kul!$T64*GC$185+AMV4træ!$T64*GC$186+AMV4træBP!$T64*GC$187+AVV1træ!$T64*GC$188+AVV1kul!$T64*GC$189+AVV2træ!$T64*GC$190+AVV2halm!$T64*GC$191+AVV2gasGT!$T64*GC$192+KKV!$T64*GC$193+HCVgas!$T64*GC$194+SPolie!$T64*GC$195+SPgas!$T64*GC$196+GeoEL!$T62*GC$197+GeoVa!$T62*GC$198+VP!$T62*GC$199+Sol!$T62*GC$200+Affald!$T66*GC$201)</f>
        <v>-10.163776406105619</v>
      </c>
      <c r="GD43" s="246">
        <f ca="1">IF(Sammenligning!$G$9="GJ",1,(1*3.6))*(AMV1træ!$T66*GD$183+AMV1træBP!$T66*GD$184+AMV3kul!$T64*GD$185+AMV4træ!$T64*GD$186+AMV4træBP!$T64*GD$187+AVV1træ!$T64*GD$188+AVV1kul!$T64*GD$189+AVV2træ!$T64*GD$190+AVV2halm!$T64*GD$191+AVV2gasGT!$T64*GD$192+KKV!$T64*GD$193+HCVgas!$T64*GD$194+SPolie!$T64*GD$195+SPgas!$T64*GD$196+GeoEL!$T62*GD$197+GeoVa!$T62*GD$198+VP!$T62*GD$199+Sol!$T62*GD$200+Affald!$T66*GD$201)</f>
        <v>-3.3550313386521102</v>
      </c>
      <c r="GE43" s="246">
        <f ca="1">IF(Sammenligning!$G$9="GJ",1,(1*3.6))*(AMV1træ!$U66*GE$183+AMV1træBP!$U66*GE$184+AMV3kul!$U64*GE$185+AMV4træ!$U64*GE$186+AMV4træBP!$U64*GE$187+AVV1træ!$U64*GE$188+AVV1kul!$U64*GE$189+AVV2træ!$U64*GE$190+AVV2halm!$U64*GE$191+AVV2gasGT!$U64*GE$192+KKV!$U64*GE$193+HCVgas!$U64*GE$194+SPolie!$U64*GE$195+SPgas!$U64*GE$196+GeoEL!$U62*GE$197+GeoVa!$U62*GE$198+VP!$U62*GE$199+Sol!$U62*GE$200+Affald!$U66*GE$201)</f>
        <v>5.3773562664244965</v>
      </c>
      <c r="GF43" s="246">
        <f ca="1">IF(Sammenligning!$G$9="GJ",1,(1*3.6))*(AMV1træ!$U66*GF$183+AMV1træBP!$U66*GF$184+AMV3kul!$U64*GF$185+AMV4træ!$U64*GF$186+AMV4træBP!$U64*GF$187+AVV1træ!$U64*GF$188+AVV1kul!$U64*GF$189+AVV2træ!$U64*GF$190+AVV2halm!$U64*GF$191+AVV2gasGT!$U64*GF$192+KKV!$U64*GF$193+HCVgas!$U64*GF$194+SPolie!$U64*GF$195+SPgas!$U64*GF$196+GeoEL!$U62*GF$197+GeoVa!$U62*GF$198+VP!$U62*GF$199+Sol!$U62*GF$200+Affald!$U66*GF$201)</f>
        <v>-1.8842343588027064</v>
      </c>
      <c r="GG43" s="246">
        <f ca="1">IF(Sammenligning!$G$9="GJ",1,(1*3.6))*(AMV1træ!$U66*GG$183+AMV1træBP!$U66*GG$184+AMV3kul!$U64*GG$185+AMV4træ!$U64*GG$186+AMV4træBP!$U64*GG$187+AVV1træ!$U64*GG$188+AVV1kul!$U64*GG$189+AVV2træ!$U64*GG$190+AVV2halm!$U64*GG$191+AVV2gasGT!$U64*GG$192+KKV!$U64*GG$193+HCVgas!$U64*GG$194+SPolie!$U64*GG$195+SPgas!$U64*GG$196+GeoEL!$U62*GG$197+GeoVa!$U62*GG$198+VP!$U62*GG$199+Sol!$U62*GG$200+Affald!$U66*GG$201)</f>
        <v>-10.851521668723427</v>
      </c>
      <c r="GH43" s="246">
        <f ca="1">IF(Sammenligning!$G$9="GJ",1,(1*3.6))*(AMV1træ!$U66*GH$183+AMV1træBP!$U66*GH$184+AMV3kul!$U64*GH$185+AMV4træ!$U64*GH$186+AMV4træBP!$U64*GH$187+AVV1træ!$U64*GH$188+AVV1kul!$U64*GH$189+AVV2træ!$U64*GH$190+AVV2halm!$U64*GH$191+AVV2gasGT!$U64*GH$192+KKV!$U64*GH$193+HCVgas!$U64*GH$194+SPolie!$U64*GH$195+SPgas!$U64*GH$196+GeoEL!$U62*GH$197+GeoVa!$U62*GH$198+VP!$U62*GH$199+Sol!$U62*GH$200+Affald!$U66*GH$201)</f>
        <v>-9.1015847013257396</v>
      </c>
      <c r="GI43" s="246">
        <f ca="1">IF(Sammenligning!$G$9="GJ",1,(1*3.6))*(AMV1træ!$U66*GI$183+AMV1træBP!$U66*GI$184+AMV3kul!$U64*GI$185+AMV4træ!$U64*GI$186+AMV4træBP!$U64*GI$187+AVV1træ!$U64*GI$188+AVV1kul!$U64*GI$189+AVV2træ!$U64*GI$190+AVV2halm!$U64*GI$191+AVV2gasGT!$U64*GI$192+KKV!$U64*GI$193+HCVgas!$U64*GI$194+SPolie!$U64*GI$195+SPgas!$U64*GI$196+GeoEL!$U62*GI$197+GeoVa!$U62*GI$198+VP!$U62*GI$199+Sol!$U62*GI$200+Affald!$U66*GI$201)</f>
        <v>-9.5982748502324586</v>
      </c>
      <c r="GJ43" s="246">
        <f ca="1">IF(Sammenligning!$G$9="GJ",1,(1*3.6))*(AMV1træ!$U66*GJ$183+AMV1træBP!$U66*GJ$184+AMV3kul!$U64*GJ$185+AMV4træ!$U64*GJ$186+AMV4træBP!$U64*GJ$187+AVV1træ!$U64*GJ$188+AVV1kul!$U64*GJ$189+AVV2træ!$U64*GJ$190+AVV2halm!$U64*GJ$191+AVV2gasGT!$U64*GJ$192+KKV!$U64*GJ$193+HCVgas!$U64*GJ$194+SPolie!$U64*GJ$195+SPgas!$U64*GJ$196+GeoEL!$U62*GJ$197+GeoVa!$U62*GJ$198+VP!$U62*GJ$199+Sol!$U62*GJ$200+Affald!$U66*GJ$201)</f>
        <v>-11.472589640071648</v>
      </c>
      <c r="GK43" s="246">
        <f ca="1">IF(Sammenligning!$G$9="GJ",1,(1*3.6))*(AMV1træ!$U66*GK$183+AMV1træBP!$U66*GK$184+AMV3kul!$U64*GK$185+AMV4træ!$U64*GK$186+AMV4træBP!$U64*GK$187+AVV1træ!$U64*GK$188+AVV1kul!$U64*GK$189+AVV2træ!$U64*GK$190+AVV2halm!$U64*GK$191+AVV2gasGT!$U64*GK$192+KKV!$U64*GK$193+HCVgas!$U64*GK$194+SPolie!$U64*GK$195+SPgas!$U64*GK$196+GeoEL!$U62*GK$197+GeoVa!$U62*GK$198+VP!$U62*GK$199+Sol!$U62*GK$200+Affald!$U66*GK$201)</f>
        <v>-15.122497929181272</v>
      </c>
      <c r="GL43" s="246">
        <f ca="1">IF(Sammenligning!$G$9="GJ",1,(1*3.6))*(AMV1træ!$U66*GL$183+AMV1træBP!$U66*GL$184+AMV3kul!$U64*GL$185+AMV4træ!$U64*GL$186+AMV4træBP!$U64*GL$187+AVV1træ!$U64*GL$188+AVV1kul!$U64*GL$189+AVV2træ!$U64*GL$190+AVV2halm!$U64*GL$191+AVV2gasGT!$U64*GL$192+KKV!$U64*GL$193+HCVgas!$U64*GL$194+SPolie!$U64*GL$195+SPgas!$U64*GL$196+GeoEL!$U62*GL$197+GeoVa!$U62*GL$198+VP!$U62*GL$199+Sol!$U62*GL$200+Affald!$U66*GL$201)</f>
        <v>-6.1451746392891522</v>
      </c>
      <c r="GM43" s="246">
        <f ca="1">IF(Sammenligning!$G$9="GJ",1,(1*3.6))*(AMV1træ!$U66*GM$183+AMV1træBP!$U66*GM$184+AMV3kul!$U64*GM$185+AMV4træ!$U64*GM$186+AMV4træBP!$U64*GM$187+AVV1træ!$U64*GM$188+AVV1kul!$U64*GM$189+AVV2træ!$U64*GM$190+AVV2halm!$U64*GM$191+AVV2gasGT!$U64*GM$192+KKV!$U64*GM$193+HCVgas!$U64*GM$194+SPolie!$U64*GM$195+SPgas!$U64*GM$196+GeoEL!$U62*GM$197+GeoVa!$U62*GM$198+VP!$U62*GM$199+Sol!$U62*GM$200+Affald!$U66*GM$201)</f>
        <v>-6.0277047686139742</v>
      </c>
      <c r="GN43" s="246">
        <f ca="1">IF(Sammenligning!$G$9="GJ",1,(1*3.6))*(AMV1træ!$U66*GN$183+AMV1træBP!$U66*GN$184+AMV3kul!$U64*GN$185+AMV4træ!$U64*GN$186+AMV4træBP!$U64*GN$187+AVV1træ!$U64*GN$188+AVV1kul!$U64*GN$189+AVV2træ!$U64*GN$190+AVV2halm!$U64*GN$191+AVV2gasGT!$U64*GN$192+KKV!$U64*GN$193+HCVgas!$U64*GN$194+SPolie!$U64*GN$195+SPgas!$U64*GN$196+GeoEL!$U62*GN$197+GeoVa!$U62*GN$198+VP!$U62*GN$199+Sol!$U62*GN$200+Affald!$U66*GN$201)</f>
        <v>-10.092571617964593</v>
      </c>
      <c r="GO43" s="246">
        <f ca="1">IF(Sammenligning!$G$9="GJ",1,(1*3.6))*(AMV1træ!$U66*GO$183+AMV1træBP!$U66*GO$184+AMV3kul!$U64*GO$185+AMV4træ!$U64*GO$186+AMV4træBP!$U64*GO$187+AVV1træ!$U64*GO$188+AVV1kul!$U64*GO$189+AVV2træ!$U64*GO$190+AVV2halm!$U64*GO$191+AVV2gasGT!$U64*GO$192+KKV!$U64*GO$193+HCVgas!$U64*GO$194+SPolie!$U64*GO$195+SPgas!$U64*GO$196+GeoEL!$U62*GO$197+GeoVa!$U62*GO$198+VP!$U62*GO$199+Sol!$U62*GO$200+Affald!$U66*GO$201)</f>
        <v>-9.2587999991083425</v>
      </c>
      <c r="GP43" s="246">
        <f ca="1">IF(Sammenligning!$G$9="GJ",1,(1*3.6))*(AMV1træ!$U66*GP$183+AMV1træBP!$U66*GP$184+AMV3kul!$U64*GP$185+AMV4træ!$U64*GP$186+AMV4træBP!$U64*GP$187+AVV1træ!$U64*GP$188+AVV1kul!$U64*GP$189+AVV2træ!$U64*GP$190+AVV2halm!$U64*GP$191+AVV2gasGT!$U64*GP$192+KKV!$U64*GP$193+HCVgas!$U64*GP$194+SPolie!$U64*GP$195+SPgas!$U64*GP$196+GeoEL!$U62*GP$197+GeoVa!$U62*GP$198+VP!$U62*GP$199+Sol!$U62*GP$200+Affald!$U66*GP$201)</f>
        <v>-2.4696421705265545</v>
      </c>
      <c r="GQ43" s="310">
        <f ca="1">IF(Sammenligning!$G$9="GJ",1,(1*3.6))*(AMV1træ!$V66*GQ$183+AMV1træBP!$V66*GQ$184+AMV3kul!$V64*GQ$185+AMV4træ!$V64*GQ$186+AMV4træBP!$V64*GQ$187+AVV1træ!$V64*GQ$188+AVV1kul!$V64*GQ$189+AVV2træ!$V64*GQ$190+AVV2halm!$V64*GQ$191+AVV2gasGT!$V64*GQ$192+KKV!$V64*GQ$193+HCVgas!$V64*GQ$194+SPolie!$V64*GQ$195+SPgas!$V64*GQ$196+GeoEL!$V62*GQ$197+GeoVa!$V62*GQ$198+VP!$V62*GQ$199+Sol!$V62*GQ$200+Affald!$V66*GQ$201)</f>
        <v>5.5914496120241974</v>
      </c>
      <c r="GR43" s="310">
        <f ca="1">IF(Sammenligning!$G$9="GJ",1,(1*3.6))*(AMV1træ!$V66*GR$183+AMV1træBP!$V66*GR$184+AMV3kul!$V64*GR$185+AMV4træ!$V64*GR$186+AMV4træBP!$V64*GR$187+AVV1træ!$V64*GR$188+AVV1kul!$V64*GR$189+AVV2træ!$V64*GR$190+AVV2halm!$V64*GR$191+AVV2gasGT!$V64*GR$192+KKV!$V64*GR$193+HCVgas!$V64*GR$194+SPolie!$V64*GR$195+SPgas!$V64*GR$196+GeoEL!$V62*GR$197+GeoVa!$V62*GR$198+VP!$V62*GR$199+Sol!$V62*GR$200+Affald!$V66*GR$201)</f>
        <v>0.9785419702670406</v>
      </c>
      <c r="GS43" s="310">
        <f ca="1">IF(Sammenligning!$G$9="GJ",1,(1*3.6))*(AMV1træ!$V66*GS$183+AMV1træBP!$V66*GS$184+AMV3kul!$V64*GS$185+AMV4træ!$V64*GS$186+AMV4træBP!$V64*GS$187+AVV1træ!$V64*GS$188+AVV1kul!$V64*GS$189+AVV2træ!$V64*GS$190+AVV2halm!$V64*GS$191+AVV2gasGT!$V64*GS$192+KKV!$V64*GS$193+HCVgas!$V64*GS$194+SPolie!$V64*GS$195+SPgas!$V64*GS$196+GeoEL!$V62*GS$197+GeoVa!$V62*GS$198+VP!$V62*GS$199+Sol!$V62*GS$200+Affald!$V66*GS$201)</f>
        <v>-10.850230873262204</v>
      </c>
      <c r="GT43" s="310">
        <f ca="1">IF(Sammenligning!$G$9="GJ",1,(1*3.6))*(AMV1træ!$V66*GT$183+AMV1træBP!$V66*GT$184+AMV3kul!$V64*GT$185+AMV4træ!$V64*GT$186+AMV4træBP!$V64*GT$187+AVV1træ!$V64*GT$188+AVV1kul!$V64*GT$189+AVV2træ!$V64*GT$190+AVV2halm!$V64*GT$191+AVV2gasGT!$V64*GT$192+KKV!$V64*GT$193+HCVgas!$V64*GT$194+SPolie!$V64*GT$195+SPgas!$V64*GT$196+GeoEL!$V62*GT$197+GeoVa!$V62*GT$198+VP!$V62*GT$199+Sol!$V62*GT$200+Affald!$V66*GT$201)</f>
        <v>-8.394699889627427</v>
      </c>
      <c r="GU43" s="310">
        <f ca="1">IF(Sammenligning!$G$9="GJ",1,(1*3.6))*(AMV1træ!$V66*GU$183+AMV1træBP!$V66*GU$184+AMV3kul!$V64*GU$185+AMV4træ!$V64*GU$186+AMV4træBP!$V64*GU$187+AVV1træ!$V64*GU$188+AVV1kul!$V64*GU$189+AVV2træ!$V64*GU$190+AVV2halm!$V64*GU$191+AVV2gasGT!$V64*GU$192+KKV!$V64*GU$193+HCVgas!$V64*GU$194+SPolie!$V64*GU$195+SPgas!$V64*GU$196+GeoEL!$V62*GU$197+GeoVa!$V62*GU$198+VP!$V62*GU$199+Sol!$V62*GU$200+Affald!$V66*GU$201)</f>
        <v>-9.1591767410961289</v>
      </c>
      <c r="GV43" s="310">
        <f ca="1">IF(Sammenligning!$G$9="GJ",1,(1*3.6))*(AMV1træ!$V66*GV$183+AMV1træBP!$V66*GV$184+AMV3kul!$V64*GV$185+AMV4træ!$V64*GV$186+AMV4træBP!$V64*GV$187+AVV1træ!$V64*GV$188+AVV1kul!$V64*GV$189+AVV2træ!$V64*GV$190+AVV2halm!$V64*GV$191+AVV2gasGT!$V64*GV$192+KKV!$V64*GV$193+HCVgas!$V64*GV$194+SPolie!$V64*GV$195+SPgas!$V64*GV$196+GeoEL!$V62*GV$197+GeoVa!$V62*GV$198+VP!$V62*GV$199+Sol!$V62*GV$200+Affald!$V66*GV$201)</f>
        <v>-10.54820698822228</v>
      </c>
      <c r="GW43" s="310">
        <f ca="1">IF(Sammenligning!$G$9="GJ",1,(1*3.6))*(AMV1træ!$V66*GW$183+AMV1træBP!$V66*GW$184+AMV3kul!$V64*GW$185+AMV4træ!$V64*GW$186+AMV4træBP!$V64*GW$187+AVV1træ!$V64*GW$188+AVV1kul!$V64*GW$189+AVV2træ!$V64*GW$190+AVV2halm!$V64*GW$191+AVV2gasGT!$V64*GW$192+KKV!$V64*GW$193+HCVgas!$V64*GW$194+SPolie!$V64*GW$195+SPgas!$V64*GW$196+GeoEL!$V62*GW$197+GeoVa!$V62*GW$198+VP!$V62*GW$199+Sol!$V62*GW$200+Affald!$V66*GW$201)</f>
        <v>-14.372873058048409</v>
      </c>
      <c r="GX43" s="310">
        <f ca="1">IF(Sammenligning!$G$9="GJ",1,(1*3.6))*(AMV1træ!$V66*GX$183+AMV1træBP!$V66*GX$184+AMV3kul!$V64*GX$185+AMV4træ!$V64*GX$186+AMV4træBP!$V64*GX$187+AVV1træ!$V64*GX$188+AVV1kul!$V64*GX$189+AVV2træ!$V64*GX$190+AVV2halm!$V64*GX$191+AVV2gasGT!$V64*GX$192+KKV!$V64*GX$193+HCVgas!$V64*GX$194+SPolie!$V64*GX$195+SPgas!$V64*GX$196+GeoEL!$V62*GX$197+GeoVa!$V62*GX$198+VP!$V62*GX$199+Sol!$V62*GX$200+Affald!$V66*GX$201)</f>
        <v>-6.3310142315391502</v>
      </c>
      <c r="GY43" s="310">
        <f ca="1">IF(Sammenligning!$G$9="GJ",1,(1*3.6))*(AMV1træ!$V66*GY$183+AMV1træBP!$V66*GY$184+AMV3kul!$V64*GY$185+AMV4træ!$V64*GY$186+AMV4træBP!$V64*GY$187+AVV1træ!$V64*GY$188+AVV1kul!$V64*GY$189+AVV2træ!$V64*GY$190+AVV2halm!$V64*GY$191+AVV2gasGT!$V64*GY$192+KKV!$V64*GY$193+HCVgas!$V64*GY$194+SPolie!$V64*GY$195+SPgas!$V64*GY$196+GeoEL!$V62*GY$197+GeoVa!$V62*GY$198+VP!$V62*GY$199+Sol!$V62*GY$200+Affald!$V66*GY$201)</f>
        <v>-5.9975948783613289</v>
      </c>
      <c r="GZ43" s="310">
        <f ca="1">IF(Sammenligning!$G$9="GJ",1,(1*3.6))*(AMV1træ!$V66*GZ$183+AMV1træBP!$V66*GZ$184+AMV3kul!$V64*GZ$185+AMV4træ!$V64*GZ$186+AMV4træBP!$V64*GZ$187+AVV1træ!$V64*GZ$188+AVV1kul!$V64*GZ$189+AVV2træ!$V64*GZ$190+AVV2halm!$V64*GZ$191+AVV2gasGT!$V64*GZ$192+KKV!$V64*GZ$193+HCVgas!$V64*GZ$194+SPolie!$V64*GZ$195+SPgas!$V64*GZ$196+GeoEL!$V62*GZ$197+GeoVa!$V62*GZ$198+VP!$V62*GZ$199+Sol!$V62*GZ$200+Affald!$V66*GZ$201)</f>
        <v>-10.127500216625158</v>
      </c>
      <c r="HA43" s="310">
        <f ca="1">IF(Sammenligning!$G$9="GJ",1,(1*3.6))*(AMV1træ!$V66*HA$183+AMV1træBP!$V66*HA$184+AMV3kul!$V64*HA$185+AMV4træ!$V64*HA$186+AMV4træBP!$V64*HA$187+AVV1træ!$V64*HA$188+AVV1kul!$V64*HA$189+AVV2træ!$V64*HA$190+AVV2halm!$V64*HA$191+AVV2gasGT!$V64*HA$192+KKV!$V64*HA$193+HCVgas!$V64*HA$194+SPolie!$V64*HA$195+SPgas!$V64*HA$196+GeoEL!$V62*HA$197+GeoVa!$V62*HA$198+VP!$V62*HA$199+Sol!$V62*HA$200+Affald!$V66*HA$201)</f>
        <v>-7.8924659175438698</v>
      </c>
      <c r="HB43" s="310">
        <f ca="1">IF(Sammenligning!$G$9="GJ",1,(1*3.6))*(AMV1træ!$V66*HB$183+AMV1træBP!$V66*HB$184+AMV3kul!$V64*HB$185+AMV4træ!$V64*HB$186+AMV4træBP!$V64*HB$187+AVV1træ!$V64*HB$188+AVV1kul!$V64*HB$189+AVV2træ!$V64*HB$190+AVV2halm!$V64*HB$191+AVV2gasGT!$V64*HB$192+KKV!$V64*HB$193+HCVgas!$V64*HB$194+SPolie!$V64*HB$195+SPgas!$V64*HB$196+GeoEL!$V62*HB$197+GeoVa!$V62*HB$198+VP!$V62*HB$199+Sol!$V62*HB$200+Affald!$V66*HB$201)</f>
        <v>0.23213315785017791</v>
      </c>
      <c r="HC43" s="246">
        <f ca="1">IF(Sammenligning!$G$9="GJ",1,(1*3.6))*(AMV1træ!$W66*HC$183+AMV1træBP!$W66*HC$184+AMV3kul!$W64*HC$185+AMV4træ!$W64*HC$186+AMV4træBP!$W64*HC$187+AVV1træ!$W64*HC$188+AVV1kul!$W64*HC$189+AVV2træ!$W64*HC$190+AVV2halm!$W64*HC$191+AVV2gasGT!$W64*HC$192+KKV!$W64*HC$193+HCVgas!$W64*HC$194+SPolie!$W64*HC$195+SPgas!$W64*HC$196+GeoEL!$W62*HC$197+GeoVa!$W62*HC$198+VP!$W62*HC$199+Sol!$W62*HC$200+Affald!$W66*HC$201)</f>
        <v>0</v>
      </c>
      <c r="HD43" s="246">
        <f ca="1">IF(Sammenligning!$G$9="GJ",1,(1*3.6))*(AMV1træ!$W66*HD$183+AMV1træBP!$W66*HD$184+AMV3kul!$W64*HD$185+AMV4træ!$W64*HD$186+AMV4træBP!$W64*HD$187+AVV1træ!$W64*HD$188+AVV1kul!$W64*HD$189+AVV2træ!$W64*HD$190+AVV2halm!$W64*HD$191+AVV2gasGT!$W64*HD$192+KKV!$W64*HD$193+HCVgas!$W64*HD$194+SPolie!$W64*HD$195+SPgas!$W64*HD$196+GeoEL!$W62*HD$197+GeoVa!$W62*HD$198+VP!$W62*HD$199+Sol!$W62*HD$200+Affald!$W66*HD$201)</f>
        <v>2.0078764081013216</v>
      </c>
      <c r="HE43" s="246">
        <f ca="1">IF(Sammenligning!$G$9="GJ",1,(1*3.6))*(AMV1træ!$W66*HE$183+AMV1træBP!$W66*HE$184+AMV3kul!$W64*HE$185+AMV4træ!$W64*HE$186+AMV4træBP!$W64*HE$187+AVV1træ!$W64*HE$188+AVV1kul!$W64*HE$189+AVV2træ!$W64*HE$190+AVV2halm!$W64*HE$191+AVV2gasGT!$W64*HE$192+KKV!$W64*HE$193+HCVgas!$W64*HE$194+SPolie!$W64*HE$195+SPgas!$W64*HE$196+GeoEL!$W62*HE$197+GeoVa!$W62*HE$198+VP!$W62*HE$199+Sol!$W62*HE$200+Affald!$W66*HE$201)</f>
        <v>2.3916363339012889</v>
      </c>
      <c r="HF43" s="246">
        <f ca="1">IF(Sammenligning!$G$9="GJ",1,(1*3.6))*(AMV1træ!$W66*HF$183+AMV1træBP!$W66*HF$184+AMV3kul!$W64*HF$185+AMV4træ!$W64*HF$186+AMV4træBP!$W64*HF$187+AVV1træ!$W64*HF$188+AVV1kul!$W64*HF$189+AVV2træ!$W64*HF$190+AVV2halm!$W64*HF$191+AVV2gasGT!$W64*HF$192+KKV!$W64*HF$193+HCVgas!$W64*HF$194+SPolie!$W64*HF$195+SPgas!$W64*HF$196+GeoEL!$W62*HF$197+GeoVa!$W62*HF$198+VP!$W62*HF$199+Sol!$W62*HF$200+Affald!$W66*HF$201)</f>
        <v>3.2099044771543142</v>
      </c>
      <c r="HG43" s="246">
        <f ca="1">IF(Sammenligning!$G$9="GJ",1,(1*3.6))*(AMV1træ!$W66*HG$183+AMV1træBP!$W66*HG$184+AMV3kul!$W64*HG$185+AMV4træ!$W64*HG$186+AMV4træBP!$W64*HG$187+AVV1træ!$W64*HG$188+AVV1kul!$W64*HG$189+AVV2træ!$W64*HG$190+AVV2halm!$W64*HG$191+AVV2gasGT!$W64*HG$192+KKV!$W64*HG$193+HCVgas!$W64*HG$194+SPolie!$W64*HG$195+SPgas!$W64*HG$196+GeoEL!$W62*HG$197+GeoVa!$W62*HG$198+VP!$W62*HG$199+Sol!$W62*HG$200+Affald!$W66*HG$201)</f>
        <v>-12.98924641444156</v>
      </c>
      <c r="HH43" s="246">
        <f ca="1">IF(Sammenligning!$G$9="GJ",1,(1*3.6))*(AMV1træ!$W66*HH$183+AMV1træBP!$W66*HH$184+AMV3kul!$W64*HH$185+AMV4træ!$W64*HH$186+AMV4træBP!$W64*HH$187+AVV1træ!$W64*HH$188+AVV1kul!$W64*HH$189+AVV2træ!$W64*HH$190+AVV2halm!$W64*HH$191+AVV2gasGT!$W64*HH$192+KKV!$W64*HH$193+HCVgas!$W64*HH$194+SPolie!$W64*HH$195+SPgas!$W64*HH$196+GeoEL!$W62*HH$197+GeoVa!$W62*HH$198+VP!$W62*HH$199+Sol!$W62*HH$200+Affald!$W66*HH$201)</f>
        <v>-11.144447100066639</v>
      </c>
      <c r="HI43" s="246">
        <f ca="1">IF(Sammenligning!$G$9="GJ",1,(1*3.6))*(AMV1træ!$W66*HI$183+AMV1træBP!$W66*HI$184+AMV3kul!$W64*HI$185+AMV4træ!$W64*HI$186+AMV4træBP!$W64*HI$187+AVV1træ!$W64*HI$188+AVV1kul!$W64*HI$189+AVV2træ!$W64*HI$190+AVV2halm!$W64*HI$191+AVV2gasGT!$W64*HI$192+KKV!$W64*HI$193+HCVgas!$W64*HI$194+SPolie!$W64*HI$195+SPgas!$W64*HI$196+GeoEL!$W62*HI$197+GeoVa!$W62*HI$198+VP!$W62*HI$199+Sol!$W62*HI$200+Affald!$W66*HI$201)</f>
        <v>-13.45445243323136</v>
      </c>
      <c r="HJ43" s="246">
        <f ca="1">IF(Sammenligning!$G$9="GJ",1,(1*3.6))*(AMV1træ!$W66*HJ$183+AMV1træBP!$W66*HJ$184+AMV3kul!$W64*HJ$185+AMV4træ!$W64*HJ$186+AMV4træBP!$W64*HJ$187+AVV1træ!$W64*HJ$188+AVV1kul!$W64*HJ$189+AVV2træ!$W64*HJ$190+AVV2halm!$W64*HJ$191+AVV2gasGT!$W64*HJ$192+KKV!$W64*HJ$193+HCVgas!$W64*HJ$194+SPolie!$W64*HJ$195+SPgas!$W64*HJ$196+GeoEL!$W62*HJ$197+GeoVa!$W62*HJ$198+VP!$W62*HJ$199+Sol!$W62*HJ$200+Affald!$W66*HJ$201)</f>
        <v>-6.163626642573977</v>
      </c>
      <c r="HK43" s="246">
        <f ca="1">IF(Sammenligning!$G$9="GJ",1,(1*3.6))*(AMV1træ!$W66*HK$183+AMV1træBP!$W66*HK$184+AMV3kul!$W64*HK$185+AMV4træ!$W64*HK$186+AMV4træBP!$W64*HK$187+AVV1træ!$W64*HK$188+AVV1kul!$W64*HK$189+AVV2træ!$W64*HK$190+AVV2halm!$W64*HK$191+AVV2gasGT!$W64*HK$192+KKV!$W64*HK$193+HCVgas!$W64*HK$194+SPolie!$W64*HK$195+SPgas!$W64*HK$196+GeoEL!$W62*HK$197+GeoVa!$W62*HK$198+VP!$W62*HK$199+Sol!$W62*HK$200+Affald!$W66*HK$201)</f>
        <v>-5.6695544925204349</v>
      </c>
      <c r="HL43" s="246">
        <f ca="1">IF(Sammenligning!$G$9="GJ",1,(1*3.6))*(AMV1træ!$W66*HL$183+AMV1træBP!$W66*HL$184+AMV3kul!$W64*HL$185+AMV4træ!$W64*HL$186+AMV4træBP!$W64*HL$187+AVV1træ!$W64*HL$188+AVV1kul!$W64*HL$189+AVV2træ!$W64*HL$190+AVV2halm!$W64*HL$191+AVV2gasGT!$W64*HL$192+KKV!$W64*HL$193+HCVgas!$W64*HL$194+SPolie!$W64*HL$195+SPgas!$W64*HL$196+GeoEL!$W62*HL$197+GeoVa!$W62*HL$198+VP!$W62*HL$199+Sol!$W62*HL$200+Affald!$W66*HL$201)</f>
        <v>-5.5977594131667008</v>
      </c>
      <c r="HM43" s="246">
        <f ca="1">IF(Sammenligning!$G$9="GJ",1,(1*3.6))*(AMV1træ!$W66*HM$183+AMV1træBP!$W66*HM$184+AMV3kul!$W64*HM$185+AMV4træ!$W64*HM$186+AMV4træBP!$W64*HM$187+AVV1træ!$W64*HM$188+AVV1kul!$W64*HM$189+AVV2træ!$W64*HM$190+AVV2halm!$W64*HM$191+AVV2gasGT!$W64*HM$192+KKV!$W64*HM$193+HCVgas!$W64*HM$194+SPolie!$W64*HM$195+SPgas!$W64*HM$196+GeoEL!$W62*HM$197+GeoVa!$W62*HM$198+VP!$W62*HM$199+Sol!$W62*HM$200+Affald!$W66*HM$201)</f>
        <v>-1.6746580835781466</v>
      </c>
      <c r="HN43" s="246">
        <f ca="1">IF(Sammenligning!$G$9="GJ",1,(1*3.6))*(AMV1træ!$W66*HN$183+AMV1træBP!$W66*HN$184+AMV3kul!$W64*HN$185+AMV4træ!$W64*HN$186+AMV4træBP!$W64*HN$187+AVV1træ!$W64*HN$188+AVV1kul!$W64*HN$189+AVV2træ!$W64*HN$190+AVV2halm!$W64*HN$191+AVV2gasGT!$W64*HN$192+KKV!$W64*HN$193+HCVgas!$W64*HN$194+SPolie!$W64*HN$195+SPgas!$W64*HN$196+GeoEL!$W62*HN$197+GeoVa!$W62*HN$198+VP!$W62*HN$199+Sol!$W62*HN$200+Affald!$W66*HN$201)</f>
        <v>2.9091942477711346</v>
      </c>
      <c r="HO43" s="246">
        <f ca="1">IF(Sammenligning!$G$9="GJ",1,(1*3.6))*(AMV1træ!$X66*HO$183+AMV1træBP!$X66*HO$184+AMV3kul!$X64*HO$185+AMV4træ!$X64*HO$186+AMV4træBP!$X64*HO$187+AVV1træ!$X64*HO$188+AVV1kul!$X64*HO$189+AVV2træ!$X64*HO$190+AVV2halm!$X64*HO$191+AVV2gasGT!$X64*HO$192+KKV!$X64*HO$193+HCVgas!$X64*HO$194+SPolie!$X64*HO$195+SPgas!$X64*HO$196+GeoEL!$X62*HO$197+GeoVa!$X62*HO$198+VP!$X62*HO$199+Sol!$X62*HO$200+Affald!$X66*HO$201)</f>
        <v>0</v>
      </c>
      <c r="HP43" s="246">
        <f ca="1">IF(Sammenligning!$G$9="GJ",1,(1*3.6))*(AMV1træ!$X66*HP$183+AMV1træBP!$X66*HP$184+AMV3kul!$X64*HP$185+AMV4træ!$X64*HP$186+AMV4træBP!$X64*HP$187+AVV1træ!$X64*HP$188+AVV1kul!$X64*HP$189+AVV2træ!$X64*HP$190+AVV2halm!$X64*HP$191+AVV2gasGT!$X64*HP$192+KKV!$X64*HP$193+HCVgas!$X64*HP$194+SPolie!$X64*HP$195+SPgas!$X64*HP$196+GeoEL!$X62*HP$197+GeoVa!$X62*HP$198+VP!$X62*HP$199+Sol!$X62*HP$200+Affald!$X66*HP$201)</f>
        <v>1.9686182724720145</v>
      </c>
      <c r="HQ43" s="246">
        <f ca="1">IF(Sammenligning!$G$9="GJ",1,(1*3.6))*(AMV1træ!$X66*HQ$183+AMV1træBP!$X66*HQ$184+AMV3kul!$X64*HQ$185+AMV4træ!$X64*HQ$186+AMV4træBP!$X64*HQ$187+AVV1træ!$X64*HQ$188+AVV1kul!$X64*HQ$189+AVV2træ!$X64*HQ$190+AVV2halm!$X64*HQ$191+AVV2gasGT!$X64*HQ$192+KKV!$X64*HQ$193+HCVgas!$X64*HQ$194+SPolie!$X64*HQ$195+SPgas!$X64*HQ$196+GeoEL!$X62*HQ$197+GeoVa!$X62*HQ$198+VP!$X62*HQ$199+Sol!$X62*HQ$200+Affald!$X66*HQ$201)</f>
        <v>2.3222650307967347</v>
      </c>
      <c r="HR43" s="246">
        <f ca="1">IF(Sammenligning!$G$9="GJ",1,(1*3.6))*(AMV1træ!$X66*HR$183+AMV1træBP!$X66*HR$184+AMV3kul!$X64*HR$185+AMV4træ!$X64*HR$186+AMV4træBP!$X64*HR$187+AVV1træ!$X64*HR$188+AVV1kul!$X64*HR$189+AVV2træ!$X64*HR$190+AVV2halm!$X64*HR$191+AVV2gasGT!$X64*HR$192+KKV!$X64*HR$193+HCVgas!$X64*HR$194+SPolie!$X64*HR$195+SPgas!$X64*HR$196+GeoEL!$X62*HR$197+GeoVa!$X62*HR$198+VP!$X62*HR$199+Sol!$X62*HR$200+Affald!$X66*HR$201)</f>
        <v>3.0526718345787094</v>
      </c>
      <c r="HS43" s="246">
        <f ca="1">IF(Sammenligning!$G$9="GJ",1,(1*3.6))*(AMV1træ!$X66*HS$183+AMV1træBP!$X66*HS$184+AMV3kul!$X64*HS$185+AMV4træ!$X64*HS$186+AMV4træBP!$X64*HS$187+AVV1træ!$X64*HS$188+AVV1kul!$X64*HS$189+AVV2træ!$X64*HS$190+AVV2halm!$X64*HS$191+AVV2gasGT!$X64*HS$192+KKV!$X64*HS$193+HCVgas!$X64*HS$194+SPolie!$X64*HS$195+SPgas!$X64*HS$196+GeoEL!$X62*HS$197+GeoVa!$X62*HS$198+VP!$X62*HS$199+Sol!$X62*HS$200+Affald!$X66*HS$201)</f>
        <v>-12.7570264673693</v>
      </c>
      <c r="HT43" s="246">
        <f ca="1">IF(Sammenligning!$G$9="GJ",1,(1*3.6))*(AMV1træ!$X66*HT$183+AMV1træBP!$X66*HT$184+AMV3kul!$X64*HT$185+AMV4træ!$X64*HT$186+AMV4træBP!$X64*HT$187+AVV1træ!$X64*HT$188+AVV1kul!$X64*HT$189+AVV2træ!$X64*HT$190+AVV2halm!$X64*HT$191+AVV2gasGT!$X64*HT$192+KKV!$X64*HT$193+HCVgas!$X64*HT$194+SPolie!$X64*HT$195+SPgas!$X64*HT$196+GeoEL!$X62*HT$197+GeoVa!$X62*HT$198+VP!$X62*HT$199+Sol!$X62*HT$200+Affald!$X66*HT$201)</f>
        <v>-10.964472107553942</v>
      </c>
      <c r="HU43" s="246">
        <f ca="1">IF(Sammenligning!$G$9="GJ",1,(1*3.6))*(AMV1træ!$X66*HU$183+AMV1træBP!$X66*HU$184+AMV3kul!$X64*HU$185+AMV4træ!$X64*HU$186+AMV4træBP!$X64*HU$187+AVV1træ!$X64*HU$188+AVV1kul!$X64*HU$189+AVV2træ!$X64*HU$190+AVV2halm!$X64*HU$191+AVV2gasGT!$X64*HU$192+KKV!$X64*HU$193+HCVgas!$X64*HU$194+SPolie!$X64*HU$195+SPgas!$X64*HU$196+GeoEL!$X62*HU$197+GeoVa!$X62*HU$198+VP!$X62*HU$199+Sol!$X62*HU$200+Affald!$X66*HU$201)</f>
        <v>-13.191739908889444</v>
      </c>
      <c r="HV43" s="246">
        <f ca="1">IF(Sammenligning!$G$9="GJ",1,(1*3.6))*(AMV1træ!$X66*HV$183+AMV1træBP!$X66*HV$184+AMV3kul!$X64*HV$185+AMV4træ!$X64*HV$186+AMV4træBP!$X64*HV$187+AVV1træ!$X64*HV$188+AVV1kul!$X64*HV$189+AVV2træ!$X64*HV$190+AVV2halm!$X64*HV$191+AVV2gasGT!$X64*HV$192+KKV!$X64*HV$193+HCVgas!$X64*HV$194+SPolie!$X64*HV$195+SPgas!$X64*HV$196+GeoEL!$X62*HV$197+GeoVa!$X62*HV$198+VP!$X62*HV$199+Sol!$X62*HV$200+Affald!$X66*HV$201)</f>
        <v>-6.0612685234789891</v>
      </c>
      <c r="HW43" s="246">
        <f ca="1">IF(Sammenligning!$G$9="GJ",1,(1*3.6))*(AMV1træ!$X66*HW$183+AMV1træBP!$X66*HW$184+AMV3kul!$X64*HW$185+AMV4træ!$X64*HW$186+AMV4træBP!$X64*HW$187+AVV1træ!$X64*HW$188+AVV1kul!$X64*HW$189+AVV2træ!$X64*HW$190+AVV2halm!$X64*HW$191+AVV2gasGT!$X64*HW$192+KKV!$X64*HW$193+HCVgas!$X64*HW$194+SPolie!$X64*HW$195+SPgas!$X64*HW$196+GeoEL!$X62*HW$197+GeoVa!$X62*HW$198+VP!$X62*HW$199+Sol!$X62*HW$200+Affald!$X66*HW$201)</f>
        <v>-5.6649708325102841</v>
      </c>
      <c r="HX43" s="246">
        <f ca="1">IF(Sammenligning!$G$9="GJ",1,(1*3.6))*(AMV1træ!$X66*HX$183+AMV1træBP!$X66*HX$184+AMV3kul!$X64*HX$185+AMV4træ!$X64*HX$186+AMV4træBP!$X64*HX$187+AVV1træ!$X64*HX$188+AVV1kul!$X64*HX$189+AVV2træ!$X64*HX$190+AVV2halm!$X64*HX$191+AVV2gasGT!$X64*HX$192+KKV!$X64*HX$193+HCVgas!$X64*HX$194+SPolie!$X64*HX$195+SPgas!$X64*HX$196+GeoEL!$X62*HX$197+GeoVa!$X62*HX$198+VP!$X62*HX$199+Sol!$X62*HX$200+Affald!$X66*HX$201)</f>
        <v>-5.5856886653415847</v>
      </c>
      <c r="HY43" s="246">
        <f ca="1">IF(Sammenligning!$G$9="GJ",1,(1*3.6))*(AMV1træ!$X66*HY$183+AMV1træBP!$X66*HY$184+AMV3kul!$X64*HY$185+AMV4træ!$X64*HY$186+AMV4træBP!$X64*HY$187+AVV1træ!$X64*HY$188+AVV1kul!$X64*HY$189+AVV2træ!$X64*HY$190+AVV2halm!$X64*HY$191+AVV2gasGT!$X64*HY$192+KKV!$X64*HY$193+HCVgas!$X64*HY$194+SPolie!$X64*HY$195+SPgas!$X64*HY$196+GeoEL!$X62*HY$197+GeoVa!$X62*HY$198+VP!$X62*HY$199+Sol!$X62*HY$200+Affald!$X66*HY$201)</f>
        <v>-1.6846567515931294</v>
      </c>
      <c r="HZ43" s="246">
        <f ca="1">IF(Sammenligning!$G$9="GJ",1,(1*3.6))*(AMV1træ!$X66*HZ$183+AMV1træBP!$X66*HZ$184+AMV3kul!$X64*HZ$185+AMV4træ!$X64*HZ$186+AMV4træBP!$X64*HZ$187+AVV1træ!$X64*HZ$188+AVV1kul!$X64*HZ$189+AVV2træ!$X64*HZ$190+AVV2halm!$X64*HZ$191+AVV2gasGT!$X64*HZ$192+KKV!$X64*HZ$193+HCVgas!$X64*HZ$194+SPolie!$X64*HZ$195+SPgas!$X64*HZ$196+GeoEL!$X62*HZ$197+GeoVa!$X62*HZ$198+VP!$X62*HZ$199+Sol!$X62*HZ$200+Affald!$X66*HZ$201)</f>
        <v>2.8334713479091969</v>
      </c>
      <c r="IA43" s="246">
        <f ca="1">IF(Sammenligning!$G$9="GJ",1,(1*3.6))*(AMV1træ!$Y66*IA$183+AMV1træBP!$Y66*IA$184+AMV3kul!$Y64*IA$185+AMV4træ!$Y64*IA$186+AMV4træBP!$Y64*IA$187+AVV1træ!$Y64*IA$188+AVV1kul!$Y64*IA$189+AVV2træ!$Y64*IA$190+AVV2halm!$Y64*IA$191+AVV2gasGT!$Y64*IA$192+KKV!$Y64*IA$193+HCVgas!$Y64*IA$194+SPolie!$Y64*IA$195+SPgas!$Y64*IA$196+GeoEL!$Y62*IA$197+GeoVa!$Y62*IA$198+VP!$Y62*IA$199+Sol!$Y62*IA$200+Affald!$Y66*IA$201)</f>
        <v>0</v>
      </c>
      <c r="IB43" s="246">
        <f ca="1">IF(Sammenligning!$G$9="GJ",1,(1*3.6))*(AMV1træ!$Y66*IB$183+AMV1træBP!$Y66*IB$184+AMV3kul!$Y64*IB$185+AMV4træ!$Y64*IB$186+AMV4træBP!$Y64*IB$187+AVV1træ!$Y64*IB$188+AVV1kul!$Y64*IB$189+AVV2træ!$Y64*IB$190+AVV2halm!$Y64*IB$191+AVV2gasGT!$Y64*IB$192+KKV!$Y64*IB$193+HCVgas!$Y64*IB$194+SPolie!$Y64*IB$195+SPgas!$Y64*IB$196+GeoEL!$Y62*IB$197+GeoVa!$Y62*IB$198+VP!$Y62*IB$199+Sol!$Y62*IB$200+Affald!$Y66*IB$201)</f>
        <v>1.9311177414467144</v>
      </c>
      <c r="IC43" s="246">
        <f ca="1">IF(Sammenligning!$G$9="GJ",1,(1*3.6))*(AMV1træ!$Y66*IC$183+AMV1træBP!$Y66*IC$184+AMV3kul!$Y64*IC$185+AMV4træ!$Y64*IC$186+AMV4træBP!$Y64*IC$187+AVV1træ!$Y64*IC$188+AVV1kul!$Y64*IC$189+AVV2træ!$Y64*IC$190+AVV2halm!$Y64*IC$191+AVV2gasGT!$Y64*IC$192+KKV!$Y64*IC$193+HCVgas!$Y64*IC$194+SPolie!$Y64*IC$195+SPgas!$Y64*IC$196+GeoEL!$Y62*IC$197+GeoVa!$Y62*IC$198+VP!$Y62*IC$199+Sol!$Y62*IC$200+Affald!$Y66*IC$201)</f>
        <v>2.2559995125127799</v>
      </c>
      <c r="ID43" s="246">
        <f ca="1">IF(Sammenligning!$G$9="GJ",1,(1*3.6))*(AMV1træ!$Y66*ID$183+AMV1træBP!$Y66*ID$184+AMV3kul!$Y64*ID$185+AMV4træ!$Y64*ID$186+AMV4træBP!$Y64*ID$187+AVV1træ!$Y64*ID$188+AVV1kul!$Y64*ID$189+AVV2træ!$Y64*ID$190+AVV2halm!$Y64*ID$191+AVV2gasGT!$Y64*ID$192+KKV!$Y64*ID$193+HCVgas!$Y64*ID$194+SPolie!$Y64*ID$195+SPgas!$Y64*ID$196+GeoEL!$Y62*ID$197+GeoVa!$Y62*ID$198+VP!$Y62*ID$199+Sol!$Y62*ID$200+Affald!$Y66*ID$201)</f>
        <v>2.9024785689898387</v>
      </c>
      <c r="IE43" s="246">
        <f ca="1">IF(Sammenligning!$G$9="GJ",1,(1*3.6))*(AMV1træ!$Y66*IE$183+AMV1træBP!$Y66*IE$184+AMV3kul!$Y64*IE$185+AMV4træ!$Y64*IE$186+AMV4træBP!$Y64*IE$187+AVV1træ!$Y64*IE$188+AVV1kul!$Y64*IE$189+AVV2træ!$Y64*IE$190+AVV2halm!$Y64*IE$191+AVV2gasGT!$Y64*IE$192+KKV!$Y64*IE$193+HCVgas!$Y64*IE$194+SPolie!$Y64*IE$195+SPgas!$Y64*IE$196+GeoEL!$Y62*IE$197+GeoVa!$Y62*IE$198+VP!$Y62*IE$199+Sol!$Y62*IE$200+Affald!$Y66*IE$201)</f>
        <v>-12.535203113043329</v>
      </c>
      <c r="IF43" s="246">
        <f ca="1">IF(Sammenligning!$G$9="GJ",1,(1*3.6))*(AMV1træ!$Y66*IF$183+AMV1træBP!$Y66*IF$184+AMV3kul!$Y64*IF$185+AMV4træ!$Y64*IF$186+AMV4træBP!$Y64*IF$187+AVV1træ!$Y64*IF$188+AVV1kul!$Y64*IF$189+AVV2træ!$Y64*IF$190+AVV2halm!$Y64*IF$191+AVV2gasGT!$Y64*IF$192+KKV!$Y64*IF$193+HCVgas!$Y64*IF$194+SPolie!$Y64*IF$195+SPgas!$Y64*IF$196+GeoEL!$Y62*IF$197+GeoVa!$Y62*IF$198+VP!$Y62*IF$199+Sol!$Y62*IF$200+Affald!$Y66*IF$201)</f>
        <v>-10.792554677387896</v>
      </c>
      <c r="IG43" s="246">
        <f ca="1">IF(Sammenligning!$G$9="GJ",1,(1*3.6))*(AMV1træ!$Y66*IG$183+AMV1træBP!$Y66*IG$184+AMV3kul!$Y64*IG$185+AMV4træ!$Y64*IG$186+AMV4træBP!$Y64*IG$187+AVV1træ!$Y64*IG$188+AVV1kul!$Y64*IG$189+AVV2træ!$Y64*IG$190+AVV2halm!$Y64*IG$191+AVV2gasGT!$Y64*IG$192+KKV!$Y64*IG$193+HCVgas!$Y64*IG$194+SPolie!$Y64*IG$195+SPgas!$Y64*IG$196+GeoEL!$Y62*IG$197+GeoVa!$Y62*IG$198+VP!$Y62*IG$199+Sol!$Y62*IG$200+Affald!$Y66*IG$201)</f>
        <v>-12.940789143859629</v>
      </c>
      <c r="IH43" s="246">
        <f ca="1">IF(Sammenligning!$G$9="GJ",1,(1*3.6))*(AMV1træ!$Y66*IH$183+AMV1træBP!$Y66*IH$184+AMV3kul!$Y64*IH$185+AMV4træ!$Y64*IH$186+AMV4træBP!$Y64*IH$187+AVV1træ!$Y64*IH$188+AVV1kul!$Y64*IH$189+AVV2træ!$Y64*IH$190+AVV2halm!$Y64*IH$191+AVV2gasGT!$Y64*IH$192+KKV!$Y64*IH$193+HCVgas!$Y64*IH$194+SPolie!$Y64*IH$195+SPgas!$Y64*IH$196+GeoEL!$Y62*IH$197+GeoVa!$Y62*IH$198+VP!$Y62*IH$199+Sol!$Y62*IH$200+Affald!$Y66*IH$201)</f>
        <v>-5.9634930239734167</v>
      </c>
      <c r="II43" s="246">
        <f ca="1">IF(Sammenligning!$G$9="GJ",1,(1*3.6))*(AMV1træ!$Y66*II$183+AMV1træBP!$Y66*II$184+AMV3kul!$Y64*II$185+AMV4træ!$Y64*II$186+AMV4træBP!$Y64*II$187+AVV1træ!$Y64*II$188+AVV1kul!$Y64*II$189+AVV2træ!$Y64*II$190+AVV2halm!$Y64*II$191+AVV2gasGT!$Y64*II$192+KKV!$Y64*II$193+HCVgas!$Y64*II$194+SPolie!$Y64*II$195+SPgas!$Y64*II$196+GeoEL!$Y62*II$197+GeoVa!$Y62*II$198+VP!$Y62*II$199+Sol!$Y62*II$200+Affald!$Y66*II$201)</f>
        <v>-5.6605923850454536</v>
      </c>
      <c r="IJ43" s="246">
        <f ca="1">IF(Sammenligning!$G$9="GJ",1,(1*3.6))*(AMV1træ!$Y66*IJ$183+AMV1træBP!$Y66*IJ$184+AMV3kul!$Y64*IJ$185+AMV4træ!$Y64*IJ$186+AMV4træBP!$Y64*IJ$187+AVV1træ!$Y64*IJ$188+AVV1kul!$Y64*IJ$189+AVV2træ!$Y64*IJ$190+AVV2halm!$Y64*IJ$191+AVV2gasGT!$Y64*IJ$192+KKV!$Y64*IJ$193+HCVgas!$Y64*IJ$194+SPolie!$Y64*IJ$195+SPgas!$Y64*IJ$196+GeoEL!$Y62*IJ$197+GeoVa!$Y62*IJ$198+VP!$Y62*IJ$199+Sol!$Y62*IJ$200+Affald!$Y66*IJ$201)</f>
        <v>-5.5741583303916888</v>
      </c>
      <c r="IK43" s="246">
        <f ca="1">IF(Sammenligning!$G$9="GJ",1,(1*3.6))*(AMV1træ!$Y66*IK$183+AMV1træBP!$Y66*IK$184+AMV3kul!$Y64*IK$185+AMV4træ!$Y64*IK$186+AMV4træBP!$Y64*IK$187+AVV1træ!$Y64*IK$188+AVV1kul!$Y64*IK$189+AVV2træ!$Y64*IK$190+AVV2halm!$Y64*IK$191+AVV2gasGT!$Y64*IK$192+KKV!$Y64*IK$193+HCVgas!$Y64*IK$194+SPolie!$Y64*IK$195+SPgas!$Y64*IK$196+GeoEL!$Y62*IK$197+GeoVa!$Y62*IK$198+VP!$Y62*IK$199+Sol!$Y62*IK$200+Affald!$Y66*IK$201)</f>
        <v>-1.6942077746892854</v>
      </c>
      <c r="IL43" s="246">
        <f ca="1">IF(Sammenligning!$G$9="GJ",1,(1*3.6))*(AMV1træ!$Y66*IL$183+AMV1træBP!$Y66*IL$184+AMV3kul!$Y64*IL$185+AMV4træ!$Y64*IL$186+AMV4træBP!$Y64*IL$187+AVV1træ!$Y64*IL$188+AVV1kul!$Y64*IL$189+AVV2træ!$Y64*IL$190+AVV2halm!$Y64*IL$191+AVV2gasGT!$Y64*IL$192+KKV!$Y64*IL$193+HCVgas!$Y64*IL$194+SPolie!$Y64*IL$195+SPgas!$Y64*IL$196+GeoEL!$Y62*IL$197+GeoVa!$Y62*IL$198+VP!$Y62*IL$199+Sol!$Y62*IL$200+Affald!$Y66*IL$201)</f>
        <v>2.7611385967461888</v>
      </c>
      <c r="IM43" s="246">
        <f ca="1">IF(Sammenligning!$G$9="GJ",1,(1*3.6))*(AMV1træ!$Z66*IM$183+AMV1træBP!$Z66*IM$184+AMV3kul!$Z64*IM$185+AMV4træ!$Z64*IM$186+AMV4træBP!$Z64*IM$187+AVV1træ!$Z64*IM$188+AVV1kul!$Z64*IM$189+AVV2træ!$Z64*IM$190+AVV2halm!$Z64*IM$191+AVV2gasGT!$Z64*IM$192+KKV!$Z64*IM$193+HCVgas!$Z64*IM$194+SPolie!$Z64*IM$195+SPgas!$Z64*IM$196+GeoEL!$Z62*IM$197+GeoVa!$Z62*IM$198+VP!$Z62*IM$199+Sol!$Z62*IM$200+Affald!$Z66*IM$201)</f>
        <v>0</v>
      </c>
      <c r="IN43" s="246">
        <f ca="1">IF(Sammenligning!$G$9="GJ",1,(1*3.6))*(AMV1træ!$Z66*IN$183+AMV1træBP!$Z66*IN$184+AMV3kul!$Z64*IN$185+AMV4træ!$Z64*IN$186+AMV4træBP!$Z64*IN$187+AVV1træ!$Z64*IN$188+AVV1kul!$Z64*IN$189+AVV2træ!$Z64*IN$190+AVV2halm!$Z64*IN$191+AVV2gasGT!$Z64*IN$192+KKV!$Z64*IN$193+HCVgas!$Z64*IN$194+SPolie!$Z64*IN$195+SPgas!$Z64*IN$196+GeoEL!$Z62*IN$197+GeoVa!$Z62*IN$198+VP!$Z62*IN$199+Sol!$Z62*IN$200+Affald!$Z66*IN$201)</f>
        <v>1.8935891664455271</v>
      </c>
      <c r="IO43" s="246">
        <f ca="1">IF(Sammenligning!$G$9="GJ",1,(1*3.6))*(AMV1træ!$Z66*IO$183+AMV1træBP!$Z66*IO$184+AMV3kul!$Z64*IO$185+AMV4træ!$Z64*IO$186+AMV4træBP!$Z64*IO$187+AVV1træ!$Z64*IO$188+AVV1kul!$Z64*IO$189+AVV2træ!$Z64*IO$190+AVV2halm!$Z64*IO$191+AVV2gasGT!$Z64*IO$192+KKV!$Z64*IO$193+HCVgas!$Z64*IO$194+SPolie!$Z64*IO$195+SPgas!$Z64*IO$196+GeoEL!$Z62*IO$197+GeoVa!$Z62*IO$198+VP!$Z62*IO$199+Sol!$Z62*IO$200+Affald!$Z66*IO$201)</f>
        <v>2.1896844389679764</v>
      </c>
      <c r="IP43" s="246">
        <f ca="1">IF(Sammenligning!$G$9="GJ",1,(1*3.6))*(AMV1træ!$Z66*IP$183+AMV1træBP!$Z66*IP$184+AMV3kul!$Z64*IP$185+AMV4træ!$Z64*IP$186+AMV4træBP!$Z64*IP$187+AVV1træ!$Z64*IP$188+AVV1kul!$Z64*IP$189+AVV2træ!$Z64*IP$190+AVV2halm!$Z64*IP$191+AVV2gasGT!$Z64*IP$192+KKV!$Z64*IP$193+HCVgas!$Z64*IP$194+SPolie!$Z64*IP$195+SPgas!$Z64*IP$196+GeoEL!$Z62*IP$197+GeoVa!$Z62*IP$198+VP!$Z62*IP$199+Sol!$Z62*IP$200+Affald!$Z66*IP$201)</f>
        <v>2.7521729845563163</v>
      </c>
      <c r="IQ43" s="246">
        <f ca="1">IF(Sammenligning!$G$9="GJ",1,(1*3.6))*(AMV1træ!$Z66*IQ$183+AMV1træBP!$Z66*IQ$184+AMV3kul!$Z64*IQ$185+AMV4træ!$Z64*IQ$186+AMV4træBP!$Z64*IQ$187+AVV1træ!$Z64*IQ$188+AVV1kul!$Z64*IQ$189+AVV2træ!$Z64*IQ$190+AVV2halm!$Z64*IQ$191+AVV2gasGT!$Z64*IQ$192+KKV!$Z64*IQ$193+HCVgas!$Z64*IQ$194+SPolie!$Z64*IQ$195+SPgas!$Z64*IQ$196+GeoEL!$Z62*IQ$197+GeoVa!$Z62*IQ$198+VP!$Z62*IQ$199+Sol!$Z62*IQ$200+Affald!$Z66*IQ$201)</f>
        <v>-12.313213872831748</v>
      </c>
      <c r="IR43" s="246">
        <f ca="1">IF(Sammenligning!$G$9="GJ",1,(1*3.6))*(AMV1træ!$Z66*IR$183+AMV1træBP!$Z66*IR$184+AMV3kul!$Z64*IR$185+AMV4træ!$Z64*IR$186+AMV4træBP!$Z64*IR$187+AVV1træ!$Z64*IR$188+AVV1kul!$Z64*IR$189+AVV2træ!$Z64*IR$190+AVV2halm!$Z64*IR$191+AVV2gasGT!$Z64*IR$192+KKV!$Z64*IR$193+HCVgas!$Z64*IR$194+SPolie!$Z64*IR$195+SPgas!$Z64*IR$196+GeoEL!$Z62*IR$197+GeoVa!$Z62*IR$198+VP!$Z62*IR$199+Sol!$Z62*IR$200+Affald!$Z66*IR$201)</f>
        <v>-10.620508682421983</v>
      </c>
      <c r="IS43" s="246">
        <f ca="1">IF(Sammenligning!$G$9="GJ",1,(1*3.6))*(AMV1træ!$Z66*IS$183+AMV1træBP!$Z66*IS$184+AMV3kul!$Z64*IS$185+AMV4træ!$Z64*IS$186+AMV4træBP!$Z64*IS$187+AVV1træ!$Z64*IS$188+AVV1kul!$Z64*IS$189+AVV2træ!$Z64*IS$190+AVV2halm!$Z64*IS$191+AVV2gasGT!$Z64*IS$192+KKV!$Z64*IS$193+HCVgas!$Z64*IS$194+SPolie!$Z64*IS$195+SPgas!$Z64*IS$196+GeoEL!$Z62*IS$197+GeoVa!$Z62*IS$198+VP!$Z62*IS$199+Sol!$Z62*IS$200+Affald!$Z66*IS$201)</f>
        <v>-12.689650710628563</v>
      </c>
      <c r="IT43" s="246">
        <f ca="1">IF(Sammenligning!$G$9="GJ",1,(1*3.6))*(AMV1træ!$Z66*IT$183+AMV1træBP!$Z66*IT$184+AMV3kul!$Z64*IT$185+AMV4træ!$Z64*IT$186+AMV4træBP!$Z64*IT$187+AVV1træ!$Z64*IT$188+AVV1kul!$Z64*IT$189+AVV2træ!$Z64*IT$190+AVV2halm!$Z64*IT$191+AVV2gasGT!$Z64*IT$192+KKV!$Z64*IT$193+HCVgas!$Z64*IT$194+SPolie!$Z64*IT$195+SPgas!$Z64*IT$196+GeoEL!$Z62*IT$197+GeoVa!$Z62*IT$198+VP!$Z62*IT$199+Sol!$Z62*IT$200+Affald!$Z66*IT$201)</f>
        <v>-5.8656444051365852</v>
      </c>
      <c r="IU43" s="246">
        <f ca="1">IF(Sammenligning!$G$9="GJ",1,(1*3.6))*(AMV1træ!$Z66*IU$183+AMV1træBP!$Z66*IU$184+AMV3kul!$Z64*IU$185+AMV4træ!$Z64*IU$186+AMV4træBP!$Z64*IU$187+AVV1træ!$Z64*IU$188+AVV1kul!$Z64*IU$189+AVV2træ!$Z64*IU$190+AVV2halm!$Z64*IU$191+AVV2gasGT!$Z64*IU$192+KKV!$Z64*IU$193+HCVgas!$Z64*IU$194+SPolie!$Z64*IU$195+SPgas!$Z64*IU$196+GeoEL!$Z62*IU$197+GeoVa!$Z62*IU$198+VP!$Z62*IU$199+Sol!$Z62*IU$200+Affald!$Z66*IU$201)</f>
        <v>-5.6562106632516542</v>
      </c>
      <c r="IV43" s="246">
        <f ca="1">IF(Sammenligning!$G$9="GJ",1,(1*3.6))*(AMV1træ!$Z66*IV$183+AMV1træBP!$Z66*IV$184+AMV3kul!$Z64*IV$185+AMV4træ!$Z64*IV$186+AMV4træBP!$Z64*IV$187+AVV1træ!$Z64*IV$188+AVV1kul!$Z64*IV$189+AVV2træ!$Z64*IV$190+AVV2halm!$Z64*IV$191+AVV2gasGT!$Z64*IV$192+KKV!$Z64*IV$193+HCVgas!$Z64*IV$194+SPolie!$Z64*IV$195+SPgas!$Z64*IV$196+GeoEL!$Z62*IV$197+GeoVa!$Z62*IV$198+VP!$Z62*IV$199+Sol!$Z62*IV$200+Affald!$Z66*IV$201)</f>
        <v>-5.5626193727256217</v>
      </c>
      <c r="IW43" s="246">
        <f ca="1">IF(Sammenligning!$G$9="GJ",1,(1*3.6))*(AMV1træ!$Z66*IW$183+AMV1træBP!$Z66*IW$184+AMV3kul!$Z64*IW$185+AMV4træ!$Z64*IW$186+AMV4træBP!$Z64*IW$187+AVV1træ!$Z64*IW$188+AVV1kul!$Z64*IW$189+AVV2træ!$Z64*IW$190+AVV2halm!$Z64*IW$191+AVV2gasGT!$Z64*IW$192+KKV!$Z64*IW$193+HCVgas!$Z64*IW$194+SPolie!$Z64*IW$195+SPgas!$Z64*IW$196+GeoEL!$Z62*IW$197+GeoVa!$Z62*IW$198+VP!$Z62*IW$199+Sol!$Z62*IW$200+Affald!$Z66*IW$201)</f>
        <v>-1.7037659403152692</v>
      </c>
      <c r="IX43" s="246">
        <f ca="1">IF(Sammenligning!$G$9="GJ",1,(1*3.6))*(AMV1træ!$Z66*IX$183+AMV1træBP!$Z66*IX$184+AMV3kul!$Z64*IX$185+AMV4træ!$Z64*IX$186+AMV4træBP!$Z64*IX$187+AVV1træ!$Z64*IX$188+AVV1kul!$Z64*IX$189+AVV2træ!$Z64*IX$190+AVV2halm!$Z64*IX$191+AVV2gasGT!$Z64*IX$192+KKV!$Z64*IX$193+HCVgas!$Z64*IX$194+SPolie!$Z64*IX$195+SPgas!$Z64*IX$196+GeoEL!$Z62*IX$197+GeoVa!$Z62*IX$198+VP!$Z62*IX$199+Sol!$Z62*IX$200+Affald!$Z66*IX$201)</f>
        <v>2.6887517530710476</v>
      </c>
      <c r="IY43" s="310">
        <f ca="1">IF(Sammenligning!$G$9="GJ",1,(1*3.6))*(AMV1træ!$AA66*IY$183+AMV1træBP!$AA66*IY$184+AMV3kul!$AA64*IY$185+AMV4træ!$AA64*IY$186+AMV4træBP!$AA64*IY$187+AVV1træ!$AA64*IY$188+AVV1kul!$AA64*IY$189+AVV2træ!$AA64*IY$190+AVV2halm!$AA64*IY$191+AVV2gasGT!$AA64*IY$192+KKV!$AA64*IY$193+HCVgas!$AA64*IY$194+SPolie!$AA64*IY$195+SPgas!$AA64*IY$196+GeoEL!$AA62*IY$197+GeoVa!$AA62*IY$198+VP!$AA62*IY$199+Sol!$AA62*IY$200+Affald!$AA66*IY$201)</f>
        <v>0</v>
      </c>
      <c r="IZ43" s="310">
        <f ca="1">IF(Sammenligning!$G$9="GJ",1,(1*3.6))*(AMV1træ!$AA66*IZ$183+AMV1træBP!$AA66*IZ$184+AMV3kul!$AA64*IZ$185+AMV4træ!$AA64*IZ$186+AMV4træBP!$AA64*IZ$187+AVV1træ!$AA64*IZ$188+AVV1kul!$AA64*IZ$189+AVV2træ!$AA64*IZ$190+AVV2halm!$AA64*IZ$191+AVV2gasGT!$AA64*IZ$192+KKV!$AA64*IZ$193+HCVgas!$AA64*IZ$194+SPolie!$AA64*IZ$195+SPgas!$AA64*IZ$196+GeoEL!$AA62*IZ$197+GeoVa!$AA62*IZ$198+VP!$AA62*IZ$199+Sol!$AA62*IZ$200+Affald!$AA66*IZ$201)</f>
        <v>1.857887596360271</v>
      </c>
      <c r="JA43" s="310">
        <f ca="1">IF(Sammenligning!$G$9="GJ",1,(1*3.6))*(AMV1træ!$AA66*JA$183+AMV1træBP!$AA66*JA$184+AMV3kul!$AA64*JA$185+AMV4træ!$AA64*JA$186+AMV4træBP!$AA64*JA$187+AVV1træ!$AA64*JA$188+AVV1kul!$AA64*JA$189+AVV2træ!$AA64*JA$190+AVV2halm!$AA64*JA$191+AVV2gasGT!$AA64*JA$192+KKV!$AA64*JA$193+HCVgas!$AA64*JA$194+SPolie!$AA64*JA$195+SPgas!$AA64*JA$196+GeoEL!$AA62*JA$197+GeoVa!$AA62*JA$198+VP!$AA62*JA$199+Sol!$AA62*JA$200+Affald!$AA66*JA$201)</f>
        <v>2.1265977844442228</v>
      </c>
      <c r="JB43" s="310">
        <f ca="1">IF(Sammenligning!$G$9="GJ",1,(1*3.6))*(AMV1træ!$AA66*JB$183+AMV1træBP!$AA66*JB$184+AMV3kul!$AA64*JB$185+AMV4træ!$AA64*JB$186+AMV4træBP!$AA64*JB$187+AVV1træ!$AA64*JB$188+AVV1kul!$AA64*JB$189+AVV2træ!$AA64*JB$190+AVV2halm!$AA64*JB$191+AVV2gasGT!$AA64*JB$192+KKV!$AA64*JB$193+HCVgas!$AA64*JB$194+SPolie!$AA64*JB$195+SPgas!$AA64*JB$196+GeoEL!$AA62*JB$197+GeoVa!$AA62*JB$198+VP!$AA62*JB$199+Sol!$AA62*JB$200+Affald!$AA66*JB$201)</f>
        <v>2.609184732092988</v>
      </c>
      <c r="JC43" s="310">
        <f ca="1">IF(Sammenligning!$G$9="GJ",1,(1*3.6))*(AMV1træ!$AA66*JC$183+AMV1træBP!$AA66*JC$184+AMV3kul!$AA64*JC$185+AMV4træ!$AA64*JC$186+AMV4træBP!$AA64*JC$187+AVV1træ!$AA64*JC$188+AVV1kul!$AA64*JC$189+AVV2træ!$AA64*JC$190+AVV2halm!$AA64*JC$191+AVV2gasGT!$AA64*JC$192+KKV!$AA64*JC$193+HCVgas!$AA64*JC$194+SPolie!$AA64*JC$195+SPgas!$AA64*JC$196+GeoEL!$AA62*JC$197+GeoVa!$AA62*JC$198+VP!$AA62*JC$199+Sol!$AA62*JC$200+Affald!$AA66*JC$201)</f>
        <v>-12.102031742486121</v>
      </c>
      <c r="JD43" s="310">
        <f ca="1">IF(Sammenligning!$G$9="GJ",1,(1*3.6))*(AMV1træ!$AA66*JD$183+AMV1træBP!$AA66*JD$184+AMV3kul!$AA64*JD$185+AMV4træ!$AA64*JD$186+AMV4træBP!$AA64*JD$187+AVV1træ!$AA64*JD$188+AVV1kul!$AA64*JD$189+AVV2træ!$AA64*JD$190+AVV2halm!$AA64*JD$191+AVV2gasGT!$AA64*JD$192+KKV!$AA64*JD$193+HCVgas!$AA64*JD$194+SPolie!$AA64*JD$195+SPgas!$AA64*JD$196+GeoEL!$AA62*JD$197+GeoVa!$AA62*JD$198+VP!$AA62*JD$199+Sol!$AA62*JD$200+Affald!$AA66*JD$201)</f>
        <v>-10.456838408584812</v>
      </c>
      <c r="JE43" s="310">
        <f ca="1">IF(Sammenligning!$G$9="GJ",1,(1*3.6))*(AMV1træ!$AA66*JE$183+AMV1træBP!$AA66*JE$184+AMV3kul!$AA64*JE$185+AMV4træ!$AA64*JE$186+AMV4træBP!$AA64*JE$187+AVV1træ!$AA64*JE$188+AVV1kul!$AA64*JE$189+AVV2træ!$AA64*JE$190+AVV2halm!$AA64*JE$191+AVV2gasGT!$AA64*JE$192+KKV!$AA64*JE$193+HCVgas!$AA64*JE$194+SPolie!$AA64*JE$195+SPgas!$AA64*JE$196+GeoEL!$AA62*JE$197+GeoVa!$AA62*JE$198+VP!$AA62*JE$199+Sol!$AA62*JE$200+Affald!$AA66*JE$201)</f>
        <v>-12.450738458436289</v>
      </c>
      <c r="JF43" s="310">
        <f ca="1">IF(Sammenligning!$G$9="GJ",1,(1*3.6))*(AMV1træ!$AA66*JF$183+AMV1træBP!$AA66*JF$184+AMV3kul!$AA64*JF$185+AMV4træ!$AA64*JF$186+AMV4træBP!$AA64*JF$187+AVV1træ!$AA64*JF$188+AVV1kul!$AA64*JF$189+AVV2træ!$AA64*JF$190+AVV2halm!$AA64*JF$191+AVV2gasGT!$AA64*JF$192+KKV!$AA64*JF$193+HCVgas!$AA64*JF$194+SPolie!$AA64*JF$195+SPgas!$AA64*JF$196+GeoEL!$AA62*JF$197+GeoVa!$AA62*JF$198+VP!$AA62*JF$199+Sol!$AA62*JF$200+Affald!$AA66*JF$201)</f>
        <v>-5.7725593539978686</v>
      </c>
      <c r="JG43" s="310">
        <f ca="1">IF(Sammenligning!$G$9="GJ",1,(1*3.6))*(AMV1træ!$AA66*JG$183+AMV1træBP!$AA66*JG$184+AMV3kul!$AA64*JG$185+AMV4træ!$AA64*JG$186+AMV4træBP!$AA64*JG$187+AVV1træ!$AA64*JG$188+AVV1kul!$AA64*JG$189+AVV2træ!$AA64*JG$190+AVV2halm!$AA64*JG$191+AVV2gasGT!$AA64*JG$192+KKV!$AA64*JG$193+HCVgas!$AA64*JG$194+SPolie!$AA64*JG$195+SPgas!$AA64*JG$196+GeoEL!$AA62*JG$197+GeoVa!$AA62*JG$198+VP!$AA62*JG$199+Sol!$AA62*JG$200+Affald!$AA66*JG$201)</f>
        <v>-5.652042256971626</v>
      </c>
      <c r="JH43" s="310">
        <f ca="1">IF(Sammenligning!$G$9="GJ",1,(1*3.6))*(AMV1træ!$AA66*JH$183+AMV1træBP!$AA66*JH$184+AMV3kul!$AA64*JH$185+AMV4træ!$AA64*JH$186+AMV4træBP!$AA64*JH$187+AVV1træ!$AA64*JH$188+AVV1kul!$AA64*JH$189+AVV2træ!$AA64*JH$190+AVV2halm!$AA64*JH$191+AVV2gasGT!$AA64*JH$192+KKV!$AA64*JH$193+HCVgas!$AA64*JH$194+SPolie!$AA64*JH$195+SPgas!$AA64*JH$196+GeoEL!$AA62*JH$197+GeoVa!$AA62*JH$198+VP!$AA62*JH$199+Sol!$AA62*JH$200+Affald!$AA66*JH$201)</f>
        <v>-5.5516421665350633</v>
      </c>
      <c r="JI43" s="310">
        <f ca="1">IF(Sammenligning!$G$9="GJ",1,(1*3.6))*(AMV1træ!$AA66*JI$183+AMV1træBP!$AA66*JI$184+AMV3kul!$AA64*JI$185+AMV4træ!$AA64*JI$186+AMV4træBP!$AA64*JI$187+AVV1træ!$AA64*JI$188+AVV1kul!$AA64*JI$189+AVV2træ!$AA64*JI$190+AVV2halm!$AA64*JI$191+AVV2gasGT!$AA64*JI$192+KKV!$AA64*JI$193+HCVgas!$AA64*JI$194+SPolie!$AA64*JI$195+SPgas!$AA64*JI$196+GeoEL!$AA62*JI$197+GeoVa!$AA62*JI$198+VP!$AA62*JI$199+Sol!$AA62*JI$200+Affald!$AA66*JI$201)</f>
        <v>-1.7128587854332025</v>
      </c>
      <c r="JJ43" s="310">
        <f ca="1">IF(Sammenligning!$G$9="GJ",1,(1*3.6))*(AMV1træ!$AA66*JJ$183+AMV1træBP!$AA66*JJ$184+AMV3kul!$AA64*JJ$185+AMV4træ!$AA64*JJ$186+AMV4træBP!$AA64*JJ$187+AVV1træ!$AA64*JJ$188+AVV1kul!$AA64*JJ$189+AVV2træ!$AA64*JJ$190+AVV2halm!$AA64*JJ$191+AVV2gasGT!$AA64*JJ$192+KKV!$AA64*JJ$193+HCVgas!$AA64*JJ$194+SPolie!$AA64*JJ$195+SPgas!$AA64*JJ$196+GeoEL!$AA62*JJ$197+GeoVa!$AA62*JJ$198+VP!$AA62*JJ$199+Sol!$AA62*JJ$200+Affald!$AA66*JJ$201)</f>
        <v>2.6198889206124019</v>
      </c>
      <c r="JK43" s="246">
        <f ca="1">IF(Sammenligning!$G$9="GJ",1,(1*3.6))*(AMV1træ!$AB66*JK$183+AMV1træBP!$AB66*JK$184+AMV3kul!$AB64*JK$185+AMV4træ!$AB64*JK$186+AMV4træBP!$AB64*JK$187+AVV1træ!$AB64*JK$188+AVV1kul!$AB64*JK$189+AVV2træ!$AB64*JK$190+AVV2halm!$AB64*JK$191+AVV2gasGT!$AB64*JK$192+KKV!$AB64*JK$193+HCVgas!$AB64*JK$194+SPolie!$AB64*JK$195+SPgas!$AB64*JK$196+GeoEL!$AB62*JK$197+GeoVa!$AB62*JK$198+VP!$AB62*JK$199+Sol!$AB62*JK$200+Affald!$AB66*JK$201)</f>
        <v>0</v>
      </c>
      <c r="JL43" s="246">
        <f ca="1">IF(Sammenligning!$G$9="GJ",1,(1*3.6))*(AMV1træ!$AB66*JL$183+AMV1træBP!$AB66*JL$184+AMV3kul!$AB64*JL$185+AMV4træ!$AB64*JL$186+AMV4træBP!$AB64*JL$187+AVV1træ!$AB64*JL$188+AVV1kul!$AB64*JL$189+AVV2træ!$AB64*JL$190+AVV2halm!$AB64*JL$191+AVV2gasGT!$AB64*JL$192+KKV!$AB64*JL$193+HCVgas!$AB64*JL$194+SPolie!$AB64*JL$195+SPgas!$AB64*JL$196+GeoEL!$AB62*JL$197+GeoVa!$AB62*JL$198+VP!$AB62*JL$199+Sol!$AB62*JL$200+Affald!$AB66*JL$201)</f>
        <v>2.2713132696117486</v>
      </c>
      <c r="JM43" s="246">
        <f ca="1">IF(Sammenligning!$G$9="GJ",1,(1*3.6))*(AMV1træ!$AB66*JM$183+AMV1træBP!$AB66*JM$184+AMV3kul!$AB64*JM$185+AMV4træ!$AB64*JM$186+AMV4træBP!$AB64*JM$187+AVV1træ!$AB64*JM$188+AVV1kul!$AB64*JM$189+AVV2træ!$AB64*JM$190+AVV2halm!$AB64*JM$191+AVV2gasGT!$AB64*JM$192+KKV!$AB64*JM$193+HCVgas!$AB64*JM$194+SPolie!$AB64*JM$195+SPgas!$AB64*JM$196+GeoEL!$AB62*JM$197+GeoVa!$AB62*JM$198+VP!$AB62*JM$199+Sol!$AB62*JM$200+Affald!$AB66*JM$201)</f>
        <v>1.8716547508854724</v>
      </c>
      <c r="JN43" s="246">
        <f ca="1">IF(Sammenligning!$G$9="GJ",1,(1*3.6))*(AMV1træ!$AB66*JN$183+AMV1træBP!$AB66*JN$184+AMV3kul!$AB64*JN$185+AMV4træ!$AB64*JN$186+AMV4træBP!$AB64*JN$187+AVV1træ!$AB64*JN$188+AVV1kul!$AB64*JN$189+AVV2træ!$AB64*JN$190+AVV2halm!$AB64*JN$191+AVV2gasGT!$AB64*JN$192+KKV!$AB64*JN$193+HCVgas!$AB64*JN$194+SPolie!$AB64*JN$195+SPgas!$AB64*JN$196+GeoEL!$AB62*JN$197+GeoVa!$AB62*JN$198+VP!$AB62*JN$199+Sol!$AB62*JN$200+Affald!$AB66*JN$201)</f>
        <v>2.3244346406712757</v>
      </c>
      <c r="JO43" s="246">
        <f ca="1">IF(Sammenligning!$G$9="GJ",1,(1*3.6))*(AMV1træ!$AB66*JO$183+AMV1træBP!$AB66*JO$184+AMV3kul!$AB64*JO$185+AMV4træ!$AB64*JO$186+AMV4træBP!$AB64*JO$187+AVV1træ!$AB64*JO$188+AVV1kul!$AB64*JO$189+AVV2træ!$AB64*JO$190+AVV2halm!$AB64*JO$191+AVV2gasGT!$AB64*JO$192+KKV!$AB64*JO$193+HCVgas!$AB64*JO$194+SPolie!$AB64*JO$195+SPgas!$AB64*JO$196+GeoEL!$AB62*JO$197+GeoVa!$AB62*JO$198+VP!$AB62*JO$199+Sol!$AB62*JO$200+Affald!$AB66*JO$201)</f>
        <v>-11.043915168249201</v>
      </c>
      <c r="JP43" s="246">
        <f ca="1">IF(Sammenligning!$G$9="GJ",1,(1*3.6))*(AMV1træ!$AB66*JP$183+AMV1træBP!$AB66*JP$184+AMV3kul!$AB64*JP$185+AMV4træ!$AB64*JP$186+AMV4træBP!$AB64*JP$187+AVV1træ!$AB64*JP$188+AVV1kul!$AB64*JP$189+AVV2træ!$AB64*JP$190+AVV2halm!$AB64*JP$191+AVV2gasGT!$AB64*JP$192+KKV!$AB64*JP$193+HCVgas!$AB64*JP$194+SPolie!$AB64*JP$195+SPgas!$AB64*JP$196+GeoEL!$AB62*JP$197+GeoVa!$AB62*JP$198+VP!$AB62*JP$199+Sol!$AB62*JP$200+Affald!$AB66*JP$201)</f>
        <v>-10.08974791297671</v>
      </c>
      <c r="JQ43" s="246">
        <f ca="1">IF(Sammenligning!$G$9="GJ",1,(1*3.6))*(AMV1træ!$AB66*JQ$183+AMV1træBP!$AB66*JQ$184+AMV3kul!$AB64*JQ$185+AMV4træ!$AB64*JQ$186+AMV4træBP!$AB64*JQ$187+AVV1træ!$AB64*JQ$188+AVV1kul!$AB64*JQ$189+AVV2træ!$AB64*JQ$190+AVV2halm!$AB64*JQ$191+AVV2gasGT!$AB64*JQ$192+KKV!$AB64*JQ$193+HCVgas!$AB64*JQ$194+SPolie!$AB64*JQ$195+SPgas!$AB64*JQ$196+GeoEL!$AB62*JQ$197+GeoVa!$AB62*JQ$198+VP!$AB62*JQ$199+Sol!$AB62*JQ$200+Affald!$AB66*JQ$201)</f>
        <v>-12.115423997515975</v>
      </c>
      <c r="JR43" s="246">
        <f ca="1">IF(Sammenligning!$G$9="GJ",1,(1*3.6))*(AMV1træ!$AB66*JR$183+AMV1træBP!$AB66*JR$184+AMV3kul!$AB64*JR$185+AMV4træ!$AB64*JR$186+AMV4træBP!$AB64*JR$187+AVV1træ!$AB64*JR$188+AVV1kul!$AB64*JR$189+AVV2træ!$AB64*JR$190+AVV2halm!$AB64*JR$191+AVV2gasGT!$AB64*JR$192+KKV!$AB64*JR$193+HCVgas!$AB64*JR$194+SPolie!$AB64*JR$195+SPgas!$AB64*JR$196+GeoEL!$AB62*JR$197+GeoVa!$AB62*JR$198+VP!$AB62*JR$199+Sol!$AB62*JR$200+Affald!$AB66*JR$201)</f>
        <v>-5.61294883932805</v>
      </c>
      <c r="JS43" s="246">
        <f ca="1">IF(Sammenligning!$G$9="GJ",1,(1*3.6))*(AMV1træ!$AB66*JS$183+AMV1træBP!$AB66*JS$184+AMV3kul!$AB64*JS$185+AMV4træ!$AB64*JS$186+AMV4træBP!$AB64*JS$187+AVV1træ!$AB64*JS$188+AVV1kul!$AB64*JS$189+AVV2træ!$AB64*JS$190+AVV2halm!$AB64*JS$191+AVV2gasGT!$AB64*JS$192+KKV!$AB64*JS$193+HCVgas!$AB64*JS$194+SPolie!$AB64*JS$195+SPgas!$AB64*JS$196+GeoEL!$AB62*JS$197+GeoVa!$AB62*JS$198+VP!$AB62*JS$199+Sol!$AB62*JS$200+Affald!$AB66*JS$201)</f>
        <v>-5.3814131833391023</v>
      </c>
      <c r="JT43" s="246">
        <f ca="1">IF(Sammenligning!$G$9="GJ",1,(1*3.6))*(AMV1træ!$AB66*JT$183+AMV1træBP!$AB66*JT$184+AMV3kul!$AB64*JT$185+AMV4træ!$AB64*JT$186+AMV4træBP!$AB64*JT$187+AVV1træ!$AB64*JT$188+AVV1kul!$AB64*JT$189+AVV2træ!$AB64*JT$190+AVV2halm!$AB64*JT$191+AVV2gasGT!$AB64*JT$192+KKV!$AB64*JT$193+HCVgas!$AB64*JT$194+SPolie!$AB64*JT$195+SPgas!$AB64*JT$196+GeoEL!$AB62*JT$197+GeoVa!$AB62*JT$198+VP!$AB62*JT$199+Sol!$AB62*JT$200+Affald!$AB66*JT$201)</f>
        <v>-5.9686200691692077</v>
      </c>
      <c r="JU43" s="246">
        <f ca="1">IF(Sammenligning!$G$9="GJ",1,(1*3.6))*(AMV1træ!$AB66*JU$183+AMV1træBP!$AB66*JU$184+AMV3kul!$AB64*JU$185+AMV4træ!$AB64*JU$186+AMV4træBP!$AB64*JU$187+AVV1træ!$AB64*JU$188+AVV1kul!$AB64*JU$189+AVV2træ!$AB64*JU$190+AVV2halm!$AB64*JU$191+AVV2gasGT!$AB64*JU$192+KKV!$AB64*JU$193+HCVgas!$AB64*JU$194+SPolie!$AB64*JU$195+SPgas!$AB64*JU$196+GeoEL!$AB62*JU$197+GeoVa!$AB62*JU$198+VP!$AB62*JU$199+Sol!$AB62*JU$200+Affald!$AB66*JU$201)</f>
        <v>0.69428973545268413</v>
      </c>
      <c r="JV43" s="246">
        <f ca="1">IF(Sammenligning!$G$9="GJ",1,(1*3.6))*(AMV1træ!$AB66*JV$183+AMV1træBP!$AB66*JV$184+AMV3kul!$AB64*JV$185+AMV4træ!$AB64*JV$186+AMV4træBP!$AB64*JV$187+AVV1træ!$AB64*JV$188+AVV1kul!$AB64*JV$189+AVV2træ!$AB64*JV$190+AVV2halm!$AB64*JV$191+AVV2gasGT!$AB64*JV$192+KKV!$AB64*JV$193+HCVgas!$AB64*JV$194+SPolie!$AB64*JV$195+SPgas!$AB64*JV$196+GeoEL!$AB62*JV$197+GeoVa!$AB62*JV$198+VP!$AB62*JV$199+Sol!$AB62*JV$200+Affald!$AB66*JV$201)</f>
        <v>2.0977660582098423</v>
      </c>
      <c r="JW43" s="246">
        <f ca="1">IF(Sammenligning!$G$9="GJ",1,(1*3.6))*(AMV1træ!$AC66*JW$183+AMV1træBP!$AC66*JW$184+AMV3kul!$AC64*JW$185+AMV4træ!$AC64*JW$186+AMV4træBP!$AC64*JW$187+AVV1træ!$AC64*JW$188+AVV1kul!$AC64*JW$189+AVV2træ!$AC64*JW$190+AVV2halm!$AC64*JW$191+AVV2gasGT!$AC64*JW$192+KKV!$AC64*JW$193+HCVgas!$AC64*JW$194+SPolie!$AC64*JW$195+SPgas!$AC64*JW$196+GeoEL!$AC62*JW$197+GeoVa!$AC62*JW$198+VP!$AC62*JW$199+Sol!$AC62*JW$200+Affald!$AC66*JW$201)</f>
        <v>0</v>
      </c>
      <c r="JX43" s="246">
        <f ca="1">IF(Sammenligning!$G$9="GJ",1,(1*3.6))*(AMV1træ!$AC66*JX$183+AMV1træBP!$AC66*JX$184+AMV3kul!$AC64*JX$185+AMV4træ!$AC64*JX$186+AMV4træBP!$AC64*JX$187+AVV1træ!$AC64*JX$188+AVV1kul!$AC64*JX$189+AVV2træ!$AC64*JX$190+AVV2halm!$AC64*JX$191+AVV2gasGT!$AC64*JX$192+KKV!$AC64*JX$193+HCVgas!$AC64*JX$194+SPolie!$AC64*JX$195+SPgas!$AC64*JX$196+GeoEL!$AC62*JX$197+GeoVa!$AC62*JX$198+VP!$AC62*JX$199+Sol!$AC62*JX$200+Affald!$AC66*JX$201)</f>
        <v>2.6751805310175456</v>
      </c>
      <c r="JY43" s="246">
        <f ca="1">IF(Sammenligning!$G$9="GJ",1,(1*3.6))*(AMV1træ!$AC66*JY$183+AMV1træBP!$AC66*JY$184+AMV3kul!$AC64*JY$185+AMV4træ!$AC64*JY$186+AMV4træBP!$AC64*JY$187+AVV1træ!$AC64*JY$188+AVV1kul!$AC64*JY$189+AVV2træ!$AC64*JY$190+AVV2halm!$AC64*JY$191+AVV2gasGT!$AC64*JY$192+KKV!$AC64*JY$193+HCVgas!$AC64*JY$194+SPolie!$AC64*JY$195+SPgas!$AC64*JY$196+GeoEL!$AC62*JY$197+GeoVa!$AC62*JY$198+VP!$AC62*JY$199+Sol!$AC62*JY$200+Affald!$AC66*JY$201)</f>
        <v>1.6228423228587117</v>
      </c>
      <c r="JZ43" s="246">
        <f ca="1">IF(Sammenligning!$G$9="GJ",1,(1*3.6))*(AMV1træ!$AC66*JZ$183+AMV1træBP!$AC66*JZ$184+AMV3kul!$AC64*JZ$185+AMV4træ!$AC64*JZ$186+AMV4træBP!$AC64*JZ$187+AVV1træ!$AC64*JZ$188+AVV1kul!$AC64*JZ$189+AVV2træ!$AC64*JZ$190+AVV2halm!$AC64*JZ$191+AVV2gasGT!$AC64*JZ$192+KKV!$AC64*JZ$193+HCVgas!$AC64*JZ$194+SPolie!$AC64*JZ$195+SPgas!$AC64*JZ$196+GeoEL!$AC62*JZ$197+GeoVa!$AC62*JZ$198+VP!$AC62*JZ$199+Sol!$AC62*JZ$200+Affald!$AC66*JZ$201)</f>
        <v>2.0477955737603661</v>
      </c>
      <c r="KA43" s="246">
        <f ca="1">IF(Sammenligning!$G$9="GJ",1,(1*3.6))*(AMV1træ!$AC66*KA$183+AMV1træBP!$AC66*KA$184+AMV3kul!$AC64*KA$185+AMV4træ!$AC64*KA$186+AMV4træBP!$AC64*KA$187+AVV1træ!$AC64*KA$188+AVV1kul!$AC64*KA$189+AVV2træ!$AC64*KA$190+AVV2halm!$AC64*KA$191+AVV2gasGT!$AC64*KA$192+KKV!$AC64*KA$193+HCVgas!$AC64*KA$194+SPolie!$AC64*KA$195+SPgas!$AC64*KA$196+GeoEL!$AC62*KA$197+GeoVa!$AC62*KA$198+VP!$AC62*KA$199+Sol!$AC62*KA$200+Affald!$AC66*KA$201)</f>
        <v>-10.110865900970431</v>
      </c>
      <c r="KB43" s="246">
        <f ca="1">IF(Sammenligning!$G$9="GJ",1,(1*3.6))*(AMV1træ!$AC66*KB$183+AMV1træBP!$AC66*KB$184+AMV3kul!$AC64*KB$185+AMV4træ!$AC64*KB$186+AMV4træBP!$AC64*KB$187+AVV1træ!$AC64*KB$188+AVV1kul!$AC64*KB$189+AVV2træ!$AC64*KB$190+AVV2halm!$AC64*KB$191+AVV2gasGT!$AC64*KB$192+KKV!$AC64*KB$193+HCVgas!$AC64*KB$194+SPolie!$AC64*KB$195+SPgas!$AC64*KB$196+GeoEL!$AC62*KB$197+GeoVa!$AC62*KB$198+VP!$AC62*KB$199+Sol!$AC62*KB$200+Affald!$AC66*KB$201)</f>
        <v>-9.7229079562014231</v>
      </c>
      <c r="KC43" s="246">
        <f ca="1">IF(Sammenligning!$G$9="GJ",1,(1*3.6))*(AMV1træ!$AC66*KC$183+AMV1træBP!$AC66*KC$184+AMV3kul!$AC64*KC$185+AMV4træ!$AC64*KC$186+AMV4træBP!$AC64*KC$187+AVV1træ!$AC64*KC$188+AVV1kul!$AC64*KC$189+AVV2træ!$AC64*KC$190+AVV2halm!$AC64*KC$191+AVV2gasGT!$AC64*KC$192+KKV!$AC64*KC$193+HCVgas!$AC64*KC$194+SPolie!$AC64*KC$195+SPgas!$AC64*KC$196+GeoEL!$AC62*KC$197+GeoVa!$AC62*KC$198+VP!$AC62*KC$199+Sol!$AC62*KC$200+Affald!$AC66*KC$201)</f>
        <v>-11.795979547701759</v>
      </c>
      <c r="KD43" s="246">
        <f ca="1">IF(Sammenligning!$G$9="GJ",1,(1*3.6))*(AMV1træ!$AC66*KD$183+AMV1træBP!$AC66*KD$184+AMV3kul!$AC64*KD$185+AMV4træ!$AC64*KD$186+AMV4træBP!$AC64*KD$187+AVV1træ!$AC64*KD$188+AVV1kul!$AC64*KD$189+AVV2træ!$AC64*KD$190+AVV2halm!$AC64*KD$191+AVV2gasGT!$AC64*KD$192+KKV!$AC64*KD$193+HCVgas!$AC64*KD$194+SPolie!$AC64*KD$195+SPgas!$AC64*KD$196+GeoEL!$AC62*KD$197+GeoVa!$AC62*KD$198+VP!$AC62*KD$199+Sol!$AC62*KD$200+Affald!$AC66*KD$201)</f>
        <v>-5.4584760679866831</v>
      </c>
      <c r="KE43" s="246">
        <f ca="1">IF(Sammenligning!$G$9="GJ",1,(1*3.6))*(AMV1træ!$AC66*KE$183+AMV1træBP!$AC66*KE$184+AMV3kul!$AC64*KE$185+AMV4træ!$AC64*KE$186+AMV4træBP!$AC64*KE$187+AVV1træ!$AC64*KE$188+AVV1kul!$AC64*KE$189+AVV2træ!$AC64*KE$190+AVV2halm!$AC64*KE$191+AVV2gasGT!$AC64*KE$192+KKV!$AC64*KE$193+HCVgas!$AC64*KE$194+SPolie!$AC64*KE$195+SPgas!$AC64*KE$196+GeoEL!$AC62*KE$197+GeoVa!$AC62*KE$198+VP!$AC62*KE$199+Sol!$AC62*KE$200+Affald!$AC66*KE$201)</f>
        <v>-5.1047329012382541</v>
      </c>
      <c r="KF43" s="246">
        <f ca="1">IF(Sammenligning!$G$9="GJ",1,(1*3.6))*(AMV1træ!$AC66*KF$183+AMV1træBP!$AC66*KF$184+AMV3kul!$AC64*KF$185+AMV4træ!$AC64*KF$186+AMV4træBP!$AC64*KF$187+AVV1træ!$AC64*KF$188+AVV1kul!$AC64*KF$189+AVV2træ!$AC64*KF$190+AVV2halm!$AC64*KF$191+AVV2gasGT!$AC64*KF$192+KKV!$AC64*KF$193+HCVgas!$AC64*KF$194+SPolie!$AC64*KF$195+SPgas!$AC64*KF$196+GeoEL!$AC62*KF$197+GeoVa!$AC62*KF$198+VP!$AC62*KF$199+Sol!$AC62*KF$200+Affald!$AC66*KF$201)</f>
        <v>-6.3721235971751513</v>
      </c>
      <c r="KG43" s="246">
        <f ca="1">IF(Sammenligning!$G$9="GJ",1,(1*3.6))*(AMV1træ!$AC66*KG$183+AMV1træBP!$AC66*KG$184+AMV3kul!$AC64*KG$185+AMV4træ!$AC64*KG$186+AMV4træBP!$AC64*KG$187+AVV1træ!$AC64*KG$188+AVV1kul!$AC64*KG$189+AVV2træ!$AC64*KG$190+AVV2halm!$AC64*KG$191+AVV2gasGT!$AC64*KG$192+KKV!$AC64*KG$193+HCVgas!$AC64*KG$194+SPolie!$AC64*KG$195+SPgas!$AC64*KG$196+GeoEL!$AC62*KG$197+GeoVa!$AC62*KG$198+VP!$AC62*KG$199+Sol!$AC62*KG$200+Affald!$AC66*KG$201)</f>
        <v>2.9589433150432272</v>
      </c>
      <c r="KH43" s="246">
        <f ca="1">IF(Sammenligning!$G$9="GJ",1,(1*3.6))*(AMV1træ!$AC66*KH$183+AMV1træBP!$AC66*KH$184+AMV3kul!$AC64*KH$185+AMV4træ!$AC64*KH$186+AMV4træBP!$AC64*KH$187+AVV1træ!$AC64*KH$188+AVV1kul!$AC64*KH$189+AVV2træ!$AC64*KH$190+AVV2halm!$AC64*KH$191+AVV2gasGT!$AC64*KH$192+KKV!$AC64*KH$193+HCVgas!$AC64*KH$194+SPolie!$AC64*KH$195+SPgas!$AC64*KH$196+GeoEL!$AC62*KH$197+GeoVa!$AC62*KH$198+VP!$AC62*KH$199+Sol!$AC62*KH$200+Affald!$AC66*KH$201)</f>
        <v>1.6041642930356772</v>
      </c>
      <c r="KI43" s="246">
        <f ca="1">IF(Sammenligning!$G$9="GJ",1,(1*3.6))*(AMV1træ!$AD66*KI$183+AMV1træBP!$AD66*KI$184+AMV3kul!$AD64*KI$185+AMV4træ!$AD64*KI$186+AMV4træBP!$AD64*KI$187+AVV1træ!$AD64*KI$188+AVV1kul!$AD64*KI$189+AVV2træ!$AD64*KI$190+AVV2halm!$AD64*KI$191+AVV2gasGT!$AD64*KI$192+KKV!$AD64*KI$193+HCVgas!$AD64*KI$194+SPolie!$AD64*KI$195+SPgas!$AD64*KI$196+GeoEL!$AD62*KI$197+GeoVa!$AD62*KI$198+VP!$AD62*KI$199+Sol!$AD62*KI$200+Affald!$AD66*KI$201)</f>
        <v>0</v>
      </c>
      <c r="KJ43" s="246">
        <f ca="1">IF(Sammenligning!$G$9="GJ",1,(1*3.6))*(AMV1træ!$AD66*KJ$183+AMV1træBP!$AD66*KJ$184+AMV3kul!$AD64*KJ$185+AMV4træ!$AD64*KJ$186+AMV4træBP!$AD64*KJ$187+AVV1træ!$AD64*KJ$188+AVV1kul!$AD64*KJ$189+AVV2træ!$AD64*KJ$190+AVV2halm!$AD64*KJ$191+AVV2gasGT!$AD64*KJ$192+KKV!$AD64*KJ$193+HCVgas!$AD64*KJ$194+SPolie!$AD64*KJ$195+SPgas!$AD64*KJ$196+GeoEL!$AD62*KJ$197+GeoVa!$AD62*KJ$198+VP!$AD62*KJ$199+Sol!$AD62*KJ$200+Affald!$AD66*KJ$201)</f>
        <v>3.0668310757767419</v>
      </c>
      <c r="KK43" s="246">
        <f ca="1">IF(Sammenligning!$G$9="GJ",1,(1*3.6))*(AMV1træ!$AD66*KK$183+AMV1træBP!$AD66*KK$184+AMV3kul!$AD64*KK$185+AMV4træ!$AD64*KK$186+AMV4træBP!$AD64*KK$187+AVV1træ!$AD64*KK$188+AVV1kul!$AD64*KK$189+AVV2træ!$AD64*KK$190+AVV2halm!$AD64*KK$191+AVV2gasGT!$AD64*KK$192+KKV!$AD64*KK$193+HCVgas!$AD64*KK$194+SPolie!$AD64*KK$195+SPgas!$AD64*KK$196+GeoEL!$AD62*KK$197+GeoVa!$AD62*KK$198+VP!$AD62*KK$199+Sol!$AD62*KK$200+Affald!$AD66*KK$201)</f>
        <v>1.37641517310586</v>
      </c>
      <c r="KL43" s="246">
        <f ca="1">IF(Sammenligning!$G$9="GJ",1,(1*3.6))*(AMV1træ!$AD66*KL$183+AMV1træBP!$AD66*KL$184+AMV3kul!$AD64*KL$185+AMV4træ!$AD64*KL$186+AMV4træBP!$AD64*KL$187+AVV1træ!$AD64*KL$188+AVV1kul!$AD64*KL$189+AVV2træ!$AD64*KL$190+AVV2halm!$AD64*KL$191+AVV2gasGT!$AD64*KL$192+KKV!$AD64*KL$193+HCVgas!$AD64*KL$194+SPolie!$AD64*KL$195+SPgas!$AD64*KL$196+GeoEL!$AD62*KL$197+GeoVa!$AD62*KL$198+VP!$AD62*KL$199+Sol!$AD62*KL$200+Affald!$AD66*KL$201)</f>
        <v>1.7707336197493302</v>
      </c>
      <c r="KM43" s="246">
        <f ca="1">IF(Sammenligning!$G$9="GJ",1,(1*3.6))*(AMV1træ!$AD66*KM$183+AMV1træBP!$AD66*KM$184+AMV3kul!$AD64*KM$185+AMV4træ!$AD64*KM$186+AMV4træBP!$AD64*KM$187+AVV1træ!$AD64*KM$188+AVV1kul!$AD64*KM$189+AVV2træ!$AD64*KM$190+AVV2halm!$AD64*KM$191+AVV2gasGT!$AD64*KM$192+KKV!$AD64*KM$193+HCVgas!$AD64*KM$194+SPolie!$AD64*KM$195+SPgas!$AD64*KM$196+GeoEL!$AD62*KM$197+GeoVa!$AD62*KM$198+VP!$AD62*KM$199+Sol!$AD62*KM$200+Affald!$AD66*KM$201)</f>
        <v>-9.2755844697483028</v>
      </c>
      <c r="KN43" s="246">
        <f ca="1">IF(Sammenligning!$G$9="GJ",1,(1*3.6))*(AMV1træ!$AD66*KN$183+AMV1træBP!$AD66*KN$184+AMV3kul!$AD64*KN$185+AMV4træ!$AD64*KN$186+AMV4træBP!$AD64*KN$187+AVV1træ!$AD64*KN$188+AVV1kul!$AD64*KN$189+AVV2træ!$AD64*KN$190+AVV2halm!$AD64*KN$191+AVV2gasGT!$AD64*KN$192+KKV!$AD64*KN$193+HCVgas!$AD64*KN$194+SPolie!$AD64*KN$195+SPgas!$AD64*KN$196+GeoEL!$AD62*KN$197+GeoVa!$AD62*KN$198+VP!$AD62*KN$199+Sol!$AD62*KN$200+Affald!$AD66*KN$201)</f>
        <v>-9.3456221395548447</v>
      </c>
      <c r="KO43" s="246">
        <f ca="1">IF(Sammenligning!$G$9="GJ",1,(1*3.6))*(AMV1træ!$AD66*KO$183+AMV1træBP!$AD66*KO$184+AMV3kul!$AD64*KO$185+AMV4træ!$AD64*KO$186+AMV4træBP!$AD64*KO$187+AVV1træ!$AD64*KO$188+AVV1kul!$AD64*KO$189+AVV2træ!$AD64*KO$190+AVV2halm!$AD64*KO$191+AVV2gasGT!$AD64*KO$192+KKV!$AD64*KO$193+HCVgas!$AD64*KO$194+SPolie!$AD64*KO$195+SPgas!$AD64*KO$196+GeoEL!$AD62*KO$197+GeoVa!$AD62*KO$198+VP!$AD62*KO$199+Sol!$AD62*KO$200+Affald!$AD66*KO$201)</f>
        <v>-11.477950779374277</v>
      </c>
      <c r="KP43" s="246">
        <f ca="1">IF(Sammenligning!$G$9="GJ",1,(1*3.6))*(AMV1træ!$AD66*KP$183+AMV1træBP!$AD66*KP$184+AMV3kul!$AD64*KP$185+AMV4træ!$AD64*KP$186+AMV4træBP!$AD64*KP$187+AVV1træ!$AD64*KP$188+AVV1kul!$AD64*KP$189+AVV2træ!$AD64*KP$190+AVV2halm!$AD64*KP$191+AVV2gasGT!$AD64*KP$192+KKV!$AD64*KP$193+HCVgas!$AD64*KP$194+SPolie!$AD64*KP$195+SPgas!$AD64*KP$196+GeoEL!$AD62*KP$197+GeoVa!$AD62*KP$198+VP!$AD62*KP$199+Sol!$AD62*KP$200+Affald!$AD66*KP$201)</f>
        <v>-5.3035401650308431</v>
      </c>
      <c r="KQ43" s="246">
        <f ca="1">IF(Sammenligning!$G$9="GJ",1,(1*3.6))*(AMV1træ!$AD66*KQ$183+AMV1træBP!$AD66*KQ$184+AMV3kul!$AD64*KQ$185+AMV4træ!$AD64*KQ$186+AMV4træBP!$AD64*KQ$187+AVV1træ!$AD64*KQ$188+AVV1kul!$AD64*KQ$189+AVV2træ!$AD64*KQ$190+AVV2halm!$AD64*KQ$191+AVV2gasGT!$AD64*KQ$192+KKV!$AD64*KQ$193+HCVgas!$AD64*KQ$194+SPolie!$AD64*KQ$195+SPgas!$AD64*KQ$196+GeoEL!$AD62*KQ$197+GeoVa!$AD62*KQ$198+VP!$AD62*KQ$199+Sol!$AD62*KQ$200+Affald!$AD66*KQ$201)</f>
        <v>-4.8217383098906739</v>
      </c>
      <c r="KR43" s="246">
        <f ca="1">IF(Sammenligning!$G$9="GJ",1,(1*3.6))*(AMV1træ!$AD66*KR$183+AMV1træBP!$AD66*KR$184+AMV3kul!$AD64*KR$185+AMV4træ!$AD64*KR$186+AMV4træBP!$AD64*KR$187+AVV1træ!$AD64*KR$188+AVV1kul!$AD64*KR$189+AVV2træ!$AD64*KR$190+AVV2halm!$AD64*KR$191+AVV2gasGT!$AD64*KR$192+KKV!$AD64*KR$193+HCVgas!$AD64*KR$194+SPolie!$AD64*KR$195+SPgas!$AD64*KR$196+GeoEL!$AD62*KR$197+GeoVa!$AD62*KR$198+VP!$AD62*KR$199+Sol!$AD62*KR$200+Affald!$AD66*KR$201)</f>
        <v>-6.7604969940503441</v>
      </c>
      <c r="KS43" s="246">
        <f ca="1">IF(Sammenligning!$G$9="GJ",1,(1*3.6))*(AMV1træ!$AD66*KS$183+AMV1træBP!$AD66*KS$184+AMV3kul!$AD64*KS$185+AMV4træ!$AD64*KS$186+AMV4træBP!$AD64*KS$187+AVV1træ!$AD64*KS$188+AVV1kul!$AD64*KS$189+AVV2træ!$AD64*KS$190+AVV2halm!$AD64*KS$191+AVV2gasGT!$AD64*KS$192+KKV!$AD64*KS$193+HCVgas!$AD64*KS$194+SPolie!$AD64*KS$195+SPgas!$AD64*KS$196+GeoEL!$AD62*KS$197+GeoVa!$AD62*KS$198+VP!$AD62*KS$199+Sol!$AD62*KS$200+Affald!$AD66*KS$201)</f>
        <v>5.0842295061802298</v>
      </c>
      <c r="KT43" s="246">
        <f ca="1">IF(Sammenligning!$G$9="GJ",1,(1*3.6))*(AMV1træ!$AD66*KT$183+AMV1træBP!$AD66*KT$184+AMV3kul!$AD64*KT$185+AMV4træ!$AD64*KT$186+AMV4træBP!$AD64*KT$187+AVV1træ!$AD64*KT$188+AVV1kul!$AD64*KT$189+AVV2træ!$AD64*KT$190+AVV2halm!$AD64*KT$191+AVV2gasGT!$AD64*KT$192+KKV!$AD64*KT$193+HCVgas!$AD64*KT$194+SPolie!$AD64*KT$195+SPgas!$AD64*KT$196+GeoEL!$AD62*KT$197+GeoVa!$AD62*KT$198+VP!$AD62*KT$199+Sol!$AD62*KT$200+Affald!$AD66*KT$201)</f>
        <v>1.1345808528114814</v>
      </c>
      <c r="KU43" s="246">
        <f ca="1">IF(Sammenligning!$G$9="GJ",1,(1*3.6))*(AMV1træ!$AE66*KU$183+AMV1træBP!$AE66*KU$184+AMV3kul!$AE64*KU$185+AMV4træ!$AE64*KU$186+AMV4træBP!$AE64*KU$187+AVV1træ!$AE64*KU$188+AVV1kul!$AE64*KU$189+AVV2træ!$AE64*KU$190+AVV2halm!$AE64*KU$191+AVV2gasGT!$AE64*KU$192+KKV!$AE64*KU$193+HCVgas!$AE64*KU$194+SPolie!$AE64*KU$195+SPgas!$AE64*KU$196+GeoEL!$AE62*KU$197+GeoVa!$AE62*KU$198+VP!$AE62*KU$199+Sol!$AE62*KU$200+Affald!$AE66*KU$201)</f>
        <v>0</v>
      </c>
      <c r="KV43" s="246">
        <f ca="1">IF(Sammenligning!$G$9="GJ",1,(1*3.6))*(AMV1træ!$AE66*KV$183+AMV1træBP!$AE66*KV$184+AMV3kul!$AE64*KV$185+AMV4træ!$AE64*KV$186+AMV4træBP!$AE64*KV$187+AVV1træ!$AE64*KV$188+AVV1kul!$AE64*KV$189+AVV2træ!$AE64*KV$190+AVV2halm!$AE64*KV$191+AVV2gasGT!$AE64*KV$192+KKV!$AE64*KV$193+HCVgas!$AE64*KV$194+SPolie!$AE64*KV$195+SPgas!$AE64*KV$196+GeoEL!$AE62*KV$197+GeoVa!$AE62*KV$198+VP!$AE62*KV$199+Sol!$AE62*KV$200+Affald!$AE66*KV$201)</f>
        <v>-0.35961284683707057</v>
      </c>
      <c r="KW43" s="246">
        <f ca="1">IF(Sammenligning!$G$9="GJ",1,(1*3.6))*(AMV1træ!$AE66*KW$183+AMV1træBP!$AE66*KW$184+AMV3kul!$AE64*KW$185+AMV4træ!$AE64*KW$186+AMV4træBP!$AE64*KW$187+AVV1træ!$AE64*KW$188+AVV1kul!$AE64*KW$189+AVV2træ!$AE64*KW$190+AVV2halm!$AE64*KW$191+AVV2gasGT!$AE64*KW$192+KKV!$AE64*KW$193+HCVgas!$AE64*KW$194+SPolie!$AE64*KW$195+SPgas!$AE64*KW$196+GeoEL!$AE62*KW$197+GeoVa!$AE62*KW$198+VP!$AE62*KW$199+Sol!$AE62*KW$200+Affald!$AE66*KW$201)</f>
        <v>-1.5707836643337461</v>
      </c>
      <c r="KX43" s="246">
        <f ca="1">IF(Sammenligning!$G$9="GJ",1,(1*3.6))*(AMV1træ!$AE66*KX$183+AMV1træBP!$AE66*KX$184+AMV3kul!$AE64*KX$185+AMV4træ!$AE64*KX$186+AMV4træBP!$AE64*KX$187+AVV1træ!$AE64*KX$188+AVV1kul!$AE64*KX$189+AVV2træ!$AE64*KX$190+AVV2halm!$AE64*KX$191+AVV2gasGT!$AE64*KX$192+KKV!$AE64*KX$193+HCVgas!$AE64*KX$194+SPolie!$AE64*KX$195+SPgas!$AE64*KX$196+GeoEL!$AE62*KX$197+GeoVa!$AE62*KX$198+VP!$AE62*KX$199+Sol!$AE62*KX$200+Affald!$AE66*KX$201)</f>
        <v>-4.6453028191208263</v>
      </c>
      <c r="KY43" s="246">
        <f ca="1">IF(Sammenligning!$G$9="GJ",1,(1*3.6))*(AMV1træ!$AE66*KY$183+AMV1træBP!$AE66*KY$184+AMV3kul!$AE64*KY$185+AMV4træ!$AE64*KY$186+AMV4træBP!$AE64*KY$187+AVV1træ!$AE64*KY$188+AVV1kul!$AE64*KY$189+AVV2træ!$AE64*KY$190+AVV2halm!$AE64*KY$191+AVV2gasGT!$AE64*KY$192+KKV!$AE64*KY$193+HCVgas!$AE64*KY$194+SPolie!$AE64*KY$195+SPgas!$AE64*KY$196+GeoEL!$AE62*KY$197+GeoVa!$AE62*KY$198+VP!$AE62*KY$199+Sol!$AE62*KY$200+Affald!$AE66*KY$201)</f>
        <v>-1.8607217234104834</v>
      </c>
      <c r="KZ43" s="246">
        <f ca="1">IF(Sammenligning!$G$9="GJ",1,(1*3.6))*(AMV1træ!$AE66*KZ$183+AMV1træBP!$AE66*KZ$184+AMV3kul!$AE64*KZ$185+AMV4træ!$AE64*KZ$186+AMV4træBP!$AE64*KZ$187+AVV1træ!$AE64*KZ$188+AVV1kul!$AE64*KZ$189+AVV2træ!$AE64*KZ$190+AVV2halm!$AE64*KZ$191+AVV2gasGT!$AE64*KZ$192+KKV!$AE64*KZ$193+HCVgas!$AE64*KZ$194+SPolie!$AE64*KZ$195+SPgas!$AE64*KZ$196+GeoEL!$AE62*KZ$197+GeoVa!$AE62*KZ$198+VP!$AE62*KZ$199+Sol!$AE62*KZ$200+Affald!$AE66*KZ$201)</f>
        <v>-2.169254648528514</v>
      </c>
      <c r="LA43" s="246">
        <f ca="1">IF(Sammenligning!$G$9="GJ",1,(1*3.6))*(AMV1træ!$AE66*LA$183+AMV1træBP!$AE66*LA$184+AMV3kul!$AE64*LA$185+AMV4træ!$AE64*LA$186+AMV4træBP!$AE64*LA$187+AVV1træ!$AE64*LA$188+AVV1kul!$AE64*LA$189+AVV2træ!$AE64*LA$190+AVV2halm!$AE64*LA$191+AVV2gasGT!$AE64*LA$192+KKV!$AE64*LA$193+HCVgas!$AE64*LA$194+SPolie!$AE64*LA$195+SPgas!$AE64*LA$196+GeoEL!$AE62*LA$197+GeoVa!$AE62*LA$198+VP!$AE62*LA$199+Sol!$AE62*LA$200+Affald!$AE66*LA$201)</f>
        <v>0.17201310745985843</v>
      </c>
      <c r="LB43" s="246">
        <f ca="1">IF(Sammenligning!$G$9="GJ",1,(1*3.6))*(AMV1træ!$AE66*LB$183+AMV1træBP!$AE66*LB$184+AMV3kul!$AE64*LB$185+AMV4træ!$AE64*LB$186+AMV4træBP!$AE64*LB$187+AVV1træ!$AE64*LB$188+AVV1kul!$AE64*LB$189+AVV2træ!$AE64*LB$190+AVV2halm!$AE64*LB$191+AVV2gasGT!$AE64*LB$192+KKV!$AE64*LB$193+HCVgas!$AE64*LB$194+SPolie!$AE64*LB$195+SPgas!$AE64*LB$196+GeoEL!$AE62*LB$197+GeoVa!$AE62*LB$198+VP!$AE62*LB$199+Sol!$AE62*LB$200+Affald!$AE66*LB$201)</f>
        <v>-4.017718783760559</v>
      </c>
      <c r="LC43" s="246">
        <f ca="1">IF(Sammenligning!$G$9="GJ",1,(1*3.6))*(AMV1træ!$AE66*LC$183+AMV1træBP!$AE66*LC$184+AMV3kul!$AE64*LC$185+AMV4træ!$AE64*LC$186+AMV4træBP!$AE64*LC$187+AVV1træ!$AE64*LC$188+AVV1kul!$AE64*LC$189+AVV2træ!$AE64*LC$190+AVV2halm!$AE64*LC$191+AVV2gasGT!$AE64*LC$192+KKV!$AE64*LC$193+HCVgas!$AE64*LC$194+SPolie!$AE64*LC$195+SPgas!$AE64*LC$196+GeoEL!$AE62*LC$197+GeoVa!$AE62*LC$198+VP!$AE62*LC$199+Sol!$AE62*LC$200+Affald!$AE66*LC$201)</f>
        <v>-4.53337500516965</v>
      </c>
      <c r="LD43" s="246">
        <f ca="1">IF(Sammenligning!$G$9="GJ",1,(1*3.6))*(AMV1træ!$AE66*LD$183+AMV1træBP!$AE66*LD$184+AMV3kul!$AE64*LD$185+AMV4træ!$AE64*LD$186+AMV4træBP!$AE64*LD$187+AVV1træ!$AE64*LD$188+AVV1kul!$AE64*LD$189+AVV2træ!$AE64*LD$190+AVV2halm!$AE64*LD$191+AVV2gasGT!$AE64*LD$192+KKV!$AE64*LD$193+HCVgas!$AE64*LD$194+SPolie!$AE64*LD$195+SPgas!$AE64*LD$196+GeoEL!$AE62*LD$197+GeoVa!$AE62*LD$198+VP!$AE62*LD$199+Sol!$AE62*LD$200+Affald!$AE66*LD$201)</f>
        <v>-3.668800863021294</v>
      </c>
      <c r="LE43" s="246">
        <f ca="1">IF(Sammenligning!$G$9="GJ",1,(1*3.6))*(AMV1træ!$AE66*LE$183+AMV1træBP!$AE66*LE$184+AMV3kul!$AE64*LE$185+AMV4træ!$AE64*LE$186+AMV4træBP!$AE64*LE$187+AVV1træ!$AE64*LE$188+AVV1kul!$AE64*LE$189+AVV2træ!$AE64*LE$190+AVV2halm!$AE64*LE$191+AVV2gasGT!$AE64*LE$192+KKV!$AE64*LE$193+HCVgas!$AE64*LE$194+SPolie!$AE64*LE$195+SPgas!$AE64*LE$196+GeoEL!$AE62*LE$197+GeoVa!$AE62*LE$198+VP!$AE62*LE$199+Sol!$AE62*LE$200+Affald!$AE66*LE$201)</f>
        <v>-2.4852811467924876</v>
      </c>
      <c r="LF43" s="246">
        <f ca="1">IF(Sammenligning!$G$9="GJ",1,(1*3.6))*(AMV1træ!$AE66*LF$183+AMV1træBP!$AE66*LF$184+AMV3kul!$AE64*LF$185+AMV4træ!$AE64*LF$186+AMV4træBP!$AE64*LF$187+AVV1træ!$AE64*LF$188+AVV1kul!$AE64*LF$189+AVV2træ!$AE64*LF$190+AVV2halm!$AE64*LF$191+AVV2gasGT!$AE64*LF$192+KKV!$AE64*LF$193+HCVgas!$AE64*LF$194+SPolie!$AE64*LF$195+SPgas!$AE64*LF$196+GeoEL!$AE62*LF$197+GeoVa!$AE62*LF$198+VP!$AE62*LF$199+Sol!$AE62*LF$200+Affald!$AE66*LF$201)</f>
        <v>-0.80436541950929741</v>
      </c>
      <c r="LG43" s="310">
        <f ca="1">IF(Sammenligning!$G$9="GJ",1,(1*3.6))*(AMV1træ!$AF66*LG$183+AMV1træBP!$AF66*LG$184+AMV3kul!$AF64*LG$185+AMV4træ!$AF64*LG$186+AMV4træBP!$AF64*LG$187+AVV1træ!$AF64*LG$188+AVV1kul!$AF64*LG$189+AVV2træ!$AF64*LG$190+AVV2halm!$AF64*LG$191+AVV2gasGT!$AF64*LG$192+KKV!$AF64*LG$193+HCVgas!$AF64*LG$194+SPolie!$AF64*LG$195+SPgas!$AF64*LG$196+GeoEL!$AF62*LG$197+GeoVa!$AF62*LG$198+VP!$AF62*LG$199+Sol!$AF62*LG$200+Affald!$AF66*LG$201)</f>
        <v>0</v>
      </c>
      <c r="LH43" s="310">
        <f ca="1">IF(Sammenligning!$G$9="GJ",1,(1*3.6))*(AMV1træ!$AF66*LH$183+AMV1træBP!$AF66*LH$184+AMV3kul!$AF64*LH$185+AMV4træ!$AF64*LH$186+AMV4træBP!$AF64*LH$187+AVV1træ!$AF64*LH$188+AVV1kul!$AF64*LH$189+AVV2træ!$AF64*LH$190+AVV2halm!$AF64*LH$191+AVV2gasGT!$AF64*LH$192+KKV!$AF64*LH$193+HCVgas!$AF64*LH$194+SPolie!$AF64*LH$195+SPgas!$AF64*LH$196+GeoEL!$AF62*LH$197+GeoVa!$AF62*LH$198+VP!$AF62*LH$199+Sol!$AF62*LH$200+Affald!$AF66*LH$201)</f>
        <v>-0.45395125494951077</v>
      </c>
      <c r="LI43" s="310">
        <f ca="1">IF(Sammenligning!$G$9="GJ",1,(1*3.6))*(AMV1træ!$AF66*LI$183+AMV1træBP!$AF66*LI$184+AMV3kul!$AF64*LI$185+AMV4træ!$AF64*LI$186+AMV4træBP!$AF64*LI$187+AVV1træ!$AF64*LI$188+AVV1kul!$AF64*LI$189+AVV2træ!$AF64*LI$190+AVV2halm!$AF64*LI$191+AVV2gasGT!$AF64*LI$192+KKV!$AF64*LI$193+HCVgas!$AF64*LI$194+SPolie!$AF64*LI$195+SPgas!$AF64*LI$196+GeoEL!$AF62*LI$197+GeoVa!$AF62*LI$198+VP!$AF62*LI$199+Sol!$AF62*LI$200+Affald!$AF66*LI$201)</f>
        <v>-1.6747930334119105</v>
      </c>
      <c r="LJ43" s="310">
        <f ca="1">IF(Sammenligning!$G$9="GJ",1,(1*3.6))*(AMV1træ!$AF66*LJ$183+AMV1træBP!$AF66*LJ$184+AMV3kul!$AF64*LJ$185+AMV4træ!$AF64*LJ$186+AMV4træBP!$AF64*LJ$187+AVV1træ!$AF64*LJ$188+AVV1kul!$AF64*LJ$189+AVV2træ!$AF64*LJ$190+AVV2halm!$AF64*LJ$191+AVV2gasGT!$AF64*LJ$192+KKV!$AF64*LJ$193+HCVgas!$AF64*LJ$194+SPolie!$AF64*LJ$195+SPgas!$AF64*LJ$196+GeoEL!$AF62*LJ$197+GeoVa!$AF62*LJ$198+VP!$AF62*LJ$199+Sol!$AF62*LJ$200+Affald!$AF66*LJ$201)</f>
        <v>-4.5928159217018036</v>
      </c>
      <c r="LK43" s="310">
        <f ca="1">IF(Sammenligning!$G$9="GJ",1,(1*3.6))*(AMV1træ!$AF66*LK$183+AMV1træBP!$AF66*LK$184+AMV3kul!$AF64*LK$185+AMV4træ!$AF64*LK$186+AMV4træBP!$AF64*LK$187+AVV1træ!$AF64*LK$188+AVV1kul!$AF64*LK$189+AVV2træ!$AF64*LK$190+AVV2halm!$AF64*LK$191+AVV2gasGT!$AF64*LK$192+KKV!$AF64*LK$193+HCVgas!$AF64*LK$194+SPolie!$AF64*LK$195+SPgas!$AF64*LK$196+GeoEL!$AF62*LK$197+GeoVa!$AF62*LK$198+VP!$AF62*LK$199+Sol!$AF62*LK$200+Affald!$AF66*LK$201)</f>
        <v>-1.986881624821474</v>
      </c>
      <c r="LL43" s="310">
        <f ca="1">IF(Sammenligning!$G$9="GJ",1,(1*3.6))*(AMV1træ!$AF66*LL$183+AMV1træBP!$AF66*LL$184+AMV3kul!$AF64*LL$185+AMV4træ!$AF64*LL$186+AMV4træBP!$AF64*LL$187+AVV1træ!$AF64*LL$188+AVV1kul!$AF64*LL$189+AVV2træ!$AF64*LL$190+AVV2halm!$AF64*LL$191+AVV2gasGT!$AF64*LL$192+KKV!$AF64*LL$193+HCVgas!$AF64*LL$194+SPolie!$AF64*LL$195+SPgas!$AF64*LL$196+GeoEL!$AF62*LL$197+GeoVa!$AF62*LL$198+VP!$AF62*LL$199+Sol!$AF62*LL$200+Affald!$AF66*LL$201)</f>
        <v>-2.1936499759392207</v>
      </c>
      <c r="LM43" s="310">
        <f ca="1">IF(Sammenligning!$G$9="GJ",1,(1*3.6))*(AMV1træ!$AF66*LM$183+AMV1træBP!$AF66*LM$184+AMV3kul!$AF64*LM$185+AMV4træ!$AF64*LM$186+AMV4træBP!$AF64*LM$187+AVV1træ!$AF64*LM$188+AVV1kul!$AF64*LM$189+AVV2træ!$AF64*LM$190+AVV2halm!$AF64*LM$191+AVV2gasGT!$AF64*LM$192+KKV!$AF64*LM$193+HCVgas!$AF64*LM$194+SPolie!$AF64*LM$195+SPgas!$AF64*LM$196+GeoEL!$AF62*LM$197+GeoVa!$AF62*LM$198+VP!$AF62*LM$199+Sol!$AF62*LM$200+Affald!$AF66*LM$201)</f>
        <v>0.19505081303981153</v>
      </c>
      <c r="LN43" s="310">
        <f ca="1">IF(Sammenligning!$G$9="GJ",1,(1*3.6))*(AMV1træ!$AF66*LN$183+AMV1træBP!$AF66*LN$184+AMV3kul!$AF64*LN$185+AMV4træ!$AF64*LN$186+AMV4træBP!$AF64*LN$187+AVV1træ!$AF64*LN$188+AVV1kul!$AF64*LN$189+AVV2træ!$AF64*LN$190+AVV2halm!$AF64*LN$191+AVV2gasGT!$AF64*LN$192+KKV!$AF64*LN$193+HCVgas!$AF64*LN$194+SPolie!$AF64*LN$195+SPgas!$AF64*LN$196+GeoEL!$AF62*LN$197+GeoVa!$AF62*LN$198+VP!$AF62*LN$199+Sol!$AF62*LN$200+Affald!$AF66*LN$201)</f>
        <v>-3.9681470984628096</v>
      </c>
      <c r="LO43" s="310">
        <f ca="1">IF(Sammenligning!$G$9="GJ",1,(1*3.6))*(AMV1træ!$AF66*LO$183+AMV1træBP!$AF66*LO$184+AMV3kul!$AF64*LO$185+AMV4træ!$AF64*LO$186+AMV4træBP!$AF64*LO$187+AVV1træ!$AF64*LO$188+AVV1kul!$AF64*LO$189+AVV2træ!$AF64*LO$190+AVV2halm!$AF64*LO$191+AVV2gasGT!$AF64*LO$192+KKV!$AF64*LO$193+HCVgas!$AF64*LO$194+SPolie!$AF64*LO$195+SPgas!$AF64*LO$196+GeoEL!$AF62*LO$197+GeoVa!$AF62*LO$198+VP!$AF62*LO$199+Sol!$AF62*LO$200+Affald!$AF66*LO$201)</f>
        <v>-4.2392685118184286</v>
      </c>
      <c r="LP43" s="310">
        <f ca="1">IF(Sammenligning!$G$9="GJ",1,(1*3.6))*(AMV1træ!$AF66*LP$183+AMV1træBP!$AF66*LP$184+AMV3kul!$AF64*LP$185+AMV4træ!$AF64*LP$186+AMV4træBP!$AF64*LP$187+AVV1træ!$AF64*LP$188+AVV1kul!$AF64*LP$189+AVV2træ!$AF64*LP$190+AVV2halm!$AF64*LP$191+AVV2gasGT!$AF64*LP$192+KKV!$AF64*LP$193+HCVgas!$AF64*LP$194+SPolie!$AF64*LP$195+SPgas!$AF64*LP$196+GeoEL!$AF62*LP$197+GeoVa!$AF62*LP$198+VP!$AF62*LP$199+Sol!$AF62*LP$200+Affald!$AF66*LP$201)</f>
        <v>-3.3243552238399827</v>
      </c>
      <c r="LQ43" s="310">
        <f ca="1">IF(Sammenligning!$G$9="GJ",1,(1*3.6))*(AMV1træ!$AF66*LQ$183+AMV1træBP!$AF66*LQ$184+AMV3kul!$AF64*LQ$185+AMV4træ!$AF64*LQ$186+AMV4træBP!$AF64*LQ$187+AVV1træ!$AF64*LQ$188+AVV1kul!$AF64*LQ$189+AVV2træ!$AF64*LQ$190+AVV2halm!$AF64*LQ$191+AVV2gasGT!$AF64*LQ$192+KKV!$AF64*LQ$193+HCVgas!$AF64*LQ$194+SPolie!$AF64*LQ$195+SPgas!$AF64*LQ$196+GeoEL!$AF62*LQ$197+GeoVa!$AF62*LQ$198+VP!$AF62*LQ$199+Sol!$AF62*LQ$200+Affald!$AF66*LQ$201)</f>
        <v>-2.5562248305204882</v>
      </c>
      <c r="LR43" s="310">
        <f ca="1">IF(Sammenligning!$G$9="GJ",1,(1*3.6))*(AMV1træ!$AF66*LR$183+AMV1træBP!$AF66*LR$184+AMV3kul!$AF64*LR$185+AMV4træ!$AF64*LR$186+AMV4træBP!$AF64*LR$187+AVV1træ!$AF64*LR$188+AVV1kul!$AF64*LR$189+AVV2træ!$AF64*LR$190+AVV2halm!$AF64*LR$191+AVV2gasGT!$AF64*LR$192+KKV!$AF64*LR$193+HCVgas!$AF64*LR$194+SPolie!$AF64*LR$195+SPgas!$AF64*LR$196+GeoEL!$AF62*LR$197+GeoVa!$AF62*LR$198+VP!$AF62*LR$199+Sol!$AF62*LR$200+Affald!$AF66*LR$201)</f>
        <v>-0.75430994666577633</v>
      </c>
    </row>
    <row r="44" spans="2:330" hidden="1">
      <c r="B44" s="689"/>
      <c r="C44" s="24" t="s">
        <v>17</v>
      </c>
      <c r="D44" s="24" t="str">
        <f>"Kr/"&amp;Sammenligning!$G$9</f>
        <v>Kr/GJ</v>
      </c>
      <c r="E44" s="246">
        <f ca="1">IF(Sammenligning!$G$9="GJ",1,(1*3.6))*(AMV1træ!H67*E$183+AMV1træBP!H67*E$184+AMV3kul!H65*E$185+AMV4træ!H65*E$186+AMV4træBP!H65*E$187+AVV1træ!H65*E$188+AVV1kul!H65*E$189+AVV2træ!H65*E$190+AVV2halm!H65*E$191+AVV2gasGT!H65*E$192+KKV!H65*E$193+HCVgas!H65*E$194+SPolie!H65*E$195+SPgas!H65*E$196+GeoEL!H63*E$197+GeoVa!H63*E$198+VP!H63*E$199+Sol!H63*E$200+Affald!H67*E$201)</f>
        <v>29.79018966567525</v>
      </c>
      <c r="F44" s="246">
        <f ca="1">IF(Sammenligning!$G$9="GJ",1,(1*3.6))*(AMV1træ!I67*F$183+AMV1træBP!I67*F$184+AMV3kul!I65*F$185+AMV4træ!I65*F$186+AMV4træBP!I65*F$187+AVV1træ!I65*F$188+AVV1kul!I65*F$189+AVV2træ!I65*F$190+AVV2halm!I65*F$191+AVV2gasGT!I65*F$192+KKV!I65*F$193+HCVgas!I65*F$194+SPolie!I65*F$195+SPgas!I65*F$196+GeoEL!I63*F$197+GeoVa!I63*F$198+VP!I63*F$199+Sol!I63*F$200+Affald!I67*F$201)</f>
        <v>30.176981174297829</v>
      </c>
      <c r="G44" s="310">
        <f ca="1">IF(Sammenligning!$G$9="GJ",1,(1*3.6))*(AMV1træ!J67*G$183+AMV1træBP!J67*G$184+AMV3kul!J65*G$185+AMV4træ!J65*G$186+AMV4træBP!J65*G$187+AVV1træ!J65*G$188+AVV1kul!J65*G$189+AVV2træ!J65*G$190+AVV2halm!J65*G$191+AVV2gasGT!J65*G$192+KKV!J65*G$193+HCVgas!J65*G$194+SPolie!J65*G$195+SPgas!J65*G$196+GeoEL!J63*G$197+GeoVa!J63*G$198+VP!J63*G$199+Sol!J63*G$200+Affald!J67*G$201)</f>
        <v>27.574929207200476</v>
      </c>
      <c r="H44" s="246">
        <f ca="1">IF(Sammenligning!$G$9="GJ",1,(1*3.6))*(AMV1træ!K67*H$183+AMV1træBP!K67*H$184+AMV3kul!K65*H$185+AMV4træ!K65*H$186+AMV4træBP!K65*H$187+AVV1træ!K65*H$188+AVV1kul!K65*H$189+AVV2træ!K65*H$190+AVV2halm!K65*H$191+AVV2gasGT!K65*H$192+KKV!K65*H$193+HCVgas!K65*H$194+SPolie!K65*H$195+SPgas!K65*H$196+GeoEL!K63*H$197+GeoVa!K63*H$198+VP!K63*H$199+Sol!K63*H$200+Affald!K67*H$201)</f>
        <v>27.574929207200476</v>
      </c>
      <c r="I44" s="310">
        <f ca="1">IF(Sammenligning!$G$9="GJ",1,(1*3.6))*(AMV1træ!L67*I$183+AMV1træBP!L67*I$184+AMV3kul!L65*I$185+AMV4træ!L65*I$186+AMV4træBP!L65*I$187+AVV1træ!L65*I$188+AVV1kul!L65*I$189+AVV2træ!L65*I$190+AVV2halm!L65*I$191+AVV2gasGT!L65*I$192+KKV!L65*I$193+HCVgas!L65*I$194+SPolie!L65*I$195+SPgas!L65*I$196+GeoEL!L63*I$197+GeoVa!L63*I$198+VP!L63*I$199+Sol!L63*I$200+Affald!L67*I$201)</f>
        <v>17.290737984043268</v>
      </c>
      <c r="J44" s="246">
        <f ca="1">IF(Sammenligning!$G$9="GJ",1,(1*3.6))*(AMV1træ!M67*J$183+AMV1træBP!M67*J$184+AMV3kul!M65*J$185+AMV4træ!M65*J$186+AMV4træBP!M65*J$187+AVV1træ!M65*J$188+AVV1kul!M65*J$189+AVV2træ!M65*J$190+AVV2halm!M65*J$191+AVV2gasGT!M65*J$192+KKV!M65*J$193+HCVgas!M65*J$194+SPolie!M65*J$195+SPgas!M65*J$196+GeoEL!M63*J$197+GeoVa!M63*J$198+VP!M63*J$199+Sol!M63*J$200+Affald!M67*J$201)</f>
        <v>16.155410725780378</v>
      </c>
      <c r="K44" s="246">
        <f ca="1">IF(Sammenligning!$G$9="GJ",1,(1*3.6))*(AMV1træ!N67*K$183+AMV1træBP!N67*K$184+AMV3kul!N65*K$185+AMV4træ!N65*K$186+AMV4træBP!N65*K$187+AVV1træ!N65*K$188+AVV1kul!N65*K$189+AVV2træ!N65*K$190+AVV2halm!N65*K$191+AVV2gasGT!N65*K$192+KKV!N65*K$193+HCVgas!N65*K$194+SPolie!N65*K$195+SPgas!N65*K$196+GeoEL!N63*K$197+GeoVa!N63*K$198+VP!N63*K$199+Sol!N63*K$200+Affald!N67*K$201)</f>
        <v>15.748959843912987</v>
      </c>
      <c r="L44" s="246">
        <f ca="1">IF(Sammenligning!$G$9="GJ",1,(1*3.6))*(AMV1træ!O67*L$183+AMV1træBP!O67*L$184+AMV3kul!O65*L$185+AMV4træ!O65*L$186+AMV4træBP!O65*L$187+AVV1træ!O65*L$188+AVV1kul!O65*L$189+AVV2træ!O65*L$190+AVV2halm!O65*L$191+AVV2gasGT!O65*L$192+KKV!O65*L$193+HCVgas!O65*L$194+SPolie!O65*L$195+SPgas!O65*L$196+GeoEL!O63*L$197+GeoVa!O63*L$198+VP!O63*L$199+Sol!O63*L$200+Affald!O67*L$201)</f>
        <v>15.342509884302462</v>
      </c>
      <c r="M44" s="246">
        <f ca="1">IF(Sammenligning!$G$9="GJ",1,(1*3.6))*(AMV1træ!P67*M$183+AMV1træBP!P67*M$184+AMV3kul!P65*M$185+AMV4træ!P65*M$186+AMV4træBP!P65*M$187+AVV1træ!P65*M$188+AVV1kul!P65*M$189+AVV2træ!P65*M$190+AVV2halm!P65*M$191+AVV2gasGT!P65*M$192+KKV!P65*M$193+HCVgas!P65*M$194+SPolie!P65*M$195+SPgas!P65*M$196+GeoEL!P63*M$197+GeoVa!P63*M$198+VP!P63*M$199+Sol!P63*M$200+Affald!P67*M$201)</f>
        <v>14.936060846945809</v>
      </c>
      <c r="N44" s="310">
        <f ca="1">IF(Sammenligning!$G$9="GJ",1,(1*3.6))*(AMV1træ!Q67*N$183+AMV1træBP!Q67*N$184+AMV3kul!Q65*N$185+AMV4træ!Q65*N$186+AMV4træBP!Q65*N$187+AVV1træ!Q65*N$188+AVV1kul!Q65*N$189+AVV2træ!Q65*N$190+AVV2halm!Q65*N$191+AVV2gasGT!Q65*N$192+KKV!Q65*N$193+HCVgas!Q65*N$194+SPolie!Q65*N$195+SPgas!Q65*N$196+GeoEL!Q63*N$197+GeoVa!Q63*N$198+VP!Q63*N$199+Sol!Q63*N$200+Affald!Q67*N$201)</f>
        <v>14.529612731839887</v>
      </c>
      <c r="O44" s="246">
        <f ca="1">IF(Sammenligning!$G$9="GJ",1,(1*3.6))*(AMV1træ!R67*O$183+AMV1træBP!R67*O$184+AMV3kul!R65*O$185+AMV4træ!R65*O$186+AMV4træBP!R65*O$187+AVV1træ!R65*O$188+AVV1kul!R65*O$189+AVV2træ!R65*O$190+AVV2halm!R65*O$191+AVV2gasGT!R65*O$192+KKV!R65*O$193+HCVgas!R65*O$194+SPolie!R65*O$195+SPgas!R65*O$196+GeoEL!R63*O$197+GeoVa!R63*O$198+VP!R63*O$199+Sol!R63*O$200+Affald!R67*O$201)</f>
        <v>14.306906682765574</v>
      </c>
      <c r="P44" s="246">
        <f ca="1">IF(Sammenligning!$G$9="GJ",1,(1*3.6))*(AMV1træ!S67*P$183+AMV1træBP!S67*P$184+AMV3kul!S65*P$185+AMV4træ!S65*P$186+AMV4træBP!S65*P$187+AVV1træ!S65*P$188+AVV1kul!S65*P$189+AVV2træ!S65*P$190+AVV2halm!S65*P$191+AVV2gasGT!S65*P$192+KKV!S65*P$193+HCVgas!S65*P$194+SPolie!S65*P$195+SPgas!S65*P$196+GeoEL!S63*P$197+GeoVa!S63*P$198+VP!S63*P$199+Sol!S63*P$200+Affald!S67*P$201)</f>
        <v>14.084195338076436</v>
      </c>
      <c r="Q44" s="246">
        <f ca="1">IF(Sammenligning!$G$9="GJ",1,(1*3.6))*(AMV1træ!T67*Q$183+AMV1træBP!T67*Q$184+AMV3kul!T65*Q$185+AMV4træ!T65*Q$186+AMV4træBP!T65*Q$187+AVV1træ!T65*Q$188+AVV1kul!T65*Q$189+AVV2træ!T65*Q$190+AVV2halm!T65*Q$191+AVV2gasGT!T65*Q$192+KKV!T65*Q$193+HCVgas!T65*Q$194+SPolie!T65*Q$195+SPgas!T65*Q$196+GeoEL!T63*Q$197+GeoVa!T63*Q$198+VP!T63*Q$199+Sol!T63*Q$200+Affald!T67*Q$201)</f>
        <v>13.861478697583509</v>
      </c>
      <c r="R44" s="246">
        <f ca="1">IF(Sammenligning!$G$9="GJ",1,(1*3.6))*(AMV1træ!U67*R$183+AMV1træBP!U67*R$184+AMV3kul!U65*R$185+AMV4træ!U65*R$186+AMV4træBP!U65*R$187+AVV1træ!U65*R$188+AVV1kul!U65*R$189+AVV2træ!U65*R$190+AVV2halm!U65*R$191+AVV2gasGT!U65*R$192+KKV!U65*R$193+HCVgas!U65*R$194+SPolie!U65*R$195+SPgas!U65*R$196+GeoEL!U63*R$197+GeoVa!U63*R$198+VP!U63*R$199+Sol!U63*R$200+Affald!U67*R$201)</f>
        <v>13.638756761097987</v>
      </c>
      <c r="S44" s="310">
        <f ca="1">IF(Sammenligning!$G$9="GJ",1,(1*3.6))*(AMV1træ!V67*S$183+AMV1træBP!V67*S$184+AMV3kul!V65*S$185+AMV4træ!V65*S$186+AMV4træBP!V65*S$187+AVV1træ!V65*S$188+AVV1kul!V65*S$189+AVV2træ!V65*S$190+AVV2halm!V65*S$191+AVV2gasGT!V65*S$192+KKV!V65*S$193+HCVgas!V65*S$194+SPolie!V65*S$195+SPgas!V65*S$196+GeoEL!V63*S$197+GeoVa!V63*S$198+VP!V63*S$199+Sol!V63*S$200+Affald!V67*S$201)</f>
        <v>13.416029528430879</v>
      </c>
      <c r="T44" s="246">
        <f ca="1">IF(Sammenligning!$G$9="GJ",1,(1*3.6))*(AMV1træ!W67*T$183+AMV1træBP!W67*T$184+AMV3kul!W65*T$185+AMV4træ!W65*T$186+AMV4træBP!W65*T$187+AVV1træ!W65*T$188+AVV1kul!W65*T$189+AVV2træ!W65*T$190+AVV2halm!W65*T$191+AVV2gasGT!W65*T$192+KKV!W65*T$193+HCVgas!W65*T$194+SPolie!W65*T$195+SPgas!W65*T$196+GeoEL!W63*T$197+GeoVa!W63*T$198+VP!W63*T$199+Sol!W63*T$200+Affald!W67*T$201)</f>
        <v>28.652129237331682</v>
      </c>
      <c r="U44" s="246">
        <f ca="1">IF(Sammenligning!$G$9="GJ",1,(1*3.6))*(AMV1træ!X67*U$183+AMV1træBP!X67*U$184+AMV3kul!X65*U$185+AMV4træ!X65*U$186+AMV4træBP!X65*U$187+AVV1træ!X65*U$188+AVV1kul!X65*U$189+AVV2træ!X65*U$190+AVV2halm!X65*U$191+AVV2gasGT!X65*U$192+KKV!X65*U$193+HCVgas!X65*U$194+SPolie!X65*U$195+SPgas!X65*U$196+GeoEL!X63*U$197+GeoVa!X63*U$198+VP!X63*U$199+Sol!X63*U$200+Affald!X67*U$201)</f>
        <v>28.652129237331682</v>
      </c>
      <c r="V44" s="246">
        <f ca="1">IF(Sammenligning!$G$9="GJ",1,(1*3.6))*(AMV1træ!Y67*V$183+AMV1træBP!Y67*V$184+AMV3kul!Y65*V$185+AMV4træ!Y65*V$186+AMV4træBP!Y65*V$187+AVV1træ!Y65*V$188+AVV1kul!Y65*V$189+AVV2træ!Y65*V$190+AVV2halm!Y65*V$191+AVV2gasGT!Y65*V$192+KKV!Y65*V$193+HCVgas!Y65*V$194+SPolie!Y65*V$195+SPgas!Y65*V$196+GeoEL!Y63*V$197+GeoVa!Y63*V$198+VP!Y63*V$199+Sol!Y63*V$200+Affald!Y67*V$201)</f>
        <v>28.652129237331682</v>
      </c>
      <c r="W44" s="246">
        <f ca="1">IF(Sammenligning!$G$9="GJ",1,(1*3.6))*(AMV1træ!Z67*W$183+AMV1træBP!Z67*W$184+AMV3kul!Z65*W$185+AMV4træ!Z65*W$186+AMV4træBP!Z65*W$187+AVV1træ!Z65*W$188+AVV1kul!Z65*W$189+AVV2træ!Z65*W$190+AVV2halm!Z65*W$191+AVV2gasGT!Z65*W$192+KKV!Z65*W$193+HCVgas!Z65*W$194+SPolie!Z65*W$195+SPgas!Z65*W$196+GeoEL!Z63*W$197+GeoVa!Z63*W$198+VP!Z63*W$199+Sol!Z63*W$200+Affald!Z67*W$201)</f>
        <v>28.652129237331682</v>
      </c>
      <c r="X44" s="310">
        <f ca="1">IF(Sammenligning!$G$9="GJ",1,(1*3.6))*(AMV1træ!AA67*X$183+AMV1træBP!AA67*X$184+AMV3kul!AA65*X$185+AMV4træ!AA65*X$186+AMV4træBP!AA65*X$187+AVV1træ!AA65*X$188+AVV1kul!AA65*X$189+AVV2træ!AA65*X$190+AVV2halm!AA65*X$191+AVV2gasGT!AA65*X$192+KKV!AA65*X$193+HCVgas!AA65*X$194+SPolie!AA65*X$195+SPgas!AA65*X$196+GeoEL!AA63*X$197+GeoVa!AA63*X$198+VP!AA63*X$199+Sol!AA63*X$200+Affald!AA67*X$201)</f>
        <v>28.652129237331682</v>
      </c>
      <c r="Y44" s="246">
        <f ca="1">IF(Sammenligning!$G$9="GJ",1,(1*3.6))*(AMV1træ!AB67*Y$183+AMV1træBP!AB67*Y$184+AMV3kul!AB65*Y$185+AMV4træ!AB65*Y$186+AMV4træBP!AB65*Y$187+AVV1træ!AB65*Y$188+AVV1kul!AB65*Y$189+AVV2træ!AB65*Y$190+AVV2halm!AB65*Y$191+AVV2gasGT!AB65*Y$192+KKV!AB65*Y$193+HCVgas!AB65*Y$194+SPolie!AB65*Y$195+SPgas!AB65*Y$196+GeoEL!AB63*Y$197+GeoVa!AB63*Y$198+VP!AB63*Y$199+Sol!AB63*Y$200+Affald!AB67*Y$201)</f>
        <v>29.030731852838347</v>
      </c>
      <c r="Z44" s="246">
        <f ca="1">IF(Sammenligning!$G$9="GJ",1,(1*3.6))*(AMV1træ!AC67*Z$183+AMV1træBP!AC67*Z$184+AMV3kul!AC65*Z$185+AMV4træ!AC65*Z$186+AMV4træBP!AC65*Z$187+AVV1træ!AC65*Z$188+AVV1kul!AC65*Z$189+AVV2træ!AC65*Z$190+AVV2halm!AC65*Z$191+AVV2gasGT!AC65*Z$192+KKV!AC65*Z$193+HCVgas!AC65*Z$194+SPolie!AC65*Z$195+SPgas!AC65*Z$196+GeoEL!AC63*Z$197+GeoVa!AC63*Z$198+VP!AC63*Z$199+Sol!AC63*Z$200+Affald!AC67*Z$201)</f>
        <v>29.409343569024458</v>
      </c>
      <c r="AA44" s="246">
        <f ca="1">IF(Sammenligning!$G$9="GJ",1,(1*3.6))*(AMV1træ!AD67*AA$183+AMV1træBP!AD67*AA$184+AMV3kul!AD65*AA$185+AMV4træ!AD65*AA$186+AMV4træBP!AD65*AA$187+AVV1træ!AD65*AA$188+AVV1kul!AD65*AA$189+AVV2træ!AD65*AA$190+AVV2halm!AD65*AA$191+AVV2gasGT!AD65*AA$192+KKV!AD65*AA$193+HCVgas!AD65*AA$194+SPolie!AD65*AA$195+SPgas!AD65*AA$196+GeoEL!AD63*AA$197+GeoVa!AD63*AA$198+VP!AD63*AA$199+Sol!AD63*AA$200+Affald!AD67*AA$201)</f>
        <v>29.787964386218295</v>
      </c>
      <c r="AB44" s="246">
        <f ca="1">IF(Sammenligning!$G$9="GJ",1,(1*3.6))*(AMV1træ!AE67*AB$183+AMV1træBP!AE67*AB$184+AMV3kul!AE65*AB$185+AMV4træ!AE65*AB$186+AMV4træBP!AE65*AB$187+AVV1træ!AE65*AB$188+AVV1kul!AE65*AB$189+AVV2træ!AE65*AB$190+AVV2halm!AE65*AB$191+AVV2gasGT!AE65*AB$192+KKV!AE65*AB$193+HCVgas!AE65*AB$194+SPolie!AE65*AB$195+SPgas!AE65*AB$196+GeoEL!AE63*AB$197+GeoVa!AE63*AB$198+VP!AE63*AB$199+Sol!AE63*AB$200+Affald!AE67*AB$201)</f>
        <v>30.166594304748145</v>
      </c>
      <c r="AC44" s="310">
        <f ca="1">IF(Sammenligning!$G$9="GJ",1,(1*3.6))*(AMV1træ!AF67*AC$183+AMV1træBP!AF67*AC$184+AMV3kul!AF65*AC$185+AMV4træ!AF65*AC$186+AMV4træBP!AF65*AC$187+AVV1træ!AF65*AC$188+AVV1kul!AF65*AC$189+AVV2træ!AF65*AC$190+AVV2halm!AF65*AC$191+AVV2gasGT!AF65*AC$192+KKV!AF65*AC$193+HCVgas!AF65*AC$194+SPolie!AF65*AC$195+SPgas!AF65*AC$196+GeoEL!AF63*AC$197+GeoVa!AF63*AC$198+VP!AF63*AC$199+Sol!AF63*AC$200+Affald!AF67*AC$201)</f>
        <v>30.545233324942167</v>
      </c>
      <c r="AD44" s="3"/>
      <c r="AE44" s="246">
        <f ca="1">IF(Sammenligning!$G$9="GJ",1,(1*3.6))*(AMV1træ!$H67*AE$183+AMV1træBP!$H67*AE$184+AMV3kul!$H65*AE$185+AMV4træ!$H65*AE$186+AMV4træBP!$H65*AE$187+AVV1træ!$H65*AE$188+AVV1kul!$H65*AE$189+AVV2træ!$H65*AE$190+AVV2halm!$H65*AE$191+AVV2gasGT!$H65*AE$192+KKV!$H65*AE$193+HCVgas!$H65*AE$194+SPolie!$H65*AE$195+SPgas!$H65*AE$196+GeoEL!$H63*AE$197+GeoVa!$H63*AE$198+VP!$H63*AE$199+Sol!$H63*AE$200+Affald!$H67*AE$201)</f>
        <v>52.613392050981233</v>
      </c>
      <c r="AF44" s="246">
        <f ca="1">IF(Sammenligning!$G$9="GJ",1,(1*3.6))*(AMV1træ!$H67*AF$183+AMV1træBP!$H67*AF$184+AMV3kul!$H65*AF$185+AMV4træ!$H65*AF$186+AMV4træBP!$H65*AF$187+AVV1træ!$H65*AF$188+AVV1kul!$H65*AF$189+AVV2træ!$H65*AF$190+AVV2halm!$H65*AF$191+AVV2gasGT!$H65*AF$192+KKV!$H65*AF$193+HCVgas!$H65*AF$194+SPolie!$H65*AF$195+SPgas!$H65*AF$196+GeoEL!$H63*AF$197+GeoVa!$H63*AF$198+VP!$H63*AF$199+Sol!$H63*AF$200+Affald!$H67*AF$201)</f>
        <v>48.438807857947232</v>
      </c>
      <c r="AG44" s="246">
        <f ca="1">IF(Sammenligning!$G$9="GJ",1,(1*3.6))*(AMV1træ!$H67*AG$183+AMV1træBP!$H67*AG$184+AMV3kul!$H65*AG$185+AMV4træ!$H65*AG$186+AMV4træBP!$H65*AG$187+AVV1træ!$H65*AG$188+AVV1kul!$H65*AG$189+AVV2træ!$H65*AG$190+AVV2halm!$H65*AG$191+AVV2gasGT!$H65*AG$192+KKV!$H65*AG$193+HCVgas!$H65*AG$194+SPolie!$H65*AG$195+SPgas!$H65*AG$196+GeoEL!$H63*AG$197+GeoVa!$H63*AG$198+VP!$H63*AG$199+Sol!$H63*AG$200+Affald!$H67*AG$201)</f>
        <v>40.37529956888941</v>
      </c>
      <c r="AH44" s="246">
        <f ca="1">IF(Sammenligning!$G$9="GJ",1,(1*3.6))*(AMV1træ!$H67*AH$183+AMV1træBP!$H67*AH$184+AMV3kul!$H65*AH$185+AMV4træ!$H65*AH$186+AMV4træBP!$H65*AH$187+AVV1træ!$H65*AH$188+AVV1kul!$H65*AH$189+AVV2træ!$H65*AH$190+AVV2halm!$H65*AH$191+AVV2gasGT!$H65*AH$192+KKV!$H65*AH$193+HCVgas!$H65*AH$194+SPolie!$H65*AH$195+SPgas!$H65*AH$196+GeoEL!$H63*AH$197+GeoVa!$H63*AH$198+VP!$H63*AH$199+Sol!$H63*AH$200+Affald!$H67*AH$201)</f>
        <v>19.329392649733101</v>
      </c>
      <c r="AI44" s="246">
        <f ca="1">IF(Sammenligning!$G$9="GJ",1,(1*3.6))*(AMV1træ!$H67*AI$183+AMV1træBP!$H67*AI$184+AMV3kul!$H65*AI$185+AMV4træ!$H65*AI$186+AMV4træBP!$H65*AI$187+AVV1træ!$H65*AI$188+AVV1kul!$H65*AI$189+AVV2træ!$H65*AI$190+AVV2halm!$H65*AI$191+AVV2gasGT!$H65*AI$192+KKV!$H65*AI$193+HCVgas!$H65*AI$194+SPolie!$H65*AI$195+SPgas!$H65*AI$196+GeoEL!$H63*AI$197+GeoVa!$H63*AI$198+VP!$H63*AI$199+Sol!$H63*AI$200+Affald!$H67*AI$201)</f>
        <v>8.1515271295924823</v>
      </c>
      <c r="AJ44" s="246">
        <f ca="1">IF(Sammenligning!$G$9="GJ",1,(1*3.6))*(AMV1træ!$H67*AJ$183+AMV1træBP!$H67*AJ$184+AMV3kul!$H65*AJ$185+AMV4træ!$H65*AJ$186+AMV4træBP!$H65*AJ$187+AVV1træ!$H65*AJ$188+AVV1kul!$H65*AJ$189+AVV2træ!$H65*AJ$190+AVV2halm!$H65*AJ$191+AVV2gasGT!$H65*AJ$192+KKV!$H65*AJ$193+HCVgas!$H65*AJ$194+SPolie!$H65*AJ$195+SPgas!$H65*AJ$196+GeoEL!$H63*AJ$197+GeoVa!$H63*AJ$198+VP!$H63*AJ$199+Sol!$H63*AJ$200+Affald!$H67*AJ$201)</f>
        <v>41.043868947046526</v>
      </c>
      <c r="AK44" s="246">
        <f ca="1">IF(Sammenligning!$G$9="GJ",1,(1*3.6))*(AMV1træ!$H67*AK$183+AMV1træBP!$H67*AK$184+AMV3kul!$H65*AK$185+AMV4træ!$H65*AK$186+AMV4træBP!$H65*AK$187+AVV1træ!$H65*AK$188+AVV1kul!$H65*AK$189+AVV2træ!$H65*AK$190+AVV2halm!$H65*AK$191+AVV2gasGT!$H65*AK$192+KKV!$H65*AK$193+HCVgas!$H65*AK$194+SPolie!$H65*AK$195+SPgas!$H65*AK$196+GeoEL!$H63*AK$197+GeoVa!$H63*AK$198+VP!$H63*AK$199+Sol!$H63*AK$200+Affald!$H67*AK$201)</f>
        <v>15.809929827948693</v>
      </c>
      <c r="AL44" s="246">
        <f ca="1">IF(Sammenligning!$G$9="GJ",1,(1*3.6))*(AMV1træ!$H67*AL$183+AMV1træBP!$H67*AL$184+AMV3kul!$H65*AL$185+AMV4træ!$H65*AL$186+AMV4træBP!$H65*AL$187+AVV1træ!$H65*AL$188+AVV1kul!$H65*AL$189+AVV2træ!$H65*AL$190+AVV2halm!$H65*AL$191+AVV2gasGT!$H65*AL$192+KKV!$H65*AL$193+HCVgas!$H65*AL$194+SPolie!$H65*AL$195+SPgas!$H65*AL$196+GeoEL!$H63*AL$197+GeoVa!$H63*AL$198+VP!$H63*AL$199+Sol!$H63*AL$200+Affald!$H67*AL$201)</f>
        <v>41.848048677980856</v>
      </c>
      <c r="AM44" s="246">
        <f ca="1">IF(Sammenligning!$G$9="GJ",1,(1*3.6))*(AMV1træ!$H67*AM$183+AMV1træBP!$H67*AM$184+AMV3kul!$H65*AM$185+AMV4træ!$H65*AM$186+AMV4træBP!$H65*AM$187+AVV1træ!$H65*AM$188+AVV1kul!$H65*AM$189+AVV2træ!$H65*AM$190+AVV2halm!$H65*AM$191+AVV2gasGT!$H65*AM$192+KKV!$H65*AM$193+HCVgas!$H65*AM$194+SPolie!$H65*AM$195+SPgas!$H65*AM$196+GeoEL!$H63*AM$197+GeoVa!$H63*AM$198+VP!$H63*AM$199+Sol!$H63*AM$200+Affald!$H67*AM$201)</f>
        <v>5.6096104824141921</v>
      </c>
      <c r="AN44" s="246">
        <f ca="1">IF(Sammenligning!$G$9="GJ",1,(1*3.6))*(AMV1træ!$H67*AN$183+AMV1træBP!$H67*AN$184+AMV3kul!$H65*AN$185+AMV4træ!$H65*AN$186+AMV4træBP!$H65*AN$187+AVV1træ!$H65*AN$188+AVV1kul!$H65*AN$189+AVV2træ!$H65*AN$190+AVV2halm!$H65*AN$191+AVV2gasGT!$H65*AN$192+KKV!$H65*AN$193+HCVgas!$H65*AN$194+SPolie!$H65*AN$195+SPgas!$H65*AN$196+GeoEL!$H63*AN$197+GeoVa!$H63*AN$198+VP!$H63*AN$199+Sol!$H63*AN$200+Affald!$H67*AN$201)</f>
        <v>11.140898912426092</v>
      </c>
      <c r="AO44" s="246">
        <f ca="1">IF(Sammenligning!$G$9="GJ",1,(1*3.6))*(AMV1træ!$H67*AO$183+AMV1træBP!$H67*AO$184+AMV3kul!$H65*AO$185+AMV4træ!$H65*AO$186+AMV4træBP!$H65*AO$187+AVV1træ!$H65*AO$188+AVV1kul!$H65*AO$189+AVV2træ!$H65*AO$190+AVV2halm!$H65*AO$191+AVV2gasGT!$H65*AO$192+KKV!$H65*AO$193+HCVgas!$H65*AO$194+SPolie!$H65*AO$195+SPgas!$H65*AO$196+GeoEL!$H63*AO$197+GeoVa!$H63*AO$198+VP!$H63*AO$199+Sol!$H63*AO$200+Affald!$H67*AO$201)</f>
        <v>29.555288533409605</v>
      </c>
      <c r="AP44" s="246">
        <f ca="1">IF(Sammenligning!$G$9="GJ",1,(1*3.6))*(AMV1træ!$H67*AP$183+AMV1træBP!$H67*AP$184+AMV3kul!$H65*AP$185+AMV4træ!$H65*AP$186+AMV4træBP!$H65*AP$187+AVV1træ!$H65*AP$188+AVV1kul!$H65*AP$189+AVV2træ!$H65*AP$190+AVV2halm!$H65*AP$191+AVV2gasGT!$H65*AP$192+KKV!$H65*AP$193+HCVgas!$H65*AP$194+SPolie!$H65*AP$195+SPgas!$H65*AP$196+GeoEL!$H63*AP$197+GeoVa!$H63*AP$198+VP!$H63*AP$199+Sol!$H63*AP$200+Affald!$H67*AP$201)</f>
        <v>43.324053434214946</v>
      </c>
      <c r="AQ44" s="246">
        <f ca="1">IF(Sammenligning!$G$9="GJ",1,(1*3.6))*(AMV1træ!$I67*AQ$183+AMV1træBP!$I67*AQ$184+AMV3kul!$I65*AQ$185+AMV4træ!$I65*AQ$186+AMV4træBP!$I65*AQ$187+AVV1træ!$I65*AQ$188+AVV1kul!$I65*AQ$189+AVV2træ!$I65*AQ$190+AVV2halm!$I65*AQ$191+AVV2gasGT!$I65*AQ$192+KKV!$I65*AQ$193+HCVgas!$I65*AQ$194+SPolie!$I65*AQ$195+SPgas!$I65*AQ$196+GeoEL!$I63*AQ$197+GeoVa!$I63*AQ$198+VP!$I63*AQ$199+Sol!$I63*AQ$200+Affald!$I67*AQ$201)</f>
        <v>52.613392050981233</v>
      </c>
      <c r="AR44" s="246">
        <f ca="1">IF(Sammenligning!$G$9="GJ",1,(1*3.6))*(AMV1træ!$I67*AR$183+AMV1træBP!$I67*AR$184+AMV3kul!$I65*AR$185+AMV4træ!$I65*AR$186+AMV4træBP!$I65*AR$187+AVV1træ!$I65*AR$188+AVV1kul!$I65*AR$189+AVV2træ!$I65*AR$190+AVV2halm!$I65*AR$191+AVV2gasGT!$I65*AR$192+KKV!$I65*AR$193+HCVgas!$I65*AR$194+SPolie!$I65*AR$195+SPgas!$I65*AR$196+GeoEL!$I63*AR$197+GeoVa!$I63*AR$198+VP!$I63*AR$199+Sol!$I63*AR$200+Affald!$I67*AR$201)</f>
        <v>48.438807857947232</v>
      </c>
      <c r="AS44" s="246">
        <f ca="1">IF(Sammenligning!$G$9="GJ",1,(1*3.6))*(AMV1træ!$I67*AS$183+AMV1træBP!$I67*AS$184+AMV3kul!$I65*AS$185+AMV4træ!$I65*AS$186+AMV4træBP!$I65*AS$187+AVV1træ!$I65*AS$188+AVV1kul!$I65*AS$189+AVV2træ!$I65*AS$190+AVV2halm!$I65*AS$191+AVV2gasGT!$I65*AS$192+KKV!$I65*AS$193+HCVgas!$I65*AS$194+SPolie!$I65*AS$195+SPgas!$I65*AS$196+GeoEL!$I63*AS$197+GeoVa!$I63*AS$198+VP!$I63*AS$199+Sol!$I63*AS$200+Affald!$I67*AS$201)</f>
        <v>40.489558070025296</v>
      </c>
      <c r="AT44" s="246">
        <f ca="1">IF(Sammenligning!$G$9="GJ",1,(1*3.6))*(AMV1træ!$I67*AT$183+AMV1træBP!$I67*AT$184+AMV3kul!$I65*AT$185+AMV4træ!$I65*AT$186+AMV4træBP!$I65*AT$187+AVV1træ!$I65*AT$188+AVV1kul!$I65*AT$189+AVV2træ!$I65*AT$190+AVV2halm!$I65*AT$191+AVV2gasGT!$I65*AT$192+KKV!$I65*AT$193+HCVgas!$I65*AT$194+SPolie!$I65*AT$195+SPgas!$I65*AT$196+GeoEL!$I63*AT$197+GeoVa!$I63*AT$198+VP!$I63*AT$199+Sol!$I63*AT$200+Affald!$I67*AT$201)</f>
        <v>19.501572050000597</v>
      </c>
      <c r="AU44" s="246">
        <f ca="1">IF(Sammenligning!$G$9="GJ",1,(1*3.6))*(AMV1træ!$I67*AU$183+AMV1træBP!$I67*AU$184+AMV3kul!$I65*AU$185+AMV4træ!$I65*AU$186+AMV4træBP!$I65*AU$187+AVV1træ!$I65*AU$188+AVV1kul!$I65*AU$189+AVV2træ!$I65*AU$190+AVV2halm!$I65*AU$191+AVV2gasGT!$I65*AU$192+KKV!$I65*AU$193+HCVgas!$I65*AU$194+SPolie!$I65*AU$195+SPgas!$I65*AU$196+GeoEL!$I63*AU$197+GeoVa!$I63*AU$198+VP!$I63*AU$199+Sol!$I63*AU$200+Affald!$I67*AU$201)</f>
        <v>9.1180816694354636</v>
      </c>
      <c r="AV44" s="246">
        <f ca="1">IF(Sammenligning!$G$9="GJ",1,(1*3.6))*(AMV1træ!$I67*AV$183+AMV1træBP!$I67*AV$184+AMV3kul!$I65*AV$185+AMV4træ!$I65*AV$186+AMV4træBP!$I65*AV$187+AVV1træ!$I65*AV$188+AVV1kul!$I65*AV$189+AVV2træ!$I65*AV$190+AVV2halm!$I65*AV$191+AVV2gasGT!$I65*AV$192+KKV!$I65*AV$193+HCVgas!$I65*AV$194+SPolie!$I65*AV$195+SPgas!$I65*AV$196+GeoEL!$I63*AV$197+GeoVa!$I63*AV$198+VP!$I63*AV$199+Sol!$I63*AV$200+Affald!$I67*AV$201)</f>
        <v>43.253777229646275</v>
      </c>
      <c r="AW44" s="246">
        <f ca="1">IF(Sammenligning!$G$9="GJ",1,(1*3.6))*(AMV1træ!$I67*AW$183+AMV1træBP!$I67*AW$184+AMV3kul!$I65*AW$185+AMV4træ!$I65*AW$186+AMV4træBP!$I65*AW$187+AVV1træ!$I65*AW$188+AVV1kul!$I65*AW$189+AVV2træ!$I65*AW$190+AVV2halm!$I65*AW$191+AVV2gasGT!$I65*AW$192+KKV!$I65*AW$193+HCVgas!$I65*AW$194+SPolie!$I65*AW$195+SPgas!$I65*AW$196+GeoEL!$I63*AW$197+GeoVa!$I63*AW$198+VP!$I63*AW$199+Sol!$I63*AW$200+Affald!$I67*AW$201)</f>
        <v>16.130158763767099</v>
      </c>
      <c r="AX44" s="246">
        <f ca="1">IF(Sammenligning!$G$9="GJ",1,(1*3.6))*(AMV1træ!$I67*AX$183+AMV1træBP!$I67*AX$184+AMV3kul!$I65*AX$185+AMV4træ!$I65*AX$186+AMV4træBP!$I65*AX$187+AVV1træ!$I65*AX$188+AVV1kul!$I65*AX$189+AVV2træ!$I65*AX$190+AVV2halm!$I65*AX$191+AVV2gasGT!$I65*AX$192+KKV!$I65*AX$193+HCVgas!$I65*AX$194+SPolie!$I65*AX$195+SPgas!$I65*AX$196+GeoEL!$I63*AX$197+GeoVa!$I63*AX$198+VP!$I63*AX$199+Sol!$I63*AX$200+Affald!$I67*AX$201)</f>
        <v>41.960468051778712</v>
      </c>
      <c r="AY44" s="246">
        <f ca="1">IF(Sammenligning!$G$9="GJ",1,(1*3.6))*(AMV1træ!$I67*AY$183+AMV1træBP!$I67*AY$184+AMV3kul!$I65*AY$185+AMV4træ!$I65*AY$186+AMV4træBP!$I65*AY$187+AVV1træ!$I65*AY$188+AVV1kul!$I65*AY$189+AVV2træ!$I65*AY$190+AVV2halm!$I65*AY$191+AVV2gasGT!$I65*AY$192+KKV!$I65*AY$193+HCVgas!$I65*AY$194+SPolie!$I65*AY$195+SPgas!$I65*AY$196+GeoEL!$I63*AY$197+GeoVa!$I63*AY$198+VP!$I63*AY$199+Sol!$I63*AY$200+Affald!$I67*AY$201)</f>
        <v>5.6095709998117798</v>
      </c>
      <c r="AZ44" s="246">
        <f ca="1">IF(Sammenligning!$G$9="GJ",1,(1*3.6))*(AMV1træ!$I67*AZ$183+AMV1træBP!$I67*AZ$184+AMV3kul!$I65*AZ$185+AMV4træ!$I65*AZ$186+AMV4træBP!$I65*AZ$187+AVV1træ!$I65*AZ$188+AVV1kul!$I65*AZ$189+AVV2træ!$I65*AZ$190+AVV2halm!$I65*AZ$191+AVV2gasGT!$I65*AZ$192+KKV!$I65*AZ$193+HCVgas!$I65*AZ$194+SPolie!$I65*AZ$195+SPgas!$I65*AZ$196+GeoEL!$I63*AZ$197+GeoVa!$I63*AZ$198+VP!$I63*AZ$199+Sol!$I63*AZ$200+Affald!$I67*AZ$201)</f>
        <v>11.840897561198917</v>
      </c>
      <c r="BA44" s="246">
        <f ca="1">IF(Sammenligning!$G$9="GJ",1,(1*3.6))*(AMV1træ!$I67*BA$183+AMV1træBP!$I67*BA$184+AMV3kul!$I65*BA$185+AMV4træ!$I65*BA$186+AMV4træBP!$I65*BA$187+AVV1træ!$I65*BA$188+AVV1kul!$I65*BA$189+AVV2træ!$I65*BA$190+AVV2halm!$I65*BA$191+AVV2gasGT!$I65*BA$192+KKV!$I65*BA$193+HCVgas!$I65*BA$194+SPolie!$I65*BA$195+SPgas!$I65*BA$196+GeoEL!$I63*BA$197+GeoVa!$I63*BA$198+VP!$I63*BA$199+Sol!$I63*BA$200+Affald!$I67*BA$201)</f>
        <v>29.593042440240811</v>
      </c>
      <c r="BB44" s="246">
        <f ca="1">IF(Sammenligning!$G$9="GJ",1,(1*3.6))*(AMV1træ!$I67*BB$183+AMV1træBP!$I67*BB$184+AMV3kul!$I65*BB$185+AMV4træ!$I65*BB$186+AMV4træBP!$I65*BB$187+AVV1træ!$I65*BB$188+AVV1kul!$I65*BB$189+AVV2træ!$I65*BB$190+AVV2halm!$I65*BB$191+AVV2gasGT!$I65*BB$192+KKV!$I65*BB$193+HCVgas!$I65*BB$194+SPolie!$I65*BB$195+SPgas!$I65*BB$196+GeoEL!$I63*BB$197+GeoVa!$I63*BB$198+VP!$I63*BB$199+Sol!$I63*BB$200+Affald!$I67*BB$201)</f>
        <v>43.36213888312227</v>
      </c>
      <c r="BC44" s="310">
        <f ca="1">IF(Sammenligning!$G$9="GJ",1,(1*3.6))*(AMV1træ!$J67*BC$183+AMV1træBP!$J67*BC$184+AMV3kul!$J65*BC$185+AMV4træ!$J65*BC$186+AMV4træBP!$J65*BC$187+AVV1træ!$J65*BC$188+AVV1kul!$J65*BC$189+AVV2træ!$J65*BC$190+AVV2halm!$J65*BC$191+AVV2gasGT!$J65*BC$192+KKV!$J65*BC$193+HCVgas!$J65*BC$194+SPolie!$J65*BC$195+SPgas!$J65*BC$196+GeoEL!$J63*BC$197+GeoVa!$J63*BC$198+VP!$J63*BC$199+Sol!$J63*BC$200+Affald!$J67*BC$201)</f>
        <v>52.613392050981233</v>
      </c>
      <c r="BD44" s="310">
        <f ca="1">IF(Sammenligning!$G$9="GJ",1,(1*3.6))*(AMV1træ!$J67*BD$183+AMV1træBP!$J67*BD$184+AMV3kul!$J65*BD$185+AMV4træ!$J65*BD$186+AMV4træBP!$J65*BD$187+AVV1træ!$J65*BD$188+AVV1kul!$J65*BD$189+AVV2træ!$J65*BD$190+AVV2halm!$J65*BD$191+AVV2gasGT!$J65*BD$192+KKV!$J65*BD$193+HCVgas!$J65*BD$194+SPolie!$J65*BD$195+SPgas!$J65*BD$196+GeoEL!$J63*BD$197+GeoVa!$J63*BD$198+VP!$J63*BD$199+Sol!$J63*BD$200+Affald!$J67*BD$201)</f>
        <v>48.438807857947232</v>
      </c>
      <c r="BE44" s="310">
        <f ca="1">IF(Sammenligning!$G$9="GJ",1,(1*3.6))*(AMV1træ!$J67*BE$183+AMV1træBP!$J67*BE$184+AMV3kul!$J65*BE$185+AMV4træ!$J65*BE$186+AMV4træBP!$J65*BE$187+AVV1træ!$J65*BE$188+AVV1kul!$J65*BE$189+AVV2træ!$J65*BE$190+AVV2halm!$J65*BE$191+AVV2gasGT!$J65*BE$192+KKV!$J65*BE$193+HCVgas!$J65*BE$194+SPolie!$J65*BE$195+SPgas!$J65*BE$196+GeoEL!$J63*BE$197+GeoVa!$J63*BE$198+VP!$J63*BE$199+Sol!$J63*BE$200+Affald!$J67*BE$201)</f>
        <v>39.720909971474804</v>
      </c>
      <c r="BF44" s="310">
        <f ca="1">IF(Sammenligning!$G$9="GJ",1,(1*3.6))*(AMV1træ!$J67*BF$183+AMV1træBP!$J67*BF$184+AMV3kul!$J65*BF$185+AMV4træ!$J65*BF$186+AMV4træBP!$J65*BF$187+AVV1træ!$J65*BF$188+AVV1kul!$J65*BF$189+AVV2træ!$J65*BF$190+AVV2halm!$J65*BF$191+AVV2gasGT!$J65*BF$192+KKV!$J65*BF$193+HCVgas!$J65*BF$194+SPolie!$J65*BF$195+SPgas!$J65*BF$196+GeoEL!$J63*BF$197+GeoVa!$J63*BF$198+VP!$J63*BF$199+Sol!$J63*BF$200+Affald!$J67*BF$201)</f>
        <v>18.343274266382913</v>
      </c>
      <c r="BG44" s="310">
        <f ca="1">IF(Sammenligning!$G$9="GJ",1,(1*3.6))*(AMV1træ!$J67*BG$183+AMV1træBP!$J67*BG$184+AMV3kul!$J65*BG$185+AMV4træ!$J65*BG$186+AMV4træBP!$J65*BG$187+AVV1træ!$J65*BG$188+AVV1kul!$J65*BG$189+AVV2træ!$J65*BG$190+AVV2halm!$J65*BG$191+AVV2gasGT!$J65*BG$192+KKV!$J65*BG$193+HCVgas!$J65*BG$194+SPolie!$J65*BG$195+SPgas!$J65*BG$196+GeoEL!$J63*BG$197+GeoVa!$J63*BG$198+VP!$J63*BG$199+Sol!$J63*BG$200+Affald!$J67*BG$201)</f>
        <v>2.6158056741281275</v>
      </c>
      <c r="BH44" s="310">
        <f ca="1">IF(Sammenligning!$G$9="GJ",1,(1*3.6))*(AMV1træ!$J67*BH$183+AMV1træBP!$J67*BH$184+AMV3kul!$J65*BH$185+AMV4træ!$J65*BH$186+AMV4træBP!$J65*BH$187+AVV1træ!$J65*BH$188+AVV1kul!$J65*BH$189+AVV2træ!$J65*BH$190+AVV2halm!$J65*BH$191+AVV2gasGT!$J65*BH$192+KKV!$J65*BH$193+HCVgas!$J65*BH$194+SPolie!$J65*BH$195+SPgas!$J65*BH$196+GeoEL!$J63*BH$197+GeoVa!$J63*BH$198+VP!$J63*BH$199+Sol!$J63*BH$200+Affald!$J67*BH$201)</f>
        <v>28.387121510338879</v>
      </c>
      <c r="BI44" s="310">
        <f ca="1">IF(Sammenligning!$G$9="GJ",1,(1*3.6))*(AMV1træ!$J67*BI$183+AMV1træBP!$J67*BI$184+AMV3kul!$J65*BI$185+AMV4træ!$J65*BI$186+AMV4træBP!$J65*BI$187+AVV1træ!$J65*BI$188+AVV1kul!$J65*BI$189+AVV2træ!$J65*BI$190+AVV2halm!$J65*BI$191+AVV2gasGT!$J65*BI$192+KKV!$J65*BI$193+HCVgas!$J65*BI$194+SPolie!$J65*BI$195+SPgas!$J65*BI$196+GeoEL!$J63*BI$197+GeoVa!$J63*BI$198+VP!$J63*BI$199+Sol!$J63*BI$200+Affald!$J67*BI$201)</f>
        <v>13.975891377352355</v>
      </c>
      <c r="BJ44" s="310">
        <f ca="1">IF(Sammenligning!$G$9="GJ",1,(1*3.6))*(AMV1træ!$J67*BJ$183+AMV1træBP!$J67*BJ$184+AMV3kul!$J65*BJ$185+AMV4træ!$J65*BJ$186+AMV4træBP!$J65*BJ$187+AVV1træ!$J65*BJ$188+AVV1kul!$J65*BJ$189+AVV2træ!$J65*BJ$190+AVV2halm!$J65*BJ$191+AVV2gasGT!$J65*BJ$192+KKV!$J65*BJ$193+HCVgas!$J65*BJ$194+SPolie!$J65*BJ$195+SPgas!$J65*BJ$196+GeoEL!$J63*BJ$197+GeoVa!$J63*BJ$198+VP!$J63*BJ$199+Sol!$J63*BJ$200+Affald!$J67*BJ$201)</f>
        <v>41.20419226441129</v>
      </c>
      <c r="BK44" s="310">
        <f ca="1">IF(Sammenligning!$G$9="GJ",1,(1*3.6))*(AMV1træ!$J67*BK$183+AMV1træBP!$J67*BK$184+AMV3kul!$J65*BK$185+AMV4træ!$J65*BK$186+AMV4træBP!$J65*BK$187+AVV1træ!$J65*BK$188+AVV1kul!$J65*BK$189+AVV2træ!$J65*BK$190+AVV2halm!$J65*BK$191+AVV2gasGT!$J65*BK$192+KKV!$J65*BK$193+HCVgas!$J65*BK$194+SPolie!$J65*BK$195+SPgas!$J65*BK$196+GeoEL!$J63*BK$197+GeoVa!$J63*BK$198+VP!$J63*BK$199+Sol!$J63*BK$200+Affald!$J67*BK$201)</f>
        <v>5.6098366100461918</v>
      </c>
      <c r="BL44" s="310">
        <f ca="1">IF(Sammenligning!$G$9="GJ",1,(1*3.6))*(AMV1træ!$J67*BL$183+AMV1træBP!$J67*BL$184+AMV3kul!$J65*BL$185+AMV4træ!$J65*BL$186+AMV4træBP!$J65*BL$187+AVV1træ!$J65*BL$188+AVV1kul!$J65*BL$189+AVV2træ!$J65*BL$190+AVV2halm!$J65*BL$191+AVV2gasGT!$J65*BL$192+KKV!$J65*BL$193+HCVgas!$J65*BL$194+SPolie!$J65*BL$195+SPgas!$J65*BL$196+GeoEL!$J63*BL$197+GeoVa!$J63*BL$198+VP!$J63*BL$199+Sol!$J63*BL$200+Affald!$J67*BL$201)</f>
        <v>7.1318157421817485</v>
      </c>
      <c r="BM44" s="310">
        <f ca="1">IF(Sammenligning!$G$9="GJ",1,(1*3.6))*(AMV1træ!$J67*BM$183+AMV1træBP!$J67*BM$184+AMV3kul!$J65*BM$185+AMV4træ!$J65*BM$186+AMV4træBP!$J65*BM$187+AVV1træ!$J65*BM$188+AVV1kul!$J65*BM$189+AVV2træ!$J65*BM$190+AVV2halm!$J65*BM$191+AVV2gasGT!$J65*BM$192+KKV!$J65*BM$193+HCVgas!$J65*BM$194+SPolie!$J65*BM$195+SPgas!$J65*BM$196+GeoEL!$J63*BM$197+GeoVa!$J63*BM$198+VP!$J63*BM$199+Sol!$J63*BM$200+Affald!$J67*BM$201)</f>
        <v>29.339061612467258</v>
      </c>
      <c r="BN44" s="310">
        <f ca="1">IF(Sammenligning!$G$9="GJ",1,(1*3.6))*(AMV1træ!$J67*BN$183+AMV1træBP!$J67*BN$184+AMV3kul!$J65*BN$185+AMV4træ!$J65*BN$186+AMV4træBP!$J65*BN$187+AVV1træ!$J65*BN$188+AVV1kul!$J65*BN$189+AVV2træ!$J65*BN$190+AVV2halm!$J65*BN$191+AVV2gasGT!$J65*BN$192+KKV!$J65*BN$193+HCVgas!$J65*BN$194+SPolie!$J65*BN$195+SPgas!$J65*BN$196+GeoEL!$J63*BN$197+GeoVa!$J63*BN$198+VP!$J63*BN$199+Sol!$J63*BN$200+Affald!$J67*BN$201)</f>
        <v>43.105927681382063</v>
      </c>
      <c r="BO44" s="246">
        <f ca="1">IF(Sammenligning!$G$9="GJ",1,(1*3.6))*(AMV1træ!$K67*BO$183+AMV1træBP!$K67*BO$184+AMV3kul!$K65*BO$185+AMV4træ!$K65*BO$186+AMV4træBP!$K65*BO$187+AVV1træ!$K65*BO$188+AVV1kul!$K65*BO$189+AVV2træ!$K65*BO$190+AVV2halm!$K65*BO$191+AVV2gasGT!$K65*BO$192+KKV!$K65*BO$193+HCVgas!$K65*BO$194+SPolie!$K65*BO$195+SPgas!$K65*BO$196+GeoEL!$K63*BO$197+GeoVa!$K63*BO$198+VP!$K63*BO$199+Sol!$K63*BO$200+Affald!$K67*BO$201)</f>
        <v>52.613392050981233</v>
      </c>
      <c r="BP44" s="246">
        <f ca="1">IF(Sammenligning!$G$9="GJ",1,(1*3.6))*(AMV1træ!$K67*BP$183+AMV1træBP!$K67*BP$184+AMV3kul!$K65*BP$185+AMV4træ!$K65*BP$186+AMV4træBP!$K65*BP$187+AVV1træ!$K65*BP$188+AVV1kul!$K65*BP$189+AVV2træ!$K65*BP$190+AVV2halm!$K65*BP$191+AVV2gasGT!$K65*BP$192+KKV!$K65*BP$193+HCVgas!$K65*BP$194+SPolie!$K65*BP$195+SPgas!$K65*BP$196+GeoEL!$K63*BP$197+GeoVa!$K63*BP$198+VP!$K63*BP$199+Sol!$K63*BP$200+Affald!$K67*BP$201)</f>
        <v>48.438807857947232</v>
      </c>
      <c r="BQ44" s="246">
        <f ca="1">IF(Sammenligning!$G$9="GJ",1,(1*3.6))*(AMV1træ!$K67*BQ$183+AMV1træBP!$K67*BQ$184+AMV3kul!$K65*BQ$185+AMV4træ!$K65*BQ$186+AMV4træBP!$K65*BQ$187+AVV1træ!$K65*BQ$188+AVV1kul!$K65*BQ$189+AVV2træ!$K65*BQ$190+AVV2halm!$K65*BQ$191+AVV2gasGT!$K65*BQ$192+KKV!$K65*BQ$193+HCVgas!$K65*BQ$194+SPolie!$K65*BQ$195+SPgas!$K65*BQ$196+GeoEL!$K63*BQ$197+GeoVa!$K63*BQ$198+VP!$K63*BQ$199+Sol!$K63*BQ$200+Affald!$K67*BQ$201)</f>
        <v>39.720909971474804</v>
      </c>
      <c r="BR44" s="246">
        <f ca="1">IF(Sammenligning!$G$9="GJ",1,(1*3.6))*(AMV1træ!$K67*BR$183+AMV1træBP!$K67*BR$184+AMV3kul!$K65*BR$185+AMV4træ!$K65*BR$186+AMV4træBP!$K65*BR$187+AVV1træ!$K65*BR$188+AVV1kul!$K65*BR$189+AVV2træ!$K65*BR$190+AVV2halm!$K65*BR$191+AVV2gasGT!$K65*BR$192+KKV!$K65*BR$193+HCVgas!$K65*BR$194+SPolie!$K65*BR$195+SPgas!$K65*BR$196+GeoEL!$K63*BR$197+GeoVa!$K63*BR$198+VP!$K63*BR$199+Sol!$K63*BR$200+Affald!$K67*BR$201)</f>
        <v>18.343274266382913</v>
      </c>
      <c r="BS44" s="246">
        <f ca="1">IF(Sammenligning!$G$9="GJ",1,(1*3.6))*(AMV1træ!$K67*BS$183+AMV1træBP!$K67*BS$184+AMV3kul!$K65*BS$185+AMV4træ!$K65*BS$186+AMV4træBP!$K65*BS$187+AVV1træ!$K65*BS$188+AVV1kul!$K65*BS$189+AVV2træ!$K65*BS$190+AVV2halm!$K65*BS$191+AVV2gasGT!$K65*BS$192+KKV!$K65*BS$193+HCVgas!$K65*BS$194+SPolie!$K65*BS$195+SPgas!$K65*BS$196+GeoEL!$K63*BS$197+GeoVa!$K63*BS$198+VP!$K63*BS$199+Sol!$K63*BS$200+Affald!$K67*BS$201)</f>
        <v>2.6158056741281275</v>
      </c>
      <c r="BT44" s="246">
        <f ca="1">IF(Sammenligning!$G$9="GJ",1,(1*3.6))*(AMV1træ!$K67*BT$183+AMV1træBP!$K67*BT$184+AMV3kul!$K65*BT$185+AMV4træ!$K65*BT$186+AMV4træBP!$K65*BT$187+AVV1træ!$K65*BT$188+AVV1kul!$K65*BT$189+AVV2træ!$K65*BT$190+AVV2halm!$K65*BT$191+AVV2gasGT!$K65*BT$192+KKV!$K65*BT$193+HCVgas!$K65*BT$194+SPolie!$K65*BT$195+SPgas!$K65*BT$196+GeoEL!$K63*BT$197+GeoVa!$K63*BT$198+VP!$K63*BT$199+Sol!$K63*BT$200+Affald!$K67*BT$201)</f>
        <v>28.387121510338879</v>
      </c>
      <c r="BU44" s="246">
        <f ca="1">IF(Sammenligning!$G$9="GJ",1,(1*3.6))*(AMV1træ!$K67*BU$183+AMV1træBP!$K67*BU$184+AMV3kul!$K65*BU$185+AMV4træ!$K65*BU$186+AMV4træBP!$K65*BU$187+AVV1træ!$K65*BU$188+AVV1kul!$K65*BU$189+AVV2træ!$K65*BU$190+AVV2halm!$K65*BU$191+AVV2gasGT!$K65*BU$192+KKV!$K65*BU$193+HCVgas!$K65*BU$194+SPolie!$K65*BU$195+SPgas!$K65*BU$196+GeoEL!$K63*BU$197+GeoVa!$K63*BU$198+VP!$K63*BU$199+Sol!$K63*BU$200+Affald!$K67*BU$201)</f>
        <v>13.975891377352355</v>
      </c>
      <c r="BV44" s="246">
        <f ca="1">IF(Sammenligning!$G$9="GJ",1,(1*3.6))*(AMV1træ!$K67*BV$183+AMV1træBP!$K67*BV$184+AMV3kul!$K65*BV$185+AMV4træ!$K65*BV$186+AMV4træBP!$K65*BV$187+AVV1træ!$K65*BV$188+AVV1kul!$K65*BV$189+AVV2træ!$K65*BV$190+AVV2halm!$K65*BV$191+AVV2gasGT!$K65*BV$192+KKV!$K65*BV$193+HCVgas!$K65*BV$194+SPolie!$K65*BV$195+SPgas!$K65*BV$196+GeoEL!$K63*BV$197+GeoVa!$K63*BV$198+VP!$K63*BV$199+Sol!$K63*BV$200+Affald!$K67*BV$201)</f>
        <v>41.20419226441129</v>
      </c>
      <c r="BW44" s="246">
        <f ca="1">IF(Sammenligning!$G$9="GJ",1,(1*3.6))*(AMV1træ!$K67*BW$183+AMV1træBP!$K67*BW$184+AMV3kul!$K65*BW$185+AMV4træ!$K65*BW$186+AMV4træBP!$K65*BW$187+AVV1træ!$K65*BW$188+AVV1kul!$K65*BW$189+AVV2træ!$K65*BW$190+AVV2halm!$K65*BW$191+AVV2gasGT!$K65*BW$192+KKV!$K65*BW$193+HCVgas!$K65*BW$194+SPolie!$K65*BW$195+SPgas!$K65*BW$196+GeoEL!$K63*BW$197+GeoVa!$K63*BW$198+VP!$K63*BW$199+Sol!$K63*BW$200+Affald!$K67*BW$201)</f>
        <v>5.6098366100461918</v>
      </c>
      <c r="BX44" s="246">
        <f ca="1">IF(Sammenligning!$G$9="GJ",1,(1*3.6))*(AMV1træ!$K67*BX$183+AMV1træBP!$K67*BX$184+AMV3kul!$K65*BX$185+AMV4træ!$K65*BX$186+AMV4træBP!$K65*BX$187+AVV1træ!$K65*BX$188+AVV1kul!$K65*BX$189+AVV2træ!$K65*BX$190+AVV2halm!$K65*BX$191+AVV2gasGT!$K65*BX$192+KKV!$K65*BX$193+HCVgas!$K65*BX$194+SPolie!$K65*BX$195+SPgas!$K65*BX$196+GeoEL!$K63*BX$197+GeoVa!$K63*BX$198+VP!$K63*BX$199+Sol!$K63*BX$200+Affald!$K67*BX$201)</f>
        <v>7.1318157421817485</v>
      </c>
      <c r="BY44" s="246">
        <f ca="1">IF(Sammenligning!$G$9="GJ",1,(1*3.6))*(AMV1træ!$K67*BY$183+AMV1træBP!$K67*BY$184+AMV3kul!$K65*BY$185+AMV4træ!$K65*BY$186+AMV4træBP!$K65*BY$187+AVV1træ!$K65*BY$188+AVV1kul!$K65*BY$189+AVV2træ!$K65*BY$190+AVV2halm!$K65*BY$191+AVV2gasGT!$K65*BY$192+KKV!$K65*BY$193+HCVgas!$K65*BY$194+SPolie!$K65*BY$195+SPgas!$K65*BY$196+GeoEL!$K63*BY$197+GeoVa!$K63*BY$198+VP!$K63*BY$199+Sol!$K63*BY$200+Affald!$K67*BY$201)</f>
        <v>29.339061612467258</v>
      </c>
      <c r="BZ44" s="246">
        <f ca="1">IF(Sammenligning!$G$9="GJ",1,(1*3.6))*(AMV1træ!$K67*BZ$183+AMV1træBP!$K67*BZ$184+AMV3kul!$K65*BZ$185+AMV4træ!$K65*BZ$186+AMV4træBP!$K65*BZ$187+AVV1træ!$K65*BZ$188+AVV1kul!$K65*BZ$189+AVV2træ!$K65*BZ$190+AVV2halm!$K65*BZ$191+AVV2gasGT!$K65*BZ$192+KKV!$K65*BZ$193+HCVgas!$K65*BZ$194+SPolie!$K65*BZ$195+SPgas!$K65*BZ$196+GeoEL!$K63*BZ$197+GeoVa!$K63*BZ$198+VP!$K63*BZ$199+Sol!$K63*BZ$200+Affald!$K67*BZ$201)</f>
        <v>43.105927681382063</v>
      </c>
      <c r="CA44" s="310">
        <f ca="1">IF(Sammenligning!$G$9="GJ",1,(1*3.6))*(AMV1træ!$L67*CA$183+AMV1træBP!$L67*CA$184+AMV3kul!$L65*CA$185+AMV4træ!$L65*CA$186+AMV4træBP!$L65*CA$187+AVV1træ!$L65*CA$188+AVV1kul!$L65*CA$189+AVV2træ!$L65*CA$190+AVV2halm!$L65*CA$191+AVV2gasGT!$L65*CA$192+KKV!$L65*CA$193+HCVgas!$L65*CA$194+SPolie!$L65*CA$195+SPgas!$L65*CA$196+GeoEL!$L63*CA$197+GeoVa!$L63*CA$198+VP!$L63*CA$199+Sol!$L63*CA$200++Affald!$L67*CA$201)</f>
        <v>44.265529629340094</v>
      </c>
      <c r="CB44" s="310">
        <f ca="1">IF(Sammenligning!$G$9="GJ",1,(1*3.6))*(AMV1træ!$L67*CB$183+AMV1træBP!$L67*CB$184+AMV3kul!$L65*CB$185+AMV4træ!$L65*CB$186+AMV4træBP!$L65*CB$187+AVV1træ!$L65*CB$188+AVV1kul!$L65*CB$189+AVV2træ!$L65*CB$190+AVV2halm!$L65*CB$191+AVV2gasGT!$L65*CB$192+KKV!$L65*CB$193+HCVgas!$L65*CB$194+SPolie!$L65*CB$195+SPgas!$L65*CB$196+GeoEL!$L63*CB$197+GeoVa!$L63*CB$198+VP!$L63*CB$199+Sol!$L63*CB$200++Affald!$L67*CB$201)</f>
        <v>36.331393966704709</v>
      </c>
      <c r="CC44" s="310">
        <f ca="1">IF(Sammenligning!$G$9="GJ",1,(1*3.6))*(AMV1træ!$L67*CC$183+AMV1træBP!$L67*CC$184+AMV3kul!$L65*CC$185+AMV4træ!$L65*CC$186+AMV4træBP!$L65*CC$187+AVV1træ!$L65*CC$188+AVV1kul!$L65*CC$189+AVV2træ!$L65*CC$190+AVV2halm!$L65*CC$191+AVV2gasGT!$L65*CC$192+KKV!$L65*CC$193+HCVgas!$L65*CC$194+SPolie!$L65*CC$195+SPgas!$L65*CC$196+GeoEL!$L63*CC$197+GeoVa!$L63*CC$198+VP!$L63*CC$199+Sol!$L63*CC$200++Affald!$L67*CC$201)</f>
        <v>26.342289916584861</v>
      </c>
      <c r="CD44" s="310">
        <f ca="1">IF(Sammenligning!$G$9="GJ",1,(1*3.6))*(AMV1træ!$L67*CD$183+AMV1træBP!$L67*CD$184+AMV3kul!$L65*CD$185+AMV4træ!$L65*CD$186+AMV4træBP!$L65*CD$187+AVV1træ!$L65*CD$188+AVV1kul!$L65*CD$189+AVV2træ!$L65*CD$190+AVV2halm!$L65*CD$191+AVV2gasGT!$L65*CD$192+KKV!$L65*CD$193+HCVgas!$L65*CD$194+SPolie!$L65*CD$195+SPgas!$L65*CD$196+GeoEL!$L63*CD$197+GeoVa!$L63*CD$198+VP!$L63*CD$199+Sol!$L63*CD$200++Affald!$L67*CD$201)</f>
        <v>7.085225058145185</v>
      </c>
      <c r="CE44" s="310">
        <f ca="1">IF(Sammenligning!$G$9="GJ",1,(1*3.6))*(AMV1træ!$L67*CE$183+AMV1træBP!$L67*CE$184+AMV3kul!$L65*CE$185+AMV4træ!$L65*CE$186+AMV4træBP!$L65*CE$187+AVV1træ!$L65*CE$188+AVV1kul!$L65*CE$189+AVV2træ!$L65*CE$190+AVV2halm!$L65*CE$191+AVV2gasGT!$L65*CE$192+KKV!$L65*CE$193+HCVgas!$L65*CE$194+SPolie!$L65*CE$195+SPgas!$L65*CE$196+GeoEL!$L63*CE$197+GeoVa!$L63*CE$198+VP!$L63*CE$199+Sol!$L63*CE$200++Affald!$L67*CE$201)</f>
        <v>-0.61486565576880248</v>
      </c>
      <c r="CF44" s="310">
        <f ca="1">IF(Sammenligning!$G$9="GJ",1,(1*3.6))*(AMV1træ!$L67*CF$183+AMV1træBP!$L67*CF$184+AMV3kul!$L65*CF$185+AMV4træ!$L65*CF$186+AMV4træBP!$L65*CF$187+AVV1træ!$L65*CF$188+AVV1kul!$L65*CF$189+AVV2træ!$L65*CF$190+AVV2halm!$L65*CF$191+AVV2gasGT!$L65*CF$192+KKV!$L65*CF$193+HCVgas!$L65*CF$194+SPolie!$L65*CF$195+SPgas!$L65*CF$196+GeoEL!$L63*CF$197+GeoVa!$L63*CF$198+VP!$L63*CF$199+Sol!$L63*CF$200++Affald!$L67*CF$201)</f>
        <v>6.2762784342684537</v>
      </c>
      <c r="CG44" s="310">
        <f ca="1">IF(Sammenligning!$G$9="GJ",1,(1*3.6))*(AMV1træ!$L67*CG$183+AMV1træBP!$L67*CG$184+AMV3kul!$L65*CG$185+AMV4træ!$L65*CG$186+AMV4træBP!$L65*CG$187+AVV1træ!$L65*CG$188+AVV1kul!$L65*CG$189+AVV2træ!$L65*CG$190+AVV2halm!$L65*CG$191+AVV2gasGT!$L65*CG$192+KKV!$L65*CG$193+HCVgas!$L65*CG$194+SPolie!$L65*CG$195+SPgas!$L65*CG$196+GeoEL!$L63*CG$197+GeoVa!$L63*CG$198+VP!$L63*CG$199+Sol!$L63*CG$200++Affald!$L67*CG$201)</f>
        <v>12.32535635557648</v>
      </c>
      <c r="CH44" s="310">
        <f ca="1">IF(Sammenligning!$G$9="GJ",1,(1*3.6))*(AMV1træ!$L67*CH$183+AMV1træBP!$L67*CH$184+AMV3kul!$L65*CH$185+AMV4træ!$L65*CH$186+AMV4træBP!$L65*CH$187+AVV1træ!$L65*CH$188+AVV1kul!$L65*CH$189+AVV2træ!$L65*CH$190+AVV2halm!$L65*CH$191+AVV2gasGT!$L65*CH$192+KKV!$L65*CH$193+HCVgas!$L65*CH$194+SPolie!$L65*CH$195+SPgas!$L65*CH$196+GeoEL!$L63*CH$197+GeoVa!$L63*CH$198+VP!$L63*CH$199+Sol!$L63*CH$200++Affald!$L67*CH$201)</f>
        <v>43.529090264077851</v>
      </c>
      <c r="CI44" s="310">
        <f ca="1">IF(Sammenligning!$G$9="GJ",1,(1*3.6))*(AMV1træ!$L67*CI$183+AMV1træBP!$L67*CI$184+AMV3kul!$L65*CI$185+AMV4træ!$L65*CI$186+AMV4træBP!$L65*CI$187+AVV1træ!$L65*CI$188+AVV1kul!$L65*CI$189+AVV2træ!$L65*CI$190+AVV2halm!$L65*CI$191+AVV2gasGT!$L65*CI$192+KKV!$L65*CI$193+HCVgas!$L65*CI$194+SPolie!$L65*CI$195+SPgas!$L65*CI$196+GeoEL!$L63*CI$197+GeoVa!$L63*CI$198+VP!$L63*CI$199+Sol!$L63*CI$200++Affald!$L67*CI$201)</f>
        <v>0.28189854685822746</v>
      </c>
      <c r="CJ44" s="310">
        <f ca="1">IF(Sammenligning!$G$9="GJ",1,(1*3.6))*(AMV1træ!$L67*CJ$183+AMV1træBP!$L67*CJ$184+AMV3kul!$L65*CJ$185+AMV4træ!$L65*CJ$186+AMV4træBP!$L65*CJ$187+AVV1træ!$L65*CJ$188+AVV1kul!$L65*CJ$189+AVV2træ!$L65*CJ$190+AVV2halm!$L65*CJ$191+AVV2gasGT!$L65*CJ$192+KKV!$L65*CJ$193+HCVgas!$L65*CJ$194+SPolie!$L65*CJ$195+SPgas!$L65*CJ$196+GeoEL!$L63*CJ$197+GeoVa!$L63*CJ$198+VP!$L63*CJ$199+Sol!$L63*CJ$200++Affald!$L67*CJ$201)</f>
        <v>3.8028548577774921</v>
      </c>
      <c r="CK44" s="310">
        <f ca="1">IF(Sammenligning!$G$9="GJ",1,(1*3.6))*(AMV1træ!$L67*CK$183+AMV1træBP!$L67*CK$184+AMV3kul!$L65*CK$185+AMV4træ!$L65*CK$186+AMV4træBP!$L65*CK$187+AVV1træ!$L65*CK$188+AVV1kul!$L65*CK$189+AVV2træ!$L65*CK$190+AVV2halm!$L65*CK$191+AVV2gasGT!$L65*CK$192+KKV!$L65*CK$193+HCVgas!$L65*CK$194+SPolie!$L65*CK$195+SPgas!$L65*CK$196+GeoEL!$L63*CK$197+GeoVa!$L63*CK$198+VP!$L63*CK$199+Sol!$L63*CK$200++Affald!$L67*CK$201)</f>
        <v>14.262843259589204</v>
      </c>
      <c r="CL44" s="310">
        <f ca="1">IF(Sammenligning!$G$9="GJ",1,(1*3.6))*(AMV1træ!$L67*CL$183+AMV1træBP!$L67*CL$184+AMV3kul!$L65*CL$185+AMV4træ!$L65*CL$186+AMV4træBP!$L65*CL$187+AVV1træ!$L65*CL$188+AVV1kul!$L65*CL$189+AVV2træ!$L65*CL$190+AVV2halm!$L65*CL$191+AVV2gasGT!$L65*CL$192+KKV!$L65*CL$193+HCVgas!$L65*CL$194+SPolie!$L65*CL$195+SPgas!$L65*CL$196+GeoEL!$L63*CL$197+GeoVa!$L63*CL$198+VP!$L63*CL$199+Sol!$L63*CL$200++Affald!$L67*CL$201)</f>
        <v>13.061684965123316</v>
      </c>
      <c r="CM44" s="246">
        <f ca="1">IF(Sammenligning!$G$9="GJ",1,(1*3.6))*(AMV1træ!$M67*CM$183+AMV1træBP!$M67*CM$184+AMV3kul!$M65*CM$185+AMV4træ!$M65*CM$186+AMV4træBP!$M65*CM$187+AVV1træ!$M65*CM$188+AVV1kul!$M65*CM$189+AVV2træ!$M65*CM$190+AVV2halm!$M65*CM$191+AVV2gasGT!$M65*CM$192+KKV!$M65*CM$193+HCVgas!$M65*CM$194+SPolie!$M65*CM$195+SPgas!$M65*CM$196+GeoEL!$M63*CM$197+GeoVa!$M63*CM$198+VP!$M63*CM$199+Sol!$M63*CM$200+Affald!$M67*CM$201)</f>
        <v>43.830348411631704</v>
      </c>
      <c r="CN44" s="246">
        <f ca="1">IF(Sammenligning!$G$9="GJ",1,(1*3.6))*(AMV1træ!$M67*CN$183+AMV1træBP!$M67*CN$184+AMV3kul!$M65*CN$185+AMV4træ!$M65*CN$186+AMV4træBP!$M65*CN$187+AVV1træ!$M65*CN$188+AVV1kul!$M65*CN$189+AVV2træ!$M65*CN$190+AVV2halm!$M65*CN$191+AVV2gasGT!$M65*CN$192+KKV!$M65*CN$193+HCVgas!$M65*CN$194+SPolie!$M65*CN$195+SPgas!$M65*CN$196+GeoEL!$M63*CN$197+GeoVa!$M63*CN$198+VP!$M63*CN$199+Sol!$M63*CN$200+Affald!$M67*CN$201)</f>
        <v>34.922585595016045</v>
      </c>
      <c r="CO44" s="246">
        <f ca="1">IF(Sammenligning!$G$9="GJ",1,(1*3.6))*(AMV1træ!$M67*CO$183+AMV1træBP!$M67*CO$184+AMV3kul!$M65*CO$185+AMV4træ!$M65*CO$186+AMV4træBP!$M65*CO$187+AVV1træ!$M65*CO$188+AVV1kul!$M65*CO$189+AVV2træ!$M65*CO$190+AVV2halm!$M65*CO$191+AVV2gasGT!$M65*CO$192+KKV!$M65*CO$193+HCVgas!$M65*CO$194+SPolie!$M65*CO$195+SPgas!$M65*CO$196+GeoEL!$M63*CO$197+GeoVa!$M63*CO$198+VP!$M63*CO$199+Sol!$M63*CO$200+Affald!$M67*CO$201)</f>
        <v>25.243009543517847</v>
      </c>
      <c r="CP44" s="246">
        <f ca="1">IF(Sammenligning!$G$9="GJ",1,(1*3.6))*(AMV1træ!$M67*CP$183+AMV1træBP!$M67*CP$184+AMV3kul!$M65*CP$185+AMV4træ!$M65*CP$186+AMV4træBP!$M65*CP$187+AVV1træ!$M65*CP$188+AVV1kul!$M65*CP$189+AVV2træ!$M65*CP$190+AVV2halm!$M65*CP$191+AVV2gasGT!$M65*CP$192+KKV!$M65*CP$193+HCVgas!$M65*CP$194+SPolie!$M65*CP$195+SPgas!$M65*CP$196+GeoEL!$M63*CP$197+GeoVa!$M63*CP$198+VP!$M63*CP$199+Sol!$M63*CP$200+Affald!$M67*CP$201)</f>
        <v>5.6432395946681906</v>
      </c>
      <c r="CQ44" s="246">
        <f ca="1">IF(Sammenligning!$G$9="GJ",1,(1*3.6))*(AMV1træ!$M67*CQ$183+AMV1træBP!$M67*CQ$184+AMV3kul!$M65*CQ$185+AMV4træ!$M65*CQ$186+AMV4træBP!$M65*CQ$187+AVV1træ!$M65*CQ$188+AVV1kul!$M65*CQ$189+AVV2træ!$M65*CQ$190+AVV2halm!$M65*CQ$191+AVV2gasGT!$M65*CQ$192+KKV!$M65*CQ$193+HCVgas!$M65*CQ$194+SPolie!$M65*CQ$195+SPgas!$M65*CQ$196+GeoEL!$M63*CQ$197+GeoVa!$M63*CQ$198+VP!$M63*CQ$199+Sol!$M63*CQ$200+Affald!$M67*CQ$201)</f>
        <v>0.73564693512933721</v>
      </c>
      <c r="CR44" s="246">
        <f ca="1">IF(Sammenligning!$G$9="GJ",1,(1*3.6))*(AMV1træ!$M67*CR$183+AMV1træBP!$M67*CR$184+AMV3kul!$M65*CR$185+AMV4træ!$M65*CR$186+AMV4træBP!$M65*CR$187+AVV1træ!$M65*CR$188+AVV1kul!$M65*CR$189+AVV2træ!$M65*CR$190+AVV2halm!$M65*CR$191+AVV2gasGT!$M65*CR$192+KKV!$M65*CR$193+HCVgas!$M65*CR$194+SPolie!$M65*CR$195+SPgas!$M65*CR$196+GeoEL!$M63*CR$197+GeoVa!$M63*CR$198+VP!$M63*CR$199+Sol!$M63*CR$200+Affald!$M67*CR$201)</f>
        <v>5.824293236770254</v>
      </c>
      <c r="CS44" s="246">
        <f ca="1">IF(Sammenligning!$G$9="GJ",1,(1*3.6))*(AMV1træ!$M67*CS$183+AMV1træBP!$M67*CS$184+AMV3kul!$M65*CS$185+AMV4træ!$M65*CS$186+AMV4træBP!$M65*CS$187+AVV1træ!$M65*CS$188+AVV1kul!$M65*CS$189+AVV2træ!$M65*CS$190+AVV2halm!$M65*CS$191+AVV2gasGT!$M65*CS$192+KKV!$M65*CS$193+HCVgas!$M65*CS$194+SPolie!$M65*CS$195+SPgas!$M65*CS$196+GeoEL!$M63*CS$197+GeoVa!$M63*CS$198+VP!$M63*CS$199+Sol!$M63*CS$200+Affald!$M67*CS$201)</f>
        <v>9.7363415222668692</v>
      </c>
      <c r="CT44" s="246">
        <f ca="1">IF(Sammenligning!$G$9="GJ",1,(1*3.6))*(AMV1træ!$M67*CT$183+AMV1træBP!$M67*CT$184+AMV3kul!$M65*CT$185+AMV4træ!$M65*CT$186+AMV4træBP!$M65*CT$187+AVV1træ!$M65*CT$188+AVV1kul!$M65*CT$189+AVV2træ!$M65*CT$190+AVV2halm!$M65*CT$191+AVV2gasGT!$M65*CT$192+KKV!$M65*CT$193+HCVgas!$M65*CT$194+SPolie!$M65*CT$195+SPgas!$M65*CT$196+GeoEL!$M63*CT$197+GeoVa!$M63*CT$198+VP!$M63*CT$199+Sol!$M63*CT$200+Affald!$M67*CT$201)</f>
        <v>43.064800121489327</v>
      </c>
      <c r="CU44" s="246">
        <f ca="1">IF(Sammenligning!$G$9="GJ",1,(1*3.6))*(AMV1træ!$M67*CU$183+AMV1træBP!$M67*CU$184+AMV3kul!$M65*CU$185+AMV4træ!$M65*CU$186+AMV4træBP!$M65*CU$187+AVV1træ!$M65*CU$188+AVV1kul!$M65*CU$189+AVV2træ!$M65*CU$190+AVV2halm!$M65*CU$191+AVV2gasGT!$M65*CU$192+KKV!$M65*CU$193+HCVgas!$M65*CU$194+SPolie!$M65*CU$195+SPgas!$M65*CU$196+GeoEL!$M63*CU$197+GeoVa!$M63*CU$198+VP!$M63*CU$199+Sol!$M63*CU$200+Affald!$M67*CU$201)</f>
        <v>0.81548478518898915</v>
      </c>
      <c r="CV44" s="246">
        <f ca="1">IF(Sammenligning!$G$9="GJ",1,(1*3.6))*(AMV1træ!$M67*CV$183+AMV1træBP!$M67*CV$184+AMV3kul!$M65*CV$185+AMV4træ!$M65*CV$186+AMV4træBP!$M65*CV$187+AVV1træ!$M65*CV$188+AVV1kul!$M65*CV$189+AVV2træ!$M65*CV$190+AVV2halm!$M65*CV$191+AVV2gasGT!$M65*CV$192+KKV!$M65*CV$193+HCVgas!$M65*CV$194+SPolie!$M65*CV$195+SPgas!$M65*CV$196+GeoEL!$M63*CV$197+GeoVa!$M63*CV$198+VP!$M63*CV$199+Sol!$M63*CV$200+Affald!$M67*CV$201)</f>
        <v>4.0952165722394653</v>
      </c>
      <c r="CW44" s="246">
        <f ca="1">IF(Sammenligning!$G$9="GJ",1,(1*3.6))*(AMV1træ!$M67*CW$183+AMV1træBP!$M67*CW$184+AMV3kul!$M65*CW$185+AMV4træ!$M65*CW$186+AMV4træBP!$M65*CW$187+AVV1træ!$M65*CW$188+AVV1kul!$M65*CW$189+AVV2træ!$M65*CW$190+AVV2halm!$M65*CW$191+AVV2gasGT!$M65*CW$192+KKV!$M65*CW$193+HCVgas!$M65*CW$194+SPolie!$M65*CW$195+SPgas!$M65*CW$196+GeoEL!$M63*CW$197+GeoVa!$M63*CW$198+VP!$M63*CW$199+Sol!$M63*CW$200+Affald!$M67*CW$201)</f>
        <v>11.101399166026964</v>
      </c>
      <c r="CX44" s="246">
        <f ca="1">IF(Sammenligning!$G$9="GJ",1,(1*3.6))*(AMV1træ!$M67*CX$183+AMV1træBP!$M67*CX$184+AMV3kul!$M65*CX$185+AMV4træ!$M65*CX$186+AMV4træBP!$M65*CX$187+AVV1træ!$M65*CX$188+AVV1kul!$M65*CX$189+AVV2træ!$M65*CX$190+AVV2halm!$M65*CX$191+AVV2gasGT!$M65*CX$192+KKV!$M65*CX$193+HCVgas!$M65*CX$194+SPolie!$M65*CX$195+SPgas!$M65*CX$196+GeoEL!$M63*CX$197+GeoVa!$M63*CX$198+VP!$M63*CX$199+Sol!$M63*CX$200+Affald!$M67*CX$201)</f>
        <v>8.4816455615229387</v>
      </c>
      <c r="CY44" s="246">
        <f ca="1">IF(Sammenligning!$G$9="GJ",1,(1*3.6))*(AMV1træ!$N67*CY$183+AMV1træBP!$N67*CY$184+AMV3kul!$N65*CY$185+AMV4træ!$N65*CY$186+AMV4træBP!$N65*CY$187+AVV1træ!$N65*CY$188+AVV1kul!$N65*CY$189+AVV2træ!$N65*CY$190+AVV2halm!$N65*CY$191+AVV2gasGT!$N65*CY$192+KKV!$N65*CY$193+HCVgas!$N65*CY$194+SPolie!$N65*CY$195+SPgas!$N65*CY$196+GeoEL!$N63*CY$197+GeoVa!$N63*CY$198+VP!$N63*CY$199+Sol!$N63*CY$200+Affald!$N67*CY$201)</f>
        <v>43.426796985443815</v>
      </c>
      <c r="CZ44" s="246">
        <f ca="1">IF(Sammenligning!$G$9="GJ",1,(1*3.6))*(AMV1træ!$N67*CZ$183+AMV1træBP!$N67*CZ$184+AMV3kul!$N65*CZ$185+AMV4træ!$N65*CZ$186+AMV4træBP!$N65*CZ$187+AVV1træ!$N65*CZ$188+AVV1kul!$N65*CZ$189+AVV2træ!$N65*CZ$190+AVV2halm!$N65*CZ$191+AVV2gasGT!$N65*CZ$192+KKV!$N65*CZ$193+HCVgas!$N65*CZ$194+SPolie!$N65*CZ$195+SPgas!$N65*CZ$196+GeoEL!$N63*CZ$197+GeoVa!$N63*CZ$198+VP!$N63*CZ$199+Sol!$N63*CZ$200+Affald!$N67*CZ$201)</f>
        <v>33.948426428429272</v>
      </c>
      <c r="DA44" s="246">
        <f ca="1">IF(Sammenligning!$G$9="GJ",1,(1*3.6))*(AMV1træ!$N67*DA$183+AMV1træBP!$N67*DA$184+AMV3kul!$N65*DA$185+AMV4træ!$N65*DA$186+AMV4træBP!$N65*DA$187+AVV1træ!$N65*DA$188+AVV1kul!$N65*DA$189+AVV2træ!$N65*DA$190+AVV2halm!$N65*DA$191+AVV2gasGT!$N65*DA$192+KKV!$N65*DA$193+HCVgas!$N65*DA$194+SPolie!$N65*DA$195+SPgas!$N65*DA$196+GeoEL!$N63*DA$197+GeoVa!$N63*DA$198+VP!$N63*DA$199+Sol!$N63*DA$200+Affald!$N67*DA$201)</f>
        <v>24.6065386335477</v>
      </c>
      <c r="DB44" s="246">
        <f ca="1">IF(Sammenligning!$G$9="GJ",1,(1*3.6))*(AMV1træ!$N67*DB$183+AMV1træBP!$N67*DB$184+AMV3kul!$N65*DB$185+AMV4træ!$N65*DB$186+AMV4træBP!$N65*DB$187+AVV1træ!$N65*DB$188+AVV1kul!$N65*DB$189+AVV2træ!$N65*DB$190+AVV2halm!$N65*DB$191+AVV2gasGT!$N65*DB$192+KKV!$N65*DB$193+HCVgas!$N65*DB$194+SPolie!$N65*DB$195+SPgas!$N65*DB$196+GeoEL!$N63*DB$197+GeoVa!$N63*DB$198+VP!$N63*DB$199+Sol!$N63*DB$200+Affald!$N67*DB$201)</f>
        <v>5.4480316307396448</v>
      </c>
      <c r="DC44" s="246">
        <f ca="1">IF(Sammenligning!$G$9="GJ",1,(1*3.6))*(AMV1træ!$N67*DC$183+AMV1træBP!$N67*DC$184+AMV3kul!$N65*DC$185+AMV4træ!$N65*DC$186+AMV4træBP!$N65*DC$187+AVV1træ!$N65*DC$188+AVV1kul!$N65*DC$189+AVV2træ!$N65*DC$190+AVV2halm!$N65*DC$191+AVV2gasGT!$N65*DC$192+KKV!$N65*DC$193+HCVgas!$N65*DC$194+SPolie!$N65*DC$195+SPgas!$N65*DC$196+GeoEL!$N63*DC$197+GeoVa!$N63*DC$198+VP!$N63*DC$199+Sol!$N63*DC$200+Affald!$N67*DC$201)</f>
        <v>1.3824493436828342</v>
      </c>
      <c r="DD44" s="246">
        <f ca="1">IF(Sammenligning!$G$9="GJ",1,(1*3.6))*(AMV1træ!$N67*DD$183+AMV1træBP!$N67*DD$184+AMV3kul!$N65*DD$185+AMV4træ!$N65*DD$186+AMV4træBP!$N65*DD$187+AVV1træ!$N65*DD$188+AVV1kul!$N65*DD$189+AVV2træ!$N65*DD$190+AVV2halm!$N65*DD$191+AVV2gasGT!$N65*DD$192+KKV!$N65*DD$193+HCVgas!$N65*DD$194+SPolie!$N65*DD$195+SPgas!$N65*DD$196+GeoEL!$N63*DD$197+GeoVa!$N63*DD$198+VP!$N63*DD$199+Sol!$N63*DD$200+Affald!$N67*DD$201)</f>
        <v>5.9453889163496374</v>
      </c>
      <c r="DE44" s="246">
        <f ca="1">IF(Sammenligning!$G$9="GJ",1,(1*3.6))*(AMV1træ!$N67*DE$183+AMV1træBP!$N67*DE$184+AMV3kul!$N65*DE$185+AMV4træ!$N65*DE$186+AMV4træBP!$N65*DE$187+AVV1træ!$N65*DE$188+AVV1kul!$N65*DE$189+AVV2træ!$N65*DE$190+AVV2halm!$N65*DE$191+AVV2gasGT!$N65*DE$192+KKV!$N65*DE$193+HCVgas!$N65*DE$194+SPolie!$N65*DE$195+SPgas!$N65*DE$196+GeoEL!$N63*DE$197+GeoVa!$N63*DE$198+VP!$N63*DE$199+Sol!$N63*DE$200+Affald!$N67*DE$201)</f>
        <v>11.04069513446027</v>
      </c>
      <c r="DF44" s="246">
        <f ca="1">IF(Sammenligning!$G$9="GJ",1,(1*3.6))*(AMV1træ!$N67*DF$183+AMV1træBP!$N67*DF$184+AMV3kul!$N65*DF$185+AMV4træ!$N65*DF$186+AMV4træBP!$N65*DF$187+AVV1træ!$N65*DF$188+AVV1kul!$N65*DF$189+AVV2træ!$N65*DF$190+AVV2halm!$N65*DF$191+AVV2gasGT!$N65*DF$192+KKV!$N65*DF$193+HCVgas!$N65*DF$194+SPolie!$N65*DF$195+SPgas!$N65*DF$196+GeoEL!$N63*DF$197+GeoVa!$N63*DF$198+VP!$N63*DF$199+Sol!$N63*DF$200+Affald!$N67*DF$201)</f>
        <v>42.890544247362271</v>
      </c>
      <c r="DG44" s="246">
        <f ca="1">IF(Sammenligning!$G$9="GJ",1,(1*3.6))*(AMV1træ!$N67*DG$183+AMV1træBP!$N67*DG$184+AMV3kul!$N65*DG$185+AMV4træ!$N65*DG$186+AMV4træBP!$N65*DG$187+AVV1træ!$N65*DG$188+AVV1kul!$N65*DG$189+AVV2træ!$N65*DG$190+AVV2halm!$N65*DG$191+AVV2gasGT!$N65*DG$192+KKV!$N65*DG$193+HCVgas!$N65*DG$194+SPolie!$N65*DG$195+SPgas!$N65*DG$196+GeoEL!$N63*DG$197+GeoVa!$N63*DG$198+VP!$N63*DG$199+Sol!$N63*DG$200+Affald!$N67*DG$201)</f>
        <v>1.0306663133405225</v>
      </c>
      <c r="DH44" s="246">
        <f ca="1">IF(Sammenligning!$G$9="GJ",1,(1*3.6))*(AMV1træ!$N67*DH$183+AMV1træBP!$N67*DH$184+AMV3kul!$N65*DH$185+AMV4træ!$N65*DH$186+AMV4træBP!$N65*DH$187+AVV1træ!$N65*DH$188+AVV1kul!$N65*DH$189+AVV2træ!$N65*DH$190+AVV2halm!$N65*DH$191+AVV2gasGT!$N65*DH$192+KKV!$N65*DH$193+HCVgas!$N65*DH$194+SPolie!$N65*DH$195+SPgas!$N65*DH$196+GeoEL!$N63*DH$197+GeoVa!$N63*DH$198+VP!$N63*DH$199+Sol!$N63*DH$200+Affald!$N67*DH$201)</f>
        <v>4.499620532431952</v>
      </c>
      <c r="DI44" s="246">
        <f ca="1">IF(Sammenligning!$G$9="GJ",1,(1*3.6))*(AMV1træ!$N67*DI$183+AMV1træBP!$N67*DI$184+AMV3kul!$N65*DI$185+AMV4træ!$N65*DI$186+AMV4træBP!$N65*DI$187+AVV1træ!$N65*DI$188+AVV1kul!$N65*DI$189+AVV2træ!$N65*DI$190+AVV2halm!$N65*DI$191+AVV2gasGT!$N65*DI$192+KKV!$N65*DI$193+HCVgas!$N65*DI$194+SPolie!$N65*DI$195+SPgas!$N65*DI$196+GeoEL!$N63*DI$197+GeoVa!$N63*DI$198+VP!$N63*DI$199+Sol!$N63*DI$200+Affald!$N67*DI$201)</f>
        <v>9.7230489586117095</v>
      </c>
      <c r="DJ44" s="246">
        <f ca="1">IF(Sammenligning!$G$9="GJ",1,(1*3.6))*(AMV1træ!$N67*DJ$183+AMV1træBP!$N67*DJ$184+AMV3kul!$N65*DJ$185+AMV4træ!$N65*DJ$186+AMV4træBP!$N65*DJ$187+AVV1træ!$N65*DJ$188+AVV1kul!$N65*DJ$189+AVV2træ!$N65*DJ$190+AVV2halm!$N65*DJ$191+AVV2gasGT!$N65*DJ$192+KKV!$N65*DJ$193+HCVgas!$N65*DJ$194+SPolie!$N65*DJ$195+SPgas!$N65*DJ$196+GeoEL!$N63*DJ$197+GeoVa!$N63*DJ$198+VP!$N63*DJ$199+Sol!$N63*DJ$200+Affald!$N67*DJ$201)</f>
        <v>4.5261405183482148</v>
      </c>
      <c r="DK44" s="246">
        <f ca="1">IF(Sammenligning!$G$9="GJ",1,(1*3.6))*(AMV1træ!$O67*DK$183+AMV1træBP!$O67*DK$184+AMV3kul!$O65*DK$185+AMV4træ!$O65*DK$186+AMV4træBP!$O65*DK$187+AVV1træ!$O65*DK$188+AVV1kul!$O65*DK$189+AVV2træ!$O65*DK$190+AVV2halm!$O65*DK$191+AVV2gasGT!$O65*DK$192+KKV!$O65*DK$193+HCVgas!$O65*DK$194+SPolie!$O65*DK$195+SPgas!$O65*DK$196+GeoEL!$O63*DK$197+GeoVa!$O63*DK$198+VP!$O63*DK$199+Sol!$O63*DK$200+Affald!$O67*DK$201)</f>
        <v>43.022720028524041</v>
      </c>
      <c r="DL44" s="246">
        <f ca="1">IF(Sammenligning!$G$9="GJ",1,(1*3.6))*(AMV1træ!$O67*DL$183+AMV1træBP!$O67*DL$184+AMV3kul!$O65*DL$185+AMV4træ!$O65*DL$186+AMV4træBP!$O65*DL$187+AVV1træ!$O65*DL$188+AVV1kul!$O65*DL$189+AVV2træ!$O65*DL$190+AVV2halm!$O65*DL$191+AVV2gasGT!$O65*DL$192+KKV!$O65*DL$193+HCVgas!$O65*DL$194+SPolie!$O65*DL$195+SPgas!$O65*DL$196+GeoEL!$O63*DL$197+GeoVa!$O63*DL$198+VP!$O63*DL$199+Sol!$O63*DL$200+Affald!$O67*DL$201)</f>
        <v>32.975016325771065</v>
      </c>
      <c r="DM44" s="246">
        <f ca="1">IF(Sammenligning!$G$9="GJ",1,(1*3.6))*(AMV1træ!$O67*DM$183+AMV1træBP!$O67*DM$184+AMV3kul!$O65*DM$185+AMV4træ!$O65*DM$186+AMV4træBP!$O65*DM$187+AVV1træ!$O65*DM$188+AVV1kul!$O65*DM$189+AVV2træ!$O65*DM$190+AVV2halm!$O65*DM$191+AVV2gasGT!$O65*DM$192+KKV!$O65*DM$193+HCVgas!$O65*DM$194+SPolie!$O65*DM$195+SPgas!$O65*DM$196+GeoEL!$O63*DM$197+GeoVa!$O63*DM$198+VP!$O63*DM$199+Sol!$O63*DM$200+Affald!$O67*DM$201)</f>
        <v>23.95953686152631</v>
      </c>
      <c r="DN44" s="246">
        <f ca="1">IF(Sammenligning!$G$9="GJ",1,(1*3.6))*(AMV1træ!$O67*DN$183+AMV1træBP!$O67*DN$184+AMV3kul!$O65*DN$185+AMV4træ!$O65*DN$186+AMV4træBP!$O65*DN$187+AVV1træ!$O65*DN$188+AVV1kul!$O65*DN$189+AVV2træ!$O65*DN$190+AVV2halm!$O65*DN$191+AVV2gasGT!$O65*DN$192+KKV!$O65*DN$193+HCVgas!$O65*DN$194+SPolie!$O65*DN$195+SPgas!$O65*DN$196+GeoEL!$O63*DN$197+GeoVa!$O63*DN$198+VP!$O63*DN$199+Sol!$O63*DN$200+Affald!$O67*DN$201)</f>
        <v>5.2546410920932605</v>
      </c>
      <c r="DO44" s="246">
        <f ca="1">IF(Sammenligning!$G$9="GJ",1,(1*3.6))*(AMV1træ!$O67*DO$183+AMV1træBP!$O67*DO$184+AMV3kul!$O65*DO$185+AMV4træ!$O65*DO$186+AMV4træBP!$O65*DO$187+AVV1træ!$O65*DO$188+AVV1kul!$O65*DO$189+AVV2træ!$O65*DO$190+AVV2halm!$O65*DO$191+AVV2gasGT!$O65*DO$192+KKV!$O65*DO$193+HCVgas!$O65*DO$194+SPolie!$O65*DO$195+SPgas!$O65*DO$196+GeoEL!$O63*DO$197+GeoVa!$O63*DO$198+VP!$O63*DO$199+Sol!$O63*DO$200+Affald!$O67*DO$201)</f>
        <v>1.9871260908032973</v>
      </c>
      <c r="DP44" s="246">
        <f ca="1">IF(Sammenligning!$G$9="GJ",1,(1*3.6))*(AMV1træ!$O67*DP$183+AMV1træBP!$O67*DP$184+AMV3kul!$O65*DP$185+AMV4træ!$O65*DP$186+AMV4træBP!$O65*DP$187+AVV1træ!$O65*DP$188+AVV1kul!$O65*DP$189+AVV2træ!$O65*DP$190+AVV2halm!$O65*DP$191+AVV2gasGT!$O65*DP$192+KKV!$O65*DP$193+HCVgas!$O65*DP$194+SPolie!$O65*DP$195+SPgas!$O65*DP$196+GeoEL!$O63*DP$197+GeoVa!$O63*DP$198+VP!$O63*DP$199+Sol!$O63*DP$200+Affald!$O67*DP$201)</f>
        <v>6.0725103338280153</v>
      </c>
      <c r="DQ44" s="246">
        <f ca="1">IF(Sammenligning!$G$9="GJ",1,(1*3.6))*(AMV1træ!$O67*DQ$183+AMV1træBP!$O67*DQ$184+AMV3kul!$O65*DQ$185+AMV4træ!$O65*DQ$186+AMV4træBP!$O65*DQ$187+AVV1træ!$O65*DQ$188+AVV1kul!$O65*DQ$189+AVV2træ!$O65*DQ$190+AVV2halm!$O65*DQ$191+AVV2gasGT!$O65*DQ$192+KKV!$O65*DQ$193+HCVgas!$O65*DQ$194+SPolie!$O65*DQ$195+SPgas!$O65*DQ$196+GeoEL!$O63*DQ$197+GeoVa!$O63*DQ$198+VP!$O63*DQ$199+Sol!$O63*DQ$200+Affald!$O67*DQ$201)</f>
        <v>12.386211263942826</v>
      </c>
      <c r="DR44" s="246">
        <f ca="1">IF(Sammenligning!$G$9="GJ",1,(1*3.6))*(AMV1træ!$O67*DR$183+AMV1træBP!$O67*DR$184+AMV3kul!$O65*DR$185+AMV4træ!$O65*DR$186+AMV4træBP!$O65*DR$187+AVV1træ!$O65*DR$188+AVV1kul!$O65*DR$189+AVV2træ!$O65*DR$190+AVV2halm!$O65*DR$191+AVV2gasGT!$O65*DR$192+KKV!$O65*DR$193+HCVgas!$O65*DR$194+SPolie!$O65*DR$195+SPgas!$O65*DR$196+GeoEL!$O63*DR$197+GeoVa!$O63*DR$198+VP!$O63*DR$199+Sol!$O63*DR$200+Affald!$O67*DR$201)</f>
        <v>42.720274567618652</v>
      </c>
      <c r="DS44" s="246">
        <f ca="1">IF(Sammenligning!$G$9="GJ",1,(1*3.6))*(AMV1træ!$O67*DS$183+AMV1træBP!$O67*DS$184+AMV3kul!$O65*DS$185+AMV4træ!$O65*DS$186+AMV4træBP!$O65*DS$187+AVV1træ!$O65*DS$188+AVV1kul!$O65*DS$189+AVV2træ!$O65*DS$190+AVV2halm!$O65*DS$191+AVV2gasGT!$O65*DS$192+KKV!$O65*DS$193+HCVgas!$O65*DS$194+SPolie!$O65*DS$195+SPgas!$O65*DS$196+GeoEL!$O63*DS$197+GeoVa!$O63*DS$198+VP!$O63*DS$199+Sol!$O63*DS$200+Affald!$O67*DS$201)</f>
        <v>1.2458769705257515</v>
      </c>
      <c r="DT44" s="246">
        <f ca="1">IF(Sammenligning!$G$9="GJ",1,(1*3.6))*(AMV1træ!$O67*DT$183+AMV1træBP!$O67*DT$184+AMV3kul!$O65*DT$185+AMV4træ!$O65*DT$186+AMV4træBP!$O65*DT$187+AVV1træ!$O65*DT$188+AVV1kul!$O65*DT$189+AVV2træ!$O65*DT$190+AVV2halm!$O65*DT$191+AVV2gasGT!$O65*DT$192+KKV!$O65*DT$193+HCVgas!$O65*DT$194+SPolie!$O65*DT$195+SPgas!$O65*DT$196+GeoEL!$O63*DT$197+GeoVa!$O63*DT$198+VP!$O63*DT$199+Sol!$O63*DT$200+Affald!$O67*DT$201)</f>
        <v>4.9028109597149427</v>
      </c>
      <c r="DU44" s="246">
        <f ca="1">IF(Sammenligning!$G$9="GJ",1,(1*3.6))*(AMV1træ!$O67*DU$183+AMV1træBP!$O67*DU$184+AMV3kul!$O65*DU$185+AMV4træ!$O65*DU$186+AMV4træBP!$O65*DU$187+AVV1træ!$O65*DU$188+AVV1kul!$O65*DU$189+AVV2træ!$O65*DU$190+AVV2halm!$O65*DU$191+AVV2gasGT!$O65*DU$192+KKV!$O65*DU$193+HCVgas!$O65*DU$194+SPolie!$O65*DU$195+SPgas!$O65*DU$196+GeoEL!$O63*DU$197+GeoVa!$O63*DU$198+VP!$O63*DU$199+Sol!$O63*DU$200+Affald!$O67*DU$201)</f>
        <v>8.3312387675348738</v>
      </c>
      <c r="DV44" s="246">
        <f ca="1">IF(Sammenligning!$G$9="GJ",1,(1*3.6))*(AMV1træ!$O67*DV$183+AMV1træBP!$O67*DV$184+AMV3kul!$O65*DV$185+AMV4træ!$O65*DV$186+AMV4træBP!$O65*DV$187+AVV1træ!$O65*DV$188+AVV1kul!$O65*DV$189+AVV2træ!$O65*DV$190+AVV2halm!$O65*DV$191+AVV2gasGT!$O65*DV$192+KKV!$O65*DV$193+HCVgas!$O65*DV$194+SPolie!$O65*DV$195+SPgas!$O65*DV$196+GeoEL!$O63*DV$197+GeoVa!$O63*DV$198+VP!$O63*DV$199+Sol!$O63*DV$200+Affald!$O67*DV$201)</f>
        <v>0.59582153393184212</v>
      </c>
      <c r="DW44" s="246">
        <f ca="1">IF(Sammenligning!$G$9="GJ",1,(1*3.6))*(AMV1træ!$P67*DW$183+AMV1træBP!$P67*DW$184+AMV3kul!$P65*DW$185+AMV4træ!$P65*DW$186+AMV4træBP!$P65*DW$187+AVV1træ!$P65*DW$188+AVV1kul!$P65*DW$189+AVV2træ!$P65*DW$190+AVV2halm!$P65*DW$191+AVV2gasGT!$P65*DW$192+KKV!$P65*DW$193+HCVgas!$P65*DW$194+SPolie!$P65*DW$195+SPgas!$P65*DW$196+GeoEL!$P63*DW$197+GeoVa!$P63*DW$198+VP!$P63*DW$199+Sol!$P63*DW$200+Affald!$P67*DW$201)</f>
        <v>42.618116513633652</v>
      </c>
      <c r="DX44" s="246">
        <f ca="1">IF(Sammenligning!$G$9="GJ",1,(1*3.6))*(AMV1træ!$P67*DX$183+AMV1træBP!$P67*DX$184+AMV3kul!$P65*DX$185+AMV4træ!$P65*DX$186+AMV4træBP!$P65*DX$187+AVV1træ!$P65*DX$188+AVV1kul!$P65*DX$189+AVV2træ!$P65*DX$190+AVV2halm!$P65*DX$191+AVV2gasGT!$P65*DX$192+KKV!$P65*DX$193+HCVgas!$P65*DX$194+SPolie!$P65*DX$195+SPgas!$P65*DX$196+GeoEL!$P63*DX$197+GeoVa!$P63*DX$198+VP!$P63*DX$199+Sol!$P63*DX$200+Affald!$P67*DX$201)</f>
        <v>32.002354423403844</v>
      </c>
      <c r="DY44" s="246">
        <f ca="1">IF(Sammenligning!$G$9="GJ",1,(1*3.6))*(AMV1træ!$P67*DY$183+AMV1træBP!$P67*DY$184+AMV3kul!$P65*DY$185+AMV4træ!$P65*DY$186+AMV4træBP!$P65*DY$187+AVV1træ!$P65*DY$188+AVV1kul!$P65*DY$189+AVV2træ!$P65*DY$190+AVV2halm!$P65*DY$191+AVV2gasGT!$P65*DY$192+KKV!$P65*DY$193+HCVgas!$P65*DY$194+SPolie!$P65*DY$195+SPgas!$P65*DY$196+GeoEL!$P63*DY$197+GeoVa!$P63*DY$198+VP!$P63*DY$199+Sol!$P63*DY$200+Affald!$P67*DY$201)</f>
        <v>23.301740686358848</v>
      </c>
      <c r="DZ44" s="246">
        <f ca="1">IF(Sammenligning!$G$9="GJ",1,(1*3.6))*(AMV1træ!$P67*DZ$183+AMV1træBP!$P67*DZ$184+AMV3kul!$P65*DZ$185+AMV4træ!$P65*DZ$186+AMV4træBP!$P65*DZ$187+AVV1træ!$P65*DZ$188+AVV1kul!$P65*DZ$189+AVV2træ!$P65*DZ$190+AVV2halm!$P65*DZ$191+AVV2gasGT!$P65*DZ$192+KKV!$P65*DZ$193+HCVgas!$P65*DZ$194+SPolie!$P65*DZ$195+SPgas!$P65*DZ$196+GeoEL!$P63*DZ$197+GeoVa!$P63*DZ$198+VP!$P63*DZ$199+Sol!$P63*DZ$200+Affald!$P67*DZ$201)</f>
        <v>5.0630427154415489</v>
      </c>
      <c r="EA44" s="246">
        <f ca="1">IF(Sammenligning!$G$9="GJ",1,(1*3.6))*(AMV1træ!$P67*EA$183+AMV1træBP!$P67*EA$184+AMV3kul!$P65*EA$185+AMV4træ!$P65*EA$186+AMV4træBP!$P65*EA$187+AVV1træ!$P65*EA$188+AVV1kul!$P65*EA$189+AVV2træ!$P65*EA$190+AVV2halm!$P65*EA$191+AVV2gasGT!$P65*EA$192+KKV!$P65*EA$193+HCVgas!$P65*EA$194+SPolie!$P65*EA$195+SPgas!$P65*EA$196+GeoEL!$P63*EA$197+GeoVa!$P63*EA$198+VP!$P63*EA$199+Sol!$P63*EA$200+Affald!$P67*EA$201)</f>
        <v>2.5536627964485392</v>
      </c>
      <c r="EB44" s="246">
        <f ca="1">IF(Sammenligning!$G$9="GJ",1,(1*3.6))*(AMV1træ!$P67*EB$183+AMV1træBP!$P67*EB$184+AMV3kul!$P65*EB$185+AMV4træ!$P65*EB$186+AMV4træBP!$P65*EB$187+AVV1træ!$P65*EB$188+AVV1kul!$P65*EB$189+AVV2træ!$P65*EB$190+AVV2halm!$P65*EB$191+AVV2gasGT!$P65*EB$192+KKV!$P65*EB$193+HCVgas!$P65*EB$194+SPolie!$P65*EB$195+SPgas!$P65*EB$196+GeoEL!$P63*EB$197+GeoVa!$P63*EB$198+VP!$P63*EB$199+Sol!$P63*EB$200+Affald!$P67*EB$201)</f>
        <v>6.2061187271751548</v>
      </c>
      <c r="EC44" s="246">
        <f ca="1">IF(Sammenligning!$G$9="GJ",1,(1*3.6))*(AMV1træ!$P67*EC$183+AMV1træBP!$P67*EC$184+AMV3kul!$P65*EC$185+AMV4træ!$P65*EC$186+AMV4træBP!$P65*EC$187+AVV1træ!$P65*EC$188+AVV1kul!$P65*EC$189+AVV2træ!$P65*EC$190+AVV2halm!$P65*EC$191+AVV2gasGT!$P65*EC$192+KKV!$P65*EC$193+HCVgas!$P65*EC$194+SPolie!$P65*EC$195+SPgas!$P65*EC$196+GeoEL!$P63*EC$197+GeoVa!$P63*EC$198+VP!$P63*EC$199+Sol!$P63*EC$200+Affald!$P67*EC$201)</f>
        <v>13.774869645857848</v>
      </c>
      <c r="ED44" s="246">
        <f ca="1">IF(Sammenligning!$G$9="GJ",1,(1*3.6))*(AMV1træ!$P67*ED$183+AMV1træBP!$P67*ED$184+AMV3kul!$P65*ED$185+AMV4træ!$P65*ED$186+AMV4træBP!$P65*ED$187+AVV1træ!$P65*ED$188+AVV1kul!$P65*ED$189+AVV2træ!$P65*ED$190+AVV2halm!$P65*ED$191+AVV2gasGT!$P65*ED$192+KKV!$P65*ED$193+HCVgas!$P65*ED$194+SPolie!$P65*ED$195+SPgas!$P65*ED$196+GeoEL!$P63*ED$197+GeoVa!$P63*ED$198+VP!$P63*ED$199+Sol!$P63*ED$200+Affald!$P67*ED$201)</f>
        <v>42.553855849591329</v>
      </c>
      <c r="EE44" s="246">
        <f ca="1">IF(Sammenligning!$G$9="GJ",1,(1*3.6))*(AMV1træ!$P67*EE$183+AMV1træBP!$P67*EE$184+AMV3kul!$P65*EE$185+AMV4træ!$P65*EE$186+AMV4træBP!$P65*EE$187+AVV1træ!$P65*EE$188+AVV1kul!$P65*EE$189+AVV2træ!$P65*EE$190+AVV2halm!$P65*EE$191+AVV2gasGT!$P65*EE$192+KKV!$P65*EE$193+HCVgas!$P65*EE$194+SPolie!$P65*EE$195+SPgas!$P65*EE$196+GeoEL!$P63*EE$197+GeoVa!$P63*EE$198+VP!$P63*EE$199+Sol!$P63*EE$200+Affald!$P67*EE$201)</f>
        <v>1.4611167626598591</v>
      </c>
      <c r="EF44" s="246">
        <f ca="1">IF(Sammenligning!$G$9="GJ",1,(1*3.6))*(AMV1træ!$P67*EF$183+AMV1træBP!$P67*EF$184+AMV3kul!$P65*EF$185+AMV4træ!$P65*EF$186+AMV4træBP!$P65*EF$187+AVV1træ!$P65*EF$188+AVV1kul!$P65*EF$189+AVV2træ!$P65*EF$190+AVV2halm!$P65*EF$191+AVV2gasGT!$P65*EF$192+KKV!$P65*EF$193+HCVgas!$P65*EF$194+SPolie!$P65*EF$195+SPgas!$P65*EF$196+GeoEL!$P63*EF$197+GeoVa!$P63*EF$198+VP!$P63*EF$199+Sol!$P63*EF$200+Affald!$P67*EF$201)</f>
        <v>5.3047933082481853</v>
      </c>
      <c r="EG44" s="246">
        <f ca="1">IF(Sammenligning!$G$9="GJ",1,(1*3.6))*(AMV1træ!$P67*EG$183+AMV1træBP!$P67*EG$184+AMV3kul!$P65*EG$185+AMV4træ!$P65*EG$186+AMV4træBP!$P65*EG$187+AVV1træ!$P65*EG$188+AVV1kul!$P65*EG$189+AVV2træ!$P65*EG$190+AVV2halm!$P65*EG$191+AVV2gasGT!$P65*EG$192+KKV!$P65*EG$193+HCVgas!$P65*EG$194+SPolie!$P65*EG$195+SPgas!$P65*EG$196+GeoEL!$P63*EG$197+GeoVa!$P63*EG$198+VP!$P63*EG$199+Sol!$P63*EG$200+Affald!$P67*EG$201)</f>
        <v>6.9257704645264839</v>
      </c>
      <c r="EH44" s="246">
        <f ca="1">IF(Sammenligning!$G$9="GJ",1,(1*3.6))*(AMV1træ!$P67*EH$183+AMV1træBP!$P67*EH$184+AMV3kul!$P65*EH$185+AMV4træ!$P65*EH$186+AMV4træBP!$P65*EH$187+AVV1træ!$P65*EH$188+AVV1kul!$P65*EH$189+AVV2træ!$P65*EH$190+AVV2halm!$P65*EH$191+AVV2gasGT!$P65*EH$192+KKV!$P65*EH$193+HCVgas!$P65*EH$194+SPolie!$P65*EH$195+SPgas!$P65*EH$196+GeoEL!$P63*EH$197+GeoVa!$P63*EH$198+VP!$P63*EH$199+Sol!$P63*EH$200+Affald!$P67*EH$201)</f>
        <v>-3.3095511807424227</v>
      </c>
      <c r="EI44" s="310">
        <f ca="1">IF(Sammenligning!$G$9="GJ",1,(1*3.6))*(AMV1træ!$Q67*EI$183+AMV1træBP!$Q67*EI$184+AMV3kul!$Q65*EI$185+AMV4træ!$Q65*EI$186+AMV4træBP!$Q65*EI$187+AVV1træ!$Q65*EI$188+AVV1kul!$Q65*EI$189+AVV2træ!$Q65*EI$190+AVV2halm!$Q65*EI$191+AVV2gasGT!$Q65*EI$192+KKV!$Q65*EI$193+HCVgas!$Q65*EI$194+SPolie!$Q65*EI$195+SPgas!$Q65*EI$196+GeoEL!$Q63*EI$197+GeoVa!$Q63*EI$198+VP!$Q63*EI$199+Sol!$Q63*EI$200+Affald!$Q67*EI$201)</f>
        <v>42.212985410854188</v>
      </c>
      <c r="EJ44" s="310">
        <f ca="1">IF(Sammenligning!$G$9="GJ",1,(1*3.6))*(AMV1træ!$Q67*EJ$183+AMV1træBP!$Q67*EJ$184+AMV3kul!$Q65*EJ$185+AMV4træ!$Q65*EJ$186+AMV4træBP!$Q65*EJ$187+AVV1træ!$Q65*EJ$188+AVV1kul!$Q65*EJ$189+AVV2træ!$Q65*EJ$190+AVV2halm!$Q65*EJ$191+AVV2gasGT!$Q65*EJ$192+KKV!$Q65*EJ$193+HCVgas!$Q65*EJ$194+SPolie!$Q65*EJ$195+SPgas!$Q65*EJ$196+GeoEL!$Q63*EJ$197+GeoVa!$Q63*EJ$198+VP!$Q63*EJ$199+Sol!$Q63*EJ$200+Affald!$Q67*EJ$201)</f>
        <v>31.030439859015612</v>
      </c>
      <c r="EK44" s="310">
        <f ca="1">IF(Sammenligning!$G$9="GJ",1,(1*3.6))*(AMV1træ!$Q67*EK$183+AMV1træBP!$Q67*EK$184+AMV3kul!$Q65*EK$185+AMV4træ!$Q65*EK$186+AMV4træBP!$Q65*EK$187+AVV1træ!$Q65*EK$188+AVV1kul!$Q65*EK$189+AVV2træ!$Q65*EK$190+AVV2halm!$Q65*EK$191+AVV2gasGT!$Q65*EK$192+KKV!$Q65*EK$193+HCVgas!$Q65*EK$194+SPolie!$Q65*EK$195+SPgas!$Q65*EK$196+GeoEL!$Q63*EK$197+GeoVa!$Q63*EK$198+VP!$Q63*EK$199+Sol!$Q63*EK$200+Affald!$Q67*EK$201)</f>
        <v>22.632877699280066</v>
      </c>
      <c r="EL44" s="310">
        <f ca="1">IF(Sammenligning!$G$9="GJ",1,(1*3.6))*(AMV1træ!$Q67*EL$183+AMV1træBP!$Q67*EL$184+AMV3kul!$Q65*EL$185+AMV4træ!$Q65*EL$186+AMV4træBP!$Q65*EL$187+AVV1træ!$Q65*EL$188+AVV1kul!$Q65*EL$189+AVV2træ!$Q65*EL$190+AVV2halm!$Q65*EL$191+AVV2gasGT!$Q65*EL$192+KKV!$Q65*EL$193+HCVgas!$Q65*EL$194+SPolie!$Q65*EL$195+SPgas!$Q65*EL$196+GeoEL!$Q63*EL$197+GeoVa!$Q63*EL$198+VP!$Q63*EL$199+Sol!$Q63*EL$200+Affald!$Q67*EL$201)</f>
        <v>4.8732117035703517</v>
      </c>
      <c r="EM44" s="310">
        <f ca="1">IF(Sammenligning!$G$9="GJ",1,(1*3.6))*(AMV1træ!$Q67*EM$183+AMV1træBP!$Q67*EM$184+AMV3kul!$Q65*EM$185+AMV4træ!$Q65*EM$186+AMV4træBP!$Q65*EM$187+AVV1træ!$Q65*EM$188+AVV1kul!$Q65*EM$189+AVV2træ!$Q65*EM$190+AVV2halm!$Q65*EM$191+AVV2gasGT!$Q65*EM$192+KKV!$Q65*EM$193+HCVgas!$Q65*EM$194+SPolie!$Q65*EM$195+SPgas!$Q65*EM$196+GeoEL!$Q63*EM$197+GeoVa!$Q63*EM$198+VP!$Q63*EM$199+Sol!$Q63*EM$200+Affald!$Q67*EM$201)</f>
        <v>3.0855576657525807</v>
      </c>
      <c r="EN44" s="310">
        <f ca="1">IF(Sammenligning!$G$9="GJ",1,(1*3.6))*(AMV1træ!$Q67*EN$183+AMV1træBP!$Q67*EN$184+AMV3kul!$Q65*EN$185+AMV4træ!$Q65*EN$186+AMV4træBP!$Q65*EN$187+AVV1træ!$Q65*EN$188+AVV1kul!$Q65*EN$189+AVV2træ!$Q65*EN$190+AVV2halm!$Q65*EN$191+AVV2gasGT!$Q65*EN$192+KKV!$Q65*EN$193+HCVgas!$Q65*EN$194+SPolie!$Q65*EN$195+SPgas!$Q65*EN$196+GeoEL!$Q63*EN$197+GeoVa!$Q63*EN$198+VP!$Q63*EN$199+Sol!$Q63*EN$200+Affald!$Q67*EN$201)</f>
        <v>6.346723640618241</v>
      </c>
      <c r="EO44" s="310">
        <f ca="1">IF(Sammenligning!$G$9="GJ",1,(1*3.6))*(AMV1træ!$Q67*EO$183+AMV1træBP!$Q67*EO$184+AMV3kul!$Q65*EO$185+AMV4træ!$Q65*EO$186+AMV4træBP!$Q65*EO$187+AVV1træ!$Q65*EO$188+AVV1kul!$Q65*EO$189+AVV2træ!$Q65*EO$190+AVV2halm!$Q65*EO$191+AVV2gasGT!$Q65*EO$192+KKV!$Q65*EO$193+HCVgas!$Q65*EO$194+SPolie!$Q65*EO$195+SPgas!$Q65*EO$196+GeoEL!$Q63*EO$197+GeoVa!$Q63*EO$198+VP!$Q63*EO$199+Sol!$Q63*EO$200+Affald!$Q67*EO$201)</f>
        <v>15.208779039187576</v>
      </c>
      <c r="EP44" s="310">
        <f ca="1">IF(Sammenligning!$G$9="GJ",1,(1*3.6))*(AMV1træ!$Q67*EP$183+AMV1træBP!$Q67*EP$184+AMV3kul!$Q65*EP$185+AMV4træ!$Q65*EP$186+AMV4træBP!$Q65*EP$187+AVV1træ!$Q65*EP$188+AVV1kul!$Q65*EP$189+AVV2træ!$Q65*EP$190+AVV2halm!$Q65*EP$191+AVV2gasGT!$Q65*EP$192+KKV!$Q65*EP$193+HCVgas!$Q65*EP$194+SPolie!$Q65*EP$195+SPgas!$Q65*EP$196+GeoEL!$Q63*EP$197+GeoVa!$Q63*EP$198+VP!$Q63*EP$199+Sol!$Q63*EP$200+Affald!$Q67*EP$201)</f>
        <v>42.391158909282687</v>
      </c>
      <c r="EQ44" s="310">
        <f ca="1">IF(Sammenligning!$G$9="GJ",1,(1*3.6))*(AMV1træ!$Q67*EQ$183+AMV1træBP!$Q67*EQ$184+AMV3kul!$Q65*EQ$185+AMV4træ!$Q65*EQ$186+AMV4træBP!$Q65*EQ$187+AVV1træ!$Q65*EQ$188+AVV1kul!$Q65*EQ$189+AVV2træ!$Q65*EQ$190+AVV2halm!$Q65*EQ$191+AVV2gasGT!$Q65*EQ$192+KKV!$Q65*EQ$193+HCVgas!$Q65*EQ$194+SPolie!$Q65*EQ$195+SPgas!$Q65*EQ$196+GeoEL!$Q63*EQ$197+GeoVa!$Q63*EQ$198+VP!$Q63*EQ$199+Sol!$Q63*EQ$200+Affald!$Q67*EQ$201)</f>
        <v>1.6763856956594823</v>
      </c>
      <c r="ER44" s="310">
        <f ca="1">IF(Sammenligning!$G$9="GJ",1,(1*3.6))*(AMV1træ!$Q67*ER$183+AMV1træBP!$Q67*ER$184+AMV3kul!$Q65*ER$185+AMV4træ!$Q65*ER$186+AMV4træBP!$Q65*ER$187+AVV1træ!$Q65*ER$188+AVV1kul!$Q65*ER$189+AVV2træ!$Q65*ER$190+AVV2halm!$Q65*ER$191+AVV2gasGT!$Q65*ER$192+KKV!$Q65*ER$193+HCVgas!$Q65*ER$194+SPolie!$Q65*ER$195+SPgas!$Q65*ER$196+GeoEL!$Q63*ER$197+GeoVa!$Q63*ER$198+VP!$Q63*ER$199+Sol!$Q63*ER$200+Affald!$Q67*ER$201)</f>
        <v>5.7055729995556046</v>
      </c>
      <c r="ES44" s="310">
        <f ca="1">IF(Sammenligning!$G$9="GJ",1,(1*3.6))*(AMV1træ!$Q67*ES$183+AMV1træBP!$Q67*ES$184+AMV3kul!$Q65*ES$185+AMV4træ!$Q65*ES$186+AMV4træBP!$Q65*ES$187+AVV1træ!$Q65*ES$188+AVV1kul!$Q65*ES$189+AVV2træ!$Q65*ES$190+AVV2halm!$Q65*ES$191+AVV2gasGT!$Q65*ES$192+KKV!$Q65*ES$193+HCVgas!$Q65*ES$194+SPolie!$Q65*ES$195+SPgas!$Q65*ES$196+GeoEL!$Q63*ES$197+GeoVa!$Q63*ES$198+VP!$Q63*ES$199+Sol!$Q63*ES$200+Affald!$Q67*ES$201)</f>
        <v>5.5064420135983418</v>
      </c>
      <c r="ET44" s="310">
        <f ca="1">IF(Sammenligning!$G$9="GJ",1,(1*3.6))*(AMV1træ!$Q67*ET$183+AMV1træBP!$Q67*ET$184+AMV3kul!$Q65*ET$185+AMV4træ!$Q65*ET$186+AMV4træBP!$Q65*ET$187+AVV1træ!$Q65*ET$188+AVV1kul!$Q65*ET$189+AVV2træ!$Q65*ET$190+AVV2halm!$Q65*ET$191+AVV2gasGT!$Q65*ET$192+KKV!$Q65*ET$193+HCVgas!$Q65*ET$194+SPolie!$Q65*ET$195+SPgas!$Q65*ET$196+GeoEL!$Q63*ET$197+GeoVa!$Q63*ET$198+VP!$Q63*ET$199+Sol!$Q63*ET$200+Affald!$Q67*ET$201)</f>
        <v>-7.1902143803733001</v>
      </c>
      <c r="EU44" s="246">
        <f ca="1">IF(Sammenligning!$G$9="GJ",1,(1*3.6))*(AMV1træ!$R67*EU$183+AMV1træBP!$R67*EU$184+AMV3kul!$R65*EU$185+AMV4træ!$R65*EU$186+AMV4træBP!$R65*EU$187+AVV1træ!$R65*EU$188+AVV1kul!$R65*EU$189+AVV2træ!$R65*EU$190+AVV2halm!$R65*EU$191+AVV2gasGT!$R65*EU$192+KKV!$R65*EU$193+HCVgas!$R65*EU$194+SPolie!$R65*EU$195+SPgas!$R65*EU$196+GeoEL!$R63*EU$197+GeoVa!$R63*EU$198+VP!$R63*EU$199+Sol!$R63*EU$200+Affald!$R67*EU$201)</f>
        <v>38.591724271605592</v>
      </c>
      <c r="EV44" s="246">
        <f ca="1">IF(Sammenligning!$G$9="GJ",1,(1*3.6))*(AMV1træ!$R67*EV$183+AMV1træBP!$R67*EV$184+AMV3kul!$R65*EV$185+AMV4træ!$R65*EV$186+AMV4træBP!$R65*EV$187+AVV1træ!$R65*EV$188+AVV1kul!$R65*EV$189+AVV2træ!$R65*EV$190+AVV2halm!$R65*EV$191+AVV2gasGT!$R65*EV$192+KKV!$R65*EV$193+HCVgas!$R65*EV$194+SPolie!$R65*EV$195+SPgas!$R65*EV$196+GeoEL!$R63*EV$197+GeoVa!$R63*EV$198+VP!$R63*EV$199+Sol!$R63*EV$200+Affald!$R67*EV$201)</f>
        <v>27.091431251705508</v>
      </c>
      <c r="EW44" s="246">
        <f ca="1">IF(Sammenligning!$G$9="GJ",1,(1*3.6))*(AMV1træ!$R67*EW$183+AMV1træBP!$R67*EW$184+AMV3kul!$R65*EW$185+AMV4træ!$R65*EW$186+AMV4træBP!$R65*EW$187+AVV1træ!$R65*EW$188+AVV1kul!$R65*EW$189+AVV2træ!$R65*EW$190+AVV2halm!$R65*EW$191+AVV2gasGT!$R65*EW$192+KKV!$R65*EW$193+HCVgas!$R65*EW$194+SPolie!$R65*EW$195+SPgas!$R65*EW$196+GeoEL!$R63*EW$197+GeoVa!$R63*EW$198+VP!$R63*EW$199+Sol!$R63*EW$200+Affald!$R67*EW$201)</f>
        <v>20.262698865441187</v>
      </c>
      <c r="EX44" s="246">
        <f ca="1">IF(Sammenligning!$G$9="GJ",1,(1*3.6))*(AMV1træ!$R67*EX$183+AMV1træBP!$R67*EX$184+AMV3kul!$R65*EX$185+AMV4træ!$R65*EX$186+AMV4træBP!$R65*EX$187+AVV1træ!$R65*EX$188+AVV1kul!$R65*EX$189+AVV2træ!$R65*EX$190+AVV2halm!$R65*EX$191+AVV2gasGT!$R65*EX$192+KKV!$R65*EX$193+HCVgas!$R65*EX$194+SPolie!$R65*EX$195+SPgas!$R65*EX$196+GeoEL!$R63*EX$197+GeoVa!$R63*EX$198+VP!$R63*EX$199+Sol!$R63*EX$200+Affald!$R67*EX$201)</f>
        <v>5.6590831187280779</v>
      </c>
      <c r="EY44" s="246">
        <f ca="1">IF(Sammenligning!$G$9="GJ",1,(1*3.6))*(AMV1træ!$R67*EY$183+AMV1træBP!$R67*EY$184+AMV3kul!$R65*EY$185+AMV4træ!$R65*EY$186+AMV4træBP!$R65*EY$187+AVV1træ!$R65*EY$188+AVV1kul!$R65*EY$189+AVV2træ!$R65*EY$190+AVV2halm!$R65*EY$191+AVV2gasGT!$R65*EY$192+KKV!$R65*EY$193+HCVgas!$R65*EY$194+SPolie!$R65*EY$195+SPgas!$R65*EY$196+GeoEL!$R63*EY$197+GeoVa!$R63*EY$198+VP!$R63*EY$199+Sol!$R63*EY$200+Affald!$R67*EY$201)</f>
        <v>4.1673935930556256</v>
      </c>
      <c r="EZ44" s="246">
        <f ca="1">IF(Sammenligning!$G$9="GJ",1,(1*3.6))*(AMV1træ!$R67*EZ$183+AMV1træBP!$R67*EZ$184+AMV3kul!$R65*EZ$185+AMV4træ!$R65*EZ$186+AMV4træBP!$R65*EZ$187+AVV1træ!$R65*EZ$188+AVV1kul!$R65*EZ$189+AVV2træ!$R65*EZ$190+AVV2halm!$R65*EZ$191+AVV2gasGT!$R65*EZ$192+KKV!$R65*EZ$193+HCVgas!$R65*EZ$194+SPolie!$R65*EZ$195+SPgas!$R65*EZ$196+GeoEL!$R63*EZ$197+GeoVa!$R63*EZ$198+VP!$R63*EZ$199+Sol!$R63*EZ$200+Affald!$R67*EZ$201)</f>
        <v>7.8160282744067366</v>
      </c>
      <c r="FA44" s="246">
        <f ca="1">IF(Sammenligning!$G$9="GJ",1,(1*3.6))*(AMV1træ!$R67*FA$183+AMV1træBP!$R67*FA$184+AMV3kul!$R65*FA$185+AMV4træ!$R65*FA$186+AMV4træBP!$R65*FA$187+AVV1træ!$R65*FA$188+AVV1kul!$R65*FA$189+AVV2træ!$R65*FA$190+AVV2halm!$R65*FA$191+AVV2gasGT!$R65*FA$192+KKV!$R65*FA$193+HCVgas!$R65*FA$194+SPolie!$R65*FA$195+SPgas!$R65*FA$196+GeoEL!$R63*FA$197+GeoVa!$R63*FA$198+VP!$R63*FA$199+Sol!$R63*FA$200+Affald!$R67*FA$201)</f>
        <v>14.564457630488999</v>
      </c>
      <c r="FB44" s="246">
        <f ca="1">IF(Sammenligning!$G$9="GJ",1,(1*3.6))*(AMV1træ!$R67*FB$183+AMV1træBP!$R67*FB$184+AMV3kul!$R65*FB$185+AMV4træ!$R65*FB$186+AMV4træBP!$R65*FB$187+AVV1træ!$R65*FB$188+AVV1kul!$R65*FB$189+AVV2træ!$R65*FB$190+AVV2halm!$R65*FB$191+AVV2gasGT!$R65*FB$192+KKV!$R65*FB$193+HCVgas!$R65*FB$194+SPolie!$R65*FB$195+SPgas!$R65*FB$196+GeoEL!$R63*FB$197+GeoVa!$R63*FB$198+VP!$R63*FB$199+Sol!$R63*FB$200+Affald!$R67*FB$201)</f>
        <v>41.086232336959888</v>
      </c>
      <c r="FC44" s="246">
        <f ca="1">IF(Sammenligning!$G$9="GJ",1,(1*3.6))*(AMV1træ!$R67*FC$183+AMV1træBP!$R67*FC$184+AMV3kul!$R65*FC$185+AMV4træ!$R65*FC$186+AMV4træBP!$R65*FC$187+AVV1træ!$R65*FC$188+AVV1kul!$R65*FC$189+AVV2træ!$R65*FC$190+AVV2halm!$R65*FC$191+AVV2gasGT!$R65*FC$192+KKV!$R65*FC$193+HCVgas!$R65*FC$194+SPolie!$R65*FC$195+SPgas!$R65*FC$196+GeoEL!$R63*FC$197+GeoVa!$R63*FC$198+VP!$R63*FC$199+Sol!$R63*FC$200+Affald!$R67*FC$201)</f>
        <v>2.5438542917717712</v>
      </c>
      <c r="FD44" s="246">
        <f ca="1">IF(Sammenligning!$G$9="GJ",1,(1*3.6))*(AMV1træ!$R67*FD$183+AMV1træBP!$R67*FD$184+AMV3kul!$R65*FD$185+AMV4træ!$R65*FD$186+AMV4træBP!$R65*FD$187+AVV1træ!$R65*FD$188+AVV1kul!$R65*FD$189+AVV2træ!$R65*FD$190+AVV2halm!$R65*FD$191+AVV2gasGT!$R65*FD$192+KKV!$R65*FD$193+HCVgas!$R65*FD$194+SPolie!$R65*FD$195+SPgas!$R65*FD$196+GeoEL!$R63*FD$197+GeoVa!$R63*FD$198+VP!$R63*FD$199+Sol!$R63*FD$200+Affald!$R67*FD$201)</f>
        <v>6.0154206019342205</v>
      </c>
      <c r="FE44" s="246">
        <f ca="1">IF(Sammenligning!$G$9="GJ",1,(1*3.6))*(AMV1træ!$R67*FE$183+AMV1træBP!$R67*FE$184+AMV3kul!$R65*FE$185+AMV4træ!$R65*FE$186+AMV4træBP!$R65*FE$187+AVV1træ!$R65*FE$188+AVV1kul!$R65*FE$189+AVV2træ!$R65*FE$190+AVV2halm!$R65*FE$191+AVV2gasGT!$R65*FE$192+KKV!$R65*FE$193+HCVgas!$R65*FE$194+SPolie!$R65*FE$195+SPgas!$R65*FE$196+GeoEL!$R63*FE$197+GeoVa!$R63*FE$198+VP!$R63*FE$199+Sol!$R63*FE$200+Affald!$R67*FE$201)</f>
        <v>7.5065035722731226</v>
      </c>
      <c r="FF44" s="246">
        <f ca="1">IF(Sammenligning!$G$9="GJ",1,(1*3.6))*(AMV1træ!$R67*FF$183+AMV1træBP!$R67*FF$184+AMV3kul!$R65*FF$185+AMV4træ!$R65*FF$186+AMV4træBP!$R65*FF$187+AVV1træ!$R65*FF$188+AVV1kul!$R65*FF$189+AVV2træ!$R65*FF$190+AVV2halm!$R65*FF$191+AVV2gasGT!$R65*FF$192+KKV!$R65*FF$193+HCVgas!$R65*FF$194+SPolie!$R65*FF$195+SPgas!$R65*FF$196+GeoEL!$R63*FF$197+GeoVa!$R63*FF$198+VP!$R63*FF$199+Sol!$R63*FF$200+Affald!$R67*FF$201)</f>
        <v>-3.8893788501456679</v>
      </c>
      <c r="FG44" s="246">
        <f ca="1">IF(Sammenligning!$G$9="GJ",1,(1*3.6))*(AMV1træ!$S67*FG$183+AMV1træBP!$S67*FG$184+AMV3kul!$S65*FG$185+AMV4træ!$S65*FG$186+AMV4træBP!$S65*FG$187+AVV1træ!$S65*FG$188+AVV1kul!$S65*FG$189+AVV2træ!$S65*FG$190+AVV2halm!$S65*FG$191+AVV2gasGT!$S65*FG$192+KKV!$S65*FG$193+HCVgas!$S65*FG$194+SPolie!$S65*FG$195+SPgas!$S65*FG$196+GeoEL!$S63*FG$197+GeoVa!$S63*FG$198+VP!$S63*FG$199+Sol!$S63*FG$200+Affald!$S67*FG$201)</f>
        <v>34.940664266149533</v>
      </c>
      <c r="FH44" s="246">
        <f ca="1">IF(Sammenligning!$G$9="GJ",1,(1*3.6))*(AMV1træ!$S67*FH$183+AMV1træBP!$S67*FH$184+AMV3kul!$S65*FH$185+AMV4træ!$S65*FH$186+AMV4træBP!$S65*FH$187+AVV1træ!$S65*FH$188+AVV1kul!$S65*FH$189+AVV2træ!$S65*FH$190+AVV2halm!$S65*FH$191+AVV2gasGT!$S65*FH$192+KKV!$S65*FH$193+HCVgas!$S65*FH$194+SPolie!$S65*FH$195+SPgas!$S65*FH$196+GeoEL!$S63*FH$197+GeoVa!$S63*FH$198+VP!$S63*FH$199+Sol!$S63*FH$200+Affald!$S67*FH$201)</f>
        <v>23.194384811300711</v>
      </c>
      <c r="FI44" s="246">
        <f ca="1">IF(Sammenligning!$G$9="GJ",1,(1*3.6))*(AMV1træ!$S67*FI$183+AMV1træBP!$S67*FI$184+AMV3kul!$S65*FI$185+AMV4træ!$S65*FI$186+AMV4træBP!$S65*FI$187+AVV1træ!$S65*FI$188+AVV1kul!$S65*FI$189+AVV2træ!$S65*FI$190+AVV2halm!$S65*FI$191+AVV2gasGT!$S65*FI$192+KKV!$S65*FI$193+HCVgas!$S65*FI$194+SPolie!$S65*FI$195+SPgas!$S65*FI$196+GeoEL!$S63*FI$197+GeoVa!$S63*FI$198+VP!$S63*FI$199+Sol!$S63*FI$200+Affald!$S67*FI$201)</f>
        <v>17.957885589152639</v>
      </c>
      <c r="FJ44" s="246">
        <f ca="1">IF(Sammenligning!$G$9="GJ",1,(1*3.6))*(AMV1træ!$S67*FJ$183+AMV1træBP!$S67*FJ$184+AMV3kul!$S65*FJ$185+AMV4træ!$S65*FJ$186+AMV4træBP!$S65*FJ$187+AVV1træ!$S65*FJ$188+AVV1kul!$S65*FJ$189+AVV2træ!$S65*FJ$190+AVV2halm!$S65*FJ$191+AVV2gasGT!$S65*FJ$192+KKV!$S65*FJ$193+HCVgas!$S65*FJ$194+SPolie!$S65*FJ$195+SPgas!$S65*FJ$196+GeoEL!$S63*FJ$197+GeoVa!$S63*FJ$198+VP!$S63*FJ$199+Sol!$S63*FJ$200+Affald!$S67*FJ$201)</f>
        <v>6.4640184102626757</v>
      </c>
      <c r="FK44" s="246">
        <f ca="1">IF(Sammenligning!$G$9="GJ",1,(1*3.6))*(AMV1træ!$S67*FK$183+AMV1træBP!$S67*FK$184+AMV3kul!$S65*FK$185+AMV4træ!$S65*FK$186+AMV4træBP!$S65*FK$187+AVV1træ!$S65*FK$188+AVV1kul!$S65*FK$189+AVV2træ!$S65*FK$190+AVV2halm!$S65*FK$191+AVV2gasGT!$S65*FK$192+KKV!$S65*FK$193+HCVgas!$S65*FK$194+SPolie!$S65*FK$195+SPgas!$S65*FK$196+GeoEL!$S63*FK$197+GeoVa!$S63*FK$198+VP!$S63*FK$199+Sol!$S63*FK$200+Affald!$S67*FK$201)</f>
        <v>5.2679761625721149</v>
      </c>
      <c r="FL44" s="246">
        <f ca="1">IF(Sammenligning!$G$9="GJ",1,(1*3.6))*(AMV1træ!$S67*FL$183+AMV1træBP!$S67*FL$184+AMV3kul!$S65*FL$185+AMV4træ!$S65*FL$186+AMV4træBP!$S65*FL$187+AVV1træ!$S65*FL$188+AVV1kul!$S65*FL$189+AVV2træ!$S65*FL$190+AVV2halm!$S65*FL$191+AVV2gasGT!$S65*FL$192+KKV!$S65*FL$193+HCVgas!$S65*FL$194+SPolie!$S65*FL$195+SPgas!$S65*FL$196+GeoEL!$S63*FL$197+GeoVa!$S63*FL$198+VP!$S63*FL$199+Sol!$S63*FL$200+Affald!$S67*FL$201)</f>
        <v>9.2882980282914218</v>
      </c>
      <c r="FM44" s="246">
        <f ca="1">IF(Sammenligning!$G$9="GJ",1,(1*3.6))*(AMV1træ!$S67*FM$183+AMV1træBP!$S67*FM$184+AMV3kul!$S65*FM$185+AMV4træ!$S65*FM$186+AMV4træBP!$S65*FM$187+AVV1træ!$S65*FM$188+AVV1kul!$S65*FM$189+AVV2træ!$S65*FM$190+AVV2halm!$S65*FM$191+AVV2gasGT!$S65*FM$192+KKV!$S65*FM$193+HCVgas!$S65*FM$194+SPolie!$S65*FM$195+SPgas!$S65*FM$196+GeoEL!$S63*FM$197+GeoVa!$S63*FM$198+VP!$S63*FM$199+Sol!$S63*FM$200+Affald!$S67*FM$201)</f>
        <v>13.970743947031899</v>
      </c>
      <c r="FN44" s="246">
        <f ca="1">IF(Sammenligning!$G$9="GJ",1,(1*3.6))*(AMV1træ!$S67*FN$183+AMV1træBP!$S67*FN$184+AMV3kul!$S65*FN$185+AMV4træ!$S65*FN$186+AMV4træBP!$S65*FN$187+AVV1træ!$S65*FN$188+AVV1kul!$S65*FN$189+AVV2træ!$S65*FN$190+AVV2halm!$S65*FN$191+AVV2gasGT!$S65*FN$192+KKV!$S65*FN$193+HCVgas!$S65*FN$194+SPolie!$S65*FN$195+SPgas!$S65*FN$196+GeoEL!$S63*FN$197+GeoVa!$S63*FN$198+VP!$S63*FN$199+Sol!$S63*FN$200+Affald!$S67*FN$201)</f>
        <v>39.680386927240029</v>
      </c>
      <c r="FO44" s="246">
        <f ca="1">IF(Sammenligning!$G$9="GJ",1,(1*3.6))*(AMV1træ!$S67*FO$183+AMV1træBP!$S67*FO$184+AMV3kul!$S65*FO$185+AMV4træ!$S65*FO$186+AMV4træBP!$S65*FO$187+AVV1træ!$S65*FO$188+AVV1kul!$S65*FO$189+AVV2træ!$S65*FO$190+AVV2halm!$S65*FO$191+AVV2gasGT!$S65*FO$192+KKV!$S65*FO$193+HCVgas!$S65*FO$194+SPolie!$S65*FO$195+SPgas!$S65*FO$196+GeoEL!$S63*FO$197+GeoVa!$S63*FO$198+VP!$S63*FO$199+Sol!$S63*FO$200+Affald!$S67*FO$201)</f>
        <v>3.4036865609364657</v>
      </c>
      <c r="FP44" s="246">
        <f ca="1">IF(Sammenligning!$G$9="GJ",1,(1*3.6))*(AMV1træ!$S67*FP$183+AMV1træBP!$S67*FP$184+AMV3kul!$S65*FP$185+AMV4træ!$S65*FP$186+AMV4træBP!$S65*FP$187+AVV1træ!$S65*FP$188+AVV1kul!$S65*FP$189+AVV2træ!$S65*FP$190+AVV2halm!$S65*FP$191+AVV2gasGT!$S65*FP$192+KKV!$S65*FP$193+HCVgas!$S65*FP$194+SPolie!$S65*FP$195+SPgas!$S65*FP$196+GeoEL!$S63*FP$197+GeoVa!$S63*FP$198+VP!$S63*FP$199+Sol!$S63*FP$200+Affald!$S67*FP$201)</f>
        <v>6.3274819440225878</v>
      </c>
      <c r="FQ44" s="246">
        <f ca="1">IF(Sammenligning!$G$9="GJ",1,(1*3.6))*(AMV1træ!$S67*FQ$183+AMV1træBP!$S67*FQ$184+AMV3kul!$S65*FQ$185+AMV4træ!$S65*FQ$186+AMV4træBP!$S65*FQ$187+AVV1træ!$S65*FQ$188+AVV1kul!$S65*FQ$189+AVV2træ!$S65*FQ$190+AVV2halm!$S65*FQ$191+AVV2gasGT!$S65*FQ$192+KKV!$S65*FQ$193+HCVgas!$S65*FQ$194+SPolie!$S65*FQ$195+SPgas!$S65*FQ$196+GeoEL!$S63*FQ$197+GeoVa!$S63*FQ$198+VP!$S63*FQ$199+Sol!$S63*FQ$200+Affald!$S67*FQ$201)</f>
        <v>9.4816831049014603</v>
      </c>
      <c r="FR44" s="246">
        <f ca="1">IF(Sammenligning!$G$9="GJ",1,(1*3.6))*(AMV1træ!$S67*FR$183+AMV1træBP!$S67*FR$184+AMV3kul!$S65*FR$185+AMV4træ!$S65*FR$186+AMV4træBP!$S65*FR$187+AVV1træ!$S65*FR$188+AVV1kul!$S65*FR$189+AVV2træ!$S65*FR$190+AVV2halm!$S65*FR$191+AVV2gasGT!$S65*FR$192+KKV!$S65*FR$193+HCVgas!$S65*FR$194+SPolie!$S65*FR$195+SPgas!$S65*FR$196+GeoEL!$S63*FR$197+GeoVa!$S63*FR$198+VP!$S63*FR$199+Sol!$S63*FR$200+Affald!$S67*FR$201)</f>
        <v>-0.57283467762997931</v>
      </c>
      <c r="FS44" s="246">
        <f ca="1">IF(Sammenligning!$G$9="GJ",1,(1*3.6))*(AMV1træ!$T67*FS$183+AMV1træBP!$T67*FS$184+AMV3kul!$T65*FS$185+AMV4træ!$T65*FS$186+AMV4træBP!$T65*FS$187+AVV1træ!$T65*FS$188+AVV1kul!$T65*FS$189+AVV2træ!$T65*FS$190+AVV2halm!$T65*FS$191+AVV2gasGT!$T65*FS$192+KKV!$T65*FS$193+HCVgas!$T65*FS$194+SPolie!$T65*FS$195+SPgas!$T65*FS$196+GeoEL!$T63*FS$197+GeoVa!$T63*FS$198+VP!$T63*FS$199+Sol!$T63*FS$200+Affald!$T67*FS$201)</f>
        <v>31.259436058642994</v>
      </c>
      <c r="FT44" s="246">
        <f ca="1">IF(Sammenligning!$G$9="GJ",1,(1*3.6))*(AMV1træ!$T67*FT$183+AMV1træBP!$T67*FT$184+AMV3kul!$T65*FT$185+AMV4træ!$T65*FT$186+AMV4træBP!$T65*FT$187+AVV1træ!$T65*FT$188+AVV1kul!$T65*FT$189+AVV2træ!$T65*FT$190+AVV2halm!$T65*FT$191+AVV2gasGT!$T65*FT$192+KKV!$T65*FT$193+HCVgas!$T65*FT$194+SPolie!$T65*FT$195+SPgas!$T65*FT$196+GeoEL!$T63*FT$197+GeoVa!$T63*FT$198+VP!$T63*FT$199+Sol!$T63*FT$200+Affald!$T67*FT$201)</f>
        <v>19.338633557484687</v>
      </c>
      <c r="FU44" s="246">
        <f ca="1">IF(Sammenligning!$G$9="GJ",1,(1*3.6))*(AMV1træ!$T67*FU$183+AMV1træBP!$T67*FU$184+AMV3kul!$T65*FU$185+AMV4træ!$T65*FU$186+AMV4træBP!$T65*FU$187+AVV1træ!$T65*FU$188+AVV1kul!$T65*FU$189+AVV2træ!$T65*FU$190+AVV2halm!$T65*FU$191+AVV2gasGT!$T65*FU$192+KKV!$T65*FU$193+HCVgas!$T65*FU$194+SPolie!$T65*FU$195+SPgas!$T65*FU$196+GeoEL!$T63*FU$197+GeoVa!$T63*FU$198+VP!$T63*FU$199+Sol!$T63*FU$200+Affald!$T67*FU$201)</f>
        <v>15.715770640583916</v>
      </c>
      <c r="FV44" s="246">
        <f ca="1">IF(Sammenligning!$G$9="GJ",1,(1*3.6))*(AMV1træ!$T67*FV$183+AMV1træBP!$T67*FV$184+AMV3kul!$T65*FV$185+AMV4træ!$T65*FV$186+AMV4træBP!$T65*FV$187+AVV1træ!$T65*FV$188+AVV1kul!$T65*FV$189+AVV2træ!$T65*FV$190+AVV2halm!$T65*FV$191+AVV2gasGT!$T65*FV$192+KKV!$T65*FV$193+HCVgas!$T65*FV$194+SPolie!$T65*FV$195+SPgas!$T65*FV$196+GeoEL!$T63*FV$197+GeoVa!$T63*FV$198+VP!$T63*FV$199+Sol!$T63*FV$200+Affald!$T67*FV$201)</f>
        <v>7.2887197800972547</v>
      </c>
      <c r="FW44" s="246">
        <f ca="1">IF(Sammenligning!$G$9="GJ",1,(1*3.6))*(AMV1træ!$T67*FW$183+AMV1træBP!$T67*FW$184+AMV3kul!$T65*FW$185+AMV4træ!$T65*FW$186+AMV4træBP!$T65*FW$187+AVV1træ!$T65*FW$188+AVV1kul!$T65*FW$189+AVV2træ!$T65*FW$190+AVV2halm!$T65*FW$191+AVV2gasGT!$T65*FW$192+KKV!$T65*FW$193+HCVgas!$T65*FW$194+SPolie!$T65*FW$195+SPgas!$T65*FW$196+GeoEL!$T63*FW$197+GeoVa!$T63*FW$198+VP!$T63*FW$199+Sol!$T63*FW$200+Affald!$T67*FW$201)</f>
        <v>6.3877969111522788</v>
      </c>
      <c r="FX44" s="246">
        <f ca="1">IF(Sammenligning!$G$9="GJ",1,(1*3.6))*(AMV1træ!$T67*FX$183+AMV1træBP!$T67*FX$184+AMV3kul!$T65*FX$185+AMV4træ!$T65*FX$186+AMV4træBP!$T65*FX$187+AVV1træ!$T65*FX$188+AVV1kul!$T65*FX$189+AVV2træ!$T65*FX$190+AVV2halm!$T65*FX$191+AVV2gasGT!$T65*FX$192+KKV!$T65*FX$193+HCVgas!$T65*FX$194+SPolie!$T65*FX$195+SPgas!$T65*FX$196+GeoEL!$T63*FX$197+GeoVa!$T63*FX$198+VP!$T63*FX$199+Sol!$T63*FX$200+Affald!$T67*FX$201)</f>
        <v>10.763541886948246</v>
      </c>
      <c r="FY44" s="246">
        <f ca="1">IF(Sammenligning!$G$9="GJ",1,(1*3.6))*(AMV1træ!$T67*FY$183+AMV1træBP!$T67*FY$184+AMV3kul!$T65*FY$185+AMV4træ!$T65*FY$186+AMV4træBP!$T65*FY$187+AVV1træ!$T65*FY$188+AVV1kul!$T65*FY$189+AVV2træ!$T65*FY$190+AVV2halm!$T65*FY$191+AVV2gasGT!$T65*FY$192+KKV!$T65*FY$193+HCVgas!$T65*FY$194+SPolie!$T65*FY$195+SPgas!$T65*FY$196+GeoEL!$T63*FY$197+GeoVa!$T63*FY$198+VP!$T63*FY$199+Sol!$T63*FY$200+Affald!$T67*FY$201)</f>
        <v>13.421900880398017</v>
      </c>
      <c r="FZ44" s="246">
        <f ca="1">IF(Sammenligning!$G$9="GJ",1,(1*3.6))*(AMV1træ!$T67*FZ$183+AMV1træBP!$T67*FZ$184+AMV3kul!$T65*FZ$185+AMV4træ!$T65*FZ$186+AMV4træBP!$T65*FZ$187+AVV1træ!$T65*FZ$188+AVV1kul!$T65*FZ$189+AVV2træ!$T65*FZ$190+AVV2halm!$T65*FZ$191+AVV2gasGT!$T65*FZ$192+KKV!$T65*FZ$193+HCVgas!$T65*FZ$194+SPolie!$T65*FZ$195+SPgas!$T65*FZ$196+GeoEL!$T63*FZ$197+GeoVa!$T63*FZ$198+VP!$T63*FZ$199+Sol!$T63*FZ$200+Affald!$T67*FZ$201)</f>
        <v>38.161444666877912</v>
      </c>
      <c r="GA44" s="246">
        <f ca="1">IF(Sammenligning!$G$9="GJ",1,(1*3.6))*(AMV1træ!$T67*GA$183+AMV1træBP!$T67*GA$184+AMV3kul!$T65*GA$185+AMV4træ!$T65*GA$186+AMV4træBP!$T65*GA$187+AVV1træ!$T65*GA$188+AVV1kul!$T65*GA$189+AVV2træ!$T65*GA$190+AVV2halm!$T65*GA$191+AVV2gasGT!$T65*GA$192+KKV!$T65*GA$193+HCVgas!$T65*GA$194+SPolie!$T65*GA$195+SPgas!$T65*GA$196+GeoEL!$T63*GA$197+GeoVa!$T63*GA$198+VP!$T63*GA$199+Sol!$T63*GA$200+Affald!$T67*GA$201)</f>
        <v>4.255982895169053</v>
      </c>
      <c r="GB44" s="246">
        <f ca="1">IF(Sammenligning!$G$9="GJ",1,(1*3.6))*(AMV1træ!$T67*GB$183+AMV1træBP!$T67*GB$184+AMV3kul!$T65*GB$185+AMV4træ!$T65*GB$186+AMV4træBP!$T65*GB$187+AVV1træ!$T65*GB$188+AVV1kul!$T65*GB$189+AVV2træ!$T65*GB$190+AVV2halm!$T65*GB$191+AVV2gasGT!$T65*GB$192+KKV!$T65*GB$193+HCVgas!$T65*GB$194+SPolie!$T65*GB$195+SPgas!$T65*GB$196+GeoEL!$T63*GB$197+GeoVa!$T63*GB$198+VP!$T63*GB$199+Sol!$T63*GB$200+Affald!$T67*GB$201)</f>
        <v>6.6417808353296319</v>
      </c>
      <c r="GC44" s="246">
        <f ca="1">IF(Sammenligning!$G$9="GJ",1,(1*3.6))*(AMV1træ!$T67*GC$183+AMV1træBP!$T67*GC$184+AMV3kul!$T65*GC$185+AMV4træ!$T65*GC$186+AMV4træBP!$T65*GC$187+AVV1træ!$T65*GC$188+AVV1kul!$T65*GC$189+AVV2træ!$T65*GC$190+AVV2halm!$T65*GC$191+AVV2gasGT!$T65*GC$192+KKV!$T65*GC$193+HCVgas!$T65*GC$194+SPolie!$T65*GC$195+SPgas!$T65*GC$196+GeoEL!$T63*GC$197+GeoVa!$T63*GC$198+VP!$T63*GC$199+Sol!$T63*GC$200+Affald!$T67*GC$201)</f>
        <v>11.432442063231802</v>
      </c>
      <c r="GD44" s="246">
        <f ca="1">IF(Sammenligning!$G$9="GJ",1,(1*3.6))*(AMV1træ!$T67*GD$183+AMV1træBP!$T67*GD$184+AMV3kul!$T65*GD$185+AMV4træ!$T65*GD$186+AMV4træBP!$T65*GD$187+AVV1træ!$T65*GD$188+AVV1kul!$T65*GD$189+AVV2træ!$T65*GD$190+AVV2halm!$T65*GD$191+AVV2gasGT!$T65*GD$192+KKV!$T65*GD$193+HCVgas!$T65*GD$194+SPolie!$T65*GD$195+SPgas!$T65*GD$196+GeoEL!$T63*GD$197+GeoVa!$T63*GD$198+VP!$T63*GD$199+Sol!$T63*GD$200+Affald!$T67*GD$201)</f>
        <v>2.7595305405371429</v>
      </c>
      <c r="GE44" s="246">
        <f ca="1">IF(Sammenligning!$G$9="GJ",1,(1*3.6))*(AMV1træ!$U67*GE$183+AMV1træBP!$U67*GE$184+AMV3kul!$U65*GE$185+AMV4træ!$U65*GE$186+AMV4træBP!$U65*GE$187+AVV1træ!$U65*GE$188+AVV1kul!$U65*GE$189+AVV2træ!$U65*GE$190+AVV2halm!$U65*GE$191+AVV2gasGT!$U65*GE$192+KKV!$U65*GE$193+HCVgas!$U65*GE$194+SPolie!$U65*GE$195+SPgas!$U65*GE$196+GeoEL!$U63*GE$197+GeoVa!$U63*GE$198+VP!$U63*GE$199+Sol!$U63*GE$200+Affald!$U67*GE$201)</f>
        <v>27.547664184380601</v>
      </c>
      <c r="GF44" s="246">
        <f ca="1">IF(Sammenligning!$G$9="GJ",1,(1*3.6))*(AMV1træ!$U67*GF$183+AMV1træBP!$U67*GF$184+AMV3kul!$U65*GF$185+AMV4træ!$U65*GF$186+AMV4træBP!$U65*GF$187+AVV1træ!$U65*GF$188+AVV1kul!$U65*GF$189+AVV2træ!$U65*GF$190+AVV2halm!$U65*GF$191+AVV2gasGT!$U65*GF$192+KKV!$U65*GF$193+HCVgas!$U65*GF$194+SPolie!$U65*GF$195+SPgas!$U65*GF$196+GeoEL!$U63*GF$197+GeoVa!$U63*GF$198+VP!$U63*GF$199+Sol!$U63*GF$200+Affald!$U67*GF$201)</f>
        <v>15.523524570802177</v>
      </c>
      <c r="GG44" s="246">
        <f ca="1">IF(Sammenligning!$G$9="GJ",1,(1*3.6))*(AMV1træ!$U67*GG$183+AMV1træBP!$U67*GG$184+AMV3kul!$U65*GG$185+AMV4træ!$U65*GG$186+AMV4træBP!$U65*GG$187+AVV1træ!$U65*GG$188+AVV1kul!$U65*GG$189+AVV2træ!$U65*GG$190+AVV2halm!$U65*GG$191+AVV2gasGT!$U65*GG$192+KKV!$U65*GG$193+HCVgas!$U65*GG$194+SPolie!$U65*GG$195+SPgas!$U65*GG$196+GeoEL!$U63*GG$197+GeoVa!$U63*GG$198+VP!$U63*GG$199+Sol!$U63*GG$200+Affald!$U67*GG$201)</f>
        <v>13.533829957046946</v>
      </c>
      <c r="GH44" s="246">
        <f ca="1">IF(Sammenligning!$G$9="GJ",1,(1*3.6))*(AMV1træ!$U67*GH$183+AMV1træBP!$U67*GH$184+AMV3kul!$U65*GH$185+AMV4træ!$U65*GH$186+AMV4træBP!$U65*GH$187+AVV1træ!$U65*GH$188+AVV1kul!$U65*GH$189+AVV2træ!$U65*GH$190+AVV2halm!$U65*GH$191+AVV2gasGT!$U65*GH$192+KKV!$U65*GH$193+HCVgas!$U65*GH$194+SPolie!$U65*GH$195+SPgas!$U65*GH$196+GeoEL!$U63*GH$197+GeoVa!$U63*GH$198+VP!$U63*GH$199+Sol!$U63*GH$200+Affald!$U67*GH$201)</f>
        <v>8.1339243455412369</v>
      </c>
      <c r="GI44" s="246">
        <f ca="1">IF(Sammenligning!$G$9="GJ",1,(1*3.6))*(AMV1træ!$U67*GI$183+AMV1træBP!$U67*GI$184+AMV3kul!$U65*GI$185+AMV4træ!$U65*GI$186+AMV4træBP!$U65*GI$187+AVV1træ!$U65*GI$188+AVV1kul!$U65*GI$189+AVV2træ!$U65*GI$190+AVV2halm!$U65*GI$191+AVV2gasGT!$U65*GI$192+KKV!$U65*GI$193+HCVgas!$U65*GI$194+SPolie!$U65*GI$195+SPgas!$U65*GI$196+GeoEL!$U63*GI$197+GeoVa!$U63*GI$198+VP!$U63*GI$199+Sol!$U63*GI$200+Affald!$U67*GI$201)</f>
        <v>7.5273647112842177</v>
      </c>
      <c r="GJ44" s="246">
        <f ca="1">IF(Sammenligning!$G$9="GJ",1,(1*3.6))*(AMV1træ!$U67*GJ$183+AMV1træBP!$U67*GJ$184+AMV3kul!$U65*GJ$185+AMV4træ!$U65*GJ$186+AMV4træBP!$U65*GJ$187+AVV1træ!$U65*GJ$188+AVV1kul!$U65*GJ$189+AVV2træ!$U65*GJ$190+AVV2halm!$U65*GJ$191+AVV2gasGT!$U65*GJ$192+KKV!$U65*GJ$193+HCVgas!$U65*GJ$194+SPolie!$U65*GJ$195+SPgas!$U65*GJ$196+GeoEL!$U63*GJ$197+GeoVa!$U63*GJ$198+VP!$U63*GJ$199+Sol!$U63*GJ$200+Affald!$U67*GJ$201)</f>
        <v>12.241768871389526</v>
      </c>
      <c r="GK44" s="246">
        <f ca="1">IF(Sammenligning!$G$9="GJ",1,(1*3.6))*(AMV1træ!$U67*GK$183+AMV1træBP!$U67*GK$184+AMV3kul!$U65*GK$185+AMV4træ!$U65*GK$186+AMV4træBP!$U65*GK$187+AVV1træ!$U65*GK$188+AVV1kul!$U65*GK$189+AVV2træ!$U65*GK$190+AVV2halm!$U65*GK$191+AVV2gasGT!$U65*GK$192+KKV!$U65*GK$193+HCVgas!$U65*GK$194+SPolie!$U65*GK$195+SPgas!$U65*GK$196+GeoEL!$U63*GK$197+GeoVa!$U63*GK$198+VP!$U63*GK$199+Sol!$U63*GK$200+Affald!$U67*GK$201)</f>
        <v>12.913026923937178</v>
      </c>
      <c r="GL44" s="246">
        <f ca="1">IF(Sammenligning!$G$9="GJ",1,(1*3.6))*(AMV1træ!$U67*GL$183+AMV1træBP!$U67*GL$184+AMV3kul!$U65*GL$185+AMV4træ!$U65*GL$186+AMV4træBP!$U65*GL$187+AVV1træ!$U65*GL$188+AVV1kul!$U65*GL$189+AVV2træ!$U65*GL$190+AVV2halm!$U65*GL$191+AVV2gasGT!$U65*GL$192+KKV!$U65*GL$193+HCVgas!$U65*GL$194+SPolie!$U65*GL$195+SPgas!$U65*GL$196+GeoEL!$U63*GL$197+GeoVa!$U63*GL$198+VP!$U63*GL$199+Sol!$U63*GL$200+Affald!$U67*GL$201)</f>
        <v>36.515186042556991</v>
      </c>
      <c r="GM44" s="246">
        <f ca="1">IF(Sammenligning!$G$9="GJ",1,(1*3.6))*(AMV1træ!$U67*GM$183+AMV1træBP!$U67*GM$184+AMV3kul!$U65*GM$185+AMV4træ!$U65*GM$186+AMV4træBP!$U65*GM$187+AVV1træ!$U65*GM$188+AVV1kul!$U65*GM$189+AVV2træ!$U65*GM$190+AVV2halm!$U65*GM$191+AVV2gasGT!$U65*GM$192+KKV!$U65*GM$193+HCVgas!$U65*GM$194+SPolie!$U65*GM$195+SPgas!$U65*GM$196+GeoEL!$U63*GM$197+GeoVa!$U63*GM$198+VP!$U63*GM$199+Sol!$U63*GM$200+Affald!$U67*GM$201)</f>
        <v>5.1008419344065583</v>
      </c>
      <c r="GN44" s="246">
        <f ca="1">IF(Sammenligning!$G$9="GJ",1,(1*3.6))*(AMV1træ!$U67*GN$183+AMV1træBP!$U67*GN$184+AMV3kul!$U65*GN$185+AMV4træ!$U65*GN$186+AMV4træBP!$U65*GN$187+AVV1træ!$U65*GN$188+AVV1kul!$U65*GN$189+AVV2træ!$U65*GN$190+AVV2halm!$U65*GN$191+AVV2gasGT!$U65*GN$192+KKV!$U65*GN$193+HCVgas!$U65*GN$194+SPolie!$U65*GN$195+SPgas!$U65*GN$196+GeoEL!$U63*GN$197+GeoVa!$U63*GN$198+VP!$U63*GN$199+Sol!$U63*GN$200+Affald!$U67*GN$201)</f>
        <v>6.9583414280318765</v>
      </c>
      <c r="GO44" s="246">
        <f ca="1">IF(Sammenligning!$G$9="GJ",1,(1*3.6))*(AMV1træ!$U67*GO$183+AMV1træBP!$U67*GO$184+AMV3kul!$U65*GO$185+AMV4træ!$U65*GO$186+AMV4træBP!$U65*GO$187+AVV1træ!$U65*GO$188+AVV1kul!$U65*GO$189+AVV2træ!$U65*GO$190+AVV2halm!$U65*GO$191+AVV2gasGT!$U65*GO$192+KKV!$U65*GO$193+HCVgas!$U65*GO$194+SPolie!$U65*GO$195+SPgas!$U65*GO$196+GeoEL!$U63*GO$197+GeoVa!$U63*GO$198+VP!$U63*GO$199+Sol!$U63*GO$200+Affald!$U67*GO$201)</f>
        <v>13.359230558593538</v>
      </c>
      <c r="GP44" s="246">
        <f ca="1">IF(Sammenligning!$G$9="GJ",1,(1*3.6))*(AMV1træ!$U67*GP$183+AMV1træBP!$U67*GP$184+AMV3kul!$U65*GP$185+AMV4træ!$U65*GP$186+AMV4træBP!$U65*GP$187+AVV1træ!$U65*GP$188+AVV1kul!$U65*GP$189+AVV2træ!$U65*GP$190+AVV2halm!$U65*GP$191+AVV2gasGT!$U65*GP$192+KKV!$U65*GP$193+HCVgas!$U65*GP$194+SPolie!$U65*GP$195+SPgas!$U65*GP$196+GeoEL!$U63*GP$197+GeoVa!$U63*GP$198+VP!$U63*GP$199+Sol!$U63*GP$200+Affald!$U67*GP$201)</f>
        <v>6.1078302826878783</v>
      </c>
      <c r="GQ44" s="310">
        <f ca="1">IF(Sammenligning!$G$9="GJ",1,(1*3.6))*(AMV1træ!$V67*GQ$183+AMV1træBP!$V67*GQ$184+AMV3kul!$V65*GQ$185+AMV4træ!$V65*GQ$186+AMV4træBP!$V65*GQ$187+AVV1træ!$V65*GQ$188+AVV1kul!$V65*GQ$189+AVV2træ!$V65*GQ$190+AVV2halm!$V65*GQ$191+AVV2gasGT!$V65*GQ$192+KKV!$V65*GQ$193+HCVgas!$V65*GQ$194+SPolie!$V65*GQ$195+SPgas!$V65*GQ$196+GeoEL!$V63*GQ$197+GeoVa!$V63*GQ$198+VP!$V63*GQ$199+Sol!$V63*GQ$200+Affald!$V67*GQ$201)</f>
        <v>23.804966922133971</v>
      </c>
      <c r="GR44" s="310">
        <f ca="1">IF(Sammenligning!$G$9="GJ",1,(1*3.6))*(AMV1træ!$V67*GR$183+AMV1træBP!$V67*GR$184+AMV3kul!$V65*GR$185+AMV4træ!$V65*GR$186+AMV4træBP!$V65*GR$187+AVV1træ!$V65*GR$188+AVV1kul!$V65*GR$189+AVV2træ!$V65*GR$190+AVV2halm!$V65*GR$191+AVV2gasGT!$V65*GR$192+KKV!$V65*GR$193+HCVgas!$V65*GR$194+SPolie!$V65*GR$195+SPgas!$V65*GR$196+GeoEL!$V63*GR$197+GeoVa!$V63*GR$198+VP!$V63*GR$199+Sol!$V63*GR$200+Affald!$V67*GR$201)</f>
        <v>11.748418624074649</v>
      </c>
      <c r="GS44" s="310">
        <f ca="1">IF(Sammenligning!$G$9="GJ",1,(1*3.6))*(AMV1træ!$V67*GS$183+AMV1træBP!$V67*GS$184+AMV3kul!$V65*GS$185+AMV4træ!$V65*GS$186+AMV4træBP!$V65*GS$187+AVV1træ!$V65*GS$188+AVV1kul!$V65*GS$189+AVV2træ!$V65*GS$190+AVV2halm!$V65*GS$191+AVV2gasGT!$V65*GS$192+KKV!$V65*GS$193+HCVgas!$V65*GS$194+SPolie!$V65*GS$195+SPgas!$V65*GS$196+GeoEL!$V63*GS$197+GeoVa!$V63*GS$198+VP!$V63*GS$199+Sol!$V63*GS$200+Affald!$V67*GS$201)</f>
        <v>11.409673164330599</v>
      </c>
      <c r="GT44" s="310">
        <f ca="1">IF(Sammenligning!$G$9="GJ",1,(1*3.6))*(AMV1træ!$V67*GT$183+AMV1træBP!$V67*GT$184+AMV3kul!$V65*GT$185+AMV4træ!$V65*GT$186+AMV4træBP!$V65*GT$187+AVV1træ!$V65*GT$188+AVV1kul!$V65*GT$189+AVV2træ!$V65*GT$190+AVV2halm!$V65*GT$191+AVV2gasGT!$V65*GT$192+KKV!$V65*GT$193+HCVgas!$V65*GT$194+SPolie!$V65*GT$195+SPgas!$V65*GT$196+GeoEL!$V63*GT$197+GeoVa!$V63*GT$198+VP!$V63*GT$199+Sol!$V63*GT$200+Affald!$V67*GT$201)</f>
        <v>9.0004063367151037</v>
      </c>
      <c r="GU44" s="310">
        <f ca="1">IF(Sammenligning!$G$9="GJ",1,(1*3.6))*(AMV1træ!$V67*GU$183+AMV1træBP!$V67*GU$184+AMV3kul!$V65*GU$185+AMV4træ!$V65*GU$186+AMV4træBP!$V65*GU$187+AVV1træ!$V65*GU$188+AVV1kul!$V65*GU$189+AVV2træ!$V65*GU$190+AVV2halm!$V65*GU$191+AVV2gasGT!$V65*GU$192+KKV!$V65*GU$193+HCVgas!$V65*GU$194+SPolie!$V65*GU$195+SPgas!$V65*GU$196+GeoEL!$V63*GU$197+GeoVa!$V63*GU$198+VP!$V63*GU$199+Sol!$V63*GU$200+Affald!$V67*GU$201)</f>
        <v>8.6872065421389788</v>
      </c>
      <c r="GV44" s="310">
        <f ca="1">IF(Sammenligning!$G$9="GJ",1,(1*3.6))*(AMV1træ!$V67*GV$183+AMV1træBP!$V67*GV$184+AMV3kul!$V65*GV$185+AMV4træ!$V65*GV$186+AMV4træBP!$V65*GV$187+AVV1træ!$V65*GV$188+AVV1kul!$V65*GV$189+AVV2træ!$V65*GV$190+AVV2halm!$V65*GV$191+AVV2gasGT!$V65*GV$192+KKV!$V65*GV$193+HCVgas!$V65*GV$194+SPolie!$V65*GV$195+SPgas!$V65*GV$196+GeoEL!$V63*GV$197+GeoVa!$V63*GV$198+VP!$V63*GV$199+Sol!$V63*GV$200+Affald!$V67*GV$201)</f>
        <v>13.722988039147609</v>
      </c>
      <c r="GW44" s="310">
        <f ca="1">IF(Sammenligning!$G$9="GJ",1,(1*3.6))*(AMV1træ!$V67*GW$183+AMV1træBP!$V67*GW$184+AMV3kul!$V65*GW$185+AMV4træ!$V65*GW$186+AMV4træBP!$V65*GW$187+AVV1træ!$V65*GW$188+AVV1kul!$V65*GW$189+AVV2træ!$V65*GW$190+AVV2halm!$V65*GW$191+AVV2gasGT!$V65*GW$192+KKV!$V65*GW$193+HCVgas!$V65*GW$194+SPolie!$V65*GW$195+SPgas!$V65*GW$196+GeoEL!$V63*GW$197+GeoVa!$V63*GW$198+VP!$V63*GW$199+Sol!$V63*GW$200+Affald!$V67*GW$201)</f>
        <v>12.439909387265667</v>
      </c>
      <c r="GX44" s="310">
        <f ca="1">IF(Sammenligning!$G$9="GJ",1,(1*3.6))*(AMV1træ!$V67*GX$183+AMV1træBP!$V67*GX$184+AMV3kul!$V65*GX$185+AMV4træ!$V65*GX$186+AMV4træBP!$V65*GX$187+AVV1træ!$V65*GX$188+AVV1kul!$V65*GX$189+AVV2træ!$V65*GX$190+AVV2halm!$V65*GX$191+AVV2gasGT!$V65*GX$192+KKV!$V65*GX$193+HCVgas!$V65*GX$194+SPolie!$V65*GX$195+SPgas!$V65*GX$196+GeoEL!$V63*GX$197+GeoVa!$V63*GX$198+VP!$V63*GX$199+Sol!$V63*GX$200+Affald!$V67*GX$201)</f>
        <v>34.724903536371514</v>
      </c>
      <c r="GY44" s="310">
        <f ca="1">IF(Sammenligning!$G$9="GJ",1,(1*3.6))*(AMV1træ!$V67*GY$183+AMV1træBP!$V67*GY$184+AMV3kul!$V65*GY$185+AMV4træ!$V65*GY$186+AMV4træBP!$V65*GY$187+AVV1træ!$V65*GY$188+AVV1kul!$V65*GY$189+AVV2træ!$V65*GY$190+AVV2halm!$V65*GY$191+AVV2gasGT!$V65*GY$192+KKV!$V65*GY$193+HCVgas!$V65*GY$194+SPolie!$V65*GY$195+SPgas!$V65*GY$196+GeoEL!$V63*GY$197+GeoVa!$V63*GY$198+VP!$V63*GY$199+Sol!$V63*GY$200+Affald!$V67*GY$201)</f>
        <v>5.938360604563953</v>
      </c>
      <c r="GZ44" s="310">
        <f ca="1">IF(Sammenligning!$G$9="GJ",1,(1*3.6))*(AMV1træ!$V67*GZ$183+AMV1træBP!$V67*GZ$184+AMV3kul!$V65*GZ$185+AMV4træ!$V65*GZ$186+AMV4træBP!$V65*GZ$187+AVV1træ!$V65*GZ$188+AVV1kul!$V65*GZ$189+AVV2træ!$V65*GZ$190+AVV2halm!$V65*GZ$191+AVV2gasGT!$V65*GZ$192+KKV!$V65*GZ$193+HCVgas!$V65*GZ$194+SPolie!$V65*GZ$195+SPgas!$V65*GZ$196+GeoEL!$V63*GZ$197+GeoVa!$V63*GZ$198+VP!$V63*GZ$199+Sol!$V63*GZ$200+Affald!$V67*GZ$201)</f>
        <v>7.2771882231602616</v>
      </c>
      <c r="HA44" s="310">
        <f ca="1">IF(Sammenligning!$G$9="GJ",1,(1*3.6))*(AMV1træ!$V67*HA$183+AMV1træBP!$V67*HA$184+AMV3kul!$V65*HA$185+AMV4træ!$V65*HA$186+AMV4træBP!$V65*HA$187+AVV1træ!$V65*HA$188+AVV1kul!$V65*HA$189+AVV2træ!$V65*HA$190+AVV2halm!$V65*HA$191+AVV2gasGT!$V65*HA$192+KKV!$V65*HA$193+HCVgas!$V65*HA$194+SPolie!$V65*HA$195+SPgas!$V65*HA$196+GeoEL!$V63*HA$197+GeoVa!$V63*HA$198+VP!$V63*HA$199+Sol!$V63*HA$200+Affald!$V67*HA$201)</f>
        <v>15.262487708140029</v>
      </c>
      <c r="HB44" s="310">
        <f ca="1">IF(Sammenligning!$G$9="GJ",1,(1*3.6))*(AMV1træ!$V67*HB$183+AMV1træBP!$V67*HB$184+AMV3kul!$V65*HB$185+AMV4træ!$V65*HB$186+AMV4træBP!$V65*HB$187+AVV1træ!$V65*HB$188+AVV1kul!$V65*HB$189+AVV2træ!$V65*HB$190+AVV2halm!$V65*HB$191+AVV2gasGT!$V65*HB$192+KKV!$V65*HB$193+HCVgas!$V65*HB$194+SPolie!$V65*HB$195+SPgas!$V65*HB$196+GeoEL!$V63*HB$197+GeoVa!$V63*HB$198+VP!$V63*HB$199+Sol!$V63*HB$200+Affald!$V67*HB$201)</f>
        <v>9.4721791150042005</v>
      </c>
      <c r="HC44" s="246">
        <f ca="1">IF(Sammenligning!$G$9="GJ",1,(1*3.6))*(AMV1træ!$W67*HC$183+AMV1træBP!$W67*HC$184+AMV3kul!$W65*HC$185+AMV4træ!$W65*HC$186+AMV4træBP!$W65*HC$187+AVV1træ!$W65*HC$188+AVV1kul!$W65*HC$189+AVV2træ!$W65*HC$190+AVV2halm!$W65*HC$191+AVV2gasGT!$W65*HC$192+KKV!$W65*HC$193+HCVgas!$W65*HC$194+SPolie!$W65*HC$195+SPgas!$W65*HC$196+GeoEL!$W63*HC$197+GeoVa!$W63*HC$198+VP!$W63*HC$199+Sol!$W63*HC$200+Affald!$W67*HC$201)</f>
        <v>58.858689069335341</v>
      </c>
      <c r="HD44" s="246">
        <f ca="1">IF(Sammenligning!$G$9="GJ",1,(1*3.6))*(AMV1træ!$W67*HD$183+AMV1træBP!$W67*HD$184+AMV3kul!$W65*HD$185+AMV4træ!$W65*HD$186+AMV4træBP!$W65*HD$187+AVV1træ!$W65*HD$188+AVV1kul!$W65*HD$189+AVV2træ!$W65*HD$190+AVV2halm!$W65*HD$191+AVV2gasGT!$W65*HD$192+KKV!$W65*HD$193+HCVgas!$W65*HD$194+SPolie!$W65*HD$195+SPgas!$W65*HD$196+GeoEL!$W63*HD$197+GeoVa!$W63*HD$198+VP!$W63*HD$199+Sol!$W63*HD$200+Affald!$W67*HD$201)</f>
        <v>55.948281600122129</v>
      </c>
      <c r="HE44" s="246">
        <f ca="1">IF(Sammenligning!$G$9="GJ",1,(1*3.6))*(AMV1træ!$W67*HE$183+AMV1træBP!$W67*HE$184+AMV3kul!$W65*HE$185+AMV4træ!$W65*HE$186+AMV4træBP!$W65*HE$187+AVV1træ!$W65*HE$188+AVV1kul!$W65*HE$189+AVV2træ!$W65*HE$190+AVV2halm!$W65*HE$191+AVV2gasGT!$W65*HE$192+KKV!$W65*HE$193+HCVgas!$W65*HE$194+SPolie!$W65*HE$195+SPgas!$W65*HE$196+GeoEL!$W63*HE$197+GeoVa!$W63*HE$198+VP!$W63*HE$199+Sol!$W63*HE$200+Affald!$W67*HE$201)</f>
        <v>45.307864280259167</v>
      </c>
      <c r="HF44" s="246">
        <f ca="1">IF(Sammenligning!$G$9="GJ",1,(1*3.6))*(AMV1træ!$W67*HF$183+AMV1træBP!$W67*HF$184+AMV3kul!$W65*HF$185+AMV4træ!$W65*HF$186+AMV4træBP!$W65*HF$187+AVV1træ!$W65*HF$188+AVV1kul!$W65*HF$189+AVV2træ!$W65*HF$190+AVV2halm!$W65*HF$191+AVV2gasGT!$W65*HF$192+KKV!$W65*HF$193+HCVgas!$W65*HF$194+SPolie!$W65*HF$195+SPgas!$W65*HF$196+GeoEL!$W63*HF$197+GeoVa!$W63*HF$198+VP!$W63*HF$199+Sol!$W63*HF$200+Affald!$W67*HF$201)</f>
        <v>1.1303419184761918</v>
      </c>
      <c r="HG44" s="246">
        <f ca="1">IF(Sammenligning!$G$9="GJ",1,(1*3.6))*(AMV1træ!$W67*HG$183+AMV1træBP!$W67*HG$184+AMV3kul!$W65*HG$185+AMV4træ!$W65*HG$186+AMV4træBP!$W65*HG$187+AVV1træ!$W65*HG$188+AVV1kul!$W65*HG$189+AVV2træ!$W65*HG$190+AVV2halm!$W65*HG$191+AVV2gasGT!$W65*HG$192+KKV!$W65*HG$193+HCVgas!$W65*HG$194+SPolie!$W65*HG$195+SPgas!$W65*HG$196+GeoEL!$W63*HG$197+GeoVa!$W63*HG$198+VP!$W63*HG$199+Sol!$W63*HG$200+Affald!$W67*HG$201)</f>
        <v>5.8599378327565432</v>
      </c>
      <c r="HH44" s="246">
        <f ca="1">IF(Sammenligning!$G$9="GJ",1,(1*3.6))*(AMV1træ!$W67*HH$183+AMV1træBP!$W67*HH$184+AMV3kul!$W65*HH$185+AMV4træ!$W65*HH$186+AMV4træBP!$W65*HH$187+AVV1træ!$W65*HH$188+AVV1kul!$W65*HH$189+AVV2træ!$W65*HH$190+AVV2halm!$W65*HH$191+AVV2gasGT!$W65*HH$192+KKV!$W65*HH$193+HCVgas!$W65*HH$194+SPolie!$W65*HH$195+SPgas!$W65*HH$196+GeoEL!$W63*HH$197+GeoVa!$W63*HH$198+VP!$W63*HH$199+Sol!$W63*HH$200+Affald!$W67*HH$201)</f>
        <v>11.502574442600935</v>
      </c>
      <c r="HI44" s="246">
        <f ca="1">IF(Sammenligning!$G$9="GJ",1,(1*3.6))*(AMV1træ!$W67*HI$183+AMV1træBP!$W67*HI$184+AMV3kul!$W65*HI$185+AMV4træ!$W65*HI$186+AMV4træBP!$W65*HI$187+AVV1træ!$W65*HI$188+AVV1kul!$W65*HI$189+AVV2træ!$W65*HI$190+AVV2halm!$W65*HI$191+AVV2gasGT!$W65*HI$192+KKV!$W65*HI$193+HCVgas!$W65*HI$194+SPolie!$W65*HI$195+SPgas!$W65*HI$196+GeoEL!$W63*HI$197+GeoVa!$W63*HI$198+VP!$W63*HI$199+Sol!$W63*HI$200+Affald!$W67*HI$201)</f>
        <v>20.295405710588987</v>
      </c>
      <c r="HJ44" s="246">
        <f ca="1">IF(Sammenligning!$G$9="GJ",1,(1*3.6))*(AMV1træ!$W67*HJ$183+AMV1træBP!$W67*HJ$184+AMV3kul!$W65*HJ$185+AMV4træ!$W65*HJ$186+AMV4træBP!$W65*HJ$187+AVV1træ!$W65*HJ$188+AVV1kul!$W65*HJ$189+AVV2træ!$W65*HJ$190+AVV2halm!$W65*HJ$191+AVV2gasGT!$W65*HJ$192+KKV!$W65*HJ$193+HCVgas!$W65*HJ$194+SPolie!$W65*HJ$195+SPgas!$W65*HJ$196+GeoEL!$W63*HJ$197+GeoVa!$W63*HJ$198+VP!$W63*HJ$199+Sol!$W63*HJ$200+Affald!$W67*HJ$201)</f>
        <v>36.9436459238037</v>
      </c>
      <c r="HK44" s="246">
        <f ca="1">IF(Sammenligning!$G$9="GJ",1,(1*3.6))*(AMV1træ!$W67*HK$183+AMV1træBP!$W67*HK$184+AMV3kul!$W65*HK$185+AMV4træ!$W65*HK$186+AMV4træBP!$W65*HK$187+AVV1træ!$W65*HK$188+AVV1kul!$W65*HK$189+AVV2træ!$W65*HK$190+AVV2halm!$W65*HK$191+AVV2gasGT!$W65*HK$192+KKV!$W65*HK$193+HCVgas!$W65*HK$194+SPolie!$W65*HK$195+SPgas!$W65*HK$196+GeoEL!$W63*HK$197+GeoVa!$W63*HK$198+VP!$W63*HK$199+Sol!$W63*HK$200+Affald!$W67*HK$201)</f>
        <v>11.681421489785391</v>
      </c>
      <c r="HL44" s="246">
        <f ca="1">IF(Sammenligning!$G$9="GJ",1,(1*3.6))*(AMV1træ!$W67*HL$183+AMV1træBP!$W67*HL$184+AMV3kul!$W65*HL$185+AMV4træ!$W65*HL$186+AMV4træBP!$W65*HL$187+AVV1træ!$W65*HL$188+AVV1kul!$W65*HL$189+AVV2træ!$W65*HL$190+AVV2halm!$W65*HL$191+AVV2gasGT!$W65*HL$192+KKV!$W65*HL$193+HCVgas!$W65*HL$194+SPolie!$W65*HL$195+SPgas!$W65*HL$196+GeoEL!$W63*HL$197+GeoVa!$W63*HL$198+VP!$W63*HL$199+Sol!$W63*HL$200+Affald!$W67*HL$201)</f>
        <v>11.86726274398827</v>
      </c>
      <c r="HM44" s="246">
        <f ca="1">IF(Sammenligning!$G$9="GJ",1,(1*3.6))*(AMV1træ!$W67*HM$183+AMV1træBP!$W67*HM$184+AMV3kul!$W65*HM$185+AMV4træ!$W65*HM$186+AMV4træBP!$W65*HM$187+AVV1træ!$W65*HM$188+AVV1kul!$W65*HM$189+AVV2træ!$W65*HM$190+AVV2halm!$W65*HM$191+AVV2gasGT!$W65*HM$192+KKV!$W65*HM$193+HCVgas!$W65*HM$194+SPolie!$W65*HM$195+SPgas!$W65*HM$196+GeoEL!$W63*HM$197+GeoVa!$W63*HM$198+VP!$W63*HM$199+Sol!$W63*HM$200+Affald!$W67*HM$201)</f>
        <v>39.24959220821335</v>
      </c>
      <c r="HN44" s="246">
        <f ca="1">IF(Sammenligning!$G$9="GJ",1,(1*3.6))*(AMV1træ!$W67*HN$183+AMV1træBP!$W67*HN$184+AMV3kul!$W65*HN$185+AMV4træ!$W65*HN$186+AMV4træBP!$W65*HN$187+AVV1træ!$W65*HN$188+AVV1kul!$W65*HN$189+AVV2træ!$W65*HN$190+AVV2halm!$W65*HN$191+AVV2gasGT!$W65*HN$192+KKV!$W65*HN$193+HCVgas!$W65*HN$194+SPolie!$W65*HN$195+SPgas!$W65*HN$196+GeoEL!$W63*HN$197+GeoVa!$W63*HN$198+VP!$W63*HN$199+Sol!$W63*HN$200+Affald!$W67*HN$201)</f>
        <v>50.817489218697737</v>
      </c>
      <c r="HO44" s="246">
        <f ca="1">IF(Sammenligning!$G$9="GJ",1,(1*3.6))*(AMV1træ!$X67*HO$183+AMV1træBP!$X67*HO$184+AMV3kul!$X65*HO$185+AMV4træ!$X65*HO$186+AMV4træBP!$X65*HO$187+AVV1træ!$X65*HO$188+AVV1kul!$X65*HO$189+AVV2træ!$X65*HO$190+AVV2halm!$X65*HO$191+AVV2gasGT!$X65*HO$192+KKV!$X65*HO$193+HCVgas!$X65*HO$194+SPolie!$X65*HO$195+SPgas!$X65*HO$196+GeoEL!$X63*HO$197+GeoVa!$X63*HO$198+VP!$X63*HO$199+Sol!$X63*HO$200+Affald!$X67*HO$201)</f>
        <v>58.858689069335341</v>
      </c>
      <c r="HP44" s="246">
        <f ca="1">IF(Sammenligning!$G$9="GJ",1,(1*3.6))*(AMV1træ!$X67*HP$183+AMV1træBP!$X67*HP$184+AMV3kul!$X65*HP$185+AMV4træ!$X65*HP$186+AMV4træBP!$X65*HP$187+AVV1træ!$X65*HP$188+AVV1kul!$X65*HP$189+AVV2træ!$X65*HP$190+AVV2halm!$X65*HP$191+AVV2gasGT!$X65*HP$192+KKV!$X65*HP$193+HCVgas!$X65*HP$194+SPolie!$X65*HP$195+SPgas!$X65*HP$196+GeoEL!$X63*HP$197+GeoVa!$X63*HP$198+VP!$X63*HP$199+Sol!$X63*HP$200+Affald!$X67*HP$201)</f>
        <v>55.948281600122129</v>
      </c>
      <c r="HQ44" s="246">
        <f ca="1">IF(Sammenligning!$G$9="GJ",1,(1*3.6))*(AMV1træ!$X67*HQ$183+AMV1træBP!$X67*HQ$184+AMV3kul!$X65*HQ$185+AMV4træ!$X65*HQ$186+AMV4træBP!$X65*HQ$187+AVV1træ!$X65*HQ$188+AVV1kul!$X65*HQ$189+AVV2træ!$X65*HQ$190+AVV2halm!$X65*HQ$191+AVV2gasGT!$X65*HQ$192+KKV!$X65*HQ$193+HCVgas!$X65*HQ$194+SPolie!$X65*HQ$195+SPgas!$X65*HQ$196+GeoEL!$X63*HQ$197+GeoVa!$X63*HQ$198+VP!$X63*HQ$199+Sol!$X63*HQ$200+Affald!$X67*HQ$201)</f>
        <v>45.307864280259167</v>
      </c>
      <c r="HR44" s="246">
        <f ca="1">IF(Sammenligning!$G$9="GJ",1,(1*3.6))*(AMV1træ!$X67*HR$183+AMV1træBP!$X67*HR$184+AMV3kul!$X65*HR$185+AMV4træ!$X65*HR$186+AMV4træBP!$X65*HR$187+AVV1træ!$X65*HR$188+AVV1kul!$X65*HR$189+AVV2træ!$X65*HR$190+AVV2halm!$X65*HR$191+AVV2gasGT!$X65*HR$192+KKV!$X65*HR$193+HCVgas!$X65*HR$194+SPolie!$X65*HR$195+SPgas!$X65*HR$196+GeoEL!$X63*HR$197+GeoVa!$X63*HR$198+VP!$X63*HR$199+Sol!$X63*HR$200+Affald!$X67*HR$201)</f>
        <v>1.1303419184761918</v>
      </c>
      <c r="HS44" s="246">
        <f ca="1">IF(Sammenligning!$G$9="GJ",1,(1*3.6))*(AMV1træ!$X67*HS$183+AMV1træBP!$X67*HS$184+AMV3kul!$X65*HS$185+AMV4træ!$X65*HS$186+AMV4træBP!$X65*HS$187+AVV1træ!$X65*HS$188+AVV1kul!$X65*HS$189+AVV2træ!$X65*HS$190+AVV2halm!$X65*HS$191+AVV2gasGT!$X65*HS$192+KKV!$X65*HS$193+HCVgas!$X65*HS$194+SPolie!$X65*HS$195+SPgas!$X65*HS$196+GeoEL!$X63*HS$197+GeoVa!$X63*HS$198+VP!$X63*HS$199+Sol!$X63*HS$200+Affald!$X67*HS$201)</f>
        <v>5.8599378327565432</v>
      </c>
      <c r="HT44" s="246">
        <f ca="1">IF(Sammenligning!$G$9="GJ",1,(1*3.6))*(AMV1træ!$X67*HT$183+AMV1træBP!$X67*HT$184+AMV3kul!$X65*HT$185+AMV4træ!$X65*HT$186+AMV4træBP!$X65*HT$187+AVV1træ!$X65*HT$188+AVV1kul!$X65*HT$189+AVV2træ!$X65*HT$190+AVV2halm!$X65*HT$191+AVV2gasGT!$X65*HT$192+KKV!$X65*HT$193+HCVgas!$X65*HT$194+SPolie!$X65*HT$195+SPgas!$X65*HT$196+GeoEL!$X63*HT$197+GeoVa!$X63*HT$198+VP!$X63*HT$199+Sol!$X63*HT$200+Affald!$X67*HT$201)</f>
        <v>11.502574442600935</v>
      </c>
      <c r="HU44" s="246">
        <f ca="1">IF(Sammenligning!$G$9="GJ",1,(1*3.6))*(AMV1træ!$X67*HU$183+AMV1træBP!$X67*HU$184+AMV3kul!$X65*HU$185+AMV4træ!$X65*HU$186+AMV4træBP!$X65*HU$187+AVV1træ!$X65*HU$188+AVV1kul!$X65*HU$189+AVV2træ!$X65*HU$190+AVV2halm!$X65*HU$191+AVV2gasGT!$X65*HU$192+KKV!$X65*HU$193+HCVgas!$X65*HU$194+SPolie!$X65*HU$195+SPgas!$X65*HU$196+GeoEL!$X63*HU$197+GeoVa!$X63*HU$198+VP!$X63*HU$199+Sol!$X63*HU$200+Affald!$X67*HU$201)</f>
        <v>20.295405710588987</v>
      </c>
      <c r="HV44" s="246">
        <f ca="1">IF(Sammenligning!$G$9="GJ",1,(1*3.6))*(AMV1træ!$X67*HV$183+AMV1træBP!$X67*HV$184+AMV3kul!$X65*HV$185+AMV4træ!$X65*HV$186+AMV4træBP!$X65*HV$187+AVV1træ!$X65*HV$188+AVV1kul!$X65*HV$189+AVV2træ!$X65*HV$190+AVV2halm!$X65*HV$191+AVV2gasGT!$X65*HV$192+KKV!$X65*HV$193+HCVgas!$X65*HV$194+SPolie!$X65*HV$195+SPgas!$X65*HV$196+GeoEL!$X63*HV$197+GeoVa!$X63*HV$198+VP!$X63*HV$199+Sol!$X63*HV$200+Affald!$X67*HV$201)</f>
        <v>36.9436459238037</v>
      </c>
      <c r="HW44" s="246">
        <f ca="1">IF(Sammenligning!$G$9="GJ",1,(1*3.6))*(AMV1træ!$X67*HW$183+AMV1træBP!$X67*HW$184+AMV3kul!$X65*HW$185+AMV4træ!$X65*HW$186+AMV4træBP!$X65*HW$187+AVV1træ!$X65*HW$188+AVV1kul!$X65*HW$189+AVV2træ!$X65*HW$190+AVV2halm!$X65*HW$191+AVV2gasGT!$X65*HW$192+KKV!$X65*HW$193+HCVgas!$X65*HW$194+SPolie!$X65*HW$195+SPgas!$X65*HW$196+GeoEL!$X63*HW$197+GeoVa!$X63*HW$198+VP!$X63*HW$199+Sol!$X63*HW$200+Affald!$X67*HW$201)</f>
        <v>11.681421489785391</v>
      </c>
      <c r="HX44" s="246">
        <f ca="1">IF(Sammenligning!$G$9="GJ",1,(1*3.6))*(AMV1træ!$X67*HX$183+AMV1træBP!$X67*HX$184+AMV3kul!$X65*HX$185+AMV4træ!$X65*HX$186+AMV4træBP!$X65*HX$187+AVV1træ!$X65*HX$188+AVV1kul!$X65*HX$189+AVV2træ!$X65*HX$190+AVV2halm!$X65*HX$191+AVV2gasGT!$X65*HX$192+KKV!$X65*HX$193+HCVgas!$X65*HX$194+SPolie!$X65*HX$195+SPgas!$X65*HX$196+GeoEL!$X63*HX$197+GeoVa!$X63*HX$198+VP!$X63*HX$199+Sol!$X63*HX$200+Affald!$X67*HX$201)</f>
        <v>11.86726274398827</v>
      </c>
      <c r="HY44" s="246">
        <f ca="1">IF(Sammenligning!$G$9="GJ",1,(1*3.6))*(AMV1træ!$X67*HY$183+AMV1træBP!$X67*HY$184+AMV3kul!$X65*HY$185+AMV4træ!$X65*HY$186+AMV4træBP!$X65*HY$187+AVV1træ!$X65*HY$188+AVV1kul!$X65*HY$189+AVV2træ!$X65*HY$190+AVV2halm!$X65*HY$191+AVV2gasGT!$X65*HY$192+KKV!$X65*HY$193+HCVgas!$X65*HY$194+SPolie!$X65*HY$195+SPgas!$X65*HY$196+GeoEL!$X63*HY$197+GeoVa!$X63*HY$198+VP!$X63*HY$199+Sol!$X63*HY$200+Affald!$X67*HY$201)</f>
        <v>39.24959220821335</v>
      </c>
      <c r="HZ44" s="246">
        <f ca="1">IF(Sammenligning!$G$9="GJ",1,(1*3.6))*(AMV1træ!$X67*HZ$183+AMV1træBP!$X67*HZ$184+AMV3kul!$X65*HZ$185+AMV4træ!$X65*HZ$186+AMV4træBP!$X65*HZ$187+AVV1træ!$X65*HZ$188+AVV1kul!$X65*HZ$189+AVV2træ!$X65*HZ$190+AVV2halm!$X65*HZ$191+AVV2gasGT!$X65*HZ$192+KKV!$X65*HZ$193+HCVgas!$X65*HZ$194+SPolie!$X65*HZ$195+SPgas!$X65*HZ$196+GeoEL!$X63*HZ$197+GeoVa!$X63*HZ$198+VP!$X63*HZ$199+Sol!$X63*HZ$200+Affald!$X67*HZ$201)</f>
        <v>50.817489218697737</v>
      </c>
      <c r="IA44" s="246">
        <f ca="1">IF(Sammenligning!$G$9="GJ",1,(1*3.6))*(AMV1træ!$Y67*IA$183+AMV1træBP!$Y67*IA$184+AMV3kul!$Y65*IA$185+AMV4træ!$Y65*IA$186+AMV4træBP!$Y65*IA$187+AVV1træ!$Y65*IA$188+AVV1kul!$Y65*IA$189+AVV2træ!$Y65*IA$190+AVV2halm!$Y65*IA$191+AVV2gasGT!$Y65*IA$192+KKV!$Y65*IA$193+HCVgas!$Y65*IA$194+SPolie!$Y65*IA$195+SPgas!$Y65*IA$196+GeoEL!$Y63*IA$197+GeoVa!$Y63*IA$198+VP!$Y63*IA$199+Sol!$Y63*IA$200+Affald!$Y67*IA$201)</f>
        <v>58.858689069335341</v>
      </c>
      <c r="IB44" s="246">
        <f ca="1">IF(Sammenligning!$G$9="GJ",1,(1*3.6))*(AMV1træ!$Y67*IB$183+AMV1træBP!$Y67*IB$184+AMV3kul!$Y65*IB$185+AMV4træ!$Y65*IB$186+AMV4træBP!$Y65*IB$187+AVV1træ!$Y65*IB$188+AVV1kul!$Y65*IB$189+AVV2træ!$Y65*IB$190+AVV2halm!$Y65*IB$191+AVV2gasGT!$Y65*IB$192+KKV!$Y65*IB$193+HCVgas!$Y65*IB$194+SPolie!$Y65*IB$195+SPgas!$Y65*IB$196+GeoEL!$Y63*IB$197+GeoVa!$Y63*IB$198+VP!$Y63*IB$199+Sol!$Y63*IB$200+Affald!$Y67*IB$201)</f>
        <v>55.948281600122129</v>
      </c>
      <c r="IC44" s="246">
        <f ca="1">IF(Sammenligning!$G$9="GJ",1,(1*3.6))*(AMV1træ!$Y67*IC$183+AMV1træBP!$Y67*IC$184+AMV3kul!$Y65*IC$185+AMV4træ!$Y65*IC$186+AMV4træBP!$Y65*IC$187+AVV1træ!$Y65*IC$188+AVV1kul!$Y65*IC$189+AVV2træ!$Y65*IC$190+AVV2halm!$Y65*IC$191+AVV2gasGT!$Y65*IC$192+KKV!$Y65*IC$193+HCVgas!$Y65*IC$194+SPolie!$Y65*IC$195+SPgas!$Y65*IC$196+GeoEL!$Y63*IC$197+GeoVa!$Y63*IC$198+VP!$Y63*IC$199+Sol!$Y63*IC$200+Affald!$Y67*IC$201)</f>
        <v>45.307864280259167</v>
      </c>
      <c r="ID44" s="246">
        <f ca="1">IF(Sammenligning!$G$9="GJ",1,(1*3.6))*(AMV1træ!$Y67*ID$183+AMV1træBP!$Y67*ID$184+AMV3kul!$Y65*ID$185+AMV4træ!$Y65*ID$186+AMV4træBP!$Y65*ID$187+AVV1træ!$Y65*ID$188+AVV1kul!$Y65*ID$189+AVV2træ!$Y65*ID$190+AVV2halm!$Y65*ID$191+AVV2gasGT!$Y65*ID$192+KKV!$Y65*ID$193+HCVgas!$Y65*ID$194+SPolie!$Y65*ID$195+SPgas!$Y65*ID$196+GeoEL!$Y63*ID$197+GeoVa!$Y63*ID$198+VP!$Y63*ID$199+Sol!$Y63*ID$200+Affald!$Y67*ID$201)</f>
        <v>1.1303419184761918</v>
      </c>
      <c r="IE44" s="246">
        <f ca="1">IF(Sammenligning!$G$9="GJ",1,(1*3.6))*(AMV1træ!$Y67*IE$183+AMV1træBP!$Y67*IE$184+AMV3kul!$Y65*IE$185+AMV4træ!$Y65*IE$186+AMV4træBP!$Y65*IE$187+AVV1træ!$Y65*IE$188+AVV1kul!$Y65*IE$189+AVV2træ!$Y65*IE$190+AVV2halm!$Y65*IE$191+AVV2gasGT!$Y65*IE$192+KKV!$Y65*IE$193+HCVgas!$Y65*IE$194+SPolie!$Y65*IE$195+SPgas!$Y65*IE$196+GeoEL!$Y63*IE$197+GeoVa!$Y63*IE$198+VP!$Y63*IE$199+Sol!$Y63*IE$200+Affald!$Y67*IE$201)</f>
        <v>5.8599378327565432</v>
      </c>
      <c r="IF44" s="246">
        <f ca="1">IF(Sammenligning!$G$9="GJ",1,(1*3.6))*(AMV1træ!$Y67*IF$183+AMV1træBP!$Y67*IF$184+AMV3kul!$Y65*IF$185+AMV4træ!$Y65*IF$186+AMV4træBP!$Y65*IF$187+AVV1træ!$Y65*IF$188+AVV1kul!$Y65*IF$189+AVV2træ!$Y65*IF$190+AVV2halm!$Y65*IF$191+AVV2gasGT!$Y65*IF$192+KKV!$Y65*IF$193+HCVgas!$Y65*IF$194+SPolie!$Y65*IF$195+SPgas!$Y65*IF$196+GeoEL!$Y63*IF$197+GeoVa!$Y63*IF$198+VP!$Y63*IF$199+Sol!$Y63*IF$200+Affald!$Y67*IF$201)</f>
        <v>11.502574442600935</v>
      </c>
      <c r="IG44" s="246">
        <f ca="1">IF(Sammenligning!$G$9="GJ",1,(1*3.6))*(AMV1træ!$Y67*IG$183+AMV1træBP!$Y67*IG$184+AMV3kul!$Y65*IG$185+AMV4træ!$Y65*IG$186+AMV4træBP!$Y65*IG$187+AVV1træ!$Y65*IG$188+AVV1kul!$Y65*IG$189+AVV2træ!$Y65*IG$190+AVV2halm!$Y65*IG$191+AVV2gasGT!$Y65*IG$192+KKV!$Y65*IG$193+HCVgas!$Y65*IG$194+SPolie!$Y65*IG$195+SPgas!$Y65*IG$196+GeoEL!$Y63*IG$197+GeoVa!$Y63*IG$198+VP!$Y63*IG$199+Sol!$Y63*IG$200+Affald!$Y67*IG$201)</f>
        <v>20.295405710588987</v>
      </c>
      <c r="IH44" s="246">
        <f ca="1">IF(Sammenligning!$G$9="GJ",1,(1*3.6))*(AMV1træ!$Y67*IH$183+AMV1træBP!$Y67*IH$184+AMV3kul!$Y65*IH$185+AMV4træ!$Y65*IH$186+AMV4træBP!$Y65*IH$187+AVV1træ!$Y65*IH$188+AVV1kul!$Y65*IH$189+AVV2træ!$Y65*IH$190+AVV2halm!$Y65*IH$191+AVV2gasGT!$Y65*IH$192+KKV!$Y65*IH$193+HCVgas!$Y65*IH$194+SPolie!$Y65*IH$195+SPgas!$Y65*IH$196+GeoEL!$Y63*IH$197+GeoVa!$Y63*IH$198+VP!$Y63*IH$199+Sol!$Y63*IH$200+Affald!$Y67*IH$201)</f>
        <v>36.9436459238037</v>
      </c>
      <c r="II44" s="246">
        <f ca="1">IF(Sammenligning!$G$9="GJ",1,(1*3.6))*(AMV1træ!$Y67*II$183+AMV1træBP!$Y67*II$184+AMV3kul!$Y65*II$185+AMV4træ!$Y65*II$186+AMV4træBP!$Y65*II$187+AVV1træ!$Y65*II$188+AVV1kul!$Y65*II$189+AVV2træ!$Y65*II$190+AVV2halm!$Y65*II$191+AVV2gasGT!$Y65*II$192+KKV!$Y65*II$193+HCVgas!$Y65*II$194+SPolie!$Y65*II$195+SPgas!$Y65*II$196+GeoEL!$Y63*II$197+GeoVa!$Y63*II$198+VP!$Y63*II$199+Sol!$Y63*II$200+Affald!$Y67*II$201)</f>
        <v>11.681421489785391</v>
      </c>
      <c r="IJ44" s="246">
        <f ca="1">IF(Sammenligning!$G$9="GJ",1,(1*3.6))*(AMV1træ!$Y67*IJ$183+AMV1træBP!$Y67*IJ$184+AMV3kul!$Y65*IJ$185+AMV4træ!$Y65*IJ$186+AMV4træBP!$Y65*IJ$187+AVV1træ!$Y65*IJ$188+AVV1kul!$Y65*IJ$189+AVV2træ!$Y65*IJ$190+AVV2halm!$Y65*IJ$191+AVV2gasGT!$Y65*IJ$192+KKV!$Y65*IJ$193+HCVgas!$Y65*IJ$194+SPolie!$Y65*IJ$195+SPgas!$Y65*IJ$196+GeoEL!$Y63*IJ$197+GeoVa!$Y63*IJ$198+VP!$Y63*IJ$199+Sol!$Y63*IJ$200+Affald!$Y67*IJ$201)</f>
        <v>11.86726274398827</v>
      </c>
      <c r="IK44" s="246">
        <f ca="1">IF(Sammenligning!$G$9="GJ",1,(1*3.6))*(AMV1træ!$Y67*IK$183+AMV1træBP!$Y67*IK$184+AMV3kul!$Y65*IK$185+AMV4træ!$Y65*IK$186+AMV4træBP!$Y65*IK$187+AVV1træ!$Y65*IK$188+AVV1kul!$Y65*IK$189+AVV2træ!$Y65*IK$190+AVV2halm!$Y65*IK$191+AVV2gasGT!$Y65*IK$192+KKV!$Y65*IK$193+HCVgas!$Y65*IK$194+SPolie!$Y65*IK$195+SPgas!$Y65*IK$196+GeoEL!$Y63*IK$197+GeoVa!$Y63*IK$198+VP!$Y63*IK$199+Sol!$Y63*IK$200+Affald!$Y67*IK$201)</f>
        <v>39.24959220821335</v>
      </c>
      <c r="IL44" s="246">
        <f ca="1">IF(Sammenligning!$G$9="GJ",1,(1*3.6))*(AMV1træ!$Y67*IL$183+AMV1træBP!$Y67*IL$184+AMV3kul!$Y65*IL$185+AMV4træ!$Y65*IL$186+AMV4træBP!$Y65*IL$187+AVV1træ!$Y65*IL$188+AVV1kul!$Y65*IL$189+AVV2træ!$Y65*IL$190+AVV2halm!$Y65*IL$191+AVV2gasGT!$Y65*IL$192+KKV!$Y65*IL$193+HCVgas!$Y65*IL$194+SPolie!$Y65*IL$195+SPgas!$Y65*IL$196+GeoEL!$Y63*IL$197+GeoVa!$Y63*IL$198+VP!$Y63*IL$199+Sol!$Y63*IL$200+Affald!$Y67*IL$201)</f>
        <v>50.817489218697737</v>
      </c>
      <c r="IM44" s="246">
        <f ca="1">IF(Sammenligning!$G$9="GJ",1,(1*3.6))*(AMV1træ!$Z67*IM$183+AMV1træBP!$Z67*IM$184+AMV3kul!$Z65*IM$185+AMV4træ!$Z65*IM$186+AMV4træBP!$Z65*IM$187+AVV1træ!$Z65*IM$188+AVV1kul!$Z65*IM$189+AVV2træ!$Z65*IM$190+AVV2halm!$Z65*IM$191+AVV2gasGT!$Z65*IM$192+KKV!$Z65*IM$193+HCVgas!$Z65*IM$194+SPolie!$Z65*IM$195+SPgas!$Z65*IM$196+GeoEL!$Z63*IM$197+GeoVa!$Z63*IM$198+VP!$Z63*IM$199+Sol!$Z63*IM$200+Affald!$Z67*IM$201)</f>
        <v>58.858689069335341</v>
      </c>
      <c r="IN44" s="246">
        <f ca="1">IF(Sammenligning!$G$9="GJ",1,(1*3.6))*(AMV1træ!$Z67*IN$183+AMV1træBP!$Z67*IN$184+AMV3kul!$Z65*IN$185+AMV4træ!$Z65*IN$186+AMV4træBP!$Z65*IN$187+AVV1træ!$Z65*IN$188+AVV1kul!$Z65*IN$189+AVV2træ!$Z65*IN$190+AVV2halm!$Z65*IN$191+AVV2gasGT!$Z65*IN$192+KKV!$Z65*IN$193+HCVgas!$Z65*IN$194+SPolie!$Z65*IN$195+SPgas!$Z65*IN$196+GeoEL!$Z63*IN$197+GeoVa!$Z63*IN$198+VP!$Z63*IN$199+Sol!$Z63*IN$200+Affald!$Z67*IN$201)</f>
        <v>55.948281600122129</v>
      </c>
      <c r="IO44" s="246">
        <f ca="1">IF(Sammenligning!$G$9="GJ",1,(1*3.6))*(AMV1træ!$Z67*IO$183+AMV1træBP!$Z67*IO$184+AMV3kul!$Z65*IO$185+AMV4træ!$Z65*IO$186+AMV4træBP!$Z65*IO$187+AVV1træ!$Z65*IO$188+AVV1kul!$Z65*IO$189+AVV2træ!$Z65*IO$190+AVV2halm!$Z65*IO$191+AVV2gasGT!$Z65*IO$192+KKV!$Z65*IO$193+HCVgas!$Z65*IO$194+SPolie!$Z65*IO$195+SPgas!$Z65*IO$196+GeoEL!$Z63*IO$197+GeoVa!$Z63*IO$198+VP!$Z63*IO$199+Sol!$Z63*IO$200+Affald!$Z67*IO$201)</f>
        <v>45.307864280259167</v>
      </c>
      <c r="IP44" s="246">
        <f ca="1">IF(Sammenligning!$G$9="GJ",1,(1*3.6))*(AMV1træ!$Z67*IP$183+AMV1træBP!$Z67*IP$184+AMV3kul!$Z65*IP$185+AMV4træ!$Z65*IP$186+AMV4træBP!$Z65*IP$187+AVV1træ!$Z65*IP$188+AVV1kul!$Z65*IP$189+AVV2træ!$Z65*IP$190+AVV2halm!$Z65*IP$191+AVV2gasGT!$Z65*IP$192+KKV!$Z65*IP$193+HCVgas!$Z65*IP$194+SPolie!$Z65*IP$195+SPgas!$Z65*IP$196+GeoEL!$Z63*IP$197+GeoVa!$Z63*IP$198+VP!$Z63*IP$199+Sol!$Z63*IP$200+Affald!$Z67*IP$201)</f>
        <v>1.1303419184761918</v>
      </c>
      <c r="IQ44" s="246">
        <f ca="1">IF(Sammenligning!$G$9="GJ",1,(1*3.6))*(AMV1træ!$Z67*IQ$183+AMV1træBP!$Z67*IQ$184+AMV3kul!$Z65*IQ$185+AMV4træ!$Z65*IQ$186+AMV4træBP!$Z65*IQ$187+AVV1træ!$Z65*IQ$188+AVV1kul!$Z65*IQ$189+AVV2træ!$Z65*IQ$190+AVV2halm!$Z65*IQ$191+AVV2gasGT!$Z65*IQ$192+KKV!$Z65*IQ$193+HCVgas!$Z65*IQ$194+SPolie!$Z65*IQ$195+SPgas!$Z65*IQ$196+GeoEL!$Z63*IQ$197+GeoVa!$Z63*IQ$198+VP!$Z63*IQ$199+Sol!$Z63*IQ$200+Affald!$Z67*IQ$201)</f>
        <v>5.8599378327565432</v>
      </c>
      <c r="IR44" s="246">
        <f ca="1">IF(Sammenligning!$G$9="GJ",1,(1*3.6))*(AMV1træ!$Z67*IR$183+AMV1træBP!$Z67*IR$184+AMV3kul!$Z65*IR$185+AMV4træ!$Z65*IR$186+AMV4træBP!$Z65*IR$187+AVV1træ!$Z65*IR$188+AVV1kul!$Z65*IR$189+AVV2træ!$Z65*IR$190+AVV2halm!$Z65*IR$191+AVV2gasGT!$Z65*IR$192+KKV!$Z65*IR$193+HCVgas!$Z65*IR$194+SPolie!$Z65*IR$195+SPgas!$Z65*IR$196+GeoEL!$Z63*IR$197+GeoVa!$Z63*IR$198+VP!$Z63*IR$199+Sol!$Z63*IR$200+Affald!$Z67*IR$201)</f>
        <v>11.502574442600935</v>
      </c>
      <c r="IS44" s="246">
        <f ca="1">IF(Sammenligning!$G$9="GJ",1,(1*3.6))*(AMV1træ!$Z67*IS$183+AMV1træBP!$Z67*IS$184+AMV3kul!$Z65*IS$185+AMV4træ!$Z65*IS$186+AMV4træBP!$Z65*IS$187+AVV1træ!$Z65*IS$188+AVV1kul!$Z65*IS$189+AVV2træ!$Z65*IS$190+AVV2halm!$Z65*IS$191+AVV2gasGT!$Z65*IS$192+KKV!$Z65*IS$193+HCVgas!$Z65*IS$194+SPolie!$Z65*IS$195+SPgas!$Z65*IS$196+GeoEL!$Z63*IS$197+GeoVa!$Z63*IS$198+VP!$Z63*IS$199+Sol!$Z63*IS$200+Affald!$Z67*IS$201)</f>
        <v>20.295405710588987</v>
      </c>
      <c r="IT44" s="246">
        <f ca="1">IF(Sammenligning!$G$9="GJ",1,(1*3.6))*(AMV1træ!$Z67*IT$183+AMV1træBP!$Z67*IT$184+AMV3kul!$Z65*IT$185+AMV4træ!$Z65*IT$186+AMV4træBP!$Z65*IT$187+AVV1træ!$Z65*IT$188+AVV1kul!$Z65*IT$189+AVV2træ!$Z65*IT$190+AVV2halm!$Z65*IT$191+AVV2gasGT!$Z65*IT$192+KKV!$Z65*IT$193+HCVgas!$Z65*IT$194+SPolie!$Z65*IT$195+SPgas!$Z65*IT$196+GeoEL!$Z63*IT$197+GeoVa!$Z63*IT$198+VP!$Z63*IT$199+Sol!$Z63*IT$200+Affald!$Z67*IT$201)</f>
        <v>36.9436459238037</v>
      </c>
      <c r="IU44" s="246">
        <f ca="1">IF(Sammenligning!$G$9="GJ",1,(1*3.6))*(AMV1træ!$Z67*IU$183+AMV1træBP!$Z67*IU$184+AMV3kul!$Z65*IU$185+AMV4træ!$Z65*IU$186+AMV4træBP!$Z65*IU$187+AVV1træ!$Z65*IU$188+AVV1kul!$Z65*IU$189+AVV2træ!$Z65*IU$190+AVV2halm!$Z65*IU$191+AVV2gasGT!$Z65*IU$192+KKV!$Z65*IU$193+HCVgas!$Z65*IU$194+SPolie!$Z65*IU$195+SPgas!$Z65*IU$196+GeoEL!$Z63*IU$197+GeoVa!$Z63*IU$198+VP!$Z63*IU$199+Sol!$Z63*IU$200+Affald!$Z67*IU$201)</f>
        <v>11.681421489785391</v>
      </c>
      <c r="IV44" s="246">
        <f ca="1">IF(Sammenligning!$G$9="GJ",1,(1*3.6))*(AMV1træ!$Z67*IV$183+AMV1træBP!$Z67*IV$184+AMV3kul!$Z65*IV$185+AMV4træ!$Z65*IV$186+AMV4træBP!$Z65*IV$187+AVV1træ!$Z65*IV$188+AVV1kul!$Z65*IV$189+AVV2træ!$Z65*IV$190+AVV2halm!$Z65*IV$191+AVV2gasGT!$Z65*IV$192+KKV!$Z65*IV$193+HCVgas!$Z65*IV$194+SPolie!$Z65*IV$195+SPgas!$Z65*IV$196+GeoEL!$Z63*IV$197+GeoVa!$Z63*IV$198+VP!$Z63*IV$199+Sol!$Z63*IV$200+Affald!$Z67*IV$201)</f>
        <v>11.86726274398827</v>
      </c>
      <c r="IW44" s="246">
        <f ca="1">IF(Sammenligning!$G$9="GJ",1,(1*3.6))*(AMV1træ!$Z67*IW$183+AMV1træBP!$Z67*IW$184+AMV3kul!$Z65*IW$185+AMV4træ!$Z65*IW$186+AMV4træBP!$Z65*IW$187+AVV1træ!$Z65*IW$188+AVV1kul!$Z65*IW$189+AVV2træ!$Z65*IW$190+AVV2halm!$Z65*IW$191+AVV2gasGT!$Z65*IW$192+KKV!$Z65*IW$193+HCVgas!$Z65*IW$194+SPolie!$Z65*IW$195+SPgas!$Z65*IW$196+GeoEL!$Z63*IW$197+GeoVa!$Z63*IW$198+VP!$Z63*IW$199+Sol!$Z63*IW$200+Affald!$Z67*IW$201)</f>
        <v>39.24959220821335</v>
      </c>
      <c r="IX44" s="246">
        <f ca="1">IF(Sammenligning!$G$9="GJ",1,(1*3.6))*(AMV1træ!$Z67*IX$183+AMV1træBP!$Z67*IX$184+AMV3kul!$Z65*IX$185+AMV4træ!$Z65*IX$186+AMV4træBP!$Z65*IX$187+AVV1træ!$Z65*IX$188+AVV1kul!$Z65*IX$189+AVV2træ!$Z65*IX$190+AVV2halm!$Z65*IX$191+AVV2gasGT!$Z65*IX$192+KKV!$Z65*IX$193+HCVgas!$Z65*IX$194+SPolie!$Z65*IX$195+SPgas!$Z65*IX$196+GeoEL!$Z63*IX$197+GeoVa!$Z63*IX$198+VP!$Z63*IX$199+Sol!$Z63*IX$200+Affald!$Z67*IX$201)</f>
        <v>50.817489218697737</v>
      </c>
      <c r="IY44" s="310">
        <f ca="1">IF(Sammenligning!$G$9="GJ",1,(1*3.6))*(AMV1træ!$AA67*IY$183+AMV1træBP!$AA67*IY$184+AMV3kul!$AA65*IY$185+AMV4træ!$AA65*IY$186+AMV4træBP!$AA65*IY$187+AVV1træ!$AA65*IY$188+AVV1kul!$AA65*IY$189+AVV2træ!$AA65*IY$190+AVV2halm!$AA65*IY$191+AVV2gasGT!$AA65*IY$192+KKV!$AA65*IY$193+HCVgas!$AA65*IY$194+SPolie!$AA65*IY$195+SPgas!$AA65*IY$196+GeoEL!$AA63*IY$197+GeoVa!$AA63*IY$198+VP!$AA63*IY$199+Sol!$AA63*IY$200+Affald!$AA67*IY$201)</f>
        <v>58.858689069335341</v>
      </c>
      <c r="IZ44" s="310">
        <f ca="1">IF(Sammenligning!$G$9="GJ",1,(1*3.6))*(AMV1træ!$AA67*IZ$183+AMV1træBP!$AA67*IZ$184+AMV3kul!$AA65*IZ$185+AMV4træ!$AA65*IZ$186+AMV4træBP!$AA65*IZ$187+AVV1træ!$AA65*IZ$188+AVV1kul!$AA65*IZ$189+AVV2træ!$AA65*IZ$190+AVV2halm!$AA65*IZ$191+AVV2gasGT!$AA65*IZ$192+KKV!$AA65*IZ$193+HCVgas!$AA65*IZ$194+SPolie!$AA65*IZ$195+SPgas!$AA65*IZ$196+GeoEL!$AA63*IZ$197+GeoVa!$AA63*IZ$198+VP!$AA63*IZ$199+Sol!$AA63*IZ$200+Affald!$AA67*IZ$201)</f>
        <v>55.948281600122129</v>
      </c>
      <c r="JA44" s="310">
        <f ca="1">IF(Sammenligning!$G$9="GJ",1,(1*3.6))*(AMV1træ!$AA67*JA$183+AMV1træBP!$AA67*JA$184+AMV3kul!$AA65*JA$185+AMV4træ!$AA65*JA$186+AMV4træBP!$AA65*JA$187+AVV1træ!$AA65*JA$188+AVV1kul!$AA65*JA$189+AVV2træ!$AA65*JA$190+AVV2halm!$AA65*JA$191+AVV2gasGT!$AA65*JA$192+KKV!$AA65*JA$193+HCVgas!$AA65*JA$194+SPolie!$AA65*JA$195+SPgas!$AA65*JA$196+GeoEL!$AA63*JA$197+GeoVa!$AA63*JA$198+VP!$AA63*JA$199+Sol!$AA63*JA$200+Affald!$AA67*JA$201)</f>
        <v>45.307864280259167</v>
      </c>
      <c r="JB44" s="310">
        <f ca="1">IF(Sammenligning!$G$9="GJ",1,(1*3.6))*(AMV1træ!$AA67*JB$183+AMV1træBP!$AA67*JB$184+AMV3kul!$AA65*JB$185+AMV4træ!$AA65*JB$186+AMV4træBP!$AA65*JB$187+AVV1træ!$AA65*JB$188+AVV1kul!$AA65*JB$189+AVV2træ!$AA65*JB$190+AVV2halm!$AA65*JB$191+AVV2gasGT!$AA65*JB$192+KKV!$AA65*JB$193+HCVgas!$AA65*JB$194+SPolie!$AA65*JB$195+SPgas!$AA65*JB$196+GeoEL!$AA63*JB$197+GeoVa!$AA63*JB$198+VP!$AA63*JB$199+Sol!$AA63*JB$200+Affald!$AA67*JB$201)</f>
        <v>1.1303419184761918</v>
      </c>
      <c r="JC44" s="310">
        <f ca="1">IF(Sammenligning!$G$9="GJ",1,(1*3.6))*(AMV1træ!$AA67*JC$183+AMV1træBP!$AA67*JC$184+AMV3kul!$AA65*JC$185+AMV4træ!$AA65*JC$186+AMV4træBP!$AA65*JC$187+AVV1træ!$AA65*JC$188+AVV1kul!$AA65*JC$189+AVV2træ!$AA65*JC$190+AVV2halm!$AA65*JC$191+AVV2gasGT!$AA65*JC$192+KKV!$AA65*JC$193+HCVgas!$AA65*JC$194+SPolie!$AA65*JC$195+SPgas!$AA65*JC$196+GeoEL!$AA63*JC$197+GeoVa!$AA63*JC$198+VP!$AA63*JC$199+Sol!$AA63*JC$200+Affald!$AA67*JC$201)</f>
        <v>5.8599378327565432</v>
      </c>
      <c r="JD44" s="310">
        <f ca="1">IF(Sammenligning!$G$9="GJ",1,(1*3.6))*(AMV1træ!$AA67*JD$183+AMV1træBP!$AA67*JD$184+AMV3kul!$AA65*JD$185+AMV4træ!$AA65*JD$186+AMV4træBP!$AA65*JD$187+AVV1træ!$AA65*JD$188+AVV1kul!$AA65*JD$189+AVV2træ!$AA65*JD$190+AVV2halm!$AA65*JD$191+AVV2gasGT!$AA65*JD$192+KKV!$AA65*JD$193+HCVgas!$AA65*JD$194+SPolie!$AA65*JD$195+SPgas!$AA65*JD$196+GeoEL!$AA63*JD$197+GeoVa!$AA63*JD$198+VP!$AA63*JD$199+Sol!$AA63*JD$200+Affald!$AA67*JD$201)</f>
        <v>11.502574442600935</v>
      </c>
      <c r="JE44" s="310">
        <f ca="1">IF(Sammenligning!$G$9="GJ",1,(1*3.6))*(AMV1træ!$AA67*JE$183+AMV1træBP!$AA67*JE$184+AMV3kul!$AA65*JE$185+AMV4træ!$AA65*JE$186+AMV4træBP!$AA65*JE$187+AVV1træ!$AA65*JE$188+AVV1kul!$AA65*JE$189+AVV2træ!$AA65*JE$190+AVV2halm!$AA65*JE$191+AVV2gasGT!$AA65*JE$192+KKV!$AA65*JE$193+HCVgas!$AA65*JE$194+SPolie!$AA65*JE$195+SPgas!$AA65*JE$196+GeoEL!$AA63*JE$197+GeoVa!$AA63*JE$198+VP!$AA63*JE$199+Sol!$AA63*JE$200+Affald!$AA67*JE$201)</f>
        <v>20.295405710588987</v>
      </c>
      <c r="JF44" s="310">
        <f ca="1">IF(Sammenligning!$G$9="GJ",1,(1*3.6))*(AMV1træ!$AA67*JF$183+AMV1træBP!$AA67*JF$184+AMV3kul!$AA65*JF$185+AMV4træ!$AA65*JF$186+AMV4træBP!$AA65*JF$187+AVV1træ!$AA65*JF$188+AVV1kul!$AA65*JF$189+AVV2træ!$AA65*JF$190+AVV2halm!$AA65*JF$191+AVV2gasGT!$AA65*JF$192+KKV!$AA65*JF$193+HCVgas!$AA65*JF$194+SPolie!$AA65*JF$195+SPgas!$AA65*JF$196+GeoEL!$AA63*JF$197+GeoVa!$AA63*JF$198+VP!$AA63*JF$199+Sol!$AA63*JF$200+Affald!$AA67*JF$201)</f>
        <v>36.9436459238037</v>
      </c>
      <c r="JG44" s="310">
        <f ca="1">IF(Sammenligning!$G$9="GJ",1,(1*3.6))*(AMV1træ!$AA67*JG$183+AMV1træBP!$AA67*JG$184+AMV3kul!$AA65*JG$185+AMV4træ!$AA65*JG$186+AMV4træBP!$AA65*JG$187+AVV1træ!$AA65*JG$188+AVV1kul!$AA65*JG$189+AVV2træ!$AA65*JG$190+AVV2halm!$AA65*JG$191+AVV2gasGT!$AA65*JG$192+KKV!$AA65*JG$193+HCVgas!$AA65*JG$194+SPolie!$AA65*JG$195+SPgas!$AA65*JG$196+GeoEL!$AA63*JG$197+GeoVa!$AA63*JG$198+VP!$AA63*JG$199+Sol!$AA63*JG$200+Affald!$AA67*JG$201)</f>
        <v>11.681421489785391</v>
      </c>
      <c r="JH44" s="310">
        <f ca="1">IF(Sammenligning!$G$9="GJ",1,(1*3.6))*(AMV1træ!$AA67*JH$183+AMV1træBP!$AA67*JH$184+AMV3kul!$AA65*JH$185+AMV4træ!$AA65*JH$186+AMV4træBP!$AA65*JH$187+AVV1træ!$AA65*JH$188+AVV1kul!$AA65*JH$189+AVV2træ!$AA65*JH$190+AVV2halm!$AA65*JH$191+AVV2gasGT!$AA65*JH$192+KKV!$AA65*JH$193+HCVgas!$AA65*JH$194+SPolie!$AA65*JH$195+SPgas!$AA65*JH$196+GeoEL!$AA63*JH$197+GeoVa!$AA63*JH$198+VP!$AA63*JH$199+Sol!$AA63*JH$200+Affald!$AA67*JH$201)</f>
        <v>11.86726274398827</v>
      </c>
      <c r="JI44" s="310">
        <f ca="1">IF(Sammenligning!$G$9="GJ",1,(1*3.6))*(AMV1træ!$AA67*JI$183+AMV1træBP!$AA67*JI$184+AMV3kul!$AA65*JI$185+AMV4træ!$AA65*JI$186+AMV4træBP!$AA65*JI$187+AVV1træ!$AA65*JI$188+AVV1kul!$AA65*JI$189+AVV2træ!$AA65*JI$190+AVV2halm!$AA65*JI$191+AVV2gasGT!$AA65*JI$192+KKV!$AA65*JI$193+HCVgas!$AA65*JI$194+SPolie!$AA65*JI$195+SPgas!$AA65*JI$196+GeoEL!$AA63*JI$197+GeoVa!$AA63*JI$198+VP!$AA63*JI$199+Sol!$AA63*JI$200+Affald!$AA67*JI$201)</f>
        <v>39.24959220821335</v>
      </c>
      <c r="JJ44" s="310">
        <f ca="1">IF(Sammenligning!$G$9="GJ",1,(1*3.6))*(AMV1træ!$AA67*JJ$183+AMV1træBP!$AA67*JJ$184+AMV3kul!$AA65*JJ$185+AMV4træ!$AA65*JJ$186+AMV4træBP!$AA65*JJ$187+AVV1træ!$AA65*JJ$188+AVV1kul!$AA65*JJ$189+AVV2træ!$AA65*JJ$190+AVV2halm!$AA65*JJ$191+AVV2gasGT!$AA65*JJ$192+KKV!$AA65*JJ$193+HCVgas!$AA65*JJ$194+SPolie!$AA65*JJ$195+SPgas!$AA65*JJ$196+GeoEL!$AA63*JJ$197+GeoVa!$AA63*JJ$198+VP!$AA63*JJ$199+Sol!$AA63*JJ$200+Affald!$AA67*JJ$201)</f>
        <v>50.817489218697737</v>
      </c>
      <c r="JK44" s="246">
        <f ca="1">IF(Sammenligning!$G$9="GJ",1,(1*3.6))*(AMV1træ!$AB67*JK$183+AMV1træBP!$AB67*JK$184+AMV3kul!$AB65*JK$185+AMV4træ!$AB65*JK$186+AMV4træBP!$AB65*JK$187+AVV1træ!$AB65*JK$188+AVV1kul!$AB65*JK$189+AVV2træ!$AB65*JK$190+AVV2halm!$AB65*JK$191+AVV2gasGT!$AB65*JK$192+KKV!$AB65*JK$193+HCVgas!$AB65*JK$194+SPolie!$AB65*JK$195+SPgas!$AB65*JK$196+GeoEL!$AB63*JK$197+GeoVa!$AB63*JK$198+VP!$AB63*JK$199+Sol!$AB63*JK$200+Affald!$AB67*JK$201)</f>
        <v>58.860588914534297</v>
      </c>
      <c r="JL44" s="246">
        <f ca="1">IF(Sammenligning!$G$9="GJ",1,(1*3.6))*(AMV1træ!$AB67*JL$183+AMV1træBP!$AB67*JL$184+AMV3kul!$AB65*JL$185+AMV4træ!$AB65*JL$186+AMV4træBP!$AB65*JL$187+AVV1træ!$AB65*JL$188+AVV1kul!$AB65*JL$189+AVV2træ!$AB65*JL$190+AVV2halm!$AB65*JL$191+AVV2gasGT!$AB65*JL$192+KKV!$AB65*JL$193+HCVgas!$AB65*JL$194+SPolie!$AB65*JL$195+SPgas!$AB65*JL$196+GeoEL!$AB63*JL$197+GeoVa!$AB63*JL$198+VP!$AB63*JL$199+Sol!$AB63*JL$200+Affald!$AB67*JL$201)</f>
        <v>54.479128809669739</v>
      </c>
      <c r="JM44" s="246">
        <f ca="1">IF(Sammenligning!$G$9="GJ",1,(1*3.6))*(AMV1træ!$AB67*JM$183+AMV1træBP!$AB67*JM$184+AMV3kul!$AB65*JM$185+AMV4træ!$AB65*JM$186+AMV4træBP!$AB65*JM$187+AVV1træ!$AB65*JM$188+AVV1kul!$AB65*JM$189+AVV2træ!$AB65*JM$190+AVV2halm!$AB65*JM$191+AVV2gasGT!$AB65*JM$192+KKV!$AB65*JM$193+HCVgas!$AB65*JM$194+SPolie!$AB65*JM$195+SPgas!$AB65*JM$196+GeoEL!$AB63*JM$197+GeoVa!$AB63*JM$198+VP!$AB63*JM$199+Sol!$AB63*JM$200+Affald!$AB67*JM$201)</f>
        <v>45.063510620894164</v>
      </c>
      <c r="JN44" s="246">
        <f ca="1">IF(Sammenligning!$G$9="GJ",1,(1*3.6))*(AMV1træ!$AB67*JN$183+AMV1træBP!$AB67*JN$184+AMV3kul!$AB65*JN$185+AMV4træ!$AB65*JN$186+AMV4træBP!$AB65*JN$187+AVV1træ!$AB65*JN$188+AVV1kul!$AB65*JN$189+AVV2træ!$AB65*JN$190+AVV2halm!$AB65*JN$191+AVV2gasGT!$AB65*JN$192+KKV!$AB65*JN$193+HCVgas!$AB65*JN$194+SPolie!$AB65*JN$195+SPgas!$AB65*JN$196+GeoEL!$AB63*JN$197+GeoVa!$AB63*JN$198+VP!$AB63*JN$199+Sol!$AB63*JN$200+Affald!$AB67*JN$201)</f>
        <v>1.3738496685952664</v>
      </c>
      <c r="JO44" s="246">
        <f ca="1">IF(Sammenligning!$G$9="GJ",1,(1*3.6))*(AMV1træ!$AB67*JO$183+AMV1træBP!$AB67*JO$184+AMV3kul!$AB65*JO$185+AMV4træ!$AB65*JO$186+AMV4træBP!$AB65*JO$187+AVV1træ!$AB65*JO$188+AVV1kul!$AB65*JO$189+AVV2træ!$AB65*JO$190+AVV2halm!$AB65*JO$191+AVV2gasGT!$AB65*JO$192+KKV!$AB65*JO$193+HCVgas!$AB65*JO$194+SPolie!$AB65*JO$195+SPgas!$AB65*JO$196+GeoEL!$AB63*JO$197+GeoVa!$AB63*JO$198+VP!$AB63*JO$199+Sol!$AB63*JO$200+Affald!$AB67*JO$201)</f>
        <v>6.9746370166456941</v>
      </c>
      <c r="JP44" s="246">
        <f ca="1">IF(Sammenligning!$G$9="GJ",1,(1*3.6))*(AMV1træ!$AB67*JP$183+AMV1træBP!$AB67*JP$184+AMV3kul!$AB65*JP$185+AMV4træ!$AB65*JP$186+AMV4træBP!$AB65*JP$187+AVV1træ!$AB65*JP$188+AVV1kul!$AB65*JP$189+AVV2træ!$AB65*JP$190+AVV2halm!$AB65*JP$191+AVV2gasGT!$AB65*JP$192+KKV!$AB65*JP$193+HCVgas!$AB65*JP$194+SPolie!$AB65*JP$195+SPgas!$AB65*JP$196+GeoEL!$AB63*JP$197+GeoVa!$AB63*JP$198+VP!$AB63*JP$199+Sol!$AB63*JP$200+Affald!$AB67*JP$201)</f>
        <v>12.273115492824246</v>
      </c>
      <c r="JQ44" s="246">
        <f ca="1">IF(Sammenligning!$G$9="GJ",1,(1*3.6))*(AMV1træ!$AB67*JQ$183+AMV1træBP!$AB67*JQ$184+AMV3kul!$AB65*JQ$185+AMV4træ!$AB65*JQ$186+AMV4træBP!$AB65*JQ$187+AVV1træ!$AB65*JQ$188+AVV1kul!$AB65*JQ$189+AVV2træ!$AB65*JQ$190+AVV2halm!$AB65*JQ$191+AVV2gasGT!$AB65*JQ$192+KKV!$AB65*JQ$193+HCVgas!$AB65*JQ$194+SPolie!$AB65*JQ$195+SPgas!$AB65*JQ$196+GeoEL!$AB63*JQ$197+GeoVa!$AB63*JQ$198+VP!$AB63*JQ$199+Sol!$AB63*JQ$200+Affald!$AB67*JQ$201)</f>
        <v>21.297600577572165</v>
      </c>
      <c r="JR44" s="246">
        <f ca="1">IF(Sammenligning!$G$9="GJ",1,(1*3.6))*(AMV1træ!$AB67*JR$183+AMV1træBP!$AB67*JR$184+AMV3kul!$AB65*JR$185+AMV4træ!$AB65*JR$186+AMV4træBP!$AB65*JR$187+AVV1træ!$AB65*JR$188+AVV1kul!$AB65*JR$189+AVV2træ!$AB65*JR$190+AVV2halm!$AB65*JR$191+AVV2gasGT!$AB65*JR$192+KKV!$AB65*JR$193+HCVgas!$AB65*JR$194+SPolie!$AB65*JR$195+SPgas!$AB65*JR$196+GeoEL!$AB63*JR$197+GeoVa!$AB63*JR$198+VP!$AB63*JR$199+Sol!$AB63*JR$200+Affald!$AB67*JR$201)</f>
        <v>37.783324132047191</v>
      </c>
      <c r="JS44" s="246">
        <f ca="1">IF(Sammenligning!$G$9="GJ",1,(1*3.6))*(AMV1træ!$AB67*JS$183+AMV1træBP!$AB67*JS$184+AMV3kul!$AB65*JS$185+AMV4træ!$AB65*JS$186+AMV4træBP!$AB65*JS$187+AVV1træ!$AB65*JS$188+AVV1kul!$AB65*JS$189+AVV2træ!$AB65*JS$190+AVV2halm!$AB65*JS$191+AVV2gasGT!$AB65*JS$192+KKV!$AB65*JS$193+HCVgas!$AB65*JS$194+SPolie!$AB65*JS$195+SPgas!$AB65*JS$196+GeoEL!$AB63*JS$197+GeoVa!$AB63*JS$198+VP!$AB63*JS$199+Sol!$AB63*JS$200+Affald!$AB67*JS$201)</f>
        <v>16.837372799235236</v>
      </c>
      <c r="JT44" s="246">
        <f ca="1">IF(Sammenligning!$G$9="GJ",1,(1*3.6))*(AMV1træ!$AB67*JT$183+AMV1træBP!$AB67*JT$184+AMV3kul!$AB65*JT$185+AMV4træ!$AB65*JT$186+AMV4træBP!$AB65*JT$187+AVV1træ!$AB65*JT$188+AVV1kul!$AB65*JT$189+AVV2træ!$AB65*JT$190+AVV2halm!$AB65*JT$191+AVV2gasGT!$AB65*JT$192+KKV!$AB65*JT$193+HCVgas!$AB65*JT$194+SPolie!$AB65*JT$195+SPgas!$AB65*JT$196+GeoEL!$AB63*JT$197+GeoVa!$AB63*JT$198+VP!$AB63*JT$199+Sol!$AB63*JT$200+Affald!$AB67*JT$201)</f>
        <v>12.025045799356384</v>
      </c>
      <c r="JU44" s="246">
        <f ca="1">IF(Sammenligning!$G$9="GJ",1,(1*3.6))*(AMV1træ!$AB67*JU$183+AMV1træBP!$AB67*JU$184+AMV3kul!$AB65*JU$185+AMV4træ!$AB65*JU$186+AMV4træBP!$AB65*JU$187+AVV1træ!$AB65*JU$188+AVV1kul!$AB65*JU$189+AVV2træ!$AB65*JU$190+AVV2halm!$AB65*JU$191+AVV2gasGT!$AB65*JU$192+KKV!$AB65*JU$193+HCVgas!$AB65*JU$194+SPolie!$AB65*JU$195+SPgas!$AB65*JU$196+GeoEL!$AB63*JU$197+GeoVa!$AB63*JU$198+VP!$AB63*JU$199+Sol!$AB63*JU$200+Affald!$AB67*JU$201)</f>
        <v>34.78953348349139</v>
      </c>
      <c r="JV44" s="246">
        <f ca="1">IF(Sammenligning!$G$9="GJ",1,(1*3.6))*(AMV1træ!$AB67*JV$183+AMV1træBP!$AB67*JV$184+AMV3kul!$AB65*JV$185+AMV4træ!$AB65*JV$186+AMV4træBP!$AB65*JV$187+AVV1træ!$AB65*JV$188+AVV1kul!$AB65*JV$189+AVV2træ!$AB65*JV$190+AVV2halm!$AB65*JV$191+AVV2gasGT!$AB65*JV$192+KKV!$AB65*JV$193+HCVgas!$AB65*JV$194+SPolie!$AB65*JV$195+SPgas!$AB65*JV$196+GeoEL!$AB63*JV$197+GeoVa!$AB63*JV$198+VP!$AB63*JV$199+Sol!$AB63*JV$200+Affald!$AB67*JV$201)</f>
        <v>51.728271379039818</v>
      </c>
      <c r="JW44" s="246">
        <f ca="1">IF(Sammenligning!$G$9="GJ",1,(1*3.6))*(AMV1træ!$AC67*JW$183+AMV1træBP!$AC67*JW$184+AMV3kul!$AC65*JW$185+AMV4træ!$AC65*JW$186+AMV4træBP!$AC65*JW$187+AVV1træ!$AC65*JW$188+AVV1kul!$AC65*JW$189+AVV2træ!$AC65*JW$190+AVV2halm!$AC65*JW$191+AVV2gasGT!$AC65*JW$192+KKV!$AC65*JW$193+HCVgas!$AC65*JW$194+SPolie!$AC65*JW$195+SPgas!$AC65*JW$196+GeoEL!$AC63*JW$197+GeoVa!$AC63*JW$198+VP!$AC63*JW$199+Sol!$AC63*JW$200+Affald!$AC67*JW$201)</f>
        <v>58.862425416436544</v>
      </c>
      <c r="JX44" s="246">
        <f ca="1">IF(Sammenligning!$G$9="GJ",1,(1*3.6))*(AMV1træ!$AC67*JX$183+AMV1træBP!$AC67*JX$184+AMV3kul!$AC65*JX$185+AMV4træ!$AC65*JX$186+AMV4træBP!$AC65*JX$187+AVV1træ!$AC65*JX$188+AVV1kul!$AC65*JX$189+AVV2træ!$AC65*JX$190+AVV2halm!$AC65*JX$191+AVV2gasGT!$AC65*JX$192+KKV!$AC65*JX$193+HCVgas!$AC65*JX$194+SPolie!$AC65*JX$195+SPgas!$AC65*JX$196+GeoEL!$AC63*JX$197+GeoVa!$AC63*JX$198+VP!$AC63*JX$199+Sol!$AC63*JX$200+Affald!$AC67*JX$201)</f>
        <v>52.981180408256726</v>
      </c>
      <c r="JY44" s="246">
        <f ca="1">IF(Sammenligning!$G$9="GJ",1,(1*3.6))*(AMV1træ!$AC67*JY$183+AMV1træBP!$AC67*JY$184+AMV3kul!$AC65*JY$185+AMV4træ!$AC65*JY$186+AMV4træBP!$AC65*JY$187+AVV1træ!$AC65*JY$188+AVV1kul!$AC65*JY$189+AVV2træ!$AC65*JY$190+AVV2halm!$AC65*JY$191+AVV2gasGT!$AC65*JY$192+KKV!$AC65*JY$193+HCVgas!$AC65*JY$194+SPolie!$AC65*JY$195+SPgas!$AC65*JY$196+GeoEL!$AC63*JY$197+GeoVa!$AC63*JY$198+VP!$AC63*JY$199+Sol!$AC63*JY$200+Affald!$AC67*JY$201)</f>
        <v>44.817761673411802</v>
      </c>
      <c r="JZ44" s="246">
        <f ca="1">IF(Sammenligning!$G$9="GJ",1,(1*3.6))*(AMV1træ!$AC67*JZ$183+AMV1træBP!$AC67*JZ$184+AMV3kul!$AC65*JZ$185+AMV4træ!$AC65*JZ$186+AMV4træBP!$AC65*JZ$187+AVV1træ!$AC65*JZ$188+AVV1kul!$AC65*JZ$189+AVV2træ!$AC65*JZ$190+AVV2halm!$AC65*JZ$191+AVV2gasGT!$AC65*JZ$192+KKV!$AC65*JZ$193+HCVgas!$AC65*JZ$194+SPolie!$AC65*JZ$195+SPgas!$AC65*JZ$196+GeoEL!$AC63*JZ$197+GeoVa!$AC63*JZ$198+VP!$AC63*JZ$199+Sol!$AC63*JZ$200+Affald!$AC67*JZ$201)</f>
        <v>1.6290864355687298</v>
      </c>
      <c r="KA44" s="246">
        <f ca="1">IF(Sammenligning!$G$9="GJ",1,(1*3.6))*(AMV1træ!$AC67*KA$183+AMV1træBP!$AC67*KA$184+AMV3kul!$AC65*KA$185+AMV4træ!$AC65*KA$186+AMV4træBP!$AC65*KA$187+AVV1træ!$AC65*KA$188+AVV1kul!$AC65*KA$189+AVV2træ!$AC65*KA$190+AVV2halm!$AC65*KA$191+AVV2gasGT!$AC65*KA$192+KKV!$AC65*KA$193+HCVgas!$AC65*KA$194+SPolie!$AC65*KA$195+SPgas!$AC65*KA$196+GeoEL!$AC63*KA$197+GeoVa!$AC63*KA$198+VP!$AC63*KA$199+Sol!$AC63*KA$200+Affald!$AC67*KA$201)</f>
        <v>7.9875125979764396</v>
      </c>
      <c r="KB44" s="246">
        <f ca="1">IF(Sammenligning!$G$9="GJ",1,(1*3.6))*(AMV1træ!$AC67*KB$183+AMV1træBP!$AC67*KB$184+AMV3kul!$AC65*KB$185+AMV4træ!$AC65*KB$186+AMV4træBP!$AC65*KB$187+AVV1træ!$AC65*KB$188+AVV1kul!$AC65*KB$189+AVV2træ!$AC65*KB$190+AVV2halm!$AC65*KB$191+AVV2gasGT!$AC65*KB$192+KKV!$AC65*KB$193+HCVgas!$AC65*KB$194+SPolie!$AC65*KB$195+SPgas!$AC65*KB$196+GeoEL!$AC63*KB$197+GeoVa!$AC63*KB$198+VP!$AC63*KB$199+Sol!$AC63*KB$200+Affald!$AC67*KB$201)</f>
        <v>13.093431580402388</v>
      </c>
      <c r="KC44" s="246">
        <f ca="1">IF(Sammenligning!$G$9="GJ",1,(1*3.6))*(AMV1træ!$AC67*KC$183+AMV1træBP!$AC67*KC$184+AMV3kul!$AC65*KC$185+AMV4træ!$AC65*KC$186+AMV4træBP!$AC65*KC$187+AVV1træ!$AC65*KC$188+AVV1kul!$AC65*KC$189+AVV2træ!$AC65*KC$190+AVV2halm!$AC65*KC$191+AVV2gasGT!$AC65*KC$192+KKV!$AC65*KC$193+HCVgas!$AC65*KC$194+SPolie!$AC65*KC$195+SPgas!$AC65*KC$196+GeoEL!$AC63*KC$197+GeoVa!$AC63*KC$198+VP!$AC63*KC$199+Sol!$AC63*KC$200+Affald!$AC67*KC$201)</f>
        <v>22.280862945274396</v>
      </c>
      <c r="KD44" s="246">
        <f ca="1">IF(Sammenligning!$G$9="GJ",1,(1*3.6))*(AMV1træ!$AC67*KD$183+AMV1træBP!$AC67*KD$184+AMV3kul!$AC65*KD$185+AMV4træ!$AC65*KD$186+AMV4træBP!$AC65*KD$187+AVV1træ!$AC65*KD$188+AVV1kul!$AC65*KD$189+AVV2træ!$AC65*KD$190+AVV2halm!$AC65*KD$191+AVV2gasGT!$AC65*KD$192+KKV!$AC65*KD$193+HCVgas!$AC65*KD$194+SPolie!$AC65*KD$195+SPgas!$AC65*KD$196+GeoEL!$AC63*KD$197+GeoVa!$AC63*KD$198+VP!$AC63*KD$199+Sol!$AC63*KD$200+Affald!$AC67*KD$201)</f>
        <v>38.62898501697736</v>
      </c>
      <c r="KE44" s="246">
        <f ca="1">IF(Sammenligning!$G$9="GJ",1,(1*3.6))*(AMV1træ!$AC67*KE$183+AMV1træBP!$AC67*KE$184+AMV3kul!$AC65*KE$185+AMV4træ!$AC65*KE$186+AMV4træBP!$AC65*KE$187+AVV1træ!$AC65*KE$188+AVV1kul!$AC65*KE$189+AVV2træ!$AC65*KE$190+AVV2halm!$AC65*KE$191+AVV2gasGT!$AC65*KE$192+KKV!$AC65*KE$193+HCVgas!$AC65*KE$194+SPolie!$AC65*KE$195+SPgas!$AC65*KE$196+GeoEL!$AC63*KE$197+GeoVa!$AC63*KE$198+VP!$AC63*KE$199+Sol!$AC63*KE$200+Affald!$AC67*KE$201)</f>
        <v>21.965797375226593</v>
      </c>
      <c r="KF44" s="246">
        <f ca="1">IF(Sammenligning!$G$9="GJ",1,(1*3.6))*(AMV1træ!$AC67*KF$183+AMV1træBP!$AC67*KF$184+AMV3kul!$AC65*KF$185+AMV4træ!$AC65*KF$186+AMV4træBP!$AC65*KF$187+AVV1træ!$AC65*KF$188+AVV1kul!$AC65*KF$189+AVV2træ!$AC65*KF$190+AVV2halm!$AC65*KF$191+AVV2gasGT!$AC65*KF$192+KKV!$AC65*KF$193+HCVgas!$AC65*KF$194+SPolie!$AC65*KF$195+SPgas!$AC65*KF$196+GeoEL!$AC63*KF$197+GeoVa!$AC63*KF$198+VP!$AC63*KF$199+Sol!$AC63*KF$200+Affald!$AC67*KF$201)</f>
        <v>12.188368167255616</v>
      </c>
      <c r="KG44" s="246">
        <f ca="1">IF(Sammenligning!$G$9="GJ",1,(1*3.6))*(AMV1træ!$AC67*KG$183+AMV1træBP!$AC67*KG$184+AMV3kul!$AC65*KG$185+AMV4træ!$AC65*KG$186+AMV4træBP!$AC65*KG$187+AVV1træ!$AC65*KG$188+AVV1kul!$AC65*KG$189+AVV2træ!$AC65*KG$190+AVV2halm!$AC65*KG$191+AVV2gasGT!$AC65*KG$192+KKV!$AC65*KG$193+HCVgas!$AC65*KG$194+SPolie!$AC65*KG$195+SPgas!$AC65*KG$196+GeoEL!$AC63*KG$197+GeoVa!$AC63*KG$198+VP!$AC63*KG$199+Sol!$AC63*KG$200+Affald!$AC67*KG$201)</f>
        <v>30.422311295831477</v>
      </c>
      <c r="KH44" s="246">
        <f ca="1">IF(Sammenligning!$G$9="GJ",1,(1*3.6))*(AMV1træ!$AC67*KH$183+AMV1træBP!$AC67*KH$184+AMV3kul!$AC65*KH$185+AMV4træ!$AC65*KH$186+AMV4træBP!$AC65*KH$187+AVV1træ!$AC65*KH$188+AVV1kul!$AC65*KH$189+AVV2træ!$AC65*KH$190+AVV2halm!$AC65*KH$191+AVV2gasGT!$AC65*KH$192+KKV!$AC65*KH$193+HCVgas!$AC65*KH$194+SPolie!$AC65*KH$195+SPgas!$AC65*KH$196+GeoEL!$AC63*KH$197+GeoVa!$AC63*KH$198+VP!$AC63*KH$199+Sol!$AC63*KH$200+Affald!$AC67*KH$201)</f>
        <v>52.626558463313494</v>
      </c>
      <c r="KI44" s="246">
        <f ca="1">IF(Sammenligning!$G$9="GJ",1,(1*3.6))*(AMV1træ!$AD67*KI$183+AMV1træBP!$AD67*KI$184+AMV3kul!$AD65*KI$185+AMV4træ!$AD65*KI$186+AMV4træBP!$AD65*KI$187+AVV1træ!$AD65*KI$188+AVV1kul!$AD65*KI$189+AVV2træ!$AD65*KI$190+AVV2halm!$AD65*KI$191+AVV2gasGT!$AD65*KI$192+KKV!$AD65*KI$193+HCVgas!$AD65*KI$194+SPolie!$AD65*KI$195+SPgas!$AD65*KI$196+GeoEL!$AD63*KI$197+GeoVa!$AD63*KI$198+VP!$AD63*KI$199+Sol!$AD63*KI$200+Affald!$AD67*KI$201)</f>
        <v>58.864201691019119</v>
      </c>
      <c r="KJ44" s="246">
        <f ca="1">IF(Sammenligning!$G$9="GJ",1,(1*3.6))*(AMV1træ!$AD67*KJ$183+AMV1træBP!$AD67*KJ$184+AMV3kul!$AD65*KJ$185+AMV4træ!$AD65*KJ$186+AMV4træBP!$AD65*KJ$187+AVV1træ!$AD65*KJ$188+AVV1kul!$AD65*KJ$189+AVV2træ!$AD65*KJ$190+AVV2halm!$AD65*KJ$191+AVV2gasGT!$AD65*KJ$192+KKV!$AD65*KJ$193+HCVgas!$AD65*KJ$194+SPolie!$AD65*KJ$195+SPgas!$AD65*KJ$196+GeoEL!$AD63*KJ$197+GeoVa!$AD63*KJ$198+VP!$AD63*KJ$199+Sol!$AD63*KJ$200+Affald!$AD67*KJ$201)</f>
        <v>51.453581419732728</v>
      </c>
      <c r="KK44" s="246">
        <f ca="1">IF(Sammenligning!$G$9="GJ",1,(1*3.6))*(AMV1træ!$AD67*KK$183+AMV1træBP!$AD67*KK$184+AMV3kul!$AD65*KK$185+AMV4træ!$AD65*KK$186+AMV4træBP!$AD65*KK$187+AVV1træ!$AD65*KK$188+AVV1kul!$AD65*KK$189+AVV2træ!$AD65*KK$190+AVV2halm!$AD65*KK$191+AVV2gasGT!$AD65*KK$192+KKV!$AD65*KK$193+HCVgas!$AD65*KK$194+SPolie!$AD65*KK$195+SPgas!$AD65*KK$196+GeoEL!$AD63*KK$197+GeoVa!$AD63*KK$198+VP!$AD63*KK$199+Sol!$AD63*KK$200+Affald!$AD67*KK$201)</f>
        <v>44.570605452704839</v>
      </c>
      <c r="KL44" s="246">
        <f ca="1">IF(Sammenligning!$G$9="GJ",1,(1*3.6))*(AMV1træ!$AD67*KL$183+AMV1træBP!$AD67*KL$184+AMV3kul!$AD65*KL$185+AMV4træ!$AD65*KL$186+AMV4træBP!$AD65*KL$187+AVV1træ!$AD65*KL$188+AVV1kul!$AD65*KL$189+AVV2træ!$AD65*KL$190+AVV2halm!$AD65*KL$191+AVV2gasGT!$AD65*KL$192+KKV!$AD65*KL$193+HCVgas!$AD65*KL$194+SPolie!$AD65*KL$195+SPgas!$AD65*KL$196+GeoEL!$AD63*KL$197+GeoVa!$AD63*KL$198+VP!$AD63*KL$199+Sol!$AD63*KL$200+Affald!$AD67*KL$201)</f>
        <v>1.8969205578062478</v>
      </c>
      <c r="KM44" s="246">
        <f ca="1">IF(Sammenligning!$G$9="GJ",1,(1*3.6))*(AMV1træ!$AD67*KM$183+AMV1træBP!$AD67*KM$184+AMV3kul!$AD65*KM$185+AMV4træ!$AD65*KM$186+AMV4træBP!$AD65*KM$187+AVV1træ!$AD65*KM$188+AVV1kul!$AD65*KM$189+AVV2træ!$AD65*KM$190+AVV2halm!$AD65*KM$191+AVV2gasGT!$AD65*KM$192+KKV!$AD65*KM$193+HCVgas!$AD65*KM$194+SPolie!$AD65*KM$195+SPgas!$AD65*KM$196+GeoEL!$AD63*KM$197+GeoVa!$AD63*KM$198+VP!$AD63*KM$199+Sol!$AD63*KM$200+Affald!$AD67*KM$201)</f>
        <v>8.9119069948066638</v>
      </c>
      <c r="KN44" s="246">
        <f ca="1">IF(Sammenligning!$G$9="GJ",1,(1*3.6))*(AMV1træ!$AD67*KN$183+AMV1træBP!$AD67*KN$184+AMV3kul!$AD65*KN$185+AMV4træ!$AD65*KN$186+AMV4træBP!$AD65*KN$187+AVV1træ!$AD65*KN$188+AVV1kul!$AD65*KN$189+AVV2træ!$AD65*KN$190+AVV2halm!$AD65*KN$191+AVV2gasGT!$AD65*KN$192+KKV!$AD65*KN$193+HCVgas!$AD65*KN$194+SPolie!$AD65*KN$195+SPgas!$AD65*KN$196+GeoEL!$AD63*KN$197+GeoVa!$AD63*KN$198+VP!$AD63*KN$199+Sol!$AD63*KN$200+Affald!$AD67*KN$201)</f>
        <v>13.968506697710197</v>
      </c>
      <c r="KO44" s="246">
        <f ca="1">IF(Sammenligning!$G$9="GJ",1,(1*3.6))*(AMV1træ!$AD67*KO$183+AMV1træBP!$AD67*KO$184+AMV3kul!$AD65*KO$185+AMV4træ!$AD65*KO$186+AMV4træBP!$AD65*KO$187+AVV1træ!$AD65*KO$188+AVV1kul!$AD65*KO$189+AVV2træ!$AD65*KO$190+AVV2halm!$AD65*KO$191+AVV2gasGT!$AD65*KO$192+KKV!$AD65*KO$193+HCVgas!$AD65*KO$194+SPolie!$AD65*KO$195+SPgas!$AD65*KO$196+GeoEL!$AD63*KO$197+GeoVa!$AD63*KO$198+VP!$AD63*KO$199+Sol!$AD63*KO$200+Affald!$AD67*KO$201)</f>
        <v>23.245724275550511</v>
      </c>
      <c r="KP44" s="246">
        <f ca="1">IF(Sammenligning!$G$9="GJ",1,(1*3.6))*(AMV1træ!$AD67*KP$183+AMV1træBP!$AD67*KP$184+AMV3kul!$AD65*KP$185+AMV4træ!$AD65*KP$186+AMV4træBP!$AD65*KP$187+AVV1træ!$AD65*KP$188+AVV1kul!$AD65*KP$189+AVV2træ!$AD65*KP$190+AVV2halm!$AD65*KP$191+AVV2gasGT!$AD65*KP$192+KKV!$AD65*KP$193+HCVgas!$AD65*KP$194+SPolie!$AD65*KP$195+SPgas!$AD65*KP$196+GeoEL!$AD63*KP$197+GeoVa!$AD63*KP$198+VP!$AD63*KP$199+Sol!$AD63*KP$200+Affald!$AD67*KP$201)</f>
        <v>39.480692746722589</v>
      </c>
      <c r="KQ44" s="246">
        <f ca="1">IF(Sammenligning!$G$9="GJ",1,(1*3.6))*(AMV1træ!$AD67*KQ$183+AMV1træBP!$AD67*KQ$184+AMV3kul!$AD65*KQ$185+AMV4træ!$AD65*KQ$186+AMV4træBP!$AD65*KQ$187+AVV1træ!$AD65*KQ$188+AVV1kul!$AD65*KQ$189+AVV2træ!$AD65*KQ$190+AVV2halm!$AD65*KQ$191+AVV2gasGT!$AD65*KQ$192+KKV!$AD65*KQ$193+HCVgas!$AD65*KQ$194+SPolie!$AD65*KQ$195+SPgas!$AD65*KQ$196+GeoEL!$AD63*KQ$197+GeoVa!$AD63*KQ$198+VP!$AD63*KQ$199+Sol!$AD63*KQ$200+Affald!$AD67*KQ$201)</f>
        <v>27.066915071591495</v>
      </c>
      <c r="KR44" s="246">
        <f ca="1">IF(Sammenligning!$G$9="GJ",1,(1*3.6))*(AMV1træ!$AD67*KR$183+AMV1træBP!$AD67*KR$184+AMV3kul!$AD65*KR$185+AMV4træ!$AD65*KR$186+AMV4træBP!$AD65*KR$187+AVV1træ!$AD65*KR$188+AVV1kul!$AD65*KR$189+AVV2træ!$AD65*KR$190+AVV2halm!$AD65*KR$191+AVV2gasGT!$AD65*KR$192+KKV!$AD65*KR$193+HCVgas!$AD65*KR$194+SPolie!$AD65*KR$195+SPgas!$AD65*KR$196+GeoEL!$AD63*KR$197+GeoVa!$AD63*KR$198+VP!$AD63*KR$199+Sol!$AD63*KR$200+Affald!$AD67*KR$201)</f>
        <v>12.357526763792803</v>
      </c>
      <c r="KS44" s="246">
        <f ca="1">IF(Sammenligning!$G$9="GJ",1,(1*3.6))*(AMV1træ!$AD67*KS$183+AMV1træBP!$AD67*KS$184+AMV3kul!$AD65*KS$185+AMV4træ!$AD65*KS$186+AMV4træBP!$AD65*KS$187+AVV1træ!$AD65*KS$188+AVV1kul!$AD65*KS$189+AVV2træ!$AD65*KS$190+AVV2halm!$AD65*KS$191+AVV2gasGT!$AD65*KS$192+KKV!$AD65*KS$193+HCVgas!$AD65*KS$194+SPolie!$AD65*KS$195+SPgas!$AD65*KS$196+GeoEL!$AD63*KS$197+GeoVa!$AD63*KS$198+VP!$AD63*KS$199+Sol!$AD63*KS$200+Affald!$AD67*KS$201)</f>
        <v>26.145056900104887</v>
      </c>
      <c r="KT44" s="246">
        <f ca="1">IF(Sammenligning!$G$9="GJ",1,(1*3.6))*(AMV1træ!$AD67*KT$183+AMV1træBP!$AD67*KT$184+AMV3kul!$AD65*KT$185+AMV4træ!$AD65*KT$186+AMV4træBP!$AD65*KT$187+AVV1træ!$AD65*KT$188+AVV1kul!$AD65*KT$189+AVV2træ!$AD65*KT$190+AVV2halm!$AD65*KT$191+AVV2gasGT!$AD65*KT$192+KKV!$AD65*KT$193+HCVgas!$AD65*KT$194+SPolie!$AD65*KT$195+SPgas!$AD65*KT$196+GeoEL!$AD63*KT$197+GeoVa!$AD63*KT$198+VP!$AD63*KT$199+Sol!$AD63*KT$200+Affald!$AD67*KT$201)</f>
        <v>53.512605850805322</v>
      </c>
      <c r="KU44" s="246">
        <f ca="1">IF(Sammenligning!$G$9="GJ",1,(1*3.6))*(AMV1træ!$AE67*KU$183+AMV1træBP!$AE67*KU$184+AMV3kul!$AE65*KU$185+AMV4træ!$AE65*KU$186+AMV4træBP!$AE65*KU$187+AVV1træ!$AE65*KU$188+AVV1kul!$AE65*KU$189+AVV2træ!$AE65*KU$190+AVV2halm!$AE65*KU$191+AVV2gasGT!$AE65*KU$192+KKV!$AE65*KU$193+HCVgas!$AE65*KU$194+SPolie!$AE65*KU$195+SPgas!$AE65*KU$196+GeoEL!$AE63*KU$197+GeoVa!$AE63*KU$198+VP!$AE63*KU$199+Sol!$AE63*KU$200+Affald!$AE67*KU$201)</f>
        <v>58.865920653180225</v>
      </c>
      <c r="KV44" s="246">
        <f ca="1">IF(Sammenligning!$G$9="GJ",1,(1*3.6))*(AMV1træ!$AE67*KV$183+AMV1træBP!$AE67*KV$184+AMV3kul!$AE65*KV$185+AMV4træ!$AE65*KV$186+AMV4træBP!$AE65*KV$187+AVV1træ!$AE65*KV$188+AVV1kul!$AE65*KV$189+AVV2træ!$AE65*KV$190+AVV2halm!$AE65*KV$191+AVV2gasGT!$AE65*KV$192+KKV!$AE65*KV$193+HCVgas!$AE65*KV$194+SPolie!$AE65*KV$195+SPgas!$AE65*KV$196+GeoEL!$AE63*KV$197+GeoVa!$AE63*KV$198+VP!$AE63*KV$199+Sol!$AE63*KV$200+Affald!$AE67*KV$201)</f>
        <v>49.895442682593199</v>
      </c>
      <c r="KW44" s="246">
        <f ca="1">IF(Sammenligning!$G$9="GJ",1,(1*3.6))*(AMV1træ!$AE67*KW$183+AMV1træBP!$AE67*KW$184+AMV3kul!$AE65*KW$185+AMV4træ!$AE65*KW$186+AMV4træBP!$AE65*KW$187+AVV1træ!$AE65*KW$188+AVV1kul!$AE65*KW$189+AVV2træ!$AE65*KW$190+AVV2halm!$AE65*KW$191+AVV2gasGT!$AE65*KW$192+KKV!$AE65*KW$193+HCVgas!$AE65*KW$194+SPolie!$AE65*KW$195+SPgas!$AE65*KW$196+GeoEL!$AE63*KW$197+GeoVa!$AE63*KW$198+VP!$AE63*KW$199+Sol!$AE63*KW$200+Affald!$AE67*KW$201)</f>
        <v>44.322029836007708</v>
      </c>
      <c r="KX44" s="246">
        <f ca="1">IF(Sammenligning!$G$9="GJ",1,(1*3.6))*(AMV1træ!$AE67*KX$183+AMV1træBP!$AE67*KX$184+AMV3kul!$AE65*KX$185+AMV4træ!$AE65*KX$186+AMV4træBP!$AE65*KX$187+AVV1træ!$AE65*KX$188+AVV1kul!$AE65*KX$189+AVV2træ!$AE65*KX$190+AVV2halm!$AE65*KX$191+AVV2gasGT!$AE65*KX$192+KKV!$AE65*KX$193+HCVgas!$AE65*KX$194+SPolie!$AE65*KX$195+SPgas!$AE65*KX$196+GeoEL!$AE63*KX$197+GeoVa!$AE63*KX$198+VP!$AE63*KX$199+Sol!$AE63*KX$200+Affald!$AE67*KX$201)</f>
        <v>2.1783082571543897</v>
      </c>
      <c r="KY44" s="246">
        <f ca="1">IF(Sammenligning!$G$9="GJ",1,(1*3.6))*(AMV1træ!$AE67*KY$183+AMV1træBP!$AE67*KY$184+AMV3kul!$AE65*KY$185+AMV4træ!$AE65*KY$186+AMV4træBP!$AE65*KY$187+AVV1træ!$AE65*KY$188+AVV1kul!$AE65*KY$189+AVV2træ!$AE65*KY$190+AVV2halm!$AE65*KY$191+AVV2gasGT!$AE65*KY$192+KKV!$AE65*KY$193+HCVgas!$AE65*KY$194+SPolie!$AE65*KY$195+SPgas!$AE65*KY$196+GeoEL!$AE63*KY$197+GeoVa!$AE63*KY$198+VP!$AE63*KY$199+Sol!$AE63*KY$200+Affald!$AE67*KY$201)</f>
        <v>9.7589290902557497</v>
      </c>
      <c r="KZ44" s="246">
        <f ca="1">IF(Sammenligning!$G$9="GJ",1,(1*3.6))*(AMV1træ!$AE67*KZ$183+AMV1træBP!$AE67*KZ$184+AMV3kul!$AE65*KZ$185+AMV4træ!$AE65*KZ$186+AMV4træBP!$AE65*KZ$187+AVV1træ!$AE65*KZ$188+AVV1kul!$AE65*KZ$189+AVV2træ!$AE65*KZ$190+AVV2halm!$AE65*KZ$191+AVV2gasGT!$AE65*KZ$192+KKV!$AE65*KZ$193+HCVgas!$AE65*KZ$194+SPolie!$AE65*KZ$195+SPgas!$AE65*KZ$196+GeoEL!$AE63*KZ$197+GeoVa!$AE63*KZ$198+VP!$AE63*KZ$199+Sol!$AE63*KZ$200+Affald!$AE67*KZ$201)</f>
        <v>14.904013211441503</v>
      </c>
      <c r="LA44" s="246">
        <f ca="1">IF(Sammenligning!$G$9="GJ",1,(1*3.6))*(AMV1træ!$AE67*LA$183+AMV1træBP!$AE67*LA$184+AMV3kul!$AE65*LA$185+AMV4træ!$AE65*LA$186+AMV4træBP!$AE65*LA$187+AVV1træ!$AE65*LA$188+AVV1kul!$AE65*LA$189+AVV2træ!$AE65*LA$190+AVV2halm!$AE65*LA$191+AVV2gasGT!$AE65*LA$192+KKV!$AE65*LA$193+HCVgas!$AE65*LA$194+SPolie!$AE65*LA$195+SPgas!$AE65*LA$196+GeoEL!$AE63*LA$197+GeoVa!$AE63*LA$198+VP!$AE63*LA$199+Sol!$AE63*LA$200+Affald!$AE67*LA$201)</f>
        <v>24.192696322819195</v>
      </c>
      <c r="LB44" s="246">
        <f ca="1">IF(Sammenligning!$G$9="GJ",1,(1*3.6))*(AMV1træ!$AE67*LB$183+AMV1træBP!$AE67*LB$184+AMV3kul!$AE65*LB$185+AMV4træ!$AE65*LB$186+AMV4træBP!$AE65*LB$187+AVV1træ!$AE65*LB$188+AVV1kul!$AE65*LB$189+AVV2træ!$AE65*LB$190+AVV2halm!$AE65*LB$191+AVV2gasGT!$AE65*LB$192+KKV!$AE65*LB$193+HCVgas!$AE65*LB$194+SPolie!$AE65*LB$195+SPgas!$AE65*LB$196+GeoEL!$AE63*LB$197+GeoVa!$AE63*LB$198+VP!$AE63*LB$199+Sol!$AE63*LB$200+Affald!$AE67*LB$201)</f>
        <v>40.338512410364189</v>
      </c>
      <c r="LC44" s="246">
        <f ca="1">IF(Sammenligning!$G$9="GJ",1,(1*3.6))*(AMV1træ!$AE67*LC$183+AMV1træBP!$AE67*LC$184+AMV3kul!$AE65*LC$185+AMV4træ!$AE65*LC$186+AMV4træBP!$AE65*LC$187+AVV1træ!$AE65*LC$188+AVV1kul!$AE65*LC$189+AVV2træ!$AE65*LC$190+AVV2halm!$AE65*LC$191+AVV2gasGT!$AE65*LC$192+KKV!$AE65*LC$193+HCVgas!$AE65*LC$194+SPolie!$AE65*LC$195+SPgas!$AE65*LC$196+GeoEL!$AE63*LC$197+GeoVa!$AE63*LC$198+VP!$AE63*LC$199+Sol!$AE63*LC$200+Affald!$AE67*LC$201)</f>
        <v>32.140943407105318</v>
      </c>
      <c r="LD44" s="246">
        <f ca="1">IF(Sammenligning!$G$9="GJ",1,(1*3.6))*(AMV1træ!$AE67*LD$183+AMV1træBP!$AE67*LD$184+AMV3kul!$AE65*LD$185+AMV4træ!$AE65*LD$186+AMV4træBP!$AE65*LD$187+AVV1træ!$AE65*LD$188+AVV1kul!$AE65*LD$189+AVV2træ!$AE65*LD$190+AVV2halm!$AE65*LD$191+AVV2gasGT!$AE65*LD$192+KKV!$AE65*LD$193+HCVgas!$AE65*LD$194+SPolie!$AE65*LD$195+SPgas!$AE65*LD$196+GeoEL!$AE63*LD$197+GeoVa!$AE63*LD$198+VP!$AE63*LD$199+Sol!$AE63*LD$200+Affald!$AE67*LD$201)</f>
        <v>12.532840111363274</v>
      </c>
      <c r="LE44" s="246">
        <f ca="1">IF(Sammenligning!$G$9="GJ",1,(1*3.6))*(AMV1træ!$AE67*LE$183+AMV1træBP!$AE67*LE$184+AMV3kul!$AE65*LE$185+AMV4træ!$AE65*LE$186+AMV4træBP!$AE65*LE$187+AVV1træ!$AE65*LE$188+AVV1kul!$AE65*LE$189+AVV2træ!$AE65*LE$190+AVV2halm!$AE65*LE$191+AVV2gasGT!$AE65*LE$192+KKV!$AE65*LE$193+HCVgas!$AE65*LE$194+SPolie!$AE65*LE$195+SPgas!$AE65*LE$196+GeoEL!$AE63*LE$197+GeoVa!$AE63*LE$198+VP!$AE63*LE$199+Sol!$AE63*LE$200+Affald!$AE67*LE$201)</f>
        <v>21.955018542393223</v>
      </c>
      <c r="LF44" s="246">
        <f ca="1">IF(Sammenligning!$G$9="GJ",1,(1*3.6))*(AMV1træ!$AE67*LF$183+AMV1træBP!$AE67*LF$184+AMV3kul!$AE65*LF$185+AMV4træ!$AE65*LF$186+AMV4træBP!$AE65*LF$187+AVV1træ!$AE65*LF$188+AVV1kul!$AE65*LF$189+AVV2træ!$AE65*LF$190+AVV2halm!$AE65*LF$191+AVV2gasGT!$AE65*LF$192+KKV!$AE65*LF$193+HCVgas!$AE65*LF$194+SPolie!$AE65*LF$195+SPgas!$AE65*LF$196+GeoEL!$AE63*LF$197+GeoVa!$AE63*LF$198+VP!$AE63*LF$199+Sol!$AE63*LF$200+Affald!$AE67*LF$201)</f>
        <v>54.386662008501084</v>
      </c>
      <c r="LG44" s="310">
        <f ca="1">IF(Sammenligning!$G$9="GJ",1,(1*3.6))*(AMV1træ!$AF67*LG$183+AMV1træBP!$AF67*LG$184+AMV3kul!$AF65*LG$185+AMV4træ!$AF65*LG$186+AMV4træBP!$AF65*LG$187+AVV1træ!$AF65*LG$188+AVV1kul!$AF65*LG$189+AVV2træ!$AF65*LG$190+AVV2halm!$AF65*LG$191+AVV2gasGT!$AF65*LG$192+KKV!$AF65*LG$193+HCVgas!$AF65*LG$194+SPolie!$AF65*LG$195+SPgas!$AF65*LG$196+GeoEL!$AF63*LG$197+GeoVa!$AF63*LG$198+VP!$AF63*LG$199+Sol!$AF63*LG$200+Affald!$AF67*LG$201)</f>
        <v>58.867585032704078</v>
      </c>
      <c r="LH44" s="310">
        <f ca="1">IF(Sammenligning!$G$9="GJ",1,(1*3.6))*(AMV1træ!$AF67*LH$183+AMV1træBP!$AF67*LH$184+AMV3kul!$AF65*LH$185+AMV4træ!$AF65*LH$186+AMV4træBP!$AF65*LH$187+AVV1træ!$AF65*LH$188+AVV1kul!$AF65*LH$189+AVV2træ!$AF65*LH$190+AVV2halm!$AF65*LH$191+AVV2gasGT!$AF65*LH$192+KKV!$AF65*LH$193+HCVgas!$AF65*LH$194+SPolie!$AF65*LH$195+SPgas!$AF65*LH$196+GeoEL!$AF63*LH$197+GeoVa!$AF63*LH$198+VP!$AF63*LH$199+Sol!$AF63*LH$200+Affald!$AF67*LH$201)</f>
        <v>48.305839124144349</v>
      </c>
      <c r="LI44" s="310">
        <f ca="1">IF(Sammenligning!$G$9="GJ",1,(1*3.6))*(AMV1træ!$AF67*LI$183+AMV1træBP!$AF67*LI$184+AMV3kul!$AF65*LI$185+AMV4træ!$AF65*LI$186+AMV4træBP!$AF65*LI$187+AVV1træ!$AF65*LI$188+AVV1kul!$AF65*LI$189+AVV2træ!$AF65*LI$190+AVV2halm!$AF65*LI$191+AVV2gasGT!$AF65*LI$192+KKV!$AF65*LI$193+HCVgas!$AF65*LI$194+SPolie!$AF65*LI$195+SPgas!$AF65*LI$196+GeoEL!$AF63*LI$197+GeoVa!$AF63*LI$198+VP!$AF63*LI$199+Sol!$AF63*LI$200+Affald!$AF67*LI$201)</f>
        <v>44.072022560914348</v>
      </c>
      <c r="LJ44" s="310">
        <f ca="1">IF(Sammenligning!$G$9="GJ",1,(1*3.6))*(AMV1træ!$AF67*LJ$183+AMV1træBP!$AF67*LJ$184+AMV3kul!$AF65*LJ$185+AMV4træ!$AF65*LJ$186+AMV4træBP!$AF65*LJ$187+AVV1træ!$AF65*LJ$188+AVV1kul!$AF65*LJ$189+AVV2træ!$AF65*LJ$190+AVV2halm!$AF65*LJ$191+AVV2gasGT!$AF65*LJ$192+KKV!$AF65*LJ$193+HCVgas!$AF65*LJ$194+SPolie!$AF65*LJ$195+SPgas!$AF65*LJ$196+GeoEL!$AF63*LJ$197+GeoVa!$AF63*LJ$198+VP!$AF63*LJ$199+Sol!$AF63*LJ$200+Affald!$AF67*LJ$201)</f>
        <v>2.474305045729456</v>
      </c>
      <c r="LK44" s="310">
        <f ca="1">IF(Sammenligning!$G$9="GJ",1,(1*3.6))*(AMV1træ!$AF67*LK$183+AMV1træBP!$AF67*LK$184+AMV3kul!$AF65*LK$185+AMV4træ!$AF65*LK$186+AMV4træBP!$AF65*LK$187+AVV1træ!$AF65*LK$188+AVV1kul!$AF65*LK$189+AVV2træ!$AF65*LK$190+AVV2halm!$AF65*LK$191+AVV2gasGT!$AF65*LK$192+KKV!$AF65*LK$193+HCVgas!$AF65*LK$194+SPolie!$AF65*LK$195+SPgas!$AF65*LK$196+GeoEL!$AF63*LK$197+GeoVa!$AF63*LK$198+VP!$AF63*LK$199+Sol!$AF63*LK$200+Affald!$AF67*LK$201)</f>
        <v>10.537902828779522</v>
      </c>
      <c r="LL44" s="310">
        <f ca="1">IF(Sammenligning!$G$9="GJ",1,(1*3.6))*(AMV1træ!$AF67*LL$183+AMV1træBP!$AF67*LL$184+AMV3kul!$AF65*LL$185+AMV4træ!$AF65*LL$186+AMV4træBP!$AF65*LL$187+AVV1træ!$AF65*LL$188+AVV1kul!$AF65*LL$189+AVV2træ!$AF65*LL$190+AVV2halm!$AF65*LL$191+AVV2gasGT!$AF65*LL$192+KKV!$AF65*LL$193+HCVgas!$AF65*LL$194+SPolie!$AF65*LL$195+SPgas!$AF65*LL$196+GeoEL!$AF63*LL$197+GeoVa!$AF63*LL$198+VP!$AF63*LL$199+Sol!$AF63*LL$200+Affald!$AF67*LL$201)</f>
        <v>15.906434958299624</v>
      </c>
      <c r="LM44" s="310">
        <f ca="1">IF(Sammenligning!$G$9="GJ",1,(1*3.6))*(AMV1træ!$AF67*LM$183+AMV1træBP!$AF67*LM$184+AMV3kul!$AF65*LM$185+AMV4træ!$AF65*LM$186+AMV4træBP!$AF65*LM$187+AVV1træ!$AF65*LM$188+AVV1kul!$AF65*LM$189+AVV2træ!$AF65*LM$190+AVV2halm!$AF65*LM$191+AVV2gasGT!$AF65*LM$192+KKV!$AF65*LM$193+HCVgas!$AF65*LM$194+SPolie!$AF65*LM$195+SPgas!$AF65*LM$196+GeoEL!$AF63*LM$197+GeoVa!$AF63*LM$198+VP!$AF63*LM$199+Sol!$AF63*LM$200+Affald!$AF67*LM$201)</f>
        <v>25.122272039150722</v>
      </c>
      <c r="LN44" s="310">
        <f ca="1">IF(Sammenligning!$G$9="GJ",1,(1*3.6))*(AMV1træ!$AF67*LN$183+AMV1træBP!$AF67*LN$184+AMV3kul!$AF65*LN$185+AMV4træ!$AF65*LN$186+AMV4træBP!$AF65*LN$187+AVV1træ!$AF65*LN$188+AVV1kul!$AF65*LN$189+AVV2træ!$AF65*LN$190+AVV2halm!$AF65*LN$191+AVV2gasGT!$AF65*LN$192+KKV!$AF65*LN$193+HCVgas!$AF65*LN$194+SPolie!$AF65*LN$195+SPgas!$AF65*LN$196+GeoEL!$AF63*LN$197+GeoVa!$AF63*LN$198+VP!$AF63*LN$199+Sol!$AF63*LN$200+Affald!$AF67*LN$201)</f>
        <v>41.202510034517964</v>
      </c>
      <c r="LO44" s="310">
        <f ca="1">IF(Sammenligning!$G$9="GJ",1,(1*3.6))*(AMV1træ!$AF67*LO$183+AMV1træBP!$AF67*LO$184+AMV3kul!$AF65*LO$185+AMV4træ!$AF65*LO$186+AMV4træBP!$AF65*LO$187+AVV1træ!$AF65*LO$188+AVV1kul!$AF65*LO$189+AVV2træ!$AF65*LO$190+AVV2halm!$AF65*LO$191+AVV2gasGT!$AF65*LO$192+KKV!$AF65*LO$193+HCVgas!$AF65*LO$194+SPolie!$AF65*LO$195+SPgas!$AF65*LO$196+GeoEL!$AF63*LO$197+GeoVa!$AF63*LO$198+VP!$AF63*LO$199+Sol!$AF63*LO$200+Affald!$AF67*LO$201)</f>
        <v>37.188097596405044</v>
      </c>
      <c r="LP44" s="310">
        <f ca="1">IF(Sammenligning!$G$9="GJ",1,(1*3.6))*(AMV1træ!$AF67*LP$183+AMV1træBP!$AF67*LP$184+AMV3kul!$AF65*LP$185+AMV4træ!$AF65*LP$186+AMV4træBP!$AF65*LP$187+AVV1træ!$AF65*LP$188+AVV1kul!$AF65*LP$189+AVV2træ!$AF65*LP$190+AVV2halm!$AF65*LP$191+AVV2gasGT!$AF65*LP$192+KKV!$AF65*LP$193+HCVgas!$AF65*LP$194+SPolie!$AF65*LP$195+SPgas!$AF65*LP$196+GeoEL!$AF63*LP$197+GeoVa!$AF63*LP$198+VP!$AF63*LP$199+Sol!$AF63*LP$200+Affald!$AF67*LP$201)</f>
        <v>12.714650340402152</v>
      </c>
      <c r="LQ44" s="310">
        <f ca="1">IF(Sammenligning!$G$9="GJ",1,(1*3.6))*(AMV1træ!$AF67*LQ$183+AMV1træBP!$AF67*LQ$184+AMV3kul!$AF65*LQ$185+AMV4træ!$AF65*LQ$186+AMV4træBP!$AF65*LQ$187+AVV1træ!$AF65*LQ$188+AVV1kul!$AF65*LQ$189+AVV2træ!$AF65*LQ$190+AVV2halm!$AF65*LQ$191+AVV2gasGT!$AF65*LQ$192+KKV!$AF65*LQ$193+HCVgas!$AF65*LQ$194+SPolie!$AF65*LQ$195+SPgas!$AF65*LQ$196+GeoEL!$AF63*LQ$197+GeoVa!$AF63*LQ$198+VP!$AF63*LQ$199+Sol!$AF63*LQ$200+Affald!$AF67*LQ$201)</f>
        <v>17.84955555635905</v>
      </c>
      <c r="LR44" s="310">
        <f ca="1">IF(Sammenligning!$G$9="GJ",1,(1*3.6))*(AMV1træ!$AF67*LR$183+AMV1træBP!$AF67*LR$184+AMV3kul!$AF65*LR$185+AMV4træ!$AF65*LR$186+AMV4træBP!$AF65*LR$187+AVV1træ!$AF65*LR$188+AVV1kul!$AF65*LR$189+AVV2træ!$AF65*LR$190+AVV2halm!$AF65*LR$191+AVV2gasGT!$AF65*LR$192+KKV!$AF65*LR$193+HCVgas!$AF65*LR$194+SPolie!$AF65*LR$195+SPgas!$AF65*LR$196+GeoEL!$AF63*LR$197+GeoVa!$AF63*LR$198+VP!$AF63*LR$199+Sol!$AF63*LR$200+Affald!$AF67*LR$201)</f>
        <v>55.248968723386952</v>
      </c>
    </row>
    <row r="45" spans="2:330" hidden="1">
      <c r="B45" s="689"/>
      <c r="C45" s="84" t="s">
        <v>136</v>
      </c>
      <c r="D45" s="84" t="str">
        <f>"Kr/"&amp;Sammenligning!$G$9</f>
        <v>Kr/GJ</v>
      </c>
      <c r="E45" s="96">
        <f ca="1">SUM(E31:E42)</f>
        <v>59.197360462297262</v>
      </c>
      <c r="F45" s="96">
        <f t="shared" ref="F45:AC45" ca="1" si="120">SUM(F31:F42)</f>
        <v>48.772415443187469</v>
      </c>
      <c r="G45" s="465">
        <f t="shared" ca="1" si="120"/>
        <v>60.035107608309133</v>
      </c>
      <c r="H45" s="96">
        <f t="shared" ca="1" si="120"/>
        <v>56.2561401316811</v>
      </c>
      <c r="I45" s="465">
        <f t="shared" ca="1" si="120"/>
        <v>52.410331892647299</v>
      </c>
      <c r="J45" s="96">
        <f t="shared" ca="1" si="120"/>
        <v>52.328578526531324</v>
      </c>
      <c r="K45" s="96">
        <f t="shared" ca="1" si="120"/>
        <v>52.583239703738727</v>
      </c>
      <c r="L45" s="96">
        <f t="shared" ca="1" si="120"/>
        <v>50.790548405068151</v>
      </c>
      <c r="M45" s="96">
        <f t="shared" ca="1" si="120"/>
        <v>49.602822235132749</v>
      </c>
      <c r="N45" s="465">
        <f t="shared" ca="1" si="120"/>
        <v>48.383786553095348</v>
      </c>
      <c r="O45" s="96">
        <f t="shared" ca="1" si="120"/>
        <v>50.115914767427682</v>
      </c>
      <c r="P45" s="96">
        <f t="shared" ca="1" si="120"/>
        <v>50.806592769637057</v>
      </c>
      <c r="Q45" s="96">
        <f t="shared" ca="1" si="120"/>
        <v>51.470554711595263</v>
      </c>
      <c r="R45" s="96">
        <f t="shared" ca="1" si="120"/>
        <v>53.079206071773726</v>
      </c>
      <c r="S45" s="465">
        <f t="shared" ca="1" si="120"/>
        <v>53.682760492077925</v>
      </c>
      <c r="T45" s="96">
        <f t="shared" ca="1" si="120"/>
        <v>61.344408502964633</v>
      </c>
      <c r="U45" s="96">
        <f t="shared" ca="1" si="120"/>
        <v>62.189760997135245</v>
      </c>
      <c r="V45" s="96">
        <f t="shared" ca="1" si="120"/>
        <v>63.873669862659646</v>
      </c>
      <c r="W45" s="96">
        <f t="shared" ca="1" si="120"/>
        <v>63.841317238486305</v>
      </c>
      <c r="X45" s="465">
        <f t="shared" ca="1" si="120"/>
        <v>65.499891233535379</v>
      </c>
      <c r="Y45" s="96">
        <f t="shared" ca="1" si="120"/>
        <v>65.142849767843558</v>
      </c>
      <c r="Z45" s="96">
        <f t="shared" ca="1" si="120"/>
        <v>65.330545274320656</v>
      </c>
      <c r="AA45" s="96">
        <f t="shared" ca="1" si="120"/>
        <v>65.498239576182101</v>
      </c>
      <c r="AB45" s="96">
        <f t="shared" ca="1" si="120"/>
        <v>65.655669318093686</v>
      </c>
      <c r="AC45" s="465">
        <f t="shared" ca="1" si="120"/>
        <v>65.798426636580203</v>
      </c>
      <c r="AD45" s="3"/>
      <c r="AE45" s="96">
        <f ca="1">SUM(AE31:AE42)</f>
        <v>54.5686178937828</v>
      </c>
      <c r="AF45" s="96">
        <f t="shared" ref="AF45:CP45" ca="1" si="121">SUM(AF31:AF42)</f>
        <v>50.767568664957253</v>
      </c>
      <c r="AG45" s="96">
        <f t="shared" ca="1" si="121"/>
        <v>57.035609332448281</v>
      </c>
      <c r="AH45" s="96">
        <f t="shared" ca="1" si="121"/>
        <v>70.42614665019471</v>
      </c>
      <c r="AI45" s="96">
        <f t="shared" ca="1" si="121"/>
        <v>89.180125995327359</v>
      </c>
      <c r="AJ45" s="96">
        <f t="shared" ca="1" si="121"/>
        <v>73.037746639168745</v>
      </c>
      <c r="AK45" s="96">
        <f t="shared" ca="1" si="121"/>
        <v>62.8811249652924</v>
      </c>
      <c r="AL45" s="96">
        <f t="shared" ca="1" si="121"/>
        <v>-1.0719164774652157</v>
      </c>
      <c r="AM45" s="96">
        <f t="shared" ca="1" si="121"/>
        <v>73.263882084990456</v>
      </c>
      <c r="AN45" s="96">
        <f t="shared" ca="1" si="121"/>
        <v>81.575589325582939</v>
      </c>
      <c r="AO45" s="96">
        <f t="shared" ca="1" si="121"/>
        <v>56.919729795499151</v>
      </c>
      <c r="AP45" s="96">
        <f t="shared" ca="1" si="121"/>
        <v>46.631380718293322</v>
      </c>
      <c r="AQ45" s="96">
        <f t="shared" ca="1" si="121"/>
        <v>52.912347369600411</v>
      </c>
      <c r="AR45" s="96">
        <f t="shared" ca="1" si="121"/>
        <v>47.477437583207298</v>
      </c>
      <c r="AS45" s="96">
        <f t="shared" ca="1" si="121"/>
        <v>49.998620172797857</v>
      </c>
      <c r="AT45" s="96">
        <f t="shared" ca="1" si="121"/>
        <v>56.168665910152086</v>
      </c>
      <c r="AU45" s="96">
        <f t="shared" ca="1" si="121"/>
        <v>68.091685101427359</v>
      </c>
      <c r="AV45" s="96">
        <f t="shared" ca="1" si="121"/>
        <v>58.327480646156005</v>
      </c>
      <c r="AW45" s="96">
        <f t="shared" ca="1" si="121"/>
        <v>50.592866054624857</v>
      </c>
      <c r="AX45" s="96">
        <f t="shared" ca="1" si="121"/>
        <v>-4.2117664927959098</v>
      </c>
      <c r="AY45" s="96">
        <f t="shared" ca="1" si="121"/>
        <v>58.624303784362382</v>
      </c>
      <c r="AZ45" s="96">
        <f t="shared" ca="1" si="121"/>
        <v>63.720071749414657</v>
      </c>
      <c r="BA45" s="96">
        <f t="shared" ca="1" si="121"/>
        <v>47.097091718598875</v>
      </c>
      <c r="BB45" s="96">
        <f t="shared" ca="1" si="121"/>
        <v>40.96616599633294</v>
      </c>
      <c r="BC45" s="465">
        <f t="shared" ca="1" si="121"/>
        <v>69.413034996548404</v>
      </c>
      <c r="BD45" s="465">
        <f t="shared" ca="1" si="121"/>
        <v>61.141911337142091</v>
      </c>
      <c r="BE45" s="465">
        <f t="shared" ca="1" si="121"/>
        <v>63.242264194399105</v>
      </c>
      <c r="BF45" s="465">
        <f t="shared" ca="1" si="121"/>
        <v>68.643840157893976</v>
      </c>
      <c r="BG45" s="465">
        <f t="shared" ca="1" si="121"/>
        <v>83.526412149762507</v>
      </c>
      <c r="BH45" s="465">
        <f t="shared" ca="1" si="121"/>
        <v>68.830118450790934</v>
      </c>
      <c r="BI45" s="465">
        <f t="shared" ca="1" si="121"/>
        <v>58.23460246498172</v>
      </c>
      <c r="BJ45" s="465">
        <f t="shared" ca="1" si="121"/>
        <v>-3.7387041037980246</v>
      </c>
      <c r="BK45" s="465">
        <f t="shared" ca="1" si="121"/>
        <v>67.743544668072246</v>
      </c>
      <c r="BL45" s="465">
        <f t="shared" ca="1" si="121"/>
        <v>77.838344079758031</v>
      </c>
      <c r="BM45" s="465">
        <f t="shared" ca="1" si="121"/>
        <v>59.105341969877813</v>
      </c>
      <c r="BN45" s="465">
        <f t="shared" ca="1" si="121"/>
        <v>51.631197903941406</v>
      </c>
      <c r="BO45" s="96">
        <f t="shared" ca="1" si="121"/>
        <v>83.75696426750406</v>
      </c>
      <c r="BP45" s="96">
        <f t="shared" ca="1" si="121"/>
        <v>69.578645968682338</v>
      </c>
      <c r="BQ45" s="96">
        <f t="shared" ca="1" si="121"/>
        <v>65.974980039668736</v>
      </c>
      <c r="BR45" s="96">
        <f t="shared" ca="1" si="121"/>
        <v>60.592994205072898</v>
      </c>
      <c r="BS45" s="96">
        <f t="shared" ca="1" si="121"/>
        <v>70.069792070803743</v>
      </c>
      <c r="BT45" s="96">
        <f t="shared" ca="1" si="121"/>
        <v>57.971289788579178</v>
      </c>
      <c r="BU45" s="96">
        <f t="shared" ca="1" si="121"/>
        <v>47.642100524336364</v>
      </c>
      <c r="BV45" s="96">
        <f t="shared" ca="1" si="121"/>
        <v>-7.452720077587955</v>
      </c>
      <c r="BW45" s="96">
        <f t="shared" ca="1" si="121"/>
        <v>55.046730980439804</v>
      </c>
      <c r="BX45" s="96">
        <f t="shared" ca="1" si="121"/>
        <v>67.156992455541427</v>
      </c>
      <c r="BY45" s="96">
        <f t="shared" ca="1" si="121"/>
        <v>56.752115017719653</v>
      </c>
      <c r="BZ45" s="96">
        <f t="shared" ca="1" si="121"/>
        <v>53.189389824771531</v>
      </c>
      <c r="CA45" s="465">
        <f t="shared" ca="1" si="121"/>
        <v>85.442047315338272</v>
      </c>
      <c r="CB45" s="465">
        <f t="shared" ca="1" si="121"/>
        <v>75.25646138304144</v>
      </c>
      <c r="CC45" s="465">
        <f t="shared" ca="1" si="121"/>
        <v>69.266308401626787</v>
      </c>
      <c r="CD45" s="465">
        <f t="shared" ca="1" si="121"/>
        <v>56.612588186188567</v>
      </c>
      <c r="CE45" s="465">
        <f t="shared" ca="1" si="121"/>
        <v>56.600484116457018</v>
      </c>
      <c r="CF45" s="465">
        <f t="shared" ca="1" si="121"/>
        <v>29.509831559880546</v>
      </c>
      <c r="CG45" s="465">
        <f t="shared" ca="1" si="121"/>
        <v>33.216941004320269</v>
      </c>
      <c r="CH45" s="465">
        <f t="shared" ca="1" si="121"/>
        <v>-16.235493463929288</v>
      </c>
      <c r="CI45" s="465">
        <f t="shared" ca="1" si="121"/>
        <v>55.001746171266724</v>
      </c>
      <c r="CJ45" s="465">
        <f t="shared" ca="1" si="121"/>
        <v>50.283931394678028</v>
      </c>
      <c r="CK45" s="465">
        <f t="shared" ca="1" si="121"/>
        <v>65.399037865124157</v>
      </c>
      <c r="CL45" s="465">
        <f t="shared" ca="1" si="121"/>
        <v>74.301812706022844</v>
      </c>
      <c r="CM45" s="96">
        <f t="shared" ca="1" si="121"/>
        <v>81.296310883557084</v>
      </c>
      <c r="CN45" s="96">
        <f t="shared" ca="1" si="121"/>
        <v>73.123610635646074</v>
      </c>
      <c r="CO45" s="96">
        <f t="shared" ca="1" si="121"/>
        <v>68.532213114473791</v>
      </c>
      <c r="CP45" s="96">
        <f t="shared" ca="1" si="121"/>
        <v>57.034487168005519</v>
      </c>
      <c r="CQ45" s="96">
        <f t="shared" ref="CQ45:FB45" ca="1" si="122">SUM(CQ31:CQ42)</f>
        <v>53.486215664831896</v>
      </c>
      <c r="CR45" s="96">
        <f t="shared" ca="1" si="122"/>
        <v>30.990263720377442</v>
      </c>
      <c r="CS45" s="96">
        <f t="shared" ca="1" si="122"/>
        <v>34.876946934133365</v>
      </c>
      <c r="CT45" s="96">
        <f t="shared" ca="1" si="122"/>
        <v>-15.223231846377335</v>
      </c>
      <c r="CU45" s="96">
        <f t="shared" ca="1" si="122"/>
        <v>56.109926216621069</v>
      </c>
      <c r="CV45" s="96">
        <f t="shared" ca="1" si="122"/>
        <v>51.751607211295457</v>
      </c>
      <c r="CW45" s="96">
        <f t="shared" ca="1" si="122"/>
        <v>66.172738634088375</v>
      </c>
      <c r="CX45" s="96">
        <f t="shared" ca="1" si="122"/>
        <v>75.098616950596309</v>
      </c>
      <c r="CY45" s="96">
        <f t="shared" ca="1" si="122"/>
        <v>82.955855833054926</v>
      </c>
      <c r="CZ45" s="96">
        <f t="shared" ca="1" si="122"/>
        <v>75.127771174986293</v>
      </c>
      <c r="DA45" s="96">
        <f t="shared" ca="1" si="122"/>
        <v>70.328996596465998</v>
      </c>
      <c r="DB45" s="96">
        <f t="shared" ca="1" si="122"/>
        <v>56.447938848259291</v>
      </c>
      <c r="DC45" s="96">
        <f t="shared" ca="1" si="122"/>
        <v>49.482511400714635</v>
      </c>
      <c r="DD45" s="96">
        <f t="shared" ca="1" si="122"/>
        <v>31.157413828751508</v>
      </c>
      <c r="DE45" s="96">
        <f t="shared" ca="1" si="122"/>
        <v>35.275435698266527</v>
      </c>
      <c r="DF45" s="96">
        <f t="shared" ca="1" si="122"/>
        <v>-15.052856097918902</v>
      </c>
      <c r="DG45" s="96">
        <f t="shared" ca="1" si="122"/>
        <v>55.714620289553878</v>
      </c>
      <c r="DH45" s="96">
        <f t="shared" ca="1" si="122"/>
        <v>52.248814742593339</v>
      </c>
      <c r="DI45" s="96">
        <f t="shared" ca="1" si="122"/>
        <v>66.65867873460742</v>
      </c>
      <c r="DJ45" s="96">
        <f t="shared" ca="1" si="122"/>
        <v>76.051077752470107</v>
      </c>
      <c r="DK45" s="96">
        <f t="shared" ca="1" si="122"/>
        <v>85.15463462849479</v>
      </c>
      <c r="DL45" s="96">
        <f t="shared" ca="1" si="122"/>
        <v>76.134342681768686</v>
      </c>
      <c r="DM45" s="96">
        <f t="shared" ca="1" si="122"/>
        <v>70.386314267308279</v>
      </c>
      <c r="DN45" s="96">
        <f t="shared" ca="1" si="122"/>
        <v>53.193404949769139</v>
      </c>
      <c r="DO45" s="96">
        <f t="shared" ca="1" si="122"/>
        <v>42.801659129241678</v>
      </c>
      <c r="DP45" s="96">
        <f t="shared" ca="1" si="122"/>
        <v>28.617223411634484</v>
      </c>
      <c r="DQ45" s="96">
        <f t="shared" ca="1" si="122"/>
        <v>33.088924178323474</v>
      </c>
      <c r="DR45" s="96">
        <f t="shared" ca="1" si="122"/>
        <v>-16.716539208553471</v>
      </c>
      <c r="DS45" s="96">
        <f t="shared" ca="1" si="122"/>
        <v>52.057163703960363</v>
      </c>
      <c r="DT45" s="96">
        <f t="shared" ca="1" si="122"/>
        <v>50.046668346525855</v>
      </c>
      <c r="DU45" s="96">
        <f t="shared" ca="1" si="122"/>
        <v>64.701694272692293</v>
      </c>
      <c r="DV45" s="96">
        <f t="shared" ca="1" si="122"/>
        <v>75.800777101714559</v>
      </c>
      <c r="DW45" s="96">
        <f t="shared" ca="1" si="122"/>
        <v>85.002605006642639</v>
      </c>
      <c r="DX45" s="96">
        <f t="shared" ca="1" si="122"/>
        <v>76.023014340964323</v>
      </c>
      <c r="DY45" s="96">
        <f t="shared" ca="1" si="122"/>
        <v>70.140385423808368</v>
      </c>
      <c r="DZ45" s="96">
        <f t="shared" ca="1" si="122"/>
        <v>51.143922027504161</v>
      </c>
      <c r="EA45" s="96">
        <f t="shared" ca="1" si="122"/>
        <v>38.164881368423863</v>
      </c>
      <c r="EB45" s="96">
        <f t="shared" ca="1" si="122"/>
        <v>27.491098851307321</v>
      </c>
      <c r="EC45" s="96">
        <f t="shared" ca="1" si="122"/>
        <v>32.245286842721512</v>
      </c>
      <c r="ED45" s="96">
        <f t="shared" ca="1" si="122"/>
        <v>-17.467079445486529</v>
      </c>
      <c r="EE45" s="96">
        <f t="shared" ca="1" si="122"/>
        <v>50.158586840314726</v>
      </c>
      <c r="EF45" s="96">
        <f t="shared" ca="1" si="122"/>
        <v>49.108460815309904</v>
      </c>
      <c r="EG45" s="96">
        <f t="shared" ca="1" si="122"/>
        <v>63.633077507291262</v>
      </c>
      <c r="EH45" s="96">
        <f t="shared" ca="1" si="122"/>
        <v>75.946195122476482</v>
      </c>
      <c r="EI45" s="465">
        <f t="shared" ca="1" si="122"/>
        <v>84.612583772439351</v>
      </c>
      <c r="EJ45" s="465">
        <f t="shared" ca="1" si="122"/>
        <v>75.798174256919026</v>
      </c>
      <c r="EK45" s="465">
        <f t="shared" ca="1" si="122"/>
        <v>69.797161301107707</v>
      </c>
      <c r="EL45" s="465">
        <f t="shared" ca="1" si="122"/>
        <v>48.981010197952948</v>
      </c>
      <c r="EM45" s="465">
        <f t="shared" ca="1" si="122"/>
        <v>33.93741167695719</v>
      </c>
      <c r="EN45" s="465">
        <f t="shared" ca="1" si="122"/>
        <v>26.406124325558274</v>
      </c>
      <c r="EO45" s="465">
        <f t="shared" ca="1" si="122"/>
        <v>31.456188261625435</v>
      </c>
      <c r="EP45" s="465">
        <f t="shared" ca="1" si="122"/>
        <v>-18.218759738105977</v>
      </c>
      <c r="EQ45" s="465">
        <f t="shared" ca="1" si="122"/>
        <v>48.294263693488134</v>
      </c>
      <c r="ER45" s="465">
        <f t="shared" ca="1" si="122"/>
        <v>48.142648725460873</v>
      </c>
      <c r="ES45" s="465">
        <f t="shared" ca="1" si="122"/>
        <v>62.466508035964296</v>
      </c>
      <c r="ET45" s="465">
        <f t="shared" ca="1" si="122"/>
        <v>76.077753765199759</v>
      </c>
      <c r="EU45" s="96">
        <f t="shared" ca="1" si="122"/>
        <v>87.114270322265327</v>
      </c>
      <c r="EV45" s="96">
        <f t="shared" ca="1" si="122"/>
        <v>78.210235889868528</v>
      </c>
      <c r="EW45" s="96">
        <f t="shared" ca="1" si="122"/>
        <v>69.778429998856865</v>
      </c>
      <c r="EX45" s="96">
        <f t="shared" ca="1" si="122"/>
        <v>51.2234436076874</v>
      </c>
      <c r="EY45" s="96">
        <f t="shared" ca="1" si="122"/>
        <v>36.235920888959264</v>
      </c>
      <c r="EZ45" s="96">
        <f t="shared" ca="1" si="122"/>
        <v>28.956654152881612</v>
      </c>
      <c r="FA45" s="96">
        <f t="shared" ca="1" si="122"/>
        <v>33.298346542478328</v>
      </c>
      <c r="FB45" s="96">
        <f t="shared" ca="1" si="122"/>
        <v>-14.83018065241292</v>
      </c>
      <c r="FC45" s="96">
        <f t="shared" ref="FC45:HN45" ca="1" si="123">SUM(FC31:FC42)</f>
        <v>49.830556926630848</v>
      </c>
      <c r="FD45" s="96">
        <f t="shared" ca="1" si="123"/>
        <v>49.037453755511685</v>
      </c>
      <c r="FE45" s="96">
        <f t="shared" ca="1" si="123"/>
        <v>62.785553646286687</v>
      </c>
      <c r="FF45" s="96">
        <f t="shared" ca="1" si="123"/>
        <v>74.527838682703063</v>
      </c>
      <c r="FG45" s="96">
        <f t="shared" ca="1" si="123"/>
        <v>89.244358740135368</v>
      </c>
      <c r="FH45" s="96">
        <f t="shared" ca="1" si="123"/>
        <v>79.577745871846034</v>
      </c>
      <c r="FI45" s="96">
        <f t="shared" ca="1" si="123"/>
        <v>68.584662074271122</v>
      </c>
      <c r="FJ45" s="96">
        <f t="shared" ca="1" si="123"/>
        <v>52.061086861830724</v>
      </c>
      <c r="FK45" s="96">
        <f t="shared" ca="1" si="123"/>
        <v>37.03271427796134</v>
      </c>
      <c r="FL45" s="96">
        <f t="shared" ca="1" si="123"/>
        <v>30.157985044778528</v>
      </c>
      <c r="FM45" s="96">
        <f t="shared" ca="1" si="123"/>
        <v>33.867804934170671</v>
      </c>
      <c r="FN45" s="96">
        <f t="shared" ca="1" si="123"/>
        <v>-12.211164390999983</v>
      </c>
      <c r="FO45" s="96">
        <f t="shared" ca="1" si="123"/>
        <v>49.720055285418518</v>
      </c>
      <c r="FP45" s="96">
        <f t="shared" ca="1" si="123"/>
        <v>48.509796358221095</v>
      </c>
      <c r="FQ45" s="96">
        <f t="shared" ca="1" si="123"/>
        <v>61.988320617733422</v>
      </c>
      <c r="FR45" s="96">
        <f t="shared" ca="1" si="123"/>
        <v>73.731920105647205</v>
      </c>
      <c r="FS45" s="96">
        <f t="shared" ca="1" si="123"/>
        <v>91.14878056979002</v>
      </c>
      <c r="FT45" s="96">
        <f t="shared" ca="1" si="123"/>
        <v>80.666724189448047</v>
      </c>
      <c r="FU45" s="96">
        <f t="shared" ca="1" si="123"/>
        <v>67.257474586396171</v>
      </c>
      <c r="FV45" s="96">
        <f t="shared" ca="1" si="123"/>
        <v>52.925693270026414</v>
      </c>
      <c r="FW45" s="96">
        <f t="shared" ca="1" si="123"/>
        <v>37.816124842236434</v>
      </c>
      <c r="FX45" s="96">
        <f t="shared" ca="1" si="123"/>
        <v>31.355784860356401</v>
      </c>
      <c r="FY45" s="96">
        <f t="shared" ca="1" si="123"/>
        <v>34.425872762722776</v>
      </c>
      <c r="FZ45" s="96">
        <f t="shared" ca="1" si="123"/>
        <v>-9.4098147938724885</v>
      </c>
      <c r="GA45" s="96">
        <f t="shared" ca="1" si="123"/>
        <v>49.605480198974689</v>
      </c>
      <c r="GB45" s="96">
        <f t="shared" ca="1" si="123"/>
        <v>47.953313734696977</v>
      </c>
      <c r="GC45" s="96">
        <f t="shared" ca="1" si="123"/>
        <v>61.248843959398449</v>
      </c>
      <c r="GD45" s="96">
        <f t="shared" ca="1" si="123"/>
        <v>73.275752057503581</v>
      </c>
      <c r="GE45" s="96">
        <f t="shared" ca="1" si="123"/>
        <v>92.413405052775886</v>
      </c>
      <c r="GF45" s="96">
        <f t="shared" ca="1" si="123"/>
        <v>81.759996279881022</v>
      </c>
      <c r="GG45" s="96">
        <f t="shared" ca="1" si="123"/>
        <v>66.958301072017377</v>
      </c>
      <c r="GH45" s="96">
        <f t="shared" ca="1" si="123"/>
        <v>55.25392852798749</v>
      </c>
      <c r="GI45" s="96">
        <f t="shared" ca="1" si="123"/>
        <v>39.730940669619663</v>
      </c>
      <c r="GJ45" s="96">
        <f t="shared" ca="1" si="123"/>
        <v>33.847675831053571</v>
      </c>
      <c r="GK45" s="96">
        <f t="shared" ca="1" si="123"/>
        <v>36.239690757813364</v>
      </c>
      <c r="GL45" s="96">
        <f t="shared" ca="1" si="123"/>
        <v>-5.3745317641242849</v>
      </c>
      <c r="GM45" s="96">
        <f t="shared" ca="1" si="123"/>
        <v>51.035829252175084</v>
      </c>
      <c r="GN45" s="96">
        <f t="shared" ca="1" si="123"/>
        <v>48.74059902645714</v>
      </c>
      <c r="GO45" s="96">
        <f t="shared" ca="1" si="123"/>
        <v>61.822535287220006</v>
      </c>
      <c r="GP45" s="96">
        <f t="shared" ca="1" si="123"/>
        <v>73.408242710544343</v>
      </c>
      <c r="GQ45" s="465">
        <f t="shared" ca="1" si="123"/>
        <v>93.757011886583001</v>
      </c>
      <c r="GR45" s="465">
        <f t="shared" ca="1" si="123"/>
        <v>82.236101940141822</v>
      </c>
      <c r="GS45" s="465">
        <f t="shared" ca="1" si="123"/>
        <v>65.442926414914155</v>
      </c>
      <c r="GT45" s="465">
        <f t="shared" ca="1" si="123"/>
        <v>56.172417216183412</v>
      </c>
      <c r="GU45" s="465">
        <f t="shared" ca="1" si="123"/>
        <v>40.39676423313275</v>
      </c>
      <c r="GV45" s="465">
        <f t="shared" ca="1" si="123"/>
        <v>35.026808110611938</v>
      </c>
      <c r="GW45" s="465">
        <f t="shared" ca="1" si="123"/>
        <v>36.780969737383614</v>
      </c>
      <c r="GX45" s="465">
        <f t="shared" ca="1" si="123"/>
        <v>-2.114277518200204</v>
      </c>
      <c r="GY45" s="465">
        <f t="shared" ca="1" si="123"/>
        <v>50.891093778369019</v>
      </c>
      <c r="GZ45" s="465">
        <f t="shared" ca="1" si="123"/>
        <v>48.123644024339264</v>
      </c>
      <c r="HA45" s="465">
        <f t="shared" ca="1" si="123"/>
        <v>61.206635534387708</v>
      </c>
      <c r="HB45" s="465">
        <f t="shared" ca="1" si="123"/>
        <v>73.74207573255174</v>
      </c>
      <c r="HC45" s="96">
        <f t="shared" ca="1" si="123"/>
        <v>98.796583976723809</v>
      </c>
      <c r="HD45" s="96">
        <f t="shared" ca="1" si="123"/>
        <v>99.962040477864363</v>
      </c>
      <c r="HE45" s="96">
        <f t="shared" ca="1" si="123"/>
        <v>90.532387674522411</v>
      </c>
      <c r="HF45" s="96">
        <f t="shared" ca="1" si="123"/>
        <v>72.581645783723744</v>
      </c>
      <c r="HG45" s="96">
        <f t="shared" ca="1" si="123"/>
        <v>36.478928711564002</v>
      </c>
      <c r="HH45" s="96">
        <f t="shared" ca="1" si="123"/>
        <v>38.090424425092408</v>
      </c>
      <c r="HI45" s="96">
        <f t="shared" ca="1" si="123"/>
        <v>33.382934427781358</v>
      </c>
      <c r="HJ45" s="96">
        <f t="shared" ca="1" si="123"/>
        <v>-5.3344967735866149</v>
      </c>
      <c r="HK45" s="96">
        <f t="shared" ca="1" si="123"/>
        <v>50.813181348910575</v>
      </c>
      <c r="HL45" s="96">
        <f t="shared" ca="1" si="123"/>
        <v>57.226984858865762</v>
      </c>
      <c r="HM45" s="96">
        <f t="shared" ca="1" si="123"/>
        <v>77.531301995033388</v>
      </c>
      <c r="HN45" s="96">
        <f t="shared" ca="1" si="123"/>
        <v>82.122042352971022</v>
      </c>
      <c r="HO45" s="96">
        <f t="shared" ref="HO45:JZ45" ca="1" si="124">SUM(HO31:HO42)</f>
        <v>100.47980312865</v>
      </c>
      <c r="HP45" s="96">
        <f t="shared" ca="1" si="124"/>
        <v>101.83192865685817</v>
      </c>
      <c r="HQ45" s="96">
        <f t="shared" ca="1" si="124"/>
        <v>91.740257710564592</v>
      </c>
      <c r="HR45" s="96">
        <f t="shared" ca="1" si="124"/>
        <v>72.929901176089899</v>
      </c>
      <c r="HS45" s="96">
        <f t="shared" ca="1" si="124"/>
        <v>36.863305859395091</v>
      </c>
      <c r="HT45" s="96">
        <f t="shared" ca="1" si="124"/>
        <v>38.444792000670077</v>
      </c>
      <c r="HU45" s="96">
        <f t="shared" ca="1" si="124"/>
        <v>33.709282138852252</v>
      </c>
      <c r="HV45" s="96">
        <f t="shared" ca="1" si="124"/>
        <v>-4.8563625412543274</v>
      </c>
      <c r="HW45" s="96">
        <f t="shared" ca="1" si="124"/>
        <v>51.1404725392496</v>
      </c>
      <c r="HX45" s="96">
        <f t="shared" ca="1" si="124"/>
        <v>57.674250645126136</v>
      </c>
      <c r="HY45" s="96">
        <f t="shared" ca="1" si="124"/>
        <v>78.710353053797235</v>
      </c>
      <c r="HZ45" s="96">
        <f t="shared" ca="1" si="124"/>
        <v>83.797969837454929</v>
      </c>
      <c r="IA45" s="96">
        <f t="shared" ca="1" si="124"/>
        <v>102.14897843547361</v>
      </c>
      <c r="IB45" s="96">
        <f t="shared" ca="1" si="124"/>
        <v>103.93306921836394</v>
      </c>
      <c r="IC45" s="96">
        <f t="shared" ca="1" si="124"/>
        <v>92.89037693607969</v>
      </c>
      <c r="ID45" s="96">
        <f t="shared" ca="1" si="124"/>
        <v>73.836291388368522</v>
      </c>
      <c r="IE45" s="96">
        <f t="shared" ca="1" si="124"/>
        <v>38.583886252865021</v>
      </c>
      <c r="IF45" s="96">
        <f t="shared" ca="1" si="124"/>
        <v>40.180038724658381</v>
      </c>
      <c r="IG45" s="96">
        <f t="shared" ca="1" si="124"/>
        <v>35.212241011250342</v>
      </c>
      <c r="IH45" s="96">
        <f t="shared" ca="1" si="124"/>
        <v>-3.3493390718191733</v>
      </c>
      <c r="II45" s="96">
        <f t="shared" ca="1" si="124"/>
        <v>52.867943134692261</v>
      </c>
      <c r="IJ45" s="96">
        <f t="shared" ca="1" si="124"/>
        <v>59.528234070924086</v>
      </c>
      <c r="IK45" s="96">
        <f t="shared" ca="1" si="124"/>
        <v>80.670900714303443</v>
      </c>
      <c r="IL45" s="96">
        <f t="shared" ca="1" si="124"/>
        <v>86.286871043492425</v>
      </c>
      <c r="IM45" s="96">
        <f t="shared" ca="1" si="124"/>
        <v>103.73353370640432</v>
      </c>
      <c r="IN45" s="96">
        <f t="shared" ca="1" si="124"/>
        <v>105.44609010088065</v>
      </c>
      <c r="IO45" s="96">
        <f t="shared" ca="1" si="124"/>
        <v>94.079048630641424</v>
      </c>
      <c r="IP45" s="96">
        <f t="shared" ca="1" si="124"/>
        <v>73.619935498244217</v>
      </c>
      <c r="IQ45" s="96">
        <f t="shared" ca="1" si="124"/>
        <v>37.632315562508332</v>
      </c>
      <c r="IR45" s="96">
        <f t="shared" ca="1" si="124"/>
        <v>39.155229921399581</v>
      </c>
      <c r="IS45" s="96">
        <f t="shared" ca="1" si="124"/>
        <v>34.362060656247799</v>
      </c>
      <c r="IT45" s="96">
        <f t="shared" ca="1" si="124"/>
        <v>-3.8666503228339906</v>
      </c>
      <c r="IU45" s="96">
        <f t="shared" ca="1" si="124"/>
        <v>51.796779110700982</v>
      </c>
      <c r="IV45" s="96">
        <f t="shared" ca="1" si="124"/>
        <v>58.558017958697917</v>
      </c>
      <c r="IW45" s="96">
        <f t="shared" ca="1" si="124"/>
        <v>80.998801731275492</v>
      </c>
      <c r="IX45" s="96">
        <f t="shared" ca="1" si="124"/>
        <v>87.040963793983877</v>
      </c>
      <c r="IY45" s="465">
        <f t="shared" ca="1" si="124"/>
        <v>105.32951937682577</v>
      </c>
      <c r="IZ45" s="465">
        <f t="shared" ca="1" si="124"/>
        <v>107.46566131103351</v>
      </c>
      <c r="JA45" s="465">
        <f t="shared" ca="1" si="124"/>
        <v>95.179187516987525</v>
      </c>
      <c r="JB45" s="465">
        <f t="shared" ca="1" si="124"/>
        <v>74.522076185398561</v>
      </c>
      <c r="JC45" s="465">
        <f t="shared" ca="1" si="124"/>
        <v>39.353096549418375</v>
      </c>
      <c r="JD45" s="465">
        <f t="shared" ca="1" si="124"/>
        <v>40.891607175298468</v>
      </c>
      <c r="JE45" s="465">
        <f t="shared" ca="1" si="124"/>
        <v>35.865027987415715</v>
      </c>
      <c r="JF45" s="465">
        <f t="shared" ca="1" si="124"/>
        <v>-2.3365741292601783</v>
      </c>
      <c r="JG45" s="465">
        <f t="shared" ca="1" si="124"/>
        <v>53.525409317974216</v>
      </c>
      <c r="JH45" s="465">
        <f t="shared" ca="1" si="124"/>
        <v>60.404939448558892</v>
      </c>
      <c r="JI45" s="465">
        <f t="shared" ca="1" si="124"/>
        <v>82.914097315254125</v>
      </c>
      <c r="JJ45" s="465">
        <f t="shared" ca="1" si="124"/>
        <v>89.459184724042089</v>
      </c>
      <c r="JK45" s="96">
        <f t="shared" ca="1" si="124"/>
        <v>107.38823102902356</v>
      </c>
      <c r="JL45" s="96">
        <f t="shared" ca="1" si="124"/>
        <v>109.17746493867853</v>
      </c>
      <c r="JM45" s="96">
        <f t="shared" ca="1" si="124"/>
        <v>96.467710828482495</v>
      </c>
      <c r="JN45" s="96">
        <f t="shared" ca="1" si="124"/>
        <v>73.900012656397308</v>
      </c>
      <c r="JO45" s="96">
        <f t="shared" ca="1" si="124"/>
        <v>39.49912021429607</v>
      </c>
      <c r="JP45" s="96">
        <f t="shared" ca="1" si="124"/>
        <v>38.115888837130342</v>
      </c>
      <c r="JQ45" s="96">
        <f t="shared" ca="1" si="124"/>
        <v>34.374690653444802</v>
      </c>
      <c r="JR45" s="96">
        <f t="shared" ca="1" si="124"/>
        <v>-3.9123367548402754</v>
      </c>
      <c r="JS45" s="96">
        <f t="shared" ca="1" si="124"/>
        <v>48.346661046705911</v>
      </c>
      <c r="JT45" s="96">
        <f t="shared" ca="1" si="124"/>
        <v>57.459095202623956</v>
      </c>
      <c r="JU45" s="96">
        <f t="shared" ca="1" si="124"/>
        <v>85.76822934108489</v>
      </c>
      <c r="JV45" s="96">
        <f t="shared" ca="1" si="124"/>
        <v>91.932188453678478</v>
      </c>
      <c r="JW45" s="96">
        <f t="shared" ca="1" si="124"/>
        <v>108.65284386174413</v>
      </c>
      <c r="JX45" s="96">
        <f t="shared" ca="1" si="124"/>
        <v>110.15422412915724</v>
      </c>
      <c r="JY45" s="96">
        <f t="shared" ca="1" si="124"/>
        <v>97.180461907398737</v>
      </c>
      <c r="JZ45" s="96">
        <f t="shared" ca="1" si="124"/>
        <v>73.764347384733711</v>
      </c>
      <c r="KA45" s="96">
        <f t="shared" ref="KA45:LR45" ca="1" si="125">SUM(KA31:KA42)</f>
        <v>40.853895154577458</v>
      </c>
      <c r="KB45" s="96">
        <f t="shared" ca="1" si="125"/>
        <v>36.626178372188868</v>
      </c>
      <c r="KC45" s="96">
        <f t="shared" ca="1" si="125"/>
        <v>34.076873007960728</v>
      </c>
      <c r="KD45" s="96">
        <f t="shared" ca="1" si="125"/>
        <v>-4.4573614315556682</v>
      </c>
      <c r="KE45" s="96">
        <f t="shared" ca="1" si="125"/>
        <v>44.597090687506174</v>
      </c>
      <c r="KF45" s="96">
        <f t="shared" ca="1" si="125"/>
        <v>55.763808257701939</v>
      </c>
      <c r="KG45" s="96">
        <f t="shared" ca="1" si="125"/>
        <v>88.703810956206922</v>
      </c>
      <c r="KH45" s="96">
        <f t="shared" ca="1" si="125"/>
        <v>94.624195829876626</v>
      </c>
      <c r="KI45" s="96">
        <f t="shared" ca="1" si="125"/>
        <v>109.86743931415307</v>
      </c>
      <c r="KJ45" s="96">
        <f t="shared" ca="1" si="125"/>
        <v>110.97783398045593</v>
      </c>
      <c r="KK45" s="96">
        <f t="shared" ca="1" si="125"/>
        <v>97.87407832231159</v>
      </c>
      <c r="KL45" s="96">
        <f t="shared" ca="1" si="125"/>
        <v>73.59600947203009</v>
      </c>
      <c r="KM45" s="96">
        <f t="shared" ca="1" si="125"/>
        <v>42.109243151177253</v>
      </c>
      <c r="KN45" s="96">
        <f t="shared" ca="1" si="125"/>
        <v>35.035469712284375</v>
      </c>
      <c r="KO45" s="96">
        <f t="shared" ca="1" si="125"/>
        <v>33.795427640344094</v>
      </c>
      <c r="KP45" s="96">
        <f t="shared" ca="1" si="125"/>
        <v>-4.9882291962138439</v>
      </c>
      <c r="KQ45" s="96">
        <f t="shared" ca="1" si="125"/>
        <v>40.881047850535737</v>
      </c>
      <c r="KR45" s="96">
        <f t="shared" ca="1" si="125"/>
        <v>53.974887861938889</v>
      </c>
      <c r="KS45" s="96">
        <f t="shared" ca="1" si="125"/>
        <v>91.407141645327769</v>
      </c>
      <c r="KT45" s="96">
        <f t="shared" ca="1" si="125"/>
        <v>97.417807697385143</v>
      </c>
      <c r="KU45" s="96">
        <f t="shared" ca="1" si="125"/>
        <v>111.05653707641719</v>
      </c>
      <c r="KV45" s="96">
        <f t="shared" ca="1" si="125"/>
        <v>111.67416921794594</v>
      </c>
      <c r="KW45" s="96">
        <f t="shared" ca="1" si="125"/>
        <v>98.565252050150448</v>
      </c>
      <c r="KX45" s="96">
        <f t="shared" ca="1" si="125"/>
        <v>73.394259301256284</v>
      </c>
      <c r="KY45" s="96">
        <f t="shared" ca="1" si="125"/>
        <v>43.278165705852359</v>
      </c>
      <c r="KZ45" s="96">
        <f t="shared" ca="1" si="125"/>
        <v>33.335091926439375</v>
      </c>
      <c r="LA45" s="96">
        <f t="shared" ca="1" si="125"/>
        <v>33.530462413399697</v>
      </c>
      <c r="LB45" s="96">
        <f t="shared" ca="1" si="125"/>
        <v>-5.5036583272122428</v>
      </c>
      <c r="LC45" s="96">
        <f t="shared" ca="1" si="125"/>
        <v>37.200974043250511</v>
      </c>
      <c r="LD45" s="96">
        <f t="shared" ca="1" si="125"/>
        <v>52.090758725052886</v>
      </c>
      <c r="LE45" s="96">
        <f t="shared" ca="1" si="125"/>
        <v>93.902162034054086</v>
      </c>
      <c r="LF45" s="96">
        <f t="shared" ca="1" si="125"/>
        <v>100.33042184048665</v>
      </c>
      <c r="LG45" s="465">
        <f t="shared" ca="1" si="125"/>
        <v>112.2060287428715</v>
      </c>
      <c r="LH45" s="465">
        <f t="shared" ca="1" si="125"/>
        <v>112.2297946092323</v>
      </c>
      <c r="LI45" s="465">
        <f t="shared" ca="1" si="125"/>
        <v>99.243955104769341</v>
      </c>
      <c r="LJ45" s="465">
        <f t="shared" ca="1" si="125"/>
        <v>73.156401937785631</v>
      </c>
      <c r="LK45" s="465">
        <f t="shared" ca="1" si="125"/>
        <v>44.371062841224152</v>
      </c>
      <c r="LL45" s="465">
        <f t="shared" ca="1" si="125"/>
        <v>31.515147745230792</v>
      </c>
      <c r="LM45" s="465">
        <f t="shared" ca="1" si="125"/>
        <v>33.282085981930713</v>
      </c>
      <c r="LN45" s="465">
        <f t="shared" ca="1" si="125"/>
        <v>-6.0023042647928122</v>
      </c>
      <c r="LO45" s="465">
        <f t="shared" ca="1" si="125"/>
        <v>33.559292216051219</v>
      </c>
      <c r="LP45" s="465">
        <f t="shared" ca="1" si="125"/>
        <v>50.107296395818786</v>
      </c>
      <c r="LQ45" s="465">
        <f t="shared" ca="1" si="125"/>
        <v>96.194382983997244</v>
      </c>
      <c r="LR45" s="465">
        <f t="shared" ca="1" si="125"/>
        <v>103.33534393736183</v>
      </c>
    </row>
    <row r="46" spans="2:330" hidden="1">
      <c r="B46" s="3"/>
      <c r="C46" s="83" t="s">
        <v>137</v>
      </c>
      <c r="D46" s="83" t="str">
        <f>"Kr/"&amp;Sammenligning!$G$9</f>
        <v>Kr/GJ</v>
      </c>
      <c r="E46" s="197">
        <f ca="1">SUM(E33:E42)</f>
        <v>59.197360462297262</v>
      </c>
      <c r="F46" s="197">
        <f t="shared" ref="F46:AC46" ca="1" si="126">SUM(F33:F42)</f>
        <v>48.772415443187469</v>
      </c>
      <c r="G46" s="630">
        <f t="shared" ca="1" si="126"/>
        <v>60.035107608309133</v>
      </c>
      <c r="H46" s="197">
        <f t="shared" ca="1" si="126"/>
        <v>56.2561401316811</v>
      </c>
      <c r="I46" s="630">
        <f t="shared" ca="1" si="126"/>
        <v>52.410331892647299</v>
      </c>
      <c r="J46" s="197">
        <f t="shared" ca="1" si="126"/>
        <v>52.328578526531324</v>
      </c>
      <c r="K46" s="197">
        <f t="shared" ca="1" si="126"/>
        <v>52.583239703738727</v>
      </c>
      <c r="L46" s="197">
        <f t="shared" ca="1" si="126"/>
        <v>50.790548405068151</v>
      </c>
      <c r="M46" s="197">
        <f t="shared" ca="1" si="126"/>
        <v>49.602822235132749</v>
      </c>
      <c r="N46" s="630">
        <f t="shared" ca="1" si="126"/>
        <v>48.383786553095348</v>
      </c>
      <c r="O46" s="197">
        <f t="shared" ca="1" si="126"/>
        <v>50.115914767427682</v>
      </c>
      <c r="P46" s="197">
        <f t="shared" ca="1" si="126"/>
        <v>50.806592769637057</v>
      </c>
      <c r="Q46" s="197">
        <f t="shared" ca="1" si="126"/>
        <v>51.470554711595263</v>
      </c>
      <c r="R46" s="197">
        <f t="shared" ca="1" si="126"/>
        <v>53.079206071773726</v>
      </c>
      <c r="S46" s="630">
        <f t="shared" ca="1" si="126"/>
        <v>53.682760492077925</v>
      </c>
      <c r="T46" s="197">
        <f t="shared" ca="1" si="126"/>
        <v>61.344408502964633</v>
      </c>
      <c r="U46" s="197">
        <f t="shared" ca="1" si="126"/>
        <v>62.189760997135245</v>
      </c>
      <c r="V46" s="197">
        <f t="shared" ca="1" si="126"/>
        <v>63.873669862659646</v>
      </c>
      <c r="W46" s="197">
        <f t="shared" ca="1" si="126"/>
        <v>63.841317238486305</v>
      </c>
      <c r="X46" s="630">
        <f t="shared" ca="1" si="126"/>
        <v>65.499891233535379</v>
      </c>
      <c r="Y46" s="197">
        <f t="shared" ca="1" si="126"/>
        <v>65.142849767843558</v>
      </c>
      <c r="Z46" s="197">
        <f t="shared" ca="1" si="126"/>
        <v>65.330545274320656</v>
      </c>
      <c r="AA46" s="197">
        <f t="shared" ca="1" si="126"/>
        <v>65.498239576182101</v>
      </c>
      <c r="AB46" s="197">
        <f t="shared" ca="1" si="126"/>
        <v>65.655669318093686</v>
      </c>
      <c r="AC46" s="630">
        <f t="shared" ca="1" si="126"/>
        <v>65.798426636580203</v>
      </c>
      <c r="AD46" s="3"/>
      <c r="AE46" s="197">
        <f t="shared" ref="AE46:CP46" ca="1" si="127">SUM(AE33:AE42)</f>
        <v>54.5686178937828</v>
      </c>
      <c r="AF46" s="197">
        <f t="shared" ca="1" si="127"/>
        <v>50.767568664957253</v>
      </c>
      <c r="AG46" s="197">
        <f t="shared" ca="1" si="127"/>
        <v>57.035609332448281</v>
      </c>
      <c r="AH46" s="197">
        <f t="shared" ca="1" si="127"/>
        <v>70.42614665019471</v>
      </c>
      <c r="AI46" s="197">
        <f t="shared" ca="1" si="127"/>
        <v>89.180125995327359</v>
      </c>
      <c r="AJ46" s="197">
        <f t="shared" ca="1" si="127"/>
        <v>73.037746639168745</v>
      </c>
      <c r="AK46" s="197">
        <f t="shared" ca="1" si="127"/>
        <v>62.8811249652924</v>
      </c>
      <c r="AL46" s="197">
        <f t="shared" ca="1" si="127"/>
        <v>-1.0719164774652157</v>
      </c>
      <c r="AM46" s="197">
        <f t="shared" ca="1" si="127"/>
        <v>73.263882084990456</v>
      </c>
      <c r="AN46" s="197">
        <f t="shared" ca="1" si="127"/>
        <v>81.575589325582939</v>
      </c>
      <c r="AO46" s="197">
        <f t="shared" ca="1" si="127"/>
        <v>56.919729795499151</v>
      </c>
      <c r="AP46" s="197">
        <f t="shared" ca="1" si="127"/>
        <v>46.631380718293322</v>
      </c>
      <c r="AQ46" s="197">
        <f t="shared" ca="1" si="127"/>
        <v>52.912347369600411</v>
      </c>
      <c r="AR46" s="197">
        <f t="shared" ca="1" si="127"/>
        <v>47.477437583207298</v>
      </c>
      <c r="AS46" s="197">
        <f t="shared" ca="1" si="127"/>
        <v>49.998620172797857</v>
      </c>
      <c r="AT46" s="197">
        <f t="shared" ca="1" si="127"/>
        <v>56.168665910152086</v>
      </c>
      <c r="AU46" s="197">
        <f t="shared" ca="1" si="127"/>
        <v>68.091685101427359</v>
      </c>
      <c r="AV46" s="197">
        <f t="shared" ca="1" si="127"/>
        <v>58.327480646156005</v>
      </c>
      <c r="AW46" s="197">
        <f t="shared" ca="1" si="127"/>
        <v>50.592866054624857</v>
      </c>
      <c r="AX46" s="197">
        <f t="shared" ca="1" si="127"/>
        <v>-4.2117664927959098</v>
      </c>
      <c r="AY46" s="197">
        <f t="shared" ca="1" si="127"/>
        <v>58.624303784362382</v>
      </c>
      <c r="AZ46" s="197">
        <f t="shared" ca="1" si="127"/>
        <v>63.720071749414657</v>
      </c>
      <c r="BA46" s="197">
        <f t="shared" ca="1" si="127"/>
        <v>47.097091718598875</v>
      </c>
      <c r="BB46" s="197">
        <f t="shared" ca="1" si="127"/>
        <v>40.96616599633294</v>
      </c>
      <c r="BC46" s="630">
        <f t="shared" ca="1" si="127"/>
        <v>69.413034996548404</v>
      </c>
      <c r="BD46" s="630">
        <f t="shared" ca="1" si="127"/>
        <v>61.141911337142091</v>
      </c>
      <c r="BE46" s="630">
        <f t="shared" ca="1" si="127"/>
        <v>63.242264194399105</v>
      </c>
      <c r="BF46" s="630">
        <f t="shared" ca="1" si="127"/>
        <v>68.643840157893976</v>
      </c>
      <c r="BG46" s="630">
        <f t="shared" ca="1" si="127"/>
        <v>83.526412149762507</v>
      </c>
      <c r="BH46" s="630">
        <f t="shared" ca="1" si="127"/>
        <v>68.830118450790934</v>
      </c>
      <c r="BI46" s="630">
        <f t="shared" ca="1" si="127"/>
        <v>58.23460246498172</v>
      </c>
      <c r="BJ46" s="630">
        <f t="shared" ca="1" si="127"/>
        <v>-3.7387041037980246</v>
      </c>
      <c r="BK46" s="630">
        <f t="shared" ca="1" si="127"/>
        <v>67.743544668072246</v>
      </c>
      <c r="BL46" s="630">
        <f t="shared" ca="1" si="127"/>
        <v>77.838344079758031</v>
      </c>
      <c r="BM46" s="630">
        <f t="shared" ca="1" si="127"/>
        <v>59.105341969877813</v>
      </c>
      <c r="BN46" s="630">
        <f t="shared" ca="1" si="127"/>
        <v>51.631197903941406</v>
      </c>
      <c r="BO46" s="197">
        <f t="shared" ca="1" si="127"/>
        <v>83.75696426750406</v>
      </c>
      <c r="BP46" s="197">
        <f t="shared" ca="1" si="127"/>
        <v>69.578645968682338</v>
      </c>
      <c r="BQ46" s="197">
        <f t="shared" ca="1" si="127"/>
        <v>65.974980039668736</v>
      </c>
      <c r="BR46" s="197">
        <f t="shared" ca="1" si="127"/>
        <v>60.592994205072898</v>
      </c>
      <c r="BS46" s="197">
        <f t="shared" ca="1" si="127"/>
        <v>70.069792070803743</v>
      </c>
      <c r="BT46" s="197">
        <f t="shared" ca="1" si="127"/>
        <v>57.971289788579178</v>
      </c>
      <c r="BU46" s="197">
        <f t="shared" ca="1" si="127"/>
        <v>47.642100524336364</v>
      </c>
      <c r="BV46" s="197">
        <f t="shared" ca="1" si="127"/>
        <v>-7.452720077587955</v>
      </c>
      <c r="BW46" s="197">
        <f t="shared" ca="1" si="127"/>
        <v>55.046730980439804</v>
      </c>
      <c r="BX46" s="197">
        <f t="shared" ca="1" si="127"/>
        <v>67.156992455541427</v>
      </c>
      <c r="BY46" s="197">
        <f t="shared" ca="1" si="127"/>
        <v>56.752115017719653</v>
      </c>
      <c r="BZ46" s="197">
        <f t="shared" ca="1" si="127"/>
        <v>53.189389824771531</v>
      </c>
      <c r="CA46" s="630">
        <f t="shared" ca="1" si="127"/>
        <v>85.442047315338272</v>
      </c>
      <c r="CB46" s="630">
        <f t="shared" ca="1" si="127"/>
        <v>75.25646138304144</v>
      </c>
      <c r="CC46" s="630">
        <f t="shared" ca="1" si="127"/>
        <v>69.266308401626787</v>
      </c>
      <c r="CD46" s="630">
        <f t="shared" ca="1" si="127"/>
        <v>56.612588186188567</v>
      </c>
      <c r="CE46" s="630">
        <f t="shared" ca="1" si="127"/>
        <v>56.600484116457018</v>
      </c>
      <c r="CF46" s="630">
        <f t="shared" ca="1" si="127"/>
        <v>29.509831559880546</v>
      </c>
      <c r="CG46" s="630">
        <f t="shared" ca="1" si="127"/>
        <v>33.216941004320269</v>
      </c>
      <c r="CH46" s="630">
        <f t="shared" ca="1" si="127"/>
        <v>-16.235493463929288</v>
      </c>
      <c r="CI46" s="630">
        <f t="shared" ca="1" si="127"/>
        <v>55.001746171266724</v>
      </c>
      <c r="CJ46" s="630">
        <f t="shared" ca="1" si="127"/>
        <v>50.283931394678028</v>
      </c>
      <c r="CK46" s="630">
        <f t="shared" ca="1" si="127"/>
        <v>65.399037865124157</v>
      </c>
      <c r="CL46" s="630">
        <f t="shared" ca="1" si="127"/>
        <v>74.301812706022844</v>
      </c>
      <c r="CM46" s="197">
        <f t="shared" ca="1" si="127"/>
        <v>81.296310883557084</v>
      </c>
      <c r="CN46" s="197">
        <f t="shared" ca="1" si="127"/>
        <v>73.123610635646074</v>
      </c>
      <c r="CO46" s="197">
        <f t="shared" ca="1" si="127"/>
        <v>68.532213114473791</v>
      </c>
      <c r="CP46" s="197">
        <f t="shared" ca="1" si="127"/>
        <v>57.034487168005519</v>
      </c>
      <c r="CQ46" s="197">
        <f t="shared" ref="CQ46:FB46" ca="1" si="128">SUM(CQ33:CQ42)</f>
        <v>53.486215664831896</v>
      </c>
      <c r="CR46" s="197">
        <f t="shared" ca="1" si="128"/>
        <v>30.990263720377442</v>
      </c>
      <c r="CS46" s="197">
        <f t="shared" ca="1" si="128"/>
        <v>34.876946934133365</v>
      </c>
      <c r="CT46" s="197">
        <f t="shared" ca="1" si="128"/>
        <v>-15.223231846377335</v>
      </c>
      <c r="CU46" s="197">
        <f t="shared" ca="1" si="128"/>
        <v>56.109926216621069</v>
      </c>
      <c r="CV46" s="197">
        <f t="shared" ca="1" si="128"/>
        <v>51.751607211295457</v>
      </c>
      <c r="CW46" s="197">
        <f t="shared" ca="1" si="128"/>
        <v>66.172738634088375</v>
      </c>
      <c r="CX46" s="197">
        <f t="shared" ca="1" si="128"/>
        <v>75.098616950596309</v>
      </c>
      <c r="CY46" s="197">
        <f t="shared" ca="1" si="128"/>
        <v>82.955855833054926</v>
      </c>
      <c r="CZ46" s="197">
        <f t="shared" ca="1" si="128"/>
        <v>75.127771174986293</v>
      </c>
      <c r="DA46" s="197">
        <f t="shared" ca="1" si="128"/>
        <v>70.328996596465998</v>
      </c>
      <c r="DB46" s="197">
        <f t="shared" ca="1" si="128"/>
        <v>56.447938848259291</v>
      </c>
      <c r="DC46" s="197">
        <f t="shared" ca="1" si="128"/>
        <v>49.482511400714635</v>
      </c>
      <c r="DD46" s="197">
        <f t="shared" ca="1" si="128"/>
        <v>31.157413828751508</v>
      </c>
      <c r="DE46" s="197">
        <f t="shared" ca="1" si="128"/>
        <v>35.275435698266527</v>
      </c>
      <c r="DF46" s="197">
        <f t="shared" ca="1" si="128"/>
        <v>-15.052856097918902</v>
      </c>
      <c r="DG46" s="197">
        <f t="shared" ca="1" si="128"/>
        <v>55.714620289553878</v>
      </c>
      <c r="DH46" s="197">
        <f t="shared" ca="1" si="128"/>
        <v>52.248814742593339</v>
      </c>
      <c r="DI46" s="197">
        <f t="shared" ca="1" si="128"/>
        <v>66.65867873460742</v>
      </c>
      <c r="DJ46" s="197">
        <f t="shared" ca="1" si="128"/>
        <v>76.051077752470107</v>
      </c>
      <c r="DK46" s="197">
        <f t="shared" ca="1" si="128"/>
        <v>85.15463462849479</v>
      </c>
      <c r="DL46" s="197">
        <f t="shared" ca="1" si="128"/>
        <v>76.134342681768686</v>
      </c>
      <c r="DM46" s="197">
        <f t="shared" ca="1" si="128"/>
        <v>70.386314267308279</v>
      </c>
      <c r="DN46" s="197">
        <f t="shared" ca="1" si="128"/>
        <v>53.193404949769139</v>
      </c>
      <c r="DO46" s="197">
        <f t="shared" ca="1" si="128"/>
        <v>42.801659129241678</v>
      </c>
      <c r="DP46" s="197">
        <f t="shared" ca="1" si="128"/>
        <v>28.617223411634484</v>
      </c>
      <c r="DQ46" s="197">
        <f t="shared" ca="1" si="128"/>
        <v>33.088924178323474</v>
      </c>
      <c r="DR46" s="197">
        <f t="shared" ca="1" si="128"/>
        <v>-16.716539208553471</v>
      </c>
      <c r="DS46" s="197">
        <f t="shared" ca="1" si="128"/>
        <v>52.057163703960363</v>
      </c>
      <c r="DT46" s="197">
        <f t="shared" ca="1" si="128"/>
        <v>50.046668346525855</v>
      </c>
      <c r="DU46" s="197">
        <f t="shared" ca="1" si="128"/>
        <v>64.701694272692293</v>
      </c>
      <c r="DV46" s="197">
        <f t="shared" ca="1" si="128"/>
        <v>75.800777101714559</v>
      </c>
      <c r="DW46" s="197">
        <f t="shared" ca="1" si="128"/>
        <v>85.002605006642639</v>
      </c>
      <c r="DX46" s="197">
        <f t="shared" ca="1" si="128"/>
        <v>76.023014340964323</v>
      </c>
      <c r="DY46" s="197">
        <f t="shared" ca="1" si="128"/>
        <v>70.140385423808368</v>
      </c>
      <c r="DZ46" s="197">
        <f t="shared" ca="1" si="128"/>
        <v>51.143922027504161</v>
      </c>
      <c r="EA46" s="197">
        <f t="shared" ca="1" si="128"/>
        <v>38.164881368423863</v>
      </c>
      <c r="EB46" s="197">
        <f t="shared" ca="1" si="128"/>
        <v>27.491098851307321</v>
      </c>
      <c r="EC46" s="197">
        <f t="shared" ca="1" si="128"/>
        <v>32.245286842721512</v>
      </c>
      <c r="ED46" s="197">
        <f t="shared" ca="1" si="128"/>
        <v>-17.467079445486529</v>
      </c>
      <c r="EE46" s="197">
        <f t="shared" ca="1" si="128"/>
        <v>50.158586840314726</v>
      </c>
      <c r="EF46" s="197">
        <f t="shared" ca="1" si="128"/>
        <v>49.108460815309904</v>
      </c>
      <c r="EG46" s="197">
        <f t="shared" ca="1" si="128"/>
        <v>63.633077507291262</v>
      </c>
      <c r="EH46" s="197">
        <f t="shared" ca="1" si="128"/>
        <v>75.946195122476482</v>
      </c>
      <c r="EI46" s="630">
        <f t="shared" ca="1" si="128"/>
        <v>84.612583772439351</v>
      </c>
      <c r="EJ46" s="630">
        <f t="shared" ca="1" si="128"/>
        <v>75.798174256919026</v>
      </c>
      <c r="EK46" s="630">
        <f t="shared" ca="1" si="128"/>
        <v>69.797161301107707</v>
      </c>
      <c r="EL46" s="630">
        <f t="shared" ca="1" si="128"/>
        <v>48.981010197952948</v>
      </c>
      <c r="EM46" s="630">
        <f t="shared" ca="1" si="128"/>
        <v>33.93741167695719</v>
      </c>
      <c r="EN46" s="630">
        <f t="shared" ca="1" si="128"/>
        <v>26.406124325558274</v>
      </c>
      <c r="EO46" s="630">
        <f t="shared" ca="1" si="128"/>
        <v>31.456188261625435</v>
      </c>
      <c r="EP46" s="630">
        <f t="shared" ca="1" si="128"/>
        <v>-18.218759738105977</v>
      </c>
      <c r="EQ46" s="630">
        <f t="shared" ca="1" si="128"/>
        <v>48.294263693488134</v>
      </c>
      <c r="ER46" s="630">
        <f t="shared" ca="1" si="128"/>
        <v>48.142648725460873</v>
      </c>
      <c r="ES46" s="630">
        <f t="shared" ca="1" si="128"/>
        <v>62.466508035964296</v>
      </c>
      <c r="ET46" s="630">
        <f t="shared" ca="1" si="128"/>
        <v>76.077753765199759</v>
      </c>
      <c r="EU46" s="197">
        <f t="shared" ca="1" si="128"/>
        <v>87.114270322265327</v>
      </c>
      <c r="EV46" s="197">
        <f t="shared" ca="1" si="128"/>
        <v>78.210235889868528</v>
      </c>
      <c r="EW46" s="197">
        <f t="shared" ca="1" si="128"/>
        <v>69.778429998856865</v>
      </c>
      <c r="EX46" s="197">
        <f t="shared" ca="1" si="128"/>
        <v>51.2234436076874</v>
      </c>
      <c r="EY46" s="197">
        <f t="shared" ca="1" si="128"/>
        <v>36.235920888959264</v>
      </c>
      <c r="EZ46" s="197">
        <f t="shared" ca="1" si="128"/>
        <v>28.956654152881612</v>
      </c>
      <c r="FA46" s="197">
        <f t="shared" ca="1" si="128"/>
        <v>33.298346542478328</v>
      </c>
      <c r="FB46" s="197">
        <f t="shared" ca="1" si="128"/>
        <v>-14.83018065241292</v>
      </c>
      <c r="FC46" s="197">
        <f t="shared" ref="FC46:HN46" ca="1" si="129">SUM(FC33:FC42)</f>
        <v>49.830556926630848</v>
      </c>
      <c r="FD46" s="197">
        <f t="shared" ca="1" si="129"/>
        <v>49.037453755511685</v>
      </c>
      <c r="FE46" s="197">
        <f t="shared" ca="1" si="129"/>
        <v>62.785553646286687</v>
      </c>
      <c r="FF46" s="197">
        <f t="shared" ca="1" si="129"/>
        <v>74.527838682703063</v>
      </c>
      <c r="FG46" s="197">
        <f t="shared" ca="1" si="129"/>
        <v>89.244358740135368</v>
      </c>
      <c r="FH46" s="197">
        <f t="shared" ca="1" si="129"/>
        <v>79.577745871846034</v>
      </c>
      <c r="FI46" s="197">
        <f t="shared" ca="1" si="129"/>
        <v>68.584662074271122</v>
      </c>
      <c r="FJ46" s="197">
        <f t="shared" ca="1" si="129"/>
        <v>52.061086861830724</v>
      </c>
      <c r="FK46" s="197">
        <f t="shared" ca="1" si="129"/>
        <v>37.03271427796134</v>
      </c>
      <c r="FL46" s="197">
        <f t="shared" ca="1" si="129"/>
        <v>30.157985044778528</v>
      </c>
      <c r="FM46" s="197">
        <f t="shared" ca="1" si="129"/>
        <v>33.867804934170671</v>
      </c>
      <c r="FN46" s="197">
        <f t="shared" ca="1" si="129"/>
        <v>-12.211164390999983</v>
      </c>
      <c r="FO46" s="197">
        <f t="shared" ca="1" si="129"/>
        <v>49.720055285418518</v>
      </c>
      <c r="FP46" s="197">
        <f t="shared" ca="1" si="129"/>
        <v>48.509796358221095</v>
      </c>
      <c r="FQ46" s="197">
        <f t="shared" ca="1" si="129"/>
        <v>61.988320617733422</v>
      </c>
      <c r="FR46" s="197">
        <f t="shared" ca="1" si="129"/>
        <v>73.731920105647205</v>
      </c>
      <c r="FS46" s="197">
        <f t="shared" ca="1" si="129"/>
        <v>91.14878056979002</v>
      </c>
      <c r="FT46" s="197">
        <f t="shared" ca="1" si="129"/>
        <v>80.666724189448047</v>
      </c>
      <c r="FU46" s="197">
        <f t="shared" ca="1" si="129"/>
        <v>67.257474586396171</v>
      </c>
      <c r="FV46" s="197">
        <f t="shared" ca="1" si="129"/>
        <v>52.925693270026414</v>
      </c>
      <c r="FW46" s="197">
        <f t="shared" ca="1" si="129"/>
        <v>37.816124842236434</v>
      </c>
      <c r="FX46" s="197">
        <f t="shared" ca="1" si="129"/>
        <v>31.355784860356401</v>
      </c>
      <c r="FY46" s="197">
        <f t="shared" ca="1" si="129"/>
        <v>34.425872762722776</v>
      </c>
      <c r="FZ46" s="197">
        <f t="shared" ca="1" si="129"/>
        <v>-9.4098147938724885</v>
      </c>
      <c r="GA46" s="197">
        <f t="shared" ca="1" si="129"/>
        <v>49.605480198974689</v>
      </c>
      <c r="GB46" s="197">
        <f t="shared" ca="1" si="129"/>
        <v>47.953313734696977</v>
      </c>
      <c r="GC46" s="197">
        <f t="shared" ca="1" si="129"/>
        <v>61.248843959398449</v>
      </c>
      <c r="GD46" s="197">
        <f t="shared" ca="1" si="129"/>
        <v>73.275752057503581</v>
      </c>
      <c r="GE46" s="197">
        <f t="shared" ca="1" si="129"/>
        <v>92.413405052775886</v>
      </c>
      <c r="GF46" s="197">
        <f t="shared" ca="1" si="129"/>
        <v>81.759996279881022</v>
      </c>
      <c r="GG46" s="197">
        <f t="shared" ca="1" si="129"/>
        <v>66.958301072017377</v>
      </c>
      <c r="GH46" s="197">
        <f t="shared" ca="1" si="129"/>
        <v>55.25392852798749</v>
      </c>
      <c r="GI46" s="197">
        <f t="shared" ca="1" si="129"/>
        <v>39.730940669619663</v>
      </c>
      <c r="GJ46" s="197">
        <f t="shared" ca="1" si="129"/>
        <v>33.847675831053571</v>
      </c>
      <c r="GK46" s="197">
        <f t="shared" ca="1" si="129"/>
        <v>36.239690757813364</v>
      </c>
      <c r="GL46" s="197">
        <f t="shared" ca="1" si="129"/>
        <v>-5.3745317641242849</v>
      </c>
      <c r="GM46" s="197">
        <f t="shared" ca="1" si="129"/>
        <v>51.035829252175084</v>
      </c>
      <c r="GN46" s="197">
        <f t="shared" ca="1" si="129"/>
        <v>48.74059902645714</v>
      </c>
      <c r="GO46" s="197">
        <f t="shared" ca="1" si="129"/>
        <v>61.822535287220006</v>
      </c>
      <c r="GP46" s="197">
        <f t="shared" ca="1" si="129"/>
        <v>73.408242710544343</v>
      </c>
      <c r="GQ46" s="630">
        <f t="shared" ca="1" si="129"/>
        <v>93.757011886583001</v>
      </c>
      <c r="GR46" s="630">
        <f t="shared" ca="1" si="129"/>
        <v>82.236101940141822</v>
      </c>
      <c r="GS46" s="630">
        <f t="shared" ca="1" si="129"/>
        <v>65.442926414914155</v>
      </c>
      <c r="GT46" s="630">
        <f t="shared" ca="1" si="129"/>
        <v>56.172417216183412</v>
      </c>
      <c r="GU46" s="630">
        <f t="shared" ca="1" si="129"/>
        <v>40.39676423313275</v>
      </c>
      <c r="GV46" s="630">
        <f t="shared" ca="1" si="129"/>
        <v>35.026808110611938</v>
      </c>
      <c r="GW46" s="630">
        <f t="shared" ca="1" si="129"/>
        <v>36.780969737383614</v>
      </c>
      <c r="GX46" s="630">
        <f t="shared" ca="1" si="129"/>
        <v>-2.114277518200204</v>
      </c>
      <c r="GY46" s="630">
        <f t="shared" ca="1" si="129"/>
        <v>50.891093778369019</v>
      </c>
      <c r="GZ46" s="630">
        <f t="shared" ca="1" si="129"/>
        <v>48.123644024339264</v>
      </c>
      <c r="HA46" s="630">
        <f t="shared" ca="1" si="129"/>
        <v>61.206635534387708</v>
      </c>
      <c r="HB46" s="630">
        <f t="shared" ca="1" si="129"/>
        <v>73.74207573255174</v>
      </c>
      <c r="HC46" s="197">
        <f t="shared" ca="1" si="129"/>
        <v>98.796583976723809</v>
      </c>
      <c r="HD46" s="197">
        <f t="shared" ca="1" si="129"/>
        <v>99.962040477864363</v>
      </c>
      <c r="HE46" s="197">
        <f t="shared" ca="1" si="129"/>
        <v>90.532387674522411</v>
      </c>
      <c r="HF46" s="197">
        <f t="shared" ca="1" si="129"/>
        <v>72.581645783723744</v>
      </c>
      <c r="HG46" s="197">
        <f t="shared" ca="1" si="129"/>
        <v>36.478928711564002</v>
      </c>
      <c r="HH46" s="197">
        <f t="shared" ca="1" si="129"/>
        <v>38.090424425092408</v>
      </c>
      <c r="HI46" s="197">
        <f t="shared" ca="1" si="129"/>
        <v>33.382934427781358</v>
      </c>
      <c r="HJ46" s="197">
        <f t="shared" ca="1" si="129"/>
        <v>-5.3344967735866149</v>
      </c>
      <c r="HK46" s="197">
        <f t="shared" ca="1" si="129"/>
        <v>50.813181348910575</v>
      </c>
      <c r="HL46" s="197">
        <f t="shared" ca="1" si="129"/>
        <v>57.226984858865762</v>
      </c>
      <c r="HM46" s="197">
        <f t="shared" ca="1" si="129"/>
        <v>77.531301995033388</v>
      </c>
      <c r="HN46" s="197">
        <f t="shared" ca="1" si="129"/>
        <v>82.122042352971022</v>
      </c>
      <c r="HO46" s="197">
        <f t="shared" ref="HO46:JZ46" ca="1" si="130">SUM(HO33:HO42)</f>
        <v>100.47980312865</v>
      </c>
      <c r="HP46" s="197">
        <f t="shared" ca="1" si="130"/>
        <v>101.83192865685817</v>
      </c>
      <c r="HQ46" s="197">
        <f t="shared" ca="1" si="130"/>
        <v>91.740257710564592</v>
      </c>
      <c r="HR46" s="197">
        <f t="shared" ca="1" si="130"/>
        <v>72.929901176089899</v>
      </c>
      <c r="HS46" s="197">
        <f t="shared" ca="1" si="130"/>
        <v>36.863305859395091</v>
      </c>
      <c r="HT46" s="197">
        <f t="shared" ca="1" si="130"/>
        <v>38.444792000670077</v>
      </c>
      <c r="HU46" s="197">
        <f t="shared" ca="1" si="130"/>
        <v>33.709282138852252</v>
      </c>
      <c r="HV46" s="197">
        <f t="shared" ca="1" si="130"/>
        <v>-4.8563625412543274</v>
      </c>
      <c r="HW46" s="197">
        <f t="shared" ca="1" si="130"/>
        <v>51.1404725392496</v>
      </c>
      <c r="HX46" s="197">
        <f t="shared" ca="1" si="130"/>
        <v>57.674250645126136</v>
      </c>
      <c r="HY46" s="197">
        <f t="shared" ca="1" si="130"/>
        <v>78.710353053797235</v>
      </c>
      <c r="HZ46" s="197">
        <f t="shared" ca="1" si="130"/>
        <v>83.797969837454929</v>
      </c>
      <c r="IA46" s="197">
        <f t="shared" ca="1" si="130"/>
        <v>102.14897843547361</v>
      </c>
      <c r="IB46" s="197">
        <f t="shared" ca="1" si="130"/>
        <v>103.93306921836394</v>
      </c>
      <c r="IC46" s="197">
        <f t="shared" ca="1" si="130"/>
        <v>92.89037693607969</v>
      </c>
      <c r="ID46" s="197">
        <f t="shared" ca="1" si="130"/>
        <v>73.836291388368522</v>
      </c>
      <c r="IE46" s="197">
        <f t="shared" ca="1" si="130"/>
        <v>38.583886252865021</v>
      </c>
      <c r="IF46" s="197">
        <f t="shared" ca="1" si="130"/>
        <v>40.180038724658381</v>
      </c>
      <c r="IG46" s="197">
        <f t="shared" ca="1" si="130"/>
        <v>35.212241011250342</v>
      </c>
      <c r="IH46" s="197">
        <f t="shared" ca="1" si="130"/>
        <v>-3.3493390718191733</v>
      </c>
      <c r="II46" s="197">
        <f t="shared" ca="1" si="130"/>
        <v>52.867943134692261</v>
      </c>
      <c r="IJ46" s="197">
        <f t="shared" ca="1" si="130"/>
        <v>59.528234070924086</v>
      </c>
      <c r="IK46" s="197">
        <f t="shared" ca="1" si="130"/>
        <v>80.670900714303443</v>
      </c>
      <c r="IL46" s="197">
        <f t="shared" ca="1" si="130"/>
        <v>86.286871043492425</v>
      </c>
      <c r="IM46" s="197">
        <f t="shared" ca="1" si="130"/>
        <v>103.73353370640432</v>
      </c>
      <c r="IN46" s="197">
        <f t="shared" ca="1" si="130"/>
        <v>105.44609010088065</v>
      </c>
      <c r="IO46" s="197">
        <f t="shared" ca="1" si="130"/>
        <v>94.079048630641424</v>
      </c>
      <c r="IP46" s="197">
        <f t="shared" ca="1" si="130"/>
        <v>73.619935498244217</v>
      </c>
      <c r="IQ46" s="197">
        <f t="shared" ca="1" si="130"/>
        <v>37.632315562508332</v>
      </c>
      <c r="IR46" s="197">
        <f t="shared" ca="1" si="130"/>
        <v>39.155229921399581</v>
      </c>
      <c r="IS46" s="197">
        <f t="shared" ca="1" si="130"/>
        <v>34.362060656247799</v>
      </c>
      <c r="IT46" s="197">
        <f t="shared" ca="1" si="130"/>
        <v>-3.8666503228339906</v>
      </c>
      <c r="IU46" s="197">
        <f t="shared" ca="1" si="130"/>
        <v>51.796779110700982</v>
      </c>
      <c r="IV46" s="197">
        <f t="shared" ca="1" si="130"/>
        <v>58.558017958697917</v>
      </c>
      <c r="IW46" s="197">
        <f t="shared" ca="1" si="130"/>
        <v>80.998801731275492</v>
      </c>
      <c r="IX46" s="197">
        <f t="shared" ca="1" si="130"/>
        <v>87.040963793983877</v>
      </c>
      <c r="IY46" s="630">
        <f t="shared" ca="1" si="130"/>
        <v>105.32951937682577</v>
      </c>
      <c r="IZ46" s="630">
        <f t="shared" ca="1" si="130"/>
        <v>107.46566131103351</v>
      </c>
      <c r="JA46" s="630">
        <f t="shared" ca="1" si="130"/>
        <v>95.179187516987525</v>
      </c>
      <c r="JB46" s="630">
        <f t="shared" ca="1" si="130"/>
        <v>74.522076185398561</v>
      </c>
      <c r="JC46" s="630">
        <f t="shared" ca="1" si="130"/>
        <v>39.353096549418375</v>
      </c>
      <c r="JD46" s="630">
        <f t="shared" ca="1" si="130"/>
        <v>40.891607175298468</v>
      </c>
      <c r="JE46" s="630">
        <f t="shared" ca="1" si="130"/>
        <v>35.865027987415715</v>
      </c>
      <c r="JF46" s="630">
        <f t="shared" ca="1" si="130"/>
        <v>-2.3365741292601783</v>
      </c>
      <c r="JG46" s="630">
        <f t="shared" ca="1" si="130"/>
        <v>53.525409317974216</v>
      </c>
      <c r="JH46" s="630">
        <f t="shared" ca="1" si="130"/>
        <v>60.404939448558892</v>
      </c>
      <c r="JI46" s="630">
        <f t="shared" ca="1" si="130"/>
        <v>82.914097315254125</v>
      </c>
      <c r="JJ46" s="630">
        <f t="shared" ca="1" si="130"/>
        <v>89.459184724042089</v>
      </c>
      <c r="JK46" s="197">
        <f t="shared" ca="1" si="130"/>
        <v>107.38823102902356</v>
      </c>
      <c r="JL46" s="197">
        <f t="shared" ca="1" si="130"/>
        <v>109.17746493867853</v>
      </c>
      <c r="JM46" s="197">
        <f t="shared" ca="1" si="130"/>
        <v>96.467710828482495</v>
      </c>
      <c r="JN46" s="197">
        <f t="shared" ca="1" si="130"/>
        <v>73.900012656397308</v>
      </c>
      <c r="JO46" s="197">
        <f t="shared" ca="1" si="130"/>
        <v>39.49912021429607</v>
      </c>
      <c r="JP46" s="197">
        <f t="shared" ca="1" si="130"/>
        <v>38.115888837130342</v>
      </c>
      <c r="JQ46" s="197">
        <f t="shared" ca="1" si="130"/>
        <v>34.374690653444802</v>
      </c>
      <c r="JR46" s="197">
        <f t="shared" ca="1" si="130"/>
        <v>-3.9123367548402754</v>
      </c>
      <c r="JS46" s="197">
        <f t="shared" ca="1" si="130"/>
        <v>48.346661046705911</v>
      </c>
      <c r="JT46" s="197">
        <f t="shared" ca="1" si="130"/>
        <v>57.459095202623956</v>
      </c>
      <c r="JU46" s="197">
        <f t="shared" ca="1" si="130"/>
        <v>85.76822934108489</v>
      </c>
      <c r="JV46" s="197">
        <f t="shared" ca="1" si="130"/>
        <v>91.932188453678478</v>
      </c>
      <c r="JW46" s="197">
        <f t="shared" ca="1" si="130"/>
        <v>108.65284386174413</v>
      </c>
      <c r="JX46" s="197">
        <f t="shared" ca="1" si="130"/>
        <v>110.15422412915724</v>
      </c>
      <c r="JY46" s="197">
        <f t="shared" ca="1" si="130"/>
        <v>97.180461907398737</v>
      </c>
      <c r="JZ46" s="197">
        <f t="shared" ca="1" si="130"/>
        <v>73.764347384733711</v>
      </c>
      <c r="KA46" s="197">
        <f t="shared" ref="KA46:LR46" ca="1" si="131">SUM(KA33:KA42)</f>
        <v>40.853895154577458</v>
      </c>
      <c r="KB46" s="197">
        <f t="shared" ca="1" si="131"/>
        <v>36.626178372188868</v>
      </c>
      <c r="KC46" s="197">
        <f t="shared" ca="1" si="131"/>
        <v>34.076873007960728</v>
      </c>
      <c r="KD46" s="197">
        <f t="shared" ca="1" si="131"/>
        <v>-4.4573614315556682</v>
      </c>
      <c r="KE46" s="197">
        <f t="shared" ca="1" si="131"/>
        <v>44.597090687506174</v>
      </c>
      <c r="KF46" s="197">
        <f t="shared" ca="1" si="131"/>
        <v>55.763808257701939</v>
      </c>
      <c r="KG46" s="197">
        <f t="shared" ca="1" si="131"/>
        <v>88.703810956206922</v>
      </c>
      <c r="KH46" s="197">
        <f t="shared" ca="1" si="131"/>
        <v>94.624195829876626</v>
      </c>
      <c r="KI46" s="197">
        <f t="shared" ca="1" si="131"/>
        <v>109.86743931415307</v>
      </c>
      <c r="KJ46" s="197">
        <f t="shared" ca="1" si="131"/>
        <v>110.97783398045593</v>
      </c>
      <c r="KK46" s="197">
        <f t="shared" ca="1" si="131"/>
        <v>97.87407832231159</v>
      </c>
      <c r="KL46" s="197">
        <f t="shared" ca="1" si="131"/>
        <v>73.59600947203009</v>
      </c>
      <c r="KM46" s="197">
        <f t="shared" ca="1" si="131"/>
        <v>42.109243151177253</v>
      </c>
      <c r="KN46" s="197">
        <f t="shared" ca="1" si="131"/>
        <v>35.035469712284375</v>
      </c>
      <c r="KO46" s="197">
        <f t="shared" ca="1" si="131"/>
        <v>33.795427640344094</v>
      </c>
      <c r="KP46" s="197">
        <f t="shared" ca="1" si="131"/>
        <v>-4.9882291962138439</v>
      </c>
      <c r="KQ46" s="197">
        <f t="shared" ca="1" si="131"/>
        <v>40.881047850535737</v>
      </c>
      <c r="KR46" s="197">
        <f t="shared" ca="1" si="131"/>
        <v>53.974887861938889</v>
      </c>
      <c r="KS46" s="197">
        <f t="shared" ca="1" si="131"/>
        <v>91.407141645327769</v>
      </c>
      <c r="KT46" s="197">
        <f t="shared" ca="1" si="131"/>
        <v>97.417807697385143</v>
      </c>
      <c r="KU46" s="197">
        <f t="shared" ca="1" si="131"/>
        <v>111.05653707641719</v>
      </c>
      <c r="KV46" s="197">
        <f t="shared" ca="1" si="131"/>
        <v>111.67416921794594</v>
      </c>
      <c r="KW46" s="197">
        <f t="shared" ca="1" si="131"/>
        <v>98.565252050150448</v>
      </c>
      <c r="KX46" s="197">
        <f t="shared" ca="1" si="131"/>
        <v>73.394259301256284</v>
      </c>
      <c r="KY46" s="197">
        <f t="shared" ca="1" si="131"/>
        <v>43.278165705852359</v>
      </c>
      <c r="KZ46" s="197">
        <f t="shared" ca="1" si="131"/>
        <v>33.335091926439375</v>
      </c>
      <c r="LA46" s="197">
        <f t="shared" ca="1" si="131"/>
        <v>33.530462413399697</v>
      </c>
      <c r="LB46" s="197">
        <f t="shared" ca="1" si="131"/>
        <v>-5.5036583272122428</v>
      </c>
      <c r="LC46" s="197">
        <f t="shared" ca="1" si="131"/>
        <v>37.200974043250511</v>
      </c>
      <c r="LD46" s="197">
        <f t="shared" ca="1" si="131"/>
        <v>52.090758725052886</v>
      </c>
      <c r="LE46" s="197">
        <f t="shared" ca="1" si="131"/>
        <v>93.902162034054086</v>
      </c>
      <c r="LF46" s="197">
        <f t="shared" ca="1" si="131"/>
        <v>100.33042184048665</v>
      </c>
      <c r="LG46" s="630">
        <f t="shared" ca="1" si="131"/>
        <v>112.2060287428715</v>
      </c>
      <c r="LH46" s="630">
        <f t="shared" ca="1" si="131"/>
        <v>112.2297946092323</v>
      </c>
      <c r="LI46" s="630">
        <f t="shared" ca="1" si="131"/>
        <v>99.243955104769341</v>
      </c>
      <c r="LJ46" s="630">
        <f t="shared" ca="1" si="131"/>
        <v>73.156401937785631</v>
      </c>
      <c r="LK46" s="630">
        <f t="shared" ca="1" si="131"/>
        <v>44.371062841224152</v>
      </c>
      <c r="LL46" s="630">
        <f t="shared" ca="1" si="131"/>
        <v>31.515147745230792</v>
      </c>
      <c r="LM46" s="630">
        <f t="shared" ca="1" si="131"/>
        <v>33.282085981930713</v>
      </c>
      <c r="LN46" s="630">
        <f t="shared" ca="1" si="131"/>
        <v>-6.0023042647928122</v>
      </c>
      <c r="LO46" s="630">
        <f t="shared" ca="1" si="131"/>
        <v>33.559292216051219</v>
      </c>
      <c r="LP46" s="630">
        <f t="shared" ca="1" si="131"/>
        <v>50.107296395818786</v>
      </c>
      <c r="LQ46" s="630">
        <f t="shared" ca="1" si="131"/>
        <v>96.194382983997244</v>
      </c>
      <c r="LR46" s="630">
        <f t="shared" ca="1" si="131"/>
        <v>103.33534393736183</v>
      </c>
    </row>
    <row r="47" spans="2:330" hidden="1">
      <c r="B47" s="3"/>
      <c r="C47" s="3"/>
      <c r="D47" s="3"/>
      <c r="E47" s="687"/>
      <c r="F47" s="687"/>
      <c r="G47" s="687"/>
      <c r="H47" s="687"/>
      <c r="I47" s="687"/>
      <c r="J47" s="687"/>
      <c r="K47" s="687"/>
      <c r="L47" s="687"/>
      <c r="M47" s="687"/>
      <c r="N47" s="687"/>
      <c r="O47" s="687"/>
      <c r="P47" s="687"/>
      <c r="Q47" s="687"/>
      <c r="R47" s="690"/>
      <c r="S47" s="690"/>
      <c r="T47" s="690"/>
      <c r="U47" s="690"/>
      <c r="V47" s="690"/>
      <c r="W47" s="690"/>
      <c r="X47" s="690"/>
      <c r="Y47" s="690"/>
      <c r="Z47" s="690"/>
      <c r="AA47" s="690"/>
      <c r="AB47" s="690"/>
      <c r="AC47" s="690"/>
      <c r="AD47" s="3"/>
    </row>
    <row r="48" spans="2:330" hidden="1">
      <c r="B48" s="3"/>
      <c r="C48" s="21" t="s">
        <v>268</v>
      </c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</row>
    <row r="49" spans="2:55" hidden="1">
      <c r="B49" s="3"/>
      <c r="C49" s="18" t="str">
        <f>"Enhed: Kr/"&amp;Sammenligning!$G$9</f>
        <v>Enhed: Kr/GJ</v>
      </c>
      <c r="D49" s="18"/>
      <c r="E49" s="18">
        <v>2016</v>
      </c>
      <c r="F49" s="18">
        <v>2017</v>
      </c>
      <c r="G49" s="18">
        <v>2018</v>
      </c>
      <c r="H49" s="18">
        <v>2019</v>
      </c>
      <c r="I49" s="18">
        <v>2020</v>
      </c>
      <c r="J49" s="18">
        <v>2021</v>
      </c>
      <c r="K49" s="18">
        <v>2022</v>
      </c>
      <c r="L49" s="18">
        <v>2023</v>
      </c>
      <c r="M49" s="18">
        <v>2024</v>
      </c>
      <c r="N49" s="18">
        <v>2025</v>
      </c>
      <c r="O49" s="18">
        <v>2026</v>
      </c>
      <c r="P49" s="18">
        <v>2027</v>
      </c>
      <c r="Q49" s="18">
        <v>2028</v>
      </c>
      <c r="R49" s="18">
        <v>2029</v>
      </c>
      <c r="S49" s="18">
        <v>2030</v>
      </c>
      <c r="T49" s="18">
        <v>2031</v>
      </c>
      <c r="U49" s="18">
        <v>2032</v>
      </c>
      <c r="V49" s="18">
        <v>2033</v>
      </c>
      <c r="W49" s="18">
        <v>2034</v>
      </c>
      <c r="X49" s="18">
        <v>2035</v>
      </c>
      <c r="Y49" s="18">
        <v>2036</v>
      </c>
      <c r="Z49" s="18">
        <v>2037</v>
      </c>
      <c r="AA49" s="18">
        <v>2038</v>
      </c>
      <c r="AB49" s="18">
        <v>2039</v>
      </c>
      <c r="AC49" s="18">
        <v>2040</v>
      </c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18" t="str">
        <f>BC30</f>
        <v>2018-januar</v>
      </c>
    </row>
    <row r="50" spans="2:55" hidden="1">
      <c r="B50" s="3"/>
      <c r="C50" s="22" t="str">
        <f>C72</f>
        <v>AMV1træ</v>
      </c>
      <c r="D50" s="8"/>
      <c r="E50" s="306">
        <f t="shared" ref="E50:AC50" ca="1" si="132">E227*E122</f>
        <v>0</v>
      </c>
      <c r="F50" s="306">
        <f t="shared" ca="1" si="132"/>
        <v>0</v>
      </c>
      <c r="G50" s="307">
        <f ca="1">G227*G122</f>
        <v>0</v>
      </c>
      <c r="H50" s="306">
        <f t="shared" ca="1" si="132"/>
        <v>0</v>
      </c>
      <c r="I50" s="252">
        <f t="shared" ca="1" si="132"/>
        <v>0</v>
      </c>
      <c r="J50" s="161">
        <f t="shared" ca="1" si="132"/>
        <v>2.2361598419500579</v>
      </c>
      <c r="K50" s="161">
        <f t="shared" ca="1" si="132"/>
        <v>4.5844925883086471</v>
      </c>
      <c r="L50" s="161">
        <f t="shared" ca="1" si="132"/>
        <v>7.005851441259864</v>
      </c>
      <c r="M50" s="161">
        <f t="shared" ca="1" si="132"/>
        <v>9.5649893779282618</v>
      </c>
      <c r="N50" s="252">
        <f t="shared" ca="1" si="132"/>
        <v>12.255964383845921</v>
      </c>
      <c r="O50" s="161">
        <f t="shared" ca="1" si="132"/>
        <v>12.646547268102886</v>
      </c>
      <c r="P50" s="161">
        <f t="shared" ca="1" si="132"/>
        <v>13.026379722670329</v>
      </c>
      <c r="Q50" s="161">
        <f t="shared" ca="1" si="132"/>
        <v>13.443985784263123</v>
      </c>
      <c r="R50" s="161">
        <f t="shared" ca="1" si="132"/>
        <v>13.948420397291947</v>
      </c>
      <c r="S50" s="252">
        <f t="shared" ca="1" si="132"/>
        <v>14.461438570627182</v>
      </c>
      <c r="T50" s="161">
        <f t="shared" ca="1" si="132"/>
        <v>0</v>
      </c>
      <c r="U50" s="161">
        <f t="shared" ca="1" si="132"/>
        <v>0</v>
      </c>
      <c r="V50" s="161">
        <f t="shared" ca="1" si="132"/>
        <v>0</v>
      </c>
      <c r="W50" s="161">
        <f t="shared" ca="1" si="132"/>
        <v>0</v>
      </c>
      <c r="X50" s="252">
        <f t="shared" ca="1" si="132"/>
        <v>0</v>
      </c>
      <c r="Y50" s="306">
        <f t="shared" ca="1" si="132"/>
        <v>0</v>
      </c>
      <c r="Z50" s="306">
        <f t="shared" ca="1" si="132"/>
        <v>0</v>
      </c>
      <c r="AA50" s="306">
        <f t="shared" ca="1" si="132"/>
        <v>0</v>
      </c>
      <c r="AB50" s="306">
        <f t="shared" ca="1" si="132"/>
        <v>0</v>
      </c>
      <c r="AC50" s="428">
        <f t="shared" ca="1" si="132"/>
        <v>0</v>
      </c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428">
        <f t="shared" ref="BC50:BC67" ca="1" si="133">BC227*BC122</f>
        <v>0</v>
      </c>
    </row>
    <row r="51" spans="2:55" hidden="1">
      <c r="B51" s="3"/>
      <c r="C51" s="22" t="str">
        <f t="shared" ref="C51:C66" si="134">C73</f>
        <v>AMV1træBP</v>
      </c>
      <c r="D51" s="16"/>
      <c r="E51" s="306">
        <f t="shared" ref="E51:AC51" ca="1" si="135">E228*E123</f>
        <v>6.88102695035266</v>
      </c>
      <c r="F51" s="306">
        <f t="shared" ca="1" si="135"/>
        <v>5.5443795476693394</v>
      </c>
      <c r="G51" s="307">
        <f t="shared" ca="1" si="135"/>
        <v>7.1629130725852006</v>
      </c>
      <c r="H51" s="306">
        <f t="shared" ca="1" si="135"/>
        <v>7.1117926318782532</v>
      </c>
      <c r="I51" s="252">
        <f t="shared" ca="1" si="135"/>
        <v>4.7570167009591202</v>
      </c>
      <c r="J51" s="161">
        <f t="shared" ca="1" si="135"/>
        <v>3.8230603174371161</v>
      </c>
      <c r="K51" s="161">
        <f t="shared" ca="1" si="135"/>
        <v>2.8835427686308095</v>
      </c>
      <c r="L51" s="161">
        <f t="shared" ca="1" si="135"/>
        <v>1.9342779314387186</v>
      </c>
      <c r="M51" s="161">
        <f t="shared" ca="1" si="135"/>
        <v>0.97377673486772098</v>
      </c>
      <c r="N51" s="252">
        <f t="shared" ca="1" si="135"/>
        <v>0</v>
      </c>
      <c r="O51" s="161">
        <f t="shared" ca="1" si="135"/>
        <v>0</v>
      </c>
      <c r="P51" s="161">
        <f t="shared" ca="1" si="135"/>
        <v>0</v>
      </c>
      <c r="Q51" s="161">
        <f t="shared" ca="1" si="135"/>
        <v>0</v>
      </c>
      <c r="R51" s="161">
        <f t="shared" ca="1" si="135"/>
        <v>0</v>
      </c>
      <c r="S51" s="252">
        <f t="shared" ca="1" si="135"/>
        <v>0</v>
      </c>
      <c r="T51" s="161">
        <f t="shared" ca="1" si="135"/>
        <v>0</v>
      </c>
      <c r="U51" s="161">
        <f t="shared" ca="1" si="135"/>
        <v>0</v>
      </c>
      <c r="V51" s="161">
        <f t="shared" ca="1" si="135"/>
        <v>0</v>
      </c>
      <c r="W51" s="161">
        <f t="shared" ca="1" si="135"/>
        <v>0</v>
      </c>
      <c r="X51" s="252">
        <f t="shared" ca="1" si="135"/>
        <v>0</v>
      </c>
      <c r="Y51" s="306">
        <f t="shared" ca="1" si="135"/>
        <v>0</v>
      </c>
      <c r="Z51" s="306">
        <f t="shared" ca="1" si="135"/>
        <v>0</v>
      </c>
      <c r="AA51" s="306">
        <f t="shared" ca="1" si="135"/>
        <v>0</v>
      </c>
      <c r="AB51" s="306">
        <f t="shared" ca="1" si="135"/>
        <v>0</v>
      </c>
      <c r="AC51" s="428">
        <f t="shared" ca="1" si="135"/>
        <v>0</v>
      </c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428">
        <f t="shared" ca="1" si="133"/>
        <v>0</v>
      </c>
    </row>
    <row r="52" spans="2:55" hidden="1">
      <c r="B52" s="3"/>
      <c r="C52" s="22" t="str">
        <f t="shared" si="134"/>
        <v>AMV3kul</v>
      </c>
      <c r="D52" s="8"/>
      <c r="E52" s="306">
        <f t="shared" ref="E52:AC52" ca="1" si="136">E229*E124</f>
        <v>0.21886675858055205</v>
      </c>
      <c r="F52" s="306">
        <f t="shared" ca="1" si="136"/>
        <v>0.23668612258185939</v>
      </c>
      <c r="G52" s="307">
        <f t="shared" ca="1" si="136"/>
        <v>0.25423098433075331</v>
      </c>
      <c r="H52" s="306">
        <f t="shared" ca="1" si="136"/>
        <v>0.24846406452605233</v>
      </c>
      <c r="I52" s="252">
        <f t="shared" ca="1" si="136"/>
        <v>0</v>
      </c>
      <c r="J52" s="161">
        <f t="shared" ca="1" si="136"/>
        <v>0</v>
      </c>
      <c r="K52" s="161">
        <f t="shared" ca="1" si="136"/>
        <v>0</v>
      </c>
      <c r="L52" s="161">
        <f t="shared" ca="1" si="136"/>
        <v>0</v>
      </c>
      <c r="M52" s="161">
        <f t="shared" ca="1" si="136"/>
        <v>0</v>
      </c>
      <c r="N52" s="252">
        <f t="shared" ca="1" si="136"/>
        <v>0</v>
      </c>
      <c r="O52" s="161">
        <f t="shared" ca="1" si="136"/>
        <v>0</v>
      </c>
      <c r="P52" s="161">
        <f t="shared" ca="1" si="136"/>
        <v>0</v>
      </c>
      <c r="Q52" s="161">
        <f t="shared" ca="1" si="136"/>
        <v>0</v>
      </c>
      <c r="R52" s="161">
        <f t="shared" ca="1" si="136"/>
        <v>0</v>
      </c>
      <c r="S52" s="252">
        <f t="shared" ca="1" si="136"/>
        <v>0</v>
      </c>
      <c r="T52" s="161">
        <f t="shared" ca="1" si="136"/>
        <v>0</v>
      </c>
      <c r="U52" s="161">
        <f t="shared" ca="1" si="136"/>
        <v>0</v>
      </c>
      <c r="V52" s="161">
        <f t="shared" ca="1" si="136"/>
        <v>0</v>
      </c>
      <c r="W52" s="161">
        <f t="shared" ca="1" si="136"/>
        <v>0</v>
      </c>
      <c r="X52" s="252">
        <f t="shared" ca="1" si="136"/>
        <v>0</v>
      </c>
      <c r="Y52" s="306">
        <f t="shared" ca="1" si="136"/>
        <v>0</v>
      </c>
      <c r="Z52" s="306">
        <f t="shared" ca="1" si="136"/>
        <v>0</v>
      </c>
      <c r="AA52" s="306">
        <f t="shared" ca="1" si="136"/>
        <v>0</v>
      </c>
      <c r="AB52" s="306">
        <f t="shared" ca="1" si="136"/>
        <v>0</v>
      </c>
      <c r="AC52" s="428">
        <f t="shared" ca="1" si="136"/>
        <v>0</v>
      </c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428">
        <f t="shared" ca="1" si="133"/>
        <v>0</v>
      </c>
    </row>
    <row r="53" spans="2:55" hidden="1">
      <c r="B53" s="3"/>
      <c r="C53" s="22" t="str">
        <f t="shared" si="134"/>
        <v>AMV4træ</v>
      </c>
      <c r="D53" s="8"/>
      <c r="E53" s="306">
        <f t="shared" ref="E53:AC53" ca="1" si="137">E230*E125</f>
        <v>0</v>
      </c>
      <c r="F53" s="306">
        <f t="shared" ca="1" si="137"/>
        <v>0</v>
      </c>
      <c r="G53" s="307">
        <f t="shared" ca="1" si="137"/>
        <v>0</v>
      </c>
      <c r="H53" s="306">
        <f t="shared" ca="1" si="137"/>
        <v>0</v>
      </c>
      <c r="I53" s="252">
        <f t="shared" ca="1" si="137"/>
        <v>2.2883273877746078</v>
      </c>
      <c r="J53" s="161">
        <f t="shared" ca="1" si="137"/>
        <v>2.3436274625253994</v>
      </c>
      <c r="K53" s="161">
        <f t="shared" ca="1" si="137"/>
        <v>2.3602955730751014</v>
      </c>
      <c r="L53" s="161">
        <f t="shared" ca="1" si="137"/>
        <v>2.298568659612545</v>
      </c>
      <c r="M53" s="161">
        <f t="shared" ca="1" si="137"/>
        <v>2.276279481259289</v>
      </c>
      <c r="N53" s="252">
        <f t="shared" ca="1" si="137"/>
        <v>2.2541385304923724</v>
      </c>
      <c r="O53" s="161">
        <f t="shared" ca="1" si="137"/>
        <v>2.2986439001167791</v>
      </c>
      <c r="P53" s="161">
        <f t="shared" ca="1" si="137"/>
        <v>2.3030137622945901</v>
      </c>
      <c r="Q53" s="161">
        <f t="shared" ca="1" si="137"/>
        <v>2.3068831758302766</v>
      </c>
      <c r="R53" s="161">
        <f t="shared" ca="1" si="137"/>
        <v>2.3484169421128658</v>
      </c>
      <c r="S53" s="252">
        <f t="shared" ca="1" si="137"/>
        <v>2.3508615891066471</v>
      </c>
      <c r="T53" s="161">
        <f t="shared" ca="1" si="137"/>
        <v>2.7215764886983043</v>
      </c>
      <c r="U53" s="161">
        <f t="shared" ca="1" si="137"/>
        <v>2.7320124815921534</v>
      </c>
      <c r="V53" s="161">
        <f t="shared" ca="1" si="137"/>
        <v>2.7808905255734202</v>
      </c>
      <c r="W53" s="161">
        <f t="shared" ca="1" si="137"/>
        <v>2.7529234183358517</v>
      </c>
      <c r="X53" s="252">
        <f t="shared" ca="1" si="137"/>
        <v>2.8018267565308883</v>
      </c>
      <c r="Y53" s="306">
        <f t="shared" ca="1" si="137"/>
        <v>2.7830671657375743</v>
      </c>
      <c r="Z53" s="306">
        <f t="shared" ca="1" si="137"/>
        <v>2.8028803056025033</v>
      </c>
      <c r="AA53" s="306">
        <f t="shared" ca="1" si="137"/>
        <v>2.822845694067341</v>
      </c>
      <c r="AB53" s="306">
        <f t="shared" ca="1" si="137"/>
        <v>2.842972447096987</v>
      </c>
      <c r="AC53" s="428">
        <f t="shared" ca="1" si="137"/>
        <v>2.8632703595932365</v>
      </c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428">
        <f t="shared" ca="1" si="133"/>
        <v>0</v>
      </c>
    </row>
    <row r="54" spans="2:55" hidden="1">
      <c r="B54" s="3"/>
      <c r="C54" s="22" t="str">
        <f t="shared" si="134"/>
        <v>AMV4træBP</v>
      </c>
      <c r="D54" s="8"/>
      <c r="E54" s="306">
        <f t="shared" ref="E54:AC54" ca="1" si="138">E231*E126</f>
        <v>0</v>
      </c>
      <c r="F54" s="306">
        <f t="shared" ca="1" si="138"/>
        <v>0</v>
      </c>
      <c r="G54" s="307">
        <f t="shared" ca="1" si="138"/>
        <v>0</v>
      </c>
      <c r="H54" s="306">
        <f t="shared" ca="1" si="138"/>
        <v>0</v>
      </c>
      <c r="I54" s="252">
        <f t="shared" ca="1" si="138"/>
        <v>10.249207871065433</v>
      </c>
      <c r="J54" s="161">
        <f t="shared" ca="1" si="138"/>
        <v>10.19440618381608</v>
      </c>
      <c r="K54" s="161">
        <f t="shared" ca="1" si="138"/>
        <v>10.135123086999331</v>
      </c>
      <c r="L54" s="161">
        <f t="shared" ca="1" si="138"/>
        <v>10.071202252351211</v>
      </c>
      <c r="M54" s="161">
        <f t="shared" ca="1" si="138"/>
        <v>10.002485428609383</v>
      </c>
      <c r="N54" s="252">
        <f t="shared" ca="1" si="138"/>
        <v>9.9288123193862763</v>
      </c>
      <c r="O54" s="161">
        <f t="shared" ca="1" si="138"/>
        <v>9.9851668371806799</v>
      </c>
      <c r="P54" s="161">
        <f t="shared" ca="1" si="138"/>
        <v>10.041637283041023</v>
      </c>
      <c r="Q54" s="161">
        <f t="shared" ca="1" si="138"/>
        <v>10.098224197997904</v>
      </c>
      <c r="R54" s="161">
        <f t="shared" ca="1" si="138"/>
        <v>10.154928165312384</v>
      </c>
      <c r="S54" s="252">
        <f t="shared" ca="1" si="138"/>
        <v>10.211749811422614</v>
      </c>
      <c r="T54" s="161">
        <f t="shared" ca="1" si="138"/>
        <v>10.742857197135386</v>
      </c>
      <c r="U54" s="161">
        <f t="shared" ca="1" si="138"/>
        <v>10.790075162033913</v>
      </c>
      <c r="V54" s="161">
        <f t="shared" ca="1" si="138"/>
        <v>10.837352308760563</v>
      </c>
      <c r="W54" s="161">
        <f t="shared" ca="1" si="138"/>
        <v>10.884687326607281</v>
      </c>
      <c r="X54" s="252">
        <f t="shared" ca="1" si="138"/>
        <v>10.932078917767733</v>
      </c>
      <c r="Y54" s="306">
        <f t="shared" ca="1" si="138"/>
        <v>10.927874259433057</v>
      </c>
      <c r="Z54" s="306">
        <f t="shared" ca="1" si="138"/>
        <v>10.922670757879773</v>
      </c>
      <c r="AA54" s="306">
        <f t="shared" ca="1" si="138"/>
        <v>10.916446870152525</v>
      </c>
      <c r="AB54" s="306">
        <f t="shared" ca="1" si="138"/>
        <v>10.909180549522944</v>
      </c>
      <c r="AC54" s="428">
        <f t="shared" ca="1" si="138"/>
        <v>10.900849227811007</v>
      </c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428">
        <f t="shared" ca="1" si="133"/>
        <v>0</v>
      </c>
    </row>
    <row r="55" spans="2:55" hidden="1">
      <c r="B55" s="3"/>
      <c r="C55" s="22" t="str">
        <f t="shared" si="134"/>
        <v>AVV1træ</v>
      </c>
      <c r="D55" s="8"/>
      <c r="E55" s="306">
        <f t="shared" ref="E55:AC55" ca="1" si="139">E232*E127</f>
        <v>9.6836899062140755</v>
      </c>
      <c r="F55" s="306">
        <f t="shared" ca="1" si="139"/>
        <v>7.3582676541009766</v>
      </c>
      <c r="G55" s="307">
        <f t="shared" ca="1" si="139"/>
        <v>9.0643348755533832</v>
      </c>
      <c r="H55" s="306">
        <f t="shared" ca="1" si="139"/>
        <v>7.5368874664846004</v>
      </c>
      <c r="I55" s="252">
        <f t="shared" ca="1" si="139"/>
        <v>4.3099764981620607</v>
      </c>
      <c r="J55" s="161">
        <f t="shared" ca="1" si="139"/>
        <v>4.3164741075074993</v>
      </c>
      <c r="K55" s="161">
        <f t="shared" ca="1" si="139"/>
        <v>4.2264034640477552</v>
      </c>
      <c r="L55" s="161">
        <f t="shared" ca="1" si="139"/>
        <v>3.9414722362237034</v>
      </c>
      <c r="M55" s="161">
        <f t="shared" ca="1" si="139"/>
        <v>3.7648189969009249</v>
      </c>
      <c r="N55" s="252">
        <f t="shared" ca="1" si="139"/>
        <v>0</v>
      </c>
      <c r="O55" s="161">
        <f t="shared" ca="1" si="139"/>
        <v>0</v>
      </c>
      <c r="P55" s="161">
        <f t="shared" ca="1" si="139"/>
        <v>0</v>
      </c>
      <c r="Q55" s="161">
        <f t="shared" ca="1" si="139"/>
        <v>0</v>
      </c>
      <c r="R55" s="161">
        <f t="shared" ca="1" si="139"/>
        <v>0</v>
      </c>
      <c r="S55" s="252">
        <f t="shared" ca="1" si="139"/>
        <v>0</v>
      </c>
      <c r="T55" s="161">
        <f t="shared" ca="1" si="139"/>
        <v>0</v>
      </c>
      <c r="U55" s="161">
        <f t="shared" ca="1" si="139"/>
        <v>0</v>
      </c>
      <c r="V55" s="161">
        <f t="shared" ca="1" si="139"/>
        <v>0</v>
      </c>
      <c r="W55" s="161">
        <f t="shared" ca="1" si="139"/>
        <v>0</v>
      </c>
      <c r="X55" s="252">
        <f t="shared" ca="1" si="139"/>
        <v>0</v>
      </c>
      <c r="Y55" s="306">
        <f t="shared" ca="1" si="139"/>
        <v>0</v>
      </c>
      <c r="Z55" s="306">
        <f t="shared" ca="1" si="139"/>
        <v>0</v>
      </c>
      <c r="AA55" s="306">
        <f t="shared" ca="1" si="139"/>
        <v>0</v>
      </c>
      <c r="AB55" s="306">
        <f t="shared" ca="1" si="139"/>
        <v>0</v>
      </c>
      <c r="AC55" s="428">
        <f t="shared" ca="1" si="139"/>
        <v>0</v>
      </c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428">
        <f t="shared" ca="1" si="133"/>
        <v>0</v>
      </c>
    </row>
    <row r="56" spans="2:55" hidden="1">
      <c r="B56" s="3"/>
      <c r="C56" s="22" t="str">
        <f t="shared" si="134"/>
        <v>AVV1kul</v>
      </c>
      <c r="D56" s="8"/>
      <c r="E56" s="306">
        <f t="shared" ref="E56:AC56" ca="1" si="140">E233*E128</f>
        <v>1.4517242329695441</v>
      </c>
      <c r="F56" s="306">
        <f t="shared" ca="1" si="140"/>
        <v>1.3029989482977922</v>
      </c>
      <c r="G56" s="307">
        <f t="shared" ca="1" si="140"/>
        <v>1.4064661489681245</v>
      </c>
      <c r="H56" s="306">
        <f t="shared" ca="1" si="140"/>
        <v>1.3023653511902378</v>
      </c>
      <c r="I56" s="252">
        <f t="shared" ca="1" si="140"/>
        <v>1.8301658526361442</v>
      </c>
      <c r="J56" s="161">
        <f t="shared" ca="1" si="140"/>
        <v>1.7086800825805555</v>
      </c>
      <c r="K56" s="161">
        <f t="shared" ca="1" si="140"/>
        <v>1.5733309895999983</v>
      </c>
      <c r="L56" s="161">
        <f t="shared" ca="1" si="140"/>
        <v>1.4163408633614696</v>
      </c>
      <c r="M56" s="161">
        <f t="shared" ca="1" si="140"/>
        <v>1.2703474486142199</v>
      </c>
      <c r="N56" s="252">
        <f t="shared" ca="1" si="140"/>
        <v>1.1239209584478203</v>
      </c>
      <c r="O56" s="161">
        <f t="shared" ca="1" si="140"/>
        <v>1.4274639291218343</v>
      </c>
      <c r="P56" s="161">
        <f t="shared" ca="1" si="140"/>
        <v>1.7318439258258354</v>
      </c>
      <c r="Q56" s="161">
        <f t="shared" ca="1" si="140"/>
        <v>2.0453262129032899</v>
      </c>
      <c r="R56" s="161">
        <f t="shared" ca="1" si="140"/>
        <v>2.3843164063278026</v>
      </c>
      <c r="S56" s="252">
        <f t="shared" ca="1" si="140"/>
        <v>2.7189930926177222</v>
      </c>
      <c r="T56" s="161">
        <f t="shared" ca="1" si="140"/>
        <v>0</v>
      </c>
      <c r="U56" s="161">
        <f t="shared" ca="1" si="140"/>
        <v>0</v>
      </c>
      <c r="V56" s="161">
        <f t="shared" ca="1" si="140"/>
        <v>0</v>
      </c>
      <c r="W56" s="161">
        <f t="shared" ca="1" si="140"/>
        <v>0</v>
      </c>
      <c r="X56" s="252">
        <f t="shared" ca="1" si="140"/>
        <v>0</v>
      </c>
      <c r="Y56" s="306">
        <f t="shared" ca="1" si="140"/>
        <v>0</v>
      </c>
      <c r="Z56" s="306">
        <f t="shared" ca="1" si="140"/>
        <v>0</v>
      </c>
      <c r="AA56" s="306">
        <f t="shared" ca="1" si="140"/>
        <v>0</v>
      </c>
      <c r="AB56" s="306">
        <f t="shared" ca="1" si="140"/>
        <v>0</v>
      </c>
      <c r="AC56" s="428">
        <f t="shared" ca="1" si="140"/>
        <v>0</v>
      </c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428">
        <f t="shared" ca="1" si="133"/>
        <v>0</v>
      </c>
    </row>
    <row r="57" spans="2:55" hidden="1">
      <c r="B57" s="3"/>
      <c r="C57" s="22" t="str">
        <f t="shared" si="134"/>
        <v>AVV2træ</v>
      </c>
      <c r="D57" s="8"/>
      <c r="E57" s="306">
        <f t="shared" ref="E57:AC57" ca="1" si="141">E234*E129</f>
        <v>14.8956772360083</v>
      </c>
      <c r="F57" s="306">
        <f t="shared" ca="1" si="141"/>
        <v>12.812024830425731</v>
      </c>
      <c r="G57" s="307">
        <f t="shared" ca="1" si="141"/>
        <v>14.26826405762414</v>
      </c>
      <c r="H57" s="306">
        <f t="shared" ca="1" si="141"/>
        <v>12.818322458591682</v>
      </c>
      <c r="I57" s="252">
        <f t="shared" ca="1" si="141"/>
        <v>0</v>
      </c>
      <c r="J57" s="161">
        <f t="shared" ca="1" si="141"/>
        <v>0</v>
      </c>
      <c r="K57" s="161">
        <f t="shared" ca="1" si="141"/>
        <v>0</v>
      </c>
      <c r="L57" s="161">
        <f t="shared" ca="1" si="141"/>
        <v>0</v>
      </c>
      <c r="M57" s="161">
        <f t="shared" ca="1" si="141"/>
        <v>0</v>
      </c>
      <c r="N57" s="252">
        <f t="shared" ca="1" si="141"/>
        <v>0</v>
      </c>
      <c r="O57" s="161">
        <f t="shared" ca="1" si="141"/>
        <v>0</v>
      </c>
      <c r="P57" s="161">
        <f t="shared" ca="1" si="141"/>
        <v>0</v>
      </c>
      <c r="Q57" s="161">
        <f t="shared" ca="1" si="141"/>
        <v>0</v>
      </c>
      <c r="R57" s="161">
        <f t="shared" ca="1" si="141"/>
        <v>0</v>
      </c>
      <c r="S57" s="252">
        <f t="shared" ca="1" si="141"/>
        <v>0</v>
      </c>
      <c r="T57" s="161">
        <f t="shared" ca="1" si="141"/>
        <v>0</v>
      </c>
      <c r="U57" s="161">
        <f t="shared" ca="1" si="141"/>
        <v>0</v>
      </c>
      <c r="V57" s="161">
        <f t="shared" ca="1" si="141"/>
        <v>0</v>
      </c>
      <c r="W57" s="161">
        <f t="shared" ca="1" si="141"/>
        <v>0</v>
      </c>
      <c r="X57" s="252">
        <f t="shared" ca="1" si="141"/>
        <v>0</v>
      </c>
      <c r="Y57" s="306">
        <f t="shared" ca="1" si="141"/>
        <v>0</v>
      </c>
      <c r="Z57" s="306">
        <f t="shared" ca="1" si="141"/>
        <v>0</v>
      </c>
      <c r="AA57" s="306">
        <f t="shared" ca="1" si="141"/>
        <v>0</v>
      </c>
      <c r="AB57" s="306">
        <f t="shared" ca="1" si="141"/>
        <v>0</v>
      </c>
      <c r="AC57" s="428">
        <f t="shared" ca="1" si="141"/>
        <v>0</v>
      </c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428">
        <f t="shared" ca="1" si="133"/>
        <v>0</v>
      </c>
    </row>
    <row r="58" spans="2:55" hidden="1">
      <c r="B58" s="3"/>
      <c r="C58" s="22" t="str">
        <f t="shared" si="134"/>
        <v>AVV2halm</v>
      </c>
      <c r="D58" s="8"/>
      <c r="E58" s="306">
        <f t="shared" ref="E58:AC58" ca="1" si="142">E235*E130</f>
        <v>0</v>
      </c>
      <c r="F58" s="306">
        <f t="shared" ca="1" si="142"/>
        <v>0</v>
      </c>
      <c r="G58" s="307">
        <f t="shared" ca="1" si="142"/>
        <v>0</v>
      </c>
      <c r="H58" s="306">
        <f t="shared" ca="1" si="142"/>
        <v>0</v>
      </c>
      <c r="I58" s="252">
        <f t="shared" ca="1" si="142"/>
        <v>18.540699745830398</v>
      </c>
      <c r="J58" s="161">
        <f t="shared" ca="1" si="142"/>
        <v>19.455772662287309</v>
      </c>
      <c r="K58" s="161">
        <f t="shared" ca="1" si="142"/>
        <v>19.985778475768253</v>
      </c>
      <c r="L58" s="161">
        <f t="shared" ca="1" si="142"/>
        <v>19.69710789773157</v>
      </c>
      <c r="M58" s="161">
        <f t="shared" ca="1" si="142"/>
        <v>19.818736807659906</v>
      </c>
      <c r="N58" s="252">
        <f t="shared" ca="1" si="142"/>
        <v>19.941001963666292</v>
      </c>
      <c r="O58" s="161">
        <f t="shared" ca="1" si="142"/>
        <v>20.650136271333981</v>
      </c>
      <c r="P58" s="161">
        <f t="shared" ca="1" si="142"/>
        <v>20.93532308455195</v>
      </c>
      <c r="Q58" s="161">
        <f t="shared" ca="1" si="142"/>
        <v>21.22509208114791</v>
      </c>
      <c r="R58" s="161">
        <f t="shared" ca="1" si="142"/>
        <v>21.942856773772625</v>
      </c>
      <c r="S58" s="252">
        <f t="shared" ca="1" si="142"/>
        <v>22.241171603152349</v>
      </c>
      <c r="T58" s="161">
        <f t="shared" ca="1" si="142"/>
        <v>19.105112743028702</v>
      </c>
      <c r="U58" s="161">
        <f t="shared" ca="1" si="142"/>
        <v>19.185656539472085</v>
      </c>
      <c r="V58" s="161">
        <f t="shared" ca="1" si="142"/>
        <v>19.623686070062412</v>
      </c>
      <c r="W58" s="161">
        <f t="shared" ca="1" si="142"/>
        <v>19.34704475137071</v>
      </c>
      <c r="X58" s="252">
        <f t="shared" ca="1" si="142"/>
        <v>19.785269499802382</v>
      </c>
      <c r="Y58" s="306">
        <f t="shared" ca="1" si="142"/>
        <v>19.509917946613538</v>
      </c>
      <c r="Z58" s="306">
        <f t="shared" ca="1" si="142"/>
        <v>19.589993557355413</v>
      </c>
      <c r="AA58" s="306">
        <f t="shared" ca="1" si="142"/>
        <v>19.668037294791052</v>
      </c>
      <c r="AB58" s="306">
        <f t="shared" ca="1" si="142"/>
        <v>19.743971365087038</v>
      </c>
      <c r="AC58" s="428">
        <f t="shared" ca="1" si="142"/>
        <v>19.817714198846353</v>
      </c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428">
        <f t="shared" ca="1" si="133"/>
        <v>0</v>
      </c>
    </row>
    <row r="59" spans="2:55" hidden="1">
      <c r="B59" s="3"/>
      <c r="C59" s="22" t="str">
        <f t="shared" si="134"/>
        <v>AVV2gasGT</v>
      </c>
      <c r="D59" s="8"/>
      <c r="E59" s="306">
        <f t="shared" ref="E59:AC59" ca="1" si="143">E236*E131</f>
        <v>0</v>
      </c>
      <c r="F59" s="306">
        <f t="shared" ca="1" si="143"/>
        <v>0</v>
      </c>
      <c r="G59" s="307">
        <f t="shared" ca="1" si="143"/>
        <v>0</v>
      </c>
      <c r="H59" s="306">
        <f t="shared" ca="1" si="143"/>
        <v>0</v>
      </c>
      <c r="I59" s="252">
        <f t="shared" ca="1" si="143"/>
        <v>21.679485239678286</v>
      </c>
      <c r="J59" s="161">
        <f t="shared" ca="1" si="143"/>
        <v>17.244351902605811</v>
      </c>
      <c r="K59" s="161">
        <f t="shared" ca="1" si="143"/>
        <v>14.248299610066374</v>
      </c>
      <c r="L59" s="161">
        <f t="shared" ca="1" si="143"/>
        <v>11.780052573010007</v>
      </c>
      <c r="M59" s="161">
        <f t="shared" ca="1" si="143"/>
        <v>9.7233204922168124</v>
      </c>
      <c r="N59" s="252">
        <f t="shared" ca="1" si="143"/>
        <v>8.0091938371243234</v>
      </c>
      <c r="O59" s="161">
        <f t="shared" ca="1" si="143"/>
        <v>10.077815412663917</v>
      </c>
      <c r="P59" s="161">
        <f t="shared" ca="1" si="143"/>
        <v>12.308137278132625</v>
      </c>
      <c r="Q59" s="161">
        <f t="shared" ca="1" si="143"/>
        <v>14.824666174670549</v>
      </c>
      <c r="R59" s="161">
        <f t="shared" ca="1" si="143"/>
        <v>17.827381774018928</v>
      </c>
      <c r="S59" s="252">
        <f t="shared" ca="1" si="143"/>
        <v>21.108537799225008</v>
      </c>
      <c r="T59" s="161">
        <f t="shared" ca="1" si="143"/>
        <v>24.827699656378698</v>
      </c>
      <c r="U59" s="161">
        <f t="shared" ca="1" si="143"/>
        <v>25.182831531076367</v>
      </c>
      <c r="V59" s="161">
        <f t="shared" ca="1" si="143"/>
        <v>25.884441899819109</v>
      </c>
      <c r="W59" s="161">
        <f t="shared" ca="1" si="143"/>
        <v>25.869333528141109</v>
      </c>
      <c r="X59" s="252">
        <f t="shared" ca="1" si="143"/>
        <v>26.555513244070248</v>
      </c>
      <c r="Y59" s="306">
        <f t="shared" ca="1" si="143"/>
        <v>27.80600439134469</v>
      </c>
      <c r="Z59" s="306">
        <f t="shared" ca="1" si="143"/>
        <v>29.287195168209646</v>
      </c>
      <c r="AA59" s="306">
        <f t="shared" ca="1" si="143"/>
        <v>30.807106319292814</v>
      </c>
      <c r="AB59" s="306">
        <f t="shared" ca="1" si="143"/>
        <v>32.371853531305227</v>
      </c>
      <c r="AC59" s="428">
        <f t="shared" ca="1" si="143"/>
        <v>33.978642072999889</v>
      </c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428">
        <f t="shared" ca="1" si="133"/>
        <v>0</v>
      </c>
    </row>
    <row r="60" spans="2:55" hidden="1">
      <c r="B60" s="3"/>
      <c r="C60" s="22" t="str">
        <f t="shared" si="134"/>
        <v>KKV</v>
      </c>
      <c r="D60" s="8"/>
      <c r="E60" s="306">
        <f t="shared" ref="E60:AC60" ca="1" si="144">E237*E132</f>
        <v>2.3902904343134224</v>
      </c>
      <c r="F60" s="306">
        <f t="shared" ca="1" si="144"/>
        <v>2.4520263800353228</v>
      </c>
      <c r="G60" s="307">
        <f t="shared" ca="1" si="144"/>
        <v>2.3016239845831126</v>
      </c>
      <c r="H60" s="306">
        <f t="shared" ca="1" si="144"/>
        <v>2.1222232613627647</v>
      </c>
      <c r="I60" s="252">
        <f t="shared" ca="1" si="144"/>
        <v>1.9660400789497041</v>
      </c>
      <c r="J60" s="161">
        <f t="shared" ca="1" si="144"/>
        <v>1.5890633463280923</v>
      </c>
      <c r="K60" s="161">
        <f t="shared" ca="1" si="144"/>
        <v>1.1939640318536451</v>
      </c>
      <c r="L60" s="161">
        <f t="shared" ca="1" si="144"/>
        <v>0.78318697326033515</v>
      </c>
      <c r="M60" s="161">
        <f t="shared" ca="1" si="144"/>
        <v>0.3890469140605966</v>
      </c>
      <c r="N60" s="252">
        <f t="shared" ca="1" si="144"/>
        <v>0</v>
      </c>
      <c r="O60" s="161">
        <f t="shared" ca="1" si="144"/>
        <v>0</v>
      </c>
      <c r="P60" s="161">
        <f t="shared" ca="1" si="144"/>
        <v>0</v>
      </c>
      <c r="Q60" s="161">
        <f t="shared" ca="1" si="144"/>
        <v>0</v>
      </c>
      <c r="R60" s="161">
        <f t="shared" ca="1" si="144"/>
        <v>0</v>
      </c>
      <c r="S60" s="252">
        <f t="shared" ca="1" si="144"/>
        <v>0</v>
      </c>
      <c r="T60" s="161">
        <f t="shared" ca="1" si="144"/>
        <v>0</v>
      </c>
      <c r="U60" s="161">
        <f t="shared" ca="1" si="144"/>
        <v>0</v>
      </c>
      <c r="V60" s="161">
        <f t="shared" ca="1" si="144"/>
        <v>0</v>
      </c>
      <c r="W60" s="161">
        <f t="shared" ca="1" si="144"/>
        <v>0</v>
      </c>
      <c r="X60" s="252">
        <f t="shared" ca="1" si="144"/>
        <v>0</v>
      </c>
      <c r="Y60" s="306">
        <f t="shared" ca="1" si="144"/>
        <v>0</v>
      </c>
      <c r="Z60" s="306">
        <f t="shared" ca="1" si="144"/>
        <v>0</v>
      </c>
      <c r="AA60" s="306">
        <f t="shared" ca="1" si="144"/>
        <v>0</v>
      </c>
      <c r="AB60" s="306">
        <f t="shared" ca="1" si="144"/>
        <v>0</v>
      </c>
      <c r="AC60" s="428">
        <f t="shared" ca="1" si="144"/>
        <v>0</v>
      </c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428">
        <f t="shared" ca="1" si="133"/>
        <v>0</v>
      </c>
    </row>
    <row r="61" spans="2:55" hidden="1">
      <c r="B61" s="3"/>
      <c r="C61" s="22" t="str">
        <f t="shared" si="134"/>
        <v>HCVgas</v>
      </c>
      <c r="D61" s="8"/>
      <c r="E61" s="306">
        <f t="shared" ref="E61:AC61" ca="1" si="145">E238*E133</f>
        <v>2.2754304003555847</v>
      </c>
      <c r="F61" s="306">
        <f t="shared" ca="1" si="145"/>
        <v>2.301817979362085</v>
      </c>
      <c r="G61" s="307">
        <f t="shared" ca="1" si="145"/>
        <v>2.7826308143685807</v>
      </c>
      <c r="H61" s="306">
        <f t="shared" ca="1" si="145"/>
        <v>3.2839280576443661</v>
      </c>
      <c r="I61" s="252">
        <f t="shared" ca="1" si="145"/>
        <v>2.6268330261289727</v>
      </c>
      <c r="J61" s="161">
        <f t="shared" ca="1" si="145"/>
        <v>2.8184843740862568</v>
      </c>
      <c r="K61" s="161">
        <f t="shared" ca="1" si="145"/>
        <v>3.4104896580947099</v>
      </c>
      <c r="L61" s="161">
        <f t="shared" ca="1" si="145"/>
        <v>4.3802022331933754</v>
      </c>
      <c r="M61" s="161">
        <f t="shared" ca="1" si="145"/>
        <v>6.9142976613616556</v>
      </c>
      <c r="N61" s="252">
        <f t="shared" ca="1" si="145"/>
        <v>0</v>
      </c>
      <c r="O61" s="161">
        <f t="shared" ca="1" si="145"/>
        <v>0</v>
      </c>
      <c r="P61" s="161">
        <f t="shared" ca="1" si="145"/>
        <v>0</v>
      </c>
      <c r="Q61" s="161">
        <f t="shared" ca="1" si="145"/>
        <v>0</v>
      </c>
      <c r="R61" s="161">
        <f t="shared" ca="1" si="145"/>
        <v>0</v>
      </c>
      <c r="S61" s="252">
        <f t="shared" ca="1" si="145"/>
        <v>0</v>
      </c>
      <c r="T61" s="161">
        <f t="shared" ca="1" si="145"/>
        <v>0</v>
      </c>
      <c r="U61" s="161">
        <f t="shared" ca="1" si="145"/>
        <v>0</v>
      </c>
      <c r="V61" s="161">
        <f t="shared" ca="1" si="145"/>
        <v>0</v>
      </c>
      <c r="W61" s="161">
        <f t="shared" ca="1" si="145"/>
        <v>0</v>
      </c>
      <c r="X61" s="252">
        <f t="shared" ca="1" si="145"/>
        <v>0</v>
      </c>
      <c r="Y61" s="306">
        <f t="shared" ca="1" si="145"/>
        <v>0</v>
      </c>
      <c r="Z61" s="306">
        <f t="shared" ca="1" si="145"/>
        <v>0</v>
      </c>
      <c r="AA61" s="306">
        <f t="shared" ca="1" si="145"/>
        <v>0</v>
      </c>
      <c r="AB61" s="306">
        <f t="shared" ca="1" si="145"/>
        <v>0</v>
      </c>
      <c r="AC61" s="428">
        <f t="shared" ca="1" si="145"/>
        <v>0</v>
      </c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428">
        <f t="shared" ca="1" si="133"/>
        <v>0</v>
      </c>
    </row>
    <row r="62" spans="2:55" hidden="1">
      <c r="B62" s="3"/>
      <c r="C62" s="22" t="str">
        <f t="shared" si="134"/>
        <v>SPolie</v>
      </c>
      <c r="D62" s="8"/>
      <c r="E62" s="306">
        <f t="shared" ref="E62:AC62" ca="1" si="146">E239*E134</f>
        <v>1.8728669344223952</v>
      </c>
      <c r="F62" s="306">
        <f t="shared" ca="1" si="146"/>
        <v>1.9096716308677599</v>
      </c>
      <c r="G62" s="307">
        <f t="shared" ca="1" si="146"/>
        <v>2.1915211282864613</v>
      </c>
      <c r="H62" s="306">
        <f t="shared" ca="1" si="146"/>
        <v>2.4365390548076991</v>
      </c>
      <c r="I62" s="252">
        <f t="shared" ca="1" si="146"/>
        <v>0.20764784570214057</v>
      </c>
      <c r="J62" s="161">
        <f t="shared" ca="1" si="146"/>
        <v>0.17662210293208344</v>
      </c>
      <c r="K62" s="161">
        <f t="shared" ca="1" si="146"/>
        <v>0.14352799731345062</v>
      </c>
      <c r="L62" s="161">
        <f t="shared" ca="1" si="146"/>
        <v>0.10876935128432696</v>
      </c>
      <c r="M62" s="161">
        <f t="shared" ca="1" si="146"/>
        <v>7.204369387663663E-2</v>
      </c>
      <c r="N62" s="252">
        <f t="shared" ca="1" si="146"/>
        <v>3.3254953363489263E-2</v>
      </c>
      <c r="O62" s="161">
        <f t="shared" ca="1" si="146"/>
        <v>3.4259093404868698E-2</v>
      </c>
      <c r="P62" s="161">
        <f t="shared" ca="1" si="146"/>
        <v>3.498265753668351E-2</v>
      </c>
      <c r="Q62" s="161">
        <f t="shared" ca="1" si="146"/>
        <v>3.5689332901891552E-2</v>
      </c>
      <c r="R62" s="161">
        <f t="shared" ca="1" si="146"/>
        <v>3.6392577740273095E-2</v>
      </c>
      <c r="S62" s="252">
        <f t="shared" ca="1" si="146"/>
        <v>3.7073719586811438E-2</v>
      </c>
      <c r="T62" s="161">
        <f t="shared" ca="1" si="146"/>
        <v>3.7890133410006507E-2</v>
      </c>
      <c r="U62" s="161">
        <f t="shared" ca="1" si="146"/>
        <v>3.8572053984997343E-2</v>
      </c>
      <c r="V62" s="161">
        <f t="shared" ca="1" si="146"/>
        <v>3.9236767394316786E-2</v>
      </c>
      <c r="W62" s="161">
        <f t="shared" ca="1" si="146"/>
        <v>3.9874074141621411E-2</v>
      </c>
      <c r="X62" s="252">
        <f t="shared" ca="1" si="146"/>
        <v>4.049896390355389E-2</v>
      </c>
      <c r="Y62" s="306">
        <f t="shared" ca="1" si="146"/>
        <v>4.0970658437430141E-2</v>
      </c>
      <c r="Z62" s="306">
        <f t="shared" ca="1" si="146"/>
        <v>4.1430138725753678E-2</v>
      </c>
      <c r="AA62" s="306">
        <f t="shared" ca="1" si="146"/>
        <v>4.1859020267560908E-2</v>
      </c>
      <c r="AB62" s="306">
        <f t="shared" ca="1" si="146"/>
        <v>4.227165196622059E-2</v>
      </c>
      <c r="AC62" s="428">
        <f t="shared" ca="1" si="146"/>
        <v>4.2659238319640448E-2</v>
      </c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428">
        <f t="shared" ca="1" si="133"/>
        <v>0</v>
      </c>
    </row>
    <row r="63" spans="2:55" hidden="1">
      <c r="B63" s="3"/>
      <c r="C63" s="22" t="str">
        <f t="shared" si="134"/>
        <v>SPgas</v>
      </c>
      <c r="D63" s="8"/>
      <c r="E63" s="306">
        <f t="shared" ref="E63:AC63" ca="1" si="147">E240*E135</f>
        <v>1.4210929876013125</v>
      </c>
      <c r="F63" s="306">
        <f t="shared" ca="1" si="147"/>
        <v>1.4133074431700683</v>
      </c>
      <c r="G63" s="307">
        <f t="shared" ca="1" si="147"/>
        <v>1.9436982918047729</v>
      </c>
      <c r="H63" s="306">
        <f t="shared" ca="1" si="147"/>
        <v>2.4976950936996487</v>
      </c>
      <c r="I63" s="252">
        <f t="shared" ca="1" si="147"/>
        <v>2.23076139482284</v>
      </c>
      <c r="J63" s="161">
        <f t="shared" ca="1" si="147"/>
        <v>2.2693160164285531</v>
      </c>
      <c r="K63" s="161">
        <f t="shared" ca="1" si="147"/>
        <v>2.5033331512208137</v>
      </c>
      <c r="L63" s="161">
        <f t="shared" ca="1" si="147"/>
        <v>2.7877022371997704</v>
      </c>
      <c r="M63" s="161">
        <f t="shared" ca="1" si="147"/>
        <v>2.9981818231231929</v>
      </c>
      <c r="N63" s="252">
        <f t="shared" ca="1" si="147"/>
        <v>3.2149027060806787</v>
      </c>
      <c r="O63" s="161">
        <f t="shared" ca="1" si="147"/>
        <v>3.0046703652045519</v>
      </c>
      <c r="P63" s="161">
        <f t="shared" ca="1" si="147"/>
        <v>2.7799151403290567</v>
      </c>
      <c r="Q63" s="161">
        <f t="shared" ca="1" si="147"/>
        <v>2.5404578650503988</v>
      </c>
      <c r="R63" s="161">
        <f t="shared" ca="1" si="147"/>
        <v>2.2873287412205383</v>
      </c>
      <c r="S63" s="252">
        <f t="shared" ca="1" si="147"/>
        <v>2.0199631942423801</v>
      </c>
      <c r="T63" s="161">
        <f t="shared" ca="1" si="147"/>
        <v>8.8334926358538208</v>
      </c>
      <c r="U63" s="161">
        <f t="shared" ca="1" si="147"/>
        <v>8.9829900996183518</v>
      </c>
      <c r="V63" s="161">
        <f t="shared" ca="1" si="147"/>
        <v>9.1296915182628933</v>
      </c>
      <c r="W63" s="161">
        <f t="shared" ca="1" si="147"/>
        <v>9.2719822029541614</v>
      </c>
      <c r="X63" s="252">
        <f t="shared" ca="1" si="147"/>
        <v>9.4121878840312725</v>
      </c>
      <c r="Y63" s="306">
        <f t="shared" ca="1" si="147"/>
        <v>9.3050429905175491</v>
      </c>
      <c r="Z63" s="306">
        <f t="shared" ca="1" si="147"/>
        <v>9.1151281780840741</v>
      </c>
      <c r="AA63" s="306">
        <f t="shared" ca="1" si="147"/>
        <v>8.9103746421205248</v>
      </c>
      <c r="AB63" s="306">
        <f t="shared" ca="1" si="147"/>
        <v>8.6928507131499444</v>
      </c>
      <c r="AC63" s="428">
        <f t="shared" ca="1" si="147"/>
        <v>8.4614524057748977</v>
      </c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428">
        <f t="shared" ca="1" si="133"/>
        <v>0</v>
      </c>
    </row>
    <row r="64" spans="2:55" hidden="1">
      <c r="B64" s="3"/>
      <c r="C64" s="22" t="str">
        <f t="shared" si="134"/>
        <v>GeoEl</v>
      </c>
      <c r="D64" s="8"/>
      <c r="E64" s="306">
        <f t="shared" ref="E64:AC64" ca="1" si="148">E241*E136</f>
        <v>0</v>
      </c>
      <c r="F64" s="306">
        <f t="shared" ca="1" si="148"/>
        <v>0</v>
      </c>
      <c r="G64" s="307">
        <f t="shared" ca="1" si="148"/>
        <v>0</v>
      </c>
      <c r="H64" s="306">
        <f t="shared" ca="1" si="148"/>
        <v>0</v>
      </c>
      <c r="I64" s="252">
        <f t="shared" ca="1" si="148"/>
        <v>0</v>
      </c>
      <c r="J64" s="161">
        <f t="shared" ca="1" si="148"/>
        <v>0</v>
      </c>
      <c r="K64" s="161">
        <f t="shared" ca="1" si="148"/>
        <v>0</v>
      </c>
      <c r="L64" s="161">
        <f t="shared" ca="1" si="148"/>
        <v>0</v>
      </c>
      <c r="M64" s="161">
        <f t="shared" ca="1" si="148"/>
        <v>0</v>
      </c>
      <c r="N64" s="252">
        <f t="shared" ca="1" si="148"/>
        <v>0</v>
      </c>
      <c r="O64" s="161">
        <f t="shared" ca="1" si="148"/>
        <v>0.69966384948896632</v>
      </c>
      <c r="P64" s="161">
        <f t="shared" ca="1" si="148"/>
        <v>1.4079035688637787</v>
      </c>
      <c r="Q64" s="161">
        <f t="shared" ca="1" si="148"/>
        <v>2.1248799655691739</v>
      </c>
      <c r="R64" s="161">
        <f t="shared" ca="1" si="148"/>
        <v>2.8352738604926158</v>
      </c>
      <c r="S64" s="252">
        <f t="shared" ca="1" si="148"/>
        <v>3.5662178079755016</v>
      </c>
      <c r="T64" s="161">
        <f t="shared" ca="1" si="148"/>
        <v>4.2764948480091842</v>
      </c>
      <c r="U64" s="161">
        <f t="shared" ca="1" si="148"/>
        <v>4.2764948480091842</v>
      </c>
      <c r="V64" s="161">
        <f t="shared" ca="1" si="148"/>
        <v>4.2548439893062664</v>
      </c>
      <c r="W64" s="161">
        <f t="shared" ca="1" si="148"/>
        <v>4.2764948480091842</v>
      </c>
      <c r="X64" s="252">
        <f t="shared" ca="1" si="148"/>
        <v>4.2548439893062664</v>
      </c>
      <c r="Y64" s="306">
        <f t="shared" ca="1" si="148"/>
        <v>4.317107815956855</v>
      </c>
      <c r="Z64" s="306">
        <f t="shared" ca="1" si="148"/>
        <v>4.3582539223251091</v>
      </c>
      <c r="AA64" s="306">
        <f t="shared" ca="1" si="148"/>
        <v>4.3999437344725356</v>
      </c>
      <c r="AB64" s="306">
        <f t="shared" ca="1" si="148"/>
        <v>4.4421881008899033</v>
      </c>
      <c r="AC64" s="428">
        <f t="shared" ca="1" si="148"/>
        <v>4.4849981606117426</v>
      </c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428">
        <f t="shared" ca="1" si="133"/>
        <v>0</v>
      </c>
    </row>
    <row r="65" spans="2:55" hidden="1">
      <c r="B65" s="3"/>
      <c r="C65" s="22" t="str">
        <f t="shared" si="134"/>
        <v>GeoVa</v>
      </c>
      <c r="D65" s="8"/>
      <c r="E65" s="306">
        <f t="shared" ref="E65:AC65" ca="1" si="149">E242*E137</f>
        <v>0.66848965907833813</v>
      </c>
      <c r="F65" s="306">
        <f t="shared" ca="1" si="149"/>
        <v>0.65078372988415867</v>
      </c>
      <c r="G65" s="307">
        <f t="shared" ca="1" si="149"/>
        <v>0.66125759112899041</v>
      </c>
      <c r="H65" s="306">
        <f t="shared" ca="1" si="149"/>
        <v>0.66691728384384963</v>
      </c>
      <c r="I65" s="252">
        <f t="shared" ca="1" si="149"/>
        <v>0.66871869364407155</v>
      </c>
      <c r="J65" s="161">
        <f t="shared" ca="1" si="149"/>
        <v>0.67121506194682312</v>
      </c>
      <c r="K65" s="161">
        <f t="shared" ca="1" si="149"/>
        <v>0.67565454093149369</v>
      </c>
      <c r="L65" s="161">
        <f t="shared" ca="1" si="149"/>
        <v>0.68394163147773301</v>
      </c>
      <c r="M65" s="161">
        <f t="shared" ca="1" si="149"/>
        <v>0.69042192090763743</v>
      </c>
      <c r="N65" s="252">
        <f t="shared" ca="1" si="149"/>
        <v>0.69698257675164321</v>
      </c>
      <c r="O65" s="161">
        <f t="shared" ca="1" si="149"/>
        <v>0.69905406346469634</v>
      </c>
      <c r="P65" s="161">
        <f t="shared" ca="1" si="149"/>
        <v>0.7030724461931549</v>
      </c>
      <c r="Q65" s="161">
        <f t="shared" ca="1" si="149"/>
        <v>0.70714070391374728</v>
      </c>
      <c r="R65" s="161">
        <f t="shared" ca="1" si="149"/>
        <v>0.70932896843998905</v>
      </c>
      <c r="S65" s="252">
        <f t="shared" ca="1" si="149"/>
        <v>0.7134904770664029</v>
      </c>
      <c r="T65" s="161">
        <f t="shared" ca="1" si="149"/>
        <v>0.72531374669966675</v>
      </c>
      <c r="U65" s="161">
        <f t="shared" ca="1" si="149"/>
        <v>0.72531374669966675</v>
      </c>
      <c r="V65" s="161">
        <f t="shared" ca="1" si="149"/>
        <v>0.72346673406753137</v>
      </c>
      <c r="W65" s="161">
        <f t="shared" ca="1" si="149"/>
        <v>0.72531374669966675</v>
      </c>
      <c r="X65" s="252">
        <f t="shared" ca="1" si="149"/>
        <v>0.72346673406753137</v>
      </c>
      <c r="Y65" s="306">
        <f t="shared" ca="1" si="149"/>
        <v>0.72966274161142752</v>
      </c>
      <c r="Z65" s="306">
        <f t="shared" ca="1" si="149"/>
        <v>0.73406882706336696</v>
      </c>
      <c r="AA65" s="306">
        <f t="shared" ca="1" si="149"/>
        <v>0.73853313464943271</v>
      </c>
      <c r="AB65" s="306">
        <f t="shared" ca="1" si="149"/>
        <v>0.74305682606830226</v>
      </c>
      <c r="AC65" s="428">
        <f t="shared" ca="1" si="149"/>
        <v>0.74764109413121149</v>
      </c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428">
        <f t="shared" ca="1" si="133"/>
        <v>0</v>
      </c>
    </row>
    <row r="66" spans="2:55" hidden="1">
      <c r="B66" s="3"/>
      <c r="C66" s="22" t="str">
        <f t="shared" si="134"/>
        <v>VP</v>
      </c>
      <c r="D66" s="8"/>
      <c r="E66" s="306">
        <f t="shared" ref="E66:AC66" ca="1" si="150">E243*E138</f>
        <v>0.15610357540656378</v>
      </c>
      <c r="F66" s="306">
        <f t="shared" ca="1" si="150"/>
        <v>0.17129718240154843</v>
      </c>
      <c r="G66" s="307">
        <f t="shared" ca="1" si="150"/>
        <v>0.22141144781682445</v>
      </c>
      <c r="H66" s="306">
        <f t="shared" ca="1" si="150"/>
        <v>0.26555995081180395</v>
      </c>
      <c r="I66" s="252">
        <f t="shared" ca="1" si="150"/>
        <v>0.33179673100423185</v>
      </c>
      <c r="J66" s="161">
        <f t="shared" ca="1" si="150"/>
        <v>0.37374341596047117</v>
      </c>
      <c r="K66" s="161">
        <f t="shared" ca="1" si="150"/>
        <v>0.42700213121684455</v>
      </c>
      <c r="L66" s="161">
        <f t="shared" ca="1" si="150"/>
        <v>0.48743581224452326</v>
      </c>
      <c r="M66" s="161">
        <f t="shared" ca="1" si="150"/>
        <v>0.54588080942397599</v>
      </c>
      <c r="N66" s="252">
        <f t="shared" ca="1" si="150"/>
        <v>0.60542465210559848</v>
      </c>
      <c r="O66" s="161">
        <f t="shared" ca="1" si="150"/>
        <v>0.65869235215107258</v>
      </c>
      <c r="P66" s="161">
        <f t="shared" ca="1" si="150"/>
        <v>0.81304209427959429</v>
      </c>
      <c r="Q66" s="161">
        <f t="shared" ca="1" si="150"/>
        <v>0.96929356424549029</v>
      </c>
      <c r="R66" s="161">
        <f t="shared" ca="1" si="150"/>
        <v>1.1239631010616187</v>
      </c>
      <c r="S66" s="252">
        <f t="shared" ca="1" si="150"/>
        <v>1.2840988081181928</v>
      </c>
      <c r="T66" s="161">
        <f t="shared" ca="1" si="150"/>
        <v>1.5242362581327504</v>
      </c>
      <c r="U66" s="161">
        <f t="shared" ca="1" si="150"/>
        <v>2.0801562551012367</v>
      </c>
      <c r="V66" s="161">
        <f t="shared" ca="1" si="150"/>
        <v>2.0761349613157547</v>
      </c>
      <c r="W66" s="161">
        <f t="shared" ca="1" si="150"/>
        <v>2.0801562551012367</v>
      </c>
      <c r="X66" s="252">
        <f t="shared" ca="1" si="150"/>
        <v>2.0761349613157547</v>
      </c>
      <c r="Y66" s="306">
        <f t="shared" ca="1" si="150"/>
        <v>2.0993329761650559</v>
      </c>
      <c r="Z66" s="306">
        <f t="shared" ca="1" si="150"/>
        <v>2.1187614357079023</v>
      </c>
      <c r="AA66" s="306">
        <f t="shared" ca="1" si="150"/>
        <v>2.1384466234485369</v>
      </c>
      <c r="AB66" s="306">
        <f t="shared" ca="1" si="150"/>
        <v>2.1583936618513317</v>
      </c>
      <c r="AC66" s="428">
        <f t="shared" ca="1" si="150"/>
        <v>2.1786078105702575</v>
      </c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428">
        <f t="shared" ca="1" si="133"/>
        <v>0</v>
      </c>
    </row>
    <row r="67" spans="2:55" hidden="1">
      <c r="B67" s="3"/>
      <c r="C67" s="22" t="str">
        <f>C89</f>
        <v>Sol</v>
      </c>
      <c r="D67" s="19"/>
      <c r="E67" s="306">
        <f t="shared" ref="E67:AC67" ca="1" si="151">E244*E139</f>
        <v>0</v>
      </c>
      <c r="F67" s="306">
        <f t="shared" ca="1" si="151"/>
        <v>0</v>
      </c>
      <c r="G67" s="307">
        <f t="shared" ca="1" si="151"/>
        <v>0</v>
      </c>
      <c r="H67" s="306">
        <f t="shared" ca="1" si="151"/>
        <v>0</v>
      </c>
      <c r="I67" s="253">
        <f t="shared" ca="1" si="151"/>
        <v>2.612671882513621E-2</v>
      </c>
      <c r="J67" s="162">
        <f t="shared" ca="1" si="151"/>
        <v>3.3902266595093933E-2</v>
      </c>
      <c r="K67" s="162">
        <f t="shared" ca="1" si="151"/>
        <v>5.3444997223682678E-2</v>
      </c>
      <c r="L67" s="162">
        <f t="shared" ca="1" si="151"/>
        <v>7.3285437286830513E-2</v>
      </c>
      <c r="M67" s="162">
        <f t="shared" ca="1" si="151"/>
        <v>9.343044185372254E-2</v>
      </c>
      <c r="N67" s="253">
        <f t="shared" ca="1" si="151"/>
        <v>0.1138870780815171</v>
      </c>
      <c r="O67" s="162">
        <f t="shared" ca="1" si="151"/>
        <v>0.13629918967645205</v>
      </c>
      <c r="P67" s="162">
        <f t="shared" ca="1" si="151"/>
        <v>0.17708399504458619</v>
      </c>
      <c r="Q67" s="162">
        <f t="shared" ca="1" si="151"/>
        <v>0.21837111445569946</v>
      </c>
      <c r="R67" s="162">
        <f t="shared" ca="1" si="151"/>
        <v>0.2601698853149379</v>
      </c>
      <c r="S67" s="253">
        <f t="shared" ca="1" si="151"/>
        <v>0.30248987789833398</v>
      </c>
      <c r="T67" s="162">
        <f t="shared" ca="1" si="151"/>
        <v>0.38254237979443051</v>
      </c>
      <c r="U67" s="162">
        <f t="shared" ca="1" si="151"/>
        <v>0.69919423042785755</v>
      </c>
      <c r="V67" s="162">
        <f t="shared" ca="1" si="151"/>
        <v>0.69919423042785755</v>
      </c>
      <c r="W67" s="162">
        <f t="shared" ca="1" si="151"/>
        <v>0.69919423042785755</v>
      </c>
      <c r="X67" s="253">
        <f t="shared" ca="1" si="151"/>
        <v>0.69919423042785755</v>
      </c>
      <c r="Y67" s="306">
        <f t="shared" ca="1" si="151"/>
        <v>0.70375356908000108</v>
      </c>
      <c r="Z67" s="306">
        <f t="shared" ca="1" si="151"/>
        <v>0.70837275951670375</v>
      </c>
      <c r="AA67" s="306">
        <f t="shared" ca="1" si="151"/>
        <v>0.71305298806265205</v>
      </c>
      <c r="AB67" s="306">
        <f t="shared" ca="1" si="151"/>
        <v>0.717795472603309</v>
      </c>
      <c r="AC67" s="428">
        <f t="shared" ca="1" si="151"/>
        <v>0.72260146364148781</v>
      </c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428">
        <f t="shared" ca="1" si="133"/>
        <v>0</v>
      </c>
    </row>
    <row r="68" spans="2:55" hidden="1">
      <c r="B68" s="3"/>
      <c r="C68" s="84" t="s">
        <v>7</v>
      </c>
      <c r="D68" s="113"/>
      <c r="E68" s="304">
        <f t="shared" ref="E68:AC68" ca="1" si="152">SUM(E50:E67)</f>
        <v>41.915259075302743</v>
      </c>
      <c r="F68" s="304">
        <f t="shared" ca="1" si="152"/>
        <v>36.153261448796648</v>
      </c>
      <c r="G68" s="305">
        <f t="shared" ca="1" si="152"/>
        <v>42.258352397050345</v>
      </c>
      <c r="H68" s="304">
        <f t="shared" ca="1" si="152"/>
        <v>40.290694674840957</v>
      </c>
      <c r="I68" s="305">
        <f t="shared" ca="1" si="152"/>
        <v>71.712803785183155</v>
      </c>
      <c r="J68" s="304">
        <f t="shared" ca="1" si="152"/>
        <v>69.2548791449872</v>
      </c>
      <c r="K68" s="304">
        <f t="shared" ca="1" si="152"/>
        <v>68.404683064350905</v>
      </c>
      <c r="L68" s="304">
        <f t="shared" ca="1" si="152"/>
        <v>67.449397530935983</v>
      </c>
      <c r="M68" s="304">
        <f t="shared" ca="1" si="152"/>
        <v>69.098058032663943</v>
      </c>
      <c r="N68" s="305">
        <f t="shared" ca="1" si="152"/>
        <v>58.177483959345928</v>
      </c>
      <c r="O68" s="304">
        <f t="shared" ca="1" si="152"/>
        <v>62.318412531910674</v>
      </c>
      <c r="P68" s="304">
        <f t="shared" ca="1" si="152"/>
        <v>66.262334958763219</v>
      </c>
      <c r="Q68" s="304">
        <f t="shared" ca="1" si="152"/>
        <v>70.540010172949451</v>
      </c>
      <c r="R68" s="304">
        <f t="shared" ca="1" si="152"/>
        <v>75.858777593106524</v>
      </c>
      <c r="S68" s="305">
        <f t="shared" ca="1" si="152"/>
        <v>81.016086351039149</v>
      </c>
      <c r="T68" s="304">
        <f t="shared" ca="1" si="152"/>
        <v>73.177216087140948</v>
      </c>
      <c r="U68" s="304">
        <f t="shared" ca="1" si="152"/>
        <v>74.693296948015828</v>
      </c>
      <c r="V68" s="304">
        <f t="shared" ca="1" si="152"/>
        <v>76.048939004990132</v>
      </c>
      <c r="W68" s="304">
        <f t="shared" ca="1" si="152"/>
        <v>75.947004381788688</v>
      </c>
      <c r="X68" s="305">
        <f t="shared" ca="1" si="152"/>
        <v>77.281015181223495</v>
      </c>
      <c r="Y68" s="304">
        <f t="shared" ca="1" si="152"/>
        <v>78.222734514897184</v>
      </c>
      <c r="Z68" s="304">
        <f t="shared" ca="1" si="152"/>
        <v>79.67875505047023</v>
      </c>
      <c r="AA68" s="304">
        <f t="shared" ca="1" si="152"/>
        <v>81.15664632132497</v>
      </c>
      <c r="AB68" s="304">
        <f t="shared" ca="1" si="152"/>
        <v>82.664534319541218</v>
      </c>
      <c r="AC68" s="429">
        <f t="shared" ca="1" si="152"/>
        <v>84.198436032299711</v>
      </c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429">
        <f ca="1">SUM(BC50:BC67)</f>
        <v>0</v>
      </c>
    </row>
    <row r="69" spans="2:55" hidden="1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</row>
    <row r="70" spans="2:55" hidden="1">
      <c r="B70" s="3"/>
      <c r="C70" s="21" t="s">
        <v>267</v>
      </c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</row>
    <row r="71" spans="2:55" hidden="1">
      <c r="B71" s="3"/>
      <c r="C71" s="18" t="str">
        <f>"Enhed: Kr/"&amp;Sammenligning!$G$9</f>
        <v>Enhed: Kr/GJ</v>
      </c>
      <c r="D71" s="18"/>
      <c r="E71" s="18">
        <v>2016</v>
      </c>
      <c r="F71" s="18">
        <v>2017</v>
      </c>
      <c r="G71" s="18">
        <v>2018</v>
      </c>
      <c r="H71" s="18">
        <v>2019</v>
      </c>
      <c r="I71" s="18">
        <v>2020</v>
      </c>
      <c r="J71" s="18">
        <v>2021</v>
      </c>
      <c r="K71" s="18">
        <v>2022</v>
      </c>
      <c r="L71" s="18">
        <v>2023</v>
      </c>
      <c r="M71" s="18">
        <v>2024</v>
      </c>
      <c r="N71" s="18">
        <v>2025</v>
      </c>
      <c r="O71" s="18">
        <v>2026</v>
      </c>
      <c r="P71" s="18">
        <v>2027</v>
      </c>
      <c r="Q71" s="18">
        <v>2028</v>
      </c>
      <c r="R71" s="18">
        <v>2029</v>
      </c>
      <c r="S71" s="18">
        <v>2030</v>
      </c>
      <c r="T71" s="18">
        <v>2031</v>
      </c>
      <c r="U71" s="18">
        <v>2032</v>
      </c>
      <c r="V71" s="18">
        <v>2033</v>
      </c>
      <c r="W71" s="18">
        <v>2034</v>
      </c>
      <c r="X71" s="18">
        <v>2035</v>
      </c>
      <c r="Y71" s="18">
        <v>2036</v>
      </c>
      <c r="Z71" s="18">
        <v>2037</v>
      </c>
      <c r="AA71" s="18">
        <v>2038</v>
      </c>
      <c r="AB71" s="18">
        <v>2039</v>
      </c>
      <c r="AC71" s="18">
        <v>2040</v>
      </c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18">
        <v>2040</v>
      </c>
    </row>
    <row r="72" spans="2:55" hidden="1">
      <c r="B72" s="3"/>
      <c r="C72" s="22" t="str">
        <f>C95</f>
        <v>AMV1træ</v>
      </c>
      <c r="D72" s="145"/>
      <c r="E72" s="306">
        <f t="shared" ref="E72:AC72" ca="1" si="153">E227*E95</f>
        <v>0</v>
      </c>
      <c r="F72" s="306">
        <f t="shared" ca="1" si="153"/>
        <v>0</v>
      </c>
      <c r="G72" s="307">
        <f t="shared" ca="1" si="153"/>
        <v>0</v>
      </c>
      <c r="H72" s="306">
        <f t="shared" ca="1" si="153"/>
        <v>0</v>
      </c>
      <c r="I72" s="252">
        <f t="shared" ca="1" si="153"/>
        <v>0</v>
      </c>
      <c r="J72" s="161">
        <f t="shared" ca="1" si="153"/>
        <v>0.89004204010874877</v>
      </c>
      <c r="K72" s="161">
        <f t="shared" ca="1" si="153"/>
        <v>1.7890254333475628</v>
      </c>
      <c r="L72" s="161">
        <f t="shared" ca="1" si="153"/>
        <v>2.6475484202544464</v>
      </c>
      <c r="M72" s="161">
        <f t="shared" ca="1" si="153"/>
        <v>3.518758456470958</v>
      </c>
      <c r="N72" s="252">
        <f t="shared" ca="1" si="153"/>
        <v>4.3835296749058879</v>
      </c>
      <c r="O72" s="161">
        <f t="shared" ca="1" si="153"/>
        <v>4.4333657229001355</v>
      </c>
      <c r="P72" s="161">
        <f t="shared" ca="1" si="153"/>
        <v>4.4394197901642949</v>
      </c>
      <c r="Q72" s="161">
        <f t="shared" ca="1" si="153"/>
        <v>4.445119591868588</v>
      </c>
      <c r="R72" s="161">
        <f t="shared" ca="1" si="153"/>
        <v>4.4933171650491444</v>
      </c>
      <c r="S72" s="252">
        <f t="shared" ca="1" si="153"/>
        <v>4.4981403913079747</v>
      </c>
      <c r="T72" s="161">
        <f t="shared" ca="1" si="153"/>
        <v>0</v>
      </c>
      <c r="U72" s="161">
        <f t="shared" ca="1" si="153"/>
        <v>0</v>
      </c>
      <c r="V72" s="161">
        <f t="shared" ca="1" si="153"/>
        <v>0</v>
      </c>
      <c r="W72" s="161">
        <f t="shared" ca="1" si="153"/>
        <v>0</v>
      </c>
      <c r="X72" s="252">
        <f t="shared" ca="1" si="153"/>
        <v>0</v>
      </c>
      <c r="Y72" s="306">
        <f t="shared" ca="1" si="153"/>
        <v>0</v>
      </c>
      <c r="Z72" s="306">
        <f t="shared" ca="1" si="153"/>
        <v>0</v>
      </c>
      <c r="AA72" s="306">
        <f t="shared" ca="1" si="153"/>
        <v>0</v>
      </c>
      <c r="AB72" s="306">
        <f t="shared" ca="1" si="153"/>
        <v>0</v>
      </c>
      <c r="AC72" s="306">
        <f t="shared" ca="1" si="153"/>
        <v>0</v>
      </c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06">
        <f t="shared" ref="BC72:BC89" ca="1" si="154">BC227*BC95</f>
        <v>0</v>
      </c>
    </row>
    <row r="73" spans="2:55" hidden="1">
      <c r="B73" s="3"/>
      <c r="C73" s="22" t="str">
        <f t="shared" ref="C73:C86" si="155">C96</f>
        <v>AMV1træBP</v>
      </c>
      <c r="D73" s="16"/>
      <c r="E73" s="306">
        <f t="shared" ref="E73:AC73" ca="1" si="156">E228*E96</f>
        <v>6.88102695035266</v>
      </c>
      <c r="F73" s="306">
        <f t="shared" ca="1" si="156"/>
        <v>5.5443795476693394</v>
      </c>
      <c r="G73" s="307">
        <f t="shared" ca="1" si="156"/>
        <v>7.1629130725852006</v>
      </c>
      <c r="H73" s="306">
        <f t="shared" ca="1" si="156"/>
        <v>7.1117926318782532</v>
      </c>
      <c r="I73" s="252">
        <f t="shared" ca="1" si="156"/>
        <v>4.7570167009591202</v>
      </c>
      <c r="J73" s="161">
        <f t="shared" ca="1" si="156"/>
        <v>3.8230603174371161</v>
      </c>
      <c r="K73" s="161">
        <f t="shared" ca="1" si="156"/>
        <v>2.8835427686308095</v>
      </c>
      <c r="L73" s="161">
        <f t="shared" ca="1" si="156"/>
        <v>1.9342779314387186</v>
      </c>
      <c r="M73" s="161">
        <f t="shared" ca="1" si="156"/>
        <v>0.97377673486772098</v>
      </c>
      <c r="N73" s="252">
        <f t="shared" ca="1" si="156"/>
        <v>0</v>
      </c>
      <c r="O73" s="161">
        <f t="shared" ca="1" si="156"/>
        <v>0</v>
      </c>
      <c r="P73" s="161">
        <f t="shared" ca="1" si="156"/>
        <v>0</v>
      </c>
      <c r="Q73" s="161">
        <f t="shared" ca="1" si="156"/>
        <v>0</v>
      </c>
      <c r="R73" s="161">
        <f t="shared" ca="1" si="156"/>
        <v>0</v>
      </c>
      <c r="S73" s="252">
        <f t="shared" ca="1" si="156"/>
        <v>0</v>
      </c>
      <c r="T73" s="161">
        <f t="shared" ca="1" si="156"/>
        <v>0</v>
      </c>
      <c r="U73" s="161">
        <f t="shared" ca="1" si="156"/>
        <v>0</v>
      </c>
      <c r="V73" s="161">
        <f t="shared" ca="1" si="156"/>
        <v>0</v>
      </c>
      <c r="W73" s="161">
        <f t="shared" ca="1" si="156"/>
        <v>0</v>
      </c>
      <c r="X73" s="252">
        <f t="shared" ca="1" si="156"/>
        <v>0</v>
      </c>
      <c r="Y73" s="306">
        <f t="shared" ca="1" si="156"/>
        <v>0</v>
      </c>
      <c r="Z73" s="306">
        <f t="shared" ca="1" si="156"/>
        <v>0</v>
      </c>
      <c r="AA73" s="306">
        <f t="shared" ca="1" si="156"/>
        <v>0</v>
      </c>
      <c r="AB73" s="306">
        <f t="shared" ca="1" si="156"/>
        <v>0</v>
      </c>
      <c r="AC73" s="306">
        <f t="shared" ca="1" si="156"/>
        <v>0</v>
      </c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06">
        <f t="shared" ca="1" si="154"/>
        <v>0</v>
      </c>
    </row>
    <row r="74" spans="2:55" hidden="1">
      <c r="B74" s="3"/>
      <c r="C74" s="22" t="str">
        <f t="shared" si="155"/>
        <v>AMV3kul</v>
      </c>
      <c r="D74" s="8"/>
      <c r="E74" s="306">
        <f t="shared" ref="E74:AC74" ca="1" si="157">E229*E97</f>
        <v>9.6642221766487218E-3</v>
      </c>
      <c r="F74" s="306">
        <f t="shared" ca="1" si="157"/>
        <v>1.1261929255786993E-2</v>
      </c>
      <c r="G74" s="307">
        <f t="shared" ca="1" si="157"/>
        <v>1.6880073191459274E-2</v>
      </c>
      <c r="H74" s="306">
        <f t="shared" ca="1" si="157"/>
        <v>2.0347750151158483E-2</v>
      </c>
      <c r="I74" s="252">
        <f t="shared" ca="1" si="157"/>
        <v>6.7963519853789997E-2</v>
      </c>
      <c r="J74" s="161">
        <f t="shared" ca="1" si="157"/>
        <v>8.0857838987818245E-2</v>
      </c>
      <c r="K74" s="161">
        <f t="shared" ca="1" si="157"/>
        <v>9.3939837697990025E-2</v>
      </c>
      <c r="L74" s="161">
        <f t="shared" ca="1" si="157"/>
        <v>0.10847336800125462</v>
      </c>
      <c r="M74" s="161">
        <f t="shared" ca="1" si="157"/>
        <v>0.12328617162060307</v>
      </c>
      <c r="N74" s="252">
        <f t="shared" ca="1" si="157"/>
        <v>0.13929662812971036</v>
      </c>
      <c r="O74" s="161">
        <f t="shared" ca="1" si="157"/>
        <v>0.13609397659629455</v>
      </c>
      <c r="P74" s="161">
        <f t="shared" ca="1" si="157"/>
        <v>0.13471020325903682</v>
      </c>
      <c r="Q74" s="161">
        <f t="shared" ca="1" si="157"/>
        <v>0.13392647071760078</v>
      </c>
      <c r="R74" s="161">
        <f t="shared" ca="1" si="157"/>
        <v>0.13591877934341837</v>
      </c>
      <c r="S74" s="252">
        <f t="shared" ca="1" si="157"/>
        <v>0.13623986767041471</v>
      </c>
      <c r="T74" s="161">
        <f t="shared" ca="1" si="157"/>
        <v>0.33206739846895111</v>
      </c>
      <c r="U74" s="161">
        <f t="shared" ca="1" si="157"/>
        <v>0.34189918322853907</v>
      </c>
      <c r="V74" s="161">
        <f t="shared" ca="1" si="157"/>
        <v>0.35893184741800471</v>
      </c>
      <c r="W74" s="161">
        <f t="shared" ca="1" si="157"/>
        <v>0.36214020764356525</v>
      </c>
      <c r="X74" s="252">
        <f t="shared" ca="1" si="157"/>
        <v>0.37957190700039256</v>
      </c>
      <c r="Y74" s="306">
        <f t="shared" ca="1" si="157"/>
        <v>0.38274851721191361</v>
      </c>
      <c r="Z74" s="306">
        <f t="shared" ca="1" si="157"/>
        <v>0.39308826989488854</v>
      </c>
      <c r="AA74" s="306">
        <f t="shared" ca="1" si="157"/>
        <v>0.40350032270386244</v>
      </c>
      <c r="AB74" s="306">
        <f t="shared" ca="1" si="157"/>
        <v>0.41410808008888095</v>
      </c>
      <c r="AC74" s="306">
        <f t="shared" ca="1" si="157"/>
        <v>0.42483814560102379</v>
      </c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06">
        <f t="shared" ca="1" si="154"/>
        <v>0</v>
      </c>
    </row>
    <row r="75" spans="2:55" hidden="1">
      <c r="B75" s="3"/>
      <c r="C75" s="22" t="str">
        <f t="shared" si="155"/>
        <v>AMV4træ</v>
      </c>
      <c r="D75" s="145"/>
      <c r="E75" s="306">
        <f t="shared" ref="E75:AC75" ca="1" si="158">E230*E98</f>
        <v>1.6140218630879459</v>
      </c>
      <c r="F75" s="306">
        <f t="shared" ca="1" si="158"/>
        <v>1.7060889738329752</v>
      </c>
      <c r="G75" s="307">
        <f t="shared" ca="1" si="158"/>
        <v>1.3736989723221003</v>
      </c>
      <c r="H75" s="306">
        <f t="shared" ca="1" si="158"/>
        <v>0.99445141321420194</v>
      </c>
      <c r="I75" s="252">
        <f t="shared" ca="1" si="158"/>
        <v>0.7945639716095827</v>
      </c>
      <c r="J75" s="161">
        <f t="shared" ca="1" si="158"/>
        <v>0.85635091755923587</v>
      </c>
      <c r="K75" s="161">
        <f t="shared" ca="1" si="158"/>
        <v>0.87934455514959031</v>
      </c>
      <c r="L75" s="161">
        <f t="shared" ca="1" si="158"/>
        <v>0.82378380194496881</v>
      </c>
      <c r="M75" s="161">
        <f t="shared" ca="1" si="158"/>
        <v>0.80750329142491584</v>
      </c>
      <c r="N75" s="252">
        <f t="shared" ca="1" si="158"/>
        <v>0.79121528929681229</v>
      </c>
      <c r="O75" s="161">
        <f t="shared" ca="1" si="158"/>
        <v>0.83591170804547466</v>
      </c>
      <c r="P75" s="161">
        <f t="shared" ca="1" si="158"/>
        <v>0.84064200619035612</v>
      </c>
      <c r="Q75" s="161">
        <f t="shared" ca="1" si="158"/>
        <v>0.84504901911871844</v>
      </c>
      <c r="R75" s="161">
        <f t="shared" ca="1" si="158"/>
        <v>0.88730569153833327</v>
      </c>
      <c r="S75" s="252">
        <f t="shared" ca="1" si="158"/>
        <v>0.89066708112057924</v>
      </c>
      <c r="T75" s="161">
        <f t="shared" ca="1" si="158"/>
        <v>0.91589255189412377</v>
      </c>
      <c r="U75" s="161">
        <f t="shared" ca="1" si="158"/>
        <v>0.92632854478797255</v>
      </c>
      <c r="V75" s="161">
        <f t="shared" ca="1" si="158"/>
        <v>0.97520658876923971</v>
      </c>
      <c r="W75" s="161">
        <f t="shared" ca="1" si="158"/>
        <v>0.94723948153167103</v>
      </c>
      <c r="X75" s="252">
        <f t="shared" ca="1" si="158"/>
        <v>0.99614281972670804</v>
      </c>
      <c r="Y75" s="306">
        <f t="shared" ca="1" si="158"/>
        <v>0.96143012293341568</v>
      </c>
      <c r="Z75" s="306">
        <f t="shared" ca="1" si="158"/>
        <v>0.96495201607262637</v>
      </c>
      <c r="AA75" s="306">
        <f t="shared" ca="1" si="158"/>
        <v>0.96827527426809357</v>
      </c>
      <c r="AB75" s="306">
        <f t="shared" ca="1" si="158"/>
        <v>0.97139554771932046</v>
      </c>
      <c r="AC75" s="306">
        <f t="shared" ca="1" si="158"/>
        <v>0.97430838741781267</v>
      </c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06">
        <f t="shared" ca="1" si="154"/>
        <v>0</v>
      </c>
    </row>
    <row r="76" spans="2:55" hidden="1">
      <c r="B76" s="3"/>
      <c r="C76" s="22" t="str">
        <f t="shared" si="155"/>
        <v>AMV4træBP</v>
      </c>
      <c r="D76" s="8"/>
      <c r="E76" s="306">
        <f t="shared" ref="E76:AC76" ca="1" si="159">E231*E99</f>
        <v>12.089030922733256</v>
      </c>
      <c r="F76" s="306">
        <f t="shared" ca="1" si="159"/>
        <v>12.307769995309087</v>
      </c>
      <c r="G76" s="307">
        <f t="shared" ca="1" si="159"/>
        <v>12.454790730417372</v>
      </c>
      <c r="H76" s="306">
        <f t="shared" ca="1" si="159"/>
        <v>12.457422586521881</v>
      </c>
      <c r="I76" s="252">
        <f t="shared" ca="1" si="159"/>
        <v>10.249207871065433</v>
      </c>
      <c r="J76" s="161">
        <f t="shared" ca="1" si="159"/>
        <v>10.19440618381608</v>
      </c>
      <c r="K76" s="161">
        <f t="shared" ca="1" si="159"/>
        <v>10.135123086999331</v>
      </c>
      <c r="L76" s="161">
        <f t="shared" ca="1" si="159"/>
        <v>10.071202252351211</v>
      </c>
      <c r="M76" s="161">
        <f t="shared" ca="1" si="159"/>
        <v>10.002485428609383</v>
      </c>
      <c r="N76" s="252">
        <f t="shared" ca="1" si="159"/>
        <v>9.9288123193862763</v>
      </c>
      <c r="O76" s="161">
        <f t="shared" ca="1" si="159"/>
        <v>9.9851668371806799</v>
      </c>
      <c r="P76" s="161">
        <f t="shared" ca="1" si="159"/>
        <v>10.041637283041023</v>
      </c>
      <c r="Q76" s="161">
        <f t="shared" ca="1" si="159"/>
        <v>10.098224197997904</v>
      </c>
      <c r="R76" s="161">
        <f t="shared" ca="1" si="159"/>
        <v>10.154928165312384</v>
      </c>
      <c r="S76" s="252">
        <f t="shared" ca="1" si="159"/>
        <v>10.211749811422614</v>
      </c>
      <c r="T76" s="161">
        <f t="shared" ca="1" si="159"/>
        <v>10.742857197135386</v>
      </c>
      <c r="U76" s="161">
        <f t="shared" ca="1" si="159"/>
        <v>10.790075162033913</v>
      </c>
      <c r="V76" s="161">
        <f t="shared" ca="1" si="159"/>
        <v>10.837352308760563</v>
      </c>
      <c r="W76" s="161">
        <f t="shared" ca="1" si="159"/>
        <v>10.884687326607281</v>
      </c>
      <c r="X76" s="252">
        <f t="shared" ca="1" si="159"/>
        <v>10.932078917767733</v>
      </c>
      <c r="Y76" s="306">
        <f t="shared" ca="1" si="159"/>
        <v>10.927874259433057</v>
      </c>
      <c r="Z76" s="306">
        <f t="shared" ca="1" si="159"/>
        <v>10.922670757879773</v>
      </c>
      <c r="AA76" s="306">
        <f t="shared" ca="1" si="159"/>
        <v>10.916446870152525</v>
      </c>
      <c r="AB76" s="306">
        <f t="shared" ca="1" si="159"/>
        <v>10.909180549522944</v>
      </c>
      <c r="AC76" s="306">
        <f t="shared" ca="1" si="159"/>
        <v>10.900849227811007</v>
      </c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06">
        <f t="shared" ca="1" si="154"/>
        <v>0</v>
      </c>
    </row>
    <row r="77" spans="2:55" hidden="1">
      <c r="B77" s="3"/>
      <c r="C77" s="22" t="str">
        <f t="shared" si="155"/>
        <v>AVV1træ</v>
      </c>
      <c r="D77" s="145"/>
      <c r="E77" s="306">
        <f t="shared" ref="E77:AC77" ca="1" si="160">E232*E100</f>
        <v>9.6836899062140755</v>
      </c>
      <c r="F77" s="306">
        <f t="shared" ca="1" si="160"/>
        <v>7.3582676541009766</v>
      </c>
      <c r="G77" s="307">
        <f t="shared" ca="1" si="160"/>
        <v>9.0643348755533832</v>
      </c>
      <c r="H77" s="306">
        <f t="shared" ca="1" si="160"/>
        <v>7.5368874664846004</v>
      </c>
      <c r="I77" s="252">
        <f t="shared" ca="1" si="160"/>
        <v>4.3099764981620607</v>
      </c>
      <c r="J77" s="161">
        <f t="shared" ca="1" si="160"/>
        <v>4.3164741075074993</v>
      </c>
      <c r="K77" s="161">
        <f t="shared" ca="1" si="160"/>
        <v>4.2264034640477552</v>
      </c>
      <c r="L77" s="161">
        <f t="shared" ca="1" si="160"/>
        <v>3.9414722362237034</v>
      </c>
      <c r="M77" s="161">
        <f t="shared" ca="1" si="160"/>
        <v>3.7648189969009249</v>
      </c>
      <c r="N77" s="252">
        <f t="shared" ca="1" si="160"/>
        <v>3.5903241170146463</v>
      </c>
      <c r="O77" s="161">
        <f t="shared" ca="1" si="160"/>
        <v>3.5603684909368685</v>
      </c>
      <c r="P77" s="161">
        <f t="shared" ca="1" si="160"/>
        <v>3.4312412155894116</v>
      </c>
      <c r="Q77" s="161">
        <f t="shared" ca="1" si="160"/>
        <v>3.2981093070913139</v>
      </c>
      <c r="R77" s="161">
        <f t="shared" ca="1" si="160"/>
        <v>3.2404101732917181</v>
      </c>
      <c r="S77" s="252">
        <f t="shared" ca="1" si="160"/>
        <v>3.0950049549648635</v>
      </c>
      <c r="T77" s="161">
        <f t="shared" ca="1" si="160"/>
        <v>0</v>
      </c>
      <c r="U77" s="161">
        <f t="shared" ca="1" si="160"/>
        <v>0</v>
      </c>
      <c r="V77" s="161">
        <f t="shared" ca="1" si="160"/>
        <v>0</v>
      </c>
      <c r="W77" s="161">
        <f t="shared" ca="1" si="160"/>
        <v>0</v>
      </c>
      <c r="X77" s="252">
        <f t="shared" ca="1" si="160"/>
        <v>0</v>
      </c>
      <c r="Y77" s="306">
        <f t="shared" ca="1" si="160"/>
        <v>0</v>
      </c>
      <c r="Z77" s="306">
        <f t="shared" ca="1" si="160"/>
        <v>0</v>
      </c>
      <c r="AA77" s="306">
        <f t="shared" ca="1" si="160"/>
        <v>0</v>
      </c>
      <c r="AB77" s="306">
        <f t="shared" ca="1" si="160"/>
        <v>0</v>
      </c>
      <c r="AC77" s="306">
        <f t="shared" ca="1" si="160"/>
        <v>0</v>
      </c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06">
        <f t="shared" ca="1" si="154"/>
        <v>0</v>
      </c>
    </row>
    <row r="78" spans="2:55" hidden="1">
      <c r="B78" s="3"/>
      <c r="C78" s="22" t="str">
        <f t="shared" si="155"/>
        <v>AVV1kul</v>
      </c>
      <c r="D78" s="8"/>
      <c r="E78" s="306">
        <f t="shared" ref="E78:AC78" ca="1" si="161">E233*E101</f>
        <v>0.59360040984996387</v>
      </c>
      <c r="F78" s="306">
        <f t="shared" ca="1" si="161"/>
        <v>0.44487512517821176</v>
      </c>
      <c r="G78" s="307">
        <f t="shared" ca="1" si="161"/>
        <v>0.54834232584854414</v>
      </c>
      <c r="H78" s="306">
        <f t="shared" ca="1" si="161"/>
        <v>0.44424152807065737</v>
      </c>
      <c r="I78" s="252">
        <f t="shared" ca="1" si="161"/>
        <v>0.44943795580149498</v>
      </c>
      <c r="J78" s="161">
        <f t="shared" ca="1" si="161"/>
        <v>0.42614921041607684</v>
      </c>
      <c r="K78" s="161">
        <f t="shared" ca="1" si="161"/>
        <v>0.39081799087620905</v>
      </c>
      <c r="L78" s="161">
        <f t="shared" ca="1" si="161"/>
        <v>0.33570975918027712</v>
      </c>
      <c r="M78" s="161">
        <f t="shared" ca="1" si="161"/>
        <v>0.29350676758377137</v>
      </c>
      <c r="N78" s="252">
        <f t="shared" ca="1" si="161"/>
        <v>0.25282512356899223</v>
      </c>
      <c r="O78" s="161">
        <f t="shared" ca="1" si="161"/>
        <v>0.32846525790856196</v>
      </c>
      <c r="P78" s="161">
        <f t="shared" ca="1" si="161"/>
        <v>0.39791767897994695</v>
      </c>
      <c r="Q78" s="161">
        <f t="shared" ca="1" si="161"/>
        <v>0.46919585938458985</v>
      </c>
      <c r="R78" s="161">
        <f t="shared" ca="1" si="161"/>
        <v>0.55844265021360529</v>
      </c>
      <c r="S78" s="252">
        <f t="shared" ca="1" si="161"/>
        <v>0.63556232619623498</v>
      </c>
      <c r="T78" s="161">
        <f t="shared" ca="1" si="161"/>
        <v>0</v>
      </c>
      <c r="U78" s="161">
        <f t="shared" ca="1" si="161"/>
        <v>0</v>
      </c>
      <c r="V78" s="161">
        <f t="shared" ca="1" si="161"/>
        <v>0</v>
      </c>
      <c r="W78" s="161">
        <f t="shared" ca="1" si="161"/>
        <v>0</v>
      </c>
      <c r="X78" s="252">
        <f t="shared" ca="1" si="161"/>
        <v>0</v>
      </c>
      <c r="Y78" s="306">
        <f t="shared" ca="1" si="161"/>
        <v>0</v>
      </c>
      <c r="Z78" s="306">
        <f t="shared" ca="1" si="161"/>
        <v>0</v>
      </c>
      <c r="AA78" s="306">
        <f t="shared" ca="1" si="161"/>
        <v>0</v>
      </c>
      <c r="AB78" s="306">
        <f t="shared" ca="1" si="161"/>
        <v>0</v>
      </c>
      <c r="AC78" s="306">
        <f t="shared" ca="1" si="161"/>
        <v>0</v>
      </c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06">
        <f t="shared" ca="1" si="154"/>
        <v>0</v>
      </c>
    </row>
    <row r="79" spans="2:55" hidden="1">
      <c r="B79" s="3"/>
      <c r="C79" s="22" t="str">
        <f t="shared" si="155"/>
        <v>AVV2træ</v>
      </c>
      <c r="D79" s="145"/>
      <c r="E79" s="306">
        <f t="shared" ref="E79:AC79" ca="1" si="162">E234*E102</f>
        <v>8.5140253455682835</v>
      </c>
      <c r="F79" s="306">
        <f t="shared" ca="1" si="162"/>
        <v>6.4303729399857126</v>
      </c>
      <c r="G79" s="307">
        <f t="shared" ca="1" si="162"/>
        <v>7.8866121671841194</v>
      </c>
      <c r="H79" s="306">
        <f t="shared" ca="1" si="162"/>
        <v>6.4366705681516638</v>
      </c>
      <c r="I79" s="252">
        <f t="shared" ca="1" si="162"/>
        <v>0</v>
      </c>
      <c r="J79" s="161">
        <f t="shared" ca="1" si="162"/>
        <v>0</v>
      </c>
      <c r="K79" s="161">
        <f t="shared" ca="1" si="162"/>
        <v>0</v>
      </c>
      <c r="L79" s="161">
        <f t="shared" ca="1" si="162"/>
        <v>0</v>
      </c>
      <c r="M79" s="161">
        <f t="shared" ca="1" si="162"/>
        <v>0</v>
      </c>
      <c r="N79" s="252">
        <f t="shared" ca="1" si="162"/>
        <v>0</v>
      </c>
      <c r="O79" s="161">
        <f t="shared" ca="1" si="162"/>
        <v>0</v>
      </c>
      <c r="P79" s="161">
        <f t="shared" ca="1" si="162"/>
        <v>0</v>
      </c>
      <c r="Q79" s="161">
        <f t="shared" ca="1" si="162"/>
        <v>0</v>
      </c>
      <c r="R79" s="161">
        <f t="shared" ca="1" si="162"/>
        <v>0</v>
      </c>
      <c r="S79" s="252">
        <f t="shared" ca="1" si="162"/>
        <v>0</v>
      </c>
      <c r="T79" s="161">
        <f t="shared" ca="1" si="162"/>
        <v>0</v>
      </c>
      <c r="U79" s="161">
        <f t="shared" ca="1" si="162"/>
        <v>0</v>
      </c>
      <c r="V79" s="161">
        <f t="shared" ca="1" si="162"/>
        <v>0</v>
      </c>
      <c r="W79" s="161">
        <f t="shared" ca="1" si="162"/>
        <v>0</v>
      </c>
      <c r="X79" s="252">
        <f t="shared" ca="1" si="162"/>
        <v>0</v>
      </c>
      <c r="Y79" s="306">
        <f t="shared" ca="1" si="162"/>
        <v>0</v>
      </c>
      <c r="Z79" s="306">
        <f t="shared" ca="1" si="162"/>
        <v>0</v>
      </c>
      <c r="AA79" s="306">
        <f t="shared" ca="1" si="162"/>
        <v>0</v>
      </c>
      <c r="AB79" s="306">
        <f t="shared" ca="1" si="162"/>
        <v>0</v>
      </c>
      <c r="AC79" s="306">
        <f t="shared" ca="1" si="162"/>
        <v>0</v>
      </c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06">
        <f t="shared" ca="1" si="154"/>
        <v>0</v>
      </c>
    </row>
    <row r="80" spans="2:55" hidden="1">
      <c r="B80" s="3"/>
      <c r="C80" s="22" t="str">
        <f t="shared" si="155"/>
        <v>AVV2halm</v>
      </c>
      <c r="D80" s="145"/>
      <c r="E80" s="306">
        <f t="shared" ref="E80:AC80" ca="1" si="163">E235*E103</f>
        <v>0</v>
      </c>
      <c r="F80" s="306">
        <f t="shared" ca="1" si="163"/>
        <v>0</v>
      </c>
      <c r="G80" s="307">
        <f t="shared" ca="1" si="163"/>
        <v>0</v>
      </c>
      <c r="H80" s="306">
        <f t="shared" ca="1" si="163"/>
        <v>0</v>
      </c>
      <c r="I80" s="252">
        <f t="shared" ca="1" si="163"/>
        <v>5.0514507087264455</v>
      </c>
      <c r="J80" s="161">
        <f t="shared" ca="1" si="163"/>
        <v>5.7036351484801617</v>
      </c>
      <c r="K80" s="161">
        <f t="shared" ca="1" si="163"/>
        <v>5.9653115289245413</v>
      </c>
      <c r="L80" s="161">
        <f t="shared" ca="1" si="163"/>
        <v>5.4027261901262307</v>
      </c>
      <c r="M80" s="161">
        <f t="shared" ca="1" si="163"/>
        <v>5.2447058408749392</v>
      </c>
      <c r="N80" s="252">
        <f t="shared" ca="1" si="163"/>
        <v>5.0814330752488628</v>
      </c>
      <c r="O80" s="161">
        <f t="shared" ca="1" si="163"/>
        <v>5.6072660982400864</v>
      </c>
      <c r="P80" s="161">
        <f t="shared" ca="1" si="163"/>
        <v>5.7039990758168448</v>
      </c>
      <c r="Q80" s="161">
        <f t="shared" ca="1" si="163"/>
        <v>5.7999277275249348</v>
      </c>
      <c r="R80" s="161">
        <f t="shared" ca="1" si="163"/>
        <v>6.3182168400909005</v>
      </c>
      <c r="S80" s="252">
        <f t="shared" ca="1" si="163"/>
        <v>6.4111561638354377</v>
      </c>
      <c r="T80" s="161">
        <f t="shared" ca="1" si="163"/>
        <v>5.5117261818242573</v>
      </c>
      <c r="U80" s="161">
        <f t="shared" ca="1" si="163"/>
        <v>5.5922699782676419</v>
      </c>
      <c r="V80" s="161">
        <f t="shared" ca="1" si="163"/>
        <v>6.0302995088579694</v>
      </c>
      <c r="W80" s="161">
        <f t="shared" ca="1" si="163"/>
        <v>5.7536581901662629</v>
      </c>
      <c r="X80" s="252">
        <f t="shared" ca="1" si="163"/>
        <v>6.1918829385979386</v>
      </c>
      <c r="Y80" s="306">
        <f t="shared" ca="1" si="163"/>
        <v>5.8592751703534516</v>
      </c>
      <c r="Z80" s="306">
        <f t="shared" ca="1" si="163"/>
        <v>5.8821584513889968</v>
      </c>
      <c r="AA80" s="306">
        <f t="shared" ca="1" si="163"/>
        <v>5.9031072135821692</v>
      </c>
      <c r="AB80" s="306">
        <f t="shared" ca="1" si="163"/>
        <v>5.9220797406717454</v>
      </c>
      <c r="AC80" s="306">
        <f t="shared" ca="1" si="163"/>
        <v>5.9390333527331753</v>
      </c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06">
        <f t="shared" ca="1" si="154"/>
        <v>0</v>
      </c>
    </row>
    <row r="81" spans="2:329" hidden="1">
      <c r="B81" s="3"/>
      <c r="C81" s="22" t="str">
        <f t="shared" si="155"/>
        <v>AVV2gasGT</v>
      </c>
      <c r="D81" s="8"/>
      <c r="E81" s="306">
        <f t="shared" ref="E81:AC81" ca="1" si="164">E236*E104</f>
        <v>0</v>
      </c>
      <c r="F81" s="306">
        <f t="shared" ca="1" si="164"/>
        <v>0</v>
      </c>
      <c r="G81" s="307">
        <f t="shared" ca="1" si="164"/>
        <v>0</v>
      </c>
      <c r="H81" s="306">
        <f t="shared" ca="1" si="164"/>
        <v>0</v>
      </c>
      <c r="I81" s="252">
        <f t="shared" ca="1" si="164"/>
        <v>1.79683662554018</v>
      </c>
      <c r="J81" s="161">
        <f t="shared" ca="1" si="164"/>
        <v>1.5219962961395579</v>
      </c>
      <c r="K81" s="161">
        <f t="shared" ca="1" si="164"/>
        <v>1.6154410806448405</v>
      </c>
      <c r="L81" s="161">
        <f t="shared" ca="1" si="164"/>
        <v>1.5371532885898787</v>
      </c>
      <c r="M81" s="161">
        <f t="shared" ca="1" si="164"/>
        <v>1.3883790740940647</v>
      </c>
      <c r="N81" s="252">
        <f t="shared" ca="1" si="164"/>
        <v>1.2361261752609873</v>
      </c>
      <c r="O81" s="161">
        <f t="shared" ca="1" si="164"/>
        <v>1.6507077747148136</v>
      </c>
      <c r="P81" s="161">
        <f t="shared" ca="1" si="164"/>
        <v>2.0098035622219408</v>
      </c>
      <c r="Q81" s="161">
        <f t="shared" ca="1" si="164"/>
        <v>2.3955045823971663</v>
      </c>
      <c r="R81" s="161">
        <f t="shared" ca="1" si="164"/>
        <v>2.9536486196332774</v>
      </c>
      <c r="S81" s="252">
        <f t="shared" ca="1" si="164"/>
        <v>3.4062713241014388</v>
      </c>
      <c r="T81" s="161">
        <f t="shared" ca="1" si="164"/>
        <v>7.8619411771798378</v>
      </c>
      <c r="U81" s="161">
        <f t="shared" ca="1" si="164"/>
        <v>8.2170730518775006</v>
      </c>
      <c r="V81" s="161">
        <f t="shared" ca="1" si="164"/>
        <v>8.9186834206202406</v>
      </c>
      <c r="W81" s="161">
        <f t="shared" ca="1" si="164"/>
        <v>8.9035750489422387</v>
      </c>
      <c r="X81" s="252">
        <f t="shared" ca="1" si="164"/>
        <v>9.5897547648713797</v>
      </c>
      <c r="Y81" s="306">
        <f t="shared" ca="1" si="164"/>
        <v>10.04137794146307</v>
      </c>
      <c r="Z81" s="306">
        <f t="shared" ca="1" si="164"/>
        <v>10.700421490510376</v>
      </c>
      <c r="AA81" s="306">
        <f t="shared" ca="1" si="164"/>
        <v>11.374084742513006</v>
      </c>
      <c r="AB81" s="306">
        <f t="shared" ca="1" si="164"/>
        <v>12.06762648186581</v>
      </c>
      <c r="AC81" s="306">
        <f t="shared" ca="1" si="164"/>
        <v>12.77735774702291</v>
      </c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06">
        <f t="shared" ca="1" si="154"/>
        <v>0</v>
      </c>
    </row>
    <row r="82" spans="2:329" hidden="1">
      <c r="B82" s="3"/>
      <c r="C82" s="22" t="str">
        <f t="shared" si="155"/>
        <v>KKV</v>
      </c>
      <c r="D82" s="145"/>
      <c r="E82" s="306">
        <f t="shared" ref="E82:AC82" ca="1" si="165">E237*E105</f>
        <v>1.3275458238782842</v>
      </c>
      <c r="F82" s="306">
        <f t="shared" ca="1" si="165"/>
        <v>1.3892817696001849</v>
      </c>
      <c r="G82" s="307">
        <f t="shared" ca="1" si="165"/>
        <v>1.2388793741479742</v>
      </c>
      <c r="H82" s="306">
        <f t="shared" ca="1" si="165"/>
        <v>1.0594786509276259</v>
      </c>
      <c r="I82" s="252">
        <f t="shared" ca="1" si="165"/>
        <v>0.86484532074066622</v>
      </c>
      <c r="J82" s="161">
        <f t="shared" ca="1" si="165"/>
        <v>0.72271520709381942</v>
      </c>
      <c r="K82" s="161">
        <f t="shared" ca="1" si="165"/>
        <v>0.55457567060992596</v>
      </c>
      <c r="L82" s="161">
        <f t="shared" ca="1" si="165"/>
        <v>0.36348009439243634</v>
      </c>
      <c r="M82" s="161">
        <f t="shared" ca="1" si="165"/>
        <v>0.18229953599282339</v>
      </c>
      <c r="N82" s="252">
        <f t="shared" ca="1" si="165"/>
        <v>0</v>
      </c>
      <c r="O82" s="161">
        <f t="shared" ca="1" si="165"/>
        <v>0</v>
      </c>
      <c r="P82" s="161">
        <f t="shared" ca="1" si="165"/>
        <v>0</v>
      </c>
      <c r="Q82" s="161">
        <f t="shared" ca="1" si="165"/>
        <v>0</v>
      </c>
      <c r="R82" s="161">
        <f t="shared" ca="1" si="165"/>
        <v>0</v>
      </c>
      <c r="S82" s="252">
        <f t="shared" ca="1" si="165"/>
        <v>0</v>
      </c>
      <c r="T82" s="161">
        <f t="shared" ca="1" si="165"/>
        <v>0</v>
      </c>
      <c r="U82" s="161">
        <f t="shared" ca="1" si="165"/>
        <v>0</v>
      </c>
      <c r="V82" s="161">
        <f t="shared" ca="1" si="165"/>
        <v>0</v>
      </c>
      <c r="W82" s="161">
        <f t="shared" ca="1" si="165"/>
        <v>0</v>
      </c>
      <c r="X82" s="252">
        <f t="shared" ca="1" si="165"/>
        <v>0</v>
      </c>
      <c r="Y82" s="306">
        <f t="shared" ca="1" si="165"/>
        <v>0</v>
      </c>
      <c r="Z82" s="306">
        <f t="shared" ca="1" si="165"/>
        <v>0</v>
      </c>
      <c r="AA82" s="306">
        <f t="shared" ca="1" si="165"/>
        <v>0</v>
      </c>
      <c r="AB82" s="306">
        <f t="shared" ca="1" si="165"/>
        <v>0</v>
      </c>
      <c r="AC82" s="306">
        <f t="shared" ca="1" si="165"/>
        <v>0</v>
      </c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06">
        <f t="shared" ca="1" si="154"/>
        <v>0</v>
      </c>
    </row>
    <row r="83" spans="2:329" hidden="1">
      <c r="B83" s="3"/>
      <c r="C83" s="22" t="str">
        <f t="shared" si="155"/>
        <v>HCVgas</v>
      </c>
      <c r="D83" s="145"/>
      <c r="E83" s="306">
        <f t="shared" ref="E83:AC83" ca="1" si="166">E238*E106</f>
        <v>1.3987823249360325</v>
      </c>
      <c r="F83" s="306">
        <f t="shared" ca="1" si="166"/>
        <v>1.4251699039425327</v>
      </c>
      <c r="G83" s="307">
        <f t="shared" ca="1" si="166"/>
        <v>1.9059827389490289</v>
      </c>
      <c r="H83" s="306">
        <f t="shared" ca="1" si="166"/>
        <v>2.4072799822248139</v>
      </c>
      <c r="I83" s="252">
        <f t="shared" ca="1" si="166"/>
        <v>1.7867584762913289</v>
      </c>
      <c r="J83" s="161">
        <f t="shared" ca="1" si="166"/>
        <v>1.7346027329687133</v>
      </c>
      <c r="K83" s="161">
        <f t="shared" ca="1" si="166"/>
        <v>1.9195817521551815</v>
      </c>
      <c r="L83" s="161">
        <f t="shared" ca="1" si="166"/>
        <v>2.0741967827723222</v>
      </c>
      <c r="M83" s="161">
        <f t="shared" ca="1" si="166"/>
        <v>2.1608614227151626</v>
      </c>
      <c r="N83" s="252">
        <f t="shared" ca="1" si="166"/>
        <v>2.247431120920941</v>
      </c>
      <c r="O83" s="161">
        <f t="shared" ca="1" si="166"/>
        <v>2.347877267078792</v>
      </c>
      <c r="P83" s="161">
        <f t="shared" ca="1" si="166"/>
        <v>2.3966965903177306</v>
      </c>
      <c r="Q83" s="161">
        <f t="shared" ca="1" si="166"/>
        <v>2.4407448674328247</v>
      </c>
      <c r="R83" s="161">
        <f t="shared" ca="1" si="166"/>
        <v>2.5269699064309599</v>
      </c>
      <c r="S83" s="252">
        <f t="shared" ca="1" si="166"/>
        <v>2.5620132260212123</v>
      </c>
      <c r="T83" s="161">
        <f t="shared" ca="1" si="166"/>
        <v>2.6232106533402266</v>
      </c>
      <c r="U83" s="161">
        <f t="shared" ca="1" si="166"/>
        <v>2.6964250036045621</v>
      </c>
      <c r="V83" s="161">
        <f t="shared" ca="1" si="166"/>
        <v>2.813245341461454</v>
      </c>
      <c r="W83" s="161">
        <f t="shared" ca="1" si="166"/>
        <v>2.8379549569861147</v>
      </c>
      <c r="X83" s="252">
        <f t="shared" ca="1" si="166"/>
        <v>2.9515940956874407</v>
      </c>
      <c r="Y83" s="306">
        <f t="shared" ca="1" si="166"/>
        <v>2.9982248364657051</v>
      </c>
      <c r="Z83" s="306">
        <f t="shared" ca="1" si="166"/>
        <v>3.0546313199930468</v>
      </c>
      <c r="AA83" s="306">
        <f t="shared" ca="1" si="166"/>
        <v>3.1090206493704087</v>
      </c>
      <c r="AB83" s="306">
        <f t="shared" ca="1" si="166"/>
        <v>3.1624500641752178</v>
      </c>
      <c r="AC83" s="306">
        <f t="shared" ca="1" si="166"/>
        <v>3.2142921435514289</v>
      </c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06">
        <f t="shared" ca="1" si="154"/>
        <v>0</v>
      </c>
    </row>
    <row r="84" spans="2:329" hidden="1">
      <c r="B84" s="3"/>
      <c r="C84" s="22" t="str">
        <f t="shared" si="155"/>
        <v>SPolie</v>
      </c>
      <c r="D84" s="8"/>
      <c r="E84" s="306">
        <f t="shared" ref="E84:AC84" ca="1" si="167">E239*E107</f>
        <v>1.8728669344223952</v>
      </c>
      <c r="F84" s="306">
        <f t="shared" ca="1" si="167"/>
        <v>1.9096716308677599</v>
      </c>
      <c r="G84" s="307">
        <f t="shared" ca="1" si="167"/>
        <v>2.1915211282864613</v>
      </c>
      <c r="H84" s="306">
        <f t="shared" ca="1" si="167"/>
        <v>2.4365390548076991</v>
      </c>
      <c r="I84" s="252">
        <f t="shared" ca="1" si="167"/>
        <v>0.20764784570214057</v>
      </c>
      <c r="J84" s="161">
        <f t="shared" ca="1" si="167"/>
        <v>0.17662210293208344</v>
      </c>
      <c r="K84" s="161">
        <f t="shared" ca="1" si="167"/>
        <v>0.14352799731345062</v>
      </c>
      <c r="L84" s="161">
        <f t="shared" ca="1" si="167"/>
        <v>0.10876935128432696</v>
      </c>
      <c r="M84" s="161">
        <f t="shared" ca="1" si="167"/>
        <v>7.204369387663663E-2</v>
      </c>
      <c r="N84" s="252">
        <f t="shared" ca="1" si="167"/>
        <v>3.3254953363489263E-2</v>
      </c>
      <c r="O84" s="161">
        <f t="shared" ca="1" si="167"/>
        <v>3.4259093404868698E-2</v>
      </c>
      <c r="P84" s="161">
        <f t="shared" ca="1" si="167"/>
        <v>3.498265753668351E-2</v>
      </c>
      <c r="Q84" s="161">
        <f t="shared" ca="1" si="167"/>
        <v>3.5689332901891552E-2</v>
      </c>
      <c r="R84" s="161">
        <f t="shared" ca="1" si="167"/>
        <v>3.6392577740273095E-2</v>
      </c>
      <c r="S84" s="252">
        <f t="shared" ca="1" si="167"/>
        <v>3.7073719586811438E-2</v>
      </c>
      <c r="T84" s="161">
        <f t="shared" ca="1" si="167"/>
        <v>3.7890133410006507E-2</v>
      </c>
      <c r="U84" s="161">
        <f t="shared" ca="1" si="167"/>
        <v>3.8572053984997343E-2</v>
      </c>
      <c r="V84" s="161">
        <f t="shared" ca="1" si="167"/>
        <v>3.9236767394316786E-2</v>
      </c>
      <c r="W84" s="161">
        <f t="shared" ca="1" si="167"/>
        <v>3.9874074141621411E-2</v>
      </c>
      <c r="X84" s="252">
        <f t="shared" ca="1" si="167"/>
        <v>4.049896390355389E-2</v>
      </c>
      <c r="Y84" s="306">
        <f t="shared" ca="1" si="167"/>
        <v>4.0970658437430141E-2</v>
      </c>
      <c r="Z84" s="306">
        <f t="shared" ca="1" si="167"/>
        <v>4.1430138725753678E-2</v>
      </c>
      <c r="AA84" s="306">
        <f t="shared" ca="1" si="167"/>
        <v>4.1859020267560908E-2</v>
      </c>
      <c r="AB84" s="306">
        <f t="shared" ca="1" si="167"/>
        <v>4.227165196622059E-2</v>
      </c>
      <c r="AC84" s="306">
        <f t="shared" ca="1" si="167"/>
        <v>4.2659238319640448E-2</v>
      </c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06">
        <f t="shared" ca="1" si="154"/>
        <v>0</v>
      </c>
    </row>
    <row r="85" spans="2:329" hidden="1">
      <c r="B85" s="3"/>
      <c r="C85" s="22" t="str">
        <f t="shared" si="155"/>
        <v>SPgas</v>
      </c>
      <c r="D85" s="198"/>
      <c r="E85" s="306">
        <f t="shared" ref="E85:AC85" ca="1" si="168">E240*E108</f>
        <v>1.4210929876013125</v>
      </c>
      <c r="F85" s="306">
        <f t="shared" ca="1" si="168"/>
        <v>1.4133074431700683</v>
      </c>
      <c r="G85" s="307">
        <f t="shared" ca="1" si="168"/>
        <v>1.9436982918047729</v>
      </c>
      <c r="H85" s="306">
        <f t="shared" ca="1" si="168"/>
        <v>2.4976950936996487</v>
      </c>
      <c r="I85" s="252">
        <f t="shared" ca="1" si="168"/>
        <v>2.23076139482284</v>
      </c>
      <c r="J85" s="161">
        <f t="shared" ca="1" si="168"/>
        <v>2.2693160164285531</v>
      </c>
      <c r="K85" s="161">
        <f t="shared" ca="1" si="168"/>
        <v>2.5033331512208137</v>
      </c>
      <c r="L85" s="161">
        <f t="shared" ca="1" si="168"/>
        <v>2.7877022371997704</v>
      </c>
      <c r="M85" s="161">
        <f t="shared" ca="1" si="168"/>
        <v>2.9981818231231929</v>
      </c>
      <c r="N85" s="252">
        <f t="shared" ca="1" si="168"/>
        <v>3.2149027060806787</v>
      </c>
      <c r="O85" s="161">
        <f t="shared" ca="1" si="168"/>
        <v>3.0046703652045519</v>
      </c>
      <c r="P85" s="161">
        <f t="shared" ca="1" si="168"/>
        <v>2.7799151403290567</v>
      </c>
      <c r="Q85" s="161">
        <f t="shared" ca="1" si="168"/>
        <v>2.5404578650503988</v>
      </c>
      <c r="R85" s="161">
        <f t="shared" ca="1" si="168"/>
        <v>2.2873287412205383</v>
      </c>
      <c r="S85" s="252">
        <f t="shared" ca="1" si="168"/>
        <v>2.0199631942423801</v>
      </c>
      <c r="T85" s="161">
        <f t="shared" ca="1" si="168"/>
        <v>8.8334926358538208</v>
      </c>
      <c r="U85" s="161">
        <f t="shared" ca="1" si="168"/>
        <v>8.9829900996183518</v>
      </c>
      <c r="V85" s="161">
        <f t="shared" ca="1" si="168"/>
        <v>9.1296915182628933</v>
      </c>
      <c r="W85" s="161">
        <f t="shared" ca="1" si="168"/>
        <v>9.2719822029541614</v>
      </c>
      <c r="X85" s="252">
        <f t="shared" ca="1" si="168"/>
        <v>9.4121878840312725</v>
      </c>
      <c r="Y85" s="306">
        <f t="shared" ca="1" si="168"/>
        <v>9.3050429905175491</v>
      </c>
      <c r="Z85" s="306">
        <f t="shared" ca="1" si="168"/>
        <v>9.1151281780840741</v>
      </c>
      <c r="AA85" s="306">
        <f t="shared" ca="1" si="168"/>
        <v>8.9103746421205248</v>
      </c>
      <c r="AB85" s="306">
        <f t="shared" ca="1" si="168"/>
        <v>8.6928507131499444</v>
      </c>
      <c r="AC85" s="306">
        <f t="shared" ca="1" si="168"/>
        <v>8.4614524057748977</v>
      </c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06">
        <f t="shared" ca="1" si="154"/>
        <v>0</v>
      </c>
    </row>
    <row r="86" spans="2:329" hidden="1">
      <c r="B86" s="3"/>
      <c r="C86" s="22" t="str">
        <f t="shared" si="155"/>
        <v>GeoEl</v>
      </c>
      <c r="D86" s="8"/>
      <c r="E86" s="306">
        <f t="shared" ref="E86:AC86" ca="1" si="169">E241*E109</f>
        <v>0</v>
      </c>
      <c r="F86" s="306">
        <f t="shared" ca="1" si="169"/>
        <v>0</v>
      </c>
      <c r="G86" s="307">
        <f t="shared" ca="1" si="169"/>
        <v>0</v>
      </c>
      <c r="H86" s="306">
        <f t="shared" ca="1" si="169"/>
        <v>0</v>
      </c>
      <c r="I86" s="252">
        <f t="shared" ca="1" si="169"/>
        <v>0</v>
      </c>
      <c r="J86" s="161">
        <f t="shared" ca="1" si="169"/>
        <v>0</v>
      </c>
      <c r="K86" s="161">
        <f t="shared" ca="1" si="169"/>
        <v>0</v>
      </c>
      <c r="L86" s="161">
        <f t="shared" ca="1" si="169"/>
        <v>0</v>
      </c>
      <c r="M86" s="161">
        <f t="shared" ca="1" si="169"/>
        <v>0</v>
      </c>
      <c r="N86" s="252">
        <f t="shared" ca="1" si="169"/>
        <v>0</v>
      </c>
      <c r="O86" s="161">
        <f t="shared" ca="1" si="169"/>
        <v>0.21277962058212138</v>
      </c>
      <c r="P86" s="161">
        <f t="shared" ca="1" si="169"/>
        <v>0.42817524630601739</v>
      </c>
      <c r="Q86" s="161">
        <f t="shared" ca="1" si="169"/>
        <v>0.64623758023828048</v>
      </c>
      <c r="R86" s="161">
        <f t="shared" ca="1" si="169"/>
        <v>0.8515346099468396</v>
      </c>
      <c r="S86" s="252">
        <f t="shared" ca="1" si="169"/>
        <v>1.0710832424388796</v>
      </c>
      <c r="T86" s="161">
        <f t="shared" ca="1" si="169"/>
        <v>1.1910776562207828</v>
      </c>
      <c r="U86" s="161">
        <f t="shared" ca="1" si="169"/>
        <v>1.1910776562207828</v>
      </c>
      <c r="V86" s="161">
        <f t="shared" ca="1" si="169"/>
        <v>1.1694267975178638</v>
      </c>
      <c r="W86" s="161">
        <f t="shared" ca="1" si="169"/>
        <v>1.1910776562207828</v>
      </c>
      <c r="X86" s="252">
        <f t="shared" ca="1" si="169"/>
        <v>1.1694267975178638</v>
      </c>
      <c r="Y86" s="306">
        <f t="shared" ca="1" si="169"/>
        <v>1.2115710904991017</v>
      </c>
      <c r="Z86" s="306">
        <f t="shared" ca="1" si="169"/>
        <v>1.2323335481395539</v>
      </c>
      <c r="AA86" s="306">
        <f t="shared" ca="1" si="169"/>
        <v>1.2533703614652787</v>
      </c>
      <c r="AB86" s="306">
        <f t="shared" ca="1" si="169"/>
        <v>1.274687004659617</v>
      </c>
      <c r="AC86" s="306">
        <f t="shared" ca="1" si="169"/>
        <v>1.2962890985152264</v>
      </c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06">
        <f t="shared" ca="1" si="154"/>
        <v>0</v>
      </c>
    </row>
    <row r="87" spans="2:329" hidden="1">
      <c r="B87" s="3"/>
      <c r="C87" s="22" t="str">
        <f>C110</f>
        <v>GeoVa</v>
      </c>
      <c r="D87" s="8"/>
      <c r="E87" s="306">
        <f t="shared" ref="E87:AC87" ca="1" si="170">E242*E110</f>
        <v>0.11986594732064497</v>
      </c>
      <c r="F87" s="306">
        <f t="shared" ca="1" si="170"/>
        <v>0.10216001812646555</v>
      </c>
      <c r="G87" s="307">
        <f t="shared" ca="1" si="170"/>
        <v>0.11263387937129719</v>
      </c>
      <c r="H87" s="306">
        <f t="shared" ca="1" si="170"/>
        <v>0.11829357208615643</v>
      </c>
      <c r="I87" s="252">
        <f t="shared" ca="1" si="170"/>
        <v>0.1220320566268555</v>
      </c>
      <c r="J87" s="161">
        <f t="shared" ca="1" si="170"/>
        <v>0.12042685840514007</v>
      </c>
      <c r="K87" s="161">
        <f t="shared" ca="1" si="170"/>
        <v>0.12070276087329063</v>
      </c>
      <c r="L87" s="161">
        <f t="shared" ca="1" si="170"/>
        <v>0.12476284794216</v>
      </c>
      <c r="M87" s="161">
        <f t="shared" ca="1" si="170"/>
        <v>0.12695124646214187</v>
      </c>
      <c r="N87" s="252">
        <f t="shared" ca="1" si="170"/>
        <v>0.12915361830665151</v>
      </c>
      <c r="O87" s="161">
        <f t="shared" ca="1" si="170"/>
        <v>0.12777089867272082</v>
      </c>
      <c r="P87" s="161">
        <f t="shared" ca="1" si="170"/>
        <v>0.12829279271805905</v>
      </c>
      <c r="Q87" s="161">
        <f t="shared" ca="1" si="170"/>
        <v>0.12882149828248493</v>
      </c>
      <c r="R87" s="161">
        <f t="shared" ca="1" si="170"/>
        <v>0.12742634668209604</v>
      </c>
      <c r="S87" s="252">
        <f t="shared" ca="1" si="170"/>
        <v>0.12795975474993287</v>
      </c>
      <c r="T87" s="161">
        <f t="shared" ca="1" si="170"/>
        <v>0.12193728559653048</v>
      </c>
      <c r="U87" s="161">
        <f t="shared" ca="1" si="170"/>
        <v>0.12193728559653048</v>
      </c>
      <c r="V87" s="161">
        <f t="shared" ca="1" si="170"/>
        <v>0.12009027296439513</v>
      </c>
      <c r="W87" s="161">
        <f t="shared" ca="1" si="170"/>
        <v>0.12193728559653048</v>
      </c>
      <c r="X87" s="252">
        <f t="shared" ca="1" si="170"/>
        <v>0.12009027296439513</v>
      </c>
      <c r="Y87" s="306">
        <f t="shared" ca="1" si="170"/>
        <v>0.12235175487695474</v>
      </c>
      <c r="Z87" s="306">
        <f t="shared" ca="1" si="170"/>
        <v>0.12277166501798863</v>
      </c>
      <c r="AA87" s="306">
        <f t="shared" ca="1" si="170"/>
        <v>0.12319712386315433</v>
      </c>
      <c r="AB87" s="306">
        <f t="shared" ca="1" si="170"/>
        <v>0.12362824212502443</v>
      </c>
      <c r="AC87" s="306">
        <f t="shared" ca="1" si="170"/>
        <v>0.12406513348127041</v>
      </c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06">
        <f t="shared" ca="1" si="154"/>
        <v>0</v>
      </c>
    </row>
    <row r="88" spans="2:329" hidden="1">
      <c r="B88" s="3"/>
      <c r="C88" s="22" t="str">
        <f>C111</f>
        <v>VP</v>
      </c>
      <c r="D88" s="8"/>
      <c r="E88" s="306">
        <f t="shared" ref="E88:AC88" ca="1" si="171">E243*E111</f>
        <v>0.11325451897151591</v>
      </c>
      <c r="F88" s="306">
        <f t="shared" ca="1" si="171"/>
        <v>9.1313166826190881E-2</v>
      </c>
      <c r="G88" s="307">
        <f t="shared" ca="1" si="171"/>
        <v>0.10429247310115727</v>
      </c>
      <c r="H88" s="306">
        <f t="shared" ca="1" si="171"/>
        <v>0.11130601695582715</v>
      </c>
      <c r="I88" s="252">
        <f t="shared" ca="1" si="171"/>
        <v>0.14108359186671182</v>
      </c>
      <c r="J88" s="161">
        <f t="shared" ca="1" si="171"/>
        <v>0.14388932589397757</v>
      </c>
      <c r="K88" s="161">
        <f t="shared" ca="1" si="171"/>
        <v>0.14961043455250528</v>
      </c>
      <c r="L88" s="161">
        <f t="shared" ca="1" si="171"/>
        <v>0.16178233208763981</v>
      </c>
      <c r="M88" s="161">
        <f t="shared" ca="1" si="171"/>
        <v>0.17122469395410347</v>
      </c>
      <c r="N88" s="252">
        <f t="shared" ca="1" si="171"/>
        <v>0.18100785867347921</v>
      </c>
      <c r="O88" s="161">
        <f t="shared" ca="1" si="171"/>
        <v>0.17876619168629432</v>
      </c>
      <c r="P88" s="161">
        <f t="shared" ca="1" si="171"/>
        <v>0.17996313103721417</v>
      </c>
      <c r="Q88" s="161">
        <f t="shared" ca="1" si="171"/>
        <v>0.18117553683815099</v>
      </c>
      <c r="R88" s="161">
        <f t="shared" ca="1" si="171"/>
        <v>0.17888468480434772</v>
      </c>
      <c r="S88" s="252">
        <f t="shared" ca="1" si="171"/>
        <v>0.18010274056477341</v>
      </c>
      <c r="T88" s="161">
        <f t="shared" ca="1" si="171"/>
        <v>0.20448623087822132</v>
      </c>
      <c r="U88" s="161">
        <f t="shared" ca="1" si="171"/>
        <v>0.20448623087822132</v>
      </c>
      <c r="V88" s="161">
        <f t="shared" ca="1" si="171"/>
        <v>0.20046493709273944</v>
      </c>
      <c r="W88" s="161">
        <f t="shared" ca="1" si="171"/>
        <v>0.20448623087822132</v>
      </c>
      <c r="X88" s="252">
        <f t="shared" ca="1" si="171"/>
        <v>0.20046493709273944</v>
      </c>
      <c r="Y88" s="306">
        <f t="shared" ca="1" si="171"/>
        <v>0.21143199455145428</v>
      </c>
      <c r="Z88" s="306">
        <f t="shared" ca="1" si="171"/>
        <v>0.2184689373150524</v>
      </c>
      <c r="AA88" s="306">
        <f t="shared" ca="1" si="171"/>
        <v>0.22559886643352076</v>
      </c>
      <c r="AB88" s="306">
        <f t="shared" ca="1" si="171"/>
        <v>0.232823637251516</v>
      </c>
      <c r="AC88" s="306">
        <f t="shared" ca="1" si="171"/>
        <v>0.24014515480344728</v>
      </c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06">
        <f t="shared" ca="1" si="154"/>
        <v>0</v>
      </c>
    </row>
    <row r="89" spans="2:329" hidden="1">
      <c r="B89" s="3"/>
      <c r="C89" s="22" t="str">
        <f>C112</f>
        <v>Sol</v>
      </c>
      <c r="D89" s="19"/>
      <c r="E89" s="306">
        <f t="shared" ref="E89:AC89" ca="1" si="172">E244*E112</f>
        <v>0</v>
      </c>
      <c r="F89" s="306">
        <f t="shared" ca="1" si="172"/>
        <v>0</v>
      </c>
      <c r="G89" s="307">
        <f t="shared" ca="1" si="172"/>
        <v>0</v>
      </c>
      <c r="H89" s="306">
        <f t="shared" ca="1" si="172"/>
        <v>0</v>
      </c>
      <c r="I89" s="253">
        <f t="shared" ca="1" si="172"/>
        <v>1.1227174956345927E-3</v>
      </c>
      <c r="J89" s="162">
        <f t="shared" ca="1" si="172"/>
        <v>1.6892702571621248E-3</v>
      </c>
      <c r="K89" s="162">
        <f t="shared" ca="1" si="172"/>
        <v>2.2643885099550751E-3</v>
      </c>
      <c r="L89" s="162">
        <f t="shared" ca="1" si="172"/>
        <v>2.8482679810801826E-3</v>
      </c>
      <c r="M89" s="162">
        <f t="shared" ca="1" si="172"/>
        <v>3.4411104066964016E-3</v>
      </c>
      <c r="N89" s="253">
        <f t="shared" ca="1" si="172"/>
        <v>4.0431237644479208E-3</v>
      </c>
      <c r="O89" s="162">
        <f t="shared" ca="1" si="172"/>
        <v>5.2255001303461593E-3</v>
      </c>
      <c r="P89" s="162">
        <f t="shared" ca="1" si="172"/>
        <v>6.4223497586730497E-3</v>
      </c>
      <c r="Q89" s="162">
        <f t="shared" ca="1" si="172"/>
        <v>7.6339400329394356E-3</v>
      </c>
      <c r="R89" s="162">
        <f t="shared" ca="1" si="172"/>
        <v>8.860544963767111E-3</v>
      </c>
      <c r="S89" s="253">
        <f t="shared" ca="1" si="172"/>
        <v>1.0102445395485452E-2</v>
      </c>
      <c r="T89" s="162">
        <f t="shared" ca="1" si="172"/>
        <v>2.0600584199297441E-2</v>
      </c>
      <c r="U89" s="162">
        <f t="shared" ca="1" si="172"/>
        <v>2.0600584199297441E-2</v>
      </c>
      <c r="V89" s="162">
        <f t="shared" ca="1" si="172"/>
        <v>2.0600584199297441E-2</v>
      </c>
      <c r="W89" s="162">
        <f t="shared" ca="1" si="172"/>
        <v>2.0600584199297441E-2</v>
      </c>
      <c r="X89" s="253">
        <f t="shared" ca="1" si="172"/>
        <v>2.0600584199297441E-2</v>
      </c>
      <c r="Y89" s="306">
        <f t="shared" ca="1" si="172"/>
        <v>2.0734917458510863E-2</v>
      </c>
      <c r="Z89" s="306">
        <f t="shared" ca="1" si="172"/>
        <v>2.0871014150077746E-2</v>
      </c>
      <c r="AA89" s="306">
        <f t="shared" ca="1" si="172"/>
        <v>2.1008909227063381E-2</v>
      </c>
      <c r="AB89" s="306">
        <f t="shared" ca="1" si="172"/>
        <v>2.1148638572418371E-2</v>
      </c>
      <c r="AC89" s="306">
        <f t="shared" ca="1" si="172"/>
        <v>2.1290239030108772E-2</v>
      </c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06">
        <f t="shared" ca="1" si="154"/>
        <v>0</v>
      </c>
    </row>
    <row r="90" spans="2:329" hidden="1">
      <c r="B90" s="3"/>
      <c r="C90" s="84" t="s">
        <v>7</v>
      </c>
      <c r="D90" s="113"/>
      <c r="E90" s="304">
        <f t="shared" ref="E90:AC90" ca="1" si="173">SUM(E72:E89)</f>
        <v>45.638468157113017</v>
      </c>
      <c r="F90" s="304">
        <f t="shared" ca="1" si="173"/>
        <v>40.133920097865293</v>
      </c>
      <c r="G90" s="305">
        <f t="shared" ca="1" si="173"/>
        <v>46.004580102762866</v>
      </c>
      <c r="H90" s="304">
        <f t="shared" ca="1" si="173"/>
        <v>43.632406315174187</v>
      </c>
      <c r="I90" s="305">
        <f t="shared" ca="1" si="173"/>
        <v>32.830705255264284</v>
      </c>
      <c r="J90" s="304">
        <f t="shared" ca="1" si="173"/>
        <v>32.982233574431739</v>
      </c>
      <c r="K90" s="304">
        <f t="shared" ca="1" si="173"/>
        <v>33.372545901553757</v>
      </c>
      <c r="L90" s="304">
        <f t="shared" ca="1" si="173"/>
        <v>32.425889161770421</v>
      </c>
      <c r="M90" s="304">
        <f t="shared" ca="1" si="173"/>
        <v>31.832224288978036</v>
      </c>
      <c r="N90" s="305">
        <f t="shared" ca="1" si="173"/>
        <v>31.213355783921862</v>
      </c>
      <c r="O90" s="304">
        <f t="shared" ca="1" si="173"/>
        <v>32.448694803282606</v>
      </c>
      <c r="P90" s="304">
        <f t="shared" ca="1" si="173"/>
        <v>32.953818723266288</v>
      </c>
      <c r="Q90" s="304">
        <f t="shared" ca="1" si="173"/>
        <v>33.465817376877787</v>
      </c>
      <c r="R90" s="304">
        <f t="shared" ca="1" si="173"/>
        <v>34.7595854962616</v>
      </c>
      <c r="S90" s="305">
        <f t="shared" ca="1" si="173"/>
        <v>35.293090243619027</v>
      </c>
      <c r="T90" s="304">
        <f t="shared" ca="1" si="173"/>
        <v>38.397179686001451</v>
      </c>
      <c r="U90" s="304">
        <f t="shared" ca="1" si="173"/>
        <v>39.123734834298311</v>
      </c>
      <c r="V90" s="304">
        <f t="shared" ca="1" si="173"/>
        <v>40.61322989331898</v>
      </c>
      <c r="W90" s="304">
        <f t="shared" ca="1" si="173"/>
        <v>40.539213245867749</v>
      </c>
      <c r="X90" s="305">
        <f t="shared" ca="1" si="173"/>
        <v>42.004294883360721</v>
      </c>
      <c r="Y90" s="304">
        <f t="shared" ca="1" si="173"/>
        <v>42.083034254201614</v>
      </c>
      <c r="Z90" s="304">
        <f t="shared" ca="1" si="173"/>
        <v>42.668925787172206</v>
      </c>
      <c r="AA90" s="304">
        <f t="shared" ca="1" si="173"/>
        <v>43.249843995967169</v>
      </c>
      <c r="AB90" s="304">
        <f t="shared" ca="1" si="173"/>
        <v>43.834250351768652</v>
      </c>
      <c r="AC90" s="304">
        <f t="shared" ca="1" si="173"/>
        <v>44.416580274061957</v>
      </c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04">
        <f ca="1">SUM(BC72:BC89)</f>
        <v>0</v>
      </c>
    </row>
    <row r="91" spans="2:329" hidden="1">
      <c r="B91" s="3"/>
      <c r="C91" s="142"/>
      <c r="D91" s="159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  <c r="Y91" s="160"/>
      <c r="Z91" s="160"/>
      <c r="AA91" s="160"/>
      <c r="AB91" s="160"/>
      <c r="AC91" s="160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160"/>
    </row>
    <row r="92" spans="2:329" hidden="1"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</row>
    <row r="93" spans="2:329" hidden="1">
      <c r="B93" s="3"/>
      <c r="C93" s="21" t="s">
        <v>335</v>
      </c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</row>
    <row r="94" spans="2:329" hidden="1">
      <c r="B94" s="3"/>
      <c r="C94" s="18" t="str">
        <f>"Enhed: Kr/"&amp;Sammenligning!$G$9</f>
        <v>Enhed: Kr/GJ</v>
      </c>
      <c r="D94" s="18"/>
      <c r="E94" s="18">
        <v>2016</v>
      </c>
      <c r="F94" s="18">
        <v>2017</v>
      </c>
      <c r="G94" s="18">
        <v>2018</v>
      </c>
      <c r="H94" s="18">
        <v>2019</v>
      </c>
      <c r="I94" s="18">
        <v>2020</v>
      </c>
      <c r="J94" s="18">
        <v>2021</v>
      </c>
      <c r="K94" s="18">
        <v>2022</v>
      </c>
      <c r="L94" s="18">
        <v>2023</v>
      </c>
      <c r="M94" s="18">
        <v>2024</v>
      </c>
      <c r="N94" s="18">
        <v>2025</v>
      </c>
      <c r="O94" s="18">
        <v>2026</v>
      </c>
      <c r="P94" s="18">
        <v>2027</v>
      </c>
      <c r="Q94" s="18">
        <v>2028</v>
      </c>
      <c r="R94" s="18">
        <v>2029</v>
      </c>
      <c r="S94" s="18">
        <v>2030</v>
      </c>
      <c r="T94" s="18">
        <v>2031</v>
      </c>
      <c r="U94" s="18">
        <v>2032</v>
      </c>
      <c r="V94" s="18">
        <v>2033</v>
      </c>
      <c r="W94" s="18">
        <v>2034</v>
      </c>
      <c r="X94" s="18">
        <v>2035</v>
      </c>
      <c r="Y94" s="18">
        <v>2036</v>
      </c>
      <c r="Z94" s="18">
        <v>2037</v>
      </c>
      <c r="AA94" s="18">
        <v>2038</v>
      </c>
      <c r="AB94" s="18">
        <v>2039</v>
      </c>
      <c r="AC94" s="18">
        <v>2040</v>
      </c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</row>
    <row r="95" spans="2:329" hidden="1">
      <c r="B95" s="3"/>
      <c r="C95" s="22" t="str">
        <f>C122</f>
        <v>AMV1træ</v>
      </c>
      <c r="D95" s="152"/>
      <c r="E95" s="161">
        <f>IF(Sammenligning!$G$9="GJ",1,(1*3.6))*AMV1træ!H69</f>
        <v>82.340646143366442</v>
      </c>
      <c r="F95" s="161">
        <f>IF(Sammenligning!$G$9="GJ",1,(1*3.6))*AMV1træ!I69</f>
        <v>64.732747825559031</v>
      </c>
      <c r="G95" s="252">
        <f>IF(Sammenligning!$G$9="GJ",1,(1*3.6))*AMV1træ!J69</f>
        <v>81.828444663041751</v>
      </c>
      <c r="H95" s="161">
        <f>IF(Sammenligning!$G$9="GJ",1,(1*3.6))*AMV1træ!K69</f>
        <v>75.300718391930388</v>
      </c>
      <c r="I95" s="252">
        <f>IF(Sammenligning!$G$9="GJ",1,(1*3.6))*AMV1træ!L69</f>
        <v>72.859568229740063</v>
      </c>
      <c r="J95" s="161">
        <f>IF(Sammenligning!$G$9="GJ",1,(1*3.6))*AMV1træ!M69</f>
        <v>73.268025146265529</v>
      </c>
      <c r="K95" s="161">
        <f>IF(Sammenligning!$G$9="GJ",1,(1*3.6))*AMV1træ!N69</f>
        <v>73.083588853313699</v>
      </c>
      <c r="L95" s="161">
        <f>IF(Sammenligning!$G$9="GJ",1,(1*3.6))*AMV1træ!O69</f>
        <v>71.558391083299156</v>
      </c>
      <c r="M95" s="161">
        <f>IF(Sammenligning!$G$9="GJ",1,(1*3.6))*AMV1træ!P69</f>
        <v>70.785897314853131</v>
      </c>
      <c r="N95" s="252">
        <f>IF(Sammenligning!$G$9="GJ",1,(1*3.6))*AMV1træ!Q69</f>
        <v>70.004346366439961</v>
      </c>
      <c r="O95" s="161">
        <f>IF(Sammenligning!$G$9="GJ",1,(1*3.6))*AMV1træ!R69</f>
        <v>71.031243049951158</v>
      </c>
      <c r="P95" s="161">
        <f>IF(Sammenligning!$G$9="GJ",1,(1*3.6))*AMV1træ!S69</f>
        <v>71.363953078513916</v>
      </c>
      <c r="Q95" s="161">
        <f>IF(Sammenligning!$G$9="GJ",1,(1*3.6))*AMV1træ!T69</f>
        <v>71.69609778249368</v>
      </c>
      <c r="R95" s="161">
        <f>IF(Sammenligning!$G$9="GJ",1,(1*3.6))*AMV1træ!U69</f>
        <v>72.721298628181913</v>
      </c>
      <c r="S95" s="252">
        <f>IF(Sammenligning!$G$9="GJ",1,(1*3.6))*AMV1træ!V69</f>
        <v>73.052267125621185</v>
      </c>
      <c r="T95" s="161">
        <f>IF(Sammenligning!$G$9="GJ",1,(1*3.6))*AMV1træ!W69</f>
        <v>73.316463283069552</v>
      </c>
      <c r="U95" s="161">
        <f>IF(Sammenligning!$G$9="GJ",1,(1*3.6))*AMV1træ!X69</f>
        <v>73.580504088869063</v>
      </c>
      <c r="V95" s="161">
        <f>IF(Sammenligning!$G$9="GJ",1,(1*3.6))*AMV1træ!Y69</f>
        <v>74.538005356767172</v>
      </c>
      <c r="W95" s="161">
        <f>IF(Sammenligning!$G$9="GJ",1,(1*3.6))*AMV1træ!Z69</f>
        <v>74.108036295520364</v>
      </c>
      <c r="X95" s="252">
        <f>IF(Sammenligning!$G$9="GJ",1,(1*3.6))*AMV1træ!AA69</f>
        <v>75.065123175119908</v>
      </c>
      <c r="Y95" s="161">
        <f>IF(Sammenligning!$G$9="GJ",1,(1*3.6))*AMV1træ!AB69</f>
        <v>74.590140211457296</v>
      </c>
      <c r="Z95" s="161">
        <f>IF(Sammenligning!$G$9="GJ",1,(1*3.6))*AMV1træ!AC69</f>
        <v>74.808278079573924</v>
      </c>
      <c r="AA95" s="161">
        <f>IF(Sammenligning!$G$9="GJ",1,(1*3.6))*AMV1træ!AD69</f>
        <v>75.025887532815474</v>
      </c>
      <c r="AB95" s="161">
        <f>IF(Sammenligning!$G$9="GJ",1,(1*3.6))*AMV1træ!AE69</f>
        <v>75.242956130782702</v>
      </c>
      <c r="AC95" s="427">
        <f>IF(Sammenligning!$G$9="GJ",1,(1*3.6))*AMV1træ!AF69</f>
        <v>75.459471541538946</v>
      </c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427">
        <f>IF(Sammenligning!$G$9="GJ",1,(1*3.6))*AMV1træ!AH69</f>
        <v>0</v>
      </c>
    </row>
    <row r="96" spans="2:329" hidden="1">
      <c r="B96" s="3"/>
      <c r="C96" s="22" t="str">
        <f t="shared" ref="C96:C110" si="174">C123</f>
        <v>AMV1træBP</v>
      </c>
      <c r="D96" s="152"/>
      <c r="E96" s="161">
        <f>IF(Sammenligning!$G$9="GJ",1,(1*3.6))*AMV1træBP!H69</f>
        <v>76.572411400321982</v>
      </c>
      <c r="F96" s="161">
        <f>IF(Sammenligning!$G$9="GJ",1,(1*3.6))*AMV1træBP!I69</f>
        <v>61.69813237861382</v>
      </c>
      <c r="G96" s="252">
        <f>IF(Sammenligning!$G$9="GJ",1,(1*3.6))*AMV1træBP!J69</f>
        <v>79.709254240114277</v>
      </c>
      <c r="H96" s="161">
        <f>IF(Sammenligning!$G$9="GJ",1,(1*3.6))*AMV1træBP!K69</f>
        <v>79.140383424025188</v>
      </c>
      <c r="I96" s="252">
        <f>IF(Sammenligning!$G$9="GJ",1,(1*3.6))*AMV1træBP!L69</f>
        <v>78.302287924209992</v>
      </c>
      <c r="J96" s="161">
        <f>IF(Sammenligning!$G$9="GJ",1,(1*3.6))*AMV1træBP!M69</f>
        <v>78.075498703743548</v>
      </c>
      <c r="K96" s="161">
        <f>IF(Sammenligning!$G$9="GJ",1,(1*3.6))*AMV1træBP!N69</f>
        <v>77.928825741773608</v>
      </c>
      <c r="L96" s="161">
        <f>IF(Sammenligning!$G$9="GJ",1,(1*3.6))*AMV1træBP!O69</f>
        <v>77.819141381836189</v>
      </c>
      <c r="M96" s="161">
        <f>IF(Sammenligning!$G$9="GJ",1,(1*3.6))*AMV1træBP!P69</f>
        <v>77.756430295812834</v>
      </c>
      <c r="N96" s="252">
        <f>IF(Sammenligning!$G$9="GJ",1,(1*3.6))*AMV1træBP!Q69</f>
        <v>77.68651648742059</v>
      </c>
      <c r="O96" s="161">
        <f>IF(Sammenligning!$G$9="GJ",1,(1*3.6))*AMV1træBP!R69</f>
        <v>77.95154149164955</v>
      </c>
      <c r="P96" s="161">
        <f>IF(Sammenligning!$G$9="GJ",1,(1*3.6))*AMV1træBP!S69</f>
        <v>78.216129141864073</v>
      </c>
      <c r="Q96" s="161">
        <f>IF(Sammenligning!$G$9="GJ",1,(1*3.6))*AMV1træBP!T69</f>
        <v>78.480267217703982</v>
      </c>
      <c r="R96" s="161">
        <f>IF(Sammenligning!$G$9="GJ",1,(1*3.6))*AMV1træBP!U69</f>
        <v>78.743943606904196</v>
      </c>
      <c r="S96" s="252">
        <f>IF(Sammenligning!$G$9="GJ",1,(1*3.6))*AMV1træBP!V69</f>
        <v>79.007146304492792</v>
      </c>
      <c r="T96" s="161">
        <f>IF(Sammenligning!$G$9="GJ",1,(1*3.6))*AMV1træBP!W69</f>
        <v>79.217248298703609</v>
      </c>
      <c r="U96" s="161">
        <f>IF(Sammenligning!$G$9="GJ",1,(1*3.6))*AMV1træBP!X69</f>
        <v>79.427226749515668</v>
      </c>
      <c r="V96" s="161">
        <f>IF(Sammenligning!$G$9="GJ",1,(1*3.6))*AMV1træBP!Y69</f>
        <v>79.637065049478309</v>
      </c>
      <c r="W96" s="161">
        <f>IF(Sammenligning!$G$9="GJ",1,(1*3.6))*AMV1træBP!Z69</f>
        <v>79.84674673685511</v>
      </c>
      <c r="X96" s="252">
        <f>IF(Sammenligning!$G$9="GJ",1,(1*3.6))*AMV1træBP!AA69</f>
        <v>80.056255494523327</v>
      </c>
      <c r="Y96" s="161">
        <f>IF(Sammenligning!$G$9="GJ",1,(1*3.6))*AMV1træBP!AB69</f>
        <v>80.230139876003975</v>
      </c>
      <c r="Z96" s="161">
        <f>IF(Sammenligning!$G$9="GJ",1,(1*3.6))*AMV1træBP!AC69</f>
        <v>80.403614015623717</v>
      </c>
      <c r="AA96" s="161">
        <f>IF(Sammenligning!$G$9="GJ",1,(1*3.6))*AMV1træBP!AD69</f>
        <v>80.576667933314042</v>
      </c>
      <c r="AB96" s="161">
        <f>IF(Sammenligning!$G$9="GJ",1,(1*3.6))*AMV1træBP!AE69</f>
        <v>80.749291735847507</v>
      </c>
      <c r="AC96" s="427">
        <f>IF(Sammenligning!$G$9="GJ",1,(1*3.6))*AMV1træBP!AF69</f>
        <v>80.921475616251399</v>
      </c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427">
        <f>IF(Sammenligning!$G$9="GJ",1,(1*3.6))*AMV1træBP!AH69</f>
        <v>0</v>
      </c>
    </row>
    <row r="97" spans="2:55" hidden="1">
      <c r="B97" s="3"/>
      <c r="C97" s="22" t="str">
        <f t="shared" si="174"/>
        <v>AMV3kul</v>
      </c>
      <c r="D97" s="152"/>
      <c r="E97" s="161">
        <f>IF(Sammenligning!$G$9="GJ",1,(1*3.6))*AMV3kul!H67</f>
        <v>5.230004996392184</v>
      </c>
      <c r="F97" s="161">
        <f>IF(Sammenligning!$G$9="GJ",1,(1*3.6))*AMV3kul!I67</f>
        <v>6.0946390925385483</v>
      </c>
      <c r="G97" s="252">
        <f>IF(Sammenligning!$G$9="GJ",1,(1*3.6))*AMV3kul!J67</f>
        <v>9.1350204410772093</v>
      </c>
      <c r="H97" s="161">
        <f>IF(Sammenligning!$G$9="GJ",1,(1*3.6))*AMV3kul!K67</f>
        <v>11.01162959736525</v>
      </c>
      <c r="I97" s="252">
        <f>IF(Sammenligning!$G$9="GJ",1,(1*3.6))*AMV3kul!L67</f>
        <v>11.295966504008476</v>
      </c>
      <c r="J97" s="161">
        <f>IF(Sammenligning!$G$9="GJ",1,(1*3.6))*AMV3kul!M67</f>
        <v>11.336149541182893</v>
      </c>
      <c r="K97" s="161">
        <f>IF(Sammenligning!$G$9="GJ",1,(1*3.6))*AMV3kul!N67</f>
        <v>11.364962024499748</v>
      </c>
      <c r="L97" s="161">
        <f>IF(Sammenligning!$G$9="GJ",1,(1*3.6))*AMV3kul!O67</f>
        <v>11.520111367873222</v>
      </c>
      <c r="M97" s="161">
        <f>IF(Sammenligning!$G$9="GJ",1,(1*3.6))*AMV3kul!P67</f>
        <v>11.648446102771841</v>
      </c>
      <c r="N97" s="252">
        <f>IF(Sammenligning!$G$9="GJ",1,(1*3.6))*AMV3kul!Q67</f>
        <v>11.834989804620715</v>
      </c>
      <c r="O97" s="161">
        <f>IF(Sammenligning!$G$9="GJ",1,(1*3.6))*AMV3kul!R67</f>
        <v>12.150490165252799</v>
      </c>
      <c r="P97" s="161">
        <f>IF(Sammenligning!$G$9="GJ",1,(1*3.6))*AMV3kul!S67</f>
        <v>12.679167022607547</v>
      </c>
      <c r="Q97" s="161">
        <f>IF(Sammenligning!$G$9="GJ",1,(1*3.6))*AMV3kul!T67</f>
        <v>13.337606290189282</v>
      </c>
      <c r="R97" s="161">
        <f>IF(Sammenligning!$G$9="GJ",1,(1*3.6))*AMV3kul!U67</f>
        <v>14.381759240076057</v>
      </c>
      <c r="S97" s="252">
        <f>IF(Sammenligning!$G$9="GJ",1,(1*3.6))*AMV3kul!V67</f>
        <v>15.389256810017397</v>
      </c>
      <c r="T97" s="161">
        <f>IF(Sammenligning!$G$9="GJ",1,(1*3.6))*AMV3kul!W67</f>
        <v>15.853395475613773</v>
      </c>
      <c r="U97" s="161">
        <f>IF(Sammenligning!$G$9="GJ",1,(1*3.6))*AMV3kul!X67</f>
        <v>16.322779620951469</v>
      </c>
      <c r="V97" s="161">
        <f>IF(Sammenligning!$G$9="GJ",1,(1*3.6))*AMV3kul!Y67</f>
        <v>17.135944546637997</v>
      </c>
      <c r="W97" s="161">
        <f>IF(Sammenligning!$G$9="GJ",1,(1*3.6))*AMV3kul!Z67</f>
        <v>17.289116474139927</v>
      </c>
      <c r="X97" s="252">
        <f>IF(Sammenligning!$G$9="GJ",1,(1*3.6))*AMV3kul!AA67</f>
        <v>18.121331936994601</v>
      </c>
      <c r="Y97" s="161">
        <f>IF(Sammenligning!$G$9="GJ",1,(1*3.6))*AMV3kul!AB67</f>
        <v>18.320691132303093</v>
      </c>
      <c r="Z97" s="161">
        <f>IF(Sammenligning!$G$9="GJ",1,(1*3.6))*AMV3kul!AC67</f>
        <v>18.865511508947829</v>
      </c>
      <c r="AA97" s="161">
        <f>IF(Sammenligning!$G$9="GJ",1,(1*3.6))*AMV3kul!AD67</f>
        <v>19.41739050510774</v>
      </c>
      <c r="AB97" s="161">
        <f>IF(Sammenligning!$G$9="GJ",1,(1*3.6))*AMV3kul!AE67</f>
        <v>19.982412473434454</v>
      </c>
      <c r="AC97" s="427">
        <f>IF(Sammenligning!$G$9="GJ",1,(1*3.6))*AMV3kul!AF67</f>
        <v>20.557210081530847</v>
      </c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427">
        <f>IF(Sammenligning!$G$9="GJ",1,(1*3.6))*AMV3kul!AH67</f>
        <v>0</v>
      </c>
    </row>
    <row r="98" spans="2:55" hidden="1">
      <c r="B98" s="3"/>
      <c r="C98" s="22" t="str">
        <f t="shared" si="174"/>
        <v>AMV4træ</v>
      </c>
      <c r="D98" s="152"/>
      <c r="E98" s="161">
        <f>IF(Sammenligning!$G$9="GJ",1,(1*3.6))*AMV4træ!H67</f>
        <v>48.885195665121486</v>
      </c>
      <c r="F98" s="161">
        <f>IF(Sammenligning!$G$9="GJ",1,(1*3.6))*AMV4træ!I67</f>
        <v>51.673707286942019</v>
      </c>
      <c r="G98" s="252">
        <f>IF(Sammenligning!$G$9="GJ",1,(1*3.6))*AMV4træ!J67</f>
        <v>41.606340398923741</v>
      </c>
      <c r="H98" s="161">
        <f>IF(Sammenligning!$G$9="GJ",1,(1*3.6))*AMV4træ!K67</f>
        <v>30.11976047302398</v>
      </c>
      <c r="I98" s="252">
        <f>IF(Sammenligning!$G$9="GJ",1,(1*3.6))*AMV4træ!L67</f>
        <v>27.93619072634872</v>
      </c>
      <c r="J98" s="161">
        <f>IF(Sammenligning!$G$9="GJ",1,(1*3.6))*AMV4træ!M67</f>
        <v>30.018260396396101</v>
      </c>
      <c r="K98" s="161">
        <f>IF(Sammenligning!$G$9="GJ",1,(1*3.6))*AMV4træ!N67</f>
        <v>30.730706130817737</v>
      </c>
      <c r="L98" s="161">
        <f>IF(Sammenligning!$G$9="GJ",1,(1*3.6))*AMV4træ!O67</f>
        <v>28.700561734492176</v>
      </c>
      <c r="M98" s="161">
        <f>IF(Sammenligning!$G$9="GJ",1,(1*3.6))*AMV4træ!P67</f>
        <v>28.045863665951629</v>
      </c>
      <c r="N98" s="252">
        <f>IF(Sammenligning!$G$9="GJ",1,(1*3.6))*AMV4træ!Q67</f>
        <v>27.393651724297207</v>
      </c>
      <c r="O98" s="161">
        <f>IF(Sammenligning!$G$9="GJ",1,(1*3.6))*AMV4træ!R67</f>
        <v>29.206866644848304</v>
      </c>
      <c r="P98" s="161">
        <f>IF(Sammenligning!$G$9="GJ",1,(1*3.6))*AMV4træ!S67</f>
        <v>29.647687607254596</v>
      </c>
      <c r="Q98" s="161">
        <f>IF(Sammenligning!$G$9="GJ",1,(1*3.6))*AMV4træ!T67</f>
        <v>30.088857502635989</v>
      </c>
      <c r="R98" s="161">
        <f>IF(Sammenligning!$G$9="GJ",1,(1*3.6))*AMV4træ!U67</f>
        <v>31.903119295864961</v>
      </c>
      <c r="S98" s="252">
        <f>IF(Sammenligning!$G$9="GJ",1,(1*3.6))*AMV4træ!V67</f>
        <v>32.344966293991654</v>
      </c>
      <c r="T98" s="161">
        <f>IF(Sammenligning!$G$9="GJ",1,(1*3.6))*AMV4træ!W67</f>
        <v>32.717280474959942</v>
      </c>
      <c r="U98" s="161">
        <f>IF(Sammenligning!$G$9="GJ",1,(1*3.6))*AMV4træ!X67</f>
        <v>33.090072355226489</v>
      </c>
      <c r="V98" s="161">
        <f>IF(Sammenligning!$G$9="GJ",1,(1*3.6))*AMV4træ!Y67</f>
        <v>34.836081393836302</v>
      </c>
      <c r="W98" s="161">
        <f>IF(Sammenligning!$G$9="GJ",1,(1*3.6))*AMV4træ!Z67</f>
        <v>33.837047511889644</v>
      </c>
      <c r="X98" s="252">
        <f>IF(Sammenligning!$G$9="GJ",1,(1*3.6))*AMV4træ!AA67</f>
        <v>35.583960103961694</v>
      </c>
      <c r="Y98" s="161">
        <f>IF(Sammenligning!$G$9="GJ",1,(1*3.6))*AMV4træ!AB67</f>
        <v>34.556273830520546</v>
      </c>
      <c r="Z98" s="161">
        <f>IF(Sammenligning!$G$9="GJ",1,(1*3.6))*AMV4træ!AC67</f>
        <v>34.901450250517264</v>
      </c>
      <c r="AA98" s="161">
        <f>IF(Sammenligning!$G$9="GJ",1,(1*3.6))*AMV4træ!AD67</f>
        <v>35.246729274838223</v>
      </c>
      <c r="AB98" s="161">
        <f>IF(Sammenligning!$G$9="GJ",1,(1*3.6))*AMV4træ!AE67</f>
        <v>35.592100821803264</v>
      </c>
      <c r="AC98" s="427">
        <f>IF(Sammenligning!$G$9="GJ",1,(1*3.6))*AMV4træ!AF67</f>
        <v>35.937554905921409</v>
      </c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427">
        <f>IF(Sammenligning!$G$9="GJ",1,(1*3.6))*AMV4træ!AH67</f>
        <v>0</v>
      </c>
    </row>
    <row r="99" spans="2:55" hidden="1">
      <c r="B99" s="3"/>
      <c r="C99" s="22" t="str">
        <f t="shared" si="174"/>
        <v>AMV4træBP</v>
      </c>
      <c r="D99" s="152"/>
      <c r="E99" s="161">
        <f>IF(Sammenligning!$G$9="GJ",1,(1*3.6))*AMV4træBP!H67</f>
        <v>51.535379253058103</v>
      </c>
      <c r="F99" s="161">
        <f>IF(Sammenligning!$G$9="GJ",1,(1*3.6))*AMV4træBP!I67</f>
        <v>52.467861032177332</v>
      </c>
      <c r="G99" s="252">
        <f>IF(Sammenligning!$G$9="GJ",1,(1*3.6))*AMV4træBP!J67</f>
        <v>53.094608485326852</v>
      </c>
      <c r="H99" s="161">
        <f>IF(Sammenligning!$G$9="GJ",1,(1*3.6))*AMV4træBP!K67</f>
        <v>53.105828053160884</v>
      </c>
      <c r="I99" s="252">
        <f>IF(Sammenligning!$G$9="GJ",1,(1*3.6))*AMV4træBP!L67</f>
        <v>53.487922607473088</v>
      </c>
      <c r="J99" s="161">
        <f>IF(Sammenligning!$G$9="GJ",1,(1*3.6))*AMV4træBP!M67</f>
        <v>53.970237454347227</v>
      </c>
      <c r="K99" s="161">
        <f>IF(Sammenligning!$G$9="GJ",1,(1*3.6))*AMV4træBP!N67</f>
        <v>54.454677864399343</v>
      </c>
      <c r="L99" s="161">
        <f>IF(Sammenligning!$G$9="GJ",1,(1*3.6))*AMV4træBP!O67</f>
        <v>54.941096770791695</v>
      </c>
      <c r="M99" s="161">
        <f>IF(Sammenligning!$G$9="GJ",1,(1*3.6))*AMV4træBP!P67</f>
        <v>55.429349155247877</v>
      </c>
      <c r="N99" s="252">
        <f>IF(Sammenligning!$G$9="GJ",1,(1*3.6))*AMV4træBP!Q67</f>
        <v>55.919292026810609</v>
      </c>
      <c r="O99" s="161">
        <f>IF(Sammenligning!$G$9="GJ",1,(1*3.6))*AMV4træBP!R67</f>
        <v>56.21879420628045</v>
      </c>
      <c r="P99" s="161">
        <f>IF(Sammenligning!$G$9="GJ",1,(1*3.6))*AMV4træBP!S67</f>
        <v>56.518538421832581</v>
      </c>
      <c r="Q99" s="161">
        <f>IF(Sammenligning!$G$9="GJ",1,(1*3.6))*AMV4træBP!T67</f>
        <v>56.818519900695257</v>
      </c>
      <c r="R99" s="161">
        <f>IF(Sammenligning!$G$9="GJ",1,(1*3.6))*AMV4træBP!U67</f>
        <v>57.118733920246164</v>
      </c>
      <c r="S99" s="252">
        <f>IF(Sammenligning!$G$9="GJ",1,(1*3.6))*AMV4træBP!V67</f>
        <v>57.419175807411868</v>
      </c>
      <c r="T99" s="161">
        <f>IF(Sammenligning!$G$9="GJ",1,(1*3.6))*AMV4træBP!W67</f>
        <v>57.672337593330781</v>
      </c>
      <c r="U99" s="161">
        <f>IF(Sammenligning!$G$9="GJ",1,(1*3.6))*AMV4træBP!X67</f>
        <v>57.925824199559159</v>
      </c>
      <c r="V99" s="161">
        <f>IF(Sammenligning!$G$9="GJ",1,(1*3.6))*AMV4træBP!Y67</f>
        <v>58.179628519623641</v>
      </c>
      <c r="W99" s="161">
        <f>IF(Sammenligning!$G$9="GJ",1,(1*3.6))*AMV4træBP!Z67</f>
        <v>58.433743517072379</v>
      </c>
      <c r="X99" s="252">
        <f>IF(Sammenligning!$G$9="GJ",1,(1*3.6))*AMV4træBP!AA67</f>
        <v>58.688162224715583</v>
      </c>
      <c r="Y99" s="161">
        <f>IF(Sammenligning!$G$9="GJ",1,(1*3.6))*AMV4træBP!AB67</f>
        <v>58.922794508444611</v>
      </c>
      <c r="Z99" s="161">
        <f>IF(Sammenligning!$G$9="GJ",1,(1*3.6))*AMV4træBP!AC67</f>
        <v>59.157503481162763</v>
      </c>
      <c r="AA99" s="161">
        <f>IF(Sammenligning!$G$9="GJ",1,(1*3.6))*AMV4træBP!AD67</f>
        <v>59.392282221553742</v>
      </c>
      <c r="AB99" s="161">
        <f>IF(Sammenligning!$G$9="GJ",1,(1*3.6))*AMV4træBP!AE67</f>
        <v>59.627123874396119</v>
      </c>
      <c r="AC99" s="427">
        <f>IF(Sammenligning!$G$9="GJ",1,(1*3.6))*AMV4træBP!AF67</f>
        <v>59.862021649874038</v>
      </c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427">
        <f>IF(Sammenligning!$G$9="GJ",1,(1*3.6))*AMV4træBP!AH67</f>
        <v>0</v>
      </c>
    </row>
    <row r="100" spans="2:55" hidden="1">
      <c r="B100" s="3"/>
      <c r="C100" s="22" t="str">
        <f t="shared" si="174"/>
        <v>AVV1træ</v>
      </c>
      <c r="D100" s="152"/>
      <c r="E100" s="161">
        <f>IF(Sammenligning!$G$9="GJ",1,(1*3.6))*AVV1træ!H67</f>
        <v>90.863330005319852</v>
      </c>
      <c r="F100" s="161">
        <f>IF(Sammenligning!$G$9="GJ",1,(1*3.6))*AVV1træ!I67</f>
        <v>69.043588611093966</v>
      </c>
      <c r="G100" s="252">
        <f>IF(Sammenligning!$G$9="GJ",1,(1*3.6))*AVV1træ!J67</f>
        <v>85.051840677758406</v>
      </c>
      <c r="H100" s="161">
        <f>IF(Sammenligning!$G$9="GJ",1,(1*3.6))*AVV1træ!K67</f>
        <v>70.719601692397475</v>
      </c>
      <c r="I100" s="252">
        <f>IF(Sammenligning!$G$9="GJ",1,(1*3.6))*AVV1træ!L67</f>
        <v>66.174655972647685</v>
      </c>
      <c r="J100" s="161">
        <f>IF(Sammenligning!$G$9="GJ",1,(1*3.6))*AVV1træ!M67</f>
        <v>67.413344957804412</v>
      </c>
      <c r="K100" s="161">
        <f>IF(Sammenligning!$G$9="GJ",1,(1*3.6))*AVV1træ!N67</f>
        <v>67.178567219927515</v>
      </c>
      <c r="L100" s="161">
        <f>IF(Sammenligning!$G$9="GJ",1,(1*3.6))*AVV1træ!O67</f>
        <v>63.799580906519267</v>
      </c>
      <c r="M100" s="161">
        <f>IF(Sammenligning!$G$9="GJ",1,(1*3.6))*AVV1træ!P67</f>
        <v>62.097492081613808</v>
      </c>
      <c r="N100" s="252">
        <f>IF(Sammenligning!$G$9="GJ",1,(1*3.6))*AVV1træ!Q67</f>
        <v>60.383873941137125</v>
      </c>
      <c r="O100" s="161">
        <f>IF(Sammenligning!$G$9="GJ",1,(1*3.6))*AVV1træ!R67</f>
        <v>62.409804348153997</v>
      </c>
      <c r="P100" s="161">
        <f>IF(Sammenligning!$G$9="GJ",1,(1*3.6))*AVV1træ!S67</f>
        <v>62.833326783054147</v>
      </c>
      <c r="Q100" s="161">
        <f>IF(Sammenligning!$G$9="GJ",1,(1*3.6))*AVV1træ!T67</f>
        <v>63.256129589378844</v>
      </c>
      <c r="R100" s="161">
        <f>IF(Sammenligning!$G$9="GJ",1,(1*3.6))*AVV1træ!U67</f>
        <v>65.279901283695992</v>
      </c>
      <c r="S100" s="252">
        <f>IF(Sammenligning!$G$9="GJ",1,(1*3.6))*AVV1træ!V67</f>
        <v>65.701206840718868</v>
      </c>
      <c r="T100" s="161">
        <f>IF(Sammenligning!$G$9="GJ",1,(1*3.6))*AVV1træ!W67</f>
        <v>66.037514707293113</v>
      </c>
      <c r="U100" s="161">
        <f>IF(Sammenligning!$G$9="GJ",1,(1*3.6))*AVV1træ!X67</f>
        <v>66.373624819357588</v>
      </c>
      <c r="V100" s="161">
        <f>IF(Sammenligning!$G$9="GJ",1,(1*3.6))*AVV1træ!Y67</f>
        <v>68.311218498087911</v>
      </c>
      <c r="W100" s="161">
        <f>IF(Sammenligning!$G$9="GJ",1,(1*3.6))*AVV1træ!Z67</f>
        <v>67.045145679772745</v>
      </c>
      <c r="X100" s="252">
        <f>IF(Sammenligning!$G$9="GJ",1,(1*3.6))*AVV1træ!AA67</f>
        <v>68.982211863909754</v>
      </c>
      <c r="Y100" s="161">
        <f>IF(Sammenligning!$G$9="GJ",1,(1*3.6))*AVV1træ!AB67</f>
        <v>67.658838706203383</v>
      </c>
      <c r="Z100" s="161">
        <f>IF(Sammenligning!$G$9="GJ",1,(1*3.6))*AVV1træ!AC67</f>
        <v>67.93651678356035</v>
      </c>
      <c r="AA100" s="161">
        <f>IF(Sammenligning!$G$9="GJ",1,(1*3.6))*AVV1træ!AD67</f>
        <v>68.213522216466188</v>
      </c>
      <c r="AB100" s="161">
        <f>IF(Sammenligning!$G$9="GJ",1,(1*3.6))*AVV1træ!AE67</f>
        <v>68.489839168944556</v>
      </c>
      <c r="AC100" s="427">
        <f>IF(Sammenligning!$G$9="GJ",1,(1*3.6))*AVV1træ!AF67</f>
        <v>68.765451943086092</v>
      </c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427">
        <f>IF(Sammenligning!$G$9="GJ",1,(1*3.6))*AVV1træ!AH67</f>
        <v>0</v>
      </c>
    </row>
    <row r="101" spans="2:55" hidden="1">
      <c r="B101" s="3"/>
      <c r="C101" s="22" t="str">
        <f t="shared" si="174"/>
        <v>AVV1kul</v>
      </c>
      <c r="D101" s="152"/>
      <c r="E101" s="161">
        <f>IF(Sammenligning!$G$9="GJ",1,(1*3.6))*AVV1kul!H67</f>
        <v>87.64601795681142</v>
      </c>
      <c r="F101" s="161">
        <f>IF(Sammenligning!$G$9="GJ",1,(1*3.6))*AVV1kul!I67</f>
        <v>65.686499811823964</v>
      </c>
      <c r="G101" s="252">
        <f>IF(Sammenligning!$G$9="GJ",1,(1*3.6))*AVV1kul!J67</f>
        <v>80.963591905114598</v>
      </c>
      <c r="H101" s="161">
        <f>IF(Sammenligning!$G$9="GJ",1,(1*3.6))*AVV1kul!K67</f>
        <v>65.592948219633968</v>
      </c>
      <c r="I101" s="252">
        <f>IF(Sammenligning!$G$9="GJ",1,(1*3.6))*AVV1kul!L67</f>
        <v>60.790287603833413</v>
      </c>
      <c r="J101" s="161">
        <f>IF(Sammenligning!$G$9="GJ",1,(1*3.6))*AVV1kul!M67</f>
        <v>62.14875463998915</v>
      </c>
      <c r="K101" s="161">
        <f>IF(Sammenligning!$G$9="GJ",1,(1*3.6))*AVV1kul!N67</f>
        <v>61.911914923446048</v>
      </c>
      <c r="L101" s="161">
        <f>IF(Sammenligning!$G$9="GJ",1,(1*3.6))*AVV1kul!O67</f>
        <v>58.285453966931257</v>
      </c>
      <c r="M101" s="161">
        <f>IF(Sammenligning!$G$9="GJ",1,(1*3.6))*AVV1kul!P67</f>
        <v>56.459517196699821</v>
      </c>
      <c r="N101" s="252">
        <f>IF(Sammenligning!$G$9="GJ",1,(1*3.6))*AVV1kul!Q67</f>
        <v>54.621949852562523</v>
      </c>
      <c r="O101" s="161">
        <f>IF(Sammenligning!$G$9="GJ",1,(1*3.6))*AVV1kul!R67</f>
        <v>56.774572403165337</v>
      </c>
      <c r="P101" s="161">
        <f>IF(Sammenligning!$G$9="GJ",1,(1*3.6))*AVV1kul!S67</f>
        <v>57.201814501749638</v>
      </c>
      <c r="Q101" s="161">
        <f>IF(Sammenligning!$G$9="GJ",1,(1*3.6))*AVV1kul!T67</f>
        <v>57.628330651488142</v>
      </c>
      <c r="R101" s="161">
        <f>IF(Sammenligning!$G$9="GJ",1,(1*3.6))*AVV1kul!U67</f>
        <v>59.778775530099892</v>
      </c>
      <c r="S101" s="252">
        <f>IF(Sammenligning!$G$9="GJ",1,(1*3.6))*AVV1kul!V67</f>
        <v>60.20378128066919</v>
      </c>
      <c r="T101" s="161">
        <f>IF(Sammenligning!$G$9="GJ",1,(1*3.6))*AVV1kul!W67</f>
        <v>60.543042832939648</v>
      </c>
      <c r="U101" s="161">
        <f>IF(Sammenligning!$G$9="GJ",1,(1*3.6))*AVV1kul!X67</f>
        <v>60.882104893884971</v>
      </c>
      <c r="V101" s="161">
        <f>IF(Sammenligning!$G$9="GJ",1,(1*3.6))*AVV1kul!Y67</f>
        <v>62.945614882637052</v>
      </c>
      <c r="W101" s="161">
        <f>IF(Sammenligning!$G$9="GJ",1,(1*3.6))*AVV1kul!Z67</f>
        <v>61.559523509771367</v>
      </c>
      <c r="X101" s="252">
        <f>IF(Sammenligning!$G$9="GJ",1,(1*3.6))*AVV1kul!AA67</f>
        <v>63.622501371111873</v>
      </c>
      <c r="Y101" s="161">
        <f>IF(Sammenligning!$G$9="GJ",1,(1*3.6))*AVV1kul!AB67</f>
        <v>62.178606408084889</v>
      </c>
      <c r="Z101" s="161">
        <f>IF(Sammenligning!$G$9="GJ",1,(1*3.6))*AVV1kul!AC67</f>
        <v>62.458723244230313</v>
      </c>
      <c r="AA101" s="161">
        <f>IF(Sammenligning!$G$9="GJ",1,(1*3.6))*AVV1kul!AD67</f>
        <v>62.738161528301021</v>
      </c>
      <c r="AB101" s="161">
        <f>IF(Sammenligning!$G$9="GJ",1,(1*3.6))*AVV1kul!AE67</f>
        <v>63.016905285238238</v>
      </c>
      <c r="AC101" s="427">
        <f>IF(Sammenligning!$G$9="GJ",1,(1*3.6))*AVV1kul!AF67</f>
        <v>63.294938679262884</v>
      </c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427">
        <f>IF(Sammenligning!$G$9="GJ",1,(1*3.6))*AVV1kul!AH67</f>
        <v>0</v>
      </c>
    </row>
    <row r="102" spans="2:55" hidden="1">
      <c r="B102" s="3"/>
      <c r="C102" s="22" t="str">
        <f t="shared" si="174"/>
        <v>AVV2træ</v>
      </c>
      <c r="D102" s="152"/>
      <c r="E102" s="161">
        <f>IF(Sammenligning!$G$9="GJ",1,(1*3.6))*AVV2træ!H67</f>
        <v>89.187717336855371</v>
      </c>
      <c r="F102" s="161">
        <f>IF(Sammenligning!$G$9="GJ",1,(1*3.6))*AVV2træ!I67</f>
        <v>67.360650322768024</v>
      </c>
      <c r="G102" s="252">
        <f>IF(Sammenligning!$G$9="GJ",1,(1*3.6))*AVV2træ!J67</f>
        <v>82.615320974860524</v>
      </c>
      <c r="H102" s="161">
        <f>IF(Sammenligning!$G$9="GJ",1,(1*3.6))*AVV2træ!K67</f>
        <v>67.426620420102751</v>
      </c>
      <c r="I102" s="252">
        <f>IF(Sammenligning!$G$9="GJ",1,(1*3.6))*AVV2træ!L67</f>
        <v>62.674812920900536</v>
      </c>
      <c r="J102" s="161">
        <f>IF(Sammenligning!$G$9="GJ",1,(1*3.6))*AVV2træ!M67</f>
        <v>64.01468383252444</v>
      </c>
      <c r="K102" s="161">
        <f>IF(Sammenligning!$G$9="GJ",1,(1*3.6))*AVV2træ!N67</f>
        <v>63.779395343300529</v>
      </c>
      <c r="L102" s="161">
        <f>IF(Sammenligning!$G$9="GJ",1,(1*3.6))*AVV2træ!O67</f>
        <v>60.196083757277023</v>
      </c>
      <c r="M102" s="161">
        <f>IF(Sammenligning!$G$9="GJ",1,(1*3.6))*AVV2træ!P67</f>
        <v>58.391804894596675</v>
      </c>
      <c r="N102" s="252">
        <f>IF(Sammenligning!$G$9="GJ",1,(1*3.6))*AVV2træ!Q67</f>
        <v>56.575971634693332</v>
      </c>
      <c r="O102" s="161">
        <f>IF(Sammenligning!$G$9="GJ",1,(1*3.6))*AVV2træ!R67</f>
        <v>58.704796586333927</v>
      </c>
      <c r="P102" s="161">
        <f>IF(Sammenligning!$G$9="GJ",1,(1*3.6))*AVV2træ!S67</f>
        <v>59.129240380542115</v>
      </c>
      <c r="Q102" s="161">
        <f>IF(Sammenligning!$G$9="GJ",1,(1*3.6))*AVV2træ!T67</f>
        <v>59.552962980646242</v>
      </c>
      <c r="R102" s="161">
        <f>IF(Sammenligning!$G$9="GJ",1,(1*3.6))*AVV2træ!U67</f>
        <v>61.679624523377697</v>
      </c>
      <c r="S102" s="252">
        <f>IF(Sammenligning!$G$9="GJ",1,(1*3.6))*AVV2træ!V67</f>
        <v>62.10184661696276</v>
      </c>
      <c r="T102" s="161">
        <f>IF(Sammenligning!$G$9="GJ",1,(1*3.6))*AVV2træ!W67</f>
        <v>62.438886110382967</v>
      </c>
      <c r="U102" s="161">
        <f>IF(Sammenligning!$G$9="GJ",1,(1*3.6))*AVV2træ!X67</f>
        <v>62.775727419084873</v>
      </c>
      <c r="V102" s="161">
        <f>IF(Sammenligning!$G$9="GJ",1,(1*3.6))*AVV2træ!Y67</f>
        <v>64.816023468754238</v>
      </c>
      <c r="W102" s="161">
        <f>IF(Sammenligning!$G$9="GJ",1,(1*3.6))*AVV2træ!Z67</f>
        <v>63.448709151331812</v>
      </c>
      <c r="X102" s="252">
        <f>IF(Sammenligning!$G$9="GJ",1,(1*3.6))*AVV2træ!AA67</f>
        <v>65.488476558860555</v>
      </c>
      <c r="Y102" s="161">
        <f>IF(Sammenligning!$G$9="GJ",1,(1*3.6))*AVV2træ!AB67</f>
        <v>64.063737247018807</v>
      </c>
      <c r="Z102" s="161">
        <f>IF(Sammenligning!$G$9="GJ",1,(1*3.6))*AVV2træ!AC67</f>
        <v>64.342019404018586</v>
      </c>
      <c r="AA102" s="161">
        <f>IF(Sammenligning!$G$9="GJ",1,(1*3.6))*AVV2træ!AD67</f>
        <v>64.619627453251113</v>
      </c>
      <c r="AB102" s="161">
        <f>IF(Sammenligning!$G$9="GJ",1,(1*3.6))*AVV2træ!AE67</f>
        <v>64.896545524289351</v>
      </c>
      <c r="AC102" s="427">
        <f>IF(Sammenligning!$G$9="GJ",1,(1*3.6))*AVV2træ!AF67</f>
        <v>65.172757885073636</v>
      </c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427">
        <f>IF(Sammenligning!$G$9="GJ",1,(1*3.6))*AVV2træ!AH67</f>
        <v>0</v>
      </c>
    </row>
    <row r="103" spans="2:55" hidden="1">
      <c r="B103" s="3"/>
      <c r="C103" s="22" t="str">
        <f t="shared" si="174"/>
        <v>AVV2halm</v>
      </c>
      <c r="D103" s="152"/>
      <c r="E103" s="161">
        <f>IF(Sammenligning!$G$9="GJ",1,(1*3.6))*AVV2halm!H67</f>
        <v>51.734802852530059</v>
      </c>
      <c r="F103" s="161">
        <f>IF(Sammenligning!$G$9="GJ",1,(1*3.6))*AVV2halm!I67</f>
        <v>57.148414251264732</v>
      </c>
      <c r="G103" s="252">
        <f>IF(Sammenligning!$G$9="GJ",1,(1*3.6))*AVV2halm!J67</f>
        <v>43.045074224479897</v>
      </c>
      <c r="H103" s="161">
        <f>IF(Sammenligning!$G$9="GJ",1,(1*3.6))*AVV2halm!K67</f>
        <v>27.196466384550348</v>
      </c>
      <c r="I103" s="252">
        <f>IF(Sammenligning!$G$9="GJ",1,(1*3.6))*AVV2halm!L67</f>
        <v>24.052564945538705</v>
      </c>
      <c r="J103" s="161">
        <f>IF(Sammenligning!$G$9="GJ",1,(1*3.6))*AVV2halm!M67</f>
        <v>26.758156292492828</v>
      </c>
      <c r="K103" s="161">
        <f>IF(Sammenligning!$G$9="GJ",1,(1*3.6))*AVV2halm!N67</f>
        <v>27.573737256752906</v>
      </c>
      <c r="L103" s="161">
        <f>IF(Sammenligning!$G$9="GJ",1,(1*3.6))*AVV2halm!O67</f>
        <v>24.605471363207386</v>
      </c>
      <c r="M103" s="161">
        <f>IF(Sammenligning!$G$9="GJ",1,(1*3.6))*AVV2halm!P67</f>
        <v>23.533881106960067</v>
      </c>
      <c r="N103" s="252">
        <f>IF(Sammenligning!$G$9="GJ",1,(1*3.6))*AVV2halm!Q67</f>
        <v>22.465136874859013</v>
      </c>
      <c r="O103" s="161">
        <f>IF(Sammenligning!$G$9="GJ",1,(1*3.6))*AVV2halm!R67</f>
        <v>24.862953460528232</v>
      </c>
      <c r="P103" s="161">
        <f>IF(Sammenligning!$G$9="GJ",1,(1*3.6))*AVV2halm!S67</f>
        <v>25.367588646360659</v>
      </c>
      <c r="Q103" s="161">
        <f>IF(Sammenligning!$G$9="GJ",1,(1*3.6))*AVV2halm!T67</f>
        <v>25.872623277482106</v>
      </c>
      <c r="R103" s="161">
        <f>IF(Sammenligning!$G$9="GJ",1,(1*3.6))*AVV2halm!U67</f>
        <v>28.271638283447544</v>
      </c>
      <c r="S103" s="252">
        <f>IF(Sammenligning!$G$9="GJ",1,(1*3.6))*AVV2halm!V67</f>
        <v>28.777448036214381</v>
      </c>
      <c r="T103" s="161">
        <f>IF(Sammenligning!$G$9="GJ",1,(1*3.6))*AVV2halm!W67</f>
        <v>29.203659246487561</v>
      </c>
      <c r="U103" s="161">
        <f>IF(Sammenligning!$G$9="GJ",1,(1*3.6))*AVV2halm!X67</f>
        <v>29.630417308872396</v>
      </c>
      <c r="V103" s="161">
        <f>IF(Sammenligning!$G$9="GJ",1,(1*3.6))*AVV2halm!Y67</f>
        <v>31.951299139584989</v>
      </c>
      <c r="W103" s="161">
        <f>IF(Sammenligning!$G$9="GJ",1,(1*3.6))*AVV2halm!Z67</f>
        <v>30.485526251372022</v>
      </c>
      <c r="X103" s="252">
        <f>IF(Sammenligning!$G$9="GJ",1,(1*3.6))*AVV2halm!AA67</f>
        <v>32.807442435956617</v>
      </c>
      <c r="Y103" s="161">
        <f>IF(Sammenligning!$G$9="GJ",1,(1*3.6))*AVV2halm!AB67</f>
        <v>31.30886937229954</v>
      </c>
      <c r="Z103" s="161">
        <f>IF(Sammenligning!$G$9="GJ",1,(1*3.6))*AVV2halm!AC67</f>
        <v>31.704014298936372</v>
      </c>
      <c r="AA103" s="161">
        <f>IF(Sammenligning!$G$9="GJ",1,(1*3.6))*AVV2halm!AD67</f>
        <v>32.099276683127727</v>
      </c>
      <c r="AB103" s="161">
        <f>IF(Sammenligning!$G$9="GJ",1,(1*3.6))*AVV2halm!AE67</f>
        <v>32.494644983747023</v>
      </c>
      <c r="AC103" s="427">
        <f>IF(Sammenligning!$G$9="GJ",1,(1*3.6))*AVV2halm!AF67</f>
        <v>32.890107769781352</v>
      </c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427">
        <f>IF(Sammenligning!$G$9="GJ",1,(1*3.6))*AVV2halm!AH67</f>
        <v>0</v>
      </c>
    </row>
    <row r="104" spans="2:55" hidden="1">
      <c r="B104" s="3"/>
      <c r="C104" s="22" t="str">
        <f t="shared" si="174"/>
        <v>AVV2gasGT</v>
      </c>
      <c r="D104" s="152"/>
      <c r="E104" s="161">
        <f>IF(Sammenligning!$G$9="GJ",1,(1*3.6))*AVV2gasGT!H67</f>
        <v>44.888126749811917</v>
      </c>
      <c r="F104" s="161">
        <f>IF(Sammenligning!$G$9="GJ",1,(1*3.6))*AVV2gasGT!I67</f>
        <v>47.261539722835408</v>
      </c>
      <c r="G104" s="252">
        <f>IF(Sammenligning!$G$9="GJ",1,(1*3.6))*AVV2gasGT!J67</f>
        <v>59.31163553863955</v>
      </c>
      <c r="H104" s="161">
        <f>IF(Sammenligning!$G$9="GJ",1,(1*3.6))*AVV2gasGT!K67</f>
        <v>71.820758985496553</v>
      </c>
      <c r="I104" s="252">
        <f>IF(Sammenligning!$G$9="GJ",1,(1*3.6))*AVV2gasGT!L67</f>
        <v>58.366662585036011</v>
      </c>
      <c r="J104" s="161">
        <f>IF(Sammenligning!$G$9="GJ",1,(1*3.6))*AVV2gasGT!M67</f>
        <v>53.133516902228962</v>
      </c>
      <c r="K104" s="161">
        <f>IF(Sammenligning!$G$9="GJ",1,(1*3.6))*AVV2gasGT!N67</f>
        <v>61.024950810285105</v>
      </c>
      <c r="L104" s="161">
        <f>IF(Sammenligning!$G$9="GJ",1,(1*3.6))*AVV2gasGT!O67</f>
        <v>63.346559095808999</v>
      </c>
      <c r="M104" s="161">
        <f>IF(Sammenligning!$G$9="GJ",1,(1*3.6))*AVV2gasGT!P67</f>
        <v>63.034014810098938</v>
      </c>
      <c r="N104" s="252">
        <f>IF(Sammenligning!$G$9="GJ",1,(1*3.6))*AVV2gasGT!Q67</f>
        <v>62.58449119690161</v>
      </c>
      <c r="O104" s="161">
        <f>IF(Sammenligning!$G$9="GJ",1,(1*3.6))*AVV2gasGT!R67</f>
        <v>71.013757294034974</v>
      </c>
      <c r="P104" s="161">
        <f>IF(Sammenligning!$G$9="GJ",1,(1*3.6))*AVV2gasGT!S67</f>
        <v>75.04517661995618</v>
      </c>
      <c r="Q104" s="161">
        <f>IF(Sammenligning!$G$9="GJ",1,(1*3.6))*AVV2gasGT!T67</f>
        <v>78.900321291312025</v>
      </c>
      <c r="R104" s="161">
        <f>IF(Sammenligning!$G$9="GJ",1,(1*3.6))*AVV2gasGT!U67</f>
        <v>86.909293762744085</v>
      </c>
      <c r="S104" s="252">
        <f>IF(Sammenligning!$G$9="GJ",1,(1*3.6))*AVV2gasGT!V67</f>
        <v>90.460295316236369</v>
      </c>
      <c r="T104" s="161">
        <f>IF(Sammenligning!$G$9="GJ",1,(1*3.6))*AVV2gasGT!W67</f>
        <v>94.882352280086565</v>
      </c>
      <c r="U104" s="161">
        <f>IF(Sammenligning!$G$9="GJ",1,(1*3.6))*AVV2gasGT!X67</f>
        <v>99.168284581228278</v>
      </c>
      <c r="V104" s="161">
        <f>IF(Sammenligning!$G$9="GJ",1,(1*3.6))*AVV2gasGT!Y67</f>
        <v>107.63571529206064</v>
      </c>
      <c r="W104" s="161">
        <f>IF(Sammenligning!$G$9="GJ",1,(1*3.6))*AVV2gasGT!Z67</f>
        <v>107.45337891843175</v>
      </c>
      <c r="X104" s="252">
        <f>IF(Sammenligning!$G$9="GJ",1,(1*3.6))*AVV2gasGT!AA67</f>
        <v>115.73458378463158</v>
      </c>
      <c r="Y104" s="161">
        <f>IF(Sammenligning!$G$9="GJ",1,(1*3.6))*AVV2gasGT!AB67</f>
        <v>116.79418585665414</v>
      </c>
      <c r="Z104" s="161">
        <f>IF(Sammenligning!$G$9="GJ",1,(1*3.6))*AVV2gasGT!AC67</f>
        <v>120.05279350801558</v>
      </c>
      <c r="AA104" s="161">
        <f>IF(Sammenligning!$G$9="GJ",1,(1*3.6))*AVV2gasGT!AD67</f>
        <v>123.19127572369379</v>
      </c>
      <c r="AB104" s="161">
        <f>IF(Sammenligning!$G$9="GJ",1,(1*3.6))*AVV2gasGT!AE67</f>
        <v>126.27150914835786</v>
      </c>
      <c r="AC104" s="427">
        <f>IF(Sammenligning!$G$9="GJ",1,(1*3.6))*AVV2gasGT!AF67</f>
        <v>129.25681016144048</v>
      </c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427">
        <f>IF(Sammenligning!$G$9="GJ",1,(1*3.6))*AVV2gasGT!AH67</f>
        <v>0</v>
      </c>
    </row>
    <row r="105" spans="2:55" hidden="1">
      <c r="B105" s="3"/>
      <c r="C105" s="22" t="str">
        <f t="shared" si="174"/>
        <v>KKV</v>
      </c>
      <c r="D105" s="152"/>
      <c r="E105" s="161">
        <f>IF(Sammenligning!$G$9="GJ",1,(1*3.6))*KKV!H67</f>
        <v>59.741503460022535</v>
      </c>
      <c r="F105" s="161">
        <f>IF(Sammenligning!$G$9="GJ",1,(1*3.6))*KKV!I67</f>
        <v>62.519711299340663</v>
      </c>
      <c r="G105" s="252">
        <f>IF(Sammenligning!$G$9="GJ",1,(1*3.6))*KKV!J67</f>
        <v>55.751383557512192</v>
      </c>
      <c r="H105" s="161">
        <f>IF(Sammenligning!$G$9="GJ",1,(1*3.6))*KKV!K67</f>
        <v>47.678088659345555</v>
      </c>
      <c r="I105" s="252">
        <f>IF(Sammenligning!$G$9="GJ",1,(1*3.6))*KKV!L67</f>
        <v>46.332754341371142</v>
      </c>
      <c r="J105" s="161">
        <f>IF(Sammenligning!$G$9="GJ",1,(1*3.6))*KKV!M67</f>
        <v>48.037534858617747</v>
      </c>
      <c r="K105" s="161">
        <f>IF(Sammenligning!$G$9="GJ",1,(1*3.6))*KKV!N67</f>
        <v>48.7800735323151</v>
      </c>
      <c r="L105" s="161">
        <f>IF(Sammenligning!$G$9="GJ",1,(1*3.6))*KKV!O67</f>
        <v>47.594645085982556</v>
      </c>
      <c r="M105" s="161">
        <f>IF(Sammenligning!$G$9="GJ",1,(1*3.6))*KKV!P67</f>
        <v>47.377526806922489</v>
      </c>
      <c r="N105" s="252">
        <f>IF(Sammenligning!$G$9="GJ",1,(1*3.6))*KKV!Q67</f>
        <v>47.162999666066327</v>
      </c>
      <c r="O105" s="161">
        <f>IF(Sammenligning!$G$9="GJ",1,(1*3.6))*KKV!R67</f>
        <v>48.587569299223247</v>
      </c>
      <c r="P105" s="161">
        <f>IF(Sammenligning!$G$9="GJ",1,(1*3.6))*KKV!S67</f>
        <v>49.047010063548811</v>
      </c>
      <c r="Q105" s="161">
        <f>IF(Sammenligning!$G$9="GJ",1,(1*3.6))*KKV!T67</f>
        <v>49.506814499401926</v>
      </c>
      <c r="R105" s="161">
        <f>IF(Sammenligning!$G$9="GJ",1,(1*3.6))*KKV!U67</f>
        <v>50.932475224009345</v>
      </c>
      <c r="S105" s="252">
        <f>IF(Sammenligning!$G$9="GJ",1,(1*3.6))*KKV!V67</f>
        <v>51.39298536269731</v>
      </c>
      <c r="T105" s="161">
        <f>IF(Sammenligning!$G$9="GJ",1,(1*3.6))*KKV!W67</f>
        <v>51.781025693038167</v>
      </c>
      <c r="U105" s="161">
        <f>IF(Sammenligning!$G$9="GJ",1,(1*3.6))*KKV!X67</f>
        <v>52.169563900180329</v>
      </c>
      <c r="V105" s="161">
        <f>IF(Sammenligning!$G$9="GJ",1,(1*3.6))*KKV!Y67</f>
        <v>53.524088947440703</v>
      </c>
      <c r="W105" s="161">
        <f>IF(Sammenligning!$G$9="GJ",1,(1*3.6))*KKV!Z67</f>
        <v>52.948090481666291</v>
      </c>
      <c r="X105" s="252">
        <f>IF(Sammenligning!$G$9="GJ",1,(1*3.6))*KKV!AA67</f>
        <v>54.30355724751243</v>
      </c>
      <c r="Y105" s="161">
        <f>IF(Sammenligning!$G$9="GJ",1,(1*3.6))*KKV!AB67</f>
        <v>53.697696144135385</v>
      </c>
      <c r="Z105" s="161">
        <f>IF(Sammenligning!$G$9="GJ",1,(1*3.6))*KKV!AC67</f>
        <v>54.057452443755928</v>
      </c>
      <c r="AA105" s="161">
        <f>IF(Sammenligning!$G$9="GJ",1,(1*3.6))*KKV!AD67</f>
        <v>54.417315681596669</v>
      </c>
      <c r="AB105" s="161">
        <f>IF(Sammenligning!$G$9="GJ",1,(1*3.6))*KKV!AE67</f>
        <v>54.777275350138176</v>
      </c>
      <c r="AC105" s="427">
        <f>IF(Sammenligning!$G$9="GJ",1,(1*3.6))*KKV!AF67</f>
        <v>55.137321042113108</v>
      </c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427">
        <f>IF(Sammenligning!$G$9="GJ",1,(1*3.6))*KKV!AH67</f>
        <v>0</v>
      </c>
    </row>
    <row r="106" spans="2:55" hidden="1">
      <c r="B106" s="3"/>
      <c r="C106" s="22" t="str">
        <f t="shared" si="174"/>
        <v>HCVgas</v>
      </c>
      <c r="D106" s="152"/>
      <c r="E106" s="161">
        <f>IF(Sammenligning!$G$9="GJ",1,(1*3.6))*HCVgas!H67</f>
        <v>43.598574072062917</v>
      </c>
      <c r="F106" s="161">
        <f>IF(Sammenligning!$G$9="GJ",1,(1*3.6))*HCVgas!I67</f>
        <v>44.421047159825108</v>
      </c>
      <c r="G106" s="252">
        <f>IF(Sammenligning!$G$9="GJ",1,(1*3.6))*HCVgas!J67</f>
        <v>59.407477591585057</v>
      </c>
      <c r="H106" s="161">
        <f>IF(Sammenligning!$G$9="GJ",1,(1*3.6))*HCVgas!K67</f>
        <v>75.032385487157541</v>
      </c>
      <c r="I106" s="252">
        <f>IF(Sammenligning!$G$9="GJ",1,(1*3.6))*HCVgas!L67</f>
        <v>68.941764112637472</v>
      </c>
      <c r="J106" s="161">
        <f>IF(Sammenligning!$G$9="GJ",1,(1*3.6))*HCVgas!M67</f>
        <v>64.842917663860348</v>
      </c>
      <c r="K106" s="161">
        <f>IF(Sammenligning!$G$9="GJ",1,(1*3.6))*HCVgas!N67</f>
        <v>69.556691070808441</v>
      </c>
      <c r="L106" s="161">
        <f>IF(Sammenligning!$G$9="GJ",1,(1*3.6))*HCVgas!O67</f>
        <v>72.889337772923398</v>
      </c>
      <c r="M106" s="161">
        <f>IF(Sammenligning!$G$9="GJ",1,(1*3.6))*HCVgas!P67</f>
        <v>73.675589045545252</v>
      </c>
      <c r="N106" s="252">
        <f>IF(Sammenligning!$G$9="GJ",1,(1*3.6))*HCVgas!Q67</f>
        <v>74.380018748255424</v>
      </c>
      <c r="O106" s="161">
        <f>IF(Sammenligning!$G$9="GJ",1,(1*3.6))*HCVgas!R67</f>
        <v>78.442111626019738</v>
      </c>
      <c r="P106" s="161">
        <f>IF(Sammenligning!$G$9="GJ",1,(1*3.6))*HCVgas!S67</f>
        <v>80.850190744744197</v>
      </c>
      <c r="Q106" s="161">
        <f>IF(Sammenligning!$G$9="GJ",1,(1*3.6))*HCVgas!T67</f>
        <v>83.152976099535465</v>
      </c>
      <c r="R106" s="161">
        <f>IF(Sammenligning!$G$9="GJ",1,(1*3.6))*HCVgas!U67</f>
        <v>86.964015881116808</v>
      </c>
      <c r="S106" s="252">
        <f>IF(Sammenligning!$G$9="GJ",1,(1*3.6))*HCVgas!V67</f>
        <v>89.085128075162487</v>
      </c>
      <c r="T106" s="161">
        <f>IF(Sammenligning!$G$9="GJ",1,(1*3.6))*HCVgas!W67</f>
        <v>91.726545942063353</v>
      </c>
      <c r="U106" s="161">
        <f>IF(Sammenligning!$G$9="GJ",1,(1*3.6))*HCVgas!X67</f>
        <v>94.286652754144399</v>
      </c>
      <c r="V106" s="161">
        <f>IF(Sammenligning!$G$9="GJ",1,(1*3.6))*HCVgas!Y67</f>
        <v>98.371542419316</v>
      </c>
      <c r="W106" s="161">
        <f>IF(Sammenligning!$G$9="GJ",1,(1*3.6))*HCVgas!Z67</f>
        <v>99.235570506708626</v>
      </c>
      <c r="X106" s="252">
        <f>IF(Sammenligning!$G$9="GJ",1,(1*3.6))*HCVgas!AA67</f>
        <v>103.20922228478096</v>
      </c>
      <c r="Y106" s="161">
        <f>IF(Sammenligning!$G$9="GJ",1,(1*3.6))*HCVgas!AB67</f>
        <v>104.81509481849176</v>
      </c>
      <c r="Z106" s="161">
        <f>IF(Sammenligning!$G$9="GJ",1,(1*3.6))*HCVgas!AC67</f>
        <v>106.76155198579872</v>
      </c>
      <c r="AA106" s="161">
        <f>IF(Sammenligning!$G$9="GJ",1,(1*3.6))*HCVgas!AD67</f>
        <v>108.63625488248533</v>
      </c>
      <c r="AB106" s="161">
        <f>IF(Sammenligning!$G$9="GJ",1,(1*3.6))*HCVgas!AE67</f>
        <v>110.47616415290972</v>
      </c>
      <c r="AC106" s="427">
        <f>IF(Sammenligning!$G$9="GJ",1,(1*3.6))*HCVgas!AF67</f>
        <v>112.25936764813747</v>
      </c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427">
        <f>IF(Sammenligning!$G$9="GJ",1,(1*3.6))*HCVgas!AH67</f>
        <v>0</v>
      </c>
    </row>
    <row r="107" spans="2:55" hidden="1">
      <c r="B107" s="3"/>
      <c r="C107" s="22" t="str">
        <f t="shared" si="174"/>
        <v>SPolie</v>
      </c>
      <c r="D107" s="152"/>
      <c r="E107" s="161">
        <f>IF(Sammenligning!$G$9="GJ",1,(1*3.6))*SPolie!H67</f>
        <v>96.172717815621809</v>
      </c>
      <c r="F107" s="161">
        <f>IF(Sammenligning!$G$9="GJ",1,(1*3.6))*SPolie!I67</f>
        <v>98.062658644024182</v>
      </c>
      <c r="G107" s="252">
        <f>IF(Sammenligning!$G$9="GJ",1,(1*3.6))*SPolie!J67</f>
        <v>112.53578093772485</v>
      </c>
      <c r="H107" s="161">
        <f>IF(Sammenligning!$G$9="GJ",1,(1*3.6))*SPolie!K67</f>
        <v>125.11758238554798</v>
      </c>
      <c r="I107" s="252">
        <f>IF(Sammenligning!$G$9="GJ",1,(1*3.6))*SPolie!L67</f>
        <v>128.93232152883263</v>
      </c>
      <c r="J107" s="161">
        <f>IF(Sammenligning!$G$9="GJ",1,(1*3.6))*SPolie!M67</f>
        <v>131.42299083298343</v>
      </c>
      <c r="K107" s="161">
        <f>IF(Sammenligning!$G$9="GJ",1,(1*3.6))*SPolie!N67</f>
        <v>133.7267570790402</v>
      </c>
      <c r="L107" s="161">
        <f>IF(Sammenligning!$G$9="GJ",1,(1*3.6))*SPolie!O67</f>
        <v>136.2098460492779</v>
      </c>
      <c r="M107" s="161">
        <f>IF(Sammenligning!$G$9="GJ",1,(1*3.6))*SPolie!P67</f>
        <v>138.65906408975638</v>
      </c>
      <c r="N107" s="252">
        <f>IF(Sammenligning!$G$9="GJ",1,(1*3.6))*SPolie!Q67</f>
        <v>140.73744276879111</v>
      </c>
      <c r="O107" s="161">
        <f>IF(Sammenligning!$G$9="GJ",1,(1*3.6))*SPolie!R67</f>
        <v>144.25918942468664</v>
      </c>
      <c r="P107" s="161">
        <f>IF(Sammenligning!$G$9="GJ",1,(1*3.6))*SPolie!S67</f>
        <v>146.56123664814143</v>
      </c>
      <c r="Q107" s="161">
        <f>IF(Sammenligning!$G$9="GJ",1,(1*3.6))*SPolie!T67</f>
        <v>148.76050654557187</v>
      </c>
      <c r="R107" s="161">
        <f>IF(Sammenligning!$G$9="GJ",1,(1*3.6))*SPolie!U67</f>
        <v>150.91379063925987</v>
      </c>
      <c r="S107" s="252">
        <f>IF(Sammenligning!$G$9="GJ",1,(1*3.6))*SPolie!V67</f>
        <v>152.9441790892852</v>
      </c>
      <c r="T107" s="161">
        <f>IF(Sammenligning!$G$9="GJ",1,(1*3.6))*SPolie!W67</f>
        <v>155.3704193901562</v>
      </c>
      <c r="U107" s="161">
        <f>IF(Sammenligning!$G$9="GJ",1,(1*3.6))*SPolie!X67</f>
        <v>158.16666939489019</v>
      </c>
      <c r="V107" s="161">
        <f>IF(Sammenligning!$G$9="GJ",1,(1*3.6))*SPolie!Y67</f>
        <v>160.89236054151857</v>
      </c>
      <c r="W107" s="161">
        <f>IF(Sammenligning!$G$9="GJ",1,(1*3.6))*SPolie!Z67</f>
        <v>163.50566927647134</v>
      </c>
      <c r="X107" s="252">
        <f>IF(Sammenligning!$G$9="GJ",1,(1*3.6))*SPolie!AA67</f>
        <v>166.06806153129574</v>
      </c>
      <c r="Y107" s="161">
        <f>IF(Sammenligning!$G$9="GJ",1,(1*3.6))*SPolie!AB67</f>
        <v>168.53938321595768</v>
      </c>
      <c r="Z107" s="161">
        <f>IF(Sammenligning!$G$9="GJ",1,(1*3.6))*SPolie!AC67</f>
        <v>170.98335010928912</v>
      </c>
      <c r="AA107" s="161">
        <f>IF(Sammenligning!$G$9="GJ",1,(1*3.6))*SPolie!AD67</f>
        <v>173.32402558871047</v>
      </c>
      <c r="AB107" s="161">
        <f>IF(Sammenligning!$G$9="GJ",1,(1*3.6))*SPolie!AE67</f>
        <v>175.62045103551981</v>
      </c>
      <c r="AC107" s="427">
        <f>IF(Sammenligning!$G$9="GJ",1,(1*3.6))*SPolie!AF67</f>
        <v>177.83597560885707</v>
      </c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427">
        <f>IF(Sammenligning!$G$9="GJ",1,(1*3.6))*SPolie!AH67</f>
        <v>0</v>
      </c>
    </row>
    <row r="108" spans="2:55" hidden="1">
      <c r="B108" s="3"/>
      <c r="C108" s="22" t="str">
        <f t="shared" si="174"/>
        <v>SPgas</v>
      </c>
      <c r="D108" s="152"/>
      <c r="E108" s="161">
        <f>IF(Sammenligning!$G$9="GJ",1,(1*3.6))*SPgas!H67</f>
        <v>48.227544631295409</v>
      </c>
      <c r="F108" s="161">
        <f>IF(Sammenligning!$G$9="GJ",1,(1*3.6))*SPgas!I67</f>
        <v>47.963327092532836</v>
      </c>
      <c r="G108" s="252">
        <f>IF(Sammenligning!$G$9="GJ",1,(1*3.6))*SPgas!J67</f>
        <v>65.963168445445888</v>
      </c>
      <c r="H108" s="161">
        <f>IF(Sammenligning!$G$9="GJ",1,(1*3.6))*SPgas!K67</f>
        <v>84.764123570893133</v>
      </c>
      <c r="I108" s="252">
        <f>IF(Sammenligning!$G$9="GJ",1,(1*3.6))*SPgas!L67</f>
        <v>82.841617297582246</v>
      </c>
      <c r="J108" s="161">
        <f>IF(Sammenligning!$G$9="GJ",1,(1*3.6))*SPgas!M67</f>
        <v>79.139602920245352</v>
      </c>
      <c r="K108" s="161">
        <f>IF(Sammenligning!$G$9="GJ",1,(1*3.6))*SPgas!N67</f>
        <v>82.216465029851079</v>
      </c>
      <c r="L108" s="161">
        <f>IF(Sammenligning!$G$9="GJ",1,(1*3.6))*SPgas!O67</f>
        <v>86.444890078550316</v>
      </c>
      <c r="M108" s="161">
        <f>IF(Sammenligning!$G$9="GJ",1,(1*3.6))*SPgas!P67</f>
        <v>87.984645538869401</v>
      </c>
      <c r="N108" s="252">
        <f>IF(Sammenligning!$G$9="GJ",1,(1*3.6))*SPgas!Q67</f>
        <v>89.470992897764177</v>
      </c>
      <c r="O108" s="161">
        <f>IF(Sammenligning!$G$9="GJ",1,(1*3.6))*SPgas!R67</f>
        <v>91.095939073010115</v>
      </c>
      <c r="P108" s="161">
        <f>IF(Sammenligning!$G$9="GJ",1,(1*3.6))*SPgas!S67</f>
        <v>92.667785396046071</v>
      </c>
      <c r="Q108" s="161">
        <f>IF(Sammenligning!$G$9="GJ",1,(1*3.6))*SPgas!T67</f>
        <v>94.170902409322167</v>
      </c>
      <c r="R108" s="161">
        <f>IF(Sammenligning!$G$9="GJ",1,(1*3.6))*SPgas!U67</f>
        <v>95.631976524446202</v>
      </c>
      <c r="S108" s="252">
        <f>IF(Sammenligning!$G$9="GJ",1,(1*3.6))*SPgas!V67</f>
        <v>97.016508443282589</v>
      </c>
      <c r="T108" s="161">
        <f>IF(Sammenligning!$G$9="GJ",1,(1*3.6))*SPgas!W67</f>
        <v>98.740663986763579</v>
      </c>
      <c r="U108" s="161">
        <f>IF(Sammenligning!$G$9="GJ",1,(1*3.6))*SPgas!X67</f>
        <v>100.41174466175417</v>
      </c>
      <c r="V108" s="161">
        <f>IF(Sammenligning!$G$9="GJ",1,(1*3.6))*SPgas!Y67</f>
        <v>102.05157118133127</v>
      </c>
      <c r="W108" s="161">
        <f>IF(Sammenligning!$G$9="GJ",1,(1*3.6))*SPgas!Z67</f>
        <v>103.64209457504768</v>
      </c>
      <c r="X108" s="252">
        <f>IF(Sammenligning!$G$9="GJ",1,(1*3.6))*SPgas!AA67</f>
        <v>105.20931182590942</v>
      </c>
      <c r="Y108" s="161">
        <f>IF(Sammenligning!$G$9="GJ",1,(1*3.6))*SPgas!AB67</f>
        <v>107.28406576510206</v>
      </c>
      <c r="Z108" s="161">
        <f>IF(Sammenligning!$G$9="GJ",1,(1*3.6))*SPgas!AC67</f>
        <v>108.554593596845</v>
      </c>
      <c r="AA108" s="161">
        <f>IF(Sammenligning!$G$9="GJ",1,(1*3.6))*SPgas!AD67</f>
        <v>109.7782846425539</v>
      </c>
      <c r="AB108" s="161">
        <f>IF(Sammenligning!$G$9="GJ",1,(1*3.6))*SPgas!AE67</f>
        <v>110.9792645434835</v>
      </c>
      <c r="AC108" s="427">
        <f>IF(Sammenligning!$G$9="GJ",1,(1*3.6))*SPgas!AF67</f>
        <v>112.14323039302884</v>
      </c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427">
        <f>IF(Sammenligning!$G$9="GJ",1,(1*3.6))*SPgas!AH67</f>
        <v>0</v>
      </c>
    </row>
    <row r="109" spans="2:55" hidden="1">
      <c r="B109" s="3"/>
      <c r="C109" s="22" t="str">
        <f t="shared" si="174"/>
        <v>GeoEl</v>
      </c>
      <c r="D109" s="152"/>
      <c r="E109" s="161">
        <f>IF(Sammenligning!$G$9="GJ",1,(1*3.6))*GeoEL!H65</f>
        <v>35.288065375677562</v>
      </c>
      <c r="F109" s="161">
        <f>IF(Sammenligning!$G$9="GJ",1,(1*3.6))*GeoEL!I65</f>
        <v>28.989963574522143</v>
      </c>
      <c r="G109" s="252">
        <f>IF(Sammenligning!$G$9="GJ",1,(1*3.6))*GeoEL!J65</f>
        <v>32.715576822360688</v>
      </c>
      <c r="H109" s="161">
        <f>IF(Sammenligning!$G$9="GJ",1,(1*3.6))*GeoEL!K65</f>
        <v>34.728762376788353</v>
      </c>
      <c r="I109" s="252">
        <f>IF(Sammenligning!$G$9="GJ",1,(1*3.6))*GeoEL!L65</f>
        <v>36.063487900676783</v>
      </c>
      <c r="J109" s="161">
        <f>IF(Sammenligning!$G$9="GJ",1,(1*3.6))*GeoEL!M65</f>
        <v>35.395205912582718</v>
      </c>
      <c r="K109" s="161">
        <f>IF(Sammenligning!$G$9="GJ",1,(1*3.6))*GeoEL!N65</f>
        <v>35.394650704295586</v>
      </c>
      <c r="L109" s="161">
        <f>IF(Sammenligning!$G$9="GJ",1,(1*3.6))*GeoEL!O65</f>
        <v>36.729550597107888</v>
      </c>
      <c r="M109" s="161">
        <f>IF(Sammenligning!$G$9="GJ",1,(1*3.6))*GeoEL!P65</f>
        <v>37.396924881251778</v>
      </c>
      <c r="N109" s="252">
        <f>IF(Sammenligning!$G$9="GJ",1,(1*3.6))*GeoEL!Q65</f>
        <v>38.064419072988244</v>
      </c>
      <c r="O109" s="161">
        <f>IF(Sammenligning!$G$9="GJ",1,(1*3.6))*GeoEL!R65</f>
        <v>37.397924752339762</v>
      </c>
      <c r="P109" s="161">
        <f>IF(Sammenligning!$G$9="GJ",1,(1*3.6))*GeoEL!S65</f>
        <v>37.398921095338508</v>
      </c>
      <c r="Q109" s="161">
        <f>IF(Sammenligning!$G$9="GJ",1,(1*3.6))*GeoEL!T65</f>
        <v>37.400054840609883</v>
      </c>
      <c r="R109" s="161">
        <f>IF(Sammenligning!$G$9="GJ",1,(1*3.6))*GeoEL!U65</f>
        <v>36.733380568189595</v>
      </c>
      <c r="S109" s="252">
        <f>IF(Sammenligning!$G$9="GJ",1,(1*3.6))*GeoEL!V65</f>
        <v>36.734356167722069</v>
      </c>
      <c r="T109" s="161">
        <f>IF(Sammenligning!$G$9="GJ",1,(1*3.6))*GeoEL!W65</f>
        <v>36.734356167722069</v>
      </c>
      <c r="U109" s="161">
        <f>IF(Sammenligning!$G$9="GJ",1,(1*3.6))*GeoEL!X65</f>
        <v>36.734356167722069</v>
      </c>
      <c r="V109" s="161">
        <f>IF(Sammenligning!$G$9="GJ",1,(1*3.6))*GeoEL!Y65</f>
        <v>36.066616032747511</v>
      </c>
      <c r="W109" s="161">
        <f>IF(Sammenligning!$G$9="GJ",1,(1*3.6))*GeoEL!Z65</f>
        <v>36.734356167722069</v>
      </c>
      <c r="X109" s="252">
        <f>IF(Sammenligning!$G$9="GJ",1,(1*3.6))*GeoEL!AA65</f>
        <v>36.066616032747511</v>
      </c>
      <c r="Y109" s="161">
        <f>IF(Sammenligning!$G$9="GJ",1,(1*3.6))*GeoEL!AB65</f>
        <v>36.734356167722069</v>
      </c>
      <c r="Z109" s="161">
        <f>IF(Sammenligning!$G$9="GJ",1,(1*3.6))*GeoEL!AC65</f>
        <v>36.734356167722069</v>
      </c>
      <c r="AA109" s="161">
        <f>IF(Sammenligning!$G$9="GJ",1,(1*3.6))*GeoEL!AD65</f>
        <v>36.734356167722069</v>
      </c>
      <c r="AB109" s="161">
        <f>IF(Sammenligning!$G$9="GJ",1,(1*3.6))*GeoEL!AE65</f>
        <v>36.734356167722069</v>
      </c>
      <c r="AC109" s="427">
        <f>IF(Sammenligning!$G$9="GJ",1,(1*3.6))*GeoEL!AF65</f>
        <v>36.734356167722069</v>
      </c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427">
        <f>IF(Sammenligning!$G$9="GJ",1,(1*3.6))*GeoEL!AH65</f>
        <v>0</v>
      </c>
    </row>
    <row r="110" spans="2:55" hidden="1">
      <c r="B110" s="3"/>
      <c r="C110" s="22" t="str">
        <f t="shared" si="174"/>
        <v>GeoVa</v>
      </c>
      <c r="D110" s="152"/>
      <c r="E110" s="161">
        <f>IF(Sammenligning!$G$9="GJ",1,(1*3.6))*GeoVa!H65</f>
        <v>15.136359730262795</v>
      </c>
      <c r="F110" s="161">
        <f>IF(Sammenligning!$G$9="GJ",1,(1*3.6))*GeoVa!I65</f>
        <v>12.900501092907309</v>
      </c>
      <c r="G110" s="252">
        <f>IF(Sammenligning!$G$9="GJ",1,(1*3.6))*GeoVa!J65</f>
        <v>14.223113019900561</v>
      </c>
      <c r="H110" s="161">
        <f>IF(Sammenligning!$G$9="GJ",1,(1*3.6))*GeoVa!K65</f>
        <v>14.937804279676742</v>
      </c>
      <c r="I110" s="252">
        <f>IF(Sammenligning!$G$9="GJ",1,(1*3.6))*GeoVa!L65</f>
        <v>15.411638727785739</v>
      </c>
      <c r="J110" s="161">
        <f>IF(Sammenligning!$G$9="GJ",1,(1*3.6))*GeoVa!M65</f>
        <v>15.174395173704873</v>
      </c>
      <c r="K110" s="161">
        <f>IF(Sammenligning!$G$9="GJ",1,(1*3.6))*GeoVa!N65</f>
        <v>15.17419807189809</v>
      </c>
      <c r="L110" s="161">
        <f>IF(Sammenligning!$G$9="GJ",1,(1*3.6))*GeoVa!O65</f>
        <v>15.648094421874799</v>
      </c>
      <c r="M110" s="161">
        <f>IF(Sammenligning!$G$9="GJ",1,(1*3.6))*GeoVa!P65</f>
        <v>15.885015736369638</v>
      </c>
      <c r="N110" s="252">
        <f>IF(Sammenligning!$G$9="GJ",1,(1*3.6))*GeoVa!Q65</f>
        <v>16.121979618678559</v>
      </c>
      <c r="O110" s="161">
        <f>IF(Sammenligning!$G$9="GJ",1,(1*3.6))*GeoVa!R65</f>
        <v>15.885370695765166</v>
      </c>
      <c r="P110" s="161">
        <f>IF(Sammenligning!$G$9="GJ",1,(1*3.6))*GeoVa!S65</f>
        <v>15.88572440267081</v>
      </c>
      <c r="Q110" s="161">
        <f>IF(Sammenligning!$G$9="GJ",1,(1*3.6))*GeoVa!T65</f>
        <v>15.886126888092225</v>
      </c>
      <c r="R110" s="161">
        <f>IF(Sammenligning!$G$9="GJ",1,(1*3.6))*GeoVa!U65</f>
        <v>15.649454081371299</v>
      </c>
      <c r="S110" s="252">
        <f>IF(Sammenligning!$G$9="GJ",1,(1*3.6))*GeoVa!V65</f>
        <v>15.64980042423938</v>
      </c>
      <c r="T110" s="161">
        <f>IF(Sammenligning!$G$9="GJ",1,(1*3.6))*GeoVa!W65</f>
        <v>15.64980042423938</v>
      </c>
      <c r="U110" s="161">
        <f>IF(Sammenligning!$G$9="GJ",1,(1*3.6))*GeoVa!X65</f>
        <v>15.64980042423938</v>
      </c>
      <c r="V110" s="161">
        <f>IF(Sammenligning!$G$9="GJ",1,(1*3.6))*GeoVa!Y65</f>
        <v>15.412749230811881</v>
      </c>
      <c r="W110" s="161">
        <f>IF(Sammenligning!$G$9="GJ",1,(1*3.6))*GeoVa!Z65</f>
        <v>15.64980042423938</v>
      </c>
      <c r="X110" s="252">
        <f>IF(Sammenligning!$G$9="GJ",1,(1*3.6))*GeoVa!AA65</f>
        <v>15.412749230811881</v>
      </c>
      <c r="Y110" s="161">
        <f>IF(Sammenligning!$G$9="GJ",1,(1*3.6))*GeoVa!AB65</f>
        <v>15.64980042423938</v>
      </c>
      <c r="Z110" s="161">
        <f>IF(Sammenligning!$G$9="GJ",1,(1*3.6))*GeoVa!AC65</f>
        <v>15.64980042423938</v>
      </c>
      <c r="AA110" s="161">
        <f>IF(Sammenligning!$G$9="GJ",1,(1*3.6))*GeoVa!AD65</f>
        <v>15.64980042423938</v>
      </c>
      <c r="AB110" s="161">
        <f>IF(Sammenligning!$G$9="GJ",1,(1*3.6))*GeoVa!AE65</f>
        <v>15.64980042423938</v>
      </c>
      <c r="AC110" s="427">
        <f>IF(Sammenligning!$G$9="GJ",1,(1*3.6))*GeoVa!AF65</f>
        <v>15.64980042423938</v>
      </c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427">
        <f>IF(Sammenligning!$G$9="GJ",1,(1*3.6))*GeoVa!AH65</f>
        <v>0</v>
      </c>
    </row>
    <row r="111" spans="2:55" hidden="1">
      <c r="B111" s="3"/>
      <c r="C111" s="22" t="str">
        <f>C138</f>
        <v>VP</v>
      </c>
      <c r="D111" s="152"/>
      <c r="E111" s="161">
        <f>IF(Sammenligning!$G$9="GJ",1,(1*3.6))*VP!H65</f>
        <v>49.744893911771726</v>
      </c>
      <c r="F111" s="161">
        <f>IF(Sammenligning!$G$9="GJ",1,(1*3.6))*VP!I65</f>
        <v>40.107572199032575</v>
      </c>
      <c r="G111" s="252">
        <f>IF(Sammenligning!$G$9="GJ",1,(1*3.6))*VP!J65</f>
        <v>45.808485677451756</v>
      </c>
      <c r="H111" s="161">
        <f>IF(Sammenligning!$G$9="GJ",1,(1*3.6))*VP!K65</f>
        <v>48.889051452349079</v>
      </c>
      <c r="I111" s="252">
        <f>IF(Sammenligning!$G$9="GJ",1,(1*3.6))*VP!L65</f>
        <v>50.931441314887863</v>
      </c>
      <c r="J111" s="161">
        <f>IF(Sammenligning!$G$9="GJ",1,(1*3.6))*VP!M65</f>
        <v>49.908839788677241</v>
      </c>
      <c r="K111" s="161">
        <f>IF(Sammenligning!$G$9="GJ",1,(1*3.6))*VP!N65</f>
        <v>49.90799021192386</v>
      </c>
      <c r="L111" s="161">
        <f>IF(Sammenligning!$G$9="GJ",1,(1*3.6))*VP!O65</f>
        <v>51.950646892857947</v>
      </c>
      <c r="M111" s="161">
        <f>IF(Sammenligning!$G$9="GJ",1,(1*3.6))*VP!P65</f>
        <v>52.971859455335711</v>
      </c>
      <c r="N111" s="252">
        <f>IF(Sammenligning!$G$9="GJ",1,(1*3.6))*VP!Q65</f>
        <v>53.993255499770711</v>
      </c>
      <c r="O111" s="161">
        <f>IF(Sammenligning!$G$9="GJ",1,(1*3.6))*VP!R65</f>
        <v>52.973389452730224</v>
      </c>
      <c r="P111" s="161">
        <f>IF(Sammenligning!$G$9="GJ",1,(1*3.6))*VP!S65</f>
        <v>52.974914051461447</v>
      </c>
      <c r="Q111" s="161">
        <f>IF(Sammenligning!$G$9="GJ",1,(1*3.6))*VP!T65</f>
        <v>52.976648902415818</v>
      </c>
      <c r="R111" s="161">
        <f>IF(Sammenligning!$G$9="GJ",1,(1*3.6))*VP!U65</f>
        <v>51.95650749413597</v>
      </c>
      <c r="S111" s="252">
        <f>IF(Sammenligning!$G$9="GJ",1,(1*3.6))*VP!V65</f>
        <v>51.958000351325978</v>
      </c>
      <c r="T111" s="161">
        <f>IF(Sammenligning!$G$9="GJ",1,(1*3.6))*VP!W65</f>
        <v>51.958000351325978</v>
      </c>
      <c r="U111" s="161">
        <f>IF(Sammenligning!$G$9="GJ",1,(1*3.6))*VP!X65</f>
        <v>51.958000351325978</v>
      </c>
      <c r="V111" s="161">
        <f>IF(Sammenligning!$G$9="GJ",1,(1*3.6))*VP!Y65</f>
        <v>50.936227965862614</v>
      </c>
      <c r="W111" s="161">
        <f>IF(Sammenligning!$G$9="GJ",1,(1*3.6))*VP!Z65</f>
        <v>51.958000351325978</v>
      </c>
      <c r="X111" s="252">
        <f>IF(Sammenligning!$G$9="GJ",1,(1*3.6))*VP!AA65</f>
        <v>50.936227965862614</v>
      </c>
      <c r="Y111" s="161">
        <f>IF(Sammenligning!$G$9="GJ",1,(1*3.6))*VP!AB65</f>
        <v>51.958000351325978</v>
      </c>
      <c r="Z111" s="161">
        <f>IF(Sammenligning!$G$9="GJ",1,(1*3.6))*VP!AC65</f>
        <v>51.958000351325978</v>
      </c>
      <c r="AA111" s="161">
        <f>IF(Sammenligning!$G$9="GJ",1,(1*3.6))*VP!AD65</f>
        <v>51.958000351325978</v>
      </c>
      <c r="AB111" s="161">
        <f>IF(Sammenligning!$G$9="GJ",1,(1*3.6))*VP!AE65</f>
        <v>51.958000351325978</v>
      </c>
      <c r="AC111" s="427">
        <f>IF(Sammenligning!$G$9="GJ",1,(1*3.6))*VP!AF65</f>
        <v>51.958000351325978</v>
      </c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427">
        <f>IF(Sammenligning!$G$9="GJ",1,(1*3.6))*VP!AH65</f>
        <v>0</v>
      </c>
    </row>
    <row r="112" spans="2:55" hidden="1">
      <c r="B112" s="3"/>
      <c r="C112" s="22" t="str">
        <f>C139</f>
        <v>Sol</v>
      </c>
      <c r="D112" s="152"/>
      <c r="E112" s="161">
        <f>IF(Sammenligning!$G$9="GJ",1,(1*3.6))*Sol!H65</f>
        <v>1.3547415719650431</v>
      </c>
      <c r="F112" s="161">
        <f>IF(Sammenligning!$G$9="GJ",1,(1*3.6))*Sol!I65</f>
        <v>1.3547415719650431</v>
      </c>
      <c r="G112" s="252">
        <f>IF(Sammenligning!$G$9="GJ",1,(1*3.6))*Sol!J65</f>
        <v>1.3547415719650431</v>
      </c>
      <c r="H112" s="161">
        <f>IF(Sammenligning!$G$9="GJ",1,(1*3.6))*Sol!K65</f>
        <v>1.3547415719650431</v>
      </c>
      <c r="I112" s="252">
        <f>IF(Sammenligning!$G$9="GJ",1,(1*3.6))*Sol!L65</f>
        <v>1.3547415719650431</v>
      </c>
      <c r="J112" s="161">
        <f>IF(Sammenligning!$G$9="GJ",1,(1*3.6))*Sol!M65</f>
        <v>1.3547415719650431</v>
      </c>
      <c r="K112" s="161">
        <f>IF(Sammenligning!$G$9="GJ",1,(1*3.6))*Sol!N65</f>
        <v>1.3547415719650431</v>
      </c>
      <c r="L112" s="161">
        <f>IF(Sammenligning!$G$9="GJ",1,(1*3.6))*Sol!O65</f>
        <v>1.3547415719650431</v>
      </c>
      <c r="M112" s="161">
        <f>IF(Sammenligning!$G$9="GJ",1,(1*3.6))*Sol!P65</f>
        <v>1.3547415719650431</v>
      </c>
      <c r="N112" s="252">
        <f>IF(Sammenligning!$G$9="GJ",1,(1*3.6))*Sol!Q65</f>
        <v>1.3547415719650431</v>
      </c>
      <c r="O112" s="161">
        <f>IF(Sammenligning!$G$9="GJ",1,(1*3.6))*Sol!R65</f>
        <v>1.3547415719650431</v>
      </c>
      <c r="P112" s="161">
        <f>IF(Sammenligning!$G$9="GJ",1,(1*3.6))*Sol!S65</f>
        <v>1.3547415719650431</v>
      </c>
      <c r="Q112" s="161">
        <f>IF(Sammenligning!$G$9="GJ",1,(1*3.6))*Sol!T65</f>
        <v>1.3547415719650431</v>
      </c>
      <c r="R112" s="161">
        <f>IF(Sammenligning!$G$9="GJ",1,(1*3.6))*Sol!U65</f>
        <v>1.3547415719650431</v>
      </c>
      <c r="S112" s="252">
        <f>IF(Sammenligning!$G$9="GJ",1,(1*3.6))*Sol!V65</f>
        <v>1.3547415719650431</v>
      </c>
      <c r="T112" s="161">
        <f>IF(Sammenligning!$G$9="GJ",1,(1*3.6))*Sol!W65</f>
        <v>1.3547415719650431</v>
      </c>
      <c r="U112" s="161">
        <f>IF(Sammenligning!$G$9="GJ",1,(1*3.6))*Sol!X65</f>
        <v>1.3547415719650431</v>
      </c>
      <c r="V112" s="161">
        <f>IF(Sammenligning!$G$9="GJ",1,(1*3.6))*Sol!Y65</f>
        <v>1.3547415719650431</v>
      </c>
      <c r="W112" s="161">
        <f>IF(Sammenligning!$G$9="GJ",1,(1*3.6))*Sol!Z65</f>
        <v>1.3547415719650431</v>
      </c>
      <c r="X112" s="252">
        <f>IF(Sammenligning!$G$9="GJ",1,(1*3.6))*Sol!AA65</f>
        <v>1.3547415719650431</v>
      </c>
      <c r="Y112" s="161">
        <f>IF(Sammenligning!$G$9="GJ",1,(1*3.6))*Sol!AB65</f>
        <v>1.3547415719650431</v>
      </c>
      <c r="Z112" s="161">
        <f>IF(Sammenligning!$G$9="GJ",1,(1*3.6))*Sol!AC65</f>
        <v>1.3547415719650431</v>
      </c>
      <c r="AA112" s="161">
        <f>IF(Sammenligning!$G$9="GJ",1,(1*3.6))*Sol!AD65</f>
        <v>1.3547415719650431</v>
      </c>
      <c r="AB112" s="161">
        <f>IF(Sammenligning!$G$9="GJ",1,(1*3.6))*Sol!AE65</f>
        <v>1.3547415719650431</v>
      </c>
      <c r="AC112" s="427">
        <f>IF(Sammenligning!$G$9="GJ",1,(1*3.6))*Sol!AF65</f>
        <v>1.3547415719650431</v>
      </c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430">
        <f>IF(Sammenligning!$G$9="GJ",1,(1*3.6))*Sol!AH65</f>
        <v>0</v>
      </c>
    </row>
    <row r="113" spans="2:330" hidden="1">
      <c r="B113" s="3"/>
      <c r="C113" s="23" t="s">
        <v>119</v>
      </c>
      <c r="D113" s="153"/>
      <c r="E113" s="162">
        <f>IF(Sammenligning!$G$9="GJ",1,(1*3.6))*Affald!H69</f>
        <v>-25.537725826341806</v>
      </c>
      <c r="F113" s="162">
        <f>IF(Sammenligning!$G$9="GJ",1,(1*3.6))*Affald!I69</f>
        <v>-26.128829262721027</v>
      </c>
      <c r="G113" s="253">
        <f>IF(Sammenligning!$G$9="GJ",1,(1*3.6))*Affald!J69</f>
        <v>-27.964374943187682</v>
      </c>
      <c r="H113" s="162">
        <f>IF(Sammenligning!$G$9="GJ",1,(1*3.6))*Affald!K69</f>
        <v>-29.71427464306889</v>
      </c>
      <c r="I113" s="253">
        <f>IF(Sammenligning!$G$9="GJ",1,(1*3.6))*Affald!L69</f>
        <v>-30.157176644066542</v>
      </c>
      <c r="J113" s="162">
        <f>IF(Sammenligning!$G$9="GJ",1,(1*3.6))*Affald!M69</f>
        <v>-28.995100330099412</v>
      </c>
      <c r="K113" s="162">
        <f>IF(Sammenligning!$G$9="GJ",1,(1*3.6))*Affald!N69</f>
        <v>-28.602191002634623</v>
      </c>
      <c r="L113" s="162">
        <f>IF(Sammenligning!$G$9="GJ",1,(1*3.6))*Affald!O69</f>
        <v>-29.758639549582977</v>
      </c>
      <c r="M113" s="162">
        <f>IF(Sammenligning!$G$9="GJ",1,(1*3.6))*Affald!P69</f>
        <v>-30.122544374113495</v>
      </c>
      <c r="N113" s="253">
        <f>IF(Sammenligning!$G$9="GJ",1,(1*3.6))*Affald!Q69</f>
        <v>-30.474060688080627</v>
      </c>
      <c r="O113" s="162">
        <f>IF(Sammenligning!$G$9="GJ",1,(1*3.6))*Affald!R69</f>
        <v>-29.251794407564201</v>
      </c>
      <c r="P113" s="162">
        <f>IF(Sammenligning!$G$9="GJ",1,(1*3.6))*Affald!S69</f>
        <v>-28.796911310733211</v>
      </c>
      <c r="Q113" s="162">
        <f>IF(Sammenligning!$G$9="GJ",1,(1*3.6))*Affald!T69</f>
        <v>-28.328506988550114</v>
      </c>
      <c r="R113" s="162">
        <f>IF(Sammenligning!$G$9="GJ",1,(1*3.6))*Affald!U69</f>
        <v>-27.065659193949173</v>
      </c>
      <c r="S113" s="253">
        <f>IF(Sammenligning!$G$9="GJ",1,(1*3.6))*Affald!V69</f>
        <v>-26.568990516132271</v>
      </c>
      <c r="T113" s="162">
        <f>IF(Sammenligning!$G$9="GJ",1,(1*3.6))*Affald!W69</f>
        <v>-26.057556410498471</v>
      </c>
      <c r="U113" s="162">
        <f>IF(Sammenligning!$G$9="GJ",1,(1*3.6))*Affald!X69</f>
        <v>-25.530919845357626</v>
      </c>
      <c r="V113" s="162">
        <f>IF(Sammenligning!$G$9="GJ",1,(1*3.6))*Affald!Y69</f>
        <v>-24.208109519066543</v>
      </c>
      <c r="W113" s="162">
        <f>IF(Sammenligning!$G$9="GJ",1,(1*3.6))*Affald!Z69</f>
        <v>-24.430210938667479</v>
      </c>
      <c r="X113" s="253">
        <f>IF(Sammenligning!$G$9="GJ",1,(1*3.6))*Affald!AA69</f>
        <v>-23.074681209207387</v>
      </c>
      <c r="Y113" s="162">
        <f>IF(Sammenligning!$G$9="GJ",1,(1*3.6))*Affald!AB69</f>
        <v>-23.263091053104105</v>
      </c>
      <c r="Z113" s="162">
        <f>IF(Sammenligning!$G$9="GJ",1,(1*3.6))*Affald!AC69</f>
        <v>-22.653382790780164</v>
      </c>
      <c r="AA113" s="162">
        <f>IF(Sammenligning!$G$9="GJ",1,(1*3.6))*Affald!AD69</f>
        <v>-22.025546632329455</v>
      </c>
      <c r="AB113" s="162">
        <f>IF(Sammenligning!$G$9="GJ",1,(1*3.6))*Affald!AE69</f>
        <v>-21.379047436906923</v>
      </c>
      <c r="AC113" s="253">
        <f>IF(Sammenligning!$G$9="GJ",1,(1*3.6))*Affald!AF69</f>
        <v>-20.713327766132274</v>
      </c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427"/>
    </row>
    <row r="114" spans="2:330" hidden="1">
      <c r="B114" s="3"/>
      <c r="C114" s="22"/>
      <c r="D114" s="152"/>
      <c r="E114" s="161"/>
      <c r="F114" s="161"/>
      <c r="G114" s="301"/>
      <c r="H114" s="301"/>
      <c r="I114" s="301"/>
      <c r="J114" s="301"/>
      <c r="K114" s="301"/>
      <c r="L114" s="301"/>
      <c r="M114" s="301"/>
      <c r="N114" s="301"/>
      <c r="O114" s="301"/>
      <c r="P114" s="301"/>
      <c r="Q114" s="301"/>
      <c r="R114" s="301"/>
      <c r="S114" s="301"/>
      <c r="T114" s="301"/>
      <c r="U114" s="301"/>
      <c r="V114" s="301"/>
      <c r="W114" s="301"/>
      <c r="X114" s="301"/>
      <c r="Y114" s="301"/>
      <c r="Z114" s="301"/>
      <c r="AA114" s="301"/>
      <c r="AB114" s="301"/>
      <c r="AC114" s="301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01"/>
    </row>
    <row r="115" spans="2:330" hidden="1">
      <c r="B115" s="3"/>
      <c r="C115" s="122" t="s">
        <v>275</v>
      </c>
      <c r="D115" s="152"/>
      <c r="E115" s="161"/>
      <c r="F115" s="161"/>
      <c r="G115" s="301"/>
      <c r="H115" s="301"/>
      <c r="I115" s="301"/>
      <c r="J115" s="301"/>
      <c r="K115" s="301"/>
      <c r="L115" s="301"/>
      <c r="M115" s="301"/>
      <c r="N115" s="301"/>
      <c r="O115" s="301"/>
      <c r="P115" s="301"/>
      <c r="Q115" s="301"/>
      <c r="R115" s="301"/>
      <c r="S115" s="301"/>
      <c r="T115" s="301"/>
      <c r="U115" s="301"/>
      <c r="V115" s="301"/>
      <c r="W115" s="301"/>
      <c r="X115" s="301"/>
      <c r="Y115" s="301"/>
      <c r="Z115" s="301"/>
      <c r="AA115" s="301"/>
      <c r="AB115" s="301"/>
      <c r="AC115" s="301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01"/>
    </row>
    <row r="116" spans="2:330" hidden="1">
      <c r="B116" s="3"/>
      <c r="C116" s="18" t="str">
        <f>"Enhed: Kr/"&amp;Sammenligning!$G$9</f>
        <v>Enhed: Kr/GJ</v>
      </c>
      <c r="D116" s="18"/>
      <c r="E116" s="18">
        <v>2016</v>
      </c>
      <c r="F116" s="18">
        <v>2017</v>
      </c>
      <c r="G116" s="18">
        <v>2018</v>
      </c>
      <c r="H116" s="18">
        <v>2019</v>
      </c>
      <c r="I116" s="18">
        <v>2020</v>
      </c>
      <c r="J116" s="18">
        <v>2021</v>
      </c>
      <c r="K116" s="18">
        <v>2022</v>
      </c>
      <c r="L116" s="18">
        <v>2023</v>
      </c>
      <c r="M116" s="18">
        <v>2024</v>
      </c>
      <c r="N116" s="18">
        <v>2025</v>
      </c>
      <c r="O116" s="18">
        <v>2026</v>
      </c>
      <c r="P116" s="18">
        <v>2027</v>
      </c>
      <c r="Q116" s="18">
        <v>2028</v>
      </c>
      <c r="R116" s="18">
        <v>2029</v>
      </c>
      <c r="S116" s="18">
        <v>2030</v>
      </c>
      <c r="T116" s="18">
        <v>2031</v>
      </c>
      <c r="U116" s="18">
        <v>2032</v>
      </c>
      <c r="V116" s="18">
        <v>2033</v>
      </c>
      <c r="W116" s="18">
        <v>2034</v>
      </c>
      <c r="X116" s="18">
        <v>2035</v>
      </c>
      <c r="Y116" s="18">
        <v>2036</v>
      </c>
      <c r="Z116" s="18">
        <v>2037</v>
      </c>
      <c r="AA116" s="18">
        <v>2038</v>
      </c>
      <c r="AB116" s="18">
        <v>2039</v>
      </c>
      <c r="AC116" s="18">
        <v>2040</v>
      </c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</row>
    <row r="117" spans="2:330" hidden="1">
      <c r="B117" s="3"/>
      <c r="C117" s="22" t="str">
        <f>C122</f>
        <v>AMV1træ</v>
      </c>
      <c r="D117" s="152"/>
      <c r="E117" s="161">
        <f>AMV1træ!H71</f>
        <v>82.340646143366442</v>
      </c>
      <c r="F117" s="161">
        <f>AMV1træ!I71</f>
        <v>64.732747825559031</v>
      </c>
      <c r="G117" s="161">
        <f>AMV1træ!J71</f>
        <v>81.828444663041751</v>
      </c>
      <c r="H117" s="161">
        <f>AMV1træ!K71</f>
        <v>75.300718391930388</v>
      </c>
      <c r="I117" s="161">
        <f>AMV1træ!L71</f>
        <v>72.859568229740063</v>
      </c>
      <c r="J117" s="161">
        <f>AMV1træ!M71</f>
        <v>73.268025146265529</v>
      </c>
      <c r="K117" s="161">
        <f>AMV1træ!N71</f>
        <v>73.083588853313699</v>
      </c>
      <c r="L117" s="161">
        <f>AMV1træ!O71</f>
        <v>71.558391083299156</v>
      </c>
      <c r="M117" s="161">
        <f>AMV1træ!P71</f>
        <v>70.785897314853131</v>
      </c>
      <c r="N117" s="161">
        <f>AMV1træ!Q71</f>
        <v>70.004346366439961</v>
      </c>
      <c r="O117" s="161">
        <f>AMV1træ!R71</f>
        <v>71.031243049951158</v>
      </c>
      <c r="P117" s="161">
        <f>AMV1træ!S71</f>
        <v>71.363953078513916</v>
      </c>
      <c r="Q117" s="161">
        <f>AMV1træ!T71</f>
        <v>71.69609778249368</v>
      </c>
      <c r="R117" s="161">
        <f>AMV1træ!U71</f>
        <v>72.721298628181913</v>
      </c>
      <c r="S117" s="161">
        <f>AMV1træ!V71</f>
        <v>73.052267125621185</v>
      </c>
      <c r="T117" s="161">
        <f>AMV1træ!W71</f>
        <v>0</v>
      </c>
      <c r="U117" s="161">
        <f>AMV1træ!X71</f>
        <v>0</v>
      </c>
      <c r="V117" s="161">
        <f>AMV1træ!Y71</f>
        <v>0</v>
      </c>
      <c r="W117" s="161">
        <f>AMV1træ!Z71</f>
        <v>0</v>
      </c>
      <c r="X117" s="161">
        <f>AMV1træ!AA71</f>
        <v>0</v>
      </c>
      <c r="Y117" s="161">
        <f>AMV1træ!AB71</f>
        <v>0</v>
      </c>
      <c r="Z117" s="161">
        <f>AMV1træ!AC71</f>
        <v>0</v>
      </c>
      <c r="AA117" s="161">
        <f>AMV1træ!AD71</f>
        <v>0</v>
      </c>
      <c r="AB117" s="161">
        <f>AMV1træ!AE71</f>
        <v>0</v>
      </c>
      <c r="AC117" s="161">
        <f>AMV1træ!AF71</f>
        <v>0</v>
      </c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161">
        <f>AMV1træ!AH71</f>
        <v>0</v>
      </c>
    </row>
    <row r="118" spans="2:330" hidden="1">
      <c r="B118" s="3"/>
      <c r="C118" s="22"/>
      <c r="D118" s="152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161"/>
    </row>
    <row r="119" spans="2:330" hidden="1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</row>
    <row r="120" spans="2:330" hidden="1">
      <c r="B120" s="3"/>
      <c r="C120" s="21" t="s">
        <v>266</v>
      </c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</row>
    <row r="121" spans="2:330" hidden="1">
      <c r="B121" s="3"/>
      <c r="C121" s="18" t="str">
        <f>"Enhed: Kr/"&amp;Sammenligning!$G$9</f>
        <v>Enhed: Kr/GJ</v>
      </c>
      <c r="D121" s="18"/>
      <c r="E121" s="18">
        <v>2016</v>
      </c>
      <c r="F121" s="18">
        <v>2017</v>
      </c>
      <c r="G121" s="18">
        <v>2018</v>
      </c>
      <c r="H121" s="18">
        <v>2019</v>
      </c>
      <c r="I121" s="18">
        <v>2020</v>
      </c>
      <c r="J121" s="18">
        <v>2021</v>
      </c>
      <c r="K121" s="18">
        <v>2022</v>
      </c>
      <c r="L121" s="18">
        <v>2023</v>
      </c>
      <c r="M121" s="18">
        <v>2024</v>
      </c>
      <c r="N121" s="18">
        <v>2025</v>
      </c>
      <c r="O121" s="18">
        <v>2026</v>
      </c>
      <c r="P121" s="18">
        <v>2027</v>
      </c>
      <c r="Q121" s="18">
        <v>2028</v>
      </c>
      <c r="R121" s="18">
        <v>2029</v>
      </c>
      <c r="S121" s="18">
        <v>2030</v>
      </c>
      <c r="T121" s="18">
        <v>2031</v>
      </c>
      <c r="U121" s="18">
        <v>2032</v>
      </c>
      <c r="V121" s="18">
        <v>2033</v>
      </c>
      <c r="W121" s="18">
        <v>2034</v>
      </c>
      <c r="X121" s="18">
        <v>2035</v>
      </c>
      <c r="Y121" s="18">
        <v>2036</v>
      </c>
      <c r="Z121" s="18">
        <v>2037</v>
      </c>
      <c r="AA121" s="18">
        <v>2038</v>
      </c>
      <c r="AB121" s="18">
        <v>2039</v>
      </c>
      <c r="AC121" s="18">
        <v>2040</v>
      </c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18">
        <f>BC116</f>
        <v>0</v>
      </c>
    </row>
    <row r="122" spans="2:330" hidden="1">
      <c r="B122" s="3"/>
      <c r="C122" s="22" t="str">
        <f t="shared" ref="C122:C137" si="175">C227</f>
        <v>AMV1træ</v>
      </c>
      <c r="D122" s="152"/>
      <c r="E122" s="161">
        <f>IF(Sammenligning!$G$9="GJ",1,(1/3.6))*AMV1træ!H68</f>
        <v>145.27480321875998</v>
      </c>
      <c r="F122" s="161">
        <f>IF(Sammenligning!$G$9="GJ",1,(1/3.6))*AMV1træ!I68</f>
        <v>131.66570156800279</v>
      </c>
      <c r="G122" s="252">
        <f>IF(Sammenligning!$G$9="GJ",1,(1/3.6))*AMV1træ!J68</f>
        <v>148.76139840548549</v>
      </c>
      <c r="H122" s="161">
        <f>IF(Sammenligning!$G$9="GJ",1,(1/3.6))*AMV1træ!K68</f>
        <v>142.23367213437413</v>
      </c>
      <c r="I122" s="252">
        <f>IF(Sammenligning!$G$9="GJ",1,(1/3.6))*AMV1træ!L68</f>
        <v>180.48086885650395</v>
      </c>
      <c r="J122" s="161">
        <f>IF(Sammenligning!$G$9="GJ",1,(1/3.6))*AMV1træ!M68</f>
        <v>184.08008627440512</v>
      </c>
      <c r="K122" s="161">
        <f>IF(Sammenligning!$G$9="GJ",1,(1/3.6))*AMV1træ!N68</f>
        <v>187.28139085092653</v>
      </c>
      <c r="L122" s="161">
        <f>IF(Sammenligning!$G$9="GJ",1,(1/3.6))*AMV1træ!O68</f>
        <v>189.35534982849816</v>
      </c>
      <c r="M122" s="161">
        <f>IF(Sammenligning!$G$9="GJ",1,(1/3.6))*AMV1træ!P68</f>
        <v>192.41626394632837</v>
      </c>
      <c r="N122" s="252">
        <f>IF(Sammenligning!$G$9="GJ",1,(1/3.6))*AMV1træ!Q68</f>
        <v>195.72601063774525</v>
      </c>
      <c r="O122" s="161">
        <f>IF(Sammenligning!$G$9="GJ",1,(1/3.6))*AMV1træ!R68</f>
        <v>202.62257365847969</v>
      </c>
      <c r="P122" s="161">
        <f>IF(Sammenligning!$G$9="GJ",1,(1/3.6))*AMV1træ!S68</f>
        <v>209.39987549074451</v>
      </c>
      <c r="Q122" s="161">
        <f>IF(Sammenligning!$G$9="GJ",1,(1/3.6))*AMV1træ!T68</f>
        <v>216.84035703745792</v>
      </c>
      <c r="R122" s="161">
        <f>IF(Sammenligning!$G$9="GJ",1,(1/3.6))*AMV1træ!U68</f>
        <v>225.74574815080905</v>
      </c>
      <c r="S122" s="252">
        <f>IF(Sammenligning!$G$9="GJ",1,(1/3.6))*AMV1træ!V68</f>
        <v>234.86169429563427</v>
      </c>
      <c r="T122" s="161">
        <f>IF(Sammenligning!$G$9="GJ",1,(1/3.6))*AMV1træ!W68</f>
        <v>0</v>
      </c>
      <c r="U122" s="161">
        <f>IF(Sammenligning!$G$9="GJ",1,(1/3.6))*AMV1træ!X68</f>
        <v>0</v>
      </c>
      <c r="V122" s="161">
        <f>IF(Sammenligning!$G$9="GJ",1,(1/3.6))*AMV1træ!Y68</f>
        <v>0</v>
      </c>
      <c r="W122" s="161">
        <f>IF(Sammenligning!$G$9="GJ",1,(1/3.6))*AMV1træ!Z68</f>
        <v>0</v>
      </c>
      <c r="X122" s="252">
        <f>IF(Sammenligning!$G$9="GJ",1,(1/3.6))*AMV1træ!AA68</f>
        <v>0</v>
      </c>
      <c r="Y122" s="161">
        <f>IF(Sammenligning!$G$9="GJ",1,(1/3.6))*AMV1træ!AB68</f>
        <v>0</v>
      </c>
      <c r="Z122" s="161">
        <f>IF(Sammenligning!$G$9="GJ",1,(1/3.6))*AMV1træ!AC68</f>
        <v>0</v>
      </c>
      <c r="AA122" s="161">
        <f>IF(Sammenligning!$G$9="GJ",1,(1/3.6))*AMV1træ!AD68</f>
        <v>0</v>
      </c>
      <c r="AB122" s="161">
        <f>IF(Sammenligning!$G$9="GJ",1,(1/3.6))*AMV1træ!AE68</f>
        <v>0</v>
      </c>
      <c r="AC122" s="427">
        <f>IF(Sammenligning!$G$9="GJ",1,(1/3.6))*AMV1træ!AF68</f>
        <v>0</v>
      </c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427">
        <f>IF(Sammenligning!$G$9="GJ",1,(1/3.6))*AMV1træ!AH68</f>
        <v>0</v>
      </c>
    </row>
    <row r="123" spans="2:330" hidden="1">
      <c r="B123" s="3"/>
      <c r="C123" s="22" t="str">
        <f t="shared" si="175"/>
        <v>AMV1træBP</v>
      </c>
      <c r="D123" s="152"/>
      <c r="E123" s="161">
        <f>IF(Sammenligning!$G$9="GJ",1,(1/3.6))*AMV1træBP!H68</f>
        <v>76.572411400321982</v>
      </c>
      <c r="F123" s="161">
        <f>IF(Sammenligning!$G$9="GJ",1,(1/3.6))*AMV1træBP!I68</f>
        <v>61.69813237861382</v>
      </c>
      <c r="G123" s="427">
        <f>IF(Sammenligning!$G$9="GJ",1,(1/3.6))*AMV1træBP!J68</f>
        <v>79.709254240114277</v>
      </c>
      <c r="H123" s="161">
        <f>IF(Sammenligning!$G$9="GJ",1,(1/3.6))*AMV1træBP!K68</f>
        <v>79.140383424025188</v>
      </c>
      <c r="I123" s="427">
        <f>IF(Sammenligning!$G$9="GJ",1,(1/3.6))*AMV1træBP!L68</f>
        <v>78.302287924209992</v>
      </c>
      <c r="J123" s="161">
        <f>IF(Sammenligning!$G$9="GJ",1,(1/3.6))*AMV1træBP!M68</f>
        <v>78.075498703743548</v>
      </c>
      <c r="K123" s="161">
        <f>IF(Sammenligning!$G$9="GJ",1,(1/3.6))*AMV1træBP!N68</f>
        <v>77.928825741773608</v>
      </c>
      <c r="L123" s="161">
        <f>IF(Sammenligning!$G$9="GJ",1,(1/3.6))*AMV1træBP!O68</f>
        <v>77.819141381836189</v>
      </c>
      <c r="M123" s="161">
        <f>IF(Sammenligning!$G$9="GJ",1,(1/3.6))*AMV1træBP!P68</f>
        <v>77.756430295812834</v>
      </c>
      <c r="N123" s="427">
        <f>IF(Sammenligning!$G$9="GJ",1,(1/3.6))*AMV1træBP!Q68</f>
        <v>77.68651648742059</v>
      </c>
      <c r="O123" s="161">
        <f>IF(Sammenligning!$G$9="GJ",1,(1/3.6))*AMV1træBP!R68</f>
        <v>77.95154149164955</v>
      </c>
      <c r="P123" s="161">
        <f>IF(Sammenligning!$G$9="GJ",1,(1/3.6))*AMV1træBP!S68</f>
        <v>78.216129141864073</v>
      </c>
      <c r="Q123" s="161">
        <f>IF(Sammenligning!$G$9="GJ",1,(1/3.6))*AMV1træBP!T68</f>
        <v>78.480267217703982</v>
      </c>
      <c r="R123" s="161">
        <f>IF(Sammenligning!$G$9="GJ",1,(1/3.6))*AMV1træBP!U68</f>
        <v>78.743943606904196</v>
      </c>
      <c r="S123" s="427">
        <f>IF(Sammenligning!$G$9="GJ",1,(1/3.6))*AMV1træBP!V68</f>
        <v>79.007146304492792</v>
      </c>
      <c r="T123" s="161">
        <f>IF(Sammenligning!$G$9="GJ",1,(1/3.6))*AMV1træBP!W68</f>
        <v>0</v>
      </c>
      <c r="U123" s="161">
        <f>IF(Sammenligning!$G$9="GJ",1,(1/3.6))*AMV1træBP!X68</f>
        <v>0</v>
      </c>
      <c r="V123" s="161">
        <f>IF(Sammenligning!$G$9="GJ",1,(1/3.6))*AMV1træBP!Y68</f>
        <v>0</v>
      </c>
      <c r="W123" s="161">
        <f>IF(Sammenligning!$G$9="GJ",1,(1/3.6))*AMV1træBP!Z68</f>
        <v>0</v>
      </c>
      <c r="X123" s="427">
        <f>IF(Sammenligning!$G$9="GJ",1,(1/3.6))*AMV1træBP!AA68</f>
        <v>0</v>
      </c>
      <c r="Y123" s="161">
        <f>IF(Sammenligning!$G$9="GJ",1,(1/3.6))*AMV1træBP!AB68</f>
        <v>0</v>
      </c>
      <c r="Z123" s="161">
        <f>IF(Sammenligning!$G$9="GJ",1,(1/3.6))*AMV1træBP!AC68</f>
        <v>0</v>
      </c>
      <c r="AA123" s="161">
        <f>IF(Sammenligning!$G$9="GJ",1,(1/3.6))*AMV1træBP!AD68</f>
        <v>0</v>
      </c>
      <c r="AB123" s="161">
        <f>IF(Sammenligning!$G$9="GJ",1,(1/3.6))*AMV1træBP!AE68</f>
        <v>0</v>
      </c>
      <c r="AC123" s="427">
        <f>IF(Sammenligning!$G$9="GJ",1,(1/3.6))*AMV1træBP!AF68</f>
        <v>0</v>
      </c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427">
        <f>IF(Sammenligning!$G$9="GJ",1,(1/3.6))*AMV1træBP!AH68</f>
        <v>0</v>
      </c>
    </row>
    <row r="124" spans="2:330" hidden="1">
      <c r="B124" s="3"/>
      <c r="C124" s="22" t="str">
        <f t="shared" si="175"/>
        <v>AMV3kul</v>
      </c>
      <c r="D124" s="152"/>
      <c r="E124" s="161">
        <f>IF(Sammenligning!$G$9="GJ",1,(1/3.6))*AMV3kul!H66</f>
        <v>118.44452869536467</v>
      </c>
      <c r="F124" s="161">
        <f>IF(Sammenligning!$G$9="GJ",1,(1/3.6))*AMV3kul!I66</f>
        <v>128.08786688191347</v>
      </c>
      <c r="G124" s="252">
        <f>IF(Sammenligning!$G$9="GJ",1,(1/3.6))*AMV3kul!J66</f>
        <v>137.5826521766308</v>
      </c>
      <c r="H124" s="161">
        <f>IF(Sammenligning!$G$9="GJ",1,(1/3.6))*AMV3kul!K66</f>
        <v>134.46175751577996</v>
      </c>
      <c r="I124" s="252">
        <f>IF(Sammenligning!$G$9="GJ",1,(1/3.6))*AMV3kul!L66</f>
        <v>0</v>
      </c>
      <c r="J124" s="161">
        <f>IF(Sammenligning!$G$9="GJ",1,(1/3.6))*AMV3kul!M66</f>
        <v>0</v>
      </c>
      <c r="K124" s="161">
        <f>IF(Sammenligning!$G$9="GJ",1,(1/3.6))*AMV3kul!N66</f>
        <v>0</v>
      </c>
      <c r="L124" s="161">
        <f>IF(Sammenligning!$G$9="GJ",1,(1/3.6))*AMV3kul!O66</f>
        <v>0</v>
      </c>
      <c r="M124" s="161">
        <f>IF(Sammenligning!$G$9="GJ",1,(1/3.6))*AMV3kul!P66</f>
        <v>0</v>
      </c>
      <c r="N124" s="252">
        <f>IF(Sammenligning!$G$9="GJ",1,(1/3.6))*AMV3kul!Q66</f>
        <v>0</v>
      </c>
      <c r="O124" s="161">
        <f>IF(Sammenligning!$G$9="GJ",1,(1/3.6))*AMV3kul!R66</f>
        <v>0</v>
      </c>
      <c r="P124" s="161">
        <f>IF(Sammenligning!$G$9="GJ",1,(1/3.6))*AMV3kul!S66</f>
        <v>0</v>
      </c>
      <c r="Q124" s="161">
        <f>IF(Sammenligning!$G$9="GJ",1,(1/3.6))*AMV3kul!T66</f>
        <v>0</v>
      </c>
      <c r="R124" s="161">
        <f>IF(Sammenligning!$G$9="GJ",1,(1/3.6))*AMV3kul!U66</f>
        <v>0</v>
      </c>
      <c r="S124" s="252">
        <f>IF(Sammenligning!$G$9="GJ",1,(1/3.6))*AMV3kul!V66</f>
        <v>0</v>
      </c>
      <c r="T124" s="161">
        <f>IF(Sammenligning!$G$9="GJ",1,(1/3.6))*AMV3kul!W66</f>
        <v>0</v>
      </c>
      <c r="U124" s="161">
        <f>IF(Sammenligning!$G$9="GJ",1,(1/3.6))*AMV3kul!X66</f>
        <v>0</v>
      </c>
      <c r="V124" s="161">
        <f>IF(Sammenligning!$G$9="GJ",1,(1/3.6))*AMV3kul!Y66</f>
        <v>0</v>
      </c>
      <c r="W124" s="161">
        <f>IF(Sammenligning!$G$9="GJ",1,(1/3.6))*AMV3kul!Z66</f>
        <v>0</v>
      </c>
      <c r="X124" s="252">
        <f>IF(Sammenligning!$G$9="GJ",1,(1/3.6))*AMV3kul!AA66</f>
        <v>0</v>
      </c>
      <c r="Y124" s="161">
        <f>IF(Sammenligning!$G$9="GJ",1,(1/3.6))*AMV3kul!AB66</f>
        <v>0</v>
      </c>
      <c r="Z124" s="161">
        <f>IF(Sammenligning!$G$9="GJ",1,(1/3.6))*AMV3kul!AC66</f>
        <v>0</v>
      </c>
      <c r="AA124" s="161">
        <f>IF(Sammenligning!$G$9="GJ",1,(1/3.6))*AMV3kul!AD66</f>
        <v>0</v>
      </c>
      <c r="AB124" s="161">
        <f>IF(Sammenligning!$G$9="GJ",1,(1/3.6))*AMV3kul!AE66</f>
        <v>0</v>
      </c>
      <c r="AC124" s="427">
        <f>IF(Sammenligning!$G$9="GJ",1,(1/3.6))*AMV3kul!AF66</f>
        <v>0</v>
      </c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427">
        <f>IF(Sammenligning!$G$9="GJ",1,(1/3.6))*AMV3kul!AH66</f>
        <v>0</v>
      </c>
    </row>
    <row r="125" spans="2:330" hidden="1">
      <c r="B125" s="3"/>
      <c r="C125" s="22" t="str">
        <f t="shared" si="175"/>
        <v>AMV4træ</v>
      </c>
      <c r="D125" s="152"/>
      <c r="E125" s="161">
        <f>IF(Sammenligning!$G$9="GJ",1,(1/3.6))*AMV4træ!H66</f>
        <v>0</v>
      </c>
      <c r="F125" s="161">
        <f>IF(Sammenligning!$G$9="GJ",1,(1/3.6))*AMV4træ!I66</f>
        <v>0</v>
      </c>
      <c r="G125" s="252">
        <f>IF(Sammenligning!$G$9="GJ",1,(1/3.6))*AMV4træ!J66</f>
        <v>0</v>
      </c>
      <c r="H125" s="161">
        <f>IF(Sammenligning!$G$9="GJ",1,(1/3.6))*AMV4træ!K66</f>
        <v>0</v>
      </c>
      <c r="I125" s="252">
        <f>IF(Sammenligning!$G$9="GJ",1,(1/3.6))*AMV4træ!L66</f>
        <v>80.455636844065282</v>
      </c>
      <c r="J125" s="161">
        <f>IF(Sammenligning!$G$9="GJ",1,(1/3.6))*AMV4træ!M66</f>
        <v>82.15279273915894</v>
      </c>
      <c r="K125" s="161">
        <f>IF(Sammenligning!$G$9="GJ",1,(1/3.6))*AMV4træ!N66</f>
        <v>82.48592569689805</v>
      </c>
      <c r="L125" s="161">
        <f>IF(Sammenligning!$G$9="GJ",1,(1/3.6))*AMV4træ!O66</f>
        <v>80.081948152442294</v>
      </c>
      <c r="M125" s="161">
        <f>IF(Sammenligning!$G$9="GJ",1,(1/3.6))*AMV4træ!P66</f>
        <v>79.058778676120326</v>
      </c>
      <c r="N125" s="252">
        <f>IF(Sammenligning!$G$9="GJ",1,(1/3.6))*AMV4træ!Q66</f>
        <v>78.043342536398995</v>
      </c>
      <c r="O125" s="161">
        <f>IF(Sammenligning!$G$9="GJ",1,(1/3.6))*AMV4træ!R66</f>
        <v>80.314924660742363</v>
      </c>
      <c r="P125" s="161">
        <f>IF(Sammenligning!$G$9="GJ",1,(1/3.6))*AMV4træ!S66</f>
        <v>81.222484811515486</v>
      </c>
      <c r="Q125" s="161">
        <f>IF(Sammenligning!$G$9="GJ",1,(1/3.6))*AMV4træ!T66</f>
        <v>82.138997362748412</v>
      </c>
      <c r="R125" s="161">
        <f>IF(Sammenligning!$G$9="GJ",1,(1/3.6))*AMV4træ!U66</f>
        <v>84.437445375521293</v>
      </c>
      <c r="S125" s="252">
        <f>IF(Sammenligning!$G$9="GJ",1,(1/3.6))*AMV4træ!V66</f>
        <v>85.372571270768674</v>
      </c>
      <c r="T125" s="161">
        <f>IF(Sammenligning!$G$9="GJ",1,(1/3.6))*AMV4træ!W66</f>
        <v>97.219462185442353</v>
      </c>
      <c r="U125" s="161">
        <f>IF(Sammenligning!$G$9="GJ",1,(1/3.6))*AMV4træ!X66</f>
        <v>97.592254065708914</v>
      </c>
      <c r="V125" s="161">
        <f>IF(Sammenligning!$G$9="GJ",1,(1/3.6))*AMV4træ!Y66</f>
        <v>99.338263104318713</v>
      </c>
      <c r="W125" s="161">
        <f>IF(Sammenligning!$G$9="GJ",1,(1/3.6))*AMV4træ!Z66</f>
        <v>98.339229222372069</v>
      </c>
      <c r="X125" s="252">
        <f>IF(Sammenligning!$G$9="GJ",1,(1/3.6))*AMV4træ!AA66</f>
        <v>100.08614181444409</v>
      </c>
      <c r="Y125" s="161">
        <f>IF(Sammenligning!$G$9="GJ",1,(1/3.6))*AMV4træ!AB66</f>
        <v>100.03059897325352</v>
      </c>
      <c r="Z125" s="161">
        <f>IF(Sammenligning!$G$9="GJ",1,(1/3.6))*AMV4træ!AC66</f>
        <v>101.3776705107974</v>
      </c>
      <c r="AA125" s="161">
        <f>IF(Sammenligning!$G$9="GJ",1,(1/3.6))*AMV4træ!AD66</f>
        <v>102.75598335260821</v>
      </c>
      <c r="AB125" s="161">
        <f>IF(Sammenligning!$G$9="GJ",1,(1/3.6))*AMV4træ!AE66</f>
        <v>104.16700200886885</v>
      </c>
      <c r="AC125" s="427">
        <f>IF(Sammenligning!$G$9="GJ",1,(1/3.6))*AMV4træ!AF66</f>
        <v>105.61228568614706</v>
      </c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427">
        <f>IF(Sammenligning!$G$9="GJ",1,(1/3.6))*AMV4træ!AH66</f>
        <v>0</v>
      </c>
    </row>
    <row r="126" spans="2:330" hidden="1">
      <c r="B126" s="3"/>
      <c r="C126" s="22" t="str">
        <f t="shared" si="175"/>
        <v>AMV4træBP</v>
      </c>
      <c r="D126" s="152"/>
      <c r="E126" s="161">
        <f>IF(Sammenligning!$G$9="GJ",1,(1/3.6))*AMV4træBP!H66</f>
        <v>0</v>
      </c>
      <c r="F126" s="161">
        <f>IF(Sammenligning!$G$9="GJ",1,(1/3.6))*AMV4træBP!I66</f>
        <v>0</v>
      </c>
      <c r="G126" s="252">
        <f>IF(Sammenligning!$G$9="GJ",1,(1/3.6))*AMV4træBP!J66</f>
        <v>0</v>
      </c>
      <c r="H126" s="161">
        <f>IF(Sammenligning!$G$9="GJ",1,(1/3.6))*AMV4træBP!K66</f>
        <v>0</v>
      </c>
      <c r="I126" s="252">
        <f>IF(Sammenligning!$G$9="GJ",1,(1/3.6))*AMV4træBP!L66</f>
        <v>53.487922607473088</v>
      </c>
      <c r="J126" s="161">
        <f>IF(Sammenligning!$G$9="GJ",1,(1/3.6))*AMV4træBP!M66</f>
        <v>53.970237454347227</v>
      </c>
      <c r="K126" s="161">
        <f>IF(Sammenligning!$G$9="GJ",1,(1/3.6))*AMV4træBP!N66</f>
        <v>54.454677864399343</v>
      </c>
      <c r="L126" s="161">
        <f>IF(Sammenligning!$G$9="GJ",1,(1/3.6))*AMV4træBP!O66</f>
        <v>54.941096770791695</v>
      </c>
      <c r="M126" s="161">
        <f>IF(Sammenligning!$G$9="GJ",1,(1/3.6))*AMV4træBP!P66</f>
        <v>55.429349155247877</v>
      </c>
      <c r="N126" s="252">
        <f>IF(Sammenligning!$G$9="GJ",1,(1/3.6))*AMV4træBP!Q66</f>
        <v>55.919292026810609</v>
      </c>
      <c r="O126" s="161">
        <f>IF(Sammenligning!$G$9="GJ",1,(1/3.6))*AMV4træBP!R66</f>
        <v>56.21879420628045</v>
      </c>
      <c r="P126" s="161">
        <f>IF(Sammenligning!$G$9="GJ",1,(1/3.6))*AMV4træBP!S66</f>
        <v>56.518538421832581</v>
      </c>
      <c r="Q126" s="161">
        <f>IF(Sammenligning!$G$9="GJ",1,(1/3.6))*AMV4træBP!T66</f>
        <v>56.818519900695257</v>
      </c>
      <c r="R126" s="161">
        <f>IF(Sammenligning!$G$9="GJ",1,(1/3.6))*AMV4træBP!U66</f>
        <v>57.118733920246164</v>
      </c>
      <c r="S126" s="252">
        <f>IF(Sammenligning!$G$9="GJ",1,(1/3.6))*AMV4træBP!V66</f>
        <v>57.419175807411868</v>
      </c>
      <c r="T126" s="161">
        <f>IF(Sammenligning!$G$9="GJ",1,(1/3.6))*AMV4træBP!W66</f>
        <v>57.672337593330781</v>
      </c>
      <c r="U126" s="161">
        <f>IF(Sammenligning!$G$9="GJ",1,(1/3.6))*AMV4træBP!X66</f>
        <v>57.925824199559159</v>
      </c>
      <c r="V126" s="161">
        <f>IF(Sammenligning!$G$9="GJ",1,(1/3.6))*AMV4træBP!Y66</f>
        <v>58.179628519623641</v>
      </c>
      <c r="W126" s="161">
        <f>IF(Sammenligning!$G$9="GJ",1,(1/3.6))*AMV4træBP!Z66</f>
        <v>58.433743517072379</v>
      </c>
      <c r="X126" s="252">
        <f>IF(Sammenligning!$G$9="GJ",1,(1/3.6))*AMV4træBP!AA66</f>
        <v>58.688162224715583</v>
      </c>
      <c r="Y126" s="161">
        <f>IF(Sammenligning!$G$9="GJ",1,(1/3.6))*AMV4træBP!AB66</f>
        <v>58.922794508444611</v>
      </c>
      <c r="Z126" s="161">
        <f>IF(Sammenligning!$G$9="GJ",1,(1/3.6))*AMV4træBP!AC66</f>
        <v>59.157503481162763</v>
      </c>
      <c r="AA126" s="161">
        <f>IF(Sammenligning!$G$9="GJ",1,(1/3.6))*AMV4træBP!AD66</f>
        <v>59.392282221553742</v>
      </c>
      <c r="AB126" s="161">
        <f>IF(Sammenligning!$G$9="GJ",1,(1/3.6))*AMV4træBP!AE66</f>
        <v>59.627123874396119</v>
      </c>
      <c r="AC126" s="427">
        <f>IF(Sammenligning!$G$9="GJ",1,(1/3.6))*AMV4træBP!AF66</f>
        <v>59.862021649874038</v>
      </c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427">
        <f>IF(Sammenligning!$G$9="GJ",1,(1/3.6))*AMV4træBP!AH66</f>
        <v>0</v>
      </c>
    </row>
    <row r="127" spans="2:330" hidden="1">
      <c r="B127" s="3"/>
      <c r="C127" s="22" t="str">
        <f t="shared" si="175"/>
        <v>AVV1træ</v>
      </c>
      <c r="D127" s="152"/>
      <c r="E127" s="161">
        <f>IF(Sammenligning!$G$9="GJ",1,(1/3.6))*AVV1træ!H66</f>
        <v>90.863330005319852</v>
      </c>
      <c r="F127" s="161">
        <f>IF(Sammenligning!$G$9="GJ",1,(1/3.6))*AVV1træ!I66</f>
        <v>69.043588611093966</v>
      </c>
      <c r="G127" s="252">
        <f>IF(Sammenligning!$G$9="GJ",1,(1/3.6))*AVV1træ!J66</f>
        <v>85.051840677758406</v>
      </c>
      <c r="H127" s="161">
        <f>IF(Sammenligning!$G$9="GJ",1,(1/3.6))*AVV1træ!K66</f>
        <v>70.719601692397475</v>
      </c>
      <c r="I127" s="252">
        <f>IF(Sammenligning!$G$9="GJ",1,(1/3.6))*AVV1træ!L66</f>
        <v>66.174655972647685</v>
      </c>
      <c r="J127" s="161">
        <f>IF(Sammenligning!$G$9="GJ",1,(1/3.6))*AVV1træ!M66</f>
        <v>67.413344957804412</v>
      </c>
      <c r="K127" s="161">
        <f>IF(Sammenligning!$G$9="GJ",1,(1/3.6))*AVV1træ!N66</f>
        <v>67.178567219927515</v>
      </c>
      <c r="L127" s="161">
        <f>IF(Sammenligning!$G$9="GJ",1,(1/3.6))*AVV1træ!O66</f>
        <v>63.799580906519267</v>
      </c>
      <c r="M127" s="161">
        <f>IF(Sammenligning!$G$9="GJ",1,(1/3.6))*AVV1træ!P66</f>
        <v>62.097492081613808</v>
      </c>
      <c r="N127" s="252">
        <f>IF(Sammenligning!$G$9="GJ",1,(1/3.6))*AVV1træ!Q66</f>
        <v>0</v>
      </c>
      <c r="O127" s="161">
        <f>IF(Sammenligning!$G$9="GJ",1,(1/3.6))*AVV1træ!R66</f>
        <v>0</v>
      </c>
      <c r="P127" s="161">
        <f>IF(Sammenligning!$G$9="GJ",1,(1/3.6))*AVV1træ!S66</f>
        <v>0</v>
      </c>
      <c r="Q127" s="161">
        <f>IF(Sammenligning!$G$9="GJ",1,(1/3.6))*AVV1træ!T66</f>
        <v>0</v>
      </c>
      <c r="R127" s="161">
        <f>IF(Sammenligning!$G$9="GJ",1,(1/3.6))*AVV1træ!U66</f>
        <v>0</v>
      </c>
      <c r="S127" s="252">
        <f>IF(Sammenligning!$G$9="GJ",1,(1/3.6))*AVV1træ!V66</f>
        <v>0</v>
      </c>
      <c r="T127" s="161">
        <f>IF(Sammenligning!$G$9="GJ",1,(1/3.6))*AVV1træ!W66</f>
        <v>0</v>
      </c>
      <c r="U127" s="161">
        <f>IF(Sammenligning!$G$9="GJ",1,(1/3.6))*AVV1træ!X66</f>
        <v>0</v>
      </c>
      <c r="V127" s="161">
        <f>IF(Sammenligning!$G$9="GJ",1,(1/3.6))*AVV1træ!Y66</f>
        <v>0</v>
      </c>
      <c r="W127" s="161">
        <f>IF(Sammenligning!$G$9="GJ",1,(1/3.6))*AVV1træ!Z66</f>
        <v>0</v>
      </c>
      <c r="X127" s="252">
        <f>IF(Sammenligning!$G$9="GJ",1,(1/3.6))*AVV1træ!AA66</f>
        <v>0</v>
      </c>
      <c r="Y127" s="161">
        <f>IF(Sammenligning!$G$9="GJ",1,(1/3.6))*AVV1træ!AB66</f>
        <v>0</v>
      </c>
      <c r="Z127" s="161">
        <f>IF(Sammenligning!$G$9="GJ",1,(1/3.6))*AVV1træ!AC66</f>
        <v>0</v>
      </c>
      <c r="AA127" s="161">
        <f>IF(Sammenligning!$G$9="GJ",1,(1/3.6))*AVV1træ!AD66</f>
        <v>0</v>
      </c>
      <c r="AB127" s="161">
        <f>IF(Sammenligning!$G$9="GJ",1,(1/3.6))*AVV1træ!AE66</f>
        <v>0</v>
      </c>
      <c r="AC127" s="427">
        <f>IF(Sammenligning!$G$9="GJ",1,(1/3.6))*AVV1træ!AF66</f>
        <v>0</v>
      </c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427">
        <f>IF(Sammenligning!$G$9="GJ",1,(1/3.6))*AVV1træ!AH66</f>
        <v>0</v>
      </c>
    </row>
    <row r="128" spans="2:330" hidden="1">
      <c r="B128" s="3"/>
      <c r="C128" s="22" t="str">
        <f t="shared" si="175"/>
        <v>AVV1kul</v>
      </c>
      <c r="D128" s="152"/>
      <c r="E128" s="161">
        <f>IF(Sammenligning!$G$9="GJ",1,(1/3.6))*AVV1kul!H66</f>
        <v>214.3493267185363</v>
      </c>
      <c r="F128" s="161">
        <f>IF(Sammenligning!$G$9="GJ",1,(1/3.6))*AVV1kul!I66</f>
        <v>192.38980857354886</v>
      </c>
      <c r="G128" s="252">
        <f>IF(Sammenligning!$G$9="GJ",1,(1/3.6))*AVV1kul!J66</f>
        <v>207.66690066683947</v>
      </c>
      <c r="H128" s="161">
        <f>IF(Sammenligning!$G$9="GJ",1,(1/3.6))*AVV1kul!K66</f>
        <v>192.29625698135885</v>
      </c>
      <c r="I128" s="252">
        <f>IF(Sammenligning!$G$9="GJ",1,(1/3.6))*AVV1kul!L66</f>
        <v>247.54542225090847</v>
      </c>
      <c r="J128" s="161">
        <f>IF(Sammenligning!$G$9="GJ",1,(1/3.6))*AVV1kul!M66</f>
        <v>249.19051030706581</v>
      </c>
      <c r="K128" s="161">
        <f>IF(Sammenligning!$G$9="GJ",1,(1/3.6))*AVV1kul!N66</f>
        <v>249.241172741687</v>
      </c>
      <c r="L128" s="161">
        <f>IF(Sammenligning!$G$9="GJ",1,(1/3.6))*AVV1kul!O66</f>
        <v>245.90309913691814</v>
      </c>
      <c r="M128" s="161">
        <f>IF(Sammenligning!$G$9="GJ",1,(1/3.6))*AVV1kul!P66</f>
        <v>244.36643901353102</v>
      </c>
      <c r="N128" s="252">
        <f>IF(Sammenligning!$G$9="GJ",1,(1/3.6))*AVV1kul!Q66</f>
        <v>242.81904173114435</v>
      </c>
      <c r="O128" s="161">
        <f>IF(Sammenligning!$G$9="GJ",1,(1/3.6))*AVV1kul!R66</f>
        <v>246.73432652471075</v>
      </c>
      <c r="P128" s="161">
        <f>IF(Sammenligning!$G$9="GJ",1,(1/3.6))*AVV1kul!S66</f>
        <v>248.95756138561427</v>
      </c>
      <c r="Q128" s="161">
        <f>IF(Sammenligning!$G$9="GJ",1,(1/3.6))*AVV1kul!T66</f>
        <v>251.21435522032669</v>
      </c>
      <c r="R128" s="161">
        <f>IF(Sammenligning!$G$9="GJ",1,(1/3.6))*AVV1kul!U66</f>
        <v>255.23035389951966</v>
      </c>
      <c r="S128" s="252">
        <f>IF(Sammenligning!$G$9="GJ",1,(1/3.6))*AVV1kul!V66</f>
        <v>257.55721933880943</v>
      </c>
      <c r="T128" s="161">
        <f>IF(Sammenligning!$G$9="GJ",1,(1/3.6))*AVV1kul!W66</f>
        <v>0</v>
      </c>
      <c r="U128" s="161">
        <f>IF(Sammenligning!$G$9="GJ",1,(1/3.6))*AVV1kul!X66</f>
        <v>0</v>
      </c>
      <c r="V128" s="161">
        <f>IF(Sammenligning!$G$9="GJ",1,(1/3.6))*AVV1kul!Y66</f>
        <v>0</v>
      </c>
      <c r="W128" s="161">
        <f>IF(Sammenligning!$G$9="GJ",1,(1/3.6))*AVV1kul!Z66</f>
        <v>0</v>
      </c>
      <c r="X128" s="252">
        <f>IF(Sammenligning!$G$9="GJ",1,(1/3.6))*AVV1kul!AA66</f>
        <v>0</v>
      </c>
      <c r="Y128" s="161">
        <f>IF(Sammenligning!$G$9="GJ",1,(1/3.6))*AVV1kul!AB66</f>
        <v>0</v>
      </c>
      <c r="Z128" s="161">
        <f>IF(Sammenligning!$G$9="GJ",1,(1/3.6))*AVV1kul!AC66</f>
        <v>0</v>
      </c>
      <c r="AA128" s="161">
        <f>IF(Sammenligning!$G$9="GJ",1,(1/3.6))*AVV1kul!AD66</f>
        <v>0</v>
      </c>
      <c r="AB128" s="161">
        <f>IF(Sammenligning!$G$9="GJ",1,(1/3.6))*AVV1kul!AE66</f>
        <v>0</v>
      </c>
      <c r="AC128" s="427">
        <f>IF(Sammenligning!$G$9="GJ",1,(1/3.6))*AVV1kul!AF66</f>
        <v>0</v>
      </c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427">
        <f>IF(Sammenligning!$G$9="GJ",1,(1/3.6))*AVV1kul!AH66</f>
        <v>0</v>
      </c>
    </row>
    <row r="129" spans="2:330" hidden="1">
      <c r="B129" s="3"/>
      <c r="C129" s="22" t="str">
        <f t="shared" si="175"/>
        <v>AVV2træ</v>
      </c>
      <c r="D129" s="152"/>
      <c r="E129" s="161">
        <f>IF(Sammenligning!$G$9="GJ",1,(1/3.6))*AVV2træ!H66</f>
        <v>156.03799577101981</v>
      </c>
      <c r="F129" s="161">
        <f>IF(Sammenligning!$G$9="GJ",1,(1/3.6))*AVV2træ!I66</f>
        <v>134.21092875693247</v>
      </c>
      <c r="G129" s="252">
        <f>IF(Sammenligning!$G$9="GJ",1,(1/3.6))*AVV2træ!J66</f>
        <v>149.465599409025</v>
      </c>
      <c r="H129" s="161">
        <f>IF(Sammenligning!$G$9="GJ",1,(1/3.6))*AVV2træ!K66</f>
        <v>134.27689885426722</v>
      </c>
      <c r="I129" s="252">
        <f>IF(Sammenligning!$G$9="GJ",1,(1/3.6))*AVV2træ!L66</f>
        <v>144.22379533370855</v>
      </c>
      <c r="J129" s="161">
        <f>IF(Sammenligning!$G$9="GJ",1,(1/3.6))*AVV2træ!M66</f>
        <v>147.36201230784391</v>
      </c>
      <c r="K129" s="161">
        <f>IF(Sammenligning!$G$9="GJ",1,(1/3.6))*AVV2træ!N66</f>
        <v>149.00617390007235</v>
      </c>
      <c r="L129" s="161">
        <f>IF(Sammenligning!$G$9="GJ",1,(1/3.6))*AVV2træ!O66</f>
        <v>147.38902958215959</v>
      </c>
      <c r="M129" s="161">
        <f>IF(Sammenligning!$G$9="GJ",1,(1/3.6))*AVV2træ!P66</f>
        <v>147.64377855314086</v>
      </c>
      <c r="N129" s="252">
        <f>IF(Sammenligning!$G$9="GJ",1,(1/3.6))*AVV2træ!Q66</f>
        <v>147.98657140029786</v>
      </c>
      <c r="O129" s="161">
        <f>IF(Sammenligning!$G$9="GJ",1,(1/3.6))*AVV2træ!R66</f>
        <v>150.64221089337474</v>
      </c>
      <c r="P129" s="161">
        <f>IF(Sammenligning!$G$9="GJ",1,(1/3.6))*AVV2træ!S66</f>
        <v>151.59957666744475</v>
      </c>
      <c r="Q129" s="161">
        <f>IF(Sammenligning!$G$9="GJ",1,(1/3.6))*AVV2træ!T66</f>
        <v>152.56243551170758</v>
      </c>
      <c r="R129" s="161">
        <f>IF(Sammenligning!$G$9="GJ",1,(1/3.6))*AVV2træ!U66</f>
        <v>155.23455689471371</v>
      </c>
      <c r="S129" s="252">
        <f>IF(Sammenligning!$G$9="GJ",1,(1/3.6))*AVV2træ!V66</f>
        <v>156.20867433637147</v>
      </c>
      <c r="T129" s="161">
        <f>IF(Sammenligning!$G$9="GJ",1,(1/3.6))*AVV2træ!W66</f>
        <v>155.02604846873879</v>
      </c>
      <c r="U129" s="161">
        <f>IF(Sammenligning!$G$9="GJ",1,(1/3.6))*AVV2træ!X66</f>
        <v>155.36288977744073</v>
      </c>
      <c r="V129" s="161">
        <f>IF(Sammenligning!$G$9="GJ",1,(1/3.6))*AVV2træ!Y66</f>
        <v>157.40318582711009</v>
      </c>
      <c r="W129" s="161">
        <f>IF(Sammenligning!$G$9="GJ",1,(1/3.6))*AVV2træ!Z66</f>
        <v>156.03587150968764</v>
      </c>
      <c r="X129" s="252">
        <f>IF(Sammenligning!$G$9="GJ",1,(1/3.6))*AVV2træ!AA66</f>
        <v>158.07563891721637</v>
      </c>
      <c r="Y129" s="161">
        <f>IF(Sammenligning!$G$9="GJ",1,(1/3.6))*AVV2træ!AB66</f>
        <v>157.66321874916423</v>
      </c>
      <c r="Z129" s="161">
        <f>IF(Sammenligning!$G$9="GJ",1,(1/3.6))*AVV2træ!AC66</f>
        <v>158.97620152532198</v>
      </c>
      <c r="AA129" s="161">
        <f>IF(Sammenligning!$G$9="GJ",1,(1/3.6))*AVV2træ!AD66</f>
        <v>160.31164221781654</v>
      </c>
      <c r="AB129" s="161">
        <f>IF(Sammenligning!$G$9="GJ",1,(1/3.6))*AVV2træ!AE66</f>
        <v>161.67030944323079</v>
      </c>
      <c r="AC129" s="427">
        <f>IF(Sammenligning!$G$9="GJ",1,(1/3.6))*AVV2træ!AF66</f>
        <v>163.05300783499632</v>
      </c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427">
        <f>IF(Sammenligning!$G$9="GJ",1,(1/3.6))*AVV2træ!AH66</f>
        <v>0</v>
      </c>
    </row>
    <row r="130" spans="2:330" hidden="1">
      <c r="B130" s="3"/>
      <c r="C130" s="22" t="str">
        <f t="shared" si="175"/>
        <v>AVV2halm</v>
      </c>
      <c r="D130" s="152"/>
      <c r="E130" s="161">
        <f>IF(Sammenligning!$G$9="GJ",1,(1/3.6))*AVV2halm!H66</f>
        <v>107.26110998965083</v>
      </c>
      <c r="F130" s="161">
        <f>IF(Sammenligning!$G$9="GJ",1,(1/3.6))*AVV2halm!I66</f>
        <v>112.67472138838548</v>
      </c>
      <c r="G130" s="252">
        <f>IF(Sammenligning!$G$9="GJ",1,(1/3.6))*AVV2halm!J66</f>
        <v>98.571381361600629</v>
      </c>
      <c r="H130" s="161">
        <f>IF(Sammenligning!$G$9="GJ",1,(1/3.6))*AVV2halm!K66</f>
        <v>82.722773521671087</v>
      </c>
      <c r="I130" s="252">
        <f>IF(Sammenligning!$G$9="GJ",1,(1/3.6))*AVV2halm!L66</f>
        <v>88.281844263457216</v>
      </c>
      <c r="J130" s="161">
        <f>IF(Sammenligning!$G$9="GJ",1,(1/3.6))*AVV2halm!M66</f>
        <v>91.275229241726066</v>
      </c>
      <c r="K130" s="161">
        <f>IF(Sammenligning!$G$9="GJ",1,(1/3.6))*AVV2halm!N66</f>
        <v>92.381194492595682</v>
      </c>
      <c r="L130" s="161">
        <f>IF(Sammenligning!$G$9="GJ",1,(1/3.6))*AVV2halm!O66</f>
        <v>89.705938679879054</v>
      </c>
      <c r="M130" s="161">
        <f>IF(Sammenligning!$G$9="GJ",1,(1/3.6))*AVV2halm!P66</f>
        <v>88.930020075976884</v>
      </c>
      <c r="N130" s="252">
        <f>IF(Sammenligning!$G$9="GJ",1,(1/3.6))*AVV2halm!Q66</f>
        <v>88.159645497969279</v>
      </c>
      <c r="O130" s="161">
        <f>IF(Sammenligning!$G$9="GJ",1,(1/3.6))*AVV2halm!R66</f>
        <v>91.563940086397437</v>
      </c>
      <c r="P130" s="161">
        <f>IF(Sammenligning!$G$9="GJ",1,(1/3.6))*AVV2halm!S66</f>
        <v>93.106372762081619</v>
      </c>
      <c r="Q130" s="161">
        <f>IF(Sammenligning!$G$9="GJ",1,(1/3.6))*AVV2halm!T66</f>
        <v>94.682009370443083</v>
      </c>
      <c r="R130" s="161">
        <f>IF(Sammenligning!$G$9="GJ",1,(1/3.6))*AVV2halm!U66</f>
        <v>98.186011229818959</v>
      </c>
      <c r="S130" s="252">
        <f>IF(Sammenligning!$G$9="GJ",1,(1/3.6))*AVV2halm!V66</f>
        <v>99.83287627349587</v>
      </c>
      <c r="T130" s="161">
        <f>IF(Sammenligning!$G$9="GJ",1,(1/3.6))*AVV2halm!W66</f>
        <v>101.22767060762662</v>
      </c>
      <c r="U130" s="161">
        <f>IF(Sammenligning!$G$9="GJ",1,(1/3.6))*AVV2halm!X66</f>
        <v>101.65442867001146</v>
      </c>
      <c r="V130" s="161">
        <f>IF(Sammenligning!$G$9="GJ",1,(1/3.6))*AVV2halm!Y66</f>
        <v>103.97531050072404</v>
      </c>
      <c r="W130" s="161">
        <f>IF(Sammenligning!$G$9="GJ",1,(1/3.6))*AVV2halm!Z66</f>
        <v>102.5095376125111</v>
      </c>
      <c r="X130" s="252">
        <f>IF(Sammenligning!$G$9="GJ",1,(1/3.6))*AVV2halm!AA66</f>
        <v>104.83145379709568</v>
      </c>
      <c r="Y130" s="161">
        <f>IF(Sammenligning!$G$9="GJ",1,(1/3.6))*AVV2halm!AB66</f>
        <v>104.25068881309396</v>
      </c>
      <c r="Z130" s="161">
        <f>IF(Sammenligning!$G$9="GJ",1,(1/3.6))*AVV2halm!AC66</f>
        <v>105.58733515786317</v>
      </c>
      <c r="AA130" s="161">
        <f>IF(Sammenligning!$G$9="GJ",1,(1/3.6))*AVV2halm!AD66</f>
        <v>106.94872176588244</v>
      </c>
      <c r="AB130" s="161">
        <f>IF(Sammenligning!$G$9="GJ",1,(1/3.6))*AVV2halm!AE66</f>
        <v>108.33581582354653</v>
      </c>
      <c r="AC130" s="427">
        <f>IF(Sammenligning!$G$9="GJ",1,(1/3.6))*AVV2halm!AF66</f>
        <v>109.74963719488419</v>
      </c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427">
        <f>IF(Sammenligning!$G$9="GJ",1,(1/3.6))*AVV2halm!AH66</f>
        <v>0</v>
      </c>
    </row>
    <row r="131" spans="2:330" hidden="1">
      <c r="B131" s="3"/>
      <c r="C131" s="22" t="str">
        <f t="shared" si="175"/>
        <v>AVV2gasGT</v>
      </c>
      <c r="D131" s="152"/>
      <c r="E131" s="161">
        <f>IF(Sammenligning!$G$9="GJ",1,(1/3.6))*AVV2gasGT!H66</f>
        <v>2155.2371512115137</v>
      </c>
      <c r="F131" s="161">
        <f>IF(Sammenligning!$G$9="GJ",1,(1/3.6))*AVV2gasGT!I66</f>
        <v>2157.6105641845375</v>
      </c>
      <c r="G131" s="252">
        <f>IF(Sammenligning!$G$9="GJ",1,(1/3.6))*AVV2gasGT!J66</f>
        <v>2169.660660000342</v>
      </c>
      <c r="H131" s="161">
        <f>IF(Sammenligning!$G$9="GJ",1,(1/3.6))*AVV2gasGT!K66</f>
        <v>2182.1697834471988</v>
      </c>
      <c r="I131" s="252">
        <f>IF(Sammenligning!$G$9="GJ",1,(1/3.6))*AVV2gasGT!L66</f>
        <v>704.21494197958498</v>
      </c>
      <c r="J131" s="161">
        <f>IF(Sammenligning!$G$9="GJ",1,(1/3.6))*AVV2gasGT!M66</f>
        <v>602.00741986633261</v>
      </c>
      <c r="K131" s="161">
        <f>IF(Sammenligning!$G$9="GJ",1,(1/3.6))*AVV2gasGT!N66</f>
        <v>538.24419426514964</v>
      </c>
      <c r="L131" s="161">
        <f>IF(Sammenligning!$G$9="GJ",1,(1/3.6))*AVV2gasGT!O66</f>
        <v>485.45958428939264</v>
      </c>
      <c r="M131" s="161">
        <f>IF(Sammenligning!$G$9="GJ",1,(1/3.6))*AVV2gasGT!P66</f>
        <v>441.44998966486025</v>
      </c>
      <c r="N131" s="252">
        <f>IF(Sammenligning!$G$9="GJ",1,(1/3.6))*AVV2gasGT!Q66</f>
        <v>405.50174506898941</v>
      </c>
      <c r="O131" s="161">
        <f>IF(Sammenligning!$G$9="GJ",1,(1/3.6))*AVV2gasGT!R66</f>
        <v>433.54950448006628</v>
      </c>
      <c r="P131" s="161">
        <f>IF(Sammenligning!$G$9="GJ",1,(1/3.6))*AVV2gasGT!S66</f>
        <v>459.58040539990338</v>
      </c>
      <c r="Q131" s="161">
        <f>IF(Sammenligning!$G$9="GJ",1,(1/3.6))*AVV2gasGT!T66</f>
        <v>488.27747306893878</v>
      </c>
      <c r="R131" s="161">
        <f>IF(Sammenligning!$G$9="GJ",1,(1/3.6))*AVV2gasGT!U66</f>
        <v>524.55974259090056</v>
      </c>
      <c r="S131" s="252">
        <f>IF(Sammenligning!$G$9="GJ",1,(1/3.6))*AVV2gasGT!V66</f>
        <v>560.57911461752008</v>
      </c>
      <c r="T131" s="161">
        <f>IF(Sammenligning!$G$9="GJ",1,(1/3.6))*AVV2gasGT!W66</f>
        <v>299.6347202314895</v>
      </c>
      <c r="U131" s="161">
        <f>IF(Sammenligning!$G$9="GJ",1,(1/3.6))*AVV2gasGT!X66</f>
        <v>303.92065253263127</v>
      </c>
      <c r="V131" s="161">
        <f>IF(Sammenligning!$G$9="GJ",1,(1/3.6))*AVV2gasGT!Y66</f>
        <v>312.38808324346365</v>
      </c>
      <c r="W131" s="161">
        <f>IF(Sammenligning!$G$9="GJ",1,(1/3.6))*AVV2gasGT!Z66</f>
        <v>312.2057468698348</v>
      </c>
      <c r="X131" s="252">
        <f>IF(Sammenligning!$G$9="GJ",1,(1/3.6))*AVV2gasGT!AA66</f>
        <v>320.4869517360346</v>
      </c>
      <c r="Y131" s="161">
        <f>IF(Sammenligning!$G$9="GJ",1,(1/3.6))*AVV2gasGT!AB66</f>
        <v>323.41972025608936</v>
      </c>
      <c r="Z131" s="161">
        <f>IF(Sammenligning!$G$9="GJ",1,(1/3.6))*AVV2gasGT!AC66</f>
        <v>328.58608392914084</v>
      </c>
      <c r="AA131" s="161">
        <f>IF(Sammenligning!$G$9="GJ",1,(1/3.6))*AVV2gasGT!AD66</f>
        <v>333.66787875633861</v>
      </c>
      <c r="AB131" s="161">
        <f>IF(Sammenligning!$G$9="GJ",1,(1/3.6))*AVV2gasGT!AE66</f>
        <v>338.72798478392303</v>
      </c>
      <c r="AC131" s="427">
        <f>IF(Sammenligning!$G$9="GJ",1,(1/3.6))*AVV2gasGT!AF66</f>
        <v>343.7307599058654</v>
      </c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427">
        <f>IF(Sammenligning!$G$9="GJ",1,(1/3.6))*AVV2gasGT!AH66</f>
        <v>0</v>
      </c>
    </row>
    <row r="132" spans="2:330" hidden="1">
      <c r="B132" s="3"/>
      <c r="C132" s="22" t="str">
        <f t="shared" si="175"/>
        <v>KKV</v>
      </c>
      <c r="D132" s="152"/>
      <c r="E132" s="161">
        <f>IF(Sammenligning!$G$9="GJ",1,(1/3.6))*KKV!H66</f>
        <v>107.56656507330223</v>
      </c>
      <c r="F132" s="161">
        <f>IF(Sammenligning!$G$9="GJ",1,(1/3.6))*KKV!I66</f>
        <v>110.34477291262036</v>
      </c>
      <c r="G132" s="252">
        <f>IF(Sammenligning!$G$9="GJ",1,(1/3.6))*KKV!J66</f>
        <v>103.57644517079191</v>
      </c>
      <c r="H132" s="161">
        <f>IF(Sammenligning!$G$9="GJ",1,(1/3.6))*KKV!K66</f>
        <v>95.503150272625277</v>
      </c>
      <c r="I132" s="252">
        <f>IF(Sammenligning!$G$9="GJ",1,(1/3.6))*KKV!L66</f>
        <v>105.32756530989148</v>
      </c>
      <c r="J132" s="161">
        <f>IF(Sammenligning!$G$9="GJ",1,(1/3.6))*KKV!M66</f>
        <v>105.62208341892284</v>
      </c>
      <c r="K132" s="161">
        <f>IF(Sammenligning!$G$9="GJ",1,(1/3.6))*KKV!N66</f>
        <v>105.02020978436661</v>
      </c>
      <c r="L132" s="161">
        <f>IF(Sammenligning!$G$9="GJ",1,(1/3.6))*KKV!O66</f>
        <v>102.55171219375094</v>
      </c>
      <c r="M132" s="161">
        <f>IF(Sammenligning!$G$9="GJ",1,(1/3.6))*KKV!P66</f>
        <v>101.10876311161869</v>
      </c>
      <c r="N132" s="252">
        <f>IF(Sammenligning!$G$9="GJ",1,(1/3.6))*KKV!Q66</f>
        <v>99.721896931683901</v>
      </c>
      <c r="O132" s="161">
        <f>IF(Sammenligning!$G$9="GJ",1,(1/3.6))*KKV!R66</f>
        <v>101.96825224351957</v>
      </c>
      <c r="P132" s="161">
        <f>IF(Sammenligning!$G$9="GJ",1,(1/3.6))*KKV!S66</f>
        <v>103.27558496424086</v>
      </c>
      <c r="Q132" s="161">
        <f>IF(Sammenligning!$G$9="GJ",1,(1/3.6))*KKV!T66</f>
        <v>104.6106517191223</v>
      </c>
      <c r="R132" s="161">
        <f>IF(Sammenligning!$G$9="GJ",1,(1/3.6))*KKV!U66</f>
        <v>106.94029215967461</v>
      </c>
      <c r="S132" s="252">
        <f>IF(Sammenligning!$G$9="GJ",1,(1/3.6))*KKV!V66</f>
        <v>108.33493631228819</v>
      </c>
      <c r="T132" s="161">
        <f>IF(Sammenligning!$G$9="GJ",1,(1/3.6))*KKV!W66</f>
        <v>110.78877508696266</v>
      </c>
      <c r="U132" s="161">
        <f>IF(Sammenligning!$G$9="GJ",1,(1/3.6))*KKV!X66</f>
        <v>111.17731329410483</v>
      </c>
      <c r="V132" s="161">
        <f>IF(Sammenligning!$G$9="GJ",1,(1/3.6))*KKV!Y66</f>
        <v>112.5318383413652</v>
      </c>
      <c r="W132" s="161">
        <f>IF(Sammenligning!$G$9="GJ",1,(1/3.6))*KKV!Z66</f>
        <v>111.95583987559078</v>
      </c>
      <c r="X132" s="252">
        <f>IF(Sammenligning!$G$9="GJ",1,(1/3.6))*KKV!AA66</f>
        <v>113.31130664143693</v>
      </c>
      <c r="Y132" s="161">
        <f>IF(Sammenligning!$G$9="GJ",1,(1/3.6))*KKV!AB66</f>
        <v>113.07624593385017</v>
      </c>
      <c r="Z132" s="161">
        <f>IF(Sammenligning!$G$9="GJ",1,(1/3.6))*KKV!AC66</f>
        <v>113.81149226389809</v>
      </c>
      <c r="AA132" s="161">
        <f>IF(Sammenligning!$G$9="GJ",1,(1/3.6))*KKV!AD66</f>
        <v>114.55162470001025</v>
      </c>
      <c r="AB132" s="161">
        <f>IF(Sammenligning!$G$9="GJ",1,(1/3.6))*KKV!AE66</f>
        <v>115.2967245615954</v>
      </c>
      <c r="AC132" s="427">
        <f>IF(Sammenligning!$G$9="GJ",1,(1/3.6))*KKV!AF66</f>
        <v>116.04687563596187</v>
      </c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427">
        <f>IF(Sammenligning!$G$9="GJ",1,(1/3.6))*KKV!AH66</f>
        <v>0</v>
      </c>
    </row>
    <row r="133" spans="2:330" hidden="1">
      <c r="B133" s="3"/>
      <c r="C133" s="22" t="str">
        <f t="shared" si="175"/>
        <v>HCVgas</v>
      </c>
      <c r="D133" s="152"/>
      <c r="E133" s="161">
        <f>IF(Sammenligning!$G$9="GJ",1,(1/3.6))*HCVgas!H66</f>
        <v>70.922772676773349</v>
      </c>
      <c r="F133" s="161">
        <f>IF(Sammenligning!$G$9="GJ",1,(1/3.6))*HCVgas!I66</f>
        <v>71.745245764535539</v>
      </c>
      <c r="G133" s="252">
        <f>IF(Sammenligning!$G$9="GJ",1,(1/3.6))*HCVgas!J66</f>
        <v>86.731676196295467</v>
      </c>
      <c r="H133" s="161">
        <f>IF(Sammenligning!$G$9="GJ",1,(1/3.6))*HCVgas!K66</f>
        <v>102.35658409186797</v>
      </c>
      <c r="I133" s="252">
        <f>IF(Sammenligning!$G$9="GJ",1,(1/3.6))*HCVgas!L66</f>
        <v>101.35589406944635</v>
      </c>
      <c r="J133" s="161">
        <f>IF(Sammenligning!$G$9="GJ",1,(1/3.6))*HCVgas!M66</f>
        <v>105.36058010987148</v>
      </c>
      <c r="K133" s="161">
        <f>IF(Sammenligning!$G$9="GJ",1,(1/3.6))*HCVgas!N66</f>
        <v>123.58024099882331</v>
      </c>
      <c r="L133" s="161">
        <f>IF(Sammenligning!$G$9="GJ",1,(1/3.6))*HCVgas!O66</f>
        <v>153.92466266494569</v>
      </c>
      <c r="M133" s="161">
        <f>IF(Sammenligning!$G$9="GJ",1,(1/3.6))*HCVgas!P66</f>
        <v>235.7462388295898</v>
      </c>
      <c r="N133" s="252">
        <f>IF(Sammenligning!$G$9="GJ",1,(1/3.6))*HCVgas!Q66</f>
        <v>0</v>
      </c>
      <c r="O133" s="161">
        <f>IF(Sammenligning!$G$9="GJ",1,(1/3.6))*HCVgas!R66</f>
        <v>0</v>
      </c>
      <c r="P133" s="161">
        <f>IF(Sammenligning!$G$9="GJ",1,(1/3.6))*HCVgas!S66</f>
        <v>0</v>
      </c>
      <c r="Q133" s="161">
        <f>IF(Sammenligning!$G$9="GJ",1,(1/3.6))*HCVgas!T66</f>
        <v>0</v>
      </c>
      <c r="R133" s="161">
        <f>IF(Sammenligning!$G$9="GJ",1,(1/3.6))*HCVgas!U66</f>
        <v>0</v>
      </c>
      <c r="S133" s="252">
        <f>IF(Sammenligning!$G$9="GJ",1,(1/3.6))*HCVgas!V66</f>
        <v>0</v>
      </c>
      <c r="T133" s="161">
        <f>IF(Sammenligning!$G$9="GJ",1,(1/3.6))*HCVgas!W66</f>
        <v>0</v>
      </c>
      <c r="U133" s="161">
        <f>IF(Sammenligning!$G$9="GJ",1,(1/3.6))*HCVgas!X66</f>
        <v>0</v>
      </c>
      <c r="V133" s="161">
        <f>IF(Sammenligning!$G$9="GJ",1,(1/3.6))*HCVgas!Y66</f>
        <v>0</v>
      </c>
      <c r="W133" s="161">
        <f>IF(Sammenligning!$G$9="GJ",1,(1/3.6))*HCVgas!Z66</f>
        <v>0</v>
      </c>
      <c r="X133" s="252">
        <f>IF(Sammenligning!$G$9="GJ",1,(1/3.6))*HCVgas!AA66</f>
        <v>0</v>
      </c>
      <c r="Y133" s="161">
        <f>IF(Sammenligning!$G$9="GJ",1,(1/3.6))*HCVgas!AB66</f>
        <v>0</v>
      </c>
      <c r="Z133" s="161">
        <f>IF(Sammenligning!$G$9="GJ",1,(1/3.6))*HCVgas!AC66</f>
        <v>0</v>
      </c>
      <c r="AA133" s="161">
        <f>IF(Sammenligning!$G$9="GJ",1,(1/3.6))*HCVgas!AD66</f>
        <v>0</v>
      </c>
      <c r="AB133" s="161">
        <f>IF(Sammenligning!$G$9="GJ",1,(1/3.6))*HCVgas!AE66</f>
        <v>0</v>
      </c>
      <c r="AC133" s="427">
        <f>IF(Sammenligning!$G$9="GJ",1,(1/3.6))*HCVgas!AF66</f>
        <v>0</v>
      </c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427">
        <f>IF(Sammenligning!$G$9="GJ",1,(1/3.6))*HCVgas!AH66</f>
        <v>0</v>
      </c>
    </row>
    <row r="134" spans="2:330" hidden="1">
      <c r="B134" s="3"/>
      <c r="C134" s="22" t="str">
        <f t="shared" si="175"/>
        <v>SPolie</v>
      </c>
      <c r="D134" s="152"/>
      <c r="E134" s="161">
        <f ca="1">IF(Sammenligning!$G$9="GJ",1,(1/3.6))*SPolie!H66</f>
        <v>96.172717815621809</v>
      </c>
      <c r="F134" s="161">
        <f ca="1">IF(Sammenligning!$G$9="GJ",1,(1/3.6))*SPolie!I66</f>
        <v>98.062658644024182</v>
      </c>
      <c r="G134" s="252">
        <f ca="1">IF(Sammenligning!$G$9="GJ",1,(1/3.6))*SPolie!J66</f>
        <v>112.53578093772485</v>
      </c>
      <c r="H134" s="161">
        <f ca="1">IF(Sammenligning!$G$9="GJ",1,(1/3.6))*SPolie!K66</f>
        <v>125.11758238554798</v>
      </c>
      <c r="I134" s="252">
        <f ca="1">IF(Sammenligning!$G$9="GJ",1,(1/3.6))*SPolie!L66</f>
        <v>128.93232152883263</v>
      </c>
      <c r="J134" s="161">
        <f ca="1">IF(Sammenligning!$G$9="GJ",1,(1/3.6))*SPolie!M66</f>
        <v>131.42299083298343</v>
      </c>
      <c r="K134" s="161">
        <f ca="1">IF(Sammenligning!$G$9="GJ",1,(1/3.6))*SPolie!N66</f>
        <v>133.7267570790402</v>
      </c>
      <c r="L134" s="161">
        <f ca="1">IF(Sammenligning!$G$9="GJ",1,(1/3.6))*SPolie!O66</f>
        <v>136.2098460492779</v>
      </c>
      <c r="M134" s="161">
        <f ca="1">IF(Sammenligning!$G$9="GJ",1,(1/3.6))*SPolie!P66</f>
        <v>138.65906408975638</v>
      </c>
      <c r="N134" s="252">
        <f ca="1">IF(Sammenligning!$G$9="GJ",1,(1/3.6))*SPolie!Q66</f>
        <v>140.73744276879111</v>
      </c>
      <c r="O134" s="161">
        <f ca="1">IF(Sammenligning!$G$9="GJ",1,(1/3.6))*SPolie!R66</f>
        <v>144.25918942468664</v>
      </c>
      <c r="P134" s="161">
        <f ca="1">IF(Sammenligning!$G$9="GJ",1,(1/3.6))*SPolie!S66</f>
        <v>146.56123664814143</v>
      </c>
      <c r="Q134" s="161">
        <f ca="1">IF(Sammenligning!$G$9="GJ",1,(1/3.6))*SPolie!T66</f>
        <v>148.76050654557187</v>
      </c>
      <c r="R134" s="161">
        <f ca="1">IF(Sammenligning!$G$9="GJ",1,(1/3.6))*SPolie!U66</f>
        <v>150.91379063925987</v>
      </c>
      <c r="S134" s="252">
        <f ca="1">IF(Sammenligning!$G$9="GJ",1,(1/3.6))*SPolie!V66</f>
        <v>152.9441790892852</v>
      </c>
      <c r="T134" s="161">
        <f ca="1">IF(Sammenligning!$G$9="GJ",1,(1/3.6))*SPolie!W66</f>
        <v>155.3704193901562</v>
      </c>
      <c r="U134" s="161">
        <f ca="1">IF(Sammenligning!$G$9="GJ",1,(1/3.6))*SPolie!X66</f>
        <v>158.16666939489019</v>
      </c>
      <c r="V134" s="161">
        <f ca="1">IF(Sammenligning!$G$9="GJ",1,(1/3.6))*SPolie!Y66</f>
        <v>160.89236054151857</v>
      </c>
      <c r="W134" s="161">
        <f ca="1">IF(Sammenligning!$G$9="GJ",1,(1/3.6))*SPolie!Z66</f>
        <v>163.50566927647134</v>
      </c>
      <c r="X134" s="252">
        <f ca="1">IF(Sammenligning!$G$9="GJ",1,(1/3.6))*SPolie!AA66</f>
        <v>166.06806153129574</v>
      </c>
      <c r="Y134" s="161">
        <f ca="1">IF(Sammenligning!$G$9="GJ",1,(1/3.6))*SPolie!AB66</f>
        <v>168.53938321595768</v>
      </c>
      <c r="Z134" s="161">
        <f ca="1">IF(Sammenligning!$G$9="GJ",1,(1/3.6))*SPolie!AC66</f>
        <v>170.98335010928912</v>
      </c>
      <c r="AA134" s="161">
        <f ca="1">IF(Sammenligning!$G$9="GJ",1,(1/3.6))*SPolie!AD66</f>
        <v>173.32402558871047</v>
      </c>
      <c r="AB134" s="161">
        <f ca="1">IF(Sammenligning!$G$9="GJ",1,(1/3.6))*SPolie!AE66</f>
        <v>175.62045103551981</v>
      </c>
      <c r="AC134" s="427">
        <f ca="1">IF(Sammenligning!$G$9="GJ",1,(1/3.6))*SPolie!AF66</f>
        <v>177.83597560885707</v>
      </c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427">
        <f>IF(Sammenligning!$G$9="GJ",1,(1/3.6))*SPolie!AH66</f>
        <v>0</v>
      </c>
    </row>
    <row r="135" spans="2:330" hidden="1">
      <c r="B135" s="3"/>
      <c r="C135" s="22" t="str">
        <f t="shared" si="175"/>
        <v>SPgas</v>
      </c>
      <c r="D135" s="152"/>
      <c r="E135" s="161">
        <f ca="1">IF(Sammenligning!$G$9="GJ",1,(1/3.6))*SPgas!H66</f>
        <v>48.227544631295409</v>
      </c>
      <c r="F135" s="161">
        <f ca="1">IF(Sammenligning!$G$9="GJ",1,(1/3.6))*SPgas!I66</f>
        <v>47.963327092532836</v>
      </c>
      <c r="G135" s="252">
        <f ca="1">IF(Sammenligning!$G$9="GJ",1,(1/3.6))*SPgas!J66</f>
        <v>65.963168445445888</v>
      </c>
      <c r="H135" s="161">
        <f ca="1">IF(Sammenligning!$G$9="GJ",1,(1/3.6))*SPgas!K66</f>
        <v>84.764123570893133</v>
      </c>
      <c r="I135" s="252">
        <f ca="1">IF(Sammenligning!$G$9="GJ",1,(1/3.6))*SPgas!L66</f>
        <v>82.841617297582246</v>
      </c>
      <c r="J135" s="161">
        <f ca="1">IF(Sammenligning!$G$9="GJ",1,(1/3.6))*SPgas!M66</f>
        <v>79.139602920245352</v>
      </c>
      <c r="K135" s="161">
        <f ca="1">IF(Sammenligning!$G$9="GJ",1,(1/3.6))*SPgas!N66</f>
        <v>82.216465029851079</v>
      </c>
      <c r="L135" s="161">
        <f ca="1">IF(Sammenligning!$G$9="GJ",1,(1/3.6))*SPgas!O66</f>
        <v>86.444890078550316</v>
      </c>
      <c r="M135" s="161">
        <f ca="1">IF(Sammenligning!$G$9="GJ",1,(1/3.6))*SPgas!P66</f>
        <v>87.984645538869401</v>
      </c>
      <c r="N135" s="252">
        <f ca="1">IF(Sammenligning!$G$9="GJ",1,(1/3.6))*SPgas!Q66</f>
        <v>89.470992897764177</v>
      </c>
      <c r="O135" s="161">
        <f ca="1">IF(Sammenligning!$G$9="GJ",1,(1/3.6))*SPgas!R66</f>
        <v>91.095939073010115</v>
      </c>
      <c r="P135" s="161">
        <f ca="1">IF(Sammenligning!$G$9="GJ",1,(1/3.6))*SPgas!S66</f>
        <v>92.667785396046071</v>
      </c>
      <c r="Q135" s="161">
        <f ca="1">IF(Sammenligning!$G$9="GJ",1,(1/3.6))*SPgas!T66</f>
        <v>94.170902409322167</v>
      </c>
      <c r="R135" s="161">
        <f ca="1">IF(Sammenligning!$G$9="GJ",1,(1/3.6))*SPgas!U66</f>
        <v>95.631976524446202</v>
      </c>
      <c r="S135" s="252">
        <f ca="1">IF(Sammenligning!$G$9="GJ",1,(1/3.6))*SPgas!V66</f>
        <v>97.016508443282589</v>
      </c>
      <c r="T135" s="161">
        <f ca="1">IF(Sammenligning!$G$9="GJ",1,(1/3.6))*SPgas!W66</f>
        <v>98.740663986763579</v>
      </c>
      <c r="U135" s="161">
        <f ca="1">IF(Sammenligning!$G$9="GJ",1,(1/3.6))*SPgas!X66</f>
        <v>100.41174466175417</v>
      </c>
      <c r="V135" s="161">
        <f ca="1">IF(Sammenligning!$G$9="GJ",1,(1/3.6))*SPgas!Y66</f>
        <v>102.05157118133127</v>
      </c>
      <c r="W135" s="161">
        <f ca="1">IF(Sammenligning!$G$9="GJ",1,(1/3.6))*SPgas!Z66</f>
        <v>103.64209457504768</v>
      </c>
      <c r="X135" s="252">
        <f ca="1">IF(Sammenligning!$G$9="GJ",1,(1/3.6))*SPgas!AA66</f>
        <v>105.20931182590942</v>
      </c>
      <c r="Y135" s="161">
        <f ca="1">IF(Sammenligning!$G$9="GJ",1,(1/3.6))*SPgas!AB66</f>
        <v>107.28406576510206</v>
      </c>
      <c r="Z135" s="161">
        <f ca="1">IF(Sammenligning!$G$9="GJ",1,(1/3.6))*SPgas!AC66</f>
        <v>108.554593596845</v>
      </c>
      <c r="AA135" s="161">
        <f ca="1">IF(Sammenligning!$G$9="GJ",1,(1/3.6))*SPgas!AD66</f>
        <v>109.7782846425539</v>
      </c>
      <c r="AB135" s="161">
        <f ca="1">IF(Sammenligning!$G$9="GJ",1,(1/3.6))*SPgas!AE66</f>
        <v>110.9792645434835</v>
      </c>
      <c r="AC135" s="427">
        <f ca="1">IF(Sammenligning!$G$9="GJ",1,(1/3.6))*SPgas!AF66</f>
        <v>112.14323039302884</v>
      </c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427">
        <f>IF(Sammenligning!$G$9="GJ",1,(1/3.6))*SPgas!AH66</f>
        <v>0</v>
      </c>
    </row>
    <row r="136" spans="2:330" hidden="1">
      <c r="B136" s="3"/>
      <c r="C136" s="22" t="str">
        <f t="shared" si="175"/>
        <v>GeoEl</v>
      </c>
      <c r="D136" s="152"/>
      <c r="E136" s="161">
        <f>IF(Sammenligning!$G$9="GJ",1,(1/3.6))*GeoEL!H64</f>
        <v>0</v>
      </c>
      <c r="F136" s="161">
        <f>IF(Sammenligning!$G$9="GJ",1,(1/3.6))*GeoEL!I64</f>
        <v>0</v>
      </c>
      <c r="G136" s="252">
        <f>IF(Sammenligning!$G$9="GJ",1,(1/3.6))*GeoEL!J64</f>
        <v>0</v>
      </c>
      <c r="H136" s="161">
        <f>IF(Sammenligning!$G$9="GJ",1,(1/3.6))*GeoEL!K64</f>
        <v>0</v>
      </c>
      <c r="I136" s="252">
        <f>IF(Sammenligning!$G$9="GJ",1,(1/3.6))*GeoEL!L64</f>
        <v>0</v>
      </c>
      <c r="J136" s="161">
        <f>IF(Sammenligning!$G$9="GJ",1,(1/3.6))*GeoEL!M64</f>
        <v>0</v>
      </c>
      <c r="K136" s="161">
        <f>IF(Sammenligning!$G$9="GJ",1,(1/3.6))*GeoEL!N64</f>
        <v>0</v>
      </c>
      <c r="L136" s="161">
        <f>IF(Sammenligning!$G$9="GJ",1,(1/3.6))*GeoEL!O64</f>
        <v>0</v>
      </c>
      <c r="M136" s="161">
        <f>IF(Sammenligning!$G$9="GJ",1,(1/3.6))*GeoEL!P64</f>
        <v>0</v>
      </c>
      <c r="N136" s="252">
        <f>IF(Sammenligning!$G$9="GJ",1,(1/3.6))*GeoEL!Q64</f>
        <v>0</v>
      </c>
      <c r="O136" s="161">
        <f>IF(Sammenligning!$G$9="GJ",1,(1/3.6))*GeoEL!R64</f>
        <v>122.97219030439098</v>
      </c>
      <c r="P136" s="161">
        <f>IF(Sammenligning!$G$9="GJ",1,(1/3.6))*GeoEL!S64</f>
        <v>122.97318664738972</v>
      </c>
      <c r="Q136" s="161">
        <f>IF(Sammenligning!$G$9="GJ",1,(1/3.6))*GeoEL!T64</f>
        <v>122.9743203926611</v>
      </c>
      <c r="R136" s="161">
        <f>IF(Sammenligning!$G$9="GJ",1,(1/3.6))*GeoEL!U64</f>
        <v>122.3076461202408</v>
      </c>
      <c r="S136" s="252">
        <f>IF(Sammenligning!$G$9="GJ",1,(1/3.6))*GeoEL!V64</f>
        <v>122.30862171977329</v>
      </c>
      <c r="T136" s="161">
        <f>IF(Sammenligning!$G$9="GJ",1,(1/3.6))*GeoEL!W64</f>
        <v>131.89256307153681</v>
      </c>
      <c r="U136" s="161">
        <f>IF(Sammenligning!$G$9="GJ",1,(1/3.6))*GeoEL!X64</f>
        <v>131.89256307153681</v>
      </c>
      <c r="V136" s="161">
        <f>IF(Sammenligning!$G$9="GJ",1,(1/3.6))*GeoEL!Y64</f>
        <v>131.22482293656228</v>
      </c>
      <c r="W136" s="161">
        <f>IF(Sammenligning!$G$9="GJ",1,(1/3.6))*GeoEL!Z64</f>
        <v>131.89256307153681</v>
      </c>
      <c r="X136" s="252">
        <f>IF(Sammenligning!$G$9="GJ",1,(1/3.6))*GeoEL!AA64</f>
        <v>131.22482293656228</v>
      </c>
      <c r="Y136" s="161">
        <f>IF(Sammenligning!$G$9="GJ",1,(1/3.6))*GeoEL!AB64</f>
        <v>130.89300113663734</v>
      </c>
      <c r="Z136" s="161">
        <f>IF(Sammenligning!$G$9="GJ",1,(1/3.6))*GeoEL!AC64</f>
        <v>129.91422013444384</v>
      </c>
      <c r="AA136" s="161">
        <f>IF(Sammenligning!$G$9="GJ",1,(1/3.6))*GeoEL!AD64</f>
        <v>128.95557867755497</v>
      </c>
      <c r="AB136" s="161">
        <f>IF(Sammenligning!$G$9="GJ",1,(1/3.6))*GeoEL!AE64</f>
        <v>128.01646150435278</v>
      </c>
      <c r="AC136" s="427">
        <f>IF(Sammenligning!$G$9="GJ",1,(1/3.6))*GeoEL!AF64</f>
        <v>127.09627816217794</v>
      </c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427">
        <f>IF(Sammenligning!$G$9="GJ",1,(1/3.6))*GeoEL!AH64</f>
        <v>0</v>
      </c>
    </row>
    <row r="137" spans="2:330" hidden="1">
      <c r="B137" s="3"/>
      <c r="C137" s="22" t="str">
        <f t="shared" si="175"/>
        <v>GeoVa</v>
      </c>
      <c r="D137" s="152"/>
      <c r="E137" s="161">
        <f>IF(Sammenligning!$G$9="GJ",1,(1/3.6))*GeoVa!H64</f>
        <v>84.415133588384151</v>
      </c>
      <c r="F137" s="161">
        <f>IF(Sammenligning!$G$9="GJ",1,(1/3.6))*GeoVa!I64</f>
        <v>82.17927495102866</v>
      </c>
      <c r="G137" s="252">
        <f>IF(Sammenligning!$G$9="GJ",1,(1/3.6))*GeoVa!J64</f>
        <v>83.501886878021921</v>
      </c>
      <c r="H137" s="161">
        <f>IF(Sammenligning!$G$9="GJ",1,(1/3.6))*GeoVa!K64</f>
        <v>84.216578137798095</v>
      </c>
      <c r="I137" s="252">
        <f>IF(Sammenligning!$G$9="GJ",1,(1/3.6))*GeoVa!L64</f>
        <v>84.453636215217372</v>
      </c>
      <c r="J137" s="161">
        <f>IF(Sammenligning!$G$9="GJ",1,(1/3.6))*GeoVa!M64</f>
        <v>84.576503376502274</v>
      </c>
      <c r="K137" s="161">
        <f>IF(Sammenligning!$G$9="GJ",1,(1/3.6))*GeoVa!N64</f>
        <v>84.940193232486038</v>
      </c>
      <c r="L137" s="161">
        <f>IF(Sammenligning!$G$9="GJ",1,(1/3.6))*GeoVa!O64</f>
        <v>85.781812494183228</v>
      </c>
      <c r="M137" s="161">
        <f>IF(Sammenligning!$G$9="GJ",1,(1/3.6))*GeoVa!P64</f>
        <v>86.390353651414927</v>
      </c>
      <c r="N137" s="252">
        <f>IF(Sammenligning!$G$9="GJ",1,(1/3.6))*GeoVa!Q64</f>
        <v>87.002896583853243</v>
      </c>
      <c r="O137" s="161">
        <f>IF(Sammenligning!$G$9="GJ",1,(1/3.6))*GeoVa!R64</f>
        <v>86.911284571629295</v>
      </c>
      <c r="P137" s="161">
        <f>IF(Sammenligning!$G$9="GJ",1,(1/3.6))*GeoVa!S64</f>
        <v>87.05722962848786</v>
      </c>
      <c r="Q137" s="161">
        <f>IF(Sammenligning!$G$9="GJ",1,(1/3.6))*GeoVa!T64</f>
        <v>87.203821566140135</v>
      </c>
      <c r="R137" s="161">
        <f>IF(Sammenligning!$G$9="GJ",1,(1/3.6))*GeoVa!U64</f>
        <v>87.113940007100311</v>
      </c>
      <c r="S137" s="252">
        <f>IF(Sammenligning!$G$9="GJ",1,(1/3.6))*GeoVa!V64</f>
        <v>87.261683116741096</v>
      </c>
      <c r="T137" s="161">
        <f>IF(Sammenligning!$G$9="GJ",1,(1/3.6))*GeoVa!W64</f>
        <v>93.088962291367196</v>
      </c>
      <c r="U137" s="161">
        <f>IF(Sammenligning!$G$9="GJ",1,(1/3.6))*GeoVa!X64</f>
        <v>93.088962291367196</v>
      </c>
      <c r="V137" s="161">
        <f>IF(Sammenligning!$G$9="GJ",1,(1/3.6))*GeoVa!Y64</f>
        <v>92.851911097939691</v>
      </c>
      <c r="W137" s="161">
        <f>IF(Sammenligning!$G$9="GJ",1,(1/3.6))*GeoVa!Z64</f>
        <v>93.088962291367196</v>
      </c>
      <c r="X137" s="252">
        <f>IF(Sammenligning!$G$9="GJ",1,(1/3.6))*GeoVa!AA64</f>
        <v>92.851911097939691</v>
      </c>
      <c r="Y137" s="161">
        <f>IF(Sammenligning!$G$9="GJ",1,(1/3.6))*GeoVa!AB64</f>
        <v>93.329893753514114</v>
      </c>
      <c r="Z137" s="161">
        <f>IF(Sammenligning!$G$9="GJ",1,(1/3.6))*GeoVa!AC64</f>
        <v>93.572329083538506</v>
      </c>
      <c r="AA137" s="161">
        <f>IF(Sammenligning!$G$9="GJ",1,(1/3.6))*GeoVa!AD64</f>
        <v>93.816282405990933</v>
      </c>
      <c r="AB137" s="161">
        <f>IF(Sammenligning!$G$9="GJ",1,(1/3.6))*GeoVa!AE64</f>
        <v>94.061768022857308</v>
      </c>
      <c r="AC137" s="427">
        <f>IF(Sammenligning!$G$9="GJ",1,(1/3.6))*GeoVa!AF64</f>
        <v>94.308800416353833</v>
      </c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427">
        <f>IF(Sammenligning!$G$9="GJ",1,(1/3.6))*GeoVa!AH64</f>
        <v>0</v>
      </c>
    </row>
    <row r="138" spans="2:330" hidden="1">
      <c r="B138" s="3"/>
      <c r="C138" s="22" t="str">
        <f>C243</f>
        <v>VP</v>
      </c>
      <c r="D138" s="152"/>
      <c r="E138" s="161">
        <f>IF(Sammenligning!$G$9="GJ",1,(1/3.6))*VP!H64</f>
        <v>68.565527171598333</v>
      </c>
      <c r="F138" s="161">
        <f>IF(Sammenligning!$G$9="GJ",1,(1/3.6))*VP!I64</f>
        <v>75.239030136126857</v>
      </c>
      <c r="G138" s="252">
        <f>IF(Sammenligning!$G$9="GJ",1,(1/3.6))*VP!J64</f>
        <v>97.250768291813714</v>
      </c>
      <c r="H138" s="161">
        <f>IF(Sammenligning!$G$9="GJ",1,(1/3.6))*VP!K64</f>
        <v>116.6421587439787</v>
      </c>
      <c r="I138" s="252">
        <f>IF(Sammenligning!$G$9="GJ",1,(1/3.6))*VP!L64</f>
        <v>119.77924229189476</v>
      </c>
      <c r="J138" s="161">
        <f>IF(Sammenligning!$G$9="GJ",1,(1/3.6))*VP!M64</f>
        <v>129.63505217189172</v>
      </c>
      <c r="K138" s="161">
        <f>IF(Sammenligning!$G$9="GJ",1,(1/3.6))*VP!N64</f>
        <v>142.44205792853271</v>
      </c>
      <c r="L138" s="161">
        <f>IF(Sammenligning!$G$9="GJ",1,(1/3.6))*VP!O64</f>
        <v>156.52268970341589</v>
      </c>
      <c r="M138" s="161">
        <f>IF(Sammenligning!$G$9="GJ",1,(1/3.6))*VP!P64</f>
        <v>168.8793879457757</v>
      </c>
      <c r="N138" s="252">
        <f>IF(Sammenligning!$G$9="GJ",1,(1/3.6))*VP!Q64</f>
        <v>180.5935287371413</v>
      </c>
      <c r="O138" s="161">
        <f>IF(Sammenligning!$G$9="GJ",1,(1/3.6))*VP!R64</f>
        <v>195.18884511040847</v>
      </c>
      <c r="P138" s="161">
        <f>IF(Sammenligning!$G$9="GJ",1,(1/3.6))*VP!S64</f>
        <v>239.33143870327083</v>
      </c>
      <c r="Q138" s="161">
        <f>IF(Sammenligning!$G$9="GJ",1,(1/3.6))*VP!T64</f>
        <v>283.42637053851729</v>
      </c>
      <c r="R138" s="161">
        <f>IF(Sammenligning!$G$9="GJ",1,(1/3.6))*VP!U64</f>
        <v>326.45163193993551</v>
      </c>
      <c r="S138" s="252">
        <f>IF(Sammenligning!$G$9="GJ",1,(1/3.6))*VP!V64</f>
        <v>370.45081109882932</v>
      </c>
      <c r="T138" s="161">
        <f>IF(Sammenligning!$G$9="GJ",1,(1/3.6))*VP!W64</f>
        <v>387.29389111157019</v>
      </c>
      <c r="U138" s="161">
        <f>IF(Sammenligning!$G$9="GJ",1,(1/3.6))*VP!X64</f>
        <v>528.547858548622</v>
      </c>
      <c r="V138" s="161">
        <f>IF(Sammenligning!$G$9="GJ",1,(1/3.6))*VP!Y64</f>
        <v>527.52608616315865</v>
      </c>
      <c r="W138" s="161">
        <f>IF(Sammenligning!$G$9="GJ",1,(1/3.6))*VP!Z64</f>
        <v>528.547858548622</v>
      </c>
      <c r="X138" s="252">
        <f>IF(Sammenligning!$G$9="GJ",1,(1/3.6))*VP!AA64</f>
        <v>527.52608616315865</v>
      </c>
      <c r="Y138" s="161">
        <f>IF(Sammenligning!$G$9="GJ",1,(1/3.6))*VP!AB64</f>
        <v>515.8970559046071</v>
      </c>
      <c r="Z138" s="161">
        <f>IF(Sammenligning!$G$9="GJ",1,(1/3.6))*VP!AC64</f>
        <v>503.90050308219361</v>
      </c>
      <c r="AA138" s="161">
        <f>IF(Sammenligning!$G$9="GJ",1,(1/3.6))*VP!AD64</f>
        <v>492.50872652399846</v>
      </c>
      <c r="AB138" s="161">
        <f>IF(Sammenligning!$G$9="GJ",1,(1/3.6))*VP!AE64</f>
        <v>481.67711820265805</v>
      </c>
      <c r="AC138" s="427">
        <f>IF(Sammenligning!$G$9="GJ",1,(1/3.6))*VP!AF64</f>
        <v>471.36535184171879</v>
      </c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427">
        <f>IF(Sammenligning!$G$9="GJ",1,(1/3.6))*VP!AH64</f>
        <v>0</v>
      </c>
    </row>
    <row r="139" spans="2:330" hidden="1">
      <c r="B139" s="3"/>
      <c r="C139" s="23" t="str">
        <f>C244</f>
        <v>Sol</v>
      </c>
      <c r="D139" s="153"/>
      <c r="E139" s="162">
        <f>IF(Sammenligning!$G$9="GJ",1,(1/3.6))*Sol!H64</f>
        <v>0</v>
      </c>
      <c r="F139" s="162">
        <f>IF(Sammenligning!$G$9="GJ",1,(1/3.6))*Sol!I64</f>
        <v>0</v>
      </c>
      <c r="G139" s="253">
        <f>IF(Sammenligning!$G$9="GJ",1,(1/3.6))*Sol!J64</f>
        <v>0</v>
      </c>
      <c r="H139" s="162">
        <f>IF(Sammenligning!$G$9="GJ",1,(1/3.6))*Sol!K64</f>
        <v>0</v>
      </c>
      <c r="I139" s="253">
        <f>IF(Sammenligning!$G$9="GJ",1,(1/3.6))*Sol!L64</f>
        <v>31.526142835644912</v>
      </c>
      <c r="J139" s="162">
        <f>IF(Sammenligning!$G$9="GJ",1,(1/3.6))*Sol!M64</f>
        <v>27.188550645160372</v>
      </c>
      <c r="K139" s="162">
        <f>IF(Sammenligning!$G$9="GJ",1,(1/3.6))*Sol!N64</f>
        <v>31.97514880249755</v>
      </c>
      <c r="L139" s="162">
        <f>IF(Sammenligning!$G$9="GJ",1,(1/3.6))*Sol!O64</f>
        <v>34.857263843008951</v>
      </c>
      <c r="M139" s="162">
        <f>IF(Sammenligning!$G$9="GJ",1,(1/3.6))*Sol!P64</f>
        <v>36.782924320006529</v>
      </c>
      <c r="N139" s="253">
        <f>IF(Sammenligning!$G$9="GJ",1,(1/3.6))*Sol!Q64</f>
        <v>38.160483867287127</v>
      </c>
      <c r="O139" s="162">
        <f>IF(Sammenligning!$G$9="GJ",1,(1/3.6))*Sol!R64</f>
        <v>35.336364725648991</v>
      </c>
      <c r="P139" s="162">
        <f>IF(Sammenligning!$G$9="GJ",1,(1/3.6))*Sol!S64</f>
        <v>37.354404358401062</v>
      </c>
      <c r="Q139" s="162">
        <f>IF(Sammenligning!$G$9="GJ",1,(1/3.6))*Sol!T64</f>
        <v>38.752783699240211</v>
      </c>
      <c r="R139" s="162">
        <f>IF(Sammenligning!$G$9="GJ",1,(1/3.6))*Sol!U64</f>
        <v>39.778925658729726</v>
      </c>
      <c r="S139" s="253">
        <f>IF(Sammenligning!$G$9="GJ",1,(1/3.6))*Sol!V64</f>
        <v>40.564001748589611</v>
      </c>
      <c r="T139" s="162">
        <f>IF(Sammenligning!$G$9="GJ",1,(1/3.6))*Sol!W64</f>
        <v>25.156862540025905</v>
      </c>
      <c r="U139" s="162">
        <f>IF(Sammenligning!$G$9="GJ",1,(1/3.6))*Sol!X64</f>
        <v>45.980613058100964</v>
      </c>
      <c r="V139" s="162">
        <f>IF(Sammenligning!$G$9="GJ",1,(1/3.6))*Sol!Y64</f>
        <v>45.980613058100964</v>
      </c>
      <c r="W139" s="162">
        <f>IF(Sammenligning!$G$9="GJ",1,(1/3.6))*Sol!Z64</f>
        <v>45.980613058100964</v>
      </c>
      <c r="X139" s="253">
        <f>IF(Sammenligning!$G$9="GJ",1,(1/3.6))*Sol!AA64</f>
        <v>45.980613058100964</v>
      </c>
      <c r="Y139" s="162">
        <f>IF(Sammenligning!$G$9="GJ",1,(1/3.6))*Sol!AB64</f>
        <v>45.980613058100964</v>
      </c>
      <c r="Z139" s="162">
        <f>IF(Sammenligning!$G$9="GJ",1,(1/3.6))*Sol!AC64</f>
        <v>45.980613058100964</v>
      </c>
      <c r="AA139" s="162">
        <f>IF(Sammenligning!$G$9="GJ",1,(1/3.6))*Sol!AD64</f>
        <v>45.980613058100964</v>
      </c>
      <c r="AB139" s="162">
        <f>IF(Sammenligning!$G$9="GJ",1,(1/3.6))*Sol!AE64</f>
        <v>45.980613058100964</v>
      </c>
      <c r="AC139" s="430">
        <f>IF(Sammenligning!$G$9="GJ",1,(1/3.6))*Sol!AF64</f>
        <v>45.980613058100964</v>
      </c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430">
        <f>IF(Sammenligning!$G$9="GJ",1,(1/3.6))*Sol!AH64</f>
        <v>0</v>
      </c>
    </row>
    <row r="140" spans="2:330" hidden="1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</row>
    <row r="141" spans="2:330" hidden="1">
      <c r="B141" s="3"/>
      <c r="C141" s="21" t="s">
        <v>265</v>
      </c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</row>
    <row r="142" spans="2:330" hidden="1">
      <c r="B142" s="3"/>
      <c r="C142" s="18"/>
      <c r="D142" s="18"/>
      <c r="E142" s="18">
        <v>2016</v>
      </c>
      <c r="F142" s="18">
        <v>2017</v>
      </c>
      <c r="G142" s="18">
        <v>2018</v>
      </c>
      <c r="H142" s="18">
        <v>2019</v>
      </c>
      <c r="I142" s="18">
        <v>2020</v>
      </c>
      <c r="J142" s="18">
        <v>2021</v>
      </c>
      <c r="K142" s="18">
        <v>2022</v>
      </c>
      <c r="L142" s="18">
        <v>2023</v>
      </c>
      <c r="M142" s="18">
        <v>2024</v>
      </c>
      <c r="N142" s="18">
        <v>2025</v>
      </c>
      <c r="O142" s="18">
        <v>2026</v>
      </c>
      <c r="P142" s="18">
        <v>2027</v>
      </c>
      <c r="Q142" s="18">
        <v>2028</v>
      </c>
      <c r="R142" s="18">
        <v>2029</v>
      </c>
      <c r="S142" s="18">
        <v>2030</v>
      </c>
      <c r="T142" s="18">
        <v>2031</v>
      </c>
      <c r="U142" s="18">
        <v>2032</v>
      </c>
      <c r="V142" s="18">
        <v>2033</v>
      </c>
      <c r="W142" s="18">
        <v>2034</v>
      </c>
      <c r="X142" s="18">
        <v>2035</v>
      </c>
      <c r="Y142" s="18">
        <v>2036</v>
      </c>
      <c r="Z142" s="18">
        <v>2037</v>
      </c>
      <c r="AA142" s="18">
        <v>2038</v>
      </c>
      <c r="AB142" s="18">
        <v>2039</v>
      </c>
      <c r="AC142" s="18">
        <v>2040</v>
      </c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</row>
    <row r="143" spans="2:330" hidden="1">
      <c r="B143" s="3"/>
      <c r="C143" s="78" t="s">
        <v>172</v>
      </c>
      <c r="D143" s="78" t="str">
        <f>"Kr/"&amp;Sammenligning!$G$9</f>
        <v>Kr/GJ</v>
      </c>
      <c r="E143" s="254">
        <f ca="1">IF(Sammenligning!$G$9="GJ",1,(1/3.6))*(AMV1træ!H52*E$227+AMV1træBP!H52*E$228+AMV3kul!H52*E$229+AMV4træ!H52*E$230+AMV4træBP!H52*E$231+AVV1træ!H52*E$232+AVV1kul!H52*E$233+AVV2træ!H52*E$234+AVV2halm!H52*E$235+AVV2gasGT!H52*E$236+KKV!H52*E$237+HCVgas!H52*E$238+SPolie!H52*E$239+SPgas!H52*E$240+GeoEL!H50*E$241+GeoVa!H50*E$242+VP!H50*E$243+Sol!H50*E$244)</f>
        <v>6.8422992893400325</v>
      </c>
      <c r="F143" s="254">
        <f ca="1">IF(Sammenligning!$G$9="GJ",1,(1/3.6))*(AMV1træ!I52*F$227+AMV1træBP!I52*F$228+AMV3kul!I52*F$229+AMV4træ!I52*F$230+AMV4træBP!I52*F$231+AVV1træ!I52*F$232+AVV1kul!I52*F$233+AVV2træ!I52*F$234+AVV2halm!I52*F$235+AVV2gasGT!I52*F$236+KKV!I52*F$237+HCVgas!I52*F$238+SPolie!I52*F$239+SPgas!I52*F$240+GeoEL!I50*F$241+GeoVa!I50*F$242+VP!I50*F$243+Sol!I50*F$244)</f>
        <v>6.877299470822491</v>
      </c>
      <c r="G143" s="254">
        <f ca="1">IF(Sammenligning!$G$9="GJ",1,(1/3.6))*(AMV1træ!J52*G$227+AMV1træBP!J52*G$228+AMV3kul!J52*G$229+AMV4træ!J52*G$230+AMV4træBP!J52*G$231+AVV1træ!J52*G$232+AVV1kul!J52*G$233+AVV2træ!J52*G$234+AVV2halm!J52*G$235+AVV2gasGT!J52*G$236+KKV!J52*G$237+HCVgas!J52*G$238+SPolie!J52*G$239+SPgas!J52*G$240+GeoEL!J50*G$241+GeoVa!J50*G$242+VP!J50*G$243+Sol!J50*G$244)</f>
        <v>6.9122996523049487</v>
      </c>
      <c r="H143" s="254">
        <f ca="1">IF(Sammenligning!$G$9="GJ",1,(1/3.6))*(AMV1træ!K52*H$227+AMV1træBP!K52*H$228+AMV3kul!K52*H$229+AMV4træ!K52*H$230+AMV4træBP!K52*H$231+AVV1træ!K52*H$232+AVV1kul!K52*H$233+AVV2træ!K52*H$234+AVV2halm!K52*H$235+AVV2gasGT!K52*H$236+KKV!K52*H$237+HCVgas!K52*H$238+SPolie!K52*H$239+SPgas!K52*H$240+GeoEL!K50*H$241+GeoVa!K50*H$242+VP!K50*H$243+Sol!K50*H$244)</f>
        <v>6.9472998337874063</v>
      </c>
      <c r="I143" s="254">
        <f ca="1">IF(Sammenligning!$G$9="GJ",1,(1/3.6))*(AMV1træ!L52*I$227+AMV1træBP!L52*I$228+AMV3kul!L52*I$229+AMV4træ!L52*I$230+AMV4træBP!L52*I$231+AVV1træ!L52*I$232+AVV1kul!L52*I$233+AVV2træ!L52*I$234+AVV2halm!L52*I$235+AVV2gasGT!L52*I$236+KKV!L52*I$237+HCVgas!L52*I$238+SPolie!L52*I$239+SPgas!L52*I$240+GeoEL!L50*I$241+GeoVa!L50*I$242+VP!L50*I$243+Sol!L50*I$244)</f>
        <v>26.543040138341521</v>
      </c>
      <c r="J143" s="254">
        <f ca="1">IF(Sammenligning!$G$9="GJ",1,(1/3.6))*(AMV1træ!M52*J$227+AMV1træBP!M52*J$228+AMV3kul!M52*J$229+AMV4træ!M52*J$230+AMV4træBP!M52*J$231+AVV1træ!M52*J$232+AVV1kul!M52*J$233+AVV2træ!M52*J$234+AVV2halm!M52*J$235+AVV2gasGT!M52*J$236+KKV!M52*J$237+HCVgas!M52*J$238+SPolie!M52*J$239+SPgas!M52*J$240+GeoEL!M50*J$241+GeoVa!M50*J$242+VP!M50*J$243+Sol!M50*J$244)</f>
        <v>24.847461894990964</v>
      </c>
      <c r="K143" s="254">
        <f ca="1">IF(Sammenligning!$G$9="GJ",1,(1/3.6))*(AMV1træ!N52*K$227+AMV1træBP!N52*K$228+AMV3kul!N52*K$229+AMV4træ!N52*K$230+AMV4træBP!N52*K$231+AVV1træ!N52*K$232+AVV1kul!N52*K$233+AVV2træ!N52*K$234+AVV2halm!N52*K$235+AVV2gasGT!N52*K$236+KKV!N52*K$237+HCVgas!N52*K$238+SPolie!N52*K$239+SPgas!N52*K$240+GeoEL!N50*K$241+GeoVa!N50*K$242+VP!N50*K$243+Sol!N50*K$244)</f>
        <v>24.094553929241457</v>
      </c>
      <c r="L143" s="254">
        <f ca="1">IF(Sammenligning!$G$9="GJ",1,(1/3.6))*(AMV1træ!O52*L$227+AMV1træBP!O52*L$228+AMV3kul!O52*L$229+AMV4træ!O52*L$230+AMV4træBP!O52*L$231+AVV1træ!O52*L$232+AVV1kul!O52*L$233+AVV2træ!O52*L$234+AVV2halm!O52*L$235+AVV2gasGT!O52*L$236+KKV!O52*L$237+HCVgas!O52*L$238+SPolie!O52*L$239+SPgas!O52*L$240+GeoEL!O50*L$241+GeoVa!O50*L$242+VP!O50*L$243+Sol!O50*L$244)</f>
        <v>24.186234914711008</v>
      </c>
      <c r="M143" s="254">
        <f ca="1">IF(Sammenligning!$G$9="GJ",1,(1/3.6))*(AMV1træ!P52*M$227+AMV1træBP!P52*M$228+AMV3kul!P52*M$229+AMV4træ!P52*M$230+AMV4træBP!P52*M$231+AVV1træ!P52*M$232+AVV1kul!P52*M$233+AVV2træ!P52*M$234+AVV2halm!P52*M$235+AVV2gasGT!P52*M$236+KKV!P52*M$237+HCVgas!P52*M$238+SPolie!P52*M$239+SPgas!P52*M$240+GeoEL!P50*M$241+GeoVa!P50*M$242+VP!P50*M$243+Sol!P50*M$244)</f>
        <v>25.815781507069108</v>
      </c>
      <c r="N143" s="254">
        <f ca="1">IF(Sammenligning!$G$9="GJ",1,(1/3.6))*(AMV1træ!Q52*N$227+AMV1træBP!Q52*N$228+AMV3kul!Q52*N$229+AMV4træ!Q52*N$230+AMV4træBP!Q52*N$231+AVV1træ!Q52*N$232+AVV1kul!Q52*N$233+AVV2træ!Q52*N$234+AVV2halm!Q52*N$235+AVV2gasGT!Q52*N$236+KKV!Q52*N$237+HCVgas!Q52*N$238+SPolie!Q52*N$239+SPgas!Q52*N$240+GeoEL!Q50*N$241+GeoVa!Q50*N$242+VP!Q50*N$243+Sol!Q50*N$244)</f>
        <v>22.888382965544427</v>
      </c>
      <c r="O143" s="254">
        <f ca="1">IF(Sammenligning!$G$9="GJ",1,(1/3.6))*(AMV1træ!R52*O$227+AMV1træBP!R52*O$228+AMV3kul!R52*O$229+AMV4træ!R52*O$230+AMV4træBP!R52*O$231+AVV1træ!R52*O$232+AVV1kul!R52*O$233+AVV2træ!R52*O$234+AVV2halm!R52*O$235+AVV2gasGT!R52*O$236+KKV!R52*O$237+HCVgas!R52*O$238+SPolie!R52*O$239+SPgas!R52*O$240+GeoEL!R50*O$241+GeoVa!R50*O$242+VP!R50*O$243+Sol!R50*O$244)</f>
        <v>25.016179240967887</v>
      </c>
      <c r="P143" s="254">
        <f ca="1">IF(Sammenligning!$G$9="GJ",1,(1/3.6))*(AMV1træ!S52*P$227+AMV1træBP!S52*P$228+AMV3kul!S52*P$229+AMV4træ!S52*P$230+AMV4træBP!S52*P$231+AVV1træ!S52*P$232+AVV1kul!S52*P$233+AVV2træ!S52*P$234+AVV2halm!S52*P$235+AVV2gasGT!S52*P$236+KKV!S52*P$237+HCVgas!S52*P$238+SPolie!S52*P$239+SPgas!S52*P$240+GeoEL!S50*P$241+GeoVa!S50*P$242+VP!S50*P$243+Sol!S50*P$244)</f>
        <v>27.444736412333317</v>
      </c>
      <c r="Q143" s="254">
        <f ca="1">IF(Sammenligning!$G$9="GJ",1,(1/3.6))*(AMV1træ!T52*Q$227+AMV1træBP!T52*Q$228+AMV3kul!T52*Q$229+AMV4træ!T52*Q$230+AMV4træBP!T52*Q$231+AVV1træ!T52*Q$232+AVV1kul!T52*Q$233+AVV2træ!T52*Q$234+AVV2halm!T52*Q$235+AVV2gasGT!T52*Q$236+KKV!T52*Q$237+HCVgas!T52*Q$238+SPolie!T52*Q$239+SPgas!T52*Q$240+GeoEL!T50*Q$241+GeoVa!T50*Q$242+VP!T50*Q$243+Sol!T50*Q$244)</f>
        <v>30.093400258681893</v>
      </c>
      <c r="R143" s="254">
        <f ca="1">IF(Sammenligning!$G$9="GJ",1,(1/3.6))*(AMV1træ!U52*R$227+AMV1træBP!U52*R$228+AMV3kul!U52*R$229+AMV4træ!U52*R$230+AMV4træBP!U52*R$231+AVV1træ!U52*R$232+AVV1kul!U52*R$233+AVV2træ!U52*R$234+AVV2halm!U52*R$235+AVV2gasGT!U52*R$236+KKV!U52*R$237+HCVgas!U52*R$238+SPolie!U52*R$239+SPgas!U52*R$240+GeoEL!U50*R$241+GeoVa!U50*R$242+VP!U50*R$243+Sol!U50*R$244)</f>
        <v>33.00399039651456</v>
      </c>
      <c r="S143" s="254">
        <f ca="1">IF(Sammenligning!$G$9="GJ",1,(1/3.6))*(AMV1træ!V52*S$227+AMV1træBP!V52*S$228+AMV3kul!V52*S$229+AMV4træ!V52*S$230+AMV4træBP!V52*S$231+AVV1træ!V52*S$232+AVV1kul!V52*S$233+AVV2træ!V52*S$234+AVV2halm!V52*S$235+AVV2gasGT!V52*S$236+KKV!V52*S$237+HCVgas!V52*S$238+SPolie!V52*S$239+SPgas!V52*S$240+GeoEL!V50*S$241+GeoVa!V50*S$242+VP!V50*S$243+Sol!V50*S$244)</f>
        <v>36.230321376177962</v>
      </c>
      <c r="T143" s="254">
        <f ca="1">IF(Sammenligning!$G$9="GJ",1,(1/3.6))*(AMV1træ!W52*T$227+AMV1træBP!W52*T$228+AMV3kul!W52*T$229+AMV4træ!W52*T$230+AMV4træBP!W52*T$231+AVV1træ!W52*T$232+AVV1kul!W52*T$233+AVV2træ!W52*T$234+AVV2halm!W52*T$235+AVV2gasGT!W52*T$236+KKV!W52*T$237+HCVgas!W52*T$238+SPolie!W52*T$239+SPgas!W52*T$240+GeoEL!W50*T$241+GeoVa!W50*T$242+VP!W50*T$243+Sol!W50*T$244)</f>
        <v>26.566276526894523</v>
      </c>
      <c r="U143" s="254">
        <f ca="1">IF(Sammenligning!$G$9="GJ",1,(1/3.6))*(AMV1træ!X52*U$227+AMV1træBP!X52*U$228+AMV3kul!X52*U$229+AMV4træ!X52*U$230+AMV4træBP!X52*U$231+AVV1træ!X52*U$232+AVV1kul!X52*U$233+AVV2træ!X52*U$234+AVV2halm!X52*U$235+AVV2gasGT!X52*U$236+KKV!X52*U$237+HCVgas!X52*U$238+SPolie!X52*U$239+SPgas!X52*U$240+GeoEL!X50*U$241+GeoVa!X50*U$242+VP!X50*U$243+Sol!X50*U$244)</f>
        <v>27.438848374496434</v>
      </c>
      <c r="V143" s="254">
        <f ca="1">IF(Sammenligning!$G$9="GJ",1,(1/3.6))*(AMV1træ!Y52*V$227+AMV1træBP!Y52*V$228+AMV3kul!Y52*V$229+AMV4træ!Y52*V$230+AMV4træBP!Y52*V$231+AVV1træ!Y52*V$232+AVV1kul!Y52*V$233+AVV2træ!Y52*V$234+AVV2halm!Y52*V$235+AVV2gasGT!Y52*V$236+KKV!Y52*V$237+HCVgas!Y52*V$238+SPolie!Y52*V$239+SPgas!Y52*V$240+GeoEL!Y50*V$241+GeoVa!Y50*V$242+VP!Y50*V$243+Sol!Y50*V$244)</f>
        <v>27.438848374496434</v>
      </c>
      <c r="W143" s="254">
        <f ca="1">IF(Sammenligning!$G$9="GJ",1,(1/3.6))*(AMV1træ!Z52*W$227+AMV1træBP!Z52*W$228+AMV3kul!Z52*W$229+AMV4træ!Z52*W$230+AMV4træBP!Z52*W$231+AVV1træ!Z52*W$232+AVV1kul!Z52*W$233+AVV2træ!Z52*W$234+AVV2halm!Z52*W$235+AVV2gasGT!Z52*W$236+KKV!Z52*W$237+HCVgas!Z52*W$238+SPolie!Z52*W$239+SPgas!Z52*W$240+GeoEL!Z50*W$241+GeoVa!Z50*W$242+VP!Z50*W$243+Sol!Z50*W$244)</f>
        <v>27.438848374496434</v>
      </c>
      <c r="X143" s="254">
        <f ca="1">IF(Sammenligning!$G$9="GJ",1,(1/3.6))*(AMV1træ!AA52*X$227+AMV1træBP!AA52*X$228+AMV3kul!AA52*X$229+AMV4træ!AA52*X$230+AMV4træBP!AA52*X$231+AVV1træ!AA52*X$232+AVV1kul!AA52*X$233+AVV2træ!AA52*X$234+AVV2halm!AA52*X$235+AVV2gasGT!AA52*X$236+KKV!AA52*X$237+HCVgas!AA52*X$238+SPolie!AA52*X$239+SPgas!AA52*X$240+GeoEL!AA50*X$241+GeoVa!AA50*X$242+VP!AA50*X$243+Sol!AA50*X$244)</f>
        <v>27.438848374496434</v>
      </c>
      <c r="Y143" s="254">
        <f ca="1">IF(Sammenligning!$G$9="GJ",1,(1/3.6))*(AMV1træ!AB52*Y$227+AMV1træBP!AB52*Y$228+AMV3kul!AB52*Y$229+AMV4træ!AB52*Y$230+AMV4træBP!AB52*Y$231+AVV1træ!AB52*Y$232+AVV1kul!AB52*Y$233+AVV2træ!AB52*Y$234+AVV2halm!AB52*Y$235+AVV2gasGT!AB52*Y$236+KKV!AB52*Y$237+HCVgas!AB52*Y$238+SPolie!AB52*Y$239+SPgas!AB52*Y$240+GeoEL!AB50*Y$241+GeoVa!AB50*Y$242+VP!AB50*Y$243+Sol!AB50*Y$244)</f>
        <v>28.067823661376689</v>
      </c>
      <c r="Z143" s="254">
        <f ca="1">IF(Sammenligning!$G$9="GJ",1,(1/3.6))*(AMV1træ!AC52*Z$227+AMV1træBP!AC52*Z$228+AMV3kul!AC52*Z$229+AMV4træ!AC52*Z$230+AMV4træBP!AC52*Z$231+AVV1træ!AC52*Z$232+AVV1kul!AC52*Z$233+AVV2træ!AC52*Z$234+AVV2halm!AC52*Z$235+AVV2gasGT!AC52*Z$236+KKV!AC52*Z$237+HCVgas!AC52*Z$238+SPolie!AC52*Z$239+SPgas!AC52*Z$240+GeoEL!AC50*Z$241+GeoVa!AC50*Z$242+VP!AC50*Z$243+Sol!AC50*Z$244)</f>
        <v>28.71329868838091</v>
      </c>
      <c r="AA143" s="254">
        <f ca="1">IF(Sammenligning!$G$9="GJ",1,(1/3.6))*(AMV1træ!AD52*AA$227+AMV1træBP!AD52*AA$228+AMV3kul!AD52*AA$229+AMV4træ!AD52*AA$230+AMV4træBP!AD52*AA$231+AVV1træ!AD52*AA$232+AVV1kul!AD52*AA$233+AVV2træ!AD52*AA$234+AVV2halm!AD52*AA$235+AVV2gasGT!AD52*AA$236+KKV!AD52*AA$237+HCVgas!AD52*AA$238+SPolie!AD52*AA$239+SPgas!AD52*AA$240+GeoEL!AD50*AA$241+GeoVa!AD50*AA$242+VP!AD50*AA$243+Sol!AD50*AA$244)</f>
        <v>29.375827859988171</v>
      </c>
      <c r="AB143" s="254">
        <f ca="1">IF(Sammenligning!$G$9="GJ",1,(1/3.6))*(AMV1træ!AE52*AB$227+AMV1træBP!AE52*AB$228+AMV3kul!AE52*AB$229+AMV4træ!AE52*AB$230+AMV4træBP!AE52*AB$231+AVV1træ!AE52*AB$232+AVV1kul!AE52*AB$233+AVV2træ!AE52*AB$234+AVV2halm!AE52*AB$235+AVV2gasGT!AE52*AB$236+KKV!AE52*AB$237+HCVgas!AE52*AB$238+SPolie!AE52*AB$239+SPgas!AE52*AB$240+GeoEL!AE50*AB$241+GeoVa!AE50*AB$242+VP!AE50*AB$243+Sol!AE50*AB$244)</f>
        <v>30.055988710324723</v>
      </c>
      <c r="AC143" s="254">
        <f ca="1">IF(Sammenligning!$G$9="GJ",1,(1/3.6))*(AMV1træ!AF52*AC$227+AMV1træBP!AF52*AC$228+AMV3kul!AF52*AC$229+AMV4træ!AF52*AC$230+AMV4træBP!AF52*AC$231+AVV1træ!AF52*AC$232+AVV1kul!AF52*AC$233+AVV2træ!AF52*AC$234+AVV2halm!AF52*AC$235+AVV2gasGT!AF52*AC$236+KKV!AF52*AC$237+HCVgas!AF52*AC$238+SPolie!AF52*AC$239+SPgas!AF52*AC$240+GeoEL!AF50*AC$241+GeoVa!AF50*AC$242+VP!AF50*AC$243+Sol!AF50*AC$244)</f>
        <v>30.75438306364795</v>
      </c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54">
        <f ca="1">IF(Sammenligning!$G$9="GJ",1,(1/3.6))*(AMV1træ!AH52*BC$227+AMV1træBP!AH52*BC$228+AMV3kul!AH52*BC$229+AMV4træ!AH52*BC$230+AMV4træBP!AH52*BC$231+AVV1træ!AH52*BC$232+AVV1kul!AH52*BC$233+AVV2træ!AH52*BC$234+AVV2halm!AH52*BC$235+AVV2gasGT!AH52*BC$236+KKV!AH52*BC$237+HCVgas!AH52*BC$238+SPolie!AH52*BC$239+SPgas!AH52*BC$240+GeoEL!AH50*BC$241+GeoVa!AH50*BC$242+VP!AH50*BC$243+Sol!AH50*BC$244)</f>
        <v>0</v>
      </c>
    </row>
    <row r="144" spans="2:330" hidden="1">
      <c r="B144" s="3"/>
      <c r="C144" s="24" t="s">
        <v>173</v>
      </c>
      <c r="D144" s="24" t="str">
        <f>"Kr/"&amp;Sammenligning!$G$9</f>
        <v>Kr/GJ</v>
      </c>
      <c r="E144" s="246">
        <f ca="1">IF(Sammenligning!$G$9="GJ",1,(1/3.6))*(AMV1træ!H53*E$227+AMV1træBP!H53*E$228+AMV3kul!H53*E$229+AMV4træ!H53*E$230+AMV4træBP!H53*E$231+AVV1træ!H53*E$232+AVV1kul!H53*E$233+AVV2træ!H53*E$234+AVV2halm!H53*E$235+AVV2gasGT!H53*E$236+KKV!H53*E$237+HCVgas!H53*E$238+SPolie!H53*E$239+SPgas!H53*E$240+GeoEL!H51*E$241+GeoVa!H51*E$242+VP!H51*E$243+Sol!H51*E$244)</f>
        <v>3.1422542832455886</v>
      </c>
      <c r="F144" s="246">
        <f ca="1">IF(Sammenligning!$G$9="GJ",1,(1/3.6))*(AMV1træ!I53*F$227+AMV1træBP!I53*F$228+AMV3kul!I53*F$229+AMV4træ!I53*F$230+AMV4træBP!I53*F$231+AVV1træ!I53*F$232+AVV1kul!I53*F$233+AVV2træ!I53*F$234+AVV2halm!I53*F$235+AVV2gasGT!I53*F$236+KKV!I53*F$237+HCVgas!I53*F$238+SPolie!I53*F$239+SPgas!I53*F$240+GeoEL!I51*F$241+GeoVa!I51*F$242+VP!I51*F$243+Sol!I51*F$244)</f>
        <v>3.1443890609034404</v>
      </c>
      <c r="G144" s="246">
        <f ca="1">IF(Sammenligning!$G$9="GJ",1,(1/3.6))*(AMV1træ!J53*G$227+AMV1træBP!J53*G$228+AMV3kul!J53*G$229+AMV4træ!J53*G$230+AMV4træBP!J53*G$231+AVV1træ!J53*G$232+AVV1kul!J53*G$233+AVV2træ!J53*G$234+AVV2halm!J53*G$235+AVV2gasGT!J53*G$236+KKV!J53*G$237+HCVgas!J53*G$238+SPolie!J53*G$239+SPgas!J53*G$240+GeoEL!J51*G$241+GeoVa!J51*G$242+VP!J51*G$243+Sol!J51*G$244)</f>
        <v>3.1465238385612921</v>
      </c>
      <c r="H144" s="246">
        <f ca="1">IF(Sammenligning!$G$9="GJ",1,(1/3.6))*(AMV1træ!K53*H$227+AMV1træBP!K53*H$228+AMV3kul!K53*H$229+AMV4træ!K53*H$230+AMV4træBP!K53*H$231+AVV1træ!K53*H$232+AVV1kul!K53*H$233+AVV2træ!K53*H$234+AVV2halm!K53*H$235+AVV2gasGT!K53*H$236+KKV!K53*H$237+HCVgas!K53*H$238+SPolie!K53*H$239+SPgas!K53*H$240+GeoEL!K51*H$241+GeoVa!K51*H$242+VP!K51*H$243+Sol!K51*H$244)</f>
        <v>3.1486586162191443</v>
      </c>
      <c r="I144" s="246">
        <f ca="1">IF(Sammenligning!$G$9="GJ",1,(1/3.6))*(AMV1træ!L53*I$227+AMV1træBP!L53*I$228+AMV3kul!L53*I$229+AMV4træ!L53*I$230+AMV4træBP!L53*I$231+AVV1træ!L53*I$232+AVV1kul!L53*I$233+AVV2træ!L53*I$234+AVV2halm!L53*I$235+AVV2gasGT!L53*I$236+KKV!L53*I$237+HCVgas!L53*I$238+SPolie!L53*I$239+SPgas!L53*I$240+GeoEL!L51*I$241+GeoVa!L51*I$242+VP!L51*I$243+Sol!L51*I$244)</f>
        <v>12.407021911431139</v>
      </c>
      <c r="J144" s="246">
        <f ca="1">IF(Sammenligning!$G$9="GJ",1,(1/3.6))*(AMV1træ!M53*J$227+AMV1træBP!M53*J$228+AMV3kul!M53*J$229+AMV4træ!M53*J$230+AMV4træBP!M53*J$231+AVV1træ!M53*J$232+AVV1kul!M53*J$233+AVV2træ!M53*J$234+AVV2halm!M53*J$235+AVV2gasGT!M53*J$236+KKV!M53*J$237+HCVgas!M53*J$238+SPolie!M53*J$239+SPgas!M53*J$240+GeoEL!M51*J$241+GeoVa!M51*J$242+VP!M51*J$243+Sol!M51*J$244)</f>
        <v>11.50604151455231</v>
      </c>
      <c r="K144" s="246">
        <f ca="1">IF(Sammenligning!$G$9="GJ",1,(1/3.6))*(AMV1træ!N53*K$227+AMV1træBP!N53*K$228+AMV3kul!N53*K$229+AMV4træ!N53*K$230+AMV4træBP!N53*K$231+AVV1træ!N53*K$232+AVV1kul!N53*K$233+AVV2træ!N53*K$234+AVV2halm!N53*K$235+AVV2gasGT!N53*K$236+KKV!N53*K$237+HCVgas!N53*K$238+SPolie!N53*K$239+SPgas!N53*K$240+GeoEL!N51*K$241+GeoVa!N51*K$242+VP!N51*K$243+Sol!N51*K$244)</f>
        <v>11.031523071253686</v>
      </c>
      <c r="L144" s="246">
        <f ca="1">IF(Sammenligning!$G$9="GJ",1,(1/3.6))*(AMV1træ!O53*L$227+AMV1træBP!O53*L$228+AMV3kul!O53*L$229+AMV4træ!O53*L$230+AMV4træBP!O53*L$231+AVV1træ!O53*L$232+AVV1kul!O53*L$233+AVV2træ!O53*L$234+AVV2halm!O53*L$235+AVV2gasGT!O53*L$236+KKV!O53*L$237+HCVgas!O53*L$238+SPolie!O53*L$239+SPgas!O53*L$240+GeoEL!O51*L$241+GeoVa!O51*L$242+VP!O51*L$243+Sol!O51*L$244)</f>
        <v>10.945746822455808</v>
      </c>
      <c r="M144" s="246">
        <f ca="1">IF(Sammenligning!$G$9="GJ",1,(1/3.6))*(AMV1træ!P53*M$227+AMV1træBP!P53*M$228+AMV3kul!P53*M$229+AMV4træ!P53*M$230+AMV4træBP!P53*M$231+AVV1træ!P53*M$232+AVV1kul!P53*M$233+AVV2træ!P53*M$234+AVV2halm!P53*M$235+AVV2gasGT!P53*M$236+KKV!P53*M$237+HCVgas!P53*M$238+SPolie!P53*M$239+SPgas!P53*M$240+GeoEL!P51*M$241+GeoVa!P51*M$242+VP!P51*M$243+Sol!P51*M$244)</f>
        <v>11.573338408237397</v>
      </c>
      <c r="N144" s="246">
        <f ca="1">IF(Sammenligning!$G$9="GJ",1,(1/3.6))*(AMV1træ!Q53*N$227+AMV1træBP!Q53*N$228+AMV3kul!Q53*N$229+AMV4træ!Q53*N$230+AMV4træBP!Q53*N$231+AVV1træ!Q53*N$232+AVV1kul!Q53*N$233+AVV2træ!Q53*N$234+AVV2halm!Q53*N$235+AVV2gasGT!Q53*N$236+KKV!Q53*N$237+HCVgas!Q53*N$238+SPolie!Q53*N$239+SPgas!Q53*N$240+GeoEL!Q51*N$241+GeoVa!Q51*N$242+VP!Q51*N$243+Sol!Q51*N$244)</f>
        <v>10.052797075944939</v>
      </c>
      <c r="O144" s="246">
        <f ca="1">IF(Sammenligning!$G$9="GJ",1,(1/3.6))*(AMV1træ!R53*O$227+AMV1træBP!R53*O$228+AMV3kul!R53*O$229+AMV4træ!R53*O$230+AMV4træBP!R53*O$231+AVV1træ!R53*O$232+AVV1kul!R53*O$233+AVV2træ!R53*O$234+AVV2halm!R53*O$235+AVV2gasGT!R53*O$236+KKV!R53*O$237+HCVgas!R53*O$238+SPolie!R53*O$239+SPgas!R53*O$240+GeoEL!R51*O$241+GeoVa!R51*O$242+VP!R51*O$243+Sol!R51*O$244)</f>
        <v>10.897878222272141</v>
      </c>
      <c r="P144" s="246">
        <f ca="1">IF(Sammenligning!$G$9="GJ",1,(1/3.6))*(AMV1træ!S53*P$227+AMV1træBP!S53*P$228+AMV3kul!S53*P$229+AMV4træ!S53*P$230+AMV4træBP!S53*P$231+AVV1træ!S53*P$232+AVV1kul!S53*P$233+AVV2træ!S53*P$234+AVV2halm!S53*P$235+AVV2gasGT!S53*P$236+KKV!S53*P$237+HCVgas!S53*P$238+SPolie!S53*P$239+SPgas!S53*P$240+GeoEL!S51*P$241+GeoVa!S51*P$242+VP!S51*P$243+Sol!S51*P$244)</f>
        <v>11.826427832329779</v>
      </c>
      <c r="Q144" s="246">
        <f ca="1">IF(Sammenligning!$G$9="GJ",1,(1/3.6))*(AMV1træ!T53*Q$227+AMV1træBP!T53*Q$228+AMV3kul!T53*Q$229+AMV4træ!T53*Q$230+AMV4træBP!T53*Q$231+AVV1træ!T53*Q$232+AVV1kul!T53*Q$233+AVV2træ!T53*Q$234+AVV2halm!T53*Q$235+AVV2gasGT!T53*Q$236+KKV!T53*Q$237+HCVgas!T53*Q$238+SPolie!T53*Q$239+SPgas!T53*Q$240+GeoEL!T51*Q$241+GeoVa!T51*Q$242+VP!T51*Q$243+Sol!T51*Q$244)</f>
        <v>12.853573182631502</v>
      </c>
      <c r="R144" s="246">
        <f ca="1">IF(Sammenligning!$G$9="GJ",1,(1/3.6))*(AMV1træ!U53*R$227+AMV1træBP!U53*R$228+AMV3kul!U53*R$229+AMV4træ!U53*R$230+AMV4træBP!U53*R$231+AVV1træ!U53*R$232+AVV1kul!U53*R$233+AVV2træ!U53*R$234+AVV2halm!U53*R$235+AVV2gasGT!U53*R$236+KKV!U53*R$237+HCVgas!U53*R$238+SPolie!U53*R$239+SPgas!U53*R$240+GeoEL!U51*R$241+GeoVa!U51*R$242+VP!U51*R$243+Sol!U51*R$244)</f>
        <v>13.998500559396463</v>
      </c>
      <c r="S144" s="246">
        <f ca="1">IF(Sammenligning!$G$9="GJ",1,(1/3.6))*(AMV1træ!V53*S$227+AMV1træBP!V53*S$228+AMV3kul!V53*S$229+AMV4træ!V53*S$230+AMV4træBP!V53*S$231+AVV1træ!V53*S$232+AVV1kul!V53*S$233+AVV2træ!V53*S$234+AVV2halm!V53*S$235+AVV2gasGT!V53*S$236+KKV!V53*S$237+HCVgas!V53*S$238+SPolie!V53*S$239+SPgas!V53*S$240+GeoEL!V51*S$241+GeoVa!V51*S$242+VP!V51*S$243+Sol!V51*S$244)</f>
        <v>15.285932779898646</v>
      </c>
      <c r="T144" s="246">
        <f ca="1">IF(Sammenligning!$G$9="GJ",1,(1/3.6))*(AMV1træ!W53*T$227+AMV1træBP!W53*T$228+AMV3kul!W53*T$229+AMV4træ!W53*T$230+AMV4træBP!W53*T$231+AVV1træ!W53*T$232+AVV1kul!W53*T$233+AVV2træ!W53*T$234+AVV2halm!W53*T$235+AVV2gasGT!W53*T$236+KKV!W53*T$237+HCVgas!W53*T$238+SPolie!W53*T$239+SPgas!W53*T$240+GeoEL!W51*T$241+GeoVa!W51*T$242+VP!W51*T$243+Sol!W51*T$244)</f>
        <v>11.169037926054171</v>
      </c>
      <c r="U144" s="246">
        <f ca="1">IF(Sammenligning!$G$9="GJ",1,(1/3.6))*(AMV1træ!X53*U$227+AMV1træBP!X53*U$228+AMV3kul!X53*U$229+AMV4træ!X53*U$230+AMV4træBP!X53*U$231+AVV1træ!X53*U$232+AVV1kul!X53*U$233+AVV2træ!X53*U$234+AVV2halm!X53*U$235+AVV2gasGT!X53*U$236+KKV!X53*U$237+HCVgas!X53*U$238+SPolie!X53*U$239+SPgas!X53*U$240+GeoEL!X51*U$241+GeoVa!X51*U$242+VP!X51*U$243+Sol!X51*U$244)</f>
        <v>11.169037926054171</v>
      </c>
      <c r="V144" s="246">
        <f ca="1">IF(Sammenligning!$G$9="GJ",1,(1/3.6))*(AMV1træ!Y53*V$227+AMV1træBP!Y53*V$228+AMV3kul!Y53*V$229+AMV4træ!Y53*V$230+AMV4træBP!Y53*V$231+AVV1træ!Y53*V$232+AVV1kul!Y53*V$233+AVV2træ!Y53*V$234+AVV2halm!Y53*V$235+AVV2gasGT!Y53*V$236+KKV!Y53*V$237+HCVgas!Y53*V$238+SPolie!Y53*V$239+SPgas!Y53*V$240+GeoEL!Y51*V$241+GeoVa!Y51*V$242+VP!Y51*V$243+Sol!Y51*V$244)</f>
        <v>11.169037926054171</v>
      </c>
      <c r="W144" s="246">
        <f ca="1">IF(Sammenligning!$G$9="GJ",1,(1/3.6))*(AMV1træ!Z53*W$227+AMV1træBP!Z53*W$228+AMV3kul!Z53*W$229+AMV4træ!Z53*W$230+AMV4træBP!Z53*W$231+AVV1træ!Z53*W$232+AVV1kul!Z53*W$233+AVV2træ!Z53*W$234+AVV2halm!Z53*W$235+AVV2gasGT!Z53*W$236+KKV!Z53*W$237+HCVgas!Z53*W$238+SPolie!Z53*W$239+SPgas!Z53*W$240+GeoEL!Z51*W$241+GeoVa!Z51*W$242+VP!Z51*W$243+Sol!Z51*W$244)</f>
        <v>11.169037926054171</v>
      </c>
      <c r="X144" s="246">
        <f ca="1">IF(Sammenligning!$G$9="GJ",1,(1/3.6))*(AMV1træ!AA53*X$227+AMV1træBP!AA53*X$228+AMV3kul!AA53*X$229+AMV4træ!AA53*X$230+AMV4træBP!AA53*X$231+AVV1træ!AA53*X$232+AVV1kul!AA53*X$233+AVV2træ!AA53*X$234+AVV2halm!AA53*X$235+AVV2gasGT!AA53*X$236+KKV!AA53*X$237+HCVgas!AA53*X$238+SPolie!AA53*X$239+SPgas!AA53*X$240+GeoEL!AA51*X$241+GeoVa!AA51*X$242+VP!AA51*X$243+Sol!AA51*X$244)</f>
        <v>11.169037926054171</v>
      </c>
      <c r="Y144" s="246">
        <f ca="1">IF(Sammenligning!$G$9="GJ",1,(1/3.6))*(AMV1træ!AB53*Y$227+AMV1træBP!AB53*Y$228+AMV3kul!AB53*Y$229+AMV4træ!AB53*Y$230+AMV4træBP!AB53*Y$231+AVV1træ!AB53*Y$232+AVV1kul!AB53*Y$233+AVV2træ!AB53*Y$234+AVV2halm!AB53*Y$235+AVV2gasGT!AB53*Y$236+KKV!AB53*Y$237+HCVgas!AB53*Y$238+SPolie!AB53*Y$239+SPgas!AB53*Y$240+GeoEL!AB51*Y$241+GeoVa!AB51*Y$242+VP!AB51*Y$243+Sol!AB51*Y$244)</f>
        <v>11.452849952996491</v>
      </c>
      <c r="Z144" s="246">
        <f ca="1">IF(Sammenligning!$G$9="GJ",1,(1/3.6))*(AMV1træ!AC53*Z$227+AMV1træBP!AC53*Z$228+AMV3kul!AC53*Z$229+AMV4træ!AC53*Z$230+AMV4træBP!AC53*Z$231+AVV1træ!AC53*Z$232+AVV1kul!AC53*Z$233+AVV2træ!AC53*Z$234+AVV2halm!AC53*Z$235+AVV2gasGT!AC53*Z$236+KKV!AC53*Z$237+HCVgas!AC53*Z$238+SPolie!AC53*Z$239+SPgas!AC53*Z$240+GeoEL!AC51*Z$241+GeoVa!AC51*Z$242+VP!AC51*Z$243+Sol!AC51*Z$244)</f>
        <v>11.744250164805063</v>
      </c>
      <c r="AA144" s="246">
        <f ca="1">IF(Sammenligning!$G$9="GJ",1,(1/3.6))*(AMV1træ!AD53*AA$227+AMV1træBP!AD53*AA$228+AMV3kul!AD53*AA$229+AMV4træ!AD53*AA$230+AMV4træBP!AD53*AA$231+AVV1træ!AD53*AA$232+AVV1kul!AD53*AA$233+AVV2træ!AD53*AA$234+AVV2halm!AD53*AA$235+AVV2gasGT!AD53*AA$236+KKV!AD53*AA$237+HCVgas!AD53*AA$238+SPolie!AD53*AA$239+SPgas!AD53*AA$240+GeoEL!AD51*AA$241+GeoVa!AD51*AA$242+VP!AD51*AA$243+Sol!AD51*AA$244)</f>
        <v>12.043495437443916</v>
      </c>
      <c r="AB144" s="246">
        <f ca="1">IF(Sammenligning!$G$9="GJ",1,(1/3.6))*(AMV1træ!AE53*AB$227+AMV1træBP!AE53*AB$228+AMV3kul!AE53*AB$229+AMV4træ!AE53*AB$230+AMV4træBP!AE53*AB$231+AVV1træ!AE53*AB$232+AVV1kul!AE53*AB$233+AVV2træ!AE53*AB$234+AVV2halm!AE53*AB$235+AVV2gasGT!AE53*AB$236+KKV!AE53*AB$237+HCVgas!AE53*AB$238+SPolie!AE53*AB$239+SPgas!AE53*AB$240+GeoEL!AE51*AB$241+GeoVa!AE51*AB$242+VP!AE51*AB$243+Sol!AE51*AB$244)</f>
        <v>12.350853401711923</v>
      </c>
      <c r="AC144" s="246">
        <f ca="1">IF(Sammenligning!$G$9="GJ",1,(1/3.6))*(AMV1træ!AF53*AC$227+AMV1træBP!AF53*AC$228+AMV3kul!AF53*AC$229+AMV4træ!AF53*AC$230+AMV4træBP!AF53*AC$231+AVV1træ!AF53*AC$232+AVV1kul!AF53*AC$233+AVV2træ!AF53*AC$234+AVV2halm!AF53*AC$235+AVV2gasGT!AF53*AC$236+KKV!AF53*AC$237+HCVgas!AF53*AC$238+SPolie!AF53*AC$239+SPgas!AF53*AC$240+GeoEL!AF51*AC$241+GeoVa!AF51*AC$242+VP!AF51*AC$243+Sol!AF51*AC$244)</f>
        <v>12.666602983742278</v>
      </c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46">
        <f ca="1">IF(Sammenligning!$G$9="GJ",1,(1/3.6))*(AMV1træ!AH53*BC$227+AMV1træBP!AH53*BC$228+AMV3kul!AH53*BC$229+AMV4træ!AH53*BC$230+AMV4træBP!AH53*BC$231+AVV1træ!AH53*BC$232+AVV1kul!AH53*BC$233+AVV2træ!AH53*BC$234+AVV2halm!AH53*BC$235+AVV2gasGT!AH53*BC$236+KKV!AH53*BC$237+HCVgas!AH53*BC$238+SPolie!AH53*BC$239+SPgas!AH53*BC$240+GeoEL!AH51*BC$241+GeoVa!AH51*BC$242+VP!AH51*BC$243+Sol!AH51*BC$244)</f>
        <v>0</v>
      </c>
    </row>
    <row r="145" spans="2:332" hidden="1">
      <c r="B145" s="3"/>
      <c r="C145" s="24" t="s">
        <v>31</v>
      </c>
      <c r="D145" s="24" t="str">
        <f>"Kr/"&amp;Sammenligning!$G$9</f>
        <v>Kr/GJ</v>
      </c>
      <c r="E145" s="246">
        <f ca="1">IF(Sammenligning!$G$9="GJ",1,(1/3.6))*(AMV1træ!H56*E$227+AMV1træBP!H56*E$228+AMV3kul!H54*E$229+AMV4træ!H54*E$230+AMV4træBP!H54*E$231+AVV1træ!H54*E$232+AVV1kul!H54*E$233+AVV2træ!H54*E$234+AVV2halm!H54*E$235+AVV2gasGT!H54*E$236+KKV!H54*E$237+HCVgas!H54*E$238+SPolie!H54*E$239+SPgas!H54*E$240+GeoEL!H52*E$241+GeoVa!H52*E$242+VP!H52*E$243+Sol!H52*E$244)</f>
        <v>2.6531933551929692</v>
      </c>
      <c r="F145" s="246">
        <f ca="1">IF(Sammenligning!$G$9="GJ",1,(1/3.6))*(AMV1træ!I56*F$227+AMV1træBP!I56*F$228+AMV3kul!I54*F$229+AMV4træ!I54*F$230+AMV4træBP!I54*F$231+AVV1træ!I54*F$232+AVV1kul!I54*F$233+AVV2træ!I54*F$234+AVV2halm!I54*F$235+AVV2gasGT!I54*F$236+KKV!I54*F$237+HCVgas!I54*F$238+SPolie!I54*F$239+SPgas!I54*F$240+GeoEL!I52*F$241+GeoVa!I52*F$242+VP!I52*F$243+Sol!I52*F$244)</f>
        <v>2.6531933551929692</v>
      </c>
      <c r="G145" s="246">
        <f ca="1">IF(Sammenligning!$G$9="GJ",1,(1/3.6))*(AMV1træ!J56*G$227+AMV1træBP!J56*G$228+AMV3kul!J54*G$229+AMV4træ!J54*G$230+AMV4træBP!J54*G$231+AVV1træ!J54*G$232+AVV1kul!J54*G$233+AVV2træ!J54*G$234+AVV2halm!J54*G$235+AVV2gasGT!J54*G$236+KKV!J54*G$237+HCVgas!J54*G$238+SPolie!J54*G$239+SPgas!J54*G$240+GeoEL!J52*G$241+GeoVa!J52*G$242+VP!J52*G$243+Sol!J52*G$244)</f>
        <v>2.6531933551929692</v>
      </c>
      <c r="H145" s="246">
        <f ca="1">IF(Sammenligning!$G$9="GJ",1,(1/3.6))*(AMV1træ!K56*H$227+AMV1træBP!K56*H$228+AMV3kul!K54*H$229+AMV4træ!K54*H$230+AMV4træBP!K54*H$231+AVV1træ!K54*H$232+AVV1kul!K54*H$233+AVV2træ!K54*H$234+AVV2halm!K54*H$235+AVV2gasGT!K54*H$236+KKV!K54*H$237+HCVgas!K54*H$238+SPolie!K54*H$239+SPgas!K54*H$240+GeoEL!K52*H$241+GeoVa!K52*H$242+VP!K52*H$243+Sol!K52*H$244)</f>
        <v>2.6531933551929692</v>
      </c>
      <c r="I145" s="246">
        <f ca="1">IF(Sammenligning!$G$9="GJ",1,(1/3.6))*(AMV1træ!L56*I$227+AMV1træBP!L56*I$228+AMV3kul!L54*I$229+AMV4træ!L54*I$230+AMV4træBP!L54*I$231+AVV1træ!L54*I$232+AVV1kul!L54*I$233+AVV2træ!L54*I$234+AVV2halm!L54*I$235+AVV2gasGT!L54*I$236+KKV!L54*I$237+HCVgas!L54*I$238+SPolie!L54*I$239+SPgas!L54*I$240+GeoEL!L52*I$241+GeoVa!L52*I$242+VP!L52*I$243+Sol!L52*I$244)</f>
        <v>3.0823027764063666</v>
      </c>
      <c r="J145" s="246">
        <f ca="1">IF(Sammenligning!$G$9="GJ",1,(1/3.6))*(AMV1træ!M56*J$227+AMV1træBP!M56*J$228+AMV3kul!M54*J$229+AMV4træ!M54*J$230+AMV4træBP!M54*J$231+AVV1træ!M54*J$232+AVV1kul!M54*J$233+AVV2træ!M54*J$234+AVV2halm!M54*J$235+AVV2gasGT!M54*J$236+KKV!M54*J$237+HCVgas!M54*J$238+SPolie!M54*J$239+SPgas!M54*J$240+GeoEL!M52*J$241+GeoVa!M52*J$242+VP!M52*J$243+Sol!M52*J$244)</f>
        <v>3.075525663019036</v>
      </c>
      <c r="K145" s="246">
        <f ca="1">IF(Sammenligning!$G$9="GJ",1,(1/3.6))*(AMV1træ!N56*K$227+AMV1træBP!N56*K$228+AMV3kul!N54*K$229+AMV4træ!N54*K$230+AMV4træBP!N54*K$231+AVV1træ!N54*K$232+AVV1kul!N54*K$233+AVV2træ!N54*K$234+AVV2halm!N54*K$235+AVV2gasGT!N54*K$236+KKV!N54*K$237+HCVgas!N54*K$238+SPolie!N54*K$239+SPgas!N54*K$240+GeoEL!N52*K$241+GeoVa!N52*K$242+VP!N52*K$243+Sol!N52*K$244)</f>
        <v>3.0686460890852825</v>
      </c>
      <c r="L145" s="246">
        <f ca="1">IF(Sammenligning!$G$9="GJ",1,(1/3.6))*(AMV1træ!O56*L$227+AMV1træBP!O56*L$228+AMV3kul!O54*L$229+AMV4træ!O54*L$230+AMV4træBP!O54*L$231+AVV1træ!O54*L$232+AVV1kul!O54*L$233+AVV2træ!O54*L$234+AVV2halm!O54*L$235+AVV2gasGT!O54*L$236+KKV!O54*L$237+HCVgas!O54*L$238+SPolie!O54*L$239+SPgas!O54*L$240+GeoEL!O52*L$241+GeoVa!O52*L$242+VP!O52*L$243+Sol!O52*L$244)</f>
        <v>3.0616617133147352</v>
      </c>
      <c r="M145" s="246">
        <f ca="1">IF(Sammenligning!$G$9="GJ",1,(1/3.6))*(AMV1træ!P56*M$227+AMV1træBP!P56*M$228+AMV3kul!P54*M$229+AMV4træ!P54*M$230+AMV4træBP!P54*M$231+AVV1træ!P54*M$232+AVV1kul!P54*M$233+AVV2træ!P54*M$234+AVV2halm!P54*M$235+AVV2gasGT!P54*M$236+KKV!P54*M$237+HCVgas!P54*M$238+SPolie!P54*M$239+SPgas!P54*M$240+GeoEL!P52*M$241+GeoVa!P52*M$242+VP!P52*M$243+Sol!P52*M$244)</f>
        <v>3.0545701225361683</v>
      </c>
      <c r="N145" s="246">
        <f ca="1">IF(Sammenligning!$G$9="GJ",1,(1/3.6))*(AMV1træ!Q56*N$227+AMV1træBP!Q56*N$228+AMV3kul!Q54*N$229+AMV4træ!Q54*N$230+AMV4træBP!Q54*N$231+AVV1træ!Q54*N$232+AVV1kul!Q54*N$233+AVV2træ!Q54*N$234+AVV2halm!Q54*N$235+AVV2gasGT!Q54*N$236+KKV!Q54*N$237+HCVgas!Q54*N$238+SPolie!Q54*N$239+SPgas!Q54*N$240+GeoEL!Q52*N$241+GeoVa!Q52*N$242+VP!Q52*N$243+Sol!Q52*N$244)</f>
        <v>3.0473688289176022</v>
      </c>
      <c r="O145" s="246">
        <f ca="1">IF(Sammenligning!$G$9="GJ",1,(1/3.6))*(AMV1træ!R56*O$227+AMV1træBP!R56*O$228+AMV3kul!R54*O$229+AMV4træ!R54*O$230+AMV4træBP!R54*O$231+AVV1træ!R54*O$232+AVV1kul!R54*O$233+AVV2træ!R54*O$234+AVV2halm!R54*O$235+AVV2gasGT!R54*O$236+KKV!R54*O$237+HCVgas!R54*O$238+SPolie!R54*O$239+SPgas!R54*O$240+GeoEL!R52*O$241+GeoVa!R52*O$242+VP!R52*O$243+Sol!R52*O$244)</f>
        <v>3.067944197992591</v>
      </c>
      <c r="P145" s="246">
        <f ca="1">IF(Sammenligning!$G$9="GJ",1,(1/3.6))*(AMV1træ!S56*P$227+AMV1træBP!S56*P$228+AMV3kul!S54*P$229+AMV4træ!S54*P$230+AMV4træBP!S54*P$231+AVV1træ!S54*P$232+AVV1kul!S54*P$233+AVV2træ!S54*P$234+AVV2halm!S54*P$235+AVV2gasGT!S54*P$236+KKV!S54*P$237+HCVgas!S54*P$238+SPolie!S54*P$239+SPgas!S54*P$240+GeoEL!S52*P$241+GeoVa!S52*P$242+VP!S52*P$243+Sol!S52*P$244)</f>
        <v>3.0887714265640795</v>
      </c>
      <c r="Q145" s="246">
        <f ca="1">IF(Sammenligning!$G$9="GJ",1,(1/3.6))*(AMV1træ!T56*Q$227+AMV1træBP!T56*Q$228+AMV3kul!T54*Q$229+AMV4træ!T54*Q$230+AMV4træBP!T54*Q$231+AVV1træ!T54*Q$232+AVV1kul!T54*Q$233+AVV2træ!T54*Q$234+AVV2halm!T54*Q$235+AVV2gasGT!T54*Q$236+KKV!T54*Q$237+HCVgas!T54*Q$238+SPolie!T54*Q$239+SPgas!T54*Q$240+GeoEL!T52*Q$241+GeoVa!T52*Q$242+VP!T52*Q$243+Sol!T52*Q$244)</f>
        <v>3.1098551675620323</v>
      </c>
      <c r="R145" s="246">
        <f ca="1">IF(Sammenligning!$G$9="GJ",1,(1/3.6))*(AMV1træ!U56*R$227+AMV1træBP!U56*R$228+AMV3kul!U54*R$229+AMV4træ!U54*R$230+AMV4træBP!U54*R$231+AVV1træ!U54*R$232+AVV1kul!U54*R$233+AVV2træ!U54*R$234+AVV2halm!U54*R$235+AVV2gasGT!U54*R$236+KKV!U54*R$237+HCVgas!U54*R$238+SPolie!U54*R$239+SPgas!U54*R$240+GeoEL!U52*R$241+GeoVa!U52*R$242+VP!U52*R$243+Sol!U52*R$244)</f>
        <v>3.1312001892394647</v>
      </c>
      <c r="S145" s="246">
        <f ca="1">IF(Sammenligning!$G$9="GJ",1,(1/3.6))*(AMV1træ!V56*S$227+AMV1træBP!V56*S$228+AMV3kul!V54*S$229+AMV4træ!V54*S$230+AMV4træBP!V54*S$231+AVV1træ!V54*S$232+AVV1kul!V54*S$233+AVV2træ!V54*S$234+AVV2halm!V54*S$235+AVV2gasGT!V54*S$236+KKV!V54*S$237+HCVgas!V54*S$238+SPolie!V54*S$239+SPgas!V54*S$240+GeoEL!V52*S$241+GeoVa!V52*S$242+VP!V52*S$243+Sol!V52*S$244)</f>
        <v>3.1528113787675816</v>
      </c>
      <c r="T145" s="246">
        <f ca="1">IF(Sammenligning!$G$9="GJ",1,(1/3.6))*(AMV1træ!W56*T$227+AMV1træBP!W56*T$228+AMV3kul!W54*T$229+AMV4træ!W54*T$230+AMV4træBP!W54*T$231+AVV1træ!W54*T$232+AVV1kul!W54*T$233+AVV2træ!W54*T$234+AVV2halm!W54*T$235+AVV2gasGT!W54*T$236+KKV!W54*T$237+HCVgas!W54*T$238+SPolie!W54*T$239+SPgas!W54*T$240+GeoEL!W52*T$241+GeoVa!W52*T$242+VP!W52*T$243+Sol!W52*T$244)</f>
        <v>2.8071339529579626</v>
      </c>
      <c r="U145" s="246">
        <f ca="1">IF(Sammenligning!$G$9="GJ",1,(1/3.6))*(AMV1træ!X56*U$227+AMV1træBP!X56*U$228+AMV3kul!X54*U$229+AMV4træ!X54*U$230+AMV4træBP!X54*U$231+AVV1træ!X54*U$232+AVV1kul!X54*U$233+AVV2træ!X54*U$234+AVV2halm!X54*U$235+AVV2gasGT!X54*U$236+KKV!X54*U$237+HCVgas!X54*U$238+SPolie!X54*U$239+SPgas!X54*U$240+GeoEL!X52*U$241+GeoVa!X52*U$242+VP!X52*U$243+Sol!X52*U$244)</f>
        <v>2.8071339529579626</v>
      </c>
      <c r="V145" s="246">
        <f ca="1">IF(Sammenligning!$G$9="GJ",1,(1/3.6))*(AMV1træ!Y56*V$227+AMV1træBP!Y56*V$228+AMV3kul!Y54*V$229+AMV4træ!Y54*V$230+AMV4træBP!Y54*V$231+AVV1træ!Y54*V$232+AVV1kul!Y54*V$233+AVV2træ!Y54*V$234+AVV2halm!Y54*V$235+AVV2gasGT!Y54*V$236+KKV!Y54*V$237+HCVgas!Y54*V$238+SPolie!Y54*V$239+SPgas!Y54*V$240+GeoEL!Y52*V$241+GeoVa!Y52*V$242+VP!Y52*V$243+Sol!Y52*V$244)</f>
        <v>2.8071339529579626</v>
      </c>
      <c r="W145" s="246">
        <f ca="1">IF(Sammenligning!$G$9="GJ",1,(1/3.6))*(AMV1træ!Z56*W$227+AMV1træBP!Z56*W$228+AMV3kul!Z54*W$229+AMV4træ!Z54*W$230+AMV4træBP!Z54*W$231+AVV1træ!Z54*W$232+AVV1kul!Z54*W$233+AVV2træ!Z54*W$234+AVV2halm!Z54*W$235+AVV2gasGT!Z54*W$236+KKV!Z54*W$237+HCVgas!Z54*W$238+SPolie!Z54*W$239+SPgas!Z54*W$240+GeoEL!Z52*W$241+GeoVa!Z52*W$242+VP!Z52*W$243+Sol!Z52*W$244)</f>
        <v>2.8071339529579626</v>
      </c>
      <c r="X145" s="246">
        <f ca="1">IF(Sammenligning!$G$9="GJ",1,(1/3.6))*(AMV1træ!AA56*X$227+AMV1træBP!AA56*X$228+AMV3kul!AA54*X$229+AMV4træ!AA54*X$230+AMV4træBP!AA54*X$231+AVV1træ!AA54*X$232+AVV1kul!AA54*X$233+AVV2træ!AA54*X$234+AVV2halm!AA54*X$235+AVV2gasGT!AA54*X$236+KKV!AA54*X$237+HCVgas!AA54*X$238+SPolie!AA54*X$239+SPgas!AA54*X$240+GeoEL!AA52*X$241+GeoVa!AA52*X$242+VP!AA52*X$243+Sol!AA52*X$244)</f>
        <v>2.8071339529579626</v>
      </c>
      <c r="Y145" s="246">
        <f ca="1">IF(Sammenligning!$G$9="GJ",1,(1/3.6))*(AMV1træ!AB56*Y$227+AMV1træBP!AB56*Y$228+AMV3kul!AB54*Y$229+AMV4træ!AB54*Y$230+AMV4træBP!AB54*Y$231+AVV1træ!AB54*Y$232+AVV1kul!AB54*Y$233+AVV2træ!AB54*Y$234+AVV2halm!AB54*Y$235+AVV2gasGT!AB54*Y$236+KKV!AB54*Y$237+HCVgas!AB54*Y$238+SPolie!AB54*Y$239+SPgas!AB54*Y$240+GeoEL!AB52*Y$241+GeoVa!AB52*Y$242+VP!AB52*Y$243+Sol!AB52*Y$244)</f>
        <v>2.8126607860685602</v>
      </c>
      <c r="Z145" s="246">
        <f ca="1">IF(Sammenligning!$G$9="GJ",1,(1/3.6))*(AMV1træ!AC56*Z$227+AMV1træBP!AC56*Z$228+AMV3kul!AC54*Z$229+AMV4træ!AC54*Z$230+AMV4træBP!AC54*Z$231+AVV1træ!AC54*Z$232+AVV1kul!AC54*Z$233+AVV2træ!AC54*Z$234+AVV2halm!AC54*Z$235+AVV2gasGT!AC54*Z$236+KKV!AC54*Z$237+HCVgas!AC54*Z$238+SPolie!AC54*Z$239+SPgas!AC54*Z$240+GeoEL!AC52*Z$241+GeoVa!AC52*Z$242+VP!AC52*Z$243+Sol!AC52*Z$244)</f>
        <v>2.8182601715491074</v>
      </c>
      <c r="AA145" s="246">
        <f ca="1">IF(Sammenligning!$G$9="GJ",1,(1/3.6))*(AMV1træ!AD56*AA$227+AMV1træBP!AD56*AA$228+AMV3kul!AD54*AA$229+AMV4træ!AD54*AA$230+AMV4træBP!AD54*AA$231+AVV1træ!AD54*AA$232+AVV1kul!AD54*AA$233+AVV2træ!AD54*AA$234+AVV2halm!AD54*AA$235+AVV2gasGT!AD54*AA$236+KKV!AD54*AA$237+HCVgas!AD54*AA$238+SPolie!AD54*AA$239+SPgas!AD54*AA$240+GeoEL!AD52*AA$241+GeoVa!AD52*AA$242+VP!AD52*AA$243+Sol!AD52*AA$244)</f>
        <v>2.8239335474631218</v>
      </c>
      <c r="AB145" s="246">
        <f ca="1">IF(Sammenligning!$G$9="GJ",1,(1/3.6))*(AMV1træ!AE56*AB$227+AMV1træBP!AE56*AB$228+AMV3kul!AE54*AB$229+AMV4træ!AE54*AB$230+AMV4træBP!AE54*AB$231+AVV1træ!AE54*AB$232+AVV1kul!AE54*AB$233+AVV2træ!AE54*AB$234+AVV2halm!AE54*AB$235+AVV2gasGT!AE54*AB$236+KKV!AE54*AB$237+HCVgas!AE54*AB$238+SPolie!AE54*AB$239+SPgas!AE54*AB$240+GeoEL!AE52*AB$241+GeoVa!AE52*AB$242+VP!AE52*AB$243+Sol!AE52*AB$244)</f>
        <v>2.8296823901321049</v>
      </c>
      <c r="AC145" s="246">
        <f ca="1">IF(Sammenligning!$G$9="GJ",1,(1/3.6))*(AMV1træ!AF56*AC$227+AMV1træBP!AF56*AC$228+AMV3kul!AF54*AC$229+AMV4træ!AF54*AC$230+AMV4træBP!AF54*AC$231+AVV1træ!AF54*AC$232+AVV1kul!AF54*AC$233+AVV2træ!AF54*AC$234+AVV2halm!AF54*AC$235+AVV2gasGT!AF54*AC$236+KKV!AF54*AC$237+HCVgas!AF54*AC$238+SPolie!AF54*AC$239+SPgas!AF54*AC$240+GeoEL!AF52*AC$241+GeoVa!AF52*AC$242+VP!AF52*AC$243+Sol!AF52*AC$244)</f>
        <v>2.8355082154163371</v>
      </c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46">
        <f ca="1">IF(Sammenligning!$G$9="GJ",1,(1/3.6))*(AMV1træ!AH56*BC$227+AMV1træBP!AH56*BC$228+AMV3kul!AH54*BC$229+AMV4træ!AH54*BC$230+AMV4træBP!AH54*BC$231+AVV1træ!AH54*BC$232+AVV1kul!AH54*BC$233+AVV2træ!AH54*BC$234+AVV2halm!AH54*BC$235+AVV2gasGT!AH54*BC$236+KKV!AH54*BC$237+HCVgas!AH54*BC$238+SPolie!AH54*BC$239+SPgas!AH54*BC$240+GeoEL!AH52*BC$241+GeoVa!AH52*BC$242+VP!AH52*BC$243+Sol!AH52*BC$244)</f>
        <v>0</v>
      </c>
    </row>
    <row r="146" spans="2:332" hidden="1">
      <c r="B146" s="3"/>
      <c r="C146" s="24" t="s">
        <v>212</v>
      </c>
      <c r="D146" s="24" t="str">
        <f>"Kr/"&amp;Sammenligning!$G$9</f>
        <v>Kr/GJ</v>
      </c>
      <c r="E146" s="246">
        <f ca="1">IF(Sammenligning!$G$9="GJ",1,(1/3.6))*(AMV1træ!H57*E$227+AMV1træBP!H57*E$228+AMV3kul!H79*E$229+AMV4træ!H55*E$230+AMV4træBP!H55*E$231+AVV1træ!H55*E$232+AVV1kul!H79*E$233+AVV2træ!H55*E$234+AVV2halm!H55*E$235+AVV2gasGT!H55*E$236+KKV!H55*E$237+HCVgas!H55*E$238+SPolie!H55*E$239+SPgas!H55*E$240+GeoEL!H53*E$241+GeoVa!H53*E$242+VP!H53*E$243+Sol!H53*E$244)</f>
        <v>50.451162947846903</v>
      </c>
      <c r="F146" s="246">
        <f ca="1">IF(Sammenligning!$G$9="GJ",1,(1/3.6))*(AMV1træ!I57*F$227+AMV1træBP!I57*F$228+AMV3kul!I79*F$229+AMV4træ!I55*F$230+AMV4træBP!I55*F$231+AVV1træ!I55*F$232+AVV1kul!I79*F$233+AVV2træ!I55*F$234+AVV2halm!I55*F$235+AVV2gasGT!I55*F$236+KKV!I55*F$237+HCVgas!I55*F$238+SPolie!I55*F$239+SPgas!I55*F$240+GeoEL!I53*F$241+GeoVa!I53*F$242+VP!I53*F$243+Sol!I53*F$244)</f>
        <v>44.547490358768286</v>
      </c>
      <c r="G146" s="246">
        <f ca="1">IF(Sammenligning!$G$9="GJ",1,(1/3.6))*(AMV1træ!J57*G$227+AMV1træBP!J57*G$228+AMV3kul!J79*G$229+AMV4træ!J55*G$230+AMV4træBP!J55*G$231+AVV1træ!J55*G$232+AVV1kul!J79*G$233+AVV2træ!J55*G$234+AVV2halm!J55*G$235+AVV2gasGT!J55*G$236+KKV!J55*G$237+HCVgas!J55*G$238+SPolie!J55*G$239+SPgas!J55*G$240+GeoEL!J53*G$241+GeoVa!J53*G$242+VP!J53*G$243+Sol!J53*G$244)</f>
        <v>53.685392442445924</v>
      </c>
      <c r="H146" s="246">
        <f ca="1">IF(Sammenligning!$G$9="GJ",1,(1/3.6))*(AMV1træ!K57*H$227+AMV1træBP!K57*H$228+AMV3kul!K79*H$229+AMV4træ!K55*H$230+AMV4træBP!K55*H$231+AVV1træ!K55*H$232+AVV1kul!K79*H$233+AVV2træ!K55*H$234+AVV2halm!K55*H$235+AVV2gasGT!K55*H$236+KKV!K55*H$237+HCVgas!K55*H$238+SPolie!K55*H$239+SPgas!K55*H$240+GeoEL!K53*H$241+GeoVa!K53*H$242+VP!K53*H$243+Sol!K53*H$244)</f>
        <v>54.734447697578119</v>
      </c>
      <c r="I146" s="246">
        <f ca="1">IF(Sammenligning!$G$9="GJ",1,(1/3.6))*(AMV1træ!L57*I$227+AMV1træBP!L57*I$228+AMV3kul!L79*I$229+AMV4træ!L55*I$230+AMV4træBP!L55*I$231+AVV1træ!L55*I$232+AVV1kul!L79*I$233+AVV2træ!L55*I$234+AVV2halm!L55*I$235+AVV2gasGT!L55*I$236+KKV!L55*I$237+HCVgas!L55*I$238+SPolie!L55*I$239+SPgas!L55*I$240+GeoEL!L53*I$241+GeoVa!L53*I$242+VP!L53*I$243+Sol!L53*I$244)</f>
        <v>53.723531288002604</v>
      </c>
      <c r="J146" s="246">
        <f ca="1">IF(Sammenligning!$G$9="GJ",1,(1/3.6))*(AMV1træ!M57*J$227+AMV1træBP!M57*J$228+AMV3kul!M79*J$229+AMV4træ!M55*J$230+AMV4træBP!M55*J$231+AVV1træ!M55*J$232+AVV1kul!M79*J$233+AVV2træ!M55*J$234+AVV2halm!M55*J$235+AVV2gasGT!M55*J$236+KKV!M55*J$237+HCVgas!M55*J$238+SPolie!M55*J$239+SPgas!M55*J$240+GeoEL!M53*J$241+GeoVa!M53*J$242+VP!M53*J$243+Sol!M53*J$244)</f>
        <v>53.216491495675029</v>
      </c>
      <c r="K146" s="246">
        <f ca="1">IF(Sammenligning!$G$9="GJ",1,(1/3.6))*(AMV1træ!N57*K$227+AMV1træBP!N57*K$228+AMV3kul!N79*K$229+AMV4træ!N55*K$230+AMV4træBP!N55*K$231+AVV1træ!N55*K$232+AVV1kul!N79*K$233+AVV2træ!N55*K$234+AVV2halm!N55*K$235+AVV2gasGT!N55*K$236+KKV!N55*K$237+HCVgas!N55*K$238+SPolie!N55*K$239+SPgas!N55*K$240+GeoEL!N53*K$241+GeoVa!N53*K$242+VP!N53*K$243+Sol!N53*K$244)</f>
        <v>53.70306545241538</v>
      </c>
      <c r="L146" s="246">
        <f ca="1">IF(Sammenligning!$G$9="GJ",1,(1/3.6))*(AMV1træ!O57*L$227+AMV1træBP!O57*L$228+AMV3kul!O79*L$229+AMV4træ!O55*L$230+AMV4træBP!O55*L$231+AVV1træ!O55*L$232+AVV1kul!O79*L$233+AVV2træ!O55*L$234+AVV2halm!O55*L$235+AVV2gasGT!O55*L$236+KKV!O55*L$237+HCVgas!O55*L$238+SPolie!O55*L$239+SPgas!O55*L$240+GeoEL!O53*L$241+GeoVa!O53*L$242+VP!O53*L$243+Sol!O53*L$244)</f>
        <v>54.376691773553922</v>
      </c>
      <c r="M146" s="246">
        <f ca="1">IF(Sammenligning!$G$9="GJ",1,(1/3.6))*(AMV1træ!P57*M$227+AMV1træBP!P57*M$228+AMV3kul!P79*M$229+AMV4træ!P55*M$230+AMV4træBP!P55*M$231+AVV1træ!P55*M$232+AVV1kul!P79*M$233+AVV2træ!P55*M$234+AVV2halm!P55*M$235+AVV2gasGT!P55*M$236+KKV!P55*M$237+HCVgas!P55*M$238+SPolie!P55*M$239+SPgas!P55*M$240+GeoEL!P53*M$241+GeoVa!P53*M$242+VP!P53*M$243+Sol!P53*M$244)</f>
        <v>54.588084702440177</v>
      </c>
      <c r="N146" s="246">
        <f ca="1">IF(Sammenligning!$G$9="GJ",1,(1/3.6))*(AMV1træ!Q57*N$227+AMV1træBP!Q57*N$228+AMV3kul!Q79*N$229+AMV4træ!Q55*N$230+AMV4træBP!Q55*N$231+AVV1træ!Q55*N$232+AVV1kul!Q79*N$233+AVV2træ!Q55*N$234+AVV2halm!Q55*N$235+AVV2gasGT!Q55*N$236+KKV!Q55*N$237+HCVgas!Q55*N$238+SPolie!Q55*N$239+SPgas!Q55*N$240+GeoEL!Q53*N$241+GeoVa!Q53*N$242+VP!Q53*N$243+Sol!Q53*N$244)</f>
        <v>54.778690501519556</v>
      </c>
      <c r="O146" s="246">
        <f ca="1">IF(Sammenligning!$G$9="GJ",1,(1/3.6))*(AMV1træ!R57*O$227+AMV1træBP!R57*O$228+AMV3kul!R79*O$229+AMV4træ!R55*O$230+AMV4træBP!R55*O$231+AVV1træ!R55*O$232+AVV1kul!R79*O$233+AVV2træ!R55*O$234+AVV2halm!R55*O$235+AVV2gasGT!R55*O$236+KKV!R55*O$237+HCVgas!R55*O$238+SPolie!R55*O$239+SPgas!R55*O$240+GeoEL!R53*O$241+GeoVa!R53*O$242+VP!R53*O$243+Sol!R53*O$244)</f>
        <v>55.465726862266166</v>
      </c>
      <c r="P146" s="246">
        <f ca="1">IF(Sammenligning!$G$9="GJ",1,(1/3.6))*(AMV1træ!S57*P$227+AMV1træBP!S57*P$228+AMV3kul!S79*P$229+AMV4træ!S55*P$230+AMV4træBP!S55*P$231+AVV1træ!S55*P$232+AVV1kul!S79*P$233+AVV2træ!S55*P$234+AVV2halm!S55*P$235+AVV2gasGT!S55*P$236+KKV!S55*P$237+HCVgas!S55*P$238+SPolie!S55*P$239+SPgas!S55*P$240+GeoEL!S53*P$241+GeoVa!S53*P$242+VP!S53*P$243+Sol!S53*P$244)</f>
        <v>56.190237118663816</v>
      </c>
      <c r="Q146" s="246">
        <f ca="1">IF(Sammenligning!$G$9="GJ",1,(1/3.6))*(AMV1træ!T57*Q$227+AMV1træBP!T57*Q$228+AMV3kul!T79*Q$229+AMV4træ!T55*Q$230+AMV4træBP!T55*Q$231+AVV1træ!T55*Q$232+AVV1kul!T79*Q$233+AVV2træ!T55*Q$234+AVV2halm!T55*Q$235+AVV2gasGT!T55*Q$236+KKV!T55*Q$237+HCVgas!T55*Q$238+SPolie!T55*Q$239+SPgas!T55*Q$240+GeoEL!T53*Q$241+GeoVa!T53*Q$242+VP!T53*Q$243+Sol!T53*Q$244)</f>
        <v>56.922279852284859</v>
      </c>
      <c r="R146" s="246">
        <f ca="1">IF(Sammenligning!$G$9="GJ",1,(1/3.6))*(AMV1træ!U57*R$227+AMV1træBP!U57*R$228+AMV3kul!U79*R$229+AMV4træ!U55*R$230+AMV4træBP!U55*R$231+AVV1træ!U55*R$232+AVV1kul!U79*R$233+AVV2træ!U55*R$234+AVV2halm!U55*R$235+AVV2gasGT!U55*R$236+KKV!U55*R$237+HCVgas!U55*R$238+SPolie!U55*R$239+SPgas!U55*R$240+GeoEL!U53*R$241+GeoVa!U53*R$242+VP!U53*R$243+Sol!U53*R$244)</f>
        <v>57.630785259383671</v>
      </c>
      <c r="S146" s="246">
        <f ca="1">IF(Sammenligning!$G$9="GJ",1,(1/3.6))*(AMV1træ!V57*S$227+AMV1træBP!V57*S$228+AMV3kul!V79*S$229+AMV4træ!V55*S$230+AMV4træBP!V55*S$231+AVV1træ!V55*S$232+AVV1kul!V79*S$233+AVV2træ!V55*S$234+AVV2halm!V55*S$235+AVV2gasGT!V55*S$236+KKV!V55*S$237+HCVgas!V55*S$238+SPolie!V55*S$239+SPgas!V55*S$240+GeoEL!V53*S$241+GeoVa!V53*S$242+VP!V53*S$243+Sol!V53*S$244)</f>
        <v>58.37559115870112</v>
      </c>
      <c r="T146" s="246">
        <f ca="1">IF(Sammenligning!$G$9="GJ",1,(1/3.6))*(AMV1træ!W57*T$227+AMV1træBP!W57*T$228+AMV3kul!W79*T$229+AMV4træ!W55*T$230+AMV4træBP!W55*T$231+AVV1træ!W55*T$232+AVV1kul!W79*T$233+AVV2træ!W55*T$234+AVV2halm!W55*T$235+AVV2gasGT!W55*T$236+KKV!W55*T$237+HCVgas!W55*T$238+SPolie!W55*T$239+SPgas!W55*T$240+GeoEL!W53*T$241+GeoVa!W53*T$242+VP!W53*T$243+Sol!W53*T$244)</f>
        <v>59.49323655282565</v>
      </c>
      <c r="U146" s="246">
        <f ca="1">IF(Sammenligning!$G$9="GJ",1,(1/3.6))*(AMV1træ!X57*U$227+AMV1træBP!X57*U$228+AMV3kul!X79*U$229+AMV4træ!X55*U$230+AMV4træBP!X55*U$231+AVV1træ!X55*U$232+AVV1kul!X79*U$233+AVV2træ!X55*U$234+AVV2halm!X55*U$235+AVV2gasGT!X55*U$236+KKV!X55*U$237+HCVgas!X55*U$238+SPolie!X55*U$239+SPgas!X55*U$240+GeoEL!X53*U$241+GeoVa!X53*U$242+VP!X53*U$243+Sol!X53*U$244)</f>
        <v>60.089547946926174</v>
      </c>
      <c r="V146" s="246">
        <f ca="1">IF(Sammenligning!$G$9="GJ",1,(1/3.6))*(AMV1træ!Y57*V$227+AMV1træBP!Y57*V$228+AMV3kul!Y79*V$229+AMV4træ!Y55*V$230+AMV4træBP!Y55*V$231+AVV1træ!Y55*V$232+AVV1kul!Y79*V$233+AVV2træ!Y55*V$234+AVV2halm!Y55*V$235+AVV2gasGT!Y55*V$236+KKV!Y55*V$237+HCVgas!Y55*V$238+SPolie!Y55*V$239+SPgas!Y55*V$240+GeoEL!Y53*V$241+GeoVa!Y53*V$242+VP!Y53*V$243+Sol!Y53*V$244)</f>
        <v>60.616367745781908</v>
      </c>
      <c r="W146" s="246">
        <f ca="1">IF(Sammenligning!$G$9="GJ",1,(1/3.6))*(AMV1træ!Z57*W$227+AMV1træBP!Z57*W$228+AMV3kul!Z79*W$229+AMV4træ!Z55*W$230+AMV4træBP!Z55*W$231+AVV1træ!Z55*W$232+AVV1kul!Z79*W$233+AVV2træ!Z55*W$234+AVV2halm!Z55*W$235+AVV2gasGT!Z55*W$236+KKV!Z55*W$237+HCVgas!Z55*W$238+SPolie!Z55*W$239+SPgas!Z55*W$240+GeoEL!Z53*W$241+GeoVa!Z53*W$242+VP!Z53*W$243+Sol!Z53*W$244)</f>
        <v>61.236091301269241</v>
      </c>
      <c r="X146" s="246">
        <f ca="1">IF(Sammenligning!$G$9="GJ",1,(1/3.6))*(AMV1træ!AA57*X$227+AMV1træBP!AA57*X$228+AMV3kul!AA79*X$229+AMV4træ!AA55*X$230+AMV4træBP!AA55*X$231+AVV1træ!AA55*X$232+AVV1kul!AA79*X$233+AVV2træ!AA55*X$234+AVV2halm!AA55*X$235+AVV2gasGT!AA55*X$236+KKV!AA55*X$237+HCVgas!AA55*X$238+SPolie!AA55*X$239+SPgas!AA55*X$240+GeoEL!AA53*X$241+GeoVa!AA53*X$242+VP!AA53*X$243+Sol!AA53*X$244)</f>
        <v>61.732750335699819</v>
      </c>
      <c r="Y146" s="246">
        <f ca="1">IF(Sammenligning!$G$9="GJ",1,(1/3.6))*(AMV1træ!AB57*Y$227+AMV1træBP!AB57*Y$228+AMV3kul!AB79*Y$229+AMV4træ!AB55*Y$230+AMV4træBP!AB55*Y$231+AVV1træ!AB55*Y$232+AVV1kul!AB79*Y$233+AVV2træ!AB55*Y$234+AVV2halm!AB55*Y$235+AVV2gasGT!AB55*Y$236+KKV!AB55*Y$237+HCVgas!AB55*Y$238+SPolie!AB55*Y$239+SPgas!AB55*Y$240+GeoEL!AB53*Y$241+GeoVa!AB53*Y$242+VP!AB53*Y$243+Sol!AB53*Y$244)</f>
        <v>62.795440404543768</v>
      </c>
      <c r="Z146" s="246">
        <f ca="1">IF(Sammenligning!$G$9="GJ",1,(1/3.6))*(AMV1træ!AC57*Z$227+AMV1træBP!AC57*Z$228+AMV3kul!AC79*Z$229+AMV4træ!AC55*Z$230+AMV4træBP!AC55*Z$231+AVV1træ!AC55*Z$232+AVV1kul!AC79*Z$233+AVV2træ!AC55*Z$234+AVV2halm!AC55*Z$235+AVV2gasGT!AC55*Z$236+KKV!AC55*Z$237+HCVgas!AC55*Z$238+SPolie!AC55*Z$239+SPgas!AC55*Z$240+GeoEL!AC53*Z$241+GeoVa!AC53*Z$242+VP!AC53*Z$243+Sol!AC53*Z$244)</f>
        <v>63.533376064105305</v>
      </c>
      <c r="AA146" s="246">
        <f ca="1">IF(Sammenligning!$G$9="GJ",1,(1/3.6))*(AMV1træ!AD57*AA$227+AMV1træBP!AD57*AA$228+AMV3kul!AD79*AA$229+AMV4træ!AD55*AA$230+AMV4træBP!AD55*AA$231+AVV1træ!AD55*AA$232+AVV1kul!AD79*AA$233+AVV2træ!AD55*AA$234+AVV2halm!AD55*AA$235+AVV2gasGT!AD55*AA$236+KKV!AD55*AA$237+HCVgas!AD55*AA$238+SPolie!AD55*AA$239+SPgas!AD55*AA$240+GeoEL!AD53*AA$241+GeoVa!AD53*AA$242+VP!AD53*AA$243+Sol!AD53*AA$244)</f>
        <v>64.263941688062175</v>
      </c>
      <c r="AB146" s="246">
        <f ca="1">IF(Sammenligning!$G$9="GJ",1,(1/3.6))*(AMV1træ!AE57*AB$227+AMV1træBP!AE57*AB$228+AMV3kul!AE79*AB$229+AMV4træ!AE55*AB$230+AMV4træBP!AE55*AB$231+AVV1træ!AE55*AB$232+AVV1kul!AE79*AB$233+AVV2træ!AE55*AB$234+AVV2halm!AE55*AB$235+AVV2gasGT!AE55*AB$236+KKV!AE55*AB$237+HCVgas!AE55*AB$238+SPolie!AE55*AB$239+SPgas!AE55*AB$240+GeoEL!AE53*AB$241+GeoVa!AE53*AB$242+VP!AE53*AB$243+Sol!AE53*AB$244)</f>
        <v>64.995475357727827</v>
      </c>
      <c r="AC146" s="246">
        <f ca="1">IF(Sammenligning!$G$9="GJ",1,(1/3.6))*(AMV1træ!AF57*AC$227+AMV1træBP!AF57*AC$228+AMV3kul!AF79*AC$229+AMV4træ!AF55*AC$230+AMV4træBP!AF55*AC$231+AVV1træ!AF55*AC$232+AVV1kul!AF79*AC$233+AVV2træ!AF55*AC$234+AVV2halm!AF55*AC$235+AVV2gasGT!AF55*AC$236+KKV!AF55*AC$237+HCVgas!AF55*AC$238+SPolie!AF55*AC$239+SPgas!AF55*AC$240+GeoEL!AF53*AC$241+GeoVa!AF53*AC$242+VP!AF53*AC$243+Sol!AF53*AC$244)</f>
        <v>65.722283857585126</v>
      </c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46">
        <f ca="1">IF(Sammenligning!$G$9="GJ",1,(1/3.6))*(AMV1træ!AH57*BC$227+AMV1træBP!AH57*BC$228+AMV3kul!AH79*BC$229+AMV4træ!AH55*BC$230+AMV4træBP!AH55*BC$231+AVV1træ!AH55*BC$232+AVV1kul!AH79*BC$233+AVV2træ!AH55*BC$234+AVV2halm!AH55*BC$235+AVV2gasGT!AH55*BC$236+KKV!AH55*BC$237+HCVgas!AH55*BC$238+SPolie!AH55*BC$239+SPgas!AH55*BC$240+GeoEL!AH53*BC$241+GeoVa!AH53*BC$242+VP!AH53*BC$243+Sol!AH53*BC$244)</f>
        <v>0</v>
      </c>
    </row>
    <row r="147" spans="2:332" hidden="1">
      <c r="B147" s="3"/>
      <c r="C147" s="24" t="s">
        <v>210</v>
      </c>
      <c r="D147" s="24" t="str">
        <f>"Kr/"&amp;Sammenligning!$G$9</f>
        <v>Kr/GJ</v>
      </c>
      <c r="E147" s="246">
        <f ca="1">IF(Sammenligning!$G$9="GJ",1,(1/3.6))*(AMV1træ!H58*E$227+AMV1træBP!H58*E$228+AMV3kul!H56*E$229+AMV4træ!H56*E$230+AMV4træBP!H56*E$231+AVV1træ!H56*E$232+AVV1kul!H56*E$233+AVV2træ!H56*E$234+AVV2halm!H56*E$235+AVV2gasGT!H56*E$236+KKV!H56*E$237+HCVgas!H56*E$238+SPolie!H56*E$239+SPgas!H56*E$240+GeoEL!H54*E$241+GeoVa!H54*E$242+VP!H54*E$243+Sol!H54*E$244)</f>
        <v>0.12681627863585843</v>
      </c>
      <c r="F147" s="246">
        <f ca="1">IF(Sammenligning!$G$9="GJ",1,(1/3.6))*(AMV1træ!I58*F$227+AMV1træBP!I58*F$228+AMV3kul!I56*F$229+AMV4træ!I56*F$230+AMV4træBP!I56*F$231+AVV1træ!I56*F$232+AVV1kul!I56*F$233+AVV2træ!I56*F$234+AVV2halm!I56*F$235+AVV2gasGT!I56*F$236+KKV!I56*F$237+HCVgas!I56*F$238+SPolie!I56*F$239+SPgas!I56*F$240+GeoEL!I54*F$241+GeoVa!I54*F$242+VP!I54*F$243+Sol!I54*F$244)</f>
        <v>8.867313383275334E-2</v>
      </c>
      <c r="G147" s="246">
        <f ca="1">IF(Sammenligning!$G$9="GJ",1,(1/3.6))*(AMV1træ!J58*G$227+AMV1træBP!J58*G$228+AMV3kul!J56*G$229+AMV4træ!J56*G$230+AMV4træBP!J56*G$231+AVV1træ!J56*G$232+AVV1kul!J56*G$233+AVV2træ!J56*G$234+AVV2halm!J56*G$235+AVV2gasGT!J56*G$236+KKV!J56*G$237+HCVgas!J56*G$238+SPolie!J56*G$239+SPgas!J56*G$240+GeoEL!J54*G$241+GeoVa!J54*G$242+VP!J54*G$243+Sol!J54*G$244)</f>
        <v>8.0581546311228686E-2</v>
      </c>
      <c r="H147" s="246">
        <f ca="1">IF(Sammenligning!$G$9="GJ",1,(1/3.6))*(AMV1træ!K58*H$227+AMV1træBP!K58*H$228+AMV3kul!K56*H$229+AMV4træ!K56*H$230+AMV4træBP!K56*H$231+AVV1træ!K56*H$232+AVV1kul!K56*H$233+AVV2træ!K56*H$234+AVV2halm!K56*H$235+AVV2gasGT!K56*H$236+KKV!K56*H$237+HCVgas!K56*H$238+SPolie!K56*H$239+SPgas!K56*H$240+GeoEL!K54*H$241+GeoVa!K54*H$242+VP!K54*H$243+Sol!K54*H$244)</f>
        <v>6.0234615098473755E-2</v>
      </c>
      <c r="I147" s="246">
        <f ca="1">IF(Sammenligning!$G$9="GJ",1,(1/3.6))*(AMV1træ!L58*I$227+AMV1træBP!L58*I$228+AMV3kul!L56*I$229+AMV4træ!L56*I$230+AMV4træBP!L56*I$231+AVV1træ!L56*I$232+AVV1kul!L56*I$233+AVV2træ!L56*I$234+AVV2halm!L56*I$235+AVV2gasGT!L56*I$236+KKV!L56*I$237+HCVgas!L56*I$238+SPolie!L56*I$239+SPgas!L56*I$240+GeoEL!L54*I$241+GeoVa!L54*I$242+VP!L54*I$243+Sol!L54*I$244)</f>
        <v>6.8038816347782888E-2</v>
      </c>
      <c r="J147" s="246">
        <f ca="1">IF(Sammenligning!$G$9="GJ",1,(1/3.6))*(AMV1træ!M58*J$227+AMV1træBP!M58*J$228+AMV3kul!M56*J$229+AMV4træ!M56*J$230+AMV4træBP!M56*J$231+AVV1træ!M56*J$232+AVV1kul!M56*J$233+AVV2træ!M56*J$234+AVV2halm!M56*J$235+AVV2gasGT!M56*J$236+KKV!M56*J$237+HCVgas!M56*J$238+SPolie!M56*J$239+SPgas!M56*J$240+GeoEL!M54*J$241+GeoVa!M54*J$242+VP!M54*J$243+Sol!M54*J$244)</f>
        <v>6.9463089388371924E-2</v>
      </c>
      <c r="K147" s="246">
        <f ca="1">IF(Sammenligning!$G$9="GJ",1,(1/3.6))*(AMV1træ!N58*K$227+AMV1træBP!N58*K$228+AMV3kul!N56*K$229+AMV4træ!N56*K$230+AMV4træBP!N56*K$231+AVV1træ!N56*K$232+AVV1kul!N56*K$233+AVV2træ!N56*K$234+AVV2halm!N56*K$235+AVV2gasGT!N56*K$236+KKV!N56*K$237+HCVgas!N56*K$238+SPolie!N56*K$239+SPgas!N56*K$240+GeoEL!N54*K$241+GeoVa!N54*K$242+VP!N54*K$243+Sol!N54*K$244)</f>
        <v>7.1207586145193916E-2</v>
      </c>
      <c r="L147" s="246">
        <f ca="1">IF(Sammenligning!$G$9="GJ",1,(1/3.6))*(AMV1træ!O58*L$227+AMV1træBP!O58*L$228+AMV3kul!O56*L$229+AMV4træ!O56*L$230+AMV4træBP!O56*L$231+AVV1træ!O56*L$232+AVV1kul!O56*L$233+AVV2træ!O56*L$234+AVV2halm!O56*L$235+AVV2gasGT!O56*L$236+KKV!O56*L$237+HCVgas!O56*L$238+SPolie!O56*L$239+SPgas!O56*L$240+GeoEL!O54*L$241+GeoVa!O54*L$242+VP!O54*L$243+Sol!O54*L$244)</f>
        <v>7.3612889317956121E-2</v>
      </c>
      <c r="M147" s="246">
        <f ca="1">IF(Sammenligning!$G$9="GJ",1,(1/3.6))*(AMV1træ!P58*M$227+AMV1træBP!P58*M$228+AMV3kul!P56*M$229+AMV4træ!P56*M$230+AMV4træBP!P56*M$231+AVV1træ!P56*M$232+AVV1kul!P56*M$233+AVV2træ!P56*M$234+AVV2halm!P56*M$235+AVV2gasGT!P56*M$236+KKV!P56*M$237+HCVgas!P56*M$238+SPolie!P56*M$239+SPgas!P56*M$240+GeoEL!P54*M$241+GeoVa!P54*M$242+VP!P54*M$243+Sol!P54*M$244)</f>
        <v>7.5753118822279336E-2</v>
      </c>
      <c r="N147" s="246">
        <f ca="1">IF(Sammenligning!$G$9="GJ",1,(1/3.6))*(AMV1træ!Q58*N$227+AMV1træBP!Q58*N$228+AMV3kul!Q56*N$229+AMV4træ!Q56*N$230+AMV4træBP!Q56*N$231+AVV1træ!Q56*N$232+AVV1kul!Q56*N$233+AVV2træ!Q56*N$234+AVV2halm!Q56*N$235+AVV2gasGT!Q56*N$236+KKV!Q56*N$237+HCVgas!Q56*N$238+SPolie!Q56*N$239+SPgas!Q56*N$240+GeoEL!Q54*N$241+GeoVa!Q54*N$242+VP!Q54*N$243+Sol!Q54*N$244)</f>
        <v>7.7938201617036879E-2</v>
      </c>
      <c r="O147" s="246">
        <f ca="1">IF(Sammenligning!$G$9="GJ",1,(1/3.6))*(AMV1træ!R58*O$227+AMV1træBP!R58*O$228+AMV3kul!R56*O$229+AMV4træ!R56*O$230+AMV4træBP!R56*O$231+AVV1træ!R56*O$232+AVV1kul!R56*O$233+AVV2træ!R56*O$234+AVV2halm!R56*O$235+AVV2gasGT!R56*O$236+KKV!R56*O$237+HCVgas!R56*O$238+SPolie!R56*O$239+SPgas!R56*O$240+GeoEL!R54*O$241+GeoVa!R54*O$242+VP!R54*O$243+Sol!R54*O$244)</f>
        <v>0.13343890565016497</v>
      </c>
      <c r="P147" s="246">
        <f ca="1">IF(Sammenligning!$G$9="GJ",1,(1/3.6))*(AMV1træ!S58*P$227+AMV1træBP!S58*P$228+AMV3kul!S56*P$229+AMV4træ!S56*P$230+AMV4træBP!S56*P$231+AVV1træ!S56*P$232+AVV1kul!S56*P$233+AVV2træ!S56*P$234+AVV2halm!S56*P$235+AVV2gasGT!S56*P$236+KKV!S56*P$237+HCVgas!S56*P$238+SPolie!S56*P$239+SPgas!S56*P$240+GeoEL!S54*P$241+GeoVa!S54*P$242+VP!S54*P$243+Sol!S54*P$244)</f>
        <v>0.1899655234893507</v>
      </c>
      <c r="Q147" s="246">
        <f ca="1">IF(Sammenligning!$G$9="GJ",1,(1/3.6))*(AMV1træ!T58*Q$227+AMV1træBP!T58*Q$228+AMV3kul!T56*Q$229+AMV4træ!T56*Q$230+AMV4træBP!T56*Q$231+AVV1træ!T56*Q$232+AVV1kul!T56*Q$233+AVV2træ!T56*Q$234+AVV2halm!T56*Q$235+AVV2gasGT!T56*Q$236+KKV!T56*Q$237+HCVgas!T56*Q$238+SPolie!T56*Q$239+SPgas!T56*Q$240+GeoEL!T54*Q$241+GeoVa!T54*Q$242+VP!T54*Q$243+Sol!T54*Q$244)</f>
        <v>0.24720329465676377</v>
      </c>
      <c r="R147" s="246">
        <f ca="1">IF(Sammenligning!$G$9="GJ",1,(1/3.6))*(AMV1træ!U58*R$227+AMV1træBP!U58*R$228+AMV3kul!U56*R$229+AMV4træ!U56*R$230+AMV4træBP!U56*R$231+AVV1træ!U56*R$232+AVV1kul!U56*R$233+AVV2træ!U56*R$234+AVV2halm!U56*R$235+AVV2gasGT!U56*R$236+KKV!U56*R$237+HCVgas!U56*R$238+SPolie!U56*R$239+SPgas!U56*R$240+GeoEL!U54*R$241+GeoVa!U54*R$242+VP!U54*R$243+Sol!U54*R$244)</f>
        <v>0.3038522618374514</v>
      </c>
      <c r="S147" s="246">
        <f ca="1">IF(Sammenligning!$G$9="GJ",1,(1/3.6))*(AMV1træ!V58*S$227+AMV1træBP!V58*S$228+AMV3kul!V56*S$229+AMV4træ!V56*S$230+AMV4træBP!V56*S$231+AVV1træ!V56*S$232+AVV1kul!V56*S$233+AVV2træ!V56*S$234+AVV2halm!V56*S$235+AVV2gasGT!V56*S$236+KKV!V56*S$237+HCVgas!V56*S$238+SPolie!V56*S$239+SPgas!V56*S$240+GeoEL!V54*S$241+GeoVa!V54*S$242+VP!V54*S$243+Sol!V54*S$244)</f>
        <v>0.36229051573303878</v>
      </c>
      <c r="T147" s="246">
        <f ca="1">IF(Sammenligning!$G$9="GJ",1,(1/3.6))*(AMV1træ!W58*T$227+AMV1træBP!W58*T$228+AMV3kul!W56*T$229+AMV4træ!W56*T$230+AMV4træBP!W56*T$231+AVV1træ!W56*T$232+AVV1kul!W56*T$233+AVV2træ!W56*T$234+AVV2halm!W56*T$235+AVV2gasGT!W56*T$236+KKV!W56*T$237+HCVgas!W56*T$238+SPolie!W56*T$239+SPgas!W56*T$240+GeoEL!W54*T$241+GeoVa!W54*T$242+VP!W54*T$243+Sol!W54*T$244)</f>
        <v>0.39960168329101309</v>
      </c>
      <c r="U147" s="246">
        <f ca="1">IF(Sammenligning!$G$9="GJ",1,(1/3.6))*(AMV1træ!X58*U$227+AMV1træBP!X58*U$228+AMV3kul!X56*U$229+AMV4træ!X56*U$230+AMV4træBP!X56*U$231+AVV1træ!X56*U$232+AVV1kul!X56*U$233+AVV2træ!X56*U$234+AVV2halm!X56*U$235+AVV2gasGT!X56*U$236+KKV!X56*U$237+HCVgas!X56*U$238+SPolie!X56*U$239+SPgas!X56*U$240+GeoEL!X54*U$241+GeoVa!X54*U$242+VP!X54*U$243+Sol!X54*U$244)</f>
        <v>0.39960168329101309</v>
      </c>
      <c r="V147" s="246">
        <f ca="1">IF(Sammenligning!$G$9="GJ",1,(1/3.6))*(AMV1træ!Y58*V$227+AMV1træBP!Y58*V$228+AMV3kul!Y56*V$229+AMV4træ!Y56*V$230+AMV4træBP!Y56*V$231+AVV1træ!Y56*V$232+AVV1kul!Y56*V$233+AVV2træ!Y56*V$234+AVV2halm!Y56*V$235+AVV2gasGT!Y56*V$236+KKV!Y56*V$237+HCVgas!Y56*V$238+SPolie!Y56*V$239+SPgas!Y56*V$240+GeoEL!Y54*V$241+GeoVa!Y54*V$242+VP!Y54*V$243+Sol!Y54*V$244)</f>
        <v>0.39788019477511349</v>
      </c>
      <c r="W147" s="246">
        <f ca="1">IF(Sammenligning!$G$9="GJ",1,(1/3.6))*(AMV1træ!Z58*W$227+AMV1træBP!Z58*W$228+AMV3kul!Z56*W$229+AMV4træ!Z56*W$230+AMV4træBP!Z56*W$231+AVV1træ!Z56*W$232+AVV1kul!Z56*W$233+AVV2træ!Z56*W$234+AVV2halm!Z56*W$235+AVV2gasGT!Z56*W$236+KKV!Z56*W$237+HCVgas!Z56*W$238+SPolie!Z56*W$239+SPgas!Z56*W$240+GeoEL!Z54*W$241+GeoVa!Z54*W$242+VP!Z54*W$243+Sol!Z54*W$244)</f>
        <v>0.39960168329101309</v>
      </c>
      <c r="X147" s="246">
        <f ca="1">IF(Sammenligning!$G$9="GJ",1,(1/3.6))*(AMV1træ!AA58*X$227+AMV1træBP!AA58*X$228+AMV3kul!AA56*X$229+AMV4træ!AA56*X$230+AMV4træBP!AA56*X$231+AVV1træ!AA56*X$232+AVV1kul!AA56*X$233+AVV2træ!AA56*X$234+AVV2halm!AA56*X$235+AVV2gasGT!AA56*X$236+KKV!AA56*X$237+HCVgas!AA56*X$238+SPolie!AA56*X$239+SPgas!AA56*X$240+GeoEL!AA54*X$241+GeoVa!AA54*X$242+VP!AA54*X$243+Sol!AA54*X$244)</f>
        <v>0.39788019477511349</v>
      </c>
      <c r="Y147" s="246">
        <f ca="1">IF(Sammenligning!$G$9="GJ",1,(1/3.6))*(AMV1træ!AB58*Y$227+AMV1træBP!AB58*Y$228+AMV3kul!AB56*Y$229+AMV4træ!AB56*Y$230+AMV4træBP!AB56*Y$231+AVV1træ!AB56*Y$232+AVV1kul!AB56*Y$233+AVV2træ!AB56*Y$234+AVV2halm!AB56*Y$235+AVV2gasGT!AB56*Y$236+KKV!AB56*Y$237+HCVgas!AB56*Y$238+SPolie!AB56*Y$239+SPgas!AB56*Y$240+GeoEL!AB54*Y$241+GeoVa!AB54*Y$242+VP!AB54*Y$243+Sol!AB54*Y$244)</f>
        <v>0.40708557170127496</v>
      </c>
      <c r="Z147" s="246">
        <f ca="1">IF(Sammenligning!$G$9="GJ",1,(1/3.6))*(AMV1træ!AC58*Z$227+AMV1træBP!AC58*Z$228+AMV3kul!AC56*Z$229+AMV4træ!AC56*Z$230+AMV4træBP!AC56*Z$231+AVV1træ!AC56*Z$232+AVV1kul!AC56*Z$233+AVV2træ!AC56*Z$234+AVV2halm!AC56*Z$235+AVV2gasGT!AC56*Z$236+KKV!AC56*Z$237+HCVgas!AC56*Z$238+SPolie!AC56*Z$239+SPgas!AC56*Z$240+GeoEL!AC54*Z$241+GeoVa!AC54*Z$242+VP!AC54*Z$243+Sol!AC54*Z$244)</f>
        <v>0.41466770332419778</v>
      </c>
      <c r="AA147" s="246">
        <f ca="1">IF(Sammenligning!$G$9="GJ",1,(1/3.6))*(AMV1træ!AD58*AA$227+AMV1træBP!AD58*AA$228+AMV3kul!AD56*AA$229+AMV4træ!AD56*AA$230+AMV4træBP!AD56*AA$231+AVV1træ!AD56*AA$232+AVV1kul!AD56*AA$233+AVV2træ!AD56*AA$234+AVV2halm!AD56*AA$235+AVV2gasGT!AD56*AA$236+KKV!AD56*AA$237+HCVgas!AD56*AA$238+SPolie!AD56*AA$239+SPgas!AD56*AA$240+GeoEL!AD54*AA$241+GeoVa!AD54*AA$242+VP!AD54*AA$243+Sol!AD54*AA$244)</f>
        <v>0.42235002544254541</v>
      </c>
      <c r="AB147" s="246">
        <f ca="1">IF(Sammenligning!$G$9="GJ",1,(1/3.6))*(AMV1træ!AE58*AB$227+AMV1træBP!AE58*AB$228+AMV3kul!AE56*AB$229+AMV4træ!AE56*AB$230+AMV4træBP!AE56*AB$231+AVV1træ!AE56*AB$232+AVV1kul!AE56*AB$233+AVV2træ!AE56*AB$234+AVV2halm!AE56*AB$235+AVV2gasGT!AE56*AB$236+KKV!AE56*AB$237+HCVgas!AE56*AB$238+SPolie!AE56*AB$239+SPgas!AE56*AB$240+GeoEL!AE54*AB$241+GeoVa!AE54*AB$242+VP!AE54*AB$243+Sol!AE54*AB$244)</f>
        <v>0.43013453714425531</v>
      </c>
      <c r="AC147" s="246">
        <f ca="1">IF(Sammenligning!$G$9="GJ",1,(1/3.6))*(AMV1træ!AF58*AC$227+AMV1træBP!AF58*AC$228+AMV3kul!AF56*AC$229+AMV4træ!AF56*AC$230+AMV4træBP!AF56*AC$231+AVV1træ!AF56*AC$232+AVV1kul!AF56*AC$233+AVV2træ!AF56*AC$234+AVV2halm!AF56*AC$235+AVV2gasGT!AF56*AC$236+KKV!AF56*AC$237+HCVgas!AF56*AC$238+SPolie!AF56*AC$239+SPgas!AF56*AC$240+GeoEL!AF54*AC$241+GeoVa!AF54*AC$242+VP!AF54*AC$243+Sol!AF54*AC$244)</f>
        <v>0.43802329105674226</v>
      </c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46">
        <f ca="1">IF(Sammenligning!$G$9="GJ",1,(1/3.6))*(AMV1træ!AH58*BC$227+AMV1træBP!AH58*BC$228+AMV3kul!AH56*BC$229+AMV4træ!AH56*BC$230+AMV4træBP!AH56*BC$231+AVV1træ!AH56*BC$232+AVV1kul!AH56*BC$233+AVV2træ!AH56*BC$234+AVV2halm!AH56*BC$235+AVV2gasGT!AH56*BC$236+KKV!AH56*BC$237+HCVgas!AH56*BC$238+SPolie!AH56*BC$239+SPgas!AH56*BC$240+GeoEL!AH54*BC$241+GeoVa!AH54*BC$242+VP!AH54*BC$243+Sol!AH54*BC$244)</f>
        <v>0</v>
      </c>
    </row>
    <row r="148" spans="2:332" hidden="1">
      <c r="B148" s="3"/>
      <c r="C148" s="24" t="s">
        <v>174</v>
      </c>
      <c r="D148" s="24" t="str">
        <f>"Kr/"&amp;Sammenligning!$G$9</f>
        <v>Kr/GJ</v>
      </c>
      <c r="E148" s="246">
        <f ca="1">IF(Sammenligning!$G$9="GJ",1,(1/3.6))*(AMV1træ!H59*E$227+AMV1træBP!H59*E$228+AMV3kul!H57*E$229+AMV4træ!H57*E$230+AMV4træBP!H57*E$231+AVV1træ!H57*E$232+AVV1kul!H57*E$233+AVV2træ!H57*E$234+AVV2halm!H57*E$235+AVV2gasGT!H57*E$236+KKV!H57*E$237+HCVgas!H57*E$238+SPolie!H57*E$239+SPgas!H57*E$240+GeoEL!H55*E$241+GeoVa!H55*E$242+VP!H55*E$243+Sol!H55*E$244)</f>
        <v>0.38068730438809228</v>
      </c>
      <c r="F148" s="246">
        <f ca="1">IF(Sammenligning!$G$9="GJ",1,(1/3.6))*(AMV1træ!I59*F$227+AMV1træBP!I59*F$228+AMV3kul!I57*F$229+AMV4træ!I57*F$230+AMV4træBP!I57*F$231+AVV1træ!I57*F$232+AVV1kul!I57*F$233+AVV2træ!I57*F$234+AVV2halm!I57*F$235+AVV2gasGT!I57*F$236+KKV!I57*F$237+HCVgas!I57*F$238+SPolie!I57*F$239+SPgas!I57*F$240+GeoEL!I55*F$241+GeoVa!I55*F$242+VP!I55*F$243+Sol!I55*F$244)</f>
        <v>0.27963911615964998</v>
      </c>
      <c r="G148" s="246">
        <f ca="1">IF(Sammenligning!$G$9="GJ",1,(1/3.6))*(AMV1træ!J59*G$227+AMV1træBP!J59*G$228+AMV3kul!J57*G$229+AMV4træ!J57*G$230+AMV4træBP!J57*G$231+AVV1træ!J57*G$232+AVV1kul!J57*G$233+AVV2træ!J57*G$234+AVV2halm!J57*G$235+AVV2gasGT!J57*G$236+KKV!J57*G$237+HCVgas!J57*G$238+SPolie!J57*G$239+SPgas!J57*G$240+GeoEL!J55*G$241+GeoVa!J55*G$242+VP!J55*G$243+Sol!J55*G$244)</f>
        <v>0.74961645384289655</v>
      </c>
      <c r="H148" s="246">
        <f ca="1">IF(Sammenligning!$G$9="GJ",1,(1/3.6))*(AMV1træ!K59*H$227+AMV1træBP!K59*H$228+AMV3kul!K57*H$229+AMV4træ!K57*H$230+AMV4træBP!K57*H$231+AVV1træ!K57*H$232+AVV1kul!K57*H$233+AVV2træ!K57*H$234+AVV2halm!K57*H$235+AVV2gasGT!K57*H$236+KKV!K57*H$237+HCVgas!K57*H$238+SPolie!K57*H$239+SPgas!K57*H$240+GeoEL!K55*H$241+GeoVa!K55*H$242+VP!K55*H$243+Sol!K55*H$244)</f>
        <v>1.2510002622273648</v>
      </c>
      <c r="I148" s="246">
        <f ca="1">IF(Sammenligning!$G$9="GJ",1,(1/3.6))*(AMV1træ!L59*I$227+AMV1træBP!L59*I$228+AMV3kul!L57*I$229+AMV4træ!L57*I$230+AMV4træBP!L57*I$231+AVV1træ!L57*I$232+AVV1kul!L57*I$233+AVV2træ!L57*I$234+AVV2halm!L57*I$235+AVV2gasGT!L57*I$236+KKV!L57*I$237+HCVgas!L57*I$238+SPolie!L57*I$239+SPgas!L57*I$240+GeoEL!L55*I$241+GeoVa!L55*I$242+VP!L55*I$243+Sol!L55*I$244)</f>
        <v>1.9558465077204059</v>
      </c>
      <c r="J148" s="246">
        <f ca="1">IF(Sammenligning!$G$9="GJ",1,(1/3.6))*(AMV1træ!M59*J$227+AMV1træBP!M59*J$228+AMV3kul!M57*J$229+AMV4træ!M57*J$230+AMV4træBP!M57*J$231+AVV1træ!M57*J$232+AVV1kul!M57*J$233+AVV2træ!M57*J$234+AVV2halm!M57*J$235+AVV2gasGT!M57*J$236+KKV!M57*J$237+HCVgas!M57*J$238+SPolie!M57*J$239+SPgas!M57*J$240+GeoEL!M55*J$241+GeoVa!M55*J$242+VP!M55*J$243+Sol!M55*J$244)</f>
        <v>1.9524311687782396</v>
      </c>
      <c r="K148" s="246">
        <f ca="1">IF(Sammenligning!$G$9="GJ",1,(1/3.6))*(AMV1træ!N59*K$227+AMV1træBP!N59*K$228+AMV3kul!N57*K$229+AMV4træ!N57*K$230+AMV4træBP!N57*K$231+AVV1træ!N57*K$232+AVV1kul!N57*K$233+AVV2træ!N57*K$234+AVV2halm!N57*K$235+AVV2gasGT!N57*K$236+KKV!N57*K$237+HCVgas!N57*K$238+SPolie!N57*K$239+SPgas!N57*K$240+GeoEL!N55*K$241+GeoVa!N55*K$242+VP!N55*K$243+Sol!N55*K$244)</f>
        <v>1.949625522476643</v>
      </c>
      <c r="L148" s="246">
        <f ca="1">IF(Sammenligning!$G$9="GJ",1,(1/3.6))*(AMV1træ!O59*L$227+AMV1træBP!O59*L$228+AMV3kul!O57*L$229+AMV4træ!O57*L$230+AMV4træBP!O57*L$231+AVV1træ!O57*L$232+AVV1kul!O57*L$233+AVV2træ!O57*L$234+AVV2halm!O57*L$235+AVV2gasGT!O57*L$236+KKV!O57*L$237+HCVgas!O57*L$238+SPolie!O57*L$239+SPgas!O57*L$240+GeoEL!O55*L$241+GeoVa!O55*L$242+VP!O55*L$243+Sol!O55*L$244)</f>
        <v>1.9476023580636315</v>
      </c>
      <c r="M148" s="246">
        <f ca="1">IF(Sammenligning!$G$9="GJ",1,(1/3.6))*(AMV1træ!P59*M$227+AMV1træBP!P59*M$228+AMV3kul!P57*M$229+AMV4træ!P57*M$230+AMV4træBP!P57*M$231+AVV1træ!P57*M$232+AVV1kul!P57*M$233+AVV2træ!P57*M$234+AVV2halm!P57*M$235+AVV2gasGT!P57*M$236+KKV!P57*M$237+HCVgas!P57*M$238+SPolie!P57*M$239+SPgas!P57*M$240+GeoEL!P55*M$241+GeoVa!P55*M$242+VP!P55*M$243+Sol!P55*M$244)</f>
        <v>2.004988957308993</v>
      </c>
      <c r="N148" s="246">
        <f ca="1">IF(Sammenligning!$G$9="GJ",1,(1/3.6))*(AMV1træ!Q59*N$227+AMV1træBP!Q59*N$228+AMV3kul!Q57*N$229+AMV4træ!Q57*N$230+AMV4træBP!Q57*N$231+AVV1træ!Q57*N$232+AVV1kul!Q57*N$233+AVV2træ!Q57*N$234+AVV2halm!Q57*N$235+AVV2gasGT!Q57*N$236+KKV!Q57*N$237+HCVgas!Q57*N$238+SPolie!Q57*N$239+SPgas!Q57*N$240+GeoEL!Q55*N$241+GeoVa!Q55*N$242+VP!Q55*N$243+Sol!Q55*N$244)</f>
        <v>2.0647094921170503</v>
      </c>
      <c r="O148" s="246">
        <f ca="1">IF(Sammenligning!$G$9="GJ",1,(1/3.6))*(AMV1træ!R59*O$227+AMV1træBP!R59*O$228+AMV3kul!R57*O$229+AMV4træ!R57*O$230+AMV4træBP!R57*O$231+AVV1træ!R57*O$232+AVV1kul!R57*O$233+AVV2træ!R57*O$234+AVV2halm!R57*O$235+AVV2gasGT!R57*O$236+KKV!R57*O$237+HCVgas!R57*O$238+SPolie!R57*O$239+SPgas!R57*O$240+GeoEL!R55*O$241+GeoVa!R55*O$242+VP!R55*O$243+Sol!R55*O$244)</f>
        <v>2.1572877864958642</v>
      </c>
      <c r="P148" s="246">
        <f ca="1">IF(Sammenligning!$G$9="GJ",1,(1/3.6))*(AMV1træ!S59*P$227+AMV1træBP!S59*P$228+AMV3kul!S57*P$229+AMV4træ!S57*P$230+AMV4træBP!S57*P$231+AVV1træ!S57*P$232+AVV1kul!S57*P$233+AVV2træ!S57*P$234+AVV2halm!S57*P$235+AVV2gasGT!S57*P$236+KKV!S57*P$237+HCVgas!S57*P$238+SPolie!S57*P$239+SPgas!S57*P$240+GeoEL!S55*P$241+GeoVa!S55*P$242+VP!S55*P$243+Sol!S55*P$244)</f>
        <v>2.2530367124521913</v>
      </c>
      <c r="Q148" s="246">
        <f ca="1">IF(Sammenligning!$G$9="GJ",1,(1/3.6))*(AMV1træ!T59*Q$227+AMV1træBP!T59*Q$228+AMV3kul!T57*Q$229+AMV4træ!T57*Q$230+AMV4træBP!T57*Q$231+AVV1træ!T57*Q$232+AVV1kul!T57*Q$233+AVV2træ!T57*Q$234+AVV2halm!T57*Q$235+AVV2gasGT!T57*Q$236+KKV!T57*Q$237+HCVgas!T57*Q$238+SPolie!T57*Q$239+SPgas!T57*Q$240+GeoEL!T55*Q$241+GeoVa!T55*Q$242+VP!T55*Q$243+Sol!T55*Q$244)</f>
        <v>2.3520377933759895</v>
      </c>
      <c r="R148" s="246">
        <f ca="1">IF(Sammenligning!$G$9="GJ",1,(1/3.6))*(AMV1træ!U59*R$227+AMV1træBP!U59*R$228+AMV3kul!U57*R$229+AMV4træ!U57*R$230+AMV4træBP!U57*R$231+AVV1træ!U57*R$232+AVV1kul!U57*R$233+AVV2træ!U57*R$234+AVV2halm!U57*R$235+AVV2gasGT!U57*R$236+KKV!U57*R$237+HCVgas!U57*R$238+SPolie!U57*R$239+SPgas!U57*R$240+GeoEL!U55*R$241+GeoVa!U55*R$242+VP!U55*R$243+Sol!U55*R$244)</f>
        <v>2.4543742418919319</v>
      </c>
      <c r="S148" s="246">
        <f ca="1">IF(Sammenligning!$G$9="GJ",1,(1/3.6))*(AMV1træ!V59*S$227+AMV1træBP!V59*S$228+AMV3kul!V57*S$229+AMV4træ!V57*S$230+AMV4træBP!V57*S$231+AVV1træ!V57*S$232+AVV1kul!V57*S$233+AVV2træ!V57*S$234+AVV2halm!V57*S$235+AVV2gasGT!V57*S$236+KKV!V57*S$237+HCVgas!V57*S$238+SPolie!V57*S$239+SPgas!V57*S$240+GeoEL!V55*S$241+GeoVa!V55*S$242+VP!V55*S$243+Sol!V55*S$244)</f>
        <v>2.5601288836225389</v>
      </c>
      <c r="T148" s="246">
        <f ca="1">IF(Sammenligning!$G$9="GJ",1,(1/3.6))*(AMV1træ!W59*T$227+AMV1træBP!W59*T$228+AMV3kul!W57*T$229+AMV4træ!W57*T$230+AMV4træBP!W57*T$231+AVV1træ!W57*T$232+AVV1kul!W57*T$233+AVV2træ!W57*T$234+AVV2halm!W57*T$235+AVV2gasGT!W57*T$236+KKV!W57*T$237+HCVgas!W57*T$238+SPolie!W57*T$239+SPgas!W57*T$240+GeoEL!W55*T$241+GeoVa!W55*T$242+VP!W55*T$243+Sol!W55*T$244)</f>
        <v>5.7004810403454922</v>
      </c>
      <c r="U148" s="246">
        <f ca="1">IF(Sammenligning!$G$9="GJ",1,(1/3.6))*(AMV1træ!X59*U$227+AMV1træBP!X59*U$228+AMV3kul!X57*U$229+AMV4træ!X57*U$230+AMV4træBP!X57*U$231+AVV1træ!X57*U$232+AVV1kul!X57*U$233+AVV2træ!X57*U$234+AVV2halm!X57*U$235+AVV2gasGT!X57*U$236+KKV!X57*U$237+HCVgas!X57*U$238+SPolie!X57*U$239+SPgas!X57*U$240+GeoEL!X55*U$241+GeoVa!X55*U$242+VP!X55*U$243+Sol!X55*U$244)</f>
        <v>5.8322862083013138</v>
      </c>
      <c r="V148" s="246">
        <f ca="1">IF(Sammenligning!$G$9="GJ",1,(1/3.6))*(AMV1træ!Y59*V$227+AMV1træBP!Y59*V$228+AMV3kul!Y57*V$229+AMV4træ!Y57*V$230+AMV4træBP!Y57*V$231+AVV1træ!Y57*V$232+AVV1kul!Y57*V$233+AVV2træ!Y57*V$234+AVV2halm!Y57*V$235+AVV2gasGT!Y57*V$236+KKV!Y57*V$237+HCVgas!Y57*V$238+SPolie!Y57*V$239+SPgas!Y57*V$240+GeoEL!Y55*V$241+GeoVa!Y55*V$242+VP!Y55*V$243+Sol!Y55*V$244)</f>
        <v>5.9668907574893044</v>
      </c>
      <c r="W148" s="246">
        <f ca="1">IF(Sammenligning!$G$9="GJ",1,(1/3.6))*(AMV1træ!Z59*W$227+AMV1træBP!Z59*W$228+AMV3kul!Z57*W$229+AMV4træ!Z57*W$230+AMV4træBP!Z57*W$231+AVV1træ!Z57*W$232+AVV1kul!Z57*W$233+AVV2træ!Z57*W$234+AVV2halm!Z57*W$235+AVV2gasGT!Z57*W$236+KKV!Z57*W$237+HCVgas!Z57*W$238+SPolie!Z57*W$239+SPgas!Z57*W$240+GeoEL!Z55*W$241+GeoVa!Z55*W$242+VP!Z55*W$243+Sol!Z55*W$244)</f>
        <v>6.1043440930466035</v>
      </c>
      <c r="X148" s="246">
        <f ca="1">IF(Sammenligning!$G$9="GJ",1,(1/3.6))*(AMV1træ!AA59*X$227+AMV1træBP!AA59*X$228+AMV3kul!AA57*X$229+AMV4træ!AA57*X$230+AMV4træBP!AA57*X$231+AVV1træ!AA57*X$232+AVV1kul!AA57*X$233+AVV2træ!AA57*X$234+AVV2halm!AA57*X$235+AVV2gasGT!AA57*X$236+KKV!AA57*X$237+HCVgas!AA57*X$238+SPolie!AA57*X$239+SPgas!AA57*X$240+GeoEL!AA55*X$241+GeoVa!AA55*X$242+VP!AA55*X$243+Sol!AA55*X$244)</f>
        <v>6.2446959851320543</v>
      </c>
      <c r="Y148" s="246">
        <f ca="1">IF(Sammenligning!$G$9="GJ",1,(1/3.6))*(AMV1træ!AB59*Y$227+AMV1træBP!AB59*Y$228+AMV3kul!AB57*Y$229+AMV4træ!AB57*Y$230+AMV4træBP!AB57*Y$231+AVV1træ!AB57*Y$232+AVV1kul!AB57*Y$233+AVV2træ!AB57*Y$234+AVV2halm!AB57*Y$235+AVV2gasGT!AB57*Y$236+KKV!AB57*Y$237+HCVgas!AB57*Y$238+SPolie!AB57*Y$239+SPgas!AB57*Y$240+GeoEL!AB55*Y$241+GeoVa!AB55*Y$242+VP!AB55*Y$243+Sol!AB55*Y$244)</f>
        <v>6.4639479791098342</v>
      </c>
      <c r="Z148" s="246">
        <f ca="1">IF(Sammenligning!$G$9="GJ",1,(1/3.6))*(AMV1træ!AC59*Z$227+AMV1træBP!AC59*Z$228+AMV3kul!AC57*Z$229+AMV4træ!AC57*Z$230+AMV4træBP!AC57*Z$231+AVV1træ!AC57*Z$232+AVV1kul!AC57*Z$233+AVV2træ!AC57*Z$234+AVV2halm!AC57*Z$235+AVV2gasGT!AC57*Z$236+KKV!AC57*Z$237+HCVgas!AC57*Z$238+SPolie!AC57*Z$239+SPgas!AC57*Z$240+GeoEL!AC55*Z$241+GeoVa!AC55*Z$242+VP!AC55*Z$243+Sol!AC55*Z$244)</f>
        <v>6.6904058086134146</v>
      </c>
      <c r="AA148" s="246">
        <f ca="1">IF(Sammenligning!$G$9="GJ",1,(1/3.6))*(AMV1træ!AD59*AA$227+AMV1træBP!AD59*AA$228+AMV3kul!AD57*AA$229+AMV4træ!AD57*AA$230+AMV4træBP!AD57*AA$231+AVV1træ!AD57*AA$232+AVV1kul!AD57*AA$233+AVV2træ!AD57*AA$234+AVV2halm!AD57*AA$235+AVV2gasGT!AD57*AA$236+KKV!AD57*AA$237+HCVgas!AD57*AA$238+SPolie!AD57*AA$239+SPgas!AD57*AA$240+GeoEL!AD55*AA$241+GeoVa!AD55*AA$242+VP!AD55*AA$243+Sol!AD55*AA$244)</f>
        <v>6.9242894836576117</v>
      </c>
      <c r="AB148" s="246">
        <f ca="1">IF(Sammenligning!$G$9="GJ",1,(1/3.6))*(AMV1træ!AE59*AB$227+AMV1træBP!AE59*AB$228+AMV3kul!AE57*AB$229+AMV4træ!AE57*AB$230+AMV4træBP!AE57*AB$231+AVV1træ!AE57*AB$232+AVV1kul!AE57*AB$233+AVV2træ!AE57*AB$234+AVV2halm!AE57*AB$235+AVV2gasGT!AE57*AB$236+KKV!AE57*AB$237+HCVgas!AE57*AB$238+SPolie!AE57*AB$239+SPgas!AE57*AB$240+GeoEL!AE55*AB$241+GeoVa!AE55*AB$242+VP!AE55*AB$243+Sol!AE55*AB$244)</f>
        <v>7.1658227397705954</v>
      </c>
      <c r="AC148" s="246">
        <f ca="1">IF(Sammenligning!$G$9="GJ",1,(1/3.6))*(AMV1træ!AF59*AC$227+AMV1træBP!AF59*AC$228+AMV3kul!AF57*AC$229+AMV4træ!AF57*AC$230+AMV4træBP!AF57*AC$231+AVV1træ!AF57*AC$232+AVV1kul!AF57*AC$233+AVV2træ!AF57*AC$234+AVV2halm!AF57*AC$235+AVV2gasGT!AF57*AC$236+KKV!AF57*AC$237+HCVgas!AF57*AC$238+SPolie!AF57*AC$239+SPgas!AF57*AC$240+GeoEL!AF55*AC$241+GeoVa!AF55*AC$242+VP!AF55*AC$243+Sol!AF55*AC$244)</f>
        <v>7.4152372450669555</v>
      </c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46">
        <f ca="1">IF(Sammenligning!$G$9="GJ",1,(1/3.6))*(AMV1træ!AH59*BC$227+AMV1træBP!AH59*BC$228+AMV3kul!AH57*BC$229+AMV4træ!AH57*BC$230+AMV4træBP!AH57*BC$231+AVV1træ!AH57*BC$232+AVV1kul!AH57*BC$233+AVV2træ!AH57*BC$234+AVV2halm!AH57*BC$235+AVV2gasGT!AH57*BC$236+KKV!AH57*BC$237+HCVgas!AH57*BC$238+SPolie!AH57*BC$239+SPgas!AH57*BC$240+GeoEL!AH55*BC$241+GeoVa!AH55*BC$242+VP!AH55*BC$243+Sol!AH55*BC$244)</f>
        <v>0</v>
      </c>
    </row>
    <row r="149" spans="2:332" hidden="1">
      <c r="B149" s="3"/>
      <c r="C149" s="24" t="s">
        <v>175</v>
      </c>
      <c r="D149" s="24" t="str">
        <f>"Kr/"&amp;Sammenligning!$G$9</f>
        <v>Kr/GJ</v>
      </c>
      <c r="E149" s="246">
        <f ca="1">IF(Sammenligning!$G$9="GJ",1,(1/3.6))*(AMV1træ!H60*E$227+AMV1træBP!H60*E$228+AMV3kul!H58*E$229+AMV4træ!H58*E$230+AMV4træBP!H58*E$231+AVV1træ!H58*E$232+AVV1kul!H58*E$233+AVV2træ!H58*E$234+AVV2halm!H58*E$235+AVV2gasGT!H58*E$236+KKV!H58*E$237+HCVgas!H58*E$238+SPolie!H58*E$239+SPgas!H58*E$240+GeoEL!H56*E$241+GeoVa!H56*E$242+VP!H56*E$243+Sol!H56*E$244)</f>
        <v>3.4585673083206646E-3</v>
      </c>
      <c r="F149" s="246">
        <f ca="1">IF(Sammenligning!$G$9="GJ",1,(1/3.6))*(AMV1træ!I60*F$227+AMV1træBP!I60*F$228+AMV3kul!I58*F$229+AMV4træ!I58*F$230+AMV4træBP!I58*F$231+AVV1træ!I58*F$232+AVV1kul!I58*F$233+AVV2træ!I58*F$234+AVV2halm!I58*F$235+AVV2gasGT!I58*F$236+KKV!I58*F$237+HCVgas!I58*F$238+SPolie!I58*F$239+SPgas!I58*F$240+GeoEL!I56*F$241+GeoVa!I56*F$242+VP!I56*F$243+Sol!I56*F$244)</f>
        <v>3.4585673083206646E-3</v>
      </c>
      <c r="G149" s="246">
        <f ca="1">IF(Sammenligning!$G$9="GJ",1,(1/3.6))*(AMV1træ!J60*G$227+AMV1træBP!J60*G$228+AMV3kul!J58*G$229+AMV4træ!J58*G$230+AMV4træBP!J58*G$231+AVV1træ!J58*G$232+AVV1kul!J58*G$233+AVV2træ!J58*G$234+AVV2halm!J58*G$235+AVV2gasGT!J58*G$236+KKV!J58*G$237+HCVgas!J58*G$238+SPolie!J58*G$239+SPgas!J58*G$240+GeoEL!J56*G$241+GeoVa!J56*G$242+VP!J56*G$243+Sol!J56*G$244)</f>
        <v>3.4585673083206646E-3</v>
      </c>
      <c r="H149" s="246">
        <f ca="1">IF(Sammenligning!$G$9="GJ",1,(1/3.6))*(AMV1træ!K60*H$227+AMV1træBP!K60*H$228+AMV3kul!K58*H$229+AMV4træ!K58*H$230+AMV4træBP!K58*H$231+AVV1træ!K58*H$232+AVV1kul!K58*H$233+AVV2træ!K58*H$234+AVV2halm!K58*H$235+AVV2gasGT!K58*H$236+KKV!K58*H$237+HCVgas!K58*H$238+SPolie!K58*H$239+SPgas!K58*H$240+GeoEL!K56*H$241+GeoVa!K56*H$242+VP!K56*H$243+Sol!K56*H$244)</f>
        <v>3.4585673083206646E-3</v>
      </c>
      <c r="I149" s="246">
        <f ca="1">IF(Sammenligning!$G$9="GJ",1,(1/3.6))*(AMV1træ!L60*I$227+AMV1træBP!L60*I$228+AMV3kul!L58*I$229+AMV4træ!L58*I$230+AMV4træBP!L58*I$231+AVV1træ!L58*I$232+AVV1kul!L58*I$233+AVV2træ!L58*I$234+AVV2halm!L58*I$235+AVV2gasGT!L58*I$236+KKV!L58*I$237+HCVgas!L58*I$238+SPolie!L58*I$239+SPgas!L58*I$240+GeoEL!L56*I$241+GeoVa!L56*I$242+VP!L56*I$243+Sol!L56*I$244)</f>
        <v>2.5062225905349038E-3</v>
      </c>
      <c r="J149" s="246">
        <f ca="1">IF(Sammenligning!$G$9="GJ",1,(1/3.6))*(AMV1træ!M60*J$227+AMV1træBP!M60*J$228+AMV3kul!M58*J$229+AMV4træ!M58*J$230+AMV4træBP!M58*J$231+AVV1træ!M58*J$232+AVV1kul!M58*J$233+AVV2træ!M58*J$234+AVV2halm!M58*J$235+AVV2gasGT!M58*J$236+KKV!M58*J$237+HCVgas!M58*J$238+SPolie!M58*J$239+SPgas!M58*J$240+GeoEL!M56*J$241+GeoVa!M56*J$242+VP!M56*J$243+Sol!M56*J$244)</f>
        <v>2.4769403828370385E-3</v>
      </c>
      <c r="K149" s="246">
        <f ca="1">IF(Sammenligning!$G$9="GJ",1,(1/3.6))*(AMV1træ!N60*K$227+AMV1træBP!N60*K$228+AMV3kul!N58*K$229+AMV4træ!N58*K$230+AMV4træBP!N58*K$231+AVV1træ!N58*K$232+AVV1kul!N58*K$233+AVV2træ!N58*K$234+AVV2halm!N58*K$235+AVV2gasGT!N58*K$236+KKV!N58*K$237+HCVgas!N58*K$238+SPolie!N58*K$239+SPgas!N58*K$240+GeoEL!N56*K$241+GeoVa!N56*K$242+VP!N56*K$243+Sol!N56*K$244)</f>
        <v>2.447215468808361E-3</v>
      </c>
      <c r="L149" s="246">
        <f ca="1">IF(Sammenligning!$G$9="GJ",1,(1/3.6))*(AMV1træ!O60*L$227+AMV1træBP!O60*L$228+AMV3kul!O58*L$229+AMV4træ!O58*L$230+AMV4træBP!O58*L$231+AVV1træ!O58*L$232+AVV1kul!O58*L$233+AVV2træ!O58*L$234+AVV2halm!O58*L$235+AVV2gasGT!O58*L$236+KKV!O58*L$237+HCVgas!O58*L$238+SPolie!O58*L$239+SPgas!O58*L$240+GeoEL!O56*L$241+GeoVa!O56*L$242+VP!O56*L$243+Sol!O56*L$244)</f>
        <v>2.417037732320223E-3</v>
      </c>
      <c r="M149" s="246">
        <f ca="1">IF(Sammenligning!$G$9="GJ",1,(1/3.6))*(AMV1træ!P60*M$227+AMV1træBP!P60*M$228+AMV3kul!P58*M$229+AMV4træ!P58*M$230+AMV4træBP!P58*M$231+AVV1træ!P58*M$232+AVV1kul!P58*M$233+AVV2træ!P58*M$234+AVV2halm!P58*M$235+AVV2gasGT!P58*M$236+KKV!P58*M$237+HCVgas!P58*M$238+SPolie!P58*M$239+SPgas!P58*M$240+GeoEL!P56*M$241+GeoVa!P56*M$242+VP!P56*M$243+Sol!P56*M$244)</f>
        <v>2.3863967466648114E-3</v>
      </c>
      <c r="N149" s="246">
        <f ca="1">IF(Sammenligning!$G$9="GJ",1,(1/3.6))*(AMV1træ!Q60*N$227+AMV1træBP!Q60*N$228+AMV3kul!Q58*N$229+AMV4træ!Q58*N$230+AMV4træBP!Q58*N$231+AVV1træ!Q58*N$232+AVV1kul!Q58*N$233+AVV2træ!Q58*N$234+AVV2halm!Q58*N$235+AVV2gasGT!Q58*N$236+KKV!Q58*N$237+HCVgas!Q58*N$238+SPolie!Q58*N$239+SPgas!Q58*N$240+GeoEL!Q56*N$241+GeoVa!Q56*N$242+VP!Q56*N$243+Sol!Q56*N$244)</f>
        <v>2.3552817625439345E-3</v>
      </c>
      <c r="O149" s="246">
        <f ca="1">IF(Sammenligning!$G$9="GJ",1,(1/3.6))*(AMV1træ!R60*O$227+AMV1træBP!R60*O$228+AMV3kul!R58*O$229+AMV4træ!R58*O$230+AMV4træBP!R58*O$231+AVV1træ!R58*O$232+AVV1kul!R58*O$233+AVV2træ!R58*O$234+AVV2halm!R58*O$235+AVV2gasGT!R58*O$236+KKV!R58*O$237+HCVgas!R58*O$238+SPolie!R58*O$239+SPgas!R58*O$240+GeoEL!R56*O$241+GeoVa!R56*O$242+VP!R56*O$243+Sol!R56*O$244)</f>
        <v>2.3554105601441087E-3</v>
      </c>
      <c r="P149" s="246">
        <f ca="1">IF(Sammenligning!$G$9="GJ",1,(1/3.6))*(AMV1træ!S60*P$227+AMV1træBP!S60*P$228+AMV3kul!S58*P$229+AMV4træ!S58*P$230+AMV4træBP!S58*P$231+AVV1træ!S58*P$232+AVV1kul!S58*P$233+AVV2træ!S58*P$234+AVV2halm!S58*P$235+AVV2gasGT!S58*P$236+KKV!S58*P$237+HCVgas!S58*P$238+SPolie!S58*P$239+SPgas!S58*P$240+GeoEL!S56*P$241+GeoVa!S56*P$242+VP!S56*P$243+Sol!S56*P$244)</f>
        <v>2.3555409343331939E-3</v>
      </c>
      <c r="Q149" s="246">
        <f ca="1">IF(Sammenligning!$G$9="GJ",1,(1/3.6))*(AMV1træ!T60*Q$227+AMV1træBP!T60*Q$228+AMV3kul!T58*Q$229+AMV4træ!T58*Q$230+AMV4træBP!T58*Q$231+AVV1træ!T58*Q$232+AVV1kul!T58*Q$233+AVV2træ!T58*Q$234+AVV2halm!T58*Q$235+AVV2gasGT!T58*Q$236+KKV!T58*Q$237+HCVgas!T58*Q$238+SPolie!T58*Q$239+SPgas!T58*Q$240+GeoEL!T56*Q$241+GeoVa!T56*Q$242+VP!T56*Q$243+Sol!T56*Q$244)</f>
        <v>2.3556729142375811E-3</v>
      </c>
      <c r="R149" s="246">
        <f ca="1">IF(Sammenligning!$G$9="GJ",1,(1/3.6))*(AMV1træ!U60*R$227+AMV1træBP!U60*R$228+AMV3kul!U58*R$229+AMV4træ!U58*R$230+AMV4træBP!U58*R$231+AVV1træ!U58*R$232+AVV1kul!U58*R$233+AVV2træ!U58*R$234+AVV2halm!U58*R$235+AVV2gasGT!U58*R$236+KKV!U58*R$237+HCVgas!U58*R$238+SPolie!U58*R$239+SPgas!U58*R$240+GeoEL!U56*R$241+GeoVa!U56*R$242+VP!U56*R$243+Sol!U56*R$244)</f>
        <v>2.3558065297055557E-3</v>
      </c>
      <c r="S149" s="246">
        <f ca="1">IF(Sammenligning!$G$9="GJ",1,(1/3.6))*(AMV1træ!V60*S$227+AMV1træBP!V60*S$228+AMV3kul!V58*S$229+AMV4træ!V58*S$230+AMV4træBP!V58*S$231+AVV1træ!V58*S$232+AVV1kul!V58*S$233+AVV2træ!V58*S$234+AVV2halm!V58*S$235+AVV2gasGT!V58*S$236+KKV!V58*S$237+HCVgas!V58*S$238+SPolie!V58*S$239+SPgas!V58*S$240+GeoEL!V56*S$241+GeoVa!V56*S$242+VP!V56*S$243+Sol!V56*S$244)</f>
        <v>2.3559418113298122E-3</v>
      </c>
      <c r="T149" s="246">
        <f ca="1">IF(Sammenligning!$G$9="GJ",1,(1/3.6))*(AMV1træ!W60*T$227+AMV1træBP!W60*T$228+AMV3kul!W58*T$229+AMV4træ!W58*T$230+AMV4træBP!W58*T$231+AVV1træ!W58*T$232+AVV1kul!W58*T$233+AVV2træ!W58*T$234+AVV2halm!W58*T$235+AVV2gasGT!W58*T$236+KKV!W58*T$237+HCVgas!W58*T$238+SPolie!W58*T$239+SPgas!W58*T$240+GeoEL!W56*T$241+GeoVa!W56*T$242+VP!W56*T$243+Sol!W56*T$244)</f>
        <v>2.0535990610025417E-3</v>
      </c>
      <c r="U149" s="246">
        <f ca="1">IF(Sammenligning!$G$9="GJ",1,(1/3.6))*(AMV1træ!X60*U$227+AMV1træBP!X60*U$228+AMV3kul!X58*U$229+AMV4træ!X58*U$230+AMV4træBP!X58*U$231+AVV1træ!X58*U$232+AVV1kul!X58*U$233+AVV2træ!X58*U$234+AVV2halm!X58*U$235+AVV2gasGT!X58*U$236+KKV!X58*U$237+HCVgas!X58*U$238+SPolie!X58*U$239+SPgas!X58*U$240+GeoEL!X56*U$241+GeoVa!X56*U$242+VP!X56*U$243+Sol!X56*U$244)</f>
        <v>2.0535990610025417E-3</v>
      </c>
      <c r="V149" s="246">
        <f ca="1">IF(Sammenligning!$G$9="GJ",1,(1/3.6))*(AMV1træ!Y60*V$227+AMV1træBP!Y60*V$228+AMV3kul!Y58*V$229+AMV4træ!Y58*V$230+AMV4træBP!Y58*V$231+AVV1træ!Y58*V$232+AVV1kul!Y58*V$233+AVV2træ!Y58*V$234+AVV2halm!Y58*V$235+AVV2gasGT!Y58*V$236+KKV!Y58*V$237+HCVgas!Y58*V$238+SPolie!Y58*V$239+SPgas!Y58*V$240+GeoEL!Y56*V$241+GeoVa!Y56*V$242+VP!Y56*V$243+Sol!Y56*V$244)</f>
        <v>2.0535990610025417E-3</v>
      </c>
      <c r="W149" s="246">
        <f ca="1">IF(Sammenligning!$G$9="GJ",1,(1/3.6))*(AMV1træ!Z60*W$227+AMV1træBP!Z60*W$228+AMV3kul!Z58*W$229+AMV4træ!Z58*W$230+AMV4træBP!Z58*W$231+AVV1træ!Z58*W$232+AVV1kul!Z58*W$233+AVV2træ!Z58*W$234+AVV2halm!Z58*W$235+AVV2gasGT!Z58*W$236+KKV!Z58*W$237+HCVgas!Z58*W$238+SPolie!Z58*W$239+SPgas!Z58*W$240+GeoEL!Z56*W$241+GeoVa!Z56*W$242+VP!Z56*W$243+Sol!Z56*W$244)</f>
        <v>2.0535990610025417E-3</v>
      </c>
      <c r="X149" s="246">
        <f ca="1">IF(Sammenligning!$G$9="GJ",1,(1/3.6))*(AMV1træ!AA60*X$227+AMV1træBP!AA60*X$228+AMV3kul!AA58*X$229+AMV4træ!AA58*X$230+AMV4træBP!AA58*X$231+AVV1træ!AA58*X$232+AVV1kul!AA58*X$233+AVV2træ!AA58*X$234+AVV2halm!AA58*X$235+AVV2gasGT!AA58*X$236+KKV!AA58*X$237+HCVgas!AA58*X$238+SPolie!AA58*X$239+SPgas!AA58*X$240+GeoEL!AA56*X$241+GeoVa!AA56*X$242+VP!AA56*X$243+Sol!AA56*X$244)</f>
        <v>2.0535990610025417E-3</v>
      </c>
      <c r="Y149" s="246">
        <f ca="1">IF(Sammenligning!$G$9="GJ",1,(1/3.6))*(AMV1træ!AB60*Y$227+AMV1træBP!AB60*Y$228+AMV3kul!AB58*Y$229+AMV4træ!AB58*Y$230+AMV4træBP!AB58*Y$231+AVV1træ!AB58*Y$232+AVV1kul!AB58*Y$233+AVV2træ!AB58*Y$234+AVV2halm!AB58*Y$235+AVV2gasGT!AB58*Y$236+KKV!AB58*Y$237+HCVgas!AB58*Y$238+SPolie!AB58*Y$239+SPgas!AB58*Y$240+GeoEL!AB56*Y$241+GeoVa!AB56*Y$242+VP!AB56*Y$243+Sol!AB56*Y$244)</f>
        <v>2.0603096596607247E-3</v>
      </c>
      <c r="Z149" s="246">
        <f ca="1">IF(Sammenligning!$G$9="GJ",1,(1/3.6))*(AMV1træ!AC60*Z$227+AMV1træBP!AC60*Z$228+AMV3kul!AC58*Z$229+AMV4træ!AC58*Z$230+AMV4træBP!AC58*Z$231+AVV1træ!AC58*Z$232+AVV1kul!AC58*Z$233+AVV2træ!AC58*Z$234+AVV2halm!AC58*Z$235+AVV2gasGT!AC58*Z$236+KKV!AC58*Z$237+HCVgas!AC58*Z$238+SPolie!AC58*Z$239+SPgas!AC58*Z$240+GeoEL!AC56*Z$241+GeoVa!AC56*Z$242+VP!AC56*Z$243+Sol!AC56*Z$244)</f>
        <v>2.0671083503286916E-3</v>
      </c>
      <c r="AA149" s="246">
        <f ca="1">IF(Sammenligning!$G$9="GJ",1,(1/3.6))*(AMV1træ!AD60*AA$227+AMV1træBP!AD60*AA$228+AMV3kul!AD58*AA$229+AMV4træ!AD58*AA$230+AMV4træBP!AD58*AA$231+AVV1træ!AD58*AA$232+AVV1kul!AD58*AA$233+AVV2træ!AD58*AA$234+AVV2halm!AD58*AA$235+AVV2gasGT!AD58*AA$236+KKV!AD58*AA$237+HCVgas!AD58*AA$238+SPolie!AD58*AA$239+SPgas!AD58*AA$240+GeoEL!AD56*AA$241+GeoVa!AD56*AA$242+VP!AD56*AA$243+Sol!AD56*AA$244)</f>
        <v>2.0739968790817955E-3</v>
      </c>
      <c r="AB149" s="246">
        <f ca="1">IF(Sammenligning!$G$9="GJ",1,(1/3.6))*(AMV1træ!AE60*AB$227+AMV1træBP!AE60*AB$228+AMV3kul!AE58*AB$229+AMV4træ!AE58*AB$230+AMV4træBP!AE58*AB$231+AVV1træ!AE58*AB$232+AVV1kul!AE58*AB$233+AVV2træ!AE58*AB$234+AVV2halm!AE58*AB$235+AVV2gasGT!AE58*AB$236+KKV!AE58*AB$237+HCVgas!AE58*AB$238+SPolie!AE58*AB$239+SPgas!AE58*AB$240+GeoEL!AE56*AB$241+GeoVa!AE56*AB$242+VP!AE56*AB$243+Sol!AE56*AB$244)</f>
        <v>2.0809770384476772E-3</v>
      </c>
      <c r="AC149" s="246">
        <f ca="1">IF(Sammenligning!$G$9="GJ",1,(1/3.6))*(AMV1træ!AF60*AC$227+AMV1træBP!AF60*AC$228+AMV3kul!AF58*AC$229+AMV4træ!AF58*AC$230+AMV4træBP!AF58*AC$231+AVV1træ!AF58*AC$232+AVV1kul!AF58*AC$233+AVV2træ!AF58*AC$234+AVV2halm!AF58*AC$235+AVV2gasGT!AF58*AC$236+KKV!AF58*AC$237+HCVgas!AF58*AC$238+SPolie!AF58*AC$239+SPgas!AF58*AC$240+GeoEL!AF56*AC$241+GeoVa!AF56*AC$242+VP!AF56*AC$243+Sol!AF56*AC$244)</f>
        <v>2.0880506689613661E-3</v>
      </c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46">
        <f ca="1">IF(Sammenligning!$G$9="GJ",1,(1/3.6))*(AMV1træ!AH60*BC$227+AMV1træBP!AH60*BC$228+AMV3kul!AH58*BC$229+AMV4træ!AH58*BC$230+AMV4træBP!AH58*BC$231+AVV1træ!AH58*BC$232+AVV1kul!AH58*BC$233+AVV2træ!AH58*BC$234+AVV2halm!AH58*BC$235+AVV2gasGT!AH58*BC$236+KKV!AH58*BC$237+HCVgas!AH58*BC$238+SPolie!AH58*BC$239+SPgas!AH58*BC$240+GeoEL!AH56*BC$241+GeoVa!AH56*BC$242+VP!AH56*BC$243+Sol!AH56*BC$244)</f>
        <v>0</v>
      </c>
    </row>
    <row r="150" spans="2:332" hidden="1">
      <c r="B150" s="3"/>
      <c r="C150" s="24" t="s">
        <v>176</v>
      </c>
      <c r="D150" s="24" t="str">
        <f>"Kr/"&amp;Sammenligning!$G$9</f>
        <v>Kr/GJ</v>
      </c>
      <c r="E150" s="246">
        <f ca="1">IF(Sammenligning!$G$9="GJ",1,(1/3.6))*(AMV1træ!H61*E$227+AMV1træBP!H61*E$228+AMV3kul!H59*E$229+AMV4træ!H59*E$230+AMV4træBP!H59*E$231+AVV1træ!H59*E$232+AVV1kul!H59*E$233+AVV2træ!H59*E$234+AVV2halm!H59*E$235+AVV2gasGT!H59*E$236+KKV!H59*E$237+HCVgas!H59*E$238+SPolie!H59*E$239+SPgas!H59*E$240+GeoEL!H57*E$241+GeoVa!H57*E$242+VP!H57*E$243+Sol!H57*E$244)</f>
        <v>1.206672169380215E-2</v>
      </c>
      <c r="F150" s="246">
        <f ca="1">IF(Sammenligning!$G$9="GJ",1,(1/3.6))*(AMV1træ!I61*F$227+AMV1træBP!I61*F$228+AMV3kul!I59*F$229+AMV4træ!I59*F$230+AMV4træBP!I59*F$231+AVV1træ!I59*F$232+AVV1kul!I59*F$233+AVV2træ!I59*F$234+AVV2halm!I59*F$235+AVV2gasGT!I59*F$236+KKV!I59*F$237+HCVgas!I59*F$238+SPolie!I59*F$239+SPgas!I59*F$240+GeoEL!I57*F$241+GeoVa!I57*F$242+VP!I57*F$243+Sol!I57*F$244)</f>
        <v>1.206672169380215E-2</v>
      </c>
      <c r="G150" s="246">
        <f ca="1">IF(Sammenligning!$G$9="GJ",1,(1/3.6))*(AMV1træ!J61*G$227+AMV1træBP!J61*G$228+AMV3kul!J59*G$229+AMV4træ!J59*G$230+AMV4træBP!J59*G$231+AVV1træ!J59*G$232+AVV1kul!J59*G$233+AVV2træ!J59*G$234+AVV2halm!J59*G$235+AVV2gasGT!J59*G$236+KKV!J59*G$237+HCVgas!J59*G$238+SPolie!J59*G$239+SPgas!J59*G$240+GeoEL!J57*G$241+GeoVa!J57*G$242+VP!J57*G$243+Sol!J57*G$244)</f>
        <v>1.206672169380215E-2</v>
      </c>
      <c r="H150" s="246">
        <f ca="1">IF(Sammenligning!$G$9="GJ",1,(1/3.6))*(AMV1træ!K61*H$227+AMV1træBP!K61*H$228+AMV3kul!K59*H$229+AMV4træ!K59*H$230+AMV4træBP!K59*H$231+AVV1træ!K59*H$232+AVV1kul!K59*H$233+AVV2træ!K59*H$234+AVV2halm!K59*H$235+AVV2gasGT!K59*H$236+KKV!K59*H$237+HCVgas!K59*H$238+SPolie!K59*H$239+SPgas!K59*H$240+GeoEL!K57*H$241+GeoVa!K57*H$242+VP!K57*H$243+Sol!K57*H$244)</f>
        <v>1.206672169380215E-2</v>
      </c>
      <c r="I150" s="246">
        <f ca="1">IF(Sammenligning!$G$9="GJ",1,(1/3.6))*(AMV1træ!L61*I$227+AMV1træBP!L61*I$228+AMV3kul!L59*I$229+AMV4træ!L59*I$230+AMV4træBP!L59*I$231+AVV1træ!L59*I$232+AVV1kul!L59*I$233+AVV2træ!L59*I$234+AVV2halm!L59*I$235+AVV2gasGT!L59*I$236+KKV!L59*I$237+HCVgas!L59*I$238+SPolie!L59*I$239+SPgas!L59*I$240+GeoEL!L57*I$241+GeoVa!L57*I$242+VP!L57*I$243+Sol!L57*I$244)</f>
        <v>1.619106128052774E-2</v>
      </c>
      <c r="J150" s="246">
        <f ca="1">IF(Sammenligning!$G$9="GJ",1,(1/3.6))*(AMV1træ!M61*J$227+AMV1træBP!M61*J$228+AMV3kul!M59*J$229+AMV4træ!M59*J$230+AMV4træBP!M59*J$231+AVV1træ!M59*J$232+AVV1kul!M59*J$233+AVV2træ!M59*J$234+AVV2halm!M59*J$235+AVV2gasGT!M59*J$236+KKV!M59*J$237+HCVgas!M59*J$238+SPolie!M59*J$239+SPgas!M59*J$240+GeoEL!M57*J$241+GeoVa!M57*J$242+VP!M57*J$243+Sol!M57*J$244)</f>
        <v>1.6187039080933743E-2</v>
      </c>
      <c r="K150" s="246">
        <f ca="1">IF(Sammenligning!$G$9="GJ",1,(1/3.6))*(AMV1træ!N61*K$227+AMV1træBP!N61*K$228+AMV3kul!N59*K$229+AMV4træ!N59*K$230+AMV4træBP!N59*K$231+AVV1træ!N59*K$232+AVV1kul!N59*K$233+AVV2træ!N59*K$234+AVV2halm!N59*K$235+AVV2gasGT!N59*K$236+KKV!N59*K$237+HCVgas!N59*K$238+SPolie!N59*K$239+SPgas!N59*K$240+GeoEL!N57*K$241+GeoVa!N57*K$242+VP!N57*K$243+Sol!N57*K$244)</f>
        <v>1.6182956071265506E-2</v>
      </c>
      <c r="L150" s="246">
        <f ca="1">IF(Sammenligning!$G$9="GJ",1,(1/3.6))*(AMV1træ!O61*L$227+AMV1træBP!O61*L$228+AMV3kul!O59*L$229+AMV4træ!O59*L$230+AMV4træBP!O59*L$231+AVV1træ!O59*L$232+AVV1kul!O59*L$233+AVV2træ!O59*L$234+AVV2halm!O59*L$235+AVV2gasGT!O59*L$236+KKV!O59*L$237+HCVgas!O59*L$238+SPolie!O59*L$239+SPgas!O59*L$240+GeoEL!O57*L$241+GeoVa!O57*L$242+VP!O57*L$243+Sol!O57*L$244)</f>
        <v>1.6178810861973141E-2</v>
      </c>
      <c r="M150" s="246">
        <f ca="1">IF(Sammenligning!$G$9="GJ",1,(1/3.6))*(AMV1træ!P61*M$227+AMV1træBP!P61*M$228+AMV3kul!P59*M$229+AMV4træ!P59*M$230+AMV4træBP!P59*M$231+AVV1træ!P59*M$232+AVV1kul!P59*M$233+AVV2træ!P59*M$234+AVV2halm!P59*M$235+AVV2gasGT!P59*M$236+KKV!P59*M$237+HCVgas!P59*M$238+SPolie!P59*M$239+SPgas!P59*M$240+GeoEL!P57*M$241+GeoVa!P57*M$242+VP!P57*M$243+Sol!P57*M$244)</f>
        <v>1.6174602020845644E-2</v>
      </c>
      <c r="N150" s="246">
        <f ca="1">IF(Sammenligning!$G$9="GJ",1,(1/3.6))*(AMV1træ!Q61*N$227+AMV1træBP!Q61*N$228+AMV3kul!Q59*N$229+AMV4træ!Q59*N$230+AMV4træBP!Q59*N$231+AVV1træ!Q59*N$232+AVV1kul!Q59*N$233+AVV2træ!Q59*N$234+AVV2halm!Q59*N$235+AVV2gasGT!Q59*N$236+KKV!Q59*N$237+HCVgas!Q59*N$238+SPolie!Q59*N$239+SPgas!Q59*N$240+GeoEL!Q57*N$241+GeoVa!Q57*N$242+VP!Q57*N$243+Sol!Q57*N$244)</f>
        <v>1.617032807136105E-2</v>
      </c>
      <c r="O150" s="246">
        <f ca="1">IF(Sammenligning!$G$9="GJ",1,(1/3.6))*(AMV1træ!R61*O$227+AMV1træBP!R61*O$228+AMV3kul!R59*O$229+AMV4træ!R59*O$230+AMV4træBP!R59*O$231+AVV1træ!R59*O$232+AVV1kul!R59*O$233+AVV2træ!R59*O$234+AVV2halm!R59*O$235+AVV2gasGT!R59*O$236+KKV!R59*O$237+HCVgas!R59*O$238+SPolie!R59*O$239+SPgas!R59*O$240+GeoEL!R57*O$241+GeoVa!R57*O$242+VP!R57*O$243+Sol!R57*O$244)</f>
        <v>1.6197028695139171E-2</v>
      </c>
      <c r="P150" s="246">
        <f ca="1">IF(Sammenligning!$G$9="GJ",1,(1/3.6))*(AMV1træ!S61*P$227+AMV1træBP!S61*P$228+AMV3kul!S59*P$229+AMV4træ!S59*P$230+AMV4træBP!S59*P$231+AVV1træ!S59*P$232+AVV1kul!S59*P$233+AVV2træ!S59*P$234+AVV2halm!S59*P$235+AVV2gasGT!S59*P$236+KKV!S59*P$237+HCVgas!S59*P$238+SPolie!S59*P$239+SPgas!S59*P$240+GeoEL!S57*P$241+GeoVa!S57*P$242+VP!S57*P$243+Sol!S57*P$244)</f>
        <v>1.6224056156585991E-2</v>
      </c>
      <c r="Q150" s="246">
        <f ca="1">IF(Sammenligning!$G$9="GJ",1,(1/3.6))*(AMV1træ!T61*Q$227+AMV1træBP!T61*Q$228+AMV3kul!T59*Q$229+AMV4træ!T59*Q$230+AMV4træBP!T59*Q$231+AVV1træ!T59*Q$232+AVV1kul!T59*Q$233+AVV2træ!T59*Q$234+AVV2halm!T59*Q$235+AVV2gasGT!T59*Q$236+KKV!T59*Q$237+HCVgas!T59*Q$238+SPolie!T59*Q$239+SPgas!T59*Q$240+GeoEL!T57*Q$241+GeoVa!T57*Q$242+VP!T57*Q$243+Sol!T57*Q$244)</f>
        <v>1.6251416493801334E-2</v>
      </c>
      <c r="R150" s="246">
        <f ca="1">IF(Sammenligning!$G$9="GJ",1,(1/3.6))*(AMV1træ!U61*R$227+AMV1træBP!U61*R$228+AMV3kul!U59*R$229+AMV4træ!U59*R$230+AMV4træBP!U59*R$231+AVV1træ!U59*R$232+AVV1kul!U59*R$233+AVV2træ!U59*R$234+AVV2halm!U59*R$235+AVV2gasGT!U59*R$236+KKV!U59*R$237+HCVgas!U59*R$238+SPolie!U59*R$239+SPgas!U59*R$240+GeoEL!U57*R$241+GeoVa!U57*R$242+VP!U57*R$243+Sol!U57*R$244)</f>
        <v>1.6279115894539561E-2</v>
      </c>
      <c r="S150" s="246">
        <f ca="1">IF(Sammenligning!$G$9="GJ",1,(1/3.6))*(AMV1træ!V61*S$227+AMV1træBP!V61*S$228+AMV3kul!V59*S$229+AMV4træ!V59*S$230+AMV4træBP!V59*S$231+AVV1træ!V59*S$232+AVV1kul!V59*S$233+AVV2træ!V59*S$234+AVV2halm!V59*S$235+AVV2gasGT!V59*S$236+KKV!V59*S$237+HCVgas!V59*S$238+SPolie!V59*S$239+SPgas!V59*S$240+GeoEL!V57*S$241+GeoVa!V57*S$242+VP!V57*S$243+Sol!V57*S$244)</f>
        <v>1.6307160700874988E-2</v>
      </c>
      <c r="T150" s="246">
        <f ca="1">IF(Sammenligning!$G$9="GJ",1,(1/3.6))*(AMV1træ!W61*T$227+AMV1træBP!W61*T$228+AMV3kul!W59*T$229+AMV4træ!W59*T$230+AMV4træBP!W59*T$231+AVV1træ!W59*T$232+AVV1kul!W59*T$233+AVV2træ!W59*T$234+AVV2halm!W59*T$235+AVV2gasGT!W59*T$236+KKV!W59*T$237+HCVgas!W59*T$238+SPolie!W59*T$239+SPgas!W59*T$240+GeoEL!W57*T$241+GeoVa!W57*T$242+VP!W57*T$243+Sol!W57*T$244)</f>
        <v>1.6353004174704904E-2</v>
      </c>
      <c r="U150" s="246">
        <f ca="1">IF(Sammenligning!$G$9="GJ",1,(1/3.6))*(AMV1træ!X61*U$227+AMV1træBP!X61*U$228+AMV3kul!X59*U$229+AMV4træ!X59*U$230+AMV4træBP!X59*U$231+AVV1træ!X59*U$232+AVV1kul!X59*U$233+AVV2træ!X59*U$234+AVV2halm!X59*U$235+AVV2gasGT!X59*U$236+KKV!X59*U$237+HCVgas!X59*U$238+SPolie!X59*U$239+SPgas!X59*U$240+GeoEL!X57*U$241+GeoVa!X57*U$242+VP!X57*U$243+Sol!X57*U$244)</f>
        <v>1.6353004174704904E-2</v>
      </c>
      <c r="V150" s="246">
        <f ca="1">IF(Sammenligning!$G$9="GJ",1,(1/3.6))*(AMV1træ!Y61*V$227+AMV1træBP!Y61*V$228+AMV3kul!Y59*V$229+AMV4træ!Y59*V$230+AMV4træBP!Y59*V$231+AVV1træ!Y59*V$232+AVV1kul!Y59*V$233+AVV2træ!Y59*V$234+AVV2halm!Y59*V$235+AVV2gasGT!Y59*V$236+KKV!Y59*V$237+HCVgas!Y59*V$238+SPolie!Y59*V$239+SPgas!Y59*V$240+GeoEL!Y57*V$241+GeoVa!Y57*V$242+VP!Y57*V$243+Sol!Y57*V$244)</f>
        <v>1.6353004174704904E-2</v>
      </c>
      <c r="W150" s="246">
        <f ca="1">IF(Sammenligning!$G$9="GJ",1,(1/3.6))*(AMV1træ!Z61*W$227+AMV1træBP!Z61*W$228+AMV3kul!Z59*W$229+AMV4træ!Z59*W$230+AMV4træBP!Z59*W$231+AVV1træ!Z59*W$232+AVV1kul!Z59*W$233+AVV2træ!Z59*W$234+AVV2halm!Z59*W$235+AVV2gasGT!Z59*W$236+KKV!Z59*W$237+HCVgas!Z59*W$238+SPolie!Z59*W$239+SPgas!Z59*W$240+GeoEL!Z57*W$241+GeoVa!Z57*W$242+VP!Z57*W$243+Sol!Z57*W$244)</f>
        <v>1.6353004174704904E-2</v>
      </c>
      <c r="X150" s="246">
        <f ca="1">IF(Sammenligning!$G$9="GJ",1,(1/3.6))*(AMV1træ!AA61*X$227+AMV1træBP!AA61*X$228+AMV3kul!AA59*X$229+AMV4træ!AA59*X$230+AMV4træBP!AA59*X$231+AVV1træ!AA59*X$232+AVV1kul!AA59*X$233+AVV2træ!AA59*X$234+AVV2halm!AA59*X$235+AVV2gasGT!AA59*X$236+KKV!AA59*X$237+HCVgas!AA59*X$238+SPolie!AA59*X$239+SPgas!AA59*X$240+GeoEL!AA57*X$241+GeoVa!AA57*X$242+VP!AA57*X$243+Sol!AA57*X$244)</f>
        <v>1.6353004174704904E-2</v>
      </c>
      <c r="Y150" s="246">
        <f ca="1">IF(Sammenligning!$G$9="GJ",1,(1/3.6))*(AMV1træ!AB61*Y$227+AMV1træBP!AB61*Y$228+AMV3kul!AB59*Y$229+AMV4træ!AB59*Y$230+AMV4træBP!AB59*Y$231+AVV1træ!AB59*Y$232+AVV1kul!AB59*Y$233+AVV2træ!AB59*Y$234+AVV2halm!AB59*Y$235+AVV2gasGT!AB59*Y$236+KKV!AB59*Y$237+HCVgas!AB59*Y$238+SPolie!AB59*Y$239+SPgas!AB59*Y$240+GeoEL!AB57*Y$241+GeoVa!AB57*Y$242+VP!AB57*Y$243+Sol!AB57*Y$244)</f>
        <v>1.6377475823192683E-2</v>
      </c>
      <c r="Z150" s="246">
        <f ca="1">IF(Sammenligning!$G$9="GJ",1,(1/3.6))*(AMV1træ!AC61*Z$227+AMV1træBP!AC61*Z$228+AMV3kul!AC59*Z$229+AMV4træ!AC59*Z$230+AMV4træBP!AC59*Z$231+AVV1træ!AC59*Z$232+AVV1kul!AC59*Z$233+AVV2træ!AC59*Z$234+AVV2halm!AC59*Z$235+AVV2gasGT!AC59*Z$236+KKV!AC59*Z$237+HCVgas!AC59*Z$238+SPolie!AC59*Z$239+SPgas!AC59*Z$240+GeoEL!AC57*Z$241+GeoVa!AC57*Z$242+VP!AC57*Z$243+Sol!AC57*Z$244)</f>
        <v>1.6402268718235035E-2</v>
      </c>
      <c r="AA150" s="246">
        <f ca="1">IF(Sammenligning!$G$9="GJ",1,(1/3.6))*(AMV1træ!AD61*AA$227+AMV1træBP!AD61*AA$228+AMV3kul!AD59*AA$229+AMV4træ!AD59*AA$230+AMV4træBP!AD59*AA$231+AVV1træ!AD59*AA$232+AVV1kul!AD59*AA$233+AVV2træ!AD59*AA$234+AVV2halm!AD59*AA$235+AVV2gasGT!AD59*AA$236+KKV!AD59*AA$237+HCVgas!AD59*AA$238+SPolie!AD59*AA$239+SPgas!AD59*AA$240+GeoEL!AD57*AA$241+GeoVa!AD57*AA$242+VP!AD57*AA$243+Sol!AD57*AA$244)</f>
        <v>1.6427389227273131E-2</v>
      </c>
      <c r="AB150" s="246">
        <f ca="1">IF(Sammenligning!$G$9="GJ",1,(1/3.6))*(AMV1træ!AE61*AB$227+AMV1træBP!AE61*AB$228+AMV3kul!AE59*AB$229+AMV4træ!AE59*AB$230+AMV4træBP!AE59*AB$231+AVV1træ!AE59*AB$232+AVV1kul!AE59*AB$233+AVV2træ!AE59*AB$234+AVV2halm!AE59*AB$235+AVV2gasGT!AE59*AB$236+KKV!AE59*AB$237+HCVgas!AE59*AB$238+SPolie!AE59*AB$239+SPgas!AE59*AB$240+GeoEL!AE57*AB$241+GeoVa!AE57*AB$242+VP!AE57*AB$243+Sol!AE57*AB$244)</f>
        <v>1.6452843887146473E-2</v>
      </c>
      <c r="AC150" s="246">
        <f ca="1">IF(Sammenligning!$G$9="GJ",1,(1/3.6))*(AMV1træ!AF61*AC$227+AMV1træBP!AF61*AC$228+AMV3kul!AF59*AC$229+AMV4træ!AF59*AC$230+AMV4træBP!AF59*AC$231+AVV1træ!AF59*AC$232+AVV1kul!AF59*AC$233+AVV2træ!AF59*AC$234+AVV2halm!AF59*AC$235+AVV2gasGT!AF59*AC$236+KKV!AF59*AC$237+HCVgas!AF59*AC$238+SPolie!AF59*AC$239+SPgas!AF59*AC$240+GeoEL!AF57*AC$241+GeoVa!AF57*AC$242+VP!AF57*AC$243+Sol!AF57*AC$244)</f>
        <v>1.6478639409763872E-2</v>
      </c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46">
        <f ca="1">IF(Sammenligning!$G$9="GJ",1,(1/3.6))*(AMV1træ!AH61*BC$227+AMV1træBP!AH61*BC$228+AMV3kul!AH59*BC$229+AMV4træ!AH59*BC$230+AMV4træBP!AH59*BC$231+AVV1træ!AH59*BC$232+AVV1kul!AH59*BC$233+AVV2træ!AH59*BC$234+AVV2halm!AH59*BC$235+AVV2gasGT!AH59*BC$236+KKV!AH59*BC$237+HCVgas!AH59*BC$238+SPolie!AH59*BC$239+SPgas!AH59*BC$240+GeoEL!AH57*BC$241+GeoVa!AH57*BC$242+VP!AH57*BC$243+Sol!AH57*BC$244)</f>
        <v>0</v>
      </c>
    </row>
    <row r="151" spans="2:332" hidden="1">
      <c r="B151" s="3"/>
      <c r="C151" s="24" t="s">
        <v>177</v>
      </c>
      <c r="D151" s="24" t="str">
        <f>"Kr/"&amp;Sammenligning!$G$9</f>
        <v>Kr/GJ</v>
      </c>
      <c r="E151" s="246">
        <f ca="1">IF(Sammenligning!$G$9="GJ",1,(1/3.6))*(AMV1træ!H62*E$227+AMV1træBP!H62*E$228+AMV3kul!H60*E$229+AMV4træ!H60*E$230+AMV4træBP!H60*E$231+AVV1træ!H60*E$232+AVV1kul!H60*E$233+AVV2træ!H60*E$234+AVV2halm!H60*E$235+AVV2gasGT!H60*E$236+KKV!H60*E$237+HCVgas!H60*E$238+SPolie!H60*E$239+SPgas!H60*E$240+GeoEL!H58*E$241+GeoVa!H58*E$242+VP!H58*E$243+Sol!H58*E$244)</f>
        <v>3.0743781186117446E-2</v>
      </c>
      <c r="F151" s="246">
        <f ca="1">IF(Sammenligning!$G$9="GJ",1,(1/3.6))*(AMV1træ!I62*F$227+AMV1træBP!I62*F$228+AMV3kul!I60*F$229+AMV4træ!I60*F$230+AMV4træBP!I60*F$231+AVV1træ!I60*F$232+AVV1kul!I60*F$233+AVV2træ!I60*F$234+AVV2halm!I60*F$235+AVV2gasGT!I60*F$236+KKV!I60*F$237+HCVgas!I60*F$238+SPolie!I60*F$239+SPgas!I60*F$240+GeoEL!I58*F$241+GeoVa!I58*F$242+VP!I58*F$243+Sol!I58*F$244)</f>
        <v>4.0061617083528775E-2</v>
      </c>
      <c r="G151" s="246">
        <f ca="1">IF(Sammenligning!$G$9="GJ",1,(1/3.6))*(AMV1træ!J62*G$227+AMV1træBP!J62*G$228+AMV3kul!J60*G$229+AMV4træ!J60*G$230+AMV4træBP!J60*G$231+AVV1træ!J60*G$232+AVV1kul!J60*G$233+AVV2træ!J60*G$234+AVV2halm!J60*G$235+AVV2gasGT!J60*G$236+KKV!J60*G$237+HCVgas!J60*G$238+SPolie!J60*G$239+SPgas!J60*G$240+GeoEL!J58*G$241+GeoVa!J58*G$242+VP!J58*G$243+Sol!J58*G$244)</f>
        <v>4.0034668918389887E-2</v>
      </c>
      <c r="H151" s="246">
        <f ca="1">IF(Sammenligning!$G$9="GJ",1,(1/3.6))*(AMV1træ!K62*H$227+AMV1træBP!K62*H$228+AMV3kul!K60*H$229+AMV4træ!K60*H$230+AMV4træBP!K60*H$231+AVV1træ!K60*H$232+AVV1kul!K60*H$233+AVV2træ!K60*H$234+AVV2halm!K60*H$235+AVV2gasGT!K60*H$236+KKV!K60*H$237+HCVgas!K60*H$238+SPolie!K60*H$239+SPgas!K60*H$240+GeoEL!K58*H$241+GeoVa!K58*H$242+VP!K58*H$243+Sol!K58*H$244)</f>
        <v>4.0021631375179251E-2</v>
      </c>
      <c r="I151" s="246">
        <f ca="1">IF(Sammenligning!$G$9="GJ",1,(1/3.6))*(AMV1træ!L62*I$227+AMV1træBP!L62*I$228+AMV3kul!L60*I$229+AMV4træ!L60*I$230+AMV4træBP!L60*I$231+AVV1træ!L60*I$232+AVV1kul!L60*I$233+AVV2træ!L60*I$234+AVV2halm!L60*I$235+AVV2gasGT!L60*I$236+KKV!L60*I$237+HCVgas!L60*I$238+SPolie!L60*I$239+SPgas!L60*I$240+GeoEL!L58*I$241+GeoVa!L58*I$242+VP!L58*I$243+Sol!L58*I$244)</f>
        <v>0.40542419128662327</v>
      </c>
      <c r="J151" s="246">
        <f ca="1">IF(Sammenligning!$G$9="GJ",1,(1/3.6))*(AMV1træ!M62*J$227+AMV1træBP!M62*J$228+AMV3kul!M60*J$229+AMV4træ!M60*J$230+AMV4træBP!M60*J$231+AVV1træ!M60*J$232+AVV1kul!M60*J$233+AVV2træ!M60*J$234+AVV2halm!M60*J$235+AVV2gasGT!M60*J$236+KKV!M60*J$237+HCVgas!M60*J$238+SPolie!M60*J$239+SPgas!M60*J$240+GeoEL!M58*J$241+GeoVa!M58*J$242+VP!M58*J$243+Sol!M58*J$244)</f>
        <v>0.41109959767770227</v>
      </c>
      <c r="K151" s="246">
        <f ca="1">IF(Sammenligning!$G$9="GJ",1,(1/3.6))*(AMV1træ!N62*K$227+AMV1træBP!N62*K$228+AMV3kul!N60*K$229+AMV4træ!N60*K$230+AMV4træBP!N60*K$231+AVV1træ!N60*K$232+AVV1kul!N60*K$233+AVV2træ!N60*K$234+AVV2halm!N60*K$235+AVV2gasGT!N60*K$236+KKV!N60*K$237+HCVgas!N60*K$238+SPolie!N60*K$239+SPgas!N60*K$240+GeoEL!N58*K$241+GeoVa!N58*K$242+VP!N58*K$243+Sol!N58*K$244)</f>
        <v>0.41686311143099009</v>
      </c>
      <c r="L151" s="246">
        <f ca="1">IF(Sammenligning!$G$9="GJ",1,(1/3.6))*(AMV1træ!O62*L$227+AMV1træBP!O62*L$228+AMV3kul!O60*L$229+AMV4træ!O60*L$230+AMV4træBP!O60*L$231+AVV1træ!O60*L$232+AVV1kul!O60*L$233+AVV2træ!O60*L$234+AVV2halm!O60*L$235+AVV2gasGT!O60*L$236+KKV!O60*L$237+HCVgas!O60*L$238+SPolie!O60*L$239+SPgas!O60*L$240+GeoEL!O58*L$241+GeoVa!O58*L$242+VP!O58*L$243+Sol!O58*L$244)</f>
        <v>0.42271674585722718</v>
      </c>
      <c r="M151" s="246">
        <f ca="1">IF(Sammenligning!$G$9="GJ",1,(1/3.6))*(AMV1træ!P62*M$227+AMV1træBP!P62*M$228+AMV3kul!P60*M$229+AMV4træ!P60*M$230+AMV4træBP!P60*M$231+AVV1træ!P60*M$232+AVV1kul!P60*M$233+AVV2træ!P60*M$234+AVV2halm!P60*M$235+AVV2gasGT!P60*M$236+KKV!P60*M$237+HCVgas!P60*M$238+SPolie!P60*M$239+SPgas!P60*M$240+GeoEL!P58*M$241+GeoVa!P58*M$242+VP!P58*M$243+Sol!P58*M$244)</f>
        <v>0.42869885483221876</v>
      </c>
      <c r="N151" s="246">
        <f ca="1">IF(Sammenligning!$G$9="GJ",1,(1/3.6))*(AMV1træ!Q62*N$227+AMV1træBP!Q62*N$228+AMV3kul!Q60*N$229+AMV4træ!Q60*N$230+AMV4træBP!Q60*N$231+AVV1træ!Q60*N$232+AVV1kul!Q60*N$233+AVV2træ!Q60*N$234+AVV2halm!Q60*N$235+AVV2gasGT!Q60*N$236+KKV!Q60*N$237+HCVgas!Q60*N$238+SPolie!Q60*N$239+SPgas!Q60*N$240+GeoEL!Q58*N$241+GeoVa!Q58*N$242+VP!Q58*N$243+Sol!Q58*N$244)</f>
        <v>0.43477389596533389</v>
      </c>
      <c r="O151" s="246">
        <f ca="1">IF(Sammenligning!$G$9="GJ",1,(1/3.6))*(AMV1træ!R62*O$227+AMV1træBP!R62*O$228+AMV3kul!R60*O$229+AMV4træ!R60*O$230+AMV4træBP!R60*O$231+AVV1træ!R60*O$232+AVV1kul!R60*O$233+AVV2træ!R60*O$234+AVV2halm!R60*O$235+AVV2gasGT!R60*O$236+KKV!R60*O$237+HCVgas!R60*O$238+SPolie!R60*O$239+SPgas!R60*O$240+GeoEL!R58*O$241+GeoVa!R58*O$242+VP!R58*O$243+Sol!R58*O$244)</f>
        <v>0.43328666561174328</v>
      </c>
      <c r="P151" s="246">
        <f ca="1">IF(Sammenligning!$G$9="GJ",1,(1/3.6))*(AMV1træ!S62*P$227+AMV1træBP!S62*P$228+AMV3kul!S60*P$229+AMV4træ!S60*P$230+AMV4træBP!S60*P$231+AVV1træ!S60*P$232+AVV1kul!S60*P$233+AVV2træ!S60*P$234+AVV2halm!S60*P$235+AVV2gasGT!S60*P$236+KKV!S60*P$237+HCVgas!S60*P$238+SPolie!S60*P$239+SPgas!S60*P$240+GeoEL!S58*P$241+GeoVa!S58*P$242+VP!S58*P$243+Sol!S58*P$244)</f>
        <v>0.4317807172141534</v>
      </c>
      <c r="Q151" s="246">
        <f ca="1">IF(Sammenligning!$G$9="GJ",1,(1/3.6))*(AMV1træ!T62*Q$227+AMV1træBP!T62*Q$228+AMV3kul!T60*Q$229+AMV4træ!T60*Q$230+AMV4træBP!T60*Q$231+AVV1træ!T60*Q$232+AVV1kul!T60*Q$233+AVV2træ!T60*Q$234+AVV2halm!T60*Q$235+AVV2gasGT!T60*Q$236+KKV!T60*Q$237+HCVgas!T60*Q$238+SPolie!T60*Q$239+SPgas!T60*Q$240+GeoEL!T58*Q$241+GeoVa!T58*Q$242+VP!T58*Q$243+Sol!T58*Q$244)</f>
        <v>0.43025570496965027</v>
      </c>
      <c r="R151" s="246">
        <f ca="1">IF(Sammenligning!$G$9="GJ",1,(1/3.6))*(AMV1træ!U62*R$227+AMV1træBP!U62*R$228+AMV3kul!U60*R$229+AMV4træ!U60*R$230+AMV4træBP!U60*R$231+AVV1træ!U60*R$232+AVV1kul!U60*R$233+AVV2træ!U60*R$234+AVV2halm!U60*R$235+AVV2gasGT!U60*R$236+KKV!U60*R$237+HCVgas!U60*R$238+SPolie!U60*R$239+SPgas!U60*R$240+GeoEL!U58*R$241+GeoVa!U58*R$242+VP!U58*R$243+Sol!U58*R$244)</f>
        <v>0.42871127450458102</v>
      </c>
      <c r="S151" s="246">
        <f ca="1">IF(Sammenligning!$G$9="GJ",1,(1/3.6))*(AMV1træ!V62*S$227+AMV1træBP!V62*S$228+AMV3kul!V60*S$229+AMV4træ!V60*S$230+AMV4træBP!V60*S$231+AVV1træ!V60*S$232+AVV1kul!V60*S$233+AVV2træ!V60*S$234+AVV2halm!V60*S$235+AVV2gasGT!V60*S$236+KKV!V60*S$237+HCVgas!V60*S$238+SPolie!V60*S$239+SPgas!V60*S$240+GeoEL!V58*S$241+GeoVa!V58*S$242+VP!V58*S$243+Sol!V58*S$244)</f>
        <v>0.42714706260736551</v>
      </c>
      <c r="T151" s="246">
        <f ca="1">IF(Sammenligning!$G$9="GJ",1,(1/3.6))*(AMV1træ!W62*T$227+AMV1træBP!W62*T$228+AMV3kul!W60*T$229+AMV4træ!W60*T$230+AMV4træBP!W60*T$231+AVV1træ!W60*T$232+AVV1kul!W60*T$233+AVV2træ!W60*T$234+AVV2halm!W60*T$235+AVV2gasGT!W60*T$236+KKV!W60*T$237+HCVgas!W60*T$238+SPolie!W60*T$239+SPgas!W60*T$240+GeoEL!W58*T$241+GeoVa!W58*T$242+VP!W58*T$243+Sol!W58*T$244)</f>
        <v>0.36362925761063875</v>
      </c>
      <c r="U151" s="246">
        <f ca="1">IF(Sammenligning!$G$9="GJ",1,(1/3.6))*(AMV1træ!X62*U$227+AMV1træBP!X62*U$228+AMV3kul!X60*U$229+AMV4træ!X60*U$230+AMV4træBP!X60*U$231+AVV1træ!X60*U$232+AVV1kul!X60*U$233+AVV2træ!X60*U$234+AVV2halm!X60*U$235+AVV2gasGT!X60*U$236+KKV!X60*U$237+HCVgas!X60*U$238+SPolie!X60*U$239+SPgas!X60*U$240+GeoEL!X58*U$241+GeoVa!X58*U$242+VP!X58*U$243+Sol!X58*U$244)</f>
        <v>0.36361076340182302</v>
      </c>
      <c r="V151" s="246">
        <f ca="1">IF(Sammenligning!$G$9="GJ",1,(1/3.6))*(AMV1træ!Y62*V$227+AMV1træBP!Y62*V$228+AMV3kul!Y60*V$229+AMV4træ!Y60*V$230+AMV4træBP!Y60*V$231+AVV1træ!Y60*V$232+AVV1kul!Y60*V$233+AVV2træ!Y60*V$234+AVV2halm!Y60*V$235+AVV2gasGT!Y60*V$236+KKV!Y60*V$237+HCVgas!Y60*V$238+SPolie!Y60*V$239+SPgas!Y60*V$240+GeoEL!Y58*V$241+GeoVa!Y58*V$242+VP!Y58*V$243+Sol!Y58*V$244)</f>
        <v>0.3635922691930073</v>
      </c>
      <c r="W151" s="246">
        <f ca="1">IF(Sammenligning!$G$9="GJ",1,(1/3.6))*(AMV1træ!Z62*W$227+AMV1træBP!Z62*W$228+AMV3kul!Z60*W$229+AMV4træ!Z60*W$230+AMV4træBP!Z60*W$231+AVV1træ!Z60*W$232+AVV1kul!Z60*W$233+AVV2træ!Z60*W$234+AVV2halm!Z60*W$235+AVV2gasGT!Z60*W$236+KKV!Z60*W$237+HCVgas!Z60*W$238+SPolie!Z60*W$239+SPgas!Z60*W$240+GeoEL!Z58*W$241+GeoVa!Z58*W$242+VP!Z58*W$243+Sol!Z58*W$244)</f>
        <v>0.36357377498419163</v>
      </c>
      <c r="X151" s="246">
        <f ca="1">IF(Sammenligning!$G$9="GJ",1,(1/3.6))*(AMV1træ!AA62*X$227+AMV1træBP!AA62*X$228+AMV3kul!AA60*X$229+AMV4træ!AA60*X$230+AMV4træBP!AA60*X$231+AVV1træ!AA60*X$232+AVV1kul!AA60*X$233+AVV2træ!AA60*X$234+AVV2halm!AA60*X$235+AVV2gasGT!AA60*X$236+KKV!AA60*X$237+HCVgas!AA60*X$238+SPolie!AA60*X$239+SPgas!AA60*X$240+GeoEL!AA58*X$241+GeoVa!AA58*X$242+VP!AA58*X$243+Sol!AA58*X$244)</f>
        <v>0.36355528077537591</v>
      </c>
      <c r="Y151" s="246">
        <f ca="1">IF(Sammenligning!$G$9="GJ",1,(1/3.6))*(AMV1træ!AB62*Y$227+AMV1træBP!AB62*Y$228+AMV3kul!AB60*Y$229+AMV4træ!AB60*Y$230+AMV4træBP!AB60*Y$231+AVV1træ!AB60*Y$232+AVV1kul!AB60*Y$233+AVV2træ!AB60*Y$234+AVV2halm!AB60*Y$235+AVV2gasGT!AB60*Y$236+KKV!AB60*Y$237+HCVgas!AB60*Y$238+SPolie!AB60*Y$239+SPgas!AB60*Y$240+GeoEL!AB58*Y$241+GeoVa!AB58*Y$242+VP!AB58*Y$243+Sol!AB58*Y$244)</f>
        <v>0.36060195489934072</v>
      </c>
      <c r="Z151" s="246">
        <f ca="1">IF(Sammenligning!$G$9="GJ",1,(1/3.6))*(AMV1træ!AC62*Z$227+AMV1træBP!AC62*Z$228+AMV3kul!AC60*Z$229+AMV4træ!AC60*Z$230+AMV4træBP!AC60*Z$231+AVV1træ!AC60*Z$232+AVV1kul!AC60*Z$233+AVV2træ!AC60*Z$234+AVV2halm!AC60*Z$235+AVV2gasGT!AC60*Z$236+KKV!AC60*Z$237+HCVgas!AC60*Z$238+SPolie!AC60*Z$239+SPgas!AC60*Z$240+GeoEL!AC58*Z$241+GeoVa!AC58*Z$242+VP!AC58*Z$243+Sol!AC58*Z$244)</f>
        <v>0.35760953509262261</v>
      </c>
      <c r="AA151" s="246">
        <f ca="1">IF(Sammenligning!$G$9="GJ",1,(1/3.6))*(AMV1træ!AD62*AA$227+AMV1træBP!AD62*AA$228+AMV3kul!AD60*AA$229+AMV4træ!AD60*AA$230+AMV4træBP!AD60*AA$231+AVV1træ!AD60*AA$232+AVV1kul!AD60*AA$233+AVV2træ!AD60*AA$234+AVV2halm!AD60*AA$235+AVV2gasGT!AD60*AA$236+KKV!AD60*AA$237+HCVgas!AD60*AA$238+SPolie!AD60*AA$239+SPgas!AD60*AA$240+GeoEL!AD58*AA$241+GeoVa!AD58*AA$242+VP!AD58*AA$243+Sol!AD58*AA$244)</f>
        <v>0.35457724647281125</v>
      </c>
      <c r="AB151" s="246">
        <f ca="1">IF(Sammenligning!$G$9="GJ",1,(1/3.6))*(AMV1træ!AE62*AB$227+AMV1træBP!AE62*AB$228+AMV3kul!AE60*AB$229+AMV4træ!AE60*AB$230+AMV4træBP!AE60*AB$231+AVV1træ!AE60*AB$232+AVV1kul!AE60*AB$233+AVV2træ!AE60*AB$234+AVV2halm!AE60*AB$235+AVV2gasGT!AE60*AB$236+KKV!AE60*AB$237+HCVgas!AE60*AB$238+SPolie!AE60*AB$239+SPgas!AE60*AB$240+GeoEL!AE58*AB$241+GeoVa!AE58*AB$242+VP!AE58*AB$243+Sol!AE58*AB$244)</f>
        <v>0.35150429354265955</v>
      </c>
      <c r="AC151" s="246">
        <f ca="1">IF(Sammenligning!$G$9="GJ",1,(1/3.6))*(AMV1træ!AF62*AC$227+AMV1træBP!AF62*AC$228+AMV3kul!AF60*AC$229+AMV4træ!AF60*AC$230+AMV4træBP!AF60*AC$231+AVV1træ!AF60*AC$232+AVV1kul!AF60*AC$233+AVV2træ!AF60*AC$234+AVV2halm!AF60*AC$235+AVV2gasGT!AF60*AC$236+KKV!AF60*AC$237+HCVgas!AF60*AC$238+SPolie!AF60*AC$239+SPgas!AF60*AC$240+GeoEL!AF58*AC$241+GeoVa!AF58*AC$242+VP!AF58*AC$243+Sol!AF58*AC$244)</f>
        <v>0.34838985949995072</v>
      </c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46">
        <f ca="1">IF(Sammenligning!$G$9="GJ",1,(1/3.6))*(AMV1træ!AH62*BC$227+AMV1træBP!AH62*BC$228+AMV3kul!AH60*BC$229+AMV4træ!AH60*BC$230+AMV4træBP!AH60*BC$231+AVV1træ!AH60*BC$232+AVV1kul!AH60*BC$233+AVV2træ!AH60*BC$234+AVV2halm!AH60*BC$235+AVV2gasGT!AH60*BC$236+KKV!AH60*BC$237+HCVgas!AH60*BC$238+SPolie!AH60*BC$239+SPgas!AH60*BC$240+GeoEL!AH58*BC$241+GeoVa!AH58*BC$242+VP!AH58*BC$243+Sol!AH58*BC$244)</f>
        <v>0</v>
      </c>
    </row>
    <row r="152" spans="2:332" hidden="1">
      <c r="B152" s="3"/>
      <c r="C152" s="24" t="s">
        <v>178</v>
      </c>
      <c r="D152" s="24" t="str">
        <f>"Kr/"&amp;Sammenligning!$G$9</f>
        <v>Kr/GJ</v>
      </c>
      <c r="E152" s="246">
        <f ca="1">IF(Sammenligning!$G$9="GJ",1,(1/3.6))*(AMV1træ!H63*E$227+AMV1træBP!H63*E$228+AMV3kul!H61*E$229+AMV4træ!H61*E$230+AMV4træBP!H61*E$231+AVV1træ!H61*E$232+AVV1kul!H61*E$233+AVV2træ!H61*E$234+AVV2halm!H61*E$235+AVV2gasGT!H61*E$236+KKV!H61*E$237+HCVgas!H61*E$238+SPolie!H61*E$239+SPgas!H61*E$240+GeoEL!H59*E$241+GeoVa!H59*E$242+VP!H59*E$243+Sol!H59*E$244)</f>
        <v>0.69789131430433249</v>
      </c>
      <c r="F152" s="246">
        <f ca="1">IF(Sammenligning!$G$9="GJ",1,(1/3.6))*(AMV1træ!I63*F$227+AMV1træBP!I63*F$228+AMV3kul!I61*F$229+AMV4træ!I61*F$230+AMV4træBP!I61*F$231+AVV1træ!I61*F$232+AVV1kul!I61*F$233+AVV2træ!I61*F$234+AVV2halm!I61*F$235+AVV2gasGT!I61*F$236+KKV!I61*F$237+HCVgas!I61*F$238+SPolie!I61*F$239+SPgas!I61*F$240+GeoEL!I59*F$241+GeoVa!I59*F$242+VP!I59*F$243+Sol!I59*F$244)</f>
        <v>0.99628585133296865</v>
      </c>
      <c r="G152" s="246">
        <f ca="1">IF(Sammenligning!$G$9="GJ",1,(1/3.6))*(AMV1træ!J63*G$227+AMV1træBP!J63*G$228+AMV3kul!J61*G$229+AMV4træ!J61*G$230+AMV4træBP!J61*G$231+AVV1træ!J61*G$232+AVV1kul!J61*G$233+AVV2træ!J61*G$234+AVV2halm!J61*G$235+AVV2gasGT!J61*G$236+KKV!J61*G$237+HCVgas!J61*G$238+SPolie!J61*G$239+SPgas!J61*G$240+GeoEL!J59*G$241+GeoVa!J59*G$242+VP!J59*G$243+Sol!J59*G$244)</f>
        <v>0.99403764210914136</v>
      </c>
      <c r="H152" s="246">
        <f ca="1">IF(Sammenligning!$G$9="GJ",1,(1/3.6))*(AMV1træ!K63*H$227+AMV1træBP!K63*H$228+AMV3kul!K61*H$229+AMV4træ!K61*H$230+AMV4træBP!K61*H$231+AVV1træ!K61*H$232+AVV1kul!K61*H$233+AVV2træ!K61*H$234+AVV2halm!K61*H$235+AVV2gasGT!K61*H$236+KKV!K61*H$237+HCVgas!K61*H$238+SPolie!K61*H$239+SPgas!K61*H$240+GeoEL!K59*H$241+GeoVa!K59*H$242+VP!K59*H$243+Sol!K59*H$244)</f>
        <v>0.99294995674165498</v>
      </c>
      <c r="I152" s="246">
        <f ca="1">IF(Sammenligning!$G$9="GJ",1,(1/3.6))*(AMV1træ!L63*I$227+AMV1træBP!L63*I$228+AMV3kul!L61*I$229+AMV4træ!L61*I$230+AMV4træBP!L61*I$231+AVV1træ!L61*I$232+AVV1kul!L61*I$233+AVV2træ!L61*I$234+AVV2halm!L61*I$235+AVV2gasGT!L61*I$236+KKV!L61*I$237+HCVgas!L61*I$238+SPolie!L61*I$239+SPgas!L61*I$240+GeoEL!L59*I$241+GeoVa!L59*I$242+VP!L59*I$243+Sol!L59*I$244)</f>
        <v>1.3713238812391768</v>
      </c>
      <c r="J152" s="246">
        <f ca="1">IF(Sammenligning!$G$9="GJ",1,(1/3.6))*(AMV1træ!M63*J$227+AMV1træBP!M63*J$228+AMV3kul!M61*J$229+AMV4træ!M61*J$230+AMV4træBP!M61*J$231+AVV1træ!M61*J$232+AVV1kul!M61*J$233+AVV2træ!M61*J$234+AVV2halm!M61*J$235+AVV2gasGT!M61*J$236+KKV!M61*J$237+HCVgas!M61*J$238+SPolie!M61*J$239+SPgas!M61*J$240+GeoEL!M59*J$241+GeoVa!M59*J$242+VP!M59*J$243+Sol!M59*J$244)</f>
        <v>1.3691174833406068</v>
      </c>
      <c r="K152" s="246">
        <f ca="1">IF(Sammenligning!$G$9="GJ",1,(1/3.6))*(AMV1træ!N63*K$227+AMV1træBP!N63*K$228+AMV3kul!N61*K$229+AMV4træ!N61*K$230+AMV4træBP!N61*K$231+AVV1træ!N61*K$232+AVV1kul!N61*K$233+AVV2træ!N61*K$234+AVV2halm!N61*K$235+AVV2gasGT!N61*K$236+KKV!N61*K$237+HCVgas!N61*K$238+SPolie!N61*K$239+SPgas!N61*K$240+GeoEL!N59*K$241+GeoVa!N59*K$242+VP!N59*K$243+Sol!N59*K$244)</f>
        <v>1.3670698685710614</v>
      </c>
      <c r="L152" s="246">
        <f ca="1">IF(Sammenligning!$G$9="GJ",1,(1/3.6))*(AMV1træ!O63*L$227+AMV1træBP!O63*L$228+AMV3kul!O61*L$229+AMV4træ!O61*L$230+AMV4træBP!O61*L$231+AVV1træ!O61*L$232+AVV1kul!O61*L$233+AVV2træ!O61*L$234+AVV2halm!O61*L$235+AVV2gasGT!O61*L$236+KKV!O61*L$237+HCVgas!O61*L$238+SPolie!O61*L$239+SPgas!O61*L$240+GeoEL!O59*L$241+GeoVa!O59*L$242+VP!O59*L$243+Sol!O59*L$244)</f>
        <v>1.3651846652286879</v>
      </c>
      <c r="M152" s="246">
        <f ca="1">IF(Sammenligning!$G$9="GJ",1,(1/3.6))*(AMV1træ!P63*M$227+AMV1træBP!P63*M$228+AMV3kul!P61*M$229+AMV4træ!P61*M$230+AMV4træBP!P61*M$231+AVV1træ!P61*M$232+AVV1kul!P61*M$233+AVV2træ!P61*M$234+AVV2halm!P61*M$235+AVV2gasGT!P61*M$236+KKV!P61*M$237+HCVgas!P61*M$238+SPolie!P61*M$239+SPgas!P61*M$240+GeoEL!P59*M$241+GeoVa!P59*M$242+VP!P59*M$243+Sol!P59*M$244)</f>
        <v>1.3664922468459406</v>
      </c>
      <c r="N152" s="246">
        <f ca="1">IF(Sammenligning!$G$9="GJ",1,(1/3.6))*(AMV1træ!Q63*N$227+AMV1træBP!Q63*N$228+AMV3kul!Q61*N$229+AMV4træ!Q61*N$230+AMV4træBP!Q61*N$231+AVV1træ!Q61*N$232+AVV1kul!Q61*N$233+AVV2træ!Q61*N$234+AVV2halm!Q61*N$235+AVV2gasGT!Q61*N$236+KKV!Q61*N$237+HCVgas!Q61*N$238+SPolie!Q61*N$239+SPgas!Q61*N$240+GeoEL!Q59*N$241+GeoVa!Q59*N$242+VP!Q59*N$243+Sol!Q59*N$244)</f>
        <v>1.3678527899010731</v>
      </c>
      <c r="O152" s="246">
        <f ca="1">IF(Sammenligning!$G$9="GJ",1,(1/3.6))*(AMV1træ!R63*O$227+AMV1træBP!R63*O$228+AMV3kul!R61*O$229+AMV4træ!R61*O$230+AMV4træBP!R61*O$231+AVV1træ!R61*O$232+AVV1kul!R61*O$233+AVV2træ!R61*O$234+AVV2halm!R61*O$235+AVV2gasGT!R61*O$236+KKV!R61*O$237+HCVgas!R61*O$238+SPolie!R61*O$239+SPgas!R61*O$240+GeoEL!R59*O$241+GeoVa!R59*O$242+VP!R59*O$243+Sol!R59*O$244)</f>
        <v>1.3644956520591913</v>
      </c>
      <c r="P152" s="246">
        <f ca="1">IF(Sammenligning!$G$9="GJ",1,(1/3.6))*(AMV1træ!S63*P$227+AMV1træBP!S63*P$228+AMV3kul!S61*P$229+AMV4træ!S61*P$230+AMV4træBP!S61*P$231+AVV1træ!S61*P$232+AVV1kul!S61*P$233+AVV2træ!S61*P$234+AVV2halm!S61*P$235+AVV2gasGT!S61*P$236+KKV!S61*P$237+HCVgas!S61*P$238+SPolie!S61*P$239+SPgas!S61*P$240+GeoEL!S59*P$241+GeoVa!S59*P$242+VP!S59*P$243+Sol!S59*P$244)</f>
        <v>1.3610546121631966</v>
      </c>
      <c r="Q152" s="246">
        <f ca="1">IF(Sammenligning!$G$9="GJ",1,(1/3.6))*(AMV1træ!T63*Q$227+AMV1træBP!T63*Q$228+AMV3kul!T61*Q$229+AMV4træ!T61*Q$230+AMV4træBP!T61*Q$231+AVV1træ!T61*Q$232+AVV1kul!T61*Q$233+AVV2træ!T61*Q$234+AVV2halm!T61*Q$235+AVV2gasGT!T61*Q$236+KKV!T61*Q$237+HCVgas!T61*Q$238+SPolie!T61*Q$239+SPgas!T61*Q$240+GeoEL!T59*Q$241+GeoVa!T59*Q$242+VP!T59*Q$243+Sol!T59*Q$244)</f>
        <v>1.3575281201806826</v>
      </c>
      <c r="R152" s="246">
        <f ca="1">IF(Sammenligning!$G$9="GJ",1,(1/3.6))*(AMV1træ!U63*R$227+AMV1træBP!U63*R$228+AMV3kul!U61*R$229+AMV4træ!U61*R$230+AMV4træBP!U61*R$231+AVV1træ!U61*R$232+AVV1kul!U61*R$233+AVV2træ!U61*R$234+AVV2halm!U61*R$235+AVV2gasGT!U61*R$236+KKV!U61*R$237+HCVgas!U61*R$238+SPolie!U61*R$239+SPgas!U61*R$240+GeoEL!U59*R$241+GeoVa!U59*R$242+VP!U59*R$243+Sol!U59*R$244)</f>
        <v>1.3539145876616268</v>
      </c>
      <c r="S152" s="246">
        <f ca="1">IF(Sammenligning!$G$9="GJ",1,(1/3.6))*(AMV1træ!V63*S$227+AMV1træBP!V63*S$228+AMV3kul!V61*S$229+AMV4træ!V61*S$230+AMV4træBP!V61*S$231+AVV1træ!V61*S$232+AVV1kul!V61*S$233+AVV2træ!V61*S$234+AVV2halm!V61*S$235+AVV2gasGT!V61*S$236+KKV!V61*S$237+HCVgas!V61*S$238+SPolie!V61*S$239+SPgas!V61*S$240+GeoEL!V59*S$241+GeoVa!V59*S$242+VP!V59*S$243+Sol!V59*S$244)</f>
        <v>1.3502123865407452</v>
      </c>
      <c r="T152" s="246">
        <f ca="1">IF(Sammenligning!$G$9="GJ",1,(1/3.6))*(AMV1træ!W63*T$227+AMV1træBP!W63*T$228+AMV3kul!W61*T$229+AMV4træ!W61*T$230+AMV4træBP!W61*T$231+AVV1træ!W61*T$232+AVV1kul!W61*T$233+AVV2træ!W61*T$234+AVV2halm!W61*T$235+AVV2gasGT!W61*T$236+KKV!W61*T$237+HCVgas!W61*T$238+SPolie!W61*T$239+SPgas!W61*T$240+GeoEL!W59*T$241+GeoVa!W59*T$242+VP!W59*T$243+Sol!W59*T$244)</f>
        <v>1.1334208349033281</v>
      </c>
      <c r="U152" s="246">
        <f ca="1">IF(Sammenligning!$G$9="GJ",1,(1/3.6))*(AMV1træ!X63*U$227+AMV1træBP!X63*U$228+AMV3kul!X61*U$229+AMV4træ!X61*U$230+AMV4træBP!X61*U$231+AVV1træ!X61*U$232+AVV1kul!X61*U$233+AVV2træ!X61*U$234+AVV2halm!X61*U$235+AVV2gasGT!X61*U$236+KKV!X61*U$237+HCVgas!X61*U$238+SPolie!X61*U$239+SPgas!X61*U$240+GeoEL!X59*U$241+GeoVa!X59*U$242+VP!X59*U$243+Sol!X59*U$244)</f>
        <v>1.1318779153526817</v>
      </c>
      <c r="V152" s="246">
        <f ca="1">IF(Sammenligning!$G$9="GJ",1,(1/3.6))*(AMV1træ!Y63*V$227+AMV1træBP!Y63*V$228+AMV3kul!Y61*V$229+AMV4træ!Y61*V$230+AMV4træBP!Y61*V$231+AVV1træ!Y61*V$232+AVV1kul!Y61*V$233+AVV2træ!Y61*V$234+AVV2halm!Y61*V$235+AVV2gasGT!Y61*V$236+KKV!Y61*V$237+HCVgas!Y61*V$238+SPolie!Y61*V$239+SPgas!Y61*V$240+GeoEL!Y59*V$241+GeoVa!Y59*V$242+VP!Y59*V$243+Sol!Y59*V$244)</f>
        <v>1.1303349958020348</v>
      </c>
      <c r="W152" s="246">
        <f ca="1">IF(Sammenligning!$G$9="GJ",1,(1/3.6))*(AMV1træ!Z63*W$227+AMV1træBP!Z63*W$228+AMV3kul!Z61*W$229+AMV4træ!Z61*W$230+AMV4træBP!Z61*W$231+AVV1træ!Z61*W$232+AVV1kul!Z61*W$233+AVV2træ!Z61*W$234+AVV2halm!Z61*W$235+AVV2gasGT!Z61*W$236+KKV!Z61*W$237+HCVgas!Z61*W$238+SPolie!Z61*W$239+SPgas!Z61*W$240+GeoEL!Z59*W$241+GeoVa!Z59*W$242+VP!Z59*W$243+Sol!Z59*W$244)</f>
        <v>1.1287920762513879</v>
      </c>
      <c r="X152" s="246">
        <f ca="1">IF(Sammenligning!$G$9="GJ",1,(1/3.6))*(AMV1træ!AA63*X$227+AMV1træBP!AA63*X$228+AMV3kul!AA61*X$229+AMV4træ!AA61*X$230+AMV4træBP!AA61*X$231+AVV1træ!AA61*X$232+AVV1kul!AA61*X$233+AVV2træ!AA61*X$234+AVV2halm!AA61*X$235+AVV2gasGT!AA61*X$236+KKV!AA61*X$237+HCVgas!AA61*X$238+SPolie!AA61*X$239+SPgas!AA61*X$240+GeoEL!AA59*X$241+GeoVa!AA59*X$242+VP!AA59*X$243+Sol!AA59*X$244)</f>
        <v>1.1272491567007412</v>
      </c>
      <c r="Y152" s="246">
        <f ca="1">IF(Sammenligning!$G$9="GJ",1,(1/3.6))*(AMV1træ!AB63*Y$227+AMV1træBP!AB63*Y$228+AMV3kul!AB61*Y$229+AMV4træ!AB61*Y$230+AMV4træBP!AB61*Y$231+AVV1træ!AB61*Y$232+AVV1kul!AB61*Y$233+AVV2træ!AB61*Y$234+AVV2halm!AB61*Y$235+AVV2gasGT!AB61*Y$236+KKV!AB61*Y$237+HCVgas!AB61*Y$238+SPolie!AB61*Y$239+SPgas!AB61*Y$240+GeoEL!AB59*Y$241+GeoVa!AB59*Y$242+VP!AB59*Y$243+Sol!AB59*Y$244)</f>
        <v>1.121769079632208</v>
      </c>
      <c r="Z152" s="246">
        <f ca="1">IF(Sammenligning!$G$9="GJ",1,(1/3.6))*(AMV1træ!AC63*Z$227+AMV1træBP!AC63*Z$228+AMV3kul!AC61*Z$229+AMV4træ!AC61*Z$230+AMV4træBP!AC61*Z$231+AVV1træ!AC61*Z$232+AVV1kul!AC61*Z$233+AVV2træ!AC61*Z$234+AVV2halm!AC61*Z$235+AVV2gasGT!AC61*Z$236+KKV!AC61*Z$237+HCVgas!AC61*Z$238+SPolie!AC61*Z$239+SPgas!AC61*Z$240+GeoEL!AC59*Z$241+GeoVa!AC59*Z$242+VP!AC59*Z$243+Sol!AC59*Z$244)</f>
        <v>1.1161899710009915</v>
      </c>
      <c r="AA152" s="246">
        <f ca="1">IF(Sammenligning!$G$9="GJ",1,(1/3.6))*(AMV1træ!AD63*AA$227+AMV1træBP!AD63*AA$228+AMV3kul!AD61*AA$229+AMV4træ!AD61*AA$230+AMV4træBP!AD61*AA$231+AVV1træ!AD61*AA$232+AVV1kul!AD61*AA$233+AVV2træ!AD61*AA$234+AVV2halm!AD61*AA$235+AVV2gasGT!AD61*AA$236+KKV!AD61*AA$237+HCVgas!AD61*AA$238+SPolie!AD61*AA$239+SPgas!AD61*AA$240+GeoEL!AD59*AA$241+GeoVa!AD59*AA$242+VP!AD59*AA$243+Sol!AD59*AA$244)</f>
        <v>1.1105098678984091</v>
      </c>
      <c r="AB152" s="246">
        <f ca="1">IF(Sammenligning!$G$9="GJ",1,(1/3.6))*(AMV1træ!AE63*AB$227+AMV1træBP!AE63*AB$228+AMV3kul!AE61*AB$229+AMV4træ!AE61*AB$230+AMV4træBP!AE61*AB$231+AVV1træ!AE61*AB$232+AVV1kul!AE61*AB$233+AVV2træ!AE61*AB$234+AVV2halm!AE61*AB$235+AVV2gasGT!AE61*AB$236+KKV!AE61*AB$237+HCVgas!AE61*AB$238+SPolie!AE61*AB$239+SPgas!AE61*AB$240+GeoEL!AE59*AB$241+GeoVa!AE59*AB$242+VP!AE59*AB$243+Sol!AE59*AB$244)</f>
        <v>1.1047267551948963</v>
      </c>
      <c r="AC152" s="246">
        <f ca="1">IF(Sammenligning!$G$9="GJ",1,(1/3.6))*(AMV1træ!AF63*AC$227+AMV1træBP!AF63*AC$228+AMV3kul!AF61*AC$229+AMV4træ!AF61*AC$230+AMV4træBP!AF61*AC$231+AVV1træ!AF61*AC$232+AVV1kul!AF61*AC$233+AVV2træ!AF61*AC$234+AVV2halm!AF61*AC$235+AVV2gasGT!AF61*AC$236+KKV!AF61*AC$237+HCVgas!AF61*AC$238+SPolie!AF61*AC$239+SPgas!AF61*AC$240+GeoEL!AF59*AC$241+GeoVa!AF59*AC$242+VP!AF59*AC$243+Sol!AF59*AC$244)</f>
        <v>1.0988385637917852</v>
      </c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46">
        <f ca="1">IF(Sammenligning!$G$9="GJ",1,(1/3.6))*(AMV1træ!AH63*BC$227+AMV1træBP!AH63*BC$228+AMV3kul!AH61*BC$229+AMV4træ!AH61*BC$230+AMV4træBP!AH61*BC$231+AVV1træ!AH61*BC$232+AVV1kul!AH61*BC$233+AVV2træ!AH61*BC$234+AVV2halm!AH61*BC$235+AVV2gasGT!AH61*BC$236+KKV!AH61*BC$237+HCVgas!AH61*BC$238+SPolie!AH61*BC$239+SPgas!AH61*BC$240+GeoEL!AH59*BC$241+GeoVa!AH59*BC$242+VP!AH59*BC$243+Sol!AH59*BC$244)</f>
        <v>0</v>
      </c>
    </row>
    <row r="153" spans="2:332" hidden="1">
      <c r="B153" s="3"/>
      <c r="C153" s="24" t="s">
        <v>179</v>
      </c>
      <c r="D153" s="24" t="str">
        <f>"Kr/"&amp;Sammenligning!$G$9</f>
        <v>Kr/GJ</v>
      </c>
      <c r="E153" s="246">
        <f ca="1">IF(Sammenligning!$G$9="GJ",1,(1/3.6))*(AMV1træ!H64*E$227+AMV1træBP!H64*E$228+AMV3kul!H62*E$229+AMV4træ!H62*E$230+AMV4træBP!H62*E$231+AVV1træ!H62*E$232+AVV1kul!H62*E$233+AVV2træ!H62*E$234+AVV2halm!H62*E$235+AVV2gasGT!H62*E$236+KKV!H62*E$237+HCVgas!H62*E$238+SPolie!H62*E$239+SPgas!H62*E$240+GeoEL!H60*E$241+GeoVa!H60*E$242+VP!H60*E$243+Sol!H60*E$244)</f>
        <v>0.12658464955810547</v>
      </c>
      <c r="F153" s="246">
        <f ca="1">IF(Sammenligning!$G$9="GJ",1,(1/3.6))*(AMV1træ!I64*F$227+AMV1træBP!I64*F$228+AMV3kul!I62*F$229+AMV4træ!I62*F$230+AMV4træBP!I62*F$231+AVV1træ!I62*F$232+AVV1kul!I62*F$233+AVV2træ!I62*F$234+AVV2halm!I62*F$235+AVV2gasGT!I62*F$236+KKV!I62*F$237+HCVgas!I62*F$238+SPolie!I62*F$239+SPgas!I62*F$240+GeoEL!I60*F$241+GeoVa!I60*F$242+VP!I60*F$243+Sol!I60*F$244)</f>
        <v>0.17948204345040905</v>
      </c>
      <c r="G153" s="246">
        <f ca="1">IF(Sammenligning!$G$9="GJ",1,(1/3.6))*(AMV1træ!J64*G$227+AMV1træBP!J64*G$228+AMV3kul!J62*G$229+AMV4træ!J62*G$230+AMV4træBP!J62*G$231+AVV1træ!J62*G$232+AVV1kul!J62*G$233+AVV2træ!J62*G$234+AVV2halm!J62*G$235+AVV2gasGT!J62*G$236+KKV!J62*G$237+HCVgas!J62*G$238+SPolie!J62*G$239+SPgas!J62*G$240+GeoEL!J60*G$241+GeoVa!J60*G$242+VP!J60*G$243+Sol!J60*G$244)</f>
        <v>0.17948204345040905</v>
      </c>
      <c r="H153" s="246">
        <f ca="1">IF(Sammenligning!$G$9="GJ",1,(1/3.6))*(AMV1træ!K64*H$227+AMV1træBP!K64*H$228+AMV3kul!K62*H$229+AMV4træ!K62*H$230+AMV4træBP!K62*H$231+AVV1træ!K62*H$232+AVV1kul!K62*H$233+AVV2træ!K62*H$234+AVV2halm!K62*H$235+AVV2gasGT!K62*H$236+KKV!K62*H$237+HCVgas!K62*H$238+SPolie!K62*H$239+SPgas!K62*H$240+GeoEL!K60*H$241+GeoVa!K60*H$242+VP!K60*H$243+Sol!K60*H$244)</f>
        <v>0.17948204345040905</v>
      </c>
      <c r="I153" s="246">
        <f ca="1">IF(Sammenligning!$G$9="GJ",1,(1/3.6))*(AMV1træ!L64*I$227+AMV1træBP!L64*I$228+AMV3kul!L62*I$229+AMV4træ!L62*I$230+AMV4træBP!L62*I$231+AVV1træ!L62*I$232+AVV1kul!L62*I$233+AVV2træ!L62*I$234+AVV2halm!L62*I$235+AVV2gasGT!L62*I$236+KKV!L62*I$237+HCVgas!L62*I$238+SPolie!L62*I$239+SPgas!L62*I$240+GeoEL!L60*I$241+GeoVa!L60*I$242+VP!L60*I$243+Sol!L60*I$244)</f>
        <v>0.12327418097028824</v>
      </c>
      <c r="J153" s="246">
        <f ca="1">IF(Sammenligning!$G$9="GJ",1,(1/3.6))*(AMV1træ!M64*J$227+AMV1træBP!M64*J$228+AMV3kul!M62*J$229+AMV4træ!M62*J$230+AMV4træBP!M62*J$231+AVV1træ!M62*J$232+AVV1kul!M62*J$233+AVV2træ!M62*J$234+AVV2halm!M62*J$235+AVV2gasGT!M62*J$236+KKV!M62*J$237+HCVgas!M62*J$238+SPolie!M62*J$239+SPgas!M62*J$240+GeoEL!M60*J$241+GeoVa!M60*J$242+VP!M60*J$243+Sol!M60*J$244)</f>
        <v>0.1221402070420803</v>
      </c>
      <c r="K153" s="246">
        <f ca="1">IF(Sammenligning!$G$9="GJ",1,(1/3.6))*(AMV1træ!N64*K$227+AMV1træBP!N64*K$228+AMV3kul!N62*K$229+AMV4træ!N62*K$230+AMV4træBP!N62*K$231+AVV1træ!N62*K$232+AVV1kul!N62*K$233+AVV2træ!N62*K$234+AVV2halm!N62*K$235+AVV2gasGT!N62*K$236+KKV!N62*K$237+HCVgas!N62*K$238+SPolie!N62*K$239+SPgas!N62*K$240+GeoEL!N60*K$241+GeoVa!N60*K$242+VP!N60*K$243+Sol!N60*K$244)</f>
        <v>0.12098908900226117</v>
      </c>
      <c r="L153" s="246">
        <f ca="1">IF(Sammenligning!$G$9="GJ",1,(1/3.6))*(AMV1træ!O64*L$227+AMV1træBP!O64*L$228+AMV3kul!O62*L$229+AMV4træ!O62*L$230+AMV4træBP!O62*L$231+AVV1træ!O62*L$232+AVV1kul!O62*L$233+AVV2træ!O62*L$234+AVV2halm!O62*L$235+AVV2gasGT!O62*L$236+KKV!O62*L$237+HCVgas!O62*L$238+SPolie!O62*L$239+SPgas!O62*L$240+GeoEL!O60*L$241+GeoVa!O60*L$242+VP!O60*L$243+Sol!O60*L$244)</f>
        <v>0.11982043509668927</v>
      </c>
      <c r="M153" s="246">
        <f ca="1">IF(Sammenligning!$G$9="GJ",1,(1/3.6))*(AMV1træ!P64*M$227+AMV1træBP!P64*M$228+AMV3kul!P62*M$229+AMV4træ!P62*M$230+AMV4træBP!P62*M$231+AVV1træ!P62*M$232+AVV1kul!P62*M$233+AVV2træ!P62*M$234+AVV2halm!P62*M$235+AVV2gasGT!P62*M$236+KKV!P62*M$237+HCVgas!P62*M$238+SPolie!P62*M$239+SPgas!P62*M$240+GeoEL!P60*M$241+GeoVa!P60*M$242+VP!P60*M$243+Sol!P60*M$244)</f>
        <v>0.118633841543828</v>
      </c>
      <c r="N153" s="246">
        <f ca="1">IF(Sammenligning!$G$9="GJ",1,(1/3.6))*(AMV1træ!Q64*N$227+AMV1træBP!Q64*N$228+AMV3kul!Q62*N$229+AMV4træ!Q62*N$230+AMV4træBP!Q62*N$231+AVV1træ!Q62*N$232+AVV1kul!Q62*N$233+AVV2træ!Q62*N$234+AVV2halm!Q62*N$235+AVV2gasGT!Q62*N$236+KKV!Q62*N$237+HCVgas!Q62*N$238+SPolie!Q62*N$239+SPgas!Q62*N$240+GeoEL!Q60*N$241+GeoVa!Q60*N$242+VP!Q60*N$243+Sol!Q60*N$244)</f>
        <v>0.11742889206960336</v>
      </c>
      <c r="O153" s="246">
        <f ca="1">IF(Sammenligning!$G$9="GJ",1,(1/3.6))*(AMV1træ!R64*O$227+AMV1træBP!R64*O$228+AMV3kul!R62*O$229+AMV4træ!R62*O$230+AMV4træBP!R62*O$231+AVV1træ!R62*O$232+AVV1kul!R62*O$233+AVV2træ!R62*O$234+AVV2halm!R62*O$235+AVV2gasGT!R62*O$236+KKV!R62*O$237+HCVgas!R62*O$238+SPolie!R62*O$239+SPgas!R62*O$240+GeoEL!R60*O$241+GeoVa!R60*O$242+VP!R60*O$243+Sol!R60*O$244)</f>
        <v>0.1166525038097676</v>
      </c>
      <c r="P153" s="246">
        <f ca="1">IF(Sammenligning!$G$9="GJ",1,(1/3.6))*(AMV1træ!S64*P$227+AMV1træBP!S64*P$228+AMV3kul!S62*P$229+AMV4træ!S62*P$230+AMV4træBP!S62*P$231+AVV1træ!S62*P$232+AVV1kul!S62*P$233+AVV2træ!S62*P$234+AVV2halm!S62*P$235+AVV2gasGT!S62*P$236+KKV!S62*P$237+HCVgas!S62*P$238+SPolie!S62*P$239+SPgas!S62*P$240+GeoEL!S60*P$241+GeoVa!S60*P$242+VP!S60*P$243+Sol!S60*P$244)</f>
        <v>0.11586661191694733</v>
      </c>
      <c r="Q153" s="246">
        <f ca="1">IF(Sammenligning!$G$9="GJ",1,(1/3.6))*(AMV1træ!T64*Q$227+AMV1træBP!T64*Q$228+AMV3kul!T62*Q$229+AMV4træ!T62*Q$230+AMV4træBP!T62*Q$231+AVV1træ!T62*Q$232+AVV1kul!T62*Q$233+AVV2træ!T62*Q$234+AVV2halm!T62*Q$235+AVV2gasGT!T62*Q$236+KKV!T62*Q$237+HCVgas!T62*Q$238+SPolie!T62*Q$239+SPgas!T62*Q$240+GeoEL!T60*Q$241+GeoVa!T60*Q$242+VP!T60*Q$243+Sol!T60*Q$244)</f>
        <v>0.11507104081809769</v>
      </c>
      <c r="R153" s="246">
        <f ca="1">IF(Sammenligning!$G$9="GJ",1,(1/3.6))*(AMV1træ!U64*R$227+AMV1træBP!U64*R$228+AMV3kul!U62*R$229+AMV4træ!U62*R$230+AMV4træBP!U62*R$231+AVV1træ!U62*R$232+AVV1kul!U62*R$233+AVV2træ!U62*R$234+AVV2halm!U62*R$235+AVV2gasGT!U62*R$236+KKV!U62*R$237+HCVgas!U62*R$238+SPolie!U62*R$239+SPgas!U62*R$240+GeoEL!U60*R$241+GeoVa!U60*R$242+VP!U60*R$243+Sol!U60*R$244)</f>
        <v>0.11426561058858889</v>
      </c>
      <c r="S153" s="246">
        <f ca="1">IF(Sammenligning!$G$9="GJ",1,(1/3.6))*(AMV1træ!V64*S$227+AMV1træBP!V64*S$228+AMV3kul!V62*S$229+AMV4træ!V62*S$230+AMV4træBP!V62*S$231+AVV1træ!V62*S$232+AVV1kul!V62*S$233+AVV2træ!V62*S$234+AVV2halm!V62*S$235+AVV2gasGT!V62*S$236+KKV!V62*S$237+HCVgas!V62*S$238+SPolie!V62*S$239+SPgas!V62*S$240+GeoEL!V60*S$241+GeoVa!V60*S$242+VP!V60*S$243+Sol!V60*S$244)</f>
        <v>0.11345013681654802</v>
      </c>
      <c r="T153" s="246">
        <f ca="1">IF(Sammenligning!$G$9="GJ",1,(1/3.6))*(AMV1træ!W64*T$227+AMV1træBP!W64*T$228+AMV3kul!W62*T$229+AMV4træ!W62*T$230+AMV4træBP!W62*T$231+AVV1træ!W62*T$232+AVV1kul!W62*T$233+AVV2træ!W62*T$234+AVV2halm!W62*T$235+AVV2gasGT!W62*T$236+KKV!W62*T$237+HCVgas!W62*T$238+SPolie!W62*T$239+SPgas!W62*T$240+GeoEL!W60*T$241+GeoVa!W60*T$242+VP!W60*T$243+Sol!W60*T$244)</f>
        <v>7.2707064418683534E-2</v>
      </c>
      <c r="U153" s="246">
        <f ca="1">IF(Sammenligning!$G$9="GJ",1,(1/3.6))*(AMV1træ!X64*U$227+AMV1træBP!X64*U$228+AMV3kul!X62*U$229+AMV4træ!X62*U$230+AMV4træBP!X62*U$231+AVV1træ!X62*U$232+AVV1kul!X62*U$233+AVV2træ!X62*U$234+AVV2halm!X62*U$235+AVV2gasGT!X62*U$236+KKV!X62*U$237+HCVgas!X62*U$238+SPolie!X62*U$239+SPgas!X62*U$240+GeoEL!X60*U$241+GeoVa!X60*U$242+VP!X60*U$243+Sol!X60*U$244)</f>
        <v>7.2707064418683534E-2</v>
      </c>
      <c r="V153" s="246">
        <f ca="1">IF(Sammenligning!$G$9="GJ",1,(1/3.6))*(AMV1træ!Y64*V$227+AMV1træBP!Y64*V$228+AMV3kul!Y62*V$229+AMV4træ!Y62*V$230+AMV4træBP!Y62*V$231+AVV1træ!Y62*V$232+AVV1kul!Y62*V$233+AVV2træ!Y62*V$234+AVV2halm!Y62*V$235+AVV2gasGT!Y62*V$236+KKV!Y62*V$237+HCVgas!Y62*V$238+SPolie!Y62*V$239+SPgas!Y62*V$240+GeoEL!Y60*V$241+GeoVa!Y60*V$242+VP!Y60*V$243+Sol!Y60*V$244)</f>
        <v>7.2707064418683534E-2</v>
      </c>
      <c r="W153" s="246">
        <f ca="1">IF(Sammenligning!$G$9="GJ",1,(1/3.6))*(AMV1træ!Z64*W$227+AMV1træBP!Z64*W$228+AMV3kul!Z62*W$229+AMV4træ!Z62*W$230+AMV4træBP!Z62*W$231+AVV1træ!Z62*W$232+AVV1kul!Z62*W$233+AVV2træ!Z62*W$234+AVV2halm!Z62*W$235+AVV2gasGT!Z62*W$236+KKV!Z62*W$237+HCVgas!Z62*W$238+SPolie!Z62*W$239+SPgas!Z62*W$240+GeoEL!Z60*W$241+GeoVa!Z60*W$242+VP!Z60*W$243+Sol!Z60*W$244)</f>
        <v>7.2707064418683534E-2</v>
      </c>
      <c r="X153" s="246">
        <f ca="1">IF(Sammenligning!$G$9="GJ",1,(1/3.6))*(AMV1træ!AA64*X$227+AMV1træBP!AA64*X$228+AMV3kul!AA62*X$229+AMV4træ!AA62*X$230+AMV4træBP!AA62*X$231+AVV1træ!AA62*X$232+AVV1kul!AA62*X$233+AVV2træ!AA62*X$234+AVV2halm!AA62*X$235+AVV2gasGT!AA62*X$236+KKV!AA62*X$237+HCVgas!AA62*X$238+SPolie!AA62*X$239+SPgas!AA62*X$240+GeoEL!AA60*X$241+GeoVa!AA60*X$242+VP!AA60*X$243+Sol!AA60*X$244)</f>
        <v>7.2707064418683534E-2</v>
      </c>
      <c r="Y153" s="246">
        <f ca="1">IF(Sammenligning!$G$9="GJ",1,(1/3.6))*(AMV1træ!AB64*Y$227+AMV1træBP!AB64*Y$228+AMV3kul!AB62*Y$229+AMV4træ!AB62*Y$230+AMV4træBP!AB62*Y$231+AVV1træ!AB62*Y$232+AVV1kul!AB62*Y$233+AVV2træ!AB62*Y$234+AVV2halm!AB62*Y$235+AVV2gasGT!AB62*Y$236+KKV!AB62*Y$237+HCVgas!AB62*Y$238+SPolie!AB62*Y$239+SPgas!AB62*Y$240+GeoEL!AB60*Y$241+GeoVa!AB60*Y$242+VP!AB60*Y$243+Sol!AB60*Y$244)</f>
        <v>7.2322153917850948E-2</v>
      </c>
      <c r="Z153" s="246">
        <f ca="1">IF(Sammenligning!$G$9="GJ",1,(1/3.6))*(AMV1træ!AC64*Z$227+AMV1træBP!AC64*Z$228+AMV3kul!AC62*Z$229+AMV4træ!AC62*Z$230+AMV4træBP!AC62*Z$231+AVV1træ!AC62*Z$232+AVV1kul!AC62*Z$233+AVV2træ!AC62*Z$234+AVV2halm!AC62*Z$235+AVV2gasGT!AC62*Z$236+KKV!AC62*Z$237+HCVgas!AC62*Z$238+SPolie!AC62*Z$239+SPgas!AC62*Z$240+GeoEL!AC60*Z$241+GeoVa!AC60*Z$242+VP!AC60*Z$243+Sol!AC60*Z$244)</f>
        <v>7.1932190583235217E-2</v>
      </c>
      <c r="AA153" s="246">
        <f ca="1">IF(Sammenligning!$G$9="GJ",1,(1/3.6))*(AMV1træ!AD64*AA$227+AMV1træBP!AD64*AA$228+AMV3kul!AD62*AA$229+AMV4træ!AD62*AA$230+AMV4træBP!AD62*AA$231+AVV1træ!AD62*AA$232+AVV1kul!AD62*AA$233+AVV2træ!AD62*AA$234+AVV2halm!AD62*AA$235+AVV2gasGT!AD62*AA$236+KKV!AD62*AA$237+HCVgas!AD62*AA$238+SPolie!AD62*AA$239+SPgas!AD62*AA$240+GeoEL!AD60*AA$241+GeoVa!AD60*AA$242+VP!AD60*AA$243+Sol!AD60*AA$244)</f>
        <v>7.1537074262409781E-2</v>
      </c>
      <c r="AB153" s="246">
        <f ca="1">IF(Sammenligning!$G$9="GJ",1,(1/3.6))*(AMV1træ!AE64*AB$227+AMV1træBP!AE64*AB$228+AMV3kul!AE62*AB$229+AMV4træ!AE62*AB$230+AMV4træBP!AE62*AB$231+AVV1træ!AE62*AB$232+AVV1kul!AE62*AB$233+AVV2træ!AE62*AB$234+AVV2halm!AE62*AB$235+AVV2gasGT!AE62*AB$236+KKV!AE62*AB$237+HCVgas!AE62*AB$238+SPolie!AE62*AB$239+SPgas!AE62*AB$240+GeoEL!AE60*AB$241+GeoVa!AE60*AB$242+VP!AE60*AB$243+Sol!AE60*AB$244)</f>
        <v>7.1136702138510463E-2</v>
      </c>
      <c r="AC153" s="246">
        <f ca="1">IF(Sammenligning!$G$9="GJ",1,(1/3.6))*(AMV1træ!AF64*AC$227+AMV1træBP!AF64*AC$228+AMV3kul!AF62*AC$229+AMV4træ!AF62*AC$230+AMV4træBP!AF62*AC$231+AVV1træ!AF62*AC$232+AVV1kul!AF62*AC$233+AVV2træ!AF62*AC$234+AVV2halm!AF62*AC$235+AVV2gasGT!AF62*AC$236+KKV!AF62*AC$237+HCVgas!AF62*AC$238+SPolie!AF62*AC$239+SPgas!AF62*AC$240+GeoEL!AF60*AC$241+GeoVa!AF60*AC$242+VP!AF60*AC$243+Sol!AF60*AC$244)</f>
        <v>7.0730968641036465E-2</v>
      </c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46">
        <f ca="1">IF(Sammenligning!$G$9="GJ",1,(1/3.6))*(AMV1træ!AH64*BC$227+AMV1træBP!AH64*BC$228+AMV3kul!AH62*BC$229+AMV4træ!AH62*BC$230+AMV4træBP!AH62*BC$231+AVV1træ!AH62*BC$232+AVV1kul!AH62*BC$233+AVV2træ!AH62*BC$234+AVV2halm!AH62*BC$235+AVV2gasGT!AH62*BC$236+KKV!AH62*BC$237+HCVgas!AH62*BC$238+SPolie!AH62*BC$239+SPgas!AH62*BC$240+GeoEL!AH60*BC$241+GeoVa!AH60*BC$242+VP!AH60*BC$243+Sol!AH60*BC$244)</f>
        <v>0</v>
      </c>
    </row>
    <row r="154" spans="2:332" hidden="1">
      <c r="B154" s="3"/>
      <c r="C154" s="24" t="s">
        <v>16</v>
      </c>
      <c r="D154" s="24" t="str">
        <f>"Kr/"&amp;Sammenligning!$G$9</f>
        <v>Kr/GJ</v>
      </c>
      <c r="E154" s="246">
        <f ca="1">IF(Sammenligning!$G$9="GJ",1,(1/3.6))*(AMV1træ!H65*E$227+AMV1træBP!H65*E$228+AMV3kul!H63*E$229+AMV4træ!H63*E$230+AMV4træBP!H63*E$231+AVV1træ!H63*E$232+AVV1kul!H63*E$233+AVV2træ!H63*E$234+AVV2halm!H63*E$235+AVV2gasGT!H63*E$236+KKV!H63*E$237+HCVgas!H63*E$238+SPolie!H63*E$239+SPgas!H63*E$240+GeoEL!H61*E$241+GeoVa!H61*E$242+VP!H61*E$243+Sol!H61*E$244)</f>
        <v>-8.8441367630014689</v>
      </c>
      <c r="F154" s="246">
        <f ca="1">IF(Sammenligning!$G$9="GJ",1,(1/3.6))*(AMV1træ!I65*F$227+AMV1træBP!I65*F$228+AMV3kul!I63*F$229+AMV4træ!I63*F$230+AMV4træBP!I63*F$231+AVV1træ!I63*F$232+AVV1kul!I63*F$233+AVV2træ!I63*F$234+AVV2halm!I63*F$235+AVV2gasGT!I63*F$236+KKV!I63*F$237+HCVgas!I63*F$238+SPolie!I63*F$239+SPgas!I63*F$240+GeoEL!I61*F$241+GeoVa!I61*F$242+VP!I61*F$243+Sol!I61*F$244)</f>
        <v>-8.6664306669573961</v>
      </c>
      <c r="G154" s="246">
        <f ca="1">IF(Sammenligning!$G$9="GJ",1,(1/3.6))*(AMV1træ!J65*G$227+AMV1træBP!J65*G$228+AMV3kul!J63*G$229+AMV4træ!J63*G$230+AMV4træBP!J63*G$231+AVV1træ!J63*G$232+AVV1kul!J63*G$233+AVV2træ!J63*G$234+AVV2halm!J63*G$235+AVV2gasGT!J63*G$236+KKV!J63*G$237+HCVgas!J63*G$238+SPolie!J63*G$239+SPgas!J63*G$240+GeoEL!J61*G$241+GeoVa!J61*G$242+VP!J61*G$243+Sol!J61*G$244)</f>
        <v>-12.393283338510207</v>
      </c>
      <c r="H154" s="246">
        <f ca="1">IF(Sammenligning!$G$9="GJ",1,(1/3.6))*(AMV1træ!K65*H$227+AMV1træBP!K65*H$228+AMV3kul!K63*H$229+AMV4træ!K63*H$230+AMV4træBP!K63*H$231+AVV1træ!K63*H$232+AVV1kul!K63*H$233+AVV2træ!K63*H$234+AVV2halm!K63*H$235+AVV2gasGT!K63*H$236+KKV!K63*H$237+HCVgas!K63*H$238+SPolie!K63*H$239+SPgas!K63*H$240+GeoEL!K61*H$241+GeoVa!K61*H$242+VP!K61*H$243+Sol!K61*H$244)</f>
        <v>-16.294448535492105</v>
      </c>
      <c r="I154" s="246">
        <f ca="1">IF(Sammenligning!$G$9="GJ",1,(1/3.6))*(AMV1træ!L65*I$227+AMV1træBP!L65*I$228+AMV3kul!L63*I$229+AMV4træ!L63*I$230+AMV4træBP!L63*I$231+AVV1træ!L63*I$232+AVV1kul!L63*I$233+AVV2træ!L63*I$234+AVV2halm!L63*I$235+AVV2gasGT!L63*I$236+KKV!L63*I$237+HCVgas!L63*I$238+SPolie!L63*I$239+SPgas!L63*I$240+GeoEL!L61*I$241+GeoVa!L61*I$242+VP!L61*I$243+Sol!L61*I$244)</f>
        <v>-27.91773367058002</v>
      </c>
      <c r="J154" s="246">
        <f ca="1">IF(Sammenligning!$G$9="GJ",1,(1/3.6))*(AMV1træ!M65*J$227+AMV1træBP!M65*J$228+AMV3kul!M63*J$229+AMV4træ!M63*J$230+AMV4træBP!M63*J$231+AVV1træ!M63*J$232+AVV1kul!M63*J$233+AVV2træ!M63*J$234+AVV2halm!M63*J$235+AVV2gasGT!M63*J$236+KKV!M63*J$237+HCVgas!M63*J$238+SPolie!M63*J$239+SPgas!M63*J$240+GeoEL!M61*J$241+GeoVa!M61*J$242+VP!M61*J$243+Sol!M61*J$244)</f>
        <v>-27.252699109953081</v>
      </c>
      <c r="K154" s="246">
        <f ca="1">IF(Sammenligning!$G$9="GJ",1,(1/3.6))*(AMV1træ!N65*K$227+AMV1træBP!N65*K$228+AMV3kul!N63*K$229+AMV4træ!N63*K$230+AMV4træBP!N63*K$231+AVV1træ!N63*K$232+AVV1kul!N63*K$233+AVV2træ!N63*K$234+AVV2halm!N63*K$235+AVV2gasGT!N63*K$236+KKV!N63*K$237+HCVgas!N63*K$238+SPolie!N63*K$239+SPgas!N63*K$240+GeoEL!N61*K$241+GeoVa!N61*K$242+VP!N61*K$243+Sol!N61*K$244)</f>
        <v>-27.34355098911314</v>
      </c>
      <c r="L154" s="246">
        <f ca="1">IF(Sammenligning!$G$9="GJ",1,(1/3.6))*(AMV1træ!O65*L$227+AMV1træBP!O65*L$228+AMV3kul!O63*L$229+AMV4træ!O63*L$230+AMV4træBP!O63*L$231+AVV1træ!O63*L$232+AVV1kul!O63*L$233+AVV2træ!O63*L$234+AVV2halm!O63*L$235+AVV2gasGT!O63*L$236+KKV!O63*L$237+HCVgas!O63*L$238+SPolie!O63*L$239+SPgas!O63*L$240+GeoEL!O61*L$241+GeoVa!O61*L$242+VP!O61*L$243+Sol!O61*L$244)</f>
        <v>-28.959997267256711</v>
      </c>
      <c r="M154" s="246">
        <f ca="1">IF(Sammenligning!$G$9="GJ",1,(1/3.6))*(AMV1træ!P65*M$227+AMV1træBP!P65*M$228+AMV3kul!P63*M$229+AMV4træ!P63*M$230+AMV4træBP!P63*M$231+AVV1træ!P63*M$232+AVV1kul!P63*M$233+AVV2træ!P63*M$234+AVV2halm!P63*M$235+AVV2gasGT!P63*M$236+KKV!P63*M$237+HCVgas!P63*M$238+SPolie!P63*M$239+SPgas!P63*M$240+GeoEL!P61*M$241+GeoVa!P61*M$242+VP!P61*M$243+Sol!P61*M$244)</f>
        <v>-29.823558554119071</v>
      </c>
      <c r="N154" s="246">
        <f ca="1">IF(Sammenligning!$G$9="GJ",1,(1/3.6))*(AMV1træ!Q65*N$227+AMV1træBP!Q65*N$228+AMV3kul!Q63*N$229+AMV4træ!Q63*N$230+AMV4træBP!Q63*N$231+AVV1træ!Q63*N$232+AVV1kul!Q63*N$233+AVV2træ!Q63*N$234+AVV2halm!Q63*N$235+AVV2gasGT!Q63*N$236+KKV!Q63*N$237+HCVgas!Q63*N$238+SPolie!Q63*N$239+SPgas!Q63*N$240+GeoEL!Q61*N$241+GeoVa!Q61*N$242+VP!Q61*N$243+Sol!Q61*N$244)</f>
        <v>-30.693932428019298</v>
      </c>
      <c r="O154" s="246">
        <f ca="1">IF(Sammenligning!$G$9="GJ",1,(1/3.6))*(AMV1træ!R65*O$227+AMV1træBP!R65*O$228+AMV3kul!R63*O$229+AMV4træ!R63*O$230+AMV4træBP!R63*O$231+AVV1træ!R63*O$232+AVV1kul!R63*O$233+AVV2træ!R63*O$234+AVV2halm!R63*O$235+AVV2gasGT!R63*O$236+KKV!R63*O$237+HCVgas!R63*O$238+SPolie!R63*O$239+SPgas!R63*O$240+GeoEL!R61*O$241+GeoVa!R61*O$242+VP!R61*O$243+Sol!R61*O$244)</f>
        <v>-30.308690209858153</v>
      </c>
      <c r="P154" s="246">
        <f ca="1">IF(Sammenligning!$G$9="GJ",1,(1/3.6))*(AMV1træ!S65*P$227+AMV1træBP!S65*P$228+AMV3kul!S63*P$229+AMV4træ!S63*P$230+AMV4træBP!S63*P$231+AVV1træ!S63*P$232+AVV1kul!S63*P$233+AVV2træ!S63*P$234+AVV2halm!S63*P$235+AVV2gasGT!S63*P$236+KKV!S63*P$237+HCVgas!S63*P$238+SPolie!S63*P$239+SPgas!S63*P$240+GeoEL!S61*P$241+GeoVa!S61*P$242+VP!S61*P$243+Sol!S61*P$244)</f>
        <v>-30.695473596288362</v>
      </c>
      <c r="Q154" s="246">
        <f ca="1">IF(Sammenligning!$G$9="GJ",1,(1/3.6))*(AMV1træ!T65*Q$227+AMV1træBP!T65*Q$228+AMV3kul!T63*Q$229+AMV4træ!T63*Q$230+AMV4træBP!T63*Q$231+AVV1træ!T63*Q$232+AVV1kul!T63*Q$233+AVV2træ!T63*Q$234+AVV2halm!T63*Q$235+AVV2gasGT!T63*Q$236+KKV!T63*Q$237+HCVgas!T63*Q$238+SPolie!T63*Q$239+SPgas!T63*Q$240+GeoEL!T61*Q$241+GeoVa!T61*Q$242+VP!T61*Q$243+Sol!T61*Q$244)</f>
        <v>-31.087020686378331</v>
      </c>
      <c r="R154" s="246">
        <f ca="1">IF(Sammenligning!$G$9="GJ",1,(1/3.6))*(AMV1træ!U65*R$227+AMV1træBP!U65*R$228+AMV3kul!U63*R$229+AMV4træ!U63*R$230+AMV4træBP!U63*R$231+AVV1træ!U63*R$232+AVV1kul!U63*R$233+AVV2træ!U63*R$234+AVV2halm!U63*R$235+AVV2gasGT!U63*R$236+KKV!U63*R$237+HCVgas!U63*R$238+SPolie!U63*R$239+SPgas!U63*R$240+GeoEL!U61*R$241+GeoVa!U61*R$242+VP!U61*R$243+Sol!U61*R$244)</f>
        <v>-30.676152851269954</v>
      </c>
      <c r="S154" s="246">
        <f ca="1">IF(Sammenligning!$G$9="GJ",1,(1/3.6))*(AMV1træ!V65*S$227+AMV1træBP!V65*S$228+AMV3kul!V63*S$229+AMV4træ!V63*S$230+AMV4træBP!V63*S$231+AVV1træ!V63*S$232+AVV1kul!V63*S$233+AVV2træ!V63*S$234+AVV2halm!V63*S$235+AVV2gasGT!V63*S$236+KKV!V63*S$237+HCVgas!V63*S$238+SPolie!V63*S$239+SPgas!V63*S$240+GeoEL!V61*S$241+GeoVa!V61*S$242+VP!V61*S$243+Sol!V61*S$244)</f>
        <v>-31.06720438168211</v>
      </c>
      <c r="T154" s="246">
        <f ca="1">IF(Sammenligning!$G$9="GJ",1,(1/3.6))*(AMV1træ!W65*T$227+AMV1træBP!W65*T$228+AMV3kul!W63*T$229+AMV4træ!W63*T$230+AMV4træBP!W63*T$231+AVV1træ!W63*T$232+AVV1kul!W63*T$233+AVV2træ!W63*T$234+AVV2halm!W63*T$235+AVV2gasGT!W63*T$236+KKV!W63*T$237+HCVgas!W63*T$238+SPolie!W63*T$239+SPgas!W63*T$240+GeoEL!W61*T$241+GeoVa!W61*T$242+VP!W61*T$243+Sol!W61*T$244)</f>
        <v>-31.591437303587036</v>
      </c>
      <c r="U154" s="246">
        <f ca="1">IF(Sammenligning!$G$9="GJ",1,(1/3.6))*(AMV1træ!X65*U$227+AMV1træBP!X65*U$228+AMV3kul!X63*U$229+AMV4træ!X63*U$230+AMV4træBP!X63*U$231+AVV1træ!X63*U$232+AVV1kul!X63*U$233+AVV2træ!X63*U$234+AVV2halm!X63*U$235+AVV2gasGT!X63*U$236+KKV!X63*U$237+HCVgas!X63*U$238+SPolie!X63*U$239+SPgas!X63*U$240+GeoEL!X61*U$241+GeoVa!X61*U$242+VP!X61*U$243+Sol!X61*U$244)</f>
        <v>-31.591437303587036</v>
      </c>
      <c r="V154" s="246">
        <f ca="1">IF(Sammenligning!$G$9="GJ",1,(1/3.6))*(AMV1træ!Y65*V$227+AMV1træBP!Y65*V$228+AMV3kul!Y63*V$229+AMV4træ!Y63*V$230+AMV4træBP!Y63*V$231+AVV1træ!Y63*V$232+AVV1kul!Y63*V$233+AVV2træ!Y63*V$234+AVV2halm!Y63*V$235+AVV2gasGT!Y63*V$236+KKV!Y63*V$237+HCVgas!Y63*V$238+SPolie!Y63*V$239+SPgas!Y63*V$240+GeoEL!Y61*V$241+GeoVa!Y61*V$242+VP!Y61*V$243+Sol!Y61*V$244)</f>
        <v>-30.760083690334735</v>
      </c>
      <c r="W154" s="246">
        <f ca="1">IF(Sammenligning!$G$9="GJ",1,(1/3.6))*(AMV1træ!Z65*W$227+AMV1træBP!Z65*W$228+AMV3kul!Z63*W$229+AMV4træ!Z63*W$230+AMV4træBP!Z63*W$231+AVV1træ!Z63*W$232+AVV1kul!Z63*W$233+AVV2træ!Z63*W$234+AVV2halm!Z63*W$235+AVV2gasGT!Z63*W$236+KKV!Z63*W$237+HCVgas!Z63*W$238+SPolie!Z63*W$239+SPgas!Z63*W$240+GeoEL!Z61*W$241+GeoVa!Z61*W$242+VP!Z61*W$243+Sol!Z61*W$244)</f>
        <v>-31.591437303587036</v>
      </c>
      <c r="X154" s="246">
        <f ca="1">IF(Sammenligning!$G$9="GJ",1,(1/3.6))*(AMV1træ!AA65*X$227+AMV1træBP!AA65*X$228+AMV3kul!AA63*X$229+AMV4træ!AA63*X$230+AMV4træBP!AA63*X$231+AVV1træ!AA63*X$232+AVV1kul!AA63*X$233+AVV2træ!AA63*X$234+AVV2halm!AA63*X$235+AVV2gasGT!AA63*X$236+KKV!AA63*X$237+HCVgas!AA63*X$238+SPolie!AA63*X$239+SPgas!AA63*X$240+GeoEL!AA61*X$241+GeoVa!AA61*X$242+VP!AA61*X$243+Sol!AA61*X$244)</f>
        <v>-30.760083690334735</v>
      </c>
      <c r="Y154" s="246">
        <f ca="1">IF(Sammenligning!$G$9="GJ",1,(1/3.6))*(AMV1træ!AB65*Y$227+AMV1træBP!AB65*Y$228+AMV3kul!AB63*Y$229+AMV4træ!AB63*Y$230+AMV4træBP!AB63*Y$231+AVV1træ!AB63*Y$232+AVV1kul!AB63*Y$233+AVV2træ!AB63*Y$234+AVV2halm!AB63*Y$235+AVV2gasGT!AB63*Y$236+KKV!AB63*Y$237+HCVgas!AB63*Y$238+SPolie!AB63*Y$239+SPgas!AB63*Y$240+GeoEL!AB61*Y$241+GeoVa!AB61*Y$242+VP!AB61*Y$243+Sol!AB61*Y$244)</f>
        <v>-31.96923146115407</v>
      </c>
      <c r="Z154" s="246">
        <f ca="1">IF(Sammenligning!$G$9="GJ",1,(1/3.6))*(AMV1træ!AC65*Z$227+AMV1træBP!AC65*Z$228+AMV3kul!AC63*Z$229+AMV4træ!AC63*Z$230+AMV4træBP!AC63*Z$231+AVV1træ!AC63*Z$232+AVV1kul!AC63*Z$233+AVV2træ!AC63*Z$234+AVV2halm!AC63*Z$235+AVV2gasGT!AC63*Z$236+KKV!AC63*Z$237+HCVgas!AC63*Z$238+SPolie!AC63*Z$239+SPgas!AC63*Z$240+GeoEL!AC61*Z$241+GeoVa!AC61*Z$242+VP!AC61*Z$243+Sol!AC61*Z$244)</f>
        <v>-32.351985034165239</v>
      </c>
      <c r="AA154" s="246">
        <f ca="1">IF(Sammenligning!$G$9="GJ",1,(1/3.6))*(AMV1træ!AD65*AA$227+AMV1træBP!AD65*AA$228+AMV3kul!AD63*AA$229+AMV4træ!AD63*AA$230+AMV4træBP!AD63*AA$231+AVV1træ!AD63*AA$232+AVV1kul!AD63*AA$233+AVV2træ!AD63*AA$234+AVV2halm!AD63*AA$235+AVV2gasGT!AD63*AA$236+KKV!AD63*AA$237+HCVgas!AD63*AA$238+SPolie!AD63*AA$239+SPgas!AD63*AA$240+GeoEL!AD61*AA$241+GeoVa!AD61*AA$242+VP!AD61*AA$243+Sol!AD61*AA$244)</f>
        <v>-32.739796323398267</v>
      </c>
      <c r="AB154" s="246">
        <f ca="1">IF(Sammenligning!$G$9="GJ",1,(1/3.6))*(AMV1træ!AE65*AB$227+AMV1træBP!AE65*AB$228+AMV3kul!AE63*AB$229+AMV4træ!AE63*AB$230+AMV4træBP!AE63*AB$231+AVV1træ!AE63*AB$232+AVV1kul!AE63*AB$233+AVV2træ!AE63*AB$234+AVV2halm!AE63*AB$235+AVV2gasGT!AE63*AB$236+KKV!AE63*AB$237+HCVgas!AE63*AB$238+SPolie!AE63*AB$239+SPgas!AE63*AB$240+GeoEL!AE61*AB$241+GeoVa!AE61*AB$242+VP!AE61*AB$243+Sol!AE61*AB$244)</f>
        <v>-33.132766244807783</v>
      </c>
      <c r="AC154" s="246">
        <f ca="1">IF(Sammenligning!$G$9="GJ",1,(1/3.6))*(AMV1træ!AF65*AC$227+AMV1træBP!AF65*AC$228+AMV3kul!AF63*AC$229+AMV4træ!AF63*AC$230+AMV4træBP!AF63*AC$231+AVV1træ!AF63*AC$232+AVV1kul!AF63*AC$233+AVV2træ!AF63*AC$234+AVV2halm!AF63*AC$235+AVV2gasGT!AF63*AC$236+KKV!AF63*AC$237+HCVgas!AF63*AC$238+SPolie!AF63*AC$239+SPgas!AF63*AC$240+GeoEL!AF61*AC$241+GeoVa!AF61*AC$242+VP!AF61*AC$243+Sol!AF61*AC$244)</f>
        <v>-33.530998417074692</v>
      </c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46">
        <f ca="1">IF(Sammenligning!$G$9="GJ",1,(1/3.6))*(AMV1træ!AH65*BC$227+AMV1træBP!AH65*BC$228+AMV3kul!AH63*BC$229+AMV4træ!AH63*BC$230+AMV4træBP!AH63*BC$231+AVV1træ!AH63*BC$232+AVV1kul!AH63*BC$233+AVV2træ!AH63*BC$234+AVV2halm!AH63*BC$235+AVV2gasGT!AH63*BC$236+KKV!AH63*BC$237+HCVgas!AH63*BC$238+SPolie!AH63*BC$239+SPgas!AH63*BC$240+GeoEL!AH61*BC$241+GeoVa!AH61*BC$242+VP!AH61*BC$243+Sol!AH61*BC$244)</f>
        <v>0</v>
      </c>
    </row>
    <row r="155" spans="2:332" hidden="1">
      <c r="B155" s="3"/>
      <c r="C155" s="24" t="s">
        <v>144</v>
      </c>
      <c r="D155" s="24" t="str">
        <f>"Kr/"&amp;Sammenligning!$G$9</f>
        <v>Kr/GJ</v>
      </c>
      <c r="E155" s="246">
        <f ca="1">IF(Sammenligning!$G$9="GJ",1,(1/3.6))*(AMV1træ!H66*E$227+AMV1træBP!H66*E$228+AMV3kul!H64*E$229+AMV4træ!H64*E$230+AMV4træBP!H64*E$231+AVV1træ!H64*E$232+AVV1kul!H64*E$233+AVV2træ!H64*E$234+AVV2halm!H64*E$235+AVV2gasGT!H64*E$236+KKV!H64*E$237+HCVgas!H64*E$238+SPolie!H64*E$239+SPgas!H64*E$240+GeoEL!H62*E$241+GeoVa!H62*E$242+VP!H62*E$243+Sol!H62*E$244)</f>
        <v>-6.0867110431730573</v>
      </c>
      <c r="F155" s="246">
        <f ca="1">IF(Sammenligning!$G$9="GJ",1,(1/3.6))*(AMV1træ!I66*F$227+AMV1træBP!I66*F$228+AMV3kul!I64*F$229+AMV4træ!I64*F$230+AMV4træBP!I64*F$231+AVV1træ!I64*F$232+AVV1kul!I64*F$233+AVV2træ!I64*F$234+AVV2halm!I64*F$235+AVV2gasGT!I64*F$236+KKV!I64*F$237+HCVgas!I64*F$238+SPolie!I64*F$239+SPgas!I64*F$240+GeoEL!I62*F$241+GeoVa!I62*F$242+VP!I62*F$243+Sol!I62*F$244)</f>
        <v>-5.9786766633467234</v>
      </c>
      <c r="G155" s="246">
        <f ca="1">IF(Sammenligning!$G$9="GJ",1,(1/3.6))*(AMV1træ!J66*G$227+AMV1træBP!J66*G$228+AMV3kul!J64*G$229+AMV4træ!J64*G$230+AMV4træBP!J64*G$231+AVV1træ!J64*G$232+AVV1kul!J64*G$233+AVV2træ!J64*G$234+AVV2halm!J64*G$235+AVV2gasGT!J64*G$236+KKV!J64*G$237+HCVgas!J64*G$238+SPolie!J64*G$239+SPgas!J64*G$240+GeoEL!J62*G$241+GeoVa!J62*G$242+VP!J62*G$243+Sol!J62*G$244)</f>
        <v>-5.8617908929205749</v>
      </c>
      <c r="H155" s="246">
        <f ca="1">IF(Sammenligning!$G$9="GJ",1,(1/3.6))*(AMV1træ!K66*H$227+AMV1træBP!K66*H$228+AMV3kul!K64*H$229+AMV4træ!K64*H$230+AMV4træBP!K64*H$231+AVV1træ!K64*H$232+AVV1kul!K64*H$233+AVV2træ!K64*H$234+AVV2halm!K64*H$235+AVV2gasGT!K64*H$236+KKV!K64*H$237+HCVgas!K64*H$238+SPolie!K64*H$239+SPgas!K64*H$240+GeoEL!K62*H$241+GeoVa!K62*H$242+VP!K62*H$243+Sol!K62*H$244)</f>
        <v>-5.7401318504822223</v>
      </c>
      <c r="I155" s="246">
        <f ca="1">IF(Sammenligning!$G$9="GJ",1,(1/3.6))*(AMV1træ!L66*I$227+AMV1træBP!L66*I$228+AMV3kul!L64*I$229+AMV4træ!L64*I$230+AMV4træBP!L64*I$231+AVV1træ!L64*I$232+AVV1kul!L64*I$233+AVV2træ!L64*I$234+AVV2halm!L64*I$235+AVV2gasGT!L64*I$236+KKV!L64*I$237+HCVgas!L64*I$238+SPolie!L64*I$239+SPgas!L64*I$240+GeoEL!L62*I$241+GeoVa!L62*I$242+VP!L62*I$243+Sol!L62*I$244)</f>
        <v>-7.7951448120045645</v>
      </c>
      <c r="J155" s="246">
        <f ca="1">IF(Sammenligning!$G$9="GJ",1,(1/3.6))*(AMV1træ!M66*J$227+AMV1træBP!M66*J$228+AMV3kul!M64*J$229+AMV4træ!M64*J$230+AMV4træBP!M64*J$231+AVV1træ!M64*J$232+AVV1kul!M64*J$233+AVV2træ!M64*J$234+AVV2halm!M64*J$235+AVV2gasGT!M64*J$236+KKV!M64*J$237+HCVgas!M64*J$238+SPolie!M64*J$239+SPgas!M64*J$240+GeoEL!M62*J$241+GeoVa!M62*J$242+VP!M62*J$243+Sol!M62*J$244)</f>
        <v>-7.7991793885856362</v>
      </c>
      <c r="K155" s="246">
        <f ca="1">IF(Sammenligning!$G$9="GJ",1,(1/3.6))*(AMV1træ!N66*K$227+AMV1træBP!N66*K$228+AMV3kul!N64*K$229+AMV4træ!N64*K$230+AMV4træBP!N64*K$231+AVV1træ!N64*K$232+AVV1kul!N64*K$233+AVV2træ!N64*K$234+AVV2halm!N64*K$235+AVV2gasGT!N64*K$236+KKV!N64*K$237+HCVgas!N64*K$238+SPolie!N64*K$239+SPgas!N64*K$240+GeoEL!N62*K$241+GeoVa!N62*K$242+VP!N62*K$243+Sol!N62*K$244)</f>
        <v>-7.5858820377538017</v>
      </c>
      <c r="L155" s="246">
        <f ca="1">IF(Sammenligning!$G$9="GJ",1,(1/3.6))*(AMV1træ!O66*L$227+AMV1træBP!O66*L$228+AMV3kul!O64*L$229+AMV4træ!O64*L$230+AMV4træBP!O64*L$231+AVV1træ!O64*L$232+AVV1kul!O64*L$233+AVV2træ!O64*L$234+AVV2halm!O64*L$235+AVV2gasGT!O64*L$236+KKV!O64*L$237+HCVgas!O64*L$238+SPolie!O64*L$239+SPgas!O64*L$240+GeoEL!O62*L$241+GeoVa!O62*L$242+VP!O62*L$243+Sol!O62*L$244)</f>
        <v>-7.6092098545342566</v>
      </c>
      <c r="M155" s="246">
        <f ca="1">IF(Sammenligning!$G$9="GJ",1,(1/3.6))*(AMV1træ!P66*M$227+AMV1træBP!P66*M$228+AMV3kul!P64*M$229+AMV4træ!P64*M$230+AMV4træBP!P64*M$231+AVV1træ!P64*M$232+AVV1kul!P64*M$233+AVV2træ!P64*M$234+AVV2halm!P64*M$235+AVV2gasGT!P64*M$236+KKV!P64*M$237+HCVgas!P64*M$238+SPolie!P64*M$239+SPgas!P64*M$240+GeoEL!P62*M$241+GeoVa!P62*M$242+VP!P62*M$243+Sol!P62*M$244)</f>
        <v>-2.2820969339260646</v>
      </c>
      <c r="N155" s="246">
        <f ca="1">IF(Sammenligning!$G$9="GJ",1,(1/3.6))*(AMV1træ!Q66*N$227+AMV1træBP!Q66*N$228+AMV3kul!Q64*N$229+AMV4træ!Q64*N$230+AMV4træBP!Q64*N$231+AVV1træ!Q64*N$232+AVV1kul!Q64*N$233+AVV2træ!Q64*N$234+AVV2halm!Q64*N$235+AVV2gasGT!Q64*N$236+KKV!Q64*N$237+HCVgas!Q64*N$238+SPolie!Q64*N$239+SPgas!Q64*N$240+GeoEL!Q62*N$241+GeoVa!Q62*N$242+VP!Q62*N$243+Sol!Q62*N$244)</f>
        <v>-2.3126183844846553</v>
      </c>
      <c r="O155" s="246">
        <f ca="1">IF(Sammenligning!$G$9="GJ",1,(1/3.6))*(AMV1træ!R66*O$227+AMV1træBP!R66*O$228+AMV3kul!R64*O$229+AMV4træ!R64*O$230+AMV4træBP!R64*O$231+AVV1træ!R64*O$232+AVV1kul!R64*O$233+AVV2træ!R64*O$234+AVV2halm!R64*O$235+AVV2gasGT!R64*O$236+KKV!R64*O$237+HCVgas!R64*O$238+SPolie!R64*O$239+SPgas!R64*O$240+GeoEL!R62*O$241+GeoVa!R62*O$242+VP!R62*O$243+Sol!R62*O$244)</f>
        <v>-2.226083625586361</v>
      </c>
      <c r="P155" s="246">
        <f ca="1">IF(Sammenligning!$G$9="GJ",1,(1/3.6))*(AMV1træ!S66*P$227+AMV1træBP!S66*P$228+AMV3kul!S64*P$229+AMV4træ!S64*P$230+AMV4træBP!S64*P$231+AVV1træ!S64*P$232+AVV1kul!S64*P$233+AVV2træ!S64*P$234+AVV2halm!S64*P$235+AVV2gasGT!S64*P$236+KKV!S64*P$237+HCVgas!S64*P$238+SPolie!S64*P$239+SPgas!S64*P$240+GeoEL!S62*P$241+GeoVa!S62*P$242+VP!S62*P$243+Sol!S62*P$244)</f>
        <v>-2.1545592116107737</v>
      </c>
      <c r="Q155" s="246">
        <f ca="1">IF(Sammenligning!$G$9="GJ",1,(1/3.6))*(AMV1træ!T66*Q$227+AMV1træBP!T66*Q$228+AMV3kul!T64*Q$229+AMV4træ!T64*Q$230+AMV4træBP!T64*Q$231+AVV1træ!T64*Q$232+AVV1kul!T64*Q$233+AVV2træ!T64*Q$234+AVV2halm!T64*Q$235+AVV2gasGT!T64*Q$236+KKV!T64*Q$237+HCVgas!T64*Q$238+SPolie!T64*Q$239+SPgas!T64*Q$240+GeoEL!T62*Q$241+GeoVa!T62*Q$242+VP!T62*Q$243+Sol!T62*Q$244)</f>
        <v>-2.0834039805803171</v>
      </c>
      <c r="R155" s="246">
        <f ca="1">IF(Sammenligning!$G$9="GJ",1,(1/3.6))*(AMV1træ!U66*R$227+AMV1træBP!U66*R$228+AMV3kul!U64*R$229+AMV4træ!U64*R$230+AMV4træBP!U64*R$231+AVV1træ!U64*R$232+AVV1kul!U64*R$233+AVV2træ!U64*R$234+AVV2halm!U64*R$235+AVV2gasGT!U64*R$236+KKV!U64*R$237+HCVgas!U64*R$238+SPolie!U64*R$239+SPgas!U64*R$240+GeoEL!U62*R$241+GeoVa!U62*R$242+VP!U62*R$243+Sol!U62*R$244)</f>
        <v>-2.0150550694143212</v>
      </c>
      <c r="S155" s="246">
        <f ca="1">IF(Sammenligning!$G$9="GJ",1,(1/3.6))*(AMV1træ!V66*S$227+AMV1træBP!V66*S$228+AMV3kul!V64*S$229+AMV4træ!V64*S$230+AMV4træBP!V64*S$231+AVV1træ!V64*S$232+AVV1kul!V64*S$233+AVV2træ!V64*S$234+AVV2halm!V64*S$235+AVV2gasGT!V64*S$236+KKV!V64*S$237+HCVgas!V64*S$238+SPolie!V64*S$239+SPgas!V64*S$240+GeoEL!V62*S$241+GeoVa!V62*S$242+VP!V62*S$243+Sol!V62*S$244)</f>
        <v>-1.6731847822388599</v>
      </c>
      <c r="T155" s="246">
        <f ca="1">IF(Sammenligning!$G$9="GJ",1,(1/3.6))*(AMV1træ!W66*T$227+AMV1træBP!W66*T$228+AMV3kul!W64*T$229+AMV4træ!W64*T$230+AMV4træBP!W64*T$231+AVV1træ!W64*T$232+AVV1kul!W64*T$233+AVV2træ!W64*T$234+AVV2halm!W64*T$235+AVV2gasGT!W64*T$236+KKV!W64*T$237+HCVgas!W64*T$238+SPolie!W64*T$239+SPgas!W64*T$240+GeoEL!W62*T$241+GeoVa!W62*T$242+VP!W62*T$243+Sol!W62*T$244)</f>
        <v>-0.42109419679476168</v>
      </c>
      <c r="U155" s="246">
        <f ca="1">IF(Sammenligning!$G$9="GJ",1,(1/3.6))*(AMV1træ!X66*U$227+AMV1træBP!X66*U$228+AMV3kul!X64*U$229+AMV4træ!X64*U$230+AMV4træBP!X64*U$231+AVV1træ!X64*U$232+AVV1kul!X64*U$233+AVV2træ!X64*U$234+AVV2halm!X64*U$235+AVV2gasGT!X64*U$236+KKV!X64*U$237+HCVgas!X64*U$238+SPolie!X64*U$239+SPgas!X64*U$240+GeoEL!X62*U$241+GeoVa!X62*U$242+VP!X62*U$243+Sol!X62*U$244)</f>
        <v>-0.41286093451637512</v>
      </c>
      <c r="V155" s="246">
        <f ca="1">IF(Sammenligning!$G$9="GJ",1,(1/3.6))*(AMV1træ!Y66*V$227+AMV1træBP!Y66*V$228+AMV3kul!Y64*V$229+AMV4træ!Y64*V$230+AMV4træBP!Y64*V$231+AVV1træ!Y64*V$232+AVV1kul!Y64*V$233+AVV2træ!Y64*V$234+AVV2halm!Y64*V$235+AVV2gasGT!Y64*V$236+KKV!Y64*V$237+HCVgas!Y64*V$238+SPolie!Y64*V$239+SPgas!Y64*V$240+GeoEL!Y62*V$241+GeoVa!Y62*V$242+VP!Y62*V$243+Sol!Y62*V$244)</f>
        <v>-0.40499627913830422</v>
      </c>
      <c r="W155" s="246">
        <f ca="1">IF(Sammenligning!$G$9="GJ",1,(1/3.6))*(AMV1træ!Z66*W$227+AMV1træBP!Z66*W$228+AMV3kul!Z64*W$229+AMV4træ!Z64*W$230+AMV4træBP!Z64*W$231+AVV1træ!Z64*W$232+AVV1kul!Z64*W$233+AVV2træ!Z64*W$234+AVV2halm!Z64*W$235+AVV2gasGT!Z64*W$236+KKV!Z64*W$237+HCVgas!Z64*W$238+SPolie!Z64*W$239+SPgas!Z64*W$240+GeoEL!Z62*W$241+GeoVa!Z62*W$242+VP!Z62*W$243+Sol!Z62*W$244)</f>
        <v>-0.39712574234469722</v>
      </c>
      <c r="X155" s="246">
        <f ca="1">IF(Sammenligning!$G$9="GJ",1,(1/3.6))*(AMV1træ!AA66*X$227+AMV1træBP!AA66*X$228+AMV3kul!AA64*X$229+AMV4træ!AA64*X$230+AMV4træBP!AA64*X$231+AVV1træ!AA64*X$232+AVV1kul!AA64*X$233+AVV2træ!AA64*X$234+AVV2halm!AA64*X$235+AVV2gasGT!AA64*X$236+KKV!AA64*X$237+HCVgas!AA64*X$238+SPolie!AA64*X$239+SPgas!AA64*X$240+GeoEL!AA62*X$241+GeoVa!AA62*X$242+VP!AA62*X$243+Sol!AA62*X$244)</f>
        <v>-0.38963836716627231</v>
      </c>
      <c r="Y155" s="246">
        <f ca="1">IF(Sammenligning!$G$9="GJ",1,(1/3.6))*(AMV1træ!AB66*Y$227+AMV1træBP!AB66*Y$228+AMV3kul!AB64*Y$229+AMV4træ!AB64*Y$230+AMV4træBP!AB64*Y$231+AVV1træ!AB64*Y$232+AVV1kul!AB64*Y$233+AVV2træ!AB64*Y$234+AVV2halm!AB64*Y$235+AVV2gasGT!AB64*Y$236+KKV!AB64*Y$237+HCVgas!AB64*Y$238+SPolie!AB64*Y$239+SPgas!AB64*Y$240+GeoEL!AB62*Y$241+GeoVa!AB62*Y$242+VP!AB62*Y$243+Sol!AB62*Y$244)</f>
        <v>-0.37970011334525516</v>
      </c>
      <c r="Z155" s="246">
        <f ca="1">IF(Sammenligning!$G$9="GJ",1,(1/3.6))*(AMV1træ!AC66*Z$227+AMV1træBP!AC66*Z$228+AMV3kul!AC64*Z$229+AMV4træ!AC64*Z$230+AMV4træBP!AC64*Z$231+AVV1træ!AC64*Z$232+AVV1kul!AC64*Z$233+AVV2træ!AC64*Z$234+AVV2halm!AC64*Z$235+AVV2gasGT!AC64*Z$236+KKV!AC64*Z$237+HCVgas!AC64*Z$238+SPolie!AC64*Z$239+SPgas!AC64*Z$240+GeoEL!AC62*Z$241+GeoVa!AC62*Z$242+VP!AC62*Z$243+Sol!AC62*Z$244)</f>
        <v>-0.37023188386691469</v>
      </c>
      <c r="AA155" s="246">
        <f ca="1">IF(Sammenligning!$G$9="GJ",1,(1/3.6))*(AMV1træ!AD66*AA$227+AMV1træBP!AD66*AA$228+AMV3kul!AD64*AA$229+AMV4træ!AD64*AA$230+AMV4træBP!AD64*AA$231+AVV1træ!AD64*AA$232+AVV1kul!AD64*AA$233+AVV2træ!AD64*AA$234+AVV2halm!AD64*AA$235+AVV2gasGT!AD64*AA$236+KKV!AD64*AA$237+HCVgas!AD64*AA$238+SPolie!AD64*AA$239+SPgas!AD64*AA$240+GeoEL!AD62*AA$241+GeoVa!AD62*AA$242+VP!AD62*AA$243+Sol!AD62*AA$244)</f>
        <v>-0.36078471426041203</v>
      </c>
      <c r="AB155" s="246">
        <f ca="1">IF(Sammenligning!$G$9="GJ",1,(1/3.6))*(AMV1træ!AE66*AB$227+AMV1træBP!AE66*AB$228+AMV3kul!AE64*AB$229+AMV4træ!AE64*AB$230+AMV4træBP!AE64*AB$231+AVV1træ!AE64*AB$232+AVV1kul!AE64*AB$233+AVV2træ!AE64*AB$234+AVV2halm!AE64*AB$235+AVV2gasGT!AE64*AB$236+KKV!AE64*AB$237+HCVgas!AE64*AB$238+SPolie!AE64*AB$239+SPgas!AE64*AB$240+GeoEL!AE62*AB$241+GeoVa!AE62*AB$242+VP!AE62*AB$243+Sol!AE62*AB$244)</f>
        <v>0</v>
      </c>
      <c r="AC155" s="246">
        <f ca="1">IF(Sammenligning!$G$9="GJ",1,(1/3.6))*(AMV1træ!AF66*AC$227+AMV1træBP!AF66*AC$228+AMV3kul!AF64*AC$229+AMV4træ!AF64*AC$230+AMV4træBP!AF64*AC$231+AVV1træ!AF64*AC$232+AVV1kul!AF64*AC$233+AVV2træ!AF64*AC$234+AVV2halm!AF64*AC$235+AVV2gasGT!AF64*AC$236+KKV!AF64*AC$237+HCVgas!AF64*AC$238+SPolie!AF64*AC$239+SPgas!AF64*AC$240+GeoEL!AF62*AC$241+GeoVa!AF62*AC$242+VP!AF62*AC$243+Sol!AF62*AC$244)</f>
        <v>0</v>
      </c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46">
        <f ca="1">IF(Sammenligning!$G$9="GJ",1,(1/3.6))*(AMV1træ!AH66*BC$227+AMV1træBP!AH66*BC$228+AMV3kul!AH64*BC$229+AMV4træ!AH64*BC$230+AMV4træBP!AH64*BC$231+AVV1træ!AH64*BC$232+AVV1kul!AH64*BC$233+AVV2træ!AH64*BC$234+AVV2halm!AH64*BC$235+AVV2gasGT!AH64*BC$236+KKV!AH64*BC$237+HCVgas!AH64*BC$238+SPolie!AH64*BC$239+SPgas!AH64*BC$240+GeoEL!AH62*BC$241+GeoVa!AH62*BC$242+VP!AH62*BC$243+Sol!AH62*BC$244)</f>
        <v>0</v>
      </c>
    </row>
    <row r="156" spans="2:332" hidden="1">
      <c r="B156" s="3"/>
      <c r="C156" s="25" t="s">
        <v>17</v>
      </c>
      <c r="D156" s="25" t="str">
        <f>"Kr/"&amp;Sammenligning!$G$9</f>
        <v>Kr/GJ</v>
      </c>
      <c r="E156" s="247">
        <f ca="1">IF(Sammenligning!$G$9="GJ",1,(1/3.6))*(AMV1træ!H67*E$227+AMV1træBP!H67*E$228+AMV3kul!H65*E$229+AMV4træ!H65*E$230+AMV4træBP!H65*E$231+AVV1træ!H65*E$232+AVV1kul!H65*E$233+AVV2træ!H65*E$234+AVV2halm!H65*E$235+AVV2gasGT!H65*E$236+KKV!H65*E$237+HCVgas!H65*E$238+SPolie!H65*E$239+SPgas!H65*E$240+GeoEL!H63*E$241+GeoVa!H63*E$242+VP!H63*E$243+Sol!H63*E$244)</f>
        <v>11.078027898129108</v>
      </c>
      <c r="F156" s="247">
        <f ca="1">IF(Sammenligning!$G$9="GJ",1,(1/3.6))*(AMV1træ!I67*F$227+AMV1træBP!I67*F$228+AMV3kul!I65*F$229+AMV4træ!I65*F$230+AMV4træBP!I65*F$231+AVV1træ!I65*F$232+AVV1kul!I65*F$233+AVV2træ!I65*F$234+AVV2halm!I65*F$235+AVV2gasGT!I65*F$236+KKV!I65*F$237+HCVgas!I65*F$238+SPolie!I65*F$239+SPgas!I65*F$240+GeoEL!I63*F$241+GeoVa!I63*F$242+VP!I63*F$243+Sol!I63*F$244)</f>
        <v>11.434661231181893</v>
      </c>
      <c r="G156" s="247">
        <f ca="1">IF(Sammenligning!$G$9="GJ",1,(1/3.6))*(AMV1træ!J67*G$227+AMV1træBP!J67*G$228+AMV3kul!J65*G$229+AMV4træ!J65*G$230+AMV4træBP!J65*G$231+AVV1træ!J65*G$232+AVV1kul!J65*G$233+AVV2træ!J65*G$234+AVV2halm!J65*G$235+AVV2gasGT!J65*G$236+KKV!J65*G$237+HCVgas!J65*G$238+SPolie!J65*G$239+SPgas!J65*G$240+GeoEL!J63*G$241+GeoVa!J63*G$242+VP!J63*G$243+Sol!J63*G$244)</f>
        <v>9.0354915360995243</v>
      </c>
      <c r="H156" s="247">
        <f ca="1">IF(Sammenligning!$G$9="GJ",1,(1/3.6))*(AMV1træ!K67*H$227+AMV1træBP!K67*H$228+AMV3kul!K65*H$229+AMV4træ!K65*H$230+AMV4træBP!K65*H$231+AVV1træ!K65*H$232+AVV1kul!K65*H$233+AVV2træ!K65*H$234+AVV2halm!K65*H$235+AVV2gasGT!K65*H$236+KKV!K65*H$237+HCVgas!K65*H$238+SPolie!K65*H$239+SPgas!K65*H$240+GeoEL!K63*H$241+GeoVa!K63*H$242+VP!K63*H$243+Sol!K63*H$244)</f>
        <v>9.0354915360995243</v>
      </c>
      <c r="I156" s="247">
        <f ca="1">IF(Sammenligning!$G$9="GJ",1,(1/3.6))*(AMV1træ!L67*I$227+AMV1træBP!L67*I$228+AMV3kul!L65*I$229+AMV4træ!L65*I$230+AMV4træBP!L65*I$231+AVV1træ!L65*I$232+AVV1kul!L65*I$233+AVV2træ!L65*I$234+AVV2halm!L65*I$235+AVV2gasGT!L65*I$236+KKV!L65*I$237+HCVgas!L65*I$238+SPolie!L65*I$239+SPgas!L65*I$240+GeoEL!L63*I$241+GeoVa!L63*I$242+VP!L63*I$243+Sol!L63*I$244)</f>
        <v>8.79512725337859</v>
      </c>
      <c r="J156" s="247">
        <f ca="1">IF(Sammenligning!$G$9="GJ",1,(1/3.6))*(AMV1træ!M67*J$227+AMV1træBP!M67*J$228+AMV3kul!M65*J$229+AMV4træ!M65*J$230+AMV4træBP!M65*J$231+AVV1træ!M65*J$232+AVV1kul!M65*J$233+AVV2træ!M65*J$234+AVV2halm!M65*J$235+AVV2gasGT!M65*J$236+KKV!M65*J$237+HCVgas!M65*J$238+SPolie!M65*J$239+SPgas!M65*J$240+GeoEL!M63*J$241+GeoVa!M63*J$242+VP!M63*J$243+Sol!M63*J$244)</f>
        <v>8.0877144175619513</v>
      </c>
      <c r="K156" s="247">
        <f ca="1">IF(Sammenligning!$G$9="GJ",1,(1/3.6))*(AMV1træ!N67*K$227+AMV1træBP!N67*K$228+AMV3kul!N65*K$229+AMV4træ!N65*K$230+AMV4træBP!N65*K$231+AVV1træ!N65*K$232+AVV1kul!N65*K$233+AVV2træ!N65*K$234+AVV2halm!N65*K$235+AVV2gasGT!N65*K$236+KKV!N65*K$237+HCVgas!N65*K$238+SPolie!N65*K$239+SPgas!N65*K$240+GeoEL!N63*K$241+GeoVa!N63*K$242+VP!N63*K$243+Sol!N63*K$244)</f>
        <v>8.198786246075338</v>
      </c>
      <c r="L156" s="247">
        <f ca="1">IF(Sammenligning!$G$9="GJ",1,(1/3.6))*(AMV1træ!O67*L$227+AMV1træBP!O67*L$228+AMV3kul!O65*L$229+AMV4træ!O65*L$230+AMV4træBP!O65*L$231+AVV1træ!O65*L$232+AVV1kul!O65*L$233+AVV2træ!O65*L$234+AVV2halm!O65*L$235+AVV2gasGT!O65*L$236+KKV!O65*L$237+HCVgas!O65*L$238+SPolie!O65*L$239+SPgas!O65*L$240+GeoEL!O63*L$241+GeoVa!O63*L$242+VP!O63*L$243+Sol!O63*L$244)</f>
        <v>8.3115501171129047</v>
      </c>
      <c r="M156" s="247">
        <f ca="1">IF(Sammenligning!$G$9="GJ",1,(1/3.6))*(AMV1træ!P67*M$227+AMV1træBP!P67*M$228+AMV3kul!P65*M$229+AMV4træ!P65*M$230+AMV4træBP!P65*M$231+AVV1træ!P65*M$232+AVV1kul!P65*M$233+AVV2træ!P65*M$234+AVV2halm!P65*M$235+AVV2gasGT!P65*M$236+KKV!P65*M$237+HCVgas!P65*M$238+SPolie!P65*M$239+SPgas!P65*M$240+GeoEL!P63*M$241+GeoVa!P63*M$242+VP!P63*M$243+Sol!P63*M$244)</f>
        <v>8.426044991712569</v>
      </c>
      <c r="N156" s="247">
        <f ca="1">IF(Sammenligning!$G$9="GJ",1,(1/3.6))*(AMV1træ!Q67*N$227+AMV1træBP!Q67*N$228+AMV3kul!Q65*N$229+AMV4træ!Q65*N$230+AMV4træBP!Q65*N$231+AVV1træ!Q65*N$232+AVV1kul!Q65*N$233+AVV2træ!Q65*N$234+AVV2halm!Q65*N$235+AVV2gasGT!Q65*N$236+KKV!Q65*N$237+HCVgas!Q65*N$238+SPolie!Q65*N$239+SPgas!Q65*N$240+GeoEL!Q63*N$241+GeoVa!Q63*N$242+VP!Q63*N$243+Sol!Q63*N$244)</f>
        <v>8.5423110363220403</v>
      </c>
      <c r="O156" s="247">
        <f ca="1">IF(Sammenligning!$G$9="GJ",1,(1/3.6))*(AMV1træ!R67*O$227+AMV1træBP!R67*O$228+AMV3kul!R65*O$229+AMV4træ!R65*O$230+AMV4træBP!R65*O$231+AVV1træ!R65*O$232+AVV1kul!R65*O$233+AVV2træ!R65*O$234+AVV2halm!R65*O$235+AVV2gasGT!R65*O$236+KKV!R65*O$237+HCVgas!R65*O$238+SPolie!R65*O$239+SPgas!R65*O$240+GeoEL!R63*O$241+GeoVa!R63*O$242+VP!R63*O$243+Sol!R63*O$244)</f>
        <v>9.0104635091881331</v>
      </c>
      <c r="P156" s="247">
        <f ca="1">IF(Sammenligning!$G$9="GJ",1,(1/3.6))*(AMV1træ!S67*P$227+AMV1træBP!S67*P$228+AMV3kul!S65*P$229+AMV4træ!S65*P$230+AMV4træBP!S65*P$231+AVV1træ!S65*P$232+AVV1kul!S65*P$233+AVV2træ!S65*P$234+AVV2halm!S65*P$235+AVV2gasGT!S65*P$236+KKV!S65*P$237+HCVgas!S65*P$238+SPolie!S65*P$239+SPgas!S65*P$240+GeoEL!S63*P$241+GeoVa!S63*P$242+VP!S63*P$243+Sol!S63*P$244)</f>
        <v>9.4843465546467129</v>
      </c>
      <c r="Q156" s="247">
        <f ca="1">IF(Sammenligning!$G$9="GJ",1,(1/3.6))*(AMV1træ!T67*Q$227+AMV1træBP!T67*Q$228+AMV3kul!T65*Q$229+AMV4træ!T65*Q$230+AMV4træBP!T65*Q$231+AVV1træ!T65*Q$232+AVV1kul!T65*Q$233+AVV2træ!T65*Q$234+AVV2halm!T65*Q$235+AVV2gasGT!T65*Q$236+KKV!T65*Q$237+HCVgas!T65*Q$238+SPolie!T65*Q$239+SPgas!T65*Q$240+GeoEL!T63*Q$241+GeoVa!T63*Q$242+VP!T63*Q$243+Sol!T63*Q$244)</f>
        <v>9.9640660410620381</v>
      </c>
      <c r="R156" s="247">
        <f ca="1">IF(Sammenligning!$G$9="GJ",1,(1/3.6))*(AMV1træ!U67*R$227+AMV1træBP!U67*R$228+AMV3kul!U65*R$229+AMV4træ!U65*R$230+AMV4træBP!U65*R$231+AVV1træ!U65*R$232+AVV1kul!U65*R$233+AVV2træ!U65*R$234+AVV2halm!U65*R$235+AVV2gasGT!U65*R$236+KKV!U65*R$237+HCVgas!U65*R$238+SPolie!U65*R$239+SPgas!U65*R$240+GeoEL!U63*R$241+GeoVa!U63*R$242+VP!U63*R$243+Sol!U63*R$244)</f>
        <v>10.449730460749997</v>
      </c>
      <c r="S156" s="247">
        <f ca="1">IF(Sammenligning!$G$9="GJ",1,(1/3.6))*(AMV1træ!V67*S$227+AMV1træBP!V67*S$228+AMV3kul!V65*S$229+AMV4træ!V65*S$230+AMV4træBP!V65*S$231+AVV1træ!V65*S$232+AVV1kul!V65*S$233+AVV2træ!V65*S$234+AVV2halm!V65*S$235+AVV2gasGT!V65*S$236+KKV!V65*S$237+HCVgas!V65*S$238+SPolie!V65*S$239+SPgas!V65*S$240+GeoEL!V63*S$241+GeoVa!V63*S$242+VP!V63*S$243+Sol!V63*S$244)</f>
        <v>10.941451011778375</v>
      </c>
      <c r="T156" s="247">
        <f ca="1">IF(Sammenligning!$G$9="GJ",1,(1/3.6))*(AMV1træ!W67*T$227+AMV1træBP!W67*T$228+AMV3kul!W65*T$229+AMV4træ!W65*T$230+AMV4træBP!W65*T$231+AVV1træ!W65*T$232+AVV1kul!W65*T$233+AVV2træ!W65*T$234+AVV2halm!W65*T$235+AVV2gasGT!W65*T$236+KKV!W65*T$237+HCVgas!W65*T$238+SPolie!W65*T$239+SPgas!W65*T$240+GeoEL!W63*T$241+GeoVa!W63*T$242+VP!W63*T$243+Sol!W63*T$244)</f>
        <v>18.542262228845807</v>
      </c>
      <c r="U156" s="247">
        <f ca="1">IF(Sammenligning!$G$9="GJ",1,(1/3.6))*(AMV1træ!X67*U$227+AMV1træBP!X67*U$228+AMV3kul!X65*U$229+AMV4træ!X65*U$230+AMV4træBP!X65*U$231+AVV1træ!X65*U$232+AVV1kul!X65*U$233+AVV2træ!X65*U$234+AVV2halm!X65*U$235+AVV2gasGT!X65*U$236+KKV!X65*U$237+HCVgas!X65*U$238+SPolie!X65*U$239+SPgas!X65*U$240+GeoEL!X63*U$241+GeoVa!X63*U$242+VP!X63*U$243+Sol!X63*U$244)</f>
        <v>18.542262228845807</v>
      </c>
      <c r="V156" s="247">
        <f ca="1">IF(Sammenligning!$G$9="GJ",1,(1/3.6))*(AMV1træ!Y67*V$227+AMV1træBP!Y67*V$228+AMV3kul!Y65*V$229+AMV4træ!Y65*V$230+AMV4træBP!Y65*V$231+AVV1træ!Y65*V$232+AVV1kul!Y65*V$233+AVV2træ!Y65*V$234+AVV2halm!Y65*V$235+AVV2gasGT!Y65*V$236+KKV!Y65*V$237+HCVgas!Y65*V$238+SPolie!Y65*V$239+SPgas!Y65*V$240+GeoEL!Y63*V$241+GeoVa!Y63*V$242+VP!Y63*V$243+Sol!Y63*V$244)</f>
        <v>18.542262228845807</v>
      </c>
      <c r="W156" s="247">
        <f ca="1">IF(Sammenligning!$G$9="GJ",1,(1/3.6))*(AMV1træ!Z67*W$227+AMV1træBP!Z67*W$228+AMV3kul!Z65*W$229+AMV4træ!Z65*W$230+AMV4træBP!Z65*W$231+AVV1træ!Z65*W$232+AVV1kul!Z65*W$233+AVV2træ!Z65*W$234+AVV2halm!Z65*W$235+AVV2gasGT!Z65*W$236+KKV!Z65*W$237+HCVgas!Z65*W$238+SPolie!Z65*W$239+SPgas!Z65*W$240+GeoEL!Z63*W$241+GeoVa!Z63*W$242+VP!Z63*W$243+Sol!Z63*W$244)</f>
        <v>18.542262228845807</v>
      </c>
      <c r="X156" s="247">
        <f ca="1">IF(Sammenligning!$G$9="GJ",1,(1/3.6))*(AMV1træ!AA67*X$227+AMV1træBP!AA67*X$228+AMV3kul!AA65*X$229+AMV4træ!AA65*X$230+AMV4træBP!AA65*X$231+AVV1træ!AA65*X$232+AVV1kul!AA65*X$233+AVV2træ!AA65*X$234+AVV2halm!AA65*X$235+AVV2gasGT!AA65*X$236+KKV!AA65*X$237+HCVgas!AA65*X$238+SPolie!AA65*X$239+SPgas!AA65*X$240+GeoEL!AA63*X$241+GeoVa!AA63*X$242+VP!AA63*X$243+Sol!AA63*X$244)</f>
        <v>18.542262228845807</v>
      </c>
      <c r="Y156" s="247">
        <f ca="1">IF(Sammenligning!$G$9="GJ",1,(1/3.6))*(AMV1træ!AB67*Y$227+AMV1træBP!AB67*Y$228+AMV3kul!AB65*Y$229+AMV4træ!AB65*Y$230+AMV4træBP!AB65*Y$231+AVV1træ!AB65*Y$232+AVV1kul!AB65*Y$233+AVV2træ!AB65*Y$234+AVV2halm!AB65*Y$235+AVV2gasGT!AB65*Y$236+KKV!AB65*Y$237+HCVgas!AB65*Y$238+SPolie!AB65*Y$239+SPgas!AB65*Y$240+GeoEL!AB63*Y$241+GeoVa!AB63*Y$242+VP!AB63*Y$243+Sol!AB63*Y$244)</f>
        <v>18.635798689894369</v>
      </c>
      <c r="Z156" s="247">
        <f ca="1">IF(Sammenligning!$G$9="GJ",1,(1/3.6))*(AMV1træ!AC67*Z$227+AMV1træBP!AC67*Z$228+AMV3kul!AC65*Z$229+AMV4træ!AC65*Z$230+AMV4træBP!AC65*Z$231+AVV1træ!AC65*Z$232+AVV1kul!AC65*Z$233+AVV2træ!AC65*Z$234+AVV2halm!AC65*Z$235+AVV2gasGT!AC65*Z$236+KKV!AC65*Z$237+HCVgas!AC65*Z$238+SPolie!AC65*Z$239+SPgas!AC65*Z$240+GeoEL!AC63*Z$241+GeoVa!AC63*Z$242+VP!AC63*Z$243+Sol!AC63*Z$244)</f>
        <v>18.730563031682273</v>
      </c>
      <c r="AA156" s="247">
        <f ca="1">IF(Sammenligning!$G$9="GJ",1,(1/3.6))*(AMV1træ!AD67*AA$227+AMV1træBP!AD67*AA$228+AMV3kul!AD65*AA$229+AMV4træ!AD65*AA$230+AMV4træBP!AD65*AA$231+AVV1træ!AD65*AA$232+AVV1kul!AD65*AA$233+AVV2træ!AD65*AA$234+AVV2halm!AD65*AA$235+AVV2gasGT!AD65*AA$236+KKV!AD65*AA$237+HCVgas!AD65*AA$238+SPolie!AD65*AA$239+SPgas!AD65*AA$240+GeoEL!AD63*AA$241+GeoVa!AD63*AA$242+VP!AD63*AA$243+Sol!AD63*AA$244)</f>
        <v>18.826579592084215</v>
      </c>
      <c r="AB156" s="247">
        <f ca="1">IF(Sammenligning!$G$9="GJ",1,(1/3.6))*(AMV1træ!AE67*AB$227+AMV1træBP!AE67*AB$228+AMV3kul!AE65*AB$229+AMV4træ!AE65*AB$230+AMV4træBP!AE65*AB$231+AVV1træ!AE65*AB$232+AVV1kul!AE65*AB$233+AVV2træ!AE65*AB$234+AVV2halm!AE65*AB$235+AVV2gasGT!AE65*AB$236+KKV!AE65*AB$237+HCVgas!AE65*AB$238+SPolie!AE65*AB$239+SPgas!AE65*AB$240+GeoEL!AE63*AB$241+GeoVa!AE63*AB$242+VP!AE63*AB$243+Sol!AE63*AB$244)</f>
        <v>18.923873356455506</v>
      </c>
      <c r="AC156" s="247">
        <f ca="1">IF(Sammenligning!$G$9="GJ",1,(1/3.6))*(AMV1træ!AF67*AC$227+AMV1træBP!AF67*AC$228+AMV3kul!AF65*AC$229+AMV4træ!AF65*AC$230+AMV4træBP!AF65*AC$231+AVV1træ!AF65*AC$232+AVV1kul!AF65*AC$233+AVV2træ!AF65*AC$234+AVV2halm!AF65*AC$235+AVV2gasGT!AF65*AC$236+KKV!AF65*AC$237+HCVgas!AF65*AC$238+SPolie!AF65*AC$239+SPgas!AF65*AC$240+GeoEL!AF63*AC$241+GeoVa!AF63*AC$242+VP!AF63*AC$243+Sol!AF63*AC$244)</f>
        <v>19.022469979308038</v>
      </c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47">
        <f ca="1">IF(Sammenligning!$G$9="GJ",1,(1/3.6))*(AMV1træ!AH67*BC$227+AMV1træBP!AH67*BC$228+AMV3kul!AH65*BC$229+AMV4træ!AH65*BC$230+AMV4træBP!AH65*BC$231+AVV1træ!AH65*BC$232+AVV1kul!AH65*BC$233+AVV2træ!AH65*BC$234+AVV2halm!AH65*BC$235+AVV2gasGT!AH65*BC$236+KKV!AH65*BC$237+HCVgas!AH65*BC$238+SPolie!AH65*BC$239+SPgas!AH65*BC$240+GeoEL!AH63*BC$241+GeoVa!AH63*BC$242+VP!AH63*BC$243+Sol!AH63*BC$244)</f>
        <v>0</v>
      </c>
    </row>
    <row r="157" spans="2:332" hidden="1">
      <c r="B157" s="3"/>
      <c r="C157" s="83" t="s">
        <v>136</v>
      </c>
      <c r="D157" s="83" t="str">
        <f>"Kr/"&amp;Sammenligning!$G$9</f>
        <v>Kr/GJ</v>
      </c>
      <c r="E157" s="197">
        <f ca="1">IF(Sammenligning!$G$9="GJ",1,(1/3.6))*(AMV1træ!H68*E$227+AMV1træBP!H68*E$228+AMV3kul!H66*E$229+AMV4træ!H66*E$230+AMV4træBP!H66*E$231+AVV1træ!H66*E$232+AVV1kul!H66*E$233+AVV2træ!H66*E$234+AVV2halm!H66*E$235+AVV2gasGT!H66*E$236+KKV!H66*E$237+HCVgas!H66*E$238+SPolie!H66*E$239+SPgas!H66*E$240+GeoEL!H64*E$241+GeoVa!H64*E$242+VP!H64*E$243+Sol!H64*E$244)</f>
        <v>41.915259075302743</v>
      </c>
      <c r="F157" s="197">
        <f ca="1">IF(Sammenligning!$G$9="GJ",1,(1/3.6))*(AMV1træ!I68*F$227+AMV1træBP!I68*F$228+AMV3kul!I66*F$229+AMV4træ!I66*F$230+AMV4træBP!I66*F$231+AVV1træ!I66*F$232+AVV1kul!I66*F$233+AVV2træ!I66*F$234+AVV2halm!I66*F$235+AVV2gasGT!I66*F$236+KKV!I66*F$237+HCVgas!I66*F$238+SPolie!I66*F$239+SPgas!I66*F$240+GeoEL!I64*F$241+GeoVa!I64*F$242+VP!I64*F$243+Sol!I64*F$244)</f>
        <v>36.153261448796648</v>
      </c>
      <c r="G157" s="197">
        <f ca="1">IF(Sammenligning!$G$9="GJ",1,(1/3.6))*(AMV1træ!J68*G$227+AMV1træBP!J68*G$228+AMV3kul!J66*G$229+AMV4træ!J66*G$230+AMV4træBP!J66*G$231+AVV1træ!J66*G$232+AVV1kul!J66*G$233+AVV2træ!J66*G$234+AVV2halm!J66*G$235+AVV2gasGT!J66*G$236+KKV!J66*G$237+HCVgas!J66*G$238+SPolie!J66*G$239+SPgas!J66*G$240+GeoEL!J64*G$241+GeoVa!J64*G$242+VP!J64*G$243+Sol!J64*G$244)</f>
        <v>42.258352397050345</v>
      </c>
      <c r="H157" s="197">
        <f ca="1">IF(Sammenligning!$G$9="GJ",1,(1/3.6))*(AMV1træ!K68*H$227+AMV1træBP!K68*H$228+AMV3kul!K66*H$229+AMV4træ!K66*H$230+AMV4træBP!K66*H$231+AVV1træ!K66*H$232+AVV1kul!K66*H$233+AVV2træ!K66*H$234+AVV2halm!K66*H$235+AVV2gasGT!K66*H$236+KKV!K66*H$237+HCVgas!K66*H$238+SPolie!K66*H$239+SPgas!K66*H$240+GeoEL!K64*H$241+GeoVa!K64*H$242+VP!K64*H$243+Sol!K64*H$244)</f>
        <v>40.290694674840957</v>
      </c>
      <c r="I157" s="197">
        <f ca="1">IF(Sammenligning!$G$9="GJ",1,(1/3.6))*(AMV1træ!L68*I$227+AMV1træBP!L68*I$228+AMV3kul!L66*I$229+AMV4træ!L66*I$230+AMV4træBP!L66*I$231+AVV1træ!L66*I$232+AVV1kul!L66*I$233+AVV2træ!L66*I$234+AVV2halm!L66*I$235+AVV2gasGT!L66*I$236+KKV!L66*I$237+HCVgas!L66*I$238+SPolie!L66*I$239+SPgas!L66*I$240+GeoEL!L64*I$241+GeoVa!L64*I$242+VP!L64*I$243+Sol!L64*I$244)</f>
        <v>71.712803785183155</v>
      </c>
      <c r="J157" s="197">
        <f ca="1">IF(Sammenligning!$G$9="GJ",1,(1/3.6))*(AMV1træ!M68*J$227+AMV1træBP!M68*J$228+AMV3kul!M66*J$229+AMV4træ!M66*J$230+AMV4træBP!M66*J$231+AVV1træ!M66*J$232+AVV1kul!M66*J$233+AVV2træ!M66*J$234+AVV2halm!M66*J$235+AVV2gasGT!M66*J$236+KKV!M66*J$237+HCVgas!M66*J$238+SPolie!M66*J$239+SPgas!M66*J$240+GeoEL!M64*J$241+GeoVa!M64*J$242+VP!M64*J$243+Sol!M64*J$244)</f>
        <v>69.2548791449872</v>
      </c>
      <c r="K157" s="197">
        <f ca="1">IF(Sammenligning!$G$9="GJ",1,(1/3.6))*(AMV1træ!N68*K$227+AMV1træBP!N68*K$228+AMV3kul!N66*K$229+AMV4træ!N66*K$230+AMV4træBP!N66*K$231+AVV1træ!N66*K$232+AVV1kul!N66*K$233+AVV2træ!N66*K$234+AVV2halm!N66*K$235+AVV2gasGT!N66*K$236+KKV!N66*K$237+HCVgas!N66*K$238+SPolie!N66*K$239+SPgas!N66*K$240+GeoEL!N64*K$241+GeoVa!N64*K$242+VP!N64*K$243+Sol!N64*K$244)</f>
        <v>68.404683064350905</v>
      </c>
      <c r="L157" s="197">
        <f ca="1">IF(Sammenligning!$G$9="GJ",1,(1/3.6))*(AMV1træ!O68*L$227+AMV1træBP!O68*L$228+AMV3kul!O66*L$229+AMV4træ!O66*L$230+AMV4træBP!O66*L$231+AVV1træ!O66*L$232+AVV1kul!O66*L$233+AVV2træ!O66*L$234+AVV2halm!O66*L$235+AVV2gasGT!O66*L$236+KKV!O66*L$237+HCVgas!O66*L$238+SPolie!O66*L$239+SPgas!O66*L$240+GeoEL!O64*L$241+GeoVa!O64*L$242+VP!O64*L$243+Sol!O64*L$244)</f>
        <v>67.449397530935983</v>
      </c>
      <c r="M157" s="197">
        <f ca="1">IF(Sammenligning!$G$9="GJ",1,(1/3.6))*(AMV1træ!P68*M$227+AMV1træBP!P68*M$228+AMV3kul!P66*M$229+AMV4træ!P66*M$230+AMV4træBP!P66*M$231+AVV1træ!P66*M$232+AVV1kul!P66*M$233+AVV2træ!P66*M$234+AVV2halm!P66*M$235+AVV2gasGT!P66*M$236+KKV!P66*M$237+HCVgas!P66*M$238+SPolie!P66*M$239+SPgas!P66*M$240+GeoEL!P64*M$241+GeoVa!P64*M$242+VP!P64*M$243+Sol!P64*M$244)</f>
        <v>69.098058032663943</v>
      </c>
      <c r="N157" s="197">
        <f ca="1">IF(Sammenligning!$G$9="GJ",1,(1/3.6))*(AMV1træ!Q68*N$227+AMV1træBP!Q68*N$228+AMV3kul!Q66*N$229+AMV4træ!Q66*N$230+AMV4træBP!Q66*N$231+AVV1træ!Q66*N$232+AVV1kul!Q66*N$233+AVV2træ!Q66*N$234+AVV2halm!Q66*N$235+AVV2gasGT!Q66*N$236+KKV!Q66*N$237+HCVgas!Q66*N$238+SPolie!Q66*N$239+SPgas!Q66*N$240+GeoEL!Q64*N$241+GeoVa!Q64*N$242+VP!Q64*N$243+Sol!Q64*N$244)</f>
        <v>58.177483959345928</v>
      </c>
      <c r="O157" s="197">
        <f ca="1">IF(Sammenligning!$G$9="GJ",1,(1/3.6))*(AMV1træ!R68*O$227+AMV1træBP!R68*O$228+AMV3kul!R66*O$229+AMV4træ!R66*O$230+AMV4træBP!R66*O$231+AVV1træ!R66*O$232+AVV1kul!R66*O$233+AVV2træ!R66*O$234+AVV2halm!R66*O$235+AVV2gasGT!R66*O$236+KKV!R66*O$237+HCVgas!R66*O$238+SPolie!R66*O$239+SPgas!R66*O$240+GeoEL!R64*O$241+GeoVa!R64*O$242+VP!R64*O$243+Sol!R64*O$244)</f>
        <v>62.318412531910674</v>
      </c>
      <c r="P157" s="197">
        <f ca="1">IF(Sammenligning!$G$9="GJ",1,(1/3.6))*(AMV1træ!S68*P$227+AMV1træBP!S68*P$228+AMV3kul!S66*P$229+AMV4træ!S66*P$230+AMV4træBP!S66*P$231+AVV1træ!S66*P$232+AVV1kul!S66*P$233+AVV2træ!S66*P$234+AVV2halm!S66*P$235+AVV2gasGT!S66*P$236+KKV!S66*P$237+HCVgas!S66*P$238+SPolie!S66*P$239+SPgas!S66*P$240+GeoEL!S64*P$241+GeoVa!S64*P$242+VP!S64*P$243+Sol!S64*P$244)</f>
        <v>66.262334958763219</v>
      </c>
      <c r="Q157" s="197">
        <f ca="1">IF(Sammenligning!$G$9="GJ",1,(1/3.6))*(AMV1træ!T68*Q$227+AMV1træBP!T68*Q$228+AMV3kul!T66*Q$229+AMV4træ!T66*Q$230+AMV4træBP!T66*Q$231+AVV1træ!T66*Q$232+AVV1kul!T66*Q$233+AVV2træ!T66*Q$234+AVV2halm!T66*Q$235+AVV2gasGT!T66*Q$236+KKV!T66*Q$237+HCVgas!T66*Q$238+SPolie!T66*Q$239+SPgas!T66*Q$240+GeoEL!T64*Q$241+GeoVa!T64*Q$242+VP!T64*Q$243+Sol!T64*Q$244)</f>
        <v>70.540010172949451</v>
      </c>
      <c r="R157" s="197">
        <f ca="1">IF(Sammenligning!$G$9="GJ",1,(1/3.6))*(AMV1træ!U68*R$227+AMV1træBP!U68*R$228+AMV3kul!U66*R$229+AMV4træ!U66*R$230+AMV4træBP!U66*R$231+AVV1træ!U66*R$232+AVV1kul!U66*R$233+AVV2træ!U66*R$234+AVV2halm!U66*R$235+AVV2gasGT!U66*R$236+KKV!U66*R$237+HCVgas!U66*R$238+SPolie!U66*R$239+SPgas!U66*R$240+GeoEL!U64*R$241+GeoVa!U64*R$242+VP!U64*R$243+Sol!U64*R$244)</f>
        <v>75.858777593106524</v>
      </c>
      <c r="S157" s="197">
        <f ca="1">IF(Sammenligning!$G$9="GJ",1,(1/3.6))*(AMV1træ!V68*S$227+AMV1træBP!V68*S$228+AMV3kul!V66*S$229+AMV4træ!V66*S$230+AMV4træBP!V66*S$231+AVV1træ!V66*S$232+AVV1kul!V66*S$233+AVV2træ!V66*S$234+AVV2halm!V66*S$235+AVV2gasGT!V66*S$236+KKV!V66*S$237+HCVgas!V66*S$238+SPolie!V66*S$239+SPgas!V66*S$240+GeoEL!V64*S$241+GeoVa!V64*S$242+VP!V64*S$243+Sol!V64*S$244)</f>
        <v>81.016086351039149</v>
      </c>
      <c r="T157" s="197">
        <f ca="1">IF(Sammenligning!$G$9="GJ",1,(1/3.6))*(AMV1træ!W68*T$227+AMV1træBP!W68*T$228+AMV3kul!W66*T$229+AMV4træ!W66*T$230+AMV4træBP!W66*T$231+AVV1træ!W66*T$232+AVV1kul!W66*T$233+AVV2træ!W66*T$234+AVV2halm!W66*T$235+AVV2gasGT!W66*T$236+KKV!W66*T$237+HCVgas!W66*T$238+SPolie!W66*T$239+SPgas!W66*T$240+GeoEL!W64*T$241+GeoVa!W64*T$242+VP!W64*T$243+Sol!W64*T$244)</f>
        <v>73.177216087140948</v>
      </c>
      <c r="U157" s="197">
        <f ca="1">IF(Sammenligning!$G$9="GJ",1,(1/3.6))*(AMV1træ!X68*U$227+AMV1træBP!X68*U$228+AMV3kul!X66*U$229+AMV4træ!X66*U$230+AMV4træBP!X66*U$231+AVV1træ!X66*U$232+AVV1kul!X66*U$233+AVV2træ!X66*U$234+AVV2halm!X66*U$235+AVV2gasGT!X66*U$236+KKV!X66*U$237+HCVgas!X66*U$238+SPolie!X66*U$239+SPgas!X66*U$240+GeoEL!X64*U$241+GeoVa!X64*U$242+VP!X64*U$243+Sol!X64*U$244)</f>
        <v>74.693296948015828</v>
      </c>
      <c r="V157" s="197">
        <f ca="1">IF(Sammenligning!$G$9="GJ",1,(1/3.6))*(AMV1træ!Y68*V$227+AMV1træBP!Y68*V$228+AMV3kul!Y66*V$229+AMV4træ!Y66*V$230+AMV4træBP!Y66*V$231+AVV1træ!Y66*V$232+AVV1kul!Y66*V$233+AVV2træ!Y66*V$234+AVV2halm!Y66*V$235+AVV2gasGT!Y66*V$236+KKV!Y66*V$237+HCVgas!Y66*V$238+SPolie!Y66*V$239+SPgas!Y66*V$240+GeoEL!Y64*V$241+GeoVa!Y64*V$242+VP!Y64*V$243+Sol!Y64*V$244)</f>
        <v>76.048939004990132</v>
      </c>
      <c r="W157" s="197">
        <f ca="1">IF(Sammenligning!$G$9="GJ",1,(1/3.6))*(AMV1træ!Z68*W$227+AMV1træBP!Z68*W$228+AMV3kul!Z66*W$229+AMV4træ!Z66*W$230+AMV4træBP!Z66*W$231+AVV1træ!Z66*W$232+AVV1kul!Z66*W$233+AVV2træ!Z66*W$234+AVV2halm!Z66*W$235+AVV2gasGT!Z66*W$236+KKV!Z66*W$237+HCVgas!Z66*W$238+SPolie!Z66*W$239+SPgas!Z66*W$240+GeoEL!Z64*W$241+GeoVa!Z64*W$242+VP!Z64*W$243+Sol!Z64*W$244)</f>
        <v>75.947004381788688</v>
      </c>
      <c r="X157" s="197">
        <f ca="1">IF(Sammenligning!$G$9="GJ",1,(1/3.6))*(AMV1træ!AA68*X$227+AMV1træBP!AA68*X$228+AMV3kul!AA66*X$229+AMV4træ!AA66*X$230+AMV4træBP!AA66*X$231+AVV1træ!AA66*X$232+AVV1kul!AA66*X$233+AVV2træ!AA66*X$234+AVV2halm!AA66*X$235+AVV2gasGT!AA66*X$236+KKV!AA66*X$237+HCVgas!AA66*X$238+SPolie!AA66*X$239+SPgas!AA66*X$240+GeoEL!AA64*X$241+GeoVa!AA64*X$242+VP!AA64*X$243+Sol!AA64*X$244)</f>
        <v>77.281015181223495</v>
      </c>
      <c r="Y157" s="197">
        <f ca="1">IF(Sammenligning!$G$9="GJ",1,(1/3.6))*(AMV1træ!AB68*Y$227+AMV1træBP!AB68*Y$228+AMV3kul!AB66*Y$229+AMV4træ!AB66*Y$230+AMV4træBP!AB66*Y$231+AVV1træ!AB66*Y$232+AVV1kul!AB66*Y$233+AVV2træ!AB66*Y$234+AVV2halm!AB66*Y$235+AVV2gasGT!AB66*Y$236+KKV!AB66*Y$237+HCVgas!AB66*Y$238+SPolie!AB66*Y$239+SPgas!AB66*Y$240+GeoEL!AB64*Y$241+GeoVa!AB64*Y$242+VP!AB64*Y$243+Sol!AB64*Y$244)</f>
        <v>78.222734514897184</v>
      </c>
      <c r="Z157" s="197">
        <f ca="1">IF(Sammenligning!$G$9="GJ",1,(1/3.6))*(AMV1træ!AC68*Z$227+AMV1træBP!AC68*Z$228+AMV3kul!AC66*Z$229+AMV4træ!AC66*Z$230+AMV4træBP!AC66*Z$231+AVV1træ!AC66*Z$232+AVV1kul!AC66*Z$233+AVV2træ!AC66*Z$234+AVV2halm!AC66*Z$235+AVV2gasGT!AC66*Z$236+KKV!AC66*Z$237+HCVgas!AC66*Z$238+SPolie!AC66*Z$239+SPgas!AC66*Z$240+GeoEL!AC64*Z$241+GeoVa!AC64*Z$242+VP!AC64*Z$243+Sol!AC64*Z$244)</f>
        <v>79.67875505047023</v>
      </c>
      <c r="AA157" s="197">
        <f ca="1">IF(Sammenligning!$G$9="GJ",1,(1/3.6))*(AMV1træ!AD68*AA$227+AMV1træBP!AD68*AA$228+AMV3kul!AD66*AA$229+AMV4træ!AD66*AA$230+AMV4træBP!AD66*AA$231+AVV1træ!AD66*AA$232+AVV1kul!AD66*AA$233+AVV2træ!AD66*AA$234+AVV2halm!AD66*AA$235+AVV2gasGT!AD66*AA$236+KKV!AD66*AA$237+HCVgas!AD66*AA$238+SPolie!AD66*AA$239+SPgas!AD66*AA$240+GeoEL!AD64*AA$241+GeoVa!AD64*AA$242+VP!AD64*AA$243+Sol!AD64*AA$244)</f>
        <v>81.15664632132497</v>
      </c>
      <c r="AB157" s="197">
        <f ca="1">IF(Sammenligning!$G$9="GJ",1,(1/3.6))*(AMV1træ!AE68*AB$227+AMV1træBP!AE68*AB$228+AMV3kul!AE66*AB$229+AMV4træ!AE66*AB$230+AMV4træBP!AE66*AB$231+AVV1træ!AE66*AB$232+AVV1kul!AE66*AB$233+AVV2træ!AE66*AB$234+AVV2halm!AE66*AB$235+AVV2gasGT!AE66*AB$236+KKV!AE66*AB$237+HCVgas!AE66*AB$238+SPolie!AE66*AB$239+SPgas!AE66*AB$240+GeoEL!AE64*AB$241+GeoVa!AE64*AB$242+VP!AE64*AB$243+Sol!AE64*AB$244)</f>
        <v>82.664534319541218</v>
      </c>
      <c r="AC157" s="197">
        <f ca="1">IF(Sammenligning!$G$9="GJ",1,(1/3.6))*(AMV1træ!AF68*AC$227+AMV1træBP!AF68*AC$228+AMV3kul!AF66*AC$229+AMV4træ!AF66*AC$230+AMV4træBP!AF66*AC$231+AVV1træ!AF66*AC$232+AVV1kul!AF66*AC$233+AVV2træ!AF66*AC$234+AVV2halm!AF66*AC$235+AVV2gasGT!AF66*AC$236+KKV!AF66*AC$237+HCVgas!AF66*AC$238+SPolie!AF66*AC$239+SPgas!AF66*AC$240+GeoEL!AF64*AC$241+GeoVa!AF64*AC$242+VP!AF64*AC$243+Sol!AF64*AC$244)</f>
        <v>84.198436032299711</v>
      </c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197">
        <f ca="1">IF(Sammenligning!$G$9="GJ",1,(1/3.6))*(AMV1træ!AH68*BC$227+AMV1træBP!AH68*BC$228+AMV3kul!AH66*BC$229+AMV4træ!AH66*BC$230+AMV4træBP!AH66*BC$231+AVV1træ!AH66*BC$232+AVV1kul!AH66*BC$233+AVV2træ!AH66*BC$234+AVV2halm!AH66*BC$235+AVV2gasGT!AH66*BC$236+KKV!AH66*BC$237+HCVgas!AH66*BC$238+SPolie!AH66*BC$239+SPgas!AH66*BC$240+GeoEL!AH64*BC$241+GeoVa!AH64*BC$242+VP!AH64*BC$243+Sol!AH64*BC$244)</f>
        <v>0</v>
      </c>
    </row>
    <row r="158" spans="2:332" hidden="1">
      <c r="B158" s="3"/>
      <c r="C158" s="83" t="s">
        <v>137</v>
      </c>
      <c r="D158" s="83" t="str">
        <f>"Kr/"&amp;Sammenligning!$G$9</f>
        <v>Kr/GJ</v>
      </c>
      <c r="E158" s="197">
        <f ca="1">IF(Sammenligning!$G$9="GJ",1,(1/3.6))*(AMV1træ!H69*E$227+AMV1træBP!H69*E$228+AMV3kul!H67*E$229+AMV4træ!H67*E$230+AMV4træBP!H67*E$231+AVV1træ!H67*E$232+AVV1kul!H67*E$233+AVV2træ!H67*E$234+AVV2halm!H67*E$235+AVV2gasGT!H67*E$236+KKV!H67*E$237+HCVgas!H67*E$238+SPolie!H67*E$239+SPgas!H67*E$240+GeoEL!H65*E$241+GeoVa!H65*E$242+VP!H65*E$243+Sol!H65*E$244)</f>
        <v>45.638468157113017</v>
      </c>
      <c r="F158" s="197">
        <f ca="1">IF(Sammenligning!$G$9="GJ",1,(1/3.6))*(AMV1træ!I69*F$227+AMV1træBP!I69*F$228+AMV3kul!I67*F$229+AMV4træ!I67*F$230+AMV4træBP!I67*F$231+AVV1træ!I67*F$232+AVV1kul!I67*F$233+AVV2træ!I67*F$234+AVV2halm!I67*F$235+AVV2gasGT!I67*F$236+KKV!I67*F$237+HCVgas!I67*F$238+SPolie!I67*F$239+SPgas!I67*F$240+GeoEL!I65*F$241+GeoVa!I65*F$242+VP!I65*F$243+Sol!I65*F$244)</f>
        <v>40.133920097865293</v>
      </c>
      <c r="G158" s="197">
        <f ca="1">IF(Sammenligning!$G$9="GJ",1,(1/3.6))*(AMV1træ!J69*G$227+AMV1træBP!J69*G$228+AMV3kul!J67*G$229+AMV4træ!J67*G$230+AMV4træBP!J67*G$231+AVV1træ!J67*G$232+AVV1kul!J67*G$233+AVV2træ!J67*G$234+AVV2halm!J67*G$235+AVV2gasGT!J67*G$236+KKV!J67*G$237+HCVgas!J67*G$238+SPolie!J67*G$239+SPgas!J67*G$240+GeoEL!J65*G$241+GeoVa!J65*G$242+VP!J65*G$243+Sol!J65*G$244)</f>
        <v>46.004580102762866</v>
      </c>
      <c r="H158" s="197">
        <f ca="1">IF(Sammenligning!$G$9="GJ",1,(1/3.6))*(AMV1træ!K69*H$227+AMV1træBP!K69*H$228+AMV3kul!K67*H$229+AMV4træ!K67*H$230+AMV4træBP!K67*H$231+AVV1træ!K67*H$232+AVV1kul!K67*H$233+AVV2træ!K67*H$234+AVV2halm!K67*H$235+AVV2gasGT!K67*H$236+KKV!K67*H$237+HCVgas!K67*H$238+SPolie!K67*H$239+SPgas!K67*H$240+GeoEL!K65*H$241+GeoVa!K65*H$242+VP!K65*H$243+Sol!K65*H$244)</f>
        <v>43.632406315174187</v>
      </c>
      <c r="I158" s="197">
        <f ca="1">IF(Sammenligning!$G$9="GJ",1,(1/3.6))*(AMV1træ!L69*I$227+AMV1træBP!L69*I$228+AMV3kul!L67*I$229+AMV4træ!L67*I$230+AMV4træBP!L67*I$231+AVV1træ!L67*I$232+AVV1kul!L67*I$233+AVV2træ!L67*I$234+AVV2halm!L67*I$235+AVV2gasGT!L67*I$236+KKV!L67*I$237+HCVgas!L67*I$238+SPolie!L67*I$239+SPgas!L67*I$240+GeoEL!L65*I$241+GeoVa!L65*I$242+VP!L65*I$243+Sol!L65*I$244)</f>
        <v>32.830705255264284</v>
      </c>
      <c r="J158" s="197">
        <f ca="1">IF(Sammenligning!$G$9="GJ",1,(1/3.6))*(AMV1træ!M69*J$227+AMV1træBP!M69*J$228+AMV3kul!M67*J$229+AMV4træ!M67*J$230+AMV4træBP!M67*J$231+AVV1træ!M67*J$232+AVV1kul!M67*J$233+AVV2træ!M67*J$234+AVV2halm!M67*J$235+AVV2gasGT!M67*J$236+KKV!M67*J$237+HCVgas!M67*J$238+SPolie!M67*J$239+SPgas!M67*J$240+GeoEL!M65*J$241+GeoVa!M65*J$242+VP!M65*J$243+Sol!M65*J$244)</f>
        <v>32.982233574431739</v>
      </c>
      <c r="K158" s="197">
        <f ca="1">IF(Sammenligning!$G$9="GJ",1,(1/3.6))*(AMV1træ!N69*K$227+AMV1træBP!N69*K$228+AMV3kul!N67*K$229+AMV4træ!N67*K$230+AMV4træBP!N67*K$231+AVV1træ!N67*K$232+AVV1kul!N67*K$233+AVV2træ!N67*K$234+AVV2halm!N67*K$235+AVV2gasGT!N67*K$236+KKV!N67*K$237+HCVgas!N67*K$238+SPolie!N67*K$239+SPgas!N67*K$240+GeoEL!N65*K$241+GeoVa!N65*K$242+VP!N65*K$243+Sol!N65*K$244)</f>
        <v>33.372545901553757</v>
      </c>
      <c r="L158" s="197">
        <f ca="1">IF(Sammenligning!$G$9="GJ",1,(1/3.6))*(AMV1træ!O69*L$227+AMV1træBP!O69*L$228+AMV3kul!O67*L$229+AMV4træ!O67*L$230+AMV4træBP!O67*L$231+AVV1træ!O67*L$232+AVV1kul!O67*L$233+AVV2træ!O67*L$234+AVV2halm!O67*L$235+AVV2gasGT!O67*L$236+KKV!O67*L$237+HCVgas!O67*L$238+SPolie!O67*L$239+SPgas!O67*L$240+GeoEL!O65*L$241+GeoVa!O65*L$242+VP!O65*L$243+Sol!O65*L$244)</f>
        <v>32.425889161770421</v>
      </c>
      <c r="M158" s="197">
        <f ca="1">IF(Sammenligning!$G$9="GJ",1,(1/3.6))*(AMV1træ!P69*M$227+AMV1træBP!P69*M$228+AMV3kul!P67*M$229+AMV4træ!P67*M$230+AMV4træBP!P67*M$231+AVV1træ!P67*M$232+AVV1kul!P67*M$233+AVV2træ!P67*M$234+AVV2halm!P67*M$235+AVV2gasGT!P67*M$236+KKV!P67*M$237+HCVgas!P67*M$238+SPolie!P67*M$239+SPgas!P67*M$240+GeoEL!P65*M$241+GeoVa!P65*M$242+VP!P65*M$243+Sol!P65*M$244)</f>
        <v>31.832224288978036</v>
      </c>
      <c r="N158" s="197">
        <f ca="1">IF(Sammenligning!$G$9="GJ",1,(1/3.6))*(AMV1træ!Q69*N$227+AMV1træBP!Q69*N$228+AMV3kul!Q67*N$229+AMV4træ!Q67*N$230+AMV4træBP!Q67*N$231+AVV1træ!Q67*N$232+AVV1kul!Q67*N$233+AVV2træ!Q67*N$234+AVV2halm!Q67*N$235+AVV2gasGT!Q67*N$236+KKV!Q67*N$237+HCVgas!Q67*N$238+SPolie!Q67*N$239+SPgas!Q67*N$240+GeoEL!Q65*N$241+GeoVa!Q65*N$242+VP!Q65*N$243+Sol!Q65*N$244)</f>
        <v>31.213355783921862</v>
      </c>
      <c r="O158" s="197">
        <f ca="1">IF(Sammenligning!$G$9="GJ",1,(1/3.6))*(AMV1træ!R69*O$227+AMV1træBP!R69*O$228+AMV3kul!R67*O$229+AMV4træ!R67*O$230+AMV4træBP!R67*O$231+AVV1træ!R67*O$232+AVV1kul!R67*O$233+AVV2træ!R67*O$234+AVV2halm!R67*O$235+AVV2gasGT!R67*O$236+KKV!R67*O$237+HCVgas!R67*O$238+SPolie!R67*O$239+SPgas!R67*O$240+GeoEL!R65*O$241+GeoVa!R65*O$242+VP!R65*O$243+Sol!R65*O$244)</f>
        <v>32.448694803282606</v>
      </c>
      <c r="P158" s="197">
        <f ca="1">IF(Sammenligning!$G$9="GJ",1,(1/3.6))*(AMV1træ!S69*P$227+AMV1træBP!S69*P$228+AMV3kul!S67*P$229+AMV4træ!S67*P$230+AMV4træBP!S67*P$231+AVV1træ!S67*P$232+AVV1kul!S67*P$233+AVV2træ!S67*P$234+AVV2halm!S67*P$235+AVV2gasGT!S67*P$236+KKV!S67*P$237+HCVgas!S67*P$238+SPolie!S67*P$239+SPgas!S67*P$240+GeoEL!S65*P$241+GeoVa!S65*P$242+VP!S65*P$243+Sol!S65*P$244)</f>
        <v>32.953818723266288</v>
      </c>
      <c r="Q158" s="197">
        <f ca="1">IF(Sammenligning!$G$9="GJ",1,(1/3.6))*(AMV1træ!T69*Q$227+AMV1træBP!T69*Q$228+AMV3kul!T67*Q$229+AMV4træ!T67*Q$230+AMV4træBP!T67*Q$231+AVV1træ!T67*Q$232+AVV1kul!T67*Q$233+AVV2træ!T67*Q$234+AVV2halm!T67*Q$235+AVV2gasGT!T67*Q$236+KKV!T67*Q$237+HCVgas!T67*Q$238+SPolie!T67*Q$239+SPgas!T67*Q$240+GeoEL!T65*Q$241+GeoVa!T65*Q$242+VP!T65*Q$243+Sol!T65*Q$244)</f>
        <v>33.465817376877787</v>
      </c>
      <c r="R158" s="197">
        <f ca="1">IF(Sammenligning!$G$9="GJ",1,(1/3.6))*(AMV1træ!U69*R$227+AMV1træBP!U69*R$228+AMV3kul!U67*R$229+AMV4træ!U67*R$230+AMV4træBP!U67*R$231+AVV1træ!U67*R$232+AVV1kul!U67*R$233+AVV2træ!U67*R$234+AVV2halm!U67*R$235+AVV2gasGT!U67*R$236+KKV!U67*R$237+HCVgas!U67*R$238+SPolie!U67*R$239+SPgas!U67*R$240+GeoEL!U65*R$241+GeoVa!U65*R$242+VP!U65*R$243+Sol!U65*R$244)</f>
        <v>34.7595854962616</v>
      </c>
      <c r="S158" s="197">
        <f ca="1">IF(Sammenligning!$G$9="GJ",1,(1/3.6))*(AMV1træ!V69*S$227+AMV1træBP!V69*S$228+AMV3kul!V67*S$229+AMV4træ!V67*S$230+AMV4træBP!V67*S$231+AVV1træ!V67*S$232+AVV1kul!V67*S$233+AVV2træ!V67*S$234+AVV2halm!V67*S$235+AVV2gasGT!V67*S$236+KKV!V67*S$237+HCVgas!V67*S$238+SPolie!V67*S$239+SPgas!V67*S$240+GeoEL!V65*S$241+GeoVa!V65*S$242+VP!V65*S$243+Sol!V65*S$244)</f>
        <v>35.293090243619027</v>
      </c>
      <c r="T158" s="197">
        <f ca="1">IF(Sammenligning!$G$9="GJ",1,(1/3.6))*(AMV1træ!W69*T$227+AMV1træBP!W69*T$228+AMV3kul!W67*T$229+AMV4træ!W67*T$230+AMV4træBP!W67*T$231+AVV1træ!W67*T$232+AVV1kul!W67*T$233+AVV2træ!W67*T$234+AVV2halm!W67*T$235+AVV2gasGT!W67*T$236+KKV!W67*T$237+HCVgas!W67*T$238+SPolie!W67*T$239+SPgas!W67*T$240+GeoEL!W65*T$241+GeoVa!W65*T$242+VP!W65*T$243+Sol!W65*T$244)</f>
        <v>38.397179686001451</v>
      </c>
      <c r="U158" s="197">
        <f ca="1">IF(Sammenligning!$G$9="GJ",1,(1/3.6))*(AMV1træ!X69*U$227+AMV1træBP!X69*U$228+AMV3kul!X67*U$229+AMV4træ!X67*U$230+AMV4træBP!X67*U$231+AVV1træ!X67*U$232+AVV1kul!X67*U$233+AVV2træ!X67*U$234+AVV2halm!X67*U$235+AVV2gasGT!X67*U$236+KKV!X67*U$237+HCVgas!X67*U$238+SPolie!X67*U$239+SPgas!X67*U$240+GeoEL!X65*U$241+GeoVa!X65*U$242+VP!X65*U$243+Sol!X65*U$244)</f>
        <v>39.123734834298311</v>
      </c>
      <c r="V158" s="197">
        <f ca="1">IF(Sammenligning!$G$9="GJ",1,(1/3.6))*(AMV1træ!Y69*V$227+AMV1træBP!Y69*V$228+AMV3kul!Y67*V$229+AMV4træ!Y67*V$230+AMV4træBP!Y67*V$231+AVV1træ!Y67*V$232+AVV1kul!Y67*V$233+AVV2træ!Y67*V$234+AVV2halm!Y67*V$235+AVV2gasGT!Y67*V$236+KKV!Y67*V$237+HCVgas!Y67*V$238+SPolie!Y67*V$239+SPgas!Y67*V$240+GeoEL!Y65*V$241+GeoVa!Y65*V$242+VP!Y65*V$243+Sol!Y65*V$244)</f>
        <v>40.61322989331898</v>
      </c>
      <c r="W158" s="197">
        <f ca="1">IF(Sammenligning!$G$9="GJ",1,(1/3.6))*(AMV1træ!Z69*W$227+AMV1træBP!Z69*W$228+AMV3kul!Z67*W$229+AMV4træ!Z67*W$230+AMV4træBP!Z67*W$231+AVV1træ!Z67*W$232+AVV1kul!Z67*W$233+AVV2træ!Z67*W$234+AVV2halm!Z67*W$235+AVV2gasGT!Z67*W$236+KKV!Z67*W$237+HCVgas!Z67*W$238+SPolie!Z67*W$239+SPgas!Z67*W$240+GeoEL!Z65*W$241+GeoVa!Z65*W$242+VP!Z65*W$243+Sol!Z65*W$244)</f>
        <v>40.539213245867749</v>
      </c>
      <c r="X158" s="197">
        <f ca="1">IF(Sammenligning!$G$9="GJ",1,(1/3.6))*(AMV1træ!AA69*X$227+AMV1træBP!AA69*X$228+AMV3kul!AA67*X$229+AMV4træ!AA67*X$230+AMV4træBP!AA67*X$231+AVV1træ!AA67*X$232+AVV1kul!AA67*X$233+AVV2træ!AA67*X$234+AVV2halm!AA67*X$235+AVV2gasGT!AA67*X$236+KKV!AA67*X$237+HCVgas!AA67*X$238+SPolie!AA67*X$239+SPgas!AA67*X$240+GeoEL!AA65*X$241+GeoVa!AA65*X$242+VP!AA65*X$243+Sol!AA65*X$244)</f>
        <v>42.004294883360721</v>
      </c>
      <c r="Y158" s="197">
        <f ca="1">IF(Sammenligning!$G$9="GJ",1,(1/3.6))*(AMV1træ!AB69*Y$227+AMV1træBP!AB69*Y$228+AMV3kul!AB67*Y$229+AMV4træ!AB67*Y$230+AMV4træBP!AB67*Y$231+AVV1træ!AB67*Y$232+AVV1kul!AB67*Y$233+AVV2træ!AB67*Y$234+AVV2halm!AB67*Y$235+AVV2gasGT!AB67*Y$236+KKV!AB67*Y$237+HCVgas!AB67*Y$238+SPolie!AB67*Y$239+SPgas!AB67*Y$240+GeoEL!AB65*Y$241+GeoVa!AB65*Y$242+VP!AB65*Y$243+Sol!AB65*Y$244)</f>
        <v>42.083034254201614</v>
      </c>
      <c r="Z158" s="197">
        <f ca="1">IF(Sammenligning!$G$9="GJ",1,(1/3.6))*(AMV1træ!AC69*Z$227+AMV1træBP!AC69*Z$228+AMV3kul!AC67*Z$229+AMV4træ!AC67*Z$230+AMV4træBP!AC67*Z$231+AVV1træ!AC67*Z$232+AVV1kul!AC67*Z$233+AVV2træ!AC67*Z$234+AVV2halm!AC67*Z$235+AVV2gasGT!AC67*Z$236+KKV!AC67*Z$237+HCVgas!AC67*Z$238+SPolie!AC67*Z$239+SPgas!AC67*Z$240+GeoEL!AC65*Z$241+GeoVa!AC65*Z$242+VP!AC65*Z$243+Sol!AC65*Z$244)</f>
        <v>42.668925787172206</v>
      </c>
      <c r="AA158" s="197">
        <f ca="1">IF(Sammenligning!$G$9="GJ",1,(1/3.6))*(AMV1træ!AD69*AA$227+AMV1træBP!AD69*AA$228+AMV3kul!AD67*AA$229+AMV4træ!AD67*AA$230+AMV4træBP!AD67*AA$231+AVV1træ!AD67*AA$232+AVV1kul!AD67*AA$233+AVV2træ!AD67*AA$234+AVV2halm!AD67*AA$235+AVV2gasGT!AD67*AA$236+KKV!AD67*AA$237+HCVgas!AD67*AA$238+SPolie!AD67*AA$239+SPgas!AD67*AA$240+GeoEL!AD65*AA$241+GeoVa!AD65*AA$242+VP!AD65*AA$243+Sol!AD65*AA$244)</f>
        <v>43.249843995967169</v>
      </c>
      <c r="AB158" s="197">
        <f ca="1">IF(Sammenligning!$G$9="GJ",1,(1/3.6))*(AMV1træ!AE69*AB$227+AMV1træBP!AE69*AB$228+AMV3kul!AE67*AB$229+AMV4træ!AE67*AB$230+AMV4træBP!AE67*AB$231+AVV1træ!AE67*AB$232+AVV1kul!AE67*AB$233+AVV2træ!AE67*AB$234+AVV2halm!AE67*AB$235+AVV2gasGT!AE67*AB$236+KKV!AE67*AB$237+HCVgas!AE67*AB$238+SPolie!AE67*AB$239+SPgas!AE67*AB$240+GeoEL!AE65*AB$241+GeoVa!AE65*AB$242+VP!AE65*AB$243+Sol!AE65*AB$244)</f>
        <v>43.834250351768652</v>
      </c>
      <c r="AC158" s="197">
        <f ca="1">IF(Sammenligning!$G$9="GJ",1,(1/3.6))*(AMV1træ!AF69*AC$227+AMV1træBP!AF69*AC$228+AMV3kul!AF67*AC$229+AMV4træ!AF67*AC$230+AMV4træBP!AF67*AC$231+AVV1træ!AF67*AC$232+AVV1kul!AF67*AC$233+AVV2træ!AF67*AC$234+AVV2halm!AF67*AC$235+AVV2gasGT!AF67*AC$236+KKV!AF67*AC$237+HCVgas!AF67*AC$238+SPolie!AF67*AC$239+SPgas!AF67*AC$240+GeoEL!AF65*AC$241+GeoVa!AF65*AC$242+VP!AF65*AC$243+Sol!AF65*AC$244)</f>
        <v>44.416580274061957</v>
      </c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197">
        <f ca="1">IF(Sammenligning!$G$9="GJ",1,(1/3.6))*(AMV1træ!AH69*BC$227+AMV1træBP!AH69*BC$228+AMV3kul!AH67*BC$229+AMV4træ!AH67*BC$230+AMV4træBP!AH67*BC$231+AVV1træ!AH67*BC$232+AVV1kul!AH67*BC$233+AVV2træ!AH67*BC$234+AVV2halm!AH67*BC$235+AVV2gasGT!AH67*BC$236+KKV!AH67*BC$237+HCVgas!AH67*BC$238+SPolie!AH67*BC$239+SPgas!AH67*BC$240+GeoEL!AH65*BC$241+GeoVa!AH65*BC$242+VP!AH65*BC$243+Sol!AH65*BC$244)</f>
        <v>0</v>
      </c>
    </row>
    <row r="159" spans="2:332" hidden="1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</row>
    <row r="160" spans="2:332" hidden="1">
      <c r="B160" s="3"/>
      <c r="C160" s="81" t="s">
        <v>289</v>
      </c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LT160" s="80" t="s">
        <v>808</v>
      </c>
    </row>
    <row r="161" spans="2:357" hidden="1">
      <c r="B161" s="3"/>
      <c r="C161" s="18"/>
      <c r="D161" s="18"/>
      <c r="E161" s="18">
        <v>2016</v>
      </c>
      <c r="F161" s="18">
        <v>2017</v>
      </c>
      <c r="G161" s="18">
        <v>2018</v>
      </c>
      <c r="H161" s="18">
        <v>2019</v>
      </c>
      <c r="I161" s="18">
        <v>2020</v>
      </c>
      <c r="J161" s="18">
        <v>2021</v>
      </c>
      <c r="K161" s="18">
        <v>2022</v>
      </c>
      <c r="L161" s="18">
        <v>2023</v>
      </c>
      <c r="M161" s="18">
        <v>2024</v>
      </c>
      <c r="N161" s="18">
        <v>2025</v>
      </c>
      <c r="O161" s="18">
        <v>2026</v>
      </c>
      <c r="P161" s="18">
        <v>2027</v>
      </c>
      <c r="Q161" s="18">
        <v>2028</v>
      </c>
      <c r="R161" s="18">
        <v>2029</v>
      </c>
      <c r="S161" s="18">
        <v>2030</v>
      </c>
      <c r="T161" s="18">
        <v>2031</v>
      </c>
      <c r="U161" s="18">
        <v>2032</v>
      </c>
      <c r="V161" s="18">
        <v>2033</v>
      </c>
      <c r="W161" s="18">
        <v>2034</v>
      </c>
      <c r="X161" s="18">
        <v>2035</v>
      </c>
      <c r="Y161" s="18">
        <v>2036</v>
      </c>
      <c r="Z161" s="18">
        <v>2037</v>
      </c>
      <c r="AA161" s="18">
        <v>2038</v>
      </c>
      <c r="AB161" s="18">
        <v>2039</v>
      </c>
      <c r="AC161" s="18">
        <v>2040</v>
      </c>
      <c r="AD161" s="3"/>
      <c r="AE161" s="267" t="s">
        <v>510</v>
      </c>
      <c r="AF161" s="267" t="s">
        <v>511</v>
      </c>
      <c r="AG161" s="267" t="s">
        <v>512</v>
      </c>
      <c r="AH161" s="267" t="s">
        <v>513</v>
      </c>
      <c r="AI161" s="267" t="s">
        <v>514</v>
      </c>
      <c r="AJ161" s="267" t="s">
        <v>515</v>
      </c>
      <c r="AK161" s="267" t="s">
        <v>516</v>
      </c>
      <c r="AL161" s="267" t="s">
        <v>517</v>
      </c>
      <c r="AM161" s="267" t="s">
        <v>518</v>
      </c>
      <c r="AN161" s="267" t="s">
        <v>519</v>
      </c>
      <c r="AO161" s="267" t="s">
        <v>520</v>
      </c>
      <c r="AP161" s="267" t="s">
        <v>521</v>
      </c>
      <c r="AQ161" s="267" t="s">
        <v>522</v>
      </c>
      <c r="AR161" s="267" t="s">
        <v>523</v>
      </c>
      <c r="AS161" s="267" t="s">
        <v>524</v>
      </c>
      <c r="AT161" s="267" t="s">
        <v>525</v>
      </c>
      <c r="AU161" s="267" t="s">
        <v>526</v>
      </c>
      <c r="AV161" s="267" t="s">
        <v>527</v>
      </c>
      <c r="AW161" s="267" t="s">
        <v>528</v>
      </c>
      <c r="AX161" s="267" t="s">
        <v>529</v>
      </c>
      <c r="AY161" s="267" t="s">
        <v>530</v>
      </c>
      <c r="AZ161" s="267" t="s">
        <v>531</v>
      </c>
      <c r="BA161" s="267" t="s">
        <v>532</v>
      </c>
      <c r="BB161" s="267" t="s">
        <v>533</v>
      </c>
      <c r="BC161" s="267" t="s">
        <v>508</v>
      </c>
      <c r="BD161" s="267" t="s">
        <v>509</v>
      </c>
      <c r="BE161" s="267" t="s">
        <v>534</v>
      </c>
      <c r="BF161" s="267" t="s">
        <v>535</v>
      </c>
      <c r="BG161" s="267" t="s">
        <v>536</v>
      </c>
      <c r="BH161" s="267" t="s">
        <v>537</v>
      </c>
      <c r="BI161" s="267" t="s">
        <v>538</v>
      </c>
      <c r="BJ161" s="267" t="s">
        <v>539</v>
      </c>
      <c r="BK161" s="267" t="s">
        <v>540</v>
      </c>
      <c r="BL161" s="267" t="s">
        <v>541</v>
      </c>
      <c r="BM161" s="267" t="s">
        <v>542</v>
      </c>
      <c r="BN161" s="267" t="s">
        <v>543</v>
      </c>
      <c r="BO161" s="18" t="s">
        <v>544</v>
      </c>
      <c r="BP161" s="18" t="s">
        <v>545</v>
      </c>
      <c r="BQ161" s="18" t="s">
        <v>546</v>
      </c>
      <c r="BR161" s="18" t="s">
        <v>547</v>
      </c>
      <c r="BS161" s="18" t="s">
        <v>548</v>
      </c>
      <c r="BT161" s="18" t="s">
        <v>549</v>
      </c>
      <c r="BU161" s="18" t="s">
        <v>550</v>
      </c>
      <c r="BV161" s="18" t="s">
        <v>551</v>
      </c>
      <c r="BW161" s="18" t="s">
        <v>552</v>
      </c>
      <c r="BX161" s="18" t="s">
        <v>553</v>
      </c>
      <c r="BY161" s="18" t="s">
        <v>554</v>
      </c>
      <c r="BZ161" s="18" t="s">
        <v>555</v>
      </c>
      <c r="CA161" s="267" t="s">
        <v>556</v>
      </c>
      <c r="CB161" s="267" t="s">
        <v>557</v>
      </c>
      <c r="CC161" s="267" t="s">
        <v>558</v>
      </c>
      <c r="CD161" s="267" t="s">
        <v>559</v>
      </c>
      <c r="CE161" s="267" t="s">
        <v>560</v>
      </c>
      <c r="CF161" s="267" t="s">
        <v>561</v>
      </c>
      <c r="CG161" s="267" t="s">
        <v>562</v>
      </c>
      <c r="CH161" s="267" t="s">
        <v>563</v>
      </c>
      <c r="CI161" s="267" t="s">
        <v>564</v>
      </c>
      <c r="CJ161" s="267" t="s">
        <v>565</v>
      </c>
      <c r="CK161" s="267" t="s">
        <v>566</v>
      </c>
      <c r="CL161" s="267" t="s">
        <v>567</v>
      </c>
      <c r="CM161" s="267" t="s">
        <v>568</v>
      </c>
      <c r="CN161" s="267" t="s">
        <v>569</v>
      </c>
      <c r="CO161" s="267" t="s">
        <v>570</v>
      </c>
      <c r="CP161" s="267" t="s">
        <v>571</v>
      </c>
      <c r="CQ161" s="267" t="s">
        <v>572</v>
      </c>
      <c r="CR161" s="267" t="s">
        <v>573</v>
      </c>
      <c r="CS161" s="267" t="s">
        <v>574</v>
      </c>
      <c r="CT161" s="267" t="s">
        <v>575</v>
      </c>
      <c r="CU161" s="267" t="s">
        <v>576</v>
      </c>
      <c r="CV161" s="267" t="s">
        <v>577</v>
      </c>
      <c r="CW161" s="267" t="s">
        <v>578</v>
      </c>
      <c r="CX161" s="267" t="s">
        <v>579</v>
      </c>
      <c r="CY161" s="267" t="s">
        <v>580</v>
      </c>
      <c r="CZ161" s="267" t="s">
        <v>581</v>
      </c>
      <c r="DA161" s="267" t="s">
        <v>582</v>
      </c>
      <c r="DB161" s="267" t="s">
        <v>583</v>
      </c>
      <c r="DC161" s="267" t="s">
        <v>584</v>
      </c>
      <c r="DD161" s="267" t="s">
        <v>585</v>
      </c>
      <c r="DE161" s="267" t="s">
        <v>586</v>
      </c>
      <c r="DF161" s="267" t="s">
        <v>587</v>
      </c>
      <c r="DG161" s="267" t="s">
        <v>588</v>
      </c>
      <c r="DH161" s="267" t="s">
        <v>589</v>
      </c>
      <c r="DI161" s="267" t="s">
        <v>590</v>
      </c>
      <c r="DJ161" s="267" t="s">
        <v>591</v>
      </c>
      <c r="DK161" s="267" t="s">
        <v>592</v>
      </c>
      <c r="DL161" s="267" t="s">
        <v>593</v>
      </c>
      <c r="DM161" s="267" t="s">
        <v>594</v>
      </c>
      <c r="DN161" s="267" t="s">
        <v>595</v>
      </c>
      <c r="DO161" s="267" t="s">
        <v>596</v>
      </c>
      <c r="DP161" s="267" t="s">
        <v>597</v>
      </c>
      <c r="DQ161" s="267" t="s">
        <v>598</v>
      </c>
      <c r="DR161" s="267" t="s">
        <v>599</v>
      </c>
      <c r="DS161" s="267" t="s">
        <v>600</v>
      </c>
      <c r="DT161" s="267" t="s">
        <v>601</v>
      </c>
      <c r="DU161" s="267" t="s">
        <v>602</v>
      </c>
      <c r="DV161" s="267" t="s">
        <v>603</v>
      </c>
      <c r="DW161" s="267" t="s">
        <v>604</v>
      </c>
      <c r="DX161" s="267" t="s">
        <v>605</v>
      </c>
      <c r="DY161" s="267" t="s">
        <v>606</v>
      </c>
      <c r="DZ161" s="267" t="s">
        <v>607</v>
      </c>
      <c r="EA161" s="267" t="s">
        <v>608</v>
      </c>
      <c r="EB161" s="267" t="s">
        <v>609</v>
      </c>
      <c r="EC161" s="267" t="s">
        <v>610</v>
      </c>
      <c r="ED161" s="267" t="s">
        <v>611</v>
      </c>
      <c r="EE161" s="267" t="s">
        <v>612</v>
      </c>
      <c r="EF161" s="267" t="s">
        <v>613</v>
      </c>
      <c r="EG161" s="267" t="s">
        <v>614</v>
      </c>
      <c r="EH161" s="267" t="s">
        <v>615</v>
      </c>
      <c r="EI161" s="267" t="s">
        <v>616</v>
      </c>
      <c r="EJ161" s="267" t="s">
        <v>617</v>
      </c>
      <c r="EK161" s="267" t="s">
        <v>618</v>
      </c>
      <c r="EL161" s="267" t="s">
        <v>619</v>
      </c>
      <c r="EM161" s="267" t="s">
        <v>620</v>
      </c>
      <c r="EN161" s="267" t="s">
        <v>621</v>
      </c>
      <c r="EO161" s="267" t="s">
        <v>622</v>
      </c>
      <c r="EP161" s="267" t="s">
        <v>623</v>
      </c>
      <c r="EQ161" s="267" t="s">
        <v>624</v>
      </c>
      <c r="ER161" s="267" t="s">
        <v>625</v>
      </c>
      <c r="ES161" s="267" t="s">
        <v>626</v>
      </c>
      <c r="ET161" s="267" t="s">
        <v>627</v>
      </c>
      <c r="EU161" s="267" t="s">
        <v>628</v>
      </c>
      <c r="EV161" s="267" t="s">
        <v>629</v>
      </c>
      <c r="EW161" s="267" t="s">
        <v>630</v>
      </c>
      <c r="EX161" s="267" t="s">
        <v>631</v>
      </c>
      <c r="EY161" s="267" t="s">
        <v>632</v>
      </c>
      <c r="EZ161" s="267" t="s">
        <v>633</v>
      </c>
      <c r="FA161" s="267" t="s">
        <v>634</v>
      </c>
      <c r="FB161" s="267" t="s">
        <v>635</v>
      </c>
      <c r="FC161" s="267" t="s">
        <v>636</v>
      </c>
      <c r="FD161" s="267" t="s">
        <v>637</v>
      </c>
      <c r="FE161" s="267" t="s">
        <v>638</v>
      </c>
      <c r="FF161" s="267" t="s">
        <v>639</v>
      </c>
      <c r="FG161" s="267" t="s">
        <v>640</v>
      </c>
      <c r="FH161" s="267" t="s">
        <v>641</v>
      </c>
      <c r="FI161" s="267" t="s">
        <v>642</v>
      </c>
      <c r="FJ161" s="267" t="s">
        <v>643</v>
      </c>
      <c r="FK161" s="267" t="s">
        <v>644</v>
      </c>
      <c r="FL161" s="267" t="s">
        <v>645</v>
      </c>
      <c r="FM161" s="267" t="s">
        <v>646</v>
      </c>
      <c r="FN161" s="267" t="s">
        <v>647</v>
      </c>
      <c r="FO161" s="267" t="s">
        <v>648</v>
      </c>
      <c r="FP161" s="267" t="s">
        <v>649</v>
      </c>
      <c r="FQ161" s="267" t="s">
        <v>650</v>
      </c>
      <c r="FR161" s="267" t="s">
        <v>651</v>
      </c>
      <c r="FS161" s="267" t="s">
        <v>652</v>
      </c>
      <c r="FT161" s="267" t="s">
        <v>653</v>
      </c>
      <c r="FU161" s="267" t="s">
        <v>654</v>
      </c>
      <c r="FV161" s="267" t="s">
        <v>655</v>
      </c>
      <c r="FW161" s="267" t="s">
        <v>656</v>
      </c>
      <c r="FX161" s="267" t="s">
        <v>657</v>
      </c>
      <c r="FY161" s="267" t="s">
        <v>658</v>
      </c>
      <c r="FZ161" s="267" t="s">
        <v>659</v>
      </c>
      <c r="GA161" s="267" t="s">
        <v>660</v>
      </c>
      <c r="GB161" s="267" t="s">
        <v>661</v>
      </c>
      <c r="GC161" s="267" t="s">
        <v>662</v>
      </c>
      <c r="GD161" s="267" t="s">
        <v>663</v>
      </c>
      <c r="GE161" s="267" t="s">
        <v>664</v>
      </c>
      <c r="GF161" s="267" t="s">
        <v>665</v>
      </c>
      <c r="GG161" s="267" t="s">
        <v>666</v>
      </c>
      <c r="GH161" s="267" t="s">
        <v>667</v>
      </c>
      <c r="GI161" s="267" t="s">
        <v>668</v>
      </c>
      <c r="GJ161" s="267" t="s">
        <v>669</v>
      </c>
      <c r="GK161" s="267" t="s">
        <v>670</v>
      </c>
      <c r="GL161" s="267" t="s">
        <v>671</v>
      </c>
      <c r="GM161" s="267" t="s">
        <v>672</v>
      </c>
      <c r="GN161" s="267" t="s">
        <v>673</v>
      </c>
      <c r="GO161" s="267" t="s">
        <v>674</v>
      </c>
      <c r="GP161" s="267" t="s">
        <v>675</v>
      </c>
      <c r="GQ161" s="267" t="s">
        <v>676</v>
      </c>
      <c r="GR161" s="267" t="s">
        <v>677</v>
      </c>
      <c r="GS161" s="267" t="s">
        <v>678</v>
      </c>
      <c r="GT161" s="267" t="s">
        <v>679</v>
      </c>
      <c r="GU161" s="267" t="s">
        <v>680</v>
      </c>
      <c r="GV161" s="267" t="s">
        <v>681</v>
      </c>
      <c r="GW161" s="267" t="s">
        <v>682</v>
      </c>
      <c r="GX161" s="267" t="s">
        <v>683</v>
      </c>
      <c r="GY161" s="267" t="s">
        <v>684</v>
      </c>
      <c r="GZ161" s="267" t="s">
        <v>685</v>
      </c>
      <c r="HA161" s="267" t="s">
        <v>686</v>
      </c>
      <c r="HB161" s="267" t="s">
        <v>687</v>
      </c>
      <c r="HC161" s="267" t="s">
        <v>688</v>
      </c>
      <c r="HD161" s="267" t="s">
        <v>689</v>
      </c>
      <c r="HE161" s="267" t="s">
        <v>690</v>
      </c>
      <c r="HF161" s="267" t="s">
        <v>691</v>
      </c>
      <c r="HG161" s="267" t="s">
        <v>692</v>
      </c>
      <c r="HH161" s="267" t="s">
        <v>693</v>
      </c>
      <c r="HI161" s="267" t="s">
        <v>694</v>
      </c>
      <c r="HJ161" s="267" t="s">
        <v>695</v>
      </c>
      <c r="HK161" s="267" t="s">
        <v>696</v>
      </c>
      <c r="HL161" s="267" t="s">
        <v>697</v>
      </c>
      <c r="HM161" s="267" t="s">
        <v>698</v>
      </c>
      <c r="HN161" s="267" t="s">
        <v>699</v>
      </c>
      <c r="HO161" s="267" t="s">
        <v>700</v>
      </c>
      <c r="HP161" s="267" t="s">
        <v>701</v>
      </c>
      <c r="HQ161" s="267" t="s">
        <v>702</v>
      </c>
      <c r="HR161" s="267" t="s">
        <v>703</v>
      </c>
      <c r="HS161" s="267" t="s">
        <v>704</v>
      </c>
      <c r="HT161" s="267" t="s">
        <v>705</v>
      </c>
      <c r="HU161" s="267" t="s">
        <v>706</v>
      </c>
      <c r="HV161" s="267" t="s">
        <v>707</v>
      </c>
      <c r="HW161" s="267" t="s">
        <v>708</v>
      </c>
      <c r="HX161" s="267" t="s">
        <v>709</v>
      </c>
      <c r="HY161" s="267" t="s">
        <v>710</v>
      </c>
      <c r="HZ161" s="267" t="s">
        <v>711</v>
      </c>
      <c r="IA161" s="267" t="s">
        <v>712</v>
      </c>
      <c r="IB161" s="267" t="s">
        <v>713</v>
      </c>
      <c r="IC161" s="267" t="s">
        <v>714</v>
      </c>
      <c r="ID161" s="267" t="s">
        <v>715</v>
      </c>
      <c r="IE161" s="267" t="s">
        <v>716</v>
      </c>
      <c r="IF161" s="267" t="s">
        <v>717</v>
      </c>
      <c r="IG161" s="267" t="s">
        <v>718</v>
      </c>
      <c r="IH161" s="267" t="s">
        <v>719</v>
      </c>
      <c r="II161" s="267" t="s">
        <v>720</v>
      </c>
      <c r="IJ161" s="267" t="s">
        <v>721</v>
      </c>
      <c r="IK161" s="267" t="s">
        <v>722</v>
      </c>
      <c r="IL161" s="267" t="s">
        <v>723</v>
      </c>
      <c r="IM161" s="267" t="s">
        <v>724</v>
      </c>
      <c r="IN161" s="267" t="s">
        <v>725</v>
      </c>
      <c r="IO161" s="267" t="s">
        <v>726</v>
      </c>
      <c r="IP161" s="267" t="s">
        <v>727</v>
      </c>
      <c r="IQ161" s="267" t="s">
        <v>728</v>
      </c>
      <c r="IR161" s="267" t="s">
        <v>729</v>
      </c>
      <c r="IS161" s="267" t="s">
        <v>730</v>
      </c>
      <c r="IT161" s="267" t="s">
        <v>731</v>
      </c>
      <c r="IU161" s="267" t="s">
        <v>732</v>
      </c>
      <c r="IV161" s="267" t="s">
        <v>733</v>
      </c>
      <c r="IW161" s="267" t="s">
        <v>734</v>
      </c>
      <c r="IX161" s="267" t="s">
        <v>735</v>
      </c>
      <c r="IY161" s="267" t="s">
        <v>736</v>
      </c>
      <c r="IZ161" s="267" t="s">
        <v>737</v>
      </c>
      <c r="JA161" s="267" t="s">
        <v>738</v>
      </c>
      <c r="JB161" s="267" t="s">
        <v>739</v>
      </c>
      <c r="JC161" s="267" t="s">
        <v>740</v>
      </c>
      <c r="JD161" s="267" t="s">
        <v>741</v>
      </c>
      <c r="JE161" s="267" t="s">
        <v>742</v>
      </c>
      <c r="JF161" s="267" t="s">
        <v>743</v>
      </c>
      <c r="JG161" s="267" t="s">
        <v>744</v>
      </c>
      <c r="JH161" s="267" t="s">
        <v>745</v>
      </c>
      <c r="JI161" s="267" t="s">
        <v>746</v>
      </c>
      <c r="JJ161" s="267" t="s">
        <v>747</v>
      </c>
      <c r="JK161" s="267" t="s">
        <v>748</v>
      </c>
      <c r="JL161" s="267" t="s">
        <v>749</v>
      </c>
      <c r="JM161" s="267" t="s">
        <v>750</v>
      </c>
      <c r="JN161" s="267" t="s">
        <v>751</v>
      </c>
      <c r="JO161" s="267" t="s">
        <v>752</v>
      </c>
      <c r="JP161" s="267" t="s">
        <v>753</v>
      </c>
      <c r="JQ161" s="267" t="s">
        <v>754</v>
      </c>
      <c r="JR161" s="267" t="s">
        <v>755</v>
      </c>
      <c r="JS161" s="267" t="s">
        <v>756</v>
      </c>
      <c r="JT161" s="267" t="s">
        <v>757</v>
      </c>
      <c r="JU161" s="267" t="s">
        <v>758</v>
      </c>
      <c r="JV161" s="267" t="s">
        <v>759</v>
      </c>
      <c r="JW161" s="267" t="s">
        <v>760</v>
      </c>
      <c r="JX161" s="267" t="s">
        <v>761</v>
      </c>
      <c r="JY161" s="267" t="s">
        <v>762</v>
      </c>
      <c r="JZ161" s="267" t="s">
        <v>763</v>
      </c>
      <c r="KA161" s="267" t="s">
        <v>764</v>
      </c>
      <c r="KB161" s="267" t="s">
        <v>765</v>
      </c>
      <c r="KC161" s="267" t="s">
        <v>766</v>
      </c>
      <c r="KD161" s="267" t="s">
        <v>767</v>
      </c>
      <c r="KE161" s="267" t="s">
        <v>768</v>
      </c>
      <c r="KF161" s="267" t="s">
        <v>769</v>
      </c>
      <c r="KG161" s="267" t="s">
        <v>770</v>
      </c>
      <c r="KH161" s="267" t="s">
        <v>771</v>
      </c>
      <c r="KI161" s="267" t="s">
        <v>772</v>
      </c>
      <c r="KJ161" s="267" t="s">
        <v>773</v>
      </c>
      <c r="KK161" s="267" t="s">
        <v>774</v>
      </c>
      <c r="KL161" s="267" t="s">
        <v>775</v>
      </c>
      <c r="KM161" s="267" t="s">
        <v>776</v>
      </c>
      <c r="KN161" s="267" t="s">
        <v>777</v>
      </c>
      <c r="KO161" s="267" t="s">
        <v>778</v>
      </c>
      <c r="KP161" s="267" t="s">
        <v>779</v>
      </c>
      <c r="KQ161" s="267" t="s">
        <v>780</v>
      </c>
      <c r="KR161" s="267" t="s">
        <v>781</v>
      </c>
      <c r="KS161" s="267" t="s">
        <v>782</v>
      </c>
      <c r="KT161" s="267" t="s">
        <v>783</v>
      </c>
      <c r="KU161" s="267" t="s">
        <v>784</v>
      </c>
      <c r="KV161" s="267" t="s">
        <v>785</v>
      </c>
      <c r="KW161" s="267" t="s">
        <v>786</v>
      </c>
      <c r="KX161" s="267" t="s">
        <v>787</v>
      </c>
      <c r="KY161" s="267" t="s">
        <v>788</v>
      </c>
      <c r="KZ161" s="267" t="s">
        <v>789</v>
      </c>
      <c r="LA161" s="267" t="s">
        <v>790</v>
      </c>
      <c r="LB161" s="267" t="s">
        <v>791</v>
      </c>
      <c r="LC161" s="267" t="s">
        <v>792</v>
      </c>
      <c r="LD161" s="267" t="s">
        <v>793</v>
      </c>
      <c r="LE161" s="267" t="s">
        <v>794</v>
      </c>
      <c r="LF161" s="267" t="s">
        <v>795</v>
      </c>
      <c r="LG161" s="267" t="s">
        <v>796</v>
      </c>
      <c r="LH161" s="267" t="s">
        <v>797</v>
      </c>
      <c r="LI161" s="267" t="s">
        <v>798</v>
      </c>
      <c r="LJ161" s="267" t="s">
        <v>799</v>
      </c>
      <c r="LK161" s="267" t="s">
        <v>800</v>
      </c>
      <c r="LL161" s="267" t="s">
        <v>801</v>
      </c>
      <c r="LM161" s="267" t="s">
        <v>802</v>
      </c>
      <c r="LN161" s="267" t="s">
        <v>803</v>
      </c>
      <c r="LO161" s="267" t="s">
        <v>804</v>
      </c>
      <c r="LP161" s="267" t="s">
        <v>805</v>
      </c>
      <c r="LQ161" s="267" t="s">
        <v>806</v>
      </c>
      <c r="LR161" s="267" t="s">
        <v>807</v>
      </c>
      <c r="LT161" s="18" t="s">
        <v>809</v>
      </c>
      <c r="LU161" s="267">
        <v>2016</v>
      </c>
      <c r="LV161" s="267">
        <v>2017</v>
      </c>
      <c r="LW161" s="267">
        <v>2018</v>
      </c>
      <c r="LX161" s="267">
        <v>2019</v>
      </c>
      <c r="LY161" s="267">
        <v>2020</v>
      </c>
      <c r="LZ161" s="267">
        <v>2021</v>
      </c>
      <c r="MA161" s="267">
        <v>2022</v>
      </c>
      <c r="MB161" s="267">
        <v>2023</v>
      </c>
      <c r="MC161" s="267">
        <v>2024</v>
      </c>
      <c r="MD161" s="267">
        <v>2025</v>
      </c>
      <c r="ME161" s="267">
        <v>2026</v>
      </c>
      <c r="MF161" s="267">
        <v>2027</v>
      </c>
      <c r="MG161" s="267">
        <v>2028</v>
      </c>
      <c r="MH161" s="267">
        <v>2029</v>
      </c>
      <c r="MI161" s="267">
        <v>2030</v>
      </c>
      <c r="MJ161" s="267">
        <v>2031</v>
      </c>
      <c r="MK161" s="267">
        <v>2032</v>
      </c>
      <c r="ML161" s="267">
        <v>2033</v>
      </c>
      <c r="MM161" s="267">
        <v>2034</v>
      </c>
      <c r="MN161" s="267">
        <v>2035</v>
      </c>
      <c r="MO161" s="267">
        <v>2036</v>
      </c>
      <c r="MP161" s="267">
        <v>2037</v>
      </c>
      <c r="MQ161" s="267">
        <v>2038</v>
      </c>
      <c r="MR161" s="267">
        <v>2039</v>
      </c>
      <c r="MS161" s="267">
        <v>2040</v>
      </c>
    </row>
    <row r="162" spans="2:357" hidden="1">
      <c r="B162" s="3"/>
      <c r="C162" s="78" t="s">
        <v>172</v>
      </c>
      <c r="E162" s="431">
        <f ca="1">IF(Sammenligning!$G$9="GJ",1,(1/3.6))*(AMV1træ!H54*E$183)</f>
        <v>0</v>
      </c>
      <c r="F162" s="431">
        <f ca="1">IF(Sammenligning!$G$9="GJ",1,(1/3.6))*(AMV1træ!I54*F$183)</f>
        <v>0</v>
      </c>
      <c r="G162" s="431">
        <f ca="1">IF(Sammenligning!$G$9="GJ",1,(1/3.6))*(AMV1træ!J54*G$183)</f>
        <v>0</v>
      </c>
      <c r="H162" s="431">
        <f ca="1">IF(Sammenligning!$G$9="GJ",1,(1/3.6))*(AMV1træ!K54*H$183)</f>
        <v>0</v>
      </c>
      <c r="I162" s="431">
        <f ca="1">IF(Sammenligning!$G$9="GJ",1,(1/3.6))*(AMV1træ!L54*I$183)</f>
        <v>0</v>
      </c>
      <c r="J162" s="431">
        <f ca="1">IF(Sammenligning!$G$9="GJ",1,(1/3.6))*(AMV1træ!M54*J$183)</f>
        <v>0</v>
      </c>
      <c r="K162" s="431">
        <f ca="1">IF(Sammenligning!$G$9="GJ",1,(1/3.6))*(AMV1træ!N54*K$183)</f>
        <v>0</v>
      </c>
      <c r="L162" s="431">
        <f ca="1">IF(Sammenligning!$G$9="GJ",1,(1/3.6))*(AMV1træ!O54*L$183)</f>
        <v>0</v>
      </c>
      <c r="M162" s="431">
        <f ca="1">IF(Sammenligning!$G$9="GJ",1,(1/3.6))*(AMV1træ!P54*M$183)</f>
        <v>0</v>
      </c>
      <c r="N162" s="431">
        <f ca="1">IF(Sammenligning!$G$9="GJ",1,(1/3.6))*(AMV1træ!Q54*N$183)</f>
        <v>0</v>
      </c>
      <c r="O162" s="431">
        <f ca="1">IF(Sammenligning!$G$9="GJ",1,(1/3.6))*(AMV1træ!R54*O$183)</f>
        <v>0</v>
      </c>
      <c r="P162" s="431">
        <f ca="1">IF(Sammenligning!$G$9="GJ",1,(1/3.6))*(AMV1træ!S54*P$183)</f>
        <v>0</v>
      </c>
      <c r="Q162" s="431">
        <f ca="1">IF(Sammenligning!$G$9="GJ",1,(1/3.6))*(AMV1træ!T54*Q$183)</f>
        <v>0</v>
      </c>
      <c r="R162" s="431">
        <f ca="1">IF(Sammenligning!$G$9="GJ",1,(1/3.6))*(AMV1træ!U54*R$183)</f>
        <v>0</v>
      </c>
      <c r="S162" s="431">
        <f ca="1">IF(Sammenligning!$G$9="GJ",1,(1/3.6))*(AMV1træ!V54*S$183)</f>
        <v>0</v>
      </c>
      <c r="T162" s="431">
        <f ca="1">IF(Sammenligning!$G$9="GJ",1,(1/3.6))*(AMV1træ!W54*T$183)</f>
        <v>0</v>
      </c>
      <c r="U162" s="431">
        <f ca="1">IF(Sammenligning!$G$9="GJ",1,(1/3.6))*(AMV1træ!X54*U$183)</f>
        <v>0</v>
      </c>
      <c r="V162" s="431">
        <f ca="1">IF(Sammenligning!$G$9="GJ",1,(1/3.6))*(AMV1træ!Y54*V$183)</f>
        <v>0</v>
      </c>
      <c r="W162" s="431">
        <f ca="1">IF(Sammenligning!$G$9="GJ",1,(1/3.6))*(AMV1træ!Z54*W$183)</f>
        <v>0</v>
      </c>
      <c r="X162" s="431">
        <f ca="1">IF(Sammenligning!$G$9="GJ",1,(1/3.6))*(AMV1træ!AA54*X$183)</f>
        <v>0</v>
      </c>
      <c r="Y162" s="431">
        <f ca="1">IF(Sammenligning!$G$9="GJ",1,(1/3.6))*(AMV1træ!AB54*Y$183)</f>
        <v>0</v>
      </c>
      <c r="Z162" s="431">
        <f ca="1">IF(Sammenligning!$G$9="GJ",1,(1/3.6))*(AMV1træ!AC54*Z$183)</f>
        <v>0</v>
      </c>
      <c r="AA162" s="431">
        <f ca="1">IF(Sammenligning!$G$9="GJ",1,(1/3.6))*(AMV1træ!AD54*AA$183)</f>
        <v>0</v>
      </c>
      <c r="AB162" s="431">
        <f ca="1">IF(Sammenligning!$G$9="GJ",1,(1/3.6))*(AMV1træ!AE54*AB$183)</f>
        <v>0</v>
      </c>
      <c r="AC162" s="431">
        <f ca="1">IF(Sammenligning!$G$9="GJ",1,(1/3.6))*(AMV1træ!AF54*AC$183)</f>
        <v>0</v>
      </c>
      <c r="AD162" s="3"/>
      <c r="AE162" s="431">
        <f ca="1">IF(Sammenligning!$G$9="GJ",1,(1/3.6))*(LOOKUP(_xlfn.NUMBERVALUE(LEFT(AE$161,4)),AMV1træ!$H$16:$AF$16,AMV1træ!$H54:$AF54)*AE$183)</f>
        <v>0</v>
      </c>
      <c r="AF162" s="431">
        <f ca="1">IF(Sammenligning!$G$9="GJ",1,(1/3.6))*(LOOKUP(_xlfn.NUMBERVALUE(LEFT(AF$161,4)),AMV1træ!$H$16:$AF$16,AMV1træ!$H54:$AF54)*AF$183)</f>
        <v>0</v>
      </c>
      <c r="AG162" s="431">
        <f ca="1">IF(Sammenligning!$G$9="GJ",1,(1/3.6))*(LOOKUP(_xlfn.NUMBERVALUE(LEFT(AG$161,4)),AMV1træ!$H$16:$AF$16,AMV1træ!$H54:$AF54)*AG$183)</f>
        <v>0</v>
      </c>
      <c r="AH162" s="431">
        <f ca="1">IF(Sammenligning!$G$9="GJ",1,(1/3.6))*(LOOKUP(_xlfn.NUMBERVALUE(LEFT(AH$161,4)),AMV1træ!$H$16:$AF$16,AMV1træ!$H54:$AF54)*AH$183)</f>
        <v>0</v>
      </c>
      <c r="AI162" s="431">
        <f ca="1">IF(Sammenligning!$G$9="GJ",1,(1/3.6))*(LOOKUP(_xlfn.NUMBERVALUE(LEFT(AI$161,4)),AMV1træ!$H$16:$AF$16,AMV1træ!$H54:$AF54)*AI$183)</f>
        <v>0</v>
      </c>
      <c r="AJ162" s="431">
        <f ca="1">IF(Sammenligning!$G$9="GJ",1,(1/3.6))*(LOOKUP(_xlfn.NUMBERVALUE(LEFT(AJ$161,4)),AMV1træ!$H$16:$AF$16,AMV1træ!$H54:$AF54)*AJ$183)</f>
        <v>0</v>
      </c>
      <c r="AK162" s="431">
        <f ca="1">IF(Sammenligning!$G$9="GJ",1,(1/3.6))*(LOOKUP(_xlfn.NUMBERVALUE(LEFT(AK$161,4)),AMV1træ!$H$16:$AF$16,AMV1træ!$H54:$AF54)*AK$183)</f>
        <v>0</v>
      </c>
      <c r="AL162" s="431">
        <f ca="1">IF(Sammenligning!$G$9="GJ",1,(1/3.6))*(LOOKUP(_xlfn.NUMBERVALUE(LEFT(AL$161,4)),AMV1træ!$H$16:$AF$16,AMV1træ!$H54:$AF54)*AL$183)</f>
        <v>0</v>
      </c>
      <c r="AM162" s="431">
        <f ca="1">IF(Sammenligning!$G$9="GJ",1,(1/3.6))*(LOOKUP(_xlfn.NUMBERVALUE(LEFT(AM$161,4)),AMV1træ!$H$16:$AF$16,AMV1træ!$H54:$AF54)*AM$183)</f>
        <v>0</v>
      </c>
      <c r="AN162" s="431">
        <f ca="1">IF(Sammenligning!$G$9="GJ",1,(1/3.6))*(LOOKUP(_xlfn.NUMBERVALUE(LEFT(AN$161,4)),AMV1træ!$H$16:$AF$16,AMV1træ!$H54:$AF54)*AN$183)</f>
        <v>0</v>
      </c>
      <c r="AO162" s="431">
        <f ca="1">IF(Sammenligning!$G$9="GJ",1,(1/3.6))*(LOOKUP(_xlfn.NUMBERVALUE(LEFT(AO$161,4)),AMV1træ!$H$16:$AF$16,AMV1træ!$H54:$AF54)*AO$183)</f>
        <v>0</v>
      </c>
      <c r="AP162" s="431">
        <f ca="1">IF(Sammenligning!$G$9="GJ",1,(1/3.6))*(LOOKUP(_xlfn.NUMBERVALUE(LEFT(AP$161,4)),AMV1træ!$H$16:$AF$16,AMV1træ!$H54:$AF54)*AP$183)</f>
        <v>0</v>
      </c>
      <c r="AQ162" s="431">
        <f ca="1">IF(Sammenligning!$G$9="GJ",1,(1/3.6))*(LOOKUP(_xlfn.NUMBERVALUE(LEFT(AQ$161,4)),AMV1træ!$H$16:$AF$16,AMV1træ!$H54:$AF54)*AQ$183)</f>
        <v>0</v>
      </c>
      <c r="AR162" s="431">
        <f ca="1">IF(Sammenligning!$G$9="GJ",1,(1/3.6))*(LOOKUP(_xlfn.NUMBERVALUE(LEFT(AR$161,4)),AMV1træ!$H$16:$AF$16,AMV1træ!$H54:$AF54)*AR$183)</f>
        <v>0</v>
      </c>
      <c r="AS162" s="431">
        <f ca="1">IF(Sammenligning!$G$9="GJ",1,(1/3.6))*(LOOKUP(_xlfn.NUMBERVALUE(LEFT(AS$161,4)),AMV1træ!$H$16:$AF$16,AMV1træ!$H54:$AF54)*AS$183)</f>
        <v>0</v>
      </c>
      <c r="AT162" s="431">
        <f ca="1">IF(Sammenligning!$G$9="GJ",1,(1/3.6))*(LOOKUP(_xlfn.NUMBERVALUE(LEFT(AT$161,4)),AMV1træ!$H$16:$AF$16,AMV1træ!$H54:$AF54)*AT$183)</f>
        <v>0</v>
      </c>
      <c r="AU162" s="431">
        <f ca="1">IF(Sammenligning!$G$9="GJ",1,(1/3.6))*(LOOKUP(_xlfn.NUMBERVALUE(LEFT(AU$161,4)),AMV1træ!$H$16:$AF$16,AMV1træ!$H54:$AF54)*AU$183)</f>
        <v>0</v>
      </c>
      <c r="AV162" s="431">
        <f ca="1">IF(Sammenligning!$G$9="GJ",1,(1/3.6))*(LOOKUP(_xlfn.NUMBERVALUE(LEFT(AV$161,4)),AMV1træ!$H$16:$AF$16,AMV1træ!$H54:$AF54)*AV$183)</f>
        <v>0</v>
      </c>
      <c r="AW162" s="431">
        <f ca="1">IF(Sammenligning!$G$9="GJ",1,(1/3.6))*(LOOKUP(_xlfn.NUMBERVALUE(LEFT(AW$161,4)),AMV1træ!$H$16:$AF$16,AMV1træ!$H54:$AF54)*AW$183)</f>
        <v>0</v>
      </c>
      <c r="AX162" s="431">
        <f ca="1">IF(Sammenligning!$G$9="GJ",1,(1/3.6))*(LOOKUP(_xlfn.NUMBERVALUE(LEFT(AX$161,4)),AMV1træ!$H$16:$AF$16,AMV1træ!$H54:$AF54)*AX$183)</f>
        <v>0</v>
      </c>
      <c r="AY162" s="431">
        <f ca="1">IF(Sammenligning!$G$9="GJ",1,(1/3.6))*(LOOKUP(_xlfn.NUMBERVALUE(LEFT(AY$161,4)),AMV1træ!$H$16:$AF$16,AMV1træ!$H54:$AF54)*AY$183)</f>
        <v>0</v>
      </c>
      <c r="AZ162" s="431">
        <f ca="1">IF(Sammenligning!$G$9="GJ",1,(1/3.6))*(LOOKUP(_xlfn.NUMBERVALUE(LEFT(AZ$161,4)),AMV1træ!$H$16:$AF$16,AMV1træ!$H54:$AF54)*AZ$183)</f>
        <v>0</v>
      </c>
      <c r="BA162" s="431">
        <f ca="1">IF(Sammenligning!$G$9="GJ",1,(1/3.6))*(LOOKUP(_xlfn.NUMBERVALUE(LEFT(BA$161,4)),AMV1træ!$H$16:$AF$16,AMV1træ!$H54:$AF54)*BA$183)</f>
        <v>0</v>
      </c>
      <c r="BB162" s="431">
        <f ca="1">IF(Sammenligning!$G$9="GJ",1,(1/3.6))*(LOOKUP(_xlfn.NUMBERVALUE(LEFT(BB$161,4)),AMV1træ!$H$16:$AF$16,AMV1træ!$H54:$AF54)*BB$183)</f>
        <v>0</v>
      </c>
      <c r="BC162" s="431">
        <f ca="1">IF(Sammenligning!$G$9="GJ",1,(1/3.6))*(LOOKUP(_xlfn.NUMBERVALUE(LEFT(BC$161,4)),AMV1træ!$H$16:$AF$16,AMV1træ!$H54:$AF54)*BC$183)</f>
        <v>0</v>
      </c>
      <c r="BD162" s="431">
        <f ca="1">IF(Sammenligning!$G$9="GJ",1,(1/3.6))*(LOOKUP(_xlfn.NUMBERVALUE(LEFT(BD$161,4)),AMV1træ!$H$16:$AF$16,AMV1træ!$H54:$AF54)*BD$183)</f>
        <v>0</v>
      </c>
      <c r="BE162" s="431">
        <f ca="1">IF(Sammenligning!$G$9="GJ",1,(1/3.6))*(LOOKUP(_xlfn.NUMBERVALUE(LEFT(BE$161,4)),AMV1træ!$H$16:$AF$16,AMV1træ!$H54:$AF54)*BE$183)</f>
        <v>0</v>
      </c>
      <c r="BF162" s="431">
        <f ca="1">IF(Sammenligning!$G$9="GJ",1,(1/3.6))*(LOOKUP(_xlfn.NUMBERVALUE(LEFT(BF$161,4)),AMV1træ!$H$16:$AF$16,AMV1træ!$H54:$AF54)*BF$183)</f>
        <v>0</v>
      </c>
      <c r="BG162" s="431">
        <f ca="1">IF(Sammenligning!$G$9="GJ",1,(1/3.6))*(LOOKUP(_xlfn.NUMBERVALUE(LEFT(BG$161,4)),AMV1træ!$H$16:$AF$16,AMV1træ!$H54:$AF54)*BG$183)</f>
        <v>0</v>
      </c>
      <c r="BH162" s="431">
        <f ca="1">IF(Sammenligning!$G$9="GJ",1,(1/3.6))*(LOOKUP(_xlfn.NUMBERVALUE(LEFT(BH$161,4)),AMV1træ!$H$16:$AF$16,AMV1træ!$H54:$AF54)*BH$183)</f>
        <v>0</v>
      </c>
      <c r="BI162" s="431">
        <f ca="1">IF(Sammenligning!$G$9="GJ",1,(1/3.6))*(LOOKUP(_xlfn.NUMBERVALUE(LEFT(BI$161,4)),AMV1træ!$H$16:$AF$16,AMV1træ!$H54:$AF54)*BI$183)</f>
        <v>0</v>
      </c>
      <c r="BJ162" s="431">
        <f ca="1">IF(Sammenligning!$G$9="GJ",1,(1/3.6))*(LOOKUP(_xlfn.NUMBERVALUE(LEFT(BJ$161,4)),AMV1træ!$H$16:$AF$16,AMV1træ!$H54:$AF54)*BJ$183)</f>
        <v>0</v>
      </c>
      <c r="BK162" s="431">
        <f ca="1">IF(Sammenligning!$G$9="GJ",1,(1/3.6))*(LOOKUP(_xlfn.NUMBERVALUE(LEFT(BK$161,4)),AMV1træ!$H$16:$AF$16,AMV1træ!$H54:$AF54)*BK$183)</f>
        <v>0</v>
      </c>
      <c r="BL162" s="431">
        <f ca="1">IF(Sammenligning!$G$9="GJ",1,(1/3.6))*(LOOKUP(_xlfn.NUMBERVALUE(LEFT(BL$161,4)),AMV1træ!$H$16:$AF$16,AMV1træ!$H54:$AF54)*BL$183)</f>
        <v>0</v>
      </c>
      <c r="BM162" s="431">
        <f ca="1">IF(Sammenligning!$G$9="GJ",1,(1/3.6))*(LOOKUP(_xlfn.NUMBERVALUE(LEFT(BM$161,4)),AMV1træ!$H$16:$AF$16,AMV1træ!$H54:$AF54)*BM$183)</f>
        <v>0</v>
      </c>
      <c r="BN162" s="431">
        <f ca="1">IF(Sammenligning!$G$9="GJ",1,(1/3.6))*(LOOKUP(_xlfn.NUMBERVALUE(LEFT(BN$161,4)),AMV1træ!$H$16:$AF$16,AMV1træ!$H54:$AF54)*BN$183)</f>
        <v>0</v>
      </c>
      <c r="BO162" s="431">
        <f ca="1">IF(Sammenligning!$G$9="GJ",1,(1/3.6))*(LOOKUP(_xlfn.NUMBERVALUE(LEFT(BO$161,4)),AMV1træ!$H$16:$AF$16,AMV1træ!$H54:$AF54)*BO$183)</f>
        <v>0</v>
      </c>
      <c r="BP162" s="431">
        <f ca="1">IF(Sammenligning!$G$9="GJ",1,(1/3.6))*(LOOKUP(_xlfn.NUMBERVALUE(LEFT(BP$161,4)),AMV1træ!$H$16:$AF$16,AMV1træ!$H54:$AF54)*BP$183)</f>
        <v>0</v>
      </c>
      <c r="BQ162" s="431">
        <f ca="1">IF(Sammenligning!$G$9="GJ",1,(1/3.6))*(LOOKUP(_xlfn.NUMBERVALUE(LEFT(BQ$161,4)),AMV1træ!$H$16:$AF$16,AMV1træ!$H54:$AF54)*BQ$183)</f>
        <v>0</v>
      </c>
      <c r="BR162" s="431">
        <f ca="1">IF(Sammenligning!$G$9="GJ",1,(1/3.6))*(LOOKUP(_xlfn.NUMBERVALUE(LEFT(BR$161,4)),AMV1træ!$H$16:$AF$16,AMV1træ!$H54:$AF54)*BR$183)</f>
        <v>0</v>
      </c>
      <c r="BS162" s="431">
        <f ca="1">IF(Sammenligning!$G$9="GJ",1,(1/3.6))*(LOOKUP(_xlfn.NUMBERVALUE(LEFT(BS$161,4)),AMV1træ!$H$16:$AF$16,AMV1træ!$H54:$AF54)*BS$183)</f>
        <v>0</v>
      </c>
      <c r="BT162" s="431">
        <f ca="1">IF(Sammenligning!$G$9="GJ",1,(1/3.6))*(LOOKUP(_xlfn.NUMBERVALUE(LEFT(BT$161,4)),AMV1træ!$H$16:$AF$16,AMV1træ!$H54:$AF54)*BT$183)</f>
        <v>0</v>
      </c>
      <c r="BU162" s="431">
        <f ca="1">IF(Sammenligning!$G$9="GJ",1,(1/3.6))*(LOOKUP(_xlfn.NUMBERVALUE(LEFT(BU$161,4)),AMV1træ!$H$16:$AF$16,AMV1træ!$H54:$AF54)*BU$183)</f>
        <v>0</v>
      </c>
      <c r="BV162" s="431">
        <f ca="1">IF(Sammenligning!$G$9="GJ",1,(1/3.6))*(LOOKUP(_xlfn.NUMBERVALUE(LEFT(BV$161,4)),AMV1træ!$H$16:$AF$16,AMV1træ!$H54:$AF54)*BV$183)</f>
        <v>0</v>
      </c>
      <c r="BW162" s="431">
        <f ca="1">IF(Sammenligning!$G$9="GJ",1,(1/3.6))*(LOOKUP(_xlfn.NUMBERVALUE(LEFT(BW$161,4)),AMV1træ!$H$16:$AF$16,AMV1træ!$H54:$AF54)*BW$183)</f>
        <v>0</v>
      </c>
      <c r="BX162" s="431">
        <f ca="1">IF(Sammenligning!$G$9="GJ",1,(1/3.6))*(LOOKUP(_xlfn.NUMBERVALUE(LEFT(BX$161,4)),AMV1træ!$H$16:$AF$16,AMV1træ!$H54:$AF54)*BX$183)</f>
        <v>0</v>
      </c>
      <c r="BY162" s="431">
        <f ca="1">IF(Sammenligning!$G$9="GJ",1,(1/3.6))*(LOOKUP(_xlfn.NUMBERVALUE(LEFT(BY$161,4)),AMV1træ!$H$16:$AF$16,AMV1træ!$H54:$AF54)*BY$183)</f>
        <v>0</v>
      </c>
      <c r="BZ162" s="431">
        <f ca="1">IF(Sammenligning!$G$9="GJ",1,(1/3.6))*(LOOKUP(_xlfn.NUMBERVALUE(LEFT(BZ$161,4)),AMV1træ!$H$16:$AF$16,AMV1træ!$H54:$AF54)*BZ$183)</f>
        <v>0</v>
      </c>
      <c r="CA162" s="431">
        <f ca="1">IF(Sammenligning!$G$9="GJ",1,(1/3.6))*(LOOKUP(_xlfn.NUMBERVALUE(LEFT(CA$161,4)),AMV1træ!$H$16:$AF$16,AMV1træ!$H54:$AF54)*CA$183)</f>
        <v>0</v>
      </c>
      <c r="CB162" s="431">
        <f ca="1">IF(Sammenligning!$G$9="GJ",1,(1/3.6))*(LOOKUP(_xlfn.NUMBERVALUE(LEFT(CB$161,4)),AMV1træ!$H$16:$AF$16,AMV1træ!$H54:$AF54)*CB$183)</f>
        <v>0</v>
      </c>
      <c r="CC162" s="431">
        <f ca="1">IF(Sammenligning!$G$9="GJ",1,(1/3.6))*(LOOKUP(_xlfn.NUMBERVALUE(LEFT(CC$161,4)),AMV1træ!$H$16:$AF$16,AMV1træ!$H54:$AF54)*CC$183)</f>
        <v>0</v>
      </c>
      <c r="CD162" s="431">
        <f ca="1">IF(Sammenligning!$G$9="GJ",1,(1/3.6))*(LOOKUP(_xlfn.NUMBERVALUE(LEFT(CD$161,4)),AMV1træ!$H$16:$AF$16,AMV1træ!$H54:$AF54)*CD$183)</f>
        <v>0</v>
      </c>
      <c r="CE162" s="431">
        <f ca="1">IF(Sammenligning!$G$9="GJ",1,(1/3.6))*(LOOKUP(_xlfn.NUMBERVALUE(LEFT(CE$161,4)),AMV1træ!$H$16:$AF$16,AMV1træ!$H54:$AF54)*CE$183)</f>
        <v>0</v>
      </c>
      <c r="CF162" s="431">
        <f ca="1">IF(Sammenligning!$G$9="GJ",1,(1/3.6))*(LOOKUP(_xlfn.NUMBERVALUE(LEFT(CF$161,4)),AMV1træ!$H$16:$AF$16,AMV1træ!$H54:$AF54)*CF$183)</f>
        <v>0</v>
      </c>
      <c r="CG162" s="431">
        <f ca="1">IF(Sammenligning!$G$9="GJ",1,(1/3.6))*(LOOKUP(_xlfn.NUMBERVALUE(LEFT(CG$161,4)),AMV1træ!$H$16:$AF$16,AMV1træ!$H54:$AF54)*CG$183)</f>
        <v>0</v>
      </c>
      <c r="CH162" s="431">
        <f ca="1">IF(Sammenligning!$G$9="GJ",1,(1/3.6))*(LOOKUP(_xlfn.NUMBERVALUE(LEFT(CH$161,4)),AMV1træ!$H$16:$AF$16,AMV1træ!$H54:$AF54)*CH$183)</f>
        <v>0</v>
      </c>
      <c r="CI162" s="431">
        <f ca="1">IF(Sammenligning!$G$9="GJ",1,(1/3.6))*(LOOKUP(_xlfn.NUMBERVALUE(LEFT(CI$161,4)),AMV1træ!$H$16:$AF$16,AMV1træ!$H54:$AF54)*CI$183)</f>
        <v>0</v>
      </c>
      <c r="CJ162" s="431">
        <f ca="1">IF(Sammenligning!$G$9="GJ",1,(1/3.6))*(LOOKUP(_xlfn.NUMBERVALUE(LEFT(CJ$161,4)),AMV1træ!$H$16:$AF$16,AMV1træ!$H54:$AF54)*CJ$183)</f>
        <v>0</v>
      </c>
      <c r="CK162" s="431">
        <f ca="1">IF(Sammenligning!$G$9="GJ",1,(1/3.6))*(LOOKUP(_xlfn.NUMBERVALUE(LEFT(CK$161,4)),AMV1træ!$H$16:$AF$16,AMV1træ!$H54:$AF54)*CK$183)</f>
        <v>0</v>
      </c>
      <c r="CL162" s="431">
        <f ca="1">IF(Sammenligning!$G$9="GJ",1,(1/3.6))*(LOOKUP(_xlfn.NUMBERVALUE(LEFT(CL$161,4)),AMV1træ!$H$16:$AF$16,AMV1træ!$H54:$AF54)*CL$183)</f>
        <v>0</v>
      </c>
      <c r="CM162" s="431">
        <f ca="1">IF(Sammenligning!$G$9="GJ",1,(1/3.6))*(LOOKUP(_xlfn.NUMBERVALUE(LEFT(CM$161,4)),AMV1træ!$H$16:$AF$16,AMV1træ!$H54:$AF54)*CM$183)</f>
        <v>0</v>
      </c>
      <c r="CN162" s="431">
        <f ca="1">IF(Sammenligning!$G$9="GJ",1,(1/3.6))*(LOOKUP(_xlfn.NUMBERVALUE(LEFT(CN$161,4)),AMV1træ!$H$16:$AF$16,AMV1træ!$H54:$AF54)*CN$183)</f>
        <v>0</v>
      </c>
      <c r="CO162" s="431">
        <f ca="1">IF(Sammenligning!$G$9="GJ",1,(1/3.6))*(LOOKUP(_xlfn.NUMBERVALUE(LEFT(CO$161,4)),AMV1træ!$H$16:$AF$16,AMV1træ!$H54:$AF54)*CO$183)</f>
        <v>0</v>
      </c>
      <c r="CP162" s="431">
        <f ca="1">IF(Sammenligning!$G$9="GJ",1,(1/3.6))*(LOOKUP(_xlfn.NUMBERVALUE(LEFT(CP$161,4)),AMV1træ!$H$16:$AF$16,AMV1træ!$H54:$AF54)*CP$183)</f>
        <v>0</v>
      </c>
      <c r="CQ162" s="431">
        <f ca="1">IF(Sammenligning!$G$9="GJ",1,(1/3.6))*(LOOKUP(_xlfn.NUMBERVALUE(LEFT(CQ$161,4)),AMV1træ!$H$16:$AF$16,AMV1træ!$H54:$AF54)*CQ$183)</f>
        <v>0</v>
      </c>
      <c r="CR162" s="431">
        <f ca="1">IF(Sammenligning!$G$9="GJ",1,(1/3.6))*(LOOKUP(_xlfn.NUMBERVALUE(LEFT(CR$161,4)),AMV1træ!$H$16:$AF$16,AMV1træ!$H54:$AF54)*CR$183)</f>
        <v>0</v>
      </c>
      <c r="CS162" s="431">
        <f ca="1">IF(Sammenligning!$G$9="GJ",1,(1/3.6))*(LOOKUP(_xlfn.NUMBERVALUE(LEFT(CS$161,4)),AMV1træ!$H$16:$AF$16,AMV1træ!$H54:$AF54)*CS$183)</f>
        <v>0</v>
      </c>
      <c r="CT162" s="431">
        <f ca="1">IF(Sammenligning!$G$9="GJ",1,(1/3.6))*(LOOKUP(_xlfn.NUMBERVALUE(LEFT(CT$161,4)),AMV1træ!$H$16:$AF$16,AMV1træ!$H54:$AF54)*CT$183)</f>
        <v>0</v>
      </c>
      <c r="CU162" s="431">
        <f ca="1">IF(Sammenligning!$G$9="GJ",1,(1/3.6))*(LOOKUP(_xlfn.NUMBERVALUE(LEFT(CU$161,4)),AMV1træ!$H$16:$AF$16,AMV1træ!$H54:$AF54)*CU$183)</f>
        <v>0</v>
      </c>
      <c r="CV162" s="431">
        <f ca="1">IF(Sammenligning!$G$9="GJ",1,(1/3.6))*(LOOKUP(_xlfn.NUMBERVALUE(LEFT(CV$161,4)),AMV1træ!$H$16:$AF$16,AMV1træ!$H54:$AF54)*CV$183)</f>
        <v>0</v>
      </c>
      <c r="CW162" s="431">
        <f ca="1">IF(Sammenligning!$G$9="GJ",1,(1/3.6))*(LOOKUP(_xlfn.NUMBERVALUE(LEFT(CW$161,4)),AMV1træ!$H$16:$AF$16,AMV1træ!$H54:$AF54)*CW$183)</f>
        <v>0</v>
      </c>
      <c r="CX162" s="431">
        <f ca="1">IF(Sammenligning!$G$9="GJ",1,(1/3.6))*(LOOKUP(_xlfn.NUMBERVALUE(LEFT(CX$161,4)),AMV1træ!$H$16:$AF$16,AMV1træ!$H54:$AF54)*CX$183)</f>
        <v>0</v>
      </c>
      <c r="CY162" s="431">
        <f ca="1">IF(Sammenligning!$G$9="GJ",1,(1/3.6))*(LOOKUP(_xlfn.NUMBERVALUE(LEFT(CY$161,4)),AMV1træ!$H$16:$AF$16,AMV1træ!$H54:$AF54)*CY$183)</f>
        <v>0</v>
      </c>
      <c r="CZ162" s="431">
        <f ca="1">IF(Sammenligning!$G$9="GJ",1,(1/3.6))*(LOOKUP(_xlfn.NUMBERVALUE(LEFT(CZ$161,4)),AMV1træ!$H$16:$AF$16,AMV1træ!$H54:$AF54)*CZ$183)</f>
        <v>0</v>
      </c>
      <c r="DA162" s="431">
        <f ca="1">IF(Sammenligning!$G$9="GJ",1,(1/3.6))*(LOOKUP(_xlfn.NUMBERVALUE(LEFT(DA$161,4)),AMV1træ!$H$16:$AF$16,AMV1træ!$H54:$AF54)*DA$183)</f>
        <v>0</v>
      </c>
      <c r="DB162" s="431">
        <f ca="1">IF(Sammenligning!$G$9="GJ",1,(1/3.6))*(LOOKUP(_xlfn.NUMBERVALUE(LEFT(DB$161,4)),AMV1træ!$H$16:$AF$16,AMV1træ!$H54:$AF54)*DB$183)</f>
        <v>0</v>
      </c>
      <c r="DC162" s="431">
        <f ca="1">IF(Sammenligning!$G$9="GJ",1,(1/3.6))*(LOOKUP(_xlfn.NUMBERVALUE(LEFT(DC$161,4)),AMV1træ!$H$16:$AF$16,AMV1træ!$H54:$AF54)*DC$183)</f>
        <v>0</v>
      </c>
      <c r="DD162" s="431">
        <f ca="1">IF(Sammenligning!$G$9="GJ",1,(1/3.6))*(LOOKUP(_xlfn.NUMBERVALUE(LEFT(DD$161,4)),AMV1træ!$H$16:$AF$16,AMV1træ!$H54:$AF54)*DD$183)</f>
        <v>0</v>
      </c>
      <c r="DE162" s="431">
        <f ca="1">IF(Sammenligning!$G$9="GJ",1,(1/3.6))*(LOOKUP(_xlfn.NUMBERVALUE(LEFT(DE$161,4)),AMV1træ!$H$16:$AF$16,AMV1træ!$H54:$AF54)*DE$183)</f>
        <v>0</v>
      </c>
      <c r="DF162" s="431">
        <f ca="1">IF(Sammenligning!$G$9="GJ",1,(1/3.6))*(LOOKUP(_xlfn.NUMBERVALUE(LEFT(DF$161,4)),AMV1træ!$H$16:$AF$16,AMV1træ!$H54:$AF54)*DF$183)</f>
        <v>0</v>
      </c>
      <c r="DG162" s="431">
        <f ca="1">IF(Sammenligning!$G$9="GJ",1,(1/3.6))*(LOOKUP(_xlfn.NUMBERVALUE(LEFT(DG$161,4)),AMV1træ!$H$16:$AF$16,AMV1træ!$H54:$AF54)*DG$183)</f>
        <v>0</v>
      </c>
      <c r="DH162" s="431">
        <f ca="1">IF(Sammenligning!$G$9="GJ",1,(1/3.6))*(LOOKUP(_xlfn.NUMBERVALUE(LEFT(DH$161,4)),AMV1træ!$H$16:$AF$16,AMV1træ!$H54:$AF54)*DH$183)</f>
        <v>0</v>
      </c>
      <c r="DI162" s="431">
        <f ca="1">IF(Sammenligning!$G$9="GJ",1,(1/3.6))*(LOOKUP(_xlfn.NUMBERVALUE(LEFT(DI$161,4)),AMV1træ!$H$16:$AF$16,AMV1træ!$H54:$AF54)*DI$183)</f>
        <v>0</v>
      </c>
      <c r="DJ162" s="431">
        <f ca="1">IF(Sammenligning!$G$9="GJ",1,(1/3.6))*(LOOKUP(_xlfn.NUMBERVALUE(LEFT(DJ$161,4)),AMV1træ!$H$16:$AF$16,AMV1træ!$H54:$AF54)*DJ$183)</f>
        <v>0</v>
      </c>
      <c r="DK162" s="431">
        <f ca="1">IF(Sammenligning!$G$9="GJ",1,(1/3.6))*(LOOKUP(_xlfn.NUMBERVALUE(LEFT(DK$161,4)),AMV1træ!$H$16:$AF$16,AMV1træ!$H54:$AF54)*DK$183)</f>
        <v>0</v>
      </c>
      <c r="DL162" s="431">
        <f ca="1">IF(Sammenligning!$G$9="GJ",1,(1/3.6))*(LOOKUP(_xlfn.NUMBERVALUE(LEFT(DL$161,4)),AMV1træ!$H$16:$AF$16,AMV1træ!$H54:$AF54)*DL$183)</f>
        <v>0</v>
      </c>
      <c r="DM162" s="431">
        <f ca="1">IF(Sammenligning!$G$9="GJ",1,(1/3.6))*(LOOKUP(_xlfn.NUMBERVALUE(LEFT(DM$161,4)),AMV1træ!$H$16:$AF$16,AMV1træ!$H54:$AF54)*DM$183)</f>
        <v>0</v>
      </c>
      <c r="DN162" s="431">
        <f ca="1">IF(Sammenligning!$G$9="GJ",1,(1/3.6))*(LOOKUP(_xlfn.NUMBERVALUE(LEFT(DN$161,4)),AMV1træ!$H$16:$AF$16,AMV1træ!$H54:$AF54)*DN$183)</f>
        <v>0</v>
      </c>
      <c r="DO162" s="431">
        <f ca="1">IF(Sammenligning!$G$9="GJ",1,(1/3.6))*(LOOKUP(_xlfn.NUMBERVALUE(LEFT(DO$161,4)),AMV1træ!$H$16:$AF$16,AMV1træ!$H54:$AF54)*DO$183)</f>
        <v>0</v>
      </c>
      <c r="DP162" s="431">
        <f ca="1">IF(Sammenligning!$G$9="GJ",1,(1/3.6))*(LOOKUP(_xlfn.NUMBERVALUE(LEFT(DP$161,4)),AMV1træ!$H$16:$AF$16,AMV1træ!$H54:$AF54)*DP$183)</f>
        <v>0</v>
      </c>
      <c r="DQ162" s="431">
        <f ca="1">IF(Sammenligning!$G$9="GJ",1,(1/3.6))*(LOOKUP(_xlfn.NUMBERVALUE(LEFT(DQ$161,4)),AMV1træ!$H$16:$AF$16,AMV1træ!$H54:$AF54)*DQ$183)</f>
        <v>0</v>
      </c>
      <c r="DR162" s="431">
        <f ca="1">IF(Sammenligning!$G$9="GJ",1,(1/3.6))*(LOOKUP(_xlfn.NUMBERVALUE(LEFT(DR$161,4)),AMV1træ!$H$16:$AF$16,AMV1træ!$H54:$AF54)*DR$183)</f>
        <v>0</v>
      </c>
      <c r="DS162" s="431">
        <f ca="1">IF(Sammenligning!$G$9="GJ",1,(1/3.6))*(LOOKUP(_xlfn.NUMBERVALUE(LEFT(DS$161,4)),AMV1træ!$H$16:$AF$16,AMV1træ!$H54:$AF54)*DS$183)</f>
        <v>0</v>
      </c>
      <c r="DT162" s="431">
        <f ca="1">IF(Sammenligning!$G$9="GJ",1,(1/3.6))*(LOOKUP(_xlfn.NUMBERVALUE(LEFT(DT$161,4)),AMV1træ!$H$16:$AF$16,AMV1træ!$H54:$AF54)*DT$183)</f>
        <v>0</v>
      </c>
      <c r="DU162" s="431">
        <f ca="1">IF(Sammenligning!$G$9="GJ",1,(1/3.6))*(LOOKUP(_xlfn.NUMBERVALUE(LEFT(DU$161,4)),AMV1træ!$H$16:$AF$16,AMV1træ!$H54:$AF54)*DU$183)</f>
        <v>0</v>
      </c>
      <c r="DV162" s="431">
        <f ca="1">IF(Sammenligning!$G$9="GJ",1,(1/3.6))*(LOOKUP(_xlfn.NUMBERVALUE(LEFT(DV$161,4)),AMV1træ!$H$16:$AF$16,AMV1træ!$H54:$AF54)*DV$183)</f>
        <v>0</v>
      </c>
      <c r="DW162" s="431">
        <f ca="1">IF(Sammenligning!$G$9="GJ",1,(1/3.6))*(LOOKUP(_xlfn.NUMBERVALUE(LEFT(DW$161,4)),AMV1træ!$H$16:$AF$16,AMV1træ!$H54:$AF54)*DW$183)</f>
        <v>0</v>
      </c>
      <c r="DX162" s="431">
        <f ca="1">IF(Sammenligning!$G$9="GJ",1,(1/3.6))*(LOOKUP(_xlfn.NUMBERVALUE(LEFT(DX$161,4)),AMV1træ!$H$16:$AF$16,AMV1træ!$H54:$AF54)*DX$183)</f>
        <v>0</v>
      </c>
      <c r="DY162" s="431">
        <f ca="1">IF(Sammenligning!$G$9="GJ",1,(1/3.6))*(LOOKUP(_xlfn.NUMBERVALUE(LEFT(DY$161,4)),AMV1træ!$H$16:$AF$16,AMV1træ!$H54:$AF54)*DY$183)</f>
        <v>0</v>
      </c>
      <c r="DZ162" s="431">
        <f ca="1">IF(Sammenligning!$G$9="GJ",1,(1/3.6))*(LOOKUP(_xlfn.NUMBERVALUE(LEFT(DZ$161,4)),AMV1træ!$H$16:$AF$16,AMV1træ!$H54:$AF54)*DZ$183)</f>
        <v>0</v>
      </c>
      <c r="EA162" s="431">
        <f ca="1">IF(Sammenligning!$G$9="GJ",1,(1/3.6))*(LOOKUP(_xlfn.NUMBERVALUE(LEFT(EA$161,4)),AMV1træ!$H$16:$AF$16,AMV1træ!$H54:$AF54)*EA$183)</f>
        <v>0</v>
      </c>
      <c r="EB162" s="431">
        <f ca="1">IF(Sammenligning!$G$9="GJ",1,(1/3.6))*(LOOKUP(_xlfn.NUMBERVALUE(LEFT(EB$161,4)),AMV1træ!$H$16:$AF$16,AMV1træ!$H54:$AF54)*EB$183)</f>
        <v>0</v>
      </c>
      <c r="EC162" s="431">
        <f ca="1">IF(Sammenligning!$G$9="GJ",1,(1/3.6))*(LOOKUP(_xlfn.NUMBERVALUE(LEFT(EC$161,4)),AMV1træ!$H$16:$AF$16,AMV1træ!$H54:$AF54)*EC$183)</f>
        <v>0</v>
      </c>
      <c r="ED162" s="431">
        <f ca="1">IF(Sammenligning!$G$9="GJ",1,(1/3.6))*(LOOKUP(_xlfn.NUMBERVALUE(LEFT(ED$161,4)),AMV1træ!$H$16:$AF$16,AMV1træ!$H54:$AF54)*ED$183)</f>
        <v>0</v>
      </c>
      <c r="EE162" s="431">
        <f ca="1">IF(Sammenligning!$G$9="GJ",1,(1/3.6))*(LOOKUP(_xlfn.NUMBERVALUE(LEFT(EE$161,4)),AMV1træ!$H$16:$AF$16,AMV1træ!$H54:$AF54)*EE$183)</f>
        <v>0</v>
      </c>
      <c r="EF162" s="431">
        <f ca="1">IF(Sammenligning!$G$9="GJ",1,(1/3.6))*(LOOKUP(_xlfn.NUMBERVALUE(LEFT(EF$161,4)),AMV1træ!$H$16:$AF$16,AMV1træ!$H54:$AF54)*EF$183)</f>
        <v>0</v>
      </c>
      <c r="EG162" s="431">
        <f ca="1">IF(Sammenligning!$G$9="GJ",1,(1/3.6))*(LOOKUP(_xlfn.NUMBERVALUE(LEFT(EG$161,4)),AMV1træ!$H$16:$AF$16,AMV1træ!$H54:$AF54)*EG$183)</f>
        <v>0</v>
      </c>
      <c r="EH162" s="431">
        <f ca="1">IF(Sammenligning!$G$9="GJ",1,(1/3.6))*(LOOKUP(_xlfn.NUMBERVALUE(LEFT(EH$161,4)),AMV1træ!$H$16:$AF$16,AMV1træ!$H54:$AF54)*EH$183)</f>
        <v>0</v>
      </c>
      <c r="EI162" s="431">
        <f ca="1">IF(Sammenligning!$G$9="GJ",1,(1/3.6))*(LOOKUP(_xlfn.NUMBERVALUE(LEFT(EI$161,4)),AMV1træ!$H$16:$AF$16,AMV1træ!$H54:$AF54)*EI$183)</f>
        <v>0</v>
      </c>
      <c r="EJ162" s="431">
        <f ca="1">IF(Sammenligning!$G$9="GJ",1,(1/3.6))*(LOOKUP(_xlfn.NUMBERVALUE(LEFT(EJ$161,4)),AMV1træ!$H$16:$AF$16,AMV1træ!$H54:$AF54)*EJ$183)</f>
        <v>0</v>
      </c>
      <c r="EK162" s="431">
        <f ca="1">IF(Sammenligning!$G$9="GJ",1,(1/3.6))*(LOOKUP(_xlfn.NUMBERVALUE(LEFT(EK$161,4)),AMV1træ!$H$16:$AF$16,AMV1træ!$H54:$AF54)*EK$183)</f>
        <v>0</v>
      </c>
      <c r="EL162" s="431">
        <f ca="1">IF(Sammenligning!$G$9="GJ",1,(1/3.6))*(LOOKUP(_xlfn.NUMBERVALUE(LEFT(EL$161,4)),AMV1træ!$H$16:$AF$16,AMV1træ!$H54:$AF54)*EL$183)</f>
        <v>0</v>
      </c>
      <c r="EM162" s="431">
        <f ca="1">IF(Sammenligning!$G$9="GJ",1,(1/3.6))*(LOOKUP(_xlfn.NUMBERVALUE(LEFT(EM$161,4)),AMV1træ!$H$16:$AF$16,AMV1træ!$H54:$AF54)*EM$183)</f>
        <v>0</v>
      </c>
      <c r="EN162" s="431">
        <f ca="1">IF(Sammenligning!$G$9="GJ",1,(1/3.6))*(LOOKUP(_xlfn.NUMBERVALUE(LEFT(EN$161,4)),AMV1træ!$H$16:$AF$16,AMV1træ!$H54:$AF54)*EN$183)</f>
        <v>0</v>
      </c>
      <c r="EO162" s="431">
        <f ca="1">IF(Sammenligning!$G$9="GJ",1,(1/3.6))*(LOOKUP(_xlfn.NUMBERVALUE(LEFT(EO$161,4)),AMV1træ!$H$16:$AF$16,AMV1træ!$H54:$AF54)*EO$183)</f>
        <v>0</v>
      </c>
      <c r="EP162" s="431">
        <f ca="1">IF(Sammenligning!$G$9="GJ",1,(1/3.6))*(LOOKUP(_xlfn.NUMBERVALUE(LEFT(EP$161,4)),AMV1træ!$H$16:$AF$16,AMV1træ!$H54:$AF54)*EP$183)</f>
        <v>0</v>
      </c>
      <c r="EQ162" s="431">
        <f ca="1">IF(Sammenligning!$G$9="GJ",1,(1/3.6))*(LOOKUP(_xlfn.NUMBERVALUE(LEFT(EQ$161,4)),AMV1træ!$H$16:$AF$16,AMV1træ!$H54:$AF54)*EQ$183)</f>
        <v>0</v>
      </c>
      <c r="ER162" s="431">
        <f ca="1">IF(Sammenligning!$G$9="GJ",1,(1/3.6))*(LOOKUP(_xlfn.NUMBERVALUE(LEFT(ER$161,4)),AMV1træ!$H$16:$AF$16,AMV1træ!$H54:$AF54)*ER$183)</f>
        <v>0</v>
      </c>
      <c r="ES162" s="431">
        <f ca="1">IF(Sammenligning!$G$9="GJ",1,(1/3.6))*(LOOKUP(_xlfn.NUMBERVALUE(LEFT(ES$161,4)),AMV1træ!$H$16:$AF$16,AMV1træ!$H54:$AF54)*ES$183)</f>
        <v>0</v>
      </c>
      <c r="ET162" s="431">
        <f ca="1">IF(Sammenligning!$G$9="GJ",1,(1/3.6))*(LOOKUP(_xlfn.NUMBERVALUE(LEFT(ET$161,4)),AMV1træ!$H$16:$AF$16,AMV1træ!$H54:$AF54)*ET$183)</f>
        <v>0</v>
      </c>
      <c r="EU162" s="431">
        <f ca="1">IF(Sammenligning!$G$9="GJ",1,(1/3.6))*(LOOKUP(_xlfn.NUMBERVALUE(LEFT(EU$161,4)),AMV1træ!$H$16:$AF$16,AMV1træ!$H54:$AF54)*EU$183)</f>
        <v>0</v>
      </c>
      <c r="EV162" s="431">
        <f ca="1">IF(Sammenligning!$G$9="GJ",1,(1/3.6))*(LOOKUP(_xlfn.NUMBERVALUE(LEFT(EV$161,4)),AMV1træ!$H$16:$AF$16,AMV1træ!$H54:$AF54)*EV$183)</f>
        <v>0</v>
      </c>
      <c r="EW162" s="431">
        <f ca="1">IF(Sammenligning!$G$9="GJ",1,(1/3.6))*(LOOKUP(_xlfn.NUMBERVALUE(LEFT(EW$161,4)),AMV1træ!$H$16:$AF$16,AMV1træ!$H54:$AF54)*EW$183)</f>
        <v>0</v>
      </c>
      <c r="EX162" s="431">
        <f ca="1">IF(Sammenligning!$G$9="GJ",1,(1/3.6))*(LOOKUP(_xlfn.NUMBERVALUE(LEFT(EX$161,4)),AMV1træ!$H$16:$AF$16,AMV1træ!$H54:$AF54)*EX$183)</f>
        <v>0</v>
      </c>
      <c r="EY162" s="431">
        <f ca="1">IF(Sammenligning!$G$9="GJ",1,(1/3.6))*(LOOKUP(_xlfn.NUMBERVALUE(LEFT(EY$161,4)),AMV1træ!$H$16:$AF$16,AMV1træ!$H54:$AF54)*EY$183)</f>
        <v>0</v>
      </c>
      <c r="EZ162" s="431">
        <f ca="1">IF(Sammenligning!$G$9="GJ",1,(1/3.6))*(LOOKUP(_xlfn.NUMBERVALUE(LEFT(EZ$161,4)),AMV1træ!$H$16:$AF$16,AMV1træ!$H54:$AF54)*EZ$183)</f>
        <v>0</v>
      </c>
      <c r="FA162" s="431">
        <f ca="1">IF(Sammenligning!$G$9="GJ",1,(1/3.6))*(LOOKUP(_xlfn.NUMBERVALUE(LEFT(FA$161,4)),AMV1træ!$H$16:$AF$16,AMV1træ!$H54:$AF54)*FA$183)</f>
        <v>0</v>
      </c>
      <c r="FB162" s="431">
        <f ca="1">IF(Sammenligning!$G$9="GJ",1,(1/3.6))*(LOOKUP(_xlfn.NUMBERVALUE(LEFT(FB$161,4)),AMV1træ!$H$16:$AF$16,AMV1træ!$H54:$AF54)*FB$183)</f>
        <v>0</v>
      </c>
      <c r="FC162" s="431">
        <f ca="1">IF(Sammenligning!$G$9="GJ",1,(1/3.6))*(LOOKUP(_xlfn.NUMBERVALUE(LEFT(FC$161,4)),AMV1træ!$H$16:$AF$16,AMV1træ!$H54:$AF54)*FC$183)</f>
        <v>0</v>
      </c>
      <c r="FD162" s="431">
        <f ca="1">IF(Sammenligning!$G$9="GJ",1,(1/3.6))*(LOOKUP(_xlfn.NUMBERVALUE(LEFT(FD$161,4)),AMV1træ!$H$16:$AF$16,AMV1træ!$H54:$AF54)*FD$183)</f>
        <v>0</v>
      </c>
      <c r="FE162" s="431">
        <f ca="1">IF(Sammenligning!$G$9="GJ",1,(1/3.6))*(LOOKUP(_xlfn.NUMBERVALUE(LEFT(FE$161,4)),AMV1træ!$H$16:$AF$16,AMV1træ!$H54:$AF54)*FE$183)</f>
        <v>0</v>
      </c>
      <c r="FF162" s="431">
        <f ca="1">IF(Sammenligning!$G$9="GJ",1,(1/3.6))*(LOOKUP(_xlfn.NUMBERVALUE(LEFT(FF$161,4)),AMV1træ!$H$16:$AF$16,AMV1træ!$H54:$AF54)*FF$183)</f>
        <v>0</v>
      </c>
      <c r="FG162" s="431">
        <f ca="1">IF(Sammenligning!$G$9="GJ",1,(1/3.6))*(LOOKUP(_xlfn.NUMBERVALUE(LEFT(FG$161,4)),AMV1træ!$H$16:$AF$16,AMV1træ!$H54:$AF54)*FG$183)</f>
        <v>0</v>
      </c>
      <c r="FH162" s="431">
        <f ca="1">IF(Sammenligning!$G$9="GJ",1,(1/3.6))*(LOOKUP(_xlfn.NUMBERVALUE(LEFT(FH$161,4)),AMV1træ!$H$16:$AF$16,AMV1træ!$H54:$AF54)*FH$183)</f>
        <v>0</v>
      </c>
      <c r="FI162" s="431">
        <f ca="1">IF(Sammenligning!$G$9="GJ",1,(1/3.6))*(LOOKUP(_xlfn.NUMBERVALUE(LEFT(FI$161,4)),AMV1træ!$H$16:$AF$16,AMV1træ!$H54:$AF54)*FI$183)</f>
        <v>0</v>
      </c>
      <c r="FJ162" s="431">
        <f ca="1">IF(Sammenligning!$G$9="GJ",1,(1/3.6))*(LOOKUP(_xlfn.NUMBERVALUE(LEFT(FJ$161,4)),AMV1træ!$H$16:$AF$16,AMV1træ!$H54:$AF54)*FJ$183)</f>
        <v>0</v>
      </c>
      <c r="FK162" s="431">
        <f ca="1">IF(Sammenligning!$G$9="GJ",1,(1/3.6))*(LOOKUP(_xlfn.NUMBERVALUE(LEFT(FK$161,4)),AMV1træ!$H$16:$AF$16,AMV1træ!$H54:$AF54)*FK$183)</f>
        <v>0</v>
      </c>
      <c r="FL162" s="431">
        <f ca="1">IF(Sammenligning!$G$9="GJ",1,(1/3.6))*(LOOKUP(_xlfn.NUMBERVALUE(LEFT(FL$161,4)),AMV1træ!$H$16:$AF$16,AMV1træ!$H54:$AF54)*FL$183)</f>
        <v>0</v>
      </c>
      <c r="FM162" s="431">
        <f ca="1">IF(Sammenligning!$G$9="GJ",1,(1/3.6))*(LOOKUP(_xlfn.NUMBERVALUE(LEFT(FM$161,4)),AMV1træ!$H$16:$AF$16,AMV1træ!$H54:$AF54)*FM$183)</f>
        <v>0</v>
      </c>
      <c r="FN162" s="431">
        <f ca="1">IF(Sammenligning!$G$9="GJ",1,(1/3.6))*(LOOKUP(_xlfn.NUMBERVALUE(LEFT(FN$161,4)),AMV1træ!$H$16:$AF$16,AMV1træ!$H54:$AF54)*FN$183)</f>
        <v>0</v>
      </c>
      <c r="FO162" s="431">
        <f ca="1">IF(Sammenligning!$G$9="GJ",1,(1/3.6))*(LOOKUP(_xlfn.NUMBERVALUE(LEFT(FO$161,4)),AMV1træ!$H$16:$AF$16,AMV1træ!$H54:$AF54)*FO$183)</f>
        <v>0</v>
      </c>
      <c r="FP162" s="431">
        <f ca="1">IF(Sammenligning!$G$9="GJ",1,(1/3.6))*(LOOKUP(_xlfn.NUMBERVALUE(LEFT(FP$161,4)),AMV1træ!$H$16:$AF$16,AMV1træ!$H54:$AF54)*FP$183)</f>
        <v>0</v>
      </c>
      <c r="FQ162" s="431">
        <f ca="1">IF(Sammenligning!$G$9="GJ",1,(1/3.6))*(LOOKUP(_xlfn.NUMBERVALUE(LEFT(FQ$161,4)),AMV1træ!$H$16:$AF$16,AMV1træ!$H54:$AF54)*FQ$183)</f>
        <v>0</v>
      </c>
      <c r="FR162" s="431">
        <f ca="1">IF(Sammenligning!$G$9="GJ",1,(1/3.6))*(LOOKUP(_xlfn.NUMBERVALUE(LEFT(FR$161,4)),AMV1træ!$H$16:$AF$16,AMV1træ!$H54:$AF54)*FR$183)</f>
        <v>0</v>
      </c>
      <c r="FS162" s="431">
        <f ca="1">IF(Sammenligning!$G$9="GJ",1,(1/3.6))*(LOOKUP(_xlfn.NUMBERVALUE(LEFT(FS$161,4)),AMV1træ!$H$16:$AF$16,AMV1træ!$H54:$AF54)*FS$183)</f>
        <v>0</v>
      </c>
      <c r="FT162" s="431">
        <f ca="1">IF(Sammenligning!$G$9="GJ",1,(1/3.6))*(LOOKUP(_xlfn.NUMBERVALUE(LEFT(FT$161,4)),AMV1træ!$H$16:$AF$16,AMV1træ!$H54:$AF54)*FT$183)</f>
        <v>0</v>
      </c>
      <c r="FU162" s="431">
        <f ca="1">IF(Sammenligning!$G$9="GJ",1,(1/3.6))*(LOOKUP(_xlfn.NUMBERVALUE(LEFT(FU$161,4)),AMV1træ!$H$16:$AF$16,AMV1træ!$H54:$AF54)*FU$183)</f>
        <v>0</v>
      </c>
      <c r="FV162" s="431">
        <f ca="1">IF(Sammenligning!$G$9="GJ",1,(1/3.6))*(LOOKUP(_xlfn.NUMBERVALUE(LEFT(FV$161,4)),AMV1træ!$H$16:$AF$16,AMV1træ!$H54:$AF54)*FV$183)</f>
        <v>0</v>
      </c>
      <c r="FW162" s="431">
        <f ca="1">IF(Sammenligning!$G$9="GJ",1,(1/3.6))*(LOOKUP(_xlfn.NUMBERVALUE(LEFT(FW$161,4)),AMV1træ!$H$16:$AF$16,AMV1træ!$H54:$AF54)*FW$183)</f>
        <v>0</v>
      </c>
      <c r="FX162" s="431">
        <f ca="1">IF(Sammenligning!$G$9="GJ",1,(1/3.6))*(LOOKUP(_xlfn.NUMBERVALUE(LEFT(FX$161,4)),AMV1træ!$H$16:$AF$16,AMV1træ!$H54:$AF54)*FX$183)</f>
        <v>0</v>
      </c>
      <c r="FY162" s="431">
        <f ca="1">IF(Sammenligning!$G$9="GJ",1,(1/3.6))*(LOOKUP(_xlfn.NUMBERVALUE(LEFT(FY$161,4)),AMV1træ!$H$16:$AF$16,AMV1træ!$H54:$AF54)*FY$183)</f>
        <v>0</v>
      </c>
      <c r="FZ162" s="431">
        <f ca="1">IF(Sammenligning!$G$9="GJ",1,(1/3.6))*(LOOKUP(_xlfn.NUMBERVALUE(LEFT(FZ$161,4)),AMV1træ!$H$16:$AF$16,AMV1træ!$H54:$AF54)*FZ$183)</f>
        <v>0</v>
      </c>
      <c r="GA162" s="431">
        <f ca="1">IF(Sammenligning!$G$9="GJ",1,(1/3.6))*(LOOKUP(_xlfn.NUMBERVALUE(LEFT(GA$161,4)),AMV1træ!$H$16:$AF$16,AMV1træ!$H54:$AF54)*GA$183)</f>
        <v>0</v>
      </c>
      <c r="GB162" s="431">
        <f ca="1">IF(Sammenligning!$G$9="GJ",1,(1/3.6))*(LOOKUP(_xlfn.NUMBERVALUE(LEFT(GB$161,4)),AMV1træ!$H$16:$AF$16,AMV1træ!$H54:$AF54)*GB$183)</f>
        <v>0</v>
      </c>
      <c r="GC162" s="431">
        <f ca="1">IF(Sammenligning!$G$9="GJ",1,(1/3.6))*(LOOKUP(_xlfn.NUMBERVALUE(LEFT(GC$161,4)),AMV1træ!$H$16:$AF$16,AMV1træ!$H54:$AF54)*GC$183)</f>
        <v>0</v>
      </c>
      <c r="GD162" s="431">
        <f ca="1">IF(Sammenligning!$G$9="GJ",1,(1/3.6))*(LOOKUP(_xlfn.NUMBERVALUE(LEFT(GD$161,4)),AMV1træ!$H$16:$AF$16,AMV1træ!$H54:$AF54)*GD$183)</f>
        <v>0</v>
      </c>
      <c r="GE162" s="431">
        <f ca="1">IF(Sammenligning!$G$9="GJ",1,(1/3.6))*(LOOKUP(_xlfn.NUMBERVALUE(LEFT(GE$161,4)),AMV1træ!$H$16:$AF$16,AMV1træ!$H54:$AF54)*GE$183)</f>
        <v>0</v>
      </c>
      <c r="GF162" s="431">
        <f ca="1">IF(Sammenligning!$G$9="GJ",1,(1/3.6))*(LOOKUP(_xlfn.NUMBERVALUE(LEFT(GF$161,4)),AMV1træ!$H$16:$AF$16,AMV1træ!$H54:$AF54)*GF$183)</f>
        <v>0</v>
      </c>
      <c r="GG162" s="431">
        <f ca="1">IF(Sammenligning!$G$9="GJ",1,(1/3.6))*(LOOKUP(_xlfn.NUMBERVALUE(LEFT(GG$161,4)),AMV1træ!$H$16:$AF$16,AMV1træ!$H54:$AF54)*GG$183)</f>
        <v>0</v>
      </c>
      <c r="GH162" s="431">
        <f ca="1">IF(Sammenligning!$G$9="GJ",1,(1/3.6))*(LOOKUP(_xlfn.NUMBERVALUE(LEFT(GH$161,4)),AMV1træ!$H$16:$AF$16,AMV1træ!$H54:$AF54)*GH$183)</f>
        <v>0</v>
      </c>
      <c r="GI162" s="431">
        <f ca="1">IF(Sammenligning!$G$9="GJ",1,(1/3.6))*(LOOKUP(_xlfn.NUMBERVALUE(LEFT(GI$161,4)),AMV1træ!$H$16:$AF$16,AMV1træ!$H54:$AF54)*GI$183)</f>
        <v>0</v>
      </c>
      <c r="GJ162" s="431">
        <f ca="1">IF(Sammenligning!$G$9="GJ",1,(1/3.6))*(LOOKUP(_xlfn.NUMBERVALUE(LEFT(GJ$161,4)),AMV1træ!$H$16:$AF$16,AMV1træ!$H54:$AF54)*GJ$183)</f>
        <v>0</v>
      </c>
      <c r="GK162" s="431">
        <f ca="1">IF(Sammenligning!$G$9="GJ",1,(1/3.6))*(LOOKUP(_xlfn.NUMBERVALUE(LEFT(GK$161,4)),AMV1træ!$H$16:$AF$16,AMV1træ!$H54:$AF54)*GK$183)</f>
        <v>0</v>
      </c>
      <c r="GL162" s="431">
        <f ca="1">IF(Sammenligning!$G$9="GJ",1,(1/3.6))*(LOOKUP(_xlfn.NUMBERVALUE(LEFT(GL$161,4)),AMV1træ!$H$16:$AF$16,AMV1træ!$H54:$AF54)*GL$183)</f>
        <v>0</v>
      </c>
      <c r="GM162" s="431">
        <f ca="1">IF(Sammenligning!$G$9="GJ",1,(1/3.6))*(LOOKUP(_xlfn.NUMBERVALUE(LEFT(GM$161,4)),AMV1træ!$H$16:$AF$16,AMV1træ!$H54:$AF54)*GM$183)</f>
        <v>0</v>
      </c>
      <c r="GN162" s="431">
        <f ca="1">IF(Sammenligning!$G$9="GJ",1,(1/3.6))*(LOOKUP(_xlfn.NUMBERVALUE(LEFT(GN$161,4)),AMV1træ!$H$16:$AF$16,AMV1træ!$H54:$AF54)*GN$183)</f>
        <v>0</v>
      </c>
      <c r="GO162" s="431">
        <f ca="1">IF(Sammenligning!$G$9="GJ",1,(1/3.6))*(LOOKUP(_xlfn.NUMBERVALUE(LEFT(GO$161,4)),AMV1træ!$H$16:$AF$16,AMV1træ!$H54:$AF54)*GO$183)</f>
        <v>0</v>
      </c>
      <c r="GP162" s="431">
        <f ca="1">IF(Sammenligning!$G$9="GJ",1,(1/3.6))*(LOOKUP(_xlfn.NUMBERVALUE(LEFT(GP$161,4)),AMV1træ!$H$16:$AF$16,AMV1træ!$H54:$AF54)*GP$183)</f>
        <v>0</v>
      </c>
      <c r="GQ162" s="431">
        <f ca="1">IF(Sammenligning!$G$9="GJ",1,(1/3.6))*(LOOKUP(_xlfn.NUMBERVALUE(LEFT(GQ$161,4)),AMV1træ!$H$16:$AF$16,AMV1træ!$H54:$AF54)*GQ$183)</f>
        <v>0</v>
      </c>
      <c r="GR162" s="431">
        <f ca="1">IF(Sammenligning!$G$9="GJ",1,(1/3.6))*(LOOKUP(_xlfn.NUMBERVALUE(LEFT(GR$161,4)),AMV1træ!$H$16:$AF$16,AMV1træ!$H54:$AF54)*GR$183)</f>
        <v>0</v>
      </c>
      <c r="GS162" s="431">
        <f ca="1">IF(Sammenligning!$G$9="GJ",1,(1/3.6))*(LOOKUP(_xlfn.NUMBERVALUE(LEFT(GS$161,4)),AMV1træ!$H$16:$AF$16,AMV1træ!$H54:$AF54)*GS$183)</f>
        <v>0</v>
      </c>
      <c r="GT162" s="431">
        <f ca="1">IF(Sammenligning!$G$9="GJ",1,(1/3.6))*(LOOKUP(_xlfn.NUMBERVALUE(LEFT(GT$161,4)),AMV1træ!$H$16:$AF$16,AMV1træ!$H54:$AF54)*GT$183)</f>
        <v>0</v>
      </c>
      <c r="GU162" s="431">
        <f ca="1">IF(Sammenligning!$G$9="GJ",1,(1/3.6))*(LOOKUP(_xlfn.NUMBERVALUE(LEFT(GU$161,4)),AMV1træ!$H$16:$AF$16,AMV1træ!$H54:$AF54)*GU$183)</f>
        <v>0</v>
      </c>
      <c r="GV162" s="431">
        <f ca="1">IF(Sammenligning!$G$9="GJ",1,(1/3.6))*(LOOKUP(_xlfn.NUMBERVALUE(LEFT(GV$161,4)),AMV1træ!$H$16:$AF$16,AMV1træ!$H54:$AF54)*GV$183)</f>
        <v>0</v>
      </c>
      <c r="GW162" s="431">
        <f ca="1">IF(Sammenligning!$G$9="GJ",1,(1/3.6))*(LOOKUP(_xlfn.NUMBERVALUE(LEFT(GW$161,4)),AMV1træ!$H$16:$AF$16,AMV1træ!$H54:$AF54)*GW$183)</f>
        <v>0</v>
      </c>
      <c r="GX162" s="431">
        <f ca="1">IF(Sammenligning!$G$9="GJ",1,(1/3.6))*(LOOKUP(_xlfn.NUMBERVALUE(LEFT(GX$161,4)),AMV1træ!$H$16:$AF$16,AMV1træ!$H54:$AF54)*GX$183)</f>
        <v>0</v>
      </c>
      <c r="GY162" s="431">
        <f ca="1">IF(Sammenligning!$G$9="GJ",1,(1/3.6))*(LOOKUP(_xlfn.NUMBERVALUE(LEFT(GY$161,4)),AMV1træ!$H$16:$AF$16,AMV1træ!$H54:$AF54)*GY$183)</f>
        <v>0</v>
      </c>
      <c r="GZ162" s="431">
        <f ca="1">IF(Sammenligning!$G$9="GJ",1,(1/3.6))*(LOOKUP(_xlfn.NUMBERVALUE(LEFT(GZ$161,4)),AMV1træ!$H$16:$AF$16,AMV1træ!$H54:$AF54)*GZ$183)</f>
        <v>0</v>
      </c>
      <c r="HA162" s="431">
        <f ca="1">IF(Sammenligning!$G$9="GJ",1,(1/3.6))*(LOOKUP(_xlfn.NUMBERVALUE(LEFT(HA$161,4)),AMV1træ!$H$16:$AF$16,AMV1træ!$H54:$AF54)*HA$183)</f>
        <v>0</v>
      </c>
      <c r="HB162" s="431">
        <f ca="1">IF(Sammenligning!$G$9="GJ",1,(1/3.6))*(LOOKUP(_xlfn.NUMBERVALUE(LEFT(HB$161,4)),AMV1træ!$H$16:$AF$16,AMV1træ!$H54:$AF54)*HB$183)</f>
        <v>0</v>
      </c>
      <c r="HC162" s="431">
        <f ca="1">IF(Sammenligning!$G$9="GJ",1,(1/3.6))*(LOOKUP(_xlfn.NUMBERVALUE(LEFT(HC$161,4)),AMV1træ!$H$16:$AF$16,AMV1træ!$H54:$AF54)*HC$183)</f>
        <v>0</v>
      </c>
      <c r="HD162" s="431">
        <f ca="1">IF(Sammenligning!$G$9="GJ",1,(1/3.6))*(LOOKUP(_xlfn.NUMBERVALUE(LEFT(HD$161,4)),AMV1træ!$H$16:$AF$16,AMV1træ!$H54:$AF54)*HD$183)</f>
        <v>0</v>
      </c>
      <c r="HE162" s="431">
        <f ca="1">IF(Sammenligning!$G$9="GJ",1,(1/3.6))*(LOOKUP(_xlfn.NUMBERVALUE(LEFT(HE$161,4)),AMV1træ!$H$16:$AF$16,AMV1træ!$H54:$AF54)*HE$183)</f>
        <v>0</v>
      </c>
      <c r="HF162" s="431">
        <f ca="1">IF(Sammenligning!$G$9="GJ",1,(1/3.6))*(LOOKUP(_xlfn.NUMBERVALUE(LEFT(HF$161,4)),AMV1træ!$H$16:$AF$16,AMV1træ!$H54:$AF54)*HF$183)</f>
        <v>0</v>
      </c>
      <c r="HG162" s="431">
        <f ca="1">IF(Sammenligning!$G$9="GJ",1,(1/3.6))*(LOOKUP(_xlfn.NUMBERVALUE(LEFT(HG$161,4)),AMV1træ!$H$16:$AF$16,AMV1træ!$H54:$AF54)*HG$183)</f>
        <v>0</v>
      </c>
      <c r="HH162" s="431">
        <f ca="1">IF(Sammenligning!$G$9="GJ",1,(1/3.6))*(LOOKUP(_xlfn.NUMBERVALUE(LEFT(HH$161,4)),AMV1træ!$H$16:$AF$16,AMV1træ!$H54:$AF54)*HH$183)</f>
        <v>0</v>
      </c>
      <c r="HI162" s="431">
        <f ca="1">IF(Sammenligning!$G$9="GJ",1,(1/3.6))*(LOOKUP(_xlfn.NUMBERVALUE(LEFT(HI$161,4)),AMV1træ!$H$16:$AF$16,AMV1træ!$H54:$AF54)*HI$183)</f>
        <v>0</v>
      </c>
      <c r="HJ162" s="431">
        <f ca="1">IF(Sammenligning!$G$9="GJ",1,(1/3.6))*(LOOKUP(_xlfn.NUMBERVALUE(LEFT(HJ$161,4)),AMV1træ!$H$16:$AF$16,AMV1træ!$H54:$AF54)*HJ$183)</f>
        <v>0</v>
      </c>
      <c r="HK162" s="431">
        <f ca="1">IF(Sammenligning!$G$9="GJ",1,(1/3.6))*(LOOKUP(_xlfn.NUMBERVALUE(LEFT(HK$161,4)),AMV1træ!$H$16:$AF$16,AMV1træ!$H54:$AF54)*HK$183)</f>
        <v>0</v>
      </c>
      <c r="HL162" s="431">
        <f ca="1">IF(Sammenligning!$G$9="GJ",1,(1/3.6))*(LOOKUP(_xlfn.NUMBERVALUE(LEFT(HL$161,4)),AMV1træ!$H$16:$AF$16,AMV1træ!$H54:$AF54)*HL$183)</f>
        <v>0</v>
      </c>
      <c r="HM162" s="431">
        <f ca="1">IF(Sammenligning!$G$9="GJ",1,(1/3.6))*(LOOKUP(_xlfn.NUMBERVALUE(LEFT(HM$161,4)),AMV1træ!$H$16:$AF$16,AMV1træ!$H54:$AF54)*HM$183)</f>
        <v>0</v>
      </c>
      <c r="HN162" s="431">
        <f ca="1">IF(Sammenligning!$G$9="GJ",1,(1/3.6))*(LOOKUP(_xlfn.NUMBERVALUE(LEFT(HN$161,4)),AMV1træ!$H$16:$AF$16,AMV1træ!$H54:$AF54)*HN$183)</f>
        <v>0</v>
      </c>
      <c r="HO162" s="431">
        <f ca="1">IF(Sammenligning!$G$9="GJ",1,(1/3.6))*(LOOKUP(_xlfn.NUMBERVALUE(LEFT(HO$161,4)),AMV1træ!$H$16:$AF$16,AMV1træ!$H54:$AF54)*HO$183)</f>
        <v>0</v>
      </c>
      <c r="HP162" s="431">
        <f ca="1">IF(Sammenligning!$G$9="GJ",1,(1/3.6))*(LOOKUP(_xlfn.NUMBERVALUE(LEFT(HP$161,4)),AMV1træ!$H$16:$AF$16,AMV1træ!$H54:$AF54)*HP$183)</f>
        <v>0</v>
      </c>
      <c r="HQ162" s="431">
        <f ca="1">IF(Sammenligning!$G$9="GJ",1,(1/3.6))*(LOOKUP(_xlfn.NUMBERVALUE(LEFT(HQ$161,4)),AMV1træ!$H$16:$AF$16,AMV1træ!$H54:$AF54)*HQ$183)</f>
        <v>0</v>
      </c>
      <c r="HR162" s="431">
        <f ca="1">IF(Sammenligning!$G$9="GJ",1,(1/3.6))*(LOOKUP(_xlfn.NUMBERVALUE(LEFT(HR$161,4)),AMV1træ!$H$16:$AF$16,AMV1træ!$H54:$AF54)*HR$183)</f>
        <v>0</v>
      </c>
      <c r="HS162" s="431">
        <f ca="1">IF(Sammenligning!$G$9="GJ",1,(1/3.6))*(LOOKUP(_xlfn.NUMBERVALUE(LEFT(HS$161,4)),AMV1træ!$H$16:$AF$16,AMV1træ!$H54:$AF54)*HS$183)</f>
        <v>0</v>
      </c>
      <c r="HT162" s="431">
        <f ca="1">IF(Sammenligning!$G$9="GJ",1,(1/3.6))*(LOOKUP(_xlfn.NUMBERVALUE(LEFT(HT$161,4)),AMV1træ!$H$16:$AF$16,AMV1træ!$H54:$AF54)*HT$183)</f>
        <v>0</v>
      </c>
      <c r="HU162" s="431">
        <f ca="1">IF(Sammenligning!$G$9="GJ",1,(1/3.6))*(LOOKUP(_xlfn.NUMBERVALUE(LEFT(HU$161,4)),AMV1træ!$H$16:$AF$16,AMV1træ!$H54:$AF54)*HU$183)</f>
        <v>0</v>
      </c>
      <c r="HV162" s="431">
        <f ca="1">IF(Sammenligning!$G$9="GJ",1,(1/3.6))*(LOOKUP(_xlfn.NUMBERVALUE(LEFT(HV$161,4)),AMV1træ!$H$16:$AF$16,AMV1træ!$H54:$AF54)*HV$183)</f>
        <v>0</v>
      </c>
      <c r="HW162" s="431">
        <f ca="1">IF(Sammenligning!$G$9="GJ",1,(1/3.6))*(LOOKUP(_xlfn.NUMBERVALUE(LEFT(HW$161,4)),AMV1træ!$H$16:$AF$16,AMV1træ!$H54:$AF54)*HW$183)</f>
        <v>0</v>
      </c>
      <c r="HX162" s="431">
        <f ca="1">IF(Sammenligning!$G$9="GJ",1,(1/3.6))*(LOOKUP(_xlfn.NUMBERVALUE(LEFT(HX$161,4)),AMV1træ!$H$16:$AF$16,AMV1træ!$H54:$AF54)*HX$183)</f>
        <v>0</v>
      </c>
      <c r="HY162" s="431">
        <f ca="1">IF(Sammenligning!$G$9="GJ",1,(1/3.6))*(LOOKUP(_xlfn.NUMBERVALUE(LEFT(HY$161,4)),AMV1træ!$H$16:$AF$16,AMV1træ!$H54:$AF54)*HY$183)</f>
        <v>0</v>
      </c>
      <c r="HZ162" s="431">
        <f ca="1">IF(Sammenligning!$G$9="GJ",1,(1/3.6))*(LOOKUP(_xlfn.NUMBERVALUE(LEFT(HZ$161,4)),AMV1træ!$H$16:$AF$16,AMV1træ!$H54:$AF54)*HZ$183)</f>
        <v>0</v>
      </c>
      <c r="IA162" s="431">
        <f ca="1">IF(Sammenligning!$G$9="GJ",1,(1/3.6))*(LOOKUP(_xlfn.NUMBERVALUE(LEFT(IA$161,4)),AMV1træ!$H$16:$AF$16,AMV1træ!$H54:$AF54)*IA$183)</f>
        <v>0</v>
      </c>
      <c r="IB162" s="431">
        <f ca="1">IF(Sammenligning!$G$9="GJ",1,(1/3.6))*(LOOKUP(_xlfn.NUMBERVALUE(LEFT(IB$161,4)),AMV1træ!$H$16:$AF$16,AMV1træ!$H54:$AF54)*IB$183)</f>
        <v>0</v>
      </c>
      <c r="IC162" s="431">
        <f ca="1">IF(Sammenligning!$G$9="GJ",1,(1/3.6))*(LOOKUP(_xlfn.NUMBERVALUE(LEFT(IC$161,4)),AMV1træ!$H$16:$AF$16,AMV1træ!$H54:$AF54)*IC$183)</f>
        <v>0</v>
      </c>
      <c r="ID162" s="431">
        <f ca="1">IF(Sammenligning!$G$9="GJ",1,(1/3.6))*(LOOKUP(_xlfn.NUMBERVALUE(LEFT(ID$161,4)),AMV1træ!$H$16:$AF$16,AMV1træ!$H54:$AF54)*ID$183)</f>
        <v>0</v>
      </c>
      <c r="IE162" s="431">
        <f ca="1">IF(Sammenligning!$G$9="GJ",1,(1/3.6))*(LOOKUP(_xlfn.NUMBERVALUE(LEFT(IE$161,4)),AMV1træ!$H$16:$AF$16,AMV1træ!$H54:$AF54)*IE$183)</f>
        <v>0</v>
      </c>
      <c r="IF162" s="431">
        <f ca="1">IF(Sammenligning!$G$9="GJ",1,(1/3.6))*(LOOKUP(_xlfn.NUMBERVALUE(LEFT(IF$161,4)),AMV1træ!$H$16:$AF$16,AMV1træ!$H54:$AF54)*IF$183)</f>
        <v>0</v>
      </c>
      <c r="IG162" s="431">
        <f ca="1">IF(Sammenligning!$G$9="GJ",1,(1/3.6))*(LOOKUP(_xlfn.NUMBERVALUE(LEFT(IG$161,4)),AMV1træ!$H$16:$AF$16,AMV1træ!$H54:$AF54)*IG$183)</f>
        <v>0</v>
      </c>
      <c r="IH162" s="431">
        <f ca="1">IF(Sammenligning!$G$9="GJ",1,(1/3.6))*(LOOKUP(_xlfn.NUMBERVALUE(LEFT(IH$161,4)),AMV1træ!$H$16:$AF$16,AMV1træ!$H54:$AF54)*IH$183)</f>
        <v>0</v>
      </c>
      <c r="II162" s="431">
        <f ca="1">IF(Sammenligning!$G$9="GJ",1,(1/3.6))*(LOOKUP(_xlfn.NUMBERVALUE(LEFT(II$161,4)),AMV1træ!$H$16:$AF$16,AMV1træ!$H54:$AF54)*II$183)</f>
        <v>0</v>
      </c>
      <c r="IJ162" s="431">
        <f ca="1">IF(Sammenligning!$G$9="GJ",1,(1/3.6))*(LOOKUP(_xlfn.NUMBERVALUE(LEFT(IJ$161,4)),AMV1træ!$H$16:$AF$16,AMV1træ!$H54:$AF54)*IJ$183)</f>
        <v>0</v>
      </c>
      <c r="IK162" s="431">
        <f ca="1">IF(Sammenligning!$G$9="GJ",1,(1/3.6))*(LOOKUP(_xlfn.NUMBERVALUE(LEFT(IK$161,4)),AMV1træ!$H$16:$AF$16,AMV1træ!$H54:$AF54)*IK$183)</f>
        <v>0</v>
      </c>
      <c r="IL162" s="431">
        <f ca="1">IF(Sammenligning!$G$9="GJ",1,(1/3.6))*(LOOKUP(_xlfn.NUMBERVALUE(LEFT(IL$161,4)),AMV1træ!$H$16:$AF$16,AMV1træ!$H54:$AF54)*IL$183)</f>
        <v>0</v>
      </c>
      <c r="IM162" s="431">
        <f ca="1">IF(Sammenligning!$G$9="GJ",1,(1/3.6))*(LOOKUP(_xlfn.NUMBERVALUE(LEFT(IM$161,4)),AMV1træ!$H$16:$AF$16,AMV1træ!$H54:$AF54)*IM$183)</f>
        <v>0</v>
      </c>
      <c r="IN162" s="431">
        <f ca="1">IF(Sammenligning!$G$9="GJ",1,(1/3.6))*(LOOKUP(_xlfn.NUMBERVALUE(LEFT(IN$161,4)),AMV1træ!$H$16:$AF$16,AMV1træ!$H54:$AF54)*IN$183)</f>
        <v>0</v>
      </c>
      <c r="IO162" s="431">
        <f ca="1">IF(Sammenligning!$G$9="GJ",1,(1/3.6))*(LOOKUP(_xlfn.NUMBERVALUE(LEFT(IO$161,4)),AMV1træ!$H$16:$AF$16,AMV1træ!$H54:$AF54)*IO$183)</f>
        <v>0</v>
      </c>
      <c r="IP162" s="431">
        <f ca="1">IF(Sammenligning!$G$9="GJ",1,(1/3.6))*(LOOKUP(_xlfn.NUMBERVALUE(LEFT(IP$161,4)),AMV1træ!$H$16:$AF$16,AMV1træ!$H54:$AF54)*IP$183)</f>
        <v>0</v>
      </c>
      <c r="IQ162" s="431">
        <f ca="1">IF(Sammenligning!$G$9="GJ",1,(1/3.6))*(LOOKUP(_xlfn.NUMBERVALUE(LEFT(IQ$161,4)),AMV1træ!$H$16:$AF$16,AMV1træ!$H54:$AF54)*IQ$183)</f>
        <v>0</v>
      </c>
      <c r="IR162" s="431">
        <f ca="1">IF(Sammenligning!$G$9="GJ",1,(1/3.6))*(LOOKUP(_xlfn.NUMBERVALUE(LEFT(IR$161,4)),AMV1træ!$H$16:$AF$16,AMV1træ!$H54:$AF54)*IR$183)</f>
        <v>0</v>
      </c>
      <c r="IS162" s="431">
        <f ca="1">IF(Sammenligning!$G$9="GJ",1,(1/3.6))*(LOOKUP(_xlfn.NUMBERVALUE(LEFT(IS$161,4)),AMV1træ!$H$16:$AF$16,AMV1træ!$H54:$AF54)*IS$183)</f>
        <v>0</v>
      </c>
      <c r="IT162" s="431">
        <f ca="1">IF(Sammenligning!$G$9="GJ",1,(1/3.6))*(LOOKUP(_xlfn.NUMBERVALUE(LEFT(IT$161,4)),AMV1træ!$H$16:$AF$16,AMV1træ!$H54:$AF54)*IT$183)</f>
        <v>0</v>
      </c>
      <c r="IU162" s="431">
        <f ca="1">IF(Sammenligning!$G$9="GJ",1,(1/3.6))*(LOOKUP(_xlfn.NUMBERVALUE(LEFT(IU$161,4)),AMV1træ!$H$16:$AF$16,AMV1træ!$H54:$AF54)*IU$183)</f>
        <v>0</v>
      </c>
      <c r="IV162" s="431">
        <f ca="1">IF(Sammenligning!$G$9="GJ",1,(1/3.6))*(LOOKUP(_xlfn.NUMBERVALUE(LEFT(IV$161,4)),AMV1træ!$H$16:$AF$16,AMV1træ!$H54:$AF54)*IV$183)</f>
        <v>0</v>
      </c>
      <c r="IW162" s="431">
        <f ca="1">IF(Sammenligning!$G$9="GJ",1,(1/3.6))*(LOOKUP(_xlfn.NUMBERVALUE(LEFT(IW$161,4)),AMV1træ!$H$16:$AF$16,AMV1træ!$H54:$AF54)*IW$183)</f>
        <v>0</v>
      </c>
      <c r="IX162" s="431">
        <f ca="1">IF(Sammenligning!$G$9="GJ",1,(1/3.6))*(LOOKUP(_xlfn.NUMBERVALUE(LEFT(IX$161,4)),AMV1træ!$H$16:$AF$16,AMV1træ!$H54:$AF54)*IX$183)</f>
        <v>0</v>
      </c>
      <c r="IY162" s="431">
        <f ca="1">IF(Sammenligning!$G$9="GJ",1,(1/3.6))*(LOOKUP(_xlfn.NUMBERVALUE(LEFT(IY$161,4)),AMV1træ!$H$16:$AF$16,AMV1træ!$H54:$AF54)*IY$183)</f>
        <v>0</v>
      </c>
      <c r="IZ162" s="431">
        <f ca="1">IF(Sammenligning!$G$9="GJ",1,(1/3.6))*(LOOKUP(_xlfn.NUMBERVALUE(LEFT(IZ$161,4)),AMV1træ!$H$16:$AF$16,AMV1træ!$H54:$AF54)*IZ$183)</f>
        <v>0</v>
      </c>
      <c r="JA162" s="431">
        <f ca="1">IF(Sammenligning!$G$9="GJ",1,(1/3.6))*(LOOKUP(_xlfn.NUMBERVALUE(LEFT(JA$161,4)),AMV1træ!$H$16:$AF$16,AMV1træ!$H54:$AF54)*JA$183)</f>
        <v>0</v>
      </c>
      <c r="JB162" s="431">
        <f ca="1">IF(Sammenligning!$G$9="GJ",1,(1/3.6))*(LOOKUP(_xlfn.NUMBERVALUE(LEFT(JB$161,4)),AMV1træ!$H$16:$AF$16,AMV1træ!$H54:$AF54)*JB$183)</f>
        <v>0</v>
      </c>
      <c r="JC162" s="431">
        <f ca="1">IF(Sammenligning!$G$9="GJ",1,(1/3.6))*(LOOKUP(_xlfn.NUMBERVALUE(LEFT(JC$161,4)),AMV1træ!$H$16:$AF$16,AMV1træ!$H54:$AF54)*JC$183)</f>
        <v>0</v>
      </c>
      <c r="JD162" s="431">
        <f ca="1">IF(Sammenligning!$G$9="GJ",1,(1/3.6))*(LOOKUP(_xlfn.NUMBERVALUE(LEFT(JD$161,4)),AMV1træ!$H$16:$AF$16,AMV1træ!$H54:$AF54)*JD$183)</f>
        <v>0</v>
      </c>
      <c r="JE162" s="431">
        <f ca="1">IF(Sammenligning!$G$9="GJ",1,(1/3.6))*(LOOKUP(_xlfn.NUMBERVALUE(LEFT(JE$161,4)),AMV1træ!$H$16:$AF$16,AMV1træ!$H54:$AF54)*JE$183)</f>
        <v>0</v>
      </c>
      <c r="JF162" s="431">
        <f ca="1">IF(Sammenligning!$G$9="GJ",1,(1/3.6))*(LOOKUP(_xlfn.NUMBERVALUE(LEFT(JF$161,4)),AMV1træ!$H$16:$AF$16,AMV1træ!$H54:$AF54)*JF$183)</f>
        <v>0</v>
      </c>
      <c r="JG162" s="431">
        <f ca="1">IF(Sammenligning!$G$9="GJ",1,(1/3.6))*(LOOKUP(_xlfn.NUMBERVALUE(LEFT(JG$161,4)),AMV1træ!$H$16:$AF$16,AMV1træ!$H54:$AF54)*JG$183)</f>
        <v>0</v>
      </c>
      <c r="JH162" s="431">
        <f ca="1">IF(Sammenligning!$G$9="GJ",1,(1/3.6))*(LOOKUP(_xlfn.NUMBERVALUE(LEFT(JH$161,4)),AMV1træ!$H$16:$AF$16,AMV1træ!$H54:$AF54)*JH$183)</f>
        <v>0</v>
      </c>
      <c r="JI162" s="431">
        <f ca="1">IF(Sammenligning!$G$9="GJ",1,(1/3.6))*(LOOKUP(_xlfn.NUMBERVALUE(LEFT(JI$161,4)),AMV1træ!$H$16:$AF$16,AMV1træ!$H54:$AF54)*JI$183)</f>
        <v>0</v>
      </c>
      <c r="JJ162" s="431">
        <f ca="1">IF(Sammenligning!$G$9="GJ",1,(1/3.6))*(LOOKUP(_xlfn.NUMBERVALUE(LEFT(JJ$161,4)),AMV1træ!$H$16:$AF$16,AMV1træ!$H54:$AF54)*JJ$183)</f>
        <v>0</v>
      </c>
      <c r="JK162" s="431">
        <f ca="1">IF(Sammenligning!$G$9="GJ",1,(1/3.6))*(LOOKUP(_xlfn.NUMBERVALUE(LEFT(JK$161,4)),AMV1træ!$H$16:$AF$16,AMV1træ!$H54:$AF54)*JK$183)</f>
        <v>0</v>
      </c>
      <c r="JL162" s="431">
        <f ca="1">IF(Sammenligning!$G$9="GJ",1,(1/3.6))*(LOOKUP(_xlfn.NUMBERVALUE(LEFT(JL$161,4)),AMV1træ!$H$16:$AF$16,AMV1træ!$H54:$AF54)*JL$183)</f>
        <v>0</v>
      </c>
      <c r="JM162" s="431">
        <f ca="1">IF(Sammenligning!$G$9="GJ",1,(1/3.6))*(LOOKUP(_xlfn.NUMBERVALUE(LEFT(JM$161,4)),AMV1træ!$H$16:$AF$16,AMV1træ!$H54:$AF54)*JM$183)</f>
        <v>0</v>
      </c>
      <c r="JN162" s="431">
        <f ca="1">IF(Sammenligning!$G$9="GJ",1,(1/3.6))*(LOOKUP(_xlfn.NUMBERVALUE(LEFT(JN$161,4)),AMV1træ!$H$16:$AF$16,AMV1træ!$H54:$AF54)*JN$183)</f>
        <v>0</v>
      </c>
      <c r="JO162" s="431">
        <f ca="1">IF(Sammenligning!$G$9="GJ",1,(1/3.6))*(LOOKUP(_xlfn.NUMBERVALUE(LEFT(JO$161,4)),AMV1træ!$H$16:$AF$16,AMV1træ!$H54:$AF54)*JO$183)</f>
        <v>0</v>
      </c>
      <c r="JP162" s="431">
        <f ca="1">IF(Sammenligning!$G$9="GJ",1,(1/3.6))*(LOOKUP(_xlfn.NUMBERVALUE(LEFT(JP$161,4)),AMV1træ!$H$16:$AF$16,AMV1træ!$H54:$AF54)*JP$183)</f>
        <v>0</v>
      </c>
      <c r="JQ162" s="431">
        <f ca="1">IF(Sammenligning!$G$9="GJ",1,(1/3.6))*(LOOKUP(_xlfn.NUMBERVALUE(LEFT(JQ$161,4)),AMV1træ!$H$16:$AF$16,AMV1træ!$H54:$AF54)*JQ$183)</f>
        <v>0</v>
      </c>
      <c r="JR162" s="431">
        <f ca="1">IF(Sammenligning!$G$9="GJ",1,(1/3.6))*(LOOKUP(_xlfn.NUMBERVALUE(LEFT(JR$161,4)),AMV1træ!$H$16:$AF$16,AMV1træ!$H54:$AF54)*JR$183)</f>
        <v>0</v>
      </c>
      <c r="JS162" s="431">
        <f ca="1">IF(Sammenligning!$G$9="GJ",1,(1/3.6))*(LOOKUP(_xlfn.NUMBERVALUE(LEFT(JS$161,4)),AMV1træ!$H$16:$AF$16,AMV1træ!$H54:$AF54)*JS$183)</f>
        <v>0</v>
      </c>
      <c r="JT162" s="431">
        <f ca="1">IF(Sammenligning!$G$9="GJ",1,(1/3.6))*(LOOKUP(_xlfn.NUMBERVALUE(LEFT(JT$161,4)),AMV1træ!$H$16:$AF$16,AMV1træ!$H54:$AF54)*JT$183)</f>
        <v>0</v>
      </c>
      <c r="JU162" s="431">
        <f ca="1">IF(Sammenligning!$G$9="GJ",1,(1/3.6))*(LOOKUP(_xlfn.NUMBERVALUE(LEFT(JU$161,4)),AMV1træ!$H$16:$AF$16,AMV1træ!$H54:$AF54)*JU$183)</f>
        <v>0</v>
      </c>
      <c r="JV162" s="431">
        <f ca="1">IF(Sammenligning!$G$9="GJ",1,(1/3.6))*(LOOKUP(_xlfn.NUMBERVALUE(LEFT(JV$161,4)),AMV1træ!$H$16:$AF$16,AMV1træ!$H54:$AF54)*JV$183)</f>
        <v>0</v>
      </c>
      <c r="JW162" s="431">
        <f ca="1">IF(Sammenligning!$G$9="GJ",1,(1/3.6))*(LOOKUP(_xlfn.NUMBERVALUE(LEFT(JW$161,4)),AMV1træ!$H$16:$AF$16,AMV1træ!$H54:$AF54)*JW$183)</f>
        <v>0</v>
      </c>
      <c r="JX162" s="431">
        <f ca="1">IF(Sammenligning!$G$9="GJ",1,(1/3.6))*(LOOKUP(_xlfn.NUMBERVALUE(LEFT(JX$161,4)),AMV1træ!$H$16:$AF$16,AMV1træ!$H54:$AF54)*JX$183)</f>
        <v>0</v>
      </c>
      <c r="JY162" s="431">
        <f ca="1">IF(Sammenligning!$G$9="GJ",1,(1/3.6))*(LOOKUP(_xlfn.NUMBERVALUE(LEFT(JY$161,4)),AMV1træ!$H$16:$AF$16,AMV1træ!$H54:$AF54)*JY$183)</f>
        <v>0</v>
      </c>
      <c r="JZ162" s="431">
        <f ca="1">IF(Sammenligning!$G$9="GJ",1,(1/3.6))*(LOOKUP(_xlfn.NUMBERVALUE(LEFT(JZ$161,4)),AMV1træ!$H$16:$AF$16,AMV1træ!$H54:$AF54)*JZ$183)</f>
        <v>0</v>
      </c>
      <c r="KA162" s="431">
        <f ca="1">IF(Sammenligning!$G$9="GJ",1,(1/3.6))*(LOOKUP(_xlfn.NUMBERVALUE(LEFT(KA$161,4)),AMV1træ!$H$16:$AF$16,AMV1træ!$H54:$AF54)*KA$183)</f>
        <v>0</v>
      </c>
      <c r="KB162" s="431">
        <f ca="1">IF(Sammenligning!$G$9="GJ",1,(1/3.6))*(LOOKUP(_xlfn.NUMBERVALUE(LEFT(KB$161,4)),AMV1træ!$H$16:$AF$16,AMV1træ!$H54:$AF54)*KB$183)</f>
        <v>0</v>
      </c>
      <c r="KC162" s="431">
        <f ca="1">IF(Sammenligning!$G$9="GJ",1,(1/3.6))*(LOOKUP(_xlfn.NUMBERVALUE(LEFT(KC$161,4)),AMV1træ!$H$16:$AF$16,AMV1træ!$H54:$AF54)*KC$183)</f>
        <v>0</v>
      </c>
      <c r="KD162" s="431">
        <f ca="1">IF(Sammenligning!$G$9="GJ",1,(1/3.6))*(LOOKUP(_xlfn.NUMBERVALUE(LEFT(KD$161,4)),AMV1træ!$H$16:$AF$16,AMV1træ!$H54:$AF54)*KD$183)</f>
        <v>0</v>
      </c>
      <c r="KE162" s="431">
        <f ca="1">IF(Sammenligning!$G$9="GJ",1,(1/3.6))*(LOOKUP(_xlfn.NUMBERVALUE(LEFT(KE$161,4)),AMV1træ!$H$16:$AF$16,AMV1træ!$H54:$AF54)*KE$183)</f>
        <v>0</v>
      </c>
      <c r="KF162" s="431">
        <f ca="1">IF(Sammenligning!$G$9="GJ",1,(1/3.6))*(LOOKUP(_xlfn.NUMBERVALUE(LEFT(KF$161,4)),AMV1træ!$H$16:$AF$16,AMV1træ!$H54:$AF54)*KF$183)</f>
        <v>0</v>
      </c>
      <c r="KG162" s="431">
        <f ca="1">IF(Sammenligning!$G$9="GJ",1,(1/3.6))*(LOOKUP(_xlfn.NUMBERVALUE(LEFT(KG$161,4)),AMV1træ!$H$16:$AF$16,AMV1træ!$H54:$AF54)*KG$183)</f>
        <v>0</v>
      </c>
      <c r="KH162" s="431">
        <f ca="1">IF(Sammenligning!$G$9="GJ",1,(1/3.6))*(LOOKUP(_xlfn.NUMBERVALUE(LEFT(KH$161,4)),AMV1træ!$H$16:$AF$16,AMV1træ!$H54:$AF54)*KH$183)</f>
        <v>0</v>
      </c>
      <c r="KI162" s="431">
        <f ca="1">IF(Sammenligning!$G$9="GJ",1,(1/3.6))*(LOOKUP(_xlfn.NUMBERVALUE(LEFT(KI$161,4)),AMV1træ!$H$16:$AF$16,AMV1træ!$H54:$AF54)*KI$183)</f>
        <v>0</v>
      </c>
      <c r="KJ162" s="431">
        <f ca="1">IF(Sammenligning!$G$9="GJ",1,(1/3.6))*(LOOKUP(_xlfn.NUMBERVALUE(LEFT(KJ$161,4)),AMV1træ!$H$16:$AF$16,AMV1træ!$H54:$AF54)*KJ$183)</f>
        <v>0</v>
      </c>
      <c r="KK162" s="431">
        <f ca="1">IF(Sammenligning!$G$9="GJ",1,(1/3.6))*(LOOKUP(_xlfn.NUMBERVALUE(LEFT(KK$161,4)),AMV1træ!$H$16:$AF$16,AMV1træ!$H54:$AF54)*KK$183)</f>
        <v>0</v>
      </c>
      <c r="KL162" s="431">
        <f ca="1">IF(Sammenligning!$G$9="GJ",1,(1/3.6))*(LOOKUP(_xlfn.NUMBERVALUE(LEFT(KL$161,4)),AMV1træ!$H$16:$AF$16,AMV1træ!$H54:$AF54)*KL$183)</f>
        <v>0</v>
      </c>
      <c r="KM162" s="431">
        <f ca="1">IF(Sammenligning!$G$9="GJ",1,(1/3.6))*(LOOKUP(_xlfn.NUMBERVALUE(LEFT(KM$161,4)),AMV1træ!$H$16:$AF$16,AMV1træ!$H54:$AF54)*KM$183)</f>
        <v>0</v>
      </c>
      <c r="KN162" s="431">
        <f ca="1">IF(Sammenligning!$G$9="GJ",1,(1/3.6))*(LOOKUP(_xlfn.NUMBERVALUE(LEFT(KN$161,4)),AMV1træ!$H$16:$AF$16,AMV1træ!$H54:$AF54)*KN$183)</f>
        <v>0</v>
      </c>
      <c r="KO162" s="431">
        <f ca="1">IF(Sammenligning!$G$9="GJ",1,(1/3.6))*(LOOKUP(_xlfn.NUMBERVALUE(LEFT(KO$161,4)),AMV1træ!$H$16:$AF$16,AMV1træ!$H54:$AF54)*KO$183)</f>
        <v>0</v>
      </c>
      <c r="KP162" s="431">
        <f ca="1">IF(Sammenligning!$G$9="GJ",1,(1/3.6))*(LOOKUP(_xlfn.NUMBERVALUE(LEFT(KP$161,4)),AMV1træ!$H$16:$AF$16,AMV1træ!$H54:$AF54)*KP$183)</f>
        <v>0</v>
      </c>
      <c r="KQ162" s="431">
        <f ca="1">IF(Sammenligning!$G$9="GJ",1,(1/3.6))*(LOOKUP(_xlfn.NUMBERVALUE(LEFT(KQ$161,4)),AMV1træ!$H$16:$AF$16,AMV1træ!$H54:$AF54)*KQ$183)</f>
        <v>0</v>
      </c>
      <c r="KR162" s="431">
        <f ca="1">IF(Sammenligning!$G$9="GJ",1,(1/3.6))*(LOOKUP(_xlfn.NUMBERVALUE(LEFT(KR$161,4)),AMV1træ!$H$16:$AF$16,AMV1træ!$H54:$AF54)*KR$183)</f>
        <v>0</v>
      </c>
      <c r="KS162" s="431">
        <f ca="1">IF(Sammenligning!$G$9="GJ",1,(1/3.6))*(LOOKUP(_xlfn.NUMBERVALUE(LEFT(KS$161,4)),AMV1træ!$H$16:$AF$16,AMV1træ!$H54:$AF54)*KS$183)</f>
        <v>0</v>
      </c>
      <c r="KT162" s="431">
        <f ca="1">IF(Sammenligning!$G$9="GJ",1,(1/3.6))*(LOOKUP(_xlfn.NUMBERVALUE(LEFT(KT$161,4)),AMV1træ!$H$16:$AF$16,AMV1træ!$H54:$AF54)*KT$183)</f>
        <v>0</v>
      </c>
      <c r="KU162" s="431">
        <f ca="1">IF(Sammenligning!$G$9="GJ",1,(1/3.6))*(LOOKUP(_xlfn.NUMBERVALUE(LEFT(KU$161,4)),AMV1træ!$H$16:$AF$16,AMV1træ!$H54:$AF54)*KU$183)</f>
        <v>0</v>
      </c>
      <c r="KV162" s="431">
        <f ca="1">IF(Sammenligning!$G$9="GJ",1,(1/3.6))*(LOOKUP(_xlfn.NUMBERVALUE(LEFT(KV$161,4)),AMV1træ!$H$16:$AF$16,AMV1træ!$H54:$AF54)*KV$183)</f>
        <v>0</v>
      </c>
      <c r="KW162" s="431">
        <f ca="1">IF(Sammenligning!$G$9="GJ",1,(1/3.6))*(LOOKUP(_xlfn.NUMBERVALUE(LEFT(KW$161,4)),AMV1træ!$H$16:$AF$16,AMV1træ!$H54:$AF54)*KW$183)</f>
        <v>0</v>
      </c>
      <c r="KX162" s="431">
        <f ca="1">IF(Sammenligning!$G$9="GJ",1,(1/3.6))*(LOOKUP(_xlfn.NUMBERVALUE(LEFT(KX$161,4)),AMV1træ!$H$16:$AF$16,AMV1træ!$H54:$AF54)*KX$183)</f>
        <v>0</v>
      </c>
      <c r="KY162" s="431">
        <f ca="1">IF(Sammenligning!$G$9="GJ",1,(1/3.6))*(LOOKUP(_xlfn.NUMBERVALUE(LEFT(KY$161,4)),AMV1træ!$H$16:$AF$16,AMV1træ!$H54:$AF54)*KY$183)</f>
        <v>0</v>
      </c>
      <c r="KZ162" s="431">
        <f ca="1">IF(Sammenligning!$G$9="GJ",1,(1/3.6))*(LOOKUP(_xlfn.NUMBERVALUE(LEFT(KZ$161,4)),AMV1træ!$H$16:$AF$16,AMV1træ!$H54:$AF54)*KZ$183)</f>
        <v>0</v>
      </c>
      <c r="LA162" s="431">
        <f ca="1">IF(Sammenligning!$G$9="GJ",1,(1/3.6))*(LOOKUP(_xlfn.NUMBERVALUE(LEFT(LA$161,4)),AMV1træ!$H$16:$AF$16,AMV1træ!$H54:$AF54)*LA$183)</f>
        <v>0</v>
      </c>
      <c r="LB162" s="431">
        <f ca="1">IF(Sammenligning!$G$9="GJ",1,(1/3.6))*(LOOKUP(_xlfn.NUMBERVALUE(LEFT(LB$161,4)),AMV1træ!$H$16:$AF$16,AMV1træ!$H54:$AF54)*LB$183)</f>
        <v>0</v>
      </c>
      <c r="LC162" s="431">
        <f ca="1">IF(Sammenligning!$G$9="GJ",1,(1/3.6))*(LOOKUP(_xlfn.NUMBERVALUE(LEFT(LC$161,4)),AMV1træ!$H$16:$AF$16,AMV1træ!$H54:$AF54)*LC$183)</f>
        <v>0</v>
      </c>
      <c r="LD162" s="431">
        <f ca="1">IF(Sammenligning!$G$9="GJ",1,(1/3.6))*(LOOKUP(_xlfn.NUMBERVALUE(LEFT(LD$161,4)),AMV1træ!$H$16:$AF$16,AMV1træ!$H54:$AF54)*LD$183)</f>
        <v>0</v>
      </c>
      <c r="LE162" s="431">
        <f ca="1">IF(Sammenligning!$G$9="GJ",1,(1/3.6))*(LOOKUP(_xlfn.NUMBERVALUE(LEFT(LE$161,4)),AMV1træ!$H$16:$AF$16,AMV1træ!$H54:$AF54)*LE$183)</f>
        <v>0</v>
      </c>
      <c r="LF162" s="431">
        <f ca="1">IF(Sammenligning!$G$9="GJ",1,(1/3.6))*(LOOKUP(_xlfn.NUMBERVALUE(LEFT(LF$161,4)),AMV1træ!$H$16:$AF$16,AMV1træ!$H54:$AF54)*LF$183)</f>
        <v>0</v>
      </c>
      <c r="LG162" s="431">
        <f ca="1">IF(Sammenligning!$G$9="GJ",1,(1/3.6))*(LOOKUP(_xlfn.NUMBERVALUE(LEFT(LG$161,4)),AMV1træ!$H$16:$AF$16,AMV1træ!$H54:$AF54)*LG$183)</f>
        <v>0</v>
      </c>
      <c r="LH162" s="431">
        <f ca="1">IF(Sammenligning!$G$9="GJ",1,(1/3.6))*(LOOKUP(_xlfn.NUMBERVALUE(LEFT(LH$161,4)),AMV1træ!$H$16:$AF$16,AMV1træ!$H54:$AF54)*LH$183)</f>
        <v>0</v>
      </c>
      <c r="LI162" s="431">
        <f ca="1">IF(Sammenligning!$G$9="GJ",1,(1/3.6))*(LOOKUP(_xlfn.NUMBERVALUE(LEFT(LI$161,4)),AMV1træ!$H$16:$AF$16,AMV1træ!$H54:$AF54)*LI$183)</f>
        <v>0</v>
      </c>
      <c r="LJ162" s="431">
        <f ca="1">IF(Sammenligning!$G$9="GJ",1,(1/3.6))*(LOOKUP(_xlfn.NUMBERVALUE(LEFT(LJ$161,4)),AMV1træ!$H$16:$AF$16,AMV1træ!$H54:$AF54)*LJ$183)</f>
        <v>0</v>
      </c>
      <c r="LK162" s="431">
        <f ca="1">IF(Sammenligning!$G$9="GJ",1,(1/3.6))*(LOOKUP(_xlfn.NUMBERVALUE(LEFT(LK$161,4)),AMV1træ!$H$16:$AF$16,AMV1træ!$H54:$AF54)*LK$183)</f>
        <v>0</v>
      </c>
      <c r="LL162" s="431">
        <f ca="1">IF(Sammenligning!$G$9="GJ",1,(1/3.6))*(LOOKUP(_xlfn.NUMBERVALUE(LEFT(LL$161,4)),AMV1træ!$H$16:$AF$16,AMV1træ!$H54:$AF54)*LL$183)</f>
        <v>0</v>
      </c>
      <c r="LM162" s="431">
        <f ca="1">IF(Sammenligning!$G$9="GJ",1,(1/3.6))*(LOOKUP(_xlfn.NUMBERVALUE(LEFT(LM$161,4)),AMV1træ!$H$16:$AF$16,AMV1træ!$H54:$AF54)*LM$183)</f>
        <v>0</v>
      </c>
      <c r="LN162" s="431">
        <f ca="1">IF(Sammenligning!$G$9="GJ",1,(1/3.6))*(LOOKUP(_xlfn.NUMBERVALUE(LEFT(LN$161,4)),AMV1træ!$H$16:$AF$16,AMV1træ!$H54:$AF54)*LN$183)</f>
        <v>0</v>
      </c>
      <c r="LO162" s="431">
        <f ca="1">IF(Sammenligning!$G$9="GJ",1,(1/3.6))*(LOOKUP(_xlfn.NUMBERVALUE(LEFT(LO$161,4)),AMV1træ!$H$16:$AF$16,AMV1træ!$H54:$AF54)*LO$183)</f>
        <v>0</v>
      </c>
      <c r="LP162" s="431">
        <f ca="1">IF(Sammenligning!$G$9="GJ",1,(1/3.6))*(LOOKUP(_xlfn.NUMBERVALUE(LEFT(LP$161,4)),AMV1træ!$H$16:$AF$16,AMV1træ!$H54:$AF54)*LP$183)</f>
        <v>0</v>
      </c>
      <c r="LQ162" s="431">
        <f ca="1">IF(Sammenligning!$G$9="GJ",1,(1/3.6))*(LOOKUP(_xlfn.NUMBERVALUE(LEFT(LQ$161,4)),AMV1træ!$H$16:$AF$16,AMV1træ!$H54:$AF54)*LQ$183)</f>
        <v>0</v>
      </c>
      <c r="LR162" s="431">
        <f ca="1">IF(Sammenligning!$G$9="GJ",1,(1/3.6))*(LOOKUP(_xlfn.NUMBERVALUE(LEFT(LR$161,4)),AMV1træ!$H$16:$AF$16,AMV1træ!$H54:$AF54)*LR$183)</f>
        <v>0</v>
      </c>
      <c r="LT162" s="217">
        <f ca="1">SUM(LU162:MS162)</f>
        <v>0</v>
      </c>
      <c r="LU162" s="217">
        <f t="shared" ref="LU162:MD163" ca="1" si="176">ABS(SUMIF($AE$5:$LR$5,LU$277,$AE162:$LR162)-E162)</f>
        <v>0</v>
      </c>
      <c r="LV162" s="217">
        <f t="shared" ca="1" si="176"/>
        <v>0</v>
      </c>
      <c r="LW162" s="217">
        <f t="shared" ca="1" si="176"/>
        <v>0</v>
      </c>
      <c r="LX162" s="217">
        <f t="shared" ca="1" si="176"/>
        <v>0</v>
      </c>
      <c r="LY162" s="217">
        <f t="shared" ca="1" si="176"/>
        <v>0</v>
      </c>
      <c r="LZ162" s="217">
        <f t="shared" ca="1" si="176"/>
        <v>0</v>
      </c>
      <c r="MA162" s="217">
        <f t="shared" ca="1" si="176"/>
        <v>0</v>
      </c>
      <c r="MB162" s="217">
        <f t="shared" ca="1" si="176"/>
        <v>0</v>
      </c>
      <c r="MC162" s="217">
        <f t="shared" ca="1" si="176"/>
        <v>0</v>
      </c>
      <c r="MD162" s="217">
        <f t="shared" ca="1" si="176"/>
        <v>0</v>
      </c>
      <c r="ME162" s="217">
        <f t="shared" ref="ME162:MN163" ca="1" si="177">ABS(SUMIF($AE$5:$LR$5,ME$277,$AE162:$LR162)-O162)</f>
        <v>0</v>
      </c>
      <c r="MF162" s="217">
        <f t="shared" ca="1" si="177"/>
        <v>0</v>
      </c>
      <c r="MG162" s="217">
        <f t="shared" ca="1" si="177"/>
        <v>0</v>
      </c>
      <c r="MH162" s="217">
        <f t="shared" ca="1" si="177"/>
        <v>0</v>
      </c>
      <c r="MI162" s="217">
        <f t="shared" ca="1" si="177"/>
        <v>0</v>
      </c>
      <c r="MJ162" s="217">
        <f t="shared" ca="1" si="177"/>
        <v>0</v>
      </c>
      <c r="MK162" s="217">
        <f t="shared" ca="1" si="177"/>
        <v>0</v>
      </c>
      <c r="ML162" s="217">
        <f t="shared" ca="1" si="177"/>
        <v>0</v>
      </c>
      <c r="MM162" s="217">
        <f t="shared" ca="1" si="177"/>
        <v>0</v>
      </c>
      <c r="MN162" s="217">
        <f t="shared" ca="1" si="177"/>
        <v>0</v>
      </c>
      <c r="MO162" s="217">
        <f t="shared" ref="MO162:MS163" ca="1" si="178">ABS(SUMIF($AE$5:$LR$5,MO$277,$AE162:$LR162)-Y162)</f>
        <v>0</v>
      </c>
      <c r="MP162" s="217">
        <f t="shared" ca="1" si="178"/>
        <v>0</v>
      </c>
      <c r="MQ162" s="217">
        <f t="shared" ca="1" si="178"/>
        <v>0</v>
      </c>
      <c r="MR162" s="217">
        <f t="shared" ca="1" si="178"/>
        <v>0</v>
      </c>
      <c r="MS162" s="217">
        <f t="shared" ca="1" si="178"/>
        <v>0</v>
      </c>
    </row>
    <row r="163" spans="2:357" hidden="1">
      <c r="B163" s="3"/>
      <c r="C163" s="24" t="s">
        <v>173</v>
      </c>
      <c r="E163" s="431">
        <f ca="1">IF(Sammenligning!$G$9="GJ",1,(1/3.6))*(AMV1træ!H55*E$183)</f>
        <v>0</v>
      </c>
      <c r="F163" s="431">
        <f ca="1">IF(Sammenligning!$G$9="GJ",1,(1/3.6))*(AMV1træ!I55*F$183)</f>
        <v>0</v>
      </c>
      <c r="G163" s="431">
        <f ca="1">IF(Sammenligning!$G$9="GJ",1,(1/3.6))*(AMV1træ!J55*G$183)</f>
        <v>0</v>
      </c>
      <c r="H163" s="431">
        <f ca="1">IF(Sammenligning!$G$9="GJ",1,(1/3.6))*(AMV1træ!K55*H$183)</f>
        <v>0</v>
      </c>
      <c r="I163" s="431">
        <f ca="1">IF(Sammenligning!$G$9="GJ",1,(1/3.6))*(AMV1træ!L55*I$183)</f>
        <v>0</v>
      </c>
      <c r="J163" s="431">
        <f ca="1">IF(Sammenligning!$G$9="GJ",1,(1/3.6))*(AMV1træ!M55*J$183)</f>
        <v>0</v>
      </c>
      <c r="K163" s="431">
        <f ca="1">IF(Sammenligning!$G$9="GJ",1,(1/3.6))*(AMV1træ!N55*K$183)</f>
        <v>0</v>
      </c>
      <c r="L163" s="431">
        <f ca="1">IF(Sammenligning!$G$9="GJ",1,(1/3.6))*(AMV1træ!O55*L$183)</f>
        <v>0</v>
      </c>
      <c r="M163" s="431">
        <f ca="1">IF(Sammenligning!$G$9="GJ",1,(1/3.6))*(AMV1træ!P55*M$183)</f>
        <v>0</v>
      </c>
      <c r="N163" s="431">
        <f ca="1">IF(Sammenligning!$G$9="GJ",1,(1/3.6))*(AMV1træ!Q55*N$183)</f>
        <v>0</v>
      </c>
      <c r="O163" s="431">
        <f ca="1">IF(Sammenligning!$G$9="GJ",1,(1/3.6))*(AMV1træ!R55*O$183)</f>
        <v>0</v>
      </c>
      <c r="P163" s="431">
        <f ca="1">IF(Sammenligning!$G$9="GJ",1,(1/3.6))*(AMV1træ!S55*P$183)</f>
        <v>0</v>
      </c>
      <c r="Q163" s="431">
        <f ca="1">IF(Sammenligning!$G$9="GJ",1,(1/3.6))*(AMV1træ!T55*Q$183)</f>
        <v>0</v>
      </c>
      <c r="R163" s="431">
        <f ca="1">IF(Sammenligning!$G$9="GJ",1,(1/3.6))*(AMV1træ!U55*R$183)</f>
        <v>0</v>
      </c>
      <c r="S163" s="431">
        <f ca="1">IF(Sammenligning!$G$9="GJ",1,(1/3.6))*(AMV1træ!V55*S$183)</f>
        <v>0</v>
      </c>
      <c r="T163" s="431">
        <f ca="1">IF(Sammenligning!$G$9="GJ",1,(1/3.6))*(AMV1træ!W55*T$183)</f>
        <v>0</v>
      </c>
      <c r="U163" s="431">
        <f ca="1">IF(Sammenligning!$G$9="GJ",1,(1/3.6))*(AMV1træ!X55*U$183)</f>
        <v>0</v>
      </c>
      <c r="V163" s="431">
        <f ca="1">IF(Sammenligning!$G$9="GJ",1,(1/3.6))*(AMV1træ!Y55*V$183)</f>
        <v>0</v>
      </c>
      <c r="W163" s="431">
        <f ca="1">IF(Sammenligning!$G$9="GJ",1,(1/3.6))*(AMV1træ!Z55*W$183)</f>
        <v>0</v>
      </c>
      <c r="X163" s="431">
        <f ca="1">IF(Sammenligning!$G$9="GJ",1,(1/3.6))*(AMV1træ!AA55*X$183)</f>
        <v>0</v>
      </c>
      <c r="Y163" s="431">
        <f ca="1">IF(Sammenligning!$G$9="GJ",1,(1/3.6))*(AMV1træ!AB55*Y$183)</f>
        <v>0</v>
      </c>
      <c r="Z163" s="431">
        <f ca="1">IF(Sammenligning!$G$9="GJ",1,(1/3.6))*(AMV1træ!AC55*Z$183)</f>
        <v>0</v>
      </c>
      <c r="AA163" s="431">
        <f ca="1">IF(Sammenligning!$G$9="GJ",1,(1/3.6))*(AMV1træ!AD55*AA$183)</f>
        <v>0</v>
      </c>
      <c r="AB163" s="431">
        <f ca="1">IF(Sammenligning!$G$9="GJ",1,(1/3.6))*(AMV1træ!AE55*AB$183)</f>
        <v>0</v>
      </c>
      <c r="AC163" s="431">
        <f ca="1">IF(Sammenligning!$G$9="GJ",1,(1/3.6))*(AMV1træ!AF55*AC$183)</f>
        <v>0</v>
      </c>
      <c r="AD163" s="3"/>
      <c r="AE163" s="431">
        <f ca="1">IF(Sammenligning!$G$9="GJ",1,(1/3.6))*(LOOKUP(_xlfn.NUMBERVALUE(LEFT(AE$161,4)),AMV1træ!$H$16:$AF$16,AMV1træ!$H55:$AF55)*AE$183)</f>
        <v>0</v>
      </c>
      <c r="AF163" s="431">
        <f ca="1">IF(Sammenligning!$G$9="GJ",1,(1/3.6))*(LOOKUP(_xlfn.NUMBERVALUE(LEFT(AF$161,4)),AMV1træ!$H$16:$AF$16,AMV1træ!$H55:$AF55)*AF$183)</f>
        <v>0</v>
      </c>
      <c r="AG163" s="431">
        <f ca="1">IF(Sammenligning!$G$9="GJ",1,(1/3.6))*(LOOKUP(_xlfn.NUMBERVALUE(LEFT(AG$161,4)),AMV1træ!$H$16:$AF$16,AMV1træ!$H55:$AF55)*AG$183)</f>
        <v>0</v>
      </c>
      <c r="AH163" s="431">
        <f ca="1">IF(Sammenligning!$G$9="GJ",1,(1/3.6))*(LOOKUP(_xlfn.NUMBERVALUE(LEFT(AH$161,4)),AMV1træ!$H$16:$AF$16,AMV1træ!$H55:$AF55)*AH$183)</f>
        <v>0</v>
      </c>
      <c r="AI163" s="431">
        <f ca="1">IF(Sammenligning!$G$9="GJ",1,(1/3.6))*(LOOKUP(_xlfn.NUMBERVALUE(LEFT(AI$161,4)),AMV1træ!$H$16:$AF$16,AMV1træ!$H55:$AF55)*AI$183)</f>
        <v>0</v>
      </c>
      <c r="AJ163" s="431">
        <f ca="1">IF(Sammenligning!$G$9="GJ",1,(1/3.6))*(LOOKUP(_xlfn.NUMBERVALUE(LEFT(AJ$161,4)),AMV1træ!$H$16:$AF$16,AMV1træ!$H55:$AF55)*AJ$183)</f>
        <v>0</v>
      </c>
      <c r="AK163" s="431">
        <f ca="1">IF(Sammenligning!$G$9="GJ",1,(1/3.6))*(LOOKUP(_xlfn.NUMBERVALUE(LEFT(AK$161,4)),AMV1træ!$H$16:$AF$16,AMV1træ!$H55:$AF55)*AK$183)</f>
        <v>0</v>
      </c>
      <c r="AL163" s="431">
        <f ca="1">IF(Sammenligning!$G$9="GJ",1,(1/3.6))*(LOOKUP(_xlfn.NUMBERVALUE(LEFT(AL$161,4)),AMV1træ!$H$16:$AF$16,AMV1træ!$H55:$AF55)*AL$183)</f>
        <v>0</v>
      </c>
      <c r="AM163" s="431">
        <f ca="1">IF(Sammenligning!$G$9="GJ",1,(1/3.6))*(LOOKUP(_xlfn.NUMBERVALUE(LEFT(AM$161,4)),AMV1træ!$H$16:$AF$16,AMV1træ!$H55:$AF55)*AM$183)</f>
        <v>0</v>
      </c>
      <c r="AN163" s="431">
        <f ca="1">IF(Sammenligning!$G$9="GJ",1,(1/3.6))*(LOOKUP(_xlfn.NUMBERVALUE(LEFT(AN$161,4)),AMV1træ!$H$16:$AF$16,AMV1træ!$H55:$AF55)*AN$183)</f>
        <v>0</v>
      </c>
      <c r="AO163" s="431">
        <f ca="1">IF(Sammenligning!$G$9="GJ",1,(1/3.6))*(LOOKUP(_xlfn.NUMBERVALUE(LEFT(AO$161,4)),AMV1træ!$H$16:$AF$16,AMV1træ!$H55:$AF55)*AO$183)</f>
        <v>0</v>
      </c>
      <c r="AP163" s="431">
        <f ca="1">IF(Sammenligning!$G$9="GJ",1,(1/3.6))*(LOOKUP(_xlfn.NUMBERVALUE(LEFT(AP$161,4)),AMV1træ!$H$16:$AF$16,AMV1træ!$H55:$AF55)*AP$183)</f>
        <v>0</v>
      </c>
      <c r="AQ163" s="431">
        <f ca="1">IF(Sammenligning!$G$9="GJ",1,(1/3.6))*(LOOKUP(_xlfn.NUMBERVALUE(LEFT(AQ$161,4)),AMV1træ!$H$16:$AF$16,AMV1træ!$H55:$AF55)*AQ$183)</f>
        <v>0</v>
      </c>
      <c r="AR163" s="431">
        <f ca="1">IF(Sammenligning!$G$9="GJ",1,(1/3.6))*(LOOKUP(_xlfn.NUMBERVALUE(LEFT(AR$161,4)),AMV1træ!$H$16:$AF$16,AMV1træ!$H55:$AF55)*AR$183)</f>
        <v>0</v>
      </c>
      <c r="AS163" s="431">
        <f ca="1">IF(Sammenligning!$G$9="GJ",1,(1/3.6))*(LOOKUP(_xlfn.NUMBERVALUE(LEFT(AS$161,4)),AMV1træ!$H$16:$AF$16,AMV1træ!$H55:$AF55)*AS$183)</f>
        <v>0</v>
      </c>
      <c r="AT163" s="431">
        <f ca="1">IF(Sammenligning!$G$9="GJ",1,(1/3.6))*(LOOKUP(_xlfn.NUMBERVALUE(LEFT(AT$161,4)),AMV1træ!$H$16:$AF$16,AMV1træ!$H55:$AF55)*AT$183)</f>
        <v>0</v>
      </c>
      <c r="AU163" s="431">
        <f ca="1">IF(Sammenligning!$G$9="GJ",1,(1/3.6))*(LOOKUP(_xlfn.NUMBERVALUE(LEFT(AU$161,4)),AMV1træ!$H$16:$AF$16,AMV1træ!$H55:$AF55)*AU$183)</f>
        <v>0</v>
      </c>
      <c r="AV163" s="431">
        <f ca="1">IF(Sammenligning!$G$9="GJ",1,(1/3.6))*(LOOKUP(_xlfn.NUMBERVALUE(LEFT(AV$161,4)),AMV1træ!$H$16:$AF$16,AMV1træ!$H55:$AF55)*AV$183)</f>
        <v>0</v>
      </c>
      <c r="AW163" s="431">
        <f ca="1">IF(Sammenligning!$G$9="GJ",1,(1/3.6))*(LOOKUP(_xlfn.NUMBERVALUE(LEFT(AW$161,4)),AMV1træ!$H$16:$AF$16,AMV1træ!$H55:$AF55)*AW$183)</f>
        <v>0</v>
      </c>
      <c r="AX163" s="431">
        <f ca="1">IF(Sammenligning!$G$9="GJ",1,(1/3.6))*(LOOKUP(_xlfn.NUMBERVALUE(LEFT(AX$161,4)),AMV1træ!$H$16:$AF$16,AMV1træ!$H55:$AF55)*AX$183)</f>
        <v>0</v>
      </c>
      <c r="AY163" s="431">
        <f ca="1">IF(Sammenligning!$G$9="GJ",1,(1/3.6))*(LOOKUP(_xlfn.NUMBERVALUE(LEFT(AY$161,4)),AMV1træ!$H$16:$AF$16,AMV1træ!$H55:$AF55)*AY$183)</f>
        <v>0</v>
      </c>
      <c r="AZ163" s="431">
        <f ca="1">IF(Sammenligning!$G$9="GJ",1,(1/3.6))*(LOOKUP(_xlfn.NUMBERVALUE(LEFT(AZ$161,4)),AMV1træ!$H$16:$AF$16,AMV1træ!$H55:$AF55)*AZ$183)</f>
        <v>0</v>
      </c>
      <c r="BA163" s="431">
        <f ca="1">IF(Sammenligning!$G$9="GJ",1,(1/3.6))*(LOOKUP(_xlfn.NUMBERVALUE(LEFT(BA$161,4)),AMV1træ!$H$16:$AF$16,AMV1træ!$H55:$AF55)*BA$183)</f>
        <v>0</v>
      </c>
      <c r="BB163" s="431">
        <f ca="1">IF(Sammenligning!$G$9="GJ",1,(1/3.6))*(LOOKUP(_xlfn.NUMBERVALUE(LEFT(BB$161,4)),AMV1træ!$H$16:$AF$16,AMV1træ!$H55:$AF55)*BB$183)</f>
        <v>0</v>
      </c>
      <c r="BC163" s="431">
        <f ca="1">IF(Sammenligning!$G$9="GJ",1,(1/3.6))*(LOOKUP(_xlfn.NUMBERVALUE(LEFT(BC$161,4)),AMV1træ!$H$16:$AF$16,AMV1træ!$H55:$AF55)*BC$183)</f>
        <v>0</v>
      </c>
      <c r="BD163" s="431">
        <f ca="1">IF(Sammenligning!$G$9="GJ",1,(1/3.6))*(LOOKUP(_xlfn.NUMBERVALUE(LEFT(BD$161,4)),AMV1træ!$H$16:$AF$16,AMV1træ!$H55:$AF55)*BD$183)</f>
        <v>0</v>
      </c>
      <c r="BE163" s="431">
        <f ca="1">IF(Sammenligning!$G$9="GJ",1,(1/3.6))*(LOOKUP(_xlfn.NUMBERVALUE(LEFT(BE$161,4)),AMV1træ!$H$16:$AF$16,AMV1træ!$H55:$AF55)*BE$183)</f>
        <v>0</v>
      </c>
      <c r="BF163" s="431">
        <f ca="1">IF(Sammenligning!$G$9="GJ",1,(1/3.6))*(LOOKUP(_xlfn.NUMBERVALUE(LEFT(BF$161,4)),AMV1træ!$H$16:$AF$16,AMV1træ!$H55:$AF55)*BF$183)</f>
        <v>0</v>
      </c>
      <c r="BG163" s="431">
        <f ca="1">IF(Sammenligning!$G$9="GJ",1,(1/3.6))*(LOOKUP(_xlfn.NUMBERVALUE(LEFT(BG$161,4)),AMV1træ!$H$16:$AF$16,AMV1træ!$H55:$AF55)*BG$183)</f>
        <v>0</v>
      </c>
      <c r="BH163" s="431">
        <f ca="1">IF(Sammenligning!$G$9="GJ",1,(1/3.6))*(LOOKUP(_xlfn.NUMBERVALUE(LEFT(BH$161,4)),AMV1træ!$H$16:$AF$16,AMV1træ!$H55:$AF55)*BH$183)</f>
        <v>0</v>
      </c>
      <c r="BI163" s="431">
        <f ca="1">IF(Sammenligning!$G$9="GJ",1,(1/3.6))*(LOOKUP(_xlfn.NUMBERVALUE(LEFT(BI$161,4)),AMV1træ!$H$16:$AF$16,AMV1træ!$H55:$AF55)*BI$183)</f>
        <v>0</v>
      </c>
      <c r="BJ163" s="431">
        <f ca="1">IF(Sammenligning!$G$9="GJ",1,(1/3.6))*(LOOKUP(_xlfn.NUMBERVALUE(LEFT(BJ$161,4)),AMV1træ!$H$16:$AF$16,AMV1træ!$H55:$AF55)*BJ$183)</f>
        <v>0</v>
      </c>
      <c r="BK163" s="431">
        <f ca="1">IF(Sammenligning!$G$9="GJ",1,(1/3.6))*(LOOKUP(_xlfn.NUMBERVALUE(LEFT(BK$161,4)),AMV1træ!$H$16:$AF$16,AMV1træ!$H55:$AF55)*BK$183)</f>
        <v>0</v>
      </c>
      <c r="BL163" s="431">
        <f ca="1">IF(Sammenligning!$G$9="GJ",1,(1/3.6))*(LOOKUP(_xlfn.NUMBERVALUE(LEFT(BL$161,4)),AMV1træ!$H$16:$AF$16,AMV1træ!$H55:$AF55)*BL$183)</f>
        <v>0</v>
      </c>
      <c r="BM163" s="431">
        <f ca="1">IF(Sammenligning!$G$9="GJ",1,(1/3.6))*(LOOKUP(_xlfn.NUMBERVALUE(LEFT(BM$161,4)),AMV1træ!$H$16:$AF$16,AMV1træ!$H55:$AF55)*BM$183)</f>
        <v>0</v>
      </c>
      <c r="BN163" s="431">
        <f ca="1">IF(Sammenligning!$G$9="GJ",1,(1/3.6))*(LOOKUP(_xlfn.NUMBERVALUE(LEFT(BN$161,4)),AMV1træ!$H$16:$AF$16,AMV1træ!$H55:$AF55)*BN$183)</f>
        <v>0</v>
      </c>
      <c r="BO163" s="431">
        <f ca="1">IF(Sammenligning!$G$9="GJ",1,(1/3.6))*(LOOKUP(_xlfn.NUMBERVALUE(LEFT(BO$161,4)),AMV1træ!$H$16:$AF$16,AMV1træ!$H55:$AF55)*BO$183)</f>
        <v>0</v>
      </c>
      <c r="BP163" s="431">
        <f ca="1">IF(Sammenligning!$G$9="GJ",1,(1/3.6))*(LOOKUP(_xlfn.NUMBERVALUE(LEFT(BP$161,4)),AMV1træ!$H$16:$AF$16,AMV1træ!$H55:$AF55)*BP$183)</f>
        <v>0</v>
      </c>
      <c r="BQ163" s="431">
        <f ca="1">IF(Sammenligning!$G$9="GJ",1,(1/3.6))*(LOOKUP(_xlfn.NUMBERVALUE(LEFT(BQ$161,4)),AMV1træ!$H$16:$AF$16,AMV1træ!$H55:$AF55)*BQ$183)</f>
        <v>0</v>
      </c>
      <c r="BR163" s="431">
        <f ca="1">IF(Sammenligning!$G$9="GJ",1,(1/3.6))*(LOOKUP(_xlfn.NUMBERVALUE(LEFT(BR$161,4)),AMV1træ!$H$16:$AF$16,AMV1træ!$H55:$AF55)*BR$183)</f>
        <v>0</v>
      </c>
      <c r="BS163" s="431">
        <f ca="1">IF(Sammenligning!$G$9="GJ",1,(1/3.6))*(LOOKUP(_xlfn.NUMBERVALUE(LEFT(BS$161,4)),AMV1træ!$H$16:$AF$16,AMV1træ!$H55:$AF55)*BS$183)</f>
        <v>0</v>
      </c>
      <c r="BT163" s="431">
        <f ca="1">IF(Sammenligning!$G$9="GJ",1,(1/3.6))*(LOOKUP(_xlfn.NUMBERVALUE(LEFT(BT$161,4)),AMV1træ!$H$16:$AF$16,AMV1træ!$H55:$AF55)*BT$183)</f>
        <v>0</v>
      </c>
      <c r="BU163" s="431">
        <f ca="1">IF(Sammenligning!$G$9="GJ",1,(1/3.6))*(LOOKUP(_xlfn.NUMBERVALUE(LEFT(BU$161,4)),AMV1træ!$H$16:$AF$16,AMV1træ!$H55:$AF55)*BU$183)</f>
        <v>0</v>
      </c>
      <c r="BV163" s="431">
        <f ca="1">IF(Sammenligning!$G$9="GJ",1,(1/3.6))*(LOOKUP(_xlfn.NUMBERVALUE(LEFT(BV$161,4)),AMV1træ!$H$16:$AF$16,AMV1træ!$H55:$AF55)*BV$183)</f>
        <v>0</v>
      </c>
      <c r="BW163" s="431">
        <f ca="1">IF(Sammenligning!$G$9="GJ",1,(1/3.6))*(LOOKUP(_xlfn.NUMBERVALUE(LEFT(BW$161,4)),AMV1træ!$H$16:$AF$16,AMV1træ!$H55:$AF55)*BW$183)</f>
        <v>0</v>
      </c>
      <c r="BX163" s="431">
        <f ca="1">IF(Sammenligning!$G$9="GJ",1,(1/3.6))*(LOOKUP(_xlfn.NUMBERVALUE(LEFT(BX$161,4)),AMV1træ!$H$16:$AF$16,AMV1træ!$H55:$AF55)*BX$183)</f>
        <v>0</v>
      </c>
      <c r="BY163" s="431">
        <f ca="1">IF(Sammenligning!$G$9="GJ",1,(1/3.6))*(LOOKUP(_xlfn.NUMBERVALUE(LEFT(BY$161,4)),AMV1træ!$H$16:$AF$16,AMV1træ!$H55:$AF55)*BY$183)</f>
        <v>0</v>
      </c>
      <c r="BZ163" s="431">
        <f ca="1">IF(Sammenligning!$G$9="GJ",1,(1/3.6))*(LOOKUP(_xlfn.NUMBERVALUE(LEFT(BZ$161,4)),AMV1træ!$H$16:$AF$16,AMV1træ!$H55:$AF55)*BZ$183)</f>
        <v>0</v>
      </c>
      <c r="CA163" s="431">
        <f ca="1">IF(Sammenligning!$G$9="GJ",1,(1/3.6))*(LOOKUP(_xlfn.NUMBERVALUE(LEFT(CA$161,4)),AMV1træ!$H$16:$AF$16,AMV1træ!$H55:$AF55)*CA$183)</f>
        <v>0</v>
      </c>
      <c r="CB163" s="431">
        <f ca="1">IF(Sammenligning!$G$9="GJ",1,(1/3.6))*(LOOKUP(_xlfn.NUMBERVALUE(LEFT(CB$161,4)),AMV1træ!$H$16:$AF$16,AMV1træ!$H55:$AF55)*CB$183)</f>
        <v>0</v>
      </c>
      <c r="CC163" s="431">
        <f ca="1">IF(Sammenligning!$G$9="GJ",1,(1/3.6))*(LOOKUP(_xlfn.NUMBERVALUE(LEFT(CC$161,4)),AMV1træ!$H$16:$AF$16,AMV1træ!$H55:$AF55)*CC$183)</f>
        <v>0</v>
      </c>
      <c r="CD163" s="431">
        <f ca="1">IF(Sammenligning!$G$9="GJ",1,(1/3.6))*(LOOKUP(_xlfn.NUMBERVALUE(LEFT(CD$161,4)),AMV1træ!$H$16:$AF$16,AMV1træ!$H55:$AF55)*CD$183)</f>
        <v>0</v>
      </c>
      <c r="CE163" s="431">
        <f ca="1">IF(Sammenligning!$G$9="GJ",1,(1/3.6))*(LOOKUP(_xlfn.NUMBERVALUE(LEFT(CE$161,4)),AMV1træ!$H$16:$AF$16,AMV1træ!$H55:$AF55)*CE$183)</f>
        <v>0</v>
      </c>
      <c r="CF163" s="431">
        <f ca="1">IF(Sammenligning!$G$9="GJ",1,(1/3.6))*(LOOKUP(_xlfn.NUMBERVALUE(LEFT(CF$161,4)),AMV1træ!$H$16:$AF$16,AMV1træ!$H55:$AF55)*CF$183)</f>
        <v>0</v>
      </c>
      <c r="CG163" s="431">
        <f ca="1">IF(Sammenligning!$G$9="GJ",1,(1/3.6))*(LOOKUP(_xlfn.NUMBERVALUE(LEFT(CG$161,4)),AMV1træ!$H$16:$AF$16,AMV1træ!$H55:$AF55)*CG$183)</f>
        <v>0</v>
      </c>
      <c r="CH163" s="431">
        <f ca="1">IF(Sammenligning!$G$9="GJ",1,(1/3.6))*(LOOKUP(_xlfn.NUMBERVALUE(LEFT(CH$161,4)),AMV1træ!$H$16:$AF$16,AMV1træ!$H55:$AF55)*CH$183)</f>
        <v>0</v>
      </c>
      <c r="CI163" s="431">
        <f ca="1">IF(Sammenligning!$G$9="GJ",1,(1/3.6))*(LOOKUP(_xlfn.NUMBERVALUE(LEFT(CI$161,4)),AMV1træ!$H$16:$AF$16,AMV1træ!$H55:$AF55)*CI$183)</f>
        <v>0</v>
      </c>
      <c r="CJ163" s="431">
        <f ca="1">IF(Sammenligning!$G$9="GJ",1,(1/3.6))*(LOOKUP(_xlfn.NUMBERVALUE(LEFT(CJ$161,4)),AMV1træ!$H$16:$AF$16,AMV1træ!$H55:$AF55)*CJ$183)</f>
        <v>0</v>
      </c>
      <c r="CK163" s="431">
        <f ca="1">IF(Sammenligning!$G$9="GJ",1,(1/3.6))*(LOOKUP(_xlfn.NUMBERVALUE(LEFT(CK$161,4)),AMV1træ!$H$16:$AF$16,AMV1træ!$H55:$AF55)*CK$183)</f>
        <v>0</v>
      </c>
      <c r="CL163" s="431">
        <f ca="1">IF(Sammenligning!$G$9="GJ",1,(1/3.6))*(LOOKUP(_xlfn.NUMBERVALUE(LEFT(CL$161,4)),AMV1træ!$H$16:$AF$16,AMV1træ!$H55:$AF55)*CL$183)</f>
        <v>0</v>
      </c>
      <c r="CM163" s="431">
        <f ca="1">IF(Sammenligning!$G$9="GJ",1,(1/3.6))*(LOOKUP(_xlfn.NUMBERVALUE(LEFT(CM$161,4)),AMV1træ!$H$16:$AF$16,AMV1træ!$H55:$AF55)*CM$183)</f>
        <v>0</v>
      </c>
      <c r="CN163" s="431">
        <f ca="1">IF(Sammenligning!$G$9="GJ",1,(1/3.6))*(LOOKUP(_xlfn.NUMBERVALUE(LEFT(CN$161,4)),AMV1træ!$H$16:$AF$16,AMV1træ!$H55:$AF55)*CN$183)</f>
        <v>0</v>
      </c>
      <c r="CO163" s="431">
        <f ca="1">IF(Sammenligning!$G$9="GJ",1,(1/3.6))*(LOOKUP(_xlfn.NUMBERVALUE(LEFT(CO$161,4)),AMV1træ!$H$16:$AF$16,AMV1træ!$H55:$AF55)*CO$183)</f>
        <v>0</v>
      </c>
      <c r="CP163" s="431">
        <f ca="1">IF(Sammenligning!$G$9="GJ",1,(1/3.6))*(LOOKUP(_xlfn.NUMBERVALUE(LEFT(CP$161,4)),AMV1træ!$H$16:$AF$16,AMV1træ!$H55:$AF55)*CP$183)</f>
        <v>0</v>
      </c>
      <c r="CQ163" s="431">
        <f ca="1">IF(Sammenligning!$G$9="GJ",1,(1/3.6))*(LOOKUP(_xlfn.NUMBERVALUE(LEFT(CQ$161,4)),AMV1træ!$H$16:$AF$16,AMV1træ!$H55:$AF55)*CQ$183)</f>
        <v>0</v>
      </c>
      <c r="CR163" s="431">
        <f ca="1">IF(Sammenligning!$G$9="GJ",1,(1/3.6))*(LOOKUP(_xlfn.NUMBERVALUE(LEFT(CR$161,4)),AMV1træ!$H$16:$AF$16,AMV1træ!$H55:$AF55)*CR$183)</f>
        <v>0</v>
      </c>
      <c r="CS163" s="431">
        <f ca="1">IF(Sammenligning!$G$9="GJ",1,(1/3.6))*(LOOKUP(_xlfn.NUMBERVALUE(LEFT(CS$161,4)),AMV1træ!$H$16:$AF$16,AMV1træ!$H55:$AF55)*CS$183)</f>
        <v>0</v>
      </c>
      <c r="CT163" s="431">
        <f ca="1">IF(Sammenligning!$G$9="GJ",1,(1/3.6))*(LOOKUP(_xlfn.NUMBERVALUE(LEFT(CT$161,4)),AMV1træ!$H$16:$AF$16,AMV1træ!$H55:$AF55)*CT$183)</f>
        <v>0</v>
      </c>
      <c r="CU163" s="431">
        <f ca="1">IF(Sammenligning!$G$9="GJ",1,(1/3.6))*(LOOKUP(_xlfn.NUMBERVALUE(LEFT(CU$161,4)),AMV1træ!$H$16:$AF$16,AMV1træ!$H55:$AF55)*CU$183)</f>
        <v>0</v>
      </c>
      <c r="CV163" s="431">
        <f ca="1">IF(Sammenligning!$G$9="GJ",1,(1/3.6))*(LOOKUP(_xlfn.NUMBERVALUE(LEFT(CV$161,4)),AMV1træ!$H$16:$AF$16,AMV1træ!$H55:$AF55)*CV$183)</f>
        <v>0</v>
      </c>
      <c r="CW163" s="431">
        <f ca="1">IF(Sammenligning!$G$9="GJ",1,(1/3.6))*(LOOKUP(_xlfn.NUMBERVALUE(LEFT(CW$161,4)),AMV1træ!$H$16:$AF$16,AMV1træ!$H55:$AF55)*CW$183)</f>
        <v>0</v>
      </c>
      <c r="CX163" s="431">
        <f ca="1">IF(Sammenligning!$G$9="GJ",1,(1/3.6))*(LOOKUP(_xlfn.NUMBERVALUE(LEFT(CX$161,4)),AMV1træ!$H$16:$AF$16,AMV1træ!$H55:$AF55)*CX$183)</f>
        <v>0</v>
      </c>
      <c r="CY163" s="431">
        <f ca="1">IF(Sammenligning!$G$9="GJ",1,(1/3.6))*(LOOKUP(_xlfn.NUMBERVALUE(LEFT(CY$161,4)),AMV1træ!$H$16:$AF$16,AMV1træ!$H55:$AF55)*CY$183)</f>
        <v>0</v>
      </c>
      <c r="CZ163" s="431">
        <f ca="1">IF(Sammenligning!$G$9="GJ",1,(1/3.6))*(LOOKUP(_xlfn.NUMBERVALUE(LEFT(CZ$161,4)),AMV1træ!$H$16:$AF$16,AMV1træ!$H55:$AF55)*CZ$183)</f>
        <v>0</v>
      </c>
      <c r="DA163" s="431">
        <f ca="1">IF(Sammenligning!$G$9="GJ",1,(1/3.6))*(LOOKUP(_xlfn.NUMBERVALUE(LEFT(DA$161,4)),AMV1træ!$H$16:$AF$16,AMV1træ!$H55:$AF55)*DA$183)</f>
        <v>0</v>
      </c>
      <c r="DB163" s="431">
        <f ca="1">IF(Sammenligning!$G$9="GJ",1,(1/3.6))*(LOOKUP(_xlfn.NUMBERVALUE(LEFT(DB$161,4)),AMV1træ!$H$16:$AF$16,AMV1træ!$H55:$AF55)*DB$183)</f>
        <v>0</v>
      </c>
      <c r="DC163" s="431">
        <f ca="1">IF(Sammenligning!$G$9="GJ",1,(1/3.6))*(LOOKUP(_xlfn.NUMBERVALUE(LEFT(DC$161,4)),AMV1træ!$H$16:$AF$16,AMV1træ!$H55:$AF55)*DC$183)</f>
        <v>0</v>
      </c>
      <c r="DD163" s="431">
        <f ca="1">IF(Sammenligning!$G$9="GJ",1,(1/3.6))*(LOOKUP(_xlfn.NUMBERVALUE(LEFT(DD$161,4)),AMV1træ!$H$16:$AF$16,AMV1træ!$H55:$AF55)*DD$183)</f>
        <v>0</v>
      </c>
      <c r="DE163" s="431">
        <f ca="1">IF(Sammenligning!$G$9="GJ",1,(1/3.6))*(LOOKUP(_xlfn.NUMBERVALUE(LEFT(DE$161,4)),AMV1træ!$H$16:$AF$16,AMV1træ!$H55:$AF55)*DE$183)</f>
        <v>0</v>
      </c>
      <c r="DF163" s="431">
        <f ca="1">IF(Sammenligning!$G$9="GJ",1,(1/3.6))*(LOOKUP(_xlfn.NUMBERVALUE(LEFT(DF$161,4)),AMV1træ!$H$16:$AF$16,AMV1træ!$H55:$AF55)*DF$183)</f>
        <v>0</v>
      </c>
      <c r="DG163" s="431">
        <f ca="1">IF(Sammenligning!$G$9="GJ",1,(1/3.6))*(LOOKUP(_xlfn.NUMBERVALUE(LEFT(DG$161,4)),AMV1træ!$H$16:$AF$16,AMV1træ!$H55:$AF55)*DG$183)</f>
        <v>0</v>
      </c>
      <c r="DH163" s="431">
        <f ca="1">IF(Sammenligning!$G$9="GJ",1,(1/3.6))*(LOOKUP(_xlfn.NUMBERVALUE(LEFT(DH$161,4)),AMV1træ!$H$16:$AF$16,AMV1træ!$H55:$AF55)*DH$183)</f>
        <v>0</v>
      </c>
      <c r="DI163" s="431">
        <f ca="1">IF(Sammenligning!$G$9="GJ",1,(1/3.6))*(LOOKUP(_xlfn.NUMBERVALUE(LEFT(DI$161,4)),AMV1træ!$H$16:$AF$16,AMV1træ!$H55:$AF55)*DI$183)</f>
        <v>0</v>
      </c>
      <c r="DJ163" s="431">
        <f ca="1">IF(Sammenligning!$G$9="GJ",1,(1/3.6))*(LOOKUP(_xlfn.NUMBERVALUE(LEFT(DJ$161,4)),AMV1træ!$H$16:$AF$16,AMV1træ!$H55:$AF55)*DJ$183)</f>
        <v>0</v>
      </c>
      <c r="DK163" s="431">
        <f ca="1">IF(Sammenligning!$G$9="GJ",1,(1/3.6))*(LOOKUP(_xlfn.NUMBERVALUE(LEFT(DK$161,4)),AMV1træ!$H$16:$AF$16,AMV1træ!$H55:$AF55)*DK$183)</f>
        <v>0</v>
      </c>
      <c r="DL163" s="431">
        <f ca="1">IF(Sammenligning!$G$9="GJ",1,(1/3.6))*(LOOKUP(_xlfn.NUMBERVALUE(LEFT(DL$161,4)),AMV1træ!$H$16:$AF$16,AMV1træ!$H55:$AF55)*DL$183)</f>
        <v>0</v>
      </c>
      <c r="DM163" s="431">
        <f ca="1">IF(Sammenligning!$G$9="GJ",1,(1/3.6))*(LOOKUP(_xlfn.NUMBERVALUE(LEFT(DM$161,4)),AMV1træ!$H$16:$AF$16,AMV1træ!$H55:$AF55)*DM$183)</f>
        <v>0</v>
      </c>
      <c r="DN163" s="431">
        <f ca="1">IF(Sammenligning!$G$9="GJ",1,(1/3.6))*(LOOKUP(_xlfn.NUMBERVALUE(LEFT(DN$161,4)),AMV1træ!$H$16:$AF$16,AMV1træ!$H55:$AF55)*DN$183)</f>
        <v>0</v>
      </c>
      <c r="DO163" s="431">
        <f ca="1">IF(Sammenligning!$G$9="GJ",1,(1/3.6))*(LOOKUP(_xlfn.NUMBERVALUE(LEFT(DO$161,4)),AMV1træ!$H$16:$AF$16,AMV1træ!$H55:$AF55)*DO$183)</f>
        <v>0</v>
      </c>
      <c r="DP163" s="431">
        <f ca="1">IF(Sammenligning!$G$9="GJ",1,(1/3.6))*(LOOKUP(_xlfn.NUMBERVALUE(LEFT(DP$161,4)),AMV1træ!$H$16:$AF$16,AMV1træ!$H55:$AF55)*DP$183)</f>
        <v>0</v>
      </c>
      <c r="DQ163" s="431">
        <f ca="1">IF(Sammenligning!$G$9="GJ",1,(1/3.6))*(LOOKUP(_xlfn.NUMBERVALUE(LEFT(DQ$161,4)),AMV1træ!$H$16:$AF$16,AMV1træ!$H55:$AF55)*DQ$183)</f>
        <v>0</v>
      </c>
      <c r="DR163" s="431">
        <f ca="1">IF(Sammenligning!$G$9="GJ",1,(1/3.6))*(LOOKUP(_xlfn.NUMBERVALUE(LEFT(DR$161,4)),AMV1træ!$H$16:$AF$16,AMV1træ!$H55:$AF55)*DR$183)</f>
        <v>0</v>
      </c>
      <c r="DS163" s="431">
        <f ca="1">IF(Sammenligning!$G$9="GJ",1,(1/3.6))*(LOOKUP(_xlfn.NUMBERVALUE(LEFT(DS$161,4)),AMV1træ!$H$16:$AF$16,AMV1træ!$H55:$AF55)*DS$183)</f>
        <v>0</v>
      </c>
      <c r="DT163" s="431">
        <f ca="1">IF(Sammenligning!$G$9="GJ",1,(1/3.6))*(LOOKUP(_xlfn.NUMBERVALUE(LEFT(DT$161,4)),AMV1træ!$H$16:$AF$16,AMV1træ!$H55:$AF55)*DT$183)</f>
        <v>0</v>
      </c>
      <c r="DU163" s="431">
        <f ca="1">IF(Sammenligning!$G$9="GJ",1,(1/3.6))*(LOOKUP(_xlfn.NUMBERVALUE(LEFT(DU$161,4)),AMV1træ!$H$16:$AF$16,AMV1træ!$H55:$AF55)*DU$183)</f>
        <v>0</v>
      </c>
      <c r="DV163" s="431">
        <f ca="1">IF(Sammenligning!$G$9="GJ",1,(1/3.6))*(LOOKUP(_xlfn.NUMBERVALUE(LEFT(DV$161,4)),AMV1træ!$H$16:$AF$16,AMV1træ!$H55:$AF55)*DV$183)</f>
        <v>0</v>
      </c>
      <c r="DW163" s="431">
        <f ca="1">IF(Sammenligning!$G$9="GJ",1,(1/3.6))*(LOOKUP(_xlfn.NUMBERVALUE(LEFT(DW$161,4)),AMV1træ!$H$16:$AF$16,AMV1træ!$H55:$AF55)*DW$183)</f>
        <v>0</v>
      </c>
      <c r="DX163" s="431">
        <f ca="1">IF(Sammenligning!$G$9="GJ",1,(1/3.6))*(LOOKUP(_xlfn.NUMBERVALUE(LEFT(DX$161,4)),AMV1træ!$H$16:$AF$16,AMV1træ!$H55:$AF55)*DX$183)</f>
        <v>0</v>
      </c>
      <c r="DY163" s="431">
        <f ca="1">IF(Sammenligning!$G$9="GJ",1,(1/3.6))*(LOOKUP(_xlfn.NUMBERVALUE(LEFT(DY$161,4)),AMV1træ!$H$16:$AF$16,AMV1træ!$H55:$AF55)*DY$183)</f>
        <v>0</v>
      </c>
      <c r="DZ163" s="431">
        <f ca="1">IF(Sammenligning!$G$9="GJ",1,(1/3.6))*(LOOKUP(_xlfn.NUMBERVALUE(LEFT(DZ$161,4)),AMV1træ!$H$16:$AF$16,AMV1træ!$H55:$AF55)*DZ$183)</f>
        <v>0</v>
      </c>
      <c r="EA163" s="431">
        <f ca="1">IF(Sammenligning!$G$9="GJ",1,(1/3.6))*(LOOKUP(_xlfn.NUMBERVALUE(LEFT(EA$161,4)),AMV1træ!$H$16:$AF$16,AMV1træ!$H55:$AF55)*EA$183)</f>
        <v>0</v>
      </c>
      <c r="EB163" s="431">
        <f ca="1">IF(Sammenligning!$G$9="GJ",1,(1/3.6))*(LOOKUP(_xlfn.NUMBERVALUE(LEFT(EB$161,4)),AMV1træ!$H$16:$AF$16,AMV1træ!$H55:$AF55)*EB$183)</f>
        <v>0</v>
      </c>
      <c r="EC163" s="431">
        <f ca="1">IF(Sammenligning!$G$9="GJ",1,(1/3.6))*(LOOKUP(_xlfn.NUMBERVALUE(LEFT(EC$161,4)),AMV1træ!$H$16:$AF$16,AMV1træ!$H55:$AF55)*EC$183)</f>
        <v>0</v>
      </c>
      <c r="ED163" s="431">
        <f ca="1">IF(Sammenligning!$G$9="GJ",1,(1/3.6))*(LOOKUP(_xlfn.NUMBERVALUE(LEFT(ED$161,4)),AMV1træ!$H$16:$AF$16,AMV1træ!$H55:$AF55)*ED$183)</f>
        <v>0</v>
      </c>
      <c r="EE163" s="431">
        <f ca="1">IF(Sammenligning!$G$9="GJ",1,(1/3.6))*(LOOKUP(_xlfn.NUMBERVALUE(LEFT(EE$161,4)),AMV1træ!$H$16:$AF$16,AMV1træ!$H55:$AF55)*EE$183)</f>
        <v>0</v>
      </c>
      <c r="EF163" s="431">
        <f ca="1">IF(Sammenligning!$G$9="GJ",1,(1/3.6))*(LOOKUP(_xlfn.NUMBERVALUE(LEFT(EF$161,4)),AMV1træ!$H$16:$AF$16,AMV1træ!$H55:$AF55)*EF$183)</f>
        <v>0</v>
      </c>
      <c r="EG163" s="431">
        <f ca="1">IF(Sammenligning!$G$9="GJ",1,(1/3.6))*(LOOKUP(_xlfn.NUMBERVALUE(LEFT(EG$161,4)),AMV1træ!$H$16:$AF$16,AMV1træ!$H55:$AF55)*EG$183)</f>
        <v>0</v>
      </c>
      <c r="EH163" s="431">
        <f ca="1">IF(Sammenligning!$G$9="GJ",1,(1/3.6))*(LOOKUP(_xlfn.NUMBERVALUE(LEFT(EH$161,4)),AMV1træ!$H$16:$AF$16,AMV1træ!$H55:$AF55)*EH$183)</f>
        <v>0</v>
      </c>
      <c r="EI163" s="431">
        <f ca="1">IF(Sammenligning!$G$9="GJ",1,(1/3.6))*(LOOKUP(_xlfn.NUMBERVALUE(LEFT(EI$161,4)),AMV1træ!$H$16:$AF$16,AMV1træ!$H55:$AF55)*EI$183)</f>
        <v>0</v>
      </c>
      <c r="EJ163" s="431">
        <f ca="1">IF(Sammenligning!$G$9="GJ",1,(1/3.6))*(LOOKUP(_xlfn.NUMBERVALUE(LEFT(EJ$161,4)),AMV1træ!$H$16:$AF$16,AMV1træ!$H55:$AF55)*EJ$183)</f>
        <v>0</v>
      </c>
      <c r="EK163" s="431">
        <f ca="1">IF(Sammenligning!$G$9="GJ",1,(1/3.6))*(LOOKUP(_xlfn.NUMBERVALUE(LEFT(EK$161,4)),AMV1træ!$H$16:$AF$16,AMV1træ!$H55:$AF55)*EK$183)</f>
        <v>0</v>
      </c>
      <c r="EL163" s="431">
        <f ca="1">IF(Sammenligning!$G$9="GJ",1,(1/3.6))*(LOOKUP(_xlfn.NUMBERVALUE(LEFT(EL$161,4)),AMV1træ!$H$16:$AF$16,AMV1træ!$H55:$AF55)*EL$183)</f>
        <v>0</v>
      </c>
      <c r="EM163" s="431">
        <f ca="1">IF(Sammenligning!$G$9="GJ",1,(1/3.6))*(LOOKUP(_xlfn.NUMBERVALUE(LEFT(EM$161,4)),AMV1træ!$H$16:$AF$16,AMV1træ!$H55:$AF55)*EM$183)</f>
        <v>0</v>
      </c>
      <c r="EN163" s="431">
        <f ca="1">IF(Sammenligning!$G$9="GJ",1,(1/3.6))*(LOOKUP(_xlfn.NUMBERVALUE(LEFT(EN$161,4)),AMV1træ!$H$16:$AF$16,AMV1træ!$H55:$AF55)*EN$183)</f>
        <v>0</v>
      </c>
      <c r="EO163" s="431">
        <f ca="1">IF(Sammenligning!$G$9="GJ",1,(1/3.6))*(LOOKUP(_xlfn.NUMBERVALUE(LEFT(EO$161,4)),AMV1træ!$H$16:$AF$16,AMV1træ!$H55:$AF55)*EO$183)</f>
        <v>0</v>
      </c>
      <c r="EP163" s="431">
        <f ca="1">IF(Sammenligning!$G$9="GJ",1,(1/3.6))*(LOOKUP(_xlfn.NUMBERVALUE(LEFT(EP$161,4)),AMV1træ!$H$16:$AF$16,AMV1træ!$H55:$AF55)*EP$183)</f>
        <v>0</v>
      </c>
      <c r="EQ163" s="431">
        <f ca="1">IF(Sammenligning!$G$9="GJ",1,(1/3.6))*(LOOKUP(_xlfn.NUMBERVALUE(LEFT(EQ$161,4)),AMV1træ!$H$16:$AF$16,AMV1træ!$H55:$AF55)*EQ$183)</f>
        <v>0</v>
      </c>
      <c r="ER163" s="431">
        <f ca="1">IF(Sammenligning!$G$9="GJ",1,(1/3.6))*(LOOKUP(_xlfn.NUMBERVALUE(LEFT(ER$161,4)),AMV1træ!$H$16:$AF$16,AMV1træ!$H55:$AF55)*ER$183)</f>
        <v>0</v>
      </c>
      <c r="ES163" s="431">
        <f ca="1">IF(Sammenligning!$G$9="GJ",1,(1/3.6))*(LOOKUP(_xlfn.NUMBERVALUE(LEFT(ES$161,4)),AMV1træ!$H$16:$AF$16,AMV1træ!$H55:$AF55)*ES$183)</f>
        <v>0</v>
      </c>
      <c r="ET163" s="431">
        <f ca="1">IF(Sammenligning!$G$9="GJ",1,(1/3.6))*(LOOKUP(_xlfn.NUMBERVALUE(LEFT(ET$161,4)),AMV1træ!$H$16:$AF$16,AMV1træ!$H55:$AF55)*ET$183)</f>
        <v>0</v>
      </c>
      <c r="EU163" s="431">
        <f ca="1">IF(Sammenligning!$G$9="GJ",1,(1/3.6))*(LOOKUP(_xlfn.NUMBERVALUE(LEFT(EU$161,4)),AMV1træ!$H$16:$AF$16,AMV1træ!$H55:$AF55)*EU$183)</f>
        <v>0</v>
      </c>
      <c r="EV163" s="431">
        <f ca="1">IF(Sammenligning!$G$9="GJ",1,(1/3.6))*(LOOKUP(_xlfn.NUMBERVALUE(LEFT(EV$161,4)),AMV1træ!$H$16:$AF$16,AMV1træ!$H55:$AF55)*EV$183)</f>
        <v>0</v>
      </c>
      <c r="EW163" s="431">
        <f ca="1">IF(Sammenligning!$G$9="GJ",1,(1/3.6))*(LOOKUP(_xlfn.NUMBERVALUE(LEFT(EW$161,4)),AMV1træ!$H$16:$AF$16,AMV1træ!$H55:$AF55)*EW$183)</f>
        <v>0</v>
      </c>
      <c r="EX163" s="431">
        <f ca="1">IF(Sammenligning!$G$9="GJ",1,(1/3.6))*(LOOKUP(_xlfn.NUMBERVALUE(LEFT(EX$161,4)),AMV1træ!$H$16:$AF$16,AMV1træ!$H55:$AF55)*EX$183)</f>
        <v>0</v>
      </c>
      <c r="EY163" s="431">
        <f ca="1">IF(Sammenligning!$G$9="GJ",1,(1/3.6))*(LOOKUP(_xlfn.NUMBERVALUE(LEFT(EY$161,4)),AMV1træ!$H$16:$AF$16,AMV1træ!$H55:$AF55)*EY$183)</f>
        <v>0</v>
      </c>
      <c r="EZ163" s="431">
        <f ca="1">IF(Sammenligning!$G$9="GJ",1,(1/3.6))*(LOOKUP(_xlfn.NUMBERVALUE(LEFT(EZ$161,4)),AMV1træ!$H$16:$AF$16,AMV1træ!$H55:$AF55)*EZ$183)</f>
        <v>0</v>
      </c>
      <c r="FA163" s="431">
        <f ca="1">IF(Sammenligning!$G$9="GJ",1,(1/3.6))*(LOOKUP(_xlfn.NUMBERVALUE(LEFT(FA$161,4)),AMV1træ!$H$16:$AF$16,AMV1træ!$H55:$AF55)*FA$183)</f>
        <v>0</v>
      </c>
      <c r="FB163" s="431">
        <f ca="1">IF(Sammenligning!$G$9="GJ",1,(1/3.6))*(LOOKUP(_xlfn.NUMBERVALUE(LEFT(FB$161,4)),AMV1træ!$H$16:$AF$16,AMV1træ!$H55:$AF55)*FB$183)</f>
        <v>0</v>
      </c>
      <c r="FC163" s="431">
        <f ca="1">IF(Sammenligning!$G$9="GJ",1,(1/3.6))*(LOOKUP(_xlfn.NUMBERVALUE(LEFT(FC$161,4)),AMV1træ!$H$16:$AF$16,AMV1træ!$H55:$AF55)*FC$183)</f>
        <v>0</v>
      </c>
      <c r="FD163" s="431">
        <f ca="1">IF(Sammenligning!$G$9="GJ",1,(1/3.6))*(LOOKUP(_xlfn.NUMBERVALUE(LEFT(FD$161,4)),AMV1træ!$H$16:$AF$16,AMV1træ!$H55:$AF55)*FD$183)</f>
        <v>0</v>
      </c>
      <c r="FE163" s="431">
        <f ca="1">IF(Sammenligning!$G$9="GJ",1,(1/3.6))*(LOOKUP(_xlfn.NUMBERVALUE(LEFT(FE$161,4)),AMV1træ!$H$16:$AF$16,AMV1træ!$H55:$AF55)*FE$183)</f>
        <v>0</v>
      </c>
      <c r="FF163" s="431">
        <f ca="1">IF(Sammenligning!$G$9="GJ",1,(1/3.6))*(LOOKUP(_xlfn.NUMBERVALUE(LEFT(FF$161,4)),AMV1træ!$H$16:$AF$16,AMV1træ!$H55:$AF55)*FF$183)</f>
        <v>0</v>
      </c>
      <c r="FG163" s="431">
        <f ca="1">IF(Sammenligning!$G$9="GJ",1,(1/3.6))*(LOOKUP(_xlfn.NUMBERVALUE(LEFT(FG$161,4)),AMV1træ!$H$16:$AF$16,AMV1træ!$H55:$AF55)*FG$183)</f>
        <v>0</v>
      </c>
      <c r="FH163" s="431">
        <f ca="1">IF(Sammenligning!$G$9="GJ",1,(1/3.6))*(LOOKUP(_xlfn.NUMBERVALUE(LEFT(FH$161,4)),AMV1træ!$H$16:$AF$16,AMV1træ!$H55:$AF55)*FH$183)</f>
        <v>0</v>
      </c>
      <c r="FI163" s="431">
        <f ca="1">IF(Sammenligning!$G$9="GJ",1,(1/3.6))*(LOOKUP(_xlfn.NUMBERVALUE(LEFT(FI$161,4)),AMV1træ!$H$16:$AF$16,AMV1træ!$H55:$AF55)*FI$183)</f>
        <v>0</v>
      </c>
      <c r="FJ163" s="431">
        <f ca="1">IF(Sammenligning!$G$9="GJ",1,(1/3.6))*(LOOKUP(_xlfn.NUMBERVALUE(LEFT(FJ$161,4)),AMV1træ!$H$16:$AF$16,AMV1træ!$H55:$AF55)*FJ$183)</f>
        <v>0</v>
      </c>
      <c r="FK163" s="431">
        <f ca="1">IF(Sammenligning!$G$9="GJ",1,(1/3.6))*(LOOKUP(_xlfn.NUMBERVALUE(LEFT(FK$161,4)),AMV1træ!$H$16:$AF$16,AMV1træ!$H55:$AF55)*FK$183)</f>
        <v>0</v>
      </c>
      <c r="FL163" s="431">
        <f ca="1">IF(Sammenligning!$G$9="GJ",1,(1/3.6))*(LOOKUP(_xlfn.NUMBERVALUE(LEFT(FL$161,4)),AMV1træ!$H$16:$AF$16,AMV1træ!$H55:$AF55)*FL$183)</f>
        <v>0</v>
      </c>
      <c r="FM163" s="431">
        <f ca="1">IF(Sammenligning!$G$9="GJ",1,(1/3.6))*(LOOKUP(_xlfn.NUMBERVALUE(LEFT(FM$161,4)),AMV1træ!$H$16:$AF$16,AMV1træ!$H55:$AF55)*FM$183)</f>
        <v>0</v>
      </c>
      <c r="FN163" s="431">
        <f ca="1">IF(Sammenligning!$G$9="GJ",1,(1/3.6))*(LOOKUP(_xlfn.NUMBERVALUE(LEFT(FN$161,4)),AMV1træ!$H$16:$AF$16,AMV1træ!$H55:$AF55)*FN$183)</f>
        <v>0</v>
      </c>
      <c r="FO163" s="431">
        <f ca="1">IF(Sammenligning!$G$9="GJ",1,(1/3.6))*(LOOKUP(_xlfn.NUMBERVALUE(LEFT(FO$161,4)),AMV1træ!$H$16:$AF$16,AMV1træ!$H55:$AF55)*FO$183)</f>
        <v>0</v>
      </c>
      <c r="FP163" s="431">
        <f ca="1">IF(Sammenligning!$G$9="GJ",1,(1/3.6))*(LOOKUP(_xlfn.NUMBERVALUE(LEFT(FP$161,4)),AMV1træ!$H$16:$AF$16,AMV1træ!$H55:$AF55)*FP$183)</f>
        <v>0</v>
      </c>
      <c r="FQ163" s="431">
        <f ca="1">IF(Sammenligning!$G$9="GJ",1,(1/3.6))*(LOOKUP(_xlfn.NUMBERVALUE(LEFT(FQ$161,4)),AMV1træ!$H$16:$AF$16,AMV1træ!$H55:$AF55)*FQ$183)</f>
        <v>0</v>
      </c>
      <c r="FR163" s="431">
        <f ca="1">IF(Sammenligning!$G$9="GJ",1,(1/3.6))*(LOOKUP(_xlfn.NUMBERVALUE(LEFT(FR$161,4)),AMV1træ!$H$16:$AF$16,AMV1træ!$H55:$AF55)*FR$183)</f>
        <v>0</v>
      </c>
      <c r="FS163" s="431">
        <f ca="1">IF(Sammenligning!$G$9="GJ",1,(1/3.6))*(LOOKUP(_xlfn.NUMBERVALUE(LEFT(FS$161,4)),AMV1træ!$H$16:$AF$16,AMV1træ!$H55:$AF55)*FS$183)</f>
        <v>0</v>
      </c>
      <c r="FT163" s="431">
        <f ca="1">IF(Sammenligning!$G$9="GJ",1,(1/3.6))*(LOOKUP(_xlfn.NUMBERVALUE(LEFT(FT$161,4)),AMV1træ!$H$16:$AF$16,AMV1træ!$H55:$AF55)*FT$183)</f>
        <v>0</v>
      </c>
      <c r="FU163" s="431">
        <f ca="1">IF(Sammenligning!$G$9="GJ",1,(1/3.6))*(LOOKUP(_xlfn.NUMBERVALUE(LEFT(FU$161,4)),AMV1træ!$H$16:$AF$16,AMV1træ!$H55:$AF55)*FU$183)</f>
        <v>0</v>
      </c>
      <c r="FV163" s="431">
        <f ca="1">IF(Sammenligning!$G$9="GJ",1,(1/3.6))*(LOOKUP(_xlfn.NUMBERVALUE(LEFT(FV$161,4)),AMV1træ!$H$16:$AF$16,AMV1træ!$H55:$AF55)*FV$183)</f>
        <v>0</v>
      </c>
      <c r="FW163" s="431">
        <f ca="1">IF(Sammenligning!$G$9="GJ",1,(1/3.6))*(LOOKUP(_xlfn.NUMBERVALUE(LEFT(FW$161,4)),AMV1træ!$H$16:$AF$16,AMV1træ!$H55:$AF55)*FW$183)</f>
        <v>0</v>
      </c>
      <c r="FX163" s="431">
        <f ca="1">IF(Sammenligning!$G$9="GJ",1,(1/3.6))*(LOOKUP(_xlfn.NUMBERVALUE(LEFT(FX$161,4)),AMV1træ!$H$16:$AF$16,AMV1træ!$H55:$AF55)*FX$183)</f>
        <v>0</v>
      </c>
      <c r="FY163" s="431">
        <f ca="1">IF(Sammenligning!$G$9="GJ",1,(1/3.6))*(LOOKUP(_xlfn.NUMBERVALUE(LEFT(FY$161,4)),AMV1træ!$H$16:$AF$16,AMV1træ!$H55:$AF55)*FY$183)</f>
        <v>0</v>
      </c>
      <c r="FZ163" s="431">
        <f ca="1">IF(Sammenligning!$G$9="GJ",1,(1/3.6))*(LOOKUP(_xlfn.NUMBERVALUE(LEFT(FZ$161,4)),AMV1træ!$H$16:$AF$16,AMV1træ!$H55:$AF55)*FZ$183)</f>
        <v>0</v>
      </c>
      <c r="GA163" s="431">
        <f ca="1">IF(Sammenligning!$G$9="GJ",1,(1/3.6))*(LOOKUP(_xlfn.NUMBERVALUE(LEFT(GA$161,4)),AMV1træ!$H$16:$AF$16,AMV1træ!$H55:$AF55)*GA$183)</f>
        <v>0</v>
      </c>
      <c r="GB163" s="431">
        <f ca="1">IF(Sammenligning!$G$9="GJ",1,(1/3.6))*(LOOKUP(_xlfn.NUMBERVALUE(LEFT(GB$161,4)),AMV1træ!$H$16:$AF$16,AMV1træ!$H55:$AF55)*GB$183)</f>
        <v>0</v>
      </c>
      <c r="GC163" s="431">
        <f ca="1">IF(Sammenligning!$G$9="GJ",1,(1/3.6))*(LOOKUP(_xlfn.NUMBERVALUE(LEFT(GC$161,4)),AMV1træ!$H$16:$AF$16,AMV1træ!$H55:$AF55)*GC$183)</f>
        <v>0</v>
      </c>
      <c r="GD163" s="431">
        <f ca="1">IF(Sammenligning!$G$9="GJ",1,(1/3.6))*(LOOKUP(_xlfn.NUMBERVALUE(LEFT(GD$161,4)),AMV1træ!$H$16:$AF$16,AMV1træ!$H55:$AF55)*GD$183)</f>
        <v>0</v>
      </c>
      <c r="GE163" s="431">
        <f ca="1">IF(Sammenligning!$G$9="GJ",1,(1/3.6))*(LOOKUP(_xlfn.NUMBERVALUE(LEFT(GE$161,4)),AMV1træ!$H$16:$AF$16,AMV1træ!$H55:$AF55)*GE$183)</f>
        <v>0</v>
      </c>
      <c r="GF163" s="431">
        <f ca="1">IF(Sammenligning!$G$9="GJ",1,(1/3.6))*(LOOKUP(_xlfn.NUMBERVALUE(LEFT(GF$161,4)),AMV1træ!$H$16:$AF$16,AMV1træ!$H55:$AF55)*GF$183)</f>
        <v>0</v>
      </c>
      <c r="GG163" s="431">
        <f ca="1">IF(Sammenligning!$G$9="GJ",1,(1/3.6))*(LOOKUP(_xlfn.NUMBERVALUE(LEFT(GG$161,4)),AMV1træ!$H$16:$AF$16,AMV1træ!$H55:$AF55)*GG$183)</f>
        <v>0</v>
      </c>
      <c r="GH163" s="431">
        <f ca="1">IF(Sammenligning!$G$9="GJ",1,(1/3.6))*(LOOKUP(_xlfn.NUMBERVALUE(LEFT(GH$161,4)),AMV1træ!$H$16:$AF$16,AMV1træ!$H55:$AF55)*GH$183)</f>
        <v>0</v>
      </c>
      <c r="GI163" s="431">
        <f ca="1">IF(Sammenligning!$G$9="GJ",1,(1/3.6))*(LOOKUP(_xlfn.NUMBERVALUE(LEFT(GI$161,4)),AMV1træ!$H$16:$AF$16,AMV1træ!$H55:$AF55)*GI$183)</f>
        <v>0</v>
      </c>
      <c r="GJ163" s="431">
        <f ca="1">IF(Sammenligning!$G$9="GJ",1,(1/3.6))*(LOOKUP(_xlfn.NUMBERVALUE(LEFT(GJ$161,4)),AMV1træ!$H$16:$AF$16,AMV1træ!$H55:$AF55)*GJ$183)</f>
        <v>0</v>
      </c>
      <c r="GK163" s="431">
        <f ca="1">IF(Sammenligning!$G$9="GJ",1,(1/3.6))*(LOOKUP(_xlfn.NUMBERVALUE(LEFT(GK$161,4)),AMV1træ!$H$16:$AF$16,AMV1træ!$H55:$AF55)*GK$183)</f>
        <v>0</v>
      </c>
      <c r="GL163" s="431">
        <f ca="1">IF(Sammenligning!$G$9="GJ",1,(1/3.6))*(LOOKUP(_xlfn.NUMBERVALUE(LEFT(GL$161,4)),AMV1træ!$H$16:$AF$16,AMV1træ!$H55:$AF55)*GL$183)</f>
        <v>0</v>
      </c>
      <c r="GM163" s="431">
        <f ca="1">IF(Sammenligning!$G$9="GJ",1,(1/3.6))*(LOOKUP(_xlfn.NUMBERVALUE(LEFT(GM$161,4)),AMV1træ!$H$16:$AF$16,AMV1træ!$H55:$AF55)*GM$183)</f>
        <v>0</v>
      </c>
      <c r="GN163" s="431">
        <f ca="1">IF(Sammenligning!$G$9="GJ",1,(1/3.6))*(LOOKUP(_xlfn.NUMBERVALUE(LEFT(GN$161,4)),AMV1træ!$H$16:$AF$16,AMV1træ!$H55:$AF55)*GN$183)</f>
        <v>0</v>
      </c>
      <c r="GO163" s="431">
        <f ca="1">IF(Sammenligning!$G$9="GJ",1,(1/3.6))*(LOOKUP(_xlfn.NUMBERVALUE(LEFT(GO$161,4)),AMV1træ!$H$16:$AF$16,AMV1træ!$H55:$AF55)*GO$183)</f>
        <v>0</v>
      </c>
      <c r="GP163" s="431">
        <f ca="1">IF(Sammenligning!$G$9="GJ",1,(1/3.6))*(LOOKUP(_xlfn.NUMBERVALUE(LEFT(GP$161,4)),AMV1træ!$H$16:$AF$16,AMV1træ!$H55:$AF55)*GP$183)</f>
        <v>0</v>
      </c>
      <c r="GQ163" s="431">
        <f ca="1">IF(Sammenligning!$G$9="GJ",1,(1/3.6))*(LOOKUP(_xlfn.NUMBERVALUE(LEFT(GQ$161,4)),AMV1træ!$H$16:$AF$16,AMV1træ!$H55:$AF55)*GQ$183)</f>
        <v>0</v>
      </c>
      <c r="GR163" s="431">
        <f ca="1">IF(Sammenligning!$G$9="GJ",1,(1/3.6))*(LOOKUP(_xlfn.NUMBERVALUE(LEFT(GR$161,4)),AMV1træ!$H$16:$AF$16,AMV1træ!$H55:$AF55)*GR$183)</f>
        <v>0</v>
      </c>
      <c r="GS163" s="431">
        <f ca="1">IF(Sammenligning!$G$9="GJ",1,(1/3.6))*(LOOKUP(_xlfn.NUMBERVALUE(LEFT(GS$161,4)),AMV1træ!$H$16:$AF$16,AMV1træ!$H55:$AF55)*GS$183)</f>
        <v>0</v>
      </c>
      <c r="GT163" s="431">
        <f ca="1">IF(Sammenligning!$G$9="GJ",1,(1/3.6))*(LOOKUP(_xlfn.NUMBERVALUE(LEFT(GT$161,4)),AMV1træ!$H$16:$AF$16,AMV1træ!$H55:$AF55)*GT$183)</f>
        <v>0</v>
      </c>
      <c r="GU163" s="431">
        <f ca="1">IF(Sammenligning!$G$9="GJ",1,(1/3.6))*(LOOKUP(_xlfn.NUMBERVALUE(LEFT(GU$161,4)),AMV1træ!$H$16:$AF$16,AMV1træ!$H55:$AF55)*GU$183)</f>
        <v>0</v>
      </c>
      <c r="GV163" s="431">
        <f ca="1">IF(Sammenligning!$G$9="GJ",1,(1/3.6))*(LOOKUP(_xlfn.NUMBERVALUE(LEFT(GV$161,4)),AMV1træ!$H$16:$AF$16,AMV1træ!$H55:$AF55)*GV$183)</f>
        <v>0</v>
      </c>
      <c r="GW163" s="431">
        <f ca="1">IF(Sammenligning!$G$9="GJ",1,(1/3.6))*(LOOKUP(_xlfn.NUMBERVALUE(LEFT(GW$161,4)),AMV1træ!$H$16:$AF$16,AMV1træ!$H55:$AF55)*GW$183)</f>
        <v>0</v>
      </c>
      <c r="GX163" s="431">
        <f ca="1">IF(Sammenligning!$G$9="GJ",1,(1/3.6))*(LOOKUP(_xlfn.NUMBERVALUE(LEFT(GX$161,4)),AMV1træ!$H$16:$AF$16,AMV1træ!$H55:$AF55)*GX$183)</f>
        <v>0</v>
      </c>
      <c r="GY163" s="431">
        <f ca="1">IF(Sammenligning!$G$9="GJ",1,(1/3.6))*(LOOKUP(_xlfn.NUMBERVALUE(LEFT(GY$161,4)),AMV1træ!$H$16:$AF$16,AMV1træ!$H55:$AF55)*GY$183)</f>
        <v>0</v>
      </c>
      <c r="GZ163" s="431">
        <f ca="1">IF(Sammenligning!$G$9="GJ",1,(1/3.6))*(LOOKUP(_xlfn.NUMBERVALUE(LEFT(GZ$161,4)),AMV1træ!$H$16:$AF$16,AMV1træ!$H55:$AF55)*GZ$183)</f>
        <v>0</v>
      </c>
      <c r="HA163" s="431">
        <f ca="1">IF(Sammenligning!$G$9="GJ",1,(1/3.6))*(LOOKUP(_xlfn.NUMBERVALUE(LEFT(HA$161,4)),AMV1træ!$H$16:$AF$16,AMV1træ!$H55:$AF55)*HA$183)</f>
        <v>0</v>
      </c>
      <c r="HB163" s="431">
        <f ca="1">IF(Sammenligning!$G$9="GJ",1,(1/3.6))*(LOOKUP(_xlfn.NUMBERVALUE(LEFT(HB$161,4)),AMV1træ!$H$16:$AF$16,AMV1træ!$H55:$AF55)*HB$183)</f>
        <v>0</v>
      </c>
      <c r="HC163" s="431">
        <f ca="1">IF(Sammenligning!$G$9="GJ",1,(1/3.6))*(LOOKUP(_xlfn.NUMBERVALUE(LEFT(HC$161,4)),AMV1træ!$H$16:$AF$16,AMV1træ!$H55:$AF55)*HC$183)</f>
        <v>0</v>
      </c>
      <c r="HD163" s="431">
        <f ca="1">IF(Sammenligning!$G$9="GJ",1,(1/3.6))*(LOOKUP(_xlfn.NUMBERVALUE(LEFT(HD$161,4)),AMV1træ!$H$16:$AF$16,AMV1træ!$H55:$AF55)*HD$183)</f>
        <v>0</v>
      </c>
      <c r="HE163" s="431">
        <f ca="1">IF(Sammenligning!$G$9="GJ",1,(1/3.6))*(LOOKUP(_xlfn.NUMBERVALUE(LEFT(HE$161,4)),AMV1træ!$H$16:$AF$16,AMV1træ!$H55:$AF55)*HE$183)</f>
        <v>0</v>
      </c>
      <c r="HF163" s="431">
        <f ca="1">IF(Sammenligning!$G$9="GJ",1,(1/3.6))*(LOOKUP(_xlfn.NUMBERVALUE(LEFT(HF$161,4)),AMV1træ!$H$16:$AF$16,AMV1træ!$H55:$AF55)*HF$183)</f>
        <v>0</v>
      </c>
      <c r="HG163" s="431">
        <f ca="1">IF(Sammenligning!$G$9="GJ",1,(1/3.6))*(LOOKUP(_xlfn.NUMBERVALUE(LEFT(HG$161,4)),AMV1træ!$H$16:$AF$16,AMV1træ!$H55:$AF55)*HG$183)</f>
        <v>0</v>
      </c>
      <c r="HH163" s="431">
        <f ca="1">IF(Sammenligning!$G$9="GJ",1,(1/3.6))*(LOOKUP(_xlfn.NUMBERVALUE(LEFT(HH$161,4)),AMV1træ!$H$16:$AF$16,AMV1træ!$H55:$AF55)*HH$183)</f>
        <v>0</v>
      </c>
      <c r="HI163" s="431">
        <f ca="1">IF(Sammenligning!$G$9="GJ",1,(1/3.6))*(LOOKUP(_xlfn.NUMBERVALUE(LEFT(HI$161,4)),AMV1træ!$H$16:$AF$16,AMV1træ!$H55:$AF55)*HI$183)</f>
        <v>0</v>
      </c>
      <c r="HJ163" s="431">
        <f ca="1">IF(Sammenligning!$G$9="GJ",1,(1/3.6))*(LOOKUP(_xlfn.NUMBERVALUE(LEFT(HJ$161,4)),AMV1træ!$H$16:$AF$16,AMV1træ!$H55:$AF55)*HJ$183)</f>
        <v>0</v>
      </c>
      <c r="HK163" s="431">
        <f ca="1">IF(Sammenligning!$G$9="GJ",1,(1/3.6))*(LOOKUP(_xlfn.NUMBERVALUE(LEFT(HK$161,4)),AMV1træ!$H$16:$AF$16,AMV1træ!$H55:$AF55)*HK$183)</f>
        <v>0</v>
      </c>
      <c r="HL163" s="431">
        <f ca="1">IF(Sammenligning!$G$9="GJ",1,(1/3.6))*(LOOKUP(_xlfn.NUMBERVALUE(LEFT(HL$161,4)),AMV1træ!$H$16:$AF$16,AMV1træ!$H55:$AF55)*HL$183)</f>
        <v>0</v>
      </c>
      <c r="HM163" s="431">
        <f ca="1">IF(Sammenligning!$G$9="GJ",1,(1/3.6))*(LOOKUP(_xlfn.NUMBERVALUE(LEFT(HM$161,4)),AMV1træ!$H$16:$AF$16,AMV1træ!$H55:$AF55)*HM$183)</f>
        <v>0</v>
      </c>
      <c r="HN163" s="431">
        <f ca="1">IF(Sammenligning!$G$9="GJ",1,(1/3.6))*(LOOKUP(_xlfn.NUMBERVALUE(LEFT(HN$161,4)),AMV1træ!$H$16:$AF$16,AMV1træ!$H55:$AF55)*HN$183)</f>
        <v>0</v>
      </c>
      <c r="HO163" s="431">
        <f ca="1">IF(Sammenligning!$G$9="GJ",1,(1/3.6))*(LOOKUP(_xlfn.NUMBERVALUE(LEFT(HO$161,4)),AMV1træ!$H$16:$AF$16,AMV1træ!$H55:$AF55)*HO$183)</f>
        <v>0</v>
      </c>
      <c r="HP163" s="431">
        <f ca="1">IF(Sammenligning!$G$9="GJ",1,(1/3.6))*(LOOKUP(_xlfn.NUMBERVALUE(LEFT(HP$161,4)),AMV1træ!$H$16:$AF$16,AMV1træ!$H55:$AF55)*HP$183)</f>
        <v>0</v>
      </c>
      <c r="HQ163" s="431">
        <f ca="1">IF(Sammenligning!$G$9="GJ",1,(1/3.6))*(LOOKUP(_xlfn.NUMBERVALUE(LEFT(HQ$161,4)),AMV1træ!$H$16:$AF$16,AMV1træ!$H55:$AF55)*HQ$183)</f>
        <v>0</v>
      </c>
      <c r="HR163" s="431">
        <f ca="1">IF(Sammenligning!$G$9="GJ",1,(1/3.6))*(LOOKUP(_xlfn.NUMBERVALUE(LEFT(HR$161,4)),AMV1træ!$H$16:$AF$16,AMV1træ!$H55:$AF55)*HR$183)</f>
        <v>0</v>
      </c>
      <c r="HS163" s="431">
        <f ca="1">IF(Sammenligning!$G$9="GJ",1,(1/3.6))*(LOOKUP(_xlfn.NUMBERVALUE(LEFT(HS$161,4)),AMV1træ!$H$16:$AF$16,AMV1træ!$H55:$AF55)*HS$183)</f>
        <v>0</v>
      </c>
      <c r="HT163" s="431">
        <f ca="1">IF(Sammenligning!$G$9="GJ",1,(1/3.6))*(LOOKUP(_xlfn.NUMBERVALUE(LEFT(HT$161,4)),AMV1træ!$H$16:$AF$16,AMV1træ!$H55:$AF55)*HT$183)</f>
        <v>0</v>
      </c>
      <c r="HU163" s="431">
        <f ca="1">IF(Sammenligning!$G$9="GJ",1,(1/3.6))*(LOOKUP(_xlfn.NUMBERVALUE(LEFT(HU$161,4)),AMV1træ!$H$16:$AF$16,AMV1træ!$H55:$AF55)*HU$183)</f>
        <v>0</v>
      </c>
      <c r="HV163" s="431">
        <f ca="1">IF(Sammenligning!$G$9="GJ",1,(1/3.6))*(LOOKUP(_xlfn.NUMBERVALUE(LEFT(HV$161,4)),AMV1træ!$H$16:$AF$16,AMV1træ!$H55:$AF55)*HV$183)</f>
        <v>0</v>
      </c>
      <c r="HW163" s="431">
        <f ca="1">IF(Sammenligning!$G$9="GJ",1,(1/3.6))*(LOOKUP(_xlfn.NUMBERVALUE(LEFT(HW$161,4)),AMV1træ!$H$16:$AF$16,AMV1træ!$H55:$AF55)*HW$183)</f>
        <v>0</v>
      </c>
      <c r="HX163" s="431">
        <f ca="1">IF(Sammenligning!$G$9="GJ",1,(1/3.6))*(LOOKUP(_xlfn.NUMBERVALUE(LEFT(HX$161,4)),AMV1træ!$H$16:$AF$16,AMV1træ!$H55:$AF55)*HX$183)</f>
        <v>0</v>
      </c>
      <c r="HY163" s="431">
        <f ca="1">IF(Sammenligning!$G$9="GJ",1,(1/3.6))*(LOOKUP(_xlfn.NUMBERVALUE(LEFT(HY$161,4)),AMV1træ!$H$16:$AF$16,AMV1træ!$H55:$AF55)*HY$183)</f>
        <v>0</v>
      </c>
      <c r="HZ163" s="431">
        <f ca="1">IF(Sammenligning!$G$9="GJ",1,(1/3.6))*(LOOKUP(_xlfn.NUMBERVALUE(LEFT(HZ$161,4)),AMV1træ!$H$16:$AF$16,AMV1træ!$H55:$AF55)*HZ$183)</f>
        <v>0</v>
      </c>
      <c r="IA163" s="431">
        <f ca="1">IF(Sammenligning!$G$9="GJ",1,(1/3.6))*(LOOKUP(_xlfn.NUMBERVALUE(LEFT(IA$161,4)),AMV1træ!$H$16:$AF$16,AMV1træ!$H55:$AF55)*IA$183)</f>
        <v>0</v>
      </c>
      <c r="IB163" s="431">
        <f ca="1">IF(Sammenligning!$G$9="GJ",1,(1/3.6))*(LOOKUP(_xlfn.NUMBERVALUE(LEFT(IB$161,4)),AMV1træ!$H$16:$AF$16,AMV1træ!$H55:$AF55)*IB$183)</f>
        <v>0</v>
      </c>
      <c r="IC163" s="431">
        <f ca="1">IF(Sammenligning!$G$9="GJ",1,(1/3.6))*(LOOKUP(_xlfn.NUMBERVALUE(LEFT(IC$161,4)),AMV1træ!$H$16:$AF$16,AMV1træ!$H55:$AF55)*IC$183)</f>
        <v>0</v>
      </c>
      <c r="ID163" s="431">
        <f ca="1">IF(Sammenligning!$G$9="GJ",1,(1/3.6))*(LOOKUP(_xlfn.NUMBERVALUE(LEFT(ID$161,4)),AMV1træ!$H$16:$AF$16,AMV1træ!$H55:$AF55)*ID$183)</f>
        <v>0</v>
      </c>
      <c r="IE163" s="431">
        <f ca="1">IF(Sammenligning!$G$9="GJ",1,(1/3.6))*(LOOKUP(_xlfn.NUMBERVALUE(LEFT(IE$161,4)),AMV1træ!$H$16:$AF$16,AMV1træ!$H55:$AF55)*IE$183)</f>
        <v>0</v>
      </c>
      <c r="IF163" s="431">
        <f ca="1">IF(Sammenligning!$G$9="GJ",1,(1/3.6))*(LOOKUP(_xlfn.NUMBERVALUE(LEFT(IF$161,4)),AMV1træ!$H$16:$AF$16,AMV1træ!$H55:$AF55)*IF$183)</f>
        <v>0</v>
      </c>
      <c r="IG163" s="431">
        <f ca="1">IF(Sammenligning!$G$9="GJ",1,(1/3.6))*(LOOKUP(_xlfn.NUMBERVALUE(LEFT(IG$161,4)),AMV1træ!$H$16:$AF$16,AMV1træ!$H55:$AF55)*IG$183)</f>
        <v>0</v>
      </c>
      <c r="IH163" s="431">
        <f ca="1">IF(Sammenligning!$G$9="GJ",1,(1/3.6))*(LOOKUP(_xlfn.NUMBERVALUE(LEFT(IH$161,4)),AMV1træ!$H$16:$AF$16,AMV1træ!$H55:$AF55)*IH$183)</f>
        <v>0</v>
      </c>
      <c r="II163" s="431">
        <f ca="1">IF(Sammenligning!$G$9="GJ",1,(1/3.6))*(LOOKUP(_xlfn.NUMBERVALUE(LEFT(II$161,4)),AMV1træ!$H$16:$AF$16,AMV1træ!$H55:$AF55)*II$183)</f>
        <v>0</v>
      </c>
      <c r="IJ163" s="431">
        <f ca="1">IF(Sammenligning!$G$9="GJ",1,(1/3.6))*(LOOKUP(_xlfn.NUMBERVALUE(LEFT(IJ$161,4)),AMV1træ!$H$16:$AF$16,AMV1træ!$H55:$AF55)*IJ$183)</f>
        <v>0</v>
      </c>
      <c r="IK163" s="431">
        <f ca="1">IF(Sammenligning!$G$9="GJ",1,(1/3.6))*(LOOKUP(_xlfn.NUMBERVALUE(LEFT(IK$161,4)),AMV1træ!$H$16:$AF$16,AMV1træ!$H55:$AF55)*IK$183)</f>
        <v>0</v>
      </c>
      <c r="IL163" s="431">
        <f ca="1">IF(Sammenligning!$G$9="GJ",1,(1/3.6))*(LOOKUP(_xlfn.NUMBERVALUE(LEFT(IL$161,4)),AMV1træ!$H$16:$AF$16,AMV1træ!$H55:$AF55)*IL$183)</f>
        <v>0</v>
      </c>
      <c r="IM163" s="431">
        <f ca="1">IF(Sammenligning!$G$9="GJ",1,(1/3.6))*(LOOKUP(_xlfn.NUMBERVALUE(LEFT(IM$161,4)),AMV1træ!$H$16:$AF$16,AMV1træ!$H55:$AF55)*IM$183)</f>
        <v>0</v>
      </c>
      <c r="IN163" s="431">
        <f ca="1">IF(Sammenligning!$G$9="GJ",1,(1/3.6))*(LOOKUP(_xlfn.NUMBERVALUE(LEFT(IN$161,4)),AMV1træ!$H$16:$AF$16,AMV1træ!$H55:$AF55)*IN$183)</f>
        <v>0</v>
      </c>
      <c r="IO163" s="431">
        <f ca="1">IF(Sammenligning!$G$9="GJ",1,(1/3.6))*(LOOKUP(_xlfn.NUMBERVALUE(LEFT(IO$161,4)),AMV1træ!$H$16:$AF$16,AMV1træ!$H55:$AF55)*IO$183)</f>
        <v>0</v>
      </c>
      <c r="IP163" s="431">
        <f ca="1">IF(Sammenligning!$G$9="GJ",1,(1/3.6))*(LOOKUP(_xlfn.NUMBERVALUE(LEFT(IP$161,4)),AMV1træ!$H$16:$AF$16,AMV1træ!$H55:$AF55)*IP$183)</f>
        <v>0</v>
      </c>
      <c r="IQ163" s="431">
        <f ca="1">IF(Sammenligning!$G$9="GJ",1,(1/3.6))*(LOOKUP(_xlfn.NUMBERVALUE(LEFT(IQ$161,4)),AMV1træ!$H$16:$AF$16,AMV1træ!$H55:$AF55)*IQ$183)</f>
        <v>0</v>
      </c>
      <c r="IR163" s="431">
        <f ca="1">IF(Sammenligning!$G$9="GJ",1,(1/3.6))*(LOOKUP(_xlfn.NUMBERVALUE(LEFT(IR$161,4)),AMV1træ!$H$16:$AF$16,AMV1træ!$H55:$AF55)*IR$183)</f>
        <v>0</v>
      </c>
      <c r="IS163" s="431">
        <f ca="1">IF(Sammenligning!$G$9="GJ",1,(1/3.6))*(LOOKUP(_xlfn.NUMBERVALUE(LEFT(IS$161,4)),AMV1træ!$H$16:$AF$16,AMV1træ!$H55:$AF55)*IS$183)</f>
        <v>0</v>
      </c>
      <c r="IT163" s="431">
        <f ca="1">IF(Sammenligning!$G$9="GJ",1,(1/3.6))*(LOOKUP(_xlfn.NUMBERVALUE(LEFT(IT$161,4)),AMV1træ!$H$16:$AF$16,AMV1træ!$H55:$AF55)*IT$183)</f>
        <v>0</v>
      </c>
      <c r="IU163" s="431">
        <f ca="1">IF(Sammenligning!$G$9="GJ",1,(1/3.6))*(LOOKUP(_xlfn.NUMBERVALUE(LEFT(IU$161,4)),AMV1træ!$H$16:$AF$16,AMV1træ!$H55:$AF55)*IU$183)</f>
        <v>0</v>
      </c>
      <c r="IV163" s="431">
        <f ca="1">IF(Sammenligning!$G$9="GJ",1,(1/3.6))*(LOOKUP(_xlfn.NUMBERVALUE(LEFT(IV$161,4)),AMV1træ!$H$16:$AF$16,AMV1træ!$H55:$AF55)*IV$183)</f>
        <v>0</v>
      </c>
      <c r="IW163" s="431">
        <f ca="1">IF(Sammenligning!$G$9="GJ",1,(1/3.6))*(LOOKUP(_xlfn.NUMBERVALUE(LEFT(IW$161,4)),AMV1træ!$H$16:$AF$16,AMV1træ!$H55:$AF55)*IW$183)</f>
        <v>0</v>
      </c>
      <c r="IX163" s="431">
        <f ca="1">IF(Sammenligning!$G$9="GJ",1,(1/3.6))*(LOOKUP(_xlfn.NUMBERVALUE(LEFT(IX$161,4)),AMV1træ!$H$16:$AF$16,AMV1træ!$H55:$AF55)*IX$183)</f>
        <v>0</v>
      </c>
      <c r="IY163" s="431">
        <f ca="1">IF(Sammenligning!$G$9="GJ",1,(1/3.6))*(LOOKUP(_xlfn.NUMBERVALUE(LEFT(IY$161,4)),AMV1træ!$H$16:$AF$16,AMV1træ!$H55:$AF55)*IY$183)</f>
        <v>0</v>
      </c>
      <c r="IZ163" s="431">
        <f ca="1">IF(Sammenligning!$G$9="GJ",1,(1/3.6))*(LOOKUP(_xlfn.NUMBERVALUE(LEFT(IZ$161,4)),AMV1træ!$H$16:$AF$16,AMV1træ!$H55:$AF55)*IZ$183)</f>
        <v>0</v>
      </c>
      <c r="JA163" s="431">
        <f ca="1">IF(Sammenligning!$G$9="GJ",1,(1/3.6))*(LOOKUP(_xlfn.NUMBERVALUE(LEFT(JA$161,4)),AMV1træ!$H$16:$AF$16,AMV1træ!$H55:$AF55)*JA$183)</f>
        <v>0</v>
      </c>
      <c r="JB163" s="431">
        <f ca="1">IF(Sammenligning!$G$9="GJ",1,(1/3.6))*(LOOKUP(_xlfn.NUMBERVALUE(LEFT(JB$161,4)),AMV1træ!$H$16:$AF$16,AMV1træ!$H55:$AF55)*JB$183)</f>
        <v>0</v>
      </c>
      <c r="JC163" s="431">
        <f ca="1">IF(Sammenligning!$G$9="GJ",1,(1/3.6))*(LOOKUP(_xlfn.NUMBERVALUE(LEFT(JC$161,4)),AMV1træ!$H$16:$AF$16,AMV1træ!$H55:$AF55)*JC$183)</f>
        <v>0</v>
      </c>
      <c r="JD163" s="431">
        <f ca="1">IF(Sammenligning!$G$9="GJ",1,(1/3.6))*(LOOKUP(_xlfn.NUMBERVALUE(LEFT(JD$161,4)),AMV1træ!$H$16:$AF$16,AMV1træ!$H55:$AF55)*JD$183)</f>
        <v>0</v>
      </c>
      <c r="JE163" s="431">
        <f ca="1">IF(Sammenligning!$G$9="GJ",1,(1/3.6))*(LOOKUP(_xlfn.NUMBERVALUE(LEFT(JE$161,4)),AMV1træ!$H$16:$AF$16,AMV1træ!$H55:$AF55)*JE$183)</f>
        <v>0</v>
      </c>
      <c r="JF163" s="431">
        <f ca="1">IF(Sammenligning!$G$9="GJ",1,(1/3.6))*(LOOKUP(_xlfn.NUMBERVALUE(LEFT(JF$161,4)),AMV1træ!$H$16:$AF$16,AMV1træ!$H55:$AF55)*JF$183)</f>
        <v>0</v>
      </c>
      <c r="JG163" s="431">
        <f ca="1">IF(Sammenligning!$G$9="GJ",1,(1/3.6))*(LOOKUP(_xlfn.NUMBERVALUE(LEFT(JG$161,4)),AMV1træ!$H$16:$AF$16,AMV1træ!$H55:$AF55)*JG$183)</f>
        <v>0</v>
      </c>
      <c r="JH163" s="431">
        <f ca="1">IF(Sammenligning!$G$9="GJ",1,(1/3.6))*(LOOKUP(_xlfn.NUMBERVALUE(LEFT(JH$161,4)),AMV1træ!$H$16:$AF$16,AMV1træ!$H55:$AF55)*JH$183)</f>
        <v>0</v>
      </c>
      <c r="JI163" s="431">
        <f ca="1">IF(Sammenligning!$G$9="GJ",1,(1/3.6))*(LOOKUP(_xlfn.NUMBERVALUE(LEFT(JI$161,4)),AMV1træ!$H$16:$AF$16,AMV1træ!$H55:$AF55)*JI$183)</f>
        <v>0</v>
      </c>
      <c r="JJ163" s="431">
        <f ca="1">IF(Sammenligning!$G$9="GJ",1,(1/3.6))*(LOOKUP(_xlfn.NUMBERVALUE(LEFT(JJ$161,4)),AMV1træ!$H$16:$AF$16,AMV1træ!$H55:$AF55)*JJ$183)</f>
        <v>0</v>
      </c>
      <c r="JK163" s="431">
        <f ca="1">IF(Sammenligning!$G$9="GJ",1,(1/3.6))*(LOOKUP(_xlfn.NUMBERVALUE(LEFT(JK$161,4)),AMV1træ!$H$16:$AF$16,AMV1træ!$H55:$AF55)*JK$183)</f>
        <v>0</v>
      </c>
      <c r="JL163" s="431">
        <f ca="1">IF(Sammenligning!$G$9="GJ",1,(1/3.6))*(LOOKUP(_xlfn.NUMBERVALUE(LEFT(JL$161,4)),AMV1træ!$H$16:$AF$16,AMV1træ!$H55:$AF55)*JL$183)</f>
        <v>0</v>
      </c>
      <c r="JM163" s="431">
        <f ca="1">IF(Sammenligning!$G$9="GJ",1,(1/3.6))*(LOOKUP(_xlfn.NUMBERVALUE(LEFT(JM$161,4)),AMV1træ!$H$16:$AF$16,AMV1træ!$H55:$AF55)*JM$183)</f>
        <v>0</v>
      </c>
      <c r="JN163" s="431">
        <f ca="1">IF(Sammenligning!$G$9="GJ",1,(1/3.6))*(LOOKUP(_xlfn.NUMBERVALUE(LEFT(JN$161,4)),AMV1træ!$H$16:$AF$16,AMV1træ!$H55:$AF55)*JN$183)</f>
        <v>0</v>
      </c>
      <c r="JO163" s="431">
        <f ca="1">IF(Sammenligning!$G$9="GJ",1,(1/3.6))*(LOOKUP(_xlfn.NUMBERVALUE(LEFT(JO$161,4)),AMV1træ!$H$16:$AF$16,AMV1træ!$H55:$AF55)*JO$183)</f>
        <v>0</v>
      </c>
      <c r="JP163" s="431">
        <f ca="1">IF(Sammenligning!$G$9="GJ",1,(1/3.6))*(LOOKUP(_xlfn.NUMBERVALUE(LEFT(JP$161,4)),AMV1træ!$H$16:$AF$16,AMV1træ!$H55:$AF55)*JP$183)</f>
        <v>0</v>
      </c>
      <c r="JQ163" s="431">
        <f ca="1">IF(Sammenligning!$G$9="GJ",1,(1/3.6))*(LOOKUP(_xlfn.NUMBERVALUE(LEFT(JQ$161,4)),AMV1træ!$H$16:$AF$16,AMV1træ!$H55:$AF55)*JQ$183)</f>
        <v>0</v>
      </c>
      <c r="JR163" s="431">
        <f ca="1">IF(Sammenligning!$G$9="GJ",1,(1/3.6))*(LOOKUP(_xlfn.NUMBERVALUE(LEFT(JR$161,4)),AMV1træ!$H$16:$AF$16,AMV1træ!$H55:$AF55)*JR$183)</f>
        <v>0</v>
      </c>
      <c r="JS163" s="431">
        <f ca="1">IF(Sammenligning!$G$9="GJ",1,(1/3.6))*(LOOKUP(_xlfn.NUMBERVALUE(LEFT(JS$161,4)),AMV1træ!$H$16:$AF$16,AMV1træ!$H55:$AF55)*JS$183)</f>
        <v>0</v>
      </c>
      <c r="JT163" s="431">
        <f ca="1">IF(Sammenligning!$G$9="GJ",1,(1/3.6))*(LOOKUP(_xlfn.NUMBERVALUE(LEFT(JT$161,4)),AMV1træ!$H$16:$AF$16,AMV1træ!$H55:$AF55)*JT$183)</f>
        <v>0</v>
      </c>
      <c r="JU163" s="431">
        <f ca="1">IF(Sammenligning!$G$9="GJ",1,(1/3.6))*(LOOKUP(_xlfn.NUMBERVALUE(LEFT(JU$161,4)),AMV1træ!$H$16:$AF$16,AMV1træ!$H55:$AF55)*JU$183)</f>
        <v>0</v>
      </c>
      <c r="JV163" s="431">
        <f ca="1">IF(Sammenligning!$G$9="GJ",1,(1/3.6))*(LOOKUP(_xlfn.NUMBERVALUE(LEFT(JV$161,4)),AMV1træ!$H$16:$AF$16,AMV1træ!$H55:$AF55)*JV$183)</f>
        <v>0</v>
      </c>
      <c r="JW163" s="431">
        <f ca="1">IF(Sammenligning!$G$9="GJ",1,(1/3.6))*(LOOKUP(_xlfn.NUMBERVALUE(LEFT(JW$161,4)),AMV1træ!$H$16:$AF$16,AMV1træ!$H55:$AF55)*JW$183)</f>
        <v>0</v>
      </c>
      <c r="JX163" s="431">
        <f ca="1">IF(Sammenligning!$G$9="GJ",1,(1/3.6))*(LOOKUP(_xlfn.NUMBERVALUE(LEFT(JX$161,4)),AMV1træ!$H$16:$AF$16,AMV1træ!$H55:$AF55)*JX$183)</f>
        <v>0</v>
      </c>
      <c r="JY163" s="431">
        <f ca="1">IF(Sammenligning!$G$9="GJ",1,(1/3.6))*(LOOKUP(_xlfn.NUMBERVALUE(LEFT(JY$161,4)),AMV1træ!$H$16:$AF$16,AMV1træ!$H55:$AF55)*JY$183)</f>
        <v>0</v>
      </c>
      <c r="JZ163" s="431">
        <f ca="1">IF(Sammenligning!$G$9="GJ",1,(1/3.6))*(LOOKUP(_xlfn.NUMBERVALUE(LEFT(JZ$161,4)),AMV1træ!$H$16:$AF$16,AMV1træ!$H55:$AF55)*JZ$183)</f>
        <v>0</v>
      </c>
      <c r="KA163" s="431">
        <f ca="1">IF(Sammenligning!$G$9="GJ",1,(1/3.6))*(LOOKUP(_xlfn.NUMBERVALUE(LEFT(KA$161,4)),AMV1træ!$H$16:$AF$16,AMV1træ!$H55:$AF55)*KA$183)</f>
        <v>0</v>
      </c>
      <c r="KB163" s="431">
        <f ca="1">IF(Sammenligning!$G$9="GJ",1,(1/3.6))*(LOOKUP(_xlfn.NUMBERVALUE(LEFT(KB$161,4)),AMV1træ!$H$16:$AF$16,AMV1træ!$H55:$AF55)*KB$183)</f>
        <v>0</v>
      </c>
      <c r="KC163" s="431">
        <f ca="1">IF(Sammenligning!$G$9="GJ",1,(1/3.6))*(LOOKUP(_xlfn.NUMBERVALUE(LEFT(KC$161,4)),AMV1træ!$H$16:$AF$16,AMV1træ!$H55:$AF55)*KC$183)</f>
        <v>0</v>
      </c>
      <c r="KD163" s="431">
        <f ca="1">IF(Sammenligning!$G$9="GJ",1,(1/3.6))*(LOOKUP(_xlfn.NUMBERVALUE(LEFT(KD$161,4)),AMV1træ!$H$16:$AF$16,AMV1træ!$H55:$AF55)*KD$183)</f>
        <v>0</v>
      </c>
      <c r="KE163" s="431">
        <f ca="1">IF(Sammenligning!$G$9="GJ",1,(1/3.6))*(LOOKUP(_xlfn.NUMBERVALUE(LEFT(KE$161,4)),AMV1træ!$H$16:$AF$16,AMV1træ!$H55:$AF55)*KE$183)</f>
        <v>0</v>
      </c>
      <c r="KF163" s="431">
        <f ca="1">IF(Sammenligning!$G$9="GJ",1,(1/3.6))*(LOOKUP(_xlfn.NUMBERVALUE(LEFT(KF$161,4)),AMV1træ!$H$16:$AF$16,AMV1træ!$H55:$AF55)*KF$183)</f>
        <v>0</v>
      </c>
      <c r="KG163" s="431">
        <f ca="1">IF(Sammenligning!$G$9="GJ",1,(1/3.6))*(LOOKUP(_xlfn.NUMBERVALUE(LEFT(KG$161,4)),AMV1træ!$H$16:$AF$16,AMV1træ!$H55:$AF55)*KG$183)</f>
        <v>0</v>
      </c>
      <c r="KH163" s="431">
        <f ca="1">IF(Sammenligning!$G$9="GJ",1,(1/3.6))*(LOOKUP(_xlfn.NUMBERVALUE(LEFT(KH$161,4)),AMV1træ!$H$16:$AF$16,AMV1træ!$H55:$AF55)*KH$183)</f>
        <v>0</v>
      </c>
      <c r="KI163" s="431">
        <f ca="1">IF(Sammenligning!$G$9="GJ",1,(1/3.6))*(LOOKUP(_xlfn.NUMBERVALUE(LEFT(KI$161,4)),AMV1træ!$H$16:$AF$16,AMV1træ!$H55:$AF55)*KI$183)</f>
        <v>0</v>
      </c>
      <c r="KJ163" s="431">
        <f ca="1">IF(Sammenligning!$G$9="GJ",1,(1/3.6))*(LOOKUP(_xlfn.NUMBERVALUE(LEFT(KJ$161,4)),AMV1træ!$H$16:$AF$16,AMV1træ!$H55:$AF55)*KJ$183)</f>
        <v>0</v>
      </c>
      <c r="KK163" s="431">
        <f ca="1">IF(Sammenligning!$G$9="GJ",1,(1/3.6))*(LOOKUP(_xlfn.NUMBERVALUE(LEFT(KK$161,4)),AMV1træ!$H$16:$AF$16,AMV1træ!$H55:$AF55)*KK$183)</f>
        <v>0</v>
      </c>
      <c r="KL163" s="431">
        <f ca="1">IF(Sammenligning!$G$9="GJ",1,(1/3.6))*(LOOKUP(_xlfn.NUMBERVALUE(LEFT(KL$161,4)),AMV1træ!$H$16:$AF$16,AMV1træ!$H55:$AF55)*KL$183)</f>
        <v>0</v>
      </c>
      <c r="KM163" s="431">
        <f ca="1">IF(Sammenligning!$G$9="GJ",1,(1/3.6))*(LOOKUP(_xlfn.NUMBERVALUE(LEFT(KM$161,4)),AMV1træ!$H$16:$AF$16,AMV1træ!$H55:$AF55)*KM$183)</f>
        <v>0</v>
      </c>
      <c r="KN163" s="431">
        <f ca="1">IF(Sammenligning!$G$9="GJ",1,(1/3.6))*(LOOKUP(_xlfn.NUMBERVALUE(LEFT(KN$161,4)),AMV1træ!$H$16:$AF$16,AMV1træ!$H55:$AF55)*KN$183)</f>
        <v>0</v>
      </c>
      <c r="KO163" s="431">
        <f ca="1">IF(Sammenligning!$G$9="GJ",1,(1/3.6))*(LOOKUP(_xlfn.NUMBERVALUE(LEFT(KO$161,4)),AMV1træ!$H$16:$AF$16,AMV1træ!$H55:$AF55)*KO$183)</f>
        <v>0</v>
      </c>
      <c r="KP163" s="431">
        <f ca="1">IF(Sammenligning!$G$9="GJ",1,(1/3.6))*(LOOKUP(_xlfn.NUMBERVALUE(LEFT(KP$161,4)),AMV1træ!$H$16:$AF$16,AMV1træ!$H55:$AF55)*KP$183)</f>
        <v>0</v>
      </c>
      <c r="KQ163" s="431">
        <f ca="1">IF(Sammenligning!$G$9="GJ",1,(1/3.6))*(LOOKUP(_xlfn.NUMBERVALUE(LEFT(KQ$161,4)),AMV1træ!$H$16:$AF$16,AMV1træ!$H55:$AF55)*KQ$183)</f>
        <v>0</v>
      </c>
      <c r="KR163" s="431">
        <f ca="1">IF(Sammenligning!$G$9="GJ",1,(1/3.6))*(LOOKUP(_xlfn.NUMBERVALUE(LEFT(KR$161,4)),AMV1træ!$H$16:$AF$16,AMV1træ!$H55:$AF55)*KR$183)</f>
        <v>0</v>
      </c>
      <c r="KS163" s="431">
        <f ca="1">IF(Sammenligning!$G$9="GJ",1,(1/3.6))*(LOOKUP(_xlfn.NUMBERVALUE(LEFT(KS$161,4)),AMV1træ!$H$16:$AF$16,AMV1træ!$H55:$AF55)*KS$183)</f>
        <v>0</v>
      </c>
      <c r="KT163" s="431">
        <f ca="1">IF(Sammenligning!$G$9="GJ",1,(1/3.6))*(LOOKUP(_xlfn.NUMBERVALUE(LEFT(KT$161,4)),AMV1træ!$H$16:$AF$16,AMV1træ!$H55:$AF55)*KT$183)</f>
        <v>0</v>
      </c>
      <c r="KU163" s="431">
        <f ca="1">IF(Sammenligning!$G$9="GJ",1,(1/3.6))*(LOOKUP(_xlfn.NUMBERVALUE(LEFT(KU$161,4)),AMV1træ!$H$16:$AF$16,AMV1træ!$H55:$AF55)*KU$183)</f>
        <v>0</v>
      </c>
      <c r="KV163" s="431">
        <f ca="1">IF(Sammenligning!$G$9="GJ",1,(1/3.6))*(LOOKUP(_xlfn.NUMBERVALUE(LEFT(KV$161,4)),AMV1træ!$H$16:$AF$16,AMV1træ!$H55:$AF55)*KV$183)</f>
        <v>0</v>
      </c>
      <c r="KW163" s="431">
        <f ca="1">IF(Sammenligning!$G$9="GJ",1,(1/3.6))*(LOOKUP(_xlfn.NUMBERVALUE(LEFT(KW$161,4)),AMV1træ!$H$16:$AF$16,AMV1træ!$H55:$AF55)*KW$183)</f>
        <v>0</v>
      </c>
      <c r="KX163" s="431">
        <f ca="1">IF(Sammenligning!$G$9="GJ",1,(1/3.6))*(LOOKUP(_xlfn.NUMBERVALUE(LEFT(KX$161,4)),AMV1træ!$H$16:$AF$16,AMV1træ!$H55:$AF55)*KX$183)</f>
        <v>0</v>
      </c>
      <c r="KY163" s="431">
        <f ca="1">IF(Sammenligning!$G$9="GJ",1,(1/3.6))*(LOOKUP(_xlfn.NUMBERVALUE(LEFT(KY$161,4)),AMV1træ!$H$16:$AF$16,AMV1træ!$H55:$AF55)*KY$183)</f>
        <v>0</v>
      </c>
      <c r="KZ163" s="431">
        <f ca="1">IF(Sammenligning!$G$9="GJ",1,(1/3.6))*(LOOKUP(_xlfn.NUMBERVALUE(LEFT(KZ$161,4)),AMV1træ!$H$16:$AF$16,AMV1træ!$H55:$AF55)*KZ$183)</f>
        <v>0</v>
      </c>
      <c r="LA163" s="431">
        <f ca="1">IF(Sammenligning!$G$9="GJ",1,(1/3.6))*(LOOKUP(_xlfn.NUMBERVALUE(LEFT(LA$161,4)),AMV1træ!$H$16:$AF$16,AMV1træ!$H55:$AF55)*LA$183)</f>
        <v>0</v>
      </c>
      <c r="LB163" s="431">
        <f ca="1">IF(Sammenligning!$G$9="GJ",1,(1/3.6))*(LOOKUP(_xlfn.NUMBERVALUE(LEFT(LB$161,4)),AMV1træ!$H$16:$AF$16,AMV1træ!$H55:$AF55)*LB$183)</f>
        <v>0</v>
      </c>
      <c r="LC163" s="431">
        <f ca="1">IF(Sammenligning!$G$9="GJ",1,(1/3.6))*(LOOKUP(_xlfn.NUMBERVALUE(LEFT(LC$161,4)),AMV1træ!$H$16:$AF$16,AMV1træ!$H55:$AF55)*LC$183)</f>
        <v>0</v>
      </c>
      <c r="LD163" s="431">
        <f ca="1">IF(Sammenligning!$G$9="GJ",1,(1/3.6))*(LOOKUP(_xlfn.NUMBERVALUE(LEFT(LD$161,4)),AMV1træ!$H$16:$AF$16,AMV1træ!$H55:$AF55)*LD$183)</f>
        <v>0</v>
      </c>
      <c r="LE163" s="431">
        <f ca="1">IF(Sammenligning!$G$9="GJ",1,(1/3.6))*(LOOKUP(_xlfn.NUMBERVALUE(LEFT(LE$161,4)),AMV1træ!$H$16:$AF$16,AMV1træ!$H55:$AF55)*LE$183)</f>
        <v>0</v>
      </c>
      <c r="LF163" s="431">
        <f ca="1">IF(Sammenligning!$G$9="GJ",1,(1/3.6))*(LOOKUP(_xlfn.NUMBERVALUE(LEFT(LF$161,4)),AMV1træ!$H$16:$AF$16,AMV1træ!$H55:$AF55)*LF$183)</f>
        <v>0</v>
      </c>
      <c r="LG163" s="431">
        <f ca="1">IF(Sammenligning!$G$9="GJ",1,(1/3.6))*(LOOKUP(_xlfn.NUMBERVALUE(LEFT(LG$161,4)),AMV1træ!$H$16:$AF$16,AMV1træ!$H55:$AF55)*LG$183)</f>
        <v>0</v>
      </c>
      <c r="LH163" s="431">
        <f ca="1">IF(Sammenligning!$G$9="GJ",1,(1/3.6))*(LOOKUP(_xlfn.NUMBERVALUE(LEFT(LH$161,4)),AMV1træ!$H$16:$AF$16,AMV1træ!$H55:$AF55)*LH$183)</f>
        <v>0</v>
      </c>
      <c r="LI163" s="431">
        <f ca="1">IF(Sammenligning!$G$9="GJ",1,(1/3.6))*(LOOKUP(_xlfn.NUMBERVALUE(LEFT(LI$161,4)),AMV1træ!$H$16:$AF$16,AMV1træ!$H55:$AF55)*LI$183)</f>
        <v>0</v>
      </c>
      <c r="LJ163" s="431">
        <f ca="1">IF(Sammenligning!$G$9="GJ",1,(1/3.6))*(LOOKUP(_xlfn.NUMBERVALUE(LEFT(LJ$161,4)),AMV1træ!$H$16:$AF$16,AMV1træ!$H55:$AF55)*LJ$183)</f>
        <v>0</v>
      </c>
      <c r="LK163" s="431">
        <f ca="1">IF(Sammenligning!$G$9="GJ",1,(1/3.6))*(LOOKUP(_xlfn.NUMBERVALUE(LEFT(LK$161,4)),AMV1træ!$H$16:$AF$16,AMV1træ!$H55:$AF55)*LK$183)</f>
        <v>0</v>
      </c>
      <c r="LL163" s="431">
        <f ca="1">IF(Sammenligning!$G$9="GJ",1,(1/3.6))*(LOOKUP(_xlfn.NUMBERVALUE(LEFT(LL$161,4)),AMV1træ!$H$16:$AF$16,AMV1træ!$H55:$AF55)*LL$183)</f>
        <v>0</v>
      </c>
      <c r="LM163" s="431">
        <f ca="1">IF(Sammenligning!$G$9="GJ",1,(1/3.6))*(LOOKUP(_xlfn.NUMBERVALUE(LEFT(LM$161,4)),AMV1træ!$H$16:$AF$16,AMV1træ!$H55:$AF55)*LM$183)</f>
        <v>0</v>
      </c>
      <c r="LN163" s="431">
        <f ca="1">IF(Sammenligning!$G$9="GJ",1,(1/3.6))*(LOOKUP(_xlfn.NUMBERVALUE(LEFT(LN$161,4)),AMV1træ!$H$16:$AF$16,AMV1træ!$H55:$AF55)*LN$183)</f>
        <v>0</v>
      </c>
      <c r="LO163" s="431">
        <f ca="1">IF(Sammenligning!$G$9="GJ",1,(1/3.6))*(LOOKUP(_xlfn.NUMBERVALUE(LEFT(LO$161,4)),AMV1træ!$H$16:$AF$16,AMV1træ!$H55:$AF55)*LO$183)</f>
        <v>0</v>
      </c>
      <c r="LP163" s="431">
        <f ca="1">IF(Sammenligning!$G$9="GJ",1,(1/3.6))*(LOOKUP(_xlfn.NUMBERVALUE(LEFT(LP$161,4)),AMV1træ!$H$16:$AF$16,AMV1træ!$H55:$AF55)*LP$183)</f>
        <v>0</v>
      </c>
      <c r="LQ163" s="431">
        <f ca="1">IF(Sammenligning!$G$9="GJ",1,(1/3.6))*(LOOKUP(_xlfn.NUMBERVALUE(LEFT(LQ$161,4)),AMV1træ!$H$16:$AF$16,AMV1træ!$H55:$AF55)*LQ$183)</f>
        <v>0</v>
      </c>
      <c r="LR163" s="431">
        <f ca="1">IF(Sammenligning!$G$9="GJ",1,(1/3.6))*(LOOKUP(_xlfn.NUMBERVALUE(LEFT(LR$161,4)),AMV1træ!$H$16:$AF$16,AMV1træ!$H55:$AF55)*LR$183)</f>
        <v>0</v>
      </c>
      <c r="LT163" s="217">
        <f ca="1">SUM(LU163:MS163)</f>
        <v>0</v>
      </c>
      <c r="LU163" s="217">
        <f t="shared" ca="1" si="176"/>
        <v>0</v>
      </c>
      <c r="LV163" s="217">
        <f t="shared" ca="1" si="176"/>
        <v>0</v>
      </c>
      <c r="LW163" s="217">
        <f t="shared" ca="1" si="176"/>
        <v>0</v>
      </c>
      <c r="LX163" s="217">
        <f t="shared" ca="1" si="176"/>
        <v>0</v>
      </c>
      <c r="LY163" s="217">
        <f t="shared" ca="1" si="176"/>
        <v>0</v>
      </c>
      <c r="LZ163" s="217">
        <f t="shared" ca="1" si="176"/>
        <v>0</v>
      </c>
      <c r="MA163" s="217">
        <f t="shared" ca="1" si="176"/>
        <v>0</v>
      </c>
      <c r="MB163" s="217">
        <f t="shared" ca="1" si="176"/>
        <v>0</v>
      </c>
      <c r="MC163" s="217">
        <f t="shared" ca="1" si="176"/>
        <v>0</v>
      </c>
      <c r="MD163" s="217">
        <f t="shared" ca="1" si="176"/>
        <v>0</v>
      </c>
      <c r="ME163" s="217">
        <f t="shared" ca="1" si="177"/>
        <v>0</v>
      </c>
      <c r="MF163" s="217">
        <f t="shared" ca="1" si="177"/>
        <v>0</v>
      </c>
      <c r="MG163" s="217">
        <f t="shared" ca="1" si="177"/>
        <v>0</v>
      </c>
      <c r="MH163" s="217">
        <f t="shared" ca="1" si="177"/>
        <v>0</v>
      </c>
      <c r="MI163" s="217">
        <f t="shared" ca="1" si="177"/>
        <v>0</v>
      </c>
      <c r="MJ163" s="217">
        <f t="shared" ca="1" si="177"/>
        <v>0</v>
      </c>
      <c r="MK163" s="217">
        <f t="shared" ca="1" si="177"/>
        <v>0</v>
      </c>
      <c r="ML163" s="217">
        <f t="shared" ca="1" si="177"/>
        <v>0</v>
      </c>
      <c r="MM163" s="217">
        <f t="shared" ca="1" si="177"/>
        <v>0</v>
      </c>
      <c r="MN163" s="217">
        <f t="shared" ca="1" si="177"/>
        <v>0</v>
      </c>
      <c r="MO163" s="217">
        <f t="shared" ca="1" si="178"/>
        <v>0</v>
      </c>
      <c r="MP163" s="217">
        <f t="shared" ca="1" si="178"/>
        <v>0</v>
      </c>
      <c r="MQ163" s="217">
        <f t="shared" ca="1" si="178"/>
        <v>0</v>
      </c>
      <c r="MR163" s="217">
        <f t="shared" ca="1" si="178"/>
        <v>0</v>
      </c>
      <c r="MS163" s="217">
        <f t="shared" ca="1" si="178"/>
        <v>0</v>
      </c>
    </row>
    <row r="164" spans="2:357" hidden="1">
      <c r="B164" s="3"/>
      <c r="C164" s="24"/>
      <c r="E164" s="431"/>
      <c r="F164" s="431"/>
      <c r="G164" s="431"/>
      <c r="H164" s="431"/>
      <c r="I164" s="431"/>
      <c r="J164" s="431"/>
      <c r="K164" s="431"/>
      <c r="L164" s="431"/>
      <c r="M164" s="431"/>
      <c r="N164" s="431"/>
      <c r="O164" s="431"/>
      <c r="P164" s="431"/>
      <c r="Q164" s="431"/>
      <c r="R164" s="431"/>
      <c r="S164" s="431"/>
      <c r="T164" s="431"/>
      <c r="U164" s="431"/>
      <c r="V164" s="431"/>
      <c r="W164" s="431"/>
      <c r="X164" s="431"/>
      <c r="Y164" s="431"/>
      <c r="Z164" s="431"/>
      <c r="AA164" s="431"/>
      <c r="AB164" s="431"/>
      <c r="AC164" s="431"/>
      <c r="AD164" s="3"/>
      <c r="AE164" s="431"/>
      <c r="AF164" s="431"/>
      <c r="AG164" s="431"/>
      <c r="AH164" s="431"/>
      <c r="AI164" s="431"/>
      <c r="AJ164" s="431"/>
      <c r="AK164" s="431"/>
      <c r="AL164" s="431"/>
      <c r="AM164" s="431"/>
      <c r="AN164" s="431"/>
      <c r="AO164" s="431"/>
      <c r="AP164" s="431"/>
      <c r="AQ164" s="431"/>
      <c r="AR164" s="431"/>
      <c r="AS164" s="431"/>
      <c r="AT164" s="431"/>
      <c r="AU164" s="431"/>
      <c r="AV164" s="431"/>
      <c r="AW164" s="431"/>
      <c r="AX164" s="431"/>
      <c r="AY164" s="431"/>
      <c r="AZ164" s="431"/>
      <c r="BA164" s="431"/>
      <c r="BB164" s="431"/>
      <c r="BC164" s="431"/>
      <c r="BD164" s="431"/>
      <c r="BE164" s="431"/>
      <c r="BF164" s="431"/>
      <c r="BG164" s="431"/>
      <c r="BH164" s="431"/>
      <c r="BI164" s="431"/>
      <c r="BJ164" s="431"/>
      <c r="BK164" s="431"/>
      <c r="BL164" s="431"/>
      <c r="BM164" s="431"/>
      <c r="BN164" s="431"/>
      <c r="BO164" s="431"/>
      <c r="BP164" s="431"/>
      <c r="BQ164" s="431"/>
      <c r="BR164" s="431"/>
      <c r="BS164" s="431"/>
      <c r="BT164" s="431"/>
      <c r="BU164" s="431"/>
      <c r="BV164" s="431"/>
      <c r="BW164" s="431"/>
      <c r="BX164" s="431"/>
      <c r="BY164" s="431"/>
      <c r="BZ164" s="431"/>
      <c r="CA164" s="431"/>
      <c r="CB164" s="431"/>
      <c r="CC164" s="431"/>
      <c r="CD164" s="431"/>
      <c r="CE164" s="431"/>
      <c r="CF164" s="431"/>
      <c r="CG164" s="431"/>
      <c r="CH164" s="431"/>
      <c r="CI164" s="431"/>
      <c r="CJ164" s="431"/>
      <c r="CK164" s="431"/>
      <c r="CL164" s="431"/>
      <c r="CM164" s="431"/>
      <c r="CN164" s="431"/>
      <c r="CO164" s="431"/>
      <c r="CP164" s="431"/>
      <c r="CQ164" s="431"/>
      <c r="CR164" s="431"/>
      <c r="CS164" s="431"/>
      <c r="CT164" s="431"/>
      <c r="CU164" s="431"/>
      <c r="CV164" s="431"/>
      <c r="CW164" s="431"/>
      <c r="CX164" s="431"/>
      <c r="CY164" s="431"/>
      <c r="CZ164" s="431"/>
      <c r="DA164" s="431"/>
      <c r="DB164" s="431"/>
      <c r="DC164" s="431"/>
      <c r="DD164" s="431"/>
      <c r="DE164" s="431"/>
      <c r="DF164" s="431"/>
      <c r="DG164" s="431"/>
      <c r="DH164" s="431"/>
      <c r="DI164" s="431"/>
      <c r="DJ164" s="431"/>
      <c r="DK164" s="431"/>
      <c r="DL164" s="431"/>
      <c r="DM164" s="431"/>
      <c r="DN164" s="431"/>
      <c r="DO164" s="431"/>
      <c r="DP164" s="431"/>
      <c r="DQ164" s="431"/>
      <c r="DR164" s="431"/>
      <c r="DS164" s="431"/>
      <c r="DT164" s="431"/>
      <c r="DU164" s="431"/>
      <c r="DV164" s="431"/>
      <c r="DW164" s="431"/>
      <c r="DX164" s="431"/>
      <c r="DY164" s="431"/>
      <c r="DZ164" s="431"/>
      <c r="EA164" s="431"/>
      <c r="EB164" s="431"/>
      <c r="EC164" s="431"/>
      <c r="ED164" s="431"/>
      <c r="EE164" s="431"/>
      <c r="EF164" s="431"/>
      <c r="EG164" s="431"/>
      <c r="EH164" s="431"/>
      <c r="EI164" s="431"/>
      <c r="EJ164" s="431"/>
      <c r="EK164" s="431"/>
      <c r="EL164" s="431"/>
      <c r="EM164" s="431"/>
      <c r="EN164" s="431"/>
      <c r="EO164" s="431"/>
      <c r="EP164" s="431"/>
      <c r="EQ164" s="431"/>
      <c r="ER164" s="431"/>
      <c r="ES164" s="431"/>
      <c r="ET164" s="431"/>
      <c r="EU164" s="431"/>
      <c r="EV164" s="431"/>
      <c r="EW164" s="431"/>
      <c r="EX164" s="431"/>
      <c r="EY164" s="431"/>
      <c r="EZ164" s="431"/>
      <c r="FA164" s="431"/>
      <c r="FB164" s="431"/>
      <c r="FC164" s="431"/>
      <c r="FD164" s="431"/>
      <c r="FE164" s="431"/>
      <c r="FF164" s="431"/>
      <c r="FG164" s="431"/>
      <c r="FH164" s="431"/>
      <c r="FI164" s="431"/>
      <c r="FJ164" s="431"/>
      <c r="FK164" s="431"/>
      <c r="FL164" s="431"/>
      <c r="FM164" s="431"/>
      <c r="FN164" s="431"/>
      <c r="FO164" s="431"/>
      <c r="FP164" s="431"/>
      <c r="FQ164" s="431"/>
      <c r="FR164" s="431"/>
      <c r="FS164" s="431"/>
      <c r="FT164" s="431"/>
      <c r="FU164" s="431"/>
      <c r="FV164" s="431"/>
      <c r="FW164" s="431"/>
      <c r="FX164" s="431"/>
      <c r="FY164" s="431"/>
      <c r="FZ164" s="431"/>
      <c r="GA164" s="431"/>
      <c r="GB164" s="431"/>
      <c r="GC164" s="431"/>
      <c r="GD164" s="431"/>
      <c r="GE164" s="431"/>
      <c r="GF164" s="431"/>
      <c r="GG164" s="431"/>
      <c r="GH164" s="431"/>
      <c r="GI164" s="431"/>
      <c r="GJ164" s="431"/>
      <c r="GK164" s="431"/>
      <c r="GL164" s="431"/>
      <c r="GM164" s="431"/>
      <c r="GN164" s="431"/>
      <c r="GO164" s="431"/>
      <c r="GP164" s="431"/>
      <c r="GQ164" s="431"/>
      <c r="GR164" s="431"/>
      <c r="GS164" s="431"/>
      <c r="GT164" s="431"/>
      <c r="GU164" s="431"/>
      <c r="GV164" s="431"/>
      <c r="GW164" s="431"/>
      <c r="GX164" s="431"/>
      <c r="GY164" s="431"/>
      <c r="GZ164" s="431"/>
      <c r="HA164" s="431"/>
      <c r="HB164" s="431"/>
      <c r="HC164" s="431"/>
      <c r="HD164" s="431"/>
      <c r="HE164" s="431"/>
      <c r="HF164" s="431"/>
      <c r="HG164" s="431"/>
      <c r="HH164" s="431"/>
      <c r="HI164" s="431"/>
      <c r="HJ164" s="431"/>
      <c r="HK164" s="431"/>
      <c r="HL164" s="431"/>
      <c r="HM164" s="431"/>
      <c r="HN164" s="431"/>
      <c r="HO164" s="431"/>
      <c r="HP164" s="431"/>
      <c r="HQ164" s="431"/>
      <c r="HR164" s="431"/>
      <c r="HS164" s="431"/>
      <c r="HT164" s="431"/>
      <c r="HU164" s="431"/>
      <c r="HV164" s="431"/>
      <c r="HW164" s="431"/>
      <c r="HX164" s="431"/>
      <c r="HY164" s="431"/>
      <c r="HZ164" s="431"/>
      <c r="IA164" s="431"/>
      <c r="IB164" s="431"/>
      <c r="IC164" s="431"/>
      <c r="ID164" s="431"/>
      <c r="IE164" s="431"/>
      <c r="IF164" s="431"/>
      <c r="IG164" s="431"/>
      <c r="IH164" s="431"/>
      <c r="II164" s="431"/>
      <c r="IJ164" s="431"/>
      <c r="IK164" s="431"/>
      <c r="IL164" s="431"/>
      <c r="IM164" s="431"/>
      <c r="IN164" s="431"/>
      <c r="IO164" s="431"/>
      <c r="IP164" s="431"/>
      <c r="IQ164" s="431"/>
      <c r="IR164" s="431"/>
      <c r="IS164" s="431"/>
      <c r="IT164" s="431"/>
      <c r="IU164" s="431"/>
      <c r="IV164" s="431"/>
      <c r="IW164" s="431"/>
      <c r="IX164" s="431"/>
      <c r="IY164" s="431"/>
      <c r="IZ164" s="431"/>
      <c r="JA164" s="431"/>
      <c r="JB164" s="431"/>
      <c r="JC164" s="431"/>
      <c r="JD164" s="431"/>
      <c r="JE164" s="431"/>
      <c r="JF164" s="431"/>
      <c r="JG164" s="431"/>
      <c r="JH164" s="431"/>
      <c r="JI164" s="431"/>
      <c r="JJ164" s="431"/>
      <c r="JK164" s="431"/>
      <c r="JL164" s="431"/>
      <c r="JM164" s="431"/>
      <c r="JN164" s="431"/>
      <c r="JO164" s="431"/>
      <c r="JP164" s="431"/>
      <c r="JQ164" s="431"/>
      <c r="JR164" s="431"/>
      <c r="JS164" s="431"/>
      <c r="JT164" s="431"/>
      <c r="JU164" s="431"/>
      <c r="JV164" s="431"/>
      <c r="JW164" s="431"/>
      <c r="JX164" s="431"/>
      <c r="JY164" s="431"/>
      <c r="JZ164" s="431"/>
      <c r="KA164" s="431"/>
      <c r="KB164" s="431"/>
      <c r="KC164" s="431"/>
      <c r="KD164" s="431"/>
      <c r="KE164" s="431"/>
      <c r="KF164" s="431"/>
      <c r="KG164" s="431"/>
      <c r="KH164" s="431"/>
      <c r="KI164" s="431"/>
      <c r="KJ164" s="431"/>
      <c r="KK164" s="431"/>
      <c r="KL164" s="431"/>
      <c r="KM164" s="431"/>
      <c r="KN164" s="431"/>
      <c r="KO164" s="431"/>
      <c r="KP164" s="431"/>
      <c r="KQ164" s="431"/>
      <c r="KR164" s="431"/>
      <c r="KS164" s="431"/>
      <c r="KT164" s="431"/>
      <c r="KU164" s="431"/>
      <c r="KV164" s="431"/>
      <c r="KW164" s="431"/>
      <c r="KX164" s="431"/>
      <c r="KY164" s="431"/>
      <c r="KZ164" s="431"/>
      <c r="LA164" s="431"/>
      <c r="LB164" s="431"/>
      <c r="LC164" s="431"/>
      <c r="LD164" s="431"/>
      <c r="LE164" s="431"/>
      <c r="LF164" s="431"/>
      <c r="LG164" s="431"/>
      <c r="LH164" s="431"/>
      <c r="LI164" s="431"/>
      <c r="LJ164" s="431"/>
      <c r="LK164" s="431"/>
      <c r="LL164" s="431"/>
      <c r="LM164" s="431"/>
      <c r="LN164" s="431"/>
      <c r="LO164" s="431"/>
      <c r="LP164" s="431"/>
      <c r="LQ164" s="431"/>
      <c r="LR164" s="431"/>
    </row>
    <row r="165" spans="2:357" hidden="1">
      <c r="B165" s="3"/>
      <c r="C165" s="24" t="s">
        <v>277</v>
      </c>
      <c r="E165" s="431">
        <f ca="1">IF(Sammenligning!$G$9="GJ",1,(1/3.6))*(AMV1træ!H71*E$227+AMV1træBP!H67*E$228+AMV3kul!H67*E$229+AMV4træ!H67*E$230+AMV4træBP!H67*E$231+AVV1træ!H67*E$232+AVV1kul!H67*E$233+AVV2træ!H67*E$234+AVV2halm!H67*E$235+AVV2gasGT!H67*E$236+KKV!H67*E$237+HCVgas!H67*E$238+SPolie!H67*E$239+SPgas!H67*E$240+GeoEL!H65*E$241+GeoVa!H65*E$242+VP!H65*E$243+Sol!H65*E$244)</f>
        <v>38.757441206760355</v>
      </c>
      <c r="F165" s="431">
        <f ca="1">IF(Sammenligning!$G$9="GJ",1,(1/3.6))*(AMV1træ!I71*F$227+AMV1træBP!I67*F$228+AMV3kul!I67*F$229+AMV4træ!I67*F$230+AMV4træBP!I67*F$231+AVV1træ!I67*F$232+AVV1kul!I67*F$233+AVV2træ!I67*F$234+AVV2halm!I67*F$235+AVV2gasGT!I67*F$236+KKV!I67*F$237+HCVgas!I67*F$238+SPolie!I67*F$239+SPgas!I67*F$240+GeoEL!I65*F$241+GeoVa!I65*F$242+VP!I65*F$243+Sol!I65*F$244)</f>
        <v>34.589540550195956</v>
      </c>
      <c r="G165" s="431">
        <f ca="1">IF(Sammenligning!$G$9="GJ",1,(1/3.6))*(AMV1træ!J71*G$227+AMV1træBP!J67*G$228+AMV3kul!J67*G$229+AMV4træ!J67*G$230+AMV4træBP!J67*G$231+AVV1træ!J67*G$232+AVV1kul!J67*G$233+AVV2træ!J67*G$234+AVV2halm!J67*G$235+AVV2gasGT!J67*G$236+KKV!J67*G$237+HCVgas!J67*G$238+SPolie!J67*G$239+SPgas!J67*G$240+GeoEL!J65*G$241+GeoVa!J65*G$242+VP!J65*G$243+Sol!J65*G$244)</f>
        <v>38.841667030177661</v>
      </c>
      <c r="H165" s="431">
        <f ca="1">IF(Sammenligning!$G$9="GJ",1,(1/3.6))*(AMV1træ!K71*H$227+AMV1træBP!K67*H$228+AMV3kul!K67*H$229+AMV4træ!K67*H$230+AMV4træBP!K67*H$231+AVV1træ!K67*H$232+AVV1kul!K67*H$233+AVV2træ!K67*H$234+AVV2halm!K67*H$235+AVV2gasGT!K67*H$236+KKV!K67*H$237+HCVgas!K67*H$238+SPolie!K67*H$239+SPgas!K67*H$240+GeoEL!K65*H$241+GeoVa!K65*H$242+VP!K65*H$243+Sol!K65*H$244)</f>
        <v>36.520613683295942</v>
      </c>
      <c r="I165" s="431">
        <f ca="1">IF(Sammenligning!$G$9="GJ",1,(1/3.6))*(AMV1træ!L71*I$227+AMV1træBP!L67*I$228+AMV3kul!L67*I$229+AMV4træ!L67*I$230+AMV4træBP!L67*I$231+AVV1træ!L67*I$232+AVV1kul!L67*I$233+AVV2træ!L67*I$234+AVV2halm!L67*I$235+AVV2gasGT!L67*I$236+KKV!L67*I$237+HCVgas!L67*I$238+SPolie!L67*I$239+SPgas!L67*I$240+GeoEL!L65*I$241+GeoVa!L65*I$242+VP!L65*I$243+Sol!L65*I$244)</f>
        <v>28.073688554305161</v>
      </c>
      <c r="J165" s="431">
        <f ca="1">IF(Sammenligning!$G$9="GJ",1,(1/3.6))*(AMV1træ!M71*J$227+AMV1træBP!M67*J$228+AMV3kul!M67*J$229+AMV4træ!M67*J$230+AMV4træBP!M67*J$231+AVV1træ!M67*J$232+AVV1kul!M67*J$233+AVV2træ!M67*J$234+AVV2halm!M67*J$235+AVV2gasGT!M67*J$236+KKV!M67*J$237+HCVgas!M67*J$238+SPolie!M67*J$239+SPgas!M67*J$240+GeoEL!M65*J$241+GeoVa!M65*J$242+VP!M65*J$243+Sol!M65*J$244)</f>
        <v>29.159173256994631</v>
      </c>
      <c r="K165" s="431">
        <f ca="1">IF(Sammenligning!$G$9="GJ",1,(1/3.6))*(AMV1træ!N71*K$227+AMV1træBP!N67*K$228+AMV3kul!N67*K$229+AMV4træ!N67*K$230+AMV4træBP!N67*K$231+AVV1træ!N67*K$232+AVV1kul!N67*K$233+AVV2træ!N67*K$234+AVV2halm!N67*K$235+AVV2gasGT!N67*K$236+KKV!N67*K$237+HCVgas!N67*K$238+SPolie!N67*K$239+SPgas!N67*K$240+GeoEL!N65*K$241+GeoVa!N65*K$242+VP!N65*K$243+Sol!N65*K$244)</f>
        <v>30.489003132922939</v>
      </c>
      <c r="L165" s="431">
        <f ca="1">IF(Sammenligning!$G$9="GJ",1,(1/3.6))*(AMV1træ!O71*L$227+AMV1træBP!O67*L$228+AMV3kul!O67*L$229+AMV4træ!O67*L$230+AMV4træBP!O67*L$231+AVV1træ!O67*L$232+AVV1kul!O67*L$233+AVV2træ!O67*L$234+AVV2halm!O67*L$235+AVV2gasGT!O67*L$236+KKV!O67*L$237+HCVgas!O67*L$238+SPolie!O67*L$239+SPgas!O67*L$240+GeoEL!O65*L$241+GeoVa!O65*L$242+VP!O65*L$243+Sol!O65*L$244)</f>
        <v>30.491611230331703</v>
      </c>
      <c r="M165" s="431">
        <f ca="1">IF(Sammenligning!$G$9="GJ",1,(1/3.6))*(AMV1træ!P71*M$227+AMV1træBP!P67*M$228+AMV3kul!P67*M$229+AMV4træ!P67*M$230+AMV4træBP!P67*M$231+AVV1træ!P67*M$232+AVV1kul!P67*M$233+AVV2træ!P67*M$234+AVV2halm!P67*M$235+AVV2gasGT!P67*M$236+KKV!P67*M$237+HCVgas!P67*M$238+SPolie!P67*M$239+SPgas!P67*M$240+GeoEL!P65*M$241+GeoVa!P65*M$242+VP!P65*M$243+Sol!P65*M$244)</f>
        <v>30.858447554110313</v>
      </c>
      <c r="N165" s="431">
        <f ca="1">IF(Sammenligning!$G$9="GJ",1,(1/3.6))*(AMV1træ!Q71*N$227+AMV1træBP!Q67*N$228+AMV3kul!Q67*N$229+AMV4træ!Q67*N$230+AMV4træBP!Q67*N$231+AVV1træ!Q67*N$232+AVV1kul!Q67*N$233+AVV2træ!Q67*N$234+AVV2halm!Q67*N$235+AVV2gasGT!Q67*N$236+KKV!Q67*N$237+HCVgas!Q67*N$238+SPolie!Q67*N$239+SPgas!Q67*N$240+GeoEL!Q65*N$241+GeoVa!Q65*N$242+VP!Q65*N$243+Sol!Q65*N$244)</f>
        <v>31.213355783921862</v>
      </c>
      <c r="O165" s="431">
        <f ca="1">IF(Sammenligning!$G$9="GJ",1,(1/3.6))*(AMV1træ!R71*O$227+AMV1træBP!R67*O$228+AMV3kul!R67*O$229+AMV4træ!R67*O$230+AMV4træBP!R67*O$231+AVV1træ!R67*O$232+AVV1kul!R67*O$233+AVV2træ!R67*O$234+AVV2halm!R67*O$235+AVV2gasGT!R67*O$236+KKV!R67*O$237+HCVgas!R67*O$238+SPolie!R67*O$239+SPgas!R67*O$240+GeoEL!R65*O$241+GeoVa!R65*O$242+VP!R65*O$243+Sol!R65*O$244)</f>
        <v>32.448694803282606</v>
      </c>
      <c r="P165" s="431">
        <f ca="1">IF(Sammenligning!$G$9="GJ",1,(1/3.6))*(AMV1træ!S71*P$227+AMV1træBP!S67*P$228+AMV3kul!S67*P$229+AMV4træ!S67*P$230+AMV4træBP!S67*P$231+AVV1træ!S67*P$232+AVV1kul!S67*P$233+AVV2træ!S67*P$234+AVV2halm!S67*P$235+AVV2gasGT!S67*P$236+KKV!S67*P$237+HCVgas!S67*P$238+SPolie!S67*P$239+SPgas!S67*P$240+GeoEL!S65*P$241+GeoVa!S65*P$242+VP!S65*P$243+Sol!S65*P$244)</f>
        <v>32.953818723266288</v>
      </c>
      <c r="Q165" s="431">
        <f ca="1">IF(Sammenligning!$G$9="GJ",1,(1/3.6))*(AMV1træ!T71*Q$227+AMV1træBP!T67*Q$228+AMV3kul!T67*Q$229+AMV4træ!T67*Q$230+AMV4træBP!T67*Q$231+AVV1træ!T67*Q$232+AVV1kul!T67*Q$233+AVV2træ!T67*Q$234+AVV2halm!T67*Q$235+AVV2gasGT!T67*Q$236+KKV!T67*Q$237+HCVgas!T67*Q$238+SPolie!T67*Q$239+SPgas!T67*Q$240+GeoEL!T65*Q$241+GeoVa!T65*Q$242+VP!T65*Q$243+Sol!T65*Q$244)</f>
        <v>33.465817376877787</v>
      </c>
      <c r="R165" s="431">
        <f ca="1">IF(Sammenligning!$G$9="GJ",1,(1/3.6))*(AMV1træ!U71*R$227+AMV1træBP!U67*R$228+AMV3kul!U67*R$229+AMV4træ!U67*R$230+AMV4træBP!U67*R$231+AVV1træ!U67*R$232+AVV1kul!U67*R$233+AVV2træ!U67*R$234+AVV2halm!U67*R$235+AVV2gasGT!U67*R$236+KKV!U67*R$237+HCVgas!U67*R$238+SPolie!U67*R$239+SPgas!U67*R$240+GeoEL!U65*R$241+GeoVa!U65*R$242+VP!U65*R$243+Sol!U65*R$244)</f>
        <v>34.7595854962616</v>
      </c>
      <c r="S165" s="431">
        <f ca="1">IF(Sammenligning!$G$9="GJ",1,(1/3.6))*(AMV1træ!V71*S$227+AMV1træBP!V67*S$228+AMV3kul!V67*S$229+AMV4træ!V67*S$230+AMV4træBP!V67*S$231+AVV1træ!V67*S$232+AVV1kul!V67*S$233+AVV2træ!V67*S$234+AVV2halm!V67*S$235+AVV2gasGT!V67*S$236+KKV!V67*S$237+HCVgas!V67*S$238+SPolie!V67*S$239+SPgas!V67*S$240+GeoEL!V65*S$241+GeoVa!V65*S$242+VP!V65*S$243+Sol!V65*S$244)</f>
        <v>35.293090243619027</v>
      </c>
      <c r="T165" s="431">
        <f ca="1">IF(Sammenligning!$G$9="GJ",1,(1/3.6))*(AMV1træ!W71*T$227+AMV1træBP!W67*T$228+AMV3kul!W67*T$229+AMV4træ!W67*T$230+AMV4træBP!W67*T$231+AVV1træ!W67*T$232+AVV1kul!W67*T$233+AVV2træ!W67*T$234+AVV2halm!W67*T$235+AVV2gasGT!W67*T$236+KKV!W67*T$237+HCVgas!W67*T$238+SPolie!W67*T$239+SPgas!W67*T$240+GeoEL!W65*T$241+GeoVa!W65*T$242+VP!W65*T$243+Sol!W65*T$244)</f>
        <v>38.397179686001451</v>
      </c>
      <c r="U165" s="431">
        <f ca="1">IF(Sammenligning!$G$9="GJ",1,(1/3.6))*(AMV1træ!X71*U$227+AMV1træBP!X67*U$228+AMV3kul!X67*U$229+AMV4træ!X67*U$230+AMV4træBP!X67*U$231+AVV1træ!X67*U$232+AVV1kul!X67*U$233+AVV2træ!X67*U$234+AVV2halm!X67*U$235+AVV2gasGT!X67*U$236+KKV!X67*U$237+HCVgas!X67*U$238+SPolie!X67*U$239+SPgas!X67*U$240+GeoEL!X65*U$241+GeoVa!X65*U$242+VP!X65*U$243+Sol!X65*U$244)</f>
        <v>39.123734834298311</v>
      </c>
      <c r="V165" s="431">
        <f ca="1">IF(Sammenligning!$G$9="GJ",1,(1/3.6))*(AMV1træ!Y71*V$227+AMV1træBP!Y67*V$228+AMV3kul!Y67*V$229+AMV4træ!Y67*V$230+AMV4træBP!Y67*V$231+AVV1træ!Y67*V$232+AVV1kul!Y67*V$233+AVV2træ!Y67*V$234+AVV2halm!Y67*V$235+AVV2gasGT!Y67*V$236+KKV!Y67*V$237+HCVgas!Y67*V$238+SPolie!Y67*V$239+SPgas!Y67*V$240+GeoEL!Y65*V$241+GeoVa!Y65*V$242+VP!Y65*V$243+Sol!Y65*V$244)</f>
        <v>40.61322989331898</v>
      </c>
      <c r="W165" s="431">
        <f ca="1">IF(Sammenligning!$G$9="GJ",1,(1/3.6))*(AMV1træ!Z71*W$227+AMV1træBP!Z67*W$228+AMV3kul!Z67*W$229+AMV4træ!Z67*W$230+AMV4træBP!Z67*W$231+AVV1træ!Z67*W$232+AVV1kul!Z67*W$233+AVV2træ!Z67*W$234+AVV2halm!Z67*W$235+AVV2gasGT!Z67*W$236+KKV!Z67*W$237+HCVgas!Z67*W$238+SPolie!Z67*W$239+SPgas!Z67*W$240+GeoEL!Z65*W$241+GeoVa!Z65*W$242+VP!Z65*W$243+Sol!Z65*W$244)</f>
        <v>40.539213245867749</v>
      </c>
      <c r="X165" s="431">
        <f ca="1">IF(Sammenligning!$G$9="GJ",1,(1/3.6))*(AMV1træ!AA71*X$227+AMV1træBP!AA67*X$228+AMV3kul!AA67*X$229+AMV4træ!AA67*X$230+AMV4træBP!AA67*X$231+AVV1træ!AA67*X$232+AVV1kul!AA67*X$233+AVV2træ!AA67*X$234+AVV2halm!AA67*X$235+AVV2gasGT!AA67*X$236+KKV!AA67*X$237+HCVgas!AA67*X$238+SPolie!AA67*X$239+SPgas!AA67*X$240+GeoEL!AA65*X$241+GeoVa!AA65*X$242+VP!AA65*X$243+Sol!AA65*X$244)</f>
        <v>42.004294883360721</v>
      </c>
      <c r="Y165" s="431">
        <f ca="1">IF(Sammenligning!$G$9="GJ",1,(1/3.6))*(AMV1træ!AB71*Y$227+AMV1træBP!AB67*Y$228+AMV3kul!AB67*Y$229+AMV4træ!AB67*Y$230+AMV4træBP!AB67*Y$231+AVV1træ!AB67*Y$232+AVV1kul!AB67*Y$233+AVV2træ!AB67*Y$234+AVV2halm!AB67*Y$235+AVV2gasGT!AB67*Y$236+KKV!AB67*Y$237+HCVgas!AB67*Y$238+SPolie!AB67*Y$239+SPgas!AB67*Y$240+GeoEL!AB65*Y$241+GeoVa!AB65*Y$242+VP!AB65*Y$243+Sol!AB65*Y$244)</f>
        <v>42.083034254201614</v>
      </c>
      <c r="Z165" s="431">
        <f ca="1">IF(Sammenligning!$G$9="GJ",1,(1/3.6))*(AMV1træ!AC71*Z$227+AMV1træBP!AC67*Z$228+AMV3kul!AC67*Z$229+AMV4træ!AC67*Z$230+AMV4træBP!AC67*Z$231+AVV1træ!AC67*Z$232+AVV1kul!AC67*Z$233+AVV2træ!AC67*Z$234+AVV2halm!AC67*Z$235+AVV2gasGT!AC67*Z$236+KKV!AC67*Z$237+HCVgas!AC67*Z$238+SPolie!AC67*Z$239+SPgas!AC67*Z$240+GeoEL!AC65*Z$241+GeoVa!AC65*Z$242+VP!AC65*Z$243+Sol!AC65*Z$244)</f>
        <v>42.668925787172206</v>
      </c>
      <c r="AA165" s="431">
        <f ca="1">IF(Sammenligning!$G$9="GJ",1,(1/3.6))*(AMV1træ!AD71*AA$227+AMV1træBP!AD67*AA$228+AMV3kul!AD67*AA$229+AMV4træ!AD67*AA$230+AMV4træBP!AD67*AA$231+AVV1træ!AD67*AA$232+AVV1kul!AD67*AA$233+AVV2træ!AD67*AA$234+AVV2halm!AD67*AA$235+AVV2gasGT!AD67*AA$236+KKV!AD67*AA$237+HCVgas!AD67*AA$238+SPolie!AD67*AA$239+SPgas!AD67*AA$240+GeoEL!AD65*AA$241+GeoVa!AD65*AA$242+VP!AD65*AA$243+Sol!AD65*AA$244)</f>
        <v>43.249843995967169</v>
      </c>
      <c r="AB165" s="431">
        <f ca="1">IF(Sammenligning!$G$9="GJ",1,(1/3.6))*(AMV1træ!AE71*AB$227+AMV1træBP!AE67*AB$228+AMV3kul!AE67*AB$229+AMV4træ!AE67*AB$230+AMV4træBP!AE67*AB$231+AVV1træ!AE67*AB$232+AVV1kul!AE67*AB$233+AVV2træ!AE67*AB$234+AVV2halm!AE67*AB$235+AVV2gasGT!AE67*AB$236+KKV!AE67*AB$237+HCVgas!AE67*AB$238+SPolie!AE67*AB$239+SPgas!AE67*AB$240+GeoEL!AE65*AB$241+GeoVa!AE65*AB$242+VP!AE65*AB$243+Sol!AE65*AB$244)</f>
        <v>43.834250351768652</v>
      </c>
      <c r="AC165" s="431">
        <f ca="1">IF(Sammenligning!$G$9="GJ",1,(1/3.6))*(AMV1træ!AF71*AC$227+AMV1træBP!AF67*AC$228+AMV3kul!AF67*AC$229+AMV4træ!AF67*AC$230+AMV4træBP!AF67*AC$231+AVV1træ!AF67*AC$232+AVV1kul!AF67*AC$233+AVV2træ!AF67*AC$234+AVV2halm!AF67*AC$235+AVV2gasGT!AF67*AC$236+KKV!AF67*AC$237+HCVgas!AF67*AC$238+SPolie!AF67*AC$239+SPgas!AF67*AC$240+GeoEL!AF65*AC$241+GeoVa!AF65*AC$242+VP!AF65*AC$243+Sol!AF65*AC$244)</f>
        <v>44.416580274061957</v>
      </c>
      <c r="AD165" s="3"/>
      <c r="AE165" s="431">
        <f ca="1">IF(Sammenligning!$G$9="GJ",1,(1/3.6))*(AMV1træ!$H71*AE$227+AMV1træBP!$H67*AE$228+AMV3kul!$H67*AE$229+AMV4træ!$H67*AE$230+AMV4træBP!$H67*AE$231+AVV1træ!$H67*AE$232+AVV1kul!$H67*AE$233+AVV2træ!$H67*AE$234+AVV2halm!$H67*AE$235+AVV2gasGT!$H67*AE$236+KKV!$H67*AE$237+HCVgas!$H67*AE$238+SPolie!$H67*AE$239+SPgas!$H67*AE$240+GeoEL!$H65*AE$241+GeoVa!$H65*AE$242+VP!$H65*AE$243+Sol!$H65*AE$244)</f>
        <v>47.024472533183157</v>
      </c>
      <c r="AF165" s="431">
        <f ca="1">IF(Sammenligning!$G$9="GJ",1,(1/3.6))*(AMV1træ!$H71*AF$227+AMV1træBP!$H67*AF$228+AMV3kul!$H67*AF$229+AMV4træ!$H67*AF$230+AMV4træBP!$H67*AF$231+AVV1træ!$H67*AF$232+AVV1kul!$H67*AF$233+AVV2træ!$H67*AF$234+AVV2halm!$H67*AF$235+AVV2gasGT!$H67*AF$236+KKV!$H67*AF$237+HCVgas!$H67*AF$238+SPolie!$H67*AF$239+SPgas!$H67*AF$240+GeoEL!$H65*AF$241+GeoVa!$H65*AF$242+VP!$H65*AF$243+Sol!$H65*AF$244)</f>
        <v>47.3669199746667</v>
      </c>
      <c r="AG165" s="431">
        <f ca="1">IF(Sammenligning!$G$9="GJ",1,(1/3.6))*(AMV1træ!$H71*AG$227+AMV1træBP!$H67*AG$228+AMV3kul!$H67*AG$229+AMV4træ!$H67*AG$230+AMV4træBP!$H67*AG$231+AVV1træ!$H67*AG$232+AVV1kul!$H67*AG$233+AVV2træ!$H67*AG$234+AVV2halm!$H67*AG$235+AVV2gasGT!$H67*AG$236+KKV!$H67*AG$237+HCVgas!$H67*AG$238+SPolie!$H67*AG$239+SPgas!$H67*AG$240+GeoEL!$H65*AG$241+GeoVa!$H65*AG$242+VP!$H65*AG$243+Sol!$H65*AG$244)</f>
        <v>44.894261376627817</v>
      </c>
      <c r="AH165" s="431">
        <f ca="1">IF(Sammenligning!$G$9="GJ",1,(1/3.6))*(AMV1træ!$H71*AH$227+AMV1træBP!$H67*AH$228+AMV3kul!$H67*AH$229+AMV4træ!$H67*AH$230+AMV4træBP!$H67*AH$231+AVV1træ!$H67*AH$232+AVV1kul!$H67*AH$233+AVV2træ!$H67*AH$234+AVV2halm!$H67*AH$235+AVV2gasGT!$H67*AH$236+KKV!$H67*AH$237+HCVgas!$H67*AH$238+SPolie!$H67*AH$239+SPgas!$H67*AH$240+GeoEL!$H65*AH$241+GeoVa!$H65*AH$242+VP!$H65*AH$243+Sol!$H65*AH$244)</f>
        <v>37.544885426475204</v>
      </c>
      <c r="AI165" s="431">
        <f ca="1">IF(Sammenligning!$G$9="GJ",1,(1/3.6))*(AMV1træ!$H71*AI$227+AMV1træBP!$H67*AI$228+AMV3kul!$H67*AI$229+AMV4træ!$H67*AI$230+AMV4træBP!$H67*AI$231+AVV1træ!$H67*AI$232+AVV1kul!$H67*AI$233+AVV2træ!$H67*AI$234+AVV2halm!$H67*AI$235+AVV2gasGT!$H67*AI$236+KKV!$H67*AI$237+HCVgas!$H67*AI$238+SPolie!$H67*AI$239+SPgas!$H67*AI$240+GeoEL!$H65*AI$241+GeoVa!$H65*AI$242+VP!$H65*AI$243+Sol!$H65*AI$244)</f>
        <v>32.954168585618831</v>
      </c>
      <c r="AJ165" s="431">
        <f ca="1">IF(Sammenligning!$G$9="GJ",1,(1/3.6))*(AMV1træ!$H71*AJ$227+AMV1træBP!$H67*AJ$228+AMV3kul!$H67*AJ$229+AMV4træ!$H67*AJ$230+AMV4træBP!$H67*AJ$231+AVV1træ!$H67*AJ$232+AVV1kul!$H67*AJ$233+AVV2træ!$H67*AJ$234+AVV2halm!$H67*AJ$235+AVV2gasGT!$H67*AJ$236+KKV!$H67*AJ$237+HCVgas!$H67*AJ$238+SPolie!$H67*AJ$239+SPgas!$H67*AJ$240+GeoEL!$H65*AJ$241+GeoVa!$H65*AJ$242+VP!$H65*AJ$243+Sol!$H65*AJ$244)</f>
        <v>28.049337661295386</v>
      </c>
      <c r="AK165" s="431">
        <f ca="1">IF(Sammenligning!$G$9="GJ",1,(1/3.6))*(AMV1træ!$H71*AK$227+AMV1træBP!$H67*AK$228+AMV3kul!$H67*AK$229+AMV4træ!$H67*AK$230+AMV4træBP!$H67*AK$231+AVV1træ!$H67*AK$232+AVV1kul!$H67*AK$233+AVV2træ!$H67*AK$234+AVV2halm!$H67*AK$235+AVV2gasGT!$H67*AK$236+KKV!$H67*AK$237+HCVgas!$H67*AK$238+SPolie!$H67*AK$239+SPgas!$H67*AK$240+GeoEL!$H65*AK$241+GeoVa!$H65*AK$242+VP!$H65*AK$243+Sol!$H65*AK$244)</f>
        <v>12.529853113148112</v>
      </c>
      <c r="AL165" s="431">
        <f ca="1">IF(Sammenligning!$G$9="GJ",1,(1/3.6))*(AMV1træ!$H71*AL$227+AMV1træBP!$H67*AL$228+AMV3kul!$H67*AL$229+AMV4træ!$H67*AL$230+AMV4træBP!$H67*AL$231+AVV1træ!$H67*AL$232+AVV1kul!$H67*AL$233+AVV2træ!$H67*AL$234+AVV2halm!$H67*AL$235+AVV2gasGT!$H67*AL$236+KKV!$H67*AL$237+HCVgas!$H67*AL$238+SPolie!$H67*AL$239+SPgas!$H67*AL$240+GeoEL!$H65*AL$241+GeoVa!$H65*AL$242+VP!$H65*AL$243+Sol!$H65*AL$244)</f>
        <v>3.6979433320445527</v>
      </c>
      <c r="AM165" s="431">
        <f ca="1">IF(Sammenligning!$G$9="GJ",1,(1/3.6))*(AMV1træ!$H71*AM$227+AMV1træBP!$H67*AM$228+AMV3kul!$H67*AM$229+AMV4træ!$H67*AM$230+AMV4træBP!$H67*AM$231+AVV1træ!$H67*AM$232+AVV1kul!$H67*AM$233+AVV2træ!$H67*AM$234+AVV2halm!$H67*AM$235+AVV2gasGT!$H67*AM$236+KKV!$H67*AM$237+HCVgas!$H67*AM$238+SPolie!$H67*AM$239+SPgas!$H67*AM$240+GeoEL!$H65*AM$241+GeoVa!$H65*AM$242+VP!$H65*AM$243+Sol!$H65*AM$244)</f>
        <v>16.824390425072423</v>
      </c>
      <c r="AN165" s="431">
        <f ca="1">IF(Sammenligning!$G$9="GJ",1,(1/3.6))*(AMV1træ!$H71*AN$227+AMV1træBP!$H67*AN$228+AMV3kul!$H67*AN$229+AMV4træ!$H67*AN$230+AMV4træBP!$H67*AN$231+AVV1træ!$H67*AN$232+AVV1kul!$H67*AN$233+AVV2træ!$H67*AN$234+AVV2halm!$H67*AN$235+AVV2gasGT!$H67*AN$236+KKV!$H67*AN$237+HCVgas!$H67*AN$238+SPolie!$H67*AN$239+SPgas!$H67*AN$240+GeoEL!$H65*AN$241+GeoVa!$H65*AN$242+VP!$H65*AN$243+Sol!$H65*AN$244)</f>
        <v>33.834552494326019</v>
      </c>
      <c r="AO165" s="431">
        <f ca="1">IF(Sammenligning!$G$9="GJ",1,(1/3.6))*(AMV1træ!$H71*AO$227+AMV1træBP!$H67*AO$228+AMV3kul!$H67*AO$229+AMV4træ!$H67*AO$230+AMV4træBP!$H67*AO$231+AVV1træ!$H67*AO$232+AVV1kul!$H67*AO$233+AVV2træ!$H67*AO$234+AVV2halm!$H67*AO$235+AVV2gasGT!$H67*AO$236+KKV!$H67*AO$237+HCVgas!$H67*AO$238+SPolie!$H67*AO$239+SPgas!$H67*AO$240+GeoEL!$H65*AO$241+GeoVa!$H65*AO$242+VP!$H65*AO$243+Sol!$H65*AO$244)</f>
        <v>41.214258482730457</v>
      </c>
      <c r="AP165" s="431">
        <f ca="1">IF(Sammenligning!$G$9="GJ",1,(1/3.6))*(AMV1træ!$H71*AP$227+AMV1træBP!$H67*AP$228+AMV3kul!$H67*AP$229+AMV4træ!$H67*AP$230+AMV4træBP!$H67*AP$231+AVV1træ!$H67*AP$232+AVV1kul!$H67*AP$233+AVV2træ!$H67*AP$234+AVV2halm!$H67*AP$235+AVV2gasGT!$H67*AP$236+KKV!$H67*AP$237+HCVgas!$H67*AP$238+SPolie!$H67*AP$239+SPgas!$H67*AP$240+GeoEL!$H65*AP$241+GeoVa!$H65*AP$242+VP!$H65*AP$243+Sol!$H65*AP$244)</f>
        <v>43.103482079144378</v>
      </c>
      <c r="AQ165" s="431">
        <f ca="1">IF(Sammenligning!$G$9="GJ",1,(1/3.6))*(AMV1træ!$I71*AQ$227+AMV1træBP!$I67*AQ$228+AMV3kul!$I67*AQ$229+AMV4træ!$I67*AQ$230+AMV4træBP!$I67*AQ$231+AVV1træ!$I67*AQ$232+AVV1kul!$I67*AQ$233+AVV2træ!$I67*AQ$234+AVV2halm!$I67*AQ$235+AVV2gasGT!$I67*AQ$236+KKV!$I67*AQ$237+HCVgas!$I67*AQ$238+SPolie!$I67*AQ$239+SPgas!$I67*AQ$240+GeoEL!$I65*AQ$241+GeoVa!$I65*AQ$242+VP!$I65*AQ$243+Sol!$I65*AQ$244)</f>
        <v>41.607348690234865</v>
      </c>
      <c r="AR165" s="431">
        <f ca="1">IF(Sammenligning!$G$9="GJ",1,(1/3.6))*(AMV1træ!$I71*AR$227+AMV1træBP!$I67*AR$228+AMV3kul!$I67*AR$229+AMV4træ!$I67*AR$230+AMV4træBP!$I67*AR$231+AVV1træ!$I67*AR$232+AVV1kul!$I67*AR$233+AVV2træ!$I67*AR$234+AVV2halm!$I67*AR$235+AVV2gasGT!$I67*AR$236+KKV!$I67*AR$237+HCVgas!$I67*AR$238+SPolie!$I67*AR$239+SPgas!$I67*AR$240+GeoEL!$I65*AR$241+GeoVa!$I65*AR$242+VP!$I65*AR$243+Sol!$I65*AR$244)</f>
        <v>41.409122148353305</v>
      </c>
      <c r="AS165" s="431">
        <f ca="1">IF(Sammenligning!$G$9="GJ",1,(1/3.6))*(AMV1træ!$I71*AS$227+AMV1træBP!$I67*AS$228+AMV3kul!$I67*AS$229+AMV4træ!$I67*AS$230+AMV4træBP!$I67*AS$231+AVV1træ!$I67*AS$232+AVV1kul!$I67*AS$233+AVV2træ!$I67*AS$234+AVV2halm!$I67*AS$235+AVV2gasGT!$I67*AS$236+KKV!$I67*AS$237+HCVgas!$I67*AS$238+SPolie!$I67*AS$239+SPgas!$I67*AS$240+GeoEL!$I65*AS$241+GeoVa!$I65*AS$242+VP!$I65*AS$243+Sol!$I65*AS$244)</f>
        <v>39.442840734788874</v>
      </c>
      <c r="AT165" s="431">
        <f ca="1">IF(Sammenligning!$G$9="GJ",1,(1/3.6))*(AMV1træ!$I71*AT$227+AMV1træBP!$I67*AT$228+AMV3kul!$I67*AT$229+AMV4træ!$I67*AT$230+AMV4træBP!$I67*AT$231+AVV1træ!$I67*AT$232+AVV1kul!$I67*AT$233+AVV2træ!$I67*AT$234+AVV2halm!$I67*AT$235+AVV2gasGT!$I67*AT$236+KKV!$I67*AT$237+HCVgas!$I67*AT$238+SPolie!$I67*AT$239+SPgas!$I67*AT$240+GeoEL!$I65*AT$241+GeoVa!$I65*AT$242+VP!$I65*AT$243+Sol!$I65*AT$244)</f>
        <v>33.572325276484754</v>
      </c>
      <c r="AU165" s="431">
        <f ca="1">IF(Sammenligning!$G$9="GJ",1,(1/3.6))*(AMV1træ!$I71*AU$227+AMV1træBP!$I67*AU$228+AMV3kul!$I67*AU$229+AMV4træ!$I67*AU$230+AMV4træBP!$I67*AU$231+AVV1træ!$I67*AU$232+AVV1kul!$I67*AU$233+AVV2træ!$I67*AU$234+AVV2halm!$I67*AU$235+AVV2gasGT!$I67*AU$236+KKV!$I67*AU$237+HCVgas!$I67*AU$238+SPolie!$I67*AU$239+SPgas!$I67*AU$240+GeoEL!$I65*AU$241+GeoVa!$I65*AU$242+VP!$I65*AU$243+Sol!$I65*AU$244)</f>
        <v>31.092914089904241</v>
      </c>
      <c r="AV165" s="431">
        <f ca="1">IF(Sammenligning!$G$9="GJ",1,(1/3.6))*(AMV1træ!$I71*AV$227+AMV1træBP!$I67*AV$228+AMV3kul!$I67*AV$229+AMV4træ!$I67*AV$230+AMV4træBP!$I67*AV$231+AVV1træ!$I67*AV$232+AVV1kul!$I67*AV$233+AVV2træ!$I67*AV$234+AVV2halm!$I67*AV$235+AVV2gasGT!$I67*AV$236+KKV!$I67*AV$237+HCVgas!$I67*AV$238+SPolie!$I67*AV$239+SPgas!$I67*AV$240+GeoEL!$I65*AV$241+GeoVa!$I65*AV$242+VP!$I65*AV$243+Sol!$I65*AV$244)</f>
        <v>26.735830925587543</v>
      </c>
      <c r="AW165" s="431">
        <f ca="1">IF(Sammenligning!$G$9="GJ",1,(1/3.6))*(AMV1træ!$I71*AW$227+AMV1træBP!$I67*AW$228+AMV3kul!$I67*AW$229+AMV4træ!$I67*AW$230+AMV4træBP!$I67*AW$231+AVV1træ!$I67*AW$232+AVV1kul!$I67*AW$233+AVV2træ!$I67*AW$234+AVV2halm!$I67*AW$235+AVV2gasGT!$I67*AW$236+KKV!$I67*AW$237+HCVgas!$I67*AW$238+SPolie!$I67*AW$239+SPgas!$I67*AW$240+GeoEL!$I65*AW$241+GeoVa!$I65*AW$242+VP!$I65*AW$243+Sol!$I65*AW$244)</f>
        <v>12.34124862415271</v>
      </c>
      <c r="AX165" s="431">
        <f ca="1">IF(Sammenligning!$G$9="GJ",1,(1/3.6))*(AMV1træ!$I71*AX$227+AMV1træBP!$I67*AX$228+AMV3kul!$I67*AX$229+AMV4træ!$I67*AX$230+AMV4træBP!$I67*AX$231+AVV1træ!$I67*AX$232+AVV1kul!$I67*AX$233+AVV2træ!$I67*AX$234+AVV2halm!$I67*AX$235+AVV2gasGT!$I67*AX$236+KKV!$I67*AX$237+HCVgas!$I67*AX$238+SPolie!$I67*AX$239+SPgas!$I67*AX$240+GeoEL!$I65*AX$241+GeoVa!$I65*AX$242+VP!$I65*AX$243+Sol!$I65*AX$244)</f>
        <v>3.7527866800191974</v>
      </c>
      <c r="AY165" s="431">
        <f ca="1">IF(Sammenligning!$G$9="GJ",1,(1/3.6))*(AMV1træ!$I71*AY$227+AMV1træBP!$I67*AY$228+AMV3kul!$I67*AY$229+AMV4træ!$I67*AY$230+AMV4træBP!$I67*AY$231+AVV1træ!$I67*AY$232+AVV1kul!$I67*AY$233+AVV2træ!$I67*AY$234+AVV2halm!$I67*AY$235+AVV2gasGT!$I67*AY$236+KKV!$I67*AY$237+HCVgas!$I67*AY$238+SPolie!$I67*AY$239+SPgas!$I67*AY$240+GeoEL!$I65*AY$241+GeoVa!$I65*AY$242+VP!$I65*AY$243+Sol!$I65*AY$244)</f>
        <v>17.215096170729609</v>
      </c>
      <c r="AZ165" s="431">
        <f ca="1">IF(Sammenligning!$G$9="GJ",1,(1/3.6))*(AMV1træ!$I71*AZ$227+AMV1træBP!$I67*AZ$228+AMV3kul!$I67*AZ$229+AMV4træ!$I67*AZ$230+AMV4træBP!$I67*AZ$231+AVV1træ!$I67*AZ$232+AVV1kul!$I67*AZ$233+AVV2træ!$I67*AZ$234+AVV2halm!$I67*AZ$235+AVV2gasGT!$I67*AZ$236+KKV!$I67*AZ$237+HCVgas!$I67*AZ$238+SPolie!$I67*AZ$239+SPgas!$I67*AZ$240+GeoEL!$I65*AZ$241+GeoVa!$I65*AZ$242+VP!$I65*AZ$243+Sol!$I65*AZ$244)</f>
        <v>31.127612631041117</v>
      </c>
      <c r="BA165" s="431">
        <f ca="1">IF(Sammenligning!$G$9="GJ",1,(1/3.6))*(AMV1træ!$I71*BA$227+AMV1træBP!$I67*BA$228+AMV3kul!$I67*BA$229+AMV4træ!$I67*BA$230+AMV4træBP!$I67*BA$231+AVV1træ!$I67*BA$232+AVV1kul!$I67*BA$233+AVV2træ!$I67*BA$234+AVV2halm!$I67*BA$235+AVV2gasGT!$I67*BA$236+KKV!$I67*BA$237+HCVgas!$I67*BA$238+SPolie!$I67*BA$239+SPgas!$I67*BA$240+GeoEL!$I65*BA$241+GeoVa!$I65*BA$242+VP!$I65*BA$243+Sol!$I65*BA$244)</f>
        <v>36.261383464751049</v>
      </c>
      <c r="BB165" s="431">
        <f ca="1">IF(Sammenligning!$G$9="GJ",1,(1/3.6))*(AMV1træ!$I71*BB$227+AMV1træBP!$I67*BB$228+AMV3kul!$I67*BB$229+AMV4træ!$I67*BB$230+AMV4træBP!$I67*BB$231+AVV1træ!$I67*BB$232+AVV1kul!$I67*BB$233+AVV2træ!$I67*BB$234+AVV2halm!$I67*BB$235+AVV2gasGT!$I67*BB$236+KKV!$I67*BB$237+HCVgas!$I67*BB$238+SPolie!$I67*BB$239+SPgas!$I67*BB$240+GeoEL!$I65*BB$241+GeoVa!$I65*BB$242+VP!$I65*BB$243+Sol!$I65*BB$244)</f>
        <v>37.877564052583779</v>
      </c>
      <c r="BC165" s="431">
        <f ca="1">IF(Sammenligning!$G$9="GJ",1,(1/3.6))*(AMV1træ!$J71*BC$227+AMV1træBP!$J67*BC$228+AMV3kul!$J67*BC$229+AMV4træ!$J67*BC$230+AMV4træBP!$J67*BC$231+AVV1træ!$J67*BC$232+AVV1kul!$J67*BC$233+AVV2træ!$J67*BC$234+AVV2halm!$J67*BC$235+AVV2gasGT!$J67*BC$236+KKV!$J67*BC$237+HCVgas!$J67*BC$238+SPolie!$J67*BC$239+SPgas!$J67*BC$240+GeoEL!$J65*BC$241+GeoVa!$J65*BC$242+VP!$J65*BC$243+Sol!$J65*BC$244)</f>
        <v>47.775670882842228</v>
      </c>
      <c r="BD165" s="431">
        <f ca="1">IF(Sammenligning!$G$9="GJ",1,(1/3.6))*(AMV1træ!$J71*BD$227+AMV1træBP!$J67*BD$228+AMV3kul!$J67*BD$229+AMV4træ!$J67*BD$230+AMV4træBP!$J67*BD$231+AVV1træ!$J67*BD$232+AVV1kul!$J67*BD$233+AVV2træ!$J67*BD$234+AVV2halm!$J67*BD$235+AVV2gasGT!$J67*BD$236+KKV!$J67*BD$237+HCVgas!$J67*BD$238+SPolie!$J67*BD$239+SPgas!$J67*BD$240+GeoEL!$J65*BD$241+GeoVa!$J65*BD$242+VP!$J65*BD$243+Sol!$J65*BD$244)</f>
        <v>47.214849489722887</v>
      </c>
      <c r="BE165" s="431">
        <f ca="1">IF(Sammenligning!$G$9="GJ",1,(1/3.6))*(AMV1træ!$J71*BE$227+AMV1træBP!$J67*BE$228+AMV3kul!$J67*BE$229+AMV4træ!$J67*BE$230+AMV4træBP!$J67*BE$231+AVV1træ!$J67*BE$232+AVV1kul!$J67*BE$233+AVV2træ!$J67*BE$234+AVV2halm!$J67*BE$235+AVV2gasGT!$J67*BE$236+KKV!$J67*BE$237+HCVgas!$J67*BE$238+SPolie!$J67*BE$239+SPgas!$J67*BE$240+GeoEL!$J65*BE$241+GeoVa!$J65*BE$242+VP!$J65*BE$243+Sol!$J65*BE$244)</f>
        <v>44.703160020440869</v>
      </c>
      <c r="BF165" s="431">
        <f ca="1">IF(Sammenligning!$G$9="GJ",1,(1/3.6))*(AMV1træ!$J71*BF$227+AMV1træBP!$J67*BF$228+AMV3kul!$J67*BF$229+AMV4træ!$J67*BF$230+AMV4træBP!$J67*BF$231+AVV1træ!$J67*BF$232+AVV1kul!$J67*BF$233+AVV2træ!$J67*BF$234+AVV2halm!$J67*BF$235+AVV2gasGT!$J67*BF$236+KKV!$J67*BF$237+HCVgas!$J67*BF$238+SPolie!$J67*BF$239+SPgas!$J67*BF$240+GeoEL!$J65*BF$241+GeoVa!$J65*BF$242+VP!$J65*BF$243+Sol!$J65*BF$244)</f>
        <v>37.253484621530355</v>
      </c>
      <c r="BG165" s="431">
        <f ca="1">IF(Sammenligning!$G$9="GJ",1,(1/3.6))*(AMV1træ!$J71*BG$227+AMV1træBP!$J67*BG$228+AMV3kul!$J67*BG$229+AMV4træ!$J67*BG$230+AMV4træBP!$J67*BG$231+AVV1træ!$J67*BG$232+AVV1kul!$J67*BG$233+AVV2træ!$J67*BG$234+AVV2halm!$J67*BG$235+AVV2gasGT!$J67*BG$236+KKV!$J67*BG$237+HCVgas!$J67*BG$238+SPolie!$J67*BG$239+SPgas!$J67*BG$240+GeoEL!$J65*BG$241+GeoVa!$J65*BG$242+VP!$J65*BG$243+Sol!$J65*BG$244)</f>
        <v>33.114929254541458</v>
      </c>
      <c r="BH165" s="431">
        <f ca="1">IF(Sammenligning!$G$9="GJ",1,(1/3.6))*(AMV1træ!$J71*BH$227+AMV1træBP!$J67*BH$228+AMV3kul!$J67*BH$229+AMV4træ!$J67*BH$230+AMV4træBP!$J67*BH$231+AVV1træ!$J67*BH$232+AVV1kul!$J67*BH$233+AVV2træ!$J67*BH$234+AVV2halm!$J67*BH$235+AVV2gasGT!$J67*BH$236+KKV!$J67*BH$237+HCVgas!$J67*BH$238+SPolie!$J67*BH$239+SPgas!$J67*BH$240+GeoEL!$J65*BH$241+GeoVa!$J65*BH$242+VP!$J65*BH$243+Sol!$J65*BH$244)</f>
        <v>28.182854772558066</v>
      </c>
      <c r="BI165" s="431">
        <f ca="1">IF(Sammenligning!$G$9="GJ",1,(1/3.6))*(AMV1træ!$J71*BI$227+AMV1træBP!$J67*BI$228+AMV3kul!$J67*BI$229+AMV4træ!$J67*BI$230+AMV4træBP!$J67*BI$231+AVV1træ!$J67*BI$232+AVV1kul!$J67*BI$233+AVV2træ!$J67*BI$234+AVV2halm!$J67*BI$235+AVV2gasGT!$J67*BI$236+KKV!$J67*BI$237+HCVgas!$J67*BI$238+SPolie!$J67*BI$239+SPgas!$J67*BI$240+GeoEL!$J65*BI$241+GeoVa!$J65*BI$242+VP!$J65*BI$243+Sol!$J65*BI$244)</f>
        <v>13.391428612221418</v>
      </c>
      <c r="BJ165" s="431">
        <f ca="1">IF(Sammenligning!$G$9="GJ",1,(1/3.6))*(AMV1træ!$J71*BJ$227+AMV1træBP!$J67*BJ$228+AMV3kul!$J67*BJ$229+AMV4træ!$J67*BJ$230+AMV4træBP!$J67*BJ$231+AVV1træ!$J67*BJ$232+AVV1kul!$J67*BJ$233+AVV2træ!$J67*BJ$234+AVV2halm!$J67*BJ$235+AVV2gasGT!$J67*BJ$236+KKV!$J67*BJ$237+HCVgas!$J67*BJ$238+SPolie!$J67*BJ$239+SPgas!$J67*BJ$240+GeoEL!$J65*BJ$241+GeoVa!$J65*BJ$242+VP!$J65*BJ$243+Sol!$J65*BJ$244)</f>
        <v>4.4526861095890702</v>
      </c>
      <c r="BK165" s="431">
        <f ca="1">IF(Sammenligning!$G$9="GJ",1,(1/3.6))*(AMV1træ!$J71*BK$227+AMV1træBP!$J67*BK$228+AMV3kul!$J67*BK$229+AMV4træ!$J67*BK$230+AMV4træBP!$J67*BK$231+AVV1træ!$J67*BK$232+AVV1kul!$J67*BK$233+AVV2træ!$J67*BK$234+AVV2halm!$J67*BK$235+AVV2gasGT!$J67*BK$236+KKV!$J67*BK$237+HCVgas!$J67*BK$238+SPolie!$J67*BK$239+SPgas!$J67*BK$240+GeoEL!$J65*BK$241+GeoVa!$J65*BK$242+VP!$J65*BK$243+Sol!$J65*BK$244)</f>
        <v>17.71596106165488</v>
      </c>
      <c r="BL165" s="431">
        <f ca="1">IF(Sammenligning!$G$9="GJ",1,(1/3.6))*(AMV1træ!$J71*BL$227+AMV1træBP!$J67*BL$228+AMV3kul!$J67*BL$229+AMV4træ!$J67*BL$230+AMV4træBP!$J67*BL$231+AVV1træ!$J67*BL$232+AVV1kul!$J67*BL$233+AVV2træ!$J67*BL$234+AVV2halm!$J67*BL$235+AVV2gasGT!$J67*BL$236+KKV!$J67*BL$237+HCVgas!$J67*BL$238+SPolie!$J67*BL$239+SPgas!$J67*BL$240+GeoEL!$J65*BL$241+GeoVa!$J65*BL$242+VP!$J65*BL$243+Sol!$J65*BL$244)</f>
        <v>33.927357892843069</v>
      </c>
      <c r="BM165" s="431">
        <f ca="1">IF(Sammenligning!$G$9="GJ",1,(1/3.6))*(AMV1træ!$J71*BM$227+AMV1træBP!$J67*BM$228+AMV3kul!$J67*BM$229+AMV4træ!$J67*BM$230+AMV4træBP!$J67*BM$231+AVV1træ!$J67*BM$232+AVV1kul!$J67*BM$233+AVV2træ!$J67*BM$234+AVV2halm!$J67*BM$235+AVV2gasGT!$J67*BM$236+KKV!$J67*BM$237+HCVgas!$J67*BM$238+SPolie!$J67*BM$239+SPgas!$J67*BM$240+GeoEL!$J65*BM$241+GeoVa!$J65*BM$242+VP!$J65*BM$243+Sol!$J65*BM$244)</f>
        <v>40.916109401562181</v>
      </c>
      <c r="BN165" s="431">
        <f ca="1">IF(Sammenligning!$G$9="GJ",1,(1/3.6))*(AMV1træ!$J71*BN$227+AMV1træBP!$J67*BN$228+AMV3kul!$J67*BN$229+AMV4træ!$J67*BN$230+AMV4træBP!$J67*BN$231+AVV1træ!$J67*BN$232+AVV1kul!$J67*BN$233+AVV2træ!$J67*BN$234+AVV2halm!$J67*BN$235+AVV2gasGT!$J67*BN$236+KKV!$J67*BN$237+HCVgas!$J67*BN$238+SPolie!$J67*BN$239+SPgas!$J67*BN$240+GeoEL!$J65*BN$241+GeoVa!$J65*BN$242+VP!$J65*BN$243+Sol!$J65*BN$244)</f>
        <v>42.708270694039967</v>
      </c>
      <c r="BO165" s="431">
        <f ca="1">IF(Sammenligning!$G$9="GJ",1,(1/3.6))*(AMV1træ!$K71*BO$227+AMV1træBP!$K67*BO$228+AMV3kul!$K67*BO$229+AMV4træ!$K67*BO$230+AMV4træBP!$K67*BO$231+AVV1træ!$K67*BO$232+AVV1kul!$K67*BO$233+AVV2træ!$K67*BO$234+AVV2halm!$K67*BO$235+AVV2gasGT!$K67*BO$236+KKV!$K67*BO$237+HCVgas!$K67*BO$238+SPolie!$K67*BO$239+SPgas!$K67*BO$240+GeoEL!$K65*BO$241+GeoVa!$K65*BO$242+VP!$K65*BO$243+Sol!$K65*BO$244)</f>
        <v>45.56553457163443</v>
      </c>
      <c r="BP165" s="431">
        <f ca="1">IF(Sammenligning!$G$9="GJ",1,(1/3.6))*(AMV1træ!$K71*BP$227+AMV1træBP!$K67*BP$228+AMV3kul!$K67*BP$229+AMV4træ!$K67*BP$230+AMV4træBP!$K67*BP$231+AVV1træ!$K67*BP$232+AVV1kul!$K67*BP$233+AVV2træ!$K67*BP$234+AVV2halm!$K67*BP$235+AVV2gasGT!$K67*BP$236+KKV!$K67*BP$237+HCVgas!$K67*BP$238+SPolie!$K67*BP$239+SPgas!$K67*BP$240+GeoEL!$K65*BP$241+GeoVa!$K65*BP$242+VP!$K65*BP$243+Sol!$K65*BP$244)</f>
        <v>43.871991569801693</v>
      </c>
      <c r="BQ165" s="431">
        <f ca="1">IF(Sammenligning!$G$9="GJ",1,(1/3.6))*(AMV1træ!$K71*BQ$227+AMV1træBP!$K67*BQ$228+AMV3kul!$K67*BQ$229+AMV4træ!$K67*BQ$230+AMV4træBP!$K67*BQ$231+AVV1træ!$K67*BQ$232+AVV1kul!$K67*BQ$233+AVV2træ!$K67*BQ$234+AVV2halm!$K67*BQ$235+AVV2gasGT!$K67*BQ$236+KKV!$K67*BQ$237+HCVgas!$K67*BQ$238+SPolie!$K67*BQ$239+SPgas!$K67*BQ$240+GeoEL!$K65*BQ$241+GeoVa!$K65*BQ$242+VP!$K65*BQ$243+Sol!$K65*BQ$244)</f>
        <v>41.553452899376445</v>
      </c>
      <c r="BR165" s="431">
        <f ca="1">IF(Sammenligning!$G$9="GJ",1,(1/3.6))*(AMV1træ!$K71*BR$227+AMV1træBP!$K67*BR$228+AMV3kul!$K67*BR$229+AMV4træ!$K67*BR$230+AMV4træBP!$K67*BR$231+AVV1træ!$K67*BR$232+AVV1kul!$K67*BR$233+AVV2træ!$K67*BR$234+AVV2halm!$K67*BR$235+AVV2gasGT!$K67*BR$236+KKV!$K67*BR$237+HCVgas!$K67*BR$238+SPolie!$K67*BR$239+SPgas!$K67*BR$240+GeoEL!$K65*BR$241+GeoVa!$K65*BR$242+VP!$K65*BR$243+Sol!$K65*BR$244)</f>
        <v>34.636637214331053</v>
      </c>
      <c r="BS165" s="431">
        <f ca="1">IF(Sammenligning!$G$9="GJ",1,(1/3.6))*(AMV1træ!$K71*BS$227+AMV1træBP!$K67*BS$228+AMV3kul!$K67*BS$229+AMV4træ!$K67*BS$230+AMV4træBP!$K67*BS$231+AVV1træ!$K67*BS$232+AVV1kul!$K67*BS$233+AVV2træ!$K67*BS$234+AVV2halm!$K67*BS$235+AVV2gasGT!$K67*BS$236+KKV!$K67*BS$237+HCVgas!$K67*BS$238+SPolie!$K67*BS$239+SPgas!$K67*BS$240+GeoEL!$K65*BS$241+GeoVa!$K65*BS$242+VP!$K65*BS$243+Sol!$K65*BS$244)</f>
        <v>31.599560810283357</v>
      </c>
      <c r="BT165" s="431">
        <f ca="1">IF(Sammenligning!$G$9="GJ",1,(1/3.6))*(AMV1træ!$K71*BT$227+AMV1træBP!$K67*BT$228+AMV3kul!$K67*BT$229+AMV4træ!$K67*BT$230+AMV4træBP!$K67*BT$231+AVV1træ!$K67*BT$232+AVV1kul!$K67*BT$233+AVV2træ!$K67*BT$234+AVV2halm!$K67*BT$235+AVV2gasGT!$K67*BT$236+KKV!$K67*BT$237+HCVgas!$K67*BT$238+SPolie!$K67*BT$239+SPgas!$K67*BT$240+GeoEL!$K65*BT$241+GeoVa!$K65*BT$242+VP!$K65*BT$243+Sol!$K65*BT$244)</f>
        <v>26.947425096322359</v>
      </c>
      <c r="BU165" s="431">
        <f ca="1">IF(Sammenligning!$G$9="GJ",1,(1/3.6))*(AMV1træ!$K71*BU$227+AMV1træBP!$K67*BU$228+AMV3kul!$K67*BU$229+AMV4træ!$K67*BU$230+AMV4træBP!$K67*BU$231+AVV1træ!$K67*BU$232+AVV1kul!$K67*BU$233+AVV2træ!$K67*BU$234+AVV2halm!$K67*BU$235+AVV2gasGT!$K67*BU$236+KKV!$K67*BU$237+HCVgas!$K67*BU$238+SPolie!$K67*BU$239+SPgas!$K67*BU$240+GeoEL!$K65*BU$241+GeoVa!$K65*BU$242+VP!$K65*BU$243+Sol!$K65*BU$244)</f>
        <v>13.865732053112064</v>
      </c>
      <c r="BV165" s="431">
        <f ca="1">IF(Sammenligning!$G$9="GJ",1,(1/3.6))*(AMV1træ!$K71*BV$227+AMV1træBP!$K67*BV$228+AMV3kul!$K67*BV$229+AMV4træ!$K67*BV$230+AMV4træBP!$K67*BV$231+AVV1træ!$K67*BV$232+AVV1kul!$K67*BV$233+AVV2træ!$K67*BV$234+AVV2halm!$K67*BV$235+AVV2gasGT!$K67*BV$236+KKV!$K67*BV$237+HCVgas!$K67*BV$238+SPolie!$K67*BV$239+SPgas!$K67*BV$240+GeoEL!$K65*BV$241+GeoVa!$K65*BV$242+VP!$K65*BV$243+Sol!$K65*BV$244)</f>
        <v>5.1591165493990321</v>
      </c>
      <c r="BW165" s="431">
        <f ca="1">IF(Sammenligning!$G$9="GJ",1,(1/3.6))*(AMV1træ!$K71*BW$227+AMV1træBP!$K67*BW$228+AMV3kul!$K67*BW$229+AMV4træ!$K67*BW$230+AMV4træBP!$K67*BW$231+AVV1træ!$K67*BW$232+AVV1kul!$K67*BW$233+AVV2træ!$K67*BW$234+AVV2halm!$K67*BW$235+AVV2gasGT!$K67*BW$236+KKV!$K67*BW$237+HCVgas!$K67*BW$238+SPolie!$K67*BW$239+SPgas!$K67*BW$240+GeoEL!$K65*BW$241+GeoVa!$K65*BW$242+VP!$K65*BW$243+Sol!$K65*BW$244)</f>
        <v>18.039514677888313</v>
      </c>
      <c r="BX165" s="431">
        <f ca="1">IF(Sammenligning!$G$9="GJ",1,(1/3.6))*(AMV1træ!$K71*BX$227+AMV1træBP!$K67*BX$228+AMV3kul!$K67*BX$229+AMV4træ!$K67*BX$230+AMV4træBP!$K67*BX$231+AVV1træ!$K67*BX$232+AVV1kul!$K67*BX$233+AVV2træ!$K67*BX$234+AVV2halm!$K67*BX$235+AVV2gasGT!$K67*BX$236+KKV!$K67*BX$237+HCVgas!$K67*BX$238+SPolie!$K67*BX$239+SPgas!$K67*BX$240+GeoEL!$K65*BX$241+GeoVa!$K65*BX$242+VP!$K65*BX$243+Sol!$K65*BX$244)</f>
        <v>32.164623435402788</v>
      </c>
      <c r="BY165" s="431">
        <f ca="1">IF(Sammenligning!$G$9="GJ",1,(1/3.6))*(AMV1træ!$K71*BY$227+AMV1træBP!$K67*BY$228+AMV3kul!$K67*BY$229+AMV4træ!$K67*BY$230+AMV4træBP!$K67*BY$231+AVV1træ!$K67*BY$232+AVV1kul!$K67*BY$233+AVV2træ!$K67*BY$234+AVV2halm!$K67*BY$235+AVV2gasGT!$K67*BY$236+KKV!$K67*BY$237+HCVgas!$K67*BY$238+SPolie!$K67*BY$239+SPgas!$K67*BY$240+GeoEL!$K65*BY$241+GeoVa!$K65*BY$242+VP!$K65*BY$243+Sol!$K65*BY$244)</f>
        <v>37.963734805834513</v>
      </c>
      <c r="BZ165" s="431">
        <f ca="1">IF(Sammenligning!$G$9="GJ",1,(1/3.6))*(AMV1træ!$K71*BZ$227+AMV1træBP!$K67*BZ$228+AMV3kul!$K67*BZ$229+AMV4træ!$K67*BZ$230+AMV4træBP!$K67*BZ$231+AVV1træ!$K67*BZ$232+AVV1kul!$K67*BZ$233+AVV2træ!$K67*BZ$234+AVV2halm!$K67*BZ$235+AVV2gasGT!$K67*BZ$236+KKV!$K67*BZ$237+HCVgas!$K67*BZ$238+SPolie!$K67*BZ$239+SPgas!$K67*BZ$240+GeoEL!$K65*BZ$241+GeoVa!$K65*BZ$242+VP!$K65*BZ$243+Sol!$K65*BZ$244)</f>
        <v>39.47285408247167</v>
      </c>
      <c r="CA165" s="431">
        <f ca="1">IF(Sammenligning!$G$9="GJ",1,(1/3.6))*(AMV1træ!$L71*CA$227+AMV1træBP!$L67*CA$228+AMV3kul!$L67*CA$229+AMV4træ!$L67*CA$230+AMV4træBP!$L67*CA$231+AVV1træ!$L67*CA$232+AVV1kul!$L67*CA$233+AVV2træ!$L67*CA$234+AVV2halm!$L67*CA$235+AVV2gasGT!$L67*CA$236+KKV!$L67*CA$237+HCVgas!$L67*CA$238+SPolie!$L67*CA$239+SPgas!$L67*CA$240+GeoEL!$L65*CA$241+GeoVa!$L65*CA$242+VP!$L65*CA$243+Sol!$L65*CA$244)</f>
        <v>37.117476085503647</v>
      </c>
      <c r="CB165" s="431">
        <f ca="1">IF(Sammenligning!$G$9="GJ",1,(1/3.6))*(AMV1træ!$L71*CB$227+AMV1træBP!$L67*CB$228+AMV3kul!$L67*CB$229+AMV4træ!$L67*CB$230+AMV4træBP!$L67*CB$231+AVV1træ!$L67*CB$232+AVV1kul!$L67*CB$233+AVV2træ!$L67*CB$234+AVV2halm!$L67*CB$235+AVV2gasGT!$L67*CB$236+KKV!$L67*CB$237+HCVgas!$L67*CB$238+SPolie!$L67*CB$239+SPgas!$L67*CB$240+GeoEL!$L65*CB$241+GeoVa!$L65*CB$242+VP!$L65*CB$243+Sol!$L65*CB$244)</f>
        <v>33.504541249703458</v>
      </c>
      <c r="CC165" s="431">
        <f ca="1">IF(Sammenligning!$G$9="GJ",1,(1/3.6))*(AMV1træ!$L71*CC$227+AMV1træBP!$L67*CC$228+AMV3kul!$L67*CC$229+AMV4træ!$L67*CC$230+AMV4træBP!$L67*CC$231+AVV1træ!$L67*CC$232+AVV1kul!$L67*CC$233+AVV2træ!$L67*CC$234+AVV2halm!$L67*CC$235+AVV2gasGT!$L67*CC$236+KKV!$L67*CC$237+HCVgas!$L67*CC$238+SPolie!$L67*CC$239+SPgas!$L67*CC$240+GeoEL!$L65*CC$241+GeoVa!$L65*CC$242+VP!$L65*CC$243+Sol!$L65*CC$244)</f>
        <v>32.082821153079522</v>
      </c>
      <c r="CD165" s="431">
        <f ca="1">IF(Sammenligning!$G$9="GJ",1,(1/3.6))*(AMV1træ!$L71*CD$227+AMV1træBP!$L67*CD$228+AMV3kul!$L67*CD$229+AMV4træ!$L67*CD$230+AMV4træBP!$L67*CD$231+AVV1træ!$L67*CD$232+AVV1kul!$L67*CD$233+AVV2træ!$L67*CD$234+AVV2halm!$L67*CD$235+AVV2gasGT!$L67*CD$236+KKV!$L67*CD$237+HCVgas!$L67*CD$238+SPolie!$L67*CD$239+SPgas!$L67*CD$240+GeoEL!$L65*CD$241+GeoVa!$L65*CD$242+VP!$L65*CD$243+Sol!$L65*CD$244)</f>
        <v>24.372248129066083</v>
      </c>
      <c r="CE165" s="431">
        <f ca="1">IF(Sammenligning!$G$9="GJ",1,(1/3.6))*(AMV1træ!$L71*CE$227+AMV1træBP!$L67*CE$228+AMV3kul!$L67*CE$229+AMV4træ!$L67*CE$230+AMV4træBP!$L67*CE$231+AVV1træ!$L67*CE$232+AVV1kul!$L67*CE$233+AVV2træ!$L67*CE$234+AVV2halm!$L67*CE$235+AVV2gasGT!$L67*CE$236+KKV!$L67*CE$237+HCVgas!$L67*CE$238+SPolie!$L67*CE$239+SPgas!$L67*CE$240+GeoEL!$L65*CE$241+GeoVa!$L65*CE$242+VP!$L65*CE$243+Sol!$L65*CE$244)</f>
        <v>20.547838547738856</v>
      </c>
      <c r="CF165" s="431">
        <f ca="1">IF(Sammenligning!$G$9="GJ",1,(1/3.6))*(AMV1træ!$L71*CF$227+AMV1træBP!$L67*CF$228+AMV3kul!$L67*CF$229+AMV4træ!$L67*CF$230+AMV4træBP!$L67*CF$231+AVV1træ!$L67*CF$232+AVV1kul!$L67*CF$233+AVV2træ!$L67*CF$234+AVV2halm!$L67*CF$235+AVV2gasGT!$L67*CF$236+KKV!$L67*CF$237+HCVgas!$L67*CF$238+SPolie!$L67*CF$239+SPgas!$L67*CF$240+GeoEL!$L65*CF$241+GeoVa!$L65*CF$242+VP!$L65*CF$243+Sol!$L65*CF$244)</f>
        <v>14.41220309947988</v>
      </c>
      <c r="CG165" s="431">
        <f ca="1">IF(Sammenligning!$G$9="GJ",1,(1/3.6))*(AMV1træ!$L71*CG$227+AMV1træBP!$L67*CG$228+AMV3kul!$L67*CG$229+AMV4træ!$L67*CG$230+AMV4træBP!$L67*CG$231+AVV1træ!$L67*CG$232+AVV1kul!$L67*CG$233+AVV2træ!$L67*CG$234+AVV2halm!$L67*CG$235+AVV2gasGT!$L67*CG$236+KKV!$L67*CG$237+HCVgas!$L67*CG$238+SPolie!$L67*CG$239+SPgas!$L67*CG$240+GeoEL!$L65*CG$241+GeoVa!$L65*CG$242+VP!$L65*CG$243+Sol!$L65*CG$244)</f>
        <v>9.4721495866715149</v>
      </c>
      <c r="CH165" s="431">
        <f ca="1">IF(Sammenligning!$G$9="GJ",1,(1/3.6))*(AMV1træ!$L71*CH$227+AMV1træBP!$L67*CH$228+AMV3kul!$L67*CH$229+AMV4træ!$L67*CH$230+AMV4træBP!$L67*CH$231+AVV1træ!$L67*CH$232+AVV1kul!$L67*CH$233+AVV2træ!$L67*CH$234+AVV2halm!$L67*CH$235+AVV2gasGT!$L67*CH$236+KKV!$L67*CH$237+HCVgas!$L67*CH$238+SPolie!$L67*CH$239+SPgas!$L67*CH$240+GeoEL!$L65*CH$241+GeoVa!$L65*CH$242+VP!$L65*CH$243+Sol!$L65*CH$244)</f>
        <v>2.4222021599539652</v>
      </c>
      <c r="CI165" s="431">
        <f ca="1">IF(Sammenligning!$G$9="GJ",1,(1/3.6))*(AMV1træ!$L71*CI$227+AMV1træBP!$L67*CI$228+AMV3kul!$L67*CI$229+AMV4træ!$L67*CI$230+AMV4træBP!$L67*CI$231+AVV1træ!$L67*CI$232+AVV1kul!$L67*CI$233+AVV2træ!$L67*CI$234+AVV2halm!$L67*CI$235+AVV2gasGT!$L67*CI$236+KKV!$L67*CI$237+HCVgas!$L67*CI$238+SPolie!$L67*CI$239+SPgas!$L67*CI$240+GeoEL!$L65*CI$241+GeoVa!$L65*CI$242+VP!$L65*CI$243+Sol!$L65*CI$244)</f>
        <v>17.142156347916682</v>
      </c>
      <c r="CJ165" s="431">
        <f ca="1">IF(Sammenligning!$G$9="GJ",1,(1/3.6))*(AMV1træ!$L71*CJ$227+AMV1træBP!$L67*CJ$228+AMV3kul!$L67*CJ$229+AMV4træ!$L67*CJ$230+AMV4træBP!$L67*CJ$231+AVV1træ!$L67*CJ$232+AVV1kul!$L67*CJ$233+AVV2træ!$L67*CJ$234+AVV2halm!$L67*CJ$235+AVV2gasGT!$L67*CJ$236+KKV!$L67*CJ$237+HCVgas!$L67*CJ$238+SPolie!$L67*CJ$239+SPgas!$L67*CJ$240+GeoEL!$L65*CJ$241+GeoVa!$L65*CJ$242+VP!$L65*CJ$243+Sol!$L65*CJ$244)</f>
        <v>22.353638473135558</v>
      </c>
      <c r="CK165" s="431">
        <f ca="1">IF(Sammenligning!$G$9="GJ",1,(1/3.6))*(AMV1træ!$L71*CK$227+AMV1træBP!$L67*CK$228+AMV3kul!$L67*CK$229+AMV4træ!$L67*CK$230+AMV4træBP!$L67*CK$231+AVV1træ!$L67*CK$232+AVV1kul!$L67*CK$233+AVV2træ!$L67*CK$234+AVV2halm!$L67*CK$235+AVV2gasGT!$L67*CK$236+KKV!$L67*CK$237+HCVgas!$L67*CK$238+SPolie!$L67*CK$239+SPgas!$L67*CK$240+GeoEL!$L65*CK$241+GeoVa!$L65*CK$242+VP!$L65*CK$243+Sol!$L65*CK$244)</f>
        <v>29.540954047872557</v>
      </c>
      <c r="CL165" s="431">
        <f ca="1">IF(Sammenligning!$G$9="GJ",1,(1/3.6))*(AMV1træ!$L71*CL$227+AMV1træBP!$L67*CL$228+AMV3kul!$L67*CL$229+AMV4træ!$L67*CL$230+AMV4træBP!$L67*CL$231+AVV1træ!$L67*CL$232+AVV1kul!$L67*CL$233+AVV2træ!$L67*CL$234+AVV2halm!$L67*CL$235+AVV2gasGT!$L67*CL$236+KKV!$L67*CL$237+HCVgas!$L67*CL$238+SPolie!$L67*CL$239+SPgas!$L67*CL$240+GeoEL!$L65*CL$241+GeoVa!$L65*CL$242+VP!$L65*CL$243+Sol!$L65*CL$244)</f>
        <v>33.840796346755241</v>
      </c>
      <c r="CM165" s="431">
        <f ca="1">IF(Sammenligning!$G$9="GJ",1,(1/3.6))*(AMV1træ!$M71*CM$227+AMV1træBP!$M67*CM$228+AMV3kul!$M67*CM$229+AMV4træ!$M67*CM$230+AMV4træBP!$M67*CM$231+AVV1træ!$M67*CM$232+AVV1kul!$M67*CM$233+AVV2træ!$M67*CM$234+AVV2halm!$M67*CM$235+AVV2gasGT!$M67*CM$236+KKV!$M67*CM$237+HCVgas!$M67*CM$238+SPolie!$M67*CM$239+SPgas!$M67*CM$240+GeoEL!$M65*CM$241+GeoVa!$M65*CM$242+VP!$M65*CM$243+Sol!$M65*CM$244)</f>
        <v>38.301896011727706</v>
      </c>
      <c r="CN165" s="431">
        <f ca="1">IF(Sammenligning!$G$9="GJ",1,(1/3.6))*(AMV1træ!$M71*CN$227+AMV1træBP!$M67*CN$228+AMV3kul!$M67*CN$229+AMV4træ!$M67*CN$230+AMV4træBP!$M67*CN$231+AVV1træ!$M67*CN$232+AVV1kul!$M67*CN$233+AVV2træ!$M67*CN$234+AVV2halm!$M67*CN$235+AVV2gasGT!$M67*CN$236+KKV!$M67*CN$237+HCVgas!$M67*CN$238+SPolie!$M67*CN$239+SPgas!$M67*CN$240+GeoEL!$M65*CN$241+GeoVa!$M65*CN$242+VP!$M65*CN$243+Sol!$M65*CN$244)</f>
        <v>35.286188928351763</v>
      </c>
      <c r="CO165" s="431">
        <f ca="1">IF(Sammenligning!$G$9="GJ",1,(1/3.6))*(AMV1træ!$M71*CO$227+AMV1træBP!$M67*CO$228+AMV3kul!$M67*CO$229+AMV4træ!$M67*CO$230+AMV4træBP!$M67*CO$231+AVV1træ!$M67*CO$232+AVV1kul!$M67*CO$233+AVV2træ!$M67*CO$234+AVV2halm!$M67*CO$235+AVV2gasGT!$M67*CO$236+KKV!$M67*CO$237+HCVgas!$M67*CO$238+SPolie!$M67*CO$239+SPgas!$M67*CO$240+GeoEL!$M65*CO$241+GeoVa!$M65*CO$242+VP!$M65*CO$243+Sol!$M65*CO$244)</f>
        <v>33.68569781420485</v>
      </c>
      <c r="CP165" s="431">
        <f ca="1">IF(Sammenligning!$G$9="GJ",1,(1/3.6))*(AMV1træ!$M71*CP$227+AMV1træBP!$M67*CP$228+AMV3kul!$M67*CP$229+AMV4træ!$M67*CP$230+AMV4træBP!$M67*CP$231+AVV1træ!$M67*CP$232+AVV1kul!$M67*CP$233+AVV2træ!$M67*CP$234+AVV2halm!$M67*CP$235+AVV2gasGT!$M67*CP$236+KKV!$M67*CP$237+HCVgas!$M67*CP$238+SPolie!$M67*CP$239+SPgas!$M67*CP$240+GeoEL!$M65*CP$241+GeoVa!$M65*CP$242+VP!$M65*CP$243+Sol!$M65*CP$244)</f>
        <v>25.647006077858748</v>
      </c>
      <c r="CQ165" s="431">
        <f ca="1">IF(Sammenligning!$G$9="GJ",1,(1/3.6))*(AMV1træ!$M71*CQ$227+AMV1træBP!$M67*CQ$228+AMV3kul!$M67*CQ$229+AMV4træ!$M67*CQ$230+AMV4træBP!$M67*CQ$231+AVV1træ!$M67*CQ$232+AVV1kul!$M67*CQ$233+AVV2træ!$M67*CQ$234+AVV2halm!$M67*CQ$235+AVV2gasGT!$M67*CQ$236+KKV!$M67*CQ$237+HCVgas!$M67*CQ$238+SPolie!$M67*CQ$239+SPgas!$M67*CQ$240+GeoEL!$M65*CQ$241+GeoVa!$M65*CQ$242+VP!$M65*CQ$243+Sol!$M65*CQ$244)</f>
        <v>20.902420184822152</v>
      </c>
      <c r="CR165" s="431">
        <f ca="1">IF(Sammenligning!$G$9="GJ",1,(1/3.6))*(AMV1træ!$M71*CR$227+AMV1træBP!$M67*CR$228+AMV3kul!$M67*CR$229+AMV4træ!$M67*CR$230+AMV4træBP!$M67*CR$231+AVV1træ!$M67*CR$232+AVV1kul!$M67*CR$233+AVV2træ!$M67*CR$234+AVV2halm!$M67*CR$235+AVV2gasGT!$M67*CR$236+KKV!$M67*CR$237+HCVgas!$M67*CR$238+SPolie!$M67*CR$239+SPgas!$M67*CR$240+GeoEL!$M65*CR$241+GeoVa!$M65*CR$242+VP!$M65*CR$243+Sol!$M65*CR$244)</f>
        <v>15.258274930098326</v>
      </c>
      <c r="CS165" s="431">
        <f ca="1">IF(Sammenligning!$G$9="GJ",1,(1/3.6))*(AMV1træ!$M71*CS$227+AMV1træBP!$M67*CS$228+AMV3kul!$M67*CS$229+AMV4træ!$M67*CS$230+AMV4træBP!$M67*CS$231+AVV1træ!$M67*CS$232+AVV1kul!$M67*CS$233+AVV2træ!$M67*CS$234+AVV2halm!$M67*CS$235+AVV2gasGT!$M67*CS$236+KKV!$M67*CS$237+HCVgas!$M67*CS$238+SPolie!$M67*CS$239+SPgas!$M67*CS$240+GeoEL!$M65*CS$241+GeoVa!$M65*CS$242+VP!$M65*CS$243+Sol!$M65*CS$244)</f>
        <v>10.069319777176018</v>
      </c>
      <c r="CT165" s="431">
        <f ca="1">IF(Sammenligning!$G$9="GJ",1,(1/3.6))*(AMV1træ!$M71*CT$227+AMV1træBP!$M67*CT$228+AMV3kul!$M67*CT$229+AMV4træ!$M67*CT$230+AMV4træBP!$M67*CT$231+AVV1træ!$M67*CT$232+AVV1kul!$M67*CT$233+AVV2træ!$M67*CT$234+AVV2halm!$M67*CT$235+AVV2gasGT!$M67*CT$236+KKV!$M67*CT$237+HCVgas!$M67*CT$238+SPolie!$M67*CT$239+SPgas!$M67*CT$240+GeoEL!$M65*CT$241+GeoVa!$M65*CT$242+VP!$M65*CT$243+Sol!$M65*CT$244)</f>
        <v>2.2579667865894053</v>
      </c>
      <c r="CU165" s="431">
        <f ca="1">IF(Sammenligning!$G$9="GJ",1,(1/3.6))*(AMV1træ!$M71*CU$227+AMV1træBP!$M67*CU$228+AMV3kul!$M67*CU$229+AMV4træ!$M67*CU$230+AMV4træBP!$M67*CU$231+AVV1træ!$M67*CU$232+AVV1kul!$M67*CU$233+AVV2træ!$M67*CU$234+AVV2halm!$M67*CU$235+AVV2gasGT!$M67*CU$236+KKV!$M67*CU$237+HCVgas!$M67*CU$238+SPolie!$M67*CU$239+SPgas!$M67*CU$240+GeoEL!$M65*CU$241+GeoVa!$M65*CU$242+VP!$M65*CU$243+Sol!$M65*CU$244)</f>
        <v>16.904937472032447</v>
      </c>
      <c r="CV165" s="431">
        <f ca="1">IF(Sammenligning!$G$9="GJ",1,(1/3.6))*(AMV1træ!$M71*CV$227+AMV1træBP!$M67*CV$228+AMV3kul!$M67*CV$229+AMV4træ!$M67*CV$230+AMV4træBP!$M67*CV$231+AVV1træ!$M67*CV$232+AVV1kul!$M67*CV$233+AVV2træ!$M67*CV$234+AVV2halm!$M67*CV$235+AVV2gasGT!$M67*CV$236+KKV!$M67*CV$237+HCVgas!$M67*CV$238+SPolie!$M67*CV$239+SPgas!$M67*CV$240+GeoEL!$M65*CV$241+GeoVa!$M65*CV$242+VP!$M65*CV$243+Sol!$M65*CV$244)</f>
        <v>23.032296607751629</v>
      </c>
      <c r="CW165" s="431">
        <f ca="1">IF(Sammenligning!$G$9="GJ",1,(1/3.6))*(AMV1træ!$M71*CW$227+AMV1træBP!$M67*CW$228+AMV3kul!$M67*CW$229+AMV4træ!$M67*CW$230+AMV4træBP!$M67*CW$231+AVV1træ!$M67*CW$232+AVV1kul!$M67*CW$233+AVV2træ!$M67*CW$234+AVV2halm!$M67*CW$235+AVV2gasGT!$M67*CW$236+KKV!$M67*CW$237+HCVgas!$M67*CW$238+SPolie!$M67*CW$239+SPgas!$M67*CW$240+GeoEL!$M65*CW$241+GeoVa!$M65*CW$242+VP!$M65*CW$243+Sol!$M65*CW$244)</f>
        <v>30.721599193023145</v>
      </c>
      <c r="CX165" s="431">
        <f ca="1">IF(Sammenligning!$G$9="GJ",1,(1/3.6))*(AMV1træ!$M71*CX$227+AMV1træBP!$M67*CX$228+AMV3kul!$M67*CX$229+AMV4træ!$M67*CX$230+AMV4træBP!$M67*CX$231+AVV1træ!$M67*CX$232+AVV1kul!$M67*CX$233+AVV2træ!$M67*CX$234+AVV2halm!$M67*CX$235+AVV2gasGT!$M67*CX$236+KKV!$M67*CX$237+HCVgas!$M67*CX$238+SPolie!$M67*CX$239+SPgas!$M67*CX$240+GeoEL!$M65*CX$241+GeoVa!$M65*CX$242+VP!$M65*CX$243+Sol!$M65*CX$244)</f>
        <v>34.832783396419998</v>
      </c>
      <c r="CY165" s="431">
        <f ca="1">IF(Sammenligning!$G$9="GJ",1,(1/3.6))*(AMV1træ!$N71*CY$227+AMV1træBP!$N67*CY$228+AMV3kul!$N67*CY$229+AMV4træ!$N67*CY$230+AMV4træBP!$N67*CY$231+AVV1træ!$N67*CY$232+AVV1kul!$N67*CY$233+AVV2træ!$N67*CY$234+AVV2halm!$N67*CY$235+AVV2gasGT!$N67*CY$236+KKV!$N67*CY$237+HCVgas!$N67*CY$238+SPolie!$N67*CY$239+SPgas!$N67*CY$240+GeoEL!$N65*CY$241+GeoVa!$N65*CY$242+VP!$N65*CY$243+Sol!$N65*CY$244)</f>
        <v>41.153523315266746</v>
      </c>
      <c r="CZ165" s="431">
        <f ca="1">IF(Sammenligning!$G$9="GJ",1,(1/3.6))*(AMV1træ!$N71*CZ$227+AMV1træBP!$N67*CZ$228+AMV3kul!$N67*CZ$229+AMV4træ!$N67*CZ$230+AMV4træBP!$N67*CZ$231+AVV1træ!$N67*CZ$232+AVV1kul!$N67*CZ$233+AVV2træ!$N67*CZ$234+AVV2halm!$N67*CZ$235+AVV2gasGT!$N67*CZ$236+KKV!$N67*CZ$237+HCVgas!$N67*CZ$238+SPolie!$N67*CZ$239+SPgas!$N67*CZ$240+GeoEL!$N65*CZ$241+GeoVa!$N65*CZ$242+VP!$N65*CZ$243+Sol!$N65*CZ$244)</f>
        <v>37.207389752752874</v>
      </c>
      <c r="DA165" s="431">
        <f ca="1">IF(Sammenligning!$G$9="GJ",1,(1/3.6))*(AMV1træ!$N71*DA$227+AMV1træBP!$N67*DA$228+AMV3kul!$N67*DA$229+AMV4træ!$N67*DA$230+AMV4træBP!$N67*DA$231+AVV1træ!$N67*DA$232+AVV1kul!$N67*DA$233+AVV2træ!$N67*DA$234+AVV2halm!$N67*DA$235+AVV2gasGT!$N67*DA$236+KKV!$N67*DA$237+HCVgas!$N67*DA$238+SPolie!$N67*DA$239+SPgas!$N67*DA$240+GeoEL!$N65*DA$241+GeoVa!$N65*DA$242+VP!$N65*DA$243+Sol!$N65*DA$244)</f>
        <v>35.223884481937091</v>
      </c>
      <c r="DB165" s="431">
        <f ca="1">IF(Sammenligning!$G$9="GJ",1,(1/3.6))*(AMV1træ!$N71*DB$227+AMV1træBP!$N67*DB$228+AMV3kul!$N67*DB$229+AMV4træ!$N67*DB$230+AMV4træBP!$N67*DB$231+AVV1træ!$N67*DB$232+AVV1kul!$N67*DB$233+AVV2træ!$N67*DB$234+AVV2halm!$N67*DB$235+AVV2gasGT!$N67*DB$236+KKV!$N67*DB$237+HCVgas!$N67*DB$238+SPolie!$N67*DB$239+SPgas!$N67*DB$240+GeoEL!$N65*DB$241+GeoVa!$N65*DB$242+VP!$N65*DB$243+Sol!$N65*DB$244)</f>
        <v>26.594133521300751</v>
      </c>
      <c r="DC165" s="431">
        <f ca="1">IF(Sammenligning!$G$9="GJ",1,(1/3.6))*(AMV1træ!$N71*DC$227+AMV1træBP!$N67*DC$228+AMV3kul!$N67*DC$229+AMV4træ!$N67*DC$230+AMV4træBP!$N67*DC$231+AVV1træ!$N67*DC$232+AVV1kul!$N67*DC$233+AVV2træ!$N67*DC$234+AVV2halm!$N67*DC$235+AVV2gasGT!$N67*DC$236+KKV!$N67*DC$237+HCVgas!$N67*DC$238+SPolie!$N67*DC$239+SPgas!$N67*DC$240+GeoEL!$N65*DC$241+GeoVa!$N65*DC$242+VP!$N65*DC$243+Sol!$N65*DC$244)</f>
        <v>20.793881740087318</v>
      </c>
      <c r="DD165" s="431">
        <f ca="1">IF(Sammenligning!$G$9="GJ",1,(1/3.6))*(AMV1træ!$N71*DD$227+AMV1træBP!$N67*DD$228+AMV3kul!$N67*DD$229+AMV4træ!$N67*DD$230+AMV4træBP!$N67*DD$231+AVV1træ!$N67*DD$232+AVV1kul!$N67*DD$233+AVV2træ!$N67*DD$234+AVV2halm!$N67*DD$235+AVV2gasGT!$N67*DD$236+KKV!$N67*DD$237+HCVgas!$N67*DD$238+SPolie!$N67*DD$239+SPgas!$N67*DD$240+GeoEL!$N65*DD$241+GeoVa!$N65*DD$242+VP!$N65*DD$243+Sol!$N65*DD$244)</f>
        <v>15.349423826601921</v>
      </c>
      <c r="DE165" s="431">
        <f ca="1">IF(Sammenligning!$G$9="GJ",1,(1/3.6))*(AMV1træ!$N71*DE$227+AMV1træBP!$N67*DE$228+AMV3kul!$N67*DE$229+AMV4træ!$N67*DE$230+AMV4træBP!$N67*DE$231+AVV1træ!$N67*DE$232+AVV1kul!$N67*DE$233+AVV2træ!$N67*DE$234+AVV2halm!$N67*DE$235+AVV2gasGT!$N67*DE$236+KKV!$N67*DE$237+HCVgas!$N67*DE$238+SPolie!$N67*DE$239+SPgas!$N67*DE$240+GeoEL!$N65*DE$241+GeoVa!$N65*DE$242+VP!$N65*DE$243+Sol!$N65*DE$244)</f>
        <v>10.081427780607742</v>
      </c>
      <c r="DF165" s="431">
        <f ca="1">IF(Sammenligning!$G$9="GJ",1,(1/3.6))*(AMV1træ!$N71*DF$227+AMV1træBP!$N67*DF$228+AMV3kul!$N67*DF$229+AMV4træ!$N67*DF$230+AMV4træBP!$N67*DF$231+AVV1træ!$N67*DF$232+AVV1kul!$N67*DF$233+AVV2træ!$N67*DF$234+AVV2halm!$N67*DF$235+AVV2gasGT!$N67*DF$236+KKV!$N67*DF$237+HCVgas!$N67*DF$238+SPolie!$N67*DF$239+SPgas!$N67*DF$240+GeoEL!$N65*DF$241+GeoVa!$N65*DF$242+VP!$N65*DF$243+Sol!$N65*DF$244)</f>
        <v>2.245858174432497</v>
      </c>
      <c r="DG165" s="431">
        <f ca="1">IF(Sammenligning!$G$9="GJ",1,(1/3.6))*(AMV1træ!$N71*DG$227+AMV1træBP!$N67*DG$228+AMV3kul!$N67*DG$229+AMV4træ!$N67*DG$230+AMV4træBP!$N67*DG$231+AVV1træ!$N67*DG$232+AVV1kul!$N67*DG$233+AVV2træ!$N67*DG$234+AVV2halm!$N67*DG$235+AVV2gasGT!$N67*DG$236+KKV!$N67*DG$237+HCVgas!$N67*DG$238+SPolie!$N67*DG$239+SPgas!$N67*DG$240+GeoEL!$N65*DG$241+GeoVa!$N65*DG$242+VP!$N65*DG$243+Sol!$N65*DG$244)</f>
        <v>16.884276618800495</v>
      </c>
      <c r="DH165" s="431">
        <f ca="1">IF(Sammenligning!$G$9="GJ",1,(1/3.6))*(AMV1træ!$N71*DH$227+AMV1træBP!$N67*DH$228+AMV3kul!$N67*DH$229+AMV4træ!$N67*DH$230+AMV4træBP!$N67*DH$231+AVV1træ!$N67*DH$232+AVV1kul!$N67*DH$233+AVV2træ!$N67*DH$234+AVV2halm!$N67*DH$235+AVV2gasGT!$N67*DH$236+KKV!$N67*DH$237+HCVgas!$N67*DH$238+SPolie!$N67*DH$239+SPgas!$N67*DH$240+GeoEL!$N65*DH$241+GeoVa!$N65*DH$242+VP!$N65*DH$243+Sol!$N65*DH$244)</f>
        <v>23.391557826726807</v>
      </c>
      <c r="DI165" s="431">
        <f ca="1">IF(Sammenligning!$G$9="GJ",1,(1/3.6))*(AMV1træ!$N71*DI$227+AMV1træBP!$N67*DI$228+AMV3kul!$N67*DI$229+AMV4træ!$N67*DI$230+AMV4træBP!$N67*DI$231+AVV1træ!$N67*DI$232+AVV1kul!$N67*DI$233+AVV2træ!$N67*DI$234+AVV2halm!$N67*DI$235+AVV2gasGT!$N67*DI$236+KKV!$N67*DI$237+HCVgas!$N67*DI$238+SPolie!$N67*DI$239+SPgas!$N67*DI$240+GeoEL!$N65*DI$241+GeoVa!$N65*DI$242+VP!$N65*DI$243+Sol!$N65*DI$244)</f>
        <v>31.872252008428525</v>
      </c>
      <c r="DJ165" s="431">
        <f ca="1">IF(Sammenligning!$G$9="GJ",1,(1/3.6))*(AMV1træ!$N71*DJ$227+AMV1træBP!$N67*DJ$228+AMV3kul!$N67*DJ$229+AMV4træ!$N67*DJ$230+AMV4træBP!$N67*DJ$231+AVV1træ!$N67*DJ$232+AVV1kul!$N67*DJ$233+AVV2træ!$N67*DJ$234+AVV2halm!$N67*DJ$235+AVV2gasGT!$N67*DJ$236+KKV!$N67*DJ$237+HCVgas!$N67*DJ$238+SPolie!$N67*DJ$239+SPgas!$N67*DJ$240+GeoEL!$N65*DJ$241+GeoVa!$N65*DJ$242+VP!$N65*DJ$243+Sol!$N65*DJ$244)</f>
        <v>36.507523468649005</v>
      </c>
      <c r="DK165" s="431">
        <f ca="1">IF(Sammenligning!$G$9="GJ",1,(1/3.6))*(AMV1træ!$O71*DK$227+AMV1træBP!$O67*DK$228+AMV3kul!$O67*DK$229+AMV4træ!$O67*DK$230+AMV4træBP!$O67*DK$231+AVV1træ!$O67*DK$232+AVV1kul!$O67*DK$233+AVV2træ!$O67*DK$234+AVV2halm!$O67*DK$235+AVV2gasGT!$O67*DK$236+KKV!$O67*DK$237+HCVgas!$O67*DK$238+SPolie!$O67*DK$239+SPgas!$O67*DK$240+GeoEL!$O65*DK$241+GeoVa!$O65*DK$242+VP!$O65*DK$243+Sol!$O65*DK$244)</f>
        <v>42.488215104441217</v>
      </c>
      <c r="DL165" s="431">
        <f ca="1">IF(Sammenligning!$G$9="GJ",1,(1/3.6))*(AMV1træ!$O71*DL$227+AMV1træBP!$O67*DL$228+AMV3kul!$O67*DL$229+AMV4træ!$O67*DL$230+AMV4træBP!$O67*DL$231+AVV1træ!$O67*DL$232+AVV1kul!$O67*DL$233+AVV2træ!$O67*DL$234+AVV2halm!$O67*DL$235+AVV2gasGT!$O67*DL$236+KKV!$O67*DL$237+HCVgas!$O67*DL$238+SPolie!$O67*DL$239+SPgas!$O67*DL$240+GeoEL!$O65*DL$241+GeoVa!$O65*DL$242+VP!$O65*DL$243+Sol!$O65*DL$244)</f>
        <v>37.790887611612213</v>
      </c>
      <c r="DM165" s="431">
        <f ca="1">IF(Sammenligning!$G$9="GJ",1,(1/3.6))*(AMV1træ!$O71*DM$227+AMV1træBP!$O67*DM$228+AMV3kul!$O67*DM$229+AMV4træ!$O67*DM$230+AMV4træBP!$O67*DM$231+AVV1træ!$O67*DM$232+AVV1kul!$O67*DM$233+AVV2træ!$O67*DM$234+AVV2halm!$O67*DM$235+AVV2gasGT!$O67*DM$236+KKV!$O67*DM$237+HCVgas!$O67*DM$238+SPolie!$O67*DM$239+SPgas!$O67*DM$240+GeoEL!$O65*DM$241+GeoVa!$O65*DM$242+VP!$O65*DM$243+Sol!$O65*DM$244)</f>
        <v>35.487822918952851</v>
      </c>
      <c r="DN165" s="431">
        <f ca="1">IF(Sammenligning!$G$9="GJ",1,(1/3.6))*(AMV1træ!$O71*DN$227+AMV1træBP!$O67*DN$228+AMV3kul!$O67*DN$229+AMV4træ!$O67*DN$230+AMV4træBP!$O67*DN$231+AVV1træ!$O67*DN$232+AVV1kul!$O67*DN$233+AVV2træ!$O67*DN$234+AVV2halm!$O67*DN$235+AVV2gasGT!$O67*DN$236+KKV!$O67*DN$237+HCVgas!$O67*DN$238+SPolie!$O67*DN$239+SPgas!$O67*DN$240+GeoEL!$O65*DN$241+GeoVa!$O65*DN$242+VP!$O65*DN$243+Sol!$O65*DN$244)</f>
        <v>26.185226837863546</v>
      </c>
      <c r="DO165" s="431">
        <f ca="1">IF(Sammenligning!$G$9="GJ",1,(1/3.6))*(AMV1træ!$O71*DO$227+AMV1træBP!$O67*DO$228+AMV3kul!$O67*DO$229+AMV4træ!$O67*DO$230+AMV4træBP!$O67*DO$231+AVV1træ!$O67*DO$232+AVV1kul!$O67*DO$233+AVV2træ!$O67*DO$234+AVV2halm!$O67*DO$235+AVV2gasGT!$O67*DO$236+KKV!$O67*DO$237+HCVgas!$O67*DO$238+SPolie!$O67*DO$239+SPgas!$O67*DO$240+GeoEL!$O65*DO$241+GeoVa!$O65*DO$242+VP!$O65*DO$243+Sol!$O65*DO$244)</f>
        <v>19.183549291715096</v>
      </c>
      <c r="DP165" s="431">
        <f ca="1">IF(Sammenligning!$G$9="GJ",1,(1/3.6))*(AMV1træ!$O71*DP$227+AMV1træBP!$O67*DP$228+AMV3kul!$O67*DP$229+AMV4træ!$O67*DP$230+AMV4træBP!$O67*DP$231+AVV1træ!$O67*DP$232+AVV1kul!$O67*DP$233+AVV2træ!$O67*DP$234+AVV2halm!$O67*DP$235+AVV2gasGT!$O67*DP$236+KKV!$O67*DP$237+HCVgas!$O67*DP$238+SPolie!$O67*DP$239+SPgas!$O67*DP$240+GeoEL!$O65*DP$241+GeoVa!$O65*DP$242+VP!$O65*DP$243+Sol!$O65*DP$244)</f>
        <v>13.845990121148159</v>
      </c>
      <c r="DQ165" s="431">
        <f ca="1">IF(Sammenligning!$G$9="GJ",1,(1/3.6))*(AMV1træ!$O71*DQ$227+AMV1træBP!$O67*DQ$228+AMV3kul!$O67*DQ$229+AMV4træ!$O67*DQ$230+AMV4træBP!$O67*DQ$231+AVV1træ!$O67*DQ$232+AVV1kul!$O67*DQ$233+AVV2træ!$O67*DQ$234+AVV2halm!$O67*DQ$235+AVV2gasGT!$O67*DQ$236+KKV!$O67*DQ$237+HCVgas!$O67*DQ$238+SPolie!$O67*DQ$239+SPgas!$O67*DQ$240+GeoEL!$O65*DQ$241+GeoVa!$O65*DQ$242+VP!$O65*DQ$243+Sol!$O65*DQ$244)</f>
        <v>8.9885661067367781</v>
      </c>
      <c r="DR165" s="431">
        <f ca="1">IF(Sammenligning!$G$9="GJ",1,(1/3.6))*(AMV1træ!$O71*DR$227+AMV1træBP!$O67*DR$228+AMV3kul!$O67*DR$229+AMV4træ!$O67*DR$230+AMV4træBP!$O67*DR$231+AVV1træ!$O67*DR$232+AVV1kul!$O67*DR$233+AVV2træ!$O67*DR$234+AVV2halm!$O67*DR$235+AVV2gasGT!$O67*DR$236+KKV!$O67*DR$237+HCVgas!$O67*DR$238+SPolie!$O67*DR$239+SPgas!$O67*DR$240+GeoEL!$O65*DR$241+GeoVa!$O65*DR$242+VP!$O65*DR$243+Sol!$O65*DR$244)</f>
        <v>2.1864550063000396</v>
      </c>
      <c r="DS165" s="431">
        <f ca="1">IF(Sammenligning!$G$9="GJ",1,(1/3.6))*(AMV1træ!$O71*DS$227+AMV1træBP!$O67*DS$228+AMV3kul!$O67*DS$229+AMV4træ!$O67*DS$230+AMV4træBP!$O67*DS$231+AVV1træ!$O67*DS$232+AVV1kul!$O67*DS$233+AVV2træ!$O67*DS$234+AVV2halm!$O67*DS$235+AVV2gasGT!$O67*DS$236+KKV!$O67*DS$237+HCVgas!$O67*DS$238+SPolie!$O67*DS$239+SPgas!$O67*DS$240+GeoEL!$O65*DS$241+GeoVa!$O65*DS$242+VP!$O65*DS$243+Sol!$O65*DS$244)</f>
        <v>16.646447763300223</v>
      </c>
      <c r="DT165" s="431">
        <f ca="1">IF(Sammenligning!$G$9="GJ",1,(1/3.6))*(AMV1træ!$O71*DT$227+AMV1træBP!$O67*DT$228+AMV3kul!$O67*DT$229+AMV4træ!$O67*DT$230+AMV4træBP!$O67*DT$231+AVV1træ!$O67*DT$232+AVV1kul!$O67*DT$233+AVV2træ!$O67*DT$234+AVV2halm!$O67*DT$235+AVV2gasGT!$O67*DT$236+KKV!$O67*DT$237+HCVgas!$O67*DT$238+SPolie!$O67*DT$239+SPgas!$O67*DT$240+GeoEL!$O65*DT$241+GeoVa!$O65*DT$242+VP!$O65*DT$243+Sol!$O65*DT$244)</f>
        <v>22.319978121136462</v>
      </c>
      <c r="DU165" s="431">
        <f ca="1">IF(Sammenligning!$G$9="GJ",1,(1/3.6))*(AMV1træ!$O71*DU$227+AMV1træBP!$O67*DU$228+AMV3kul!$O67*DU$229+AMV4træ!$O67*DU$230+AMV4træBP!$O67*DU$231+AVV1træ!$O67*DU$232+AVV1kul!$O67*DU$233+AVV2træ!$O67*DU$234+AVV2halm!$O67*DU$235+AVV2gasGT!$O67*DU$236+KKV!$O67*DU$237+HCVgas!$O67*DU$238+SPolie!$O67*DU$239+SPgas!$O67*DU$240+GeoEL!$O65*DU$241+GeoVa!$O65*DU$242+VP!$O65*DU$243+Sol!$O65*DU$244)</f>
        <v>31.599220570569422</v>
      </c>
      <c r="DV165" s="431">
        <f ca="1">IF(Sammenligning!$G$9="GJ",1,(1/3.6))*(AMV1træ!$O71*DV$227+AMV1træBP!$O67*DV$228+AMV3kul!$O67*DV$229+AMV4træ!$O67*DV$230+AMV4træBP!$O67*DV$231+AVV1træ!$O67*DV$232+AVV1kul!$O67*DV$233+AVV2træ!$O67*DV$234+AVV2halm!$O67*DV$235+AVV2gasGT!$O67*DV$236+KKV!$O67*DV$237+HCVgas!$O67*DV$238+SPolie!$O67*DV$239+SPgas!$O67*DV$240+GeoEL!$O65*DV$241+GeoVa!$O65*DV$242+VP!$O65*DV$243+Sol!$O65*DV$244)</f>
        <v>36.672727806734422</v>
      </c>
      <c r="DW165" s="431">
        <f ca="1">IF(Sammenligning!$G$9="GJ",1,(1/3.6))*(AMV1træ!$P71*DW$227+AMV1træBP!$P67*DW$228+AMV3kul!$P67*DW$229+AMV4træ!$P67*DW$230+AMV4træBP!$P67*DW$231+AVV1træ!$P67*DW$232+AVV1kul!$P67*DW$233+AVV2træ!$P67*DW$234+AVV2halm!$P67*DW$235+AVV2gasGT!$P67*DW$236+KKV!$P67*DW$237+HCVgas!$P67*DW$238+SPolie!$P67*DW$239+SPgas!$P67*DW$240+GeoEL!$P65*DW$241+GeoVa!$P65*DW$242+VP!$P65*DW$243+Sol!$P65*DW$244)</f>
        <v>43.785511507127403</v>
      </c>
      <c r="DX165" s="431">
        <f ca="1">IF(Sammenligning!$G$9="GJ",1,(1/3.6))*(AMV1træ!$P71*DX$227+AMV1træBP!$P67*DX$228+AMV3kul!$P67*DX$229+AMV4træ!$P67*DX$230+AMV4træBP!$P67*DX$231+AVV1træ!$P67*DX$232+AVV1kul!$P67*DX$233+AVV2træ!$P67*DX$234+AVV2halm!$P67*DX$235+AVV2gasGT!$P67*DX$236+KKV!$P67*DX$237+HCVgas!$P67*DX$238+SPolie!$P67*DX$239+SPgas!$P67*DX$240+GeoEL!$P65*DX$241+GeoVa!$P65*DX$242+VP!$P65*DX$243+Sol!$P65*DX$244)</f>
        <v>38.79545652725556</v>
      </c>
      <c r="DY165" s="431">
        <f ca="1">IF(Sammenligning!$G$9="GJ",1,(1/3.6))*(AMV1træ!$P71*DY$227+AMV1træBP!$P67*DY$228+AMV3kul!$P67*DY$229+AMV4træ!$P67*DY$230+AMV4træBP!$P67*DY$231+AVV1træ!$P67*DY$232+AVV1kul!$P67*DY$233+AVV2træ!$P67*DY$234+AVV2halm!$P67*DY$235+AVV2gasGT!$P67*DY$236+KKV!$P67*DY$237+HCVgas!$P67*DY$238+SPolie!$P67*DY$239+SPgas!$P67*DY$240+GeoEL!$P65*DY$241+GeoVa!$P65*DY$242+VP!$P65*DY$243+Sol!$P65*DY$244)</f>
        <v>36.227118456824137</v>
      </c>
      <c r="DZ165" s="431">
        <f ca="1">IF(Sammenligning!$G$9="GJ",1,(1/3.6))*(AMV1træ!$P71*DZ$227+AMV1træBP!$P67*DZ$228+AMV3kul!$P67*DZ$229+AMV4træ!$P67*DZ$230+AMV4træBP!$P67*DZ$231+AVV1træ!$P67*DZ$232+AVV1kul!$P67*DZ$233+AVV2træ!$P67*DZ$234+AVV2halm!$P67*DZ$235+AVV2gasGT!$P67*DZ$236+KKV!$P67*DZ$237+HCVgas!$P67*DZ$238+SPolie!$P67*DZ$239+SPgas!$P67*DZ$240+GeoEL!$P65*DZ$241+GeoVa!$P65*DZ$242+VP!$P65*DZ$243+Sol!$P65*DZ$244)</f>
        <v>26.346310910539426</v>
      </c>
      <c r="EA165" s="431">
        <f ca="1">IF(Sammenligning!$G$9="GJ",1,(1/3.6))*(AMV1træ!$P71*EA$227+AMV1træBP!$P67*EA$228+AMV3kul!$P67*EA$229+AMV4træ!$P67*EA$230+AMV4træBP!$P67*EA$231+AVV1træ!$P67*EA$232+AVV1kul!$P67*EA$233+AVV2træ!$P67*EA$234+AVV2halm!$P67*EA$235+AVV2gasGT!$P67*EA$236+KKV!$P67*EA$237+HCVgas!$P67*EA$238+SPolie!$P67*EA$239+SPgas!$P67*EA$240+GeoEL!$P65*EA$241+GeoVa!$P65*EA$242+VP!$P65*EA$243+Sol!$P65*EA$244)</f>
        <v>18.170394063690832</v>
      </c>
      <c r="EB165" s="431">
        <f ca="1">IF(Sammenligning!$G$9="GJ",1,(1/3.6))*(AMV1træ!$P71*EB$227+AMV1træBP!$P67*EB$228+AMV3kul!$P67*EB$229+AMV4træ!$P67*EB$230+AMV4træBP!$P67*EB$231+AVV1træ!$P67*EB$232+AVV1kul!$P67*EB$233+AVV2træ!$P67*EB$234+AVV2halm!$P67*EB$235+AVV2gasGT!$P67*EB$236+KKV!$P67*EB$237+HCVgas!$P67*EB$238+SPolie!$P67*EB$239+SPgas!$P67*EB$240+GeoEL!$P65*EB$241+GeoVa!$P65*EB$242+VP!$P65*EB$243+Sol!$P65*EB$244)</f>
        <v>13.114434211094141</v>
      </c>
      <c r="EC165" s="431">
        <f ca="1">IF(Sammenligning!$G$9="GJ",1,(1/3.6))*(AMV1træ!$P71*EC$227+AMV1træBP!$P67*EC$228+AMV3kul!$P67*EC$229+AMV4træ!$P67*EC$230+AMV4træBP!$P67*EC$231+AVV1træ!$P67*EC$232+AVV1kul!$P67*EC$233+AVV2træ!$P67*EC$234+AVV2halm!$P67*EC$235+AVV2gasGT!$P67*EC$236+KKV!$P67*EC$237+HCVgas!$P67*EC$238+SPolie!$P67*EC$239+SPgas!$P67*EC$240+GeoEL!$P65*EC$241+GeoVa!$P65*EC$242+VP!$P65*EC$243+Sol!$P65*EC$244)</f>
        <v>8.4747511143598206</v>
      </c>
      <c r="ED165" s="431">
        <f ca="1">IF(Sammenligning!$G$9="GJ",1,(1/3.6))*(AMV1træ!$P71*ED$227+AMV1træBP!$P67*ED$228+AMV3kul!$P67*ED$229+AMV4træ!$P67*ED$230+AMV4træBP!$P67*ED$231+AVV1træ!$P67*ED$232+AVV1kul!$P67*ED$233+AVV2træ!$P67*ED$234+AVV2halm!$P67*ED$235+AVV2gasGT!$P67*ED$236+KKV!$P67*ED$237+HCVgas!$P67*ED$238+SPolie!$P67*ED$239+SPgas!$P67*ED$240+GeoEL!$P65*ED$241+GeoVa!$P65*ED$242+VP!$P65*ED$243+Sol!$P65*ED$244)</f>
        <v>2.0850522985810573</v>
      </c>
      <c r="EE165" s="431">
        <f ca="1">IF(Sammenligning!$G$9="GJ",1,(1/3.6))*(AMV1træ!$P71*EE$227+AMV1træBP!$P67*EE$228+AMV3kul!$P67*EE$229+AMV4træ!$P67*EE$230+AMV4træBP!$P67*EE$231+AVV1træ!$P67*EE$232+AVV1kul!$P67*EE$233+AVV2træ!$P67*EE$234+AVV2halm!$P67*EE$235+AVV2gasGT!$P67*EE$236+KKV!$P67*EE$237+HCVgas!$P67*EE$238+SPolie!$P67*EE$239+SPgas!$P67*EE$240+GeoEL!$P65*EE$241+GeoVa!$P65*EE$242+VP!$P65*EE$243+Sol!$P65*EE$244)</f>
        <v>16.387072216806523</v>
      </c>
      <c r="EF165" s="431">
        <f ca="1">IF(Sammenligning!$G$9="GJ",1,(1/3.6))*(AMV1træ!$P71*EF$227+AMV1træBP!$P67*EF$228+AMV3kul!$P67*EF$229+AMV4træ!$P67*EF$230+AMV4træBP!$P67*EF$231+AVV1træ!$P67*EF$232+AVV1kul!$P67*EF$233+AVV2træ!$P67*EF$234+AVV2halm!$P67*EF$235+AVV2gasGT!$P67*EF$236+KKV!$P67*EF$237+HCVgas!$P67*EF$238+SPolie!$P67*EF$239+SPgas!$P67*EF$240+GeoEL!$P65*EF$241+GeoVa!$P65*EF$242+VP!$P65*EF$243+Sol!$P65*EF$244)</f>
        <v>21.807555415107959</v>
      </c>
      <c r="EG165" s="431">
        <f ca="1">IF(Sammenligning!$G$9="GJ",1,(1/3.6))*(AMV1træ!$P71*EG$227+AMV1træBP!$P67*EG$228+AMV3kul!$P67*EG$229+AMV4træ!$P67*EG$230+AMV4træBP!$P67*EG$231+AVV1træ!$P67*EG$232+AVV1kul!$P67*EG$233+AVV2træ!$P67*EG$234+AVV2halm!$P67*EG$235+AVV2gasGT!$P67*EG$236+KKV!$P67*EG$237+HCVgas!$P67*EG$238+SPolie!$P67*EG$239+SPgas!$P67*EG$240+GeoEL!$P65*EG$241+GeoVa!$P65*EG$242+VP!$P65*EG$243+Sol!$P65*EG$244)</f>
        <v>31.792099461414022</v>
      </c>
      <c r="EH165" s="431">
        <f ca="1">IF(Sammenligning!$G$9="GJ",1,(1/3.6))*(AMV1træ!$P71*EH$227+AMV1træBP!$P67*EH$228+AMV3kul!$P67*EH$229+AMV4træ!$P67*EH$230+AMV4træBP!$P67*EH$231+AVV1træ!$P67*EH$232+AVV1kul!$P67*EH$233+AVV2træ!$P67*EH$234+AVV2halm!$P67*EH$235+AVV2gasGT!$P67*EH$236+KKV!$P67*EH$237+HCVgas!$P67*EH$238+SPolie!$P67*EH$239+SPgas!$P67*EH$240+GeoEL!$P65*EH$241+GeoVa!$P65*EH$242+VP!$P65*EH$243+Sol!$P65*EH$244)</f>
        <v>37.130923609447123</v>
      </c>
      <c r="EI165" s="431">
        <f ca="1">IF(Sammenligning!$G$9="GJ",1,(1/3.6))*(AMV1træ!$Q71*EI$227+AMV1træBP!$Q67*EI$228+AMV3kul!$Q67*EI$229+AMV4træ!$Q67*EI$230+AMV4træBP!$Q67*EI$231+AVV1træ!$Q67*EI$232+AVV1kul!$Q67*EI$233+AVV2træ!$Q67*EI$234+AVV2halm!$Q67*EI$235+AVV2gasGT!$Q67*EI$236+KKV!$Q67*EI$237+HCVgas!$Q67*EI$238+SPolie!$Q67*EI$239+SPgas!$Q67*EI$240+GeoEL!$Q65*EI$241+GeoVa!$Q65*EI$242+VP!$Q65*EI$243+Sol!$Q65*EI$244)</f>
        <v>45.065582224452385</v>
      </c>
      <c r="EJ165" s="431">
        <f ca="1">IF(Sammenligning!$G$9="GJ",1,(1/3.6))*(AMV1træ!$Q71*EJ$227+AMV1træBP!$Q67*EJ$228+AMV3kul!$Q67*EJ$229+AMV4træ!$Q67*EJ$230+AMV4træBP!$Q67*EJ$231+AVV1træ!$Q67*EJ$232+AVV1kul!$Q67*EJ$233+AVV2træ!$Q67*EJ$234+AVV2halm!$Q67*EJ$235+AVV2gasGT!$Q67*EJ$236+KKV!$Q67*EJ$237+HCVgas!$Q67*EJ$238+SPolie!$Q67*EJ$239+SPgas!$Q67*EJ$240+GeoEL!$Q65*EJ$241+GeoVa!$Q65*EJ$242+VP!$Q65*EJ$243+Sol!$Q65*EJ$244)</f>
        <v>39.795690041111548</v>
      </c>
      <c r="EK165" s="431">
        <f ca="1">IF(Sammenligning!$G$9="GJ",1,(1/3.6))*(AMV1træ!$Q71*EK$227+AMV1træBP!$Q67*EK$228+AMV3kul!$Q67*EK$229+AMV4træ!$Q67*EK$230+AMV4træBP!$Q67*EK$231+AVV1træ!$Q67*EK$232+AVV1kul!$Q67*EK$233+AVV2træ!$Q67*EK$234+AVV2halm!$Q67*EK$235+AVV2gasGT!$Q67*EK$236+KKV!$Q67*EK$237+HCVgas!$Q67*EK$238+SPolie!$Q67*EK$239+SPgas!$Q67*EK$240+GeoEL!$Q65*EK$241+GeoVa!$Q65*EK$242+VP!$Q65*EK$243+Sol!$Q65*EK$244)</f>
        <v>36.971726436458027</v>
      </c>
      <c r="EL165" s="431">
        <f ca="1">IF(Sammenligning!$G$9="GJ",1,(1/3.6))*(AMV1træ!$Q71*EL$227+AMV1træBP!$Q67*EL$228+AMV3kul!$Q67*EL$229+AMV4træ!$Q67*EL$230+AMV4træBP!$Q67*EL$231+AVV1træ!$Q67*EL$232+AVV1kul!$Q67*EL$233+AVV2træ!$Q67*EL$234+AVV2halm!$Q67*EL$235+AVV2gasGT!$Q67*EL$236+KKV!$Q67*EL$237+HCVgas!$Q67*EL$238+SPolie!$Q67*EL$239+SPgas!$Q67*EL$240+GeoEL!$Q65*EL$241+GeoVa!$Q65*EL$242+VP!$Q65*EL$243+Sol!$Q65*EL$244)</f>
        <v>26.50680605226054</v>
      </c>
      <c r="EM165" s="431">
        <f ca="1">IF(Sammenligning!$G$9="GJ",1,(1/3.6))*(AMV1træ!$Q71*EM$227+AMV1træBP!$Q67*EM$228+AMV3kul!$Q67*EM$229+AMV4træ!$Q67*EM$230+AMV4træBP!$Q67*EM$231+AVV1træ!$Q67*EM$232+AVV1kul!$Q67*EM$233+AVV2træ!$Q67*EM$234+AVV2halm!$Q67*EM$235+AVV2gasGT!$Q67*EM$236+KKV!$Q67*EM$237+HCVgas!$Q67*EM$238+SPolie!$Q67*EM$239+SPgas!$Q67*EM$240+GeoEL!$Q65*EM$241+GeoVa!$Q65*EM$242+VP!$Q65*EM$243+Sol!$Q65*EM$244)</f>
        <v>17.101170495901922</v>
      </c>
      <c r="EN165" s="431">
        <f ca="1">IF(Sammenligning!$G$9="GJ",1,(1/3.6))*(AMV1træ!$Q71*EN$227+AMV1træBP!$Q67*EN$228+AMV3kul!$Q67*EN$229+AMV4træ!$Q67*EN$230+AMV4træBP!$Q67*EN$231+AVV1træ!$Q67*EN$232+AVV1kul!$Q67*EN$233+AVV2træ!$Q67*EN$234+AVV2halm!$Q67*EN$235+AVV2gasGT!$Q67*EN$236+KKV!$Q67*EN$237+HCVgas!$Q67*EN$238+SPolie!$Q67*EN$239+SPgas!$Q67*EN$240+GeoEL!$Q65*EN$241+GeoVa!$Q65*EN$242+VP!$Q65*EN$243+Sol!$Q65*EN$244)</f>
        <v>12.377333431699737</v>
      </c>
      <c r="EO165" s="431">
        <f ca="1">IF(Sammenligning!$G$9="GJ",1,(1/3.6))*(AMV1træ!$Q71*EO$227+AMV1træBP!$Q67*EO$228+AMV3kul!$Q67*EO$229+AMV4træ!$Q67*EO$230+AMV4træBP!$Q67*EO$231+AVV1træ!$Q67*EO$232+AVV1kul!$Q67*EO$233+AVV2træ!$Q67*EO$234+AVV2halm!$Q67*EO$235+AVV2gasGT!$Q67*EO$236+KKV!$Q67*EO$237+HCVgas!$Q67*EO$238+SPolie!$Q67*EO$239+SPgas!$Q67*EO$240+GeoEL!$Q65*EO$241+GeoVa!$Q65*EO$242+VP!$Q65*EO$243+Sol!$Q65*EO$244)</f>
        <v>7.9947203226902133</v>
      </c>
      <c r="EP165" s="431">
        <f ca="1">IF(Sammenligning!$G$9="GJ",1,(1/3.6))*(AMV1træ!$Q71*EP$227+AMV1træBP!$Q67*EP$228+AMV3kul!$Q67*EP$229+AMV4træ!$Q67*EP$230+AMV4træBP!$Q67*EP$231+AVV1træ!$Q67*EP$232+AVV1kul!$Q67*EP$233+AVV2træ!$Q67*EP$234+AVV2halm!$Q67*EP$235+AVV2gasGT!$Q67*EP$236+KKV!$Q67*EP$237+HCVgas!$Q67*EP$238+SPolie!$Q67*EP$239+SPgas!$Q67*EP$240+GeoEL!$Q65*EP$241+GeoVa!$Q65*EP$242+VP!$Q65*EP$243+Sol!$Q65*EP$244)</f>
        <v>1.9769987218162304</v>
      </c>
      <c r="EQ165" s="431">
        <f ca="1">IF(Sammenligning!$G$9="GJ",1,(1/3.6))*(AMV1træ!$Q71*EQ$227+AMV1træBP!$Q67*EQ$228+AMV3kul!$Q67*EQ$229+AMV4træ!$Q67*EQ$230+AMV4træBP!$Q67*EQ$231+AVV1træ!$Q67*EQ$232+AVV1kul!$Q67*EQ$233+AVV2træ!$Q67*EQ$234+AVV2halm!$Q67*EQ$235+AVV2gasGT!$Q67*EQ$236+KKV!$Q67*EQ$237+HCVgas!$Q67*EQ$238+SPolie!$Q67*EQ$239+SPgas!$Q67*EQ$240+GeoEL!$Q65*EQ$241+GeoVa!$Q65*EQ$242+VP!$Q65*EQ$243+Sol!$Q65*EQ$244)</f>
        <v>16.112143279550644</v>
      </c>
      <c r="ER165" s="431">
        <f ca="1">IF(Sammenligning!$G$9="GJ",1,(1/3.6))*(AMV1træ!$Q71*ER$227+AMV1træBP!$Q67*ER$228+AMV3kul!$Q67*ER$229+AMV4træ!$Q67*ER$230+AMV4træBP!$Q67*ER$231+AVV1træ!$Q67*ER$232+AVV1kul!$Q67*ER$233+AVV2træ!$Q67*ER$234+AVV2halm!$Q67*ER$235+AVV2gasGT!$Q67*ER$236+KKV!$Q67*ER$237+HCVgas!$Q67*ER$238+SPolie!$Q67*ER$239+SPgas!$Q67*ER$240+GeoEL!$Q65*ER$241+GeoVa!$Q65*ER$242+VP!$Q65*ER$243+Sol!$Q65*ER$244)</f>
        <v>21.270235840884013</v>
      </c>
      <c r="ES165" s="431">
        <f ca="1">IF(Sammenligning!$G$9="GJ",1,(1/3.6))*(AMV1træ!$Q71*ES$227+AMV1træBP!$Q67*ES$228+AMV3kul!$Q67*ES$229+AMV4træ!$Q67*ES$230+AMV4træBP!$Q67*ES$231+AVV1træ!$Q67*ES$232+AVV1kul!$Q67*ES$233+AVV2træ!$Q67*ES$234+AVV2halm!$Q67*ES$235+AVV2gasGT!$Q67*ES$236+KKV!$Q67*ES$237+HCVgas!$Q67*ES$238+SPolie!$Q67*ES$239+SPgas!$Q67*ES$240+GeoEL!$Q65*ES$241+GeoVa!$Q65*ES$242+VP!$Q65*ES$243+Sol!$Q65*ES$244)</f>
        <v>31.955111398691429</v>
      </c>
      <c r="ET165" s="431">
        <f ca="1">IF(Sammenligning!$G$9="GJ",1,(1/3.6))*(AMV1træ!$Q71*ET$227+AMV1træBP!$Q67*ET$228+AMV3kul!$Q67*ET$229+AMV4træ!$Q67*ET$230+AMV4træBP!$Q67*ET$231+AVV1træ!$Q67*ET$232+AVV1kul!$Q67*ET$233+AVV2træ!$Q67*ET$234+AVV2halm!$Q67*ET$235+AVV2gasGT!$Q67*ET$236+KKV!$Q67*ET$237+HCVgas!$Q67*ET$238+SPolie!$Q67*ET$239+SPgas!$Q67*ET$240+GeoEL!$Q65*ET$241+GeoVa!$Q65*ET$242+VP!$Q65*ET$243+Sol!$Q65*ET$244)</f>
        <v>37.579045252377853</v>
      </c>
      <c r="EU165" s="431">
        <f ca="1">IF(Sammenligning!$G$9="GJ",1,(1/3.6))*(AMV1træ!$R71*EU$227+AMV1træBP!$R67*EU$228+AMV3kul!$R67*EU$229+AMV4træ!$R67*EU$230+AMV4træBP!$R67*EU$231+AVV1træ!$R67*EU$232+AVV1kul!$R67*EU$233+AVV2træ!$R67*EU$234+AVV2halm!$R67*EU$235+AVV2gasGT!$R67*EU$236+KKV!$R67*EU$237+HCVgas!$R67*EU$238+SPolie!$R67*EU$239+SPgas!$R67*EU$240+GeoEL!$R65*EU$241+GeoVa!$R65*EU$242+VP!$R65*EU$243+Sol!$R65*EU$244)</f>
        <v>46.606732320188016</v>
      </c>
      <c r="EV165" s="431">
        <f ca="1">IF(Sammenligning!$G$9="GJ",1,(1/3.6))*(AMV1træ!$R71*EV$227+AMV1træBP!$R67*EV$228+AMV3kul!$R67*EV$229+AMV4træ!$R67*EV$230+AMV4træBP!$R67*EV$231+AVV1træ!$R67*EV$232+AVV1kul!$R67*EV$233+AVV2træ!$R67*EV$234+AVV2halm!$R67*EV$235+AVV2gasGT!$R67*EV$236+KKV!$R67*EV$237+HCVgas!$R67*EV$238+SPolie!$R67*EV$239+SPgas!$R67*EV$240+GeoEL!$R65*EV$241+GeoVa!$R65*EV$242+VP!$R65*EV$243+Sol!$R65*EV$244)</f>
        <v>41.013557975033557</v>
      </c>
      <c r="EW165" s="431">
        <f ca="1">IF(Sammenligning!$G$9="GJ",1,(1/3.6))*(AMV1træ!$R71*EW$227+AMV1træBP!$R67*EW$228+AMV3kul!$R67*EW$229+AMV4træ!$R67*EW$230+AMV4træBP!$R67*EW$231+AVV1træ!$R67*EW$232+AVV1kul!$R67*EW$233+AVV2træ!$R67*EW$234+AVV2halm!$R67*EW$235+AVV2gasGT!$R67*EW$236+KKV!$R67*EW$237+HCVgas!$R67*EW$238+SPolie!$R67*EW$239+SPgas!$R67*EW$240+GeoEL!$R65*EW$241+GeoVa!$R65*EW$242+VP!$R65*EW$243+Sol!$R65*EW$244)</f>
        <v>38.177778830035017</v>
      </c>
      <c r="EX165" s="431">
        <f ca="1">IF(Sammenligning!$G$9="GJ",1,(1/3.6))*(AMV1træ!$R71*EX$227+AMV1træBP!$R67*EX$228+AMV3kul!$R67*EX$229+AMV4træ!$R67*EX$230+AMV4træBP!$R67*EX$231+AVV1træ!$R67*EX$232+AVV1kul!$R67*EX$233+AVV2træ!$R67*EX$234+AVV2halm!$R67*EX$235+AVV2gasGT!$R67*EX$236+KKV!$R67*EX$237+HCVgas!$R67*EX$238+SPolie!$R67*EX$239+SPgas!$R67*EX$240+GeoEL!$R65*EX$241+GeoVa!$R65*EX$242+VP!$R65*EX$243+Sol!$R65*EX$244)</f>
        <v>27.639574346476387</v>
      </c>
      <c r="EY165" s="431">
        <f ca="1">IF(Sammenligning!$G$9="GJ",1,(1/3.6))*(AMV1træ!$R71*EY$227+AMV1træBP!$R67*EY$228+AMV3kul!$R67*EY$229+AMV4træ!$R67*EY$230+AMV4træBP!$R67*EY$231+AVV1træ!$R67*EY$232+AVV1kul!$R67*EY$233+AVV2træ!$R67*EY$234+AVV2halm!$R67*EY$235+AVV2gasGT!$R67*EY$236+KKV!$R67*EY$237+HCVgas!$R67*EY$238+SPolie!$R67*EY$239+SPgas!$R67*EY$240+GeoEL!$R65*EY$241+GeoVa!$R65*EY$242+VP!$R65*EY$243+Sol!$R65*EY$244)</f>
        <v>18.512999335506581</v>
      </c>
      <c r="EZ165" s="431">
        <f ca="1">IF(Sammenligning!$G$9="GJ",1,(1/3.6))*(AMV1træ!$R71*EZ$227+AMV1træBP!$R67*EZ$228+AMV3kul!$R67*EZ$229+AMV4træ!$R67*EZ$230+AMV4træBP!$R67*EZ$231+AVV1træ!$R67*EZ$232+AVV1kul!$R67*EZ$233+AVV2træ!$R67*EZ$234+AVV2halm!$R67*EZ$235+AVV2gasGT!$R67*EZ$236+KKV!$R67*EZ$237+HCVgas!$R67*EZ$238+SPolie!$R67*EZ$239+SPgas!$R67*EZ$240+GeoEL!$R65*EZ$241+GeoVa!$R65*EZ$242+VP!$R65*EZ$243+Sol!$R65*EZ$244)</f>
        <v>13.529393861001262</v>
      </c>
      <c r="FA165" s="431">
        <f ca="1">IF(Sammenligning!$G$9="GJ",1,(1/3.6))*(AMV1træ!$R71*FA$227+AMV1træBP!$R67*FA$228+AMV3kul!$R67*FA$229+AMV4træ!$R67*FA$230+AMV4træBP!$R67*FA$231+AVV1træ!$R67*FA$232+AVV1kul!$R67*FA$233+AVV2træ!$R67*FA$234+AVV2halm!$R67*FA$235+AVV2gasGT!$R67*FA$236+KKV!$R67*FA$237+HCVgas!$R67*FA$238+SPolie!$R67*FA$239+SPgas!$R67*FA$240+GeoEL!$R65*FA$241+GeoVa!$R65*FA$242+VP!$R65*FA$243+Sol!$R65*FA$244)</f>
        <v>8.8107331465547674</v>
      </c>
      <c r="FB165" s="431">
        <f ca="1">IF(Sammenligning!$G$9="GJ",1,(1/3.6))*(AMV1træ!$R71*FB$227+AMV1træBP!$R67*FB$228+AMV3kul!$R67*FB$229+AMV4træ!$R67*FB$230+AMV4træBP!$R67*FB$231+AVV1træ!$R67*FB$232+AVV1kul!$R67*FB$233+AVV2træ!$R67*FB$234+AVV2halm!$R67*FB$235+AVV2gasGT!$R67*FB$236+KKV!$R67*FB$237+HCVgas!$R67*FB$238+SPolie!$R67*FB$239+SPgas!$R67*FB$240+GeoEL!$R65*FB$241+GeoVa!$R65*FB$242+VP!$R65*FB$243+Sol!$R65*FB$244)</f>
        <v>2.1745103962371033</v>
      </c>
      <c r="FC165" s="431">
        <f ca="1">IF(Sammenligning!$G$9="GJ",1,(1/3.6))*(AMV1træ!$R71*FC$227+AMV1træBP!$R67*FC$228+AMV3kul!$R67*FC$229+AMV4træ!$R67*FC$230+AMV4træBP!$R67*FC$231+AVV1træ!$R67*FC$232+AVV1kul!$R67*FC$233+AVV2træ!$R67*FC$234+AVV2halm!$R67*FC$235+AVV2gasGT!$R67*FC$236+KKV!$R67*FC$237+HCVgas!$R67*FC$238+SPolie!$R67*FC$239+SPgas!$R67*FC$240+GeoEL!$R65*FC$241+GeoVa!$R65*FC$242+VP!$R65*FC$243+Sol!$R65*FC$244)</f>
        <v>16.324032406471137</v>
      </c>
      <c r="FD165" s="431">
        <f ca="1">IF(Sammenligning!$G$9="GJ",1,(1/3.6))*(AMV1træ!$R71*FD$227+AMV1træBP!$R67*FD$228+AMV3kul!$R67*FD$229+AMV4træ!$R67*FD$230+AMV4træBP!$R67*FD$231+AVV1træ!$R67*FD$232+AVV1kul!$R67*FD$233+AVV2træ!$R67*FD$234+AVV2halm!$R67*FD$235+AVV2gasGT!$R67*FD$236+KKV!$R67*FD$237+HCVgas!$R67*FD$238+SPolie!$R67*FD$239+SPgas!$R67*FD$240+GeoEL!$R65*FD$241+GeoVa!$R65*FD$242+VP!$R65*FD$243+Sol!$R65*FD$244)</f>
        <v>22.579425814279588</v>
      </c>
      <c r="FE165" s="431">
        <f ca="1">IF(Sammenligning!$G$9="GJ",1,(1/3.6))*(AMV1træ!$R71*FE$227+AMV1træBP!$R67*FE$228+AMV3kul!$R67*FE$229+AMV4træ!$R67*FE$230+AMV4træBP!$R67*FE$231+AVV1træ!$R67*FE$232+AVV1kul!$R67*FE$233+AVV2træ!$R67*FE$234+AVV2halm!$R67*FE$235+AVV2gasGT!$R67*FE$236+KKV!$R67*FE$237+HCVgas!$R67*FE$238+SPolie!$R67*FE$239+SPgas!$R67*FE$240+GeoEL!$R65*FE$241+GeoVa!$R65*FE$242+VP!$R65*FE$243+Sol!$R65*FE$244)</f>
        <v>33.239813171287686</v>
      </c>
      <c r="FF165" s="431">
        <f ca="1">IF(Sammenligning!$G$9="GJ",1,(1/3.6))*(AMV1træ!$R71*FF$227+AMV1træBP!$R67*FF$228+AMV3kul!$R67*FF$229+AMV4træ!$R67*FF$230+AMV4træBP!$R67*FF$231+AVV1træ!$R67*FF$232+AVV1kul!$R67*FF$233+AVV2træ!$R67*FF$234+AVV2halm!$R67*FF$235+AVV2gasGT!$R67*FF$236+KKV!$R67*FF$237+HCVgas!$R67*FF$238+SPolie!$R67*FF$239+SPgas!$R67*FF$240+GeoEL!$R65*FF$241+GeoVa!$R65*FF$242+VP!$R65*FF$243+Sol!$R65*FF$244)</f>
        <v>39.09162233721014</v>
      </c>
      <c r="FG165" s="431">
        <f ca="1">IF(Sammenligning!$G$9="GJ",1,(1/3.6))*(AMV1træ!$S71*FG$227+AMV1træBP!$S67*FG$228+AMV3kul!$S67*FG$229+AMV4træ!$S67*FG$230+AMV4træBP!$S67*FG$231+AVV1træ!$S67*FG$232+AVV1kul!$S67*FG$233+AVV2træ!$S67*FG$234+AVV2halm!$S67*FG$235+AVV2gasGT!$S67*FG$236+KKV!$S67*FG$237+HCVgas!$S67*FG$238+SPolie!$S67*FG$239+SPgas!$S67*FG$240+GeoEL!$S65*FG$241+GeoVa!$S65*FG$242+VP!$S65*FG$243+Sol!$S65*FG$244)</f>
        <v>47.325388544577713</v>
      </c>
      <c r="FH165" s="431">
        <f ca="1">IF(Sammenligning!$G$9="GJ",1,(1/3.6))*(AMV1træ!$S71*FH$227+AMV1træBP!$S67*FH$228+AMV3kul!$S67*FH$229+AMV4træ!$S67*FH$230+AMV4træBP!$S67*FH$231+AVV1træ!$S67*FH$232+AVV1kul!$S67*FH$233+AVV2træ!$S67*FH$234+AVV2halm!$S67*FH$235+AVV2gasGT!$S67*FH$236+KKV!$S67*FH$237+HCVgas!$S67*FH$238+SPolie!$S67*FH$239+SPgas!$S67*FH$240+GeoEL!$S65*FH$241+GeoVa!$S65*FH$242+VP!$S65*FH$243+Sol!$S65*FH$244)</f>
        <v>41.443983569832248</v>
      </c>
      <c r="FI165" s="431">
        <f ca="1">IF(Sammenligning!$G$9="GJ",1,(1/3.6))*(AMV1træ!$S71*FI$227+AMV1træBP!$S67*FI$228+AMV3kul!$S67*FI$229+AMV4træ!$S67*FI$230+AMV4træBP!$S67*FI$231+AVV1træ!$S67*FI$232+AVV1kul!$S67*FI$233+AVV2træ!$S67*FI$234+AVV2halm!$S67*FI$235+AVV2gasGT!$S67*FI$236+KKV!$S67*FI$237+HCVgas!$S67*FI$238+SPolie!$S67*FI$239+SPgas!$S67*FI$240+GeoEL!$S65*FI$241+GeoVa!$S65*FI$242+VP!$S65*FI$243+Sol!$S65*FI$244)</f>
        <v>38.673067791628498</v>
      </c>
      <c r="FJ165" s="431">
        <f ca="1">IF(Sammenligning!$G$9="GJ",1,(1/3.6))*(AMV1træ!$S71*FJ$227+AMV1træBP!$S67*FJ$228+AMV3kul!$S67*FJ$229+AMV4træ!$S67*FJ$230+AMV4træBP!$S67*FJ$231+AVV1træ!$S67*FJ$232+AVV1kul!$S67*FJ$233+AVV2træ!$S67*FJ$234+AVV2halm!$S67*FJ$235+AVV2gasGT!$S67*FJ$236+KKV!$S67*FJ$237+HCVgas!$S67*FJ$238+SPolie!$S67*FJ$239+SPgas!$S67*FJ$240+GeoEL!$S65*FJ$241+GeoVa!$S65*FJ$242+VP!$S65*FJ$243+Sol!$S65*FJ$244)</f>
        <v>28.033432952380863</v>
      </c>
      <c r="FK165" s="431">
        <f ca="1">IF(Sammenligning!$G$9="GJ",1,(1/3.6))*(AMV1træ!$S71*FK$227+AMV1træBP!$S67*FK$228+AMV3kul!$S67*FK$229+AMV4træ!$S67*FK$230+AMV4træBP!$S67*FK$231+AVV1træ!$S67*FK$232+AVV1kul!$S67*FK$233+AVV2træ!$S67*FK$234+AVV2halm!$S67*FK$235+AVV2gasGT!$S67*FK$236+KKV!$S67*FK$237+HCVgas!$S67*FK$238+SPolie!$S67*FK$239+SPgas!$S67*FK$240+GeoEL!$S65*FK$241+GeoVa!$S65*FK$242+VP!$S65*FK$243+Sol!$S65*FK$244)</f>
        <v>19.140312483476109</v>
      </c>
      <c r="FL165" s="431">
        <f ca="1">IF(Sammenligning!$G$9="GJ",1,(1/3.6))*(AMV1træ!$S71*FL$227+AMV1træBP!$S67*FL$228+AMV3kul!$S67*FL$229+AMV4træ!$S67*FL$230+AMV4træBP!$S67*FL$231+AVV1træ!$S67*FL$232+AVV1kul!$S67*FL$233+AVV2træ!$S67*FL$234+AVV2halm!$S67*FL$235+AVV2gasGT!$S67*FL$236+KKV!$S67*FL$237+HCVgas!$S67*FL$238+SPolie!$S67*FL$239+SPgas!$S67*FL$240+GeoEL!$S65*FL$241+GeoVa!$S65*FL$242+VP!$S65*FL$243+Sol!$S65*FL$244)</f>
        <v>13.908773165315155</v>
      </c>
      <c r="FM165" s="431">
        <f ca="1">IF(Sammenligning!$G$9="GJ",1,(1/3.6))*(AMV1træ!$S71*FM$227+AMV1træBP!$S67*FM$228+AMV3kul!$S67*FM$229+AMV4træ!$S67*FM$230+AMV4træBP!$S67*FM$231+AVV1træ!$S67*FM$232+AVV1kul!$S67*FM$233+AVV2træ!$S67*FM$234+AVV2halm!$S67*FM$235+AVV2gasGT!$S67*FM$236+KKV!$S67*FM$237+HCVgas!$S67*FM$238+SPolie!$S67*FM$239+SPgas!$S67*FM$240+GeoEL!$S65*FM$241+GeoVa!$S65*FM$242+VP!$S65*FM$243+Sol!$S65*FM$244)</f>
        <v>9.1701706013628268</v>
      </c>
      <c r="FN165" s="431">
        <f ca="1">IF(Sammenligning!$G$9="GJ",1,(1/3.6))*(AMV1træ!$S71*FN$227+AMV1træBP!$S67*FN$228+AMV3kul!$S67*FN$229+AMV4træ!$S67*FN$230+AMV4træBP!$S67*FN$231+AVV1træ!$S67*FN$232+AVV1kul!$S67*FN$233+AVV2træ!$S67*FN$234+AVV2halm!$S67*FN$235+AVV2gasGT!$S67*FN$236+KKV!$S67*FN$237+HCVgas!$S67*FN$238+SPolie!$S67*FN$239+SPgas!$S67*FN$240+GeoEL!$S65*FN$241+GeoVa!$S65*FN$242+VP!$S65*FN$243+Sol!$S65*FN$244)</f>
        <v>2.3454220428429844</v>
      </c>
      <c r="FO165" s="431">
        <f ca="1">IF(Sammenligning!$G$9="GJ",1,(1/3.6))*(AMV1træ!$S71*FO$227+AMV1træBP!$S67*FO$228+AMV3kul!$S67*FO$229+AMV4træ!$S67*FO$230+AMV4træBP!$S67*FO$231+AVV1træ!$S67*FO$232+AVV1kul!$S67*FO$233+AVV2træ!$S67*FO$234+AVV2halm!$S67*FO$235+AVV2gasGT!$S67*FO$236+KKV!$S67*FO$237+HCVgas!$S67*FO$238+SPolie!$S67*FO$239+SPgas!$S67*FO$240+GeoEL!$S65*FO$241+GeoVa!$S65*FO$242+VP!$S65*FO$243+Sol!$S65*FO$244)</f>
        <v>16.375940089154188</v>
      </c>
      <c r="FP165" s="431">
        <f ca="1">IF(Sammenligning!$G$9="GJ",1,(1/3.6))*(AMV1træ!$S71*FP$227+AMV1træBP!$S67*FP$228+AMV3kul!$S67*FP$229+AMV4træ!$S67*FP$230+AMV4træBP!$S67*FP$231+AVV1træ!$S67*FP$232+AVV1kul!$S67*FP$233+AVV2træ!$S67*FP$234+AVV2halm!$S67*FP$235+AVV2gasGT!$S67*FP$236+KKV!$S67*FP$237+HCVgas!$S67*FP$238+SPolie!$S67*FP$239+SPgas!$S67*FP$240+GeoEL!$S65*FP$241+GeoVa!$S65*FP$242+VP!$S65*FP$243+Sol!$S65*FP$244)</f>
        <v>23.119757444107911</v>
      </c>
      <c r="FQ165" s="431">
        <f ca="1">IF(Sammenligning!$G$9="GJ",1,(1/3.6))*(AMV1træ!$S71*FQ$227+AMV1træBP!$S67*FQ$228+AMV3kul!$S67*FQ$229+AMV4træ!$S67*FQ$230+AMV4træBP!$S67*FQ$231+AVV1træ!$S67*FQ$232+AVV1kul!$S67*FQ$233+AVV2træ!$S67*FQ$234+AVV2halm!$S67*FQ$235+AVV2gasGT!$S67*FQ$236+KKV!$S67*FQ$237+HCVgas!$S67*FQ$238+SPolie!$S67*FQ$239+SPgas!$S67*FQ$240+GeoEL!$S65*FQ$241+GeoVa!$S65*FQ$242+VP!$S65*FQ$243+Sol!$S65*FQ$244)</f>
        <v>33.734116343792621</v>
      </c>
      <c r="FR165" s="431">
        <f ca="1">IF(Sammenligning!$G$9="GJ",1,(1/3.6))*(AMV1træ!$S71*FR$227+AMV1træBP!$S67*FR$228+AMV3kul!$S67*FR$229+AMV4træ!$S67*FR$230+AMV4træBP!$S67*FR$231+AVV1træ!$S67*FR$232+AVV1kul!$S67*FR$233+AVV2træ!$S67*FR$234+AVV2halm!$S67*FR$235+AVV2gasGT!$S67*FR$236+KKV!$S67*FR$237+HCVgas!$S67*FR$238+SPolie!$S67*FR$239+SPgas!$S67*FR$240+GeoEL!$S65*FR$241+GeoVa!$S65*FR$242+VP!$S65*FR$243+Sol!$S65*FR$244)</f>
        <v>39.723792733874767</v>
      </c>
      <c r="FS165" s="431">
        <f ca="1">IF(Sammenligning!$G$9="GJ",1,(1/3.6))*(AMV1træ!$T71*FS$227+AMV1træBP!$T67*FS$228+AMV3kul!$T67*FS$229+AMV4træ!$T67*FS$230+AMV4træBP!$T67*FS$231+AVV1træ!$T67*FS$232+AVV1kul!$T67*FS$233+AVV2træ!$T67*FS$234+AVV2halm!$T67*FS$235+AVV2gasGT!$T67*FS$236+KKV!$T67*FS$237+HCVgas!$T67*FS$238+SPolie!$T67*FS$239+SPgas!$T67*FS$240+GeoEL!$T65*FS$241+GeoVa!$T65*FS$242+VP!$T65*FS$243+Sol!$T65*FS$244)</f>
        <v>48.062879372923483</v>
      </c>
      <c r="FT165" s="431">
        <f ca="1">IF(Sammenligning!$G$9="GJ",1,(1/3.6))*(AMV1træ!$T71*FT$227+AMV1træBP!$T67*FT$228+AMV3kul!$T67*FT$229+AMV4træ!$T67*FT$230+AMV4træBP!$T67*FT$231+AVV1træ!$T67*FT$232+AVV1kul!$T67*FT$233+AVV2træ!$T67*FT$234+AVV2halm!$T67*FT$235+AVV2gasGT!$T67*FT$236+KKV!$T67*FT$237+HCVgas!$T67*FT$238+SPolie!$T67*FT$239+SPgas!$T67*FT$240+GeoEL!$T65*FT$241+GeoVa!$T65*FT$242+VP!$T65*FT$243+Sol!$T65*FT$244)</f>
        <v>41.872041974255289</v>
      </c>
      <c r="FU165" s="431">
        <f ca="1">IF(Sammenligning!$G$9="GJ",1,(1/3.6))*(AMV1træ!$T71*FU$227+AMV1træBP!$T67*FU$228+AMV3kul!$T67*FU$229+AMV4træ!$T67*FU$230+AMV4træBP!$T67*FU$231+AVV1træ!$T67*FU$232+AVV1kul!$T67*FU$233+AVV2træ!$T67*FU$234+AVV2halm!$T67*FU$235+AVV2gasGT!$T67*FU$236+KKV!$T67*FU$237+HCVgas!$T67*FU$238+SPolie!$T67*FU$239+SPgas!$T67*FU$240+GeoEL!$T65*FU$241+GeoVa!$T65*FU$242+VP!$T65*FU$243+Sol!$T65*FU$244)</f>
        <v>39.173383206702269</v>
      </c>
      <c r="FV165" s="431">
        <f ca="1">IF(Sammenligning!$G$9="GJ",1,(1/3.6))*(AMV1træ!$T71*FV$227+AMV1træBP!$T67*FV$228+AMV3kul!$T67*FV$229+AMV4træ!$T67*FV$230+AMV4træBP!$T67*FV$231+AVV1træ!$T67*FV$232+AVV1kul!$T67*FV$233+AVV2træ!$T67*FV$234+AVV2halm!$T67*FV$235+AVV2gasGT!$T67*FV$236+KKV!$T67*FV$237+HCVgas!$T67*FV$238+SPolie!$T67*FV$239+SPgas!$T67*FV$240+GeoEL!$T65*FV$241+GeoVa!$T65*FV$242+VP!$T65*FV$243+Sol!$T65*FV$244)</f>
        <v>28.435354469723389</v>
      </c>
      <c r="FW165" s="431">
        <f ca="1">IF(Sammenligning!$G$9="GJ",1,(1/3.6))*(AMV1træ!$T71*FW$227+AMV1træBP!$T67*FW$228+AMV3kul!$T67*FW$229+AMV4træ!$T67*FW$230+AMV4træBP!$T67*FW$231+AVV1træ!$T67*FW$232+AVV1kul!$T67*FW$233+AVV2træ!$T67*FW$234+AVV2halm!$T67*FW$235+AVV2gasGT!$T67*FW$236+KKV!$T67*FW$237+HCVgas!$T67*FW$238+SPolie!$T67*FW$239+SPgas!$T67*FW$240+GeoEL!$T65*FW$241+GeoVa!$T65*FW$242+VP!$T65*FW$243+Sol!$T65*FW$244)</f>
        <v>19.796862900562569</v>
      </c>
      <c r="FX165" s="431">
        <f ca="1">IF(Sammenligning!$G$9="GJ",1,(1/3.6))*(AMV1træ!$T71*FX$227+AMV1træBP!$T67*FX$228+AMV3kul!$T67*FX$229+AMV4træ!$T67*FX$230+AMV4træBP!$T67*FX$231+AVV1træ!$T67*FX$232+AVV1kul!$T67*FX$233+AVV2træ!$T67*FX$234+AVV2halm!$T67*FX$235+AVV2gasGT!$T67*FX$236+KKV!$T67*FX$237+HCVgas!$T67*FX$238+SPolie!$T67*FX$239+SPgas!$T67*FX$240+GeoEL!$T65*FX$241+GeoVa!$T65*FX$242+VP!$T65*FX$243+Sol!$T65*FX$244)</f>
        <v>14.299011028887055</v>
      </c>
      <c r="FY165" s="431">
        <f ca="1">IF(Sammenligning!$G$9="GJ",1,(1/3.6))*(AMV1træ!$T71*FY$227+AMV1træBP!$T67*FY$228+AMV3kul!$T67*FY$229+AMV4træ!$T67*FY$230+AMV4træBP!$T67*FY$231+AVV1træ!$T67*FY$232+AVV1kul!$T67*FY$233+AVV2træ!$T67*FY$234+AVV2halm!$T67*FY$235+AVV2gasGT!$T67*FY$236+KKV!$T67*FY$237+HCVgas!$T67*FY$238+SPolie!$T67*FY$239+SPgas!$T67*FY$240+GeoEL!$T65*FY$241+GeoVa!$T65*FY$242+VP!$T65*FY$243+Sol!$T65*FY$244)</f>
        <v>9.5537726190653185</v>
      </c>
      <c r="FZ165" s="431">
        <f ca="1">IF(Sammenligning!$G$9="GJ",1,(1/3.6))*(AMV1træ!$T71*FZ$227+AMV1træBP!$T67*FZ$228+AMV3kul!$T67*FZ$229+AMV4træ!$T67*FZ$230+AMV4træBP!$T67*FZ$231+AVV1træ!$T67*FZ$232+AVV1kul!$T67*FZ$233+AVV2træ!$T67*FZ$234+AVV2halm!$T67*FZ$235+AVV2gasGT!$T67*FZ$236+KKV!$T67*FZ$237+HCVgas!$T67*FZ$238+SPolie!$T67*FZ$239+SPgas!$T67*FZ$240+GeoEL!$T65*FZ$241+GeoVa!$T65*FZ$242+VP!$T65*FZ$243+Sol!$T65*FZ$244)</f>
        <v>2.5207211842594042</v>
      </c>
      <c r="GA165" s="431">
        <f ca="1">IF(Sammenligning!$G$9="GJ",1,(1/3.6))*(AMV1træ!$T71*GA$227+AMV1træBP!$T67*GA$228+AMV3kul!$T67*GA$229+AMV4træ!$T67*GA$230+AMV4træBP!$T67*GA$231+AVV1træ!$T67*GA$232+AVV1kul!$T67*GA$233+AVV2træ!$T67*GA$234+AVV2halm!$T67*GA$235+AVV2gasGT!$T67*GA$236+KKV!$T67*GA$237+HCVgas!$T67*GA$238+SPolie!$T67*GA$239+SPgas!$T67*GA$240+GeoEL!$T65*GA$241+GeoVa!$T65*GA$242+VP!$T65*GA$243+Sol!$T65*GA$244)</f>
        <v>16.415065270252875</v>
      </c>
      <c r="GB165" s="431">
        <f ca="1">IF(Sammenligning!$G$9="GJ",1,(1/3.6))*(AMV1træ!$T71*GB$227+AMV1træBP!$T67*GB$228+AMV3kul!$T67*GB$229+AMV4træ!$T67*GB$230+AMV4træBP!$T67*GB$231+AVV1træ!$T67*GB$232+AVV1kul!$T67*GB$233+AVV2træ!$T67*GB$234+AVV2halm!$T67*GB$235+AVV2gasGT!$T67*GB$236+KKV!$T67*GB$237+HCVgas!$T67*GB$238+SPolie!$T67*GB$239+SPgas!$T67*GB$240+GeoEL!$T65*GB$241+GeoVa!$T65*GB$242+VP!$T65*GB$243+Sol!$T65*GB$244)</f>
        <v>23.658795325136129</v>
      </c>
      <c r="GC165" s="431">
        <f ca="1">IF(Sammenligning!$G$9="GJ",1,(1/3.6))*(AMV1træ!$T71*GC$227+AMV1træBP!$T67*GC$228+AMV3kul!$T67*GC$229+AMV4træ!$T67*GC$230+AMV4træBP!$T67*GC$231+AVV1træ!$T67*GC$232+AVV1kul!$T67*GC$233+AVV2træ!$T67*GC$234+AVV2halm!$T67*GC$235+AVV2gasGT!$T67*GC$236+KKV!$T67*GC$237+HCVgas!$T67*GC$238+SPolie!$T67*GC$239+SPgas!$T67*GC$240+GeoEL!$T65*GC$241+GeoVa!$T65*GC$242+VP!$T65*GC$243+Sol!$T65*GC$244)</f>
        <v>34.238232844755686</v>
      </c>
      <c r="GD165" s="431">
        <f ca="1">IF(Sammenligning!$G$9="GJ",1,(1/3.6))*(AMV1træ!$T71*GD$227+AMV1træBP!$T67*GD$228+AMV3kul!$T67*GD$229+AMV4træ!$T67*GD$230+AMV4træBP!$T67*GD$231+AVV1træ!$T67*GD$232+AVV1kul!$T67*GD$233+AVV2træ!$T67*GD$234+AVV2halm!$T67*GD$235+AVV2gasGT!$T67*GD$236+KKV!$T67*GD$237+HCVgas!$T67*GD$238+SPolie!$T67*GD$239+SPgas!$T67*GD$240+GeoEL!$T65*GD$241+GeoVa!$T65*GD$242+VP!$T65*GD$243+Sol!$T65*GD$244)</f>
        <v>40.350052451039709</v>
      </c>
      <c r="GE165" s="431">
        <f ca="1">IF(Sammenligning!$G$9="GJ",1,(1/3.6))*(AMV1træ!$U71*GE$227+AMV1træBP!$U67*GE$228+AMV3kul!$U67*GE$229+AMV4træ!$U67*GE$230+AMV4træBP!$U67*GE$231+AVV1træ!$U67*GE$232+AVV1kul!$U67*GE$233+AVV2træ!$U67*GE$234+AVV2halm!$U67*GE$235+AVV2gasGT!$U67*GE$236+KKV!$U67*GE$237+HCVgas!$U67*GE$238+SPolie!$U67*GE$239+SPgas!$U67*GE$240+GeoEL!$U65*GE$241+GeoVa!$U65*GE$242+VP!$U65*GE$243+Sol!$U65*GE$244)</f>
        <v>49.794703003442883</v>
      </c>
      <c r="GF165" s="431">
        <f ca="1">IF(Sammenligning!$G$9="GJ",1,(1/3.6))*(AMV1træ!$U71*GF$227+AMV1træBP!$U67*GF$228+AMV3kul!$U67*GF$229+AMV4træ!$U67*GF$230+AMV4træBP!$U67*GF$231+AVV1træ!$U67*GF$232+AVV1kul!$U67*GF$233+AVV2træ!$U67*GF$234+AVV2halm!$U67*GF$235+AVV2gasGT!$U67*GF$236+KKV!$U67*GF$237+HCVgas!$U67*GF$238+SPolie!$U67*GF$239+SPgas!$U67*GF$240+GeoEL!$U65*GF$241+GeoVa!$U65*GF$242+VP!$U65*GF$243+Sol!$U65*GF$244)</f>
        <v>43.107171530830051</v>
      </c>
      <c r="GG165" s="431">
        <f ca="1">IF(Sammenligning!$G$9="GJ",1,(1/3.6))*(AMV1træ!$U71*GG$227+AMV1træBP!$U67*GG$228+AMV3kul!$U67*GG$229+AMV4træ!$U67*GG$230+AMV4træBP!$U67*GG$231+AVV1træ!$U67*GG$232+AVV1kul!$U67*GG$233+AVV2træ!$U67*GG$234+AVV2halm!$U67*GG$235+AVV2gasGT!$U67*GG$236+KKV!$U67*GG$237+HCVgas!$U67*GG$238+SPolie!$U67*GG$239+SPgas!$U67*GG$240+GeoEL!$U65*GG$241+GeoVa!$U65*GG$242+VP!$U65*GG$243+Sol!$U65*GG$244)</f>
        <v>40.417917407986181</v>
      </c>
      <c r="GH165" s="431">
        <f ca="1">IF(Sammenligning!$G$9="GJ",1,(1/3.6))*(AMV1træ!$U71*GH$227+AMV1træBP!$U67*GH$228+AMV3kul!$U67*GH$229+AMV4træ!$U67*GH$230+AMV4træBP!$U67*GH$231+AVV1træ!$U67*GH$232+AVV1kul!$U67*GH$233+AVV2træ!$U67*GH$234+AVV2halm!$U67*GH$235+AVV2gasGT!$U67*GH$236+KKV!$U67*GH$237+HCVgas!$U67*GH$238+SPolie!$U67*GH$239+SPgas!$U67*GH$240+GeoEL!$U65*GH$241+GeoVa!$U65*GH$242+VP!$U65*GH$243+Sol!$U65*GH$244)</f>
        <v>29.617129787763915</v>
      </c>
      <c r="GI165" s="431">
        <f ca="1">IF(Sammenligning!$G$9="GJ",1,(1/3.6))*(AMV1træ!$U71*GI$227+AMV1træBP!$U67*GI$228+AMV3kul!$U67*GI$229+AMV4træ!$U67*GI$230+AMV4træBP!$U67*GI$231+AVV1træ!$U67*GI$232+AVV1kul!$U67*GI$233+AVV2træ!$U67*GI$234+AVV2halm!$U67*GI$235+AVV2gasGT!$U67*GI$236+KKV!$U67*GI$237+HCVgas!$U67*GI$238+SPolie!$U67*GI$239+SPgas!$U67*GI$240+GeoEL!$U65*GI$241+GeoVa!$U65*GI$242+VP!$U65*GI$243+Sol!$U65*GI$244)</f>
        <v>21.364139685008126</v>
      </c>
      <c r="GJ165" s="431">
        <f ca="1">IF(Sammenligning!$G$9="GJ",1,(1/3.6))*(AMV1træ!$U71*GJ$227+AMV1træBP!$U67*GJ$228+AMV3kul!$U67*GJ$229+AMV4træ!$U67*GJ$230+AMV4træBP!$U67*GJ$231+AVV1træ!$U67*GJ$232+AVV1kul!$U67*GJ$233+AVV2træ!$U67*GJ$234+AVV2halm!$U67*GJ$235+AVV2gasGT!$U67*GJ$236+KKV!$U67*GJ$237+HCVgas!$U67*GJ$238+SPolie!$U67*GJ$239+SPgas!$U67*GJ$240+GeoEL!$U65*GJ$241+GeoVa!$U65*GJ$242+VP!$U65*GJ$243+Sol!$U65*GJ$244)</f>
        <v>15.418128134344917</v>
      </c>
      <c r="GK165" s="431">
        <f ca="1">IF(Sammenligning!$G$9="GJ",1,(1/3.6))*(AMV1træ!$U71*GK$227+AMV1træBP!$U67*GK$228+AMV3kul!$U67*GK$229+AMV4træ!$U67*GK$230+AMV4træBP!$U67*GK$231+AVV1træ!$U67*GK$232+AVV1kul!$U67*GK$233+AVV2træ!$U67*GK$234+AVV2halm!$U67*GK$235+AVV2gasGT!$U67*GK$236+KKV!$U67*GK$237+HCVgas!$U67*GK$238+SPolie!$U67*GK$239+SPgas!$U67*GK$240+GeoEL!$U65*GK$241+GeoVa!$U65*GK$242+VP!$U65*GK$243+Sol!$U65*GK$244)</f>
        <v>10.599878660439964</v>
      </c>
      <c r="GL165" s="431">
        <f ca="1">IF(Sammenligning!$G$9="GJ",1,(1/3.6))*(AMV1træ!$U71*GL$227+AMV1træBP!$U67*GL$228+AMV3kul!$U67*GL$229+AMV4træ!$U67*GL$230+AMV4træBP!$U67*GL$231+AVV1træ!$U67*GL$232+AVV1kul!$U67*GL$233+AVV2træ!$U67*GL$234+AVV2halm!$U67*GL$235+AVV2gasGT!$U67*GL$236+KKV!$U67*GL$237+HCVgas!$U67*GL$238+SPolie!$U67*GL$239+SPgas!$U67*GL$240+GeoEL!$U65*GL$241+GeoVa!$U65*GL$242+VP!$U65*GL$243+Sol!$U65*GL$244)</f>
        <v>2.7509475024610799</v>
      </c>
      <c r="GM165" s="431">
        <f ca="1">IF(Sammenligning!$G$9="GJ",1,(1/3.6))*(AMV1træ!$U71*GM$227+AMV1træBP!$U67*GM$228+AMV3kul!$U67*GM$229+AMV4træ!$U67*GM$230+AMV4træBP!$U67*GM$231+AVV1træ!$U67*GM$232+AVV1kul!$U67*GM$233+AVV2træ!$U67*GM$234+AVV2halm!$U67*GM$235+AVV2gasGT!$U67*GM$236+KKV!$U67*GM$237+HCVgas!$U67*GM$238+SPolie!$U67*GM$239+SPgas!$U67*GM$240+GeoEL!$U65*GM$241+GeoVa!$U65*GM$242+VP!$U65*GM$243+Sol!$U65*GM$244)</f>
        <v>16.564824137250643</v>
      </c>
      <c r="GN165" s="431">
        <f ca="1">IF(Sammenligning!$G$9="GJ",1,(1/3.6))*(AMV1træ!$U71*GN$227+AMV1træBP!$U67*GN$228+AMV3kul!$U67*GN$229+AMV4træ!$U67*GN$230+AMV4træBP!$U67*GN$231+AVV1træ!$U67*GN$232+AVV1kul!$U67*GN$233+AVV2træ!$U67*GN$234+AVV2halm!$U67*GN$235+AVV2gasGT!$U67*GN$236+KKV!$U67*GN$237+HCVgas!$U67*GN$238+SPolie!$U67*GN$239+SPgas!$U67*GN$240+GeoEL!$U65*GN$241+GeoVa!$U65*GN$242+VP!$U65*GN$243+Sol!$U65*GN$244)</f>
        <v>24.952622416465672</v>
      </c>
      <c r="GO165" s="431">
        <f ca="1">IF(Sammenligning!$G$9="GJ",1,(1/3.6))*(AMV1træ!$U71*GO$227+AMV1træBP!$U67*GO$228+AMV3kul!$U67*GO$229+AMV4træ!$U67*GO$230+AMV4træBP!$U67*GO$231+AVV1træ!$U67*GO$232+AVV1kul!$U67*GO$233+AVV2træ!$U67*GO$234+AVV2halm!$U67*GO$235+AVV2gasGT!$U67*GO$236+KKV!$U67*GO$237+HCVgas!$U67*GO$238+SPolie!$U67*GO$239+SPgas!$U67*GO$240+GeoEL!$U65*GO$241+GeoVa!$U65*GO$242+VP!$U65*GO$243+Sol!$U65*GO$244)</f>
        <v>35.559579498623769</v>
      </c>
      <c r="GP165" s="431">
        <f ca="1">IF(Sammenligning!$G$9="GJ",1,(1/3.6))*(AMV1træ!$U71*GP$227+AMV1træBP!$U67*GP$228+AMV3kul!$U67*GP$229+AMV4træ!$U67*GP$230+AMV4træBP!$U67*GP$231+AVV1træ!$U67*GP$232+AVV1kul!$U67*GP$233+AVV2træ!$U67*GP$234+AVV2halm!$U67*GP$235+AVV2gasGT!$U67*GP$236+KKV!$U67*GP$237+HCVgas!$U67*GP$238+SPolie!$U67*GP$239+SPgas!$U67*GP$240+GeoEL!$U65*GP$241+GeoVa!$U65*GP$242+VP!$U65*GP$243+Sol!$U65*GP$244)</f>
        <v>41.854004685856758</v>
      </c>
      <c r="GQ165" s="431">
        <f ca="1">IF(Sammenligning!$G$9="GJ",1,(1/3.6))*(AMV1træ!$V71*GQ$227+AMV1træBP!$V67*GQ$228+AMV3kul!$V67*GQ$229+AMV4træ!$V67*GQ$230+AMV4træBP!$V67*GQ$231+AVV1træ!$V67*GQ$232+AVV1kul!$V67*GQ$233+AVV2træ!$V67*GQ$234+AVV2halm!$V67*GQ$235+AVV2gasGT!$V67*GQ$236+KKV!$V67*GQ$237+HCVgas!$V67*GQ$238+SPolie!$V67*GQ$239+SPgas!$V67*GQ$240+GeoEL!$V65*GQ$241+GeoVa!$V65*GQ$242+VP!$V65*GQ$243+Sol!$V65*GQ$244)</f>
        <v>50.600905704411417</v>
      </c>
      <c r="GR165" s="431">
        <f ca="1">IF(Sammenligning!$G$9="GJ",1,(1/3.6))*(AMV1træ!$V71*GR$227+AMV1træBP!$V67*GR$228+AMV3kul!$V67*GR$229+AMV4træ!$V67*GR$230+AMV4træBP!$V67*GR$231+AVV1træ!$V67*GR$232+AVV1kul!$V67*GR$233+AVV2træ!$V67*GR$234+AVV2halm!$V67*GR$235+AVV2gasGT!$V67*GR$236+KKV!$V67*GR$237+HCVgas!$V67*GR$238+SPolie!$V67*GR$239+SPgas!$V67*GR$240+GeoEL!$V65*GR$241+GeoVa!$V65*GR$242+VP!$V65*GR$243+Sol!$V65*GR$244)</f>
        <v>43.534499009510562</v>
      </c>
      <c r="GS165" s="431">
        <f ca="1">IF(Sammenligning!$G$9="GJ",1,(1/3.6))*(AMV1træ!$V71*GS$227+AMV1træBP!$V67*GS$228+AMV3kul!$V67*GS$229+AMV4træ!$V67*GS$230+AMV4træBP!$V67*GS$231+AVV1træ!$V67*GS$232+AVV1kul!$V67*GS$233+AVV2træ!$V67*GS$234+AVV2halm!$V67*GS$235+AVV2gasGT!$V67*GS$236+KKV!$V67*GS$237+HCVgas!$V67*GS$238+SPolie!$V67*GS$239+SPgas!$V67*GS$240+GeoEL!$V65*GS$241+GeoVa!$V65*GS$242+VP!$V65*GS$243+Sol!$V65*GS$244)</f>
        <v>40.930089438491521</v>
      </c>
      <c r="GT165" s="431">
        <f ca="1">IF(Sammenligning!$G$9="GJ",1,(1/3.6))*(AMV1træ!$V71*GT$227+AMV1træBP!$V67*GT$228+AMV3kul!$V67*GT$229+AMV4træ!$V67*GT$230+AMV4træBP!$V67*GT$231+AVV1træ!$V67*GT$232+AVV1kul!$V67*GT$233+AVV2træ!$V67*GT$234+AVV2halm!$V67*GT$235+AVV2gasGT!$V67*GT$236+KKV!$V67*GT$237+HCVgas!$V67*GT$238+SPolie!$V67*GT$239+SPgas!$V67*GT$240+GeoEL!$V65*GT$241+GeoVa!$V65*GT$242+VP!$V65*GT$243+Sol!$V65*GT$244)</f>
        <v>30.040210447610512</v>
      </c>
      <c r="GU165" s="431">
        <f ca="1">IF(Sammenligning!$G$9="GJ",1,(1/3.6))*(AMV1træ!$V71*GU$227+AMV1træBP!$V67*GU$228+AMV3kul!$V67*GU$229+AMV4træ!$V67*GU$230+AMV4træBP!$V67*GU$231+AVV1træ!$V67*GU$232+AVV1kul!$V67*GU$233+AVV2træ!$V67*GU$234+AVV2halm!$V67*GU$235+AVV2gasGT!$V67*GU$236+KKV!$V67*GU$237+HCVgas!$V67*GU$238+SPolie!$V67*GU$239+SPgas!$V67*GU$240+GeoEL!$V65*GU$241+GeoVa!$V65*GU$242+VP!$V65*GU$243+Sol!$V65*GU$244)</f>
        <v>22.094572638207122</v>
      </c>
      <c r="GV165" s="431">
        <f ca="1">IF(Sammenligning!$G$9="GJ",1,(1/3.6))*(AMV1træ!$V71*GV$227+AMV1træBP!$V67*GV$228+AMV3kul!$V67*GV$229+AMV4træ!$V67*GV$230+AMV4træBP!$V67*GV$231+AVV1træ!$V67*GV$232+AVV1kul!$V67*GV$233+AVV2træ!$V67*GV$234+AVV2halm!$V67*GV$235+AVV2gasGT!$V67*GV$236+KKV!$V67*GV$237+HCVgas!$V67*GV$238+SPolie!$V67*GV$239+SPgas!$V67*GV$240+GeoEL!$V65*GV$241+GeoVa!$V65*GV$242+VP!$V65*GV$243+Sol!$V65*GV$244)</f>
        <v>15.809609873738204</v>
      </c>
      <c r="GW165" s="431">
        <f ca="1">IF(Sammenligning!$G$9="GJ",1,(1/3.6))*(AMV1træ!$V71*GW$227+AMV1træBP!$V67*GW$228+AMV3kul!$V67*GW$229+AMV4træ!$V67*GW$230+AMV4træBP!$V67*GW$231+AVV1træ!$V67*GW$232+AVV1kul!$V67*GW$233+AVV2træ!$V67*GW$234+AVV2halm!$V67*GW$235+AVV2gasGT!$V67*GW$236+KKV!$V67*GW$237+HCVgas!$V67*GW$238+SPolie!$V67*GW$239+SPgas!$V67*GW$240+GeoEL!$V65*GW$241+GeoVa!$V65*GW$242+VP!$V65*GW$243+Sol!$V65*GW$244)</f>
        <v>11.071032392462325</v>
      </c>
      <c r="GX165" s="431">
        <f ca="1">IF(Sammenligning!$G$9="GJ",1,(1/3.6))*(AMV1træ!$V71*GX$227+AMV1træBP!$V67*GX$228+AMV3kul!$V67*GX$229+AMV4træ!$V67*GX$230+AMV4træBP!$V67*GX$231+AVV1træ!$V67*GX$232+AVV1kul!$V67*GX$233+AVV2træ!$V67*GX$234+AVV2halm!$V67*GX$235+AVV2gasGT!$V67*GX$236+KKV!$V67*GX$237+HCVgas!$V67*GX$238+SPolie!$V67*GX$239+SPgas!$V67*GX$240+GeoEL!$V65*GX$241+GeoVa!$V65*GX$242+VP!$V65*GX$243+Sol!$V65*GX$244)</f>
        <v>2.9409238845547994</v>
      </c>
      <c r="GY165" s="431">
        <f ca="1">IF(Sammenligning!$G$9="GJ",1,(1/3.6))*(AMV1træ!$V71*GY$227+AMV1træBP!$V67*GY$228+AMV3kul!$V67*GY$229+AMV4træ!$V67*GY$230+AMV4træBP!$V67*GY$231+AVV1træ!$V67*GY$232+AVV1kul!$V67*GY$233+AVV2træ!$V67*GY$234+AVV2halm!$V67*GY$235+AVV2gasGT!$V67*GY$236+KKV!$V67*GY$237+HCVgas!$V67*GY$238+SPolie!$V67*GY$239+SPgas!$V67*GY$240+GeoEL!$V65*GY$241+GeoVa!$V65*GY$242+VP!$V65*GY$243+Sol!$V65*GY$244)</f>
        <v>16.573158834727291</v>
      </c>
      <c r="GZ165" s="431">
        <f ca="1">IF(Sammenligning!$G$9="GJ",1,(1/3.6))*(AMV1træ!$V71*GZ$227+AMV1træBP!$V67*GZ$228+AMV3kul!$V67*GZ$229+AMV4træ!$V67*GZ$230+AMV4træBP!$V67*GZ$231+AVV1træ!$V67*GZ$232+AVV1kul!$V67*GZ$233+AVV2træ!$V67*GZ$234+AVV2halm!$V67*GZ$235+AVV2gasGT!$V67*GZ$236+KKV!$V67*GZ$237+HCVgas!$V67*GZ$238+SPolie!$V67*GZ$239+SPgas!$V67*GZ$240+GeoEL!$V65*GZ$241+GeoVa!$V65*GZ$242+VP!$V65*GZ$243+Sol!$V65*GZ$244)</f>
        <v>25.486862960815738</v>
      </c>
      <c r="HA165" s="431">
        <f ca="1">IF(Sammenligning!$G$9="GJ",1,(1/3.6))*(AMV1træ!$V71*HA$227+AMV1træBP!$V67*HA$228+AMV3kul!$V67*HA$229+AMV4træ!$V67*HA$230+AMV4træBP!$V67*HA$231+AVV1træ!$V67*HA$232+AVV1kul!$V67*HA$233+AVV2træ!$V67*HA$234+AVV2halm!$V67*HA$235+AVV2gasGT!$V67*HA$236+KKV!$V67*HA$237+HCVgas!$V67*HA$238+SPolie!$V67*HA$239+SPgas!$V67*HA$240+GeoEL!$V65*HA$241+GeoVa!$V65*HA$242+VP!$V65*HA$243+Sol!$V65*HA$244)</f>
        <v>36.081747944757055</v>
      </c>
      <c r="HB165" s="431">
        <f ca="1">IF(Sammenligning!$G$9="GJ",1,(1/3.6))*(AMV1træ!$V71*HB$227+AMV1træBP!$V67*HB$228+AMV3kul!$V67*HB$229+AMV4træ!$V67*HB$230+AMV4træBP!$V67*HB$231+AVV1træ!$V67*HB$232+AVV1kul!$V67*HB$233+AVV2træ!$V67*HB$234+AVV2halm!$V67*HB$235+AVV2gasGT!$V67*HB$236+KKV!$V67*HB$237+HCVgas!$V67*HB$238+SPolie!$V67*HB$239+SPgas!$V67*HB$240+GeoEL!$V65*HB$241+GeoVa!$V65*HB$242+VP!$V65*HB$243+Sol!$V65*HB$244)</f>
        <v>42.47138013103082</v>
      </c>
      <c r="HC165" s="431">
        <f ca="1">IF(Sammenligning!$G$9="GJ",1,(1/3.6))*(AMV1træ!$W71*HC$227+AMV1træBP!$W67*HC$228+AMV3kul!$W67*HC$229+AMV4træ!$W67*HC$230+AMV4træBP!$W67*HC$231+AVV1træ!$W67*HC$232+AVV1kul!$W67*HC$233+AVV2træ!$W67*HC$234+AVV2halm!$W67*HC$235+AVV2gasGT!$W67*HC$236+KKV!$W67*HC$237+HCVgas!$W67*HC$238+SPolie!$W67*HC$239+SPgas!$W67*HC$240+GeoEL!$W65*HC$241+GeoVa!$W65*HC$242+VP!$W65*HC$243+Sol!$W65*HC$244)</f>
        <v>56.884380101673095</v>
      </c>
      <c r="HD165" s="431">
        <f ca="1">IF(Sammenligning!$G$9="GJ",1,(1/3.6))*(AMV1træ!$W71*HD$227+AMV1træBP!$W67*HD$228+AMV3kul!$W67*HD$229+AMV4træ!$W67*HD$230+AMV4træBP!$W67*HD$231+AVV1træ!$W67*HD$232+AVV1kul!$W67*HD$233+AVV2træ!$W67*HD$234+AVV2halm!$W67*HD$235+AVV2gasGT!$W67*HD$236+KKV!$W67*HD$237+HCVgas!$W67*HD$238+SPolie!$W67*HD$239+SPgas!$W67*HD$240+GeoEL!$W65*HD$241+GeoVa!$W65*HD$242+VP!$W65*HD$243+Sol!$W65*HD$244)</f>
        <v>50.330187577670785</v>
      </c>
      <c r="HE165" s="431">
        <f ca="1">IF(Sammenligning!$G$9="GJ",1,(1/3.6))*(AMV1træ!$W71*HE$227+AMV1træBP!$W67*HE$228+AMV3kul!$W67*HE$229+AMV4træ!$W67*HE$230+AMV4træBP!$W67*HE$231+AVV1træ!$W67*HE$232+AVV1kul!$W67*HE$233+AVV2træ!$W67*HE$234+AVV2halm!$W67*HE$235+AVV2gasGT!$W67*HE$236+KKV!$W67*HE$237+HCVgas!$W67*HE$238+SPolie!$W67*HE$239+SPgas!$W67*HE$240+GeoEL!$W65*HE$241+GeoVa!$W65*HE$242+VP!$W65*HE$243+Sol!$W65*HE$244)</f>
        <v>46.001806022959734</v>
      </c>
      <c r="HF165" s="431">
        <f ca="1">IF(Sammenligning!$G$9="GJ",1,(1/3.6))*(AMV1træ!$W71*HF$227+AMV1træBP!$W67*HF$228+AMV3kul!$W67*HF$229+AMV4træ!$W67*HF$230+AMV4træBP!$W67*HF$231+AVV1træ!$W67*HF$232+AVV1kul!$W67*HF$233+AVV2træ!$W67*HF$234+AVV2halm!$W67*HF$235+AVV2gasGT!$W67*HF$236+KKV!$W67*HF$237+HCVgas!$W67*HF$238+SPolie!$W67*HF$239+SPgas!$W67*HF$240+GeoEL!$W65*HF$241+GeoVa!$W65*HF$242+VP!$W65*HF$243+Sol!$W65*HF$244)</f>
        <v>33.520885564003798</v>
      </c>
      <c r="HG165" s="431">
        <f ca="1">IF(Sammenligning!$G$9="GJ",1,(1/3.6))*(AMV1træ!$W71*HG$227+AMV1træBP!$W67*HG$228+AMV3kul!$W67*HG$229+AMV4træ!$W67*HG$230+AMV4træBP!$W67*HG$231+AVV1træ!$W67*HG$232+AVV1kul!$W67*HG$233+AVV2træ!$W67*HG$234+AVV2halm!$W67*HG$235+AVV2gasGT!$W67*HG$236+KKV!$W67*HG$237+HCVgas!$W67*HG$238+SPolie!$W67*HG$239+SPgas!$W67*HG$240+GeoEL!$W65*HG$241+GeoVa!$W65*HG$242+VP!$W65*HG$243+Sol!$W65*HG$244)</f>
        <v>19.932706243758229</v>
      </c>
      <c r="HH165" s="431">
        <f ca="1">IF(Sammenligning!$G$9="GJ",1,(1/3.6))*(AMV1træ!$W71*HH$227+AMV1træBP!$W67*HH$228+AMV3kul!$W67*HH$229+AMV4træ!$W67*HH$230+AMV4træBP!$W67*HH$231+AVV1træ!$W67*HH$232+AVV1kul!$W67*HH$233+AVV2træ!$W67*HH$234+AVV2halm!$W67*HH$235+AVV2gasGT!$W67*HH$236+KKV!$W67*HH$237+HCVgas!$W67*HH$238+SPolie!$W67*HH$239+SPgas!$W67*HH$240+GeoEL!$W65*HH$241+GeoVa!$W65*HH$242+VP!$W65*HH$243+Sol!$W65*HH$244)</f>
        <v>14.529749954083519</v>
      </c>
      <c r="HI165" s="431">
        <f ca="1">IF(Sammenligning!$G$9="GJ",1,(1/3.6))*(AMV1træ!$W71*HI$227+AMV1træBP!$W67*HI$228+AMV3kul!$W67*HI$229+AMV4træ!$W67*HI$230+AMV4træBP!$W67*HI$231+AVV1træ!$W67*HI$232+AVV1kul!$W67*HI$233+AVV2træ!$W67*HI$234+AVV2halm!$W67*HI$235+AVV2gasGT!$W67*HI$236+KKV!$W67*HI$237+HCVgas!$W67*HI$238+SPolie!$W67*HI$239+SPgas!$W67*HI$240+GeoEL!$W65*HI$241+GeoVa!$W65*HI$242+VP!$W65*HI$243+Sol!$W65*HI$244)</f>
        <v>9.8678224209822094</v>
      </c>
      <c r="HJ165" s="431">
        <f ca="1">IF(Sammenligning!$G$9="GJ",1,(1/3.6))*(AMV1træ!$W71*HJ$227+AMV1træBP!$W67*HJ$228+AMV3kul!$W67*HJ$229+AMV4træ!$W67*HJ$230+AMV4træBP!$W67*HJ$231+AVV1træ!$W67*HJ$232+AVV1kul!$W67*HJ$233+AVV2træ!$W67*HJ$234+AVV2halm!$W67*HJ$235+AVV2gasGT!$W67*HJ$236+KKV!$W67*HJ$237+HCVgas!$W67*HJ$238+SPolie!$W67*HJ$239+SPgas!$W67*HJ$240+GeoEL!$W65*HJ$241+GeoVa!$W65*HJ$242+VP!$W65*HJ$243+Sol!$W65*HJ$244)</f>
        <v>2.7884979397488778</v>
      </c>
      <c r="HK165" s="431">
        <f ca="1">IF(Sammenligning!$G$9="GJ",1,(1/3.6))*(AMV1træ!$W71*HK$227+AMV1træBP!$W67*HK$228+AMV3kul!$W67*HK$229+AMV4træ!$W67*HK$230+AMV4træBP!$W67*HK$231+AVV1træ!$W67*HK$232+AVV1kul!$W67*HK$233+AVV2træ!$W67*HK$234+AVV2halm!$W67*HK$235+AVV2gasGT!$W67*HK$236+KKV!$W67*HK$237+HCVgas!$W67*HK$238+SPolie!$W67*HK$239+SPgas!$W67*HK$240+GeoEL!$W65*HK$241+GeoVa!$W65*HK$242+VP!$W65*HK$243+Sol!$W65*HK$244)</f>
        <v>14.524269720280332</v>
      </c>
      <c r="HL165" s="431">
        <f ca="1">IF(Sammenligning!$G$9="GJ",1,(1/3.6))*(AMV1træ!$W71*HL$227+AMV1træBP!$W67*HL$228+AMV3kul!$W67*HL$229+AMV4træ!$W67*HL$230+AMV4træBP!$W67*HL$231+AVV1træ!$W67*HL$232+AVV1kul!$W67*HL$233+AVV2træ!$W67*HL$234+AVV2halm!$W67*HL$235+AVV2gasGT!$W67*HL$236+KKV!$W67*HL$237+HCVgas!$W67*HL$238+SPolie!$W67*HL$239+SPgas!$W67*HL$240+GeoEL!$W65*HL$241+GeoVa!$W65*HL$242+VP!$W65*HL$243+Sol!$W65*HL$244)</f>
        <v>25.715970210419176</v>
      </c>
      <c r="HM165" s="431">
        <f ca="1">IF(Sammenligning!$G$9="GJ",1,(1/3.6))*(AMV1træ!$W71*HM$227+AMV1træBP!$W67*HM$228+AMV3kul!$W67*HM$229+AMV4træ!$W67*HM$230+AMV4træBP!$W67*HM$231+AVV1træ!$W67*HM$232+AVV1kul!$W67*HM$233+AVV2træ!$W67*HM$234+AVV2halm!$W67*HM$235+AVV2gasGT!$W67*HM$236+KKV!$W67*HM$237+HCVgas!$W67*HM$238+SPolie!$W67*HM$239+SPgas!$W67*HM$240+GeoEL!$W65*HM$241+GeoVa!$W65*HM$242+VP!$W65*HM$243+Sol!$W65*HM$244)</f>
        <v>37.901347195784481</v>
      </c>
      <c r="HN165" s="431">
        <f ca="1">IF(Sammenligning!$G$9="GJ",1,(1/3.6))*(AMV1træ!$W71*HN$227+AMV1træBP!$W67*HN$228+AMV3kul!$W67*HN$229+AMV4træ!$W67*HN$230+AMV4træBP!$W67*HN$231+AVV1træ!$W67*HN$232+AVV1kul!$W67*HN$233+AVV2træ!$W67*HN$234+AVV2halm!$W67*HN$235+AVV2gasGT!$W67*HN$236+KKV!$W67*HN$237+HCVgas!$W67*HN$238+SPolie!$W67*HN$239+SPgas!$W67*HN$240+GeoEL!$W65*HN$241+GeoVa!$W65*HN$242+VP!$W65*HN$243+Sol!$W65*HN$244)</f>
        <v>45.497383135179064</v>
      </c>
      <c r="HO165" s="431">
        <f ca="1">IF(Sammenligning!$G$9="GJ",1,(1/3.6))*(AMV1træ!$X71*HO$227+AMV1træBP!$X67*HO$228+AMV3kul!$X67*HO$229+AMV4træ!$X67*HO$230+AMV4træBP!$X67*HO$231+AVV1træ!$X67*HO$232+AVV1kul!$X67*HO$233+AVV2træ!$X67*HO$234+AVV2halm!$X67*HO$235+AVV2gasGT!$X67*HO$236+KKV!$X67*HO$237+HCVgas!$X67*HO$238+SPolie!$X67*HO$239+SPgas!$X67*HO$240+GeoEL!$X65*HO$241+GeoVa!$X65*HO$242+VP!$X65*HO$243+Sol!$X65*HO$244)</f>
        <v>58.006078380466796</v>
      </c>
      <c r="HP165" s="431">
        <f ca="1">IF(Sammenligning!$G$9="GJ",1,(1/3.6))*(AMV1træ!$X71*HP$227+AMV1træBP!$X67*HP$228+AMV3kul!$X67*HP$229+AMV4træ!$X67*HP$230+AMV4træBP!$X67*HP$231+AVV1træ!$X67*HP$232+AVV1kul!$X67*HP$233+AVV2træ!$X67*HP$234+AVV2halm!$X67*HP$235+AVV2gasGT!$X67*HP$236+KKV!$X67*HP$237+HCVgas!$X67*HP$238+SPolie!$X67*HP$239+SPgas!$X67*HP$240+GeoEL!$X65*HP$241+GeoVa!$X65*HP$242+VP!$X65*HP$243+Sol!$X65*HP$244)</f>
        <v>51.3374999387784</v>
      </c>
      <c r="HQ165" s="431">
        <f ca="1">IF(Sammenligning!$G$9="GJ",1,(1/3.6))*(AMV1træ!$X71*HQ$227+AMV1træBP!$X67*HQ$228+AMV3kul!$X67*HQ$229+AMV4træ!$X67*HQ$230+AMV4træBP!$X67*HQ$231+AVV1træ!$X67*HQ$232+AVV1kul!$X67*HQ$233+AVV2træ!$X67*HQ$234+AVV2halm!$X67*HQ$235+AVV2gasGT!$X67*HQ$236+KKV!$X67*HQ$237+HCVgas!$X67*HQ$238+SPolie!$X67*HQ$239+SPgas!$X67*HQ$240+GeoEL!$X65*HQ$241+GeoVa!$X65*HQ$242+VP!$X65*HQ$243+Sol!$X65*HQ$244)</f>
        <v>46.89885625777697</v>
      </c>
      <c r="HR165" s="431">
        <f ca="1">IF(Sammenligning!$G$9="GJ",1,(1/3.6))*(AMV1træ!$X71*HR$227+AMV1træBP!$X67*HR$228+AMV3kul!$X67*HR$229+AMV4træ!$X67*HR$230+AMV4træBP!$X67*HR$231+AVV1træ!$X67*HR$232+AVV1kul!$X67*HR$233+AVV2træ!$X67*HR$234+AVV2halm!$X67*HR$235+AVV2gasGT!$X67*HR$236+KKV!$X67*HR$237+HCVgas!$X67*HR$238+SPolie!$X67*HR$239+SPgas!$X67*HR$240+GeoEL!$X65*HR$241+GeoVa!$X65*HR$242+VP!$X65*HR$243+Sol!$X65*HR$244)</f>
        <v>34.224637503885397</v>
      </c>
      <c r="HS165" s="431">
        <f ca="1">IF(Sammenligning!$G$9="GJ",1,(1/3.6))*(AMV1træ!$X71*HS$227+AMV1træBP!$X67*HS$228+AMV3kul!$X67*HS$229+AMV4træ!$X67*HS$230+AMV4træBP!$X67*HS$231+AVV1træ!$X67*HS$232+AVV1kul!$X67*HS$233+AVV2træ!$X67*HS$234+AVV2halm!$X67*HS$235+AVV2gasGT!$X67*HS$236+KKV!$X67*HS$237+HCVgas!$X67*HS$238+SPolie!$X67*HS$239+SPgas!$X67*HS$240+GeoEL!$X65*HS$241+GeoVa!$X65*HS$242+VP!$X65*HS$243+Sol!$X65*HS$244)</f>
        <v>20.202610573408382</v>
      </c>
      <c r="HT165" s="431">
        <f ca="1">IF(Sammenligning!$G$9="GJ",1,(1/3.6))*(AMV1træ!$X71*HT$227+AMV1træBP!$X67*HT$228+AMV3kul!$X67*HT$229+AMV4træ!$X67*HT$230+AMV4træBP!$X67*HT$231+AVV1træ!$X67*HT$232+AVV1kul!$X67*HT$233+AVV2træ!$X67*HT$234+AVV2halm!$X67*HT$235+AVV2gasGT!$X67*HT$236+KKV!$X67*HT$237+HCVgas!$X67*HT$238+SPolie!$X67*HT$239+SPgas!$X67*HT$240+GeoEL!$X65*HT$241+GeoVa!$X65*HT$242+VP!$X65*HT$243+Sol!$X65*HT$244)</f>
        <v>14.743071766019472</v>
      </c>
      <c r="HU165" s="431">
        <f ca="1">IF(Sammenligning!$G$9="GJ",1,(1/3.6))*(AMV1træ!$X71*HU$227+AMV1træBP!$X67*HU$228+AMV3kul!$X67*HU$229+AMV4træ!$X67*HU$230+AMV4træBP!$X67*HU$231+AVV1træ!$X67*HU$232+AVV1kul!$X67*HU$233+AVV2træ!$X67*HU$234+AVV2halm!$X67*HU$235+AVV2gasGT!$X67*HU$236+KKV!$X67*HU$237+HCVgas!$X67*HU$238+SPolie!$X67*HU$239+SPgas!$X67*HU$240+GeoEL!$X65*HU$241+GeoVa!$X65*HU$242+VP!$X65*HU$243+Sol!$X65*HU$244)</f>
        <v>9.9883925467542483</v>
      </c>
      <c r="HV165" s="431">
        <f ca="1">IF(Sammenligning!$G$9="GJ",1,(1/3.6))*(AMV1træ!$X71*HV$227+AMV1træBP!$X67*HV$228+AMV3kul!$X67*HV$229+AMV4træ!$X67*HV$230+AMV4træBP!$X67*HV$231+AVV1træ!$X67*HV$232+AVV1kul!$X67*HV$233+AVV2træ!$X67*HV$234+AVV2halm!$X67*HV$235+AVV2gasGT!$X67*HV$236+KKV!$X67*HV$237+HCVgas!$X67*HV$238+SPolie!$X67*HV$239+SPgas!$X67*HV$240+GeoEL!$X65*HV$241+GeoVa!$X65*HV$242+VP!$X65*HV$243+Sol!$X65*HV$244)</f>
        <v>2.8350985148857006</v>
      </c>
      <c r="HW165" s="431">
        <f ca="1">IF(Sammenligning!$G$9="GJ",1,(1/3.6))*(AMV1træ!$X71*HW$227+AMV1træBP!$X67*HW$228+AMV3kul!$X67*HW$229+AMV4træ!$X67*HW$230+AMV4træBP!$X67*HW$231+AVV1træ!$X67*HW$232+AVV1kul!$X67*HW$233+AVV2træ!$X67*HW$234+AVV2halm!$X67*HW$235+AVV2gasGT!$X67*HW$236+KKV!$X67*HW$237+HCVgas!$X67*HW$238+SPolie!$X67*HW$239+SPgas!$X67*HW$240+GeoEL!$X65*HW$241+GeoVa!$X65*HW$242+VP!$X65*HW$243+Sol!$X65*HW$244)</f>
        <v>14.665282972903016</v>
      </c>
      <c r="HX165" s="431">
        <f ca="1">IF(Sammenligning!$G$9="GJ",1,(1/3.6))*(AMV1træ!$X71*HX$227+AMV1træBP!$X67*HX$228+AMV3kul!$X67*HX$229+AMV4træ!$X67*HX$230+AMV4træBP!$X67*HX$231+AVV1træ!$X67*HX$232+AVV1kul!$X67*HX$233+AVV2træ!$X67*HX$234+AVV2halm!$X67*HX$235+AVV2gasGT!$X67*HX$236+KKV!$X67*HX$237+HCVgas!$X67*HX$238+SPolie!$X67*HX$239+SPgas!$X67*HX$240+GeoEL!$X65*HX$241+GeoVa!$X65*HX$242+VP!$X65*HX$243+Sol!$X65*HX$244)</f>
        <v>26.063040600298091</v>
      </c>
      <c r="HY165" s="431">
        <f ca="1">IF(Sammenligning!$G$9="GJ",1,(1/3.6))*(AMV1træ!$X71*HY$227+AMV1træBP!$X67*HY$228+AMV3kul!$X67*HY$229+AMV4træ!$X67*HY$230+AMV4træBP!$X67*HY$231+AVV1træ!$X67*HY$232+AVV1kul!$X67*HY$233+AVV2træ!$X67*HY$234+AVV2halm!$X67*HY$235+AVV2gasGT!$X67*HY$236+KKV!$X67*HY$237+HCVgas!$X67*HY$238+SPolie!$X67*HY$239+SPgas!$X67*HY$240+GeoEL!$X65*HY$241+GeoVa!$X65*HY$242+VP!$X65*HY$243+Sol!$X65*HY$244)</f>
        <v>38.548945992665629</v>
      </c>
      <c r="HZ165" s="431">
        <f ca="1">IF(Sammenligning!$G$9="GJ",1,(1/3.6))*(AMV1træ!$X71*HZ$227+AMV1træBP!$X67*HZ$228+AMV3kul!$X67*HZ$229+AMV4træ!$X67*HZ$230+AMV4træBP!$X67*HZ$231+AVV1træ!$X67*HZ$232+AVV1kul!$X67*HZ$233+AVV2træ!$X67*HZ$234+AVV2halm!$X67*HZ$235+AVV2gasGT!$X67*HZ$236+KKV!$X67*HZ$237+HCVgas!$X67*HZ$238+SPolie!$X67*HZ$239+SPgas!$X67*HZ$240+GeoEL!$X65*HZ$241+GeoVa!$X65*HZ$242+VP!$X65*HZ$243+Sol!$X65*HZ$244)</f>
        <v>46.441057500163453</v>
      </c>
      <c r="IA165" s="431">
        <f ca="1">IF(Sammenligning!$G$9="GJ",1,(1/3.6))*(AMV1træ!$Y71*IA$227+AMV1træBP!$Y67*IA$228+AMV3kul!$Y67*IA$229+AMV4træ!$Y67*IA$230+AMV4træBP!$Y67*IA$231+AVV1træ!$Y67*IA$232+AVV1kul!$Y67*IA$233+AVV2træ!$Y67*IA$234+AVV2halm!$Y67*IA$235+AVV2gasGT!$Y67*IA$236+KKV!$Y67*IA$237+HCVgas!$Y67*IA$238+SPolie!$Y67*IA$239+SPgas!$Y67*IA$240+GeoEL!$Y65*IA$241+GeoVa!$Y65*IA$242+VP!$Y65*IA$243+Sol!$Y65*IA$244)</f>
        <v>59.87786516578317</v>
      </c>
      <c r="IB165" s="431">
        <f ca="1">IF(Sammenligning!$G$9="GJ",1,(1/3.6))*(AMV1træ!$Y71*IB$227+AMV1træBP!$Y67*IB$228+AMV3kul!$Y67*IB$229+AMV4træ!$Y67*IB$230+AMV4træBP!$Y67*IB$231+AVV1træ!$Y67*IB$232+AVV1kul!$Y67*IB$233+AVV2træ!$Y67*IB$234+AVV2halm!$Y67*IB$235+AVV2gasGT!$Y67*IB$236+KKV!$Y67*IB$237+HCVgas!$Y67*IB$238+SPolie!$Y67*IB$239+SPgas!$Y67*IB$240+GeoEL!$Y65*IB$241+GeoVa!$Y65*IB$242+VP!$Y65*IB$243+Sol!$Y65*IB$244)</f>
        <v>53.189829232882232</v>
      </c>
      <c r="IC165" s="431">
        <f ca="1">IF(Sammenligning!$G$9="GJ",1,(1/3.6))*(AMV1træ!$Y71*IC$227+AMV1træBP!$Y67*IC$228+AMV3kul!$Y67*IC$229+AMV4træ!$Y67*IC$230+AMV4træBP!$Y67*IC$231+AVV1træ!$Y67*IC$232+AVV1kul!$Y67*IC$233+AVV2træ!$Y67*IC$234+AVV2halm!$Y67*IC$235+AVV2gasGT!$Y67*IC$236+KKV!$Y67*IC$237+HCVgas!$Y67*IC$238+SPolie!$Y67*IC$239+SPgas!$Y67*IC$240+GeoEL!$Y65*IC$241+GeoVa!$Y65*IC$242+VP!$Y65*IC$243+Sol!$Y65*IC$244)</f>
        <v>48.61655676960779</v>
      </c>
      <c r="ID165" s="431">
        <f ca="1">IF(Sammenligning!$G$9="GJ",1,(1/3.6))*(AMV1træ!$Y71*ID$227+AMV1træBP!$Y67*ID$228+AMV3kul!$Y67*ID$229+AMV4træ!$Y67*ID$230+AMV4træBP!$Y67*ID$231+AVV1træ!$Y67*ID$232+AVV1kul!$Y67*ID$233+AVV2træ!$Y67*ID$234+AVV2halm!$Y67*ID$235+AVV2gasGT!$Y67*ID$236+KKV!$Y67*ID$237+HCVgas!$Y67*ID$238+SPolie!$Y67*ID$239+SPgas!$Y67*ID$240+GeoEL!$Y65*ID$241+GeoVa!$Y65*ID$242+VP!$Y65*ID$243+Sol!$Y65*ID$244)</f>
        <v>35.920035392110364</v>
      </c>
      <c r="IE165" s="431">
        <f ca="1">IF(Sammenligning!$G$9="GJ",1,(1/3.6))*(AMV1træ!$Y71*IE$227+AMV1træBP!$Y67*IE$228+AMV3kul!$Y67*IE$229+AMV4træ!$Y67*IE$230+AMV4træBP!$Y67*IE$231+AVV1træ!$Y67*IE$232+AVV1kul!$Y67*IE$233+AVV2træ!$Y67*IE$234+AVV2halm!$Y67*IE$235+AVV2gasGT!$Y67*IE$236+KKV!$Y67*IE$237+HCVgas!$Y67*IE$238+SPolie!$Y67*IE$239+SPgas!$Y67*IE$240+GeoEL!$Y65*IE$241+GeoVa!$Y65*IE$242+VP!$Y65*IE$243+Sol!$Y65*IE$244)</f>
        <v>21.319837397138873</v>
      </c>
      <c r="IF165" s="431">
        <f ca="1">IF(Sammenligning!$G$9="GJ",1,(1/3.6))*(AMV1træ!$Y71*IF$227+AMV1træBP!$Y67*IF$228+AMV3kul!$Y67*IF$229+AMV4træ!$Y67*IF$230+AMV4træBP!$Y67*IF$231+AVV1træ!$Y67*IF$232+AVV1kul!$Y67*IF$233+AVV2træ!$Y67*IF$234+AVV2halm!$Y67*IF$235+AVV2gasGT!$Y67*IF$236+KKV!$Y67*IF$237+HCVgas!$Y67*IF$238+SPolie!$Y67*IF$239+SPgas!$Y67*IF$240+GeoEL!$Y65*IF$241+GeoVa!$Y65*IF$242+VP!$Y65*IF$243+Sol!$Y65*IF$244)</f>
        <v>15.574953059338405</v>
      </c>
      <c r="IG165" s="431">
        <f ca="1">IF(Sammenligning!$G$9="GJ",1,(1/3.6))*(AMV1træ!$Y71*IG$227+AMV1træBP!$Y67*IG$228+AMV3kul!$Y67*IG$229+AMV4træ!$Y67*IG$230+AMV4træBP!$Y67*IG$231+AVV1træ!$Y67*IG$232+AVV1kul!$Y67*IG$233+AVV2træ!$Y67*IG$234+AVV2halm!$Y67*IG$235+AVV2gasGT!$Y67*IG$236+KKV!$Y67*IG$237+HCVgas!$Y67*IG$238+SPolie!$Y67*IG$239+SPgas!$Y67*IG$240+GeoEL!$Y65*IG$241+GeoVa!$Y65*IG$242+VP!$Y65*IG$243+Sol!$Y65*IG$244)</f>
        <v>10.605441723480613</v>
      </c>
      <c r="IH165" s="431">
        <f ca="1">IF(Sammenligning!$G$9="GJ",1,(1/3.6))*(AMV1træ!$Y71*IH$227+AMV1træBP!$Y67*IH$228+AMV3kul!$Y67*IH$229+AMV4træ!$Y67*IH$230+AMV4træBP!$Y67*IH$231+AVV1træ!$Y67*IH$232+AVV1kul!$Y67*IH$233+AVV2træ!$Y67*IH$234+AVV2halm!$Y67*IH$235+AVV2gasGT!$Y67*IH$236+KKV!$Y67*IH$237+HCVgas!$Y67*IH$238+SPolie!$Y67*IH$239+SPgas!$Y67*IH$240+GeoEL!$Y65*IH$241+GeoVa!$Y65*IH$242+VP!$Y65*IH$243+Sol!$Y65*IH$244)</f>
        <v>2.9383179238555712</v>
      </c>
      <c r="II165" s="431">
        <f ca="1">IF(Sammenligning!$G$9="GJ",1,(1/3.6))*(AMV1træ!$Y71*II$227+AMV1træBP!$Y67*II$228+AMV3kul!$Y67*II$229+AMV4træ!$Y67*II$230+AMV4træBP!$Y67*II$231+AVV1træ!$Y67*II$232+AVV1kul!$Y67*II$233+AVV2træ!$Y67*II$234+AVV2halm!$Y67*II$235+AVV2gasGT!$Y67*II$236+KKV!$Y67*II$237+HCVgas!$Y67*II$238+SPolie!$Y67*II$239+SPgas!$Y67*II$240+GeoEL!$Y65*II$241+GeoVa!$Y65*II$242+VP!$Y65*II$243+Sol!$Y65*II$244)</f>
        <v>14.908440570033946</v>
      </c>
      <c r="IJ165" s="431">
        <f ca="1">IF(Sammenligning!$G$9="GJ",1,(1/3.6))*(AMV1træ!$Y71*IJ$227+AMV1træBP!$Y67*IJ$228+AMV3kul!$Y67*IJ$229+AMV4træ!$Y67*IJ$230+AMV4træBP!$Y67*IJ$231+AVV1træ!$Y67*IJ$232+AVV1kul!$Y67*IJ$233+AVV2træ!$Y67*IJ$234+AVV2halm!$Y67*IJ$235+AVV2gasGT!$Y67*IJ$236+KKV!$Y67*IJ$237+HCVgas!$Y67*IJ$238+SPolie!$Y67*IJ$239+SPgas!$Y67*IJ$240+GeoEL!$Y65*IJ$241+GeoVa!$Y65*IJ$242+VP!$Y65*IJ$243+Sol!$Y65*IJ$244)</f>
        <v>27.156242462191869</v>
      </c>
      <c r="IK165" s="431">
        <f ca="1">IF(Sammenligning!$G$9="GJ",1,(1/3.6))*(AMV1træ!$Y71*IK$227+AMV1træBP!$Y67*IK$228+AMV3kul!$Y67*IK$229+AMV4træ!$Y67*IK$230+AMV4træBP!$Y67*IK$231+AVV1træ!$Y67*IK$232+AVV1kul!$Y67*IK$233+AVV2træ!$Y67*IK$234+AVV2halm!$Y67*IK$235+AVV2gasGT!$Y67*IK$236+KKV!$Y67*IK$237+HCVgas!$Y67*IK$238+SPolie!$Y67*IK$239+SPgas!$Y67*IK$240+GeoEL!$Y65*IK$241+GeoVa!$Y65*IK$242+VP!$Y65*IK$243+Sol!$Y65*IK$244)</f>
        <v>39.99418844511279</v>
      </c>
      <c r="IL165" s="431">
        <f ca="1">IF(Sammenligning!$G$9="GJ",1,(1/3.6))*(AMV1træ!$Y71*IL$227+AMV1træBP!$Y67*IL$228+AMV3kul!$Y67*IL$229+AMV4træ!$Y67*IL$230+AMV4træBP!$Y67*IL$231+AVV1træ!$Y67*IL$232+AVV1kul!$Y67*IL$233+AVV2træ!$Y67*IL$234+AVV2halm!$Y67*IL$235+AVV2gasGT!$Y67*IL$236+KKV!$Y67*IL$237+HCVgas!$Y67*IL$238+SPolie!$Y67*IL$239+SPgas!$Y67*IL$240+GeoEL!$Y65*IL$241+GeoVa!$Y65*IL$242+VP!$Y65*IL$243+Sol!$Y65*IL$244)</f>
        <v>48.306326595299538</v>
      </c>
      <c r="IM165" s="431">
        <f ca="1">IF(Sammenligning!$G$9="GJ",1,(1/3.6))*(AMV1træ!$Z71*IM$227+AMV1træBP!$Z67*IM$228+AMV3kul!$Z67*IM$229+AMV4træ!$Z67*IM$230+AMV4træBP!$Z67*IM$231+AVV1træ!$Z67*IM$232+AVV1kul!$Z67*IM$233+AVV2træ!$Z67*IM$234+AVV2halm!$Z67*IM$235+AVV2gasGT!$Z67*IM$236+KKV!$Z67*IM$237+HCVgas!$Z67*IM$238+SPolie!$Z67*IM$239+SPgas!$Z67*IM$240+GeoEL!$Z65*IM$241+GeoVa!$Z65*IM$242+VP!$Z65*IM$243+Sol!$Z65*IM$244)</f>
        <v>60.183988633770234</v>
      </c>
      <c r="IN165" s="431">
        <f ca="1">IF(Sammenligning!$G$9="GJ",1,(1/3.6))*(AMV1træ!$Z71*IN$227+AMV1træBP!$Z67*IN$228+AMV3kul!$Z67*IN$229+AMV4træ!$Z67*IN$230+AMV4træBP!$Z67*IN$231+AVV1træ!$Z67*IN$232+AVV1kul!$Z67*IN$233+AVV2træ!$Z67*IN$234+AVV2halm!$Z67*IN$235+AVV2gasGT!$Z67*IN$236+KKV!$Z67*IN$237+HCVgas!$Z67*IN$238+SPolie!$Z67*IN$239+SPgas!$Z67*IN$240+GeoEL!$Z65*IN$241+GeoVa!$Z65*IN$242+VP!$Z65*IN$243+Sol!$Z65*IN$244)</f>
        <v>53.296291282930902</v>
      </c>
      <c r="IO165" s="431">
        <f ca="1">IF(Sammenligning!$G$9="GJ",1,(1/3.6))*(AMV1træ!$Z71*IO$227+AMV1træBP!$Z67*IO$228+AMV3kul!$Z67*IO$229+AMV4træ!$Z67*IO$230+AMV4træBP!$Z67*IO$231+AVV1træ!$Z67*IO$232+AVV1kul!$Z67*IO$233+AVV2træ!$Z67*IO$234+AVV2halm!$Z67*IO$235+AVV2gasGT!$Z67*IO$236+KKV!$Z67*IO$237+HCVgas!$Z67*IO$238+SPolie!$Z67*IO$239+SPgas!$Z67*IO$240+GeoEL!$Z65*IO$241+GeoVa!$Z65*IO$242+VP!$Z65*IO$243+Sol!$Z65*IO$244)</f>
        <v>48.644605765349198</v>
      </c>
      <c r="IP165" s="431">
        <f ca="1">IF(Sammenligning!$G$9="GJ",1,(1/3.6))*(AMV1træ!$Z71*IP$227+AMV1træBP!$Z67*IP$228+AMV3kul!$Z67*IP$229+AMV4træ!$Z67*IP$230+AMV4træBP!$Z67*IP$231+AVV1træ!$Z67*IP$232+AVV1kul!$Z67*IP$233+AVV2træ!$Z67*IP$234+AVV2halm!$Z67*IP$235+AVV2gasGT!$Z67*IP$236+KKV!$Z67*IP$237+HCVgas!$Z67*IP$238+SPolie!$Z67*IP$239+SPgas!$Z67*IP$240+GeoEL!$Z65*IP$241+GeoVa!$Z65*IP$242+VP!$Z65*IP$243+Sol!$Z65*IP$244)</f>
        <v>35.596841850625637</v>
      </c>
      <c r="IQ165" s="431">
        <f ca="1">IF(Sammenligning!$G$9="GJ",1,(1/3.6))*(AMV1træ!$Z71*IQ$227+AMV1træBP!$Z67*IQ$228+AMV3kul!$Z67*IQ$229+AMV4træ!$Z67*IQ$230+AMV4træBP!$Z67*IQ$231+AVV1træ!$Z67*IQ$232+AVV1kul!$Z67*IQ$233+AVV2træ!$Z67*IQ$234+AVV2halm!$Z67*IQ$235+AVV2gasGT!$Z67*IQ$236+KKV!$Z67*IQ$237+HCVgas!$Z67*IQ$238+SPolie!$Z67*IQ$239+SPgas!$Z67*IQ$240+GeoEL!$Z65*IQ$241+GeoVa!$Z65*IQ$242+VP!$Z65*IQ$243+Sol!$Z65*IQ$244)</f>
        <v>20.738718994283609</v>
      </c>
      <c r="IR165" s="431">
        <f ca="1">IF(Sammenligning!$G$9="GJ",1,(1/3.6))*(AMV1træ!$Z71*IR$227+AMV1træBP!$Z67*IR$228+AMV3kul!$Z67*IR$229+AMV4træ!$Z67*IR$230+AMV4træBP!$Z67*IR$231+AVV1træ!$Z67*IR$232+AVV1kul!$Z67*IR$233+AVV2træ!$Z67*IR$234+AVV2halm!$Z67*IR$235+AVV2gasGT!$Z67*IR$236+KKV!$Z67*IR$237+HCVgas!$Z67*IR$238+SPolie!$Z67*IR$239+SPgas!$Z67*IR$240+GeoEL!$Z65*IR$241+GeoVa!$Z65*IR$242+VP!$Z65*IR$243+Sol!$Z65*IR$244)</f>
        <v>15.165377119163276</v>
      </c>
      <c r="IS165" s="431">
        <f ca="1">IF(Sammenligning!$G$9="GJ",1,(1/3.6))*(AMV1træ!$Z71*IS$227+AMV1træBP!$Z67*IS$228+AMV3kul!$Z67*IS$229+AMV4træ!$Z67*IS$230+AMV4træBP!$Z67*IS$231+AVV1træ!$Z67*IS$232+AVV1kul!$Z67*IS$233+AVV2træ!$Z67*IS$234+AVV2halm!$Z67*IS$235+AVV2gasGT!$Z67*IS$236+KKV!$Z67*IS$237+HCVgas!$Z67*IS$238+SPolie!$Z67*IS$239+SPgas!$Z67*IS$240+GeoEL!$Z65*IS$241+GeoVa!$Z65*IS$242+VP!$Z65*IS$243+Sol!$Z65*IS$244)</f>
        <v>10.229965878844929</v>
      </c>
      <c r="IT165" s="431">
        <f ca="1">IF(Sammenligning!$G$9="GJ",1,(1/3.6))*(AMV1træ!$Z71*IT$227+AMV1træBP!$Z67*IT$228+AMV3kul!$Z67*IT$229+AMV4træ!$Z67*IT$230+AMV4træBP!$Z67*IT$231+AVV1træ!$Z67*IT$232+AVV1kul!$Z67*IT$233+AVV2træ!$Z67*IT$234+AVV2halm!$Z67*IT$235+AVV2gasGT!$Z67*IT$236+KKV!$Z67*IT$237+HCVgas!$Z67*IT$238+SPolie!$Z67*IT$239+SPgas!$Z67*IT$240+GeoEL!$Z65*IT$241+GeoVa!$Z65*IT$242+VP!$Z65*IT$243+Sol!$Z65*IT$244)</f>
        <v>2.9260408410359156</v>
      </c>
      <c r="IU165" s="431">
        <f ca="1">IF(Sammenligning!$G$9="GJ",1,(1/3.6))*(AMV1træ!$Z71*IU$227+AMV1træBP!$Z67*IU$228+AMV3kul!$Z67*IU$229+AMV4træ!$Z67*IU$230+AMV4træBP!$Z67*IU$231+AVV1træ!$Z67*IU$232+AVV1kul!$Z67*IU$233+AVV2træ!$Z67*IU$234+AVV2halm!$Z67*IU$235+AVV2gasGT!$Z67*IU$236+KKV!$Z67*IU$237+HCVgas!$Z67*IU$238+SPolie!$Z67*IU$239+SPgas!$Z67*IU$240+GeoEL!$Z65*IU$241+GeoVa!$Z65*IU$242+VP!$Z65*IU$243+Sol!$Z65*IU$244)</f>
        <v>14.942007520079439</v>
      </c>
      <c r="IV165" s="431">
        <f ca="1">IF(Sammenligning!$G$9="GJ",1,(1/3.6))*(AMV1træ!$Z71*IV$227+AMV1træBP!$Z67*IV$228+AMV3kul!$Z67*IV$229+AMV4træ!$Z67*IV$230+AMV4træBP!$Z67*IV$231+AVV1træ!$Z67*IV$232+AVV1kul!$Z67*IV$233+AVV2træ!$Z67*IV$234+AVV2halm!$Z67*IV$235+AVV2gasGT!$Z67*IV$236+KKV!$Z67*IV$237+HCVgas!$Z67*IV$238+SPolie!$Z67*IV$239+SPgas!$Z67*IV$240+GeoEL!$Z65*IV$241+GeoVa!$Z65*IV$242+VP!$Z65*IV$243+Sol!$Z65*IV$244)</f>
        <v>26.74744075875013</v>
      </c>
      <c r="IW165" s="431">
        <f ca="1">IF(Sammenligning!$G$9="GJ",1,(1/3.6))*(AMV1træ!$Z71*IW$227+AMV1træBP!$Z67*IW$228+AMV3kul!$Z67*IW$229+AMV4træ!$Z67*IW$230+AMV4træBP!$Z67*IW$231+AVV1træ!$Z67*IW$232+AVV1kul!$Z67*IW$233+AVV2træ!$Z67*IW$234+AVV2halm!$Z67*IW$235+AVV2gasGT!$Z67*IW$236+KKV!$Z67*IW$237+HCVgas!$Z67*IW$238+SPolie!$Z67*IW$239+SPgas!$Z67*IW$240+GeoEL!$Z65*IW$241+GeoVa!$Z65*IW$242+VP!$Z65*IW$243+Sol!$Z65*IW$244)</f>
        <v>39.813871923131401</v>
      </c>
      <c r="IX165" s="431">
        <f ca="1">IF(Sammenligning!$G$9="GJ",1,(1/3.6))*(AMV1træ!$Z71*IX$227+AMV1træBP!$Z67*IX$228+AMV3kul!$Z67*IX$229+AMV4træ!$Z67*IX$230+AMV4træBP!$Z67*IX$231+AVV1træ!$Z67*IX$232+AVV1kul!$Z67*IX$233+AVV2træ!$Z67*IX$234+AVV2halm!$Z67*IX$235+AVV2gasGT!$Z67*IX$236+KKV!$Z67*IX$237+HCVgas!$Z67*IX$238+SPolie!$Z67*IX$239+SPgas!$Z67*IX$240+GeoEL!$Z65*IX$241+GeoVa!$Z65*IX$242+VP!$Z65*IX$243+Sol!$Z65*IX$244)</f>
        <v>48.277073870645395</v>
      </c>
      <c r="IY165" s="431">
        <f ca="1">IF(Sammenligning!$G$9="GJ",1,(1/3.6))*(AMV1træ!$AA71*IY$227+AMV1træBP!$AA67*IY$228+AMV3kul!$AA67*IY$229+AMV4træ!$AA67*IY$230+AMV4træBP!$AA67*IY$231+AVV1træ!$AA67*IY$232+AVV1kul!$AA67*IY$233+AVV2træ!$AA67*IY$234+AVV2halm!$AA67*IY$235+AVV2gasGT!$AA67*IY$236+KKV!$AA67*IY$237+HCVgas!$AA67*IY$238+SPolie!$AA67*IY$239+SPgas!$AA67*IY$240+GeoEL!$AA65*IY$241+GeoVa!$AA65*IY$242+VP!$AA65*IY$243+Sol!$AA65*IY$244)</f>
        <v>62.013285745637653</v>
      </c>
      <c r="IZ165" s="431">
        <f ca="1">IF(Sammenligning!$G$9="GJ",1,(1/3.6))*(AMV1træ!$AA71*IZ$227+AMV1træBP!$AA67*IZ$228+AMV3kul!$AA67*IZ$229+AMV4træ!$AA67*IZ$230+AMV4træBP!$AA67*IZ$231+AVV1træ!$AA67*IZ$232+AVV1kul!$AA67*IZ$233+AVV2træ!$AA67*IZ$234+AVV2halm!$AA67*IZ$235+AVV2gasGT!$AA67*IZ$236+KKV!$AA67*IZ$237+HCVgas!$AA67*IZ$238+SPolie!$AA67*IZ$239+SPgas!$AA67*IZ$240+GeoEL!$AA65*IZ$241+GeoVa!$AA65*IZ$242+VP!$AA65*IZ$243+Sol!$AA65*IZ$244)</f>
        <v>55.112411902316467</v>
      </c>
      <c r="JA165" s="431">
        <f ca="1">IF(Sammenligning!$G$9="GJ",1,(1/3.6))*(AMV1træ!$AA71*JA$227+AMV1træBP!$AA67*JA$228+AMV3kul!$AA67*JA$229+AMV4træ!$AA67*JA$230+AMV4træBP!$AA67*JA$231+AVV1træ!$AA67*JA$232+AVV1kul!$AA67*JA$233+AVV2træ!$AA67*JA$234+AVV2halm!$AA67*JA$235+AVV2gasGT!$AA67*JA$236+KKV!$AA67*JA$237+HCVgas!$AA67*JA$238+SPolie!$AA67*JA$239+SPgas!$AA67*JA$240+GeoEL!$AA65*JA$241+GeoVa!$AA65*JA$242+VP!$AA65*JA$243+Sol!$AA65*JA$244)</f>
        <v>50.330947060868304</v>
      </c>
      <c r="JB165" s="431">
        <f ca="1">IF(Sammenligning!$G$9="GJ",1,(1/3.6))*(AMV1træ!$AA71*JB$227+AMV1træBP!$AA67*JB$228+AMV3kul!$AA67*JB$229+AMV4træ!$AA67*JB$230+AMV4træBP!$AA67*JB$231+AVV1træ!$AA67*JB$232+AVV1kul!$AA67*JB$233+AVV2træ!$AA67*JB$234+AVV2halm!$AA67*JB$235+AVV2gasGT!$AA67*JB$236+KKV!$AA67*JB$237+HCVgas!$AA67*JB$238+SPolie!$AA67*JB$239+SPgas!$AA67*JB$240+GeoEL!$AA65*JB$241+GeoVa!$AA65*JB$242+VP!$AA65*JB$243+Sol!$AA65*JB$244)</f>
        <v>37.269316825427133</v>
      </c>
      <c r="JC165" s="431">
        <f ca="1">IF(Sammenligning!$G$9="GJ",1,(1/3.6))*(AMV1træ!$AA71*JC$227+AMV1træBP!$AA67*JC$228+AMV3kul!$AA67*JC$229+AMV4træ!$AA67*JC$230+AMV4træBP!$AA67*JC$231+AVV1træ!$AA67*JC$232+AVV1kul!$AA67*JC$233+AVV2træ!$AA67*JC$234+AVV2halm!$AA67*JC$235+AVV2gasGT!$AA67*JC$236+KKV!$AA67*JC$237+HCVgas!$AA67*JC$238+SPolie!$AA67*JC$239+SPgas!$AA67*JC$240+GeoEL!$AA65*JC$241+GeoVa!$AA65*JC$242+VP!$AA65*JC$243+Sol!$AA65*JC$244)</f>
        <v>21.853542946790547</v>
      </c>
      <c r="JD165" s="431">
        <f ca="1">IF(Sammenligning!$G$9="GJ",1,(1/3.6))*(AMV1træ!$AA71*JD$227+AMV1træBP!$AA67*JD$228+AMV3kul!$AA67*JD$229+AMV4træ!$AA67*JD$230+AMV4træBP!$AA67*JD$231+AVV1træ!$AA67*JD$232+AVV1kul!$AA67*JD$233+AVV2træ!$AA67*JD$234+AVV2halm!$AA67*JD$235+AVV2gasGT!$AA67*JD$236+KKV!$AA67*JD$237+HCVgas!$AA67*JD$238+SPolie!$AA67*JD$239+SPgas!$AA67*JD$240+GeoEL!$AA65*JD$241+GeoVa!$AA65*JD$242+VP!$AA65*JD$243+Sol!$AA65*JD$244)</f>
        <v>15.994441179132656</v>
      </c>
      <c r="JE165" s="431">
        <f ca="1">IF(Sammenligning!$G$9="GJ",1,(1/3.6))*(AMV1træ!$AA71*JE$227+AMV1træBP!$AA67*JE$228+AMV3kul!$AA67*JE$229+AMV4træ!$AA67*JE$230+AMV4træBP!$AA67*JE$231+AVV1træ!$AA67*JE$232+AVV1kul!$AA67*JE$233+AVV2træ!$AA67*JE$234+AVV2halm!$AA67*JE$235+AVV2gasGT!$AA67*JE$236+KKV!$AA67*JE$237+HCVgas!$AA67*JE$238+SPolie!$AA67*JE$239+SPgas!$AA67*JE$240+GeoEL!$AA65*JE$241+GeoVa!$AA65*JE$242+VP!$AA65*JE$243+Sol!$AA65*JE$244)</f>
        <v>10.847296292040467</v>
      </c>
      <c r="JF165" s="431">
        <f ca="1">IF(Sammenligning!$G$9="GJ",1,(1/3.6))*(AMV1træ!$AA71*JF$227+AMV1træBP!$AA67*JF$228+AMV3kul!$AA67*JF$229+AMV4træ!$AA67*JF$230+AMV4træBP!$AA67*JF$231+AVV1træ!$AA67*JF$232+AVV1kul!$AA67*JF$233+AVV2træ!$AA67*JF$234+AVV2halm!$AA67*JF$235+AVV2gasGT!$AA67*JF$236+KKV!$AA67*JF$237+HCVgas!$AA67*JF$238+SPolie!$AA67*JF$239+SPgas!$AA67*JF$240+GeoEL!$AA65*JF$241+GeoVa!$AA65*JF$242+VP!$AA65*JF$243+Sol!$AA65*JF$244)</f>
        <v>3.0277933912151855</v>
      </c>
      <c r="JG165" s="431">
        <f ca="1">IF(Sammenligning!$G$9="GJ",1,(1/3.6))*(AMV1træ!$AA71*JG$227+AMV1træBP!$AA67*JG$228+AMV3kul!$AA67*JG$229+AMV4træ!$AA67*JG$230+AMV4træBP!$AA67*JG$231+AVV1træ!$AA67*JG$232+AVV1kul!$AA67*JG$233+AVV2træ!$AA67*JG$234+AVV2halm!$AA67*JG$235+AVV2gasGT!$AA67*JG$236+KKV!$AA67*JG$237+HCVgas!$AA67*JG$238+SPolie!$AA67*JG$239+SPgas!$AA67*JG$240+GeoEL!$AA65*JG$241+GeoVa!$AA65*JG$242+VP!$AA65*JG$243+Sol!$AA65*JG$244)</f>
        <v>15.181722653995422</v>
      </c>
      <c r="JH165" s="431">
        <f ca="1">IF(Sammenligning!$G$9="GJ",1,(1/3.6))*(AMV1træ!$AA71*JH$227+AMV1træBP!$AA67*JH$228+AMV3kul!$AA67*JH$229+AMV4træ!$AA67*JH$230+AMV4træBP!$AA67*JH$231+AVV1træ!$AA67*JH$232+AVV1kul!$AA67*JH$233+AVV2træ!$AA67*JH$234+AVV2halm!$AA67*JH$235+AVV2gasGT!$AA67*JH$236+KKV!$AA67*JH$237+HCVgas!$AA67*JH$238+SPolie!$AA67*JH$239+SPgas!$AA67*JH$240+GeoEL!$AA65*JH$241+GeoVa!$AA65*JH$242+VP!$AA65*JH$243+Sol!$AA65*JH$244)</f>
        <v>27.834319089456734</v>
      </c>
      <c r="JI165" s="431">
        <f ca="1">IF(Sammenligning!$G$9="GJ",1,(1/3.6))*(AMV1træ!$AA71*JI$227+AMV1træBP!$AA67*JI$228+AMV3kul!$AA67*JI$229+AMV4træ!$AA67*JI$230+AMV4træBP!$AA67*JI$231+AVV1træ!$AA67*JI$232+AVV1kul!$AA67*JI$233+AVV2træ!$AA67*JI$234+AVV2halm!$AA67*JI$235+AVV2gasGT!$AA67*JI$236+KKV!$AA67*JI$237+HCVgas!$AA67*JI$238+SPolie!$AA67*JI$239+SPgas!$AA67*JI$240+GeoEL!$AA65*JI$241+GeoVa!$AA65*JI$242+VP!$AA65*JI$243+Sol!$AA65*JI$244)</f>
        <v>41.239479312046711</v>
      </c>
      <c r="JJ165" s="431">
        <f ca="1">IF(Sammenligning!$G$9="GJ",1,(1/3.6))*(AMV1træ!$AA71*JJ$227+AMV1træBP!$AA67*JJ$228+AMV3kul!$AA67*JJ$229+AMV4træ!$AA67*JJ$230+AMV4træBP!$AA67*JJ$231+AVV1træ!$AA67*JJ$232+AVV1kul!$AA67*JJ$233+AVV2træ!$AA67*JJ$234+AVV2halm!$AA67*JJ$235+AVV2gasGT!$AA67*JJ$236+KKV!$AA67*JJ$237+HCVgas!$AA67*JJ$238+SPolie!$AA67*JJ$239+SPgas!$AA67*JJ$240+GeoEL!$AA65*JJ$241+GeoVa!$AA65*JJ$242+VP!$AA65*JJ$243+Sol!$AA65*JJ$244)</f>
        <v>50.109045784844014</v>
      </c>
      <c r="JK165" s="431">
        <f ca="1">IF(Sammenligning!$G$9="GJ",1,(1/3.6))*(AMV1træ!$AB71*JK$227+AMV1træBP!$AB67*JK$228+AMV3kul!$AB67*JK$229+AMV4træ!$AB67*JK$230+AMV4træBP!$AB67*JK$231+AVV1træ!$AB67*JK$232+AVV1kul!$AB67*JK$233+AVV2træ!$AB67*JK$234+AVV2halm!$AB67*JK$235+AVV2gasGT!$AB67*JK$236+KKV!$AB67*JK$237+HCVgas!$AB67*JK$238+SPolie!$AB67*JK$239+SPgas!$AB67*JK$240+GeoEL!$AB65*JK$241+GeoVa!$AB65*JK$242+VP!$AB65*JK$243+Sol!$AB65*JK$244)</f>
        <v>62.247099186744492</v>
      </c>
      <c r="JL165" s="431">
        <f ca="1">IF(Sammenligning!$G$9="GJ",1,(1/3.6))*(AMV1træ!$AB71*JL$227+AMV1træBP!$AB67*JL$228+AMV3kul!$AB67*JL$229+AMV4træ!$AB67*JL$230+AMV4træBP!$AB67*JL$231+AVV1træ!$AB67*JL$232+AVV1kul!$AB67*JL$233+AVV2træ!$AB67*JL$234+AVV2halm!$AB67*JL$235+AVV2gasGT!$AB67*JL$236+KKV!$AB67*JL$237+HCVgas!$AB67*JL$238+SPolie!$AB67*JL$239+SPgas!$AB67*JL$240+GeoEL!$AB65*JL$241+GeoVa!$AB65*JL$242+VP!$AB65*JL$243+Sol!$AB65*JL$244)</f>
        <v>55.423228952472627</v>
      </c>
      <c r="JM165" s="431">
        <f ca="1">IF(Sammenligning!$G$9="GJ",1,(1/3.6))*(AMV1træ!$AB71*JM$227+AMV1træBP!$AB67*JM$228+AMV3kul!$AB67*JM$229+AMV4træ!$AB67*JM$230+AMV4træBP!$AB67*JM$231+AVV1træ!$AB67*JM$232+AVV1kul!$AB67*JM$233+AVV2træ!$AB67*JM$234+AVV2halm!$AB67*JM$235+AVV2gasGT!$AB67*JM$236+KKV!$AB67*JM$237+HCVgas!$AB67*JM$238+SPolie!$AB67*JM$239+SPgas!$AB67*JM$240+GeoEL!$AB65*JM$241+GeoVa!$AB65*JM$242+VP!$AB65*JM$243+Sol!$AB65*JM$244)</f>
        <v>50.39142233599631</v>
      </c>
      <c r="JN165" s="431">
        <f ca="1">IF(Sammenligning!$G$9="GJ",1,(1/3.6))*(AMV1træ!$AB71*JN$227+AMV1træBP!$AB67*JN$228+AMV3kul!$AB67*JN$229+AMV4træ!$AB67*JN$230+AMV4træBP!$AB67*JN$231+AVV1træ!$AB67*JN$232+AVV1kul!$AB67*JN$233+AVV2træ!$AB67*JN$234+AVV2halm!$AB67*JN$235+AVV2gasGT!$AB67*JN$236+KKV!$AB67*JN$237+HCVgas!$AB67*JN$238+SPolie!$AB67*JN$239+SPgas!$AB67*JN$240+GeoEL!$AB65*JN$241+GeoVa!$AB65*JN$242+VP!$AB65*JN$243+Sol!$AB65*JN$244)</f>
        <v>36.917090554931683</v>
      </c>
      <c r="JO165" s="431">
        <f ca="1">IF(Sammenligning!$G$9="GJ",1,(1/3.6))*(AMV1træ!$AB71*JO$227+AMV1træBP!$AB67*JO$228+AMV3kul!$AB67*JO$229+AMV4træ!$AB67*JO$230+AMV4træBP!$AB67*JO$231+AVV1træ!$AB67*JO$232+AVV1kul!$AB67*JO$233+AVV2træ!$AB67*JO$234+AVV2halm!$AB67*JO$235+AVV2gasGT!$AB67*JO$236+KKV!$AB67*JO$237+HCVgas!$AB67*JO$238+SPolie!$AB67*JO$239+SPgas!$AB67*JO$240+GeoEL!$AB65*JO$241+GeoVa!$AB65*JO$242+VP!$AB65*JO$243+Sol!$AB65*JO$244)</f>
        <v>21.94941059850003</v>
      </c>
      <c r="JP165" s="431">
        <f ca="1">IF(Sammenligning!$G$9="GJ",1,(1/3.6))*(AMV1træ!$AB71*JP$227+AMV1træBP!$AB67*JP$228+AMV3kul!$AB67*JP$229+AMV4træ!$AB67*JP$230+AMV4træBP!$AB67*JP$231+AVV1træ!$AB67*JP$232+AVV1kul!$AB67*JP$233+AVV2træ!$AB67*JP$234+AVV2halm!$AB67*JP$235+AVV2gasGT!$AB67*JP$236+KKV!$AB67*JP$237+HCVgas!$AB67*JP$238+SPolie!$AB67*JP$239+SPgas!$AB67*JP$240+GeoEL!$AB65*JP$241+GeoVa!$AB65*JP$242+VP!$AB65*JP$243+Sol!$AB65*JP$244)</f>
        <v>15.965794605019971</v>
      </c>
      <c r="JQ165" s="431">
        <f ca="1">IF(Sammenligning!$G$9="GJ",1,(1/3.6))*(AMV1træ!$AB71*JQ$227+AMV1træBP!$AB67*JQ$228+AMV3kul!$AB67*JQ$229+AMV4træ!$AB67*JQ$230+AMV4træBP!$AB67*JQ$231+AVV1træ!$AB67*JQ$232+AVV1kul!$AB67*JQ$233+AVV2træ!$AB67*JQ$234+AVV2halm!$AB67*JQ$235+AVV2gasGT!$AB67*JQ$236+KKV!$AB67*JQ$237+HCVgas!$AB67*JQ$238+SPolie!$AB67*JQ$239+SPgas!$AB67*JQ$240+GeoEL!$AB65*JQ$241+GeoVa!$AB65*JQ$242+VP!$AB65*JQ$243+Sol!$AB65*JQ$244)</f>
        <v>10.716486128386361</v>
      </c>
      <c r="JR165" s="431">
        <f ca="1">IF(Sammenligning!$G$9="GJ",1,(1/3.6))*(AMV1træ!$AB71*JR$227+AMV1træBP!$AB67*JR$228+AMV3kul!$AB67*JR$229+AMV4træ!$AB67*JR$230+AMV4træBP!$AB67*JR$231+AVV1træ!$AB67*JR$232+AVV1kul!$AB67*JR$233+AVV2træ!$AB67*JR$234+AVV2halm!$AB67*JR$235+AVV2gasGT!$AB67*JR$236+KKV!$AB67*JR$237+HCVgas!$AB67*JR$238+SPolie!$AB67*JR$239+SPgas!$AB67*JR$240+GeoEL!$AB65*JR$241+GeoVa!$AB65*JR$242+VP!$AB65*JR$243+Sol!$AB65*JR$244)</f>
        <v>2.9603881215655634</v>
      </c>
      <c r="JS165" s="431">
        <f ca="1">IF(Sammenligning!$G$9="GJ",1,(1/3.6))*(AMV1træ!$AB71*JS$227+AMV1træBP!$AB67*JS$228+AMV3kul!$AB67*JS$229+AMV4træ!$AB67*JS$230+AMV4træBP!$AB67*JS$231+AVV1træ!$AB67*JS$232+AVV1kul!$AB67*JS$233+AVV2træ!$AB67*JS$234+AVV2halm!$AB67*JS$235+AVV2gasGT!$AB67*JS$236+KKV!$AB67*JS$237+HCVgas!$AB67*JS$238+SPolie!$AB67*JS$239+SPgas!$AB67*JS$240+GeoEL!$AB65*JS$241+GeoVa!$AB65*JS$242+VP!$AB65*JS$243+Sol!$AB65*JS$244)</f>
        <v>15.024464182330297</v>
      </c>
      <c r="JT165" s="431">
        <f ca="1">IF(Sammenligning!$G$9="GJ",1,(1/3.6))*(AMV1træ!$AB71*JT$227+AMV1træBP!$AB67*JT$228+AMV3kul!$AB67*JT$229+AMV4træ!$AB67*JT$230+AMV4træBP!$AB67*JT$231+AVV1træ!$AB67*JT$232+AVV1kul!$AB67*JT$233+AVV2træ!$AB67*JT$234+AVV2halm!$AB67*JT$235+AVV2gasGT!$AB67*JT$236+KKV!$AB67*JT$237+HCVgas!$AB67*JT$238+SPolie!$AB67*JT$239+SPgas!$AB67*JT$240+GeoEL!$AB65*JT$241+GeoVa!$AB65*JT$242+VP!$AB65*JT$243+Sol!$AB65*JT$244)</f>
        <v>27.734254769137287</v>
      </c>
      <c r="JU165" s="431">
        <f ca="1">IF(Sammenligning!$G$9="GJ",1,(1/3.6))*(AMV1træ!$AB71*JU$227+AMV1træBP!$AB67*JU$228+AMV3kul!$AB67*JU$229+AMV4træ!$AB67*JU$230+AMV4træBP!$AB67*JU$231+AVV1træ!$AB67*JU$232+AVV1kul!$AB67*JU$233+AVV2træ!$AB67*JU$234+AVV2halm!$AB67*JU$235+AVV2gasGT!$AB67*JU$236+KKV!$AB67*JU$237+HCVgas!$AB67*JU$238+SPolie!$AB67*JU$239+SPgas!$AB67*JU$240+GeoEL!$AB65*JU$241+GeoVa!$AB65*JU$242+VP!$AB65*JU$243+Sol!$AB65*JU$244)</f>
        <v>41.707057963156458</v>
      </c>
      <c r="JV165" s="431">
        <f ca="1">IF(Sammenligning!$G$9="GJ",1,(1/3.6))*(AMV1træ!$AB71*JV$227+AMV1træBP!$AB67*JV$228+AMV3kul!$AB67*JV$229+AMV4træ!$AB67*JV$230+AMV4træBP!$AB67*JV$231+AVV1træ!$AB67*JV$232+AVV1kul!$AB67*JV$233+AVV2træ!$AB67*JV$234+AVV2halm!$AB67*JV$235+AVV2gasGT!$AB67*JV$236+KKV!$AB67*JV$237+HCVgas!$AB67*JV$238+SPolie!$AB67*JV$239+SPgas!$AB67*JV$240+GeoEL!$AB65*JV$241+GeoVa!$AB65*JV$242+VP!$AB65*JV$243+Sol!$AB65*JV$244)</f>
        <v>50.033326844203629</v>
      </c>
      <c r="JW165" s="431">
        <f ca="1">IF(Sammenligning!$G$9="GJ",1,(1/3.6))*(AMV1træ!$AC71*JW$227+AMV1træBP!$AC67*JW$228+AMV3kul!$AC67*JW$229+AMV4træ!$AC67*JW$230+AMV4træBP!$AC67*JW$231+AVV1træ!$AC67*JW$232+AVV1kul!$AC67*JW$233+AVV2træ!$AC67*JW$234+AVV2halm!$AC67*JW$235+AVV2gasGT!$AC67*JW$236+KKV!$AC67*JW$237+HCVgas!$AC67*JW$238+SPolie!$AC67*JW$239+SPgas!$AC67*JW$240+GeoEL!$AC65*JW$241+GeoVa!$AC65*JW$242+VP!$AC65*JW$243+Sol!$AC65*JW$244)</f>
        <v>62.76082280071396</v>
      </c>
      <c r="JX165" s="431">
        <f ca="1">IF(Sammenligning!$G$9="GJ",1,(1/3.6))*(AMV1træ!$AC71*JX$227+AMV1træBP!$AC67*JX$228+AMV3kul!$AC67*JX$229+AMV4træ!$AC67*JX$230+AMV4træBP!$AC67*JX$231+AVV1træ!$AC67*JX$232+AVV1kul!$AC67*JX$233+AVV2træ!$AC67*JX$234+AVV2halm!$AC67*JX$235+AVV2gasGT!$AC67*JX$236+KKV!$AC67*JX$237+HCVgas!$AC67*JX$238+SPolie!$AC67*JX$239+SPgas!$AC67*JX$240+GeoEL!$AC65*JX$241+GeoVa!$AC65*JX$242+VP!$AC65*JX$243+Sol!$AC65*JX$244)</f>
        <v>56.196845593854768</v>
      </c>
      <c r="JY165" s="431">
        <f ca="1">IF(Sammenligning!$G$9="GJ",1,(1/3.6))*(AMV1træ!$AC71*JY$227+AMV1træBP!$AC67*JY$228+AMV3kul!$AC67*JY$229+AMV4træ!$AC67*JY$230+AMV4træBP!$AC67*JY$231+AVV1træ!$AC67*JY$232+AVV1kul!$AC67*JY$233+AVV2træ!$AC67*JY$234+AVV2halm!$AC67*JY$235+AVV2gasGT!$AC67*JY$236+KKV!$AC67*JY$237+HCVgas!$AC67*JY$238+SPolie!$AC67*JY$239+SPgas!$AC67*JY$240+GeoEL!$AC65*JY$241+GeoVa!$AC65*JY$242+VP!$AC65*JY$243+Sol!$AC65*JY$244)</f>
        <v>50.930345297722276</v>
      </c>
      <c r="JZ165" s="431">
        <f ca="1">IF(Sammenligning!$G$9="GJ",1,(1/3.6))*(AMV1træ!$AC71*JZ$227+AMV1træBP!$AC67*JZ$228+AMV3kul!$AC67*JZ$229+AMV4træ!$AC67*JZ$230+AMV4træBP!$AC67*JZ$231+AVV1træ!$AC67*JZ$232+AVV1kul!$AC67*JZ$233+AVV2træ!$AC67*JZ$234+AVV2halm!$AC67*JZ$235+AVV2gasGT!$AC67*JZ$236+KKV!$AC67*JZ$237+HCVgas!$AC67*JZ$238+SPolie!$AC67*JZ$239+SPgas!$AC67*JZ$240+GeoEL!$AC65*JZ$241+GeoVa!$AC65*JZ$242+VP!$AC65*JZ$243+Sol!$AC65*JZ$244)</f>
        <v>37.30318728682429</v>
      </c>
      <c r="KA165" s="431">
        <f ca="1">IF(Sammenligning!$G$9="GJ",1,(1/3.6))*(AMV1træ!$AC71*KA$227+AMV1træBP!$AC67*KA$228+AMV3kul!$AC67*KA$229+AMV4træ!$AC67*KA$230+AMV4træBP!$AC67*KA$231+AVV1træ!$AC67*KA$232+AVV1kul!$AC67*KA$233+AVV2træ!$AC67*KA$234+AVV2halm!$AC67*KA$235+AVV2gasGT!$AC67*KA$236+KKV!$AC67*KA$237+HCVgas!$AC67*KA$238+SPolie!$AC67*KA$239+SPgas!$AC67*KA$240+GeoEL!$AC65*KA$241+GeoVa!$AC65*KA$242+VP!$AC65*KA$243+Sol!$AC65*KA$244)</f>
        <v>22.907903547134175</v>
      </c>
      <c r="KB165" s="431">
        <f ca="1">IF(Sammenligning!$G$9="GJ",1,(1/3.6))*(AMV1træ!$AC71*KB$227+AMV1træBP!$AC67*KB$228+AMV3kul!$AC67*KB$229+AMV4træ!$AC67*KB$230+AMV4træBP!$AC67*KB$231+AVV1træ!$AC67*KB$232+AVV1kul!$AC67*KB$233+AVV2træ!$AC67*KB$234+AVV2halm!$AC67*KB$235+AVV2gasGT!$AC67*KB$236+KKV!$AC67*KB$237+HCVgas!$AC67*KB$238+SPolie!$AC67*KB$239+SPgas!$AC67*KB$240+GeoEL!$AC65*KB$241+GeoVa!$AC65*KB$242+VP!$AC65*KB$243+Sol!$AC65*KB$244)</f>
        <v>16.551271598738353</v>
      </c>
      <c r="KC165" s="431">
        <f ca="1">IF(Sammenligning!$G$9="GJ",1,(1/3.6))*(AMV1træ!$AC71*KC$227+AMV1træBP!$AC67*KC$228+AMV3kul!$AC67*KC$229+AMV4træ!$AC67*KC$230+AMV4træBP!$AC67*KC$231+AVV1træ!$AC67*KC$232+AVV1kul!$AC67*KC$233+AVV2træ!$AC67*KC$234+AVV2halm!$AC67*KC$235+AVV2gasGT!$AC67*KC$236+KKV!$AC67*KC$237+HCVgas!$AC67*KC$238+SPolie!$AC67*KC$239+SPgas!$AC67*KC$240+GeoEL!$AC65*KC$241+GeoVa!$AC65*KC$242+VP!$AC65*KC$243+Sol!$AC65*KC$244)</f>
        <v>11.095268200003366</v>
      </c>
      <c r="KD165" s="431">
        <f ca="1">IF(Sammenligning!$G$9="GJ",1,(1/3.6))*(AMV1træ!$AC71*KD$227+AMV1træBP!$AC67*KD$228+AMV3kul!$AC67*KD$229+AMV4træ!$AC67*KD$230+AMV4træBP!$AC67*KD$231+AVV1træ!$AC67*KD$232+AVV1kul!$AC67*KD$233+AVV2træ!$AC67*KD$234+AVV2halm!$AC67*KD$235+AVV2gasGT!$AC67*KD$236+KKV!$AC67*KD$237+HCVgas!$AC67*KD$238+SPolie!$AC67*KD$239+SPgas!$AC67*KD$240+GeoEL!$AC65*KD$241+GeoVa!$AC65*KD$242+VP!$AC65*KD$243+Sol!$AC65*KD$244)</f>
        <v>2.9319373202258547</v>
      </c>
      <c r="KE165" s="431">
        <f ca="1">IF(Sammenligning!$G$9="GJ",1,(1/3.6))*(AMV1træ!$AC71*KE$227+AMV1træBP!$AC67*KE$228+AMV3kul!$AC67*KE$229+AMV4træ!$AC67*KE$230+AMV4træBP!$AC67*KE$231+AVV1træ!$AC67*KE$232+AVV1kul!$AC67*KE$233+AVV2træ!$AC67*KE$234+AVV2halm!$AC67*KE$235+AVV2gasGT!$AC67*KE$236+KKV!$AC67*KE$237+HCVgas!$AC67*KE$238+SPolie!$AC67*KE$239+SPgas!$AC67*KE$240+GeoEL!$AC65*KE$241+GeoVa!$AC65*KE$242+VP!$AC65*KE$243+Sol!$AC65*KE$244)</f>
        <v>14.926742965913332</v>
      </c>
      <c r="KF165" s="431">
        <f ca="1">IF(Sammenligning!$G$9="GJ",1,(1/3.6))*(AMV1træ!$AC71*KF$227+AMV1træBP!$AC67*KF$228+AMV3kul!$AC67*KF$229+AMV4træ!$AC67*KF$230+AMV4træBP!$AC67*KF$231+AVV1træ!$AC67*KF$232+AVV1kul!$AC67*KF$233+AVV2træ!$AC67*KF$234+AVV2halm!$AC67*KF$235+AVV2gasGT!$AC67*KF$236+KKV!$AC67*KF$237+HCVgas!$AC67*KF$238+SPolie!$AC67*KF$239+SPgas!$AC67*KF$240+GeoEL!$AC65*KF$241+GeoVa!$AC65*KF$242+VP!$AC65*KF$243+Sol!$AC65*KF$244)</f>
        <v>28.349141115298931</v>
      </c>
      <c r="KG165" s="431">
        <f ca="1">IF(Sammenligning!$G$9="GJ",1,(1/3.6))*(AMV1træ!$AC71*KG$227+AMV1træBP!$AC67*KG$228+AMV3kul!$AC67*KG$229+AMV4træ!$AC67*KG$230+AMV4træBP!$AC67*KG$231+AVV1træ!$AC67*KG$232+AVV1kul!$AC67*KG$233+AVV2træ!$AC67*KG$234+AVV2halm!$AC67*KG$235+AVV2gasGT!$AC67*KG$236+KKV!$AC67*KG$237+HCVgas!$AC67*KG$238+SPolie!$AC67*KG$239+SPgas!$AC67*KG$240+GeoEL!$AC65*KG$241+GeoVa!$AC65*KG$242+VP!$AC65*KG$243+Sol!$AC65*KG$244)</f>
        <v>42.815420644890231</v>
      </c>
      <c r="KH165" s="431">
        <f ca="1">IF(Sammenligning!$G$9="GJ",1,(1/3.6))*(AMV1træ!$AC71*KH$227+AMV1træBP!$AC67*KH$228+AMV3kul!$AC67*KH$229+AMV4træ!$AC67*KH$230+AMV4træBP!$AC67*KH$231+AVV1træ!$AC67*KH$232+AVV1kul!$AC67*KH$233+AVV2træ!$AC67*KH$234+AVV2halm!$AC67*KH$235+AVV2gasGT!$AC67*KH$236+KKV!$AC67*KH$237+HCVgas!$AC67*KH$238+SPolie!$AC67*KH$239+SPgas!$AC67*KH$240+GeoEL!$AC65*KH$241+GeoVa!$AC65*KH$242+VP!$AC65*KH$243+Sol!$AC65*KH$244)</f>
        <v>50.499051123067886</v>
      </c>
      <c r="KI165" s="431">
        <f ca="1">IF(Sammenligning!$G$9="GJ",1,(1/3.6))*(AMV1træ!$AD71*KI$227+AMV1træBP!$AD67*KI$228+AMV3kul!$AD67*KI$229+AMV4træ!$AD67*KI$230+AMV4træBP!$AD67*KI$231+AVV1træ!$AD67*KI$232+AVV1kul!$AD67*KI$233+AVV2træ!$AD67*KI$234+AVV2halm!$AD67*KI$235+AVV2gasGT!$AD67*KI$236+KKV!$AD67*KI$237+HCVgas!$AD67*KI$238+SPolie!$AD67*KI$239+SPgas!$AD67*KI$240+GeoEL!$AD65*KI$241+GeoVa!$AD65*KI$242+VP!$AD65*KI$243+Sol!$AD65*KI$244)</f>
        <v>63.238024847350651</v>
      </c>
      <c r="KJ165" s="431">
        <f ca="1">IF(Sammenligning!$G$9="GJ",1,(1/3.6))*(AMV1træ!$AD71*KJ$227+AMV1træBP!$AD67*KJ$228+AMV3kul!$AD67*KJ$229+AMV4træ!$AD67*KJ$230+AMV4træBP!$AD67*KJ$231+AVV1træ!$AD67*KJ$232+AVV1kul!$AD67*KJ$233+AVV2træ!$AD67*KJ$234+AVV2halm!$AD67*KJ$235+AVV2gasGT!$AD67*KJ$236+KKV!$AD67*KJ$237+HCVgas!$AD67*KJ$238+SPolie!$AD67*KJ$239+SPgas!$AD67*KJ$240+GeoEL!$AD65*KJ$241+GeoVa!$AD65*KJ$242+VP!$AD65*KJ$243+Sol!$AD65*KJ$244)</f>
        <v>56.959607380376553</v>
      </c>
      <c r="KK165" s="431">
        <f ca="1">IF(Sammenligning!$G$9="GJ",1,(1/3.6))*(AMV1træ!$AD71*KK$227+AMV1træBP!$AD67*KK$228+AMV3kul!$AD67*KK$229+AMV4træ!$AD67*KK$230+AMV4træBP!$AD67*KK$231+AVV1træ!$AD67*KK$232+AVV1kul!$AD67*KK$233+AVV2træ!$AD67*KK$234+AVV2halm!$AD67*KK$235+AVV2gasGT!$AD67*KK$236+KKV!$AD67*KK$237+HCVgas!$AD67*KK$238+SPolie!$AD67*KK$239+SPgas!$AD67*KK$240+GeoEL!$AD65*KK$241+GeoVa!$AD65*KK$242+VP!$AD65*KK$243+Sol!$AD65*KK$244)</f>
        <v>51.450155950594741</v>
      </c>
      <c r="KL165" s="431">
        <f ca="1">IF(Sammenligning!$G$9="GJ",1,(1/3.6))*(AMV1træ!$AD71*KL$227+AMV1træBP!$AD67*KL$228+AMV3kul!$AD67*KL$229+AMV4træ!$AD67*KL$230+AMV4træBP!$AD67*KL$231+AVV1træ!$AD67*KL$232+AVV1kul!$AD67*KL$233+AVV2træ!$AD67*KL$234+AVV2halm!$AD67*KL$235+AVV2gasGT!$AD67*KL$236+KKV!$AD67*KL$237+HCVgas!$AD67*KL$238+SPolie!$AD67*KL$239+SPgas!$AD67*KL$240+GeoEL!$AD65*KL$241+GeoVa!$AD65*KL$242+VP!$AD65*KL$243+Sol!$AD65*KL$244)</f>
        <v>37.669412192534828</v>
      </c>
      <c r="KM165" s="431">
        <f ca="1">IF(Sammenligning!$G$9="GJ",1,(1/3.6))*(AMV1træ!$AD71*KM$227+AMV1træBP!$AD67*KM$228+AMV3kul!$AD67*KM$229+AMV4træ!$AD67*KM$230+AMV4træBP!$AD67*KM$231+AVV1træ!$AD67*KM$232+AVV1kul!$AD67*KM$233+AVV2træ!$AD67*KM$234+AVV2halm!$AD67*KM$235+AVV2gasGT!$AD67*KM$236+KKV!$AD67*KM$237+HCVgas!$AD67*KM$238+SPolie!$AD67*KM$239+SPgas!$AD67*KM$240+GeoEL!$AD65*KM$241+GeoVa!$AD65*KM$242+VP!$AD65*KM$243+Sol!$AD65*KM$244)</f>
        <v>23.908925781980251</v>
      </c>
      <c r="KN165" s="431">
        <f ca="1">IF(Sammenligning!$G$9="GJ",1,(1/3.6))*(AMV1træ!$AD71*KN$227+AMV1træBP!$AD67*KN$228+AMV3kul!$AD67*KN$229+AMV4træ!$AD67*KN$230+AMV4træBP!$AD67*KN$231+AVV1træ!$AD67*KN$232+AVV1kul!$AD67*KN$233+AVV2træ!$AD67*KN$234+AVV2halm!$AD67*KN$235+AVV2gasGT!$AD67*KN$236+KKV!$AD67*KN$237+HCVgas!$AD67*KN$238+SPolie!$AD67*KN$239+SPgas!$AD67*KN$240+GeoEL!$AD65*KN$241+GeoVa!$AD65*KN$242+VP!$AD65*KN$243+Sol!$AD65*KN$244)</f>
        <v>17.163069790495445</v>
      </c>
      <c r="KO165" s="431">
        <f ca="1">IF(Sammenligning!$G$9="GJ",1,(1/3.6))*(AMV1træ!$AD71*KO$227+AMV1træBP!$AD67*KO$228+AMV3kul!$AD67*KO$229+AMV4træ!$AD67*KO$230+AMV4træBP!$AD67*KO$231+AVV1træ!$AD67*KO$232+AVV1kul!$AD67*KO$233+AVV2træ!$AD67*KO$234+AVV2halm!$AD67*KO$235+AVV2gasGT!$AD67*KO$236+KKV!$AD67*KO$237+HCVgas!$AD67*KO$238+SPolie!$AD67*KO$239+SPgas!$AD67*KO$240+GeoEL!$AD65*KO$241+GeoVa!$AD65*KO$242+VP!$AD65*KO$243+Sol!$AD65*KO$244)</f>
        <v>11.486831828458751</v>
      </c>
      <c r="KP165" s="431">
        <f ca="1">IF(Sammenligning!$G$9="GJ",1,(1/3.6))*(AMV1træ!$AD71*KP$227+AMV1træBP!$AD67*KP$228+AMV3kul!$AD67*KP$229+AMV4træ!$AD67*KP$230+AMV4træBP!$AD67*KP$231+AVV1træ!$AD67*KP$232+AVV1kul!$AD67*KP$233+AVV2træ!$AD67*KP$234+AVV2halm!$AD67*KP$235+AVV2gasGT!$AD67*KP$236+KKV!$AD67*KP$237+HCVgas!$AD67*KP$238+SPolie!$AD67*KP$239+SPgas!$AD67*KP$240+GeoEL!$AD65*KP$241+GeoVa!$AD65*KP$242+VP!$AD65*KP$243+Sol!$AD65*KP$244)</f>
        <v>2.9007429031456953</v>
      </c>
      <c r="KQ165" s="431">
        <f ca="1">IF(Sammenligning!$G$9="GJ",1,(1/3.6))*(AMV1træ!$AD71*KQ$227+AMV1træBP!$AD67*KQ$228+AMV3kul!$AD67*KQ$229+AMV4træ!$AD67*KQ$230+AMV4træBP!$AD67*KQ$231+AVV1træ!$AD67*KQ$232+AVV1kul!$AD67*KQ$233+AVV2træ!$AD67*KQ$234+AVV2halm!$AD67*KQ$235+AVV2gasGT!$AD67*KQ$236+KKV!$AD67*KQ$237+HCVgas!$AD67*KQ$238+SPolie!$AD67*KQ$239+SPgas!$AD67*KQ$240+GeoEL!$AD65*KQ$241+GeoVa!$AD65*KQ$242+VP!$AD65*KQ$243+Sol!$AD65*KQ$244)</f>
        <v>14.821376871454856</v>
      </c>
      <c r="KR165" s="431">
        <f ca="1">IF(Sammenligning!$G$9="GJ",1,(1/3.6))*(AMV1træ!$AD71*KR$227+AMV1træBP!$AD67*KR$228+AMV3kul!$AD67*KR$229+AMV4træ!$AD67*KR$230+AMV4træBP!$AD67*KR$231+AVV1træ!$AD67*KR$232+AVV1kul!$AD67*KR$233+AVV2træ!$AD67*KR$234+AVV2halm!$AD67*KR$235+AVV2gasGT!$AD67*KR$236+KKV!$AD67*KR$237+HCVgas!$AD67*KR$238+SPolie!$AD67*KR$239+SPgas!$AD67*KR$240+GeoEL!$AD65*KR$241+GeoVa!$AD65*KR$242+VP!$AD65*KR$243+Sol!$AD65*KR$244)</f>
        <v>28.999642695009353</v>
      </c>
      <c r="KS165" s="431">
        <f ca="1">IF(Sammenligning!$G$9="GJ",1,(1/3.6))*(AMV1træ!$AD71*KS$227+AMV1træBP!$AD67*KS$228+AMV3kul!$AD67*KS$229+AMV4træ!$AD67*KS$230+AMV4træBP!$AD67*KS$231+AVV1træ!$AD67*KS$232+AVV1kul!$AD67*KS$233+AVV2træ!$AD67*KS$234+AVV2halm!$AD67*KS$235+AVV2gasGT!$AD67*KS$236+KKV!$AD67*KS$237+HCVgas!$AD67*KS$238+SPolie!$AD67*KS$239+SPgas!$AD67*KS$240+GeoEL!$AD65*KS$241+GeoVa!$AD65*KS$242+VP!$AD65*KS$243+Sol!$AD65*KS$244)</f>
        <v>43.969305408856833</v>
      </c>
      <c r="KT165" s="431">
        <f ca="1">IF(Sammenligning!$G$9="GJ",1,(1/3.6))*(AMV1træ!$AD71*KT$227+AMV1træBP!$AD67*KT$228+AMV3kul!$AD67*KT$229+AMV4træ!$AD67*KT$230+AMV4træBP!$AD67*KT$231+AVV1træ!$AD67*KT$232+AVV1kul!$AD67*KT$233+AVV2træ!$AD67*KT$234+AVV2halm!$AD67*KT$235+AVV2gasGT!$AD67*KT$236+KKV!$AD67*KT$237+HCVgas!$AD67*KT$238+SPolie!$AD67*KT$239+SPgas!$AD67*KT$240+GeoEL!$AD65*KT$241+GeoVa!$AD65*KT$242+VP!$AD65*KT$243+Sol!$AD65*KT$244)</f>
        <v>50.927547620880148</v>
      </c>
      <c r="KU165" s="431">
        <f ca="1">IF(Sammenligning!$G$9="GJ",1,(1/3.6))*(AMV1træ!$AE71*KU$227+AMV1træBP!$AE67*KU$228+AMV3kul!$AE67*KU$229+AMV4træ!$AE67*KU$230+AMV4træBP!$AE67*KU$231+AVV1træ!$AE67*KU$232+AVV1kul!$AE67*KU$233+AVV2træ!$AE67*KU$234+AVV2halm!$AE67*KU$235+AVV2gasGT!$AE67*KU$236+KKV!$AE67*KU$237+HCVgas!$AE67*KU$238+SPolie!$AE67*KU$239+SPgas!$AE67*KU$240+GeoEL!$AE65*KU$241+GeoVa!$AE65*KU$242+VP!$AE65*KU$243+Sol!$AE65*KU$244)</f>
        <v>63.69331738203666</v>
      </c>
      <c r="KV165" s="431">
        <f ca="1">IF(Sammenligning!$G$9="GJ",1,(1/3.6))*(AMV1træ!$AE71*KV$227+AMV1træBP!$AE67*KV$228+AMV3kul!$AE67*KV$229+AMV4træ!$AE67*KV$230+AMV4træBP!$AE67*KV$231+AVV1træ!$AE67*KV$232+AVV1kul!$AE67*KV$233+AVV2træ!$AE67*KV$234+AVV2halm!$AE67*KV$235+AVV2gasGT!$AE67*KV$236+KKV!$AE67*KV$237+HCVgas!$AE67*KV$238+SPolie!$AE67*KV$239+SPgas!$AE67*KV$240+GeoEL!$AE65*KV$241+GeoVa!$AE65*KV$242+VP!$AE65*KV$243+Sol!$AE65*KV$244)</f>
        <v>57.724144367592267</v>
      </c>
      <c r="KW165" s="431">
        <f ca="1">IF(Sammenligning!$G$9="GJ",1,(1/3.6))*(AMV1træ!$AE71*KW$227+AMV1træBP!$AE67*KW$228+AMV3kul!$AE67*KW$229+AMV4træ!$AE67*KW$230+AMV4træBP!$AE67*KW$231+AVV1træ!$AE67*KW$232+AVV1kul!$AE67*KW$233+AVV2træ!$AE67*KW$234+AVV2halm!$AE67*KW$235+AVV2gasGT!$AE67*KW$236+KKV!$AE67*KW$237+HCVgas!$AE67*KW$238+SPolie!$AE67*KW$239+SPgas!$AE67*KW$240+GeoEL!$AE65*KW$241+GeoVa!$AE65*KW$242+VP!$AE65*KW$243+Sol!$AE65*KW$244)</f>
        <v>51.961758989771241</v>
      </c>
      <c r="KX165" s="431">
        <f ca="1">IF(Sammenligning!$G$9="GJ",1,(1/3.6))*(AMV1træ!$AE71*KX$227+AMV1træBP!$AE67*KX$228+AMV3kul!$AE67*KX$229+AMV4træ!$AE67*KX$230+AMV4træBP!$AE67*KX$231+AVV1træ!$AE67*KX$232+AVV1kul!$AE67*KX$233+AVV2træ!$AE67*KX$234+AVV2halm!$AE67*KX$235+AVV2gasGT!$AE67*KX$236+KKV!$AE67*KX$237+HCVgas!$AE67*KX$238+SPolie!$AE67*KX$239+SPgas!$AE67*KX$240+GeoEL!$AE65*KX$241+GeoVa!$AE65*KX$242+VP!$AE65*KX$243+Sol!$AE65*KX$244)</f>
        <v>38.023403837251777</v>
      </c>
      <c r="KY165" s="431">
        <f ca="1">IF(Sammenligning!$G$9="GJ",1,(1/3.6))*(AMV1træ!$AE71*KY$227+AMV1træBP!$AE67*KY$228+AMV3kul!$AE67*KY$229+AMV4træ!$AE67*KY$230+AMV4træBP!$AE67*KY$231+AVV1træ!$AE67*KY$232+AVV1kul!$AE67*KY$233+AVV2træ!$AE67*KY$234+AVV2halm!$AE67*KY$235+AVV2gasGT!$AE67*KY$236+KKV!$AE67*KY$237+HCVgas!$AE67*KY$238+SPolie!$AE67*KY$239+SPgas!$AE67*KY$240+GeoEL!$AE65*KY$241+GeoVa!$AE65*KY$242+VP!$AE65*KY$243+Sol!$AE65*KY$244)</f>
        <v>24.953255794948483</v>
      </c>
      <c r="KZ165" s="431">
        <f ca="1">IF(Sammenligning!$G$9="GJ",1,(1/3.6))*(AMV1træ!$AE71*KZ$227+AMV1træBP!$AE67*KZ$228+AMV3kul!$AE67*KZ$229+AMV4træ!$AE67*KZ$230+AMV4træBP!$AE67*KZ$231+AVV1træ!$AE67*KZ$232+AVV1kul!$AE67*KZ$233+AVV2træ!$AE67*KZ$234+AVV2halm!$AE67*KZ$235+AVV2gasGT!$AE67*KZ$236+KKV!$AE67*KZ$237+HCVgas!$AE67*KZ$238+SPolie!$AE67*KZ$239+SPgas!$AE67*KZ$240+GeoEL!$AE65*KZ$241+GeoVa!$AE65*KZ$242+VP!$AE65*KZ$243+Sol!$AE65*KZ$244)</f>
        <v>17.802367152040507</v>
      </c>
      <c r="LA165" s="431">
        <f ca="1">IF(Sammenligning!$G$9="GJ",1,(1/3.6))*(AMV1træ!$AE71*LA$227+AMV1træBP!$AE67*LA$228+AMV3kul!$AE67*LA$229+AMV4træ!$AE67*LA$230+AMV4træBP!$AE67*LA$231+AVV1træ!$AE67*LA$232+AVV1kul!$AE67*LA$233+AVV2træ!$AE67*LA$234+AVV2halm!$AE67*LA$235+AVV2gasGT!$AE67*LA$236+KKV!$AE67*LA$237+HCVgas!$AE67*LA$238+SPolie!$AE67*LA$239+SPgas!$AE67*LA$240+GeoEL!$AE65*LA$241+GeoVa!$AE65*LA$242+VP!$AE65*LA$243+Sol!$AE65*LA$244)</f>
        <v>11.891104453240832</v>
      </c>
      <c r="LB165" s="431">
        <f ca="1">IF(Sammenligning!$G$9="GJ",1,(1/3.6))*(AMV1træ!$AE71*LB$227+AMV1træBP!$AE67*LB$228+AMV3kul!$AE67*LB$229+AMV4træ!$AE67*LB$230+AMV4træBP!$AE67*LB$231+AVV1træ!$AE67*LB$232+AVV1kul!$AE67*LB$233+AVV2træ!$AE67*LB$234+AVV2halm!$AE67*LB$235+AVV2gasGT!$AE67*LB$236+KKV!$AE67*LB$237+HCVgas!$AE67*LB$238+SPolie!$AE67*LB$239+SPgas!$AE67*LB$240+GeoEL!$AE65*LB$241+GeoVa!$AE65*LB$242+VP!$AE65*LB$243+Sol!$AE65*LB$244)</f>
        <v>2.8672560612355387</v>
      </c>
      <c r="LC165" s="431">
        <f ca="1">IF(Sammenligning!$G$9="GJ",1,(1/3.6))*(AMV1træ!$AE71*LC$227+AMV1træBP!$AE67*LC$228+AMV3kul!$AE67*LC$229+AMV4træ!$AE67*LC$230+AMV4træBP!$AE67*LC$231+AVV1træ!$AE67*LC$232+AVV1kul!$AE67*LC$233+AVV2træ!$AE67*LC$234+AVV2halm!$AE67*LC$235+AVV2gasGT!$AE67*LC$236+KKV!$AE67*LC$237+HCVgas!$AE67*LC$238+SPolie!$AE67*LC$239+SPgas!$AE67*LC$240+GeoEL!$AE65*LC$241+GeoVa!$AE65*LC$242+VP!$AE65*LC$243+Sol!$AE65*LC$244)</f>
        <v>14.709423807538974</v>
      </c>
      <c r="LD165" s="431">
        <f ca="1">IF(Sammenligning!$G$9="GJ",1,(1/3.6))*(AMV1træ!$AE71*LD$227+AMV1træBP!$AE67*LD$228+AMV3kul!$AE67*LD$229+AMV4træ!$AE67*LD$230+AMV4træBP!$AE67*LD$231+AVV1træ!$AE67*LD$232+AVV1kul!$AE67*LD$233+AVV2træ!$AE67*LD$234+AVV2halm!$AE67*LD$235+AVV2gasGT!$AE67*LD$236+KKV!$AE67*LD$237+HCVgas!$AE67*LD$238+SPolie!$AE67*LD$239+SPgas!$AE67*LD$240+GeoEL!$AE65*LD$241+GeoVa!$AE65*LD$242+VP!$AE65*LD$243+Sol!$AE65*LD$244)</f>
        <v>29.688096214145631</v>
      </c>
      <c r="LE165" s="431">
        <f ca="1">IF(Sammenligning!$G$9="GJ",1,(1/3.6))*(AMV1træ!$AE71*LE$227+AMV1træBP!$AE67*LE$228+AMV3kul!$AE67*LE$229+AMV4træ!$AE67*LE$230+AMV4træBP!$AE67*LE$231+AVV1træ!$AE67*LE$232+AVV1kul!$AE67*LE$233+AVV2træ!$AE67*LE$234+AVV2halm!$AE67*LE$235+AVV2gasGT!$AE67*LE$236+KKV!$AE67*LE$237+HCVgas!$AE67*LE$238+SPolie!$AE67*LE$239+SPgas!$AE67*LE$240+GeoEL!$AE65*LE$241+GeoVa!$AE65*LE$242+VP!$AE65*LE$243+Sol!$AE65*LE$244)</f>
        <v>45.175682186976502</v>
      </c>
      <c r="LF165" s="431">
        <f ca="1">IF(Sammenligning!$G$9="GJ",1,(1/3.6))*(AMV1træ!$AE71*LF$227+AMV1træBP!$AE67*LF$228+AMV3kul!$AE67*LF$229+AMV4træ!$AE67*LF$230+AMV4træBP!$AE67*LF$231+AVV1træ!$AE67*LF$232+AVV1kul!$AE67*LF$233+AVV2træ!$AE67*LF$234+AVV2halm!$AE67*LF$235+AVV2gasGT!$AE67*LF$236+KKV!$AE67*LF$237+HCVgas!$AE67*LF$238+SPolie!$AE67*LF$239+SPgas!$AE67*LF$240+GeoEL!$AE65*LF$241+GeoVa!$AE65*LF$242+VP!$AE65*LF$243+Sol!$AE65*LF$244)</f>
        <v>51.330291307761421</v>
      </c>
      <c r="LG165" s="431">
        <f ca="1">IF(Sammenligning!$G$9="GJ",1,(1/3.6))*(AMV1træ!$AF71*LG$227+AMV1træBP!$AF67*LG$228+AMV3kul!$AF67*LG$229+AMV4træ!$AF67*LG$230+AMV4træBP!$AF67*LG$231+AVV1træ!$AF67*LG$232+AVV1kul!$AF67*LG$233+AVV2træ!$AF67*LG$234+AVV2halm!$AF67*LG$235+AVV2gasGT!$AF67*LG$236+KKV!$AF67*LG$237+HCVgas!$AF67*LG$238+SPolie!$AF67*LG$239+SPgas!$AF67*LG$240+GeoEL!$AF65*LG$241+GeoVa!$AF65*LG$242+VP!$AF65*LG$243+Sol!$AF65*LG$244)</f>
        <v>64.118308142985313</v>
      </c>
      <c r="LH165" s="431">
        <f ca="1">IF(Sammenligning!$G$9="GJ",1,(1/3.6))*(AMV1træ!$AF71*LH$227+AMV1træBP!$AF67*LH$228+AMV3kul!$AF67*LH$229+AMV4træ!$AF67*LH$230+AMV4træBP!$AF67*LH$231+AVV1træ!$AF67*LH$232+AVV1kul!$AF67*LH$233+AVV2træ!$AF67*LH$234+AVV2halm!$AF67*LH$235+AVV2gasGT!$AF67*LH$236+KKV!$AF67*LH$237+HCVgas!$AF67*LH$238+SPolie!$AF67*LH$239+SPgas!$AF67*LH$240+GeoEL!$AF65*LH$241+GeoVa!$AF65*LH$242+VP!$AF65*LH$243+Sol!$AF65*LH$244)</f>
        <v>58.482367086570228</v>
      </c>
      <c r="LI165" s="431">
        <f ca="1">IF(Sammenligning!$G$9="GJ",1,(1/3.6))*(AMV1træ!$AF71*LI$227+AMV1træBP!$AF67*LI$228+AMV3kul!$AF67*LI$229+AMV4træ!$AF67*LI$230+AMV4træBP!$AF67*LI$231+AVV1træ!$AF67*LI$232+AVV1kul!$AF67*LI$233+AVV2træ!$AF67*LI$234+AVV2halm!$AF67*LI$235+AVV2gasGT!$AF67*LI$236+KKV!$AF67*LI$237+HCVgas!$AF67*LI$238+SPolie!$AF67*LI$239+SPgas!$AF67*LI$240+GeoEL!$AF65*LI$241+GeoVa!$AF65*LI$242+VP!$AF65*LI$243+Sol!$AF65*LI$244)</f>
        <v>52.458461091737064</v>
      </c>
      <c r="LJ165" s="431">
        <f ca="1">IF(Sammenligning!$G$9="GJ",1,(1/3.6))*(AMV1træ!$AF71*LJ$227+AMV1træBP!$AF67*LJ$228+AMV3kul!$AF67*LJ$229+AMV4træ!$AF67*LJ$230+AMV4træBP!$AF67*LJ$231+AVV1træ!$AF67*LJ$232+AVV1kul!$AF67*LJ$233+AVV2træ!$AF67*LJ$234+AVV2halm!$AF67*LJ$235+AVV2gasGT!$AF67*LJ$236+KKV!$AF67*LJ$237+HCVgas!$AF67*LJ$238+SPolie!$AF67*LJ$239+SPgas!$AF67*LJ$240+GeoEL!$AF65*LJ$241+GeoVa!$AF65*LJ$242+VP!$AF65*LJ$243+Sol!$AF65*LJ$244)</f>
        <v>38.360473593965509</v>
      </c>
      <c r="LK165" s="431">
        <f ca="1">IF(Sammenligning!$G$9="GJ",1,(1/3.6))*(AMV1træ!$AF71*LK$227+AMV1træBP!$AF67*LK$228+AMV3kul!$AF67*LK$229+AMV4træ!$AF67*LK$230+AMV4træBP!$AF67*LK$231+AVV1træ!$AF67*LK$232+AVV1kul!$AF67*LK$233+AVV2træ!$AF67*LK$234+AVV2halm!$AF67*LK$235+AVV2gasGT!$AF67*LK$236+KKV!$AF67*LK$237+HCVgas!$AF67*LK$238+SPolie!$AF67*LK$239+SPgas!$AF67*LK$240+GeoEL!$AF65*LK$241+GeoVa!$AF65*LK$242+VP!$AF65*LK$243+Sol!$AF65*LK$244)</f>
        <v>26.038346386300233</v>
      </c>
      <c r="LL165" s="431">
        <f ca="1">IF(Sammenligning!$G$9="GJ",1,(1/3.6))*(AMV1træ!$AF71*LL$227+AMV1træBP!$AF67*LL$228+AMV3kul!$AF67*LL$229+AMV4træ!$AF67*LL$230+AMV4træBP!$AF67*LL$231+AVV1træ!$AF67*LL$232+AVV1kul!$AF67*LL$233+AVV2træ!$AF67*LL$234+AVV2halm!$AF67*LL$235+AVV2gasGT!$AF67*LL$236+KKV!$AF67*LL$237+HCVgas!$AF67*LL$238+SPolie!$AF67*LL$239+SPgas!$AF67*LL$240+GeoEL!$AF65*LL$241+GeoVa!$AF65*LL$242+VP!$AF65*LL$243+Sol!$AF65*LL$244)</f>
        <v>18.467514593392156</v>
      </c>
      <c r="LM165" s="431">
        <f ca="1">IF(Sammenligning!$G$9="GJ",1,(1/3.6))*(AMV1træ!$AF71*LM$227+AMV1træBP!$AF67*LM$228+AMV3kul!$AF67*LM$229+AMV4træ!$AF67*LM$230+AMV4træBP!$AF67*LM$231+AVV1træ!$AF67*LM$232+AVV1kul!$AF67*LM$233+AVV2træ!$AF67*LM$234+AVV2halm!$AF67*LM$235+AVV2gasGT!$AF67*LM$236+KKV!$AF67*LM$237+HCVgas!$AF67*LM$238+SPolie!$AF67*LM$239+SPgas!$AF67*LM$240+GeoEL!$AF65*LM$241+GeoVa!$AF65*LM$242+VP!$AF65*LM$243+Sol!$AF65*LM$244)</f>
        <v>12.307488827277604</v>
      </c>
      <c r="LN165" s="431">
        <f ca="1">IF(Sammenligning!$G$9="GJ",1,(1/3.6))*(AMV1træ!$AF71*LN$227+AMV1træBP!$AF67*LN$228+AMV3kul!$AF67*LN$229+AMV4træ!$AF67*LN$230+AMV4træBP!$AF67*LN$231+AVV1træ!$AF67*LN$232+AVV1kul!$AF67*LN$233+AVV2træ!$AF67*LN$234+AVV2halm!$AF67*LN$235+AVV2gasGT!$AF67*LN$236+KKV!$AF67*LN$237+HCVgas!$AF67*LN$238+SPolie!$AF67*LN$239+SPgas!$AF67*LN$240+GeoEL!$AF65*LN$241+GeoVa!$AF65*LN$242+VP!$AF65*LN$243+Sol!$AF65*LN$244)</f>
        <v>2.8311204366796634</v>
      </c>
      <c r="LO165" s="431">
        <f ca="1">IF(Sammenligning!$G$9="GJ",1,(1/3.6))*(AMV1træ!$AF71*LO$227+AMV1træBP!$AF67*LO$228+AMV3kul!$AF67*LO$229+AMV4træ!$AF67*LO$230+AMV4træBP!$AF67*LO$231+AVV1træ!$AF67*LO$232+AVV1kul!$AF67*LO$233+AVV2træ!$AF67*LO$234+AVV2halm!$AF67*LO$235+AVV2gasGT!$AF67*LO$236+KKV!$AF67*LO$237+HCVgas!$AF67*LO$238+SPolie!$AF67*LO$239+SPgas!$AF67*LO$240+GeoEL!$AF65*LO$241+GeoVa!$AF65*LO$242+VP!$AF65*LO$243+Sol!$AF65*LO$244)</f>
        <v>14.589979670134911</v>
      </c>
      <c r="LP165" s="431">
        <f ca="1">IF(Sammenligning!$G$9="GJ",1,(1/3.6))*(AMV1træ!$AF71*LP$227+AMV1træBP!$AF67*LP$228+AMV3kul!$AF67*LP$229+AMV4træ!$AF67*LP$230+AMV4træBP!$AF67*LP$231+AVV1træ!$AF67*LP$232+AVV1kul!$AF67*LP$233+AVV2træ!$AF67*LP$234+AVV2halm!$AF67*LP$235+AVV2gasGT!$AF67*LP$236+KKV!$AF67*LP$237+HCVgas!$AF67*LP$238+SPolie!$AF67*LP$239+SPgas!$AF67*LP$240+GeoEL!$AF65*LP$241+GeoVa!$AF65*LP$242+VP!$AF65*LP$243+Sol!$AF65*LP$244)</f>
        <v>30.411509798210876</v>
      </c>
      <c r="LQ165" s="431">
        <f ca="1">IF(Sammenligning!$G$9="GJ",1,(1/3.6))*(AMV1træ!$AF71*LQ$227+AMV1træBP!$AF67*LQ$228+AMV3kul!$AF67*LQ$229+AMV4træ!$AF67*LQ$230+AMV4træBP!$AF67*LQ$231+AVV1træ!$AF67*LQ$232+AVV1kul!$AF67*LQ$233+AVV2træ!$AF67*LQ$234+AVV2halm!$AF67*LQ$235+AVV2gasGT!$AF67*LQ$236+KKV!$AF67*LQ$237+HCVgas!$AF67*LQ$238+SPolie!$AF67*LQ$239+SPgas!$AF67*LQ$240+GeoEL!$AF65*LQ$241+GeoVa!$AF65*LQ$242+VP!$AF65*LQ$243+Sol!$AF65*LQ$244)</f>
        <v>46.4282082370447</v>
      </c>
      <c r="LR165" s="431">
        <f ca="1">IF(Sammenligning!$G$9="GJ",1,(1/3.6))*(AMV1træ!$AF71*LR$227+AMV1træBP!$AF67*LR$228+AMV3kul!$AF67*LR$229+AMV4træ!$AF67*LR$230+AMV4træBP!$AF67*LR$231+AVV1træ!$AF67*LR$232+AVV1kul!$AF67*LR$233+AVV2træ!$AF67*LR$234+AVV2halm!$AF67*LR$235+AVV2gasGT!$AF67*LR$236+KKV!$AF67*LR$237+HCVgas!$AF67*LR$238+SPolie!$AF67*LR$239+SPgas!$AF67*LR$240+GeoEL!$AF65*LR$241+GeoVa!$AF65*LR$242+VP!$AF65*LR$243+Sol!$AF65*LR$244)</f>
        <v>51.700875474324917</v>
      </c>
      <c r="LT165" s="217">
        <f ca="1">SUM(LU165:MS165)</f>
        <v>7825.8459231490842</v>
      </c>
      <c r="LU165" s="217">
        <f t="shared" ref="LU165:MS165" ca="1" si="179">ABS(SUMIF($AE$5:$LR$5,LU$277,$AE165:$LR165)-E165)</f>
        <v>350.28108427757275</v>
      </c>
      <c r="LV165" s="217">
        <f t="shared" ca="1" si="179"/>
        <v>317.84653293843513</v>
      </c>
      <c r="LW165" s="217">
        <f t="shared" ca="1" si="179"/>
        <v>352.51509578336879</v>
      </c>
      <c r="LX165" s="217">
        <f t="shared" ca="1" si="179"/>
        <v>334.31956408256173</v>
      </c>
      <c r="LY165" s="217">
        <f t="shared" ca="1" si="179"/>
        <v>248.73533667257183</v>
      </c>
      <c r="LZ165" s="217">
        <f t="shared" ca="1" si="179"/>
        <v>257.74121392306159</v>
      </c>
      <c r="MA165" s="217">
        <f t="shared" ca="1" si="179"/>
        <v>266.81612938266886</v>
      </c>
      <c r="MB165" s="217">
        <f t="shared" ca="1" si="179"/>
        <v>262.90347603017875</v>
      </c>
      <c r="MC165" s="217">
        <f t="shared" ca="1" si="179"/>
        <v>263.25823223813768</v>
      </c>
      <c r="MD165" s="217">
        <f t="shared" ca="1" si="179"/>
        <v>263.49320771397271</v>
      </c>
      <c r="ME165" s="217">
        <f t="shared" ca="1" si="179"/>
        <v>275.25147913699863</v>
      </c>
      <c r="MF165" s="217">
        <f t="shared" ca="1" si="179"/>
        <v>280.04033903907958</v>
      </c>
      <c r="MG165" s="217">
        <f t="shared" ca="1" si="179"/>
        <v>284.91035527068539</v>
      </c>
      <c r="MH165" s="217">
        <f t="shared" ca="1" si="179"/>
        <v>297.24146095421236</v>
      </c>
      <c r="MI165" s="217">
        <f t="shared" ca="1" si="179"/>
        <v>302.34190301669832</v>
      </c>
      <c r="MJ165" s="217">
        <f t="shared" ca="1" si="179"/>
        <v>319.09782640054181</v>
      </c>
      <c r="MK165" s="217">
        <f t="shared" ca="1" si="179"/>
        <v>324.83083771370724</v>
      </c>
      <c r="ML165" s="217">
        <f t="shared" ca="1" si="179"/>
        <v>337.79480484351626</v>
      </c>
      <c r="MM165" s="217">
        <f t="shared" ca="1" si="179"/>
        <v>336.02301119274227</v>
      </c>
      <c r="MN165" s="217">
        <f t="shared" ca="1" si="179"/>
        <v>348.80930730041064</v>
      </c>
      <c r="MO165" s="217">
        <f t="shared" ca="1" si="179"/>
        <v>348.98698998824307</v>
      </c>
      <c r="MP165" s="217">
        <f t="shared" ca="1" si="179"/>
        <v>354.59901170721525</v>
      </c>
      <c r="MQ165" s="217">
        <f t="shared" ca="1" si="179"/>
        <v>360.24479927517092</v>
      </c>
      <c r="MR165" s="217">
        <f t="shared" ca="1" si="179"/>
        <v>365.98585120277119</v>
      </c>
      <c r="MS165" s="217">
        <f t="shared" ca="1" si="179"/>
        <v>371.77807306456123</v>
      </c>
    </row>
    <row r="166" spans="2:357" hidden="1">
      <c r="B166" s="3"/>
      <c r="C166" s="24"/>
      <c r="E166" s="431"/>
      <c r="F166" s="431"/>
      <c r="G166" s="431"/>
      <c r="H166" s="431"/>
      <c r="I166" s="431"/>
      <c r="J166" s="431"/>
      <c r="K166" s="431"/>
      <c r="L166" s="431"/>
      <c r="M166" s="431"/>
      <c r="N166" s="431"/>
      <c r="O166" s="431"/>
      <c r="P166" s="431"/>
      <c r="Q166" s="431"/>
      <c r="R166" s="431"/>
      <c r="S166" s="431"/>
      <c r="T166" s="431"/>
      <c r="U166" s="431"/>
      <c r="V166" s="431"/>
      <c r="W166" s="431"/>
      <c r="X166" s="431"/>
      <c r="Y166" s="431"/>
      <c r="Z166" s="431"/>
      <c r="AA166" s="431"/>
      <c r="AB166" s="431"/>
      <c r="AC166" s="431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431"/>
    </row>
    <row r="167" spans="2:357" hidden="1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</row>
    <row r="168" spans="2:357" ht="21.6" hidden="1" thickBot="1">
      <c r="B168" s="3"/>
      <c r="C168" s="352" t="s">
        <v>446</v>
      </c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157"/>
    </row>
    <row r="169" spans="2:357" ht="15" hidden="1" thickTop="1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</row>
    <row r="170" spans="2:357" hidden="1">
      <c r="B170" s="3"/>
      <c r="C170" s="184" t="s">
        <v>271</v>
      </c>
      <c r="D170" s="184"/>
      <c r="E170" s="184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  <c r="AA170" s="184"/>
      <c r="AB170" s="184"/>
      <c r="AC170" s="184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184"/>
      <c r="LT170" s="80" t="s">
        <v>808</v>
      </c>
    </row>
    <row r="171" spans="2:357" hidden="1">
      <c r="B171" s="3"/>
      <c r="C171" s="267" t="s">
        <v>209</v>
      </c>
      <c r="D171" s="267">
        <v>2015</v>
      </c>
      <c r="E171" s="267">
        <v>2016</v>
      </c>
      <c r="F171" s="267">
        <v>2017</v>
      </c>
      <c r="G171" s="267">
        <v>2018</v>
      </c>
      <c r="H171" s="267">
        <v>2019</v>
      </c>
      <c r="I171" s="267">
        <v>2020</v>
      </c>
      <c r="J171" s="267">
        <v>2021</v>
      </c>
      <c r="K171" s="267">
        <v>2022</v>
      </c>
      <c r="L171" s="267">
        <v>2023</v>
      </c>
      <c r="M171" s="267">
        <v>2024</v>
      </c>
      <c r="N171" s="267">
        <v>2025</v>
      </c>
      <c r="O171" s="267">
        <v>2026</v>
      </c>
      <c r="P171" s="267">
        <v>2027</v>
      </c>
      <c r="Q171" s="267">
        <v>2028</v>
      </c>
      <c r="R171" s="267">
        <v>2029</v>
      </c>
      <c r="S171" s="267">
        <v>2030</v>
      </c>
      <c r="T171" s="267">
        <v>2031</v>
      </c>
      <c r="U171" s="267">
        <v>2032</v>
      </c>
      <c r="V171" s="267">
        <v>2033</v>
      </c>
      <c r="W171" s="267">
        <v>2034</v>
      </c>
      <c r="X171" s="267">
        <v>2035</v>
      </c>
      <c r="Y171" s="267">
        <v>2036</v>
      </c>
      <c r="Z171" s="267">
        <v>2037</v>
      </c>
      <c r="AA171" s="267">
        <v>2038</v>
      </c>
      <c r="AB171" s="267">
        <v>2039</v>
      </c>
      <c r="AC171" s="267">
        <v>2040</v>
      </c>
      <c r="AD171" s="3"/>
      <c r="AE171" s="267" t="s">
        <v>510</v>
      </c>
      <c r="AF171" s="267" t="s">
        <v>511</v>
      </c>
      <c r="AG171" s="267" t="s">
        <v>512</v>
      </c>
      <c r="AH171" s="267" t="s">
        <v>513</v>
      </c>
      <c r="AI171" s="267" t="s">
        <v>514</v>
      </c>
      <c r="AJ171" s="267" t="s">
        <v>515</v>
      </c>
      <c r="AK171" s="267" t="s">
        <v>516</v>
      </c>
      <c r="AL171" s="267" t="s">
        <v>517</v>
      </c>
      <c r="AM171" s="267" t="s">
        <v>518</v>
      </c>
      <c r="AN171" s="267" t="s">
        <v>519</v>
      </c>
      <c r="AO171" s="267" t="s">
        <v>520</v>
      </c>
      <c r="AP171" s="267" t="s">
        <v>521</v>
      </c>
      <c r="AQ171" s="267" t="s">
        <v>522</v>
      </c>
      <c r="AR171" s="267" t="s">
        <v>523</v>
      </c>
      <c r="AS171" s="267" t="s">
        <v>524</v>
      </c>
      <c r="AT171" s="267" t="s">
        <v>525</v>
      </c>
      <c r="AU171" s="267" t="s">
        <v>526</v>
      </c>
      <c r="AV171" s="267" t="s">
        <v>527</v>
      </c>
      <c r="AW171" s="267" t="s">
        <v>528</v>
      </c>
      <c r="AX171" s="267" t="s">
        <v>529</v>
      </c>
      <c r="AY171" s="267" t="s">
        <v>530</v>
      </c>
      <c r="AZ171" s="267" t="s">
        <v>531</v>
      </c>
      <c r="BA171" s="267" t="s">
        <v>532</v>
      </c>
      <c r="BB171" s="267" t="s">
        <v>533</v>
      </c>
      <c r="BC171" s="267" t="s">
        <v>508</v>
      </c>
      <c r="BD171" s="267" t="s">
        <v>509</v>
      </c>
      <c r="BE171" s="267" t="s">
        <v>534</v>
      </c>
      <c r="BF171" s="267" t="s">
        <v>535</v>
      </c>
      <c r="BG171" s="267" t="s">
        <v>536</v>
      </c>
      <c r="BH171" s="267" t="s">
        <v>537</v>
      </c>
      <c r="BI171" s="267" t="s">
        <v>538</v>
      </c>
      <c r="BJ171" s="267" t="s">
        <v>539</v>
      </c>
      <c r="BK171" s="267" t="s">
        <v>540</v>
      </c>
      <c r="BL171" s="267" t="s">
        <v>541</v>
      </c>
      <c r="BM171" s="267" t="s">
        <v>542</v>
      </c>
      <c r="BN171" s="267" t="s">
        <v>543</v>
      </c>
      <c r="BO171" s="18" t="s">
        <v>544</v>
      </c>
      <c r="BP171" s="18" t="s">
        <v>545</v>
      </c>
      <c r="BQ171" s="18" t="s">
        <v>546</v>
      </c>
      <c r="BR171" s="18" t="s">
        <v>547</v>
      </c>
      <c r="BS171" s="18" t="s">
        <v>548</v>
      </c>
      <c r="BT171" s="18" t="s">
        <v>549</v>
      </c>
      <c r="BU171" s="18" t="s">
        <v>550</v>
      </c>
      <c r="BV171" s="18" t="s">
        <v>551</v>
      </c>
      <c r="BW171" s="18" t="s">
        <v>552</v>
      </c>
      <c r="BX171" s="18" t="s">
        <v>553</v>
      </c>
      <c r="BY171" s="18" t="s">
        <v>554</v>
      </c>
      <c r="BZ171" s="18" t="s">
        <v>555</v>
      </c>
      <c r="CA171" s="267" t="s">
        <v>556</v>
      </c>
      <c r="CB171" s="267" t="s">
        <v>557</v>
      </c>
      <c r="CC171" s="267" t="s">
        <v>558</v>
      </c>
      <c r="CD171" s="267" t="s">
        <v>559</v>
      </c>
      <c r="CE171" s="267" t="s">
        <v>560</v>
      </c>
      <c r="CF171" s="267" t="s">
        <v>561</v>
      </c>
      <c r="CG171" s="267" t="s">
        <v>562</v>
      </c>
      <c r="CH171" s="267" t="s">
        <v>563</v>
      </c>
      <c r="CI171" s="267" t="s">
        <v>564</v>
      </c>
      <c r="CJ171" s="267" t="s">
        <v>565</v>
      </c>
      <c r="CK171" s="267" t="s">
        <v>566</v>
      </c>
      <c r="CL171" s="267" t="s">
        <v>567</v>
      </c>
      <c r="CM171" s="267" t="s">
        <v>568</v>
      </c>
      <c r="CN171" s="267" t="s">
        <v>569</v>
      </c>
      <c r="CO171" s="267" t="s">
        <v>570</v>
      </c>
      <c r="CP171" s="267" t="s">
        <v>571</v>
      </c>
      <c r="CQ171" s="267" t="s">
        <v>572</v>
      </c>
      <c r="CR171" s="267" t="s">
        <v>573</v>
      </c>
      <c r="CS171" s="267" t="s">
        <v>574</v>
      </c>
      <c r="CT171" s="267" t="s">
        <v>575</v>
      </c>
      <c r="CU171" s="267" t="s">
        <v>576</v>
      </c>
      <c r="CV171" s="267" t="s">
        <v>577</v>
      </c>
      <c r="CW171" s="267" t="s">
        <v>578</v>
      </c>
      <c r="CX171" s="267" t="s">
        <v>579</v>
      </c>
      <c r="CY171" s="267" t="s">
        <v>580</v>
      </c>
      <c r="CZ171" s="267" t="s">
        <v>581</v>
      </c>
      <c r="DA171" s="267" t="s">
        <v>582</v>
      </c>
      <c r="DB171" s="267" t="s">
        <v>583</v>
      </c>
      <c r="DC171" s="267" t="s">
        <v>584</v>
      </c>
      <c r="DD171" s="267" t="s">
        <v>585</v>
      </c>
      <c r="DE171" s="267" t="s">
        <v>586</v>
      </c>
      <c r="DF171" s="267" t="s">
        <v>587</v>
      </c>
      <c r="DG171" s="267" t="s">
        <v>588</v>
      </c>
      <c r="DH171" s="267" t="s">
        <v>589</v>
      </c>
      <c r="DI171" s="267" t="s">
        <v>590</v>
      </c>
      <c r="DJ171" s="267" t="s">
        <v>591</v>
      </c>
      <c r="DK171" s="267" t="s">
        <v>592</v>
      </c>
      <c r="DL171" s="267" t="s">
        <v>593</v>
      </c>
      <c r="DM171" s="267" t="s">
        <v>594</v>
      </c>
      <c r="DN171" s="267" t="s">
        <v>595</v>
      </c>
      <c r="DO171" s="267" t="s">
        <v>596</v>
      </c>
      <c r="DP171" s="267" t="s">
        <v>597</v>
      </c>
      <c r="DQ171" s="267" t="s">
        <v>598</v>
      </c>
      <c r="DR171" s="267" t="s">
        <v>599</v>
      </c>
      <c r="DS171" s="267" t="s">
        <v>600</v>
      </c>
      <c r="DT171" s="267" t="s">
        <v>601</v>
      </c>
      <c r="DU171" s="267" t="s">
        <v>602</v>
      </c>
      <c r="DV171" s="267" t="s">
        <v>603</v>
      </c>
      <c r="DW171" s="267" t="s">
        <v>604</v>
      </c>
      <c r="DX171" s="267" t="s">
        <v>605</v>
      </c>
      <c r="DY171" s="267" t="s">
        <v>606</v>
      </c>
      <c r="DZ171" s="267" t="s">
        <v>607</v>
      </c>
      <c r="EA171" s="267" t="s">
        <v>608</v>
      </c>
      <c r="EB171" s="267" t="s">
        <v>609</v>
      </c>
      <c r="EC171" s="267" t="s">
        <v>610</v>
      </c>
      <c r="ED171" s="267" t="s">
        <v>611</v>
      </c>
      <c r="EE171" s="267" t="s">
        <v>612</v>
      </c>
      <c r="EF171" s="267" t="s">
        <v>613</v>
      </c>
      <c r="EG171" s="267" t="s">
        <v>614</v>
      </c>
      <c r="EH171" s="267" t="s">
        <v>615</v>
      </c>
      <c r="EI171" s="267" t="s">
        <v>616</v>
      </c>
      <c r="EJ171" s="267" t="s">
        <v>617</v>
      </c>
      <c r="EK171" s="267" t="s">
        <v>618</v>
      </c>
      <c r="EL171" s="267" t="s">
        <v>619</v>
      </c>
      <c r="EM171" s="267" t="s">
        <v>620</v>
      </c>
      <c r="EN171" s="267" t="s">
        <v>621</v>
      </c>
      <c r="EO171" s="267" t="s">
        <v>622</v>
      </c>
      <c r="EP171" s="267" t="s">
        <v>623</v>
      </c>
      <c r="EQ171" s="267" t="s">
        <v>624</v>
      </c>
      <c r="ER171" s="267" t="s">
        <v>625</v>
      </c>
      <c r="ES171" s="267" t="s">
        <v>626</v>
      </c>
      <c r="ET171" s="267" t="s">
        <v>627</v>
      </c>
      <c r="EU171" s="267" t="s">
        <v>628</v>
      </c>
      <c r="EV171" s="267" t="s">
        <v>629</v>
      </c>
      <c r="EW171" s="267" t="s">
        <v>630</v>
      </c>
      <c r="EX171" s="267" t="s">
        <v>631</v>
      </c>
      <c r="EY171" s="267" t="s">
        <v>632</v>
      </c>
      <c r="EZ171" s="267" t="s">
        <v>633</v>
      </c>
      <c r="FA171" s="267" t="s">
        <v>634</v>
      </c>
      <c r="FB171" s="267" t="s">
        <v>635</v>
      </c>
      <c r="FC171" s="267" t="s">
        <v>636</v>
      </c>
      <c r="FD171" s="267" t="s">
        <v>637</v>
      </c>
      <c r="FE171" s="267" t="s">
        <v>638</v>
      </c>
      <c r="FF171" s="267" t="s">
        <v>639</v>
      </c>
      <c r="FG171" s="267" t="s">
        <v>640</v>
      </c>
      <c r="FH171" s="267" t="s">
        <v>641</v>
      </c>
      <c r="FI171" s="267" t="s">
        <v>642</v>
      </c>
      <c r="FJ171" s="267" t="s">
        <v>643</v>
      </c>
      <c r="FK171" s="267" t="s">
        <v>644</v>
      </c>
      <c r="FL171" s="267" t="s">
        <v>645</v>
      </c>
      <c r="FM171" s="267" t="s">
        <v>646</v>
      </c>
      <c r="FN171" s="267" t="s">
        <v>647</v>
      </c>
      <c r="FO171" s="267" t="s">
        <v>648</v>
      </c>
      <c r="FP171" s="267" t="s">
        <v>649</v>
      </c>
      <c r="FQ171" s="267" t="s">
        <v>650</v>
      </c>
      <c r="FR171" s="267" t="s">
        <v>651</v>
      </c>
      <c r="FS171" s="267" t="s">
        <v>652</v>
      </c>
      <c r="FT171" s="267" t="s">
        <v>653</v>
      </c>
      <c r="FU171" s="267" t="s">
        <v>654</v>
      </c>
      <c r="FV171" s="267" t="s">
        <v>655</v>
      </c>
      <c r="FW171" s="267" t="s">
        <v>656</v>
      </c>
      <c r="FX171" s="267" t="s">
        <v>657</v>
      </c>
      <c r="FY171" s="267" t="s">
        <v>658</v>
      </c>
      <c r="FZ171" s="267" t="s">
        <v>659</v>
      </c>
      <c r="GA171" s="267" t="s">
        <v>660</v>
      </c>
      <c r="GB171" s="267" t="s">
        <v>661</v>
      </c>
      <c r="GC171" s="267" t="s">
        <v>662</v>
      </c>
      <c r="GD171" s="267" t="s">
        <v>663</v>
      </c>
      <c r="GE171" s="267" t="s">
        <v>664</v>
      </c>
      <c r="GF171" s="267" t="s">
        <v>665</v>
      </c>
      <c r="GG171" s="267" t="s">
        <v>666</v>
      </c>
      <c r="GH171" s="267" t="s">
        <v>667</v>
      </c>
      <c r="GI171" s="267" t="s">
        <v>668</v>
      </c>
      <c r="GJ171" s="267" t="s">
        <v>669</v>
      </c>
      <c r="GK171" s="267" t="s">
        <v>670</v>
      </c>
      <c r="GL171" s="267" t="s">
        <v>671</v>
      </c>
      <c r="GM171" s="267" t="s">
        <v>672</v>
      </c>
      <c r="GN171" s="267" t="s">
        <v>673</v>
      </c>
      <c r="GO171" s="267" t="s">
        <v>674</v>
      </c>
      <c r="GP171" s="267" t="s">
        <v>675</v>
      </c>
      <c r="GQ171" s="267" t="s">
        <v>676</v>
      </c>
      <c r="GR171" s="267" t="s">
        <v>677</v>
      </c>
      <c r="GS171" s="267" t="s">
        <v>678</v>
      </c>
      <c r="GT171" s="267" t="s">
        <v>679</v>
      </c>
      <c r="GU171" s="267" t="s">
        <v>680</v>
      </c>
      <c r="GV171" s="267" t="s">
        <v>681</v>
      </c>
      <c r="GW171" s="267" t="s">
        <v>682</v>
      </c>
      <c r="GX171" s="267" t="s">
        <v>683</v>
      </c>
      <c r="GY171" s="267" t="s">
        <v>684</v>
      </c>
      <c r="GZ171" s="267" t="s">
        <v>685</v>
      </c>
      <c r="HA171" s="267" t="s">
        <v>686</v>
      </c>
      <c r="HB171" s="267" t="s">
        <v>687</v>
      </c>
      <c r="HC171" s="267" t="s">
        <v>688</v>
      </c>
      <c r="HD171" s="267" t="s">
        <v>689</v>
      </c>
      <c r="HE171" s="267" t="s">
        <v>690</v>
      </c>
      <c r="HF171" s="267" t="s">
        <v>691</v>
      </c>
      <c r="HG171" s="267" t="s">
        <v>692</v>
      </c>
      <c r="HH171" s="267" t="s">
        <v>693</v>
      </c>
      <c r="HI171" s="267" t="s">
        <v>694</v>
      </c>
      <c r="HJ171" s="267" t="s">
        <v>695</v>
      </c>
      <c r="HK171" s="267" t="s">
        <v>696</v>
      </c>
      <c r="HL171" s="267" t="s">
        <v>697</v>
      </c>
      <c r="HM171" s="267" t="s">
        <v>698</v>
      </c>
      <c r="HN171" s="267" t="s">
        <v>699</v>
      </c>
      <c r="HO171" s="267" t="s">
        <v>700</v>
      </c>
      <c r="HP171" s="267" t="s">
        <v>701</v>
      </c>
      <c r="HQ171" s="267" t="s">
        <v>702</v>
      </c>
      <c r="HR171" s="267" t="s">
        <v>703</v>
      </c>
      <c r="HS171" s="267" t="s">
        <v>704</v>
      </c>
      <c r="HT171" s="267" t="s">
        <v>705</v>
      </c>
      <c r="HU171" s="267" t="s">
        <v>706</v>
      </c>
      <c r="HV171" s="267" t="s">
        <v>707</v>
      </c>
      <c r="HW171" s="267" t="s">
        <v>708</v>
      </c>
      <c r="HX171" s="267" t="s">
        <v>709</v>
      </c>
      <c r="HY171" s="267" t="s">
        <v>710</v>
      </c>
      <c r="HZ171" s="267" t="s">
        <v>711</v>
      </c>
      <c r="IA171" s="267" t="s">
        <v>712</v>
      </c>
      <c r="IB171" s="267" t="s">
        <v>713</v>
      </c>
      <c r="IC171" s="267" t="s">
        <v>714</v>
      </c>
      <c r="ID171" s="267" t="s">
        <v>715</v>
      </c>
      <c r="IE171" s="267" t="s">
        <v>716</v>
      </c>
      <c r="IF171" s="267" t="s">
        <v>717</v>
      </c>
      <c r="IG171" s="267" t="s">
        <v>718</v>
      </c>
      <c r="IH171" s="267" t="s">
        <v>719</v>
      </c>
      <c r="II171" s="267" t="s">
        <v>720</v>
      </c>
      <c r="IJ171" s="267" t="s">
        <v>721</v>
      </c>
      <c r="IK171" s="267" t="s">
        <v>722</v>
      </c>
      <c r="IL171" s="267" t="s">
        <v>723</v>
      </c>
      <c r="IM171" s="267" t="s">
        <v>724</v>
      </c>
      <c r="IN171" s="267" t="s">
        <v>725</v>
      </c>
      <c r="IO171" s="267" t="s">
        <v>726</v>
      </c>
      <c r="IP171" s="267" t="s">
        <v>727</v>
      </c>
      <c r="IQ171" s="267" t="s">
        <v>728</v>
      </c>
      <c r="IR171" s="267" t="s">
        <v>729</v>
      </c>
      <c r="IS171" s="267" t="s">
        <v>730</v>
      </c>
      <c r="IT171" s="267" t="s">
        <v>731</v>
      </c>
      <c r="IU171" s="267" t="s">
        <v>732</v>
      </c>
      <c r="IV171" s="267" t="s">
        <v>733</v>
      </c>
      <c r="IW171" s="267" t="s">
        <v>734</v>
      </c>
      <c r="IX171" s="267" t="s">
        <v>735</v>
      </c>
      <c r="IY171" s="267" t="s">
        <v>736</v>
      </c>
      <c r="IZ171" s="267" t="s">
        <v>737</v>
      </c>
      <c r="JA171" s="267" t="s">
        <v>738</v>
      </c>
      <c r="JB171" s="267" t="s">
        <v>739</v>
      </c>
      <c r="JC171" s="267" t="s">
        <v>740</v>
      </c>
      <c r="JD171" s="267" t="s">
        <v>741</v>
      </c>
      <c r="JE171" s="267" t="s">
        <v>742</v>
      </c>
      <c r="JF171" s="267" t="s">
        <v>743</v>
      </c>
      <c r="JG171" s="267" t="s">
        <v>744</v>
      </c>
      <c r="JH171" s="267" t="s">
        <v>745</v>
      </c>
      <c r="JI171" s="267" t="s">
        <v>746</v>
      </c>
      <c r="JJ171" s="267" t="s">
        <v>747</v>
      </c>
      <c r="JK171" s="267" t="s">
        <v>748</v>
      </c>
      <c r="JL171" s="267" t="s">
        <v>749</v>
      </c>
      <c r="JM171" s="267" t="s">
        <v>750</v>
      </c>
      <c r="JN171" s="267" t="s">
        <v>751</v>
      </c>
      <c r="JO171" s="267" t="s">
        <v>752</v>
      </c>
      <c r="JP171" s="267" t="s">
        <v>753</v>
      </c>
      <c r="JQ171" s="267" t="s">
        <v>754</v>
      </c>
      <c r="JR171" s="267" t="s">
        <v>755</v>
      </c>
      <c r="JS171" s="267" t="s">
        <v>756</v>
      </c>
      <c r="JT171" s="267" t="s">
        <v>757</v>
      </c>
      <c r="JU171" s="267" t="s">
        <v>758</v>
      </c>
      <c r="JV171" s="267" t="s">
        <v>759</v>
      </c>
      <c r="JW171" s="267" t="s">
        <v>760</v>
      </c>
      <c r="JX171" s="267" t="s">
        <v>761</v>
      </c>
      <c r="JY171" s="267" t="s">
        <v>762</v>
      </c>
      <c r="JZ171" s="267" t="s">
        <v>763</v>
      </c>
      <c r="KA171" s="267" t="s">
        <v>764</v>
      </c>
      <c r="KB171" s="267" t="s">
        <v>765</v>
      </c>
      <c r="KC171" s="267" t="s">
        <v>766</v>
      </c>
      <c r="KD171" s="267" t="s">
        <v>767</v>
      </c>
      <c r="KE171" s="267" t="s">
        <v>768</v>
      </c>
      <c r="KF171" s="267" t="s">
        <v>769</v>
      </c>
      <c r="KG171" s="267" t="s">
        <v>770</v>
      </c>
      <c r="KH171" s="267" t="s">
        <v>771</v>
      </c>
      <c r="KI171" s="267" t="s">
        <v>772</v>
      </c>
      <c r="KJ171" s="267" t="s">
        <v>773</v>
      </c>
      <c r="KK171" s="267" t="s">
        <v>774</v>
      </c>
      <c r="KL171" s="267" t="s">
        <v>775</v>
      </c>
      <c r="KM171" s="267" t="s">
        <v>776</v>
      </c>
      <c r="KN171" s="267" t="s">
        <v>777</v>
      </c>
      <c r="KO171" s="267" t="s">
        <v>778</v>
      </c>
      <c r="KP171" s="267" t="s">
        <v>779</v>
      </c>
      <c r="KQ171" s="267" t="s">
        <v>780</v>
      </c>
      <c r="KR171" s="267" t="s">
        <v>781</v>
      </c>
      <c r="KS171" s="267" t="s">
        <v>782</v>
      </c>
      <c r="KT171" s="267" t="s">
        <v>783</v>
      </c>
      <c r="KU171" s="267" t="s">
        <v>784</v>
      </c>
      <c r="KV171" s="267" t="s">
        <v>785</v>
      </c>
      <c r="KW171" s="267" t="s">
        <v>786</v>
      </c>
      <c r="KX171" s="267" t="s">
        <v>787</v>
      </c>
      <c r="KY171" s="267" t="s">
        <v>788</v>
      </c>
      <c r="KZ171" s="267" t="s">
        <v>789</v>
      </c>
      <c r="LA171" s="267" t="s">
        <v>790</v>
      </c>
      <c r="LB171" s="267" t="s">
        <v>791</v>
      </c>
      <c r="LC171" s="267" t="s">
        <v>792</v>
      </c>
      <c r="LD171" s="267" t="s">
        <v>793</v>
      </c>
      <c r="LE171" s="267" t="s">
        <v>794</v>
      </c>
      <c r="LF171" s="267" t="s">
        <v>795</v>
      </c>
      <c r="LG171" s="267" t="s">
        <v>796</v>
      </c>
      <c r="LH171" s="267" t="s">
        <v>797</v>
      </c>
      <c r="LI171" s="267" t="s">
        <v>798</v>
      </c>
      <c r="LJ171" s="267" t="s">
        <v>799</v>
      </c>
      <c r="LK171" s="267" t="s">
        <v>800</v>
      </c>
      <c r="LL171" s="267" t="s">
        <v>801</v>
      </c>
      <c r="LM171" s="267" t="s">
        <v>802</v>
      </c>
      <c r="LN171" s="267" t="s">
        <v>803</v>
      </c>
      <c r="LO171" s="267" t="s">
        <v>804</v>
      </c>
      <c r="LP171" s="267" t="s">
        <v>805</v>
      </c>
      <c r="LQ171" s="267" t="s">
        <v>806</v>
      </c>
      <c r="LR171" s="267" t="s">
        <v>807</v>
      </c>
      <c r="LT171" s="18" t="s">
        <v>809</v>
      </c>
      <c r="LU171" s="267">
        <v>2016</v>
      </c>
      <c r="LV171" s="267">
        <v>2017</v>
      </c>
      <c r="LW171" s="267">
        <v>2018</v>
      </c>
      <c r="LX171" s="267">
        <v>2019</v>
      </c>
      <c r="LY171" s="267">
        <v>2020</v>
      </c>
      <c r="LZ171" s="267">
        <v>2021</v>
      </c>
      <c r="MA171" s="267">
        <v>2022</v>
      </c>
      <c r="MB171" s="267">
        <v>2023</v>
      </c>
      <c r="MC171" s="267">
        <v>2024</v>
      </c>
      <c r="MD171" s="267">
        <v>2025</v>
      </c>
      <c r="ME171" s="267">
        <v>2026</v>
      </c>
      <c r="MF171" s="267">
        <v>2027</v>
      </c>
      <c r="MG171" s="267">
        <v>2028</v>
      </c>
      <c r="MH171" s="267">
        <v>2029</v>
      </c>
      <c r="MI171" s="267">
        <v>2030</v>
      </c>
      <c r="MJ171" s="267">
        <v>2031</v>
      </c>
      <c r="MK171" s="267">
        <v>2032</v>
      </c>
      <c r="ML171" s="267">
        <v>2033</v>
      </c>
      <c r="MM171" s="267">
        <v>2034</v>
      </c>
      <c r="MN171" s="267">
        <v>2035</v>
      </c>
      <c r="MO171" s="267">
        <v>2036</v>
      </c>
      <c r="MP171" s="267">
        <v>2037</v>
      </c>
      <c r="MQ171" s="267">
        <v>2038</v>
      </c>
      <c r="MR171" s="267">
        <v>2039</v>
      </c>
      <c r="MS171" s="267">
        <v>2040</v>
      </c>
    </row>
    <row r="172" spans="2:357" hidden="1">
      <c r="B172" s="3"/>
      <c r="C172" s="269" t="s">
        <v>250</v>
      </c>
      <c r="D172" s="217"/>
      <c r="E172" s="217"/>
      <c r="F172" s="217"/>
      <c r="G172" s="217"/>
      <c r="H172" s="217"/>
      <c r="I172" s="217"/>
      <c r="J172" s="217"/>
      <c r="K172" s="217"/>
      <c r="L172" s="217"/>
      <c r="M172" s="217"/>
      <c r="N172" s="217"/>
      <c r="O172" s="217"/>
      <c r="P172" s="217"/>
      <c r="Q172" s="217"/>
      <c r="R172" s="217"/>
      <c r="S172" s="217"/>
      <c r="T172" s="217"/>
      <c r="U172" s="217"/>
      <c r="V172" s="217"/>
      <c r="W172" s="217"/>
      <c r="X172" s="217"/>
      <c r="Y172" s="217"/>
      <c r="Z172" s="217"/>
      <c r="AA172" s="217"/>
      <c r="AB172" s="217"/>
      <c r="AC172" s="217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17"/>
      <c r="LT172" s="217">
        <f>SUM(LU172:MS172)</f>
        <v>0</v>
      </c>
      <c r="LU172" s="217">
        <f t="shared" ref="LU172:MD178" si="180">ABS(SUMIF($AE$5:$LR$5,LU$277,$AE172:$LR172)-E172)</f>
        <v>0</v>
      </c>
      <c r="LV172" s="217">
        <f t="shared" si="180"/>
        <v>0</v>
      </c>
      <c r="LW172" s="217">
        <f t="shared" si="180"/>
        <v>0</v>
      </c>
      <c r="LX172" s="217">
        <f t="shared" si="180"/>
        <v>0</v>
      </c>
      <c r="LY172" s="217">
        <f t="shared" si="180"/>
        <v>0</v>
      </c>
      <c r="LZ172" s="217">
        <f t="shared" si="180"/>
        <v>0</v>
      </c>
      <c r="MA172" s="217">
        <f t="shared" si="180"/>
        <v>0</v>
      </c>
      <c r="MB172" s="217">
        <f t="shared" si="180"/>
        <v>0</v>
      </c>
      <c r="MC172" s="217">
        <f t="shared" si="180"/>
        <v>0</v>
      </c>
      <c r="MD172" s="217">
        <f t="shared" si="180"/>
        <v>0</v>
      </c>
      <c r="ME172" s="217">
        <f t="shared" ref="ME172:MN178" si="181">ABS(SUMIF($AE$5:$LR$5,ME$277,$AE172:$LR172)-O172)</f>
        <v>0</v>
      </c>
      <c r="MF172" s="217">
        <f t="shared" si="181"/>
        <v>0</v>
      </c>
      <c r="MG172" s="217">
        <f t="shared" si="181"/>
        <v>0</v>
      </c>
      <c r="MH172" s="217">
        <f t="shared" si="181"/>
        <v>0</v>
      </c>
      <c r="MI172" s="217">
        <f t="shared" si="181"/>
        <v>0</v>
      </c>
      <c r="MJ172" s="217">
        <f t="shared" si="181"/>
        <v>0</v>
      </c>
      <c r="MK172" s="217">
        <f t="shared" si="181"/>
        <v>0</v>
      </c>
      <c r="ML172" s="217">
        <f t="shared" si="181"/>
        <v>0</v>
      </c>
      <c r="MM172" s="217">
        <f t="shared" si="181"/>
        <v>0</v>
      </c>
      <c r="MN172" s="217">
        <f t="shared" si="181"/>
        <v>0</v>
      </c>
      <c r="MO172" s="217">
        <f t="shared" ref="MO172:MS178" si="182">ABS(SUMIF($AE$5:$LR$5,MO$277,$AE172:$LR172)-Y172)</f>
        <v>0</v>
      </c>
      <c r="MP172" s="217">
        <f t="shared" si="182"/>
        <v>0</v>
      </c>
      <c r="MQ172" s="217">
        <f t="shared" si="182"/>
        <v>0</v>
      </c>
      <c r="MR172" s="217">
        <f t="shared" si="182"/>
        <v>0</v>
      </c>
      <c r="MS172" s="217">
        <f t="shared" si="182"/>
        <v>0</v>
      </c>
    </row>
    <row r="173" spans="2:357" hidden="1">
      <c r="B173" s="3"/>
      <c r="C173" s="217" t="str">
        <f t="shared" ref="C173:AC173" si="183">C283</f>
        <v>AMV1træ</v>
      </c>
      <c r="D173" s="296">
        <f t="shared" si="183"/>
        <v>3895.6373161687793</v>
      </c>
      <c r="E173" s="296">
        <f t="shared" si="183"/>
        <v>3895.6373161687793</v>
      </c>
      <c r="F173" s="296">
        <f t="shared" si="183"/>
        <v>3895.6373161687793</v>
      </c>
      <c r="G173" s="298">
        <f t="shared" si="183"/>
        <v>3895.6373161687793</v>
      </c>
      <c r="H173" s="296">
        <f t="shared" si="183"/>
        <v>3895.6373161687793</v>
      </c>
      <c r="I173" s="298">
        <f t="shared" si="183"/>
        <v>2389.1621066061975</v>
      </c>
      <c r="J173" s="296">
        <f t="shared" si="183"/>
        <v>2331.3071712574247</v>
      </c>
      <c r="K173" s="296">
        <f t="shared" si="183"/>
        <v>2273.4522359086518</v>
      </c>
      <c r="L173" s="296">
        <f t="shared" si="183"/>
        <v>2215.5973005598789</v>
      </c>
      <c r="M173" s="296">
        <f t="shared" si="183"/>
        <v>2157.7423652111061</v>
      </c>
      <c r="N173" s="298">
        <f t="shared" si="183"/>
        <v>2099.8874298623341</v>
      </c>
      <c r="O173" s="296">
        <f t="shared" si="183"/>
        <v>2002.587810299169</v>
      </c>
      <c r="P173" s="296">
        <f t="shared" si="183"/>
        <v>1905.2881907360038</v>
      </c>
      <c r="Q173" s="296">
        <f t="shared" si="183"/>
        <v>1807.9885711728386</v>
      </c>
      <c r="R173" s="296">
        <f t="shared" si="183"/>
        <v>1710.6889516096735</v>
      </c>
      <c r="S173" s="298">
        <f t="shared" si="183"/>
        <v>1613.3893320465088</v>
      </c>
      <c r="T173" s="296">
        <f t="shared" si="183"/>
        <v>0</v>
      </c>
      <c r="U173" s="296">
        <f t="shared" si="183"/>
        <v>0</v>
      </c>
      <c r="V173" s="296">
        <f t="shared" si="183"/>
        <v>0</v>
      </c>
      <c r="W173" s="296">
        <f t="shared" si="183"/>
        <v>0</v>
      </c>
      <c r="X173" s="298">
        <f t="shared" si="183"/>
        <v>0</v>
      </c>
      <c r="Y173" s="296">
        <f t="shared" si="183"/>
        <v>0</v>
      </c>
      <c r="Z173" s="296">
        <f t="shared" si="183"/>
        <v>0</v>
      </c>
      <c r="AA173" s="296">
        <f t="shared" si="183"/>
        <v>0</v>
      </c>
      <c r="AB173" s="296">
        <f t="shared" si="183"/>
        <v>0</v>
      </c>
      <c r="AC173" s="298">
        <f t="shared" si="183"/>
        <v>0</v>
      </c>
      <c r="AD173" s="3"/>
      <c r="AE173" s="296">
        <f t="shared" ref="AE173:CP173" si="184">AE283</f>
        <v>569.56492701721197</v>
      </c>
      <c r="AF173" s="296">
        <f t="shared" si="184"/>
        <v>561.89127290725708</v>
      </c>
      <c r="AG173" s="296">
        <f t="shared" si="184"/>
        <v>651.77080035400388</v>
      </c>
      <c r="AH173" s="296">
        <f t="shared" si="184"/>
        <v>448.00471136474607</v>
      </c>
      <c r="AI173" s="296">
        <f t="shared" si="184"/>
        <v>191.36216068255774</v>
      </c>
      <c r="AJ173" s="296">
        <f t="shared" si="184"/>
        <v>84.613333099365235</v>
      </c>
      <c r="AK173" s="296">
        <f t="shared" si="184"/>
        <v>0</v>
      </c>
      <c r="AL173" s="296">
        <f t="shared" si="184"/>
        <v>1.6043629293562844E-6</v>
      </c>
      <c r="AM173" s="296">
        <f t="shared" si="184"/>
        <v>3.5789720714092253E-6</v>
      </c>
      <c r="AN173" s="296">
        <f t="shared" si="184"/>
        <v>326.17933374023437</v>
      </c>
      <c r="AO173" s="296">
        <f t="shared" si="184"/>
        <v>532.51288137817392</v>
      </c>
      <c r="AP173" s="296">
        <f t="shared" si="184"/>
        <v>529.73789044189459</v>
      </c>
      <c r="AQ173" s="296">
        <f t="shared" si="184"/>
        <v>569.56492701721197</v>
      </c>
      <c r="AR173" s="296">
        <f t="shared" si="184"/>
        <v>561.89127290725708</v>
      </c>
      <c r="AS173" s="296">
        <f t="shared" si="184"/>
        <v>651.77080035400388</v>
      </c>
      <c r="AT173" s="296">
        <f t="shared" si="184"/>
        <v>448.00471136474607</v>
      </c>
      <c r="AU173" s="296">
        <f t="shared" si="184"/>
        <v>191.36216068255774</v>
      </c>
      <c r="AV173" s="296">
        <f t="shared" si="184"/>
        <v>84.613333099365235</v>
      </c>
      <c r="AW173" s="296">
        <f t="shared" si="184"/>
        <v>0</v>
      </c>
      <c r="AX173" s="296">
        <f t="shared" si="184"/>
        <v>1.6043629293562844E-6</v>
      </c>
      <c r="AY173" s="296">
        <f t="shared" si="184"/>
        <v>3.5789720714092253E-6</v>
      </c>
      <c r="AZ173" s="296">
        <f t="shared" si="184"/>
        <v>326.17933374023437</v>
      </c>
      <c r="BA173" s="296">
        <f t="shared" si="184"/>
        <v>532.51288137817392</v>
      </c>
      <c r="BB173" s="296">
        <f t="shared" si="184"/>
        <v>529.73789044189459</v>
      </c>
      <c r="BC173" s="296">
        <f t="shared" si="184"/>
        <v>569.56492701721197</v>
      </c>
      <c r="BD173" s="296">
        <f t="shared" si="184"/>
        <v>561.89127290725708</v>
      </c>
      <c r="BE173" s="296">
        <f t="shared" si="184"/>
        <v>651.77080035400388</v>
      </c>
      <c r="BF173" s="296">
        <f t="shared" si="184"/>
        <v>448.00471136474607</v>
      </c>
      <c r="BG173" s="296">
        <f t="shared" si="184"/>
        <v>191.36216068255774</v>
      </c>
      <c r="BH173" s="296">
        <f t="shared" si="184"/>
        <v>84.613333099365235</v>
      </c>
      <c r="BI173" s="296">
        <f t="shared" si="184"/>
        <v>0</v>
      </c>
      <c r="BJ173" s="296">
        <f t="shared" si="184"/>
        <v>1.6043629293562844E-6</v>
      </c>
      <c r="BK173" s="296">
        <f t="shared" si="184"/>
        <v>3.5789720714092253E-6</v>
      </c>
      <c r="BL173" s="296">
        <f t="shared" si="184"/>
        <v>326.17933374023437</v>
      </c>
      <c r="BM173" s="296">
        <f t="shared" si="184"/>
        <v>532.51288137817392</v>
      </c>
      <c r="BN173" s="296">
        <f t="shared" si="184"/>
        <v>529.73789044189459</v>
      </c>
      <c r="BO173" s="296">
        <f t="shared" si="184"/>
        <v>569.56492701721197</v>
      </c>
      <c r="BP173" s="296">
        <f t="shared" si="184"/>
        <v>561.89127290725708</v>
      </c>
      <c r="BQ173" s="296">
        <f t="shared" si="184"/>
        <v>651.77080035400388</v>
      </c>
      <c r="BR173" s="296">
        <f t="shared" si="184"/>
        <v>448.00471136474607</v>
      </c>
      <c r="BS173" s="296">
        <f t="shared" si="184"/>
        <v>191.36216068255774</v>
      </c>
      <c r="BT173" s="296">
        <f t="shared" si="184"/>
        <v>84.613333099365235</v>
      </c>
      <c r="BU173" s="296">
        <f t="shared" si="184"/>
        <v>0</v>
      </c>
      <c r="BV173" s="296">
        <f t="shared" si="184"/>
        <v>1.6043629293562844E-6</v>
      </c>
      <c r="BW173" s="296">
        <f t="shared" si="184"/>
        <v>3.5789720714092253E-6</v>
      </c>
      <c r="BX173" s="296">
        <f t="shared" si="184"/>
        <v>326.17933374023437</v>
      </c>
      <c r="BY173" s="296">
        <f t="shared" si="184"/>
        <v>532.51288137817392</v>
      </c>
      <c r="BZ173" s="296">
        <f t="shared" si="184"/>
        <v>529.73789044189459</v>
      </c>
      <c r="CA173" s="296">
        <f t="shared" si="184"/>
        <v>566.86848645019529</v>
      </c>
      <c r="CB173" s="296">
        <f t="shared" si="184"/>
        <v>542.6242663574219</v>
      </c>
      <c r="CC173" s="296">
        <f t="shared" si="184"/>
        <v>509.37782306558711</v>
      </c>
      <c r="CD173" s="296">
        <f t="shared" si="184"/>
        <v>97.596202301025386</v>
      </c>
      <c r="CE173" s="296">
        <f t="shared" si="184"/>
        <v>0</v>
      </c>
      <c r="CF173" s="296">
        <f t="shared" si="184"/>
        <v>7.4335921090096235E-6</v>
      </c>
      <c r="CG173" s="296">
        <f t="shared" si="184"/>
        <v>0</v>
      </c>
      <c r="CH173" s="296">
        <f t="shared" si="184"/>
        <v>0</v>
      </c>
      <c r="CI173" s="296">
        <f t="shared" si="184"/>
        <v>7.7321417338680484E-6</v>
      </c>
      <c r="CJ173" s="296">
        <f t="shared" si="184"/>
        <v>22.424884915785881</v>
      </c>
      <c r="CK173" s="296">
        <f t="shared" si="184"/>
        <v>215.79920053672774</v>
      </c>
      <c r="CL173" s="296">
        <f t="shared" si="184"/>
        <v>434.4712278137207</v>
      </c>
      <c r="CM173" s="296">
        <f t="shared" si="184"/>
        <v>570.84983702392572</v>
      </c>
      <c r="CN173" s="296">
        <f t="shared" si="184"/>
        <v>533.85123542785652</v>
      </c>
      <c r="CO173" s="296">
        <f t="shared" si="184"/>
        <v>495.02526298127827</v>
      </c>
      <c r="CP173" s="296">
        <f t="shared" si="184"/>
        <v>82.284958294677736</v>
      </c>
      <c r="CQ173" s="296">
        <f t="shared" ref="CQ173:FB173" si="185">CQ283</f>
        <v>0</v>
      </c>
      <c r="CR173" s="296">
        <f t="shared" si="185"/>
        <v>5.946873687207699E-6</v>
      </c>
      <c r="CS173" s="296">
        <f t="shared" si="185"/>
        <v>0</v>
      </c>
      <c r="CT173" s="296">
        <f t="shared" si="185"/>
        <v>0</v>
      </c>
      <c r="CU173" s="296">
        <f t="shared" si="185"/>
        <v>6.1857133870944385E-6</v>
      </c>
      <c r="CV173" s="296">
        <f t="shared" si="185"/>
        <v>22.106867960704879</v>
      </c>
      <c r="CW173" s="296">
        <f t="shared" si="185"/>
        <v>212.38885811004624</v>
      </c>
      <c r="CX173" s="296">
        <f t="shared" si="185"/>
        <v>414.80013932634859</v>
      </c>
      <c r="CY173" s="296">
        <f t="shared" si="185"/>
        <v>574.83118759765614</v>
      </c>
      <c r="CZ173" s="296">
        <f t="shared" si="185"/>
        <v>525.07820449829114</v>
      </c>
      <c r="DA173" s="296">
        <f t="shared" si="185"/>
        <v>480.67270289696944</v>
      </c>
      <c r="DB173" s="296">
        <f t="shared" si="185"/>
        <v>66.973714288330086</v>
      </c>
      <c r="DC173" s="296">
        <f t="shared" si="185"/>
        <v>0</v>
      </c>
      <c r="DD173" s="296">
        <f t="shared" si="185"/>
        <v>4.4601552654057744E-6</v>
      </c>
      <c r="DE173" s="296">
        <f t="shared" si="185"/>
        <v>0</v>
      </c>
      <c r="DF173" s="296">
        <f t="shared" si="185"/>
        <v>0</v>
      </c>
      <c r="DG173" s="296">
        <f t="shared" si="185"/>
        <v>4.6392850403208287E-6</v>
      </c>
      <c r="DH173" s="296">
        <f t="shared" si="185"/>
        <v>21.788851005623876</v>
      </c>
      <c r="DI173" s="296">
        <f t="shared" si="185"/>
        <v>208.97851568336475</v>
      </c>
      <c r="DJ173" s="296">
        <f t="shared" si="185"/>
        <v>395.12905083897647</v>
      </c>
      <c r="DK173" s="296">
        <f t="shared" si="185"/>
        <v>578.81253817138656</v>
      </c>
      <c r="DL173" s="296">
        <f t="shared" si="185"/>
        <v>516.30517356872576</v>
      </c>
      <c r="DM173" s="296">
        <f t="shared" si="185"/>
        <v>466.32014281266061</v>
      </c>
      <c r="DN173" s="296">
        <f t="shared" si="185"/>
        <v>51.662470281982429</v>
      </c>
      <c r="DO173" s="296">
        <f t="shared" si="185"/>
        <v>0</v>
      </c>
      <c r="DP173" s="296">
        <f t="shared" si="185"/>
        <v>2.9734368436038499E-6</v>
      </c>
      <c r="DQ173" s="296">
        <f t="shared" si="185"/>
        <v>0</v>
      </c>
      <c r="DR173" s="296">
        <f t="shared" si="185"/>
        <v>0</v>
      </c>
      <c r="DS173" s="296">
        <f t="shared" si="185"/>
        <v>3.0928566935472188E-6</v>
      </c>
      <c r="DT173" s="296">
        <f t="shared" si="185"/>
        <v>21.470834050542873</v>
      </c>
      <c r="DU173" s="296">
        <f t="shared" si="185"/>
        <v>205.56817325668325</v>
      </c>
      <c r="DV173" s="296">
        <f t="shared" si="185"/>
        <v>375.45796235160435</v>
      </c>
      <c r="DW173" s="296">
        <f t="shared" si="185"/>
        <v>582.79388874511699</v>
      </c>
      <c r="DX173" s="296">
        <f t="shared" si="185"/>
        <v>507.53214263916033</v>
      </c>
      <c r="DY173" s="296">
        <f t="shared" si="185"/>
        <v>451.96758272835177</v>
      </c>
      <c r="DZ173" s="296">
        <f t="shared" si="185"/>
        <v>36.351226275634772</v>
      </c>
      <c r="EA173" s="296">
        <f t="shared" si="185"/>
        <v>0</v>
      </c>
      <c r="EB173" s="296">
        <f t="shared" si="185"/>
        <v>1.4867184218019252E-6</v>
      </c>
      <c r="EC173" s="296">
        <f t="shared" si="185"/>
        <v>0</v>
      </c>
      <c r="ED173" s="296">
        <f t="shared" si="185"/>
        <v>0</v>
      </c>
      <c r="EE173" s="296">
        <f t="shared" si="185"/>
        <v>1.5464283467736092E-6</v>
      </c>
      <c r="EF173" s="296">
        <f t="shared" si="185"/>
        <v>21.15281709546187</v>
      </c>
      <c r="EG173" s="296">
        <f t="shared" si="185"/>
        <v>202.15783083000176</v>
      </c>
      <c r="EH173" s="296">
        <f t="shared" si="185"/>
        <v>355.78687386423223</v>
      </c>
      <c r="EI173" s="296">
        <f t="shared" si="185"/>
        <v>586.77523931884764</v>
      </c>
      <c r="EJ173" s="296">
        <f t="shared" si="185"/>
        <v>498.75911170959478</v>
      </c>
      <c r="EK173" s="296">
        <f t="shared" si="185"/>
        <v>437.61502264404294</v>
      </c>
      <c r="EL173" s="296">
        <f t="shared" si="185"/>
        <v>21.039982269287108</v>
      </c>
      <c r="EM173" s="296">
        <f t="shared" si="185"/>
        <v>0</v>
      </c>
      <c r="EN173" s="296">
        <f t="shared" si="185"/>
        <v>0</v>
      </c>
      <c r="EO173" s="296">
        <f t="shared" si="185"/>
        <v>0</v>
      </c>
      <c r="EP173" s="296">
        <f t="shared" si="185"/>
        <v>0</v>
      </c>
      <c r="EQ173" s="296">
        <f t="shared" si="185"/>
        <v>0</v>
      </c>
      <c r="ER173" s="296">
        <f t="shared" si="185"/>
        <v>20.83480014038086</v>
      </c>
      <c r="ES173" s="296">
        <f t="shared" si="185"/>
        <v>198.74748840332032</v>
      </c>
      <c r="ET173" s="296">
        <f t="shared" si="185"/>
        <v>336.11578537686017</v>
      </c>
      <c r="EU173" s="296">
        <f t="shared" si="185"/>
        <v>561.2039212341308</v>
      </c>
      <c r="EV173" s="296">
        <f t="shared" si="185"/>
        <v>474.50920083923342</v>
      </c>
      <c r="EW173" s="296">
        <f t="shared" si="185"/>
        <v>408.53608757934569</v>
      </c>
      <c r="EX173" s="296">
        <f t="shared" si="185"/>
        <v>16.831985815429686</v>
      </c>
      <c r="EY173" s="296">
        <f t="shared" si="185"/>
        <v>0</v>
      </c>
      <c r="EZ173" s="296">
        <f t="shared" si="185"/>
        <v>0</v>
      </c>
      <c r="FA173" s="296">
        <f t="shared" si="185"/>
        <v>0</v>
      </c>
      <c r="FB173" s="296">
        <f t="shared" si="185"/>
        <v>0</v>
      </c>
      <c r="FC173" s="296">
        <f t="shared" ref="FC173:HN173" si="186">FC283</f>
        <v>0</v>
      </c>
      <c r="FD173" s="296">
        <f t="shared" si="186"/>
        <v>16.667840112304688</v>
      </c>
      <c r="FE173" s="296">
        <f t="shared" si="186"/>
        <v>198.30002462768556</v>
      </c>
      <c r="FF173" s="296">
        <f t="shared" si="186"/>
        <v>326.53875009103893</v>
      </c>
      <c r="FG173" s="296">
        <f t="shared" si="186"/>
        <v>535.63260314941397</v>
      </c>
      <c r="FH173" s="296">
        <f t="shared" si="186"/>
        <v>450.25928996887205</v>
      </c>
      <c r="FI173" s="296">
        <f t="shared" si="186"/>
        <v>379.45715251464844</v>
      </c>
      <c r="FJ173" s="296">
        <f t="shared" si="186"/>
        <v>12.623989361572264</v>
      </c>
      <c r="FK173" s="296">
        <f t="shared" si="186"/>
        <v>0</v>
      </c>
      <c r="FL173" s="296">
        <f t="shared" si="186"/>
        <v>0</v>
      </c>
      <c r="FM173" s="296">
        <f t="shared" si="186"/>
        <v>0</v>
      </c>
      <c r="FN173" s="296">
        <f t="shared" si="186"/>
        <v>0</v>
      </c>
      <c r="FO173" s="296">
        <f t="shared" si="186"/>
        <v>0</v>
      </c>
      <c r="FP173" s="296">
        <f t="shared" si="186"/>
        <v>12.500880084228516</v>
      </c>
      <c r="FQ173" s="296">
        <f t="shared" si="186"/>
        <v>197.8525608520508</v>
      </c>
      <c r="FR173" s="296">
        <f t="shared" si="186"/>
        <v>316.9617148052177</v>
      </c>
      <c r="FS173" s="296">
        <f t="shared" si="186"/>
        <v>510.06128506469719</v>
      </c>
      <c r="FT173" s="296">
        <f t="shared" si="186"/>
        <v>426.00937909851069</v>
      </c>
      <c r="FU173" s="296">
        <f t="shared" si="186"/>
        <v>350.37821744995119</v>
      </c>
      <c r="FV173" s="296">
        <f t="shared" si="186"/>
        <v>8.4159929077148412</v>
      </c>
      <c r="FW173" s="296">
        <f t="shared" si="186"/>
        <v>0</v>
      </c>
      <c r="FX173" s="296">
        <f t="shared" si="186"/>
        <v>0</v>
      </c>
      <c r="FY173" s="296">
        <f t="shared" si="186"/>
        <v>0</v>
      </c>
      <c r="FZ173" s="296">
        <f t="shared" si="186"/>
        <v>0</v>
      </c>
      <c r="GA173" s="296">
        <f t="shared" si="186"/>
        <v>0</v>
      </c>
      <c r="GB173" s="296">
        <f t="shared" si="186"/>
        <v>8.3339200561523441</v>
      </c>
      <c r="GC173" s="296">
        <f t="shared" si="186"/>
        <v>197.40509707641604</v>
      </c>
      <c r="GD173" s="296">
        <f t="shared" si="186"/>
        <v>307.38467951939646</v>
      </c>
      <c r="GE173" s="296">
        <f t="shared" si="186"/>
        <v>484.48996697998041</v>
      </c>
      <c r="GF173" s="296">
        <f t="shared" si="186"/>
        <v>401.75946822814933</v>
      </c>
      <c r="GG173" s="296">
        <f t="shared" si="186"/>
        <v>321.29928238525395</v>
      </c>
      <c r="GH173" s="296">
        <f t="shared" si="186"/>
        <v>4.2079964538574197</v>
      </c>
      <c r="GI173" s="296">
        <f t="shared" si="186"/>
        <v>0</v>
      </c>
      <c r="GJ173" s="296">
        <f t="shared" si="186"/>
        <v>0</v>
      </c>
      <c r="GK173" s="296">
        <f t="shared" si="186"/>
        <v>0</v>
      </c>
      <c r="GL173" s="296">
        <f t="shared" si="186"/>
        <v>0</v>
      </c>
      <c r="GM173" s="296">
        <f t="shared" si="186"/>
        <v>0</v>
      </c>
      <c r="GN173" s="296">
        <f t="shared" si="186"/>
        <v>4.1669600280761721</v>
      </c>
      <c r="GO173" s="296">
        <f t="shared" si="186"/>
        <v>196.95763330078128</v>
      </c>
      <c r="GP173" s="296">
        <f t="shared" si="186"/>
        <v>297.80764423357522</v>
      </c>
      <c r="GQ173" s="296">
        <f t="shared" si="186"/>
        <v>458.91864889526369</v>
      </c>
      <c r="GR173" s="296">
        <f t="shared" si="186"/>
        <v>377.50955735778808</v>
      </c>
      <c r="GS173" s="296">
        <f t="shared" si="186"/>
        <v>292.22034732055664</v>
      </c>
      <c r="GT173" s="296">
        <f t="shared" si="186"/>
        <v>0</v>
      </c>
      <c r="GU173" s="296">
        <f t="shared" si="186"/>
        <v>0</v>
      </c>
      <c r="GV173" s="296">
        <f t="shared" si="186"/>
        <v>0</v>
      </c>
      <c r="GW173" s="296">
        <f t="shared" si="186"/>
        <v>0</v>
      </c>
      <c r="GX173" s="296">
        <f t="shared" si="186"/>
        <v>0</v>
      </c>
      <c r="GY173" s="296">
        <f t="shared" si="186"/>
        <v>0</v>
      </c>
      <c r="GZ173" s="296">
        <f t="shared" si="186"/>
        <v>0</v>
      </c>
      <c r="HA173" s="296">
        <f t="shared" si="186"/>
        <v>196.51016952514649</v>
      </c>
      <c r="HB173" s="296">
        <f t="shared" si="186"/>
        <v>288.23060894775392</v>
      </c>
      <c r="HC173" s="296">
        <f t="shared" si="186"/>
        <v>0</v>
      </c>
      <c r="HD173" s="296">
        <f t="shared" si="186"/>
        <v>0</v>
      </c>
      <c r="HE173" s="296">
        <f t="shared" si="186"/>
        <v>0</v>
      </c>
      <c r="HF173" s="296">
        <f t="shared" si="186"/>
        <v>0</v>
      </c>
      <c r="HG173" s="296">
        <f t="shared" si="186"/>
        <v>0</v>
      </c>
      <c r="HH173" s="296">
        <f t="shared" si="186"/>
        <v>0</v>
      </c>
      <c r="HI173" s="296">
        <f t="shared" si="186"/>
        <v>0</v>
      </c>
      <c r="HJ173" s="296">
        <f t="shared" si="186"/>
        <v>0</v>
      </c>
      <c r="HK173" s="296">
        <f t="shared" si="186"/>
        <v>0</v>
      </c>
      <c r="HL173" s="296">
        <f t="shared" si="186"/>
        <v>0</v>
      </c>
      <c r="HM173" s="296">
        <f t="shared" si="186"/>
        <v>0</v>
      </c>
      <c r="HN173" s="296">
        <f t="shared" si="186"/>
        <v>0</v>
      </c>
      <c r="HO173" s="296">
        <f t="shared" ref="HO173:JZ173" si="187">HO283</f>
        <v>0</v>
      </c>
      <c r="HP173" s="296">
        <f t="shared" si="187"/>
        <v>0</v>
      </c>
      <c r="HQ173" s="296">
        <f t="shared" si="187"/>
        <v>0</v>
      </c>
      <c r="HR173" s="296">
        <f t="shared" si="187"/>
        <v>0</v>
      </c>
      <c r="HS173" s="296">
        <f t="shared" si="187"/>
        <v>0</v>
      </c>
      <c r="HT173" s="296">
        <f t="shared" si="187"/>
        <v>0</v>
      </c>
      <c r="HU173" s="296">
        <f t="shared" si="187"/>
        <v>0</v>
      </c>
      <c r="HV173" s="296">
        <f t="shared" si="187"/>
        <v>0</v>
      </c>
      <c r="HW173" s="296">
        <f t="shared" si="187"/>
        <v>0</v>
      </c>
      <c r="HX173" s="296">
        <f t="shared" si="187"/>
        <v>0</v>
      </c>
      <c r="HY173" s="296">
        <f t="shared" si="187"/>
        <v>0</v>
      </c>
      <c r="HZ173" s="296">
        <f t="shared" si="187"/>
        <v>0</v>
      </c>
      <c r="IA173" s="296">
        <f t="shared" si="187"/>
        <v>0</v>
      </c>
      <c r="IB173" s="296">
        <f t="shared" si="187"/>
        <v>0</v>
      </c>
      <c r="IC173" s="296">
        <f t="shared" si="187"/>
        <v>0</v>
      </c>
      <c r="ID173" s="296">
        <f t="shared" si="187"/>
        <v>0</v>
      </c>
      <c r="IE173" s="296">
        <f t="shared" si="187"/>
        <v>0</v>
      </c>
      <c r="IF173" s="296">
        <f t="shared" si="187"/>
        <v>0</v>
      </c>
      <c r="IG173" s="296">
        <f t="shared" si="187"/>
        <v>0</v>
      </c>
      <c r="IH173" s="296">
        <f t="shared" si="187"/>
        <v>0</v>
      </c>
      <c r="II173" s="296">
        <f t="shared" si="187"/>
        <v>0</v>
      </c>
      <c r="IJ173" s="296">
        <f t="shared" si="187"/>
        <v>0</v>
      </c>
      <c r="IK173" s="296">
        <f t="shared" si="187"/>
        <v>0</v>
      </c>
      <c r="IL173" s="296">
        <f t="shared" si="187"/>
        <v>0</v>
      </c>
      <c r="IM173" s="296">
        <f t="shared" si="187"/>
        <v>0</v>
      </c>
      <c r="IN173" s="296">
        <f t="shared" si="187"/>
        <v>0</v>
      </c>
      <c r="IO173" s="296">
        <f t="shared" si="187"/>
        <v>0</v>
      </c>
      <c r="IP173" s="296">
        <f t="shared" si="187"/>
        <v>0</v>
      </c>
      <c r="IQ173" s="296">
        <f t="shared" si="187"/>
        <v>0</v>
      </c>
      <c r="IR173" s="296">
        <f t="shared" si="187"/>
        <v>0</v>
      </c>
      <c r="IS173" s="296">
        <f t="shared" si="187"/>
        <v>0</v>
      </c>
      <c r="IT173" s="296">
        <f t="shared" si="187"/>
        <v>0</v>
      </c>
      <c r="IU173" s="296">
        <f t="shared" si="187"/>
        <v>0</v>
      </c>
      <c r="IV173" s="296">
        <f t="shared" si="187"/>
        <v>0</v>
      </c>
      <c r="IW173" s="296">
        <f t="shared" si="187"/>
        <v>0</v>
      </c>
      <c r="IX173" s="296">
        <f t="shared" si="187"/>
        <v>0</v>
      </c>
      <c r="IY173" s="296">
        <f t="shared" si="187"/>
        <v>0</v>
      </c>
      <c r="IZ173" s="296">
        <f t="shared" si="187"/>
        <v>0</v>
      </c>
      <c r="JA173" s="296">
        <f t="shared" si="187"/>
        <v>0</v>
      </c>
      <c r="JB173" s="296">
        <f t="shared" si="187"/>
        <v>0</v>
      </c>
      <c r="JC173" s="296">
        <f t="shared" si="187"/>
        <v>0</v>
      </c>
      <c r="JD173" s="296">
        <f t="shared" si="187"/>
        <v>0</v>
      </c>
      <c r="JE173" s="296">
        <f t="shared" si="187"/>
        <v>0</v>
      </c>
      <c r="JF173" s="296">
        <f t="shared" si="187"/>
        <v>0</v>
      </c>
      <c r="JG173" s="296">
        <f t="shared" si="187"/>
        <v>0</v>
      </c>
      <c r="JH173" s="296">
        <f t="shared" si="187"/>
        <v>0</v>
      </c>
      <c r="JI173" s="296">
        <f t="shared" si="187"/>
        <v>0</v>
      </c>
      <c r="JJ173" s="296">
        <f t="shared" si="187"/>
        <v>0</v>
      </c>
      <c r="JK173" s="296">
        <f t="shared" si="187"/>
        <v>0</v>
      </c>
      <c r="JL173" s="296">
        <f t="shared" si="187"/>
        <v>0</v>
      </c>
      <c r="JM173" s="296">
        <f t="shared" si="187"/>
        <v>0</v>
      </c>
      <c r="JN173" s="296">
        <f t="shared" si="187"/>
        <v>0</v>
      </c>
      <c r="JO173" s="296">
        <f t="shared" si="187"/>
        <v>0</v>
      </c>
      <c r="JP173" s="296">
        <f t="shared" si="187"/>
        <v>0</v>
      </c>
      <c r="JQ173" s="296">
        <f t="shared" si="187"/>
        <v>0</v>
      </c>
      <c r="JR173" s="296">
        <f t="shared" si="187"/>
        <v>0</v>
      </c>
      <c r="JS173" s="296">
        <f t="shared" si="187"/>
        <v>0</v>
      </c>
      <c r="JT173" s="296">
        <f t="shared" si="187"/>
        <v>0</v>
      </c>
      <c r="JU173" s="296">
        <f t="shared" si="187"/>
        <v>0</v>
      </c>
      <c r="JV173" s="296">
        <f t="shared" si="187"/>
        <v>0</v>
      </c>
      <c r="JW173" s="296">
        <f t="shared" si="187"/>
        <v>0</v>
      </c>
      <c r="JX173" s="296">
        <f t="shared" si="187"/>
        <v>0</v>
      </c>
      <c r="JY173" s="296">
        <f t="shared" si="187"/>
        <v>0</v>
      </c>
      <c r="JZ173" s="296">
        <f t="shared" si="187"/>
        <v>0</v>
      </c>
      <c r="KA173" s="296">
        <f t="shared" ref="KA173:LR173" si="188">KA283</f>
        <v>0</v>
      </c>
      <c r="KB173" s="296">
        <f t="shared" si="188"/>
        <v>0</v>
      </c>
      <c r="KC173" s="296">
        <f t="shared" si="188"/>
        <v>0</v>
      </c>
      <c r="KD173" s="296">
        <f t="shared" si="188"/>
        <v>0</v>
      </c>
      <c r="KE173" s="296">
        <f t="shared" si="188"/>
        <v>0</v>
      </c>
      <c r="KF173" s="296">
        <f t="shared" si="188"/>
        <v>0</v>
      </c>
      <c r="KG173" s="296">
        <f t="shared" si="188"/>
        <v>0</v>
      </c>
      <c r="KH173" s="296">
        <f t="shared" si="188"/>
        <v>0</v>
      </c>
      <c r="KI173" s="296">
        <f t="shared" si="188"/>
        <v>0</v>
      </c>
      <c r="KJ173" s="296">
        <f t="shared" si="188"/>
        <v>0</v>
      </c>
      <c r="KK173" s="296">
        <f t="shared" si="188"/>
        <v>0</v>
      </c>
      <c r="KL173" s="296">
        <f t="shared" si="188"/>
        <v>0</v>
      </c>
      <c r="KM173" s="296">
        <f t="shared" si="188"/>
        <v>0</v>
      </c>
      <c r="KN173" s="296">
        <f t="shared" si="188"/>
        <v>0</v>
      </c>
      <c r="KO173" s="296">
        <f t="shared" si="188"/>
        <v>0</v>
      </c>
      <c r="KP173" s="296">
        <f t="shared" si="188"/>
        <v>0</v>
      </c>
      <c r="KQ173" s="296">
        <f t="shared" si="188"/>
        <v>0</v>
      </c>
      <c r="KR173" s="296">
        <f t="shared" si="188"/>
        <v>0</v>
      </c>
      <c r="KS173" s="296">
        <f t="shared" si="188"/>
        <v>0</v>
      </c>
      <c r="KT173" s="296">
        <f t="shared" si="188"/>
        <v>0</v>
      </c>
      <c r="KU173" s="296">
        <f t="shared" si="188"/>
        <v>0</v>
      </c>
      <c r="KV173" s="296">
        <f t="shared" si="188"/>
        <v>0</v>
      </c>
      <c r="KW173" s="296">
        <f t="shared" si="188"/>
        <v>0</v>
      </c>
      <c r="KX173" s="296">
        <f t="shared" si="188"/>
        <v>0</v>
      </c>
      <c r="KY173" s="296">
        <f t="shared" si="188"/>
        <v>0</v>
      </c>
      <c r="KZ173" s="296">
        <f t="shared" si="188"/>
        <v>0</v>
      </c>
      <c r="LA173" s="296">
        <f t="shared" si="188"/>
        <v>0</v>
      </c>
      <c r="LB173" s="296">
        <f t="shared" si="188"/>
        <v>0</v>
      </c>
      <c r="LC173" s="296">
        <f t="shared" si="188"/>
        <v>0</v>
      </c>
      <c r="LD173" s="296">
        <f t="shared" si="188"/>
        <v>0</v>
      </c>
      <c r="LE173" s="296">
        <f t="shared" si="188"/>
        <v>0</v>
      </c>
      <c r="LF173" s="296">
        <f t="shared" si="188"/>
        <v>0</v>
      </c>
      <c r="LG173" s="296">
        <f t="shared" si="188"/>
        <v>0</v>
      </c>
      <c r="LH173" s="296">
        <f t="shared" si="188"/>
        <v>0</v>
      </c>
      <c r="LI173" s="296">
        <f t="shared" si="188"/>
        <v>0</v>
      </c>
      <c r="LJ173" s="296">
        <f t="shared" si="188"/>
        <v>0</v>
      </c>
      <c r="LK173" s="296">
        <f t="shared" si="188"/>
        <v>0</v>
      </c>
      <c r="LL173" s="296">
        <f t="shared" si="188"/>
        <v>0</v>
      </c>
      <c r="LM173" s="296">
        <f t="shared" si="188"/>
        <v>0</v>
      </c>
      <c r="LN173" s="296">
        <f t="shared" si="188"/>
        <v>0</v>
      </c>
      <c r="LO173" s="296">
        <f t="shared" si="188"/>
        <v>0</v>
      </c>
      <c r="LP173" s="296">
        <f t="shared" si="188"/>
        <v>0</v>
      </c>
      <c r="LQ173" s="296">
        <f t="shared" si="188"/>
        <v>0</v>
      </c>
      <c r="LR173" s="296">
        <f t="shared" si="188"/>
        <v>0</v>
      </c>
      <c r="LT173" s="296">
        <f t="shared" ref="LT173:LT178" si="189">SUM(LU173:MS173)</f>
        <v>4.7748471843078732E-12</v>
      </c>
      <c r="LU173" s="296">
        <f t="shared" si="180"/>
        <v>4.5474735088646412E-13</v>
      </c>
      <c r="LV173" s="296">
        <f t="shared" si="180"/>
        <v>4.5474735088646412E-13</v>
      </c>
      <c r="LW173" s="298">
        <f t="shared" si="180"/>
        <v>4.5474735088646412E-13</v>
      </c>
      <c r="LX173" s="296">
        <f t="shared" si="180"/>
        <v>4.5474735088646412E-13</v>
      </c>
      <c r="LY173" s="298">
        <f t="shared" si="180"/>
        <v>4.5474735088646412E-13</v>
      </c>
      <c r="LZ173" s="296">
        <f t="shared" si="180"/>
        <v>4.5474735088646412E-13</v>
      </c>
      <c r="MA173" s="296">
        <f t="shared" si="180"/>
        <v>0</v>
      </c>
      <c r="MB173" s="296">
        <f t="shared" si="180"/>
        <v>4.5474735088646412E-13</v>
      </c>
      <c r="MC173" s="296">
        <f t="shared" si="180"/>
        <v>4.5474735088646412E-13</v>
      </c>
      <c r="MD173" s="298">
        <f t="shared" si="180"/>
        <v>4.5474735088646412E-13</v>
      </c>
      <c r="ME173" s="296">
        <f t="shared" si="181"/>
        <v>0</v>
      </c>
      <c r="MF173" s="296">
        <f t="shared" si="181"/>
        <v>2.2737367544323206E-13</v>
      </c>
      <c r="MG173" s="296">
        <f t="shared" si="181"/>
        <v>0</v>
      </c>
      <c r="MH173" s="296">
        <f t="shared" si="181"/>
        <v>2.2737367544323206E-13</v>
      </c>
      <c r="MI173" s="298">
        <f t="shared" si="181"/>
        <v>2.2737367544323206E-13</v>
      </c>
      <c r="MJ173" s="296">
        <f t="shared" si="181"/>
        <v>0</v>
      </c>
      <c r="MK173" s="296">
        <f t="shared" si="181"/>
        <v>0</v>
      </c>
      <c r="ML173" s="296">
        <f t="shared" si="181"/>
        <v>0</v>
      </c>
      <c r="MM173" s="296">
        <f t="shared" si="181"/>
        <v>0</v>
      </c>
      <c r="MN173" s="298">
        <f t="shared" si="181"/>
        <v>0</v>
      </c>
      <c r="MO173" s="296">
        <f t="shared" si="182"/>
        <v>0</v>
      </c>
      <c r="MP173" s="296">
        <f t="shared" si="182"/>
        <v>0</v>
      </c>
      <c r="MQ173" s="296">
        <f t="shared" si="182"/>
        <v>0</v>
      </c>
      <c r="MR173" s="296">
        <f t="shared" si="182"/>
        <v>0</v>
      </c>
      <c r="MS173" s="298">
        <f t="shared" si="182"/>
        <v>0</v>
      </c>
    </row>
    <row r="174" spans="2:357" hidden="1">
      <c r="B174" s="3"/>
      <c r="C174" s="217" t="str">
        <f>C284</f>
        <v>AMV1træBP</v>
      </c>
      <c r="D174" s="296">
        <f>D284</f>
        <v>247.56445824624902</v>
      </c>
      <c r="E174" s="296">
        <f t="shared" ref="E174:AC174" si="190">E284</f>
        <v>247.56445824624902</v>
      </c>
      <c r="F174" s="296">
        <f t="shared" si="190"/>
        <v>247.56445824624902</v>
      </c>
      <c r="G174" s="298">
        <f t="shared" si="190"/>
        <v>247.56445824624902</v>
      </c>
      <c r="H174" s="296">
        <f t="shared" si="190"/>
        <v>247.56445824624902</v>
      </c>
      <c r="I174" s="298">
        <f t="shared" si="190"/>
        <v>271.20516523688991</v>
      </c>
      <c r="J174" s="296">
        <f t="shared" si="190"/>
        <v>249.6580038878358</v>
      </c>
      <c r="K174" s="296">
        <f t="shared" si="190"/>
        <v>228.1108425387817</v>
      </c>
      <c r="L174" s="296">
        <f t="shared" si="190"/>
        <v>206.56368118972759</v>
      </c>
      <c r="M174" s="296">
        <f t="shared" si="190"/>
        <v>185.01651984067348</v>
      </c>
      <c r="N174" s="298">
        <f t="shared" si="190"/>
        <v>163.4693584916194</v>
      </c>
      <c r="O174" s="296">
        <f t="shared" si="190"/>
        <v>203.08834900599601</v>
      </c>
      <c r="P174" s="296">
        <f t="shared" si="190"/>
        <v>242.70733952037261</v>
      </c>
      <c r="Q174" s="296">
        <f t="shared" si="190"/>
        <v>282.32633003474922</v>
      </c>
      <c r="R174" s="296">
        <f t="shared" si="190"/>
        <v>321.94532054912582</v>
      </c>
      <c r="S174" s="298">
        <f t="shared" si="190"/>
        <v>361.56431106350243</v>
      </c>
      <c r="T174" s="296">
        <f t="shared" si="190"/>
        <v>0</v>
      </c>
      <c r="U174" s="296">
        <f t="shared" si="190"/>
        <v>0</v>
      </c>
      <c r="V174" s="296">
        <f t="shared" si="190"/>
        <v>0</v>
      </c>
      <c r="W174" s="296">
        <f t="shared" si="190"/>
        <v>0</v>
      </c>
      <c r="X174" s="298">
        <f t="shared" si="190"/>
        <v>0</v>
      </c>
      <c r="Y174" s="296">
        <f t="shared" si="190"/>
        <v>0</v>
      </c>
      <c r="Z174" s="296">
        <f t="shared" si="190"/>
        <v>0</v>
      </c>
      <c r="AA174" s="296">
        <f t="shared" si="190"/>
        <v>0</v>
      </c>
      <c r="AB174" s="296">
        <f t="shared" si="190"/>
        <v>0</v>
      </c>
      <c r="AC174" s="298">
        <f t="shared" si="190"/>
        <v>0</v>
      </c>
      <c r="AD174" s="3"/>
      <c r="AE174" s="296">
        <f t="shared" ref="AE174:CP174" si="191">AE284</f>
        <v>84.024705993652347</v>
      </c>
      <c r="AF174" s="296">
        <f t="shared" si="191"/>
        <v>27.455666137695314</v>
      </c>
      <c r="AG174" s="296">
        <f t="shared" si="191"/>
        <v>10.627746459960937</v>
      </c>
      <c r="AH174" s="296">
        <f t="shared" si="191"/>
        <v>0</v>
      </c>
      <c r="AI174" s="296">
        <f t="shared" si="191"/>
        <v>5.5256031657336279E-5</v>
      </c>
      <c r="AJ174" s="296">
        <f t="shared" si="191"/>
        <v>0</v>
      </c>
      <c r="AK174" s="296">
        <f t="shared" si="191"/>
        <v>0</v>
      </c>
      <c r="AL174" s="296">
        <f t="shared" si="191"/>
        <v>1.1235161007789429E-5</v>
      </c>
      <c r="AM174" s="296">
        <f t="shared" si="191"/>
        <v>3.8178396163857544E-5</v>
      </c>
      <c r="AN174" s="296">
        <f t="shared" si="191"/>
        <v>4.7234428710937495</v>
      </c>
      <c r="AO174" s="296">
        <f t="shared" si="191"/>
        <v>57.94672399902344</v>
      </c>
      <c r="AP174" s="296">
        <f t="shared" si="191"/>
        <v>62.786068115234379</v>
      </c>
      <c r="AQ174" s="296">
        <f t="shared" si="191"/>
        <v>84.024705993652347</v>
      </c>
      <c r="AR174" s="296">
        <f t="shared" si="191"/>
        <v>27.455666137695314</v>
      </c>
      <c r="AS174" s="296">
        <f t="shared" si="191"/>
        <v>10.627746459960937</v>
      </c>
      <c r="AT174" s="296">
        <f t="shared" si="191"/>
        <v>0</v>
      </c>
      <c r="AU174" s="296">
        <f t="shared" si="191"/>
        <v>5.5256031657336279E-5</v>
      </c>
      <c r="AV174" s="296">
        <f t="shared" si="191"/>
        <v>0</v>
      </c>
      <c r="AW174" s="296">
        <f t="shared" si="191"/>
        <v>0</v>
      </c>
      <c r="AX174" s="296">
        <f t="shared" si="191"/>
        <v>1.1235161007789429E-5</v>
      </c>
      <c r="AY174" s="296">
        <f t="shared" si="191"/>
        <v>3.8178396163857544E-5</v>
      </c>
      <c r="AZ174" s="296">
        <f t="shared" si="191"/>
        <v>4.7234428710937495</v>
      </c>
      <c r="BA174" s="296">
        <f t="shared" si="191"/>
        <v>57.94672399902344</v>
      </c>
      <c r="BB174" s="296">
        <f t="shared" si="191"/>
        <v>62.786068115234379</v>
      </c>
      <c r="BC174" s="296">
        <f t="shared" si="191"/>
        <v>84.024705993652347</v>
      </c>
      <c r="BD174" s="296">
        <f t="shared" si="191"/>
        <v>27.455666137695314</v>
      </c>
      <c r="BE174" s="296">
        <f t="shared" si="191"/>
        <v>10.627746459960937</v>
      </c>
      <c r="BF174" s="296">
        <f t="shared" si="191"/>
        <v>0</v>
      </c>
      <c r="BG174" s="296">
        <f t="shared" si="191"/>
        <v>5.5256031657336279E-5</v>
      </c>
      <c r="BH174" s="296">
        <f t="shared" si="191"/>
        <v>0</v>
      </c>
      <c r="BI174" s="296">
        <f t="shared" si="191"/>
        <v>0</v>
      </c>
      <c r="BJ174" s="296">
        <f t="shared" si="191"/>
        <v>1.1235161007789429E-5</v>
      </c>
      <c r="BK174" s="296">
        <f t="shared" si="191"/>
        <v>3.8178396163857544E-5</v>
      </c>
      <c r="BL174" s="296">
        <f t="shared" si="191"/>
        <v>4.7234428710937495</v>
      </c>
      <c r="BM174" s="296">
        <f t="shared" si="191"/>
        <v>57.94672399902344</v>
      </c>
      <c r="BN174" s="296">
        <f t="shared" si="191"/>
        <v>62.786068115234379</v>
      </c>
      <c r="BO174" s="296">
        <f t="shared" si="191"/>
        <v>84.024705993652347</v>
      </c>
      <c r="BP174" s="296">
        <f t="shared" si="191"/>
        <v>27.455666137695314</v>
      </c>
      <c r="BQ174" s="296">
        <f t="shared" si="191"/>
        <v>10.627746459960937</v>
      </c>
      <c r="BR174" s="296">
        <f t="shared" si="191"/>
        <v>0</v>
      </c>
      <c r="BS174" s="296">
        <f t="shared" si="191"/>
        <v>5.5256031657336279E-5</v>
      </c>
      <c r="BT174" s="296">
        <f t="shared" si="191"/>
        <v>0</v>
      </c>
      <c r="BU174" s="296">
        <f t="shared" si="191"/>
        <v>0</v>
      </c>
      <c r="BV174" s="296">
        <f t="shared" si="191"/>
        <v>1.1235161007789429E-5</v>
      </c>
      <c r="BW174" s="296">
        <f t="shared" si="191"/>
        <v>3.8178396163857544E-5</v>
      </c>
      <c r="BX174" s="296">
        <f t="shared" si="191"/>
        <v>4.7234428710937495</v>
      </c>
      <c r="BY174" s="296">
        <f t="shared" si="191"/>
        <v>57.94672399902344</v>
      </c>
      <c r="BZ174" s="296">
        <f t="shared" si="191"/>
        <v>62.786068115234379</v>
      </c>
      <c r="CA174" s="296">
        <f t="shared" si="191"/>
        <v>87.383693115234379</v>
      </c>
      <c r="CB174" s="296">
        <f t="shared" si="191"/>
        <v>28.340657226562499</v>
      </c>
      <c r="CC174" s="296">
        <f t="shared" si="191"/>
        <v>9.8926555786132813</v>
      </c>
      <c r="CD174" s="296">
        <f t="shared" si="191"/>
        <v>0</v>
      </c>
      <c r="CE174" s="296">
        <f t="shared" si="191"/>
        <v>0</v>
      </c>
      <c r="CF174" s="296">
        <f t="shared" si="191"/>
        <v>2.375754256499931E-4</v>
      </c>
      <c r="CG174" s="296">
        <f t="shared" si="191"/>
        <v>0</v>
      </c>
      <c r="CH174" s="296">
        <f t="shared" si="191"/>
        <v>0</v>
      </c>
      <c r="CI174" s="296">
        <f t="shared" si="191"/>
        <v>3.2222357505816032E-5</v>
      </c>
      <c r="CJ174" s="296">
        <f t="shared" si="191"/>
        <v>10.627761365567823</v>
      </c>
      <c r="CK174" s="296">
        <f t="shared" si="191"/>
        <v>43.525474100394412</v>
      </c>
      <c r="CL174" s="296">
        <f t="shared" si="191"/>
        <v>91.434654052734373</v>
      </c>
      <c r="CM174" s="296">
        <f t="shared" si="191"/>
        <v>82.424078100585945</v>
      </c>
      <c r="CN174" s="296">
        <f t="shared" si="191"/>
        <v>26.198971191406248</v>
      </c>
      <c r="CO174" s="296">
        <f t="shared" si="191"/>
        <v>9.3311573242187507</v>
      </c>
      <c r="CP174" s="296">
        <f t="shared" si="191"/>
        <v>0</v>
      </c>
      <c r="CQ174" s="296">
        <f t="shared" ref="CQ174:FB174" si="192">CQ284</f>
        <v>4.915154204354622E-9</v>
      </c>
      <c r="CR174" s="296">
        <f t="shared" si="192"/>
        <v>1.9006034051999448E-4</v>
      </c>
      <c r="CS174" s="296">
        <f t="shared" si="192"/>
        <v>0</v>
      </c>
      <c r="CT174" s="296">
        <f t="shared" si="192"/>
        <v>0</v>
      </c>
      <c r="CU174" s="296">
        <f t="shared" si="192"/>
        <v>2.5777886004652824E-5</v>
      </c>
      <c r="CV174" s="296">
        <f t="shared" si="192"/>
        <v>8.5022090924542582</v>
      </c>
      <c r="CW174" s="296">
        <f t="shared" si="192"/>
        <v>39.674925182682969</v>
      </c>
      <c r="CX174" s="296">
        <f t="shared" si="192"/>
        <v>83.52644715334597</v>
      </c>
      <c r="CY174" s="296">
        <f t="shared" si="192"/>
        <v>77.46446308593751</v>
      </c>
      <c r="CZ174" s="296">
        <f t="shared" si="192"/>
        <v>24.057285156249996</v>
      </c>
      <c r="DA174" s="296">
        <f t="shared" si="192"/>
        <v>8.7696590698242201</v>
      </c>
      <c r="DB174" s="296">
        <f t="shared" si="192"/>
        <v>0</v>
      </c>
      <c r="DC174" s="296">
        <f t="shared" si="192"/>
        <v>9.8303084087092441E-9</v>
      </c>
      <c r="DD174" s="296">
        <f t="shared" si="192"/>
        <v>1.4254525538999585E-4</v>
      </c>
      <c r="DE174" s="296">
        <f t="shared" si="192"/>
        <v>0</v>
      </c>
      <c r="DF174" s="296">
        <f t="shared" si="192"/>
        <v>0</v>
      </c>
      <c r="DG174" s="296">
        <f t="shared" si="192"/>
        <v>1.9333414503489616E-5</v>
      </c>
      <c r="DH174" s="296">
        <f t="shared" si="192"/>
        <v>6.3766568193406936</v>
      </c>
      <c r="DI174" s="296">
        <f t="shared" si="192"/>
        <v>35.824376264971526</v>
      </c>
      <c r="DJ174" s="296">
        <f t="shared" si="192"/>
        <v>75.618240253957566</v>
      </c>
      <c r="DK174" s="296">
        <f t="shared" si="192"/>
        <v>72.504848071289075</v>
      </c>
      <c r="DL174" s="296">
        <f t="shared" si="192"/>
        <v>21.915599121093745</v>
      </c>
      <c r="DM174" s="296">
        <f t="shared" si="192"/>
        <v>8.2081608154296894</v>
      </c>
      <c r="DN174" s="296">
        <f t="shared" si="192"/>
        <v>0</v>
      </c>
      <c r="DO174" s="296">
        <f t="shared" si="192"/>
        <v>1.4745462613063866E-8</v>
      </c>
      <c r="DP174" s="296">
        <f t="shared" si="192"/>
        <v>9.5030170259997226E-5</v>
      </c>
      <c r="DQ174" s="296">
        <f t="shared" si="192"/>
        <v>0</v>
      </c>
      <c r="DR174" s="296">
        <f t="shared" si="192"/>
        <v>0</v>
      </c>
      <c r="DS174" s="296">
        <f t="shared" si="192"/>
        <v>1.288894300232641E-5</v>
      </c>
      <c r="DT174" s="296">
        <f t="shared" si="192"/>
        <v>4.2511045462271291</v>
      </c>
      <c r="DU174" s="296">
        <f t="shared" si="192"/>
        <v>31.973827347260087</v>
      </c>
      <c r="DV174" s="296">
        <f t="shared" si="192"/>
        <v>67.710033354569163</v>
      </c>
      <c r="DW174" s="296">
        <f t="shared" si="192"/>
        <v>67.54523305664064</v>
      </c>
      <c r="DX174" s="296">
        <f t="shared" si="192"/>
        <v>19.773913085937494</v>
      </c>
      <c r="DY174" s="296">
        <f t="shared" si="192"/>
        <v>7.646662561035158</v>
      </c>
      <c r="DZ174" s="296">
        <f t="shared" si="192"/>
        <v>0</v>
      </c>
      <c r="EA174" s="296">
        <f t="shared" si="192"/>
        <v>1.9660616817418488E-8</v>
      </c>
      <c r="EB174" s="296">
        <f t="shared" si="192"/>
        <v>4.7515085129998606E-5</v>
      </c>
      <c r="EC174" s="296">
        <f t="shared" si="192"/>
        <v>0</v>
      </c>
      <c r="ED174" s="296">
        <f t="shared" si="192"/>
        <v>0</v>
      </c>
      <c r="EE174" s="296">
        <f t="shared" si="192"/>
        <v>6.4444715011632043E-6</v>
      </c>
      <c r="EF174" s="296">
        <f t="shared" si="192"/>
        <v>2.1255522731135645</v>
      </c>
      <c r="EG174" s="296">
        <f t="shared" si="192"/>
        <v>28.123278429548648</v>
      </c>
      <c r="EH174" s="296">
        <f t="shared" si="192"/>
        <v>59.801826455180759</v>
      </c>
      <c r="EI174" s="296">
        <f t="shared" si="192"/>
        <v>62.585618041992184</v>
      </c>
      <c r="EJ174" s="296">
        <f t="shared" si="192"/>
        <v>17.63222705078125</v>
      </c>
      <c r="EK174" s="296">
        <f t="shared" si="192"/>
        <v>7.0851643066406247</v>
      </c>
      <c r="EL174" s="296">
        <f t="shared" si="192"/>
        <v>0</v>
      </c>
      <c r="EM174" s="296">
        <f t="shared" si="192"/>
        <v>2.4575771021773109E-8</v>
      </c>
      <c r="EN174" s="296">
        <f t="shared" si="192"/>
        <v>0</v>
      </c>
      <c r="EO174" s="296">
        <f t="shared" si="192"/>
        <v>0</v>
      </c>
      <c r="EP174" s="296">
        <f t="shared" si="192"/>
        <v>0</v>
      </c>
      <c r="EQ174" s="296">
        <f t="shared" si="192"/>
        <v>0</v>
      </c>
      <c r="ER174" s="296">
        <f t="shared" si="192"/>
        <v>0</v>
      </c>
      <c r="ES174" s="296">
        <f t="shared" si="192"/>
        <v>24.272729511837213</v>
      </c>
      <c r="ET174" s="296">
        <f t="shared" si="192"/>
        <v>51.893619555792341</v>
      </c>
      <c r="EU174" s="296">
        <f t="shared" si="192"/>
        <v>94.440108348083498</v>
      </c>
      <c r="EV174" s="296">
        <f t="shared" si="192"/>
        <v>23.266700390624997</v>
      </c>
      <c r="EW174" s="296">
        <f t="shared" si="192"/>
        <v>11.298947827148437</v>
      </c>
      <c r="EX174" s="296">
        <f t="shared" si="192"/>
        <v>0</v>
      </c>
      <c r="EY174" s="296">
        <f t="shared" si="192"/>
        <v>7.7148463606135928E-7</v>
      </c>
      <c r="EZ174" s="296">
        <f t="shared" si="192"/>
        <v>0</v>
      </c>
      <c r="FA174" s="296">
        <f t="shared" si="192"/>
        <v>0</v>
      </c>
      <c r="FB174" s="296">
        <f t="shared" si="192"/>
        <v>0</v>
      </c>
      <c r="FC174" s="296">
        <f t="shared" ref="FC174:HN174" si="193">FC284</f>
        <v>0</v>
      </c>
      <c r="FD174" s="296">
        <f t="shared" si="193"/>
        <v>0</v>
      </c>
      <c r="FE174" s="296">
        <f t="shared" si="193"/>
        <v>24.00621963241899</v>
      </c>
      <c r="FF174" s="296">
        <f t="shared" si="193"/>
        <v>50.076372036235433</v>
      </c>
      <c r="FG174" s="296">
        <f t="shared" si="193"/>
        <v>126.29459865417481</v>
      </c>
      <c r="FH174" s="296">
        <f t="shared" si="193"/>
        <v>28.901173730468749</v>
      </c>
      <c r="FI174" s="296">
        <f t="shared" si="193"/>
        <v>15.512731347656249</v>
      </c>
      <c r="FJ174" s="296">
        <f t="shared" si="193"/>
        <v>0</v>
      </c>
      <c r="FK174" s="296">
        <f t="shared" si="193"/>
        <v>1.5183935011009453E-6</v>
      </c>
      <c r="FL174" s="296">
        <f t="shared" si="193"/>
        <v>0</v>
      </c>
      <c r="FM174" s="296">
        <f t="shared" si="193"/>
        <v>0</v>
      </c>
      <c r="FN174" s="296">
        <f t="shared" si="193"/>
        <v>0</v>
      </c>
      <c r="FO174" s="296">
        <f t="shared" si="193"/>
        <v>0</v>
      </c>
      <c r="FP174" s="296">
        <f t="shared" si="193"/>
        <v>0</v>
      </c>
      <c r="FQ174" s="296">
        <f t="shared" si="193"/>
        <v>23.739709753000767</v>
      </c>
      <c r="FR174" s="296">
        <f t="shared" si="193"/>
        <v>48.259124516678526</v>
      </c>
      <c r="FS174" s="296">
        <f t="shared" si="193"/>
        <v>158.14908896026611</v>
      </c>
      <c r="FT174" s="296">
        <f t="shared" si="193"/>
        <v>34.5356470703125</v>
      </c>
      <c r="FU174" s="296">
        <f t="shared" si="193"/>
        <v>19.72651486816406</v>
      </c>
      <c r="FV174" s="296">
        <f t="shared" si="193"/>
        <v>0</v>
      </c>
      <c r="FW174" s="296">
        <f t="shared" si="193"/>
        <v>2.2653023661405317E-6</v>
      </c>
      <c r="FX174" s="296">
        <f t="shared" si="193"/>
        <v>0</v>
      </c>
      <c r="FY174" s="296">
        <f t="shared" si="193"/>
        <v>0</v>
      </c>
      <c r="FZ174" s="296">
        <f t="shared" si="193"/>
        <v>0</v>
      </c>
      <c r="GA174" s="296">
        <f t="shared" si="193"/>
        <v>0</v>
      </c>
      <c r="GB174" s="296">
        <f t="shared" si="193"/>
        <v>0</v>
      </c>
      <c r="GC174" s="296">
        <f t="shared" si="193"/>
        <v>23.473199873582544</v>
      </c>
      <c r="GD174" s="296">
        <f t="shared" si="193"/>
        <v>46.441876997121618</v>
      </c>
      <c r="GE174" s="296">
        <f t="shared" si="193"/>
        <v>190.00357926635743</v>
      </c>
      <c r="GF174" s="296">
        <f t="shared" si="193"/>
        <v>40.170120410156251</v>
      </c>
      <c r="GG174" s="296">
        <f t="shared" si="193"/>
        <v>23.94029838867187</v>
      </c>
      <c r="GH174" s="296">
        <f t="shared" si="193"/>
        <v>0</v>
      </c>
      <c r="GI174" s="296">
        <f t="shared" si="193"/>
        <v>3.0122112311801177E-6</v>
      </c>
      <c r="GJ174" s="296">
        <f t="shared" si="193"/>
        <v>0</v>
      </c>
      <c r="GK174" s="296">
        <f t="shared" si="193"/>
        <v>0</v>
      </c>
      <c r="GL174" s="296">
        <f t="shared" si="193"/>
        <v>0</v>
      </c>
      <c r="GM174" s="296">
        <f t="shared" si="193"/>
        <v>0</v>
      </c>
      <c r="GN174" s="296">
        <f t="shared" si="193"/>
        <v>0</v>
      </c>
      <c r="GO174" s="296">
        <f t="shared" si="193"/>
        <v>23.206689994164321</v>
      </c>
      <c r="GP174" s="296">
        <f t="shared" si="193"/>
        <v>44.62462947756471</v>
      </c>
      <c r="GQ174" s="296">
        <f t="shared" si="193"/>
        <v>221.85806957244873</v>
      </c>
      <c r="GR174" s="296">
        <f t="shared" si="193"/>
        <v>45.804593749999995</v>
      </c>
      <c r="GS174" s="296">
        <f t="shared" si="193"/>
        <v>28.154081909179688</v>
      </c>
      <c r="GT174" s="296">
        <f t="shared" si="193"/>
        <v>0</v>
      </c>
      <c r="GU174" s="296">
        <f t="shared" si="193"/>
        <v>3.7591200962197036E-6</v>
      </c>
      <c r="GV174" s="296">
        <f t="shared" si="193"/>
        <v>0</v>
      </c>
      <c r="GW174" s="296">
        <f t="shared" si="193"/>
        <v>0</v>
      </c>
      <c r="GX174" s="296">
        <f t="shared" si="193"/>
        <v>0</v>
      </c>
      <c r="GY174" s="296">
        <f t="shared" si="193"/>
        <v>0</v>
      </c>
      <c r="GZ174" s="296">
        <f t="shared" si="193"/>
        <v>0</v>
      </c>
      <c r="HA174" s="296">
        <f t="shared" si="193"/>
        <v>22.940180114746092</v>
      </c>
      <c r="HB174" s="296">
        <f t="shared" si="193"/>
        <v>42.807381958007809</v>
      </c>
      <c r="HC174" s="296">
        <f t="shared" si="193"/>
        <v>0</v>
      </c>
      <c r="HD174" s="296">
        <f t="shared" si="193"/>
        <v>0</v>
      </c>
      <c r="HE174" s="296">
        <f t="shared" si="193"/>
        <v>0</v>
      </c>
      <c r="HF174" s="296">
        <f t="shared" si="193"/>
        <v>0</v>
      </c>
      <c r="HG174" s="296">
        <f t="shared" si="193"/>
        <v>0</v>
      </c>
      <c r="HH174" s="296">
        <f t="shared" si="193"/>
        <v>0</v>
      </c>
      <c r="HI174" s="296">
        <f t="shared" si="193"/>
        <v>0</v>
      </c>
      <c r="HJ174" s="296">
        <f t="shared" si="193"/>
        <v>0</v>
      </c>
      <c r="HK174" s="296">
        <f t="shared" si="193"/>
        <v>0</v>
      </c>
      <c r="HL174" s="296">
        <f t="shared" si="193"/>
        <v>0</v>
      </c>
      <c r="HM174" s="296">
        <f t="shared" si="193"/>
        <v>0</v>
      </c>
      <c r="HN174" s="296">
        <f t="shared" si="193"/>
        <v>0</v>
      </c>
      <c r="HO174" s="296">
        <f t="shared" ref="HO174:JZ174" si="194">HO284</f>
        <v>0</v>
      </c>
      <c r="HP174" s="296">
        <f t="shared" si="194"/>
        <v>0</v>
      </c>
      <c r="HQ174" s="296">
        <f t="shared" si="194"/>
        <v>0</v>
      </c>
      <c r="HR174" s="296">
        <f t="shared" si="194"/>
        <v>0</v>
      </c>
      <c r="HS174" s="296">
        <f t="shared" si="194"/>
        <v>0</v>
      </c>
      <c r="HT174" s="296">
        <f t="shared" si="194"/>
        <v>0</v>
      </c>
      <c r="HU174" s="296">
        <f t="shared" si="194"/>
        <v>0</v>
      </c>
      <c r="HV174" s="296">
        <f t="shared" si="194"/>
        <v>0</v>
      </c>
      <c r="HW174" s="296">
        <f t="shared" si="194"/>
        <v>0</v>
      </c>
      <c r="HX174" s="296">
        <f t="shared" si="194"/>
        <v>0</v>
      </c>
      <c r="HY174" s="296">
        <f t="shared" si="194"/>
        <v>0</v>
      </c>
      <c r="HZ174" s="296">
        <f t="shared" si="194"/>
        <v>0</v>
      </c>
      <c r="IA174" s="296">
        <f t="shared" si="194"/>
        <v>0</v>
      </c>
      <c r="IB174" s="296">
        <f t="shared" si="194"/>
        <v>0</v>
      </c>
      <c r="IC174" s="296">
        <f t="shared" si="194"/>
        <v>0</v>
      </c>
      <c r="ID174" s="296">
        <f t="shared" si="194"/>
        <v>0</v>
      </c>
      <c r="IE174" s="296">
        <f t="shared" si="194"/>
        <v>0</v>
      </c>
      <c r="IF174" s="296">
        <f t="shared" si="194"/>
        <v>0</v>
      </c>
      <c r="IG174" s="296">
        <f t="shared" si="194"/>
        <v>0</v>
      </c>
      <c r="IH174" s="296">
        <f t="shared" si="194"/>
        <v>0</v>
      </c>
      <c r="II174" s="296">
        <f t="shared" si="194"/>
        <v>0</v>
      </c>
      <c r="IJ174" s="296">
        <f t="shared" si="194"/>
        <v>0</v>
      </c>
      <c r="IK174" s="296">
        <f t="shared" si="194"/>
        <v>0</v>
      </c>
      <c r="IL174" s="296">
        <f t="shared" si="194"/>
        <v>0</v>
      </c>
      <c r="IM174" s="296">
        <f t="shared" si="194"/>
        <v>0</v>
      </c>
      <c r="IN174" s="296">
        <f t="shared" si="194"/>
        <v>0</v>
      </c>
      <c r="IO174" s="296">
        <f t="shared" si="194"/>
        <v>0</v>
      </c>
      <c r="IP174" s="296">
        <f t="shared" si="194"/>
        <v>0</v>
      </c>
      <c r="IQ174" s="296">
        <f t="shared" si="194"/>
        <v>0</v>
      </c>
      <c r="IR174" s="296">
        <f t="shared" si="194"/>
        <v>0</v>
      </c>
      <c r="IS174" s="296">
        <f t="shared" si="194"/>
        <v>0</v>
      </c>
      <c r="IT174" s="296">
        <f t="shared" si="194"/>
        <v>0</v>
      </c>
      <c r="IU174" s="296">
        <f t="shared" si="194"/>
        <v>0</v>
      </c>
      <c r="IV174" s="296">
        <f t="shared" si="194"/>
        <v>0</v>
      </c>
      <c r="IW174" s="296">
        <f t="shared" si="194"/>
        <v>0</v>
      </c>
      <c r="IX174" s="296">
        <f t="shared" si="194"/>
        <v>0</v>
      </c>
      <c r="IY174" s="296">
        <f t="shared" si="194"/>
        <v>0</v>
      </c>
      <c r="IZ174" s="296">
        <f t="shared" si="194"/>
        <v>0</v>
      </c>
      <c r="JA174" s="296">
        <f t="shared" si="194"/>
        <v>0</v>
      </c>
      <c r="JB174" s="296">
        <f t="shared" si="194"/>
        <v>0</v>
      </c>
      <c r="JC174" s="296">
        <f t="shared" si="194"/>
        <v>0</v>
      </c>
      <c r="JD174" s="296">
        <f t="shared" si="194"/>
        <v>0</v>
      </c>
      <c r="JE174" s="296">
        <f t="shared" si="194"/>
        <v>0</v>
      </c>
      <c r="JF174" s="296">
        <f t="shared" si="194"/>
        <v>0</v>
      </c>
      <c r="JG174" s="296">
        <f t="shared" si="194"/>
        <v>0</v>
      </c>
      <c r="JH174" s="296">
        <f t="shared" si="194"/>
        <v>0</v>
      </c>
      <c r="JI174" s="296">
        <f t="shared" si="194"/>
        <v>0</v>
      </c>
      <c r="JJ174" s="296">
        <f t="shared" si="194"/>
        <v>0</v>
      </c>
      <c r="JK174" s="296">
        <f t="shared" si="194"/>
        <v>0</v>
      </c>
      <c r="JL174" s="296">
        <f t="shared" si="194"/>
        <v>0</v>
      </c>
      <c r="JM174" s="296">
        <f t="shared" si="194"/>
        <v>0</v>
      </c>
      <c r="JN174" s="296">
        <f t="shared" si="194"/>
        <v>0</v>
      </c>
      <c r="JO174" s="296">
        <f t="shared" si="194"/>
        <v>0</v>
      </c>
      <c r="JP174" s="296">
        <f t="shared" si="194"/>
        <v>0</v>
      </c>
      <c r="JQ174" s="296">
        <f t="shared" si="194"/>
        <v>0</v>
      </c>
      <c r="JR174" s="296">
        <f t="shared" si="194"/>
        <v>0</v>
      </c>
      <c r="JS174" s="296">
        <f t="shared" si="194"/>
        <v>0</v>
      </c>
      <c r="JT174" s="296">
        <f t="shared" si="194"/>
        <v>0</v>
      </c>
      <c r="JU174" s="296">
        <f t="shared" si="194"/>
        <v>0</v>
      </c>
      <c r="JV174" s="296">
        <f t="shared" si="194"/>
        <v>0</v>
      </c>
      <c r="JW174" s="296">
        <f t="shared" si="194"/>
        <v>0</v>
      </c>
      <c r="JX174" s="296">
        <f t="shared" si="194"/>
        <v>0</v>
      </c>
      <c r="JY174" s="296">
        <f t="shared" si="194"/>
        <v>0</v>
      </c>
      <c r="JZ174" s="296">
        <f t="shared" si="194"/>
        <v>0</v>
      </c>
      <c r="KA174" s="296">
        <f t="shared" ref="KA174:LR174" si="195">KA284</f>
        <v>0</v>
      </c>
      <c r="KB174" s="296">
        <f t="shared" si="195"/>
        <v>0</v>
      </c>
      <c r="KC174" s="296">
        <f t="shared" si="195"/>
        <v>0</v>
      </c>
      <c r="KD174" s="296">
        <f t="shared" si="195"/>
        <v>0</v>
      </c>
      <c r="KE174" s="296">
        <f t="shared" si="195"/>
        <v>0</v>
      </c>
      <c r="KF174" s="296">
        <f t="shared" si="195"/>
        <v>0</v>
      </c>
      <c r="KG174" s="296">
        <f t="shared" si="195"/>
        <v>0</v>
      </c>
      <c r="KH174" s="296">
        <f t="shared" si="195"/>
        <v>0</v>
      </c>
      <c r="KI174" s="296">
        <f t="shared" si="195"/>
        <v>0</v>
      </c>
      <c r="KJ174" s="296">
        <f t="shared" si="195"/>
        <v>0</v>
      </c>
      <c r="KK174" s="296">
        <f t="shared" si="195"/>
        <v>0</v>
      </c>
      <c r="KL174" s="296">
        <f t="shared" si="195"/>
        <v>0</v>
      </c>
      <c r="KM174" s="296">
        <f t="shared" si="195"/>
        <v>0</v>
      </c>
      <c r="KN174" s="296">
        <f t="shared" si="195"/>
        <v>0</v>
      </c>
      <c r="KO174" s="296">
        <f t="shared" si="195"/>
        <v>0</v>
      </c>
      <c r="KP174" s="296">
        <f t="shared" si="195"/>
        <v>0</v>
      </c>
      <c r="KQ174" s="296">
        <f t="shared" si="195"/>
        <v>0</v>
      </c>
      <c r="KR174" s="296">
        <f t="shared" si="195"/>
        <v>0</v>
      </c>
      <c r="KS174" s="296">
        <f t="shared" si="195"/>
        <v>0</v>
      </c>
      <c r="KT174" s="296">
        <f t="shared" si="195"/>
        <v>0</v>
      </c>
      <c r="KU174" s="296">
        <f t="shared" si="195"/>
        <v>0</v>
      </c>
      <c r="KV174" s="296">
        <f t="shared" si="195"/>
        <v>0</v>
      </c>
      <c r="KW174" s="296">
        <f t="shared" si="195"/>
        <v>0</v>
      </c>
      <c r="KX174" s="296">
        <f t="shared" si="195"/>
        <v>0</v>
      </c>
      <c r="KY174" s="296">
        <f t="shared" si="195"/>
        <v>0</v>
      </c>
      <c r="KZ174" s="296">
        <f t="shared" si="195"/>
        <v>0</v>
      </c>
      <c r="LA174" s="296">
        <f t="shared" si="195"/>
        <v>0</v>
      </c>
      <c r="LB174" s="296">
        <f t="shared" si="195"/>
        <v>0</v>
      </c>
      <c r="LC174" s="296">
        <f t="shared" si="195"/>
        <v>0</v>
      </c>
      <c r="LD174" s="296">
        <f t="shared" si="195"/>
        <v>0</v>
      </c>
      <c r="LE174" s="296">
        <f t="shared" si="195"/>
        <v>0</v>
      </c>
      <c r="LF174" s="296">
        <f t="shared" si="195"/>
        <v>0</v>
      </c>
      <c r="LG174" s="296">
        <f t="shared" si="195"/>
        <v>0</v>
      </c>
      <c r="LH174" s="296">
        <f t="shared" si="195"/>
        <v>0</v>
      </c>
      <c r="LI174" s="296">
        <f t="shared" si="195"/>
        <v>0</v>
      </c>
      <c r="LJ174" s="296">
        <f t="shared" si="195"/>
        <v>0</v>
      </c>
      <c r="LK174" s="296">
        <f t="shared" si="195"/>
        <v>0</v>
      </c>
      <c r="LL174" s="296">
        <f t="shared" si="195"/>
        <v>0</v>
      </c>
      <c r="LM174" s="296">
        <f t="shared" si="195"/>
        <v>0</v>
      </c>
      <c r="LN174" s="296">
        <f t="shared" si="195"/>
        <v>0</v>
      </c>
      <c r="LO174" s="296">
        <f t="shared" si="195"/>
        <v>0</v>
      </c>
      <c r="LP174" s="296">
        <f t="shared" si="195"/>
        <v>0</v>
      </c>
      <c r="LQ174" s="296">
        <f t="shared" si="195"/>
        <v>0</v>
      </c>
      <c r="LR174" s="296">
        <f t="shared" si="195"/>
        <v>0</v>
      </c>
      <c r="LT174" s="296">
        <f t="shared" si="189"/>
        <v>2.8421709430404007E-13</v>
      </c>
      <c r="LU174" s="296">
        <f t="shared" si="180"/>
        <v>2.8421709430404007E-14</v>
      </c>
      <c r="LV174" s="296">
        <f t="shared" si="180"/>
        <v>2.8421709430404007E-14</v>
      </c>
      <c r="LW174" s="298">
        <f t="shared" si="180"/>
        <v>2.8421709430404007E-14</v>
      </c>
      <c r="LX174" s="296">
        <f t="shared" si="180"/>
        <v>2.8421709430404007E-14</v>
      </c>
      <c r="LY174" s="298">
        <f t="shared" si="180"/>
        <v>0</v>
      </c>
      <c r="LZ174" s="296">
        <f t="shared" si="180"/>
        <v>0</v>
      </c>
      <c r="MA174" s="296">
        <f t="shared" si="180"/>
        <v>0</v>
      </c>
      <c r="MB174" s="296">
        <f t="shared" si="180"/>
        <v>2.8421709430404007E-14</v>
      </c>
      <c r="MC174" s="296">
        <f t="shared" si="180"/>
        <v>2.8421709430404007E-14</v>
      </c>
      <c r="MD174" s="298">
        <f t="shared" si="180"/>
        <v>2.8421709430404007E-14</v>
      </c>
      <c r="ME174" s="296">
        <f t="shared" si="181"/>
        <v>2.8421709430404007E-14</v>
      </c>
      <c r="MF174" s="296">
        <f t="shared" si="181"/>
        <v>0</v>
      </c>
      <c r="MG174" s="296">
        <f t="shared" si="181"/>
        <v>5.6843418860808015E-14</v>
      </c>
      <c r="MH174" s="296">
        <f t="shared" si="181"/>
        <v>0</v>
      </c>
      <c r="MI174" s="298">
        <f t="shared" si="181"/>
        <v>0</v>
      </c>
      <c r="MJ174" s="296">
        <f t="shared" si="181"/>
        <v>0</v>
      </c>
      <c r="MK174" s="296">
        <f t="shared" si="181"/>
        <v>0</v>
      </c>
      <c r="ML174" s="296">
        <f t="shared" si="181"/>
        <v>0</v>
      </c>
      <c r="MM174" s="296">
        <f t="shared" si="181"/>
        <v>0</v>
      </c>
      <c r="MN174" s="298">
        <f t="shared" si="181"/>
        <v>0</v>
      </c>
      <c r="MO174" s="296">
        <f t="shared" si="182"/>
        <v>0</v>
      </c>
      <c r="MP174" s="296">
        <f t="shared" si="182"/>
        <v>0</v>
      </c>
      <c r="MQ174" s="296">
        <f t="shared" si="182"/>
        <v>0</v>
      </c>
      <c r="MR174" s="296">
        <f t="shared" si="182"/>
        <v>0</v>
      </c>
      <c r="MS174" s="298">
        <f t="shared" si="182"/>
        <v>0</v>
      </c>
    </row>
    <row r="175" spans="2:357" hidden="1">
      <c r="B175" s="3"/>
      <c r="C175" s="269" t="s">
        <v>249</v>
      </c>
      <c r="D175" s="217"/>
      <c r="E175" s="217"/>
      <c r="F175" s="217"/>
      <c r="G175" s="299"/>
      <c r="H175" s="217"/>
      <c r="I175" s="299"/>
      <c r="J175" s="217"/>
      <c r="K175" s="217"/>
      <c r="L175" s="217"/>
      <c r="M175" s="217"/>
      <c r="N175" s="299"/>
      <c r="O175" s="217"/>
      <c r="P175" s="217"/>
      <c r="Q175" s="217"/>
      <c r="R175" s="217"/>
      <c r="S175" s="299"/>
      <c r="T175" s="217"/>
      <c r="U175" s="217"/>
      <c r="V175" s="217"/>
      <c r="W175" s="217"/>
      <c r="X175" s="299"/>
      <c r="Y175" s="217"/>
      <c r="Z175" s="217"/>
      <c r="AA175" s="217"/>
      <c r="AB175" s="217"/>
      <c r="AC175" s="299"/>
      <c r="AD175" s="3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217"/>
      <c r="AS175" s="217"/>
      <c r="AT175" s="217"/>
      <c r="AU175" s="217"/>
      <c r="AV175" s="217"/>
      <c r="AW175" s="217"/>
      <c r="AX175" s="217"/>
      <c r="AY175" s="217"/>
      <c r="AZ175" s="217"/>
      <c r="BA175" s="217"/>
      <c r="BB175" s="217"/>
      <c r="BC175" s="217"/>
      <c r="BD175" s="217"/>
      <c r="BE175" s="217"/>
      <c r="BF175" s="217"/>
      <c r="BG175" s="217"/>
      <c r="BH175" s="217"/>
      <c r="BI175" s="217"/>
      <c r="BJ175" s="217"/>
      <c r="BK175" s="217"/>
      <c r="BL175" s="217"/>
      <c r="BM175" s="217"/>
      <c r="BN175" s="217"/>
      <c r="BO175" s="217"/>
      <c r="BP175" s="217"/>
      <c r="BQ175" s="217"/>
      <c r="BR175" s="217"/>
      <c r="BS175" s="217"/>
      <c r="BT175" s="217"/>
      <c r="BU175" s="217"/>
      <c r="BV175" s="217"/>
      <c r="BW175" s="217"/>
      <c r="BX175" s="217"/>
      <c r="BY175" s="217"/>
      <c r="BZ175" s="217"/>
      <c r="CA175" s="217"/>
      <c r="CB175" s="217"/>
      <c r="CC175" s="217"/>
      <c r="CD175" s="217"/>
      <c r="CE175" s="217"/>
      <c r="CF175" s="217"/>
      <c r="CG175" s="217"/>
      <c r="CH175" s="217"/>
      <c r="CI175" s="217"/>
      <c r="CJ175" s="217"/>
      <c r="CK175" s="217"/>
      <c r="CL175" s="217"/>
      <c r="CM175" s="217"/>
      <c r="CN175" s="217"/>
      <c r="CO175" s="217"/>
      <c r="CP175" s="217"/>
      <c r="CQ175" s="217"/>
      <c r="CR175" s="217"/>
      <c r="CS175" s="217"/>
      <c r="CT175" s="217"/>
      <c r="CU175" s="217"/>
      <c r="CV175" s="217"/>
      <c r="CW175" s="217"/>
      <c r="CX175" s="217"/>
      <c r="CY175" s="217"/>
      <c r="CZ175" s="217"/>
      <c r="DA175" s="217"/>
      <c r="DB175" s="217"/>
      <c r="DC175" s="217"/>
      <c r="DD175" s="217"/>
      <c r="DE175" s="217"/>
      <c r="DF175" s="217"/>
      <c r="DG175" s="217"/>
      <c r="DH175" s="217"/>
      <c r="DI175" s="217"/>
      <c r="DJ175" s="217"/>
      <c r="DK175" s="217"/>
      <c r="DL175" s="217"/>
      <c r="DM175" s="217"/>
      <c r="DN175" s="217"/>
      <c r="DO175" s="217"/>
      <c r="DP175" s="217"/>
      <c r="DQ175" s="217"/>
      <c r="DR175" s="217"/>
      <c r="DS175" s="217"/>
      <c r="DT175" s="217"/>
      <c r="DU175" s="217"/>
      <c r="DV175" s="217"/>
      <c r="DW175" s="217"/>
      <c r="DX175" s="217"/>
      <c r="DY175" s="217"/>
      <c r="DZ175" s="217"/>
      <c r="EA175" s="217"/>
      <c r="EB175" s="217"/>
      <c r="EC175" s="217"/>
      <c r="ED175" s="217"/>
      <c r="EE175" s="217"/>
      <c r="EF175" s="217"/>
      <c r="EG175" s="217"/>
      <c r="EH175" s="217"/>
      <c r="EI175" s="217"/>
      <c r="EJ175" s="217"/>
      <c r="EK175" s="217"/>
      <c r="EL175" s="217"/>
      <c r="EM175" s="217"/>
      <c r="EN175" s="217"/>
      <c r="EO175" s="217"/>
      <c r="EP175" s="217"/>
      <c r="EQ175" s="217"/>
      <c r="ER175" s="217"/>
      <c r="ES175" s="217"/>
      <c r="ET175" s="217"/>
      <c r="EU175" s="217"/>
      <c r="EV175" s="217"/>
      <c r="EW175" s="217"/>
      <c r="EX175" s="217"/>
      <c r="EY175" s="217"/>
      <c r="EZ175" s="217"/>
      <c r="FA175" s="217"/>
      <c r="FB175" s="217"/>
      <c r="FC175" s="217"/>
      <c r="FD175" s="217"/>
      <c r="FE175" s="217"/>
      <c r="FF175" s="217"/>
      <c r="FG175" s="217"/>
      <c r="FH175" s="217"/>
      <c r="FI175" s="217"/>
      <c r="FJ175" s="217"/>
      <c r="FK175" s="217"/>
      <c r="FL175" s="217"/>
      <c r="FM175" s="217"/>
      <c r="FN175" s="217"/>
      <c r="FO175" s="217"/>
      <c r="FP175" s="217"/>
      <c r="FQ175" s="217"/>
      <c r="FR175" s="217"/>
      <c r="FS175" s="217"/>
      <c r="FT175" s="217"/>
      <c r="FU175" s="217"/>
      <c r="FV175" s="217"/>
      <c r="FW175" s="217"/>
      <c r="FX175" s="217"/>
      <c r="FY175" s="217"/>
      <c r="FZ175" s="217"/>
      <c r="GA175" s="217"/>
      <c r="GB175" s="217"/>
      <c r="GC175" s="217"/>
      <c r="GD175" s="217"/>
      <c r="GE175" s="217"/>
      <c r="GF175" s="217"/>
      <c r="GG175" s="217"/>
      <c r="GH175" s="217"/>
      <c r="GI175" s="217"/>
      <c r="GJ175" s="217"/>
      <c r="GK175" s="217"/>
      <c r="GL175" s="217"/>
      <c r="GM175" s="217"/>
      <c r="GN175" s="217"/>
      <c r="GO175" s="217"/>
      <c r="GP175" s="217"/>
      <c r="GQ175" s="217"/>
      <c r="GR175" s="217"/>
      <c r="GS175" s="217"/>
      <c r="GT175" s="217"/>
      <c r="GU175" s="217"/>
      <c r="GV175" s="217"/>
      <c r="GW175" s="217"/>
      <c r="GX175" s="217"/>
      <c r="GY175" s="217"/>
      <c r="GZ175" s="217"/>
      <c r="HA175" s="217"/>
      <c r="HB175" s="217"/>
      <c r="HC175" s="217"/>
      <c r="HD175" s="217"/>
      <c r="HE175" s="217"/>
      <c r="HF175" s="217"/>
      <c r="HG175" s="217"/>
      <c r="HH175" s="217"/>
      <c r="HI175" s="217"/>
      <c r="HJ175" s="217"/>
      <c r="HK175" s="217"/>
      <c r="HL175" s="217"/>
      <c r="HM175" s="217"/>
      <c r="HN175" s="217"/>
      <c r="HO175" s="217"/>
      <c r="HP175" s="217"/>
      <c r="HQ175" s="217"/>
      <c r="HR175" s="217"/>
      <c r="HS175" s="217"/>
      <c r="HT175" s="217"/>
      <c r="HU175" s="217"/>
      <c r="HV175" s="217"/>
      <c r="HW175" s="217"/>
      <c r="HX175" s="217"/>
      <c r="HY175" s="217"/>
      <c r="HZ175" s="217"/>
      <c r="IA175" s="217"/>
      <c r="IB175" s="217"/>
      <c r="IC175" s="217"/>
      <c r="ID175" s="217"/>
      <c r="IE175" s="217"/>
      <c r="IF175" s="217"/>
      <c r="IG175" s="217"/>
      <c r="IH175" s="217"/>
      <c r="II175" s="217"/>
      <c r="IJ175" s="217"/>
      <c r="IK175" s="217"/>
      <c r="IL175" s="217"/>
      <c r="IM175" s="217"/>
      <c r="IN175" s="217"/>
      <c r="IO175" s="217"/>
      <c r="IP175" s="217"/>
      <c r="IQ175" s="217"/>
      <c r="IR175" s="217"/>
      <c r="IS175" s="217"/>
      <c r="IT175" s="217"/>
      <c r="IU175" s="217"/>
      <c r="IV175" s="217"/>
      <c r="IW175" s="217"/>
      <c r="IX175" s="217"/>
      <c r="IY175" s="217"/>
      <c r="IZ175" s="217"/>
      <c r="JA175" s="217"/>
      <c r="JB175" s="217"/>
      <c r="JC175" s="217"/>
      <c r="JD175" s="217"/>
      <c r="JE175" s="217"/>
      <c r="JF175" s="217"/>
      <c r="JG175" s="217"/>
      <c r="JH175" s="217"/>
      <c r="JI175" s="217"/>
      <c r="JJ175" s="217"/>
      <c r="JK175" s="217"/>
      <c r="JL175" s="217"/>
      <c r="JM175" s="217"/>
      <c r="JN175" s="217"/>
      <c r="JO175" s="217"/>
      <c r="JP175" s="217"/>
      <c r="JQ175" s="217"/>
      <c r="JR175" s="217"/>
      <c r="JS175" s="217"/>
      <c r="JT175" s="217"/>
      <c r="JU175" s="217"/>
      <c r="JV175" s="217"/>
      <c r="JW175" s="217"/>
      <c r="JX175" s="217"/>
      <c r="JY175" s="217"/>
      <c r="JZ175" s="217"/>
      <c r="KA175" s="217"/>
      <c r="KB175" s="217"/>
      <c r="KC175" s="217"/>
      <c r="KD175" s="217"/>
      <c r="KE175" s="217"/>
      <c r="KF175" s="217"/>
      <c r="KG175" s="217"/>
      <c r="KH175" s="217"/>
      <c r="KI175" s="217"/>
      <c r="KJ175" s="217"/>
      <c r="KK175" s="217"/>
      <c r="KL175" s="217"/>
      <c r="KM175" s="217"/>
      <c r="KN175" s="217"/>
      <c r="KO175" s="217"/>
      <c r="KP175" s="217"/>
      <c r="KQ175" s="217"/>
      <c r="KR175" s="217"/>
      <c r="KS175" s="217"/>
      <c r="KT175" s="217"/>
      <c r="KU175" s="217"/>
      <c r="KV175" s="217"/>
      <c r="KW175" s="217"/>
      <c r="KX175" s="217"/>
      <c r="KY175" s="217"/>
      <c r="KZ175" s="217"/>
      <c r="LA175" s="217"/>
      <c r="LB175" s="217"/>
      <c r="LC175" s="217"/>
      <c r="LD175" s="217"/>
      <c r="LE175" s="217"/>
      <c r="LF175" s="217"/>
      <c r="LG175" s="217"/>
      <c r="LH175" s="217"/>
      <c r="LI175" s="217"/>
      <c r="LJ175" s="217"/>
      <c r="LK175" s="217"/>
      <c r="LL175" s="217"/>
      <c r="LM175" s="217"/>
      <c r="LN175" s="217"/>
      <c r="LO175" s="217"/>
      <c r="LP175" s="217"/>
      <c r="LQ175" s="217"/>
      <c r="LR175" s="217"/>
      <c r="LT175" s="217">
        <f t="shared" si="189"/>
        <v>0</v>
      </c>
      <c r="LU175" s="217">
        <f t="shared" si="180"/>
        <v>0</v>
      </c>
      <c r="LV175" s="217">
        <f t="shared" si="180"/>
        <v>0</v>
      </c>
      <c r="LW175" s="299">
        <f t="shared" si="180"/>
        <v>0</v>
      </c>
      <c r="LX175" s="217">
        <f t="shared" si="180"/>
        <v>0</v>
      </c>
      <c r="LY175" s="299">
        <f t="shared" si="180"/>
        <v>0</v>
      </c>
      <c r="LZ175" s="217">
        <f t="shared" si="180"/>
        <v>0</v>
      </c>
      <c r="MA175" s="217">
        <f t="shared" si="180"/>
        <v>0</v>
      </c>
      <c r="MB175" s="217">
        <f t="shared" si="180"/>
        <v>0</v>
      </c>
      <c r="MC175" s="217">
        <f t="shared" si="180"/>
        <v>0</v>
      </c>
      <c r="MD175" s="299">
        <f t="shared" si="180"/>
        <v>0</v>
      </c>
      <c r="ME175" s="217">
        <f t="shared" si="181"/>
        <v>0</v>
      </c>
      <c r="MF175" s="217">
        <f t="shared" si="181"/>
        <v>0</v>
      </c>
      <c r="MG175" s="217">
        <f t="shared" si="181"/>
        <v>0</v>
      </c>
      <c r="MH175" s="217">
        <f t="shared" si="181"/>
        <v>0</v>
      </c>
      <c r="MI175" s="299">
        <f t="shared" si="181"/>
        <v>0</v>
      </c>
      <c r="MJ175" s="217">
        <f t="shared" si="181"/>
        <v>0</v>
      </c>
      <c r="MK175" s="217">
        <f t="shared" si="181"/>
        <v>0</v>
      </c>
      <c r="ML175" s="217">
        <f t="shared" si="181"/>
        <v>0</v>
      </c>
      <c r="MM175" s="217">
        <f t="shared" si="181"/>
        <v>0</v>
      </c>
      <c r="MN175" s="299">
        <f t="shared" si="181"/>
        <v>0</v>
      </c>
      <c r="MO175" s="217">
        <f t="shared" si="182"/>
        <v>0</v>
      </c>
      <c r="MP175" s="217">
        <f t="shared" si="182"/>
        <v>0</v>
      </c>
      <c r="MQ175" s="217">
        <f t="shared" si="182"/>
        <v>0</v>
      </c>
      <c r="MR175" s="217">
        <f t="shared" si="182"/>
        <v>0</v>
      </c>
      <c r="MS175" s="299">
        <f t="shared" si="182"/>
        <v>0</v>
      </c>
    </row>
    <row r="176" spans="2:357" hidden="1">
      <c r="B176" s="3"/>
      <c r="C176" s="217" t="str">
        <f>C173</f>
        <v>AMV1træ</v>
      </c>
      <c r="D176" s="353">
        <f t="shared" ref="D176:F177" si="196">E176</f>
        <v>3662.8990214287114</v>
      </c>
      <c r="E176" s="353">
        <f t="shared" si="196"/>
        <v>3662.8990214287114</v>
      </c>
      <c r="F176" s="164">
        <f t="shared" si="196"/>
        <v>3662.8990214287114</v>
      </c>
      <c r="G176" s="300">
        <f>G259</f>
        <v>3662.8990214287114</v>
      </c>
      <c r="H176" s="353">
        <f>G176</f>
        <v>3662.8990214287114</v>
      </c>
      <c r="I176" s="300">
        <f>I259</f>
        <v>2278.0680900223256</v>
      </c>
      <c r="J176" s="272">
        <f>I176+(N176-I176)/(5)</f>
        <v>2212.4726159639358</v>
      </c>
      <c r="K176" s="272">
        <f>J176+(N176-I176)/(5)</f>
        <v>2146.8771419055461</v>
      </c>
      <c r="L176" s="272">
        <f>K176+(N176-I176)/(5)</f>
        <v>2081.2816678471563</v>
      </c>
      <c r="M176" s="272">
        <f>L176+(N176-I176)/(5)</f>
        <v>2015.6861937887666</v>
      </c>
      <c r="N176" s="300">
        <f>N259</f>
        <v>1950.0907197303773</v>
      </c>
      <c r="O176" s="272">
        <f>N176+(S176-N176)/(5)</f>
        <v>1863.1064039764406</v>
      </c>
      <c r="P176" s="272">
        <f>O176+(S176-N176)/(5)</f>
        <v>1776.1220882225039</v>
      </c>
      <c r="Q176" s="272">
        <f>P176+(S176-N176)/(5)</f>
        <v>1689.1377724685672</v>
      </c>
      <c r="R176" s="272">
        <f>Q176+(S176-N176)/(5)</f>
        <v>1602.1534567146305</v>
      </c>
      <c r="S176" s="300">
        <f>S259</f>
        <v>1515.1691409606933</v>
      </c>
      <c r="T176" s="353">
        <f>$X176</f>
        <v>0</v>
      </c>
      <c r="U176" s="353">
        <f t="shared" ref="U176:W177" si="197">$X176</f>
        <v>0</v>
      </c>
      <c r="V176" s="353">
        <f t="shared" si="197"/>
        <v>0</v>
      </c>
      <c r="W176" s="353">
        <f t="shared" si="197"/>
        <v>0</v>
      </c>
      <c r="X176" s="300">
        <f>X259</f>
        <v>0</v>
      </c>
      <c r="Y176" s="272">
        <f>X176+(AC176-X176)/(5)</f>
        <v>0</v>
      </c>
      <c r="Z176" s="272">
        <f>Y176+(AC176-X176)/(5)</f>
        <v>0</v>
      </c>
      <c r="AA176" s="272">
        <f>Z176+(AC176-X176)/(5)</f>
        <v>0</v>
      </c>
      <c r="AB176" s="272">
        <f>AA176+(AC176-X176)/(5)</f>
        <v>0</v>
      </c>
      <c r="AC176" s="300">
        <f>AC259</f>
        <v>0</v>
      </c>
      <c r="AD176" s="3"/>
      <c r="AE176" s="296">
        <f>AE259</f>
        <v>579.86086907196045</v>
      </c>
      <c r="AF176" s="296">
        <f t="shared" ref="AF176:CQ176" si="198">AF259</f>
        <v>567.15694927978507</v>
      </c>
      <c r="AG176" s="296">
        <f t="shared" si="198"/>
        <v>646.470095123291</v>
      </c>
      <c r="AH176" s="296">
        <f t="shared" si="198"/>
        <v>435.56244848632815</v>
      </c>
      <c r="AI176" s="296">
        <f t="shared" si="198"/>
        <v>103.81523956626619</v>
      </c>
      <c r="AJ176" s="296">
        <f t="shared" si="198"/>
        <v>38.633102141597305</v>
      </c>
      <c r="AK176" s="296">
        <f t="shared" si="198"/>
        <v>5.4318616166710857E-6</v>
      </c>
      <c r="AL176" s="296">
        <f t="shared" si="198"/>
        <v>1.7057918230420909E-6</v>
      </c>
      <c r="AM176" s="296">
        <f t="shared" si="198"/>
        <v>4.6911808429285882E-5</v>
      </c>
      <c r="AN176" s="296">
        <f t="shared" si="198"/>
        <v>248.02583227539063</v>
      </c>
      <c r="AO176" s="296">
        <f t="shared" si="198"/>
        <v>508.58902529907226</v>
      </c>
      <c r="AP176" s="296">
        <f t="shared" si="198"/>
        <v>534.78540613555901</v>
      </c>
      <c r="AQ176" s="296">
        <f t="shared" si="198"/>
        <v>579.86086907196045</v>
      </c>
      <c r="AR176" s="296">
        <f t="shared" si="198"/>
        <v>567.15694927978507</v>
      </c>
      <c r="AS176" s="296">
        <f t="shared" si="198"/>
        <v>646.470095123291</v>
      </c>
      <c r="AT176" s="296">
        <f t="shared" si="198"/>
        <v>435.56244848632815</v>
      </c>
      <c r="AU176" s="296">
        <f t="shared" si="198"/>
        <v>103.81523956626619</v>
      </c>
      <c r="AV176" s="296">
        <f t="shared" si="198"/>
        <v>38.633102141597305</v>
      </c>
      <c r="AW176" s="296">
        <f t="shared" si="198"/>
        <v>5.4318616166710857E-6</v>
      </c>
      <c r="AX176" s="296">
        <f t="shared" si="198"/>
        <v>1.7057918230420909E-6</v>
      </c>
      <c r="AY176" s="296">
        <f t="shared" si="198"/>
        <v>4.6911808429285882E-5</v>
      </c>
      <c r="AZ176" s="296">
        <f t="shared" si="198"/>
        <v>248.02583227539063</v>
      </c>
      <c r="BA176" s="296">
        <f t="shared" si="198"/>
        <v>508.58902529907226</v>
      </c>
      <c r="BB176" s="296">
        <f t="shared" si="198"/>
        <v>534.78540613555901</v>
      </c>
      <c r="BC176" s="296">
        <f t="shared" si="198"/>
        <v>579.86086907196045</v>
      </c>
      <c r="BD176" s="296">
        <f t="shared" si="198"/>
        <v>567.15694927978507</v>
      </c>
      <c r="BE176" s="296">
        <f t="shared" si="198"/>
        <v>646.470095123291</v>
      </c>
      <c r="BF176" s="296">
        <f t="shared" si="198"/>
        <v>435.56244848632815</v>
      </c>
      <c r="BG176" s="296">
        <f t="shared" si="198"/>
        <v>103.81523956626619</v>
      </c>
      <c r="BH176" s="296">
        <f t="shared" si="198"/>
        <v>38.633102141597305</v>
      </c>
      <c r="BI176" s="296">
        <f t="shared" si="198"/>
        <v>5.4318616166710857E-6</v>
      </c>
      <c r="BJ176" s="296">
        <f t="shared" si="198"/>
        <v>1.7057918230420909E-6</v>
      </c>
      <c r="BK176" s="296">
        <f t="shared" si="198"/>
        <v>4.6911808429285882E-5</v>
      </c>
      <c r="BL176" s="296">
        <f t="shared" si="198"/>
        <v>248.02583227539063</v>
      </c>
      <c r="BM176" s="296">
        <f t="shared" si="198"/>
        <v>508.58902529907226</v>
      </c>
      <c r="BN176" s="296">
        <f t="shared" si="198"/>
        <v>534.78540613555901</v>
      </c>
      <c r="BO176" s="296">
        <f t="shared" si="198"/>
        <v>579.86086907196045</v>
      </c>
      <c r="BP176" s="296">
        <f t="shared" si="198"/>
        <v>567.15694927978507</v>
      </c>
      <c r="BQ176" s="296">
        <f t="shared" si="198"/>
        <v>646.470095123291</v>
      </c>
      <c r="BR176" s="296">
        <f t="shared" si="198"/>
        <v>435.56244848632815</v>
      </c>
      <c r="BS176" s="296">
        <f t="shared" si="198"/>
        <v>103.81523956626619</v>
      </c>
      <c r="BT176" s="296">
        <f t="shared" si="198"/>
        <v>38.633102141597305</v>
      </c>
      <c r="BU176" s="296">
        <f t="shared" si="198"/>
        <v>5.4318616166710857E-6</v>
      </c>
      <c r="BV176" s="296">
        <f t="shared" si="198"/>
        <v>1.7057918230420909E-6</v>
      </c>
      <c r="BW176" s="296">
        <f t="shared" si="198"/>
        <v>4.6911808429285882E-5</v>
      </c>
      <c r="BX176" s="296">
        <f t="shared" si="198"/>
        <v>248.02583227539063</v>
      </c>
      <c r="BY176" s="296">
        <f t="shared" si="198"/>
        <v>508.58902529907226</v>
      </c>
      <c r="BZ176" s="296">
        <f t="shared" si="198"/>
        <v>534.78540613555901</v>
      </c>
      <c r="CA176" s="296">
        <f t="shared" si="198"/>
        <v>572.78109884643561</v>
      </c>
      <c r="CB176" s="296">
        <f t="shared" si="198"/>
        <v>528.76864672851559</v>
      </c>
      <c r="CC176" s="296">
        <f t="shared" si="198"/>
        <v>489.21429666137692</v>
      </c>
      <c r="CD176" s="296">
        <f t="shared" si="198"/>
        <v>61.713201433850621</v>
      </c>
      <c r="CE176" s="296">
        <f t="shared" si="198"/>
        <v>0</v>
      </c>
      <c r="CF176" s="296">
        <f t="shared" si="198"/>
        <v>0</v>
      </c>
      <c r="CG176" s="296">
        <f t="shared" si="198"/>
        <v>0</v>
      </c>
      <c r="CH176" s="296">
        <f t="shared" si="198"/>
        <v>0</v>
      </c>
      <c r="CI176" s="296">
        <f t="shared" si="198"/>
        <v>0</v>
      </c>
      <c r="CJ176" s="296">
        <f t="shared" si="198"/>
        <v>19.273195404576317</v>
      </c>
      <c r="CK176" s="296">
        <f t="shared" si="198"/>
        <v>214.98106162261962</v>
      </c>
      <c r="CL176" s="296">
        <f t="shared" si="198"/>
        <v>391.33658932495121</v>
      </c>
      <c r="CM176" s="296">
        <f t="shared" si="198"/>
        <v>577.43411763916015</v>
      </c>
      <c r="CN176" s="296">
        <f t="shared" si="198"/>
        <v>519.22440916137691</v>
      </c>
      <c r="CO176" s="296">
        <f t="shared" si="198"/>
        <v>474.4864369750976</v>
      </c>
      <c r="CP176" s="296">
        <f t="shared" si="198"/>
        <v>51.267959047471123</v>
      </c>
      <c r="CQ176" s="296">
        <f t="shared" si="198"/>
        <v>0</v>
      </c>
      <c r="CR176" s="296">
        <f t="shared" ref="CR176:FC176" si="199">CR259</f>
        <v>0</v>
      </c>
      <c r="CS176" s="296">
        <f t="shared" si="199"/>
        <v>0</v>
      </c>
      <c r="CT176" s="296">
        <f t="shared" si="199"/>
        <v>0</v>
      </c>
      <c r="CU176" s="296">
        <f t="shared" si="199"/>
        <v>0</v>
      </c>
      <c r="CV176" s="296">
        <f t="shared" si="199"/>
        <v>18.895602466239179</v>
      </c>
      <c r="CW176" s="296">
        <f t="shared" si="199"/>
        <v>210.61434463500976</v>
      </c>
      <c r="CX176" s="296">
        <f t="shared" si="199"/>
        <v>360.54974603958135</v>
      </c>
      <c r="CY176" s="296">
        <f t="shared" si="199"/>
        <v>582.08713643188469</v>
      </c>
      <c r="CZ176" s="296">
        <f t="shared" si="199"/>
        <v>509.68017159423823</v>
      </c>
      <c r="DA176" s="296">
        <f t="shared" si="199"/>
        <v>459.75857728881829</v>
      </c>
      <c r="DB176" s="296">
        <f t="shared" si="199"/>
        <v>40.822716661091626</v>
      </c>
      <c r="DC176" s="296">
        <f t="shared" si="199"/>
        <v>0</v>
      </c>
      <c r="DD176" s="296">
        <f t="shared" si="199"/>
        <v>0</v>
      </c>
      <c r="DE176" s="296">
        <f t="shared" si="199"/>
        <v>0</v>
      </c>
      <c r="DF176" s="296">
        <f t="shared" si="199"/>
        <v>0</v>
      </c>
      <c r="DG176" s="296">
        <f t="shared" si="199"/>
        <v>0</v>
      </c>
      <c r="DH176" s="296">
        <f t="shared" si="199"/>
        <v>18.518009527902041</v>
      </c>
      <c r="DI176" s="296">
        <f t="shared" si="199"/>
        <v>206.2476276473999</v>
      </c>
      <c r="DJ176" s="296">
        <f t="shared" si="199"/>
        <v>329.7629027542115</v>
      </c>
      <c r="DK176" s="296">
        <f t="shared" si="199"/>
        <v>586.74015522460923</v>
      </c>
      <c r="DL176" s="296">
        <f t="shared" si="199"/>
        <v>500.13593402709955</v>
      </c>
      <c r="DM176" s="296">
        <f t="shared" si="199"/>
        <v>445.03071760253897</v>
      </c>
      <c r="DN176" s="296">
        <f t="shared" si="199"/>
        <v>30.377474274712128</v>
      </c>
      <c r="DO176" s="296">
        <f t="shared" si="199"/>
        <v>0</v>
      </c>
      <c r="DP176" s="296">
        <f t="shared" si="199"/>
        <v>0</v>
      </c>
      <c r="DQ176" s="296">
        <f t="shared" si="199"/>
        <v>0</v>
      </c>
      <c r="DR176" s="296">
        <f t="shared" si="199"/>
        <v>0</v>
      </c>
      <c r="DS176" s="296">
        <f t="shared" si="199"/>
        <v>0</v>
      </c>
      <c r="DT176" s="296">
        <f t="shared" si="199"/>
        <v>18.140416589564904</v>
      </c>
      <c r="DU176" s="296">
        <f t="shared" si="199"/>
        <v>201.88091065979003</v>
      </c>
      <c r="DV176" s="296">
        <f t="shared" si="199"/>
        <v>298.97605946884164</v>
      </c>
      <c r="DW176" s="296">
        <f t="shared" si="199"/>
        <v>591.39317401733376</v>
      </c>
      <c r="DX176" s="296">
        <f t="shared" si="199"/>
        <v>490.59169645996087</v>
      </c>
      <c r="DY176" s="296">
        <f t="shared" si="199"/>
        <v>430.30285791625965</v>
      </c>
      <c r="DZ176" s="296">
        <f t="shared" si="199"/>
        <v>19.93223188833263</v>
      </c>
      <c r="EA176" s="296">
        <f t="shared" si="199"/>
        <v>0</v>
      </c>
      <c r="EB176" s="296">
        <f t="shared" si="199"/>
        <v>0</v>
      </c>
      <c r="EC176" s="296">
        <f t="shared" si="199"/>
        <v>0</v>
      </c>
      <c r="ED176" s="296">
        <f t="shared" si="199"/>
        <v>0</v>
      </c>
      <c r="EE176" s="296">
        <f t="shared" si="199"/>
        <v>0</v>
      </c>
      <c r="EF176" s="296">
        <f t="shared" si="199"/>
        <v>17.762823651227766</v>
      </c>
      <c r="EG176" s="296">
        <f t="shared" si="199"/>
        <v>197.51419367218017</v>
      </c>
      <c r="EH176" s="296">
        <f t="shared" si="199"/>
        <v>268.18921618347179</v>
      </c>
      <c r="EI176" s="296">
        <f t="shared" si="199"/>
        <v>596.04619281005853</v>
      </c>
      <c r="EJ176" s="296">
        <f t="shared" si="199"/>
        <v>481.04745889282225</v>
      </c>
      <c r="EK176" s="296">
        <f t="shared" si="199"/>
        <v>415.57499822998045</v>
      </c>
      <c r="EL176" s="296">
        <f t="shared" si="199"/>
        <v>9.4869895019531238</v>
      </c>
      <c r="EM176" s="296">
        <f t="shared" si="199"/>
        <v>0</v>
      </c>
      <c r="EN176" s="296">
        <f t="shared" si="199"/>
        <v>0</v>
      </c>
      <c r="EO176" s="296">
        <f t="shared" si="199"/>
        <v>0</v>
      </c>
      <c r="EP176" s="296">
        <f t="shared" si="199"/>
        <v>0</v>
      </c>
      <c r="EQ176" s="296">
        <f t="shared" si="199"/>
        <v>0</v>
      </c>
      <c r="ER176" s="296">
        <f t="shared" si="199"/>
        <v>17.385230712890628</v>
      </c>
      <c r="ES176" s="296">
        <f t="shared" si="199"/>
        <v>193.14747668457031</v>
      </c>
      <c r="ET176" s="296">
        <f t="shared" si="199"/>
        <v>237.40237289810182</v>
      </c>
      <c r="EU176" s="296">
        <f t="shared" si="199"/>
        <v>576.82541433105462</v>
      </c>
      <c r="EV176" s="296">
        <f t="shared" si="199"/>
        <v>449.6759614440918</v>
      </c>
      <c r="EW176" s="296">
        <f t="shared" si="199"/>
        <v>387.62459249267579</v>
      </c>
      <c r="EX176" s="296">
        <f t="shared" si="199"/>
        <v>7.5895916015624989</v>
      </c>
      <c r="EY176" s="296">
        <f t="shared" si="199"/>
        <v>0</v>
      </c>
      <c r="EZ176" s="296">
        <f t="shared" si="199"/>
        <v>0</v>
      </c>
      <c r="FA176" s="296">
        <f t="shared" si="199"/>
        <v>0</v>
      </c>
      <c r="FB176" s="296">
        <f t="shared" si="199"/>
        <v>0</v>
      </c>
      <c r="FC176" s="296">
        <f t="shared" si="199"/>
        <v>0</v>
      </c>
      <c r="FD176" s="296">
        <f t="shared" ref="FD176:HO176" si="200">FD259</f>
        <v>13.908184570312503</v>
      </c>
      <c r="FE176" s="296">
        <f t="shared" si="200"/>
        <v>190.81810099487305</v>
      </c>
      <c r="FF176" s="296">
        <f t="shared" si="200"/>
        <v>236.66455854187012</v>
      </c>
      <c r="FG176" s="296">
        <f t="shared" si="200"/>
        <v>557.60463585205071</v>
      </c>
      <c r="FH176" s="296">
        <f t="shared" si="200"/>
        <v>418.30446399536135</v>
      </c>
      <c r="FI176" s="296">
        <f t="shared" si="200"/>
        <v>359.67418675537112</v>
      </c>
      <c r="FJ176" s="296">
        <f t="shared" si="200"/>
        <v>5.692193701171874</v>
      </c>
      <c r="FK176" s="296">
        <f t="shared" si="200"/>
        <v>0</v>
      </c>
      <c r="FL176" s="296">
        <f t="shared" si="200"/>
        <v>0</v>
      </c>
      <c r="FM176" s="296">
        <f t="shared" si="200"/>
        <v>0</v>
      </c>
      <c r="FN176" s="296">
        <f t="shared" si="200"/>
        <v>0</v>
      </c>
      <c r="FO176" s="296">
        <f t="shared" si="200"/>
        <v>0</v>
      </c>
      <c r="FP176" s="296">
        <f t="shared" si="200"/>
        <v>10.431138427734378</v>
      </c>
      <c r="FQ176" s="296">
        <f t="shared" si="200"/>
        <v>188.48872530517579</v>
      </c>
      <c r="FR176" s="296">
        <f t="shared" si="200"/>
        <v>235.92674418563843</v>
      </c>
      <c r="FS176" s="296">
        <f t="shared" si="200"/>
        <v>538.38385737304679</v>
      </c>
      <c r="FT176" s="296">
        <f t="shared" si="200"/>
        <v>386.93296654663089</v>
      </c>
      <c r="FU176" s="296">
        <f t="shared" si="200"/>
        <v>331.72378101806646</v>
      </c>
      <c r="FV176" s="296">
        <f t="shared" si="200"/>
        <v>3.794795800781249</v>
      </c>
      <c r="FW176" s="296">
        <f t="shared" si="200"/>
        <v>0</v>
      </c>
      <c r="FX176" s="296">
        <f t="shared" si="200"/>
        <v>0</v>
      </c>
      <c r="FY176" s="296">
        <f t="shared" si="200"/>
        <v>0</v>
      </c>
      <c r="FZ176" s="296">
        <f t="shared" si="200"/>
        <v>0</v>
      </c>
      <c r="GA176" s="296">
        <f t="shared" si="200"/>
        <v>0</v>
      </c>
      <c r="GB176" s="296">
        <f t="shared" si="200"/>
        <v>6.9540922851562526</v>
      </c>
      <c r="GC176" s="296">
        <f t="shared" si="200"/>
        <v>186.15934961547853</v>
      </c>
      <c r="GD176" s="296">
        <f t="shared" si="200"/>
        <v>235.18892982940673</v>
      </c>
      <c r="GE176" s="296">
        <f t="shared" si="200"/>
        <v>519.16307889404288</v>
      </c>
      <c r="GF176" s="296">
        <f t="shared" si="200"/>
        <v>355.56146909790044</v>
      </c>
      <c r="GG176" s="296">
        <f t="shared" si="200"/>
        <v>303.7733752807618</v>
      </c>
      <c r="GH176" s="296">
        <f t="shared" si="200"/>
        <v>1.8973979003906243</v>
      </c>
      <c r="GI176" s="296">
        <f t="shared" si="200"/>
        <v>0</v>
      </c>
      <c r="GJ176" s="296">
        <f t="shared" si="200"/>
        <v>0</v>
      </c>
      <c r="GK176" s="296">
        <f t="shared" si="200"/>
        <v>0</v>
      </c>
      <c r="GL176" s="296">
        <f t="shared" si="200"/>
        <v>0</v>
      </c>
      <c r="GM176" s="296">
        <f t="shared" si="200"/>
        <v>0</v>
      </c>
      <c r="GN176" s="296">
        <f t="shared" si="200"/>
        <v>3.4770461425781267</v>
      </c>
      <c r="GO176" s="296">
        <f t="shared" si="200"/>
        <v>183.82997392578127</v>
      </c>
      <c r="GP176" s="296">
        <f t="shared" si="200"/>
        <v>234.45111547317504</v>
      </c>
      <c r="GQ176" s="296">
        <f t="shared" si="200"/>
        <v>499.94230041503909</v>
      </c>
      <c r="GR176" s="296">
        <f t="shared" si="200"/>
        <v>324.18997164916993</v>
      </c>
      <c r="GS176" s="296">
        <f t="shared" si="200"/>
        <v>275.82296954345702</v>
      </c>
      <c r="GT176" s="296">
        <f t="shared" si="200"/>
        <v>0</v>
      </c>
      <c r="GU176" s="296">
        <f t="shared" si="200"/>
        <v>0</v>
      </c>
      <c r="GV176" s="296">
        <f t="shared" si="200"/>
        <v>0</v>
      </c>
      <c r="GW176" s="296">
        <f t="shared" si="200"/>
        <v>0</v>
      </c>
      <c r="GX176" s="296">
        <f t="shared" si="200"/>
        <v>0</v>
      </c>
      <c r="GY176" s="296">
        <f t="shared" si="200"/>
        <v>0</v>
      </c>
      <c r="GZ176" s="296">
        <f t="shared" si="200"/>
        <v>0</v>
      </c>
      <c r="HA176" s="296">
        <f t="shared" si="200"/>
        <v>181.50059823608396</v>
      </c>
      <c r="HB176" s="296">
        <f t="shared" si="200"/>
        <v>233.71330111694337</v>
      </c>
      <c r="HC176" s="296">
        <f t="shared" si="200"/>
        <v>0</v>
      </c>
      <c r="HD176" s="296">
        <f t="shared" si="200"/>
        <v>0</v>
      </c>
      <c r="HE176" s="296">
        <f t="shared" si="200"/>
        <v>0</v>
      </c>
      <c r="HF176" s="296">
        <f t="shared" si="200"/>
        <v>0</v>
      </c>
      <c r="HG176" s="296">
        <f t="shared" si="200"/>
        <v>0</v>
      </c>
      <c r="HH176" s="296">
        <f t="shared" si="200"/>
        <v>0</v>
      </c>
      <c r="HI176" s="296">
        <f t="shared" si="200"/>
        <v>0</v>
      </c>
      <c r="HJ176" s="296">
        <f t="shared" si="200"/>
        <v>0</v>
      </c>
      <c r="HK176" s="296">
        <f t="shared" si="200"/>
        <v>0</v>
      </c>
      <c r="HL176" s="296">
        <f t="shared" si="200"/>
        <v>0</v>
      </c>
      <c r="HM176" s="296">
        <f t="shared" si="200"/>
        <v>0</v>
      </c>
      <c r="HN176" s="296">
        <f t="shared" si="200"/>
        <v>0</v>
      </c>
      <c r="HO176" s="296">
        <f t="shared" si="200"/>
        <v>0</v>
      </c>
      <c r="HP176" s="296">
        <f t="shared" ref="HP176:KA176" si="201">HP259</f>
        <v>0</v>
      </c>
      <c r="HQ176" s="296">
        <f t="shared" si="201"/>
        <v>0</v>
      </c>
      <c r="HR176" s="296">
        <f t="shared" si="201"/>
        <v>0</v>
      </c>
      <c r="HS176" s="296">
        <f t="shared" si="201"/>
        <v>0</v>
      </c>
      <c r="HT176" s="296">
        <f t="shared" si="201"/>
        <v>0</v>
      </c>
      <c r="HU176" s="296">
        <f t="shared" si="201"/>
        <v>0</v>
      </c>
      <c r="HV176" s="296">
        <f t="shared" si="201"/>
        <v>0</v>
      </c>
      <c r="HW176" s="296">
        <f t="shared" si="201"/>
        <v>0</v>
      </c>
      <c r="HX176" s="296">
        <f t="shared" si="201"/>
        <v>0</v>
      </c>
      <c r="HY176" s="296">
        <f t="shared" si="201"/>
        <v>0</v>
      </c>
      <c r="HZ176" s="296">
        <f t="shared" si="201"/>
        <v>0</v>
      </c>
      <c r="IA176" s="296">
        <f t="shared" si="201"/>
        <v>0</v>
      </c>
      <c r="IB176" s="296">
        <f t="shared" si="201"/>
        <v>0</v>
      </c>
      <c r="IC176" s="296">
        <f t="shared" si="201"/>
        <v>0</v>
      </c>
      <c r="ID176" s="296">
        <f t="shared" si="201"/>
        <v>0</v>
      </c>
      <c r="IE176" s="296">
        <f t="shared" si="201"/>
        <v>0</v>
      </c>
      <c r="IF176" s="296">
        <f t="shared" si="201"/>
        <v>0</v>
      </c>
      <c r="IG176" s="296">
        <f t="shared" si="201"/>
        <v>0</v>
      </c>
      <c r="IH176" s="296">
        <f t="shared" si="201"/>
        <v>0</v>
      </c>
      <c r="II176" s="296">
        <f t="shared" si="201"/>
        <v>0</v>
      </c>
      <c r="IJ176" s="296">
        <f t="shared" si="201"/>
        <v>0</v>
      </c>
      <c r="IK176" s="296">
        <f t="shared" si="201"/>
        <v>0</v>
      </c>
      <c r="IL176" s="296">
        <f t="shared" si="201"/>
        <v>0</v>
      </c>
      <c r="IM176" s="296">
        <f t="shared" si="201"/>
        <v>0</v>
      </c>
      <c r="IN176" s="296">
        <f t="shared" si="201"/>
        <v>0</v>
      </c>
      <c r="IO176" s="296">
        <f t="shared" si="201"/>
        <v>0</v>
      </c>
      <c r="IP176" s="296">
        <f t="shared" si="201"/>
        <v>0</v>
      </c>
      <c r="IQ176" s="296">
        <f t="shared" si="201"/>
        <v>0</v>
      </c>
      <c r="IR176" s="296">
        <f t="shared" si="201"/>
        <v>0</v>
      </c>
      <c r="IS176" s="296">
        <f t="shared" si="201"/>
        <v>0</v>
      </c>
      <c r="IT176" s="296">
        <f t="shared" si="201"/>
        <v>0</v>
      </c>
      <c r="IU176" s="296">
        <f t="shared" si="201"/>
        <v>0</v>
      </c>
      <c r="IV176" s="296">
        <f t="shared" si="201"/>
        <v>0</v>
      </c>
      <c r="IW176" s="296">
        <f t="shared" si="201"/>
        <v>0</v>
      </c>
      <c r="IX176" s="296">
        <f t="shared" si="201"/>
        <v>0</v>
      </c>
      <c r="IY176" s="296">
        <f t="shared" si="201"/>
        <v>0</v>
      </c>
      <c r="IZ176" s="296">
        <f t="shared" si="201"/>
        <v>0</v>
      </c>
      <c r="JA176" s="296">
        <f t="shared" si="201"/>
        <v>0</v>
      </c>
      <c r="JB176" s="296">
        <f t="shared" si="201"/>
        <v>0</v>
      </c>
      <c r="JC176" s="296">
        <f t="shared" si="201"/>
        <v>0</v>
      </c>
      <c r="JD176" s="296">
        <f t="shared" si="201"/>
        <v>0</v>
      </c>
      <c r="JE176" s="296">
        <f t="shared" si="201"/>
        <v>0</v>
      </c>
      <c r="JF176" s="296">
        <f t="shared" si="201"/>
        <v>0</v>
      </c>
      <c r="JG176" s="296">
        <f t="shared" si="201"/>
        <v>0</v>
      </c>
      <c r="JH176" s="296">
        <f t="shared" si="201"/>
        <v>0</v>
      </c>
      <c r="JI176" s="296">
        <f t="shared" si="201"/>
        <v>0</v>
      </c>
      <c r="JJ176" s="296">
        <f t="shared" si="201"/>
        <v>0</v>
      </c>
      <c r="JK176" s="296">
        <f t="shared" si="201"/>
        <v>0</v>
      </c>
      <c r="JL176" s="296">
        <f t="shared" si="201"/>
        <v>0</v>
      </c>
      <c r="JM176" s="296">
        <f t="shared" si="201"/>
        <v>0</v>
      </c>
      <c r="JN176" s="296">
        <f t="shared" si="201"/>
        <v>0</v>
      </c>
      <c r="JO176" s="296">
        <f t="shared" si="201"/>
        <v>0</v>
      </c>
      <c r="JP176" s="296">
        <f t="shared" si="201"/>
        <v>0</v>
      </c>
      <c r="JQ176" s="296">
        <f t="shared" si="201"/>
        <v>0</v>
      </c>
      <c r="JR176" s="296">
        <f t="shared" si="201"/>
        <v>0</v>
      </c>
      <c r="JS176" s="296">
        <f t="shared" si="201"/>
        <v>0</v>
      </c>
      <c r="JT176" s="296">
        <f t="shared" si="201"/>
        <v>0</v>
      </c>
      <c r="JU176" s="296">
        <f t="shared" si="201"/>
        <v>0</v>
      </c>
      <c r="JV176" s="296">
        <f t="shared" si="201"/>
        <v>0</v>
      </c>
      <c r="JW176" s="296">
        <f t="shared" si="201"/>
        <v>0</v>
      </c>
      <c r="JX176" s="296">
        <f t="shared" si="201"/>
        <v>0</v>
      </c>
      <c r="JY176" s="296">
        <f t="shared" si="201"/>
        <v>0</v>
      </c>
      <c r="JZ176" s="296">
        <f t="shared" si="201"/>
        <v>0</v>
      </c>
      <c r="KA176" s="296">
        <f t="shared" si="201"/>
        <v>0</v>
      </c>
      <c r="KB176" s="296">
        <f t="shared" ref="KB176:LR176" si="202">KB259</f>
        <v>0</v>
      </c>
      <c r="KC176" s="296">
        <f t="shared" si="202"/>
        <v>0</v>
      </c>
      <c r="KD176" s="296">
        <f t="shared" si="202"/>
        <v>0</v>
      </c>
      <c r="KE176" s="296">
        <f t="shared" si="202"/>
        <v>0</v>
      </c>
      <c r="KF176" s="296">
        <f t="shared" si="202"/>
        <v>0</v>
      </c>
      <c r="KG176" s="296">
        <f t="shared" si="202"/>
        <v>0</v>
      </c>
      <c r="KH176" s="296">
        <f t="shared" si="202"/>
        <v>0</v>
      </c>
      <c r="KI176" s="296">
        <f t="shared" si="202"/>
        <v>0</v>
      </c>
      <c r="KJ176" s="296">
        <f t="shared" si="202"/>
        <v>0</v>
      </c>
      <c r="KK176" s="296">
        <f t="shared" si="202"/>
        <v>0</v>
      </c>
      <c r="KL176" s="296">
        <f t="shared" si="202"/>
        <v>0</v>
      </c>
      <c r="KM176" s="296">
        <f t="shared" si="202"/>
        <v>0</v>
      </c>
      <c r="KN176" s="296">
        <f t="shared" si="202"/>
        <v>0</v>
      </c>
      <c r="KO176" s="296">
        <f t="shared" si="202"/>
        <v>0</v>
      </c>
      <c r="KP176" s="296">
        <f t="shared" si="202"/>
        <v>0</v>
      </c>
      <c r="KQ176" s="296">
        <f t="shared" si="202"/>
        <v>0</v>
      </c>
      <c r="KR176" s="296">
        <f t="shared" si="202"/>
        <v>0</v>
      </c>
      <c r="KS176" s="296">
        <f t="shared" si="202"/>
        <v>0</v>
      </c>
      <c r="KT176" s="296">
        <f t="shared" si="202"/>
        <v>0</v>
      </c>
      <c r="KU176" s="296">
        <f t="shared" si="202"/>
        <v>0</v>
      </c>
      <c r="KV176" s="296">
        <f t="shared" si="202"/>
        <v>0</v>
      </c>
      <c r="KW176" s="296">
        <f t="shared" si="202"/>
        <v>0</v>
      </c>
      <c r="KX176" s="296">
        <f t="shared" si="202"/>
        <v>0</v>
      </c>
      <c r="KY176" s="296">
        <f t="shared" si="202"/>
        <v>0</v>
      </c>
      <c r="KZ176" s="296">
        <f t="shared" si="202"/>
        <v>0</v>
      </c>
      <c r="LA176" s="296">
        <f t="shared" si="202"/>
        <v>0</v>
      </c>
      <c r="LB176" s="296">
        <f t="shared" si="202"/>
        <v>0</v>
      </c>
      <c r="LC176" s="296">
        <f t="shared" si="202"/>
        <v>0</v>
      </c>
      <c r="LD176" s="296">
        <f t="shared" si="202"/>
        <v>0</v>
      </c>
      <c r="LE176" s="296">
        <f t="shared" si="202"/>
        <v>0</v>
      </c>
      <c r="LF176" s="296">
        <f t="shared" si="202"/>
        <v>0</v>
      </c>
      <c r="LG176" s="296">
        <f t="shared" si="202"/>
        <v>0</v>
      </c>
      <c r="LH176" s="296">
        <f t="shared" si="202"/>
        <v>0</v>
      </c>
      <c r="LI176" s="296">
        <f t="shared" si="202"/>
        <v>0</v>
      </c>
      <c r="LJ176" s="296">
        <f t="shared" si="202"/>
        <v>0</v>
      </c>
      <c r="LK176" s="296">
        <f t="shared" si="202"/>
        <v>0</v>
      </c>
      <c r="LL176" s="296">
        <f t="shared" si="202"/>
        <v>0</v>
      </c>
      <c r="LM176" s="296">
        <f t="shared" si="202"/>
        <v>0</v>
      </c>
      <c r="LN176" s="296">
        <f t="shared" si="202"/>
        <v>0</v>
      </c>
      <c r="LO176" s="296">
        <f t="shared" si="202"/>
        <v>0</v>
      </c>
      <c r="LP176" s="296">
        <f t="shared" si="202"/>
        <v>0</v>
      </c>
      <c r="LQ176" s="296">
        <f t="shared" si="202"/>
        <v>0</v>
      </c>
      <c r="LR176" s="296">
        <f t="shared" si="202"/>
        <v>0</v>
      </c>
      <c r="LT176" s="296">
        <f t="shared" si="189"/>
        <v>1.3642420526593924E-12</v>
      </c>
      <c r="LU176" s="296">
        <f t="shared" si="180"/>
        <v>0</v>
      </c>
      <c r="LV176" s="296">
        <f t="shared" si="180"/>
        <v>0</v>
      </c>
      <c r="LW176" s="300">
        <f t="shared" si="180"/>
        <v>0</v>
      </c>
      <c r="LX176" s="272">
        <f t="shared" si="180"/>
        <v>0</v>
      </c>
      <c r="LY176" s="300">
        <f t="shared" si="180"/>
        <v>4.5474735088646412E-13</v>
      </c>
      <c r="LZ176" s="272">
        <f t="shared" si="180"/>
        <v>0</v>
      </c>
      <c r="MA176" s="272">
        <f t="shared" si="180"/>
        <v>0</v>
      </c>
      <c r="MB176" s="272">
        <f t="shared" si="180"/>
        <v>0</v>
      </c>
      <c r="MC176" s="272">
        <f t="shared" si="180"/>
        <v>0</v>
      </c>
      <c r="MD176" s="300">
        <f t="shared" si="180"/>
        <v>0</v>
      </c>
      <c r="ME176" s="272">
        <f t="shared" si="181"/>
        <v>2.2737367544323206E-13</v>
      </c>
      <c r="MF176" s="272">
        <f t="shared" si="181"/>
        <v>2.2737367544323206E-13</v>
      </c>
      <c r="MG176" s="272">
        <f t="shared" si="181"/>
        <v>0</v>
      </c>
      <c r="MH176" s="272">
        <f t="shared" si="181"/>
        <v>4.5474735088646412E-13</v>
      </c>
      <c r="MI176" s="300">
        <f t="shared" si="181"/>
        <v>0</v>
      </c>
      <c r="MJ176" s="272">
        <f t="shared" si="181"/>
        <v>0</v>
      </c>
      <c r="MK176" s="272">
        <f t="shared" si="181"/>
        <v>0</v>
      </c>
      <c r="ML176" s="272">
        <f t="shared" si="181"/>
        <v>0</v>
      </c>
      <c r="MM176" s="272">
        <f t="shared" si="181"/>
        <v>0</v>
      </c>
      <c r="MN176" s="300">
        <f t="shared" si="181"/>
        <v>0</v>
      </c>
      <c r="MO176" s="272">
        <f t="shared" si="182"/>
        <v>0</v>
      </c>
      <c r="MP176" s="272">
        <f t="shared" si="182"/>
        <v>0</v>
      </c>
      <c r="MQ176" s="272">
        <f t="shared" si="182"/>
        <v>0</v>
      </c>
      <c r="MR176" s="272">
        <f t="shared" si="182"/>
        <v>0</v>
      </c>
      <c r="MS176" s="300">
        <f t="shared" si="182"/>
        <v>0</v>
      </c>
    </row>
    <row r="177" spans="2:357" hidden="1">
      <c r="B177" s="3"/>
      <c r="C177" s="217" t="str">
        <f>C174</f>
        <v>AMV1træBP</v>
      </c>
      <c r="D177" s="353">
        <f t="shared" si="196"/>
        <v>214.72318074771948</v>
      </c>
      <c r="E177" s="353">
        <f t="shared" si="196"/>
        <v>214.72318074771948</v>
      </c>
      <c r="F177" s="164">
        <f t="shared" si="196"/>
        <v>214.72318074771948</v>
      </c>
      <c r="G177" s="300">
        <f>G260</f>
        <v>214.72318074771948</v>
      </c>
      <c r="H177" s="353">
        <f>G177</f>
        <v>214.72318074771948</v>
      </c>
      <c r="I177" s="300">
        <f>I260</f>
        <v>229.22118774689176</v>
      </c>
      <c r="J177" s="272">
        <f>I177+(N177-I177)/(5)</f>
        <v>203.49316478054578</v>
      </c>
      <c r="K177" s="272">
        <f>J177+(N177-I177)/(5)</f>
        <v>177.76514181419981</v>
      </c>
      <c r="L177" s="272">
        <f>K177+(N177-I177)/(5)</f>
        <v>152.03711884785383</v>
      </c>
      <c r="M177" s="272">
        <f>L177+(N177-I177)/(5)</f>
        <v>126.30909588150786</v>
      </c>
      <c r="N177" s="300">
        <f>N260</f>
        <v>100.58107291516191</v>
      </c>
      <c r="O177" s="272">
        <f>N177+(S177-N177)/(5)</f>
        <v>138.77293215695511</v>
      </c>
      <c r="P177" s="272">
        <f>O177+(S177-N177)/(5)</f>
        <v>176.9647913987483</v>
      </c>
      <c r="Q177" s="272">
        <f>P177+(S177-N177)/(5)</f>
        <v>215.1566506405415</v>
      </c>
      <c r="R177" s="272">
        <f>Q177+(S177-N177)/(5)</f>
        <v>253.3485098823347</v>
      </c>
      <c r="S177" s="300">
        <f>S260</f>
        <v>291.54036912412789</v>
      </c>
      <c r="T177" s="353">
        <f>$X177</f>
        <v>0</v>
      </c>
      <c r="U177" s="353">
        <f t="shared" si="197"/>
        <v>0</v>
      </c>
      <c r="V177" s="353">
        <f t="shared" si="197"/>
        <v>0</v>
      </c>
      <c r="W177" s="353">
        <f t="shared" si="197"/>
        <v>0</v>
      </c>
      <c r="X177" s="300">
        <f>X260</f>
        <v>0</v>
      </c>
      <c r="Y177" s="272">
        <f>X177+(AC177-X177)/(5)</f>
        <v>0</v>
      </c>
      <c r="Z177" s="272">
        <f>Y177+(AC177-X177)/(5)</f>
        <v>0</v>
      </c>
      <c r="AA177" s="272">
        <f>Z177+(AC177-X177)/(5)</f>
        <v>0</v>
      </c>
      <c r="AB177" s="272">
        <f>AA177+(AC177-X177)/(5)</f>
        <v>0</v>
      </c>
      <c r="AC177" s="300">
        <f>AC260</f>
        <v>0</v>
      </c>
      <c r="AD177" s="3"/>
      <c r="AE177" s="296">
        <f>AE260</f>
        <v>71.198930404663088</v>
      </c>
      <c r="AF177" s="296">
        <f t="shared" ref="AF177:CQ177" si="203">AF260</f>
        <v>20.896151428222655</v>
      </c>
      <c r="AG177" s="296">
        <f t="shared" si="203"/>
        <v>10.627746459960937</v>
      </c>
      <c r="AH177" s="296">
        <f t="shared" si="203"/>
        <v>0</v>
      </c>
      <c r="AI177" s="296">
        <f t="shared" si="203"/>
        <v>1.5192561342701084E-4</v>
      </c>
      <c r="AJ177" s="296">
        <f t="shared" si="203"/>
        <v>7.8356904195970862E-4</v>
      </c>
      <c r="AK177" s="296">
        <f t="shared" si="203"/>
        <v>2.5517577980645E-4</v>
      </c>
      <c r="AL177" s="296">
        <f t="shared" si="203"/>
        <v>1.3863407206372358E-5</v>
      </c>
      <c r="AM177" s="296">
        <f t="shared" si="203"/>
        <v>3.7527698744088412E-4</v>
      </c>
      <c r="AN177" s="296">
        <f t="shared" si="203"/>
        <v>4.7234428710937495</v>
      </c>
      <c r="AO177" s="296">
        <f t="shared" si="203"/>
        <v>50.777010864257818</v>
      </c>
      <c r="AP177" s="296">
        <f t="shared" si="203"/>
        <v>56.498318908691402</v>
      </c>
      <c r="AQ177" s="296">
        <f t="shared" si="203"/>
        <v>71.198930404663088</v>
      </c>
      <c r="AR177" s="296">
        <f t="shared" si="203"/>
        <v>20.896151428222655</v>
      </c>
      <c r="AS177" s="296">
        <f t="shared" si="203"/>
        <v>10.627746459960937</v>
      </c>
      <c r="AT177" s="296">
        <f t="shared" si="203"/>
        <v>0</v>
      </c>
      <c r="AU177" s="296">
        <f t="shared" si="203"/>
        <v>1.5192561342701084E-4</v>
      </c>
      <c r="AV177" s="296">
        <f t="shared" si="203"/>
        <v>7.8356904195970862E-4</v>
      </c>
      <c r="AW177" s="296">
        <f t="shared" si="203"/>
        <v>2.5517577980645E-4</v>
      </c>
      <c r="AX177" s="296">
        <f t="shared" si="203"/>
        <v>1.3863407206372358E-5</v>
      </c>
      <c r="AY177" s="296">
        <f t="shared" si="203"/>
        <v>3.7527698744088412E-4</v>
      </c>
      <c r="AZ177" s="296">
        <f t="shared" si="203"/>
        <v>4.7234428710937495</v>
      </c>
      <c r="BA177" s="296">
        <f t="shared" si="203"/>
        <v>50.777010864257818</v>
      </c>
      <c r="BB177" s="296">
        <f t="shared" si="203"/>
        <v>56.498318908691402</v>
      </c>
      <c r="BC177" s="296">
        <f t="shared" si="203"/>
        <v>71.198930404663088</v>
      </c>
      <c r="BD177" s="296">
        <f t="shared" si="203"/>
        <v>20.896151428222655</v>
      </c>
      <c r="BE177" s="296">
        <f t="shared" si="203"/>
        <v>10.627746459960937</v>
      </c>
      <c r="BF177" s="296">
        <f t="shared" si="203"/>
        <v>0</v>
      </c>
      <c r="BG177" s="296">
        <f t="shared" si="203"/>
        <v>1.5192561342701084E-4</v>
      </c>
      <c r="BH177" s="296">
        <f t="shared" si="203"/>
        <v>7.8356904195970862E-4</v>
      </c>
      <c r="BI177" s="296">
        <f t="shared" si="203"/>
        <v>2.5517577980645E-4</v>
      </c>
      <c r="BJ177" s="296">
        <f t="shared" si="203"/>
        <v>1.3863407206372358E-5</v>
      </c>
      <c r="BK177" s="296">
        <f t="shared" si="203"/>
        <v>3.7527698744088412E-4</v>
      </c>
      <c r="BL177" s="296">
        <f t="shared" si="203"/>
        <v>4.7234428710937495</v>
      </c>
      <c r="BM177" s="296">
        <f t="shared" si="203"/>
        <v>50.777010864257818</v>
      </c>
      <c r="BN177" s="296">
        <f t="shared" si="203"/>
        <v>56.498318908691402</v>
      </c>
      <c r="BO177" s="296">
        <f t="shared" si="203"/>
        <v>71.198930404663088</v>
      </c>
      <c r="BP177" s="296">
        <f t="shared" si="203"/>
        <v>20.896151428222655</v>
      </c>
      <c r="BQ177" s="296">
        <f t="shared" si="203"/>
        <v>10.627746459960937</v>
      </c>
      <c r="BR177" s="296">
        <f t="shared" si="203"/>
        <v>0</v>
      </c>
      <c r="BS177" s="296">
        <f t="shared" si="203"/>
        <v>1.5192561342701084E-4</v>
      </c>
      <c r="BT177" s="296">
        <f t="shared" si="203"/>
        <v>7.8356904195970862E-4</v>
      </c>
      <c r="BU177" s="296">
        <f t="shared" si="203"/>
        <v>2.5517577980645E-4</v>
      </c>
      <c r="BV177" s="296">
        <f t="shared" si="203"/>
        <v>1.3863407206372358E-5</v>
      </c>
      <c r="BW177" s="296">
        <f t="shared" si="203"/>
        <v>3.7527698744088412E-4</v>
      </c>
      <c r="BX177" s="296">
        <f t="shared" si="203"/>
        <v>4.7234428710937495</v>
      </c>
      <c r="BY177" s="296">
        <f t="shared" si="203"/>
        <v>50.777010864257818</v>
      </c>
      <c r="BZ177" s="296">
        <f t="shared" si="203"/>
        <v>56.498318908691402</v>
      </c>
      <c r="CA177" s="296">
        <f t="shared" si="203"/>
        <v>80.018282653808598</v>
      </c>
      <c r="CB177" s="296">
        <f t="shared" si="203"/>
        <v>21.255492919921874</v>
      </c>
      <c r="CC177" s="296">
        <f t="shared" si="203"/>
        <v>8.2498918151855456</v>
      </c>
      <c r="CD177" s="296">
        <f t="shared" si="203"/>
        <v>0</v>
      </c>
      <c r="CE177" s="296">
        <f t="shared" si="203"/>
        <v>0</v>
      </c>
      <c r="CF177" s="296">
        <f t="shared" si="203"/>
        <v>0</v>
      </c>
      <c r="CG177" s="296">
        <f t="shared" si="203"/>
        <v>0</v>
      </c>
      <c r="CH177" s="296">
        <f t="shared" si="203"/>
        <v>0</v>
      </c>
      <c r="CI177" s="296">
        <f t="shared" si="203"/>
        <v>0</v>
      </c>
      <c r="CJ177" s="296">
        <f t="shared" si="203"/>
        <v>9.9586209057662494</v>
      </c>
      <c r="CK177" s="296">
        <f t="shared" si="203"/>
        <v>30.539223754882812</v>
      </c>
      <c r="CL177" s="296">
        <f t="shared" si="203"/>
        <v>79.199675697326668</v>
      </c>
      <c r="CM177" s="296">
        <f t="shared" si="203"/>
        <v>74.221962677001954</v>
      </c>
      <c r="CN177" s="296">
        <f t="shared" si="203"/>
        <v>19.574026541137695</v>
      </c>
      <c r="CO177" s="296">
        <f t="shared" si="203"/>
        <v>7.9627257812499987</v>
      </c>
      <c r="CP177" s="296">
        <f t="shared" si="203"/>
        <v>0</v>
      </c>
      <c r="CQ177" s="296">
        <f t="shared" si="203"/>
        <v>0</v>
      </c>
      <c r="CR177" s="296">
        <f t="shared" ref="CR177:FC177" si="204">CR260</f>
        <v>0</v>
      </c>
      <c r="CS177" s="296">
        <f t="shared" si="204"/>
        <v>0</v>
      </c>
      <c r="CT177" s="296">
        <f t="shared" si="204"/>
        <v>0</v>
      </c>
      <c r="CU177" s="296">
        <f t="shared" si="204"/>
        <v>0</v>
      </c>
      <c r="CV177" s="296">
        <f t="shared" si="204"/>
        <v>7.9668967246129991</v>
      </c>
      <c r="CW177" s="296">
        <f t="shared" si="204"/>
        <v>26.169680812280429</v>
      </c>
      <c r="CX177" s="296">
        <f t="shared" si="204"/>
        <v>67.597872244262703</v>
      </c>
      <c r="CY177" s="296">
        <f t="shared" si="204"/>
        <v>68.425642700195311</v>
      </c>
      <c r="CZ177" s="296">
        <f t="shared" si="204"/>
        <v>17.892560162353515</v>
      </c>
      <c r="DA177" s="296">
        <f t="shared" si="204"/>
        <v>7.6755597473144519</v>
      </c>
      <c r="DB177" s="296">
        <f t="shared" si="204"/>
        <v>0</v>
      </c>
      <c r="DC177" s="296">
        <f t="shared" si="204"/>
        <v>0</v>
      </c>
      <c r="DD177" s="296">
        <f t="shared" si="204"/>
        <v>0</v>
      </c>
      <c r="DE177" s="296">
        <f t="shared" si="204"/>
        <v>0</v>
      </c>
      <c r="DF177" s="296">
        <f t="shared" si="204"/>
        <v>0</v>
      </c>
      <c r="DG177" s="296">
        <f t="shared" si="204"/>
        <v>0</v>
      </c>
      <c r="DH177" s="296">
        <f t="shared" si="204"/>
        <v>5.9751725434597489</v>
      </c>
      <c r="DI177" s="296">
        <f t="shared" si="204"/>
        <v>21.800137869678046</v>
      </c>
      <c r="DJ177" s="296">
        <f t="shared" si="204"/>
        <v>55.996068791198738</v>
      </c>
      <c r="DK177" s="296">
        <f t="shared" si="204"/>
        <v>62.629322723388668</v>
      </c>
      <c r="DL177" s="296">
        <f t="shared" si="204"/>
        <v>16.211093783569336</v>
      </c>
      <c r="DM177" s="296">
        <f t="shared" si="204"/>
        <v>7.388393713378905</v>
      </c>
      <c r="DN177" s="296">
        <f t="shared" si="204"/>
        <v>0</v>
      </c>
      <c r="DO177" s="296">
        <f t="shared" si="204"/>
        <v>0</v>
      </c>
      <c r="DP177" s="296">
        <f t="shared" si="204"/>
        <v>0</v>
      </c>
      <c r="DQ177" s="296">
        <f t="shared" si="204"/>
        <v>0</v>
      </c>
      <c r="DR177" s="296">
        <f t="shared" si="204"/>
        <v>0</v>
      </c>
      <c r="DS177" s="296">
        <f t="shared" si="204"/>
        <v>0</v>
      </c>
      <c r="DT177" s="296">
        <f t="shared" si="204"/>
        <v>3.9834483623064991</v>
      </c>
      <c r="DU177" s="296">
        <f t="shared" si="204"/>
        <v>17.430594927075663</v>
      </c>
      <c r="DV177" s="296">
        <f t="shared" si="204"/>
        <v>44.394265338134772</v>
      </c>
      <c r="DW177" s="296">
        <f t="shared" si="204"/>
        <v>56.833002746582025</v>
      </c>
      <c r="DX177" s="296">
        <f t="shared" si="204"/>
        <v>14.529627404785156</v>
      </c>
      <c r="DY177" s="296">
        <f t="shared" si="204"/>
        <v>7.1012276794433582</v>
      </c>
      <c r="DZ177" s="296">
        <f t="shared" si="204"/>
        <v>0</v>
      </c>
      <c r="EA177" s="296">
        <f t="shared" si="204"/>
        <v>0</v>
      </c>
      <c r="EB177" s="296">
        <f t="shared" si="204"/>
        <v>0</v>
      </c>
      <c r="EC177" s="296">
        <f t="shared" si="204"/>
        <v>0</v>
      </c>
      <c r="ED177" s="296">
        <f t="shared" si="204"/>
        <v>0</v>
      </c>
      <c r="EE177" s="296">
        <f t="shared" si="204"/>
        <v>0</v>
      </c>
      <c r="EF177" s="296">
        <f t="shared" si="204"/>
        <v>1.9917241811532493</v>
      </c>
      <c r="EG177" s="296">
        <f t="shared" si="204"/>
        <v>13.061051984473281</v>
      </c>
      <c r="EH177" s="296">
        <f t="shared" si="204"/>
        <v>32.792461885070807</v>
      </c>
      <c r="EI177" s="296">
        <f t="shared" si="204"/>
        <v>51.036682769775389</v>
      </c>
      <c r="EJ177" s="296">
        <f t="shared" si="204"/>
        <v>12.848161026000977</v>
      </c>
      <c r="EK177" s="296">
        <f t="shared" si="204"/>
        <v>6.8140616455078131</v>
      </c>
      <c r="EL177" s="296">
        <f t="shared" si="204"/>
        <v>0</v>
      </c>
      <c r="EM177" s="296">
        <f t="shared" si="204"/>
        <v>0</v>
      </c>
      <c r="EN177" s="296">
        <f t="shared" si="204"/>
        <v>0</v>
      </c>
      <c r="EO177" s="296">
        <f t="shared" si="204"/>
        <v>0</v>
      </c>
      <c r="EP177" s="296">
        <f t="shared" si="204"/>
        <v>0</v>
      </c>
      <c r="EQ177" s="296">
        <f t="shared" si="204"/>
        <v>0</v>
      </c>
      <c r="ER177" s="296">
        <f t="shared" si="204"/>
        <v>0</v>
      </c>
      <c r="ES177" s="296">
        <f t="shared" si="204"/>
        <v>8.6915090418709013</v>
      </c>
      <c r="ET177" s="296">
        <f t="shared" si="204"/>
        <v>21.190658432006838</v>
      </c>
      <c r="EU177" s="296">
        <f t="shared" si="204"/>
        <v>74.371294238281251</v>
      </c>
      <c r="EV177" s="296">
        <f t="shared" si="204"/>
        <v>17.281982226562498</v>
      </c>
      <c r="EW177" s="296">
        <f t="shared" si="204"/>
        <v>10.772339501953125</v>
      </c>
      <c r="EX177" s="296">
        <f t="shared" si="204"/>
        <v>0</v>
      </c>
      <c r="EY177" s="296">
        <f t="shared" si="204"/>
        <v>0</v>
      </c>
      <c r="EZ177" s="296">
        <f t="shared" si="204"/>
        <v>0</v>
      </c>
      <c r="FA177" s="296">
        <f t="shared" si="204"/>
        <v>0</v>
      </c>
      <c r="FB177" s="296">
        <f t="shared" si="204"/>
        <v>0</v>
      </c>
      <c r="FC177" s="296">
        <f t="shared" si="204"/>
        <v>0</v>
      </c>
      <c r="FD177" s="296">
        <f t="shared" ref="FD177:HO177" si="205">FD260</f>
        <v>0</v>
      </c>
      <c r="FE177" s="296">
        <f t="shared" si="205"/>
        <v>10.833310785742816</v>
      </c>
      <c r="FF177" s="296">
        <f t="shared" si="205"/>
        <v>25.514005404415425</v>
      </c>
      <c r="FG177" s="296">
        <f t="shared" si="205"/>
        <v>97.705905706787121</v>
      </c>
      <c r="FH177" s="296">
        <f t="shared" si="205"/>
        <v>21.715803427124023</v>
      </c>
      <c r="FI177" s="296">
        <f t="shared" si="205"/>
        <v>14.730617358398437</v>
      </c>
      <c r="FJ177" s="296">
        <f t="shared" si="205"/>
        <v>0</v>
      </c>
      <c r="FK177" s="296">
        <f t="shared" si="205"/>
        <v>0</v>
      </c>
      <c r="FL177" s="296">
        <f t="shared" si="205"/>
        <v>0</v>
      </c>
      <c r="FM177" s="296">
        <f t="shared" si="205"/>
        <v>0</v>
      </c>
      <c r="FN177" s="296">
        <f t="shared" si="205"/>
        <v>0</v>
      </c>
      <c r="FO177" s="296">
        <f t="shared" si="205"/>
        <v>0</v>
      </c>
      <c r="FP177" s="296">
        <f t="shared" si="205"/>
        <v>0</v>
      </c>
      <c r="FQ177" s="296">
        <f t="shared" si="205"/>
        <v>12.97511252961473</v>
      </c>
      <c r="FR177" s="296">
        <f t="shared" si="205"/>
        <v>29.837352376824011</v>
      </c>
      <c r="FS177" s="296">
        <f t="shared" si="205"/>
        <v>121.04051717529299</v>
      </c>
      <c r="FT177" s="296">
        <f t="shared" si="205"/>
        <v>26.149624627685547</v>
      </c>
      <c r="FU177" s="296">
        <f t="shared" si="205"/>
        <v>18.68889521484375</v>
      </c>
      <c r="FV177" s="296">
        <f t="shared" si="205"/>
        <v>0</v>
      </c>
      <c r="FW177" s="296">
        <f t="shared" si="205"/>
        <v>0</v>
      </c>
      <c r="FX177" s="296">
        <f t="shared" si="205"/>
        <v>0</v>
      </c>
      <c r="FY177" s="296">
        <f t="shared" si="205"/>
        <v>0</v>
      </c>
      <c r="FZ177" s="296">
        <f t="shared" si="205"/>
        <v>0</v>
      </c>
      <c r="GA177" s="296">
        <f t="shared" si="205"/>
        <v>0</v>
      </c>
      <c r="GB177" s="296">
        <f t="shared" si="205"/>
        <v>0</v>
      </c>
      <c r="GC177" s="296">
        <f t="shared" si="205"/>
        <v>15.116914273486644</v>
      </c>
      <c r="GD177" s="296">
        <f t="shared" si="205"/>
        <v>34.160699349232601</v>
      </c>
      <c r="GE177" s="296">
        <f t="shared" si="205"/>
        <v>144.37512864379886</v>
      </c>
      <c r="GF177" s="296">
        <f t="shared" si="205"/>
        <v>30.583445828247072</v>
      </c>
      <c r="GG177" s="296">
        <f t="shared" si="205"/>
        <v>22.647173071289064</v>
      </c>
      <c r="GH177" s="296">
        <f t="shared" si="205"/>
        <v>0</v>
      </c>
      <c r="GI177" s="296">
        <f t="shared" si="205"/>
        <v>0</v>
      </c>
      <c r="GJ177" s="296">
        <f t="shared" si="205"/>
        <v>0</v>
      </c>
      <c r="GK177" s="296">
        <f t="shared" si="205"/>
        <v>0</v>
      </c>
      <c r="GL177" s="296">
        <f t="shared" si="205"/>
        <v>0</v>
      </c>
      <c r="GM177" s="296">
        <f t="shared" si="205"/>
        <v>0</v>
      </c>
      <c r="GN177" s="296">
        <f t="shared" si="205"/>
        <v>0</v>
      </c>
      <c r="GO177" s="296">
        <f t="shared" si="205"/>
        <v>17.258716017358559</v>
      </c>
      <c r="GP177" s="296">
        <f t="shared" si="205"/>
        <v>38.484046321641188</v>
      </c>
      <c r="GQ177" s="296">
        <f t="shared" si="205"/>
        <v>167.7097401123047</v>
      </c>
      <c r="GR177" s="296">
        <f t="shared" si="205"/>
        <v>35.01726702880859</v>
      </c>
      <c r="GS177" s="296">
        <f t="shared" si="205"/>
        <v>26.605450927734374</v>
      </c>
      <c r="GT177" s="296">
        <f t="shared" si="205"/>
        <v>0</v>
      </c>
      <c r="GU177" s="296">
        <f t="shared" si="205"/>
        <v>0</v>
      </c>
      <c r="GV177" s="296">
        <f t="shared" si="205"/>
        <v>0</v>
      </c>
      <c r="GW177" s="296">
        <f t="shared" si="205"/>
        <v>0</v>
      </c>
      <c r="GX177" s="296">
        <f t="shared" si="205"/>
        <v>0</v>
      </c>
      <c r="GY177" s="296">
        <f t="shared" si="205"/>
        <v>0</v>
      </c>
      <c r="GZ177" s="296">
        <f t="shared" si="205"/>
        <v>0</v>
      </c>
      <c r="HA177" s="296">
        <f t="shared" si="205"/>
        <v>19.400517761230471</v>
      </c>
      <c r="HB177" s="296">
        <f t="shared" si="205"/>
        <v>42.807393294049774</v>
      </c>
      <c r="HC177" s="296">
        <f t="shared" si="205"/>
        <v>0</v>
      </c>
      <c r="HD177" s="296">
        <f t="shared" si="205"/>
        <v>0</v>
      </c>
      <c r="HE177" s="296">
        <f t="shared" si="205"/>
        <v>0</v>
      </c>
      <c r="HF177" s="296">
        <f t="shared" si="205"/>
        <v>0</v>
      </c>
      <c r="HG177" s="296">
        <f t="shared" si="205"/>
        <v>0</v>
      </c>
      <c r="HH177" s="296">
        <f t="shared" si="205"/>
        <v>0</v>
      </c>
      <c r="HI177" s="296">
        <f t="shared" si="205"/>
        <v>0</v>
      </c>
      <c r="HJ177" s="296">
        <f t="shared" si="205"/>
        <v>0</v>
      </c>
      <c r="HK177" s="296">
        <f t="shared" si="205"/>
        <v>0</v>
      </c>
      <c r="HL177" s="296">
        <f t="shared" si="205"/>
        <v>0</v>
      </c>
      <c r="HM177" s="296">
        <f t="shared" si="205"/>
        <v>0</v>
      </c>
      <c r="HN177" s="296">
        <f t="shared" si="205"/>
        <v>0</v>
      </c>
      <c r="HO177" s="296">
        <f t="shared" si="205"/>
        <v>0</v>
      </c>
      <c r="HP177" s="296">
        <f t="shared" ref="HP177:KA177" si="206">HP260</f>
        <v>0</v>
      </c>
      <c r="HQ177" s="296">
        <f t="shared" si="206"/>
        <v>0</v>
      </c>
      <c r="HR177" s="296">
        <f t="shared" si="206"/>
        <v>0</v>
      </c>
      <c r="HS177" s="296">
        <f t="shared" si="206"/>
        <v>0</v>
      </c>
      <c r="HT177" s="296">
        <f t="shared" si="206"/>
        <v>0</v>
      </c>
      <c r="HU177" s="296">
        <f t="shared" si="206"/>
        <v>0</v>
      </c>
      <c r="HV177" s="296">
        <f t="shared" si="206"/>
        <v>0</v>
      </c>
      <c r="HW177" s="296">
        <f t="shared" si="206"/>
        <v>0</v>
      </c>
      <c r="HX177" s="296">
        <f t="shared" si="206"/>
        <v>0</v>
      </c>
      <c r="HY177" s="296">
        <f t="shared" si="206"/>
        <v>0</v>
      </c>
      <c r="HZ177" s="296">
        <f t="shared" si="206"/>
        <v>0</v>
      </c>
      <c r="IA177" s="296">
        <f t="shared" si="206"/>
        <v>0</v>
      </c>
      <c r="IB177" s="296">
        <f t="shared" si="206"/>
        <v>0</v>
      </c>
      <c r="IC177" s="296">
        <f t="shared" si="206"/>
        <v>0</v>
      </c>
      <c r="ID177" s="296">
        <f t="shared" si="206"/>
        <v>0</v>
      </c>
      <c r="IE177" s="296">
        <f t="shared" si="206"/>
        <v>0</v>
      </c>
      <c r="IF177" s="296">
        <f t="shared" si="206"/>
        <v>0</v>
      </c>
      <c r="IG177" s="296">
        <f t="shared" si="206"/>
        <v>0</v>
      </c>
      <c r="IH177" s="296">
        <f t="shared" si="206"/>
        <v>0</v>
      </c>
      <c r="II177" s="296">
        <f t="shared" si="206"/>
        <v>0</v>
      </c>
      <c r="IJ177" s="296">
        <f t="shared" si="206"/>
        <v>0</v>
      </c>
      <c r="IK177" s="296">
        <f t="shared" si="206"/>
        <v>0</v>
      </c>
      <c r="IL177" s="296">
        <f t="shared" si="206"/>
        <v>0</v>
      </c>
      <c r="IM177" s="296">
        <f t="shared" si="206"/>
        <v>0</v>
      </c>
      <c r="IN177" s="296">
        <f t="shared" si="206"/>
        <v>0</v>
      </c>
      <c r="IO177" s="296">
        <f t="shared" si="206"/>
        <v>0</v>
      </c>
      <c r="IP177" s="296">
        <f t="shared" si="206"/>
        <v>0</v>
      </c>
      <c r="IQ177" s="296">
        <f t="shared" si="206"/>
        <v>0</v>
      </c>
      <c r="IR177" s="296">
        <f t="shared" si="206"/>
        <v>0</v>
      </c>
      <c r="IS177" s="296">
        <f t="shared" si="206"/>
        <v>0</v>
      </c>
      <c r="IT177" s="296">
        <f t="shared" si="206"/>
        <v>0</v>
      </c>
      <c r="IU177" s="296">
        <f t="shared" si="206"/>
        <v>0</v>
      </c>
      <c r="IV177" s="296">
        <f t="shared" si="206"/>
        <v>0</v>
      </c>
      <c r="IW177" s="296">
        <f t="shared" si="206"/>
        <v>0</v>
      </c>
      <c r="IX177" s="296">
        <f t="shared" si="206"/>
        <v>0</v>
      </c>
      <c r="IY177" s="296">
        <f t="shared" si="206"/>
        <v>0</v>
      </c>
      <c r="IZ177" s="296">
        <f t="shared" si="206"/>
        <v>0</v>
      </c>
      <c r="JA177" s="296">
        <f t="shared" si="206"/>
        <v>0</v>
      </c>
      <c r="JB177" s="296">
        <f t="shared" si="206"/>
        <v>0</v>
      </c>
      <c r="JC177" s="296">
        <f t="shared" si="206"/>
        <v>0</v>
      </c>
      <c r="JD177" s="296">
        <f t="shared" si="206"/>
        <v>0</v>
      </c>
      <c r="JE177" s="296">
        <f t="shared" si="206"/>
        <v>0</v>
      </c>
      <c r="JF177" s="296">
        <f t="shared" si="206"/>
        <v>0</v>
      </c>
      <c r="JG177" s="296">
        <f t="shared" si="206"/>
        <v>0</v>
      </c>
      <c r="JH177" s="296">
        <f t="shared" si="206"/>
        <v>0</v>
      </c>
      <c r="JI177" s="296">
        <f t="shared" si="206"/>
        <v>0</v>
      </c>
      <c r="JJ177" s="296">
        <f t="shared" si="206"/>
        <v>0</v>
      </c>
      <c r="JK177" s="296">
        <f t="shared" si="206"/>
        <v>0</v>
      </c>
      <c r="JL177" s="296">
        <f t="shared" si="206"/>
        <v>0</v>
      </c>
      <c r="JM177" s="296">
        <f t="shared" si="206"/>
        <v>0</v>
      </c>
      <c r="JN177" s="296">
        <f t="shared" si="206"/>
        <v>0</v>
      </c>
      <c r="JO177" s="296">
        <f t="shared" si="206"/>
        <v>0</v>
      </c>
      <c r="JP177" s="296">
        <f t="shared" si="206"/>
        <v>0</v>
      </c>
      <c r="JQ177" s="296">
        <f t="shared" si="206"/>
        <v>0</v>
      </c>
      <c r="JR177" s="296">
        <f t="shared" si="206"/>
        <v>0</v>
      </c>
      <c r="JS177" s="296">
        <f t="shared" si="206"/>
        <v>0</v>
      </c>
      <c r="JT177" s="296">
        <f t="shared" si="206"/>
        <v>0</v>
      </c>
      <c r="JU177" s="296">
        <f t="shared" si="206"/>
        <v>0</v>
      </c>
      <c r="JV177" s="296">
        <f t="shared" si="206"/>
        <v>0</v>
      </c>
      <c r="JW177" s="296">
        <f t="shared" si="206"/>
        <v>0</v>
      </c>
      <c r="JX177" s="296">
        <f t="shared" si="206"/>
        <v>0</v>
      </c>
      <c r="JY177" s="296">
        <f t="shared" si="206"/>
        <v>0</v>
      </c>
      <c r="JZ177" s="296">
        <f t="shared" si="206"/>
        <v>0</v>
      </c>
      <c r="KA177" s="296">
        <f t="shared" si="206"/>
        <v>0</v>
      </c>
      <c r="KB177" s="296">
        <f t="shared" ref="KB177:LR177" si="207">KB260</f>
        <v>0</v>
      </c>
      <c r="KC177" s="296">
        <f t="shared" si="207"/>
        <v>0</v>
      </c>
      <c r="KD177" s="296">
        <f t="shared" si="207"/>
        <v>0</v>
      </c>
      <c r="KE177" s="296">
        <f t="shared" si="207"/>
        <v>0</v>
      </c>
      <c r="KF177" s="296">
        <f t="shared" si="207"/>
        <v>0</v>
      </c>
      <c r="KG177" s="296">
        <f t="shared" si="207"/>
        <v>0</v>
      </c>
      <c r="KH177" s="296">
        <f t="shared" si="207"/>
        <v>0</v>
      </c>
      <c r="KI177" s="296">
        <f t="shared" si="207"/>
        <v>0</v>
      </c>
      <c r="KJ177" s="296">
        <f t="shared" si="207"/>
        <v>0</v>
      </c>
      <c r="KK177" s="296">
        <f t="shared" si="207"/>
        <v>0</v>
      </c>
      <c r="KL177" s="296">
        <f t="shared" si="207"/>
        <v>0</v>
      </c>
      <c r="KM177" s="296">
        <f t="shared" si="207"/>
        <v>0</v>
      </c>
      <c r="KN177" s="296">
        <f t="shared" si="207"/>
        <v>0</v>
      </c>
      <c r="KO177" s="296">
        <f t="shared" si="207"/>
        <v>0</v>
      </c>
      <c r="KP177" s="296">
        <f t="shared" si="207"/>
        <v>0</v>
      </c>
      <c r="KQ177" s="296">
        <f t="shared" si="207"/>
        <v>0</v>
      </c>
      <c r="KR177" s="296">
        <f t="shared" si="207"/>
        <v>0</v>
      </c>
      <c r="KS177" s="296">
        <f t="shared" si="207"/>
        <v>0</v>
      </c>
      <c r="KT177" s="296">
        <f t="shared" si="207"/>
        <v>0</v>
      </c>
      <c r="KU177" s="296">
        <f t="shared" si="207"/>
        <v>0</v>
      </c>
      <c r="KV177" s="296">
        <f t="shared" si="207"/>
        <v>0</v>
      </c>
      <c r="KW177" s="296">
        <f t="shared" si="207"/>
        <v>0</v>
      </c>
      <c r="KX177" s="296">
        <f t="shared" si="207"/>
        <v>0</v>
      </c>
      <c r="KY177" s="296">
        <f t="shared" si="207"/>
        <v>0</v>
      </c>
      <c r="KZ177" s="296">
        <f t="shared" si="207"/>
        <v>0</v>
      </c>
      <c r="LA177" s="296">
        <f t="shared" si="207"/>
        <v>0</v>
      </c>
      <c r="LB177" s="296">
        <f t="shared" si="207"/>
        <v>0</v>
      </c>
      <c r="LC177" s="296">
        <f t="shared" si="207"/>
        <v>0</v>
      </c>
      <c r="LD177" s="296">
        <f t="shared" si="207"/>
        <v>0</v>
      </c>
      <c r="LE177" s="296">
        <f t="shared" si="207"/>
        <v>0</v>
      </c>
      <c r="LF177" s="296">
        <f t="shared" si="207"/>
        <v>0</v>
      </c>
      <c r="LG177" s="296">
        <f t="shared" si="207"/>
        <v>0</v>
      </c>
      <c r="LH177" s="296">
        <f t="shared" si="207"/>
        <v>0</v>
      </c>
      <c r="LI177" s="296">
        <f t="shared" si="207"/>
        <v>0</v>
      </c>
      <c r="LJ177" s="296">
        <f t="shared" si="207"/>
        <v>0</v>
      </c>
      <c r="LK177" s="296">
        <f t="shared" si="207"/>
        <v>0</v>
      </c>
      <c r="LL177" s="296">
        <f t="shared" si="207"/>
        <v>0</v>
      </c>
      <c r="LM177" s="296">
        <f t="shared" si="207"/>
        <v>0</v>
      </c>
      <c r="LN177" s="296">
        <f t="shared" si="207"/>
        <v>0</v>
      </c>
      <c r="LO177" s="296">
        <f t="shared" si="207"/>
        <v>0</v>
      </c>
      <c r="LP177" s="296">
        <f t="shared" si="207"/>
        <v>0</v>
      </c>
      <c r="LQ177" s="296">
        <f t="shared" si="207"/>
        <v>0</v>
      </c>
      <c r="LR177" s="296">
        <f t="shared" si="207"/>
        <v>0</v>
      </c>
      <c r="LT177" s="296">
        <f t="shared" si="189"/>
        <v>1.4210854715202004E-13</v>
      </c>
      <c r="LU177" s="296">
        <f t="shared" si="180"/>
        <v>0</v>
      </c>
      <c r="LV177" s="296">
        <f t="shared" si="180"/>
        <v>0</v>
      </c>
      <c r="LW177" s="300">
        <f t="shared" si="180"/>
        <v>0</v>
      </c>
      <c r="LX177" s="272">
        <f t="shared" si="180"/>
        <v>0</v>
      </c>
      <c r="LY177" s="300">
        <f t="shared" si="180"/>
        <v>0</v>
      </c>
      <c r="LZ177" s="272">
        <f t="shared" si="180"/>
        <v>0</v>
      </c>
      <c r="MA177" s="272">
        <f t="shared" si="180"/>
        <v>0</v>
      </c>
      <c r="MB177" s="272">
        <f t="shared" si="180"/>
        <v>0</v>
      </c>
      <c r="MC177" s="272">
        <f t="shared" si="180"/>
        <v>1.4210854715202004E-14</v>
      </c>
      <c r="MD177" s="300">
        <f t="shared" si="180"/>
        <v>1.4210854715202004E-14</v>
      </c>
      <c r="ME177" s="272">
        <f t="shared" si="181"/>
        <v>0</v>
      </c>
      <c r="MF177" s="272">
        <f t="shared" si="181"/>
        <v>2.8421709430404007E-14</v>
      </c>
      <c r="MG177" s="272">
        <f t="shared" si="181"/>
        <v>2.8421709430404007E-14</v>
      </c>
      <c r="MH177" s="272">
        <f t="shared" si="181"/>
        <v>5.6843418860808015E-14</v>
      </c>
      <c r="MI177" s="300">
        <f t="shared" si="181"/>
        <v>0</v>
      </c>
      <c r="MJ177" s="272">
        <f t="shared" si="181"/>
        <v>0</v>
      </c>
      <c r="MK177" s="272">
        <f t="shared" si="181"/>
        <v>0</v>
      </c>
      <c r="ML177" s="272">
        <f t="shared" si="181"/>
        <v>0</v>
      </c>
      <c r="MM177" s="272">
        <f t="shared" si="181"/>
        <v>0</v>
      </c>
      <c r="MN177" s="300">
        <f t="shared" si="181"/>
        <v>0</v>
      </c>
      <c r="MO177" s="272">
        <f t="shared" si="182"/>
        <v>0</v>
      </c>
      <c r="MP177" s="272">
        <f t="shared" si="182"/>
        <v>0</v>
      </c>
      <c r="MQ177" s="272">
        <f t="shared" si="182"/>
        <v>0</v>
      </c>
      <c r="MR177" s="272">
        <f t="shared" si="182"/>
        <v>0</v>
      </c>
      <c r="MS177" s="300">
        <f t="shared" si="182"/>
        <v>0</v>
      </c>
    </row>
    <row r="178" spans="2:357" hidden="1">
      <c r="B178" s="3"/>
      <c r="C178" s="84" t="s">
        <v>272</v>
      </c>
      <c r="D178" s="297">
        <f>SUM(D176:D177)-SUM(D173:D174)</f>
        <v>-265.57957223859694</v>
      </c>
      <c r="E178" s="297">
        <f>SUM(E176:E177)-SUM(E173:E174)</f>
        <v>-265.57957223859694</v>
      </c>
      <c r="F178" s="297">
        <f>SUM(F176:F177)-SUM(F173:F174)</f>
        <v>-265.57957223859694</v>
      </c>
      <c r="G178" s="297">
        <f t="shared" ref="G178:S178" si="208">SUM(G176:G177)-SUM(G173:G174)</f>
        <v>-265.57957223859694</v>
      </c>
      <c r="H178" s="297">
        <f t="shared" si="208"/>
        <v>-265.57957223859694</v>
      </c>
      <c r="I178" s="297">
        <f t="shared" si="208"/>
        <v>-153.07799407387029</v>
      </c>
      <c r="J178" s="297">
        <f t="shared" si="208"/>
        <v>-164.99939440077924</v>
      </c>
      <c r="K178" s="297">
        <f t="shared" si="208"/>
        <v>-176.92079472768728</v>
      </c>
      <c r="L178" s="297">
        <f t="shared" si="208"/>
        <v>-188.84219505459623</v>
      </c>
      <c r="M178" s="297">
        <f t="shared" si="208"/>
        <v>-200.76359538150518</v>
      </c>
      <c r="N178" s="297">
        <f t="shared" si="208"/>
        <v>-212.68499570841459</v>
      </c>
      <c r="O178" s="297">
        <f t="shared" si="208"/>
        <v>-203.79682317176957</v>
      </c>
      <c r="P178" s="297">
        <f t="shared" si="208"/>
        <v>-194.9086506351241</v>
      </c>
      <c r="Q178" s="297">
        <f t="shared" si="208"/>
        <v>-186.02047809847909</v>
      </c>
      <c r="R178" s="297">
        <f t="shared" si="208"/>
        <v>-177.1323055618343</v>
      </c>
      <c r="S178" s="297">
        <f t="shared" si="208"/>
        <v>-168.24413302518997</v>
      </c>
      <c r="T178" s="297">
        <f>SUM(T176:T177)-SUM(T173:T174)</f>
        <v>0</v>
      </c>
      <c r="U178" s="297">
        <f t="shared" ref="U178:AC178" si="209">SUM(U176:U177)-SUM(U173:U174)</f>
        <v>0</v>
      </c>
      <c r="V178" s="297">
        <f t="shared" si="209"/>
        <v>0</v>
      </c>
      <c r="W178" s="297">
        <f t="shared" si="209"/>
        <v>0</v>
      </c>
      <c r="X178" s="297">
        <f t="shared" si="209"/>
        <v>0</v>
      </c>
      <c r="Y178" s="297">
        <f t="shared" si="209"/>
        <v>0</v>
      </c>
      <c r="Z178" s="297">
        <f t="shared" si="209"/>
        <v>0</v>
      </c>
      <c r="AA178" s="297">
        <f t="shared" si="209"/>
        <v>0</v>
      </c>
      <c r="AB178" s="297">
        <f t="shared" si="209"/>
        <v>0</v>
      </c>
      <c r="AC178" s="297">
        <f t="shared" si="209"/>
        <v>0</v>
      </c>
      <c r="AD178" s="3"/>
      <c r="AE178" s="297">
        <f t="shared" ref="AE178:CP178" si="210">SUM(AE176:AE177)-SUM(AE173:AE174)</f>
        <v>-2.5298335342407654</v>
      </c>
      <c r="AF178" s="297">
        <f t="shared" si="210"/>
        <v>-1.2938383369446456</v>
      </c>
      <c r="AG178" s="297">
        <f t="shared" si="210"/>
        <v>-5.3007052307128788</v>
      </c>
      <c r="AH178" s="297">
        <f t="shared" si="210"/>
        <v>-12.442262878417921</v>
      </c>
      <c r="AI178" s="297">
        <f t="shared" si="210"/>
        <v>-87.546824446709792</v>
      </c>
      <c r="AJ178" s="297">
        <f t="shared" si="210"/>
        <v>-45.979447388725973</v>
      </c>
      <c r="AK178" s="297">
        <f t="shared" si="210"/>
        <v>2.606076414231211E-4</v>
      </c>
      <c r="AL178" s="297">
        <f t="shared" si="210"/>
        <v>2.7296750922687358E-6</v>
      </c>
      <c r="AM178" s="297">
        <f t="shared" si="210"/>
        <v>3.8043142763490321E-4</v>
      </c>
      <c r="AN178" s="297">
        <f t="shared" si="210"/>
        <v>-78.153501464843771</v>
      </c>
      <c r="AO178" s="297">
        <f t="shared" si="210"/>
        <v>-31.093569213867227</v>
      </c>
      <c r="AP178" s="297">
        <f t="shared" si="210"/>
        <v>-1.2402335128784898</v>
      </c>
      <c r="AQ178" s="297">
        <f t="shared" si="210"/>
        <v>-2.5298335342407654</v>
      </c>
      <c r="AR178" s="297">
        <f t="shared" si="210"/>
        <v>-1.2938383369446456</v>
      </c>
      <c r="AS178" s="297">
        <f t="shared" si="210"/>
        <v>-5.3007052307128788</v>
      </c>
      <c r="AT178" s="297">
        <f t="shared" si="210"/>
        <v>-12.442262878417921</v>
      </c>
      <c r="AU178" s="297">
        <f t="shared" si="210"/>
        <v>-87.546824446709792</v>
      </c>
      <c r="AV178" s="297">
        <f t="shared" si="210"/>
        <v>-45.979447388725973</v>
      </c>
      <c r="AW178" s="297">
        <f t="shared" si="210"/>
        <v>2.606076414231211E-4</v>
      </c>
      <c r="AX178" s="297">
        <f t="shared" si="210"/>
        <v>2.7296750922687358E-6</v>
      </c>
      <c r="AY178" s="297">
        <f t="shared" si="210"/>
        <v>3.8043142763490321E-4</v>
      </c>
      <c r="AZ178" s="297">
        <f t="shared" si="210"/>
        <v>-78.153501464843771</v>
      </c>
      <c r="BA178" s="297">
        <f t="shared" si="210"/>
        <v>-31.093569213867227</v>
      </c>
      <c r="BB178" s="297">
        <f t="shared" si="210"/>
        <v>-1.2402335128784898</v>
      </c>
      <c r="BC178" s="297">
        <f t="shared" si="210"/>
        <v>-2.5298335342407654</v>
      </c>
      <c r="BD178" s="297">
        <f t="shared" si="210"/>
        <v>-1.2938383369446456</v>
      </c>
      <c r="BE178" s="297">
        <f t="shared" si="210"/>
        <v>-5.3007052307128788</v>
      </c>
      <c r="BF178" s="297">
        <f t="shared" si="210"/>
        <v>-12.442262878417921</v>
      </c>
      <c r="BG178" s="297">
        <f t="shared" si="210"/>
        <v>-87.546824446709792</v>
      </c>
      <c r="BH178" s="297">
        <f t="shared" si="210"/>
        <v>-45.979447388725973</v>
      </c>
      <c r="BI178" s="297">
        <f t="shared" si="210"/>
        <v>2.606076414231211E-4</v>
      </c>
      <c r="BJ178" s="297">
        <f t="shared" si="210"/>
        <v>2.7296750922687358E-6</v>
      </c>
      <c r="BK178" s="297">
        <f t="shared" si="210"/>
        <v>3.8043142763490321E-4</v>
      </c>
      <c r="BL178" s="297">
        <f t="shared" si="210"/>
        <v>-78.153501464843771</v>
      </c>
      <c r="BM178" s="297">
        <f t="shared" si="210"/>
        <v>-31.093569213867227</v>
      </c>
      <c r="BN178" s="297">
        <f t="shared" si="210"/>
        <v>-1.2402335128784898</v>
      </c>
      <c r="BO178" s="297">
        <f t="shared" si="210"/>
        <v>-2.5298335342407654</v>
      </c>
      <c r="BP178" s="297">
        <f t="shared" si="210"/>
        <v>-1.2938383369446456</v>
      </c>
      <c r="BQ178" s="297">
        <f t="shared" si="210"/>
        <v>-5.3007052307128788</v>
      </c>
      <c r="BR178" s="297">
        <f t="shared" si="210"/>
        <v>-12.442262878417921</v>
      </c>
      <c r="BS178" s="297">
        <f t="shared" si="210"/>
        <v>-87.546824446709792</v>
      </c>
      <c r="BT178" s="297">
        <f t="shared" si="210"/>
        <v>-45.979447388725973</v>
      </c>
      <c r="BU178" s="297">
        <f t="shared" si="210"/>
        <v>2.606076414231211E-4</v>
      </c>
      <c r="BV178" s="297">
        <f t="shared" si="210"/>
        <v>2.7296750922687358E-6</v>
      </c>
      <c r="BW178" s="297">
        <f t="shared" si="210"/>
        <v>3.8043142763490321E-4</v>
      </c>
      <c r="BX178" s="297">
        <f t="shared" si="210"/>
        <v>-78.153501464843771</v>
      </c>
      <c r="BY178" s="297">
        <f t="shared" si="210"/>
        <v>-31.093569213867227</v>
      </c>
      <c r="BZ178" s="297">
        <f t="shared" si="210"/>
        <v>-1.2402335128784898</v>
      </c>
      <c r="CA178" s="297">
        <f t="shared" si="210"/>
        <v>-1.4527980651854477</v>
      </c>
      <c r="CB178" s="297">
        <f t="shared" si="210"/>
        <v>-20.94078393554696</v>
      </c>
      <c r="CC178" s="297">
        <f t="shared" si="210"/>
        <v>-21.806290167637883</v>
      </c>
      <c r="CD178" s="297">
        <f t="shared" si="210"/>
        <v>-35.883000867174765</v>
      </c>
      <c r="CE178" s="297">
        <f t="shared" si="210"/>
        <v>0</v>
      </c>
      <c r="CF178" s="297">
        <f t="shared" si="210"/>
        <v>-2.4500901775900274E-4</v>
      </c>
      <c r="CG178" s="297">
        <f t="shared" si="210"/>
        <v>0</v>
      </c>
      <c r="CH178" s="297">
        <f t="shared" si="210"/>
        <v>0</v>
      </c>
      <c r="CI178" s="297">
        <f t="shared" si="210"/>
        <v>-3.9954499239684082E-5</v>
      </c>
      <c r="CJ178" s="297">
        <f t="shared" si="210"/>
        <v>-3.8208299710111362</v>
      </c>
      <c r="CK178" s="297">
        <f t="shared" si="210"/>
        <v>-13.804389259619711</v>
      </c>
      <c r="CL178" s="297">
        <f t="shared" si="210"/>
        <v>-55.369616844177187</v>
      </c>
      <c r="CM178" s="297">
        <f t="shared" si="210"/>
        <v>-1.6178348083494711</v>
      </c>
      <c r="CN178" s="297">
        <f t="shared" si="210"/>
        <v>-21.251770916748228</v>
      </c>
      <c r="CO178" s="297">
        <f t="shared" si="210"/>
        <v>-21.907257549149392</v>
      </c>
      <c r="CP178" s="297">
        <f t="shared" si="210"/>
        <v>-31.016999247206613</v>
      </c>
      <c r="CQ178" s="297">
        <f t="shared" ref="CQ178:FB178" si="211">SUM(CQ176:CQ177)-SUM(CQ173:CQ174)</f>
        <v>-4.915154204354622E-9</v>
      </c>
      <c r="CR178" s="297">
        <f t="shared" si="211"/>
        <v>-1.9600721420720218E-4</v>
      </c>
      <c r="CS178" s="297">
        <f t="shared" si="211"/>
        <v>0</v>
      </c>
      <c r="CT178" s="297">
        <f t="shared" si="211"/>
        <v>0</v>
      </c>
      <c r="CU178" s="297">
        <f t="shared" si="211"/>
        <v>-3.196359939174726E-5</v>
      </c>
      <c r="CV178" s="297">
        <f t="shared" si="211"/>
        <v>-3.7465778623069603</v>
      </c>
      <c r="CW178" s="297">
        <f t="shared" si="211"/>
        <v>-15.279757845439036</v>
      </c>
      <c r="CX178" s="297">
        <f t="shared" si="211"/>
        <v>-70.17896819585053</v>
      </c>
      <c r="CY178" s="297">
        <f t="shared" si="211"/>
        <v>-1.7828715515136082</v>
      </c>
      <c r="CZ178" s="297">
        <f t="shared" si="211"/>
        <v>-21.562757897949382</v>
      </c>
      <c r="DA178" s="297">
        <f t="shared" si="211"/>
        <v>-22.008224930660958</v>
      </c>
      <c r="DB178" s="297">
        <f t="shared" si="211"/>
        <v>-26.150997627238461</v>
      </c>
      <c r="DC178" s="297">
        <f t="shared" si="211"/>
        <v>-9.8303084087092441E-9</v>
      </c>
      <c r="DD178" s="297">
        <f t="shared" si="211"/>
        <v>-1.4700541065540163E-4</v>
      </c>
      <c r="DE178" s="297">
        <f t="shared" si="211"/>
        <v>0</v>
      </c>
      <c r="DF178" s="297">
        <f t="shared" si="211"/>
        <v>0</v>
      </c>
      <c r="DG178" s="297">
        <f t="shared" si="211"/>
        <v>-2.3972699543810445E-5</v>
      </c>
      <c r="DH178" s="297">
        <f t="shared" si="211"/>
        <v>-3.6723257536027809</v>
      </c>
      <c r="DI178" s="297">
        <f t="shared" si="211"/>
        <v>-16.755126431258333</v>
      </c>
      <c r="DJ178" s="297">
        <f t="shared" si="211"/>
        <v>-84.988319547523759</v>
      </c>
      <c r="DK178" s="297">
        <f t="shared" si="211"/>
        <v>-1.9479082946777453</v>
      </c>
      <c r="DL178" s="297">
        <f t="shared" si="211"/>
        <v>-21.873744879150536</v>
      </c>
      <c r="DM178" s="297">
        <f t="shared" si="211"/>
        <v>-22.109192312172411</v>
      </c>
      <c r="DN178" s="297">
        <f t="shared" si="211"/>
        <v>-21.284996007270301</v>
      </c>
      <c r="DO178" s="297">
        <f t="shared" si="211"/>
        <v>-1.4745462613063866E-8</v>
      </c>
      <c r="DP178" s="297">
        <f t="shared" si="211"/>
        <v>-9.8003607103601078E-5</v>
      </c>
      <c r="DQ178" s="297">
        <f t="shared" si="211"/>
        <v>0</v>
      </c>
      <c r="DR178" s="297">
        <f t="shared" si="211"/>
        <v>0</v>
      </c>
      <c r="DS178" s="297">
        <f t="shared" si="211"/>
        <v>-1.598179969587363E-5</v>
      </c>
      <c r="DT178" s="297">
        <f t="shared" si="211"/>
        <v>-3.5980736448985979</v>
      </c>
      <c r="DU178" s="297">
        <f t="shared" si="211"/>
        <v>-18.230495017077629</v>
      </c>
      <c r="DV178" s="297">
        <f t="shared" si="211"/>
        <v>-99.797670899197101</v>
      </c>
      <c r="DW178" s="297">
        <f t="shared" si="211"/>
        <v>-2.1129450378418824</v>
      </c>
      <c r="DX178" s="297">
        <f t="shared" si="211"/>
        <v>-22.184731860351803</v>
      </c>
      <c r="DY178" s="297">
        <f t="shared" si="211"/>
        <v>-22.21015969368392</v>
      </c>
      <c r="DZ178" s="297">
        <f t="shared" si="211"/>
        <v>-16.418994387302142</v>
      </c>
      <c r="EA178" s="297">
        <f t="shared" si="211"/>
        <v>-1.9660616817418488E-8</v>
      </c>
      <c r="EB178" s="297">
        <f t="shared" si="211"/>
        <v>-4.9001803551800532E-5</v>
      </c>
      <c r="EC178" s="297">
        <f t="shared" si="211"/>
        <v>0</v>
      </c>
      <c r="ED178" s="297">
        <f t="shared" si="211"/>
        <v>0</v>
      </c>
      <c r="EE178" s="297">
        <f t="shared" si="211"/>
        <v>-7.9908998479368133E-6</v>
      </c>
      <c r="EF178" s="297">
        <f t="shared" si="211"/>
        <v>-3.5238215361944185</v>
      </c>
      <c r="EG178" s="297">
        <f t="shared" si="211"/>
        <v>-19.705863602896954</v>
      </c>
      <c r="EH178" s="297">
        <f t="shared" si="211"/>
        <v>-114.60702225087039</v>
      </c>
      <c r="EI178" s="297">
        <f t="shared" si="211"/>
        <v>-2.2779817810059058</v>
      </c>
      <c r="EJ178" s="297">
        <f t="shared" si="211"/>
        <v>-22.495718841552787</v>
      </c>
      <c r="EK178" s="297">
        <f t="shared" si="211"/>
        <v>-22.311127075195316</v>
      </c>
      <c r="EL178" s="297">
        <f t="shared" si="211"/>
        <v>-11.552992767333985</v>
      </c>
      <c r="EM178" s="297">
        <f t="shared" si="211"/>
        <v>-2.4575771021773109E-8</v>
      </c>
      <c r="EN178" s="297">
        <f t="shared" si="211"/>
        <v>0</v>
      </c>
      <c r="EO178" s="297">
        <f t="shared" si="211"/>
        <v>0</v>
      </c>
      <c r="EP178" s="297">
        <f t="shared" si="211"/>
        <v>0</v>
      </c>
      <c r="EQ178" s="297">
        <f t="shared" si="211"/>
        <v>0</v>
      </c>
      <c r="ER178" s="297">
        <f t="shared" si="211"/>
        <v>-3.449569427490232</v>
      </c>
      <c r="ES178" s="297">
        <f t="shared" si="211"/>
        <v>-21.181232188716336</v>
      </c>
      <c r="ET178" s="297">
        <f t="shared" si="211"/>
        <v>-129.41637360254384</v>
      </c>
      <c r="EU178" s="297">
        <f t="shared" si="211"/>
        <v>-4.4473210128784331</v>
      </c>
      <c r="EV178" s="297">
        <f t="shared" si="211"/>
        <v>-30.817957559204103</v>
      </c>
      <c r="EW178" s="297">
        <f t="shared" si="211"/>
        <v>-21.4381034118652</v>
      </c>
      <c r="EX178" s="297">
        <f t="shared" si="211"/>
        <v>-9.2423942138671862</v>
      </c>
      <c r="EY178" s="297">
        <f t="shared" si="211"/>
        <v>-7.7148463606135928E-7</v>
      </c>
      <c r="EZ178" s="297">
        <f t="shared" si="211"/>
        <v>0</v>
      </c>
      <c r="FA178" s="297">
        <f t="shared" si="211"/>
        <v>0</v>
      </c>
      <c r="FB178" s="297">
        <f t="shared" si="211"/>
        <v>0</v>
      </c>
      <c r="FC178" s="297">
        <f t="shared" ref="FC178:HN178" si="212">SUM(FC176:FC177)-SUM(FC173:FC174)</f>
        <v>0</v>
      </c>
      <c r="FD178" s="297">
        <f t="shared" si="212"/>
        <v>-2.7596555419921849</v>
      </c>
      <c r="FE178" s="297">
        <f t="shared" si="212"/>
        <v>-20.654832479488704</v>
      </c>
      <c r="FF178" s="297">
        <f t="shared" si="212"/>
        <v>-114.43655818098887</v>
      </c>
      <c r="FG178" s="297">
        <f t="shared" si="212"/>
        <v>-6.6166602447509604</v>
      </c>
      <c r="FH178" s="297">
        <f t="shared" si="212"/>
        <v>-39.140196276855477</v>
      </c>
      <c r="FI178" s="297">
        <f t="shared" si="212"/>
        <v>-20.56507974853514</v>
      </c>
      <c r="FJ178" s="297">
        <f t="shared" si="212"/>
        <v>-6.9317956604003896</v>
      </c>
      <c r="FK178" s="297">
        <f t="shared" si="212"/>
        <v>-1.5183935011009453E-6</v>
      </c>
      <c r="FL178" s="297">
        <f t="shared" si="212"/>
        <v>0</v>
      </c>
      <c r="FM178" s="297">
        <f t="shared" si="212"/>
        <v>0</v>
      </c>
      <c r="FN178" s="297">
        <f t="shared" si="212"/>
        <v>0</v>
      </c>
      <c r="FO178" s="297">
        <f t="shared" si="212"/>
        <v>0</v>
      </c>
      <c r="FP178" s="297">
        <f t="shared" si="212"/>
        <v>-2.0697416564941378</v>
      </c>
      <c r="FQ178" s="297">
        <f t="shared" si="212"/>
        <v>-20.128432770261043</v>
      </c>
      <c r="FR178" s="297">
        <f t="shared" si="212"/>
        <v>-99.45674275943378</v>
      </c>
      <c r="FS178" s="297">
        <f t="shared" si="212"/>
        <v>-8.7859994766236014</v>
      </c>
      <c r="FT178" s="297">
        <f t="shared" si="212"/>
        <v>-47.462434994506737</v>
      </c>
      <c r="FU178" s="297">
        <f t="shared" si="212"/>
        <v>-19.692056085205024</v>
      </c>
      <c r="FV178" s="297">
        <f t="shared" si="212"/>
        <v>-4.6211971069335922</v>
      </c>
      <c r="FW178" s="297">
        <f t="shared" si="212"/>
        <v>-2.2653023661405317E-6</v>
      </c>
      <c r="FX178" s="297">
        <f t="shared" si="212"/>
        <v>0</v>
      </c>
      <c r="FY178" s="297">
        <f t="shared" si="212"/>
        <v>0</v>
      </c>
      <c r="FZ178" s="297">
        <f t="shared" si="212"/>
        <v>0</v>
      </c>
      <c r="GA178" s="297">
        <f t="shared" si="212"/>
        <v>0</v>
      </c>
      <c r="GB178" s="297">
        <f t="shared" si="212"/>
        <v>-1.3798277709960916</v>
      </c>
      <c r="GC178" s="297">
        <f t="shared" si="212"/>
        <v>-19.602033061033382</v>
      </c>
      <c r="GD178" s="297">
        <f t="shared" si="212"/>
        <v>-84.476927337878692</v>
      </c>
      <c r="GE178" s="297">
        <f t="shared" si="212"/>
        <v>-10.955338708496015</v>
      </c>
      <c r="GF178" s="297">
        <f t="shared" si="212"/>
        <v>-55.784673712158053</v>
      </c>
      <c r="GG178" s="297">
        <f t="shared" si="212"/>
        <v>-18.819032421874965</v>
      </c>
      <c r="GH178" s="297">
        <f t="shared" si="212"/>
        <v>-2.3105985534667957</v>
      </c>
      <c r="GI178" s="297">
        <f t="shared" si="212"/>
        <v>-3.0122112311801177E-6</v>
      </c>
      <c r="GJ178" s="297">
        <f t="shared" si="212"/>
        <v>0</v>
      </c>
      <c r="GK178" s="297">
        <f t="shared" si="212"/>
        <v>0</v>
      </c>
      <c r="GL178" s="297">
        <f t="shared" si="212"/>
        <v>0</v>
      </c>
      <c r="GM178" s="297">
        <f t="shared" si="212"/>
        <v>0</v>
      </c>
      <c r="GN178" s="297">
        <f t="shared" si="212"/>
        <v>-0.68991388549804533</v>
      </c>
      <c r="GO178" s="297">
        <f t="shared" si="212"/>
        <v>-19.075633351805777</v>
      </c>
      <c r="GP178" s="297">
        <f t="shared" si="212"/>
        <v>-69.497111916323718</v>
      </c>
      <c r="GQ178" s="297">
        <f t="shared" si="212"/>
        <v>-13.124677940368542</v>
      </c>
      <c r="GR178" s="297">
        <f t="shared" si="212"/>
        <v>-64.10691242980954</v>
      </c>
      <c r="GS178" s="297">
        <f t="shared" si="212"/>
        <v>-17.946008758544963</v>
      </c>
      <c r="GT178" s="297">
        <f t="shared" si="212"/>
        <v>0</v>
      </c>
      <c r="GU178" s="297">
        <f t="shared" si="212"/>
        <v>-3.7591200962197036E-6</v>
      </c>
      <c r="GV178" s="297">
        <f t="shared" si="212"/>
        <v>0</v>
      </c>
      <c r="GW178" s="297">
        <f t="shared" si="212"/>
        <v>0</v>
      </c>
      <c r="GX178" s="297">
        <f t="shared" si="212"/>
        <v>0</v>
      </c>
      <c r="GY178" s="297">
        <f t="shared" si="212"/>
        <v>0</v>
      </c>
      <c r="GZ178" s="297">
        <f t="shared" si="212"/>
        <v>0</v>
      </c>
      <c r="HA178" s="297">
        <f t="shared" si="212"/>
        <v>-18.549233642578145</v>
      </c>
      <c r="HB178" s="297">
        <f t="shared" si="212"/>
        <v>-54.517296494768573</v>
      </c>
      <c r="HC178" s="297">
        <f t="shared" si="212"/>
        <v>0</v>
      </c>
      <c r="HD178" s="297">
        <f t="shared" si="212"/>
        <v>0</v>
      </c>
      <c r="HE178" s="297">
        <f t="shared" si="212"/>
        <v>0</v>
      </c>
      <c r="HF178" s="297">
        <f t="shared" si="212"/>
        <v>0</v>
      </c>
      <c r="HG178" s="297">
        <f t="shared" si="212"/>
        <v>0</v>
      </c>
      <c r="HH178" s="297">
        <f t="shared" si="212"/>
        <v>0</v>
      </c>
      <c r="HI178" s="297">
        <f t="shared" si="212"/>
        <v>0</v>
      </c>
      <c r="HJ178" s="297">
        <f t="shared" si="212"/>
        <v>0</v>
      </c>
      <c r="HK178" s="297">
        <f t="shared" si="212"/>
        <v>0</v>
      </c>
      <c r="HL178" s="297">
        <f t="shared" si="212"/>
        <v>0</v>
      </c>
      <c r="HM178" s="297">
        <f t="shared" si="212"/>
        <v>0</v>
      </c>
      <c r="HN178" s="297">
        <f t="shared" si="212"/>
        <v>0</v>
      </c>
      <c r="HO178" s="297">
        <f t="shared" ref="HO178:JZ178" si="213">SUM(HO176:HO177)-SUM(HO173:HO174)</f>
        <v>0</v>
      </c>
      <c r="HP178" s="297">
        <f t="shared" si="213"/>
        <v>0</v>
      </c>
      <c r="HQ178" s="297">
        <f t="shared" si="213"/>
        <v>0</v>
      </c>
      <c r="HR178" s="297">
        <f t="shared" si="213"/>
        <v>0</v>
      </c>
      <c r="HS178" s="297">
        <f t="shared" si="213"/>
        <v>0</v>
      </c>
      <c r="HT178" s="297">
        <f t="shared" si="213"/>
        <v>0</v>
      </c>
      <c r="HU178" s="297">
        <f t="shared" si="213"/>
        <v>0</v>
      </c>
      <c r="HV178" s="297">
        <f t="shared" si="213"/>
        <v>0</v>
      </c>
      <c r="HW178" s="297">
        <f t="shared" si="213"/>
        <v>0</v>
      </c>
      <c r="HX178" s="297">
        <f t="shared" si="213"/>
        <v>0</v>
      </c>
      <c r="HY178" s="297">
        <f t="shared" si="213"/>
        <v>0</v>
      </c>
      <c r="HZ178" s="297">
        <f t="shared" si="213"/>
        <v>0</v>
      </c>
      <c r="IA178" s="297">
        <f t="shared" si="213"/>
        <v>0</v>
      </c>
      <c r="IB178" s="297">
        <f t="shared" si="213"/>
        <v>0</v>
      </c>
      <c r="IC178" s="297">
        <f t="shared" si="213"/>
        <v>0</v>
      </c>
      <c r="ID178" s="297">
        <f t="shared" si="213"/>
        <v>0</v>
      </c>
      <c r="IE178" s="297">
        <f t="shared" si="213"/>
        <v>0</v>
      </c>
      <c r="IF178" s="297">
        <f t="shared" si="213"/>
        <v>0</v>
      </c>
      <c r="IG178" s="297">
        <f t="shared" si="213"/>
        <v>0</v>
      </c>
      <c r="IH178" s="297">
        <f t="shared" si="213"/>
        <v>0</v>
      </c>
      <c r="II178" s="297">
        <f t="shared" si="213"/>
        <v>0</v>
      </c>
      <c r="IJ178" s="297">
        <f t="shared" si="213"/>
        <v>0</v>
      </c>
      <c r="IK178" s="297">
        <f t="shared" si="213"/>
        <v>0</v>
      </c>
      <c r="IL178" s="297">
        <f t="shared" si="213"/>
        <v>0</v>
      </c>
      <c r="IM178" s="297">
        <f t="shared" si="213"/>
        <v>0</v>
      </c>
      <c r="IN178" s="297">
        <f t="shared" si="213"/>
        <v>0</v>
      </c>
      <c r="IO178" s="297">
        <f t="shared" si="213"/>
        <v>0</v>
      </c>
      <c r="IP178" s="297">
        <f t="shared" si="213"/>
        <v>0</v>
      </c>
      <c r="IQ178" s="297">
        <f t="shared" si="213"/>
        <v>0</v>
      </c>
      <c r="IR178" s="297">
        <f t="shared" si="213"/>
        <v>0</v>
      </c>
      <c r="IS178" s="297">
        <f t="shared" si="213"/>
        <v>0</v>
      </c>
      <c r="IT178" s="297">
        <f t="shared" si="213"/>
        <v>0</v>
      </c>
      <c r="IU178" s="297">
        <f t="shared" si="213"/>
        <v>0</v>
      </c>
      <c r="IV178" s="297">
        <f t="shared" si="213"/>
        <v>0</v>
      </c>
      <c r="IW178" s="297">
        <f t="shared" si="213"/>
        <v>0</v>
      </c>
      <c r="IX178" s="297">
        <f t="shared" si="213"/>
        <v>0</v>
      </c>
      <c r="IY178" s="297">
        <f t="shared" si="213"/>
        <v>0</v>
      </c>
      <c r="IZ178" s="297">
        <f t="shared" si="213"/>
        <v>0</v>
      </c>
      <c r="JA178" s="297">
        <f t="shared" si="213"/>
        <v>0</v>
      </c>
      <c r="JB178" s="297">
        <f t="shared" si="213"/>
        <v>0</v>
      </c>
      <c r="JC178" s="297">
        <f t="shared" si="213"/>
        <v>0</v>
      </c>
      <c r="JD178" s="297">
        <f t="shared" si="213"/>
        <v>0</v>
      </c>
      <c r="JE178" s="297">
        <f t="shared" si="213"/>
        <v>0</v>
      </c>
      <c r="JF178" s="297">
        <f t="shared" si="213"/>
        <v>0</v>
      </c>
      <c r="JG178" s="297">
        <f t="shared" si="213"/>
        <v>0</v>
      </c>
      <c r="JH178" s="297">
        <f t="shared" si="213"/>
        <v>0</v>
      </c>
      <c r="JI178" s="297">
        <f t="shared" si="213"/>
        <v>0</v>
      </c>
      <c r="JJ178" s="297">
        <f t="shared" si="213"/>
        <v>0</v>
      </c>
      <c r="JK178" s="297">
        <f t="shared" si="213"/>
        <v>0</v>
      </c>
      <c r="JL178" s="297">
        <f t="shared" si="213"/>
        <v>0</v>
      </c>
      <c r="JM178" s="297">
        <f t="shared" si="213"/>
        <v>0</v>
      </c>
      <c r="JN178" s="297">
        <f t="shared" si="213"/>
        <v>0</v>
      </c>
      <c r="JO178" s="297">
        <f t="shared" si="213"/>
        <v>0</v>
      </c>
      <c r="JP178" s="297">
        <f t="shared" si="213"/>
        <v>0</v>
      </c>
      <c r="JQ178" s="297">
        <f t="shared" si="213"/>
        <v>0</v>
      </c>
      <c r="JR178" s="297">
        <f t="shared" si="213"/>
        <v>0</v>
      </c>
      <c r="JS178" s="297">
        <f t="shared" si="213"/>
        <v>0</v>
      </c>
      <c r="JT178" s="297">
        <f t="shared" si="213"/>
        <v>0</v>
      </c>
      <c r="JU178" s="297">
        <f t="shared" si="213"/>
        <v>0</v>
      </c>
      <c r="JV178" s="297">
        <f t="shared" si="213"/>
        <v>0</v>
      </c>
      <c r="JW178" s="297">
        <f t="shared" si="213"/>
        <v>0</v>
      </c>
      <c r="JX178" s="297">
        <f t="shared" si="213"/>
        <v>0</v>
      </c>
      <c r="JY178" s="297">
        <f t="shared" si="213"/>
        <v>0</v>
      </c>
      <c r="JZ178" s="297">
        <f t="shared" si="213"/>
        <v>0</v>
      </c>
      <c r="KA178" s="297">
        <f t="shared" ref="KA178:LR178" si="214">SUM(KA176:KA177)-SUM(KA173:KA174)</f>
        <v>0</v>
      </c>
      <c r="KB178" s="297">
        <f t="shared" si="214"/>
        <v>0</v>
      </c>
      <c r="KC178" s="297">
        <f t="shared" si="214"/>
        <v>0</v>
      </c>
      <c r="KD178" s="297">
        <f t="shared" si="214"/>
        <v>0</v>
      </c>
      <c r="KE178" s="297">
        <f t="shared" si="214"/>
        <v>0</v>
      </c>
      <c r="KF178" s="297">
        <f t="shared" si="214"/>
        <v>0</v>
      </c>
      <c r="KG178" s="297">
        <f t="shared" si="214"/>
        <v>0</v>
      </c>
      <c r="KH178" s="297">
        <f t="shared" si="214"/>
        <v>0</v>
      </c>
      <c r="KI178" s="297">
        <f t="shared" si="214"/>
        <v>0</v>
      </c>
      <c r="KJ178" s="297">
        <f t="shared" si="214"/>
        <v>0</v>
      </c>
      <c r="KK178" s="297">
        <f t="shared" si="214"/>
        <v>0</v>
      </c>
      <c r="KL178" s="297">
        <f t="shared" si="214"/>
        <v>0</v>
      </c>
      <c r="KM178" s="297">
        <f t="shared" si="214"/>
        <v>0</v>
      </c>
      <c r="KN178" s="297">
        <f t="shared" si="214"/>
        <v>0</v>
      </c>
      <c r="KO178" s="297">
        <f t="shared" si="214"/>
        <v>0</v>
      </c>
      <c r="KP178" s="297">
        <f t="shared" si="214"/>
        <v>0</v>
      </c>
      <c r="KQ178" s="297">
        <f t="shared" si="214"/>
        <v>0</v>
      </c>
      <c r="KR178" s="297">
        <f t="shared" si="214"/>
        <v>0</v>
      </c>
      <c r="KS178" s="297">
        <f t="shared" si="214"/>
        <v>0</v>
      </c>
      <c r="KT178" s="297">
        <f t="shared" si="214"/>
        <v>0</v>
      </c>
      <c r="KU178" s="297">
        <f t="shared" si="214"/>
        <v>0</v>
      </c>
      <c r="KV178" s="297">
        <f t="shared" si="214"/>
        <v>0</v>
      </c>
      <c r="KW178" s="297">
        <f t="shared" si="214"/>
        <v>0</v>
      </c>
      <c r="KX178" s="297">
        <f t="shared" si="214"/>
        <v>0</v>
      </c>
      <c r="KY178" s="297">
        <f t="shared" si="214"/>
        <v>0</v>
      </c>
      <c r="KZ178" s="297">
        <f t="shared" si="214"/>
        <v>0</v>
      </c>
      <c r="LA178" s="297">
        <f t="shared" si="214"/>
        <v>0</v>
      </c>
      <c r="LB178" s="297">
        <f t="shared" si="214"/>
        <v>0</v>
      </c>
      <c r="LC178" s="297">
        <f t="shared" si="214"/>
        <v>0</v>
      </c>
      <c r="LD178" s="297">
        <f t="shared" si="214"/>
        <v>0</v>
      </c>
      <c r="LE178" s="297">
        <f t="shared" si="214"/>
        <v>0</v>
      </c>
      <c r="LF178" s="297">
        <f t="shared" si="214"/>
        <v>0</v>
      </c>
      <c r="LG178" s="297">
        <f t="shared" si="214"/>
        <v>0</v>
      </c>
      <c r="LH178" s="297">
        <f t="shared" si="214"/>
        <v>0</v>
      </c>
      <c r="LI178" s="297">
        <f t="shared" si="214"/>
        <v>0</v>
      </c>
      <c r="LJ178" s="297">
        <f t="shared" si="214"/>
        <v>0</v>
      </c>
      <c r="LK178" s="297">
        <f t="shared" si="214"/>
        <v>0</v>
      </c>
      <c r="LL178" s="297">
        <f t="shared" si="214"/>
        <v>0</v>
      </c>
      <c r="LM178" s="297">
        <f t="shared" si="214"/>
        <v>0</v>
      </c>
      <c r="LN178" s="297">
        <f t="shared" si="214"/>
        <v>0</v>
      </c>
      <c r="LO178" s="297">
        <f t="shared" si="214"/>
        <v>0</v>
      </c>
      <c r="LP178" s="297">
        <f t="shared" si="214"/>
        <v>0</v>
      </c>
      <c r="LQ178" s="297">
        <f t="shared" si="214"/>
        <v>0</v>
      </c>
      <c r="LR178" s="297">
        <f t="shared" si="214"/>
        <v>0</v>
      </c>
      <c r="LT178" s="297">
        <f t="shared" si="189"/>
        <v>4.8032688937382773E-12</v>
      </c>
      <c r="LU178" s="297">
        <f t="shared" si="180"/>
        <v>3.4106051316484809E-13</v>
      </c>
      <c r="LV178" s="297">
        <f t="shared" si="180"/>
        <v>3.4106051316484809E-13</v>
      </c>
      <c r="LW178" s="297">
        <f t="shared" si="180"/>
        <v>3.4106051316484809E-13</v>
      </c>
      <c r="LX178" s="297">
        <f t="shared" si="180"/>
        <v>3.4106051316484809E-13</v>
      </c>
      <c r="LY178" s="297">
        <f t="shared" si="180"/>
        <v>1.9895196601282805E-13</v>
      </c>
      <c r="LZ178" s="297">
        <f t="shared" si="180"/>
        <v>2.2737367544323206E-13</v>
      </c>
      <c r="MA178" s="297">
        <f t="shared" si="180"/>
        <v>5.1159076974727213E-13</v>
      </c>
      <c r="MB178" s="297">
        <f t="shared" si="180"/>
        <v>3.694822225952521E-13</v>
      </c>
      <c r="MC178" s="297">
        <f t="shared" si="180"/>
        <v>3.4106051316484809E-13</v>
      </c>
      <c r="MD178" s="297">
        <f t="shared" si="180"/>
        <v>4.2632564145606011E-13</v>
      </c>
      <c r="ME178" s="297">
        <f t="shared" si="181"/>
        <v>2.5579538487363607E-13</v>
      </c>
      <c r="MF178" s="297">
        <f t="shared" si="181"/>
        <v>3.1263880373444408E-13</v>
      </c>
      <c r="MG178" s="297">
        <f t="shared" si="181"/>
        <v>3.979039320256561E-13</v>
      </c>
      <c r="MH178" s="297">
        <f t="shared" si="181"/>
        <v>2.8421709430404007E-13</v>
      </c>
      <c r="MI178" s="297">
        <f t="shared" si="181"/>
        <v>1.1368683772161603E-13</v>
      </c>
      <c r="MJ178" s="297">
        <f t="shared" si="181"/>
        <v>0</v>
      </c>
      <c r="MK178" s="297">
        <f t="shared" si="181"/>
        <v>0</v>
      </c>
      <c r="ML178" s="297">
        <f t="shared" si="181"/>
        <v>0</v>
      </c>
      <c r="MM178" s="297">
        <f t="shared" si="181"/>
        <v>0</v>
      </c>
      <c r="MN178" s="297">
        <f t="shared" si="181"/>
        <v>0</v>
      </c>
      <c r="MO178" s="297">
        <f t="shared" si="182"/>
        <v>0</v>
      </c>
      <c r="MP178" s="297">
        <f t="shared" si="182"/>
        <v>0</v>
      </c>
      <c r="MQ178" s="297">
        <f t="shared" si="182"/>
        <v>0</v>
      </c>
      <c r="MR178" s="297">
        <f t="shared" si="182"/>
        <v>0</v>
      </c>
      <c r="MS178" s="297">
        <f t="shared" si="182"/>
        <v>0</v>
      </c>
    </row>
    <row r="179" spans="2:357" hidden="1">
      <c r="B179" s="3"/>
      <c r="C179" s="184"/>
      <c r="D179" s="184"/>
      <c r="E179" s="184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  <c r="AA179" s="184"/>
      <c r="AB179" s="184"/>
      <c r="AC179" s="184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184"/>
    </row>
    <row r="180" spans="2:357" hidden="1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</row>
    <row r="181" spans="2:357" hidden="1">
      <c r="B181" s="3"/>
      <c r="C181" s="80" t="s">
        <v>465</v>
      </c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</row>
    <row r="182" spans="2:357" hidden="1">
      <c r="B182" s="3"/>
      <c r="C182" s="18"/>
      <c r="D182" s="18">
        <v>2015</v>
      </c>
      <c r="E182" s="18">
        <v>2016</v>
      </c>
      <c r="F182" s="18">
        <v>2017</v>
      </c>
      <c r="G182" s="18">
        <v>2018</v>
      </c>
      <c r="H182" s="18">
        <v>2019</v>
      </c>
      <c r="I182" s="18">
        <v>2020</v>
      </c>
      <c r="J182" s="18">
        <v>2021</v>
      </c>
      <c r="K182" s="18">
        <v>2022</v>
      </c>
      <c r="L182" s="18">
        <v>2023</v>
      </c>
      <c r="M182" s="18">
        <v>2024</v>
      </c>
      <c r="N182" s="18">
        <v>2025</v>
      </c>
      <c r="O182" s="18">
        <v>2026</v>
      </c>
      <c r="P182" s="18">
        <v>2027</v>
      </c>
      <c r="Q182" s="18">
        <v>2028</v>
      </c>
      <c r="R182" s="18">
        <v>2029</v>
      </c>
      <c r="S182" s="18">
        <v>2030</v>
      </c>
      <c r="T182" s="18">
        <v>2031</v>
      </c>
      <c r="U182" s="18">
        <v>2032</v>
      </c>
      <c r="V182" s="18">
        <v>2033</v>
      </c>
      <c r="W182" s="18">
        <v>2034</v>
      </c>
      <c r="X182" s="18">
        <v>2035</v>
      </c>
      <c r="Y182" s="18">
        <v>2036</v>
      </c>
      <c r="Z182" s="18">
        <v>2037</v>
      </c>
      <c r="AA182" s="18">
        <v>2038</v>
      </c>
      <c r="AB182" s="18">
        <v>2039</v>
      </c>
      <c r="AC182" s="18">
        <v>2040</v>
      </c>
      <c r="AD182" s="3"/>
      <c r="AE182" s="267" t="s">
        <v>510</v>
      </c>
      <c r="AF182" s="267" t="s">
        <v>511</v>
      </c>
      <c r="AG182" s="267" t="s">
        <v>512</v>
      </c>
      <c r="AH182" s="267" t="s">
        <v>513</v>
      </c>
      <c r="AI182" s="267" t="s">
        <v>514</v>
      </c>
      <c r="AJ182" s="267" t="s">
        <v>515</v>
      </c>
      <c r="AK182" s="267" t="s">
        <v>516</v>
      </c>
      <c r="AL182" s="267" t="s">
        <v>517</v>
      </c>
      <c r="AM182" s="267" t="s">
        <v>518</v>
      </c>
      <c r="AN182" s="267" t="s">
        <v>519</v>
      </c>
      <c r="AO182" s="267" t="s">
        <v>520</v>
      </c>
      <c r="AP182" s="267" t="s">
        <v>521</v>
      </c>
      <c r="AQ182" s="267" t="s">
        <v>522</v>
      </c>
      <c r="AR182" s="267" t="s">
        <v>523</v>
      </c>
      <c r="AS182" s="267" t="s">
        <v>524</v>
      </c>
      <c r="AT182" s="267" t="s">
        <v>525</v>
      </c>
      <c r="AU182" s="267" t="s">
        <v>526</v>
      </c>
      <c r="AV182" s="267" t="s">
        <v>527</v>
      </c>
      <c r="AW182" s="267" t="s">
        <v>528</v>
      </c>
      <c r="AX182" s="267" t="s">
        <v>529</v>
      </c>
      <c r="AY182" s="267" t="s">
        <v>530</v>
      </c>
      <c r="AZ182" s="267" t="s">
        <v>531</v>
      </c>
      <c r="BA182" s="267" t="s">
        <v>532</v>
      </c>
      <c r="BB182" s="267" t="s">
        <v>533</v>
      </c>
      <c r="BC182" s="267" t="s">
        <v>508</v>
      </c>
      <c r="BD182" s="267" t="s">
        <v>509</v>
      </c>
      <c r="BE182" s="267" t="s">
        <v>534</v>
      </c>
      <c r="BF182" s="267" t="s">
        <v>535</v>
      </c>
      <c r="BG182" s="267" t="s">
        <v>536</v>
      </c>
      <c r="BH182" s="267" t="s">
        <v>537</v>
      </c>
      <c r="BI182" s="267" t="s">
        <v>538</v>
      </c>
      <c r="BJ182" s="267" t="s">
        <v>539</v>
      </c>
      <c r="BK182" s="267" t="s">
        <v>540</v>
      </c>
      <c r="BL182" s="267" t="s">
        <v>541</v>
      </c>
      <c r="BM182" s="267" t="s">
        <v>542</v>
      </c>
      <c r="BN182" s="267" t="s">
        <v>543</v>
      </c>
      <c r="BO182" s="18" t="s">
        <v>544</v>
      </c>
      <c r="BP182" s="18" t="s">
        <v>545</v>
      </c>
      <c r="BQ182" s="18" t="s">
        <v>546</v>
      </c>
      <c r="BR182" s="18" t="s">
        <v>547</v>
      </c>
      <c r="BS182" s="18" t="s">
        <v>548</v>
      </c>
      <c r="BT182" s="18" t="s">
        <v>549</v>
      </c>
      <c r="BU182" s="18" t="s">
        <v>550</v>
      </c>
      <c r="BV182" s="18" t="s">
        <v>551</v>
      </c>
      <c r="BW182" s="18" t="s">
        <v>552</v>
      </c>
      <c r="BX182" s="18" t="s">
        <v>553</v>
      </c>
      <c r="BY182" s="18" t="s">
        <v>554</v>
      </c>
      <c r="BZ182" s="18" t="s">
        <v>555</v>
      </c>
      <c r="CA182" s="267" t="s">
        <v>556</v>
      </c>
      <c r="CB182" s="267" t="s">
        <v>557</v>
      </c>
      <c r="CC182" s="267" t="s">
        <v>558</v>
      </c>
      <c r="CD182" s="267" t="s">
        <v>559</v>
      </c>
      <c r="CE182" s="267" t="s">
        <v>560</v>
      </c>
      <c r="CF182" s="267" t="s">
        <v>561</v>
      </c>
      <c r="CG182" s="267" t="s">
        <v>562</v>
      </c>
      <c r="CH182" s="267" t="s">
        <v>563</v>
      </c>
      <c r="CI182" s="267" t="s">
        <v>564</v>
      </c>
      <c r="CJ182" s="267" t="s">
        <v>565</v>
      </c>
      <c r="CK182" s="267" t="s">
        <v>566</v>
      </c>
      <c r="CL182" s="267" t="s">
        <v>567</v>
      </c>
      <c r="CM182" s="267" t="s">
        <v>568</v>
      </c>
      <c r="CN182" s="267" t="s">
        <v>569</v>
      </c>
      <c r="CO182" s="267" t="s">
        <v>570</v>
      </c>
      <c r="CP182" s="267" t="s">
        <v>571</v>
      </c>
      <c r="CQ182" s="267" t="s">
        <v>572</v>
      </c>
      <c r="CR182" s="267" t="s">
        <v>573</v>
      </c>
      <c r="CS182" s="267" t="s">
        <v>574</v>
      </c>
      <c r="CT182" s="267" t="s">
        <v>575</v>
      </c>
      <c r="CU182" s="267" t="s">
        <v>576</v>
      </c>
      <c r="CV182" s="267" t="s">
        <v>577</v>
      </c>
      <c r="CW182" s="267" t="s">
        <v>578</v>
      </c>
      <c r="CX182" s="267" t="s">
        <v>579</v>
      </c>
      <c r="CY182" s="267" t="s">
        <v>580</v>
      </c>
      <c r="CZ182" s="267" t="s">
        <v>581</v>
      </c>
      <c r="DA182" s="267" t="s">
        <v>582</v>
      </c>
      <c r="DB182" s="267" t="s">
        <v>583</v>
      </c>
      <c r="DC182" s="267" t="s">
        <v>584</v>
      </c>
      <c r="DD182" s="267" t="s">
        <v>585</v>
      </c>
      <c r="DE182" s="267" t="s">
        <v>586</v>
      </c>
      <c r="DF182" s="267" t="s">
        <v>587</v>
      </c>
      <c r="DG182" s="267" t="s">
        <v>588</v>
      </c>
      <c r="DH182" s="267" t="s">
        <v>589</v>
      </c>
      <c r="DI182" s="267" t="s">
        <v>590</v>
      </c>
      <c r="DJ182" s="267" t="s">
        <v>591</v>
      </c>
      <c r="DK182" s="267" t="s">
        <v>592</v>
      </c>
      <c r="DL182" s="267" t="s">
        <v>593</v>
      </c>
      <c r="DM182" s="267" t="s">
        <v>594</v>
      </c>
      <c r="DN182" s="267" t="s">
        <v>595</v>
      </c>
      <c r="DO182" s="267" t="s">
        <v>596</v>
      </c>
      <c r="DP182" s="267" t="s">
        <v>597</v>
      </c>
      <c r="DQ182" s="267" t="s">
        <v>598</v>
      </c>
      <c r="DR182" s="267" t="s">
        <v>599</v>
      </c>
      <c r="DS182" s="267" t="s">
        <v>600</v>
      </c>
      <c r="DT182" s="267" t="s">
        <v>601</v>
      </c>
      <c r="DU182" s="267" t="s">
        <v>602</v>
      </c>
      <c r="DV182" s="267" t="s">
        <v>603</v>
      </c>
      <c r="DW182" s="267" t="s">
        <v>604</v>
      </c>
      <c r="DX182" s="267" t="s">
        <v>605</v>
      </c>
      <c r="DY182" s="267" t="s">
        <v>606</v>
      </c>
      <c r="DZ182" s="267" t="s">
        <v>607</v>
      </c>
      <c r="EA182" s="267" t="s">
        <v>608</v>
      </c>
      <c r="EB182" s="267" t="s">
        <v>609</v>
      </c>
      <c r="EC182" s="267" t="s">
        <v>610</v>
      </c>
      <c r="ED182" s="267" t="s">
        <v>611</v>
      </c>
      <c r="EE182" s="267" t="s">
        <v>612</v>
      </c>
      <c r="EF182" s="267" t="s">
        <v>613</v>
      </c>
      <c r="EG182" s="267" t="s">
        <v>614</v>
      </c>
      <c r="EH182" s="267" t="s">
        <v>615</v>
      </c>
      <c r="EI182" s="267" t="s">
        <v>616</v>
      </c>
      <c r="EJ182" s="267" t="s">
        <v>617</v>
      </c>
      <c r="EK182" s="267" t="s">
        <v>618</v>
      </c>
      <c r="EL182" s="267" t="s">
        <v>619</v>
      </c>
      <c r="EM182" s="267" t="s">
        <v>620</v>
      </c>
      <c r="EN182" s="267" t="s">
        <v>621</v>
      </c>
      <c r="EO182" s="267" t="s">
        <v>622</v>
      </c>
      <c r="EP182" s="267" t="s">
        <v>623</v>
      </c>
      <c r="EQ182" s="267" t="s">
        <v>624</v>
      </c>
      <c r="ER182" s="267" t="s">
        <v>625</v>
      </c>
      <c r="ES182" s="267" t="s">
        <v>626</v>
      </c>
      <c r="ET182" s="267" t="s">
        <v>627</v>
      </c>
      <c r="EU182" s="267" t="s">
        <v>628</v>
      </c>
      <c r="EV182" s="267" t="s">
        <v>629</v>
      </c>
      <c r="EW182" s="267" t="s">
        <v>630</v>
      </c>
      <c r="EX182" s="267" t="s">
        <v>631</v>
      </c>
      <c r="EY182" s="267" t="s">
        <v>632</v>
      </c>
      <c r="EZ182" s="267" t="s">
        <v>633</v>
      </c>
      <c r="FA182" s="267" t="s">
        <v>634</v>
      </c>
      <c r="FB182" s="267" t="s">
        <v>635</v>
      </c>
      <c r="FC182" s="267" t="s">
        <v>636</v>
      </c>
      <c r="FD182" s="267" t="s">
        <v>637</v>
      </c>
      <c r="FE182" s="267" t="s">
        <v>638</v>
      </c>
      <c r="FF182" s="267" t="s">
        <v>639</v>
      </c>
      <c r="FG182" s="267" t="s">
        <v>640</v>
      </c>
      <c r="FH182" s="267" t="s">
        <v>641</v>
      </c>
      <c r="FI182" s="267" t="s">
        <v>642</v>
      </c>
      <c r="FJ182" s="267" t="s">
        <v>643</v>
      </c>
      <c r="FK182" s="267" t="s">
        <v>644</v>
      </c>
      <c r="FL182" s="267" t="s">
        <v>645</v>
      </c>
      <c r="FM182" s="267" t="s">
        <v>646</v>
      </c>
      <c r="FN182" s="267" t="s">
        <v>647</v>
      </c>
      <c r="FO182" s="267" t="s">
        <v>648</v>
      </c>
      <c r="FP182" s="267" t="s">
        <v>649</v>
      </c>
      <c r="FQ182" s="267" t="s">
        <v>650</v>
      </c>
      <c r="FR182" s="267" t="s">
        <v>651</v>
      </c>
      <c r="FS182" s="267" t="s">
        <v>652</v>
      </c>
      <c r="FT182" s="267" t="s">
        <v>653</v>
      </c>
      <c r="FU182" s="267" t="s">
        <v>654</v>
      </c>
      <c r="FV182" s="267" t="s">
        <v>655</v>
      </c>
      <c r="FW182" s="267" t="s">
        <v>656</v>
      </c>
      <c r="FX182" s="267" t="s">
        <v>657</v>
      </c>
      <c r="FY182" s="267" t="s">
        <v>658</v>
      </c>
      <c r="FZ182" s="267" t="s">
        <v>659</v>
      </c>
      <c r="GA182" s="267" t="s">
        <v>660</v>
      </c>
      <c r="GB182" s="267" t="s">
        <v>661</v>
      </c>
      <c r="GC182" s="267" t="s">
        <v>662</v>
      </c>
      <c r="GD182" s="267" t="s">
        <v>663</v>
      </c>
      <c r="GE182" s="267" t="s">
        <v>664</v>
      </c>
      <c r="GF182" s="267" t="s">
        <v>665</v>
      </c>
      <c r="GG182" s="267" t="s">
        <v>666</v>
      </c>
      <c r="GH182" s="267" t="s">
        <v>667</v>
      </c>
      <c r="GI182" s="267" t="s">
        <v>668</v>
      </c>
      <c r="GJ182" s="267" t="s">
        <v>669</v>
      </c>
      <c r="GK182" s="267" t="s">
        <v>670</v>
      </c>
      <c r="GL182" s="267" t="s">
        <v>671</v>
      </c>
      <c r="GM182" s="267" t="s">
        <v>672</v>
      </c>
      <c r="GN182" s="267" t="s">
        <v>673</v>
      </c>
      <c r="GO182" s="267" t="s">
        <v>674</v>
      </c>
      <c r="GP182" s="267" t="s">
        <v>675</v>
      </c>
      <c r="GQ182" s="267" t="s">
        <v>676</v>
      </c>
      <c r="GR182" s="267" t="s">
        <v>677</v>
      </c>
      <c r="GS182" s="267" t="s">
        <v>678</v>
      </c>
      <c r="GT182" s="267" t="s">
        <v>679</v>
      </c>
      <c r="GU182" s="267" t="s">
        <v>680</v>
      </c>
      <c r="GV182" s="267" t="s">
        <v>681</v>
      </c>
      <c r="GW182" s="267" t="s">
        <v>682</v>
      </c>
      <c r="GX182" s="267" t="s">
        <v>683</v>
      </c>
      <c r="GY182" s="267" t="s">
        <v>684</v>
      </c>
      <c r="GZ182" s="267" t="s">
        <v>685</v>
      </c>
      <c r="HA182" s="267" t="s">
        <v>686</v>
      </c>
      <c r="HB182" s="267" t="s">
        <v>687</v>
      </c>
      <c r="HC182" s="267" t="s">
        <v>688</v>
      </c>
      <c r="HD182" s="267" t="s">
        <v>689</v>
      </c>
      <c r="HE182" s="267" t="s">
        <v>690</v>
      </c>
      <c r="HF182" s="267" t="s">
        <v>691</v>
      </c>
      <c r="HG182" s="267" t="s">
        <v>692</v>
      </c>
      <c r="HH182" s="267" t="s">
        <v>693</v>
      </c>
      <c r="HI182" s="267" t="s">
        <v>694</v>
      </c>
      <c r="HJ182" s="267" t="s">
        <v>695</v>
      </c>
      <c r="HK182" s="267" t="s">
        <v>696</v>
      </c>
      <c r="HL182" s="267" t="s">
        <v>697</v>
      </c>
      <c r="HM182" s="267" t="s">
        <v>698</v>
      </c>
      <c r="HN182" s="267" t="s">
        <v>699</v>
      </c>
      <c r="HO182" s="267" t="s">
        <v>700</v>
      </c>
      <c r="HP182" s="267" t="s">
        <v>701</v>
      </c>
      <c r="HQ182" s="267" t="s">
        <v>702</v>
      </c>
      <c r="HR182" s="267" t="s">
        <v>703</v>
      </c>
      <c r="HS182" s="267" t="s">
        <v>704</v>
      </c>
      <c r="HT182" s="267" t="s">
        <v>705</v>
      </c>
      <c r="HU182" s="267" t="s">
        <v>706</v>
      </c>
      <c r="HV182" s="267" t="s">
        <v>707</v>
      </c>
      <c r="HW182" s="267" t="s">
        <v>708</v>
      </c>
      <c r="HX182" s="267" t="s">
        <v>709</v>
      </c>
      <c r="HY182" s="267" t="s">
        <v>710</v>
      </c>
      <c r="HZ182" s="267" t="s">
        <v>711</v>
      </c>
      <c r="IA182" s="267" t="s">
        <v>712</v>
      </c>
      <c r="IB182" s="267" t="s">
        <v>713</v>
      </c>
      <c r="IC182" s="267" t="s">
        <v>714</v>
      </c>
      <c r="ID182" s="267" t="s">
        <v>715</v>
      </c>
      <c r="IE182" s="267" t="s">
        <v>716</v>
      </c>
      <c r="IF182" s="267" t="s">
        <v>717</v>
      </c>
      <c r="IG182" s="267" t="s">
        <v>718</v>
      </c>
      <c r="IH182" s="267" t="s">
        <v>719</v>
      </c>
      <c r="II182" s="267" t="s">
        <v>720</v>
      </c>
      <c r="IJ182" s="267" t="s">
        <v>721</v>
      </c>
      <c r="IK182" s="267" t="s">
        <v>722</v>
      </c>
      <c r="IL182" s="267" t="s">
        <v>723</v>
      </c>
      <c r="IM182" s="267" t="s">
        <v>724</v>
      </c>
      <c r="IN182" s="267" t="s">
        <v>725</v>
      </c>
      <c r="IO182" s="267" t="s">
        <v>726</v>
      </c>
      <c r="IP182" s="267" t="s">
        <v>727</v>
      </c>
      <c r="IQ182" s="267" t="s">
        <v>728</v>
      </c>
      <c r="IR182" s="267" t="s">
        <v>729</v>
      </c>
      <c r="IS182" s="267" t="s">
        <v>730</v>
      </c>
      <c r="IT182" s="267" t="s">
        <v>731</v>
      </c>
      <c r="IU182" s="267" t="s">
        <v>732</v>
      </c>
      <c r="IV182" s="267" t="s">
        <v>733</v>
      </c>
      <c r="IW182" s="267" t="s">
        <v>734</v>
      </c>
      <c r="IX182" s="267" t="s">
        <v>735</v>
      </c>
      <c r="IY182" s="267" t="s">
        <v>736</v>
      </c>
      <c r="IZ182" s="267" t="s">
        <v>737</v>
      </c>
      <c r="JA182" s="267" t="s">
        <v>738</v>
      </c>
      <c r="JB182" s="267" t="s">
        <v>739</v>
      </c>
      <c r="JC182" s="267" t="s">
        <v>740</v>
      </c>
      <c r="JD182" s="267" t="s">
        <v>741</v>
      </c>
      <c r="JE182" s="267" t="s">
        <v>742</v>
      </c>
      <c r="JF182" s="267" t="s">
        <v>743</v>
      </c>
      <c r="JG182" s="267" t="s">
        <v>744</v>
      </c>
      <c r="JH182" s="267" t="s">
        <v>745</v>
      </c>
      <c r="JI182" s="267" t="s">
        <v>746</v>
      </c>
      <c r="JJ182" s="267" t="s">
        <v>747</v>
      </c>
      <c r="JK182" s="267" t="s">
        <v>748</v>
      </c>
      <c r="JL182" s="267" t="s">
        <v>749</v>
      </c>
      <c r="JM182" s="267" t="s">
        <v>750</v>
      </c>
      <c r="JN182" s="267" t="s">
        <v>751</v>
      </c>
      <c r="JO182" s="267" t="s">
        <v>752</v>
      </c>
      <c r="JP182" s="267" t="s">
        <v>753</v>
      </c>
      <c r="JQ182" s="267" t="s">
        <v>754</v>
      </c>
      <c r="JR182" s="267" t="s">
        <v>755</v>
      </c>
      <c r="JS182" s="267" t="s">
        <v>756</v>
      </c>
      <c r="JT182" s="267" t="s">
        <v>757</v>
      </c>
      <c r="JU182" s="267" t="s">
        <v>758</v>
      </c>
      <c r="JV182" s="267" t="s">
        <v>759</v>
      </c>
      <c r="JW182" s="267" t="s">
        <v>760</v>
      </c>
      <c r="JX182" s="267" t="s">
        <v>761</v>
      </c>
      <c r="JY182" s="267" t="s">
        <v>762</v>
      </c>
      <c r="JZ182" s="267" t="s">
        <v>763</v>
      </c>
      <c r="KA182" s="267" t="s">
        <v>764</v>
      </c>
      <c r="KB182" s="267" t="s">
        <v>765</v>
      </c>
      <c r="KC182" s="267" t="s">
        <v>766</v>
      </c>
      <c r="KD182" s="267" t="s">
        <v>767</v>
      </c>
      <c r="KE182" s="267" t="s">
        <v>768</v>
      </c>
      <c r="KF182" s="267" t="s">
        <v>769</v>
      </c>
      <c r="KG182" s="267" t="s">
        <v>770</v>
      </c>
      <c r="KH182" s="267" t="s">
        <v>771</v>
      </c>
      <c r="KI182" s="267" t="s">
        <v>772</v>
      </c>
      <c r="KJ182" s="267" t="s">
        <v>773</v>
      </c>
      <c r="KK182" s="267" t="s">
        <v>774</v>
      </c>
      <c r="KL182" s="267" t="s">
        <v>775</v>
      </c>
      <c r="KM182" s="267" t="s">
        <v>776</v>
      </c>
      <c r="KN182" s="267" t="s">
        <v>777</v>
      </c>
      <c r="KO182" s="267" t="s">
        <v>778</v>
      </c>
      <c r="KP182" s="267" t="s">
        <v>779</v>
      </c>
      <c r="KQ182" s="267" t="s">
        <v>780</v>
      </c>
      <c r="KR182" s="267" t="s">
        <v>781</v>
      </c>
      <c r="KS182" s="267" t="s">
        <v>782</v>
      </c>
      <c r="KT182" s="267" t="s">
        <v>783</v>
      </c>
      <c r="KU182" s="267" t="s">
        <v>784</v>
      </c>
      <c r="KV182" s="267" t="s">
        <v>785</v>
      </c>
      <c r="KW182" s="267" t="s">
        <v>786</v>
      </c>
      <c r="KX182" s="267" t="s">
        <v>787</v>
      </c>
      <c r="KY182" s="267" t="s">
        <v>788</v>
      </c>
      <c r="KZ182" s="267" t="s">
        <v>789</v>
      </c>
      <c r="LA182" s="267" t="s">
        <v>790</v>
      </c>
      <c r="LB182" s="267" t="s">
        <v>791</v>
      </c>
      <c r="LC182" s="267" t="s">
        <v>792</v>
      </c>
      <c r="LD182" s="267" t="s">
        <v>793</v>
      </c>
      <c r="LE182" s="267" t="s">
        <v>794</v>
      </c>
      <c r="LF182" s="267" t="s">
        <v>795</v>
      </c>
      <c r="LG182" s="267" t="s">
        <v>796</v>
      </c>
      <c r="LH182" s="267" t="s">
        <v>797</v>
      </c>
      <c r="LI182" s="267" t="s">
        <v>798</v>
      </c>
      <c r="LJ182" s="267" t="s">
        <v>799</v>
      </c>
      <c r="LK182" s="267" t="s">
        <v>800</v>
      </c>
      <c r="LL182" s="267" t="s">
        <v>801</v>
      </c>
      <c r="LM182" s="267" t="s">
        <v>802</v>
      </c>
      <c r="LN182" s="267" t="s">
        <v>803</v>
      </c>
      <c r="LO182" s="267" t="s">
        <v>804</v>
      </c>
      <c r="LP182" s="267" t="s">
        <v>805</v>
      </c>
      <c r="LQ182" s="267" t="s">
        <v>806</v>
      </c>
      <c r="LR182" s="267" t="s">
        <v>807</v>
      </c>
    </row>
    <row r="183" spans="2:357" hidden="1">
      <c r="B183" s="3"/>
      <c r="C183" s="22" t="str">
        <f>C227</f>
        <v>AMV1træ</v>
      </c>
      <c r="D183" s="145">
        <f t="shared" ref="D183:I194" ca="1" si="215">(VLOOKUP($C183,$C$254:$AC$265,MATCH(D$182,$C$253:$AC$253,0),FALSE)-VLOOKUP($C227,$C$278:$AC$289,MATCH(D$226,$C$277:$AC$277,0),FALSE))/D$250</f>
        <v>0.14784904326033729</v>
      </c>
      <c r="E183" s="145">
        <f t="shared" ca="1" si="215"/>
        <v>0.14784904326033729</v>
      </c>
      <c r="F183" s="145">
        <f t="shared" ca="1" si="215"/>
        <v>0.14784904326033729</v>
      </c>
      <c r="G183" s="258">
        <f t="shared" ca="1" si="215"/>
        <v>0.14784904326033729</v>
      </c>
      <c r="H183" s="145">
        <f t="shared" ca="1" si="215"/>
        <v>0.14784904326033729</v>
      </c>
      <c r="I183" s="258">
        <f t="shared" ca="1" si="215"/>
        <v>7.0570687381442621E-2</v>
      </c>
      <c r="J183" s="145">
        <f t="shared" ref="J183:AC183" ca="1" si="216">(VLOOKUP($C183,$C$254:$AC$265,MATCH(J$182,$C$253:$AC$253,0),FALSE)-VLOOKUP($C227,$C$278:$AC$289,MATCH(J$226,$C$277:$AC$277,0),FALSE))/J$250</f>
        <v>7.5487654467756182E-2</v>
      </c>
      <c r="K183" s="145">
        <f t="shared" ca="1" si="216"/>
        <v>8.0404610397219037E-2</v>
      </c>
      <c r="L183" s="145">
        <f t="shared" ca="1" si="216"/>
        <v>8.5321555169869154E-2</v>
      </c>
      <c r="M183" s="145">
        <f t="shared" ca="1" si="216"/>
        <v>9.0238488785745349E-2</v>
      </c>
      <c r="N183" s="258">
        <f t="shared" ca="1" si="216"/>
        <v>9.5155411244885121E-2</v>
      </c>
      <c r="O183" s="145">
        <f t="shared" ca="1" si="216"/>
        <v>8.8603870973314069E-2</v>
      </c>
      <c r="P183" s="145">
        <f t="shared" ca="1" si="216"/>
        <v>8.2052174915969403E-2</v>
      </c>
      <c r="Q183" s="145">
        <f t="shared" ca="1" si="216"/>
        <v>7.5500323067294095E-2</v>
      </c>
      <c r="R183" s="145">
        <f t="shared" ca="1" si="216"/>
        <v>6.8948315421731618E-2</v>
      </c>
      <c r="S183" s="258">
        <f t="shared" ca="1" si="216"/>
        <v>6.2396151973725326E-2</v>
      </c>
      <c r="T183" s="145">
        <f t="shared" ca="1" si="216"/>
        <v>0</v>
      </c>
      <c r="U183" s="145">
        <f t="shared" ca="1" si="216"/>
        <v>0</v>
      </c>
      <c r="V183" s="145">
        <f t="shared" ca="1" si="216"/>
        <v>0</v>
      </c>
      <c r="W183" s="145">
        <f t="shared" ca="1" si="216"/>
        <v>0</v>
      </c>
      <c r="X183" s="258">
        <f t="shared" ca="1" si="216"/>
        <v>0</v>
      </c>
      <c r="Y183" s="145">
        <f t="shared" ca="1" si="216"/>
        <v>0</v>
      </c>
      <c r="Z183" s="145">
        <f t="shared" ca="1" si="216"/>
        <v>0</v>
      </c>
      <c r="AA183" s="145">
        <f t="shared" ca="1" si="216"/>
        <v>0</v>
      </c>
      <c r="AB183" s="145">
        <f t="shared" ca="1" si="216"/>
        <v>0</v>
      </c>
      <c r="AC183" s="258">
        <f t="shared" ca="1" si="216"/>
        <v>0</v>
      </c>
      <c r="AD183" s="3"/>
      <c r="AE183" s="145">
        <f t="shared" ref="AE183:AM183" ca="1" si="217">(VLOOKUP($C183,$C$254:$LR$265,MATCH(AE$182,$C$253:$LR$253,0),FALSE)-VLOOKUP($C227,$C$278:$LR$289,MATCH(AE$226,$C$277:$LR$277,0),FALSE))/AE$250</f>
        <v>-7.6350744730360756E-2</v>
      </c>
      <c r="AF183" s="145">
        <f t="shared" ca="1" si="217"/>
        <v>-4.3200629310208981E-2</v>
      </c>
      <c r="AG183" s="145">
        <f t="shared" ca="1" si="217"/>
        <v>3.9750778802718045E-2</v>
      </c>
      <c r="AH183" s="145">
        <f t="shared" ca="1" si="217"/>
        <v>9.6285001444363444E-2</v>
      </c>
      <c r="AI183" s="145">
        <f t="shared" ca="1" si="217"/>
        <v>0.65136604905224449</v>
      </c>
      <c r="AJ183" s="145">
        <f t="shared" ca="1" si="217"/>
        <v>0.36381131183777682</v>
      </c>
      <c r="AK183" s="145">
        <f t="shared" ca="1" si="217"/>
        <v>-4.1102649713854756E-8</v>
      </c>
      <c r="AL183" s="145">
        <f t="shared" ca="1" si="217"/>
        <v>-7.0982155864197598E-10</v>
      </c>
      <c r="AM183" s="145">
        <f t="shared" ca="1" si="217"/>
        <v>-3.4716983286643321E-7</v>
      </c>
      <c r="AN183" s="145">
        <f t="shared" ref="AF183:AT184" ca="1" si="218">(VLOOKUP($C183,$C$254:$LR$265,MATCH(AN$182,$C$253:$LR$253,0),FALSE)-VLOOKUP($C227,$C$278:$LR$289,MATCH(AN$226,$C$277:$LR$277,0),FALSE))/AN$250</f>
        <v>0.58236082340112216</v>
      </c>
      <c r="AO183" s="145">
        <f t="shared" ref="AO183:BT183" ca="1" si="219">(VLOOKUP($C183,$C$254:$LR$265,MATCH(AO$182,$C$253:$LR$253,0),FALSE)-VLOOKUP($C227,$C$278:$LR$289,MATCH(AO$226,$C$277:$LR$277,0),FALSE))/AO$250</f>
        <v>0.18323225499455656</v>
      </c>
      <c r="AP183" s="145">
        <f t="shared" ca="1" si="219"/>
        <v>-3.899829340365684E-2</v>
      </c>
      <c r="AQ183" s="145">
        <f t="shared" ca="1" si="219"/>
        <v>-7.6350744730360756E-2</v>
      </c>
      <c r="AR183" s="145">
        <f t="shared" ca="1" si="219"/>
        <v>-4.3200629310208981E-2</v>
      </c>
      <c r="AS183" s="145">
        <f t="shared" ca="1" si="219"/>
        <v>3.9750778802718045E-2</v>
      </c>
      <c r="AT183" s="145">
        <f t="shared" ca="1" si="219"/>
        <v>9.6285001444363444E-2</v>
      </c>
      <c r="AU183" s="145">
        <f t="shared" ca="1" si="219"/>
        <v>0.65136604905224449</v>
      </c>
      <c r="AV183" s="145">
        <f t="shared" ca="1" si="219"/>
        <v>0.36381131183777682</v>
      </c>
      <c r="AW183" s="145">
        <f t="shared" ca="1" si="219"/>
        <v>-4.1102649713854756E-8</v>
      </c>
      <c r="AX183" s="145">
        <f t="shared" ca="1" si="219"/>
        <v>-7.0982155864197598E-10</v>
      </c>
      <c r="AY183" s="145">
        <f t="shared" ca="1" si="219"/>
        <v>-3.4716983286643321E-7</v>
      </c>
      <c r="AZ183" s="145">
        <f t="shared" ca="1" si="219"/>
        <v>0.58236082340112216</v>
      </c>
      <c r="BA183" s="145">
        <f t="shared" ca="1" si="219"/>
        <v>0.18323225499455656</v>
      </c>
      <c r="BB183" s="145">
        <f t="shared" ca="1" si="219"/>
        <v>-3.899829340365684E-2</v>
      </c>
      <c r="BC183" s="145">
        <f t="shared" ca="1" si="219"/>
        <v>-7.6350744730360756E-2</v>
      </c>
      <c r="BD183" s="145">
        <f t="shared" ca="1" si="219"/>
        <v>-4.3200629310208981E-2</v>
      </c>
      <c r="BE183" s="145">
        <f t="shared" ca="1" si="219"/>
        <v>3.9750778802718045E-2</v>
      </c>
      <c r="BF183" s="145">
        <f t="shared" ca="1" si="219"/>
        <v>9.6285001444363444E-2</v>
      </c>
      <c r="BG183" s="145">
        <f t="shared" ca="1" si="219"/>
        <v>0.65136604905224449</v>
      </c>
      <c r="BH183" s="145">
        <f t="shared" ca="1" si="219"/>
        <v>0.36381131183777682</v>
      </c>
      <c r="BI183" s="145">
        <f t="shared" ca="1" si="219"/>
        <v>-4.1102649713854756E-8</v>
      </c>
      <c r="BJ183" s="145">
        <f t="shared" ca="1" si="219"/>
        <v>-7.0982155864197598E-10</v>
      </c>
      <c r="BK183" s="145">
        <f t="shared" ca="1" si="219"/>
        <v>-3.4716983286643321E-7</v>
      </c>
      <c r="BL183" s="145">
        <f t="shared" ca="1" si="219"/>
        <v>0.58236082340112216</v>
      </c>
      <c r="BM183" s="145">
        <f t="shared" ca="1" si="219"/>
        <v>0.18323225499455656</v>
      </c>
      <c r="BN183" s="145">
        <f t="shared" ca="1" si="219"/>
        <v>-3.899829340365684E-2</v>
      </c>
      <c r="BO183" s="145">
        <f t="shared" ca="1" si="219"/>
        <v>-7.6350744730360756E-2</v>
      </c>
      <c r="BP183" s="145">
        <f t="shared" ca="1" si="219"/>
        <v>-4.3200629310208981E-2</v>
      </c>
      <c r="BQ183" s="145">
        <f t="shared" ca="1" si="219"/>
        <v>3.9750778802718045E-2</v>
      </c>
      <c r="BR183" s="145">
        <f t="shared" ca="1" si="219"/>
        <v>9.6285001444363444E-2</v>
      </c>
      <c r="BS183" s="145">
        <f t="shared" ca="1" si="219"/>
        <v>0.65136604905224449</v>
      </c>
      <c r="BT183" s="145">
        <f t="shared" ca="1" si="219"/>
        <v>0.36381131183777682</v>
      </c>
      <c r="BU183" s="145">
        <f t="shared" ref="BU183:CZ183" ca="1" si="220">(VLOOKUP($C183,$C$254:$LR$265,MATCH(BU$182,$C$253:$LR$253,0),FALSE)-VLOOKUP($C227,$C$278:$LR$289,MATCH(BU$226,$C$277:$LR$277,0),FALSE))/BU$250</f>
        <v>-4.1102649713854756E-8</v>
      </c>
      <c r="BV183" s="145">
        <f t="shared" ca="1" si="220"/>
        <v>-7.0982155864197598E-10</v>
      </c>
      <c r="BW183" s="145">
        <f t="shared" ca="1" si="220"/>
        <v>-3.4716983286643321E-7</v>
      </c>
      <c r="BX183" s="145">
        <f t="shared" ca="1" si="220"/>
        <v>0.58236082340112216</v>
      </c>
      <c r="BY183" s="145">
        <f t="shared" ca="1" si="220"/>
        <v>0.18323225499455656</v>
      </c>
      <c r="BZ183" s="145">
        <f t="shared" ca="1" si="220"/>
        <v>-3.899829340365684E-2</v>
      </c>
      <c r="CA183" s="145">
        <f t="shared" ca="1" si="220"/>
        <v>-4.368413639526593E-2</v>
      </c>
      <c r="CB183" s="145">
        <f t="shared" ca="1" si="220"/>
        <v>0.11560458786866556</v>
      </c>
      <c r="CC183" s="145">
        <f t="shared" ca="1" si="220"/>
        <v>0.15087258568296349</v>
      </c>
      <c r="CD183" s="145">
        <f t="shared" ca="1" si="220"/>
        <v>0.27372171290119018</v>
      </c>
      <c r="CE183" s="145">
        <f t="shared" ca="1" si="220"/>
        <v>0</v>
      </c>
      <c r="CF183" s="145">
        <f t="shared" ca="1" si="220"/>
        <v>5.177601757656899E-8</v>
      </c>
      <c r="CG183" s="145">
        <f t="shared" ca="1" si="220"/>
        <v>0</v>
      </c>
      <c r="CH183" s="145">
        <f t="shared" ca="1" si="220"/>
        <v>0</v>
      </c>
      <c r="CI183" s="145">
        <f t="shared" ca="1" si="220"/>
        <v>6.2861795497290404E-8</v>
      </c>
      <c r="CJ183" s="145">
        <f t="shared" ca="1" si="220"/>
        <v>2.3434649316088081E-2</v>
      </c>
      <c r="CK183" s="145">
        <f t="shared" ca="1" si="220"/>
        <v>6.334224837923487E-3</v>
      </c>
      <c r="CL183" s="145">
        <f t="shared" ca="1" si="220"/>
        <v>0.33040726304788282</v>
      </c>
      <c r="CM183" s="145">
        <f t="shared" ca="1" si="220"/>
        <v>-4.8678254868412714E-2</v>
      </c>
      <c r="CN183" s="145">
        <f t="shared" ca="1" si="220"/>
        <v>0.12199220687429324</v>
      </c>
      <c r="CO183" s="145">
        <f t="shared" ca="1" si="220"/>
        <v>0.15493143126592476</v>
      </c>
      <c r="CP183" s="145">
        <f t="shared" ca="1" si="220"/>
        <v>0.23549125270814877</v>
      </c>
      <c r="CQ183" s="145">
        <f t="shared" ca="1" si="220"/>
        <v>0</v>
      </c>
      <c r="CR183" s="145">
        <f t="shared" ca="1" si="220"/>
        <v>4.2402517121396478E-8</v>
      </c>
      <c r="CS183" s="145">
        <f t="shared" ca="1" si="220"/>
        <v>0</v>
      </c>
      <c r="CT183" s="145">
        <f t="shared" ca="1" si="220"/>
        <v>0</v>
      </c>
      <c r="CU183" s="145">
        <f t="shared" ca="1" si="220"/>
        <v>5.029283976713238E-8</v>
      </c>
      <c r="CV183" s="145">
        <f t="shared" ca="1" si="220"/>
        <v>2.3841697736858066E-2</v>
      </c>
      <c r="CW183" s="145">
        <f t="shared" ca="1" si="220"/>
        <v>1.3805135172401237E-2</v>
      </c>
      <c r="CX183" s="145">
        <f t="shared" ca="1" si="220"/>
        <v>0.41422143467618744</v>
      </c>
      <c r="CY183" s="145">
        <f t="shared" ca="1" si="220"/>
        <v>-5.3678872773204399E-2</v>
      </c>
      <c r="CZ183" s="145">
        <f t="shared" ca="1" si="220"/>
        <v>0.12837491233454493</v>
      </c>
      <c r="DA183" s="145">
        <f t="shared" ref="DA183:EF183" ca="1" si="221">(VLOOKUP($C183,$C$254:$LR$265,MATCH(DA$182,$C$253:$LR$253,0),FALSE)-VLOOKUP($C227,$C$278:$LR$289,MATCH(DA$226,$C$277:$LR$277,0),FALSE))/DA$250</f>
        <v>0.15905688230690504</v>
      </c>
      <c r="DB183" s="145">
        <f t="shared" ca="1" si="221"/>
        <v>0.19761839041856563</v>
      </c>
      <c r="DC183" s="145">
        <f t="shared" ca="1" si="221"/>
        <v>0</v>
      </c>
      <c r="DD183" s="145">
        <f t="shared" ca="1" si="221"/>
        <v>3.2573912987964317E-8</v>
      </c>
      <c r="DE183" s="145">
        <f t="shared" ca="1" si="221"/>
        <v>0</v>
      </c>
      <c r="DF183" s="145">
        <f t="shared" ca="1" si="221"/>
        <v>0</v>
      </c>
      <c r="DG183" s="145">
        <f t="shared" ca="1" si="221"/>
        <v>3.7722182697835595E-8</v>
      </c>
      <c r="DH183" s="145">
        <f t="shared" ca="1" si="221"/>
        <v>2.4247522853796381E-2</v>
      </c>
      <c r="DI183" s="145">
        <f t="shared" ca="1" si="221"/>
        <v>2.1348646596039231E-2</v>
      </c>
      <c r="DJ183" s="145">
        <f t="shared" ca="1" si="221"/>
        <v>0.4975002282275735</v>
      </c>
      <c r="DK183" s="145">
        <f t="shared" ca="1" si="221"/>
        <v>-5.8686002805609518E-2</v>
      </c>
      <c r="DL183" s="145">
        <f t="shared" ca="1" si="221"/>
        <v>0.13475270991670174</v>
      </c>
      <c r="DM183" s="145">
        <f t="shared" ca="1" si="221"/>
        <v>0.16325059185762761</v>
      </c>
      <c r="DN183" s="145">
        <f t="shared" ca="1" si="221"/>
        <v>0.16009813207017506</v>
      </c>
      <c r="DO183" s="145">
        <f t="shared" ca="1" si="221"/>
        <v>0</v>
      </c>
      <c r="DP183" s="145">
        <f t="shared" ca="1" si="221"/>
        <v>2.2256236142551585E-8</v>
      </c>
      <c r="DQ183" s="145">
        <f t="shared" ca="1" si="221"/>
        <v>0</v>
      </c>
      <c r="DR183" s="145">
        <f t="shared" ca="1" si="221"/>
        <v>0</v>
      </c>
      <c r="DS183" s="145">
        <f t="shared" ca="1" si="221"/>
        <v>2.5149823943935409E-8</v>
      </c>
      <c r="DT183" s="145">
        <f t="shared" ca="1" si="221"/>
        <v>2.4652130173226667E-2</v>
      </c>
      <c r="DU183" s="145">
        <f t="shared" ca="1" si="221"/>
        <v>2.8965822564411676E-2</v>
      </c>
      <c r="DV183" s="145">
        <f t="shared" ca="1" si="221"/>
        <v>0.5802487571060887</v>
      </c>
      <c r="DW183" s="145">
        <f t="shared" ca="1" si="221"/>
        <v>-6.3699657694686454E-2</v>
      </c>
      <c r="DX183" s="145">
        <f t="shared" ca="1" si="221"/>
        <v>0.14112560527934279</v>
      </c>
      <c r="DY183" s="145">
        <f t="shared" ca="1" si="221"/>
        <v>0.16751426812795905</v>
      </c>
      <c r="DZ183" s="145">
        <f t="shared" ca="1" si="221"/>
        <v>0.12292557625942165</v>
      </c>
      <c r="EA183" s="145">
        <f t="shared" ca="1" si="221"/>
        <v>0</v>
      </c>
      <c r="EB183" s="145">
        <f t="shared" ca="1" si="221"/>
        <v>1.1412050687923627E-8</v>
      </c>
      <c r="EC183" s="145">
        <f t="shared" ca="1" si="221"/>
        <v>0</v>
      </c>
      <c r="ED183" s="145">
        <f t="shared" ca="1" si="221"/>
        <v>0</v>
      </c>
      <c r="EE183" s="145">
        <f t="shared" ca="1" si="221"/>
        <v>1.2575763159874054E-8</v>
      </c>
      <c r="EF183" s="145">
        <f t="shared" ca="1" si="221"/>
        <v>2.5055525168475888E-2</v>
      </c>
      <c r="EG183" s="145">
        <f t="shared" ref="EG183:FC183" ca="1" si="222">(VLOOKUP($C183,$C$254:$LR$265,MATCH(EG$182,$C$253:$LR$253,0),FALSE)-VLOOKUP($C227,$C$278:$LR$289,MATCH(EG$226,$C$277:$LR$277,0),FALSE))/EG$250</f>
        <v>3.6657747404897106E-2</v>
      </c>
      <c r="EH183" s="145">
        <f t="shared" ca="1" si="222"/>
        <v>0.66247206980486906</v>
      </c>
      <c r="EI183" s="145">
        <f t="shared" ca="1" si="222"/>
        <v>-6.8719850202688809E-2</v>
      </c>
      <c r="EJ183" s="145">
        <f t="shared" ca="1" si="222"/>
        <v>0.14749360407234544</v>
      </c>
      <c r="EK183" s="145">
        <f t="shared" ca="1" si="222"/>
        <v>0.17184967680586336</v>
      </c>
      <c r="EL183" s="145">
        <f t="shared" ca="1" si="222"/>
        <v>8.6095912006981315E-2</v>
      </c>
      <c r="EM183" s="145">
        <f t="shared" ca="1" si="222"/>
        <v>0</v>
      </c>
      <c r="EN183" s="145">
        <f t="shared" ca="1" si="222"/>
        <v>0</v>
      </c>
      <c r="EO183" s="145">
        <f t="shared" ca="1" si="222"/>
        <v>0</v>
      </c>
      <c r="EP183" s="145">
        <f t="shared" ca="1" si="222"/>
        <v>0</v>
      </c>
      <c r="EQ183" s="145">
        <f t="shared" ca="1" si="222"/>
        <v>0</v>
      </c>
      <c r="ER183" s="145">
        <f t="shared" ca="1" si="222"/>
        <v>2.5457713280120333E-2</v>
      </c>
      <c r="ES183" s="145">
        <f t="shared" ca="1" si="222"/>
        <v>4.4425526831252303E-2</v>
      </c>
      <c r="ET183" s="145">
        <f t="shared" ca="1" si="222"/>
        <v>0.74417515093280651</v>
      </c>
      <c r="EU183" s="145">
        <f t="shared" ca="1" si="222"/>
        <v>-0.11626694475707788</v>
      </c>
      <c r="EV183" s="145">
        <f t="shared" ca="1" si="222"/>
        <v>0.20569113339107734</v>
      </c>
      <c r="EW183" s="145">
        <f t="shared" ca="1" si="222"/>
        <v>0.16077058534977839</v>
      </c>
      <c r="EX183" s="145">
        <f t="shared" ca="1" si="222"/>
        <v>6.9702133127533233E-2</v>
      </c>
      <c r="EY183" s="145">
        <f t="shared" ca="1" si="222"/>
        <v>0</v>
      </c>
      <c r="EZ183" s="145">
        <f t="shared" ca="1" si="222"/>
        <v>0</v>
      </c>
      <c r="FA183" s="145">
        <f t="shared" ca="1" si="222"/>
        <v>0</v>
      </c>
      <c r="FB183" s="145">
        <f t="shared" ca="1" si="222"/>
        <v>0</v>
      </c>
      <c r="FC183" s="145">
        <f t="shared" ca="1" si="222"/>
        <v>0</v>
      </c>
      <c r="FD183" s="145">
        <f t="shared" ref="FD183:GI183" ca="1" si="223">(VLOOKUP($C183,$C$254:$LR$265,MATCH(FD$182,$C$253:$LR$253,0),FALSE)-VLOOKUP($C227,$C$278:$LR$289,MATCH(FD$226,$C$277:$LR$277,0),FALSE))/FD$250</f>
        <v>2.0438665803731181E-2</v>
      </c>
      <c r="FE183" s="145">
        <f t="shared" ca="1" si="223"/>
        <v>5.8983429633296267E-2</v>
      </c>
      <c r="FF183" s="145">
        <f t="shared" ca="1" si="223"/>
        <v>0.67914689906864611</v>
      </c>
      <c r="FG183" s="145">
        <f t="shared" ca="1" si="223"/>
        <v>-0.16420529789644561</v>
      </c>
      <c r="FH183" s="145">
        <f t="shared" ca="1" si="223"/>
        <v>0.26326868578612361</v>
      </c>
      <c r="FI183" s="145">
        <f t="shared" ca="1" si="223"/>
        <v>0.14999703665689806</v>
      </c>
      <c r="FJ183" s="145">
        <f t="shared" ca="1" si="223"/>
        <v>5.2910669629610586E-2</v>
      </c>
      <c r="FK183" s="145">
        <f t="shared" ca="1" si="223"/>
        <v>0</v>
      </c>
      <c r="FL183" s="145">
        <f t="shared" ca="1" si="223"/>
        <v>0</v>
      </c>
      <c r="FM183" s="145">
        <f t="shared" ca="1" si="223"/>
        <v>0</v>
      </c>
      <c r="FN183" s="145">
        <f t="shared" ca="1" si="223"/>
        <v>0</v>
      </c>
      <c r="FO183" s="145">
        <f t="shared" ca="1" si="223"/>
        <v>0</v>
      </c>
      <c r="FP183" s="145">
        <f t="shared" ca="1" si="223"/>
        <v>1.5383759199763855E-2</v>
      </c>
      <c r="FQ183" s="145">
        <f t="shared" ca="1" si="223"/>
        <v>7.3360222951419793E-2</v>
      </c>
      <c r="FR183" s="145">
        <f t="shared" ca="1" si="223"/>
        <v>0.6138091784236801</v>
      </c>
      <c r="FS183" s="145">
        <f t="shared" ca="1" si="223"/>
        <v>-0.21253975899386188</v>
      </c>
      <c r="FT183" s="145">
        <f t="shared" ca="1" si="223"/>
        <v>0.32023611566766619</v>
      </c>
      <c r="FU183" s="145">
        <f t="shared" ca="1" si="223"/>
        <v>0.13951656310967045</v>
      </c>
      <c r="FV183" s="145">
        <f t="shared" ca="1" si="223"/>
        <v>3.5706873133293029E-2</v>
      </c>
      <c r="FW183" s="145">
        <f t="shared" ca="1" si="223"/>
        <v>0</v>
      </c>
      <c r="FX183" s="145">
        <f t="shared" ca="1" si="223"/>
        <v>0</v>
      </c>
      <c r="FY183" s="145">
        <f t="shared" ca="1" si="223"/>
        <v>0</v>
      </c>
      <c r="FZ183" s="145">
        <f t="shared" ca="1" si="223"/>
        <v>0</v>
      </c>
      <c r="GA183" s="145">
        <f t="shared" ca="1" si="223"/>
        <v>0</v>
      </c>
      <c r="GB183" s="145">
        <f t="shared" ca="1" si="223"/>
        <v>1.0292607791339578E-2</v>
      </c>
      <c r="GC183" s="145">
        <f t="shared" ca="1" si="223"/>
        <v>8.7559265567091912E-2</v>
      </c>
      <c r="GD183" s="145">
        <f t="shared" ca="1" si="223"/>
        <v>0.54815977459063603</v>
      </c>
      <c r="GE183" s="145">
        <f t="shared" ca="1" si="223"/>
        <v>-0.26127525789425615</v>
      </c>
      <c r="GF183" s="145">
        <f t="shared" ca="1" si="223"/>
        <v>0.37660306970137447</v>
      </c>
      <c r="GG183" s="145">
        <f t="shared" ca="1" si="223"/>
        <v>0.12931736630665697</v>
      </c>
      <c r="GH183" s="145">
        <f t="shared" ca="1" si="223"/>
        <v>1.8075366901440633E-2</v>
      </c>
      <c r="GI183" s="145">
        <f t="shared" ca="1" si="223"/>
        <v>0</v>
      </c>
      <c r="GJ183" s="145">
        <f t="shared" ref="GJ183:HO183" ca="1" si="224">(VLOOKUP($C183,$C$254:$LR$265,MATCH(GJ$182,$C$253:$LR$253,0),FALSE)-VLOOKUP($C227,$C$278:$LR$289,MATCH(GJ$226,$C$277:$LR$277,0),FALSE))/GJ$250</f>
        <v>0</v>
      </c>
      <c r="GK183" s="145">
        <f t="shared" ca="1" si="224"/>
        <v>0</v>
      </c>
      <c r="GL183" s="145">
        <f t="shared" ca="1" si="224"/>
        <v>0</v>
      </c>
      <c r="GM183" s="145">
        <f t="shared" ca="1" si="224"/>
        <v>0</v>
      </c>
      <c r="GN183" s="145">
        <f t="shared" ca="1" si="224"/>
        <v>5.1648203509021889E-3</v>
      </c>
      <c r="GO183" s="145">
        <f t="shared" ca="1" si="224"/>
        <v>0.10158383371796413</v>
      </c>
      <c r="GP183" s="145">
        <f t="shared" ca="1" si="224"/>
        <v>0.4821964519847724</v>
      </c>
      <c r="GQ183" s="145">
        <f t="shared" ca="1" si="224"/>
        <v>-0.31041680659057735</v>
      </c>
      <c r="GR183" s="145">
        <f t="shared" ca="1" si="224"/>
        <v>0.43237899225414284</v>
      </c>
      <c r="GS183" s="145">
        <f t="shared" ca="1" si="224"/>
        <v>0.11938827275575015</v>
      </c>
      <c r="GT183" s="145">
        <f t="shared" ca="1" si="224"/>
        <v>0</v>
      </c>
      <c r="GU183" s="145">
        <f t="shared" ca="1" si="224"/>
        <v>0</v>
      </c>
      <c r="GV183" s="145">
        <f t="shared" ca="1" si="224"/>
        <v>0</v>
      </c>
      <c r="GW183" s="145">
        <f t="shared" ca="1" si="224"/>
        <v>0</v>
      </c>
      <c r="GX183" s="145">
        <f t="shared" ca="1" si="224"/>
        <v>0</v>
      </c>
      <c r="GY183" s="145">
        <f t="shared" ca="1" si="224"/>
        <v>0</v>
      </c>
      <c r="GZ183" s="145">
        <f t="shared" ca="1" si="224"/>
        <v>0</v>
      </c>
      <c r="HA183" s="145">
        <f t="shared" ca="1" si="224"/>
        <v>0.11543712361807805</v>
      </c>
      <c r="HB183" s="145">
        <f t="shared" ca="1" si="224"/>
        <v>0.41591695359009534</v>
      </c>
      <c r="HC183" s="145">
        <f t="shared" ca="1" si="224"/>
        <v>0</v>
      </c>
      <c r="HD183" s="145">
        <f t="shared" ca="1" si="224"/>
        <v>0</v>
      </c>
      <c r="HE183" s="145">
        <f t="shared" ca="1" si="224"/>
        <v>0</v>
      </c>
      <c r="HF183" s="145">
        <f t="shared" ca="1" si="224"/>
        <v>0</v>
      </c>
      <c r="HG183" s="145">
        <f t="shared" ca="1" si="224"/>
        <v>0</v>
      </c>
      <c r="HH183" s="145">
        <f t="shared" ca="1" si="224"/>
        <v>0</v>
      </c>
      <c r="HI183" s="145">
        <f t="shared" ca="1" si="224"/>
        <v>0</v>
      </c>
      <c r="HJ183" s="145">
        <f t="shared" ca="1" si="224"/>
        <v>0</v>
      </c>
      <c r="HK183" s="145">
        <f t="shared" ca="1" si="224"/>
        <v>0</v>
      </c>
      <c r="HL183" s="145">
        <f t="shared" ca="1" si="224"/>
        <v>0</v>
      </c>
      <c r="HM183" s="145">
        <f t="shared" ca="1" si="224"/>
        <v>0</v>
      </c>
      <c r="HN183" s="145">
        <f t="shared" ca="1" si="224"/>
        <v>0</v>
      </c>
      <c r="HO183" s="145">
        <f t="shared" ca="1" si="224"/>
        <v>0</v>
      </c>
      <c r="HP183" s="145">
        <f t="shared" ref="HP183:IU183" ca="1" si="225">(VLOOKUP($C183,$C$254:$LR$265,MATCH(HP$182,$C$253:$LR$253,0),FALSE)-VLOOKUP($C227,$C$278:$LR$289,MATCH(HP$226,$C$277:$LR$277,0),FALSE))/HP$250</f>
        <v>0</v>
      </c>
      <c r="HQ183" s="145">
        <f t="shared" ca="1" si="225"/>
        <v>0</v>
      </c>
      <c r="HR183" s="145">
        <f t="shared" ca="1" si="225"/>
        <v>0</v>
      </c>
      <c r="HS183" s="145">
        <f t="shared" ca="1" si="225"/>
        <v>0</v>
      </c>
      <c r="HT183" s="145">
        <f t="shared" ca="1" si="225"/>
        <v>0</v>
      </c>
      <c r="HU183" s="145">
        <f t="shared" ca="1" si="225"/>
        <v>0</v>
      </c>
      <c r="HV183" s="145">
        <f t="shared" ca="1" si="225"/>
        <v>0</v>
      </c>
      <c r="HW183" s="145">
        <f t="shared" ca="1" si="225"/>
        <v>0</v>
      </c>
      <c r="HX183" s="145">
        <f t="shared" ca="1" si="225"/>
        <v>0</v>
      </c>
      <c r="HY183" s="145">
        <f t="shared" ca="1" si="225"/>
        <v>0</v>
      </c>
      <c r="HZ183" s="145">
        <f t="shared" ca="1" si="225"/>
        <v>0</v>
      </c>
      <c r="IA183" s="145">
        <f t="shared" ca="1" si="225"/>
        <v>0</v>
      </c>
      <c r="IB183" s="145">
        <f t="shared" ca="1" si="225"/>
        <v>0</v>
      </c>
      <c r="IC183" s="145">
        <f t="shared" ca="1" si="225"/>
        <v>0</v>
      </c>
      <c r="ID183" s="145">
        <f t="shared" ca="1" si="225"/>
        <v>0</v>
      </c>
      <c r="IE183" s="145">
        <f t="shared" ca="1" si="225"/>
        <v>0</v>
      </c>
      <c r="IF183" s="145">
        <f t="shared" ca="1" si="225"/>
        <v>0</v>
      </c>
      <c r="IG183" s="145">
        <f t="shared" ca="1" si="225"/>
        <v>0</v>
      </c>
      <c r="IH183" s="145">
        <f t="shared" ca="1" si="225"/>
        <v>0</v>
      </c>
      <c r="II183" s="145">
        <f t="shared" ca="1" si="225"/>
        <v>0</v>
      </c>
      <c r="IJ183" s="145">
        <f t="shared" ca="1" si="225"/>
        <v>0</v>
      </c>
      <c r="IK183" s="145">
        <f t="shared" ca="1" si="225"/>
        <v>0</v>
      </c>
      <c r="IL183" s="145">
        <f t="shared" ca="1" si="225"/>
        <v>0</v>
      </c>
      <c r="IM183" s="145">
        <f t="shared" ca="1" si="225"/>
        <v>0</v>
      </c>
      <c r="IN183" s="145">
        <f t="shared" ca="1" si="225"/>
        <v>0</v>
      </c>
      <c r="IO183" s="145">
        <f t="shared" ca="1" si="225"/>
        <v>0</v>
      </c>
      <c r="IP183" s="145">
        <f t="shared" ca="1" si="225"/>
        <v>0</v>
      </c>
      <c r="IQ183" s="145">
        <f t="shared" ca="1" si="225"/>
        <v>0</v>
      </c>
      <c r="IR183" s="145">
        <f t="shared" ca="1" si="225"/>
        <v>0</v>
      </c>
      <c r="IS183" s="145">
        <f t="shared" ca="1" si="225"/>
        <v>0</v>
      </c>
      <c r="IT183" s="145">
        <f t="shared" ca="1" si="225"/>
        <v>0</v>
      </c>
      <c r="IU183" s="145">
        <f t="shared" ca="1" si="225"/>
        <v>0</v>
      </c>
      <c r="IV183" s="145">
        <f t="shared" ref="IV183:KA183" ca="1" si="226">(VLOOKUP($C183,$C$254:$LR$265,MATCH(IV$182,$C$253:$LR$253,0),FALSE)-VLOOKUP($C227,$C$278:$LR$289,MATCH(IV$226,$C$277:$LR$277,0),FALSE))/IV$250</f>
        <v>0</v>
      </c>
      <c r="IW183" s="145">
        <f t="shared" ca="1" si="226"/>
        <v>0</v>
      </c>
      <c r="IX183" s="145">
        <f t="shared" ca="1" si="226"/>
        <v>0</v>
      </c>
      <c r="IY183" s="145">
        <f t="shared" ca="1" si="226"/>
        <v>0</v>
      </c>
      <c r="IZ183" s="145">
        <f t="shared" ca="1" si="226"/>
        <v>0</v>
      </c>
      <c r="JA183" s="145">
        <f t="shared" ca="1" si="226"/>
        <v>0</v>
      </c>
      <c r="JB183" s="145">
        <f t="shared" ca="1" si="226"/>
        <v>0</v>
      </c>
      <c r="JC183" s="145">
        <f t="shared" ca="1" si="226"/>
        <v>0</v>
      </c>
      <c r="JD183" s="145">
        <f t="shared" ca="1" si="226"/>
        <v>0</v>
      </c>
      <c r="JE183" s="145">
        <f t="shared" ca="1" si="226"/>
        <v>0</v>
      </c>
      <c r="JF183" s="145">
        <f t="shared" ca="1" si="226"/>
        <v>0</v>
      </c>
      <c r="JG183" s="145">
        <f t="shared" ca="1" si="226"/>
        <v>0</v>
      </c>
      <c r="JH183" s="145">
        <f t="shared" ca="1" si="226"/>
        <v>0</v>
      </c>
      <c r="JI183" s="145">
        <f t="shared" ca="1" si="226"/>
        <v>0</v>
      </c>
      <c r="JJ183" s="145">
        <f t="shared" ca="1" si="226"/>
        <v>0</v>
      </c>
      <c r="JK183" s="145">
        <f t="shared" ca="1" si="226"/>
        <v>0</v>
      </c>
      <c r="JL183" s="145">
        <f t="shared" ca="1" si="226"/>
        <v>0</v>
      </c>
      <c r="JM183" s="145">
        <f t="shared" ca="1" si="226"/>
        <v>0</v>
      </c>
      <c r="JN183" s="145">
        <f t="shared" ca="1" si="226"/>
        <v>0</v>
      </c>
      <c r="JO183" s="145">
        <f t="shared" ca="1" si="226"/>
        <v>0</v>
      </c>
      <c r="JP183" s="145">
        <f t="shared" ca="1" si="226"/>
        <v>0</v>
      </c>
      <c r="JQ183" s="145">
        <f t="shared" ca="1" si="226"/>
        <v>0</v>
      </c>
      <c r="JR183" s="145">
        <f t="shared" ca="1" si="226"/>
        <v>0</v>
      </c>
      <c r="JS183" s="145">
        <f t="shared" ca="1" si="226"/>
        <v>0</v>
      </c>
      <c r="JT183" s="145">
        <f t="shared" ca="1" si="226"/>
        <v>0</v>
      </c>
      <c r="JU183" s="145">
        <f t="shared" ca="1" si="226"/>
        <v>0</v>
      </c>
      <c r="JV183" s="145">
        <f t="shared" ca="1" si="226"/>
        <v>0</v>
      </c>
      <c r="JW183" s="145">
        <f t="shared" ca="1" si="226"/>
        <v>0</v>
      </c>
      <c r="JX183" s="145">
        <f t="shared" ca="1" si="226"/>
        <v>0</v>
      </c>
      <c r="JY183" s="145">
        <f t="shared" ca="1" si="226"/>
        <v>0</v>
      </c>
      <c r="JZ183" s="145">
        <f t="shared" ca="1" si="226"/>
        <v>0</v>
      </c>
      <c r="KA183" s="145">
        <f t="shared" ca="1" si="226"/>
        <v>0</v>
      </c>
      <c r="KB183" s="145">
        <f t="shared" ref="KB183:LG183" ca="1" si="227">(VLOOKUP($C183,$C$254:$LR$265,MATCH(KB$182,$C$253:$LR$253,0),FALSE)-VLOOKUP($C227,$C$278:$LR$289,MATCH(KB$226,$C$277:$LR$277,0),FALSE))/KB$250</f>
        <v>0</v>
      </c>
      <c r="KC183" s="145">
        <f t="shared" ca="1" si="227"/>
        <v>0</v>
      </c>
      <c r="KD183" s="145">
        <f t="shared" ca="1" si="227"/>
        <v>0</v>
      </c>
      <c r="KE183" s="145">
        <f t="shared" ca="1" si="227"/>
        <v>0</v>
      </c>
      <c r="KF183" s="145">
        <f t="shared" ca="1" si="227"/>
        <v>0</v>
      </c>
      <c r="KG183" s="145">
        <f t="shared" ca="1" si="227"/>
        <v>0</v>
      </c>
      <c r="KH183" s="145">
        <f t="shared" ca="1" si="227"/>
        <v>0</v>
      </c>
      <c r="KI183" s="145">
        <f t="shared" ca="1" si="227"/>
        <v>0</v>
      </c>
      <c r="KJ183" s="145">
        <f t="shared" ca="1" si="227"/>
        <v>0</v>
      </c>
      <c r="KK183" s="145">
        <f t="shared" ca="1" si="227"/>
        <v>0</v>
      </c>
      <c r="KL183" s="145">
        <f t="shared" ca="1" si="227"/>
        <v>0</v>
      </c>
      <c r="KM183" s="145">
        <f t="shared" ca="1" si="227"/>
        <v>0</v>
      </c>
      <c r="KN183" s="145">
        <f t="shared" ca="1" si="227"/>
        <v>0</v>
      </c>
      <c r="KO183" s="145">
        <f t="shared" ca="1" si="227"/>
        <v>0</v>
      </c>
      <c r="KP183" s="145">
        <f t="shared" ca="1" si="227"/>
        <v>0</v>
      </c>
      <c r="KQ183" s="145">
        <f t="shared" ca="1" si="227"/>
        <v>0</v>
      </c>
      <c r="KR183" s="145">
        <f t="shared" ca="1" si="227"/>
        <v>0</v>
      </c>
      <c r="KS183" s="145">
        <f t="shared" ca="1" si="227"/>
        <v>0</v>
      </c>
      <c r="KT183" s="145">
        <f t="shared" ca="1" si="227"/>
        <v>0</v>
      </c>
      <c r="KU183" s="145">
        <f t="shared" ca="1" si="227"/>
        <v>0</v>
      </c>
      <c r="KV183" s="145">
        <f t="shared" ca="1" si="227"/>
        <v>0</v>
      </c>
      <c r="KW183" s="145">
        <f t="shared" ca="1" si="227"/>
        <v>0</v>
      </c>
      <c r="KX183" s="145">
        <f t="shared" ca="1" si="227"/>
        <v>0</v>
      </c>
      <c r="KY183" s="145">
        <f t="shared" ca="1" si="227"/>
        <v>0</v>
      </c>
      <c r="KZ183" s="145">
        <f t="shared" ca="1" si="227"/>
        <v>0</v>
      </c>
      <c r="LA183" s="145">
        <f t="shared" ca="1" si="227"/>
        <v>0</v>
      </c>
      <c r="LB183" s="145">
        <f t="shared" ca="1" si="227"/>
        <v>0</v>
      </c>
      <c r="LC183" s="145">
        <f t="shared" ca="1" si="227"/>
        <v>0</v>
      </c>
      <c r="LD183" s="145">
        <f t="shared" ca="1" si="227"/>
        <v>0</v>
      </c>
      <c r="LE183" s="145">
        <f t="shared" ca="1" si="227"/>
        <v>0</v>
      </c>
      <c r="LF183" s="145">
        <f t="shared" ca="1" si="227"/>
        <v>0</v>
      </c>
      <c r="LG183" s="145">
        <f t="shared" ca="1" si="227"/>
        <v>0</v>
      </c>
      <c r="LH183" s="145">
        <f t="shared" ref="LH183:LR183" ca="1" si="228">(VLOOKUP($C183,$C$254:$LR$265,MATCH(LH$182,$C$253:$LR$253,0),FALSE)-VLOOKUP($C227,$C$278:$LR$289,MATCH(LH$226,$C$277:$LR$277,0),FALSE))/LH$250</f>
        <v>0</v>
      </c>
      <c r="LI183" s="145">
        <f t="shared" ca="1" si="228"/>
        <v>0</v>
      </c>
      <c r="LJ183" s="145">
        <f t="shared" ca="1" si="228"/>
        <v>0</v>
      </c>
      <c r="LK183" s="145">
        <f t="shared" ca="1" si="228"/>
        <v>0</v>
      </c>
      <c r="LL183" s="145">
        <f t="shared" ca="1" si="228"/>
        <v>0</v>
      </c>
      <c r="LM183" s="145">
        <f t="shared" ca="1" si="228"/>
        <v>0</v>
      </c>
      <c r="LN183" s="145">
        <f t="shared" ca="1" si="228"/>
        <v>0</v>
      </c>
      <c r="LO183" s="145">
        <f t="shared" ca="1" si="228"/>
        <v>0</v>
      </c>
      <c r="LP183" s="145">
        <f t="shared" ca="1" si="228"/>
        <v>0</v>
      </c>
      <c r="LQ183" s="145">
        <f t="shared" ca="1" si="228"/>
        <v>0</v>
      </c>
      <c r="LR183" s="145">
        <f t="shared" ca="1" si="228"/>
        <v>0</v>
      </c>
    </row>
    <row r="184" spans="2:357" hidden="1">
      <c r="B184" s="3"/>
      <c r="C184" s="22" t="str">
        <f>C228</f>
        <v>AMV1træBP</v>
      </c>
      <c r="D184" s="145">
        <f t="shared" ca="1" si="215"/>
        <v>2.0862709607061974E-2</v>
      </c>
      <c r="E184" s="145">
        <f t="shared" ca="1" si="215"/>
        <v>2.0862709607061974E-2</v>
      </c>
      <c r="F184" s="145">
        <f t="shared" ca="1" si="215"/>
        <v>2.0862709607061974E-2</v>
      </c>
      <c r="G184" s="258">
        <f t="shared" ca="1" si="215"/>
        <v>2.0862709607061974E-2</v>
      </c>
      <c r="H184" s="145">
        <f t="shared" ca="1" si="215"/>
        <v>2.0862709607061974E-2</v>
      </c>
      <c r="I184" s="258">
        <f t="shared" ca="1" si="215"/>
        <v>2.6669646499272517E-2</v>
      </c>
      <c r="J184" s="145">
        <f t="shared" ref="J184:AC184" ca="1" si="229">(VLOOKUP($C184,$C$254:$AC$265,MATCH(J$182,$C$253:$AC$253,0),FALSE)-VLOOKUP($C228,$C$278:$AC$289,MATCH(J$226,$C$277:$AC$277,0),FALSE))/J$250</f>
        <v>2.9325438333016672E-2</v>
      </c>
      <c r="K184" s="145">
        <f t="shared" ca="1" si="229"/>
        <v>3.1981224140632834E-2</v>
      </c>
      <c r="L184" s="145">
        <f t="shared" ca="1" si="229"/>
        <v>3.4637003922141509E-2</v>
      </c>
      <c r="M184" s="145">
        <f t="shared" ca="1" si="229"/>
        <v>3.729277767756356E-2</v>
      </c>
      <c r="N184" s="258">
        <f t="shared" ca="1" si="229"/>
        <v>3.9948545406919195E-2</v>
      </c>
      <c r="O184" s="145">
        <f t="shared" ca="1" si="229"/>
        <v>4.085558818429226E-2</v>
      </c>
      <c r="P184" s="145">
        <f t="shared" ca="1" si="229"/>
        <v>4.1762652529778552E-2</v>
      </c>
      <c r="Q184" s="145">
        <f t="shared" ca="1" si="229"/>
        <v>4.2669738444147176E-2</v>
      </c>
      <c r="R184" s="145">
        <f t="shared" ca="1" si="229"/>
        <v>4.3576845928167671E-2</v>
      </c>
      <c r="S184" s="258">
        <f t="shared" ca="1" si="229"/>
        <v>4.4483974982609413E-2</v>
      </c>
      <c r="T184" s="145">
        <f t="shared" ca="1" si="229"/>
        <v>0</v>
      </c>
      <c r="U184" s="145">
        <f t="shared" ca="1" si="229"/>
        <v>0</v>
      </c>
      <c r="V184" s="145">
        <f t="shared" ca="1" si="229"/>
        <v>0</v>
      </c>
      <c r="W184" s="145">
        <f t="shared" ca="1" si="229"/>
        <v>0</v>
      </c>
      <c r="X184" s="258">
        <f t="shared" ca="1" si="229"/>
        <v>0</v>
      </c>
      <c r="Y184" s="145">
        <f t="shared" ca="1" si="229"/>
        <v>0</v>
      </c>
      <c r="Z184" s="145">
        <f t="shared" ca="1" si="229"/>
        <v>0</v>
      </c>
      <c r="AA184" s="145">
        <f t="shared" ca="1" si="229"/>
        <v>0</v>
      </c>
      <c r="AB184" s="145">
        <f t="shared" ca="1" si="229"/>
        <v>0</v>
      </c>
      <c r="AC184" s="258">
        <f t="shared" ca="1" si="229"/>
        <v>0</v>
      </c>
      <c r="AD184" s="3"/>
      <c r="AE184" s="145">
        <f t="shared" ref="AE184:AE194" ca="1" si="230">(VLOOKUP($C184,$C$254:$LR$265,MATCH(AE$182,$C$253:$LR$253,0),FALSE)-VLOOKUP($C228,$C$278:$LR$289,MATCH(AE$226,$C$277:$LR$277,0),FALSE))/AE$250</f>
        <v>9.5111016821639804E-2</v>
      </c>
      <c r="AF184" s="145">
        <f t="shared" ca="1" si="218"/>
        <v>5.3815529738441989E-2</v>
      </c>
      <c r="AG184" s="145">
        <f t="shared" ca="1" si="218"/>
        <v>0</v>
      </c>
      <c r="AH184" s="145">
        <f t="shared" ca="1" si="218"/>
        <v>0</v>
      </c>
      <c r="AI184" s="145">
        <f t="shared" ca="1" si="218"/>
        <v>-7.1924041117567356E-7</v>
      </c>
      <c r="AJ184" s="145">
        <f t="shared" ca="1" si="218"/>
        <v>-6.1998662280027423E-6</v>
      </c>
      <c r="AK184" s="145">
        <f t="shared" ca="1" si="218"/>
        <v>-1.9309035157769831E-6</v>
      </c>
      <c r="AL184" s="145">
        <f t="shared" ca="1" si="218"/>
        <v>-1.8393041128418084E-8</v>
      </c>
      <c r="AM184" s="145">
        <f t="shared" ca="1" si="218"/>
        <v>-2.7007339336531251E-6</v>
      </c>
      <c r="AN184" s="145">
        <f t="shared" ca="1" si="218"/>
        <v>0</v>
      </c>
      <c r="AO184" s="145">
        <f t="shared" ca="1" si="218"/>
        <v>5.4912665458424145E-2</v>
      </c>
      <c r="AP184" s="145">
        <f t="shared" ca="1" si="218"/>
        <v>4.8580629221848651E-2</v>
      </c>
      <c r="AQ184" s="145">
        <f t="shared" ca="1" si="218"/>
        <v>9.5111016821639804E-2</v>
      </c>
      <c r="AR184" s="145">
        <f t="shared" ca="1" si="218"/>
        <v>5.3815529738441989E-2</v>
      </c>
      <c r="AS184" s="145">
        <f t="shared" ca="1" si="218"/>
        <v>0</v>
      </c>
      <c r="AT184" s="145">
        <f t="shared" ca="1" si="218"/>
        <v>0</v>
      </c>
      <c r="AU184" s="145">
        <f t="shared" ref="AU184:BZ184" ca="1" si="231">(VLOOKUP($C184,$C$254:$LR$265,MATCH(AU$182,$C$253:$LR$253,0),FALSE)-VLOOKUP($C228,$C$278:$LR$289,MATCH(AU$226,$C$277:$LR$277,0),FALSE))/AU$250</f>
        <v>-7.1924041117567356E-7</v>
      </c>
      <c r="AV184" s="145">
        <f t="shared" ca="1" si="231"/>
        <v>-6.1998662280027423E-6</v>
      </c>
      <c r="AW184" s="145">
        <f t="shared" ca="1" si="231"/>
        <v>-1.9309035157769831E-6</v>
      </c>
      <c r="AX184" s="145">
        <f t="shared" ca="1" si="231"/>
        <v>-1.8393041128418084E-8</v>
      </c>
      <c r="AY184" s="145">
        <f t="shared" ca="1" si="231"/>
        <v>-2.7007339336531251E-6</v>
      </c>
      <c r="AZ184" s="145">
        <f t="shared" ca="1" si="231"/>
        <v>0</v>
      </c>
      <c r="BA184" s="145">
        <f t="shared" ca="1" si="231"/>
        <v>5.4912665458424145E-2</v>
      </c>
      <c r="BB184" s="145">
        <f t="shared" ca="1" si="231"/>
        <v>4.8580629221848651E-2</v>
      </c>
      <c r="BC184" s="145">
        <f t="shared" ca="1" si="231"/>
        <v>9.5111016821639804E-2</v>
      </c>
      <c r="BD184" s="145">
        <f t="shared" ca="1" si="231"/>
        <v>5.3815529738441989E-2</v>
      </c>
      <c r="BE184" s="145">
        <f t="shared" ca="1" si="231"/>
        <v>0</v>
      </c>
      <c r="BF184" s="145">
        <f t="shared" ca="1" si="231"/>
        <v>0</v>
      </c>
      <c r="BG184" s="145">
        <f t="shared" ca="1" si="231"/>
        <v>-7.1924041117567356E-7</v>
      </c>
      <c r="BH184" s="145">
        <f t="shared" ca="1" si="231"/>
        <v>-6.1998662280027423E-6</v>
      </c>
      <c r="BI184" s="145">
        <f t="shared" ca="1" si="231"/>
        <v>-1.9309035157769831E-6</v>
      </c>
      <c r="BJ184" s="145">
        <f t="shared" ca="1" si="231"/>
        <v>-1.8393041128418084E-8</v>
      </c>
      <c r="BK184" s="145">
        <f t="shared" ca="1" si="231"/>
        <v>-2.7007339336531251E-6</v>
      </c>
      <c r="BL184" s="145">
        <f t="shared" ca="1" si="231"/>
        <v>0</v>
      </c>
      <c r="BM184" s="145">
        <f t="shared" ca="1" si="231"/>
        <v>5.4912665458424145E-2</v>
      </c>
      <c r="BN184" s="145">
        <f t="shared" ca="1" si="231"/>
        <v>4.8580629221848651E-2</v>
      </c>
      <c r="BO184" s="145">
        <f t="shared" ca="1" si="231"/>
        <v>9.5111016821639804E-2</v>
      </c>
      <c r="BP184" s="145">
        <f t="shared" ca="1" si="231"/>
        <v>5.3815529738441989E-2</v>
      </c>
      <c r="BQ184" s="145">
        <f t="shared" ca="1" si="231"/>
        <v>0</v>
      </c>
      <c r="BR184" s="145">
        <f t="shared" ca="1" si="231"/>
        <v>0</v>
      </c>
      <c r="BS184" s="145">
        <f t="shared" ca="1" si="231"/>
        <v>-7.1924041117567356E-7</v>
      </c>
      <c r="BT184" s="145">
        <f t="shared" ca="1" si="231"/>
        <v>-6.1998662280027423E-6</v>
      </c>
      <c r="BU184" s="145">
        <f t="shared" ca="1" si="231"/>
        <v>-1.9309035157769831E-6</v>
      </c>
      <c r="BV184" s="145">
        <f t="shared" ca="1" si="231"/>
        <v>-1.8393041128418084E-8</v>
      </c>
      <c r="BW184" s="145">
        <f t="shared" ca="1" si="231"/>
        <v>-2.7007339336531251E-6</v>
      </c>
      <c r="BX184" s="145">
        <f t="shared" ca="1" si="231"/>
        <v>0</v>
      </c>
      <c r="BY184" s="145">
        <f t="shared" ca="1" si="231"/>
        <v>5.4912665458424145E-2</v>
      </c>
      <c r="BZ184" s="145">
        <f t="shared" ca="1" si="231"/>
        <v>4.8580629221848651E-2</v>
      </c>
      <c r="CA184" s="145">
        <f t="shared" ref="CA184:DF184" ca="1" si="232">(VLOOKUP($C184,$C$254:$LR$265,MATCH(CA$182,$C$253:$LR$253,0),FALSE)-VLOOKUP($C228,$C$278:$LR$289,MATCH(CA$226,$C$277:$LR$277,0),FALSE))/CA$250</f>
        <v>5.4417839973517637E-2</v>
      </c>
      <c r="CB184" s="145">
        <f t="shared" ca="1" si="232"/>
        <v>5.9115183700782836E-2</v>
      </c>
      <c r="CC184" s="145">
        <f t="shared" ca="1" si="232"/>
        <v>1.2291898335941248E-2</v>
      </c>
      <c r="CD184" s="145">
        <f t="shared" ca="1" si="232"/>
        <v>0</v>
      </c>
      <c r="CE184" s="145">
        <f t="shared" ca="1" si="232"/>
        <v>0</v>
      </c>
      <c r="CF184" s="145">
        <f t="shared" ca="1" si="232"/>
        <v>1.6547463505976148E-6</v>
      </c>
      <c r="CG184" s="145">
        <f t="shared" ca="1" si="232"/>
        <v>0</v>
      </c>
      <c r="CH184" s="145">
        <f t="shared" ca="1" si="232"/>
        <v>0</v>
      </c>
      <c r="CI184" s="145">
        <f t="shared" ca="1" si="232"/>
        <v>2.6196561285198949E-7</v>
      </c>
      <c r="CJ184" s="145">
        <f t="shared" ca="1" si="232"/>
        <v>4.9754495050617084E-3</v>
      </c>
      <c r="CK184" s="145">
        <f t="shared" ca="1" si="232"/>
        <v>0.10054261943976123</v>
      </c>
      <c r="CL184" s="145">
        <f t="shared" ca="1" si="232"/>
        <v>9.3718780392997969E-2</v>
      </c>
      <c r="CM184" s="145">
        <f t="shared" ca="1" si="232"/>
        <v>6.0639071810754605E-2</v>
      </c>
      <c r="CN184" s="145">
        <f t="shared" ca="1" si="232"/>
        <v>5.5254065617668637E-2</v>
      </c>
      <c r="CO184" s="145">
        <f t="shared" ca="1" si="232"/>
        <v>1.0322549958687331E-2</v>
      </c>
      <c r="CP184" s="145">
        <f t="shared" ca="1" si="232"/>
        <v>0</v>
      </c>
      <c r="CQ184" s="145">
        <f t="shared" ca="1" si="232"/>
        <v>3.9212798593188936E-11</v>
      </c>
      <c r="CR184" s="145">
        <f t="shared" ca="1" si="232"/>
        <v>1.35517202262649E-6</v>
      </c>
      <c r="CS184" s="145">
        <f t="shared" ca="1" si="232"/>
        <v>0</v>
      </c>
      <c r="CT184" s="145">
        <f t="shared" ca="1" si="232"/>
        <v>0</v>
      </c>
      <c r="CU184" s="145">
        <f t="shared" ca="1" si="232"/>
        <v>2.0958667323194159E-7</v>
      </c>
      <c r="CV184" s="145">
        <f t="shared" ca="1" si="232"/>
        <v>3.9743695097364052E-3</v>
      </c>
      <c r="CW184" s="145">
        <f t="shared" ca="1" si="232"/>
        <v>0.1050663895724345</v>
      </c>
      <c r="CX184" s="145">
        <f t="shared" ca="1" si="232"/>
        <v>0.12162044828524714</v>
      </c>
      <c r="CY184" s="145">
        <f t="shared" ca="1" si="232"/>
        <v>6.6868400066066286E-2</v>
      </c>
      <c r="CZ184" s="145">
        <f t="shared" ca="1" si="232"/>
        <v>5.139591762073295E-2</v>
      </c>
      <c r="DA184" s="145">
        <f t="shared" ca="1" si="232"/>
        <v>8.320884670630262E-3</v>
      </c>
      <c r="DB184" s="145">
        <f t="shared" ca="1" si="232"/>
        <v>0</v>
      </c>
      <c r="DC184" s="145">
        <f t="shared" ca="1" si="232"/>
        <v>7.5785736874060801E-11</v>
      </c>
      <c r="DD184" s="145">
        <f t="shared" ca="1" si="232"/>
        <v>1.0410527144503889E-6</v>
      </c>
      <c r="DE184" s="145">
        <f t="shared" ca="1" si="232"/>
        <v>0</v>
      </c>
      <c r="DF184" s="145">
        <f t="shared" ca="1" si="232"/>
        <v>0</v>
      </c>
      <c r="DG184" s="145">
        <f t="shared" ref="DG184:EL184" ca="1" si="233">(VLOOKUP($C184,$C$254:$LR$265,MATCH(DG$182,$C$253:$LR$253,0),FALSE)-VLOOKUP($C228,$C$278:$LR$289,MATCH(DG$226,$C$277:$LR$277,0),FALSE))/DG$250</f>
        <v>1.572006435765769E-7</v>
      </c>
      <c r="DH184" s="145">
        <f t="shared" ca="1" si="233"/>
        <v>2.9762980631038096E-3</v>
      </c>
      <c r="DI184" s="145">
        <f t="shared" ca="1" si="233"/>
        <v>0.10963412096605567</v>
      </c>
      <c r="DJ184" s="145">
        <f t="shared" ca="1" si="233"/>
        <v>0.14934388926182351</v>
      </c>
      <c r="DK184" s="145">
        <f t="shared" ca="1" si="233"/>
        <v>7.3105840554969256E-2</v>
      </c>
      <c r="DL184" s="145">
        <f t="shared" ca="1" si="233"/>
        <v>4.7540736284273771E-2</v>
      </c>
      <c r="DM184" s="145">
        <f t="shared" ca="1" si="233"/>
        <v>6.2861004124985555E-3</v>
      </c>
      <c r="DN184" s="145">
        <f t="shared" ca="1" si="233"/>
        <v>0</v>
      </c>
      <c r="DO184" s="145">
        <f t="shared" ca="1" si="233"/>
        <v>1.0997671244845979E-10</v>
      </c>
      <c r="DP184" s="145">
        <f t="shared" ca="1" si="233"/>
        <v>7.1130278570502694E-7</v>
      </c>
      <c r="DQ184" s="145">
        <f t="shared" ca="1" si="233"/>
        <v>0</v>
      </c>
      <c r="DR184" s="145">
        <f t="shared" ca="1" si="233"/>
        <v>0</v>
      </c>
      <c r="DS184" s="145">
        <f t="shared" ca="1" si="233"/>
        <v>1.0480752244623151E-7</v>
      </c>
      <c r="DT184" s="145">
        <f t="shared" ca="1" si="233"/>
        <v>1.9812216231123452E-3</v>
      </c>
      <c r="DU184" s="145">
        <f t="shared" ca="1" si="233"/>
        <v>0.11424645756204074</v>
      </c>
      <c r="DV184" s="145">
        <f t="shared" ca="1" si="233"/>
        <v>0.17689080557067399</v>
      </c>
      <c r="DW184" s="145">
        <f t="shared" ca="1" si="233"/>
        <v>7.9351409134200579E-2</v>
      </c>
      <c r="DX184" s="145">
        <f t="shared" ca="1" si="233"/>
        <v>4.3688518187859716E-2</v>
      </c>
      <c r="DY184" s="145">
        <f t="shared" ca="1" si="233"/>
        <v>4.2173683623395681E-3</v>
      </c>
      <c r="DZ184" s="145">
        <f t="shared" ca="1" si="233"/>
        <v>0</v>
      </c>
      <c r="EA184" s="145">
        <f t="shared" ca="1" si="233"/>
        <v>1.4201108909178389E-10</v>
      </c>
      <c r="EB184" s="145">
        <f t="shared" ca="1" si="233"/>
        <v>3.647257960840639E-7</v>
      </c>
      <c r="EC184" s="145">
        <f t="shared" ca="1" si="233"/>
        <v>0</v>
      </c>
      <c r="ED184" s="145">
        <f t="shared" ca="1" si="233"/>
        <v>0</v>
      </c>
      <c r="EE184" s="145">
        <f t="shared" ca="1" si="233"/>
        <v>5.2407308400853438E-8</v>
      </c>
      <c r="EF184" s="145">
        <f t="shared" ca="1" si="233"/>
        <v>9.8912672886255419E-4</v>
      </c>
      <c r="EG184" s="145">
        <f t="shared" ca="1" si="233"/>
        <v>0.11890405594005461</v>
      </c>
      <c r="EH184" s="145">
        <f t="shared" ca="1" si="233"/>
        <v>0.20426287785095606</v>
      </c>
      <c r="EI184" s="145">
        <f t="shared" ca="1" si="233"/>
        <v>8.5605121701848697E-2</v>
      </c>
      <c r="EJ184" s="145">
        <f t="shared" ca="1" si="233"/>
        <v>3.983925991631318E-2</v>
      </c>
      <c r="EK184" s="145">
        <f t="shared" ca="1" si="233"/>
        <v>2.1138318098757381E-3</v>
      </c>
      <c r="EL184" s="145">
        <f t="shared" ca="1" si="233"/>
        <v>0</v>
      </c>
      <c r="EM184" s="145">
        <f t="shared" ref="EM184:FC184" ca="1" si="234">(VLOOKUP($C184,$C$254:$LR$265,MATCH(EM$182,$C$253:$LR$253,0),FALSE)-VLOOKUP($C228,$C$278:$LR$289,MATCH(EM$226,$C$277:$LR$277,0),FALSE))/EM$250</f>
        <v>1.7208667008794982E-10</v>
      </c>
      <c r="EN184" s="145">
        <f t="shared" ca="1" si="234"/>
        <v>0</v>
      </c>
      <c r="EO184" s="145">
        <f t="shared" ca="1" si="234"/>
        <v>0</v>
      </c>
      <c r="EP184" s="145">
        <f t="shared" ca="1" si="234"/>
        <v>0</v>
      </c>
      <c r="EQ184" s="145">
        <f t="shared" ca="1" si="234"/>
        <v>0</v>
      </c>
      <c r="ER184" s="145">
        <f t="shared" ca="1" si="234"/>
        <v>0</v>
      </c>
      <c r="ES184" s="145">
        <f t="shared" ca="1" si="234"/>
        <v>0.12360758562959832</v>
      </c>
      <c r="ET184" s="145">
        <f t="shared" ca="1" si="234"/>
        <v>0.23146176547481626</v>
      </c>
      <c r="EU184" s="145">
        <f t="shared" ca="1" si="234"/>
        <v>0.14936726514982901</v>
      </c>
      <c r="EV184" s="145">
        <f t="shared" ca="1" si="234"/>
        <v>4.957079672952442E-2</v>
      </c>
      <c r="EW184" s="145">
        <f t="shared" ca="1" si="234"/>
        <v>4.0486406323804909E-3</v>
      </c>
      <c r="EX184" s="145">
        <f t="shared" ca="1" si="234"/>
        <v>0</v>
      </c>
      <c r="EY184" s="145">
        <f t="shared" ca="1" si="234"/>
        <v>5.4485626992168007E-9</v>
      </c>
      <c r="EZ184" s="145">
        <f t="shared" ca="1" si="234"/>
        <v>0</v>
      </c>
      <c r="FA184" s="145">
        <f t="shared" ca="1" si="234"/>
        <v>0</v>
      </c>
      <c r="FB184" s="145">
        <f t="shared" ca="1" si="234"/>
        <v>0</v>
      </c>
      <c r="FC184" s="145">
        <f t="shared" ca="1" si="234"/>
        <v>0</v>
      </c>
      <c r="FD184" s="145">
        <f t="shared" ref="FD184:GI184" ca="1" si="235">(VLOOKUP($C184,$C$254:$LR$265,MATCH(FD$182,$C$253:$LR$253,0),FALSE)-VLOOKUP($C228,$C$278:$LR$289,MATCH(FD$226,$C$277:$LR$277,0),FALSE))/FD$250</f>
        <v>0</v>
      </c>
      <c r="FE184" s="145">
        <f t="shared" ca="1" si="235"/>
        <v>0.1038480717199831</v>
      </c>
      <c r="FF184" s="145">
        <f t="shared" ca="1" si="235"/>
        <v>0.18560895897084728</v>
      </c>
      <c r="FG184" s="145">
        <f t="shared" ca="1" si="235"/>
        <v>0.21365409861839768</v>
      </c>
      <c r="FH184" s="145">
        <f t="shared" ca="1" si="235"/>
        <v>5.9198663707833589E-2</v>
      </c>
      <c r="FI184" s="145">
        <f t="shared" ca="1" si="235"/>
        <v>5.9300906721511931E-3</v>
      </c>
      <c r="FJ184" s="145">
        <f t="shared" ca="1" si="235"/>
        <v>0</v>
      </c>
      <c r="FK184" s="145">
        <f t="shared" ca="1" si="235"/>
        <v>1.0816472379021757E-8</v>
      </c>
      <c r="FL184" s="145">
        <f t="shared" ca="1" si="235"/>
        <v>0</v>
      </c>
      <c r="FM184" s="145">
        <f t="shared" ca="1" si="235"/>
        <v>0</v>
      </c>
      <c r="FN184" s="145">
        <f t="shared" ca="1" si="235"/>
        <v>0</v>
      </c>
      <c r="FO184" s="145">
        <f t="shared" ca="1" si="235"/>
        <v>0</v>
      </c>
      <c r="FP184" s="145">
        <f t="shared" ca="1" si="235"/>
        <v>0</v>
      </c>
      <c r="FQ184" s="145">
        <f t="shared" ca="1" si="235"/>
        <v>8.4334378614047564E-2</v>
      </c>
      <c r="FR184" s="145">
        <f t="shared" ca="1" si="235"/>
        <v>0.1395379394330315</v>
      </c>
      <c r="FS184" s="145">
        <f t="shared" ca="1" si="235"/>
        <v>0.27847212526877291</v>
      </c>
      <c r="FT184" s="145">
        <f t="shared" ca="1" si="235"/>
        <v>6.8724508662695569E-2</v>
      </c>
      <c r="FU184" s="145">
        <f t="shared" ca="1" si="235"/>
        <v>7.7603592247289938E-3</v>
      </c>
      <c r="FV184" s="145">
        <f t="shared" ca="1" si="235"/>
        <v>0</v>
      </c>
      <c r="FW184" s="145">
        <f t="shared" ca="1" si="235"/>
        <v>1.6278213099293798E-8</v>
      </c>
      <c r="FX184" s="145">
        <f t="shared" ca="1" si="235"/>
        <v>0</v>
      </c>
      <c r="FY184" s="145">
        <f t="shared" ca="1" si="235"/>
        <v>0</v>
      </c>
      <c r="FZ184" s="145">
        <f t="shared" ca="1" si="235"/>
        <v>0</v>
      </c>
      <c r="GA184" s="145">
        <f t="shared" ca="1" si="235"/>
        <v>0</v>
      </c>
      <c r="GB184" s="145">
        <f t="shared" ca="1" si="235"/>
        <v>0</v>
      </c>
      <c r="GC184" s="145">
        <f t="shared" ca="1" si="235"/>
        <v>6.5061947420991334E-2</v>
      </c>
      <c r="GD184" s="145">
        <f t="shared" ca="1" si="235"/>
        <v>9.3247145435596618E-2</v>
      </c>
      <c r="GE184" s="145">
        <f t="shared" ca="1" si="235"/>
        <v>0.34382795617745671</v>
      </c>
      <c r="GF184" s="145">
        <f t="shared" ca="1" si="235"/>
        <v>7.8149944667434496E-2</v>
      </c>
      <c r="GG184" s="145">
        <f t="shared" ca="1" si="235"/>
        <v>9.541506716393729E-3</v>
      </c>
      <c r="GH184" s="145">
        <f t="shared" ca="1" si="235"/>
        <v>0</v>
      </c>
      <c r="GI184" s="145">
        <f t="shared" ca="1" si="235"/>
        <v>2.1836266801534109E-8</v>
      </c>
      <c r="GJ184" s="145">
        <f t="shared" ref="GJ184:HO184" ca="1" si="236">(VLOOKUP($C184,$C$254:$LR$265,MATCH(GJ$182,$C$253:$LR$253,0),FALSE)-VLOOKUP($C228,$C$278:$LR$289,MATCH(GJ$226,$C$277:$LR$277,0),FALSE))/GJ$250</f>
        <v>0</v>
      </c>
      <c r="GK184" s="145">
        <f t="shared" ca="1" si="236"/>
        <v>0</v>
      </c>
      <c r="GL184" s="145">
        <f t="shared" ca="1" si="236"/>
        <v>0</v>
      </c>
      <c r="GM184" s="145">
        <f t="shared" ca="1" si="236"/>
        <v>0</v>
      </c>
      <c r="GN184" s="145">
        <f t="shared" ca="1" si="236"/>
        <v>0</v>
      </c>
      <c r="GO184" s="145">
        <f t="shared" ca="1" si="236"/>
        <v>4.6026331287150272E-2</v>
      </c>
      <c r="GP184" s="145">
        <f t="shared" ca="1" si="236"/>
        <v>4.6735000620085683E-2</v>
      </c>
      <c r="GQ184" s="145">
        <f t="shared" ca="1" si="236"/>
        <v>0.40972831258401876</v>
      </c>
      <c r="GR184" s="145">
        <f t="shared" ca="1" si="236"/>
        <v>8.7476550967856462E-2</v>
      </c>
      <c r="GS184" s="145">
        <f t="shared" ca="1" si="236"/>
        <v>1.127548444172647E-2</v>
      </c>
      <c r="GT184" s="145">
        <f t="shared" ca="1" si="236"/>
        <v>0</v>
      </c>
      <c r="GU184" s="145">
        <f t="shared" ca="1" si="236"/>
        <v>2.7493203739599479E-8</v>
      </c>
      <c r="GV184" s="145">
        <f t="shared" ca="1" si="236"/>
        <v>0</v>
      </c>
      <c r="GW184" s="145">
        <f t="shared" ca="1" si="236"/>
        <v>0</v>
      </c>
      <c r="GX184" s="145">
        <f t="shared" ca="1" si="236"/>
        <v>0</v>
      </c>
      <c r="GY184" s="145">
        <f t="shared" ca="1" si="236"/>
        <v>0</v>
      </c>
      <c r="GZ184" s="145">
        <f t="shared" ca="1" si="236"/>
        <v>0</v>
      </c>
      <c r="HA184" s="145">
        <f t="shared" ca="1" si="236"/>
        <v>2.7223191975295956E-2</v>
      </c>
      <c r="HB184" s="145">
        <f t="shared" ca="1" si="236"/>
        <v>-8.6483581587562904E-8</v>
      </c>
      <c r="HC184" s="145">
        <f t="shared" ca="1" si="236"/>
        <v>0</v>
      </c>
      <c r="HD184" s="145">
        <f t="shared" ca="1" si="236"/>
        <v>0</v>
      </c>
      <c r="HE184" s="145">
        <f t="shared" ca="1" si="236"/>
        <v>0</v>
      </c>
      <c r="HF184" s="145">
        <f t="shared" ca="1" si="236"/>
        <v>0</v>
      </c>
      <c r="HG184" s="145">
        <f t="shared" ca="1" si="236"/>
        <v>0</v>
      </c>
      <c r="HH184" s="145">
        <f t="shared" ca="1" si="236"/>
        <v>0</v>
      </c>
      <c r="HI184" s="145">
        <f t="shared" ca="1" si="236"/>
        <v>0</v>
      </c>
      <c r="HJ184" s="145">
        <f t="shared" ca="1" si="236"/>
        <v>0</v>
      </c>
      <c r="HK184" s="145">
        <f t="shared" ca="1" si="236"/>
        <v>0</v>
      </c>
      <c r="HL184" s="145">
        <f t="shared" ca="1" si="236"/>
        <v>0</v>
      </c>
      <c r="HM184" s="145">
        <f t="shared" ca="1" si="236"/>
        <v>0</v>
      </c>
      <c r="HN184" s="145">
        <f t="shared" ca="1" si="236"/>
        <v>0</v>
      </c>
      <c r="HO184" s="145">
        <f t="shared" ca="1" si="236"/>
        <v>0</v>
      </c>
      <c r="HP184" s="145">
        <f t="shared" ref="HP184:IU184" ca="1" si="237">(VLOOKUP($C184,$C$254:$LR$265,MATCH(HP$182,$C$253:$LR$253,0),FALSE)-VLOOKUP($C228,$C$278:$LR$289,MATCH(HP$226,$C$277:$LR$277,0),FALSE))/HP$250</f>
        <v>0</v>
      </c>
      <c r="HQ184" s="145">
        <f t="shared" ca="1" si="237"/>
        <v>0</v>
      </c>
      <c r="HR184" s="145">
        <f t="shared" ca="1" si="237"/>
        <v>0</v>
      </c>
      <c r="HS184" s="145">
        <f t="shared" ca="1" si="237"/>
        <v>0</v>
      </c>
      <c r="HT184" s="145">
        <f t="shared" ca="1" si="237"/>
        <v>0</v>
      </c>
      <c r="HU184" s="145">
        <f t="shared" ca="1" si="237"/>
        <v>0</v>
      </c>
      <c r="HV184" s="145">
        <f t="shared" ca="1" si="237"/>
        <v>0</v>
      </c>
      <c r="HW184" s="145">
        <f t="shared" ca="1" si="237"/>
        <v>0</v>
      </c>
      <c r="HX184" s="145">
        <f t="shared" ca="1" si="237"/>
        <v>0</v>
      </c>
      <c r="HY184" s="145">
        <f t="shared" ca="1" si="237"/>
        <v>0</v>
      </c>
      <c r="HZ184" s="145">
        <f t="shared" ca="1" si="237"/>
        <v>0</v>
      </c>
      <c r="IA184" s="145">
        <f t="shared" ca="1" si="237"/>
        <v>0</v>
      </c>
      <c r="IB184" s="145">
        <f t="shared" ca="1" si="237"/>
        <v>0</v>
      </c>
      <c r="IC184" s="145">
        <f t="shared" ca="1" si="237"/>
        <v>0</v>
      </c>
      <c r="ID184" s="145">
        <f t="shared" ca="1" si="237"/>
        <v>0</v>
      </c>
      <c r="IE184" s="145">
        <f t="shared" ca="1" si="237"/>
        <v>0</v>
      </c>
      <c r="IF184" s="145">
        <f t="shared" ca="1" si="237"/>
        <v>0</v>
      </c>
      <c r="IG184" s="145">
        <f t="shared" ca="1" si="237"/>
        <v>0</v>
      </c>
      <c r="IH184" s="145">
        <f t="shared" ca="1" si="237"/>
        <v>0</v>
      </c>
      <c r="II184" s="145">
        <f t="shared" ca="1" si="237"/>
        <v>0</v>
      </c>
      <c r="IJ184" s="145">
        <f t="shared" ca="1" si="237"/>
        <v>0</v>
      </c>
      <c r="IK184" s="145">
        <f t="shared" ca="1" si="237"/>
        <v>0</v>
      </c>
      <c r="IL184" s="145">
        <f t="shared" ca="1" si="237"/>
        <v>0</v>
      </c>
      <c r="IM184" s="145">
        <f t="shared" ca="1" si="237"/>
        <v>0</v>
      </c>
      <c r="IN184" s="145">
        <f t="shared" ca="1" si="237"/>
        <v>0</v>
      </c>
      <c r="IO184" s="145">
        <f t="shared" ca="1" si="237"/>
        <v>0</v>
      </c>
      <c r="IP184" s="145">
        <f t="shared" ca="1" si="237"/>
        <v>0</v>
      </c>
      <c r="IQ184" s="145">
        <f t="shared" ca="1" si="237"/>
        <v>0</v>
      </c>
      <c r="IR184" s="145">
        <f t="shared" ca="1" si="237"/>
        <v>0</v>
      </c>
      <c r="IS184" s="145">
        <f t="shared" ca="1" si="237"/>
        <v>0</v>
      </c>
      <c r="IT184" s="145">
        <f t="shared" ca="1" si="237"/>
        <v>0</v>
      </c>
      <c r="IU184" s="145">
        <f t="shared" ca="1" si="237"/>
        <v>0</v>
      </c>
      <c r="IV184" s="145">
        <f t="shared" ref="IV184:KA184" ca="1" si="238">(VLOOKUP($C184,$C$254:$LR$265,MATCH(IV$182,$C$253:$LR$253,0),FALSE)-VLOOKUP($C228,$C$278:$LR$289,MATCH(IV$226,$C$277:$LR$277,0),FALSE))/IV$250</f>
        <v>0</v>
      </c>
      <c r="IW184" s="145">
        <f t="shared" ca="1" si="238"/>
        <v>0</v>
      </c>
      <c r="IX184" s="145">
        <f t="shared" ca="1" si="238"/>
        <v>0</v>
      </c>
      <c r="IY184" s="145">
        <f t="shared" ca="1" si="238"/>
        <v>0</v>
      </c>
      <c r="IZ184" s="145">
        <f t="shared" ca="1" si="238"/>
        <v>0</v>
      </c>
      <c r="JA184" s="145">
        <f t="shared" ca="1" si="238"/>
        <v>0</v>
      </c>
      <c r="JB184" s="145">
        <f t="shared" ca="1" si="238"/>
        <v>0</v>
      </c>
      <c r="JC184" s="145">
        <f t="shared" ca="1" si="238"/>
        <v>0</v>
      </c>
      <c r="JD184" s="145">
        <f t="shared" ca="1" si="238"/>
        <v>0</v>
      </c>
      <c r="JE184" s="145">
        <f t="shared" ca="1" si="238"/>
        <v>0</v>
      </c>
      <c r="JF184" s="145">
        <f t="shared" ca="1" si="238"/>
        <v>0</v>
      </c>
      <c r="JG184" s="145">
        <f t="shared" ca="1" si="238"/>
        <v>0</v>
      </c>
      <c r="JH184" s="145">
        <f t="shared" ca="1" si="238"/>
        <v>0</v>
      </c>
      <c r="JI184" s="145">
        <f t="shared" ca="1" si="238"/>
        <v>0</v>
      </c>
      <c r="JJ184" s="145">
        <f t="shared" ca="1" si="238"/>
        <v>0</v>
      </c>
      <c r="JK184" s="145">
        <f t="shared" ca="1" si="238"/>
        <v>0</v>
      </c>
      <c r="JL184" s="145">
        <f t="shared" ca="1" si="238"/>
        <v>0</v>
      </c>
      <c r="JM184" s="145">
        <f t="shared" ca="1" si="238"/>
        <v>0</v>
      </c>
      <c r="JN184" s="145">
        <f t="shared" ca="1" si="238"/>
        <v>0</v>
      </c>
      <c r="JO184" s="145">
        <f t="shared" ca="1" si="238"/>
        <v>0</v>
      </c>
      <c r="JP184" s="145">
        <f t="shared" ca="1" si="238"/>
        <v>0</v>
      </c>
      <c r="JQ184" s="145">
        <f t="shared" ca="1" si="238"/>
        <v>0</v>
      </c>
      <c r="JR184" s="145">
        <f t="shared" ca="1" si="238"/>
        <v>0</v>
      </c>
      <c r="JS184" s="145">
        <f t="shared" ca="1" si="238"/>
        <v>0</v>
      </c>
      <c r="JT184" s="145">
        <f t="shared" ca="1" si="238"/>
        <v>0</v>
      </c>
      <c r="JU184" s="145">
        <f t="shared" ca="1" si="238"/>
        <v>0</v>
      </c>
      <c r="JV184" s="145">
        <f t="shared" ca="1" si="238"/>
        <v>0</v>
      </c>
      <c r="JW184" s="145">
        <f t="shared" ca="1" si="238"/>
        <v>0</v>
      </c>
      <c r="JX184" s="145">
        <f t="shared" ca="1" si="238"/>
        <v>0</v>
      </c>
      <c r="JY184" s="145">
        <f t="shared" ca="1" si="238"/>
        <v>0</v>
      </c>
      <c r="JZ184" s="145">
        <f t="shared" ca="1" si="238"/>
        <v>0</v>
      </c>
      <c r="KA184" s="145">
        <f t="shared" ca="1" si="238"/>
        <v>0</v>
      </c>
      <c r="KB184" s="145">
        <f t="shared" ref="KB184:LG184" ca="1" si="239">(VLOOKUP($C184,$C$254:$LR$265,MATCH(KB$182,$C$253:$LR$253,0),FALSE)-VLOOKUP($C228,$C$278:$LR$289,MATCH(KB$226,$C$277:$LR$277,0),FALSE))/KB$250</f>
        <v>0</v>
      </c>
      <c r="KC184" s="145">
        <f t="shared" ca="1" si="239"/>
        <v>0</v>
      </c>
      <c r="KD184" s="145">
        <f t="shared" ca="1" si="239"/>
        <v>0</v>
      </c>
      <c r="KE184" s="145">
        <f t="shared" ca="1" si="239"/>
        <v>0</v>
      </c>
      <c r="KF184" s="145">
        <f t="shared" ca="1" si="239"/>
        <v>0</v>
      </c>
      <c r="KG184" s="145">
        <f t="shared" ca="1" si="239"/>
        <v>0</v>
      </c>
      <c r="KH184" s="145">
        <f t="shared" ca="1" si="239"/>
        <v>0</v>
      </c>
      <c r="KI184" s="145">
        <f t="shared" ca="1" si="239"/>
        <v>0</v>
      </c>
      <c r="KJ184" s="145">
        <f t="shared" ca="1" si="239"/>
        <v>0</v>
      </c>
      <c r="KK184" s="145">
        <f t="shared" ca="1" si="239"/>
        <v>0</v>
      </c>
      <c r="KL184" s="145">
        <f t="shared" ca="1" si="239"/>
        <v>0</v>
      </c>
      <c r="KM184" s="145">
        <f t="shared" ca="1" si="239"/>
        <v>0</v>
      </c>
      <c r="KN184" s="145">
        <f t="shared" ca="1" si="239"/>
        <v>0</v>
      </c>
      <c r="KO184" s="145">
        <f t="shared" ca="1" si="239"/>
        <v>0</v>
      </c>
      <c r="KP184" s="145">
        <f t="shared" ca="1" si="239"/>
        <v>0</v>
      </c>
      <c r="KQ184" s="145">
        <f t="shared" ca="1" si="239"/>
        <v>0</v>
      </c>
      <c r="KR184" s="145">
        <f t="shared" ca="1" si="239"/>
        <v>0</v>
      </c>
      <c r="KS184" s="145">
        <f t="shared" ca="1" si="239"/>
        <v>0</v>
      </c>
      <c r="KT184" s="145">
        <f t="shared" ca="1" si="239"/>
        <v>0</v>
      </c>
      <c r="KU184" s="145">
        <f t="shared" ca="1" si="239"/>
        <v>0</v>
      </c>
      <c r="KV184" s="145">
        <f t="shared" ca="1" si="239"/>
        <v>0</v>
      </c>
      <c r="KW184" s="145">
        <f t="shared" ca="1" si="239"/>
        <v>0</v>
      </c>
      <c r="KX184" s="145">
        <f t="shared" ca="1" si="239"/>
        <v>0</v>
      </c>
      <c r="KY184" s="145">
        <f t="shared" ca="1" si="239"/>
        <v>0</v>
      </c>
      <c r="KZ184" s="145">
        <f t="shared" ca="1" si="239"/>
        <v>0</v>
      </c>
      <c r="LA184" s="145">
        <f t="shared" ca="1" si="239"/>
        <v>0</v>
      </c>
      <c r="LB184" s="145">
        <f t="shared" ca="1" si="239"/>
        <v>0</v>
      </c>
      <c r="LC184" s="145">
        <f t="shared" ca="1" si="239"/>
        <v>0</v>
      </c>
      <c r="LD184" s="145">
        <f t="shared" ca="1" si="239"/>
        <v>0</v>
      </c>
      <c r="LE184" s="145">
        <f t="shared" ca="1" si="239"/>
        <v>0</v>
      </c>
      <c r="LF184" s="145">
        <f t="shared" ca="1" si="239"/>
        <v>0</v>
      </c>
      <c r="LG184" s="145">
        <f t="shared" ca="1" si="239"/>
        <v>0</v>
      </c>
      <c r="LH184" s="145">
        <f t="shared" ref="LH184:LR184" ca="1" si="240">(VLOOKUP($C184,$C$254:$LR$265,MATCH(LH$182,$C$253:$LR$253,0),FALSE)-VLOOKUP($C228,$C$278:$LR$289,MATCH(LH$226,$C$277:$LR$277,0),FALSE))/LH$250</f>
        <v>0</v>
      </c>
      <c r="LI184" s="145">
        <f t="shared" ca="1" si="240"/>
        <v>0</v>
      </c>
      <c r="LJ184" s="145">
        <f t="shared" ca="1" si="240"/>
        <v>0</v>
      </c>
      <c r="LK184" s="145">
        <f t="shared" ca="1" si="240"/>
        <v>0</v>
      </c>
      <c r="LL184" s="145">
        <f t="shared" ca="1" si="240"/>
        <v>0</v>
      </c>
      <c r="LM184" s="145">
        <f t="shared" ca="1" si="240"/>
        <v>0</v>
      </c>
      <c r="LN184" s="145">
        <f t="shared" ca="1" si="240"/>
        <v>0</v>
      </c>
      <c r="LO184" s="145">
        <f t="shared" ca="1" si="240"/>
        <v>0</v>
      </c>
      <c r="LP184" s="145">
        <f t="shared" ca="1" si="240"/>
        <v>0</v>
      </c>
      <c r="LQ184" s="145">
        <f t="shared" ca="1" si="240"/>
        <v>0</v>
      </c>
      <c r="LR184" s="145">
        <f t="shared" ca="1" si="240"/>
        <v>0</v>
      </c>
    </row>
    <row r="185" spans="2:357" hidden="1">
      <c r="B185" s="3"/>
      <c r="C185" s="22" t="str">
        <f t="shared" ref="C185:C198" si="241">C229</f>
        <v>AMV3kul</v>
      </c>
      <c r="D185" s="145">
        <f t="shared" ca="1" si="215"/>
        <v>0.1162561616383344</v>
      </c>
      <c r="E185" s="145">
        <f ca="1">(VLOOKUP($C185,$C$254:$AC$265,MATCH(E$182,$C$253:$AC$253,0),FALSE)-VLOOKUP($C229,$C$278:$AC$289,MATCH(E$226,$C$277:$AC$277,0),FALSE))/E$250</f>
        <v>0.1162561616383344</v>
      </c>
      <c r="F185" s="145">
        <f t="shared" ca="1" si="215"/>
        <v>0.1162561616383344</v>
      </c>
      <c r="G185" s="258">
        <f t="shared" ca="1" si="215"/>
        <v>0.1162561616383344</v>
      </c>
      <c r="H185" s="145">
        <f t="shared" ca="1" si="215"/>
        <v>0.1162561616383344</v>
      </c>
      <c r="I185" s="258">
        <f t="shared" ca="1" si="215"/>
        <v>0</v>
      </c>
      <c r="J185" s="145">
        <f ca="1">(VLOOKUP($C185,$C$254:$AC$265,MATCH(J$182,$C$253:$AC$253,0),FALSE)-VLOOKUP($C229,$C$278:$AC$289,MATCH(J$226,$C$277:$AC$277,0),FALSE))/J$250</f>
        <v>0</v>
      </c>
      <c r="K185" s="145">
        <f t="shared" ref="K185:AC185" ca="1" si="242">(VLOOKUP($C185,$C$254:$AC$265,MATCH(K$182,$C$253:$AC$253,0),FALSE)-VLOOKUP($C229,$C$278:$AC$289,MATCH(K$226,$C$277:$AC$277,0),FALSE))/K$250</f>
        <v>0</v>
      </c>
      <c r="L185" s="145">
        <f t="shared" ca="1" si="242"/>
        <v>0</v>
      </c>
      <c r="M185" s="145">
        <f t="shared" ca="1" si="242"/>
        <v>0</v>
      </c>
      <c r="N185" s="258">
        <f t="shared" ca="1" si="242"/>
        <v>0</v>
      </c>
      <c r="O185" s="145">
        <f t="shared" ca="1" si="242"/>
        <v>0</v>
      </c>
      <c r="P185" s="145">
        <f t="shared" ca="1" si="242"/>
        <v>0</v>
      </c>
      <c r="Q185" s="145">
        <f t="shared" ca="1" si="242"/>
        <v>0</v>
      </c>
      <c r="R185" s="145">
        <f t="shared" ca="1" si="242"/>
        <v>0</v>
      </c>
      <c r="S185" s="258">
        <f t="shared" ca="1" si="242"/>
        <v>0</v>
      </c>
      <c r="T185" s="145">
        <f t="shared" ca="1" si="242"/>
        <v>0</v>
      </c>
      <c r="U185" s="145">
        <f t="shared" ca="1" si="242"/>
        <v>0</v>
      </c>
      <c r="V185" s="145">
        <f t="shared" ca="1" si="242"/>
        <v>0</v>
      </c>
      <c r="W185" s="145">
        <f t="shared" ca="1" si="242"/>
        <v>0</v>
      </c>
      <c r="X185" s="258">
        <f t="shared" ca="1" si="242"/>
        <v>0</v>
      </c>
      <c r="Y185" s="145">
        <f t="shared" ca="1" si="242"/>
        <v>0</v>
      </c>
      <c r="Z185" s="145">
        <f t="shared" ca="1" si="242"/>
        <v>0</v>
      </c>
      <c r="AA185" s="145">
        <f t="shared" ca="1" si="242"/>
        <v>0</v>
      </c>
      <c r="AB185" s="145">
        <f t="shared" ca="1" si="242"/>
        <v>0</v>
      </c>
      <c r="AC185" s="258">
        <f t="shared" ca="1" si="242"/>
        <v>0</v>
      </c>
      <c r="AD185" s="3"/>
      <c r="AE185" s="145">
        <f t="shared" ca="1" si="230"/>
        <v>2.341940093024536E-2</v>
      </c>
      <c r="AF185" s="145">
        <f t="shared" ref="AF185:AT185" ca="1" si="243">(VLOOKUP($C185,$C$254:$LR$265,MATCH(AF$182,$C$253:$LR$253,0),FALSE)-VLOOKUP($C229,$C$278:$LR$289,MATCH(AF$226,$C$277:$LR$277,0),FALSE))/AF$250</f>
        <v>0.19388481139148292</v>
      </c>
      <c r="AG185" s="145">
        <f t="shared" ca="1" si="243"/>
        <v>0.20809626811488</v>
      </c>
      <c r="AH185" s="145">
        <f t="shared" ca="1" si="243"/>
        <v>0.18074119894299151</v>
      </c>
      <c r="AI185" s="145">
        <f t="shared" ca="1" si="243"/>
        <v>-2.3994413038661896E-2</v>
      </c>
      <c r="AJ185" s="145">
        <f t="shared" ca="1" si="243"/>
        <v>6.6323269637903692E-2</v>
      </c>
      <c r="AK185" s="145">
        <f t="shared" ca="1" si="243"/>
        <v>1.6289225975613022E-4</v>
      </c>
      <c r="AL185" s="145">
        <f t="shared" ca="1" si="243"/>
        <v>0</v>
      </c>
      <c r="AM185" s="145">
        <f t="shared" ca="1" si="243"/>
        <v>0</v>
      </c>
      <c r="AN185" s="145">
        <f t="shared" ca="1" si="243"/>
        <v>4.1829315468141552E-2</v>
      </c>
      <c r="AO185" s="145">
        <f t="shared" ca="1" si="243"/>
        <v>0.32122807042876156</v>
      </c>
      <c r="AP185" s="145">
        <f t="shared" ca="1" si="243"/>
        <v>0.40467274841666395</v>
      </c>
      <c r="AQ185" s="145">
        <f t="shared" ca="1" si="243"/>
        <v>2.341940093024536E-2</v>
      </c>
      <c r="AR185" s="145">
        <f t="shared" ca="1" si="243"/>
        <v>0.19388481139148292</v>
      </c>
      <c r="AS185" s="145">
        <f t="shared" ca="1" si="243"/>
        <v>0.20809626811488</v>
      </c>
      <c r="AT185" s="145">
        <f t="shared" ca="1" si="243"/>
        <v>0.18074119894299151</v>
      </c>
      <c r="AU185" s="145">
        <f t="shared" ref="AU185:BZ185" ca="1" si="244">(VLOOKUP($C185,$C$254:$LR$265,MATCH(AU$182,$C$253:$LR$253,0),FALSE)-VLOOKUP($C229,$C$278:$LR$289,MATCH(AU$226,$C$277:$LR$277,0),FALSE))/AU$250</f>
        <v>-2.3994413038661896E-2</v>
      </c>
      <c r="AV185" s="145">
        <f t="shared" ca="1" si="244"/>
        <v>6.6323269637903692E-2</v>
      </c>
      <c r="AW185" s="145">
        <f t="shared" ca="1" si="244"/>
        <v>1.6289225975613022E-4</v>
      </c>
      <c r="AX185" s="145">
        <f t="shared" ca="1" si="244"/>
        <v>0</v>
      </c>
      <c r="AY185" s="145">
        <f t="shared" ca="1" si="244"/>
        <v>0</v>
      </c>
      <c r="AZ185" s="145">
        <f t="shared" ca="1" si="244"/>
        <v>4.1829315468141552E-2</v>
      </c>
      <c r="BA185" s="145">
        <f t="shared" ca="1" si="244"/>
        <v>0.32122807042876156</v>
      </c>
      <c r="BB185" s="145">
        <f t="shared" ca="1" si="244"/>
        <v>0.40467274841666395</v>
      </c>
      <c r="BC185" s="145">
        <f t="shared" ca="1" si="244"/>
        <v>2.341940093024536E-2</v>
      </c>
      <c r="BD185" s="145">
        <f t="shared" ca="1" si="244"/>
        <v>0.19388481139148292</v>
      </c>
      <c r="BE185" s="145">
        <f t="shared" ca="1" si="244"/>
        <v>0.20809626811488</v>
      </c>
      <c r="BF185" s="145">
        <f t="shared" ca="1" si="244"/>
        <v>0.18074119894299151</v>
      </c>
      <c r="BG185" s="145">
        <f t="shared" ca="1" si="244"/>
        <v>-2.3994413038661896E-2</v>
      </c>
      <c r="BH185" s="145">
        <f t="shared" ca="1" si="244"/>
        <v>6.6323269637903692E-2</v>
      </c>
      <c r="BI185" s="145">
        <f t="shared" ca="1" si="244"/>
        <v>1.6289225975613022E-4</v>
      </c>
      <c r="BJ185" s="145">
        <f t="shared" ca="1" si="244"/>
        <v>0</v>
      </c>
      <c r="BK185" s="145">
        <f t="shared" ca="1" si="244"/>
        <v>0</v>
      </c>
      <c r="BL185" s="145">
        <f t="shared" ca="1" si="244"/>
        <v>4.1829315468141552E-2</v>
      </c>
      <c r="BM185" s="145">
        <f t="shared" ca="1" si="244"/>
        <v>0.32122807042876156</v>
      </c>
      <c r="BN185" s="145">
        <f t="shared" ca="1" si="244"/>
        <v>0.40467274841666395</v>
      </c>
      <c r="BO185" s="145">
        <f t="shared" ca="1" si="244"/>
        <v>2.341940093024536E-2</v>
      </c>
      <c r="BP185" s="145">
        <f t="shared" ca="1" si="244"/>
        <v>0.19388481139148292</v>
      </c>
      <c r="BQ185" s="145">
        <f t="shared" ca="1" si="244"/>
        <v>0.20809626811488</v>
      </c>
      <c r="BR185" s="145">
        <f t="shared" ca="1" si="244"/>
        <v>0.18074119894299151</v>
      </c>
      <c r="BS185" s="145">
        <f t="shared" ca="1" si="244"/>
        <v>-2.3994413038661896E-2</v>
      </c>
      <c r="BT185" s="145">
        <f t="shared" ca="1" si="244"/>
        <v>6.6323269637903692E-2</v>
      </c>
      <c r="BU185" s="145">
        <f t="shared" ca="1" si="244"/>
        <v>1.6289225975613022E-4</v>
      </c>
      <c r="BV185" s="145">
        <f t="shared" ca="1" si="244"/>
        <v>0</v>
      </c>
      <c r="BW185" s="145">
        <f t="shared" ca="1" si="244"/>
        <v>0</v>
      </c>
      <c r="BX185" s="145">
        <f t="shared" ca="1" si="244"/>
        <v>4.1829315468141552E-2</v>
      </c>
      <c r="BY185" s="145">
        <f t="shared" ca="1" si="244"/>
        <v>0.32122807042876156</v>
      </c>
      <c r="BZ185" s="145">
        <f t="shared" ca="1" si="244"/>
        <v>0.40467274841666395</v>
      </c>
      <c r="CA185" s="145">
        <f t="shared" ref="CA185:DF185" ca="1" si="245">(VLOOKUP($C185,$C$254:$LR$265,MATCH(CA$182,$C$253:$LR$253,0),FALSE)-VLOOKUP($C229,$C$278:$LR$289,MATCH(CA$226,$C$277:$LR$277,0),FALSE))/CA$250</f>
        <v>0</v>
      </c>
      <c r="CB185" s="145">
        <f t="shared" ca="1" si="245"/>
        <v>0</v>
      </c>
      <c r="CC185" s="145">
        <f t="shared" ca="1" si="245"/>
        <v>0</v>
      </c>
      <c r="CD185" s="145">
        <f t="shared" ca="1" si="245"/>
        <v>0</v>
      </c>
      <c r="CE185" s="145">
        <f t="shared" ca="1" si="245"/>
        <v>0</v>
      </c>
      <c r="CF185" s="145">
        <f t="shared" ca="1" si="245"/>
        <v>0</v>
      </c>
      <c r="CG185" s="145">
        <f t="shared" ca="1" si="245"/>
        <v>0</v>
      </c>
      <c r="CH185" s="145">
        <f t="shared" ca="1" si="245"/>
        <v>0</v>
      </c>
      <c r="CI185" s="145">
        <f t="shared" ca="1" si="245"/>
        <v>0</v>
      </c>
      <c r="CJ185" s="145">
        <f t="shared" ca="1" si="245"/>
        <v>0</v>
      </c>
      <c r="CK185" s="145">
        <f t="shared" ca="1" si="245"/>
        <v>0</v>
      </c>
      <c r="CL185" s="145">
        <f t="shared" ca="1" si="245"/>
        <v>0</v>
      </c>
      <c r="CM185" s="145">
        <f t="shared" ca="1" si="245"/>
        <v>0</v>
      </c>
      <c r="CN185" s="145">
        <f t="shared" ca="1" si="245"/>
        <v>0</v>
      </c>
      <c r="CO185" s="145">
        <f t="shared" ca="1" si="245"/>
        <v>0</v>
      </c>
      <c r="CP185" s="145">
        <f t="shared" ca="1" si="245"/>
        <v>0</v>
      </c>
      <c r="CQ185" s="145">
        <f t="shared" ca="1" si="245"/>
        <v>0</v>
      </c>
      <c r="CR185" s="145">
        <f t="shared" ca="1" si="245"/>
        <v>0</v>
      </c>
      <c r="CS185" s="145">
        <f t="shared" ca="1" si="245"/>
        <v>0</v>
      </c>
      <c r="CT185" s="145">
        <f t="shared" ca="1" si="245"/>
        <v>0</v>
      </c>
      <c r="CU185" s="145">
        <f t="shared" ca="1" si="245"/>
        <v>0</v>
      </c>
      <c r="CV185" s="145">
        <f t="shared" ca="1" si="245"/>
        <v>0</v>
      </c>
      <c r="CW185" s="145">
        <f t="shared" ca="1" si="245"/>
        <v>0</v>
      </c>
      <c r="CX185" s="145">
        <f t="shared" ca="1" si="245"/>
        <v>0</v>
      </c>
      <c r="CY185" s="145">
        <f t="shared" ca="1" si="245"/>
        <v>0</v>
      </c>
      <c r="CZ185" s="145">
        <f t="shared" ca="1" si="245"/>
        <v>0</v>
      </c>
      <c r="DA185" s="145">
        <f t="shared" ca="1" si="245"/>
        <v>0</v>
      </c>
      <c r="DB185" s="145">
        <f t="shared" ca="1" si="245"/>
        <v>0</v>
      </c>
      <c r="DC185" s="145">
        <f t="shared" ca="1" si="245"/>
        <v>0</v>
      </c>
      <c r="DD185" s="145">
        <f t="shared" ca="1" si="245"/>
        <v>0</v>
      </c>
      <c r="DE185" s="145">
        <f t="shared" ca="1" si="245"/>
        <v>0</v>
      </c>
      <c r="DF185" s="145">
        <f t="shared" ca="1" si="245"/>
        <v>0</v>
      </c>
      <c r="DG185" s="145">
        <f t="shared" ref="DG185:EL185" ca="1" si="246">(VLOOKUP($C185,$C$254:$LR$265,MATCH(DG$182,$C$253:$LR$253,0),FALSE)-VLOOKUP($C229,$C$278:$LR$289,MATCH(DG$226,$C$277:$LR$277,0),FALSE))/DG$250</f>
        <v>0</v>
      </c>
      <c r="DH185" s="145">
        <f t="shared" ca="1" si="246"/>
        <v>0</v>
      </c>
      <c r="DI185" s="145">
        <f t="shared" ca="1" si="246"/>
        <v>0</v>
      </c>
      <c r="DJ185" s="145">
        <f t="shared" ca="1" si="246"/>
        <v>0</v>
      </c>
      <c r="DK185" s="145">
        <f t="shared" ca="1" si="246"/>
        <v>0</v>
      </c>
      <c r="DL185" s="145">
        <f t="shared" ca="1" si="246"/>
        <v>0</v>
      </c>
      <c r="DM185" s="145">
        <f t="shared" ca="1" si="246"/>
        <v>0</v>
      </c>
      <c r="DN185" s="145">
        <f t="shared" ca="1" si="246"/>
        <v>0</v>
      </c>
      <c r="DO185" s="145">
        <f t="shared" ca="1" si="246"/>
        <v>0</v>
      </c>
      <c r="DP185" s="145">
        <f t="shared" ca="1" si="246"/>
        <v>0</v>
      </c>
      <c r="DQ185" s="145">
        <f t="shared" ca="1" si="246"/>
        <v>0</v>
      </c>
      <c r="DR185" s="145">
        <f t="shared" ca="1" si="246"/>
        <v>0</v>
      </c>
      <c r="DS185" s="145">
        <f t="shared" ca="1" si="246"/>
        <v>0</v>
      </c>
      <c r="DT185" s="145">
        <f t="shared" ca="1" si="246"/>
        <v>0</v>
      </c>
      <c r="DU185" s="145">
        <f t="shared" ca="1" si="246"/>
        <v>0</v>
      </c>
      <c r="DV185" s="145">
        <f t="shared" ca="1" si="246"/>
        <v>0</v>
      </c>
      <c r="DW185" s="145">
        <f t="shared" ca="1" si="246"/>
        <v>0</v>
      </c>
      <c r="DX185" s="145">
        <f t="shared" ca="1" si="246"/>
        <v>0</v>
      </c>
      <c r="DY185" s="145">
        <f t="shared" ca="1" si="246"/>
        <v>0</v>
      </c>
      <c r="DZ185" s="145">
        <f t="shared" ca="1" si="246"/>
        <v>0</v>
      </c>
      <c r="EA185" s="145">
        <f t="shared" ca="1" si="246"/>
        <v>0</v>
      </c>
      <c r="EB185" s="145">
        <f t="shared" ca="1" si="246"/>
        <v>0</v>
      </c>
      <c r="EC185" s="145">
        <f t="shared" ca="1" si="246"/>
        <v>0</v>
      </c>
      <c r="ED185" s="145">
        <f t="shared" ca="1" si="246"/>
        <v>0</v>
      </c>
      <c r="EE185" s="145">
        <f t="shared" ca="1" si="246"/>
        <v>0</v>
      </c>
      <c r="EF185" s="145">
        <f t="shared" ca="1" si="246"/>
        <v>0</v>
      </c>
      <c r="EG185" s="145">
        <f t="shared" ca="1" si="246"/>
        <v>0</v>
      </c>
      <c r="EH185" s="145">
        <f t="shared" ca="1" si="246"/>
        <v>0</v>
      </c>
      <c r="EI185" s="145">
        <f t="shared" ca="1" si="246"/>
        <v>0</v>
      </c>
      <c r="EJ185" s="145">
        <f t="shared" ca="1" si="246"/>
        <v>0</v>
      </c>
      <c r="EK185" s="145">
        <f t="shared" ca="1" si="246"/>
        <v>0</v>
      </c>
      <c r="EL185" s="145">
        <f t="shared" ca="1" si="246"/>
        <v>0</v>
      </c>
      <c r="EM185" s="145">
        <f t="shared" ref="EM185:FC185" ca="1" si="247">(VLOOKUP($C185,$C$254:$LR$265,MATCH(EM$182,$C$253:$LR$253,0),FALSE)-VLOOKUP($C229,$C$278:$LR$289,MATCH(EM$226,$C$277:$LR$277,0),FALSE))/EM$250</f>
        <v>0</v>
      </c>
      <c r="EN185" s="145">
        <f t="shared" ca="1" si="247"/>
        <v>0</v>
      </c>
      <c r="EO185" s="145">
        <f t="shared" ca="1" si="247"/>
        <v>0</v>
      </c>
      <c r="EP185" s="145">
        <f t="shared" ca="1" si="247"/>
        <v>0</v>
      </c>
      <c r="EQ185" s="145">
        <f t="shared" ca="1" si="247"/>
        <v>0</v>
      </c>
      <c r="ER185" s="145">
        <f t="shared" ca="1" si="247"/>
        <v>0</v>
      </c>
      <c r="ES185" s="145">
        <f t="shared" ca="1" si="247"/>
        <v>0</v>
      </c>
      <c r="ET185" s="145">
        <f t="shared" ca="1" si="247"/>
        <v>0</v>
      </c>
      <c r="EU185" s="145">
        <f t="shared" ca="1" si="247"/>
        <v>0</v>
      </c>
      <c r="EV185" s="145">
        <f t="shared" ca="1" si="247"/>
        <v>0</v>
      </c>
      <c r="EW185" s="145">
        <f t="shared" ca="1" si="247"/>
        <v>0</v>
      </c>
      <c r="EX185" s="145">
        <f t="shared" ca="1" si="247"/>
        <v>0</v>
      </c>
      <c r="EY185" s="145">
        <f t="shared" ca="1" si="247"/>
        <v>0</v>
      </c>
      <c r="EZ185" s="145">
        <f t="shared" ca="1" si="247"/>
        <v>0</v>
      </c>
      <c r="FA185" s="145">
        <f t="shared" ca="1" si="247"/>
        <v>0</v>
      </c>
      <c r="FB185" s="145">
        <f t="shared" ca="1" si="247"/>
        <v>0</v>
      </c>
      <c r="FC185" s="145">
        <f t="shared" ca="1" si="247"/>
        <v>0</v>
      </c>
      <c r="FD185" s="145">
        <f t="shared" ref="FD185:GI185" ca="1" si="248">(VLOOKUP($C185,$C$254:$LR$265,MATCH(FD$182,$C$253:$LR$253,0),FALSE)-VLOOKUP($C229,$C$278:$LR$289,MATCH(FD$226,$C$277:$LR$277,0),FALSE))/FD$250</f>
        <v>0</v>
      </c>
      <c r="FE185" s="145">
        <f t="shared" ca="1" si="248"/>
        <v>0</v>
      </c>
      <c r="FF185" s="145">
        <f t="shared" ca="1" si="248"/>
        <v>0</v>
      </c>
      <c r="FG185" s="145">
        <f t="shared" ca="1" si="248"/>
        <v>0</v>
      </c>
      <c r="FH185" s="145">
        <f t="shared" ca="1" si="248"/>
        <v>0</v>
      </c>
      <c r="FI185" s="145">
        <f t="shared" ca="1" si="248"/>
        <v>0</v>
      </c>
      <c r="FJ185" s="145">
        <f t="shared" ca="1" si="248"/>
        <v>0</v>
      </c>
      <c r="FK185" s="145">
        <f t="shared" ca="1" si="248"/>
        <v>0</v>
      </c>
      <c r="FL185" s="145">
        <f t="shared" ca="1" si="248"/>
        <v>0</v>
      </c>
      <c r="FM185" s="145">
        <f t="shared" ca="1" si="248"/>
        <v>0</v>
      </c>
      <c r="FN185" s="145">
        <f t="shared" ca="1" si="248"/>
        <v>0</v>
      </c>
      <c r="FO185" s="145">
        <f t="shared" ca="1" si="248"/>
        <v>0</v>
      </c>
      <c r="FP185" s="145">
        <f t="shared" ca="1" si="248"/>
        <v>0</v>
      </c>
      <c r="FQ185" s="145">
        <f t="shared" ca="1" si="248"/>
        <v>0</v>
      </c>
      <c r="FR185" s="145">
        <f t="shared" ca="1" si="248"/>
        <v>0</v>
      </c>
      <c r="FS185" s="145">
        <f t="shared" ca="1" si="248"/>
        <v>0</v>
      </c>
      <c r="FT185" s="145">
        <f t="shared" ca="1" si="248"/>
        <v>0</v>
      </c>
      <c r="FU185" s="145">
        <f t="shared" ca="1" si="248"/>
        <v>0</v>
      </c>
      <c r="FV185" s="145">
        <f t="shared" ca="1" si="248"/>
        <v>0</v>
      </c>
      <c r="FW185" s="145">
        <f t="shared" ca="1" si="248"/>
        <v>0</v>
      </c>
      <c r="FX185" s="145">
        <f t="shared" ca="1" si="248"/>
        <v>0</v>
      </c>
      <c r="FY185" s="145">
        <f t="shared" ca="1" si="248"/>
        <v>0</v>
      </c>
      <c r="FZ185" s="145">
        <f t="shared" ca="1" si="248"/>
        <v>0</v>
      </c>
      <c r="GA185" s="145">
        <f t="shared" ca="1" si="248"/>
        <v>0</v>
      </c>
      <c r="GB185" s="145">
        <f t="shared" ca="1" si="248"/>
        <v>0</v>
      </c>
      <c r="GC185" s="145">
        <f t="shared" ca="1" si="248"/>
        <v>0</v>
      </c>
      <c r="GD185" s="145">
        <f t="shared" ca="1" si="248"/>
        <v>0</v>
      </c>
      <c r="GE185" s="145">
        <f t="shared" ca="1" si="248"/>
        <v>0</v>
      </c>
      <c r="GF185" s="145">
        <f t="shared" ca="1" si="248"/>
        <v>0</v>
      </c>
      <c r="GG185" s="145">
        <f t="shared" ca="1" si="248"/>
        <v>0</v>
      </c>
      <c r="GH185" s="145">
        <f t="shared" ca="1" si="248"/>
        <v>0</v>
      </c>
      <c r="GI185" s="145">
        <f t="shared" ca="1" si="248"/>
        <v>0</v>
      </c>
      <c r="GJ185" s="145">
        <f t="shared" ref="GJ185:HO185" ca="1" si="249">(VLOOKUP($C185,$C$254:$LR$265,MATCH(GJ$182,$C$253:$LR$253,0),FALSE)-VLOOKUP($C229,$C$278:$LR$289,MATCH(GJ$226,$C$277:$LR$277,0),FALSE))/GJ$250</f>
        <v>0</v>
      </c>
      <c r="GK185" s="145">
        <f t="shared" ca="1" si="249"/>
        <v>0</v>
      </c>
      <c r="GL185" s="145">
        <f t="shared" ca="1" si="249"/>
        <v>0</v>
      </c>
      <c r="GM185" s="145">
        <f t="shared" ca="1" si="249"/>
        <v>0</v>
      </c>
      <c r="GN185" s="145">
        <f t="shared" ca="1" si="249"/>
        <v>0</v>
      </c>
      <c r="GO185" s="145">
        <f t="shared" ca="1" si="249"/>
        <v>0</v>
      </c>
      <c r="GP185" s="145">
        <f t="shared" ca="1" si="249"/>
        <v>0</v>
      </c>
      <c r="GQ185" s="145">
        <f t="shared" ca="1" si="249"/>
        <v>0</v>
      </c>
      <c r="GR185" s="145">
        <f t="shared" ca="1" si="249"/>
        <v>0</v>
      </c>
      <c r="GS185" s="145">
        <f t="shared" ca="1" si="249"/>
        <v>0</v>
      </c>
      <c r="GT185" s="145">
        <f t="shared" ca="1" si="249"/>
        <v>0</v>
      </c>
      <c r="GU185" s="145">
        <f t="shared" ca="1" si="249"/>
        <v>0</v>
      </c>
      <c r="GV185" s="145">
        <f t="shared" ca="1" si="249"/>
        <v>0</v>
      </c>
      <c r="GW185" s="145">
        <f t="shared" ca="1" si="249"/>
        <v>0</v>
      </c>
      <c r="GX185" s="145">
        <f t="shared" ca="1" si="249"/>
        <v>0</v>
      </c>
      <c r="GY185" s="145">
        <f t="shared" ca="1" si="249"/>
        <v>0</v>
      </c>
      <c r="GZ185" s="145">
        <f t="shared" ca="1" si="249"/>
        <v>0</v>
      </c>
      <c r="HA185" s="145">
        <f t="shared" ca="1" si="249"/>
        <v>0</v>
      </c>
      <c r="HB185" s="145">
        <f t="shared" ca="1" si="249"/>
        <v>0</v>
      </c>
      <c r="HC185" s="145">
        <f t="shared" ca="1" si="249"/>
        <v>0</v>
      </c>
      <c r="HD185" s="145">
        <f t="shared" ca="1" si="249"/>
        <v>0</v>
      </c>
      <c r="HE185" s="145">
        <f t="shared" ca="1" si="249"/>
        <v>0</v>
      </c>
      <c r="HF185" s="145">
        <f t="shared" ca="1" si="249"/>
        <v>0</v>
      </c>
      <c r="HG185" s="145">
        <f t="shared" ca="1" si="249"/>
        <v>0</v>
      </c>
      <c r="HH185" s="145">
        <f t="shared" ca="1" si="249"/>
        <v>0</v>
      </c>
      <c r="HI185" s="145">
        <f t="shared" ca="1" si="249"/>
        <v>0</v>
      </c>
      <c r="HJ185" s="145">
        <f t="shared" ca="1" si="249"/>
        <v>0</v>
      </c>
      <c r="HK185" s="145">
        <f t="shared" ca="1" si="249"/>
        <v>0</v>
      </c>
      <c r="HL185" s="145">
        <f t="shared" ca="1" si="249"/>
        <v>0</v>
      </c>
      <c r="HM185" s="145">
        <f t="shared" ca="1" si="249"/>
        <v>0</v>
      </c>
      <c r="HN185" s="145">
        <f t="shared" ca="1" si="249"/>
        <v>0</v>
      </c>
      <c r="HO185" s="145">
        <f t="shared" ca="1" si="249"/>
        <v>0</v>
      </c>
      <c r="HP185" s="145">
        <f t="shared" ref="HP185:IU185" ca="1" si="250">(VLOOKUP($C185,$C$254:$LR$265,MATCH(HP$182,$C$253:$LR$253,0),FALSE)-VLOOKUP($C229,$C$278:$LR$289,MATCH(HP$226,$C$277:$LR$277,0),FALSE))/HP$250</f>
        <v>0</v>
      </c>
      <c r="HQ185" s="145">
        <f t="shared" ca="1" si="250"/>
        <v>0</v>
      </c>
      <c r="HR185" s="145">
        <f t="shared" ca="1" si="250"/>
        <v>0</v>
      </c>
      <c r="HS185" s="145">
        <f t="shared" ca="1" si="250"/>
        <v>0</v>
      </c>
      <c r="HT185" s="145">
        <f t="shared" ca="1" si="250"/>
        <v>0</v>
      </c>
      <c r="HU185" s="145">
        <f t="shared" ca="1" si="250"/>
        <v>0</v>
      </c>
      <c r="HV185" s="145">
        <f t="shared" ca="1" si="250"/>
        <v>0</v>
      </c>
      <c r="HW185" s="145">
        <f t="shared" ca="1" si="250"/>
        <v>0</v>
      </c>
      <c r="HX185" s="145">
        <f t="shared" ca="1" si="250"/>
        <v>0</v>
      </c>
      <c r="HY185" s="145">
        <f t="shared" ca="1" si="250"/>
        <v>0</v>
      </c>
      <c r="HZ185" s="145">
        <f t="shared" ca="1" si="250"/>
        <v>0</v>
      </c>
      <c r="IA185" s="145">
        <f t="shared" ca="1" si="250"/>
        <v>0</v>
      </c>
      <c r="IB185" s="145">
        <f t="shared" ca="1" si="250"/>
        <v>0</v>
      </c>
      <c r="IC185" s="145">
        <f t="shared" ca="1" si="250"/>
        <v>0</v>
      </c>
      <c r="ID185" s="145">
        <f t="shared" ca="1" si="250"/>
        <v>0</v>
      </c>
      <c r="IE185" s="145">
        <f t="shared" ca="1" si="250"/>
        <v>0</v>
      </c>
      <c r="IF185" s="145">
        <f t="shared" ca="1" si="250"/>
        <v>0</v>
      </c>
      <c r="IG185" s="145">
        <f t="shared" ca="1" si="250"/>
        <v>0</v>
      </c>
      <c r="IH185" s="145">
        <f t="shared" ca="1" si="250"/>
        <v>0</v>
      </c>
      <c r="II185" s="145">
        <f t="shared" ca="1" si="250"/>
        <v>0</v>
      </c>
      <c r="IJ185" s="145">
        <f t="shared" ca="1" si="250"/>
        <v>0</v>
      </c>
      <c r="IK185" s="145">
        <f t="shared" ca="1" si="250"/>
        <v>0</v>
      </c>
      <c r="IL185" s="145">
        <f t="shared" ca="1" si="250"/>
        <v>0</v>
      </c>
      <c r="IM185" s="145">
        <f t="shared" ca="1" si="250"/>
        <v>0</v>
      </c>
      <c r="IN185" s="145">
        <f t="shared" ca="1" si="250"/>
        <v>0</v>
      </c>
      <c r="IO185" s="145">
        <f t="shared" ca="1" si="250"/>
        <v>0</v>
      </c>
      <c r="IP185" s="145">
        <f t="shared" ca="1" si="250"/>
        <v>0</v>
      </c>
      <c r="IQ185" s="145">
        <f t="shared" ca="1" si="250"/>
        <v>0</v>
      </c>
      <c r="IR185" s="145">
        <f t="shared" ca="1" si="250"/>
        <v>0</v>
      </c>
      <c r="IS185" s="145">
        <f t="shared" ca="1" si="250"/>
        <v>0</v>
      </c>
      <c r="IT185" s="145">
        <f t="shared" ca="1" si="250"/>
        <v>0</v>
      </c>
      <c r="IU185" s="145">
        <f t="shared" ca="1" si="250"/>
        <v>0</v>
      </c>
      <c r="IV185" s="145">
        <f t="shared" ref="IV185:KA185" ca="1" si="251">(VLOOKUP($C185,$C$254:$LR$265,MATCH(IV$182,$C$253:$LR$253,0),FALSE)-VLOOKUP($C229,$C$278:$LR$289,MATCH(IV$226,$C$277:$LR$277,0),FALSE))/IV$250</f>
        <v>0</v>
      </c>
      <c r="IW185" s="145">
        <f t="shared" ca="1" si="251"/>
        <v>0</v>
      </c>
      <c r="IX185" s="145">
        <f t="shared" ca="1" si="251"/>
        <v>0</v>
      </c>
      <c r="IY185" s="145">
        <f t="shared" ca="1" si="251"/>
        <v>0</v>
      </c>
      <c r="IZ185" s="145">
        <f t="shared" ca="1" si="251"/>
        <v>0</v>
      </c>
      <c r="JA185" s="145">
        <f t="shared" ca="1" si="251"/>
        <v>0</v>
      </c>
      <c r="JB185" s="145">
        <f t="shared" ca="1" si="251"/>
        <v>0</v>
      </c>
      <c r="JC185" s="145">
        <f t="shared" ca="1" si="251"/>
        <v>0</v>
      </c>
      <c r="JD185" s="145">
        <f t="shared" ca="1" si="251"/>
        <v>0</v>
      </c>
      <c r="JE185" s="145">
        <f t="shared" ca="1" si="251"/>
        <v>0</v>
      </c>
      <c r="JF185" s="145">
        <f t="shared" ca="1" si="251"/>
        <v>0</v>
      </c>
      <c r="JG185" s="145">
        <f t="shared" ca="1" si="251"/>
        <v>0</v>
      </c>
      <c r="JH185" s="145">
        <f t="shared" ca="1" si="251"/>
        <v>0</v>
      </c>
      <c r="JI185" s="145">
        <f t="shared" ca="1" si="251"/>
        <v>0</v>
      </c>
      <c r="JJ185" s="145">
        <f t="shared" ca="1" si="251"/>
        <v>0</v>
      </c>
      <c r="JK185" s="145">
        <f t="shared" ca="1" si="251"/>
        <v>0</v>
      </c>
      <c r="JL185" s="145">
        <f t="shared" ca="1" si="251"/>
        <v>0</v>
      </c>
      <c r="JM185" s="145">
        <f t="shared" ca="1" si="251"/>
        <v>0</v>
      </c>
      <c r="JN185" s="145">
        <f t="shared" ca="1" si="251"/>
        <v>0</v>
      </c>
      <c r="JO185" s="145">
        <f t="shared" ca="1" si="251"/>
        <v>0</v>
      </c>
      <c r="JP185" s="145">
        <f t="shared" ca="1" si="251"/>
        <v>0</v>
      </c>
      <c r="JQ185" s="145">
        <f t="shared" ca="1" si="251"/>
        <v>0</v>
      </c>
      <c r="JR185" s="145">
        <f t="shared" ca="1" si="251"/>
        <v>0</v>
      </c>
      <c r="JS185" s="145">
        <f t="shared" ca="1" si="251"/>
        <v>0</v>
      </c>
      <c r="JT185" s="145">
        <f t="shared" ca="1" si="251"/>
        <v>0</v>
      </c>
      <c r="JU185" s="145">
        <f t="shared" ca="1" si="251"/>
        <v>0</v>
      </c>
      <c r="JV185" s="145">
        <f t="shared" ca="1" si="251"/>
        <v>0</v>
      </c>
      <c r="JW185" s="145">
        <f t="shared" ca="1" si="251"/>
        <v>0</v>
      </c>
      <c r="JX185" s="145">
        <f t="shared" ca="1" si="251"/>
        <v>0</v>
      </c>
      <c r="JY185" s="145">
        <f t="shared" ca="1" si="251"/>
        <v>0</v>
      </c>
      <c r="JZ185" s="145">
        <f t="shared" ca="1" si="251"/>
        <v>0</v>
      </c>
      <c r="KA185" s="145">
        <f t="shared" ca="1" si="251"/>
        <v>0</v>
      </c>
      <c r="KB185" s="145">
        <f t="shared" ref="KB185:LG185" ca="1" si="252">(VLOOKUP($C185,$C$254:$LR$265,MATCH(KB$182,$C$253:$LR$253,0),FALSE)-VLOOKUP($C229,$C$278:$LR$289,MATCH(KB$226,$C$277:$LR$277,0),FALSE))/KB$250</f>
        <v>0</v>
      </c>
      <c r="KC185" s="145">
        <f t="shared" ca="1" si="252"/>
        <v>0</v>
      </c>
      <c r="KD185" s="145">
        <f t="shared" ca="1" si="252"/>
        <v>0</v>
      </c>
      <c r="KE185" s="145">
        <f t="shared" ca="1" si="252"/>
        <v>0</v>
      </c>
      <c r="KF185" s="145">
        <f t="shared" ca="1" si="252"/>
        <v>0</v>
      </c>
      <c r="KG185" s="145">
        <f t="shared" ca="1" si="252"/>
        <v>0</v>
      </c>
      <c r="KH185" s="145">
        <f t="shared" ca="1" si="252"/>
        <v>0</v>
      </c>
      <c r="KI185" s="145">
        <f t="shared" ca="1" si="252"/>
        <v>0</v>
      </c>
      <c r="KJ185" s="145">
        <f t="shared" ca="1" si="252"/>
        <v>0</v>
      </c>
      <c r="KK185" s="145">
        <f t="shared" ca="1" si="252"/>
        <v>0</v>
      </c>
      <c r="KL185" s="145">
        <f t="shared" ca="1" si="252"/>
        <v>0</v>
      </c>
      <c r="KM185" s="145">
        <f t="shared" ca="1" si="252"/>
        <v>0</v>
      </c>
      <c r="KN185" s="145">
        <f t="shared" ca="1" si="252"/>
        <v>0</v>
      </c>
      <c r="KO185" s="145">
        <f t="shared" ca="1" si="252"/>
        <v>0</v>
      </c>
      <c r="KP185" s="145">
        <f t="shared" ca="1" si="252"/>
        <v>0</v>
      </c>
      <c r="KQ185" s="145">
        <f t="shared" ca="1" si="252"/>
        <v>0</v>
      </c>
      <c r="KR185" s="145">
        <f t="shared" ca="1" si="252"/>
        <v>0</v>
      </c>
      <c r="KS185" s="145">
        <f t="shared" ca="1" si="252"/>
        <v>0</v>
      </c>
      <c r="KT185" s="145">
        <f t="shared" ca="1" si="252"/>
        <v>0</v>
      </c>
      <c r="KU185" s="145">
        <f t="shared" ca="1" si="252"/>
        <v>0</v>
      </c>
      <c r="KV185" s="145">
        <f t="shared" ca="1" si="252"/>
        <v>0</v>
      </c>
      <c r="KW185" s="145">
        <f t="shared" ca="1" si="252"/>
        <v>0</v>
      </c>
      <c r="KX185" s="145">
        <f t="shared" ca="1" si="252"/>
        <v>0</v>
      </c>
      <c r="KY185" s="145">
        <f t="shared" ca="1" si="252"/>
        <v>0</v>
      </c>
      <c r="KZ185" s="145">
        <f t="shared" ca="1" si="252"/>
        <v>0</v>
      </c>
      <c r="LA185" s="145">
        <f t="shared" ca="1" si="252"/>
        <v>0</v>
      </c>
      <c r="LB185" s="145">
        <f t="shared" ca="1" si="252"/>
        <v>0</v>
      </c>
      <c r="LC185" s="145">
        <f t="shared" ca="1" si="252"/>
        <v>0</v>
      </c>
      <c r="LD185" s="145">
        <f t="shared" ca="1" si="252"/>
        <v>0</v>
      </c>
      <c r="LE185" s="145">
        <f t="shared" ca="1" si="252"/>
        <v>0</v>
      </c>
      <c r="LF185" s="145">
        <f t="shared" ca="1" si="252"/>
        <v>0</v>
      </c>
      <c r="LG185" s="145">
        <f t="shared" ca="1" si="252"/>
        <v>0</v>
      </c>
      <c r="LH185" s="145">
        <f t="shared" ref="LH185:LR185" ca="1" si="253">(VLOOKUP($C185,$C$254:$LR$265,MATCH(LH$182,$C$253:$LR$253,0),FALSE)-VLOOKUP($C229,$C$278:$LR$289,MATCH(LH$226,$C$277:$LR$277,0),FALSE))/LH$250</f>
        <v>0</v>
      </c>
      <c r="LI185" s="145">
        <f t="shared" ca="1" si="253"/>
        <v>0</v>
      </c>
      <c r="LJ185" s="145">
        <f t="shared" ca="1" si="253"/>
        <v>0</v>
      </c>
      <c r="LK185" s="145">
        <f t="shared" ca="1" si="253"/>
        <v>0</v>
      </c>
      <c r="LL185" s="145">
        <f t="shared" ca="1" si="253"/>
        <v>0</v>
      </c>
      <c r="LM185" s="145">
        <f t="shared" ca="1" si="253"/>
        <v>0</v>
      </c>
      <c r="LN185" s="145">
        <f t="shared" ca="1" si="253"/>
        <v>0</v>
      </c>
      <c r="LO185" s="145">
        <f t="shared" ca="1" si="253"/>
        <v>0</v>
      </c>
      <c r="LP185" s="145">
        <f t="shared" ca="1" si="253"/>
        <v>0</v>
      </c>
      <c r="LQ185" s="145">
        <f t="shared" ca="1" si="253"/>
        <v>0</v>
      </c>
      <c r="LR185" s="145">
        <f t="shared" ca="1" si="253"/>
        <v>0</v>
      </c>
    </row>
    <row r="186" spans="2:357" hidden="1">
      <c r="B186" s="3"/>
      <c r="C186" s="22" t="str">
        <f t="shared" si="241"/>
        <v>AMV4træ</v>
      </c>
      <c r="D186" s="145">
        <f t="shared" ca="1" si="215"/>
        <v>0</v>
      </c>
      <c r="E186" s="145">
        <f t="shared" ca="1" si="215"/>
        <v>0</v>
      </c>
      <c r="F186" s="145">
        <f t="shared" ca="1" si="215"/>
        <v>0</v>
      </c>
      <c r="G186" s="258">
        <f t="shared" ca="1" si="215"/>
        <v>0</v>
      </c>
      <c r="H186" s="145">
        <f t="shared" ca="1" si="215"/>
        <v>0</v>
      </c>
      <c r="I186" s="258">
        <f t="shared" ca="1" si="215"/>
        <v>0.14547897691817602</v>
      </c>
      <c r="J186" s="145">
        <f t="shared" ref="J186:AC186" ca="1" si="254">(VLOOKUP($C186,$C$254:$AC$265,MATCH(J$182,$C$253:$AC$253,0),FALSE)-VLOOKUP($C230,$C$278:$AC$289,MATCH(J$226,$C$277:$AC$277,0),FALSE))/J$250</f>
        <v>0.16107843247299095</v>
      </c>
      <c r="K186" s="145">
        <f t="shared" ca="1" si="254"/>
        <v>0.17667785263184049</v>
      </c>
      <c r="L186" s="145">
        <f t="shared" ca="1" si="254"/>
        <v>0.19227723739484515</v>
      </c>
      <c r="M186" s="145">
        <f t="shared" ca="1" si="254"/>
        <v>0.20787658676212728</v>
      </c>
      <c r="N186" s="258">
        <f t="shared" ca="1" si="254"/>
        <v>0.22347590073380458</v>
      </c>
      <c r="O186" s="145">
        <f t="shared" ca="1" si="254"/>
        <v>0.19906810332197145</v>
      </c>
      <c r="P186" s="145">
        <f t="shared" ca="1" si="254"/>
        <v>0.1746597255294266</v>
      </c>
      <c r="Q186" s="145">
        <f t="shared" ca="1" si="254"/>
        <v>0.15025076733546783</v>
      </c>
      <c r="R186" s="145">
        <f t="shared" ca="1" si="254"/>
        <v>0.12584122871939368</v>
      </c>
      <c r="S186" s="258">
        <f t="shared" ca="1" si="254"/>
        <v>0.10143110966050012</v>
      </c>
      <c r="T186" s="145">
        <f t="shared" ca="1" si="254"/>
        <v>0.11003606780663398</v>
      </c>
      <c r="U186" s="145">
        <f t="shared" ca="1" si="254"/>
        <v>0.11003606780663398</v>
      </c>
      <c r="V186" s="145">
        <f t="shared" ca="1" si="254"/>
        <v>0.11003606780663398</v>
      </c>
      <c r="W186" s="145">
        <f t="shared" ca="1" si="254"/>
        <v>0.11003606780663398</v>
      </c>
      <c r="X186" s="258">
        <f t="shared" ca="1" si="254"/>
        <v>0.11003606780663398</v>
      </c>
      <c r="Y186" s="145">
        <f t="shared" ca="1" si="254"/>
        <v>9.5228950102137805E-2</v>
      </c>
      <c r="Z186" s="145">
        <f t="shared" ca="1" si="254"/>
        <v>8.0421476470795075E-2</v>
      </c>
      <c r="AA186" s="145">
        <f t="shared" ca="1" si="254"/>
        <v>6.5613646899772851E-2</v>
      </c>
      <c r="AB186" s="145">
        <f t="shared" ca="1" si="254"/>
        <v>5.080546137623726E-2</v>
      </c>
      <c r="AC186" s="258">
        <f t="shared" ca="1" si="254"/>
        <v>3.5996919887353415E-2</v>
      </c>
      <c r="AD186" s="3"/>
      <c r="AE186" s="145">
        <f t="shared" ca="1" si="230"/>
        <v>0</v>
      </c>
      <c r="AF186" s="145">
        <f t="shared" ref="AF186:AT186" ca="1" si="255">(VLOOKUP($C186,$C$254:$LR$265,MATCH(AF$182,$C$253:$LR$253,0),FALSE)-VLOOKUP($C230,$C$278:$LR$289,MATCH(AF$226,$C$277:$LR$277,0),FALSE))/AF$250</f>
        <v>0</v>
      </c>
      <c r="AG186" s="145">
        <f t="shared" ca="1" si="255"/>
        <v>0</v>
      </c>
      <c r="AH186" s="145">
        <f t="shared" ca="1" si="255"/>
        <v>0</v>
      </c>
      <c r="AI186" s="145">
        <f t="shared" ca="1" si="255"/>
        <v>0</v>
      </c>
      <c r="AJ186" s="145">
        <f t="shared" ca="1" si="255"/>
        <v>0</v>
      </c>
      <c r="AK186" s="145">
        <f t="shared" ca="1" si="255"/>
        <v>0</v>
      </c>
      <c r="AL186" s="145">
        <f t="shared" ca="1" si="255"/>
        <v>0</v>
      </c>
      <c r="AM186" s="145">
        <f t="shared" ca="1" si="255"/>
        <v>0</v>
      </c>
      <c r="AN186" s="145">
        <f t="shared" ca="1" si="255"/>
        <v>0</v>
      </c>
      <c r="AO186" s="145">
        <f t="shared" ca="1" si="255"/>
        <v>0</v>
      </c>
      <c r="AP186" s="145">
        <f t="shared" ca="1" si="255"/>
        <v>0</v>
      </c>
      <c r="AQ186" s="145">
        <f t="shared" ca="1" si="255"/>
        <v>0</v>
      </c>
      <c r="AR186" s="145">
        <f t="shared" ca="1" si="255"/>
        <v>0</v>
      </c>
      <c r="AS186" s="145">
        <f t="shared" ca="1" si="255"/>
        <v>0</v>
      </c>
      <c r="AT186" s="145">
        <f t="shared" ca="1" si="255"/>
        <v>0</v>
      </c>
      <c r="AU186" s="145">
        <f t="shared" ref="AU186:BZ186" ca="1" si="256">(VLOOKUP($C186,$C$254:$LR$265,MATCH(AU$182,$C$253:$LR$253,0),FALSE)-VLOOKUP($C230,$C$278:$LR$289,MATCH(AU$226,$C$277:$LR$277,0),FALSE))/AU$250</f>
        <v>0</v>
      </c>
      <c r="AV186" s="145">
        <f t="shared" ca="1" si="256"/>
        <v>0</v>
      </c>
      <c r="AW186" s="145">
        <f t="shared" ca="1" si="256"/>
        <v>0</v>
      </c>
      <c r="AX186" s="145">
        <f t="shared" ca="1" si="256"/>
        <v>0</v>
      </c>
      <c r="AY186" s="145">
        <f t="shared" ca="1" si="256"/>
        <v>0</v>
      </c>
      <c r="AZ186" s="145">
        <f t="shared" ca="1" si="256"/>
        <v>0</v>
      </c>
      <c r="BA186" s="145">
        <f t="shared" ca="1" si="256"/>
        <v>0</v>
      </c>
      <c r="BB186" s="145">
        <f t="shared" ca="1" si="256"/>
        <v>0</v>
      </c>
      <c r="BC186" s="145">
        <f t="shared" ca="1" si="256"/>
        <v>0</v>
      </c>
      <c r="BD186" s="145">
        <f t="shared" ca="1" si="256"/>
        <v>0</v>
      </c>
      <c r="BE186" s="145">
        <f t="shared" ca="1" si="256"/>
        <v>0</v>
      </c>
      <c r="BF186" s="145">
        <f t="shared" ca="1" si="256"/>
        <v>0</v>
      </c>
      <c r="BG186" s="145">
        <f t="shared" ca="1" si="256"/>
        <v>0</v>
      </c>
      <c r="BH186" s="145">
        <f t="shared" ca="1" si="256"/>
        <v>0</v>
      </c>
      <c r="BI186" s="145">
        <f t="shared" ca="1" si="256"/>
        <v>0</v>
      </c>
      <c r="BJ186" s="145">
        <f t="shared" ca="1" si="256"/>
        <v>0</v>
      </c>
      <c r="BK186" s="145">
        <f t="shared" ca="1" si="256"/>
        <v>0</v>
      </c>
      <c r="BL186" s="145">
        <f t="shared" ca="1" si="256"/>
        <v>0</v>
      </c>
      <c r="BM186" s="145">
        <f t="shared" ca="1" si="256"/>
        <v>0</v>
      </c>
      <c r="BN186" s="145">
        <f t="shared" ca="1" si="256"/>
        <v>0</v>
      </c>
      <c r="BO186" s="145">
        <f t="shared" ca="1" si="256"/>
        <v>0</v>
      </c>
      <c r="BP186" s="145">
        <f t="shared" ca="1" si="256"/>
        <v>0</v>
      </c>
      <c r="BQ186" s="145">
        <f t="shared" ca="1" si="256"/>
        <v>0</v>
      </c>
      <c r="BR186" s="145">
        <f t="shared" ca="1" si="256"/>
        <v>0</v>
      </c>
      <c r="BS186" s="145">
        <f t="shared" ca="1" si="256"/>
        <v>0</v>
      </c>
      <c r="BT186" s="145">
        <f t="shared" ca="1" si="256"/>
        <v>0</v>
      </c>
      <c r="BU186" s="145">
        <f t="shared" ca="1" si="256"/>
        <v>0</v>
      </c>
      <c r="BV186" s="145">
        <f t="shared" ca="1" si="256"/>
        <v>0</v>
      </c>
      <c r="BW186" s="145">
        <f t="shared" ca="1" si="256"/>
        <v>0</v>
      </c>
      <c r="BX186" s="145">
        <f t="shared" ca="1" si="256"/>
        <v>0</v>
      </c>
      <c r="BY186" s="145">
        <f t="shared" ca="1" si="256"/>
        <v>0</v>
      </c>
      <c r="BZ186" s="145">
        <f t="shared" ca="1" si="256"/>
        <v>0</v>
      </c>
      <c r="CA186" s="145">
        <f t="shared" ref="CA186:DF186" ca="1" si="257">(VLOOKUP($C186,$C$254:$LR$265,MATCH(CA$182,$C$253:$LR$253,0),FALSE)-VLOOKUP($C230,$C$278:$LR$289,MATCH(CA$226,$C$277:$LR$277,0),FALSE))/CA$250</f>
        <v>-0.42385661433650373</v>
      </c>
      <c r="CB186" s="145">
        <f t="shared" ca="1" si="257"/>
        <v>-5.8197241717301666E-2</v>
      </c>
      <c r="CC186" s="145">
        <f t="shared" ca="1" si="257"/>
        <v>-2.8606372770853287E-3</v>
      </c>
      <c r="CD186" s="145">
        <f t="shared" ca="1" si="257"/>
        <v>0.27240152312820626</v>
      </c>
      <c r="CE186" s="145">
        <f t="shared" ca="1" si="257"/>
        <v>-5.4200010852669067E-2</v>
      </c>
      <c r="CF186" s="145">
        <f t="shared" ca="1" si="257"/>
        <v>0.71293018912118011</v>
      </c>
      <c r="CG186" s="145">
        <f t="shared" ca="1" si="257"/>
        <v>1.0593005712720667</v>
      </c>
      <c r="CH186" s="145">
        <f t="shared" ca="1" si="257"/>
        <v>0</v>
      </c>
      <c r="CI186" s="145">
        <f t="shared" ca="1" si="257"/>
        <v>0</v>
      </c>
      <c r="CJ186" s="145">
        <f t="shared" ca="1" si="257"/>
        <v>0.3018980793403846</v>
      </c>
      <c r="CK186" s="145">
        <f t="shared" ca="1" si="257"/>
        <v>-1.7272701404192795E-2</v>
      </c>
      <c r="CL186" s="145">
        <f t="shared" ca="1" si="257"/>
        <v>-0.18466938925617096</v>
      </c>
      <c r="CM186" s="145">
        <f t="shared" ca="1" si="257"/>
        <v>-0.36817941155507217</v>
      </c>
      <c r="CN186" s="145">
        <f t="shared" ca="1" si="257"/>
        <v>-5.6576327722981212E-2</v>
      </c>
      <c r="CO186" s="145">
        <f t="shared" ca="1" si="257"/>
        <v>-3.0998022517418804E-3</v>
      </c>
      <c r="CP186" s="145">
        <f t="shared" ca="1" si="257"/>
        <v>0.26326708414822986</v>
      </c>
      <c r="CQ186" s="145">
        <f t="shared" ca="1" si="257"/>
        <v>7.2970109808261852E-2</v>
      </c>
      <c r="CR186" s="145">
        <f t="shared" ca="1" si="257"/>
        <v>0.74384344870174213</v>
      </c>
      <c r="CS186" s="145">
        <f t="shared" ca="1" si="257"/>
        <v>1.0855006491310286</v>
      </c>
      <c r="CT186" s="145">
        <f t="shared" ca="1" si="257"/>
        <v>0</v>
      </c>
      <c r="CU186" s="145">
        <f t="shared" ca="1" si="257"/>
        <v>0</v>
      </c>
      <c r="CV186" s="145">
        <f t="shared" ca="1" si="257"/>
        <v>0.2927401458400376</v>
      </c>
      <c r="CW186" s="145">
        <f t="shared" ca="1" si="257"/>
        <v>-3.3986772332654784E-2</v>
      </c>
      <c r="CX186" s="145">
        <f t="shared" ca="1" si="257"/>
        <v>-0.16784632248333112</v>
      </c>
      <c r="CY186" s="145">
        <f t="shared" ca="1" si="257"/>
        <v>-0.31242974950469421</v>
      </c>
      <c r="CZ186" s="145">
        <f t="shared" ca="1" si="257"/>
        <v>-5.495666058362618E-2</v>
      </c>
      <c r="DA186" s="145">
        <f t="shared" ca="1" si="257"/>
        <v>-3.3428919119657115E-3</v>
      </c>
      <c r="DB186" s="145">
        <f t="shared" ca="1" si="257"/>
        <v>0.25421808636388615</v>
      </c>
      <c r="DC186" s="145">
        <f t="shared" ca="1" si="257"/>
        <v>0.19157896051424281</v>
      </c>
      <c r="DD186" s="145">
        <f t="shared" ca="1" si="257"/>
        <v>0.77625761375613345</v>
      </c>
      <c r="DE186" s="145">
        <f t="shared" ca="1" si="257"/>
        <v>1.1125146999494047</v>
      </c>
      <c r="DF186" s="145">
        <f t="shared" ca="1" si="257"/>
        <v>0</v>
      </c>
      <c r="DG186" s="145">
        <f t="shared" ref="DG186:EL186" ca="1" si="258">(VLOOKUP($C186,$C$254:$LR$265,MATCH(DG$182,$C$253:$LR$253,0),FALSE)-VLOOKUP($C230,$C$278:$LR$289,MATCH(DG$226,$C$277:$LR$277,0),FALSE))/DG$250</f>
        <v>0</v>
      </c>
      <c r="DH186" s="145">
        <f t="shared" ca="1" si="258"/>
        <v>0.28360973470452644</v>
      </c>
      <c r="DI186" s="145">
        <f t="shared" ca="1" si="258"/>
        <v>-5.0863267878650677E-2</v>
      </c>
      <c r="DJ186" s="145">
        <f t="shared" ca="1" si="258"/>
        <v>-0.15113071607145273</v>
      </c>
      <c r="DK186" s="145">
        <f t="shared" ca="1" si="258"/>
        <v>-0.25660748664365235</v>
      </c>
      <c r="DL186" s="145">
        <f t="shared" ca="1" si="258"/>
        <v>-5.333823886111061E-2</v>
      </c>
      <c r="DM186" s="145">
        <f t="shared" ca="1" si="258"/>
        <v>-3.5900036628109472E-3</v>
      </c>
      <c r="DN186" s="145">
        <f t="shared" ca="1" si="258"/>
        <v>0.24525333656318249</v>
      </c>
      <c r="DO186" s="145">
        <f t="shared" ca="1" si="258"/>
        <v>0.3024629230291373</v>
      </c>
      <c r="DP186" s="145">
        <f t="shared" ca="1" si="258"/>
        <v>0.81028471218280418</v>
      </c>
      <c r="DQ186" s="145">
        <f t="shared" ca="1" si="258"/>
        <v>1.1403812545086882</v>
      </c>
      <c r="DR186" s="145">
        <f t="shared" ca="1" si="258"/>
        <v>0</v>
      </c>
      <c r="DS186" s="145">
        <f t="shared" ca="1" si="258"/>
        <v>0</v>
      </c>
      <c r="DT186" s="145">
        <f t="shared" ca="1" si="258"/>
        <v>0.27450672205043436</v>
      </c>
      <c r="DU186" s="145">
        <f t="shared" ca="1" si="258"/>
        <v>-6.7904567226389781E-2</v>
      </c>
      <c r="DV186" s="145">
        <f t="shared" ca="1" si="258"/>
        <v>-0.13452154366500854</v>
      </c>
      <c r="DW186" s="145">
        <f t="shared" ca="1" si="258"/>
        <v>-0.20071248106134937</v>
      </c>
      <c r="DX186" s="145">
        <f t="shared" ca="1" si="258"/>
        <v>-5.1721061119523931E-2</v>
      </c>
      <c r="DY186" s="145">
        <f t="shared" ca="1" si="258"/>
        <v>-3.8412381594911419E-3</v>
      </c>
      <c r="DZ186" s="145">
        <f t="shared" ca="1" si="258"/>
        <v>0.23637166364926473</v>
      </c>
      <c r="EA186" s="145">
        <f t="shared" ca="1" si="258"/>
        <v>0.4063528694033508</v>
      </c>
      <c r="EB186" s="145">
        <f t="shared" ca="1" si="258"/>
        <v>0.8460482053945283</v>
      </c>
      <c r="EC186" s="145">
        <f t="shared" ca="1" si="258"/>
        <v>1.1691413144707499</v>
      </c>
      <c r="ED186" s="145">
        <f t="shared" ca="1" si="258"/>
        <v>0</v>
      </c>
      <c r="EE186" s="145">
        <f t="shared" ca="1" si="258"/>
        <v>0</v>
      </c>
      <c r="EF186" s="145">
        <f t="shared" ca="1" si="258"/>
        <v>0.26543098473673349</v>
      </c>
      <c r="EG186" s="145">
        <f t="shared" ca="1" si="258"/>
        <v>-8.5113096254901974E-2</v>
      </c>
      <c r="EH186" s="145">
        <f t="shared" ca="1" si="258"/>
        <v>-0.11801779193731697</v>
      </c>
      <c r="EI186" s="145">
        <f t="shared" ca="1" si="258"/>
        <v>-0.14474459047709054</v>
      </c>
      <c r="EJ186" s="145">
        <f t="shared" ca="1" si="258"/>
        <v>-5.0105125925159616E-2</v>
      </c>
      <c r="EK186" s="145">
        <f t="shared" ca="1" si="258"/>
        <v>-4.0966994440814527E-3</v>
      </c>
      <c r="EL186" s="145">
        <f t="shared" ca="1" si="258"/>
        <v>0.22757191813042169</v>
      </c>
      <c r="EM186" s="145">
        <f t="shared" ref="EM186:FC186" ca="1" si="259">(VLOOKUP($C186,$C$254:$LR$265,MATCH(EM$182,$C$253:$LR$253,0),FALSE)-VLOOKUP($C230,$C$278:$LR$289,MATCH(EM$226,$C$277:$LR$277,0),FALSE))/EM$250</f>
        <v>0.50389029089446224</v>
      </c>
      <c r="EN186" s="145">
        <f t="shared" ca="1" si="259"/>
        <v>0.88368448513329789</v>
      </c>
      <c r="EO186" s="145">
        <f t="shared" ca="1" si="259"/>
        <v>1.1988385536689552</v>
      </c>
      <c r="EP186" s="145">
        <f t="shared" ca="1" si="259"/>
        <v>0</v>
      </c>
      <c r="EQ186" s="145">
        <f t="shared" ca="1" si="259"/>
        <v>0</v>
      </c>
      <c r="ER186" s="145">
        <f t="shared" ca="1" si="259"/>
        <v>0.25638240035922205</v>
      </c>
      <c r="ES186" s="145">
        <f t="shared" ca="1" si="259"/>
        <v>-0.10249132868925456</v>
      </c>
      <c r="ET186" s="145">
        <f t="shared" ca="1" si="259"/>
        <v>-0.10161846038443564</v>
      </c>
      <c r="EU186" s="145">
        <f t="shared" ca="1" si="259"/>
        <v>-0.24487608646414419</v>
      </c>
      <c r="EV186" s="145">
        <f t="shared" ca="1" si="259"/>
        <v>-0.11657964979361521</v>
      </c>
      <c r="EW186" s="145">
        <f t="shared" ca="1" si="259"/>
        <v>-1.534638572229996E-2</v>
      </c>
      <c r="EX186" s="145">
        <f t="shared" ca="1" si="259"/>
        <v>0.17879221787146801</v>
      </c>
      <c r="EY186" s="145">
        <f t="shared" ca="1" si="259"/>
        <v>0.50143412017353106</v>
      </c>
      <c r="EZ186" s="145">
        <f t="shared" ca="1" si="259"/>
        <v>0.81861932304969842</v>
      </c>
      <c r="FA186" s="145">
        <f t="shared" ca="1" si="259"/>
        <v>1.1430712960081446</v>
      </c>
      <c r="FB186" s="145">
        <f t="shared" ca="1" si="259"/>
        <v>1.7875168759802603E-2</v>
      </c>
      <c r="FC186" s="145">
        <f t="shared" ca="1" si="259"/>
        <v>0</v>
      </c>
      <c r="FD186" s="145">
        <f t="shared" ref="FD186:GI186" ca="1" si="260">(VLOOKUP($C186,$C$254:$LR$265,MATCH(FD$182,$C$253:$LR$253,0),FALSE)-VLOOKUP($C230,$C$278:$LR$289,MATCH(FD$226,$C$277:$LR$277,0),FALSE))/FD$250</f>
        <v>0.27936912815593801</v>
      </c>
      <c r="FE186" s="145">
        <f t="shared" ca="1" si="260"/>
        <v>-8.3856962776123395E-2</v>
      </c>
      <c r="FF186" s="145">
        <f t="shared" ca="1" si="260"/>
        <v>-0.14830818249915931</v>
      </c>
      <c r="FG186" s="145">
        <f t="shared" ca="1" si="260"/>
        <v>-0.34583155093547352</v>
      </c>
      <c r="FH186" s="145">
        <f t="shared" ca="1" si="260"/>
        <v>-0.1823460221083206</v>
      </c>
      <c r="FI186" s="145">
        <f t="shared" ca="1" si="260"/>
        <v>-2.6285824518201936E-2</v>
      </c>
      <c r="FJ186" s="145">
        <f t="shared" ca="1" si="260"/>
        <v>0.12882920675847406</v>
      </c>
      <c r="FK186" s="145">
        <f t="shared" ca="1" si="260"/>
        <v>0.49893538758849615</v>
      </c>
      <c r="FL186" s="145">
        <f t="shared" ca="1" si="260"/>
        <v>0.75342285666390507</v>
      </c>
      <c r="FM186" s="145">
        <f t="shared" ca="1" si="260"/>
        <v>1.0916842343412398</v>
      </c>
      <c r="FN186" s="145">
        <f t="shared" ca="1" si="260"/>
        <v>3.7132745762166429E-2</v>
      </c>
      <c r="FO186" s="145">
        <f t="shared" ca="1" si="260"/>
        <v>0</v>
      </c>
      <c r="FP186" s="145">
        <f t="shared" ca="1" si="260"/>
        <v>0.3025200871157484</v>
      </c>
      <c r="FQ186" s="145">
        <f t="shared" ca="1" si="260"/>
        <v>-6.5454420116629983E-2</v>
      </c>
      <c r="FR186" s="145">
        <f t="shared" ca="1" si="260"/>
        <v>-0.1952201005204961</v>
      </c>
      <c r="FS186" s="145">
        <f t="shared" ca="1" si="260"/>
        <v>-0.44762119639690406</v>
      </c>
      <c r="FT186" s="145">
        <f t="shared" ca="1" si="260"/>
        <v>-0.2474154987977063</v>
      </c>
      <c r="FU186" s="145">
        <f t="shared" ca="1" si="260"/>
        <v>-3.6927675424553663E-2</v>
      </c>
      <c r="FV186" s="145">
        <f t="shared" ca="1" si="260"/>
        <v>7.7639298526976749E-2</v>
      </c>
      <c r="FW186" s="145">
        <f t="shared" ca="1" si="260"/>
        <v>0.49639297716752895</v>
      </c>
      <c r="FX186" s="145">
        <f t="shared" ca="1" si="260"/>
        <v>0.68809468810784036</v>
      </c>
      <c r="FY186" s="145">
        <f t="shared" ca="1" si="260"/>
        <v>1.0441808108958766</v>
      </c>
      <c r="FZ186" s="145">
        <f t="shared" ca="1" si="260"/>
        <v>5.7939548088245377E-2</v>
      </c>
      <c r="GA186" s="145">
        <f t="shared" ca="1" si="260"/>
        <v>0</v>
      </c>
      <c r="GB186" s="145">
        <f t="shared" ca="1" si="260"/>
        <v>0.32583704359959054</v>
      </c>
      <c r="GC186" s="145">
        <f t="shared" ca="1" si="260"/>
        <v>-4.7279401412738904E-2</v>
      </c>
      <c r="GD186" s="145">
        <f t="shared" ca="1" si="260"/>
        <v>-0.24235580437371179</v>
      </c>
      <c r="GE186" s="145">
        <f t="shared" ca="1" si="260"/>
        <v>-0.55025540482345159</v>
      </c>
      <c r="GF186" s="145">
        <f t="shared" ca="1" si="260"/>
        <v>-0.31179909849976106</v>
      </c>
      <c r="GG186" s="145">
        <f t="shared" ca="1" si="260"/>
        <v>-4.7283918513483077E-2</v>
      </c>
      <c r="GH186" s="145">
        <f t="shared" ca="1" si="260"/>
        <v>2.5176739685107655E-2</v>
      </c>
      <c r="GI186" s="145">
        <f t="shared" ca="1" si="260"/>
        <v>0.49380573358043744</v>
      </c>
      <c r="GJ186" s="145">
        <f t="shared" ref="GJ186:HO186" ca="1" si="261">(VLOOKUP($C186,$C$254:$LR$265,MATCH(GJ$182,$C$253:$LR$253,0),FALSE)-VLOOKUP($C230,$C$278:$LR$289,MATCH(GJ$226,$C$277:$LR$277,0),FALSE))/GJ$250</f>
        <v>0.62263441790436036</v>
      </c>
      <c r="GK186" s="145">
        <f t="shared" ca="1" si="261"/>
        <v>1.0001367908405012</v>
      </c>
      <c r="GL186" s="145">
        <f t="shared" ca="1" si="261"/>
        <v>8.0490357732374215E-2</v>
      </c>
      <c r="GM186" s="145">
        <f t="shared" ca="1" si="261"/>
        <v>0</v>
      </c>
      <c r="GN186" s="145">
        <f t="shared" ca="1" si="261"/>
        <v>0.34932178938994923</v>
      </c>
      <c r="GO186" s="145">
        <f t="shared" ca="1" si="261"/>
        <v>-2.9327713023922276E-2</v>
      </c>
      <c r="GP186" s="145">
        <f t="shared" ca="1" si="261"/>
        <v>-0.28971689918931165</v>
      </c>
      <c r="GQ186" s="145">
        <f t="shared" ca="1" si="261"/>
        <v>-0.65374473118922316</v>
      </c>
      <c r="GR186" s="145">
        <f t="shared" ca="1" si="261"/>
        <v>-0.37550760878227085</v>
      </c>
      <c r="GS186" s="145">
        <f t="shared" ca="1" si="261"/>
        <v>-5.7365899325500361E-2</v>
      </c>
      <c r="GT186" s="145">
        <f t="shared" ca="1" si="261"/>
        <v>-2.860652688244698E-2</v>
      </c>
      <c r="GU186" s="145">
        <f t="shared" ca="1" si="261"/>
        <v>0.49117246038811802</v>
      </c>
      <c r="GV186" s="145">
        <f t="shared" ca="1" si="261"/>
        <v>0.55704164495909847</v>
      </c>
      <c r="GW186" s="145">
        <f t="shared" ca="1" si="261"/>
        <v>0.95918755771676267</v>
      </c>
      <c r="GX186" s="145">
        <f t="shared" ca="1" si="261"/>
        <v>0.10501403791832109</v>
      </c>
      <c r="GY186" s="145">
        <f t="shared" ca="1" si="261"/>
        <v>0</v>
      </c>
      <c r="GZ186" s="145">
        <f t="shared" ca="1" si="261"/>
        <v>0.37297614214983332</v>
      </c>
      <c r="HA186" s="145">
        <f t="shared" ca="1" si="261"/>
        <v>-1.1595263741240995E-2</v>
      </c>
      <c r="HB186" s="145">
        <f t="shared" ca="1" si="261"/>
        <v>-0.33730500548523445</v>
      </c>
      <c r="HC186" s="145">
        <f t="shared" ca="1" si="261"/>
        <v>0</v>
      </c>
      <c r="HD186" s="145">
        <f t="shared" ca="1" si="261"/>
        <v>-0.13348272094135649</v>
      </c>
      <c r="HE186" s="145">
        <f t="shared" ca="1" si="261"/>
        <v>-0.23587137150575119</v>
      </c>
      <c r="HF186" s="145">
        <f t="shared" ca="1" si="261"/>
        <v>-0.53461124975389052</v>
      </c>
      <c r="HG186" s="145">
        <f t="shared" ca="1" si="261"/>
        <v>0.78173059479552354</v>
      </c>
      <c r="HH186" s="145">
        <f t="shared" ca="1" si="261"/>
        <v>0.60452110506246937</v>
      </c>
      <c r="HI186" s="145">
        <f t="shared" ca="1" si="261"/>
        <v>0.90119778426496611</v>
      </c>
      <c r="HJ186" s="145">
        <f t="shared" ca="1" si="261"/>
        <v>0.11276320204210645</v>
      </c>
      <c r="HK186" s="145">
        <f t="shared" ca="1" si="261"/>
        <v>0</v>
      </c>
      <c r="HL186" s="145">
        <f t="shared" ca="1" si="261"/>
        <v>4.5703483936092429E-2</v>
      </c>
      <c r="HM186" s="145">
        <f t="shared" ca="1" si="261"/>
        <v>-3.3996759933573067E-2</v>
      </c>
      <c r="HN186" s="145">
        <f t="shared" ca="1" si="261"/>
        <v>-0.26115035357751315</v>
      </c>
      <c r="HO186" s="145">
        <f t="shared" ca="1" si="261"/>
        <v>0</v>
      </c>
      <c r="HP186" s="145">
        <f t="shared" ref="HP186:IU186" ca="1" si="262">(VLOOKUP($C186,$C$254:$LR$265,MATCH(HP$182,$C$253:$LR$253,0),FALSE)-VLOOKUP($C230,$C$278:$LR$289,MATCH(HP$226,$C$277:$LR$277,0),FALSE))/HP$250</f>
        <v>-0.13348272094135649</v>
      </c>
      <c r="HQ186" s="145">
        <f t="shared" ca="1" si="262"/>
        <v>-0.23587137150575119</v>
      </c>
      <c r="HR186" s="145">
        <f t="shared" ca="1" si="262"/>
        <v>-0.53461124975389052</v>
      </c>
      <c r="HS186" s="145">
        <f t="shared" ca="1" si="262"/>
        <v>0.78173059479552354</v>
      </c>
      <c r="HT186" s="145">
        <f t="shared" ca="1" si="262"/>
        <v>0.60452110506246937</v>
      </c>
      <c r="HU186" s="145">
        <f t="shared" ca="1" si="262"/>
        <v>0.90119778426496611</v>
      </c>
      <c r="HV186" s="145">
        <f t="shared" ca="1" si="262"/>
        <v>0.11276320204210645</v>
      </c>
      <c r="HW186" s="145">
        <f t="shared" ca="1" si="262"/>
        <v>0</v>
      </c>
      <c r="HX186" s="145">
        <f t="shared" ca="1" si="262"/>
        <v>4.5703483936092429E-2</v>
      </c>
      <c r="HY186" s="145">
        <f t="shared" ca="1" si="262"/>
        <v>-3.3996759933573067E-2</v>
      </c>
      <c r="HZ186" s="145">
        <f t="shared" ca="1" si="262"/>
        <v>-0.26115035357751315</v>
      </c>
      <c r="IA186" s="145">
        <f t="shared" ca="1" si="262"/>
        <v>0</v>
      </c>
      <c r="IB186" s="145">
        <f t="shared" ca="1" si="262"/>
        <v>-0.13348272094135649</v>
      </c>
      <c r="IC186" s="145">
        <f t="shared" ca="1" si="262"/>
        <v>-0.23587137150575119</v>
      </c>
      <c r="ID186" s="145">
        <f t="shared" ca="1" si="262"/>
        <v>-0.53461124975389052</v>
      </c>
      <c r="IE186" s="145">
        <f t="shared" ca="1" si="262"/>
        <v>0.78173059479552354</v>
      </c>
      <c r="IF186" s="145">
        <f t="shared" ca="1" si="262"/>
        <v>0.60452110506246937</v>
      </c>
      <c r="IG186" s="145">
        <f t="shared" ca="1" si="262"/>
        <v>0.90119778426496611</v>
      </c>
      <c r="IH186" s="145">
        <f t="shared" ca="1" si="262"/>
        <v>0.11276320204210645</v>
      </c>
      <c r="II186" s="145">
        <f t="shared" ca="1" si="262"/>
        <v>0</v>
      </c>
      <c r="IJ186" s="145">
        <f t="shared" ca="1" si="262"/>
        <v>4.5703483936092429E-2</v>
      </c>
      <c r="IK186" s="145">
        <f t="shared" ca="1" si="262"/>
        <v>-3.3996759933573067E-2</v>
      </c>
      <c r="IL186" s="145">
        <f t="shared" ca="1" si="262"/>
        <v>-0.26115035357751315</v>
      </c>
      <c r="IM186" s="145">
        <f t="shared" ca="1" si="262"/>
        <v>0</v>
      </c>
      <c r="IN186" s="145">
        <f t="shared" ca="1" si="262"/>
        <v>-0.13348272094135649</v>
      </c>
      <c r="IO186" s="145">
        <f t="shared" ca="1" si="262"/>
        <v>-0.23587137150575119</v>
      </c>
      <c r="IP186" s="145">
        <f t="shared" ca="1" si="262"/>
        <v>-0.53461124975389052</v>
      </c>
      <c r="IQ186" s="145">
        <f t="shared" ca="1" si="262"/>
        <v>0.78173059479552354</v>
      </c>
      <c r="IR186" s="145">
        <f t="shared" ca="1" si="262"/>
        <v>0.60452110506246937</v>
      </c>
      <c r="IS186" s="145">
        <f t="shared" ca="1" si="262"/>
        <v>0.90119778426496611</v>
      </c>
      <c r="IT186" s="145">
        <f t="shared" ca="1" si="262"/>
        <v>0.11276320204210645</v>
      </c>
      <c r="IU186" s="145">
        <f t="shared" ca="1" si="262"/>
        <v>0</v>
      </c>
      <c r="IV186" s="145">
        <f t="shared" ref="IV186:KA186" ca="1" si="263">(VLOOKUP($C186,$C$254:$LR$265,MATCH(IV$182,$C$253:$LR$253,0),FALSE)-VLOOKUP($C230,$C$278:$LR$289,MATCH(IV$226,$C$277:$LR$277,0),FALSE))/IV$250</f>
        <v>4.5703483936092429E-2</v>
      </c>
      <c r="IW186" s="145">
        <f t="shared" ca="1" si="263"/>
        <v>-3.3996759933573067E-2</v>
      </c>
      <c r="IX186" s="145">
        <f t="shared" ca="1" si="263"/>
        <v>-0.26115035357751315</v>
      </c>
      <c r="IY186" s="145">
        <f t="shared" ca="1" si="263"/>
        <v>0</v>
      </c>
      <c r="IZ186" s="145">
        <f t="shared" ca="1" si="263"/>
        <v>-0.13348272094135649</v>
      </c>
      <c r="JA186" s="145">
        <f t="shared" ca="1" si="263"/>
        <v>-0.23587137150575119</v>
      </c>
      <c r="JB186" s="145">
        <f t="shared" ca="1" si="263"/>
        <v>-0.53461124975389052</v>
      </c>
      <c r="JC186" s="145">
        <f t="shared" ca="1" si="263"/>
        <v>0.78173059479552354</v>
      </c>
      <c r="JD186" s="145">
        <f t="shared" ca="1" si="263"/>
        <v>0.60452110506246937</v>
      </c>
      <c r="JE186" s="145">
        <f t="shared" ca="1" si="263"/>
        <v>0.90119778426496611</v>
      </c>
      <c r="JF186" s="145">
        <f t="shared" ca="1" si="263"/>
        <v>0.11276320204210645</v>
      </c>
      <c r="JG186" s="145">
        <f t="shared" ca="1" si="263"/>
        <v>0</v>
      </c>
      <c r="JH186" s="145">
        <f t="shared" ca="1" si="263"/>
        <v>4.5703483936092429E-2</v>
      </c>
      <c r="JI186" s="145">
        <f t="shared" ca="1" si="263"/>
        <v>-3.3996759933573067E-2</v>
      </c>
      <c r="JJ186" s="145">
        <f t="shared" ca="1" si="263"/>
        <v>-0.26115035357751315</v>
      </c>
      <c r="JK186" s="145">
        <f t="shared" ca="1" si="263"/>
        <v>0</v>
      </c>
      <c r="JL186" s="145">
        <f t="shared" ca="1" si="263"/>
        <v>-0.17282857657171097</v>
      </c>
      <c r="JM186" s="145">
        <f t="shared" ca="1" si="263"/>
        <v>-0.22945193568685052</v>
      </c>
      <c r="JN186" s="145">
        <f t="shared" ca="1" si="263"/>
        <v>-0.52118464666621134</v>
      </c>
      <c r="JO186" s="145">
        <f t="shared" ca="1" si="263"/>
        <v>0.70625769207243927</v>
      </c>
      <c r="JP186" s="145">
        <f t="shared" ca="1" si="263"/>
        <v>0.58702601156749024</v>
      </c>
      <c r="JQ186" s="145">
        <f t="shared" ca="1" si="263"/>
        <v>0.89583290723259135</v>
      </c>
      <c r="JR186" s="145">
        <f t="shared" ca="1" si="263"/>
        <v>0.10665329006859506</v>
      </c>
      <c r="JS186" s="145">
        <f t="shared" ca="1" si="263"/>
        <v>0</v>
      </c>
      <c r="JT186" s="145">
        <f t="shared" ca="1" si="263"/>
        <v>9.8654835697761997E-2</v>
      </c>
      <c r="JU186" s="145">
        <f t="shared" ca="1" si="263"/>
        <v>-0.21671251643470671</v>
      </c>
      <c r="JV186" s="145">
        <f t="shared" ca="1" si="263"/>
        <v>-0.22410387691076292</v>
      </c>
      <c r="JW186" s="145">
        <f t="shared" ca="1" si="263"/>
        <v>0</v>
      </c>
      <c r="JX186" s="145">
        <f t="shared" ca="1" si="263"/>
        <v>-0.21294561676436879</v>
      </c>
      <c r="JY186" s="145">
        <f t="shared" ca="1" si="263"/>
        <v>-0.22299584413485221</v>
      </c>
      <c r="JZ186" s="145">
        <f t="shared" ca="1" si="263"/>
        <v>-0.50711132554251059</v>
      </c>
      <c r="KA186" s="145">
        <f t="shared" ca="1" si="263"/>
        <v>0.63767895681791553</v>
      </c>
      <c r="KB186" s="145">
        <f t="shared" ref="KB186:LG186" ca="1" si="264">(VLOOKUP($C186,$C$254:$LR$265,MATCH(KB$182,$C$253:$LR$253,0),FALSE)-VLOOKUP($C230,$C$278:$LR$289,MATCH(KB$226,$C$277:$LR$277,0),FALSE))/KB$250</f>
        <v>0.56840077850112114</v>
      </c>
      <c r="KC186" s="145">
        <f t="shared" ca="1" si="264"/>
        <v>0.89056937828521021</v>
      </c>
      <c r="KD186" s="145">
        <f t="shared" ca="1" si="264"/>
        <v>0.1004998451945482</v>
      </c>
      <c r="KE186" s="145">
        <f t="shared" ca="1" si="264"/>
        <v>0</v>
      </c>
      <c r="KF186" s="145">
        <f t="shared" ca="1" si="264"/>
        <v>0.15346515821941908</v>
      </c>
      <c r="KG186" s="145">
        <f t="shared" ca="1" si="264"/>
        <v>-0.39562502747493583</v>
      </c>
      <c r="KH186" s="145">
        <f t="shared" ca="1" si="264"/>
        <v>-0.18756564311937637</v>
      </c>
      <c r="KI186" s="145">
        <f t="shared" ca="1" si="264"/>
        <v>0</v>
      </c>
      <c r="KJ186" s="145">
        <f t="shared" ca="1" si="264"/>
        <v>-0.25385673891187654</v>
      </c>
      <c r="KK186" s="145">
        <f t="shared" ca="1" si="264"/>
        <v>-0.21650278198798878</v>
      </c>
      <c r="KL186" s="145">
        <f t="shared" ca="1" si="264"/>
        <v>-0.49234340768009505</v>
      </c>
      <c r="KM186" s="145">
        <f t="shared" ca="1" si="264"/>
        <v>0.57509101435049381</v>
      </c>
      <c r="KN186" s="145">
        <f t="shared" ca="1" si="264"/>
        <v>0.54853224458201089</v>
      </c>
      <c r="KO186" s="145">
        <f t="shared" ca="1" si="264"/>
        <v>0.8854043524396823</v>
      </c>
      <c r="KP186" s="145">
        <f t="shared" ca="1" si="264"/>
        <v>9.43024005010768E-2</v>
      </c>
      <c r="KQ186" s="145">
        <f t="shared" ca="1" si="264"/>
        <v>0</v>
      </c>
      <c r="KR186" s="145">
        <f t="shared" ca="1" si="264"/>
        <v>0.21023409533913159</v>
      </c>
      <c r="KS186" s="145">
        <f t="shared" ca="1" si="264"/>
        <v>-0.57085181727729994</v>
      </c>
      <c r="KT186" s="145">
        <f t="shared" ca="1" si="264"/>
        <v>-0.15152526453532514</v>
      </c>
      <c r="KU186" s="145">
        <f t="shared" ca="1" si="264"/>
        <v>0</v>
      </c>
      <c r="KV186" s="145">
        <f t="shared" ca="1" si="264"/>
        <v>-0.29558575593581532</v>
      </c>
      <c r="KW186" s="145">
        <f t="shared" ca="1" si="264"/>
        <v>-0.20997243076804945</v>
      </c>
      <c r="KX186" s="145">
        <f t="shared" ca="1" si="264"/>
        <v>-0.47682816863306166</v>
      </c>
      <c r="KY186" s="145">
        <f t="shared" ca="1" si="264"/>
        <v>0.51774171586882101</v>
      </c>
      <c r="KZ186" s="145">
        <f t="shared" ca="1" si="264"/>
        <v>0.52729161902656796</v>
      </c>
      <c r="LA186" s="145">
        <f t="shared" ca="1" si="264"/>
        <v>0.88033509020928802</v>
      </c>
      <c r="LB186" s="145">
        <f t="shared" ca="1" si="264"/>
        <v>8.806048236798511E-2</v>
      </c>
      <c r="LC186" s="145">
        <f t="shared" ca="1" si="264"/>
        <v>0</v>
      </c>
      <c r="LD186" s="145">
        <f t="shared" ca="1" si="264"/>
        <v>0.26906854187751134</v>
      </c>
      <c r="LE186" s="145">
        <f t="shared" ca="1" si="264"/>
        <v>-0.74250561727199693</v>
      </c>
      <c r="LF186" s="145">
        <f t="shared" ca="1" si="264"/>
        <v>-0.11597263465141187</v>
      </c>
      <c r="LG186" s="145">
        <f t="shared" ca="1" si="264"/>
        <v>0</v>
      </c>
      <c r="LH186" s="145">
        <f t="shared" ref="LH186:LR186" ca="1" si="265">(VLOOKUP($C186,$C$254:$LR$265,MATCH(LH$182,$C$253:$LR$253,0),FALSE)-VLOOKUP($C230,$C$278:$LR$289,MATCH(LH$226,$C$277:$LR$277,0),FALSE))/LH$250</f>
        <v>-0.33815744250694629</v>
      </c>
      <c r="LI186" s="145">
        <f t="shared" ca="1" si="265"/>
        <v>-0.20340446832830897</v>
      </c>
      <c r="LJ186" s="145">
        <f t="shared" ca="1" si="265"/>
        <v>-0.4605074092589429</v>
      </c>
      <c r="LK186" s="145">
        <f t="shared" ca="1" si="265"/>
        <v>0.46499976535772453</v>
      </c>
      <c r="LL186" s="145">
        <f t="shared" ca="1" si="265"/>
        <v>0.50453168666787207</v>
      </c>
      <c r="LM186" s="145">
        <f t="shared" ca="1" si="265"/>
        <v>0.87535895275868225</v>
      </c>
      <c r="LN186" s="145">
        <f t="shared" ca="1" si="265"/>
        <v>8.1773610353114715E-2</v>
      </c>
      <c r="LO186" s="145">
        <f t="shared" ca="1" si="265"/>
        <v>0</v>
      </c>
      <c r="LP186" s="145">
        <f t="shared" ca="1" si="265"/>
        <v>0.33008331541734232</v>
      </c>
      <c r="LQ186" s="145">
        <f t="shared" ca="1" si="265"/>
        <v>-0.91069460795115142</v>
      </c>
      <c r="LR186" s="145">
        <f t="shared" ca="1" si="265"/>
        <v>-8.0897918672571123E-2</v>
      </c>
    </row>
    <row r="187" spans="2:357" hidden="1">
      <c r="B187" s="3"/>
      <c r="C187" s="22" t="str">
        <f t="shared" si="241"/>
        <v>AMV4træBP</v>
      </c>
      <c r="D187" s="145">
        <f t="shared" ca="1" si="215"/>
        <v>0</v>
      </c>
      <c r="E187" s="145">
        <f t="shared" ca="1" si="215"/>
        <v>0</v>
      </c>
      <c r="F187" s="145">
        <f t="shared" ca="1" si="215"/>
        <v>0</v>
      </c>
      <c r="G187" s="258">
        <f t="shared" ca="1" si="215"/>
        <v>0</v>
      </c>
      <c r="H187" s="145">
        <f t="shared" ca="1" si="215"/>
        <v>0</v>
      </c>
      <c r="I187" s="258">
        <f t="shared" ca="1" si="215"/>
        <v>8.0784706189535774E-2</v>
      </c>
      <c r="J187" s="145">
        <f t="shared" ref="J187:AC187" ca="1" si="266">(VLOOKUP($C187,$C$254:$AC$265,MATCH(J$182,$C$253:$AC$253,0),FALSE)-VLOOKUP($C231,$C$278:$AC$289,MATCH(J$226,$C$277:$AC$277,0),FALSE))/J$250</f>
        <v>7.4319432961698975E-2</v>
      </c>
      <c r="K187" s="145">
        <f t="shared" ca="1" si="266"/>
        <v>6.7854174403898987E-2</v>
      </c>
      <c r="L187" s="145">
        <f t="shared" ca="1" si="266"/>
        <v>6.1388930516085904E-2</v>
      </c>
      <c r="M187" s="145">
        <f t="shared" ca="1" si="266"/>
        <v>5.4923701298210274E-2</v>
      </c>
      <c r="N187" s="258">
        <f t="shared" ca="1" si="266"/>
        <v>4.8458486750221637E-2</v>
      </c>
      <c r="O187" s="145">
        <f t="shared" ca="1" si="266"/>
        <v>7.5770536880121309E-2</v>
      </c>
      <c r="P187" s="145">
        <f t="shared" ca="1" si="266"/>
        <v>0.10308323644949556</v>
      </c>
      <c r="Q187" s="145">
        <f t="shared" ca="1" si="266"/>
        <v>0.13039658548150851</v>
      </c>
      <c r="R187" s="145">
        <f t="shared" ca="1" si="266"/>
        <v>0.15771058399932628</v>
      </c>
      <c r="S187" s="258">
        <f t="shared" ca="1" si="266"/>
        <v>0.18502523202611593</v>
      </c>
      <c r="T187" s="145">
        <f t="shared" ca="1" si="266"/>
        <v>0.14575190312555159</v>
      </c>
      <c r="U187" s="145">
        <f t="shared" ca="1" si="266"/>
        <v>0.14575190312555159</v>
      </c>
      <c r="V187" s="145">
        <f t="shared" ca="1" si="266"/>
        <v>0.14575190312555159</v>
      </c>
      <c r="W187" s="145">
        <f t="shared" ca="1" si="266"/>
        <v>0.14575190312555159</v>
      </c>
      <c r="X187" s="258">
        <f t="shared" ca="1" si="266"/>
        <v>0.14575190312555159</v>
      </c>
      <c r="Y187" s="145">
        <f t="shared" ca="1" si="266"/>
        <v>0.16854105338789557</v>
      </c>
      <c r="Z187" s="145">
        <f t="shared" ca="1" si="266"/>
        <v>0.19133075144559838</v>
      </c>
      <c r="AA187" s="145">
        <f t="shared" ca="1" si="266"/>
        <v>0.21412099731841225</v>
      </c>
      <c r="AB187" s="145">
        <f t="shared" ca="1" si="266"/>
        <v>0.23691179102609081</v>
      </c>
      <c r="AC187" s="258">
        <f t="shared" ca="1" si="266"/>
        <v>0.25970313258838779</v>
      </c>
      <c r="AD187" s="3"/>
      <c r="AE187" s="145">
        <f t="shared" ca="1" si="230"/>
        <v>0</v>
      </c>
      <c r="AF187" s="145">
        <f t="shared" ref="AF187:AT187" ca="1" si="267">(VLOOKUP($C187,$C$254:$LR$265,MATCH(AF$182,$C$253:$LR$253,0),FALSE)-VLOOKUP($C231,$C$278:$LR$289,MATCH(AF$226,$C$277:$LR$277,0),FALSE))/AF$250</f>
        <v>0</v>
      </c>
      <c r="AG187" s="145">
        <f t="shared" ca="1" si="267"/>
        <v>0</v>
      </c>
      <c r="AH187" s="145">
        <f t="shared" ca="1" si="267"/>
        <v>0</v>
      </c>
      <c r="AI187" s="145">
        <f t="shared" ca="1" si="267"/>
        <v>0</v>
      </c>
      <c r="AJ187" s="145">
        <f t="shared" ca="1" si="267"/>
        <v>0</v>
      </c>
      <c r="AK187" s="145">
        <f t="shared" ca="1" si="267"/>
        <v>0</v>
      </c>
      <c r="AL187" s="145">
        <f t="shared" ca="1" si="267"/>
        <v>0</v>
      </c>
      <c r="AM187" s="145">
        <f t="shared" ca="1" si="267"/>
        <v>0</v>
      </c>
      <c r="AN187" s="145">
        <f t="shared" ca="1" si="267"/>
        <v>0</v>
      </c>
      <c r="AO187" s="145">
        <f t="shared" ca="1" si="267"/>
        <v>0</v>
      </c>
      <c r="AP187" s="145">
        <f t="shared" ca="1" si="267"/>
        <v>0</v>
      </c>
      <c r="AQ187" s="145">
        <f t="shared" ca="1" si="267"/>
        <v>0</v>
      </c>
      <c r="AR187" s="145">
        <f t="shared" ca="1" si="267"/>
        <v>0</v>
      </c>
      <c r="AS187" s="145">
        <f t="shared" ca="1" si="267"/>
        <v>0</v>
      </c>
      <c r="AT187" s="145">
        <f t="shared" ca="1" si="267"/>
        <v>0</v>
      </c>
      <c r="AU187" s="145">
        <f t="shared" ref="AU187:BZ187" ca="1" si="268">(VLOOKUP($C187,$C$254:$LR$265,MATCH(AU$182,$C$253:$LR$253,0),FALSE)-VLOOKUP($C231,$C$278:$LR$289,MATCH(AU$226,$C$277:$LR$277,0),FALSE))/AU$250</f>
        <v>0</v>
      </c>
      <c r="AV187" s="145">
        <f t="shared" ca="1" si="268"/>
        <v>0</v>
      </c>
      <c r="AW187" s="145">
        <f t="shared" ca="1" si="268"/>
        <v>0</v>
      </c>
      <c r="AX187" s="145">
        <f t="shared" ca="1" si="268"/>
        <v>0</v>
      </c>
      <c r="AY187" s="145">
        <f t="shared" ca="1" si="268"/>
        <v>0</v>
      </c>
      <c r="AZ187" s="145">
        <f t="shared" ca="1" si="268"/>
        <v>0</v>
      </c>
      <c r="BA187" s="145">
        <f t="shared" ca="1" si="268"/>
        <v>0</v>
      </c>
      <c r="BB187" s="145">
        <f t="shared" ca="1" si="268"/>
        <v>0</v>
      </c>
      <c r="BC187" s="145">
        <f t="shared" ca="1" si="268"/>
        <v>0</v>
      </c>
      <c r="BD187" s="145">
        <f t="shared" ca="1" si="268"/>
        <v>0</v>
      </c>
      <c r="BE187" s="145">
        <f t="shared" ca="1" si="268"/>
        <v>0</v>
      </c>
      <c r="BF187" s="145">
        <f t="shared" ca="1" si="268"/>
        <v>0</v>
      </c>
      <c r="BG187" s="145">
        <f t="shared" ca="1" si="268"/>
        <v>0</v>
      </c>
      <c r="BH187" s="145">
        <f t="shared" ca="1" si="268"/>
        <v>0</v>
      </c>
      <c r="BI187" s="145">
        <f t="shared" ca="1" si="268"/>
        <v>0</v>
      </c>
      <c r="BJ187" s="145">
        <f t="shared" ca="1" si="268"/>
        <v>0</v>
      </c>
      <c r="BK187" s="145">
        <f t="shared" ca="1" si="268"/>
        <v>0</v>
      </c>
      <c r="BL187" s="145">
        <f t="shared" ca="1" si="268"/>
        <v>0</v>
      </c>
      <c r="BM187" s="145">
        <f t="shared" ca="1" si="268"/>
        <v>0</v>
      </c>
      <c r="BN187" s="145">
        <f t="shared" ca="1" si="268"/>
        <v>0</v>
      </c>
      <c r="BO187" s="145">
        <f t="shared" ca="1" si="268"/>
        <v>0</v>
      </c>
      <c r="BP187" s="145">
        <f t="shared" ca="1" si="268"/>
        <v>0</v>
      </c>
      <c r="BQ187" s="145">
        <f t="shared" ca="1" si="268"/>
        <v>0</v>
      </c>
      <c r="BR187" s="145">
        <f t="shared" ca="1" si="268"/>
        <v>0</v>
      </c>
      <c r="BS187" s="145">
        <f t="shared" ca="1" si="268"/>
        <v>0</v>
      </c>
      <c r="BT187" s="145">
        <f t="shared" ca="1" si="268"/>
        <v>0</v>
      </c>
      <c r="BU187" s="145">
        <f t="shared" ca="1" si="268"/>
        <v>0</v>
      </c>
      <c r="BV187" s="145">
        <f t="shared" ca="1" si="268"/>
        <v>0</v>
      </c>
      <c r="BW187" s="145">
        <f t="shared" ca="1" si="268"/>
        <v>0</v>
      </c>
      <c r="BX187" s="145">
        <f t="shared" ca="1" si="268"/>
        <v>0</v>
      </c>
      <c r="BY187" s="145">
        <f t="shared" ca="1" si="268"/>
        <v>0</v>
      </c>
      <c r="BZ187" s="145">
        <f t="shared" ca="1" si="268"/>
        <v>0</v>
      </c>
      <c r="CA187" s="145">
        <f t="shared" ref="CA187:CQ187" ca="1" si="269">(VLOOKUP($C187,$C$254:$LR$265,MATCH(CA$182,$C$253:$LR$253,0),FALSE)-VLOOKUP($C231,$C$278:$LR$289,MATCH(CA$226,$C$277:$LR$277,0),FALSE))/CA$250</f>
        <v>0.56796781912531935</v>
      </c>
      <c r="CB187" s="145">
        <f t="shared" ca="1" si="269"/>
        <v>7.7984297833497071E-2</v>
      </c>
      <c r="CC187" s="145">
        <f t="shared" ca="1" si="269"/>
        <v>3.8332526131850324E-3</v>
      </c>
      <c r="CD187" s="145">
        <f t="shared" ca="1" si="269"/>
        <v>0</v>
      </c>
      <c r="CE187" s="145">
        <f t="shared" ca="1" si="269"/>
        <v>0</v>
      </c>
      <c r="CF187" s="145">
        <f t="shared" ca="1" si="269"/>
        <v>0</v>
      </c>
      <c r="CG187" s="145">
        <f t="shared" ca="1" si="269"/>
        <v>0</v>
      </c>
      <c r="CH187" s="145">
        <f t="shared" ca="1" si="269"/>
        <v>0</v>
      </c>
      <c r="CI187" s="145">
        <f t="shared" ca="1" si="269"/>
        <v>0</v>
      </c>
      <c r="CJ187" s="145">
        <f t="shared" ca="1" si="269"/>
        <v>3.8257568238476695E-2</v>
      </c>
      <c r="CK187" s="145">
        <f t="shared" ca="1" si="269"/>
        <v>2.3145419340551018E-2</v>
      </c>
      <c r="CL187" s="145">
        <f t="shared" ca="1" si="269"/>
        <v>0.24745696318634683</v>
      </c>
      <c r="CM187" s="145">
        <f t="shared" ca="1" si="269"/>
        <v>0.49336037331827415</v>
      </c>
      <c r="CN187" s="145">
        <f t="shared" ca="1" si="269"/>
        <v>7.5812273234121264E-2</v>
      </c>
      <c r="CO187" s="145">
        <f t="shared" ca="1" si="269"/>
        <v>4.1537337539712671E-3</v>
      </c>
      <c r="CP187" s="145">
        <f t="shared" ca="1" si="269"/>
        <v>7.6003065487472679E-4</v>
      </c>
      <c r="CQ187" s="145">
        <f t="shared" ca="1" si="269"/>
        <v>0</v>
      </c>
      <c r="CR187" s="145">
        <f t="shared" ref="CR187:DW187" ca="1" si="270">(VLOOKUP($C187,$C$254:$LR$265,MATCH(CR$182,$C$253:$LR$253,0),FALSE)-VLOOKUP($C231,$C$278:$LR$289,MATCH(CR$226,$C$277:$LR$277,0),FALSE))/CR$250</f>
        <v>0</v>
      </c>
      <c r="CS187" s="145">
        <f t="shared" ca="1" si="270"/>
        <v>0</v>
      </c>
      <c r="CT187" s="145">
        <f t="shared" ca="1" si="270"/>
        <v>0</v>
      </c>
      <c r="CU187" s="145">
        <f t="shared" ca="1" si="270"/>
        <v>0</v>
      </c>
      <c r="CV187" s="145">
        <f t="shared" ca="1" si="270"/>
        <v>3.8691927365957911E-2</v>
      </c>
      <c r="CW187" s="145">
        <f t="shared" ca="1" si="270"/>
        <v>4.5542272307051566E-2</v>
      </c>
      <c r="CX187" s="145">
        <f t="shared" ca="1" si="270"/>
        <v>0.22491405523330346</v>
      </c>
      <c r="CY187" s="145">
        <f t="shared" ca="1" si="270"/>
        <v>0.41865583209854518</v>
      </c>
      <c r="CZ187" s="145">
        <f t="shared" ca="1" si="270"/>
        <v>7.3641919420281435E-2</v>
      </c>
      <c r="DA187" s="145">
        <f t="shared" ca="1" si="270"/>
        <v>4.4794739746442562E-3</v>
      </c>
      <c r="DB187" s="145">
        <f t="shared" ca="1" si="270"/>
        <v>1.5129521782512817E-3</v>
      </c>
      <c r="DC187" s="145">
        <f t="shared" ca="1" si="270"/>
        <v>0</v>
      </c>
      <c r="DD187" s="145">
        <f t="shared" ca="1" si="270"/>
        <v>0</v>
      </c>
      <c r="DE187" s="145">
        <f t="shared" ca="1" si="270"/>
        <v>0</v>
      </c>
      <c r="DF187" s="145">
        <f t="shared" ca="1" si="270"/>
        <v>0</v>
      </c>
      <c r="DG187" s="145">
        <f t="shared" ca="1" si="270"/>
        <v>0</v>
      </c>
      <c r="DH187" s="145">
        <f t="shared" ca="1" si="270"/>
        <v>3.912498111265926E-2</v>
      </c>
      <c r="DI187" s="145">
        <f t="shared" ca="1" si="270"/>
        <v>6.8156774240857379E-2</v>
      </c>
      <c r="DJ187" s="145">
        <f t="shared" ca="1" si="270"/>
        <v>0.20251514415422275</v>
      </c>
      <c r="DK187" s="145">
        <f t="shared" ca="1" si="270"/>
        <v>0.34385400580024655</v>
      </c>
      <c r="DL187" s="145">
        <f t="shared" ca="1" si="270"/>
        <v>7.1473234464888902E-2</v>
      </c>
      <c r="DM187" s="145">
        <f t="shared" ca="1" si="270"/>
        <v>4.8106037980069688E-3</v>
      </c>
      <c r="DN187" s="145">
        <f t="shared" ca="1" si="270"/>
        <v>2.2588638512890348E-3</v>
      </c>
      <c r="DO187" s="145">
        <f t="shared" ca="1" si="270"/>
        <v>0</v>
      </c>
      <c r="DP187" s="145">
        <f t="shared" ca="1" si="270"/>
        <v>0</v>
      </c>
      <c r="DQ187" s="145">
        <f t="shared" ca="1" si="270"/>
        <v>0</v>
      </c>
      <c r="DR187" s="145">
        <f t="shared" ca="1" si="270"/>
        <v>0</v>
      </c>
      <c r="DS187" s="145">
        <f t="shared" ca="1" si="270"/>
        <v>0</v>
      </c>
      <c r="DT187" s="145">
        <f t="shared" ca="1" si="270"/>
        <v>3.955673535434822E-2</v>
      </c>
      <c r="DU187" s="145">
        <f t="shared" ca="1" si="270"/>
        <v>9.0992113248513209E-2</v>
      </c>
      <c r="DV187" s="145">
        <f t="shared" ca="1" si="270"/>
        <v>0.18025885463279093</v>
      </c>
      <c r="DW187" s="145">
        <f t="shared" ca="1" si="270"/>
        <v>0.26895470426319268</v>
      </c>
      <c r="DX187" s="145">
        <f t="shared" ref="DX187:FC187" ca="1" si="271">(VLOOKUP($C187,$C$254:$LR$265,MATCH(DX$182,$C$253:$LR$253,0),FALSE)-VLOOKUP($C231,$C$278:$LR$289,MATCH(DX$226,$C$277:$LR$277,0),FALSE))/DX$250</f>
        <v>6.9306216443823662E-2</v>
      </c>
      <c r="DY187" s="145">
        <f t="shared" ca="1" si="271"/>
        <v>5.1472581020770127E-3</v>
      </c>
      <c r="DZ187" s="145">
        <f t="shared" ca="1" si="271"/>
        <v>2.9978631150581691E-3</v>
      </c>
      <c r="EA187" s="145">
        <f t="shared" ca="1" si="271"/>
        <v>0</v>
      </c>
      <c r="EB187" s="145">
        <f t="shared" ca="1" si="271"/>
        <v>0</v>
      </c>
      <c r="EC187" s="145">
        <f t="shared" ca="1" si="271"/>
        <v>0</v>
      </c>
      <c r="ED187" s="145">
        <f t="shared" ca="1" si="271"/>
        <v>0</v>
      </c>
      <c r="EE187" s="145">
        <f t="shared" ca="1" si="271"/>
        <v>0</v>
      </c>
      <c r="EF187" s="145">
        <f t="shared" ca="1" si="271"/>
        <v>3.9987195931581981E-2</v>
      </c>
      <c r="EG187" s="145">
        <f t="shared" ca="1" si="271"/>
        <v>0.11405154000761754</v>
      </c>
      <c r="EH187" s="145">
        <f t="shared" ca="1" si="271"/>
        <v>0.15814382881134659</v>
      </c>
      <c r="EI187" s="145">
        <f t="shared" ca="1" si="271"/>
        <v>0.19395773683126843</v>
      </c>
      <c r="EJ187" s="145">
        <f t="shared" ca="1" si="271"/>
        <v>6.7140863435918977E-2</v>
      </c>
      <c r="EK187" s="145">
        <f t="shared" ca="1" si="271"/>
        <v>5.4895763032676423E-3</v>
      </c>
      <c r="EL187" s="145">
        <f t="shared" ca="1" si="271"/>
        <v>3.730045612973608E-3</v>
      </c>
      <c r="EM187" s="145">
        <f t="shared" ca="1" si="271"/>
        <v>0</v>
      </c>
      <c r="EN187" s="145">
        <f t="shared" ca="1" si="271"/>
        <v>0</v>
      </c>
      <c r="EO187" s="145">
        <f t="shared" ca="1" si="271"/>
        <v>0</v>
      </c>
      <c r="EP187" s="145">
        <f t="shared" ca="1" si="271"/>
        <v>0</v>
      </c>
      <c r="EQ187" s="145">
        <f t="shared" ca="1" si="271"/>
        <v>0</v>
      </c>
      <c r="ER187" s="145">
        <f t="shared" ca="1" si="271"/>
        <v>4.0416368649969593E-2</v>
      </c>
      <c r="ES187" s="145">
        <f t="shared" ca="1" si="271"/>
        <v>0.1373383693094494</v>
      </c>
      <c r="ET187" s="145">
        <f t="shared" ca="1" si="271"/>
        <v>0.1361687260147007</v>
      </c>
      <c r="EU187" s="145">
        <f t="shared" ca="1" si="271"/>
        <v>0.32813392987840734</v>
      </c>
      <c r="EV187" s="145">
        <f t="shared" ca="1" si="271"/>
        <v>0.15621671826977845</v>
      </c>
      <c r="EW187" s="145">
        <f t="shared" ca="1" si="271"/>
        <v>2.0564155030546268E-2</v>
      </c>
      <c r="EX187" s="145">
        <f t="shared" ca="1" si="271"/>
        <v>3.0197965249055725E-3</v>
      </c>
      <c r="EY187" s="145">
        <f t="shared" ca="1" si="271"/>
        <v>3.2123055751655652E-2</v>
      </c>
      <c r="EZ187" s="145">
        <f t="shared" ca="1" si="271"/>
        <v>1.3027651288652575E-2</v>
      </c>
      <c r="FA187" s="145">
        <f t="shared" ca="1" si="271"/>
        <v>1.5751730723072909E-2</v>
      </c>
      <c r="FB187" s="145">
        <f t="shared" ca="1" si="271"/>
        <v>0</v>
      </c>
      <c r="FC187" s="145">
        <f t="shared" ca="1" si="271"/>
        <v>0</v>
      </c>
      <c r="FD187" s="145">
        <f t="shared" ref="FD187:GI187" ca="1" si="272">(VLOOKUP($C187,$C$254:$LR$265,MATCH(FD$182,$C$253:$LR$253,0),FALSE)-VLOOKUP($C231,$C$278:$LR$289,MATCH(FD$226,$C$277:$LR$277,0),FALSE))/FD$250</f>
        <v>3.2448187421538204E-2</v>
      </c>
      <c r="FE187" s="145">
        <f t="shared" ca="1" si="272"/>
        <v>0.11236832101053075</v>
      </c>
      <c r="FF187" s="145">
        <f t="shared" ca="1" si="272"/>
        <v>0.19873294831897778</v>
      </c>
      <c r="FG187" s="145">
        <f t="shared" ca="1" si="272"/>
        <v>0.46341424059922232</v>
      </c>
      <c r="FH187" s="145">
        <f t="shared" ca="1" si="272"/>
        <v>0.24434365009778009</v>
      </c>
      <c r="FI187" s="145">
        <f t="shared" ca="1" si="272"/>
        <v>3.5223002155942276E-2</v>
      </c>
      <c r="FJ187" s="145">
        <f t="shared" ca="1" si="272"/>
        <v>2.2923180268468722E-3</v>
      </c>
      <c r="FK187" s="145">
        <f t="shared" ca="1" si="272"/>
        <v>6.4802757310481005E-2</v>
      </c>
      <c r="FL187" s="145">
        <f t="shared" ca="1" si="272"/>
        <v>2.6081592939258356E-2</v>
      </c>
      <c r="FM187" s="145">
        <f t="shared" ca="1" si="272"/>
        <v>3.0266253975232801E-2</v>
      </c>
      <c r="FN187" s="145">
        <f t="shared" ca="1" si="272"/>
        <v>0</v>
      </c>
      <c r="FO187" s="145">
        <f t="shared" ca="1" si="272"/>
        <v>0</v>
      </c>
      <c r="FP187" s="145">
        <f t="shared" ca="1" si="272"/>
        <v>2.4423076660445388E-2</v>
      </c>
      <c r="FQ187" s="145">
        <f t="shared" ca="1" si="272"/>
        <v>8.770891584629846E-2</v>
      </c>
      <c r="FR187" s="145">
        <f t="shared" ca="1" si="272"/>
        <v>0.26159491311275362</v>
      </c>
      <c r="FS187" s="145">
        <f t="shared" ca="1" si="272"/>
        <v>0.59981235375033903</v>
      </c>
      <c r="FT187" s="145">
        <f t="shared" ca="1" si="272"/>
        <v>0.33153674186280996</v>
      </c>
      <c r="FU187" s="145">
        <f t="shared" ca="1" si="272"/>
        <v>4.9483081532766017E-2</v>
      </c>
      <c r="FV187" s="145">
        <f t="shared" ca="1" si="272"/>
        <v>1.5469754879075565E-3</v>
      </c>
      <c r="FW187" s="145">
        <f t="shared" ca="1" si="272"/>
        <v>9.8053699926314922E-2</v>
      </c>
      <c r="FX187" s="145">
        <f t="shared" ca="1" si="272"/>
        <v>3.9161904614824682E-2</v>
      </c>
      <c r="FY187" s="145">
        <f t="shared" ca="1" si="272"/>
        <v>4.3683824892679905E-2</v>
      </c>
      <c r="FZ187" s="145">
        <f t="shared" ca="1" si="272"/>
        <v>0</v>
      </c>
      <c r="GA187" s="145">
        <f t="shared" ca="1" si="272"/>
        <v>0</v>
      </c>
      <c r="GB187" s="145">
        <f t="shared" ca="1" si="272"/>
        <v>1.6340424070577158E-2</v>
      </c>
      <c r="GC187" s="145">
        <f t="shared" ca="1" si="272"/>
        <v>6.3354392757852179E-2</v>
      </c>
      <c r="GD187" s="145">
        <f t="shared" ca="1" si="272"/>
        <v>0.32475675089570299</v>
      </c>
      <c r="GE187" s="145">
        <f t="shared" ca="1" si="272"/>
        <v>0.73734218117707839</v>
      </c>
      <c r="GF187" s="145">
        <f t="shared" ca="1" si="272"/>
        <v>0.41781075853858796</v>
      </c>
      <c r="GG187" s="145">
        <f t="shared" ca="1" si="272"/>
        <v>6.3360446456725852E-2</v>
      </c>
      <c r="GH187" s="145">
        <f t="shared" ca="1" si="272"/>
        <v>7.8310272162678842E-4</v>
      </c>
      <c r="GI187" s="145">
        <f t="shared" ca="1" si="272"/>
        <v>0.13189099359771991</v>
      </c>
      <c r="GJ187" s="145">
        <f t="shared" ref="GJ187:HO187" ca="1" si="273">(VLOOKUP($C187,$C$254:$LR$265,MATCH(GJ$182,$C$253:$LR$253,0),FALSE)-VLOOKUP($C231,$C$278:$LR$289,MATCH(GJ$226,$C$277:$LR$277,0),FALSE))/GJ$250</f>
        <v>5.2268666300536108E-2</v>
      </c>
      <c r="GK187" s="145">
        <f t="shared" ca="1" si="273"/>
        <v>5.6124270648388201E-2</v>
      </c>
      <c r="GL187" s="145">
        <f t="shared" ca="1" si="273"/>
        <v>0</v>
      </c>
      <c r="GM187" s="145">
        <f t="shared" ca="1" si="273"/>
        <v>0</v>
      </c>
      <c r="GN187" s="145">
        <f t="shared" ca="1" si="273"/>
        <v>8.1996085436288526E-3</v>
      </c>
      <c r="GO187" s="145">
        <f t="shared" ca="1" si="273"/>
        <v>3.9299132267340116E-2</v>
      </c>
      <c r="GP187" s="145">
        <f t="shared" ca="1" si="273"/>
        <v>0.38822061254251955</v>
      </c>
      <c r="GQ187" s="145">
        <f t="shared" ca="1" si="273"/>
        <v>0.87601786654352165</v>
      </c>
      <c r="GR187" s="145">
        <f t="shared" ca="1" si="273"/>
        <v>0.50318015546478467</v>
      </c>
      <c r="GS187" s="145">
        <f t="shared" ca="1" si="273"/>
        <v>7.6870299951210044E-2</v>
      </c>
      <c r="GT187" s="145">
        <f t="shared" ca="1" si="273"/>
        <v>0</v>
      </c>
      <c r="GU187" s="145">
        <f t="shared" ca="1" si="273"/>
        <v>0.16633028596669819</v>
      </c>
      <c r="GV187" s="145">
        <f t="shared" ca="1" si="273"/>
        <v>6.5401958305384533E-2</v>
      </c>
      <c r="GW187" s="145">
        <f t="shared" ca="1" si="273"/>
        <v>6.769057891845924E-2</v>
      </c>
      <c r="GX187" s="145">
        <f t="shared" ca="1" si="273"/>
        <v>0</v>
      </c>
      <c r="GY187" s="145">
        <f t="shared" ca="1" si="273"/>
        <v>0</v>
      </c>
      <c r="GZ187" s="145">
        <f t="shared" ca="1" si="273"/>
        <v>0</v>
      </c>
      <c r="HA187" s="145">
        <f t="shared" ca="1" si="273"/>
        <v>1.5537652155229644E-2</v>
      </c>
      <c r="HB187" s="145">
        <f t="shared" ca="1" si="273"/>
        <v>0.45198866954705663</v>
      </c>
      <c r="HC187" s="145">
        <f t="shared" ca="1" si="273"/>
        <v>0</v>
      </c>
      <c r="HD187" s="145">
        <f t="shared" ca="1" si="273"/>
        <v>0.17886683080413537</v>
      </c>
      <c r="HE187" s="145">
        <f t="shared" ca="1" si="273"/>
        <v>0.31606761176426085</v>
      </c>
      <c r="HF187" s="145">
        <f t="shared" ca="1" si="273"/>
        <v>0.76437319033438356</v>
      </c>
      <c r="HG187" s="145">
        <f t="shared" ca="1" si="273"/>
        <v>3.9923140962098676E-3</v>
      </c>
      <c r="HH187" s="145">
        <f t="shared" ca="1" si="273"/>
        <v>4.8835125364234929E-3</v>
      </c>
      <c r="HI187" s="145">
        <f t="shared" ca="1" si="273"/>
        <v>0</v>
      </c>
      <c r="HJ187" s="145">
        <f t="shared" ca="1" si="273"/>
        <v>0</v>
      </c>
      <c r="HK187" s="145">
        <f t="shared" ca="1" si="273"/>
        <v>0</v>
      </c>
      <c r="HL187" s="145">
        <f t="shared" ca="1" si="273"/>
        <v>2.8821398398231304E-2</v>
      </c>
      <c r="HM187" s="145">
        <f t="shared" ca="1" si="273"/>
        <v>4.5555654622494238E-2</v>
      </c>
      <c r="HN187" s="145">
        <f t="shared" ca="1" si="273"/>
        <v>0.3499414460314475</v>
      </c>
      <c r="HO187" s="145">
        <f t="shared" ca="1" si="273"/>
        <v>0</v>
      </c>
      <c r="HP187" s="145">
        <f t="shared" ref="HP187:IU187" ca="1" si="274">(VLOOKUP($C187,$C$254:$LR$265,MATCH(HP$182,$C$253:$LR$253,0),FALSE)-VLOOKUP($C231,$C$278:$LR$289,MATCH(HP$226,$C$277:$LR$277,0),FALSE))/HP$250</f>
        <v>0.17886683080413537</v>
      </c>
      <c r="HQ187" s="145">
        <f t="shared" ca="1" si="274"/>
        <v>0.31606761176426085</v>
      </c>
      <c r="HR187" s="145">
        <f t="shared" ca="1" si="274"/>
        <v>0.76437319033438356</v>
      </c>
      <c r="HS187" s="145">
        <f t="shared" ca="1" si="274"/>
        <v>3.9923140962098676E-3</v>
      </c>
      <c r="HT187" s="145">
        <f t="shared" ca="1" si="274"/>
        <v>4.8835125364234929E-3</v>
      </c>
      <c r="HU187" s="145">
        <f t="shared" ca="1" si="274"/>
        <v>0</v>
      </c>
      <c r="HV187" s="145">
        <f t="shared" ca="1" si="274"/>
        <v>0</v>
      </c>
      <c r="HW187" s="145">
        <f t="shared" ca="1" si="274"/>
        <v>0</v>
      </c>
      <c r="HX187" s="145">
        <f t="shared" ca="1" si="274"/>
        <v>2.8821398398231304E-2</v>
      </c>
      <c r="HY187" s="145">
        <f t="shared" ca="1" si="274"/>
        <v>4.5555654622494238E-2</v>
      </c>
      <c r="HZ187" s="145">
        <f t="shared" ca="1" si="274"/>
        <v>0.3499414460314475</v>
      </c>
      <c r="IA187" s="145">
        <f t="shared" ca="1" si="274"/>
        <v>0</v>
      </c>
      <c r="IB187" s="145">
        <f t="shared" ca="1" si="274"/>
        <v>0.17886683080413537</v>
      </c>
      <c r="IC187" s="145">
        <f t="shared" ca="1" si="274"/>
        <v>0.31606761176426085</v>
      </c>
      <c r="ID187" s="145">
        <f t="shared" ca="1" si="274"/>
        <v>0.76437319033438356</v>
      </c>
      <c r="IE187" s="145">
        <f t="shared" ca="1" si="274"/>
        <v>3.9923140962098676E-3</v>
      </c>
      <c r="IF187" s="145">
        <f t="shared" ca="1" si="274"/>
        <v>4.8835125364234929E-3</v>
      </c>
      <c r="IG187" s="145">
        <f t="shared" ca="1" si="274"/>
        <v>0</v>
      </c>
      <c r="IH187" s="145">
        <f t="shared" ca="1" si="274"/>
        <v>0</v>
      </c>
      <c r="II187" s="145">
        <f t="shared" ca="1" si="274"/>
        <v>0</v>
      </c>
      <c r="IJ187" s="145">
        <f t="shared" ca="1" si="274"/>
        <v>2.8821398398231304E-2</v>
      </c>
      <c r="IK187" s="145">
        <f t="shared" ca="1" si="274"/>
        <v>4.5555654622494238E-2</v>
      </c>
      <c r="IL187" s="145">
        <f t="shared" ca="1" si="274"/>
        <v>0.3499414460314475</v>
      </c>
      <c r="IM187" s="145">
        <f t="shared" ca="1" si="274"/>
        <v>0</v>
      </c>
      <c r="IN187" s="145">
        <f t="shared" ca="1" si="274"/>
        <v>0.17886683080413537</v>
      </c>
      <c r="IO187" s="145">
        <f t="shared" ca="1" si="274"/>
        <v>0.31606761176426085</v>
      </c>
      <c r="IP187" s="145">
        <f t="shared" ca="1" si="274"/>
        <v>0.76437319033438356</v>
      </c>
      <c r="IQ187" s="145">
        <f t="shared" ca="1" si="274"/>
        <v>3.9923140962098676E-3</v>
      </c>
      <c r="IR187" s="145">
        <f t="shared" ca="1" si="274"/>
        <v>4.8835125364234929E-3</v>
      </c>
      <c r="IS187" s="145">
        <f t="shared" ca="1" si="274"/>
        <v>0</v>
      </c>
      <c r="IT187" s="145">
        <f t="shared" ca="1" si="274"/>
        <v>0</v>
      </c>
      <c r="IU187" s="145">
        <f t="shared" ca="1" si="274"/>
        <v>0</v>
      </c>
      <c r="IV187" s="145">
        <f t="shared" ref="IV187:KA187" ca="1" si="275">(VLOOKUP($C187,$C$254:$LR$265,MATCH(IV$182,$C$253:$LR$253,0),FALSE)-VLOOKUP($C231,$C$278:$LR$289,MATCH(IV$226,$C$277:$LR$277,0),FALSE))/IV$250</f>
        <v>2.8821398398231304E-2</v>
      </c>
      <c r="IW187" s="145">
        <f t="shared" ca="1" si="275"/>
        <v>4.5555654622494238E-2</v>
      </c>
      <c r="IX187" s="145">
        <f t="shared" ca="1" si="275"/>
        <v>0.3499414460314475</v>
      </c>
      <c r="IY187" s="145">
        <f t="shared" ca="1" si="275"/>
        <v>0</v>
      </c>
      <c r="IZ187" s="145">
        <f t="shared" ca="1" si="275"/>
        <v>0.17886683080413537</v>
      </c>
      <c r="JA187" s="145">
        <f t="shared" ca="1" si="275"/>
        <v>0.31606761176426085</v>
      </c>
      <c r="JB187" s="145">
        <f t="shared" ca="1" si="275"/>
        <v>0.76437319033438356</v>
      </c>
      <c r="JC187" s="145">
        <f t="shared" ca="1" si="275"/>
        <v>3.9923140962098676E-3</v>
      </c>
      <c r="JD187" s="145">
        <f t="shared" ca="1" si="275"/>
        <v>4.8835125364234929E-3</v>
      </c>
      <c r="JE187" s="145">
        <f t="shared" ca="1" si="275"/>
        <v>0</v>
      </c>
      <c r="JF187" s="145">
        <f t="shared" ca="1" si="275"/>
        <v>0</v>
      </c>
      <c r="JG187" s="145">
        <f t="shared" ca="1" si="275"/>
        <v>0</v>
      </c>
      <c r="JH187" s="145">
        <f t="shared" ca="1" si="275"/>
        <v>2.8821398398231304E-2</v>
      </c>
      <c r="JI187" s="145">
        <f t="shared" ca="1" si="275"/>
        <v>4.5555654622494238E-2</v>
      </c>
      <c r="JJ187" s="145">
        <f t="shared" ca="1" si="275"/>
        <v>0.3499414460314475</v>
      </c>
      <c r="JK187" s="145">
        <f t="shared" ca="1" si="275"/>
        <v>0</v>
      </c>
      <c r="JL187" s="145">
        <f t="shared" ca="1" si="275"/>
        <v>0.23159027363984766</v>
      </c>
      <c r="JM187" s="145">
        <f t="shared" ca="1" si="275"/>
        <v>0.30746556866786851</v>
      </c>
      <c r="JN187" s="145">
        <f t="shared" ca="1" si="275"/>
        <v>0.7575182766192432</v>
      </c>
      <c r="JO187" s="145">
        <f t="shared" ca="1" si="275"/>
        <v>3.5728071770752393E-2</v>
      </c>
      <c r="JP187" s="145">
        <f t="shared" ca="1" si="275"/>
        <v>1.1543694288044654E-2</v>
      </c>
      <c r="JQ187" s="145">
        <f t="shared" ca="1" si="275"/>
        <v>8.9439623561982911E-3</v>
      </c>
      <c r="JR187" s="145">
        <f t="shared" ca="1" si="275"/>
        <v>0</v>
      </c>
      <c r="JS187" s="145">
        <f t="shared" ca="1" si="275"/>
        <v>0</v>
      </c>
      <c r="JT187" s="145">
        <f t="shared" ca="1" si="275"/>
        <v>3.6994330374343763E-2</v>
      </c>
      <c r="JU187" s="145">
        <f t="shared" ca="1" si="275"/>
        <v>0.29039474886233962</v>
      </c>
      <c r="JV187" s="145">
        <f t="shared" ca="1" si="275"/>
        <v>0.30029917119997923</v>
      </c>
      <c r="JW187" s="145">
        <f t="shared" ca="1" si="275"/>
        <v>0</v>
      </c>
      <c r="JX187" s="145">
        <f t="shared" ca="1" si="275"/>
        <v>0.28534710371635019</v>
      </c>
      <c r="JY187" s="145">
        <f t="shared" ca="1" si="275"/>
        <v>0.29881440689426969</v>
      </c>
      <c r="JZ187" s="145">
        <f t="shared" ca="1" si="275"/>
        <v>0.75033318286481621</v>
      </c>
      <c r="KA187" s="145">
        <f t="shared" ca="1" si="275"/>
        <v>6.4564886642567265E-2</v>
      </c>
      <c r="KB187" s="145">
        <f t="shared" ref="KB187:LG187" ca="1" si="276">(VLOOKUP($C187,$C$254:$LR$265,MATCH(KB$182,$C$253:$LR$253,0),FALSE)-VLOOKUP($C231,$C$278:$LR$289,MATCH(KB$226,$C$277:$LR$277,0),FALSE))/KB$250</f>
        <v>1.8634107232904248E-2</v>
      </c>
      <c r="KC187" s="145">
        <f t="shared" ca="1" si="276"/>
        <v>1.7718963997812649E-2</v>
      </c>
      <c r="KD187" s="145">
        <f t="shared" ca="1" si="276"/>
        <v>0</v>
      </c>
      <c r="KE187" s="145">
        <f t="shared" ca="1" si="276"/>
        <v>0</v>
      </c>
      <c r="KF187" s="145">
        <f t="shared" ca="1" si="276"/>
        <v>4.5454190654673099E-2</v>
      </c>
      <c r="KG187" s="145">
        <f t="shared" ca="1" si="276"/>
        <v>0.53013749458987747</v>
      </c>
      <c r="KH187" s="145">
        <f t="shared" ca="1" si="276"/>
        <v>0.25133794176796681</v>
      </c>
      <c r="KI187" s="145">
        <f t="shared" ca="1" si="276"/>
        <v>0</v>
      </c>
      <c r="KJ187" s="145">
        <f t="shared" ca="1" si="276"/>
        <v>0.34016800353749704</v>
      </c>
      <c r="KK187" s="145">
        <f t="shared" ca="1" si="276"/>
        <v>0.29011370452874025</v>
      </c>
      <c r="KL187" s="145">
        <f t="shared" ca="1" si="276"/>
        <v>0.74279346473670416</v>
      </c>
      <c r="KM187" s="145">
        <f t="shared" ca="1" si="276"/>
        <v>9.0882620608385659E-2</v>
      </c>
      <c r="KN187" s="145">
        <f t="shared" ca="1" si="276"/>
        <v>2.6197830574966295E-2</v>
      </c>
      <c r="KO187" s="145">
        <f t="shared" ca="1" si="276"/>
        <v>2.6329747889490242E-2</v>
      </c>
      <c r="KP187" s="145">
        <f t="shared" ca="1" si="276"/>
        <v>0</v>
      </c>
      <c r="KQ187" s="145">
        <f t="shared" ca="1" si="276"/>
        <v>0</v>
      </c>
      <c r="KR187" s="145">
        <f t="shared" ca="1" si="276"/>
        <v>5.4216359060192142E-2</v>
      </c>
      <c r="KS187" s="145">
        <f t="shared" ca="1" si="276"/>
        <v>0.76494137425145647</v>
      </c>
      <c r="KT187" s="145">
        <f t="shared" ca="1" si="276"/>
        <v>0.20304383826134637</v>
      </c>
      <c r="KU187" s="145">
        <f t="shared" ca="1" si="276"/>
        <v>0</v>
      </c>
      <c r="KV187" s="145">
        <f t="shared" ca="1" si="276"/>
        <v>0.39608488241596201</v>
      </c>
      <c r="KW187" s="145">
        <f t="shared" ca="1" si="276"/>
        <v>0.28136303481052244</v>
      </c>
      <c r="KX187" s="145">
        <f t="shared" ca="1" si="276"/>
        <v>0.7348722039201997</v>
      </c>
      <c r="KY187" s="145">
        <f t="shared" ca="1" si="276"/>
        <v>0.1149975462804127</v>
      </c>
      <c r="KZ187" s="145">
        <f t="shared" ca="1" si="276"/>
        <v>3.4283893490719121E-2</v>
      </c>
      <c r="LA187" s="145">
        <f t="shared" ca="1" si="276"/>
        <v>3.4780881119336755E-2</v>
      </c>
      <c r="LB187" s="145">
        <f t="shared" ca="1" si="276"/>
        <v>0</v>
      </c>
      <c r="LC187" s="145">
        <f t="shared" ca="1" si="276"/>
        <v>0</v>
      </c>
      <c r="LD187" s="145">
        <f t="shared" ca="1" si="276"/>
        <v>6.3297334586080237E-2</v>
      </c>
      <c r="LE187" s="145">
        <f t="shared" ca="1" si="276"/>
        <v>0.99495744795152852</v>
      </c>
      <c r="LF187" s="145">
        <f t="shared" ca="1" si="276"/>
        <v>0.15540331796153795</v>
      </c>
      <c r="LG187" s="145">
        <f t="shared" ca="1" si="276"/>
        <v>0</v>
      </c>
      <c r="LH187" s="145">
        <f t="shared" ref="LH187:LR187" ca="1" si="277">(VLOOKUP($C187,$C$254:$LR$265,MATCH(LH$182,$C$253:$LR$253,0),FALSE)-VLOOKUP($C231,$C$278:$LR$289,MATCH(LH$226,$C$277:$LR$277,0),FALSE))/LH$250</f>
        <v>0.45313093840822882</v>
      </c>
      <c r="LI187" s="145">
        <f t="shared" ca="1" si="277"/>
        <v>0.27256196606304772</v>
      </c>
      <c r="LJ187" s="145">
        <f t="shared" ca="1" si="277"/>
        <v>0.72653968700995675</v>
      </c>
      <c r="LK187" s="145">
        <f t="shared" ca="1" si="277"/>
        <v>0.13717511863169904</v>
      </c>
      <c r="LL187" s="145">
        <f t="shared" ca="1" si="277"/>
        <v>4.2948339108401498E-2</v>
      </c>
      <c r="LM187" s="145">
        <f t="shared" ca="1" si="277"/>
        <v>4.3076762976257663E-2</v>
      </c>
      <c r="LN187" s="145">
        <f t="shared" ca="1" si="277"/>
        <v>0</v>
      </c>
      <c r="LO187" s="145">
        <f t="shared" ca="1" si="277"/>
        <v>0</v>
      </c>
      <c r="LP187" s="145">
        <f t="shared" ca="1" si="277"/>
        <v>7.2714839089523808E-2</v>
      </c>
      <c r="LQ187" s="145">
        <f t="shared" ca="1" si="277"/>
        <v>1.2203306775380074</v>
      </c>
      <c r="LR187" s="145">
        <f t="shared" ca="1" si="277"/>
        <v>0.10840320224419098</v>
      </c>
    </row>
    <row r="188" spans="2:357" hidden="1">
      <c r="B188" s="3"/>
      <c r="C188" s="22" t="str">
        <f t="shared" si="241"/>
        <v>AVV1træ</v>
      </c>
      <c r="D188" s="145">
        <f t="shared" ca="1" si="215"/>
        <v>0.16274249721777573</v>
      </c>
      <c r="E188" s="145">
        <f t="shared" ca="1" si="215"/>
        <v>0.16274249721777573</v>
      </c>
      <c r="F188" s="145">
        <f t="shared" ca="1" si="215"/>
        <v>0.16274249721777573</v>
      </c>
      <c r="G188" s="258">
        <f t="shared" ca="1" si="215"/>
        <v>0.16274249721777573</v>
      </c>
      <c r="H188" s="145">
        <f t="shared" ca="1" si="215"/>
        <v>0.16274249721777573</v>
      </c>
      <c r="I188" s="258">
        <f t="shared" ca="1" si="215"/>
        <v>0.10512526893639608</v>
      </c>
      <c r="J188" s="145">
        <f t="shared" ref="J188:AC188" ca="1" si="278">(VLOOKUP($C188,$C$254:$AC$265,MATCH(J$182,$C$253:$AC$253,0),FALSE)-VLOOKUP($C232,$C$278:$AC$289,MATCH(J$226,$C$277:$AC$277,0),FALSE))/J$250</f>
        <v>8.4100119735155993E-2</v>
      </c>
      <c r="K188" s="145">
        <f t="shared" ca="1" si="278"/>
        <v>6.307501824105867E-2</v>
      </c>
      <c r="L188" s="145">
        <f t="shared" ca="1" si="278"/>
        <v>4.204996445394181E-2</v>
      </c>
      <c r="M188" s="145">
        <f t="shared" ca="1" si="278"/>
        <v>2.1024958373643203E-2</v>
      </c>
      <c r="N188" s="258">
        <f t="shared" ca="1" si="278"/>
        <v>0</v>
      </c>
      <c r="O188" s="145">
        <f t="shared" ca="1" si="278"/>
        <v>0</v>
      </c>
      <c r="P188" s="145">
        <f t="shared" ca="1" si="278"/>
        <v>0</v>
      </c>
      <c r="Q188" s="145">
        <f t="shared" ca="1" si="278"/>
        <v>0</v>
      </c>
      <c r="R188" s="145">
        <f t="shared" ca="1" si="278"/>
        <v>0</v>
      </c>
      <c r="S188" s="258">
        <f t="shared" ca="1" si="278"/>
        <v>0</v>
      </c>
      <c r="T188" s="145">
        <f t="shared" ca="1" si="278"/>
        <v>0</v>
      </c>
      <c r="U188" s="145">
        <f t="shared" ca="1" si="278"/>
        <v>0</v>
      </c>
      <c r="V188" s="145">
        <f t="shared" ca="1" si="278"/>
        <v>0</v>
      </c>
      <c r="W188" s="145">
        <f t="shared" ca="1" si="278"/>
        <v>0</v>
      </c>
      <c r="X188" s="258">
        <f t="shared" ca="1" si="278"/>
        <v>0</v>
      </c>
      <c r="Y188" s="145">
        <f t="shared" ca="1" si="278"/>
        <v>0</v>
      </c>
      <c r="Z188" s="145">
        <f t="shared" ca="1" si="278"/>
        <v>0</v>
      </c>
      <c r="AA188" s="145">
        <f t="shared" ca="1" si="278"/>
        <v>0</v>
      </c>
      <c r="AB188" s="145">
        <f t="shared" ca="1" si="278"/>
        <v>0</v>
      </c>
      <c r="AC188" s="258">
        <f t="shared" ca="1" si="278"/>
        <v>0</v>
      </c>
      <c r="AD188" s="3"/>
      <c r="AE188" s="145">
        <f t="shared" ca="1" si="230"/>
        <v>8.4475209790636843E-2</v>
      </c>
      <c r="AF188" s="145">
        <f t="shared" ref="AF188:AT188" ca="1" si="279">(VLOOKUP($C188,$C$254:$LR$265,MATCH(AF$182,$C$253:$LR$253,0),FALSE)-VLOOKUP($C232,$C$278:$LR$289,MATCH(AF$226,$C$277:$LR$277,0),FALSE))/AF$250</f>
        <v>0.17208972168646397</v>
      </c>
      <c r="AG188" s="145">
        <f t="shared" ca="1" si="279"/>
        <v>0.30999615214007392</v>
      </c>
      <c r="AH188" s="145">
        <f t="shared" ca="1" si="279"/>
        <v>0.30079785756577698</v>
      </c>
      <c r="AI188" s="145">
        <f t="shared" ca="1" si="279"/>
        <v>0</v>
      </c>
      <c r="AJ188" s="145">
        <f t="shared" ca="1" si="279"/>
        <v>0</v>
      </c>
      <c r="AK188" s="145">
        <f t="shared" ca="1" si="279"/>
        <v>0.29419623924866672</v>
      </c>
      <c r="AL188" s="145">
        <f t="shared" ca="1" si="279"/>
        <v>5.563238766896756E-2</v>
      </c>
      <c r="AM188" s="145">
        <f t="shared" ca="1" si="279"/>
        <v>3.2730234586370296E-2</v>
      </c>
      <c r="AN188" s="145">
        <f t="shared" ca="1" si="279"/>
        <v>0.14924792399833978</v>
      </c>
      <c r="AO188" s="145">
        <f t="shared" ca="1" si="279"/>
        <v>0.28316357506787326</v>
      </c>
      <c r="AP188" s="145">
        <f t="shared" ca="1" si="279"/>
        <v>0.27577599634155603</v>
      </c>
      <c r="AQ188" s="145">
        <f t="shared" ca="1" si="279"/>
        <v>8.4475209790636843E-2</v>
      </c>
      <c r="AR188" s="145">
        <f t="shared" ca="1" si="279"/>
        <v>0.17208972168646397</v>
      </c>
      <c r="AS188" s="145">
        <f t="shared" ca="1" si="279"/>
        <v>0.30999615214007392</v>
      </c>
      <c r="AT188" s="145">
        <f t="shared" ca="1" si="279"/>
        <v>0.30079785756577698</v>
      </c>
      <c r="AU188" s="145">
        <f t="shared" ref="AU188:BZ188" ca="1" si="280">(VLOOKUP($C188,$C$254:$LR$265,MATCH(AU$182,$C$253:$LR$253,0),FALSE)-VLOOKUP($C232,$C$278:$LR$289,MATCH(AU$226,$C$277:$LR$277,0),FALSE))/AU$250</f>
        <v>0</v>
      </c>
      <c r="AV188" s="145">
        <f t="shared" ca="1" si="280"/>
        <v>0</v>
      </c>
      <c r="AW188" s="145">
        <f t="shared" ca="1" si="280"/>
        <v>0.29419623924866672</v>
      </c>
      <c r="AX188" s="145">
        <f t="shared" ca="1" si="280"/>
        <v>5.563238766896756E-2</v>
      </c>
      <c r="AY188" s="145">
        <f t="shared" ca="1" si="280"/>
        <v>3.2730234586370296E-2</v>
      </c>
      <c r="AZ188" s="145">
        <f t="shared" ca="1" si="280"/>
        <v>0.14924792399833978</v>
      </c>
      <c r="BA188" s="145">
        <f t="shared" ca="1" si="280"/>
        <v>0.28316357506787326</v>
      </c>
      <c r="BB188" s="145">
        <f t="shared" ca="1" si="280"/>
        <v>0.27577599634155603</v>
      </c>
      <c r="BC188" s="145">
        <f t="shared" ca="1" si="280"/>
        <v>8.4475209790636843E-2</v>
      </c>
      <c r="BD188" s="145">
        <f t="shared" ca="1" si="280"/>
        <v>0.17208972168646397</v>
      </c>
      <c r="BE188" s="145">
        <f t="shared" ca="1" si="280"/>
        <v>0.30999615214007392</v>
      </c>
      <c r="BF188" s="145">
        <f t="shared" ca="1" si="280"/>
        <v>0.30079785756577698</v>
      </c>
      <c r="BG188" s="145">
        <f t="shared" ca="1" si="280"/>
        <v>0</v>
      </c>
      <c r="BH188" s="145">
        <f t="shared" ca="1" si="280"/>
        <v>0</v>
      </c>
      <c r="BI188" s="145">
        <f t="shared" ca="1" si="280"/>
        <v>0.29419623924866672</v>
      </c>
      <c r="BJ188" s="145">
        <f t="shared" ca="1" si="280"/>
        <v>5.563238766896756E-2</v>
      </c>
      <c r="BK188" s="145">
        <f t="shared" ca="1" si="280"/>
        <v>3.2730234586370296E-2</v>
      </c>
      <c r="BL188" s="145">
        <f t="shared" ca="1" si="280"/>
        <v>0.14924792399833978</v>
      </c>
      <c r="BM188" s="145">
        <f t="shared" ca="1" si="280"/>
        <v>0.28316357506787326</v>
      </c>
      <c r="BN188" s="145">
        <f t="shared" ca="1" si="280"/>
        <v>0.27577599634155603</v>
      </c>
      <c r="BO188" s="145">
        <f t="shared" ca="1" si="280"/>
        <v>8.4475209790636843E-2</v>
      </c>
      <c r="BP188" s="145">
        <f t="shared" ca="1" si="280"/>
        <v>0.17208972168646397</v>
      </c>
      <c r="BQ188" s="145">
        <f t="shared" ca="1" si="280"/>
        <v>0.30999615214007392</v>
      </c>
      <c r="BR188" s="145">
        <f t="shared" ca="1" si="280"/>
        <v>0.30079785756577698</v>
      </c>
      <c r="BS188" s="145">
        <f t="shared" ca="1" si="280"/>
        <v>0</v>
      </c>
      <c r="BT188" s="145">
        <f t="shared" ca="1" si="280"/>
        <v>0</v>
      </c>
      <c r="BU188" s="145">
        <f t="shared" ca="1" si="280"/>
        <v>0.29419623924866672</v>
      </c>
      <c r="BV188" s="145">
        <f t="shared" ca="1" si="280"/>
        <v>5.563238766896756E-2</v>
      </c>
      <c r="BW188" s="145">
        <f t="shared" ca="1" si="280"/>
        <v>3.2730234586370296E-2</v>
      </c>
      <c r="BX188" s="145">
        <f t="shared" ca="1" si="280"/>
        <v>0.14924792399833978</v>
      </c>
      <c r="BY188" s="145">
        <f t="shared" ca="1" si="280"/>
        <v>0.28316357506787326</v>
      </c>
      <c r="BZ188" s="145">
        <f t="shared" ca="1" si="280"/>
        <v>0.27577599634155603</v>
      </c>
      <c r="CA188" s="145">
        <f t="shared" ref="CA188:CQ188" ca="1" si="281">(VLOOKUP($C188,$C$254:$LR$265,MATCH(CA$182,$C$253:$LR$253,0),FALSE)-VLOOKUP($C232,$C$278:$LR$289,MATCH(CA$226,$C$277:$LR$277,0),FALSE))/CA$250</f>
        <v>7.9949729173358783E-2</v>
      </c>
      <c r="CB188" s="145">
        <f t="shared" ca="1" si="281"/>
        <v>0.18917116299230766</v>
      </c>
      <c r="CC188" s="145">
        <f t="shared" ca="1" si="281"/>
        <v>0.23173303820927552</v>
      </c>
      <c r="CD188" s="145">
        <f t="shared" ca="1" si="281"/>
        <v>0.14655418213771856</v>
      </c>
      <c r="CE188" s="145">
        <f t="shared" ca="1" si="281"/>
        <v>-6.7245779516472738E-3</v>
      </c>
      <c r="CF188" s="145">
        <f t="shared" ca="1" si="281"/>
        <v>0</v>
      </c>
      <c r="CG188" s="145">
        <f t="shared" ca="1" si="281"/>
        <v>0</v>
      </c>
      <c r="CH188" s="145">
        <f t="shared" ca="1" si="281"/>
        <v>0</v>
      </c>
      <c r="CI188" s="145">
        <f t="shared" ca="1" si="281"/>
        <v>1.1404915641502481E-2</v>
      </c>
      <c r="CJ188" s="145">
        <f t="shared" ca="1" si="281"/>
        <v>3.1304815374808517E-2</v>
      </c>
      <c r="CK188" s="145">
        <f t="shared" ca="1" si="281"/>
        <v>0.345791165257683</v>
      </c>
      <c r="CL188" s="145">
        <f t="shared" ca="1" si="281"/>
        <v>0.24781216075229257</v>
      </c>
      <c r="CM188" s="145">
        <f t="shared" ca="1" si="281"/>
        <v>6.4001375455183196E-2</v>
      </c>
      <c r="CN188" s="145">
        <f t="shared" ca="1" si="281"/>
        <v>0.15127870157773568</v>
      </c>
      <c r="CO188" s="145">
        <f t="shared" ca="1" si="281"/>
        <v>0.18689514276176192</v>
      </c>
      <c r="CP188" s="145">
        <f t="shared" ca="1" si="281"/>
        <v>0.11669243711311528</v>
      </c>
      <c r="CQ188" s="145">
        <f t="shared" ca="1" si="281"/>
        <v>-5.1922714649950685E-3</v>
      </c>
      <c r="CR188" s="145">
        <f t="shared" ref="CR188:DW188" ca="1" si="282">(VLOOKUP($C188,$C$254:$LR$265,MATCH(CR$182,$C$253:$LR$253,0),FALSE)-VLOOKUP($C232,$C$278:$LR$289,MATCH(CR$226,$C$277:$LR$277,0),FALSE))/CR$250</f>
        <v>0</v>
      </c>
      <c r="CS188" s="145">
        <f t="shared" ca="1" si="282"/>
        <v>0</v>
      </c>
      <c r="CT188" s="145">
        <f t="shared" ca="1" si="282"/>
        <v>0</v>
      </c>
      <c r="CU188" s="145">
        <f t="shared" ca="1" si="282"/>
        <v>9.1245499810846155E-3</v>
      </c>
      <c r="CV188" s="145">
        <f t="shared" ca="1" si="282"/>
        <v>2.5006163484724828E-2</v>
      </c>
      <c r="CW188" s="145">
        <f t="shared" ca="1" si="282"/>
        <v>0.27797056961232797</v>
      </c>
      <c r="CX188" s="145">
        <f t="shared" ca="1" si="282"/>
        <v>0.19761452197697701</v>
      </c>
      <c r="CY188" s="145">
        <f t="shared" ca="1" si="282"/>
        <v>4.8032266275282301E-2</v>
      </c>
      <c r="CZ188" s="145">
        <f t="shared" ca="1" si="282"/>
        <v>0.11341538816471665</v>
      </c>
      <c r="DA188" s="145">
        <f t="shared" ca="1" si="282"/>
        <v>0.14132145963721077</v>
      </c>
      <c r="DB188" s="145">
        <f t="shared" ca="1" si="282"/>
        <v>8.7110011180160193E-2</v>
      </c>
      <c r="DC188" s="145">
        <f t="shared" ca="1" si="282"/>
        <v>-3.7631219889501786E-3</v>
      </c>
      <c r="DD188" s="145">
        <f t="shared" ca="1" si="282"/>
        <v>0</v>
      </c>
      <c r="DE188" s="145">
        <f t="shared" ca="1" si="282"/>
        <v>0</v>
      </c>
      <c r="DF188" s="145">
        <f t="shared" ca="1" si="282"/>
        <v>0</v>
      </c>
      <c r="DG188" s="145">
        <f t="shared" ca="1" si="282"/>
        <v>6.8438756494109939E-3</v>
      </c>
      <c r="DH188" s="145">
        <f t="shared" ca="1" si="282"/>
        <v>1.8726440951933477E-2</v>
      </c>
      <c r="DI188" s="145">
        <f t="shared" ca="1" si="282"/>
        <v>0.20949090447062665</v>
      </c>
      <c r="DJ188" s="145">
        <f t="shared" ca="1" si="282"/>
        <v>0.14773752963640552</v>
      </c>
      <c r="DK188" s="145">
        <f t="shared" ca="1" si="282"/>
        <v>3.2042361089999749E-2</v>
      </c>
      <c r="DL188" s="145">
        <f t="shared" ca="1" si="282"/>
        <v>7.5581189133918258E-2</v>
      </c>
      <c r="DM188" s="145">
        <f t="shared" ca="1" si="282"/>
        <v>9.4993727643152212E-2</v>
      </c>
      <c r="DN188" s="145">
        <f t="shared" ca="1" si="282"/>
        <v>5.7803003563736105E-2</v>
      </c>
      <c r="DO188" s="145">
        <f t="shared" ca="1" si="282"/>
        <v>-2.427051737980647E-3</v>
      </c>
      <c r="DP188" s="145">
        <f t="shared" ca="1" si="282"/>
        <v>0</v>
      </c>
      <c r="DQ188" s="145">
        <f t="shared" ca="1" si="282"/>
        <v>0</v>
      </c>
      <c r="DR188" s="145">
        <f t="shared" ca="1" si="282"/>
        <v>0</v>
      </c>
      <c r="DS188" s="145">
        <f t="shared" ca="1" si="282"/>
        <v>4.5628925838045184E-3</v>
      </c>
      <c r="DT188" s="145">
        <f t="shared" ca="1" si="282"/>
        <v>1.2465562571786368E-2</v>
      </c>
      <c r="DU188" s="145">
        <f t="shared" ca="1" si="282"/>
        <v>0.1403425158296274</v>
      </c>
      <c r="DV188" s="145">
        <f t="shared" ca="1" si="282"/>
        <v>9.8178121231655119E-2</v>
      </c>
      <c r="DW188" s="145">
        <f t="shared" ca="1" si="282"/>
        <v>1.6031619250015828E-2</v>
      </c>
      <c r="DX188" s="145">
        <f t="shared" ref="DX188:FC188" ca="1" si="283">(VLOOKUP($C188,$C$254:$LR$265,MATCH(DX$182,$C$253:$LR$253,0),FALSE)-VLOOKUP($C232,$C$278:$LR$289,MATCH(DX$226,$C$277:$LR$277,0),FALSE))/DX$250</f>
        <v>3.7776070917700376E-2</v>
      </c>
      <c r="DY188" s="145">
        <f t="shared" ca="1" si="283"/>
        <v>4.7893076257494588E-2</v>
      </c>
      <c r="DZ188" s="145">
        <f t="shared" ca="1" si="283"/>
        <v>2.876758578617087E-2</v>
      </c>
      <c r="EA188" s="145">
        <f t="shared" ca="1" si="283"/>
        <v>-1.1752542410544398E-3</v>
      </c>
      <c r="EB188" s="145">
        <f t="shared" ca="1" si="283"/>
        <v>0</v>
      </c>
      <c r="EC188" s="145">
        <f t="shared" ca="1" si="283"/>
        <v>0</v>
      </c>
      <c r="ED188" s="145">
        <f t="shared" ca="1" si="283"/>
        <v>0</v>
      </c>
      <c r="EE188" s="145">
        <f t="shared" ca="1" si="283"/>
        <v>2.2816007215711899E-3</v>
      </c>
      <c r="EF188" s="145">
        <f t="shared" ca="1" si="283"/>
        <v>6.2234436502328332E-3</v>
      </c>
      <c r="EG188" s="145">
        <f t="shared" ca="1" si="283"/>
        <v>7.0515560213044726E-2</v>
      </c>
      <c r="EH188" s="145">
        <f t="shared" ca="1" si="283"/>
        <v>4.893327314000679E-2</v>
      </c>
      <c r="EI188" s="145">
        <f t="shared" ca="1" si="283"/>
        <v>0</v>
      </c>
      <c r="EJ188" s="145">
        <f t="shared" ca="1" si="283"/>
        <v>0</v>
      </c>
      <c r="EK188" s="145">
        <f t="shared" ca="1" si="283"/>
        <v>0</v>
      </c>
      <c r="EL188" s="145">
        <f t="shared" ca="1" si="283"/>
        <v>0</v>
      </c>
      <c r="EM188" s="145">
        <f t="shared" ca="1" si="283"/>
        <v>0</v>
      </c>
      <c r="EN188" s="145">
        <f t="shared" ca="1" si="283"/>
        <v>0</v>
      </c>
      <c r="EO188" s="145">
        <f t="shared" ca="1" si="283"/>
        <v>0</v>
      </c>
      <c r="EP188" s="145">
        <f t="shared" ca="1" si="283"/>
        <v>0</v>
      </c>
      <c r="EQ188" s="145">
        <f t="shared" ca="1" si="283"/>
        <v>0</v>
      </c>
      <c r="ER188" s="145">
        <f t="shared" ca="1" si="283"/>
        <v>0</v>
      </c>
      <c r="ES188" s="145">
        <f t="shared" ca="1" si="283"/>
        <v>0</v>
      </c>
      <c r="ET188" s="145">
        <f t="shared" ca="1" si="283"/>
        <v>0</v>
      </c>
      <c r="EU188" s="145">
        <f t="shared" ca="1" si="283"/>
        <v>0</v>
      </c>
      <c r="EV188" s="145">
        <f t="shared" ca="1" si="283"/>
        <v>0</v>
      </c>
      <c r="EW188" s="145">
        <f t="shared" ca="1" si="283"/>
        <v>0</v>
      </c>
      <c r="EX188" s="145">
        <f t="shared" ca="1" si="283"/>
        <v>0</v>
      </c>
      <c r="EY188" s="145">
        <f t="shared" ca="1" si="283"/>
        <v>0</v>
      </c>
      <c r="EZ188" s="145">
        <f t="shared" ca="1" si="283"/>
        <v>0</v>
      </c>
      <c r="FA188" s="145">
        <f t="shared" ca="1" si="283"/>
        <v>0</v>
      </c>
      <c r="FB188" s="145">
        <f t="shared" ca="1" si="283"/>
        <v>0</v>
      </c>
      <c r="FC188" s="145">
        <f t="shared" ca="1" si="283"/>
        <v>0</v>
      </c>
      <c r="FD188" s="145">
        <f t="shared" ref="FD188:GI188" ca="1" si="284">(VLOOKUP($C188,$C$254:$LR$265,MATCH(FD$182,$C$253:$LR$253,0),FALSE)-VLOOKUP($C232,$C$278:$LR$289,MATCH(FD$226,$C$277:$LR$277,0),FALSE))/FD$250</f>
        <v>0</v>
      </c>
      <c r="FE188" s="145">
        <f t="shared" ca="1" si="284"/>
        <v>0</v>
      </c>
      <c r="FF188" s="145">
        <f t="shared" ca="1" si="284"/>
        <v>0</v>
      </c>
      <c r="FG188" s="145">
        <f t="shared" ca="1" si="284"/>
        <v>0</v>
      </c>
      <c r="FH188" s="145">
        <f t="shared" ca="1" si="284"/>
        <v>0</v>
      </c>
      <c r="FI188" s="145">
        <f t="shared" ca="1" si="284"/>
        <v>0</v>
      </c>
      <c r="FJ188" s="145">
        <f t="shared" ca="1" si="284"/>
        <v>0</v>
      </c>
      <c r="FK188" s="145">
        <f t="shared" ca="1" si="284"/>
        <v>0</v>
      </c>
      <c r="FL188" s="145">
        <f t="shared" ca="1" si="284"/>
        <v>0</v>
      </c>
      <c r="FM188" s="145">
        <f t="shared" ca="1" si="284"/>
        <v>0</v>
      </c>
      <c r="FN188" s="145">
        <f t="shared" ca="1" si="284"/>
        <v>0</v>
      </c>
      <c r="FO188" s="145">
        <f t="shared" ca="1" si="284"/>
        <v>0</v>
      </c>
      <c r="FP188" s="145">
        <f t="shared" ca="1" si="284"/>
        <v>0</v>
      </c>
      <c r="FQ188" s="145">
        <f t="shared" ca="1" si="284"/>
        <v>0</v>
      </c>
      <c r="FR188" s="145">
        <f t="shared" ca="1" si="284"/>
        <v>0</v>
      </c>
      <c r="FS188" s="145">
        <f t="shared" ca="1" si="284"/>
        <v>0</v>
      </c>
      <c r="FT188" s="145">
        <f t="shared" ca="1" si="284"/>
        <v>0</v>
      </c>
      <c r="FU188" s="145">
        <f t="shared" ca="1" si="284"/>
        <v>0</v>
      </c>
      <c r="FV188" s="145">
        <f t="shared" ca="1" si="284"/>
        <v>0</v>
      </c>
      <c r="FW188" s="145">
        <f t="shared" ca="1" si="284"/>
        <v>0</v>
      </c>
      <c r="FX188" s="145">
        <f t="shared" ca="1" si="284"/>
        <v>0</v>
      </c>
      <c r="FY188" s="145">
        <f t="shared" ca="1" si="284"/>
        <v>0</v>
      </c>
      <c r="FZ188" s="145">
        <f t="shared" ca="1" si="284"/>
        <v>0</v>
      </c>
      <c r="GA188" s="145">
        <f t="shared" ca="1" si="284"/>
        <v>0</v>
      </c>
      <c r="GB188" s="145">
        <f t="shared" ca="1" si="284"/>
        <v>0</v>
      </c>
      <c r="GC188" s="145">
        <f t="shared" ca="1" si="284"/>
        <v>0</v>
      </c>
      <c r="GD188" s="145">
        <f t="shared" ca="1" si="284"/>
        <v>0</v>
      </c>
      <c r="GE188" s="145">
        <f t="shared" ca="1" si="284"/>
        <v>0</v>
      </c>
      <c r="GF188" s="145">
        <f t="shared" ca="1" si="284"/>
        <v>0</v>
      </c>
      <c r="GG188" s="145">
        <f t="shared" ca="1" si="284"/>
        <v>0</v>
      </c>
      <c r="GH188" s="145">
        <f t="shared" ca="1" si="284"/>
        <v>0</v>
      </c>
      <c r="GI188" s="145">
        <f t="shared" ca="1" si="284"/>
        <v>0</v>
      </c>
      <c r="GJ188" s="145">
        <f t="shared" ref="GJ188:HO188" ca="1" si="285">(VLOOKUP($C188,$C$254:$LR$265,MATCH(GJ$182,$C$253:$LR$253,0),FALSE)-VLOOKUP($C232,$C$278:$LR$289,MATCH(GJ$226,$C$277:$LR$277,0),FALSE))/GJ$250</f>
        <v>0</v>
      </c>
      <c r="GK188" s="145">
        <f t="shared" ca="1" si="285"/>
        <v>0</v>
      </c>
      <c r="GL188" s="145">
        <f t="shared" ca="1" si="285"/>
        <v>0</v>
      </c>
      <c r="GM188" s="145">
        <f t="shared" ca="1" si="285"/>
        <v>0</v>
      </c>
      <c r="GN188" s="145">
        <f t="shared" ca="1" si="285"/>
        <v>0</v>
      </c>
      <c r="GO188" s="145">
        <f t="shared" ca="1" si="285"/>
        <v>0</v>
      </c>
      <c r="GP188" s="145">
        <f t="shared" ca="1" si="285"/>
        <v>0</v>
      </c>
      <c r="GQ188" s="145">
        <f t="shared" ca="1" si="285"/>
        <v>0</v>
      </c>
      <c r="GR188" s="145">
        <f t="shared" ca="1" si="285"/>
        <v>0</v>
      </c>
      <c r="GS188" s="145">
        <f t="shared" ca="1" si="285"/>
        <v>0</v>
      </c>
      <c r="GT188" s="145">
        <f t="shared" ca="1" si="285"/>
        <v>0</v>
      </c>
      <c r="GU188" s="145">
        <f t="shared" ca="1" si="285"/>
        <v>0</v>
      </c>
      <c r="GV188" s="145">
        <f t="shared" ca="1" si="285"/>
        <v>0</v>
      </c>
      <c r="GW188" s="145">
        <f t="shared" ca="1" si="285"/>
        <v>0</v>
      </c>
      <c r="GX188" s="145">
        <f t="shared" ca="1" si="285"/>
        <v>0</v>
      </c>
      <c r="GY188" s="145">
        <f t="shared" ca="1" si="285"/>
        <v>0</v>
      </c>
      <c r="GZ188" s="145">
        <f t="shared" ca="1" si="285"/>
        <v>0</v>
      </c>
      <c r="HA188" s="145">
        <f t="shared" ca="1" si="285"/>
        <v>0</v>
      </c>
      <c r="HB188" s="145">
        <f t="shared" ca="1" si="285"/>
        <v>0</v>
      </c>
      <c r="HC188" s="145">
        <f t="shared" ca="1" si="285"/>
        <v>0</v>
      </c>
      <c r="HD188" s="145">
        <f t="shared" ca="1" si="285"/>
        <v>0</v>
      </c>
      <c r="HE188" s="145">
        <f t="shared" ca="1" si="285"/>
        <v>0</v>
      </c>
      <c r="HF188" s="145">
        <f t="shared" ca="1" si="285"/>
        <v>0</v>
      </c>
      <c r="HG188" s="145">
        <f t="shared" ca="1" si="285"/>
        <v>0</v>
      </c>
      <c r="HH188" s="145">
        <f t="shared" ca="1" si="285"/>
        <v>0</v>
      </c>
      <c r="HI188" s="145">
        <f t="shared" ca="1" si="285"/>
        <v>0</v>
      </c>
      <c r="HJ188" s="145">
        <f t="shared" ca="1" si="285"/>
        <v>0</v>
      </c>
      <c r="HK188" s="145">
        <f t="shared" ca="1" si="285"/>
        <v>0</v>
      </c>
      <c r="HL188" s="145">
        <f t="shared" ca="1" si="285"/>
        <v>0</v>
      </c>
      <c r="HM188" s="145">
        <f t="shared" ca="1" si="285"/>
        <v>0</v>
      </c>
      <c r="HN188" s="145">
        <f t="shared" ca="1" si="285"/>
        <v>0</v>
      </c>
      <c r="HO188" s="145">
        <f t="shared" ca="1" si="285"/>
        <v>0</v>
      </c>
      <c r="HP188" s="145">
        <f t="shared" ref="HP188:IU188" ca="1" si="286">(VLOOKUP($C188,$C$254:$LR$265,MATCH(HP$182,$C$253:$LR$253,0),FALSE)-VLOOKUP($C232,$C$278:$LR$289,MATCH(HP$226,$C$277:$LR$277,0),FALSE))/HP$250</f>
        <v>0</v>
      </c>
      <c r="HQ188" s="145">
        <f t="shared" ca="1" si="286"/>
        <v>0</v>
      </c>
      <c r="HR188" s="145">
        <f t="shared" ca="1" si="286"/>
        <v>0</v>
      </c>
      <c r="HS188" s="145">
        <f t="shared" ca="1" si="286"/>
        <v>0</v>
      </c>
      <c r="HT188" s="145">
        <f t="shared" ca="1" si="286"/>
        <v>0</v>
      </c>
      <c r="HU188" s="145">
        <f t="shared" ca="1" si="286"/>
        <v>0</v>
      </c>
      <c r="HV188" s="145">
        <f t="shared" ca="1" si="286"/>
        <v>0</v>
      </c>
      <c r="HW188" s="145">
        <f t="shared" ca="1" si="286"/>
        <v>0</v>
      </c>
      <c r="HX188" s="145">
        <f t="shared" ca="1" si="286"/>
        <v>0</v>
      </c>
      <c r="HY188" s="145">
        <f t="shared" ca="1" si="286"/>
        <v>0</v>
      </c>
      <c r="HZ188" s="145">
        <f t="shared" ca="1" si="286"/>
        <v>0</v>
      </c>
      <c r="IA188" s="145">
        <f t="shared" ca="1" si="286"/>
        <v>0</v>
      </c>
      <c r="IB188" s="145">
        <f t="shared" ca="1" si="286"/>
        <v>0</v>
      </c>
      <c r="IC188" s="145">
        <f t="shared" ca="1" si="286"/>
        <v>0</v>
      </c>
      <c r="ID188" s="145">
        <f t="shared" ca="1" si="286"/>
        <v>0</v>
      </c>
      <c r="IE188" s="145">
        <f t="shared" ca="1" si="286"/>
        <v>0</v>
      </c>
      <c r="IF188" s="145">
        <f t="shared" ca="1" si="286"/>
        <v>0</v>
      </c>
      <c r="IG188" s="145">
        <f t="shared" ca="1" si="286"/>
        <v>0</v>
      </c>
      <c r="IH188" s="145">
        <f t="shared" ca="1" si="286"/>
        <v>0</v>
      </c>
      <c r="II188" s="145">
        <f t="shared" ca="1" si="286"/>
        <v>0</v>
      </c>
      <c r="IJ188" s="145">
        <f t="shared" ca="1" si="286"/>
        <v>0</v>
      </c>
      <c r="IK188" s="145">
        <f t="shared" ca="1" si="286"/>
        <v>0</v>
      </c>
      <c r="IL188" s="145">
        <f t="shared" ca="1" si="286"/>
        <v>0</v>
      </c>
      <c r="IM188" s="145">
        <f t="shared" ca="1" si="286"/>
        <v>0</v>
      </c>
      <c r="IN188" s="145">
        <f t="shared" ca="1" si="286"/>
        <v>0</v>
      </c>
      <c r="IO188" s="145">
        <f t="shared" ca="1" si="286"/>
        <v>0</v>
      </c>
      <c r="IP188" s="145">
        <f t="shared" ca="1" si="286"/>
        <v>0</v>
      </c>
      <c r="IQ188" s="145">
        <f t="shared" ca="1" si="286"/>
        <v>0</v>
      </c>
      <c r="IR188" s="145">
        <f t="shared" ca="1" si="286"/>
        <v>0</v>
      </c>
      <c r="IS188" s="145">
        <f t="shared" ca="1" si="286"/>
        <v>0</v>
      </c>
      <c r="IT188" s="145">
        <f t="shared" ca="1" si="286"/>
        <v>0</v>
      </c>
      <c r="IU188" s="145">
        <f t="shared" ca="1" si="286"/>
        <v>0</v>
      </c>
      <c r="IV188" s="145">
        <f t="shared" ref="IV188:KA188" ca="1" si="287">(VLOOKUP($C188,$C$254:$LR$265,MATCH(IV$182,$C$253:$LR$253,0),FALSE)-VLOOKUP($C232,$C$278:$LR$289,MATCH(IV$226,$C$277:$LR$277,0),FALSE))/IV$250</f>
        <v>0</v>
      </c>
      <c r="IW188" s="145">
        <f t="shared" ca="1" si="287"/>
        <v>0</v>
      </c>
      <c r="IX188" s="145">
        <f t="shared" ca="1" si="287"/>
        <v>0</v>
      </c>
      <c r="IY188" s="145">
        <f t="shared" ca="1" si="287"/>
        <v>0</v>
      </c>
      <c r="IZ188" s="145">
        <f t="shared" ca="1" si="287"/>
        <v>0</v>
      </c>
      <c r="JA188" s="145">
        <f t="shared" ca="1" si="287"/>
        <v>0</v>
      </c>
      <c r="JB188" s="145">
        <f t="shared" ca="1" si="287"/>
        <v>0</v>
      </c>
      <c r="JC188" s="145">
        <f t="shared" ca="1" si="287"/>
        <v>0</v>
      </c>
      <c r="JD188" s="145">
        <f t="shared" ca="1" si="287"/>
        <v>0</v>
      </c>
      <c r="JE188" s="145">
        <f t="shared" ca="1" si="287"/>
        <v>0</v>
      </c>
      <c r="JF188" s="145">
        <f t="shared" ca="1" si="287"/>
        <v>0</v>
      </c>
      <c r="JG188" s="145">
        <f t="shared" ca="1" si="287"/>
        <v>0</v>
      </c>
      <c r="JH188" s="145">
        <f t="shared" ca="1" si="287"/>
        <v>0</v>
      </c>
      <c r="JI188" s="145">
        <f t="shared" ca="1" si="287"/>
        <v>0</v>
      </c>
      <c r="JJ188" s="145">
        <f t="shared" ca="1" si="287"/>
        <v>0</v>
      </c>
      <c r="JK188" s="145">
        <f t="shared" ca="1" si="287"/>
        <v>0</v>
      </c>
      <c r="JL188" s="145">
        <f t="shared" ca="1" si="287"/>
        <v>0</v>
      </c>
      <c r="JM188" s="145">
        <f t="shared" ca="1" si="287"/>
        <v>0</v>
      </c>
      <c r="JN188" s="145">
        <f t="shared" ca="1" si="287"/>
        <v>0</v>
      </c>
      <c r="JO188" s="145">
        <f t="shared" ca="1" si="287"/>
        <v>0</v>
      </c>
      <c r="JP188" s="145">
        <f t="shared" ca="1" si="287"/>
        <v>0</v>
      </c>
      <c r="JQ188" s="145">
        <f t="shared" ca="1" si="287"/>
        <v>0</v>
      </c>
      <c r="JR188" s="145">
        <f t="shared" ca="1" si="287"/>
        <v>0</v>
      </c>
      <c r="JS188" s="145">
        <f t="shared" ca="1" si="287"/>
        <v>0</v>
      </c>
      <c r="JT188" s="145">
        <f t="shared" ca="1" si="287"/>
        <v>0</v>
      </c>
      <c r="JU188" s="145">
        <f t="shared" ca="1" si="287"/>
        <v>0</v>
      </c>
      <c r="JV188" s="145">
        <f t="shared" ca="1" si="287"/>
        <v>0</v>
      </c>
      <c r="JW188" s="145">
        <f t="shared" ca="1" si="287"/>
        <v>0</v>
      </c>
      <c r="JX188" s="145">
        <f t="shared" ca="1" si="287"/>
        <v>0</v>
      </c>
      <c r="JY188" s="145">
        <f t="shared" ca="1" si="287"/>
        <v>0</v>
      </c>
      <c r="JZ188" s="145">
        <f t="shared" ca="1" si="287"/>
        <v>0</v>
      </c>
      <c r="KA188" s="145">
        <f t="shared" ca="1" si="287"/>
        <v>0</v>
      </c>
      <c r="KB188" s="145">
        <f t="shared" ref="KB188:LG188" ca="1" si="288">(VLOOKUP($C188,$C$254:$LR$265,MATCH(KB$182,$C$253:$LR$253,0),FALSE)-VLOOKUP($C232,$C$278:$LR$289,MATCH(KB$226,$C$277:$LR$277,0),FALSE))/KB$250</f>
        <v>0</v>
      </c>
      <c r="KC188" s="145">
        <f t="shared" ca="1" si="288"/>
        <v>0</v>
      </c>
      <c r="KD188" s="145">
        <f t="shared" ca="1" si="288"/>
        <v>0</v>
      </c>
      <c r="KE188" s="145">
        <f t="shared" ca="1" si="288"/>
        <v>0</v>
      </c>
      <c r="KF188" s="145">
        <f t="shared" ca="1" si="288"/>
        <v>0</v>
      </c>
      <c r="KG188" s="145">
        <f t="shared" ca="1" si="288"/>
        <v>0</v>
      </c>
      <c r="KH188" s="145">
        <f t="shared" ca="1" si="288"/>
        <v>0</v>
      </c>
      <c r="KI188" s="145">
        <f t="shared" ca="1" si="288"/>
        <v>0</v>
      </c>
      <c r="KJ188" s="145">
        <f t="shared" ca="1" si="288"/>
        <v>0</v>
      </c>
      <c r="KK188" s="145">
        <f t="shared" ca="1" si="288"/>
        <v>0</v>
      </c>
      <c r="KL188" s="145">
        <f t="shared" ca="1" si="288"/>
        <v>0</v>
      </c>
      <c r="KM188" s="145">
        <f t="shared" ca="1" si="288"/>
        <v>0</v>
      </c>
      <c r="KN188" s="145">
        <f t="shared" ca="1" si="288"/>
        <v>0</v>
      </c>
      <c r="KO188" s="145">
        <f t="shared" ca="1" si="288"/>
        <v>0</v>
      </c>
      <c r="KP188" s="145">
        <f t="shared" ca="1" si="288"/>
        <v>0</v>
      </c>
      <c r="KQ188" s="145">
        <f t="shared" ca="1" si="288"/>
        <v>0</v>
      </c>
      <c r="KR188" s="145">
        <f t="shared" ca="1" si="288"/>
        <v>0</v>
      </c>
      <c r="KS188" s="145">
        <f t="shared" ca="1" si="288"/>
        <v>0</v>
      </c>
      <c r="KT188" s="145">
        <f t="shared" ca="1" si="288"/>
        <v>0</v>
      </c>
      <c r="KU188" s="145">
        <f t="shared" ca="1" si="288"/>
        <v>0</v>
      </c>
      <c r="KV188" s="145">
        <f t="shared" ca="1" si="288"/>
        <v>0</v>
      </c>
      <c r="KW188" s="145">
        <f t="shared" ca="1" si="288"/>
        <v>0</v>
      </c>
      <c r="KX188" s="145">
        <f t="shared" ca="1" si="288"/>
        <v>0</v>
      </c>
      <c r="KY188" s="145">
        <f t="shared" ca="1" si="288"/>
        <v>0</v>
      </c>
      <c r="KZ188" s="145">
        <f t="shared" ca="1" si="288"/>
        <v>0</v>
      </c>
      <c r="LA188" s="145">
        <f t="shared" ca="1" si="288"/>
        <v>0</v>
      </c>
      <c r="LB188" s="145">
        <f t="shared" ca="1" si="288"/>
        <v>0</v>
      </c>
      <c r="LC188" s="145">
        <f t="shared" ca="1" si="288"/>
        <v>0</v>
      </c>
      <c r="LD188" s="145">
        <f t="shared" ca="1" si="288"/>
        <v>0</v>
      </c>
      <c r="LE188" s="145">
        <f t="shared" ca="1" si="288"/>
        <v>0</v>
      </c>
      <c r="LF188" s="145">
        <f t="shared" ca="1" si="288"/>
        <v>0</v>
      </c>
      <c r="LG188" s="145">
        <f t="shared" ca="1" si="288"/>
        <v>0</v>
      </c>
      <c r="LH188" s="145">
        <f t="shared" ref="LH188:LR188" ca="1" si="289">(VLOOKUP($C188,$C$254:$LR$265,MATCH(LH$182,$C$253:$LR$253,0),FALSE)-VLOOKUP($C232,$C$278:$LR$289,MATCH(LH$226,$C$277:$LR$277,0),FALSE))/LH$250</f>
        <v>0</v>
      </c>
      <c r="LI188" s="145">
        <f t="shared" ca="1" si="289"/>
        <v>0</v>
      </c>
      <c r="LJ188" s="145">
        <f t="shared" ca="1" si="289"/>
        <v>0</v>
      </c>
      <c r="LK188" s="145">
        <f t="shared" ca="1" si="289"/>
        <v>0</v>
      </c>
      <c r="LL188" s="145">
        <f t="shared" ca="1" si="289"/>
        <v>0</v>
      </c>
      <c r="LM188" s="145">
        <f t="shared" ca="1" si="289"/>
        <v>0</v>
      </c>
      <c r="LN188" s="145">
        <f t="shared" ca="1" si="289"/>
        <v>0</v>
      </c>
      <c r="LO188" s="145">
        <f t="shared" ca="1" si="289"/>
        <v>0</v>
      </c>
      <c r="LP188" s="145">
        <f t="shared" ca="1" si="289"/>
        <v>0</v>
      </c>
      <c r="LQ188" s="145">
        <f t="shared" ca="1" si="289"/>
        <v>0</v>
      </c>
      <c r="LR188" s="145">
        <f t="shared" ca="1" si="289"/>
        <v>0</v>
      </c>
    </row>
    <row r="189" spans="2:357" hidden="1">
      <c r="B189" s="3"/>
      <c r="C189" s="22" t="str">
        <f t="shared" si="241"/>
        <v>AVV1kul</v>
      </c>
      <c r="D189" s="145">
        <f t="shared" ca="1" si="215"/>
        <v>0</v>
      </c>
      <c r="E189" s="145">
        <f t="shared" ca="1" si="215"/>
        <v>0</v>
      </c>
      <c r="F189" s="145">
        <f t="shared" ca="1" si="215"/>
        <v>0</v>
      </c>
      <c r="G189" s="258">
        <f t="shared" ca="1" si="215"/>
        <v>0</v>
      </c>
      <c r="H189" s="145">
        <f t="shared" ca="1" si="215"/>
        <v>0</v>
      </c>
      <c r="I189" s="258">
        <f t="shared" ca="1" si="215"/>
        <v>0</v>
      </c>
      <c r="J189" s="145">
        <f t="shared" ref="J189:AC189" ca="1" si="290">(VLOOKUP($C189,$C$254:$AC$265,MATCH(J$182,$C$253:$AC$253,0),FALSE)-VLOOKUP($C233,$C$278:$AC$289,MATCH(J$226,$C$277:$AC$277,0),FALSE))/J$250</f>
        <v>2.842911252493658E-2</v>
      </c>
      <c r="K189" s="145">
        <f t="shared" ca="1" si="290"/>
        <v>5.6858160542757559E-2</v>
      </c>
      <c r="L189" s="145">
        <f t="shared" ca="1" si="290"/>
        <v>8.5287144053682457E-2</v>
      </c>
      <c r="M189" s="145">
        <f t="shared" ca="1" si="290"/>
        <v>0.11371606305793198</v>
      </c>
      <c r="N189" s="258">
        <f t="shared" ca="1" si="290"/>
        <v>0.14214491755572509</v>
      </c>
      <c r="O189" s="145">
        <f t="shared" ca="1" si="290"/>
        <v>0.14175485089573869</v>
      </c>
      <c r="P189" s="145">
        <f t="shared" ca="1" si="290"/>
        <v>0.14136477496055441</v>
      </c>
      <c r="Q189" s="145">
        <f t="shared" ca="1" si="290"/>
        <v>0.14097468974984081</v>
      </c>
      <c r="R189" s="145">
        <f t="shared" ca="1" si="290"/>
        <v>0.14058459526326766</v>
      </c>
      <c r="S189" s="258">
        <f ca="1">(VLOOKUP($C189,$C$254:$AC$265,MATCH(S$182,$C$253:$AC$253,0),FALSE)-VLOOKUP($C233,$C$278:$AC$289,MATCH(S$226,$C$277:$AC$277,0),FALSE))/S$250</f>
        <v>0.14019449150050414</v>
      </c>
      <c r="T189" s="145">
        <f t="shared" ca="1" si="290"/>
        <v>0</v>
      </c>
      <c r="U189" s="145">
        <f t="shared" ca="1" si="290"/>
        <v>0</v>
      </c>
      <c r="V189" s="145">
        <f t="shared" ca="1" si="290"/>
        <v>0</v>
      </c>
      <c r="W189" s="145">
        <f t="shared" ca="1" si="290"/>
        <v>0</v>
      </c>
      <c r="X189" s="258">
        <f t="shared" ca="1" si="290"/>
        <v>0</v>
      </c>
      <c r="Y189" s="145">
        <f t="shared" ca="1" si="290"/>
        <v>0</v>
      </c>
      <c r="Z189" s="145">
        <f t="shared" ca="1" si="290"/>
        <v>0</v>
      </c>
      <c r="AA189" s="145">
        <f t="shared" ca="1" si="290"/>
        <v>0</v>
      </c>
      <c r="AB189" s="145">
        <f t="shared" ca="1" si="290"/>
        <v>0</v>
      </c>
      <c r="AC189" s="258">
        <f t="shared" ca="1" si="290"/>
        <v>0</v>
      </c>
      <c r="AD189" s="3"/>
      <c r="AE189" s="145">
        <f t="shared" ca="1" si="230"/>
        <v>0</v>
      </c>
      <c r="AF189" s="145">
        <f t="shared" ref="AF189:AT189" ca="1" si="291">(VLOOKUP($C189,$C$254:$LR$265,MATCH(AF$182,$C$253:$LR$253,0),FALSE)-VLOOKUP($C233,$C$278:$LR$289,MATCH(AF$226,$C$277:$LR$277,0),FALSE))/AF$250</f>
        <v>0</v>
      </c>
      <c r="AG189" s="145">
        <f t="shared" ca="1" si="291"/>
        <v>0</v>
      </c>
      <c r="AH189" s="145">
        <f t="shared" ca="1" si="291"/>
        <v>0</v>
      </c>
      <c r="AI189" s="145">
        <f t="shared" ca="1" si="291"/>
        <v>0</v>
      </c>
      <c r="AJ189" s="145">
        <f t="shared" ca="1" si="291"/>
        <v>0</v>
      </c>
      <c r="AK189" s="145">
        <f t="shared" ca="1" si="291"/>
        <v>0</v>
      </c>
      <c r="AL189" s="145">
        <f t="shared" ca="1" si="291"/>
        <v>0</v>
      </c>
      <c r="AM189" s="145">
        <f t="shared" ca="1" si="291"/>
        <v>0</v>
      </c>
      <c r="AN189" s="145">
        <f t="shared" ca="1" si="291"/>
        <v>0</v>
      </c>
      <c r="AO189" s="145">
        <f t="shared" ca="1" si="291"/>
        <v>0</v>
      </c>
      <c r="AP189" s="145">
        <f t="shared" ca="1" si="291"/>
        <v>0</v>
      </c>
      <c r="AQ189" s="145">
        <f t="shared" ca="1" si="291"/>
        <v>0</v>
      </c>
      <c r="AR189" s="145">
        <f t="shared" ca="1" si="291"/>
        <v>0</v>
      </c>
      <c r="AS189" s="145">
        <f t="shared" ca="1" si="291"/>
        <v>0</v>
      </c>
      <c r="AT189" s="145">
        <f t="shared" ca="1" si="291"/>
        <v>0</v>
      </c>
      <c r="AU189" s="145">
        <f t="shared" ref="AU189:BZ189" ca="1" si="292">(VLOOKUP($C189,$C$254:$LR$265,MATCH(AU$182,$C$253:$LR$253,0),FALSE)-VLOOKUP($C233,$C$278:$LR$289,MATCH(AU$226,$C$277:$LR$277,0),FALSE))/AU$250</f>
        <v>0</v>
      </c>
      <c r="AV189" s="145">
        <f t="shared" ca="1" si="292"/>
        <v>0</v>
      </c>
      <c r="AW189" s="145">
        <f t="shared" ca="1" si="292"/>
        <v>0</v>
      </c>
      <c r="AX189" s="145">
        <f t="shared" ca="1" si="292"/>
        <v>0</v>
      </c>
      <c r="AY189" s="145">
        <f t="shared" ca="1" si="292"/>
        <v>0</v>
      </c>
      <c r="AZ189" s="145">
        <f t="shared" ca="1" si="292"/>
        <v>0</v>
      </c>
      <c r="BA189" s="145">
        <f t="shared" ca="1" si="292"/>
        <v>0</v>
      </c>
      <c r="BB189" s="145">
        <f t="shared" ca="1" si="292"/>
        <v>0</v>
      </c>
      <c r="BC189" s="145">
        <f t="shared" ca="1" si="292"/>
        <v>0</v>
      </c>
      <c r="BD189" s="145">
        <f t="shared" ca="1" si="292"/>
        <v>0</v>
      </c>
      <c r="BE189" s="145">
        <f t="shared" ca="1" si="292"/>
        <v>0</v>
      </c>
      <c r="BF189" s="145">
        <f t="shared" ca="1" si="292"/>
        <v>0</v>
      </c>
      <c r="BG189" s="145">
        <f t="shared" ca="1" si="292"/>
        <v>0</v>
      </c>
      <c r="BH189" s="145">
        <f t="shared" ca="1" si="292"/>
        <v>0</v>
      </c>
      <c r="BI189" s="145">
        <f t="shared" ca="1" si="292"/>
        <v>0</v>
      </c>
      <c r="BJ189" s="145">
        <f t="shared" ca="1" si="292"/>
        <v>0</v>
      </c>
      <c r="BK189" s="145">
        <f t="shared" ca="1" si="292"/>
        <v>0</v>
      </c>
      <c r="BL189" s="145">
        <f t="shared" ca="1" si="292"/>
        <v>0</v>
      </c>
      <c r="BM189" s="145">
        <f t="shared" ca="1" si="292"/>
        <v>0</v>
      </c>
      <c r="BN189" s="145">
        <f t="shared" ca="1" si="292"/>
        <v>0</v>
      </c>
      <c r="BO189" s="145">
        <f t="shared" ca="1" si="292"/>
        <v>0</v>
      </c>
      <c r="BP189" s="145">
        <f t="shared" ca="1" si="292"/>
        <v>0</v>
      </c>
      <c r="BQ189" s="145">
        <f t="shared" ca="1" si="292"/>
        <v>0</v>
      </c>
      <c r="BR189" s="145">
        <f t="shared" ca="1" si="292"/>
        <v>0</v>
      </c>
      <c r="BS189" s="145">
        <f t="shared" ca="1" si="292"/>
        <v>0</v>
      </c>
      <c r="BT189" s="145">
        <f t="shared" ca="1" si="292"/>
        <v>0</v>
      </c>
      <c r="BU189" s="145">
        <f t="shared" ca="1" si="292"/>
        <v>0</v>
      </c>
      <c r="BV189" s="145">
        <f t="shared" ca="1" si="292"/>
        <v>0</v>
      </c>
      <c r="BW189" s="145">
        <f t="shared" ca="1" si="292"/>
        <v>0</v>
      </c>
      <c r="BX189" s="145">
        <f t="shared" ca="1" si="292"/>
        <v>0</v>
      </c>
      <c r="BY189" s="145">
        <f t="shared" ca="1" si="292"/>
        <v>0</v>
      </c>
      <c r="BZ189" s="145">
        <f t="shared" ca="1" si="292"/>
        <v>0</v>
      </c>
      <c r="CA189" s="145">
        <f t="shared" ref="CA189:CQ189" ca="1" si="293">(VLOOKUP($C189,$C$254:$LR$265,MATCH(CA$182,$C$253:$LR$253,0),FALSE)-VLOOKUP($C233,$C$278:$LR$289,MATCH(CA$226,$C$277:$LR$277,0),FALSE))/CA$250</f>
        <v>0</v>
      </c>
      <c r="CB189" s="145">
        <f t="shared" ca="1" si="293"/>
        <v>0</v>
      </c>
      <c r="CC189" s="145">
        <f t="shared" ca="1" si="293"/>
        <v>0</v>
      </c>
      <c r="CD189" s="145">
        <f t="shared" ca="1" si="293"/>
        <v>0</v>
      </c>
      <c r="CE189" s="145">
        <f t="shared" ca="1" si="293"/>
        <v>0</v>
      </c>
      <c r="CF189" s="145">
        <f t="shared" ca="1" si="293"/>
        <v>0</v>
      </c>
      <c r="CG189" s="145">
        <f t="shared" ca="1" si="293"/>
        <v>0</v>
      </c>
      <c r="CH189" s="145">
        <f t="shared" ca="1" si="293"/>
        <v>0</v>
      </c>
      <c r="CI189" s="145">
        <f t="shared" ca="1" si="293"/>
        <v>0</v>
      </c>
      <c r="CJ189" s="145">
        <f t="shared" ca="1" si="293"/>
        <v>0</v>
      </c>
      <c r="CK189" s="145">
        <f t="shared" ca="1" si="293"/>
        <v>0</v>
      </c>
      <c r="CL189" s="145">
        <f t="shared" ca="1" si="293"/>
        <v>0</v>
      </c>
      <c r="CM189" s="145">
        <f t="shared" ca="1" si="293"/>
        <v>4.2745558885990693E-2</v>
      </c>
      <c r="CN189" s="145">
        <f t="shared" ca="1" si="293"/>
        <v>5.3081627703205805E-2</v>
      </c>
      <c r="CO189" s="145">
        <f t="shared" ca="1" si="293"/>
        <v>4.6955530664656159E-2</v>
      </c>
      <c r="CP189" s="145">
        <f t="shared" ca="1" si="293"/>
        <v>4.4093558673457892E-2</v>
      </c>
      <c r="CQ189" s="145">
        <f t="shared" ca="1" si="293"/>
        <v>0</v>
      </c>
      <c r="CR189" s="145">
        <f t="shared" ref="CR189:DW189" ca="1" si="294">(VLOOKUP($C189,$C$254:$LR$265,MATCH(CR$182,$C$253:$LR$253,0),FALSE)-VLOOKUP($C233,$C$278:$LR$289,MATCH(CR$226,$C$277:$LR$277,0),FALSE))/CR$250</f>
        <v>0</v>
      </c>
      <c r="CS189" s="145">
        <f t="shared" ca="1" si="294"/>
        <v>0</v>
      </c>
      <c r="CT189" s="145">
        <f t="shared" ca="1" si="294"/>
        <v>0</v>
      </c>
      <c r="CU189" s="145">
        <f t="shared" ca="1" si="294"/>
        <v>0</v>
      </c>
      <c r="CV189" s="145">
        <f t="shared" ca="1" si="294"/>
        <v>1.7959598922375326E-2</v>
      </c>
      <c r="CW189" s="145">
        <f t="shared" ca="1" si="294"/>
        <v>0.12796740215469074</v>
      </c>
      <c r="CX189" s="145">
        <f t="shared" ca="1" si="294"/>
        <v>1.3034958015453639E-2</v>
      </c>
      <c r="CY189" s="145">
        <f t="shared" ca="1" si="294"/>
        <v>8.5546747577235585E-2</v>
      </c>
      <c r="CZ189" s="145">
        <f t="shared" ca="1" si="294"/>
        <v>0.10612242344911092</v>
      </c>
      <c r="DA189" s="145">
        <f t="shared" ca="1" si="294"/>
        <v>9.4681599296960475E-2</v>
      </c>
      <c r="DB189" s="145">
        <f t="shared" ca="1" si="294"/>
        <v>8.7774677526467171E-2</v>
      </c>
      <c r="DC189" s="145">
        <f t="shared" ca="1" si="294"/>
        <v>0</v>
      </c>
      <c r="DD189" s="145">
        <f t="shared" ca="1" si="294"/>
        <v>0</v>
      </c>
      <c r="DE189" s="145">
        <f t="shared" ca="1" si="294"/>
        <v>0</v>
      </c>
      <c r="DF189" s="145">
        <f t="shared" ca="1" si="294"/>
        <v>0</v>
      </c>
      <c r="DG189" s="145">
        <f t="shared" ca="1" si="294"/>
        <v>0</v>
      </c>
      <c r="DH189" s="145">
        <f t="shared" ca="1" si="294"/>
        <v>3.5865223808598239E-2</v>
      </c>
      <c r="DI189" s="145">
        <f t="shared" ca="1" si="294"/>
        <v>0.25717837066977184</v>
      </c>
      <c r="DJ189" s="145">
        <f t="shared" ca="1" si="294"/>
        <v>2.5986652895097669E-2</v>
      </c>
      <c r="DK189" s="145">
        <f t="shared" ca="1" si="294"/>
        <v>0.12840367474082212</v>
      </c>
      <c r="DL189" s="145">
        <f t="shared" ca="1" si="294"/>
        <v>0.15912243433332121</v>
      </c>
      <c r="DM189" s="145">
        <f t="shared" ca="1" si="294"/>
        <v>0.14319732954164116</v>
      </c>
      <c r="DN189" s="145">
        <f t="shared" ca="1" si="294"/>
        <v>0.13104911640515751</v>
      </c>
      <c r="DO189" s="145">
        <f t="shared" ca="1" si="294"/>
        <v>0</v>
      </c>
      <c r="DP189" s="145">
        <f t="shared" ca="1" si="294"/>
        <v>0</v>
      </c>
      <c r="DQ189" s="145">
        <f t="shared" ca="1" si="294"/>
        <v>0</v>
      </c>
      <c r="DR189" s="145">
        <f t="shared" ca="1" si="294"/>
        <v>0</v>
      </c>
      <c r="DS189" s="145">
        <f t="shared" ca="1" si="294"/>
        <v>0</v>
      </c>
      <c r="DT189" s="145">
        <f t="shared" ca="1" si="294"/>
        <v>5.3717117606100533E-2</v>
      </c>
      <c r="DU189" s="145">
        <f t="shared" ca="1" si="294"/>
        <v>0.38765112121656414</v>
      </c>
      <c r="DV189" s="145">
        <f t="shared" ca="1" si="294"/>
        <v>3.8855879886393239E-2</v>
      </c>
      <c r="DW189" s="145">
        <f t="shared" ca="1" si="294"/>
        <v>0.17131644932704909</v>
      </c>
      <c r="DX189" s="145">
        <f t="shared" ref="DX189:FC189" ca="1" si="295">(VLOOKUP($C189,$C$254:$LR$265,MATCH(DX$182,$C$253:$LR$253,0),FALSE)-VLOOKUP($C233,$C$278:$LR$289,MATCH(DX$226,$C$277:$LR$277,0),FALSE))/DX$250</f>
        <v>0.21208170737905113</v>
      </c>
      <c r="DY189" s="145">
        <f t="shared" ca="1" si="295"/>
        <v>0.19252248315089743</v>
      </c>
      <c r="DZ189" s="145">
        <f t="shared" ca="1" si="295"/>
        <v>0.17392252840196357</v>
      </c>
      <c r="EA189" s="145">
        <f t="shared" ca="1" si="295"/>
        <v>0</v>
      </c>
      <c r="EB189" s="145">
        <f t="shared" ca="1" si="295"/>
        <v>0</v>
      </c>
      <c r="EC189" s="145">
        <f t="shared" ca="1" si="295"/>
        <v>0</v>
      </c>
      <c r="ED189" s="145">
        <f t="shared" ca="1" si="295"/>
        <v>0</v>
      </c>
      <c r="EE189" s="145">
        <f t="shared" ca="1" si="295"/>
        <v>0</v>
      </c>
      <c r="EF189" s="145">
        <f t="shared" ca="1" si="295"/>
        <v>7.1515521806428894E-2</v>
      </c>
      <c r="EG189" s="145">
        <f t="shared" ca="1" si="295"/>
        <v>0.51940422697444089</v>
      </c>
      <c r="EH189" s="145">
        <f t="shared" ca="1" si="295"/>
        <v>5.1643424141715466E-2</v>
      </c>
      <c r="EI189" s="145">
        <f t="shared" ca="1" si="295"/>
        <v>0.21428518057034693</v>
      </c>
      <c r="EJ189" s="145">
        <f t="shared" ca="1" si="295"/>
        <v>0.26500028953725202</v>
      </c>
      <c r="EK189" s="145">
        <f t="shared" ca="1" si="295"/>
        <v>0.24267748682331453</v>
      </c>
      <c r="EL189" s="145">
        <f t="shared" ca="1" si="295"/>
        <v>0.21640046231745103</v>
      </c>
      <c r="EM189" s="145">
        <f t="shared" ca="1" si="295"/>
        <v>0</v>
      </c>
      <c r="EN189" s="145">
        <f t="shared" ca="1" si="295"/>
        <v>0</v>
      </c>
      <c r="EO189" s="145">
        <f t="shared" ca="1" si="295"/>
        <v>0</v>
      </c>
      <c r="EP189" s="145">
        <f t="shared" ca="1" si="295"/>
        <v>0</v>
      </c>
      <c r="EQ189" s="145">
        <f t="shared" ca="1" si="295"/>
        <v>0</v>
      </c>
      <c r="ER189" s="145">
        <f t="shared" ca="1" si="295"/>
        <v>8.9260676456133198E-2</v>
      </c>
      <c r="ES189" s="145">
        <f t="shared" ca="1" si="295"/>
        <v>0.65245662744482624</v>
      </c>
      <c r="ET189" s="145">
        <f t="shared" ca="1" si="295"/>
        <v>6.4350060878029858E-2</v>
      </c>
      <c r="EU189" s="145">
        <f t="shared" ca="1" si="295"/>
        <v>0.22715723597954415</v>
      </c>
      <c r="EV189" s="145">
        <f t="shared" ca="1" si="295"/>
        <v>0.24565227645333643</v>
      </c>
      <c r="EW189" s="145">
        <f t="shared" ca="1" si="295"/>
        <v>0.30427423588202263</v>
      </c>
      <c r="EX189" s="145">
        <f t="shared" ca="1" si="295"/>
        <v>0.21982965250112774</v>
      </c>
      <c r="EY189" s="145">
        <f t="shared" ca="1" si="295"/>
        <v>1.3174501607884489E-3</v>
      </c>
      <c r="EZ189" s="145">
        <f t="shared" ca="1" si="295"/>
        <v>0</v>
      </c>
      <c r="FA189" s="145">
        <f t="shared" ca="1" si="295"/>
        <v>0</v>
      </c>
      <c r="FB189" s="145">
        <f t="shared" ca="1" si="295"/>
        <v>0</v>
      </c>
      <c r="FC189" s="145">
        <f t="shared" ca="1" si="295"/>
        <v>0</v>
      </c>
      <c r="FD189" s="145">
        <f t="shared" ref="FD189:GI189" ca="1" si="296">(VLOOKUP($C189,$C$254:$LR$265,MATCH(FD$182,$C$253:$LR$253,0),FALSE)-VLOOKUP($C233,$C$278:$LR$289,MATCH(FD$226,$C$277:$LR$277,0),FALSE))/FD$250</f>
        <v>8.3651603717624756E-2</v>
      </c>
      <c r="FE189" s="145">
        <f t="shared" ca="1" si="296"/>
        <v>0.57161011479102974</v>
      </c>
      <c r="FF189" s="145">
        <f t="shared" ca="1" si="296"/>
        <v>7.7524018828510469E-2</v>
      </c>
      <c r="FG189" s="145">
        <f t="shared" ca="1" si="296"/>
        <v>0.24013521378489133</v>
      </c>
      <c r="FH189" s="145">
        <f t="shared" ca="1" si="296"/>
        <v>0.22651037730194945</v>
      </c>
      <c r="FI189" s="145">
        <f t="shared" ca="1" si="296"/>
        <v>0.36417224989677538</v>
      </c>
      <c r="FJ189" s="145">
        <f t="shared" ca="1" si="296"/>
        <v>0.2233420288861015</v>
      </c>
      <c r="FK189" s="145">
        <f t="shared" ca="1" si="296"/>
        <v>2.6577298155648767E-3</v>
      </c>
      <c r="FL189" s="145">
        <f t="shared" ca="1" si="296"/>
        <v>0</v>
      </c>
      <c r="FM189" s="145">
        <f t="shared" ca="1" si="296"/>
        <v>0</v>
      </c>
      <c r="FN189" s="145">
        <f t="shared" ca="1" si="296"/>
        <v>0</v>
      </c>
      <c r="FO189" s="145">
        <f t="shared" ca="1" si="296"/>
        <v>0</v>
      </c>
      <c r="FP189" s="145">
        <f t="shared" ca="1" si="296"/>
        <v>7.8002456352233296E-2</v>
      </c>
      <c r="FQ189" s="145">
        <f t="shared" ca="1" si="296"/>
        <v>0.49176938369674744</v>
      </c>
      <c r="FR189" s="145">
        <f t="shared" ca="1" si="296"/>
        <v>9.0760671509177618E-2</v>
      </c>
      <c r="FS189" s="145">
        <f t="shared" ca="1" si="296"/>
        <v>0.25322042681947421</v>
      </c>
      <c r="FT189" s="145">
        <f t="shared" ca="1" si="296"/>
        <v>0.20757131594303208</v>
      </c>
      <c r="FU189" s="145">
        <f t="shared" ca="1" si="296"/>
        <v>0.42244084544578425</v>
      </c>
      <c r="FV189" s="145">
        <f t="shared" ca="1" si="296"/>
        <v>0.22694065556643869</v>
      </c>
      <c r="FW189" s="145">
        <f t="shared" ca="1" si="296"/>
        <v>4.0214375535293778E-3</v>
      </c>
      <c r="FX189" s="145">
        <f t="shared" ca="1" si="296"/>
        <v>0</v>
      </c>
      <c r="FY189" s="145">
        <f t="shared" ca="1" si="296"/>
        <v>0</v>
      </c>
      <c r="FZ189" s="145">
        <f t="shared" ca="1" si="296"/>
        <v>0</v>
      </c>
      <c r="GA189" s="145">
        <f t="shared" ca="1" si="296"/>
        <v>0</v>
      </c>
      <c r="GB189" s="145">
        <f t="shared" ca="1" si="296"/>
        <v>7.2312803343978022E-2</v>
      </c>
      <c r="GC189" s="145">
        <f t="shared" ca="1" si="296"/>
        <v>0.41291578135379459</v>
      </c>
      <c r="GD189" s="145">
        <f t="shared" ca="1" si="296"/>
        <v>0.10406046753286652</v>
      </c>
      <c r="GE189" s="145">
        <f t="shared" ca="1" si="296"/>
        <v>0.26641420970190072</v>
      </c>
      <c r="GF189" s="145">
        <f t="shared" ca="1" si="296"/>
        <v>0.18883188530205644</v>
      </c>
      <c r="GG189" s="145">
        <f t="shared" ca="1" si="296"/>
        <v>0.47914561844686443</v>
      </c>
      <c r="GH189" s="145">
        <f t="shared" ca="1" si="296"/>
        <v>0.23062874899128741</v>
      </c>
      <c r="GI189" s="145">
        <f t="shared" ca="1" si="296"/>
        <v>5.4091930750675421E-3</v>
      </c>
      <c r="GJ189" s="145">
        <f t="shared" ref="GJ189:HO189" ca="1" si="297">(VLOOKUP($C189,$C$254:$LR$265,MATCH(GJ$182,$C$253:$LR$253,0),FALSE)-VLOOKUP($C233,$C$278:$LR$289,MATCH(GJ$226,$C$277:$LR$277,0),FALSE))/GJ$250</f>
        <v>0</v>
      </c>
      <c r="GK189" s="145">
        <f t="shared" ca="1" si="297"/>
        <v>0</v>
      </c>
      <c r="GL189" s="145">
        <f t="shared" ca="1" si="297"/>
        <v>0</v>
      </c>
      <c r="GM189" s="145">
        <f t="shared" ca="1" si="297"/>
        <v>0</v>
      </c>
      <c r="GN189" s="145">
        <f t="shared" ca="1" si="297"/>
        <v>6.6582207473679975E-2</v>
      </c>
      <c r="GO189" s="145">
        <f t="shared" ca="1" si="297"/>
        <v>0.33503111335654767</v>
      </c>
      <c r="GP189" s="145">
        <f t="shared" ca="1" si="297"/>
        <v>0.11742385980271819</v>
      </c>
      <c r="GQ189" s="145">
        <f t="shared" ca="1" si="297"/>
        <v>0.27971791929006851</v>
      </c>
      <c r="GR189" s="145">
        <f t="shared" ca="1" si="297"/>
        <v>0.17028894555957977</v>
      </c>
      <c r="GS189" s="145">
        <f t="shared" ca="1" si="297"/>
        <v>0.53434869049118261</v>
      </c>
      <c r="GT189" s="145">
        <f t="shared" ca="1" si="297"/>
        <v>0.23440968755344552</v>
      </c>
      <c r="GU189" s="145">
        <f t="shared" ca="1" si="297"/>
        <v>6.8216381307223848E-3</v>
      </c>
      <c r="GV189" s="145">
        <f t="shared" ca="1" si="297"/>
        <v>0</v>
      </c>
      <c r="GW189" s="145">
        <f t="shared" ca="1" si="297"/>
        <v>0</v>
      </c>
      <c r="GX189" s="145">
        <f t="shared" ca="1" si="297"/>
        <v>0</v>
      </c>
      <c r="GY189" s="145">
        <f t="shared" ca="1" si="297"/>
        <v>0</v>
      </c>
      <c r="GZ189" s="145">
        <f t="shared" ca="1" si="297"/>
        <v>6.0810225206961055E-2</v>
      </c>
      <c r="HA189" s="145">
        <f t="shared" ca="1" si="297"/>
        <v>0.25809762970606065</v>
      </c>
      <c r="HB189" s="145">
        <f t="shared" ca="1" si="297"/>
        <v>0.13085130556358698</v>
      </c>
      <c r="HC189" s="145">
        <f t="shared" ca="1" si="297"/>
        <v>0</v>
      </c>
      <c r="HD189" s="145">
        <f t="shared" ca="1" si="297"/>
        <v>0</v>
      </c>
      <c r="HE189" s="145">
        <f t="shared" ca="1" si="297"/>
        <v>0</v>
      </c>
      <c r="HF189" s="145">
        <f t="shared" ca="1" si="297"/>
        <v>0</v>
      </c>
      <c r="HG189" s="145">
        <f t="shared" ca="1" si="297"/>
        <v>0</v>
      </c>
      <c r="HH189" s="145">
        <f t="shared" ca="1" si="297"/>
        <v>0</v>
      </c>
      <c r="HI189" s="145">
        <f t="shared" ca="1" si="297"/>
        <v>0</v>
      </c>
      <c r="HJ189" s="145">
        <f t="shared" ca="1" si="297"/>
        <v>0</v>
      </c>
      <c r="HK189" s="145">
        <f t="shared" ca="1" si="297"/>
        <v>0</v>
      </c>
      <c r="HL189" s="145">
        <f t="shared" ca="1" si="297"/>
        <v>0</v>
      </c>
      <c r="HM189" s="145">
        <f t="shared" ca="1" si="297"/>
        <v>0</v>
      </c>
      <c r="HN189" s="145">
        <f t="shared" ca="1" si="297"/>
        <v>0</v>
      </c>
      <c r="HO189" s="145">
        <f t="shared" ca="1" si="297"/>
        <v>0</v>
      </c>
      <c r="HP189" s="145">
        <f t="shared" ref="HP189:IU189" ca="1" si="298">(VLOOKUP($C189,$C$254:$LR$265,MATCH(HP$182,$C$253:$LR$253,0),FALSE)-VLOOKUP($C233,$C$278:$LR$289,MATCH(HP$226,$C$277:$LR$277,0),FALSE))/HP$250</f>
        <v>0</v>
      </c>
      <c r="HQ189" s="145">
        <f t="shared" ca="1" si="298"/>
        <v>0</v>
      </c>
      <c r="HR189" s="145">
        <f t="shared" ca="1" si="298"/>
        <v>0</v>
      </c>
      <c r="HS189" s="145">
        <f t="shared" ca="1" si="298"/>
        <v>0</v>
      </c>
      <c r="HT189" s="145">
        <f t="shared" ca="1" si="298"/>
        <v>0</v>
      </c>
      <c r="HU189" s="145">
        <f t="shared" ca="1" si="298"/>
        <v>0</v>
      </c>
      <c r="HV189" s="145">
        <f t="shared" ca="1" si="298"/>
        <v>0</v>
      </c>
      <c r="HW189" s="145">
        <f t="shared" ca="1" si="298"/>
        <v>0</v>
      </c>
      <c r="HX189" s="145">
        <f t="shared" ca="1" si="298"/>
        <v>0</v>
      </c>
      <c r="HY189" s="145">
        <f t="shared" ca="1" si="298"/>
        <v>0</v>
      </c>
      <c r="HZ189" s="145">
        <f t="shared" ca="1" si="298"/>
        <v>0</v>
      </c>
      <c r="IA189" s="145">
        <f t="shared" ca="1" si="298"/>
        <v>0</v>
      </c>
      <c r="IB189" s="145">
        <f t="shared" ca="1" si="298"/>
        <v>0</v>
      </c>
      <c r="IC189" s="145">
        <f t="shared" ca="1" si="298"/>
        <v>0</v>
      </c>
      <c r="ID189" s="145">
        <f t="shared" ca="1" si="298"/>
        <v>0</v>
      </c>
      <c r="IE189" s="145">
        <f t="shared" ca="1" si="298"/>
        <v>0</v>
      </c>
      <c r="IF189" s="145">
        <f t="shared" ca="1" si="298"/>
        <v>0</v>
      </c>
      <c r="IG189" s="145">
        <f t="shared" ca="1" si="298"/>
        <v>0</v>
      </c>
      <c r="IH189" s="145">
        <f t="shared" ca="1" si="298"/>
        <v>0</v>
      </c>
      <c r="II189" s="145">
        <f t="shared" ca="1" si="298"/>
        <v>0</v>
      </c>
      <c r="IJ189" s="145">
        <f t="shared" ca="1" si="298"/>
        <v>0</v>
      </c>
      <c r="IK189" s="145">
        <f t="shared" ca="1" si="298"/>
        <v>0</v>
      </c>
      <c r="IL189" s="145">
        <f t="shared" ca="1" si="298"/>
        <v>0</v>
      </c>
      <c r="IM189" s="145">
        <f t="shared" ca="1" si="298"/>
        <v>0</v>
      </c>
      <c r="IN189" s="145">
        <f t="shared" ca="1" si="298"/>
        <v>0</v>
      </c>
      <c r="IO189" s="145">
        <f t="shared" ca="1" si="298"/>
        <v>0</v>
      </c>
      <c r="IP189" s="145">
        <f t="shared" ca="1" si="298"/>
        <v>0</v>
      </c>
      <c r="IQ189" s="145">
        <f t="shared" ca="1" si="298"/>
        <v>0</v>
      </c>
      <c r="IR189" s="145">
        <f t="shared" ca="1" si="298"/>
        <v>0</v>
      </c>
      <c r="IS189" s="145">
        <f t="shared" ca="1" si="298"/>
        <v>0</v>
      </c>
      <c r="IT189" s="145">
        <f t="shared" ca="1" si="298"/>
        <v>0</v>
      </c>
      <c r="IU189" s="145">
        <f t="shared" ca="1" si="298"/>
        <v>0</v>
      </c>
      <c r="IV189" s="145">
        <f t="shared" ref="IV189:KA189" ca="1" si="299">(VLOOKUP($C189,$C$254:$LR$265,MATCH(IV$182,$C$253:$LR$253,0),FALSE)-VLOOKUP($C233,$C$278:$LR$289,MATCH(IV$226,$C$277:$LR$277,0),FALSE))/IV$250</f>
        <v>0</v>
      </c>
      <c r="IW189" s="145">
        <f t="shared" ca="1" si="299"/>
        <v>0</v>
      </c>
      <c r="IX189" s="145">
        <f t="shared" ca="1" si="299"/>
        <v>0</v>
      </c>
      <c r="IY189" s="145">
        <f t="shared" ca="1" si="299"/>
        <v>0</v>
      </c>
      <c r="IZ189" s="145">
        <f t="shared" ca="1" si="299"/>
        <v>0</v>
      </c>
      <c r="JA189" s="145">
        <f t="shared" ca="1" si="299"/>
        <v>0</v>
      </c>
      <c r="JB189" s="145">
        <f t="shared" ca="1" si="299"/>
        <v>0</v>
      </c>
      <c r="JC189" s="145">
        <f t="shared" ca="1" si="299"/>
        <v>0</v>
      </c>
      <c r="JD189" s="145">
        <f t="shared" ca="1" si="299"/>
        <v>0</v>
      </c>
      <c r="JE189" s="145">
        <f t="shared" ca="1" si="299"/>
        <v>0</v>
      </c>
      <c r="JF189" s="145">
        <f t="shared" ca="1" si="299"/>
        <v>0</v>
      </c>
      <c r="JG189" s="145">
        <f t="shared" ca="1" si="299"/>
        <v>0</v>
      </c>
      <c r="JH189" s="145">
        <f t="shared" ca="1" si="299"/>
        <v>0</v>
      </c>
      <c r="JI189" s="145">
        <f t="shared" ca="1" si="299"/>
        <v>0</v>
      </c>
      <c r="JJ189" s="145">
        <f t="shared" ca="1" si="299"/>
        <v>0</v>
      </c>
      <c r="JK189" s="145">
        <f t="shared" ca="1" si="299"/>
        <v>0</v>
      </c>
      <c r="JL189" s="145">
        <f t="shared" ca="1" si="299"/>
        <v>0</v>
      </c>
      <c r="JM189" s="145">
        <f t="shared" ca="1" si="299"/>
        <v>0</v>
      </c>
      <c r="JN189" s="145">
        <f t="shared" ca="1" si="299"/>
        <v>0</v>
      </c>
      <c r="JO189" s="145">
        <f t="shared" ca="1" si="299"/>
        <v>0</v>
      </c>
      <c r="JP189" s="145">
        <f t="shared" ca="1" si="299"/>
        <v>0</v>
      </c>
      <c r="JQ189" s="145">
        <f t="shared" ca="1" si="299"/>
        <v>0</v>
      </c>
      <c r="JR189" s="145">
        <f t="shared" ca="1" si="299"/>
        <v>0</v>
      </c>
      <c r="JS189" s="145">
        <f t="shared" ca="1" si="299"/>
        <v>0</v>
      </c>
      <c r="JT189" s="145">
        <f t="shared" ca="1" si="299"/>
        <v>0</v>
      </c>
      <c r="JU189" s="145">
        <f t="shared" ca="1" si="299"/>
        <v>0</v>
      </c>
      <c r="JV189" s="145">
        <f t="shared" ca="1" si="299"/>
        <v>0</v>
      </c>
      <c r="JW189" s="145">
        <f t="shared" ca="1" si="299"/>
        <v>0</v>
      </c>
      <c r="JX189" s="145">
        <f t="shared" ca="1" si="299"/>
        <v>0</v>
      </c>
      <c r="JY189" s="145">
        <f t="shared" ca="1" si="299"/>
        <v>0</v>
      </c>
      <c r="JZ189" s="145">
        <f t="shared" ca="1" si="299"/>
        <v>0</v>
      </c>
      <c r="KA189" s="145">
        <f t="shared" ca="1" si="299"/>
        <v>0</v>
      </c>
      <c r="KB189" s="145">
        <f t="shared" ref="KB189:LG189" ca="1" si="300">(VLOOKUP($C189,$C$254:$LR$265,MATCH(KB$182,$C$253:$LR$253,0),FALSE)-VLOOKUP($C233,$C$278:$LR$289,MATCH(KB$226,$C$277:$LR$277,0),FALSE))/KB$250</f>
        <v>0</v>
      </c>
      <c r="KC189" s="145">
        <f t="shared" ca="1" si="300"/>
        <v>0</v>
      </c>
      <c r="KD189" s="145">
        <f t="shared" ca="1" si="300"/>
        <v>0</v>
      </c>
      <c r="KE189" s="145">
        <f t="shared" ca="1" si="300"/>
        <v>0</v>
      </c>
      <c r="KF189" s="145">
        <f t="shared" ca="1" si="300"/>
        <v>0</v>
      </c>
      <c r="KG189" s="145">
        <f t="shared" ca="1" si="300"/>
        <v>0</v>
      </c>
      <c r="KH189" s="145">
        <f t="shared" ca="1" si="300"/>
        <v>0</v>
      </c>
      <c r="KI189" s="145">
        <f t="shared" ca="1" si="300"/>
        <v>0</v>
      </c>
      <c r="KJ189" s="145">
        <f t="shared" ca="1" si="300"/>
        <v>0</v>
      </c>
      <c r="KK189" s="145">
        <f t="shared" ca="1" si="300"/>
        <v>0</v>
      </c>
      <c r="KL189" s="145">
        <f t="shared" ca="1" si="300"/>
        <v>0</v>
      </c>
      <c r="KM189" s="145">
        <f t="shared" ca="1" si="300"/>
        <v>0</v>
      </c>
      <c r="KN189" s="145">
        <f t="shared" ca="1" si="300"/>
        <v>0</v>
      </c>
      <c r="KO189" s="145">
        <f t="shared" ca="1" si="300"/>
        <v>0</v>
      </c>
      <c r="KP189" s="145">
        <f t="shared" ca="1" si="300"/>
        <v>0</v>
      </c>
      <c r="KQ189" s="145">
        <f t="shared" ca="1" si="300"/>
        <v>0</v>
      </c>
      <c r="KR189" s="145">
        <f t="shared" ca="1" si="300"/>
        <v>0</v>
      </c>
      <c r="KS189" s="145">
        <f t="shared" ca="1" si="300"/>
        <v>0</v>
      </c>
      <c r="KT189" s="145">
        <f t="shared" ca="1" si="300"/>
        <v>0</v>
      </c>
      <c r="KU189" s="145">
        <f t="shared" ca="1" si="300"/>
        <v>0</v>
      </c>
      <c r="KV189" s="145">
        <f t="shared" ca="1" si="300"/>
        <v>0</v>
      </c>
      <c r="KW189" s="145">
        <f t="shared" ca="1" si="300"/>
        <v>0</v>
      </c>
      <c r="KX189" s="145">
        <f t="shared" ca="1" si="300"/>
        <v>0</v>
      </c>
      <c r="KY189" s="145">
        <f t="shared" ca="1" si="300"/>
        <v>0</v>
      </c>
      <c r="KZ189" s="145">
        <f t="shared" ca="1" si="300"/>
        <v>0</v>
      </c>
      <c r="LA189" s="145">
        <f t="shared" ca="1" si="300"/>
        <v>0</v>
      </c>
      <c r="LB189" s="145">
        <f t="shared" ca="1" si="300"/>
        <v>0</v>
      </c>
      <c r="LC189" s="145">
        <f t="shared" ca="1" si="300"/>
        <v>0</v>
      </c>
      <c r="LD189" s="145">
        <f t="shared" ca="1" si="300"/>
        <v>0</v>
      </c>
      <c r="LE189" s="145">
        <f t="shared" ca="1" si="300"/>
        <v>0</v>
      </c>
      <c r="LF189" s="145">
        <f t="shared" ca="1" si="300"/>
        <v>0</v>
      </c>
      <c r="LG189" s="145">
        <f t="shared" ca="1" si="300"/>
        <v>0</v>
      </c>
      <c r="LH189" s="145">
        <f t="shared" ref="LH189:LR189" ca="1" si="301">(VLOOKUP($C189,$C$254:$LR$265,MATCH(LH$182,$C$253:$LR$253,0),FALSE)-VLOOKUP($C233,$C$278:$LR$289,MATCH(LH$226,$C$277:$LR$277,0),FALSE))/LH$250</f>
        <v>0</v>
      </c>
      <c r="LI189" s="145">
        <f t="shared" ca="1" si="301"/>
        <v>0</v>
      </c>
      <c r="LJ189" s="145">
        <f t="shared" ca="1" si="301"/>
        <v>0</v>
      </c>
      <c r="LK189" s="145">
        <f t="shared" ca="1" si="301"/>
        <v>0</v>
      </c>
      <c r="LL189" s="145">
        <f t="shared" ca="1" si="301"/>
        <v>0</v>
      </c>
      <c r="LM189" s="145">
        <f t="shared" ca="1" si="301"/>
        <v>0</v>
      </c>
      <c r="LN189" s="145">
        <f t="shared" ca="1" si="301"/>
        <v>0</v>
      </c>
      <c r="LO189" s="145">
        <f t="shared" ca="1" si="301"/>
        <v>0</v>
      </c>
      <c r="LP189" s="145">
        <f t="shared" ca="1" si="301"/>
        <v>0</v>
      </c>
      <c r="LQ189" s="145">
        <f t="shared" ca="1" si="301"/>
        <v>0</v>
      </c>
      <c r="LR189" s="145">
        <f t="shared" ca="1" si="301"/>
        <v>0</v>
      </c>
    </row>
    <row r="190" spans="2:357" hidden="1">
      <c r="B190" s="3"/>
      <c r="C190" s="22" t="str">
        <f t="shared" si="241"/>
        <v>AVV2træ</v>
      </c>
      <c r="D190" s="145">
        <f t="shared" ca="1" si="215"/>
        <v>0.19806153754579561</v>
      </c>
      <c r="E190" s="145">
        <f t="shared" ca="1" si="215"/>
        <v>0.19806153754579561</v>
      </c>
      <c r="F190" s="145">
        <f t="shared" ca="1" si="215"/>
        <v>0.19806153754579561</v>
      </c>
      <c r="G190" s="258">
        <f t="shared" ca="1" si="215"/>
        <v>0.19806153754579561</v>
      </c>
      <c r="H190" s="145">
        <f t="shared" ca="1" si="215"/>
        <v>0.19806153754579561</v>
      </c>
      <c r="I190" s="258">
        <f t="shared" ca="1" si="215"/>
        <v>0.24097186012907393</v>
      </c>
      <c r="J190" s="145">
        <f t="shared" ref="J190:AC190" ca="1" si="302">(VLOOKUP($C190,$C$254:$AC$265,MATCH(J$182,$C$253:$AC$253,0),FALSE)-VLOOKUP($C234,$C$278:$AC$289,MATCH(J$226,$C$277:$AC$277,0),FALSE))/J$250</f>
        <v>0.22971638880228526</v>
      </c>
      <c r="K190" s="145">
        <f t="shared" ca="1" si="302"/>
        <v>0.21846094301473876</v>
      </c>
      <c r="L190" s="145">
        <f t="shared" ca="1" si="302"/>
        <v>0.20720552276634752</v>
      </c>
      <c r="M190" s="145">
        <f t="shared" ca="1" si="302"/>
        <v>0.19595012805702644</v>
      </c>
      <c r="N190" s="258">
        <f t="shared" ca="1" si="302"/>
        <v>0.18469475888668427</v>
      </c>
      <c r="O190" s="145">
        <f t="shared" ca="1" si="302"/>
        <v>0.19230594168489304</v>
      </c>
      <c r="P190" s="145">
        <f t="shared" ca="1" si="302"/>
        <v>0.19991730546558228</v>
      </c>
      <c r="Q190" s="145">
        <f t="shared" ca="1" si="302"/>
        <v>0.20752885023520645</v>
      </c>
      <c r="R190" s="145">
        <f t="shared" ca="1" si="302"/>
        <v>0.21514057600022216</v>
      </c>
      <c r="S190" s="258">
        <f t="shared" ca="1" si="302"/>
        <v>0.22275248276708542</v>
      </c>
      <c r="T190" s="145">
        <f t="shared" ca="1" si="302"/>
        <v>0.24374839263556347</v>
      </c>
      <c r="U190" s="145">
        <f t="shared" ca="1" si="302"/>
        <v>0.24374839263556347</v>
      </c>
      <c r="V190" s="145">
        <f t="shared" ca="1" si="302"/>
        <v>0.24374839263556347</v>
      </c>
      <c r="W190" s="145">
        <f t="shared" ca="1" si="302"/>
        <v>0.24374839263556347</v>
      </c>
      <c r="X190" s="258">
        <f t="shared" ca="1" si="302"/>
        <v>0.24374839263556347</v>
      </c>
      <c r="Y190" s="145">
        <f t="shared" ca="1" si="302"/>
        <v>0.23476666009049274</v>
      </c>
      <c r="Z190" s="145">
        <f t="shared" ca="1" si="302"/>
        <v>0.22578471164656694</v>
      </c>
      <c r="AA190" s="145">
        <f t="shared" ca="1" si="302"/>
        <v>0.21680254729600262</v>
      </c>
      <c r="AB190" s="145">
        <f t="shared" ca="1" si="302"/>
        <v>0.20782016703101583</v>
      </c>
      <c r="AC190" s="258">
        <f t="shared" ca="1" si="302"/>
        <v>0.19883757084381998</v>
      </c>
      <c r="AD190" s="3"/>
      <c r="AE190" s="145">
        <f t="shared" ca="1" si="230"/>
        <v>0</v>
      </c>
      <c r="AF190" s="145">
        <f t="shared" ref="AF190:AT190" ca="1" si="303">(VLOOKUP($C190,$C$254:$LR$265,MATCH(AF$182,$C$253:$LR$253,0),FALSE)-VLOOKUP($C234,$C$278:$LR$289,MATCH(AF$226,$C$277:$LR$277,0),FALSE))/AF$250</f>
        <v>0</v>
      </c>
      <c r="AG190" s="145">
        <f t="shared" ca="1" si="303"/>
        <v>0</v>
      </c>
      <c r="AH190" s="145">
        <f t="shared" ca="1" si="303"/>
        <v>0.28933554931943184</v>
      </c>
      <c r="AI190" s="145">
        <f t="shared" ca="1" si="303"/>
        <v>0.43891458701531871</v>
      </c>
      <c r="AJ190" s="145">
        <f t="shared" ca="1" si="303"/>
        <v>0.40767804883850073</v>
      </c>
      <c r="AK190" s="145">
        <f t="shared" ca="1" si="303"/>
        <v>0.29619301787655927</v>
      </c>
      <c r="AL190" s="145">
        <f t="shared" ca="1" si="303"/>
        <v>8.0744813456947714E-2</v>
      </c>
      <c r="AM190" s="145">
        <f t="shared" ca="1" si="303"/>
        <v>0.67522647327750573</v>
      </c>
      <c r="AN190" s="145">
        <f t="shared" ca="1" si="303"/>
        <v>0.20713091941958259</v>
      </c>
      <c r="AO190" s="145">
        <f t="shared" ca="1" si="303"/>
        <v>0</v>
      </c>
      <c r="AP190" s="145">
        <f t="shared" ca="1" si="303"/>
        <v>8.631851207231549E-3</v>
      </c>
      <c r="AQ190" s="145">
        <f t="shared" ca="1" si="303"/>
        <v>0</v>
      </c>
      <c r="AR190" s="145">
        <f t="shared" ca="1" si="303"/>
        <v>0</v>
      </c>
      <c r="AS190" s="145">
        <f t="shared" ca="1" si="303"/>
        <v>0</v>
      </c>
      <c r="AT190" s="145">
        <f t="shared" ca="1" si="303"/>
        <v>0.28933554931943184</v>
      </c>
      <c r="AU190" s="145">
        <f t="shared" ref="AU190:BZ190" ca="1" si="304">(VLOOKUP($C190,$C$254:$LR$265,MATCH(AU$182,$C$253:$LR$253,0),FALSE)-VLOOKUP($C234,$C$278:$LR$289,MATCH(AU$226,$C$277:$LR$277,0),FALSE))/AU$250</f>
        <v>0.43891458701531871</v>
      </c>
      <c r="AV190" s="145">
        <f t="shared" ca="1" si="304"/>
        <v>0.40767804883850073</v>
      </c>
      <c r="AW190" s="145">
        <f t="shared" ca="1" si="304"/>
        <v>0.29619301787655927</v>
      </c>
      <c r="AX190" s="145">
        <f t="shared" ca="1" si="304"/>
        <v>8.0744813456947714E-2</v>
      </c>
      <c r="AY190" s="145">
        <f t="shared" ca="1" si="304"/>
        <v>0.67522647327750573</v>
      </c>
      <c r="AZ190" s="145">
        <f t="shared" ca="1" si="304"/>
        <v>0.20713091941958259</v>
      </c>
      <c r="BA190" s="145">
        <f t="shared" ca="1" si="304"/>
        <v>0</v>
      </c>
      <c r="BB190" s="145">
        <f t="shared" ca="1" si="304"/>
        <v>8.631851207231549E-3</v>
      </c>
      <c r="BC190" s="145">
        <f t="shared" ca="1" si="304"/>
        <v>0</v>
      </c>
      <c r="BD190" s="145">
        <f t="shared" ca="1" si="304"/>
        <v>0</v>
      </c>
      <c r="BE190" s="145">
        <f t="shared" ca="1" si="304"/>
        <v>0</v>
      </c>
      <c r="BF190" s="145">
        <f t="shared" ca="1" si="304"/>
        <v>0.28933554931943184</v>
      </c>
      <c r="BG190" s="145">
        <f t="shared" ca="1" si="304"/>
        <v>0.43891458701531871</v>
      </c>
      <c r="BH190" s="145">
        <f t="shared" ca="1" si="304"/>
        <v>0.40767804883850073</v>
      </c>
      <c r="BI190" s="145">
        <f t="shared" ca="1" si="304"/>
        <v>0.29619301787655927</v>
      </c>
      <c r="BJ190" s="145">
        <f t="shared" ca="1" si="304"/>
        <v>8.0744813456947714E-2</v>
      </c>
      <c r="BK190" s="145">
        <f t="shared" ca="1" si="304"/>
        <v>0.67522647327750573</v>
      </c>
      <c r="BL190" s="145">
        <f t="shared" ca="1" si="304"/>
        <v>0.20713091941958259</v>
      </c>
      <c r="BM190" s="145">
        <f t="shared" ca="1" si="304"/>
        <v>0</v>
      </c>
      <c r="BN190" s="145">
        <f t="shared" ca="1" si="304"/>
        <v>8.631851207231549E-3</v>
      </c>
      <c r="BO190" s="145">
        <f t="shared" ca="1" si="304"/>
        <v>0</v>
      </c>
      <c r="BP190" s="145">
        <f t="shared" ca="1" si="304"/>
        <v>0</v>
      </c>
      <c r="BQ190" s="145">
        <f t="shared" ca="1" si="304"/>
        <v>0</v>
      </c>
      <c r="BR190" s="145">
        <f t="shared" ca="1" si="304"/>
        <v>0.28933554931943184</v>
      </c>
      <c r="BS190" s="145">
        <f t="shared" ca="1" si="304"/>
        <v>0.43891458701531871</v>
      </c>
      <c r="BT190" s="145">
        <f t="shared" ca="1" si="304"/>
        <v>0.40767804883850073</v>
      </c>
      <c r="BU190" s="145">
        <f t="shared" ca="1" si="304"/>
        <v>0.29619301787655927</v>
      </c>
      <c r="BV190" s="145">
        <f t="shared" ca="1" si="304"/>
        <v>8.0744813456947714E-2</v>
      </c>
      <c r="BW190" s="145">
        <f t="shared" ca="1" si="304"/>
        <v>0.67522647327750573</v>
      </c>
      <c r="BX190" s="145">
        <f t="shared" ca="1" si="304"/>
        <v>0.20713091941958259</v>
      </c>
      <c r="BY190" s="145">
        <f t="shared" ca="1" si="304"/>
        <v>0</v>
      </c>
      <c r="BZ190" s="145">
        <f t="shared" ca="1" si="304"/>
        <v>8.631851207231549E-3</v>
      </c>
      <c r="CA190" s="145">
        <f t="shared" ref="CA190:CQ190" ca="1" si="305">(VLOOKUP($C190,$C$254:$LR$265,MATCH(CA$182,$C$253:$LR$253,0),FALSE)-VLOOKUP($C234,$C$278:$LR$289,MATCH(CA$226,$C$277:$LR$277,0),FALSE))/CA$250</f>
        <v>4.946860768111184E-3</v>
      </c>
      <c r="CB190" s="145">
        <f t="shared" ca="1" si="305"/>
        <v>1.3381901656936623E-2</v>
      </c>
      <c r="CC190" s="145">
        <f t="shared" ca="1" si="305"/>
        <v>0.10788504120528888</v>
      </c>
      <c r="CD190" s="145">
        <f t="shared" ca="1" si="305"/>
        <v>0.23087502958671735</v>
      </c>
      <c r="CE190" s="145">
        <f t="shared" ca="1" si="305"/>
        <v>0.79236025833996904</v>
      </c>
      <c r="CF190" s="145">
        <f t="shared" ca="1" si="305"/>
        <v>0.16141058881034101</v>
      </c>
      <c r="CG190" s="145">
        <f t="shared" ca="1" si="305"/>
        <v>0</v>
      </c>
      <c r="CH190" s="145">
        <f t="shared" ca="1" si="305"/>
        <v>9.0508711433086364E-2</v>
      </c>
      <c r="CI190" s="145">
        <f t="shared" ca="1" si="305"/>
        <v>0.79800303468175215</v>
      </c>
      <c r="CJ190" s="145">
        <f t="shared" ca="1" si="305"/>
        <v>0.44509988017232366</v>
      </c>
      <c r="CK190" s="145">
        <f t="shared" ca="1" si="305"/>
        <v>0.29072473490922157</v>
      </c>
      <c r="CL190" s="145">
        <f t="shared" ca="1" si="305"/>
        <v>4.4132652326868797E-2</v>
      </c>
      <c r="CM190" s="145">
        <f t="shared" ca="1" si="305"/>
        <v>4.6928407558323249E-3</v>
      </c>
      <c r="CN190" s="145">
        <f t="shared" ca="1" si="305"/>
        <v>1.2402926983010255E-2</v>
      </c>
      <c r="CO190" s="145">
        <f t="shared" ca="1" si="305"/>
        <v>0.12551111215012933</v>
      </c>
      <c r="CP190" s="145">
        <f t="shared" ca="1" si="305"/>
        <v>0.25756629845911688</v>
      </c>
      <c r="CQ190" s="145">
        <f t="shared" ca="1" si="305"/>
        <v>0.68275463823425497</v>
      </c>
      <c r="CR190" s="145">
        <f t="shared" ref="CR190:DW190" ca="1" si="306">(VLOOKUP($C190,$C$254:$LR$265,MATCH(CR$182,$C$253:$LR$253,0),FALSE)-VLOOKUP($C234,$C$278:$LR$289,MATCH(CR$226,$C$277:$LR$277,0),FALSE))/CR$250</f>
        <v>0.14101000321680454</v>
      </c>
      <c r="CS190" s="145">
        <f t="shared" ca="1" si="306"/>
        <v>-1.7648318833731844E-2</v>
      </c>
      <c r="CT190" s="145">
        <f t="shared" ca="1" si="306"/>
        <v>9.2356715905693179E-2</v>
      </c>
      <c r="CU190" s="145">
        <f t="shared" ca="1" si="306"/>
        <v>0.7858813255955126</v>
      </c>
      <c r="CV190" s="145">
        <f t="shared" ca="1" si="306"/>
        <v>0.44046375057873111</v>
      </c>
      <c r="CW190" s="145">
        <f t="shared" ca="1" si="306"/>
        <v>0.25086652808180937</v>
      </c>
      <c r="CX190" s="145">
        <f t="shared" ca="1" si="306"/>
        <v>4.0971073989512989E-2</v>
      </c>
      <c r="CY190" s="145">
        <f t="shared" ca="1" si="306"/>
        <v>4.4384901575422126E-3</v>
      </c>
      <c r="CZ190" s="145">
        <f t="shared" ca="1" si="306"/>
        <v>1.1424705365345155E-2</v>
      </c>
      <c r="DA190" s="145">
        <f t="shared" ca="1" si="306"/>
        <v>0.14342642605934858</v>
      </c>
      <c r="DB190" s="145">
        <f t="shared" ca="1" si="306"/>
        <v>0.28400790405931747</v>
      </c>
      <c r="DC190" s="145">
        <f t="shared" ca="1" si="306"/>
        <v>0.58052782139953107</v>
      </c>
      <c r="DD190" s="145">
        <f t="shared" ca="1" si="306"/>
        <v>0.1196189251613889</v>
      </c>
      <c r="DE190" s="145">
        <f t="shared" ca="1" si="306"/>
        <v>-3.5844928187327832E-2</v>
      </c>
      <c r="DF190" s="145">
        <f t="shared" ca="1" si="306"/>
        <v>9.4161957193005616E-2</v>
      </c>
      <c r="DG190" s="145">
        <f t="shared" ca="1" si="306"/>
        <v>0.7737579757096309</v>
      </c>
      <c r="DH190" s="145">
        <f t="shared" ca="1" si="306"/>
        <v>0.43584155395922114</v>
      </c>
      <c r="DI190" s="145">
        <f t="shared" ca="1" si="306"/>
        <v>0.21062098569579404</v>
      </c>
      <c r="DJ190" s="145">
        <f t="shared" ca="1" si="306"/>
        <v>3.7829690801705639E-2</v>
      </c>
      <c r="DK190" s="145">
        <f t="shared" ca="1" si="306"/>
        <v>4.1838083274750686E-3</v>
      </c>
      <c r="DL190" s="145">
        <f t="shared" ca="1" si="306"/>
        <v>1.0447235935365144E-2</v>
      </c>
      <c r="DM190" s="145">
        <f t="shared" ca="1" si="306"/>
        <v>0.16163816152754235</v>
      </c>
      <c r="DN190" s="145">
        <f t="shared" ca="1" si="306"/>
        <v>0.31020333300999897</v>
      </c>
      <c r="DO190" s="145">
        <f t="shared" ca="1" si="306"/>
        <v>0.48495894556565072</v>
      </c>
      <c r="DP190" s="145">
        <f t="shared" ca="1" si="306"/>
        <v>9.7163424079598215E-2</v>
      </c>
      <c r="DQ190" s="145">
        <f t="shared" ca="1" si="306"/>
        <v>-5.4615782316358379E-2</v>
      </c>
      <c r="DR190" s="145">
        <f t="shared" ca="1" si="306"/>
        <v>9.5925902640413105E-2</v>
      </c>
      <c r="DS190" s="145">
        <f t="shared" ca="1" si="306"/>
        <v>0.76163298469093133</v>
      </c>
      <c r="DT190" s="145">
        <f t="shared" ca="1" si="306"/>
        <v>0.43123322759881533</v>
      </c>
      <c r="DU190" s="145">
        <f t="shared" ca="1" si="306"/>
        <v>0.16998243408755501</v>
      </c>
      <c r="DV190" s="145">
        <f t="shared" ca="1" si="306"/>
        <v>3.4708309879268755E-2</v>
      </c>
      <c r="DW190" s="145">
        <f t="shared" ca="1" si="306"/>
        <v>3.9287946181822313E-3</v>
      </c>
      <c r="DX190" s="145">
        <f t="shared" ref="DX190:FC190" ca="1" si="307">(VLOOKUP($C190,$C$254:$LR$265,MATCH(DX$182,$C$253:$LR$253,0),FALSE)-VLOOKUP($C234,$C$278:$LR$289,MATCH(DX$226,$C$277:$LR$277,0),FALSE))/DX$250</f>
        <v>9.4705178258302474E-3</v>
      </c>
      <c r="DY190" s="145">
        <f t="shared" ca="1" si="307"/>
        <v>0.18015373668078499</v>
      </c>
      <c r="DZ190" s="145">
        <f t="shared" ca="1" si="307"/>
        <v>0.33615600731234924</v>
      </c>
      <c r="EA190" s="145">
        <f t="shared" ca="1" si="307"/>
        <v>0.39541808537054585</v>
      </c>
      <c r="EB190" s="145">
        <f t="shared" ca="1" si="307"/>
        <v>7.3562024088494243E-2</v>
      </c>
      <c r="EC190" s="145">
        <f t="shared" ca="1" si="307"/>
        <v>-7.3988499856360704E-2</v>
      </c>
      <c r="ED190" s="145">
        <f t="shared" ca="1" si="307"/>
        <v>9.764995321988075E-2</v>
      </c>
      <c r="EE190" s="145">
        <f t="shared" ca="1" si="307"/>
        <v>0.74950635220615491</v>
      </c>
      <c r="EF190" s="145">
        <f t="shared" ca="1" si="307"/>
        <v>0.42663870915836949</v>
      </c>
      <c r="EG190" s="145">
        <f t="shared" ca="1" si="307"/>
        <v>0.12894508823987158</v>
      </c>
      <c r="EH190" s="145">
        <f t="shared" ca="1" si="307"/>
        <v>3.160674078655093E-2</v>
      </c>
      <c r="EI190" s="145">
        <f t="shared" ca="1" si="307"/>
        <v>3.6734483805281413E-3</v>
      </c>
      <c r="EJ190" s="145">
        <f t="shared" ca="1" si="307"/>
        <v>8.4945501708335782E-3</v>
      </c>
      <c r="EK190" s="145">
        <f t="shared" ca="1" si="307"/>
        <v>0.19898081925135691</v>
      </c>
      <c r="EL190" s="145">
        <f t="shared" ca="1" si="307"/>
        <v>0.36186928583628897</v>
      </c>
      <c r="EM190" s="145">
        <f t="shared" ca="1" si="307"/>
        <v>0.31135235113608695</v>
      </c>
      <c r="EN190" s="145">
        <f t="shared" ca="1" si="307"/>
        <v>4.872471619373768E-2</v>
      </c>
      <c r="EO190" s="145">
        <f t="shared" ca="1" si="307"/>
        <v>-9.3992499412120512E-2</v>
      </c>
      <c r="EP190" s="145">
        <f t="shared" ca="1" si="307"/>
        <v>9.9335447240875924E-2</v>
      </c>
      <c r="EQ190" s="145">
        <f t="shared" ca="1" si="307"/>
        <v>0.73737807792194843</v>
      </c>
      <c r="ER190" s="145">
        <f t="shared" ca="1" si="307"/>
        <v>0.42205793667174846</v>
      </c>
      <c r="ES190" s="145">
        <f t="shared" ca="1" si="307"/>
        <v>8.7503049036627673E-2</v>
      </c>
      <c r="ET190" s="145">
        <f t="shared" ca="1" si="307"/>
        <v>2.852479549769189E-2</v>
      </c>
      <c r="EU190" s="145">
        <f t="shared" ca="1" si="307"/>
        <v>4.7424215939646181E-3</v>
      </c>
      <c r="EV190" s="145">
        <f t="shared" ca="1" si="307"/>
        <v>8.9205286911724843E-3</v>
      </c>
      <c r="EW190" s="145">
        <f t="shared" ca="1" si="307"/>
        <v>0.18383750930378243</v>
      </c>
      <c r="EX190" s="145">
        <f t="shared" ca="1" si="307"/>
        <v>0.39085775378684839</v>
      </c>
      <c r="EY190" s="145">
        <f t="shared" ca="1" si="307"/>
        <v>0.28175464289768204</v>
      </c>
      <c r="EZ190" s="145">
        <f t="shared" ca="1" si="307"/>
        <v>7.9025131864143089E-2</v>
      </c>
      <c r="FA190" s="145">
        <f t="shared" ca="1" si="307"/>
        <v>-7.2120260108157863E-2</v>
      </c>
      <c r="FB190" s="145">
        <f t="shared" ca="1" si="307"/>
        <v>0.10994368211736849</v>
      </c>
      <c r="FC190" s="145">
        <f t="shared" ca="1" si="307"/>
        <v>0.7308456741186099</v>
      </c>
      <c r="FD190" s="145">
        <f t="shared" ref="FD190:FE194" ca="1" si="308">(VLOOKUP($C190,$C$254:$LR$265,MATCH(FD$182,$C$253:$LR$253,0),FALSE)-VLOOKUP($C234,$C$278:$LR$289,MATCH(FD$226,$C$277:$LR$277,0),FALSE))/FD$250</f>
        <v>0.41720712622666545</v>
      </c>
      <c r="FE190" s="145">
        <f t="shared" ca="1" si="308"/>
        <v>0.1354865617475981</v>
      </c>
      <c r="FF190" s="145">
        <f t="shared" ref="FF190:GK190" ca="1" si="309">(VLOOKUP($C190,$C$254:$LR$265,MATCH(FF$182,$C$253:$LR$253,0),FALSE)-VLOOKUP($C234,$C$278:$LR$289,MATCH(FF$226,$C$277:$LR$277,0),FALSE))/FF$250</f>
        <v>4.8179416236624223E-2</v>
      </c>
      <c r="FG190" s="145">
        <f t="shared" ca="1" si="309"/>
        <v>5.8201912428255727E-3</v>
      </c>
      <c r="FH190" s="145">
        <f t="shared" ca="1" si="309"/>
        <v>9.341969272260631E-3</v>
      </c>
      <c r="FI190" s="145">
        <f t="shared" ca="1" si="309"/>
        <v>0.16911182644988981</v>
      </c>
      <c r="FJ190" s="145">
        <f t="shared" ca="1" si="309"/>
        <v>0.42054943165025849</v>
      </c>
      <c r="FK190" s="145">
        <f t="shared" ca="1" si="309"/>
        <v>0.25164404944934837</v>
      </c>
      <c r="FL190" s="145">
        <f t="shared" ca="1" si="309"/>
        <v>0.10938669507969377</v>
      </c>
      <c r="FM190" s="145">
        <f t="shared" ca="1" si="309"/>
        <v>-5.1965958873871725E-2</v>
      </c>
      <c r="FN190" s="145">
        <f t="shared" ca="1" si="309"/>
        <v>0.12137232386829955</v>
      </c>
      <c r="FO190" s="145">
        <f t="shared" ca="1" si="309"/>
        <v>0.7243707750727022</v>
      </c>
      <c r="FP190" s="145">
        <f t="shared" ca="1" si="309"/>
        <v>0.41232165864167308</v>
      </c>
      <c r="FQ190" s="145">
        <f t="shared" ca="1" si="309"/>
        <v>0.18287312932560926</v>
      </c>
      <c r="FR190" s="145">
        <f t="shared" ca="1" si="309"/>
        <v>6.7927573113199496E-2</v>
      </c>
      <c r="FS190" s="145">
        <f t="shared" ca="1" si="309"/>
        <v>6.9068663526984297E-3</v>
      </c>
      <c r="FT190" s="145">
        <f t="shared" ca="1" si="309"/>
        <v>9.7589440437419617E-3</v>
      </c>
      <c r="FU190" s="145">
        <f t="shared" ca="1" si="309"/>
        <v>0.15478672949116323</v>
      </c>
      <c r="FV190" s="145">
        <f t="shared" ca="1" si="309"/>
        <v>0.45097022157482092</v>
      </c>
      <c r="FW190" s="145">
        <f t="shared" ca="1" si="309"/>
        <v>0.22100712294385422</v>
      </c>
      <c r="FX190" s="145">
        <f t="shared" ca="1" si="309"/>
        <v>0.13980959112491867</v>
      </c>
      <c r="FY190" s="145">
        <f t="shared" ca="1" si="309"/>
        <v>-3.3334842894062688E-2</v>
      </c>
      <c r="FZ190" s="145">
        <f t="shared" ca="1" si="309"/>
        <v>0.13372037210604013</v>
      </c>
      <c r="GA190" s="145">
        <f t="shared" ca="1" si="309"/>
        <v>0.7179526247900716</v>
      </c>
      <c r="GB190" s="145">
        <f t="shared" ca="1" si="309"/>
        <v>0.4074011611676655</v>
      </c>
      <c r="GC190" s="145">
        <f t="shared" ca="1" si="309"/>
        <v>0.22967382246782858</v>
      </c>
      <c r="GD190" s="145">
        <f t="shared" ca="1" si="309"/>
        <v>8.7769935426284362E-2</v>
      </c>
      <c r="GE190" s="145">
        <f t="shared" ca="1" si="309"/>
        <v>8.0025577583718484E-3</v>
      </c>
      <c r="GF190" s="145">
        <f t="shared" ca="1" si="309"/>
        <v>1.0171523614668264E-2</v>
      </c>
      <c r="GG190" s="145">
        <f t="shared" ca="1" si="309"/>
        <v>0.1408460919382975</v>
      </c>
      <c r="GH190" s="145">
        <f t="shared" ca="1" si="309"/>
        <v>0.48214731363398744</v>
      </c>
      <c r="GI190" s="145">
        <f t="shared" ca="1" si="309"/>
        <v>0.18982994125210775</v>
      </c>
      <c r="GJ190" s="145">
        <f t="shared" ca="1" si="309"/>
        <v>0.17029400603368439</v>
      </c>
      <c r="GK190" s="145">
        <f t="shared" ca="1" si="309"/>
        <v>-1.6060524827017086E-2</v>
      </c>
      <c r="GL190" s="145">
        <f t="shared" ref="GL190:HN190" ca="1" si="310">(VLOOKUP($C190,$C$254:$LR$265,MATCH(GL$182,$C$253:$LR$253,0),FALSE)-VLOOKUP($C234,$C$278:$LR$289,MATCH(GL$226,$C$277:$LR$277,0),FALSE))/GL$250</f>
        <v>0.14710342255857384</v>
      </c>
      <c r="GM190" s="145">
        <f t="shared" ca="1" si="310"/>
        <v>0.71159048047045814</v>
      </c>
      <c r="GN190" s="145">
        <f t="shared" ca="1" si="310"/>
        <v>0.40244525569092593</v>
      </c>
      <c r="GO190" s="145">
        <f t="shared" ca="1" si="310"/>
        <v>0.27589943980322906</v>
      </c>
      <c r="GP190" s="145">
        <f t="shared" ca="1" si="310"/>
        <v>0.10770717887558062</v>
      </c>
      <c r="GQ190" s="145">
        <f t="shared" ca="1" si="310"/>
        <v>9.1073781415146153E-3</v>
      </c>
      <c r="GR190" s="145">
        <f t="shared" ca="1" si="310"/>
        <v>1.0579777113360597E-2</v>
      </c>
      <c r="GS190" s="145">
        <f t="shared" ca="1" si="310"/>
        <v>0.12727464145105785</v>
      </c>
      <c r="GT190" s="145">
        <f t="shared" ca="1" si="310"/>
        <v>0.51410926688284564</v>
      </c>
      <c r="GU190" s="145">
        <f t="shared" ca="1" si="310"/>
        <v>0.15809808686831164</v>
      </c>
      <c r="GV190" s="145">
        <f t="shared" ca="1" si="310"/>
        <v>0.20084012659298606</v>
      </c>
      <c r="GW190" s="145">
        <f t="shared" ca="1" si="310"/>
        <v>0</v>
      </c>
      <c r="GX190" s="145">
        <f t="shared" ca="1" si="310"/>
        <v>0.16165729687127592</v>
      </c>
      <c r="GY190" s="145">
        <f t="shared" ca="1" si="310"/>
        <v>0.70528361222090796</v>
      </c>
      <c r="GZ190" s="145">
        <f t="shared" ca="1" si="310"/>
        <v>0.39745355863625775</v>
      </c>
      <c r="HA190" s="145">
        <f t="shared" ca="1" si="310"/>
        <v>0.32156051619931442</v>
      </c>
      <c r="HB190" s="145">
        <f t="shared" ca="1" si="310"/>
        <v>0.12773998563832342</v>
      </c>
      <c r="HC190" s="145">
        <f t="shared" ca="1" si="310"/>
        <v>0</v>
      </c>
      <c r="HD190" s="145">
        <f t="shared" ca="1" si="310"/>
        <v>0</v>
      </c>
      <c r="HE190" s="145">
        <f t="shared" ca="1" si="310"/>
        <v>0.14253998248581551</v>
      </c>
      <c r="HF190" s="145">
        <f t="shared" ca="1" si="310"/>
        <v>0.59558466709758007</v>
      </c>
      <c r="HG190" s="145">
        <f t="shared" ca="1" si="310"/>
        <v>0.1370981628087132</v>
      </c>
      <c r="HH190" s="145">
        <f t="shared" ca="1" si="310"/>
        <v>0.23907261658302312</v>
      </c>
      <c r="HI190" s="145">
        <f t="shared" ca="1" si="310"/>
        <v>2.2055156370167227E-3</v>
      </c>
      <c r="HJ190" s="145">
        <f t="shared" ca="1" si="310"/>
        <v>0.11444575714004918</v>
      </c>
      <c r="HK190" s="145">
        <f t="shared" ca="1" si="310"/>
        <v>0.66994722898707382</v>
      </c>
      <c r="HL190" s="145">
        <f t="shared" ca="1" si="310"/>
        <v>0.61389653480138007</v>
      </c>
      <c r="HM190" s="145">
        <f t="shared" ca="1" si="310"/>
        <v>0.26945760215375947</v>
      </c>
      <c r="HN190" s="145">
        <f t="shared" ca="1" si="310"/>
        <v>0.11878697888224392</v>
      </c>
      <c r="HO190" s="145">
        <f ca="1">(VLOOKUP($C190,$C$254:$LR$265,MATCH(HO$182,$C$253:$LR$253,0),FALSE)-VLOOKUP($C234,$C$278:$LR$289,MATCH(HO$226,$C$277:$LR$277,0),FALSE))/HO$250</f>
        <v>0</v>
      </c>
      <c r="HP190" s="145">
        <f t="shared" ref="HP190:IU190" ca="1" si="311">(VLOOKUP($C190,$C$254:$LR$265,MATCH(HP$182,$C$253:$LR$253,0),FALSE)-VLOOKUP($C234,$C$278:$LR$289,MATCH(HP$226,$C$277:$LR$277,0),FALSE))/HP$250</f>
        <v>0</v>
      </c>
      <c r="HQ190" s="145">
        <f t="shared" ca="1" si="311"/>
        <v>0.14253998248581551</v>
      </c>
      <c r="HR190" s="145">
        <f t="shared" ca="1" si="311"/>
        <v>0.59558466709758007</v>
      </c>
      <c r="HS190" s="145">
        <f t="shared" ca="1" si="311"/>
        <v>0.1370981628087132</v>
      </c>
      <c r="HT190" s="145">
        <f t="shared" ca="1" si="311"/>
        <v>0.23907261658302312</v>
      </c>
      <c r="HU190" s="145">
        <f t="shared" ca="1" si="311"/>
        <v>2.2055156370167227E-3</v>
      </c>
      <c r="HV190" s="145">
        <f t="shared" ca="1" si="311"/>
        <v>0.11444575714004918</v>
      </c>
      <c r="HW190" s="145">
        <f t="shared" ca="1" si="311"/>
        <v>0.66994722898707382</v>
      </c>
      <c r="HX190" s="145">
        <f t="shared" ca="1" si="311"/>
        <v>0.61389653480138007</v>
      </c>
      <c r="HY190" s="145">
        <f t="shared" ca="1" si="311"/>
        <v>0.26945760215375947</v>
      </c>
      <c r="HZ190" s="145">
        <f t="shared" ca="1" si="311"/>
        <v>0.11878697888224392</v>
      </c>
      <c r="IA190" s="145">
        <f t="shared" ca="1" si="311"/>
        <v>0</v>
      </c>
      <c r="IB190" s="145">
        <f t="shared" ca="1" si="311"/>
        <v>0</v>
      </c>
      <c r="IC190" s="145">
        <f t="shared" ca="1" si="311"/>
        <v>0.14253998248581551</v>
      </c>
      <c r="ID190" s="145">
        <f t="shared" ca="1" si="311"/>
        <v>0.59558466709758007</v>
      </c>
      <c r="IE190" s="145">
        <f t="shared" ca="1" si="311"/>
        <v>0.1370981628087132</v>
      </c>
      <c r="IF190" s="145">
        <f t="shared" ca="1" si="311"/>
        <v>0.23907261658302312</v>
      </c>
      <c r="IG190" s="145">
        <f t="shared" ca="1" si="311"/>
        <v>2.2055156370167227E-3</v>
      </c>
      <c r="IH190" s="145">
        <f t="shared" ca="1" si="311"/>
        <v>0.11444575714004918</v>
      </c>
      <c r="II190" s="145">
        <f t="shared" ca="1" si="311"/>
        <v>0.66994722898707382</v>
      </c>
      <c r="IJ190" s="145">
        <f t="shared" ca="1" si="311"/>
        <v>0.61389653480138007</v>
      </c>
      <c r="IK190" s="145">
        <f t="shared" ca="1" si="311"/>
        <v>0.26945760215375947</v>
      </c>
      <c r="IL190" s="145">
        <f t="shared" ca="1" si="311"/>
        <v>0.11878697888224392</v>
      </c>
      <c r="IM190" s="145">
        <f t="shared" ca="1" si="311"/>
        <v>0</v>
      </c>
      <c r="IN190" s="145">
        <f t="shared" ca="1" si="311"/>
        <v>0</v>
      </c>
      <c r="IO190" s="145">
        <f t="shared" ca="1" si="311"/>
        <v>0.14253998248581551</v>
      </c>
      <c r="IP190" s="145">
        <f t="shared" ca="1" si="311"/>
        <v>0.59558466709758007</v>
      </c>
      <c r="IQ190" s="145">
        <f t="shared" ca="1" si="311"/>
        <v>0.1370981628087132</v>
      </c>
      <c r="IR190" s="145">
        <f t="shared" ca="1" si="311"/>
        <v>0.23907261658302312</v>
      </c>
      <c r="IS190" s="145">
        <f t="shared" ca="1" si="311"/>
        <v>2.2055156370167227E-3</v>
      </c>
      <c r="IT190" s="145">
        <f t="shared" ca="1" si="311"/>
        <v>0.11444575714004918</v>
      </c>
      <c r="IU190" s="145">
        <f t="shared" ca="1" si="311"/>
        <v>0.66994722898707382</v>
      </c>
      <c r="IV190" s="145">
        <f t="shared" ref="IV190:KA190" ca="1" si="312">(VLOOKUP($C190,$C$254:$LR$265,MATCH(IV$182,$C$253:$LR$253,0),FALSE)-VLOOKUP($C234,$C$278:$LR$289,MATCH(IV$226,$C$277:$LR$277,0),FALSE))/IV$250</f>
        <v>0.61389653480138007</v>
      </c>
      <c r="IW190" s="145">
        <f t="shared" ca="1" si="312"/>
        <v>0.26945760215375947</v>
      </c>
      <c r="IX190" s="145">
        <f t="shared" ca="1" si="312"/>
        <v>0.11878697888224392</v>
      </c>
      <c r="IY190" s="145">
        <f t="shared" ca="1" si="312"/>
        <v>0</v>
      </c>
      <c r="IZ190" s="145">
        <f t="shared" ca="1" si="312"/>
        <v>0</v>
      </c>
      <c r="JA190" s="145">
        <f t="shared" ca="1" si="312"/>
        <v>0.14253998248581551</v>
      </c>
      <c r="JB190" s="145">
        <f t="shared" ca="1" si="312"/>
        <v>0.59558466709758007</v>
      </c>
      <c r="JC190" s="145">
        <f t="shared" ca="1" si="312"/>
        <v>0.1370981628087132</v>
      </c>
      <c r="JD190" s="145">
        <f t="shared" ca="1" si="312"/>
        <v>0.23907261658302312</v>
      </c>
      <c r="JE190" s="145">
        <f t="shared" ca="1" si="312"/>
        <v>2.2055156370167227E-3</v>
      </c>
      <c r="JF190" s="145">
        <f t="shared" ca="1" si="312"/>
        <v>0.11444575714004918</v>
      </c>
      <c r="JG190" s="145">
        <f t="shared" ca="1" si="312"/>
        <v>0.66994722898707382</v>
      </c>
      <c r="JH190" s="145">
        <f t="shared" ca="1" si="312"/>
        <v>0.61389653480138007</v>
      </c>
      <c r="JI190" s="145">
        <f t="shared" ca="1" si="312"/>
        <v>0.26945760215375947</v>
      </c>
      <c r="JJ190" s="145">
        <f t="shared" ca="1" si="312"/>
        <v>0.11878697888224392</v>
      </c>
      <c r="JK190" s="145">
        <f t="shared" ca="1" si="312"/>
        <v>0</v>
      </c>
      <c r="JL190" s="145">
        <f t="shared" ca="1" si="312"/>
        <v>1.0630258115099916E-2</v>
      </c>
      <c r="JM190" s="145">
        <f t="shared" ca="1" si="312"/>
        <v>0.15381863124834683</v>
      </c>
      <c r="JN190" s="145">
        <f t="shared" ca="1" si="312"/>
        <v>0.59047541107841173</v>
      </c>
      <c r="JO190" s="145">
        <f t="shared" ca="1" si="312"/>
        <v>0.15798651205033479</v>
      </c>
      <c r="JP190" s="145">
        <f t="shared" ca="1" si="312"/>
        <v>0.22774161671436666</v>
      </c>
      <c r="JQ190" s="145">
        <f t="shared" ca="1" si="312"/>
        <v>-6.0794383107087673E-3</v>
      </c>
      <c r="JR190" s="145">
        <f t="shared" ca="1" si="312"/>
        <v>0.10797286616041055</v>
      </c>
      <c r="JS190" s="145">
        <f t="shared" ca="1" si="312"/>
        <v>0.61177749156564143</v>
      </c>
      <c r="JT190" s="145">
        <f t="shared" ca="1" si="312"/>
        <v>0.57284184844051733</v>
      </c>
      <c r="JU190" s="145">
        <f t="shared" ca="1" si="312"/>
        <v>0.27884781251617025</v>
      </c>
      <c r="JV190" s="145">
        <f t="shared" ca="1" si="312"/>
        <v>0.11335598077865787</v>
      </c>
      <c r="JW190" s="145">
        <f t="shared" ca="1" si="312"/>
        <v>0</v>
      </c>
      <c r="JX190" s="145">
        <f t="shared" ca="1" si="312"/>
        <v>2.1468870854093942E-2</v>
      </c>
      <c r="JY190" s="145">
        <f t="shared" ca="1" si="312"/>
        <v>0.16516168242106141</v>
      </c>
      <c r="JZ190" s="145">
        <f t="shared" ca="1" si="312"/>
        <v>0.58512005796404465</v>
      </c>
      <c r="KA190" s="145">
        <f t="shared" ca="1" si="312"/>
        <v>0.17696678869082699</v>
      </c>
      <c r="KB190" s="145">
        <f t="shared" ref="KB190:LG190" ca="1" si="313">(VLOOKUP($C190,$C$254:$LR$265,MATCH(KB$182,$C$253:$LR$253,0),FALSE)-VLOOKUP($C234,$C$278:$LR$289,MATCH(KB$226,$C$277:$LR$277,0),FALSE))/KB$250</f>
        <v>0.21567866240724651</v>
      </c>
      <c r="KC190" s="145">
        <f t="shared" ca="1" si="313"/>
        <v>-1.4207880895399216E-2</v>
      </c>
      <c r="KD190" s="145">
        <f t="shared" ca="1" si="313"/>
        <v>0.1014538560680228</v>
      </c>
      <c r="KE190" s="145">
        <f t="shared" ca="1" si="313"/>
        <v>0.55391831232469757</v>
      </c>
      <c r="KF190" s="145">
        <f t="shared" ca="1" si="313"/>
        <v>0.53034584927146244</v>
      </c>
      <c r="KG190" s="145">
        <f t="shared" ca="1" si="313"/>
        <v>0.28804256477676671</v>
      </c>
      <c r="KH190" s="145">
        <f t="shared" ca="1" si="313"/>
        <v>0.1079994908696586</v>
      </c>
      <c r="KI190" s="145">
        <f t="shared" ca="1" si="313"/>
        <v>0</v>
      </c>
      <c r="KJ190" s="145">
        <f t="shared" ca="1" si="313"/>
        <v>3.2522024515108001E-2</v>
      </c>
      <c r="KK190" s="145">
        <f t="shared" ca="1" si="313"/>
        <v>0.17656968920136779</v>
      </c>
      <c r="KL190" s="145">
        <f t="shared" ca="1" si="313"/>
        <v>0.57950038836210571</v>
      </c>
      <c r="KM190" s="145">
        <f t="shared" ca="1" si="313"/>
        <v>0.19428901631695566</v>
      </c>
      <c r="KN190" s="145">
        <f t="shared" ca="1" si="313"/>
        <v>0.20281046280074261</v>
      </c>
      <c r="KO190" s="145">
        <f t="shared" ca="1" si="313"/>
        <v>-2.2184205610912548E-2</v>
      </c>
      <c r="KP190" s="145">
        <f t="shared" ca="1" si="313"/>
        <v>9.4888232205175893E-2</v>
      </c>
      <c r="KQ190" s="145">
        <f t="shared" ca="1" si="313"/>
        <v>0.49636721086073943</v>
      </c>
      <c r="KR190" s="145">
        <f t="shared" ca="1" si="313"/>
        <v>0.4863312805975743</v>
      </c>
      <c r="KS190" s="145">
        <f t="shared" ca="1" si="313"/>
        <v>0.29704789879329097</v>
      </c>
      <c r="KT190" s="145">
        <f t="shared" ca="1" si="313"/>
        <v>0.10271598632742641</v>
      </c>
      <c r="KU190" s="145">
        <f t="shared" ca="1" si="313"/>
        <v>0</v>
      </c>
      <c r="KV190" s="145">
        <f t="shared" ca="1" si="313"/>
        <v>4.3796152749128334E-2</v>
      </c>
      <c r="KW190" s="145">
        <f t="shared" ca="1" si="313"/>
        <v>0.18804321114060218</v>
      </c>
      <c r="KX190" s="145">
        <f t="shared" ca="1" si="313"/>
        <v>0.57359633891845807</v>
      </c>
      <c r="KY190" s="145">
        <f t="shared" ca="1" si="313"/>
        <v>0.21016136430179999</v>
      </c>
      <c r="KZ190" s="145">
        <f t="shared" ca="1" si="313"/>
        <v>0.18905360431650667</v>
      </c>
      <c r="LA190" s="145">
        <f t="shared" ca="1" si="313"/>
        <v>-3.0012643033488239E-2</v>
      </c>
      <c r="LB190" s="145">
        <f t="shared" ca="1" si="313"/>
        <v>8.8275492814740425E-2</v>
      </c>
      <c r="LC190" s="145">
        <f t="shared" ca="1" si="313"/>
        <v>0.43912173311451136</v>
      </c>
      <c r="LD190" s="145">
        <f t="shared" ca="1" si="313"/>
        <v>0.44071526382958537</v>
      </c>
      <c r="LE190" s="145">
        <f t="shared" ca="1" si="313"/>
        <v>0.30586960811011843</v>
      </c>
      <c r="LF190" s="145">
        <f t="shared" ca="1" si="313"/>
        <v>9.7503985542198218E-2</v>
      </c>
      <c r="LG190" s="145">
        <f t="shared" ca="1" si="313"/>
        <v>0</v>
      </c>
      <c r="LH190" s="145">
        <f t="shared" ref="LH190:LR190" ca="1" si="314">(VLOOKUP($C190,$C$254:$LR$265,MATCH(LH$182,$C$253:$LR$253,0),FALSE)-VLOOKUP($C234,$C$278:$LR$289,MATCH(LH$226,$C$277:$LR$277,0),FALSE))/LH$250</f>
        <v>5.5297949047517947E-2</v>
      </c>
      <c r="LI190" s="145">
        <f t="shared" ca="1" si="314"/>
        <v>0.19958281423551635</v>
      </c>
      <c r="LJ190" s="145">
        <f t="shared" ca="1" si="314"/>
        <v>0.56738576298014232</v>
      </c>
      <c r="LK190" s="145">
        <f t="shared" ca="1" si="314"/>
        <v>0.22475855405084463</v>
      </c>
      <c r="LL190" s="145">
        <f t="shared" ca="1" si="314"/>
        <v>0.17431274050568901</v>
      </c>
      <c r="LM190" s="145">
        <f t="shared" ca="1" si="314"/>
        <v>-3.7697268303934495E-2</v>
      </c>
      <c r="LN190" s="145">
        <f t="shared" ca="1" si="314"/>
        <v>8.1615128912343626E-2</v>
      </c>
      <c r="LO190" s="145">
        <f t="shared" ca="1" si="314"/>
        <v>0.38217945102217343</v>
      </c>
      <c r="LP190" s="145">
        <f t="shared" ca="1" si="314"/>
        <v>0.39340877763578302</v>
      </c>
      <c r="LQ190" s="145">
        <f t="shared" ca="1" si="314"/>
        <v>0.31451325238777628</v>
      </c>
      <c r="LR190" s="145">
        <f t="shared" ca="1" si="314"/>
        <v>9.2362046737104853E-2</v>
      </c>
    </row>
    <row r="191" spans="2:357" hidden="1">
      <c r="B191" s="3"/>
      <c r="C191" s="22" t="str">
        <f t="shared" si="241"/>
        <v>AVV2halm</v>
      </c>
      <c r="D191" s="145">
        <f t="shared" ca="1" si="215"/>
        <v>3.1621232204459691E-2</v>
      </c>
      <c r="E191" s="145">
        <f t="shared" ca="1" si="215"/>
        <v>3.1621232204459691E-2</v>
      </c>
      <c r="F191" s="145">
        <f t="shared" ca="1" si="215"/>
        <v>3.1621232204459691E-2</v>
      </c>
      <c r="G191" s="258">
        <f t="shared" ca="1" si="215"/>
        <v>3.1621232204459691E-2</v>
      </c>
      <c r="H191" s="145">
        <f t="shared" ca="1" si="215"/>
        <v>3.1621232204459691E-2</v>
      </c>
      <c r="I191" s="258">
        <f t="shared" ca="1" si="215"/>
        <v>4.2249356446549716E-2</v>
      </c>
      <c r="J191" s="145">
        <f t="shared" ref="J191:AC191" ca="1" si="315">(VLOOKUP($C191,$C$254:$AC$265,MATCH(J$182,$C$253:$AC$253,0),FALSE)-VLOOKUP($C235,$C$278:$AC$289,MATCH(J$226,$C$277:$AC$277,0),FALSE))/J$250</f>
        <v>3.9448135738932064E-2</v>
      </c>
      <c r="K191" s="145">
        <f t="shared" ca="1" si="315"/>
        <v>3.6646921387427991E-2</v>
      </c>
      <c r="L191" s="145">
        <f t="shared" ca="1" si="315"/>
        <v>3.3845713392015857E-2</v>
      </c>
      <c r="M191" s="145">
        <f t="shared" ca="1" si="315"/>
        <v>3.1044511752674319E-2</v>
      </c>
      <c r="N191" s="258">
        <f t="shared" ca="1" si="315"/>
        <v>2.824331646938133E-2</v>
      </c>
      <c r="O191" s="145">
        <f t="shared" ca="1" si="315"/>
        <v>2.9794490363808601E-2</v>
      </c>
      <c r="P191" s="145">
        <f t="shared" ca="1" si="315"/>
        <v>3.1345701142818226E-2</v>
      </c>
      <c r="Q191" s="145">
        <f t="shared" ca="1" si="315"/>
        <v>3.2896948807725673E-2</v>
      </c>
      <c r="R191" s="145">
        <f t="shared" ca="1" si="315"/>
        <v>3.4448233359846779E-2</v>
      </c>
      <c r="S191" s="258">
        <f t="shared" ca="1" si="315"/>
        <v>3.5999554800496998E-2</v>
      </c>
      <c r="T191" s="145">
        <f t="shared" ca="1" si="315"/>
        <v>4.6758769394043637E-2</v>
      </c>
      <c r="U191" s="145">
        <f t="shared" ca="1" si="315"/>
        <v>4.6758769394043637E-2</v>
      </c>
      <c r="V191" s="145">
        <f t="shared" ca="1" si="315"/>
        <v>4.6758769394043637E-2</v>
      </c>
      <c r="W191" s="145">
        <f t="shared" ca="1" si="315"/>
        <v>4.6758769394043637E-2</v>
      </c>
      <c r="X191" s="258">
        <f t="shared" ca="1" si="315"/>
        <v>4.6758769394043637E-2</v>
      </c>
      <c r="Y191" s="145">
        <f t="shared" ca="1" si="315"/>
        <v>4.3267410803869248E-2</v>
      </c>
      <c r="Z191" s="145">
        <f t="shared" ca="1" si="315"/>
        <v>3.9775968289984642E-2</v>
      </c>
      <c r="AA191" s="145">
        <f t="shared" ca="1" si="315"/>
        <v>3.6284441849364052E-2</v>
      </c>
      <c r="AB191" s="145">
        <f t="shared" ca="1" si="315"/>
        <v>3.2792831478981481E-2</v>
      </c>
      <c r="AC191" s="258">
        <f t="shared" ca="1" si="315"/>
        <v>2.9301137175810611E-2</v>
      </c>
      <c r="AD191" s="3"/>
      <c r="AE191" s="145">
        <f t="shared" ca="1" si="230"/>
        <v>0</v>
      </c>
      <c r="AF191" s="145">
        <f t="shared" ref="AF191:AT191" ca="1" si="316">(VLOOKUP($C191,$C$254:$LR$265,MATCH(AF$182,$C$253:$LR$253,0),FALSE)-VLOOKUP($C235,$C$278:$LR$289,MATCH(AF$226,$C$277:$LR$277,0),FALSE))/AF$250</f>
        <v>0</v>
      </c>
      <c r="AG191" s="145">
        <f t="shared" ca="1" si="316"/>
        <v>0</v>
      </c>
      <c r="AH191" s="145">
        <f t="shared" ca="1" si="316"/>
        <v>0</v>
      </c>
      <c r="AI191" s="145">
        <f t="shared" ca="1" si="316"/>
        <v>6.9619987187296067E-3</v>
      </c>
      <c r="AJ191" s="145">
        <f t="shared" ca="1" si="316"/>
        <v>0.11590124287258702</v>
      </c>
      <c r="AK191" s="145">
        <f t="shared" ca="1" si="316"/>
        <v>9.2753059655558842E-2</v>
      </c>
      <c r="AL191" s="145">
        <f t="shared" ca="1" si="316"/>
        <v>4.1036028739156877E-2</v>
      </c>
      <c r="AM191" s="145">
        <f t="shared" ca="1" si="316"/>
        <v>0.12800557010946551</v>
      </c>
      <c r="AN191" s="145">
        <f t="shared" ca="1" si="316"/>
        <v>0</v>
      </c>
      <c r="AO191" s="145">
        <f t="shared" ca="1" si="316"/>
        <v>0</v>
      </c>
      <c r="AP191" s="145">
        <f t="shared" ca="1" si="316"/>
        <v>7.2852252134526362E-4</v>
      </c>
      <c r="AQ191" s="145">
        <f t="shared" ca="1" si="316"/>
        <v>0</v>
      </c>
      <c r="AR191" s="145">
        <f t="shared" ca="1" si="316"/>
        <v>0</v>
      </c>
      <c r="AS191" s="145">
        <f t="shared" ca="1" si="316"/>
        <v>0</v>
      </c>
      <c r="AT191" s="145">
        <f t="shared" ca="1" si="316"/>
        <v>0</v>
      </c>
      <c r="AU191" s="145">
        <f t="shared" ref="AU191:BZ191" ca="1" si="317">(VLOOKUP($C191,$C$254:$LR$265,MATCH(AU$182,$C$253:$LR$253,0),FALSE)-VLOOKUP($C235,$C$278:$LR$289,MATCH(AU$226,$C$277:$LR$277,0),FALSE))/AU$250</f>
        <v>6.9619987187296067E-3</v>
      </c>
      <c r="AV191" s="145">
        <f t="shared" ca="1" si="317"/>
        <v>0.11590124287258702</v>
      </c>
      <c r="AW191" s="145">
        <f t="shared" ca="1" si="317"/>
        <v>9.2753059655558842E-2</v>
      </c>
      <c r="AX191" s="145">
        <f t="shared" ca="1" si="317"/>
        <v>4.1036028739156877E-2</v>
      </c>
      <c r="AY191" s="145">
        <f t="shared" ca="1" si="317"/>
        <v>0.12800557010946551</v>
      </c>
      <c r="AZ191" s="145">
        <f t="shared" ca="1" si="317"/>
        <v>0</v>
      </c>
      <c r="BA191" s="145">
        <f t="shared" ca="1" si="317"/>
        <v>0</v>
      </c>
      <c r="BB191" s="145">
        <f t="shared" ca="1" si="317"/>
        <v>7.2852252134526362E-4</v>
      </c>
      <c r="BC191" s="145">
        <f t="shared" ca="1" si="317"/>
        <v>0</v>
      </c>
      <c r="BD191" s="145">
        <f t="shared" ca="1" si="317"/>
        <v>0</v>
      </c>
      <c r="BE191" s="145">
        <f t="shared" ca="1" si="317"/>
        <v>0</v>
      </c>
      <c r="BF191" s="145">
        <f t="shared" ca="1" si="317"/>
        <v>0</v>
      </c>
      <c r="BG191" s="145">
        <f t="shared" ca="1" si="317"/>
        <v>6.9619987187296067E-3</v>
      </c>
      <c r="BH191" s="145">
        <f t="shared" ca="1" si="317"/>
        <v>0.11590124287258702</v>
      </c>
      <c r="BI191" s="145">
        <f t="shared" ca="1" si="317"/>
        <v>9.2753059655558842E-2</v>
      </c>
      <c r="BJ191" s="145">
        <f t="shared" ca="1" si="317"/>
        <v>4.1036028739156877E-2</v>
      </c>
      <c r="BK191" s="145">
        <f t="shared" ca="1" si="317"/>
        <v>0.12800557010946551</v>
      </c>
      <c r="BL191" s="145">
        <f t="shared" ca="1" si="317"/>
        <v>0</v>
      </c>
      <c r="BM191" s="145">
        <f t="shared" ca="1" si="317"/>
        <v>0</v>
      </c>
      <c r="BN191" s="145">
        <f t="shared" ca="1" si="317"/>
        <v>7.2852252134526362E-4</v>
      </c>
      <c r="BO191" s="145">
        <f t="shared" ca="1" si="317"/>
        <v>0</v>
      </c>
      <c r="BP191" s="145">
        <f t="shared" ca="1" si="317"/>
        <v>0</v>
      </c>
      <c r="BQ191" s="145">
        <f t="shared" ca="1" si="317"/>
        <v>0</v>
      </c>
      <c r="BR191" s="145">
        <f t="shared" ca="1" si="317"/>
        <v>0</v>
      </c>
      <c r="BS191" s="145">
        <f t="shared" ca="1" si="317"/>
        <v>6.9619987187296067E-3</v>
      </c>
      <c r="BT191" s="145">
        <f t="shared" ca="1" si="317"/>
        <v>0.11590124287258702</v>
      </c>
      <c r="BU191" s="145">
        <f t="shared" ca="1" si="317"/>
        <v>9.2753059655558842E-2</v>
      </c>
      <c r="BV191" s="145">
        <f t="shared" ca="1" si="317"/>
        <v>4.1036028739156877E-2</v>
      </c>
      <c r="BW191" s="145">
        <f t="shared" ca="1" si="317"/>
        <v>0.12800557010946551</v>
      </c>
      <c r="BX191" s="145">
        <f t="shared" ca="1" si="317"/>
        <v>0</v>
      </c>
      <c r="BY191" s="145">
        <f t="shared" ca="1" si="317"/>
        <v>0</v>
      </c>
      <c r="BZ191" s="145">
        <f t="shared" ca="1" si="317"/>
        <v>7.2852252134526362E-4</v>
      </c>
      <c r="CA191" s="145">
        <f t="shared" ref="CA191:CQ191" ca="1" si="318">(VLOOKUP($C191,$C$254:$LR$265,MATCH(CA$182,$C$253:$LR$253,0),FALSE)-VLOOKUP($C235,$C$278:$LR$289,MATCH(CA$226,$C$277:$LR$277,0),FALSE))/CA$250</f>
        <v>0</v>
      </c>
      <c r="CB191" s="145">
        <f t="shared" ca="1" si="318"/>
        <v>0</v>
      </c>
      <c r="CC191" s="145">
        <f t="shared" ca="1" si="318"/>
        <v>0</v>
      </c>
      <c r="CD191" s="145">
        <f t="shared" ca="1" si="318"/>
        <v>0</v>
      </c>
      <c r="CE191" s="145">
        <f t="shared" ca="1" si="318"/>
        <v>0.23519794196326935</v>
      </c>
      <c r="CF191" s="145">
        <f t="shared" ca="1" si="318"/>
        <v>5.1898308223843462E-2</v>
      </c>
      <c r="CG191" s="145">
        <f t="shared" ca="1" si="318"/>
        <v>0</v>
      </c>
      <c r="CH191" s="145">
        <f t="shared" ca="1" si="318"/>
        <v>4.3902978085491588E-2</v>
      </c>
      <c r="CI191" s="145">
        <f t="shared" ca="1" si="318"/>
        <v>0.15052817129002019</v>
      </c>
      <c r="CJ191" s="145">
        <f t="shared" ca="1" si="318"/>
        <v>4.6526260132091865E-2</v>
      </c>
      <c r="CK191" s="145">
        <f t="shared" ca="1" si="318"/>
        <v>0</v>
      </c>
      <c r="CL191" s="145">
        <f t="shared" ca="1" si="318"/>
        <v>0</v>
      </c>
      <c r="CM191" s="145">
        <f t="shared" ca="1" si="318"/>
        <v>0</v>
      </c>
      <c r="CN191" s="145">
        <f t="shared" ca="1" si="318"/>
        <v>0</v>
      </c>
      <c r="CO191" s="145">
        <f t="shared" ca="1" si="318"/>
        <v>0</v>
      </c>
      <c r="CP191" s="145">
        <f t="shared" ca="1" si="318"/>
        <v>1.4825549095338062E-3</v>
      </c>
      <c r="CQ191" s="145">
        <f t="shared" ca="1" si="318"/>
        <v>0.20654692920434692</v>
      </c>
      <c r="CR191" s="145">
        <f t="shared" ref="CR191:DW191" ca="1" si="319">(VLOOKUP($C191,$C$254:$LR$265,MATCH(CR$182,$C$253:$LR$253,0),FALSE)-VLOOKUP($C235,$C$278:$LR$289,MATCH(CR$226,$C$277:$LR$277,0),FALSE))/CR$250</f>
        <v>4.4662677776050028E-2</v>
      </c>
      <c r="CS191" s="145">
        <f t="shared" ca="1" si="319"/>
        <v>-9.5871101735339678E-3</v>
      </c>
      <c r="CT191" s="145">
        <f t="shared" ca="1" si="319"/>
        <v>4.6062105820277165E-2</v>
      </c>
      <c r="CU191" s="145">
        <f t="shared" ca="1" si="319"/>
        <v>0.1508262744809864</v>
      </c>
      <c r="CV191" s="145">
        <f t="shared" ca="1" si="319"/>
        <v>4.7463730840102428E-2</v>
      </c>
      <c r="CW191" s="145">
        <f t="shared" ca="1" si="319"/>
        <v>2.2791157036517073E-5</v>
      </c>
      <c r="CX191" s="145">
        <f t="shared" ca="1" si="319"/>
        <v>-5.1622024256576171E-4</v>
      </c>
      <c r="CY191" s="145">
        <f t="shared" ca="1" si="319"/>
        <v>0</v>
      </c>
      <c r="CZ191" s="145">
        <f t="shared" ca="1" si="319"/>
        <v>0</v>
      </c>
      <c r="DA191" s="145">
        <f t="shared" ca="1" si="319"/>
        <v>0</v>
      </c>
      <c r="DB191" s="145">
        <f t="shared" ca="1" si="319"/>
        <v>2.9512423813037062E-3</v>
      </c>
      <c r="DC191" s="145">
        <f t="shared" ca="1" si="319"/>
        <v>0.17982474259921855</v>
      </c>
      <c r="DD191" s="145">
        <f t="shared" ca="1" si="319"/>
        <v>3.7075741853096443E-2</v>
      </c>
      <c r="DE191" s="145">
        <f t="shared" ca="1" si="319"/>
        <v>-1.9472068639053389E-2</v>
      </c>
      <c r="DF191" s="145">
        <f t="shared" ca="1" si="319"/>
        <v>4.817127091657037E-2</v>
      </c>
      <c r="DG191" s="145">
        <f t="shared" ca="1" si="319"/>
        <v>0.15112441802332657</v>
      </c>
      <c r="DH191" s="145">
        <f t="shared" ca="1" si="319"/>
        <v>4.8398384164601155E-2</v>
      </c>
      <c r="DI191" s="145">
        <f t="shared" ca="1" si="319"/>
        <v>4.580379482303582E-5</v>
      </c>
      <c r="DJ191" s="145">
        <f t="shared" ca="1" si="319"/>
        <v>-1.0291430356028431E-3</v>
      </c>
      <c r="DK191" s="145">
        <f t="shared" ca="1" si="319"/>
        <v>0</v>
      </c>
      <c r="DL191" s="145">
        <f t="shared" ca="1" si="319"/>
        <v>0</v>
      </c>
      <c r="DM191" s="145">
        <f t="shared" ca="1" si="319"/>
        <v>0</v>
      </c>
      <c r="DN191" s="145">
        <f t="shared" ca="1" si="319"/>
        <v>4.406256078248562E-3</v>
      </c>
      <c r="DO191" s="145">
        <f t="shared" ca="1" si="319"/>
        <v>0.15484294806868751</v>
      </c>
      <c r="DP191" s="145">
        <f t="shared" ca="1" si="319"/>
        <v>2.911127894084839E-2</v>
      </c>
      <c r="DQ191" s="145">
        <f t="shared" ca="1" si="319"/>
        <v>-2.9668974547302881E-2</v>
      </c>
      <c r="DR191" s="145">
        <f t="shared" ca="1" si="319"/>
        <v>5.0232187756654556E-2</v>
      </c>
      <c r="DS191" s="145">
        <f t="shared" ca="1" si="319"/>
        <v>0.15142260192523344</v>
      </c>
      <c r="DT191" s="145">
        <f t="shared" ca="1" si="319"/>
        <v>4.9330232787168152E-2</v>
      </c>
      <c r="DU191" s="145">
        <f t="shared" ca="1" si="319"/>
        <v>6.9041157593780031E-5</v>
      </c>
      <c r="DV191" s="145">
        <f t="shared" ca="1" si="319"/>
        <v>-1.5387998731012376E-3</v>
      </c>
      <c r="DW191" s="145">
        <f t="shared" ca="1" si="319"/>
        <v>0</v>
      </c>
      <c r="DX191" s="145">
        <f t="shared" ref="DX191:FC191" ca="1" si="320">(VLOOKUP($C191,$C$254:$LR$265,MATCH(DX$182,$C$253:$LR$253,0),FALSE)-VLOOKUP($C235,$C$278:$LR$289,MATCH(DX$226,$C$277:$LR$277,0),FALSE))/DX$250</f>
        <v>0</v>
      </c>
      <c r="DY191" s="145">
        <f t="shared" ca="1" si="320"/>
        <v>0</v>
      </c>
      <c r="DZ191" s="145">
        <f t="shared" ca="1" si="320"/>
        <v>5.8477860739345692E-3</v>
      </c>
      <c r="EA191" s="145">
        <f t="shared" ca="1" si="320"/>
        <v>0.13143688252733576</v>
      </c>
      <c r="EB191" s="145">
        <f t="shared" ca="1" si="320"/>
        <v>2.074039136984215E-2</v>
      </c>
      <c r="EC191" s="145">
        <f t="shared" ca="1" si="320"/>
        <v>-4.0192831191470428E-2</v>
      </c>
      <c r="ED191" s="145">
        <f t="shared" ca="1" si="320"/>
        <v>5.2246493175001685E-2</v>
      </c>
      <c r="EE191" s="145">
        <f t="shared" ca="1" si="320"/>
        <v>0.15172082619490326</v>
      </c>
      <c r="EF191" s="145">
        <f t="shared" ca="1" si="320"/>
        <v>5.0259289313388911E-2</v>
      </c>
      <c r="EG191" s="145">
        <f t="shared" ca="1" si="320"/>
        <v>9.2506553255612179E-5</v>
      </c>
      <c r="EH191" s="145">
        <f t="shared" ca="1" si="320"/>
        <v>-2.045221849257723E-3</v>
      </c>
      <c r="EI191" s="145">
        <f t="shared" ca="1" si="320"/>
        <v>0</v>
      </c>
      <c r="EJ191" s="145">
        <f t="shared" ca="1" si="320"/>
        <v>0</v>
      </c>
      <c r="EK191" s="145">
        <f t="shared" ca="1" si="320"/>
        <v>0</v>
      </c>
      <c r="EL191" s="145">
        <f t="shared" ca="1" si="320"/>
        <v>7.2760189353288478E-3</v>
      </c>
      <c r="EM191" s="145">
        <f t="shared" ca="1" si="320"/>
        <v>0.10946202009038562</v>
      </c>
      <c r="EN191" s="145">
        <f t="shared" ca="1" si="320"/>
        <v>1.1931154967262577E-2</v>
      </c>
      <c r="EO191" s="145">
        <f t="shared" ca="1" si="320"/>
        <v>-5.1059619663459996E-2</v>
      </c>
      <c r="EP191" s="145">
        <f t="shared" ca="1" si="320"/>
        <v>5.421575079395767E-2</v>
      </c>
      <c r="EQ191" s="145">
        <f t="shared" ca="1" si="320"/>
        <v>0.15201909084053397</v>
      </c>
      <c r="ER191" s="145">
        <f t="shared" ca="1" si="320"/>
        <v>5.1185566273421468E-2</v>
      </c>
      <c r="ES191" s="145">
        <f t="shared" ca="1" si="320"/>
        <v>1.1620335495770507E-4</v>
      </c>
      <c r="ET191" s="145">
        <f t="shared" ca="1" si="320"/>
        <v>-2.5484396647991524E-3</v>
      </c>
      <c r="EU191" s="145">
        <f t="shared" ca="1" si="320"/>
        <v>0</v>
      </c>
      <c r="EV191" s="145">
        <f t="shared" ca="1" si="320"/>
        <v>0</v>
      </c>
      <c r="EW191" s="145">
        <f t="shared" ca="1" si="320"/>
        <v>4.9960381026621864E-4</v>
      </c>
      <c r="EX191" s="145">
        <f t="shared" ca="1" si="320"/>
        <v>2.0376036943958536E-2</v>
      </c>
      <c r="EY191" s="145">
        <f t="shared" ca="1" si="320"/>
        <v>9.6604378922215503E-2</v>
      </c>
      <c r="EZ191" s="145">
        <f t="shared" ca="1" si="320"/>
        <v>2.2417686271307913E-2</v>
      </c>
      <c r="FA191" s="145">
        <f t="shared" ca="1" si="320"/>
        <v>-3.9177945838064297E-2</v>
      </c>
      <c r="FB191" s="145">
        <f t="shared" ca="1" si="320"/>
        <v>5.5953199243712497E-2</v>
      </c>
      <c r="FC191" s="145">
        <f t="shared" ca="1" si="320"/>
        <v>0.14909844993562402</v>
      </c>
      <c r="FD191" s="145">
        <f t="shared" ca="1" si="308"/>
        <v>4.9434012147856504E-2</v>
      </c>
      <c r="FE191" s="145">
        <f t="shared" ca="1" si="308"/>
        <v>1.702629798195395E-3</v>
      </c>
      <c r="FF191" s="145">
        <f t="shared" ref="FF191:GK191" ca="1" si="321">(VLOOKUP($C191,$C$254:$LR$265,MATCH(FF$182,$C$253:$LR$253,0),FALSE)-VLOOKUP($C235,$C$278:$LR$289,MATCH(FF$226,$C$277:$LR$277,0),FALSE))/FF$250</f>
        <v>-4.0064662105674345E-5</v>
      </c>
      <c r="FG191" s="145">
        <f t="shared" ca="1" si="321"/>
        <v>0</v>
      </c>
      <c r="FH191" s="145">
        <f t="shared" ca="1" si="321"/>
        <v>0</v>
      </c>
      <c r="FI191" s="145">
        <f t="shared" ca="1" si="321"/>
        <v>9.854293852592478E-4</v>
      </c>
      <c r="FJ191" s="145">
        <f t="shared" ca="1" si="321"/>
        <v>3.3793838649811773E-2</v>
      </c>
      <c r="FK191" s="145">
        <f t="shared" ca="1" si="321"/>
        <v>8.3523933544455656E-2</v>
      </c>
      <c r="FL191" s="145">
        <f t="shared" ca="1" si="321"/>
        <v>3.2925379847623892E-2</v>
      </c>
      <c r="FM191" s="145">
        <f t="shared" ca="1" si="321"/>
        <v>-2.8229508866584513E-2</v>
      </c>
      <c r="FN191" s="145">
        <f t="shared" ca="1" si="321"/>
        <v>5.7825016386162879E-2</v>
      </c>
      <c r="FO191" s="145">
        <f t="shared" ca="1" si="321"/>
        <v>0.14620351943561735</v>
      </c>
      <c r="FP191" s="145">
        <f t="shared" ca="1" si="321"/>
        <v>4.7669943854385478E-2</v>
      </c>
      <c r="FQ191" s="145">
        <f t="shared" ca="1" si="321"/>
        <v>3.2693200968579076E-3</v>
      </c>
      <c r="FR191" s="145">
        <f t="shared" ca="1" si="321"/>
        <v>2.4802476713880347E-3</v>
      </c>
      <c r="FS191" s="145">
        <f t="shared" ca="1" si="321"/>
        <v>0</v>
      </c>
      <c r="FT191" s="145">
        <f t="shared" ca="1" si="321"/>
        <v>0</v>
      </c>
      <c r="FU191" s="145">
        <f t="shared" ca="1" si="321"/>
        <v>1.4580389433935458E-3</v>
      </c>
      <c r="FV191" s="145">
        <f t="shared" ca="1" si="321"/>
        <v>4.7541129349278829E-2</v>
      </c>
      <c r="FW191" s="145">
        <f t="shared" ca="1" si="321"/>
        <v>7.0214842032021871E-2</v>
      </c>
      <c r="FX191" s="145">
        <f t="shared" ca="1" si="321"/>
        <v>4.345429982047979E-2</v>
      </c>
      <c r="FY191" s="145">
        <f t="shared" ca="1" si="321"/>
        <v>-1.8108513023460997E-2</v>
      </c>
      <c r="FZ191" s="145">
        <f t="shared" ca="1" si="321"/>
        <v>5.9847416674046895E-2</v>
      </c>
      <c r="GA191" s="145">
        <f t="shared" ca="1" si="321"/>
        <v>0.14333396133516246</v>
      </c>
      <c r="GB191" s="145">
        <f t="shared" ca="1" si="321"/>
        <v>4.5893226798957597E-2</v>
      </c>
      <c r="GC191" s="145">
        <f t="shared" ca="1" si="321"/>
        <v>4.816640269307366E-3</v>
      </c>
      <c r="GD191" s="145">
        <f t="shared" ca="1" si="321"/>
        <v>5.0125827533843816E-3</v>
      </c>
      <c r="GE191" s="145">
        <f t="shared" ca="1" si="321"/>
        <v>0</v>
      </c>
      <c r="GF191" s="145">
        <f t="shared" ca="1" si="321"/>
        <v>0</v>
      </c>
      <c r="GG191" s="145">
        <f t="shared" ca="1" si="321"/>
        <v>1.9179645252553445E-3</v>
      </c>
      <c r="GH191" s="145">
        <f t="shared" ca="1" si="321"/>
        <v>6.1630196357867983E-2</v>
      </c>
      <c r="GI191" s="145">
        <f t="shared" ca="1" si="321"/>
        <v>5.6671056425433221E-2</v>
      </c>
      <c r="GJ191" s="145">
        <f t="shared" ca="1" si="321"/>
        <v>5.4004510573479672E-2</v>
      </c>
      <c r="GK191" s="145">
        <f t="shared" ca="1" si="321"/>
        <v>-8.7245715816905278E-3</v>
      </c>
      <c r="GL191" s="145">
        <f t="shared" ref="GL191:HN191" ca="1" si="322">(VLOOKUP($C191,$C$254:$LR$265,MATCH(GL$182,$C$253:$LR$253,0),FALSE)-VLOOKUP($C235,$C$278:$LR$289,MATCH(GL$226,$C$277:$LR$277,0),FALSE))/GL$250</f>
        <v>6.2039332721576308E-2</v>
      </c>
      <c r="GM191" s="145">
        <f t="shared" ca="1" si="322"/>
        <v>0.14048944352790307</v>
      </c>
      <c r="GN191" s="145">
        <f t="shared" ca="1" si="322"/>
        <v>4.4103724450439981E-2</v>
      </c>
      <c r="GO191" s="145">
        <f t="shared" ca="1" si="322"/>
        <v>6.3449473388124782E-3</v>
      </c>
      <c r="GP191" s="145">
        <f t="shared" ca="1" si="322"/>
        <v>7.5570268184773871E-3</v>
      </c>
      <c r="GQ191" s="145">
        <f t="shared" ca="1" si="322"/>
        <v>0</v>
      </c>
      <c r="GR191" s="145">
        <f t="shared" ca="1" si="322"/>
        <v>0</v>
      </c>
      <c r="GS191" s="145">
        <f t="shared" ca="1" si="322"/>
        <v>2.3657099915858405E-3</v>
      </c>
      <c r="GT191" s="145">
        <f t="shared" ca="1" si="322"/>
        <v>7.6073945640000418E-2</v>
      </c>
      <c r="GU191" s="145">
        <f t="shared" ca="1" si="322"/>
        <v>4.2886313566927861E-2</v>
      </c>
      <c r="GV191" s="145">
        <f t="shared" ca="1" si="322"/>
        <v>6.4576076750874345E-2</v>
      </c>
      <c r="GW191" s="145">
        <f t="shared" ca="1" si="322"/>
        <v>0</v>
      </c>
      <c r="GX191" s="145">
        <f t="shared" ca="1" si="322"/>
        <v>6.4423009804232531E-2</v>
      </c>
      <c r="GY191" s="145">
        <f t="shared" ca="1" si="322"/>
        <v>0.13766963967834628</v>
      </c>
      <c r="GZ191" s="145">
        <f t="shared" ca="1" si="322"/>
        <v>4.2301298305641971E-2</v>
      </c>
      <c r="HA191" s="145">
        <f t="shared" ca="1" si="322"/>
        <v>7.8545896081851016E-3</v>
      </c>
      <c r="HB191" s="145">
        <f t="shared" ca="1" si="322"/>
        <v>1.0113666927940764E-2</v>
      </c>
      <c r="HC191" s="145">
        <f t="shared" ca="1" si="322"/>
        <v>0</v>
      </c>
      <c r="HD191" s="145">
        <f t="shared" ca="1" si="322"/>
        <v>0</v>
      </c>
      <c r="HE191" s="145">
        <f t="shared" ca="1" si="322"/>
        <v>0</v>
      </c>
      <c r="HF191" s="145">
        <f t="shared" ca="1" si="322"/>
        <v>0.11999479859608544</v>
      </c>
      <c r="HG191" s="145">
        <f t="shared" ca="1" si="322"/>
        <v>7.9634638911455502E-3</v>
      </c>
      <c r="HH191" s="145">
        <f t="shared" ca="1" si="322"/>
        <v>7.6868960200482339E-2</v>
      </c>
      <c r="HI191" s="145">
        <f t="shared" ca="1" si="322"/>
        <v>3.1516426791870426E-3</v>
      </c>
      <c r="HJ191" s="145">
        <f t="shared" ca="1" si="322"/>
        <v>6.2462723435510882E-2</v>
      </c>
      <c r="HK191" s="145">
        <f t="shared" ca="1" si="322"/>
        <v>0.1342940785356507</v>
      </c>
      <c r="HL191" s="145">
        <f t="shared" ca="1" si="322"/>
        <v>0.10969529921523029</v>
      </c>
      <c r="HM191" s="145">
        <f t="shared" ca="1" si="322"/>
        <v>3.523804597447866E-2</v>
      </c>
      <c r="HN191" s="145">
        <f t="shared" ca="1" si="322"/>
        <v>6.045998561945984E-3</v>
      </c>
      <c r="HO191" s="145">
        <f ca="1">(VLOOKUP($C191,$C$254:$LR$265,MATCH(HO$182,$C$253:$LR$253,0),FALSE)-VLOOKUP($C235,$C$278:$LR$289,MATCH(HO$226,$C$277:$LR$277,0),FALSE))/HO$250</f>
        <v>0</v>
      </c>
      <c r="HP191" s="145">
        <f t="shared" ref="HP191:HR193" ca="1" si="323">(VLOOKUP($C191,$C$254:$LR$265,MATCH(HP$182,$C$253:$LR$253,0),FALSE)-VLOOKUP($C235,$C$278:$LR$289,MATCH(HP$226,$C$277:$LR$277,0),FALSE))/HP$250</f>
        <v>0</v>
      </c>
      <c r="HQ191" s="145">
        <f t="shared" ca="1" si="323"/>
        <v>0</v>
      </c>
      <c r="HR191" s="145">
        <f t="shared" ca="1" si="323"/>
        <v>0.11999479859608544</v>
      </c>
      <c r="HS191" s="145">
        <f t="shared" ref="HS191:IX191" ca="1" si="324">(VLOOKUP($C191,$C$254:$LR$265,MATCH(HS$182,$C$253:$LR$253,0),FALSE)-VLOOKUP($C235,$C$278:$LR$289,MATCH(HS$226,$C$277:$LR$277,0),FALSE))/HS$250</f>
        <v>7.9634638911455502E-3</v>
      </c>
      <c r="HT191" s="145">
        <f t="shared" ca="1" si="324"/>
        <v>7.6868960200482339E-2</v>
      </c>
      <c r="HU191" s="145">
        <f t="shared" ca="1" si="324"/>
        <v>3.1516426791870426E-3</v>
      </c>
      <c r="HV191" s="145">
        <f t="shared" ca="1" si="324"/>
        <v>6.2462723435510882E-2</v>
      </c>
      <c r="HW191" s="145">
        <f t="shared" ca="1" si="324"/>
        <v>0.1342940785356507</v>
      </c>
      <c r="HX191" s="145">
        <f t="shared" ca="1" si="324"/>
        <v>0.10969529921523029</v>
      </c>
      <c r="HY191" s="145">
        <f t="shared" ca="1" si="324"/>
        <v>3.523804597447866E-2</v>
      </c>
      <c r="HZ191" s="145">
        <f t="shared" ca="1" si="324"/>
        <v>6.045998561945984E-3</v>
      </c>
      <c r="IA191" s="145">
        <f t="shared" ca="1" si="324"/>
        <v>0</v>
      </c>
      <c r="IB191" s="145">
        <f t="shared" ca="1" si="324"/>
        <v>0</v>
      </c>
      <c r="IC191" s="145">
        <f t="shared" ca="1" si="324"/>
        <v>0</v>
      </c>
      <c r="ID191" s="145">
        <f t="shared" ca="1" si="324"/>
        <v>0.11999479859608544</v>
      </c>
      <c r="IE191" s="145">
        <f t="shared" ca="1" si="324"/>
        <v>7.9634638911455502E-3</v>
      </c>
      <c r="IF191" s="145">
        <f t="shared" ca="1" si="324"/>
        <v>7.6868960200482339E-2</v>
      </c>
      <c r="IG191" s="145">
        <f t="shared" ca="1" si="324"/>
        <v>3.1516426791870426E-3</v>
      </c>
      <c r="IH191" s="145">
        <f t="shared" ca="1" si="324"/>
        <v>6.2462723435510882E-2</v>
      </c>
      <c r="II191" s="145">
        <f t="shared" ca="1" si="324"/>
        <v>0.1342940785356507</v>
      </c>
      <c r="IJ191" s="145">
        <f t="shared" ca="1" si="324"/>
        <v>0.10969529921523029</v>
      </c>
      <c r="IK191" s="145">
        <f t="shared" ca="1" si="324"/>
        <v>3.523804597447866E-2</v>
      </c>
      <c r="IL191" s="145">
        <f t="shared" ca="1" si="324"/>
        <v>6.045998561945984E-3</v>
      </c>
      <c r="IM191" s="145">
        <f t="shared" ca="1" si="324"/>
        <v>0</v>
      </c>
      <c r="IN191" s="145">
        <f t="shared" ca="1" si="324"/>
        <v>0</v>
      </c>
      <c r="IO191" s="145">
        <f t="shared" ca="1" si="324"/>
        <v>0</v>
      </c>
      <c r="IP191" s="145">
        <f t="shared" ca="1" si="324"/>
        <v>0.11999479859608544</v>
      </c>
      <c r="IQ191" s="145">
        <f t="shared" ca="1" si="324"/>
        <v>7.9634638911455502E-3</v>
      </c>
      <c r="IR191" s="145">
        <f t="shared" ca="1" si="324"/>
        <v>7.6868960200482339E-2</v>
      </c>
      <c r="IS191" s="145">
        <f t="shared" ca="1" si="324"/>
        <v>3.1516426791870426E-3</v>
      </c>
      <c r="IT191" s="145">
        <f t="shared" ca="1" si="324"/>
        <v>6.2462723435510882E-2</v>
      </c>
      <c r="IU191" s="145">
        <f t="shared" ca="1" si="324"/>
        <v>0.1342940785356507</v>
      </c>
      <c r="IV191" s="145">
        <f t="shared" ca="1" si="324"/>
        <v>0.10969529921523029</v>
      </c>
      <c r="IW191" s="145">
        <f t="shared" ca="1" si="324"/>
        <v>3.523804597447866E-2</v>
      </c>
      <c r="IX191" s="145">
        <f t="shared" ca="1" si="324"/>
        <v>6.045998561945984E-3</v>
      </c>
      <c r="IY191" s="145">
        <f t="shared" ref="IY191:KD191" ca="1" si="325">(VLOOKUP($C191,$C$254:$LR$265,MATCH(IY$182,$C$253:$LR$253,0),FALSE)-VLOOKUP($C235,$C$278:$LR$289,MATCH(IY$226,$C$277:$LR$277,0),FALSE))/IY$250</f>
        <v>0</v>
      </c>
      <c r="IZ191" s="145">
        <f t="shared" ca="1" si="325"/>
        <v>0</v>
      </c>
      <c r="JA191" s="145">
        <f t="shared" ca="1" si="325"/>
        <v>0</v>
      </c>
      <c r="JB191" s="145">
        <f t="shared" ca="1" si="325"/>
        <v>0.11999479859608544</v>
      </c>
      <c r="JC191" s="145">
        <f t="shared" ca="1" si="325"/>
        <v>7.9634638911455502E-3</v>
      </c>
      <c r="JD191" s="145">
        <f t="shared" ca="1" si="325"/>
        <v>7.6868960200482339E-2</v>
      </c>
      <c r="JE191" s="145">
        <f t="shared" ca="1" si="325"/>
        <v>3.1516426791870426E-3</v>
      </c>
      <c r="JF191" s="145">
        <f t="shared" ca="1" si="325"/>
        <v>6.2462723435510882E-2</v>
      </c>
      <c r="JG191" s="145">
        <f t="shared" ca="1" si="325"/>
        <v>0.1342940785356507</v>
      </c>
      <c r="JH191" s="145">
        <f t="shared" ca="1" si="325"/>
        <v>0.10969529921523029</v>
      </c>
      <c r="JI191" s="145">
        <f t="shared" ca="1" si="325"/>
        <v>3.523804597447866E-2</v>
      </c>
      <c r="JJ191" s="145">
        <f t="shared" ca="1" si="325"/>
        <v>6.045998561945984E-3</v>
      </c>
      <c r="JK191" s="145">
        <f t="shared" ca="1" si="325"/>
        <v>0</v>
      </c>
      <c r="JL191" s="145">
        <f t="shared" ca="1" si="325"/>
        <v>1.4976489794269149E-4</v>
      </c>
      <c r="JM191" s="145">
        <f t="shared" ca="1" si="325"/>
        <v>1.109810707411189E-3</v>
      </c>
      <c r="JN191" s="145">
        <f t="shared" ca="1" si="325"/>
        <v>0.11516999961888746</v>
      </c>
      <c r="JO191" s="145">
        <f t="shared" ca="1" si="325"/>
        <v>2.1581160881258298E-2</v>
      </c>
      <c r="JP191" s="145">
        <f t="shared" ca="1" si="325"/>
        <v>7.3225706524737297E-2</v>
      </c>
      <c r="JQ191" s="145">
        <f t="shared" ca="1" si="325"/>
        <v>-1.1480341819794129E-3</v>
      </c>
      <c r="JR191" s="145">
        <f t="shared" ca="1" si="325"/>
        <v>5.892991964930986E-2</v>
      </c>
      <c r="JS191" s="145">
        <f t="shared" ca="1" si="325"/>
        <v>0.11449093082474093</v>
      </c>
      <c r="JT191" s="145">
        <f t="shared" ca="1" si="325"/>
        <v>9.7245049174679327E-2</v>
      </c>
      <c r="JU191" s="145">
        <f t="shared" ca="1" si="325"/>
        <v>3.5920604414619216E-2</v>
      </c>
      <c r="JV191" s="145">
        <f t="shared" ca="1" si="325"/>
        <v>4.9534975066501735E-3</v>
      </c>
      <c r="JW191" s="145">
        <f t="shared" ca="1" si="325"/>
        <v>0</v>
      </c>
      <c r="JX191" s="145">
        <f t="shared" ca="1" si="325"/>
        <v>3.0246520993135656E-4</v>
      </c>
      <c r="JY191" s="145">
        <f t="shared" ca="1" si="325"/>
        <v>2.2259585644143908E-3</v>
      </c>
      <c r="JZ191" s="145">
        <f t="shared" ca="1" si="325"/>
        <v>0.11011280496436492</v>
      </c>
      <c r="KA191" s="145">
        <f t="shared" ca="1" si="325"/>
        <v>3.3954932168255368E-2</v>
      </c>
      <c r="KB191" s="145">
        <f t="shared" ca="1" si="325"/>
        <v>6.93471077135831E-2</v>
      </c>
      <c r="KC191" s="145">
        <f t="shared" ca="1" si="325"/>
        <v>-5.366485692902833E-3</v>
      </c>
      <c r="KD191" s="145">
        <f t="shared" ca="1" si="325"/>
        <v>5.5371944764653937E-2</v>
      </c>
      <c r="KE191" s="145">
        <f t="shared" ref="KE191:LR191" ca="1" si="326">(VLOOKUP($C191,$C$254:$LR$265,MATCH(KE$182,$C$253:$LR$253,0),FALSE)-VLOOKUP($C235,$C$278:$LR$289,MATCH(KE$226,$C$277:$LR$277,0),FALSE))/KE$250</f>
        <v>9.479350869888048E-2</v>
      </c>
      <c r="KF191" s="145">
        <f t="shared" ca="1" si="326"/>
        <v>8.4357706406371913E-2</v>
      </c>
      <c r="KG191" s="145">
        <f t="shared" ca="1" si="326"/>
        <v>3.6588955337362734E-2</v>
      </c>
      <c r="KH191" s="145">
        <f t="shared" ca="1" si="326"/>
        <v>3.8759845400376867E-3</v>
      </c>
      <c r="KI191" s="145">
        <f t="shared" ca="1" si="326"/>
        <v>0</v>
      </c>
      <c r="KJ191" s="145">
        <f t="shared" ca="1" si="326"/>
        <v>4.5818809192189403E-4</v>
      </c>
      <c r="KK191" s="145">
        <f t="shared" ca="1" si="326"/>
        <v>3.348498005226087E-3</v>
      </c>
      <c r="KL191" s="145">
        <f t="shared" ca="1" si="326"/>
        <v>0.10480600960200626</v>
      </c>
      <c r="KM191" s="145">
        <f t="shared" ca="1" si="326"/>
        <v>4.5247775096042116E-2</v>
      </c>
      <c r="KN191" s="145">
        <f t="shared" ca="1" si="326"/>
        <v>6.5209598574049885E-2</v>
      </c>
      <c r="KO191" s="145">
        <f t="shared" ca="1" si="326"/>
        <v>-9.5059919632856787E-3</v>
      </c>
      <c r="KP191" s="145">
        <f t="shared" ca="1" si="326"/>
        <v>5.1788528805015402E-2</v>
      </c>
      <c r="KQ191" s="145">
        <f t="shared" ca="1" si="326"/>
        <v>7.5200967736225324E-2</v>
      </c>
      <c r="KR191" s="145">
        <f t="shared" ca="1" si="326"/>
        <v>7.1009842033467552E-2</v>
      </c>
      <c r="KS191" s="145">
        <f t="shared" ca="1" si="326"/>
        <v>3.7243537769708457E-2</v>
      </c>
      <c r="KT191" s="145">
        <f t="shared" ca="1" si="326"/>
        <v>2.8131533296496826E-3</v>
      </c>
      <c r="KU191" s="145">
        <f t="shared" ca="1" si="326"/>
        <v>0</v>
      </c>
      <c r="KV191" s="145">
        <f t="shared" ca="1" si="326"/>
        <v>6.1702418471276058E-4</v>
      </c>
      <c r="KW191" s="145">
        <f t="shared" ca="1" si="326"/>
        <v>4.4774840892844127E-3</v>
      </c>
      <c r="KX191" s="145">
        <f t="shared" ca="1" si="326"/>
        <v>9.9230667201827508E-2</v>
      </c>
      <c r="KY191" s="145">
        <f t="shared" ca="1" si="326"/>
        <v>5.5595401080222685E-2</v>
      </c>
      <c r="KZ191" s="145">
        <f t="shared" ca="1" si="326"/>
        <v>6.078635915825599E-2</v>
      </c>
      <c r="LA191" s="145">
        <f t="shared" ca="1" si="326"/>
        <v>-1.3568748552799255E-2</v>
      </c>
      <c r="LB191" s="145">
        <f t="shared" ca="1" si="326"/>
        <v>4.8179397919113277E-2</v>
      </c>
      <c r="LC191" s="145">
        <f t="shared" ca="1" si="326"/>
        <v>5.5712472483495055E-2</v>
      </c>
      <c r="LD191" s="145">
        <f t="shared" ca="1" si="326"/>
        <v>5.7176322283165729E-2</v>
      </c>
      <c r="LE191" s="145">
        <f t="shared" ca="1" si="326"/>
        <v>3.7884772834555366E-2</v>
      </c>
      <c r="LF191" s="145">
        <f t="shared" ca="1" si="326"/>
        <v>1.7647058344639115E-3</v>
      </c>
      <c r="LG191" s="145">
        <f t="shared" ca="1" si="326"/>
        <v>0</v>
      </c>
      <c r="LH191" s="145">
        <f t="shared" ca="1" si="326"/>
        <v>7.7906778987572184E-4</v>
      </c>
      <c r="LI191" s="145">
        <f t="shared" ca="1" si="326"/>
        <v>5.6129725102516369E-3</v>
      </c>
      <c r="LJ191" s="145">
        <f t="shared" ca="1" si="326"/>
        <v>9.3365864122366429E-2</v>
      </c>
      <c r="LK191" s="145">
        <f t="shared" ca="1" si="326"/>
        <v>6.5111715874193413E-2</v>
      </c>
      <c r="LL191" s="145">
        <f t="shared" ca="1" si="326"/>
        <v>5.6046732745323583E-2</v>
      </c>
      <c r="LM191" s="145">
        <f t="shared" ca="1" si="326"/>
        <v>-1.7556870354145347E-2</v>
      </c>
      <c r="LN191" s="145">
        <f t="shared" ca="1" si="326"/>
        <v>4.45442743111489E-2</v>
      </c>
      <c r="LO191" s="145">
        <f t="shared" ca="1" si="326"/>
        <v>3.6327196337218724E-2</v>
      </c>
      <c r="LP191" s="145">
        <f t="shared" ca="1" si="326"/>
        <v>4.2830150533715909E-2</v>
      </c>
      <c r="LQ191" s="145">
        <f t="shared" ca="1" si="326"/>
        <v>3.8513064654183651E-2</v>
      </c>
      <c r="LR191" s="145">
        <f t="shared" ca="1" si="326"/>
        <v>7.3035202625224439E-4</v>
      </c>
    </row>
    <row r="192" spans="2:357" hidden="1">
      <c r="B192" s="3"/>
      <c r="C192" s="22" t="str">
        <f t="shared" si="241"/>
        <v>AVV2gasGT</v>
      </c>
      <c r="D192" s="145">
        <f t="shared" ca="1" si="215"/>
        <v>2.2225999642903689E-3</v>
      </c>
      <c r="E192" s="145">
        <f t="shared" ca="1" si="215"/>
        <v>2.2225999642903689E-3</v>
      </c>
      <c r="F192" s="145">
        <f t="shared" ca="1" si="215"/>
        <v>2.2225999642903689E-3</v>
      </c>
      <c r="G192" s="258">
        <f t="shared" ca="1" si="215"/>
        <v>2.2225999642903689E-3</v>
      </c>
      <c r="H192" s="145">
        <f t="shared" ca="1" si="215"/>
        <v>2.2225999642903689E-3</v>
      </c>
      <c r="I192" s="258">
        <f t="shared" ca="1" si="215"/>
        <v>6.6426398821591822E-3</v>
      </c>
      <c r="J192" s="145">
        <f t="shared" ref="J192:AC192" ca="1" si="327">(VLOOKUP($C192,$C$254:$AC$265,MATCH(J$182,$C$253:$AC$253,0),FALSE)-VLOOKUP($C236,$C$278:$AC$289,MATCH(J$226,$C$277:$AC$277,0),FALSE))/J$250</f>
        <v>3.2187669822761472E-3</v>
      </c>
      <c r="K192" s="145">
        <f t="shared" ca="1" si="327"/>
        <v>-2.0509814866352864E-4</v>
      </c>
      <c r="L192" s="145">
        <f t="shared" ca="1" si="327"/>
        <v>-3.6289555106862876E-3</v>
      </c>
      <c r="M192" s="145">
        <f t="shared" ca="1" si="327"/>
        <v>-7.0528051038186365E-3</v>
      </c>
      <c r="N192" s="258">
        <f t="shared" ca="1" si="327"/>
        <v>-1.0476646928087053E-2</v>
      </c>
      <c r="O192" s="145">
        <f t="shared" ca="1" si="327"/>
        <v>-6.9178147500694098E-3</v>
      </c>
      <c r="P192" s="145">
        <f t="shared" ca="1" si="327"/>
        <v>-3.3588979483751575E-3</v>
      </c>
      <c r="Q192" s="145">
        <f t="shared" ca="1" si="327"/>
        <v>2.0010348001412383E-4</v>
      </c>
      <c r="R192" s="145">
        <f t="shared" ca="1" si="327"/>
        <v>3.7591895381169664E-3</v>
      </c>
      <c r="S192" s="258">
        <f t="shared" ca="1" si="327"/>
        <v>7.3183602289521145E-3</v>
      </c>
      <c r="T192" s="145">
        <f t="shared" ca="1" si="327"/>
        <v>3.899304734432367E-2</v>
      </c>
      <c r="U192" s="145">
        <f t="shared" ca="1" si="327"/>
        <v>3.899304734432367E-2</v>
      </c>
      <c r="V192" s="145">
        <f t="shared" ca="1" si="327"/>
        <v>3.899304734432367E-2</v>
      </c>
      <c r="W192" s="145">
        <f t="shared" ca="1" si="327"/>
        <v>3.899304734432367E-2</v>
      </c>
      <c r="X192" s="258">
        <f t="shared" ca="1" si="327"/>
        <v>3.899304734432367E-2</v>
      </c>
      <c r="Y192" s="145">
        <f t="shared" ca="1" si="327"/>
        <v>3.945796087375187E-2</v>
      </c>
      <c r="Z192" s="145">
        <f t="shared" ca="1" si="327"/>
        <v>3.9922885578562432E-2</v>
      </c>
      <c r="AA192" s="145">
        <f t="shared" ca="1" si="327"/>
        <v>4.0387821459158486E-2</v>
      </c>
      <c r="AB192" s="145">
        <f t="shared" ca="1" si="327"/>
        <v>4.0852768515943189E-2</v>
      </c>
      <c r="AC192" s="258">
        <f t="shared" ca="1" si="327"/>
        <v>4.1317726749319529E-2</v>
      </c>
      <c r="AD192" s="3"/>
      <c r="AE192" s="145">
        <f t="shared" ca="1" si="230"/>
        <v>4.4812554021826908E-3</v>
      </c>
      <c r="AF192" s="145">
        <f t="shared" ref="AF192:AT192" ca="1" si="328">(VLOOKUP($C192,$C$254:$LR$265,MATCH(AF$182,$C$253:$LR$253,0),FALSE)-VLOOKUP($C236,$C$278:$LR$289,MATCH(AF$226,$C$277:$LR$277,0),FALSE))/AF$250</f>
        <v>2.0132646359206939E-2</v>
      </c>
      <c r="AG192" s="145">
        <f t="shared" ca="1" si="328"/>
        <v>8.6754771198508697E-4</v>
      </c>
      <c r="AH192" s="145">
        <f t="shared" ca="1" si="328"/>
        <v>0</v>
      </c>
      <c r="AI192" s="145">
        <f t="shared" ca="1" si="328"/>
        <v>0</v>
      </c>
      <c r="AJ192" s="145">
        <f t="shared" ca="1" si="328"/>
        <v>0</v>
      </c>
      <c r="AK192" s="145">
        <f t="shared" ca="1" si="328"/>
        <v>0</v>
      </c>
      <c r="AL192" s="145">
        <f t="shared" ca="1" si="328"/>
        <v>0</v>
      </c>
      <c r="AM192" s="145">
        <f t="shared" ca="1" si="328"/>
        <v>0</v>
      </c>
      <c r="AN192" s="145">
        <f t="shared" ca="1" si="328"/>
        <v>0</v>
      </c>
      <c r="AO192" s="145">
        <f t="shared" ca="1" si="328"/>
        <v>2.4876345862270472E-3</v>
      </c>
      <c r="AP192" s="145">
        <f t="shared" ca="1" si="328"/>
        <v>0</v>
      </c>
      <c r="AQ192" s="145">
        <f t="shared" ca="1" si="328"/>
        <v>4.4812554021826908E-3</v>
      </c>
      <c r="AR192" s="145">
        <f t="shared" ca="1" si="328"/>
        <v>2.0132646359206939E-2</v>
      </c>
      <c r="AS192" s="145">
        <f t="shared" ca="1" si="328"/>
        <v>8.6754771198508697E-4</v>
      </c>
      <c r="AT192" s="145">
        <f t="shared" ca="1" si="328"/>
        <v>0</v>
      </c>
      <c r="AU192" s="145">
        <f t="shared" ref="AU192:BZ192" ca="1" si="329">(VLOOKUP($C192,$C$254:$LR$265,MATCH(AU$182,$C$253:$LR$253,0),FALSE)-VLOOKUP($C236,$C$278:$LR$289,MATCH(AU$226,$C$277:$LR$277,0),FALSE))/AU$250</f>
        <v>0</v>
      </c>
      <c r="AV192" s="145">
        <f t="shared" ca="1" si="329"/>
        <v>0</v>
      </c>
      <c r="AW192" s="145">
        <f t="shared" ca="1" si="329"/>
        <v>0</v>
      </c>
      <c r="AX192" s="145">
        <f t="shared" ca="1" si="329"/>
        <v>0</v>
      </c>
      <c r="AY192" s="145">
        <f t="shared" ca="1" si="329"/>
        <v>0</v>
      </c>
      <c r="AZ192" s="145">
        <f t="shared" ca="1" si="329"/>
        <v>0</v>
      </c>
      <c r="BA192" s="145">
        <f t="shared" ca="1" si="329"/>
        <v>2.4876345862270472E-3</v>
      </c>
      <c r="BB192" s="145">
        <f t="shared" ca="1" si="329"/>
        <v>0</v>
      </c>
      <c r="BC192" s="145">
        <f t="shared" ca="1" si="329"/>
        <v>4.4812554021826908E-3</v>
      </c>
      <c r="BD192" s="145">
        <f t="shared" ca="1" si="329"/>
        <v>2.0132646359206939E-2</v>
      </c>
      <c r="BE192" s="145">
        <f t="shared" ca="1" si="329"/>
        <v>8.6754771198508697E-4</v>
      </c>
      <c r="BF192" s="145">
        <f t="shared" ca="1" si="329"/>
        <v>0</v>
      </c>
      <c r="BG192" s="145">
        <f t="shared" ca="1" si="329"/>
        <v>0</v>
      </c>
      <c r="BH192" s="145">
        <f t="shared" ca="1" si="329"/>
        <v>0</v>
      </c>
      <c r="BI192" s="145">
        <f t="shared" ca="1" si="329"/>
        <v>0</v>
      </c>
      <c r="BJ192" s="145">
        <f t="shared" ca="1" si="329"/>
        <v>0</v>
      </c>
      <c r="BK192" s="145">
        <f t="shared" ca="1" si="329"/>
        <v>0</v>
      </c>
      <c r="BL192" s="145">
        <f t="shared" ca="1" si="329"/>
        <v>0</v>
      </c>
      <c r="BM192" s="145">
        <f t="shared" ca="1" si="329"/>
        <v>2.4876345862270472E-3</v>
      </c>
      <c r="BN192" s="145">
        <f t="shared" ca="1" si="329"/>
        <v>0</v>
      </c>
      <c r="BO192" s="145">
        <f t="shared" ca="1" si="329"/>
        <v>4.4812554021826908E-3</v>
      </c>
      <c r="BP192" s="145">
        <f t="shared" ca="1" si="329"/>
        <v>2.0132646359206939E-2</v>
      </c>
      <c r="BQ192" s="145">
        <f t="shared" ca="1" si="329"/>
        <v>8.6754771198508697E-4</v>
      </c>
      <c r="BR192" s="145">
        <f t="shared" ca="1" si="329"/>
        <v>0</v>
      </c>
      <c r="BS192" s="145">
        <f t="shared" ca="1" si="329"/>
        <v>0</v>
      </c>
      <c r="BT192" s="145">
        <f t="shared" ca="1" si="329"/>
        <v>0</v>
      </c>
      <c r="BU192" s="145">
        <f t="shared" ca="1" si="329"/>
        <v>0</v>
      </c>
      <c r="BV192" s="145">
        <f t="shared" ca="1" si="329"/>
        <v>0</v>
      </c>
      <c r="BW192" s="145">
        <f t="shared" ca="1" si="329"/>
        <v>0</v>
      </c>
      <c r="BX192" s="145">
        <f t="shared" ca="1" si="329"/>
        <v>0</v>
      </c>
      <c r="BY192" s="145">
        <f t="shared" ca="1" si="329"/>
        <v>2.4876345862270472E-3</v>
      </c>
      <c r="BZ192" s="145">
        <f t="shared" ca="1" si="329"/>
        <v>0</v>
      </c>
      <c r="CA192" s="145">
        <f t="shared" ref="CA192:CQ192" ca="1" si="330">(VLOOKUP($C192,$C$254:$LR$265,MATCH(CA$182,$C$253:$LR$253,0),FALSE)-VLOOKUP($C236,$C$278:$LR$289,MATCH(CA$226,$C$277:$LR$277,0),FALSE))/CA$250</f>
        <v>1.2026727252637014E-3</v>
      </c>
      <c r="CB192" s="145">
        <f t="shared" ca="1" si="330"/>
        <v>3.3407646236456229E-2</v>
      </c>
      <c r="CC192" s="145">
        <f t="shared" ca="1" si="330"/>
        <v>0</v>
      </c>
      <c r="CD192" s="145">
        <f t="shared" ca="1" si="330"/>
        <v>0</v>
      </c>
      <c r="CE192" s="145">
        <f t="shared" ca="1" si="330"/>
        <v>0</v>
      </c>
      <c r="CF192" s="145">
        <f t="shared" ca="1" si="330"/>
        <v>0</v>
      </c>
      <c r="CG192" s="145">
        <f t="shared" ca="1" si="330"/>
        <v>0</v>
      </c>
      <c r="CH192" s="145">
        <f t="shared" ca="1" si="330"/>
        <v>0</v>
      </c>
      <c r="CI192" s="145">
        <f t="shared" ca="1" si="330"/>
        <v>0</v>
      </c>
      <c r="CJ192" s="145">
        <f t="shared" ca="1" si="330"/>
        <v>0</v>
      </c>
      <c r="CK192" s="145">
        <f t="shared" ca="1" si="330"/>
        <v>1.7602741281903436E-2</v>
      </c>
      <c r="CL192" s="145">
        <f t="shared" ca="1" si="330"/>
        <v>3.0766727151961219E-2</v>
      </c>
      <c r="CM192" s="145">
        <f t="shared" ca="1" si="330"/>
        <v>1.7276598889270577E-3</v>
      </c>
      <c r="CN192" s="145">
        <f t="shared" ca="1" si="330"/>
        <v>3.8338860698127537E-2</v>
      </c>
      <c r="CO192" s="145">
        <f t="shared" ca="1" si="330"/>
        <v>7.0668819329237215E-3</v>
      </c>
      <c r="CP192" s="145">
        <f t="shared" ca="1" si="330"/>
        <v>0</v>
      </c>
      <c r="CQ192" s="145">
        <f t="shared" ca="1" si="330"/>
        <v>0</v>
      </c>
      <c r="CR192" s="145">
        <f t="shared" ref="CR192:DW192" ca="1" si="331">(VLOOKUP($C192,$C$254:$LR$265,MATCH(CR$182,$C$253:$LR$253,0),FALSE)-VLOOKUP($C236,$C$278:$LR$289,MATCH(CR$226,$C$277:$LR$277,0),FALSE))/CR$250</f>
        <v>0</v>
      </c>
      <c r="CS192" s="145">
        <f t="shared" ca="1" si="331"/>
        <v>0</v>
      </c>
      <c r="CT192" s="145">
        <f t="shared" ca="1" si="331"/>
        <v>0</v>
      </c>
      <c r="CU192" s="145">
        <f t="shared" ca="1" si="331"/>
        <v>0</v>
      </c>
      <c r="CV192" s="145">
        <f t="shared" ca="1" si="331"/>
        <v>7.5111675062862883E-4</v>
      </c>
      <c r="CW192" s="145">
        <f t="shared" ca="1" si="331"/>
        <v>1.5320459033797992E-2</v>
      </c>
      <c r="CX192" s="145">
        <f t="shared" ca="1" si="331"/>
        <v>-2.115558801100632E-2</v>
      </c>
      <c r="CY192" s="145">
        <f t="shared" ca="1" si="331"/>
        <v>2.2533302799112717E-3</v>
      </c>
      <c r="CZ192" s="145">
        <f t="shared" ca="1" si="331"/>
        <v>4.3266281923852408E-2</v>
      </c>
      <c r="DA192" s="145">
        <f t="shared" ca="1" si="331"/>
        <v>1.4249731053633977E-2</v>
      </c>
      <c r="DB192" s="145">
        <f t="shared" ca="1" si="331"/>
        <v>0</v>
      </c>
      <c r="DC192" s="145">
        <f t="shared" ca="1" si="331"/>
        <v>0</v>
      </c>
      <c r="DD192" s="145">
        <f t="shared" ca="1" si="331"/>
        <v>0</v>
      </c>
      <c r="DE192" s="145">
        <f t="shared" ca="1" si="331"/>
        <v>0</v>
      </c>
      <c r="DF192" s="145">
        <f t="shared" ca="1" si="331"/>
        <v>0</v>
      </c>
      <c r="DG192" s="145">
        <f t="shared" ca="1" si="331"/>
        <v>0</v>
      </c>
      <c r="DH192" s="145">
        <f t="shared" ca="1" si="331"/>
        <v>1.4999761678486255E-3</v>
      </c>
      <c r="DI192" s="145">
        <f t="shared" ca="1" si="331"/>
        <v>1.3015997938729137E-2</v>
      </c>
      <c r="DJ192" s="145">
        <f t="shared" ca="1" si="331"/>
        <v>-7.274624005899942E-2</v>
      </c>
      <c r="DK192" s="145">
        <f t="shared" ca="1" si="331"/>
        <v>2.7796852328304264E-3</v>
      </c>
      <c r="DL192" s="145">
        <f t="shared" ca="1" si="331"/>
        <v>4.8189914288750094E-2</v>
      </c>
      <c r="DM192" s="145">
        <f t="shared" ca="1" si="331"/>
        <v>2.155142550103175E-2</v>
      </c>
      <c r="DN192" s="145">
        <f t="shared" ca="1" si="331"/>
        <v>0</v>
      </c>
      <c r="DO192" s="145">
        <f t="shared" ca="1" si="331"/>
        <v>0</v>
      </c>
      <c r="DP192" s="145">
        <f t="shared" ca="1" si="331"/>
        <v>0</v>
      </c>
      <c r="DQ192" s="145">
        <f t="shared" ca="1" si="331"/>
        <v>0</v>
      </c>
      <c r="DR192" s="145">
        <f t="shared" ca="1" si="331"/>
        <v>0</v>
      </c>
      <c r="DS192" s="145">
        <f t="shared" ca="1" si="331"/>
        <v>0</v>
      </c>
      <c r="DT192" s="145">
        <f t="shared" ca="1" si="331"/>
        <v>2.2465884123482288E-3</v>
      </c>
      <c r="DU192" s="145">
        <f t="shared" ca="1" si="331"/>
        <v>1.0689033122529366E-2</v>
      </c>
      <c r="DV192" s="145">
        <f t="shared" ca="1" si="331"/>
        <v>-0.12400839671141332</v>
      </c>
      <c r="DW192" s="145">
        <f t="shared" ca="1" si="331"/>
        <v>3.3067260857769574E-3</v>
      </c>
      <c r="DX192" s="145">
        <f t="shared" ref="DX192:FC192" ca="1" si="332">(VLOOKUP($C192,$C$254:$LR$265,MATCH(DX$182,$C$253:$LR$253,0),FALSE)-VLOOKUP($C236,$C$278:$LR$289,MATCH(DX$226,$C$277:$LR$277,0),FALSE))/DX$250</f>
        <v>5.310976216121762E-2</v>
      </c>
      <c r="DY192" s="145">
        <f t="shared" ca="1" si="332"/>
        <v>2.897493945020569E-2</v>
      </c>
      <c r="DZ192" s="145">
        <f t="shared" ca="1" si="332"/>
        <v>0</v>
      </c>
      <c r="EA192" s="145">
        <f t="shared" ca="1" si="332"/>
        <v>0</v>
      </c>
      <c r="EB192" s="145">
        <f t="shared" ca="1" si="332"/>
        <v>0</v>
      </c>
      <c r="EC192" s="145">
        <f t="shared" ca="1" si="332"/>
        <v>0</v>
      </c>
      <c r="ED192" s="145">
        <f t="shared" ca="1" si="332"/>
        <v>0</v>
      </c>
      <c r="EE192" s="145">
        <f t="shared" ca="1" si="332"/>
        <v>0</v>
      </c>
      <c r="EF192" s="145">
        <f t="shared" ca="1" si="332"/>
        <v>2.9909635839268068E-3</v>
      </c>
      <c r="EG192" s="145">
        <f t="shared" ca="1" si="332"/>
        <v>8.3392333349202735E-3</v>
      </c>
      <c r="EH192" s="145">
        <f t="shared" ca="1" si="332"/>
        <v>-0.17494518547575588</v>
      </c>
      <c r="EI192" s="145">
        <f t="shared" ca="1" si="332"/>
        <v>3.8344541803328825E-3</v>
      </c>
      <c r="EJ192" s="145">
        <f t="shared" ca="1" si="332"/>
        <v>5.8025829902937129E-2</v>
      </c>
      <c r="EK192" s="145">
        <f t="shared" ca="1" si="332"/>
        <v>3.6523347151731542E-2</v>
      </c>
      <c r="EL192" s="145">
        <f t="shared" ca="1" si="332"/>
        <v>0</v>
      </c>
      <c r="EM192" s="145">
        <f t="shared" ca="1" si="332"/>
        <v>0</v>
      </c>
      <c r="EN192" s="145">
        <f t="shared" ca="1" si="332"/>
        <v>0</v>
      </c>
      <c r="EO192" s="145">
        <f t="shared" ca="1" si="332"/>
        <v>0</v>
      </c>
      <c r="EP192" s="145">
        <f t="shared" ca="1" si="332"/>
        <v>0</v>
      </c>
      <c r="EQ192" s="145">
        <f t="shared" ca="1" si="332"/>
        <v>0</v>
      </c>
      <c r="ER192" s="145">
        <f t="shared" ca="1" si="332"/>
        <v>3.7331117219502339E-3</v>
      </c>
      <c r="ES192" s="145">
        <f t="shared" ca="1" si="332"/>
        <v>5.9662607923167809E-3</v>
      </c>
      <c r="ET192" s="145">
        <f t="shared" ca="1" si="332"/>
        <v>-0.22555969428369096</v>
      </c>
      <c r="EU192" s="145">
        <f t="shared" ca="1" si="332"/>
        <v>4.689380449351653E-3</v>
      </c>
      <c r="EV192" s="145">
        <f t="shared" ca="1" si="332"/>
        <v>4.8844045226067209E-2</v>
      </c>
      <c r="EW192" s="145">
        <f t="shared" ca="1" si="332"/>
        <v>2.9808986562543258E-2</v>
      </c>
      <c r="EX192" s="145">
        <f t="shared" ca="1" si="332"/>
        <v>0</v>
      </c>
      <c r="EY192" s="145">
        <f t="shared" ca="1" si="332"/>
        <v>0</v>
      </c>
      <c r="EZ192" s="145">
        <f t="shared" ca="1" si="332"/>
        <v>0</v>
      </c>
      <c r="FA192" s="145">
        <f t="shared" ca="1" si="332"/>
        <v>0</v>
      </c>
      <c r="FB192" s="145">
        <f t="shared" ca="1" si="332"/>
        <v>0</v>
      </c>
      <c r="FC192" s="145">
        <f t="shared" ca="1" si="332"/>
        <v>0</v>
      </c>
      <c r="FD192" s="145">
        <f t="shared" ca="1" si="308"/>
        <v>2.9971200497616599E-3</v>
      </c>
      <c r="FE192" s="145">
        <f t="shared" ca="1" si="308"/>
        <v>1.3204856864746669E-2</v>
      </c>
      <c r="FF192" s="145">
        <f t="shared" ref="FF192:GK192" ca="1" si="333">(VLOOKUP($C192,$C$254:$LR$265,MATCH(FF$182,$C$253:$LR$253,0),FALSE)-VLOOKUP($C236,$C$278:$LR$289,MATCH(FF$226,$C$277:$LR$277,0),FALSE))/FF$250</f>
        <v>-0.17662968670600737</v>
      </c>
      <c r="FG192" s="145">
        <f t="shared" ca="1" si="333"/>
        <v>5.5513417905533246E-3</v>
      </c>
      <c r="FH192" s="145">
        <f t="shared" ca="1" si="333"/>
        <v>3.9760073887402235E-2</v>
      </c>
      <c r="FI192" s="145">
        <f t="shared" ca="1" si="333"/>
        <v>2.3279796778713318E-2</v>
      </c>
      <c r="FJ192" s="145">
        <f t="shared" ca="1" si="333"/>
        <v>0</v>
      </c>
      <c r="FK192" s="145">
        <f t="shared" ca="1" si="333"/>
        <v>0</v>
      </c>
      <c r="FL192" s="145">
        <f t="shared" ca="1" si="333"/>
        <v>0</v>
      </c>
      <c r="FM192" s="145">
        <f t="shared" ca="1" si="333"/>
        <v>0</v>
      </c>
      <c r="FN192" s="145">
        <f t="shared" ca="1" si="333"/>
        <v>0</v>
      </c>
      <c r="FO192" s="145">
        <f t="shared" ca="1" si="333"/>
        <v>0</v>
      </c>
      <c r="FP192" s="145">
        <f t="shared" ca="1" si="333"/>
        <v>2.2558700054629102E-3</v>
      </c>
      <c r="FQ192" s="145">
        <f t="shared" ca="1" si="333"/>
        <v>2.0353400240932271E-2</v>
      </c>
      <c r="FR192" s="145">
        <f t="shared" ca="1" si="333"/>
        <v>-0.12746682172626406</v>
      </c>
      <c r="FS192" s="145">
        <f t="shared" ca="1" si="333"/>
        <v>6.4204253986753458E-3</v>
      </c>
      <c r="FT192" s="145">
        <f t="shared" ca="1" si="333"/>
        <v>3.0772361163340232E-2</v>
      </c>
      <c r="FU192" s="145">
        <f t="shared" ca="1" si="333"/>
        <v>1.6928221938802435E-2</v>
      </c>
      <c r="FV192" s="145">
        <f t="shared" ca="1" si="333"/>
        <v>0</v>
      </c>
      <c r="FW192" s="145">
        <f t="shared" ca="1" si="333"/>
        <v>0</v>
      </c>
      <c r="FX192" s="145">
        <f t="shared" ca="1" si="333"/>
        <v>0</v>
      </c>
      <c r="FY192" s="145">
        <f t="shared" ca="1" si="333"/>
        <v>0</v>
      </c>
      <c r="FZ192" s="145">
        <f t="shared" ca="1" si="333"/>
        <v>0</v>
      </c>
      <c r="GA192" s="145">
        <f t="shared" ca="1" si="333"/>
        <v>0</v>
      </c>
      <c r="GB192" s="145">
        <f t="shared" ca="1" si="333"/>
        <v>1.5093050335078845E-3</v>
      </c>
      <c r="GC192" s="145">
        <f t="shared" ca="1" si="333"/>
        <v>2.7413561000876222E-2</v>
      </c>
      <c r="GD192" s="145">
        <f t="shared" ca="1" si="333"/>
        <v>-7.8069433130750168E-2</v>
      </c>
      <c r="GE192" s="145">
        <f t="shared" ca="1" si="333"/>
        <v>7.2967199153892524E-3</v>
      </c>
      <c r="GF192" s="145">
        <f t="shared" ca="1" si="333"/>
        <v>2.1879385105988657E-2</v>
      </c>
      <c r="GG192" s="145">
        <f t="shared" ca="1" si="333"/>
        <v>1.074711175237896E-2</v>
      </c>
      <c r="GH192" s="145">
        <f t="shared" ca="1" si="333"/>
        <v>0</v>
      </c>
      <c r="GI192" s="145">
        <f t="shared" ca="1" si="333"/>
        <v>0</v>
      </c>
      <c r="GJ192" s="145">
        <f t="shared" ca="1" si="333"/>
        <v>0</v>
      </c>
      <c r="GK192" s="145">
        <f t="shared" ca="1" si="333"/>
        <v>0</v>
      </c>
      <c r="GL192" s="145">
        <f t="shared" ref="GL192:HN192" ca="1" si="334">(VLOOKUP($C192,$C$254:$LR$265,MATCH(GL$182,$C$253:$LR$253,0),FALSE)-VLOOKUP($C236,$C$278:$LR$289,MATCH(GL$226,$C$277:$LR$277,0),FALSE))/GL$250</f>
        <v>0</v>
      </c>
      <c r="GM192" s="145">
        <f t="shared" ca="1" si="334"/>
        <v>0</v>
      </c>
      <c r="GN192" s="145">
        <f t="shared" ca="1" si="334"/>
        <v>7.5736776440075396E-4</v>
      </c>
      <c r="GO192" s="145">
        <f t="shared" ca="1" si="334"/>
        <v>3.4386968181488356E-2</v>
      </c>
      <c r="GP192" s="145">
        <f t="shared" ca="1" si="334"/>
        <v>-2.8435838770931393E-2</v>
      </c>
      <c r="GQ192" s="145">
        <f t="shared" ca="1" si="334"/>
        <v>8.1803154594386682E-3</v>
      </c>
      <c r="GR192" s="145">
        <f t="shared" ca="1" si="334"/>
        <v>1.3079655683997726E-2</v>
      </c>
      <c r="GS192" s="145">
        <f t="shared" ca="1" si="334"/>
        <v>4.7296946483825555E-3</v>
      </c>
      <c r="GT192" s="145">
        <f t="shared" ca="1" si="334"/>
        <v>0</v>
      </c>
      <c r="GU192" s="145">
        <f t="shared" ca="1" si="334"/>
        <v>0</v>
      </c>
      <c r="GV192" s="145">
        <f t="shared" ca="1" si="334"/>
        <v>0</v>
      </c>
      <c r="GW192" s="145">
        <f t="shared" ca="1" si="334"/>
        <v>0</v>
      </c>
      <c r="GX192" s="145">
        <f t="shared" ca="1" si="334"/>
        <v>0</v>
      </c>
      <c r="GY192" s="145">
        <f t="shared" ca="1" si="334"/>
        <v>0</v>
      </c>
      <c r="GZ192" s="145">
        <f t="shared" ca="1" si="334"/>
        <v>0</v>
      </c>
      <c r="HA192" s="145">
        <f t="shared" ca="1" si="334"/>
        <v>4.1275211029704162E-2</v>
      </c>
      <c r="HB192" s="145">
        <f t="shared" ca="1" si="334"/>
        <v>2.1435659627496651E-2</v>
      </c>
      <c r="HC192" s="145">
        <f t="shared" ca="1" si="334"/>
        <v>4.0971060689106095E-3</v>
      </c>
      <c r="HD192" s="145">
        <f t="shared" ca="1" si="334"/>
        <v>0.10549964939376218</v>
      </c>
      <c r="HE192" s="145">
        <f t="shared" ca="1" si="334"/>
        <v>9.0720425201915589E-3</v>
      </c>
      <c r="HF192" s="145">
        <f t="shared" ca="1" si="334"/>
        <v>4.5192972571681863E-3</v>
      </c>
      <c r="HG192" s="145">
        <f t="shared" ca="1" si="334"/>
        <v>0</v>
      </c>
      <c r="HH192" s="145">
        <f t="shared" ca="1" si="334"/>
        <v>0</v>
      </c>
      <c r="HI192" s="145">
        <f t="shared" ca="1" si="334"/>
        <v>0</v>
      </c>
      <c r="HJ192" s="145">
        <f t="shared" ca="1" si="334"/>
        <v>0</v>
      </c>
      <c r="HK192" s="145">
        <f t="shared" ca="1" si="334"/>
        <v>0</v>
      </c>
      <c r="HL192" s="145">
        <f t="shared" ca="1" si="334"/>
        <v>2.5188500780673324E-2</v>
      </c>
      <c r="HM192" s="145">
        <f t="shared" ca="1" si="334"/>
        <v>7.0798929361130775E-2</v>
      </c>
      <c r="HN192" s="145">
        <f t="shared" ca="1" si="334"/>
        <v>0.25894210667596851</v>
      </c>
      <c r="HO192" s="145">
        <f ca="1">(VLOOKUP($C192,$C$254:$LR$265,MATCH(HO$182,$C$253:$LR$253,0),FALSE)-VLOOKUP($C236,$C$278:$LR$289,MATCH(HO$226,$C$277:$LR$277,0),FALSE))/HO$250</f>
        <v>4.0971060689106095E-3</v>
      </c>
      <c r="HP192" s="145">
        <f t="shared" ca="1" si="323"/>
        <v>0.10549964939376218</v>
      </c>
      <c r="HQ192" s="145">
        <f t="shared" ca="1" si="323"/>
        <v>9.0720425201915589E-3</v>
      </c>
      <c r="HR192" s="145">
        <f t="shared" ca="1" si="323"/>
        <v>4.5192972571681863E-3</v>
      </c>
      <c r="HS192" s="145">
        <f t="shared" ref="HS192:IX192" ca="1" si="335">(VLOOKUP($C192,$C$254:$LR$265,MATCH(HS$182,$C$253:$LR$253,0),FALSE)-VLOOKUP($C236,$C$278:$LR$289,MATCH(HS$226,$C$277:$LR$277,0),FALSE))/HS$250</f>
        <v>0</v>
      </c>
      <c r="HT192" s="145">
        <f t="shared" ca="1" si="335"/>
        <v>0</v>
      </c>
      <c r="HU192" s="145">
        <f t="shared" ca="1" si="335"/>
        <v>0</v>
      </c>
      <c r="HV192" s="145">
        <f t="shared" ca="1" si="335"/>
        <v>0</v>
      </c>
      <c r="HW192" s="145">
        <f t="shared" ca="1" si="335"/>
        <v>0</v>
      </c>
      <c r="HX192" s="145">
        <f t="shared" ca="1" si="335"/>
        <v>2.5188500780673324E-2</v>
      </c>
      <c r="HY192" s="145">
        <f t="shared" ca="1" si="335"/>
        <v>7.0798929361130775E-2</v>
      </c>
      <c r="HZ192" s="145">
        <f t="shared" ca="1" si="335"/>
        <v>0.25894210667596851</v>
      </c>
      <c r="IA192" s="145">
        <f t="shared" ca="1" si="335"/>
        <v>4.0971060689106095E-3</v>
      </c>
      <c r="IB192" s="145">
        <f t="shared" ca="1" si="335"/>
        <v>0.10549964939376218</v>
      </c>
      <c r="IC192" s="145">
        <f t="shared" ca="1" si="335"/>
        <v>9.0720425201915589E-3</v>
      </c>
      <c r="ID192" s="145">
        <f t="shared" ca="1" si="335"/>
        <v>4.5192972571681863E-3</v>
      </c>
      <c r="IE192" s="145">
        <f t="shared" ca="1" si="335"/>
        <v>0</v>
      </c>
      <c r="IF192" s="145">
        <f t="shared" ca="1" si="335"/>
        <v>0</v>
      </c>
      <c r="IG192" s="145">
        <f t="shared" ca="1" si="335"/>
        <v>0</v>
      </c>
      <c r="IH192" s="145">
        <f t="shared" ca="1" si="335"/>
        <v>0</v>
      </c>
      <c r="II192" s="145">
        <f t="shared" ca="1" si="335"/>
        <v>0</v>
      </c>
      <c r="IJ192" s="145">
        <f t="shared" ca="1" si="335"/>
        <v>2.5188500780673324E-2</v>
      </c>
      <c r="IK192" s="145">
        <f t="shared" ca="1" si="335"/>
        <v>7.0798929361130775E-2</v>
      </c>
      <c r="IL192" s="145">
        <f t="shared" ca="1" si="335"/>
        <v>0.25894210667596851</v>
      </c>
      <c r="IM192" s="145">
        <f t="shared" ca="1" si="335"/>
        <v>4.0971060689106095E-3</v>
      </c>
      <c r="IN192" s="145">
        <f t="shared" ca="1" si="335"/>
        <v>0.10549964939376218</v>
      </c>
      <c r="IO192" s="145">
        <f t="shared" ca="1" si="335"/>
        <v>9.0720425201915589E-3</v>
      </c>
      <c r="IP192" s="145">
        <f t="shared" ca="1" si="335"/>
        <v>4.5192972571681863E-3</v>
      </c>
      <c r="IQ192" s="145">
        <f t="shared" ca="1" si="335"/>
        <v>0</v>
      </c>
      <c r="IR192" s="145">
        <f t="shared" ca="1" si="335"/>
        <v>0</v>
      </c>
      <c r="IS192" s="145">
        <f t="shared" ca="1" si="335"/>
        <v>0</v>
      </c>
      <c r="IT192" s="145">
        <f t="shared" ca="1" si="335"/>
        <v>0</v>
      </c>
      <c r="IU192" s="145">
        <f t="shared" ca="1" si="335"/>
        <v>0</v>
      </c>
      <c r="IV192" s="145">
        <f t="shared" ca="1" si="335"/>
        <v>2.5188500780673324E-2</v>
      </c>
      <c r="IW192" s="145">
        <f t="shared" ca="1" si="335"/>
        <v>7.0798929361130775E-2</v>
      </c>
      <c r="IX192" s="145">
        <f t="shared" ca="1" si="335"/>
        <v>0.25894210667596851</v>
      </c>
      <c r="IY192" s="145">
        <f t="shared" ref="IY192:KD192" ca="1" si="336">(VLOOKUP($C192,$C$254:$LR$265,MATCH(IY$182,$C$253:$LR$253,0),FALSE)-VLOOKUP($C236,$C$278:$LR$289,MATCH(IY$226,$C$277:$LR$277,0),FALSE))/IY$250</f>
        <v>4.0971060689106095E-3</v>
      </c>
      <c r="IZ192" s="145">
        <f t="shared" ca="1" si="336"/>
        <v>0.10549964939376218</v>
      </c>
      <c r="JA192" s="145">
        <f t="shared" ca="1" si="336"/>
        <v>9.0720425201915589E-3</v>
      </c>
      <c r="JB192" s="145">
        <f t="shared" ca="1" si="336"/>
        <v>4.5192972571681863E-3</v>
      </c>
      <c r="JC192" s="145">
        <f t="shared" ca="1" si="336"/>
        <v>0</v>
      </c>
      <c r="JD192" s="145">
        <f t="shared" ca="1" si="336"/>
        <v>0</v>
      </c>
      <c r="JE192" s="145">
        <f t="shared" ca="1" si="336"/>
        <v>0</v>
      </c>
      <c r="JF192" s="145">
        <f t="shared" ca="1" si="336"/>
        <v>0</v>
      </c>
      <c r="JG192" s="145">
        <f t="shared" ca="1" si="336"/>
        <v>0</v>
      </c>
      <c r="JH192" s="145">
        <f t="shared" ca="1" si="336"/>
        <v>2.5188500780673324E-2</v>
      </c>
      <c r="JI192" s="145">
        <f t="shared" ca="1" si="336"/>
        <v>7.0798929361130775E-2</v>
      </c>
      <c r="JJ192" s="145">
        <f t="shared" ca="1" si="336"/>
        <v>0.25894210667596851</v>
      </c>
      <c r="JK192" s="145">
        <f t="shared" ca="1" si="336"/>
        <v>3.2221173835002876E-3</v>
      </c>
      <c r="JL192" s="145">
        <f t="shared" ca="1" si="336"/>
        <v>9.6676440571361072E-2</v>
      </c>
      <c r="JM192" s="145">
        <f t="shared" ca="1" si="336"/>
        <v>1.2223124098649811E-2</v>
      </c>
      <c r="JN192" s="145">
        <f t="shared" ca="1" si="336"/>
        <v>3.7004623614062203E-3</v>
      </c>
      <c r="JO192" s="145">
        <f t="shared" ca="1" si="336"/>
        <v>0</v>
      </c>
      <c r="JP192" s="145">
        <f t="shared" ca="1" si="336"/>
        <v>0</v>
      </c>
      <c r="JQ192" s="145">
        <f t="shared" ca="1" si="336"/>
        <v>0</v>
      </c>
      <c r="JR192" s="145">
        <f t="shared" ca="1" si="336"/>
        <v>0</v>
      </c>
      <c r="JS192" s="145">
        <f t="shared" ca="1" si="336"/>
        <v>0</v>
      </c>
      <c r="JT192" s="145">
        <f t="shared" ca="1" si="336"/>
        <v>2.0498417246129524E-2</v>
      </c>
      <c r="JU192" s="145">
        <f t="shared" ca="1" si="336"/>
        <v>6.215690924586758E-2</v>
      </c>
      <c r="JV192" s="145">
        <f t="shared" ca="1" si="336"/>
        <v>0.28513933693165244</v>
      </c>
      <c r="JW192" s="145">
        <f t="shared" ca="1" si="336"/>
        <v>2.3763019524284017E-3</v>
      </c>
      <c r="JX192" s="145">
        <f t="shared" ca="1" si="336"/>
        <v>8.7680295557212073E-2</v>
      </c>
      <c r="JY192" s="145">
        <f t="shared" ca="1" si="336"/>
        <v>1.5392198723314965E-2</v>
      </c>
      <c r="JZ192" s="145">
        <f t="shared" ca="1" si="336"/>
        <v>2.8421867156530754E-3</v>
      </c>
      <c r="KA192" s="145">
        <f t="shared" ca="1" si="336"/>
        <v>0</v>
      </c>
      <c r="KB192" s="145">
        <f t="shared" ca="1" si="336"/>
        <v>0</v>
      </c>
      <c r="KC192" s="145">
        <f t="shared" ca="1" si="336"/>
        <v>0</v>
      </c>
      <c r="KD192" s="145">
        <f t="shared" ca="1" si="336"/>
        <v>0</v>
      </c>
      <c r="KE192" s="145">
        <f t="shared" ref="KE192:LR192" ca="1" si="337">(VLOOKUP($C192,$C$254:$LR$265,MATCH(KE$182,$C$253:$LR$253,0),FALSE)-VLOOKUP($C236,$C$278:$LR$289,MATCH(KE$226,$C$277:$LR$277,0),FALSE))/KE$250</f>
        <v>0</v>
      </c>
      <c r="KF192" s="145">
        <f t="shared" ca="1" si="337"/>
        <v>1.5643678271024874E-2</v>
      </c>
      <c r="KG192" s="145">
        <f t="shared" ca="1" si="337"/>
        <v>5.3694773582859331E-2</v>
      </c>
      <c r="KH192" s="145">
        <f t="shared" ca="1" si="337"/>
        <v>0.310977165785913</v>
      </c>
      <c r="KI192" s="145">
        <f t="shared" ca="1" si="337"/>
        <v>1.5582246884854334E-3</v>
      </c>
      <c r="KJ192" s="145">
        <f t="shared" ca="1" si="337"/>
        <v>7.8506079668824544E-2</v>
      </c>
      <c r="KK192" s="145">
        <f t="shared" ca="1" si="337"/>
        <v>1.8579420949063424E-2</v>
      </c>
      <c r="KL192" s="145">
        <f t="shared" ca="1" si="337"/>
        <v>1.9415503890613643E-3</v>
      </c>
      <c r="KM192" s="145">
        <f t="shared" ca="1" si="337"/>
        <v>0</v>
      </c>
      <c r="KN192" s="145">
        <f t="shared" ca="1" si="337"/>
        <v>0</v>
      </c>
      <c r="KO192" s="145">
        <f t="shared" ca="1" si="337"/>
        <v>0</v>
      </c>
      <c r="KP192" s="145">
        <f t="shared" ca="1" si="337"/>
        <v>0</v>
      </c>
      <c r="KQ192" s="145">
        <f t="shared" ca="1" si="337"/>
        <v>0</v>
      </c>
      <c r="KR192" s="145">
        <f t="shared" ca="1" si="337"/>
        <v>1.0615458057552551E-2</v>
      </c>
      <c r="KS192" s="145">
        <f t="shared" ca="1" si="337"/>
        <v>4.5406963756258523E-2</v>
      </c>
      <c r="KT192" s="145">
        <f t="shared" ca="1" si="337"/>
        <v>0.3364629388261326</v>
      </c>
      <c r="KU192" s="145">
        <f t="shared" ca="1" si="337"/>
        <v>7.6654311212932238E-4</v>
      </c>
      <c r="KV192" s="145">
        <f t="shared" ca="1" si="337"/>
        <v>6.9148452918633946E-2</v>
      </c>
      <c r="KW192" s="145">
        <f t="shared" ca="1" si="337"/>
        <v>2.1784947105961308E-2</v>
      </c>
      <c r="KX192" s="145">
        <f t="shared" ca="1" si="337"/>
        <v>9.9533792825974251E-4</v>
      </c>
      <c r="KY192" s="145">
        <f t="shared" ca="1" si="337"/>
        <v>0</v>
      </c>
      <c r="KZ192" s="145">
        <f t="shared" ca="1" si="337"/>
        <v>0</v>
      </c>
      <c r="LA192" s="145">
        <f t="shared" ca="1" si="337"/>
        <v>0</v>
      </c>
      <c r="LB192" s="145">
        <f t="shared" ca="1" si="337"/>
        <v>0</v>
      </c>
      <c r="LC192" s="145">
        <f t="shared" ca="1" si="337"/>
        <v>0</v>
      </c>
      <c r="LD192" s="145">
        <f t="shared" ca="1" si="337"/>
        <v>5.4042885634171291E-3</v>
      </c>
      <c r="LE192" s="145">
        <f t="shared" ca="1" si="337"/>
        <v>3.7288147837904004E-2</v>
      </c>
      <c r="LF192" s="145">
        <f t="shared" ca="1" si="337"/>
        <v>0.36160380281819626</v>
      </c>
      <c r="LG192" s="145">
        <f t="shared" ca="1" si="337"/>
        <v>0</v>
      </c>
      <c r="LH192" s="145">
        <f t="shared" ca="1" si="337"/>
        <v>5.9601859649250848E-2</v>
      </c>
      <c r="LI192" s="145">
        <f t="shared" ca="1" si="337"/>
        <v>2.5008935324824358E-2</v>
      </c>
      <c r="LJ192" s="145">
        <f t="shared" ca="1" si="337"/>
        <v>0</v>
      </c>
      <c r="LK192" s="145">
        <f t="shared" ca="1" si="337"/>
        <v>0</v>
      </c>
      <c r="LL192" s="145">
        <f t="shared" ca="1" si="337"/>
        <v>0</v>
      </c>
      <c r="LM192" s="145">
        <f t="shared" ca="1" si="337"/>
        <v>0</v>
      </c>
      <c r="LN192" s="145">
        <f t="shared" ca="1" si="337"/>
        <v>0</v>
      </c>
      <c r="LO192" s="145">
        <f t="shared" ca="1" si="337"/>
        <v>0</v>
      </c>
      <c r="LP192" s="145">
        <f t="shared" ca="1" si="337"/>
        <v>0</v>
      </c>
      <c r="LQ192" s="145">
        <f t="shared" ca="1" si="337"/>
        <v>2.9333209148169656E-2</v>
      </c>
      <c r="LR192" s="145">
        <f t="shared" ca="1" si="337"/>
        <v>0.38640671238813884</v>
      </c>
    </row>
    <row r="193" spans="2:330" hidden="1">
      <c r="B193" s="3"/>
      <c r="C193" s="22" t="str">
        <f t="shared" si="241"/>
        <v>KKV</v>
      </c>
      <c r="D193" s="145">
        <f t="shared" ca="1" si="215"/>
        <v>2.9310981134862919E-2</v>
      </c>
      <c r="E193" s="145">
        <f t="shared" ca="1" si="215"/>
        <v>2.9310981134862919E-2</v>
      </c>
      <c r="F193" s="145">
        <f t="shared" ca="1" si="215"/>
        <v>2.9310981134862919E-2</v>
      </c>
      <c r="G193" s="258">
        <f t="shared" ca="1" si="215"/>
        <v>2.9310981134862919E-2</v>
      </c>
      <c r="H193" s="145">
        <f t="shared" ca="1" si="215"/>
        <v>2.9310981134862919E-2</v>
      </c>
      <c r="I193" s="258">
        <f t="shared" ca="1" si="215"/>
        <v>2.4990259829010472E-2</v>
      </c>
      <c r="J193" s="145">
        <f t="shared" ref="J193:AC193" ca="1" si="338">(VLOOKUP($C193,$C$254:$AC$265,MATCH(J$182,$C$253:$AC$253,0),FALSE)-VLOOKUP($C237,$C$278:$AC$289,MATCH(J$226,$C$277:$AC$277,0),FALSE))/J$250</f>
        <v>2.454169277616924E-2</v>
      </c>
      <c r="K193" s="145">
        <f t="shared" ca="1" si="338"/>
        <v>2.4093126741149676E-2</v>
      </c>
      <c r="L193" s="145">
        <f t="shared" ca="1" si="338"/>
        <v>2.3644561723948319E-2</v>
      </c>
      <c r="M193" s="145">
        <f t="shared" ca="1" si="338"/>
        <v>2.3195997724561913E-2</v>
      </c>
      <c r="N193" s="258">
        <f t="shared" ca="1" si="338"/>
        <v>2.2747434742986704E-2</v>
      </c>
      <c r="O193" s="145">
        <f t="shared" ca="1" si="338"/>
        <v>2.5031540674378093E-2</v>
      </c>
      <c r="P193" s="145">
        <f t="shared" ca="1" si="338"/>
        <v>2.7315700918373306E-2</v>
      </c>
      <c r="Q193" s="145">
        <f t="shared" ca="1" si="338"/>
        <v>2.9599915476909471E-2</v>
      </c>
      <c r="R193" s="145">
        <f t="shared" ca="1" si="338"/>
        <v>3.1884184351924055E-2</v>
      </c>
      <c r="S193" s="258">
        <f t="shared" ca="1" si="338"/>
        <v>3.4168507545354512E-2</v>
      </c>
      <c r="T193" s="145">
        <f t="shared" ca="1" si="338"/>
        <v>2.3789468528858711E-2</v>
      </c>
      <c r="U193" s="145">
        <f t="shared" ca="1" si="338"/>
        <v>2.3789468528858711E-2</v>
      </c>
      <c r="V193" s="145">
        <f t="shared" ca="1" si="338"/>
        <v>2.3789468528858711E-2</v>
      </c>
      <c r="W193" s="145">
        <f t="shared" ca="1" si="338"/>
        <v>2.3789468528858711E-2</v>
      </c>
      <c r="X193" s="258">
        <f t="shared" ca="1" si="338"/>
        <v>2.3789468528858711E-2</v>
      </c>
      <c r="Y193" s="145">
        <f t="shared" ca="1" si="338"/>
        <v>2.2576393437963273E-2</v>
      </c>
      <c r="Z193" s="145">
        <f t="shared" ca="1" si="338"/>
        <v>2.1363289187713404E-2</v>
      </c>
      <c r="AA193" s="145">
        <f t="shared" ca="1" si="338"/>
        <v>2.0150155777057831E-2</v>
      </c>
      <c r="AB193" s="145">
        <f t="shared" ca="1" si="338"/>
        <v>1.8936993204945209E-2</v>
      </c>
      <c r="AC193" s="258">
        <f t="shared" ca="1" si="338"/>
        <v>1.7723801470324034E-2</v>
      </c>
      <c r="AD193" s="3"/>
      <c r="AE193" s="145">
        <f t="shared" ca="1" si="230"/>
        <v>0</v>
      </c>
      <c r="AF193" s="145">
        <f t="shared" ref="AF193:AT193" ca="1" si="339">(VLOOKUP($C193,$C$254:$LR$265,MATCH(AF$182,$C$253:$LR$253,0),FALSE)-VLOOKUP($C237,$C$278:$LR$289,MATCH(AF$226,$C$277:$LR$277,0),FALSE))/AF$250</f>
        <v>1.3145556799700075E-4</v>
      </c>
      <c r="AG193" s="145">
        <f t="shared" ca="1" si="339"/>
        <v>1.7918726768094537E-3</v>
      </c>
      <c r="AH193" s="145">
        <f t="shared" ca="1" si="339"/>
        <v>3.966298186320541E-2</v>
      </c>
      <c r="AI193" s="145">
        <f t="shared" ca="1" si="339"/>
        <v>2.1607411661387497E-2</v>
      </c>
      <c r="AJ193" s="145">
        <f t="shared" ca="1" si="339"/>
        <v>1.313071326285448E-2</v>
      </c>
      <c r="AK193" s="145">
        <f t="shared" ca="1" si="339"/>
        <v>0.10922775148084218</v>
      </c>
      <c r="AL193" s="145">
        <f t="shared" ca="1" si="339"/>
        <v>3.5488315879907709E-2</v>
      </c>
      <c r="AM193" s="145">
        <f t="shared" ca="1" si="339"/>
        <v>5.880436508237688E-2</v>
      </c>
      <c r="AN193" s="145">
        <f t="shared" ca="1" si="339"/>
        <v>6.2871973972679837E-2</v>
      </c>
      <c r="AO193" s="145">
        <f t="shared" ca="1" si="339"/>
        <v>5.7251177072066162E-3</v>
      </c>
      <c r="AP193" s="145">
        <f t="shared" ca="1" si="339"/>
        <v>1.2788112620842622E-3</v>
      </c>
      <c r="AQ193" s="145">
        <f t="shared" ca="1" si="339"/>
        <v>0</v>
      </c>
      <c r="AR193" s="145">
        <f t="shared" ca="1" si="339"/>
        <v>1.3145556799700075E-4</v>
      </c>
      <c r="AS193" s="145">
        <f t="shared" ca="1" si="339"/>
        <v>1.7918726768094537E-3</v>
      </c>
      <c r="AT193" s="145">
        <f t="shared" ca="1" si="339"/>
        <v>3.966298186320541E-2</v>
      </c>
      <c r="AU193" s="145">
        <f t="shared" ref="AU193:BZ193" ca="1" si="340">(VLOOKUP($C193,$C$254:$LR$265,MATCH(AU$182,$C$253:$LR$253,0),FALSE)-VLOOKUP($C237,$C$278:$LR$289,MATCH(AU$226,$C$277:$LR$277,0),FALSE))/AU$250</f>
        <v>2.1607411661387497E-2</v>
      </c>
      <c r="AV193" s="145">
        <f t="shared" ca="1" si="340"/>
        <v>1.313071326285448E-2</v>
      </c>
      <c r="AW193" s="145">
        <f t="shared" ca="1" si="340"/>
        <v>0.10922775148084218</v>
      </c>
      <c r="AX193" s="145">
        <f t="shared" ca="1" si="340"/>
        <v>3.5488315879907709E-2</v>
      </c>
      <c r="AY193" s="145">
        <f t="shared" ca="1" si="340"/>
        <v>5.880436508237688E-2</v>
      </c>
      <c r="AZ193" s="145">
        <f t="shared" ca="1" si="340"/>
        <v>6.2871973972679837E-2</v>
      </c>
      <c r="BA193" s="145">
        <f t="shared" ca="1" si="340"/>
        <v>5.7251177072066162E-3</v>
      </c>
      <c r="BB193" s="145">
        <f t="shared" ca="1" si="340"/>
        <v>1.2788112620842622E-3</v>
      </c>
      <c r="BC193" s="145">
        <f t="shared" ca="1" si="340"/>
        <v>0</v>
      </c>
      <c r="BD193" s="145">
        <f t="shared" ca="1" si="340"/>
        <v>1.3145556799700075E-4</v>
      </c>
      <c r="BE193" s="145">
        <f t="shared" ca="1" si="340"/>
        <v>1.7918726768094537E-3</v>
      </c>
      <c r="BF193" s="145">
        <f t="shared" ca="1" si="340"/>
        <v>3.966298186320541E-2</v>
      </c>
      <c r="BG193" s="145">
        <f t="shared" ca="1" si="340"/>
        <v>2.1607411661387497E-2</v>
      </c>
      <c r="BH193" s="145">
        <f t="shared" ca="1" si="340"/>
        <v>1.313071326285448E-2</v>
      </c>
      <c r="BI193" s="145">
        <f t="shared" ca="1" si="340"/>
        <v>0.10922775148084218</v>
      </c>
      <c r="BJ193" s="145">
        <f t="shared" ca="1" si="340"/>
        <v>3.5488315879907709E-2</v>
      </c>
      <c r="BK193" s="145">
        <f t="shared" ca="1" si="340"/>
        <v>5.880436508237688E-2</v>
      </c>
      <c r="BL193" s="145">
        <f t="shared" ca="1" si="340"/>
        <v>6.2871973972679837E-2</v>
      </c>
      <c r="BM193" s="145">
        <f t="shared" ca="1" si="340"/>
        <v>5.7251177072066162E-3</v>
      </c>
      <c r="BN193" s="145">
        <f t="shared" ca="1" si="340"/>
        <v>1.2788112620842622E-3</v>
      </c>
      <c r="BO193" s="145">
        <f t="shared" ca="1" si="340"/>
        <v>0</v>
      </c>
      <c r="BP193" s="145">
        <f t="shared" ca="1" si="340"/>
        <v>1.3145556799700075E-4</v>
      </c>
      <c r="BQ193" s="145">
        <f t="shared" ca="1" si="340"/>
        <v>1.7918726768094537E-3</v>
      </c>
      <c r="BR193" s="145">
        <f t="shared" ca="1" si="340"/>
        <v>3.966298186320541E-2</v>
      </c>
      <c r="BS193" s="145">
        <f t="shared" ca="1" si="340"/>
        <v>2.1607411661387497E-2</v>
      </c>
      <c r="BT193" s="145">
        <f t="shared" ca="1" si="340"/>
        <v>1.313071326285448E-2</v>
      </c>
      <c r="BU193" s="145">
        <f t="shared" ca="1" si="340"/>
        <v>0.10922775148084218</v>
      </c>
      <c r="BV193" s="145">
        <f t="shared" ca="1" si="340"/>
        <v>3.5488315879907709E-2</v>
      </c>
      <c r="BW193" s="145">
        <f t="shared" ca="1" si="340"/>
        <v>5.880436508237688E-2</v>
      </c>
      <c r="BX193" s="145">
        <f t="shared" ca="1" si="340"/>
        <v>6.2871973972679837E-2</v>
      </c>
      <c r="BY193" s="145">
        <f t="shared" ca="1" si="340"/>
        <v>5.7251177072066162E-3</v>
      </c>
      <c r="BZ193" s="145">
        <f t="shared" ca="1" si="340"/>
        <v>1.2788112620842622E-3</v>
      </c>
      <c r="CA193" s="145">
        <f t="shared" ref="CA193:CQ193" ca="1" si="341">(VLOOKUP($C193,$C$254:$LR$265,MATCH(CA$182,$C$253:$LR$253,0),FALSE)-VLOOKUP($C237,$C$278:$LR$289,MATCH(CA$226,$C$277:$LR$277,0),FALSE))/CA$250</f>
        <v>0</v>
      </c>
      <c r="CB193" s="145">
        <f t="shared" ca="1" si="341"/>
        <v>0</v>
      </c>
      <c r="CC193" s="145">
        <f t="shared" ca="1" si="341"/>
        <v>6.5131509367047369E-2</v>
      </c>
      <c r="CD193" s="145">
        <f t="shared" ca="1" si="341"/>
        <v>2.7278775839260493E-2</v>
      </c>
      <c r="CE193" s="145">
        <f t="shared" ca="1" si="341"/>
        <v>4.5548708792195478E-3</v>
      </c>
      <c r="CF193" s="145">
        <f t="shared" ca="1" si="341"/>
        <v>-7.5591218445805368E-3</v>
      </c>
      <c r="CG193" s="145">
        <f t="shared" ca="1" si="341"/>
        <v>-1.6295039744263884E-2</v>
      </c>
      <c r="CH193" s="145">
        <f t="shared" ca="1" si="341"/>
        <v>2.6813549324342354E-2</v>
      </c>
      <c r="CI193" s="145">
        <f t="shared" ca="1" si="341"/>
        <v>1.4208521591459369E-2</v>
      </c>
      <c r="CJ193" s="145">
        <f t="shared" ca="1" si="341"/>
        <v>4.9721367572891174E-2</v>
      </c>
      <c r="CK193" s="145">
        <f t="shared" ca="1" si="341"/>
        <v>0.10848680839308555</v>
      </c>
      <c r="CL193" s="145">
        <f t="shared" ca="1" si="341"/>
        <v>2.9576170601856178E-2</v>
      </c>
      <c r="CM193" s="145">
        <f t="shared" ca="1" si="341"/>
        <v>0</v>
      </c>
      <c r="CN193" s="145">
        <f t="shared" ca="1" si="341"/>
        <v>5.035570466409363E-4</v>
      </c>
      <c r="CO193" s="145">
        <f t="shared" ca="1" si="341"/>
        <v>5.3769515708953879E-2</v>
      </c>
      <c r="CP193" s="145">
        <f t="shared" ca="1" si="341"/>
        <v>3.846150366165596E-2</v>
      </c>
      <c r="CQ193" s="145">
        <f t="shared" ca="1" si="341"/>
        <v>7.6710609732408763E-3</v>
      </c>
      <c r="CR193" s="145">
        <f t="shared" ref="CR193:DW193" ca="1" si="342">(VLOOKUP($C193,$C$254:$LR$265,MATCH(CR$182,$C$253:$LR$253,0),FALSE)-VLOOKUP($C237,$C$278:$LR$289,MATCH(CR$226,$C$277:$LR$277,0),FALSE))/CR$250</f>
        <v>-6.0596456825228193E-3</v>
      </c>
      <c r="CS193" s="145">
        <f t="shared" ca="1" si="342"/>
        <v>-1.5496419195490036E-2</v>
      </c>
      <c r="CT193" s="145">
        <f t="shared" ca="1" si="342"/>
        <v>2.3189939442014029E-2</v>
      </c>
      <c r="CU193" s="145">
        <f t="shared" ca="1" si="342"/>
        <v>2.7367626895918793E-2</v>
      </c>
      <c r="CV193" s="145">
        <f t="shared" ca="1" si="342"/>
        <v>5.0466991101166474E-2</v>
      </c>
      <c r="CW193" s="145">
        <f t="shared" ca="1" si="342"/>
        <v>8.734996643235575E-2</v>
      </c>
      <c r="CX193" s="145">
        <f t="shared" ca="1" si="342"/>
        <v>2.9714385532725537E-2</v>
      </c>
      <c r="CY193" s="145">
        <f t="shared" ca="1" si="342"/>
        <v>0</v>
      </c>
      <c r="CZ193" s="145">
        <f t="shared" ca="1" si="342"/>
        <v>1.0067267423147571E-3</v>
      </c>
      <c r="DA193" s="145">
        <f t="shared" ca="1" si="342"/>
        <v>4.2221072289185146E-2</v>
      </c>
      <c r="DB193" s="145">
        <f t="shared" ca="1" si="342"/>
        <v>4.9539631120779443E-2</v>
      </c>
      <c r="DC193" s="145">
        <f t="shared" ca="1" si="342"/>
        <v>1.0577464802318829E-2</v>
      </c>
      <c r="DD193" s="145">
        <f t="shared" ca="1" si="342"/>
        <v>-4.4873667164242086E-3</v>
      </c>
      <c r="DE193" s="145">
        <f t="shared" ca="1" si="342"/>
        <v>-1.4672987440618509E-2</v>
      </c>
      <c r="DF193" s="145">
        <f t="shared" ca="1" si="342"/>
        <v>1.9650180601785684E-2</v>
      </c>
      <c r="DG193" s="145">
        <f t="shared" ca="1" si="342"/>
        <v>4.0528513422412087E-2</v>
      </c>
      <c r="DH193" s="145">
        <f t="shared" ca="1" si="342"/>
        <v>5.1210373804830817E-2</v>
      </c>
      <c r="DI193" s="145">
        <f t="shared" ca="1" si="342"/>
        <v>6.6007720085939706E-2</v>
      </c>
      <c r="DJ193" s="145">
        <f t="shared" ca="1" si="342"/>
        <v>2.9851717590896453E-2</v>
      </c>
      <c r="DK193" s="145">
        <f t="shared" ca="1" si="342"/>
        <v>0</v>
      </c>
      <c r="DL193" s="145">
        <f t="shared" ca="1" si="342"/>
        <v>1.5095095337923161E-3</v>
      </c>
      <c r="DM193" s="145">
        <f t="shared" ca="1" si="342"/>
        <v>3.0481551692672727E-2</v>
      </c>
      <c r="DN193" s="145">
        <f t="shared" ca="1" si="342"/>
        <v>6.0514618992161505E-2</v>
      </c>
      <c r="DO193" s="145">
        <f t="shared" ca="1" si="342"/>
        <v>1.3294577153702318E-2</v>
      </c>
      <c r="DP193" s="145">
        <f t="shared" ca="1" si="342"/>
        <v>-2.8368509297658764E-3</v>
      </c>
      <c r="DQ193" s="145">
        <f t="shared" ca="1" si="342"/>
        <v>-1.3823569999404354E-2</v>
      </c>
      <c r="DR193" s="145">
        <f t="shared" ca="1" si="342"/>
        <v>1.6191395598902307E-2</v>
      </c>
      <c r="DS193" s="145">
        <f t="shared" ca="1" si="342"/>
        <v>5.3691181532624026E-2</v>
      </c>
      <c r="DT193" s="145">
        <f t="shared" ca="1" si="342"/>
        <v>5.1951525770262685E-2</v>
      </c>
      <c r="DU193" s="145">
        <f t="shared" ca="1" si="342"/>
        <v>4.4457060605053431E-2</v>
      </c>
      <c r="DV193" s="145">
        <f t="shared" ca="1" si="342"/>
        <v>2.9988175208698512E-2</v>
      </c>
      <c r="DW193" s="145">
        <f t="shared" ca="1" si="342"/>
        <v>0</v>
      </c>
      <c r="DX193" s="145">
        <f t="shared" ref="DX193:FC193" ca="1" si="343">(VLOOKUP($C193,$C$254:$LR$265,MATCH(DX$182,$C$253:$LR$253,0),FALSE)-VLOOKUP($C237,$C$278:$LR$289,MATCH(DX$226,$C$277:$LR$277,0),FALSE))/DX$250</f>
        <v>2.0119058671577337E-3</v>
      </c>
      <c r="DY193" s="145">
        <f t="shared" ca="1" si="343"/>
        <v>1.8546172099257942E-2</v>
      </c>
      <c r="DZ193" s="145">
        <f t="shared" ca="1" si="343"/>
        <v>7.1387900977139929E-2</v>
      </c>
      <c r="EA193" s="145">
        <f t="shared" ca="1" si="343"/>
        <v>1.5840307393456588E-2</v>
      </c>
      <c r="EB193" s="145">
        <f t="shared" ca="1" si="343"/>
        <v>-1.1021097128734504E-3</v>
      </c>
      <c r="EC193" s="145">
        <f t="shared" ca="1" si="343"/>
        <v>-1.2946917075191161E-2</v>
      </c>
      <c r="ED193" s="145">
        <f t="shared" ca="1" si="343"/>
        <v>1.2810837375155147E-2</v>
      </c>
      <c r="EE193" s="145">
        <f t="shared" ca="1" si="343"/>
        <v>6.6855631588337641E-2</v>
      </c>
      <c r="EF193" s="145">
        <f t="shared" ca="1" si="343"/>
        <v>5.2690457023398016E-2</v>
      </c>
      <c r="EG193" s="145">
        <f t="shared" ca="1" si="343"/>
        <v>2.269492019000258E-2</v>
      </c>
      <c r="EH193" s="145">
        <f t="shared" ca="1" si="343"/>
        <v>3.0123766711420873E-2</v>
      </c>
      <c r="EI193" s="145">
        <f t="shared" ca="1" si="343"/>
        <v>0</v>
      </c>
      <c r="EJ193" s="145">
        <f t="shared" ca="1" si="343"/>
        <v>2.5139161878091265E-3</v>
      </c>
      <c r="EK193" s="145">
        <f t="shared" ca="1" si="343"/>
        <v>6.4099907893836929E-3</v>
      </c>
      <c r="EL193" s="145">
        <f t="shared" ca="1" si="343"/>
        <v>8.2160884327211844E-2</v>
      </c>
      <c r="EM193" s="145">
        <f t="shared" ca="1" si="343"/>
        <v>1.8230374691240975E-2</v>
      </c>
      <c r="EN193" s="145">
        <f t="shared" ca="1" si="343"/>
        <v>7.2347274146922224E-4</v>
      </c>
      <c r="EO193" s="145">
        <f t="shared" ca="1" si="343"/>
        <v>-1.2041697419233988E-2</v>
      </c>
      <c r="EP193" s="145">
        <f t="shared" ca="1" si="343"/>
        <v>9.5058817424086006E-3</v>
      </c>
      <c r="EQ193" s="145">
        <f t="shared" ca="1" si="343"/>
        <v>8.0021863951433667E-2</v>
      </c>
      <c r="ER193" s="145">
        <f t="shared" ca="1" si="343"/>
        <v>5.3427177530180718E-2</v>
      </c>
      <c r="ES193" s="145">
        <f t="shared" ca="1" si="343"/>
        <v>7.1817053434660675E-4</v>
      </c>
      <c r="ET193" s="145">
        <f t="shared" ca="1" si="343"/>
        <v>3.0258500319001048E-2</v>
      </c>
      <c r="EU193" s="145">
        <f t="shared" ca="1" si="343"/>
        <v>0</v>
      </c>
      <c r="EV193" s="145">
        <f t="shared" ca="1" si="343"/>
        <v>1.8718241447524115E-3</v>
      </c>
      <c r="EW193" s="145">
        <f t="shared" ca="1" si="343"/>
        <v>1.3456939149910203E-2</v>
      </c>
      <c r="EX193" s="145">
        <f t="shared" ca="1" si="343"/>
        <v>8.1393706601772975E-2</v>
      </c>
      <c r="EY193" s="145">
        <f t="shared" ca="1" si="343"/>
        <v>1.9858339258096994E-2</v>
      </c>
      <c r="EZ193" s="145">
        <f t="shared" ca="1" si="343"/>
        <v>1.8265780999255699E-3</v>
      </c>
      <c r="FA193" s="145">
        <f t="shared" ca="1" si="343"/>
        <v>-9.2395707684192127E-3</v>
      </c>
      <c r="FB193" s="145">
        <f t="shared" ca="1" si="343"/>
        <v>8.377098361302163E-3</v>
      </c>
      <c r="FC193" s="145">
        <f t="shared" ca="1" si="343"/>
        <v>7.4523814624819718E-2</v>
      </c>
      <c r="FD193" s="145">
        <f t="shared" ca="1" si="308"/>
        <v>4.9929521521251921E-2</v>
      </c>
      <c r="FE193" s="145">
        <f t="shared" ca="1" si="308"/>
        <v>1.7071931481680427E-2</v>
      </c>
      <c r="FF193" s="145">
        <f t="shared" ref="FF193:GK193" ca="1" si="344">(VLOOKUP($C193,$C$254:$LR$265,MATCH(FF$182,$C$253:$LR$253,0),FALSE)-VLOOKUP($C237,$C$278:$LR$289,MATCH(FF$226,$C$277:$LR$277,0),FALSE))/FF$250</f>
        <v>4.2234772180510478E-2</v>
      </c>
      <c r="FG193" s="145">
        <f t="shared" ca="1" si="344"/>
        <v>0</v>
      </c>
      <c r="FH193" s="145">
        <f t="shared" ca="1" si="344"/>
        <v>1.236572293268073E-3</v>
      </c>
      <c r="FI193" s="145">
        <f t="shared" ca="1" si="344"/>
        <v>2.0309544492080688E-2</v>
      </c>
      <c r="FJ193" s="145">
        <f t="shared" ca="1" si="344"/>
        <v>8.0607918476420681E-2</v>
      </c>
      <c r="FK193" s="145">
        <f t="shared" ca="1" si="344"/>
        <v>2.1514514081703399E-2</v>
      </c>
      <c r="FL193" s="145">
        <f t="shared" ca="1" si="344"/>
        <v>2.9319095725527564E-3</v>
      </c>
      <c r="FM193" s="145">
        <f t="shared" ca="1" si="344"/>
        <v>-6.6575349817628989E-3</v>
      </c>
      <c r="FN193" s="145">
        <f t="shared" ca="1" si="344"/>
        <v>7.1610184924771527E-3</v>
      </c>
      <c r="FO193" s="145">
        <f t="shared" ca="1" si="344"/>
        <v>6.9074164632107277E-2</v>
      </c>
      <c r="FP193" s="145">
        <f t="shared" ca="1" si="344"/>
        <v>4.6406876130644995E-2</v>
      </c>
      <c r="FQ193" s="145">
        <f t="shared" ca="1" si="344"/>
        <v>3.3222241338180337E-2</v>
      </c>
      <c r="FR193" s="145">
        <f t="shared" ca="1" si="344"/>
        <v>5.4268038996446319E-2</v>
      </c>
      <c r="FS193" s="145">
        <f t="shared" ca="1" si="344"/>
        <v>0</v>
      </c>
      <c r="FT193" s="145">
        <f t="shared" ca="1" si="344"/>
        <v>6.0805190986834654E-4</v>
      </c>
      <c r="FU193" s="145">
        <f t="shared" ca="1" si="344"/>
        <v>2.6975736947836792E-2</v>
      </c>
      <c r="FV193" s="145">
        <f t="shared" ca="1" si="344"/>
        <v>7.9802834452656748E-2</v>
      </c>
      <c r="FW193" s="145">
        <f t="shared" ca="1" si="344"/>
        <v>2.3199638834828805E-2</v>
      </c>
      <c r="FX193" s="145">
        <f t="shared" ca="1" si="344"/>
        <v>4.0394739047485634E-3</v>
      </c>
      <c r="FY193" s="145">
        <f t="shared" ca="1" si="344"/>
        <v>-4.2706396165505421E-3</v>
      </c>
      <c r="FZ193" s="145">
        <f t="shared" ca="1" si="344"/>
        <v>5.8471079501352741E-3</v>
      </c>
      <c r="GA193" s="145">
        <f t="shared" ca="1" si="344"/>
        <v>6.367227768484042E-2</v>
      </c>
      <c r="GB193" s="145">
        <f t="shared" ca="1" si="344"/>
        <v>4.28589725892237E-2</v>
      </c>
      <c r="GC193" s="145">
        <f t="shared" ca="1" si="344"/>
        <v>4.9172873223502792E-2</v>
      </c>
      <c r="GD193" s="145">
        <f t="shared" ca="1" si="344"/>
        <v>6.6358708594835003E-2</v>
      </c>
      <c r="GE193" s="145">
        <f t="shared" ca="1" si="344"/>
        <v>0</v>
      </c>
      <c r="GF193" s="145">
        <f t="shared" ca="1" si="344"/>
        <v>-1.384343689402269E-5</v>
      </c>
      <c r="GG193" s="145">
        <f t="shared" ca="1" si="344"/>
        <v>3.3463020988641339E-2</v>
      </c>
      <c r="GH193" s="145">
        <f t="shared" ca="1" si="344"/>
        <v>7.8977734947138431E-2</v>
      </c>
      <c r="GI193" s="145">
        <f t="shared" ca="1" si="344"/>
        <v>2.4914479277195797E-2</v>
      </c>
      <c r="GJ193" s="145">
        <f t="shared" ca="1" si="344"/>
        <v>5.1492778691908771E-3</v>
      </c>
      <c r="GK193" s="145">
        <f t="shared" ca="1" si="344"/>
        <v>-2.0575682269397808E-3</v>
      </c>
      <c r="GL193" s="145">
        <f t="shared" ref="GL193:HN193" ca="1" si="345">(VLOOKUP($C193,$C$254:$LR$265,MATCH(GL$182,$C$253:$LR$253,0),FALSE)-VLOOKUP($C237,$C$278:$LR$289,MATCH(GL$226,$C$277:$LR$277,0),FALSE))/GL$250</f>
        <v>4.4230666166609747E-3</v>
      </c>
      <c r="GM193" s="145">
        <f t="shared" ca="1" si="345"/>
        <v>5.8317528599304572E-2</v>
      </c>
      <c r="GN193" s="145">
        <f t="shared" ca="1" si="345"/>
        <v>3.9285538259716257E-2</v>
      </c>
      <c r="GO193" s="145">
        <f t="shared" ca="1" si="345"/>
        <v>6.492750753090773E-2</v>
      </c>
      <c r="GP193" s="145">
        <f t="shared" ca="1" si="345"/>
        <v>7.8507192703963516E-2</v>
      </c>
      <c r="GQ193" s="145">
        <f t="shared" ca="1" si="345"/>
        <v>0</v>
      </c>
      <c r="GR193" s="145">
        <f t="shared" ca="1" si="345"/>
        <v>-6.2921794650807532E-4</v>
      </c>
      <c r="GS193" s="145">
        <f t="shared" ca="1" si="345"/>
        <v>3.9778503607179293E-2</v>
      </c>
      <c r="GT193" s="145">
        <f t="shared" ca="1" si="345"/>
        <v>7.8131864146519958E-2</v>
      </c>
      <c r="GU193" s="145">
        <f t="shared" ca="1" si="345"/>
        <v>2.6659828415762667E-2</v>
      </c>
      <c r="GV193" s="145">
        <f t="shared" ca="1" si="345"/>
        <v>6.2613282659756816E-3</v>
      </c>
      <c r="GW193" s="145">
        <f t="shared" ca="1" si="345"/>
        <v>0</v>
      </c>
      <c r="GX193" s="145">
        <f t="shared" ca="1" si="345"/>
        <v>2.8744422087215058E-3</v>
      </c>
      <c r="GY193" s="145">
        <f t="shared" ca="1" si="345"/>
        <v>5.3009303055323226E-2</v>
      </c>
      <c r="GZ193" s="145">
        <f t="shared" ca="1" si="345"/>
        <v>3.5686296566874748E-2</v>
      </c>
      <c r="HA193" s="145">
        <f t="shared" ca="1" si="345"/>
        <v>8.048973475836077E-2</v>
      </c>
      <c r="HB193" s="145">
        <f t="shared" ca="1" si="345"/>
        <v>9.0713906999112581E-2</v>
      </c>
      <c r="HC193" s="145">
        <f t="shared" ca="1" si="345"/>
        <v>0</v>
      </c>
      <c r="HD193" s="145">
        <f t="shared" ca="1" si="345"/>
        <v>0</v>
      </c>
      <c r="HE193" s="145">
        <f t="shared" ca="1" si="345"/>
        <v>4.7982082450445933E-2</v>
      </c>
      <c r="HF193" s="145">
        <f t="shared" ca="1" si="345"/>
        <v>2.1614891035164917E-2</v>
      </c>
      <c r="HG193" s="145">
        <f t="shared" ca="1" si="345"/>
        <v>5.4230116098662991E-3</v>
      </c>
      <c r="HH193" s="145">
        <f t="shared" ca="1" si="345"/>
        <v>1.4608055181869908E-3</v>
      </c>
      <c r="HI193" s="145">
        <f t="shared" ca="1" si="345"/>
        <v>0</v>
      </c>
      <c r="HJ193" s="145">
        <f t="shared" ca="1" si="345"/>
        <v>3.7591161481429756E-3</v>
      </c>
      <c r="HK193" s="145">
        <f t="shared" ca="1" si="345"/>
        <v>4.0601285843621333E-2</v>
      </c>
      <c r="HL193" s="145">
        <f t="shared" ca="1" si="345"/>
        <v>6.8442401504068384E-2</v>
      </c>
      <c r="HM193" s="145">
        <f t="shared" ca="1" si="345"/>
        <v>8.6330387987028565E-2</v>
      </c>
      <c r="HN193" s="145">
        <f t="shared" ca="1" si="345"/>
        <v>8.6777285455855221E-3</v>
      </c>
      <c r="HO193" s="145">
        <f ca="1">(VLOOKUP($C193,$C$254:$LR$265,MATCH(HO$182,$C$253:$LR$253,0),FALSE)-VLOOKUP($C237,$C$278:$LR$289,MATCH(HO$226,$C$277:$LR$277,0),FALSE))/HO$250</f>
        <v>0</v>
      </c>
      <c r="HP193" s="145">
        <f t="shared" ca="1" si="323"/>
        <v>0</v>
      </c>
      <c r="HQ193" s="145">
        <f t="shared" ca="1" si="323"/>
        <v>4.7982082450445933E-2</v>
      </c>
      <c r="HR193" s="145">
        <f t="shared" ca="1" si="323"/>
        <v>2.1614891035164917E-2</v>
      </c>
      <c r="HS193" s="145">
        <f t="shared" ref="HS193:IX193" ca="1" si="346">(VLOOKUP($C193,$C$254:$LR$265,MATCH(HS$182,$C$253:$LR$253,0),FALSE)-VLOOKUP($C237,$C$278:$LR$289,MATCH(HS$226,$C$277:$LR$277,0),FALSE))/HS$250</f>
        <v>5.4230116098662991E-3</v>
      </c>
      <c r="HT193" s="145">
        <f t="shared" ca="1" si="346"/>
        <v>1.4608055181869908E-3</v>
      </c>
      <c r="HU193" s="145">
        <f t="shared" ca="1" si="346"/>
        <v>0</v>
      </c>
      <c r="HV193" s="145">
        <f t="shared" ca="1" si="346"/>
        <v>3.7591161481429756E-3</v>
      </c>
      <c r="HW193" s="145">
        <f t="shared" ca="1" si="346"/>
        <v>4.0601285843621333E-2</v>
      </c>
      <c r="HX193" s="145">
        <f t="shared" ca="1" si="346"/>
        <v>6.8442401504068384E-2</v>
      </c>
      <c r="HY193" s="145">
        <f t="shared" ca="1" si="346"/>
        <v>8.6330387987028565E-2</v>
      </c>
      <c r="HZ193" s="145">
        <f t="shared" ca="1" si="346"/>
        <v>8.6777285455855221E-3</v>
      </c>
      <c r="IA193" s="145">
        <f t="shared" ca="1" si="346"/>
        <v>0</v>
      </c>
      <c r="IB193" s="145">
        <f t="shared" ca="1" si="346"/>
        <v>0</v>
      </c>
      <c r="IC193" s="145">
        <f t="shared" ca="1" si="346"/>
        <v>4.7982082450445933E-2</v>
      </c>
      <c r="ID193" s="145">
        <f t="shared" ca="1" si="346"/>
        <v>2.1614891035164917E-2</v>
      </c>
      <c r="IE193" s="145">
        <f t="shared" ca="1" si="346"/>
        <v>5.4230116098662991E-3</v>
      </c>
      <c r="IF193" s="145">
        <f t="shared" ca="1" si="346"/>
        <v>1.4608055181869908E-3</v>
      </c>
      <c r="IG193" s="145">
        <f t="shared" ca="1" si="346"/>
        <v>0</v>
      </c>
      <c r="IH193" s="145">
        <f t="shared" ca="1" si="346"/>
        <v>3.7591161481429756E-3</v>
      </c>
      <c r="II193" s="145">
        <f t="shared" ca="1" si="346"/>
        <v>4.0601285843621333E-2</v>
      </c>
      <c r="IJ193" s="145">
        <f t="shared" ca="1" si="346"/>
        <v>6.8442401504068384E-2</v>
      </c>
      <c r="IK193" s="145">
        <f t="shared" ca="1" si="346"/>
        <v>8.6330387987028565E-2</v>
      </c>
      <c r="IL193" s="145">
        <f t="shared" ca="1" si="346"/>
        <v>8.6777285455855221E-3</v>
      </c>
      <c r="IM193" s="145">
        <f t="shared" ca="1" si="346"/>
        <v>0</v>
      </c>
      <c r="IN193" s="145">
        <f t="shared" ca="1" si="346"/>
        <v>0</v>
      </c>
      <c r="IO193" s="145">
        <f t="shared" ca="1" si="346"/>
        <v>4.7982082450445933E-2</v>
      </c>
      <c r="IP193" s="145">
        <f t="shared" ca="1" si="346"/>
        <v>2.1614891035164917E-2</v>
      </c>
      <c r="IQ193" s="145">
        <f t="shared" ca="1" si="346"/>
        <v>5.4230116098662991E-3</v>
      </c>
      <c r="IR193" s="145">
        <f t="shared" ca="1" si="346"/>
        <v>1.4608055181869908E-3</v>
      </c>
      <c r="IS193" s="145">
        <f t="shared" ca="1" si="346"/>
        <v>0</v>
      </c>
      <c r="IT193" s="145">
        <f t="shared" ca="1" si="346"/>
        <v>3.7591161481429756E-3</v>
      </c>
      <c r="IU193" s="145">
        <f t="shared" ca="1" si="346"/>
        <v>4.0601285843621333E-2</v>
      </c>
      <c r="IV193" s="145">
        <f t="shared" ca="1" si="346"/>
        <v>6.8442401504068384E-2</v>
      </c>
      <c r="IW193" s="145">
        <f t="shared" ca="1" si="346"/>
        <v>8.6330387987028565E-2</v>
      </c>
      <c r="IX193" s="145">
        <f t="shared" ca="1" si="346"/>
        <v>8.6777285455855221E-3</v>
      </c>
      <c r="IY193" s="145">
        <f t="shared" ref="IY193:KD193" ca="1" si="347">(VLOOKUP($C193,$C$254:$LR$265,MATCH(IY$182,$C$253:$LR$253,0),FALSE)-VLOOKUP($C237,$C$278:$LR$289,MATCH(IY$226,$C$277:$LR$277,0),FALSE))/IY$250</f>
        <v>0</v>
      </c>
      <c r="IZ193" s="145">
        <f t="shared" ca="1" si="347"/>
        <v>0</v>
      </c>
      <c r="JA193" s="145">
        <f t="shared" ca="1" si="347"/>
        <v>4.7982082450445933E-2</v>
      </c>
      <c r="JB193" s="145">
        <f t="shared" ca="1" si="347"/>
        <v>2.1614891035164917E-2</v>
      </c>
      <c r="JC193" s="145">
        <f t="shared" ca="1" si="347"/>
        <v>5.4230116098662991E-3</v>
      </c>
      <c r="JD193" s="145">
        <f t="shared" ca="1" si="347"/>
        <v>1.4608055181869908E-3</v>
      </c>
      <c r="JE193" s="145">
        <f t="shared" ca="1" si="347"/>
        <v>0</v>
      </c>
      <c r="JF193" s="145">
        <f t="shared" ca="1" si="347"/>
        <v>3.7591161481429756E-3</v>
      </c>
      <c r="JG193" s="145">
        <f t="shared" ca="1" si="347"/>
        <v>4.0601285843621333E-2</v>
      </c>
      <c r="JH193" s="145">
        <f t="shared" ca="1" si="347"/>
        <v>6.8442401504068384E-2</v>
      </c>
      <c r="JI193" s="145">
        <f t="shared" ca="1" si="347"/>
        <v>8.6330387987028565E-2</v>
      </c>
      <c r="JJ193" s="145">
        <f t="shared" ca="1" si="347"/>
        <v>8.6777285455855221E-3</v>
      </c>
      <c r="JK193" s="145">
        <f t="shared" ca="1" si="347"/>
        <v>0</v>
      </c>
      <c r="JL193" s="145">
        <f t="shared" ca="1" si="347"/>
        <v>1.1208017688751979E-3</v>
      </c>
      <c r="JM193" s="145">
        <f t="shared" ca="1" si="347"/>
        <v>4.2702996099848567E-2</v>
      </c>
      <c r="JN193" s="145">
        <f t="shared" ca="1" si="347"/>
        <v>2.4614346202602666E-2</v>
      </c>
      <c r="JO193" s="145">
        <f t="shared" ca="1" si="347"/>
        <v>4.9698179523509529E-3</v>
      </c>
      <c r="JP193" s="145">
        <f t="shared" ca="1" si="347"/>
        <v>2.0909060880909131E-3</v>
      </c>
      <c r="JQ193" s="145">
        <f t="shared" ca="1" si="347"/>
        <v>0</v>
      </c>
      <c r="JR193" s="145">
        <f t="shared" ca="1" si="347"/>
        <v>3.7983174500505444E-3</v>
      </c>
      <c r="JS193" s="145">
        <f t="shared" ca="1" si="347"/>
        <v>4.4123149658984909E-2</v>
      </c>
      <c r="JT193" s="145">
        <f t="shared" ca="1" si="347"/>
        <v>5.9989450704966106E-2</v>
      </c>
      <c r="JU193" s="145">
        <f t="shared" ca="1" si="347"/>
        <v>7.7978928768887262E-2</v>
      </c>
      <c r="JV193" s="145">
        <f t="shared" ca="1" si="347"/>
        <v>9.206026758152977E-3</v>
      </c>
      <c r="JW193" s="145">
        <f t="shared" ca="1" si="347"/>
        <v>0</v>
      </c>
      <c r="JX193" s="145">
        <f t="shared" ca="1" si="347"/>
        <v>2.2635714174091344E-3</v>
      </c>
      <c r="JY193" s="145">
        <f t="shared" ca="1" si="347"/>
        <v>3.7393765545659284E-2</v>
      </c>
      <c r="JZ193" s="145">
        <f t="shared" ca="1" si="347"/>
        <v>2.7758275869088814E-2</v>
      </c>
      <c r="KA193" s="145">
        <f t="shared" ca="1" si="347"/>
        <v>4.558021840946478E-3</v>
      </c>
      <c r="KB193" s="145">
        <f t="shared" ca="1" si="347"/>
        <v>2.7617095892600372E-3</v>
      </c>
      <c r="KC193" s="145">
        <f t="shared" ca="1" si="347"/>
        <v>0</v>
      </c>
      <c r="KD193" s="145">
        <f t="shared" ca="1" si="347"/>
        <v>3.8377980598080837E-3</v>
      </c>
      <c r="KE193" s="145">
        <f t="shared" ref="KE193:LR193" ca="1" si="348">(VLOOKUP($C193,$C$254:$LR$265,MATCH(KE$182,$C$253:$LR$253,0),FALSE)-VLOOKUP($C237,$C$278:$LR$289,MATCH(KE$226,$C$277:$LR$277,0),FALSE))/KE$250</f>
        <v>4.7626210851766514E-2</v>
      </c>
      <c r="KF193" s="145">
        <f t="shared" ca="1" si="348"/>
        <v>5.1239740940354189E-2</v>
      </c>
      <c r="KG193" s="145">
        <f t="shared" ca="1" si="348"/>
        <v>6.9801305950910456E-2</v>
      </c>
      <c r="KH193" s="145">
        <f t="shared" ca="1" si="348"/>
        <v>9.7270772152854602E-3</v>
      </c>
      <c r="KI193" s="145">
        <f t="shared" ca="1" si="348"/>
        <v>0</v>
      </c>
      <c r="KJ193" s="145">
        <f t="shared" ca="1" si="348"/>
        <v>3.4289611982383167E-3</v>
      </c>
      <c r="KK193" s="145">
        <f t="shared" ca="1" si="348"/>
        <v>3.2054131858199622E-2</v>
      </c>
      <c r="KL193" s="145">
        <f t="shared" ca="1" si="348"/>
        <v>3.1057375965774184E-2</v>
      </c>
      <c r="KM193" s="145">
        <f t="shared" ca="1" si="348"/>
        <v>4.1821987635269923E-3</v>
      </c>
      <c r="KN193" s="145">
        <f t="shared" ca="1" si="348"/>
        <v>3.4772916208267932E-3</v>
      </c>
      <c r="KO193" s="145">
        <f t="shared" ca="1" si="348"/>
        <v>0</v>
      </c>
      <c r="KP193" s="145">
        <f t="shared" ca="1" si="348"/>
        <v>3.8775609731753341E-3</v>
      </c>
      <c r="KQ193" s="145">
        <f t="shared" ca="1" si="348"/>
        <v>5.1110619597018028E-2</v>
      </c>
      <c r="KR193" s="145">
        <f t="shared" ca="1" si="348"/>
        <v>4.2177365449921268E-2</v>
      </c>
      <c r="KS193" s="145">
        <f t="shared" ca="1" si="348"/>
        <v>6.1792147808322886E-2</v>
      </c>
      <c r="KT193" s="145">
        <f t="shared" ca="1" si="348"/>
        <v>1.0241028049462961E-2</v>
      </c>
      <c r="KU193" s="145">
        <f t="shared" ca="1" si="348"/>
        <v>0</v>
      </c>
      <c r="KV193" s="145">
        <f t="shared" ca="1" si="348"/>
        <v>4.6176494436598187E-3</v>
      </c>
      <c r="KW193" s="145">
        <f t="shared" ca="1" si="348"/>
        <v>2.6683833133771775E-2</v>
      </c>
      <c r="KX193" s="145">
        <f t="shared" ca="1" si="348"/>
        <v>3.4523424945531449E-2</v>
      </c>
      <c r="KY193" s="145">
        <f t="shared" ca="1" si="348"/>
        <v>3.8378322770515846E-3</v>
      </c>
      <c r="KZ193" s="145">
        <f t="shared" ca="1" si="348"/>
        <v>4.242290691648643E-3</v>
      </c>
      <c r="LA193" s="145">
        <f t="shared" ca="1" si="348"/>
        <v>0</v>
      </c>
      <c r="LB193" s="145">
        <f t="shared" ca="1" si="348"/>
        <v>3.9176092289077416E-3</v>
      </c>
      <c r="LC193" s="145">
        <f t="shared" ca="1" si="348"/>
        <v>5.4576524474789723E-2</v>
      </c>
      <c r="LD193" s="145">
        <f t="shared" ca="1" si="348"/>
        <v>3.2785259954300566E-2</v>
      </c>
      <c r="LE193" s="145">
        <f t="shared" ca="1" si="348"/>
        <v>5.3946301682371203E-2</v>
      </c>
      <c r="LF193" s="145">
        <f t="shared" ca="1" si="348"/>
        <v>1.0748023383694018E-2</v>
      </c>
      <c r="LG193" s="145">
        <f t="shared" ca="1" si="348"/>
        <v>0</v>
      </c>
      <c r="LH193" s="145">
        <f t="shared" ca="1" si="348"/>
        <v>5.8303418822530356E-3</v>
      </c>
      <c r="LI193" s="145">
        <f t="shared" ca="1" si="348"/>
        <v>2.1282604451836423E-2</v>
      </c>
      <c r="LJ193" s="145">
        <f t="shared" ca="1" si="348"/>
        <v>3.8169424288887699E-2</v>
      </c>
      <c r="LK193" s="145">
        <f t="shared" ca="1" si="348"/>
        <v>3.5211316256362033E-3</v>
      </c>
      <c r="LL193" s="145">
        <f t="shared" ca="1" si="348"/>
        <v>5.0620088803113262E-3</v>
      </c>
      <c r="LM193" s="145">
        <f t="shared" ca="1" si="348"/>
        <v>0</v>
      </c>
      <c r="LN193" s="145">
        <f t="shared" ca="1" si="348"/>
        <v>3.9579459095306158E-3</v>
      </c>
      <c r="LO193" s="145">
        <f t="shared" ca="1" si="348"/>
        <v>5.8024072491248975E-2</v>
      </c>
      <c r="LP193" s="145">
        <f t="shared" ca="1" si="348"/>
        <v>2.3045095414745358E-2</v>
      </c>
      <c r="LQ193" s="145">
        <f t="shared" ca="1" si="348"/>
        <v>4.6258822925779285E-2</v>
      </c>
      <c r="LR193" s="145">
        <f t="shared" ca="1" si="348"/>
        <v>1.1248203466258782E-2</v>
      </c>
    </row>
    <row r="194" spans="2:330" hidden="1">
      <c r="B194" s="3"/>
      <c r="C194" s="22" t="str">
        <f t="shared" si="241"/>
        <v>HCVgas</v>
      </c>
      <c r="D194" s="145">
        <f t="shared" ca="1" si="215"/>
        <v>6.7858952953344584E-2</v>
      </c>
      <c r="E194" s="145">
        <f t="shared" ca="1" si="215"/>
        <v>6.7858952953344584E-2</v>
      </c>
      <c r="F194" s="145">
        <f t="shared" ca="1" si="215"/>
        <v>6.7858952953344584E-2</v>
      </c>
      <c r="G194" s="258">
        <f t="shared" ca="1" si="215"/>
        <v>6.7858952953344584E-2</v>
      </c>
      <c r="H194" s="145">
        <f t="shared" ca="1" si="215"/>
        <v>6.7858952953344584E-2</v>
      </c>
      <c r="I194" s="258">
        <f t="shared" ca="1" si="215"/>
        <v>7.5194376031656837E-2</v>
      </c>
      <c r="J194" s="145">
        <f t="shared" ref="J194:W194" ca="1" si="349">(VLOOKUP($C194,$C$254:$AC$265,MATCH(J$182,$C$253:$AC$253,0),FALSE)-VLOOKUP($C238,$C$278:$AC$289,MATCH(J$226,$C$277:$AC$277,0),FALSE))/J$250</f>
        <v>6.0155432577288427E-2</v>
      </c>
      <c r="K194" s="145">
        <f t="shared" ca="1" si="349"/>
        <v>4.5116523247054667E-2</v>
      </c>
      <c r="L194" s="145">
        <f t="shared" ca="1" si="349"/>
        <v>3.0077648040839424E-2</v>
      </c>
      <c r="M194" s="145">
        <f t="shared" ca="1" si="349"/>
        <v>1.5038806958526711E-2</v>
      </c>
      <c r="N194" s="258">
        <f t="shared" ca="1" si="349"/>
        <v>0</v>
      </c>
      <c r="O194" s="145">
        <f t="shared" ca="1" si="349"/>
        <v>0</v>
      </c>
      <c r="P194" s="145">
        <f t="shared" ca="1" si="349"/>
        <v>0</v>
      </c>
      <c r="Q194" s="145">
        <f t="shared" ca="1" si="349"/>
        <v>0</v>
      </c>
      <c r="R194" s="145">
        <f t="shared" ca="1" si="349"/>
        <v>0</v>
      </c>
      <c r="S194" s="258">
        <f t="shared" ca="1" si="349"/>
        <v>0</v>
      </c>
      <c r="T194" s="145">
        <f t="shared" ca="1" si="349"/>
        <v>0</v>
      </c>
      <c r="U194" s="145">
        <f t="shared" ca="1" si="349"/>
        <v>0</v>
      </c>
      <c r="V194" s="145">
        <f t="shared" ca="1" si="349"/>
        <v>0</v>
      </c>
      <c r="W194" s="145">
        <f t="shared" ca="1" si="349"/>
        <v>0</v>
      </c>
      <c r="X194" s="258">
        <f t="shared" ref="X194:AC194" ca="1" si="350">(VLOOKUP($C194,$C$254:$AC$265,MATCH(X$182,$C$253:$AC$253,0),FALSE)-VLOOKUP($C238,$C$278:$AC$289,MATCH(X$226,$C$277:$AC$277,0),FALSE))/X$250</f>
        <v>0</v>
      </c>
      <c r="Y194" s="145">
        <f t="shared" ca="1" si="350"/>
        <v>0</v>
      </c>
      <c r="Z194" s="145">
        <f t="shared" ca="1" si="350"/>
        <v>0</v>
      </c>
      <c r="AA194" s="145">
        <f t="shared" ca="1" si="350"/>
        <v>0</v>
      </c>
      <c r="AB194" s="145">
        <f t="shared" ca="1" si="350"/>
        <v>0</v>
      </c>
      <c r="AC194" s="258">
        <f t="shared" ca="1" si="350"/>
        <v>0</v>
      </c>
      <c r="AD194" s="3"/>
      <c r="AE194" s="145">
        <f t="shared" ca="1" si="230"/>
        <v>0.22483027398023883</v>
      </c>
      <c r="AF194" s="145">
        <f t="shared" ref="AF194:AT194" ca="1" si="351">(VLOOKUP($C194,$C$254:$LR$265,MATCH(AF$182,$C$253:$LR$253,0),FALSE)-VLOOKUP($C238,$C$278:$LR$289,MATCH(AF$226,$C$277:$LR$277,0),FALSE))/AF$250</f>
        <v>0.22286500642880724</v>
      </c>
      <c r="AG194" s="145">
        <f t="shared" ca="1" si="351"/>
        <v>0.19574891886336843</v>
      </c>
      <c r="AH194" s="145">
        <f t="shared" ca="1" si="351"/>
        <v>4.980639097160048E-2</v>
      </c>
      <c r="AI194" s="145">
        <f t="shared" ca="1" si="351"/>
        <v>-2.2162390354150782E-2</v>
      </c>
      <c r="AJ194" s="145">
        <f t="shared" ca="1" si="351"/>
        <v>3.1116752962119408E-3</v>
      </c>
      <c r="AK194" s="145">
        <f t="shared" ca="1" si="351"/>
        <v>4.2639900905432106E-3</v>
      </c>
      <c r="AL194" s="145">
        <f t="shared" ca="1" si="351"/>
        <v>7.5582283443804601E-3</v>
      </c>
      <c r="AM194" s="145">
        <f t="shared" ca="1" si="351"/>
        <v>6.0666748172243995E-3</v>
      </c>
      <c r="AN194" s="145">
        <f t="shared" ca="1" si="351"/>
        <v>-8.8392704101324365E-3</v>
      </c>
      <c r="AO194" s="145">
        <f t="shared" ca="1" si="351"/>
        <v>2.8312761452959311E-2</v>
      </c>
      <c r="AP194" s="145">
        <f t="shared" ca="1" si="351"/>
        <v>0.11182199115340023</v>
      </c>
      <c r="AQ194" s="145">
        <f t="shared" ca="1" si="351"/>
        <v>0.22483027398023883</v>
      </c>
      <c r="AR194" s="145">
        <f t="shared" ca="1" si="351"/>
        <v>0.22286500642880724</v>
      </c>
      <c r="AS194" s="145">
        <f t="shared" ca="1" si="351"/>
        <v>0.19574891886336843</v>
      </c>
      <c r="AT194" s="145">
        <f t="shared" ca="1" si="351"/>
        <v>4.980639097160048E-2</v>
      </c>
      <c r="AU194" s="145">
        <f t="shared" ref="AU194:BZ194" ca="1" si="352">(VLOOKUP($C194,$C$254:$LR$265,MATCH(AU$182,$C$253:$LR$253,0),FALSE)-VLOOKUP($C238,$C$278:$LR$289,MATCH(AU$226,$C$277:$LR$277,0),FALSE))/AU$250</f>
        <v>-2.2162390354150782E-2</v>
      </c>
      <c r="AV194" s="145">
        <f t="shared" ca="1" si="352"/>
        <v>3.1116752962119408E-3</v>
      </c>
      <c r="AW194" s="145">
        <f t="shared" ca="1" si="352"/>
        <v>4.2639900905432106E-3</v>
      </c>
      <c r="AX194" s="145">
        <f t="shared" ca="1" si="352"/>
        <v>7.5582283443804601E-3</v>
      </c>
      <c r="AY194" s="145">
        <f t="shared" ca="1" si="352"/>
        <v>6.0666748172243995E-3</v>
      </c>
      <c r="AZ194" s="145">
        <f t="shared" ca="1" si="352"/>
        <v>-8.8392704101324365E-3</v>
      </c>
      <c r="BA194" s="145">
        <f t="shared" ca="1" si="352"/>
        <v>2.8312761452959311E-2</v>
      </c>
      <c r="BB194" s="145">
        <f t="shared" ca="1" si="352"/>
        <v>0.11182199115340023</v>
      </c>
      <c r="BC194" s="145">
        <f t="shared" ca="1" si="352"/>
        <v>0.22483027398023883</v>
      </c>
      <c r="BD194" s="145">
        <f t="shared" ca="1" si="352"/>
        <v>0.22286500642880724</v>
      </c>
      <c r="BE194" s="145">
        <f t="shared" ca="1" si="352"/>
        <v>0.19574891886336843</v>
      </c>
      <c r="BF194" s="145">
        <f t="shared" ca="1" si="352"/>
        <v>4.980639097160048E-2</v>
      </c>
      <c r="BG194" s="145">
        <f t="shared" ca="1" si="352"/>
        <v>-2.2162390354150782E-2</v>
      </c>
      <c r="BH194" s="145">
        <f t="shared" ca="1" si="352"/>
        <v>3.1116752962119408E-3</v>
      </c>
      <c r="BI194" s="145">
        <f t="shared" ca="1" si="352"/>
        <v>4.2639900905432106E-3</v>
      </c>
      <c r="BJ194" s="145">
        <f t="shared" ca="1" si="352"/>
        <v>7.5582283443804601E-3</v>
      </c>
      <c r="BK194" s="145">
        <f t="shared" ca="1" si="352"/>
        <v>6.0666748172243995E-3</v>
      </c>
      <c r="BL194" s="145">
        <f t="shared" ca="1" si="352"/>
        <v>-8.8392704101324365E-3</v>
      </c>
      <c r="BM194" s="145">
        <f t="shared" ca="1" si="352"/>
        <v>2.8312761452959311E-2</v>
      </c>
      <c r="BN194" s="145">
        <f t="shared" ca="1" si="352"/>
        <v>0.11182199115340023</v>
      </c>
      <c r="BO194" s="145">
        <f t="shared" ca="1" si="352"/>
        <v>0.22483027398023883</v>
      </c>
      <c r="BP194" s="145">
        <f t="shared" ca="1" si="352"/>
        <v>0.22286500642880724</v>
      </c>
      <c r="BQ194" s="145">
        <f t="shared" ca="1" si="352"/>
        <v>0.19574891886336843</v>
      </c>
      <c r="BR194" s="145">
        <f t="shared" ca="1" si="352"/>
        <v>4.980639097160048E-2</v>
      </c>
      <c r="BS194" s="145">
        <f t="shared" ca="1" si="352"/>
        <v>-2.2162390354150782E-2</v>
      </c>
      <c r="BT194" s="145">
        <f t="shared" ca="1" si="352"/>
        <v>3.1116752962119408E-3</v>
      </c>
      <c r="BU194" s="145">
        <f t="shared" ca="1" si="352"/>
        <v>4.2639900905432106E-3</v>
      </c>
      <c r="BV194" s="145">
        <f t="shared" ca="1" si="352"/>
        <v>7.5582283443804601E-3</v>
      </c>
      <c r="BW194" s="145">
        <f t="shared" ca="1" si="352"/>
        <v>6.0666748172243995E-3</v>
      </c>
      <c r="BX194" s="145">
        <f t="shared" ca="1" si="352"/>
        <v>-8.8392704101324365E-3</v>
      </c>
      <c r="BY194" s="145">
        <f t="shared" ca="1" si="352"/>
        <v>2.8312761452959311E-2</v>
      </c>
      <c r="BZ194" s="145">
        <f t="shared" ca="1" si="352"/>
        <v>0.11182199115340023</v>
      </c>
      <c r="CA194" s="145">
        <f t="shared" ref="CA194:CQ194" ca="1" si="353">(VLOOKUP($C194,$C$254:$LR$265,MATCH(CA$182,$C$253:$LR$253,0),FALSE)-VLOOKUP($C238,$C$278:$LR$289,MATCH(CA$226,$C$277:$LR$277,0),FALSE))/CA$250</f>
        <v>0.27807779732172222</v>
      </c>
      <c r="CB194" s="145">
        <f t="shared" ca="1" si="353"/>
        <v>0.24341852544965456</v>
      </c>
      <c r="CC194" s="145">
        <f t="shared" ca="1" si="353"/>
        <v>0.26597909956924126</v>
      </c>
      <c r="CD194" s="145">
        <f t="shared" ca="1" si="353"/>
        <v>-6.0301322056636533E-3</v>
      </c>
      <c r="CE194" s="145">
        <f t="shared" ca="1" si="353"/>
        <v>1.3379151739999293E-3</v>
      </c>
      <c r="CF194" s="145">
        <f t="shared" ca="1" si="353"/>
        <v>5.5169635521910973E-4</v>
      </c>
      <c r="CG194" s="145">
        <f t="shared" ca="1" si="353"/>
        <v>1.8654818844585095E-3</v>
      </c>
      <c r="CH194" s="145">
        <f t="shared" ca="1" si="353"/>
        <v>1.6159641179371892E-3</v>
      </c>
      <c r="CI194" s="145">
        <f t="shared" ca="1" si="353"/>
        <v>1.7918453990762727E-3</v>
      </c>
      <c r="CJ194" s="145">
        <f t="shared" ca="1" si="353"/>
        <v>4.5643680265105229E-4</v>
      </c>
      <c r="CK194" s="145">
        <f t="shared" ca="1" si="353"/>
        <v>4.5854417199446738E-2</v>
      </c>
      <c r="CL194" s="145">
        <f t="shared" ca="1" si="353"/>
        <v>7.5704924629229675E-2</v>
      </c>
      <c r="CM194" s="145">
        <f t="shared" ca="1" si="353"/>
        <v>0.22260690181385376</v>
      </c>
      <c r="CN194" s="145">
        <f t="shared" ca="1" si="353"/>
        <v>0.19465989365138128</v>
      </c>
      <c r="CO194" s="145">
        <f t="shared" ca="1" si="353"/>
        <v>0.21451495293798178</v>
      </c>
      <c r="CP194" s="145">
        <f t="shared" ca="1" si="353"/>
        <v>-4.8014380274179454E-3</v>
      </c>
      <c r="CQ194" s="145">
        <f t="shared" ca="1" si="353"/>
        <v>1.0330490375001179E-3</v>
      </c>
      <c r="CR194" s="145">
        <f t="shared" ref="CR194:DW194" ca="1" si="354">(VLOOKUP($C194,$C$254:$LR$265,MATCH(CR$182,$C$253:$LR$253,0),FALSE)-VLOOKUP($C238,$C$278:$LR$289,MATCH(CR$226,$C$277:$LR$277,0),FALSE))/CR$250</f>
        <v>4.5181756424960914E-4</v>
      </c>
      <c r="CS194" s="145">
        <f t="shared" ca="1" si="354"/>
        <v>1.5152133068444427E-3</v>
      </c>
      <c r="CT194" s="145">
        <f t="shared" ca="1" si="354"/>
        <v>1.2776387185426791E-3</v>
      </c>
      <c r="CU194" s="145">
        <f t="shared" ca="1" si="354"/>
        <v>1.4335733306742862E-3</v>
      </c>
      <c r="CV194" s="145">
        <f t="shared" ca="1" si="354"/>
        <v>3.645999240334799E-4</v>
      </c>
      <c r="CW194" s="145">
        <f t="shared" ca="1" si="354"/>
        <v>3.6860914184065716E-2</v>
      </c>
      <c r="CX194" s="145">
        <f t="shared" ca="1" si="354"/>
        <v>6.0369888412628615E-2</v>
      </c>
      <c r="CY194" s="145">
        <f t="shared" ca="1" si="354"/>
        <v>0.1670638155288697</v>
      </c>
      <c r="CZ194" s="145">
        <f t="shared" ca="1" si="354"/>
        <v>0.14593876843416184</v>
      </c>
      <c r="DA194" s="145">
        <f t="shared" ca="1" si="354"/>
        <v>0.16220628217099708</v>
      </c>
      <c r="DB194" s="145">
        <f t="shared" ca="1" si="354"/>
        <v>-3.584236738871024E-3</v>
      </c>
      <c r="DC194" s="145">
        <f t="shared" ca="1" si="354"/>
        <v>7.4870691466903086E-4</v>
      </c>
      <c r="DD194" s="145">
        <f t="shared" ca="1" si="354"/>
        <v>3.470894424065744E-4</v>
      </c>
      <c r="DE194" s="145">
        <f t="shared" ca="1" si="354"/>
        <v>1.1540627329155173E-3</v>
      </c>
      <c r="DF194" s="145">
        <f t="shared" ca="1" si="354"/>
        <v>9.4714223512680766E-4</v>
      </c>
      <c r="DG194" s="145">
        <f t="shared" ca="1" si="354"/>
        <v>1.0752527664142978E-3</v>
      </c>
      <c r="DH194" s="145">
        <f t="shared" ca="1" si="354"/>
        <v>2.7303904306084833E-4</v>
      </c>
      <c r="DI194" s="145">
        <f t="shared" ca="1" si="354"/>
        <v>2.7780013771974546E-2</v>
      </c>
      <c r="DJ194" s="145">
        <f t="shared" ca="1" si="354"/>
        <v>4.5132807494513476E-2</v>
      </c>
      <c r="DK194" s="145">
        <f t="shared" ca="1" si="354"/>
        <v>0.11144839744952663</v>
      </c>
      <c r="DL194" s="145">
        <f t="shared" ca="1" si="354"/>
        <v>9.7255106537870548E-2</v>
      </c>
      <c r="DM194" s="145">
        <f t="shared" ca="1" si="354"/>
        <v>0.10903212739321869</v>
      </c>
      <c r="DN194" s="145">
        <f t="shared" ca="1" si="354"/>
        <v>-2.3783678383618692E-3</v>
      </c>
      <c r="DO194" s="145">
        <f t="shared" ca="1" si="354"/>
        <v>4.8288373957086015E-4</v>
      </c>
      <c r="DP194" s="145">
        <f t="shared" ca="1" si="354"/>
        <v>2.3715003461946787E-4</v>
      </c>
      <c r="DQ194" s="145">
        <f t="shared" ca="1" si="354"/>
        <v>7.8151504504113617E-4</v>
      </c>
      <c r="DR194" s="145">
        <f t="shared" ca="1" si="354"/>
        <v>6.2420603185970517E-4</v>
      </c>
      <c r="DS194" s="145">
        <f t="shared" ca="1" si="354"/>
        <v>7.1688369644900543E-4</v>
      </c>
      <c r="DT194" s="145">
        <f t="shared" ca="1" si="354"/>
        <v>1.8175291741510886E-4</v>
      </c>
      <c r="DU194" s="145">
        <f t="shared" ca="1" si="354"/>
        <v>1.8610435772342841E-2</v>
      </c>
      <c r="DV194" s="145">
        <f t="shared" ca="1" si="354"/>
        <v>2.9992746302354521E-2</v>
      </c>
      <c r="DW194" s="145">
        <f t="shared" ca="1" si="354"/>
        <v>5.5760506191064312E-2</v>
      </c>
      <c r="DX194" s="145">
        <f t="shared" ref="DX194:FC194" ca="1" si="355">(VLOOKUP($C194,$C$254:$LR$265,MATCH(DX$182,$C$253:$LR$253,0),FALSE)-VLOOKUP($C238,$C$278:$LR$289,MATCH(DX$226,$C$277:$LR$277,0),FALSE))/DX$250</f>
        <v>4.8608864768897385E-2</v>
      </c>
      <c r="DY194" s="145">
        <f t="shared" ca="1" si="355"/>
        <v>5.4970829351770424E-2</v>
      </c>
      <c r="DZ194" s="145">
        <f t="shared" ca="1" si="355"/>
        <v>-1.1836737989869728E-3</v>
      </c>
      <c r="EA194" s="145">
        <f t="shared" ca="1" si="355"/>
        <v>2.3382738570668424E-4</v>
      </c>
      <c r="EB194" s="145">
        <f t="shared" ca="1" si="355"/>
        <v>1.2160044485446097E-4</v>
      </c>
      <c r="EC194" s="145">
        <f t="shared" ca="1" si="355"/>
        <v>3.9702209241574934E-4</v>
      </c>
      <c r="ED194" s="145">
        <f t="shared" ca="1" si="355"/>
        <v>3.0857362429745355E-4</v>
      </c>
      <c r="EE194" s="145">
        <f t="shared" ca="1" si="355"/>
        <v>3.5846611092845001E-4</v>
      </c>
      <c r="EF194" s="145">
        <f t="shared" ca="1" si="355"/>
        <v>9.0740312222928964E-5</v>
      </c>
      <c r="EG194" s="145">
        <f t="shared" ca="1" si="355"/>
        <v>9.3508748688015328E-3</v>
      </c>
      <c r="EH194" s="145">
        <f t="shared" ca="1" si="355"/>
        <v>1.4948781140037077E-2</v>
      </c>
      <c r="EI194" s="145">
        <f t="shared" ca="1" si="355"/>
        <v>0</v>
      </c>
      <c r="EJ194" s="145">
        <f t="shared" ca="1" si="355"/>
        <v>0</v>
      </c>
      <c r="EK194" s="145">
        <f t="shared" ca="1" si="355"/>
        <v>0</v>
      </c>
      <c r="EL194" s="145">
        <f t="shared" ca="1" si="355"/>
        <v>0</v>
      </c>
      <c r="EM194" s="145">
        <f t="shared" ca="1" si="355"/>
        <v>0</v>
      </c>
      <c r="EN194" s="145">
        <f t="shared" ca="1" si="355"/>
        <v>0</v>
      </c>
      <c r="EO194" s="145">
        <f t="shared" ca="1" si="355"/>
        <v>0</v>
      </c>
      <c r="EP194" s="145">
        <f t="shared" ca="1" si="355"/>
        <v>0</v>
      </c>
      <c r="EQ194" s="145">
        <f t="shared" ca="1" si="355"/>
        <v>0</v>
      </c>
      <c r="ER194" s="145">
        <f t="shared" ca="1" si="355"/>
        <v>0</v>
      </c>
      <c r="ES194" s="145">
        <f t="shared" ca="1" si="355"/>
        <v>0</v>
      </c>
      <c r="ET194" s="145">
        <f t="shared" ca="1" si="355"/>
        <v>0</v>
      </c>
      <c r="EU194" s="145">
        <f t="shared" ca="1" si="355"/>
        <v>0</v>
      </c>
      <c r="EV194" s="145">
        <f t="shared" ca="1" si="355"/>
        <v>0</v>
      </c>
      <c r="EW194" s="145">
        <f t="shared" ca="1" si="355"/>
        <v>0</v>
      </c>
      <c r="EX194" s="145">
        <f t="shared" ca="1" si="355"/>
        <v>0</v>
      </c>
      <c r="EY194" s="145">
        <f t="shared" ca="1" si="355"/>
        <v>0</v>
      </c>
      <c r="EZ194" s="145">
        <f t="shared" ca="1" si="355"/>
        <v>0</v>
      </c>
      <c r="FA194" s="145">
        <f t="shared" ca="1" si="355"/>
        <v>0</v>
      </c>
      <c r="FB194" s="145">
        <f t="shared" ca="1" si="355"/>
        <v>0</v>
      </c>
      <c r="FC194" s="145">
        <f t="shared" ca="1" si="355"/>
        <v>0</v>
      </c>
      <c r="FD194" s="145">
        <f t="shared" ca="1" si="308"/>
        <v>0</v>
      </c>
      <c r="FE194" s="145">
        <f t="shared" ca="1" si="308"/>
        <v>0</v>
      </c>
      <c r="FF194" s="145">
        <f t="shared" ref="FF194:GK194" ca="1" si="356">(VLOOKUP($C194,$C$254:$LR$265,MATCH(FF$182,$C$253:$LR$253,0),FALSE)-VLOOKUP($C238,$C$278:$LR$289,MATCH(FF$226,$C$277:$LR$277,0),FALSE))/FF$250</f>
        <v>0</v>
      </c>
      <c r="FG194" s="145">
        <f t="shared" ca="1" si="356"/>
        <v>0</v>
      </c>
      <c r="FH194" s="145">
        <f t="shared" ca="1" si="356"/>
        <v>0</v>
      </c>
      <c r="FI194" s="145">
        <f t="shared" ca="1" si="356"/>
        <v>0</v>
      </c>
      <c r="FJ194" s="145">
        <f t="shared" ca="1" si="356"/>
        <v>0</v>
      </c>
      <c r="FK194" s="145">
        <f t="shared" ca="1" si="356"/>
        <v>0</v>
      </c>
      <c r="FL194" s="145">
        <f t="shared" ca="1" si="356"/>
        <v>0</v>
      </c>
      <c r="FM194" s="145">
        <f t="shared" ca="1" si="356"/>
        <v>0</v>
      </c>
      <c r="FN194" s="145">
        <f t="shared" ca="1" si="356"/>
        <v>0</v>
      </c>
      <c r="FO194" s="145">
        <f t="shared" ca="1" si="356"/>
        <v>0</v>
      </c>
      <c r="FP194" s="145">
        <f t="shared" ca="1" si="356"/>
        <v>0</v>
      </c>
      <c r="FQ194" s="145">
        <f t="shared" ca="1" si="356"/>
        <v>0</v>
      </c>
      <c r="FR194" s="145">
        <f t="shared" ca="1" si="356"/>
        <v>0</v>
      </c>
      <c r="FS194" s="145">
        <f t="shared" ca="1" si="356"/>
        <v>0</v>
      </c>
      <c r="FT194" s="145">
        <f t="shared" ca="1" si="356"/>
        <v>0</v>
      </c>
      <c r="FU194" s="145">
        <f t="shared" ca="1" si="356"/>
        <v>0</v>
      </c>
      <c r="FV194" s="145">
        <f t="shared" ca="1" si="356"/>
        <v>0</v>
      </c>
      <c r="FW194" s="145">
        <f t="shared" ca="1" si="356"/>
        <v>0</v>
      </c>
      <c r="FX194" s="145">
        <f t="shared" ca="1" si="356"/>
        <v>0</v>
      </c>
      <c r="FY194" s="145">
        <f t="shared" ca="1" si="356"/>
        <v>0</v>
      </c>
      <c r="FZ194" s="145">
        <f t="shared" ca="1" si="356"/>
        <v>0</v>
      </c>
      <c r="GA194" s="145">
        <f t="shared" ca="1" si="356"/>
        <v>0</v>
      </c>
      <c r="GB194" s="145">
        <f t="shared" ca="1" si="356"/>
        <v>0</v>
      </c>
      <c r="GC194" s="145">
        <f t="shared" ca="1" si="356"/>
        <v>0</v>
      </c>
      <c r="GD194" s="145">
        <f t="shared" ca="1" si="356"/>
        <v>0</v>
      </c>
      <c r="GE194" s="145">
        <f t="shared" ca="1" si="356"/>
        <v>0</v>
      </c>
      <c r="GF194" s="145">
        <f t="shared" ca="1" si="356"/>
        <v>0</v>
      </c>
      <c r="GG194" s="145">
        <f t="shared" ca="1" si="356"/>
        <v>0</v>
      </c>
      <c r="GH194" s="145">
        <f t="shared" ca="1" si="356"/>
        <v>0</v>
      </c>
      <c r="GI194" s="145">
        <f t="shared" ca="1" si="356"/>
        <v>0</v>
      </c>
      <c r="GJ194" s="145">
        <f t="shared" ca="1" si="356"/>
        <v>0</v>
      </c>
      <c r="GK194" s="145">
        <f t="shared" ca="1" si="356"/>
        <v>0</v>
      </c>
      <c r="GL194" s="145">
        <f t="shared" ref="GL194:HN194" ca="1" si="357">(VLOOKUP($C194,$C$254:$LR$265,MATCH(GL$182,$C$253:$LR$253,0),FALSE)-VLOOKUP($C238,$C$278:$LR$289,MATCH(GL$226,$C$277:$LR$277,0),FALSE))/GL$250</f>
        <v>0</v>
      </c>
      <c r="GM194" s="145">
        <f t="shared" ca="1" si="357"/>
        <v>0</v>
      </c>
      <c r="GN194" s="145">
        <f t="shared" ca="1" si="357"/>
        <v>0</v>
      </c>
      <c r="GO194" s="145">
        <f t="shared" ca="1" si="357"/>
        <v>0</v>
      </c>
      <c r="GP194" s="145">
        <f t="shared" ca="1" si="357"/>
        <v>0</v>
      </c>
      <c r="GQ194" s="145">
        <f t="shared" ca="1" si="357"/>
        <v>0</v>
      </c>
      <c r="GR194" s="145">
        <f t="shared" ca="1" si="357"/>
        <v>0</v>
      </c>
      <c r="GS194" s="145">
        <f t="shared" ca="1" si="357"/>
        <v>0</v>
      </c>
      <c r="GT194" s="145">
        <f t="shared" ca="1" si="357"/>
        <v>0</v>
      </c>
      <c r="GU194" s="145">
        <f t="shared" ca="1" si="357"/>
        <v>0</v>
      </c>
      <c r="GV194" s="145">
        <f t="shared" ca="1" si="357"/>
        <v>0</v>
      </c>
      <c r="GW194" s="145">
        <f t="shared" ca="1" si="357"/>
        <v>0</v>
      </c>
      <c r="GX194" s="145">
        <f t="shared" ca="1" si="357"/>
        <v>0</v>
      </c>
      <c r="GY194" s="145">
        <f t="shared" ca="1" si="357"/>
        <v>0</v>
      </c>
      <c r="GZ194" s="145">
        <f t="shared" ca="1" si="357"/>
        <v>0</v>
      </c>
      <c r="HA194" s="145">
        <f t="shared" ca="1" si="357"/>
        <v>0</v>
      </c>
      <c r="HB194" s="145">
        <f t="shared" ca="1" si="357"/>
        <v>0</v>
      </c>
      <c r="HC194" s="145">
        <f t="shared" ca="1" si="357"/>
        <v>0</v>
      </c>
      <c r="HD194" s="145">
        <f t="shared" ca="1" si="357"/>
        <v>0</v>
      </c>
      <c r="HE194" s="145">
        <f t="shared" ca="1" si="357"/>
        <v>0</v>
      </c>
      <c r="HF194" s="145">
        <f t="shared" ca="1" si="357"/>
        <v>0</v>
      </c>
      <c r="HG194" s="145">
        <f t="shared" ca="1" si="357"/>
        <v>0</v>
      </c>
      <c r="HH194" s="145">
        <f t="shared" ca="1" si="357"/>
        <v>0</v>
      </c>
      <c r="HI194" s="145">
        <f t="shared" ca="1" si="357"/>
        <v>0</v>
      </c>
      <c r="HJ194" s="145">
        <f t="shared" ca="1" si="357"/>
        <v>0</v>
      </c>
      <c r="HK194" s="145">
        <f t="shared" ca="1" si="357"/>
        <v>0</v>
      </c>
      <c r="HL194" s="145">
        <f t="shared" ca="1" si="357"/>
        <v>0</v>
      </c>
      <c r="HM194" s="145">
        <f t="shared" ca="1" si="357"/>
        <v>0</v>
      </c>
      <c r="HN194" s="145">
        <f t="shared" ca="1" si="357"/>
        <v>0</v>
      </c>
      <c r="HO194" s="145">
        <f t="shared" ref="HO194:JZ194" ca="1" si="358">(VLOOKUP($C194,$C$254:$LR$265,MATCH(HO$182,$C$253:$LR$253,0),FALSE)-VLOOKUP($C238,$C$278:$LR$289,MATCH(HO$226,$C$277:$LR$277,0),FALSE))/HO$250</f>
        <v>0</v>
      </c>
      <c r="HP194" s="145">
        <f t="shared" ca="1" si="358"/>
        <v>0</v>
      </c>
      <c r="HQ194" s="145">
        <f t="shared" ca="1" si="358"/>
        <v>0</v>
      </c>
      <c r="HR194" s="145">
        <f t="shared" ca="1" si="358"/>
        <v>0</v>
      </c>
      <c r="HS194" s="145">
        <f t="shared" ca="1" si="358"/>
        <v>0</v>
      </c>
      <c r="HT194" s="145">
        <f t="shared" ca="1" si="358"/>
        <v>0</v>
      </c>
      <c r="HU194" s="145">
        <f t="shared" ca="1" si="358"/>
        <v>0</v>
      </c>
      <c r="HV194" s="145">
        <f t="shared" ca="1" si="358"/>
        <v>0</v>
      </c>
      <c r="HW194" s="145">
        <f t="shared" ca="1" si="358"/>
        <v>0</v>
      </c>
      <c r="HX194" s="145">
        <f t="shared" ca="1" si="358"/>
        <v>0</v>
      </c>
      <c r="HY194" s="145">
        <f t="shared" ca="1" si="358"/>
        <v>0</v>
      </c>
      <c r="HZ194" s="145">
        <f t="shared" ca="1" si="358"/>
        <v>0</v>
      </c>
      <c r="IA194" s="145">
        <f t="shared" ca="1" si="358"/>
        <v>0</v>
      </c>
      <c r="IB194" s="145">
        <f t="shared" ca="1" si="358"/>
        <v>0</v>
      </c>
      <c r="IC194" s="145">
        <f t="shared" ca="1" si="358"/>
        <v>0</v>
      </c>
      <c r="ID194" s="145">
        <f t="shared" ca="1" si="358"/>
        <v>0</v>
      </c>
      <c r="IE194" s="145">
        <f t="shared" ca="1" si="358"/>
        <v>0</v>
      </c>
      <c r="IF194" s="145">
        <f t="shared" ca="1" si="358"/>
        <v>0</v>
      </c>
      <c r="IG194" s="145">
        <f t="shared" ca="1" si="358"/>
        <v>0</v>
      </c>
      <c r="IH194" s="145">
        <f t="shared" ca="1" si="358"/>
        <v>0</v>
      </c>
      <c r="II194" s="145">
        <f t="shared" ca="1" si="358"/>
        <v>0</v>
      </c>
      <c r="IJ194" s="145">
        <f t="shared" ca="1" si="358"/>
        <v>0</v>
      </c>
      <c r="IK194" s="145">
        <f t="shared" ca="1" si="358"/>
        <v>0</v>
      </c>
      <c r="IL194" s="145">
        <f t="shared" ca="1" si="358"/>
        <v>0</v>
      </c>
      <c r="IM194" s="145">
        <f t="shared" ca="1" si="358"/>
        <v>0</v>
      </c>
      <c r="IN194" s="145">
        <f t="shared" ca="1" si="358"/>
        <v>0</v>
      </c>
      <c r="IO194" s="145">
        <f t="shared" ca="1" si="358"/>
        <v>0</v>
      </c>
      <c r="IP194" s="145">
        <f t="shared" ca="1" si="358"/>
        <v>0</v>
      </c>
      <c r="IQ194" s="145">
        <f t="shared" ca="1" si="358"/>
        <v>0</v>
      </c>
      <c r="IR194" s="145">
        <f t="shared" ca="1" si="358"/>
        <v>0</v>
      </c>
      <c r="IS194" s="145">
        <f t="shared" ca="1" si="358"/>
        <v>0</v>
      </c>
      <c r="IT194" s="145">
        <f t="shared" ca="1" si="358"/>
        <v>0</v>
      </c>
      <c r="IU194" s="145">
        <f t="shared" ca="1" si="358"/>
        <v>0</v>
      </c>
      <c r="IV194" s="145">
        <f t="shared" ca="1" si="358"/>
        <v>0</v>
      </c>
      <c r="IW194" s="145">
        <f t="shared" ca="1" si="358"/>
        <v>0</v>
      </c>
      <c r="IX194" s="145">
        <f t="shared" ca="1" si="358"/>
        <v>0</v>
      </c>
      <c r="IY194" s="145">
        <f t="shared" ca="1" si="358"/>
        <v>0</v>
      </c>
      <c r="IZ194" s="145">
        <f t="shared" ca="1" si="358"/>
        <v>0</v>
      </c>
      <c r="JA194" s="145">
        <f t="shared" ca="1" si="358"/>
        <v>0</v>
      </c>
      <c r="JB194" s="145">
        <f t="shared" ca="1" si="358"/>
        <v>0</v>
      </c>
      <c r="JC194" s="145">
        <f t="shared" ca="1" si="358"/>
        <v>0</v>
      </c>
      <c r="JD194" s="145">
        <f t="shared" ca="1" si="358"/>
        <v>0</v>
      </c>
      <c r="JE194" s="145">
        <f t="shared" ca="1" si="358"/>
        <v>0</v>
      </c>
      <c r="JF194" s="145">
        <f t="shared" ca="1" si="358"/>
        <v>0</v>
      </c>
      <c r="JG194" s="145">
        <f t="shared" ca="1" si="358"/>
        <v>0</v>
      </c>
      <c r="JH194" s="145">
        <f t="shared" ca="1" si="358"/>
        <v>0</v>
      </c>
      <c r="JI194" s="145">
        <f t="shared" ca="1" si="358"/>
        <v>0</v>
      </c>
      <c r="JJ194" s="145">
        <f t="shared" ca="1" si="358"/>
        <v>0</v>
      </c>
      <c r="JK194" s="145">
        <f t="shared" ca="1" si="358"/>
        <v>0</v>
      </c>
      <c r="JL194" s="145">
        <f t="shared" ca="1" si="358"/>
        <v>0</v>
      </c>
      <c r="JM194" s="145">
        <f t="shared" ca="1" si="358"/>
        <v>0</v>
      </c>
      <c r="JN194" s="145">
        <f t="shared" ca="1" si="358"/>
        <v>0</v>
      </c>
      <c r="JO194" s="145">
        <f t="shared" ca="1" si="358"/>
        <v>0</v>
      </c>
      <c r="JP194" s="145">
        <f t="shared" ca="1" si="358"/>
        <v>0</v>
      </c>
      <c r="JQ194" s="145">
        <f t="shared" ca="1" si="358"/>
        <v>0</v>
      </c>
      <c r="JR194" s="145">
        <f t="shared" ca="1" si="358"/>
        <v>0</v>
      </c>
      <c r="JS194" s="145">
        <f t="shared" ca="1" si="358"/>
        <v>0</v>
      </c>
      <c r="JT194" s="145">
        <f t="shared" ca="1" si="358"/>
        <v>0</v>
      </c>
      <c r="JU194" s="145">
        <f t="shared" ca="1" si="358"/>
        <v>0</v>
      </c>
      <c r="JV194" s="145">
        <f t="shared" ca="1" si="358"/>
        <v>0</v>
      </c>
      <c r="JW194" s="145">
        <f t="shared" ca="1" si="358"/>
        <v>0</v>
      </c>
      <c r="JX194" s="145">
        <f t="shared" ca="1" si="358"/>
        <v>0</v>
      </c>
      <c r="JY194" s="145">
        <f t="shared" ca="1" si="358"/>
        <v>0</v>
      </c>
      <c r="JZ194" s="145">
        <f t="shared" ca="1" si="358"/>
        <v>0</v>
      </c>
      <c r="KA194" s="145">
        <f ca="1">(VLOOKUP($C194,$C$254:$LR$265,MATCH(KA$182,$C$253:$LR$253,0),FALSE)-VLOOKUP($C238,$C$278:$LR$289,MATCH(KA$226,$C$277:$LR$277,0),FALSE))/KA$250</f>
        <v>0</v>
      </c>
      <c r="KB194" s="145">
        <f ca="1">(VLOOKUP($C194,$C$254:$LR$265,MATCH(KB$182,$C$253:$LR$253,0),FALSE)-VLOOKUP($C238,$C$278:$LR$289,MATCH(KB$226,$C$277:$LR$277,0),FALSE))/KB$250</f>
        <v>0</v>
      </c>
      <c r="KC194" s="145">
        <f ca="1">(VLOOKUP($C194,$C$254:$LR$265,MATCH(KC$182,$C$253:$LR$253,0),FALSE)-VLOOKUP($C238,$C$278:$LR$289,MATCH(KC$226,$C$277:$LR$277,0),FALSE))/KC$250</f>
        <v>0</v>
      </c>
      <c r="KD194" s="145">
        <f ca="1">(VLOOKUP($C194,$C$254:$LR$265,MATCH(KD$182,$C$253:$LR$253,0),FALSE)-VLOOKUP($C238,$C$278:$LR$289,MATCH(KD$226,$C$277:$LR$277,0),FALSE))/KD$250</f>
        <v>0</v>
      </c>
      <c r="KE194" s="145">
        <f t="shared" ref="KE194:LR194" ca="1" si="359">(VLOOKUP($C194,$C$254:$LR$265,MATCH(KE$182,$C$253:$LR$253,0),FALSE)-VLOOKUP($C238,$C$278:$LR$289,MATCH(KE$226,$C$277:$LR$277,0),FALSE))/KE$250</f>
        <v>0</v>
      </c>
      <c r="KF194" s="145">
        <f t="shared" ca="1" si="359"/>
        <v>0</v>
      </c>
      <c r="KG194" s="145">
        <f t="shared" ca="1" si="359"/>
        <v>0</v>
      </c>
      <c r="KH194" s="145">
        <f t="shared" ca="1" si="359"/>
        <v>0</v>
      </c>
      <c r="KI194" s="145">
        <f t="shared" ca="1" si="359"/>
        <v>0</v>
      </c>
      <c r="KJ194" s="145">
        <f t="shared" ca="1" si="359"/>
        <v>0</v>
      </c>
      <c r="KK194" s="145">
        <f t="shared" ca="1" si="359"/>
        <v>0</v>
      </c>
      <c r="KL194" s="145">
        <f t="shared" ca="1" si="359"/>
        <v>0</v>
      </c>
      <c r="KM194" s="145">
        <f t="shared" ca="1" si="359"/>
        <v>0</v>
      </c>
      <c r="KN194" s="145">
        <f t="shared" ca="1" si="359"/>
        <v>0</v>
      </c>
      <c r="KO194" s="145">
        <f t="shared" ca="1" si="359"/>
        <v>0</v>
      </c>
      <c r="KP194" s="145">
        <f t="shared" ca="1" si="359"/>
        <v>0</v>
      </c>
      <c r="KQ194" s="145">
        <f t="shared" ca="1" si="359"/>
        <v>0</v>
      </c>
      <c r="KR194" s="145">
        <f t="shared" ca="1" si="359"/>
        <v>0</v>
      </c>
      <c r="KS194" s="145">
        <f t="shared" ca="1" si="359"/>
        <v>0</v>
      </c>
      <c r="KT194" s="145">
        <f t="shared" ca="1" si="359"/>
        <v>0</v>
      </c>
      <c r="KU194" s="145">
        <f t="shared" ca="1" si="359"/>
        <v>0</v>
      </c>
      <c r="KV194" s="145">
        <f t="shared" ca="1" si="359"/>
        <v>0</v>
      </c>
      <c r="KW194" s="145">
        <f t="shared" ca="1" si="359"/>
        <v>0</v>
      </c>
      <c r="KX194" s="145">
        <f t="shared" ca="1" si="359"/>
        <v>0</v>
      </c>
      <c r="KY194" s="145">
        <f t="shared" ca="1" si="359"/>
        <v>0</v>
      </c>
      <c r="KZ194" s="145">
        <f t="shared" ca="1" si="359"/>
        <v>0</v>
      </c>
      <c r="LA194" s="145">
        <f t="shared" ca="1" si="359"/>
        <v>0</v>
      </c>
      <c r="LB194" s="145">
        <f t="shared" ca="1" si="359"/>
        <v>0</v>
      </c>
      <c r="LC194" s="145">
        <f t="shared" ca="1" si="359"/>
        <v>0</v>
      </c>
      <c r="LD194" s="145">
        <f t="shared" ca="1" si="359"/>
        <v>0</v>
      </c>
      <c r="LE194" s="145">
        <f t="shared" ca="1" si="359"/>
        <v>0</v>
      </c>
      <c r="LF194" s="145">
        <f t="shared" ca="1" si="359"/>
        <v>0</v>
      </c>
      <c r="LG194" s="145">
        <f t="shared" ca="1" si="359"/>
        <v>0</v>
      </c>
      <c r="LH194" s="145">
        <f t="shared" ca="1" si="359"/>
        <v>0</v>
      </c>
      <c r="LI194" s="145">
        <f t="shared" ca="1" si="359"/>
        <v>0</v>
      </c>
      <c r="LJ194" s="145">
        <f t="shared" ca="1" si="359"/>
        <v>0</v>
      </c>
      <c r="LK194" s="145">
        <f t="shared" ca="1" si="359"/>
        <v>0</v>
      </c>
      <c r="LL194" s="145">
        <f t="shared" ca="1" si="359"/>
        <v>0</v>
      </c>
      <c r="LM194" s="145">
        <f t="shared" ca="1" si="359"/>
        <v>0</v>
      </c>
      <c r="LN194" s="145">
        <f t="shared" ca="1" si="359"/>
        <v>0</v>
      </c>
      <c r="LO194" s="145">
        <f t="shared" ca="1" si="359"/>
        <v>0</v>
      </c>
      <c r="LP194" s="145">
        <f t="shared" ca="1" si="359"/>
        <v>0</v>
      </c>
      <c r="LQ194" s="145">
        <f t="shared" ca="1" si="359"/>
        <v>0</v>
      </c>
      <c r="LR194" s="145">
        <f t="shared" ca="1" si="359"/>
        <v>0</v>
      </c>
    </row>
    <row r="195" spans="2:330" hidden="1">
      <c r="B195" s="3"/>
      <c r="C195" s="22" t="str">
        <f t="shared" si="241"/>
        <v>SPolie</v>
      </c>
      <c r="D195" s="145">
        <f t="shared" ref="D195:G200" ca="1" si="360">(D266-D290)/D$250</f>
        <v>3.8438716027005965E-2</v>
      </c>
      <c r="E195" s="145">
        <f t="shared" ca="1" si="360"/>
        <v>3.8438716027005965E-2</v>
      </c>
      <c r="F195" s="145">
        <f t="shared" ca="1" si="360"/>
        <v>3.8438716027005965E-2</v>
      </c>
      <c r="G195" s="258">
        <f t="shared" ca="1" si="360"/>
        <v>3.8438716027005965E-2</v>
      </c>
      <c r="H195" s="145">
        <f t="shared" ref="H195:X195" ca="1" si="361">(H266-H290)/H$250</f>
        <v>3.8438716027005965E-2</v>
      </c>
      <c r="I195" s="258">
        <f t="shared" ca="1" si="361"/>
        <v>6.0646966828816892E-3</v>
      </c>
      <c r="J195" s="145">
        <f t="shared" ca="1" si="361"/>
        <v>4.9298714699070722E-3</v>
      </c>
      <c r="K195" s="145">
        <f t="shared" ca="1" si="361"/>
        <v>3.7950488319091142E-3</v>
      </c>
      <c r="L195" s="145">
        <f t="shared" ca="1" si="361"/>
        <v>2.6602287688790517E-3</v>
      </c>
      <c r="M195" s="145">
        <f t="shared" ca="1" si="361"/>
        <v>1.5254112808081347E-3</v>
      </c>
      <c r="N195" s="258">
        <f t="shared" ca="1" si="361"/>
        <v>3.9059636768756789E-4</v>
      </c>
      <c r="O195" s="145">
        <f t="shared" ca="1" si="361"/>
        <v>3.9349986054199439E-4</v>
      </c>
      <c r="P195" s="145">
        <f t="shared" ca="1" si="361"/>
        <v>3.9640342243711587E-4</v>
      </c>
      <c r="Q195" s="145">
        <f t="shared" ca="1" si="361"/>
        <v>3.9930705337539314E-4</v>
      </c>
      <c r="R195" s="145">
        <f t="shared" ca="1" si="361"/>
        <v>4.022107533592906E-4</v>
      </c>
      <c r="S195" s="258">
        <f t="shared" ca="1" si="361"/>
        <v>4.0511452239127237E-4</v>
      </c>
      <c r="T195" s="145">
        <f t="shared" ca="1" si="361"/>
        <v>4.0239999139517055E-4</v>
      </c>
      <c r="U195" s="145">
        <f t="shared" ca="1" si="361"/>
        <v>4.0239999139517055E-4</v>
      </c>
      <c r="V195" s="145">
        <f t="shared" ca="1" si="361"/>
        <v>4.0239999139517055E-4</v>
      </c>
      <c r="W195" s="145">
        <f t="shared" ca="1" si="361"/>
        <v>4.0239999139517055E-4</v>
      </c>
      <c r="X195" s="258">
        <f t="shared" ca="1" si="361"/>
        <v>4.0239999139517055E-4</v>
      </c>
      <c r="Y195" s="145">
        <f t="shared" ref="Y195:AC200" ca="1" si="362">(Y266-Y290)/Y$250</f>
        <v>3.9121038674426873E-4</v>
      </c>
      <c r="Z195" s="145">
        <f t="shared" ca="1" si="362"/>
        <v>3.8002051312267202E-4</v>
      </c>
      <c r="AA195" s="145">
        <f t="shared" ca="1" si="362"/>
        <v>3.6883037052068472E-4</v>
      </c>
      <c r="AB195" s="145">
        <f t="shared" ca="1" si="362"/>
        <v>3.5763995892860979E-4</v>
      </c>
      <c r="AC195" s="258">
        <f t="shared" ca="1" si="362"/>
        <v>3.4644927833674864E-4</v>
      </c>
      <c r="AD195" s="3"/>
      <c r="AE195" s="145">
        <f t="shared" ref="AE195:CP195" ca="1" si="363">(AE266-AE290)/AE$250</f>
        <v>9.8252478074798227E-2</v>
      </c>
      <c r="AF195" s="145">
        <f t="shared" ca="1" si="363"/>
        <v>9.5631736916411164E-2</v>
      </c>
      <c r="AG195" s="145">
        <f t="shared" ca="1" si="363"/>
        <v>8.4779626353061882E-2</v>
      </c>
      <c r="AH195" s="145">
        <f t="shared" ca="1" si="363"/>
        <v>3.6995800548543553E-2</v>
      </c>
      <c r="AI195" s="145">
        <f t="shared" ca="1" si="363"/>
        <v>1.4020522245663709E-4</v>
      </c>
      <c r="AJ195" s="145">
        <f t="shared" ca="1" si="363"/>
        <v>0</v>
      </c>
      <c r="AK195" s="145">
        <f t="shared" ca="1" si="363"/>
        <v>0</v>
      </c>
      <c r="AL195" s="145">
        <f t="shared" ca="1" si="363"/>
        <v>0</v>
      </c>
      <c r="AM195" s="145">
        <f t="shared" ca="1" si="363"/>
        <v>1.4719539867179851E-4</v>
      </c>
      <c r="AN195" s="145">
        <f t="shared" ca="1" si="363"/>
        <v>5.3364257539316841E-3</v>
      </c>
      <c r="AO195" s="145">
        <f t="shared" ca="1" si="363"/>
        <v>5.6221250113712463E-2</v>
      </c>
      <c r="AP195" s="145">
        <f t="shared" ca="1" si="363"/>
        <v>8.8256876855854177E-2</v>
      </c>
      <c r="AQ195" s="145">
        <f t="shared" ca="1" si="363"/>
        <v>9.8252478074798227E-2</v>
      </c>
      <c r="AR195" s="145">
        <f t="shared" ca="1" si="363"/>
        <v>9.5631736916411164E-2</v>
      </c>
      <c r="AS195" s="145">
        <f t="shared" ca="1" si="363"/>
        <v>8.4779626353061882E-2</v>
      </c>
      <c r="AT195" s="145">
        <f t="shared" ca="1" si="363"/>
        <v>3.6995800548543553E-2</v>
      </c>
      <c r="AU195" s="145">
        <f t="shared" ca="1" si="363"/>
        <v>1.4020522245663709E-4</v>
      </c>
      <c r="AV195" s="145">
        <f t="shared" ca="1" si="363"/>
        <v>0</v>
      </c>
      <c r="AW195" s="145">
        <f t="shared" ca="1" si="363"/>
        <v>0</v>
      </c>
      <c r="AX195" s="145">
        <f t="shared" ca="1" si="363"/>
        <v>0</v>
      </c>
      <c r="AY195" s="145">
        <f t="shared" ca="1" si="363"/>
        <v>1.4719539867179851E-4</v>
      </c>
      <c r="AZ195" s="145">
        <f t="shared" ca="1" si="363"/>
        <v>5.3364257539316841E-3</v>
      </c>
      <c r="BA195" s="145">
        <f t="shared" ca="1" si="363"/>
        <v>5.6221250113712463E-2</v>
      </c>
      <c r="BB195" s="145">
        <f t="shared" ca="1" si="363"/>
        <v>8.8256876855854177E-2</v>
      </c>
      <c r="BC195" s="145">
        <f t="shared" ca="1" si="363"/>
        <v>9.8252478074798227E-2</v>
      </c>
      <c r="BD195" s="145">
        <f t="shared" ca="1" si="363"/>
        <v>9.5631736916411164E-2</v>
      </c>
      <c r="BE195" s="145">
        <f t="shared" ca="1" si="363"/>
        <v>8.4779626353061882E-2</v>
      </c>
      <c r="BF195" s="145">
        <f t="shared" ca="1" si="363"/>
        <v>3.6995800548543553E-2</v>
      </c>
      <c r="BG195" s="145">
        <f t="shared" ca="1" si="363"/>
        <v>1.4020522245663709E-4</v>
      </c>
      <c r="BH195" s="145">
        <f t="shared" ca="1" si="363"/>
        <v>0</v>
      </c>
      <c r="BI195" s="145">
        <f t="shared" ca="1" si="363"/>
        <v>0</v>
      </c>
      <c r="BJ195" s="145">
        <f t="shared" ca="1" si="363"/>
        <v>0</v>
      </c>
      <c r="BK195" s="145">
        <f t="shared" ca="1" si="363"/>
        <v>1.4719539867179851E-4</v>
      </c>
      <c r="BL195" s="145">
        <f t="shared" ca="1" si="363"/>
        <v>5.3364257539316841E-3</v>
      </c>
      <c r="BM195" s="145">
        <f t="shared" ca="1" si="363"/>
        <v>5.6221250113712463E-2</v>
      </c>
      <c r="BN195" s="145">
        <f t="shared" ca="1" si="363"/>
        <v>8.8256876855854177E-2</v>
      </c>
      <c r="BO195" s="145">
        <f t="shared" ca="1" si="363"/>
        <v>9.8252478074798227E-2</v>
      </c>
      <c r="BP195" s="145">
        <f t="shared" ca="1" si="363"/>
        <v>9.5631736916411164E-2</v>
      </c>
      <c r="BQ195" s="145">
        <f t="shared" ca="1" si="363"/>
        <v>8.4779626353061882E-2</v>
      </c>
      <c r="BR195" s="145">
        <f t="shared" ca="1" si="363"/>
        <v>3.6995800548543553E-2</v>
      </c>
      <c r="BS195" s="145">
        <f t="shared" ca="1" si="363"/>
        <v>1.4020522245663709E-4</v>
      </c>
      <c r="BT195" s="145">
        <f t="shared" ca="1" si="363"/>
        <v>0</v>
      </c>
      <c r="BU195" s="145">
        <f t="shared" ca="1" si="363"/>
        <v>0</v>
      </c>
      <c r="BV195" s="145">
        <f t="shared" ca="1" si="363"/>
        <v>0</v>
      </c>
      <c r="BW195" s="145">
        <f t="shared" ca="1" si="363"/>
        <v>1.4719539867179851E-4</v>
      </c>
      <c r="BX195" s="145">
        <f t="shared" ca="1" si="363"/>
        <v>5.3364257539316841E-3</v>
      </c>
      <c r="BY195" s="145">
        <f t="shared" ca="1" si="363"/>
        <v>5.6221250113712463E-2</v>
      </c>
      <c r="BZ195" s="145">
        <f t="shared" ca="1" si="363"/>
        <v>8.8256876855854177E-2</v>
      </c>
      <c r="CA195" s="145">
        <f t="shared" ca="1" si="363"/>
        <v>2.5065746049055142E-2</v>
      </c>
      <c r="CB195" s="145">
        <f t="shared" ca="1" si="363"/>
        <v>1.7021757449436639E-2</v>
      </c>
      <c r="CC195" s="145">
        <f t="shared" ca="1" si="363"/>
        <v>6.6244987645703232E-3</v>
      </c>
      <c r="CD195" s="145">
        <f t="shared" ca="1" si="363"/>
        <v>4.162330275956483E-3</v>
      </c>
      <c r="CE195" s="145">
        <f t="shared" ca="1" si="363"/>
        <v>1.1473024973909366E-5</v>
      </c>
      <c r="CF195" s="145">
        <f t="shared" ca="1" si="363"/>
        <v>0</v>
      </c>
      <c r="CG195" s="145">
        <f t="shared" ca="1" si="363"/>
        <v>0</v>
      </c>
      <c r="CH195" s="145">
        <f t="shared" ca="1" si="363"/>
        <v>0</v>
      </c>
      <c r="CI195" s="145">
        <f t="shared" ca="1" si="363"/>
        <v>1.4669656558542415E-4</v>
      </c>
      <c r="CJ195" s="145">
        <f t="shared" ca="1" si="363"/>
        <v>0</v>
      </c>
      <c r="CK195" s="145">
        <f t="shared" ca="1" si="363"/>
        <v>8.9871382192616318E-3</v>
      </c>
      <c r="CL195" s="145">
        <f t="shared" ca="1" si="363"/>
        <v>1.1514554504145973E-2</v>
      </c>
      <c r="CM195" s="145">
        <f t="shared" ca="1" si="363"/>
        <v>2.0242534708944205E-2</v>
      </c>
      <c r="CN195" s="145">
        <f t="shared" ca="1" si="363"/>
        <v>1.4139844220595334E-2</v>
      </c>
      <c r="CO195" s="145">
        <f t="shared" ca="1" si="363"/>
        <v>5.4200835218880875E-3</v>
      </c>
      <c r="CP195" s="145">
        <f t="shared" ca="1" si="363"/>
        <v>3.3142176967330644E-3</v>
      </c>
      <c r="CQ195" s="145">
        <f t="shared" ref="CQ195:FB198" ca="1" si="364">(CQ266-CQ290)/CQ$250</f>
        <v>1.1079146802059649E-5</v>
      </c>
      <c r="CR195" s="145">
        <f t="shared" ca="1" si="364"/>
        <v>0</v>
      </c>
      <c r="CS195" s="145">
        <f t="shared" ca="1" si="364"/>
        <v>0</v>
      </c>
      <c r="CT195" s="145">
        <f t="shared" ca="1" si="364"/>
        <v>0</v>
      </c>
      <c r="CU195" s="145">
        <f t="shared" ca="1" si="364"/>
        <v>1.4678285931998261E-4</v>
      </c>
      <c r="CV195" s="145">
        <f t="shared" ca="1" si="364"/>
        <v>0</v>
      </c>
      <c r="CW195" s="145">
        <f t="shared" ca="1" si="364"/>
        <v>7.22447587153146E-3</v>
      </c>
      <c r="CX195" s="145">
        <f t="shared" ca="1" si="364"/>
        <v>9.3472874962723922E-3</v>
      </c>
      <c r="CY195" s="145">
        <f t="shared" ca="1" si="364"/>
        <v>1.5413046358670622E-2</v>
      </c>
      <c r="CZ195" s="145">
        <f t="shared" ca="1" si="364"/>
        <v>1.12601478446091E-2</v>
      </c>
      <c r="DA195" s="145">
        <f t="shared" ca="1" si="364"/>
        <v>4.195903883826505E-3</v>
      </c>
      <c r="DB195" s="145">
        <f t="shared" ca="1" si="364"/>
        <v>2.4740381447004179E-3</v>
      </c>
      <c r="DC195" s="145">
        <f t="shared" ca="1" si="364"/>
        <v>1.0711785058291053E-5</v>
      </c>
      <c r="DD195" s="145">
        <f t="shared" ca="1" si="364"/>
        <v>0</v>
      </c>
      <c r="DE195" s="145">
        <f t="shared" ca="1" si="364"/>
        <v>0</v>
      </c>
      <c r="DF195" s="145">
        <f t="shared" ca="1" si="364"/>
        <v>0</v>
      </c>
      <c r="DG195" s="145">
        <f t="shared" ca="1" si="364"/>
        <v>1.4686916473529785E-4</v>
      </c>
      <c r="DH195" s="145">
        <f t="shared" ca="1" si="364"/>
        <v>0</v>
      </c>
      <c r="DI195" s="145">
        <f t="shared" ca="1" si="364"/>
        <v>5.4446842583518703E-3</v>
      </c>
      <c r="DJ195" s="145">
        <f t="shared" ca="1" si="364"/>
        <v>7.193864295720582E-3</v>
      </c>
      <c r="DK195" s="145">
        <f t="shared" ca="1" si="364"/>
        <v>1.0577268736741897E-2</v>
      </c>
      <c r="DL195" s="145">
        <f t="shared" ca="1" si="364"/>
        <v>8.3826657645576421E-3</v>
      </c>
      <c r="DM195" s="145">
        <f t="shared" ca="1" si="364"/>
        <v>2.9514693265030372E-3</v>
      </c>
      <c r="DN195" s="145">
        <f t="shared" ca="1" si="364"/>
        <v>1.6416808327480499E-3</v>
      </c>
      <c r="DO195" s="145">
        <f t="shared" ca="1" si="364"/>
        <v>1.0368349255794076E-5</v>
      </c>
      <c r="DP195" s="145">
        <f t="shared" ca="1" si="364"/>
        <v>0</v>
      </c>
      <c r="DQ195" s="145">
        <f t="shared" ca="1" si="364"/>
        <v>0</v>
      </c>
      <c r="DR195" s="145">
        <f t="shared" ca="1" si="364"/>
        <v>0</v>
      </c>
      <c r="DS195" s="145">
        <f t="shared" ca="1" si="364"/>
        <v>1.4695548183374089E-4</v>
      </c>
      <c r="DT195" s="145">
        <f t="shared" ca="1" si="364"/>
        <v>0</v>
      </c>
      <c r="DU195" s="145">
        <f t="shared" ca="1" si="364"/>
        <v>3.6475124714648913E-3</v>
      </c>
      <c r="DV195" s="145">
        <f t="shared" ca="1" si="364"/>
        <v>5.0541526800784928E-3</v>
      </c>
      <c r="DW195" s="145">
        <f t="shared" ca="1" si="364"/>
        <v>5.7351895497098687E-3</v>
      </c>
      <c r="DX195" s="145">
        <f t="shared" ca="1" si="364"/>
        <v>5.5073954274523504E-3</v>
      </c>
      <c r="DY195" s="145">
        <f t="shared" ca="1" si="364"/>
        <v>1.6862729584987781E-3</v>
      </c>
      <c r="DZ195" s="145">
        <f t="shared" ca="1" si="364"/>
        <v>8.17037027107375E-4</v>
      </c>
      <c r="EA195" s="145">
        <f t="shared" ca="1" si="364"/>
        <v>1.0046575698147281E-5</v>
      </c>
      <c r="EB195" s="145">
        <f t="shared" ca="1" si="364"/>
        <v>0</v>
      </c>
      <c r="EC195" s="145">
        <f t="shared" ca="1" si="364"/>
        <v>0</v>
      </c>
      <c r="ED195" s="145">
        <f t="shared" ca="1" si="364"/>
        <v>0</v>
      </c>
      <c r="EE195" s="145">
        <f t="shared" ca="1" si="364"/>
        <v>1.4704181061768476E-4</v>
      </c>
      <c r="EF195" s="145">
        <f t="shared" ca="1" si="364"/>
        <v>0</v>
      </c>
      <c r="EG195" s="145">
        <f t="shared" ca="1" si="364"/>
        <v>1.8327046781864522E-3</v>
      </c>
      <c r="EH195" s="145">
        <f t="shared" ca="1" si="364"/>
        <v>2.9280221054017886E-3</v>
      </c>
      <c r="EI195" s="145">
        <f t="shared" ca="1" si="364"/>
        <v>8.8679647206582623E-4</v>
      </c>
      <c r="EJ195" s="145">
        <f t="shared" ca="1" si="364"/>
        <v>2.6343342842272202E-3</v>
      </c>
      <c r="EK195" s="145">
        <f t="shared" ca="1" si="364"/>
        <v>3.9979083243663229E-4</v>
      </c>
      <c r="EL195" s="145">
        <f t="shared" ca="1" si="364"/>
        <v>0</v>
      </c>
      <c r="EM195" s="145">
        <f t="shared" ca="1" si="364"/>
        <v>9.7444775239521416E-6</v>
      </c>
      <c r="EN195" s="145">
        <f t="shared" ca="1" si="364"/>
        <v>0</v>
      </c>
      <c r="EO195" s="145">
        <f t="shared" ca="1" si="364"/>
        <v>0</v>
      </c>
      <c r="EP195" s="145">
        <f t="shared" ca="1" si="364"/>
        <v>0</v>
      </c>
      <c r="EQ195" s="145">
        <f t="shared" ca="1" si="364"/>
        <v>1.4712815108950135E-4</v>
      </c>
      <c r="ER195" s="145">
        <f t="shared" ca="1" si="364"/>
        <v>0</v>
      </c>
      <c r="ES195" s="145">
        <f t="shared" ca="1" si="364"/>
        <v>0</v>
      </c>
      <c r="ET195" s="145">
        <f t="shared" ca="1" si="364"/>
        <v>8.153436796637007E-4</v>
      </c>
      <c r="EU195" s="145">
        <f t="shared" ca="1" si="364"/>
        <v>8.5905369690612962E-4</v>
      </c>
      <c r="EV195" s="145">
        <f t="shared" ca="1" si="364"/>
        <v>2.6359380189292245E-3</v>
      </c>
      <c r="EW195" s="145">
        <f t="shared" ca="1" si="364"/>
        <v>4.3365534835077354E-4</v>
      </c>
      <c r="EX195" s="145">
        <f t="shared" ca="1" si="364"/>
        <v>0</v>
      </c>
      <c r="EY195" s="145">
        <f t="shared" ca="1" si="364"/>
        <v>9.8868210211743184E-6</v>
      </c>
      <c r="EZ195" s="145">
        <f t="shared" ca="1" si="364"/>
        <v>0</v>
      </c>
      <c r="FA195" s="145">
        <f t="shared" ca="1" si="364"/>
        <v>0</v>
      </c>
      <c r="FB195" s="145">
        <f t="shared" ca="1" si="364"/>
        <v>0</v>
      </c>
      <c r="FC195" s="145">
        <f t="shared" ref="FC195:HN200" ca="1" si="365">(FC266-FC290)/FC$250</f>
        <v>1.4735166389376621E-4</v>
      </c>
      <c r="FD195" s="145">
        <f t="shared" ca="1" si="365"/>
        <v>0</v>
      </c>
      <c r="FE195" s="145">
        <f t="shared" ca="1" si="365"/>
        <v>0</v>
      </c>
      <c r="FF195" s="145">
        <f t="shared" ca="1" si="365"/>
        <v>8.2962877944755533E-4</v>
      </c>
      <c r="FG195" s="145">
        <f t="shared" ca="1" si="365"/>
        <v>8.3108263021665417E-4</v>
      </c>
      <c r="FH195" s="145">
        <f t="shared" ca="1" si="365"/>
        <v>2.6375246690828391E-3</v>
      </c>
      <c r="FI195" s="145">
        <f t="shared" ca="1" si="365"/>
        <v>4.6658593770533487E-4</v>
      </c>
      <c r="FJ195" s="145">
        <f t="shared" ca="1" si="365"/>
        <v>0</v>
      </c>
      <c r="FK195" s="145">
        <f t="shared" ca="1" si="365"/>
        <v>1.0031631124049432E-5</v>
      </c>
      <c r="FL195" s="145">
        <f t="shared" ca="1" si="365"/>
        <v>0</v>
      </c>
      <c r="FM195" s="145">
        <f t="shared" ca="1" si="365"/>
        <v>0</v>
      </c>
      <c r="FN195" s="145">
        <f t="shared" ca="1" si="365"/>
        <v>0</v>
      </c>
      <c r="FO195" s="145">
        <f t="shared" ca="1" si="365"/>
        <v>1.475732091145848E-4</v>
      </c>
      <c r="FP195" s="145">
        <f t="shared" ca="1" si="365"/>
        <v>0</v>
      </c>
      <c r="FQ195" s="145">
        <f t="shared" ca="1" si="365"/>
        <v>0</v>
      </c>
      <c r="FR195" s="145">
        <f t="shared" ca="1" si="365"/>
        <v>8.4398186187412572E-4</v>
      </c>
      <c r="FS195" s="145">
        <f t="shared" ca="1" si="365"/>
        <v>8.0288044248556486E-4</v>
      </c>
      <c r="FT195" s="145">
        <f t="shared" ca="1" si="365"/>
        <v>2.6390945062435708E-3</v>
      </c>
      <c r="FU195" s="145">
        <f t="shared" ca="1" si="365"/>
        <v>4.9862070920575095E-4</v>
      </c>
      <c r="FV195" s="145">
        <f t="shared" ca="1" si="365"/>
        <v>0</v>
      </c>
      <c r="FW195" s="145">
        <f t="shared" ca="1" si="365"/>
        <v>1.0178972506963441E-5</v>
      </c>
      <c r="FX195" s="145">
        <f t="shared" ca="1" si="365"/>
        <v>0</v>
      </c>
      <c r="FY195" s="145">
        <f t="shared" ca="1" si="365"/>
        <v>0</v>
      </c>
      <c r="FZ195" s="145">
        <f t="shared" ca="1" si="365"/>
        <v>0</v>
      </c>
      <c r="GA195" s="145">
        <f t="shared" ca="1" si="365"/>
        <v>1.4779281261906091E-4</v>
      </c>
      <c r="GB195" s="145">
        <f t="shared" ca="1" si="365"/>
        <v>0</v>
      </c>
      <c r="GC195" s="145">
        <f t="shared" ca="1" si="365"/>
        <v>0</v>
      </c>
      <c r="GD195" s="145">
        <f t="shared" ca="1" si="365"/>
        <v>8.5840341339397149E-4</v>
      </c>
      <c r="GE195" s="145">
        <f t="shared" ca="1" si="365"/>
        <v>7.7444425724731915E-4</v>
      </c>
      <c r="GF195" s="145">
        <f t="shared" ca="1" si="365"/>
        <v>2.6406477962421233E-3</v>
      </c>
      <c r="GG195" s="145">
        <f t="shared" ca="1" si="365"/>
        <v>5.2979572602153305E-4</v>
      </c>
      <c r="GH195" s="145">
        <f t="shared" ca="1" si="365"/>
        <v>0</v>
      </c>
      <c r="GI195" s="145">
        <f t="shared" ca="1" si="365"/>
        <v>1.0328912125253753E-5</v>
      </c>
      <c r="GJ195" s="145">
        <f t="shared" ca="1" si="365"/>
        <v>0</v>
      </c>
      <c r="GK195" s="145">
        <f t="shared" ca="1" si="365"/>
        <v>0</v>
      </c>
      <c r="GL195" s="145">
        <f t="shared" ca="1" si="365"/>
        <v>0</v>
      </c>
      <c r="GM195" s="145">
        <f t="shared" ca="1" si="365"/>
        <v>1.4801049982285716E-4</v>
      </c>
      <c r="GN195" s="145">
        <f t="shared" ca="1" si="365"/>
        <v>0</v>
      </c>
      <c r="GO195" s="145">
        <f t="shared" ca="1" si="365"/>
        <v>0</v>
      </c>
      <c r="GP195" s="145">
        <f t="shared" ca="1" si="365"/>
        <v>8.7289392510981961E-4</v>
      </c>
      <c r="GQ195" s="145">
        <f t="shared" ca="1" si="365"/>
        <v>7.4577115010462892E-4</v>
      </c>
      <c r="GR195" s="145">
        <f t="shared" ca="1" si="365"/>
        <v>2.6421847993345674E-3</v>
      </c>
      <c r="GS195" s="145">
        <f t="shared" ca="1" si="365"/>
        <v>5.6014514121506618E-4</v>
      </c>
      <c r="GT195" s="145">
        <f t="shared" ca="1" si="365"/>
        <v>0</v>
      </c>
      <c r="GU195" s="145">
        <f t="shared" ca="1" si="365"/>
        <v>1.048151931666034E-5</v>
      </c>
      <c r="GV195" s="145">
        <f t="shared" ca="1" si="365"/>
        <v>0</v>
      </c>
      <c r="GW195" s="145">
        <f t="shared" ca="1" si="365"/>
        <v>0</v>
      </c>
      <c r="GX195" s="145">
        <f t="shared" ca="1" si="365"/>
        <v>0</v>
      </c>
      <c r="GY195" s="145">
        <f t="shared" ca="1" si="365"/>
        <v>1.4822629569999986E-4</v>
      </c>
      <c r="GZ195" s="145">
        <f t="shared" ca="1" si="365"/>
        <v>0</v>
      </c>
      <c r="HA195" s="145">
        <f t="shared" ca="1" si="365"/>
        <v>0</v>
      </c>
      <c r="HB195" s="145">
        <f t="shared" ca="1" si="365"/>
        <v>8.8745389283228376E-4</v>
      </c>
      <c r="HC195" s="145">
        <f t="shared" ca="1" si="365"/>
        <v>1.2666115500425564E-3</v>
      </c>
      <c r="HD195" s="145">
        <f t="shared" ca="1" si="365"/>
        <v>2.8466931169187407E-3</v>
      </c>
      <c r="HE195" s="145">
        <f t="shared" ca="1" si="365"/>
        <v>1.3171958702628823E-4</v>
      </c>
      <c r="HF195" s="145">
        <f t="shared" ca="1" si="365"/>
        <v>0</v>
      </c>
      <c r="HG195" s="145">
        <f t="shared" ca="1" si="365"/>
        <v>1.3111116548131655E-5</v>
      </c>
      <c r="HH195" s="145">
        <f t="shared" ca="1" si="365"/>
        <v>0</v>
      </c>
      <c r="HI195" s="145">
        <f t="shared" ca="1" si="365"/>
        <v>0</v>
      </c>
      <c r="HJ195" s="145">
        <f t="shared" ca="1" si="365"/>
        <v>0</v>
      </c>
      <c r="HK195" s="145">
        <f t="shared" ca="1" si="365"/>
        <v>1.5594507174014084E-4</v>
      </c>
      <c r="HL195" s="145">
        <f t="shared" ca="1" si="365"/>
        <v>0</v>
      </c>
      <c r="HM195" s="145">
        <f t="shared" ca="1" si="365"/>
        <v>0</v>
      </c>
      <c r="HN195" s="145">
        <f t="shared" ca="1" si="365"/>
        <v>5.4625005896873752E-4</v>
      </c>
      <c r="HO195" s="145">
        <f t="shared" ref="HO195:JZ198" ca="1" si="366">(HO266-HO290)/HO$250</f>
        <v>1.2666115500425564E-3</v>
      </c>
      <c r="HP195" s="145">
        <f t="shared" ca="1" si="366"/>
        <v>2.8466931169187407E-3</v>
      </c>
      <c r="HQ195" s="145">
        <f t="shared" ca="1" si="366"/>
        <v>1.3171958702628823E-4</v>
      </c>
      <c r="HR195" s="145">
        <f t="shared" ca="1" si="366"/>
        <v>0</v>
      </c>
      <c r="HS195" s="145">
        <f t="shared" ca="1" si="366"/>
        <v>1.3111116548131655E-5</v>
      </c>
      <c r="HT195" s="145">
        <f t="shared" ca="1" si="366"/>
        <v>0</v>
      </c>
      <c r="HU195" s="145">
        <f t="shared" ca="1" si="366"/>
        <v>0</v>
      </c>
      <c r="HV195" s="145">
        <f t="shared" ca="1" si="366"/>
        <v>0</v>
      </c>
      <c r="HW195" s="145">
        <f t="shared" ca="1" si="366"/>
        <v>1.5594507174014084E-4</v>
      </c>
      <c r="HX195" s="145">
        <f t="shared" ca="1" si="366"/>
        <v>0</v>
      </c>
      <c r="HY195" s="145">
        <f t="shared" ca="1" si="366"/>
        <v>0</v>
      </c>
      <c r="HZ195" s="145">
        <f t="shared" ca="1" si="366"/>
        <v>5.4625005896873752E-4</v>
      </c>
      <c r="IA195" s="145">
        <f t="shared" ca="1" si="366"/>
        <v>1.2666115500425564E-3</v>
      </c>
      <c r="IB195" s="145">
        <f t="shared" ca="1" si="366"/>
        <v>2.8466931169187407E-3</v>
      </c>
      <c r="IC195" s="145">
        <f t="shared" ca="1" si="366"/>
        <v>1.3171958702628823E-4</v>
      </c>
      <c r="ID195" s="145">
        <f t="shared" ca="1" si="366"/>
        <v>0</v>
      </c>
      <c r="IE195" s="145">
        <f t="shared" ca="1" si="366"/>
        <v>1.3111116548131655E-5</v>
      </c>
      <c r="IF195" s="145">
        <f t="shared" ca="1" si="366"/>
        <v>0</v>
      </c>
      <c r="IG195" s="145">
        <f t="shared" ca="1" si="366"/>
        <v>0</v>
      </c>
      <c r="IH195" s="145">
        <f t="shared" ca="1" si="366"/>
        <v>0</v>
      </c>
      <c r="II195" s="145">
        <f t="shared" ca="1" si="366"/>
        <v>1.5594507174014084E-4</v>
      </c>
      <c r="IJ195" s="145">
        <f t="shared" ca="1" si="366"/>
        <v>0</v>
      </c>
      <c r="IK195" s="145">
        <f t="shared" ca="1" si="366"/>
        <v>0</v>
      </c>
      <c r="IL195" s="145">
        <f t="shared" ca="1" si="366"/>
        <v>5.4625005896873752E-4</v>
      </c>
      <c r="IM195" s="145">
        <f t="shared" ca="1" si="366"/>
        <v>1.2666115500425564E-3</v>
      </c>
      <c r="IN195" s="145">
        <f t="shared" ca="1" si="366"/>
        <v>2.8466931169187407E-3</v>
      </c>
      <c r="IO195" s="145">
        <f t="shared" ca="1" si="366"/>
        <v>1.3171958702628823E-4</v>
      </c>
      <c r="IP195" s="145">
        <f t="shared" ca="1" si="366"/>
        <v>0</v>
      </c>
      <c r="IQ195" s="145">
        <f t="shared" ca="1" si="366"/>
        <v>1.3111116548131655E-5</v>
      </c>
      <c r="IR195" s="145">
        <f t="shared" ca="1" si="366"/>
        <v>0</v>
      </c>
      <c r="IS195" s="145">
        <f t="shared" ca="1" si="366"/>
        <v>0</v>
      </c>
      <c r="IT195" s="145">
        <f t="shared" ca="1" si="366"/>
        <v>0</v>
      </c>
      <c r="IU195" s="145">
        <f t="shared" ca="1" si="366"/>
        <v>1.5594507174014084E-4</v>
      </c>
      <c r="IV195" s="145">
        <f t="shared" ca="1" si="366"/>
        <v>0</v>
      </c>
      <c r="IW195" s="145">
        <f t="shared" ca="1" si="366"/>
        <v>0</v>
      </c>
      <c r="IX195" s="145">
        <f t="shared" ca="1" si="366"/>
        <v>5.4625005896873752E-4</v>
      </c>
      <c r="IY195" s="145">
        <f t="shared" ca="1" si="366"/>
        <v>1.2666115500425564E-3</v>
      </c>
      <c r="IZ195" s="145">
        <f t="shared" ca="1" si="366"/>
        <v>2.8466931169187407E-3</v>
      </c>
      <c r="JA195" s="145">
        <f t="shared" ca="1" si="366"/>
        <v>1.3171958702628823E-4</v>
      </c>
      <c r="JB195" s="145">
        <f t="shared" ca="1" si="366"/>
        <v>0</v>
      </c>
      <c r="JC195" s="145">
        <f t="shared" ca="1" si="366"/>
        <v>1.3111116548131655E-5</v>
      </c>
      <c r="JD195" s="145">
        <f t="shared" ca="1" si="366"/>
        <v>0</v>
      </c>
      <c r="JE195" s="145">
        <f t="shared" ca="1" si="366"/>
        <v>0</v>
      </c>
      <c r="JF195" s="145">
        <f t="shared" ca="1" si="366"/>
        <v>0</v>
      </c>
      <c r="JG195" s="145">
        <f t="shared" ca="1" si="366"/>
        <v>1.5594507174014084E-4</v>
      </c>
      <c r="JH195" s="145">
        <f t="shared" ca="1" si="366"/>
        <v>0</v>
      </c>
      <c r="JI195" s="145">
        <f t="shared" ca="1" si="366"/>
        <v>0</v>
      </c>
      <c r="JJ195" s="145">
        <f t="shared" ca="1" si="366"/>
        <v>5.4625005896873752E-4</v>
      </c>
      <c r="JK195" s="145">
        <f t="shared" ca="1" si="366"/>
        <v>1.2002638091641183E-3</v>
      </c>
      <c r="JL195" s="145">
        <f t="shared" ca="1" si="366"/>
        <v>2.7261545234359389E-3</v>
      </c>
      <c r="JM195" s="145">
        <f t="shared" ca="1" si="366"/>
        <v>2.3905981612305414E-4</v>
      </c>
      <c r="JN195" s="145">
        <f t="shared" ca="1" si="366"/>
        <v>0</v>
      </c>
      <c r="JO195" s="145">
        <f t="shared" ca="1" si="366"/>
        <v>1.2569196452950705E-5</v>
      </c>
      <c r="JP195" s="145">
        <f t="shared" ca="1" si="366"/>
        <v>0</v>
      </c>
      <c r="JQ195" s="145">
        <f t="shared" ca="1" si="366"/>
        <v>0</v>
      </c>
      <c r="JR195" s="145">
        <f t="shared" ca="1" si="366"/>
        <v>0</v>
      </c>
      <c r="JS195" s="145">
        <f t="shared" ca="1" si="366"/>
        <v>1.5659368764300028E-4</v>
      </c>
      <c r="JT195" s="145">
        <f t="shared" ca="1" si="366"/>
        <v>0</v>
      </c>
      <c r="JU195" s="145">
        <f t="shared" ca="1" si="366"/>
        <v>0</v>
      </c>
      <c r="JV195" s="145">
        <f t="shared" ca="1" si="366"/>
        <v>4.8684384881546815E-4</v>
      </c>
      <c r="JW195" s="145">
        <f t="shared" ca="1" si="366"/>
        <v>1.1361281877698406E-3</v>
      </c>
      <c r="JX195" s="145">
        <f t="shared" ca="1" si="366"/>
        <v>2.6032533557768861E-3</v>
      </c>
      <c r="JY195" s="145">
        <f t="shared" ca="1" si="366"/>
        <v>3.4701297054526981E-4</v>
      </c>
      <c r="JZ195" s="145">
        <f t="shared" ca="1" si="366"/>
        <v>0</v>
      </c>
      <c r="KA195" s="145">
        <f t="shared" ref="KA195:LR197" ca="1" si="367">(KA266-KA290)/KA$250</f>
        <v>1.2076778732210841E-5</v>
      </c>
      <c r="KB195" s="145">
        <f t="shared" ca="1" si="367"/>
        <v>0</v>
      </c>
      <c r="KC195" s="145">
        <f t="shared" ca="1" si="367"/>
        <v>0</v>
      </c>
      <c r="KD195" s="145">
        <f t="shared" ca="1" si="367"/>
        <v>0</v>
      </c>
      <c r="KE195" s="145">
        <f t="shared" ca="1" si="367"/>
        <v>1.5723884069758915E-4</v>
      </c>
      <c r="KF195" s="145">
        <f t="shared" ca="1" si="367"/>
        <v>0</v>
      </c>
      <c r="KG195" s="145">
        <f t="shared" ca="1" si="367"/>
        <v>0</v>
      </c>
      <c r="KH195" s="145">
        <f t="shared" ca="1" si="367"/>
        <v>4.2825263608649701E-4</v>
      </c>
      <c r="KI195" s="145">
        <f t="shared" ca="1" si="367"/>
        <v>1.0740958675448291E-3</v>
      </c>
      <c r="KJ195" s="145">
        <f t="shared" ca="1" si="367"/>
        <v>2.4779194662869148E-3</v>
      </c>
      <c r="KK195" s="145">
        <f t="shared" ca="1" si="367"/>
        <v>4.5558431513785682E-4</v>
      </c>
      <c r="KL195" s="145">
        <f t="shared" ca="1" si="367"/>
        <v>0</v>
      </c>
      <c r="KM195" s="145">
        <f t="shared" ca="1" si="367"/>
        <v>1.1627376860607024E-5</v>
      </c>
      <c r="KN195" s="145">
        <f t="shared" ca="1" si="367"/>
        <v>0</v>
      </c>
      <c r="KO195" s="145">
        <f t="shared" ca="1" si="367"/>
        <v>0</v>
      </c>
      <c r="KP195" s="145">
        <f t="shared" ca="1" si="367"/>
        <v>0</v>
      </c>
      <c r="KQ195" s="145">
        <f t="shared" ca="1" si="367"/>
        <v>1.5788055856140107E-4</v>
      </c>
      <c r="KR195" s="145">
        <f t="shared" ca="1" si="367"/>
        <v>0</v>
      </c>
      <c r="KS195" s="145">
        <f t="shared" ca="1" si="367"/>
        <v>0</v>
      </c>
      <c r="KT195" s="145">
        <f t="shared" ca="1" si="367"/>
        <v>3.7045976354353033E-4</v>
      </c>
      <c r="KU195" s="145">
        <f t="shared" ca="1" si="367"/>
        <v>1.0140650523329936E-3</v>
      </c>
      <c r="KV195" s="145">
        <f t="shared" ca="1" si="367"/>
        <v>2.3500799025285156E-3</v>
      </c>
      <c r="KW195" s="145">
        <f t="shared" ca="1" si="367"/>
        <v>5.6477917521680326E-4</v>
      </c>
      <c r="KX195" s="145">
        <f t="shared" ca="1" si="367"/>
        <v>0</v>
      </c>
      <c r="KY195" s="145">
        <f t="shared" ca="1" si="367"/>
        <v>1.1215590164052092E-5</v>
      </c>
      <c r="KZ195" s="145">
        <f t="shared" ca="1" si="367"/>
        <v>0</v>
      </c>
      <c r="LA195" s="145">
        <f t="shared" ca="1" si="367"/>
        <v>0</v>
      </c>
      <c r="LB195" s="145">
        <f t="shared" ca="1" si="367"/>
        <v>0</v>
      </c>
      <c r="LC195" s="145">
        <f t="shared" ca="1" si="367"/>
        <v>1.5851886859818162E-4</v>
      </c>
      <c r="LD195" s="145">
        <f t="shared" ca="1" si="367"/>
        <v>0</v>
      </c>
      <c r="LE195" s="145">
        <f t="shared" ca="1" si="367"/>
        <v>0</v>
      </c>
      <c r="LF195" s="145">
        <f t="shared" ca="1" si="367"/>
        <v>3.134490248062413E-4</v>
      </c>
      <c r="LG195" s="145">
        <f t="shared" ca="1" si="367"/>
        <v>9.5594041069616302E-4</v>
      </c>
      <c r="LH195" s="145">
        <f t="shared" ca="1" si="367"/>
        <v>2.2196587656828936E-3</v>
      </c>
      <c r="LI195" s="145">
        <f t="shared" ca="1" si="367"/>
        <v>6.7460293743987036E-4</v>
      </c>
      <c r="LJ195" s="145">
        <f t="shared" ca="1" si="367"/>
        <v>0</v>
      </c>
      <c r="LK195" s="145">
        <f t="shared" ca="1" si="367"/>
        <v>1.0836885730940797E-5</v>
      </c>
      <c r="LL195" s="145">
        <f t="shared" ca="1" si="367"/>
        <v>0</v>
      </c>
      <c r="LM195" s="145">
        <f t="shared" ca="1" si="367"/>
        <v>0</v>
      </c>
      <c r="LN195" s="145">
        <f t="shared" ca="1" si="367"/>
        <v>0</v>
      </c>
      <c r="LO195" s="145">
        <f t="shared" ca="1" si="367"/>
        <v>1.5915379788181643E-4</v>
      </c>
      <c r="LP195" s="145">
        <f t="shared" ca="1" si="367"/>
        <v>0</v>
      </c>
      <c r="LQ195" s="145">
        <f t="shared" ca="1" si="367"/>
        <v>0</v>
      </c>
      <c r="LR195" s="145">
        <f t="shared" ca="1" si="367"/>
        <v>2.5720464920074088E-4</v>
      </c>
    </row>
    <row r="196" spans="2:330" hidden="1">
      <c r="B196" s="3"/>
      <c r="C196" s="22" t="str">
        <f t="shared" si="241"/>
        <v>SPgas</v>
      </c>
      <c r="D196" s="145">
        <f t="shared" ca="1" si="360"/>
        <v>8.6340552289378245E-2</v>
      </c>
      <c r="E196" s="145">
        <f t="shared" ca="1" si="360"/>
        <v>8.6340552289378245E-2</v>
      </c>
      <c r="F196" s="145">
        <f t="shared" ca="1" si="360"/>
        <v>8.6340552289378245E-2</v>
      </c>
      <c r="G196" s="258">
        <f t="shared" ca="1" si="360"/>
        <v>8.6340552289378245E-2</v>
      </c>
      <c r="H196" s="145">
        <f t="shared" ref="H196:X196" ca="1" si="368">(H267-H291)/H$250</f>
        <v>8.6340552289378245E-2</v>
      </c>
      <c r="I196" s="258">
        <f t="shared" ca="1" si="368"/>
        <v>9.5829509221591613E-2</v>
      </c>
      <c r="J196" s="145">
        <f t="shared" ca="1" si="368"/>
        <v>0.10428994633482785</v>
      </c>
      <c r="K196" s="145">
        <f t="shared" ca="1" si="368"/>
        <v>0.112750364250898</v>
      </c>
      <c r="L196" s="145">
        <f t="shared" ca="1" si="368"/>
        <v>0.12121076296986741</v>
      </c>
      <c r="M196" s="145">
        <f t="shared" ca="1" si="368"/>
        <v>0.12967114249180259</v>
      </c>
      <c r="N196" s="258">
        <f t="shared" ca="1" si="368"/>
        <v>0.138131502816768</v>
      </c>
      <c r="O196" s="145">
        <f t="shared" ca="1" si="368"/>
        <v>0.12294805551973743</v>
      </c>
      <c r="P196" s="145">
        <f t="shared" ca="1" si="368"/>
        <v>0.10776424718316691</v>
      </c>
      <c r="Q196" s="145">
        <f t="shared" ca="1" si="368"/>
        <v>9.2580077794178164E-2</v>
      </c>
      <c r="R196" s="145">
        <f t="shared" ca="1" si="368"/>
        <v>7.7395547339893331E-2</v>
      </c>
      <c r="S196" s="258">
        <f t="shared" ca="1" si="368"/>
        <v>6.2210655807433506E-2</v>
      </c>
      <c r="T196" s="145">
        <f t="shared" ca="1" si="368"/>
        <v>0.27459519459213722</v>
      </c>
      <c r="U196" s="145">
        <f t="shared" ca="1" si="368"/>
        <v>0.27459519459213722</v>
      </c>
      <c r="V196" s="145">
        <f t="shared" ca="1" si="368"/>
        <v>0.27459519459213722</v>
      </c>
      <c r="W196" s="145">
        <f t="shared" ca="1" si="368"/>
        <v>0.27459519459213722</v>
      </c>
      <c r="X196" s="258">
        <f t="shared" ca="1" si="368"/>
        <v>0.27459519459213722</v>
      </c>
      <c r="Y196" s="145">
        <f t="shared" ca="1" si="362"/>
        <v>0.27063999973563452</v>
      </c>
      <c r="Z196" s="145">
        <f t="shared" ca="1" si="362"/>
        <v>0.26668470980593217</v>
      </c>
      <c r="AA196" s="145">
        <f t="shared" ca="1" si="362"/>
        <v>0.26272932479960343</v>
      </c>
      <c r="AB196" s="145">
        <f t="shared" ca="1" si="362"/>
        <v>0.25877384471322135</v>
      </c>
      <c r="AC196" s="258">
        <f t="shared" ca="1" si="362"/>
        <v>0.2548182695433579</v>
      </c>
      <c r="AD196" s="3"/>
      <c r="AE196" s="145">
        <f t="shared" ref="AE196:CP196" ca="1" si="369">(AE267-AE291)/AE$250</f>
        <v>0.54578110973061533</v>
      </c>
      <c r="AF196" s="145">
        <f t="shared" ca="1" si="369"/>
        <v>0.28464972122138926</v>
      </c>
      <c r="AG196" s="145">
        <f t="shared" ca="1" si="369"/>
        <v>0.15478512759349566</v>
      </c>
      <c r="AH196" s="145">
        <f t="shared" ca="1" si="369"/>
        <v>7.0670596916672598E-5</v>
      </c>
      <c r="AI196" s="145">
        <f t="shared" ca="1" si="369"/>
        <v>-0.10123526332093997</v>
      </c>
      <c r="AJ196" s="145">
        <f t="shared" ca="1" si="369"/>
        <v>-3.0056759020135909E-2</v>
      </c>
      <c r="AK196" s="145">
        <f t="shared" ca="1" si="369"/>
        <v>3.4416684837320299E-2</v>
      </c>
      <c r="AL196" s="145">
        <f t="shared" ca="1" si="369"/>
        <v>2.3003310821807149E-2</v>
      </c>
      <c r="AM196" s="145">
        <f t="shared" ca="1" si="369"/>
        <v>2.9594230169305992E-2</v>
      </c>
      <c r="AN196" s="145">
        <f t="shared" ca="1" si="369"/>
        <v>-5.9127167888293496E-2</v>
      </c>
      <c r="AO196" s="145">
        <f t="shared" ca="1" si="369"/>
        <v>6.3334267036098416E-2</v>
      </c>
      <c r="AP196" s="145">
        <f t="shared" ca="1" si="369"/>
        <v>9.666817289348352E-2</v>
      </c>
      <c r="AQ196" s="145">
        <f t="shared" ca="1" si="369"/>
        <v>0.54578110973061533</v>
      </c>
      <c r="AR196" s="145">
        <f t="shared" ca="1" si="369"/>
        <v>0.28464972122138926</v>
      </c>
      <c r="AS196" s="145">
        <f t="shared" ca="1" si="369"/>
        <v>0.15478512759349566</v>
      </c>
      <c r="AT196" s="145">
        <f t="shared" ca="1" si="369"/>
        <v>7.0670596916672598E-5</v>
      </c>
      <c r="AU196" s="145">
        <f t="shared" ca="1" si="369"/>
        <v>-0.10123526332093997</v>
      </c>
      <c r="AV196" s="145">
        <f t="shared" ca="1" si="369"/>
        <v>-3.0056759020135909E-2</v>
      </c>
      <c r="AW196" s="145">
        <f t="shared" ca="1" si="369"/>
        <v>3.4416684837320299E-2</v>
      </c>
      <c r="AX196" s="145">
        <f t="shared" ca="1" si="369"/>
        <v>2.3003310821807149E-2</v>
      </c>
      <c r="AY196" s="145">
        <f t="shared" ca="1" si="369"/>
        <v>2.9594230169305992E-2</v>
      </c>
      <c r="AZ196" s="145">
        <f t="shared" ca="1" si="369"/>
        <v>-5.9127167888293496E-2</v>
      </c>
      <c r="BA196" s="145">
        <f t="shared" ca="1" si="369"/>
        <v>6.3334267036098416E-2</v>
      </c>
      <c r="BB196" s="145">
        <f t="shared" ca="1" si="369"/>
        <v>9.666817289348352E-2</v>
      </c>
      <c r="BC196" s="145">
        <f t="shared" ca="1" si="369"/>
        <v>0.54578110973061533</v>
      </c>
      <c r="BD196" s="145">
        <f t="shared" ca="1" si="369"/>
        <v>0.28464972122138926</v>
      </c>
      <c r="BE196" s="145">
        <f t="shared" ca="1" si="369"/>
        <v>0.15478512759349566</v>
      </c>
      <c r="BF196" s="145">
        <f t="shared" ca="1" si="369"/>
        <v>7.0670596916672598E-5</v>
      </c>
      <c r="BG196" s="145">
        <f t="shared" ca="1" si="369"/>
        <v>-0.10123526332093997</v>
      </c>
      <c r="BH196" s="145">
        <f t="shared" ca="1" si="369"/>
        <v>-3.0056759020135909E-2</v>
      </c>
      <c r="BI196" s="145">
        <f t="shared" ca="1" si="369"/>
        <v>3.4416684837320299E-2</v>
      </c>
      <c r="BJ196" s="145">
        <f t="shared" ca="1" si="369"/>
        <v>2.3003310821807149E-2</v>
      </c>
      <c r="BK196" s="145">
        <f t="shared" ca="1" si="369"/>
        <v>2.9594230169305992E-2</v>
      </c>
      <c r="BL196" s="145">
        <f t="shared" ca="1" si="369"/>
        <v>-5.9127167888293496E-2</v>
      </c>
      <c r="BM196" s="145">
        <f t="shared" ca="1" si="369"/>
        <v>6.3334267036098416E-2</v>
      </c>
      <c r="BN196" s="145">
        <f t="shared" ca="1" si="369"/>
        <v>9.666817289348352E-2</v>
      </c>
      <c r="BO196" s="145">
        <f t="shared" ca="1" si="369"/>
        <v>0.54578110973061533</v>
      </c>
      <c r="BP196" s="145">
        <f t="shared" ca="1" si="369"/>
        <v>0.28464972122138926</v>
      </c>
      <c r="BQ196" s="145">
        <f t="shared" ca="1" si="369"/>
        <v>0.15478512759349566</v>
      </c>
      <c r="BR196" s="145">
        <f t="shared" ca="1" si="369"/>
        <v>7.0670596916672598E-5</v>
      </c>
      <c r="BS196" s="145">
        <f t="shared" ca="1" si="369"/>
        <v>-0.10123526332093997</v>
      </c>
      <c r="BT196" s="145">
        <f t="shared" ca="1" si="369"/>
        <v>-3.0056759020135909E-2</v>
      </c>
      <c r="BU196" s="145">
        <f t="shared" ca="1" si="369"/>
        <v>3.4416684837320299E-2</v>
      </c>
      <c r="BV196" s="145">
        <f t="shared" ca="1" si="369"/>
        <v>2.3003310821807149E-2</v>
      </c>
      <c r="BW196" s="145">
        <f t="shared" ca="1" si="369"/>
        <v>2.9594230169305992E-2</v>
      </c>
      <c r="BX196" s="145">
        <f t="shared" ca="1" si="369"/>
        <v>-5.9127167888293496E-2</v>
      </c>
      <c r="BY196" s="145">
        <f t="shared" ca="1" si="369"/>
        <v>6.3334267036098416E-2</v>
      </c>
      <c r="BZ196" s="145">
        <f t="shared" ca="1" si="369"/>
        <v>9.666817289348352E-2</v>
      </c>
      <c r="CA196" s="145">
        <f t="shared" ca="1" si="369"/>
        <v>0.45537886680903866</v>
      </c>
      <c r="CB196" s="145">
        <f t="shared" ca="1" si="369"/>
        <v>0.30189407308160343</v>
      </c>
      <c r="CC196" s="145">
        <f t="shared" ca="1" si="369"/>
        <v>0.15066153765691662</v>
      </c>
      <c r="CD196" s="145">
        <f t="shared" ca="1" si="369"/>
        <v>2.9830869899729905E-2</v>
      </c>
      <c r="CE196" s="145">
        <f t="shared" ca="1" si="369"/>
        <v>3.7929643158596482E-2</v>
      </c>
      <c r="CF196" s="145">
        <f t="shared" ca="1" si="369"/>
        <v>5.8521835622845648E-3</v>
      </c>
      <c r="CG196" s="145">
        <f t="shared" ca="1" si="369"/>
        <v>9.9698433733594414E-3</v>
      </c>
      <c r="CH196" s="145">
        <f t="shared" ca="1" si="369"/>
        <v>4.8133263195930193E-3</v>
      </c>
      <c r="CI196" s="145">
        <f t="shared" ca="1" si="369"/>
        <v>8.5007500267084302E-3</v>
      </c>
      <c r="CJ196" s="145">
        <f t="shared" ca="1" si="369"/>
        <v>5.2132134610735348E-2</v>
      </c>
      <c r="CK196" s="145">
        <f t="shared" ca="1" si="369"/>
        <v>4.000300138803161E-2</v>
      </c>
      <c r="CL196" s="145">
        <f t="shared" ca="1" si="369"/>
        <v>6.3640425089156488E-2</v>
      </c>
      <c r="CM196" s="145">
        <f t="shared" ca="1" si="369"/>
        <v>0.50630758412485921</v>
      </c>
      <c r="CN196" s="145">
        <f t="shared" ca="1" si="369"/>
        <v>0.33254319655664205</v>
      </c>
      <c r="CO196" s="145">
        <f t="shared" ca="1" si="369"/>
        <v>0.18647402648811298</v>
      </c>
      <c r="CP196" s="145">
        <f t="shared" ca="1" si="369"/>
        <v>2.137673209424417E-2</v>
      </c>
      <c r="CQ196" s="145">
        <f t="shared" ca="1" si="364"/>
        <v>3.1513020763764159E-2</v>
      </c>
      <c r="CR196" s="145">
        <f t="shared" ca="1" si="364"/>
        <v>4.8965710226320132E-3</v>
      </c>
      <c r="CS196" s="145">
        <f t="shared" ca="1" si="364"/>
        <v>9.1460685864957914E-3</v>
      </c>
      <c r="CT196" s="145">
        <f t="shared" ca="1" si="364"/>
        <v>3.8055870193100488E-3</v>
      </c>
      <c r="CU196" s="145">
        <f t="shared" ca="1" si="364"/>
        <v>7.1876707676908243E-3</v>
      </c>
      <c r="CV196" s="145">
        <f t="shared" ca="1" si="364"/>
        <v>4.9930832444180055E-2</v>
      </c>
      <c r="CW196" s="145">
        <f t="shared" ca="1" si="364"/>
        <v>3.9339656635831256E-2</v>
      </c>
      <c r="CX196" s="145">
        <f t="shared" ca="1" si="364"/>
        <v>7.0334698330219395E-2</v>
      </c>
      <c r="CY196" s="145">
        <f t="shared" ca="1" si="364"/>
        <v>0.55730258094901286</v>
      </c>
      <c r="CZ196" s="145">
        <f t="shared" ca="1" si="364"/>
        <v>0.3631687438198194</v>
      </c>
      <c r="DA196" s="145">
        <f t="shared" ca="1" si="364"/>
        <v>0.22287419651404303</v>
      </c>
      <c r="DB196" s="145">
        <f t="shared" ca="1" si="364"/>
        <v>1.300167212197122E-2</v>
      </c>
      <c r="DC196" s="145">
        <f t="shared" ca="1" si="364"/>
        <v>2.5528374341240796E-2</v>
      </c>
      <c r="DD196" s="145">
        <f t="shared" ca="1" si="364"/>
        <v>3.8945614316466355E-3</v>
      </c>
      <c r="DE196" s="145">
        <f t="shared" ca="1" si="364"/>
        <v>8.2967011122835228E-3</v>
      </c>
      <c r="DF196" s="145">
        <f t="shared" ca="1" si="364"/>
        <v>2.8211670037287498E-3</v>
      </c>
      <c r="DG196" s="145">
        <f t="shared" ca="1" si="364"/>
        <v>5.8744137697119602E-3</v>
      </c>
      <c r="DH196" s="145">
        <f t="shared" ca="1" si="364"/>
        <v>4.7736145857584913E-2</v>
      </c>
      <c r="DI196" s="145">
        <f t="shared" ca="1" si="364"/>
        <v>3.866986560742805E-2</v>
      </c>
      <c r="DJ196" s="145">
        <f t="shared" ca="1" si="364"/>
        <v>7.6986210698454724E-2</v>
      </c>
      <c r="DK196" s="145">
        <f t="shared" ca="1" si="364"/>
        <v>0.60836398675167469</v>
      </c>
      <c r="DL196" s="145">
        <f t="shared" ca="1" si="364"/>
        <v>0.39377074206393964</v>
      </c>
      <c r="DM196" s="145">
        <f t="shared" ca="1" si="364"/>
        <v>0.25987663313718234</v>
      </c>
      <c r="DN196" s="145">
        <f t="shared" ca="1" si="364"/>
        <v>4.7045856371883896E-3</v>
      </c>
      <c r="DO196" s="145">
        <f t="shared" ca="1" si="364"/>
        <v>1.9933502578888044E-2</v>
      </c>
      <c r="DP196" s="145">
        <f t="shared" ca="1" si="364"/>
        <v>2.8426917037139465E-3</v>
      </c>
      <c r="DQ196" s="145">
        <f t="shared" ca="1" si="364"/>
        <v>7.4205294777459638E-3</v>
      </c>
      <c r="DR196" s="145">
        <f t="shared" ca="1" si="364"/>
        <v>1.8592661115732969E-3</v>
      </c>
      <c r="DS196" s="145">
        <f t="shared" ca="1" si="364"/>
        <v>4.560978996681125E-3</v>
      </c>
      <c r="DT196" s="145">
        <f t="shared" ca="1" si="364"/>
        <v>4.5548045072962125E-2</v>
      </c>
      <c r="DU196" s="145">
        <f t="shared" ca="1" si="364"/>
        <v>3.7993533878228958E-2</v>
      </c>
      <c r="DV196" s="145">
        <f t="shared" ca="1" si="364"/>
        <v>8.3595370603599589E-2</v>
      </c>
      <c r="DW196" s="145">
        <f t="shared" ca="1" si="364"/>
        <v>0.65949193134046069</v>
      </c>
      <c r="DX196" s="145">
        <f t="shared" ca="1" si="364"/>
        <v>0.42434921844003387</v>
      </c>
      <c r="DY196" s="145">
        <f t="shared" ca="1" si="364"/>
        <v>0.29749640843785957</v>
      </c>
      <c r="DZ196" s="145">
        <f t="shared" ca="1" si="364"/>
        <v>-3.5156112377477721E-3</v>
      </c>
      <c r="EA196" s="145">
        <f t="shared" ca="1" si="364"/>
        <v>1.4691527867862189E-2</v>
      </c>
      <c r="EB196" s="145">
        <f t="shared" ca="1" si="364"/>
        <v>1.7371453123397511E-3</v>
      </c>
      <c r="EC196" s="145">
        <f t="shared" ca="1" si="364"/>
        <v>6.5162645212458086E-3</v>
      </c>
      <c r="ED196" s="145">
        <f t="shared" ca="1" si="364"/>
        <v>9.191203758033465E-4</v>
      </c>
      <c r="EE196" s="145">
        <f t="shared" ca="1" si="364"/>
        <v>3.2473664124978911E-3</v>
      </c>
      <c r="EF196" s="145">
        <f t="shared" ca="1" si="364"/>
        <v>4.3366500490772328E-2</v>
      </c>
      <c r="EG196" s="145">
        <f t="shared" ca="1" si="364"/>
        <v>3.731056517042497E-2</v>
      </c>
      <c r="EH196" s="145">
        <f t="shared" ca="1" si="364"/>
        <v>9.0162581270931547E-2</v>
      </c>
      <c r="EI196" s="145">
        <f t="shared" ca="1" si="364"/>
        <v>0.7106865448615034</v>
      </c>
      <c r="EJ196" s="145">
        <f t="shared" ca="1" si="364"/>
        <v>0.45490420005739451</v>
      </c>
      <c r="EK196" s="145">
        <f t="shared" ca="1" si="364"/>
        <v>0.33574910164400934</v>
      </c>
      <c r="EL196" s="145">
        <f t="shared" ca="1" si="364"/>
        <v>-1.165998238441174E-2</v>
      </c>
      <c r="EM196" s="145">
        <f t="shared" ca="1" si="364"/>
        <v>9.7700824857131028E-3</v>
      </c>
      <c r="EN196" s="145">
        <f t="shared" ca="1" si="364"/>
        <v>5.7370601954998056E-4</v>
      </c>
      <c r="EO196" s="145">
        <f t="shared" ca="1" si="364"/>
        <v>5.5825330635518892E-3</v>
      </c>
      <c r="EP196" s="145">
        <f t="shared" ca="1" si="364"/>
        <v>0</v>
      </c>
      <c r="EQ196" s="145">
        <f t="shared" ca="1" si="364"/>
        <v>1.9335759810520249E-3</v>
      </c>
      <c r="ER196" s="145">
        <f t="shared" ca="1" si="364"/>
        <v>4.1191482688588375E-2</v>
      </c>
      <c r="ES196" s="145">
        <f t="shared" ca="1" si="364"/>
        <v>3.6620861307303493E-2</v>
      </c>
      <c r="ET196" s="145">
        <f t="shared" ca="1" si="364"/>
        <v>9.6688240823264021E-2</v>
      </c>
      <c r="EU196" s="145">
        <f t="shared" ca="1" si="364"/>
        <v>0.64452795783175221</v>
      </c>
      <c r="EV196" s="145">
        <f t="shared" ca="1" si="364"/>
        <v>0.39068323044269171</v>
      </c>
      <c r="EW196" s="145">
        <f t="shared" ca="1" si="364"/>
        <v>0.2831134674728632</v>
      </c>
      <c r="EX196" s="145">
        <f t="shared" ca="1" si="364"/>
        <v>-3.2187949625887636E-3</v>
      </c>
      <c r="EY196" s="145">
        <f t="shared" ca="1" si="364"/>
        <v>1.0044242518441771E-2</v>
      </c>
      <c r="EZ196" s="145">
        <f t="shared" ca="1" si="364"/>
        <v>6.4358454480189023E-4</v>
      </c>
      <c r="FA196" s="145">
        <f t="shared" ca="1" si="364"/>
        <v>4.3778131622619768E-3</v>
      </c>
      <c r="FB196" s="145">
        <f t="shared" ca="1" si="364"/>
        <v>4.2753049704155827E-6</v>
      </c>
      <c r="FC196" s="145">
        <f t="shared" ca="1" si="365"/>
        <v>1.8469396858255638E-3</v>
      </c>
      <c r="FD196" s="145">
        <f t="shared" ca="1" si="365"/>
        <v>3.7666159120631808E-2</v>
      </c>
      <c r="FE196" s="145">
        <f t="shared" ca="1" si="365"/>
        <v>3.6503254408933074E-2</v>
      </c>
      <c r="FF196" s="145">
        <f t="shared" ca="1" si="365"/>
        <v>8.5729567826917763E-2</v>
      </c>
      <c r="FG196" s="145">
        <f t="shared" ca="1" si="365"/>
        <v>0.57782496077257572</v>
      </c>
      <c r="FH196" s="145">
        <f t="shared" ca="1" si="365"/>
        <v>0.32714640532079103</v>
      </c>
      <c r="FI196" s="145">
        <f t="shared" ca="1" si="365"/>
        <v>0.23192943582448297</v>
      </c>
      <c r="FJ196" s="145">
        <f t="shared" ca="1" si="365"/>
        <v>5.4271610134526858E-3</v>
      </c>
      <c r="FK196" s="145">
        <f t="shared" ca="1" si="365"/>
        <v>1.0323153345549769E-2</v>
      </c>
      <c r="FL196" s="145">
        <f t="shared" ca="1" si="365"/>
        <v>7.1360408793038775E-4</v>
      </c>
      <c r="FM196" s="145">
        <f t="shared" ca="1" si="365"/>
        <v>3.2677170511089932E-3</v>
      </c>
      <c r="FN196" s="145">
        <f t="shared" ca="1" si="365"/>
        <v>8.8812483202492256E-6</v>
      </c>
      <c r="FO196" s="145">
        <f t="shared" ca="1" si="365"/>
        <v>1.7610660499954764E-3</v>
      </c>
      <c r="FP196" s="145">
        <f t="shared" ca="1" si="365"/>
        <v>3.4115648497128948E-2</v>
      </c>
      <c r="FQ196" s="145">
        <f t="shared" ca="1" si="365"/>
        <v>3.638711061448352E-2</v>
      </c>
      <c r="FR196" s="145">
        <f t="shared" ca="1" si="365"/>
        <v>7.4718742618660849E-2</v>
      </c>
      <c r="FS196" s="145">
        <f t="shared" ca="1" si="365"/>
        <v>0.51057080610721184</v>
      </c>
      <c r="FT196" s="145">
        <f t="shared" ca="1" si="365"/>
        <v>0.26428285035073207</v>
      </c>
      <c r="FU196" s="145">
        <f t="shared" ca="1" si="365"/>
        <v>0.18213777431876435</v>
      </c>
      <c r="FV196" s="145">
        <f t="shared" ca="1" si="365"/>
        <v>1.4285428021943969E-2</v>
      </c>
      <c r="FW196" s="145">
        <f t="shared" ca="1" si="365"/>
        <v>1.0606939532838233E-2</v>
      </c>
      <c r="FX196" s="145">
        <f t="shared" ca="1" si="365"/>
        <v>7.8376507623685674E-4</v>
      </c>
      <c r="FY196" s="145">
        <f t="shared" ca="1" si="365"/>
        <v>2.2415177720964382E-3</v>
      </c>
      <c r="FZ196" s="145">
        <f t="shared" ca="1" si="365"/>
        <v>1.3857728632042498E-5</v>
      </c>
      <c r="GA196" s="145">
        <f t="shared" ca="1" si="365"/>
        <v>1.675945047155803E-3</v>
      </c>
      <c r="GB196" s="145">
        <f t="shared" ca="1" si="365"/>
        <v>3.053967992289533E-2</v>
      </c>
      <c r="GC196" s="145">
        <f t="shared" ca="1" si="365"/>
        <v>3.6272402789835581E-2</v>
      </c>
      <c r="GD196" s="145">
        <f t="shared" ca="1" si="365"/>
        <v>6.3655392022765711E-2</v>
      </c>
      <c r="GE196" s="145">
        <f t="shared" ca="1" si="365"/>
        <v>0.44275863428772033</v>
      </c>
      <c r="GF196" s="145">
        <f t="shared" ca="1" si="365"/>
        <v>0.20208192043760034</v>
      </c>
      <c r="GG196" s="145">
        <f t="shared" ca="1" si="365"/>
        <v>0.13368242995313467</v>
      </c>
      <c r="GH196" s="145">
        <f t="shared" ca="1" si="365"/>
        <v>2.3363923573612531E-2</v>
      </c>
      <c r="GI196" s="145">
        <f t="shared" ca="1" si="365"/>
        <v>1.0895730039324335E-2</v>
      </c>
      <c r="GJ196" s="145">
        <f t="shared" ca="1" si="365"/>
        <v>8.5406793875080172E-4</v>
      </c>
      <c r="GK196" s="145">
        <f t="shared" ca="1" si="365"/>
        <v>1.2900507335654797E-3</v>
      </c>
      <c r="GL196" s="145">
        <f t="shared" ca="1" si="365"/>
        <v>1.9251333014410545E-5</v>
      </c>
      <c r="GM196" s="145">
        <f t="shared" ca="1" si="365"/>
        <v>1.5915668258851313E-3</v>
      </c>
      <c r="GN196" s="145">
        <f t="shared" ca="1" si="365"/>
        <v>2.6937978604012487E-2</v>
      </c>
      <c r="GO196" s="145">
        <f t="shared" ca="1" si="365"/>
        <v>3.6159104467705594E-2</v>
      </c>
      <c r="GP196" s="145">
        <f t="shared" ca="1" si="365"/>
        <v>5.2539139294641303E-2</v>
      </c>
      <c r="GQ196" s="145">
        <f t="shared" ca="1" si="365"/>
        <v>0.3743814714626903</v>
      </c>
      <c r="GR196" s="145">
        <f t="shared" ca="1" si="365"/>
        <v>0.1405331937231806</v>
      </c>
      <c r="GS196" s="145">
        <f t="shared" ca="1" si="365"/>
        <v>8.6510318605532335E-2</v>
      </c>
      <c r="GT196" s="145">
        <f t="shared" ca="1" si="365"/>
        <v>3.2670963814624636E-2</v>
      </c>
      <c r="GU196" s="145">
        <f t="shared" ca="1" si="365"/>
        <v>1.1189658412640646E-2</v>
      </c>
      <c r="GV196" s="145">
        <f t="shared" ca="1" si="365"/>
        <v>9.2451310623858321E-4</v>
      </c>
      <c r="GW196" s="145">
        <f t="shared" ca="1" si="365"/>
        <v>4.0543925801513991E-4</v>
      </c>
      <c r="GX196" s="145">
        <f t="shared" ca="1" si="365"/>
        <v>2.5116799975910637E-5</v>
      </c>
      <c r="GY196" s="145">
        <f t="shared" ca="1" si="365"/>
        <v>1.5079217059457937E-3</v>
      </c>
      <c r="GZ196" s="145">
        <f t="shared" ca="1" si="365"/>
        <v>2.3310265777435227E-2</v>
      </c>
      <c r="HA196" s="145">
        <f t="shared" ca="1" si="365"/>
        <v>3.604718982728379E-2</v>
      </c>
      <c r="HB196" s="145">
        <f t="shared" ca="1" si="365"/>
        <v>4.1369604078066093E-2</v>
      </c>
      <c r="HC196" s="145">
        <f t="shared" ca="1" si="365"/>
        <v>0.99463628238104063</v>
      </c>
      <c r="HD196" s="145">
        <f t="shared" ca="1" si="365"/>
        <v>0.84626954762654383</v>
      </c>
      <c r="HE196" s="145">
        <f t="shared" ca="1" si="365"/>
        <v>0.66410638994714544</v>
      </c>
      <c r="HF196" s="145">
        <f t="shared" ca="1" si="365"/>
        <v>4.4403529415339704E-2</v>
      </c>
      <c r="HG196" s="145">
        <f t="shared" ca="1" si="365"/>
        <v>1.6696189239750903E-2</v>
      </c>
      <c r="HH196" s="145">
        <f t="shared" ca="1" si="365"/>
        <v>1.3306338388300041E-3</v>
      </c>
      <c r="HI196" s="145">
        <f t="shared" ca="1" si="365"/>
        <v>4.5934666454330424E-4</v>
      </c>
      <c r="HJ196" s="145">
        <f t="shared" ca="1" si="365"/>
        <v>5.1712426978111575E-5</v>
      </c>
      <c r="HK196" s="145">
        <f t="shared" ca="1" si="365"/>
        <v>2.1759893212139059E-3</v>
      </c>
      <c r="HL196" s="145">
        <f t="shared" ca="1" si="365"/>
        <v>2.5188577881220028E-2</v>
      </c>
      <c r="HM196" s="145">
        <f t="shared" ca="1" si="365"/>
        <v>0.44126677640200013</v>
      </c>
      <c r="HN196" s="145">
        <f t="shared" ca="1" si="365"/>
        <v>0.31207069617755623</v>
      </c>
      <c r="HO196" s="145">
        <f t="shared" ca="1" si="366"/>
        <v>0.99463628238104063</v>
      </c>
      <c r="HP196" s="145">
        <f t="shared" ca="1" si="366"/>
        <v>0.84626954762654383</v>
      </c>
      <c r="HQ196" s="145">
        <f t="shared" ca="1" si="366"/>
        <v>0.66410638994714544</v>
      </c>
      <c r="HR196" s="145">
        <f t="shared" ca="1" si="366"/>
        <v>4.4403529415339704E-2</v>
      </c>
      <c r="HS196" s="145">
        <f t="shared" ca="1" si="366"/>
        <v>1.6696189239750903E-2</v>
      </c>
      <c r="HT196" s="145">
        <f t="shared" ca="1" si="366"/>
        <v>1.3306338388300041E-3</v>
      </c>
      <c r="HU196" s="145">
        <f t="shared" ca="1" si="366"/>
        <v>4.5934666454330424E-4</v>
      </c>
      <c r="HV196" s="145">
        <f t="shared" ca="1" si="366"/>
        <v>5.1712426978111575E-5</v>
      </c>
      <c r="HW196" s="145">
        <f t="shared" ca="1" si="366"/>
        <v>2.1759893212139059E-3</v>
      </c>
      <c r="HX196" s="145">
        <f t="shared" ca="1" si="366"/>
        <v>2.5188577881220028E-2</v>
      </c>
      <c r="HY196" s="145">
        <f t="shared" ca="1" si="366"/>
        <v>0.44126677640200013</v>
      </c>
      <c r="HZ196" s="145">
        <f t="shared" ca="1" si="366"/>
        <v>0.31207069617755623</v>
      </c>
      <c r="IA196" s="145">
        <f t="shared" ca="1" si="366"/>
        <v>0.99463628238104063</v>
      </c>
      <c r="IB196" s="145">
        <f t="shared" ca="1" si="366"/>
        <v>0.84626954762654383</v>
      </c>
      <c r="IC196" s="145">
        <f t="shared" ca="1" si="366"/>
        <v>0.66410638994714544</v>
      </c>
      <c r="ID196" s="145">
        <f t="shared" ca="1" si="366"/>
        <v>4.4403529415339704E-2</v>
      </c>
      <c r="IE196" s="145">
        <f t="shared" ca="1" si="366"/>
        <v>1.6696189239750903E-2</v>
      </c>
      <c r="IF196" s="145">
        <f t="shared" ca="1" si="366"/>
        <v>1.3306338388300041E-3</v>
      </c>
      <c r="IG196" s="145">
        <f t="shared" ca="1" si="366"/>
        <v>4.5934666454330424E-4</v>
      </c>
      <c r="IH196" s="145">
        <f t="shared" ca="1" si="366"/>
        <v>5.1712426978111575E-5</v>
      </c>
      <c r="II196" s="145">
        <f t="shared" ca="1" si="366"/>
        <v>2.1759893212139059E-3</v>
      </c>
      <c r="IJ196" s="145">
        <f t="shared" ca="1" si="366"/>
        <v>2.5188577881220028E-2</v>
      </c>
      <c r="IK196" s="145">
        <f t="shared" ca="1" si="366"/>
        <v>0.44126677640200013</v>
      </c>
      <c r="IL196" s="145">
        <f t="shared" ca="1" si="366"/>
        <v>0.31207069617755623</v>
      </c>
      <c r="IM196" s="145">
        <f t="shared" ca="1" si="366"/>
        <v>0.99463628238104063</v>
      </c>
      <c r="IN196" s="145">
        <f t="shared" ca="1" si="366"/>
        <v>0.84626954762654383</v>
      </c>
      <c r="IO196" s="145">
        <f t="shared" ca="1" si="366"/>
        <v>0.66410638994714544</v>
      </c>
      <c r="IP196" s="145">
        <f t="shared" ca="1" si="366"/>
        <v>4.4403529415339704E-2</v>
      </c>
      <c r="IQ196" s="145">
        <f t="shared" ca="1" si="366"/>
        <v>1.6696189239750903E-2</v>
      </c>
      <c r="IR196" s="145">
        <f t="shared" ca="1" si="366"/>
        <v>1.3306338388300041E-3</v>
      </c>
      <c r="IS196" s="145">
        <f t="shared" ca="1" si="366"/>
        <v>4.5934666454330424E-4</v>
      </c>
      <c r="IT196" s="145">
        <f t="shared" ca="1" si="366"/>
        <v>5.1712426978111575E-5</v>
      </c>
      <c r="IU196" s="145">
        <f t="shared" ca="1" si="366"/>
        <v>2.1759893212139059E-3</v>
      </c>
      <c r="IV196" s="145">
        <f t="shared" ca="1" si="366"/>
        <v>2.5188577881220028E-2</v>
      </c>
      <c r="IW196" s="145">
        <f t="shared" ca="1" si="366"/>
        <v>0.44126677640200013</v>
      </c>
      <c r="IX196" s="145">
        <f t="shared" ca="1" si="366"/>
        <v>0.31207069617755623</v>
      </c>
      <c r="IY196" s="145">
        <f t="shared" ca="1" si="366"/>
        <v>0.99463628238104063</v>
      </c>
      <c r="IZ196" s="145">
        <f t="shared" ca="1" si="366"/>
        <v>0.84626954762654383</v>
      </c>
      <c r="JA196" s="145">
        <f t="shared" ca="1" si="366"/>
        <v>0.66410638994714544</v>
      </c>
      <c r="JB196" s="145">
        <f t="shared" ca="1" si="366"/>
        <v>4.4403529415339704E-2</v>
      </c>
      <c r="JC196" s="145">
        <f t="shared" ca="1" si="366"/>
        <v>1.6696189239750903E-2</v>
      </c>
      <c r="JD196" s="145">
        <f t="shared" ca="1" si="366"/>
        <v>1.3306338388300041E-3</v>
      </c>
      <c r="JE196" s="145">
        <f t="shared" ca="1" si="366"/>
        <v>4.5934666454330424E-4</v>
      </c>
      <c r="JF196" s="145">
        <f t="shared" ca="1" si="366"/>
        <v>5.1712426978111575E-5</v>
      </c>
      <c r="JG196" s="145">
        <f t="shared" ca="1" si="366"/>
        <v>2.1759893212139059E-3</v>
      </c>
      <c r="JH196" s="145">
        <f t="shared" ca="1" si="366"/>
        <v>2.5188577881220028E-2</v>
      </c>
      <c r="JI196" s="145">
        <f t="shared" ca="1" si="366"/>
        <v>0.44126677640200013</v>
      </c>
      <c r="JJ196" s="145">
        <f t="shared" ca="1" si="366"/>
        <v>0.31207069617755623</v>
      </c>
      <c r="JK196" s="145">
        <f t="shared" ca="1" si="366"/>
        <v>0.99557761880733786</v>
      </c>
      <c r="JL196" s="145">
        <f t="shared" ca="1" si="366"/>
        <v>0.82969316046385688</v>
      </c>
      <c r="JM196" s="145">
        <f t="shared" ca="1" si="366"/>
        <v>0.65884465125629377</v>
      </c>
      <c r="JN196" s="145">
        <f t="shared" ca="1" si="366"/>
        <v>4.2588517035153504E-2</v>
      </c>
      <c r="JO196" s="145">
        <f t="shared" ca="1" si="366"/>
        <v>1.5980370862308167E-2</v>
      </c>
      <c r="JP196" s="145">
        <f t="shared" ca="1" si="366"/>
        <v>1.3765865607580764E-3</v>
      </c>
      <c r="JQ196" s="145">
        <f t="shared" ca="1" si="366"/>
        <v>4.5770619785455484E-4</v>
      </c>
      <c r="JR196" s="145">
        <f t="shared" ca="1" si="366"/>
        <v>5.1895997591612863E-5</v>
      </c>
      <c r="JS196" s="145">
        <f t="shared" ca="1" si="366"/>
        <v>2.1793026459395377E-3</v>
      </c>
      <c r="JT196" s="145">
        <f t="shared" ca="1" si="366"/>
        <v>2.596634407459255E-2</v>
      </c>
      <c r="JU196" s="145">
        <f t="shared" ca="1" si="366"/>
        <v>0.39953235743618848</v>
      </c>
      <c r="JV196" s="145">
        <f t="shared" ca="1" si="366"/>
        <v>0.31689752874065119</v>
      </c>
      <c r="JW196" s="145">
        <f t="shared" ca="1" si="366"/>
        <v>0.99648756985979836</v>
      </c>
      <c r="JX196" s="145">
        <f t="shared" ca="1" si="366"/>
        <v>0.81279187367264316</v>
      </c>
      <c r="JY196" s="145">
        <f t="shared" ca="1" si="366"/>
        <v>0.65355286741902874</v>
      </c>
      <c r="JZ196" s="145">
        <f t="shared" ca="1" si="366"/>
        <v>4.0686081109771059E-2</v>
      </c>
      <c r="KA196" s="145">
        <f t="shared" ca="1" si="367"/>
        <v>1.5329939817180817E-2</v>
      </c>
      <c r="KB196" s="145">
        <f t="shared" ca="1" si="367"/>
        <v>1.4255077143483731E-3</v>
      </c>
      <c r="KC196" s="145">
        <f t="shared" ca="1" si="367"/>
        <v>4.5609672128103064E-4</v>
      </c>
      <c r="KD196" s="145">
        <f t="shared" ca="1" si="367"/>
        <v>5.2080876139057181E-5</v>
      </c>
      <c r="KE196" s="145">
        <f t="shared" ca="1" si="367"/>
        <v>2.1825982813967666E-3</v>
      </c>
      <c r="KF196" s="145">
        <f t="shared" ca="1" si="367"/>
        <v>2.6771415418135713E-2</v>
      </c>
      <c r="KG196" s="145">
        <f t="shared" ca="1" si="367"/>
        <v>0.3586666442817173</v>
      </c>
      <c r="KH196" s="145">
        <f t="shared" ca="1" si="367"/>
        <v>0.32165814169309531</v>
      </c>
      <c r="KI196" s="145">
        <f t="shared" ca="1" si="367"/>
        <v>0.99736767944396776</v>
      </c>
      <c r="KJ196" s="145">
        <f t="shared" ca="1" si="367"/>
        <v>0.79555604059410789</v>
      </c>
      <c r="KK196" s="145">
        <f t="shared" ca="1" si="367"/>
        <v>0.6482307803565388</v>
      </c>
      <c r="KL196" s="145">
        <f t="shared" ca="1" si="367"/>
        <v>3.8689749381274993E-2</v>
      </c>
      <c r="KM196" s="145">
        <f t="shared" ca="1" si="367"/>
        <v>1.4736328099490669E-2</v>
      </c>
      <c r="KN196" s="145">
        <f t="shared" ca="1" si="367"/>
        <v>1.4776945297298089E-3</v>
      </c>
      <c r="KO196" s="145">
        <f t="shared" ca="1" si="367"/>
        <v>4.545173648866556E-4</v>
      </c>
      <c r="KP196" s="145">
        <f t="shared" ca="1" si="367"/>
        <v>5.2267076648893226E-5</v>
      </c>
      <c r="KQ196" s="145">
        <f t="shared" ca="1" si="367"/>
        <v>2.1858763688683697E-3</v>
      </c>
      <c r="KR196" s="145">
        <f t="shared" ca="1" si="367"/>
        <v>2.7605255512041852E-2</v>
      </c>
      <c r="KS196" s="145">
        <f t="shared" ca="1" si="367"/>
        <v>0.31864279302945864</v>
      </c>
      <c r="KT196" s="145">
        <f t="shared" ca="1" si="367"/>
        <v>0.32635388845737634</v>
      </c>
      <c r="KU196" s="145">
        <f t="shared" ca="1" si="367"/>
        <v>0.99821939183553698</v>
      </c>
      <c r="KV196" s="145">
        <f t="shared" ca="1" si="367"/>
        <v>0.77797562885759164</v>
      </c>
      <c r="KW196" s="145">
        <f t="shared" ca="1" si="367"/>
        <v>0.6428781290257729</v>
      </c>
      <c r="KX196" s="145">
        <f t="shared" ca="1" si="367"/>
        <v>3.6592394542674371E-2</v>
      </c>
      <c r="KY196" s="145">
        <f t="shared" ca="1" si="367"/>
        <v>1.419240199746629E-2</v>
      </c>
      <c r="KZ196" s="145">
        <f t="shared" ca="1" si="367"/>
        <v>1.5334852895795745E-3</v>
      </c>
      <c r="LA196" s="145">
        <f t="shared" ca="1" si="367"/>
        <v>4.5296729099394311E-4</v>
      </c>
      <c r="LB196" s="145">
        <f t="shared" ca="1" si="367"/>
        <v>5.2454613350908633E-5</v>
      </c>
      <c r="LC196" s="145">
        <f t="shared" ca="1" si="367"/>
        <v>2.1891370481365779E-3</v>
      </c>
      <c r="LD196" s="145">
        <f t="shared" ca="1" si="367"/>
        <v>2.8469434461227128E-2</v>
      </c>
      <c r="LE196" s="145">
        <f t="shared" ca="1" si="367"/>
        <v>0.2794350545003067</v>
      </c>
      <c r="LF196" s="145">
        <f t="shared" ca="1" si="367"/>
        <v>0.33098608582316014</v>
      </c>
      <c r="LG196" s="145">
        <f t="shared" ca="1" si="367"/>
        <v>0.99904405958931508</v>
      </c>
      <c r="LH196" s="145">
        <f t="shared" ca="1" si="367"/>
        <v>0.76004020090804558</v>
      </c>
      <c r="LI196" s="145">
        <f t="shared" ca="1" si="367"/>
        <v>0.63749464937675626</v>
      </c>
      <c r="LJ196" s="145">
        <f t="shared" ca="1" si="367"/>
        <v>3.4386149215795025E-2</v>
      </c>
      <c r="LK196" s="145">
        <f t="shared" ca="1" si="367"/>
        <v>1.3692174020591689E-2</v>
      </c>
      <c r="LL196" s="145">
        <f t="shared" ca="1" si="367"/>
        <v>1.5932666701752838E-3</v>
      </c>
      <c r="LM196" s="145">
        <f t="shared" ca="1" si="367"/>
        <v>4.5144569270248259E-4</v>
      </c>
      <c r="LN196" s="145">
        <f t="shared" ca="1" si="367"/>
        <v>5.2643500679855029E-5</v>
      </c>
      <c r="LO196" s="145">
        <f t="shared" ca="1" si="367"/>
        <v>2.192380457502913E-3</v>
      </c>
      <c r="LP196" s="145">
        <f t="shared" ca="1" si="367"/>
        <v>2.936563874264304E-2</v>
      </c>
      <c r="LQ196" s="145">
        <f t="shared" ca="1" si="367"/>
        <v>0.24101871900273675</v>
      </c>
      <c r="LR196" s="145">
        <f t="shared" ca="1" si="367"/>
        <v>0.3355560151784106</v>
      </c>
    </row>
    <row r="197" spans="2:330" hidden="1">
      <c r="B197" s="3"/>
      <c r="C197" s="22" t="str">
        <f t="shared" si="241"/>
        <v>GeoEl</v>
      </c>
      <c r="D197" s="145">
        <f t="shared" ca="1" si="360"/>
        <v>0</v>
      </c>
      <c r="E197" s="145">
        <f t="shared" ca="1" si="360"/>
        <v>0</v>
      </c>
      <c r="F197" s="145">
        <f t="shared" ca="1" si="360"/>
        <v>0</v>
      </c>
      <c r="G197" s="258">
        <f t="shared" ca="1" si="360"/>
        <v>0</v>
      </c>
      <c r="H197" s="145">
        <f t="shared" ref="H197:X197" ca="1" si="370">(H268-H292)/H$250</f>
        <v>0</v>
      </c>
      <c r="I197" s="258">
        <f t="shared" ca="1" si="370"/>
        <v>0</v>
      </c>
      <c r="J197" s="145">
        <f t="shared" ca="1" si="370"/>
        <v>0</v>
      </c>
      <c r="K197" s="145">
        <f t="shared" ca="1" si="370"/>
        <v>0</v>
      </c>
      <c r="L197" s="145">
        <f t="shared" ca="1" si="370"/>
        <v>0</v>
      </c>
      <c r="M197" s="145">
        <f t="shared" ca="1" si="370"/>
        <v>0</v>
      </c>
      <c r="N197" s="258">
        <f t="shared" ca="1" si="370"/>
        <v>0</v>
      </c>
      <c r="O197" s="145">
        <f t="shared" ca="1" si="370"/>
        <v>5.8440025782723077E-3</v>
      </c>
      <c r="P197" s="145">
        <f t="shared" ca="1" si="370"/>
        <v>1.168814411813646E-2</v>
      </c>
      <c r="Q197" s="145">
        <f t="shared" ca="1" si="370"/>
        <v>1.753242462454891E-2</v>
      </c>
      <c r="R197" s="145">
        <f t="shared" ca="1" si="370"/>
        <v>2.3376844102466671E-2</v>
      </c>
      <c r="S197" s="258">
        <f t="shared" ca="1" si="370"/>
        <v>2.9221402556846614E-2</v>
      </c>
      <c r="T197" s="145">
        <f t="shared" ca="1" si="370"/>
        <v>4.7301802970124596E-2</v>
      </c>
      <c r="U197" s="145">
        <f t="shared" ca="1" si="370"/>
        <v>4.7301802970124596E-2</v>
      </c>
      <c r="V197" s="145">
        <f t="shared" ca="1" si="370"/>
        <v>4.7301802970124596E-2</v>
      </c>
      <c r="W197" s="145">
        <f t="shared" ca="1" si="370"/>
        <v>4.7301802970124596E-2</v>
      </c>
      <c r="X197" s="258">
        <f t="shared" ca="1" si="370"/>
        <v>4.7301802970124596E-2</v>
      </c>
      <c r="Y197" s="145">
        <f t="shared" ca="1" si="362"/>
        <v>4.6493090638238602E-2</v>
      </c>
      <c r="Z197" s="145">
        <f t="shared" ca="1" si="362"/>
        <v>4.5684358866888423E-2</v>
      </c>
      <c r="AA197" s="145">
        <f t="shared" ca="1" si="362"/>
        <v>4.4875607655373365E-2</v>
      </c>
      <c r="AB197" s="145">
        <f t="shared" ca="1" si="362"/>
        <v>4.4066837002992666E-2</v>
      </c>
      <c r="AC197" s="258">
        <f t="shared" ca="1" si="362"/>
        <v>4.3258046909045486E-2</v>
      </c>
      <c r="AD197" s="3"/>
      <c r="AE197" s="145">
        <f t="shared" ref="AE197:CP197" ca="1" si="371">(AE268-AE292)/AE$250</f>
        <v>0</v>
      </c>
      <c r="AF197" s="145">
        <f t="shared" ca="1" si="371"/>
        <v>0</v>
      </c>
      <c r="AG197" s="145">
        <f t="shared" ca="1" si="371"/>
        <v>0</v>
      </c>
      <c r="AH197" s="145">
        <f t="shared" ca="1" si="371"/>
        <v>0</v>
      </c>
      <c r="AI197" s="145">
        <f t="shared" ca="1" si="371"/>
        <v>0</v>
      </c>
      <c r="AJ197" s="145">
        <f t="shared" ca="1" si="371"/>
        <v>0</v>
      </c>
      <c r="AK197" s="145">
        <f t="shared" ca="1" si="371"/>
        <v>0</v>
      </c>
      <c r="AL197" s="145">
        <f t="shared" ca="1" si="371"/>
        <v>0</v>
      </c>
      <c r="AM197" s="145">
        <f t="shared" ca="1" si="371"/>
        <v>0</v>
      </c>
      <c r="AN197" s="145">
        <f t="shared" ca="1" si="371"/>
        <v>0</v>
      </c>
      <c r="AO197" s="145">
        <f t="shared" ca="1" si="371"/>
        <v>0</v>
      </c>
      <c r="AP197" s="145">
        <f t="shared" ca="1" si="371"/>
        <v>0</v>
      </c>
      <c r="AQ197" s="145">
        <f t="shared" ca="1" si="371"/>
        <v>0</v>
      </c>
      <c r="AR197" s="145">
        <f t="shared" ca="1" si="371"/>
        <v>0</v>
      </c>
      <c r="AS197" s="145">
        <f t="shared" ca="1" si="371"/>
        <v>0</v>
      </c>
      <c r="AT197" s="145">
        <f t="shared" ca="1" si="371"/>
        <v>0</v>
      </c>
      <c r="AU197" s="145">
        <f t="shared" ca="1" si="371"/>
        <v>0</v>
      </c>
      <c r="AV197" s="145">
        <f t="shared" ca="1" si="371"/>
        <v>0</v>
      </c>
      <c r="AW197" s="145">
        <f t="shared" ca="1" si="371"/>
        <v>0</v>
      </c>
      <c r="AX197" s="145">
        <f t="shared" ca="1" si="371"/>
        <v>0</v>
      </c>
      <c r="AY197" s="145">
        <f t="shared" ca="1" si="371"/>
        <v>0</v>
      </c>
      <c r="AZ197" s="145">
        <f t="shared" ca="1" si="371"/>
        <v>0</v>
      </c>
      <c r="BA197" s="145">
        <f t="shared" ca="1" si="371"/>
        <v>0</v>
      </c>
      <c r="BB197" s="145">
        <f t="shared" ca="1" si="371"/>
        <v>0</v>
      </c>
      <c r="BC197" s="145">
        <f t="shared" ca="1" si="371"/>
        <v>0</v>
      </c>
      <c r="BD197" s="145">
        <f t="shared" ca="1" si="371"/>
        <v>0</v>
      </c>
      <c r="BE197" s="145">
        <f t="shared" ca="1" si="371"/>
        <v>0</v>
      </c>
      <c r="BF197" s="145">
        <f t="shared" ca="1" si="371"/>
        <v>0</v>
      </c>
      <c r="BG197" s="145">
        <f t="shared" ca="1" si="371"/>
        <v>0</v>
      </c>
      <c r="BH197" s="145">
        <f t="shared" ca="1" si="371"/>
        <v>0</v>
      </c>
      <c r="BI197" s="145">
        <f t="shared" ca="1" si="371"/>
        <v>0</v>
      </c>
      <c r="BJ197" s="145">
        <f t="shared" ca="1" si="371"/>
        <v>0</v>
      </c>
      <c r="BK197" s="145">
        <f t="shared" ca="1" si="371"/>
        <v>0</v>
      </c>
      <c r="BL197" s="145">
        <f t="shared" ca="1" si="371"/>
        <v>0</v>
      </c>
      <c r="BM197" s="145">
        <f t="shared" ca="1" si="371"/>
        <v>0</v>
      </c>
      <c r="BN197" s="145">
        <f t="shared" ca="1" si="371"/>
        <v>0</v>
      </c>
      <c r="BO197" s="145">
        <f t="shared" ca="1" si="371"/>
        <v>0</v>
      </c>
      <c r="BP197" s="145">
        <f t="shared" ca="1" si="371"/>
        <v>0</v>
      </c>
      <c r="BQ197" s="145">
        <f t="shared" ca="1" si="371"/>
        <v>0</v>
      </c>
      <c r="BR197" s="145">
        <f t="shared" ca="1" si="371"/>
        <v>0</v>
      </c>
      <c r="BS197" s="145">
        <f t="shared" ca="1" si="371"/>
        <v>0</v>
      </c>
      <c r="BT197" s="145">
        <f t="shared" ca="1" si="371"/>
        <v>0</v>
      </c>
      <c r="BU197" s="145">
        <f t="shared" ca="1" si="371"/>
        <v>0</v>
      </c>
      <c r="BV197" s="145">
        <f t="shared" ca="1" si="371"/>
        <v>0</v>
      </c>
      <c r="BW197" s="145">
        <f t="shared" ca="1" si="371"/>
        <v>0</v>
      </c>
      <c r="BX197" s="145">
        <f t="shared" ca="1" si="371"/>
        <v>0</v>
      </c>
      <c r="BY197" s="145">
        <f t="shared" ca="1" si="371"/>
        <v>0</v>
      </c>
      <c r="BZ197" s="145">
        <f t="shared" ca="1" si="371"/>
        <v>0</v>
      </c>
      <c r="CA197" s="145">
        <f t="shared" ca="1" si="371"/>
        <v>0</v>
      </c>
      <c r="CB197" s="145">
        <f t="shared" ca="1" si="371"/>
        <v>0</v>
      </c>
      <c r="CC197" s="145">
        <f t="shared" ca="1" si="371"/>
        <v>0</v>
      </c>
      <c r="CD197" s="145">
        <f t="shared" ca="1" si="371"/>
        <v>0</v>
      </c>
      <c r="CE197" s="145">
        <f t="shared" ca="1" si="371"/>
        <v>0</v>
      </c>
      <c r="CF197" s="145">
        <f t="shared" ca="1" si="371"/>
        <v>0</v>
      </c>
      <c r="CG197" s="145">
        <f t="shared" ca="1" si="371"/>
        <v>0</v>
      </c>
      <c r="CH197" s="145">
        <f t="shared" ca="1" si="371"/>
        <v>0</v>
      </c>
      <c r="CI197" s="145">
        <f t="shared" ca="1" si="371"/>
        <v>0</v>
      </c>
      <c r="CJ197" s="145">
        <f t="shared" ca="1" si="371"/>
        <v>0</v>
      </c>
      <c r="CK197" s="145">
        <f t="shared" ca="1" si="371"/>
        <v>0</v>
      </c>
      <c r="CL197" s="145">
        <f t="shared" ca="1" si="371"/>
        <v>0</v>
      </c>
      <c r="CM197" s="145">
        <f t="shared" ca="1" si="371"/>
        <v>0</v>
      </c>
      <c r="CN197" s="145">
        <f t="shared" ca="1" si="371"/>
        <v>0</v>
      </c>
      <c r="CO197" s="145">
        <f t="shared" ca="1" si="371"/>
        <v>0</v>
      </c>
      <c r="CP197" s="145">
        <f t="shared" ca="1" si="371"/>
        <v>0</v>
      </c>
      <c r="CQ197" s="145">
        <f t="shared" ca="1" si="364"/>
        <v>0</v>
      </c>
      <c r="CR197" s="145">
        <f t="shared" ca="1" si="364"/>
        <v>0</v>
      </c>
      <c r="CS197" s="145">
        <f t="shared" ca="1" si="364"/>
        <v>0</v>
      </c>
      <c r="CT197" s="145">
        <f t="shared" ca="1" si="364"/>
        <v>0</v>
      </c>
      <c r="CU197" s="145">
        <f t="shared" ca="1" si="364"/>
        <v>0</v>
      </c>
      <c r="CV197" s="145">
        <f t="shared" ca="1" si="364"/>
        <v>0</v>
      </c>
      <c r="CW197" s="145">
        <f t="shared" ca="1" si="364"/>
        <v>0</v>
      </c>
      <c r="CX197" s="145">
        <f t="shared" ca="1" si="364"/>
        <v>0</v>
      </c>
      <c r="CY197" s="145">
        <f t="shared" ca="1" si="364"/>
        <v>0</v>
      </c>
      <c r="CZ197" s="145">
        <f t="shared" ca="1" si="364"/>
        <v>0</v>
      </c>
      <c r="DA197" s="145">
        <f t="shared" ca="1" si="364"/>
        <v>0</v>
      </c>
      <c r="DB197" s="145">
        <f t="shared" ca="1" si="364"/>
        <v>0</v>
      </c>
      <c r="DC197" s="145">
        <f t="shared" ca="1" si="364"/>
        <v>0</v>
      </c>
      <c r="DD197" s="145">
        <f t="shared" ca="1" si="364"/>
        <v>0</v>
      </c>
      <c r="DE197" s="145">
        <f t="shared" ca="1" si="364"/>
        <v>0</v>
      </c>
      <c r="DF197" s="145">
        <f t="shared" ca="1" si="364"/>
        <v>0</v>
      </c>
      <c r="DG197" s="145">
        <f t="shared" ca="1" si="364"/>
        <v>0</v>
      </c>
      <c r="DH197" s="145">
        <f t="shared" ca="1" si="364"/>
        <v>0</v>
      </c>
      <c r="DI197" s="145">
        <f t="shared" ca="1" si="364"/>
        <v>0</v>
      </c>
      <c r="DJ197" s="145">
        <f t="shared" ca="1" si="364"/>
        <v>0</v>
      </c>
      <c r="DK197" s="145">
        <f t="shared" ca="1" si="364"/>
        <v>0</v>
      </c>
      <c r="DL197" s="145">
        <f t="shared" ca="1" si="364"/>
        <v>0</v>
      </c>
      <c r="DM197" s="145">
        <f t="shared" ca="1" si="364"/>
        <v>0</v>
      </c>
      <c r="DN197" s="145">
        <f t="shared" ca="1" si="364"/>
        <v>0</v>
      </c>
      <c r="DO197" s="145">
        <f t="shared" ca="1" si="364"/>
        <v>0</v>
      </c>
      <c r="DP197" s="145">
        <f t="shared" ca="1" si="364"/>
        <v>0</v>
      </c>
      <c r="DQ197" s="145">
        <f t="shared" ca="1" si="364"/>
        <v>0</v>
      </c>
      <c r="DR197" s="145">
        <f t="shared" ca="1" si="364"/>
        <v>0</v>
      </c>
      <c r="DS197" s="145">
        <f t="shared" ca="1" si="364"/>
        <v>0</v>
      </c>
      <c r="DT197" s="145">
        <f t="shared" ca="1" si="364"/>
        <v>0</v>
      </c>
      <c r="DU197" s="145">
        <f t="shared" ca="1" si="364"/>
        <v>0</v>
      </c>
      <c r="DV197" s="145">
        <f t="shared" ca="1" si="364"/>
        <v>0</v>
      </c>
      <c r="DW197" s="145">
        <f t="shared" ca="1" si="364"/>
        <v>0</v>
      </c>
      <c r="DX197" s="145">
        <f t="shared" ca="1" si="364"/>
        <v>0</v>
      </c>
      <c r="DY197" s="145">
        <f t="shared" ca="1" si="364"/>
        <v>0</v>
      </c>
      <c r="DZ197" s="145">
        <f t="shared" ca="1" si="364"/>
        <v>0</v>
      </c>
      <c r="EA197" s="145">
        <f t="shared" ca="1" si="364"/>
        <v>0</v>
      </c>
      <c r="EB197" s="145">
        <f t="shared" ca="1" si="364"/>
        <v>0</v>
      </c>
      <c r="EC197" s="145">
        <f t="shared" ca="1" si="364"/>
        <v>0</v>
      </c>
      <c r="ED197" s="145">
        <f t="shared" ca="1" si="364"/>
        <v>0</v>
      </c>
      <c r="EE197" s="145">
        <f t="shared" ca="1" si="364"/>
        <v>0</v>
      </c>
      <c r="EF197" s="145">
        <f t="shared" ca="1" si="364"/>
        <v>0</v>
      </c>
      <c r="EG197" s="145">
        <f t="shared" ca="1" si="364"/>
        <v>0</v>
      </c>
      <c r="EH197" s="145">
        <f t="shared" ca="1" si="364"/>
        <v>0</v>
      </c>
      <c r="EI197" s="145">
        <f t="shared" ca="1" si="364"/>
        <v>0</v>
      </c>
      <c r="EJ197" s="145">
        <f t="shared" ca="1" si="364"/>
        <v>0</v>
      </c>
      <c r="EK197" s="145">
        <f t="shared" ca="1" si="364"/>
        <v>0</v>
      </c>
      <c r="EL197" s="145">
        <f t="shared" ca="1" si="364"/>
        <v>0</v>
      </c>
      <c r="EM197" s="145">
        <f t="shared" ca="1" si="364"/>
        <v>0</v>
      </c>
      <c r="EN197" s="145">
        <f t="shared" ca="1" si="364"/>
        <v>0</v>
      </c>
      <c r="EO197" s="145">
        <f t="shared" ca="1" si="364"/>
        <v>0</v>
      </c>
      <c r="EP197" s="145">
        <f t="shared" ca="1" si="364"/>
        <v>0</v>
      </c>
      <c r="EQ197" s="145">
        <f t="shared" ca="1" si="364"/>
        <v>0</v>
      </c>
      <c r="ER197" s="145">
        <f t="shared" ca="1" si="364"/>
        <v>0</v>
      </c>
      <c r="ES197" s="145">
        <f t="shared" ca="1" si="364"/>
        <v>0</v>
      </c>
      <c r="ET197" s="145">
        <f t="shared" ca="1" si="364"/>
        <v>0</v>
      </c>
      <c r="EU197" s="145">
        <f t="shared" ca="1" si="364"/>
        <v>0</v>
      </c>
      <c r="EV197" s="145">
        <f t="shared" ca="1" si="364"/>
        <v>1.7701003240606279E-3</v>
      </c>
      <c r="EW197" s="145">
        <f t="shared" ca="1" si="364"/>
        <v>8.8775948260642421E-3</v>
      </c>
      <c r="EX197" s="145">
        <f t="shared" ca="1" si="364"/>
        <v>1.2269991044571871E-2</v>
      </c>
      <c r="EY197" s="145">
        <f t="shared" ca="1" si="364"/>
        <v>9.3392374222701358E-3</v>
      </c>
      <c r="EZ197" s="145">
        <f t="shared" ca="1" si="364"/>
        <v>-1.0221732711431666E-3</v>
      </c>
      <c r="FA197" s="145">
        <f t="shared" ca="1" si="364"/>
        <v>-5.6976023960140128E-3</v>
      </c>
      <c r="FB197" s="145">
        <f t="shared" ca="1" si="364"/>
        <v>0</v>
      </c>
      <c r="FC197" s="145">
        <f t="shared" ca="1" si="365"/>
        <v>1.1718567616467796E-2</v>
      </c>
      <c r="FD197" s="145">
        <f t="shared" ca="1" si="365"/>
        <v>1.2776156752981025E-2</v>
      </c>
      <c r="FE197" s="145">
        <f t="shared" ca="1" si="365"/>
        <v>1.3899090552039315E-2</v>
      </c>
      <c r="FF197" s="145">
        <f t="shared" ca="1" si="365"/>
        <v>6.3733571217733445E-3</v>
      </c>
      <c r="FG197" s="145">
        <f t="shared" ca="1" si="365"/>
        <v>0</v>
      </c>
      <c r="FH197" s="145">
        <f t="shared" ca="1" si="365"/>
        <v>3.5213438106167345E-3</v>
      </c>
      <c r="FI197" s="145">
        <f t="shared" ca="1" si="365"/>
        <v>1.7510360474167676E-2</v>
      </c>
      <c r="FJ197" s="145">
        <f t="shared" ca="1" si="365"/>
        <v>2.48376307730215E-2</v>
      </c>
      <c r="FK197" s="145">
        <f t="shared" ca="1" si="365"/>
        <v>1.8840310237581953E-2</v>
      </c>
      <c r="FL197" s="145">
        <f t="shared" ca="1" si="365"/>
        <v>-2.046409332015795E-3</v>
      </c>
      <c r="FM197" s="145">
        <f t="shared" ca="1" si="365"/>
        <v>-1.0947691031504237E-2</v>
      </c>
      <c r="FN197" s="145">
        <f t="shared" ca="1" si="365"/>
        <v>0</v>
      </c>
      <c r="FO197" s="145">
        <f t="shared" ca="1" si="365"/>
        <v>2.3333976670103489E-2</v>
      </c>
      <c r="FP197" s="145">
        <f t="shared" ca="1" si="365"/>
        <v>2.5643594139811439E-2</v>
      </c>
      <c r="FQ197" s="145">
        <f t="shared" ca="1" si="365"/>
        <v>2.762526765967166E-2</v>
      </c>
      <c r="FR197" s="145">
        <f t="shared" ca="1" si="365"/>
        <v>1.2777044984440175E-2</v>
      </c>
      <c r="FS197" s="145">
        <f t="shared" ca="1" si="365"/>
        <v>0</v>
      </c>
      <c r="FT197" s="145">
        <f t="shared" ca="1" si="365"/>
        <v>5.2540301853588062E-3</v>
      </c>
      <c r="FU197" s="145">
        <f t="shared" ca="1" si="365"/>
        <v>2.5908287154922761E-2</v>
      </c>
      <c r="FV197" s="145">
        <f t="shared" ca="1" si="365"/>
        <v>3.7713882825382711E-2</v>
      </c>
      <c r="FW197" s="145">
        <f t="shared" ca="1" si="365"/>
        <v>2.8507461769003362E-2</v>
      </c>
      <c r="FX197" s="145">
        <f t="shared" ca="1" si="365"/>
        <v>-3.0727144331226842E-3</v>
      </c>
      <c r="FY197" s="145">
        <f t="shared" ca="1" si="365"/>
        <v>-1.5800997982463896E-2</v>
      </c>
      <c r="FZ197" s="145">
        <f t="shared" ca="1" si="365"/>
        <v>0</v>
      </c>
      <c r="GA197" s="145">
        <f t="shared" ca="1" si="365"/>
        <v>3.4847583349046973E-2</v>
      </c>
      <c r="GB197" s="145">
        <f t="shared" ca="1" si="365"/>
        <v>3.8603293914156282E-2</v>
      </c>
      <c r="GC197" s="145">
        <f t="shared" ca="1" si="365"/>
        <v>4.1181738104012336E-2</v>
      </c>
      <c r="GD197" s="145">
        <f t="shared" ca="1" si="365"/>
        <v>1.9211280619952042E-2</v>
      </c>
      <c r="GE197" s="145">
        <f t="shared" ca="1" si="365"/>
        <v>0</v>
      </c>
      <c r="GF197" s="145">
        <f t="shared" ca="1" si="365"/>
        <v>6.9684528553476148E-3</v>
      </c>
      <c r="GG197" s="145">
        <f t="shared" ca="1" si="365"/>
        <v>3.4080828840974318E-2</v>
      </c>
      <c r="GH197" s="145">
        <f t="shared" ca="1" si="365"/>
        <v>5.0910255983639546E-2</v>
      </c>
      <c r="GI197" s="145">
        <f t="shared" ca="1" si="365"/>
        <v>3.8345084994123896E-2</v>
      </c>
      <c r="GJ197" s="145">
        <f t="shared" ca="1" si="365"/>
        <v>-4.101094850247216E-3</v>
      </c>
      <c r="GK197" s="145">
        <f t="shared" ca="1" si="365"/>
        <v>-2.0300866269405905E-2</v>
      </c>
      <c r="GL197" s="145">
        <f t="shared" ca="1" si="365"/>
        <v>0</v>
      </c>
      <c r="GM197" s="145">
        <f t="shared" ca="1" si="365"/>
        <v>4.6260720172742562E-2</v>
      </c>
      <c r="GN197" s="145">
        <f t="shared" ca="1" si="365"/>
        <v>5.1656251959120929E-2</v>
      </c>
      <c r="GO197" s="145">
        <f t="shared" ca="1" si="365"/>
        <v>5.4571629857846783E-2</v>
      </c>
      <c r="GP197" s="145">
        <f t="shared" ca="1" si="365"/>
        <v>2.5676283135844198E-2</v>
      </c>
      <c r="GQ197" s="145">
        <f t="shared" ca="1" si="365"/>
        <v>0</v>
      </c>
      <c r="GR197" s="145">
        <f t="shared" ca="1" si="365"/>
        <v>8.6648990746488377E-3</v>
      </c>
      <c r="GS197" s="145">
        <f t="shared" ca="1" si="365"/>
        <v>4.2036938769703963E-2</v>
      </c>
      <c r="GT197" s="145">
        <f t="shared" ca="1" si="365"/>
        <v>6.4438838480629868E-2</v>
      </c>
      <c r="GU197" s="145">
        <f t="shared" ca="1" si="365"/>
        <v>4.8357729201307931E-2</v>
      </c>
      <c r="GV197" s="145">
        <f t="shared" ca="1" si="365"/>
        <v>-5.1315568845793505E-3</v>
      </c>
      <c r="GW197" s="145">
        <f t="shared" ca="1" si="365"/>
        <v>-2.4484547851523337E-2</v>
      </c>
      <c r="GX197" s="145">
        <f t="shared" ca="1" si="365"/>
        <v>0</v>
      </c>
      <c r="GY197" s="145">
        <f t="shared" ca="1" si="365"/>
        <v>5.7574696506039261E-2</v>
      </c>
      <c r="GZ197" s="145">
        <f t="shared" ca="1" si="365"/>
        <v>6.4803478542358142E-2</v>
      </c>
      <c r="HA197" s="145">
        <f t="shared" ca="1" si="365"/>
        <v>6.7797994491790164E-2</v>
      </c>
      <c r="HB197" s="145">
        <f t="shared" ca="1" si="365"/>
        <v>3.2172273740106089E-2</v>
      </c>
      <c r="HC197" s="145">
        <f t="shared" ca="1" si="365"/>
        <v>0</v>
      </c>
      <c r="HD197" s="145">
        <f t="shared" ca="1" si="365"/>
        <v>0</v>
      </c>
      <c r="HE197" s="145">
        <f t="shared" ca="1" si="365"/>
        <v>4.776892344778462E-2</v>
      </c>
      <c r="HF197" s="145">
        <f t="shared" ca="1" si="365"/>
        <v>-1.2488709407406031E-2</v>
      </c>
      <c r="HG197" s="145">
        <f t="shared" ca="1" si="365"/>
        <v>1.6463600098181319E-2</v>
      </c>
      <c r="HH197" s="145">
        <f t="shared" ca="1" si="365"/>
        <v>1.6343711178063287E-2</v>
      </c>
      <c r="HI197" s="145">
        <f t="shared" ca="1" si="365"/>
        <v>5.4998727646937549E-2</v>
      </c>
      <c r="HJ197" s="145">
        <f t="shared" ca="1" si="365"/>
        <v>0</v>
      </c>
      <c r="HK197" s="145">
        <f t="shared" ca="1" si="365"/>
        <v>0.10489870585724956</v>
      </c>
      <c r="HL197" s="145">
        <f t="shared" ca="1" si="365"/>
        <v>8.4474840782116867E-2</v>
      </c>
      <c r="HM197" s="145">
        <f t="shared" ca="1" si="365"/>
        <v>6.771254782513024E-2</v>
      </c>
      <c r="HN197" s="145">
        <f t="shared" ca="1" si="365"/>
        <v>0.18922488796980438</v>
      </c>
      <c r="HO197" s="145">
        <f t="shared" ca="1" si="366"/>
        <v>0</v>
      </c>
      <c r="HP197" s="145">
        <f t="shared" ca="1" si="366"/>
        <v>0</v>
      </c>
      <c r="HQ197" s="145">
        <f t="shared" ca="1" si="366"/>
        <v>4.776892344778462E-2</v>
      </c>
      <c r="HR197" s="145">
        <f t="shared" ca="1" si="366"/>
        <v>-1.2488709407406031E-2</v>
      </c>
      <c r="HS197" s="145">
        <f t="shared" ca="1" si="366"/>
        <v>1.6463600098181319E-2</v>
      </c>
      <c r="HT197" s="145">
        <f t="shared" ca="1" si="366"/>
        <v>1.6343711178063287E-2</v>
      </c>
      <c r="HU197" s="145">
        <f t="shared" ca="1" si="366"/>
        <v>5.4998727646937549E-2</v>
      </c>
      <c r="HV197" s="145">
        <f t="shared" ca="1" si="366"/>
        <v>0</v>
      </c>
      <c r="HW197" s="145">
        <f t="shared" ca="1" si="366"/>
        <v>0.10489870585724956</v>
      </c>
      <c r="HX197" s="145">
        <f t="shared" ca="1" si="366"/>
        <v>8.4474840782116867E-2</v>
      </c>
      <c r="HY197" s="145">
        <f t="shared" ca="1" si="366"/>
        <v>6.771254782513024E-2</v>
      </c>
      <c r="HZ197" s="145">
        <f t="shared" ca="1" si="366"/>
        <v>0.18922488796980438</v>
      </c>
      <c r="IA197" s="145">
        <f t="shared" ca="1" si="366"/>
        <v>0</v>
      </c>
      <c r="IB197" s="145">
        <f t="shared" ca="1" si="366"/>
        <v>0</v>
      </c>
      <c r="IC197" s="145">
        <f t="shared" ca="1" si="366"/>
        <v>4.776892344778462E-2</v>
      </c>
      <c r="ID197" s="145">
        <f t="shared" ca="1" si="366"/>
        <v>-1.2488709407406031E-2</v>
      </c>
      <c r="IE197" s="145">
        <f t="shared" ca="1" si="366"/>
        <v>1.6463600098181319E-2</v>
      </c>
      <c r="IF197" s="145">
        <f t="shared" ca="1" si="366"/>
        <v>1.6343711178063287E-2</v>
      </c>
      <c r="IG197" s="145">
        <f t="shared" ca="1" si="366"/>
        <v>5.4998727646937549E-2</v>
      </c>
      <c r="IH197" s="145">
        <f t="shared" ca="1" si="366"/>
        <v>0</v>
      </c>
      <c r="II197" s="145">
        <f t="shared" ca="1" si="366"/>
        <v>0.10489870585724956</v>
      </c>
      <c r="IJ197" s="145">
        <f t="shared" ca="1" si="366"/>
        <v>8.4474840782116867E-2</v>
      </c>
      <c r="IK197" s="145">
        <f t="shared" ca="1" si="366"/>
        <v>6.771254782513024E-2</v>
      </c>
      <c r="IL197" s="145">
        <f t="shared" ca="1" si="366"/>
        <v>0.18922488796980438</v>
      </c>
      <c r="IM197" s="145">
        <f t="shared" ca="1" si="366"/>
        <v>0</v>
      </c>
      <c r="IN197" s="145">
        <f t="shared" ca="1" si="366"/>
        <v>0</v>
      </c>
      <c r="IO197" s="145">
        <f t="shared" ca="1" si="366"/>
        <v>4.776892344778462E-2</v>
      </c>
      <c r="IP197" s="145">
        <f t="shared" ca="1" si="366"/>
        <v>-1.2488709407406031E-2</v>
      </c>
      <c r="IQ197" s="145">
        <f t="shared" ca="1" si="366"/>
        <v>1.6463600098181319E-2</v>
      </c>
      <c r="IR197" s="145">
        <f t="shared" ca="1" si="366"/>
        <v>1.6343711178063287E-2</v>
      </c>
      <c r="IS197" s="145">
        <f t="shared" ca="1" si="366"/>
        <v>5.4998727646937549E-2</v>
      </c>
      <c r="IT197" s="145">
        <f t="shared" ca="1" si="366"/>
        <v>0</v>
      </c>
      <c r="IU197" s="145">
        <f t="shared" ca="1" si="366"/>
        <v>0.10489870585724956</v>
      </c>
      <c r="IV197" s="145">
        <f t="shared" ca="1" si="366"/>
        <v>8.4474840782116867E-2</v>
      </c>
      <c r="IW197" s="145">
        <f t="shared" ca="1" si="366"/>
        <v>6.771254782513024E-2</v>
      </c>
      <c r="IX197" s="145">
        <f t="shared" ca="1" si="366"/>
        <v>0.18922488796980438</v>
      </c>
      <c r="IY197" s="145">
        <f t="shared" ca="1" si="366"/>
        <v>0</v>
      </c>
      <c r="IZ197" s="145">
        <f t="shared" ca="1" si="366"/>
        <v>0</v>
      </c>
      <c r="JA197" s="145">
        <f t="shared" ca="1" si="366"/>
        <v>4.776892344778462E-2</v>
      </c>
      <c r="JB197" s="145">
        <f t="shared" ca="1" si="366"/>
        <v>-1.2488709407406031E-2</v>
      </c>
      <c r="JC197" s="145">
        <f t="shared" ca="1" si="366"/>
        <v>1.6463600098181319E-2</v>
      </c>
      <c r="JD197" s="145">
        <f t="shared" ca="1" si="366"/>
        <v>1.6343711178063287E-2</v>
      </c>
      <c r="JE197" s="145">
        <f t="shared" ca="1" si="366"/>
        <v>5.4998727646937549E-2</v>
      </c>
      <c r="JF197" s="145">
        <f t="shared" ca="1" si="366"/>
        <v>0</v>
      </c>
      <c r="JG197" s="145">
        <f t="shared" ca="1" si="366"/>
        <v>0.10489870585724956</v>
      </c>
      <c r="JH197" s="145">
        <f t="shared" ca="1" si="366"/>
        <v>8.4474840782116867E-2</v>
      </c>
      <c r="JI197" s="145">
        <f t="shared" ca="1" si="366"/>
        <v>6.771254782513024E-2</v>
      </c>
      <c r="JJ197" s="145">
        <f t="shared" ca="1" si="366"/>
        <v>0.18922488796980438</v>
      </c>
      <c r="JK197" s="145">
        <f t="shared" ca="1" si="366"/>
        <v>0</v>
      </c>
      <c r="JL197" s="145">
        <f t="shared" ca="1" si="366"/>
        <v>0</v>
      </c>
      <c r="JM197" s="145">
        <f t="shared" ca="1" si="366"/>
        <v>4.0371793645269168E-2</v>
      </c>
      <c r="JN197" s="145">
        <f t="shared" ca="1" si="366"/>
        <v>-1.0156758481402739E-2</v>
      </c>
      <c r="JO197" s="145">
        <f t="shared" ca="1" si="366"/>
        <v>2.0131194736263461E-2</v>
      </c>
      <c r="JP197" s="145">
        <f t="shared" ca="1" si="366"/>
        <v>1.4954589899483634E-2</v>
      </c>
      <c r="JQ197" s="145">
        <f t="shared" ca="1" si="366"/>
        <v>4.962020812551339E-2</v>
      </c>
      <c r="JR197" s="145">
        <f t="shared" ca="1" si="366"/>
        <v>6.2370991775688011E-4</v>
      </c>
      <c r="JS197" s="145">
        <f t="shared" ca="1" si="366"/>
        <v>0.13120890778436492</v>
      </c>
      <c r="JT197" s="145">
        <f t="shared" ca="1" si="366"/>
        <v>7.9268762435003762E-2</v>
      </c>
      <c r="JU197" s="145">
        <f t="shared" ca="1" si="366"/>
        <v>5.7176511994387662E-2</v>
      </c>
      <c r="JV197" s="145">
        <f t="shared" ca="1" si="366"/>
        <v>0.17772509734341418</v>
      </c>
      <c r="JW197" s="145">
        <f t="shared" ca="1" si="366"/>
        <v>0</v>
      </c>
      <c r="JX197" s="145">
        <f t="shared" ca="1" si="366"/>
        <v>0</v>
      </c>
      <c r="JY197" s="145">
        <f t="shared" ca="1" si="366"/>
        <v>3.2932425362085932E-2</v>
      </c>
      <c r="JZ197" s="145">
        <f t="shared" ca="1" si="366"/>
        <v>-7.712484675731982E-3</v>
      </c>
      <c r="KA197" s="145">
        <f t="shared" ca="1" si="367"/>
        <v>2.3463768317390617E-2</v>
      </c>
      <c r="KB197" s="145">
        <f t="shared" ca="1" si="367"/>
        <v>1.3475734837724485E-2</v>
      </c>
      <c r="KC197" s="145">
        <f t="shared" ca="1" si="367"/>
        <v>4.4343294409833062E-2</v>
      </c>
      <c r="KD197" s="145">
        <f t="shared" ca="1" si="367"/>
        <v>1.2518637459875092E-3</v>
      </c>
      <c r="KE197" s="145">
        <f t="shared" ca="1" si="367"/>
        <v>0.15737864408792807</v>
      </c>
      <c r="KF197" s="145">
        <f t="shared" ca="1" si="367"/>
        <v>7.3879913542862247E-2</v>
      </c>
      <c r="KG197" s="145">
        <f t="shared" ca="1" si="367"/>
        <v>4.6859784729127663E-2</v>
      </c>
      <c r="KH197" s="145">
        <f t="shared" ca="1" si="367"/>
        <v>0.16638307304677741</v>
      </c>
      <c r="KI197" s="145">
        <f t="shared" ca="1" si="367"/>
        <v>0</v>
      </c>
      <c r="KJ197" s="145">
        <f t="shared" ca="1" si="367"/>
        <v>0</v>
      </c>
      <c r="KK197" s="145">
        <f t="shared" ca="1" si="367"/>
        <v>2.5450455782339648E-2</v>
      </c>
      <c r="KL197" s="145">
        <f t="shared" ca="1" si="367"/>
        <v>-5.147572351333095E-3</v>
      </c>
      <c r="KM197" s="145">
        <f t="shared" ca="1" si="367"/>
        <v>2.6505220201708903E-2</v>
      </c>
      <c r="KN197" s="145">
        <f t="shared" ca="1" si="367"/>
        <v>1.1898160916834072E-2</v>
      </c>
      <c r="KO197" s="145">
        <f t="shared" ca="1" si="367"/>
        <v>3.9165134282173726E-2</v>
      </c>
      <c r="KP197" s="145">
        <f t="shared" ca="1" si="367"/>
        <v>1.8845091485441808E-3</v>
      </c>
      <c r="KQ197" s="145">
        <f t="shared" ca="1" si="367"/>
        <v>0.18340903665570862</v>
      </c>
      <c r="KR197" s="145">
        <f t="shared" ca="1" si="367"/>
        <v>6.8298497308999784E-2</v>
      </c>
      <c r="KS197" s="145">
        <f t="shared" ca="1" si="367"/>
        <v>3.675558916757999E-2</v>
      </c>
      <c r="KT197" s="145">
        <f t="shared" ca="1" si="367"/>
        <v>0.15519559058952218</v>
      </c>
      <c r="KU197" s="145">
        <f t="shared" ca="1" si="367"/>
        <v>0</v>
      </c>
      <c r="KV197" s="145">
        <f t="shared" ca="1" si="367"/>
        <v>0</v>
      </c>
      <c r="KW197" s="145">
        <f t="shared" ca="1" si="367"/>
        <v>1.7925517922897208E-2</v>
      </c>
      <c r="KX197" s="145">
        <f t="shared" ca="1" si="367"/>
        <v>-2.4528642537880833E-3</v>
      </c>
      <c r="KY197" s="145">
        <f t="shared" ca="1" si="367"/>
        <v>2.9292100949901059E-2</v>
      </c>
      <c r="KZ197" s="145">
        <f t="shared" ca="1" si="367"/>
        <v>1.0211642068685229E-2</v>
      </c>
      <c r="LA197" s="145">
        <f t="shared" ca="1" si="367"/>
        <v>3.408298128950317E-2</v>
      </c>
      <c r="LB197" s="145">
        <f t="shared" ca="1" si="367"/>
        <v>2.5216944733596658E-3</v>
      </c>
      <c r="LC197" s="145">
        <f t="shared" ca="1" si="367"/>
        <v>0.20930119545996206</v>
      </c>
      <c r="LD197" s="145">
        <f t="shared" ca="1" si="367"/>
        <v>6.2514004033616649E-2</v>
      </c>
      <c r="LE197" s="145">
        <f t="shared" ca="1" si="367"/>
        <v>2.6857424817336498E-2</v>
      </c>
      <c r="LF197" s="145">
        <f t="shared" ca="1" si="367"/>
        <v>0.14415951275787492</v>
      </c>
      <c r="LG197" s="145">
        <f t="shared" ca="1" si="367"/>
        <v>0</v>
      </c>
      <c r="LH197" s="145">
        <f t="shared" ca="1" si="367"/>
        <v>0</v>
      </c>
      <c r="LI197" s="145">
        <f t="shared" ca="1" si="367"/>
        <v>1.0357240573385208E-2</v>
      </c>
      <c r="LJ197" s="145">
        <f t="shared" ca="1" si="367"/>
        <v>3.8174772416348486E-4</v>
      </c>
      <c r="LK197" s="145">
        <f t="shared" ca="1" si="367"/>
        <v>3.1855088299230977E-2</v>
      </c>
      <c r="LL197" s="145">
        <f t="shared" ca="1" si="367"/>
        <v>8.4044893176829106E-3</v>
      </c>
      <c r="LM197" s="145">
        <f t="shared" ca="1" si="367"/>
        <v>2.9094189886109616E-2</v>
      </c>
      <c r="LN197" s="145">
        <f t="shared" ca="1" si="367"/>
        <v>3.1634687647639644E-3</v>
      </c>
      <c r="LO197" s="145">
        <f t="shared" ca="1" si="367"/>
        <v>0.23505621871520041</v>
      </c>
      <c r="LP197" s="145">
        <f t="shared" ca="1" si="367"/>
        <v>5.6515145065683343E-2</v>
      </c>
      <c r="LQ197" s="145">
        <f t="shared" ca="1" si="367"/>
        <v>1.7159053609154387E-2</v>
      </c>
      <c r="LR197" s="145">
        <f t="shared" ca="1" si="367"/>
        <v>0.13327178668165379</v>
      </c>
    </row>
    <row r="198" spans="2:330" hidden="1">
      <c r="B198" s="3"/>
      <c r="C198" s="22" t="str">
        <f t="shared" si="241"/>
        <v>GeoVa</v>
      </c>
      <c r="D198" s="145">
        <f t="shared" ca="1" si="360"/>
        <v>7.9680839276173969E-3</v>
      </c>
      <c r="E198" s="145">
        <f t="shared" ca="1" si="360"/>
        <v>7.9680839276173969E-3</v>
      </c>
      <c r="F198" s="145">
        <f t="shared" ca="1" si="360"/>
        <v>7.9680839276173969E-3</v>
      </c>
      <c r="G198" s="258">
        <f t="shared" ca="1" si="360"/>
        <v>7.9680839276173969E-3</v>
      </c>
      <c r="H198" s="145">
        <f t="shared" ref="H198:X198" ca="1" si="372">(H269-H293)/H$250</f>
        <v>7.9680839276173969E-3</v>
      </c>
      <c r="I198" s="258">
        <f t="shared" ca="1" si="372"/>
        <v>4.872894344792743E-3</v>
      </c>
      <c r="J198" s="145">
        <f t="shared" ca="1" si="372"/>
        <v>5.6181526150954827E-3</v>
      </c>
      <c r="K198" s="145">
        <f t="shared" ca="1" si="372"/>
        <v>6.3634091943689537E-3</v>
      </c>
      <c r="L198" s="145">
        <f t="shared" ca="1" si="372"/>
        <v>7.1086640826189098E-3</v>
      </c>
      <c r="M198" s="145">
        <f t="shared" ca="1" si="372"/>
        <v>7.8539172798511789E-3</v>
      </c>
      <c r="N198" s="258">
        <f t="shared" ca="1" si="372"/>
        <v>8.599168786071568E-3</v>
      </c>
      <c r="O198" s="145">
        <f t="shared" ca="1" si="372"/>
        <v>9.0980273706557507E-3</v>
      </c>
      <c r="P198" s="145">
        <f t="shared" ca="1" si="372"/>
        <v>9.5968978173468257E-3</v>
      </c>
      <c r="Q198" s="145">
        <f t="shared" ca="1" si="372"/>
        <v>1.009578012656785E-2</v>
      </c>
      <c r="R198" s="145">
        <f t="shared" ca="1" si="372"/>
        <v>1.0594674298741993E-2</v>
      </c>
      <c r="S198" s="258">
        <f t="shared" ca="1" si="372"/>
        <v>1.109358033429233E-2</v>
      </c>
      <c r="T198" s="145">
        <f t="shared" ca="1" si="372"/>
        <v>1.0090684499332862E-2</v>
      </c>
      <c r="U198" s="145">
        <f t="shared" ca="1" si="372"/>
        <v>1.0090684499332862E-2</v>
      </c>
      <c r="V198" s="145">
        <f t="shared" ca="1" si="372"/>
        <v>1.0090684499332862E-2</v>
      </c>
      <c r="W198" s="145">
        <f t="shared" ca="1" si="372"/>
        <v>1.0090684499332862E-2</v>
      </c>
      <c r="X198" s="258">
        <f t="shared" ca="1" si="372"/>
        <v>1.0090684499332862E-2</v>
      </c>
      <c r="Y198" s="145">
        <f t="shared" ca="1" si="362"/>
        <v>1.0176807886294548E-2</v>
      </c>
      <c r="Z198" s="145">
        <f t="shared" ca="1" si="362"/>
        <v>1.0262933343451464E-2</v>
      </c>
      <c r="AA198" s="145">
        <f t="shared" ca="1" si="362"/>
        <v>1.0349060870878298E-2</v>
      </c>
      <c r="AB198" s="145">
        <f t="shared" ca="1" si="362"/>
        <v>1.0435190468649769E-2</v>
      </c>
      <c r="AC198" s="258">
        <f t="shared" ca="1" si="362"/>
        <v>1.0521322136840488E-2</v>
      </c>
      <c r="AD198" s="3"/>
      <c r="AE198" s="145">
        <f t="shared" ref="AE198:CP198" ca="1" si="373">(AE269-AE293)/AE$250</f>
        <v>0</v>
      </c>
      <c r="AF198" s="145">
        <f t="shared" ca="1" si="373"/>
        <v>0</v>
      </c>
      <c r="AG198" s="145">
        <f t="shared" ca="1" si="373"/>
        <v>0</v>
      </c>
      <c r="AH198" s="145">
        <f t="shared" ca="1" si="373"/>
        <v>0</v>
      </c>
      <c r="AI198" s="145">
        <f t="shared" ca="1" si="373"/>
        <v>1.9879106558113709E-2</v>
      </c>
      <c r="AJ198" s="145">
        <f t="shared" ca="1" si="373"/>
        <v>5.9013563438486259E-2</v>
      </c>
      <c r="AK198" s="145">
        <f t="shared" ca="1" si="373"/>
        <v>1.6162961994240811E-4</v>
      </c>
      <c r="AL198" s="145">
        <f t="shared" ca="1" si="373"/>
        <v>0</v>
      </c>
      <c r="AM198" s="145">
        <f t="shared" ca="1" si="373"/>
        <v>-1.0618427163995621E-6</v>
      </c>
      <c r="AN198" s="145">
        <f t="shared" ca="1" si="373"/>
        <v>1.7820651555787596E-2</v>
      </c>
      <c r="AO198" s="145">
        <f t="shared" ca="1" si="373"/>
        <v>0</v>
      </c>
      <c r="AP198" s="145">
        <f t="shared" ca="1" si="373"/>
        <v>0</v>
      </c>
      <c r="AQ198" s="145">
        <f t="shared" ca="1" si="373"/>
        <v>0</v>
      </c>
      <c r="AR198" s="145">
        <f t="shared" ca="1" si="373"/>
        <v>0</v>
      </c>
      <c r="AS198" s="145">
        <f t="shared" ca="1" si="373"/>
        <v>0</v>
      </c>
      <c r="AT198" s="145">
        <f t="shared" ca="1" si="373"/>
        <v>0</v>
      </c>
      <c r="AU198" s="145">
        <f t="shared" ca="1" si="373"/>
        <v>1.9879106558113709E-2</v>
      </c>
      <c r="AV198" s="145">
        <f t="shared" ca="1" si="373"/>
        <v>5.9013563438486259E-2</v>
      </c>
      <c r="AW198" s="145">
        <f t="shared" ca="1" si="373"/>
        <v>1.6162961994240811E-4</v>
      </c>
      <c r="AX198" s="145">
        <f t="shared" ca="1" si="373"/>
        <v>0</v>
      </c>
      <c r="AY198" s="145">
        <f t="shared" ca="1" si="373"/>
        <v>-1.0618427163995621E-6</v>
      </c>
      <c r="AZ198" s="145">
        <f t="shared" ca="1" si="373"/>
        <v>1.7820651555787596E-2</v>
      </c>
      <c r="BA198" s="145">
        <f t="shared" ca="1" si="373"/>
        <v>0</v>
      </c>
      <c r="BB198" s="145">
        <f t="shared" ca="1" si="373"/>
        <v>0</v>
      </c>
      <c r="BC198" s="145">
        <f t="shared" ca="1" si="373"/>
        <v>0</v>
      </c>
      <c r="BD198" s="145">
        <f t="shared" ca="1" si="373"/>
        <v>0</v>
      </c>
      <c r="BE198" s="145">
        <f t="shared" ca="1" si="373"/>
        <v>0</v>
      </c>
      <c r="BF198" s="145">
        <f t="shared" ca="1" si="373"/>
        <v>0</v>
      </c>
      <c r="BG198" s="145">
        <f t="shared" ca="1" si="373"/>
        <v>1.9879106558113709E-2</v>
      </c>
      <c r="BH198" s="145">
        <f t="shared" ca="1" si="373"/>
        <v>5.9013563438486259E-2</v>
      </c>
      <c r="BI198" s="145">
        <f t="shared" ca="1" si="373"/>
        <v>1.6162961994240811E-4</v>
      </c>
      <c r="BJ198" s="145">
        <f t="shared" ca="1" si="373"/>
        <v>0</v>
      </c>
      <c r="BK198" s="145">
        <f t="shared" ca="1" si="373"/>
        <v>-1.0618427163995621E-6</v>
      </c>
      <c r="BL198" s="145">
        <f t="shared" ca="1" si="373"/>
        <v>1.7820651555787596E-2</v>
      </c>
      <c r="BM198" s="145">
        <f t="shared" ca="1" si="373"/>
        <v>0</v>
      </c>
      <c r="BN198" s="145">
        <f t="shared" ca="1" si="373"/>
        <v>0</v>
      </c>
      <c r="BO198" s="145">
        <f t="shared" ca="1" si="373"/>
        <v>0</v>
      </c>
      <c r="BP198" s="145">
        <f t="shared" ca="1" si="373"/>
        <v>0</v>
      </c>
      <c r="BQ198" s="145">
        <f t="shared" ca="1" si="373"/>
        <v>0</v>
      </c>
      <c r="BR198" s="145">
        <f t="shared" ca="1" si="373"/>
        <v>0</v>
      </c>
      <c r="BS198" s="145">
        <f t="shared" ca="1" si="373"/>
        <v>1.9879106558113709E-2</v>
      </c>
      <c r="BT198" s="145">
        <f t="shared" ca="1" si="373"/>
        <v>5.9013563438486259E-2</v>
      </c>
      <c r="BU198" s="145">
        <f t="shared" ca="1" si="373"/>
        <v>1.6162961994240811E-4</v>
      </c>
      <c r="BV198" s="145">
        <f t="shared" ca="1" si="373"/>
        <v>0</v>
      </c>
      <c r="BW198" s="145">
        <f t="shared" ca="1" si="373"/>
        <v>-1.0618427163995621E-6</v>
      </c>
      <c r="BX198" s="145">
        <f t="shared" ca="1" si="373"/>
        <v>1.7820651555787596E-2</v>
      </c>
      <c r="BY198" s="145">
        <f t="shared" ca="1" si="373"/>
        <v>0</v>
      </c>
      <c r="BZ198" s="145">
        <f t="shared" ca="1" si="373"/>
        <v>0</v>
      </c>
      <c r="CA198" s="145">
        <f t="shared" ca="1" si="373"/>
        <v>0</v>
      </c>
      <c r="CB198" s="145">
        <f t="shared" ca="1" si="373"/>
        <v>0</v>
      </c>
      <c r="CC198" s="145">
        <f t="shared" ca="1" si="373"/>
        <v>0</v>
      </c>
      <c r="CD198" s="145">
        <f t="shared" ca="1" si="373"/>
        <v>0</v>
      </c>
      <c r="CE198" s="145">
        <f t="shared" ca="1" si="373"/>
        <v>-5.5947872552978561E-3</v>
      </c>
      <c r="CF198" s="145">
        <f t="shared" ca="1" si="373"/>
        <v>6.9144333476365621E-3</v>
      </c>
      <c r="CG198" s="145">
        <f t="shared" ca="1" si="373"/>
        <v>5.2654521802591114E-2</v>
      </c>
      <c r="CH198" s="145">
        <f t="shared" ca="1" si="373"/>
        <v>0</v>
      </c>
      <c r="CI198" s="145">
        <f t="shared" ca="1" si="373"/>
        <v>4.4339582416552762E-8</v>
      </c>
      <c r="CJ198" s="145">
        <f t="shared" ca="1" si="373"/>
        <v>1.1599398905172008E-8</v>
      </c>
      <c r="CK198" s="145">
        <f t="shared" ca="1" si="373"/>
        <v>0</v>
      </c>
      <c r="CL198" s="145">
        <f t="shared" ca="1" si="373"/>
        <v>0</v>
      </c>
      <c r="CM198" s="145">
        <f t="shared" ca="1" si="373"/>
        <v>0</v>
      </c>
      <c r="CN198" s="145">
        <f t="shared" ca="1" si="373"/>
        <v>0</v>
      </c>
      <c r="CO198" s="145">
        <f t="shared" ca="1" si="373"/>
        <v>0</v>
      </c>
      <c r="CP198" s="145">
        <f t="shared" ca="1" si="373"/>
        <v>8.9074285261863946E-4</v>
      </c>
      <c r="CQ198" s="145">
        <f t="shared" ca="1" si="364"/>
        <v>-3.4559377968603317E-3</v>
      </c>
      <c r="CR198" s="145">
        <f t="shared" ca="1" si="364"/>
        <v>8.5583207406494197E-3</v>
      </c>
      <c r="CS198" s="145">
        <f t="shared" ca="1" si="364"/>
        <v>5.7133255594991404E-2</v>
      </c>
      <c r="CT198" s="145">
        <f t="shared" ca="1" si="364"/>
        <v>0</v>
      </c>
      <c r="CU198" s="145">
        <f t="shared" ca="1" si="364"/>
        <v>3.5474066500588086E-8</v>
      </c>
      <c r="CV198" s="145">
        <f t="shared" ca="1" si="364"/>
        <v>9.2655542618477272E-9</v>
      </c>
      <c r="CW198" s="145">
        <f t="shared" ca="1" si="364"/>
        <v>7.0209388356978644E-4</v>
      </c>
      <c r="CX198" s="145">
        <f t="shared" ca="1" si="364"/>
        <v>6.890755214480596E-5</v>
      </c>
      <c r="CY198" s="145">
        <f t="shared" ca="1" si="364"/>
        <v>0</v>
      </c>
      <c r="CZ198" s="145">
        <f t="shared" ca="1" si="364"/>
        <v>0</v>
      </c>
      <c r="DA198" s="145">
        <f t="shared" ca="1" si="364"/>
        <v>0</v>
      </c>
      <c r="DB198" s="145">
        <f t="shared" ca="1" si="364"/>
        <v>1.7731539254206262E-3</v>
      </c>
      <c r="DC198" s="145">
        <f t="shared" ca="1" si="364"/>
        <v>-1.4610786681599865E-3</v>
      </c>
      <c r="DD198" s="145">
        <f t="shared" ca="1" si="364"/>
        <v>1.0282022414653962E-2</v>
      </c>
      <c r="DE198" s="145">
        <f t="shared" ca="1" si="364"/>
        <v>6.1751132798302584E-2</v>
      </c>
      <c r="DF198" s="145">
        <f t="shared" ca="1" si="364"/>
        <v>0</v>
      </c>
      <c r="DG198" s="145">
        <f t="shared" ca="1" si="364"/>
        <v>2.6607350544656922E-8</v>
      </c>
      <c r="DH198" s="145">
        <f t="shared" ca="1" si="364"/>
        <v>6.9387235287838055E-9</v>
      </c>
      <c r="DI198" s="145">
        <f t="shared" ca="1" si="364"/>
        <v>1.4110106010858912E-3</v>
      </c>
      <c r="DJ198" s="145">
        <f t="shared" ca="1" si="364"/>
        <v>1.373749449223367E-4</v>
      </c>
      <c r="DK198" s="145">
        <f t="shared" ca="1" si="364"/>
        <v>0</v>
      </c>
      <c r="DL198" s="145">
        <f t="shared" ca="1" si="364"/>
        <v>0</v>
      </c>
      <c r="DM198" s="145">
        <f t="shared" ca="1" si="364"/>
        <v>0</v>
      </c>
      <c r="DN198" s="145">
        <f t="shared" ca="1" si="364"/>
        <v>2.6473495742167967E-3</v>
      </c>
      <c r="DO198" s="145">
        <f t="shared" ca="1" si="364"/>
        <v>4.0385707257688827E-4</v>
      </c>
      <c r="DP198" s="145">
        <f t="shared" ca="1" si="364"/>
        <v>1.2091495724274932E-2</v>
      </c>
      <c r="DQ198" s="145">
        <f t="shared" ca="1" si="364"/>
        <v>6.6514740000322328E-2</v>
      </c>
      <c r="DR198" s="145">
        <f t="shared" ca="1" si="364"/>
        <v>0</v>
      </c>
      <c r="DS198" s="145">
        <f t="shared" ca="1" si="364"/>
        <v>1.7739434305085717E-8</v>
      </c>
      <c r="DT198" s="145">
        <f t="shared" ca="1" si="364"/>
        <v>4.6188751350322022E-9</v>
      </c>
      <c r="DU198" s="145">
        <f t="shared" ca="1" si="364"/>
        <v>2.1268500929331638E-3</v>
      </c>
      <c r="DV198" s="145">
        <f t="shared" ca="1" si="364"/>
        <v>2.0540638230132253E-4</v>
      </c>
      <c r="DW198" s="145">
        <f t="shared" ca="1" si="364"/>
        <v>0</v>
      </c>
      <c r="DX198" s="145">
        <f t="shared" ca="1" si="364"/>
        <v>0</v>
      </c>
      <c r="DY198" s="145">
        <f t="shared" ca="1" si="364"/>
        <v>0</v>
      </c>
      <c r="DZ198" s="145">
        <f t="shared" ca="1" si="364"/>
        <v>3.5134439982651153E-3</v>
      </c>
      <c r="EA198" s="145">
        <f t="shared" ca="1" si="364"/>
        <v>2.1511618198299556E-3</v>
      </c>
      <c r="EB198" s="145">
        <f t="shared" ca="1" si="364"/>
        <v>1.3993306028932133E-2</v>
      </c>
      <c r="EC198" s="145">
        <f t="shared" ca="1" si="364"/>
        <v>7.1431086169862018E-2</v>
      </c>
      <c r="ED198" s="145">
        <f t="shared" ca="1" si="364"/>
        <v>0</v>
      </c>
      <c r="EE198" s="145">
        <f t="shared" ca="1" si="364"/>
        <v>8.8703175381352047E-9</v>
      </c>
      <c r="EF198" s="145">
        <f t="shared" ca="1" si="364"/>
        <v>2.3059776988369605E-9</v>
      </c>
      <c r="EG198" s="145">
        <f t="shared" ca="1" si="364"/>
        <v>2.8497142609664266E-3</v>
      </c>
      <c r="EH198" s="145">
        <f t="shared" ca="1" si="364"/>
        <v>2.7300601488417935E-4</v>
      </c>
      <c r="EI198" s="145">
        <f t="shared" ca="1" si="364"/>
        <v>0</v>
      </c>
      <c r="EJ198" s="145">
        <f t="shared" ca="1" si="364"/>
        <v>0</v>
      </c>
      <c r="EK198" s="145">
        <f t="shared" ca="1" si="364"/>
        <v>0</v>
      </c>
      <c r="EL198" s="145">
        <f t="shared" ca="1" si="364"/>
        <v>4.3715492900025608E-3</v>
      </c>
      <c r="EM198" s="145">
        <f t="shared" ca="1" si="364"/>
        <v>3.7916246899556728E-3</v>
      </c>
      <c r="EN198" s="145">
        <f t="shared" ca="1" si="364"/>
        <v>1.5994706289594644E-2</v>
      </c>
      <c r="EO198" s="145">
        <f t="shared" ca="1" si="364"/>
        <v>7.6507637066160372E-2</v>
      </c>
      <c r="EP198" s="145">
        <f t="shared" ca="1" si="364"/>
        <v>0</v>
      </c>
      <c r="EQ198" s="145">
        <f t="shared" ca="1" si="364"/>
        <v>0</v>
      </c>
      <c r="ER198" s="145">
        <f t="shared" ca="1" si="364"/>
        <v>0</v>
      </c>
      <c r="ES198" s="145">
        <f t="shared" ca="1" si="364"/>
        <v>3.5797070168685284E-3</v>
      </c>
      <c r="ET198" s="145">
        <f t="shared" ca="1" si="364"/>
        <v>3.4017794075111426E-4</v>
      </c>
      <c r="EU198" s="145">
        <f t="shared" ca="1" si="364"/>
        <v>0</v>
      </c>
      <c r="EV198" s="145">
        <f t="shared" ca="1" si="364"/>
        <v>0</v>
      </c>
      <c r="EW198" s="145">
        <f t="shared" ca="1" si="364"/>
        <v>0</v>
      </c>
      <c r="EX198" s="145">
        <f t="shared" ca="1" si="364"/>
        <v>3.5391495772833549E-3</v>
      </c>
      <c r="EY198" s="145">
        <f t="shared" ca="1" si="364"/>
        <v>3.6329897433433696E-3</v>
      </c>
      <c r="EZ198" s="145">
        <f t="shared" ca="1" si="364"/>
        <v>2.0422701911682356E-2</v>
      </c>
      <c r="FA198" s="145">
        <f t="shared" ca="1" si="364"/>
        <v>7.4385403374811976E-2</v>
      </c>
      <c r="FB198" s="145">
        <f t="shared" ref="FB198:HM200" ca="1" si="374">(FB269-FB293)/FB$250</f>
        <v>8.6483727066082755E-4</v>
      </c>
      <c r="FC198" s="145">
        <f t="shared" ca="1" si="374"/>
        <v>0</v>
      </c>
      <c r="FD198" s="145">
        <f t="shared" ca="1" si="374"/>
        <v>1.3367841845717649E-4</v>
      </c>
      <c r="FE198" s="145">
        <f t="shared" ca="1" si="374"/>
        <v>2.8458405898424181E-3</v>
      </c>
      <c r="FF198" s="145">
        <f t="shared" ca="1" si="374"/>
        <v>1.7730964294110946E-3</v>
      </c>
      <c r="FG198" s="145">
        <f t="shared" ca="1" si="374"/>
        <v>0</v>
      </c>
      <c r="FH198" s="145">
        <f t="shared" ca="1" si="374"/>
        <v>0</v>
      </c>
      <c r="FI198" s="145">
        <f t="shared" ca="1" si="374"/>
        <v>0</v>
      </c>
      <c r="FJ198" s="145">
        <f t="shared" ca="1" si="374"/>
        <v>2.6865572924546109E-3</v>
      </c>
      <c r="FK198" s="145">
        <f t="shared" ca="1" si="374"/>
        <v>3.4716058839693101E-3</v>
      </c>
      <c r="FL198" s="145">
        <f t="shared" ca="1" si="374"/>
        <v>2.485963341983681E-2</v>
      </c>
      <c r="FM198" s="145">
        <f t="shared" ca="1" si="374"/>
        <v>7.24298588825186E-2</v>
      </c>
      <c r="FN198" s="145">
        <f t="shared" ca="1" si="374"/>
        <v>1.7965582830922074E-3</v>
      </c>
      <c r="FO198" s="145">
        <f t="shared" ca="1" si="374"/>
        <v>0</v>
      </c>
      <c r="FP198" s="145">
        <f t="shared" ca="1" si="374"/>
        <v>2.6831191683429119E-4</v>
      </c>
      <c r="FQ198" s="145">
        <f t="shared" ca="1" si="374"/>
        <v>2.1211039235842235E-3</v>
      </c>
      <c r="FR198" s="145">
        <f t="shared" ca="1" si="374"/>
        <v>3.2128341623987658E-3</v>
      </c>
      <c r="FS198" s="145">
        <f t="shared" ca="1" si="374"/>
        <v>0</v>
      </c>
      <c r="FT198" s="145">
        <f t="shared" ca="1" si="374"/>
        <v>0</v>
      </c>
      <c r="FU198" s="145">
        <f t="shared" ca="1" si="374"/>
        <v>0</v>
      </c>
      <c r="FV198" s="145">
        <f t="shared" ca="1" si="374"/>
        <v>1.8130286590309216E-3</v>
      </c>
      <c r="FW198" s="145">
        <f t="shared" ca="1" si="374"/>
        <v>3.3074010353568205E-3</v>
      </c>
      <c r="FX198" s="145">
        <f t="shared" ca="1" si="374"/>
        <v>2.9305527890883937E-2</v>
      </c>
      <c r="FY198" s="145">
        <f t="shared" ca="1" si="374"/>
        <v>7.0622106987969474E-2</v>
      </c>
      <c r="FZ198" s="145">
        <f t="shared" ca="1" si="374"/>
        <v>2.8032339893004315E-3</v>
      </c>
      <c r="GA198" s="145">
        <f t="shared" ca="1" si="374"/>
        <v>0</v>
      </c>
      <c r="GB198" s="145">
        <f t="shared" ca="1" si="374"/>
        <v>4.0391076733446387E-4</v>
      </c>
      <c r="GC198" s="145">
        <f t="shared" ca="1" si="374"/>
        <v>1.4053277013325017E-3</v>
      </c>
      <c r="GD198" s="145">
        <f t="shared" ca="1" si="374"/>
        <v>4.6594399348922622E-3</v>
      </c>
      <c r="GE198" s="145">
        <f t="shared" ca="1" si="374"/>
        <v>0</v>
      </c>
      <c r="GF198" s="145">
        <f t="shared" ca="1" si="374"/>
        <v>0</v>
      </c>
      <c r="GG198" s="145">
        <f t="shared" ca="1" si="374"/>
        <v>0</v>
      </c>
      <c r="GH198" s="145">
        <f t="shared" ca="1" si="374"/>
        <v>9.1778291794069298E-4</v>
      </c>
      <c r="GI198" s="145">
        <f t="shared" ca="1" si="374"/>
        <v>3.1403005790189616E-3</v>
      </c>
      <c r="GJ198" s="145">
        <f t="shared" ca="1" si="374"/>
        <v>3.3760412511155358E-2</v>
      </c>
      <c r="GK198" s="145">
        <f t="shared" ca="1" si="374"/>
        <v>6.8946003353244315E-2</v>
      </c>
      <c r="GL198" s="145">
        <f t="shared" ca="1" si="374"/>
        <v>3.8942883410600527E-3</v>
      </c>
      <c r="GM198" s="145">
        <f t="shared" ca="1" si="374"/>
        <v>0</v>
      </c>
      <c r="GN198" s="145">
        <f t="shared" ca="1" si="374"/>
        <v>5.4048538999879677E-4</v>
      </c>
      <c r="GO198" s="145">
        <f t="shared" ca="1" si="374"/>
        <v>6.9834676737415388E-4</v>
      </c>
      <c r="GP198" s="145">
        <f t="shared" ca="1" si="374"/>
        <v>6.1129630087220707E-3</v>
      </c>
      <c r="GQ198" s="145">
        <f t="shared" ca="1" si="374"/>
        <v>0</v>
      </c>
      <c r="GR198" s="145">
        <f t="shared" ca="1" si="374"/>
        <v>0</v>
      </c>
      <c r="GS198" s="145">
        <f t="shared" ca="1" si="374"/>
        <v>0</v>
      </c>
      <c r="GT198" s="145">
        <f t="shared" ca="1" si="374"/>
        <v>0</v>
      </c>
      <c r="GU198" s="145">
        <f t="shared" ca="1" si="374"/>
        <v>2.9702272413963567E-3</v>
      </c>
      <c r="GV198" s="145">
        <f t="shared" ca="1" si="374"/>
        <v>3.8224314577042194E-2</v>
      </c>
      <c r="GW198" s="145">
        <f t="shared" ca="1" si="374"/>
        <v>6.7387672429054815E-2</v>
      </c>
      <c r="GX198" s="145">
        <f t="shared" ca="1" si="374"/>
        <v>5.0807942098196109E-3</v>
      </c>
      <c r="GY198" s="145">
        <f t="shared" ca="1" si="374"/>
        <v>0</v>
      </c>
      <c r="GZ198" s="145">
        <f t="shared" ca="1" si="374"/>
        <v>6.7804635537566929E-4</v>
      </c>
      <c r="HA198" s="145">
        <f t="shared" ca="1" si="374"/>
        <v>0</v>
      </c>
      <c r="HB198" s="145">
        <f t="shared" ca="1" si="374"/>
        <v>7.5734531179627272E-3</v>
      </c>
      <c r="HC198" s="145">
        <f t="shared" ca="1" si="374"/>
        <v>0</v>
      </c>
      <c r="HD198" s="145">
        <f t="shared" ca="1" si="374"/>
        <v>0</v>
      </c>
      <c r="HE198" s="145">
        <f t="shared" ca="1" si="374"/>
        <v>0</v>
      </c>
      <c r="HF198" s="145">
        <f t="shared" ca="1" si="374"/>
        <v>0</v>
      </c>
      <c r="HG198" s="145">
        <f t="shared" ca="1" si="374"/>
        <v>1.1634713548149602E-2</v>
      </c>
      <c r="HH198" s="145">
        <f t="shared" ca="1" si="374"/>
        <v>3.0541455850472375E-2</v>
      </c>
      <c r="HI198" s="145">
        <f t="shared" ca="1" si="374"/>
        <v>6.1083610700655273E-2</v>
      </c>
      <c r="HJ198" s="145">
        <f t="shared" ca="1" si="374"/>
        <v>5.1922384454699908E-3</v>
      </c>
      <c r="HK198" s="145">
        <f t="shared" ca="1" si="374"/>
        <v>0</v>
      </c>
      <c r="HL198" s="145">
        <f t="shared" ca="1" si="374"/>
        <v>0</v>
      </c>
      <c r="HM198" s="145">
        <f t="shared" ca="1" si="374"/>
        <v>0</v>
      </c>
      <c r="HN198" s="145">
        <f t="shared" ca="1" si="365"/>
        <v>0</v>
      </c>
      <c r="HO198" s="145">
        <f t="shared" ca="1" si="366"/>
        <v>0</v>
      </c>
      <c r="HP198" s="145">
        <f t="shared" ca="1" si="366"/>
        <v>0</v>
      </c>
      <c r="HQ198" s="145">
        <f t="shared" ca="1" si="366"/>
        <v>0</v>
      </c>
      <c r="HR198" s="145">
        <f t="shared" ca="1" si="366"/>
        <v>0</v>
      </c>
      <c r="HS198" s="145">
        <f t="shared" ca="1" si="366"/>
        <v>1.1634713548149602E-2</v>
      </c>
      <c r="HT198" s="145">
        <f t="shared" ca="1" si="366"/>
        <v>3.0541455850472375E-2</v>
      </c>
      <c r="HU198" s="145">
        <f t="shared" ca="1" si="366"/>
        <v>6.1083610700655273E-2</v>
      </c>
      <c r="HV198" s="145">
        <f t="shared" ca="1" si="366"/>
        <v>5.1922384454699908E-3</v>
      </c>
      <c r="HW198" s="145">
        <f t="shared" ca="1" si="366"/>
        <v>0</v>
      </c>
      <c r="HX198" s="145">
        <f t="shared" ca="1" si="366"/>
        <v>0</v>
      </c>
      <c r="HY198" s="145">
        <f t="shared" ca="1" si="366"/>
        <v>0</v>
      </c>
      <c r="HZ198" s="145">
        <f t="shared" ca="1" si="366"/>
        <v>0</v>
      </c>
      <c r="IA198" s="145">
        <f t="shared" ca="1" si="366"/>
        <v>0</v>
      </c>
      <c r="IB198" s="145">
        <f t="shared" ca="1" si="366"/>
        <v>0</v>
      </c>
      <c r="IC198" s="145">
        <f t="shared" ca="1" si="366"/>
        <v>0</v>
      </c>
      <c r="ID198" s="145">
        <f t="shared" ca="1" si="366"/>
        <v>0</v>
      </c>
      <c r="IE198" s="145">
        <f t="shared" ca="1" si="366"/>
        <v>1.1634713548149602E-2</v>
      </c>
      <c r="IF198" s="145">
        <f t="shared" ca="1" si="366"/>
        <v>3.0541455850472375E-2</v>
      </c>
      <c r="IG198" s="145">
        <f t="shared" ca="1" si="366"/>
        <v>6.1083610700655273E-2</v>
      </c>
      <c r="IH198" s="145">
        <f t="shared" ca="1" si="366"/>
        <v>5.1922384454699908E-3</v>
      </c>
      <c r="II198" s="145">
        <f t="shared" ca="1" si="366"/>
        <v>0</v>
      </c>
      <c r="IJ198" s="145">
        <f t="shared" ca="1" si="366"/>
        <v>0</v>
      </c>
      <c r="IK198" s="145">
        <f t="shared" ca="1" si="366"/>
        <v>0</v>
      </c>
      <c r="IL198" s="145">
        <f t="shared" ca="1" si="366"/>
        <v>0</v>
      </c>
      <c r="IM198" s="145">
        <f t="shared" ca="1" si="366"/>
        <v>0</v>
      </c>
      <c r="IN198" s="145">
        <f t="shared" ca="1" si="366"/>
        <v>0</v>
      </c>
      <c r="IO198" s="145">
        <f t="shared" ca="1" si="366"/>
        <v>0</v>
      </c>
      <c r="IP198" s="145">
        <f t="shared" ca="1" si="366"/>
        <v>0</v>
      </c>
      <c r="IQ198" s="145">
        <f t="shared" ca="1" si="366"/>
        <v>1.1634713548149602E-2</v>
      </c>
      <c r="IR198" s="145">
        <f t="shared" ca="1" si="366"/>
        <v>3.0541455850472375E-2</v>
      </c>
      <c r="IS198" s="145">
        <f t="shared" ca="1" si="366"/>
        <v>6.1083610700655273E-2</v>
      </c>
      <c r="IT198" s="145">
        <f t="shared" ca="1" si="366"/>
        <v>5.1922384454699908E-3</v>
      </c>
      <c r="IU198" s="145">
        <f t="shared" ca="1" si="366"/>
        <v>0</v>
      </c>
      <c r="IV198" s="145">
        <f t="shared" ca="1" si="366"/>
        <v>0</v>
      </c>
      <c r="IW198" s="145">
        <f t="shared" ca="1" si="366"/>
        <v>0</v>
      </c>
      <c r="IX198" s="145">
        <f t="shared" ca="1" si="366"/>
        <v>0</v>
      </c>
      <c r="IY198" s="145">
        <f t="shared" ca="1" si="366"/>
        <v>0</v>
      </c>
      <c r="IZ198" s="145">
        <f t="shared" ca="1" si="366"/>
        <v>0</v>
      </c>
      <c r="JA198" s="145">
        <f t="shared" ca="1" si="366"/>
        <v>0</v>
      </c>
      <c r="JB198" s="145">
        <f t="shared" ca="1" si="366"/>
        <v>0</v>
      </c>
      <c r="JC198" s="145">
        <f t="shared" ca="1" si="366"/>
        <v>1.1634713548149602E-2</v>
      </c>
      <c r="JD198" s="145">
        <f t="shared" ca="1" si="366"/>
        <v>3.0541455850472375E-2</v>
      </c>
      <c r="JE198" s="145">
        <f t="shared" ca="1" si="366"/>
        <v>6.1083610700655273E-2</v>
      </c>
      <c r="JF198" s="145">
        <f t="shared" ca="1" si="366"/>
        <v>5.1922384454699908E-3</v>
      </c>
      <c r="JG198" s="145">
        <f t="shared" ca="1" si="366"/>
        <v>0</v>
      </c>
      <c r="JH198" s="145">
        <f t="shared" ca="1" si="366"/>
        <v>0</v>
      </c>
      <c r="JI198" s="145">
        <f t="shared" ca="1" si="366"/>
        <v>0</v>
      </c>
      <c r="JJ198" s="145">
        <f t="shared" ca="1" si="366"/>
        <v>0</v>
      </c>
      <c r="JK198" s="145">
        <f t="shared" ca="1" si="366"/>
        <v>0</v>
      </c>
      <c r="JL198" s="145">
        <f t="shared" ca="1" si="366"/>
        <v>0</v>
      </c>
      <c r="JM198" s="145">
        <f t="shared" ca="1" si="366"/>
        <v>0</v>
      </c>
      <c r="JN198" s="145">
        <f t="shared" ca="1" si="366"/>
        <v>0</v>
      </c>
      <c r="JO198" s="145">
        <f t="shared" ca="1" si="366"/>
        <v>1.2147476947404336E-2</v>
      </c>
      <c r="JP198" s="145">
        <f t="shared" ca="1" si="366"/>
        <v>2.7897384910397935E-2</v>
      </c>
      <c r="JQ198" s="145">
        <f t="shared" ca="1" si="366"/>
        <v>6.2784204631292251E-2</v>
      </c>
      <c r="JR198" s="145">
        <f t="shared" ca="1" si="366"/>
        <v>5.2106700382723034E-3</v>
      </c>
      <c r="JS198" s="145">
        <f t="shared" ca="1" si="366"/>
        <v>0</v>
      </c>
      <c r="JT198" s="145">
        <f t="shared" ca="1" si="366"/>
        <v>1.1552767108043321E-3</v>
      </c>
      <c r="JU198" s="145">
        <f t="shared" ca="1" si="366"/>
        <v>0</v>
      </c>
      <c r="JV198" s="145">
        <f t="shared" ca="1" si="366"/>
        <v>0</v>
      </c>
      <c r="JW198" s="145">
        <f t="shared" ca="1" si="366"/>
        <v>0</v>
      </c>
      <c r="JX198" s="145">
        <f t="shared" ca="1" si="366"/>
        <v>0</v>
      </c>
      <c r="JY198" s="145">
        <f t="shared" ca="1" si="366"/>
        <v>0</v>
      </c>
      <c r="JZ198" s="145">
        <f t="shared" ref="JZ198:LR200" ca="1" si="375">(JZ269-JZ293)/JZ$250</f>
        <v>0</v>
      </c>
      <c r="KA198" s="145">
        <f t="shared" ca="1" si="375"/>
        <v>1.2613401327373094E-2</v>
      </c>
      <c r="KB198" s="145">
        <f t="shared" ca="1" si="375"/>
        <v>2.5082513557064794E-2</v>
      </c>
      <c r="KC198" s="145">
        <f t="shared" ca="1" si="375"/>
        <v>6.4452672580815537E-2</v>
      </c>
      <c r="KD198" s="145">
        <f t="shared" ca="1" si="375"/>
        <v>5.2292329555028048E-3</v>
      </c>
      <c r="KE198" s="145">
        <f t="shared" ca="1" si="375"/>
        <v>0</v>
      </c>
      <c r="KF198" s="145">
        <f t="shared" ca="1" si="375"/>
        <v>2.3511118880807941E-3</v>
      </c>
      <c r="KG198" s="145">
        <f t="shared" ca="1" si="375"/>
        <v>0</v>
      </c>
      <c r="KH198" s="145">
        <f t="shared" ca="1" si="375"/>
        <v>0</v>
      </c>
      <c r="KI198" s="145">
        <f t="shared" ca="1" si="375"/>
        <v>0</v>
      </c>
      <c r="KJ198" s="145">
        <f t="shared" ca="1" si="375"/>
        <v>0</v>
      </c>
      <c r="KK198" s="145">
        <f t="shared" ca="1" si="375"/>
        <v>0</v>
      </c>
      <c r="KL198" s="145">
        <f t="shared" ca="1" si="375"/>
        <v>0</v>
      </c>
      <c r="KM198" s="145">
        <f t="shared" ca="1" si="375"/>
        <v>1.3038624221604438E-2</v>
      </c>
      <c r="KN198" s="145">
        <f t="shared" ca="1" si="375"/>
        <v>2.2079739483723534E-2</v>
      </c>
      <c r="KO198" s="145">
        <f t="shared" ca="1" si="375"/>
        <v>6.6089916370651716E-2</v>
      </c>
      <c r="KP198" s="145">
        <f t="shared" ca="1" si="375"/>
        <v>5.2479286057020508E-3</v>
      </c>
      <c r="KQ198" s="145">
        <f t="shared" ca="1" si="375"/>
        <v>0</v>
      </c>
      <c r="KR198" s="145">
        <f t="shared" ca="1" si="375"/>
        <v>3.5896795312017403E-3</v>
      </c>
      <c r="KS198" s="145">
        <f t="shared" ca="1" si="375"/>
        <v>0</v>
      </c>
      <c r="KT198" s="145">
        <f t="shared" ca="1" si="375"/>
        <v>0</v>
      </c>
      <c r="KU198" s="145">
        <f t="shared" ca="1" si="375"/>
        <v>0</v>
      </c>
      <c r="KV198" s="145">
        <f t="shared" ca="1" si="375"/>
        <v>0</v>
      </c>
      <c r="KW198" s="145">
        <f t="shared" ca="1" si="375"/>
        <v>0</v>
      </c>
      <c r="KX198" s="145">
        <f t="shared" ca="1" si="375"/>
        <v>0</v>
      </c>
      <c r="KY198" s="145">
        <f t="shared" ca="1" si="375"/>
        <v>1.3428255734019274E-2</v>
      </c>
      <c r="KZ198" s="145">
        <f t="shared" ca="1" si="375"/>
        <v>1.8869598263485592E-2</v>
      </c>
      <c r="LA198" s="145">
        <f t="shared" ca="1" si="375"/>
        <v>6.7696804381279521E-2</v>
      </c>
      <c r="LB198" s="145">
        <f t="shared" ca="1" si="375"/>
        <v>5.2667584176262364E-3</v>
      </c>
      <c r="LC198" s="145">
        <f t="shared" ca="1" si="375"/>
        <v>0</v>
      </c>
      <c r="LD198" s="145">
        <f t="shared" ca="1" si="375"/>
        <v>4.873311839301845E-3</v>
      </c>
      <c r="LE198" s="145">
        <f t="shared" ca="1" si="375"/>
        <v>0</v>
      </c>
      <c r="LF198" s="145">
        <f t="shared" ca="1" si="375"/>
        <v>0</v>
      </c>
      <c r="LG198" s="145">
        <f t="shared" ca="1" si="375"/>
        <v>0</v>
      </c>
      <c r="LH198" s="145">
        <f t="shared" ca="1" si="375"/>
        <v>0</v>
      </c>
      <c r="LI198" s="145">
        <f t="shared" ca="1" si="375"/>
        <v>0</v>
      </c>
      <c r="LJ198" s="145">
        <f t="shared" ca="1" si="375"/>
        <v>0</v>
      </c>
      <c r="LK198" s="145">
        <f t="shared" ca="1" si="375"/>
        <v>1.3786584893911593E-2</v>
      </c>
      <c r="LL198" s="145">
        <f t="shared" ca="1" si="375"/>
        <v>1.5429840952959739E-2</v>
      </c>
      <c r="LM198" s="145">
        <f t="shared" ca="1" si="375"/>
        <v>6.9274173088045565E-2</v>
      </c>
      <c r="LN198" s="145">
        <f t="shared" ca="1" si="375"/>
        <v>5.2857238406111744E-3</v>
      </c>
      <c r="LO198" s="145">
        <f t="shared" ca="1" si="375"/>
        <v>0</v>
      </c>
      <c r="LP198" s="145">
        <f t="shared" ca="1" si="375"/>
        <v>6.2045138679645154E-3</v>
      </c>
      <c r="LQ198" s="145">
        <f t="shared" ca="1" si="375"/>
        <v>0</v>
      </c>
      <c r="LR198" s="145">
        <f t="shared" ca="1" si="375"/>
        <v>0</v>
      </c>
    </row>
    <row r="199" spans="2:330" hidden="1">
      <c r="B199" s="3"/>
      <c r="C199" s="22" t="str">
        <f>C243</f>
        <v>VP</v>
      </c>
      <c r="D199" s="145">
        <f t="shared" ca="1" si="360"/>
        <v>3.3142554196098836E-3</v>
      </c>
      <c r="E199" s="145">
        <f t="shared" ca="1" si="360"/>
        <v>3.3142554196098836E-3</v>
      </c>
      <c r="F199" s="145">
        <f t="shared" ca="1" si="360"/>
        <v>3.3142554196098836E-3</v>
      </c>
      <c r="G199" s="258">
        <f t="shared" ca="1" si="360"/>
        <v>3.3142554196098836E-3</v>
      </c>
      <c r="H199" s="145">
        <f t="shared" ref="H199:X199" ca="1" si="376">(H270-H294)/H$250</f>
        <v>3.3142554196098836E-3</v>
      </c>
      <c r="I199" s="258">
        <f t="shared" ca="1" si="376"/>
        <v>5.4571103898378793E-3</v>
      </c>
      <c r="J199" s="145">
        <f t="shared" ca="1" si="376"/>
        <v>5.222140987972807E-3</v>
      </c>
      <c r="K199" s="145">
        <f t="shared" ca="1" si="376"/>
        <v>4.9871721192653682E-3</v>
      </c>
      <c r="L199" s="145">
        <f t="shared" ca="1" si="376"/>
        <v>4.7522037837137493E-3</v>
      </c>
      <c r="M199" s="145">
        <f t="shared" ca="1" si="376"/>
        <v>4.5172359813161764E-3</v>
      </c>
      <c r="N199" s="258">
        <f t="shared" ca="1" si="376"/>
        <v>4.2822687120707623E-3</v>
      </c>
      <c r="O199" s="145">
        <f t="shared" ca="1" si="376"/>
        <v>4.2280576295299658E-3</v>
      </c>
      <c r="P199" s="145">
        <f t="shared" ca="1" si="376"/>
        <v>4.1738452579311806E-3</v>
      </c>
      <c r="Q199" s="145">
        <f t="shared" ca="1" si="376"/>
        <v>4.1196315972284086E-3</v>
      </c>
      <c r="R199" s="145">
        <f t="shared" ca="1" si="376"/>
        <v>4.0654166473756883E-3</v>
      </c>
      <c r="S199" s="258">
        <f t="shared" ca="1" si="376"/>
        <v>4.0112004083270539E-3</v>
      </c>
      <c r="T199" s="145">
        <f t="shared" ca="1" si="376"/>
        <v>3.5304593005379605E-3</v>
      </c>
      <c r="U199" s="145">
        <f t="shared" ca="1" si="376"/>
        <v>3.5304593005379605E-3</v>
      </c>
      <c r="V199" s="145">
        <f t="shared" ca="1" si="376"/>
        <v>3.5304593005379605E-3</v>
      </c>
      <c r="W199" s="145">
        <f t="shared" ca="1" si="376"/>
        <v>3.5304593005379605E-3</v>
      </c>
      <c r="X199" s="258">
        <f t="shared" ca="1" si="376"/>
        <v>3.5304593005379605E-3</v>
      </c>
      <c r="Y199" s="145">
        <f t="shared" ca="1" si="362"/>
        <v>4.3855717306626003E-3</v>
      </c>
      <c r="Z199" s="145">
        <f t="shared" ca="1" si="362"/>
        <v>5.2407047155958045E-3</v>
      </c>
      <c r="AA199" s="145">
        <f t="shared" ca="1" si="362"/>
        <v>6.0958582560786973E-3</v>
      </c>
      <c r="AB199" s="145">
        <f t="shared" ca="1" si="362"/>
        <v>6.9510323528524983E-3</v>
      </c>
      <c r="AC199" s="258">
        <f t="shared" ca="1" si="362"/>
        <v>7.8062270066584592E-3</v>
      </c>
      <c r="AD199" s="3"/>
      <c r="AE199" s="145">
        <f t="shared" ref="AE199:CP199" ca="1" si="377">(AE270-AE294)/AE$250</f>
        <v>0</v>
      </c>
      <c r="AF199" s="145">
        <f t="shared" ca="1" si="377"/>
        <v>0</v>
      </c>
      <c r="AG199" s="145">
        <f t="shared" ca="1" si="377"/>
        <v>4.1837077436119108E-3</v>
      </c>
      <c r="AH199" s="145">
        <f t="shared" ca="1" si="377"/>
        <v>6.3045487471683256E-3</v>
      </c>
      <c r="AI199" s="145">
        <f t="shared" ca="1" si="377"/>
        <v>8.3260669982841637E-3</v>
      </c>
      <c r="AJ199" s="145">
        <f t="shared" ca="1" si="377"/>
        <v>5.7125368157587492E-4</v>
      </c>
      <c r="AK199" s="145">
        <f t="shared" ca="1" si="377"/>
        <v>1.1505495361134429E-2</v>
      </c>
      <c r="AL199" s="145">
        <f t="shared" ca="1" si="377"/>
        <v>4.1163659597701213E-3</v>
      </c>
      <c r="AM199" s="145">
        <f t="shared" ca="1" si="377"/>
        <v>0</v>
      </c>
      <c r="AN199" s="145">
        <f t="shared" ca="1" si="377"/>
        <v>1.3684047288402049E-3</v>
      </c>
      <c r="AO199" s="145">
        <f t="shared" ca="1" si="377"/>
        <v>1.3824031541728708E-3</v>
      </c>
      <c r="AP199" s="145">
        <f t="shared" ca="1" si="377"/>
        <v>1.3945429524148179E-3</v>
      </c>
      <c r="AQ199" s="145">
        <f t="shared" ca="1" si="377"/>
        <v>0</v>
      </c>
      <c r="AR199" s="145">
        <f t="shared" ca="1" si="377"/>
        <v>0</v>
      </c>
      <c r="AS199" s="145">
        <f t="shared" ca="1" si="377"/>
        <v>4.1837077436119108E-3</v>
      </c>
      <c r="AT199" s="145">
        <f t="shared" ca="1" si="377"/>
        <v>6.3045487471683256E-3</v>
      </c>
      <c r="AU199" s="145">
        <f t="shared" ca="1" si="377"/>
        <v>8.3260669982841637E-3</v>
      </c>
      <c r="AV199" s="145">
        <f t="shared" ca="1" si="377"/>
        <v>5.7125368157587492E-4</v>
      </c>
      <c r="AW199" s="145">
        <f t="shared" ca="1" si="377"/>
        <v>1.1505495361134429E-2</v>
      </c>
      <c r="AX199" s="145">
        <f t="shared" ca="1" si="377"/>
        <v>4.1163659597701213E-3</v>
      </c>
      <c r="AY199" s="145">
        <f t="shared" ca="1" si="377"/>
        <v>0</v>
      </c>
      <c r="AZ199" s="145">
        <f t="shared" ca="1" si="377"/>
        <v>1.3684047288402049E-3</v>
      </c>
      <c r="BA199" s="145">
        <f t="shared" ca="1" si="377"/>
        <v>1.3824031541728708E-3</v>
      </c>
      <c r="BB199" s="145">
        <f t="shared" ca="1" si="377"/>
        <v>1.3945429524148179E-3</v>
      </c>
      <c r="BC199" s="145">
        <f t="shared" ca="1" si="377"/>
        <v>0</v>
      </c>
      <c r="BD199" s="145">
        <f t="shared" ca="1" si="377"/>
        <v>0</v>
      </c>
      <c r="BE199" s="145">
        <f t="shared" ca="1" si="377"/>
        <v>4.1837077436119108E-3</v>
      </c>
      <c r="BF199" s="145">
        <f t="shared" ca="1" si="377"/>
        <v>6.3045487471683256E-3</v>
      </c>
      <c r="BG199" s="145">
        <f t="shared" ca="1" si="377"/>
        <v>8.3260669982841637E-3</v>
      </c>
      <c r="BH199" s="145">
        <f t="shared" ca="1" si="377"/>
        <v>5.7125368157587492E-4</v>
      </c>
      <c r="BI199" s="145">
        <f t="shared" ca="1" si="377"/>
        <v>1.1505495361134429E-2</v>
      </c>
      <c r="BJ199" s="145">
        <f t="shared" ca="1" si="377"/>
        <v>4.1163659597701213E-3</v>
      </c>
      <c r="BK199" s="145">
        <f t="shared" ca="1" si="377"/>
        <v>0</v>
      </c>
      <c r="BL199" s="145">
        <f t="shared" ca="1" si="377"/>
        <v>1.3684047288402049E-3</v>
      </c>
      <c r="BM199" s="145">
        <f t="shared" ca="1" si="377"/>
        <v>1.3824031541728708E-3</v>
      </c>
      <c r="BN199" s="145">
        <f t="shared" ca="1" si="377"/>
        <v>1.3945429524148179E-3</v>
      </c>
      <c r="BO199" s="145">
        <f t="shared" ca="1" si="377"/>
        <v>0</v>
      </c>
      <c r="BP199" s="145">
        <f t="shared" ca="1" si="377"/>
        <v>0</v>
      </c>
      <c r="BQ199" s="145">
        <f t="shared" ca="1" si="377"/>
        <v>4.1837077436119108E-3</v>
      </c>
      <c r="BR199" s="145">
        <f t="shared" ca="1" si="377"/>
        <v>6.3045487471683256E-3</v>
      </c>
      <c r="BS199" s="145">
        <f t="shared" ca="1" si="377"/>
        <v>8.3260669982841637E-3</v>
      </c>
      <c r="BT199" s="145">
        <f t="shared" ca="1" si="377"/>
        <v>5.7125368157587492E-4</v>
      </c>
      <c r="BU199" s="145">
        <f t="shared" ca="1" si="377"/>
        <v>1.1505495361134429E-2</v>
      </c>
      <c r="BV199" s="145">
        <f t="shared" ca="1" si="377"/>
        <v>4.1163659597701213E-3</v>
      </c>
      <c r="BW199" s="145">
        <f t="shared" ca="1" si="377"/>
        <v>0</v>
      </c>
      <c r="BX199" s="145">
        <f t="shared" ca="1" si="377"/>
        <v>1.3684047288402049E-3</v>
      </c>
      <c r="BY199" s="145">
        <f t="shared" ca="1" si="377"/>
        <v>1.3824031541728708E-3</v>
      </c>
      <c r="BZ199" s="145">
        <f t="shared" ca="1" si="377"/>
        <v>1.3945429524148179E-3</v>
      </c>
      <c r="CA199" s="145">
        <f t="shared" ca="1" si="377"/>
        <v>5.3341878638605363E-4</v>
      </c>
      <c r="CB199" s="145">
        <f t="shared" ca="1" si="377"/>
        <v>7.1981054479607516E-3</v>
      </c>
      <c r="CC199" s="145">
        <f t="shared" ca="1" si="377"/>
        <v>7.8481758726526747E-3</v>
      </c>
      <c r="CD199" s="145">
        <f t="shared" ca="1" si="377"/>
        <v>2.0652647060485675E-2</v>
      </c>
      <c r="CE199" s="145">
        <f t="shared" ca="1" si="377"/>
        <v>-3.2822750510349344E-3</v>
      </c>
      <c r="CF199" s="145">
        <f t="shared" ca="1" si="377"/>
        <v>0</v>
      </c>
      <c r="CG199" s="145">
        <f t="shared" ca="1" si="377"/>
        <v>-7.7528126984416322E-3</v>
      </c>
      <c r="CH199" s="145">
        <f t="shared" ca="1" si="377"/>
        <v>4.7430009149352827E-3</v>
      </c>
      <c r="CI199" s="145">
        <f t="shared" ca="1" si="377"/>
        <v>-5.2826695729222689E-3</v>
      </c>
      <c r="CJ199" s="145">
        <f t="shared" ca="1" si="377"/>
        <v>1.8789145911365221E-3</v>
      </c>
      <c r="CK199" s="145">
        <f t="shared" ca="1" si="377"/>
        <v>2.9800431137324539E-2</v>
      </c>
      <c r="CL199" s="145">
        <f t="shared" ca="1" si="377"/>
        <v>9.9387675734300632E-3</v>
      </c>
      <c r="CM199" s="145">
        <f t="shared" ca="1" si="377"/>
        <v>5.3376566086162547E-4</v>
      </c>
      <c r="CN199" s="145">
        <f t="shared" ca="1" si="377"/>
        <v>6.5691735595500159E-3</v>
      </c>
      <c r="CO199" s="145">
        <f t="shared" ca="1" si="377"/>
        <v>7.0848411067578297E-3</v>
      </c>
      <c r="CP199" s="145">
        <f t="shared" ca="1" si="377"/>
        <v>2.0855025070489475E-2</v>
      </c>
      <c r="CQ199" s="145">
        <f t="shared" ref="CQ199:FB200" ca="1" si="378">(CQ270-CQ294)/CQ$250</f>
        <v>-3.643478634023777E-3</v>
      </c>
      <c r="CR199" s="145">
        <f t="shared" ca="1" si="378"/>
        <v>0</v>
      </c>
      <c r="CS199" s="145">
        <f t="shared" ca="1" si="378"/>
        <v>-5.9822648565054795E-3</v>
      </c>
      <c r="CT199" s="145">
        <f t="shared" ca="1" si="378"/>
        <v>3.7499852526058429E-3</v>
      </c>
      <c r="CU199" s="145">
        <f t="shared" ca="1" si="378"/>
        <v>-4.0796709124841261E-3</v>
      </c>
      <c r="CV199" s="145">
        <f t="shared" ca="1" si="378"/>
        <v>4.4763656997042585E-3</v>
      </c>
      <c r="CW199" s="145">
        <f t="shared" ca="1" si="378"/>
        <v>2.5948118233757769E-2</v>
      </c>
      <c r="CX199" s="145">
        <f t="shared" ca="1" si="378"/>
        <v>7.7429121901211075E-3</v>
      </c>
      <c r="CY199" s="145">
        <f t="shared" ca="1" si="378"/>
        <v>5.3411298676561074E-4</v>
      </c>
      <c r="CZ199" s="145">
        <f t="shared" ca="1" si="378"/>
        <v>5.9407254641413512E-3</v>
      </c>
      <c r="DA199" s="145">
        <f t="shared" ca="1" si="378"/>
        <v>6.3089800545911724E-3</v>
      </c>
      <c r="DB199" s="145">
        <f t="shared" ca="1" si="378"/>
        <v>2.1055510088577381E-2</v>
      </c>
      <c r="DC199" s="145">
        <f t="shared" ca="1" si="378"/>
        <v>-3.9803654878423599E-3</v>
      </c>
      <c r="DD199" s="145">
        <f t="shared" ca="1" si="378"/>
        <v>0</v>
      </c>
      <c r="DE199" s="145">
        <f t="shared" ca="1" si="378"/>
        <v>-4.1567103815950837E-3</v>
      </c>
      <c r="DF199" s="145">
        <f t="shared" ca="1" si="378"/>
        <v>2.7799481671132672E-3</v>
      </c>
      <c r="DG199" s="145">
        <f t="shared" ca="1" si="378"/>
        <v>-2.8765094136408791E-3</v>
      </c>
      <c r="DH199" s="145">
        <f t="shared" ca="1" si="378"/>
        <v>7.0660106807162622E-3</v>
      </c>
      <c r="DI199" s="145">
        <f t="shared" ca="1" si="378"/>
        <v>2.2058369181172079E-2</v>
      </c>
      <c r="DJ199" s="145">
        <f t="shared" ca="1" si="378"/>
        <v>5.5610832275173709E-3</v>
      </c>
      <c r="DK199" s="145">
        <f t="shared" ca="1" si="378"/>
        <v>5.344607649798175E-4</v>
      </c>
      <c r="DL199" s="145">
        <f t="shared" ca="1" si="378"/>
        <v>5.3127606037272701E-3</v>
      </c>
      <c r="DM199" s="145">
        <f t="shared" ca="1" si="378"/>
        <v>5.5202818317335988E-3</v>
      </c>
      <c r="DN199" s="145">
        <f t="shared" ca="1" si="378"/>
        <v>2.1254128550950799E-2</v>
      </c>
      <c r="DO199" s="145">
        <f t="shared" ca="1" si="378"/>
        <v>-4.2953112026708241E-3</v>
      </c>
      <c r="DP199" s="145">
        <f t="shared" ca="1" si="378"/>
        <v>0</v>
      </c>
      <c r="DQ199" s="145">
        <f t="shared" ca="1" si="378"/>
        <v>-2.2735454420581371E-3</v>
      </c>
      <c r="DR199" s="145">
        <f t="shared" ca="1" si="378"/>
        <v>1.8321011879879991E-3</v>
      </c>
      <c r="DS199" s="145">
        <f t="shared" ca="1" si="378"/>
        <v>-1.6731850433274558E-3</v>
      </c>
      <c r="DT199" s="145">
        <f t="shared" ca="1" si="378"/>
        <v>9.6478846710415962E-3</v>
      </c>
      <c r="DU199" s="145">
        <f t="shared" ca="1" si="378"/>
        <v>1.813063561752826E-2</v>
      </c>
      <c r="DV199" s="145">
        <f t="shared" ca="1" si="378"/>
        <v>3.3931467190636746E-3</v>
      </c>
      <c r="DW199" s="145">
        <f t="shared" ca="1" si="378"/>
        <v>5.3480899638836657E-4</v>
      </c>
      <c r="DX199" s="145">
        <f t="shared" ca="1" si="378"/>
        <v>4.6852784211586047E-3</v>
      </c>
      <c r="DY199" s="145">
        <f t="shared" ca="1" si="378"/>
        <v>4.7184251803424823E-3</v>
      </c>
      <c r="DZ199" s="145">
        <f t="shared" ca="1" si="378"/>
        <v>2.1450906403839398E-2</v>
      </c>
      <c r="EA199" s="145">
        <f t="shared" ca="1" si="378"/>
        <v>-4.5903916875508939E-3</v>
      </c>
      <c r="EB199" s="145">
        <f t="shared" ca="1" si="378"/>
        <v>0</v>
      </c>
      <c r="EC199" s="145">
        <f t="shared" ca="1" si="378"/>
        <v>-3.2999922918427462E-4</v>
      </c>
      <c r="ED199" s="145">
        <f t="shared" ca="1" si="378"/>
        <v>9.0569151017783024E-4</v>
      </c>
      <c r="EE199" s="145">
        <f t="shared" ca="1" si="378"/>
        <v>-4.6969776846986054E-4</v>
      </c>
      <c r="EF199" s="145">
        <f t="shared" ca="1" si="378"/>
        <v>1.2222022596988392E-2</v>
      </c>
      <c r="EG199" s="145">
        <f t="shared" ca="1" si="378"/>
        <v>1.4164358418413545E-2</v>
      </c>
      <c r="EH199" s="145">
        <f t="shared" ca="1" si="378"/>
        <v>1.2389703988130874E-3</v>
      </c>
      <c r="EI199" s="145">
        <f t="shared" ca="1" si="378"/>
        <v>5.3515768187777861E-4</v>
      </c>
      <c r="EJ199" s="145">
        <f t="shared" ca="1" si="378"/>
        <v>4.0582783601420371E-3</v>
      </c>
      <c r="EK199" s="145">
        <f t="shared" ca="1" si="378"/>
        <v>3.9030780328433152E-3</v>
      </c>
      <c r="EL199" s="145">
        <f t="shared" ca="1" si="378"/>
        <v>2.1645869114800168E-2</v>
      </c>
      <c r="EM199" s="145">
        <f t="shared" ca="1" si="378"/>
        <v>-4.8674289816493894E-3</v>
      </c>
      <c r="EN199" s="145">
        <f t="shared" ca="1" si="378"/>
        <v>0</v>
      </c>
      <c r="EO199" s="145">
        <f t="shared" ca="1" si="378"/>
        <v>1.6768796456378846E-3</v>
      </c>
      <c r="EP199" s="145">
        <f t="shared" ca="1" si="378"/>
        <v>0</v>
      </c>
      <c r="EQ199" s="145">
        <f t="shared" ca="1" si="378"/>
        <v>7.3395244401487072E-4</v>
      </c>
      <c r="ER199" s="145">
        <f t="shared" ca="1" si="378"/>
        <v>1.4788459175878557E-2</v>
      </c>
      <c r="ES199" s="145">
        <f t="shared" ca="1" si="378"/>
        <v>1.0158967431707291E-2</v>
      </c>
      <c r="ET199" s="145">
        <f t="shared" ca="1" si="378"/>
        <v>-9.0157632547322093E-4</v>
      </c>
      <c r="EU199" s="145">
        <f t="shared" ca="1" si="378"/>
        <v>1.6657866414636474E-3</v>
      </c>
      <c r="EV199" s="145">
        <f t="shared" ca="1" si="378"/>
        <v>5.2325599301270452E-3</v>
      </c>
      <c r="EW199" s="145">
        <f t="shared" ca="1" si="378"/>
        <v>5.6610123537880301E-3</v>
      </c>
      <c r="EX199" s="145">
        <f t="shared" ca="1" si="378"/>
        <v>1.7721269446085826E-2</v>
      </c>
      <c r="EY199" s="145">
        <f t="shared" ca="1" si="378"/>
        <v>-2.8821119160647593E-3</v>
      </c>
      <c r="EZ199" s="145">
        <f t="shared" ca="1" si="378"/>
        <v>2.8463694841013037E-5</v>
      </c>
      <c r="FA199" s="145">
        <f t="shared" ca="1" si="378"/>
        <v>7.237498821242134E-4</v>
      </c>
      <c r="FB199" s="145">
        <f t="shared" ca="1" si="378"/>
        <v>-1.5966225860394E-4</v>
      </c>
      <c r="FC199" s="145">
        <f t="shared" ca="1" si="374"/>
        <v>-1.1983605789300958E-3</v>
      </c>
      <c r="FD199" s="145">
        <f t="shared" ca="1" si="374"/>
        <v>1.2035589145078341E-2</v>
      </c>
      <c r="FE199" s="145">
        <f t="shared" ca="1" si="374"/>
        <v>1.2210943331198411E-2</v>
      </c>
      <c r="FF199" s="145">
        <f t="shared" ca="1" si="374"/>
        <v>1.2742807797945377E-4</v>
      </c>
      <c r="FG199" s="145">
        <f t="shared" ca="1" si="374"/>
        <v>2.805719393237227E-3</v>
      </c>
      <c r="FH199" s="145">
        <f t="shared" ca="1" si="374"/>
        <v>6.3943319059106864E-3</v>
      </c>
      <c r="FI199" s="145">
        <f t="shared" ca="1" si="374"/>
        <v>7.3704657941408656E-3</v>
      </c>
      <c r="FJ199" s="145">
        <f t="shared" ca="1" si="374"/>
        <v>1.3701465801924757E-2</v>
      </c>
      <c r="FK199" s="145">
        <f t="shared" ca="1" si="374"/>
        <v>-8.6239219498546378E-4</v>
      </c>
      <c r="FL199" s="145">
        <f t="shared" ca="1" si="374"/>
        <v>5.6984830645352098E-5</v>
      </c>
      <c r="FM199" s="145">
        <f t="shared" ca="1" si="374"/>
        <v>-1.5451704346388495E-4</v>
      </c>
      <c r="FN199" s="145">
        <f t="shared" ca="1" si="374"/>
        <v>-3.316722843974338E-4</v>
      </c>
      <c r="FO199" s="145">
        <f t="shared" ca="1" si="374"/>
        <v>-3.1136634483381513E-3</v>
      </c>
      <c r="FP199" s="145">
        <f t="shared" ca="1" si="374"/>
        <v>9.263050936580074E-3</v>
      </c>
      <c r="FQ199" s="145">
        <f t="shared" ca="1" si="374"/>
        <v>1.4237391357531741E-2</v>
      </c>
      <c r="FR199" s="145">
        <f t="shared" ca="1" si="374"/>
        <v>1.1613295027888689E-3</v>
      </c>
      <c r="FS199" s="145">
        <f t="shared" ca="1" si="374"/>
        <v>3.9550712511137098E-3</v>
      </c>
      <c r="FT199" s="145">
        <f t="shared" ca="1" si="374"/>
        <v>7.5437931250105497E-3</v>
      </c>
      <c r="FU199" s="145">
        <f t="shared" ca="1" si="374"/>
        <v>9.0334166075225781E-3</v>
      </c>
      <c r="FV199" s="145">
        <f t="shared" ca="1" si="374"/>
        <v>9.5829514236004092E-3</v>
      </c>
      <c r="FW199" s="145">
        <f t="shared" ca="1" si="374"/>
        <v>1.1926322190162276E-3</v>
      </c>
      <c r="FX199" s="145">
        <f t="shared" ca="1" si="374"/>
        <v>8.5563581466150193E-5</v>
      </c>
      <c r="FY199" s="145">
        <f t="shared" ca="1" si="374"/>
        <v>-9.6640790297061762E-4</v>
      </c>
      <c r="FZ199" s="145">
        <f t="shared" ca="1" si="374"/>
        <v>-5.1752009922635309E-4</v>
      </c>
      <c r="GA199" s="145">
        <f t="shared" ca="1" si="374"/>
        <v>-5.0121797905167157E-3</v>
      </c>
      <c r="GB199" s="145">
        <f t="shared" ca="1" si="374"/>
        <v>6.4706330125717994E-3</v>
      </c>
      <c r="GC199" s="145">
        <f t="shared" ca="1" si="374"/>
        <v>1.623878494006863E-2</v>
      </c>
      <c r="GD199" s="145">
        <f t="shared" ca="1" si="374"/>
        <v>2.2001629896454392E-3</v>
      </c>
      <c r="GE199" s="145">
        <f t="shared" ca="1" si="374"/>
        <v>5.1139594425597783E-3</v>
      </c>
      <c r="GF199" s="145">
        <f t="shared" ca="1" si="374"/>
        <v>8.6811382331760199E-3</v>
      </c>
      <c r="GG199" s="145">
        <f t="shared" ca="1" si="374"/>
        <v>1.0651736862134895E-2</v>
      </c>
      <c r="GH199" s="145">
        <f t="shared" ca="1" si="374"/>
        <v>5.3620451868321133E-3</v>
      </c>
      <c r="GI199" s="145">
        <f t="shared" ca="1" si="374"/>
        <v>3.2838951766374579E-3</v>
      </c>
      <c r="GJ199" s="145">
        <f t="shared" ca="1" si="374"/>
        <v>1.1420012206045756E-4</v>
      </c>
      <c r="GK199" s="145">
        <f t="shared" ca="1" si="374"/>
        <v>-1.719173381863319E-3</v>
      </c>
      <c r="GL199" s="145">
        <f t="shared" ca="1" si="374"/>
        <v>-7.1894550949861314E-4</v>
      </c>
      <c r="GM199" s="145">
        <f t="shared" ca="1" si="374"/>
        <v>-6.8941293289644153E-3</v>
      </c>
      <c r="GN199" s="145">
        <f t="shared" ca="1" si="374"/>
        <v>3.6581207907807746E-3</v>
      </c>
      <c r="GO199" s="145">
        <f t="shared" ca="1" si="374"/>
        <v>1.8215585873395414E-2</v>
      </c>
      <c r="GP199" s="145">
        <f t="shared" ca="1" si="374"/>
        <v>3.2439639143509828E-3</v>
      </c>
      <c r="GQ199" s="145">
        <f t="shared" ca="1" si="374"/>
        <v>6.2825031484513251E-3</v>
      </c>
      <c r="GR199" s="145">
        <f t="shared" ca="1" si="374"/>
        <v>9.8065577942698223E-3</v>
      </c>
      <c r="GS199" s="145">
        <f t="shared" ca="1" si="374"/>
        <v>1.2227199470978046E-2</v>
      </c>
      <c r="GT199" s="145">
        <f t="shared" ca="1" si="374"/>
        <v>1.0348806279508397E-3</v>
      </c>
      <c r="GU199" s="145">
        <f t="shared" ca="1" si="374"/>
        <v>5.4123637568181011E-3</v>
      </c>
      <c r="GV199" s="145">
        <f t="shared" ca="1" si="374"/>
        <v>1.4289462789279734E-4</v>
      </c>
      <c r="GW199" s="145">
        <f t="shared" ca="1" si="374"/>
        <v>-2.4190452156314674E-3</v>
      </c>
      <c r="GX199" s="145">
        <f t="shared" ca="1" si="374"/>
        <v>-9.3799273754907478E-4</v>
      </c>
      <c r="GY199" s="145">
        <f t="shared" ca="1" si="374"/>
        <v>-8.7597279691427662E-3</v>
      </c>
      <c r="GZ199" s="145">
        <f t="shared" ca="1" si="374"/>
        <v>8.2529658950530849E-4</v>
      </c>
      <c r="HA199" s="145">
        <f t="shared" ca="1" si="374"/>
        <v>2.0168244672553251E-2</v>
      </c>
      <c r="HB199" s="145">
        <f t="shared" ca="1" si="374"/>
        <v>4.292767991834234E-3</v>
      </c>
      <c r="HC199" s="145">
        <f t="shared" ca="1" si="374"/>
        <v>0</v>
      </c>
      <c r="HD199" s="145">
        <f t="shared" ca="1" si="374"/>
        <v>0</v>
      </c>
      <c r="HE199" s="145">
        <f t="shared" ca="1" si="374"/>
        <v>8.2026193030815629E-3</v>
      </c>
      <c r="HF199" s="145">
        <f t="shared" ca="1" si="374"/>
        <v>-3.3904145744250843E-3</v>
      </c>
      <c r="HG199" s="145">
        <f t="shared" ca="1" si="374"/>
        <v>-4.4072817782125542E-3</v>
      </c>
      <c r="HH199" s="145">
        <f t="shared" ca="1" si="374"/>
        <v>2.8671614866491195E-3</v>
      </c>
      <c r="HI199" s="145">
        <f t="shared" ca="1" si="374"/>
        <v>5.7626045394988375E-4</v>
      </c>
      <c r="HJ199" s="145">
        <f t="shared" ca="1" si="374"/>
        <v>0</v>
      </c>
      <c r="HK199" s="145">
        <f t="shared" ca="1" si="374"/>
        <v>1.4682712483611755E-3</v>
      </c>
      <c r="HL199" s="145">
        <f t="shared" ca="1" si="374"/>
        <v>1.2484405501235829E-2</v>
      </c>
      <c r="HM199" s="145">
        <f t="shared" ca="1" si="374"/>
        <v>1.7636815607554271E-2</v>
      </c>
      <c r="HN199" s="145">
        <f t="shared" ca="1" si="365"/>
        <v>5.9361458630925196E-3</v>
      </c>
      <c r="HO199" s="145">
        <f t="shared" ref="HO199:JZ200" ca="1" si="379">(HO270-HO294)/HO$250</f>
        <v>0</v>
      </c>
      <c r="HP199" s="145">
        <f t="shared" ca="1" si="379"/>
        <v>0</v>
      </c>
      <c r="HQ199" s="145">
        <f t="shared" ca="1" si="379"/>
        <v>8.2026193030815629E-3</v>
      </c>
      <c r="HR199" s="145">
        <f t="shared" ca="1" si="379"/>
        <v>-3.3904145744250843E-3</v>
      </c>
      <c r="HS199" s="145">
        <f t="shared" ca="1" si="379"/>
        <v>-4.4072817782125542E-3</v>
      </c>
      <c r="HT199" s="145">
        <f t="shared" ca="1" si="379"/>
        <v>2.8671614866491195E-3</v>
      </c>
      <c r="HU199" s="145">
        <f t="shared" ca="1" si="379"/>
        <v>5.7626045394988375E-4</v>
      </c>
      <c r="HV199" s="145">
        <f t="shared" ca="1" si="379"/>
        <v>0</v>
      </c>
      <c r="HW199" s="145">
        <f t="shared" ca="1" si="379"/>
        <v>1.4682712483611755E-3</v>
      </c>
      <c r="HX199" s="145">
        <f t="shared" ca="1" si="379"/>
        <v>1.2484405501235829E-2</v>
      </c>
      <c r="HY199" s="145">
        <f t="shared" ca="1" si="379"/>
        <v>1.7636815607554271E-2</v>
      </c>
      <c r="HZ199" s="145">
        <f t="shared" ca="1" si="379"/>
        <v>5.9361458630925196E-3</v>
      </c>
      <c r="IA199" s="145">
        <f t="shared" ca="1" si="379"/>
        <v>0</v>
      </c>
      <c r="IB199" s="145">
        <f t="shared" ca="1" si="379"/>
        <v>0</v>
      </c>
      <c r="IC199" s="145">
        <f t="shared" ca="1" si="379"/>
        <v>8.2026193030815629E-3</v>
      </c>
      <c r="ID199" s="145">
        <f t="shared" ca="1" si="379"/>
        <v>-3.3904145744250843E-3</v>
      </c>
      <c r="IE199" s="145">
        <f t="shared" ca="1" si="379"/>
        <v>-4.4072817782125542E-3</v>
      </c>
      <c r="IF199" s="145">
        <f t="shared" ca="1" si="379"/>
        <v>2.8671614866491195E-3</v>
      </c>
      <c r="IG199" s="145">
        <f t="shared" ca="1" si="379"/>
        <v>5.7626045394988375E-4</v>
      </c>
      <c r="IH199" s="145">
        <f t="shared" ca="1" si="379"/>
        <v>0</v>
      </c>
      <c r="II199" s="145">
        <f t="shared" ca="1" si="379"/>
        <v>1.4682712483611755E-3</v>
      </c>
      <c r="IJ199" s="145">
        <f t="shared" ca="1" si="379"/>
        <v>1.2484405501235829E-2</v>
      </c>
      <c r="IK199" s="145">
        <f t="shared" ca="1" si="379"/>
        <v>1.7636815607554271E-2</v>
      </c>
      <c r="IL199" s="145">
        <f t="shared" ca="1" si="379"/>
        <v>5.9361458630925196E-3</v>
      </c>
      <c r="IM199" s="145">
        <f t="shared" ca="1" si="379"/>
        <v>0</v>
      </c>
      <c r="IN199" s="145">
        <f t="shared" ca="1" si="379"/>
        <v>0</v>
      </c>
      <c r="IO199" s="145">
        <f t="shared" ca="1" si="379"/>
        <v>8.2026193030815629E-3</v>
      </c>
      <c r="IP199" s="145">
        <f t="shared" ca="1" si="379"/>
        <v>-3.3904145744250843E-3</v>
      </c>
      <c r="IQ199" s="145">
        <f t="shared" ca="1" si="379"/>
        <v>-4.4072817782125542E-3</v>
      </c>
      <c r="IR199" s="145">
        <f t="shared" ca="1" si="379"/>
        <v>2.8671614866491195E-3</v>
      </c>
      <c r="IS199" s="145">
        <f t="shared" ca="1" si="379"/>
        <v>5.7626045394988375E-4</v>
      </c>
      <c r="IT199" s="145">
        <f t="shared" ca="1" si="379"/>
        <v>0</v>
      </c>
      <c r="IU199" s="145">
        <f t="shared" ca="1" si="379"/>
        <v>1.4682712483611755E-3</v>
      </c>
      <c r="IV199" s="145">
        <f t="shared" ca="1" si="379"/>
        <v>1.2484405501235829E-2</v>
      </c>
      <c r="IW199" s="145">
        <f t="shared" ca="1" si="379"/>
        <v>1.7636815607554271E-2</v>
      </c>
      <c r="IX199" s="145">
        <f t="shared" ca="1" si="379"/>
        <v>5.9361458630925196E-3</v>
      </c>
      <c r="IY199" s="145">
        <f t="shared" ca="1" si="379"/>
        <v>0</v>
      </c>
      <c r="IZ199" s="145">
        <f t="shared" ca="1" si="379"/>
        <v>0</v>
      </c>
      <c r="JA199" s="145">
        <f t="shared" ca="1" si="379"/>
        <v>8.2026193030815629E-3</v>
      </c>
      <c r="JB199" s="145">
        <f t="shared" ca="1" si="379"/>
        <v>-3.3904145744250843E-3</v>
      </c>
      <c r="JC199" s="145">
        <f t="shared" ca="1" si="379"/>
        <v>-4.4072817782125542E-3</v>
      </c>
      <c r="JD199" s="145">
        <f t="shared" ca="1" si="379"/>
        <v>2.8671614866491195E-3</v>
      </c>
      <c r="JE199" s="145">
        <f t="shared" ca="1" si="379"/>
        <v>5.7626045394988375E-4</v>
      </c>
      <c r="JF199" s="145">
        <f t="shared" ca="1" si="379"/>
        <v>0</v>
      </c>
      <c r="JG199" s="145">
        <f t="shared" ca="1" si="379"/>
        <v>1.4682712483611755E-3</v>
      </c>
      <c r="JH199" s="145">
        <f t="shared" ca="1" si="379"/>
        <v>1.2484405501235829E-2</v>
      </c>
      <c r="JI199" s="145">
        <f t="shared" ca="1" si="379"/>
        <v>1.7636815607554271E-2</v>
      </c>
      <c r="JJ199" s="145">
        <f t="shared" ca="1" si="379"/>
        <v>5.9361458630925196E-3</v>
      </c>
      <c r="JK199" s="145">
        <f t="shared" ca="1" si="379"/>
        <v>0</v>
      </c>
      <c r="JL199" s="145">
        <f t="shared" ca="1" si="379"/>
        <v>0</v>
      </c>
      <c r="JM199" s="145">
        <f t="shared" ca="1" si="379"/>
        <v>1.008271446131476E-2</v>
      </c>
      <c r="JN199" s="145">
        <f t="shared" ca="1" si="379"/>
        <v>-2.2877266988283458E-3</v>
      </c>
      <c r="JO199" s="145">
        <f t="shared" ca="1" si="379"/>
        <v>-1.7985387943316893E-3</v>
      </c>
      <c r="JP199" s="145">
        <f t="shared" ca="1" si="379"/>
        <v>3.7399644199528695E-3</v>
      </c>
      <c r="JQ199" s="145">
        <f t="shared" ca="1" si="379"/>
        <v>2.9223192193136441E-3</v>
      </c>
      <c r="JR199" s="145">
        <f t="shared" ca="1" si="379"/>
        <v>0</v>
      </c>
      <c r="JS199" s="145">
        <f t="shared" ca="1" si="379"/>
        <v>4.7151790971048197E-3</v>
      </c>
      <c r="JT199" s="145">
        <f t="shared" ca="1" si="379"/>
        <v>1.2866085634492671E-2</v>
      </c>
      <c r="JU199" s="145">
        <f t="shared" ca="1" si="379"/>
        <v>1.4475896546523065E-2</v>
      </c>
      <c r="JV199" s="145">
        <f t="shared" ca="1" si="379"/>
        <v>7.0762887127078702E-3</v>
      </c>
      <c r="JW199" s="145">
        <f t="shared" ca="1" si="379"/>
        <v>0</v>
      </c>
      <c r="JX199" s="145">
        <f t="shared" ca="1" si="379"/>
        <v>0</v>
      </c>
      <c r="JY199" s="145">
        <f t="shared" ca="1" si="379"/>
        <v>1.1973545183897276E-2</v>
      </c>
      <c r="JZ199" s="145">
        <f t="shared" ca="1" si="379"/>
        <v>-1.1319257511766643E-3</v>
      </c>
      <c r="KA199" s="145">
        <f t="shared" ca="1" si="375"/>
        <v>5.7190527213105613E-4</v>
      </c>
      <c r="KB199" s="145">
        <f t="shared" ca="1" si="375"/>
        <v>4.669148254178114E-3</v>
      </c>
      <c r="KC199" s="145">
        <f t="shared" ca="1" si="375"/>
        <v>5.2240585041535351E-3</v>
      </c>
      <c r="KD199" s="145">
        <f t="shared" ca="1" si="375"/>
        <v>0</v>
      </c>
      <c r="KE199" s="145">
        <f t="shared" ca="1" si="375"/>
        <v>7.9447522656793876E-3</v>
      </c>
      <c r="KF199" s="145">
        <f t="shared" ca="1" si="375"/>
        <v>1.3261165467356588E-2</v>
      </c>
      <c r="KG199" s="145">
        <f t="shared" ca="1" si="375"/>
        <v>1.1380772309656968E-2</v>
      </c>
      <c r="KH199" s="145">
        <f t="shared" ca="1" si="375"/>
        <v>8.2007898729547519E-3</v>
      </c>
      <c r="KI199" s="145">
        <f t="shared" ca="1" si="375"/>
        <v>0</v>
      </c>
      <c r="KJ199" s="145">
        <f t="shared" ca="1" si="375"/>
        <v>0</v>
      </c>
      <c r="KK199" s="145">
        <f t="shared" ca="1" si="375"/>
        <v>1.3875203686110602E-2</v>
      </c>
      <c r="KL199" s="145">
        <f t="shared" ca="1" si="375"/>
        <v>8.0920407181690184E-5</v>
      </c>
      <c r="KM199" s="145">
        <f t="shared" ca="1" si="375"/>
        <v>2.7352758315819198E-3</v>
      </c>
      <c r="KN199" s="145">
        <f t="shared" ca="1" si="375"/>
        <v>5.660358429192173E-3</v>
      </c>
      <c r="KO199" s="145">
        <f t="shared" ca="1" si="375"/>
        <v>7.4827224185564671E-3</v>
      </c>
      <c r="KP199" s="145">
        <f t="shared" ca="1" si="375"/>
        <v>0</v>
      </c>
      <c r="KQ199" s="145">
        <f t="shared" ca="1" si="375"/>
        <v>1.1157129204797469E-2</v>
      </c>
      <c r="KR199" s="145">
        <f t="shared" ca="1" si="375"/>
        <v>1.3670363245389295E-2</v>
      </c>
      <c r="KS199" s="145">
        <f t="shared" ca="1" si="375"/>
        <v>8.3494097687579188E-3</v>
      </c>
      <c r="KT199" s="145">
        <f t="shared" ca="1" si="375"/>
        <v>9.3099690348403853E-3</v>
      </c>
      <c r="KU199" s="145">
        <f t="shared" ca="1" si="375"/>
        <v>0</v>
      </c>
      <c r="KV199" s="145">
        <f t="shared" ca="1" si="375"/>
        <v>0</v>
      </c>
      <c r="KW199" s="145">
        <f t="shared" ca="1" si="375"/>
        <v>1.5787783242404506E-2</v>
      </c>
      <c r="KX199" s="145">
        <f t="shared" ca="1" si="375"/>
        <v>1.3551418816995643E-3</v>
      </c>
      <c r="KY199" s="145">
        <f t="shared" ca="1" si="375"/>
        <v>4.7175711275966592E-3</v>
      </c>
      <c r="KZ199" s="145">
        <f t="shared" ca="1" si="375"/>
        <v>6.7200201163570743E-3</v>
      </c>
      <c r="LA199" s="145">
        <f t="shared" ca="1" si="375"/>
        <v>9.6995089390630139E-3</v>
      </c>
      <c r="LB199" s="145">
        <f t="shared" ca="1" si="375"/>
        <v>0</v>
      </c>
      <c r="LC199" s="145">
        <f t="shared" ca="1" si="375"/>
        <v>1.4352446894693456E-2</v>
      </c>
      <c r="LD199" s="145">
        <f t="shared" ca="1" si="375"/>
        <v>1.4094449480164497E-2</v>
      </c>
      <c r="LE199" s="145">
        <f t="shared" ca="1" si="375"/>
        <v>5.3798587092776084E-3</v>
      </c>
      <c r="LF199" s="145">
        <f t="shared" ca="1" si="375"/>
        <v>1.0404137236361794E-2</v>
      </c>
      <c r="LG199" s="145">
        <f t="shared" ca="1" si="375"/>
        <v>0</v>
      </c>
      <c r="LH199" s="145">
        <f t="shared" ca="1" si="375"/>
        <v>0</v>
      </c>
      <c r="LI199" s="145">
        <f t="shared" ca="1" si="375"/>
        <v>1.7711378201647591E-2</v>
      </c>
      <c r="LJ199" s="145">
        <f t="shared" ca="1" si="375"/>
        <v>2.6955183987412224E-3</v>
      </c>
      <c r="LK199" s="145">
        <f t="shared" ca="1" si="375"/>
        <v>6.5406120918065696E-3</v>
      </c>
      <c r="LL199" s="145">
        <f t="shared" ca="1" si="375"/>
        <v>7.8554776507889518E-3</v>
      </c>
      <c r="LM199" s="145">
        <f t="shared" ca="1" si="375"/>
        <v>1.1875572027405914E-2</v>
      </c>
      <c r="LN199" s="145">
        <f t="shared" ca="1" si="375"/>
        <v>0</v>
      </c>
      <c r="LO199" s="145">
        <f t="shared" ca="1" si="375"/>
        <v>1.7530840864594027E-2</v>
      </c>
      <c r="LP199" s="145">
        <f t="shared" ca="1" si="375"/>
        <v>1.4534251791541558E-2</v>
      </c>
      <c r="LQ199" s="145">
        <f t="shared" ca="1" si="375"/>
        <v>2.4702476463149591E-3</v>
      </c>
      <c r="LR199" s="145">
        <f t="shared" ca="1" si="375"/>
        <v>1.1483597153300539E-2</v>
      </c>
    </row>
    <row r="200" spans="2:330" hidden="1">
      <c r="B200" s="3"/>
      <c r="C200" s="22" t="str">
        <f>C244</f>
        <v>Sol</v>
      </c>
      <c r="D200" s="145">
        <f t="shared" ca="1" si="360"/>
        <v>0</v>
      </c>
      <c r="E200" s="145">
        <f t="shared" ca="1" si="360"/>
        <v>0</v>
      </c>
      <c r="F200" s="145">
        <f t="shared" ca="1" si="360"/>
        <v>0</v>
      </c>
      <c r="G200" s="258">
        <f t="shared" ca="1" si="360"/>
        <v>0</v>
      </c>
      <c r="H200" s="145">
        <f t="shared" ref="H200:X200" ca="1" si="380">(H271-H295)/H$250</f>
        <v>0</v>
      </c>
      <c r="I200" s="258">
        <f t="shared" ca="1" si="380"/>
        <v>0</v>
      </c>
      <c r="J200" s="145">
        <f t="shared" ca="1" si="380"/>
        <v>0</v>
      </c>
      <c r="K200" s="145">
        <f t="shared" ca="1" si="380"/>
        <v>0</v>
      </c>
      <c r="L200" s="145">
        <f t="shared" ca="1" si="380"/>
        <v>0</v>
      </c>
      <c r="M200" s="145">
        <f t="shared" ca="1" si="380"/>
        <v>0</v>
      </c>
      <c r="N200" s="258">
        <f t="shared" ca="1" si="380"/>
        <v>0</v>
      </c>
      <c r="O200" s="145">
        <f t="shared" ca="1" si="380"/>
        <v>0</v>
      </c>
      <c r="P200" s="145">
        <f t="shared" ca="1" si="380"/>
        <v>0</v>
      </c>
      <c r="Q200" s="145">
        <f t="shared" ca="1" si="380"/>
        <v>0</v>
      </c>
      <c r="R200" s="145">
        <f t="shared" ca="1" si="380"/>
        <v>0</v>
      </c>
      <c r="S200" s="258">
        <f t="shared" ca="1" si="380"/>
        <v>0</v>
      </c>
      <c r="T200" s="145">
        <f t="shared" ca="1" si="380"/>
        <v>0</v>
      </c>
      <c r="U200" s="145">
        <f t="shared" ca="1" si="380"/>
        <v>0</v>
      </c>
      <c r="V200" s="145">
        <f t="shared" ca="1" si="380"/>
        <v>0</v>
      </c>
      <c r="W200" s="145">
        <f t="shared" ca="1" si="380"/>
        <v>0</v>
      </c>
      <c r="X200" s="258">
        <f t="shared" ca="1" si="380"/>
        <v>0</v>
      </c>
      <c r="Y200" s="145">
        <f t="shared" ca="1" si="362"/>
        <v>0</v>
      </c>
      <c r="Z200" s="145">
        <f t="shared" ca="1" si="362"/>
        <v>0</v>
      </c>
      <c r="AA200" s="145">
        <f t="shared" ca="1" si="362"/>
        <v>0</v>
      </c>
      <c r="AB200" s="145">
        <f t="shared" ca="1" si="362"/>
        <v>0</v>
      </c>
      <c r="AC200" s="258">
        <f t="shared" ca="1" si="362"/>
        <v>0</v>
      </c>
      <c r="AD200" s="3"/>
      <c r="AE200" s="145">
        <f t="shared" ref="AE200:CP200" ca="1" si="381">(AE271-AE295)/AE$250</f>
        <v>0</v>
      </c>
      <c r="AF200" s="145">
        <f t="shared" ca="1" si="381"/>
        <v>0</v>
      </c>
      <c r="AG200" s="145">
        <f t="shared" ca="1" si="381"/>
        <v>0</v>
      </c>
      <c r="AH200" s="145">
        <f t="shared" ca="1" si="381"/>
        <v>0</v>
      </c>
      <c r="AI200" s="145">
        <f t="shared" ca="1" si="381"/>
        <v>0</v>
      </c>
      <c r="AJ200" s="145">
        <f t="shared" ca="1" si="381"/>
        <v>0</v>
      </c>
      <c r="AK200" s="145">
        <f t="shared" ca="1" si="381"/>
        <v>0</v>
      </c>
      <c r="AL200" s="145">
        <f t="shared" ca="1" si="381"/>
        <v>0</v>
      </c>
      <c r="AM200" s="145">
        <f t="shared" ca="1" si="381"/>
        <v>0</v>
      </c>
      <c r="AN200" s="145">
        <f t="shared" ca="1" si="381"/>
        <v>0</v>
      </c>
      <c r="AO200" s="145">
        <f t="shared" ca="1" si="381"/>
        <v>0</v>
      </c>
      <c r="AP200" s="145">
        <f t="shared" ca="1" si="381"/>
        <v>0</v>
      </c>
      <c r="AQ200" s="145">
        <f t="shared" ca="1" si="381"/>
        <v>0</v>
      </c>
      <c r="AR200" s="145">
        <f t="shared" ca="1" si="381"/>
        <v>0</v>
      </c>
      <c r="AS200" s="145">
        <f t="shared" ca="1" si="381"/>
        <v>0</v>
      </c>
      <c r="AT200" s="145">
        <f t="shared" ca="1" si="381"/>
        <v>0</v>
      </c>
      <c r="AU200" s="145">
        <f t="shared" ca="1" si="381"/>
        <v>0</v>
      </c>
      <c r="AV200" s="145">
        <f t="shared" ca="1" si="381"/>
        <v>0</v>
      </c>
      <c r="AW200" s="145">
        <f t="shared" ca="1" si="381"/>
        <v>0</v>
      </c>
      <c r="AX200" s="145">
        <f t="shared" ca="1" si="381"/>
        <v>0</v>
      </c>
      <c r="AY200" s="145">
        <f t="shared" ca="1" si="381"/>
        <v>0</v>
      </c>
      <c r="AZ200" s="145">
        <f t="shared" ca="1" si="381"/>
        <v>0</v>
      </c>
      <c r="BA200" s="145">
        <f t="shared" ca="1" si="381"/>
        <v>0</v>
      </c>
      <c r="BB200" s="145">
        <f t="shared" ca="1" si="381"/>
        <v>0</v>
      </c>
      <c r="BC200" s="145">
        <f t="shared" ca="1" si="381"/>
        <v>0</v>
      </c>
      <c r="BD200" s="145">
        <f t="shared" ca="1" si="381"/>
        <v>0</v>
      </c>
      <c r="BE200" s="145">
        <f t="shared" ca="1" si="381"/>
        <v>0</v>
      </c>
      <c r="BF200" s="145">
        <f t="shared" ca="1" si="381"/>
        <v>0</v>
      </c>
      <c r="BG200" s="145">
        <f t="shared" ca="1" si="381"/>
        <v>0</v>
      </c>
      <c r="BH200" s="145">
        <f t="shared" ca="1" si="381"/>
        <v>0</v>
      </c>
      <c r="BI200" s="145">
        <f t="shared" ca="1" si="381"/>
        <v>0</v>
      </c>
      <c r="BJ200" s="145">
        <f t="shared" ca="1" si="381"/>
        <v>0</v>
      </c>
      <c r="BK200" s="145">
        <f t="shared" ca="1" si="381"/>
        <v>0</v>
      </c>
      <c r="BL200" s="145">
        <f t="shared" ca="1" si="381"/>
        <v>0</v>
      </c>
      <c r="BM200" s="145">
        <f t="shared" ca="1" si="381"/>
        <v>0</v>
      </c>
      <c r="BN200" s="145">
        <f t="shared" ca="1" si="381"/>
        <v>0</v>
      </c>
      <c r="BO200" s="145">
        <f t="shared" ca="1" si="381"/>
        <v>0</v>
      </c>
      <c r="BP200" s="145">
        <f t="shared" ca="1" si="381"/>
        <v>0</v>
      </c>
      <c r="BQ200" s="145">
        <f t="shared" ca="1" si="381"/>
        <v>0</v>
      </c>
      <c r="BR200" s="145">
        <f t="shared" ca="1" si="381"/>
        <v>0</v>
      </c>
      <c r="BS200" s="145">
        <f t="shared" ca="1" si="381"/>
        <v>0</v>
      </c>
      <c r="BT200" s="145">
        <f t="shared" ca="1" si="381"/>
        <v>0</v>
      </c>
      <c r="BU200" s="145">
        <f t="shared" ca="1" si="381"/>
        <v>0</v>
      </c>
      <c r="BV200" s="145">
        <f t="shared" ca="1" si="381"/>
        <v>0</v>
      </c>
      <c r="BW200" s="145">
        <f t="shared" ca="1" si="381"/>
        <v>0</v>
      </c>
      <c r="BX200" s="145">
        <f t="shared" ca="1" si="381"/>
        <v>0</v>
      </c>
      <c r="BY200" s="145">
        <f t="shared" ca="1" si="381"/>
        <v>0</v>
      </c>
      <c r="BZ200" s="145">
        <f t="shared" ca="1" si="381"/>
        <v>0</v>
      </c>
      <c r="CA200" s="145">
        <f t="shared" ca="1" si="381"/>
        <v>0</v>
      </c>
      <c r="CB200" s="145">
        <f t="shared" ca="1" si="381"/>
        <v>0</v>
      </c>
      <c r="CC200" s="145">
        <f t="shared" ca="1" si="381"/>
        <v>0</v>
      </c>
      <c r="CD200" s="145">
        <f t="shared" ca="1" si="381"/>
        <v>0</v>
      </c>
      <c r="CE200" s="145">
        <f t="shared" ca="1" si="381"/>
        <v>0</v>
      </c>
      <c r="CF200" s="145">
        <f t="shared" ca="1" si="381"/>
        <v>0</v>
      </c>
      <c r="CG200" s="145">
        <f t="shared" ca="1" si="381"/>
        <v>0</v>
      </c>
      <c r="CH200" s="145">
        <f t="shared" ca="1" si="381"/>
        <v>0</v>
      </c>
      <c r="CI200" s="145">
        <f t="shared" ca="1" si="381"/>
        <v>0</v>
      </c>
      <c r="CJ200" s="145">
        <f t="shared" ca="1" si="381"/>
        <v>0</v>
      </c>
      <c r="CK200" s="145">
        <f t="shared" ca="1" si="381"/>
        <v>0</v>
      </c>
      <c r="CL200" s="145">
        <f t="shared" ca="1" si="381"/>
        <v>0</v>
      </c>
      <c r="CM200" s="145">
        <f t="shared" ca="1" si="381"/>
        <v>0</v>
      </c>
      <c r="CN200" s="145">
        <f t="shared" ca="1" si="381"/>
        <v>0</v>
      </c>
      <c r="CO200" s="145">
        <f t="shared" ca="1" si="381"/>
        <v>0</v>
      </c>
      <c r="CP200" s="145">
        <f t="shared" ca="1" si="381"/>
        <v>0</v>
      </c>
      <c r="CQ200" s="145">
        <f t="shared" ca="1" si="378"/>
        <v>0</v>
      </c>
      <c r="CR200" s="145">
        <f t="shared" ca="1" si="378"/>
        <v>0</v>
      </c>
      <c r="CS200" s="145">
        <f t="shared" ca="1" si="378"/>
        <v>0</v>
      </c>
      <c r="CT200" s="145">
        <f t="shared" ca="1" si="378"/>
        <v>0</v>
      </c>
      <c r="CU200" s="145">
        <f t="shared" ca="1" si="378"/>
        <v>0</v>
      </c>
      <c r="CV200" s="145">
        <f t="shared" ca="1" si="378"/>
        <v>0</v>
      </c>
      <c r="CW200" s="145">
        <f t="shared" ca="1" si="378"/>
        <v>0</v>
      </c>
      <c r="CX200" s="145">
        <f t="shared" ca="1" si="378"/>
        <v>0</v>
      </c>
      <c r="CY200" s="145">
        <f t="shared" ca="1" si="378"/>
        <v>0</v>
      </c>
      <c r="CZ200" s="145">
        <f t="shared" ca="1" si="378"/>
        <v>0</v>
      </c>
      <c r="DA200" s="145">
        <f t="shared" ca="1" si="378"/>
        <v>0</v>
      </c>
      <c r="DB200" s="145">
        <f t="shared" ca="1" si="378"/>
        <v>0</v>
      </c>
      <c r="DC200" s="145">
        <f t="shared" ca="1" si="378"/>
        <v>0</v>
      </c>
      <c r="DD200" s="145">
        <f t="shared" ca="1" si="378"/>
        <v>0</v>
      </c>
      <c r="DE200" s="145">
        <f t="shared" ca="1" si="378"/>
        <v>0</v>
      </c>
      <c r="DF200" s="145">
        <f t="shared" ca="1" si="378"/>
        <v>0</v>
      </c>
      <c r="DG200" s="145">
        <f t="shared" ca="1" si="378"/>
        <v>0</v>
      </c>
      <c r="DH200" s="145">
        <f t="shared" ca="1" si="378"/>
        <v>0</v>
      </c>
      <c r="DI200" s="145">
        <f t="shared" ca="1" si="378"/>
        <v>0</v>
      </c>
      <c r="DJ200" s="145">
        <f t="shared" ca="1" si="378"/>
        <v>0</v>
      </c>
      <c r="DK200" s="145">
        <f t="shared" ca="1" si="378"/>
        <v>0</v>
      </c>
      <c r="DL200" s="145">
        <f t="shared" ca="1" si="378"/>
        <v>0</v>
      </c>
      <c r="DM200" s="145">
        <f t="shared" ca="1" si="378"/>
        <v>0</v>
      </c>
      <c r="DN200" s="145">
        <f t="shared" ca="1" si="378"/>
        <v>0</v>
      </c>
      <c r="DO200" s="145">
        <f t="shared" ca="1" si="378"/>
        <v>0</v>
      </c>
      <c r="DP200" s="145">
        <f t="shared" ca="1" si="378"/>
        <v>0</v>
      </c>
      <c r="DQ200" s="145">
        <f t="shared" ca="1" si="378"/>
        <v>0</v>
      </c>
      <c r="DR200" s="145">
        <f t="shared" ca="1" si="378"/>
        <v>0</v>
      </c>
      <c r="DS200" s="145">
        <f t="shared" ca="1" si="378"/>
        <v>0</v>
      </c>
      <c r="DT200" s="145">
        <f t="shared" ca="1" si="378"/>
        <v>0</v>
      </c>
      <c r="DU200" s="145">
        <f t="shared" ca="1" si="378"/>
        <v>0</v>
      </c>
      <c r="DV200" s="145">
        <f t="shared" ca="1" si="378"/>
        <v>0</v>
      </c>
      <c r="DW200" s="145">
        <f t="shared" ca="1" si="378"/>
        <v>0</v>
      </c>
      <c r="DX200" s="145">
        <f t="shared" ca="1" si="378"/>
        <v>0</v>
      </c>
      <c r="DY200" s="145">
        <f t="shared" ca="1" si="378"/>
        <v>0</v>
      </c>
      <c r="DZ200" s="145">
        <f t="shared" ca="1" si="378"/>
        <v>0</v>
      </c>
      <c r="EA200" s="145">
        <f t="shared" ca="1" si="378"/>
        <v>0</v>
      </c>
      <c r="EB200" s="145">
        <f t="shared" ca="1" si="378"/>
        <v>0</v>
      </c>
      <c r="EC200" s="145">
        <f t="shared" ca="1" si="378"/>
        <v>0</v>
      </c>
      <c r="ED200" s="145">
        <f t="shared" ca="1" si="378"/>
        <v>0</v>
      </c>
      <c r="EE200" s="145">
        <f t="shared" ca="1" si="378"/>
        <v>0</v>
      </c>
      <c r="EF200" s="145">
        <f t="shared" ca="1" si="378"/>
        <v>0</v>
      </c>
      <c r="EG200" s="145">
        <f t="shared" ca="1" si="378"/>
        <v>0</v>
      </c>
      <c r="EH200" s="145">
        <f t="shared" ca="1" si="378"/>
        <v>0</v>
      </c>
      <c r="EI200" s="145">
        <f t="shared" ca="1" si="378"/>
        <v>0</v>
      </c>
      <c r="EJ200" s="145">
        <f t="shared" ca="1" si="378"/>
        <v>0</v>
      </c>
      <c r="EK200" s="145">
        <f t="shared" ca="1" si="378"/>
        <v>0</v>
      </c>
      <c r="EL200" s="145">
        <f t="shared" ca="1" si="378"/>
        <v>0</v>
      </c>
      <c r="EM200" s="145">
        <f t="shared" ca="1" si="378"/>
        <v>0</v>
      </c>
      <c r="EN200" s="145">
        <f t="shared" ca="1" si="378"/>
        <v>0</v>
      </c>
      <c r="EO200" s="145">
        <f t="shared" ca="1" si="378"/>
        <v>0</v>
      </c>
      <c r="EP200" s="145">
        <f t="shared" ca="1" si="378"/>
        <v>0</v>
      </c>
      <c r="EQ200" s="145">
        <f t="shared" ca="1" si="378"/>
        <v>0</v>
      </c>
      <c r="ER200" s="145">
        <f t="shared" ca="1" si="378"/>
        <v>0</v>
      </c>
      <c r="ES200" s="145">
        <f t="shared" ca="1" si="378"/>
        <v>0</v>
      </c>
      <c r="ET200" s="145">
        <f t="shared" ca="1" si="378"/>
        <v>0</v>
      </c>
      <c r="EU200" s="145">
        <f t="shared" ca="1" si="378"/>
        <v>0</v>
      </c>
      <c r="EV200" s="145">
        <f t="shared" ca="1" si="378"/>
        <v>0</v>
      </c>
      <c r="EW200" s="145">
        <f t="shared" ca="1" si="378"/>
        <v>0</v>
      </c>
      <c r="EX200" s="145">
        <f t="shared" ca="1" si="378"/>
        <v>0</v>
      </c>
      <c r="EY200" s="145">
        <f t="shared" ca="1" si="378"/>
        <v>0</v>
      </c>
      <c r="EZ200" s="145">
        <f t="shared" ca="1" si="378"/>
        <v>0</v>
      </c>
      <c r="FA200" s="145">
        <f t="shared" ca="1" si="378"/>
        <v>0</v>
      </c>
      <c r="FB200" s="145">
        <f t="shared" ca="1" si="378"/>
        <v>0</v>
      </c>
      <c r="FC200" s="145">
        <f t="shared" ca="1" si="374"/>
        <v>0</v>
      </c>
      <c r="FD200" s="145">
        <f t="shared" ca="1" si="374"/>
        <v>0</v>
      </c>
      <c r="FE200" s="145">
        <f t="shared" ca="1" si="374"/>
        <v>0</v>
      </c>
      <c r="FF200" s="145">
        <f t="shared" ca="1" si="374"/>
        <v>0</v>
      </c>
      <c r="FG200" s="145">
        <f t="shared" ca="1" si="374"/>
        <v>0</v>
      </c>
      <c r="FH200" s="145">
        <f t="shared" ca="1" si="374"/>
        <v>0</v>
      </c>
      <c r="FI200" s="145">
        <f t="shared" ca="1" si="374"/>
        <v>0</v>
      </c>
      <c r="FJ200" s="145">
        <f t="shared" ca="1" si="374"/>
        <v>0</v>
      </c>
      <c r="FK200" s="145">
        <f t="shared" ca="1" si="374"/>
        <v>0</v>
      </c>
      <c r="FL200" s="145">
        <f t="shared" ca="1" si="374"/>
        <v>0</v>
      </c>
      <c r="FM200" s="145">
        <f t="shared" ca="1" si="374"/>
        <v>0</v>
      </c>
      <c r="FN200" s="145">
        <f t="shared" ca="1" si="374"/>
        <v>0</v>
      </c>
      <c r="FO200" s="145">
        <f t="shared" ca="1" si="374"/>
        <v>0</v>
      </c>
      <c r="FP200" s="145">
        <f t="shared" ca="1" si="374"/>
        <v>0</v>
      </c>
      <c r="FQ200" s="145">
        <f t="shared" ca="1" si="374"/>
        <v>0</v>
      </c>
      <c r="FR200" s="145">
        <f t="shared" ca="1" si="374"/>
        <v>0</v>
      </c>
      <c r="FS200" s="145">
        <f t="shared" ca="1" si="374"/>
        <v>0</v>
      </c>
      <c r="FT200" s="145">
        <f t="shared" ca="1" si="374"/>
        <v>0</v>
      </c>
      <c r="FU200" s="145">
        <f t="shared" ca="1" si="374"/>
        <v>0</v>
      </c>
      <c r="FV200" s="145">
        <f t="shared" ca="1" si="374"/>
        <v>0</v>
      </c>
      <c r="FW200" s="145">
        <f t="shared" ca="1" si="374"/>
        <v>0</v>
      </c>
      <c r="FX200" s="145">
        <f t="shared" ca="1" si="374"/>
        <v>0</v>
      </c>
      <c r="FY200" s="145">
        <f t="shared" ca="1" si="374"/>
        <v>0</v>
      </c>
      <c r="FZ200" s="145">
        <f t="shared" ca="1" si="374"/>
        <v>0</v>
      </c>
      <c r="GA200" s="145">
        <f t="shared" ca="1" si="374"/>
        <v>0</v>
      </c>
      <c r="GB200" s="145">
        <f t="shared" ca="1" si="374"/>
        <v>0</v>
      </c>
      <c r="GC200" s="145">
        <f t="shared" ca="1" si="374"/>
        <v>0</v>
      </c>
      <c r="GD200" s="145">
        <f t="shared" ca="1" si="374"/>
        <v>0</v>
      </c>
      <c r="GE200" s="145">
        <f t="shared" ca="1" si="374"/>
        <v>0</v>
      </c>
      <c r="GF200" s="145">
        <f t="shared" ca="1" si="374"/>
        <v>0</v>
      </c>
      <c r="GG200" s="145">
        <f t="shared" ca="1" si="374"/>
        <v>0</v>
      </c>
      <c r="GH200" s="145">
        <f t="shared" ca="1" si="374"/>
        <v>0</v>
      </c>
      <c r="GI200" s="145">
        <f t="shared" ca="1" si="374"/>
        <v>0</v>
      </c>
      <c r="GJ200" s="145">
        <f t="shared" ca="1" si="374"/>
        <v>0</v>
      </c>
      <c r="GK200" s="145">
        <f t="shared" ca="1" si="374"/>
        <v>0</v>
      </c>
      <c r="GL200" s="145">
        <f t="shared" ca="1" si="374"/>
        <v>0</v>
      </c>
      <c r="GM200" s="145">
        <f t="shared" ca="1" si="374"/>
        <v>0</v>
      </c>
      <c r="GN200" s="145">
        <f t="shared" ca="1" si="374"/>
        <v>0</v>
      </c>
      <c r="GO200" s="145">
        <f t="shared" ca="1" si="374"/>
        <v>0</v>
      </c>
      <c r="GP200" s="145">
        <f t="shared" ca="1" si="374"/>
        <v>0</v>
      </c>
      <c r="GQ200" s="145">
        <f t="shared" ca="1" si="374"/>
        <v>0</v>
      </c>
      <c r="GR200" s="145">
        <f t="shared" ca="1" si="374"/>
        <v>0</v>
      </c>
      <c r="GS200" s="145">
        <f t="shared" ca="1" si="374"/>
        <v>0</v>
      </c>
      <c r="GT200" s="145">
        <f t="shared" ca="1" si="374"/>
        <v>0</v>
      </c>
      <c r="GU200" s="145">
        <f t="shared" ca="1" si="374"/>
        <v>0</v>
      </c>
      <c r="GV200" s="145">
        <f t="shared" ca="1" si="374"/>
        <v>0</v>
      </c>
      <c r="GW200" s="145">
        <f t="shared" ca="1" si="374"/>
        <v>0</v>
      </c>
      <c r="GX200" s="145">
        <f t="shared" ca="1" si="374"/>
        <v>0</v>
      </c>
      <c r="GY200" s="145">
        <f t="shared" ca="1" si="374"/>
        <v>0</v>
      </c>
      <c r="GZ200" s="145">
        <f t="shared" ca="1" si="374"/>
        <v>0</v>
      </c>
      <c r="HA200" s="145">
        <f t="shared" ca="1" si="374"/>
        <v>0</v>
      </c>
      <c r="HB200" s="145">
        <f t="shared" ca="1" si="374"/>
        <v>0</v>
      </c>
      <c r="HC200" s="145">
        <f t="shared" ca="1" si="374"/>
        <v>0</v>
      </c>
      <c r="HD200" s="145">
        <f t="shared" ca="1" si="374"/>
        <v>0</v>
      </c>
      <c r="HE200" s="145">
        <f t="shared" ca="1" si="374"/>
        <v>0</v>
      </c>
      <c r="HF200" s="145">
        <f t="shared" ca="1" si="374"/>
        <v>0</v>
      </c>
      <c r="HG200" s="145">
        <f t="shared" ca="1" si="374"/>
        <v>0</v>
      </c>
      <c r="HH200" s="145">
        <f t="shared" ca="1" si="374"/>
        <v>0</v>
      </c>
      <c r="HI200" s="145">
        <f t="shared" ca="1" si="374"/>
        <v>0</v>
      </c>
      <c r="HJ200" s="145">
        <f t="shared" ca="1" si="374"/>
        <v>0</v>
      </c>
      <c r="HK200" s="145">
        <f t="shared" ca="1" si="374"/>
        <v>0</v>
      </c>
      <c r="HL200" s="145">
        <f t="shared" ca="1" si="374"/>
        <v>0</v>
      </c>
      <c r="HM200" s="145">
        <f t="shared" ca="1" si="374"/>
        <v>0</v>
      </c>
      <c r="HN200" s="145">
        <f t="shared" ca="1" si="365"/>
        <v>0</v>
      </c>
      <c r="HO200" s="145">
        <f t="shared" ca="1" si="379"/>
        <v>0</v>
      </c>
      <c r="HP200" s="145">
        <f t="shared" ca="1" si="379"/>
        <v>0</v>
      </c>
      <c r="HQ200" s="145">
        <f t="shared" ca="1" si="379"/>
        <v>0</v>
      </c>
      <c r="HR200" s="145">
        <f t="shared" ca="1" si="379"/>
        <v>0</v>
      </c>
      <c r="HS200" s="145">
        <f t="shared" ca="1" si="379"/>
        <v>0</v>
      </c>
      <c r="HT200" s="145">
        <f t="shared" ca="1" si="379"/>
        <v>0</v>
      </c>
      <c r="HU200" s="145">
        <f t="shared" ca="1" si="379"/>
        <v>0</v>
      </c>
      <c r="HV200" s="145">
        <f t="shared" ca="1" si="379"/>
        <v>0</v>
      </c>
      <c r="HW200" s="145">
        <f t="shared" ca="1" si="379"/>
        <v>0</v>
      </c>
      <c r="HX200" s="145">
        <f t="shared" ca="1" si="379"/>
        <v>0</v>
      </c>
      <c r="HY200" s="145">
        <f t="shared" ca="1" si="379"/>
        <v>0</v>
      </c>
      <c r="HZ200" s="145">
        <f t="shared" ca="1" si="379"/>
        <v>0</v>
      </c>
      <c r="IA200" s="145">
        <f t="shared" ca="1" si="379"/>
        <v>0</v>
      </c>
      <c r="IB200" s="145">
        <f t="shared" ca="1" si="379"/>
        <v>0</v>
      </c>
      <c r="IC200" s="145">
        <f t="shared" ca="1" si="379"/>
        <v>0</v>
      </c>
      <c r="ID200" s="145">
        <f t="shared" ca="1" si="379"/>
        <v>0</v>
      </c>
      <c r="IE200" s="145">
        <f t="shared" ca="1" si="379"/>
        <v>0</v>
      </c>
      <c r="IF200" s="145">
        <f t="shared" ca="1" si="379"/>
        <v>0</v>
      </c>
      <c r="IG200" s="145">
        <f t="shared" ca="1" si="379"/>
        <v>0</v>
      </c>
      <c r="IH200" s="145">
        <f t="shared" ca="1" si="379"/>
        <v>0</v>
      </c>
      <c r="II200" s="145">
        <f t="shared" ca="1" si="379"/>
        <v>0</v>
      </c>
      <c r="IJ200" s="145">
        <f t="shared" ca="1" si="379"/>
        <v>0</v>
      </c>
      <c r="IK200" s="145">
        <f t="shared" ca="1" si="379"/>
        <v>0</v>
      </c>
      <c r="IL200" s="145">
        <f t="shared" ca="1" si="379"/>
        <v>0</v>
      </c>
      <c r="IM200" s="145">
        <f t="shared" ca="1" si="379"/>
        <v>0</v>
      </c>
      <c r="IN200" s="145">
        <f t="shared" ca="1" si="379"/>
        <v>0</v>
      </c>
      <c r="IO200" s="145">
        <f t="shared" ca="1" si="379"/>
        <v>0</v>
      </c>
      <c r="IP200" s="145">
        <f t="shared" ca="1" si="379"/>
        <v>0</v>
      </c>
      <c r="IQ200" s="145">
        <f t="shared" ca="1" si="379"/>
        <v>0</v>
      </c>
      <c r="IR200" s="145">
        <f t="shared" ca="1" si="379"/>
        <v>0</v>
      </c>
      <c r="IS200" s="145">
        <f t="shared" ca="1" si="379"/>
        <v>0</v>
      </c>
      <c r="IT200" s="145">
        <f t="shared" ca="1" si="379"/>
        <v>0</v>
      </c>
      <c r="IU200" s="145">
        <f t="shared" ca="1" si="379"/>
        <v>0</v>
      </c>
      <c r="IV200" s="145">
        <f t="shared" ca="1" si="379"/>
        <v>0</v>
      </c>
      <c r="IW200" s="145">
        <f t="shared" ca="1" si="379"/>
        <v>0</v>
      </c>
      <c r="IX200" s="145">
        <f t="shared" ca="1" si="379"/>
        <v>0</v>
      </c>
      <c r="IY200" s="145">
        <f t="shared" ca="1" si="379"/>
        <v>0</v>
      </c>
      <c r="IZ200" s="145">
        <f t="shared" ca="1" si="379"/>
        <v>0</v>
      </c>
      <c r="JA200" s="145">
        <f t="shared" ca="1" si="379"/>
        <v>0</v>
      </c>
      <c r="JB200" s="145">
        <f t="shared" ca="1" si="379"/>
        <v>0</v>
      </c>
      <c r="JC200" s="145">
        <f t="shared" ca="1" si="379"/>
        <v>0</v>
      </c>
      <c r="JD200" s="145">
        <f t="shared" ca="1" si="379"/>
        <v>0</v>
      </c>
      <c r="JE200" s="145">
        <f t="shared" ca="1" si="379"/>
        <v>0</v>
      </c>
      <c r="JF200" s="145">
        <f t="shared" ca="1" si="379"/>
        <v>0</v>
      </c>
      <c r="JG200" s="145">
        <f t="shared" ca="1" si="379"/>
        <v>0</v>
      </c>
      <c r="JH200" s="145">
        <f t="shared" ca="1" si="379"/>
        <v>0</v>
      </c>
      <c r="JI200" s="145">
        <f t="shared" ca="1" si="379"/>
        <v>0</v>
      </c>
      <c r="JJ200" s="145">
        <f t="shared" ca="1" si="379"/>
        <v>0</v>
      </c>
      <c r="JK200" s="145">
        <f t="shared" ca="1" si="379"/>
        <v>0</v>
      </c>
      <c r="JL200" s="145">
        <f t="shared" ca="1" si="379"/>
        <v>0</v>
      </c>
      <c r="JM200" s="145">
        <f t="shared" ca="1" si="379"/>
        <v>0</v>
      </c>
      <c r="JN200" s="145">
        <f t="shared" ca="1" si="379"/>
        <v>0</v>
      </c>
      <c r="JO200" s="145">
        <f t="shared" ca="1" si="379"/>
        <v>0</v>
      </c>
      <c r="JP200" s="145">
        <f t="shared" ca="1" si="379"/>
        <v>0</v>
      </c>
      <c r="JQ200" s="145">
        <f t="shared" ca="1" si="379"/>
        <v>0</v>
      </c>
      <c r="JR200" s="145">
        <f t="shared" ca="1" si="379"/>
        <v>0</v>
      </c>
      <c r="JS200" s="145">
        <f t="shared" ca="1" si="379"/>
        <v>0</v>
      </c>
      <c r="JT200" s="145">
        <f t="shared" ca="1" si="379"/>
        <v>0</v>
      </c>
      <c r="JU200" s="145">
        <f t="shared" ca="1" si="379"/>
        <v>0</v>
      </c>
      <c r="JV200" s="145">
        <f t="shared" ca="1" si="379"/>
        <v>0</v>
      </c>
      <c r="JW200" s="145">
        <f t="shared" ca="1" si="379"/>
        <v>0</v>
      </c>
      <c r="JX200" s="145">
        <f t="shared" ca="1" si="379"/>
        <v>0</v>
      </c>
      <c r="JY200" s="145">
        <f t="shared" ca="1" si="379"/>
        <v>0</v>
      </c>
      <c r="JZ200" s="145">
        <f t="shared" ca="1" si="379"/>
        <v>0</v>
      </c>
      <c r="KA200" s="145">
        <f t="shared" ca="1" si="375"/>
        <v>0</v>
      </c>
      <c r="KB200" s="145">
        <f t="shared" ca="1" si="375"/>
        <v>0</v>
      </c>
      <c r="KC200" s="145">
        <f t="shared" ca="1" si="375"/>
        <v>0</v>
      </c>
      <c r="KD200" s="145">
        <f t="shared" ca="1" si="375"/>
        <v>0</v>
      </c>
      <c r="KE200" s="145">
        <f t="shared" ca="1" si="375"/>
        <v>0</v>
      </c>
      <c r="KF200" s="145">
        <f t="shared" ca="1" si="375"/>
        <v>0</v>
      </c>
      <c r="KG200" s="145">
        <f t="shared" ca="1" si="375"/>
        <v>0</v>
      </c>
      <c r="KH200" s="145">
        <f t="shared" ca="1" si="375"/>
        <v>0</v>
      </c>
      <c r="KI200" s="145">
        <f t="shared" ca="1" si="375"/>
        <v>0</v>
      </c>
      <c r="KJ200" s="145">
        <f t="shared" ca="1" si="375"/>
        <v>0</v>
      </c>
      <c r="KK200" s="145">
        <f t="shared" ca="1" si="375"/>
        <v>0</v>
      </c>
      <c r="KL200" s="145">
        <f t="shared" ca="1" si="375"/>
        <v>0</v>
      </c>
      <c r="KM200" s="145">
        <f t="shared" ca="1" si="375"/>
        <v>0</v>
      </c>
      <c r="KN200" s="145">
        <f t="shared" ca="1" si="375"/>
        <v>0</v>
      </c>
      <c r="KO200" s="145">
        <f t="shared" ca="1" si="375"/>
        <v>0</v>
      </c>
      <c r="KP200" s="145">
        <f t="shared" ca="1" si="375"/>
        <v>0</v>
      </c>
      <c r="KQ200" s="145">
        <f t="shared" ca="1" si="375"/>
        <v>0</v>
      </c>
      <c r="KR200" s="145">
        <f t="shared" ca="1" si="375"/>
        <v>0</v>
      </c>
      <c r="KS200" s="145">
        <f t="shared" ca="1" si="375"/>
        <v>0</v>
      </c>
      <c r="KT200" s="145">
        <f t="shared" ca="1" si="375"/>
        <v>0</v>
      </c>
      <c r="KU200" s="145">
        <f t="shared" ca="1" si="375"/>
        <v>0</v>
      </c>
      <c r="KV200" s="145">
        <f t="shared" ca="1" si="375"/>
        <v>0</v>
      </c>
      <c r="KW200" s="145">
        <f t="shared" ca="1" si="375"/>
        <v>0</v>
      </c>
      <c r="KX200" s="145">
        <f t="shared" ca="1" si="375"/>
        <v>0</v>
      </c>
      <c r="KY200" s="145">
        <f t="shared" ca="1" si="375"/>
        <v>0</v>
      </c>
      <c r="KZ200" s="145">
        <f t="shared" ca="1" si="375"/>
        <v>0</v>
      </c>
      <c r="LA200" s="145">
        <f t="shared" ca="1" si="375"/>
        <v>0</v>
      </c>
      <c r="LB200" s="145">
        <f t="shared" ca="1" si="375"/>
        <v>0</v>
      </c>
      <c r="LC200" s="145">
        <f t="shared" ca="1" si="375"/>
        <v>0</v>
      </c>
      <c r="LD200" s="145">
        <f t="shared" ca="1" si="375"/>
        <v>0</v>
      </c>
      <c r="LE200" s="145">
        <f t="shared" ca="1" si="375"/>
        <v>0</v>
      </c>
      <c r="LF200" s="145">
        <f t="shared" ca="1" si="375"/>
        <v>0</v>
      </c>
      <c r="LG200" s="145">
        <f t="shared" ca="1" si="375"/>
        <v>0</v>
      </c>
      <c r="LH200" s="145">
        <f t="shared" ca="1" si="375"/>
        <v>0</v>
      </c>
      <c r="LI200" s="145">
        <f t="shared" ca="1" si="375"/>
        <v>0</v>
      </c>
      <c r="LJ200" s="145">
        <f t="shared" ca="1" si="375"/>
        <v>0</v>
      </c>
      <c r="LK200" s="145">
        <f t="shared" ca="1" si="375"/>
        <v>0</v>
      </c>
      <c r="LL200" s="145">
        <f t="shared" ca="1" si="375"/>
        <v>0</v>
      </c>
      <c r="LM200" s="145">
        <f t="shared" ca="1" si="375"/>
        <v>0</v>
      </c>
      <c r="LN200" s="145">
        <f t="shared" ca="1" si="375"/>
        <v>0</v>
      </c>
      <c r="LO200" s="145">
        <f t="shared" ca="1" si="375"/>
        <v>0</v>
      </c>
      <c r="LP200" s="145">
        <f t="shared" ca="1" si="375"/>
        <v>0</v>
      </c>
      <c r="LQ200" s="145">
        <f t="shared" ca="1" si="375"/>
        <v>0</v>
      </c>
      <c r="LR200" s="145">
        <f t="shared" ca="1" si="375"/>
        <v>0</v>
      </c>
    </row>
    <row r="201" spans="2:330" hidden="1">
      <c r="B201" s="3"/>
      <c r="C201" s="22" t="s">
        <v>119</v>
      </c>
      <c r="D201" s="145">
        <f ca="1">(D273-D297)/D$250</f>
        <v>8.7152676810130073E-2</v>
      </c>
      <c r="E201" s="145">
        <f t="shared" ref="E201:AC201" ca="1" si="382">(E273-E297)/E$250</f>
        <v>8.7152676810130073E-2</v>
      </c>
      <c r="F201" s="145">
        <f t="shared" ca="1" si="382"/>
        <v>8.7152676810130073E-2</v>
      </c>
      <c r="G201" s="145">
        <f t="shared" ca="1" si="382"/>
        <v>8.7152676810130073E-2</v>
      </c>
      <c r="H201" s="145">
        <f t="shared" ca="1" si="382"/>
        <v>8.7152676810130073E-2</v>
      </c>
      <c r="I201" s="145">
        <f t="shared" ca="1" si="382"/>
        <v>6.9098011117626396E-2</v>
      </c>
      <c r="J201" s="145">
        <f t="shared" ca="1" si="382"/>
        <v>7.0119281219689883E-2</v>
      </c>
      <c r="K201" s="145">
        <f t="shared" ca="1" si="382"/>
        <v>7.1140549004439085E-2</v>
      </c>
      <c r="L201" s="145">
        <f t="shared" ca="1" si="382"/>
        <v>7.2161814471881885E-2</v>
      </c>
      <c r="M201" s="145">
        <f t="shared" ca="1" si="382"/>
        <v>7.318307762202686E-2</v>
      </c>
      <c r="N201" s="145">
        <f t="shared" ca="1" si="382"/>
        <v>7.4204338454883542E-2</v>
      </c>
      <c r="O201" s="145">
        <f t="shared" ca="1" si="382"/>
        <v>7.1221248812811347E-2</v>
      </c>
      <c r="P201" s="145">
        <f t="shared" ca="1" si="382"/>
        <v>6.8238088237354402E-2</v>
      </c>
      <c r="Q201" s="145">
        <f t="shared" ca="1" si="382"/>
        <v>6.525485672598233E-2</v>
      </c>
      <c r="R201" s="145">
        <f t="shared" ca="1" si="382"/>
        <v>6.2271554276165209E-2</v>
      </c>
      <c r="S201" s="145">
        <f t="shared" ca="1" si="382"/>
        <v>5.928818088537155E-2</v>
      </c>
      <c r="T201" s="145">
        <f t="shared" ca="1" si="382"/>
        <v>5.5001809811488785E-2</v>
      </c>
      <c r="U201" s="145">
        <f t="shared" ca="1" si="382"/>
        <v>5.5001809811488785E-2</v>
      </c>
      <c r="V201" s="145">
        <f t="shared" ca="1" si="382"/>
        <v>5.5001809811488785E-2</v>
      </c>
      <c r="W201" s="145">
        <f t="shared" ca="1" si="382"/>
        <v>5.5001809811488785E-2</v>
      </c>
      <c r="X201" s="145">
        <f t="shared" ca="1" si="382"/>
        <v>5.5001809811488785E-2</v>
      </c>
      <c r="Y201" s="145">
        <f t="shared" ca="1" si="382"/>
        <v>6.4074890926313799E-2</v>
      </c>
      <c r="Z201" s="145">
        <f t="shared" ca="1" si="382"/>
        <v>7.3148190135787716E-2</v>
      </c>
      <c r="AA201" s="145">
        <f t="shared" ca="1" si="382"/>
        <v>8.2221707447774531E-2</v>
      </c>
      <c r="AB201" s="145">
        <f t="shared" ca="1" si="382"/>
        <v>9.1295442870138743E-2</v>
      </c>
      <c r="AC201" s="145">
        <f t="shared" ca="1" si="382"/>
        <v>0.10036939641074381</v>
      </c>
      <c r="AD201" s="3"/>
      <c r="AE201" s="145">
        <f t="shared" ref="AE201:CP201" ca="1" si="383">(AE273-AE297)/AE$250</f>
        <v>0</v>
      </c>
      <c r="AF201" s="145">
        <f t="shared" ca="1" si="383"/>
        <v>0</v>
      </c>
      <c r="AG201" s="145">
        <f t="shared" ca="1" si="383"/>
        <v>0</v>
      </c>
      <c r="AH201" s="145">
        <f t="shared" ca="1" si="383"/>
        <v>0</v>
      </c>
      <c r="AI201" s="145">
        <f t="shared" ca="1" si="383"/>
        <v>1.9736072762671322E-4</v>
      </c>
      <c r="AJ201" s="145">
        <f t="shared" ca="1" si="383"/>
        <v>5.2188002046820033E-4</v>
      </c>
      <c r="AK201" s="145">
        <f t="shared" ca="1" si="383"/>
        <v>0.15712121157583983</v>
      </c>
      <c r="AL201" s="145">
        <f t="shared" ca="1" si="383"/>
        <v>0.75242056823192482</v>
      </c>
      <c r="AM201" s="145">
        <f t="shared" ca="1" si="383"/>
        <v>6.9429366305561596E-2</v>
      </c>
      <c r="AN201" s="145">
        <f t="shared" ca="1" si="383"/>
        <v>0</v>
      </c>
      <c r="AO201" s="145">
        <f t="shared" ca="1" si="383"/>
        <v>0</v>
      </c>
      <c r="AP201" s="145">
        <f t="shared" ca="1" si="383"/>
        <v>1.1881505777731737E-3</v>
      </c>
      <c r="AQ201" s="145">
        <f t="shared" ca="1" si="383"/>
        <v>0</v>
      </c>
      <c r="AR201" s="145">
        <f t="shared" ca="1" si="383"/>
        <v>0</v>
      </c>
      <c r="AS201" s="145">
        <f t="shared" ca="1" si="383"/>
        <v>0</v>
      </c>
      <c r="AT201" s="145">
        <f t="shared" ca="1" si="383"/>
        <v>0</v>
      </c>
      <c r="AU201" s="145">
        <f t="shared" ca="1" si="383"/>
        <v>1.9736072762671322E-4</v>
      </c>
      <c r="AV201" s="145">
        <f t="shared" ca="1" si="383"/>
        <v>5.2188002046820033E-4</v>
      </c>
      <c r="AW201" s="145">
        <f t="shared" ca="1" si="383"/>
        <v>0.15712121157583983</v>
      </c>
      <c r="AX201" s="145">
        <f t="shared" ca="1" si="383"/>
        <v>0.75242056823192482</v>
      </c>
      <c r="AY201" s="145">
        <f t="shared" ca="1" si="383"/>
        <v>6.9429366305561596E-2</v>
      </c>
      <c r="AZ201" s="145">
        <f t="shared" ca="1" si="383"/>
        <v>0</v>
      </c>
      <c r="BA201" s="145">
        <f t="shared" ca="1" si="383"/>
        <v>0</v>
      </c>
      <c r="BB201" s="145">
        <f t="shared" ca="1" si="383"/>
        <v>1.1881505777731737E-3</v>
      </c>
      <c r="BC201" s="145">
        <f t="shared" ca="1" si="383"/>
        <v>0</v>
      </c>
      <c r="BD201" s="145">
        <f t="shared" ca="1" si="383"/>
        <v>0</v>
      </c>
      <c r="BE201" s="145">
        <f t="shared" ca="1" si="383"/>
        <v>0</v>
      </c>
      <c r="BF201" s="145">
        <f t="shared" ca="1" si="383"/>
        <v>0</v>
      </c>
      <c r="BG201" s="145">
        <f t="shared" ca="1" si="383"/>
        <v>1.9736072762671322E-4</v>
      </c>
      <c r="BH201" s="145">
        <f t="shared" ca="1" si="383"/>
        <v>5.2188002046820033E-4</v>
      </c>
      <c r="BI201" s="145">
        <f t="shared" ca="1" si="383"/>
        <v>0.15712121157583983</v>
      </c>
      <c r="BJ201" s="145">
        <f t="shared" ca="1" si="383"/>
        <v>0.75242056823192482</v>
      </c>
      <c r="BK201" s="145">
        <f t="shared" ca="1" si="383"/>
        <v>6.9429366305561596E-2</v>
      </c>
      <c r="BL201" s="145">
        <f t="shared" ca="1" si="383"/>
        <v>0</v>
      </c>
      <c r="BM201" s="145">
        <f t="shared" ca="1" si="383"/>
        <v>0</v>
      </c>
      <c r="BN201" s="145">
        <f t="shared" ca="1" si="383"/>
        <v>1.1881505777731737E-3</v>
      </c>
      <c r="BO201" s="145">
        <f t="shared" ca="1" si="383"/>
        <v>0</v>
      </c>
      <c r="BP201" s="145">
        <f t="shared" ca="1" si="383"/>
        <v>0</v>
      </c>
      <c r="BQ201" s="145">
        <f t="shared" ca="1" si="383"/>
        <v>0</v>
      </c>
      <c r="BR201" s="145">
        <f t="shared" ca="1" si="383"/>
        <v>0</v>
      </c>
      <c r="BS201" s="145">
        <f t="shared" ca="1" si="383"/>
        <v>1.9736072762671322E-4</v>
      </c>
      <c r="BT201" s="145">
        <f t="shared" ca="1" si="383"/>
        <v>5.2188002046820033E-4</v>
      </c>
      <c r="BU201" s="145">
        <f t="shared" ca="1" si="383"/>
        <v>0.15712121157583983</v>
      </c>
      <c r="BV201" s="145">
        <f t="shared" ca="1" si="383"/>
        <v>0.75242056823192482</v>
      </c>
      <c r="BW201" s="145">
        <f t="shared" ca="1" si="383"/>
        <v>6.9429366305561596E-2</v>
      </c>
      <c r="BX201" s="145">
        <f t="shared" ca="1" si="383"/>
        <v>0</v>
      </c>
      <c r="BY201" s="145">
        <f t="shared" ca="1" si="383"/>
        <v>0</v>
      </c>
      <c r="BZ201" s="145">
        <f t="shared" ca="1" si="383"/>
        <v>1.1881505777731737E-3</v>
      </c>
      <c r="CA201" s="145">
        <f t="shared" ca="1" si="383"/>
        <v>0</v>
      </c>
      <c r="CB201" s="145">
        <f t="shared" ca="1" si="383"/>
        <v>0</v>
      </c>
      <c r="CC201" s="145">
        <f t="shared" ca="1" si="383"/>
        <v>0</v>
      </c>
      <c r="CD201" s="145">
        <f t="shared" ca="1" si="383"/>
        <v>5.5306137639477134E-4</v>
      </c>
      <c r="CE201" s="145">
        <f t="shared" ca="1" si="383"/>
        <v>-1.5904514293778604E-3</v>
      </c>
      <c r="CF201" s="145">
        <f t="shared" ca="1" si="383"/>
        <v>6.8000015901708122E-2</v>
      </c>
      <c r="CG201" s="145">
        <f t="shared" ca="1" si="383"/>
        <v>-9.9742565889769763E-2</v>
      </c>
      <c r="CH201" s="145">
        <f t="shared" ca="1" si="383"/>
        <v>0.82760246980461416</v>
      </c>
      <c r="CI201" s="145">
        <f t="shared" ca="1" si="383"/>
        <v>2.0698365209828744E-2</v>
      </c>
      <c r="CJ201" s="145">
        <f t="shared" ca="1" si="383"/>
        <v>4.3144327439515557E-3</v>
      </c>
      <c r="CK201" s="145">
        <f t="shared" ca="1" si="383"/>
        <v>0</v>
      </c>
      <c r="CL201" s="145">
        <f t="shared" ca="1" si="383"/>
        <v>0</v>
      </c>
      <c r="CM201" s="145">
        <f t="shared" ca="1" si="383"/>
        <v>0</v>
      </c>
      <c r="CN201" s="145">
        <f t="shared" ca="1" si="383"/>
        <v>0</v>
      </c>
      <c r="CO201" s="145">
        <f t="shared" ca="1" si="383"/>
        <v>0</v>
      </c>
      <c r="CP201" s="145">
        <f t="shared" ca="1" si="383"/>
        <v>5.4999998520060091E-4</v>
      </c>
      <c r="CQ201" s="145">
        <f t="shared" ref="CQ201:FB201" ca="1" si="384">(CQ273-CQ297)/CQ$250</f>
        <v>9.7918006884963604E-3</v>
      </c>
      <c r="CR201" s="145">
        <f t="shared" ca="1" si="384"/>
        <v>6.2635409085855395E-2</v>
      </c>
      <c r="CS201" s="145">
        <f t="shared" ca="1" si="384"/>
        <v>-0.10458107356009866</v>
      </c>
      <c r="CT201" s="145">
        <f t="shared" ca="1" si="384"/>
        <v>0.82955802784155619</v>
      </c>
      <c r="CU201" s="145">
        <f t="shared" ca="1" si="384"/>
        <v>2.2111571647716238E-2</v>
      </c>
      <c r="CV201" s="145">
        <f t="shared" ca="1" si="384"/>
        <v>3.8687005362083486E-3</v>
      </c>
      <c r="CW201" s="145">
        <f t="shared" ca="1" si="384"/>
        <v>0</v>
      </c>
      <c r="CX201" s="145">
        <f t="shared" ca="1" si="384"/>
        <v>-4.3644095388971246E-4</v>
      </c>
      <c r="CY201" s="145">
        <f t="shared" ca="1" si="384"/>
        <v>0</v>
      </c>
      <c r="CZ201" s="145">
        <f t="shared" ca="1" si="384"/>
        <v>0</v>
      </c>
      <c r="DA201" s="145">
        <f t="shared" ca="1" si="384"/>
        <v>0</v>
      </c>
      <c r="DB201" s="145">
        <f t="shared" ca="1" si="384"/>
        <v>5.4696722947320507E-4</v>
      </c>
      <c r="DC201" s="145">
        <f t="shared" ca="1" si="384"/>
        <v>2.0407783712891942E-2</v>
      </c>
      <c r="DD201" s="145">
        <f t="shared" ca="1" si="384"/>
        <v>5.7010339030470404E-2</v>
      </c>
      <c r="DE201" s="145">
        <f t="shared" ca="1" si="384"/>
        <v>-0.10956990194431113</v>
      </c>
      <c r="DF201" s="145">
        <f t="shared" ca="1" si="384"/>
        <v>0.83146833388267027</v>
      </c>
      <c r="DG201" s="145">
        <f t="shared" ca="1" si="384"/>
        <v>2.3524969377822183E-2</v>
      </c>
      <c r="DH201" s="145">
        <f t="shared" ca="1" si="384"/>
        <v>3.4243078887971554E-3</v>
      </c>
      <c r="DI201" s="145">
        <f t="shared" ca="1" si="384"/>
        <v>0</v>
      </c>
      <c r="DJ201" s="145">
        <f t="shared" ca="1" si="384"/>
        <v>-8.7009406278801694E-4</v>
      </c>
      <c r="DK201" s="145">
        <f t="shared" ca="1" si="384"/>
        <v>0</v>
      </c>
      <c r="DL201" s="145">
        <f t="shared" ca="1" si="384"/>
        <v>0</v>
      </c>
      <c r="DM201" s="145">
        <f t="shared" ca="1" si="384"/>
        <v>0</v>
      </c>
      <c r="DN201" s="145">
        <f t="shared" ca="1" si="384"/>
        <v>5.4396270930967832E-4</v>
      </c>
      <c r="DO201" s="145">
        <f t="shared" ca="1" si="384"/>
        <v>3.0332357273206146E-2</v>
      </c>
      <c r="DP201" s="145">
        <f t="shared" ca="1" si="384"/>
        <v>5.1105364704883902E-2</v>
      </c>
      <c r="DQ201" s="145">
        <f t="shared" ca="1" si="384"/>
        <v>-0.11471616672667363</v>
      </c>
      <c r="DR201" s="145">
        <f t="shared" ca="1" si="384"/>
        <v>0.83333494067260894</v>
      </c>
      <c r="DS201" s="145">
        <f t="shared" ca="1" si="384"/>
        <v>2.4938558438989178E-2</v>
      </c>
      <c r="DT201" s="145">
        <f t="shared" ca="1" si="384"/>
        <v>2.9812487721013678E-3</v>
      </c>
      <c r="DU201" s="145">
        <f t="shared" ca="1" si="384"/>
        <v>0</v>
      </c>
      <c r="DV201" s="145">
        <f t="shared" ca="1" si="384"/>
        <v>-1.3009859534443141E-3</v>
      </c>
      <c r="DW201" s="145">
        <f t="shared" ca="1" si="384"/>
        <v>0</v>
      </c>
      <c r="DX201" s="145">
        <f t="shared" ca="1" si="384"/>
        <v>0</v>
      </c>
      <c r="DY201" s="145">
        <f t="shared" ca="1" si="384"/>
        <v>0</v>
      </c>
      <c r="DZ201" s="145">
        <f t="shared" ca="1" si="384"/>
        <v>5.4098603221896678E-4</v>
      </c>
      <c r="EA201" s="145">
        <f t="shared" ca="1" si="384"/>
        <v>3.9630937442808968E-2</v>
      </c>
      <c r="EB201" s="145">
        <f t="shared" ca="1" si="384"/>
        <v>4.489906093603236E-2</v>
      </c>
      <c r="EC201" s="145">
        <f t="shared" ca="1" si="384"/>
        <v>-0.12002743990206836</v>
      </c>
      <c r="ED201" s="145">
        <f t="shared" ca="1" si="384"/>
        <v>0.83515933071968373</v>
      </c>
      <c r="EE201" s="145">
        <f t="shared" ca="1" si="384"/>
        <v>2.6352338870070546E-2</v>
      </c>
      <c r="EF201" s="145">
        <f t="shared" ca="1" si="384"/>
        <v>2.5395171926375056E-3</v>
      </c>
      <c r="EG201" s="145">
        <f t="shared" ca="1" si="384"/>
        <v>0</v>
      </c>
      <c r="EH201" s="145">
        <f t="shared" ca="1" si="384"/>
        <v>-1.7291429146008566E-3</v>
      </c>
      <c r="EI201" s="145">
        <f t="shared" ca="1" si="384"/>
        <v>0</v>
      </c>
      <c r="EJ201" s="145">
        <f t="shared" ca="1" si="384"/>
        <v>0</v>
      </c>
      <c r="EK201" s="145">
        <f t="shared" ca="1" si="384"/>
        <v>0</v>
      </c>
      <c r="EL201" s="145">
        <f t="shared" ca="1" si="384"/>
        <v>5.3803681295094277E-4</v>
      </c>
      <c r="EM201" s="145">
        <f t="shared" ca="1" si="384"/>
        <v>4.8360940344194095E-2</v>
      </c>
      <c r="EN201" s="145">
        <f t="shared" ca="1" si="384"/>
        <v>3.8367758655086584E-2</v>
      </c>
      <c r="EO201" s="145">
        <f t="shared" ca="1" si="384"/>
        <v>-0.12551178694949097</v>
      </c>
      <c r="EP201" s="145">
        <f t="shared" ca="1" si="384"/>
        <v>0.83694292022275774</v>
      </c>
      <c r="EQ201" s="145">
        <f t="shared" ca="1" si="384"/>
        <v>2.7766310709927237E-2</v>
      </c>
      <c r="ER201" s="145">
        <f t="shared" ca="1" si="384"/>
        <v>2.099107192783172E-3</v>
      </c>
      <c r="ES201" s="145">
        <f t="shared" ca="1" si="384"/>
        <v>0</v>
      </c>
      <c r="ET201" s="145">
        <f t="shared" ca="1" si="384"/>
        <v>-2.154590902337362E-3</v>
      </c>
      <c r="EU201" s="145">
        <f t="shared" ca="1" si="384"/>
        <v>0</v>
      </c>
      <c r="EV201" s="145">
        <f t="shared" ca="1" si="384"/>
        <v>-5.0950182789892963E-4</v>
      </c>
      <c r="EW201" s="145">
        <f t="shared" ca="1" si="384"/>
        <v>0</v>
      </c>
      <c r="EX201" s="145">
        <f t="shared" ca="1" si="384"/>
        <v>5.7170875370315434E-3</v>
      </c>
      <c r="EY201" s="145">
        <f t="shared" ca="1" si="384"/>
        <v>4.6763762798455309E-2</v>
      </c>
      <c r="EZ201" s="145">
        <f t="shared" ca="1" si="384"/>
        <v>4.5011052546088039E-2</v>
      </c>
      <c r="FA201" s="145">
        <f t="shared" ca="1" si="384"/>
        <v>-0.11207461403976049</v>
      </c>
      <c r="FB201" s="145">
        <f t="shared" ca="1" si="384"/>
        <v>0.80714140120078681</v>
      </c>
      <c r="FC201" s="145">
        <f t="shared" ref="FC201:HN201" ca="1" si="385">(FC273-FC297)/FC$250</f>
        <v>3.3017562933687149E-2</v>
      </c>
      <c r="FD201" s="145">
        <f t="shared" ca="1" si="385"/>
        <v>1.9130515184825683E-3</v>
      </c>
      <c r="FE201" s="145">
        <f t="shared" ca="1" si="385"/>
        <v>4.1219168470500271E-3</v>
      </c>
      <c r="FF201" s="145">
        <f t="shared" ca="1" si="385"/>
        <v>-1.2821579723700668E-3</v>
      </c>
      <c r="FG201" s="145">
        <f t="shared" ca="1" si="385"/>
        <v>0</v>
      </c>
      <c r="FH201" s="145">
        <f t="shared" ca="1" si="385"/>
        <v>-1.0135759446978994E-3</v>
      </c>
      <c r="FI201" s="145">
        <f t="shared" ca="1" si="385"/>
        <v>0</v>
      </c>
      <c r="FJ201" s="145">
        <f t="shared" ca="1" si="385"/>
        <v>1.1021773041623309E-2</v>
      </c>
      <c r="FK201" s="145">
        <f t="shared" ca="1" si="385"/>
        <v>4.5138908490237439E-2</v>
      </c>
      <c r="FL201" s="145">
        <f t="shared" ca="1" si="385"/>
        <v>5.1667752890569713E-2</v>
      </c>
      <c r="FM201" s="145">
        <f t="shared" ca="1" si="385"/>
        <v>-9.9692853452913205E-2</v>
      </c>
      <c r="FN201" s="145">
        <f t="shared" ca="1" si="385"/>
        <v>0.77503512824387966</v>
      </c>
      <c r="FO201" s="145">
        <f t="shared" ca="1" si="385"/>
        <v>3.8222588378697291E-2</v>
      </c>
      <c r="FP201" s="145">
        <f t="shared" ca="1" si="385"/>
        <v>1.7256665492922955E-3</v>
      </c>
      <c r="FQ201" s="145">
        <f t="shared" ca="1" si="385"/>
        <v>8.1925544512647941E-3</v>
      </c>
      <c r="FR201" s="145">
        <f t="shared" ca="1" si="385"/>
        <v>-4.0557314307555948E-4</v>
      </c>
      <c r="FS201" s="145">
        <f t="shared" ca="1" si="385"/>
        <v>0</v>
      </c>
      <c r="FT201" s="145">
        <f t="shared" ca="1" si="385"/>
        <v>-1.5123086227878384E-3</v>
      </c>
      <c r="FU201" s="145">
        <f t="shared" ca="1" si="385"/>
        <v>0</v>
      </c>
      <c r="FV201" s="145">
        <f t="shared" ca="1" si="385"/>
        <v>1.6456720978665806E-2</v>
      </c>
      <c r="FW201" s="145">
        <f t="shared" ca="1" si="385"/>
        <v>4.3485651734988792E-2</v>
      </c>
      <c r="FX201" s="145">
        <f t="shared" ca="1" si="385"/>
        <v>5.8337900311722576E-2</v>
      </c>
      <c r="FY201" s="145">
        <f t="shared" ca="1" si="385"/>
        <v>-8.8246859129113897E-2</v>
      </c>
      <c r="FZ201" s="145">
        <f t="shared" ca="1" si="385"/>
        <v>0.74034598356282599</v>
      </c>
      <c r="GA201" s="145">
        <f t="shared" ca="1" si="385"/>
        <v>4.3381994771619879E-2</v>
      </c>
      <c r="GB201" s="145">
        <f t="shared" ca="1" si="385"/>
        <v>1.5369379882023816E-3</v>
      </c>
      <c r="GC201" s="145">
        <f t="shared" ca="1" si="385"/>
        <v>1.2212863816242644E-2</v>
      </c>
      <c r="GD201" s="145">
        <f t="shared" ca="1" si="385"/>
        <v>4.7519329450764635E-4</v>
      </c>
      <c r="GE201" s="145">
        <f t="shared" ca="1" si="385"/>
        <v>0</v>
      </c>
      <c r="GF201" s="145">
        <f t="shared" ca="1" si="385"/>
        <v>-2.0057843158191066E-3</v>
      </c>
      <c r="GG201" s="145">
        <f t="shared" ca="1" si="385"/>
        <v>0</v>
      </c>
      <c r="GH201" s="145">
        <f t="shared" ca="1" si="385"/>
        <v>2.2026789099517677E-2</v>
      </c>
      <c r="GI201" s="145">
        <f t="shared" ca="1" si="385"/>
        <v>4.1803241254542781E-2</v>
      </c>
      <c r="GJ201" s="145">
        <f t="shared" ca="1" si="385"/>
        <v>6.5021535597028501E-2</v>
      </c>
      <c r="GK201" s="145">
        <f t="shared" ca="1" si="385"/>
        <v>-7.7634411288781555E-2</v>
      </c>
      <c r="GL201" s="145">
        <f t="shared" ca="1" si="385"/>
        <v>0.70274922620623848</v>
      </c>
      <c r="GM201" s="145">
        <f t="shared" ca="1" si="385"/>
        <v>4.8496379232847511E-2</v>
      </c>
      <c r="GN201" s="145">
        <f t="shared" ca="1" si="385"/>
        <v>1.3468513324397307E-3</v>
      </c>
      <c r="GO201" s="145">
        <f t="shared" ca="1" si="385"/>
        <v>1.6183772574167435E-2</v>
      </c>
      <c r="GP201" s="145">
        <f t="shared" ca="1" si="385"/>
        <v>1.360171333462488E-3</v>
      </c>
      <c r="GQ201" s="145">
        <f t="shared" ca="1" si="385"/>
        <v>0</v>
      </c>
      <c r="GR201" s="145">
        <f t="shared" ca="1" si="385"/>
        <v>-2.4940857063772202E-3</v>
      </c>
      <c r="GS201" s="145">
        <f t="shared" ca="1" si="385"/>
        <v>0</v>
      </c>
      <c r="GT201" s="145">
        <f t="shared" ca="1" si="385"/>
        <v>2.7737079736427726E-2</v>
      </c>
      <c r="GU201" s="145">
        <f t="shared" ca="1" si="385"/>
        <v>4.0090899038777626E-2</v>
      </c>
      <c r="GV201" s="145">
        <f t="shared" ca="1" si="385"/>
        <v>7.1718699699089075E-2</v>
      </c>
      <c r="GW201" s="145">
        <f t="shared" ca="1" si="385"/>
        <v>-6.7767655255136588E-2</v>
      </c>
      <c r="GX201" s="145">
        <f t="shared" ca="1" si="385"/>
        <v>0.66186329492520213</v>
      </c>
      <c r="GY201" s="145">
        <f t="shared" ca="1" si="385"/>
        <v>5.356632850688009E-2</v>
      </c>
      <c r="GZ201" s="145">
        <f t="shared" ca="1" si="385"/>
        <v>1.1553918697547218E-3</v>
      </c>
      <c r="HA201" s="145">
        <f t="shared" ca="1" si="385"/>
        <v>2.0106185699380379E-2</v>
      </c>
      <c r="HB201" s="145">
        <f t="shared" ca="1" si="385"/>
        <v>2.2493912543961807E-3</v>
      </c>
      <c r="HC201" s="145">
        <f t="shared" ca="1" si="385"/>
        <v>0</v>
      </c>
      <c r="HD201" s="145">
        <f t="shared" ca="1" si="385"/>
        <v>0</v>
      </c>
      <c r="HE201" s="145">
        <f t="shared" ca="1" si="385"/>
        <v>0</v>
      </c>
      <c r="HF201" s="145">
        <f t="shared" ca="1" si="385"/>
        <v>0</v>
      </c>
      <c r="HG201" s="145">
        <f t="shared" ca="1" si="385"/>
        <v>2.3392120574122401E-2</v>
      </c>
      <c r="HH201" s="145">
        <f t="shared" ca="1" si="385"/>
        <v>2.2110037745400296E-2</v>
      </c>
      <c r="HI201" s="145">
        <f t="shared" ca="1" si="385"/>
        <v>-2.3672888047255113E-2</v>
      </c>
      <c r="HJ201" s="145">
        <f t="shared" ca="1" si="385"/>
        <v>0.70132525036174298</v>
      </c>
      <c r="HK201" s="145">
        <f t="shared" ca="1" si="385"/>
        <v>4.6458495135089949E-2</v>
      </c>
      <c r="HL201" s="145">
        <f t="shared" ca="1" si="385"/>
        <v>-1.3895442800246925E-2</v>
      </c>
      <c r="HM201" s="145">
        <f t="shared" ca="1" si="385"/>
        <v>0</v>
      </c>
      <c r="HN201" s="145">
        <f t="shared" ca="1" si="385"/>
        <v>1.0978114810900573E-2</v>
      </c>
      <c r="HO201" s="145">
        <f t="shared" ref="HO201:JZ201" ca="1" si="386">(HO273-HO297)/HO$250</f>
        <v>0</v>
      </c>
      <c r="HP201" s="145">
        <f t="shared" ca="1" si="386"/>
        <v>0</v>
      </c>
      <c r="HQ201" s="145">
        <f t="shared" ca="1" si="386"/>
        <v>0</v>
      </c>
      <c r="HR201" s="145">
        <f t="shared" ca="1" si="386"/>
        <v>0</v>
      </c>
      <c r="HS201" s="145">
        <f t="shared" ca="1" si="386"/>
        <v>2.3392120574122401E-2</v>
      </c>
      <c r="HT201" s="145">
        <f t="shared" ca="1" si="386"/>
        <v>2.2110037745400296E-2</v>
      </c>
      <c r="HU201" s="145">
        <f t="shared" ca="1" si="386"/>
        <v>-2.3672888047255113E-2</v>
      </c>
      <c r="HV201" s="145">
        <f t="shared" ca="1" si="386"/>
        <v>0.70132525036174298</v>
      </c>
      <c r="HW201" s="145">
        <f t="shared" ca="1" si="386"/>
        <v>4.6458495135089949E-2</v>
      </c>
      <c r="HX201" s="145">
        <f t="shared" ca="1" si="386"/>
        <v>-1.3895442800246925E-2</v>
      </c>
      <c r="HY201" s="145">
        <f t="shared" ca="1" si="386"/>
        <v>0</v>
      </c>
      <c r="HZ201" s="145">
        <f t="shared" ca="1" si="386"/>
        <v>1.0978114810900573E-2</v>
      </c>
      <c r="IA201" s="145">
        <f t="shared" ca="1" si="386"/>
        <v>0</v>
      </c>
      <c r="IB201" s="145">
        <f t="shared" ca="1" si="386"/>
        <v>0</v>
      </c>
      <c r="IC201" s="145">
        <f t="shared" ca="1" si="386"/>
        <v>0</v>
      </c>
      <c r="ID201" s="145">
        <f t="shared" ca="1" si="386"/>
        <v>0</v>
      </c>
      <c r="IE201" s="145">
        <f t="shared" ca="1" si="386"/>
        <v>2.3392120574122401E-2</v>
      </c>
      <c r="IF201" s="145">
        <f t="shared" ca="1" si="386"/>
        <v>2.2110037745400296E-2</v>
      </c>
      <c r="IG201" s="145">
        <f t="shared" ca="1" si="386"/>
        <v>-2.3672888047255113E-2</v>
      </c>
      <c r="IH201" s="145">
        <f t="shared" ca="1" si="386"/>
        <v>0.70132525036174298</v>
      </c>
      <c r="II201" s="145">
        <f t="shared" ca="1" si="386"/>
        <v>4.6458495135089949E-2</v>
      </c>
      <c r="IJ201" s="145">
        <f t="shared" ca="1" si="386"/>
        <v>-1.3895442800246925E-2</v>
      </c>
      <c r="IK201" s="145">
        <f t="shared" ca="1" si="386"/>
        <v>0</v>
      </c>
      <c r="IL201" s="145">
        <f t="shared" ca="1" si="386"/>
        <v>1.0978114810900573E-2</v>
      </c>
      <c r="IM201" s="145">
        <f t="shared" ca="1" si="386"/>
        <v>0</v>
      </c>
      <c r="IN201" s="145">
        <f t="shared" ca="1" si="386"/>
        <v>0</v>
      </c>
      <c r="IO201" s="145">
        <f t="shared" ca="1" si="386"/>
        <v>0</v>
      </c>
      <c r="IP201" s="145">
        <f t="shared" ca="1" si="386"/>
        <v>0</v>
      </c>
      <c r="IQ201" s="145">
        <f t="shared" ca="1" si="386"/>
        <v>2.3392120574122401E-2</v>
      </c>
      <c r="IR201" s="145">
        <f t="shared" ca="1" si="386"/>
        <v>2.2110037745400296E-2</v>
      </c>
      <c r="IS201" s="145">
        <f t="shared" ca="1" si="386"/>
        <v>-2.3672888047255113E-2</v>
      </c>
      <c r="IT201" s="145">
        <f t="shared" ca="1" si="386"/>
        <v>0.70132525036174298</v>
      </c>
      <c r="IU201" s="145">
        <f t="shared" ca="1" si="386"/>
        <v>4.6458495135089949E-2</v>
      </c>
      <c r="IV201" s="145">
        <f t="shared" ca="1" si="386"/>
        <v>-1.3895442800246925E-2</v>
      </c>
      <c r="IW201" s="145">
        <f t="shared" ca="1" si="386"/>
        <v>0</v>
      </c>
      <c r="IX201" s="145">
        <f t="shared" ca="1" si="386"/>
        <v>1.0978114810900573E-2</v>
      </c>
      <c r="IY201" s="145">
        <f t="shared" ca="1" si="386"/>
        <v>0</v>
      </c>
      <c r="IZ201" s="145">
        <f t="shared" ca="1" si="386"/>
        <v>0</v>
      </c>
      <c r="JA201" s="145">
        <f t="shared" ca="1" si="386"/>
        <v>0</v>
      </c>
      <c r="JB201" s="145">
        <f t="shared" ca="1" si="386"/>
        <v>0</v>
      </c>
      <c r="JC201" s="145">
        <f t="shared" ca="1" si="386"/>
        <v>2.3392120574122401E-2</v>
      </c>
      <c r="JD201" s="145">
        <f t="shared" ca="1" si="386"/>
        <v>2.2110037745400296E-2</v>
      </c>
      <c r="JE201" s="145">
        <f t="shared" ca="1" si="386"/>
        <v>-2.3672888047255113E-2</v>
      </c>
      <c r="JF201" s="145">
        <f t="shared" ca="1" si="386"/>
        <v>0.70132525036174298</v>
      </c>
      <c r="JG201" s="145">
        <f t="shared" ca="1" si="386"/>
        <v>4.6458495135089949E-2</v>
      </c>
      <c r="JH201" s="145">
        <f t="shared" ca="1" si="386"/>
        <v>-1.3895442800246925E-2</v>
      </c>
      <c r="JI201" s="145">
        <f t="shared" ca="1" si="386"/>
        <v>0</v>
      </c>
      <c r="JJ201" s="145">
        <f t="shared" ca="1" si="386"/>
        <v>1.0978114810900573E-2</v>
      </c>
      <c r="JK201" s="145">
        <f t="shared" ca="1" si="386"/>
        <v>0</v>
      </c>
      <c r="JL201" s="145">
        <f t="shared" ca="1" si="386"/>
        <v>2.4172259129127643E-4</v>
      </c>
      <c r="JM201" s="145">
        <f t="shared" ca="1" si="386"/>
        <v>2.5935856857246895E-3</v>
      </c>
      <c r="JN201" s="145">
        <f t="shared" ca="1" si="386"/>
        <v>-4.378810692609642E-4</v>
      </c>
      <c r="JO201" s="145">
        <f t="shared" ca="1" si="386"/>
        <v>2.7003672324769058E-2</v>
      </c>
      <c r="JP201" s="145">
        <f t="shared" ca="1" si="386"/>
        <v>5.0403539026677137E-2</v>
      </c>
      <c r="JQ201" s="145">
        <f t="shared" ca="1" si="386"/>
        <v>-1.3333835270075313E-2</v>
      </c>
      <c r="JR201" s="145">
        <f t="shared" ca="1" si="386"/>
        <v>0.7167593307180129</v>
      </c>
      <c r="JS201" s="145">
        <f t="shared" ca="1" si="386"/>
        <v>9.1348444735581291E-2</v>
      </c>
      <c r="JT201" s="145">
        <f t="shared" ca="1" si="386"/>
        <v>-5.4804004932925438E-3</v>
      </c>
      <c r="JU201" s="145">
        <f t="shared" ca="1" si="386"/>
        <v>2.2874664972147884E-4</v>
      </c>
      <c r="JV201" s="145">
        <f t="shared" ca="1" si="386"/>
        <v>8.9641050900828197E-3</v>
      </c>
      <c r="JW201" s="145">
        <f t="shared" ca="1" si="386"/>
        <v>0</v>
      </c>
      <c r="JX201" s="145">
        <f t="shared" ca="1" si="386"/>
        <v>4.881829809548862E-4</v>
      </c>
      <c r="JY201" s="145">
        <f t="shared" ca="1" si="386"/>
        <v>5.2019810505778852E-3</v>
      </c>
      <c r="JZ201" s="145">
        <f t="shared" ca="1" si="386"/>
        <v>-8.9685351832018926E-4</v>
      </c>
      <c r="KA201" s="145">
        <f t="shared" ref="KA201:LR201" ca="1" si="387">(KA273-KA297)/KA$250</f>
        <v>3.0285322326682088E-2</v>
      </c>
      <c r="KB201" s="145">
        <f t="shared" ca="1" si="387"/>
        <v>8.0524730192569186E-2</v>
      </c>
      <c r="KC201" s="145">
        <f t="shared" ca="1" si="387"/>
        <v>-3.1900979108034355E-3</v>
      </c>
      <c r="KD201" s="145">
        <f t="shared" ca="1" si="387"/>
        <v>0.73230337833533765</v>
      </c>
      <c r="KE201" s="145">
        <f t="shared" ca="1" si="387"/>
        <v>0.13599873464895476</v>
      </c>
      <c r="KF201" s="145">
        <f t="shared" ca="1" si="387"/>
        <v>3.2300699202584713E-3</v>
      </c>
      <c r="KG201" s="145">
        <f t="shared" ca="1" si="387"/>
        <v>4.5273191665961242E-4</v>
      </c>
      <c r="KH201" s="145">
        <f t="shared" ca="1" si="387"/>
        <v>6.9777256915957847E-3</v>
      </c>
      <c r="KI201" s="145">
        <f t="shared" ca="1" si="387"/>
        <v>0</v>
      </c>
      <c r="KJ201" s="145">
        <f t="shared" ca="1" si="387"/>
        <v>7.3952183989433012E-4</v>
      </c>
      <c r="KK201" s="145">
        <f t="shared" ca="1" si="387"/>
        <v>7.8253133052665468E-3</v>
      </c>
      <c r="KL201" s="145">
        <f t="shared" ca="1" si="387"/>
        <v>-1.3784788126797599E-3</v>
      </c>
      <c r="KM201" s="145">
        <f t="shared" ca="1" si="387"/>
        <v>3.3280299133350434E-2</v>
      </c>
      <c r="KN201" s="145">
        <f t="shared" ca="1" si="387"/>
        <v>0.11265661848792465</v>
      </c>
      <c r="KO201" s="145">
        <f t="shared" ca="1" si="387"/>
        <v>6.7638068087582269E-3</v>
      </c>
      <c r="KP201" s="145">
        <f t="shared" ca="1" si="387"/>
        <v>0.7479585726846617</v>
      </c>
      <c r="KQ201" s="145">
        <f t="shared" ca="1" si="387"/>
        <v>0.18041127901808096</v>
      </c>
      <c r="KR201" s="145">
        <f t="shared" ca="1" si="387"/>
        <v>1.2251803864527988E-2</v>
      </c>
      <c r="KS201" s="145">
        <f t="shared" ca="1" si="387"/>
        <v>6.7210293247286449E-4</v>
      </c>
      <c r="KT201" s="145">
        <f t="shared" ca="1" si="387"/>
        <v>5.0184118960310059E-3</v>
      </c>
      <c r="KU201" s="145">
        <f t="shared" ca="1" si="387"/>
        <v>0</v>
      </c>
      <c r="KV201" s="145">
        <f t="shared" ca="1" si="387"/>
        <v>9.9588546359660594E-4</v>
      </c>
      <c r="KW201" s="145">
        <f t="shared" ca="1" si="387"/>
        <v>1.046371112161701E-2</v>
      </c>
      <c r="KX201" s="145">
        <f t="shared" ca="1" si="387"/>
        <v>-1.8844764517988268E-3</v>
      </c>
      <c r="KY201" s="145">
        <f t="shared" ca="1" si="387"/>
        <v>3.602459479254573E-2</v>
      </c>
      <c r="KZ201" s="145">
        <f t="shared" ca="1" si="387"/>
        <v>0.14700748757819376</v>
      </c>
      <c r="LA201" s="145">
        <f t="shared" ca="1" si="387"/>
        <v>1.6533158356823251E-2</v>
      </c>
      <c r="LB201" s="145">
        <f t="shared" ca="1" si="387"/>
        <v>0.76372611016491709</v>
      </c>
      <c r="LC201" s="145">
        <f t="shared" ca="1" si="387"/>
        <v>0.22458797165581348</v>
      </c>
      <c r="LD201" s="145">
        <f t="shared" ca="1" si="387"/>
        <v>2.1601789091630269E-2</v>
      </c>
      <c r="LE201" s="145">
        <f t="shared" ca="1" si="387"/>
        <v>8.8700082859658575E-4</v>
      </c>
      <c r="LF201" s="145">
        <f t="shared" ca="1" si="387"/>
        <v>3.0856142691219495E-3</v>
      </c>
      <c r="LG201" s="145">
        <f t="shared" ca="1" si="387"/>
        <v>0</v>
      </c>
      <c r="LH201" s="145">
        <f t="shared" ca="1" si="387"/>
        <v>1.2574260560890775E-3</v>
      </c>
      <c r="LI201" s="145">
        <f t="shared" ca="1" si="387"/>
        <v>1.3117304653614072E-2</v>
      </c>
      <c r="LJ201" s="145">
        <f t="shared" ca="1" si="387"/>
        <v>-2.4167444811138764E-3</v>
      </c>
      <c r="LK201" s="145">
        <f t="shared" ca="1" si="387"/>
        <v>3.854841826863227E-2</v>
      </c>
      <c r="LL201" s="145">
        <f t="shared" ca="1" si="387"/>
        <v>0.18381541750079633</v>
      </c>
      <c r="LM201" s="145">
        <f t="shared" ca="1" si="387"/>
        <v>2.6123042228876785E-2</v>
      </c>
      <c r="LN201" s="145">
        <f t="shared" ca="1" si="387"/>
        <v>0.77960720440780684</v>
      </c>
      <c r="LO201" s="145">
        <f t="shared" ca="1" si="387"/>
        <v>0.26853068631417942</v>
      </c>
      <c r="LP201" s="145">
        <f t="shared" ca="1" si="387"/>
        <v>3.1298272441059753E-2</v>
      </c>
      <c r="LQ201" s="145">
        <f t="shared" ca="1" si="387"/>
        <v>1.097561039028961E-3</v>
      </c>
      <c r="LR201" s="145">
        <f t="shared" ca="1" si="387"/>
        <v>1.1787981480717369E-3</v>
      </c>
    </row>
    <row r="202" spans="2:330" hidden="1">
      <c r="B202" s="3"/>
      <c r="C202" s="84" t="s">
        <v>7</v>
      </c>
      <c r="D202" s="114">
        <f ca="1">SUM(D183:D201)</f>
        <v>1.0000000000000042</v>
      </c>
      <c r="E202" s="114">
        <f t="shared" ref="E202:AC202" ca="1" si="388">SUM(E183:E201)</f>
        <v>1.0000000000000042</v>
      </c>
      <c r="F202" s="114">
        <f t="shared" ca="1" si="388"/>
        <v>1.0000000000000042</v>
      </c>
      <c r="G202" s="114">
        <f t="shared" ca="1" si="388"/>
        <v>1.0000000000000042</v>
      </c>
      <c r="H202" s="114">
        <f t="shared" ca="1" si="388"/>
        <v>1.0000000000000042</v>
      </c>
      <c r="I202" s="114">
        <f t="shared" ca="1" si="388"/>
        <v>1.0000000000000033</v>
      </c>
      <c r="J202" s="114">
        <f t="shared" ca="1" si="388"/>
        <v>0.99999999999999944</v>
      </c>
      <c r="K202" s="114">
        <f t="shared" ca="1" si="388"/>
        <v>0.99999999999999556</v>
      </c>
      <c r="L202" s="114">
        <f t="shared" ca="1" si="388"/>
        <v>0.9999999999999919</v>
      </c>
      <c r="M202" s="114">
        <f t="shared" ca="1" si="388"/>
        <v>0.99999999999999734</v>
      </c>
      <c r="N202" s="114">
        <f t="shared" ca="1" si="388"/>
        <v>1.0000000000000022</v>
      </c>
      <c r="O202" s="114">
        <f t="shared" ca="1" si="388"/>
        <v>0.99999999999999689</v>
      </c>
      <c r="P202" s="114">
        <f t="shared" ca="1" si="388"/>
        <v>0.99999999999999611</v>
      </c>
      <c r="Q202" s="114">
        <f t="shared" ca="1" si="388"/>
        <v>0.99999999999999523</v>
      </c>
      <c r="R202" s="114">
        <f t="shared" ca="1" si="388"/>
        <v>0.99999999999999911</v>
      </c>
      <c r="S202" s="114">
        <f t="shared" ca="1" si="388"/>
        <v>1.000000000000006</v>
      </c>
      <c r="T202" s="114">
        <f t="shared" ca="1" si="388"/>
        <v>0.99999999999999156</v>
      </c>
      <c r="U202" s="114">
        <f t="shared" ca="1" si="388"/>
        <v>0.99999999999999156</v>
      </c>
      <c r="V202" s="114">
        <f t="shared" ca="1" si="388"/>
        <v>0.99999999999999156</v>
      </c>
      <c r="W202" s="114">
        <f t="shared" ca="1" si="388"/>
        <v>0.99999999999999156</v>
      </c>
      <c r="X202" s="114">
        <f t="shared" ca="1" si="388"/>
        <v>0.99999999999999156</v>
      </c>
      <c r="Y202" s="114">
        <f t="shared" ca="1" si="388"/>
        <v>0.99999999999999878</v>
      </c>
      <c r="Z202" s="114">
        <f t="shared" ca="1" si="388"/>
        <v>0.99999999999999911</v>
      </c>
      <c r="AA202" s="114">
        <f t="shared" ca="1" si="388"/>
        <v>0.99999999999999722</v>
      </c>
      <c r="AB202" s="114">
        <f t="shared" ca="1" si="388"/>
        <v>0.99999999999999734</v>
      </c>
      <c r="AC202" s="114">
        <f t="shared" ca="1" si="388"/>
        <v>0.99999999999999833</v>
      </c>
      <c r="AD202" s="3"/>
      <c r="AE202" s="114">
        <f t="shared" ref="AE202" ca="1" si="389">SUM(AE183:AE201)</f>
        <v>0.99999999999999634</v>
      </c>
      <c r="AF202" s="114">
        <f t="shared" ref="AF202" ca="1" si="390">SUM(AF183:AF201)</f>
        <v>0.99999999999999156</v>
      </c>
      <c r="AG202" s="114">
        <f t="shared" ref="AG202" ca="1" si="391">SUM(AG183:AG201)</f>
        <v>1.0000000000000044</v>
      </c>
      <c r="AH202" s="114">
        <f t="shared" ref="AH202" ca="1" si="392">SUM(AH183:AH201)</f>
        <v>0.99999999999999822</v>
      </c>
      <c r="AI202" s="114">
        <f t="shared" ref="AI202" ca="1" si="393">SUM(AI183:AI201)</f>
        <v>0.99999999999999789</v>
      </c>
      <c r="AJ202" s="114">
        <f t="shared" ref="AJ202" ca="1" si="394">SUM(AJ183:AJ201)</f>
        <v>1.0000000000000011</v>
      </c>
      <c r="AK202" s="114">
        <f t="shared" ref="AK202" ca="1" si="395">SUM(AK183:AK201)</f>
        <v>0.99999999999999778</v>
      </c>
      <c r="AL202" s="114">
        <f t="shared" ref="AL202" ca="1" si="396">SUM(AL183:AL201)</f>
        <v>0.99999999999999978</v>
      </c>
      <c r="AM202" s="114">
        <f t="shared" ref="AM202" ca="1" si="397">SUM(AM183:AM201)</f>
        <v>0.99999999999999933</v>
      </c>
      <c r="AN202" s="114">
        <f t="shared" ref="AN202" ca="1" si="398">SUM(AN183:AN201)</f>
        <v>0.99999999999999956</v>
      </c>
      <c r="AO202" s="114">
        <f t="shared" ref="AO202" ca="1" si="399">SUM(AO183:AO201)</f>
        <v>0.99999999999999223</v>
      </c>
      <c r="AP202" s="114">
        <f t="shared" ref="AP202" ca="1" si="400">SUM(AP183:AP201)</f>
        <v>0.99999999999999878</v>
      </c>
      <c r="AQ202" s="114">
        <f t="shared" ref="AQ202" ca="1" si="401">SUM(AQ183:AQ201)</f>
        <v>0.99999999999999634</v>
      </c>
      <c r="AR202" s="114">
        <f t="shared" ref="AR202" ca="1" si="402">SUM(AR183:AR201)</f>
        <v>0.99999999999999156</v>
      </c>
      <c r="AS202" s="114">
        <f t="shared" ref="AS202" ca="1" si="403">SUM(AS183:AS201)</f>
        <v>1.0000000000000044</v>
      </c>
      <c r="AT202" s="114">
        <f t="shared" ref="AT202" ca="1" si="404">SUM(AT183:AT201)</f>
        <v>0.99999999999999822</v>
      </c>
      <c r="AU202" s="114">
        <f t="shared" ref="AU202" ca="1" si="405">SUM(AU183:AU201)</f>
        <v>0.99999999999999789</v>
      </c>
      <c r="AV202" s="114">
        <f t="shared" ref="AV202" ca="1" si="406">SUM(AV183:AV201)</f>
        <v>1.0000000000000011</v>
      </c>
      <c r="AW202" s="114">
        <f t="shared" ref="AW202" ca="1" si="407">SUM(AW183:AW201)</f>
        <v>0.99999999999999778</v>
      </c>
      <c r="AX202" s="114">
        <f t="shared" ref="AX202" ca="1" si="408">SUM(AX183:AX201)</f>
        <v>0.99999999999999978</v>
      </c>
      <c r="AY202" s="114">
        <f t="shared" ref="AY202" ca="1" si="409">SUM(AY183:AY201)</f>
        <v>0.99999999999999933</v>
      </c>
      <c r="AZ202" s="114">
        <f t="shared" ref="AZ202" ca="1" si="410">SUM(AZ183:AZ201)</f>
        <v>0.99999999999999956</v>
      </c>
      <c r="BA202" s="114">
        <f t="shared" ref="BA202" ca="1" si="411">SUM(BA183:BA201)</f>
        <v>0.99999999999999223</v>
      </c>
      <c r="BB202" s="114">
        <f t="shared" ref="BB202" ca="1" si="412">SUM(BB183:BB201)</f>
        <v>0.99999999999999878</v>
      </c>
      <c r="BC202" s="114">
        <f t="shared" ref="BC202" ca="1" si="413">SUM(BC183:BC201)</f>
        <v>0.99999999999999634</v>
      </c>
      <c r="BD202" s="114">
        <f t="shared" ref="BD202" ca="1" si="414">SUM(BD183:BD201)</f>
        <v>0.99999999999999156</v>
      </c>
      <c r="BE202" s="114">
        <f t="shared" ref="BE202" ca="1" si="415">SUM(BE183:BE201)</f>
        <v>1.0000000000000044</v>
      </c>
      <c r="BF202" s="114">
        <f t="shared" ref="BF202" ca="1" si="416">SUM(BF183:BF201)</f>
        <v>0.99999999999999822</v>
      </c>
      <c r="BG202" s="114">
        <f t="shared" ref="BG202" ca="1" si="417">SUM(BG183:BG201)</f>
        <v>0.99999999999999789</v>
      </c>
      <c r="BH202" s="114">
        <f t="shared" ref="BH202" ca="1" si="418">SUM(BH183:BH201)</f>
        <v>1.0000000000000011</v>
      </c>
      <c r="BI202" s="114">
        <f t="shared" ref="BI202" ca="1" si="419">SUM(BI183:BI201)</f>
        <v>0.99999999999999778</v>
      </c>
      <c r="BJ202" s="114">
        <f t="shared" ref="BJ202" ca="1" si="420">SUM(BJ183:BJ201)</f>
        <v>0.99999999999999978</v>
      </c>
      <c r="BK202" s="114">
        <f t="shared" ref="BK202" ca="1" si="421">SUM(BK183:BK201)</f>
        <v>0.99999999999999933</v>
      </c>
      <c r="BL202" s="114">
        <f t="shared" ref="BL202" ca="1" si="422">SUM(BL183:BL201)</f>
        <v>0.99999999999999956</v>
      </c>
      <c r="BM202" s="114">
        <f t="shared" ref="BM202" ca="1" si="423">SUM(BM183:BM201)</f>
        <v>0.99999999999999223</v>
      </c>
      <c r="BN202" s="114">
        <f t="shared" ref="BN202" ca="1" si="424">SUM(BN183:BN201)</f>
        <v>0.99999999999999878</v>
      </c>
      <c r="BO202" s="114">
        <f t="shared" ref="BO202" ca="1" si="425">SUM(BO183:BO201)</f>
        <v>0.99999999999999634</v>
      </c>
      <c r="BP202" s="114">
        <f t="shared" ref="BP202" ca="1" si="426">SUM(BP183:BP201)</f>
        <v>0.99999999999999156</v>
      </c>
      <c r="BQ202" s="114">
        <f t="shared" ref="BQ202" ca="1" si="427">SUM(BQ183:BQ201)</f>
        <v>1.0000000000000044</v>
      </c>
      <c r="BR202" s="114">
        <f t="shared" ref="BR202" ca="1" si="428">SUM(BR183:BR201)</f>
        <v>0.99999999999999822</v>
      </c>
      <c r="BS202" s="114">
        <f t="shared" ref="BS202" ca="1" si="429">SUM(BS183:BS201)</f>
        <v>0.99999999999999789</v>
      </c>
      <c r="BT202" s="114">
        <f t="shared" ref="BT202" ca="1" si="430">SUM(BT183:BT201)</f>
        <v>1.0000000000000011</v>
      </c>
      <c r="BU202" s="114">
        <f t="shared" ref="BU202" ca="1" si="431">SUM(BU183:BU201)</f>
        <v>0.99999999999999778</v>
      </c>
      <c r="BV202" s="114">
        <f t="shared" ref="BV202" ca="1" si="432">SUM(BV183:BV201)</f>
        <v>0.99999999999999978</v>
      </c>
      <c r="BW202" s="114">
        <f t="shared" ref="BW202" ca="1" si="433">SUM(BW183:BW201)</f>
        <v>0.99999999999999933</v>
      </c>
      <c r="BX202" s="114">
        <f t="shared" ref="BX202" ca="1" si="434">SUM(BX183:BX201)</f>
        <v>0.99999999999999956</v>
      </c>
      <c r="BY202" s="114">
        <f t="shared" ref="BY202" ca="1" si="435">SUM(BY183:BY201)</f>
        <v>0.99999999999999223</v>
      </c>
      <c r="BZ202" s="114">
        <f t="shared" ref="BZ202" ca="1" si="436">SUM(BZ183:BZ201)</f>
        <v>0.99999999999999878</v>
      </c>
      <c r="CA202" s="114">
        <f t="shared" ref="CA202" ca="1" si="437">SUM(CA183:CA201)</f>
        <v>1.0000000000000031</v>
      </c>
      <c r="CB202" s="114">
        <f t="shared" ref="CB202" ca="1" si="438">SUM(CB183:CB201)</f>
        <v>0.99999999999999978</v>
      </c>
      <c r="CC202" s="114">
        <f t="shared" ref="CC202" ca="1" si="439">SUM(CC183:CC201)</f>
        <v>0.999999999999997</v>
      </c>
      <c r="CD202" s="114">
        <f t="shared" ref="CD202" ca="1" si="440">SUM(CD183:CD201)</f>
        <v>0.999999999999996</v>
      </c>
      <c r="CE202" s="114">
        <f t="shared" ref="CE202" ca="1" si="441">SUM(CE183:CE201)</f>
        <v>1.0000000000000013</v>
      </c>
      <c r="CF202" s="114">
        <f t="shared" ref="CF202" ca="1" si="442">SUM(CF183:CF201)</f>
        <v>1.0000000000000004</v>
      </c>
      <c r="CG202" s="114">
        <f t="shared" ref="CG202" ca="1" si="443">SUM(CG183:CG201)</f>
        <v>1.0000000000000007</v>
      </c>
      <c r="CH202" s="114">
        <f t="shared" ref="CH202" ca="1" si="444">SUM(CH183:CH201)</f>
        <v>1</v>
      </c>
      <c r="CI202" s="114">
        <f t="shared" ref="CI202" ca="1" si="445">SUM(CI183:CI201)</f>
        <v>1.0000000000000016</v>
      </c>
      <c r="CJ202" s="114">
        <f t="shared" ref="CJ202" ca="1" si="446">SUM(CJ183:CJ201)</f>
        <v>0.99999999999999967</v>
      </c>
      <c r="CK202" s="114">
        <f t="shared" ref="CK202" ca="1" si="447">SUM(CK183:CK201)</f>
        <v>1.0000000000000009</v>
      </c>
      <c r="CL202" s="114">
        <f t="shared" ref="CL202" ca="1" si="448">SUM(CL183:CL201)</f>
        <v>0.99999999999999745</v>
      </c>
      <c r="CM202" s="114">
        <f t="shared" ref="CM202" ca="1" si="449">SUM(CM183:CM201)</f>
        <v>0.99999999999999589</v>
      </c>
      <c r="CN202" s="114">
        <f t="shared" ref="CN202" ca="1" si="450">SUM(CN183:CN201)</f>
        <v>0.99999999999999079</v>
      </c>
      <c r="CO202" s="114">
        <f t="shared" ref="CO202" ca="1" si="451">SUM(CO183:CO201)</f>
        <v>1.0000000000000071</v>
      </c>
      <c r="CP202" s="114">
        <f t="shared" ref="CP202" ca="1" si="452">SUM(CP183:CP201)</f>
        <v>1.0000000000000009</v>
      </c>
      <c r="CQ202" s="114">
        <f t="shared" ref="CQ202" ca="1" si="453">SUM(CQ183:CQ201)</f>
        <v>1.0000000000000009</v>
      </c>
      <c r="CR202" s="114">
        <f t="shared" ref="CR202" ca="1" si="454">SUM(CR183:CR201)</f>
        <v>1</v>
      </c>
      <c r="CS202" s="114">
        <f t="shared" ref="CS202" ca="1" si="455">SUM(CS183:CS201)</f>
        <v>1.0000000000000002</v>
      </c>
      <c r="CT202" s="114">
        <f t="shared" ref="CT202" ca="1" si="456">SUM(CT183:CT201)</f>
        <v>0.99999999999999911</v>
      </c>
      <c r="CU202" s="114">
        <f t="shared" ref="CU202" ca="1" si="457">SUM(CU183:CU201)</f>
        <v>0.999999999999999</v>
      </c>
      <c r="CV202" s="114">
        <f t="shared" ref="CV202" ca="1" si="458">SUM(CV183:CV201)</f>
        <v>0.99999999999999922</v>
      </c>
      <c r="CW202" s="114">
        <f t="shared" ref="CW202" ca="1" si="459">SUM(CW183:CW201)</f>
        <v>1.0000000000000067</v>
      </c>
      <c r="CX202" s="114">
        <f t="shared" ref="CX202" ca="1" si="460">SUM(CX183:CX201)</f>
        <v>1.0000000000000004</v>
      </c>
      <c r="CY202" s="114">
        <f t="shared" ref="CY202" ca="1" si="461">SUM(CY183:CY201)</f>
        <v>1.0000000000000029</v>
      </c>
      <c r="CZ202" s="114">
        <f t="shared" ref="CZ202" ca="1" si="462">SUM(CZ183:CZ201)</f>
        <v>1.0000000000000047</v>
      </c>
      <c r="DA202" s="114">
        <f t="shared" ref="DA202" ca="1" si="463">SUM(DA183:DA201)</f>
        <v>1.0000000000000107</v>
      </c>
      <c r="DB202" s="114">
        <f t="shared" ref="DB202" ca="1" si="464">SUM(DB183:DB201)</f>
        <v>1.0000000000000029</v>
      </c>
      <c r="DC202" s="114">
        <f t="shared" ref="DC202" ca="1" si="465">SUM(DC183:DC201)</f>
        <v>1.0000000000000044</v>
      </c>
      <c r="DD202" s="114">
        <f t="shared" ref="DD202" ca="1" si="466">SUM(DD183:DD201)</f>
        <v>0.99999999999999967</v>
      </c>
      <c r="DE202" s="114">
        <f t="shared" ref="DE202" ca="1" si="467">SUM(DE183:DE201)</f>
        <v>1.0000000000000004</v>
      </c>
      <c r="DF202" s="114">
        <f t="shared" ref="DF202" ca="1" si="468">SUM(DF183:DF201)</f>
        <v>1.0000000000000009</v>
      </c>
      <c r="DG202" s="114">
        <f t="shared" ref="DG202" ca="1" si="469">SUM(DG183:DG201)</f>
        <v>1</v>
      </c>
      <c r="DH202" s="114">
        <f t="shared" ref="DH202" ca="1" si="470">SUM(DH183:DH201)</f>
        <v>1.000000000000002</v>
      </c>
      <c r="DI202" s="114">
        <f t="shared" ref="DI202" ca="1" si="471">SUM(DI183:DI201)</f>
        <v>0.99999999999999822</v>
      </c>
      <c r="DJ202" s="114">
        <f t="shared" ref="DJ202" ca="1" si="472">SUM(DJ183:DJ201)</f>
        <v>1.0000000000000107</v>
      </c>
      <c r="DK202" s="114">
        <f t="shared" ref="DK202" ca="1" si="473">SUM(DK183:DK201)</f>
        <v>1.0000000000000042</v>
      </c>
      <c r="DL202" s="114">
        <f t="shared" ref="DL202" ca="1" si="474">SUM(DL183:DL201)</f>
        <v>0.99999999999999578</v>
      </c>
      <c r="DM202" s="114">
        <f t="shared" ref="DM202" ca="1" si="475">SUM(DM183:DM201)</f>
        <v>1</v>
      </c>
      <c r="DN202" s="114">
        <f t="shared" ref="DN202" ca="1" si="476">SUM(DN183:DN201)</f>
        <v>1.0000000000000009</v>
      </c>
      <c r="DO202" s="114">
        <f t="shared" ref="DO202" ca="1" si="477">SUM(DO183:DO201)</f>
        <v>1.0000000000000007</v>
      </c>
      <c r="DP202" s="114">
        <f t="shared" ref="DP202" ca="1" si="478">SUM(DP183:DP201)</f>
        <v>0.99999999999999911</v>
      </c>
      <c r="DQ202" s="114">
        <f t="shared" ref="DQ202" ca="1" si="479">SUM(DQ183:DQ201)</f>
        <v>1.0000000000000004</v>
      </c>
      <c r="DR202" s="114">
        <f t="shared" ref="DR202" ca="1" si="480">SUM(DR183:DR201)</f>
        <v>0.99999999999999989</v>
      </c>
      <c r="DS202" s="114">
        <f t="shared" ref="DS202" ca="1" si="481">SUM(DS183:DS201)</f>
        <v>0.99999999999999956</v>
      </c>
      <c r="DT202" s="114">
        <f t="shared" ref="DT202" ca="1" si="482">SUM(DT183:DT201)</f>
        <v>0.99999999999999833</v>
      </c>
      <c r="DU202" s="114">
        <f t="shared" ref="DU202" ca="1" si="483">SUM(DU183:DU201)</f>
        <v>0.99999999999999711</v>
      </c>
      <c r="DV202" s="114">
        <f t="shared" ref="DV202" ca="1" si="484">SUM(DV183:DV201)</f>
        <v>0.99999999999999956</v>
      </c>
      <c r="DW202" s="114">
        <f t="shared" ref="DW202" ca="1" si="485">SUM(DW183:DW201)</f>
        <v>1.0000000000000049</v>
      </c>
      <c r="DX202" s="114">
        <f t="shared" ref="DX202" ca="1" si="486">SUM(DX183:DX201)</f>
        <v>1.0000000000000016</v>
      </c>
      <c r="DY202" s="114">
        <f t="shared" ref="DY202" ca="1" si="487">SUM(DY183:DY201)</f>
        <v>0.99999999999999645</v>
      </c>
      <c r="DZ202" s="114">
        <f t="shared" ref="DZ202" ca="1" si="488">SUM(DZ183:DZ201)</f>
        <v>0.99999999999999878</v>
      </c>
      <c r="EA202" s="114">
        <f t="shared" ref="EA202" ca="1" si="489">SUM(EA183:EA201)</f>
        <v>1.0000000000000007</v>
      </c>
      <c r="EB202" s="114">
        <f t="shared" ref="EB202" ca="1" si="490">SUM(EB183:EB201)</f>
        <v>0.99999999999999656</v>
      </c>
      <c r="EC202" s="114">
        <f t="shared" ref="EC202" ca="1" si="491">SUM(EC183:EC201)</f>
        <v>0.99999999999999833</v>
      </c>
      <c r="ED202" s="114">
        <f t="shared" ref="ED202" ca="1" si="492">SUM(ED183:ED201)</f>
        <v>1</v>
      </c>
      <c r="EE202" s="114">
        <f t="shared" ref="EE202" ca="1" si="493">SUM(EE183:EE201)</f>
        <v>1.0000000000000009</v>
      </c>
      <c r="EF202" s="114">
        <f t="shared" ref="EF202" ca="1" si="494">SUM(EF183:EF201)</f>
        <v>0.99999999999999756</v>
      </c>
      <c r="EG202" s="114">
        <f t="shared" ref="EG202" ca="1" si="495">SUM(EG183:EG201)</f>
        <v>0.999999999999996</v>
      </c>
      <c r="EH202" s="114">
        <f t="shared" ref="EH202" ca="1" si="496">SUM(EH183:EH201)</f>
        <v>1.0000000000000022</v>
      </c>
      <c r="EI202" s="114">
        <f t="shared" ref="EI202" ca="1" si="497">SUM(EI183:EI201)</f>
        <v>0.99999999999999267</v>
      </c>
      <c r="EJ202" s="114">
        <f t="shared" ref="EJ202" ca="1" si="498">SUM(EJ183:EJ201)</f>
        <v>1.0000000000000135</v>
      </c>
      <c r="EK202" s="114">
        <f t="shared" ref="EK202" ca="1" si="499">SUM(EK183:EK201)</f>
        <v>1.0000000000000011</v>
      </c>
      <c r="EL202" s="114">
        <f t="shared" ref="EL202" ca="1" si="500">SUM(EL183:EL201)</f>
        <v>0.99999999999999922</v>
      </c>
      <c r="EM202" s="114">
        <f t="shared" ref="EM202" ca="1" si="501">SUM(EM183:EM201)</f>
        <v>1</v>
      </c>
      <c r="EN202" s="114">
        <f t="shared" ref="EN202" ca="1" si="502">SUM(EN183:EN201)</f>
        <v>0.99999999999999856</v>
      </c>
      <c r="EO202" s="114">
        <f t="shared" ref="EO202" ca="1" si="503">SUM(EO183:EO201)</f>
        <v>1</v>
      </c>
      <c r="EP202" s="114">
        <f t="shared" ref="EP202" ca="1" si="504">SUM(EP183:EP201)</f>
        <v>0.99999999999999989</v>
      </c>
      <c r="EQ202" s="114">
        <f t="shared" ref="EQ202" ca="1" si="505">SUM(EQ183:EQ201)</f>
        <v>0.99999999999999967</v>
      </c>
      <c r="ER202" s="114">
        <f t="shared" ref="ER202" ca="1" si="506">SUM(ER183:ER201)</f>
        <v>0.99999999999999623</v>
      </c>
      <c r="ES202" s="114">
        <f t="shared" ref="ES202" ca="1" si="507">SUM(ES183:ES201)</f>
        <v>0.99999999999999967</v>
      </c>
      <c r="ET202" s="114">
        <f t="shared" ref="ET202" ca="1" si="508">SUM(ET183:ET201)</f>
        <v>0.99999999999998879</v>
      </c>
      <c r="EU202" s="114">
        <f t="shared" ref="EU202" ca="1" si="509">SUM(EU183:EU201)</f>
        <v>0.99999999999999667</v>
      </c>
      <c r="EV202" s="114">
        <f t="shared" ref="EV202" ca="1" si="510">SUM(EV183:EV201)</f>
        <v>1.0000000000000033</v>
      </c>
      <c r="EW202" s="114">
        <f t="shared" ref="EW202" ca="1" si="511">SUM(EW183:EW201)</f>
        <v>0.99999999999999611</v>
      </c>
      <c r="EX202" s="114">
        <f t="shared" ref="EX202" ca="1" si="512">SUM(EX183:EX201)</f>
        <v>0.99999999999999833</v>
      </c>
      <c r="EY202" s="114">
        <f t="shared" ref="EY202" ca="1" si="513">SUM(EY183:EY201)</f>
        <v>0.99999999999999944</v>
      </c>
      <c r="EZ202" s="114">
        <f t="shared" ref="EZ202" ca="1" si="514">SUM(EZ183:EZ201)</f>
        <v>0.99999999999999767</v>
      </c>
      <c r="FA202" s="114">
        <f t="shared" ref="FA202" ca="1" si="515">SUM(FA183:FA201)</f>
        <v>0.99999999999999989</v>
      </c>
      <c r="FB202" s="114">
        <f t="shared" ref="FB202" ca="1" si="516">SUM(FB183:FB201)</f>
        <v>0.99999999999999989</v>
      </c>
      <c r="FC202" s="114">
        <f t="shared" ref="FC202" ca="1" si="517">SUM(FC183:FC201)</f>
        <v>0.999999999999998</v>
      </c>
      <c r="FD202" s="114">
        <f t="shared" ref="FD202" ca="1" si="518">SUM(FD183:FD201)</f>
        <v>0.99999999999999845</v>
      </c>
      <c r="FE202" s="114">
        <f t="shared" ref="FE202" ca="1" si="519">SUM(FE183:FE201)</f>
        <v>1.0000000000000002</v>
      </c>
      <c r="FF202" s="114">
        <f t="shared" ref="FF202" ca="1" si="520">SUM(FF183:FF201)</f>
        <v>1.0000000000000033</v>
      </c>
      <c r="FG202" s="114">
        <f t="shared" ref="FG202" ca="1" si="521">SUM(FG183:FG201)</f>
        <v>1.0000000000000007</v>
      </c>
      <c r="FH202" s="114">
        <f t="shared" ref="FH202" ca="1" si="522">SUM(FH183:FH201)</f>
        <v>1.0000000000000007</v>
      </c>
      <c r="FI202" s="114">
        <f t="shared" ref="FI202" ca="1" si="523">SUM(FI183:FI201)</f>
        <v>1.0000000000000049</v>
      </c>
      <c r="FJ202" s="114">
        <f t="shared" ref="FJ202" ca="1" si="524">SUM(FJ183:FJ201)</f>
        <v>1.0000000000000007</v>
      </c>
      <c r="FK202" s="114">
        <f t="shared" ref="FK202" ca="1" si="525">SUM(FK183:FK201)</f>
        <v>0.99999999999999867</v>
      </c>
      <c r="FL202" s="114">
        <f t="shared" ref="FL202" ca="1" si="526">SUM(FL183:FL201)</f>
        <v>1.0000000000000002</v>
      </c>
      <c r="FM202" s="114">
        <f t="shared" ref="FM202" ca="1" si="527">SUM(FM183:FM201)</f>
        <v>0.99999999999999989</v>
      </c>
      <c r="FN202" s="114">
        <f t="shared" ref="FN202" ca="1" si="528">SUM(FN183:FN201)</f>
        <v>1.0000000000000007</v>
      </c>
      <c r="FO202" s="114">
        <f t="shared" ref="FO202" ca="1" si="529">SUM(FO183:FO201)</f>
        <v>0.99999999999999956</v>
      </c>
      <c r="FP202" s="114">
        <f t="shared" ref="FP202" ca="1" si="530">SUM(FP183:FP201)</f>
        <v>1.0000000000000047</v>
      </c>
      <c r="FQ202" s="114">
        <f t="shared" ref="FQ202" ca="1" si="531">SUM(FQ183:FQ201)</f>
        <v>0.99999999999999889</v>
      </c>
      <c r="FR202" s="114">
        <f t="shared" ref="FR202" ca="1" si="532">SUM(FR183:FR201)</f>
        <v>1.0000000000000038</v>
      </c>
      <c r="FS202" s="114">
        <f t="shared" ref="FS202" ca="1" si="533">SUM(FS183:FS201)</f>
        <v>1.0000000000000049</v>
      </c>
      <c r="FT202" s="114">
        <f t="shared" ref="FT202" ca="1" si="534">SUM(FT183:FT201)</f>
        <v>1.0000000000000053</v>
      </c>
      <c r="FU202" s="114">
        <f t="shared" ref="FU202" ca="1" si="535">SUM(FU183:FU201)</f>
        <v>1.0000000000000075</v>
      </c>
      <c r="FV202" s="114">
        <f t="shared" ref="FV202" ca="1" si="536">SUM(FV183:FV201)</f>
        <v>0.99999999999999634</v>
      </c>
      <c r="FW202" s="114">
        <f t="shared" ref="FW202" ca="1" si="537">SUM(FW183:FW201)</f>
        <v>1.0000000000000016</v>
      </c>
      <c r="FX202" s="114">
        <f t="shared" ref="FX202" ca="1" si="538">SUM(FX183:FX201)</f>
        <v>0.99999999999999889</v>
      </c>
      <c r="FY202" s="114">
        <f t="shared" ref="FY202" ca="1" si="539">SUM(FY183:FY201)</f>
        <v>0.99999999999999978</v>
      </c>
      <c r="FZ202" s="114">
        <f t="shared" ref="FZ202" ca="1" si="540">SUM(FZ183:FZ201)</f>
        <v>0.99999999999999978</v>
      </c>
      <c r="GA202" s="114">
        <f t="shared" ref="GA202" ca="1" si="541">SUM(GA183:GA201)</f>
        <v>0.99999999999999956</v>
      </c>
      <c r="GB202" s="114">
        <f t="shared" ref="GB202" ca="1" si="542">SUM(GB183:GB201)</f>
        <v>1.0000000000000002</v>
      </c>
      <c r="GC202" s="114">
        <f t="shared" ref="GC202" ca="1" si="543">SUM(GC183:GC201)</f>
        <v>0.99999999999999789</v>
      </c>
      <c r="GD202" s="114">
        <f t="shared" ref="GD202" ca="1" si="544">SUM(GD183:GD201)</f>
        <v>1.0000000000000009</v>
      </c>
      <c r="GE202" s="114">
        <f t="shared" ref="GE202" ca="1" si="545">SUM(GE183:GE201)</f>
        <v>1.0000000000000167</v>
      </c>
      <c r="GF202" s="114">
        <f t="shared" ref="GF202" ca="1" si="546">SUM(GF183:GF201)</f>
        <v>1.000000000000002</v>
      </c>
      <c r="GG202" s="114">
        <f t="shared" ref="GG202" ca="1" si="547">SUM(GG183:GG201)</f>
        <v>0.99999999999999645</v>
      </c>
      <c r="GH202" s="114">
        <f t="shared" ref="GH202" ca="1" si="548">SUM(GH183:GH201)</f>
        <v>0.99999999999999889</v>
      </c>
      <c r="GI202" s="114">
        <f t="shared" ref="GI202" ca="1" si="549">SUM(GI183:GI201)</f>
        <v>1.0000000000000011</v>
      </c>
      <c r="GJ202" s="114">
        <f t="shared" ref="GJ202" ca="1" si="550">SUM(GJ183:GJ201)</f>
        <v>0.99999999999999911</v>
      </c>
      <c r="GK202" s="114">
        <f t="shared" ref="GK202" ca="1" si="551">SUM(GK183:GK201)</f>
        <v>1.0000000000000011</v>
      </c>
      <c r="GL202" s="114">
        <f t="shared" ref="GL202" ca="1" si="552">SUM(GL183:GL201)</f>
        <v>0.99999999999999956</v>
      </c>
      <c r="GM202" s="114">
        <f t="shared" ref="GM202" ca="1" si="553">SUM(GM183:GM201)</f>
        <v>0.99999999999999944</v>
      </c>
      <c r="GN202" s="114">
        <f t="shared" ref="GN202" ca="1" si="554">SUM(GN183:GN201)</f>
        <v>0.99999999999999589</v>
      </c>
      <c r="GO202" s="114">
        <f t="shared" ref="GO202" ca="1" si="555">SUM(GO183:GO201)</f>
        <v>1.0000000000000069</v>
      </c>
      <c r="GP202" s="114">
        <f t="shared" ref="GP202" ca="1" si="556">SUM(GP183:GP201)</f>
        <v>1.0000000000000051</v>
      </c>
      <c r="GQ202" s="114">
        <f t="shared" ref="GQ202" ca="1" si="557">SUM(GQ183:GQ201)</f>
        <v>1.000000000000008</v>
      </c>
      <c r="GR202" s="114">
        <f t="shared" ref="GR202" ca="1" si="558">SUM(GR183:GR201)</f>
        <v>0.99999999999999967</v>
      </c>
      <c r="GS202" s="114">
        <f t="shared" ref="GS202" ca="1" si="559">SUM(GS183:GS201)</f>
        <v>1.0000000000000038</v>
      </c>
      <c r="GT202" s="114">
        <f t="shared" ref="GT202" ca="1" si="560">SUM(GT183:GT201)</f>
        <v>0.99999999999999756</v>
      </c>
      <c r="GU202" s="114">
        <f t="shared" ref="GU202" ca="1" si="561">SUM(GU183:GU201)</f>
        <v>1.0000000000000018</v>
      </c>
      <c r="GV202" s="114">
        <f t="shared" ref="GV202" ca="1" si="562">SUM(GV183:GV201)</f>
        <v>1.0000000000000024</v>
      </c>
      <c r="GW202" s="114">
        <f t="shared" ref="GW202" ca="1" si="563">SUM(GW183:GW201)</f>
        <v>1.0000000000000004</v>
      </c>
      <c r="GX202" s="114">
        <f t="shared" ref="GX202" ca="1" si="564">SUM(GX183:GX201)</f>
        <v>0.99999999999999967</v>
      </c>
      <c r="GY202" s="114">
        <f t="shared" ref="GY202" ca="1" si="565">SUM(GY183:GY201)</f>
        <v>0.99999999999999978</v>
      </c>
      <c r="GZ202" s="114">
        <f t="shared" ref="GZ202" ca="1" si="566">SUM(GZ183:GZ201)</f>
        <v>0.99999999999999789</v>
      </c>
      <c r="HA202" s="114">
        <f t="shared" ref="HA202" ca="1" si="567">SUM(HA183:HA201)</f>
        <v>0.99999999999999534</v>
      </c>
      <c r="HB202" s="114">
        <f t="shared" ref="HB202" ca="1" si="568">SUM(HB183:HB201)</f>
        <v>0.99999999999999389</v>
      </c>
      <c r="HC202" s="114">
        <f t="shared" ref="HC202" ca="1" si="569">SUM(HC183:HC201)</f>
        <v>0.99999999999999378</v>
      </c>
      <c r="HD202" s="114">
        <f t="shared" ref="HD202" ca="1" si="570">SUM(HD183:HD201)</f>
        <v>1.0000000000000036</v>
      </c>
      <c r="HE202" s="114">
        <f t="shared" ref="HE202" ca="1" si="571">SUM(HE183:HE201)</f>
        <v>1.0000000000000007</v>
      </c>
      <c r="HF202" s="114">
        <f t="shared" ref="HF202" ca="1" si="572">SUM(HF183:HF201)</f>
        <v>1.0000000000000002</v>
      </c>
      <c r="HG202" s="114">
        <f t="shared" ref="HG202" ca="1" si="573">SUM(HG183:HG201)</f>
        <v>0.99999999999999811</v>
      </c>
      <c r="HH202" s="114">
        <f t="shared" ref="HH202" ca="1" si="574">SUM(HH183:HH201)</f>
        <v>1.0000000000000004</v>
      </c>
      <c r="HI202" s="114">
        <f t="shared" ref="HI202" ca="1" si="575">SUM(HI183:HI201)</f>
        <v>1.0000000000000007</v>
      </c>
      <c r="HJ202" s="114">
        <f t="shared" ref="HJ202" ca="1" si="576">SUM(HJ183:HJ201)</f>
        <v>1.0000000000000004</v>
      </c>
      <c r="HK202" s="114">
        <f t="shared" ref="HK202" ca="1" si="577">SUM(HK183:HK201)</f>
        <v>1.0000000000000004</v>
      </c>
      <c r="HL202" s="114">
        <f t="shared" ref="HL202" ca="1" si="578">SUM(HL183:HL201)</f>
        <v>1.0000000000000018</v>
      </c>
      <c r="HM202" s="114">
        <f t="shared" ref="HM202" ca="1" si="579">SUM(HM183:HM201)</f>
        <v>1.0000000000000033</v>
      </c>
      <c r="HN202" s="114">
        <f t="shared" ref="HN202" ca="1" si="580">SUM(HN183:HN201)</f>
        <v>1.0000000000000009</v>
      </c>
      <c r="HO202" s="114">
        <f t="shared" ref="HO202" ca="1" si="581">SUM(HO183:HO201)</f>
        <v>0.99999999999999378</v>
      </c>
      <c r="HP202" s="114">
        <f t="shared" ref="HP202" ca="1" si="582">SUM(HP183:HP201)</f>
        <v>1.0000000000000036</v>
      </c>
      <c r="HQ202" s="114">
        <f t="shared" ref="HQ202" ca="1" si="583">SUM(HQ183:HQ201)</f>
        <v>1.0000000000000007</v>
      </c>
      <c r="HR202" s="114">
        <f t="shared" ref="HR202" ca="1" si="584">SUM(HR183:HR201)</f>
        <v>1.0000000000000002</v>
      </c>
      <c r="HS202" s="114">
        <f t="shared" ref="HS202" ca="1" si="585">SUM(HS183:HS201)</f>
        <v>0.99999999999999811</v>
      </c>
      <c r="HT202" s="114">
        <f t="shared" ref="HT202" ca="1" si="586">SUM(HT183:HT201)</f>
        <v>1.0000000000000004</v>
      </c>
      <c r="HU202" s="114">
        <f t="shared" ref="HU202" ca="1" si="587">SUM(HU183:HU201)</f>
        <v>1.0000000000000007</v>
      </c>
      <c r="HV202" s="114">
        <f t="shared" ref="HV202" ca="1" si="588">SUM(HV183:HV201)</f>
        <v>1.0000000000000004</v>
      </c>
      <c r="HW202" s="114">
        <f t="shared" ref="HW202" ca="1" si="589">SUM(HW183:HW201)</f>
        <v>1.0000000000000004</v>
      </c>
      <c r="HX202" s="114">
        <f t="shared" ref="HX202" ca="1" si="590">SUM(HX183:HX201)</f>
        <v>1.0000000000000018</v>
      </c>
      <c r="HY202" s="114">
        <f t="shared" ref="HY202" ca="1" si="591">SUM(HY183:HY201)</f>
        <v>1.0000000000000033</v>
      </c>
      <c r="HZ202" s="114">
        <f t="shared" ref="HZ202" ca="1" si="592">SUM(HZ183:HZ201)</f>
        <v>1.0000000000000009</v>
      </c>
      <c r="IA202" s="114">
        <f t="shared" ref="IA202" ca="1" si="593">SUM(IA183:IA201)</f>
        <v>0.99999999999999378</v>
      </c>
      <c r="IB202" s="114">
        <f t="shared" ref="IB202" ca="1" si="594">SUM(IB183:IB201)</f>
        <v>1.0000000000000036</v>
      </c>
      <c r="IC202" s="114">
        <f t="shared" ref="IC202" ca="1" si="595">SUM(IC183:IC201)</f>
        <v>1.0000000000000007</v>
      </c>
      <c r="ID202" s="114">
        <f t="shared" ref="ID202" ca="1" si="596">SUM(ID183:ID201)</f>
        <v>1.0000000000000002</v>
      </c>
      <c r="IE202" s="114">
        <f t="shared" ref="IE202" ca="1" si="597">SUM(IE183:IE201)</f>
        <v>0.99999999999999811</v>
      </c>
      <c r="IF202" s="114">
        <f t="shared" ref="IF202" ca="1" si="598">SUM(IF183:IF201)</f>
        <v>1.0000000000000004</v>
      </c>
      <c r="IG202" s="114">
        <f t="shared" ref="IG202" ca="1" si="599">SUM(IG183:IG201)</f>
        <v>1.0000000000000007</v>
      </c>
      <c r="IH202" s="114">
        <f t="shared" ref="IH202" ca="1" si="600">SUM(IH183:IH201)</f>
        <v>1.0000000000000004</v>
      </c>
      <c r="II202" s="114">
        <f t="shared" ref="II202" ca="1" si="601">SUM(II183:II201)</f>
        <v>1.0000000000000004</v>
      </c>
      <c r="IJ202" s="114">
        <f t="shared" ref="IJ202" ca="1" si="602">SUM(IJ183:IJ201)</f>
        <v>1.0000000000000018</v>
      </c>
      <c r="IK202" s="114">
        <f t="shared" ref="IK202" ca="1" si="603">SUM(IK183:IK201)</f>
        <v>1.0000000000000033</v>
      </c>
      <c r="IL202" s="114">
        <f t="shared" ref="IL202" ca="1" si="604">SUM(IL183:IL201)</f>
        <v>1.0000000000000009</v>
      </c>
      <c r="IM202" s="114">
        <f t="shared" ref="IM202" ca="1" si="605">SUM(IM183:IM201)</f>
        <v>0.99999999999999378</v>
      </c>
      <c r="IN202" s="114">
        <f t="shared" ref="IN202" ca="1" si="606">SUM(IN183:IN201)</f>
        <v>1.0000000000000036</v>
      </c>
      <c r="IO202" s="114">
        <f t="shared" ref="IO202" ca="1" si="607">SUM(IO183:IO201)</f>
        <v>1.0000000000000007</v>
      </c>
      <c r="IP202" s="114">
        <f t="shared" ref="IP202" ca="1" si="608">SUM(IP183:IP201)</f>
        <v>1.0000000000000002</v>
      </c>
      <c r="IQ202" s="114">
        <f t="shared" ref="IQ202" ca="1" si="609">SUM(IQ183:IQ201)</f>
        <v>0.99999999999999811</v>
      </c>
      <c r="IR202" s="114">
        <f t="shared" ref="IR202" ca="1" si="610">SUM(IR183:IR201)</f>
        <v>1.0000000000000004</v>
      </c>
      <c r="IS202" s="114">
        <f t="shared" ref="IS202" ca="1" si="611">SUM(IS183:IS201)</f>
        <v>1.0000000000000007</v>
      </c>
      <c r="IT202" s="114">
        <f t="shared" ref="IT202" ca="1" si="612">SUM(IT183:IT201)</f>
        <v>1.0000000000000004</v>
      </c>
      <c r="IU202" s="114">
        <f t="shared" ref="IU202" ca="1" si="613">SUM(IU183:IU201)</f>
        <v>1.0000000000000004</v>
      </c>
      <c r="IV202" s="114">
        <f t="shared" ref="IV202" ca="1" si="614">SUM(IV183:IV201)</f>
        <v>1.0000000000000018</v>
      </c>
      <c r="IW202" s="114">
        <f t="shared" ref="IW202" ca="1" si="615">SUM(IW183:IW201)</f>
        <v>1.0000000000000033</v>
      </c>
      <c r="IX202" s="114">
        <f t="shared" ref="IX202" ca="1" si="616">SUM(IX183:IX201)</f>
        <v>1.0000000000000009</v>
      </c>
      <c r="IY202" s="114">
        <f t="shared" ref="IY202" ca="1" si="617">SUM(IY183:IY201)</f>
        <v>0.99999999999999378</v>
      </c>
      <c r="IZ202" s="114">
        <f t="shared" ref="IZ202" ca="1" si="618">SUM(IZ183:IZ201)</f>
        <v>1.0000000000000036</v>
      </c>
      <c r="JA202" s="114">
        <f t="shared" ref="JA202" ca="1" si="619">SUM(JA183:JA201)</f>
        <v>1.0000000000000007</v>
      </c>
      <c r="JB202" s="114">
        <f t="shared" ref="JB202" ca="1" si="620">SUM(JB183:JB201)</f>
        <v>1.0000000000000002</v>
      </c>
      <c r="JC202" s="114">
        <f t="shared" ref="JC202" ca="1" si="621">SUM(JC183:JC201)</f>
        <v>0.99999999999999811</v>
      </c>
      <c r="JD202" s="114">
        <f t="shared" ref="JD202" ca="1" si="622">SUM(JD183:JD201)</f>
        <v>1.0000000000000004</v>
      </c>
      <c r="JE202" s="114">
        <f t="shared" ref="JE202" ca="1" si="623">SUM(JE183:JE201)</f>
        <v>1.0000000000000007</v>
      </c>
      <c r="JF202" s="114">
        <f t="shared" ref="JF202" ca="1" si="624">SUM(JF183:JF201)</f>
        <v>1.0000000000000004</v>
      </c>
      <c r="JG202" s="114">
        <f t="shared" ref="JG202" ca="1" si="625">SUM(JG183:JG201)</f>
        <v>1.0000000000000004</v>
      </c>
      <c r="JH202" s="114">
        <f t="shared" ref="JH202" ca="1" si="626">SUM(JH183:JH201)</f>
        <v>1.0000000000000018</v>
      </c>
      <c r="JI202" s="114">
        <f t="shared" ref="JI202" ca="1" si="627">SUM(JI183:JI201)</f>
        <v>1.0000000000000033</v>
      </c>
      <c r="JJ202" s="114">
        <f t="shared" ref="JJ202" ca="1" si="628">SUM(JJ183:JJ201)</f>
        <v>1.0000000000000009</v>
      </c>
      <c r="JK202" s="114">
        <f t="shared" ref="JK202" ca="1" si="629">SUM(JK183:JK201)</f>
        <v>1.0000000000000022</v>
      </c>
      <c r="JL202" s="114">
        <f t="shared" ref="JL202" ca="1" si="630">SUM(JL183:JL201)</f>
        <v>0.99999999999999967</v>
      </c>
      <c r="JM202" s="114">
        <f t="shared" ref="JM202" ca="1" si="631">SUM(JM183:JM201)</f>
        <v>0.99999999999999989</v>
      </c>
      <c r="JN202" s="114">
        <f t="shared" ref="JN202" ca="1" si="632">SUM(JN183:JN201)</f>
        <v>1.0000000000000011</v>
      </c>
      <c r="JO202" s="114">
        <f t="shared" ref="JO202" ca="1" si="633">SUM(JO183:JO201)</f>
        <v>1.000000000000002</v>
      </c>
      <c r="JP202" s="114">
        <f t="shared" ref="JP202" ca="1" si="634">SUM(JP183:JP201)</f>
        <v>0.99999999999999944</v>
      </c>
      <c r="JQ202" s="114">
        <f t="shared" ref="JQ202" ca="1" si="635">SUM(JQ183:JQ201)</f>
        <v>1</v>
      </c>
      <c r="JR202" s="114">
        <f t="shared" ref="JR202" ca="1" si="636">SUM(JR183:JR201)</f>
        <v>0.99999999999999978</v>
      </c>
      <c r="JS202" s="114">
        <f t="shared" ref="JS202" ca="1" si="637">SUM(JS183:JS201)</f>
        <v>1.0000000000000009</v>
      </c>
      <c r="JT202" s="114">
        <f t="shared" ref="JT202" ca="1" si="638">SUM(JT183:JT201)</f>
        <v>0.99999999999999878</v>
      </c>
      <c r="JU202" s="114">
        <f t="shared" ref="JU202" ca="1" si="639">SUM(JU183:JU201)</f>
        <v>0.99999999999999778</v>
      </c>
      <c r="JV202" s="114">
        <f t="shared" ref="JV202" ca="1" si="640">SUM(JV183:JV201)</f>
        <v>1.0000000000000011</v>
      </c>
      <c r="JW202" s="114">
        <f t="shared" ref="JW202" ca="1" si="641">SUM(JW183:JW201)</f>
        <v>0.99999999999999656</v>
      </c>
      <c r="JX202" s="114">
        <f t="shared" ref="JX202" ca="1" si="642">SUM(JX183:JX201)</f>
        <v>1.0000000000000029</v>
      </c>
      <c r="JY202" s="114">
        <f t="shared" ref="JY202" ca="1" si="643">SUM(JY183:JY201)</f>
        <v>1.0000000000000027</v>
      </c>
      <c r="JZ202" s="114">
        <f t="shared" ref="JZ202" ca="1" si="644">SUM(JZ183:JZ201)</f>
        <v>0.99999999999999944</v>
      </c>
      <c r="KA202" s="114">
        <f t="shared" ref="KA202" ca="1" si="645">SUM(KA183:KA201)</f>
        <v>1.0000000000000013</v>
      </c>
      <c r="KB202" s="114">
        <f t="shared" ref="KB202" ca="1" si="646">SUM(KB183:KB201)</f>
        <v>1</v>
      </c>
      <c r="KC202" s="114">
        <f t="shared" ref="KC202" ca="1" si="647">SUM(KC183:KC201)</f>
        <v>1.0000000000000004</v>
      </c>
      <c r="KD202" s="114">
        <f t="shared" ref="KD202" ca="1" si="648">SUM(KD183:KD201)</f>
        <v>1</v>
      </c>
      <c r="KE202" s="114">
        <f t="shared" ref="KE202" ca="1" si="649">SUM(KE183:KE201)</f>
        <v>1.0000000000000011</v>
      </c>
      <c r="KF202" s="114">
        <f t="shared" ref="KF202" ca="1" si="650">SUM(KF183:KF201)</f>
        <v>0.99999999999999933</v>
      </c>
      <c r="KG202" s="114">
        <f t="shared" ref="KG202" ca="1" si="651">SUM(KG183:KG201)</f>
        <v>1.0000000000000022</v>
      </c>
      <c r="KH202" s="114">
        <f t="shared" ref="KH202" ca="1" si="652">SUM(KH183:KH201)</f>
        <v>0.999999999999995</v>
      </c>
      <c r="KI202" s="114">
        <f t="shared" ref="KI202" ca="1" si="653">SUM(KI183:KI201)</f>
        <v>0.999999999999998</v>
      </c>
      <c r="KJ202" s="114">
        <f t="shared" ref="KJ202" ca="1" si="654">SUM(KJ183:KJ201)</f>
        <v>1.0000000000000024</v>
      </c>
      <c r="KK202" s="114">
        <f t="shared" ref="KK202" ca="1" si="655">SUM(KK183:KK201)</f>
        <v>1.0000000000000018</v>
      </c>
      <c r="KL202" s="114">
        <f t="shared" ref="KL202" ca="1" si="656">SUM(KL183:KL201)</f>
        <v>1.0000000000000004</v>
      </c>
      <c r="KM202" s="114">
        <f t="shared" ref="KM202" ca="1" si="657">SUM(KM183:KM201)</f>
        <v>1.0000000000000011</v>
      </c>
      <c r="KN202" s="114">
        <f t="shared" ref="KN202" ca="1" si="658">SUM(KN183:KN201)</f>
        <v>1.0000000000000007</v>
      </c>
      <c r="KO202" s="114">
        <f t="shared" ref="KO202" ca="1" si="659">SUM(KO183:KO201)</f>
        <v>1.0000000000000013</v>
      </c>
      <c r="KP202" s="114">
        <f t="shared" ref="KP202" ca="1" si="660">SUM(KP183:KP201)</f>
        <v>1.0000000000000002</v>
      </c>
      <c r="KQ202" s="114">
        <f t="shared" ref="KQ202" ca="1" si="661">SUM(KQ183:KQ201)</f>
        <v>0.99999999999999956</v>
      </c>
      <c r="KR202" s="114">
        <f t="shared" ref="KR202" ca="1" si="662">SUM(KR183:KR201)</f>
        <v>1.0000000000000002</v>
      </c>
      <c r="KS202" s="114">
        <f t="shared" ref="KS202" ca="1" si="663">SUM(KS183:KS201)</f>
        <v>1.0000000000000067</v>
      </c>
      <c r="KT202" s="114">
        <f t="shared" ref="KT202" ca="1" si="664">SUM(KT183:KT201)</f>
        <v>1.0000000000000062</v>
      </c>
      <c r="KU202" s="114">
        <f t="shared" ref="KU202" ca="1" si="665">SUM(KU183:KU201)</f>
        <v>0.99999999999999933</v>
      </c>
      <c r="KV202" s="114">
        <f t="shared" ref="KV202" ca="1" si="666">SUM(KV183:KV201)</f>
        <v>0.99999999999999833</v>
      </c>
      <c r="KW202" s="114">
        <f t="shared" ref="KW202" ca="1" si="667">SUM(KW183:KW201)</f>
        <v>1.0000000000000011</v>
      </c>
      <c r="KX202" s="114">
        <f t="shared" ref="KX202" ca="1" si="668">SUM(KX183:KX201)</f>
        <v>1.0000000000000018</v>
      </c>
      <c r="KY202" s="114">
        <f t="shared" ref="KY202" ca="1" si="669">SUM(KY183:KY201)</f>
        <v>1.0000000000000011</v>
      </c>
      <c r="KZ202" s="114">
        <f t="shared" ref="KZ202" ca="1" si="670">SUM(KZ183:KZ201)</f>
        <v>0.99999999999999956</v>
      </c>
      <c r="LA202" s="114">
        <f t="shared" ref="LA202" ca="1" si="671">SUM(LA183:LA201)</f>
        <v>1.0000000000000002</v>
      </c>
      <c r="LB202" s="114">
        <f t="shared" ref="LB202" ca="1" si="672">SUM(LB183:LB201)</f>
        <v>1.0000000000000004</v>
      </c>
      <c r="LC202" s="114">
        <f t="shared" ref="LC202" ca="1" si="673">SUM(LC183:LC201)</f>
        <v>1</v>
      </c>
      <c r="LD202" s="114">
        <f t="shared" ref="LD202" ca="1" si="674">SUM(LD183:LD201)</f>
        <v>1.0000000000000009</v>
      </c>
      <c r="LE202" s="114">
        <f t="shared" ref="LE202" ca="1" si="675">SUM(LE183:LE201)</f>
        <v>0.99999999999999811</v>
      </c>
      <c r="LF202" s="114">
        <f t="shared" ref="LF202" ca="1" si="676">SUM(LF183:LF201)</f>
        <v>1.0000000000000036</v>
      </c>
      <c r="LG202" s="114">
        <f t="shared" ref="LG202" ca="1" si="677">SUM(LG183:LG201)</f>
        <v>1.0000000000000113</v>
      </c>
      <c r="LH202" s="114">
        <f t="shared" ref="LH202" ca="1" si="678">SUM(LH183:LH201)</f>
        <v>0.99999999999999756</v>
      </c>
      <c r="LI202" s="114">
        <f t="shared" ref="LI202" ca="1" si="679">SUM(LI183:LI201)</f>
        <v>1.0000000000000104</v>
      </c>
      <c r="LJ202" s="114">
        <f t="shared" ref="LJ202" ca="1" si="680">SUM(LJ183:LJ201)</f>
        <v>0.99999999999999623</v>
      </c>
      <c r="LK202" s="114">
        <f t="shared" ref="LK202" ca="1" si="681">SUM(LK183:LK201)</f>
        <v>1.0000000000000018</v>
      </c>
      <c r="LL202" s="114">
        <f t="shared" ref="LL202" ca="1" si="682">SUM(LL183:LL201)</f>
        <v>1.0000000000000004</v>
      </c>
      <c r="LM202" s="114">
        <f t="shared" ref="LM202" ca="1" si="683">SUM(LM183:LM201)</f>
        <v>1.0000000000000004</v>
      </c>
      <c r="LN202" s="114">
        <f t="shared" ref="LN202" ca="1" si="684">SUM(LN183:LN201)</f>
        <v>0.99999999999999967</v>
      </c>
      <c r="LO202" s="114">
        <f t="shared" ref="LO202" ca="1" si="685">SUM(LO183:LO201)</f>
        <v>0.99999999999999967</v>
      </c>
      <c r="LP202" s="114">
        <f t="shared" ref="LP202" ca="1" si="686">SUM(LP183:LP201)</f>
        <v>1.0000000000000024</v>
      </c>
      <c r="LQ202" s="114">
        <f t="shared" ref="LQ202" ca="1" si="687">SUM(LQ183:LQ201)</f>
        <v>0.99999999999999989</v>
      </c>
      <c r="LR202" s="114">
        <f t="shared" ref="LR202" ca="1" si="688">SUM(LR183:LR201)</f>
        <v>1.000000000000012</v>
      </c>
    </row>
    <row r="203" spans="2:330" hidden="1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</row>
    <row r="204" spans="2:330" hidden="1">
      <c r="B204" s="3"/>
      <c r="C204" s="21" t="s">
        <v>274</v>
      </c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</row>
    <row r="205" spans="2:330" hidden="1">
      <c r="B205" s="3"/>
      <c r="C205" s="18"/>
      <c r="D205" s="18">
        <v>2015</v>
      </c>
      <c r="E205" s="18">
        <v>2016</v>
      </c>
      <c r="F205" s="18">
        <v>2017</v>
      </c>
      <c r="G205" s="18">
        <v>2018</v>
      </c>
      <c r="H205" s="18">
        <v>2019</v>
      </c>
      <c r="I205" s="18">
        <v>2020</v>
      </c>
      <c r="J205" s="18">
        <v>2021</v>
      </c>
      <c r="K205" s="18">
        <v>2022</v>
      </c>
      <c r="L205" s="18">
        <v>2023</v>
      </c>
      <c r="M205" s="18">
        <v>2024</v>
      </c>
      <c r="N205" s="18">
        <v>2025</v>
      </c>
      <c r="O205" s="18">
        <v>2026</v>
      </c>
      <c r="P205" s="18">
        <v>2027</v>
      </c>
      <c r="Q205" s="18">
        <v>2028</v>
      </c>
      <c r="R205" s="18">
        <v>2029</v>
      </c>
      <c r="S205" s="18">
        <v>2030</v>
      </c>
      <c r="T205" s="18">
        <v>2031</v>
      </c>
      <c r="U205" s="18">
        <v>2032</v>
      </c>
      <c r="V205" s="18">
        <v>2033</v>
      </c>
      <c r="W205" s="18">
        <v>2034</v>
      </c>
      <c r="X205" s="18">
        <v>2035</v>
      </c>
      <c r="Y205" s="18">
        <v>2036</v>
      </c>
      <c r="Z205" s="18">
        <v>2037</v>
      </c>
      <c r="AA205" s="18">
        <v>2038</v>
      </c>
      <c r="AB205" s="18">
        <v>2039</v>
      </c>
      <c r="AC205" s="18">
        <v>2040</v>
      </c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18">
        <v>2040</v>
      </c>
    </row>
    <row r="206" spans="2:330" hidden="1">
      <c r="B206" s="3"/>
      <c r="C206" s="22" t="str">
        <f t="shared" ref="C206:C223" si="689">C183</f>
        <v>AMV1træ</v>
      </c>
      <c r="D206" s="145">
        <f t="shared" ref="D206:F223" ca="1" si="690">(1-D183)*D227</f>
        <v>0</v>
      </c>
      <c r="E206" s="145">
        <f t="shared" ca="1" si="690"/>
        <v>0</v>
      </c>
      <c r="F206" s="145">
        <f t="shared" ca="1" si="690"/>
        <v>0</v>
      </c>
      <c r="G206" s="145" t="e">
        <f>VLOOKUP($C206,VPHgrunddata!#REF!,MATCH(G$205,VPHgrunddata!#REF!,0),FALSE)</f>
        <v>#REF!</v>
      </c>
      <c r="H206" s="145" t="e">
        <f>G206+(I206-G206)/(2)</f>
        <v>#REF!</v>
      </c>
      <c r="I206" s="145" t="e">
        <f>VLOOKUP($C206,VPHgrunddata!#REF!,MATCH(I$205,VPHgrunddata!#REF!,0),FALSE)</f>
        <v>#REF!</v>
      </c>
      <c r="J206" s="293" t="e">
        <f>I206+(N206-I206)/(5)</f>
        <v>#REF!</v>
      </c>
      <c r="K206" s="293" t="e">
        <f>J206+(N206-I206)/(5)</f>
        <v>#REF!</v>
      </c>
      <c r="L206" s="293" t="e">
        <f>K206+(N206-I206)/(5)</f>
        <v>#REF!</v>
      </c>
      <c r="M206" s="293" t="e">
        <f>L206+(N206-I206)/(5)</f>
        <v>#REF!</v>
      </c>
      <c r="N206" s="145" t="e">
        <f>VLOOKUP($C206,VPHgrunddata!#REF!,MATCH(N$205,VPHgrunddata!#REF!,0),FALSE)</f>
        <v>#REF!</v>
      </c>
      <c r="O206" s="293" t="e">
        <f t="shared" ref="O206:O216" si="691">N206+(S206-N206)/(5)</f>
        <v>#REF!</v>
      </c>
      <c r="P206" s="293" t="e">
        <f t="shared" ref="P206:P216" si="692">O206+(S206-N206)/(5)</f>
        <v>#REF!</v>
      </c>
      <c r="Q206" s="293" t="e">
        <f t="shared" ref="Q206:Q216" si="693">P206+(S206-N206)/(5)</f>
        <v>#REF!</v>
      </c>
      <c r="R206" s="293" t="e">
        <f t="shared" ref="R206:R216" si="694">Q206+(S206-N206)/(5)</f>
        <v>#REF!</v>
      </c>
      <c r="S206" s="145" t="e">
        <f>VLOOKUP($C206,VPHgrunddata!#REF!,MATCH(S$205,VPHgrunddata!#REF!,0),FALSE)</f>
        <v>#REF!</v>
      </c>
      <c r="T206" s="293" t="e">
        <f t="shared" ref="T206:T215" si="695">S206+(X206-S206)/(5)</f>
        <v>#REF!</v>
      </c>
      <c r="U206" s="293" t="e">
        <f t="shared" ref="U206:U215" si="696">T206+(X206-S206)/(5)</f>
        <v>#REF!</v>
      </c>
      <c r="V206" s="293" t="e">
        <f t="shared" ref="V206:V215" si="697">U206+(X206-S206)/(5)</f>
        <v>#REF!</v>
      </c>
      <c r="W206" s="293" t="e">
        <f t="shared" ref="W206:W215" si="698">V206+(X206-S206)/(5)</f>
        <v>#REF!</v>
      </c>
      <c r="X206" s="145" t="e">
        <f>VLOOKUP($C206,VPHgrunddata!#REF!,MATCH(X$205,VPHgrunddata!#REF!,0),FALSE)</f>
        <v>#REF!</v>
      </c>
      <c r="Y206" s="293" t="e">
        <f t="shared" ref="Y206:Y215" si="699">X206+(AC206-X206)/(5)</f>
        <v>#REF!</v>
      </c>
      <c r="Z206" s="293" t="e">
        <f t="shared" ref="Z206:Z215" si="700">Y206+(AC206-X206)/(5)</f>
        <v>#REF!</v>
      </c>
      <c r="AA206" s="293" t="e">
        <f t="shared" ref="AA206:AA215" si="701">Z206+(AC206-X206)/(5)</f>
        <v>#REF!</v>
      </c>
      <c r="AB206" s="293" t="e">
        <f t="shared" ref="AB206:AB215" si="702">AA206+(AC206-X206)/(5)</f>
        <v>#REF!</v>
      </c>
      <c r="AC206" s="145" t="e">
        <f>VLOOKUP($C206,VPHgrunddata!#REF!,MATCH(AC$205,VPHgrunddata!#REF!,0),FALSE)</f>
        <v>#REF!</v>
      </c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145" t="e">
        <f>VLOOKUP($C206,VPHgrunddata!#REF!,MATCH(BC$205,VPHgrunddata!#REF!,0),FALSE)</f>
        <v>#REF!</v>
      </c>
    </row>
    <row r="207" spans="2:330" hidden="1">
      <c r="B207" s="3"/>
      <c r="C207" s="22" t="str">
        <f t="shared" si="689"/>
        <v>AMV1træBP</v>
      </c>
      <c r="D207" s="145">
        <f t="shared" ca="1" si="690"/>
        <v>8.7988218734100815E-2</v>
      </c>
      <c r="E207" s="145">
        <f t="shared" ca="1" si="690"/>
        <v>8.7988218734100815E-2</v>
      </c>
      <c r="F207" s="145">
        <f t="shared" ca="1" si="690"/>
        <v>8.7988218734100815E-2</v>
      </c>
      <c r="G207" s="145" t="e">
        <f>VLOOKUP($C207,VPHgrunddata!#REF!,MATCH(G$205,VPHgrunddata!#REF!,0),FALSE)</f>
        <v>#REF!</v>
      </c>
      <c r="H207" s="145" t="e">
        <f t="shared" ref="H207:H223" si="703">G207+(I207-G207)/(2)</f>
        <v>#REF!</v>
      </c>
      <c r="I207" s="145" t="e">
        <f>VLOOKUP($C207,VPHgrunddata!#REF!,MATCH(I$205,VPHgrunddata!#REF!,0),FALSE)</f>
        <v>#REF!</v>
      </c>
      <c r="J207" s="293" t="e">
        <f t="shared" ref="J207:J216" si="704">I207+(N207-I207)/(5)</f>
        <v>#REF!</v>
      </c>
      <c r="K207" s="293" t="e">
        <f t="shared" ref="K207:K216" si="705">J207+(N207-I207)/(5)</f>
        <v>#REF!</v>
      </c>
      <c r="L207" s="293" t="e">
        <f t="shared" ref="L207:L216" si="706">K207+(N207-I207)/(5)</f>
        <v>#REF!</v>
      </c>
      <c r="M207" s="293" t="e">
        <f t="shared" ref="M207:M216" si="707">L207+(N207-I207)/(5)</f>
        <v>#REF!</v>
      </c>
      <c r="N207" s="145" t="e">
        <f>VLOOKUP($C207,VPHgrunddata!#REF!,MATCH(N$205,VPHgrunddata!#REF!,0),FALSE)</f>
        <v>#REF!</v>
      </c>
      <c r="O207" s="293" t="e">
        <f t="shared" si="691"/>
        <v>#REF!</v>
      </c>
      <c r="P207" s="293" t="e">
        <f t="shared" si="692"/>
        <v>#REF!</v>
      </c>
      <c r="Q207" s="293" t="e">
        <f t="shared" si="693"/>
        <v>#REF!</v>
      </c>
      <c r="R207" s="293" t="e">
        <f t="shared" si="694"/>
        <v>#REF!</v>
      </c>
      <c r="S207" s="145" t="e">
        <f>VLOOKUP($C207,VPHgrunddata!#REF!,MATCH(S$205,VPHgrunddata!#REF!,0),FALSE)</f>
        <v>#REF!</v>
      </c>
      <c r="T207" s="293" t="e">
        <f t="shared" si="695"/>
        <v>#REF!</v>
      </c>
      <c r="U207" s="293" t="e">
        <f t="shared" si="696"/>
        <v>#REF!</v>
      </c>
      <c r="V207" s="293" t="e">
        <f t="shared" si="697"/>
        <v>#REF!</v>
      </c>
      <c r="W207" s="293" t="e">
        <f t="shared" si="698"/>
        <v>#REF!</v>
      </c>
      <c r="X207" s="145" t="e">
        <f>VLOOKUP($C207,VPHgrunddata!#REF!,MATCH(X$205,VPHgrunddata!#REF!,0),FALSE)</f>
        <v>#REF!</v>
      </c>
      <c r="Y207" s="293" t="e">
        <f t="shared" si="699"/>
        <v>#REF!</v>
      </c>
      <c r="Z207" s="293" t="e">
        <f t="shared" si="700"/>
        <v>#REF!</v>
      </c>
      <c r="AA207" s="293" t="e">
        <f t="shared" si="701"/>
        <v>#REF!</v>
      </c>
      <c r="AB207" s="293" t="e">
        <f t="shared" si="702"/>
        <v>#REF!</v>
      </c>
      <c r="AC207" s="145" t="e">
        <f>VLOOKUP($C207,VPHgrunddata!#REF!,MATCH(AC$205,VPHgrunddata!#REF!,0),FALSE)</f>
        <v>#REF!</v>
      </c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145" t="e">
        <f>VLOOKUP($C207,VPHgrunddata!#REF!,MATCH(BC$205,VPHgrunddata!#REF!,0),FALSE)</f>
        <v>#REF!</v>
      </c>
    </row>
    <row r="208" spans="2:330" hidden="1">
      <c r="B208" s="3"/>
      <c r="C208" s="22" t="str">
        <f t="shared" si="689"/>
        <v>AMV3kul</v>
      </c>
      <c r="D208" s="145">
        <f t="shared" ca="1" si="690"/>
        <v>1.6330188607970937E-3</v>
      </c>
      <c r="E208" s="145">
        <f t="shared" ca="1" si="690"/>
        <v>1.6330188607970937E-3</v>
      </c>
      <c r="F208" s="145">
        <f t="shared" ca="1" si="690"/>
        <v>1.6330188607970937E-3</v>
      </c>
      <c r="G208" s="145" t="e">
        <f>VLOOKUP($C208,VPHgrunddata!#REF!,MATCH(G$205,VPHgrunddata!#REF!,0),FALSE)</f>
        <v>#REF!</v>
      </c>
      <c r="H208" s="145" t="e">
        <f t="shared" si="703"/>
        <v>#REF!</v>
      </c>
      <c r="I208" s="145" t="e">
        <f>VLOOKUP($C208,VPHgrunddata!#REF!,MATCH(I$205,VPHgrunddata!#REF!,0),FALSE)</f>
        <v>#REF!</v>
      </c>
      <c r="J208" s="293" t="e">
        <f t="shared" si="704"/>
        <v>#REF!</v>
      </c>
      <c r="K208" s="293" t="e">
        <f t="shared" si="705"/>
        <v>#REF!</v>
      </c>
      <c r="L208" s="293" t="e">
        <f t="shared" si="706"/>
        <v>#REF!</v>
      </c>
      <c r="M208" s="293" t="e">
        <f t="shared" si="707"/>
        <v>#REF!</v>
      </c>
      <c r="N208" s="145" t="e">
        <f>VLOOKUP($C208,VPHgrunddata!#REF!,MATCH(N$205,VPHgrunddata!#REF!,0),FALSE)</f>
        <v>#REF!</v>
      </c>
      <c r="O208" s="293" t="e">
        <f t="shared" si="691"/>
        <v>#REF!</v>
      </c>
      <c r="P208" s="293" t="e">
        <f t="shared" si="692"/>
        <v>#REF!</v>
      </c>
      <c r="Q208" s="293" t="e">
        <f t="shared" si="693"/>
        <v>#REF!</v>
      </c>
      <c r="R208" s="293" t="e">
        <f t="shared" si="694"/>
        <v>#REF!</v>
      </c>
      <c r="S208" s="145" t="e">
        <f>VLOOKUP($C208,VPHgrunddata!#REF!,MATCH(S$205,VPHgrunddata!#REF!,0),FALSE)</f>
        <v>#REF!</v>
      </c>
      <c r="T208" s="293" t="e">
        <f t="shared" si="695"/>
        <v>#REF!</v>
      </c>
      <c r="U208" s="293" t="e">
        <f t="shared" si="696"/>
        <v>#REF!</v>
      </c>
      <c r="V208" s="293" t="e">
        <f t="shared" si="697"/>
        <v>#REF!</v>
      </c>
      <c r="W208" s="293" t="e">
        <f t="shared" si="698"/>
        <v>#REF!</v>
      </c>
      <c r="X208" s="145" t="e">
        <f>VLOOKUP($C208,VPHgrunddata!#REF!,MATCH(X$205,VPHgrunddata!#REF!,0),FALSE)</f>
        <v>#REF!</v>
      </c>
      <c r="Y208" s="293" t="e">
        <f t="shared" si="699"/>
        <v>#REF!</v>
      </c>
      <c r="Z208" s="293" t="e">
        <f t="shared" si="700"/>
        <v>#REF!</v>
      </c>
      <c r="AA208" s="293" t="e">
        <f t="shared" si="701"/>
        <v>#REF!</v>
      </c>
      <c r="AB208" s="293" t="e">
        <f t="shared" si="702"/>
        <v>#REF!</v>
      </c>
      <c r="AC208" s="145" t="e">
        <f>VLOOKUP($C208,VPHgrunddata!#REF!,MATCH(AC$205,VPHgrunddata!#REF!,0),FALSE)</f>
        <v>#REF!</v>
      </c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145" t="e">
        <f>VLOOKUP($C208,VPHgrunddata!#REF!,MATCH(BC$205,VPHgrunddata!#REF!,0),FALSE)</f>
        <v>#REF!</v>
      </c>
    </row>
    <row r="209" spans="2:55" hidden="1">
      <c r="B209" s="3"/>
      <c r="C209" s="22" t="str">
        <f t="shared" si="689"/>
        <v>AMV4træ</v>
      </c>
      <c r="D209" s="145">
        <f t="shared" ca="1" si="690"/>
        <v>3.3016577741541396E-2</v>
      </c>
      <c r="E209" s="145">
        <f t="shared" ca="1" si="690"/>
        <v>3.3016577741541396E-2</v>
      </c>
      <c r="F209" s="145">
        <f t="shared" ca="1" si="690"/>
        <v>3.3016577741541396E-2</v>
      </c>
      <c r="G209" s="145" t="e">
        <f>VLOOKUP($C209,VPHgrunddata!#REF!,MATCH(G$205,VPHgrunddata!#REF!,0),FALSE)</f>
        <v>#REF!</v>
      </c>
      <c r="H209" s="145" t="e">
        <f t="shared" si="703"/>
        <v>#REF!</v>
      </c>
      <c r="I209" s="145" t="e">
        <f>VLOOKUP($C209,VPHgrunddata!#REF!,MATCH(I$205,VPHgrunddata!#REF!,0),FALSE)</f>
        <v>#REF!</v>
      </c>
      <c r="J209" s="293" t="e">
        <f t="shared" si="704"/>
        <v>#REF!</v>
      </c>
      <c r="K209" s="293" t="e">
        <f t="shared" si="705"/>
        <v>#REF!</v>
      </c>
      <c r="L209" s="293" t="e">
        <f t="shared" si="706"/>
        <v>#REF!</v>
      </c>
      <c r="M209" s="293" t="e">
        <f t="shared" si="707"/>
        <v>#REF!</v>
      </c>
      <c r="N209" s="145" t="e">
        <f>VLOOKUP($C209,VPHgrunddata!#REF!,MATCH(N$205,VPHgrunddata!#REF!,0),FALSE)</f>
        <v>#REF!</v>
      </c>
      <c r="O209" s="293" t="e">
        <f t="shared" si="691"/>
        <v>#REF!</v>
      </c>
      <c r="P209" s="293" t="e">
        <f t="shared" si="692"/>
        <v>#REF!</v>
      </c>
      <c r="Q209" s="293" t="e">
        <f t="shared" si="693"/>
        <v>#REF!</v>
      </c>
      <c r="R209" s="293" t="e">
        <f t="shared" si="694"/>
        <v>#REF!</v>
      </c>
      <c r="S209" s="145" t="e">
        <f>VLOOKUP($C209,VPHgrunddata!#REF!,MATCH(S$205,VPHgrunddata!#REF!,0),FALSE)</f>
        <v>#REF!</v>
      </c>
      <c r="T209" s="293" t="e">
        <f t="shared" si="695"/>
        <v>#REF!</v>
      </c>
      <c r="U209" s="293" t="e">
        <f t="shared" si="696"/>
        <v>#REF!</v>
      </c>
      <c r="V209" s="293" t="e">
        <f t="shared" si="697"/>
        <v>#REF!</v>
      </c>
      <c r="W209" s="293" t="e">
        <f t="shared" si="698"/>
        <v>#REF!</v>
      </c>
      <c r="X209" s="145" t="e">
        <f>VLOOKUP($C209,VPHgrunddata!#REF!,MATCH(X$205,VPHgrunddata!#REF!,0),FALSE)</f>
        <v>#REF!</v>
      </c>
      <c r="Y209" s="293" t="e">
        <f t="shared" si="699"/>
        <v>#REF!</v>
      </c>
      <c r="Z209" s="293" t="e">
        <f t="shared" si="700"/>
        <v>#REF!</v>
      </c>
      <c r="AA209" s="293" t="e">
        <f t="shared" si="701"/>
        <v>#REF!</v>
      </c>
      <c r="AB209" s="293" t="e">
        <f t="shared" si="702"/>
        <v>#REF!</v>
      </c>
      <c r="AC209" s="145" t="e">
        <f>VLOOKUP($C209,VPHgrunddata!#REF!,MATCH(AC$205,VPHgrunddata!#REF!,0),FALSE)</f>
        <v>#REF!</v>
      </c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145" t="e">
        <f>VLOOKUP($C209,VPHgrunddata!#REF!,MATCH(BC$205,VPHgrunddata!#REF!,0),FALSE)</f>
        <v>#REF!</v>
      </c>
    </row>
    <row r="210" spans="2:55" hidden="1">
      <c r="B210" s="3"/>
      <c r="C210" s="22" t="str">
        <f t="shared" si="689"/>
        <v>AMV4træBP</v>
      </c>
      <c r="D210" s="145">
        <f t="shared" ca="1" si="690"/>
        <v>0.23457731558298164</v>
      </c>
      <c r="E210" s="145">
        <f t="shared" ca="1" si="690"/>
        <v>0.23457731558298164</v>
      </c>
      <c r="F210" s="145">
        <f t="shared" ca="1" si="690"/>
        <v>0.23457731558298164</v>
      </c>
      <c r="G210" s="145" t="e">
        <f>VLOOKUP($C210,VPHgrunddata!#REF!,MATCH(G$205,VPHgrunddata!#REF!,0),FALSE)</f>
        <v>#REF!</v>
      </c>
      <c r="H210" s="145" t="e">
        <f t="shared" si="703"/>
        <v>#REF!</v>
      </c>
      <c r="I210" s="145" t="e">
        <f>VLOOKUP($C210,VPHgrunddata!#REF!,MATCH(I$205,VPHgrunddata!#REF!,0),FALSE)</f>
        <v>#REF!</v>
      </c>
      <c r="J210" s="293" t="e">
        <f t="shared" si="704"/>
        <v>#REF!</v>
      </c>
      <c r="K210" s="293" t="e">
        <f t="shared" si="705"/>
        <v>#REF!</v>
      </c>
      <c r="L210" s="293" t="e">
        <f t="shared" si="706"/>
        <v>#REF!</v>
      </c>
      <c r="M210" s="293" t="e">
        <f t="shared" si="707"/>
        <v>#REF!</v>
      </c>
      <c r="N210" s="145" t="e">
        <f>VLOOKUP($C210,VPHgrunddata!#REF!,MATCH(N$205,VPHgrunddata!#REF!,0),FALSE)</f>
        <v>#REF!</v>
      </c>
      <c r="O210" s="293" t="e">
        <f t="shared" si="691"/>
        <v>#REF!</v>
      </c>
      <c r="P210" s="293" t="e">
        <f t="shared" si="692"/>
        <v>#REF!</v>
      </c>
      <c r="Q210" s="293" t="e">
        <f t="shared" si="693"/>
        <v>#REF!</v>
      </c>
      <c r="R210" s="293" t="e">
        <f t="shared" si="694"/>
        <v>#REF!</v>
      </c>
      <c r="S210" s="145" t="e">
        <f>VLOOKUP($C210,VPHgrunddata!#REF!,MATCH(S$205,VPHgrunddata!#REF!,0),FALSE)</f>
        <v>#REF!</v>
      </c>
      <c r="T210" s="293" t="e">
        <f t="shared" si="695"/>
        <v>#REF!</v>
      </c>
      <c r="U210" s="293" t="e">
        <f t="shared" si="696"/>
        <v>#REF!</v>
      </c>
      <c r="V210" s="293" t="e">
        <f t="shared" si="697"/>
        <v>#REF!</v>
      </c>
      <c r="W210" s="293" t="e">
        <f t="shared" si="698"/>
        <v>#REF!</v>
      </c>
      <c r="X210" s="145" t="e">
        <f>VLOOKUP($C210,VPHgrunddata!#REF!,MATCH(X$205,VPHgrunddata!#REF!,0),FALSE)</f>
        <v>#REF!</v>
      </c>
      <c r="Y210" s="293" t="e">
        <f t="shared" si="699"/>
        <v>#REF!</v>
      </c>
      <c r="Z210" s="293" t="e">
        <f t="shared" si="700"/>
        <v>#REF!</v>
      </c>
      <c r="AA210" s="293" t="e">
        <f t="shared" si="701"/>
        <v>#REF!</v>
      </c>
      <c r="AB210" s="293" t="e">
        <f t="shared" si="702"/>
        <v>#REF!</v>
      </c>
      <c r="AC210" s="145" t="e">
        <f>VLOOKUP($C210,VPHgrunddata!#REF!,MATCH(AC$205,VPHgrunddata!#REF!,0),FALSE)</f>
        <v>#REF!</v>
      </c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145" t="e">
        <f>VLOOKUP($C210,VPHgrunddata!#REF!,MATCH(BC$205,VPHgrunddata!#REF!,0),FALSE)</f>
        <v>#REF!</v>
      </c>
    </row>
    <row r="211" spans="2:55" hidden="1">
      <c r="B211" s="3"/>
      <c r="C211" s="22" t="str">
        <f t="shared" si="689"/>
        <v>AVV1træ</v>
      </c>
      <c r="D211" s="145">
        <f t="shared" ca="1" si="690"/>
        <v>8.9230078053704809E-2</v>
      </c>
      <c r="E211" s="145">
        <f t="shared" ca="1" si="690"/>
        <v>8.9230078053704809E-2</v>
      </c>
      <c r="F211" s="145">
        <f t="shared" ca="1" si="690"/>
        <v>8.9230078053704809E-2</v>
      </c>
      <c r="G211" s="145" t="e">
        <f>VLOOKUP($C211,VPHgrunddata!#REF!,MATCH(G$205,VPHgrunddata!#REF!,0),FALSE)</f>
        <v>#REF!</v>
      </c>
      <c r="H211" s="145" t="e">
        <f t="shared" si="703"/>
        <v>#REF!</v>
      </c>
      <c r="I211" s="145" t="e">
        <f>VLOOKUP($C211,VPHgrunddata!#REF!,MATCH(I$205,VPHgrunddata!#REF!,0),FALSE)</f>
        <v>#REF!</v>
      </c>
      <c r="J211" s="293" t="e">
        <f t="shared" si="704"/>
        <v>#REF!</v>
      </c>
      <c r="K211" s="293" t="e">
        <f t="shared" si="705"/>
        <v>#REF!</v>
      </c>
      <c r="L211" s="293" t="e">
        <f t="shared" si="706"/>
        <v>#REF!</v>
      </c>
      <c r="M211" s="293" t="e">
        <f t="shared" si="707"/>
        <v>#REF!</v>
      </c>
      <c r="N211" s="145" t="e">
        <f>VLOOKUP($C211,VPHgrunddata!#REF!,MATCH(N$205,VPHgrunddata!#REF!,0),FALSE)</f>
        <v>#REF!</v>
      </c>
      <c r="O211" s="293" t="e">
        <f t="shared" si="691"/>
        <v>#REF!</v>
      </c>
      <c r="P211" s="293" t="e">
        <f t="shared" si="692"/>
        <v>#REF!</v>
      </c>
      <c r="Q211" s="293" t="e">
        <f t="shared" si="693"/>
        <v>#REF!</v>
      </c>
      <c r="R211" s="293" t="e">
        <f t="shared" si="694"/>
        <v>#REF!</v>
      </c>
      <c r="S211" s="145" t="e">
        <f>VLOOKUP($C211,VPHgrunddata!#REF!,MATCH(S$205,VPHgrunddata!#REF!,0),FALSE)</f>
        <v>#REF!</v>
      </c>
      <c r="T211" s="293" t="e">
        <f t="shared" si="695"/>
        <v>#REF!</v>
      </c>
      <c r="U211" s="293" t="e">
        <f t="shared" si="696"/>
        <v>#REF!</v>
      </c>
      <c r="V211" s="293" t="e">
        <f t="shared" si="697"/>
        <v>#REF!</v>
      </c>
      <c r="W211" s="293" t="e">
        <f t="shared" si="698"/>
        <v>#REF!</v>
      </c>
      <c r="X211" s="145" t="e">
        <f>VLOOKUP($C211,VPHgrunddata!#REF!,MATCH(X$205,VPHgrunddata!#REF!,0),FALSE)</f>
        <v>#REF!</v>
      </c>
      <c r="Y211" s="293" t="e">
        <f t="shared" si="699"/>
        <v>#REF!</v>
      </c>
      <c r="Z211" s="293" t="e">
        <f t="shared" si="700"/>
        <v>#REF!</v>
      </c>
      <c r="AA211" s="293" t="e">
        <f t="shared" si="701"/>
        <v>#REF!</v>
      </c>
      <c r="AB211" s="293" t="e">
        <f t="shared" si="702"/>
        <v>#REF!</v>
      </c>
      <c r="AC211" s="145" t="e">
        <f>VLOOKUP($C211,VPHgrunddata!#REF!,MATCH(AC$205,VPHgrunddata!#REF!,0),FALSE)</f>
        <v>#REF!</v>
      </c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145" t="e">
        <f>VLOOKUP($C211,VPHgrunddata!#REF!,MATCH(BC$205,VPHgrunddata!#REF!,0),FALSE)</f>
        <v>#REF!</v>
      </c>
    </row>
    <row r="212" spans="2:55" hidden="1">
      <c r="B212" s="3"/>
      <c r="C212" s="22" t="str">
        <f t="shared" si="689"/>
        <v>AVV1kul</v>
      </c>
      <c r="D212" s="145">
        <f t="shared" ca="1" si="690"/>
        <v>6.7727025561214573E-3</v>
      </c>
      <c r="E212" s="145">
        <f t="shared" ca="1" si="690"/>
        <v>6.7727025561214573E-3</v>
      </c>
      <c r="F212" s="145">
        <f t="shared" ca="1" si="690"/>
        <v>6.7727025561214573E-3</v>
      </c>
      <c r="G212" s="145" t="e">
        <f>VLOOKUP($C212,VPHgrunddata!#REF!,MATCH(G$205,VPHgrunddata!#REF!,0),FALSE)</f>
        <v>#REF!</v>
      </c>
      <c r="H212" s="145" t="e">
        <f t="shared" si="703"/>
        <v>#REF!</v>
      </c>
      <c r="I212" s="145" t="e">
        <f>VLOOKUP($C212,VPHgrunddata!#REF!,MATCH(I$205,VPHgrunddata!#REF!,0),FALSE)</f>
        <v>#REF!</v>
      </c>
      <c r="J212" s="293" t="e">
        <f t="shared" si="704"/>
        <v>#REF!</v>
      </c>
      <c r="K212" s="293" t="e">
        <f t="shared" si="705"/>
        <v>#REF!</v>
      </c>
      <c r="L212" s="293" t="e">
        <f t="shared" si="706"/>
        <v>#REF!</v>
      </c>
      <c r="M212" s="293" t="e">
        <f t="shared" si="707"/>
        <v>#REF!</v>
      </c>
      <c r="N212" s="145" t="e">
        <f>VLOOKUP($C212,VPHgrunddata!#REF!,MATCH(N$205,VPHgrunddata!#REF!,0),FALSE)</f>
        <v>#REF!</v>
      </c>
      <c r="O212" s="293" t="e">
        <f t="shared" si="691"/>
        <v>#REF!</v>
      </c>
      <c r="P212" s="293" t="e">
        <f t="shared" si="692"/>
        <v>#REF!</v>
      </c>
      <c r="Q212" s="293" t="e">
        <f t="shared" si="693"/>
        <v>#REF!</v>
      </c>
      <c r="R212" s="293" t="e">
        <f t="shared" si="694"/>
        <v>#REF!</v>
      </c>
      <c r="S212" s="145" t="e">
        <f>VLOOKUP($C212,VPHgrunddata!#REF!,MATCH(S$205,VPHgrunddata!#REF!,0),FALSE)</f>
        <v>#REF!</v>
      </c>
      <c r="T212" s="293" t="e">
        <f t="shared" si="695"/>
        <v>#REF!</v>
      </c>
      <c r="U212" s="293" t="e">
        <f t="shared" si="696"/>
        <v>#REF!</v>
      </c>
      <c r="V212" s="293" t="e">
        <f t="shared" si="697"/>
        <v>#REF!</v>
      </c>
      <c r="W212" s="293" t="e">
        <f t="shared" si="698"/>
        <v>#REF!</v>
      </c>
      <c r="X212" s="145" t="e">
        <f>VLOOKUP($C212,VPHgrunddata!#REF!,MATCH(X$205,VPHgrunddata!#REF!,0),FALSE)</f>
        <v>#REF!</v>
      </c>
      <c r="Y212" s="293" t="e">
        <f t="shared" si="699"/>
        <v>#REF!</v>
      </c>
      <c r="Z212" s="293" t="e">
        <f t="shared" si="700"/>
        <v>#REF!</v>
      </c>
      <c r="AA212" s="293" t="e">
        <f t="shared" si="701"/>
        <v>#REF!</v>
      </c>
      <c r="AB212" s="293" t="e">
        <f t="shared" si="702"/>
        <v>#REF!</v>
      </c>
      <c r="AC212" s="145" t="e">
        <f>VLOOKUP($C212,VPHgrunddata!#REF!,MATCH(AC$205,VPHgrunddata!#REF!,0),FALSE)</f>
        <v>#REF!</v>
      </c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145" t="e">
        <f>VLOOKUP($C212,VPHgrunddata!#REF!,MATCH(BC$205,VPHgrunddata!#REF!,0),FALSE)</f>
        <v>#REF!</v>
      </c>
    </row>
    <row r="213" spans="2:55" hidden="1">
      <c r="B213" s="3"/>
      <c r="C213" s="22" t="str">
        <f t="shared" si="689"/>
        <v>AVV2træ</v>
      </c>
      <c r="D213" s="145">
        <f t="shared" ca="1" si="690"/>
        <v>7.6554536866700482E-2</v>
      </c>
      <c r="E213" s="145">
        <f t="shared" ca="1" si="690"/>
        <v>7.6554536866700482E-2</v>
      </c>
      <c r="F213" s="145">
        <f t="shared" ca="1" si="690"/>
        <v>7.6554536866700482E-2</v>
      </c>
      <c r="G213" s="145" t="e">
        <f>VLOOKUP($C213,VPHgrunddata!#REF!,MATCH(G$205,VPHgrunddata!#REF!,0),FALSE)</f>
        <v>#REF!</v>
      </c>
      <c r="H213" s="145" t="e">
        <f t="shared" si="703"/>
        <v>#REF!</v>
      </c>
      <c r="I213" s="145" t="e">
        <f>VLOOKUP($C213,VPHgrunddata!#REF!,MATCH(I$205,VPHgrunddata!#REF!,0),FALSE)</f>
        <v>#REF!</v>
      </c>
      <c r="J213" s="293" t="e">
        <f t="shared" si="704"/>
        <v>#REF!</v>
      </c>
      <c r="K213" s="293" t="e">
        <f t="shared" si="705"/>
        <v>#REF!</v>
      </c>
      <c r="L213" s="293" t="e">
        <f t="shared" si="706"/>
        <v>#REF!</v>
      </c>
      <c r="M213" s="293" t="e">
        <f t="shared" si="707"/>
        <v>#REF!</v>
      </c>
      <c r="N213" s="145" t="e">
        <f>VLOOKUP($C213,VPHgrunddata!#REF!,MATCH(N$205,VPHgrunddata!#REF!,0),FALSE)</f>
        <v>#REF!</v>
      </c>
      <c r="O213" s="293" t="e">
        <f t="shared" si="691"/>
        <v>#REF!</v>
      </c>
      <c r="P213" s="293" t="e">
        <f t="shared" si="692"/>
        <v>#REF!</v>
      </c>
      <c r="Q213" s="293" t="e">
        <f t="shared" si="693"/>
        <v>#REF!</v>
      </c>
      <c r="R213" s="293" t="e">
        <f t="shared" si="694"/>
        <v>#REF!</v>
      </c>
      <c r="S213" s="145" t="e">
        <f>VLOOKUP($C213,VPHgrunddata!#REF!,MATCH(S$205,VPHgrunddata!#REF!,0),FALSE)</f>
        <v>#REF!</v>
      </c>
      <c r="T213" s="293" t="e">
        <f t="shared" si="695"/>
        <v>#REF!</v>
      </c>
      <c r="U213" s="293" t="e">
        <f t="shared" si="696"/>
        <v>#REF!</v>
      </c>
      <c r="V213" s="293" t="e">
        <f t="shared" si="697"/>
        <v>#REF!</v>
      </c>
      <c r="W213" s="293" t="e">
        <f t="shared" si="698"/>
        <v>#REF!</v>
      </c>
      <c r="X213" s="145" t="e">
        <f>VLOOKUP($C213,VPHgrunddata!#REF!,MATCH(X$205,VPHgrunddata!#REF!,0),FALSE)</f>
        <v>#REF!</v>
      </c>
      <c r="Y213" s="293" t="e">
        <f t="shared" si="699"/>
        <v>#REF!</v>
      </c>
      <c r="Z213" s="293" t="e">
        <f t="shared" si="700"/>
        <v>#REF!</v>
      </c>
      <c r="AA213" s="293" t="e">
        <f t="shared" si="701"/>
        <v>#REF!</v>
      </c>
      <c r="AB213" s="293" t="e">
        <f t="shared" si="702"/>
        <v>#REF!</v>
      </c>
      <c r="AC213" s="145" t="e">
        <f>VLOOKUP($C213,VPHgrunddata!#REF!,MATCH(AC$205,VPHgrunddata!#REF!,0),FALSE)</f>
        <v>#REF!</v>
      </c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145" t="e">
        <f>VLOOKUP($C213,VPHgrunddata!#REF!,MATCH(BC$205,VPHgrunddata!#REF!,0),FALSE)</f>
        <v>#REF!</v>
      </c>
    </row>
    <row r="214" spans="2:55" hidden="1">
      <c r="B214" s="3"/>
      <c r="C214" s="22" t="str">
        <f t="shared" si="689"/>
        <v>AVV2halm</v>
      </c>
      <c r="D214" s="145">
        <f t="shared" ca="1" si="690"/>
        <v>0</v>
      </c>
      <c r="E214" s="145">
        <f t="shared" ca="1" si="690"/>
        <v>0</v>
      </c>
      <c r="F214" s="145">
        <f t="shared" ca="1" si="690"/>
        <v>0</v>
      </c>
      <c r="G214" s="145" t="e">
        <f>VLOOKUP($C214,VPHgrunddata!#REF!,MATCH(G$205,VPHgrunddata!#REF!,0),FALSE)</f>
        <v>#REF!</v>
      </c>
      <c r="H214" s="145" t="e">
        <f t="shared" si="703"/>
        <v>#REF!</v>
      </c>
      <c r="I214" s="145" t="e">
        <f>VLOOKUP($C214,VPHgrunddata!#REF!,MATCH(I$205,VPHgrunddata!#REF!,0),FALSE)</f>
        <v>#REF!</v>
      </c>
      <c r="J214" s="293" t="e">
        <f t="shared" si="704"/>
        <v>#REF!</v>
      </c>
      <c r="K214" s="293" t="e">
        <f t="shared" si="705"/>
        <v>#REF!</v>
      </c>
      <c r="L214" s="293" t="e">
        <f t="shared" si="706"/>
        <v>#REF!</v>
      </c>
      <c r="M214" s="293" t="e">
        <f t="shared" si="707"/>
        <v>#REF!</v>
      </c>
      <c r="N214" s="145" t="e">
        <f>VLOOKUP($C214,VPHgrunddata!#REF!,MATCH(N$205,VPHgrunddata!#REF!,0),FALSE)</f>
        <v>#REF!</v>
      </c>
      <c r="O214" s="293" t="e">
        <f t="shared" si="691"/>
        <v>#REF!</v>
      </c>
      <c r="P214" s="293" t="e">
        <f t="shared" si="692"/>
        <v>#REF!</v>
      </c>
      <c r="Q214" s="293" t="e">
        <f t="shared" si="693"/>
        <v>#REF!</v>
      </c>
      <c r="R214" s="293" t="e">
        <f t="shared" si="694"/>
        <v>#REF!</v>
      </c>
      <c r="S214" s="145" t="e">
        <f>VLOOKUP($C214,VPHgrunddata!#REF!,MATCH(S$205,VPHgrunddata!#REF!,0),FALSE)</f>
        <v>#REF!</v>
      </c>
      <c r="T214" s="293" t="e">
        <f t="shared" si="695"/>
        <v>#REF!</v>
      </c>
      <c r="U214" s="293" t="e">
        <f t="shared" si="696"/>
        <v>#REF!</v>
      </c>
      <c r="V214" s="293" t="e">
        <f t="shared" si="697"/>
        <v>#REF!</v>
      </c>
      <c r="W214" s="293" t="e">
        <f t="shared" si="698"/>
        <v>#REF!</v>
      </c>
      <c r="X214" s="145" t="e">
        <f>VLOOKUP($C214,VPHgrunddata!#REF!,MATCH(X$205,VPHgrunddata!#REF!,0),FALSE)</f>
        <v>#REF!</v>
      </c>
      <c r="Y214" s="293" t="e">
        <f t="shared" si="699"/>
        <v>#REF!</v>
      </c>
      <c r="Z214" s="293" t="e">
        <f t="shared" si="700"/>
        <v>#REF!</v>
      </c>
      <c r="AA214" s="293" t="e">
        <f t="shared" si="701"/>
        <v>#REF!</v>
      </c>
      <c r="AB214" s="293" t="e">
        <f t="shared" si="702"/>
        <v>#REF!</v>
      </c>
      <c r="AC214" s="145" t="e">
        <f>VLOOKUP($C214,VPHgrunddata!#REF!,MATCH(AC$205,VPHgrunddata!#REF!,0),FALSE)</f>
        <v>#REF!</v>
      </c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145" t="e">
        <f>VLOOKUP($C214,VPHgrunddata!#REF!,MATCH(BC$205,VPHgrunddata!#REF!,0),FALSE)</f>
        <v>#REF!</v>
      </c>
    </row>
    <row r="215" spans="2:55" hidden="1">
      <c r="B215" s="3"/>
      <c r="C215" s="22" t="str">
        <f t="shared" si="689"/>
        <v>AVV2gasGT</v>
      </c>
      <c r="D215" s="145">
        <f t="shared" ca="1" si="690"/>
        <v>0</v>
      </c>
      <c r="E215" s="145">
        <f t="shared" ca="1" si="690"/>
        <v>0</v>
      </c>
      <c r="F215" s="145">
        <f t="shared" ca="1" si="690"/>
        <v>0</v>
      </c>
      <c r="G215" s="145" t="e">
        <f>VLOOKUP($C215,VPHgrunddata!#REF!,MATCH(G$205,VPHgrunddata!#REF!,0),FALSE)</f>
        <v>#REF!</v>
      </c>
      <c r="H215" s="145" t="e">
        <f t="shared" si="703"/>
        <v>#REF!</v>
      </c>
      <c r="I215" s="145" t="e">
        <f>VLOOKUP($C215,VPHgrunddata!#REF!,MATCH(I$205,VPHgrunddata!#REF!,0),FALSE)</f>
        <v>#REF!</v>
      </c>
      <c r="J215" s="293" t="e">
        <f t="shared" si="704"/>
        <v>#REF!</v>
      </c>
      <c r="K215" s="293" t="e">
        <f t="shared" si="705"/>
        <v>#REF!</v>
      </c>
      <c r="L215" s="293" t="e">
        <f t="shared" si="706"/>
        <v>#REF!</v>
      </c>
      <c r="M215" s="293" t="e">
        <f t="shared" si="707"/>
        <v>#REF!</v>
      </c>
      <c r="N215" s="145" t="e">
        <f>VLOOKUP($C215,VPHgrunddata!#REF!,MATCH(N$205,VPHgrunddata!#REF!,0),FALSE)</f>
        <v>#REF!</v>
      </c>
      <c r="O215" s="293" t="e">
        <f t="shared" si="691"/>
        <v>#REF!</v>
      </c>
      <c r="P215" s="293" t="e">
        <f t="shared" si="692"/>
        <v>#REF!</v>
      </c>
      <c r="Q215" s="293" t="e">
        <f t="shared" si="693"/>
        <v>#REF!</v>
      </c>
      <c r="R215" s="293" t="e">
        <f t="shared" si="694"/>
        <v>#REF!</v>
      </c>
      <c r="S215" s="145" t="e">
        <f>VLOOKUP($C215,VPHgrunddata!#REF!,MATCH(S$205,VPHgrunddata!#REF!,0),FALSE)</f>
        <v>#REF!</v>
      </c>
      <c r="T215" s="293" t="e">
        <f t="shared" si="695"/>
        <v>#REF!</v>
      </c>
      <c r="U215" s="293" t="e">
        <f t="shared" si="696"/>
        <v>#REF!</v>
      </c>
      <c r="V215" s="293" t="e">
        <f t="shared" si="697"/>
        <v>#REF!</v>
      </c>
      <c r="W215" s="293" t="e">
        <f t="shared" si="698"/>
        <v>#REF!</v>
      </c>
      <c r="X215" s="145" t="e">
        <f>VLOOKUP($C215,VPHgrunddata!#REF!,MATCH(X$205,VPHgrunddata!#REF!,0),FALSE)</f>
        <v>#REF!</v>
      </c>
      <c r="Y215" s="293" t="e">
        <f t="shared" si="699"/>
        <v>#REF!</v>
      </c>
      <c r="Z215" s="293" t="e">
        <f t="shared" si="700"/>
        <v>#REF!</v>
      </c>
      <c r="AA215" s="293" t="e">
        <f t="shared" si="701"/>
        <v>#REF!</v>
      </c>
      <c r="AB215" s="293" t="e">
        <f t="shared" si="702"/>
        <v>#REF!</v>
      </c>
      <c r="AC215" s="145" t="e">
        <f>VLOOKUP($C215,VPHgrunddata!#REF!,MATCH(AC$205,VPHgrunddata!#REF!,0),FALSE)</f>
        <v>#REF!</v>
      </c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145" t="e">
        <f>VLOOKUP($C215,VPHgrunddata!#REF!,MATCH(BC$205,VPHgrunddata!#REF!,0),FALSE)</f>
        <v>#REF!</v>
      </c>
    </row>
    <row r="216" spans="2:55" hidden="1">
      <c r="B216" s="3"/>
      <c r="C216" s="22" t="str">
        <f t="shared" si="689"/>
        <v>KKV</v>
      </c>
      <c r="D216" s="145">
        <f t="shared" ca="1" si="690"/>
        <v>2.1570166109750523E-2</v>
      </c>
      <c r="E216" s="145">
        <f t="shared" ca="1" si="690"/>
        <v>2.1570166109750523E-2</v>
      </c>
      <c r="F216" s="145">
        <f t="shared" ca="1" si="690"/>
        <v>2.1570166109750523E-2</v>
      </c>
      <c r="G216" s="145" t="e">
        <f>VLOOKUP($C216,VPHgrunddata!#REF!,MATCH(G$205,VPHgrunddata!#REF!,0),FALSE)</f>
        <v>#REF!</v>
      </c>
      <c r="H216" s="145" t="e">
        <f t="shared" si="703"/>
        <v>#REF!</v>
      </c>
      <c r="I216" s="145" t="e">
        <f>VLOOKUP($C216,VPHgrunddata!#REF!,MATCH(I$205,VPHgrunddata!#REF!,0),FALSE)</f>
        <v>#REF!</v>
      </c>
      <c r="J216" s="293" t="e">
        <f t="shared" si="704"/>
        <v>#REF!</v>
      </c>
      <c r="K216" s="293" t="e">
        <f t="shared" si="705"/>
        <v>#REF!</v>
      </c>
      <c r="L216" s="293" t="e">
        <f t="shared" si="706"/>
        <v>#REF!</v>
      </c>
      <c r="M216" s="293" t="e">
        <f t="shared" si="707"/>
        <v>#REF!</v>
      </c>
      <c r="N216" s="145" t="e">
        <f>VLOOKUP($C216,VPHgrunddata!#REF!,MATCH(N$205,VPHgrunddata!#REF!,0),FALSE)</f>
        <v>#REF!</v>
      </c>
      <c r="O216" s="293" t="e">
        <f t="shared" si="691"/>
        <v>#REF!</v>
      </c>
      <c r="P216" s="293" t="e">
        <f t="shared" si="692"/>
        <v>#REF!</v>
      </c>
      <c r="Q216" s="293" t="e">
        <f t="shared" si="693"/>
        <v>#REF!</v>
      </c>
      <c r="R216" s="293" t="e">
        <f t="shared" si="694"/>
        <v>#REF!</v>
      </c>
      <c r="S216" s="145" t="e">
        <f>VLOOKUP($C216,VPHgrunddata!#REF!,MATCH(S$205,VPHgrunddata!#REF!,0),FALSE)</f>
        <v>#REF!</v>
      </c>
      <c r="T216" s="293" t="e">
        <f t="shared" ref="T216:T223" si="708">S216+(X216-S216)/(5)</f>
        <v>#REF!</v>
      </c>
      <c r="U216" s="293" t="e">
        <f t="shared" ref="U216:U223" si="709">T216+(X216-S216)/(5)</f>
        <v>#REF!</v>
      </c>
      <c r="V216" s="293" t="e">
        <f t="shared" ref="V216:V223" si="710">U216+(X216-S216)/(5)</f>
        <v>#REF!</v>
      </c>
      <c r="W216" s="293" t="e">
        <f t="shared" ref="W216:W223" si="711">V216+(X216-S216)/(5)</f>
        <v>#REF!</v>
      </c>
      <c r="X216" s="145" t="e">
        <f>VLOOKUP($C216,VPHgrunddata!#REF!,MATCH(X$205,VPHgrunddata!#REF!,0),FALSE)</f>
        <v>#REF!</v>
      </c>
      <c r="Y216" s="293" t="e">
        <f t="shared" ref="Y216:Y223" si="712">X216+(AC216-X216)/(5)</f>
        <v>#REF!</v>
      </c>
      <c r="Z216" s="293" t="e">
        <f t="shared" ref="Z216:Z223" si="713">Y216+(AC216-X216)/(5)</f>
        <v>#REF!</v>
      </c>
      <c r="AA216" s="293" t="e">
        <f t="shared" ref="AA216:AA223" si="714">Z216+(AC216-X216)/(5)</f>
        <v>#REF!</v>
      </c>
      <c r="AB216" s="293" t="e">
        <f t="shared" ref="AB216:AB223" si="715">AA216+(AC216-X216)/(5)</f>
        <v>#REF!</v>
      </c>
      <c r="AC216" s="145" t="e">
        <f>VLOOKUP($C216,VPHgrunddata!#REF!,MATCH(AC$205,VPHgrunddata!#REF!,0),FALSE)</f>
        <v>#REF!</v>
      </c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145" t="e">
        <f>VLOOKUP($C216,VPHgrunddata!#REF!,MATCH(BC$205,VPHgrunddata!#REF!,0),FALSE)</f>
        <v>#REF!</v>
      </c>
    </row>
    <row r="217" spans="2:55" hidden="1">
      <c r="B217" s="3"/>
      <c r="C217" s="22" t="str">
        <f t="shared" si="689"/>
        <v>HCVgas</v>
      </c>
      <c r="D217" s="145">
        <f t="shared" ca="1" si="690"/>
        <v>2.9906079469505333E-2</v>
      </c>
      <c r="E217" s="145">
        <f t="shared" ca="1" si="690"/>
        <v>2.9906079469505333E-2</v>
      </c>
      <c r="F217" s="145">
        <f t="shared" ca="1" si="690"/>
        <v>2.9906079469505333E-2</v>
      </c>
      <c r="G217" s="145" t="e">
        <f>VLOOKUP($C217,VPHgrunddata!#REF!,MATCH(G$205,VPHgrunddata!#REF!,0),FALSE)</f>
        <v>#REF!</v>
      </c>
      <c r="H217" s="145" t="e">
        <f t="shared" si="703"/>
        <v>#REF!</v>
      </c>
      <c r="I217" s="145" t="e">
        <f>VLOOKUP($C217,VPHgrunddata!#REF!,MATCH(I$205,VPHgrunddata!#REF!,0),FALSE)</f>
        <v>#REF!</v>
      </c>
      <c r="J217" s="293" t="e">
        <f t="shared" ref="J217:J223" si="716">I217+(N217-I217)/(5)</f>
        <v>#REF!</v>
      </c>
      <c r="K217" s="293" t="e">
        <f t="shared" ref="K217:K223" si="717">J217+(N217-I217)/(5)</f>
        <v>#REF!</v>
      </c>
      <c r="L217" s="293" t="e">
        <f t="shared" ref="L217:L223" si="718">K217+(N217-I217)/(5)</f>
        <v>#REF!</v>
      </c>
      <c r="M217" s="293" t="e">
        <f t="shared" ref="M217:M223" si="719">L217+(N217-I217)/(5)</f>
        <v>#REF!</v>
      </c>
      <c r="N217" s="145" t="e">
        <f>VLOOKUP($C217,VPHgrunddata!#REF!,MATCH(N$205,VPHgrunddata!#REF!,0),FALSE)</f>
        <v>#REF!</v>
      </c>
      <c r="O217" s="293" t="e">
        <f t="shared" ref="O217:O223" si="720">N217+(S217-N217)/(5)</f>
        <v>#REF!</v>
      </c>
      <c r="P217" s="293" t="e">
        <f t="shared" ref="P217:P223" si="721">O217+(S217-N217)/(5)</f>
        <v>#REF!</v>
      </c>
      <c r="Q217" s="293" t="e">
        <f t="shared" ref="Q217:Q223" si="722">P217+(S217-N217)/(5)</f>
        <v>#REF!</v>
      </c>
      <c r="R217" s="293" t="e">
        <f t="shared" ref="R217:R223" si="723">Q217+(S217-N217)/(5)</f>
        <v>#REF!</v>
      </c>
      <c r="S217" s="145" t="e">
        <f>VLOOKUP($C217,VPHgrunddata!#REF!,MATCH(S$205,VPHgrunddata!#REF!,0),FALSE)</f>
        <v>#REF!</v>
      </c>
      <c r="T217" s="293" t="e">
        <f t="shared" si="708"/>
        <v>#REF!</v>
      </c>
      <c r="U217" s="293" t="e">
        <f t="shared" si="709"/>
        <v>#REF!</v>
      </c>
      <c r="V217" s="293" t="e">
        <f t="shared" si="710"/>
        <v>#REF!</v>
      </c>
      <c r="W217" s="293" t="e">
        <f t="shared" si="711"/>
        <v>#REF!</v>
      </c>
      <c r="X217" s="145" t="e">
        <f>VLOOKUP($C217,VPHgrunddata!#REF!,MATCH(X$205,VPHgrunddata!#REF!,0),FALSE)</f>
        <v>#REF!</v>
      </c>
      <c r="Y217" s="293" t="e">
        <f t="shared" si="712"/>
        <v>#REF!</v>
      </c>
      <c r="Z217" s="293" t="e">
        <f t="shared" si="713"/>
        <v>#REF!</v>
      </c>
      <c r="AA217" s="293" t="e">
        <f t="shared" si="714"/>
        <v>#REF!</v>
      </c>
      <c r="AB217" s="293" t="e">
        <f t="shared" si="715"/>
        <v>#REF!</v>
      </c>
      <c r="AC217" s="145" t="e">
        <f>VLOOKUP($C217,VPHgrunddata!#REF!,MATCH(AC$205,VPHgrunddata!#REF!,0),FALSE)</f>
        <v>#REF!</v>
      </c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145" t="e">
        <f>VLOOKUP($C217,VPHgrunddata!#REF!,MATCH(BC$205,VPHgrunddata!#REF!,0),FALSE)</f>
        <v>#REF!</v>
      </c>
    </row>
    <row r="218" spans="2:55" hidden="1">
      <c r="B218" s="3"/>
      <c r="C218" s="22" t="str">
        <f t="shared" si="689"/>
        <v>SPolie</v>
      </c>
      <c r="D218" s="145">
        <f t="shared" ca="1" si="690"/>
        <v>1.8725438721887075E-2</v>
      </c>
      <c r="E218" s="145">
        <f t="shared" ca="1" si="690"/>
        <v>1.8725438721887075E-2</v>
      </c>
      <c r="F218" s="145">
        <f t="shared" ca="1" si="690"/>
        <v>1.8725438721887075E-2</v>
      </c>
      <c r="G218" s="145" t="e">
        <f>VPHgrunddata!#REF!+VPHgrunddata!#REF!</f>
        <v>#REF!</v>
      </c>
      <c r="H218" s="145" t="e">
        <f t="shared" si="703"/>
        <v>#REF!</v>
      </c>
      <c r="I218" s="145" t="e">
        <f>VPHgrunddata!#REF!+VPHgrunddata!#REF!</f>
        <v>#REF!</v>
      </c>
      <c r="J218" s="293" t="e">
        <f t="shared" si="716"/>
        <v>#REF!</v>
      </c>
      <c r="K218" s="293" t="e">
        <f t="shared" si="717"/>
        <v>#REF!</v>
      </c>
      <c r="L218" s="293" t="e">
        <f t="shared" si="718"/>
        <v>#REF!</v>
      </c>
      <c r="M218" s="293" t="e">
        <f t="shared" si="719"/>
        <v>#REF!</v>
      </c>
      <c r="N218" s="145" t="e">
        <f>VPHgrunddata!#REF!+VPHgrunddata!#REF!</f>
        <v>#REF!</v>
      </c>
      <c r="O218" s="293" t="e">
        <f t="shared" si="720"/>
        <v>#REF!</v>
      </c>
      <c r="P218" s="293" t="e">
        <f t="shared" si="721"/>
        <v>#REF!</v>
      </c>
      <c r="Q218" s="293" t="e">
        <f t="shared" si="722"/>
        <v>#REF!</v>
      </c>
      <c r="R218" s="293" t="e">
        <f t="shared" si="723"/>
        <v>#REF!</v>
      </c>
      <c r="S218" s="145" t="e">
        <f>VPHgrunddata!#REF!+VPHgrunddata!#REF!</f>
        <v>#REF!</v>
      </c>
      <c r="T218" s="293" t="e">
        <f t="shared" si="708"/>
        <v>#REF!</v>
      </c>
      <c r="U218" s="293" t="e">
        <f t="shared" si="709"/>
        <v>#REF!</v>
      </c>
      <c r="V218" s="293" t="e">
        <f t="shared" si="710"/>
        <v>#REF!</v>
      </c>
      <c r="W218" s="293" t="e">
        <f t="shared" si="711"/>
        <v>#REF!</v>
      </c>
      <c r="X218" s="145" t="e">
        <f>VPHgrunddata!#REF!+VPHgrunddata!#REF!</f>
        <v>#REF!</v>
      </c>
      <c r="Y218" s="293" t="e">
        <f t="shared" si="712"/>
        <v>#REF!</v>
      </c>
      <c r="Z218" s="293" t="e">
        <f t="shared" si="713"/>
        <v>#REF!</v>
      </c>
      <c r="AA218" s="293" t="e">
        <f t="shared" si="714"/>
        <v>#REF!</v>
      </c>
      <c r="AB218" s="293" t="e">
        <f t="shared" si="715"/>
        <v>#REF!</v>
      </c>
      <c r="AC218" s="145" t="e">
        <f>VPHgrunddata!#REF!+VPHgrunddata!#REF!</f>
        <v>#REF!</v>
      </c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145" t="e">
        <f>VPHgrunddata!#REF!+VPHgrunddata!#REF!</f>
        <v>#REF!</v>
      </c>
    </row>
    <row r="219" spans="2:55" hidden="1">
      <c r="B219" s="3"/>
      <c r="C219" s="22" t="str">
        <f t="shared" si="689"/>
        <v>SPgas</v>
      </c>
      <c r="D219" s="145">
        <f t="shared" ca="1" si="690"/>
        <v>2.692227116523592E-2</v>
      </c>
      <c r="E219" s="145">
        <f t="shared" ca="1" si="690"/>
        <v>2.692227116523592E-2</v>
      </c>
      <c r="F219" s="145">
        <f t="shared" ca="1" si="690"/>
        <v>2.692227116523592E-2</v>
      </c>
      <c r="G219" s="145" t="e">
        <f>VPHgrunddata!#REF!+VPHgrunddata!#REF!</f>
        <v>#REF!</v>
      </c>
      <c r="H219" s="145" t="e">
        <f t="shared" si="703"/>
        <v>#REF!</v>
      </c>
      <c r="I219" s="145" t="e">
        <f>VPHgrunddata!#REF!+VPHgrunddata!#REF!</f>
        <v>#REF!</v>
      </c>
      <c r="J219" s="293" t="e">
        <f t="shared" si="716"/>
        <v>#REF!</v>
      </c>
      <c r="K219" s="293" t="e">
        <f t="shared" si="717"/>
        <v>#REF!</v>
      </c>
      <c r="L219" s="293" t="e">
        <f t="shared" si="718"/>
        <v>#REF!</v>
      </c>
      <c r="M219" s="293" t="e">
        <f t="shared" si="719"/>
        <v>#REF!</v>
      </c>
      <c r="N219" s="145" t="e">
        <f>VPHgrunddata!#REF!+VPHgrunddata!#REF!</f>
        <v>#REF!</v>
      </c>
      <c r="O219" s="293" t="e">
        <f t="shared" si="720"/>
        <v>#REF!</v>
      </c>
      <c r="P219" s="293" t="e">
        <f t="shared" si="721"/>
        <v>#REF!</v>
      </c>
      <c r="Q219" s="293" t="e">
        <f t="shared" si="722"/>
        <v>#REF!</v>
      </c>
      <c r="R219" s="293" t="e">
        <f t="shared" si="723"/>
        <v>#REF!</v>
      </c>
      <c r="S219" s="145" t="e">
        <f>VPHgrunddata!#REF!+VPHgrunddata!#REF!</f>
        <v>#REF!</v>
      </c>
      <c r="T219" s="293" t="e">
        <f t="shared" si="708"/>
        <v>#REF!</v>
      </c>
      <c r="U219" s="293" t="e">
        <f t="shared" si="709"/>
        <v>#REF!</v>
      </c>
      <c r="V219" s="293" t="e">
        <f t="shared" si="710"/>
        <v>#REF!</v>
      </c>
      <c r="W219" s="293" t="e">
        <f t="shared" si="711"/>
        <v>#REF!</v>
      </c>
      <c r="X219" s="145" t="e">
        <f>VPHgrunddata!#REF!+VPHgrunddata!#REF!</f>
        <v>#REF!</v>
      </c>
      <c r="Y219" s="293" t="e">
        <f t="shared" si="712"/>
        <v>#REF!</v>
      </c>
      <c r="Z219" s="293" t="e">
        <f t="shared" si="713"/>
        <v>#REF!</v>
      </c>
      <c r="AA219" s="293" t="e">
        <f t="shared" si="714"/>
        <v>#REF!</v>
      </c>
      <c r="AB219" s="293" t="e">
        <f t="shared" si="715"/>
        <v>#REF!</v>
      </c>
      <c r="AC219" s="145" t="e">
        <f>VPHgrunddata!#REF!+VPHgrunddata!#REF!</f>
        <v>#REF!</v>
      </c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145" t="e">
        <f>VPHgrunddata!#REF!+VPHgrunddata!#REF!</f>
        <v>#REF!</v>
      </c>
    </row>
    <row r="220" spans="2:55" hidden="1">
      <c r="B220" s="3"/>
      <c r="C220" s="22" t="str">
        <f t="shared" si="689"/>
        <v>GeoEl</v>
      </c>
      <c r="D220" s="145">
        <f t="shared" ca="1" si="690"/>
        <v>0</v>
      </c>
      <c r="E220" s="145">
        <f t="shared" ca="1" si="690"/>
        <v>0</v>
      </c>
      <c r="F220" s="145">
        <f t="shared" ca="1" si="690"/>
        <v>0</v>
      </c>
      <c r="G220" s="145" t="e">
        <f>VLOOKUP($C220,VPHgrunddata!#REF!,MATCH(G$205,VPHgrunddata!#REF!,0),FALSE)</f>
        <v>#REF!</v>
      </c>
      <c r="H220" s="145" t="e">
        <f t="shared" si="703"/>
        <v>#REF!</v>
      </c>
      <c r="I220" s="145" t="e">
        <f>VLOOKUP($C220,VPHgrunddata!#REF!,MATCH(I$205,VPHgrunddata!#REF!,0),FALSE)</f>
        <v>#REF!</v>
      </c>
      <c r="J220" s="293" t="e">
        <f t="shared" si="716"/>
        <v>#REF!</v>
      </c>
      <c r="K220" s="293" t="e">
        <f t="shared" si="717"/>
        <v>#REF!</v>
      </c>
      <c r="L220" s="293" t="e">
        <f t="shared" si="718"/>
        <v>#REF!</v>
      </c>
      <c r="M220" s="293" t="e">
        <f t="shared" si="719"/>
        <v>#REF!</v>
      </c>
      <c r="N220" s="145" t="e">
        <f>VLOOKUP($C220,VPHgrunddata!#REF!,MATCH(N$205,VPHgrunddata!#REF!,0),FALSE)</f>
        <v>#REF!</v>
      </c>
      <c r="O220" s="293" t="e">
        <f t="shared" si="720"/>
        <v>#REF!</v>
      </c>
      <c r="P220" s="293" t="e">
        <f t="shared" si="721"/>
        <v>#REF!</v>
      </c>
      <c r="Q220" s="293" t="e">
        <f t="shared" si="722"/>
        <v>#REF!</v>
      </c>
      <c r="R220" s="293" t="e">
        <f t="shared" si="723"/>
        <v>#REF!</v>
      </c>
      <c r="S220" s="145" t="e">
        <f>VLOOKUP($C220,VPHgrunddata!#REF!,MATCH(S$205,VPHgrunddata!#REF!,0),FALSE)</f>
        <v>#REF!</v>
      </c>
      <c r="T220" s="293" t="e">
        <f t="shared" si="708"/>
        <v>#REF!</v>
      </c>
      <c r="U220" s="293" t="e">
        <f t="shared" si="709"/>
        <v>#REF!</v>
      </c>
      <c r="V220" s="293" t="e">
        <f t="shared" si="710"/>
        <v>#REF!</v>
      </c>
      <c r="W220" s="293" t="e">
        <f t="shared" si="711"/>
        <v>#REF!</v>
      </c>
      <c r="X220" s="145" t="e">
        <f>VLOOKUP($C220,VPHgrunddata!#REF!,MATCH(X$205,VPHgrunddata!#REF!,0),FALSE)</f>
        <v>#REF!</v>
      </c>
      <c r="Y220" s="293" t="e">
        <f t="shared" si="712"/>
        <v>#REF!</v>
      </c>
      <c r="Z220" s="293" t="e">
        <f t="shared" si="713"/>
        <v>#REF!</v>
      </c>
      <c r="AA220" s="293" t="e">
        <f t="shared" si="714"/>
        <v>#REF!</v>
      </c>
      <c r="AB220" s="293" t="e">
        <f t="shared" si="715"/>
        <v>#REF!</v>
      </c>
      <c r="AC220" s="145" t="e">
        <f>VLOOKUP($C220,VPHgrunddata!#REF!,MATCH(AC$205,VPHgrunddata!#REF!,0),FALSE)</f>
        <v>#REF!</v>
      </c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145" t="e">
        <f>VLOOKUP($C220,VPHgrunddata!#REF!,MATCH(BC$205,VPHgrunddata!#REF!,0),FALSE)</f>
        <v>#REF!</v>
      </c>
    </row>
    <row r="221" spans="2:55" hidden="1">
      <c r="B221" s="3"/>
      <c r="C221" s="22" t="str">
        <f t="shared" si="689"/>
        <v>GeoVa</v>
      </c>
      <c r="D221" s="145">
        <f t="shared" ca="1" si="690"/>
        <v>7.8559737949797127E-3</v>
      </c>
      <c r="E221" s="145">
        <f t="shared" ca="1" si="690"/>
        <v>7.8559737949797127E-3</v>
      </c>
      <c r="F221" s="145">
        <f t="shared" ca="1" si="690"/>
        <v>7.8559737949797127E-3</v>
      </c>
      <c r="G221" s="145" t="e">
        <f>VLOOKUP($C221,VPHgrunddata!#REF!,MATCH(G$205,VPHgrunddata!#REF!,0),FALSE)</f>
        <v>#REF!</v>
      </c>
      <c r="H221" s="145" t="e">
        <f>G221+(I221-G221)/(2)</f>
        <v>#REF!</v>
      </c>
      <c r="I221" s="145" t="e">
        <f>VLOOKUP($C221,VPHgrunddata!#REF!,MATCH(I$205,VPHgrunddata!#REF!,0),FALSE)</f>
        <v>#REF!</v>
      </c>
      <c r="J221" s="293" t="e">
        <f t="shared" si="716"/>
        <v>#REF!</v>
      </c>
      <c r="K221" s="293" t="e">
        <f t="shared" si="717"/>
        <v>#REF!</v>
      </c>
      <c r="L221" s="293" t="e">
        <f t="shared" si="718"/>
        <v>#REF!</v>
      </c>
      <c r="M221" s="293" t="e">
        <f t="shared" si="719"/>
        <v>#REF!</v>
      </c>
      <c r="N221" s="145" t="e">
        <f>VLOOKUP($C221,VPHgrunddata!#REF!,MATCH(N$205,VPHgrunddata!#REF!,0),FALSE)</f>
        <v>#REF!</v>
      </c>
      <c r="O221" s="293" t="e">
        <f t="shared" si="720"/>
        <v>#REF!</v>
      </c>
      <c r="P221" s="293" t="e">
        <f t="shared" si="721"/>
        <v>#REF!</v>
      </c>
      <c r="Q221" s="293" t="e">
        <f t="shared" si="722"/>
        <v>#REF!</v>
      </c>
      <c r="R221" s="293" t="e">
        <f t="shared" si="723"/>
        <v>#REF!</v>
      </c>
      <c r="S221" s="145" t="e">
        <f>VLOOKUP($C221,VPHgrunddata!#REF!,MATCH(S$205,VPHgrunddata!#REF!,0),FALSE)</f>
        <v>#REF!</v>
      </c>
      <c r="T221" s="293" t="e">
        <f t="shared" si="708"/>
        <v>#REF!</v>
      </c>
      <c r="U221" s="293" t="e">
        <f t="shared" si="709"/>
        <v>#REF!</v>
      </c>
      <c r="V221" s="293" t="e">
        <f t="shared" si="710"/>
        <v>#REF!</v>
      </c>
      <c r="W221" s="293" t="e">
        <f t="shared" si="711"/>
        <v>#REF!</v>
      </c>
      <c r="X221" s="145" t="e">
        <f>VLOOKUP($C221,VPHgrunddata!#REF!,MATCH(X$205,VPHgrunddata!#REF!,0),FALSE)</f>
        <v>#REF!</v>
      </c>
      <c r="Y221" s="293" t="e">
        <f t="shared" si="712"/>
        <v>#REF!</v>
      </c>
      <c r="Z221" s="293" t="e">
        <f t="shared" si="713"/>
        <v>#REF!</v>
      </c>
      <c r="AA221" s="293" t="e">
        <f t="shared" si="714"/>
        <v>#REF!</v>
      </c>
      <c r="AB221" s="293" t="e">
        <f t="shared" si="715"/>
        <v>#REF!</v>
      </c>
      <c r="AC221" s="145" t="e">
        <f>VLOOKUP($C221,VPHgrunddata!#REF!,MATCH(AC$205,VPHgrunddata!#REF!,0),FALSE)</f>
        <v>#REF!</v>
      </c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145" t="e">
        <f>VLOOKUP($C221,VPHgrunddata!#REF!,MATCH(BC$205,VPHgrunddata!#REF!,0),FALSE)</f>
        <v>#REF!</v>
      </c>
    </row>
    <row r="222" spans="2:55" hidden="1">
      <c r="B222" s="3"/>
      <c r="C222" s="22" t="str">
        <f t="shared" si="689"/>
        <v>VP</v>
      </c>
      <c r="D222" s="145">
        <f t="shared" ca="1" si="690"/>
        <v>2.2691608262030553E-3</v>
      </c>
      <c r="E222" s="145">
        <f t="shared" ca="1" si="690"/>
        <v>2.2691608262030553E-3</v>
      </c>
      <c r="F222" s="145">
        <f t="shared" ca="1" si="690"/>
        <v>2.2691608262030553E-3</v>
      </c>
      <c r="G222" s="145" t="e">
        <f>VLOOKUP($C222,VPHgrunddata!#REF!,MATCH(G$205,VPHgrunddata!#REF!,0),FALSE)</f>
        <v>#REF!</v>
      </c>
      <c r="H222" s="145" t="e">
        <f t="shared" si="703"/>
        <v>#REF!</v>
      </c>
      <c r="I222" s="145" t="e">
        <f>VLOOKUP($C222,VPHgrunddata!#REF!,MATCH(I$205,VPHgrunddata!#REF!,0),FALSE)</f>
        <v>#REF!</v>
      </c>
      <c r="J222" s="293" t="e">
        <f t="shared" si="716"/>
        <v>#REF!</v>
      </c>
      <c r="K222" s="293" t="e">
        <f t="shared" si="717"/>
        <v>#REF!</v>
      </c>
      <c r="L222" s="293" t="e">
        <f t="shared" si="718"/>
        <v>#REF!</v>
      </c>
      <c r="M222" s="293" t="e">
        <f t="shared" si="719"/>
        <v>#REF!</v>
      </c>
      <c r="N222" s="145" t="e">
        <f>VLOOKUP($C222,VPHgrunddata!#REF!,MATCH(N$205,VPHgrunddata!#REF!,0),FALSE)</f>
        <v>#REF!</v>
      </c>
      <c r="O222" s="293" t="e">
        <f t="shared" si="720"/>
        <v>#REF!</v>
      </c>
      <c r="P222" s="293" t="e">
        <f t="shared" si="721"/>
        <v>#REF!</v>
      </c>
      <c r="Q222" s="293" t="e">
        <f t="shared" si="722"/>
        <v>#REF!</v>
      </c>
      <c r="R222" s="293" t="e">
        <f t="shared" si="723"/>
        <v>#REF!</v>
      </c>
      <c r="S222" s="145" t="e">
        <f>VLOOKUP($C222,VPHgrunddata!#REF!,MATCH(S$205,VPHgrunddata!#REF!,0),FALSE)</f>
        <v>#REF!</v>
      </c>
      <c r="T222" s="293" t="e">
        <f t="shared" si="708"/>
        <v>#REF!</v>
      </c>
      <c r="U222" s="293" t="e">
        <f t="shared" si="709"/>
        <v>#REF!</v>
      </c>
      <c r="V222" s="293" t="e">
        <f t="shared" si="710"/>
        <v>#REF!</v>
      </c>
      <c r="W222" s="293" t="e">
        <f t="shared" si="711"/>
        <v>#REF!</v>
      </c>
      <c r="X222" s="145" t="e">
        <f>VLOOKUP($C222,VPHgrunddata!#REF!,MATCH(X$205,VPHgrunddata!#REF!,0),FALSE)</f>
        <v>#REF!</v>
      </c>
      <c r="Y222" s="293" t="e">
        <f t="shared" si="712"/>
        <v>#REF!</v>
      </c>
      <c r="Z222" s="293" t="e">
        <f t="shared" si="713"/>
        <v>#REF!</v>
      </c>
      <c r="AA222" s="293" t="e">
        <f t="shared" si="714"/>
        <v>#REF!</v>
      </c>
      <c r="AB222" s="293" t="e">
        <f t="shared" si="715"/>
        <v>#REF!</v>
      </c>
      <c r="AC222" s="145" t="e">
        <f>VLOOKUP($C222,VPHgrunddata!#REF!,MATCH(AC$205,VPHgrunddata!#REF!,0),FALSE)</f>
        <v>#REF!</v>
      </c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145" t="e">
        <f>VLOOKUP($C222,VPHgrunddata!#REF!,MATCH(BC$205,VPHgrunddata!#REF!,0),FALSE)</f>
        <v>#REF!</v>
      </c>
    </row>
    <row r="223" spans="2:55" hidden="1">
      <c r="B223" s="3"/>
      <c r="C223" s="22" t="str">
        <f t="shared" si="689"/>
        <v>Sol</v>
      </c>
      <c r="D223" s="145">
        <f t="shared" ca="1" si="690"/>
        <v>0</v>
      </c>
      <c r="E223" s="145">
        <f t="shared" ca="1" si="690"/>
        <v>0</v>
      </c>
      <c r="F223" s="145">
        <f t="shared" ca="1" si="690"/>
        <v>0</v>
      </c>
      <c r="G223" s="145" t="e">
        <f>VLOOKUP($C223,VPHgrunddata!#REF!,MATCH(G$205,VPHgrunddata!#REF!,0),FALSE)</f>
        <v>#REF!</v>
      </c>
      <c r="H223" s="145" t="e">
        <f t="shared" si="703"/>
        <v>#REF!</v>
      </c>
      <c r="I223" s="145" t="e">
        <f>VLOOKUP($C223,VPHgrunddata!#REF!,MATCH(I$205,VPHgrunddata!#REF!,0),FALSE)</f>
        <v>#REF!</v>
      </c>
      <c r="J223" s="293" t="e">
        <f t="shared" si="716"/>
        <v>#REF!</v>
      </c>
      <c r="K223" s="293" t="e">
        <f t="shared" si="717"/>
        <v>#REF!</v>
      </c>
      <c r="L223" s="293" t="e">
        <f t="shared" si="718"/>
        <v>#REF!</v>
      </c>
      <c r="M223" s="293" t="e">
        <f t="shared" si="719"/>
        <v>#REF!</v>
      </c>
      <c r="N223" s="145" t="e">
        <f>VLOOKUP($C223,VPHgrunddata!#REF!,MATCH(N$205,VPHgrunddata!#REF!,0),FALSE)</f>
        <v>#REF!</v>
      </c>
      <c r="O223" s="293" t="e">
        <f t="shared" si="720"/>
        <v>#REF!</v>
      </c>
      <c r="P223" s="293" t="e">
        <f t="shared" si="721"/>
        <v>#REF!</v>
      </c>
      <c r="Q223" s="293" t="e">
        <f t="shared" si="722"/>
        <v>#REF!</v>
      </c>
      <c r="R223" s="293" t="e">
        <f t="shared" si="723"/>
        <v>#REF!</v>
      </c>
      <c r="S223" s="145" t="e">
        <f>VLOOKUP($C223,VPHgrunddata!#REF!,MATCH(S$205,VPHgrunddata!#REF!,0),FALSE)</f>
        <v>#REF!</v>
      </c>
      <c r="T223" s="293" t="e">
        <f t="shared" si="708"/>
        <v>#REF!</v>
      </c>
      <c r="U223" s="293" t="e">
        <f t="shared" si="709"/>
        <v>#REF!</v>
      </c>
      <c r="V223" s="293" t="e">
        <f t="shared" si="710"/>
        <v>#REF!</v>
      </c>
      <c r="W223" s="293" t="e">
        <f t="shared" si="711"/>
        <v>#REF!</v>
      </c>
      <c r="X223" s="145" t="e">
        <f>VLOOKUP($C223,VPHgrunddata!#REF!,MATCH(X$205,VPHgrunddata!#REF!,0),FALSE)</f>
        <v>#REF!</v>
      </c>
      <c r="Y223" s="293" t="e">
        <f t="shared" si="712"/>
        <v>#REF!</v>
      </c>
      <c r="Z223" s="293" t="e">
        <f t="shared" si="713"/>
        <v>#REF!</v>
      </c>
      <c r="AA223" s="293" t="e">
        <f t="shared" si="714"/>
        <v>#REF!</v>
      </c>
      <c r="AB223" s="293" t="e">
        <f t="shared" si="715"/>
        <v>#REF!</v>
      </c>
      <c r="AC223" s="145" t="e">
        <f>VLOOKUP($C223,VPHgrunddata!#REF!,MATCH(AC$205,VPHgrunddata!#REF!,0),FALSE)</f>
        <v>#REF!</v>
      </c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145" t="e">
        <f>VLOOKUP($C223,VPHgrunddata!#REF!,MATCH(BC$205,VPHgrunddata!#REF!,0),FALSE)</f>
        <v>#REF!</v>
      </c>
    </row>
    <row r="224" spans="2:55" hidden="1">
      <c r="B224" s="3"/>
      <c r="C224" s="84" t="s">
        <v>7</v>
      </c>
      <c r="D224" s="114">
        <f t="shared" ref="D224:W224" ca="1" si="724">SUM(D206:D223)</f>
        <v>0.63702153848350918</v>
      </c>
      <c r="E224" s="114">
        <f t="shared" ca="1" si="724"/>
        <v>0.63702153848350918</v>
      </c>
      <c r="F224" s="114">
        <f t="shared" ca="1" si="724"/>
        <v>0.63702153848350918</v>
      </c>
      <c r="G224" s="114" t="e">
        <f>SUM(G206:G223)</f>
        <v>#REF!</v>
      </c>
      <c r="H224" s="114" t="e">
        <f t="shared" si="724"/>
        <v>#REF!</v>
      </c>
      <c r="I224" s="114" t="e">
        <f t="shared" si="724"/>
        <v>#REF!</v>
      </c>
      <c r="J224" s="114" t="e">
        <f t="shared" si="724"/>
        <v>#REF!</v>
      </c>
      <c r="K224" s="114" t="e">
        <f t="shared" si="724"/>
        <v>#REF!</v>
      </c>
      <c r="L224" s="114" t="e">
        <f t="shared" si="724"/>
        <v>#REF!</v>
      </c>
      <c r="M224" s="114" t="e">
        <f t="shared" si="724"/>
        <v>#REF!</v>
      </c>
      <c r="N224" s="114" t="e">
        <f t="shared" si="724"/>
        <v>#REF!</v>
      </c>
      <c r="O224" s="114" t="e">
        <f t="shared" si="724"/>
        <v>#REF!</v>
      </c>
      <c r="P224" s="114" t="e">
        <f t="shared" si="724"/>
        <v>#REF!</v>
      </c>
      <c r="Q224" s="114" t="e">
        <f t="shared" si="724"/>
        <v>#REF!</v>
      </c>
      <c r="R224" s="114" t="e">
        <f t="shared" si="724"/>
        <v>#REF!</v>
      </c>
      <c r="S224" s="114" t="e">
        <f t="shared" si="724"/>
        <v>#REF!</v>
      </c>
      <c r="T224" s="114" t="e">
        <f t="shared" si="724"/>
        <v>#REF!</v>
      </c>
      <c r="U224" s="114" t="e">
        <f t="shared" si="724"/>
        <v>#REF!</v>
      </c>
      <c r="V224" s="114" t="e">
        <f t="shared" si="724"/>
        <v>#REF!</v>
      </c>
      <c r="W224" s="114" t="e">
        <f t="shared" si="724"/>
        <v>#REF!</v>
      </c>
      <c r="X224" s="114" t="e">
        <f t="shared" ref="X224:AC224" si="725">SUM(X206:X223)</f>
        <v>#REF!</v>
      </c>
      <c r="Y224" s="114" t="e">
        <f t="shared" si="725"/>
        <v>#REF!</v>
      </c>
      <c r="Z224" s="114" t="e">
        <f t="shared" si="725"/>
        <v>#REF!</v>
      </c>
      <c r="AA224" s="114" t="e">
        <f t="shared" si="725"/>
        <v>#REF!</v>
      </c>
      <c r="AB224" s="114" t="e">
        <f t="shared" si="725"/>
        <v>#REF!</v>
      </c>
      <c r="AC224" s="114" t="e">
        <f t="shared" si="725"/>
        <v>#REF!</v>
      </c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114" t="e">
        <f>SUM(BC206:BC223)</f>
        <v>#REF!</v>
      </c>
    </row>
    <row r="225" spans="2:357" hidden="1">
      <c r="B225" s="3"/>
      <c r="C225" s="21" t="s">
        <v>466</v>
      </c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LT225" s="80" t="s">
        <v>808</v>
      </c>
    </row>
    <row r="226" spans="2:357" hidden="1">
      <c r="B226" s="3"/>
      <c r="C226" s="18"/>
      <c r="D226" s="18">
        <v>2015</v>
      </c>
      <c r="E226" s="18">
        <v>2016</v>
      </c>
      <c r="F226" s="18">
        <v>2017</v>
      </c>
      <c r="G226" s="18">
        <v>2018</v>
      </c>
      <c r="H226" s="18">
        <v>2019</v>
      </c>
      <c r="I226" s="18">
        <v>2020</v>
      </c>
      <c r="J226" s="18">
        <v>2021</v>
      </c>
      <c r="K226" s="18">
        <v>2022</v>
      </c>
      <c r="L226" s="18">
        <v>2023</v>
      </c>
      <c r="M226" s="18">
        <v>2024</v>
      </c>
      <c r="N226" s="18">
        <v>2025</v>
      </c>
      <c r="O226" s="18">
        <v>2026</v>
      </c>
      <c r="P226" s="18">
        <v>2027</v>
      </c>
      <c r="Q226" s="18">
        <v>2028</v>
      </c>
      <c r="R226" s="18">
        <v>2029</v>
      </c>
      <c r="S226" s="18">
        <v>2030</v>
      </c>
      <c r="T226" s="18">
        <v>2031</v>
      </c>
      <c r="U226" s="18">
        <v>2032</v>
      </c>
      <c r="V226" s="18">
        <v>2033</v>
      </c>
      <c r="W226" s="18">
        <v>2034</v>
      </c>
      <c r="X226" s="18">
        <v>2035</v>
      </c>
      <c r="Y226" s="18">
        <v>2036</v>
      </c>
      <c r="Z226" s="18">
        <v>2037</v>
      </c>
      <c r="AA226" s="18">
        <v>2038</v>
      </c>
      <c r="AB226" s="18">
        <v>2039</v>
      </c>
      <c r="AC226" s="18">
        <v>2040</v>
      </c>
      <c r="AD226" s="3"/>
      <c r="AE226" s="267" t="s">
        <v>510</v>
      </c>
      <c r="AF226" s="267" t="s">
        <v>511</v>
      </c>
      <c r="AG226" s="267" t="s">
        <v>512</v>
      </c>
      <c r="AH226" s="267" t="s">
        <v>513</v>
      </c>
      <c r="AI226" s="267" t="s">
        <v>514</v>
      </c>
      <c r="AJ226" s="267" t="s">
        <v>515</v>
      </c>
      <c r="AK226" s="267" t="s">
        <v>516</v>
      </c>
      <c r="AL226" s="267" t="s">
        <v>517</v>
      </c>
      <c r="AM226" s="267" t="s">
        <v>518</v>
      </c>
      <c r="AN226" s="267" t="s">
        <v>519</v>
      </c>
      <c r="AO226" s="267" t="s">
        <v>520</v>
      </c>
      <c r="AP226" s="267" t="s">
        <v>521</v>
      </c>
      <c r="AQ226" s="267" t="s">
        <v>522</v>
      </c>
      <c r="AR226" s="267" t="s">
        <v>523</v>
      </c>
      <c r="AS226" s="267" t="s">
        <v>524</v>
      </c>
      <c r="AT226" s="267" t="s">
        <v>525</v>
      </c>
      <c r="AU226" s="267" t="s">
        <v>526</v>
      </c>
      <c r="AV226" s="267" t="s">
        <v>527</v>
      </c>
      <c r="AW226" s="267" t="s">
        <v>528</v>
      </c>
      <c r="AX226" s="267" t="s">
        <v>529</v>
      </c>
      <c r="AY226" s="267" t="s">
        <v>530</v>
      </c>
      <c r="AZ226" s="267" t="s">
        <v>531</v>
      </c>
      <c r="BA226" s="267" t="s">
        <v>532</v>
      </c>
      <c r="BB226" s="267" t="s">
        <v>533</v>
      </c>
      <c r="BC226" s="267" t="s">
        <v>508</v>
      </c>
      <c r="BD226" s="267" t="s">
        <v>509</v>
      </c>
      <c r="BE226" s="267" t="s">
        <v>534</v>
      </c>
      <c r="BF226" s="267" t="s">
        <v>535</v>
      </c>
      <c r="BG226" s="267" t="s">
        <v>536</v>
      </c>
      <c r="BH226" s="267" t="s">
        <v>537</v>
      </c>
      <c r="BI226" s="267" t="s">
        <v>538</v>
      </c>
      <c r="BJ226" s="267" t="s">
        <v>539</v>
      </c>
      <c r="BK226" s="267" t="s">
        <v>540</v>
      </c>
      <c r="BL226" s="267" t="s">
        <v>541</v>
      </c>
      <c r="BM226" s="267" t="s">
        <v>542</v>
      </c>
      <c r="BN226" s="267" t="s">
        <v>543</v>
      </c>
      <c r="BO226" s="18" t="s">
        <v>544</v>
      </c>
      <c r="BP226" s="18" t="s">
        <v>545</v>
      </c>
      <c r="BQ226" s="18" t="s">
        <v>546</v>
      </c>
      <c r="BR226" s="18" t="s">
        <v>547</v>
      </c>
      <c r="BS226" s="18" t="s">
        <v>548</v>
      </c>
      <c r="BT226" s="18" t="s">
        <v>549</v>
      </c>
      <c r="BU226" s="18" t="s">
        <v>550</v>
      </c>
      <c r="BV226" s="18" t="s">
        <v>551</v>
      </c>
      <c r="BW226" s="18" t="s">
        <v>552</v>
      </c>
      <c r="BX226" s="18" t="s">
        <v>553</v>
      </c>
      <c r="BY226" s="18" t="s">
        <v>554</v>
      </c>
      <c r="BZ226" s="18" t="s">
        <v>555</v>
      </c>
      <c r="CA226" s="267" t="s">
        <v>556</v>
      </c>
      <c r="CB226" s="267" t="s">
        <v>557</v>
      </c>
      <c r="CC226" s="267" t="s">
        <v>558</v>
      </c>
      <c r="CD226" s="267" t="s">
        <v>559</v>
      </c>
      <c r="CE226" s="267" t="s">
        <v>560</v>
      </c>
      <c r="CF226" s="267" t="s">
        <v>561</v>
      </c>
      <c r="CG226" s="267" t="s">
        <v>562</v>
      </c>
      <c r="CH226" s="267" t="s">
        <v>563</v>
      </c>
      <c r="CI226" s="267" t="s">
        <v>564</v>
      </c>
      <c r="CJ226" s="267" t="s">
        <v>565</v>
      </c>
      <c r="CK226" s="267" t="s">
        <v>566</v>
      </c>
      <c r="CL226" s="267" t="s">
        <v>567</v>
      </c>
      <c r="CM226" s="267" t="s">
        <v>568</v>
      </c>
      <c r="CN226" s="267" t="s">
        <v>569</v>
      </c>
      <c r="CO226" s="267" t="s">
        <v>570</v>
      </c>
      <c r="CP226" s="267" t="s">
        <v>571</v>
      </c>
      <c r="CQ226" s="267" t="s">
        <v>572</v>
      </c>
      <c r="CR226" s="267" t="s">
        <v>573</v>
      </c>
      <c r="CS226" s="267" t="s">
        <v>574</v>
      </c>
      <c r="CT226" s="267" t="s">
        <v>575</v>
      </c>
      <c r="CU226" s="267" t="s">
        <v>576</v>
      </c>
      <c r="CV226" s="267" t="s">
        <v>577</v>
      </c>
      <c r="CW226" s="267" t="s">
        <v>578</v>
      </c>
      <c r="CX226" s="267" t="s">
        <v>579</v>
      </c>
      <c r="CY226" s="267" t="s">
        <v>580</v>
      </c>
      <c r="CZ226" s="267" t="s">
        <v>581</v>
      </c>
      <c r="DA226" s="267" t="s">
        <v>582</v>
      </c>
      <c r="DB226" s="267" t="s">
        <v>583</v>
      </c>
      <c r="DC226" s="267" t="s">
        <v>584</v>
      </c>
      <c r="DD226" s="267" t="s">
        <v>585</v>
      </c>
      <c r="DE226" s="267" t="s">
        <v>586</v>
      </c>
      <c r="DF226" s="267" t="s">
        <v>587</v>
      </c>
      <c r="DG226" s="267" t="s">
        <v>588</v>
      </c>
      <c r="DH226" s="267" t="s">
        <v>589</v>
      </c>
      <c r="DI226" s="267" t="s">
        <v>590</v>
      </c>
      <c r="DJ226" s="267" t="s">
        <v>591</v>
      </c>
      <c r="DK226" s="267" t="s">
        <v>592</v>
      </c>
      <c r="DL226" s="267" t="s">
        <v>593</v>
      </c>
      <c r="DM226" s="267" t="s">
        <v>594</v>
      </c>
      <c r="DN226" s="267" t="s">
        <v>595</v>
      </c>
      <c r="DO226" s="267" t="s">
        <v>596</v>
      </c>
      <c r="DP226" s="267" t="s">
        <v>597</v>
      </c>
      <c r="DQ226" s="267" t="s">
        <v>598</v>
      </c>
      <c r="DR226" s="267" t="s">
        <v>599</v>
      </c>
      <c r="DS226" s="267" t="s">
        <v>600</v>
      </c>
      <c r="DT226" s="267" t="s">
        <v>601</v>
      </c>
      <c r="DU226" s="267" t="s">
        <v>602</v>
      </c>
      <c r="DV226" s="267" t="s">
        <v>603</v>
      </c>
      <c r="DW226" s="267" t="s">
        <v>604</v>
      </c>
      <c r="DX226" s="267" t="s">
        <v>605</v>
      </c>
      <c r="DY226" s="267" t="s">
        <v>606</v>
      </c>
      <c r="DZ226" s="267" t="s">
        <v>607</v>
      </c>
      <c r="EA226" s="267" t="s">
        <v>608</v>
      </c>
      <c r="EB226" s="267" t="s">
        <v>609</v>
      </c>
      <c r="EC226" s="267" t="s">
        <v>610</v>
      </c>
      <c r="ED226" s="267" t="s">
        <v>611</v>
      </c>
      <c r="EE226" s="267" t="s">
        <v>612</v>
      </c>
      <c r="EF226" s="267" t="s">
        <v>613</v>
      </c>
      <c r="EG226" s="267" t="s">
        <v>614</v>
      </c>
      <c r="EH226" s="267" t="s">
        <v>615</v>
      </c>
      <c r="EI226" s="267" t="s">
        <v>616</v>
      </c>
      <c r="EJ226" s="267" t="s">
        <v>617</v>
      </c>
      <c r="EK226" s="267" t="s">
        <v>618</v>
      </c>
      <c r="EL226" s="267" t="s">
        <v>619</v>
      </c>
      <c r="EM226" s="267" t="s">
        <v>620</v>
      </c>
      <c r="EN226" s="267" t="s">
        <v>621</v>
      </c>
      <c r="EO226" s="267" t="s">
        <v>622</v>
      </c>
      <c r="EP226" s="267" t="s">
        <v>623</v>
      </c>
      <c r="EQ226" s="267" t="s">
        <v>624</v>
      </c>
      <c r="ER226" s="267" t="s">
        <v>625</v>
      </c>
      <c r="ES226" s="267" t="s">
        <v>626</v>
      </c>
      <c r="ET226" s="267" t="s">
        <v>627</v>
      </c>
      <c r="EU226" s="267" t="s">
        <v>628</v>
      </c>
      <c r="EV226" s="267" t="s">
        <v>629</v>
      </c>
      <c r="EW226" s="267" t="s">
        <v>630</v>
      </c>
      <c r="EX226" s="267" t="s">
        <v>631</v>
      </c>
      <c r="EY226" s="267" t="s">
        <v>632</v>
      </c>
      <c r="EZ226" s="267" t="s">
        <v>633</v>
      </c>
      <c r="FA226" s="267" t="s">
        <v>634</v>
      </c>
      <c r="FB226" s="267" t="s">
        <v>635</v>
      </c>
      <c r="FC226" s="267" t="s">
        <v>636</v>
      </c>
      <c r="FD226" s="267" t="s">
        <v>637</v>
      </c>
      <c r="FE226" s="267" t="s">
        <v>638</v>
      </c>
      <c r="FF226" s="267" t="s">
        <v>639</v>
      </c>
      <c r="FG226" s="267" t="s">
        <v>640</v>
      </c>
      <c r="FH226" s="267" t="s">
        <v>641</v>
      </c>
      <c r="FI226" s="267" t="s">
        <v>642</v>
      </c>
      <c r="FJ226" s="267" t="s">
        <v>643</v>
      </c>
      <c r="FK226" s="267" t="s">
        <v>644</v>
      </c>
      <c r="FL226" s="267" t="s">
        <v>645</v>
      </c>
      <c r="FM226" s="267" t="s">
        <v>646</v>
      </c>
      <c r="FN226" s="267" t="s">
        <v>647</v>
      </c>
      <c r="FO226" s="267" t="s">
        <v>648</v>
      </c>
      <c r="FP226" s="267" t="s">
        <v>649</v>
      </c>
      <c r="FQ226" s="267" t="s">
        <v>650</v>
      </c>
      <c r="FR226" s="267" t="s">
        <v>651</v>
      </c>
      <c r="FS226" s="267" t="s">
        <v>652</v>
      </c>
      <c r="FT226" s="267" t="s">
        <v>653</v>
      </c>
      <c r="FU226" s="267" t="s">
        <v>654</v>
      </c>
      <c r="FV226" s="267" t="s">
        <v>655</v>
      </c>
      <c r="FW226" s="267" t="s">
        <v>656</v>
      </c>
      <c r="FX226" s="267" t="s">
        <v>657</v>
      </c>
      <c r="FY226" s="267" t="s">
        <v>658</v>
      </c>
      <c r="FZ226" s="267" t="s">
        <v>659</v>
      </c>
      <c r="GA226" s="267" t="s">
        <v>660</v>
      </c>
      <c r="GB226" s="267" t="s">
        <v>661</v>
      </c>
      <c r="GC226" s="267" t="s">
        <v>662</v>
      </c>
      <c r="GD226" s="267" t="s">
        <v>663</v>
      </c>
      <c r="GE226" s="267" t="s">
        <v>664</v>
      </c>
      <c r="GF226" s="267" t="s">
        <v>665</v>
      </c>
      <c r="GG226" s="267" t="s">
        <v>666</v>
      </c>
      <c r="GH226" s="267" t="s">
        <v>667</v>
      </c>
      <c r="GI226" s="267" t="s">
        <v>668</v>
      </c>
      <c r="GJ226" s="267" t="s">
        <v>669</v>
      </c>
      <c r="GK226" s="267" t="s">
        <v>670</v>
      </c>
      <c r="GL226" s="267" t="s">
        <v>671</v>
      </c>
      <c r="GM226" s="267" t="s">
        <v>672</v>
      </c>
      <c r="GN226" s="267" t="s">
        <v>673</v>
      </c>
      <c r="GO226" s="267" t="s">
        <v>674</v>
      </c>
      <c r="GP226" s="267" t="s">
        <v>675</v>
      </c>
      <c r="GQ226" s="267" t="s">
        <v>676</v>
      </c>
      <c r="GR226" s="267" t="s">
        <v>677</v>
      </c>
      <c r="GS226" s="267" t="s">
        <v>678</v>
      </c>
      <c r="GT226" s="267" t="s">
        <v>679</v>
      </c>
      <c r="GU226" s="267" t="s">
        <v>680</v>
      </c>
      <c r="GV226" s="267" t="s">
        <v>681</v>
      </c>
      <c r="GW226" s="267" t="s">
        <v>682</v>
      </c>
      <c r="GX226" s="267" t="s">
        <v>683</v>
      </c>
      <c r="GY226" s="267" t="s">
        <v>684</v>
      </c>
      <c r="GZ226" s="267" t="s">
        <v>685</v>
      </c>
      <c r="HA226" s="267" t="s">
        <v>686</v>
      </c>
      <c r="HB226" s="267" t="s">
        <v>687</v>
      </c>
      <c r="HC226" s="267" t="s">
        <v>688</v>
      </c>
      <c r="HD226" s="267" t="s">
        <v>689</v>
      </c>
      <c r="HE226" s="267" t="s">
        <v>690</v>
      </c>
      <c r="HF226" s="267" t="s">
        <v>691</v>
      </c>
      <c r="HG226" s="267" t="s">
        <v>692</v>
      </c>
      <c r="HH226" s="267" t="s">
        <v>693</v>
      </c>
      <c r="HI226" s="267" t="s">
        <v>694</v>
      </c>
      <c r="HJ226" s="267" t="s">
        <v>695</v>
      </c>
      <c r="HK226" s="267" t="s">
        <v>696</v>
      </c>
      <c r="HL226" s="267" t="s">
        <v>697</v>
      </c>
      <c r="HM226" s="267" t="s">
        <v>698</v>
      </c>
      <c r="HN226" s="267" t="s">
        <v>699</v>
      </c>
      <c r="HO226" s="267" t="s">
        <v>700</v>
      </c>
      <c r="HP226" s="267" t="s">
        <v>701</v>
      </c>
      <c r="HQ226" s="267" t="s">
        <v>702</v>
      </c>
      <c r="HR226" s="267" t="s">
        <v>703</v>
      </c>
      <c r="HS226" s="267" t="s">
        <v>704</v>
      </c>
      <c r="HT226" s="267" t="s">
        <v>705</v>
      </c>
      <c r="HU226" s="267" t="s">
        <v>706</v>
      </c>
      <c r="HV226" s="267" t="s">
        <v>707</v>
      </c>
      <c r="HW226" s="267" t="s">
        <v>708</v>
      </c>
      <c r="HX226" s="267" t="s">
        <v>709</v>
      </c>
      <c r="HY226" s="267" t="s">
        <v>710</v>
      </c>
      <c r="HZ226" s="267" t="s">
        <v>711</v>
      </c>
      <c r="IA226" s="267" t="s">
        <v>712</v>
      </c>
      <c r="IB226" s="267" t="s">
        <v>713</v>
      </c>
      <c r="IC226" s="267" t="s">
        <v>714</v>
      </c>
      <c r="ID226" s="267" t="s">
        <v>715</v>
      </c>
      <c r="IE226" s="267" t="s">
        <v>716</v>
      </c>
      <c r="IF226" s="267" t="s">
        <v>717</v>
      </c>
      <c r="IG226" s="267" t="s">
        <v>718</v>
      </c>
      <c r="IH226" s="267" t="s">
        <v>719</v>
      </c>
      <c r="II226" s="267" t="s">
        <v>720</v>
      </c>
      <c r="IJ226" s="267" t="s">
        <v>721</v>
      </c>
      <c r="IK226" s="267" t="s">
        <v>722</v>
      </c>
      <c r="IL226" s="267" t="s">
        <v>723</v>
      </c>
      <c r="IM226" s="267" t="s">
        <v>724</v>
      </c>
      <c r="IN226" s="267" t="s">
        <v>725</v>
      </c>
      <c r="IO226" s="267" t="s">
        <v>726</v>
      </c>
      <c r="IP226" s="267" t="s">
        <v>727</v>
      </c>
      <c r="IQ226" s="267" t="s">
        <v>728</v>
      </c>
      <c r="IR226" s="267" t="s">
        <v>729</v>
      </c>
      <c r="IS226" s="267" t="s">
        <v>730</v>
      </c>
      <c r="IT226" s="267" t="s">
        <v>731</v>
      </c>
      <c r="IU226" s="267" t="s">
        <v>732</v>
      </c>
      <c r="IV226" s="267" t="s">
        <v>733</v>
      </c>
      <c r="IW226" s="267" t="s">
        <v>734</v>
      </c>
      <c r="IX226" s="267" t="s">
        <v>735</v>
      </c>
      <c r="IY226" s="267" t="s">
        <v>736</v>
      </c>
      <c r="IZ226" s="267" t="s">
        <v>737</v>
      </c>
      <c r="JA226" s="267" t="s">
        <v>738</v>
      </c>
      <c r="JB226" s="267" t="s">
        <v>739</v>
      </c>
      <c r="JC226" s="267" t="s">
        <v>740</v>
      </c>
      <c r="JD226" s="267" t="s">
        <v>741</v>
      </c>
      <c r="JE226" s="267" t="s">
        <v>742</v>
      </c>
      <c r="JF226" s="267" t="s">
        <v>743</v>
      </c>
      <c r="JG226" s="267" t="s">
        <v>744</v>
      </c>
      <c r="JH226" s="267" t="s">
        <v>745</v>
      </c>
      <c r="JI226" s="267" t="s">
        <v>746</v>
      </c>
      <c r="JJ226" s="267" t="s">
        <v>747</v>
      </c>
      <c r="JK226" s="267" t="s">
        <v>748</v>
      </c>
      <c r="JL226" s="267" t="s">
        <v>749</v>
      </c>
      <c r="JM226" s="267" t="s">
        <v>750</v>
      </c>
      <c r="JN226" s="267" t="s">
        <v>751</v>
      </c>
      <c r="JO226" s="267" t="s">
        <v>752</v>
      </c>
      <c r="JP226" s="267" t="s">
        <v>753</v>
      </c>
      <c r="JQ226" s="267" t="s">
        <v>754</v>
      </c>
      <c r="JR226" s="267" t="s">
        <v>755</v>
      </c>
      <c r="JS226" s="267" t="s">
        <v>756</v>
      </c>
      <c r="JT226" s="267" t="s">
        <v>757</v>
      </c>
      <c r="JU226" s="267" t="s">
        <v>758</v>
      </c>
      <c r="JV226" s="267" t="s">
        <v>759</v>
      </c>
      <c r="JW226" s="267" t="s">
        <v>760</v>
      </c>
      <c r="JX226" s="267" t="s">
        <v>761</v>
      </c>
      <c r="JY226" s="267" t="s">
        <v>762</v>
      </c>
      <c r="JZ226" s="267" t="s">
        <v>763</v>
      </c>
      <c r="KA226" s="267" t="s">
        <v>764</v>
      </c>
      <c r="KB226" s="267" t="s">
        <v>765</v>
      </c>
      <c r="KC226" s="267" t="s">
        <v>766</v>
      </c>
      <c r="KD226" s="267" t="s">
        <v>767</v>
      </c>
      <c r="KE226" s="267" t="s">
        <v>768</v>
      </c>
      <c r="KF226" s="267" t="s">
        <v>769</v>
      </c>
      <c r="KG226" s="267" t="s">
        <v>770</v>
      </c>
      <c r="KH226" s="267" t="s">
        <v>771</v>
      </c>
      <c r="KI226" s="267" t="s">
        <v>772</v>
      </c>
      <c r="KJ226" s="267" t="s">
        <v>773</v>
      </c>
      <c r="KK226" s="267" t="s">
        <v>774</v>
      </c>
      <c r="KL226" s="267" t="s">
        <v>775</v>
      </c>
      <c r="KM226" s="267" t="s">
        <v>776</v>
      </c>
      <c r="KN226" s="267" t="s">
        <v>777</v>
      </c>
      <c r="KO226" s="267" t="s">
        <v>778</v>
      </c>
      <c r="KP226" s="267" t="s">
        <v>779</v>
      </c>
      <c r="KQ226" s="267" t="s">
        <v>780</v>
      </c>
      <c r="KR226" s="267" t="s">
        <v>781</v>
      </c>
      <c r="KS226" s="267" t="s">
        <v>782</v>
      </c>
      <c r="KT226" s="267" t="s">
        <v>783</v>
      </c>
      <c r="KU226" s="267" t="s">
        <v>784</v>
      </c>
      <c r="KV226" s="267" t="s">
        <v>785</v>
      </c>
      <c r="KW226" s="267" t="s">
        <v>786</v>
      </c>
      <c r="KX226" s="267" t="s">
        <v>787</v>
      </c>
      <c r="KY226" s="267" t="s">
        <v>788</v>
      </c>
      <c r="KZ226" s="267" t="s">
        <v>789</v>
      </c>
      <c r="LA226" s="267" t="s">
        <v>790</v>
      </c>
      <c r="LB226" s="267" t="s">
        <v>791</v>
      </c>
      <c r="LC226" s="267" t="s">
        <v>792</v>
      </c>
      <c r="LD226" s="267" t="s">
        <v>793</v>
      </c>
      <c r="LE226" s="267" t="s">
        <v>794</v>
      </c>
      <c r="LF226" s="267" t="s">
        <v>795</v>
      </c>
      <c r="LG226" s="267" t="s">
        <v>796</v>
      </c>
      <c r="LH226" s="267" t="s">
        <v>797</v>
      </c>
      <c r="LI226" s="267" t="s">
        <v>798</v>
      </c>
      <c r="LJ226" s="267" t="s">
        <v>799</v>
      </c>
      <c r="LK226" s="267" t="s">
        <v>800</v>
      </c>
      <c r="LL226" s="267" t="s">
        <v>801</v>
      </c>
      <c r="LM226" s="267" t="s">
        <v>802</v>
      </c>
      <c r="LN226" s="267" t="s">
        <v>803</v>
      </c>
      <c r="LO226" s="267" t="s">
        <v>804</v>
      </c>
      <c r="LP226" s="267" t="s">
        <v>805</v>
      </c>
      <c r="LQ226" s="267" t="s">
        <v>806</v>
      </c>
      <c r="LR226" s="267" t="s">
        <v>807</v>
      </c>
      <c r="LT226" s="18" t="s">
        <v>809</v>
      </c>
      <c r="LU226" s="18">
        <v>2016</v>
      </c>
      <c r="LV226" s="18">
        <v>2017</v>
      </c>
      <c r="LW226" s="18">
        <v>2018</v>
      </c>
      <c r="LX226" s="18">
        <v>2019</v>
      </c>
      <c r="LY226" s="18">
        <v>2020</v>
      </c>
      <c r="LZ226" s="18">
        <v>2021</v>
      </c>
      <c r="MA226" s="18">
        <v>2022</v>
      </c>
      <c r="MB226" s="18">
        <v>2023</v>
      </c>
      <c r="MC226" s="18">
        <v>2024</v>
      </c>
      <c r="MD226" s="18">
        <v>2025</v>
      </c>
      <c r="ME226" s="18">
        <v>2026</v>
      </c>
      <c r="MF226" s="18">
        <v>2027</v>
      </c>
      <c r="MG226" s="18">
        <v>2028</v>
      </c>
      <c r="MH226" s="18">
        <v>2029</v>
      </c>
      <c r="MI226" s="18">
        <v>2030</v>
      </c>
      <c r="MJ226" s="18">
        <v>2031</v>
      </c>
      <c r="MK226" s="18">
        <v>2032</v>
      </c>
      <c r="ML226" s="18">
        <v>2033</v>
      </c>
      <c r="MM226" s="18">
        <v>2034</v>
      </c>
      <c r="MN226" s="18">
        <v>2035</v>
      </c>
      <c r="MO226" s="18">
        <v>2036</v>
      </c>
      <c r="MP226" s="18">
        <v>2037</v>
      </c>
      <c r="MQ226" s="18">
        <v>2038</v>
      </c>
      <c r="MR226" s="18">
        <v>2039</v>
      </c>
      <c r="MS226" s="18">
        <v>2040</v>
      </c>
    </row>
    <row r="227" spans="2:357" hidden="1">
      <c r="B227" s="3"/>
      <c r="C227" s="22" t="str">
        <f>C259</f>
        <v>AMV1træ</v>
      </c>
      <c r="D227" s="145">
        <f t="shared" ref="D227:S243" ca="1" si="726">D278/D$298</f>
        <v>0</v>
      </c>
      <c r="E227" s="145">
        <f t="shared" ca="1" si="726"/>
        <v>0</v>
      </c>
      <c r="F227" s="145">
        <f t="shared" ca="1" si="726"/>
        <v>0</v>
      </c>
      <c r="G227" s="145">
        <f t="shared" ca="1" si="726"/>
        <v>0</v>
      </c>
      <c r="H227" s="145">
        <f t="shared" ca="1" si="726"/>
        <v>0</v>
      </c>
      <c r="I227" s="145">
        <f t="shared" ca="1" si="726"/>
        <v>0</v>
      </c>
      <c r="J227" s="145">
        <f t="shared" ca="1" si="726"/>
        <v>1.2147755290687184E-2</v>
      </c>
      <c r="K227" s="145">
        <f t="shared" ca="1" si="726"/>
        <v>2.4479167777848476E-2</v>
      </c>
      <c r="L227" s="145">
        <f t="shared" ca="1" si="726"/>
        <v>3.6998434148309847E-2</v>
      </c>
      <c r="M227" s="145">
        <f t="shared" ca="1" si="726"/>
        <v>4.9709879932999176E-2</v>
      </c>
      <c r="N227" s="145">
        <f t="shared" ca="1" si="726"/>
        <v>6.2617964489807013E-2</v>
      </c>
      <c r="O227" s="145">
        <f t="shared" ca="1" si="726"/>
        <v>6.2414305769398812E-2</v>
      </c>
      <c r="P227" s="145">
        <f t="shared" ca="1" si="726"/>
        <v>6.2208154098191415E-2</v>
      </c>
      <c r="Q227" s="145">
        <f t="shared" ca="1" si="726"/>
        <v>6.1999463420643386E-2</v>
      </c>
      <c r="R227" s="145">
        <f t="shared" ca="1" si="726"/>
        <v>6.1788186539724899E-2</v>
      </c>
      <c r="S227" s="145">
        <f t="shared" ca="1" si="726"/>
        <v>6.1574275081332404E-2</v>
      </c>
      <c r="T227" s="145">
        <f t="shared" ref="E227:AC237" ca="1" si="727">T278/T$298</f>
        <v>0</v>
      </c>
      <c r="U227" s="145">
        <f t="shared" ca="1" si="727"/>
        <v>0</v>
      </c>
      <c r="V227" s="145">
        <f t="shared" ca="1" si="727"/>
        <v>0</v>
      </c>
      <c r="W227" s="145">
        <f t="shared" ca="1" si="727"/>
        <v>0</v>
      </c>
      <c r="X227" s="145">
        <f t="shared" ca="1" si="727"/>
        <v>0</v>
      </c>
      <c r="Y227" s="145">
        <f t="shared" ca="1" si="727"/>
        <v>0</v>
      </c>
      <c r="Z227" s="145">
        <f t="shared" ca="1" si="727"/>
        <v>0</v>
      </c>
      <c r="AA227" s="145">
        <f t="shared" ca="1" si="727"/>
        <v>0</v>
      </c>
      <c r="AB227" s="145">
        <f t="shared" ca="1" si="727"/>
        <v>0</v>
      </c>
      <c r="AC227" s="145">
        <f t="shared" ca="1" si="727"/>
        <v>0</v>
      </c>
      <c r="AD227" s="3"/>
      <c r="AE227" s="145">
        <f t="shared" ref="AE227:CP230" ca="1" si="728">AE278/AE$298</f>
        <v>0</v>
      </c>
      <c r="AF227" s="145">
        <f t="shared" ca="1" si="728"/>
        <v>0</v>
      </c>
      <c r="AG227" s="145">
        <f t="shared" ca="1" si="728"/>
        <v>0</v>
      </c>
      <c r="AH227" s="145">
        <f t="shared" ca="1" si="728"/>
        <v>0</v>
      </c>
      <c r="AI227" s="145">
        <f t="shared" ca="1" si="728"/>
        <v>0</v>
      </c>
      <c r="AJ227" s="145">
        <f t="shared" ca="1" si="728"/>
        <v>0</v>
      </c>
      <c r="AK227" s="145">
        <f t="shared" ca="1" si="728"/>
        <v>0</v>
      </c>
      <c r="AL227" s="145">
        <f t="shared" ca="1" si="728"/>
        <v>0</v>
      </c>
      <c r="AM227" s="145">
        <f t="shared" ca="1" si="728"/>
        <v>0</v>
      </c>
      <c r="AN227" s="145">
        <f t="shared" ca="1" si="728"/>
        <v>0</v>
      </c>
      <c r="AO227" s="145">
        <f t="shared" ca="1" si="728"/>
        <v>0</v>
      </c>
      <c r="AP227" s="145">
        <f t="shared" ca="1" si="728"/>
        <v>0</v>
      </c>
      <c r="AQ227" s="145">
        <f t="shared" ca="1" si="728"/>
        <v>0</v>
      </c>
      <c r="AR227" s="145">
        <f t="shared" ca="1" si="728"/>
        <v>0</v>
      </c>
      <c r="AS227" s="145">
        <f t="shared" ca="1" si="728"/>
        <v>0</v>
      </c>
      <c r="AT227" s="145">
        <f t="shared" ca="1" si="728"/>
        <v>0</v>
      </c>
      <c r="AU227" s="145">
        <f t="shared" ca="1" si="728"/>
        <v>0</v>
      </c>
      <c r="AV227" s="145">
        <f t="shared" ca="1" si="728"/>
        <v>0</v>
      </c>
      <c r="AW227" s="145">
        <f t="shared" ca="1" si="728"/>
        <v>0</v>
      </c>
      <c r="AX227" s="145">
        <f t="shared" ca="1" si="728"/>
        <v>0</v>
      </c>
      <c r="AY227" s="145">
        <f t="shared" ca="1" si="728"/>
        <v>0</v>
      </c>
      <c r="AZ227" s="145">
        <f t="shared" ca="1" si="728"/>
        <v>0</v>
      </c>
      <c r="BA227" s="145">
        <f t="shared" ca="1" si="728"/>
        <v>0</v>
      </c>
      <c r="BB227" s="145">
        <f t="shared" ca="1" si="728"/>
        <v>0</v>
      </c>
      <c r="BC227" s="145">
        <f t="shared" ca="1" si="728"/>
        <v>0</v>
      </c>
      <c r="BD227" s="145">
        <f t="shared" ca="1" si="728"/>
        <v>0</v>
      </c>
      <c r="BE227" s="145">
        <f t="shared" ca="1" si="728"/>
        <v>0</v>
      </c>
      <c r="BF227" s="145">
        <f t="shared" ca="1" si="728"/>
        <v>0</v>
      </c>
      <c r="BG227" s="145">
        <f t="shared" ca="1" si="728"/>
        <v>0</v>
      </c>
      <c r="BH227" s="145">
        <f t="shared" ca="1" si="728"/>
        <v>0</v>
      </c>
      <c r="BI227" s="145">
        <f t="shared" ca="1" si="728"/>
        <v>0</v>
      </c>
      <c r="BJ227" s="145">
        <f t="shared" ca="1" si="728"/>
        <v>0</v>
      </c>
      <c r="BK227" s="145">
        <f t="shared" ca="1" si="728"/>
        <v>0</v>
      </c>
      <c r="BL227" s="145">
        <f t="shared" ca="1" si="728"/>
        <v>0</v>
      </c>
      <c r="BM227" s="145">
        <f t="shared" ca="1" si="728"/>
        <v>0</v>
      </c>
      <c r="BN227" s="145">
        <f t="shared" ca="1" si="728"/>
        <v>0</v>
      </c>
      <c r="BO227" s="145">
        <f t="shared" ca="1" si="728"/>
        <v>0</v>
      </c>
      <c r="BP227" s="145">
        <f t="shared" ca="1" si="728"/>
        <v>0</v>
      </c>
      <c r="BQ227" s="145">
        <f t="shared" ca="1" si="728"/>
        <v>0</v>
      </c>
      <c r="BR227" s="145">
        <f t="shared" ca="1" si="728"/>
        <v>0</v>
      </c>
      <c r="BS227" s="145">
        <f t="shared" ca="1" si="728"/>
        <v>0</v>
      </c>
      <c r="BT227" s="145">
        <f t="shared" ca="1" si="728"/>
        <v>0</v>
      </c>
      <c r="BU227" s="145">
        <f t="shared" ca="1" si="728"/>
        <v>0</v>
      </c>
      <c r="BV227" s="145">
        <f t="shared" ca="1" si="728"/>
        <v>0</v>
      </c>
      <c r="BW227" s="145">
        <f t="shared" ca="1" si="728"/>
        <v>0</v>
      </c>
      <c r="BX227" s="145">
        <f t="shared" ca="1" si="728"/>
        <v>0</v>
      </c>
      <c r="BY227" s="145">
        <f t="shared" ca="1" si="728"/>
        <v>0</v>
      </c>
      <c r="BZ227" s="145">
        <f t="shared" ca="1" si="728"/>
        <v>0</v>
      </c>
      <c r="CA227" s="145">
        <f t="shared" ca="1" si="728"/>
        <v>0</v>
      </c>
      <c r="CB227" s="145">
        <f t="shared" ca="1" si="728"/>
        <v>0</v>
      </c>
      <c r="CC227" s="145">
        <f t="shared" ca="1" si="728"/>
        <v>0</v>
      </c>
      <c r="CD227" s="145">
        <f t="shared" ca="1" si="728"/>
        <v>0</v>
      </c>
      <c r="CE227" s="145">
        <f t="shared" ca="1" si="728"/>
        <v>0</v>
      </c>
      <c r="CF227" s="145">
        <f t="shared" ca="1" si="728"/>
        <v>0</v>
      </c>
      <c r="CG227" s="145">
        <f t="shared" ca="1" si="728"/>
        <v>0</v>
      </c>
      <c r="CH227" s="145">
        <f t="shared" ca="1" si="728"/>
        <v>0</v>
      </c>
      <c r="CI227" s="145">
        <f t="shared" ca="1" si="728"/>
        <v>0</v>
      </c>
      <c r="CJ227" s="145">
        <f t="shared" ca="1" si="728"/>
        <v>0</v>
      </c>
      <c r="CK227" s="145">
        <f t="shared" ca="1" si="728"/>
        <v>0</v>
      </c>
      <c r="CL227" s="145">
        <f t="shared" ca="1" si="728"/>
        <v>0</v>
      </c>
      <c r="CM227" s="145">
        <f t="shared" ca="1" si="728"/>
        <v>2.2475847318954308E-2</v>
      </c>
      <c r="CN227" s="145">
        <f t="shared" ca="1" si="728"/>
        <v>1.7768229476969474E-2</v>
      </c>
      <c r="CO227" s="145">
        <f t="shared" ca="1" si="728"/>
        <v>1.3876308105619703E-2</v>
      </c>
      <c r="CP227" s="145">
        <f t="shared" ca="1" si="728"/>
        <v>1.0004780232444884E-2</v>
      </c>
      <c r="CQ227" s="145">
        <f t="shared" ref="CQ227:FB236" ca="1" si="729">CQ278/CQ$298</f>
        <v>0</v>
      </c>
      <c r="CR227" s="145">
        <f t="shared" ca="1" si="729"/>
        <v>0</v>
      </c>
      <c r="CS227" s="145">
        <f t="shared" ca="1" si="729"/>
        <v>0</v>
      </c>
      <c r="CT227" s="145">
        <f t="shared" ca="1" si="729"/>
        <v>0</v>
      </c>
      <c r="CU227" s="145">
        <f t="shared" ca="1" si="729"/>
        <v>0</v>
      </c>
      <c r="CV227" s="145">
        <f t="shared" ca="1" si="729"/>
        <v>2.9173546572059152E-3</v>
      </c>
      <c r="CW227" s="145">
        <f t="shared" ca="1" si="729"/>
        <v>1.4403365687070669E-2</v>
      </c>
      <c r="CX227" s="145">
        <f t="shared" ca="1" si="729"/>
        <v>1.5608634403995899E-2</v>
      </c>
      <c r="CY227" s="145">
        <f t="shared" ca="1" si="729"/>
        <v>4.5297467288590444E-2</v>
      </c>
      <c r="CZ227" s="145">
        <f t="shared" ca="1" si="729"/>
        <v>3.5805524371092287E-2</v>
      </c>
      <c r="DA227" s="145">
        <f t="shared" ca="1" si="729"/>
        <v>2.7969573866811287E-2</v>
      </c>
      <c r="DB227" s="145">
        <f t="shared" ca="1" si="729"/>
        <v>2.0150582710818384E-2</v>
      </c>
      <c r="DC227" s="145">
        <f t="shared" ca="1" si="729"/>
        <v>0</v>
      </c>
      <c r="DD227" s="145">
        <f t="shared" ca="1" si="729"/>
        <v>0</v>
      </c>
      <c r="DE227" s="145">
        <f t="shared" ca="1" si="729"/>
        <v>0</v>
      </c>
      <c r="DF227" s="145">
        <f t="shared" ca="1" si="729"/>
        <v>0</v>
      </c>
      <c r="DG227" s="145">
        <f t="shared" ca="1" si="729"/>
        <v>0</v>
      </c>
      <c r="DH227" s="145">
        <f t="shared" ca="1" si="729"/>
        <v>5.8764975831794696E-3</v>
      </c>
      <c r="DI227" s="145">
        <f t="shared" ca="1" si="729"/>
        <v>2.902497516245086E-2</v>
      </c>
      <c r="DJ227" s="145">
        <f t="shared" ca="1" si="729"/>
        <v>3.1462012451942162E-2</v>
      </c>
      <c r="DK227" s="145">
        <f t="shared" ca="1" si="729"/>
        <v>6.8472900907993253E-2</v>
      </c>
      <c r="DL227" s="145">
        <f t="shared" ca="1" si="729"/>
        <v>5.411804302224963E-2</v>
      </c>
      <c r="DM227" s="145">
        <f t="shared" ca="1" si="729"/>
        <v>4.2284925610999648E-2</v>
      </c>
      <c r="DN227" s="145">
        <f t="shared" ca="1" si="729"/>
        <v>3.0440410264059532E-2</v>
      </c>
      <c r="DO227" s="145">
        <f t="shared" ca="1" si="729"/>
        <v>0</v>
      </c>
      <c r="DP227" s="145">
        <f t="shared" ca="1" si="729"/>
        <v>0</v>
      </c>
      <c r="DQ227" s="145">
        <f t="shared" ca="1" si="729"/>
        <v>0</v>
      </c>
      <c r="DR227" s="145">
        <f t="shared" ca="1" si="729"/>
        <v>0</v>
      </c>
      <c r="DS227" s="145">
        <f t="shared" ca="1" si="729"/>
        <v>0</v>
      </c>
      <c r="DT227" s="145">
        <f t="shared" ca="1" si="729"/>
        <v>8.8783331193018952E-3</v>
      </c>
      <c r="DU227" s="145">
        <f t="shared" ca="1" si="729"/>
        <v>4.3869826628755458E-2</v>
      </c>
      <c r="DV227" s="145">
        <f t="shared" ca="1" si="729"/>
        <v>4.7565936007032371E-2</v>
      </c>
      <c r="DW227" s="145">
        <f t="shared" ca="1" si="729"/>
        <v>9.2010440450372002E-2</v>
      </c>
      <c r="DX227" s="145">
        <f t="shared" ca="1" si="729"/>
        <v>7.2712133150373504E-2</v>
      </c>
      <c r="DY227" s="145">
        <f t="shared" ca="1" si="729"/>
        <v>5.6827654576708471E-2</v>
      </c>
      <c r="DZ227" s="145">
        <f t="shared" ca="1" si="729"/>
        <v>4.0877351584057718E-2</v>
      </c>
      <c r="EA227" s="145">
        <f t="shared" ca="1" si="729"/>
        <v>0</v>
      </c>
      <c r="EB227" s="145">
        <f t="shared" ca="1" si="729"/>
        <v>0</v>
      </c>
      <c r="EC227" s="145">
        <f t="shared" ca="1" si="729"/>
        <v>0</v>
      </c>
      <c r="ED227" s="145">
        <f t="shared" ca="1" si="729"/>
        <v>0</v>
      </c>
      <c r="EE227" s="145">
        <f t="shared" ca="1" si="729"/>
        <v>0</v>
      </c>
      <c r="EF227" s="145">
        <f t="shared" ca="1" si="729"/>
        <v>1.1923791891070731E-2</v>
      </c>
      <c r="EG227" s="145">
        <f t="shared" ca="1" si="729"/>
        <v>5.8943072087302137E-2</v>
      </c>
      <c r="EH227" s="145">
        <f t="shared" ca="1" si="729"/>
        <v>6.3926391777453143E-2</v>
      </c>
      <c r="EI227" s="145">
        <f t="shared" ca="1" si="729"/>
        <v>0.11591863935546085</v>
      </c>
      <c r="EJ227" s="145">
        <f t="shared" ca="1" si="729"/>
        <v>9.1594339191568758E-2</v>
      </c>
      <c r="EK227" s="145">
        <f t="shared" ca="1" si="729"/>
        <v>7.1603221434323377E-2</v>
      </c>
      <c r="EL227" s="145">
        <f t="shared" ca="1" si="729"/>
        <v>5.1464584316707723E-2</v>
      </c>
      <c r="EM227" s="145">
        <f t="shared" ca="1" si="729"/>
        <v>0</v>
      </c>
      <c r="EN227" s="145">
        <f t="shared" ca="1" si="729"/>
        <v>0</v>
      </c>
      <c r="EO227" s="145">
        <f t="shared" ca="1" si="729"/>
        <v>0</v>
      </c>
      <c r="EP227" s="145">
        <f t="shared" ca="1" si="729"/>
        <v>0</v>
      </c>
      <c r="EQ227" s="145">
        <f t="shared" ca="1" si="729"/>
        <v>0</v>
      </c>
      <c r="ER227" s="145">
        <f t="shared" ca="1" si="729"/>
        <v>1.5013831770003334E-2</v>
      </c>
      <c r="ES227" s="145">
        <f t="shared" ca="1" si="729"/>
        <v>7.4250023299608114E-2</v>
      </c>
      <c r="ET227" s="145">
        <f t="shared" ca="1" si="729"/>
        <v>8.0549558736844676E-2</v>
      </c>
      <c r="EU227" s="145">
        <f t="shared" ca="1" si="729"/>
        <v>0.11597873201179083</v>
      </c>
      <c r="EV227" s="145">
        <f t="shared" ca="1" si="729"/>
        <v>9.2991674024090309E-2</v>
      </c>
      <c r="EW227" s="145">
        <f t="shared" ca="1" si="729"/>
        <v>7.6565407181399051E-2</v>
      </c>
      <c r="EX227" s="145">
        <f t="shared" ca="1" si="729"/>
        <v>5.0599346100762874E-2</v>
      </c>
      <c r="EY227" s="145">
        <f t="shared" ca="1" si="729"/>
        <v>9.4615350368876938E-5</v>
      </c>
      <c r="EZ227" s="145">
        <f t="shared" ca="1" si="729"/>
        <v>0</v>
      </c>
      <c r="FA227" s="145">
        <f t="shared" ca="1" si="729"/>
        <v>0</v>
      </c>
      <c r="FB227" s="145">
        <f t="shared" ca="1" si="729"/>
        <v>0</v>
      </c>
      <c r="FC227" s="145">
        <f t="shared" ref="FC227:HN230" ca="1" si="730">FC278/FC$298</f>
        <v>0</v>
      </c>
      <c r="FD227" s="145">
        <f t="shared" ca="1" si="730"/>
        <v>1.4676250595953119E-2</v>
      </c>
      <c r="FE227" s="145">
        <f t="shared" ca="1" si="730"/>
        <v>6.6453434237301962E-2</v>
      </c>
      <c r="FF227" s="145">
        <f t="shared" ca="1" si="730"/>
        <v>7.9552045564777074E-2</v>
      </c>
      <c r="FG227" s="145">
        <f t="shared" ca="1" si="730"/>
        <v>0.11603955263889075</v>
      </c>
      <c r="FH227" s="145">
        <f t="shared" ca="1" si="730"/>
        <v>9.440695019375149E-2</v>
      </c>
      <c r="FI227" s="145">
        <f t="shared" ca="1" si="730"/>
        <v>8.1584115478714053E-2</v>
      </c>
      <c r="FJ227" s="145">
        <f t="shared" ca="1" si="730"/>
        <v>4.9722438911234346E-2</v>
      </c>
      <c r="FK227" s="145">
        <f t="shared" ca="1" si="730"/>
        <v>1.9064946086451841E-4</v>
      </c>
      <c r="FL227" s="145">
        <f t="shared" ca="1" si="730"/>
        <v>0</v>
      </c>
      <c r="FM227" s="145">
        <f t="shared" ca="1" si="730"/>
        <v>0</v>
      </c>
      <c r="FN227" s="145">
        <f t="shared" ca="1" si="730"/>
        <v>0</v>
      </c>
      <c r="FO227" s="145">
        <f t="shared" ca="1" si="730"/>
        <v>0</v>
      </c>
      <c r="FP227" s="145">
        <f t="shared" ca="1" si="730"/>
        <v>1.4334632225738027E-2</v>
      </c>
      <c r="FQ227" s="145">
        <f t="shared" ca="1" si="730"/>
        <v>5.8576987399627356E-2</v>
      </c>
      <c r="FR227" s="145">
        <f t="shared" ca="1" si="730"/>
        <v>7.8540374670263161E-2</v>
      </c>
      <c r="FS227" s="145">
        <f t="shared" ca="1" si="730"/>
        <v>0.11610111454548071</v>
      </c>
      <c r="FT227" s="145">
        <f t="shared" ca="1" si="730"/>
        <v>9.5840515474846788E-2</v>
      </c>
      <c r="FU227" s="145">
        <f t="shared" ca="1" si="730"/>
        <v>8.6660317601377185E-2</v>
      </c>
      <c r="FV227" s="145">
        <f t="shared" ca="1" si="730"/>
        <v>4.8833625086345915E-2</v>
      </c>
      <c r="FW227" s="145">
        <f t="shared" ca="1" si="730"/>
        <v>2.881344840799505E-4</v>
      </c>
      <c r="FX227" s="145">
        <f t="shared" ca="1" si="730"/>
        <v>0</v>
      </c>
      <c r="FY227" s="145">
        <f t="shared" ca="1" si="730"/>
        <v>0</v>
      </c>
      <c r="FZ227" s="145">
        <f t="shared" ca="1" si="730"/>
        <v>0</v>
      </c>
      <c r="GA227" s="145">
        <f t="shared" ca="1" si="730"/>
        <v>0</v>
      </c>
      <c r="GB227" s="145">
        <f t="shared" ca="1" si="730"/>
        <v>1.3988903801324819E-2</v>
      </c>
      <c r="GC227" s="145">
        <f t="shared" ca="1" si="730"/>
        <v>5.0619449537194112E-2</v>
      </c>
      <c r="GD227" s="145">
        <f t="shared" ca="1" si="730"/>
        <v>7.7514242487832744E-2</v>
      </c>
      <c r="GE227" s="145">
        <f t="shared" ca="1" si="730"/>
        <v>0.11616343136668225</v>
      </c>
      <c r="GF227" s="145">
        <f t="shared" ca="1" si="730"/>
        <v>9.7292726688452208E-2</v>
      </c>
      <c r="GG227" s="145">
        <f t="shared" ca="1" si="730"/>
        <v>9.1795007206362397E-2</v>
      </c>
      <c r="GH227" s="145">
        <f t="shared" ca="1" si="730"/>
        <v>4.7932660466268651E-2</v>
      </c>
      <c r="GI227" s="145">
        <f t="shared" ca="1" si="730"/>
        <v>3.8710355154566523E-4</v>
      </c>
      <c r="GJ227" s="145">
        <f t="shared" ca="1" si="730"/>
        <v>0</v>
      </c>
      <c r="GK227" s="145">
        <f t="shared" ca="1" si="730"/>
        <v>0</v>
      </c>
      <c r="GL227" s="145">
        <f t="shared" ca="1" si="730"/>
        <v>0</v>
      </c>
      <c r="GM227" s="145">
        <f t="shared" ca="1" si="730"/>
        <v>0</v>
      </c>
      <c r="GN227" s="145">
        <f t="shared" ca="1" si="730"/>
        <v>1.3638990700941805E-2</v>
      </c>
      <c r="GO227" s="145">
        <f t="shared" ca="1" si="730"/>
        <v>4.2579561875671738E-2</v>
      </c>
      <c r="GP227" s="145">
        <f t="shared" ca="1" si="730"/>
        <v>7.6473336710932899E-2</v>
      </c>
      <c r="GQ227" s="145">
        <f t="shared" ca="1" si="730"/>
        <v>0.11622651707408639</v>
      </c>
      <c r="GR227" s="145">
        <f t="shared" ca="1" si="730"/>
        <v>9.8763949998522685E-2</v>
      </c>
      <c r="GS227" s="145">
        <f t="shared" ca="1" si="730"/>
        <v>9.6989200980948459E-2</v>
      </c>
      <c r="GT227" s="145">
        <f t="shared" ca="1" si="730"/>
        <v>4.7019294169508383E-2</v>
      </c>
      <c r="GU227" s="145">
        <f t="shared" ca="1" si="730"/>
        <v>4.8759081127204069E-4</v>
      </c>
      <c r="GV227" s="145">
        <f t="shared" ca="1" si="730"/>
        <v>0</v>
      </c>
      <c r="GW227" s="145">
        <f t="shared" ca="1" si="730"/>
        <v>0</v>
      </c>
      <c r="GX227" s="145">
        <f t="shared" ca="1" si="730"/>
        <v>0</v>
      </c>
      <c r="GY227" s="145">
        <f t="shared" ca="1" si="730"/>
        <v>0</v>
      </c>
      <c r="GZ227" s="145">
        <f t="shared" ca="1" si="730"/>
        <v>1.3284816485383396E-2</v>
      </c>
      <c r="HA227" s="145">
        <f t="shared" ca="1" si="730"/>
        <v>3.4456039451982785E-2</v>
      </c>
      <c r="HB227" s="145">
        <f t="shared" ca="1" si="730"/>
        <v>7.5417335975025313E-2</v>
      </c>
      <c r="HC227" s="145">
        <f t="shared" ca="1" si="730"/>
        <v>0</v>
      </c>
      <c r="HD227" s="145">
        <f t="shared" ca="1" si="730"/>
        <v>0</v>
      </c>
      <c r="HE227" s="145">
        <f t="shared" ca="1" si="730"/>
        <v>0</v>
      </c>
      <c r="HF227" s="145">
        <f t="shared" ca="1" si="730"/>
        <v>0</v>
      </c>
      <c r="HG227" s="145">
        <f t="shared" ca="1" si="730"/>
        <v>0</v>
      </c>
      <c r="HH227" s="145">
        <f t="shared" ca="1" si="730"/>
        <v>0</v>
      </c>
      <c r="HI227" s="145">
        <f t="shared" ca="1" si="730"/>
        <v>0</v>
      </c>
      <c r="HJ227" s="145">
        <f t="shared" ca="1" si="730"/>
        <v>0</v>
      </c>
      <c r="HK227" s="145">
        <f t="shared" ca="1" si="730"/>
        <v>0</v>
      </c>
      <c r="HL227" s="145">
        <f t="shared" ca="1" si="730"/>
        <v>0</v>
      </c>
      <c r="HM227" s="145">
        <f t="shared" ca="1" si="730"/>
        <v>0</v>
      </c>
      <c r="HN227" s="145">
        <f t="shared" ca="1" si="730"/>
        <v>0</v>
      </c>
      <c r="HO227" s="145">
        <f t="shared" ref="HO227:JZ236" ca="1" si="731">HO278/HO$298</f>
        <v>0</v>
      </c>
      <c r="HP227" s="145">
        <f t="shared" ca="1" si="731"/>
        <v>0</v>
      </c>
      <c r="HQ227" s="145">
        <f t="shared" ca="1" si="731"/>
        <v>0</v>
      </c>
      <c r="HR227" s="145">
        <f t="shared" ca="1" si="731"/>
        <v>0</v>
      </c>
      <c r="HS227" s="145">
        <f t="shared" ca="1" si="731"/>
        <v>0</v>
      </c>
      <c r="HT227" s="145">
        <f t="shared" ca="1" si="731"/>
        <v>0</v>
      </c>
      <c r="HU227" s="145">
        <f t="shared" ca="1" si="731"/>
        <v>0</v>
      </c>
      <c r="HV227" s="145">
        <f t="shared" ca="1" si="731"/>
        <v>0</v>
      </c>
      <c r="HW227" s="145">
        <f t="shared" ca="1" si="731"/>
        <v>0</v>
      </c>
      <c r="HX227" s="145">
        <f t="shared" ca="1" si="731"/>
        <v>0</v>
      </c>
      <c r="HY227" s="145">
        <f t="shared" ca="1" si="731"/>
        <v>0</v>
      </c>
      <c r="HZ227" s="145">
        <f t="shared" ca="1" si="731"/>
        <v>0</v>
      </c>
      <c r="IA227" s="145">
        <f t="shared" ca="1" si="731"/>
        <v>0</v>
      </c>
      <c r="IB227" s="145">
        <f t="shared" ca="1" si="731"/>
        <v>0</v>
      </c>
      <c r="IC227" s="145">
        <f t="shared" ca="1" si="731"/>
        <v>0</v>
      </c>
      <c r="ID227" s="145">
        <f t="shared" ca="1" si="731"/>
        <v>0</v>
      </c>
      <c r="IE227" s="145">
        <f t="shared" ca="1" si="731"/>
        <v>0</v>
      </c>
      <c r="IF227" s="145">
        <f t="shared" ca="1" si="731"/>
        <v>0</v>
      </c>
      <c r="IG227" s="145">
        <f t="shared" ca="1" si="731"/>
        <v>0</v>
      </c>
      <c r="IH227" s="145">
        <f t="shared" ca="1" si="731"/>
        <v>0</v>
      </c>
      <c r="II227" s="145">
        <f t="shared" ca="1" si="731"/>
        <v>0</v>
      </c>
      <c r="IJ227" s="145">
        <f t="shared" ca="1" si="731"/>
        <v>0</v>
      </c>
      <c r="IK227" s="145">
        <f t="shared" ca="1" si="731"/>
        <v>0</v>
      </c>
      <c r="IL227" s="145">
        <f t="shared" ca="1" si="731"/>
        <v>0</v>
      </c>
      <c r="IM227" s="145">
        <f t="shared" ca="1" si="731"/>
        <v>0</v>
      </c>
      <c r="IN227" s="145">
        <f t="shared" ca="1" si="731"/>
        <v>0</v>
      </c>
      <c r="IO227" s="145">
        <f t="shared" ca="1" si="731"/>
        <v>0</v>
      </c>
      <c r="IP227" s="145">
        <f t="shared" ca="1" si="731"/>
        <v>0</v>
      </c>
      <c r="IQ227" s="145">
        <f t="shared" ca="1" si="731"/>
        <v>0</v>
      </c>
      <c r="IR227" s="145">
        <f t="shared" ca="1" si="731"/>
        <v>0</v>
      </c>
      <c r="IS227" s="145">
        <f t="shared" ca="1" si="731"/>
        <v>0</v>
      </c>
      <c r="IT227" s="145">
        <f t="shared" ca="1" si="731"/>
        <v>0</v>
      </c>
      <c r="IU227" s="145">
        <f t="shared" ca="1" si="731"/>
        <v>0</v>
      </c>
      <c r="IV227" s="145">
        <f t="shared" ca="1" si="731"/>
        <v>0</v>
      </c>
      <c r="IW227" s="145">
        <f t="shared" ca="1" si="731"/>
        <v>0</v>
      </c>
      <c r="IX227" s="145">
        <f t="shared" ca="1" si="731"/>
        <v>0</v>
      </c>
      <c r="IY227" s="145">
        <f t="shared" ca="1" si="731"/>
        <v>0</v>
      </c>
      <c r="IZ227" s="145">
        <f t="shared" ca="1" si="731"/>
        <v>0</v>
      </c>
      <c r="JA227" s="145">
        <f t="shared" ca="1" si="731"/>
        <v>0</v>
      </c>
      <c r="JB227" s="145">
        <f t="shared" ca="1" si="731"/>
        <v>0</v>
      </c>
      <c r="JC227" s="145">
        <f t="shared" ca="1" si="731"/>
        <v>0</v>
      </c>
      <c r="JD227" s="145">
        <f t="shared" ca="1" si="731"/>
        <v>0</v>
      </c>
      <c r="JE227" s="145">
        <f t="shared" ca="1" si="731"/>
        <v>0</v>
      </c>
      <c r="JF227" s="145">
        <f t="shared" ca="1" si="731"/>
        <v>0</v>
      </c>
      <c r="JG227" s="145">
        <f t="shared" ca="1" si="731"/>
        <v>0</v>
      </c>
      <c r="JH227" s="145">
        <f t="shared" ca="1" si="731"/>
        <v>0</v>
      </c>
      <c r="JI227" s="145">
        <f t="shared" ca="1" si="731"/>
        <v>0</v>
      </c>
      <c r="JJ227" s="145">
        <f t="shared" ca="1" si="731"/>
        <v>0</v>
      </c>
      <c r="JK227" s="145">
        <f t="shared" ca="1" si="731"/>
        <v>0</v>
      </c>
      <c r="JL227" s="145">
        <f t="shared" ca="1" si="731"/>
        <v>0</v>
      </c>
      <c r="JM227" s="145">
        <f t="shared" ca="1" si="731"/>
        <v>0</v>
      </c>
      <c r="JN227" s="145">
        <f t="shared" ca="1" si="731"/>
        <v>0</v>
      </c>
      <c r="JO227" s="145">
        <f t="shared" ca="1" si="731"/>
        <v>0</v>
      </c>
      <c r="JP227" s="145">
        <f t="shared" ca="1" si="731"/>
        <v>0</v>
      </c>
      <c r="JQ227" s="145">
        <f t="shared" ca="1" si="731"/>
        <v>0</v>
      </c>
      <c r="JR227" s="145">
        <f t="shared" ca="1" si="731"/>
        <v>0</v>
      </c>
      <c r="JS227" s="145">
        <f t="shared" ca="1" si="731"/>
        <v>0</v>
      </c>
      <c r="JT227" s="145">
        <f t="shared" ca="1" si="731"/>
        <v>0</v>
      </c>
      <c r="JU227" s="145">
        <f t="shared" ca="1" si="731"/>
        <v>0</v>
      </c>
      <c r="JV227" s="145">
        <f t="shared" ca="1" si="731"/>
        <v>0</v>
      </c>
      <c r="JW227" s="145">
        <f t="shared" ca="1" si="731"/>
        <v>0</v>
      </c>
      <c r="JX227" s="145">
        <f t="shared" ca="1" si="731"/>
        <v>0</v>
      </c>
      <c r="JY227" s="145">
        <f t="shared" ca="1" si="731"/>
        <v>0</v>
      </c>
      <c r="JZ227" s="145">
        <f t="shared" ca="1" si="731"/>
        <v>0</v>
      </c>
      <c r="KA227" s="145">
        <f t="shared" ref="KA227:LR232" ca="1" si="732">KA278/KA$298</f>
        <v>0</v>
      </c>
      <c r="KB227" s="145">
        <f t="shared" ca="1" si="732"/>
        <v>0</v>
      </c>
      <c r="KC227" s="145">
        <f t="shared" ca="1" si="732"/>
        <v>0</v>
      </c>
      <c r="KD227" s="145">
        <f t="shared" ca="1" si="732"/>
        <v>0</v>
      </c>
      <c r="KE227" s="145">
        <f t="shared" ca="1" si="732"/>
        <v>0</v>
      </c>
      <c r="KF227" s="145">
        <f t="shared" ca="1" si="732"/>
        <v>0</v>
      </c>
      <c r="KG227" s="145">
        <f t="shared" ca="1" si="732"/>
        <v>0</v>
      </c>
      <c r="KH227" s="145">
        <f t="shared" ca="1" si="732"/>
        <v>0</v>
      </c>
      <c r="KI227" s="145">
        <f t="shared" ca="1" si="732"/>
        <v>0</v>
      </c>
      <c r="KJ227" s="145">
        <f t="shared" ca="1" si="732"/>
        <v>0</v>
      </c>
      <c r="KK227" s="145">
        <f t="shared" ca="1" si="732"/>
        <v>0</v>
      </c>
      <c r="KL227" s="145">
        <f t="shared" ca="1" si="732"/>
        <v>0</v>
      </c>
      <c r="KM227" s="145">
        <f t="shared" ca="1" si="732"/>
        <v>0</v>
      </c>
      <c r="KN227" s="145">
        <f t="shared" ca="1" si="732"/>
        <v>0</v>
      </c>
      <c r="KO227" s="145">
        <f t="shared" ca="1" si="732"/>
        <v>0</v>
      </c>
      <c r="KP227" s="145">
        <f t="shared" ca="1" si="732"/>
        <v>0</v>
      </c>
      <c r="KQ227" s="145">
        <f t="shared" ca="1" si="732"/>
        <v>0</v>
      </c>
      <c r="KR227" s="145">
        <f t="shared" ca="1" si="732"/>
        <v>0</v>
      </c>
      <c r="KS227" s="145">
        <f t="shared" ca="1" si="732"/>
        <v>0</v>
      </c>
      <c r="KT227" s="145">
        <f t="shared" ca="1" si="732"/>
        <v>0</v>
      </c>
      <c r="KU227" s="145">
        <f t="shared" ca="1" si="732"/>
        <v>0</v>
      </c>
      <c r="KV227" s="145">
        <f t="shared" ca="1" si="732"/>
        <v>0</v>
      </c>
      <c r="KW227" s="145">
        <f t="shared" ca="1" si="732"/>
        <v>0</v>
      </c>
      <c r="KX227" s="145">
        <f t="shared" ca="1" si="732"/>
        <v>0</v>
      </c>
      <c r="KY227" s="145">
        <f t="shared" ca="1" si="732"/>
        <v>0</v>
      </c>
      <c r="KZ227" s="145">
        <f t="shared" ca="1" si="732"/>
        <v>0</v>
      </c>
      <c r="LA227" s="145">
        <f t="shared" ca="1" si="732"/>
        <v>0</v>
      </c>
      <c r="LB227" s="145">
        <f t="shared" ca="1" si="732"/>
        <v>0</v>
      </c>
      <c r="LC227" s="145">
        <f t="shared" ca="1" si="732"/>
        <v>0</v>
      </c>
      <c r="LD227" s="145">
        <f t="shared" ca="1" si="732"/>
        <v>0</v>
      </c>
      <c r="LE227" s="145">
        <f t="shared" ca="1" si="732"/>
        <v>0</v>
      </c>
      <c r="LF227" s="145">
        <f t="shared" ca="1" si="732"/>
        <v>0</v>
      </c>
      <c r="LG227" s="145">
        <f t="shared" ca="1" si="732"/>
        <v>0</v>
      </c>
      <c r="LH227" s="145">
        <f t="shared" ca="1" si="732"/>
        <v>0</v>
      </c>
      <c r="LI227" s="145">
        <f t="shared" ca="1" si="732"/>
        <v>0</v>
      </c>
      <c r="LJ227" s="145">
        <f t="shared" ca="1" si="732"/>
        <v>0</v>
      </c>
      <c r="LK227" s="145">
        <f t="shared" ca="1" si="732"/>
        <v>0</v>
      </c>
      <c r="LL227" s="145">
        <f t="shared" ca="1" si="732"/>
        <v>0</v>
      </c>
      <c r="LM227" s="145">
        <f t="shared" ca="1" si="732"/>
        <v>0</v>
      </c>
      <c r="LN227" s="145">
        <f t="shared" ca="1" si="732"/>
        <v>0</v>
      </c>
      <c r="LO227" s="145">
        <f t="shared" ca="1" si="732"/>
        <v>0</v>
      </c>
      <c r="LP227" s="145">
        <f t="shared" ca="1" si="732"/>
        <v>0</v>
      </c>
      <c r="LQ227" s="145">
        <f t="shared" ca="1" si="732"/>
        <v>0</v>
      </c>
      <c r="LR227" s="145">
        <f t="shared" ca="1" si="732"/>
        <v>0</v>
      </c>
      <c r="LT227" s="660">
        <f ca="1">SUM(LU227:MS227)</f>
        <v>-0.16802528362586019</v>
      </c>
      <c r="LU227" s="293">
        <f t="shared" ref="LU227:LU244" ca="1" si="733">SUMIF($AE$5:$LR$5,LU$277,$AE227:$LR227)/12-E227</f>
        <v>0</v>
      </c>
      <c r="LV227" s="293">
        <f t="shared" ref="LV227:LV244" ca="1" si="734">SUMIF($AE$5:$LR$5,LV$277,$AE227:$LR227)/12-F227</f>
        <v>0</v>
      </c>
      <c r="LW227" s="293">
        <f t="shared" ref="LW227:LW244" ca="1" si="735">SUMIF($AE$5:$LR$5,LW$277,$AE227:$LR227)/12-G227</f>
        <v>0</v>
      </c>
      <c r="LX227" s="293">
        <f t="shared" ref="LX227:LX244" ca="1" si="736">SUMIF($AE$5:$LR$5,LX$277,$AE227:$LR227)/12-H227</f>
        <v>0</v>
      </c>
      <c r="LY227" s="293">
        <f t="shared" ref="LY227:LY244" ca="1" si="737">SUMIF($AE$5:$LR$5,LY$277,$AE227:$LR227)/12-I227</f>
        <v>0</v>
      </c>
      <c r="LZ227" s="293">
        <f t="shared" ref="LZ227:LZ244" ca="1" si="738">SUMIF($AE$5:$LR$5,LZ$277,$AE227:$LR227)/12-J227</f>
        <v>-4.0598786338321129E-3</v>
      </c>
      <c r="MA227" s="293">
        <f t="shared" ref="MA227:MA244" ca="1" si="739">SUMIF($AE$5:$LR$5,MA$277,$AE227:$LR227)/12-K227</f>
        <v>-8.1802816582747344E-3</v>
      </c>
      <c r="MB227" s="293">
        <f t="shared" ref="MB227:MB244" ca="1" si="740">SUMIF($AE$5:$LR$5,MB$277,$AE227:$LR227)/12-L227</f>
        <v>-1.2362569518277199E-2</v>
      </c>
      <c r="MC227" s="293">
        <f t="shared" ref="MC227:MC244" ca="1" si="741">SUMIF($AE$5:$LR$5,MC$277,$AE227:$LR227)/12-M227</f>
        <v>-1.6608143639887704E-2</v>
      </c>
      <c r="MD227" s="293">
        <f t="shared" ref="MD227:MD244" ca="1" si="742">SUMIF($AE$5:$LR$5,MD$277,$AE227:$LR227)/12-N227</f>
        <v>-2.091844798109728E-2</v>
      </c>
      <c r="ME227" s="293">
        <f t="shared" ref="ME227:ME244" ca="1" si="743">SUMIF($AE$5:$LR$5,ME$277,$AE227:$LR227)/12-O227</f>
        <v>-2.1005013680528477E-2</v>
      </c>
      <c r="MF227" s="293">
        <f t="shared" ref="MF227:MF244" ca="1" si="744">SUMIF($AE$5:$LR$5,MF$277,$AE227:$LR227)/12-P227</f>
        <v>-2.1091845683267774E-2</v>
      </c>
      <c r="MG227" s="293">
        <f t="shared" ref="MG227:MG244" ca="1" si="745">SUMIF($AE$5:$LR$5,MG$277,$AE227:$LR227)/12-Q227</f>
        <v>-2.1178938169103205E-2</v>
      </c>
      <c r="MH227" s="293">
        <f t="shared" ref="MH227:MH244" ca="1" si="746">SUMIF($AE$5:$LR$5,MH$277,$AE227:$LR227)/12-R227</f>
        <v>-2.1266284992486763E-2</v>
      </c>
      <c r="MI227" s="293">
        <f t="shared" ref="MI227:MI244" ca="1" si="747">SUMIF($AE$5:$LR$5,MI$277,$AE227:$LR227)/12-S227</f>
        <v>-2.1353879669104951E-2</v>
      </c>
      <c r="MJ227" s="293">
        <f t="shared" ref="MJ227:MJ244" ca="1" si="748">SUMIF($AE$5:$LR$5,MJ$277,$AE227:$LR227)/12-T227</f>
        <v>0</v>
      </c>
      <c r="MK227" s="293">
        <f t="shared" ref="MK227:MK244" ca="1" si="749">SUMIF($AE$5:$LR$5,MK$277,$AE227:$LR227)/12-U227</f>
        <v>0</v>
      </c>
      <c r="ML227" s="293">
        <f t="shared" ref="ML227:ML244" ca="1" si="750">SUMIF($AE$5:$LR$5,ML$277,$AE227:$LR227)/12-V227</f>
        <v>0</v>
      </c>
      <c r="MM227" s="293">
        <f t="shared" ref="MM227:MM244" ca="1" si="751">SUMIF($AE$5:$LR$5,MM$277,$AE227:$LR227)/12-W227</f>
        <v>0</v>
      </c>
      <c r="MN227" s="293">
        <f t="shared" ref="MN227:MN244" ca="1" si="752">SUMIF($AE$5:$LR$5,MN$277,$AE227:$LR227)/12-X227</f>
        <v>0</v>
      </c>
      <c r="MO227" s="293">
        <f t="shared" ref="MO227:MO244" ca="1" si="753">SUMIF($AE$5:$LR$5,MO$277,$AE227:$LR227)/12-Y227</f>
        <v>0</v>
      </c>
      <c r="MP227" s="293">
        <f t="shared" ref="MP227:MP244" ca="1" si="754">SUMIF($AE$5:$LR$5,MP$277,$AE227:$LR227)/12-Z227</f>
        <v>0</v>
      </c>
      <c r="MQ227" s="293">
        <f t="shared" ref="MQ227:MQ244" ca="1" si="755">SUMIF($AE$5:$LR$5,MQ$277,$AE227:$LR227)/12-AA227</f>
        <v>0</v>
      </c>
      <c r="MR227" s="293">
        <f t="shared" ref="MR227:MR244" ca="1" si="756">SUMIF($AE$5:$LR$5,MR$277,$AE227:$LR227)/12-AB227</f>
        <v>0</v>
      </c>
      <c r="MS227" s="293">
        <f t="shared" ref="MS227:MS244" ca="1" si="757">SUMIF($AE$5:$LR$5,MS$277,$AE227:$LR227)/12-AC227</f>
        <v>0</v>
      </c>
    </row>
    <row r="228" spans="2:357" hidden="1">
      <c r="B228" s="3"/>
      <c r="C228" s="22" t="str">
        <f>C260</f>
        <v>AMV1træBP</v>
      </c>
      <c r="D228" s="145">
        <f t="shared" ca="1" si="726"/>
        <v>8.9863004501432295E-2</v>
      </c>
      <c r="E228" s="145">
        <f t="shared" ca="1" si="727"/>
        <v>8.9863004501432295E-2</v>
      </c>
      <c r="F228" s="145">
        <f t="shared" ca="1" si="727"/>
        <v>8.9863004501432295E-2</v>
      </c>
      <c r="G228" s="145">
        <f t="shared" ca="1" si="727"/>
        <v>8.9863004501432295E-2</v>
      </c>
      <c r="H228" s="145">
        <f t="shared" ca="1" si="727"/>
        <v>8.9863004501432295E-2</v>
      </c>
      <c r="I228" s="145">
        <f t="shared" ca="1" si="727"/>
        <v>6.0751950256721886E-2</v>
      </c>
      <c r="J228" s="145">
        <f t="shared" ca="1" si="727"/>
        <v>4.8966197858609499E-2</v>
      </c>
      <c r="K228" s="145">
        <f t="shared" ca="1" si="727"/>
        <v>3.7002261245226126E-2</v>
      </c>
      <c r="L228" s="145">
        <f t="shared" ca="1" si="727"/>
        <v>2.4856068790938879E-2</v>
      </c>
      <c r="M228" s="145">
        <f t="shared" ca="1" si="727"/>
        <v>1.2523423865564964E-2</v>
      </c>
      <c r="N228" s="145">
        <f t="shared" ca="1" si="727"/>
        <v>0</v>
      </c>
      <c r="O228" s="145">
        <f t="shared" ca="1" si="727"/>
        <v>0</v>
      </c>
      <c r="P228" s="145">
        <f t="shared" ca="1" si="727"/>
        <v>0</v>
      </c>
      <c r="Q228" s="145">
        <f t="shared" ca="1" si="727"/>
        <v>0</v>
      </c>
      <c r="R228" s="145">
        <f t="shared" ca="1" si="727"/>
        <v>0</v>
      </c>
      <c r="S228" s="145">
        <f t="shared" ca="1" si="727"/>
        <v>0</v>
      </c>
      <c r="T228" s="145">
        <f t="shared" ca="1" si="727"/>
        <v>0</v>
      </c>
      <c r="U228" s="145">
        <f t="shared" ca="1" si="727"/>
        <v>0</v>
      </c>
      <c r="V228" s="145">
        <f t="shared" ca="1" si="727"/>
        <v>0</v>
      </c>
      <c r="W228" s="145">
        <f t="shared" ca="1" si="727"/>
        <v>0</v>
      </c>
      <c r="X228" s="145">
        <f t="shared" ca="1" si="727"/>
        <v>0</v>
      </c>
      <c r="Y228" s="145">
        <f t="shared" ca="1" si="727"/>
        <v>0</v>
      </c>
      <c r="Z228" s="145">
        <f t="shared" ca="1" si="727"/>
        <v>0</v>
      </c>
      <c r="AA228" s="145">
        <f t="shared" ca="1" si="727"/>
        <v>0</v>
      </c>
      <c r="AB228" s="145">
        <f t="shared" ca="1" si="727"/>
        <v>0</v>
      </c>
      <c r="AC228" s="145">
        <f t="shared" ca="1" si="727"/>
        <v>0</v>
      </c>
      <c r="AD228" s="3"/>
      <c r="AE228" s="145">
        <f t="shared" ca="1" si="728"/>
        <v>0.13201231452924553</v>
      </c>
      <c r="AF228" s="145">
        <f t="shared" ca="1" si="728"/>
        <v>0.12358478231975351</v>
      </c>
      <c r="AG228" s="145">
        <f t="shared" ca="1" si="728"/>
        <v>0.11331719416915687</v>
      </c>
      <c r="AH228" s="145">
        <f t="shared" ca="1" si="728"/>
        <v>7.8317464958978969E-2</v>
      </c>
      <c r="AI228" s="145">
        <f t="shared" ca="1" si="728"/>
        <v>0</v>
      </c>
      <c r="AJ228" s="145">
        <f t="shared" ca="1" si="728"/>
        <v>0</v>
      </c>
      <c r="AK228" s="145">
        <f t="shared" ca="1" si="728"/>
        <v>5.9444431455985026E-2</v>
      </c>
      <c r="AL228" s="145">
        <f t="shared" ca="1" si="728"/>
        <v>1.1317139564573586E-2</v>
      </c>
      <c r="AM228" s="145">
        <f t="shared" ca="1" si="728"/>
        <v>4.9389000810944484E-3</v>
      </c>
      <c r="AN228" s="145">
        <f t="shared" ca="1" si="728"/>
        <v>3.7654087217832519E-2</v>
      </c>
      <c r="AO228" s="145">
        <f t="shared" ca="1" si="728"/>
        <v>0.10531898241387272</v>
      </c>
      <c r="AP228" s="145">
        <f t="shared" ca="1" si="728"/>
        <v>0.12446682199299107</v>
      </c>
      <c r="AQ228" s="145">
        <f t="shared" ca="1" si="728"/>
        <v>0.13201231452924553</v>
      </c>
      <c r="AR228" s="145">
        <f t="shared" ca="1" si="728"/>
        <v>0.12358478231975351</v>
      </c>
      <c r="AS228" s="145">
        <f t="shared" ca="1" si="728"/>
        <v>0.11331719416915687</v>
      </c>
      <c r="AT228" s="145">
        <f t="shared" ca="1" si="728"/>
        <v>7.8317464958978969E-2</v>
      </c>
      <c r="AU228" s="145">
        <f t="shared" ca="1" si="728"/>
        <v>0</v>
      </c>
      <c r="AV228" s="145">
        <f t="shared" ca="1" si="728"/>
        <v>0</v>
      </c>
      <c r="AW228" s="145">
        <f t="shared" ca="1" si="728"/>
        <v>5.9444431455985026E-2</v>
      </c>
      <c r="AX228" s="145">
        <f t="shared" ca="1" si="728"/>
        <v>1.1317139564573586E-2</v>
      </c>
      <c r="AY228" s="145">
        <f t="shared" ca="1" si="728"/>
        <v>4.9389000810944484E-3</v>
      </c>
      <c r="AZ228" s="145">
        <f t="shared" ca="1" si="728"/>
        <v>3.7654087217832519E-2</v>
      </c>
      <c r="BA228" s="145">
        <f t="shared" ca="1" si="728"/>
        <v>0.10531898241387272</v>
      </c>
      <c r="BB228" s="145">
        <f t="shared" ca="1" si="728"/>
        <v>0.12446682199299107</v>
      </c>
      <c r="BC228" s="145">
        <f t="shared" ca="1" si="728"/>
        <v>0.13201231452924553</v>
      </c>
      <c r="BD228" s="145">
        <f t="shared" ca="1" si="728"/>
        <v>0.12358478231975351</v>
      </c>
      <c r="BE228" s="145">
        <f t="shared" ca="1" si="728"/>
        <v>0.11331719416915687</v>
      </c>
      <c r="BF228" s="145">
        <f t="shared" ca="1" si="728"/>
        <v>7.8317464958978969E-2</v>
      </c>
      <c r="BG228" s="145">
        <f t="shared" ca="1" si="728"/>
        <v>0</v>
      </c>
      <c r="BH228" s="145">
        <f t="shared" ca="1" si="728"/>
        <v>0</v>
      </c>
      <c r="BI228" s="145">
        <f t="shared" ca="1" si="728"/>
        <v>5.9444431455985026E-2</v>
      </c>
      <c r="BJ228" s="145">
        <f t="shared" ca="1" si="728"/>
        <v>1.1317139564573586E-2</v>
      </c>
      <c r="BK228" s="145">
        <f t="shared" ca="1" si="728"/>
        <v>4.9389000810944484E-3</v>
      </c>
      <c r="BL228" s="145">
        <f t="shared" ca="1" si="728"/>
        <v>3.7654087217832519E-2</v>
      </c>
      <c r="BM228" s="145">
        <f t="shared" ca="1" si="728"/>
        <v>0.10531898241387272</v>
      </c>
      <c r="BN228" s="145">
        <f t="shared" ca="1" si="728"/>
        <v>0.12446682199299107</v>
      </c>
      <c r="BO228" s="145">
        <f t="shared" ca="1" si="728"/>
        <v>0.13201231452924553</v>
      </c>
      <c r="BP228" s="145">
        <f t="shared" ca="1" si="728"/>
        <v>0.12358478231975351</v>
      </c>
      <c r="BQ228" s="145">
        <f t="shared" ca="1" si="728"/>
        <v>0.11331719416915687</v>
      </c>
      <c r="BR228" s="145">
        <f t="shared" ca="1" si="728"/>
        <v>7.8317464958978969E-2</v>
      </c>
      <c r="BS228" s="145">
        <f t="shared" ca="1" si="728"/>
        <v>0</v>
      </c>
      <c r="BT228" s="145">
        <f t="shared" ca="1" si="728"/>
        <v>0</v>
      </c>
      <c r="BU228" s="145">
        <f t="shared" ca="1" si="728"/>
        <v>5.9444431455985026E-2</v>
      </c>
      <c r="BV228" s="145">
        <f t="shared" ca="1" si="728"/>
        <v>1.1317139564573586E-2</v>
      </c>
      <c r="BW228" s="145">
        <f t="shared" ca="1" si="728"/>
        <v>4.9389000810944484E-3</v>
      </c>
      <c r="BX228" s="145">
        <f t="shared" ca="1" si="728"/>
        <v>3.7654087217832519E-2</v>
      </c>
      <c r="BY228" s="145">
        <f t="shared" ca="1" si="728"/>
        <v>0.10531898241387272</v>
      </c>
      <c r="BZ228" s="145">
        <f t="shared" ca="1" si="728"/>
        <v>0.12446682199299107</v>
      </c>
      <c r="CA228" s="145">
        <f t="shared" ca="1" si="728"/>
        <v>0.12147440593925682</v>
      </c>
      <c r="CB228" s="145">
        <f t="shared" ca="1" si="728"/>
        <v>9.9747904263342707E-2</v>
      </c>
      <c r="CC228" s="145">
        <f t="shared" ca="1" si="728"/>
        <v>8.4983238583503026E-2</v>
      </c>
      <c r="CD228" s="145">
        <f t="shared" ca="1" si="728"/>
        <v>4.331836789233437E-2</v>
      </c>
      <c r="CE228" s="145">
        <f t="shared" ca="1" si="728"/>
        <v>0</v>
      </c>
      <c r="CF228" s="145">
        <f t="shared" ca="1" si="728"/>
        <v>0</v>
      </c>
      <c r="CG228" s="145">
        <f t="shared" ca="1" si="728"/>
        <v>0</v>
      </c>
      <c r="CH228" s="145">
        <f t="shared" ca="1" si="728"/>
        <v>0</v>
      </c>
      <c r="CI228" s="145">
        <f t="shared" ca="1" si="728"/>
        <v>9.8512173477508153E-4</v>
      </c>
      <c r="CJ228" s="145">
        <f t="shared" ca="1" si="728"/>
        <v>8.8332087198337121E-3</v>
      </c>
      <c r="CK228" s="145">
        <f t="shared" ca="1" si="728"/>
        <v>4.6221157321419147E-2</v>
      </c>
      <c r="CL228" s="145">
        <f t="shared" ca="1" si="728"/>
        <v>6.7663414757392404E-2</v>
      </c>
      <c r="CM228" s="145">
        <f t="shared" ca="1" si="728"/>
        <v>9.7921332712791326E-2</v>
      </c>
      <c r="CN228" s="145">
        <f t="shared" ca="1" si="728"/>
        <v>8.0397978619018637E-2</v>
      </c>
      <c r="CO228" s="145">
        <f t="shared" ca="1" si="728"/>
        <v>6.8513957191188538E-2</v>
      </c>
      <c r="CP228" s="145">
        <f t="shared" ca="1" si="728"/>
        <v>3.4897222428029048E-2</v>
      </c>
      <c r="CQ228" s="145">
        <f t="shared" ca="1" si="729"/>
        <v>0</v>
      </c>
      <c r="CR228" s="145">
        <f t="shared" ca="1" si="729"/>
        <v>0</v>
      </c>
      <c r="CS228" s="145">
        <f t="shared" ca="1" si="729"/>
        <v>0</v>
      </c>
      <c r="CT228" s="145">
        <f t="shared" ca="1" si="729"/>
        <v>0</v>
      </c>
      <c r="CU228" s="145">
        <f t="shared" ca="1" si="729"/>
        <v>7.9366306878095848E-4</v>
      </c>
      <c r="CV228" s="145">
        <f t="shared" ca="1" si="729"/>
        <v>7.1168179282194892E-3</v>
      </c>
      <c r="CW228" s="145">
        <f t="shared" ca="1" si="729"/>
        <v>3.7254961732581707E-2</v>
      </c>
      <c r="CX228" s="145">
        <f t="shared" ca="1" si="729"/>
        <v>5.4551815885392804E-2</v>
      </c>
      <c r="CY228" s="145">
        <f t="shared" ca="1" si="729"/>
        <v>7.4005914590240446E-2</v>
      </c>
      <c r="CZ228" s="145">
        <f t="shared" ca="1" si="729"/>
        <v>6.075503583294025E-2</v>
      </c>
      <c r="DA228" s="145">
        <f t="shared" ca="1" si="729"/>
        <v>5.1787176711030704E-2</v>
      </c>
      <c r="DB228" s="145">
        <f t="shared" ca="1" si="729"/>
        <v>2.6357376820484529E-2</v>
      </c>
      <c r="DC228" s="145">
        <f t="shared" ca="1" si="729"/>
        <v>0</v>
      </c>
      <c r="DD228" s="145">
        <f t="shared" ca="1" si="729"/>
        <v>0</v>
      </c>
      <c r="DE228" s="145">
        <f t="shared" ca="1" si="729"/>
        <v>0</v>
      </c>
      <c r="DF228" s="145">
        <f t="shared" ca="1" si="729"/>
        <v>0</v>
      </c>
      <c r="DG228" s="145">
        <f t="shared" ca="1" si="729"/>
        <v>5.9948094035641589E-4</v>
      </c>
      <c r="DH228" s="145">
        <f t="shared" ca="1" si="729"/>
        <v>5.3758415074521186E-3</v>
      </c>
      <c r="DI228" s="145">
        <f t="shared" ca="1" si="729"/>
        <v>2.8152907863496012E-2</v>
      </c>
      <c r="DJ228" s="145">
        <f t="shared" ca="1" si="729"/>
        <v>4.123462692761818E-2</v>
      </c>
      <c r="DK228" s="145">
        <f t="shared" ca="1" si="729"/>
        <v>4.9719725182263988E-2</v>
      </c>
      <c r="DL228" s="145">
        <f t="shared" ca="1" si="729"/>
        <v>4.0812369360769631E-2</v>
      </c>
      <c r="DM228" s="145">
        <f t="shared" ca="1" si="729"/>
        <v>3.4796810519210741E-2</v>
      </c>
      <c r="DN228" s="145">
        <f t="shared" ca="1" si="729"/>
        <v>1.7696303551983029E-2</v>
      </c>
      <c r="DO228" s="145">
        <f t="shared" ca="1" si="729"/>
        <v>0</v>
      </c>
      <c r="DP228" s="145">
        <f t="shared" ca="1" si="729"/>
        <v>0</v>
      </c>
      <c r="DQ228" s="145">
        <f t="shared" ca="1" si="729"/>
        <v>0</v>
      </c>
      <c r="DR228" s="145">
        <f t="shared" ca="1" si="729"/>
        <v>0</v>
      </c>
      <c r="DS228" s="145">
        <f t="shared" ca="1" si="729"/>
        <v>4.0251682214314686E-4</v>
      </c>
      <c r="DT228" s="145">
        <f t="shared" ca="1" si="729"/>
        <v>3.6097473990739861E-3</v>
      </c>
      <c r="DU228" s="145">
        <f t="shared" ca="1" si="729"/>
        <v>1.8911884298176994E-2</v>
      </c>
      <c r="DV228" s="145">
        <f t="shared" ca="1" si="729"/>
        <v>2.7706974190384873E-2</v>
      </c>
      <c r="DW228" s="145">
        <f t="shared" ca="1" si="729"/>
        <v>2.5054074782292046E-2</v>
      </c>
      <c r="DX228" s="145">
        <f t="shared" ca="1" si="729"/>
        <v>2.0563066419842992E-2</v>
      </c>
      <c r="DY228" s="145">
        <f t="shared" ca="1" si="729"/>
        <v>1.7536578638698969E-2</v>
      </c>
      <c r="DZ228" s="145">
        <f t="shared" ca="1" si="729"/>
        <v>8.9114028329149129E-3</v>
      </c>
      <c r="EA228" s="145">
        <f t="shared" ca="1" si="729"/>
        <v>0</v>
      </c>
      <c r="EB228" s="145">
        <f t="shared" ca="1" si="729"/>
        <v>0</v>
      </c>
      <c r="EC228" s="145">
        <f t="shared" ca="1" si="729"/>
        <v>0</v>
      </c>
      <c r="ED228" s="145">
        <f t="shared" ca="1" si="729"/>
        <v>0</v>
      </c>
      <c r="EE228" s="145">
        <f t="shared" ca="1" si="729"/>
        <v>2.0271049767494622E-4</v>
      </c>
      <c r="EF228" s="145">
        <f t="shared" ca="1" si="729"/>
        <v>1.817988080681373E-3</v>
      </c>
      <c r="EG228" s="145">
        <f t="shared" ca="1" si="729"/>
        <v>9.5286838798745062E-3</v>
      </c>
      <c r="EH228" s="145">
        <f t="shared" ca="1" si="729"/>
        <v>1.3963828706118038E-2</v>
      </c>
      <c r="EI228" s="145">
        <f t="shared" ca="1" si="729"/>
        <v>0</v>
      </c>
      <c r="EJ228" s="145">
        <f t="shared" ca="1" si="729"/>
        <v>0</v>
      </c>
      <c r="EK228" s="145">
        <f t="shared" ca="1" si="729"/>
        <v>0</v>
      </c>
      <c r="EL228" s="145">
        <f t="shared" ca="1" si="729"/>
        <v>0</v>
      </c>
      <c r="EM228" s="145">
        <f t="shared" ca="1" si="729"/>
        <v>0</v>
      </c>
      <c r="EN228" s="145">
        <f t="shared" ca="1" si="729"/>
        <v>0</v>
      </c>
      <c r="EO228" s="145">
        <f t="shared" ca="1" si="729"/>
        <v>0</v>
      </c>
      <c r="EP228" s="145">
        <f t="shared" ca="1" si="729"/>
        <v>0</v>
      </c>
      <c r="EQ228" s="145">
        <f t="shared" ca="1" si="729"/>
        <v>0</v>
      </c>
      <c r="ER228" s="145">
        <f t="shared" ca="1" si="729"/>
        <v>0</v>
      </c>
      <c r="ES228" s="145">
        <f t="shared" ca="1" si="729"/>
        <v>0</v>
      </c>
      <c r="ET228" s="145">
        <f t="shared" ca="1" si="729"/>
        <v>0</v>
      </c>
      <c r="EU228" s="145">
        <f t="shared" ca="1" si="729"/>
        <v>0</v>
      </c>
      <c r="EV228" s="145">
        <f t="shared" ca="1" si="729"/>
        <v>0</v>
      </c>
      <c r="EW228" s="145">
        <f t="shared" ca="1" si="729"/>
        <v>0</v>
      </c>
      <c r="EX228" s="145">
        <f t="shared" ca="1" si="729"/>
        <v>0</v>
      </c>
      <c r="EY228" s="145">
        <f t="shared" ca="1" si="729"/>
        <v>0</v>
      </c>
      <c r="EZ228" s="145">
        <f t="shared" ca="1" si="729"/>
        <v>0</v>
      </c>
      <c r="FA228" s="145">
        <f t="shared" ca="1" si="729"/>
        <v>0</v>
      </c>
      <c r="FB228" s="145">
        <f t="shared" ca="1" si="729"/>
        <v>0</v>
      </c>
      <c r="FC228" s="145">
        <f t="shared" ca="1" si="730"/>
        <v>0</v>
      </c>
      <c r="FD228" s="145">
        <f t="shared" ca="1" si="730"/>
        <v>0</v>
      </c>
      <c r="FE228" s="145">
        <f t="shared" ca="1" si="730"/>
        <v>0</v>
      </c>
      <c r="FF228" s="145">
        <f t="shared" ca="1" si="730"/>
        <v>0</v>
      </c>
      <c r="FG228" s="145">
        <f t="shared" ca="1" si="730"/>
        <v>0</v>
      </c>
      <c r="FH228" s="145">
        <f t="shared" ca="1" si="730"/>
        <v>0</v>
      </c>
      <c r="FI228" s="145">
        <f t="shared" ca="1" si="730"/>
        <v>0</v>
      </c>
      <c r="FJ228" s="145">
        <f t="shared" ca="1" si="730"/>
        <v>0</v>
      </c>
      <c r="FK228" s="145">
        <f t="shared" ca="1" si="730"/>
        <v>0</v>
      </c>
      <c r="FL228" s="145">
        <f t="shared" ca="1" si="730"/>
        <v>0</v>
      </c>
      <c r="FM228" s="145">
        <f t="shared" ca="1" si="730"/>
        <v>0</v>
      </c>
      <c r="FN228" s="145">
        <f t="shared" ca="1" si="730"/>
        <v>0</v>
      </c>
      <c r="FO228" s="145">
        <f t="shared" ca="1" si="730"/>
        <v>0</v>
      </c>
      <c r="FP228" s="145">
        <f t="shared" ca="1" si="730"/>
        <v>0</v>
      </c>
      <c r="FQ228" s="145">
        <f t="shared" ca="1" si="730"/>
        <v>0</v>
      </c>
      <c r="FR228" s="145">
        <f t="shared" ca="1" si="730"/>
        <v>0</v>
      </c>
      <c r="FS228" s="145">
        <f t="shared" ca="1" si="730"/>
        <v>0</v>
      </c>
      <c r="FT228" s="145">
        <f t="shared" ca="1" si="730"/>
        <v>0</v>
      </c>
      <c r="FU228" s="145">
        <f t="shared" ca="1" si="730"/>
        <v>0</v>
      </c>
      <c r="FV228" s="145">
        <f t="shared" ca="1" si="730"/>
        <v>0</v>
      </c>
      <c r="FW228" s="145">
        <f t="shared" ca="1" si="730"/>
        <v>0</v>
      </c>
      <c r="FX228" s="145">
        <f t="shared" ca="1" si="730"/>
        <v>0</v>
      </c>
      <c r="FY228" s="145">
        <f t="shared" ca="1" si="730"/>
        <v>0</v>
      </c>
      <c r="FZ228" s="145">
        <f t="shared" ca="1" si="730"/>
        <v>0</v>
      </c>
      <c r="GA228" s="145">
        <f t="shared" ca="1" si="730"/>
        <v>0</v>
      </c>
      <c r="GB228" s="145">
        <f t="shared" ca="1" si="730"/>
        <v>0</v>
      </c>
      <c r="GC228" s="145">
        <f t="shared" ca="1" si="730"/>
        <v>0</v>
      </c>
      <c r="GD228" s="145">
        <f t="shared" ca="1" si="730"/>
        <v>0</v>
      </c>
      <c r="GE228" s="145">
        <f t="shared" ca="1" si="730"/>
        <v>0</v>
      </c>
      <c r="GF228" s="145">
        <f t="shared" ca="1" si="730"/>
        <v>0</v>
      </c>
      <c r="GG228" s="145">
        <f t="shared" ca="1" si="730"/>
        <v>0</v>
      </c>
      <c r="GH228" s="145">
        <f t="shared" ca="1" si="730"/>
        <v>0</v>
      </c>
      <c r="GI228" s="145">
        <f t="shared" ca="1" si="730"/>
        <v>0</v>
      </c>
      <c r="GJ228" s="145">
        <f t="shared" ca="1" si="730"/>
        <v>0</v>
      </c>
      <c r="GK228" s="145">
        <f t="shared" ca="1" si="730"/>
        <v>0</v>
      </c>
      <c r="GL228" s="145">
        <f t="shared" ca="1" si="730"/>
        <v>0</v>
      </c>
      <c r="GM228" s="145">
        <f t="shared" ca="1" si="730"/>
        <v>0</v>
      </c>
      <c r="GN228" s="145">
        <f t="shared" ca="1" si="730"/>
        <v>0</v>
      </c>
      <c r="GO228" s="145">
        <f t="shared" ca="1" si="730"/>
        <v>0</v>
      </c>
      <c r="GP228" s="145">
        <f t="shared" ca="1" si="730"/>
        <v>0</v>
      </c>
      <c r="GQ228" s="145">
        <f t="shared" ca="1" si="730"/>
        <v>0</v>
      </c>
      <c r="GR228" s="145">
        <f t="shared" ca="1" si="730"/>
        <v>0</v>
      </c>
      <c r="GS228" s="145">
        <f t="shared" ca="1" si="730"/>
        <v>0</v>
      </c>
      <c r="GT228" s="145">
        <f t="shared" ca="1" si="730"/>
        <v>0</v>
      </c>
      <c r="GU228" s="145">
        <f t="shared" ca="1" si="730"/>
        <v>0</v>
      </c>
      <c r="GV228" s="145">
        <f t="shared" ca="1" si="730"/>
        <v>0</v>
      </c>
      <c r="GW228" s="145">
        <f t="shared" ca="1" si="730"/>
        <v>0</v>
      </c>
      <c r="GX228" s="145">
        <f t="shared" ca="1" si="730"/>
        <v>0</v>
      </c>
      <c r="GY228" s="145">
        <f t="shared" ca="1" si="730"/>
        <v>0</v>
      </c>
      <c r="GZ228" s="145">
        <f t="shared" ca="1" si="730"/>
        <v>0</v>
      </c>
      <c r="HA228" s="145">
        <f t="shared" ca="1" si="730"/>
        <v>0</v>
      </c>
      <c r="HB228" s="145">
        <f t="shared" ca="1" si="730"/>
        <v>0</v>
      </c>
      <c r="HC228" s="145">
        <f t="shared" ca="1" si="730"/>
        <v>0</v>
      </c>
      <c r="HD228" s="145">
        <f t="shared" ca="1" si="730"/>
        <v>0</v>
      </c>
      <c r="HE228" s="145">
        <f t="shared" ca="1" si="730"/>
        <v>0</v>
      </c>
      <c r="HF228" s="145">
        <f t="shared" ca="1" si="730"/>
        <v>0</v>
      </c>
      <c r="HG228" s="145">
        <f t="shared" ca="1" si="730"/>
        <v>0</v>
      </c>
      <c r="HH228" s="145">
        <f t="shared" ca="1" si="730"/>
        <v>0</v>
      </c>
      <c r="HI228" s="145">
        <f t="shared" ca="1" si="730"/>
        <v>0</v>
      </c>
      <c r="HJ228" s="145">
        <f t="shared" ca="1" si="730"/>
        <v>0</v>
      </c>
      <c r="HK228" s="145">
        <f t="shared" ca="1" si="730"/>
        <v>0</v>
      </c>
      <c r="HL228" s="145">
        <f t="shared" ca="1" si="730"/>
        <v>0</v>
      </c>
      <c r="HM228" s="145">
        <f t="shared" ca="1" si="730"/>
        <v>0</v>
      </c>
      <c r="HN228" s="145">
        <f t="shared" ca="1" si="730"/>
        <v>0</v>
      </c>
      <c r="HO228" s="145">
        <f t="shared" ca="1" si="731"/>
        <v>0</v>
      </c>
      <c r="HP228" s="145">
        <f t="shared" ca="1" si="731"/>
        <v>0</v>
      </c>
      <c r="HQ228" s="145">
        <f t="shared" ca="1" si="731"/>
        <v>0</v>
      </c>
      <c r="HR228" s="145">
        <f t="shared" ca="1" si="731"/>
        <v>0</v>
      </c>
      <c r="HS228" s="145">
        <f t="shared" ca="1" si="731"/>
        <v>0</v>
      </c>
      <c r="HT228" s="145">
        <f t="shared" ca="1" si="731"/>
        <v>0</v>
      </c>
      <c r="HU228" s="145">
        <f t="shared" ca="1" si="731"/>
        <v>0</v>
      </c>
      <c r="HV228" s="145">
        <f t="shared" ca="1" si="731"/>
        <v>0</v>
      </c>
      <c r="HW228" s="145">
        <f t="shared" ca="1" si="731"/>
        <v>0</v>
      </c>
      <c r="HX228" s="145">
        <f t="shared" ca="1" si="731"/>
        <v>0</v>
      </c>
      <c r="HY228" s="145">
        <f t="shared" ca="1" si="731"/>
        <v>0</v>
      </c>
      <c r="HZ228" s="145">
        <f t="shared" ca="1" si="731"/>
        <v>0</v>
      </c>
      <c r="IA228" s="145">
        <f t="shared" ca="1" si="731"/>
        <v>0</v>
      </c>
      <c r="IB228" s="145">
        <f t="shared" ca="1" si="731"/>
        <v>0</v>
      </c>
      <c r="IC228" s="145">
        <f t="shared" ca="1" si="731"/>
        <v>0</v>
      </c>
      <c r="ID228" s="145">
        <f t="shared" ca="1" si="731"/>
        <v>0</v>
      </c>
      <c r="IE228" s="145">
        <f t="shared" ca="1" si="731"/>
        <v>0</v>
      </c>
      <c r="IF228" s="145">
        <f t="shared" ca="1" si="731"/>
        <v>0</v>
      </c>
      <c r="IG228" s="145">
        <f t="shared" ca="1" si="731"/>
        <v>0</v>
      </c>
      <c r="IH228" s="145">
        <f t="shared" ca="1" si="731"/>
        <v>0</v>
      </c>
      <c r="II228" s="145">
        <f t="shared" ca="1" si="731"/>
        <v>0</v>
      </c>
      <c r="IJ228" s="145">
        <f t="shared" ca="1" si="731"/>
        <v>0</v>
      </c>
      <c r="IK228" s="145">
        <f t="shared" ca="1" si="731"/>
        <v>0</v>
      </c>
      <c r="IL228" s="145">
        <f t="shared" ca="1" si="731"/>
        <v>0</v>
      </c>
      <c r="IM228" s="145">
        <f t="shared" ca="1" si="731"/>
        <v>0</v>
      </c>
      <c r="IN228" s="145">
        <f t="shared" ca="1" si="731"/>
        <v>0</v>
      </c>
      <c r="IO228" s="145">
        <f t="shared" ca="1" si="731"/>
        <v>0</v>
      </c>
      <c r="IP228" s="145">
        <f t="shared" ca="1" si="731"/>
        <v>0</v>
      </c>
      <c r="IQ228" s="145">
        <f t="shared" ca="1" si="731"/>
        <v>0</v>
      </c>
      <c r="IR228" s="145">
        <f t="shared" ca="1" si="731"/>
        <v>0</v>
      </c>
      <c r="IS228" s="145">
        <f t="shared" ca="1" si="731"/>
        <v>0</v>
      </c>
      <c r="IT228" s="145">
        <f t="shared" ca="1" si="731"/>
        <v>0</v>
      </c>
      <c r="IU228" s="145">
        <f t="shared" ca="1" si="731"/>
        <v>0</v>
      </c>
      <c r="IV228" s="145">
        <f t="shared" ca="1" si="731"/>
        <v>0</v>
      </c>
      <c r="IW228" s="145">
        <f t="shared" ca="1" si="731"/>
        <v>0</v>
      </c>
      <c r="IX228" s="145">
        <f t="shared" ca="1" si="731"/>
        <v>0</v>
      </c>
      <c r="IY228" s="145">
        <f t="shared" ca="1" si="731"/>
        <v>0</v>
      </c>
      <c r="IZ228" s="145">
        <f t="shared" ca="1" si="731"/>
        <v>0</v>
      </c>
      <c r="JA228" s="145">
        <f t="shared" ca="1" si="731"/>
        <v>0</v>
      </c>
      <c r="JB228" s="145">
        <f t="shared" ca="1" si="731"/>
        <v>0</v>
      </c>
      <c r="JC228" s="145">
        <f t="shared" ca="1" si="731"/>
        <v>0</v>
      </c>
      <c r="JD228" s="145">
        <f t="shared" ca="1" si="731"/>
        <v>0</v>
      </c>
      <c r="JE228" s="145">
        <f t="shared" ca="1" si="731"/>
        <v>0</v>
      </c>
      <c r="JF228" s="145">
        <f t="shared" ca="1" si="731"/>
        <v>0</v>
      </c>
      <c r="JG228" s="145">
        <f t="shared" ca="1" si="731"/>
        <v>0</v>
      </c>
      <c r="JH228" s="145">
        <f t="shared" ca="1" si="731"/>
        <v>0</v>
      </c>
      <c r="JI228" s="145">
        <f t="shared" ca="1" si="731"/>
        <v>0</v>
      </c>
      <c r="JJ228" s="145">
        <f t="shared" ca="1" si="731"/>
        <v>0</v>
      </c>
      <c r="JK228" s="145">
        <f t="shared" ca="1" si="731"/>
        <v>0</v>
      </c>
      <c r="JL228" s="145">
        <f t="shared" ca="1" si="731"/>
        <v>0</v>
      </c>
      <c r="JM228" s="145">
        <f t="shared" ca="1" si="731"/>
        <v>0</v>
      </c>
      <c r="JN228" s="145">
        <f t="shared" ca="1" si="731"/>
        <v>0</v>
      </c>
      <c r="JO228" s="145">
        <f t="shared" ca="1" si="731"/>
        <v>0</v>
      </c>
      <c r="JP228" s="145">
        <f t="shared" ca="1" si="731"/>
        <v>0</v>
      </c>
      <c r="JQ228" s="145">
        <f t="shared" ca="1" si="731"/>
        <v>0</v>
      </c>
      <c r="JR228" s="145">
        <f t="shared" ca="1" si="731"/>
        <v>0</v>
      </c>
      <c r="JS228" s="145">
        <f t="shared" ca="1" si="731"/>
        <v>0</v>
      </c>
      <c r="JT228" s="145">
        <f t="shared" ca="1" si="731"/>
        <v>0</v>
      </c>
      <c r="JU228" s="145">
        <f t="shared" ca="1" si="731"/>
        <v>0</v>
      </c>
      <c r="JV228" s="145">
        <f t="shared" ca="1" si="731"/>
        <v>0</v>
      </c>
      <c r="JW228" s="145">
        <f t="shared" ca="1" si="731"/>
        <v>0</v>
      </c>
      <c r="JX228" s="145">
        <f t="shared" ca="1" si="731"/>
        <v>0</v>
      </c>
      <c r="JY228" s="145">
        <f t="shared" ca="1" si="731"/>
        <v>0</v>
      </c>
      <c r="JZ228" s="145">
        <f t="shared" ca="1" si="731"/>
        <v>0</v>
      </c>
      <c r="KA228" s="145">
        <f t="shared" ca="1" si="732"/>
        <v>0</v>
      </c>
      <c r="KB228" s="145">
        <f t="shared" ca="1" si="732"/>
        <v>0</v>
      </c>
      <c r="KC228" s="145">
        <f t="shared" ca="1" si="732"/>
        <v>0</v>
      </c>
      <c r="KD228" s="145">
        <f t="shared" ca="1" si="732"/>
        <v>0</v>
      </c>
      <c r="KE228" s="145">
        <f t="shared" ca="1" si="732"/>
        <v>0</v>
      </c>
      <c r="KF228" s="145">
        <f t="shared" ca="1" si="732"/>
        <v>0</v>
      </c>
      <c r="KG228" s="145">
        <f t="shared" ca="1" si="732"/>
        <v>0</v>
      </c>
      <c r="KH228" s="145">
        <f t="shared" ca="1" si="732"/>
        <v>0</v>
      </c>
      <c r="KI228" s="145">
        <f t="shared" ca="1" si="732"/>
        <v>0</v>
      </c>
      <c r="KJ228" s="145">
        <f t="shared" ca="1" si="732"/>
        <v>0</v>
      </c>
      <c r="KK228" s="145">
        <f t="shared" ca="1" si="732"/>
        <v>0</v>
      </c>
      <c r="KL228" s="145">
        <f t="shared" ca="1" si="732"/>
        <v>0</v>
      </c>
      <c r="KM228" s="145">
        <f t="shared" ca="1" si="732"/>
        <v>0</v>
      </c>
      <c r="KN228" s="145">
        <f t="shared" ca="1" si="732"/>
        <v>0</v>
      </c>
      <c r="KO228" s="145">
        <f t="shared" ca="1" si="732"/>
        <v>0</v>
      </c>
      <c r="KP228" s="145">
        <f t="shared" ca="1" si="732"/>
        <v>0</v>
      </c>
      <c r="KQ228" s="145">
        <f t="shared" ca="1" si="732"/>
        <v>0</v>
      </c>
      <c r="KR228" s="145">
        <f t="shared" ca="1" si="732"/>
        <v>0</v>
      </c>
      <c r="KS228" s="145">
        <f t="shared" ca="1" si="732"/>
        <v>0</v>
      </c>
      <c r="KT228" s="145">
        <f t="shared" ca="1" si="732"/>
        <v>0</v>
      </c>
      <c r="KU228" s="145">
        <f t="shared" ca="1" si="732"/>
        <v>0</v>
      </c>
      <c r="KV228" s="145">
        <f t="shared" ca="1" si="732"/>
        <v>0</v>
      </c>
      <c r="KW228" s="145">
        <f t="shared" ca="1" si="732"/>
        <v>0</v>
      </c>
      <c r="KX228" s="145">
        <f t="shared" ca="1" si="732"/>
        <v>0</v>
      </c>
      <c r="KY228" s="145">
        <f t="shared" ca="1" si="732"/>
        <v>0</v>
      </c>
      <c r="KZ228" s="145">
        <f t="shared" ca="1" si="732"/>
        <v>0</v>
      </c>
      <c r="LA228" s="145">
        <f t="shared" ca="1" si="732"/>
        <v>0</v>
      </c>
      <c r="LB228" s="145">
        <f t="shared" ca="1" si="732"/>
        <v>0</v>
      </c>
      <c r="LC228" s="145">
        <f t="shared" ca="1" si="732"/>
        <v>0</v>
      </c>
      <c r="LD228" s="145">
        <f t="shared" ca="1" si="732"/>
        <v>0</v>
      </c>
      <c r="LE228" s="145">
        <f t="shared" ca="1" si="732"/>
        <v>0</v>
      </c>
      <c r="LF228" s="145">
        <f t="shared" ca="1" si="732"/>
        <v>0</v>
      </c>
      <c r="LG228" s="145">
        <f t="shared" ca="1" si="732"/>
        <v>0</v>
      </c>
      <c r="LH228" s="145">
        <f t="shared" ca="1" si="732"/>
        <v>0</v>
      </c>
      <c r="LI228" s="145">
        <f t="shared" ca="1" si="732"/>
        <v>0</v>
      </c>
      <c r="LJ228" s="145">
        <f t="shared" ca="1" si="732"/>
        <v>0</v>
      </c>
      <c r="LK228" s="145">
        <f t="shared" ca="1" si="732"/>
        <v>0</v>
      </c>
      <c r="LL228" s="145">
        <f t="shared" ca="1" si="732"/>
        <v>0</v>
      </c>
      <c r="LM228" s="145">
        <f t="shared" ca="1" si="732"/>
        <v>0</v>
      </c>
      <c r="LN228" s="145">
        <f t="shared" ca="1" si="732"/>
        <v>0</v>
      </c>
      <c r="LO228" s="145">
        <f t="shared" ca="1" si="732"/>
        <v>0</v>
      </c>
      <c r="LP228" s="145">
        <f t="shared" ca="1" si="732"/>
        <v>0</v>
      </c>
      <c r="LQ228" s="145">
        <f t="shared" ca="1" si="732"/>
        <v>0</v>
      </c>
      <c r="LR228" s="145">
        <f t="shared" ca="1" si="732"/>
        <v>0</v>
      </c>
      <c r="LU228" s="293">
        <f t="shared" ca="1" si="733"/>
        <v>-2.3998661276141947E-2</v>
      </c>
      <c r="LV228" s="293">
        <f t="shared" ca="1" si="734"/>
        <v>-2.3998661276141947E-2</v>
      </c>
      <c r="LW228" s="293">
        <f t="shared" ca="1" si="735"/>
        <v>-2.3998661276141947E-2</v>
      </c>
      <c r="LX228" s="293">
        <f t="shared" ca="1" si="736"/>
        <v>-2.3998661276141947E-2</v>
      </c>
      <c r="LY228" s="293">
        <f t="shared" ca="1" si="737"/>
        <v>-2.1316381989067108E-2</v>
      </c>
      <c r="LZ228" s="293">
        <f t="shared" ca="1" si="738"/>
        <v>-1.7178885394775953E-2</v>
      </c>
      <c r="MA228" s="293">
        <f t="shared" ca="1" si="739"/>
        <v>-1.2979897812424573E-2</v>
      </c>
      <c r="MB228" s="293">
        <f t="shared" ca="1" si="740"/>
        <v>-8.7180411806050094E-3</v>
      </c>
      <c r="MC228" s="293">
        <f t="shared" ca="1" si="741"/>
        <v>-4.3918960457234816E-3</v>
      </c>
      <c r="MD228" s="293">
        <f t="shared" ca="1" si="742"/>
        <v>0</v>
      </c>
      <c r="ME228" s="293">
        <f t="shared" ca="1" si="743"/>
        <v>0</v>
      </c>
      <c r="MF228" s="293">
        <f t="shared" ca="1" si="744"/>
        <v>0</v>
      </c>
      <c r="MG228" s="293">
        <f t="shared" ca="1" si="745"/>
        <v>0</v>
      </c>
      <c r="MH228" s="293">
        <f t="shared" ca="1" si="746"/>
        <v>0</v>
      </c>
      <c r="MI228" s="293">
        <f t="shared" ca="1" si="747"/>
        <v>0</v>
      </c>
      <c r="MJ228" s="293">
        <f t="shared" ca="1" si="748"/>
        <v>0</v>
      </c>
      <c r="MK228" s="293">
        <f t="shared" ca="1" si="749"/>
        <v>0</v>
      </c>
      <c r="ML228" s="293">
        <f t="shared" ca="1" si="750"/>
        <v>0</v>
      </c>
      <c r="MM228" s="293">
        <f t="shared" ca="1" si="751"/>
        <v>0</v>
      </c>
      <c r="MN228" s="293">
        <f t="shared" ca="1" si="752"/>
        <v>0</v>
      </c>
      <c r="MO228" s="293">
        <f t="shared" ca="1" si="753"/>
        <v>0</v>
      </c>
      <c r="MP228" s="293">
        <f t="shared" ca="1" si="754"/>
        <v>0</v>
      </c>
      <c r="MQ228" s="293">
        <f t="shared" ca="1" si="755"/>
        <v>0</v>
      </c>
      <c r="MR228" s="293">
        <f t="shared" ca="1" si="756"/>
        <v>0</v>
      </c>
      <c r="MS228" s="293">
        <f t="shared" ca="1" si="757"/>
        <v>0</v>
      </c>
    </row>
    <row r="229" spans="2:357" hidden="1">
      <c r="B229" s="3"/>
      <c r="C229" s="22" t="str">
        <f>C261</f>
        <v>AMV3kul</v>
      </c>
      <c r="D229" s="145">
        <f t="shared" ca="1" si="726"/>
        <v>1.8478418631177973E-3</v>
      </c>
      <c r="E229" s="145">
        <f t="shared" ca="1" si="727"/>
        <v>1.8478418631177973E-3</v>
      </c>
      <c r="F229" s="145">
        <f t="shared" ca="1" si="727"/>
        <v>1.8478418631177973E-3</v>
      </c>
      <c r="G229" s="145">
        <f t="shared" ca="1" si="727"/>
        <v>1.8478418631177973E-3</v>
      </c>
      <c r="H229" s="145">
        <f t="shared" ca="1" si="727"/>
        <v>1.8478418631177973E-3</v>
      </c>
      <c r="I229" s="145">
        <f t="shared" ca="1" si="727"/>
        <v>6.0166183946873892E-3</v>
      </c>
      <c r="J229" s="145">
        <f t="shared" ca="1" si="727"/>
        <v>7.1327427971968138E-3</v>
      </c>
      <c r="K229" s="145">
        <f t="shared" ca="1" si="727"/>
        <v>8.2657414512676275E-3</v>
      </c>
      <c r="L229" s="145">
        <f t="shared" ca="1" si="727"/>
        <v>9.4159999445630679E-3</v>
      </c>
      <c r="M229" s="145">
        <f t="shared" ca="1" si="727"/>
        <v>1.0583915702822039E-2</v>
      </c>
      <c r="N229" s="145">
        <f t="shared" ca="1" si="727"/>
        <v>1.1769898447679693E-2</v>
      </c>
      <c r="O229" s="145">
        <f t="shared" ca="1" si="727"/>
        <v>1.1200698469390763E-2</v>
      </c>
      <c r="P229" s="145">
        <f t="shared" ca="1" si="727"/>
        <v>1.0624531013657462E-2</v>
      </c>
      <c r="Q229" s="145">
        <f t="shared" ca="1" si="727"/>
        <v>1.0041267361154065E-2</v>
      </c>
      <c r="R229" s="145">
        <f t="shared" ca="1" si="727"/>
        <v>9.4507756022412428E-3</v>
      </c>
      <c r="S229" s="145">
        <f t="shared" ca="1" si="727"/>
        <v>8.8529205375097453E-3</v>
      </c>
      <c r="T229" s="145">
        <f t="shared" ca="1" si="727"/>
        <v>2.0946137310442318E-2</v>
      </c>
      <c r="U229" s="145">
        <f t="shared" ca="1" si="727"/>
        <v>2.0946137310442318E-2</v>
      </c>
      <c r="V229" s="145">
        <f t="shared" ca="1" si="727"/>
        <v>2.0946137310442318E-2</v>
      </c>
      <c r="W229" s="145">
        <f t="shared" ca="1" si="727"/>
        <v>2.0946137310442318E-2</v>
      </c>
      <c r="X229" s="145">
        <f t="shared" ca="1" si="727"/>
        <v>2.0946137310442318E-2</v>
      </c>
      <c r="Y229" s="145">
        <f t="shared" ca="1" si="727"/>
        <v>2.0891598163403909E-2</v>
      </c>
      <c r="Z229" s="145">
        <f t="shared" ca="1" si="727"/>
        <v>2.0836343064880511E-2</v>
      </c>
      <c r="AA229" s="145">
        <f t="shared" ca="1" si="727"/>
        <v>2.0780357823968251E-2</v>
      </c>
      <c r="AB229" s="145">
        <f t="shared" ca="1" si="727"/>
        <v>2.0723627872230914E-2</v>
      </c>
      <c r="AC229" s="145">
        <f t="shared" ca="1" si="727"/>
        <v>2.0666138251061113E-2</v>
      </c>
      <c r="AD229" s="3"/>
      <c r="AE229" s="145">
        <f t="shared" ca="1" si="728"/>
        <v>3.4657605359387244E-3</v>
      </c>
      <c r="AF229" s="145">
        <f t="shared" ca="1" si="728"/>
        <v>7.1071569459999389E-3</v>
      </c>
      <c r="AG229" s="145">
        <f t="shared" ca="1" si="728"/>
        <v>2.7985480956907445E-3</v>
      </c>
      <c r="AH229" s="145">
        <f t="shared" ca="1" si="728"/>
        <v>0</v>
      </c>
      <c r="AI229" s="145">
        <f t="shared" ca="1" si="728"/>
        <v>0</v>
      </c>
      <c r="AJ229" s="145">
        <f t="shared" ca="1" si="728"/>
        <v>0</v>
      </c>
      <c r="AK229" s="145">
        <f t="shared" ca="1" si="728"/>
        <v>0</v>
      </c>
      <c r="AL229" s="145">
        <f t="shared" ca="1" si="728"/>
        <v>0</v>
      </c>
      <c r="AM229" s="145">
        <f t="shared" ca="1" si="728"/>
        <v>0</v>
      </c>
      <c r="AN229" s="145">
        <f t="shared" ca="1" si="728"/>
        <v>0</v>
      </c>
      <c r="AO229" s="145">
        <f t="shared" ca="1" si="728"/>
        <v>8.4909158809700385E-5</v>
      </c>
      <c r="AP229" s="145">
        <f t="shared" ca="1" si="728"/>
        <v>0</v>
      </c>
      <c r="AQ229" s="145">
        <f t="shared" ca="1" si="728"/>
        <v>3.4657605359387244E-3</v>
      </c>
      <c r="AR229" s="145">
        <f t="shared" ca="1" si="728"/>
        <v>7.1071569459999389E-3</v>
      </c>
      <c r="AS229" s="145">
        <f t="shared" ca="1" si="728"/>
        <v>2.7985480956907445E-3</v>
      </c>
      <c r="AT229" s="145">
        <f t="shared" ca="1" si="728"/>
        <v>0</v>
      </c>
      <c r="AU229" s="145">
        <f t="shared" ca="1" si="728"/>
        <v>0</v>
      </c>
      <c r="AV229" s="145">
        <f t="shared" ca="1" si="728"/>
        <v>0</v>
      </c>
      <c r="AW229" s="145">
        <f t="shared" ca="1" si="728"/>
        <v>0</v>
      </c>
      <c r="AX229" s="145">
        <f t="shared" ca="1" si="728"/>
        <v>0</v>
      </c>
      <c r="AY229" s="145">
        <f t="shared" ca="1" si="728"/>
        <v>0</v>
      </c>
      <c r="AZ229" s="145">
        <f t="shared" ca="1" si="728"/>
        <v>0</v>
      </c>
      <c r="BA229" s="145">
        <f t="shared" ca="1" si="728"/>
        <v>8.4909158809700385E-5</v>
      </c>
      <c r="BB229" s="145">
        <f t="shared" ca="1" si="728"/>
        <v>0</v>
      </c>
      <c r="BC229" s="145">
        <f t="shared" ca="1" si="728"/>
        <v>3.4657605359387244E-3</v>
      </c>
      <c r="BD229" s="145">
        <f t="shared" ca="1" si="728"/>
        <v>7.1071569459999389E-3</v>
      </c>
      <c r="BE229" s="145">
        <f t="shared" ca="1" si="728"/>
        <v>2.7985480956907445E-3</v>
      </c>
      <c r="BF229" s="145">
        <f t="shared" ca="1" si="728"/>
        <v>0</v>
      </c>
      <c r="BG229" s="145">
        <f t="shared" ca="1" si="728"/>
        <v>0</v>
      </c>
      <c r="BH229" s="145">
        <f t="shared" ca="1" si="728"/>
        <v>0</v>
      </c>
      <c r="BI229" s="145">
        <f t="shared" ca="1" si="728"/>
        <v>0</v>
      </c>
      <c r="BJ229" s="145">
        <f t="shared" ca="1" si="728"/>
        <v>0</v>
      </c>
      <c r="BK229" s="145">
        <f t="shared" ca="1" si="728"/>
        <v>0</v>
      </c>
      <c r="BL229" s="145">
        <f t="shared" ca="1" si="728"/>
        <v>0</v>
      </c>
      <c r="BM229" s="145">
        <f t="shared" ca="1" si="728"/>
        <v>8.4909158809700385E-5</v>
      </c>
      <c r="BN229" s="145">
        <f t="shared" ca="1" si="728"/>
        <v>0</v>
      </c>
      <c r="BO229" s="145">
        <f t="shared" ca="1" si="728"/>
        <v>3.4657605359387244E-3</v>
      </c>
      <c r="BP229" s="145">
        <f t="shared" ca="1" si="728"/>
        <v>7.1071569459999389E-3</v>
      </c>
      <c r="BQ229" s="145">
        <f t="shared" ca="1" si="728"/>
        <v>2.7985480956907445E-3</v>
      </c>
      <c r="BR229" s="145">
        <f t="shared" ca="1" si="728"/>
        <v>0</v>
      </c>
      <c r="BS229" s="145">
        <f t="shared" ca="1" si="728"/>
        <v>0</v>
      </c>
      <c r="BT229" s="145">
        <f t="shared" ca="1" si="728"/>
        <v>0</v>
      </c>
      <c r="BU229" s="145">
        <f t="shared" ca="1" si="728"/>
        <v>0</v>
      </c>
      <c r="BV229" s="145">
        <f t="shared" ca="1" si="728"/>
        <v>0</v>
      </c>
      <c r="BW229" s="145">
        <f t="shared" ca="1" si="728"/>
        <v>0</v>
      </c>
      <c r="BX229" s="145">
        <f t="shared" ca="1" si="728"/>
        <v>0</v>
      </c>
      <c r="BY229" s="145">
        <f t="shared" ca="1" si="728"/>
        <v>8.4909158809700385E-5</v>
      </c>
      <c r="BZ229" s="145">
        <f t="shared" ca="1" si="728"/>
        <v>0</v>
      </c>
      <c r="CA229" s="145">
        <f t="shared" ca="1" si="728"/>
        <v>1.6831413131545174E-2</v>
      </c>
      <c r="CB229" s="145">
        <f t="shared" ca="1" si="728"/>
        <v>1.6536444953837909E-2</v>
      </c>
      <c r="CC229" s="145">
        <f t="shared" ca="1" si="728"/>
        <v>4.9093120073873345E-3</v>
      </c>
      <c r="CD229" s="145">
        <f t="shared" ca="1" si="728"/>
        <v>0</v>
      </c>
      <c r="CE229" s="145">
        <f t="shared" ca="1" si="728"/>
        <v>0</v>
      </c>
      <c r="CF229" s="145">
        <f t="shared" ca="1" si="728"/>
        <v>0</v>
      </c>
      <c r="CG229" s="145">
        <f t="shared" ca="1" si="728"/>
        <v>0</v>
      </c>
      <c r="CH229" s="145">
        <f t="shared" ca="1" si="728"/>
        <v>0</v>
      </c>
      <c r="CI229" s="145">
        <f t="shared" ca="1" si="728"/>
        <v>0</v>
      </c>
      <c r="CJ229" s="145">
        <f t="shared" ca="1" si="728"/>
        <v>0</v>
      </c>
      <c r="CK229" s="145">
        <f t="shared" ca="1" si="728"/>
        <v>3.9022295454717078E-3</v>
      </c>
      <c r="CL229" s="145">
        <f t="shared" ca="1" si="728"/>
        <v>9.2247334702776941E-4</v>
      </c>
      <c r="CM229" s="145">
        <f t="shared" ca="1" si="728"/>
        <v>1.8350117630065211E-2</v>
      </c>
      <c r="CN229" s="145">
        <f t="shared" ca="1" si="728"/>
        <v>1.8435533902711403E-2</v>
      </c>
      <c r="CO229" s="145">
        <f t="shared" ca="1" si="728"/>
        <v>7.3305036263469668E-3</v>
      </c>
      <c r="CP229" s="145">
        <f t="shared" ca="1" si="728"/>
        <v>0</v>
      </c>
      <c r="CQ229" s="145">
        <f t="shared" ca="1" si="729"/>
        <v>0</v>
      </c>
      <c r="CR229" s="145">
        <f t="shared" ca="1" si="729"/>
        <v>0</v>
      </c>
      <c r="CS229" s="145">
        <f t="shared" ca="1" si="729"/>
        <v>0</v>
      </c>
      <c r="CT229" s="145">
        <f t="shared" ca="1" si="729"/>
        <v>0</v>
      </c>
      <c r="CU229" s="145">
        <f t="shared" ca="1" si="729"/>
        <v>0</v>
      </c>
      <c r="CV229" s="145">
        <f t="shared" ca="1" si="729"/>
        <v>1.8420242995918087E-4</v>
      </c>
      <c r="CW229" s="145">
        <f t="shared" ca="1" si="729"/>
        <v>5.6500004785252373E-3</v>
      </c>
      <c r="CX229" s="145">
        <f t="shared" ca="1" si="729"/>
        <v>1.9170319202104903E-3</v>
      </c>
      <c r="CY229" s="145">
        <f t="shared" ca="1" si="729"/>
        <v>1.9892186163435799E-2</v>
      </c>
      <c r="CZ229" s="145">
        <f t="shared" ca="1" si="729"/>
        <v>2.0363380875050449E-2</v>
      </c>
      <c r="DA229" s="145">
        <f t="shared" ca="1" si="729"/>
        <v>9.7895508516639574E-3</v>
      </c>
      <c r="DB229" s="145">
        <f t="shared" ca="1" si="729"/>
        <v>0</v>
      </c>
      <c r="DC229" s="145">
        <f t="shared" ca="1" si="729"/>
        <v>0</v>
      </c>
      <c r="DD229" s="145">
        <f t="shared" ca="1" si="729"/>
        <v>0</v>
      </c>
      <c r="DE229" s="145">
        <f t="shared" ca="1" si="729"/>
        <v>0</v>
      </c>
      <c r="DF229" s="145">
        <f t="shared" ca="1" si="729"/>
        <v>0</v>
      </c>
      <c r="DG229" s="145">
        <f t="shared" ca="1" si="729"/>
        <v>0</v>
      </c>
      <c r="DH229" s="145">
        <f t="shared" ca="1" si="729"/>
        <v>3.7104338061785005E-4</v>
      </c>
      <c r="DI229" s="145">
        <f t="shared" ca="1" si="729"/>
        <v>7.4242541210936168E-3</v>
      </c>
      <c r="DJ229" s="145">
        <f t="shared" ca="1" si="729"/>
        <v>2.9271851881642352E-3</v>
      </c>
      <c r="DK229" s="145">
        <f t="shared" ca="1" si="729"/>
        <v>2.1458162066077636E-2</v>
      </c>
      <c r="DL229" s="145">
        <f t="shared" ca="1" si="729"/>
        <v>2.2320644081355243E-2</v>
      </c>
      <c r="DM229" s="145">
        <f t="shared" ca="1" si="729"/>
        <v>1.2287348493635539E-2</v>
      </c>
      <c r="DN229" s="145">
        <f t="shared" ca="1" si="729"/>
        <v>0</v>
      </c>
      <c r="DO229" s="145">
        <f t="shared" ca="1" si="729"/>
        <v>0</v>
      </c>
      <c r="DP229" s="145">
        <f t="shared" ca="1" si="729"/>
        <v>0</v>
      </c>
      <c r="DQ229" s="145">
        <f t="shared" ca="1" si="729"/>
        <v>0</v>
      </c>
      <c r="DR229" s="145">
        <f t="shared" ca="1" si="729"/>
        <v>0</v>
      </c>
      <c r="DS229" s="145">
        <f t="shared" ca="1" si="729"/>
        <v>0</v>
      </c>
      <c r="DT229" s="145">
        <f t="shared" ca="1" si="729"/>
        <v>5.6057995229444996E-4</v>
      </c>
      <c r="DU229" s="145">
        <f t="shared" ca="1" si="729"/>
        <v>9.2255969781728057E-3</v>
      </c>
      <c r="DV229" s="145">
        <f t="shared" ca="1" si="729"/>
        <v>3.9533028368352726E-3</v>
      </c>
      <c r="DW229" s="145">
        <f t="shared" ca="1" si="729"/>
        <v>2.3048605651132523E-2</v>
      </c>
      <c r="DX229" s="145">
        <f t="shared" ca="1" si="729"/>
        <v>2.4308001973285202E-2</v>
      </c>
      <c r="DY229" s="145">
        <f t="shared" ca="1" si="729"/>
        <v>1.4824819787914155E-2</v>
      </c>
      <c r="DZ229" s="145">
        <f t="shared" ca="1" si="729"/>
        <v>0</v>
      </c>
      <c r="EA229" s="145">
        <f t="shared" ca="1" si="729"/>
        <v>0</v>
      </c>
      <c r="EB229" s="145">
        <f t="shared" ca="1" si="729"/>
        <v>0</v>
      </c>
      <c r="EC229" s="145">
        <f t="shared" ca="1" si="729"/>
        <v>0</v>
      </c>
      <c r="ED229" s="145">
        <f t="shared" ca="1" si="729"/>
        <v>0</v>
      </c>
      <c r="EE229" s="145">
        <f t="shared" ca="1" si="729"/>
        <v>0</v>
      </c>
      <c r="EF229" s="145">
        <f t="shared" ca="1" si="729"/>
        <v>7.5287090489244461E-4</v>
      </c>
      <c r="EG229" s="145">
        <f t="shared" ca="1" si="729"/>
        <v>1.1054654217403877E-2</v>
      </c>
      <c r="EH229" s="145">
        <f t="shared" ca="1" si="729"/>
        <v>4.995766330213214E-3</v>
      </c>
      <c r="EI229" s="145">
        <f t="shared" ca="1" si="729"/>
        <v>2.466409487889791E-2</v>
      </c>
      <c r="EJ229" s="145">
        <f t="shared" ca="1" si="729"/>
        <v>2.6326154027752152E-2</v>
      </c>
      <c r="EK229" s="145">
        <f t="shared" ca="1" si="729"/>
        <v>1.7402917533275313E-2</v>
      </c>
      <c r="EL229" s="145">
        <f t="shared" ca="1" si="729"/>
        <v>0</v>
      </c>
      <c r="EM229" s="145">
        <f t="shared" ca="1" si="729"/>
        <v>0</v>
      </c>
      <c r="EN229" s="145">
        <f t="shared" ca="1" si="729"/>
        <v>0</v>
      </c>
      <c r="EO229" s="145">
        <f t="shared" ca="1" si="729"/>
        <v>0</v>
      </c>
      <c r="EP229" s="145">
        <f t="shared" ca="1" si="729"/>
        <v>0</v>
      </c>
      <c r="EQ229" s="145">
        <f t="shared" ca="1" si="729"/>
        <v>0</v>
      </c>
      <c r="ER229" s="145">
        <f t="shared" ca="1" si="729"/>
        <v>9.4797671863512494E-4</v>
      </c>
      <c r="ES229" s="145">
        <f t="shared" ca="1" si="729"/>
        <v>1.2912070392468573E-2</v>
      </c>
      <c r="ET229" s="145">
        <f t="shared" ca="1" si="729"/>
        <v>6.054969383151536E-3</v>
      </c>
      <c r="EU229" s="145">
        <f t="shared" ca="1" si="729"/>
        <v>2.418524320820039E-2</v>
      </c>
      <c r="EV229" s="145">
        <f t="shared" ca="1" si="729"/>
        <v>2.4991969865087203E-2</v>
      </c>
      <c r="EW229" s="145">
        <f t="shared" ca="1" si="729"/>
        <v>1.5606684141583057E-2</v>
      </c>
      <c r="EX229" s="145">
        <f t="shared" ca="1" si="729"/>
        <v>0</v>
      </c>
      <c r="EY229" s="145">
        <f t="shared" ca="1" si="729"/>
        <v>0</v>
      </c>
      <c r="EZ229" s="145">
        <f t="shared" ca="1" si="729"/>
        <v>0</v>
      </c>
      <c r="FA229" s="145">
        <f t="shared" ca="1" si="729"/>
        <v>0</v>
      </c>
      <c r="FB229" s="145">
        <f t="shared" ca="1" si="729"/>
        <v>0</v>
      </c>
      <c r="FC229" s="145">
        <f t="shared" ca="1" si="730"/>
        <v>0</v>
      </c>
      <c r="FD229" s="145">
        <f t="shared" ca="1" si="730"/>
        <v>8.656412922483902E-4</v>
      </c>
      <c r="FE229" s="145">
        <f t="shared" ca="1" si="730"/>
        <v>1.2103839879916726E-2</v>
      </c>
      <c r="FF229" s="145">
        <f t="shared" ca="1" si="730"/>
        <v>6.053086424028702E-3</v>
      </c>
      <c r="FG229" s="145">
        <f t="shared" ca="1" si="730"/>
        <v>2.3700590661976613E-2</v>
      </c>
      <c r="FH229" s="145">
        <f t="shared" ca="1" si="730"/>
        <v>2.364065519990299E-2</v>
      </c>
      <c r="FI229" s="145">
        <f t="shared" ca="1" si="730"/>
        <v>1.3789990473452481E-2</v>
      </c>
      <c r="FJ229" s="145">
        <f t="shared" ca="1" si="730"/>
        <v>0</v>
      </c>
      <c r="FK229" s="145">
        <f t="shared" ca="1" si="730"/>
        <v>0</v>
      </c>
      <c r="FL229" s="145">
        <f t="shared" ca="1" si="730"/>
        <v>0</v>
      </c>
      <c r="FM229" s="145">
        <f t="shared" ca="1" si="730"/>
        <v>0</v>
      </c>
      <c r="FN229" s="145">
        <f t="shared" ca="1" si="730"/>
        <v>0</v>
      </c>
      <c r="FO229" s="145">
        <f t="shared" ca="1" si="730"/>
        <v>0</v>
      </c>
      <c r="FP229" s="145">
        <f t="shared" ca="1" si="730"/>
        <v>7.8232120115522593E-4</v>
      </c>
      <c r="FQ229" s="145">
        <f t="shared" ca="1" si="730"/>
        <v>1.128733094070913E-2</v>
      </c>
      <c r="FR229" s="145">
        <f t="shared" ca="1" si="730"/>
        <v>6.0511767400330671E-3</v>
      </c>
      <c r="FS229" s="145">
        <f t="shared" ca="1" si="730"/>
        <v>2.3210031188951125E-2</v>
      </c>
      <c r="FT229" s="145">
        <f t="shared" ca="1" si="730"/>
        <v>2.2271877975096947E-2</v>
      </c>
      <c r="FU229" s="145">
        <f t="shared" ca="1" si="730"/>
        <v>1.1952484942531949E-2</v>
      </c>
      <c r="FV229" s="145">
        <f t="shared" ca="1" si="730"/>
        <v>0</v>
      </c>
      <c r="FW229" s="145">
        <f t="shared" ca="1" si="730"/>
        <v>0</v>
      </c>
      <c r="FX229" s="145">
        <f t="shared" ca="1" si="730"/>
        <v>0</v>
      </c>
      <c r="FY229" s="145">
        <f t="shared" ca="1" si="730"/>
        <v>0</v>
      </c>
      <c r="FZ229" s="145">
        <f t="shared" ca="1" si="730"/>
        <v>0</v>
      </c>
      <c r="GA229" s="145">
        <f t="shared" ca="1" si="730"/>
        <v>0</v>
      </c>
      <c r="GB229" s="145">
        <f t="shared" ca="1" si="730"/>
        <v>6.9799867541556161E-4</v>
      </c>
      <c r="GC229" s="145">
        <f t="shared" ca="1" si="730"/>
        <v>1.0462415730505301E-2</v>
      </c>
      <c r="GD229" s="145">
        <f t="shared" ca="1" si="730"/>
        <v>6.0492397581382419E-3</v>
      </c>
      <c r="GE229" s="145">
        <f t="shared" ca="1" si="730"/>
        <v>2.2713456136900536E-2</v>
      </c>
      <c r="GF229" s="145">
        <f t="shared" ca="1" si="730"/>
        <v>2.0885297495641993E-2</v>
      </c>
      <c r="GG229" s="145">
        <f t="shared" ca="1" si="730"/>
        <v>1.0093807860585762E-2</v>
      </c>
      <c r="GH229" s="145">
        <f t="shared" ca="1" si="730"/>
        <v>0</v>
      </c>
      <c r="GI229" s="145">
        <f t="shared" ca="1" si="730"/>
        <v>0</v>
      </c>
      <c r="GJ229" s="145">
        <f t="shared" ca="1" si="730"/>
        <v>0</v>
      </c>
      <c r="GK229" s="145">
        <f t="shared" ca="1" si="730"/>
        <v>0</v>
      </c>
      <c r="GL229" s="145">
        <f t="shared" ca="1" si="730"/>
        <v>0</v>
      </c>
      <c r="GM229" s="145">
        <f t="shared" ca="1" si="730"/>
        <v>0</v>
      </c>
      <c r="GN229" s="145">
        <f t="shared" ca="1" si="730"/>
        <v>6.1265551491676454E-4</v>
      </c>
      <c r="GO229" s="145">
        <f t="shared" ca="1" si="730"/>
        <v>9.6289637589312815E-3</v>
      </c>
      <c r="GP229" s="145">
        <f t="shared" ca="1" si="730"/>
        <v>6.0472748888177079E-3</v>
      </c>
      <c r="GQ229" s="145">
        <f t="shared" ca="1" si="730"/>
        <v>2.2210754172425004E-2</v>
      </c>
      <c r="GR229" s="145">
        <f t="shared" ca="1" si="730"/>
        <v>1.9480564145871074E-2</v>
      </c>
      <c r="GS229" s="145">
        <f t="shared" ca="1" si="730"/>
        <v>8.2135912027692364E-3</v>
      </c>
      <c r="GT229" s="145">
        <f t="shared" ca="1" si="730"/>
        <v>0</v>
      </c>
      <c r="GU229" s="145">
        <f t="shared" ca="1" si="730"/>
        <v>0</v>
      </c>
      <c r="GV229" s="145">
        <f t="shared" ca="1" si="730"/>
        <v>0</v>
      </c>
      <c r="GW229" s="145">
        <f t="shared" ca="1" si="730"/>
        <v>0</v>
      </c>
      <c r="GX229" s="145">
        <f t="shared" ca="1" si="730"/>
        <v>0</v>
      </c>
      <c r="GY229" s="145">
        <f t="shared" ca="1" si="730"/>
        <v>0</v>
      </c>
      <c r="GZ229" s="145">
        <f t="shared" ca="1" si="730"/>
        <v>5.2627307627742411E-4</v>
      </c>
      <c r="HA229" s="145">
        <f t="shared" ca="1" si="730"/>
        <v>8.7868418207663751E-3</v>
      </c>
      <c r="HB229" s="145">
        <f t="shared" ca="1" si="730"/>
        <v>6.0452815254465999E-3</v>
      </c>
      <c r="HC229" s="145">
        <f t="shared" ca="1" si="730"/>
        <v>3.1498344000195778E-2</v>
      </c>
      <c r="HD229" s="145">
        <f t="shared" ca="1" si="730"/>
        <v>4.162293794210032E-2</v>
      </c>
      <c r="HE229" s="145">
        <f t="shared" ca="1" si="730"/>
        <v>3.4045138800985628E-2</v>
      </c>
      <c r="HF229" s="145">
        <f t="shared" ca="1" si="730"/>
        <v>2.3130227067640784E-4</v>
      </c>
      <c r="HG229" s="145">
        <f t="shared" ca="1" si="730"/>
        <v>0</v>
      </c>
      <c r="HH229" s="145">
        <f t="shared" ca="1" si="730"/>
        <v>0</v>
      </c>
      <c r="HI229" s="145">
        <f t="shared" ca="1" si="730"/>
        <v>0</v>
      </c>
      <c r="HJ229" s="145">
        <f t="shared" ca="1" si="730"/>
        <v>0</v>
      </c>
      <c r="HK229" s="145">
        <f t="shared" ca="1" si="730"/>
        <v>0</v>
      </c>
      <c r="HL229" s="145">
        <f t="shared" ca="1" si="730"/>
        <v>1.6878552274112769E-3</v>
      </c>
      <c r="HM229" s="145">
        <f t="shared" ca="1" si="730"/>
        <v>2.0095587341253125E-2</v>
      </c>
      <c r="HN229" s="145">
        <f t="shared" ca="1" si="730"/>
        <v>3.2437036031757543E-2</v>
      </c>
      <c r="HO229" s="145">
        <f t="shared" ca="1" si="731"/>
        <v>3.1498344000195778E-2</v>
      </c>
      <c r="HP229" s="145">
        <f t="shared" ca="1" si="731"/>
        <v>4.162293794210032E-2</v>
      </c>
      <c r="HQ229" s="145">
        <f t="shared" ca="1" si="731"/>
        <v>3.4045138800985628E-2</v>
      </c>
      <c r="HR229" s="145">
        <f t="shared" ca="1" si="731"/>
        <v>2.3130227067640784E-4</v>
      </c>
      <c r="HS229" s="145">
        <f t="shared" ca="1" si="731"/>
        <v>0</v>
      </c>
      <c r="HT229" s="145">
        <f t="shared" ca="1" si="731"/>
        <v>0</v>
      </c>
      <c r="HU229" s="145">
        <f t="shared" ca="1" si="731"/>
        <v>0</v>
      </c>
      <c r="HV229" s="145">
        <f t="shared" ca="1" si="731"/>
        <v>0</v>
      </c>
      <c r="HW229" s="145">
        <f t="shared" ca="1" si="731"/>
        <v>0</v>
      </c>
      <c r="HX229" s="145">
        <f t="shared" ca="1" si="731"/>
        <v>1.6878552274112769E-3</v>
      </c>
      <c r="HY229" s="145">
        <f t="shared" ca="1" si="731"/>
        <v>2.0095587341253125E-2</v>
      </c>
      <c r="HZ229" s="145">
        <f t="shared" ca="1" si="731"/>
        <v>3.2437036031757543E-2</v>
      </c>
      <c r="IA229" s="145">
        <f t="shared" ca="1" si="731"/>
        <v>3.1498344000195778E-2</v>
      </c>
      <c r="IB229" s="145">
        <f t="shared" ca="1" si="731"/>
        <v>4.162293794210032E-2</v>
      </c>
      <c r="IC229" s="145">
        <f t="shared" ca="1" si="731"/>
        <v>3.4045138800985628E-2</v>
      </c>
      <c r="ID229" s="145">
        <f t="shared" ca="1" si="731"/>
        <v>2.3130227067640784E-4</v>
      </c>
      <c r="IE229" s="145">
        <f t="shared" ca="1" si="731"/>
        <v>0</v>
      </c>
      <c r="IF229" s="145">
        <f t="shared" ca="1" si="731"/>
        <v>0</v>
      </c>
      <c r="IG229" s="145">
        <f t="shared" ca="1" si="731"/>
        <v>0</v>
      </c>
      <c r="IH229" s="145">
        <f t="shared" ca="1" si="731"/>
        <v>0</v>
      </c>
      <c r="II229" s="145">
        <f t="shared" ca="1" si="731"/>
        <v>0</v>
      </c>
      <c r="IJ229" s="145">
        <f t="shared" ca="1" si="731"/>
        <v>1.6878552274112769E-3</v>
      </c>
      <c r="IK229" s="145">
        <f t="shared" ca="1" si="731"/>
        <v>2.0095587341253125E-2</v>
      </c>
      <c r="IL229" s="145">
        <f t="shared" ca="1" si="731"/>
        <v>3.2437036031757543E-2</v>
      </c>
      <c r="IM229" s="145">
        <f t="shared" ca="1" si="731"/>
        <v>3.1498344000195778E-2</v>
      </c>
      <c r="IN229" s="145">
        <f t="shared" ca="1" si="731"/>
        <v>4.162293794210032E-2</v>
      </c>
      <c r="IO229" s="145">
        <f t="shared" ca="1" si="731"/>
        <v>3.4045138800985628E-2</v>
      </c>
      <c r="IP229" s="145">
        <f t="shared" ca="1" si="731"/>
        <v>2.3130227067640784E-4</v>
      </c>
      <c r="IQ229" s="145">
        <f t="shared" ca="1" si="731"/>
        <v>0</v>
      </c>
      <c r="IR229" s="145">
        <f t="shared" ca="1" si="731"/>
        <v>0</v>
      </c>
      <c r="IS229" s="145">
        <f t="shared" ca="1" si="731"/>
        <v>0</v>
      </c>
      <c r="IT229" s="145">
        <f t="shared" ca="1" si="731"/>
        <v>0</v>
      </c>
      <c r="IU229" s="145">
        <f t="shared" ca="1" si="731"/>
        <v>0</v>
      </c>
      <c r="IV229" s="145">
        <f t="shared" ca="1" si="731"/>
        <v>1.6878552274112769E-3</v>
      </c>
      <c r="IW229" s="145">
        <f t="shared" ca="1" si="731"/>
        <v>2.0095587341253125E-2</v>
      </c>
      <c r="IX229" s="145">
        <f t="shared" ca="1" si="731"/>
        <v>3.2437036031757543E-2</v>
      </c>
      <c r="IY229" s="145">
        <f t="shared" ca="1" si="731"/>
        <v>3.1498344000195778E-2</v>
      </c>
      <c r="IZ229" s="145">
        <f t="shared" ca="1" si="731"/>
        <v>4.162293794210032E-2</v>
      </c>
      <c r="JA229" s="145">
        <f t="shared" ca="1" si="731"/>
        <v>3.4045138800985628E-2</v>
      </c>
      <c r="JB229" s="145">
        <f t="shared" ca="1" si="731"/>
        <v>2.3130227067640784E-4</v>
      </c>
      <c r="JC229" s="145">
        <f t="shared" ca="1" si="731"/>
        <v>0</v>
      </c>
      <c r="JD229" s="145">
        <f t="shared" ca="1" si="731"/>
        <v>0</v>
      </c>
      <c r="JE229" s="145">
        <f t="shared" ca="1" si="731"/>
        <v>0</v>
      </c>
      <c r="JF229" s="145">
        <f t="shared" ca="1" si="731"/>
        <v>0</v>
      </c>
      <c r="JG229" s="145">
        <f t="shared" ca="1" si="731"/>
        <v>0</v>
      </c>
      <c r="JH229" s="145">
        <f t="shared" ca="1" si="731"/>
        <v>1.6878552274112769E-3</v>
      </c>
      <c r="JI229" s="145">
        <f t="shared" ca="1" si="731"/>
        <v>2.0095587341253125E-2</v>
      </c>
      <c r="JJ229" s="145">
        <f t="shared" ca="1" si="731"/>
        <v>3.2437036031757543E-2</v>
      </c>
      <c r="JK229" s="145">
        <f t="shared" ca="1" si="731"/>
        <v>3.280861907857395E-2</v>
      </c>
      <c r="JL229" s="145">
        <f t="shared" ca="1" si="731"/>
        <v>4.1116286388738425E-2</v>
      </c>
      <c r="JM229" s="145">
        <f t="shared" ca="1" si="731"/>
        <v>3.398153445273859E-2</v>
      </c>
      <c r="JN229" s="145">
        <f t="shared" ca="1" si="731"/>
        <v>1.8652079949388006E-4</v>
      </c>
      <c r="JO229" s="145">
        <f t="shared" ca="1" si="731"/>
        <v>0</v>
      </c>
      <c r="JP229" s="145">
        <f t="shared" ca="1" si="731"/>
        <v>0</v>
      </c>
      <c r="JQ229" s="145">
        <f t="shared" ca="1" si="731"/>
        <v>0</v>
      </c>
      <c r="JR229" s="145">
        <f t="shared" ca="1" si="731"/>
        <v>0</v>
      </c>
      <c r="JS229" s="145">
        <f t="shared" ca="1" si="731"/>
        <v>0</v>
      </c>
      <c r="JT229" s="145">
        <f t="shared" ca="1" si="731"/>
        <v>1.3598667113882339E-3</v>
      </c>
      <c r="JU229" s="145">
        <f t="shared" ca="1" si="731"/>
        <v>1.9732931483816343E-2</v>
      </c>
      <c r="JV229" s="145">
        <f t="shared" ca="1" si="731"/>
        <v>3.1353661503692995E-2</v>
      </c>
      <c r="JW229" s="145">
        <f t="shared" ca="1" si="731"/>
        <v>3.4135412140466351E-2</v>
      </c>
      <c r="JX229" s="145">
        <f t="shared" ca="1" si="731"/>
        <v>4.0602762356680096E-2</v>
      </c>
      <c r="JY229" s="145">
        <f t="shared" ca="1" si="731"/>
        <v>3.3917087488430683E-2</v>
      </c>
      <c r="JZ229" s="145">
        <f t="shared" ca="1" si="731"/>
        <v>1.4101771129135452E-4</v>
      </c>
      <c r="KA229" s="145">
        <f t="shared" ca="1" si="732"/>
        <v>0</v>
      </c>
      <c r="KB229" s="145">
        <f t="shared" ca="1" si="732"/>
        <v>0</v>
      </c>
      <c r="KC229" s="145">
        <f t="shared" ca="1" si="732"/>
        <v>0</v>
      </c>
      <c r="KD229" s="145">
        <f t="shared" ca="1" si="732"/>
        <v>0</v>
      </c>
      <c r="KE229" s="145">
        <f t="shared" ca="1" si="732"/>
        <v>0</v>
      </c>
      <c r="KF229" s="145">
        <f t="shared" ca="1" si="732"/>
        <v>1.0271896658757493E-3</v>
      </c>
      <c r="KG229" s="145">
        <f t="shared" ca="1" si="732"/>
        <v>1.9365597679043171E-2</v>
      </c>
      <c r="KH229" s="145">
        <f t="shared" ca="1" si="732"/>
        <v>3.025655249559981E-2</v>
      </c>
      <c r="KI229" s="145">
        <f t="shared" ca="1" si="732"/>
        <v>3.547903751814066E-2</v>
      </c>
      <c r="KJ229" s="145">
        <f t="shared" ca="1" si="732"/>
        <v>4.0082225058387294E-2</v>
      </c>
      <c r="KK229" s="145">
        <f t="shared" ca="1" si="732"/>
        <v>3.3851781052229454E-2</v>
      </c>
      <c r="KL229" s="145">
        <f t="shared" ca="1" si="732"/>
        <v>9.4775421984345917E-5</v>
      </c>
      <c r="KM229" s="145">
        <f t="shared" ca="1" si="732"/>
        <v>0</v>
      </c>
      <c r="KN229" s="145">
        <f t="shared" ca="1" si="732"/>
        <v>0</v>
      </c>
      <c r="KO229" s="145">
        <f t="shared" ca="1" si="732"/>
        <v>0</v>
      </c>
      <c r="KP229" s="145">
        <f t="shared" ca="1" si="732"/>
        <v>0</v>
      </c>
      <c r="KQ229" s="145">
        <f t="shared" ca="1" si="732"/>
        <v>0</v>
      </c>
      <c r="KR229" s="145">
        <f t="shared" ca="1" si="732"/>
        <v>6.8972283478522058E-4</v>
      </c>
      <c r="KS229" s="145">
        <f t="shared" ca="1" si="732"/>
        <v>1.8993494827158935E-2</v>
      </c>
      <c r="KT229" s="145">
        <f t="shared" ca="1" si="732"/>
        <v>2.9145446163077769E-2</v>
      </c>
      <c r="KU229" s="145">
        <f t="shared" ca="1" si="732"/>
        <v>3.6839817570309782E-2</v>
      </c>
      <c r="KV229" s="145">
        <f t="shared" ca="1" si="732"/>
        <v>3.955452983437379E-2</v>
      </c>
      <c r="KW229" s="145">
        <f t="shared" ca="1" si="732"/>
        <v>3.3785597835701987E-2</v>
      </c>
      <c r="KX229" s="145">
        <f t="shared" ca="1" si="732"/>
        <v>4.7775771500323346E-5</v>
      </c>
      <c r="KY229" s="145">
        <f t="shared" ca="1" si="732"/>
        <v>0</v>
      </c>
      <c r="KZ229" s="145">
        <f t="shared" ca="1" si="732"/>
        <v>0</v>
      </c>
      <c r="LA229" s="145">
        <f t="shared" ca="1" si="732"/>
        <v>0</v>
      </c>
      <c r="LB229" s="145">
        <f t="shared" ca="1" si="732"/>
        <v>0</v>
      </c>
      <c r="LC229" s="145">
        <f t="shared" ca="1" si="732"/>
        <v>0</v>
      </c>
      <c r="LD229" s="145">
        <f t="shared" ca="1" si="732"/>
        <v>3.4736202517572884E-4</v>
      </c>
      <c r="LE229" s="145">
        <f t="shared" ca="1" si="732"/>
        <v>1.8616529447460204E-2</v>
      </c>
      <c r="LF229" s="145">
        <f t="shared" ca="1" si="732"/>
        <v>2.8020072911734074E-2</v>
      </c>
      <c r="LG229" s="145">
        <f t="shared" ca="1" si="732"/>
        <v>3.8218082939970935E-2</v>
      </c>
      <c r="LH229" s="145">
        <f t="shared" ca="1" si="732"/>
        <v>3.9019528019175305E-2</v>
      </c>
      <c r="LI229" s="145">
        <f t="shared" ca="1" si="732"/>
        <v>3.3718520062521073E-2</v>
      </c>
      <c r="LJ229" s="145">
        <f t="shared" ca="1" si="732"/>
        <v>0</v>
      </c>
      <c r="LK229" s="145">
        <f t="shared" ca="1" si="732"/>
        <v>0</v>
      </c>
      <c r="LL229" s="145">
        <f t="shared" ca="1" si="732"/>
        <v>0</v>
      </c>
      <c r="LM229" s="145">
        <f t="shared" ca="1" si="732"/>
        <v>0</v>
      </c>
      <c r="LN229" s="145">
        <f t="shared" ca="1" si="732"/>
        <v>0</v>
      </c>
      <c r="LO229" s="145">
        <f t="shared" ca="1" si="732"/>
        <v>0</v>
      </c>
      <c r="LP229" s="145">
        <f t="shared" ca="1" si="732"/>
        <v>0</v>
      </c>
      <c r="LQ229" s="145">
        <f t="shared" ca="1" si="732"/>
        <v>1.8234605600020104E-2</v>
      </c>
      <c r="LR229" s="145">
        <f t="shared" ca="1" si="732"/>
        <v>2.6880156179103814E-2</v>
      </c>
      <c r="LU229" s="293">
        <f t="shared" ca="1" si="733"/>
        <v>-7.2647730174787159E-4</v>
      </c>
      <c r="LV229" s="293">
        <f t="shared" ca="1" si="734"/>
        <v>-7.2647730174787159E-4</v>
      </c>
      <c r="LW229" s="293">
        <f t="shared" ca="1" si="735"/>
        <v>-7.2647730174787159E-4</v>
      </c>
      <c r="LX229" s="293">
        <f t="shared" ca="1" si="736"/>
        <v>-7.2647730174787159E-4</v>
      </c>
      <c r="LY229" s="293">
        <f t="shared" ca="1" si="737"/>
        <v>-2.4247956459148979E-3</v>
      </c>
      <c r="LZ229" s="293">
        <f t="shared" ca="1" si="738"/>
        <v>-2.8104602982119394E-3</v>
      </c>
      <c r="MA229" s="293">
        <f t="shared" ca="1" si="739"/>
        <v>-3.2017747362654688E-3</v>
      </c>
      <c r="MB229" s="293">
        <f t="shared" ca="1" si="740"/>
        <v>-3.5988637438654899E-3</v>
      </c>
      <c r="MC229" s="293">
        <f t="shared" ca="1" si="741"/>
        <v>-4.0018557974185881E-3</v>
      </c>
      <c r="MD229" s="293">
        <f t="shared" ca="1" si="742"/>
        <v>-4.4108832031646422E-3</v>
      </c>
      <c r="ME229" s="293">
        <f t="shared" ca="1" si="743"/>
        <v>-4.2168264018020559E-3</v>
      </c>
      <c r="MF229" s="293">
        <f t="shared" ca="1" si="744"/>
        <v>-4.0201922455550031E-3</v>
      </c>
      <c r="MG229" s="293">
        <f t="shared" ca="1" si="745"/>
        <v>-3.8209300052674706E-3</v>
      </c>
      <c r="MH229" s="293">
        <f t="shared" ca="1" si="746"/>
        <v>-3.6189876309250723E-3</v>
      </c>
      <c r="MI229" s="293">
        <f t="shared" ca="1" si="747"/>
        <v>-3.4143117088801028E-3</v>
      </c>
      <c r="MJ229" s="293">
        <f t="shared" ca="1" si="748"/>
        <v>-7.4779538425773107E-3</v>
      </c>
      <c r="MK229" s="293">
        <f t="shared" ca="1" si="749"/>
        <v>-7.4779538425773107E-3</v>
      </c>
      <c r="ML229" s="293">
        <f t="shared" ca="1" si="750"/>
        <v>-7.4779538425773107E-3</v>
      </c>
      <c r="MM229" s="293">
        <f t="shared" ca="1" si="751"/>
        <v>-7.4779538425773107E-3</v>
      </c>
      <c r="MN229" s="293">
        <f t="shared" ca="1" si="752"/>
        <v>-7.4779538425773107E-3</v>
      </c>
      <c r="MO229" s="293">
        <f t="shared" ca="1" si="753"/>
        <v>-7.5133131285337069E-3</v>
      </c>
      <c r="MP229" s="293">
        <f t="shared" ca="1" si="754"/>
        <v>-7.5492081034315758E-3</v>
      </c>
      <c r="MQ229" s="293">
        <f t="shared" ca="1" si="755"/>
        <v>-7.5856509176546131E-3</v>
      </c>
      <c r="MR229" s="293">
        <f t="shared" ca="1" si="756"/>
        <v>-7.6226540892095906E-3</v>
      </c>
      <c r="MS229" s="293">
        <f t="shared" ca="1" si="757"/>
        <v>-7.6602305176618445E-3</v>
      </c>
    </row>
    <row r="230" spans="2:357" hidden="1">
      <c r="B230" s="3"/>
      <c r="C230" s="22" t="str">
        <f>C262</f>
        <v>AMV4træ</v>
      </c>
      <c r="D230" s="145">
        <f t="shared" ca="1" si="726"/>
        <v>3.3016577741541396E-2</v>
      </c>
      <c r="E230" s="145">
        <f t="shared" ca="1" si="727"/>
        <v>3.3016577741541396E-2</v>
      </c>
      <c r="F230" s="145">
        <f t="shared" ca="1" si="727"/>
        <v>3.3016577741541396E-2</v>
      </c>
      <c r="G230" s="145">
        <f t="shared" ca="1" si="727"/>
        <v>3.3016577741541396E-2</v>
      </c>
      <c r="H230" s="145">
        <f t="shared" ca="1" si="727"/>
        <v>3.3016577741541396E-2</v>
      </c>
      <c r="I230" s="145">
        <f t="shared" ca="1" si="727"/>
        <v>2.8442101480219698E-2</v>
      </c>
      <c r="J230" s="145">
        <f t="shared" ca="1" si="727"/>
        <v>2.8527666368769546E-2</v>
      </c>
      <c r="K230" s="145">
        <f t="shared" ca="1" si="727"/>
        <v>2.861452487965304E-2</v>
      </c>
      <c r="L230" s="145">
        <f t="shared" ca="1" si="727"/>
        <v>2.8702706572984946E-2</v>
      </c>
      <c r="M230" s="145">
        <f t="shared" ca="1" si="727"/>
        <v>2.8792241916416529E-2</v>
      </c>
      <c r="N230" s="145">
        <f t="shared" ca="1" si="727"/>
        <v>2.8883162320233198E-2</v>
      </c>
      <c r="O230" s="145">
        <f t="shared" ca="1" si="727"/>
        <v>2.8620382946587603E-2</v>
      </c>
      <c r="P230" s="145">
        <f t="shared" ca="1" si="727"/>
        <v>2.8354386936560155E-2</v>
      </c>
      <c r="Q230" s="145">
        <f t="shared" ca="1" si="727"/>
        <v>2.8085114865018933E-2</v>
      </c>
      <c r="R230" s="145">
        <f t="shared" ca="1" si="727"/>
        <v>2.7812505833977777E-2</v>
      </c>
      <c r="S230" s="145">
        <f t="shared" ca="1" si="727"/>
        <v>2.7536497426680826E-2</v>
      </c>
      <c r="T230" s="145">
        <f t="shared" ca="1" si="727"/>
        <v>2.7994152894067679E-2</v>
      </c>
      <c r="U230" s="145">
        <f t="shared" ca="1" si="727"/>
        <v>2.7994152894067679E-2</v>
      </c>
      <c r="V230" s="145">
        <f t="shared" ca="1" si="727"/>
        <v>2.7994152894067679E-2</v>
      </c>
      <c r="W230" s="145">
        <f t="shared" ca="1" si="727"/>
        <v>2.7994152894067679E-2</v>
      </c>
      <c r="X230" s="145">
        <f t="shared" ca="1" si="727"/>
        <v>2.7994152894067679E-2</v>
      </c>
      <c r="Y230" s="145">
        <f t="shared" ca="1" si="727"/>
        <v>2.7822158362579827E-2</v>
      </c>
      <c r="Z230" s="145">
        <f t="shared" ca="1" si="727"/>
        <v>2.7647906008098477E-2</v>
      </c>
      <c r="AA230" s="145">
        <f t="shared" ca="1" si="727"/>
        <v>2.747135107822108E-2</v>
      </c>
      <c r="AB230" s="145">
        <f t="shared" ca="1" si="727"/>
        <v>2.729244762995996E-2</v>
      </c>
      <c r="AC230" s="145">
        <f t="shared" ca="1" si="727"/>
        <v>2.7111148489884503E-2</v>
      </c>
      <c r="AD230" s="3"/>
      <c r="AE230" s="145">
        <f t="shared" ca="1" si="728"/>
        <v>2.0843369119065727E-2</v>
      </c>
      <c r="AF230" s="145">
        <f t="shared" ca="1" si="728"/>
        <v>2.4868507340147079E-2</v>
      </c>
      <c r="AG230" s="145">
        <f t="shared" ca="1" si="728"/>
        <v>2.7036166971884212E-2</v>
      </c>
      <c r="AH230" s="145">
        <f t="shared" ca="1" si="728"/>
        <v>3.6408078472607963E-2</v>
      </c>
      <c r="AI230" s="145">
        <f t="shared" ca="1" si="728"/>
        <v>5.8222162769944984E-2</v>
      </c>
      <c r="AJ230" s="145">
        <f t="shared" ca="1" si="728"/>
        <v>7.4823094878503513E-2</v>
      </c>
      <c r="AK230" s="145">
        <f t="shared" ca="1" si="728"/>
        <v>3.5055482103628292E-2</v>
      </c>
      <c r="AL230" s="145">
        <f t="shared" ca="1" si="728"/>
        <v>5.603469394818413E-3</v>
      </c>
      <c r="AM230" s="145">
        <f t="shared" ca="1" si="728"/>
        <v>5.6143894270839739E-2</v>
      </c>
      <c r="AN230" s="145">
        <f t="shared" ca="1" si="728"/>
        <v>4.5875877062238127E-2</v>
      </c>
      <c r="AO230" s="145">
        <f t="shared" ca="1" si="728"/>
        <v>3.1034744538883777E-2</v>
      </c>
      <c r="AP230" s="145">
        <f t="shared" ca="1" si="728"/>
        <v>2.9186604114983122E-2</v>
      </c>
      <c r="AQ230" s="145">
        <f t="shared" ca="1" si="728"/>
        <v>2.0843369119065727E-2</v>
      </c>
      <c r="AR230" s="145">
        <f t="shared" ca="1" si="728"/>
        <v>2.4868507340147079E-2</v>
      </c>
      <c r="AS230" s="145">
        <f t="shared" ca="1" si="728"/>
        <v>2.7036166971884212E-2</v>
      </c>
      <c r="AT230" s="145">
        <f t="shared" ca="1" si="728"/>
        <v>3.6408078472607963E-2</v>
      </c>
      <c r="AU230" s="145">
        <f t="shared" ca="1" si="728"/>
        <v>5.8222162769944984E-2</v>
      </c>
      <c r="AV230" s="145">
        <f t="shared" ca="1" si="728"/>
        <v>7.4823094878503513E-2</v>
      </c>
      <c r="AW230" s="145">
        <f t="shared" ca="1" si="728"/>
        <v>3.5055482103628292E-2</v>
      </c>
      <c r="AX230" s="145">
        <f t="shared" ca="1" si="728"/>
        <v>5.603469394818413E-3</v>
      </c>
      <c r="AY230" s="145">
        <f t="shared" ca="1" si="728"/>
        <v>5.6143894270839739E-2</v>
      </c>
      <c r="AZ230" s="145">
        <f t="shared" ca="1" si="728"/>
        <v>4.5875877062238127E-2</v>
      </c>
      <c r="BA230" s="145">
        <f t="shared" ca="1" si="728"/>
        <v>3.1034744538883777E-2</v>
      </c>
      <c r="BB230" s="145">
        <f t="shared" ca="1" si="728"/>
        <v>2.9186604114983122E-2</v>
      </c>
      <c r="BC230" s="145">
        <f t="shared" ca="1" si="728"/>
        <v>2.0843369119065727E-2</v>
      </c>
      <c r="BD230" s="145">
        <f t="shared" ca="1" si="728"/>
        <v>2.4868507340147079E-2</v>
      </c>
      <c r="BE230" s="145">
        <f t="shared" ca="1" si="728"/>
        <v>2.7036166971884212E-2</v>
      </c>
      <c r="BF230" s="145">
        <f t="shared" ca="1" si="728"/>
        <v>3.6408078472607963E-2</v>
      </c>
      <c r="BG230" s="145">
        <f t="shared" ca="1" si="728"/>
        <v>5.8222162769944984E-2</v>
      </c>
      <c r="BH230" s="145">
        <f t="shared" ca="1" si="728"/>
        <v>7.4823094878503513E-2</v>
      </c>
      <c r="BI230" s="145">
        <f t="shared" ca="1" si="728"/>
        <v>3.5055482103628292E-2</v>
      </c>
      <c r="BJ230" s="145">
        <f t="shared" ca="1" si="728"/>
        <v>5.603469394818413E-3</v>
      </c>
      <c r="BK230" s="145">
        <f t="shared" ca="1" si="728"/>
        <v>5.6143894270839739E-2</v>
      </c>
      <c r="BL230" s="145">
        <f t="shared" ca="1" si="728"/>
        <v>4.5875877062238127E-2</v>
      </c>
      <c r="BM230" s="145">
        <f t="shared" ca="1" si="728"/>
        <v>3.1034744538883777E-2</v>
      </c>
      <c r="BN230" s="145">
        <f t="shared" ca="1" si="728"/>
        <v>2.9186604114983122E-2</v>
      </c>
      <c r="BO230" s="145">
        <f t="shared" ca="1" si="728"/>
        <v>2.0843369119065727E-2</v>
      </c>
      <c r="BP230" s="145">
        <f t="shared" ca="1" si="728"/>
        <v>2.4868507340147079E-2</v>
      </c>
      <c r="BQ230" s="145">
        <f t="shared" ca="1" si="728"/>
        <v>2.7036166971884212E-2</v>
      </c>
      <c r="BR230" s="145">
        <f t="shared" ca="1" si="728"/>
        <v>3.6408078472607963E-2</v>
      </c>
      <c r="BS230" s="145">
        <f t="shared" ca="1" si="728"/>
        <v>5.8222162769944984E-2</v>
      </c>
      <c r="BT230" s="145">
        <f t="shared" ca="1" si="728"/>
        <v>7.4823094878503513E-2</v>
      </c>
      <c r="BU230" s="145">
        <f t="shared" ca="1" si="728"/>
        <v>3.5055482103628292E-2</v>
      </c>
      <c r="BV230" s="145">
        <f t="shared" ca="1" si="728"/>
        <v>5.603469394818413E-3</v>
      </c>
      <c r="BW230" s="145">
        <f t="shared" ca="1" si="728"/>
        <v>5.6143894270839739E-2</v>
      </c>
      <c r="BX230" s="145">
        <f t="shared" ca="1" si="728"/>
        <v>4.5875877062238127E-2</v>
      </c>
      <c r="BY230" s="145">
        <f t="shared" ca="1" si="728"/>
        <v>3.1034744538883777E-2</v>
      </c>
      <c r="BZ230" s="145">
        <f t="shared" ca="1" si="728"/>
        <v>2.9186604114983122E-2</v>
      </c>
      <c r="CA230" s="145">
        <f t="shared" ca="1" si="728"/>
        <v>2.0794012983437339E-2</v>
      </c>
      <c r="CB230" s="145">
        <f t="shared" ca="1" si="728"/>
        <v>2.4791122548721185E-2</v>
      </c>
      <c r="CC230" s="145">
        <f t="shared" ca="1" si="728"/>
        <v>2.6957812329404245E-2</v>
      </c>
      <c r="CD230" s="145">
        <f t="shared" ca="1" si="728"/>
        <v>3.6234827028603513E-2</v>
      </c>
      <c r="CE230" s="145">
        <f t="shared" ca="1" si="728"/>
        <v>5.0446052491438284E-2</v>
      </c>
      <c r="CF230" s="145">
        <f t="shared" ca="1" si="728"/>
        <v>1.7987882339934789E-2</v>
      </c>
      <c r="CG230" s="145">
        <f t="shared" ca="1" si="728"/>
        <v>0</v>
      </c>
      <c r="CH230" s="145">
        <f t="shared" ca="1" si="728"/>
        <v>5.5830560967579761E-3</v>
      </c>
      <c r="CI230" s="145">
        <f t="shared" ca="1" si="728"/>
        <v>6.1138332093393991E-2</v>
      </c>
      <c r="CJ230" s="145">
        <f t="shared" ca="1" si="728"/>
        <v>3.6362330660083049E-2</v>
      </c>
      <c r="CK230" s="145">
        <f t="shared" ca="1" si="728"/>
        <v>3.0981320377296111E-2</v>
      </c>
      <c r="CL230" s="145">
        <f t="shared" ca="1" si="728"/>
        <v>2.8671800169057269E-2</v>
      </c>
      <c r="CM230" s="145">
        <f t="shared" ca="1" si="728"/>
        <v>2.0952741526509909E-2</v>
      </c>
      <c r="CN230" s="145">
        <f t="shared" ca="1" si="728"/>
        <v>2.4977418765504328E-2</v>
      </c>
      <c r="CO230" s="145">
        <f t="shared" ca="1" si="728"/>
        <v>2.7166921834975741E-2</v>
      </c>
      <c r="CP230" s="145">
        <f t="shared" ref="CP230:FA233" ca="1" si="758">CP281/CP$298</f>
        <v>3.6202724967236942E-2</v>
      </c>
      <c r="CQ230" s="145">
        <f t="shared" ca="1" si="758"/>
        <v>4.859464666872633E-2</v>
      </c>
      <c r="CR230" s="145">
        <f t="shared" ca="1" si="758"/>
        <v>1.8115908522213196E-2</v>
      </c>
      <c r="CS230" s="145">
        <f t="shared" ca="1" si="758"/>
        <v>2.0909670654985983E-3</v>
      </c>
      <c r="CT230" s="145">
        <f t="shared" ca="1" si="758"/>
        <v>5.9574408150281756E-3</v>
      </c>
      <c r="CU230" s="145">
        <f t="shared" ca="1" si="758"/>
        <v>6.1361736723393782E-2</v>
      </c>
      <c r="CV230" s="145">
        <f t="shared" ca="1" si="758"/>
        <v>3.5883293616739836E-2</v>
      </c>
      <c r="CW230" s="145">
        <f t="shared" ca="1" si="758"/>
        <v>3.121427426229097E-2</v>
      </c>
      <c r="CX230" s="145">
        <f t="shared" ca="1" si="758"/>
        <v>2.8864489872846354E-2</v>
      </c>
      <c r="CY230" s="145">
        <f t="shared" ca="1" si="758"/>
        <v>2.1113911979259929E-2</v>
      </c>
      <c r="CZ230" s="145">
        <f t="shared" ca="1" si="758"/>
        <v>2.5166536077622145E-2</v>
      </c>
      <c r="DA230" s="145">
        <f t="shared" ca="1" si="758"/>
        <v>2.7379300791451702E-2</v>
      </c>
      <c r="DB230" s="145">
        <f t="shared" ca="1" si="758"/>
        <v>3.6170170411693819E-2</v>
      </c>
      <c r="DC230" s="145">
        <f t="shared" ca="1" si="758"/>
        <v>4.6714425649568812E-2</v>
      </c>
      <c r="DD230" s="145">
        <f t="shared" ca="1" si="758"/>
        <v>1.8245720728506571E-2</v>
      </c>
      <c r="DE230" s="145">
        <f t="shared" ca="1" si="758"/>
        <v>4.2222523007729787E-3</v>
      </c>
      <c r="DF230" s="145">
        <f t="shared" ca="1" si="758"/>
        <v>6.3356901447167314E-3</v>
      </c>
      <c r="DG230" s="145">
        <f t="shared" ca="1" si="758"/>
        <v>6.1588319240972751E-2</v>
      </c>
      <c r="DH230" s="145">
        <f t="shared" ca="1" si="758"/>
        <v>3.5397394833543552E-2</v>
      </c>
      <c r="DI230" s="145">
        <f t="shared" ca="1" si="758"/>
        <v>3.1450757929106773E-2</v>
      </c>
      <c r="DJ230" s="145">
        <f t="shared" ca="1" si="758"/>
        <v>2.9060200954357313E-2</v>
      </c>
      <c r="DK230" s="145">
        <f t="shared" ca="1" si="758"/>
        <v>2.1277581128693091E-2</v>
      </c>
      <c r="DL230" s="145">
        <f t="shared" ca="1" si="758"/>
        <v>2.5358539053996532E-2</v>
      </c>
      <c r="DM230" s="145">
        <f t="shared" ca="1" si="758"/>
        <v>2.7595026480339867E-2</v>
      </c>
      <c r="DN230" s="145">
        <f t="shared" ca="1" si="758"/>
        <v>3.6137153726880054E-2</v>
      </c>
      <c r="DO230" s="145">
        <f t="shared" ca="1" si="758"/>
        <v>4.4804711440213377E-2</v>
      </c>
      <c r="DP230" s="145">
        <f t="shared" ca="1" si="758"/>
        <v>1.8377356595119125E-2</v>
      </c>
      <c r="DQ230" s="145">
        <f t="shared" ca="1" si="758"/>
        <v>6.3950331844903714E-3</v>
      </c>
      <c r="DR230" s="145">
        <f t="shared" ca="1" si="758"/>
        <v>6.7178642353390335E-3</v>
      </c>
      <c r="DS230" s="145">
        <f t="shared" ca="1" si="758"/>
        <v>6.1818147939110772E-2</v>
      </c>
      <c r="DT230" s="145">
        <f t="shared" ca="1" si="758"/>
        <v>3.4904485815342827E-2</v>
      </c>
      <c r="DU230" s="145">
        <f t="shared" ca="1" si="758"/>
        <v>3.1690852216537904E-2</v>
      </c>
      <c r="DV230" s="145">
        <f t="shared" ca="1" si="758"/>
        <v>2.9259005038004621E-2</v>
      </c>
      <c r="DW230" s="145">
        <f t="shared" ca="1" si="758"/>
        <v>2.144380753635889E-2</v>
      </c>
      <c r="DX230" s="145">
        <f t="shared" ca="1" si="758"/>
        <v>2.5553494249160136E-2</v>
      </c>
      <c r="DY230" s="145">
        <f t="shared" ca="1" si="758"/>
        <v>2.7814178638142426E-2</v>
      </c>
      <c r="DZ230" s="145">
        <f t="shared" ca="1" si="758"/>
        <v>3.6103665002195487E-2</v>
      </c>
      <c r="EA230" s="145">
        <f t="shared" ca="1" si="758"/>
        <v>4.2864804608716479E-2</v>
      </c>
      <c r="EB230" s="145">
        <f t="shared" ca="1" si="758"/>
        <v>1.8510854823298985E-2</v>
      </c>
      <c r="EC230" s="145">
        <f t="shared" ca="1" si="758"/>
        <v>8.6105334965496973E-3</v>
      </c>
      <c r="ED230" s="145">
        <f t="shared" ca="1" si="758"/>
        <v>7.1040244911575179E-3</v>
      </c>
      <c r="EE230" s="145">
        <f t="shared" ca="1" si="758"/>
        <v>6.2051293081732885E-2</v>
      </c>
      <c r="EF230" s="145">
        <f t="shared" ca="1" si="758"/>
        <v>3.440441375106764E-2</v>
      </c>
      <c r="EG230" s="145">
        <f t="shared" ca="1" si="758"/>
        <v>3.1934640450853279E-2</v>
      </c>
      <c r="EH230" s="145">
        <f t="shared" ca="1" si="758"/>
        <v>2.9460976030127407E-2</v>
      </c>
      <c r="EI230" s="145">
        <f t="shared" ca="1" si="758"/>
        <v>2.1612651608212571E-2</v>
      </c>
      <c r="EJ230" s="145">
        <f t="shared" ca="1" si="758"/>
        <v>2.5751470280174032E-2</v>
      </c>
      <c r="EK230" s="145">
        <f t="shared" ca="1" si="758"/>
        <v>2.8036839554620864E-2</v>
      </c>
      <c r="EL230" s="145">
        <f t="shared" ca="1" si="758"/>
        <v>3.6069694041615703E-2</v>
      </c>
      <c r="EM230" s="145">
        <f t="shared" ca="1" si="758"/>
        <v>4.0893983430846055E-2</v>
      </c>
      <c r="EN230" s="145">
        <f t="shared" ca="1" si="758"/>
        <v>1.8646255217173131E-2</v>
      </c>
      <c r="EO230" s="145">
        <f t="shared" ca="1" si="758"/>
        <v>1.0870025616518255E-2</v>
      </c>
      <c r="EP230" s="145">
        <f t="shared" ca="1" si="758"/>
        <v>7.4942336040714477E-3</v>
      </c>
      <c r="EQ230" s="145">
        <f t="shared" ca="1" si="758"/>
        <v>6.2287826975328163E-2</v>
      </c>
      <c r="ER230" s="145">
        <f t="shared" ca="1" si="758"/>
        <v>3.3897021355782313E-2</v>
      </c>
      <c r="ES230" s="145">
        <f t="shared" ca="1" si="758"/>
        <v>3.2182208542215027E-2</v>
      </c>
      <c r="ET230" s="145">
        <f t="shared" ca="1" si="758"/>
        <v>2.9666190210595467E-2</v>
      </c>
      <c r="EU230" s="145">
        <f t="shared" ca="1" si="758"/>
        <v>2.1742772784196743E-2</v>
      </c>
      <c r="EV230" s="145">
        <f t="shared" ca="1" si="758"/>
        <v>2.591151734256859E-2</v>
      </c>
      <c r="EW230" s="145">
        <f t="shared" ca="1" si="758"/>
        <v>2.8142308877834202E-2</v>
      </c>
      <c r="EX230" s="145">
        <f t="shared" ca="1" si="758"/>
        <v>3.5491622931530811E-2</v>
      </c>
      <c r="EY230" s="145">
        <f t="shared" ca="1" si="758"/>
        <v>3.8837389827588456E-2</v>
      </c>
      <c r="EZ230" s="145">
        <f t="shared" ca="1" si="758"/>
        <v>1.8175883829668723E-2</v>
      </c>
      <c r="FA230" s="145">
        <f t="shared" ca="1" si="758"/>
        <v>8.7236585245190432E-3</v>
      </c>
      <c r="FB230" s="145">
        <f t="shared" ca="1" si="729"/>
        <v>7.5333340383863965E-3</v>
      </c>
      <c r="FC230" s="145">
        <f t="shared" ca="1" si="730"/>
        <v>6.0041808699787501E-2</v>
      </c>
      <c r="FD230" s="145">
        <f t="shared" ca="1" si="730"/>
        <v>3.3931806846180537E-2</v>
      </c>
      <c r="FE230" s="145">
        <f t="shared" ca="1" si="730"/>
        <v>3.2237063509986223E-2</v>
      </c>
      <c r="FF230" s="145">
        <f t="shared" ca="1" si="730"/>
        <v>2.9852354910180647E-2</v>
      </c>
      <c r="FG230" s="145">
        <f t="shared" ca="1" si="730"/>
        <v>2.1874470266146622E-2</v>
      </c>
      <c r="FH230" s="145">
        <f t="shared" ca="1" si="730"/>
        <v>2.6073619358606179E-2</v>
      </c>
      <c r="FI230" s="145">
        <f t="shared" ca="1" si="730"/>
        <v>2.8248979565813775E-2</v>
      </c>
      <c r="FJ230" s="145">
        <f t="shared" ca="1" si="730"/>
        <v>3.4905755706585578E-2</v>
      </c>
      <c r="FK230" s="145">
        <f t="shared" ca="1" si="730"/>
        <v>3.6749957539171575E-2</v>
      </c>
      <c r="FL230" s="145">
        <f t="shared" ca="1" si="730"/>
        <v>1.7702124423263084E-2</v>
      </c>
      <c r="FM230" s="145">
        <f t="shared" ca="1" si="730"/>
        <v>6.5636045973714854E-3</v>
      </c>
      <c r="FN230" s="145">
        <f t="shared" ca="1" si="730"/>
        <v>7.5732454965060847E-3</v>
      </c>
      <c r="FO230" s="145">
        <f t="shared" ca="1" si="730"/>
        <v>5.7770378260333356E-2</v>
      </c>
      <c r="FP230" s="145">
        <f t="shared" ca="1" si="730"/>
        <v>3.3967008342740322E-2</v>
      </c>
      <c r="FQ230" s="145">
        <f t="shared" ca="1" si="730"/>
        <v>3.2292480338291442E-2</v>
      </c>
      <c r="FR230" s="145">
        <f t="shared" ca="1" si="730"/>
        <v>3.0041161848705433E-2</v>
      </c>
      <c r="FS230" s="145">
        <f t="shared" ca="1" si="730"/>
        <v>2.2007772871997962E-2</v>
      </c>
      <c r="FT230" s="145">
        <f t="shared" ca="1" si="730"/>
        <v>2.6237816161441257E-2</v>
      </c>
      <c r="FU230" s="145">
        <f t="shared" ca="1" si="730"/>
        <v>2.8356872262633302E-2</v>
      </c>
      <c r="FV230" s="145">
        <f t="shared" ca="1" si="730"/>
        <v>3.4311933583448105E-2</v>
      </c>
      <c r="FW230" s="145">
        <f t="shared" ca="1" si="730"/>
        <v>3.4630987685161249E-2</v>
      </c>
      <c r="FX230" s="145">
        <f t="shared" ca="1" si="730"/>
        <v>1.7224940260513945E-2</v>
      </c>
      <c r="FY230" s="145">
        <f t="shared" ca="1" si="730"/>
        <v>4.3897325001490605E-3</v>
      </c>
      <c r="FZ230" s="145">
        <f t="shared" ca="1" si="730"/>
        <v>7.613993476334532E-3</v>
      </c>
      <c r="GA230" s="145">
        <f t="shared" ca="1" si="730"/>
        <v>5.5473101921317429E-2</v>
      </c>
      <c r="GB230" s="145">
        <f t="shared" ca="1" si="730"/>
        <v>3.4002633352996463E-2</v>
      </c>
      <c r="GC230" s="145">
        <f t="shared" ca="1" si="730"/>
        <v>3.2348467703983474E-2</v>
      </c>
      <c r="GD230" s="145">
        <f t="shared" ca="1" si="730"/>
        <v>3.0232667680233308E-2</v>
      </c>
      <c r="GE230" s="145">
        <f t="shared" ca="1" si="730"/>
        <v>2.2142710126457368E-2</v>
      </c>
      <c r="GF230" s="145">
        <f t="shared" ca="1" si="730"/>
        <v>2.6404148620422875E-2</v>
      </c>
      <c r="GG230" s="145">
        <f t="shared" ca="1" si="730"/>
        <v>2.8466008088084312E-2</v>
      </c>
      <c r="GH230" s="145">
        <f t="shared" ca="1" si="730"/>
        <v>3.3709993437396495E-2</v>
      </c>
      <c r="GI230" s="145">
        <f t="shared" ca="1" si="730"/>
        <v>3.2479760106583141E-2</v>
      </c>
      <c r="GJ230" s="145">
        <f t="shared" ca="1" si="730"/>
        <v>1.6744294070910194E-2</v>
      </c>
      <c r="GK230" s="145">
        <f t="shared" ca="1" si="730"/>
        <v>2.2019092121971788E-3</v>
      </c>
      <c r="GL230" s="145">
        <f t="shared" ca="1" si="730"/>
        <v>7.6556045559390161E-3</v>
      </c>
      <c r="GM230" s="145">
        <f t="shared" ca="1" si="730"/>
        <v>5.3149536019926634E-2</v>
      </c>
      <c r="GN230" s="145">
        <f t="shared" ca="1" si="730"/>
        <v>3.4038689566225265E-2</v>
      </c>
      <c r="GO230" s="145">
        <f t="shared" ca="1" si="730"/>
        <v>3.240503446350259E-2</v>
      </c>
      <c r="GP230" s="145">
        <f t="shared" ca="1" si="730"/>
        <v>3.0426930690165669E-2</v>
      </c>
      <c r="GQ230" s="145">
        <f t="shared" ca="1" si="730"/>
        <v>2.2279312282803238E-2</v>
      </c>
      <c r="GR230" s="145">
        <f t="shared" ca="1" si="730"/>
        <v>2.6572658675008919E-2</v>
      </c>
      <c r="GS230" s="145">
        <f t="shared" ca="1" si="730"/>
        <v>2.857640865145851E-2</v>
      </c>
      <c r="GT230" s="145">
        <f t="shared" ca="1" si="730"/>
        <v>3.3099767652921906E-2</v>
      </c>
      <c r="GU230" s="145">
        <f t="shared" ca="1" si="730"/>
        <v>3.0295532549887157E-2</v>
      </c>
      <c r="GV230" s="145">
        <f t="shared" ca="1" si="730"/>
        <v>1.6260148041167929E-2</v>
      </c>
      <c r="GW230" s="145">
        <f t="shared" ca="1" si="730"/>
        <v>0</v>
      </c>
      <c r="GX230" s="145">
        <f t="shared" ca="1" si="730"/>
        <v>7.69810645136078E-3</v>
      </c>
      <c r="GY230" s="145">
        <f t="shared" ca="1" si="730"/>
        <v>5.079922668053756E-2</v>
      </c>
      <c r="GZ230" s="145">
        <f t="shared" ca="1" si="730"/>
        <v>3.4075184858977488E-2</v>
      </c>
      <c r="HA230" s="145">
        <f t="shared" ca="1" si="730"/>
        <v>3.2462189657546915E-2</v>
      </c>
      <c r="HB230" s="145">
        <f t="shared" ca="1" si="730"/>
        <v>3.0624010854384907E-2</v>
      </c>
      <c r="HC230" s="145">
        <f t="shared" ca="1" si="730"/>
        <v>2.2992920060680162E-2</v>
      </c>
      <c r="HD230" s="145">
        <f t="shared" ca="1" si="730"/>
        <v>2.7324449719041608E-2</v>
      </c>
      <c r="HE230" s="145">
        <f t="shared" ca="1" si="730"/>
        <v>2.9827240801989941E-2</v>
      </c>
      <c r="HF230" s="145">
        <f t="shared" ca="1" si="730"/>
        <v>3.3323568969684927E-2</v>
      </c>
      <c r="HG230" s="145">
        <f t="shared" ca="1" si="730"/>
        <v>2.4960511785146858E-2</v>
      </c>
      <c r="HH230" s="145">
        <f t="shared" ca="1" si="730"/>
        <v>1.2605095377398349E-2</v>
      </c>
      <c r="HI230" s="145">
        <f t="shared" ca="1" si="730"/>
        <v>1.1642399941749353E-2</v>
      </c>
      <c r="HJ230" s="145">
        <f t="shared" ca="1" si="730"/>
        <v>7.5655381156346912E-3</v>
      </c>
      <c r="HK230" s="145">
        <f t="shared" ca="1" si="730"/>
        <v>4.5771097281141378E-2</v>
      </c>
      <c r="HL230" s="145">
        <f t="shared" ca="1" si="730"/>
        <v>3.4304366955717258E-2</v>
      </c>
      <c r="HM230" s="145">
        <f t="shared" ca="1" si="730"/>
        <v>3.3148725455132526E-2</v>
      </c>
      <c r="HN230" s="145">
        <f t="shared" ref="HN230:JY233" ca="1" si="759">HN281/HN$298</f>
        <v>3.2197507400969778E-2</v>
      </c>
      <c r="HO230" s="145">
        <f t="shared" ca="1" si="759"/>
        <v>2.2992920060680162E-2</v>
      </c>
      <c r="HP230" s="145">
        <f t="shared" ca="1" si="759"/>
        <v>2.7324449719041608E-2</v>
      </c>
      <c r="HQ230" s="145">
        <f t="shared" ca="1" si="759"/>
        <v>2.9827240801989941E-2</v>
      </c>
      <c r="HR230" s="145">
        <f t="shared" ca="1" si="759"/>
        <v>3.3323568969684927E-2</v>
      </c>
      <c r="HS230" s="145">
        <f t="shared" ca="1" si="759"/>
        <v>2.4960511785146858E-2</v>
      </c>
      <c r="HT230" s="145">
        <f t="shared" ca="1" si="759"/>
        <v>1.2605095377398349E-2</v>
      </c>
      <c r="HU230" s="145">
        <f t="shared" ca="1" si="759"/>
        <v>1.1642399941749353E-2</v>
      </c>
      <c r="HV230" s="145">
        <f t="shared" ca="1" si="759"/>
        <v>7.5655381156346912E-3</v>
      </c>
      <c r="HW230" s="145">
        <f t="shared" ca="1" si="759"/>
        <v>4.5771097281141378E-2</v>
      </c>
      <c r="HX230" s="145">
        <f t="shared" ca="1" si="759"/>
        <v>3.4304366955717258E-2</v>
      </c>
      <c r="HY230" s="145">
        <f t="shared" ca="1" si="759"/>
        <v>3.3148725455132526E-2</v>
      </c>
      <c r="HZ230" s="145">
        <f t="shared" ca="1" si="759"/>
        <v>3.2197507400969778E-2</v>
      </c>
      <c r="IA230" s="145">
        <f t="shared" ca="1" si="759"/>
        <v>2.2992920060680162E-2</v>
      </c>
      <c r="IB230" s="145">
        <f t="shared" ca="1" si="759"/>
        <v>2.7324449719041608E-2</v>
      </c>
      <c r="IC230" s="145">
        <f t="shared" ca="1" si="759"/>
        <v>2.9827240801989941E-2</v>
      </c>
      <c r="ID230" s="145">
        <f t="shared" ca="1" si="759"/>
        <v>3.3323568969684927E-2</v>
      </c>
      <c r="IE230" s="145">
        <f t="shared" ca="1" si="759"/>
        <v>2.4960511785146858E-2</v>
      </c>
      <c r="IF230" s="145">
        <f t="shared" ca="1" si="759"/>
        <v>1.2605095377398349E-2</v>
      </c>
      <c r="IG230" s="145">
        <f t="shared" ca="1" si="759"/>
        <v>1.1642399941749353E-2</v>
      </c>
      <c r="IH230" s="145">
        <f t="shared" ca="1" si="759"/>
        <v>7.5655381156346912E-3</v>
      </c>
      <c r="II230" s="145">
        <f t="shared" ca="1" si="759"/>
        <v>4.5771097281141378E-2</v>
      </c>
      <c r="IJ230" s="145">
        <f t="shared" ca="1" si="759"/>
        <v>3.4304366955717258E-2</v>
      </c>
      <c r="IK230" s="145">
        <f t="shared" ca="1" si="759"/>
        <v>3.3148725455132526E-2</v>
      </c>
      <c r="IL230" s="145">
        <f t="shared" ca="1" si="759"/>
        <v>3.2197507400969778E-2</v>
      </c>
      <c r="IM230" s="145">
        <f t="shared" ca="1" si="759"/>
        <v>2.2992920060680162E-2</v>
      </c>
      <c r="IN230" s="145">
        <f t="shared" ca="1" si="759"/>
        <v>2.7324449719041608E-2</v>
      </c>
      <c r="IO230" s="145">
        <f t="shared" ca="1" si="759"/>
        <v>2.9827240801989941E-2</v>
      </c>
      <c r="IP230" s="145">
        <f t="shared" ca="1" si="759"/>
        <v>3.3323568969684927E-2</v>
      </c>
      <c r="IQ230" s="145">
        <f t="shared" ca="1" si="759"/>
        <v>2.4960511785146858E-2</v>
      </c>
      <c r="IR230" s="145">
        <f t="shared" ca="1" si="759"/>
        <v>1.2605095377398349E-2</v>
      </c>
      <c r="IS230" s="145">
        <f t="shared" ca="1" si="759"/>
        <v>1.1642399941749353E-2</v>
      </c>
      <c r="IT230" s="145">
        <f t="shared" ca="1" si="759"/>
        <v>7.5655381156346912E-3</v>
      </c>
      <c r="IU230" s="145">
        <f t="shared" ca="1" si="759"/>
        <v>4.5771097281141378E-2</v>
      </c>
      <c r="IV230" s="145">
        <f t="shared" ca="1" si="759"/>
        <v>3.4304366955717258E-2</v>
      </c>
      <c r="IW230" s="145">
        <f t="shared" ca="1" si="759"/>
        <v>3.3148725455132526E-2</v>
      </c>
      <c r="IX230" s="145">
        <f t="shared" ca="1" si="759"/>
        <v>3.2197507400969778E-2</v>
      </c>
      <c r="IY230" s="145">
        <f t="shared" ca="1" si="759"/>
        <v>2.2992920060680162E-2</v>
      </c>
      <c r="IZ230" s="145">
        <f t="shared" ca="1" si="759"/>
        <v>2.7324449719041608E-2</v>
      </c>
      <c r="JA230" s="145">
        <f t="shared" ca="1" si="759"/>
        <v>2.9827240801989941E-2</v>
      </c>
      <c r="JB230" s="145">
        <f t="shared" ca="1" si="759"/>
        <v>3.3323568969684927E-2</v>
      </c>
      <c r="JC230" s="145">
        <f t="shared" ca="1" si="759"/>
        <v>2.4960511785146858E-2</v>
      </c>
      <c r="JD230" s="145">
        <f t="shared" ca="1" si="759"/>
        <v>1.2605095377398349E-2</v>
      </c>
      <c r="JE230" s="145">
        <f t="shared" ca="1" si="759"/>
        <v>1.1642399941749353E-2</v>
      </c>
      <c r="JF230" s="145">
        <f t="shared" ca="1" si="759"/>
        <v>7.5655381156346912E-3</v>
      </c>
      <c r="JG230" s="145">
        <f t="shared" ca="1" si="759"/>
        <v>4.5771097281141378E-2</v>
      </c>
      <c r="JH230" s="145">
        <f t="shared" ca="1" si="759"/>
        <v>3.4304366955717258E-2</v>
      </c>
      <c r="JI230" s="145">
        <f t="shared" ca="1" si="759"/>
        <v>3.3148725455132526E-2</v>
      </c>
      <c r="JJ230" s="145">
        <f t="shared" ca="1" si="759"/>
        <v>3.2197507400969778E-2</v>
      </c>
      <c r="JK230" s="145">
        <f t="shared" ca="1" si="759"/>
        <v>2.3136942381797525E-2</v>
      </c>
      <c r="JL230" s="145">
        <f t="shared" ca="1" si="759"/>
        <v>2.7508522638713395E-2</v>
      </c>
      <c r="JM230" s="145">
        <f t="shared" ca="1" si="759"/>
        <v>2.9957643532985741E-2</v>
      </c>
      <c r="JN230" s="145">
        <f t="shared" ca="1" si="759"/>
        <v>3.3013929601865902E-2</v>
      </c>
      <c r="JO230" s="145">
        <f t="shared" ca="1" si="759"/>
        <v>2.5486923925946429E-2</v>
      </c>
      <c r="JP230" s="145">
        <f t="shared" ca="1" si="759"/>
        <v>1.2502271505314366E-2</v>
      </c>
      <c r="JQ230" s="145">
        <f t="shared" ca="1" si="759"/>
        <v>1.1534888551426141E-2</v>
      </c>
      <c r="JR230" s="145">
        <f t="shared" ca="1" si="759"/>
        <v>7.1627205527477521E-3</v>
      </c>
      <c r="JS230" s="145">
        <f t="shared" ca="1" si="759"/>
        <v>4.4396431595880415E-2</v>
      </c>
      <c r="JT230" s="145">
        <f t="shared" ca="1" si="759"/>
        <v>3.237798481322228E-2</v>
      </c>
      <c r="JU230" s="145">
        <f t="shared" ca="1" si="759"/>
        <v>3.2721152659393189E-2</v>
      </c>
      <c r="JV230" s="145">
        <f t="shared" ca="1" si="759"/>
        <v>3.2356999081598586E-2</v>
      </c>
      <c r="JW230" s="145">
        <f t="shared" ca="1" si="759"/>
        <v>2.328278032038724E-2</v>
      </c>
      <c r="JX230" s="145">
        <f t="shared" ca="1" si="759"/>
        <v>2.7695092416848657E-2</v>
      </c>
      <c r="JY230" s="145">
        <f t="shared" ca="1" si="759"/>
        <v>3.0089773809952029E-2</v>
      </c>
      <c r="JZ230" s="145">
        <f t="shared" ca="1" si="731"/>
        <v>3.269930064723834E-2</v>
      </c>
      <c r="KA230" s="145">
        <f t="shared" ca="1" si="732"/>
        <v>2.6018385548106537E-2</v>
      </c>
      <c r="KB230" s="145">
        <f t="shared" ca="1" si="732"/>
        <v>1.2397863497975127E-2</v>
      </c>
      <c r="KC230" s="145">
        <f t="shared" ca="1" si="732"/>
        <v>1.1426454926847454E-2</v>
      </c>
      <c r="KD230" s="145">
        <f t="shared" ca="1" si="732"/>
        <v>6.7541617866277784E-3</v>
      </c>
      <c r="KE230" s="145">
        <f t="shared" ca="1" si="732"/>
        <v>4.3003789046061218E-2</v>
      </c>
      <c r="KF230" s="145">
        <f t="shared" ca="1" si="732"/>
        <v>3.0424065427678268E-2</v>
      </c>
      <c r="KG230" s="145">
        <f t="shared" ca="1" si="732"/>
        <v>3.2288064543881889E-2</v>
      </c>
      <c r="KH230" s="145">
        <f t="shared" ca="1" si="732"/>
        <v>3.251851271792746E-2</v>
      </c>
      <c r="KI230" s="145">
        <f t="shared" ca="1" si="732"/>
        <v>2.3430468427104775E-2</v>
      </c>
      <c r="KJ230" s="145">
        <f t="shared" ca="1" si="732"/>
        <v>2.7884210203341218E-2</v>
      </c>
      <c r="KK230" s="145">
        <f t="shared" ca="1" si="732"/>
        <v>3.0223666191006984E-2</v>
      </c>
      <c r="KL230" s="145">
        <f t="shared" ca="1" si="732"/>
        <v>3.2379560521480416E-2</v>
      </c>
      <c r="KM230" s="145">
        <f t="shared" ca="1" si="732"/>
        <v>2.6554969655660138E-2</v>
      </c>
      <c r="KN230" s="145">
        <f t="shared" ca="1" si="732"/>
        <v>1.2291834462700154E-2</v>
      </c>
      <c r="KO230" s="145">
        <f t="shared" ca="1" si="732"/>
        <v>1.1317087150490852E-2</v>
      </c>
      <c r="KP230" s="145">
        <f t="shared" ca="1" si="732"/>
        <v>6.339738195578315E-3</v>
      </c>
      <c r="KQ230" s="145">
        <f t="shared" ca="1" si="732"/>
        <v>4.1592814678499963E-2</v>
      </c>
      <c r="KR230" s="145">
        <f t="shared" ca="1" si="732"/>
        <v>2.8442014089479922E-2</v>
      </c>
      <c r="KS230" s="145">
        <f t="shared" ca="1" si="732"/>
        <v>3.1849353701577474E-2</v>
      </c>
      <c r="KT230" s="145">
        <f t="shared" ca="1" si="732"/>
        <v>3.2682087005249737E-2</v>
      </c>
      <c r="KU230" s="145">
        <f t="shared" ca="1" si="732"/>
        <v>2.3580042134853371E-2</v>
      </c>
      <c r="KV230" s="145">
        <f t="shared" ca="1" si="732"/>
        <v>2.8075928554812737E-2</v>
      </c>
      <c r="KW230" s="145">
        <f t="shared" ca="1" si="732"/>
        <v>3.0359356162198096E-2</v>
      </c>
      <c r="KX230" s="145">
        <f t="shared" ca="1" si="732"/>
        <v>3.2054583657628165E-2</v>
      </c>
      <c r="KY230" s="145">
        <f t="shared" ca="1" si="732"/>
        <v>2.7096750666751809E-2</v>
      </c>
      <c r="KZ230" s="145">
        <f t="shared" ca="1" si="732"/>
        <v>1.2184146352262388E-2</v>
      </c>
      <c r="LA230" s="145">
        <f t="shared" ca="1" si="732"/>
        <v>1.1206773098607525E-2</v>
      </c>
      <c r="LB230" s="145">
        <f t="shared" ca="1" si="732"/>
        <v>5.9193225830878058E-3</v>
      </c>
      <c r="LC230" s="145">
        <f t="shared" ca="1" si="732"/>
        <v>4.0163144133367468E-2</v>
      </c>
      <c r="LD230" s="145">
        <f t="shared" ca="1" si="732"/>
        <v>2.6431218839942858E-2</v>
      </c>
      <c r="LE230" s="145">
        <f t="shared" ca="1" si="732"/>
        <v>3.1404909918333682E-2</v>
      </c>
      <c r="LF230" s="145">
        <f t="shared" ca="1" si="732"/>
        <v>3.2847761632575682E-2</v>
      </c>
      <c r="LG230" s="145">
        <f t="shared" ca="1" si="732"/>
        <v>2.3731537787125084E-2</v>
      </c>
      <c r="LH230" s="145">
        <f t="shared" ca="1" si="732"/>
        <v>2.8270301483307343E-2</v>
      </c>
      <c r="LI230" s="145">
        <f t="shared" ca="1" si="732"/>
        <v>3.0496880168857751E-2</v>
      </c>
      <c r="LJ230" s="145">
        <f t="shared" ca="1" si="732"/>
        <v>3.1724240341658709E-2</v>
      </c>
      <c r="LK230" s="145">
        <f t="shared" ca="1" si="732"/>
        <v>2.7643804448044151E-2</v>
      </c>
      <c r="LL230" s="145">
        <f t="shared" ca="1" si="732"/>
        <v>1.2074759919368029E-2</v>
      </c>
      <c r="LM230" s="145">
        <f t="shared" ca="1" si="732"/>
        <v>1.1095500436742112E-2</v>
      </c>
      <c r="LN230" s="145">
        <f t="shared" ca="1" si="732"/>
        <v>5.4927840476707854E-3</v>
      </c>
      <c r="LO230" s="145">
        <f t="shared" ca="1" si="732"/>
        <v>3.8714403330502967E-2</v>
      </c>
      <c r="LP230" s="145">
        <f t="shared" ca="1" si="732"/>
        <v>2.4391049841366089E-2</v>
      </c>
      <c r="LQ230" s="145">
        <f t="shared" ca="1" si="732"/>
        <v>3.095462008056938E-2</v>
      </c>
      <c r="LR230" s="145">
        <f t="shared" ca="1" si="732"/>
        <v>3.3015577314737705E-2</v>
      </c>
      <c r="LU230" s="293">
        <f t="shared" ca="1" si="733"/>
        <v>4.0752098449206853E-3</v>
      </c>
      <c r="LV230" s="293">
        <f t="shared" ca="1" si="734"/>
        <v>4.0752098449206853E-3</v>
      </c>
      <c r="LW230" s="293">
        <f t="shared" ca="1" si="735"/>
        <v>4.0752098449206853E-3</v>
      </c>
      <c r="LX230" s="293">
        <f t="shared" ca="1" si="736"/>
        <v>4.0752098449206853E-3</v>
      </c>
      <c r="LY230" s="293">
        <f t="shared" ca="1" si="737"/>
        <v>-1.130557203757182E-4</v>
      </c>
      <c r="LZ230" s="293">
        <f t="shared" ca="1" si="738"/>
        <v>-7.9119315355868913E-5</v>
      </c>
      <c r="MA230" s="293">
        <f t="shared" ca="1" si="739"/>
        <v>-4.4134792855286126E-5</v>
      </c>
      <c r="MB230" s="293">
        <f t="shared" ca="1" si="740"/>
        <v>-8.0601684793145389E-6</v>
      </c>
      <c r="MC230" s="293">
        <f t="shared" ca="1" si="741"/>
        <v>2.9148596863540904E-5</v>
      </c>
      <c r="MD230" s="293">
        <f t="shared" ca="1" si="742"/>
        <v>6.7537716196223313E-5</v>
      </c>
      <c r="ME230" s="293">
        <f t="shared" ca="1" si="743"/>
        <v>-2.3525610305194858E-4</v>
      </c>
      <c r="MF230" s="293">
        <f t="shared" ca="1" si="744"/>
        <v>-5.408214579322411E-4</v>
      </c>
      <c r="MG230" s="293">
        <f t="shared" ca="1" si="745"/>
        <v>-8.4920491000142415E-4</v>
      </c>
      <c r="MH230" s="293">
        <f t="shared" ca="1" si="746"/>
        <v>-1.1604542541602154E-3</v>
      </c>
      <c r="MI230" s="293">
        <f t="shared" ca="1" si="747"/>
        <v>-1.4746185636762138E-3</v>
      </c>
      <c r="MJ230" s="293">
        <f t="shared" ca="1" si="748"/>
        <v>-1.6888677387104437E-3</v>
      </c>
      <c r="MK230" s="293">
        <f t="shared" ca="1" si="749"/>
        <v>-1.6888677387104437E-3</v>
      </c>
      <c r="ML230" s="293">
        <f t="shared" ca="1" si="750"/>
        <v>-1.6888677387104437E-3</v>
      </c>
      <c r="MM230" s="293">
        <f t="shared" ca="1" si="751"/>
        <v>-1.6888677387104437E-3</v>
      </c>
      <c r="MN230" s="293">
        <f t="shared" ca="1" si="752"/>
        <v>-1.6888677387104437E-3</v>
      </c>
      <c r="MO230" s="293">
        <f t="shared" ca="1" si="753"/>
        <v>-1.8091241258388485E-3</v>
      </c>
      <c r="MP230" s="293">
        <f t="shared" ca="1" si="754"/>
        <v>-1.931385617304146E-3</v>
      </c>
      <c r="MQ230" s="293">
        <f t="shared" ca="1" si="755"/>
        <v>-2.0557007213735864E-3</v>
      </c>
      <c r="MR230" s="293">
        <f t="shared" ca="1" si="756"/>
        <v>-2.1821194854248285E-3</v>
      </c>
      <c r="MS230" s="293">
        <f t="shared" ca="1" si="757"/>
        <v>-2.3106935565553252E-3</v>
      </c>
    </row>
    <row r="231" spans="2:357" hidden="1">
      <c r="B231" s="3"/>
      <c r="C231" s="22" t="str">
        <f>C263</f>
        <v>AMV4træBP</v>
      </c>
      <c r="D231" s="145">
        <f t="shared" ca="1" si="726"/>
        <v>0.23457731558298164</v>
      </c>
      <c r="E231" s="145">
        <f t="shared" ca="1" si="727"/>
        <v>0.23457731558298164</v>
      </c>
      <c r="F231" s="145">
        <f t="shared" ca="1" si="727"/>
        <v>0.23457731558298164</v>
      </c>
      <c r="G231" s="145">
        <f t="shared" ca="1" si="727"/>
        <v>0.23457731558298164</v>
      </c>
      <c r="H231" s="145">
        <f t="shared" ca="1" si="727"/>
        <v>0.23457731558298164</v>
      </c>
      <c r="I231" s="145">
        <f t="shared" ca="1" si="727"/>
        <v>0.19161723565673611</v>
      </c>
      <c r="J231" s="145">
        <f t="shared" ca="1" si="727"/>
        <v>0.18888940765619949</v>
      </c>
      <c r="K231" s="145">
        <f t="shared" ca="1" si="727"/>
        <v>0.18612033868306724</v>
      </c>
      <c r="L231" s="145">
        <f t="shared" ca="1" si="727"/>
        <v>0.18330908635419449</v>
      </c>
      <c r="M231" s="145">
        <f t="shared" ca="1" si="727"/>
        <v>0.18045467935396783</v>
      </c>
      <c r="N231" s="145">
        <f t="shared" ca="1" si="727"/>
        <v>0.1775561163153834</v>
      </c>
      <c r="O231" s="145">
        <f t="shared" ca="1" si="727"/>
        <v>0.1776126111944463</v>
      </c>
      <c r="P231" s="145">
        <f t="shared" ca="1" si="727"/>
        <v>0.17766979761744922</v>
      </c>
      <c r="Q231" s="145">
        <f t="shared" ca="1" si="727"/>
        <v>0.17772768836018796</v>
      </c>
      <c r="R231" s="145">
        <f t="shared" ca="1" si="727"/>
        <v>0.177786296515107</v>
      </c>
      <c r="S231" s="145">
        <f t="shared" ca="1" si="727"/>
        <v>0.17784563550117077</v>
      </c>
      <c r="T231" s="145">
        <f t="shared" ca="1" si="727"/>
        <v>0.18627400319521101</v>
      </c>
      <c r="U231" s="145">
        <f t="shared" ca="1" si="727"/>
        <v>0.18627400319521101</v>
      </c>
      <c r="V231" s="145">
        <f t="shared" ca="1" si="727"/>
        <v>0.18627400319521101</v>
      </c>
      <c r="W231" s="145">
        <f t="shared" ca="1" si="727"/>
        <v>0.18627400319521101</v>
      </c>
      <c r="X231" s="145">
        <f t="shared" ca="1" si="727"/>
        <v>0.18627400319521101</v>
      </c>
      <c r="Y231" s="145">
        <f t="shared" ca="1" si="727"/>
        <v>0.18546089591638279</v>
      </c>
      <c r="Z231" s="145">
        <f t="shared" ca="1" si="727"/>
        <v>0.18463711473824831</v>
      </c>
      <c r="AA231" s="145">
        <f t="shared" ca="1" si="727"/>
        <v>0.18380244809300988</v>
      </c>
      <c r="AB231" s="145">
        <f t="shared" ca="1" si="727"/>
        <v>0.18295667878435681</v>
      </c>
      <c r="AC231" s="145">
        <f t="shared" ca="1" si="727"/>
        <v>0.18209958379903704</v>
      </c>
      <c r="AD231" s="3"/>
      <c r="AE231" s="145">
        <f t="shared" ref="AE231:CP234" ca="1" si="760">AE282/AE$298</f>
        <v>0.1803422420325341</v>
      </c>
      <c r="AF231" s="145">
        <f t="shared" ca="1" si="760"/>
        <v>0.21516878313220031</v>
      </c>
      <c r="AG231" s="145">
        <f t="shared" ca="1" si="760"/>
        <v>0.23392393714390514</v>
      </c>
      <c r="AH231" s="145">
        <f t="shared" ca="1" si="760"/>
        <v>0.28244075393064838</v>
      </c>
      <c r="AI231" s="145">
        <f t="shared" ca="1" si="760"/>
        <v>0.34613941201815512</v>
      </c>
      <c r="AJ231" s="145">
        <f t="shared" ca="1" si="760"/>
        <v>0.28076310862633563</v>
      </c>
      <c r="AK231" s="145">
        <f t="shared" ca="1" si="760"/>
        <v>0.10978818470756685</v>
      </c>
      <c r="AL231" s="145">
        <f t="shared" ca="1" si="760"/>
        <v>1.1025703629176873E-2</v>
      </c>
      <c r="AM231" s="145">
        <f t="shared" ca="1" si="760"/>
        <v>0.21177680692931111</v>
      </c>
      <c r="AN231" s="145">
        <f t="shared" ca="1" si="760"/>
        <v>0.31234654319033234</v>
      </c>
      <c r="AO231" s="145">
        <f t="shared" ca="1" si="760"/>
        <v>0.26852066856742951</v>
      </c>
      <c r="AP231" s="145">
        <f t="shared" ca="1" si="760"/>
        <v>0.25155157851160692</v>
      </c>
      <c r="AQ231" s="145">
        <f t="shared" ca="1" si="760"/>
        <v>0.1803422420325341</v>
      </c>
      <c r="AR231" s="145">
        <f t="shared" ca="1" si="760"/>
        <v>0.21516878313220031</v>
      </c>
      <c r="AS231" s="145">
        <f t="shared" ca="1" si="760"/>
        <v>0.23392393714390514</v>
      </c>
      <c r="AT231" s="145">
        <f t="shared" ca="1" si="760"/>
        <v>0.28244075393064838</v>
      </c>
      <c r="AU231" s="145">
        <f t="shared" ca="1" si="760"/>
        <v>0.34613941201815512</v>
      </c>
      <c r="AV231" s="145">
        <f t="shared" ca="1" si="760"/>
        <v>0.28076310862633563</v>
      </c>
      <c r="AW231" s="145">
        <f t="shared" ca="1" si="760"/>
        <v>0.10978818470756685</v>
      </c>
      <c r="AX231" s="145">
        <f t="shared" ca="1" si="760"/>
        <v>1.1025703629176873E-2</v>
      </c>
      <c r="AY231" s="145">
        <f t="shared" ca="1" si="760"/>
        <v>0.21177680692931111</v>
      </c>
      <c r="AZ231" s="145">
        <f t="shared" ca="1" si="760"/>
        <v>0.31234654319033234</v>
      </c>
      <c r="BA231" s="145">
        <f t="shared" ca="1" si="760"/>
        <v>0.26852066856742951</v>
      </c>
      <c r="BB231" s="145">
        <f t="shared" ca="1" si="760"/>
        <v>0.25155157851160692</v>
      </c>
      <c r="BC231" s="145">
        <f t="shared" ca="1" si="760"/>
        <v>0.1803422420325341</v>
      </c>
      <c r="BD231" s="145">
        <f t="shared" ca="1" si="760"/>
        <v>0.21516878313220031</v>
      </c>
      <c r="BE231" s="145">
        <f t="shared" ca="1" si="760"/>
        <v>0.23392393714390514</v>
      </c>
      <c r="BF231" s="145">
        <f t="shared" ca="1" si="760"/>
        <v>0.28244075393064838</v>
      </c>
      <c r="BG231" s="145">
        <f t="shared" ca="1" si="760"/>
        <v>0.34613941201815512</v>
      </c>
      <c r="BH231" s="145">
        <f t="shared" ca="1" si="760"/>
        <v>0.28076310862633563</v>
      </c>
      <c r="BI231" s="145">
        <f t="shared" ca="1" si="760"/>
        <v>0.10978818470756685</v>
      </c>
      <c r="BJ231" s="145">
        <f t="shared" ca="1" si="760"/>
        <v>1.1025703629176873E-2</v>
      </c>
      <c r="BK231" s="145">
        <f t="shared" ca="1" si="760"/>
        <v>0.21177680692931111</v>
      </c>
      <c r="BL231" s="145">
        <f t="shared" ca="1" si="760"/>
        <v>0.31234654319033234</v>
      </c>
      <c r="BM231" s="145">
        <f t="shared" ca="1" si="760"/>
        <v>0.26852066856742951</v>
      </c>
      <c r="BN231" s="145">
        <f t="shared" ca="1" si="760"/>
        <v>0.25155157851160692</v>
      </c>
      <c r="BO231" s="145">
        <f t="shared" ca="1" si="760"/>
        <v>0.1803422420325341</v>
      </c>
      <c r="BP231" s="145">
        <f t="shared" ca="1" si="760"/>
        <v>0.21516878313220031</v>
      </c>
      <c r="BQ231" s="145">
        <f t="shared" ca="1" si="760"/>
        <v>0.23392393714390514</v>
      </c>
      <c r="BR231" s="145">
        <f t="shared" ca="1" si="760"/>
        <v>0.28244075393064838</v>
      </c>
      <c r="BS231" s="145">
        <f t="shared" ca="1" si="760"/>
        <v>0.34613941201815512</v>
      </c>
      <c r="BT231" s="145">
        <f t="shared" ca="1" si="760"/>
        <v>0.28076310862633563</v>
      </c>
      <c r="BU231" s="145">
        <f t="shared" ca="1" si="760"/>
        <v>0.10978818470756685</v>
      </c>
      <c r="BV231" s="145">
        <f t="shared" ca="1" si="760"/>
        <v>1.1025703629176873E-2</v>
      </c>
      <c r="BW231" s="145">
        <f t="shared" ca="1" si="760"/>
        <v>0.21177680692931111</v>
      </c>
      <c r="BX231" s="145">
        <f t="shared" ca="1" si="760"/>
        <v>0.31234654319033234</v>
      </c>
      <c r="BY231" s="145">
        <f t="shared" ca="1" si="760"/>
        <v>0.26852066856742951</v>
      </c>
      <c r="BZ231" s="145">
        <f t="shared" ca="1" si="760"/>
        <v>0.25155157851160692</v>
      </c>
      <c r="CA231" s="145">
        <f t="shared" ca="1" si="760"/>
        <v>0.1794357260725632</v>
      </c>
      <c r="CB231" s="145">
        <f t="shared" ca="1" si="760"/>
        <v>0.21419080818561662</v>
      </c>
      <c r="CC231" s="145">
        <f t="shared" ca="1" si="760"/>
        <v>0.22757849283776127</v>
      </c>
      <c r="CD231" s="145">
        <f t="shared" ca="1" si="760"/>
        <v>0.20135202208481584</v>
      </c>
      <c r="CE231" s="145">
        <f t="shared" ca="1" si="760"/>
        <v>0.1724157458281208</v>
      </c>
      <c r="CF231" s="145">
        <f t="shared" ca="1" si="760"/>
        <v>5.59446898212618E-2</v>
      </c>
      <c r="CG231" s="145">
        <f t="shared" ca="1" si="760"/>
        <v>0</v>
      </c>
      <c r="CH231" s="145">
        <f t="shared" ca="1" si="760"/>
        <v>1.1509816308866534E-2</v>
      </c>
      <c r="CI231" s="145">
        <f t="shared" ca="1" si="760"/>
        <v>0.23800107769471443</v>
      </c>
      <c r="CJ231" s="145">
        <f t="shared" ca="1" si="760"/>
        <v>0.17926454002322179</v>
      </c>
      <c r="CK231" s="145">
        <f t="shared" ca="1" si="760"/>
        <v>0.2447759622568064</v>
      </c>
      <c r="CL231" s="145">
        <f t="shared" ca="1" si="760"/>
        <v>0.24065009184240288</v>
      </c>
      <c r="CM231" s="145">
        <f t="shared" ca="1" si="760"/>
        <v>0.18067792223086893</v>
      </c>
      <c r="CN231" s="145">
        <f t="shared" ca="1" si="760"/>
        <v>0.21560133662791162</v>
      </c>
      <c r="CO231" s="145">
        <f t="shared" ca="1" si="760"/>
        <v>0.22858465803249703</v>
      </c>
      <c r="CP231" s="145">
        <f t="shared" ca="1" si="760"/>
        <v>0.19696237198660427</v>
      </c>
      <c r="CQ231" s="145">
        <f t="shared" ca="1" si="758"/>
        <v>0.15720652649050312</v>
      </c>
      <c r="CR231" s="145">
        <f t="shared" ca="1" si="758"/>
        <v>5.3056662498444429E-2</v>
      </c>
      <c r="CS231" s="145">
        <f t="shared" ca="1" si="758"/>
        <v>3.8311219169189265E-3</v>
      </c>
      <c r="CT231" s="145">
        <f t="shared" ca="1" si="758"/>
        <v>1.1944952560903731E-2</v>
      </c>
      <c r="CU231" s="145">
        <f t="shared" ca="1" si="758"/>
        <v>0.23126846577257468</v>
      </c>
      <c r="CV231" s="145">
        <f t="shared" ca="1" si="758"/>
        <v>0.17140432663764144</v>
      </c>
      <c r="CW231" s="145">
        <f t="shared" ca="1" si="758"/>
        <v>0.23385635905901836</v>
      </c>
      <c r="CX231" s="145">
        <f t="shared" ca="1" si="758"/>
        <v>0.23993228602027511</v>
      </c>
      <c r="CY231" s="145">
        <f t="shared" ca="1" si="758"/>
        <v>0.18193922856785802</v>
      </c>
      <c r="CZ231" s="145">
        <f t="shared" ca="1" si="758"/>
        <v>0.21703322479117515</v>
      </c>
      <c r="DA231" s="145">
        <f t="shared" ca="1" si="758"/>
        <v>0.22960655473449723</v>
      </c>
      <c r="DB231" s="145">
        <f t="shared" ca="1" si="758"/>
        <v>0.19251084763415535</v>
      </c>
      <c r="DC231" s="145">
        <f t="shared" ca="1" si="758"/>
        <v>0.14176059155135673</v>
      </c>
      <c r="DD231" s="145">
        <f t="shared" ca="1" si="758"/>
        <v>5.0128345868685142E-2</v>
      </c>
      <c r="DE231" s="145">
        <f t="shared" ca="1" si="758"/>
        <v>7.7361157883161129E-3</v>
      </c>
      <c r="DF231" s="145">
        <f t="shared" ca="1" si="758"/>
        <v>1.2384580536149967E-2</v>
      </c>
      <c r="DG231" s="145">
        <f t="shared" ca="1" si="758"/>
        <v>0.22444008375022387</v>
      </c>
      <c r="DH231" s="145">
        <f t="shared" ca="1" si="758"/>
        <v>0.16343152333821009</v>
      </c>
      <c r="DI231" s="145">
        <f t="shared" ca="1" si="758"/>
        <v>0.22277129900756851</v>
      </c>
      <c r="DJ231" s="145">
        <f t="shared" ca="1" si="758"/>
        <v>0.23920322499106078</v>
      </c>
      <c r="DK231" s="145">
        <f t="shared" ca="1" si="758"/>
        <v>0.18322008949383584</v>
      </c>
      <c r="DL231" s="145">
        <f t="shared" ca="1" si="758"/>
        <v>0.21848696155436781</v>
      </c>
      <c r="DM231" s="145">
        <f t="shared" ca="1" si="758"/>
        <v>0.23064455479660081</v>
      </c>
      <c r="DN231" s="145">
        <f t="shared" ca="1" si="758"/>
        <v>0.1879961315204334</v>
      </c>
      <c r="DO231" s="145">
        <f t="shared" ca="1" si="758"/>
        <v>0.12607237132111779</v>
      </c>
      <c r="DP231" s="145">
        <f t="shared" ca="1" si="758"/>
        <v>4.7158890928498946E-2</v>
      </c>
      <c r="DQ231" s="145">
        <f t="shared" ca="1" si="758"/>
        <v>1.1717139019921748E-2</v>
      </c>
      <c r="DR231" s="145">
        <f t="shared" ca="1" si="758"/>
        <v>1.2828770144602663E-2</v>
      </c>
      <c r="DS231" s="145">
        <f t="shared" ca="1" si="758"/>
        <v>0.21751387352290988</v>
      </c>
      <c r="DT231" s="145">
        <f t="shared" ca="1" si="758"/>
        <v>0.15534369356267697</v>
      </c>
      <c r="DU231" s="145">
        <f t="shared" ca="1" si="758"/>
        <v>0.2115169928221983</v>
      </c>
      <c r="DV231" s="145">
        <f t="shared" ca="1" si="758"/>
        <v>0.23846264194018307</v>
      </c>
      <c r="DW231" s="145">
        <f t="shared" ca="1" si="758"/>
        <v>0.18452096330653764</v>
      </c>
      <c r="DX231" s="145">
        <f t="shared" ca="1" si="758"/>
        <v>0.21996305083035958</v>
      </c>
      <c r="DY231" s="145">
        <f t="shared" ca="1" si="758"/>
        <v>0.2316990418842611</v>
      </c>
      <c r="DZ231" s="145">
        <f t="shared" ca="1" si="758"/>
        <v>0.18341686846558036</v>
      </c>
      <c r="EA231" s="145">
        <f t="shared" ca="1" si="758"/>
        <v>0.11013611999640234</v>
      </c>
      <c r="EB231" s="145">
        <f t="shared" ca="1" si="758"/>
        <v>4.414742465129072E-2</v>
      </c>
      <c r="EC231" s="145">
        <f t="shared" ca="1" si="758"/>
        <v>1.5776433851735487E-2</v>
      </c>
      <c r="ED231" s="145">
        <f t="shared" ca="1" si="758"/>
        <v>1.3277592754614509E-2</v>
      </c>
      <c r="EE231" s="145">
        <f t="shared" ca="1" si="758"/>
        <v>0.21048771758868429</v>
      </c>
      <c r="EF231" s="145">
        <f t="shared" ca="1" si="758"/>
        <v>0.14713832993163425</v>
      </c>
      <c r="EG231" s="145">
        <f t="shared" ca="1" si="758"/>
        <v>0.20008953462345661</v>
      </c>
      <c r="EH231" s="145">
        <f t="shared" ca="1" si="758"/>
        <v>0.23771026155246228</v>
      </c>
      <c r="EI231" s="145">
        <f t="shared" ca="1" si="758"/>
        <v>0.18584232273786222</v>
      </c>
      <c r="EJ231" s="145">
        <f t="shared" ca="1" si="758"/>
        <v>0.22146201214830644</v>
      </c>
      <c r="EK231" s="145">
        <f t="shared" ca="1" si="758"/>
        <v>0.23277041194836348</v>
      </c>
      <c r="EL231" s="145">
        <f t="shared" ca="1" si="758"/>
        <v>0.1787716642606991</v>
      </c>
      <c r="EM231" s="145">
        <f t="shared" ca="1" si="758"/>
        <v>9.3945908643633572E-2</v>
      </c>
      <c r="EN231" s="145">
        <f t="shared" ca="1" si="758"/>
        <v>4.1093049131614726E-2</v>
      </c>
      <c r="EO231" s="145">
        <f t="shared" ca="1" si="758"/>
        <v>1.9916331569279404E-2</v>
      </c>
      <c r="EP231" s="145">
        <f t="shared" ca="1" si="758"/>
        <v>1.3731121231120287E-2</v>
      </c>
      <c r="EQ231" s="145">
        <f t="shared" ca="1" si="758"/>
        <v>0.2033594368900655</v>
      </c>
      <c r="ER231" s="145">
        <f t="shared" ca="1" si="758"/>
        <v>0.13881285165686552</v>
      </c>
      <c r="ES231" s="145">
        <f t="shared" ca="1" si="758"/>
        <v>0.18848489741311888</v>
      </c>
      <c r="ET231" s="145">
        <f t="shared" ca="1" si="758"/>
        <v>0.23694579967086424</v>
      </c>
      <c r="EU231" s="145">
        <f t="shared" ca="1" si="758"/>
        <v>0.18695400780273216</v>
      </c>
      <c r="EV231" s="145">
        <f t="shared" ca="1" si="758"/>
        <v>0.2217605246348599</v>
      </c>
      <c r="EW231" s="145">
        <f t="shared" ca="1" si="758"/>
        <v>0.23149550575483552</v>
      </c>
      <c r="EX231" s="145">
        <f t="shared" ca="1" si="758"/>
        <v>0.17500410146601894</v>
      </c>
      <c r="EY231" s="145">
        <f t="shared" ca="1" si="758"/>
        <v>9.3210444531309444E-2</v>
      </c>
      <c r="EZ231" s="145">
        <f t="shared" ca="1" si="758"/>
        <v>4.2961470816393385E-2</v>
      </c>
      <c r="FA231" s="145">
        <f t="shared" ca="1" si="758"/>
        <v>1.5983704344492908E-2</v>
      </c>
      <c r="FB231" s="145">
        <f t="shared" ca="1" si="729"/>
        <v>1.4802415125411725E-2</v>
      </c>
      <c r="FC231" s="145">
        <f t="shared" ref="FC231:HN234" ca="1" si="761">FC282/FC$298</f>
        <v>0.20169958910123223</v>
      </c>
      <c r="FD231" s="145">
        <f t="shared" ca="1" si="761"/>
        <v>0.14259057669721609</v>
      </c>
      <c r="FE231" s="145">
        <f t="shared" ca="1" si="761"/>
        <v>0.19150626192318429</v>
      </c>
      <c r="FF231" s="145">
        <f t="shared" ca="1" si="761"/>
        <v>0.23595837728678473</v>
      </c>
      <c r="FG231" s="145">
        <f t="shared" ca="1" si="761"/>
        <v>0.18807915997460062</v>
      </c>
      <c r="FH231" s="145">
        <f t="shared" ca="1" si="761"/>
        <v>0.22206286992729279</v>
      </c>
      <c r="FI231" s="145">
        <f t="shared" ca="1" si="761"/>
        <v>0.23020607754358252</v>
      </c>
      <c r="FJ231" s="145">
        <f t="shared" ca="1" si="761"/>
        <v>0.17118572770400536</v>
      </c>
      <c r="FK231" s="145">
        <f t="shared" ca="1" si="761"/>
        <v>9.246395211170573E-2</v>
      </c>
      <c r="FL231" s="145">
        <f t="shared" ca="1" si="761"/>
        <v>4.4843350479594375E-2</v>
      </c>
      <c r="FM231" s="145">
        <f t="shared" ca="1" si="761"/>
        <v>1.2025999759581857E-2</v>
      </c>
      <c r="FN231" s="145">
        <f t="shared" ca="1" si="761"/>
        <v>1.5895929868789998E-2</v>
      </c>
      <c r="FO231" s="145">
        <f t="shared" ca="1" si="761"/>
        <v>0.20002096126748986</v>
      </c>
      <c r="FP231" s="145">
        <f t="shared" ca="1" si="761"/>
        <v>0.14641348025526035</v>
      </c>
      <c r="FQ231" s="145">
        <f t="shared" ca="1" si="761"/>
        <v>0.19455857322888337</v>
      </c>
      <c r="FR231" s="145">
        <f t="shared" ca="1" si="761"/>
        <v>0.23495694039899478</v>
      </c>
      <c r="FS231" s="145">
        <f t="shared" ca="1" si="761"/>
        <v>0.18921802545834945</v>
      </c>
      <c r="FT231" s="145">
        <f t="shared" ca="1" si="761"/>
        <v>0.22236912232058942</v>
      </c>
      <c r="FU231" s="145">
        <f t="shared" ca="1" si="761"/>
        <v>0.22890187777040868</v>
      </c>
      <c r="FV231" s="145">
        <f t="shared" ca="1" si="761"/>
        <v>0.16731550810859575</v>
      </c>
      <c r="FW231" s="145">
        <f t="shared" ca="1" si="761"/>
        <v>9.1706181456262303E-2</v>
      </c>
      <c r="FX231" s="145">
        <f t="shared" ca="1" si="761"/>
        <v>4.6738834050658914E-2</v>
      </c>
      <c r="FY231" s="145">
        <f t="shared" ca="1" si="761"/>
        <v>8.0429771794239945E-3</v>
      </c>
      <c r="FZ231" s="145">
        <f t="shared" ca="1" si="761"/>
        <v>1.7012364065998847E-2</v>
      </c>
      <c r="GA231" s="145">
        <f t="shared" ca="1" si="761"/>
        <v>0.19832323285041514</v>
      </c>
      <c r="GB231" s="145">
        <f t="shared" ca="1" si="761"/>
        <v>0.15028237765376407</v>
      </c>
      <c r="GC231" s="145">
        <f t="shared" ca="1" si="761"/>
        <v>0.19764230924381523</v>
      </c>
      <c r="GD231" s="145">
        <f t="shared" ca="1" si="761"/>
        <v>0.23394118851287574</v>
      </c>
      <c r="GE231" s="145">
        <f t="shared" ca="1" si="761"/>
        <v>0.19037085649712923</v>
      </c>
      <c r="GF231" s="145">
        <f t="shared" ca="1" si="761"/>
        <v>0.22267935804239694</v>
      </c>
      <c r="GG231" s="145">
        <f t="shared" ca="1" si="761"/>
        <v>0.22758265114067255</v>
      </c>
      <c r="GH231" s="145">
        <f t="shared" ca="1" si="761"/>
        <v>0.16339237951883562</v>
      </c>
      <c r="GI231" s="145">
        <f t="shared" ca="1" si="761"/>
        <v>9.0936875026941477E-2</v>
      </c>
      <c r="GJ231" s="145">
        <f t="shared" ca="1" si="761"/>
        <v>4.8648069576498566E-2</v>
      </c>
      <c r="GK231" s="145">
        <f t="shared" ca="1" si="761"/>
        <v>4.034392880264118E-3</v>
      </c>
      <c r="GL231" s="145">
        <f t="shared" ca="1" si="761"/>
        <v>1.8152445916652764E-2</v>
      </c>
      <c r="GM231" s="145">
        <f t="shared" ca="1" si="761"/>
        <v>0.19660607597523189</v>
      </c>
      <c r="GN231" s="145">
        <f t="shared" ca="1" si="761"/>
        <v>0.15419810395272815</v>
      </c>
      <c r="GO231" s="145">
        <f t="shared" ca="1" si="761"/>
        <v>0.20075795777310315</v>
      </c>
      <c r="GP231" s="145">
        <f t="shared" ca="1" si="761"/>
        <v>0.23291081248115056</v>
      </c>
      <c r="GQ231" s="145">
        <f t="shared" ca="1" si="761"/>
        <v>0.19153791155861441</v>
      </c>
      <c r="GR231" s="145">
        <f t="shared" ca="1" si="761"/>
        <v>0.22299365531628088</v>
      </c>
      <c r="GS231" s="145">
        <f t="shared" ca="1" si="761"/>
        <v>0.22624813644268771</v>
      </c>
      <c r="GT231" s="145">
        <f t="shared" ca="1" si="761"/>
        <v>0.1594152495051884</v>
      </c>
      <c r="GU231" s="145">
        <f t="shared" ca="1" si="761"/>
        <v>9.0155767384403479E-2</v>
      </c>
      <c r="GV231" s="145">
        <f t="shared" ca="1" si="761"/>
        <v>5.057120726004119E-2</v>
      </c>
      <c r="GW231" s="145">
        <f t="shared" ca="1" si="761"/>
        <v>0</v>
      </c>
      <c r="GX231" s="145">
        <f t="shared" ca="1" si="761"/>
        <v>1.9316934799164794E-2</v>
      </c>
      <c r="GY231" s="145">
        <f t="shared" ca="1" si="761"/>
        <v>0.19486915521971399</v>
      </c>
      <c r="GZ231" s="145">
        <f t="shared" ca="1" si="761"/>
        <v>0.15816151455027089</v>
      </c>
      <c r="HA231" s="145">
        <f t="shared" ca="1" si="761"/>
        <v>0.20390601677063541</v>
      </c>
      <c r="HB231" s="145">
        <f t="shared" ca="1" si="761"/>
        <v>0.23186549419018671</v>
      </c>
      <c r="HC231" s="145">
        <f t="shared" ca="1" si="761"/>
        <v>0.19894071495499935</v>
      </c>
      <c r="HD231" s="145">
        <f t="shared" ca="1" si="761"/>
        <v>0.23641823433092321</v>
      </c>
      <c r="HE231" s="145">
        <f t="shared" ca="1" si="761"/>
        <v>0.23695880500829108</v>
      </c>
      <c r="HF231" s="145">
        <f t="shared" ca="1" si="761"/>
        <v>0.16424534522942655</v>
      </c>
      <c r="HG231" s="145">
        <f t="shared" ca="1" si="761"/>
        <v>7.0039713508995821E-2</v>
      </c>
      <c r="HH231" s="145">
        <f t="shared" ca="1" si="761"/>
        <v>3.920351096750354E-2</v>
      </c>
      <c r="HI231" s="145">
        <f t="shared" ca="1" si="761"/>
        <v>2.1522479900062098E-2</v>
      </c>
      <c r="HJ231" s="145">
        <f t="shared" ca="1" si="761"/>
        <v>1.3861767310060476E-2</v>
      </c>
      <c r="HK231" s="145">
        <f t="shared" ca="1" si="761"/>
        <v>0.16512527699268165</v>
      </c>
      <c r="HL231" s="145">
        <f t="shared" ca="1" si="761"/>
        <v>0.15977821054934405</v>
      </c>
      <c r="HM231" s="145">
        <f t="shared" ca="1" si="761"/>
        <v>0.20779186157734186</v>
      </c>
      <c r="HN231" s="145">
        <f t="shared" ca="1" si="761"/>
        <v>0.27611425495294756</v>
      </c>
      <c r="HO231" s="145">
        <f t="shared" ca="1" si="759"/>
        <v>0.19894071495499935</v>
      </c>
      <c r="HP231" s="145">
        <f t="shared" ca="1" si="759"/>
        <v>0.23641823433092321</v>
      </c>
      <c r="HQ231" s="145">
        <f t="shared" ca="1" si="759"/>
        <v>0.23695880500829108</v>
      </c>
      <c r="HR231" s="145">
        <f t="shared" ca="1" si="759"/>
        <v>0.16424534522942655</v>
      </c>
      <c r="HS231" s="145">
        <f t="shared" ca="1" si="759"/>
        <v>7.0039713508995821E-2</v>
      </c>
      <c r="HT231" s="145">
        <f t="shared" ca="1" si="759"/>
        <v>3.920351096750354E-2</v>
      </c>
      <c r="HU231" s="145">
        <f t="shared" ca="1" si="759"/>
        <v>2.1522479900062098E-2</v>
      </c>
      <c r="HV231" s="145">
        <f t="shared" ca="1" si="759"/>
        <v>1.3861767310060476E-2</v>
      </c>
      <c r="HW231" s="145">
        <f t="shared" ca="1" si="759"/>
        <v>0.16512527699268165</v>
      </c>
      <c r="HX231" s="145">
        <f t="shared" ca="1" si="759"/>
        <v>0.15977821054934405</v>
      </c>
      <c r="HY231" s="145">
        <f t="shared" ca="1" si="759"/>
        <v>0.20779186157734186</v>
      </c>
      <c r="HZ231" s="145">
        <f t="shared" ca="1" si="759"/>
        <v>0.27611425495294756</v>
      </c>
      <c r="IA231" s="145">
        <f t="shared" ca="1" si="759"/>
        <v>0.19894071495499935</v>
      </c>
      <c r="IB231" s="145">
        <f t="shared" ca="1" si="759"/>
        <v>0.23641823433092321</v>
      </c>
      <c r="IC231" s="145">
        <f t="shared" ca="1" si="759"/>
        <v>0.23695880500829108</v>
      </c>
      <c r="ID231" s="145">
        <f t="shared" ca="1" si="759"/>
        <v>0.16424534522942655</v>
      </c>
      <c r="IE231" s="145">
        <f t="shared" ca="1" si="759"/>
        <v>7.0039713508995821E-2</v>
      </c>
      <c r="IF231" s="145">
        <f t="shared" ca="1" si="759"/>
        <v>3.920351096750354E-2</v>
      </c>
      <c r="IG231" s="145">
        <f t="shared" ca="1" si="759"/>
        <v>2.1522479900062098E-2</v>
      </c>
      <c r="IH231" s="145">
        <f t="shared" ca="1" si="759"/>
        <v>1.3861767310060476E-2</v>
      </c>
      <c r="II231" s="145">
        <f t="shared" ca="1" si="759"/>
        <v>0.16512527699268165</v>
      </c>
      <c r="IJ231" s="145">
        <f t="shared" ca="1" si="759"/>
        <v>0.15977821054934405</v>
      </c>
      <c r="IK231" s="145">
        <f t="shared" ca="1" si="759"/>
        <v>0.20779186157734186</v>
      </c>
      <c r="IL231" s="145">
        <f t="shared" ca="1" si="759"/>
        <v>0.27611425495294756</v>
      </c>
      <c r="IM231" s="145">
        <f t="shared" ca="1" si="759"/>
        <v>0.19894071495499935</v>
      </c>
      <c r="IN231" s="145">
        <f t="shared" ca="1" si="759"/>
        <v>0.23641823433092321</v>
      </c>
      <c r="IO231" s="145">
        <f t="shared" ca="1" si="759"/>
        <v>0.23695880500829108</v>
      </c>
      <c r="IP231" s="145">
        <f t="shared" ca="1" si="759"/>
        <v>0.16424534522942655</v>
      </c>
      <c r="IQ231" s="145">
        <f t="shared" ca="1" si="759"/>
        <v>7.0039713508995821E-2</v>
      </c>
      <c r="IR231" s="145">
        <f t="shared" ca="1" si="759"/>
        <v>3.920351096750354E-2</v>
      </c>
      <c r="IS231" s="145">
        <f t="shared" ca="1" si="759"/>
        <v>2.1522479900062098E-2</v>
      </c>
      <c r="IT231" s="145">
        <f t="shared" ca="1" si="759"/>
        <v>1.3861767310060476E-2</v>
      </c>
      <c r="IU231" s="145">
        <f t="shared" ca="1" si="759"/>
        <v>0.16512527699268165</v>
      </c>
      <c r="IV231" s="145">
        <f t="shared" ca="1" si="759"/>
        <v>0.15977821054934405</v>
      </c>
      <c r="IW231" s="145">
        <f t="shared" ca="1" si="759"/>
        <v>0.20779186157734186</v>
      </c>
      <c r="IX231" s="145">
        <f t="shared" ca="1" si="759"/>
        <v>0.27611425495294756</v>
      </c>
      <c r="IY231" s="145">
        <f t="shared" ca="1" si="759"/>
        <v>0.19894071495499935</v>
      </c>
      <c r="IZ231" s="145">
        <f t="shared" ca="1" si="759"/>
        <v>0.23641823433092321</v>
      </c>
      <c r="JA231" s="145">
        <f t="shared" ca="1" si="759"/>
        <v>0.23695880500829108</v>
      </c>
      <c r="JB231" s="145">
        <f t="shared" ca="1" si="759"/>
        <v>0.16424534522942655</v>
      </c>
      <c r="JC231" s="145">
        <f t="shared" ca="1" si="759"/>
        <v>7.0039713508995821E-2</v>
      </c>
      <c r="JD231" s="145">
        <f t="shared" ca="1" si="759"/>
        <v>3.920351096750354E-2</v>
      </c>
      <c r="JE231" s="145">
        <f t="shared" ca="1" si="759"/>
        <v>2.1522479900062098E-2</v>
      </c>
      <c r="JF231" s="145">
        <f t="shared" ca="1" si="759"/>
        <v>1.3861767310060476E-2</v>
      </c>
      <c r="JG231" s="145">
        <f t="shared" ca="1" si="759"/>
        <v>0.16512527699268165</v>
      </c>
      <c r="JH231" s="145">
        <f t="shared" ca="1" si="759"/>
        <v>0.15977821054934405</v>
      </c>
      <c r="JI231" s="145">
        <f t="shared" ca="1" si="759"/>
        <v>0.20779186157734186</v>
      </c>
      <c r="JJ231" s="145">
        <f t="shared" ca="1" si="759"/>
        <v>0.27611425495294756</v>
      </c>
      <c r="JK231" s="145">
        <f t="shared" ca="1" si="759"/>
        <v>0.20018683347569841</v>
      </c>
      <c r="JL231" s="145">
        <f t="shared" ca="1" si="759"/>
        <v>0.23772322868259671</v>
      </c>
      <c r="JM231" s="145">
        <f t="shared" ca="1" si="759"/>
        <v>0.2368870606527404</v>
      </c>
      <c r="JN231" s="145">
        <f t="shared" ca="1" si="759"/>
        <v>0.16126788235351291</v>
      </c>
      <c r="JO231" s="145">
        <f t="shared" ca="1" si="759"/>
        <v>7.1295883613620992E-2</v>
      </c>
      <c r="JP231" s="145">
        <f t="shared" ca="1" si="759"/>
        <v>3.8883715166675208E-2</v>
      </c>
      <c r="JQ231" s="145">
        <f t="shared" ca="1" si="759"/>
        <v>2.1287950375168369E-2</v>
      </c>
      <c r="JR231" s="145">
        <f t="shared" ca="1" si="759"/>
        <v>1.3123714951396715E-2</v>
      </c>
      <c r="JS231" s="145">
        <f t="shared" ca="1" si="759"/>
        <v>0.15888310652075638</v>
      </c>
      <c r="JT231" s="145">
        <f t="shared" ca="1" si="759"/>
        <v>0.15192836309643318</v>
      </c>
      <c r="JU231" s="145">
        <f t="shared" ca="1" si="759"/>
        <v>0.20559635451290681</v>
      </c>
      <c r="JV231" s="145">
        <f t="shared" ca="1" si="759"/>
        <v>0.27692709131945481</v>
      </c>
      <c r="JW231" s="145">
        <f t="shared" ca="1" si="759"/>
        <v>0.20144866119023111</v>
      </c>
      <c r="JX231" s="145">
        <f t="shared" ca="1" si="759"/>
        <v>0.23904592463968599</v>
      </c>
      <c r="JY231" s="145">
        <f t="shared" ca="1" si="759"/>
        <v>0.23681436584414794</v>
      </c>
      <c r="JZ231" s="145">
        <f t="shared" ca="1" si="731"/>
        <v>0.15824244008275287</v>
      </c>
      <c r="KA231" s="145">
        <f t="shared" ca="1" si="732"/>
        <v>7.2564103226677598E-2</v>
      </c>
      <c r="KB231" s="145">
        <f t="shared" ca="1" si="732"/>
        <v>3.8558992496314469E-2</v>
      </c>
      <c r="KC231" s="145">
        <f t="shared" ca="1" si="732"/>
        <v>2.1051409052630435E-2</v>
      </c>
      <c r="KD231" s="145">
        <f t="shared" ca="1" si="732"/>
        <v>1.2375143417359019E-2</v>
      </c>
      <c r="KE231" s="145">
        <f t="shared" ca="1" si="732"/>
        <v>0.15255930554453734</v>
      </c>
      <c r="KF231" s="145">
        <f t="shared" ca="1" si="732"/>
        <v>0.14396630366208821</v>
      </c>
      <c r="KG231" s="145">
        <f t="shared" ca="1" si="732"/>
        <v>0.20337252730359204</v>
      </c>
      <c r="KH231" s="145">
        <f t="shared" ca="1" si="732"/>
        <v>0.2777502324185851</v>
      </c>
      <c r="KI231" s="145">
        <f t="shared" ca="1" si="732"/>
        <v>0.20272649703984036</v>
      </c>
      <c r="KJ231" s="145">
        <f t="shared" ca="1" si="732"/>
        <v>0.24038668483197198</v>
      </c>
      <c r="KK231" s="145">
        <f t="shared" ca="1" si="732"/>
        <v>0.23674070156949223</v>
      </c>
      <c r="KL231" s="145">
        <f t="shared" ca="1" si="732"/>
        <v>0.15516784927380697</v>
      </c>
      <c r="KM231" s="145">
        <f t="shared" ca="1" si="732"/>
        <v>7.3844546556692758E-2</v>
      </c>
      <c r="KN231" s="145">
        <f t="shared" ca="1" si="732"/>
        <v>3.8229228215320259E-2</v>
      </c>
      <c r="KO231" s="145">
        <f t="shared" ca="1" si="732"/>
        <v>2.0812829935101716E-2</v>
      </c>
      <c r="KP231" s="145">
        <f t="shared" ca="1" si="732"/>
        <v>1.1615826205200096E-2</v>
      </c>
      <c r="KQ231" s="145">
        <f t="shared" ca="1" si="732"/>
        <v>0.14615226226974848</v>
      </c>
      <c r="KR231" s="145">
        <f t="shared" ca="1" si="732"/>
        <v>0.13588960885399387</v>
      </c>
      <c r="KS231" s="145">
        <f t="shared" ca="1" si="732"/>
        <v>0.20111982843424953</v>
      </c>
      <c r="KT231" s="145">
        <f t="shared" ca="1" si="732"/>
        <v>0.27858387545775082</v>
      </c>
      <c r="KU231" s="145">
        <f t="shared" ca="1" si="732"/>
        <v>0.20402064759920585</v>
      </c>
      <c r="KV231" s="145">
        <f t="shared" ca="1" si="732"/>
        <v>0.24174588186230428</v>
      </c>
      <c r="KW231" s="145">
        <f t="shared" ca="1" si="732"/>
        <v>0.23666604830522811</v>
      </c>
      <c r="KX231" s="145">
        <f t="shared" ca="1" si="732"/>
        <v>0.15204290248662566</v>
      </c>
      <c r="KY231" s="145">
        <f t="shared" ca="1" si="732"/>
        <v>7.5137391186668887E-2</v>
      </c>
      <c r="KZ231" s="145">
        <f t="shared" ca="1" si="732"/>
        <v>3.7894303991799411E-2</v>
      </c>
      <c r="LA231" s="145">
        <f t="shared" ca="1" si="732"/>
        <v>2.0572186575365411E-2</v>
      </c>
      <c r="LB231" s="145">
        <f t="shared" ca="1" si="732"/>
        <v>1.0845530262307505E-2</v>
      </c>
      <c r="LC231" s="145">
        <f t="shared" ca="1" si="732"/>
        <v>0.13966032218781271</v>
      </c>
      <c r="LD231" s="145">
        <f t="shared" ca="1" si="732"/>
        <v>0.1276957849912683</v>
      </c>
      <c r="LE231" s="145">
        <f t="shared" ca="1" si="732"/>
        <v>0.19883769197566423</v>
      </c>
      <c r="LF231" s="145">
        <f t="shared" ca="1" si="732"/>
        <v>0.27942822270876183</v>
      </c>
      <c r="LG231" s="145">
        <f t="shared" ca="1" si="732"/>
        <v>0.20533142732165827</v>
      </c>
      <c r="LH231" s="145">
        <f t="shared" ca="1" si="732"/>
        <v>0.24312389865182427</v>
      </c>
      <c r="LI231" s="145">
        <f t="shared" ca="1" si="732"/>
        <v>0.23659038600003565</v>
      </c>
      <c r="LJ231" s="145">
        <f t="shared" ca="1" si="732"/>
        <v>0.14886635240343307</v>
      </c>
      <c r="LK231" s="145">
        <f t="shared" ca="1" si="732"/>
        <v>7.6442818156187142E-2</v>
      </c>
      <c r="LL231" s="145">
        <f t="shared" ca="1" si="732"/>
        <v>3.7554097761492947E-2</v>
      </c>
      <c r="LM231" s="145">
        <f t="shared" ca="1" si="732"/>
        <v>2.0329452066561258E-2</v>
      </c>
      <c r="LN231" s="145">
        <f t="shared" ca="1" si="732"/>
        <v>1.0064015747723452E-2</v>
      </c>
      <c r="LO231" s="145">
        <f t="shared" ca="1" si="732"/>
        <v>0.13308178665144543</v>
      </c>
      <c r="LP231" s="145">
        <f t="shared" ca="1" si="732"/>
        <v>0.11938226553751986</v>
      </c>
      <c r="LQ231" s="145">
        <f t="shared" ca="1" si="732"/>
        <v>0.19652553711056012</v>
      </c>
      <c r="LR231" s="145">
        <f t="shared" ca="1" si="732"/>
        <v>0.28028348167144701</v>
      </c>
      <c r="LU231" s="293">
        <f t="shared" ca="1" si="733"/>
        <v>-9.2616720480481474E-3</v>
      </c>
      <c r="LV231" s="293">
        <f t="shared" ca="1" si="734"/>
        <v>-9.2616720480481474E-3</v>
      </c>
      <c r="LW231" s="293">
        <f t="shared" ca="1" si="735"/>
        <v>-9.2616720480481474E-3</v>
      </c>
      <c r="LX231" s="293">
        <f t="shared" ca="1" si="736"/>
        <v>-9.2616720480481474E-3</v>
      </c>
      <c r="LY231" s="293">
        <f t="shared" ca="1" si="737"/>
        <v>-2.7857321243723504E-2</v>
      </c>
      <c r="LZ231" s="293">
        <f t="shared" ca="1" si="738"/>
        <v>-2.852882517001934E-2</v>
      </c>
      <c r="MA231" s="293">
        <f t="shared" ca="1" si="739"/>
        <v>-2.9208203636462482E-2</v>
      </c>
      <c r="MB231" s="293">
        <f t="shared" ca="1" si="740"/>
        <v>-2.9895577135248902E-2</v>
      </c>
      <c r="MC231" s="293">
        <f t="shared" ca="1" si="741"/>
        <v>-3.0591067734216243E-2</v>
      </c>
      <c r="MD231" s="293">
        <f t="shared" ca="1" si="742"/>
        <v>-3.1294799040233967E-2</v>
      </c>
      <c r="ME231" s="293">
        <f t="shared" ca="1" si="743"/>
        <v>-3.1452029570740364E-2</v>
      </c>
      <c r="MF231" s="293">
        <f t="shared" ca="1" si="744"/>
        <v>-3.1610379074134082E-2</v>
      </c>
      <c r="MG231" s="293">
        <f t="shared" ca="1" si="745"/>
        <v>-3.1769855137591479E-2</v>
      </c>
      <c r="MH231" s="293">
        <f t="shared" ca="1" si="746"/>
        <v>-3.1930464949973258E-2</v>
      </c>
      <c r="MI231" s="293">
        <f t="shared" ca="1" si="747"/>
        <v>-3.2092215251405126E-2</v>
      </c>
      <c r="MJ231" s="293">
        <f t="shared" ca="1" si="748"/>
        <v>-3.7107321921662911E-2</v>
      </c>
      <c r="MK231" s="293">
        <f t="shared" ca="1" si="749"/>
        <v>-3.7107321921662911E-2</v>
      </c>
      <c r="ML231" s="293">
        <f t="shared" ca="1" si="750"/>
        <v>-3.7107321921662911E-2</v>
      </c>
      <c r="MM231" s="293">
        <f t="shared" ca="1" si="751"/>
        <v>-3.7107321921662911E-2</v>
      </c>
      <c r="MN231" s="293">
        <f t="shared" ca="1" si="752"/>
        <v>-3.7107321921662911E-2</v>
      </c>
      <c r="MO231" s="293">
        <f t="shared" ca="1" si="753"/>
        <v>-3.7628297189636062E-2</v>
      </c>
      <c r="MP231" s="293">
        <f t="shared" ca="1" si="754"/>
        <v>-3.815799733169814E-2</v>
      </c>
      <c r="MQ231" s="293">
        <f t="shared" ca="1" si="755"/>
        <v>-3.8696636539412493E-2</v>
      </c>
      <c r="MR231" s="293">
        <f t="shared" ca="1" si="756"/>
        <v>-3.9244435939939121E-2</v>
      </c>
      <c r="MS231" s="293">
        <f t="shared" ca="1" si="757"/>
        <v>-3.980162387571301E-2</v>
      </c>
    </row>
    <row r="232" spans="2:357" hidden="1">
      <c r="B232" s="3"/>
      <c r="C232" s="22" t="str">
        <f>C255</f>
        <v>AVV1træ</v>
      </c>
      <c r="D232" s="145">
        <f t="shared" ca="1" si="726"/>
        <v>0.10657423523490848</v>
      </c>
      <c r="E232" s="145">
        <f t="shared" ca="1" si="727"/>
        <v>0.10657423523490848</v>
      </c>
      <c r="F232" s="145">
        <f t="shared" ca="1" si="727"/>
        <v>0.10657423523490848</v>
      </c>
      <c r="G232" s="145">
        <f t="shared" ca="1" si="727"/>
        <v>0.10657423523490848</v>
      </c>
      <c r="H232" s="145">
        <f t="shared" ca="1" si="727"/>
        <v>0.10657423523490848</v>
      </c>
      <c r="I232" s="145">
        <f t="shared" ca="1" si="727"/>
        <v>6.5130319679236798E-2</v>
      </c>
      <c r="J232" s="145">
        <f t="shared" ca="1" si="727"/>
        <v>6.4029964841668688E-2</v>
      </c>
      <c r="K232" s="145">
        <f t="shared" ca="1" si="727"/>
        <v>6.2912974166469807E-2</v>
      </c>
      <c r="L232" s="145">
        <f t="shared" ca="1" si="727"/>
        <v>6.177896751389083E-2</v>
      </c>
      <c r="M232" s="145">
        <f t="shared" ca="1" si="727"/>
        <v>6.0627553073365335E-2</v>
      </c>
      <c r="N232" s="145">
        <f t="shared" ca="1" si="727"/>
        <v>5.9458326912157612E-2</v>
      </c>
      <c r="O232" s="145">
        <f t="shared" ca="1" si="727"/>
        <v>5.7048223882826189E-2</v>
      </c>
      <c r="P232" s="145">
        <f t="shared" ca="1" si="727"/>
        <v>5.4608619203572094E-2</v>
      </c>
      <c r="Q232" s="145">
        <f t="shared" ca="1" si="727"/>
        <v>5.2138967851822066E-2</v>
      </c>
      <c r="R232" s="145">
        <f t="shared" ca="1" si="727"/>
        <v>4.9638711296596708E-2</v>
      </c>
      <c r="S232" s="145">
        <f t="shared" ca="1" si="727"/>
        <v>4.7107277077393171E-2</v>
      </c>
      <c r="T232" s="145">
        <f t="shared" ca="1" si="727"/>
        <v>0</v>
      </c>
      <c r="U232" s="145">
        <f t="shared" ca="1" si="727"/>
        <v>0</v>
      </c>
      <c r="V232" s="145">
        <f t="shared" ca="1" si="727"/>
        <v>0</v>
      </c>
      <c r="W232" s="145">
        <f t="shared" ca="1" si="727"/>
        <v>0</v>
      </c>
      <c r="X232" s="145">
        <f t="shared" ca="1" si="727"/>
        <v>0</v>
      </c>
      <c r="Y232" s="145">
        <f t="shared" ca="1" si="727"/>
        <v>0</v>
      </c>
      <c r="Z232" s="145">
        <f t="shared" ca="1" si="727"/>
        <v>0</v>
      </c>
      <c r="AA232" s="145">
        <f t="shared" ca="1" si="727"/>
        <v>0</v>
      </c>
      <c r="AB232" s="145">
        <f t="shared" ca="1" si="727"/>
        <v>0</v>
      </c>
      <c r="AC232" s="145">
        <f t="shared" ca="1" si="727"/>
        <v>0</v>
      </c>
      <c r="AD232" s="3"/>
      <c r="AE232" s="145">
        <f t="shared" ca="1" si="760"/>
        <v>9.5555925266020705E-2</v>
      </c>
      <c r="AF232" s="145">
        <f t="shared" ca="1" si="760"/>
        <v>0.11936998164946964</v>
      </c>
      <c r="AG232" s="145">
        <f t="shared" ca="1" si="760"/>
        <v>0.13915596225215293</v>
      </c>
      <c r="AH232" s="145">
        <f t="shared" ca="1" si="760"/>
        <v>0.14647894462665267</v>
      </c>
      <c r="AI232" s="145">
        <f t="shared" ca="1" si="760"/>
        <v>9.2782045939526769E-2</v>
      </c>
      <c r="AJ232" s="145">
        <f t="shared" ca="1" si="760"/>
        <v>5.8568034586406754E-2</v>
      </c>
      <c r="AK232" s="145">
        <f t="shared" ca="1" si="760"/>
        <v>0</v>
      </c>
      <c r="AL232" s="145">
        <f t="shared" ca="1" si="760"/>
        <v>1.5331399289831331E-9</v>
      </c>
      <c r="AM232" s="145">
        <f t="shared" ca="1" si="760"/>
        <v>2.5228975702287144E-9</v>
      </c>
      <c r="AN232" s="145">
        <f t="shared" ca="1" si="760"/>
        <v>0.124502444175926</v>
      </c>
      <c r="AO232" s="145">
        <f t="shared" ca="1" si="760"/>
        <v>0.13920948123716095</v>
      </c>
      <c r="AP232" s="145">
        <f t="shared" ca="1" si="760"/>
        <v>0.12079087970876874</v>
      </c>
      <c r="AQ232" s="145">
        <f t="shared" ca="1" si="760"/>
        <v>9.5555925266020705E-2</v>
      </c>
      <c r="AR232" s="145">
        <f t="shared" ca="1" si="760"/>
        <v>0.11936998164946964</v>
      </c>
      <c r="AS232" s="145">
        <f t="shared" ca="1" si="760"/>
        <v>0.13915596225215293</v>
      </c>
      <c r="AT232" s="145">
        <f t="shared" ca="1" si="760"/>
        <v>0.14647894462665267</v>
      </c>
      <c r="AU232" s="145">
        <f t="shared" ca="1" si="760"/>
        <v>9.2782045939526769E-2</v>
      </c>
      <c r="AV232" s="145">
        <f t="shared" ca="1" si="760"/>
        <v>5.8568034586406754E-2</v>
      </c>
      <c r="AW232" s="145">
        <f t="shared" ca="1" si="760"/>
        <v>0</v>
      </c>
      <c r="AX232" s="145">
        <f t="shared" ca="1" si="760"/>
        <v>1.5331399289831331E-9</v>
      </c>
      <c r="AY232" s="145">
        <f t="shared" ca="1" si="760"/>
        <v>2.5228975702287144E-9</v>
      </c>
      <c r="AZ232" s="145">
        <f t="shared" ca="1" si="760"/>
        <v>0.124502444175926</v>
      </c>
      <c r="BA232" s="145">
        <f t="shared" ca="1" si="760"/>
        <v>0.13920948123716095</v>
      </c>
      <c r="BB232" s="145">
        <f t="shared" ca="1" si="760"/>
        <v>0.12079087970876874</v>
      </c>
      <c r="BC232" s="145">
        <f t="shared" ca="1" si="760"/>
        <v>9.5555925266020705E-2</v>
      </c>
      <c r="BD232" s="145">
        <f t="shared" ca="1" si="760"/>
        <v>0.11936998164946964</v>
      </c>
      <c r="BE232" s="145">
        <f t="shared" ca="1" si="760"/>
        <v>0.13915596225215293</v>
      </c>
      <c r="BF232" s="145">
        <f t="shared" ca="1" si="760"/>
        <v>0.14647894462665267</v>
      </c>
      <c r="BG232" s="145">
        <f t="shared" ca="1" si="760"/>
        <v>9.2782045939526769E-2</v>
      </c>
      <c r="BH232" s="145">
        <f t="shared" ca="1" si="760"/>
        <v>5.8568034586406754E-2</v>
      </c>
      <c r="BI232" s="145">
        <f t="shared" ca="1" si="760"/>
        <v>0</v>
      </c>
      <c r="BJ232" s="145">
        <f t="shared" ca="1" si="760"/>
        <v>1.5331399289831331E-9</v>
      </c>
      <c r="BK232" s="145">
        <f t="shared" ca="1" si="760"/>
        <v>2.5228975702287144E-9</v>
      </c>
      <c r="BL232" s="145">
        <f t="shared" ca="1" si="760"/>
        <v>0.124502444175926</v>
      </c>
      <c r="BM232" s="145">
        <f t="shared" ca="1" si="760"/>
        <v>0.13920948123716095</v>
      </c>
      <c r="BN232" s="145">
        <f t="shared" ca="1" si="760"/>
        <v>0.12079087970876874</v>
      </c>
      <c r="BO232" s="145">
        <f t="shared" ca="1" si="760"/>
        <v>9.5555925266020705E-2</v>
      </c>
      <c r="BP232" s="145">
        <f t="shared" ca="1" si="760"/>
        <v>0.11936998164946964</v>
      </c>
      <c r="BQ232" s="145">
        <f t="shared" ca="1" si="760"/>
        <v>0.13915596225215293</v>
      </c>
      <c r="BR232" s="145">
        <f t="shared" ca="1" si="760"/>
        <v>0.14647894462665267</v>
      </c>
      <c r="BS232" s="145">
        <f t="shared" ca="1" si="760"/>
        <v>9.2782045939526769E-2</v>
      </c>
      <c r="BT232" s="145">
        <f t="shared" ca="1" si="760"/>
        <v>5.8568034586406754E-2</v>
      </c>
      <c r="BU232" s="145">
        <f t="shared" ca="1" si="760"/>
        <v>0</v>
      </c>
      <c r="BV232" s="145">
        <f t="shared" ca="1" si="760"/>
        <v>1.5331399289831331E-9</v>
      </c>
      <c r="BW232" s="145">
        <f t="shared" ca="1" si="760"/>
        <v>2.5228975702287144E-9</v>
      </c>
      <c r="BX232" s="145">
        <f t="shared" ca="1" si="760"/>
        <v>0.124502444175926</v>
      </c>
      <c r="BY232" s="145">
        <f t="shared" ca="1" si="760"/>
        <v>0.13920948123716095</v>
      </c>
      <c r="BZ232" s="145">
        <f t="shared" ca="1" si="760"/>
        <v>0.12079087970876874</v>
      </c>
      <c r="CA232" s="145">
        <f t="shared" ca="1" si="760"/>
        <v>9.4878342550199682E-2</v>
      </c>
      <c r="CB232" s="145">
        <f t="shared" ca="1" si="760"/>
        <v>0.11491812338099607</v>
      </c>
      <c r="CC232" s="145">
        <f t="shared" ca="1" si="760"/>
        <v>0.10843924308345711</v>
      </c>
      <c r="CD232" s="145">
        <f t="shared" ca="1" si="760"/>
        <v>3.1758060633155651E-2</v>
      </c>
      <c r="CE232" s="145">
        <f t="shared" ca="1" si="760"/>
        <v>0</v>
      </c>
      <c r="CF232" s="145">
        <f t="shared" ca="1" si="760"/>
        <v>5.0895975022077934E-9</v>
      </c>
      <c r="CG232" s="145">
        <f t="shared" ca="1" si="760"/>
        <v>0</v>
      </c>
      <c r="CH232" s="145">
        <f t="shared" ca="1" si="760"/>
        <v>0</v>
      </c>
      <c r="CI232" s="145">
        <f t="shared" ca="1" si="760"/>
        <v>5.4298096520781418E-9</v>
      </c>
      <c r="CJ232" s="145">
        <f t="shared" ca="1" si="760"/>
        <v>8.5041599455265814E-3</v>
      </c>
      <c r="CK232" s="145">
        <f t="shared" ca="1" si="760"/>
        <v>5.6362334303389501E-2</v>
      </c>
      <c r="CL232" s="145">
        <f t="shared" ca="1" si="760"/>
        <v>9.8716141436159713E-2</v>
      </c>
      <c r="CM232" s="145">
        <f t="shared" ca="1" si="760"/>
        <v>9.6274041000649513E-2</v>
      </c>
      <c r="CN232" s="145">
        <f t="shared" ca="1" si="760"/>
        <v>0.11390975788042434</v>
      </c>
      <c r="CO232" s="145">
        <f t="shared" ca="1" si="760"/>
        <v>0.10620124187607334</v>
      </c>
      <c r="CP232" s="145">
        <f t="shared" ca="1" si="760"/>
        <v>2.69631294999024E-2</v>
      </c>
      <c r="CQ232" s="145">
        <f t="shared" ca="1" si="758"/>
        <v>0</v>
      </c>
      <c r="CR232" s="145">
        <f t="shared" ca="1" si="758"/>
        <v>4.0998821599314629E-9</v>
      </c>
      <c r="CS232" s="145">
        <f t="shared" ca="1" si="758"/>
        <v>0</v>
      </c>
      <c r="CT232" s="145">
        <f t="shared" ca="1" si="758"/>
        <v>0</v>
      </c>
      <c r="CU232" s="145">
        <f t="shared" ca="1" si="758"/>
        <v>4.3745247305387259E-9</v>
      </c>
      <c r="CV232" s="145">
        <f t="shared" ca="1" si="758"/>
        <v>8.4431749811471057E-3</v>
      </c>
      <c r="CW232" s="145">
        <f t="shared" ca="1" si="758"/>
        <v>5.5888723349594861E-2</v>
      </c>
      <c r="CX232" s="145">
        <f t="shared" ca="1" si="758"/>
        <v>9.4979823260067667E-2</v>
      </c>
      <c r="CY232" s="145">
        <f t="shared" ca="1" si="758"/>
        <v>9.7691211137835632E-2</v>
      </c>
      <c r="CZ232" s="145">
        <f t="shared" ca="1" si="758"/>
        <v>0.11288612263761939</v>
      </c>
      <c r="DA232" s="145">
        <f t="shared" ca="1" si="758"/>
        <v>0.10392824926525392</v>
      </c>
      <c r="DB232" s="145">
        <f t="shared" ca="1" si="758"/>
        <v>2.2100611479004023E-2</v>
      </c>
      <c r="DC232" s="145">
        <f t="shared" ca="1" si="758"/>
        <v>0</v>
      </c>
      <c r="DD232" s="145">
        <f t="shared" ca="1" si="758"/>
        <v>3.0963598342879526E-9</v>
      </c>
      <c r="DE232" s="145">
        <f t="shared" ca="1" si="758"/>
        <v>0</v>
      </c>
      <c r="DF232" s="145">
        <f t="shared" ca="1" si="758"/>
        <v>0</v>
      </c>
      <c r="DG232" s="145">
        <f t="shared" ca="1" si="758"/>
        <v>3.304228585442112E-9</v>
      </c>
      <c r="DH232" s="145">
        <f t="shared" ca="1" si="758"/>
        <v>8.3813164664517711E-3</v>
      </c>
      <c r="DI232" s="145">
        <f t="shared" ca="1" si="758"/>
        <v>5.5407936111382616E-2</v>
      </c>
      <c r="DJ232" s="145">
        <f t="shared" ca="1" si="758"/>
        <v>9.1184919553575841E-2</v>
      </c>
      <c r="DK232" s="145">
        <f t="shared" ca="1" si="758"/>
        <v>9.9130352289316298E-2</v>
      </c>
      <c r="DL232" s="145">
        <f t="shared" ca="1" si="758"/>
        <v>0.11184686816038866</v>
      </c>
      <c r="DM232" s="145">
        <f t="shared" ca="1" si="758"/>
        <v>0.10161943814317727</v>
      </c>
      <c r="DN232" s="145">
        <f t="shared" ca="1" si="758"/>
        <v>1.7169067422609881E-2</v>
      </c>
      <c r="DO232" s="145">
        <f t="shared" ca="1" si="758"/>
        <v>0</v>
      </c>
      <c r="DP232" s="145">
        <f t="shared" ca="1" si="758"/>
        <v>2.0787395751992981E-9</v>
      </c>
      <c r="DQ232" s="145">
        <f t="shared" ca="1" si="758"/>
        <v>0</v>
      </c>
      <c r="DR232" s="145">
        <f t="shared" ca="1" si="758"/>
        <v>0</v>
      </c>
      <c r="DS232" s="145">
        <f t="shared" ca="1" si="758"/>
        <v>2.2185986247635497E-9</v>
      </c>
      <c r="DT232" s="145">
        <f t="shared" ca="1" si="758"/>
        <v>8.3185654969077389E-3</v>
      </c>
      <c r="DU232" s="145">
        <f t="shared" ca="1" si="758"/>
        <v>5.4919808238033711E-2</v>
      </c>
      <c r="DV232" s="145">
        <f t="shared" ca="1" si="758"/>
        <v>8.7330041495193161E-2</v>
      </c>
      <c r="DW232" s="145">
        <f t="shared" ca="1" si="758"/>
        <v>0.10059197938619535</v>
      </c>
      <c r="DX232" s="145">
        <f t="shared" ca="1" si="758"/>
        <v>0.11079163420902484</v>
      </c>
      <c r="DY232" s="145">
        <f t="shared" ca="1" si="758"/>
        <v>9.9273955127364852E-2</v>
      </c>
      <c r="DZ232" s="145">
        <f t="shared" ca="1" si="758"/>
        <v>1.2167017031847104E-2</v>
      </c>
      <c r="EA232" s="145">
        <f t="shared" ca="1" si="758"/>
        <v>0</v>
      </c>
      <c r="EB232" s="145">
        <f t="shared" ca="1" si="758"/>
        <v>1.0467221999643611E-9</v>
      </c>
      <c r="EC232" s="145">
        <f t="shared" ca="1" si="758"/>
        <v>0</v>
      </c>
      <c r="ED232" s="145">
        <f t="shared" ca="1" si="758"/>
        <v>0</v>
      </c>
      <c r="EE232" s="145">
        <f t="shared" ca="1" si="758"/>
        <v>1.1173029464265022E-9</v>
      </c>
      <c r="EF232" s="145">
        <f t="shared" ca="1" si="758"/>
        <v>8.2549026185337517E-3</v>
      </c>
      <c r="EG232" s="145">
        <f t="shared" ca="1" si="758"/>
        <v>5.4424170321625651E-2</v>
      </c>
      <c r="EH232" s="145">
        <f t="shared" ca="1" si="758"/>
        <v>8.3413756016142954E-2</v>
      </c>
      <c r="EI232" s="145">
        <f t="shared" ca="1" si="758"/>
        <v>0.10207662357741744</v>
      </c>
      <c r="EJ232" s="145">
        <f t="shared" ca="1" si="758"/>
        <v>0.10972004937997319</v>
      </c>
      <c r="EK232" s="145">
        <f t="shared" ca="1" si="758"/>
        <v>9.6890919508998183E-2</v>
      </c>
      <c r="EL232" s="145">
        <f t="shared" ca="1" si="758"/>
        <v>7.092937375389124E-3</v>
      </c>
      <c r="EM232" s="145">
        <f t="shared" ca="1" si="758"/>
        <v>0</v>
      </c>
      <c r="EN232" s="145">
        <f t="shared" ca="1" si="758"/>
        <v>0</v>
      </c>
      <c r="EO232" s="145">
        <f t="shared" ca="1" si="758"/>
        <v>0</v>
      </c>
      <c r="EP232" s="145">
        <f t="shared" ca="1" si="758"/>
        <v>0</v>
      </c>
      <c r="EQ232" s="145">
        <f t="shared" ca="1" si="758"/>
        <v>0</v>
      </c>
      <c r="ER232" s="145">
        <f t="shared" ca="1" si="758"/>
        <v>8.1903078077923113E-3</v>
      </c>
      <c r="ES232" s="145">
        <f t="shared" ca="1" si="758"/>
        <v>5.3920847701006795E-2</v>
      </c>
      <c r="ET232" s="145">
        <f t="shared" ca="1" si="758"/>
        <v>7.9434584024089164E-2</v>
      </c>
      <c r="EU232" s="145">
        <f t="shared" ca="1" si="758"/>
        <v>9.8215965114796425E-2</v>
      </c>
      <c r="EV232" s="145">
        <f t="shared" ca="1" si="758"/>
        <v>0.10505127021838684</v>
      </c>
      <c r="EW232" s="145">
        <f t="shared" ca="1" si="758"/>
        <v>9.0964887142114065E-2</v>
      </c>
      <c r="EX232" s="145">
        <f t="shared" ca="1" si="758"/>
        <v>5.7123569684258708E-3</v>
      </c>
      <c r="EY232" s="145">
        <f t="shared" ca="1" si="758"/>
        <v>0</v>
      </c>
      <c r="EZ232" s="145">
        <f t="shared" ca="1" si="758"/>
        <v>0</v>
      </c>
      <c r="FA232" s="145">
        <f t="shared" ca="1" si="758"/>
        <v>0</v>
      </c>
      <c r="FB232" s="145">
        <f t="shared" ca="1" si="729"/>
        <v>0</v>
      </c>
      <c r="FC232" s="145">
        <f t="shared" ca="1" si="761"/>
        <v>0</v>
      </c>
      <c r="FD232" s="145">
        <f t="shared" ca="1" si="761"/>
        <v>6.5911931266315095E-3</v>
      </c>
      <c r="FE232" s="145">
        <f t="shared" ca="1" si="761"/>
        <v>5.407357005487877E-2</v>
      </c>
      <c r="FF232" s="145">
        <f t="shared" ca="1" si="761"/>
        <v>7.7715020937218215E-2</v>
      </c>
      <c r="FG232" s="145">
        <f t="shared" ca="1" si="761"/>
        <v>9.4308538100322137E-2</v>
      </c>
      <c r="FH232" s="145">
        <f t="shared" ca="1" si="761"/>
        <v>0.10032254540954465</v>
      </c>
      <c r="FI232" s="145">
        <f t="shared" ca="1" si="761"/>
        <v>8.4971353379826822E-2</v>
      </c>
      <c r="FJ232" s="145">
        <f t="shared" ca="1" si="761"/>
        <v>4.3131574621184977E-3</v>
      </c>
      <c r="FK232" s="145">
        <f t="shared" ca="1" si="761"/>
        <v>0</v>
      </c>
      <c r="FL232" s="145">
        <f t="shared" ca="1" si="761"/>
        <v>0</v>
      </c>
      <c r="FM232" s="145">
        <f t="shared" ca="1" si="761"/>
        <v>0</v>
      </c>
      <c r="FN232" s="145">
        <f t="shared" ca="1" si="761"/>
        <v>0</v>
      </c>
      <c r="FO232" s="145">
        <f t="shared" ca="1" si="761"/>
        <v>0</v>
      </c>
      <c r="FP232" s="145">
        <f t="shared" ca="1" si="761"/>
        <v>4.9729543350218661E-3</v>
      </c>
      <c r="FQ232" s="145">
        <f t="shared" ca="1" si="761"/>
        <v>5.4227856691199353E-2</v>
      </c>
      <c r="FR232" s="145">
        <f t="shared" ca="1" si="761"/>
        <v>7.5971052060434391E-2</v>
      </c>
      <c r="FS232" s="145">
        <f t="shared" ca="1" si="761"/>
        <v>9.0353487513997563E-2</v>
      </c>
      <c r="FT232" s="145">
        <f t="shared" ca="1" si="761"/>
        <v>9.5532712968973782E-2</v>
      </c>
      <c r="FU232" s="145">
        <f t="shared" ca="1" si="761"/>
        <v>7.8909158288182915E-2</v>
      </c>
      <c r="FV232" s="145">
        <f t="shared" ca="1" si="761"/>
        <v>2.8949596416037878E-3</v>
      </c>
      <c r="FW232" s="145">
        <f t="shared" ca="1" si="761"/>
        <v>0</v>
      </c>
      <c r="FX232" s="145">
        <f t="shared" ca="1" si="761"/>
        <v>0</v>
      </c>
      <c r="FY232" s="145">
        <f t="shared" ca="1" si="761"/>
        <v>0</v>
      </c>
      <c r="FZ232" s="145">
        <f t="shared" ca="1" si="761"/>
        <v>0</v>
      </c>
      <c r="GA232" s="145">
        <f t="shared" ca="1" si="761"/>
        <v>0</v>
      </c>
      <c r="GB232" s="145">
        <f t="shared" ca="1" si="761"/>
        <v>3.3352463060441831E-3</v>
      </c>
      <c r="GC232" s="145">
        <f t="shared" ca="1" si="761"/>
        <v>5.4383731767295343E-2</v>
      </c>
      <c r="GD232" s="145">
        <f t="shared" ca="1" si="761"/>
        <v>7.4202154092400274E-2</v>
      </c>
      <c r="GE232" s="145">
        <f t="shared" ca="1" si="761"/>
        <v>8.6349937366134402E-2</v>
      </c>
      <c r="GF232" s="145">
        <f t="shared" ca="1" si="761"/>
        <v>9.068058068506854E-2</v>
      </c>
      <c r="GG232" s="145">
        <f t="shared" ca="1" si="761"/>
        <v>7.2777115203947695E-2</v>
      </c>
      <c r="GH232" s="145">
        <f t="shared" ca="1" si="761"/>
        <v>1.4573739236781471E-3</v>
      </c>
      <c r="GI232" s="145">
        <f t="shared" ca="1" si="761"/>
        <v>0</v>
      </c>
      <c r="GJ232" s="145">
        <f t="shared" ca="1" si="761"/>
        <v>0</v>
      </c>
      <c r="GK232" s="145">
        <f t="shared" ca="1" si="761"/>
        <v>0</v>
      </c>
      <c r="GL232" s="145">
        <f t="shared" ca="1" si="761"/>
        <v>0</v>
      </c>
      <c r="GM232" s="145">
        <f t="shared" ca="1" si="761"/>
        <v>0</v>
      </c>
      <c r="GN232" s="145">
        <f t="shared" ca="1" si="761"/>
        <v>1.6777155579884924E-3</v>
      </c>
      <c r="GO232" s="145">
        <f t="shared" ca="1" si="761"/>
        <v>5.4541219940485115E-2</v>
      </c>
      <c r="GP232" s="145">
        <f t="shared" ca="1" si="761"/>
        <v>7.240778866346298E-2</v>
      </c>
      <c r="GQ232" s="145">
        <f t="shared" ca="1" si="761"/>
        <v>8.2296990050524946E-2</v>
      </c>
      <c r="GR232" s="145">
        <f t="shared" ca="1" si="761"/>
        <v>8.576492512976959E-2</v>
      </c>
      <c r="GS232" s="145">
        <f t="shared" ca="1" si="761"/>
        <v>6.6574009960214189E-2</v>
      </c>
      <c r="GT232" s="145">
        <f t="shared" ca="1" si="761"/>
        <v>0</v>
      </c>
      <c r="GU232" s="145">
        <f t="shared" ca="1" si="761"/>
        <v>0</v>
      </c>
      <c r="GV232" s="145">
        <f t="shared" ca="1" si="761"/>
        <v>0</v>
      </c>
      <c r="GW232" s="145">
        <f t="shared" ca="1" si="761"/>
        <v>0</v>
      </c>
      <c r="GX232" s="145">
        <f t="shared" ca="1" si="761"/>
        <v>0</v>
      </c>
      <c r="GY232" s="145">
        <f t="shared" ca="1" si="761"/>
        <v>0</v>
      </c>
      <c r="GZ232" s="145">
        <f t="shared" ca="1" si="761"/>
        <v>0</v>
      </c>
      <c r="HA232" s="145">
        <f t="shared" ca="1" si="761"/>
        <v>5.4700346381081483E-2</v>
      </c>
      <c r="HB232" s="145">
        <f t="shared" ca="1" si="761"/>
        <v>7.0587401789361487E-2</v>
      </c>
      <c r="HC232" s="145">
        <f t="shared" ca="1" si="761"/>
        <v>0</v>
      </c>
      <c r="HD232" s="145">
        <f t="shared" ca="1" si="761"/>
        <v>0</v>
      </c>
      <c r="HE232" s="145">
        <f t="shared" ca="1" si="761"/>
        <v>0</v>
      </c>
      <c r="HF232" s="145">
        <f t="shared" ca="1" si="761"/>
        <v>0</v>
      </c>
      <c r="HG232" s="145">
        <f t="shared" ca="1" si="761"/>
        <v>0</v>
      </c>
      <c r="HH232" s="145">
        <f t="shared" ca="1" si="761"/>
        <v>0</v>
      </c>
      <c r="HI232" s="145">
        <f t="shared" ca="1" si="761"/>
        <v>0</v>
      </c>
      <c r="HJ232" s="145">
        <f t="shared" ca="1" si="761"/>
        <v>0</v>
      </c>
      <c r="HK232" s="145">
        <f t="shared" ca="1" si="761"/>
        <v>0</v>
      </c>
      <c r="HL232" s="145">
        <f t="shared" ca="1" si="761"/>
        <v>0</v>
      </c>
      <c r="HM232" s="145">
        <f t="shared" ca="1" si="761"/>
        <v>0</v>
      </c>
      <c r="HN232" s="145">
        <f t="shared" ca="1" si="761"/>
        <v>0</v>
      </c>
      <c r="HO232" s="145">
        <f t="shared" ca="1" si="759"/>
        <v>0</v>
      </c>
      <c r="HP232" s="145">
        <f t="shared" ca="1" si="759"/>
        <v>0</v>
      </c>
      <c r="HQ232" s="145">
        <f t="shared" ca="1" si="759"/>
        <v>0</v>
      </c>
      <c r="HR232" s="145">
        <f t="shared" ca="1" si="759"/>
        <v>0</v>
      </c>
      <c r="HS232" s="145">
        <f t="shared" ca="1" si="759"/>
        <v>0</v>
      </c>
      <c r="HT232" s="145">
        <f t="shared" ca="1" si="759"/>
        <v>0</v>
      </c>
      <c r="HU232" s="145">
        <f t="shared" ca="1" si="759"/>
        <v>0</v>
      </c>
      <c r="HV232" s="145">
        <f t="shared" ca="1" si="759"/>
        <v>0</v>
      </c>
      <c r="HW232" s="145">
        <f t="shared" ca="1" si="759"/>
        <v>0</v>
      </c>
      <c r="HX232" s="145">
        <f t="shared" ca="1" si="759"/>
        <v>0</v>
      </c>
      <c r="HY232" s="145">
        <f t="shared" ca="1" si="759"/>
        <v>0</v>
      </c>
      <c r="HZ232" s="145">
        <f t="shared" ca="1" si="759"/>
        <v>0</v>
      </c>
      <c r="IA232" s="145">
        <f t="shared" ca="1" si="759"/>
        <v>0</v>
      </c>
      <c r="IB232" s="145">
        <f t="shared" ca="1" si="759"/>
        <v>0</v>
      </c>
      <c r="IC232" s="145">
        <f t="shared" ca="1" si="759"/>
        <v>0</v>
      </c>
      <c r="ID232" s="145">
        <f t="shared" ca="1" si="759"/>
        <v>0</v>
      </c>
      <c r="IE232" s="145">
        <f t="shared" ca="1" si="759"/>
        <v>0</v>
      </c>
      <c r="IF232" s="145">
        <f t="shared" ca="1" si="759"/>
        <v>0</v>
      </c>
      <c r="IG232" s="145">
        <f t="shared" ca="1" si="759"/>
        <v>0</v>
      </c>
      <c r="IH232" s="145">
        <f t="shared" ca="1" si="759"/>
        <v>0</v>
      </c>
      <c r="II232" s="145">
        <f t="shared" ca="1" si="759"/>
        <v>0</v>
      </c>
      <c r="IJ232" s="145">
        <f t="shared" ca="1" si="759"/>
        <v>0</v>
      </c>
      <c r="IK232" s="145">
        <f t="shared" ca="1" si="759"/>
        <v>0</v>
      </c>
      <c r="IL232" s="145">
        <f t="shared" ca="1" si="759"/>
        <v>0</v>
      </c>
      <c r="IM232" s="145">
        <f t="shared" ca="1" si="759"/>
        <v>0</v>
      </c>
      <c r="IN232" s="145">
        <f t="shared" ca="1" si="759"/>
        <v>0</v>
      </c>
      <c r="IO232" s="145">
        <f t="shared" ca="1" si="759"/>
        <v>0</v>
      </c>
      <c r="IP232" s="145">
        <f t="shared" ca="1" si="759"/>
        <v>0</v>
      </c>
      <c r="IQ232" s="145">
        <f t="shared" ca="1" si="759"/>
        <v>0</v>
      </c>
      <c r="IR232" s="145">
        <f t="shared" ca="1" si="759"/>
        <v>0</v>
      </c>
      <c r="IS232" s="145">
        <f t="shared" ca="1" si="759"/>
        <v>0</v>
      </c>
      <c r="IT232" s="145">
        <f t="shared" ca="1" si="759"/>
        <v>0</v>
      </c>
      <c r="IU232" s="145">
        <f t="shared" ca="1" si="759"/>
        <v>0</v>
      </c>
      <c r="IV232" s="145">
        <f t="shared" ca="1" si="759"/>
        <v>0</v>
      </c>
      <c r="IW232" s="145">
        <f t="shared" ca="1" si="759"/>
        <v>0</v>
      </c>
      <c r="IX232" s="145">
        <f t="shared" ca="1" si="759"/>
        <v>0</v>
      </c>
      <c r="IY232" s="145">
        <f t="shared" ca="1" si="759"/>
        <v>0</v>
      </c>
      <c r="IZ232" s="145">
        <f t="shared" ca="1" si="759"/>
        <v>0</v>
      </c>
      <c r="JA232" s="145">
        <f t="shared" ca="1" si="759"/>
        <v>0</v>
      </c>
      <c r="JB232" s="145">
        <f t="shared" ca="1" si="759"/>
        <v>0</v>
      </c>
      <c r="JC232" s="145">
        <f t="shared" ca="1" si="759"/>
        <v>0</v>
      </c>
      <c r="JD232" s="145">
        <f t="shared" ca="1" si="759"/>
        <v>0</v>
      </c>
      <c r="JE232" s="145">
        <f t="shared" ca="1" si="759"/>
        <v>0</v>
      </c>
      <c r="JF232" s="145">
        <f t="shared" ca="1" si="759"/>
        <v>0</v>
      </c>
      <c r="JG232" s="145">
        <f t="shared" ca="1" si="759"/>
        <v>0</v>
      </c>
      <c r="JH232" s="145">
        <f t="shared" ca="1" si="759"/>
        <v>0</v>
      </c>
      <c r="JI232" s="145">
        <f t="shared" ca="1" si="759"/>
        <v>0</v>
      </c>
      <c r="JJ232" s="145">
        <f t="shared" ca="1" si="759"/>
        <v>0</v>
      </c>
      <c r="JK232" s="145">
        <f t="shared" ca="1" si="759"/>
        <v>0</v>
      </c>
      <c r="JL232" s="145">
        <f t="shared" ca="1" si="759"/>
        <v>0</v>
      </c>
      <c r="JM232" s="145">
        <f t="shared" ca="1" si="759"/>
        <v>0</v>
      </c>
      <c r="JN232" s="145">
        <f t="shared" ca="1" si="759"/>
        <v>0</v>
      </c>
      <c r="JO232" s="145">
        <f t="shared" ca="1" si="759"/>
        <v>0</v>
      </c>
      <c r="JP232" s="145">
        <f t="shared" ca="1" si="759"/>
        <v>0</v>
      </c>
      <c r="JQ232" s="145">
        <f t="shared" ca="1" si="759"/>
        <v>0</v>
      </c>
      <c r="JR232" s="145">
        <f t="shared" ca="1" si="759"/>
        <v>0</v>
      </c>
      <c r="JS232" s="145">
        <f t="shared" ca="1" si="759"/>
        <v>0</v>
      </c>
      <c r="JT232" s="145">
        <f t="shared" ca="1" si="759"/>
        <v>0</v>
      </c>
      <c r="JU232" s="145">
        <f t="shared" ca="1" si="759"/>
        <v>0</v>
      </c>
      <c r="JV232" s="145">
        <f t="shared" ca="1" si="759"/>
        <v>0</v>
      </c>
      <c r="JW232" s="145">
        <f t="shared" ca="1" si="759"/>
        <v>0</v>
      </c>
      <c r="JX232" s="145">
        <f t="shared" ca="1" si="759"/>
        <v>0</v>
      </c>
      <c r="JY232" s="145">
        <f t="shared" ca="1" si="759"/>
        <v>0</v>
      </c>
      <c r="JZ232" s="145">
        <f t="shared" ca="1" si="731"/>
        <v>0</v>
      </c>
      <c r="KA232" s="145">
        <f t="shared" ca="1" si="732"/>
        <v>0</v>
      </c>
      <c r="KB232" s="145">
        <f t="shared" ca="1" si="732"/>
        <v>0</v>
      </c>
      <c r="KC232" s="145">
        <f t="shared" ca="1" si="732"/>
        <v>0</v>
      </c>
      <c r="KD232" s="145">
        <f t="shared" ca="1" si="732"/>
        <v>0</v>
      </c>
      <c r="KE232" s="145">
        <f t="shared" ca="1" si="732"/>
        <v>0</v>
      </c>
      <c r="KF232" s="145">
        <f t="shared" ca="1" si="732"/>
        <v>0</v>
      </c>
      <c r="KG232" s="145">
        <f t="shared" ca="1" si="732"/>
        <v>0</v>
      </c>
      <c r="KH232" s="145">
        <f t="shared" ca="1" si="732"/>
        <v>0</v>
      </c>
      <c r="KI232" s="145">
        <f t="shared" ca="1" si="732"/>
        <v>0</v>
      </c>
      <c r="KJ232" s="145">
        <f t="shared" ca="1" si="732"/>
        <v>0</v>
      </c>
      <c r="KK232" s="145">
        <f t="shared" ca="1" si="732"/>
        <v>0</v>
      </c>
      <c r="KL232" s="145">
        <f t="shared" ca="1" si="732"/>
        <v>0</v>
      </c>
      <c r="KM232" s="145">
        <f t="shared" ca="1" si="732"/>
        <v>0</v>
      </c>
      <c r="KN232" s="145">
        <f t="shared" ca="1" si="732"/>
        <v>0</v>
      </c>
      <c r="KO232" s="145">
        <f t="shared" ca="1" si="732"/>
        <v>0</v>
      </c>
      <c r="KP232" s="145">
        <f t="shared" ca="1" si="732"/>
        <v>0</v>
      </c>
      <c r="KQ232" s="145">
        <f t="shared" ca="1" si="732"/>
        <v>0</v>
      </c>
      <c r="KR232" s="145">
        <f t="shared" ca="1" si="732"/>
        <v>0</v>
      </c>
      <c r="KS232" s="145">
        <f t="shared" ca="1" si="732"/>
        <v>0</v>
      </c>
      <c r="KT232" s="145">
        <f t="shared" ca="1" si="732"/>
        <v>0</v>
      </c>
      <c r="KU232" s="145">
        <f t="shared" ca="1" si="732"/>
        <v>0</v>
      </c>
      <c r="KV232" s="145">
        <f t="shared" ca="1" si="732"/>
        <v>0</v>
      </c>
      <c r="KW232" s="145">
        <f t="shared" ca="1" si="732"/>
        <v>0</v>
      </c>
      <c r="KX232" s="145">
        <f t="shared" ca="1" si="732"/>
        <v>0</v>
      </c>
      <c r="KY232" s="145">
        <f t="shared" ca="1" si="732"/>
        <v>0</v>
      </c>
      <c r="KZ232" s="145">
        <f t="shared" ca="1" si="732"/>
        <v>0</v>
      </c>
      <c r="LA232" s="145">
        <f t="shared" ca="1" si="732"/>
        <v>0</v>
      </c>
      <c r="LB232" s="145">
        <f t="shared" ca="1" si="732"/>
        <v>0</v>
      </c>
      <c r="LC232" s="145">
        <f t="shared" ca="1" si="732"/>
        <v>0</v>
      </c>
      <c r="LD232" s="145">
        <f t="shared" ca="1" si="732"/>
        <v>0</v>
      </c>
      <c r="LE232" s="145">
        <f t="shared" ca="1" si="732"/>
        <v>0</v>
      </c>
      <c r="LF232" s="145">
        <f t="shared" ca="1" si="732"/>
        <v>0</v>
      </c>
      <c r="LG232" s="145">
        <f t="shared" ca="1" si="732"/>
        <v>0</v>
      </c>
      <c r="LH232" s="145">
        <f t="shared" ca="1" si="732"/>
        <v>0</v>
      </c>
      <c r="LI232" s="145">
        <f t="shared" ca="1" si="732"/>
        <v>0</v>
      </c>
      <c r="LJ232" s="145">
        <f t="shared" ref="LJ232:LR232" ca="1" si="762">LJ283/LJ$298</f>
        <v>0</v>
      </c>
      <c r="LK232" s="145">
        <f t="shared" ca="1" si="762"/>
        <v>0</v>
      </c>
      <c r="LL232" s="145">
        <f t="shared" ca="1" si="762"/>
        <v>0</v>
      </c>
      <c r="LM232" s="145">
        <f t="shared" ca="1" si="762"/>
        <v>0</v>
      </c>
      <c r="LN232" s="145">
        <f t="shared" ca="1" si="762"/>
        <v>0</v>
      </c>
      <c r="LO232" s="145">
        <f t="shared" ca="1" si="762"/>
        <v>0</v>
      </c>
      <c r="LP232" s="145">
        <f t="shared" ca="1" si="762"/>
        <v>0</v>
      </c>
      <c r="LQ232" s="145">
        <f t="shared" ca="1" si="762"/>
        <v>0</v>
      </c>
      <c r="LR232" s="145">
        <f t="shared" ca="1" si="762"/>
        <v>0</v>
      </c>
      <c r="LU232" s="293">
        <f t="shared" ca="1" si="733"/>
        <v>-2.0206426610064929E-2</v>
      </c>
      <c r="LV232" s="293">
        <f t="shared" ca="1" si="734"/>
        <v>-2.0206426610064929E-2</v>
      </c>
      <c r="LW232" s="293">
        <f t="shared" ca="1" si="735"/>
        <v>-2.0206426610064929E-2</v>
      </c>
      <c r="LX232" s="293">
        <f t="shared" ca="1" si="736"/>
        <v>-2.0206426610064929E-2</v>
      </c>
      <c r="LY232" s="293">
        <f t="shared" ca="1" si="737"/>
        <v>-2.2332285024879169E-2</v>
      </c>
      <c r="LZ232" s="293">
        <f t="shared" ca="1" si="738"/>
        <v>-2.2141639814813173E-2</v>
      </c>
      <c r="MA232" s="293">
        <f t="shared" ca="1" si="739"/>
        <v>-2.1947943078827171E-2</v>
      </c>
      <c r="MB232" s="293">
        <f t="shared" ca="1" si="740"/>
        <v>-2.1751122051977087E-2</v>
      </c>
      <c r="MC232" s="293">
        <f t="shared" ca="1" si="741"/>
        <v>-2.1551101667135364E-2</v>
      </c>
      <c r="MD232" s="293">
        <f t="shared" ca="1" si="742"/>
        <v>-2.134780446426876E-2</v>
      </c>
      <c r="ME232" s="293">
        <f t="shared" ca="1" si="743"/>
        <v>-2.0521201919288551E-2</v>
      </c>
      <c r="MF232" s="293">
        <f t="shared" ca="1" si="744"/>
        <v>-1.9684664417033114E-2</v>
      </c>
      <c r="MG232" s="293">
        <f t="shared" ca="1" si="745"/>
        <v>-1.8838013636947246E-2</v>
      </c>
      <c r="MH232" s="293">
        <f t="shared" ca="1" si="746"/>
        <v>-1.7981067018199591E-2</v>
      </c>
      <c r="MI232" s="293">
        <f t="shared" ca="1" si="747"/>
        <v>-1.7113637634813859E-2</v>
      </c>
      <c r="MJ232" s="293">
        <f t="shared" ca="1" si="748"/>
        <v>0</v>
      </c>
      <c r="MK232" s="293">
        <f t="shared" ca="1" si="749"/>
        <v>0</v>
      </c>
      <c r="ML232" s="293">
        <f t="shared" ca="1" si="750"/>
        <v>0</v>
      </c>
      <c r="MM232" s="293">
        <f t="shared" ca="1" si="751"/>
        <v>0</v>
      </c>
      <c r="MN232" s="293">
        <f t="shared" ca="1" si="752"/>
        <v>0</v>
      </c>
      <c r="MO232" s="293">
        <f t="shared" ca="1" si="753"/>
        <v>0</v>
      </c>
      <c r="MP232" s="293">
        <f t="shared" ca="1" si="754"/>
        <v>0</v>
      </c>
      <c r="MQ232" s="293">
        <f t="shared" ca="1" si="755"/>
        <v>0</v>
      </c>
      <c r="MR232" s="293">
        <f t="shared" ca="1" si="756"/>
        <v>0</v>
      </c>
      <c r="MS232" s="293">
        <f t="shared" ca="1" si="757"/>
        <v>0</v>
      </c>
    </row>
    <row r="233" spans="2:357" hidden="1">
      <c r="B233" s="3"/>
      <c r="C233" s="22" t="str">
        <f>C254</f>
        <v>AVV1kul</v>
      </c>
      <c r="D233" s="145">
        <f t="shared" ca="1" si="726"/>
        <v>6.7727025561214573E-3</v>
      </c>
      <c r="E233" s="145">
        <f t="shared" ca="1" si="727"/>
        <v>6.7727025561214573E-3</v>
      </c>
      <c r="F233" s="145">
        <f t="shared" ca="1" si="727"/>
        <v>6.7727025561214573E-3</v>
      </c>
      <c r="G233" s="145">
        <f t="shared" ca="1" si="727"/>
        <v>6.7727025561214573E-3</v>
      </c>
      <c r="H233" s="145">
        <f t="shared" ca="1" si="727"/>
        <v>6.7727025561214573E-3</v>
      </c>
      <c r="I233" s="145">
        <f t="shared" ca="1" si="727"/>
        <v>7.3932526644791456E-3</v>
      </c>
      <c r="J233" s="145">
        <f t="shared" ca="1" si="727"/>
        <v>6.8569227635315207E-3</v>
      </c>
      <c r="K233" s="145">
        <f t="shared" ca="1" si="727"/>
        <v>6.3124842990150551E-3</v>
      </c>
      <c r="L233" s="145">
        <f t="shared" ca="1" si="727"/>
        <v>5.7597519849591442E-3</v>
      </c>
      <c r="M233" s="145">
        <f t="shared" ca="1" si="727"/>
        <v>5.1985348468570943E-3</v>
      </c>
      <c r="N233" s="145">
        <f t="shared" ca="1" si="727"/>
        <v>4.628636001670146E-3</v>
      </c>
      <c r="O233" s="145">
        <f t="shared" ca="1" si="727"/>
        <v>5.7854290046621135E-3</v>
      </c>
      <c r="P233" s="145">
        <f t="shared" ca="1" si="727"/>
        <v>6.9563821086090858E-3</v>
      </c>
      <c r="Q233" s="145">
        <f t="shared" ca="1" si="727"/>
        <v>8.1417569115803251E-3</v>
      </c>
      <c r="R233" s="145">
        <f t="shared" ca="1" si="727"/>
        <v>9.3418214953636426E-3</v>
      </c>
      <c r="S233" s="145">
        <f t="shared" ca="1" si="727"/>
        <v>1.055685062759185E-2</v>
      </c>
      <c r="T233" s="145">
        <f t="shared" ca="1" si="727"/>
        <v>0</v>
      </c>
      <c r="U233" s="145">
        <f t="shared" ca="1" si="727"/>
        <v>0</v>
      </c>
      <c r="V233" s="145">
        <f t="shared" ca="1" si="727"/>
        <v>0</v>
      </c>
      <c r="W233" s="145">
        <f t="shared" ca="1" si="727"/>
        <v>0</v>
      </c>
      <c r="X233" s="145">
        <f t="shared" ca="1" si="727"/>
        <v>0</v>
      </c>
      <c r="Y233" s="145">
        <f t="shared" ca="1" si="727"/>
        <v>0</v>
      </c>
      <c r="Z233" s="145">
        <f t="shared" ca="1" si="727"/>
        <v>0</v>
      </c>
      <c r="AA233" s="145">
        <f t="shared" ca="1" si="727"/>
        <v>0</v>
      </c>
      <c r="AB233" s="145">
        <f t="shared" ca="1" si="727"/>
        <v>0</v>
      </c>
      <c r="AC233" s="145">
        <f t="shared" ca="1" si="727"/>
        <v>0</v>
      </c>
      <c r="AD233" s="3"/>
      <c r="AE233" s="145">
        <f t="shared" ca="1" si="760"/>
        <v>1.4096827500381132E-2</v>
      </c>
      <c r="AF233" s="145">
        <f t="shared" ca="1" si="760"/>
        <v>5.8327696496749161E-3</v>
      </c>
      <c r="AG233" s="145">
        <f t="shared" ca="1" si="760"/>
        <v>2.2690710973926973E-3</v>
      </c>
      <c r="AH233" s="145">
        <f t="shared" ca="1" si="760"/>
        <v>0</v>
      </c>
      <c r="AI233" s="145">
        <f t="shared" ca="1" si="760"/>
        <v>2.6790916497705569E-8</v>
      </c>
      <c r="AJ233" s="145">
        <f t="shared" ca="1" si="760"/>
        <v>0</v>
      </c>
      <c r="AK233" s="145">
        <f t="shared" ca="1" si="760"/>
        <v>0</v>
      </c>
      <c r="AL233" s="145">
        <f t="shared" ca="1" si="760"/>
        <v>1.0736394885730461E-8</v>
      </c>
      <c r="AM233" s="145">
        <f t="shared" ca="1" si="760"/>
        <v>2.6912806525226461E-8</v>
      </c>
      <c r="AN233" s="145">
        <f t="shared" ca="1" si="760"/>
        <v>1.8029351388793556E-3</v>
      </c>
      <c r="AO233" s="145">
        <f t="shared" ca="1" si="760"/>
        <v>1.514842864724667E-2</v>
      </c>
      <c r="AP233" s="145">
        <f t="shared" ca="1" si="760"/>
        <v>1.4316484695416935E-2</v>
      </c>
      <c r="AQ233" s="145">
        <f t="shared" ca="1" si="760"/>
        <v>1.4096827500381132E-2</v>
      </c>
      <c r="AR233" s="145">
        <f t="shared" ca="1" si="760"/>
        <v>5.8327696496749161E-3</v>
      </c>
      <c r="AS233" s="145">
        <f t="shared" ca="1" si="760"/>
        <v>2.2690710973926973E-3</v>
      </c>
      <c r="AT233" s="145">
        <f t="shared" ca="1" si="760"/>
        <v>0</v>
      </c>
      <c r="AU233" s="145">
        <f t="shared" ca="1" si="760"/>
        <v>2.6790916497705569E-8</v>
      </c>
      <c r="AV233" s="145">
        <f t="shared" ca="1" si="760"/>
        <v>0</v>
      </c>
      <c r="AW233" s="145">
        <f t="shared" ca="1" si="760"/>
        <v>0</v>
      </c>
      <c r="AX233" s="145">
        <f t="shared" ca="1" si="760"/>
        <v>1.0736394885730461E-8</v>
      </c>
      <c r="AY233" s="145">
        <f t="shared" ca="1" si="760"/>
        <v>2.6912806525226461E-8</v>
      </c>
      <c r="AZ233" s="145">
        <f t="shared" ca="1" si="760"/>
        <v>1.8029351388793556E-3</v>
      </c>
      <c r="BA233" s="145">
        <f t="shared" ca="1" si="760"/>
        <v>1.514842864724667E-2</v>
      </c>
      <c r="BB233" s="145">
        <f t="shared" ca="1" si="760"/>
        <v>1.4316484695416935E-2</v>
      </c>
      <c r="BC233" s="145">
        <f t="shared" ca="1" si="760"/>
        <v>1.4096827500381132E-2</v>
      </c>
      <c r="BD233" s="145">
        <f t="shared" ca="1" si="760"/>
        <v>5.8327696496749161E-3</v>
      </c>
      <c r="BE233" s="145">
        <f t="shared" ca="1" si="760"/>
        <v>2.2690710973926973E-3</v>
      </c>
      <c r="BF233" s="145">
        <f t="shared" ca="1" si="760"/>
        <v>0</v>
      </c>
      <c r="BG233" s="145">
        <f t="shared" ca="1" si="760"/>
        <v>2.6790916497705569E-8</v>
      </c>
      <c r="BH233" s="145">
        <f t="shared" ca="1" si="760"/>
        <v>0</v>
      </c>
      <c r="BI233" s="145">
        <f t="shared" ca="1" si="760"/>
        <v>0</v>
      </c>
      <c r="BJ233" s="145">
        <f t="shared" ca="1" si="760"/>
        <v>1.0736394885730461E-8</v>
      </c>
      <c r="BK233" s="145">
        <f t="shared" ca="1" si="760"/>
        <v>2.6912806525226461E-8</v>
      </c>
      <c r="BL233" s="145">
        <f t="shared" ca="1" si="760"/>
        <v>1.8029351388793556E-3</v>
      </c>
      <c r="BM233" s="145">
        <f t="shared" ca="1" si="760"/>
        <v>1.514842864724667E-2</v>
      </c>
      <c r="BN233" s="145">
        <f t="shared" ca="1" si="760"/>
        <v>1.4316484695416935E-2</v>
      </c>
      <c r="BO233" s="145">
        <f t="shared" ca="1" si="760"/>
        <v>1.4096827500381132E-2</v>
      </c>
      <c r="BP233" s="145">
        <f t="shared" ca="1" si="760"/>
        <v>5.8327696496749161E-3</v>
      </c>
      <c r="BQ233" s="145">
        <f t="shared" ca="1" si="760"/>
        <v>2.2690710973926973E-3</v>
      </c>
      <c r="BR233" s="145">
        <f t="shared" ca="1" si="760"/>
        <v>0</v>
      </c>
      <c r="BS233" s="145">
        <f t="shared" ca="1" si="760"/>
        <v>2.6790916497705569E-8</v>
      </c>
      <c r="BT233" s="145">
        <f t="shared" ca="1" si="760"/>
        <v>0</v>
      </c>
      <c r="BU233" s="145">
        <f t="shared" ca="1" si="760"/>
        <v>0</v>
      </c>
      <c r="BV233" s="145">
        <f t="shared" ca="1" si="760"/>
        <v>1.0736394885730461E-8</v>
      </c>
      <c r="BW233" s="145">
        <f t="shared" ca="1" si="760"/>
        <v>2.6912806525226461E-8</v>
      </c>
      <c r="BX233" s="145">
        <f t="shared" ca="1" si="760"/>
        <v>1.8029351388793556E-3</v>
      </c>
      <c r="BY233" s="145">
        <f t="shared" ca="1" si="760"/>
        <v>1.514842864724667E-2</v>
      </c>
      <c r="BZ233" s="145">
        <f t="shared" ca="1" si="760"/>
        <v>1.4316484695416935E-2</v>
      </c>
      <c r="CA233" s="145">
        <f t="shared" ca="1" si="760"/>
        <v>1.4625649805666448E-2</v>
      </c>
      <c r="CB233" s="145">
        <f t="shared" ca="1" si="760"/>
        <v>6.0020447771780353E-3</v>
      </c>
      <c r="CC233" s="145">
        <f t="shared" ca="1" si="760"/>
        <v>2.10600468739299E-3</v>
      </c>
      <c r="CD233" s="145">
        <f t="shared" ca="1" si="760"/>
        <v>0</v>
      </c>
      <c r="CE233" s="145">
        <f t="shared" ca="1" si="760"/>
        <v>0</v>
      </c>
      <c r="CF233" s="145">
        <f t="shared" ca="1" si="760"/>
        <v>1.6266204484217456E-7</v>
      </c>
      <c r="CG233" s="145">
        <f t="shared" ca="1" si="760"/>
        <v>0</v>
      </c>
      <c r="CH233" s="145">
        <f t="shared" ca="1" si="760"/>
        <v>0</v>
      </c>
      <c r="CI233" s="145">
        <f t="shared" ca="1" si="760"/>
        <v>2.2627788498939875E-8</v>
      </c>
      <c r="CJ233" s="145">
        <f t="shared" ca="1" si="760"/>
        <v>4.0303521224340421E-3</v>
      </c>
      <c r="CK233" s="145">
        <f t="shared" ca="1" si="760"/>
        <v>1.1367962976037215E-2</v>
      </c>
      <c r="CL233" s="145">
        <f t="shared" ca="1" si="760"/>
        <v>2.0774853808054661E-2</v>
      </c>
      <c r="CM233" s="145">
        <f t="shared" ca="1" si="760"/>
        <v>1.3900851957612035E-2</v>
      </c>
      <c r="CN233" s="145">
        <f t="shared" ca="1" si="760"/>
        <v>5.590168696973246E-3</v>
      </c>
      <c r="CO233" s="145">
        <f t="shared" ca="1" si="760"/>
        <v>2.0018786314154788E-3</v>
      </c>
      <c r="CP233" s="145">
        <f t="shared" ca="1" si="760"/>
        <v>0</v>
      </c>
      <c r="CQ233" s="145">
        <f t="shared" ca="1" si="758"/>
        <v>2.3981341279725676E-12</v>
      </c>
      <c r="CR233" s="145">
        <f t="shared" ca="1" si="758"/>
        <v>1.3103103250445906E-7</v>
      </c>
      <c r="CS233" s="145">
        <f t="shared" ca="1" si="758"/>
        <v>0</v>
      </c>
      <c r="CT233" s="145">
        <f t="shared" ca="1" si="758"/>
        <v>0</v>
      </c>
      <c r="CU233" s="145">
        <f t="shared" ca="1" si="758"/>
        <v>1.823007190466199E-8</v>
      </c>
      <c r="CV233" s="145">
        <f t="shared" ca="1" si="758"/>
        <v>3.2472098363952209E-3</v>
      </c>
      <c r="CW233" s="145">
        <f t="shared" ca="1" si="758"/>
        <v>1.0440194166409325E-2</v>
      </c>
      <c r="CX233" s="145">
        <f t="shared" ca="1" si="758"/>
        <v>1.912566182125737E-2</v>
      </c>
      <c r="CY233" s="145">
        <f t="shared" ca="1" si="758"/>
        <v>1.3164903683521455E-2</v>
      </c>
      <c r="CZ233" s="145">
        <f t="shared" ca="1" si="758"/>
        <v>5.1720555513658844E-3</v>
      </c>
      <c r="DA233" s="145">
        <f t="shared" ca="1" si="758"/>
        <v>1.8961245527090917E-3</v>
      </c>
      <c r="DB233" s="145">
        <f t="shared" ca="1" si="758"/>
        <v>0</v>
      </c>
      <c r="DC233" s="145">
        <f t="shared" ca="1" si="758"/>
        <v>4.8335927069934233E-12</v>
      </c>
      <c r="DD233" s="145">
        <f t="shared" ca="1" si="758"/>
        <v>9.8958753023981657E-8</v>
      </c>
      <c r="DE233" s="145">
        <f t="shared" ca="1" si="758"/>
        <v>0</v>
      </c>
      <c r="DF233" s="145">
        <f t="shared" ca="1" si="758"/>
        <v>0</v>
      </c>
      <c r="DG233" s="145">
        <f t="shared" ca="1" si="758"/>
        <v>1.3769798643847449E-8</v>
      </c>
      <c r="DH233" s="145">
        <f t="shared" ca="1" si="758"/>
        <v>2.4528497985991833E-3</v>
      </c>
      <c r="DI233" s="145">
        <f t="shared" ca="1" si="758"/>
        <v>9.4983675466773446E-3</v>
      </c>
      <c r="DJ233" s="145">
        <f t="shared" ca="1" si="758"/>
        <v>1.745061047700603E-2</v>
      </c>
      <c r="DK233" s="145">
        <f t="shared" ca="1" si="758"/>
        <v>1.2417545678428343E-2</v>
      </c>
      <c r="DL233" s="145">
        <f t="shared" ca="1" si="758"/>
        <v>4.7475625870842097E-3</v>
      </c>
      <c r="DM233" s="145">
        <f t="shared" ca="1" si="758"/>
        <v>1.788703968955301E-3</v>
      </c>
      <c r="DN233" s="145">
        <f t="shared" ca="1" si="758"/>
        <v>0</v>
      </c>
      <c r="DO233" s="145">
        <f t="shared" ca="1" si="758"/>
        <v>7.3072539453603535E-12</v>
      </c>
      <c r="DP233" s="145">
        <f t="shared" ca="1" si="758"/>
        <v>6.6435907721503373E-8</v>
      </c>
      <c r="DQ233" s="145">
        <f t="shared" ca="1" si="758"/>
        <v>0</v>
      </c>
      <c r="DR233" s="145">
        <f t="shared" ca="1" si="758"/>
        <v>0</v>
      </c>
      <c r="DS233" s="145">
        <f t="shared" ca="1" si="758"/>
        <v>9.2456243702713884E-9</v>
      </c>
      <c r="DT233" s="145">
        <f t="shared" ca="1" si="758"/>
        <v>1.6470292452890761E-3</v>
      </c>
      <c r="DU233" s="145">
        <f t="shared" ca="1" si="758"/>
        <v>8.5421611659451408E-3</v>
      </c>
      <c r="DV233" s="145">
        <f t="shared" ca="1" si="758"/>
        <v>1.5749086756503491E-2</v>
      </c>
      <c r="DW233" s="145">
        <f t="shared" ca="1" si="758"/>
        <v>1.1658510534315009E-2</v>
      </c>
      <c r="DX233" s="145">
        <f t="shared" ca="1" si="758"/>
        <v>4.3165426609360902E-3</v>
      </c>
      <c r="DY233" s="145">
        <f t="shared" ca="1" si="758"/>
        <v>1.6795771753713566E-3</v>
      </c>
      <c r="DZ233" s="145">
        <f t="shared" ca="1" si="758"/>
        <v>0</v>
      </c>
      <c r="EA233" s="145">
        <f t="shared" ca="1" si="758"/>
        <v>9.8200238203547683E-12</v>
      </c>
      <c r="EB233" s="145">
        <f t="shared" ca="1" si="758"/>
        <v>3.3452934805560799E-8</v>
      </c>
      <c r="EC233" s="145">
        <f t="shared" ca="1" si="758"/>
        <v>0</v>
      </c>
      <c r="ED233" s="145">
        <f t="shared" ca="1" si="758"/>
        <v>0</v>
      </c>
      <c r="EE233" s="145">
        <f t="shared" ca="1" si="758"/>
        <v>4.6561659396853932E-9</v>
      </c>
      <c r="EF233" s="145">
        <f t="shared" ca="1" si="758"/>
        <v>8.2949835693137553E-4</v>
      </c>
      <c r="EG233" s="145">
        <f t="shared" ca="1" si="758"/>
        <v>7.5712431666293181E-3</v>
      </c>
      <c r="EH233" s="145">
        <f t="shared" ca="1" si="758"/>
        <v>1.4020458110423987E-2</v>
      </c>
      <c r="EI233" s="145">
        <f t="shared" ca="1" si="758"/>
        <v>1.0887522421103732E-2</v>
      </c>
      <c r="EJ233" s="145">
        <f t="shared" ca="1" si="758"/>
        <v>3.8788440697541671E-3</v>
      </c>
      <c r="EK233" s="145">
        <f t="shared" ca="1" si="758"/>
        <v>1.5687031957793065E-3</v>
      </c>
      <c r="EL233" s="145">
        <f t="shared" ca="1" si="758"/>
        <v>0</v>
      </c>
      <c r="EM233" s="145">
        <f t="shared" ca="1" si="758"/>
        <v>1.2372837184557675E-11</v>
      </c>
      <c r="EN233" s="145">
        <f t="shared" ca="1" si="758"/>
        <v>0</v>
      </c>
      <c r="EO233" s="145">
        <f t="shared" ca="1" si="758"/>
        <v>0</v>
      </c>
      <c r="EP233" s="145">
        <f t="shared" ca="1" si="758"/>
        <v>0</v>
      </c>
      <c r="EQ233" s="145">
        <f t="shared" ca="1" si="758"/>
        <v>0</v>
      </c>
      <c r="ER233" s="145">
        <f t="shared" ca="1" si="758"/>
        <v>0</v>
      </c>
      <c r="ES233" s="145">
        <f t="shared" ca="1" si="758"/>
        <v>6.5852714004593291E-3</v>
      </c>
      <c r="ET233" s="145">
        <f t="shared" ca="1" si="758"/>
        <v>1.2264071674874963E-2</v>
      </c>
      <c r="EU233" s="145">
        <f t="shared" ca="1" si="758"/>
        <v>1.6527907300710524E-2</v>
      </c>
      <c r="EV233" s="145">
        <f t="shared" ca="1" si="758"/>
        <v>5.1509990227858651E-3</v>
      </c>
      <c r="EW233" s="145">
        <f t="shared" ca="1" si="758"/>
        <v>2.5158304129535977E-3</v>
      </c>
      <c r="EX233" s="145">
        <f t="shared" ca="1" si="758"/>
        <v>0</v>
      </c>
      <c r="EY233" s="145">
        <f t="shared" ca="1" si="758"/>
        <v>3.9129956042107261E-10</v>
      </c>
      <c r="EZ233" s="145">
        <f t="shared" ca="1" si="758"/>
        <v>0</v>
      </c>
      <c r="FA233" s="145">
        <f t="shared" ca="1" si="758"/>
        <v>0</v>
      </c>
      <c r="FB233" s="145">
        <f t="shared" ca="1" si="729"/>
        <v>0</v>
      </c>
      <c r="FC233" s="145">
        <f t="shared" ca="1" si="761"/>
        <v>0</v>
      </c>
      <c r="FD233" s="145">
        <f t="shared" ca="1" si="761"/>
        <v>0</v>
      </c>
      <c r="FE233" s="145">
        <f t="shared" ca="1" si="761"/>
        <v>6.5461514767012315E-3</v>
      </c>
      <c r="FF233" s="145">
        <f t="shared" ca="1" si="761"/>
        <v>1.1917992275559834E-2</v>
      </c>
      <c r="FG233" s="145">
        <f t="shared" ca="1" si="761"/>
        <v>2.2236620584725079E-2</v>
      </c>
      <c r="FH233" s="145">
        <f t="shared" ca="1" si="761"/>
        <v>6.4394880429108703E-3</v>
      </c>
      <c r="FI233" s="145">
        <f t="shared" ca="1" si="761"/>
        <v>3.4737460303298179E-3</v>
      </c>
      <c r="FJ233" s="145">
        <f t="shared" ca="1" si="761"/>
        <v>0</v>
      </c>
      <c r="FK233" s="145">
        <f t="shared" ca="1" si="761"/>
        <v>7.7590830167895014E-10</v>
      </c>
      <c r="FL233" s="145">
        <f t="shared" ca="1" si="761"/>
        <v>0</v>
      </c>
      <c r="FM233" s="145">
        <f t="shared" ca="1" si="761"/>
        <v>0</v>
      </c>
      <c r="FN233" s="145">
        <f t="shared" ca="1" si="761"/>
        <v>0</v>
      </c>
      <c r="FO233" s="145">
        <f t="shared" ca="1" si="761"/>
        <v>0</v>
      </c>
      <c r="FP233" s="145">
        <f t="shared" ca="1" si="761"/>
        <v>0</v>
      </c>
      <c r="FQ233" s="145">
        <f t="shared" ca="1" si="761"/>
        <v>6.5066308610432595E-3</v>
      </c>
      <c r="FR233" s="145">
        <f t="shared" ca="1" si="761"/>
        <v>1.1567000965086957E-2</v>
      </c>
      <c r="FS233" s="145">
        <f t="shared" ca="1" si="761"/>
        <v>2.8014911449138917E-2</v>
      </c>
      <c r="FT233" s="145">
        <f t="shared" ca="1" si="761"/>
        <v>7.7446277491534186E-3</v>
      </c>
      <c r="FU233" s="145">
        <f t="shared" ca="1" si="761"/>
        <v>4.4426354341747859E-3</v>
      </c>
      <c r="FV233" s="145">
        <f t="shared" ca="1" si="761"/>
        <v>0</v>
      </c>
      <c r="FW233" s="145">
        <f t="shared" ca="1" si="761"/>
        <v>1.1663278294579257E-9</v>
      </c>
      <c r="FX233" s="145">
        <f t="shared" ca="1" si="761"/>
        <v>0</v>
      </c>
      <c r="FY233" s="145">
        <f t="shared" ca="1" si="761"/>
        <v>0</v>
      </c>
      <c r="FZ233" s="145">
        <f t="shared" ca="1" si="761"/>
        <v>0</v>
      </c>
      <c r="GA233" s="145">
        <f t="shared" ca="1" si="761"/>
        <v>0</v>
      </c>
      <c r="GB233" s="145">
        <f t="shared" ca="1" si="761"/>
        <v>0</v>
      </c>
      <c r="GC233" s="145">
        <f t="shared" ca="1" si="761"/>
        <v>6.4667033655714783E-3</v>
      </c>
      <c r="GD233" s="145">
        <f t="shared" ca="1" si="761"/>
        <v>1.1210992423788852E-2</v>
      </c>
      <c r="GE233" s="145">
        <f t="shared" ca="1" si="761"/>
        <v>3.3864059706460885E-2</v>
      </c>
      <c r="GF233" s="145">
        <f t="shared" ca="1" si="761"/>
        <v>9.0667429968657783E-3</v>
      </c>
      <c r="GG233" s="145">
        <f t="shared" ca="1" si="761"/>
        <v>5.422688282758578E-3</v>
      </c>
      <c r="GH233" s="145">
        <f t="shared" ca="1" si="761"/>
        <v>0</v>
      </c>
      <c r="GI233" s="145">
        <f t="shared" ca="1" si="761"/>
        <v>1.562690832822049E-9</v>
      </c>
      <c r="GJ233" s="145">
        <f t="shared" ca="1" si="761"/>
        <v>0</v>
      </c>
      <c r="GK233" s="145">
        <f t="shared" ca="1" si="761"/>
        <v>0</v>
      </c>
      <c r="GL233" s="145">
        <f t="shared" ca="1" si="761"/>
        <v>0</v>
      </c>
      <c r="GM233" s="145">
        <f t="shared" ca="1" si="761"/>
        <v>0</v>
      </c>
      <c r="GN233" s="145">
        <f t="shared" ca="1" si="761"/>
        <v>0</v>
      </c>
      <c r="GO233" s="145">
        <f t="shared" ca="1" si="761"/>
        <v>6.4263626742988014E-3</v>
      </c>
      <c r="GP233" s="145">
        <f t="shared" ca="1" si="761"/>
        <v>1.084985829934771E-2</v>
      </c>
      <c r="GQ233" s="145">
        <f t="shared" ca="1" si="761"/>
        <v>3.9785376750726596E-2</v>
      </c>
      <c r="GR233" s="145">
        <f t="shared" ca="1" si="761"/>
        <v>1.0406167147299689E-2</v>
      </c>
      <c r="GS233" s="145">
        <f t="shared" ca="1" si="761"/>
        <v>6.4140986301215114E-3</v>
      </c>
      <c r="GT233" s="145">
        <f t="shared" ca="1" si="761"/>
        <v>0</v>
      </c>
      <c r="GU233" s="145">
        <f t="shared" ca="1" si="761"/>
        <v>1.965134071753998E-9</v>
      </c>
      <c r="GV233" s="145">
        <f t="shared" ca="1" si="761"/>
        <v>0</v>
      </c>
      <c r="GW233" s="145">
        <f t="shared" ca="1" si="761"/>
        <v>0</v>
      </c>
      <c r="GX233" s="145">
        <f t="shared" ca="1" si="761"/>
        <v>0</v>
      </c>
      <c r="GY233" s="145">
        <f t="shared" ca="1" si="761"/>
        <v>0</v>
      </c>
      <c r="GZ233" s="145">
        <f t="shared" ca="1" si="761"/>
        <v>0</v>
      </c>
      <c r="HA233" s="145">
        <f t="shared" ca="1" si="761"/>
        <v>6.3856023398342916E-3</v>
      </c>
      <c r="HB233" s="145">
        <f t="shared" ca="1" si="761"/>
        <v>1.0483487096848489E-2</v>
      </c>
      <c r="HC233" s="145">
        <f t="shared" ca="1" si="761"/>
        <v>0</v>
      </c>
      <c r="HD233" s="145">
        <f t="shared" ca="1" si="761"/>
        <v>0</v>
      </c>
      <c r="HE233" s="145">
        <f t="shared" ca="1" si="761"/>
        <v>0</v>
      </c>
      <c r="HF233" s="145">
        <f t="shared" ca="1" si="761"/>
        <v>0</v>
      </c>
      <c r="HG233" s="145">
        <f t="shared" ca="1" si="761"/>
        <v>0</v>
      </c>
      <c r="HH233" s="145">
        <f t="shared" ca="1" si="761"/>
        <v>0</v>
      </c>
      <c r="HI233" s="145">
        <f t="shared" ca="1" si="761"/>
        <v>0</v>
      </c>
      <c r="HJ233" s="145">
        <f t="shared" ca="1" si="761"/>
        <v>0</v>
      </c>
      <c r="HK233" s="145">
        <f t="shared" ca="1" si="761"/>
        <v>0</v>
      </c>
      <c r="HL233" s="145">
        <f t="shared" ca="1" si="761"/>
        <v>0</v>
      </c>
      <c r="HM233" s="145">
        <f t="shared" ca="1" si="761"/>
        <v>0</v>
      </c>
      <c r="HN233" s="145">
        <f t="shared" ca="1" si="761"/>
        <v>0</v>
      </c>
      <c r="HO233" s="145">
        <f t="shared" ca="1" si="759"/>
        <v>0</v>
      </c>
      <c r="HP233" s="145">
        <f t="shared" ca="1" si="759"/>
        <v>0</v>
      </c>
      <c r="HQ233" s="145">
        <f t="shared" ca="1" si="759"/>
        <v>0</v>
      </c>
      <c r="HR233" s="145">
        <f t="shared" ca="1" si="759"/>
        <v>0</v>
      </c>
      <c r="HS233" s="145">
        <f t="shared" ca="1" si="759"/>
        <v>0</v>
      </c>
      <c r="HT233" s="145">
        <f t="shared" ca="1" si="759"/>
        <v>0</v>
      </c>
      <c r="HU233" s="145">
        <f t="shared" ca="1" si="759"/>
        <v>0</v>
      </c>
      <c r="HV233" s="145">
        <f t="shared" ca="1" si="759"/>
        <v>0</v>
      </c>
      <c r="HW233" s="145">
        <f t="shared" ca="1" si="759"/>
        <v>0</v>
      </c>
      <c r="HX233" s="145">
        <f t="shared" ca="1" si="759"/>
        <v>0</v>
      </c>
      <c r="HY233" s="145">
        <f t="shared" ca="1" si="759"/>
        <v>0</v>
      </c>
      <c r="HZ233" s="145">
        <f t="shared" ca="1" si="759"/>
        <v>0</v>
      </c>
      <c r="IA233" s="145">
        <f t="shared" ca="1" si="759"/>
        <v>0</v>
      </c>
      <c r="IB233" s="145">
        <f t="shared" ca="1" si="759"/>
        <v>0</v>
      </c>
      <c r="IC233" s="145">
        <f t="shared" ca="1" si="759"/>
        <v>0</v>
      </c>
      <c r="ID233" s="145">
        <f t="shared" ca="1" si="759"/>
        <v>0</v>
      </c>
      <c r="IE233" s="145">
        <f t="shared" ca="1" si="759"/>
        <v>0</v>
      </c>
      <c r="IF233" s="145">
        <f t="shared" ca="1" si="759"/>
        <v>0</v>
      </c>
      <c r="IG233" s="145">
        <f t="shared" ca="1" si="759"/>
        <v>0</v>
      </c>
      <c r="IH233" s="145">
        <f t="shared" ca="1" si="759"/>
        <v>0</v>
      </c>
      <c r="II233" s="145">
        <f t="shared" ca="1" si="759"/>
        <v>0</v>
      </c>
      <c r="IJ233" s="145">
        <f t="shared" ca="1" si="759"/>
        <v>0</v>
      </c>
      <c r="IK233" s="145">
        <f t="shared" ca="1" si="759"/>
        <v>0</v>
      </c>
      <c r="IL233" s="145">
        <f t="shared" ca="1" si="759"/>
        <v>0</v>
      </c>
      <c r="IM233" s="145">
        <f t="shared" ca="1" si="759"/>
        <v>0</v>
      </c>
      <c r="IN233" s="145">
        <f t="shared" ca="1" si="759"/>
        <v>0</v>
      </c>
      <c r="IO233" s="145">
        <f t="shared" ca="1" si="759"/>
        <v>0</v>
      </c>
      <c r="IP233" s="145">
        <f t="shared" ca="1" si="759"/>
        <v>0</v>
      </c>
      <c r="IQ233" s="145">
        <f t="shared" ca="1" si="759"/>
        <v>0</v>
      </c>
      <c r="IR233" s="145">
        <f t="shared" ca="1" si="759"/>
        <v>0</v>
      </c>
      <c r="IS233" s="145">
        <f t="shared" ca="1" si="759"/>
        <v>0</v>
      </c>
      <c r="IT233" s="145">
        <f t="shared" ca="1" si="759"/>
        <v>0</v>
      </c>
      <c r="IU233" s="145">
        <f t="shared" ca="1" si="759"/>
        <v>0</v>
      </c>
      <c r="IV233" s="145">
        <f t="shared" ca="1" si="759"/>
        <v>0</v>
      </c>
      <c r="IW233" s="145">
        <f t="shared" ca="1" si="759"/>
        <v>0</v>
      </c>
      <c r="IX233" s="145">
        <f t="shared" ca="1" si="759"/>
        <v>0</v>
      </c>
      <c r="IY233" s="145">
        <f t="shared" ca="1" si="759"/>
        <v>0</v>
      </c>
      <c r="IZ233" s="145">
        <f t="shared" ca="1" si="759"/>
        <v>0</v>
      </c>
      <c r="JA233" s="145">
        <f t="shared" ca="1" si="759"/>
        <v>0</v>
      </c>
      <c r="JB233" s="145">
        <f t="shared" ca="1" si="759"/>
        <v>0</v>
      </c>
      <c r="JC233" s="145">
        <f t="shared" ca="1" si="759"/>
        <v>0</v>
      </c>
      <c r="JD233" s="145">
        <f t="shared" ca="1" si="759"/>
        <v>0</v>
      </c>
      <c r="JE233" s="145">
        <f t="shared" ca="1" si="759"/>
        <v>0</v>
      </c>
      <c r="JF233" s="145">
        <f t="shared" ca="1" si="759"/>
        <v>0</v>
      </c>
      <c r="JG233" s="145">
        <f t="shared" ca="1" si="759"/>
        <v>0</v>
      </c>
      <c r="JH233" s="145">
        <f t="shared" ca="1" si="759"/>
        <v>0</v>
      </c>
      <c r="JI233" s="145">
        <f t="shared" ca="1" si="759"/>
        <v>0</v>
      </c>
      <c r="JJ233" s="145">
        <f t="shared" ca="1" si="759"/>
        <v>0</v>
      </c>
      <c r="JK233" s="145">
        <f t="shared" ca="1" si="759"/>
        <v>0</v>
      </c>
      <c r="JL233" s="145">
        <f t="shared" ca="1" si="759"/>
        <v>0</v>
      </c>
      <c r="JM233" s="145">
        <f t="shared" ca="1" si="759"/>
        <v>0</v>
      </c>
      <c r="JN233" s="145">
        <f t="shared" ca="1" si="759"/>
        <v>0</v>
      </c>
      <c r="JO233" s="145">
        <f t="shared" ca="1" si="759"/>
        <v>0</v>
      </c>
      <c r="JP233" s="145">
        <f t="shared" ca="1" si="759"/>
        <v>0</v>
      </c>
      <c r="JQ233" s="145">
        <f t="shared" ca="1" si="759"/>
        <v>0</v>
      </c>
      <c r="JR233" s="145">
        <f t="shared" ca="1" si="759"/>
        <v>0</v>
      </c>
      <c r="JS233" s="145">
        <f t="shared" ca="1" si="759"/>
        <v>0</v>
      </c>
      <c r="JT233" s="145">
        <f t="shared" ca="1" si="759"/>
        <v>0</v>
      </c>
      <c r="JU233" s="145">
        <f t="shared" ca="1" si="759"/>
        <v>0</v>
      </c>
      <c r="JV233" s="145">
        <f t="shared" ca="1" si="759"/>
        <v>0</v>
      </c>
      <c r="JW233" s="145">
        <f t="shared" ca="1" si="759"/>
        <v>0</v>
      </c>
      <c r="JX233" s="145">
        <f t="shared" ca="1" si="759"/>
        <v>0</v>
      </c>
      <c r="JY233" s="145">
        <f t="shared" ca="1" si="759"/>
        <v>0</v>
      </c>
      <c r="JZ233" s="145">
        <f t="shared" ca="1" si="731"/>
        <v>0</v>
      </c>
      <c r="KA233" s="145">
        <f t="shared" ref="KA233:LR236" ca="1" si="763">KA284/KA$298</f>
        <v>0</v>
      </c>
      <c r="KB233" s="145">
        <f t="shared" ca="1" si="763"/>
        <v>0</v>
      </c>
      <c r="KC233" s="145">
        <f t="shared" ca="1" si="763"/>
        <v>0</v>
      </c>
      <c r="KD233" s="145">
        <f t="shared" ca="1" si="763"/>
        <v>0</v>
      </c>
      <c r="KE233" s="145">
        <f t="shared" ca="1" si="763"/>
        <v>0</v>
      </c>
      <c r="KF233" s="145">
        <f t="shared" ca="1" si="763"/>
        <v>0</v>
      </c>
      <c r="KG233" s="145">
        <f t="shared" ca="1" si="763"/>
        <v>0</v>
      </c>
      <c r="KH233" s="145">
        <f t="shared" ca="1" si="763"/>
        <v>0</v>
      </c>
      <c r="KI233" s="145">
        <f t="shared" ca="1" si="763"/>
        <v>0</v>
      </c>
      <c r="KJ233" s="145">
        <f t="shared" ca="1" si="763"/>
        <v>0</v>
      </c>
      <c r="KK233" s="145">
        <f t="shared" ca="1" si="763"/>
        <v>0</v>
      </c>
      <c r="KL233" s="145">
        <f t="shared" ca="1" si="763"/>
        <v>0</v>
      </c>
      <c r="KM233" s="145">
        <f t="shared" ca="1" si="763"/>
        <v>0</v>
      </c>
      <c r="KN233" s="145">
        <f t="shared" ca="1" si="763"/>
        <v>0</v>
      </c>
      <c r="KO233" s="145">
        <f t="shared" ca="1" si="763"/>
        <v>0</v>
      </c>
      <c r="KP233" s="145">
        <f t="shared" ca="1" si="763"/>
        <v>0</v>
      </c>
      <c r="KQ233" s="145">
        <f t="shared" ca="1" si="763"/>
        <v>0</v>
      </c>
      <c r="KR233" s="145">
        <f t="shared" ca="1" si="763"/>
        <v>0</v>
      </c>
      <c r="KS233" s="145">
        <f t="shared" ca="1" si="763"/>
        <v>0</v>
      </c>
      <c r="KT233" s="145">
        <f t="shared" ca="1" si="763"/>
        <v>0</v>
      </c>
      <c r="KU233" s="145">
        <f t="shared" ca="1" si="763"/>
        <v>0</v>
      </c>
      <c r="KV233" s="145">
        <f t="shared" ca="1" si="763"/>
        <v>0</v>
      </c>
      <c r="KW233" s="145">
        <f t="shared" ca="1" si="763"/>
        <v>0</v>
      </c>
      <c r="KX233" s="145">
        <f t="shared" ca="1" si="763"/>
        <v>0</v>
      </c>
      <c r="KY233" s="145">
        <f t="shared" ca="1" si="763"/>
        <v>0</v>
      </c>
      <c r="KZ233" s="145">
        <f t="shared" ca="1" si="763"/>
        <v>0</v>
      </c>
      <c r="LA233" s="145">
        <f t="shared" ca="1" si="763"/>
        <v>0</v>
      </c>
      <c r="LB233" s="145">
        <f t="shared" ca="1" si="763"/>
        <v>0</v>
      </c>
      <c r="LC233" s="145">
        <f t="shared" ca="1" si="763"/>
        <v>0</v>
      </c>
      <c r="LD233" s="145">
        <f t="shared" ca="1" si="763"/>
        <v>0</v>
      </c>
      <c r="LE233" s="145">
        <f t="shared" ca="1" si="763"/>
        <v>0</v>
      </c>
      <c r="LF233" s="145">
        <f t="shared" ca="1" si="763"/>
        <v>0</v>
      </c>
      <c r="LG233" s="145">
        <f t="shared" ca="1" si="763"/>
        <v>0</v>
      </c>
      <c r="LH233" s="145">
        <f t="shared" ca="1" si="763"/>
        <v>0</v>
      </c>
      <c r="LI233" s="145">
        <f t="shared" ca="1" si="763"/>
        <v>0</v>
      </c>
      <c r="LJ233" s="145">
        <f t="shared" ca="1" si="763"/>
        <v>0</v>
      </c>
      <c r="LK233" s="145">
        <f t="shared" ca="1" si="763"/>
        <v>0</v>
      </c>
      <c r="LL233" s="145">
        <f t="shared" ca="1" si="763"/>
        <v>0</v>
      </c>
      <c r="LM233" s="145">
        <f t="shared" ca="1" si="763"/>
        <v>0</v>
      </c>
      <c r="LN233" s="145">
        <f t="shared" ca="1" si="763"/>
        <v>0</v>
      </c>
      <c r="LO233" s="145">
        <f t="shared" ca="1" si="763"/>
        <v>0</v>
      </c>
      <c r="LP233" s="145">
        <f t="shared" ca="1" si="763"/>
        <v>0</v>
      </c>
      <c r="LQ233" s="145">
        <f t="shared" ca="1" si="763"/>
        <v>0</v>
      </c>
      <c r="LR233" s="145">
        <f t="shared" ca="1" si="763"/>
        <v>0</v>
      </c>
      <c r="LU233" s="293">
        <f t="shared" ca="1" si="733"/>
        <v>-2.317154125362323E-3</v>
      </c>
      <c r="LV233" s="293">
        <f t="shared" ca="1" si="734"/>
        <v>-2.317154125362323E-3</v>
      </c>
      <c r="LW233" s="293">
        <f t="shared" ca="1" si="735"/>
        <v>-2.317154125362323E-3</v>
      </c>
      <c r="LX233" s="293">
        <f t="shared" ca="1" si="736"/>
        <v>-2.317154125362323E-3</v>
      </c>
      <c r="LY233" s="293">
        <f t="shared" ca="1" si="737"/>
        <v>-2.4843315422627514E-3</v>
      </c>
      <c r="LZ233" s="293">
        <f t="shared" ca="1" si="738"/>
        <v>-2.3314132324010863E-3</v>
      </c>
      <c r="MA233" s="293">
        <f t="shared" ca="1" si="739"/>
        <v>-2.1762322704097009E-3</v>
      </c>
      <c r="MB233" s="293">
        <f t="shared" ca="1" si="740"/>
        <v>-2.0187382273720686E-3</v>
      </c>
      <c r="MC233" s="293">
        <f t="shared" ca="1" si="741"/>
        <v>-1.8588791698964358E-3</v>
      </c>
      <c r="MD233" s="293">
        <f t="shared" ca="1" si="742"/>
        <v>-1.6966016038081179E-3</v>
      </c>
      <c r="ME233" s="293">
        <f t="shared" ca="1" si="743"/>
        <v>-2.2305222646612295E-3</v>
      </c>
      <c r="MF233" s="293">
        <f t="shared" ca="1" si="744"/>
        <v>-2.7710915036087292E-3</v>
      </c>
      <c r="MG233" s="293">
        <f t="shared" ca="1" si="745"/>
        <v>-3.3184342792340511E-3</v>
      </c>
      <c r="MH233" s="293">
        <f t="shared" ca="1" si="746"/>
        <v>-3.872678701828427E-3</v>
      </c>
      <c r="MI233" s="293">
        <f t="shared" ca="1" si="747"/>
        <v>-4.433956133428129E-3</v>
      </c>
      <c r="MJ233" s="293">
        <f t="shared" ca="1" si="748"/>
        <v>0</v>
      </c>
      <c r="MK233" s="293">
        <f t="shared" ca="1" si="749"/>
        <v>0</v>
      </c>
      <c r="ML233" s="293">
        <f t="shared" ca="1" si="750"/>
        <v>0</v>
      </c>
      <c r="MM233" s="293">
        <f t="shared" ca="1" si="751"/>
        <v>0</v>
      </c>
      <c r="MN233" s="293">
        <f t="shared" ca="1" si="752"/>
        <v>0</v>
      </c>
      <c r="MO233" s="293">
        <f t="shared" ca="1" si="753"/>
        <v>0</v>
      </c>
      <c r="MP233" s="293">
        <f t="shared" ca="1" si="754"/>
        <v>0</v>
      </c>
      <c r="MQ233" s="293">
        <f t="shared" ca="1" si="755"/>
        <v>0</v>
      </c>
      <c r="MR233" s="293">
        <f t="shared" ca="1" si="756"/>
        <v>0</v>
      </c>
      <c r="MS233" s="293">
        <f t="shared" ca="1" si="757"/>
        <v>0</v>
      </c>
    </row>
    <row r="234" spans="2:357" hidden="1">
      <c r="B234" s="3"/>
      <c r="C234" s="22" t="str">
        <f>C258</f>
        <v>AVV2træ</v>
      </c>
      <c r="D234" s="145">
        <f t="shared" ca="1" si="726"/>
        <v>9.5461859545204461E-2</v>
      </c>
      <c r="E234" s="145">
        <f t="shared" ca="1" si="727"/>
        <v>9.5461859545204461E-2</v>
      </c>
      <c r="F234" s="145">
        <f t="shared" ca="1" si="727"/>
        <v>9.5461859545204461E-2</v>
      </c>
      <c r="G234" s="145">
        <f t="shared" ca="1" si="727"/>
        <v>9.5461859545204461E-2</v>
      </c>
      <c r="H234" s="145">
        <f t="shared" ca="1" si="727"/>
        <v>9.5461859545204461E-2</v>
      </c>
      <c r="I234" s="145">
        <f t="shared" ca="1" si="727"/>
        <v>0</v>
      </c>
      <c r="J234" s="145">
        <f t="shared" ca="1" si="727"/>
        <v>0</v>
      </c>
      <c r="K234" s="145">
        <f t="shared" ca="1" si="727"/>
        <v>0</v>
      </c>
      <c r="L234" s="145">
        <f t="shared" ca="1" si="727"/>
        <v>0</v>
      </c>
      <c r="M234" s="145">
        <f t="shared" ca="1" si="727"/>
        <v>0</v>
      </c>
      <c r="N234" s="145">
        <f t="shared" ca="1" si="727"/>
        <v>0</v>
      </c>
      <c r="O234" s="145">
        <f t="shared" ca="1" si="727"/>
        <v>0</v>
      </c>
      <c r="P234" s="145">
        <f t="shared" ca="1" si="727"/>
        <v>0</v>
      </c>
      <c r="Q234" s="145">
        <f t="shared" ca="1" si="727"/>
        <v>0</v>
      </c>
      <c r="R234" s="145">
        <f t="shared" ca="1" si="727"/>
        <v>0</v>
      </c>
      <c r="S234" s="145">
        <f t="shared" ca="1" si="727"/>
        <v>0</v>
      </c>
      <c r="T234" s="145">
        <f t="shared" ca="1" si="727"/>
        <v>0</v>
      </c>
      <c r="U234" s="145">
        <f t="shared" ca="1" si="727"/>
        <v>0</v>
      </c>
      <c r="V234" s="145">
        <f t="shared" ca="1" si="727"/>
        <v>0</v>
      </c>
      <c r="W234" s="145">
        <f t="shared" ca="1" si="727"/>
        <v>0</v>
      </c>
      <c r="X234" s="145">
        <f t="shared" ca="1" si="727"/>
        <v>0</v>
      </c>
      <c r="Y234" s="145">
        <f t="shared" ca="1" si="727"/>
        <v>0</v>
      </c>
      <c r="Z234" s="145">
        <f t="shared" ca="1" si="727"/>
        <v>0</v>
      </c>
      <c r="AA234" s="145">
        <f t="shared" ca="1" si="727"/>
        <v>0</v>
      </c>
      <c r="AB234" s="145">
        <f t="shared" ca="1" si="727"/>
        <v>0</v>
      </c>
      <c r="AC234" s="145">
        <f t="shared" ca="1" si="727"/>
        <v>0</v>
      </c>
      <c r="AD234" s="3"/>
      <c r="AE234" s="145">
        <f t="shared" ca="1" si="760"/>
        <v>0.15845526904277343</v>
      </c>
      <c r="AF234" s="145">
        <f t="shared" ca="1" si="760"/>
        <v>0.1670964905345193</v>
      </c>
      <c r="AG234" s="145">
        <f t="shared" ca="1" si="760"/>
        <v>0.12727296782928477</v>
      </c>
      <c r="AH234" s="145">
        <f t="shared" ca="1" si="760"/>
        <v>5.3332857002002326E-2</v>
      </c>
      <c r="AI234" s="145">
        <f t="shared" ca="1" si="760"/>
        <v>1.4369842927501078E-2</v>
      </c>
      <c r="AJ234" s="145">
        <f t="shared" ca="1" si="760"/>
        <v>2.0844292451520498E-2</v>
      </c>
      <c r="AK234" s="145">
        <f t="shared" ca="1" si="760"/>
        <v>1.5754776373446581E-2</v>
      </c>
      <c r="AL234" s="145">
        <f t="shared" ca="1" si="760"/>
        <v>0</v>
      </c>
      <c r="AM234" s="145">
        <f t="shared" ca="1" si="760"/>
        <v>0</v>
      </c>
      <c r="AN234" s="145">
        <f t="shared" ca="1" si="760"/>
        <v>1.6077889340002479E-2</v>
      </c>
      <c r="AO234" s="145">
        <f t="shared" ca="1" si="760"/>
        <v>8.8805993735974809E-2</v>
      </c>
      <c r="AP234" s="145">
        <f t="shared" ca="1" si="760"/>
        <v>0.12233014242910785</v>
      </c>
      <c r="AQ234" s="145">
        <f t="shared" ca="1" si="760"/>
        <v>0.15845526904277343</v>
      </c>
      <c r="AR234" s="145">
        <f t="shared" ca="1" si="760"/>
        <v>0.1670964905345193</v>
      </c>
      <c r="AS234" s="145">
        <f t="shared" ca="1" si="760"/>
        <v>0.12727296782928477</v>
      </c>
      <c r="AT234" s="145">
        <f t="shared" ca="1" si="760"/>
        <v>5.3332857002002326E-2</v>
      </c>
      <c r="AU234" s="145">
        <f t="shared" ca="1" si="760"/>
        <v>1.4369842927501078E-2</v>
      </c>
      <c r="AV234" s="145">
        <f t="shared" ca="1" si="760"/>
        <v>2.0844292451520498E-2</v>
      </c>
      <c r="AW234" s="145">
        <f t="shared" ca="1" si="760"/>
        <v>1.5754776373446581E-2</v>
      </c>
      <c r="AX234" s="145">
        <f t="shared" ca="1" si="760"/>
        <v>0</v>
      </c>
      <c r="AY234" s="145">
        <f t="shared" ca="1" si="760"/>
        <v>0</v>
      </c>
      <c r="AZ234" s="145">
        <f t="shared" ca="1" si="760"/>
        <v>1.6077889340002479E-2</v>
      </c>
      <c r="BA234" s="145">
        <f t="shared" ca="1" si="760"/>
        <v>8.8805993735974809E-2</v>
      </c>
      <c r="BB234" s="145">
        <f t="shared" ca="1" si="760"/>
        <v>0.12233014242910785</v>
      </c>
      <c r="BC234" s="145">
        <f t="shared" ca="1" si="760"/>
        <v>0.15845526904277343</v>
      </c>
      <c r="BD234" s="145">
        <f t="shared" ca="1" si="760"/>
        <v>0.1670964905345193</v>
      </c>
      <c r="BE234" s="145">
        <f t="shared" ca="1" si="760"/>
        <v>0.12727296782928477</v>
      </c>
      <c r="BF234" s="145">
        <f t="shared" ca="1" si="760"/>
        <v>5.3332857002002326E-2</v>
      </c>
      <c r="BG234" s="145">
        <f t="shared" ca="1" si="760"/>
        <v>1.4369842927501078E-2</v>
      </c>
      <c r="BH234" s="145">
        <f t="shared" ca="1" si="760"/>
        <v>2.0844292451520498E-2</v>
      </c>
      <c r="BI234" s="145">
        <f t="shared" ca="1" si="760"/>
        <v>1.5754776373446581E-2</v>
      </c>
      <c r="BJ234" s="145">
        <f t="shared" ca="1" si="760"/>
        <v>0</v>
      </c>
      <c r="BK234" s="145">
        <f t="shared" ca="1" si="760"/>
        <v>0</v>
      </c>
      <c r="BL234" s="145">
        <f t="shared" ca="1" si="760"/>
        <v>1.6077889340002479E-2</v>
      </c>
      <c r="BM234" s="145">
        <f t="shared" ca="1" si="760"/>
        <v>8.8805993735974809E-2</v>
      </c>
      <c r="BN234" s="145">
        <f t="shared" ca="1" si="760"/>
        <v>0.12233014242910785</v>
      </c>
      <c r="BO234" s="145">
        <f t="shared" ca="1" si="760"/>
        <v>0.15845526904277343</v>
      </c>
      <c r="BP234" s="145">
        <f t="shared" ca="1" si="760"/>
        <v>0.1670964905345193</v>
      </c>
      <c r="BQ234" s="145">
        <f t="shared" ca="1" si="760"/>
        <v>0.12727296782928477</v>
      </c>
      <c r="BR234" s="145">
        <f t="shared" ca="1" si="760"/>
        <v>5.3332857002002326E-2</v>
      </c>
      <c r="BS234" s="145">
        <f t="shared" ca="1" si="760"/>
        <v>1.4369842927501078E-2</v>
      </c>
      <c r="BT234" s="145">
        <f t="shared" ca="1" si="760"/>
        <v>2.0844292451520498E-2</v>
      </c>
      <c r="BU234" s="145">
        <f t="shared" ca="1" si="760"/>
        <v>1.5754776373446581E-2</v>
      </c>
      <c r="BV234" s="145">
        <f t="shared" ca="1" si="760"/>
        <v>0</v>
      </c>
      <c r="BW234" s="145">
        <f t="shared" ca="1" si="760"/>
        <v>0</v>
      </c>
      <c r="BX234" s="145">
        <f t="shared" ca="1" si="760"/>
        <v>1.6077889340002479E-2</v>
      </c>
      <c r="BY234" s="145">
        <f t="shared" ca="1" si="760"/>
        <v>8.8805993735974809E-2</v>
      </c>
      <c r="BZ234" s="145">
        <f t="shared" ca="1" si="760"/>
        <v>0.12233014242910785</v>
      </c>
      <c r="CA234" s="145">
        <f t="shared" ca="1" si="760"/>
        <v>0</v>
      </c>
      <c r="CB234" s="145">
        <f t="shared" ca="1" si="760"/>
        <v>0</v>
      </c>
      <c r="CC234" s="145">
        <f t="shared" ca="1" si="760"/>
        <v>0</v>
      </c>
      <c r="CD234" s="145">
        <f t="shared" ca="1" si="760"/>
        <v>0</v>
      </c>
      <c r="CE234" s="145">
        <f t="shared" ca="1" si="760"/>
        <v>0</v>
      </c>
      <c r="CF234" s="145">
        <f t="shared" ca="1" si="760"/>
        <v>0</v>
      </c>
      <c r="CG234" s="145">
        <f t="shared" ca="1" si="760"/>
        <v>0</v>
      </c>
      <c r="CH234" s="145">
        <f t="shared" ca="1" si="760"/>
        <v>0</v>
      </c>
      <c r="CI234" s="145">
        <f t="shared" ca="1" si="760"/>
        <v>0</v>
      </c>
      <c r="CJ234" s="145">
        <f t="shared" ca="1" si="760"/>
        <v>0</v>
      </c>
      <c r="CK234" s="145">
        <f t="shared" ca="1" si="760"/>
        <v>0</v>
      </c>
      <c r="CL234" s="145">
        <f t="shared" ca="1" si="760"/>
        <v>0</v>
      </c>
      <c r="CM234" s="145">
        <f t="shared" ca="1" si="760"/>
        <v>0</v>
      </c>
      <c r="CN234" s="145">
        <f t="shared" ca="1" si="760"/>
        <v>0</v>
      </c>
      <c r="CO234" s="145">
        <f t="shared" ca="1" si="760"/>
        <v>0</v>
      </c>
      <c r="CP234" s="145">
        <f t="shared" ref="CP234:FA236" ca="1" si="764">CP285/CP$298</f>
        <v>0</v>
      </c>
      <c r="CQ234" s="145">
        <f t="shared" ca="1" si="764"/>
        <v>0</v>
      </c>
      <c r="CR234" s="145">
        <f t="shared" ca="1" si="764"/>
        <v>0</v>
      </c>
      <c r="CS234" s="145">
        <f t="shared" ca="1" si="764"/>
        <v>0</v>
      </c>
      <c r="CT234" s="145">
        <f t="shared" ca="1" si="764"/>
        <v>0</v>
      </c>
      <c r="CU234" s="145">
        <f t="shared" ca="1" si="764"/>
        <v>0</v>
      </c>
      <c r="CV234" s="145">
        <f t="shared" ca="1" si="764"/>
        <v>0</v>
      </c>
      <c r="CW234" s="145">
        <f t="shared" ca="1" si="764"/>
        <v>0</v>
      </c>
      <c r="CX234" s="145">
        <f t="shared" ca="1" si="764"/>
        <v>0</v>
      </c>
      <c r="CY234" s="145">
        <f t="shared" ca="1" si="764"/>
        <v>0</v>
      </c>
      <c r="CZ234" s="145">
        <f t="shared" ca="1" si="764"/>
        <v>0</v>
      </c>
      <c r="DA234" s="145">
        <f t="shared" ca="1" si="764"/>
        <v>0</v>
      </c>
      <c r="DB234" s="145">
        <f t="shared" ca="1" si="764"/>
        <v>0</v>
      </c>
      <c r="DC234" s="145">
        <f t="shared" ca="1" si="764"/>
        <v>0</v>
      </c>
      <c r="DD234" s="145">
        <f t="shared" ca="1" si="764"/>
        <v>0</v>
      </c>
      <c r="DE234" s="145">
        <f t="shared" ca="1" si="764"/>
        <v>0</v>
      </c>
      <c r="DF234" s="145">
        <f t="shared" ca="1" si="764"/>
        <v>0</v>
      </c>
      <c r="DG234" s="145">
        <f t="shared" ca="1" si="764"/>
        <v>0</v>
      </c>
      <c r="DH234" s="145">
        <f t="shared" ca="1" si="764"/>
        <v>0</v>
      </c>
      <c r="DI234" s="145">
        <f t="shared" ca="1" si="764"/>
        <v>0</v>
      </c>
      <c r="DJ234" s="145">
        <f t="shared" ca="1" si="764"/>
        <v>0</v>
      </c>
      <c r="DK234" s="145">
        <f t="shared" ca="1" si="764"/>
        <v>0</v>
      </c>
      <c r="DL234" s="145">
        <f t="shared" ca="1" si="764"/>
        <v>0</v>
      </c>
      <c r="DM234" s="145">
        <f t="shared" ca="1" si="764"/>
        <v>0</v>
      </c>
      <c r="DN234" s="145">
        <f t="shared" ca="1" si="764"/>
        <v>0</v>
      </c>
      <c r="DO234" s="145">
        <f t="shared" ca="1" si="764"/>
        <v>0</v>
      </c>
      <c r="DP234" s="145">
        <f t="shared" ca="1" si="764"/>
        <v>0</v>
      </c>
      <c r="DQ234" s="145">
        <f t="shared" ca="1" si="764"/>
        <v>0</v>
      </c>
      <c r="DR234" s="145">
        <f t="shared" ca="1" si="764"/>
        <v>0</v>
      </c>
      <c r="DS234" s="145">
        <f t="shared" ca="1" si="764"/>
        <v>0</v>
      </c>
      <c r="DT234" s="145">
        <f t="shared" ca="1" si="764"/>
        <v>0</v>
      </c>
      <c r="DU234" s="145">
        <f t="shared" ca="1" si="764"/>
        <v>0</v>
      </c>
      <c r="DV234" s="145">
        <f t="shared" ca="1" si="764"/>
        <v>0</v>
      </c>
      <c r="DW234" s="145">
        <f t="shared" ca="1" si="764"/>
        <v>0</v>
      </c>
      <c r="DX234" s="145">
        <f t="shared" ca="1" si="764"/>
        <v>0</v>
      </c>
      <c r="DY234" s="145">
        <f t="shared" ca="1" si="764"/>
        <v>0</v>
      </c>
      <c r="DZ234" s="145">
        <f t="shared" ca="1" si="764"/>
        <v>0</v>
      </c>
      <c r="EA234" s="145">
        <f t="shared" ca="1" si="764"/>
        <v>0</v>
      </c>
      <c r="EB234" s="145">
        <f t="shared" ca="1" si="764"/>
        <v>0</v>
      </c>
      <c r="EC234" s="145">
        <f t="shared" ca="1" si="764"/>
        <v>0</v>
      </c>
      <c r="ED234" s="145">
        <f t="shared" ca="1" si="764"/>
        <v>0</v>
      </c>
      <c r="EE234" s="145">
        <f t="shared" ca="1" si="764"/>
        <v>0</v>
      </c>
      <c r="EF234" s="145">
        <f t="shared" ca="1" si="764"/>
        <v>0</v>
      </c>
      <c r="EG234" s="145">
        <f t="shared" ca="1" si="764"/>
        <v>0</v>
      </c>
      <c r="EH234" s="145">
        <f t="shared" ca="1" si="764"/>
        <v>0</v>
      </c>
      <c r="EI234" s="145">
        <f t="shared" ca="1" si="764"/>
        <v>0</v>
      </c>
      <c r="EJ234" s="145">
        <f t="shared" ca="1" si="764"/>
        <v>0</v>
      </c>
      <c r="EK234" s="145">
        <f t="shared" ca="1" si="764"/>
        <v>0</v>
      </c>
      <c r="EL234" s="145">
        <f t="shared" ca="1" si="764"/>
        <v>0</v>
      </c>
      <c r="EM234" s="145">
        <f t="shared" ca="1" si="764"/>
        <v>0</v>
      </c>
      <c r="EN234" s="145">
        <f t="shared" ca="1" si="764"/>
        <v>0</v>
      </c>
      <c r="EO234" s="145">
        <f t="shared" ca="1" si="764"/>
        <v>0</v>
      </c>
      <c r="EP234" s="145">
        <f t="shared" ca="1" si="764"/>
        <v>0</v>
      </c>
      <c r="EQ234" s="145">
        <f t="shared" ca="1" si="764"/>
        <v>0</v>
      </c>
      <c r="ER234" s="145">
        <f t="shared" ca="1" si="764"/>
        <v>0</v>
      </c>
      <c r="ES234" s="145">
        <f t="shared" ca="1" si="764"/>
        <v>0</v>
      </c>
      <c r="ET234" s="145">
        <f t="shared" ca="1" si="764"/>
        <v>0</v>
      </c>
      <c r="EU234" s="145">
        <f t="shared" ca="1" si="764"/>
        <v>0</v>
      </c>
      <c r="EV234" s="145">
        <f t="shared" ca="1" si="764"/>
        <v>0</v>
      </c>
      <c r="EW234" s="145">
        <f t="shared" ca="1" si="764"/>
        <v>0</v>
      </c>
      <c r="EX234" s="145">
        <f t="shared" ca="1" si="764"/>
        <v>0</v>
      </c>
      <c r="EY234" s="145">
        <f t="shared" ca="1" si="764"/>
        <v>0</v>
      </c>
      <c r="EZ234" s="145">
        <f t="shared" ca="1" si="764"/>
        <v>0</v>
      </c>
      <c r="FA234" s="145">
        <f t="shared" ca="1" si="764"/>
        <v>0</v>
      </c>
      <c r="FB234" s="145">
        <f t="shared" ca="1" si="729"/>
        <v>0</v>
      </c>
      <c r="FC234" s="145">
        <f t="shared" ca="1" si="761"/>
        <v>0</v>
      </c>
      <c r="FD234" s="145">
        <f t="shared" ca="1" si="761"/>
        <v>0</v>
      </c>
      <c r="FE234" s="145">
        <f t="shared" ca="1" si="761"/>
        <v>0</v>
      </c>
      <c r="FF234" s="145">
        <f t="shared" ca="1" si="761"/>
        <v>0</v>
      </c>
      <c r="FG234" s="145">
        <f t="shared" ca="1" si="761"/>
        <v>0</v>
      </c>
      <c r="FH234" s="145">
        <f t="shared" ca="1" si="761"/>
        <v>0</v>
      </c>
      <c r="FI234" s="145">
        <f t="shared" ca="1" si="761"/>
        <v>0</v>
      </c>
      <c r="FJ234" s="145">
        <f t="shared" ca="1" si="761"/>
        <v>0</v>
      </c>
      <c r="FK234" s="145">
        <f t="shared" ca="1" si="761"/>
        <v>0</v>
      </c>
      <c r="FL234" s="145">
        <f t="shared" ca="1" si="761"/>
        <v>0</v>
      </c>
      <c r="FM234" s="145">
        <f t="shared" ca="1" si="761"/>
        <v>0</v>
      </c>
      <c r="FN234" s="145">
        <f t="shared" ca="1" si="761"/>
        <v>0</v>
      </c>
      <c r="FO234" s="145">
        <f t="shared" ca="1" si="761"/>
        <v>0</v>
      </c>
      <c r="FP234" s="145">
        <f t="shared" ca="1" si="761"/>
        <v>0</v>
      </c>
      <c r="FQ234" s="145">
        <f t="shared" ca="1" si="761"/>
        <v>0</v>
      </c>
      <c r="FR234" s="145">
        <f t="shared" ca="1" si="761"/>
        <v>0</v>
      </c>
      <c r="FS234" s="145">
        <f t="shared" ca="1" si="761"/>
        <v>0</v>
      </c>
      <c r="FT234" s="145">
        <f t="shared" ca="1" si="761"/>
        <v>0</v>
      </c>
      <c r="FU234" s="145">
        <f t="shared" ca="1" si="761"/>
        <v>0</v>
      </c>
      <c r="FV234" s="145">
        <f t="shared" ca="1" si="761"/>
        <v>0</v>
      </c>
      <c r="FW234" s="145">
        <f t="shared" ca="1" si="761"/>
        <v>0</v>
      </c>
      <c r="FX234" s="145">
        <f t="shared" ca="1" si="761"/>
        <v>0</v>
      </c>
      <c r="FY234" s="145">
        <f t="shared" ca="1" si="761"/>
        <v>0</v>
      </c>
      <c r="FZ234" s="145">
        <f t="shared" ca="1" si="761"/>
        <v>0</v>
      </c>
      <c r="GA234" s="145">
        <f t="shared" ca="1" si="761"/>
        <v>0</v>
      </c>
      <c r="GB234" s="145">
        <f t="shared" ca="1" si="761"/>
        <v>0</v>
      </c>
      <c r="GC234" s="145">
        <f t="shared" ca="1" si="761"/>
        <v>0</v>
      </c>
      <c r="GD234" s="145">
        <f t="shared" ca="1" si="761"/>
        <v>0</v>
      </c>
      <c r="GE234" s="145">
        <f t="shared" ca="1" si="761"/>
        <v>0</v>
      </c>
      <c r="GF234" s="145">
        <f t="shared" ca="1" si="761"/>
        <v>0</v>
      </c>
      <c r="GG234" s="145">
        <f t="shared" ca="1" si="761"/>
        <v>0</v>
      </c>
      <c r="GH234" s="145">
        <f t="shared" ca="1" si="761"/>
        <v>0</v>
      </c>
      <c r="GI234" s="145">
        <f t="shared" ca="1" si="761"/>
        <v>0</v>
      </c>
      <c r="GJ234" s="145">
        <f t="shared" ca="1" si="761"/>
        <v>0</v>
      </c>
      <c r="GK234" s="145">
        <f t="shared" ca="1" si="761"/>
        <v>0</v>
      </c>
      <c r="GL234" s="145">
        <f t="shared" ca="1" si="761"/>
        <v>0</v>
      </c>
      <c r="GM234" s="145">
        <f t="shared" ca="1" si="761"/>
        <v>0</v>
      </c>
      <c r="GN234" s="145">
        <f t="shared" ca="1" si="761"/>
        <v>0</v>
      </c>
      <c r="GO234" s="145">
        <f t="shared" ca="1" si="761"/>
        <v>0</v>
      </c>
      <c r="GP234" s="145">
        <f t="shared" ca="1" si="761"/>
        <v>0</v>
      </c>
      <c r="GQ234" s="145">
        <f t="shared" ca="1" si="761"/>
        <v>0</v>
      </c>
      <c r="GR234" s="145">
        <f t="shared" ca="1" si="761"/>
        <v>0</v>
      </c>
      <c r="GS234" s="145">
        <f t="shared" ca="1" si="761"/>
        <v>0</v>
      </c>
      <c r="GT234" s="145">
        <f t="shared" ca="1" si="761"/>
        <v>0</v>
      </c>
      <c r="GU234" s="145">
        <f t="shared" ca="1" si="761"/>
        <v>0</v>
      </c>
      <c r="GV234" s="145">
        <f t="shared" ca="1" si="761"/>
        <v>0</v>
      </c>
      <c r="GW234" s="145">
        <f t="shared" ca="1" si="761"/>
        <v>0</v>
      </c>
      <c r="GX234" s="145">
        <f t="shared" ca="1" si="761"/>
        <v>0</v>
      </c>
      <c r="GY234" s="145">
        <f t="shared" ca="1" si="761"/>
        <v>0</v>
      </c>
      <c r="GZ234" s="145">
        <f t="shared" ca="1" si="761"/>
        <v>0</v>
      </c>
      <c r="HA234" s="145">
        <f t="shared" ca="1" si="761"/>
        <v>0</v>
      </c>
      <c r="HB234" s="145">
        <f t="shared" ca="1" si="761"/>
        <v>0</v>
      </c>
      <c r="HC234" s="145">
        <f t="shared" ca="1" si="761"/>
        <v>0</v>
      </c>
      <c r="HD234" s="145">
        <f t="shared" ca="1" si="761"/>
        <v>0</v>
      </c>
      <c r="HE234" s="145">
        <f t="shared" ca="1" si="761"/>
        <v>0</v>
      </c>
      <c r="HF234" s="145">
        <f t="shared" ca="1" si="761"/>
        <v>0</v>
      </c>
      <c r="HG234" s="145">
        <f t="shared" ca="1" si="761"/>
        <v>0</v>
      </c>
      <c r="HH234" s="145">
        <f t="shared" ca="1" si="761"/>
        <v>0</v>
      </c>
      <c r="HI234" s="145">
        <f t="shared" ca="1" si="761"/>
        <v>0</v>
      </c>
      <c r="HJ234" s="145">
        <f t="shared" ca="1" si="761"/>
        <v>0</v>
      </c>
      <c r="HK234" s="145">
        <f t="shared" ca="1" si="761"/>
        <v>0</v>
      </c>
      <c r="HL234" s="145">
        <f t="shared" ca="1" si="761"/>
        <v>0</v>
      </c>
      <c r="HM234" s="145">
        <f t="shared" ca="1" si="761"/>
        <v>0</v>
      </c>
      <c r="HN234" s="145">
        <f t="shared" ref="HN234:JY236" ca="1" si="765">HN285/HN$298</f>
        <v>0</v>
      </c>
      <c r="HO234" s="145">
        <f t="shared" ca="1" si="765"/>
        <v>0</v>
      </c>
      <c r="HP234" s="145">
        <f t="shared" ca="1" si="765"/>
        <v>0</v>
      </c>
      <c r="HQ234" s="145">
        <f t="shared" ca="1" si="765"/>
        <v>0</v>
      </c>
      <c r="HR234" s="145">
        <f t="shared" ca="1" si="765"/>
        <v>0</v>
      </c>
      <c r="HS234" s="145">
        <f t="shared" ca="1" si="765"/>
        <v>0</v>
      </c>
      <c r="HT234" s="145">
        <f t="shared" ca="1" si="765"/>
        <v>0</v>
      </c>
      <c r="HU234" s="145">
        <f t="shared" ca="1" si="765"/>
        <v>0</v>
      </c>
      <c r="HV234" s="145">
        <f t="shared" ca="1" si="765"/>
        <v>0</v>
      </c>
      <c r="HW234" s="145">
        <f t="shared" ca="1" si="765"/>
        <v>0</v>
      </c>
      <c r="HX234" s="145">
        <f t="shared" ca="1" si="765"/>
        <v>0</v>
      </c>
      <c r="HY234" s="145">
        <f t="shared" ca="1" si="765"/>
        <v>0</v>
      </c>
      <c r="HZ234" s="145">
        <f t="shared" ca="1" si="765"/>
        <v>0</v>
      </c>
      <c r="IA234" s="145">
        <f t="shared" ca="1" si="765"/>
        <v>0</v>
      </c>
      <c r="IB234" s="145">
        <f t="shared" ca="1" si="765"/>
        <v>0</v>
      </c>
      <c r="IC234" s="145">
        <f t="shared" ca="1" si="765"/>
        <v>0</v>
      </c>
      <c r="ID234" s="145">
        <f t="shared" ca="1" si="765"/>
        <v>0</v>
      </c>
      <c r="IE234" s="145">
        <f t="shared" ca="1" si="765"/>
        <v>0</v>
      </c>
      <c r="IF234" s="145">
        <f t="shared" ca="1" si="765"/>
        <v>0</v>
      </c>
      <c r="IG234" s="145">
        <f t="shared" ca="1" si="765"/>
        <v>0</v>
      </c>
      <c r="IH234" s="145">
        <f t="shared" ca="1" si="765"/>
        <v>0</v>
      </c>
      <c r="II234" s="145">
        <f t="shared" ca="1" si="765"/>
        <v>0</v>
      </c>
      <c r="IJ234" s="145">
        <f t="shared" ca="1" si="765"/>
        <v>0</v>
      </c>
      <c r="IK234" s="145">
        <f t="shared" ca="1" si="765"/>
        <v>0</v>
      </c>
      <c r="IL234" s="145">
        <f t="shared" ca="1" si="765"/>
        <v>0</v>
      </c>
      <c r="IM234" s="145">
        <f t="shared" ca="1" si="765"/>
        <v>0</v>
      </c>
      <c r="IN234" s="145">
        <f t="shared" ca="1" si="765"/>
        <v>0</v>
      </c>
      <c r="IO234" s="145">
        <f t="shared" ca="1" si="765"/>
        <v>0</v>
      </c>
      <c r="IP234" s="145">
        <f t="shared" ca="1" si="765"/>
        <v>0</v>
      </c>
      <c r="IQ234" s="145">
        <f t="shared" ca="1" si="765"/>
        <v>0</v>
      </c>
      <c r="IR234" s="145">
        <f t="shared" ca="1" si="765"/>
        <v>0</v>
      </c>
      <c r="IS234" s="145">
        <f t="shared" ca="1" si="765"/>
        <v>0</v>
      </c>
      <c r="IT234" s="145">
        <f t="shared" ca="1" si="765"/>
        <v>0</v>
      </c>
      <c r="IU234" s="145">
        <f t="shared" ca="1" si="765"/>
        <v>0</v>
      </c>
      <c r="IV234" s="145">
        <f t="shared" ca="1" si="765"/>
        <v>0</v>
      </c>
      <c r="IW234" s="145">
        <f t="shared" ca="1" si="765"/>
        <v>0</v>
      </c>
      <c r="IX234" s="145">
        <f t="shared" ca="1" si="765"/>
        <v>0</v>
      </c>
      <c r="IY234" s="145">
        <f t="shared" ca="1" si="765"/>
        <v>0</v>
      </c>
      <c r="IZ234" s="145">
        <f t="shared" ca="1" si="765"/>
        <v>0</v>
      </c>
      <c r="JA234" s="145">
        <f t="shared" ca="1" si="765"/>
        <v>0</v>
      </c>
      <c r="JB234" s="145">
        <f t="shared" ca="1" si="765"/>
        <v>0</v>
      </c>
      <c r="JC234" s="145">
        <f t="shared" ca="1" si="765"/>
        <v>0</v>
      </c>
      <c r="JD234" s="145">
        <f t="shared" ca="1" si="765"/>
        <v>0</v>
      </c>
      <c r="JE234" s="145">
        <f t="shared" ca="1" si="765"/>
        <v>0</v>
      </c>
      <c r="JF234" s="145">
        <f t="shared" ca="1" si="765"/>
        <v>0</v>
      </c>
      <c r="JG234" s="145">
        <f t="shared" ca="1" si="765"/>
        <v>0</v>
      </c>
      <c r="JH234" s="145">
        <f t="shared" ca="1" si="765"/>
        <v>0</v>
      </c>
      <c r="JI234" s="145">
        <f t="shared" ca="1" si="765"/>
        <v>0</v>
      </c>
      <c r="JJ234" s="145">
        <f t="shared" ca="1" si="765"/>
        <v>0</v>
      </c>
      <c r="JK234" s="145">
        <f t="shared" ca="1" si="765"/>
        <v>0</v>
      </c>
      <c r="JL234" s="145">
        <f t="shared" ca="1" si="765"/>
        <v>0</v>
      </c>
      <c r="JM234" s="145">
        <f t="shared" ca="1" si="765"/>
        <v>0</v>
      </c>
      <c r="JN234" s="145">
        <f t="shared" ca="1" si="765"/>
        <v>0</v>
      </c>
      <c r="JO234" s="145">
        <f t="shared" ca="1" si="765"/>
        <v>0</v>
      </c>
      <c r="JP234" s="145">
        <f t="shared" ca="1" si="765"/>
        <v>0</v>
      </c>
      <c r="JQ234" s="145">
        <f t="shared" ca="1" si="765"/>
        <v>0</v>
      </c>
      <c r="JR234" s="145">
        <f t="shared" ca="1" si="765"/>
        <v>0</v>
      </c>
      <c r="JS234" s="145">
        <f t="shared" ca="1" si="765"/>
        <v>0</v>
      </c>
      <c r="JT234" s="145">
        <f t="shared" ca="1" si="765"/>
        <v>0</v>
      </c>
      <c r="JU234" s="145">
        <f t="shared" ca="1" si="765"/>
        <v>0</v>
      </c>
      <c r="JV234" s="145">
        <f t="shared" ca="1" si="765"/>
        <v>0</v>
      </c>
      <c r="JW234" s="145">
        <f t="shared" ca="1" si="765"/>
        <v>0</v>
      </c>
      <c r="JX234" s="145">
        <f t="shared" ca="1" si="765"/>
        <v>0</v>
      </c>
      <c r="JY234" s="145">
        <f t="shared" ca="1" si="765"/>
        <v>0</v>
      </c>
      <c r="JZ234" s="145">
        <f t="shared" ca="1" si="731"/>
        <v>0</v>
      </c>
      <c r="KA234" s="145">
        <f t="shared" ca="1" si="763"/>
        <v>0</v>
      </c>
      <c r="KB234" s="145">
        <f t="shared" ca="1" si="763"/>
        <v>0</v>
      </c>
      <c r="KC234" s="145">
        <f t="shared" ca="1" si="763"/>
        <v>0</v>
      </c>
      <c r="KD234" s="145">
        <f t="shared" ca="1" si="763"/>
        <v>0</v>
      </c>
      <c r="KE234" s="145">
        <f t="shared" ca="1" si="763"/>
        <v>0</v>
      </c>
      <c r="KF234" s="145">
        <f t="shared" ca="1" si="763"/>
        <v>0</v>
      </c>
      <c r="KG234" s="145">
        <f t="shared" ca="1" si="763"/>
        <v>0</v>
      </c>
      <c r="KH234" s="145">
        <f t="shared" ca="1" si="763"/>
        <v>0</v>
      </c>
      <c r="KI234" s="145">
        <f t="shared" ca="1" si="763"/>
        <v>0</v>
      </c>
      <c r="KJ234" s="145">
        <f t="shared" ca="1" si="763"/>
        <v>0</v>
      </c>
      <c r="KK234" s="145">
        <f t="shared" ca="1" si="763"/>
        <v>0</v>
      </c>
      <c r="KL234" s="145">
        <f t="shared" ca="1" si="763"/>
        <v>0</v>
      </c>
      <c r="KM234" s="145">
        <f t="shared" ca="1" si="763"/>
        <v>0</v>
      </c>
      <c r="KN234" s="145">
        <f t="shared" ca="1" si="763"/>
        <v>0</v>
      </c>
      <c r="KO234" s="145">
        <f t="shared" ca="1" si="763"/>
        <v>0</v>
      </c>
      <c r="KP234" s="145">
        <f t="shared" ca="1" si="763"/>
        <v>0</v>
      </c>
      <c r="KQ234" s="145">
        <f t="shared" ca="1" si="763"/>
        <v>0</v>
      </c>
      <c r="KR234" s="145">
        <f t="shared" ca="1" si="763"/>
        <v>0</v>
      </c>
      <c r="KS234" s="145">
        <f t="shared" ca="1" si="763"/>
        <v>0</v>
      </c>
      <c r="KT234" s="145">
        <f t="shared" ca="1" si="763"/>
        <v>0</v>
      </c>
      <c r="KU234" s="145">
        <f t="shared" ca="1" si="763"/>
        <v>0</v>
      </c>
      <c r="KV234" s="145">
        <f t="shared" ca="1" si="763"/>
        <v>0</v>
      </c>
      <c r="KW234" s="145">
        <f t="shared" ca="1" si="763"/>
        <v>0</v>
      </c>
      <c r="KX234" s="145">
        <f t="shared" ca="1" si="763"/>
        <v>0</v>
      </c>
      <c r="KY234" s="145">
        <f t="shared" ca="1" si="763"/>
        <v>0</v>
      </c>
      <c r="KZ234" s="145">
        <f t="shared" ca="1" si="763"/>
        <v>0</v>
      </c>
      <c r="LA234" s="145">
        <f t="shared" ca="1" si="763"/>
        <v>0</v>
      </c>
      <c r="LB234" s="145">
        <f t="shared" ca="1" si="763"/>
        <v>0</v>
      </c>
      <c r="LC234" s="145">
        <f t="shared" ca="1" si="763"/>
        <v>0</v>
      </c>
      <c r="LD234" s="145">
        <f t="shared" ca="1" si="763"/>
        <v>0</v>
      </c>
      <c r="LE234" s="145">
        <f t="shared" ca="1" si="763"/>
        <v>0</v>
      </c>
      <c r="LF234" s="145">
        <f t="shared" ca="1" si="763"/>
        <v>0</v>
      </c>
      <c r="LG234" s="145">
        <f t="shared" ca="1" si="763"/>
        <v>0</v>
      </c>
      <c r="LH234" s="145">
        <f t="shared" ca="1" si="763"/>
        <v>0</v>
      </c>
      <c r="LI234" s="145">
        <f t="shared" ca="1" si="763"/>
        <v>0</v>
      </c>
      <c r="LJ234" s="145">
        <f t="shared" ca="1" si="763"/>
        <v>0</v>
      </c>
      <c r="LK234" s="145">
        <f t="shared" ca="1" si="763"/>
        <v>0</v>
      </c>
      <c r="LL234" s="145">
        <f t="shared" ca="1" si="763"/>
        <v>0</v>
      </c>
      <c r="LM234" s="145">
        <f t="shared" ca="1" si="763"/>
        <v>0</v>
      </c>
      <c r="LN234" s="145">
        <f t="shared" ca="1" si="763"/>
        <v>0</v>
      </c>
      <c r="LO234" s="145">
        <f t="shared" ca="1" si="763"/>
        <v>0</v>
      </c>
      <c r="LP234" s="145">
        <f t="shared" ca="1" si="763"/>
        <v>0</v>
      </c>
      <c r="LQ234" s="145">
        <f t="shared" ca="1" si="763"/>
        <v>0</v>
      </c>
      <c r="LR234" s="145">
        <f t="shared" ca="1" si="763"/>
        <v>0</v>
      </c>
      <c r="LU234" s="293">
        <f t="shared" ca="1" si="733"/>
        <v>-3.0100149406360022E-2</v>
      </c>
      <c r="LV234" s="293">
        <f t="shared" ca="1" si="734"/>
        <v>-3.0100149406360022E-2</v>
      </c>
      <c r="LW234" s="293">
        <f t="shared" ca="1" si="735"/>
        <v>-3.0100149406360022E-2</v>
      </c>
      <c r="LX234" s="293">
        <f t="shared" ca="1" si="736"/>
        <v>-3.0100149406360022E-2</v>
      </c>
      <c r="LY234" s="293">
        <f t="shared" ca="1" si="737"/>
        <v>0</v>
      </c>
      <c r="LZ234" s="293">
        <f t="shared" ca="1" si="738"/>
        <v>0</v>
      </c>
      <c r="MA234" s="293">
        <f t="shared" ca="1" si="739"/>
        <v>0</v>
      </c>
      <c r="MB234" s="293">
        <f t="shared" ca="1" si="740"/>
        <v>0</v>
      </c>
      <c r="MC234" s="293">
        <f t="shared" ca="1" si="741"/>
        <v>0</v>
      </c>
      <c r="MD234" s="293">
        <f t="shared" ca="1" si="742"/>
        <v>0</v>
      </c>
      <c r="ME234" s="293">
        <f t="shared" ca="1" si="743"/>
        <v>0</v>
      </c>
      <c r="MF234" s="293">
        <f t="shared" ca="1" si="744"/>
        <v>0</v>
      </c>
      <c r="MG234" s="293">
        <f t="shared" ca="1" si="745"/>
        <v>0</v>
      </c>
      <c r="MH234" s="293">
        <f t="shared" ca="1" si="746"/>
        <v>0</v>
      </c>
      <c r="MI234" s="293">
        <f t="shared" ca="1" si="747"/>
        <v>0</v>
      </c>
      <c r="MJ234" s="293">
        <f t="shared" ca="1" si="748"/>
        <v>0</v>
      </c>
      <c r="MK234" s="293">
        <f t="shared" ca="1" si="749"/>
        <v>0</v>
      </c>
      <c r="ML234" s="293">
        <f t="shared" ca="1" si="750"/>
        <v>0</v>
      </c>
      <c r="MM234" s="293">
        <f t="shared" ca="1" si="751"/>
        <v>0</v>
      </c>
      <c r="MN234" s="293">
        <f t="shared" ca="1" si="752"/>
        <v>0</v>
      </c>
      <c r="MO234" s="293">
        <f t="shared" ca="1" si="753"/>
        <v>0</v>
      </c>
      <c r="MP234" s="293">
        <f t="shared" ca="1" si="754"/>
        <v>0</v>
      </c>
      <c r="MQ234" s="293">
        <f t="shared" ca="1" si="755"/>
        <v>0</v>
      </c>
      <c r="MR234" s="293">
        <f t="shared" ca="1" si="756"/>
        <v>0</v>
      </c>
      <c r="MS234" s="293">
        <f t="shared" ca="1" si="757"/>
        <v>0</v>
      </c>
    </row>
    <row r="235" spans="2:357" hidden="1">
      <c r="B235" s="3"/>
      <c r="C235" s="22" t="str">
        <f>C257</f>
        <v>AVV2halm</v>
      </c>
      <c r="D235" s="145">
        <f t="shared" ca="1" si="726"/>
        <v>0</v>
      </c>
      <c r="E235" s="145">
        <f t="shared" ca="1" si="727"/>
        <v>0</v>
      </c>
      <c r="F235" s="145">
        <f t="shared" ca="1" si="727"/>
        <v>0</v>
      </c>
      <c r="G235" s="145">
        <f t="shared" ca="1" si="727"/>
        <v>0</v>
      </c>
      <c r="H235" s="145">
        <f t="shared" ca="1" si="727"/>
        <v>0</v>
      </c>
      <c r="I235" s="145">
        <f t="shared" ca="1" si="727"/>
        <v>0.21001713206738035</v>
      </c>
      <c r="J235" s="145">
        <f t="shared" ca="1" si="727"/>
        <v>0.21315501285416863</v>
      </c>
      <c r="K235" s="145">
        <f t="shared" ca="1" si="727"/>
        <v>0.21634033404244524</v>
      </c>
      <c r="L235" s="145">
        <f t="shared" ca="1" si="727"/>
        <v>0.21957417967635193</v>
      </c>
      <c r="M235" s="145">
        <f t="shared" ca="1" si="727"/>
        <v>0.22285766708168822</v>
      </c>
      <c r="N235" s="145">
        <f t="shared" ca="1" si="727"/>
        <v>0.22619194815303134</v>
      </c>
      <c r="O235" s="145">
        <f t="shared" ca="1" si="727"/>
        <v>0.22552695145981083</v>
      </c>
      <c r="P235" s="145">
        <f t="shared" ca="1" si="727"/>
        <v>0.22485381465830276</v>
      </c>
      <c r="Q235" s="145">
        <f t="shared" ca="1" si="727"/>
        <v>0.22417238736563774</v>
      </c>
      <c r="R235" s="145">
        <f t="shared" ca="1" si="727"/>
        <v>0.223482515471701</v>
      </c>
      <c r="S235" s="145">
        <f t="shared" ca="1" si="727"/>
        <v>0.22278404102293753</v>
      </c>
      <c r="T235" s="145">
        <f t="shared" ca="1" si="727"/>
        <v>0.18873409442644329</v>
      </c>
      <c r="U235" s="145">
        <f t="shared" ca="1" si="727"/>
        <v>0.18873409442644329</v>
      </c>
      <c r="V235" s="145">
        <f t="shared" ca="1" si="727"/>
        <v>0.18873409442644329</v>
      </c>
      <c r="W235" s="145">
        <f t="shared" ca="1" si="727"/>
        <v>0.18873409442644329</v>
      </c>
      <c r="X235" s="145">
        <f t="shared" ca="1" si="727"/>
        <v>0.18873409442644329</v>
      </c>
      <c r="Y235" s="145">
        <f t="shared" ca="1" si="727"/>
        <v>0.18714425936879833</v>
      </c>
      <c r="Z235" s="145">
        <f t="shared" ca="1" si="727"/>
        <v>0.18553355407697805</v>
      </c>
      <c r="AA235" s="145">
        <f t="shared" ca="1" si="727"/>
        <v>0.18390156488121137</v>
      </c>
      <c r="AB235" s="145">
        <f t="shared" ca="1" si="727"/>
        <v>0.18224786710652835</v>
      </c>
      <c r="AC235" s="145">
        <f t="shared" ca="1" si="727"/>
        <v>0.18057202470433428</v>
      </c>
      <c r="AD235" s="3"/>
      <c r="AE235" s="145">
        <f t="shared" ref="AE235:CP236" ca="1" si="766">AE286/AE$298</f>
        <v>0</v>
      </c>
      <c r="AF235" s="145">
        <f t="shared" ca="1" si="766"/>
        <v>0</v>
      </c>
      <c r="AG235" s="145">
        <f t="shared" ca="1" si="766"/>
        <v>0</v>
      </c>
      <c r="AH235" s="145">
        <f t="shared" ca="1" si="766"/>
        <v>0</v>
      </c>
      <c r="AI235" s="145">
        <f t="shared" ca="1" si="766"/>
        <v>0</v>
      </c>
      <c r="AJ235" s="145">
        <f t="shared" ca="1" si="766"/>
        <v>0</v>
      </c>
      <c r="AK235" s="145">
        <f t="shared" ca="1" si="766"/>
        <v>0</v>
      </c>
      <c r="AL235" s="145">
        <f t="shared" ca="1" si="766"/>
        <v>0</v>
      </c>
      <c r="AM235" s="145">
        <f t="shared" ca="1" si="766"/>
        <v>0</v>
      </c>
      <c r="AN235" s="145">
        <f t="shared" ca="1" si="766"/>
        <v>0</v>
      </c>
      <c r="AO235" s="145">
        <f t="shared" ca="1" si="766"/>
        <v>0</v>
      </c>
      <c r="AP235" s="145">
        <f t="shared" ca="1" si="766"/>
        <v>0</v>
      </c>
      <c r="AQ235" s="145">
        <f t="shared" ca="1" si="766"/>
        <v>0</v>
      </c>
      <c r="AR235" s="145">
        <f t="shared" ca="1" si="766"/>
        <v>0</v>
      </c>
      <c r="AS235" s="145">
        <f t="shared" ca="1" si="766"/>
        <v>0</v>
      </c>
      <c r="AT235" s="145">
        <f t="shared" ca="1" si="766"/>
        <v>0</v>
      </c>
      <c r="AU235" s="145">
        <f t="shared" ca="1" si="766"/>
        <v>0</v>
      </c>
      <c r="AV235" s="145">
        <f t="shared" ca="1" si="766"/>
        <v>0</v>
      </c>
      <c r="AW235" s="145">
        <f t="shared" ca="1" si="766"/>
        <v>0</v>
      </c>
      <c r="AX235" s="145">
        <f t="shared" ca="1" si="766"/>
        <v>0</v>
      </c>
      <c r="AY235" s="145">
        <f t="shared" ca="1" si="766"/>
        <v>0</v>
      </c>
      <c r="AZ235" s="145">
        <f t="shared" ca="1" si="766"/>
        <v>0</v>
      </c>
      <c r="BA235" s="145">
        <f t="shared" ca="1" si="766"/>
        <v>0</v>
      </c>
      <c r="BB235" s="145">
        <f t="shared" ca="1" si="766"/>
        <v>0</v>
      </c>
      <c r="BC235" s="145">
        <f t="shared" ca="1" si="766"/>
        <v>0</v>
      </c>
      <c r="BD235" s="145">
        <f t="shared" ca="1" si="766"/>
        <v>0</v>
      </c>
      <c r="BE235" s="145">
        <f t="shared" ca="1" si="766"/>
        <v>0</v>
      </c>
      <c r="BF235" s="145">
        <f t="shared" ca="1" si="766"/>
        <v>0</v>
      </c>
      <c r="BG235" s="145">
        <f t="shared" ca="1" si="766"/>
        <v>0</v>
      </c>
      <c r="BH235" s="145">
        <f t="shared" ca="1" si="766"/>
        <v>0</v>
      </c>
      <c r="BI235" s="145">
        <f t="shared" ca="1" si="766"/>
        <v>0</v>
      </c>
      <c r="BJ235" s="145">
        <f t="shared" ca="1" si="766"/>
        <v>0</v>
      </c>
      <c r="BK235" s="145">
        <f t="shared" ca="1" si="766"/>
        <v>0</v>
      </c>
      <c r="BL235" s="145">
        <f t="shared" ca="1" si="766"/>
        <v>0</v>
      </c>
      <c r="BM235" s="145">
        <f t="shared" ca="1" si="766"/>
        <v>0</v>
      </c>
      <c r="BN235" s="145">
        <f t="shared" ca="1" si="766"/>
        <v>0</v>
      </c>
      <c r="BO235" s="145">
        <f t="shared" ca="1" si="766"/>
        <v>0</v>
      </c>
      <c r="BP235" s="145">
        <f t="shared" ca="1" si="766"/>
        <v>0</v>
      </c>
      <c r="BQ235" s="145">
        <f t="shared" ca="1" si="766"/>
        <v>0</v>
      </c>
      <c r="BR235" s="145">
        <f t="shared" ca="1" si="766"/>
        <v>0</v>
      </c>
      <c r="BS235" s="145">
        <f t="shared" ca="1" si="766"/>
        <v>0</v>
      </c>
      <c r="BT235" s="145">
        <f t="shared" ca="1" si="766"/>
        <v>0</v>
      </c>
      <c r="BU235" s="145">
        <f t="shared" ca="1" si="766"/>
        <v>0</v>
      </c>
      <c r="BV235" s="145">
        <f t="shared" ca="1" si="766"/>
        <v>0</v>
      </c>
      <c r="BW235" s="145">
        <f t="shared" ca="1" si="766"/>
        <v>0</v>
      </c>
      <c r="BX235" s="145">
        <f t="shared" ca="1" si="766"/>
        <v>0</v>
      </c>
      <c r="BY235" s="145">
        <f t="shared" ca="1" si="766"/>
        <v>0</v>
      </c>
      <c r="BZ235" s="145">
        <f t="shared" ca="1" si="766"/>
        <v>0</v>
      </c>
      <c r="CA235" s="145">
        <f t="shared" ca="1" si="766"/>
        <v>9.6593636755707479E-2</v>
      </c>
      <c r="CB235" s="145">
        <f t="shared" ca="1" si="766"/>
        <v>0.19946869701435754</v>
      </c>
      <c r="CC235" s="145">
        <f t="shared" ca="1" si="766"/>
        <v>0.20986691022310594</v>
      </c>
      <c r="CD235" s="145">
        <f t="shared" ca="1" si="766"/>
        <v>0.30032679857948918</v>
      </c>
      <c r="CE235" s="145">
        <f t="shared" ca="1" si="766"/>
        <v>0.31934012150026636</v>
      </c>
      <c r="CF235" s="145">
        <f t="shared" ca="1" si="766"/>
        <v>0.41214891749117682</v>
      </c>
      <c r="CG235" s="145">
        <f t="shared" ca="1" si="766"/>
        <v>0.33629698557940185</v>
      </c>
      <c r="CH235" s="145">
        <f t="shared" ca="1" si="766"/>
        <v>0</v>
      </c>
      <c r="CI235" s="145">
        <f t="shared" ca="1" si="766"/>
        <v>0</v>
      </c>
      <c r="CJ235" s="145">
        <f t="shared" ca="1" si="766"/>
        <v>0.31800430167808535</v>
      </c>
      <c r="CK235" s="145">
        <f t="shared" ca="1" si="766"/>
        <v>0.25361301600244129</v>
      </c>
      <c r="CL235" s="145">
        <f t="shared" ca="1" si="766"/>
        <v>0.17034449314349381</v>
      </c>
      <c r="CM235" s="145">
        <f t="shared" ca="1" si="766"/>
        <v>0.10675511281336153</v>
      </c>
      <c r="CN235" s="145">
        <f t="shared" ca="1" si="766"/>
        <v>0.20060618415901671</v>
      </c>
      <c r="CO235" s="145">
        <f t="shared" ca="1" si="766"/>
        <v>0.21167450348093053</v>
      </c>
      <c r="CP235" s="145">
        <f t="shared" ca="1" si="766"/>
        <v>0.30284521124678937</v>
      </c>
      <c r="CQ235" s="145">
        <f t="shared" ca="1" si="764"/>
        <v>0.33217539867462081</v>
      </c>
      <c r="CR235" s="145">
        <f t="shared" ca="1" si="764"/>
        <v>0.4100770298581129</v>
      </c>
      <c r="CS235" s="145">
        <f t="shared" ca="1" si="764"/>
        <v>0.31900735591887647</v>
      </c>
      <c r="CT235" s="145">
        <f t="shared" ca="1" si="764"/>
        <v>0</v>
      </c>
      <c r="CU235" s="145">
        <f t="shared" ca="1" si="764"/>
        <v>0</v>
      </c>
      <c r="CV235" s="145">
        <f t="shared" ca="1" si="764"/>
        <v>0.3221437263579332</v>
      </c>
      <c r="CW235" s="145">
        <f t="shared" ca="1" si="764"/>
        <v>0.25583678471674826</v>
      </c>
      <c r="CX235" s="145">
        <f t="shared" ca="1" si="764"/>
        <v>0.1734690684274835</v>
      </c>
      <c r="CY235" s="145">
        <f t="shared" ca="1" si="764"/>
        <v>0.11707291492455359</v>
      </c>
      <c r="CZ235" s="145">
        <f t="shared" ca="1" si="764"/>
        <v>0.20176089634309138</v>
      </c>
      <c r="DA235" s="145">
        <f t="shared" ca="1" si="764"/>
        <v>0.21351035866494325</v>
      </c>
      <c r="DB235" s="145">
        <f t="shared" ca="1" si="764"/>
        <v>0.30539912216615162</v>
      </c>
      <c r="DC235" s="145">
        <f t="shared" ca="1" si="764"/>
        <v>0.34521044352209973</v>
      </c>
      <c r="DD235" s="145">
        <f t="shared" ca="1" si="764"/>
        <v>0.40797623844143938</v>
      </c>
      <c r="DE235" s="145">
        <f t="shared" ca="1" si="764"/>
        <v>0.30138434643830725</v>
      </c>
      <c r="DF235" s="145">
        <f t="shared" ca="1" si="764"/>
        <v>0</v>
      </c>
      <c r="DG235" s="145">
        <f t="shared" ca="1" si="764"/>
        <v>0</v>
      </c>
      <c r="DH235" s="145">
        <f t="shared" ca="1" si="764"/>
        <v>0.32634244427134035</v>
      </c>
      <c r="DI235" s="145">
        <f t="shared" ca="1" si="764"/>
        <v>0.25809424859085872</v>
      </c>
      <c r="DJ235" s="145">
        <f t="shared" ca="1" si="764"/>
        <v>0.17664263710327213</v>
      </c>
      <c r="DK235" s="145">
        <f t="shared" ca="1" si="764"/>
        <v>0.12755067847701879</v>
      </c>
      <c r="DL235" s="145">
        <f t="shared" ca="1" si="764"/>
        <v>0.20293322781140236</v>
      </c>
      <c r="DM235" s="145">
        <f t="shared" ca="1" si="764"/>
        <v>0.21537514381523132</v>
      </c>
      <c r="DN235" s="145">
        <f t="shared" ca="1" si="764"/>
        <v>0.30798928721249408</v>
      </c>
      <c r="DO235" s="145">
        <f t="shared" ca="1" si="764"/>
        <v>0.35844995638318333</v>
      </c>
      <c r="DP235" s="145">
        <f t="shared" ca="1" si="764"/>
        <v>0.40584593416110787</v>
      </c>
      <c r="DQ235" s="145">
        <f t="shared" ca="1" si="764"/>
        <v>0.28341822089152108</v>
      </c>
      <c r="DR235" s="145">
        <f t="shared" ca="1" si="764"/>
        <v>0</v>
      </c>
      <c r="DS235" s="145">
        <f t="shared" ca="1" si="764"/>
        <v>0</v>
      </c>
      <c r="DT235" s="145">
        <f t="shared" ca="1" si="764"/>
        <v>0.33060173858524122</v>
      </c>
      <c r="DU235" s="145">
        <f t="shared" ca="1" si="764"/>
        <v>0.26038617930875579</v>
      </c>
      <c r="DV235" s="145">
        <f t="shared" ca="1" si="764"/>
        <v>0.17986636060227418</v>
      </c>
      <c r="DW235" s="145">
        <f t="shared" ca="1" si="764"/>
        <v>0.13819215246115044</v>
      </c>
      <c r="DX235" s="145">
        <f t="shared" ca="1" si="764"/>
        <v>0.20412358493250943</v>
      </c>
      <c r="DY235" s="145">
        <f t="shared" ca="1" si="764"/>
        <v>0.21726954819344918</v>
      </c>
      <c r="DZ235" s="145">
        <f t="shared" ca="1" si="764"/>
        <v>0.31061648387423707</v>
      </c>
      <c r="EA235" s="145">
        <f t="shared" ca="1" si="764"/>
        <v>0.3718987862233174</v>
      </c>
      <c r="EB235" s="145">
        <f t="shared" ca="1" si="764"/>
        <v>0.40368549070275106</v>
      </c>
      <c r="EC235" s="145">
        <f t="shared" ca="1" si="764"/>
        <v>0.26509886018023693</v>
      </c>
      <c r="ED235" s="145">
        <f t="shared" ca="1" si="764"/>
        <v>0</v>
      </c>
      <c r="EE235" s="145">
        <f t="shared" ca="1" si="764"/>
        <v>0</v>
      </c>
      <c r="EF235" s="145">
        <f t="shared" ca="1" si="764"/>
        <v>0.33492292976101445</v>
      </c>
      <c r="EG235" s="145">
        <f t="shared" ca="1" si="764"/>
        <v>0.26271337229975755</v>
      </c>
      <c r="EH235" s="145">
        <f t="shared" ca="1" si="764"/>
        <v>0.1831414373586352</v>
      </c>
      <c r="EI235" s="145">
        <f t="shared" ca="1" si="764"/>
        <v>0.14900120394241817</v>
      </c>
      <c r="EJ235" s="145">
        <f t="shared" ca="1" si="764"/>
        <v>0.20533238666835513</v>
      </c>
      <c r="EK235" s="145">
        <f t="shared" ca="1" si="764"/>
        <v>0.21919428313224351</v>
      </c>
      <c r="EL235" s="145">
        <f t="shared" ca="1" si="764"/>
        <v>0.31328151203138671</v>
      </c>
      <c r="EM235" s="145">
        <f t="shared" ca="1" si="764"/>
        <v>0.38556193655412957</v>
      </c>
      <c r="EN235" s="145">
        <f t="shared" ca="1" si="764"/>
        <v>0.40149426390376908</v>
      </c>
      <c r="EO235" s="145">
        <f t="shared" ca="1" si="764"/>
        <v>0.24641574334892699</v>
      </c>
      <c r="EP235" s="145">
        <f t="shared" ca="1" si="764"/>
        <v>0</v>
      </c>
      <c r="EQ235" s="145">
        <f t="shared" ca="1" si="764"/>
        <v>0</v>
      </c>
      <c r="ER235" s="145">
        <f t="shared" ca="1" si="764"/>
        <v>0.33930737691932394</v>
      </c>
      <c r="ES235" s="145">
        <f t="shared" ca="1" si="764"/>
        <v>0.26507664765892608</v>
      </c>
      <c r="ET235" s="145">
        <f t="shared" ca="1" si="764"/>
        <v>0.18646910429467739</v>
      </c>
      <c r="EU235" s="145">
        <f t="shared" ca="1" si="764"/>
        <v>0.14347866878393367</v>
      </c>
      <c r="EV235" s="145">
        <f t="shared" ca="1" si="764"/>
        <v>0.20430798069439771</v>
      </c>
      <c r="EW235" s="145">
        <f t="shared" ca="1" si="764"/>
        <v>0.21775825413424296</v>
      </c>
      <c r="EX235" s="145">
        <f t="shared" ca="1" si="764"/>
        <v>0.31512116499189818</v>
      </c>
      <c r="EY235" s="145">
        <f t="shared" ca="1" si="764"/>
        <v>0.38866068336492171</v>
      </c>
      <c r="EZ235" s="145">
        <f t="shared" ca="1" si="764"/>
        <v>0.38794010243814886</v>
      </c>
      <c r="FA235" s="145">
        <f t="shared" ca="1" si="764"/>
        <v>0.26461159914920612</v>
      </c>
      <c r="FB235" s="145">
        <f t="shared" ca="1" si="729"/>
        <v>2.4066473245540807E-3</v>
      </c>
      <c r="FC235" s="145">
        <f t="shared" ref="FC235:HN236" ca="1" si="767">FC286/FC$298</f>
        <v>0</v>
      </c>
      <c r="FD235" s="145">
        <f t="shared" ca="1" si="767"/>
        <v>0.34015669623850181</v>
      </c>
      <c r="FE235" s="145">
        <f t="shared" ca="1" si="767"/>
        <v>0.26370924157943798</v>
      </c>
      <c r="FF235" s="145">
        <f t="shared" ca="1" si="767"/>
        <v>0.18708952339094126</v>
      </c>
      <c r="FG235" s="145">
        <f t="shared" ca="1" si="767"/>
        <v>0.13788923286890162</v>
      </c>
      <c r="FH235" s="145">
        <f t="shared" ca="1" si="767"/>
        <v>0.20327042167185166</v>
      </c>
      <c r="FI235" s="145">
        <f t="shared" ca="1" si="767"/>
        <v>0.2163058678240978</v>
      </c>
      <c r="FJ235" s="145">
        <f t="shared" ca="1" si="767"/>
        <v>0.31698562830105559</v>
      </c>
      <c r="FK235" s="145">
        <f t="shared" ca="1" si="767"/>
        <v>0.39180589598069099</v>
      </c>
      <c r="FL235" s="145">
        <f t="shared" ca="1" si="767"/>
        <v>0.37428831225518777</v>
      </c>
      <c r="FM235" s="145">
        <f t="shared" ca="1" si="767"/>
        <v>0.2829234852779644</v>
      </c>
      <c r="FN235" s="145">
        <f t="shared" ca="1" si="767"/>
        <v>4.8632134877098828E-3</v>
      </c>
      <c r="FO235" s="145">
        <f t="shared" ca="1" si="767"/>
        <v>0</v>
      </c>
      <c r="FP235" s="145">
        <f t="shared" ca="1" si="767"/>
        <v>0.3410161727256788</v>
      </c>
      <c r="FQ235" s="145">
        <f t="shared" ca="1" si="767"/>
        <v>0.26232782963063178</v>
      </c>
      <c r="FR235" s="145">
        <f t="shared" ca="1" si="767"/>
        <v>0.18771874810663067</v>
      </c>
      <c r="FS235" s="145">
        <f t="shared" ca="1" si="767"/>
        <v>0.13223167312150719</v>
      </c>
      <c r="FT235" s="145">
        <f t="shared" ca="1" si="767"/>
        <v>0.20221945464245189</v>
      </c>
      <c r="FU235" s="145">
        <f t="shared" ca="1" si="767"/>
        <v>0.21483684312018544</v>
      </c>
      <c r="FV235" s="145">
        <f t="shared" ca="1" si="767"/>
        <v>0.31887540727078584</v>
      </c>
      <c r="FW235" s="145">
        <f t="shared" ca="1" si="767"/>
        <v>0.39499862743083203</v>
      </c>
      <c r="FX235" s="145">
        <f t="shared" ca="1" si="767"/>
        <v>0.36053783473346984</v>
      </c>
      <c r="FY235" s="145">
        <f t="shared" ca="1" si="767"/>
        <v>0.30135251512880235</v>
      </c>
      <c r="FZ235" s="145">
        <f t="shared" ca="1" si="767"/>
        <v>7.371267895627958E-3</v>
      </c>
      <c r="GA235" s="145">
        <f t="shared" ca="1" si="767"/>
        <v>0</v>
      </c>
      <c r="GB235" s="145">
        <f t="shared" ca="1" si="767"/>
        <v>0.34188598968413092</v>
      </c>
      <c r="GC235" s="145">
        <f t="shared" ca="1" si="767"/>
        <v>0.26093219551885655</v>
      </c>
      <c r="GD235" s="145">
        <f t="shared" ca="1" si="767"/>
        <v>0.18835696724909173</v>
      </c>
      <c r="GE235" s="145">
        <f t="shared" ca="1" si="767"/>
        <v>0.1265047364695352</v>
      </c>
      <c r="GF235" s="145">
        <f t="shared" ca="1" si="767"/>
        <v>0.20115481801560925</v>
      </c>
      <c r="GG235" s="145">
        <f t="shared" ca="1" si="767"/>
        <v>0.21335089246369576</v>
      </c>
      <c r="GH235" s="145">
        <f t="shared" ca="1" si="767"/>
        <v>0.3207910210290516</v>
      </c>
      <c r="GI235" s="145">
        <f t="shared" ca="1" si="767"/>
        <v>0.39823996280591439</v>
      </c>
      <c r="GJ235" s="145">
        <f t="shared" ca="1" si="767"/>
        <v>0.34668759589073544</v>
      </c>
      <c r="GK235" s="145">
        <f t="shared" ca="1" si="767"/>
        <v>0.31989981638610271</v>
      </c>
      <c r="GL235" s="145">
        <f t="shared" ca="1" si="767"/>
        <v>9.932446438947912E-3</v>
      </c>
      <c r="GM235" s="145">
        <f t="shared" ca="1" si="767"/>
        <v>0</v>
      </c>
      <c r="GN235" s="145">
        <f t="shared" ca="1" si="767"/>
        <v>0.34276633485451802</v>
      </c>
      <c r="GO235" s="145">
        <f t="shared" ca="1" si="767"/>
        <v>0.25952211847376538</v>
      </c>
      <c r="GP235" s="145">
        <f t="shared" ca="1" si="767"/>
        <v>0.18900437506232531</v>
      </c>
      <c r="GQ235" s="145">
        <f t="shared" ca="1" si="767"/>
        <v>0.12070713891910512</v>
      </c>
      <c r="GR235" s="145">
        <f t="shared" ca="1" si="767"/>
        <v>0.20007624335133775</v>
      </c>
      <c r="GS235" s="145">
        <f t="shared" ca="1" si="767"/>
        <v>0.21184772163097651</v>
      </c>
      <c r="GT235" s="145">
        <f t="shared" ca="1" si="767"/>
        <v>0.3227330029952914</v>
      </c>
      <c r="GU235" s="145">
        <f t="shared" ca="1" si="767"/>
        <v>0.4015310204872351</v>
      </c>
      <c r="GV235" s="145">
        <f t="shared" ca="1" si="767"/>
        <v>0.33273650610425437</v>
      </c>
      <c r="GW235" s="145">
        <f t="shared" ca="1" si="767"/>
        <v>0.33856653125505243</v>
      </c>
      <c r="GX235" s="145">
        <f t="shared" ca="1" si="767"/>
        <v>1.2548455051060987E-2</v>
      </c>
      <c r="GY235" s="145">
        <f t="shared" ca="1" si="767"/>
        <v>0</v>
      </c>
      <c r="GZ235" s="145">
        <f t="shared" ca="1" si="767"/>
        <v>0.34365740054997546</v>
      </c>
      <c r="HA235" s="145">
        <f t="shared" ca="1" si="767"/>
        <v>0.2580973731318934</v>
      </c>
      <c r="HB235" s="145">
        <f t="shared" ca="1" si="767"/>
        <v>0.18966117142408928</v>
      </c>
      <c r="HC235" s="145">
        <f t="shared" ca="1" si="767"/>
        <v>0.11802781942372177</v>
      </c>
      <c r="HD235" s="145">
        <f t="shared" ca="1" si="767"/>
        <v>0.13993365999657126</v>
      </c>
      <c r="HE235" s="145">
        <f t="shared" ca="1" si="767"/>
        <v>0.15430603943012941</v>
      </c>
      <c r="HF235" s="145">
        <f t="shared" ca="1" si="767"/>
        <v>0.26390470344512534</v>
      </c>
      <c r="HG235" s="145">
        <f t="shared" ca="1" si="767"/>
        <v>0.41294290651314441</v>
      </c>
      <c r="HH235" s="145">
        <f t="shared" ca="1" si="767"/>
        <v>0.2952546142592809</v>
      </c>
      <c r="HI235" s="145">
        <f t="shared" ca="1" si="767"/>
        <v>0.25900997274416787</v>
      </c>
      <c r="HJ235" s="145">
        <f t="shared" ca="1" si="767"/>
        <v>1.3657974807508397E-2</v>
      </c>
      <c r="HK235" s="145">
        <f t="shared" ca="1" si="767"/>
        <v>0</v>
      </c>
      <c r="HL235" s="145">
        <f t="shared" ca="1" si="767"/>
        <v>0.31902564899371366</v>
      </c>
      <c r="HM235" s="145">
        <f t="shared" ca="1" si="767"/>
        <v>0.24148172906446377</v>
      </c>
      <c r="HN235" s="145">
        <f t="shared" ca="1" si="767"/>
        <v>0.13666132525723337</v>
      </c>
      <c r="HO235" s="145">
        <f t="shared" ca="1" si="765"/>
        <v>0.11802781942372177</v>
      </c>
      <c r="HP235" s="145">
        <f t="shared" ca="1" si="765"/>
        <v>0.13993365999657126</v>
      </c>
      <c r="HQ235" s="145">
        <f t="shared" ca="1" si="765"/>
        <v>0.15430603943012941</v>
      </c>
      <c r="HR235" s="145">
        <f t="shared" ca="1" si="765"/>
        <v>0.26390470344512534</v>
      </c>
      <c r="HS235" s="145">
        <f t="shared" ca="1" si="765"/>
        <v>0.41294290651314441</v>
      </c>
      <c r="HT235" s="145">
        <f t="shared" ca="1" si="765"/>
        <v>0.2952546142592809</v>
      </c>
      <c r="HU235" s="145">
        <f t="shared" ca="1" si="765"/>
        <v>0.25900997274416787</v>
      </c>
      <c r="HV235" s="145">
        <f t="shared" ca="1" si="765"/>
        <v>1.3657974807508397E-2</v>
      </c>
      <c r="HW235" s="145">
        <f t="shared" ca="1" si="765"/>
        <v>0</v>
      </c>
      <c r="HX235" s="145">
        <f t="shared" ca="1" si="765"/>
        <v>0.31902564899371366</v>
      </c>
      <c r="HY235" s="145">
        <f t="shared" ca="1" si="765"/>
        <v>0.24148172906446377</v>
      </c>
      <c r="HZ235" s="145">
        <f t="shared" ca="1" si="765"/>
        <v>0.13666132525723337</v>
      </c>
      <c r="IA235" s="145">
        <f t="shared" ca="1" si="765"/>
        <v>0.11802781942372177</v>
      </c>
      <c r="IB235" s="145">
        <f t="shared" ca="1" si="765"/>
        <v>0.13993365999657126</v>
      </c>
      <c r="IC235" s="145">
        <f t="shared" ca="1" si="765"/>
        <v>0.15430603943012941</v>
      </c>
      <c r="ID235" s="145">
        <f t="shared" ca="1" si="765"/>
        <v>0.26390470344512534</v>
      </c>
      <c r="IE235" s="145">
        <f t="shared" ca="1" si="765"/>
        <v>0.41294290651314441</v>
      </c>
      <c r="IF235" s="145">
        <f t="shared" ca="1" si="765"/>
        <v>0.2952546142592809</v>
      </c>
      <c r="IG235" s="145">
        <f t="shared" ca="1" si="765"/>
        <v>0.25900997274416787</v>
      </c>
      <c r="IH235" s="145">
        <f t="shared" ca="1" si="765"/>
        <v>1.3657974807508397E-2</v>
      </c>
      <c r="II235" s="145">
        <f t="shared" ca="1" si="765"/>
        <v>0</v>
      </c>
      <c r="IJ235" s="145">
        <f t="shared" ca="1" si="765"/>
        <v>0.31902564899371366</v>
      </c>
      <c r="IK235" s="145">
        <f t="shared" ca="1" si="765"/>
        <v>0.24148172906446377</v>
      </c>
      <c r="IL235" s="145">
        <f t="shared" ca="1" si="765"/>
        <v>0.13666132525723337</v>
      </c>
      <c r="IM235" s="145">
        <f t="shared" ca="1" si="765"/>
        <v>0.11802781942372177</v>
      </c>
      <c r="IN235" s="145">
        <f t="shared" ca="1" si="765"/>
        <v>0.13993365999657126</v>
      </c>
      <c r="IO235" s="145">
        <f t="shared" ca="1" si="765"/>
        <v>0.15430603943012941</v>
      </c>
      <c r="IP235" s="145">
        <f t="shared" ca="1" si="765"/>
        <v>0.26390470344512534</v>
      </c>
      <c r="IQ235" s="145">
        <f t="shared" ca="1" si="765"/>
        <v>0.41294290651314441</v>
      </c>
      <c r="IR235" s="145">
        <f t="shared" ca="1" si="765"/>
        <v>0.2952546142592809</v>
      </c>
      <c r="IS235" s="145">
        <f t="shared" ca="1" si="765"/>
        <v>0.25900997274416787</v>
      </c>
      <c r="IT235" s="145">
        <f t="shared" ca="1" si="765"/>
        <v>1.3657974807508397E-2</v>
      </c>
      <c r="IU235" s="145">
        <f t="shared" ca="1" si="765"/>
        <v>0</v>
      </c>
      <c r="IV235" s="145">
        <f t="shared" ca="1" si="765"/>
        <v>0.31902564899371366</v>
      </c>
      <c r="IW235" s="145">
        <f t="shared" ca="1" si="765"/>
        <v>0.24148172906446377</v>
      </c>
      <c r="IX235" s="145">
        <f t="shared" ca="1" si="765"/>
        <v>0.13666132525723337</v>
      </c>
      <c r="IY235" s="145">
        <f t="shared" ca="1" si="765"/>
        <v>0.11802781942372177</v>
      </c>
      <c r="IZ235" s="145">
        <f t="shared" ca="1" si="765"/>
        <v>0.13993365999657126</v>
      </c>
      <c r="JA235" s="145">
        <f t="shared" ca="1" si="765"/>
        <v>0.15430603943012941</v>
      </c>
      <c r="JB235" s="145">
        <f t="shared" ca="1" si="765"/>
        <v>0.26390470344512534</v>
      </c>
      <c r="JC235" s="145">
        <f t="shared" ca="1" si="765"/>
        <v>0.41294290651314441</v>
      </c>
      <c r="JD235" s="145">
        <f t="shared" ca="1" si="765"/>
        <v>0.2952546142592809</v>
      </c>
      <c r="JE235" s="145">
        <f t="shared" ca="1" si="765"/>
        <v>0.25900997274416787</v>
      </c>
      <c r="JF235" s="145">
        <f t="shared" ca="1" si="765"/>
        <v>1.3657974807508397E-2</v>
      </c>
      <c r="JG235" s="145">
        <f t="shared" ca="1" si="765"/>
        <v>0</v>
      </c>
      <c r="JH235" s="145">
        <f t="shared" ca="1" si="765"/>
        <v>0.31902564899371366</v>
      </c>
      <c r="JI235" s="145">
        <f t="shared" ca="1" si="765"/>
        <v>0.24148172906446377</v>
      </c>
      <c r="JJ235" s="145">
        <f t="shared" ca="1" si="765"/>
        <v>0.13666132525723337</v>
      </c>
      <c r="JK235" s="145">
        <f t="shared" ca="1" si="765"/>
        <v>0.11848634499440232</v>
      </c>
      <c r="JL235" s="145">
        <f t="shared" ca="1" si="765"/>
        <v>0.13824947493383027</v>
      </c>
      <c r="JM235" s="145">
        <f t="shared" ca="1" si="765"/>
        <v>0.15414569240170919</v>
      </c>
      <c r="JN235" s="145">
        <f t="shared" ca="1" si="765"/>
        <v>0.26430360733833735</v>
      </c>
      <c r="JO235" s="145">
        <f t="shared" ca="1" si="765"/>
        <v>0.40285556965446595</v>
      </c>
      <c r="JP235" s="145">
        <f t="shared" ca="1" si="765"/>
        <v>0.28736424274878558</v>
      </c>
      <c r="JQ235" s="145">
        <f t="shared" ca="1" si="765"/>
        <v>0.25618552189371063</v>
      </c>
      <c r="JR235" s="145">
        <f t="shared" ca="1" si="765"/>
        <v>1.2963325206255224E-2</v>
      </c>
      <c r="JS235" s="145">
        <f t="shared" ca="1" si="765"/>
        <v>0</v>
      </c>
      <c r="JT235" s="145">
        <f t="shared" ca="1" si="765"/>
        <v>0.31697721975208049</v>
      </c>
      <c r="JU235" s="145">
        <f t="shared" ca="1" si="765"/>
        <v>0.23538515524262274</v>
      </c>
      <c r="JV235" s="145">
        <f t="shared" ca="1" si="765"/>
        <v>0.13933749243653787</v>
      </c>
      <c r="JW235" s="145">
        <f t="shared" ca="1" si="765"/>
        <v>0.11895065096794812</v>
      </c>
      <c r="JX235" s="145">
        <f t="shared" ca="1" si="765"/>
        <v>0.13654244473050356</v>
      </c>
      <c r="JY235" s="145">
        <f t="shared" ca="1" si="765"/>
        <v>0.15398322113201962</v>
      </c>
      <c r="JZ235" s="145">
        <f t="shared" ca="1" si="731"/>
        <v>0.26470893924365096</v>
      </c>
      <c r="KA235" s="145">
        <f t="shared" ca="1" si="763"/>
        <v>0.39267147245251699</v>
      </c>
      <c r="KB235" s="145">
        <f t="shared" ca="1" si="763"/>
        <v>0.27935230982036735</v>
      </c>
      <c r="KC235" s="145">
        <f t="shared" ca="1" si="763"/>
        <v>0.25333684286315672</v>
      </c>
      <c r="KD235" s="145">
        <f t="shared" ca="1" si="763"/>
        <v>1.2258775032375678E-2</v>
      </c>
      <c r="KE235" s="145">
        <f t="shared" ca="1" si="763"/>
        <v>0</v>
      </c>
      <c r="KF235" s="145">
        <f t="shared" ca="1" si="763"/>
        <v>0.3148995086288045</v>
      </c>
      <c r="KG235" s="145">
        <f t="shared" ca="1" si="763"/>
        <v>0.22920994088406854</v>
      </c>
      <c r="KH235" s="145">
        <f t="shared" ca="1" si="763"/>
        <v>0.14204758672389708</v>
      </c>
      <c r="KI235" s="145">
        <f t="shared" ca="1" si="763"/>
        <v>0.11942084734369048</v>
      </c>
      <c r="KJ235" s="145">
        <f t="shared" ca="1" si="763"/>
        <v>0.13481210138789057</v>
      </c>
      <c r="KK235" s="145">
        <f t="shared" ca="1" si="763"/>
        <v>0.15381858312738342</v>
      </c>
      <c r="KL235" s="145">
        <f t="shared" ca="1" si="763"/>
        <v>0.26512085579637912</v>
      </c>
      <c r="KM235" s="145">
        <f t="shared" ca="1" si="763"/>
        <v>0.38238921597247982</v>
      </c>
      <c r="KN235" s="145">
        <f t="shared" ca="1" si="763"/>
        <v>0.27121598444900163</v>
      </c>
      <c r="KO235" s="145">
        <f t="shared" ca="1" si="763"/>
        <v>0.25046362256515514</v>
      </c>
      <c r="KP235" s="145">
        <f t="shared" ca="1" si="763"/>
        <v>1.1544111103104011E-2</v>
      </c>
      <c r="KQ235" s="145">
        <f t="shared" ca="1" si="763"/>
        <v>0</v>
      </c>
      <c r="KR235" s="145">
        <f t="shared" ca="1" si="763"/>
        <v>0.31279188323609552</v>
      </c>
      <c r="KS235" s="145">
        <f t="shared" ca="1" si="763"/>
        <v>0.22295455451897914</v>
      </c>
      <c r="KT235" s="145">
        <f t="shared" ca="1" si="763"/>
        <v>0.14479225740128979</v>
      </c>
      <c r="KU235" s="145">
        <f t="shared" ca="1" si="763"/>
        <v>0.11989704692978338</v>
      </c>
      <c r="KV235" s="145">
        <f t="shared" ca="1" si="763"/>
        <v>0.13305796403635958</v>
      </c>
      <c r="KW235" s="145">
        <f t="shared" ca="1" si="763"/>
        <v>0.15365173475311422</v>
      </c>
      <c r="KX235" s="145">
        <f t="shared" ca="1" si="763"/>
        <v>0.26553951876261495</v>
      </c>
      <c r="KY235" s="145">
        <f t="shared" ca="1" si="763"/>
        <v>0.37200737418171825</v>
      </c>
      <c r="KZ235" s="145">
        <f t="shared" ca="1" si="763"/>
        <v>0.26295234701349229</v>
      </c>
      <c r="LA235" s="145">
        <f t="shared" ca="1" si="763"/>
        <v>0.24756554249454538</v>
      </c>
      <c r="LB235" s="145">
        <f t="shared" ca="1" si="763"/>
        <v>1.0819114070988236E-2</v>
      </c>
      <c r="LC235" s="145">
        <f t="shared" ca="1" si="763"/>
        <v>0</v>
      </c>
      <c r="LD235" s="145">
        <f t="shared" ca="1" si="763"/>
        <v>0.31065369284425876</v>
      </c>
      <c r="LE235" s="145">
        <f t="shared" ca="1" si="763"/>
        <v>0.21661742465196118</v>
      </c>
      <c r="LF235" s="145">
        <f t="shared" ca="1" si="763"/>
        <v>0.14757217042462212</v>
      </c>
      <c r="LG235" s="145">
        <f t="shared" ca="1" si="763"/>
        <v>0.12037936543343328</v>
      </c>
      <c r="LH235" s="145">
        <f t="shared" ca="1" si="763"/>
        <v>0.13127953848981241</v>
      </c>
      <c r="LI235" s="145">
        <f t="shared" ca="1" si="763"/>
        <v>0.15348263119496086</v>
      </c>
      <c r="LJ235" s="145">
        <f t="shared" ca="1" si="763"/>
        <v>0.26596509525104717</v>
      </c>
      <c r="LK235" s="145">
        <f t="shared" ca="1" si="763"/>
        <v>0.36152449329046837</v>
      </c>
      <c r="LL235" s="145">
        <f t="shared" ca="1" si="763"/>
        <v>0.2545583858034009</v>
      </c>
      <c r="LM235" s="145">
        <f t="shared" ca="1" si="763"/>
        <v>0.24464227861065765</v>
      </c>
      <c r="LN235" s="145">
        <f t="shared" ca="1" si="763"/>
        <v>1.0083558199434276E-2</v>
      </c>
      <c r="LO235" s="145">
        <f t="shared" ca="1" si="763"/>
        <v>0</v>
      </c>
      <c r="LP235" s="145">
        <f t="shared" ca="1" si="763"/>
        <v>0.30848426771184695</v>
      </c>
      <c r="LQ235" s="145">
        <f t="shared" ca="1" si="763"/>
        <v>0.21019693844584489</v>
      </c>
      <c r="LR235" s="145">
        <f t="shared" ca="1" si="763"/>
        <v>0.15038800896243146</v>
      </c>
      <c r="LU235" s="293">
        <f t="shared" ca="1" si="733"/>
        <v>0</v>
      </c>
      <c r="LV235" s="293">
        <f t="shared" ca="1" si="734"/>
        <v>0</v>
      </c>
      <c r="LW235" s="293">
        <f t="shared" ca="1" si="735"/>
        <v>0</v>
      </c>
      <c r="LX235" s="293">
        <f t="shared" ca="1" si="736"/>
        <v>0</v>
      </c>
      <c r="LY235" s="293">
        <f t="shared" ca="1" si="737"/>
        <v>7.9831910965801056E-3</v>
      </c>
      <c r="LZ235" s="293">
        <f t="shared" ca="1" si="738"/>
        <v>6.3941851169874997E-3</v>
      </c>
      <c r="MA235" s="293">
        <f t="shared" ca="1" si="739"/>
        <v>4.7758034963929219E-3</v>
      </c>
      <c r="MB235" s="293">
        <f t="shared" ca="1" si="740"/>
        <v>3.1272142610005993E-3</v>
      </c>
      <c r="MC235" s="293">
        <f t="shared" ca="1" si="741"/>
        <v>1.4475534172333215E-3</v>
      </c>
      <c r="MD235" s="293">
        <f t="shared" ca="1" si="742"/>
        <v>-2.6407661518493275E-4</v>
      </c>
      <c r="ME235" s="293">
        <f t="shared" ca="1" si="743"/>
        <v>7.430953810378671E-4</v>
      </c>
      <c r="MF235" s="293">
        <f t="shared" ca="1" si="744"/>
        <v>1.7624193525639653E-3</v>
      </c>
      <c r="MG235" s="293">
        <f t="shared" ca="1" si="745"/>
        <v>2.7941772840074097E-3</v>
      </c>
      <c r="MH235" s="293">
        <f t="shared" ca="1" si="746"/>
        <v>3.8386610191490644E-3</v>
      </c>
      <c r="MI235" s="293">
        <f t="shared" ca="1" si="747"/>
        <v>4.8961727187518123E-3</v>
      </c>
      <c r="MJ235" s="293">
        <f t="shared" ca="1" si="748"/>
        <v>7.4497717348117332E-3</v>
      </c>
      <c r="MK235" s="293">
        <f t="shared" ca="1" si="749"/>
        <v>7.4497717348117332E-3</v>
      </c>
      <c r="ML235" s="293">
        <f t="shared" ca="1" si="750"/>
        <v>7.4497717348117332E-3</v>
      </c>
      <c r="MM235" s="293">
        <f t="shared" ca="1" si="751"/>
        <v>7.4497717348117332E-3</v>
      </c>
      <c r="MN235" s="293">
        <f t="shared" ca="1" si="752"/>
        <v>7.4497717348117332E-3</v>
      </c>
      <c r="MO235" s="293">
        <f t="shared" ca="1" si="753"/>
        <v>6.7102111814297816E-3</v>
      </c>
      <c r="MP235" s="293">
        <f t="shared" ca="1" si="754"/>
        <v>5.9632536296310712E-3</v>
      </c>
      <c r="MQ235" s="293">
        <f t="shared" ca="1" si="755"/>
        <v>5.2087698605760291E-3</v>
      </c>
      <c r="MR235" s="293">
        <f t="shared" ca="1" si="756"/>
        <v>4.4466270737598401E-3</v>
      </c>
      <c r="MS235" s="293">
        <f t="shared" ca="1" si="757"/>
        <v>3.6766887451105679E-3</v>
      </c>
    </row>
    <row r="236" spans="2:357" hidden="1">
      <c r="B236" s="3"/>
      <c r="C236" s="22" t="str">
        <f>C256</f>
        <v>AVV2gasGT</v>
      </c>
      <c r="D236" s="145">
        <f t="shared" ca="1" si="726"/>
        <v>0</v>
      </c>
      <c r="E236" s="145">
        <f t="shared" ca="1" si="727"/>
        <v>0</v>
      </c>
      <c r="F236" s="145">
        <f t="shared" ca="1" si="727"/>
        <v>0</v>
      </c>
      <c r="G236" s="145">
        <f t="shared" ca="1" si="727"/>
        <v>0</v>
      </c>
      <c r="H236" s="145">
        <f t="shared" ca="1" si="727"/>
        <v>0</v>
      </c>
      <c r="I236" s="145">
        <f t="shared" ca="1" si="727"/>
        <v>3.0785324120979486E-2</v>
      </c>
      <c r="J236" s="145">
        <f t="shared" ca="1" si="727"/>
        <v>2.8644749771414242E-2</v>
      </c>
      <c r="K236" s="145">
        <f t="shared" ca="1" si="727"/>
        <v>2.6471812909230157E-2</v>
      </c>
      <c r="L236" s="145">
        <f t="shared" ca="1" si="727"/>
        <v>2.4265774029888491E-2</v>
      </c>
      <c r="M236" s="145">
        <f t="shared" ca="1" si="727"/>
        <v>2.2025870925036283E-2</v>
      </c>
      <c r="N236" s="145">
        <f t="shared" ca="1" si="727"/>
        <v>1.975131780446886E-2</v>
      </c>
      <c r="O236" s="145">
        <f t="shared" ca="1" si="727"/>
        <v>2.3244901236249192E-2</v>
      </c>
      <c r="P236" s="145">
        <f t="shared" ca="1" si="727"/>
        <v>2.6781249012178213E-2</v>
      </c>
      <c r="Q236" s="145">
        <f t="shared" ca="1" si="727"/>
        <v>3.0361151173929925E-2</v>
      </c>
      <c r="R236" s="145">
        <f t="shared" ca="1" si="727"/>
        <v>3.3985417344392636E-2</v>
      </c>
      <c r="S236" s="145">
        <f t="shared" ca="1" si="727"/>
        <v>3.7654877338102834E-2</v>
      </c>
      <c r="T236" s="145">
        <f t="shared" ca="1" si="727"/>
        <v>8.2859888991494393E-2</v>
      </c>
      <c r="U236" s="145">
        <f t="shared" ca="1" si="727"/>
        <v>8.2859888991494393E-2</v>
      </c>
      <c r="V236" s="145">
        <f t="shared" ca="1" si="727"/>
        <v>8.2859888991494393E-2</v>
      </c>
      <c r="W236" s="145">
        <f t="shared" ca="1" si="727"/>
        <v>8.2859888991494393E-2</v>
      </c>
      <c r="X236" s="145">
        <f t="shared" ca="1" si="727"/>
        <v>8.2859888991494393E-2</v>
      </c>
      <c r="Y236" s="145">
        <f t="shared" ca="1" si="727"/>
        <v>8.5974981269934345E-2</v>
      </c>
      <c r="Z236" s="145">
        <f t="shared" ca="1" si="727"/>
        <v>8.9130966284395027E-2</v>
      </c>
      <c r="AA236" s="145">
        <f t="shared" ca="1" si="727"/>
        <v>9.2328654571481067E-2</v>
      </c>
      <c r="AB236" s="145">
        <f t="shared" ca="1" si="727"/>
        <v>9.5568878231172605E-2</v>
      </c>
      <c r="AC236" s="145">
        <f t="shared" ca="1" si="727"/>
        <v>9.885249164871171E-2</v>
      </c>
      <c r="AD236" s="3"/>
      <c r="AE236" s="145">
        <f t="shared" ca="1" si="766"/>
        <v>0</v>
      </c>
      <c r="AF236" s="145">
        <f t="shared" ca="1" si="766"/>
        <v>0</v>
      </c>
      <c r="AG236" s="145">
        <f t="shared" ca="1" si="766"/>
        <v>0</v>
      </c>
      <c r="AH236" s="145">
        <f t="shared" ca="1" si="766"/>
        <v>0</v>
      </c>
      <c r="AI236" s="145">
        <f t="shared" ca="1" si="766"/>
        <v>0</v>
      </c>
      <c r="AJ236" s="145">
        <f t="shared" ca="1" si="766"/>
        <v>0</v>
      </c>
      <c r="AK236" s="145">
        <f t="shared" ca="1" si="766"/>
        <v>0</v>
      </c>
      <c r="AL236" s="145">
        <f t="shared" ca="1" si="766"/>
        <v>0</v>
      </c>
      <c r="AM236" s="145">
        <f t="shared" ca="1" si="766"/>
        <v>0</v>
      </c>
      <c r="AN236" s="145">
        <f t="shared" ca="1" si="766"/>
        <v>0</v>
      </c>
      <c r="AO236" s="145">
        <f t="shared" ca="1" si="766"/>
        <v>0</v>
      </c>
      <c r="AP236" s="145">
        <f t="shared" ca="1" si="766"/>
        <v>0</v>
      </c>
      <c r="AQ236" s="145">
        <f t="shared" ca="1" si="766"/>
        <v>0</v>
      </c>
      <c r="AR236" s="145">
        <f t="shared" ca="1" si="766"/>
        <v>0</v>
      </c>
      <c r="AS236" s="145">
        <f t="shared" ca="1" si="766"/>
        <v>0</v>
      </c>
      <c r="AT236" s="145">
        <f t="shared" ca="1" si="766"/>
        <v>0</v>
      </c>
      <c r="AU236" s="145">
        <f t="shared" ca="1" si="766"/>
        <v>0</v>
      </c>
      <c r="AV236" s="145">
        <f t="shared" ca="1" si="766"/>
        <v>0</v>
      </c>
      <c r="AW236" s="145">
        <f t="shared" ca="1" si="766"/>
        <v>0</v>
      </c>
      <c r="AX236" s="145">
        <f t="shared" ca="1" si="766"/>
        <v>0</v>
      </c>
      <c r="AY236" s="145">
        <f t="shared" ca="1" si="766"/>
        <v>0</v>
      </c>
      <c r="AZ236" s="145">
        <f t="shared" ca="1" si="766"/>
        <v>0</v>
      </c>
      <c r="BA236" s="145">
        <f t="shared" ca="1" si="766"/>
        <v>0</v>
      </c>
      <c r="BB236" s="145">
        <f t="shared" ca="1" si="766"/>
        <v>0</v>
      </c>
      <c r="BC236" s="145">
        <f t="shared" ca="1" si="766"/>
        <v>0</v>
      </c>
      <c r="BD236" s="145">
        <f t="shared" ca="1" si="766"/>
        <v>0</v>
      </c>
      <c r="BE236" s="145">
        <f t="shared" ca="1" si="766"/>
        <v>0</v>
      </c>
      <c r="BF236" s="145">
        <f t="shared" ca="1" si="766"/>
        <v>0</v>
      </c>
      <c r="BG236" s="145">
        <f t="shared" ca="1" si="766"/>
        <v>0</v>
      </c>
      <c r="BH236" s="145">
        <f t="shared" ca="1" si="766"/>
        <v>0</v>
      </c>
      <c r="BI236" s="145">
        <f t="shared" ca="1" si="766"/>
        <v>0</v>
      </c>
      <c r="BJ236" s="145">
        <f t="shared" ca="1" si="766"/>
        <v>0</v>
      </c>
      <c r="BK236" s="145">
        <f t="shared" ca="1" si="766"/>
        <v>0</v>
      </c>
      <c r="BL236" s="145">
        <f t="shared" ca="1" si="766"/>
        <v>0</v>
      </c>
      <c r="BM236" s="145">
        <f t="shared" ca="1" si="766"/>
        <v>0</v>
      </c>
      <c r="BN236" s="145">
        <f t="shared" ca="1" si="766"/>
        <v>0</v>
      </c>
      <c r="BO236" s="145">
        <f t="shared" ca="1" si="766"/>
        <v>0</v>
      </c>
      <c r="BP236" s="145">
        <f t="shared" ca="1" si="766"/>
        <v>0</v>
      </c>
      <c r="BQ236" s="145">
        <f t="shared" ca="1" si="766"/>
        <v>0</v>
      </c>
      <c r="BR236" s="145">
        <f t="shared" ca="1" si="766"/>
        <v>0</v>
      </c>
      <c r="BS236" s="145">
        <f t="shared" ca="1" si="766"/>
        <v>0</v>
      </c>
      <c r="BT236" s="145">
        <f t="shared" ca="1" si="766"/>
        <v>0</v>
      </c>
      <c r="BU236" s="145">
        <f t="shared" ca="1" si="766"/>
        <v>0</v>
      </c>
      <c r="BV236" s="145">
        <f t="shared" ca="1" si="766"/>
        <v>0</v>
      </c>
      <c r="BW236" s="145">
        <f t="shared" ca="1" si="766"/>
        <v>0</v>
      </c>
      <c r="BX236" s="145">
        <f t="shared" ca="1" si="766"/>
        <v>0</v>
      </c>
      <c r="BY236" s="145">
        <f t="shared" ca="1" si="766"/>
        <v>0</v>
      </c>
      <c r="BZ236" s="145">
        <f t="shared" ca="1" si="766"/>
        <v>0</v>
      </c>
      <c r="CA236" s="145">
        <f t="shared" ca="1" si="766"/>
        <v>0.11605214940309271</v>
      </c>
      <c r="CB236" s="145">
        <f t="shared" ca="1" si="766"/>
        <v>1.5952556623120787E-2</v>
      </c>
      <c r="CC236" s="145">
        <f t="shared" ca="1" si="766"/>
        <v>3.9249374626587393E-3</v>
      </c>
      <c r="CD236" s="145">
        <f t="shared" ca="1" si="766"/>
        <v>0</v>
      </c>
      <c r="CE236" s="145">
        <f t="shared" ca="1" si="766"/>
        <v>0</v>
      </c>
      <c r="CF236" s="145">
        <f t="shared" ca="1" si="766"/>
        <v>0</v>
      </c>
      <c r="CG236" s="145">
        <f t="shared" ca="1" si="766"/>
        <v>0</v>
      </c>
      <c r="CH236" s="145">
        <f t="shared" ca="1" si="766"/>
        <v>0</v>
      </c>
      <c r="CI236" s="145">
        <f t="shared" ca="1" si="766"/>
        <v>0</v>
      </c>
      <c r="CJ236" s="145">
        <f t="shared" ca="1" si="766"/>
        <v>3.6016782356914343E-3</v>
      </c>
      <c r="CK236" s="145">
        <f t="shared" ca="1" si="766"/>
        <v>1.3157560483110771E-2</v>
      </c>
      <c r="CL236" s="145">
        <f t="shared" ca="1" si="766"/>
        <v>6.4136647273434141E-2</v>
      </c>
      <c r="CM236" s="145">
        <f t="shared" ca="1" si="766"/>
        <v>0.10430967210720746</v>
      </c>
      <c r="CN236" s="145">
        <f t="shared" ca="1" si="766"/>
        <v>1.6556773385400361E-2</v>
      </c>
      <c r="CO236" s="145">
        <f t="shared" ca="1" si="766"/>
        <v>3.714620925797503E-3</v>
      </c>
      <c r="CP236" s="145">
        <f t="shared" ca="1" si="766"/>
        <v>3.280242514574872E-5</v>
      </c>
      <c r="CQ236" s="145">
        <f t="shared" ca="1" si="764"/>
        <v>0</v>
      </c>
      <c r="CR236" s="145">
        <f t="shared" ca="1" si="764"/>
        <v>0</v>
      </c>
      <c r="CS236" s="145">
        <f t="shared" ca="1" si="764"/>
        <v>0</v>
      </c>
      <c r="CT236" s="145">
        <f t="shared" ca="1" si="764"/>
        <v>0</v>
      </c>
      <c r="CU236" s="145">
        <f t="shared" ca="1" si="764"/>
        <v>0</v>
      </c>
      <c r="CV236" s="145">
        <f t="shared" ca="1" si="764"/>
        <v>3.4088156278295734E-3</v>
      </c>
      <c r="CW236" s="145">
        <f t="shared" ca="1" si="764"/>
        <v>1.283197074676287E-2</v>
      </c>
      <c r="CX236" s="145">
        <f t="shared" ca="1" si="764"/>
        <v>6.2224288733849588E-2</v>
      </c>
      <c r="CY236" s="145">
        <f t="shared" ca="1" si="764"/>
        <v>9.23865463382057E-2</v>
      </c>
      <c r="CZ236" s="145">
        <f t="shared" ca="1" si="764"/>
        <v>1.7170139840135483E-2</v>
      </c>
      <c r="DA236" s="145">
        <f t="shared" ca="1" si="764"/>
        <v>3.5010160659602919E-3</v>
      </c>
      <c r="DB236" s="145">
        <f t="shared" ca="1" si="764"/>
        <v>6.606721643632862E-5</v>
      </c>
      <c r="DC236" s="145">
        <f t="shared" ca="1" si="764"/>
        <v>0</v>
      </c>
      <c r="DD236" s="145">
        <f t="shared" ca="1" si="764"/>
        <v>0</v>
      </c>
      <c r="DE236" s="145">
        <f t="shared" ca="1" si="764"/>
        <v>0</v>
      </c>
      <c r="DF236" s="145">
        <f t="shared" ca="1" si="764"/>
        <v>0</v>
      </c>
      <c r="DG236" s="145">
        <f t="shared" ca="1" si="764"/>
        <v>0</v>
      </c>
      <c r="DH236" s="145">
        <f t="shared" ca="1" si="764"/>
        <v>3.2131904506405131E-3</v>
      </c>
      <c r="DI236" s="145">
        <f t="shared" ca="1" si="764"/>
        <v>1.2501447584503339E-2</v>
      </c>
      <c r="DJ236" s="145">
        <f t="shared" ca="1" si="764"/>
        <v>6.0281944380938687E-2</v>
      </c>
      <c r="DK236" s="145">
        <f t="shared" ca="1" si="764"/>
        <v>8.0278571086539241E-2</v>
      </c>
      <c r="DL236" s="145">
        <f t="shared" ca="1" si="764"/>
        <v>1.7792865404487757E-2</v>
      </c>
      <c r="DM236" s="145">
        <f t="shared" ca="1" si="764"/>
        <v>3.2840451555515753E-3</v>
      </c>
      <c r="DN236" s="145">
        <f t="shared" ca="1" si="764"/>
        <v>9.9804219172606857E-5</v>
      </c>
      <c r="DO236" s="145">
        <f t="shared" ca="1" si="764"/>
        <v>0</v>
      </c>
      <c r="DP236" s="145">
        <f t="shared" ca="1" si="764"/>
        <v>0</v>
      </c>
      <c r="DQ236" s="145">
        <f t="shared" ca="1" si="764"/>
        <v>0</v>
      </c>
      <c r="DR236" s="145">
        <f t="shared" ca="1" si="764"/>
        <v>0</v>
      </c>
      <c r="DS236" s="145">
        <f t="shared" ca="1" si="764"/>
        <v>0</v>
      </c>
      <c r="DT236" s="145">
        <f t="shared" ca="1" si="764"/>
        <v>3.014742919265134E-3</v>
      </c>
      <c r="DU236" s="145">
        <f t="shared" ca="1" si="764"/>
        <v>1.216587801138776E-2</v>
      </c>
      <c r="DV236" s="145">
        <f t="shared" ca="1" si="764"/>
        <v>5.8308903374640911E-2</v>
      </c>
      <c r="DW236" s="145">
        <f t="shared" ca="1" si="764"/>
        <v>6.7981414064819334E-2</v>
      </c>
      <c r="DX236" s="145">
        <f t="shared" ca="1" si="764"/>
        <v>1.842516593557398E-2</v>
      </c>
      <c r="DY236" s="145">
        <f t="shared" ca="1" si="764"/>
        <v>3.0636279978105492E-3</v>
      </c>
      <c r="DZ236" s="145">
        <f t="shared" ca="1" si="764"/>
        <v>1.3402356017217922E-4</v>
      </c>
      <c r="EA236" s="145">
        <f t="shared" ca="1" si="764"/>
        <v>0</v>
      </c>
      <c r="EB236" s="145">
        <f t="shared" ca="1" si="764"/>
        <v>0</v>
      </c>
      <c r="EC236" s="145">
        <f t="shared" ca="1" si="764"/>
        <v>0</v>
      </c>
      <c r="ED236" s="145">
        <f t="shared" ca="1" si="764"/>
        <v>0</v>
      </c>
      <c r="EE236" s="145">
        <f t="shared" ca="1" si="764"/>
        <v>0</v>
      </c>
      <c r="EF236" s="145">
        <f t="shared" ca="1" si="764"/>
        <v>2.8134115112348002E-3</v>
      </c>
      <c r="EG236" s="145">
        <f t="shared" ca="1" si="764"/>
        <v>1.1825145565834368E-2</v>
      </c>
      <c r="EH236" s="145">
        <f t="shared" ca="1" si="764"/>
        <v>5.6304432227821694E-2</v>
      </c>
      <c r="EI236" s="145">
        <f t="shared" ca="1" si="764"/>
        <v>5.5490606539544907E-2</v>
      </c>
      <c r="EJ236" s="145">
        <f t="shared" ca="1" si="764"/>
        <v>1.9067263979934267E-2</v>
      </c>
      <c r="EK236" s="145">
        <f t="shared" ca="1" si="764"/>
        <v>2.8396818279790574E-3</v>
      </c>
      <c r="EL236" s="145">
        <f t="shared" ca="1" si="764"/>
        <v>1.6873565790393575E-4</v>
      </c>
      <c r="EM236" s="145">
        <f t="shared" ca="1" si="764"/>
        <v>0</v>
      </c>
      <c r="EN236" s="145">
        <f t="shared" ca="1" si="764"/>
        <v>0</v>
      </c>
      <c r="EO236" s="145">
        <f t="shared" ca="1" si="764"/>
        <v>0</v>
      </c>
      <c r="EP236" s="145">
        <f t="shared" ca="1" si="764"/>
        <v>0</v>
      </c>
      <c r="EQ236" s="145">
        <f t="shared" ca="1" si="764"/>
        <v>0</v>
      </c>
      <c r="ER236" s="145">
        <f t="shared" ca="1" si="764"/>
        <v>2.6091329028811402E-3</v>
      </c>
      <c r="ES236" s="145">
        <f t="shared" ca="1" si="764"/>
        <v>1.1479130174863725E-2</v>
      </c>
      <c r="ET236" s="145">
        <f t="shared" ca="1" si="764"/>
        <v>5.4267773897122715E-2</v>
      </c>
      <c r="EU236" s="145">
        <f t="shared" ca="1" si="764"/>
        <v>6.4426972948455841E-2</v>
      </c>
      <c r="EV236" s="145">
        <f t="shared" ca="1" si="764"/>
        <v>2.231671803563328E-2</v>
      </c>
      <c r="EW236" s="145">
        <f t="shared" ca="1" si="764"/>
        <v>6.4434020078571212E-3</v>
      </c>
      <c r="EX236" s="145">
        <f t="shared" ca="1" si="764"/>
        <v>2.7412768238278228E-3</v>
      </c>
      <c r="EY236" s="145">
        <f t="shared" ca="1" si="764"/>
        <v>3.526357160007937E-3</v>
      </c>
      <c r="EZ236" s="145">
        <f t="shared" ca="1" si="764"/>
        <v>2.8865270136637835E-3</v>
      </c>
      <c r="FA236" s="145">
        <f t="shared" ca="1" si="764"/>
        <v>1.979174872182657E-3</v>
      </c>
      <c r="FB236" s="145">
        <f t="shared" ca="1" si="729"/>
        <v>0</v>
      </c>
      <c r="FC236" s="145">
        <f t="shared" ca="1" si="767"/>
        <v>0</v>
      </c>
      <c r="FD236" s="145">
        <f t="shared" ca="1" si="767"/>
        <v>2.8746472511522645E-3</v>
      </c>
      <c r="FE236" s="145">
        <f t="shared" ca="1" si="767"/>
        <v>1.5179783554220262E-2</v>
      </c>
      <c r="FF236" s="145">
        <f t="shared" ca="1" si="767"/>
        <v>5.5579510224664751E-2</v>
      </c>
      <c r="FG236" s="145">
        <f t="shared" ca="1" si="767"/>
        <v>7.3471595738971454E-2</v>
      </c>
      <c r="FH236" s="145">
        <f t="shared" ca="1" si="767"/>
        <v>2.5607894053296058E-2</v>
      </c>
      <c r="FI236" s="145">
        <f t="shared" ca="1" si="767"/>
        <v>1.0088170924178724E-2</v>
      </c>
      <c r="FJ236" s="145">
        <f t="shared" ca="1" si="767"/>
        <v>5.3485123829892138E-3</v>
      </c>
      <c r="FK236" s="145">
        <f t="shared" ca="1" si="767"/>
        <v>7.1055921555028684E-3</v>
      </c>
      <c r="FL236" s="145">
        <f t="shared" ca="1" si="767"/>
        <v>5.7938452751394535E-3</v>
      </c>
      <c r="FM236" s="145">
        <f t="shared" ca="1" si="767"/>
        <v>3.970970437398808E-3</v>
      </c>
      <c r="FN236" s="145">
        <f t="shared" ca="1" si="767"/>
        <v>0</v>
      </c>
      <c r="FO236" s="145">
        <f t="shared" ca="1" si="767"/>
        <v>0</v>
      </c>
      <c r="FP236" s="145">
        <f t="shared" ca="1" si="767"/>
        <v>3.1433369349899436E-3</v>
      </c>
      <c r="FQ236" s="145">
        <f t="shared" ca="1" si="767"/>
        <v>1.8918341451042511E-2</v>
      </c>
      <c r="FR236" s="145">
        <f t="shared" ca="1" si="767"/>
        <v>5.6909864049567258E-2</v>
      </c>
      <c r="FS236" s="145">
        <f t="shared" ca="1" si="767"/>
        <v>8.2626454048084649E-2</v>
      </c>
      <c r="FT236" s="145">
        <f t="shared" ca="1" si="767"/>
        <v>2.8941600770073659E-2</v>
      </c>
      <c r="FU236" s="145">
        <f t="shared" ca="1" si="767"/>
        <v>1.377469395233452E-2</v>
      </c>
      <c r="FV236" s="145">
        <f t="shared" ca="1" si="767"/>
        <v>7.9911489554744374E-3</v>
      </c>
      <c r="FW236" s="145">
        <f t="shared" ca="1" si="767"/>
        <v>1.0738903328256909E-2</v>
      </c>
      <c r="FX236" s="145">
        <f t="shared" ca="1" si="767"/>
        <v>8.7221802310045414E-3</v>
      </c>
      <c r="FY236" s="145">
        <f t="shared" ca="1" si="767"/>
        <v>5.9755078001824244E-3</v>
      </c>
      <c r="FZ236" s="145">
        <f t="shared" ca="1" si="767"/>
        <v>0</v>
      </c>
      <c r="GA236" s="145">
        <f t="shared" ca="1" si="767"/>
        <v>0</v>
      </c>
      <c r="GB236" s="145">
        <f t="shared" ca="1" si="767"/>
        <v>3.4152592586951759E-3</v>
      </c>
      <c r="GC236" s="145">
        <f t="shared" ca="1" si="767"/>
        <v>2.2695389227530133E-2</v>
      </c>
      <c r="GD236" s="145">
        <f t="shared" ca="1" si="767"/>
        <v>5.8259234562403596E-2</v>
      </c>
      <c r="GE236" s="145">
        <f t="shared" ca="1" si="767"/>
        <v>9.1893575551877466E-2</v>
      </c>
      <c r="GF236" s="145">
        <f t="shared" ca="1" si="767"/>
        <v>3.2318667961096399E-2</v>
      </c>
      <c r="GG236" s="145">
        <f t="shared" ca="1" si="767"/>
        <v>1.7503692722241542E-2</v>
      </c>
      <c r="GH236" s="145">
        <f t="shared" ca="1" si="767"/>
        <v>1.0669912481492226E-2</v>
      </c>
      <c r="GI236" s="145">
        <f t="shared" ca="1" si="767"/>
        <v>1.442752550548697E-2</v>
      </c>
      <c r="GJ236" s="145">
        <f t="shared" ca="1" si="767"/>
        <v>1.1671760599119112E-2</v>
      </c>
      <c r="GK236" s="145">
        <f t="shared" ca="1" si="767"/>
        <v>7.9929096194850113E-3</v>
      </c>
      <c r="GL236" s="145">
        <f t="shared" ca="1" si="767"/>
        <v>0</v>
      </c>
      <c r="GM236" s="145">
        <f t="shared" ca="1" si="767"/>
        <v>0</v>
      </c>
      <c r="GN236" s="145">
        <f t="shared" ca="1" si="767"/>
        <v>3.6904729137845569E-3</v>
      </c>
      <c r="GO236" s="145">
        <f t="shared" ca="1" si="767"/>
        <v>2.6511524361303506E-2</v>
      </c>
      <c r="GP236" s="145">
        <f t="shared" ca="1" si="767"/>
        <v>5.9628032448327963E-2</v>
      </c>
      <c r="GQ236" s="145">
        <f t="shared" ca="1" si="767"/>
        <v>0.1012750379627505</v>
      </c>
      <c r="GR236" s="145">
        <f t="shared" ca="1" si="767"/>
        <v>3.5739947128037811E-2</v>
      </c>
      <c r="GS236" s="145">
        <f t="shared" ca="1" si="767"/>
        <v>2.1275905589263663E-2</v>
      </c>
      <c r="GT236" s="145">
        <f t="shared" ca="1" si="767"/>
        <v>1.3385548886221996E-2</v>
      </c>
      <c r="GU236" s="145">
        <f t="shared" ca="1" si="767"/>
        <v>1.817273139907782E-2</v>
      </c>
      <c r="GV236" s="145">
        <f t="shared" ca="1" si="767"/>
        <v>1.4642818428175606E-2</v>
      </c>
      <c r="GW236" s="145">
        <f t="shared" ca="1" si="767"/>
        <v>1.0023300133695227E-2</v>
      </c>
      <c r="GX236" s="145">
        <f t="shared" ca="1" si="767"/>
        <v>0</v>
      </c>
      <c r="GY236" s="145">
        <f t="shared" ca="1" si="767"/>
        <v>0</v>
      </c>
      <c r="GZ236" s="145">
        <f t="shared" ca="1" si="767"/>
        <v>3.969038021222805E-3</v>
      </c>
      <c r="HA236" s="145">
        <f t="shared" ca="1" si="767"/>
        <v>3.0367356760479736E-2</v>
      </c>
      <c r="HB236" s="145">
        <f t="shared" ca="1" si="767"/>
        <v>6.1016680303804235E-2</v>
      </c>
      <c r="HC236" s="145">
        <f t="shared" ca="1" si="767"/>
        <v>0.11328995593938414</v>
      </c>
      <c r="HD236" s="145">
        <f t="shared" ca="1" si="767"/>
        <v>0.12467296844091945</v>
      </c>
      <c r="HE236" s="145">
        <f t="shared" ca="1" si="767"/>
        <v>0.10944167999586971</v>
      </c>
      <c r="HF236" s="145">
        <f t="shared" ca="1" si="767"/>
        <v>0.10158508886823477</v>
      </c>
      <c r="HG236" s="145">
        <f t="shared" ca="1" si="767"/>
        <v>3.7298587681264097E-3</v>
      </c>
      <c r="HH236" s="145">
        <f t="shared" ca="1" si="767"/>
        <v>1.4674426176074002E-2</v>
      </c>
      <c r="HI236" s="145">
        <f t="shared" ca="1" si="767"/>
        <v>0</v>
      </c>
      <c r="HJ236" s="145">
        <f t="shared" ca="1" si="767"/>
        <v>0</v>
      </c>
      <c r="HK236" s="145">
        <f t="shared" ca="1" si="767"/>
        <v>0</v>
      </c>
      <c r="HL236" s="145">
        <f t="shared" ca="1" si="767"/>
        <v>1.7712949614137261E-2</v>
      </c>
      <c r="HM236" s="145">
        <f t="shared" ca="1" si="767"/>
        <v>6.7170273349950543E-2</v>
      </c>
      <c r="HN236" s="145">
        <f t="shared" ca="1" si="767"/>
        <v>0.13986253919556546</v>
      </c>
      <c r="HO236" s="145">
        <f t="shared" ca="1" si="765"/>
        <v>0.11328995593938414</v>
      </c>
      <c r="HP236" s="145">
        <f t="shared" ca="1" si="765"/>
        <v>0.12467296844091945</v>
      </c>
      <c r="HQ236" s="145">
        <f t="shared" ca="1" si="765"/>
        <v>0.10944167999586971</v>
      </c>
      <c r="HR236" s="145">
        <f t="shared" ca="1" si="765"/>
        <v>0.10158508886823477</v>
      </c>
      <c r="HS236" s="145">
        <f t="shared" ca="1" si="765"/>
        <v>3.7298587681264097E-3</v>
      </c>
      <c r="HT236" s="145">
        <f t="shared" ca="1" si="765"/>
        <v>1.4674426176074002E-2</v>
      </c>
      <c r="HU236" s="145">
        <f t="shared" ca="1" si="765"/>
        <v>0</v>
      </c>
      <c r="HV236" s="145">
        <f t="shared" ca="1" si="765"/>
        <v>0</v>
      </c>
      <c r="HW236" s="145">
        <f t="shared" ca="1" si="765"/>
        <v>0</v>
      </c>
      <c r="HX236" s="145">
        <f t="shared" ca="1" si="765"/>
        <v>1.7712949614137261E-2</v>
      </c>
      <c r="HY236" s="145">
        <f t="shared" ca="1" si="765"/>
        <v>6.7170273349950543E-2</v>
      </c>
      <c r="HZ236" s="145">
        <f t="shared" ca="1" si="765"/>
        <v>0.13986253919556546</v>
      </c>
      <c r="IA236" s="145">
        <f t="shared" ca="1" si="765"/>
        <v>0.11328995593938414</v>
      </c>
      <c r="IB236" s="145">
        <f t="shared" ca="1" si="765"/>
        <v>0.12467296844091945</v>
      </c>
      <c r="IC236" s="145">
        <f t="shared" ca="1" si="765"/>
        <v>0.10944167999586971</v>
      </c>
      <c r="ID236" s="145">
        <f t="shared" ca="1" si="765"/>
        <v>0.10158508886823477</v>
      </c>
      <c r="IE236" s="145">
        <f t="shared" ca="1" si="765"/>
        <v>3.7298587681264097E-3</v>
      </c>
      <c r="IF236" s="145">
        <f t="shared" ca="1" si="765"/>
        <v>1.4674426176074002E-2</v>
      </c>
      <c r="IG236" s="145">
        <f t="shared" ca="1" si="765"/>
        <v>0</v>
      </c>
      <c r="IH236" s="145">
        <f t="shared" ca="1" si="765"/>
        <v>0</v>
      </c>
      <c r="II236" s="145">
        <f t="shared" ca="1" si="765"/>
        <v>0</v>
      </c>
      <c r="IJ236" s="145">
        <f t="shared" ca="1" si="765"/>
        <v>1.7712949614137261E-2</v>
      </c>
      <c r="IK236" s="145">
        <f t="shared" ca="1" si="765"/>
        <v>6.7170273349950543E-2</v>
      </c>
      <c r="IL236" s="145">
        <f t="shared" ca="1" si="765"/>
        <v>0.13986253919556546</v>
      </c>
      <c r="IM236" s="145">
        <f t="shared" ca="1" si="765"/>
        <v>0.11328995593938414</v>
      </c>
      <c r="IN236" s="145">
        <f t="shared" ca="1" si="765"/>
        <v>0.12467296844091945</v>
      </c>
      <c r="IO236" s="145">
        <f t="shared" ca="1" si="765"/>
        <v>0.10944167999586971</v>
      </c>
      <c r="IP236" s="145">
        <f t="shared" ca="1" si="765"/>
        <v>0.10158508886823477</v>
      </c>
      <c r="IQ236" s="145">
        <f t="shared" ca="1" si="765"/>
        <v>3.7298587681264097E-3</v>
      </c>
      <c r="IR236" s="145">
        <f t="shared" ca="1" si="765"/>
        <v>1.4674426176074002E-2</v>
      </c>
      <c r="IS236" s="145">
        <f t="shared" ca="1" si="765"/>
        <v>0</v>
      </c>
      <c r="IT236" s="145">
        <f t="shared" ca="1" si="765"/>
        <v>0</v>
      </c>
      <c r="IU236" s="145">
        <f t="shared" ca="1" si="765"/>
        <v>0</v>
      </c>
      <c r="IV236" s="145">
        <f t="shared" ca="1" si="765"/>
        <v>1.7712949614137261E-2</v>
      </c>
      <c r="IW236" s="145">
        <f t="shared" ca="1" si="765"/>
        <v>6.7170273349950543E-2</v>
      </c>
      <c r="IX236" s="145">
        <f t="shared" ca="1" si="765"/>
        <v>0.13986253919556546</v>
      </c>
      <c r="IY236" s="145">
        <f t="shared" ca="1" si="765"/>
        <v>0.11328995593938414</v>
      </c>
      <c r="IZ236" s="145">
        <f t="shared" ca="1" si="765"/>
        <v>0.12467296844091945</v>
      </c>
      <c r="JA236" s="145">
        <f t="shared" ca="1" si="765"/>
        <v>0.10944167999586971</v>
      </c>
      <c r="JB236" s="145">
        <f t="shared" ca="1" si="765"/>
        <v>0.10158508886823477</v>
      </c>
      <c r="JC236" s="145">
        <f t="shared" ca="1" si="765"/>
        <v>3.7298587681264097E-3</v>
      </c>
      <c r="JD236" s="145">
        <f t="shared" ca="1" si="765"/>
        <v>1.4674426176074002E-2</v>
      </c>
      <c r="JE236" s="145">
        <f t="shared" ca="1" si="765"/>
        <v>0</v>
      </c>
      <c r="JF236" s="145">
        <f t="shared" ca="1" si="765"/>
        <v>0</v>
      </c>
      <c r="JG236" s="145">
        <f t="shared" ca="1" si="765"/>
        <v>0</v>
      </c>
      <c r="JH236" s="145">
        <f t="shared" ca="1" si="765"/>
        <v>1.7712949614137261E-2</v>
      </c>
      <c r="JI236" s="145">
        <f t="shared" ca="1" si="765"/>
        <v>6.7170273349950543E-2</v>
      </c>
      <c r="JJ236" s="145">
        <f t="shared" ca="1" si="765"/>
        <v>0.13986253919556546</v>
      </c>
      <c r="JK236" s="145">
        <f t="shared" ca="1" si="765"/>
        <v>0.11437581419177928</v>
      </c>
      <c r="JL236" s="145">
        <f t="shared" ca="1" si="765"/>
        <v>0.12903282431087418</v>
      </c>
      <c r="JM236" s="145">
        <f t="shared" ca="1" si="765"/>
        <v>0.11173731324476796</v>
      </c>
      <c r="JN236" s="145">
        <f t="shared" ca="1" si="765"/>
        <v>0.10170567973200699</v>
      </c>
      <c r="JO236" s="145">
        <f t="shared" ca="1" si="765"/>
        <v>1.0685489444565941E-2</v>
      </c>
      <c r="JP236" s="145">
        <f t="shared" ca="1" si="765"/>
        <v>1.9271208301178247E-2</v>
      </c>
      <c r="JQ236" s="145">
        <f t="shared" ca="1" si="765"/>
        <v>2.0757650278672504E-3</v>
      </c>
      <c r="JR236" s="145">
        <f t="shared" ca="1" si="765"/>
        <v>0</v>
      </c>
      <c r="JS236" s="145">
        <f t="shared" ca="1" si="765"/>
        <v>0</v>
      </c>
      <c r="JT236" s="145">
        <f t="shared" ca="1" si="765"/>
        <v>2.471988187326778E-2</v>
      </c>
      <c r="JU236" s="145">
        <f t="shared" ca="1" si="765"/>
        <v>7.7843737466824214E-2</v>
      </c>
      <c r="JV236" s="145">
        <f t="shared" ca="1" si="765"/>
        <v>0.13831092414231094</v>
      </c>
      <c r="JW236" s="145">
        <f t="shared" ca="1" si="765"/>
        <v>0.11547536131684537</v>
      </c>
      <c r="JX236" s="145">
        <f t="shared" ca="1" si="765"/>
        <v>0.13345181947762377</v>
      </c>
      <c r="JY236" s="145">
        <f t="shared" ca="1" si="765"/>
        <v>0.11406335852521308</v>
      </c>
      <c r="JZ236" s="145">
        <f t="shared" ca="1" si="731"/>
        <v>0.10182821381956034</v>
      </c>
      <c r="KA236" s="145">
        <f t="shared" ca="1" si="763"/>
        <v>1.7707840328860452E-2</v>
      </c>
      <c r="KB236" s="145">
        <f t="shared" ca="1" si="763"/>
        <v>2.3938809823349803E-2</v>
      </c>
      <c r="KC236" s="145">
        <f t="shared" ca="1" si="763"/>
        <v>4.1693359980561661E-3</v>
      </c>
      <c r="KD236" s="145">
        <f t="shared" ca="1" si="763"/>
        <v>0</v>
      </c>
      <c r="KE236" s="145">
        <f t="shared" ca="1" si="763"/>
        <v>0</v>
      </c>
      <c r="KF236" s="145">
        <f t="shared" ca="1" si="763"/>
        <v>3.1826976811646354E-2</v>
      </c>
      <c r="KG236" s="145">
        <f t="shared" ca="1" si="763"/>
        <v>8.8654880052173493E-2</v>
      </c>
      <c r="KH236" s="145">
        <f t="shared" ca="1" si="763"/>
        <v>0.13673963849000775</v>
      </c>
      <c r="KI236" s="145">
        <f t="shared" ca="1" si="763"/>
        <v>0.11658885780972003</v>
      </c>
      <c r="KJ236" s="145">
        <f t="shared" ca="1" si="763"/>
        <v>0.13793116545107068</v>
      </c>
      <c r="KK236" s="145">
        <f t="shared" ca="1" si="763"/>
        <v>0.11642042420456447</v>
      </c>
      <c r="KL236" s="145">
        <f t="shared" ca="1" si="763"/>
        <v>0.10195273848262038</v>
      </c>
      <c r="KM236" s="145">
        <f t="shared" ca="1" si="763"/>
        <v>2.4797876043691821E-2</v>
      </c>
      <c r="KN236" s="145">
        <f t="shared" ca="1" si="763"/>
        <v>2.8678880044552629E-2</v>
      </c>
      <c r="KO236" s="145">
        <f t="shared" ca="1" si="763"/>
        <v>6.2809430068963001E-3</v>
      </c>
      <c r="KP236" s="145">
        <f t="shared" ca="1" si="763"/>
        <v>0</v>
      </c>
      <c r="KQ236" s="145">
        <f t="shared" ca="1" si="763"/>
        <v>0</v>
      </c>
      <c r="KR236" s="145">
        <f t="shared" ca="1" si="763"/>
        <v>3.9036397598161486E-2</v>
      </c>
      <c r="KS236" s="145">
        <f t="shared" ca="1" si="763"/>
        <v>9.9606382298528751E-2</v>
      </c>
      <c r="KT236" s="145">
        <f t="shared" ca="1" si="763"/>
        <v>0.13514830579143716</v>
      </c>
      <c r="KU236" s="145">
        <f t="shared" ca="1" si="763"/>
        <v>0.11771657081726</v>
      </c>
      <c r="KV236" s="145">
        <f t="shared" ca="1" si="763"/>
        <v>0.14247210706014346</v>
      </c>
      <c r="KW236" s="145">
        <f t="shared" ca="1" si="763"/>
        <v>0.11880913498561688</v>
      </c>
      <c r="KX236" s="145">
        <f t="shared" ca="1" si="763"/>
        <v>0.10207930262397606</v>
      </c>
      <c r="KY236" s="145">
        <f t="shared" ca="1" si="763"/>
        <v>3.1956579896794117E-2</v>
      </c>
      <c r="KZ236" s="145">
        <f t="shared" ca="1" si="763"/>
        <v>3.3493119881214908E-2</v>
      </c>
      <c r="LA236" s="145">
        <f t="shared" ca="1" si="763"/>
        <v>8.4108201324115013E-3</v>
      </c>
      <c r="LB236" s="145">
        <f t="shared" ca="1" si="763"/>
        <v>0</v>
      </c>
      <c r="LC236" s="145">
        <f t="shared" ca="1" si="763"/>
        <v>0</v>
      </c>
      <c r="LD236" s="145">
        <f t="shared" ca="1" si="763"/>
        <v>4.6350370142694899E-2</v>
      </c>
      <c r="LE236" s="145">
        <f t="shared" ca="1" si="763"/>
        <v>0.11070099547245063</v>
      </c>
      <c r="LF236" s="145">
        <f t="shared" ca="1" si="763"/>
        <v>0.13353653993200318</v>
      </c>
      <c r="LG236" s="145">
        <f t="shared" ca="1" si="763"/>
        <v>0.11885877435171895</v>
      </c>
      <c r="LH236" s="145">
        <f t="shared" ca="1" si="763"/>
        <v>0.14707592360615415</v>
      </c>
      <c r="LI236" s="145">
        <f t="shared" ca="1" si="763"/>
        <v>0.12123013245858973</v>
      </c>
      <c r="LJ236" s="145">
        <f t="shared" ca="1" si="763"/>
        <v>0.10220795676151266</v>
      </c>
      <c r="LK236" s="145">
        <f t="shared" ca="1" si="763"/>
        <v>3.9184954335574486E-2</v>
      </c>
      <c r="LL236" s="145">
        <f t="shared" ca="1" si="763"/>
        <v>3.8383283899226302E-2</v>
      </c>
      <c r="LM236" s="145">
        <f t="shared" ca="1" si="763"/>
        <v>1.0559205520820488E-2</v>
      </c>
      <c r="LN236" s="145">
        <f t="shared" ca="1" si="763"/>
        <v>0</v>
      </c>
      <c r="LO236" s="145">
        <f t="shared" ca="1" si="763"/>
        <v>0</v>
      </c>
      <c r="LP236" s="145">
        <f t="shared" ca="1" si="763"/>
        <v>5.3771185387426604E-2</v>
      </c>
      <c r="LQ236" s="145">
        <f t="shared" ca="1" si="763"/>
        <v>0.12194154321885191</v>
      </c>
      <c r="LR236" s="145">
        <f t="shared" ca="1" si="763"/>
        <v>0.13190394481739801</v>
      </c>
      <c r="LU236" s="293">
        <f t="shared" ca="1" si="733"/>
        <v>0</v>
      </c>
      <c r="LV236" s="293">
        <f t="shared" ca="1" si="734"/>
        <v>0</v>
      </c>
      <c r="LW236" s="293">
        <f t="shared" ca="1" si="735"/>
        <v>0</v>
      </c>
      <c r="LX236" s="293">
        <f t="shared" ca="1" si="736"/>
        <v>0</v>
      </c>
      <c r="LY236" s="293">
        <f t="shared" ca="1" si="737"/>
        <v>-1.2716529997553773E-2</v>
      </c>
      <c r="LZ236" s="293">
        <f t="shared" ca="1" si="738"/>
        <v>-1.1721504442081483E-2</v>
      </c>
      <c r="MA236" s="293">
        <f t="shared" ca="1" si="739"/>
        <v>-1.0711783586161795E-2</v>
      </c>
      <c r="MB236" s="293">
        <f t="shared" ca="1" si="740"/>
        <v>-9.6870398489680778E-3</v>
      </c>
      <c r="MC236" s="293">
        <f t="shared" ca="1" si="741"/>
        <v>-8.6469358530973737E-3</v>
      </c>
      <c r="MD236" s="293">
        <f t="shared" ca="1" si="742"/>
        <v>-7.5911240561163818E-3</v>
      </c>
      <c r="ME236" s="293">
        <f t="shared" ca="1" si="743"/>
        <v>-8.4153704119437154E-3</v>
      </c>
      <c r="MF236" s="293">
        <f t="shared" ca="1" si="744"/>
        <v>-9.251405395255187E-3</v>
      </c>
      <c r="MG236" s="293">
        <f t="shared" ca="1" si="745"/>
        <v>-1.0099453496093258E-2</v>
      </c>
      <c r="MH236" s="293">
        <f t="shared" ca="1" si="746"/>
        <v>-1.0959744497374739E-2</v>
      </c>
      <c r="MI236" s="293">
        <f t="shared" ca="1" si="747"/>
        <v>-1.1832513620375382E-2</v>
      </c>
      <c r="MJ236" s="293">
        <f t="shared" ca="1" si="748"/>
        <v>-2.5181577295805911E-2</v>
      </c>
      <c r="MK236" s="293">
        <f t="shared" ca="1" si="749"/>
        <v>-2.5181577295805911E-2</v>
      </c>
      <c r="ML236" s="293">
        <f t="shared" ca="1" si="750"/>
        <v>-2.5181577295805911E-2</v>
      </c>
      <c r="MM236" s="293">
        <f t="shared" ca="1" si="751"/>
        <v>-2.5181577295805911E-2</v>
      </c>
      <c r="MN236" s="293">
        <f t="shared" ca="1" si="752"/>
        <v>-2.5181577295805911E-2</v>
      </c>
      <c r="MO236" s="293">
        <f t="shared" ca="1" si="753"/>
        <v>-2.5161761458647451E-2</v>
      </c>
      <c r="MP236" s="293">
        <f t="shared" ca="1" si="754"/>
        <v>-2.5142946730783641E-2</v>
      </c>
      <c r="MQ236" s="293">
        <f t="shared" ca="1" si="755"/>
        <v>-2.5125157010544102E-2</v>
      </c>
      <c r="MR236" s="293">
        <f t="shared" ca="1" si="756"/>
        <v>-2.5108416485792137E-2</v>
      </c>
      <c r="MS236" s="293">
        <f t="shared" ca="1" si="757"/>
        <v>-2.5092749618938939E-2</v>
      </c>
    </row>
    <row r="237" spans="2:357" hidden="1">
      <c r="B237" s="3"/>
      <c r="C237" s="22" t="str">
        <f>C265</f>
        <v>KKV</v>
      </c>
      <c r="D237" s="145">
        <f t="shared" ca="1" si="726"/>
        <v>2.2221500079365152E-2</v>
      </c>
      <c r="E237" s="145">
        <f t="shared" ca="1" si="727"/>
        <v>2.2221500079365152E-2</v>
      </c>
      <c r="F237" s="145">
        <f t="shared" ca="1" si="727"/>
        <v>2.2221500079365152E-2</v>
      </c>
      <c r="G237" s="145">
        <f t="shared" ca="1" si="727"/>
        <v>2.2221500079365152E-2</v>
      </c>
      <c r="H237" s="145">
        <f t="shared" ca="1" si="727"/>
        <v>2.2221500079365152E-2</v>
      </c>
      <c r="I237" s="145">
        <f t="shared" ca="1" si="727"/>
        <v>1.8665959601033996E-2</v>
      </c>
      <c r="J237" s="145">
        <f t="shared" ca="1" si="727"/>
        <v>1.5044802136930787E-2</v>
      </c>
      <c r="K237" s="145">
        <f t="shared" ca="1" si="727"/>
        <v>1.1368897798863277E-2</v>
      </c>
      <c r="L237" s="145">
        <f t="shared" ca="1" si="727"/>
        <v>7.6369955850240706E-3</v>
      </c>
      <c r="M237" s="145">
        <f t="shared" ca="1" si="727"/>
        <v>3.8478060861164877E-3</v>
      </c>
      <c r="N237" s="145">
        <f t="shared" ca="1" si="727"/>
        <v>0</v>
      </c>
      <c r="O237" s="145">
        <f t="shared" ca="1" si="727"/>
        <v>0</v>
      </c>
      <c r="P237" s="145">
        <f t="shared" ca="1" si="727"/>
        <v>0</v>
      </c>
      <c r="Q237" s="145">
        <f t="shared" ca="1" si="727"/>
        <v>0</v>
      </c>
      <c r="R237" s="145">
        <f t="shared" ca="1" si="727"/>
        <v>0</v>
      </c>
      <c r="S237" s="145">
        <f t="shared" ca="1" si="727"/>
        <v>0</v>
      </c>
      <c r="T237" s="145">
        <f t="shared" ca="1" si="727"/>
        <v>0</v>
      </c>
      <c r="U237" s="145">
        <f t="shared" ca="1" si="727"/>
        <v>0</v>
      </c>
      <c r="V237" s="145">
        <f t="shared" ca="1" si="727"/>
        <v>0</v>
      </c>
      <c r="W237" s="145">
        <f t="shared" ca="1" si="727"/>
        <v>0</v>
      </c>
      <c r="X237" s="145">
        <f t="shared" ca="1" si="727"/>
        <v>0</v>
      </c>
      <c r="Y237" s="145">
        <f t="shared" ref="E237:AC243" ca="1" si="768">Y288/Y$298</f>
        <v>0</v>
      </c>
      <c r="Z237" s="145">
        <f t="shared" ca="1" si="768"/>
        <v>0</v>
      </c>
      <c r="AA237" s="145">
        <f t="shared" ca="1" si="768"/>
        <v>0</v>
      </c>
      <c r="AB237" s="145">
        <f t="shared" ca="1" si="768"/>
        <v>0</v>
      </c>
      <c r="AC237" s="145">
        <f t="shared" ca="1" si="768"/>
        <v>0</v>
      </c>
      <c r="AD237" s="3"/>
      <c r="AE237" s="145">
        <f t="shared" ref="AE237:CP237" ca="1" si="769">AE288/AE$298</f>
        <v>5.7134188687388232E-2</v>
      </c>
      <c r="AF237" s="145">
        <f t="shared" ca="1" si="769"/>
        <v>3.3998511776236341E-2</v>
      </c>
      <c r="AG237" s="145">
        <f t="shared" ca="1" si="769"/>
        <v>3.0252736141790706E-2</v>
      </c>
      <c r="AH237" s="145">
        <f t="shared" ca="1" si="769"/>
        <v>7.2238386152439727E-3</v>
      </c>
      <c r="AI237" s="145">
        <f t="shared" ca="1" si="769"/>
        <v>4.9240685850612574E-3</v>
      </c>
      <c r="AJ237" s="145">
        <f t="shared" ca="1" si="769"/>
        <v>3.3567233873208432E-3</v>
      </c>
      <c r="AK237" s="145">
        <f t="shared" ca="1" si="769"/>
        <v>5.3091860722737014E-3</v>
      </c>
      <c r="AL237" s="145">
        <f t="shared" ca="1" si="769"/>
        <v>9.8014425825630937E-3</v>
      </c>
      <c r="AM237" s="145">
        <f t="shared" ca="1" si="769"/>
        <v>6.9313182848910262E-3</v>
      </c>
      <c r="AN237" s="145">
        <f t="shared" ca="1" si="769"/>
        <v>7.3422693904871535E-4</v>
      </c>
      <c r="AO237" s="145">
        <f t="shared" ca="1" si="769"/>
        <v>3.5755137826923179E-3</v>
      </c>
      <c r="AP237" s="145">
        <f t="shared" ca="1" si="769"/>
        <v>2.0540034631186994E-2</v>
      </c>
      <c r="AQ237" s="145">
        <f t="shared" ca="1" si="769"/>
        <v>5.7134188687388232E-2</v>
      </c>
      <c r="AR237" s="145">
        <f t="shared" ca="1" si="769"/>
        <v>3.3998511776236341E-2</v>
      </c>
      <c r="AS237" s="145">
        <f t="shared" ca="1" si="769"/>
        <v>3.0252736141790706E-2</v>
      </c>
      <c r="AT237" s="145">
        <f t="shared" ca="1" si="769"/>
        <v>7.2238386152439727E-3</v>
      </c>
      <c r="AU237" s="145">
        <f t="shared" ca="1" si="769"/>
        <v>4.9240685850612574E-3</v>
      </c>
      <c r="AV237" s="145">
        <f t="shared" ca="1" si="769"/>
        <v>3.3567233873208432E-3</v>
      </c>
      <c r="AW237" s="145">
        <f t="shared" ca="1" si="769"/>
        <v>5.3091860722737014E-3</v>
      </c>
      <c r="AX237" s="145">
        <f t="shared" ca="1" si="769"/>
        <v>9.8014425825630937E-3</v>
      </c>
      <c r="AY237" s="145">
        <f t="shared" ca="1" si="769"/>
        <v>6.9313182848910262E-3</v>
      </c>
      <c r="AZ237" s="145">
        <f t="shared" ca="1" si="769"/>
        <v>7.3422693904871535E-4</v>
      </c>
      <c r="BA237" s="145">
        <f t="shared" ca="1" si="769"/>
        <v>3.5755137826923179E-3</v>
      </c>
      <c r="BB237" s="145">
        <f t="shared" ca="1" si="769"/>
        <v>2.0540034631186994E-2</v>
      </c>
      <c r="BC237" s="145">
        <f t="shared" ca="1" si="769"/>
        <v>5.7134188687388232E-2</v>
      </c>
      <c r="BD237" s="145">
        <f t="shared" ca="1" si="769"/>
        <v>3.3998511776236341E-2</v>
      </c>
      <c r="BE237" s="145">
        <f t="shared" ca="1" si="769"/>
        <v>3.0252736141790706E-2</v>
      </c>
      <c r="BF237" s="145">
        <f t="shared" ca="1" si="769"/>
        <v>7.2238386152439727E-3</v>
      </c>
      <c r="BG237" s="145">
        <f t="shared" ca="1" si="769"/>
        <v>4.9240685850612574E-3</v>
      </c>
      <c r="BH237" s="145">
        <f t="shared" ca="1" si="769"/>
        <v>3.3567233873208432E-3</v>
      </c>
      <c r="BI237" s="145">
        <f t="shared" ca="1" si="769"/>
        <v>5.3091860722737014E-3</v>
      </c>
      <c r="BJ237" s="145">
        <f t="shared" ca="1" si="769"/>
        <v>9.8014425825630937E-3</v>
      </c>
      <c r="BK237" s="145">
        <f t="shared" ca="1" si="769"/>
        <v>6.9313182848910262E-3</v>
      </c>
      <c r="BL237" s="145">
        <f t="shared" ca="1" si="769"/>
        <v>7.3422693904871535E-4</v>
      </c>
      <c r="BM237" s="145">
        <f t="shared" ca="1" si="769"/>
        <v>3.5755137826923179E-3</v>
      </c>
      <c r="BN237" s="145">
        <f t="shared" ca="1" si="769"/>
        <v>2.0540034631186994E-2</v>
      </c>
      <c r="BO237" s="145">
        <f t="shared" ca="1" si="769"/>
        <v>5.7134188687388232E-2</v>
      </c>
      <c r="BP237" s="145">
        <f t="shared" ca="1" si="769"/>
        <v>3.3998511776236341E-2</v>
      </c>
      <c r="BQ237" s="145">
        <f t="shared" ca="1" si="769"/>
        <v>3.0252736141790706E-2</v>
      </c>
      <c r="BR237" s="145">
        <f t="shared" ca="1" si="769"/>
        <v>7.2238386152439727E-3</v>
      </c>
      <c r="BS237" s="145">
        <f t="shared" ca="1" si="769"/>
        <v>4.9240685850612574E-3</v>
      </c>
      <c r="BT237" s="145">
        <f t="shared" ca="1" si="769"/>
        <v>3.3567233873208432E-3</v>
      </c>
      <c r="BU237" s="145">
        <f t="shared" ca="1" si="769"/>
        <v>5.3091860722737014E-3</v>
      </c>
      <c r="BV237" s="145">
        <f t="shared" ca="1" si="769"/>
        <v>9.8014425825630937E-3</v>
      </c>
      <c r="BW237" s="145">
        <f t="shared" ca="1" si="769"/>
        <v>6.9313182848910262E-3</v>
      </c>
      <c r="BX237" s="145">
        <f t="shared" ca="1" si="769"/>
        <v>7.3422693904871535E-4</v>
      </c>
      <c r="BY237" s="145">
        <f t="shared" ca="1" si="769"/>
        <v>3.5755137826923179E-3</v>
      </c>
      <c r="BZ237" s="145">
        <f t="shared" ca="1" si="769"/>
        <v>2.0540034631186994E-2</v>
      </c>
      <c r="CA237" s="145">
        <f t="shared" ca="1" si="769"/>
        <v>5.2398241060190427E-2</v>
      </c>
      <c r="CB237" s="145">
        <f t="shared" ca="1" si="769"/>
        <v>3.1634734622378709E-2</v>
      </c>
      <c r="CC237" s="145">
        <f t="shared" ca="1" si="769"/>
        <v>2.9321312573445384E-2</v>
      </c>
      <c r="CD237" s="145">
        <f t="shared" ca="1" si="769"/>
        <v>5.1678720106252945E-3</v>
      </c>
      <c r="CE237" s="145">
        <f t="shared" ca="1" si="769"/>
        <v>1.5767236499884781E-3</v>
      </c>
      <c r="CF237" s="145">
        <f t="shared" ca="1" si="769"/>
        <v>6.5450993934179191E-4</v>
      </c>
      <c r="CG237" s="145">
        <f t="shared" ca="1" si="769"/>
        <v>2.3176647243709878E-3</v>
      </c>
      <c r="CH237" s="145">
        <f t="shared" ca="1" si="769"/>
        <v>2.0149879837207431E-3</v>
      </c>
      <c r="CI237" s="145">
        <f t="shared" ca="1" si="769"/>
        <v>2.1166304766087494E-3</v>
      </c>
      <c r="CJ237" s="145">
        <f t="shared" ca="1" si="769"/>
        <v>1.7201314483906371E-3</v>
      </c>
      <c r="CK237" s="145">
        <f t="shared" ca="1" si="769"/>
        <v>3.4625698016248598E-3</v>
      </c>
      <c r="CL237" s="145">
        <f t="shared" ca="1" si="769"/>
        <v>8.725930708399058E-3</v>
      </c>
      <c r="CM237" s="145">
        <f t="shared" ca="1" si="769"/>
        <v>4.223857327596775E-2</v>
      </c>
      <c r="CN237" s="145">
        <f t="shared" ca="1" si="769"/>
        <v>2.5497966464274057E-2</v>
      </c>
      <c r="CO237" s="145">
        <f t="shared" ca="1" si="769"/>
        <v>2.3639004442888665E-2</v>
      </c>
      <c r="CP237" s="145">
        <f t="shared" ca="1" si="769"/>
        <v>4.1632311605694274E-3</v>
      </c>
      <c r="CQ237" s="145">
        <f t="shared" ref="CQ237:FB237" ca="1" si="770">CQ288/CQ$298</f>
        <v>1.2711191440035383E-3</v>
      </c>
      <c r="CR237" s="145">
        <f t="shared" ca="1" si="770"/>
        <v>5.2723493805575212E-4</v>
      </c>
      <c r="CS237" s="145">
        <f t="shared" ca="1" si="770"/>
        <v>1.871836832285497E-3</v>
      </c>
      <c r="CT237" s="145">
        <f t="shared" ca="1" si="770"/>
        <v>1.6202676054636988E-3</v>
      </c>
      <c r="CU237" s="145">
        <f t="shared" ca="1" si="770"/>
        <v>1.7052627916326986E-3</v>
      </c>
      <c r="CV237" s="145">
        <f t="shared" ca="1" si="770"/>
        <v>1.3858907582828069E-3</v>
      </c>
      <c r="CW237" s="145">
        <f t="shared" ca="1" si="770"/>
        <v>2.7908843683615171E-3</v>
      </c>
      <c r="CX237" s="145">
        <f t="shared" ca="1" si="770"/>
        <v>7.0350479227221478E-3</v>
      </c>
      <c r="CY237" s="145">
        <f t="shared" ca="1" si="770"/>
        <v>3.1922607257024699E-2</v>
      </c>
      <c r="CZ237" s="145">
        <f t="shared" ca="1" si="770"/>
        <v>1.9268268839754424E-2</v>
      </c>
      <c r="DA237" s="145">
        <f t="shared" ca="1" si="770"/>
        <v>1.7867852778384798E-2</v>
      </c>
      <c r="DB237" s="145">
        <f t="shared" ca="1" si="770"/>
        <v>3.1444294088510652E-3</v>
      </c>
      <c r="DC237" s="145">
        <f t="shared" ca="1" si="770"/>
        <v>9.6075822331655061E-4</v>
      </c>
      <c r="DD237" s="145">
        <f t="shared" ca="1" si="770"/>
        <v>3.9818439207443411E-4</v>
      </c>
      <c r="DE237" s="145">
        <f t="shared" ca="1" si="770"/>
        <v>1.4174124563335348E-3</v>
      </c>
      <c r="DF237" s="145">
        <f t="shared" ca="1" si="770"/>
        <v>1.2214726995712383E-3</v>
      </c>
      <c r="DG237" s="145">
        <f t="shared" ca="1" si="770"/>
        <v>1.2880434810365507E-3</v>
      </c>
      <c r="DH237" s="145">
        <f t="shared" ca="1" si="770"/>
        <v>1.0468623952889229E-3</v>
      </c>
      <c r="DI237" s="145">
        <f t="shared" ca="1" si="770"/>
        <v>2.1090213712778435E-3</v>
      </c>
      <c r="DJ237" s="145">
        <f t="shared" ca="1" si="770"/>
        <v>5.317652067179655E-3</v>
      </c>
      <c r="DK237" s="145">
        <f t="shared" ca="1" si="770"/>
        <v>2.1446708262557224E-2</v>
      </c>
      <c r="DL237" s="145">
        <f t="shared" ca="1" si="770"/>
        <v>1.2943514789342003E-2</v>
      </c>
      <c r="DM237" s="145">
        <f t="shared" ca="1" si="770"/>
        <v>1.2005757544650568E-2</v>
      </c>
      <c r="DN237" s="145">
        <f t="shared" ca="1" si="770"/>
        <v>2.1111652231478807E-3</v>
      </c>
      <c r="DO237" s="145">
        <f t="shared" ca="1" si="770"/>
        <v>6.4552897408171853E-4</v>
      </c>
      <c r="DP237" s="145">
        <f t="shared" ca="1" si="770"/>
        <v>2.6732088592091723E-4</v>
      </c>
      <c r="DQ237" s="145">
        <f t="shared" ca="1" si="770"/>
        <v>9.5414053907816212E-4</v>
      </c>
      <c r="DR237" s="145">
        <f t="shared" ca="1" si="770"/>
        <v>8.1853984935376534E-4</v>
      </c>
      <c r="DS237" s="145">
        <f t="shared" ca="1" si="770"/>
        <v>8.648467930619842E-4</v>
      </c>
      <c r="DT237" s="145">
        <f t="shared" ca="1" si="770"/>
        <v>7.0294274921314922E-4</v>
      </c>
      <c r="DU237" s="145">
        <f t="shared" ca="1" si="770"/>
        <v>1.416747724582515E-3</v>
      </c>
      <c r="DV237" s="145">
        <f t="shared" ca="1" si="770"/>
        <v>3.5731146261471459E-3</v>
      </c>
      <c r="DW237" s="145">
        <f t="shared" ca="1" si="770"/>
        <v>1.0807127969319203E-2</v>
      </c>
      <c r="DX237" s="145">
        <f t="shared" ca="1" si="770"/>
        <v>6.5215119457215564E-3</v>
      </c>
      <c r="DY237" s="145">
        <f t="shared" ca="1" si="770"/>
        <v>6.0505519947778716E-3</v>
      </c>
      <c r="DZ237" s="145">
        <f t="shared" ca="1" si="770"/>
        <v>1.0631284491163272E-3</v>
      </c>
      <c r="EA237" s="145">
        <f t="shared" ca="1" si="770"/>
        <v>3.253159437326959E-4</v>
      </c>
      <c r="EB237" s="145">
        <f t="shared" ca="1" si="770"/>
        <v>1.3460594542283525E-4</v>
      </c>
      <c r="EC237" s="145">
        <f t="shared" ca="1" si="770"/>
        <v>4.8176015091330694E-4</v>
      </c>
      <c r="ED237" s="145">
        <f t="shared" ca="1" si="770"/>
        <v>4.1140431521986077E-4</v>
      </c>
      <c r="EE237" s="145">
        <f t="shared" ca="1" si="770"/>
        <v>4.3554334673701994E-4</v>
      </c>
      <c r="EF237" s="145">
        <f t="shared" ca="1" si="770"/>
        <v>3.5402519849414755E-4</v>
      </c>
      <c r="EG237" s="145">
        <f t="shared" ca="1" si="770"/>
        <v>7.1382317024748314E-4</v>
      </c>
      <c r="EH237" s="145">
        <f t="shared" ca="1" si="770"/>
        <v>1.8007870597489687E-3</v>
      </c>
      <c r="EI237" s="145">
        <f t="shared" ca="1" si="770"/>
        <v>0</v>
      </c>
      <c r="EJ237" s="145">
        <f t="shared" ca="1" si="770"/>
        <v>0</v>
      </c>
      <c r="EK237" s="145">
        <f t="shared" ca="1" si="770"/>
        <v>0</v>
      </c>
      <c r="EL237" s="145">
        <f t="shared" ca="1" si="770"/>
        <v>0</v>
      </c>
      <c r="EM237" s="145">
        <f t="shared" ca="1" si="770"/>
        <v>0</v>
      </c>
      <c r="EN237" s="145">
        <f t="shared" ca="1" si="770"/>
        <v>0</v>
      </c>
      <c r="EO237" s="145">
        <f t="shared" ca="1" si="770"/>
        <v>0</v>
      </c>
      <c r="EP237" s="145">
        <f t="shared" ca="1" si="770"/>
        <v>0</v>
      </c>
      <c r="EQ237" s="145">
        <f t="shared" ca="1" si="770"/>
        <v>0</v>
      </c>
      <c r="ER237" s="145">
        <f t="shared" ca="1" si="770"/>
        <v>0</v>
      </c>
      <c r="ES237" s="145">
        <f t="shared" ca="1" si="770"/>
        <v>0</v>
      </c>
      <c r="ET237" s="145">
        <f t="shared" ca="1" si="770"/>
        <v>0</v>
      </c>
      <c r="EU237" s="145">
        <f t="shared" ca="1" si="770"/>
        <v>0</v>
      </c>
      <c r="EV237" s="145">
        <f t="shared" ca="1" si="770"/>
        <v>0</v>
      </c>
      <c r="EW237" s="145">
        <f t="shared" ca="1" si="770"/>
        <v>0</v>
      </c>
      <c r="EX237" s="145">
        <f t="shared" ca="1" si="770"/>
        <v>0</v>
      </c>
      <c r="EY237" s="145">
        <f t="shared" ca="1" si="770"/>
        <v>0</v>
      </c>
      <c r="EZ237" s="145">
        <f t="shared" ca="1" si="770"/>
        <v>0</v>
      </c>
      <c r="FA237" s="145">
        <f t="shared" ca="1" si="770"/>
        <v>0</v>
      </c>
      <c r="FB237" s="145">
        <f t="shared" ca="1" si="770"/>
        <v>0</v>
      </c>
      <c r="FC237" s="145">
        <f t="shared" ref="FC237:HN237" ca="1" si="771">FC288/FC$298</f>
        <v>0</v>
      </c>
      <c r="FD237" s="145">
        <f t="shared" ca="1" si="771"/>
        <v>0</v>
      </c>
      <c r="FE237" s="145">
        <f t="shared" ca="1" si="771"/>
        <v>0</v>
      </c>
      <c r="FF237" s="145">
        <f t="shared" ca="1" si="771"/>
        <v>0</v>
      </c>
      <c r="FG237" s="145">
        <f t="shared" ca="1" si="771"/>
        <v>0</v>
      </c>
      <c r="FH237" s="145">
        <f t="shared" ca="1" si="771"/>
        <v>0</v>
      </c>
      <c r="FI237" s="145">
        <f t="shared" ca="1" si="771"/>
        <v>0</v>
      </c>
      <c r="FJ237" s="145">
        <f t="shared" ca="1" si="771"/>
        <v>0</v>
      </c>
      <c r="FK237" s="145">
        <f t="shared" ca="1" si="771"/>
        <v>0</v>
      </c>
      <c r="FL237" s="145">
        <f t="shared" ca="1" si="771"/>
        <v>0</v>
      </c>
      <c r="FM237" s="145">
        <f t="shared" ca="1" si="771"/>
        <v>0</v>
      </c>
      <c r="FN237" s="145">
        <f t="shared" ca="1" si="771"/>
        <v>0</v>
      </c>
      <c r="FO237" s="145">
        <f t="shared" ca="1" si="771"/>
        <v>0</v>
      </c>
      <c r="FP237" s="145">
        <f t="shared" ca="1" si="771"/>
        <v>0</v>
      </c>
      <c r="FQ237" s="145">
        <f t="shared" ca="1" si="771"/>
        <v>0</v>
      </c>
      <c r="FR237" s="145">
        <f t="shared" ca="1" si="771"/>
        <v>0</v>
      </c>
      <c r="FS237" s="145">
        <f t="shared" ca="1" si="771"/>
        <v>0</v>
      </c>
      <c r="FT237" s="145">
        <f t="shared" ca="1" si="771"/>
        <v>0</v>
      </c>
      <c r="FU237" s="145">
        <f t="shared" ca="1" si="771"/>
        <v>0</v>
      </c>
      <c r="FV237" s="145">
        <f t="shared" ca="1" si="771"/>
        <v>0</v>
      </c>
      <c r="FW237" s="145">
        <f t="shared" ca="1" si="771"/>
        <v>0</v>
      </c>
      <c r="FX237" s="145">
        <f t="shared" ca="1" si="771"/>
        <v>0</v>
      </c>
      <c r="FY237" s="145">
        <f t="shared" ca="1" si="771"/>
        <v>0</v>
      </c>
      <c r="FZ237" s="145">
        <f t="shared" ca="1" si="771"/>
        <v>0</v>
      </c>
      <c r="GA237" s="145">
        <f t="shared" ca="1" si="771"/>
        <v>0</v>
      </c>
      <c r="GB237" s="145">
        <f t="shared" ca="1" si="771"/>
        <v>0</v>
      </c>
      <c r="GC237" s="145">
        <f t="shared" ca="1" si="771"/>
        <v>0</v>
      </c>
      <c r="GD237" s="145">
        <f t="shared" ca="1" si="771"/>
        <v>0</v>
      </c>
      <c r="GE237" s="145">
        <f t="shared" ca="1" si="771"/>
        <v>0</v>
      </c>
      <c r="GF237" s="145">
        <f t="shared" ca="1" si="771"/>
        <v>0</v>
      </c>
      <c r="GG237" s="145">
        <f t="shared" ca="1" si="771"/>
        <v>0</v>
      </c>
      <c r="GH237" s="145">
        <f t="shared" ca="1" si="771"/>
        <v>0</v>
      </c>
      <c r="GI237" s="145">
        <f t="shared" ca="1" si="771"/>
        <v>0</v>
      </c>
      <c r="GJ237" s="145">
        <f t="shared" ca="1" si="771"/>
        <v>0</v>
      </c>
      <c r="GK237" s="145">
        <f t="shared" ca="1" si="771"/>
        <v>0</v>
      </c>
      <c r="GL237" s="145">
        <f t="shared" ca="1" si="771"/>
        <v>0</v>
      </c>
      <c r="GM237" s="145">
        <f t="shared" ca="1" si="771"/>
        <v>0</v>
      </c>
      <c r="GN237" s="145">
        <f t="shared" ca="1" si="771"/>
        <v>0</v>
      </c>
      <c r="GO237" s="145">
        <f t="shared" ca="1" si="771"/>
        <v>0</v>
      </c>
      <c r="GP237" s="145">
        <f t="shared" ca="1" si="771"/>
        <v>0</v>
      </c>
      <c r="GQ237" s="145">
        <f t="shared" ca="1" si="771"/>
        <v>0</v>
      </c>
      <c r="GR237" s="145">
        <f t="shared" ca="1" si="771"/>
        <v>0</v>
      </c>
      <c r="GS237" s="145">
        <f t="shared" ca="1" si="771"/>
        <v>0</v>
      </c>
      <c r="GT237" s="145">
        <f t="shared" ca="1" si="771"/>
        <v>0</v>
      </c>
      <c r="GU237" s="145">
        <f t="shared" ca="1" si="771"/>
        <v>0</v>
      </c>
      <c r="GV237" s="145">
        <f t="shared" ca="1" si="771"/>
        <v>0</v>
      </c>
      <c r="GW237" s="145">
        <f t="shared" ca="1" si="771"/>
        <v>0</v>
      </c>
      <c r="GX237" s="145">
        <f t="shared" ca="1" si="771"/>
        <v>0</v>
      </c>
      <c r="GY237" s="145">
        <f t="shared" ca="1" si="771"/>
        <v>0</v>
      </c>
      <c r="GZ237" s="145">
        <f t="shared" ca="1" si="771"/>
        <v>0</v>
      </c>
      <c r="HA237" s="145">
        <f t="shared" ca="1" si="771"/>
        <v>0</v>
      </c>
      <c r="HB237" s="145">
        <f t="shared" ca="1" si="771"/>
        <v>0</v>
      </c>
      <c r="HC237" s="145">
        <f t="shared" ca="1" si="771"/>
        <v>0</v>
      </c>
      <c r="HD237" s="145">
        <f t="shared" ca="1" si="771"/>
        <v>0</v>
      </c>
      <c r="HE237" s="145">
        <f t="shared" ca="1" si="771"/>
        <v>0</v>
      </c>
      <c r="HF237" s="145">
        <f t="shared" ca="1" si="771"/>
        <v>0</v>
      </c>
      <c r="HG237" s="145">
        <f t="shared" ca="1" si="771"/>
        <v>0</v>
      </c>
      <c r="HH237" s="145">
        <f t="shared" ca="1" si="771"/>
        <v>0</v>
      </c>
      <c r="HI237" s="145">
        <f t="shared" ca="1" si="771"/>
        <v>0</v>
      </c>
      <c r="HJ237" s="145">
        <f t="shared" ca="1" si="771"/>
        <v>0</v>
      </c>
      <c r="HK237" s="145">
        <f t="shared" ca="1" si="771"/>
        <v>0</v>
      </c>
      <c r="HL237" s="145">
        <f t="shared" ca="1" si="771"/>
        <v>0</v>
      </c>
      <c r="HM237" s="145">
        <f t="shared" ca="1" si="771"/>
        <v>0</v>
      </c>
      <c r="HN237" s="145">
        <f t="shared" ca="1" si="771"/>
        <v>0</v>
      </c>
      <c r="HO237" s="145">
        <f t="shared" ref="HO237:JZ237" ca="1" si="772">HO288/HO$298</f>
        <v>0</v>
      </c>
      <c r="HP237" s="145">
        <f t="shared" ca="1" si="772"/>
        <v>0</v>
      </c>
      <c r="HQ237" s="145">
        <f t="shared" ca="1" si="772"/>
        <v>0</v>
      </c>
      <c r="HR237" s="145">
        <f t="shared" ca="1" si="772"/>
        <v>0</v>
      </c>
      <c r="HS237" s="145">
        <f t="shared" ca="1" si="772"/>
        <v>0</v>
      </c>
      <c r="HT237" s="145">
        <f t="shared" ca="1" si="772"/>
        <v>0</v>
      </c>
      <c r="HU237" s="145">
        <f t="shared" ca="1" si="772"/>
        <v>0</v>
      </c>
      <c r="HV237" s="145">
        <f t="shared" ca="1" si="772"/>
        <v>0</v>
      </c>
      <c r="HW237" s="145">
        <f t="shared" ca="1" si="772"/>
        <v>0</v>
      </c>
      <c r="HX237" s="145">
        <f t="shared" ca="1" si="772"/>
        <v>0</v>
      </c>
      <c r="HY237" s="145">
        <f t="shared" ca="1" si="772"/>
        <v>0</v>
      </c>
      <c r="HZ237" s="145">
        <f t="shared" ca="1" si="772"/>
        <v>0</v>
      </c>
      <c r="IA237" s="145">
        <f t="shared" ca="1" si="772"/>
        <v>0</v>
      </c>
      <c r="IB237" s="145">
        <f t="shared" ca="1" si="772"/>
        <v>0</v>
      </c>
      <c r="IC237" s="145">
        <f t="shared" ca="1" si="772"/>
        <v>0</v>
      </c>
      <c r="ID237" s="145">
        <f t="shared" ca="1" si="772"/>
        <v>0</v>
      </c>
      <c r="IE237" s="145">
        <f t="shared" ca="1" si="772"/>
        <v>0</v>
      </c>
      <c r="IF237" s="145">
        <f t="shared" ca="1" si="772"/>
        <v>0</v>
      </c>
      <c r="IG237" s="145">
        <f t="shared" ca="1" si="772"/>
        <v>0</v>
      </c>
      <c r="IH237" s="145">
        <f t="shared" ca="1" si="772"/>
        <v>0</v>
      </c>
      <c r="II237" s="145">
        <f t="shared" ca="1" si="772"/>
        <v>0</v>
      </c>
      <c r="IJ237" s="145">
        <f t="shared" ca="1" si="772"/>
        <v>0</v>
      </c>
      <c r="IK237" s="145">
        <f t="shared" ca="1" si="772"/>
        <v>0</v>
      </c>
      <c r="IL237" s="145">
        <f t="shared" ca="1" si="772"/>
        <v>0</v>
      </c>
      <c r="IM237" s="145">
        <f t="shared" ca="1" si="772"/>
        <v>0</v>
      </c>
      <c r="IN237" s="145">
        <f t="shared" ca="1" si="772"/>
        <v>0</v>
      </c>
      <c r="IO237" s="145">
        <f t="shared" ca="1" si="772"/>
        <v>0</v>
      </c>
      <c r="IP237" s="145">
        <f t="shared" ca="1" si="772"/>
        <v>0</v>
      </c>
      <c r="IQ237" s="145">
        <f t="shared" ca="1" si="772"/>
        <v>0</v>
      </c>
      <c r="IR237" s="145">
        <f t="shared" ca="1" si="772"/>
        <v>0</v>
      </c>
      <c r="IS237" s="145">
        <f t="shared" ca="1" si="772"/>
        <v>0</v>
      </c>
      <c r="IT237" s="145">
        <f t="shared" ca="1" si="772"/>
        <v>0</v>
      </c>
      <c r="IU237" s="145">
        <f t="shared" ca="1" si="772"/>
        <v>0</v>
      </c>
      <c r="IV237" s="145">
        <f t="shared" ca="1" si="772"/>
        <v>0</v>
      </c>
      <c r="IW237" s="145">
        <f t="shared" ca="1" si="772"/>
        <v>0</v>
      </c>
      <c r="IX237" s="145">
        <f t="shared" ca="1" si="772"/>
        <v>0</v>
      </c>
      <c r="IY237" s="145">
        <f t="shared" ca="1" si="772"/>
        <v>0</v>
      </c>
      <c r="IZ237" s="145">
        <f t="shared" ca="1" si="772"/>
        <v>0</v>
      </c>
      <c r="JA237" s="145">
        <f t="shared" ca="1" si="772"/>
        <v>0</v>
      </c>
      <c r="JB237" s="145">
        <f t="shared" ca="1" si="772"/>
        <v>0</v>
      </c>
      <c r="JC237" s="145">
        <f t="shared" ca="1" si="772"/>
        <v>0</v>
      </c>
      <c r="JD237" s="145">
        <f t="shared" ca="1" si="772"/>
        <v>0</v>
      </c>
      <c r="JE237" s="145">
        <f t="shared" ca="1" si="772"/>
        <v>0</v>
      </c>
      <c r="JF237" s="145">
        <f t="shared" ca="1" si="772"/>
        <v>0</v>
      </c>
      <c r="JG237" s="145">
        <f t="shared" ca="1" si="772"/>
        <v>0</v>
      </c>
      <c r="JH237" s="145">
        <f t="shared" ca="1" si="772"/>
        <v>0</v>
      </c>
      <c r="JI237" s="145">
        <f t="shared" ca="1" si="772"/>
        <v>0</v>
      </c>
      <c r="JJ237" s="145">
        <f t="shared" ca="1" si="772"/>
        <v>0</v>
      </c>
      <c r="JK237" s="145">
        <f t="shared" ca="1" si="772"/>
        <v>0</v>
      </c>
      <c r="JL237" s="145">
        <f t="shared" ca="1" si="772"/>
        <v>0</v>
      </c>
      <c r="JM237" s="145">
        <f t="shared" ca="1" si="772"/>
        <v>0</v>
      </c>
      <c r="JN237" s="145">
        <f t="shared" ca="1" si="772"/>
        <v>0</v>
      </c>
      <c r="JO237" s="145">
        <f t="shared" ca="1" si="772"/>
        <v>0</v>
      </c>
      <c r="JP237" s="145">
        <f t="shared" ca="1" si="772"/>
        <v>0</v>
      </c>
      <c r="JQ237" s="145">
        <f t="shared" ca="1" si="772"/>
        <v>0</v>
      </c>
      <c r="JR237" s="145">
        <f t="shared" ca="1" si="772"/>
        <v>0</v>
      </c>
      <c r="JS237" s="145">
        <f t="shared" ca="1" si="772"/>
        <v>0</v>
      </c>
      <c r="JT237" s="145">
        <f t="shared" ca="1" si="772"/>
        <v>0</v>
      </c>
      <c r="JU237" s="145">
        <f t="shared" ca="1" si="772"/>
        <v>0</v>
      </c>
      <c r="JV237" s="145">
        <f t="shared" ca="1" si="772"/>
        <v>0</v>
      </c>
      <c r="JW237" s="145">
        <f t="shared" ca="1" si="772"/>
        <v>0</v>
      </c>
      <c r="JX237" s="145">
        <f t="shared" ca="1" si="772"/>
        <v>0</v>
      </c>
      <c r="JY237" s="145">
        <f t="shared" ca="1" si="772"/>
        <v>0</v>
      </c>
      <c r="JZ237" s="145">
        <f t="shared" ca="1" si="772"/>
        <v>0</v>
      </c>
      <c r="KA237" s="145">
        <f t="shared" ref="KA237:LR237" ca="1" si="773">KA288/KA$298</f>
        <v>0</v>
      </c>
      <c r="KB237" s="145">
        <f t="shared" ca="1" si="773"/>
        <v>0</v>
      </c>
      <c r="KC237" s="145">
        <f t="shared" ca="1" si="773"/>
        <v>0</v>
      </c>
      <c r="KD237" s="145">
        <f t="shared" ca="1" si="773"/>
        <v>0</v>
      </c>
      <c r="KE237" s="145">
        <f t="shared" ca="1" si="773"/>
        <v>0</v>
      </c>
      <c r="KF237" s="145">
        <f t="shared" ca="1" si="773"/>
        <v>0</v>
      </c>
      <c r="KG237" s="145">
        <f t="shared" ca="1" si="773"/>
        <v>0</v>
      </c>
      <c r="KH237" s="145">
        <f t="shared" ca="1" si="773"/>
        <v>0</v>
      </c>
      <c r="KI237" s="145">
        <f t="shared" ca="1" si="773"/>
        <v>0</v>
      </c>
      <c r="KJ237" s="145">
        <f t="shared" ca="1" si="773"/>
        <v>0</v>
      </c>
      <c r="KK237" s="145">
        <f t="shared" ca="1" si="773"/>
        <v>0</v>
      </c>
      <c r="KL237" s="145">
        <f t="shared" ca="1" si="773"/>
        <v>0</v>
      </c>
      <c r="KM237" s="145">
        <f t="shared" ca="1" si="773"/>
        <v>0</v>
      </c>
      <c r="KN237" s="145">
        <f t="shared" ca="1" si="773"/>
        <v>0</v>
      </c>
      <c r="KO237" s="145">
        <f t="shared" ca="1" si="773"/>
        <v>0</v>
      </c>
      <c r="KP237" s="145">
        <f t="shared" ca="1" si="773"/>
        <v>0</v>
      </c>
      <c r="KQ237" s="145">
        <f t="shared" ca="1" si="773"/>
        <v>0</v>
      </c>
      <c r="KR237" s="145">
        <f t="shared" ca="1" si="773"/>
        <v>0</v>
      </c>
      <c r="KS237" s="145">
        <f t="shared" ca="1" si="773"/>
        <v>0</v>
      </c>
      <c r="KT237" s="145">
        <f t="shared" ca="1" si="773"/>
        <v>0</v>
      </c>
      <c r="KU237" s="145">
        <f t="shared" ca="1" si="773"/>
        <v>0</v>
      </c>
      <c r="KV237" s="145">
        <f t="shared" ca="1" si="773"/>
        <v>0</v>
      </c>
      <c r="KW237" s="145">
        <f t="shared" ca="1" si="773"/>
        <v>0</v>
      </c>
      <c r="KX237" s="145">
        <f t="shared" ca="1" si="773"/>
        <v>0</v>
      </c>
      <c r="KY237" s="145">
        <f t="shared" ca="1" si="773"/>
        <v>0</v>
      </c>
      <c r="KZ237" s="145">
        <f t="shared" ca="1" si="773"/>
        <v>0</v>
      </c>
      <c r="LA237" s="145">
        <f t="shared" ca="1" si="773"/>
        <v>0</v>
      </c>
      <c r="LB237" s="145">
        <f t="shared" ca="1" si="773"/>
        <v>0</v>
      </c>
      <c r="LC237" s="145">
        <f t="shared" ca="1" si="773"/>
        <v>0</v>
      </c>
      <c r="LD237" s="145">
        <f t="shared" ca="1" si="773"/>
        <v>0</v>
      </c>
      <c r="LE237" s="145">
        <f t="shared" ca="1" si="773"/>
        <v>0</v>
      </c>
      <c r="LF237" s="145">
        <f t="shared" ca="1" si="773"/>
        <v>0</v>
      </c>
      <c r="LG237" s="145">
        <f t="shared" ca="1" si="773"/>
        <v>0</v>
      </c>
      <c r="LH237" s="145">
        <f t="shared" ca="1" si="773"/>
        <v>0</v>
      </c>
      <c r="LI237" s="145">
        <f t="shared" ca="1" si="773"/>
        <v>0</v>
      </c>
      <c r="LJ237" s="145">
        <f t="shared" ca="1" si="773"/>
        <v>0</v>
      </c>
      <c r="LK237" s="145">
        <f t="shared" ca="1" si="773"/>
        <v>0</v>
      </c>
      <c r="LL237" s="145">
        <f t="shared" ca="1" si="773"/>
        <v>0</v>
      </c>
      <c r="LM237" s="145">
        <f t="shared" ca="1" si="773"/>
        <v>0</v>
      </c>
      <c r="LN237" s="145">
        <f t="shared" ca="1" si="773"/>
        <v>0</v>
      </c>
      <c r="LO237" s="145">
        <f t="shared" ca="1" si="773"/>
        <v>0</v>
      </c>
      <c r="LP237" s="145">
        <f t="shared" ca="1" si="773"/>
        <v>0</v>
      </c>
      <c r="LQ237" s="145">
        <f t="shared" ca="1" si="773"/>
        <v>0</v>
      </c>
      <c r="LR237" s="145">
        <f t="shared" ca="1" si="773"/>
        <v>0</v>
      </c>
      <c r="LU237" s="293">
        <f t="shared" ca="1" si="733"/>
        <v>-6.9063509555570505E-3</v>
      </c>
      <c r="LV237" s="293">
        <f t="shared" ca="1" si="734"/>
        <v>-6.9063509555570505E-3</v>
      </c>
      <c r="LW237" s="293">
        <f t="shared" ca="1" si="735"/>
        <v>-6.9063509555570505E-3</v>
      </c>
      <c r="LX237" s="293">
        <f t="shared" ca="1" si="736"/>
        <v>-6.9063509555570505E-3</v>
      </c>
      <c r="LY237" s="293">
        <f t="shared" ca="1" si="737"/>
        <v>-6.9066838511102346E-3</v>
      </c>
      <c r="LZ237" s="293">
        <f t="shared" ca="1" si="738"/>
        <v>-5.5659421615551589E-3</v>
      </c>
      <c r="MA237" s="293">
        <f t="shared" ca="1" si="739"/>
        <v>-4.2053506846887996E-3</v>
      </c>
      <c r="MB237" s="293">
        <f t="shared" ca="1" si="740"/>
        <v>-2.8244682549293182E-3</v>
      </c>
      <c r="MC237" s="293">
        <f t="shared" ca="1" si="741"/>
        <v>-1.4228406286622146E-3</v>
      </c>
      <c r="MD237" s="293">
        <f t="shared" ca="1" si="742"/>
        <v>0</v>
      </c>
      <c r="ME237" s="293">
        <f t="shared" ca="1" si="743"/>
        <v>0</v>
      </c>
      <c r="MF237" s="293">
        <f t="shared" ca="1" si="744"/>
        <v>0</v>
      </c>
      <c r="MG237" s="293">
        <f t="shared" ca="1" si="745"/>
        <v>0</v>
      </c>
      <c r="MH237" s="293">
        <f t="shared" ca="1" si="746"/>
        <v>0</v>
      </c>
      <c r="MI237" s="293">
        <f t="shared" ca="1" si="747"/>
        <v>0</v>
      </c>
      <c r="MJ237" s="293">
        <f t="shared" ca="1" si="748"/>
        <v>0</v>
      </c>
      <c r="MK237" s="293">
        <f t="shared" ca="1" si="749"/>
        <v>0</v>
      </c>
      <c r="ML237" s="293">
        <f t="shared" ca="1" si="750"/>
        <v>0</v>
      </c>
      <c r="MM237" s="293">
        <f t="shared" ca="1" si="751"/>
        <v>0</v>
      </c>
      <c r="MN237" s="293">
        <f t="shared" ca="1" si="752"/>
        <v>0</v>
      </c>
      <c r="MO237" s="293">
        <f t="shared" ca="1" si="753"/>
        <v>0</v>
      </c>
      <c r="MP237" s="293">
        <f t="shared" ca="1" si="754"/>
        <v>0</v>
      </c>
      <c r="MQ237" s="293">
        <f t="shared" ca="1" si="755"/>
        <v>0</v>
      </c>
      <c r="MR237" s="293">
        <f t="shared" ca="1" si="756"/>
        <v>0</v>
      </c>
      <c r="MS237" s="293">
        <f t="shared" ca="1" si="757"/>
        <v>0</v>
      </c>
    </row>
    <row r="238" spans="2:357" hidden="1">
      <c r="B238" s="3"/>
      <c r="C238" s="22" t="str">
        <f>C264</f>
        <v>HCVgas</v>
      </c>
      <c r="D238" s="145">
        <f t="shared" ca="1" si="726"/>
        <v>3.2083212690030241E-2</v>
      </c>
      <c r="E238" s="145">
        <f t="shared" ca="1" si="768"/>
        <v>3.2083212690030241E-2</v>
      </c>
      <c r="F238" s="145">
        <f t="shared" ca="1" si="768"/>
        <v>3.2083212690030241E-2</v>
      </c>
      <c r="G238" s="145">
        <f t="shared" ca="1" si="768"/>
        <v>3.2083212690030241E-2</v>
      </c>
      <c r="H238" s="145">
        <f t="shared" ca="1" si="768"/>
        <v>3.2083212690030241E-2</v>
      </c>
      <c r="I238" s="145">
        <f t="shared" ca="1" si="768"/>
        <v>2.5916924222770279E-2</v>
      </c>
      <c r="J238" s="145">
        <f t="shared" ca="1" si="768"/>
        <v>2.6750843352865959E-2</v>
      </c>
      <c r="K238" s="145">
        <f t="shared" ca="1" si="768"/>
        <v>2.7597370182561656E-2</v>
      </c>
      <c r="L238" s="145">
        <f t="shared" ca="1" si="768"/>
        <v>2.8456792806023208E-2</v>
      </c>
      <c r="M238" s="145">
        <f t="shared" ca="1" si="768"/>
        <v>2.9329408162306614E-2</v>
      </c>
      <c r="N238" s="145">
        <f t="shared" ca="1" si="768"/>
        <v>3.0215522377421478E-2</v>
      </c>
      <c r="O238" s="145">
        <f t="shared" ca="1" si="768"/>
        <v>2.9931336859881096E-2</v>
      </c>
      <c r="P238" s="145">
        <f t="shared" ca="1" si="768"/>
        <v>2.9643672677092996E-2</v>
      </c>
      <c r="Q238" s="145">
        <f t="shared" ca="1" si="768"/>
        <v>2.935246556312324E-2</v>
      </c>
      <c r="R238" s="145">
        <f t="shared" ca="1" si="768"/>
        <v>2.9057649659204172E-2</v>
      </c>
      <c r="S238" s="145">
        <f t="shared" ca="1" si="768"/>
        <v>2.8759157464078654E-2</v>
      </c>
      <c r="T238" s="145">
        <f t="shared" ca="1" si="768"/>
        <v>2.8598162357460929E-2</v>
      </c>
      <c r="U238" s="145">
        <f t="shared" ca="1" si="768"/>
        <v>2.8598162357460929E-2</v>
      </c>
      <c r="V238" s="145">
        <f t="shared" ca="1" si="768"/>
        <v>2.8598162357460929E-2</v>
      </c>
      <c r="W238" s="145">
        <f t="shared" ca="1" si="768"/>
        <v>2.8598162357460929E-2</v>
      </c>
      <c r="X238" s="145">
        <f t="shared" ca="1" si="768"/>
        <v>2.8598162357460929E-2</v>
      </c>
      <c r="Y238" s="145">
        <f t="shared" ca="1" si="768"/>
        <v>2.8604895522517337E-2</v>
      </c>
      <c r="Z238" s="145">
        <f t="shared" ca="1" si="768"/>
        <v>2.8611717075819297E-2</v>
      </c>
      <c r="AA238" s="145">
        <f t="shared" ca="1" si="768"/>
        <v>2.8618628769313866E-2</v>
      </c>
      <c r="AB238" s="145">
        <f t="shared" ca="1" si="768"/>
        <v>2.8625632401556599E-2</v>
      </c>
      <c r="AC238" s="145">
        <f t="shared" ca="1" si="768"/>
        <v>2.8632729819271865E-2</v>
      </c>
      <c r="AD238" s="3"/>
      <c r="AE238" s="145">
        <f t="shared" ref="AE238:CP238" ca="1" si="774">AE289/AE$298</f>
        <v>2.7330460984937705E-2</v>
      </c>
      <c r="AF238" s="145">
        <f t="shared" ca="1" si="774"/>
        <v>2.7523018872214533E-2</v>
      </c>
      <c r="AG238" s="145">
        <f t="shared" ca="1" si="774"/>
        <v>3.2989376420696333E-2</v>
      </c>
      <c r="AH238" s="145">
        <f t="shared" ca="1" si="774"/>
        <v>3.8076491521262933E-2</v>
      </c>
      <c r="AI238" s="145">
        <f t="shared" ca="1" si="774"/>
        <v>3.2674547787515579E-2</v>
      </c>
      <c r="AJ238" s="145">
        <f t="shared" ca="1" si="774"/>
        <v>2.3592659361249217E-2</v>
      </c>
      <c r="AK238" s="145">
        <f t="shared" ca="1" si="774"/>
        <v>2.7292401200422606E-2</v>
      </c>
      <c r="AL238" s="145">
        <f t="shared" ca="1" si="774"/>
        <v>1.8590971713944256E-2</v>
      </c>
      <c r="AM238" s="145">
        <f t="shared" ca="1" si="774"/>
        <v>2.9702865465215705E-2</v>
      </c>
      <c r="AN238" s="145">
        <f t="shared" ca="1" si="774"/>
        <v>3.8622787286225105E-2</v>
      </c>
      <c r="AO238" s="145">
        <f t="shared" ca="1" si="774"/>
        <v>4.1509108930228265E-2</v>
      </c>
      <c r="AP238" s="145">
        <f t="shared" ca="1" si="774"/>
        <v>3.4134164529549239E-2</v>
      </c>
      <c r="AQ238" s="145">
        <f t="shared" ca="1" si="774"/>
        <v>2.7330460984937705E-2</v>
      </c>
      <c r="AR238" s="145">
        <f t="shared" ca="1" si="774"/>
        <v>2.7523018872214533E-2</v>
      </c>
      <c r="AS238" s="145">
        <f t="shared" ca="1" si="774"/>
        <v>3.2989376420696333E-2</v>
      </c>
      <c r="AT238" s="145">
        <f t="shared" ca="1" si="774"/>
        <v>3.8076491521262933E-2</v>
      </c>
      <c r="AU238" s="145">
        <f t="shared" ca="1" si="774"/>
        <v>3.2674547787515579E-2</v>
      </c>
      <c r="AV238" s="145">
        <f t="shared" ca="1" si="774"/>
        <v>2.3592659361249217E-2</v>
      </c>
      <c r="AW238" s="145">
        <f t="shared" ca="1" si="774"/>
        <v>2.7292401200422606E-2</v>
      </c>
      <c r="AX238" s="145">
        <f t="shared" ca="1" si="774"/>
        <v>1.8590971713944256E-2</v>
      </c>
      <c r="AY238" s="145">
        <f t="shared" ca="1" si="774"/>
        <v>2.9702865465215705E-2</v>
      </c>
      <c r="AZ238" s="145">
        <f t="shared" ca="1" si="774"/>
        <v>3.8622787286225105E-2</v>
      </c>
      <c r="BA238" s="145">
        <f t="shared" ca="1" si="774"/>
        <v>4.1509108930228265E-2</v>
      </c>
      <c r="BB238" s="145">
        <f t="shared" ca="1" si="774"/>
        <v>3.4134164529549239E-2</v>
      </c>
      <c r="BC238" s="145">
        <f t="shared" ca="1" si="774"/>
        <v>2.7330460984937705E-2</v>
      </c>
      <c r="BD238" s="145">
        <f t="shared" ca="1" si="774"/>
        <v>2.7523018872214533E-2</v>
      </c>
      <c r="BE238" s="145">
        <f t="shared" ca="1" si="774"/>
        <v>3.2989376420696333E-2</v>
      </c>
      <c r="BF238" s="145">
        <f t="shared" ca="1" si="774"/>
        <v>3.8076491521262933E-2</v>
      </c>
      <c r="BG238" s="145">
        <f t="shared" ca="1" si="774"/>
        <v>3.2674547787515579E-2</v>
      </c>
      <c r="BH238" s="145">
        <f t="shared" ca="1" si="774"/>
        <v>2.3592659361249217E-2</v>
      </c>
      <c r="BI238" s="145">
        <f t="shared" ca="1" si="774"/>
        <v>2.7292401200422606E-2</v>
      </c>
      <c r="BJ238" s="145">
        <f t="shared" ca="1" si="774"/>
        <v>1.8590971713944256E-2</v>
      </c>
      <c r="BK238" s="145">
        <f t="shared" ca="1" si="774"/>
        <v>2.9702865465215705E-2</v>
      </c>
      <c r="BL238" s="145">
        <f t="shared" ca="1" si="774"/>
        <v>3.8622787286225105E-2</v>
      </c>
      <c r="BM238" s="145">
        <f t="shared" ca="1" si="774"/>
        <v>4.1509108930228265E-2</v>
      </c>
      <c r="BN238" s="145">
        <f t="shared" ca="1" si="774"/>
        <v>3.4134164529549239E-2</v>
      </c>
      <c r="BO238" s="145">
        <f t="shared" ca="1" si="774"/>
        <v>2.7330460984937705E-2</v>
      </c>
      <c r="BP238" s="145">
        <f t="shared" ca="1" si="774"/>
        <v>2.7523018872214533E-2</v>
      </c>
      <c r="BQ238" s="145">
        <f t="shared" ca="1" si="774"/>
        <v>3.2989376420696333E-2</v>
      </c>
      <c r="BR238" s="145">
        <f t="shared" ca="1" si="774"/>
        <v>3.8076491521262933E-2</v>
      </c>
      <c r="BS238" s="145">
        <f t="shared" ca="1" si="774"/>
        <v>3.2674547787515579E-2</v>
      </c>
      <c r="BT238" s="145">
        <f t="shared" ca="1" si="774"/>
        <v>2.3592659361249217E-2</v>
      </c>
      <c r="BU238" s="145">
        <f t="shared" ca="1" si="774"/>
        <v>2.7292401200422606E-2</v>
      </c>
      <c r="BV238" s="145">
        <f t="shared" ca="1" si="774"/>
        <v>1.8590971713944256E-2</v>
      </c>
      <c r="BW238" s="145">
        <f t="shared" ca="1" si="774"/>
        <v>2.9702865465215705E-2</v>
      </c>
      <c r="BX238" s="145">
        <f t="shared" ca="1" si="774"/>
        <v>3.8622787286225105E-2</v>
      </c>
      <c r="BY238" s="145">
        <f t="shared" ca="1" si="774"/>
        <v>4.1509108930228265E-2</v>
      </c>
      <c r="BZ238" s="145">
        <f t="shared" ca="1" si="774"/>
        <v>3.4134164529549239E-2</v>
      </c>
      <c r="CA238" s="145">
        <f t="shared" ca="1" si="774"/>
        <v>2.7265743715313331E-2</v>
      </c>
      <c r="CB238" s="145">
        <f t="shared" ca="1" si="774"/>
        <v>2.7437373881716898E-2</v>
      </c>
      <c r="CC238" s="145">
        <f t="shared" ca="1" si="774"/>
        <v>3.0157731740661886E-2</v>
      </c>
      <c r="CD238" s="145">
        <f t="shared" ca="1" si="774"/>
        <v>2.5876136279898234E-2</v>
      </c>
      <c r="CE238" s="145">
        <f t="shared" ca="1" si="774"/>
        <v>1.7933912443376245E-2</v>
      </c>
      <c r="CF238" s="145">
        <f t="shared" ca="1" si="774"/>
        <v>2.147057075972967E-3</v>
      </c>
      <c r="CG238" s="145">
        <f t="shared" ca="1" si="774"/>
        <v>0</v>
      </c>
      <c r="CH238" s="145">
        <f t="shared" ca="1" si="774"/>
        <v>1.5035020124337309E-2</v>
      </c>
      <c r="CI238" s="145">
        <f t="shared" ca="1" si="774"/>
        <v>3.0026201843636559E-2</v>
      </c>
      <c r="CJ238" s="145">
        <f t="shared" ca="1" si="774"/>
        <v>2.4001757039031693E-2</v>
      </c>
      <c r="CK238" s="145">
        <f t="shared" ca="1" si="774"/>
        <v>3.5120478246529405E-2</v>
      </c>
      <c r="CL238" s="145">
        <f t="shared" ca="1" si="774"/>
        <v>3.1960327640344871E-2</v>
      </c>
      <c r="CM238" s="145">
        <f t="shared" ca="1" si="774"/>
        <v>2.747387341972243E-2</v>
      </c>
      <c r="CN238" s="145">
        <f t="shared" ca="1" si="774"/>
        <v>2.7638368275931784E-2</v>
      </c>
      <c r="CO238" s="145">
        <f t="shared" ca="1" si="774"/>
        <v>3.0840377279427653E-2</v>
      </c>
      <c r="CP238" s="145">
        <f t="shared" ca="1" si="774"/>
        <v>2.8758136982700487E-2</v>
      </c>
      <c r="CQ238" s="145">
        <f t="shared" ref="CQ238:FB238" ca="1" si="775">CQ289/CQ$298</f>
        <v>1.8590682883223172E-2</v>
      </c>
      <c r="CR238" s="145">
        <f t="shared" ca="1" si="775"/>
        <v>2.2264621389083555E-3</v>
      </c>
      <c r="CS238" s="145">
        <f t="shared" ca="1" si="775"/>
        <v>5.1286866586067322E-4</v>
      </c>
      <c r="CT238" s="145">
        <f t="shared" ca="1" si="775"/>
        <v>1.4683955954065809E-2</v>
      </c>
      <c r="CU238" s="145">
        <f t="shared" ca="1" si="775"/>
        <v>3.1866766226882046E-2</v>
      </c>
      <c r="CV238" s="145">
        <f t="shared" ca="1" si="775"/>
        <v>2.5443405770766092E-2</v>
      </c>
      <c r="CW238" s="145">
        <f t="shared" ca="1" si="775"/>
        <v>3.6641864928326544E-2</v>
      </c>
      <c r="CX238" s="145">
        <f t="shared" ca="1" si="775"/>
        <v>3.24759100184304E-2</v>
      </c>
      <c r="CY238" s="145">
        <f t="shared" ca="1" si="775"/>
        <v>2.7685205030540568E-2</v>
      </c>
      <c r="CZ238" s="145">
        <f t="shared" ca="1" si="775"/>
        <v>2.7842406340907167E-2</v>
      </c>
      <c r="DA238" s="145">
        <f t="shared" ca="1" si="775"/>
        <v>3.1533696058838538E-2</v>
      </c>
      <c r="DB238" s="145">
        <f t="shared" ca="1" si="775"/>
        <v>3.1680760887855451E-2</v>
      </c>
      <c r="DC238" s="145">
        <f t="shared" ca="1" si="775"/>
        <v>1.9257675268475945E-2</v>
      </c>
      <c r="DD238" s="145">
        <f t="shared" ca="1" si="775"/>
        <v>2.3069749389236787E-3</v>
      </c>
      <c r="DE238" s="145">
        <f t="shared" ca="1" si="775"/>
        <v>1.0356265003668211E-3</v>
      </c>
      <c r="DF238" s="145">
        <f t="shared" ca="1" si="775"/>
        <v>1.4329267900300148E-2</v>
      </c>
      <c r="DG238" s="145">
        <f t="shared" ca="1" si="775"/>
        <v>3.3733512281886861E-2</v>
      </c>
      <c r="DH238" s="145">
        <f t="shared" ca="1" si="775"/>
        <v>2.6905704718791966E-2</v>
      </c>
      <c r="DI238" s="145">
        <f t="shared" ca="1" si="775"/>
        <v>3.818630408272853E-2</v>
      </c>
      <c r="DJ238" s="145">
        <f t="shared" ca="1" si="775"/>
        <v>3.299957673667684E-2</v>
      </c>
      <c r="DK238" s="145">
        <f t="shared" ca="1" si="775"/>
        <v>2.7899813008620718E-2</v>
      </c>
      <c r="DL238" s="145">
        <f t="shared" ca="1" si="775"/>
        <v>2.8049557739846995E-2</v>
      </c>
      <c r="DM238" s="145">
        <f t="shared" ca="1" si="775"/>
        <v>3.2237940367169746E-2</v>
      </c>
      <c r="DN238" s="145">
        <f t="shared" ca="1" si="775"/>
        <v>3.4644872997383322E-2</v>
      </c>
      <c r="DO238" s="145">
        <f t="shared" ca="1" si="775"/>
        <v>1.9935130111641046E-2</v>
      </c>
      <c r="DP238" s="145">
        <f t="shared" ca="1" si="775"/>
        <v>2.3886188190027861E-3</v>
      </c>
      <c r="DQ238" s="145">
        <f t="shared" ca="1" si="775"/>
        <v>1.5685623133821225E-3</v>
      </c>
      <c r="DR238" s="145">
        <f t="shared" ca="1" si="775"/>
        <v>1.3970899560258147E-2</v>
      </c>
      <c r="DS238" s="145">
        <f t="shared" ca="1" si="775"/>
        <v>3.5627002654225637E-2</v>
      </c>
      <c r="DT238" s="145">
        <f t="shared" ca="1" si="775"/>
        <v>2.8389100775159992E-2</v>
      </c>
      <c r="DU238" s="145">
        <f t="shared" ca="1" si="775"/>
        <v>3.9754323655706941E-2</v>
      </c>
      <c r="DV238" s="145">
        <f t="shared" ca="1" si="775"/>
        <v>3.3531519441473298E-2</v>
      </c>
      <c r="DW238" s="145">
        <f t="shared" ca="1" si="775"/>
        <v>2.8117774141651793E-2</v>
      </c>
      <c r="DX238" s="145">
        <f t="shared" ca="1" si="775"/>
        <v>2.8259894278224295E-2</v>
      </c>
      <c r="DY238" s="145">
        <f t="shared" ca="1" si="775"/>
        <v>3.2953370507114554E-2</v>
      </c>
      <c r="DZ238" s="145">
        <f t="shared" ca="1" si="775"/>
        <v>3.7651363047189253E-2</v>
      </c>
      <c r="EA238" s="145">
        <f t="shared" ca="1" si="775"/>
        <v>2.0623295530240629E-2</v>
      </c>
      <c r="EB238" s="145">
        <f t="shared" ca="1" si="775"/>
        <v>2.4714177826345583E-3</v>
      </c>
      <c r="EC238" s="145">
        <f t="shared" ca="1" si="775"/>
        <v>2.1119762714536358E-3</v>
      </c>
      <c r="ED238" s="145">
        <f t="shared" ca="1" si="775"/>
        <v>1.3608793354569203E-2</v>
      </c>
      <c r="EE238" s="145">
        <f t="shared" ca="1" si="775"/>
        <v>3.754781622750443E-2</v>
      </c>
      <c r="EF238" s="145">
        <f t="shared" ca="1" si="775"/>
        <v>2.9894053820558632E-2</v>
      </c>
      <c r="EG238" s="145">
        <f t="shared" ca="1" si="775"/>
        <v>4.1346467838554245E-2</v>
      </c>
      <c r="EH238" s="145">
        <f t="shared" ca="1" si="775"/>
        <v>3.4071935884984667E-2</v>
      </c>
      <c r="EI238" s="145">
        <f t="shared" ca="1" si="775"/>
        <v>2.8339167635763742E-2</v>
      </c>
      <c r="EJ238" s="145">
        <f t="shared" ca="1" si="775"/>
        <v>2.8473489986767443E-2</v>
      </c>
      <c r="EK238" s="145">
        <f t="shared" ca="1" si="775"/>
        <v>3.3680255116573563E-2</v>
      </c>
      <c r="EL238" s="145">
        <f t="shared" ca="1" si="775"/>
        <v>4.070114639747998E-2</v>
      </c>
      <c r="EM238" s="145">
        <f t="shared" ca="1" si="775"/>
        <v>2.132242754979622E-2</v>
      </c>
      <c r="EN238" s="145">
        <f t="shared" ca="1" si="775"/>
        <v>2.5553965173411228E-3</v>
      </c>
      <c r="EO238" s="145">
        <f t="shared" ca="1" si="775"/>
        <v>2.6661804615682482E-3</v>
      </c>
      <c r="EP238" s="145">
        <f t="shared" ca="1" si="775"/>
        <v>1.3242890496433207E-2</v>
      </c>
      <c r="EQ238" s="145">
        <f t="shared" ca="1" si="775"/>
        <v>3.9496548713407811E-2</v>
      </c>
      <c r="ER238" s="145">
        <f t="shared" ca="1" si="775"/>
        <v>3.1421037199651253E-2</v>
      </c>
      <c r="ES238" s="145">
        <f t="shared" ca="1" si="775"/>
        <v>4.2963297697579853E-2</v>
      </c>
      <c r="ET238" s="145">
        <f t="shared" ca="1" si="775"/>
        <v>3.4621030170263162E-2</v>
      </c>
      <c r="EU238" s="145">
        <f t="shared" ca="1" si="775"/>
        <v>2.850978648837028E-2</v>
      </c>
      <c r="EV238" s="145">
        <f t="shared" ca="1" si="775"/>
        <v>2.8601541299195229E-2</v>
      </c>
      <c r="EW238" s="145">
        <f t="shared" ca="1" si="775"/>
        <v>3.3908805847891639E-2</v>
      </c>
      <c r="EX238" s="145">
        <f t="shared" ca="1" si="775"/>
        <v>3.9802266019701563E-2</v>
      </c>
      <c r="EY238" s="145">
        <f t="shared" ca="1" si="775"/>
        <v>2.0933511078489554E-2</v>
      </c>
      <c r="EZ238" s="145">
        <f t="shared" ca="1" si="775"/>
        <v>2.7953891596596736E-3</v>
      </c>
      <c r="FA238" s="145">
        <f t="shared" ca="1" si="775"/>
        <v>2.1397233761916322E-3</v>
      </c>
      <c r="FB238" s="145">
        <f t="shared" ca="1" si="775"/>
        <v>1.3208363420823259E-2</v>
      </c>
      <c r="FC238" s="145">
        <f t="shared" ref="FC238:HN238" ca="1" si="776">FC289/FC$298</f>
        <v>3.858859076252736E-2</v>
      </c>
      <c r="FD238" s="145">
        <f t="shared" ca="1" si="776"/>
        <v>3.0740632963964603E-2</v>
      </c>
      <c r="FE238" s="145">
        <f t="shared" ca="1" si="776"/>
        <v>4.1215943882624312E-2</v>
      </c>
      <c r="FF238" s="145">
        <f t="shared" ca="1" si="776"/>
        <v>3.4783796276002511E-2</v>
      </c>
      <c r="FG238" s="145">
        <f t="shared" ca="1" si="776"/>
        <v>2.8682472241411683E-2</v>
      </c>
      <c r="FH238" s="145">
        <f t="shared" ca="1" si="776"/>
        <v>2.8731236749959768E-2</v>
      </c>
      <c r="FI238" s="145">
        <f t="shared" ca="1" si="776"/>
        <v>3.4139959921940438E-2</v>
      </c>
      <c r="FJ238" s="145">
        <f t="shared" ca="1" si="776"/>
        <v>3.8891262955719638E-2</v>
      </c>
      <c r="FK238" s="145">
        <f t="shared" ca="1" si="776"/>
        <v>2.0538762792577953E-2</v>
      </c>
      <c r="FL238" s="145">
        <f t="shared" ca="1" si="776"/>
        <v>3.0371104352028082E-3</v>
      </c>
      <c r="FM238" s="145">
        <f t="shared" ca="1" si="776"/>
        <v>1.6099092083443202E-3</v>
      </c>
      <c r="FN238" s="145">
        <f t="shared" ca="1" si="776"/>
        <v>1.3173120182318494E-2</v>
      </c>
      <c r="FO238" s="145">
        <f t="shared" ca="1" si="776"/>
        <v>3.7670359887100567E-2</v>
      </c>
      <c r="FP238" s="145">
        <f t="shared" ca="1" si="776"/>
        <v>3.0052091647237787E-2</v>
      </c>
      <c r="FQ238" s="145">
        <f t="shared" ca="1" si="776"/>
        <v>3.9450692524611308E-2</v>
      </c>
      <c r="FR238" s="145">
        <f t="shared" ca="1" si="776"/>
        <v>3.4948872524016898E-2</v>
      </c>
      <c r="FS238" s="145">
        <f t="shared" ca="1" si="776"/>
        <v>2.8857262681843795E-2</v>
      </c>
      <c r="FT238" s="145">
        <f t="shared" ca="1" si="776"/>
        <v>2.8862608208985018E-2</v>
      </c>
      <c r="FU238" s="145">
        <f t="shared" ca="1" si="776"/>
        <v>3.4373762074174814E-2</v>
      </c>
      <c r="FV238" s="145">
        <f t="shared" ca="1" si="776"/>
        <v>3.796789030300117E-2</v>
      </c>
      <c r="FW238" s="145">
        <f t="shared" ca="1" si="776"/>
        <v>2.013805052880278E-2</v>
      </c>
      <c r="FX238" s="145">
        <f t="shared" ca="1" si="776"/>
        <v>3.2805790881290193E-3</v>
      </c>
      <c r="FY238" s="145">
        <f t="shared" ca="1" si="776"/>
        <v>1.0767057444301938E-3</v>
      </c>
      <c r="FZ238" s="145">
        <f t="shared" ca="1" si="776"/>
        <v>1.3137138265361841E-2</v>
      </c>
      <c r="GA238" s="145">
        <f t="shared" ca="1" si="776"/>
        <v>3.6741680748513895E-2</v>
      </c>
      <c r="GB238" s="145">
        <f t="shared" ca="1" si="776"/>
        <v>2.9355266402080523E-2</v>
      </c>
      <c r="GC238" s="145">
        <f t="shared" ca="1" si="776"/>
        <v>3.7667267230491332E-2</v>
      </c>
      <c r="GD238" s="145">
        <f t="shared" ca="1" si="776"/>
        <v>3.5116308447656681E-2</v>
      </c>
      <c r="GE238" s="145">
        <f t="shared" ca="1" si="776"/>
        <v>2.903419652336196E-2</v>
      </c>
      <c r="GF238" s="145">
        <f t="shared" ca="1" si="776"/>
        <v>2.8995688375239047E-2</v>
      </c>
      <c r="GG238" s="145">
        <f t="shared" ca="1" si="776"/>
        <v>3.4610258070924278E-2</v>
      </c>
      <c r="GH238" s="145">
        <f t="shared" ca="1" si="776"/>
        <v>3.7031894408303352E-2</v>
      </c>
      <c r="GI238" s="145">
        <f t="shared" ca="1" si="776"/>
        <v>1.9731238099982153E-2</v>
      </c>
      <c r="GJ238" s="145">
        <f t="shared" ca="1" si="776"/>
        <v>3.5258141345789239E-3</v>
      </c>
      <c r="GK238" s="145">
        <f t="shared" ca="1" si="776"/>
        <v>5.4008035738076525E-4</v>
      </c>
      <c r="GL238" s="145">
        <f t="shared" ca="1" si="776"/>
        <v>1.3100394200573632E-2</v>
      </c>
      <c r="GM238" s="145">
        <f t="shared" ca="1" si="776"/>
        <v>3.5802373995075021E-2</v>
      </c>
      <c r="GN238" s="145">
        <f t="shared" ca="1" si="776"/>
        <v>2.865000682623866E-2</v>
      </c>
      <c r="GO238" s="145">
        <f t="shared" ca="1" si="776"/>
        <v>3.5865385886623281E-2</v>
      </c>
      <c r="GP238" s="145">
        <f t="shared" ca="1" si="776"/>
        <v>3.5286155006571181E-2</v>
      </c>
      <c r="GQ238" s="145">
        <f t="shared" ca="1" si="776"/>
        <v>2.9213313434987065E-2</v>
      </c>
      <c r="GR238" s="145">
        <f t="shared" ca="1" si="776"/>
        <v>2.9130510803868359E-2</v>
      </c>
      <c r="GS238" s="145">
        <f t="shared" ca="1" si="776"/>
        <v>3.4849494739259211E-2</v>
      </c>
      <c r="GT238" s="145">
        <f t="shared" ca="1" si="776"/>
        <v>3.6083014635366582E-2</v>
      </c>
      <c r="GU238" s="145">
        <f t="shared" ca="1" si="776"/>
        <v>1.9318185140692855E-2</v>
      </c>
      <c r="GV238" s="145">
        <f t="shared" ca="1" si="776"/>
        <v>3.7728348676263714E-3</v>
      </c>
      <c r="GW238" s="145">
        <f t="shared" ca="1" si="776"/>
        <v>0</v>
      </c>
      <c r="GX238" s="145">
        <f t="shared" ca="1" si="776"/>
        <v>1.3062863513702653E-2</v>
      </c>
      <c r="GY238" s="145">
        <f t="shared" ca="1" si="776"/>
        <v>3.485225614654007E-2</v>
      </c>
      <c r="GZ238" s="145">
        <f t="shared" ca="1" si="776"/>
        <v>2.7936158854369529E-2</v>
      </c>
      <c r="HA238" s="145">
        <f t="shared" ca="1" si="776"/>
        <v>3.404476051000363E-2</v>
      </c>
      <c r="HB238" s="145">
        <f t="shared" ca="1" si="776"/>
        <v>3.5458464638418202E-2</v>
      </c>
      <c r="HC238" s="145">
        <f t="shared" ca="1" si="776"/>
        <v>3.0149017707190043E-2</v>
      </c>
      <c r="HD238" s="145">
        <f t="shared" ca="1" si="776"/>
        <v>3.024111318800252E-2</v>
      </c>
      <c r="HE238" s="145">
        <f t="shared" ca="1" si="776"/>
        <v>3.5105073081242992E-2</v>
      </c>
      <c r="HF238" s="145">
        <f t="shared" ca="1" si="776"/>
        <v>3.1163205175435766E-2</v>
      </c>
      <c r="HG238" s="145">
        <f t="shared" ca="1" si="776"/>
        <v>1.7719714319255713E-2</v>
      </c>
      <c r="HH238" s="145">
        <f t="shared" ca="1" si="776"/>
        <v>3.6810059050908805E-3</v>
      </c>
      <c r="HI238" s="145">
        <f t="shared" ca="1" si="776"/>
        <v>0</v>
      </c>
      <c r="HJ238" s="145">
        <f t="shared" ca="1" si="776"/>
        <v>1.3447608452468108E-2</v>
      </c>
      <c r="HK238" s="145">
        <f t="shared" ca="1" si="776"/>
        <v>3.1322846941252529E-2</v>
      </c>
      <c r="HL238" s="145">
        <f t="shared" ca="1" si="776"/>
        <v>2.703178699723904E-2</v>
      </c>
      <c r="HM238" s="145">
        <f t="shared" ca="1" si="776"/>
        <v>3.3122575044638378E-2</v>
      </c>
      <c r="HN238" s="145">
        <f t="shared" ca="1" si="776"/>
        <v>3.8016005854686979E-2</v>
      </c>
      <c r="HO238" s="145">
        <f t="shared" ref="HO238:JZ238" ca="1" si="777">HO289/HO$298</f>
        <v>3.0149017707190043E-2</v>
      </c>
      <c r="HP238" s="145">
        <f t="shared" ca="1" si="777"/>
        <v>3.024111318800252E-2</v>
      </c>
      <c r="HQ238" s="145">
        <f t="shared" ca="1" si="777"/>
        <v>3.5105073081242992E-2</v>
      </c>
      <c r="HR238" s="145">
        <f t="shared" ca="1" si="777"/>
        <v>3.1163205175435766E-2</v>
      </c>
      <c r="HS238" s="145">
        <f t="shared" ca="1" si="777"/>
        <v>1.7719714319255713E-2</v>
      </c>
      <c r="HT238" s="145">
        <f t="shared" ca="1" si="777"/>
        <v>3.6810059050908805E-3</v>
      </c>
      <c r="HU238" s="145">
        <f t="shared" ca="1" si="777"/>
        <v>0</v>
      </c>
      <c r="HV238" s="145">
        <f t="shared" ca="1" si="777"/>
        <v>1.3447608452468108E-2</v>
      </c>
      <c r="HW238" s="145">
        <f t="shared" ca="1" si="777"/>
        <v>3.1322846941252529E-2</v>
      </c>
      <c r="HX238" s="145">
        <f t="shared" ca="1" si="777"/>
        <v>2.703178699723904E-2</v>
      </c>
      <c r="HY238" s="145">
        <f t="shared" ca="1" si="777"/>
        <v>3.3122575044638378E-2</v>
      </c>
      <c r="HZ238" s="145">
        <f t="shared" ca="1" si="777"/>
        <v>3.8016005854686979E-2</v>
      </c>
      <c r="IA238" s="145">
        <f t="shared" ca="1" si="777"/>
        <v>3.0149017707190043E-2</v>
      </c>
      <c r="IB238" s="145">
        <f t="shared" ca="1" si="777"/>
        <v>3.024111318800252E-2</v>
      </c>
      <c r="IC238" s="145">
        <f t="shared" ca="1" si="777"/>
        <v>3.5105073081242992E-2</v>
      </c>
      <c r="ID238" s="145">
        <f t="shared" ca="1" si="777"/>
        <v>3.1163205175435766E-2</v>
      </c>
      <c r="IE238" s="145">
        <f t="shared" ca="1" si="777"/>
        <v>1.7719714319255713E-2</v>
      </c>
      <c r="IF238" s="145">
        <f t="shared" ca="1" si="777"/>
        <v>3.6810059050908805E-3</v>
      </c>
      <c r="IG238" s="145">
        <f t="shared" ca="1" si="777"/>
        <v>0</v>
      </c>
      <c r="IH238" s="145">
        <f t="shared" ca="1" si="777"/>
        <v>1.3447608452468108E-2</v>
      </c>
      <c r="II238" s="145">
        <f t="shared" ca="1" si="777"/>
        <v>3.1322846941252529E-2</v>
      </c>
      <c r="IJ238" s="145">
        <f t="shared" ca="1" si="777"/>
        <v>2.703178699723904E-2</v>
      </c>
      <c r="IK238" s="145">
        <f t="shared" ca="1" si="777"/>
        <v>3.3122575044638378E-2</v>
      </c>
      <c r="IL238" s="145">
        <f t="shared" ca="1" si="777"/>
        <v>3.8016005854686979E-2</v>
      </c>
      <c r="IM238" s="145">
        <f t="shared" ca="1" si="777"/>
        <v>3.0149017707190043E-2</v>
      </c>
      <c r="IN238" s="145">
        <f t="shared" ca="1" si="777"/>
        <v>3.024111318800252E-2</v>
      </c>
      <c r="IO238" s="145">
        <f t="shared" ca="1" si="777"/>
        <v>3.5105073081242992E-2</v>
      </c>
      <c r="IP238" s="145">
        <f t="shared" ca="1" si="777"/>
        <v>3.1163205175435766E-2</v>
      </c>
      <c r="IQ238" s="145">
        <f t="shared" ca="1" si="777"/>
        <v>1.7719714319255713E-2</v>
      </c>
      <c r="IR238" s="145">
        <f t="shared" ca="1" si="777"/>
        <v>3.6810059050908805E-3</v>
      </c>
      <c r="IS238" s="145">
        <f t="shared" ca="1" si="777"/>
        <v>0</v>
      </c>
      <c r="IT238" s="145">
        <f t="shared" ca="1" si="777"/>
        <v>1.3447608452468108E-2</v>
      </c>
      <c r="IU238" s="145">
        <f t="shared" ca="1" si="777"/>
        <v>3.1322846941252529E-2</v>
      </c>
      <c r="IV238" s="145">
        <f t="shared" ca="1" si="777"/>
        <v>2.703178699723904E-2</v>
      </c>
      <c r="IW238" s="145">
        <f t="shared" ca="1" si="777"/>
        <v>3.3122575044638378E-2</v>
      </c>
      <c r="IX238" s="145">
        <f t="shared" ca="1" si="777"/>
        <v>3.8016005854686979E-2</v>
      </c>
      <c r="IY238" s="145">
        <f t="shared" ca="1" si="777"/>
        <v>3.0149017707190043E-2</v>
      </c>
      <c r="IZ238" s="145">
        <f t="shared" ca="1" si="777"/>
        <v>3.024111318800252E-2</v>
      </c>
      <c r="JA238" s="145">
        <f t="shared" ca="1" si="777"/>
        <v>3.5105073081242992E-2</v>
      </c>
      <c r="JB238" s="145">
        <f t="shared" ca="1" si="777"/>
        <v>3.1163205175435766E-2</v>
      </c>
      <c r="JC238" s="145">
        <f t="shared" ca="1" si="777"/>
        <v>1.7719714319255713E-2</v>
      </c>
      <c r="JD238" s="145">
        <f t="shared" ca="1" si="777"/>
        <v>3.6810059050908805E-3</v>
      </c>
      <c r="JE238" s="145">
        <f t="shared" ca="1" si="777"/>
        <v>0</v>
      </c>
      <c r="JF238" s="145">
        <f t="shared" ca="1" si="777"/>
        <v>1.3447608452468108E-2</v>
      </c>
      <c r="JG238" s="145">
        <f t="shared" ca="1" si="777"/>
        <v>3.1322846941252529E-2</v>
      </c>
      <c r="JH238" s="145">
        <f t="shared" ca="1" si="777"/>
        <v>2.703178699723904E-2</v>
      </c>
      <c r="JI238" s="145">
        <f t="shared" ca="1" si="777"/>
        <v>3.3122575044638378E-2</v>
      </c>
      <c r="JJ238" s="145">
        <f t="shared" ca="1" si="777"/>
        <v>3.8016005854686979E-2</v>
      </c>
      <c r="JK238" s="145">
        <f t="shared" ca="1" si="777"/>
        <v>3.0337864165062234E-2</v>
      </c>
      <c r="JL238" s="145">
        <f t="shared" ca="1" si="777"/>
        <v>3.0444834399440547E-2</v>
      </c>
      <c r="JM238" s="145">
        <f t="shared" ca="1" si="777"/>
        <v>3.4833846640294867E-2</v>
      </c>
      <c r="JN238" s="145">
        <f t="shared" ca="1" si="777"/>
        <v>3.0824642260647687E-2</v>
      </c>
      <c r="JO238" s="145">
        <f t="shared" ca="1" si="777"/>
        <v>1.8048499312744302E-2</v>
      </c>
      <c r="JP238" s="145">
        <f t="shared" ca="1" si="777"/>
        <v>3.6607025090554242E-3</v>
      </c>
      <c r="JQ238" s="145">
        <f t="shared" ca="1" si="777"/>
        <v>0</v>
      </c>
      <c r="JR238" s="145">
        <f t="shared" ca="1" si="777"/>
        <v>1.3542762144243147E-2</v>
      </c>
      <c r="JS238" s="145">
        <f t="shared" ca="1" si="777"/>
        <v>3.1696161290118409E-2</v>
      </c>
      <c r="JT238" s="145">
        <f t="shared" ca="1" si="777"/>
        <v>2.6644112197151529E-2</v>
      </c>
      <c r="JU238" s="145">
        <f t="shared" ca="1" si="777"/>
        <v>3.3005079899030176E-2</v>
      </c>
      <c r="JV238" s="145">
        <f t="shared" ca="1" si="777"/>
        <v>3.81863070149496E-2</v>
      </c>
      <c r="JW238" s="145">
        <f t="shared" ca="1" si="777"/>
        <v>3.0529091315912051E-2</v>
      </c>
      <c r="JX238" s="145">
        <f t="shared" ca="1" si="777"/>
        <v>3.0651318988739233E-2</v>
      </c>
      <c r="JY238" s="145">
        <f t="shared" ca="1" si="777"/>
        <v>3.4559027052626819E-2</v>
      </c>
      <c r="JZ238" s="145">
        <f t="shared" ca="1" si="777"/>
        <v>3.0480623679594084E-2</v>
      </c>
      <c r="KA238" s="145">
        <f t="shared" ref="KA238:LR238" ca="1" si="778">KA289/KA$298</f>
        <v>1.8380438096899127E-2</v>
      </c>
      <c r="KB238" s="145">
        <f t="shared" ca="1" si="778"/>
        <v>3.6400863128422532E-3</v>
      </c>
      <c r="KC238" s="145">
        <f t="shared" ca="1" si="778"/>
        <v>0</v>
      </c>
      <c r="KD238" s="145">
        <f t="shared" ca="1" si="778"/>
        <v>1.3639272024856972E-2</v>
      </c>
      <c r="KE238" s="145">
        <f t="shared" ca="1" si="778"/>
        <v>3.2074357568866708E-2</v>
      </c>
      <c r="KF238" s="145">
        <f t="shared" ca="1" si="778"/>
        <v>2.6250895664217511E-2</v>
      </c>
      <c r="KG238" s="145">
        <f t="shared" ca="1" si="778"/>
        <v>3.2886069167523763E-2</v>
      </c>
      <c r="KH238" s="145">
        <f t="shared" ca="1" si="778"/>
        <v>3.835876716808484E-2</v>
      </c>
      <c r="KI238" s="145">
        <f t="shared" ca="1" si="778"/>
        <v>3.072274446361219E-2</v>
      </c>
      <c r="KJ238" s="145">
        <f t="shared" ca="1" si="778"/>
        <v>3.0860623565628867E-2</v>
      </c>
      <c r="KK238" s="145">
        <f t="shared" ca="1" si="778"/>
        <v>3.4280542440331616E-2</v>
      </c>
      <c r="KL238" s="145">
        <f t="shared" ca="1" si="778"/>
        <v>3.0131016490709168E-2</v>
      </c>
      <c r="KM238" s="145">
        <f t="shared" ca="1" si="778"/>
        <v>1.8715576268370865E-2</v>
      </c>
      <c r="KN238" s="145">
        <f t="shared" ca="1" si="778"/>
        <v>3.6191500316965011E-3</v>
      </c>
      <c r="KO238" s="145">
        <f t="shared" ca="1" si="778"/>
        <v>0</v>
      </c>
      <c r="KP238" s="145">
        <f t="shared" ca="1" si="778"/>
        <v>1.3737167296265715E-2</v>
      </c>
      <c r="KQ238" s="145">
        <f t="shared" ca="1" si="778"/>
        <v>3.2457532171201078E-2</v>
      </c>
      <c r="KR238" s="145">
        <f t="shared" ca="1" si="778"/>
        <v>2.5852017716094491E-2</v>
      </c>
      <c r="KS238" s="145">
        <f t="shared" ca="1" si="778"/>
        <v>3.2765513335136623E-2</v>
      </c>
      <c r="KT238" s="145">
        <f t="shared" ca="1" si="778"/>
        <v>3.8533427631942813E-2</v>
      </c>
      <c r="KU238" s="145">
        <f t="shared" ca="1" si="778"/>
        <v>3.0918870068865522E-2</v>
      </c>
      <c r="KV238" s="145">
        <f t="shared" ca="1" si="778"/>
        <v>3.1072806296724351E-2</v>
      </c>
      <c r="KW238" s="145">
        <f t="shared" ca="1" si="778"/>
        <v>3.3998318995489031E-2</v>
      </c>
      <c r="KX238" s="145">
        <f t="shared" ca="1" si="778"/>
        <v>2.9775683397764686E-2</v>
      </c>
      <c r="KY238" s="145">
        <f t="shared" ca="1" si="778"/>
        <v>1.9053960307032009E-2</v>
      </c>
      <c r="KZ238" s="145">
        <f t="shared" ca="1" si="778"/>
        <v>3.5978861528888433E-3</v>
      </c>
      <c r="LA238" s="145">
        <f t="shared" ca="1" si="778"/>
        <v>0</v>
      </c>
      <c r="LB238" s="145">
        <f t="shared" ca="1" si="778"/>
        <v>1.3836478004869462E-2</v>
      </c>
      <c r="LC238" s="145">
        <f t="shared" ca="1" si="778"/>
        <v>3.2845784045363161E-2</v>
      </c>
      <c r="LD238" s="145">
        <f t="shared" ca="1" si="778"/>
        <v>2.5447355199148831E-2</v>
      </c>
      <c r="LE238" s="145">
        <f t="shared" ca="1" si="778"/>
        <v>3.2643382115500462E-2</v>
      </c>
      <c r="LF238" s="145">
        <f t="shared" ca="1" si="778"/>
        <v>3.8710330785439263E-2</v>
      </c>
      <c r="LG238" s="145">
        <f t="shared" ca="1" si="778"/>
        <v>3.1117515786366751E-2</v>
      </c>
      <c r="LH238" s="145">
        <f t="shared" ca="1" si="778"/>
        <v>3.1287926959417608E-2</v>
      </c>
      <c r="LI238" s="145">
        <f t="shared" ca="1" si="778"/>
        <v>3.3712280914948989E-2</v>
      </c>
      <c r="LJ238" s="145">
        <f t="shared" ca="1" si="778"/>
        <v>2.9414482570094928E-2</v>
      </c>
      <c r="LK238" s="145">
        <f t="shared" ca="1" si="778"/>
        <v>1.9395637597466295E-2</v>
      </c>
      <c r="LL238" s="145">
        <f t="shared" ca="1" si="778"/>
        <v>3.5762869267271773E-3</v>
      </c>
      <c r="LM238" s="145">
        <f t="shared" ca="1" si="778"/>
        <v>0</v>
      </c>
      <c r="LN238" s="145">
        <f t="shared" ca="1" si="778"/>
        <v>1.3937235072258398E-2</v>
      </c>
      <c r="LO238" s="145">
        <f t="shared" ca="1" si="778"/>
        <v>3.3239214779319487E-2</v>
      </c>
      <c r="LP238" s="145">
        <f t="shared" ca="1" si="778"/>
        <v>2.5036781361683955E-2</v>
      </c>
      <c r="LQ238" s="145">
        <f t="shared" ca="1" si="778"/>
        <v>3.2519644425494897E-2</v>
      </c>
      <c r="LR238" s="145">
        <f t="shared" ca="1" si="778"/>
        <v>3.8889520102836743E-2</v>
      </c>
      <c r="LU238" s="293">
        <f t="shared" ca="1" si="733"/>
        <v>-1.0799748505751182E-3</v>
      </c>
      <c r="LV238" s="293">
        <f t="shared" ca="1" si="734"/>
        <v>-1.0799748505751182E-3</v>
      </c>
      <c r="LW238" s="293">
        <f t="shared" ca="1" si="735"/>
        <v>-1.0799748505751182E-3</v>
      </c>
      <c r="LX238" s="293">
        <f t="shared" ca="1" si="736"/>
        <v>-1.0799748505751182E-3</v>
      </c>
      <c r="LY238" s="293">
        <f t="shared" ca="1" si="737"/>
        <v>-3.6701125535353284E-3</v>
      </c>
      <c r="LZ238" s="293">
        <f t="shared" ca="1" si="738"/>
        <v>-3.6547873075121681E-3</v>
      </c>
      <c r="MA238" s="293">
        <f t="shared" ca="1" si="739"/>
        <v>-3.639310953703942E-3</v>
      </c>
      <c r="MB238" s="293">
        <f t="shared" ca="1" si="740"/>
        <v>-3.6236810190339794E-3</v>
      </c>
      <c r="MC238" s="293">
        <f t="shared" ca="1" si="741"/>
        <v>-3.6078949385832844E-3</v>
      </c>
      <c r="MD238" s="293">
        <f t="shared" ca="1" si="742"/>
        <v>-3.5919500488693461E-3</v>
      </c>
      <c r="ME238" s="293">
        <f t="shared" ca="1" si="743"/>
        <v>-3.6623076452609558E-3</v>
      </c>
      <c r="MF238" s="293">
        <f t="shared" ca="1" si="744"/>
        <v>-3.733185087889522E-3</v>
      </c>
      <c r="MG238" s="293">
        <f t="shared" ca="1" si="745"/>
        <v>-3.8045889195006538E-3</v>
      </c>
      <c r="MH238" s="293">
        <f t="shared" ca="1" si="746"/>
        <v>-3.8765258354664864E-3</v>
      </c>
      <c r="MI238" s="293">
        <f t="shared" ca="1" si="747"/>
        <v>-3.9490026903424395E-3</v>
      </c>
      <c r="MJ238" s="293">
        <f t="shared" ca="1" si="748"/>
        <v>-4.3481663019190181E-3</v>
      </c>
      <c r="MK238" s="293">
        <f t="shared" ca="1" si="749"/>
        <v>-4.3481663019190181E-3</v>
      </c>
      <c r="ML238" s="293">
        <f t="shared" ca="1" si="750"/>
        <v>-4.3481663019190181E-3</v>
      </c>
      <c r="MM238" s="293">
        <f t="shared" ca="1" si="751"/>
        <v>-4.3481663019190181E-3</v>
      </c>
      <c r="MN238" s="293">
        <f t="shared" ca="1" si="752"/>
        <v>-4.3481663019190181E-3</v>
      </c>
      <c r="MO238" s="293">
        <f t="shared" ca="1" si="753"/>
        <v>-4.3361612031225065E-3</v>
      </c>
      <c r="MP238" s="293">
        <f t="shared" ca="1" si="754"/>
        <v>-4.3242214891390171E-3</v>
      </c>
      <c r="MQ238" s="293">
        <f t="shared" ca="1" si="755"/>
        <v>-4.3123528183980422E-3</v>
      </c>
      <c r="MR238" s="293">
        <f t="shared" ca="1" si="756"/>
        <v>-4.3005611207994586E-3</v>
      </c>
      <c r="MS238" s="293">
        <f t="shared" ca="1" si="757"/>
        <v>-4.2888526112205977E-3</v>
      </c>
    </row>
    <row r="239" spans="2:357" hidden="1">
      <c r="B239" s="3"/>
      <c r="C239" s="22" t="str">
        <f t="shared" ref="C239:C244" si="779">C266</f>
        <v>SPolie</v>
      </c>
      <c r="D239" s="145">
        <f t="shared" ca="1" si="726"/>
        <v>1.9473994049050116E-2</v>
      </c>
      <c r="E239" s="145">
        <f t="shared" ca="1" si="768"/>
        <v>1.9473994049050116E-2</v>
      </c>
      <c r="F239" s="145">
        <f t="shared" ca="1" si="768"/>
        <v>1.9473994049050116E-2</v>
      </c>
      <c r="G239" s="145">
        <f t="shared" ca="1" si="768"/>
        <v>1.9473994049050116E-2</v>
      </c>
      <c r="H239" s="145">
        <f t="shared" ca="1" si="768"/>
        <v>1.9473994049050116E-2</v>
      </c>
      <c r="I239" s="145">
        <f t="shared" ca="1" si="768"/>
        <v>1.6105181636375413E-3</v>
      </c>
      <c r="J239" s="145">
        <f t="shared" ca="1" si="768"/>
        <v>1.3439208909538551E-3</v>
      </c>
      <c r="K239" s="145">
        <f t="shared" ca="1" si="768"/>
        <v>1.0732930375976838E-3</v>
      </c>
      <c r="L239" s="145">
        <f t="shared" ca="1" si="768"/>
        <v>7.9854250216960425E-4</v>
      </c>
      <c r="M239" s="145">
        <f t="shared" ca="1" si="768"/>
        <v>5.1957435562958597E-4</v>
      </c>
      <c r="N239" s="145">
        <f t="shared" ca="1" si="768"/>
        <v>2.3629073194204457E-4</v>
      </c>
      <c r="O239" s="145">
        <f t="shared" ca="1" si="768"/>
        <v>2.3748291905351609E-4</v>
      </c>
      <c r="P239" s="145">
        <f t="shared" ca="1" si="768"/>
        <v>2.3868969951903809E-4</v>
      </c>
      <c r="Q239" s="145">
        <f t="shared" ca="1" si="768"/>
        <v>2.39911342940731E-4</v>
      </c>
      <c r="R239" s="145">
        <f t="shared" ca="1" si="768"/>
        <v>2.4114812560281453E-4</v>
      </c>
      <c r="S239" s="145">
        <f t="shared" ca="1" si="768"/>
        <v>2.4240033067991871E-4</v>
      </c>
      <c r="T239" s="145">
        <f t="shared" ca="1" si="768"/>
        <v>2.438696732539496E-4</v>
      </c>
      <c r="U239" s="145">
        <f t="shared" ca="1" si="768"/>
        <v>2.438696732539496E-4</v>
      </c>
      <c r="V239" s="145">
        <f t="shared" ca="1" si="768"/>
        <v>2.438696732539496E-4</v>
      </c>
      <c r="W239" s="145">
        <f t="shared" ca="1" si="768"/>
        <v>2.438696732539496E-4</v>
      </c>
      <c r="X239" s="145">
        <f t="shared" ca="1" si="768"/>
        <v>2.438696732539496E-4</v>
      </c>
      <c r="Y239" s="145">
        <f t="shared" ca="1" si="768"/>
        <v>2.4309249064316586E-4</v>
      </c>
      <c r="Z239" s="145">
        <f t="shared" ca="1" si="768"/>
        <v>2.423051057267995E-4</v>
      </c>
      <c r="AA239" s="145">
        <f t="shared" ca="1" si="768"/>
        <v>2.4150731628453138E-4</v>
      </c>
      <c r="AB239" s="145">
        <f t="shared" ca="1" si="768"/>
        <v>2.4069891471620815E-4</v>
      </c>
      <c r="AC239" s="145">
        <f t="shared" ca="1" si="768"/>
        <v>2.3987968786173889E-4</v>
      </c>
      <c r="AD239" s="3"/>
      <c r="AE239" s="145">
        <f t="shared" ref="AE239:CP239" ca="1" si="780">AE290/AE$298</f>
        <v>4.119461365890021E-2</v>
      </c>
      <c r="AF239" s="145">
        <f t="shared" ca="1" si="780"/>
        <v>3.9189378176346608E-2</v>
      </c>
      <c r="AG239" s="145">
        <f t="shared" ca="1" si="780"/>
        <v>2.6741036887122885E-2</v>
      </c>
      <c r="AH239" s="145">
        <f t="shared" ca="1" si="780"/>
        <v>6.3787171381861603E-3</v>
      </c>
      <c r="AI239" s="145">
        <f t="shared" ca="1" si="780"/>
        <v>6.3886331803725098E-5</v>
      </c>
      <c r="AJ239" s="145">
        <f t="shared" ca="1" si="780"/>
        <v>0</v>
      </c>
      <c r="AK239" s="145">
        <f t="shared" ca="1" si="780"/>
        <v>0</v>
      </c>
      <c r="AL239" s="145">
        <f t="shared" ca="1" si="780"/>
        <v>0</v>
      </c>
      <c r="AM239" s="145">
        <f t="shared" ca="1" si="780"/>
        <v>3.991269405301018E-4</v>
      </c>
      <c r="AN239" s="145">
        <f t="shared" ca="1" si="780"/>
        <v>5.7113723213401556E-4</v>
      </c>
      <c r="AO239" s="145">
        <f t="shared" ca="1" si="780"/>
        <v>1.2390746880992513E-2</v>
      </c>
      <c r="AP239" s="145">
        <f t="shared" ca="1" si="780"/>
        <v>1.9946435912588396E-2</v>
      </c>
      <c r="AQ239" s="145">
        <f t="shared" ca="1" si="780"/>
        <v>4.119461365890021E-2</v>
      </c>
      <c r="AR239" s="145">
        <f t="shared" ca="1" si="780"/>
        <v>3.9189378176346608E-2</v>
      </c>
      <c r="AS239" s="145">
        <f t="shared" ca="1" si="780"/>
        <v>2.6741036887122885E-2</v>
      </c>
      <c r="AT239" s="145">
        <f t="shared" ca="1" si="780"/>
        <v>6.3787171381861603E-3</v>
      </c>
      <c r="AU239" s="145">
        <f t="shared" ca="1" si="780"/>
        <v>6.3886331803725098E-5</v>
      </c>
      <c r="AV239" s="145">
        <f t="shared" ca="1" si="780"/>
        <v>0</v>
      </c>
      <c r="AW239" s="145">
        <f t="shared" ca="1" si="780"/>
        <v>0</v>
      </c>
      <c r="AX239" s="145">
        <f t="shared" ca="1" si="780"/>
        <v>0</v>
      </c>
      <c r="AY239" s="145">
        <f t="shared" ca="1" si="780"/>
        <v>3.991269405301018E-4</v>
      </c>
      <c r="AZ239" s="145">
        <f t="shared" ca="1" si="780"/>
        <v>5.7113723213401556E-4</v>
      </c>
      <c r="BA239" s="145">
        <f t="shared" ca="1" si="780"/>
        <v>1.2390746880992513E-2</v>
      </c>
      <c r="BB239" s="145">
        <f t="shared" ca="1" si="780"/>
        <v>1.9946435912588396E-2</v>
      </c>
      <c r="BC239" s="145">
        <f t="shared" ca="1" si="780"/>
        <v>4.119461365890021E-2</v>
      </c>
      <c r="BD239" s="145">
        <f t="shared" ca="1" si="780"/>
        <v>3.9189378176346608E-2</v>
      </c>
      <c r="BE239" s="145">
        <f t="shared" ca="1" si="780"/>
        <v>2.6741036887122885E-2</v>
      </c>
      <c r="BF239" s="145">
        <f t="shared" ca="1" si="780"/>
        <v>6.3787171381861603E-3</v>
      </c>
      <c r="BG239" s="145">
        <f t="shared" ca="1" si="780"/>
        <v>6.3886331803725098E-5</v>
      </c>
      <c r="BH239" s="145">
        <f t="shared" ca="1" si="780"/>
        <v>0</v>
      </c>
      <c r="BI239" s="145">
        <f t="shared" ca="1" si="780"/>
        <v>0</v>
      </c>
      <c r="BJ239" s="145">
        <f t="shared" ca="1" si="780"/>
        <v>0</v>
      </c>
      <c r="BK239" s="145">
        <f t="shared" ca="1" si="780"/>
        <v>3.991269405301018E-4</v>
      </c>
      <c r="BL239" s="145">
        <f t="shared" ca="1" si="780"/>
        <v>5.7113723213401556E-4</v>
      </c>
      <c r="BM239" s="145">
        <f t="shared" ca="1" si="780"/>
        <v>1.2390746880992513E-2</v>
      </c>
      <c r="BN239" s="145">
        <f t="shared" ca="1" si="780"/>
        <v>1.9946435912588396E-2</v>
      </c>
      <c r="BO239" s="145">
        <f t="shared" ca="1" si="780"/>
        <v>4.119461365890021E-2</v>
      </c>
      <c r="BP239" s="145">
        <f t="shared" ca="1" si="780"/>
        <v>3.9189378176346608E-2</v>
      </c>
      <c r="BQ239" s="145">
        <f t="shared" ca="1" si="780"/>
        <v>2.6741036887122885E-2</v>
      </c>
      <c r="BR239" s="145">
        <f t="shared" ca="1" si="780"/>
        <v>6.3787171381861603E-3</v>
      </c>
      <c r="BS239" s="145">
        <f t="shared" ca="1" si="780"/>
        <v>6.3886331803725098E-5</v>
      </c>
      <c r="BT239" s="145">
        <f t="shared" ca="1" si="780"/>
        <v>0</v>
      </c>
      <c r="BU239" s="145">
        <f t="shared" ca="1" si="780"/>
        <v>0</v>
      </c>
      <c r="BV239" s="145">
        <f t="shared" ca="1" si="780"/>
        <v>0</v>
      </c>
      <c r="BW239" s="145">
        <f t="shared" ca="1" si="780"/>
        <v>3.991269405301018E-4</v>
      </c>
      <c r="BX239" s="145">
        <f t="shared" ca="1" si="780"/>
        <v>5.7113723213401556E-4</v>
      </c>
      <c r="BY239" s="145">
        <f t="shared" ca="1" si="780"/>
        <v>1.2390746880992513E-2</v>
      </c>
      <c r="BZ239" s="145">
        <f t="shared" ca="1" si="780"/>
        <v>1.9946435912588396E-2</v>
      </c>
      <c r="CA239" s="145">
        <f t="shared" ca="1" si="780"/>
        <v>3.6927081938170291E-3</v>
      </c>
      <c r="CB239" s="145">
        <f t="shared" ca="1" si="780"/>
        <v>3.7356718598083988E-3</v>
      </c>
      <c r="CC239" s="145">
        <f t="shared" ca="1" si="780"/>
        <v>1.62757447740601E-3</v>
      </c>
      <c r="CD239" s="145">
        <f t="shared" ca="1" si="780"/>
        <v>2.8738718704959375E-4</v>
      </c>
      <c r="CE239" s="145">
        <f t="shared" ca="1" si="780"/>
        <v>2.108735031743149E-5</v>
      </c>
      <c r="CF239" s="145">
        <f t="shared" ca="1" si="780"/>
        <v>0</v>
      </c>
      <c r="CG239" s="145">
        <f t="shared" ca="1" si="780"/>
        <v>0</v>
      </c>
      <c r="CH239" s="145">
        <f t="shared" ca="1" si="780"/>
        <v>0</v>
      </c>
      <c r="CI239" s="145">
        <f t="shared" ca="1" si="780"/>
        <v>3.9760746800520595E-4</v>
      </c>
      <c r="CJ239" s="145">
        <f t="shared" ca="1" si="780"/>
        <v>0</v>
      </c>
      <c r="CK239" s="145">
        <f t="shared" ca="1" si="780"/>
        <v>5.9300715531471757E-4</v>
      </c>
      <c r="CL239" s="145">
        <f t="shared" ca="1" si="780"/>
        <v>1.8103134821616585E-3</v>
      </c>
      <c r="CM239" s="145">
        <f t="shared" ca="1" si="780"/>
        <v>3.0314403067236732E-3</v>
      </c>
      <c r="CN239" s="145">
        <f t="shared" ca="1" si="780"/>
        <v>3.1767284042623265E-3</v>
      </c>
      <c r="CO239" s="145">
        <f t="shared" ca="1" si="780"/>
        <v>1.3586348475019498E-3</v>
      </c>
      <c r="CP239" s="145">
        <f t="shared" ca="1" si="780"/>
        <v>2.3151875468535371E-4</v>
      </c>
      <c r="CQ239" s="145">
        <f t="shared" ref="CQ239:FB239" ca="1" si="781">CQ290/CQ$298</f>
        <v>2.125018442911043E-5</v>
      </c>
      <c r="CR239" s="145">
        <f t="shared" ca="1" si="781"/>
        <v>0</v>
      </c>
      <c r="CS239" s="145">
        <f t="shared" ca="1" si="781"/>
        <v>0</v>
      </c>
      <c r="CT239" s="145">
        <f t="shared" ca="1" si="781"/>
        <v>0</v>
      </c>
      <c r="CU239" s="145">
        <f t="shared" ca="1" si="781"/>
        <v>4.004154411678968E-4</v>
      </c>
      <c r="CV239" s="145">
        <f t="shared" ca="1" si="781"/>
        <v>0</v>
      </c>
      <c r="CW239" s="145">
        <f t="shared" ca="1" si="781"/>
        <v>4.7797286261716277E-4</v>
      </c>
      <c r="CX239" s="145">
        <f t="shared" ca="1" si="781"/>
        <v>1.5120043819627489E-3</v>
      </c>
      <c r="CY239" s="145">
        <f t="shared" ca="1" si="781"/>
        <v>2.3599993504291308E-3</v>
      </c>
      <c r="CZ239" s="145">
        <f t="shared" ca="1" si="781"/>
        <v>2.6093208327936986E-3</v>
      </c>
      <c r="DA239" s="145">
        <f t="shared" ca="1" si="781"/>
        <v>1.0854903158941914E-3</v>
      </c>
      <c r="DB239" s="145">
        <f t="shared" ca="1" si="781"/>
        <v>1.748628295800971E-4</v>
      </c>
      <c r="DC239" s="145">
        <f t="shared" ca="1" si="781"/>
        <v>2.1415552883535033E-5</v>
      </c>
      <c r="DD239" s="145">
        <f t="shared" ca="1" si="781"/>
        <v>0</v>
      </c>
      <c r="DE239" s="145">
        <f t="shared" ca="1" si="781"/>
        <v>0</v>
      </c>
      <c r="DF239" s="145">
        <f t="shared" ca="1" si="781"/>
        <v>0</v>
      </c>
      <c r="DG239" s="145">
        <f t="shared" ca="1" si="781"/>
        <v>4.0326335720480811E-4</v>
      </c>
      <c r="DH239" s="145">
        <f t="shared" ca="1" si="781"/>
        <v>0</v>
      </c>
      <c r="DI239" s="145">
        <f t="shared" ca="1" si="781"/>
        <v>3.6119553843868413E-4</v>
      </c>
      <c r="DJ239" s="145">
        <f t="shared" ca="1" si="781"/>
        <v>1.2090177901706259E-3</v>
      </c>
      <c r="DK239" s="145">
        <f t="shared" ca="1" si="781"/>
        <v>1.6781487485587933E-3</v>
      </c>
      <c r="DL239" s="145">
        <f t="shared" ca="1" si="781"/>
        <v>2.033255419641708E-3</v>
      </c>
      <c r="DM239" s="145">
        <f t="shared" ca="1" si="781"/>
        <v>8.080414893962205E-4</v>
      </c>
      <c r="DN239" s="145">
        <f t="shared" ca="1" si="781"/>
        <v>1.1740264341492197E-4</v>
      </c>
      <c r="DO239" s="145">
        <f t="shared" ca="1" si="781"/>
        <v>2.1583515311343286E-5</v>
      </c>
      <c r="DP239" s="145">
        <f t="shared" ca="1" si="781"/>
        <v>0</v>
      </c>
      <c r="DQ239" s="145">
        <f t="shared" ca="1" si="781"/>
        <v>0</v>
      </c>
      <c r="DR239" s="145">
        <f t="shared" ca="1" si="781"/>
        <v>0</v>
      </c>
      <c r="DS239" s="145">
        <f t="shared" ca="1" si="781"/>
        <v>4.0615207449051674E-4</v>
      </c>
      <c r="DT239" s="145">
        <f t="shared" ca="1" si="781"/>
        <v>0</v>
      </c>
      <c r="DU239" s="145">
        <f t="shared" ca="1" si="781"/>
        <v>2.4263526400508315E-4</v>
      </c>
      <c r="DV239" s="145">
        <f t="shared" ca="1" si="781"/>
        <v>9.0124282273586068E-4</v>
      </c>
      <c r="DW239" s="145">
        <f t="shared" ca="1" si="781"/>
        <v>9.856445319351482E-4</v>
      </c>
      <c r="DX239" s="145">
        <f t="shared" ca="1" si="781"/>
        <v>1.4483324816292427E-3</v>
      </c>
      <c r="DY239" s="145">
        <f t="shared" ca="1" si="781"/>
        <v>5.2618581740744097E-4</v>
      </c>
      <c r="DZ239" s="145">
        <f t="shared" ca="1" si="781"/>
        <v>5.912094839728247E-5</v>
      </c>
      <c r="EA239" s="145">
        <f t="shared" ca="1" si="781"/>
        <v>2.1754133228696486E-5</v>
      </c>
      <c r="EB239" s="145">
        <f t="shared" ca="1" si="781"/>
        <v>0</v>
      </c>
      <c r="EC239" s="145">
        <f t="shared" ca="1" si="781"/>
        <v>0</v>
      </c>
      <c r="ED239" s="145">
        <f t="shared" ca="1" si="781"/>
        <v>0</v>
      </c>
      <c r="EE239" s="145">
        <f t="shared" ca="1" si="781"/>
        <v>4.0908247617241211E-4</v>
      </c>
      <c r="EF239" s="145">
        <f t="shared" ca="1" si="781"/>
        <v>0</v>
      </c>
      <c r="EG239" s="145">
        <f t="shared" ca="1" si="781"/>
        <v>1.2225089220946616E-4</v>
      </c>
      <c r="EH239" s="145">
        <f t="shared" ca="1" si="781"/>
        <v>5.8856506288847512E-4</v>
      </c>
      <c r="EI239" s="145">
        <f t="shared" ca="1" si="781"/>
        <v>2.8223504753083196E-4</v>
      </c>
      <c r="EJ239" s="145">
        <f t="shared" ca="1" si="781"/>
        <v>8.54346147387082E-4</v>
      </c>
      <c r="EK239" s="145">
        <f t="shared" ca="1" si="781"/>
        <v>2.3981746553289969E-4</v>
      </c>
      <c r="EL239" s="145">
        <f t="shared" ca="1" si="781"/>
        <v>0</v>
      </c>
      <c r="EM239" s="145">
        <f t="shared" ca="1" si="781"/>
        <v>2.1927470112398458E-5</v>
      </c>
      <c r="EN239" s="145">
        <f t="shared" ca="1" si="781"/>
        <v>0</v>
      </c>
      <c r="EO239" s="145">
        <f t="shared" ca="1" si="781"/>
        <v>0</v>
      </c>
      <c r="EP239" s="145">
        <f t="shared" ca="1" si="781"/>
        <v>0</v>
      </c>
      <c r="EQ239" s="145">
        <f t="shared" ca="1" si="781"/>
        <v>4.1205547107087462E-4</v>
      </c>
      <c r="ER239" s="145">
        <f t="shared" ca="1" si="781"/>
        <v>0</v>
      </c>
      <c r="ES239" s="145">
        <f t="shared" ca="1" si="781"/>
        <v>0</v>
      </c>
      <c r="ET239" s="145">
        <f t="shared" ca="1" si="781"/>
        <v>2.7086641931957671E-4</v>
      </c>
      <c r="EU239" s="145">
        <f t="shared" ca="1" si="781"/>
        <v>2.7981772347474438E-4</v>
      </c>
      <c r="EV239" s="145">
        <f t="shared" ca="1" si="781"/>
        <v>8.624070781089151E-4</v>
      </c>
      <c r="EW239" s="145">
        <f t="shared" ca="1" si="781"/>
        <v>2.4409373941512705E-4</v>
      </c>
      <c r="EX239" s="145">
        <f t="shared" ca="1" si="781"/>
        <v>0</v>
      </c>
      <c r="EY239" s="145">
        <f t="shared" ca="1" si="781"/>
        <v>2.2090648230685398E-5</v>
      </c>
      <c r="EZ239" s="145">
        <f t="shared" ca="1" si="781"/>
        <v>0</v>
      </c>
      <c r="FA239" s="145">
        <f t="shared" ca="1" si="781"/>
        <v>0</v>
      </c>
      <c r="FB239" s="145">
        <f t="shared" ca="1" si="781"/>
        <v>0</v>
      </c>
      <c r="FC239" s="145">
        <f t="shared" ref="FC239:HN239" ca="1" si="782">FC290/FC$298</f>
        <v>4.1437342127527703E-4</v>
      </c>
      <c r="FD239" s="145">
        <f t="shared" ca="1" si="782"/>
        <v>0</v>
      </c>
      <c r="FE239" s="145">
        <f t="shared" ca="1" si="782"/>
        <v>0</v>
      </c>
      <c r="FF239" s="145">
        <f t="shared" ca="1" si="782"/>
        <v>2.7039840018220745E-4</v>
      </c>
      <c r="FG239" s="145">
        <f t="shared" ca="1" si="782"/>
        <v>2.7737111561990639E-4</v>
      </c>
      <c r="FH239" s="145">
        <f t="shared" ca="1" si="782"/>
        <v>8.7057150863077714E-4</v>
      </c>
      <c r="FI239" s="145">
        <f t="shared" ca="1" si="782"/>
        <v>2.4841872286157976E-4</v>
      </c>
      <c r="FJ239" s="145">
        <f t="shared" ca="1" si="782"/>
        <v>0</v>
      </c>
      <c r="FK239" s="145">
        <f t="shared" ca="1" si="782"/>
        <v>2.2256273209940279E-5</v>
      </c>
      <c r="FL239" s="145">
        <f t="shared" ca="1" si="782"/>
        <v>0</v>
      </c>
      <c r="FM239" s="145">
        <f t="shared" ca="1" si="782"/>
        <v>0</v>
      </c>
      <c r="FN239" s="145">
        <f t="shared" ca="1" si="782"/>
        <v>0</v>
      </c>
      <c r="FO239" s="145">
        <f t="shared" ca="1" si="782"/>
        <v>4.1671759750427559E-4</v>
      </c>
      <c r="FP239" s="145">
        <f t="shared" ca="1" si="782"/>
        <v>0</v>
      </c>
      <c r="FQ239" s="145">
        <f t="shared" ca="1" si="782"/>
        <v>0</v>
      </c>
      <c r="FR239" s="145">
        <f t="shared" ca="1" si="782"/>
        <v>2.6992373844077834E-4</v>
      </c>
      <c r="FS239" s="145">
        <f t="shared" ca="1" si="782"/>
        <v>2.7489468860157981E-4</v>
      </c>
      <c r="FT239" s="145">
        <f t="shared" ca="1" si="782"/>
        <v>8.7884144518941951E-4</v>
      </c>
      <c r="FU239" s="145">
        <f t="shared" ca="1" si="782"/>
        <v>2.5279325289017534E-4</v>
      </c>
      <c r="FV239" s="145">
        <f t="shared" ca="1" si="782"/>
        <v>0</v>
      </c>
      <c r="FW239" s="145">
        <f t="shared" ca="1" si="782"/>
        <v>2.2424400502049172E-5</v>
      </c>
      <c r="FX239" s="145">
        <f t="shared" ca="1" si="782"/>
        <v>0</v>
      </c>
      <c r="FY239" s="145">
        <f t="shared" ca="1" si="782"/>
        <v>0</v>
      </c>
      <c r="FZ239" s="145">
        <f t="shared" ca="1" si="782"/>
        <v>0</v>
      </c>
      <c r="GA239" s="145">
        <f t="shared" ca="1" si="782"/>
        <v>4.1908844738451943E-4</v>
      </c>
      <c r="GB239" s="145">
        <f t="shared" ca="1" si="782"/>
        <v>0</v>
      </c>
      <c r="GC239" s="145">
        <f t="shared" ca="1" si="782"/>
        <v>0</v>
      </c>
      <c r="GD239" s="145">
        <f t="shared" ca="1" si="782"/>
        <v>2.694422916666444E-4</v>
      </c>
      <c r="GE239" s="145">
        <f t="shared" ca="1" si="782"/>
        <v>2.7238789392500218E-4</v>
      </c>
      <c r="GF239" s="145">
        <f t="shared" ca="1" si="782"/>
        <v>8.8721894621057284E-4</v>
      </c>
      <c r="GG239" s="145">
        <f t="shared" ca="1" si="782"/>
        <v>2.5721818580690109E-4</v>
      </c>
      <c r="GH239" s="145">
        <f t="shared" ca="1" si="782"/>
        <v>0</v>
      </c>
      <c r="GI239" s="145">
        <f t="shared" ca="1" si="782"/>
        <v>2.2595087247220075E-5</v>
      </c>
      <c r="GJ239" s="145">
        <f t="shared" ca="1" si="782"/>
        <v>0</v>
      </c>
      <c r="GK239" s="145">
        <f t="shared" ca="1" si="782"/>
        <v>0</v>
      </c>
      <c r="GL239" s="145">
        <f t="shared" ca="1" si="782"/>
        <v>0</v>
      </c>
      <c r="GM239" s="145">
        <f t="shared" ca="1" si="782"/>
        <v>4.2148642878775394E-4</v>
      </c>
      <c r="GN239" s="145">
        <f t="shared" ca="1" si="782"/>
        <v>0</v>
      </c>
      <c r="GO239" s="145">
        <f t="shared" ca="1" si="782"/>
        <v>0</v>
      </c>
      <c r="GP239" s="145">
        <f t="shared" ca="1" si="782"/>
        <v>2.6895391332996775E-4</v>
      </c>
      <c r="GQ239" s="145">
        <f t="shared" ca="1" si="782"/>
        <v>2.6985016956037987E-4</v>
      </c>
      <c r="GR239" s="145">
        <f t="shared" ca="1" si="782"/>
        <v>8.9570612401707126E-4</v>
      </c>
      <c r="GS239" s="145">
        <f t="shared" ca="1" si="782"/>
        <v>2.6169439776462167E-4</v>
      </c>
      <c r="GT239" s="145">
        <f t="shared" ca="1" si="782"/>
        <v>0</v>
      </c>
      <c r="GU239" s="145">
        <f t="shared" ca="1" si="782"/>
        <v>2.2768392338730422E-5</v>
      </c>
      <c r="GV239" s="145">
        <f t="shared" ca="1" si="782"/>
        <v>0</v>
      </c>
      <c r="GW239" s="145">
        <f t="shared" ca="1" si="782"/>
        <v>0</v>
      </c>
      <c r="GX239" s="145">
        <f t="shared" ca="1" si="782"/>
        <v>0</v>
      </c>
      <c r="GY239" s="145">
        <f t="shared" ca="1" si="782"/>
        <v>4.2391201012561479E-4</v>
      </c>
      <c r="GZ239" s="145">
        <f t="shared" ca="1" si="782"/>
        <v>0</v>
      </c>
      <c r="HA239" s="145">
        <f t="shared" ca="1" si="782"/>
        <v>0</v>
      </c>
      <c r="HB239" s="145">
        <f t="shared" ca="1" si="782"/>
        <v>2.6845845265103114E-4</v>
      </c>
      <c r="HC239" s="145">
        <f t="shared" ca="1" si="782"/>
        <v>2.6451484474029826E-4</v>
      </c>
      <c r="HD239" s="145">
        <f t="shared" ca="1" si="782"/>
        <v>9.1601802720977187E-4</v>
      </c>
      <c r="HE239" s="145">
        <f t="shared" ca="1" si="782"/>
        <v>2.7088353771779409E-4</v>
      </c>
      <c r="HF239" s="145">
        <f t="shared" ca="1" si="782"/>
        <v>0</v>
      </c>
      <c r="HG239" s="145">
        <f t="shared" ca="1" si="782"/>
        <v>2.350887205737517E-5</v>
      </c>
      <c r="HH239" s="145">
        <f t="shared" ca="1" si="782"/>
        <v>0</v>
      </c>
      <c r="HI239" s="145">
        <f t="shared" ca="1" si="782"/>
        <v>0</v>
      </c>
      <c r="HJ239" s="145">
        <f t="shared" ca="1" si="782"/>
        <v>0</v>
      </c>
      <c r="HK239" s="145">
        <f t="shared" ca="1" si="782"/>
        <v>4.374363311475693E-4</v>
      </c>
      <c r="HL239" s="145">
        <f t="shared" ca="1" si="782"/>
        <v>0</v>
      </c>
      <c r="HM239" s="145">
        <f t="shared" ca="1" si="782"/>
        <v>0</v>
      </c>
      <c r="HN239" s="145">
        <f t="shared" ca="1" si="782"/>
        <v>2.4962731720428165E-4</v>
      </c>
      <c r="HO239" s="145">
        <f t="shared" ref="HO239:JZ239" ca="1" si="783">HO290/HO$298</f>
        <v>2.6451484474029826E-4</v>
      </c>
      <c r="HP239" s="145">
        <f t="shared" ca="1" si="783"/>
        <v>9.1601802720977187E-4</v>
      </c>
      <c r="HQ239" s="145">
        <f t="shared" ca="1" si="783"/>
        <v>2.7088353771779409E-4</v>
      </c>
      <c r="HR239" s="145">
        <f t="shared" ca="1" si="783"/>
        <v>0</v>
      </c>
      <c r="HS239" s="145">
        <f t="shared" ca="1" si="783"/>
        <v>2.350887205737517E-5</v>
      </c>
      <c r="HT239" s="145">
        <f t="shared" ca="1" si="783"/>
        <v>0</v>
      </c>
      <c r="HU239" s="145">
        <f t="shared" ca="1" si="783"/>
        <v>0</v>
      </c>
      <c r="HV239" s="145">
        <f t="shared" ca="1" si="783"/>
        <v>0</v>
      </c>
      <c r="HW239" s="145">
        <f t="shared" ca="1" si="783"/>
        <v>4.374363311475693E-4</v>
      </c>
      <c r="HX239" s="145">
        <f t="shared" ca="1" si="783"/>
        <v>0</v>
      </c>
      <c r="HY239" s="145">
        <f t="shared" ca="1" si="783"/>
        <v>0</v>
      </c>
      <c r="HZ239" s="145">
        <f t="shared" ca="1" si="783"/>
        <v>2.4962731720428165E-4</v>
      </c>
      <c r="IA239" s="145">
        <f t="shared" ca="1" si="783"/>
        <v>2.6451484474029826E-4</v>
      </c>
      <c r="IB239" s="145">
        <f t="shared" ca="1" si="783"/>
        <v>9.1601802720977187E-4</v>
      </c>
      <c r="IC239" s="145">
        <f t="shared" ca="1" si="783"/>
        <v>2.7088353771779409E-4</v>
      </c>
      <c r="ID239" s="145">
        <f t="shared" ca="1" si="783"/>
        <v>0</v>
      </c>
      <c r="IE239" s="145">
        <f t="shared" ca="1" si="783"/>
        <v>2.350887205737517E-5</v>
      </c>
      <c r="IF239" s="145">
        <f t="shared" ca="1" si="783"/>
        <v>0</v>
      </c>
      <c r="IG239" s="145">
        <f t="shared" ca="1" si="783"/>
        <v>0</v>
      </c>
      <c r="IH239" s="145">
        <f t="shared" ca="1" si="783"/>
        <v>0</v>
      </c>
      <c r="II239" s="145">
        <f t="shared" ca="1" si="783"/>
        <v>4.374363311475693E-4</v>
      </c>
      <c r="IJ239" s="145">
        <f t="shared" ca="1" si="783"/>
        <v>0</v>
      </c>
      <c r="IK239" s="145">
        <f t="shared" ca="1" si="783"/>
        <v>0</v>
      </c>
      <c r="IL239" s="145">
        <f t="shared" ca="1" si="783"/>
        <v>2.4962731720428165E-4</v>
      </c>
      <c r="IM239" s="145">
        <f t="shared" ca="1" si="783"/>
        <v>2.6451484474029826E-4</v>
      </c>
      <c r="IN239" s="145">
        <f t="shared" ca="1" si="783"/>
        <v>9.1601802720977187E-4</v>
      </c>
      <c r="IO239" s="145">
        <f t="shared" ca="1" si="783"/>
        <v>2.7088353771779409E-4</v>
      </c>
      <c r="IP239" s="145">
        <f t="shared" ca="1" si="783"/>
        <v>0</v>
      </c>
      <c r="IQ239" s="145">
        <f t="shared" ca="1" si="783"/>
        <v>2.350887205737517E-5</v>
      </c>
      <c r="IR239" s="145">
        <f t="shared" ca="1" si="783"/>
        <v>0</v>
      </c>
      <c r="IS239" s="145">
        <f t="shared" ca="1" si="783"/>
        <v>0</v>
      </c>
      <c r="IT239" s="145">
        <f t="shared" ca="1" si="783"/>
        <v>0</v>
      </c>
      <c r="IU239" s="145">
        <f t="shared" ca="1" si="783"/>
        <v>4.374363311475693E-4</v>
      </c>
      <c r="IV239" s="145">
        <f t="shared" ca="1" si="783"/>
        <v>0</v>
      </c>
      <c r="IW239" s="145">
        <f t="shared" ca="1" si="783"/>
        <v>0</v>
      </c>
      <c r="IX239" s="145">
        <f t="shared" ca="1" si="783"/>
        <v>2.4962731720428165E-4</v>
      </c>
      <c r="IY239" s="145">
        <f t="shared" ca="1" si="783"/>
        <v>2.6451484474029826E-4</v>
      </c>
      <c r="IZ239" s="145">
        <f t="shared" ca="1" si="783"/>
        <v>9.1601802720977187E-4</v>
      </c>
      <c r="JA239" s="145">
        <f t="shared" ca="1" si="783"/>
        <v>2.7088353771779409E-4</v>
      </c>
      <c r="JB239" s="145">
        <f t="shared" ca="1" si="783"/>
        <v>0</v>
      </c>
      <c r="JC239" s="145">
        <f t="shared" ca="1" si="783"/>
        <v>2.350887205737517E-5</v>
      </c>
      <c r="JD239" s="145">
        <f t="shared" ca="1" si="783"/>
        <v>0</v>
      </c>
      <c r="JE239" s="145">
        <f t="shared" ca="1" si="783"/>
        <v>0</v>
      </c>
      <c r="JF239" s="145">
        <f t="shared" ca="1" si="783"/>
        <v>0</v>
      </c>
      <c r="JG239" s="145">
        <f t="shared" ca="1" si="783"/>
        <v>4.374363311475693E-4</v>
      </c>
      <c r="JH239" s="145">
        <f t="shared" ca="1" si="783"/>
        <v>0</v>
      </c>
      <c r="JI239" s="145">
        <f t="shared" ca="1" si="783"/>
        <v>0</v>
      </c>
      <c r="JJ239" s="145">
        <f t="shared" ca="1" si="783"/>
        <v>2.4962731720428165E-4</v>
      </c>
      <c r="JK239" s="145">
        <f t="shared" ca="1" si="783"/>
        <v>2.6324855959919272E-4</v>
      </c>
      <c r="JL239" s="145">
        <f t="shared" ca="1" si="783"/>
        <v>9.0828003371136435E-4</v>
      </c>
      <c r="JM239" s="145">
        <f t="shared" ca="1" si="783"/>
        <v>2.7361518908245613E-4</v>
      </c>
      <c r="JN239" s="145">
        <f t="shared" ca="1" si="783"/>
        <v>0</v>
      </c>
      <c r="JO239" s="145">
        <f t="shared" ca="1" si="783"/>
        <v>2.3621085456948575E-5</v>
      </c>
      <c r="JP239" s="145">
        <f t="shared" ca="1" si="783"/>
        <v>0</v>
      </c>
      <c r="JQ239" s="145">
        <f t="shared" ca="1" si="783"/>
        <v>0</v>
      </c>
      <c r="JR239" s="145">
        <f t="shared" ca="1" si="783"/>
        <v>0</v>
      </c>
      <c r="JS239" s="145">
        <f t="shared" ca="1" si="783"/>
        <v>4.4027798556763118E-4</v>
      </c>
      <c r="JT239" s="145">
        <f t="shared" ca="1" si="783"/>
        <v>0</v>
      </c>
      <c r="JU239" s="145">
        <f t="shared" ca="1" si="783"/>
        <v>0</v>
      </c>
      <c r="JV239" s="145">
        <f t="shared" ca="1" si="783"/>
        <v>2.493597818628254E-4</v>
      </c>
      <c r="JW239" s="145">
        <f t="shared" ca="1" si="783"/>
        <v>2.6196631103374193E-4</v>
      </c>
      <c r="JX239" s="145">
        <f t="shared" ca="1" si="783"/>
        <v>9.0043707814362539E-4</v>
      </c>
      <c r="JY239" s="145">
        <f t="shared" ca="1" si="783"/>
        <v>2.7638302874832745E-4</v>
      </c>
      <c r="JZ239" s="145">
        <f t="shared" ca="1" si="783"/>
        <v>0</v>
      </c>
      <c r="KA239" s="145">
        <f t="shared" ref="KA239:LR239" ca="1" si="784">KA290/KA$298</f>
        <v>2.373437523646391E-5</v>
      </c>
      <c r="KB239" s="145">
        <f t="shared" ca="1" si="784"/>
        <v>0</v>
      </c>
      <c r="KC239" s="145">
        <f t="shared" ca="1" si="784"/>
        <v>0</v>
      </c>
      <c r="KD239" s="145">
        <f t="shared" ca="1" si="784"/>
        <v>0</v>
      </c>
      <c r="KE239" s="145">
        <f t="shared" ca="1" si="784"/>
        <v>4.4315680104959959E-4</v>
      </c>
      <c r="KF239" s="145">
        <f t="shared" ca="1" si="784"/>
        <v>0</v>
      </c>
      <c r="KG239" s="145">
        <f t="shared" ca="1" si="784"/>
        <v>0</v>
      </c>
      <c r="KH239" s="145">
        <f t="shared" ca="1" si="784"/>
        <v>2.490888548422139E-4</v>
      </c>
      <c r="KI239" s="145">
        <f t="shared" ca="1" si="784"/>
        <v>2.6066779526477278E-4</v>
      </c>
      <c r="KJ239" s="145">
        <f t="shared" ca="1" si="784"/>
        <v>8.9248701028507257E-4</v>
      </c>
      <c r="KK239" s="145">
        <f t="shared" ca="1" si="784"/>
        <v>2.791877806322307E-4</v>
      </c>
      <c r="KL239" s="145">
        <f t="shared" ca="1" si="784"/>
        <v>0</v>
      </c>
      <c r="KM239" s="145">
        <f t="shared" ca="1" si="784"/>
        <v>2.3848756957930652E-5</v>
      </c>
      <c r="KN239" s="145">
        <f t="shared" ca="1" si="784"/>
        <v>0</v>
      </c>
      <c r="KO239" s="145">
        <f t="shared" ca="1" si="784"/>
        <v>0</v>
      </c>
      <c r="KP239" s="145">
        <f t="shared" ca="1" si="784"/>
        <v>0</v>
      </c>
      <c r="KQ239" s="145">
        <f t="shared" ca="1" si="784"/>
        <v>4.4607351133862754E-4</v>
      </c>
      <c r="KR239" s="145">
        <f t="shared" ca="1" si="784"/>
        <v>0</v>
      </c>
      <c r="KS239" s="145">
        <f t="shared" ca="1" si="784"/>
        <v>0</v>
      </c>
      <c r="KT239" s="145">
        <f t="shared" ca="1" si="784"/>
        <v>2.4881447123399262E-4</v>
      </c>
      <c r="KU239" s="145">
        <f t="shared" ca="1" si="784"/>
        <v>2.5935270075613917E-4</v>
      </c>
      <c r="KV239" s="145">
        <f t="shared" ca="1" si="784"/>
        <v>8.844276207786903E-4</v>
      </c>
      <c r="KW239" s="145">
        <f t="shared" ca="1" si="784"/>
        <v>2.8203018808907351E-4</v>
      </c>
      <c r="KX239" s="145">
        <f t="shared" ca="1" si="784"/>
        <v>0</v>
      </c>
      <c r="KY239" s="145">
        <f t="shared" ca="1" si="784"/>
        <v>2.3964246484799405E-5</v>
      </c>
      <c r="KZ239" s="145">
        <f t="shared" ca="1" si="784"/>
        <v>0</v>
      </c>
      <c r="LA239" s="145">
        <f t="shared" ca="1" si="784"/>
        <v>0</v>
      </c>
      <c r="LB239" s="145">
        <f t="shared" ca="1" si="784"/>
        <v>0</v>
      </c>
      <c r="LC239" s="145">
        <f t="shared" ca="1" si="784"/>
        <v>4.490288696249128E-4</v>
      </c>
      <c r="LD239" s="145">
        <f t="shared" ca="1" si="784"/>
        <v>0</v>
      </c>
      <c r="LE239" s="145">
        <f t="shared" ca="1" si="784"/>
        <v>0</v>
      </c>
      <c r="LF239" s="145">
        <f t="shared" ca="1" si="784"/>
        <v>2.4853656446282104E-4</v>
      </c>
      <c r="LG239" s="145">
        <f t="shared" ca="1" si="784"/>
        <v>2.5802070796553941E-4</v>
      </c>
      <c r="LH239" s="145">
        <f t="shared" ca="1" si="784"/>
        <v>8.7625663908491667E-4</v>
      </c>
      <c r="LI239" s="145">
        <f t="shared" ca="1" si="784"/>
        <v>2.8491101456867943E-4</v>
      </c>
      <c r="LJ239" s="145">
        <f t="shared" ca="1" si="784"/>
        <v>0</v>
      </c>
      <c r="LK239" s="145">
        <f t="shared" ca="1" si="784"/>
        <v>2.4080859989296196E-5</v>
      </c>
      <c r="LL239" s="145">
        <f t="shared" ca="1" si="784"/>
        <v>0</v>
      </c>
      <c r="LM239" s="145">
        <f t="shared" ca="1" si="784"/>
        <v>0</v>
      </c>
      <c r="LN239" s="145">
        <f t="shared" ca="1" si="784"/>
        <v>0</v>
      </c>
      <c r="LO239" s="145">
        <f t="shared" ca="1" si="784"/>
        <v>4.5202364919213697E-4</v>
      </c>
      <c r="LP239" s="145">
        <f t="shared" ca="1" si="784"/>
        <v>0</v>
      </c>
      <c r="LQ239" s="145">
        <f t="shared" ca="1" si="784"/>
        <v>0</v>
      </c>
      <c r="LR239" s="145">
        <f t="shared" ca="1" si="784"/>
        <v>2.4825506623261928E-4</v>
      </c>
      <c r="LU239" s="293">
        <f t="shared" ca="1" si="733"/>
        <v>-7.2344041191663971E-3</v>
      </c>
      <c r="LV239" s="293">
        <f t="shared" ca="1" si="734"/>
        <v>-7.2344041191663971E-3</v>
      </c>
      <c r="LW239" s="293">
        <f t="shared" ca="1" si="735"/>
        <v>-7.2344041191663971E-3</v>
      </c>
      <c r="LX239" s="293">
        <f t="shared" ca="1" si="736"/>
        <v>-7.2344041191663971E-3</v>
      </c>
      <c r="LY239" s="293">
        <f t="shared" ca="1" si="737"/>
        <v>-5.9673839914753781E-4</v>
      </c>
      <c r="LZ239" s="293">
        <f t="shared" ca="1" si="738"/>
        <v>-4.9309045900800333E-4</v>
      </c>
      <c r="MA239" s="293">
        <f t="shared" ca="1" si="739"/>
        <v>-3.8791257364811948E-4</v>
      </c>
      <c r="MB239" s="293">
        <f t="shared" ca="1" si="740"/>
        <v>-2.8117067070673361E-4</v>
      </c>
      <c r="MC239" s="293">
        <f t="shared" ca="1" si="741"/>
        <v>-1.72829660307239E-4</v>
      </c>
      <c r="MD239" s="293">
        <f t="shared" ca="1" si="742"/>
        <v>-6.2853396862572593E-5</v>
      </c>
      <c r="ME239" s="293">
        <f t="shared" ca="1" si="743"/>
        <v>-6.3051168162936379E-5</v>
      </c>
      <c r="MF239" s="293">
        <f t="shared" ca="1" si="744"/>
        <v>-6.3251453163433273E-5</v>
      </c>
      <c r="MG239" s="293">
        <f t="shared" ca="1" si="745"/>
        <v>-6.3454299087865374E-5</v>
      </c>
      <c r="MH239" s="293">
        <f t="shared" ca="1" si="746"/>
        <v>-6.3659754327196363E-5</v>
      </c>
      <c r="MI239" s="293">
        <f t="shared" ca="1" si="747"/>
        <v>-6.3867868475131305E-5</v>
      </c>
      <c r="MJ239" s="293">
        <f t="shared" ca="1" si="748"/>
        <v>-6.3703929080858766E-5</v>
      </c>
      <c r="MK239" s="293">
        <f t="shared" ca="1" si="749"/>
        <v>-6.3703929080858766E-5</v>
      </c>
      <c r="ML239" s="293">
        <f t="shared" ca="1" si="750"/>
        <v>-6.3703929080858766E-5</v>
      </c>
      <c r="MM239" s="293">
        <f t="shared" ca="1" si="751"/>
        <v>-6.3703929080858766E-5</v>
      </c>
      <c r="MN239" s="293">
        <f t="shared" ca="1" si="752"/>
        <v>-6.3703929080858766E-5</v>
      </c>
      <c r="MO239" s="293">
        <f t="shared" ca="1" si="753"/>
        <v>-6.3225604369797675E-5</v>
      </c>
      <c r="MP239" s="293">
        <f t="shared" ca="1" si="754"/>
        <v>-6.2741234972301844E-5</v>
      </c>
      <c r="MQ239" s="293">
        <f t="shared" ca="1" si="755"/>
        <v>-6.2250705808479122E-5</v>
      </c>
      <c r="MR239" s="293">
        <f t="shared" ca="1" si="756"/>
        <v>-6.1753898866505157E-5</v>
      </c>
      <c r="MS239" s="293">
        <f t="shared" ca="1" si="757"/>
        <v>-6.1250693108973235E-5</v>
      </c>
    </row>
    <row r="240" spans="2:357" hidden="1">
      <c r="B240" s="3"/>
      <c r="C240" s="22" t="str">
        <f t="shared" si="779"/>
        <v>SPgas</v>
      </c>
      <c r="D240" s="145">
        <f t="shared" ca="1" si="726"/>
        <v>2.9466417966448763E-2</v>
      </c>
      <c r="E240" s="145">
        <f t="shared" ca="1" si="768"/>
        <v>2.9466417966448763E-2</v>
      </c>
      <c r="F240" s="145">
        <f t="shared" ca="1" si="768"/>
        <v>2.9466417966448763E-2</v>
      </c>
      <c r="G240" s="145">
        <f t="shared" ca="1" si="768"/>
        <v>2.9466417966448763E-2</v>
      </c>
      <c r="H240" s="145">
        <f t="shared" ca="1" si="768"/>
        <v>2.9466417966448763E-2</v>
      </c>
      <c r="I240" s="145">
        <f t="shared" ca="1" si="768"/>
        <v>2.6928028056351638E-2</v>
      </c>
      <c r="J240" s="145">
        <f t="shared" ca="1" si="768"/>
        <v>2.8674847139623705E-2</v>
      </c>
      <c r="K240" s="145">
        <f t="shared" ca="1" si="768"/>
        <v>3.0448075702499564E-2</v>
      </c>
      <c r="L240" s="145">
        <f t="shared" ca="1" si="768"/>
        <v>3.2248317218827566E-2</v>
      </c>
      <c r="M240" s="145">
        <f t="shared" ca="1" si="768"/>
        <v>3.4076193689939589E-2</v>
      </c>
      <c r="N240" s="145">
        <f t="shared" ca="1" si="768"/>
        <v>3.5932346361174865E-2</v>
      </c>
      <c r="O240" s="145">
        <f t="shared" ca="1" si="768"/>
        <v>3.298358187840203E-2</v>
      </c>
      <c r="P240" s="145">
        <f t="shared" ca="1" si="768"/>
        <v>2.9998722085007003E-2</v>
      </c>
      <c r="Q240" s="145">
        <f t="shared" ca="1" si="768"/>
        <v>2.697710014509656E-2</v>
      </c>
      <c r="R240" s="145">
        <f t="shared" ca="1" si="768"/>
        <v>2.3918032695223371E-2</v>
      </c>
      <c r="S240" s="145">
        <f t="shared" ca="1" si="768"/>
        <v>2.0820819329148327E-2</v>
      </c>
      <c r="T240" s="145">
        <f t="shared" ca="1" si="768"/>
        <v>8.9461547848594281E-2</v>
      </c>
      <c r="U240" s="145">
        <f t="shared" ca="1" si="768"/>
        <v>8.9461547848594281E-2</v>
      </c>
      <c r="V240" s="145">
        <f t="shared" ca="1" si="768"/>
        <v>8.9461547848594281E-2</v>
      </c>
      <c r="W240" s="145">
        <f t="shared" ca="1" si="768"/>
        <v>8.9461547848594281E-2</v>
      </c>
      <c r="X240" s="145">
        <f t="shared" ca="1" si="768"/>
        <v>8.9461547848594281E-2</v>
      </c>
      <c r="Y240" s="145">
        <f t="shared" ca="1" si="768"/>
        <v>8.673275872011503E-2</v>
      </c>
      <c r="Z240" s="145">
        <f t="shared" ca="1" si="768"/>
        <v>8.396814797111446E-2</v>
      </c>
      <c r="AA240" s="145">
        <f t="shared" ca="1" si="768"/>
        <v>8.1167005579777046E-2</v>
      </c>
      <c r="AB240" s="145">
        <f t="shared" ca="1" si="768"/>
        <v>7.8328602634989919E-2</v>
      </c>
      <c r="AC240" s="145">
        <f t="shared" ca="1" si="768"/>
        <v>7.545219070397749E-2</v>
      </c>
      <c r="AD240" s="3"/>
      <c r="AE240" s="145">
        <f t="shared" ref="AE240:CP240" ca="1" si="785">AE291/AE$298</f>
        <v>8.0832417647331109E-2</v>
      </c>
      <c r="AF240" s="145">
        <f t="shared" ca="1" si="785"/>
        <v>3.2187894837257848E-2</v>
      </c>
      <c r="AG240" s="145">
        <f t="shared" ca="1" si="785"/>
        <v>2.6359175313608818E-2</v>
      </c>
      <c r="AH240" s="145">
        <f t="shared" ca="1" si="785"/>
        <v>4.1535789916126052E-3</v>
      </c>
      <c r="AI240" s="145">
        <f t="shared" ca="1" si="785"/>
        <v>1.123776702196827E-2</v>
      </c>
      <c r="AJ240" s="145">
        <f t="shared" ca="1" si="785"/>
        <v>2.1898105136670086E-2</v>
      </c>
      <c r="AK240" s="145">
        <f t="shared" ca="1" si="785"/>
        <v>3.7679494261645588E-2</v>
      </c>
      <c r="AL240" s="145">
        <f t="shared" ca="1" si="785"/>
        <v>2.9651765642536129E-2</v>
      </c>
      <c r="AM240" s="145">
        <f t="shared" ca="1" si="785"/>
        <v>2.9408700177102332E-2</v>
      </c>
      <c r="AN240" s="145">
        <f t="shared" ca="1" si="785"/>
        <v>1.0422640161696764E-2</v>
      </c>
      <c r="AO240" s="145">
        <f t="shared" ca="1" si="785"/>
        <v>9.9694176856957341E-3</v>
      </c>
      <c r="AP240" s="145">
        <f t="shared" ca="1" si="785"/>
        <v>1.4616799241208237E-2</v>
      </c>
      <c r="AQ240" s="145">
        <f t="shared" ca="1" si="785"/>
        <v>8.0832417647331109E-2</v>
      </c>
      <c r="AR240" s="145">
        <f t="shared" ca="1" si="785"/>
        <v>3.2187894837257848E-2</v>
      </c>
      <c r="AS240" s="145">
        <f t="shared" ca="1" si="785"/>
        <v>2.6359175313608818E-2</v>
      </c>
      <c r="AT240" s="145">
        <f t="shared" ca="1" si="785"/>
        <v>4.1535789916126052E-3</v>
      </c>
      <c r="AU240" s="145">
        <f t="shared" ca="1" si="785"/>
        <v>1.123776702196827E-2</v>
      </c>
      <c r="AV240" s="145">
        <f t="shared" ca="1" si="785"/>
        <v>2.1898105136670086E-2</v>
      </c>
      <c r="AW240" s="145">
        <f t="shared" ca="1" si="785"/>
        <v>3.7679494261645588E-2</v>
      </c>
      <c r="AX240" s="145">
        <f t="shared" ca="1" si="785"/>
        <v>2.9651765642536129E-2</v>
      </c>
      <c r="AY240" s="145">
        <f t="shared" ca="1" si="785"/>
        <v>2.9408700177102332E-2</v>
      </c>
      <c r="AZ240" s="145">
        <f t="shared" ca="1" si="785"/>
        <v>1.0422640161696764E-2</v>
      </c>
      <c r="BA240" s="145">
        <f t="shared" ca="1" si="785"/>
        <v>9.9694176856957341E-3</v>
      </c>
      <c r="BB240" s="145">
        <f t="shared" ca="1" si="785"/>
        <v>1.4616799241208237E-2</v>
      </c>
      <c r="BC240" s="145">
        <f t="shared" ca="1" si="785"/>
        <v>8.0832417647331109E-2</v>
      </c>
      <c r="BD240" s="145">
        <f t="shared" ca="1" si="785"/>
        <v>3.2187894837257848E-2</v>
      </c>
      <c r="BE240" s="145">
        <f t="shared" ca="1" si="785"/>
        <v>2.6359175313608818E-2</v>
      </c>
      <c r="BF240" s="145">
        <f t="shared" ca="1" si="785"/>
        <v>4.1535789916126052E-3</v>
      </c>
      <c r="BG240" s="145">
        <f t="shared" ca="1" si="785"/>
        <v>1.123776702196827E-2</v>
      </c>
      <c r="BH240" s="145">
        <f t="shared" ca="1" si="785"/>
        <v>2.1898105136670086E-2</v>
      </c>
      <c r="BI240" s="145">
        <f t="shared" ca="1" si="785"/>
        <v>3.7679494261645588E-2</v>
      </c>
      <c r="BJ240" s="145">
        <f t="shared" ca="1" si="785"/>
        <v>2.9651765642536129E-2</v>
      </c>
      <c r="BK240" s="145">
        <f t="shared" ca="1" si="785"/>
        <v>2.9408700177102332E-2</v>
      </c>
      <c r="BL240" s="145">
        <f t="shared" ca="1" si="785"/>
        <v>1.0422640161696764E-2</v>
      </c>
      <c r="BM240" s="145">
        <f t="shared" ca="1" si="785"/>
        <v>9.9694176856957341E-3</v>
      </c>
      <c r="BN240" s="145">
        <f t="shared" ca="1" si="785"/>
        <v>1.4616799241208237E-2</v>
      </c>
      <c r="BO240" s="145">
        <f t="shared" ca="1" si="785"/>
        <v>8.0832417647331109E-2</v>
      </c>
      <c r="BP240" s="145">
        <f t="shared" ca="1" si="785"/>
        <v>3.2187894837257848E-2</v>
      </c>
      <c r="BQ240" s="145">
        <f t="shared" ca="1" si="785"/>
        <v>2.6359175313608818E-2</v>
      </c>
      <c r="BR240" s="145">
        <f t="shared" ca="1" si="785"/>
        <v>4.1535789916126052E-3</v>
      </c>
      <c r="BS240" s="145">
        <f t="shared" ca="1" si="785"/>
        <v>1.123776702196827E-2</v>
      </c>
      <c r="BT240" s="145">
        <f t="shared" ca="1" si="785"/>
        <v>2.1898105136670086E-2</v>
      </c>
      <c r="BU240" s="145">
        <f t="shared" ca="1" si="785"/>
        <v>3.7679494261645588E-2</v>
      </c>
      <c r="BV240" s="145">
        <f t="shared" ca="1" si="785"/>
        <v>2.9651765642536129E-2</v>
      </c>
      <c r="BW240" s="145">
        <f t="shared" ca="1" si="785"/>
        <v>2.9408700177102332E-2</v>
      </c>
      <c r="BX240" s="145">
        <f t="shared" ca="1" si="785"/>
        <v>1.0422640161696764E-2</v>
      </c>
      <c r="BY240" s="145">
        <f t="shared" ca="1" si="785"/>
        <v>9.9694176856957341E-3</v>
      </c>
      <c r="BZ240" s="145">
        <f t="shared" ca="1" si="785"/>
        <v>1.4616799241208237E-2</v>
      </c>
      <c r="CA240" s="145">
        <f t="shared" ca="1" si="785"/>
        <v>6.5270022018582022E-2</v>
      </c>
      <c r="CB240" s="145">
        <f t="shared" ca="1" si="785"/>
        <v>4.0146204600592497E-2</v>
      </c>
      <c r="CC240" s="145">
        <f t="shared" ca="1" si="785"/>
        <v>3.1381813035830902E-2</v>
      </c>
      <c r="CD240" s="145">
        <f t="shared" ca="1" si="785"/>
        <v>1.1466027958522711E-2</v>
      </c>
      <c r="CE240" s="145">
        <f t="shared" ca="1" si="785"/>
        <v>8.3217153915437665E-3</v>
      </c>
      <c r="CF240" s="145">
        <f t="shared" ca="1" si="785"/>
        <v>6.2869333978048053E-3</v>
      </c>
      <c r="CG240" s="145">
        <f t="shared" ca="1" si="785"/>
        <v>1.1313834182575352E-2</v>
      </c>
      <c r="CH240" s="145">
        <f t="shared" ca="1" si="785"/>
        <v>5.8506165838002316E-3</v>
      </c>
      <c r="CI240" s="145">
        <f t="shared" ca="1" si="785"/>
        <v>5.5008151889172664E-3</v>
      </c>
      <c r="CJ240" s="145">
        <f t="shared" ca="1" si="785"/>
        <v>1.3605874738007416E-2</v>
      </c>
      <c r="CK240" s="145">
        <f t="shared" ca="1" si="785"/>
        <v>1.5616250337821554E-2</v>
      </c>
      <c r="CL240" s="145">
        <f t="shared" ca="1" si="785"/>
        <v>1.6883832498388752E-2</v>
      </c>
      <c r="CM240" s="145">
        <f t="shared" ca="1" si="785"/>
        <v>7.3489526874966057E-2</v>
      </c>
      <c r="CN240" s="145">
        <f t="shared" ca="1" si="785"/>
        <v>4.2623210157997513E-2</v>
      </c>
      <c r="CO240" s="145">
        <f t="shared" ca="1" si="785"/>
        <v>3.4063263080286114E-2</v>
      </c>
      <c r="CP240" s="145">
        <f t="shared" ca="1" si="785"/>
        <v>1.1588439069235538E-2</v>
      </c>
      <c r="CQ240" s="145">
        <f t="shared" ref="CQ240:FB240" ca="1" si="786">CQ291/CQ$298</f>
        <v>7.0987106674367615E-3</v>
      </c>
      <c r="CR240" s="145">
        <f t="shared" ca="1" si="786"/>
        <v>5.102294075906913E-3</v>
      </c>
      <c r="CS240" s="145">
        <f t="shared" ca="1" si="786"/>
        <v>1.0288869131428329E-2</v>
      </c>
      <c r="CT240" s="145">
        <f t="shared" ca="1" si="786"/>
        <v>4.7045265774815553E-3</v>
      </c>
      <c r="CU240" s="145">
        <f t="shared" ca="1" si="786"/>
        <v>4.4833232840946471E-3</v>
      </c>
      <c r="CV240" s="145">
        <f t="shared" ca="1" si="786"/>
        <v>1.2294921781256081E-2</v>
      </c>
      <c r="CW240" s="145">
        <f t="shared" ca="1" si="786"/>
        <v>1.5366459935412798E-2</v>
      </c>
      <c r="CX240" s="145">
        <f t="shared" ca="1" si="786"/>
        <v>1.7590320736703826E-2</v>
      </c>
      <c r="CY240" s="145">
        <f t="shared" ca="1" si="786"/>
        <v>8.1835482135695345E-2</v>
      </c>
      <c r="CZ240" s="145">
        <f t="shared" ca="1" si="786"/>
        <v>4.5137725166440303E-2</v>
      </c>
      <c r="DA240" s="145">
        <f t="shared" ca="1" si="786"/>
        <v>3.6786637901184027E-2</v>
      </c>
      <c r="DB240" s="145">
        <f t="shared" ca="1" si="786"/>
        <v>1.1712575624121875E-2</v>
      </c>
      <c r="DC240" s="145">
        <f t="shared" ca="1" si="786"/>
        <v>5.8566711531467114E-3</v>
      </c>
      <c r="DD240" s="145">
        <f t="shared" ca="1" si="786"/>
        <v>3.9011284916435885E-3</v>
      </c>
      <c r="DE240" s="145">
        <f t="shared" ca="1" si="786"/>
        <v>9.2441406341571396E-3</v>
      </c>
      <c r="DF240" s="145">
        <f t="shared" ca="1" si="786"/>
        <v>3.5466059800390048E-3</v>
      </c>
      <c r="DG240" s="145">
        <f t="shared" ca="1" si="786"/>
        <v>3.4513577540555779E-3</v>
      </c>
      <c r="DH240" s="145">
        <f t="shared" ca="1" si="786"/>
        <v>1.0965190698107552E-2</v>
      </c>
      <c r="DI240" s="145">
        <f t="shared" ca="1" si="786"/>
        <v>1.5112884639605546E-2</v>
      </c>
      <c r="DJ240" s="145">
        <f t="shared" ca="1" si="786"/>
        <v>1.830788672220536E-2</v>
      </c>
      <c r="DK240" s="145">
        <f t="shared" ca="1" si="786"/>
        <v>9.031082842543646E-2</v>
      </c>
      <c r="DL240" s="145">
        <f t="shared" ca="1" si="786"/>
        <v>4.769060813813953E-2</v>
      </c>
      <c r="DM240" s="145">
        <f t="shared" ca="1" si="786"/>
        <v>3.9552928493657977E-2</v>
      </c>
      <c r="DN240" s="145">
        <f t="shared" ca="1" si="786"/>
        <v>1.1838474363581529E-2</v>
      </c>
      <c r="DO240" s="145">
        <f t="shared" ca="1" si="786"/>
        <v>4.5951489784379941E-3</v>
      </c>
      <c r="DP240" s="145">
        <f t="shared" ca="1" si="786"/>
        <v>2.6830883924533712E-3</v>
      </c>
      <c r="DQ240" s="145">
        <f t="shared" ca="1" si="786"/>
        <v>8.1790715059259726E-3</v>
      </c>
      <c r="DR240" s="145">
        <f t="shared" ca="1" si="786"/>
        <v>2.3766706579994102E-3</v>
      </c>
      <c r="DS240" s="145">
        <f t="shared" ca="1" si="786"/>
        <v>2.4046075597933957E-3</v>
      </c>
      <c r="DT240" s="145">
        <f t="shared" ca="1" si="786"/>
        <v>9.6162751104738198E-3</v>
      </c>
      <c r="DU240" s="145">
        <f t="shared" ca="1" si="786"/>
        <v>1.4855437769059511E-2</v>
      </c>
      <c r="DV240" s="145">
        <f t="shared" ca="1" si="786"/>
        <v>1.9036793062627018E-2</v>
      </c>
      <c r="DW240" s="145">
        <f t="shared" ca="1" si="786"/>
        <v>9.8918598260781393E-2</v>
      </c>
      <c r="DX240" s="145">
        <f t="shared" ca="1" si="786"/>
        <v>5.0282743986111933E-2</v>
      </c>
      <c r="DY240" s="145">
        <f t="shared" ca="1" si="786"/>
        <v>4.2363157333691254E-2</v>
      </c>
      <c r="DZ240" s="145">
        <f t="shared" ca="1" si="786"/>
        <v>1.1966173078570029E-2</v>
      </c>
      <c r="EA240" s="145">
        <f t="shared" ca="1" si="786"/>
        <v>3.31368211139915E-3</v>
      </c>
      <c r="EB240" s="145">
        <f t="shared" ca="1" si="786"/>
        <v>1.4478156717402917E-3</v>
      </c>
      <c r="EC240" s="145">
        <f t="shared" ca="1" si="786"/>
        <v>7.0930618656332173E-3</v>
      </c>
      <c r="ED240" s="145">
        <f t="shared" ca="1" si="786"/>
        <v>1.1945326367791766E-3</v>
      </c>
      <c r="EE240" s="145">
        <f t="shared" ca="1" si="786"/>
        <v>1.3427526856713945E-3</v>
      </c>
      <c r="EF240" s="145">
        <f t="shared" ca="1" si="786"/>
        <v>8.247756829142059E-3</v>
      </c>
      <c r="EG240" s="145">
        <f t="shared" ca="1" si="786"/>
        <v>1.4594029975180046E-2</v>
      </c>
      <c r="EH240" s="145">
        <f t="shared" ca="1" si="786"/>
        <v>1.9777310732277689E-2</v>
      </c>
      <c r="EI240" s="145">
        <f t="shared" ca="1" si="786"/>
        <v>0.10766191966793695</v>
      </c>
      <c r="EJ240" s="145">
        <f t="shared" ca="1" si="786"/>
        <v>5.2915045046874928E-2</v>
      </c>
      <c r="EK240" s="145">
        <f t="shared" ca="1" si="786"/>
        <v>4.5218379638185709E-2</v>
      </c>
      <c r="EL240" s="145">
        <f t="shared" ca="1" si="786"/>
        <v>1.2095710648418497E-2</v>
      </c>
      <c r="EM240" s="145">
        <f t="shared" ca="1" si="786"/>
        <v>2.0117937942418663E-3</v>
      </c>
      <c r="EN240" s="145">
        <f t="shared" ca="1" si="786"/>
        <v>1.9494201785785612E-4</v>
      </c>
      <c r="EO240" s="145">
        <f t="shared" ca="1" si="786"/>
        <v>5.9854880092474697E-3</v>
      </c>
      <c r="EP240" s="145">
        <f t="shared" ca="1" si="786"/>
        <v>0</v>
      </c>
      <c r="EQ240" s="145">
        <f t="shared" ca="1" si="786"/>
        <v>2.6546381323585194E-4</v>
      </c>
      <c r="ER240" s="145">
        <f t="shared" ca="1" si="786"/>
        <v>6.8592054215302154E-3</v>
      </c>
      <c r="ES240" s="145">
        <f t="shared" ca="1" si="786"/>
        <v>1.4328569138730872E-2</v>
      </c>
      <c r="ET240" s="145">
        <f t="shared" ca="1" si="786"/>
        <v>2.0529719407911175E-2</v>
      </c>
      <c r="EU240" s="145">
        <f t="shared" ca="1" si="786"/>
        <v>9.7801334952994146E-2</v>
      </c>
      <c r="EV240" s="145">
        <f t="shared" ca="1" si="786"/>
        <v>4.7687904452705911E-2</v>
      </c>
      <c r="EW240" s="145">
        <f t="shared" ca="1" si="786"/>
        <v>4.061727036461657E-2</v>
      </c>
      <c r="EX240" s="145">
        <f t="shared" ca="1" si="786"/>
        <v>1.2030407259532239E-2</v>
      </c>
      <c r="EY240" s="145">
        <f t="shared" ca="1" si="786"/>
        <v>2.100829306909296E-3</v>
      </c>
      <c r="EZ240" s="145">
        <f t="shared" ca="1" si="786"/>
        <v>1.8212933595070595E-4</v>
      </c>
      <c r="FA240" s="145">
        <f t="shared" ca="1" si="786"/>
        <v>4.8252842518622793E-3</v>
      </c>
      <c r="FB240" s="145">
        <f t="shared" ca="1" si="786"/>
        <v>5.7561141978371169E-7</v>
      </c>
      <c r="FC240" s="145">
        <f t="shared" ref="FC240:HN240" ca="1" si="787">FC291/FC$298</f>
        <v>2.6833259603752856E-4</v>
      </c>
      <c r="FD240" s="145">
        <f t="shared" ca="1" si="787"/>
        <v>6.7771992044922853E-3</v>
      </c>
      <c r="FE240" s="145">
        <f t="shared" ca="1" si="787"/>
        <v>1.4515170755002573E-2</v>
      </c>
      <c r="FF240" s="145">
        <f t="shared" ca="1" si="787"/>
        <v>2.0085097650755411E-2</v>
      </c>
      <c r="FG240" s="145">
        <f t="shared" ca="1" si="787"/>
        <v>8.7821297747754851E-2</v>
      </c>
      <c r="FH240" s="145">
        <f t="shared" ca="1" si="787"/>
        <v>4.2393649027149531E-2</v>
      </c>
      <c r="FI240" s="145">
        <f t="shared" ca="1" si="787"/>
        <v>3.5963751438662851E-2</v>
      </c>
      <c r="FJ240" s="145">
        <f t="shared" ca="1" si="787"/>
        <v>1.1964223161142179E-2</v>
      </c>
      <c r="FK240" s="145">
        <f t="shared" ca="1" si="787"/>
        <v>2.1911999098633032E-3</v>
      </c>
      <c r="FL240" s="145">
        <f t="shared" ca="1" si="787"/>
        <v>1.6922436609911415E-4</v>
      </c>
      <c r="FM240" s="145">
        <f t="shared" ca="1" si="787"/>
        <v>3.6576821712242689E-3</v>
      </c>
      <c r="FN240" s="145">
        <f t="shared" ca="1" si="787"/>
        <v>1.1631622098558452E-6</v>
      </c>
      <c r="FO240" s="145">
        <f t="shared" ca="1" si="787"/>
        <v>2.7123383715870424E-4</v>
      </c>
      <c r="FP240" s="145">
        <f t="shared" ca="1" si="787"/>
        <v>6.6942122598238731E-3</v>
      </c>
      <c r="FQ240" s="145">
        <f t="shared" ca="1" si="787"/>
        <v>1.4703683667334195E-2</v>
      </c>
      <c r="FR240" s="145">
        <f t="shared" ca="1" si="787"/>
        <v>1.9634165368979356E-2</v>
      </c>
      <c r="FS240" s="145">
        <f t="shared" ca="1" si="787"/>
        <v>7.7719624228605733E-2</v>
      </c>
      <c r="FT240" s="145">
        <f t="shared" ca="1" si="787"/>
        <v>3.7030977818501364E-2</v>
      </c>
      <c r="FU240" s="145">
        <f t="shared" ca="1" si="787"/>
        <v>3.1256922260641674E-2</v>
      </c>
      <c r="FV240" s="145">
        <f t="shared" ca="1" si="787"/>
        <v>1.1897140415853602E-2</v>
      </c>
      <c r="FW240" s="145">
        <f t="shared" ca="1" si="787"/>
        <v>2.2829358595326012E-3</v>
      </c>
      <c r="FX240" s="145">
        <f t="shared" ca="1" si="787"/>
        <v>1.5622610759348344E-4</v>
      </c>
      <c r="FY240" s="145">
        <f t="shared" ca="1" si="787"/>
        <v>2.4826107751551711E-3</v>
      </c>
      <c r="FZ240" s="145">
        <f t="shared" ca="1" si="787"/>
        <v>1.7630277339429741E-6</v>
      </c>
      <c r="GA240" s="145">
        <f t="shared" ca="1" si="787"/>
        <v>2.7416809059904236E-4</v>
      </c>
      <c r="GB240" s="145">
        <f t="shared" ca="1" si="787"/>
        <v>6.6102268886360999E-3</v>
      </c>
      <c r="GC240" s="145">
        <f t="shared" ca="1" si="787"/>
        <v>1.4894137392008774E-2</v>
      </c>
      <c r="GD240" s="145">
        <f t="shared" ca="1" si="787"/>
        <v>1.9176787254281777E-2</v>
      </c>
      <c r="GE240" s="145">
        <f t="shared" ca="1" si="787"/>
        <v>6.7494077012827072E-2</v>
      </c>
      <c r="GF240" s="145">
        <f t="shared" ca="1" si="787"/>
        <v>3.1598556032918043E-2</v>
      </c>
      <c r="GG240" s="145">
        <f t="shared" ca="1" si="787"/>
        <v>2.649586147763501E-2</v>
      </c>
      <c r="GH240" s="145">
        <f t="shared" ca="1" si="787"/>
        <v>1.1829140595834772E-2</v>
      </c>
      <c r="GI240" s="145">
        <f t="shared" ca="1" si="787"/>
        <v>2.3760683335515946E-3</v>
      </c>
      <c r="GJ240" s="145">
        <f t="shared" ca="1" si="787"/>
        <v>1.4313354520368671E-4</v>
      </c>
      <c r="GK240" s="145">
        <f t="shared" ca="1" si="787"/>
        <v>1.2999981602681693E-3</v>
      </c>
      <c r="GL240" s="145">
        <f t="shared" ca="1" si="787"/>
        <v>2.375599257239656E-6</v>
      </c>
      <c r="GM240" s="145">
        <f t="shared" ca="1" si="787"/>
        <v>2.7713592303792465E-4</v>
      </c>
      <c r="GN240" s="145">
        <f t="shared" ca="1" si="787"/>
        <v>6.5252249635875288E-3</v>
      </c>
      <c r="GO240" s="145">
        <f t="shared" ca="1" si="787"/>
        <v>1.5086562056216899E-2</v>
      </c>
      <c r="GP240" s="145">
        <f t="shared" ca="1" si="787"/>
        <v>1.8712824102196778E-2</v>
      </c>
      <c r="GQ240" s="145">
        <f t="shared" ca="1" si="787"/>
        <v>5.7142363506516254E-2</v>
      </c>
      <c r="GR240" s="145">
        <f t="shared" ca="1" si="787"/>
        <v>2.6095013926778848E-2</v>
      </c>
      <c r="GS240" s="145">
        <f t="shared" ca="1" si="787"/>
        <v>2.1679626382234345E-2</v>
      </c>
      <c r="GT240" s="145">
        <f t="shared" ca="1" si="787"/>
        <v>1.1760204765939879E-2</v>
      </c>
      <c r="GU240" s="145">
        <f t="shared" ca="1" si="787"/>
        <v>2.470629466088775E-3</v>
      </c>
      <c r="GV240" s="145">
        <f t="shared" ca="1" si="787"/>
        <v>1.2994564891473728E-4</v>
      </c>
      <c r="GW240" s="145">
        <f t="shared" ca="1" si="787"/>
        <v>1.0977149730124745E-4</v>
      </c>
      <c r="GX240" s="145">
        <f t="shared" ca="1" si="787"/>
        <v>3.0012847974605642E-6</v>
      </c>
      <c r="GY240" s="145">
        <f t="shared" ca="1" si="787"/>
        <v>2.801379141992994E-4</v>
      </c>
      <c r="GZ240" s="145">
        <f t="shared" ca="1" si="787"/>
        <v>6.4391879158403054E-3</v>
      </c>
      <c r="HA240" s="145">
        <f t="shared" ca="1" si="787"/>
        <v>1.5280988413944079E-2</v>
      </c>
      <c r="HB240" s="145">
        <f t="shared" ca="1" si="787"/>
        <v>1.8242132670840738E-2</v>
      </c>
      <c r="HC240" s="145">
        <f t="shared" ca="1" si="787"/>
        <v>0.25975186064271744</v>
      </c>
      <c r="HD240" s="145">
        <f t="shared" ca="1" si="787"/>
        <v>0.14578614505512963</v>
      </c>
      <c r="HE240" s="145">
        <f t="shared" ca="1" si="787"/>
        <v>0.11031399028388733</v>
      </c>
      <c r="HF240" s="145">
        <f t="shared" ca="1" si="787"/>
        <v>1.3042584991626362E-2</v>
      </c>
      <c r="HG240" s="145">
        <f t="shared" ca="1" si="787"/>
        <v>3.1131886545228463E-3</v>
      </c>
      <c r="HH240" s="145">
        <f t="shared" ca="1" si="787"/>
        <v>2.1873106080071031E-4</v>
      </c>
      <c r="HI240" s="145">
        <f t="shared" ca="1" si="787"/>
        <v>1.4342761327427238E-4</v>
      </c>
      <c r="HJ240" s="145">
        <f t="shared" ca="1" si="787"/>
        <v>6.2634530778793754E-6</v>
      </c>
      <c r="HK240" s="145">
        <f t="shared" ca="1" si="787"/>
        <v>4.0698092979674159E-4</v>
      </c>
      <c r="HL240" s="145">
        <f t="shared" ca="1" si="787"/>
        <v>7.013771998608578E-3</v>
      </c>
      <c r="HM240" s="145">
        <f t="shared" ca="1" si="787"/>
        <v>5.828406116842838E-2</v>
      </c>
      <c r="HN240" s="145">
        <f t="shared" ca="1" si="787"/>
        <v>5.4257671931568385E-2</v>
      </c>
      <c r="HO240" s="145">
        <f t="shared" ref="HO240:JZ240" ca="1" si="788">HO291/HO$298</f>
        <v>0.25975186064271744</v>
      </c>
      <c r="HP240" s="145">
        <f t="shared" ca="1" si="788"/>
        <v>0.14578614505512963</v>
      </c>
      <c r="HQ240" s="145">
        <f t="shared" ca="1" si="788"/>
        <v>0.11031399028388733</v>
      </c>
      <c r="HR240" s="145">
        <f t="shared" ca="1" si="788"/>
        <v>1.3042584991626362E-2</v>
      </c>
      <c r="HS240" s="145">
        <f t="shared" ca="1" si="788"/>
        <v>3.1131886545228463E-3</v>
      </c>
      <c r="HT240" s="145">
        <f t="shared" ca="1" si="788"/>
        <v>2.1873106080071031E-4</v>
      </c>
      <c r="HU240" s="145">
        <f t="shared" ca="1" si="788"/>
        <v>1.4342761327427238E-4</v>
      </c>
      <c r="HV240" s="145">
        <f t="shared" ca="1" si="788"/>
        <v>6.2634530778793754E-6</v>
      </c>
      <c r="HW240" s="145">
        <f t="shared" ca="1" si="788"/>
        <v>4.0698092979674159E-4</v>
      </c>
      <c r="HX240" s="145">
        <f t="shared" ca="1" si="788"/>
        <v>7.013771998608578E-3</v>
      </c>
      <c r="HY240" s="145">
        <f t="shared" ca="1" si="788"/>
        <v>5.828406116842838E-2</v>
      </c>
      <c r="HZ240" s="145">
        <f t="shared" ca="1" si="788"/>
        <v>5.4257671931568385E-2</v>
      </c>
      <c r="IA240" s="145">
        <f t="shared" ca="1" si="788"/>
        <v>0.25975186064271744</v>
      </c>
      <c r="IB240" s="145">
        <f t="shared" ca="1" si="788"/>
        <v>0.14578614505512963</v>
      </c>
      <c r="IC240" s="145">
        <f t="shared" ca="1" si="788"/>
        <v>0.11031399028388733</v>
      </c>
      <c r="ID240" s="145">
        <f t="shared" ca="1" si="788"/>
        <v>1.3042584991626362E-2</v>
      </c>
      <c r="IE240" s="145">
        <f t="shared" ca="1" si="788"/>
        <v>3.1131886545228463E-3</v>
      </c>
      <c r="IF240" s="145">
        <f t="shared" ca="1" si="788"/>
        <v>2.1873106080071031E-4</v>
      </c>
      <c r="IG240" s="145">
        <f t="shared" ca="1" si="788"/>
        <v>1.4342761327427238E-4</v>
      </c>
      <c r="IH240" s="145">
        <f t="shared" ca="1" si="788"/>
        <v>6.2634530778793754E-6</v>
      </c>
      <c r="II240" s="145">
        <f t="shared" ca="1" si="788"/>
        <v>4.0698092979674159E-4</v>
      </c>
      <c r="IJ240" s="145">
        <f t="shared" ca="1" si="788"/>
        <v>7.013771998608578E-3</v>
      </c>
      <c r="IK240" s="145">
        <f t="shared" ca="1" si="788"/>
        <v>5.828406116842838E-2</v>
      </c>
      <c r="IL240" s="145">
        <f t="shared" ca="1" si="788"/>
        <v>5.4257671931568385E-2</v>
      </c>
      <c r="IM240" s="145">
        <f t="shared" ca="1" si="788"/>
        <v>0.25975186064271744</v>
      </c>
      <c r="IN240" s="145">
        <f t="shared" ca="1" si="788"/>
        <v>0.14578614505512963</v>
      </c>
      <c r="IO240" s="145">
        <f t="shared" ca="1" si="788"/>
        <v>0.11031399028388733</v>
      </c>
      <c r="IP240" s="145">
        <f t="shared" ca="1" si="788"/>
        <v>1.3042584991626362E-2</v>
      </c>
      <c r="IQ240" s="145">
        <f t="shared" ca="1" si="788"/>
        <v>3.1131886545228463E-3</v>
      </c>
      <c r="IR240" s="145">
        <f t="shared" ca="1" si="788"/>
        <v>2.1873106080071031E-4</v>
      </c>
      <c r="IS240" s="145">
        <f t="shared" ca="1" si="788"/>
        <v>1.4342761327427238E-4</v>
      </c>
      <c r="IT240" s="145">
        <f t="shared" ca="1" si="788"/>
        <v>6.2634530778793754E-6</v>
      </c>
      <c r="IU240" s="145">
        <f t="shared" ca="1" si="788"/>
        <v>4.0698092979674159E-4</v>
      </c>
      <c r="IV240" s="145">
        <f t="shared" ca="1" si="788"/>
        <v>7.013771998608578E-3</v>
      </c>
      <c r="IW240" s="145">
        <f t="shared" ca="1" si="788"/>
        <v>5.828406116842838E-2</v>
      </c>
      <c r="IX240" s="145">
        <f t="shared" ca="1" si="788"/>
        <v>5.4257671931568385E-2</v>
      </c>
      <c r="IY240" s="145">
        <f t="shared" ca="1" si="788"/>
        <v>0.25975186064271744</v>
      </c>
      <c r="IZ240" s="145">
        <f t="shared" ca="1" si="788"/>
        <v>0.14578614505512963</v>
      </c>
      <c r="JA240" s="145">
        <f t="shared" ca="1" si="788"/>
        <v>0.11031399028388733</v>
      </c>
      <c r="JB240" s="145">
        <f t="shared" ca="1" si="788"/>
        <v>1.3042584991626362E-2</v>
      </c>
      <c r="JC240" s="145">
        <f t="shared" ca="1" si="788"/>
        <v>3.1131886545228463E-3</v>
      </c>
      <c r="JD240" s="145">
        <f t="shared" ca="1" si="788"/>
        <v>2.1873106080071031E-4</v>
      </c>
      <c r="JE240" s="145">
        <f t="shared" ca="1" si="788"/>
        <v>1.4342761327427238E-4</v>
      </c>
      <c r="JF240" s="145">
        <f t="shared" ca="1" si="788"/>
        <v>6.2634530778793754E-6</v>
      </c>
      <c r="JG240" s="145">
        <f t="shared" ca="1" si="788"/>
        <v>4.0698092979674159E-4</v>
      </c>
      <c r="JH240" s="145">
        <f t="shared" ca="1" si="788"/>
        <v>7.013771998608578E-3</v>
      </c>
      <c r="JI240" s="145">
        <f t="shared" ca="1" si="788"/>
        <v>5.828406116842838E-2</v>
      </c>
      <c r="JJ240" s="145">
        <f t="shared" ca="1" si="788"/>
        <v>5.4257671931568385E-2</v>
      </c>
      <c r="JK240" s="145">
        <f t="shared" ca="1" si="788"/>
        <v>0.25390960138954399</v>
      </c>
      <c r="JL240" s="145">
        <f t="shared" ca="1" si="788"/>
        <v>0.14020547262608576</v>
      </c>
      <c r="JM240" s="145">
        <f t="shared" ca="1" si="788"/>
        <v>0.1064441667890752</v>
      </c>
      <c r="JN240" s="145">
        <f t="shared" ca="1" si="788"/>
        <v>1.2992963354902163E-2</v>
      </c>
      <c r="JO240" s="145">
        <f t="shared" ca="1" si="788"/>
        <v>3.1280486393653671E-3</v>
      </c>
      <c r="JP240" s="145">
        <f t="shared" ca="1" si="788"/>
        <v>2.2040309883751539E-4</v>
      </c>
      <c r="JQ240" s="145">
        <f t="shared" ca="1" si="788"/>
        <v>1.4404014817443066E-4</v>
      </c>
      <c r="JR240" s="145">
        <f t="shared" ca="1" si="788"/>
        <v>6.3077725333220692E-6</v>
      </c>
      <c r="JS240" s="145">
        <f t="shared" ca="1" si="788"/>
        <v>4.096247411944E-4</v>
      </c>
      <c r="JT240" s="145">
        <f t="shared" ca="1" si="788"/>
        <v>7.0696028997407918E-3</v>
      </c>
      <c r="JU240" s="145">
        <f t="shared" ca="1" si="788"/>
        <v>5.4758430081612755E-2</v>
      </c>
      <c r="JV240" s="145">
        <f t="shared" ca="1" si="788"/>
        <v>5.2533154644421196E-2</v>
      </c>
      <c r="JW240" s="145">
        <f t="shared" ca="1" si="788"/>
        <v>0.24799369169180183</v>
      </c>
      <c r="JX240" s="145">
        <f t="shared" ca="1" si="788"/>
        <v>0.13454910112511381</v>
      </c>
      <c r="JY240" s="145">
        <f t="shared" ca="1" si="788"/>
        <v>0.1025230767453658</v>
      </c>
      <c r="JZ240" s="145">
        <f t="shared" ca="1" si="788"/>
        <v>1.2942542105823239E-2</v>
      </c>
      <c r="KA240" s="145">
        <f t="shared" ref="KA240:LR240" ca="1" si="789">KA291/KA$298</f>
        <v>3.143051165024606E-3</v>
      </c>
      <c r="KB240" s="145">
        <f t="shared" ca="1" si="789"/>
        <v>2.2210089679124004E-4</v>
      </c>
      <c r="KC240" s="145">
        <f t="shared" ca="1" si="789"/>
        <v>1.4465793740778941E-4</v>
      </c>
      <c r="KD240" s="145">
        <f t="shared" ca="1" si="789"/>
        <v>6.3527236568555249E-6</v>
      </c>
      <c r="KE240" s="145">
        <f t="shared" ca="1" si="789"/>
        <v>4.1230312640874907E-4</v>
      </c>
      <c r="KF240" s="145">
        <f t="shared" ca="1" si="789"/>
        <v>7.1262318923109485E-3</v>
      </c>
      <c r="KG240" s="145">
        <f t="shared" ca="1" si="789"/>
        <v>5.1187321398851932E-2</v>
      </c>
      <c r="KH240" s="145">
        <f t="shared" ca="1" si="789"/>
        <v>5.0786774790243128E-2</v>
      </c>
      <c r="KI240" s="145">
        <f t="shared" ca="1" si="789"/>
        <v>0.24200273000364028</v>
      </c>
      <c r="KJ240" s="145">
        <f t="shared" ca="1" si="789"/>
        <v>0.1288154798037229</v>
      </c>
      <c r="KK240" s="145">
        <f t="shared" ca="1" si="789"/>
        <v>9.8549694608150815E-2</v>
      </c>
      <c r="KL240" s="145">
        <f t="shared" ca="1" si="789"/>
        <v>1.2891301759744948E-2</v>
      </c>
      <c r="KM240" s="145">
        <f t="shared" ca="1" si="789"/>
        <v>3.1581982923170591E-3</v>
      </c>
      <c r="KN240" s="145">
        <f t="shared" ca="1" si="789"/>
        <v>2.2382505458059764E-4</v>
      </c>
      <c r="KO240" s="145">
        <f t="shared" ca="1" si="789"/>
        <v>1.4528104887318605E-4</v>
      </c>
      <c r="KP240" s="145">
        <f t="shared" ca="1" si="789"/>
        <v>6.3983200497890497E-6</v>
      </c>
      <c r="KQ240" s="145">
        <f t="shared" ca="1" si="789"/>
        <v>4.1501676809978607E-4</v>
      </c>
      <c r="KR240" s="145">
        <f t="shared" ca="1" si="789"/>
        <v>7.1836762123452923E-3</v>
      </c>
      <c r="KS240" s="145">
        <f t="shared" ca="1" si="789"/>
        <v>4.7569849475557494E-2</v>
      </c>
      <c r="KT240" s="145">
        <f t="shared" ca="1" si="789"/>
        <v>4.9018113972902212E-2</v>
      </c>
      <c r="KU240" s="145">
        <f t="shared" ca="1" si="789"/>
        <v>0.23593527899086572</v>
      </c>
      <c r="KV240" s="145">
        <f t="shared" ca="1" si="789"/>
        <v>0.12300301526463403</v>
      </c>
      <c r="KW240" s="145">
        <f t="shared" ca="1" si="789"/>
        <v>9.4522967295648311E-2</v>
      </c>
      <c r="KX240" s="145">
        <f t="shared" ca="1" si="789"/>
        <v>1.283922219377945E-2</v>
      </c>
      <c r="KY240" s="145">
        <f t="shared" ca="1" si="789"/>
        <v>3.1734921219779004E-3</v>
      </c>
      <c r="KZ240" s="145">
        <f t="shared" ca="1" si="789"/>
        <v>2.2557619089859726E-4</v>
      </c>
      <c r="LA240" s="145">
        <f t="shared" ca="1" si="789"/>
        <v>1.4590955164441122E-4</v>
      </c>
      <c r="LB240" s="145">
        <f t="shared" ca="1" si="789"/>
        <v>6.4445757067461317E-6</v>
      </c>
      <c r="LC240" s="145">
        <f t="shared" ca="1" si="789"/>
        <v>4.1776636701874078E-4</v>
      </c>
      <c r="LD240" s="145">
        <f t="shared" ca="1" si="789"/>
        <v>7.2419535957873081E-3</v>
      </c>
      <c r="LE240" s="145">
        <f t="shared" ca="1" si="789"/>
        <v>4.3905105520468404E-2</v>
      </c>
      <c r="LF240" s="145">
        <f t="shared" ca="1" si="789"/>
        <v>4.7226743051617628E-2</v>
      </c>
      <c r="LG240" s="145">
        <f t="shared" ca="1" si="789"/>
        <v>0.22978986438128751</v>
      </c>
      <c r="LH240" s="145">
        <f t="shared" ca="1" si="789"/>
        <v>0.11711006998546721</v>
      </c>
      <c r="LI240" s="145">
        <f t="shared" ca="1" si="789"/>
        <v>9.0441813258396342E-2</v>
      </c>
      <c r="LJ240" s="145">
        <f t="shared" ca="1" si="789"/>
        <v>1.278628262044689E-2</v>
      </c>
      <c r="LK240" s="145">
        <f t="shared" ca="1" si="789"/>
        <v>3.1889347956322355E-3</v>
      </c>
      <c r="LL240" s="145">
        <f t="shared" ca="1" si="789"/>
        <v>2.2735494395275581E-4</v>
      </c>
      <c r="LM240" s="145">
        <f t="shared" ca="1" si="789"/>
        <v>1.4654351599573411E-4</v>
      </c>
      <c r="LN240" s="145">
        <f t="shared" ca="1" si="789"/>
        <v>6.4915050299849798E-6</v>
      </c>
      <c r="LO240" s="145">
        <f t="shared" ca="1" si="789"/>
        <v>4.2055264261136872E-4</v>
      </c>
      <c r="LP240" s="145">
        <f t="shared" ca="1" si="789"/>
        <v>7.301082296754721E-3</v>
      </c>
      <c r="LQ240" s="145">
        <f t="shared" ca="1" si="789"/>
        <v>4.0192156834493419E-2</v>
      </c>
      <c r="LR240" s="145">
        <f t="shared" ca="1" si="789"/>
        <v>4.5412221793820345E-2</v>
      </c>
      <c r="LU240" s="293">
        <f t="shared" ca="1" si="733"/>
        <v>-3.7649382899209681E-3</v>
      </c>
      <c r="LV240" s="293">
        <f t="shared" ca="1" si="734"/>
        <v>-3.7649382899209681E-3</v>
      </c>
      <c r="LW240" s="293">
        <f t="shared" ca="1" si="735"/>
        <v>-3.7649382899209681E-3</v>
      </c>
      <c r="LX240" s="293">
        <f t="shared" ca="1" si="736"/>
        <v>-3.7649382899209681E-3</v>
      </c>
      <c r="LY240" s="293">
        <f t="shared" ca="1" si="737"/>
        <v>-7.6243663953193645E-3</v>
      </c>
      <c r="LZ240" s="293">
        <f t="shared" ca="1" si="738"/>
        <v>-8.7836916919398593E-3</v>
      </c>
      <c r="MA240" s="293">
        <f t="shared" ca="1" si="739"/>
        <v>-9.9598851274660567E-3</v>
      </c>
      <c r="MB240" s="293">
        <f t="shared" ca="1" si="740"/>
        <v>-1.1153322847362063E-2</v>
      </c>
      <c r="MC240" s="293">
        <f t="shared" ca="1" si="741"/>
        <v>-1.2364392426024783E-2</v>
      </c>
      <c r="MD240" s="293">
        <f t="shared" ca="1" si="742"/>
        <v>-1.3593493310827248E-2</v>
      </c>
      <c r="ME240" s="293">
        <f t="shared" ca="1" si="743"/>
        <v>-1.2409287233212132E-2</v>
      </c>
      <c r="MF240" s="293">
        <f t="shared" ca="1" si="744"/>
        <v>-1.1209931575223497E-2</v>
      </c>
      <c r="MG240" s="293">
        <f t="shared" ca="1" si="745"/>
        <v>-9.9951401351679563E-3</v>
      </c>
      <c r="MH240" s="293">
        <f t="shared" ca="1" si="746"/>
        <v>-8.7646195450121478E-3</v>
      </c>
      <c r="MI240" s="293">
        <f t="shared" ca="1" si="747"/>
        <v>-7.5180690463653322E-3</v>
      </c>
      <c r="MJ240" s="293">
        <f t="shared" ca="1" si="748"/>
        <v>-3.5099991366641083E-2</v>
      </c>
      <c r="MK240" s="293">
        <f t="shared" ca="1" si="749"/>
        <v>-3.5099991366641083E-2</v>
      </c>
      <c r="ML240" s="293">
        <f t="shared" ca="1" si="750"/>
        <v>-3.5099991366641083E-2</v>
      </c>
      <c r="MM240" s="293">
        <f t="shared" ca="1" si="751"/>
        <v>-3.5099991366641083E-2</v>
      </c>
      <c r="MN240" s="293">
        <f t="shared" ca="1" si="752"/>
        <v>-3.5099991366641083E-2</v>
      </c>
      <c r="MO240" s="293">
        <f t="shared" ca="1" si="753"/>
        <v>-3.4080940704657788E-2</v>
      </c>
      <c r="MP240" s="293">
        <f t="shared" ca="1" si="754"/>
        <v>-3.3048380837881121E-2</v>
      </c>
      <c r="MQ240" s="293">
        <f t="shared" ca="1" si="755"/>
        <v>-3.2002041803111676E-2</v>
      </c>
      <c r="MR240" s="293">
        <f t="shared" ca="1" si="756"/>
        <v>-3.0941646408319312E-2</v>
      </c>
      <c r="MS240" s="293">
        <f t="shared" ca="1" si="757"/>
        <v>-2.9866909989486774E-2</v>
      </c>
    </row>
    <row r="241" spans="2:357" hidden="1">
      <c r="B241" s="3"/>
      <c r="C241" s="22" t="str">
        <f t="shared" si="779"/>
        <v>GeoEl</v>
      </c>
      <c r="D241" s="145">
        <f t="shared" ca="1" si="726"/>
        <v>0</v>
      </c>
      <c r="E241" s="145">
        <f t="shared" ca="1" si="768"/>
        <v>0</v>
      </c>
      <c r="F241" s="145">
        <f t="shared" ca="1" si="768"/>
        <v>0</v>
      </c>
      <c r="G241" s="145">
        <f t="shared" ca="1" si="768"/>
        <v>0</v>
      </c>
      <c r="H241" s="145">
        <f t="shared" ca="1" si="768"/>
        <v>0</v>
      </c>
      <c r="I241" s="145">
        <f t="shared" ca="1" si="768"/>
        <v>0</v>
      </c>
      <c r="J241" s="145">
        <f t="shared" ca="1" si="768"/>
        <v>0</v>
      </c>
      <c r="K241" s="145">
        <f t="shared" ca="1" si="768"/>
        <v>0</v>
      </c>
      <c r="L241" s="145">
        <f t="shared" ca="1" si="768"/>
        <v>0</v>
      </c>
      <c r="M241" s="145">
        <f t="shared" ca="1" si="768"/>
        <v>0</v>
      </c>
      <c r="N241" s="145">
        <f t="shared" ca="1" si="768"/>
        <v>0</v>
      </c>
      <c r="O241" s="145">
        <f t="shared" ca="1" si="768"/>
        <v>5.6896103725330117E-3</v>
      </c>
      <c r="P241" s="145">
        <f t="shared" ca="1" si="768"/>
        <v>1.1448866271155244E-2</v>
      </c>
      <c r="Q241" s="145">
        <f t="shared" ca="1" si="768"/>
        <v>1.7279054348780798E-2</v>
      </c>
      <c r="R241" s="145">
        <f t="shared" ca="1" si="768"/>
        <v>2.318149314806741E-2</v>
      </c>
      <c r="S241" s="145">
        <f t="shared" ca="1" si="768"/>
        <v>2.915753409556214E-2</v>
      </c>
      <c r="T241" s="145">
        <f t="shared" ca="1" si="768"/>
        <v>3.2424078722995693E-2</v>
      </c>
      <c r="U241" s="145">
        <f t="shared" ca="1" si="768"/>
        <v>3.2424078722995693E-2</v>
      </c>
      <c r="V241" s="145">
        <f t="shared" ca="1" si="768"/>
        <v>3.2424078722995693E-2</v>
      </c>
      <c r="W241" s="145">
        <f t="shared" ca="1" si="768"/>
        <v>3.2424078722995693E-2</v>
      </c>
      <c r="X241" s="145">
        <f t="shared" ca="1" si="768"/>
        <v>3.2424078722995693E-2</v>
      </c>
      <c r="Y241" s="145">
        <f t="shared" ca="1" si="768"/>
        <v>3.2981960673743649E-2</v>
      </c>
      <c r="Z241" s="145">
        <f t="shared" ca="1" si="768"/>
        <v>3.354716610556488E-2</v>
      </c>
      <c r="AA241" s="145">
        <f t="shared" ca="1" si="768"/>
        <v>3.4119840177479321E-2</v>
      </c>
      <c r="AB241" s="145">
        <f t="shared" ca="1" si="768"/>
        <v>3.4700131910292344E-2</v>
      </c>
      <c r="AC241" s="145">
        <f t="shared" ca="1" si="768"/>
        <v>3.5288194315877416E-2</v>
      </c>
      <c r="AD241" s="3"/>
      <c r="AE241" s="145">
        <f t="shared" ref="AE241:CP241" ca="1" si="790">AE292/AE$298</f>
        <v>0</v>
      </c>
      <c r="AF241" s="145">
        <f t="shared" ca="1" si="790"/>
        <v>0</v>
      </c>
      <c r="AG241" s="145">
        <f t="shared" ca="1" si="790"/>
        <v>0</v>
      </c>
      <c r="AH241" s="145">
        <f t="shared" ca="1" si="790"/>
        <v>0</v>
      </c>
      <c r="AI241" s="145">
        <f t="shared" ca="1" si="790"/>
        <v>0</v>
      </c>
      <c r="AJ241" s="145">
        <f t="shared" ca="1" si="790"/>
        <v>0</v>
      </c>
      <c r="AK241" s="145">
        <f t="shared" ca="1" si="790"/>
        <v>0</v>
      </c>
      <c r="AL241" s="145">
        <f t="shared" ca="1" si="790"/>
        <v>0</v>
      </c>
      <c r="AM241" s="145">
        <f t="shared" ca="1" si="790"/>
        <v>0</v>
      </c>
      <c r="AN241" s="145">
        <f t="shared" ca="1" si="790"/>
        <v>0</v>
      </c>
      <c r="AO241" s="145">
        <f t="shared" ca="1" si="790"/>
        <v>0</v>
      </c>
      <c r="AP241" s="145">
        <f t="shared" ca="1" si="790"/>
        <v>0</v>
      </c>
      <c r="AQ241" s="145">
        <f t="shared" ca="1" si="790"/>
        <v>0</v>
      </c>
      <c r="AR241" s="145">
        <f t="shared" ca="1" si="790"/>
        <v>0</v>
      </c>
      <c r="AS241" s="145">
        <f t="shared" ca="1" si="790"/>
        <v>0</v>
      </c>
      <c r="AT241" s="145">
        <f t="shared" ca="1" si="790"/>
        <v>0</v>
      </c>
      <c r="AU241" s="145">
        <f t="shared" ca="1" si="790"/>
        <v>0</v>
      </c>
      <c r="AV241" s="145">
        <f t="shared" ca="1" si="790"/>
        <v>0</v>
      </c>
      <c r="AW241" s="145">
        <f t="shared" ca="1" si="790"/>
        <v>0</v>
      </c>
      <c r="AX241" s="145">
        <f t="shared" ca="1" si="790"/>
        <v>0</v>
      </c>
      <c r="AY241" s="145">
        <f t="shared" ca="1" si="790"/>
        <v>0</v>
      </c>
      <c r="AZ241" s="145">
        <f t="shared" ca="1" si="790"/>
        <v>0</v>
      </c>
      <c r="BA241" s="145">
        <f t="shared" ca="1" si="790"/>
        <v>0</v>
      </c>
      <c r="BB241" s="145">
        <f t="shared" ca="1" si="790"/>
        <v>0</v>
      </c>
      <c r="BC241" s="145">
        <f t="shared" ca="1" si="790"/>
        <v>0</v>
      </c>
      <c r="BD241" s="145">
        <f t="shared" ca="1" si="790"/>
        <v>0</v>
      </c>
      <c r="BE241" s="145">
        <f t="shared" ca="1" si="790"/>
        <v>0</v>
      </c>
      <c r="BF241" s="145">
        <f t="shared" ca="1" si="790"/>
        <v>0</v>
      </c>
      <c r="BG241" s="145">
        <f t="shared" ca="1" si="790"/>
        <v>0</v>
      </c>
      <c r="BH241" s="145">
        <f t="shared" ca="1" si="790"/>
        <v>0</v>
      </c>
      <c r="BI241" s="145">
        <f t="shared" ca="1" si="790"/>
        <v>0</v>
      </c>
      <c r="BJ241" s="145">
        <f t="shared" ca="1" si="790"/>
        <v>0</v>
      </c>
      <c r="BK241" s="145">
        <f t="shared" ca="1" si="790"/>
        <v>0</v>
      </c>
      <c r="BL241" s="145">
        <f t="shared" ca="1" si="790"/>
        <v>0</v>
      </c>
      <c r="BM241" s="145">
        <f t="shared" ca="1" si="790"/>
        <v>0</v>
      </c>
      <c r="BN241" s="145">
        <f t="shared" ca="1" si="790"/>
        <v>0</v>
      </c>
      <c r="BO241" s="145">
        <f t="shared" ca="1" si="790"/>
        <v>0</v>
      </c>
      <c r="BP241" s="145">
        <f t="shared" ca="1" si="790"/>
        <v>0</v>
      </c>
      <c r="BQ241" s="145">
        <f t="shared" ca="1" si="790"/>
        <v>0</v>
      </c>
      <c r="BR241" s="145">
        <f t="shared" ca="1" si="790"/>
        <v>0</v>
      </c>
      <c r="BS241" s="145">
        <f t="shared" ca="1" si="790"/>
        <v>0</v>
      </c>
      <c r="BT241" s="145">
        <f t="shared" ca="1" si="790"/>
        <v>0</v>
      </c>
      <c r="BU241" s="145">
        <f t="shared" ca="1" si="790"/>
        <v>0</v>
      </c>
      <c r="BV241" s="145">
        <f t="shared" ca="1" si="790"/>
        <v>0</v>
      </c>
      <c r="BW241" s="145">
        <f t="shared" ca="1" si="790"/>
        <v>0</v>
      </c>
      <c r="BX241" s="145">
        <f t="shared" ca="1" si="790"/>
        <v>0</v>
      </c>
      <c r="BY241" s="145">
        <f t="shared" ca="1" si="790"/>
        <v>0</v>
      </c>
      <c r="BZ241" s="145">
        <f t="shared" ca="1" si="790"/>
        <v>0</v>
      </c>
      <c r="CA241" s="145">
        <f t="shared" ca="1" si="790"/>
        <v>0</v>
      </c>
      <c r="CB241" s="145">
        <f t="shared" ca="1" si="790"/>
        <v>0</v>
      </c>
      <c r="CC241" s="145">
        <f t="shared" ca="1" si="790"/>
        <v>0</v>
      </c>
      <c r="CD241" s="145">
        <f t="shared" ca="1" si="790"/>
        <v>0</v>
      </c>
      <c r="CE241" s="145">
        <f t="shared" ca="1" si="790"/>
        <v>0</v>
      </c>
      <c r="CF241" s="145">
        <f t="shared" ca="1" si="790"/>
        <v>0</v>
      </c>
      <c r="CG241" s="145">
        <f t="shared" ca="1" si="790"/>
        <v>0</v>
      </c>
      <c r="CH241" s="145">
        <f t="shared" ca="1" si="790"/>
        <v>0</v>
      </c>
      <c r="CI241" s="145">
        <f t="shared" ca="1" si="790"/>
        <v>0</v>
      </c>
      <c r="CJ241" s="145">
        <f t="shared" ca="1" si="790"/>
        <v>0</v>
      </c>
      <c r="CK241" s="145">
        <f t="shared" ca="1" si="790"/>
        <v>0</v>
      </c>
      <c r="CL241" s="145">
        <f t="shared" ca="1" si="790"/>
        <v>0</v>
      </c>
      <c r="CM241" s="145">
        <f t="shared" ca="1" si="790"/>
        <v>0</v>
      </c>
      <c r="CN241" s="145">
        <f t="shared" ca="1" si="790"/>
        <v>0</v>
      </c>
      <c r="CO241" s="145">
        <f t="shared" ca="1" si="790"/>
        <v>0</v>
      </c>
      <c r="CP241" s="145">
        <f t="shared" ca="1" si="790"/>
        <v>0</v>
      </c>
      <c r="CQ241" s="145">
        <f t="shared" ref="CQ241:FB241" ca="1" si="791">CQ292/CQ$298</f>
        <v>0</v>
      </c>
      <c r="CR241" s="145">
        <f t="shared" ca="1" si="791"/>
        <v>0</v>
      </c>
      <c r="CS241" s="145">
        <f t="shared" ca="1" si="791"/>
        <v>0</v>
      </c>
      <c r="CT241" s="145">
        <f t="shared" ca="1" si="791"/>
        <v>0</v>
      </c>
      <c r="CU241" s="145">
        <f t="shared" ca="1" si="791"/>
        <v>0</v>
      </c>
      <c r="CV241" s="145">
        <f t="shared" ca="1" si="791"/>
        <v>0</v>
      </c>
      <c r="CW241" s="145">
        <f t="shared" ca="1" si="791"/>
        <v>0</v>
      </c>
      <c r="CX241" s="145">
        <f t="shared" ca="1" si="791"/>
        <v>0</v>
      </c>
      <c r="CY241" s="145">
        <f t="shared" ca="1" si="791"/>
        <v>0</v>
      </c>
      <c r="CZ241" s="145">
        <f t="shared" ca="1" si="791"/>
        <v>0</v>
      </c>
      <c r="DA241" s="145">
        <f t="shared" ca="1" si="791"/>
        <v>0</v>
      </c>
      <c r="DB241" s="145">
        <f t="shared" ca="1" si="791"/>
        <v>0</v>
      </c>
      <c r="DC241" s="145">
        <f t="shared" ca="1" si="791"/>
        <v>0</v>
      </c>
      <c r="DD241" s="145">
        <f t="shared" ca="1" si="791"/>
        <v>0</v>
      </c>
      <c r="DE241" s="145">
        <f t="shared" ca="1" si="791"/>
        <v>0</v>
      </c>
      <c r="DF241" s="145">
        <f t="shared" ca="1" si="791"/>
        <v>0</v>
      </c>
      <c r="DG241" s="145">
        <f t="shared" ca="1" si="791"/>
        <v>0</v>
      </c>
      <c r="DH241" s="145">
        <f t="shared" ca="1" si="791"/>
        <v>0</v>
      </c>
      <c r="DI241" s="145">
        <f t="shared" ca="1" si="791"/>
        <v>0</v>
      </c>
      <c r="DJ241" s="145">
        <f t="shared" ca="1" si="791"/>
        <v>0</v>
      </c>
      <c r="DK241" s="145">
        <f t="shared" ca="1" si="791"/>
        <v>0</v>
      </c>
      <c r="DL241" s="145">
        <f t="shared" ca="1" si="791"/>
        <v>0</v>
      </c>
      <c r="DM241" s="145">
        <f t="shared" ca="1" si="791"/>
        <v>0</v>
      </c>
      <c r="DN241" s="145">
        <f t="shared" ca="1" si="791"/>
        <v>0</v>
      </c>
      <c r="DO241" s="145">
        <f t="shared" ca="1" si="791"/>
        <v>0</v>
      </c>
      <c r="DP241" s="145">
        <f t="shared" ca="1" si="791"/>
        <v>0</v>
      </c>
      <c r="DQ241" s="145">
        <f t="shared" ca="1" si="791"/>
        <v>0</v>
      </c>
      <c r="DR241" s="145">
        <f t="shared" ca="1" si="791"/>
        <v>0</v>
      </c>
      <c r="DS241" s="145">
        <f t="shared" ca="1" si="791"/>
        <v>0</v>
      </c>
      <c r="DT241" s="145">
        <f t="shared" ca="1" si="791"/>
        <v>0</v>
      </c>
      <c r="DU241" s="145">
        <f t="shared" ca="1" si="791"/>
        <v>0</v>
      </c>
      <c r="DV241" s="145">
        <f t="shared" ca="1" si="791"/>
        <v>0</v>
      </c>
      <c r="DW241" s="145">
        <f t="shared" ca="1" si="791"/>
        <v>0</v>
      </c>
      <c r="DX241" s="145">
        <f t="shared" ca="1" si="791"/>
        <v>0</v>
      </c>
      <c r="DY241" s="145">
        <f t="shared" ca="1" si="791"/>
        <v>0</v>
      </c>
      <c r="DZ241" s="145">
        <f t="shared" ca="1" si="791"/>
        <v>0</v>
      </c>
      <c r="EA241" s="145">
        <f t="shared" ca="1" si="791"/>
        <v>0</v>
      </c>
      <c r="EB241" s="145">
        <f t="shared" ca="1" si="791"/>
        <v>0</v>
      </c>
      <c r="EC241" s="145">
        <f t="shared" ca="1" si="791"/>
        <v>0</v>
      </c>
      <c r="ED241" s="145">
        <f t="shared" ca="1" si="791"/>
        <v>0</v>
      </c>
      <c r="EE241" s="145">
        <f t="shared" ca="1" si="791"/>
        <v>0</v>
      </c>
      <c r="EF241" s="145">
        <f t="shared" ca="1" si="791"/>
        <v>0</v>
      </c>
      <c r="EG241" s="145">
        <f t="shared" ca="1" si="791"/>
        <v>0</v>
      </c>
      <c r="EH241" s="145">
        <f t="shared" ca="1" si="791"/>
        <v>0</v>
      </c>
      <c r="EI241" s="145">
        <f t="shared" ca="1" si="791"/>
        <v>0</v>
      </c>
      <c r="EJ241" s="145">
        <f t="shared" ca="1" si="791"/>
        <v>0</v>
      </c>
      <c r="EK241" s="145">
        <f t="shared" ca="1" si="791"/>
        <v>0</v>
      </c>
      <c r="EL241" s="145">
        <f t="shared" ca="1" si="791"/>
        <v>0</v>
      </c>
      <c r="EM241" s="145">
        <f t="shared" ca="1" si="791"/>
        <v>0</v>
      </c>
      <c r="EN241" s="145">
        <f t="shared" ca="1" si="791"/>
        <v>0</v>
      </c>
      <c r="EO241" s="145">
        <f t="shared" ca="1" si="791"/>
        <v>0</v>
      </c>
      <c r="EP241" s="145">
        <f t="shared" ca="1" si="791"/>
        <v>0</v>
      </c>
      <c r="EQ241" s="145">
        <f t="shared" ca="1" si="791"/>
        <v>0</v>
      </c>
      <c r="ER241" s="145">
        <f t="shared" ca="1" si="791"/>
        <v>0</v>
      </c>
      <c r="ES241" s="145">
        <f t="shared" ca="1" si="791"/>
        <v>0</v>
      </c>
      <c r="ET241" s="145">
        <f t="shared" ca="1" si="791"/>
        <v>0</v>
      </c>
      <c r="EU241" s="145">
        <f t="shared" ca="1" si="791"/>
        <v>6.0121257935209019E-3</v>
      </c>
      <c r="EV241" s="145">
        <f t="shared" ca="1" si="791"/>
        <v>7.8892950465310821E-3</v>
      </c>
      <c r="EW241" s="145">
        <f t="shared" ca="1" si="791"/>
        <v>7.4592259200251315E-3</v>
      </c>
      <c r="EX241" s="145">
        <f t="shared" ca="1" si="791"/>
        <v>6.0189956516902895E-3</v>
      </c>
      <c r="EY241" s="145">
        <f t="shared" ca="1" si="791"/>
        <v>2.116565497106124E-3</v>
      </c>
      <c r="EZ241" s="145">
        <f t="shared" ca="1" si="791"/>
        <v>4.1060186746749491E-3</v>
      </c>
      <c r="FA241" s="145">
        <f t="shared" ca="1" si="791"/>
        <v>2.0769742750989905E-4</v>
      </c>
      <c r="FB241" s="145">
        <f t="shared" ca="1" si="791"/>
        <v>0</v>
      </c>
      <c r="FC241" s="145">
        <f t="shared" ref="FC241:HN241" ca="1" si="792">FC292/FC$298</f>
        <v>2.7405262452025242E-3</v>
      </c>
      <c r="FD241" s="145">
        <f t="shared" ca="1" si="792"/>
        <v>3.5344238661905395E-3</v>
      </c>
      <c r="FE241" s="145">
        <f t="shared" ca="1" si="792"/>
        <v>8.6683200009207984E-3</v>
      </c>
      <c r="FF241" s="145">
        <f t="shared" ca="1" si="792"/>
        <v>5.6688045637690466E-3</v>
      </c>
      <c r="FG241" s="145">
        <f t="shared" ca="1" si="792"/>
        <v>1.2097083312418442E-2</v>
      </c>
      <c r="FH241" s="145">
        <f t="shared" ca="1" si="792"/>
        <v>1.5879886145325161E-2</v>
      </c>
      <c r="FI241" s="145">
        <f t="shared" ca="1" si="792"/>
        <v>1.5003417315608995E-2</v>
      </c>
      <c r="FJ241" s="145">
        <f t="shared" ca="1" si="792"/>
        <v>1.2119166059610215E-2</v>
      </c>
      <c r="FK241" s="145">
        <f t="shared" ca="1" si="792"/>
        <v>4.2648689597883658E-3</v>
      </c>
      <c r="FL241" s="145">
        <f t="shared" ca="1" si="792"/>
        <v>8.2416124239573039E-3</v>
      </c>
      <c r="FM241" s="145">
        <f t="shared" ca="1" si="792"/>
        <v>4.1671928850634394E-4</v>
      </c>
      <c r="FN241" s="145">
        <f t="shared" ca="1" si="792"/>
        <v>0</v>
      </c>
      <c r="FO241" s="145">
        <f t="shared" ca="1" si="792"/>
        <v>5.5120596745008767E-3</v>
      </c>
      <c r="FP241" s="145">
        <f t="shared" ca="1" si="792"/>
        <v>7.1111165659965567E-3</v>
      </c>
      <c r="FQ241" s="145">
        <f t="shared" ca="1" si="792"/>
        <v>1.7425426616850214E-2</v>
      </c>
      <c r="FR241" s="145">
        <f t="shared" ca="1" si="792"/>
        <v>1.1418066572976769E-2</v>
      </c>
      <c r="FS241" s="145">
        <f t="shared" ca="1" si="792"/>
        <v>1.8256204062141193E-2</v>
      </c>
      <c r="FT241" s="145">
        <f t="shared" ca="1" si="792"/>
        <v>2.3973736815758234E-2</v>
      </c>
      <c r="FU241" s="145">
        <f t="shared" ca="1" si="792"/>
        <v>2.2634034220864855E-2</v>
      </c>
      <c r="FV241" s="145">
        <f t="shared" ca="1" si="792"/>
        <v>1.8302164508567548E-2</v>
      </c>
      <c r="FW241" s="145">
        <f t="shared" ca="1" si="792"/>
        <v>6.4456296483863642E-3</v>
      </c>
      <c r="FX241" s="145">
        <f t="shared" ca="1" si="792"/>
        <v>1.2407101940448629E-2</v>
      </c>
      <c r="FY241" s="145">
        <f t="shared" ca="1" si="792"/>
        <v>6.2707829187146481E-4</v>
      </c>
      <c r="FZ241" s="145">
        <f t="shared" ca="1" si="792"/>
        <v>0</v>
      </c>
      <c r="GA241" s="145">
        <f t="shared" ca="1" si="792"/>
        <v>8.3151295195315958E-3</v>
      </c>
      <c r="GB241" s="145">
        <f t="shared" ca="1" si="792"/>
        <v>1.0730840912013317E-2</v>
      </c>
      <c r="GC241" s="145">
        <f t="shared" ca="1" si="792"/>
        <v>2.6272690985893594E-2</v>
      </c>
      <c r="GD241" s="145">
        <f t="shared" ca="1" si="792"/>
        <v>1.7249511171081117E-2</v>
      </c>
      <c r="GE241" s="145">
        <f t="shared" ca="1" si="792"/>
        <v>2.4490852203816364E-2</v>
      </c>
      <c r="GF241" s="145">
        <f t="shared" ca="1" si="792"/>
        <v>3.2172861654963601E-2</v>
      </c>
      <c r="GG241" s="145">
        <f t="shared" ca="1" si="792"/>
        <v>3.0352570314633783E-2</v>
      </c>
      <c r="GH241" s="145">
        <f t="shared" ca="1" si="792"/>
        <v>2.4569689486818827E-2</v>
      </c>
      <c r="GI241" s="145">
        <f t="shared" ca="1" si="792"/>
        <v>8.6595887222789374E-3</v>
      </c>
      <c r="GJ241" s="145">
        <f t="shared" ca="1" si="792"/>
        <v>1.6602812570075082E-2</v>
      </c>
      <c r="GK241" s="145">
        <f t="shared" ca="1" si="792"/>
        <v>8.3878730961018007E-4</v>
      </c>
      <c r="GL241" s="145">
        <f t="shared" ca="1" si="792"/>
        <v>0</v>
      </c>
      <c r="GM241" s="145">
        <f t="shared" ca="1" si="792"/>
        <v>1.1150277124769259E-2</v>
      </c>
      <c r="GN241" s="145">
        <f t="shared" ca="1" si="792"/>
        <v>1.4394378182911265E-2</v>
      </c>
      <c r="GO241" s="145">
        <f t="shared" ca="1" si="792"/>
        <v>3.521151262502157E-2</v>
      </c>
      <c r="GP241" s="145">
        <f t="shared" ca="1" si="792"/>
        <v>2.3164913176562992E-2</v>
      </c>
      <c r="GQ241" s="145">
        <f t="shared" ca="1" si="792"/>
        <v>3.0802425561542023E-2</v>
      </c>
      <c r="GR241" s="145">
        <f t="shared" ca="1" si="792"/>
        <v>4.0479328009584675E-2</v>
      </c>
      <c r="GS241" s="145">
        <f t="shared" ca="1" si="792"/>
        <v>3.816055389522794E-2</v>
      </c>
      <c r="GT241" s="145">
        <f t="shared" ca="1" si="792"/>
        <v>3.0923486241620279E-2</v>
      </c>
      <c r="GU241" s="145">
        <f t="shared" ca="1" si="792"/>
        <v>1.0907510079715989E-2</v>
      </c>
      <c r="GV241" s="145">
        <f t="shared" ca="1" si="792"/>
        <v>2.0829074396795717E-2</v>
      </c>
      <c r="GW241" s="145">
        <f t="shared" ca="1" si="792"/>
        <v>1.0518593794757902E-3</v>
      </c>
      <c r="GX241" s="145">
        <f t="shared" ca="1" si="792"/>
        <v>0</v>
      </c>
      <c r="GY241" s="145">
        <f t="shared" ca="1" si="792"/>
        <v>1.4018056296062913E-2</v>
      </c>
      <c r="GZ241" s="145">
        <f t="shared" ca="1" si="792"/>
        <v>1.8102528685618971E-2</v>
      </c>
      <c r="HA241" s="145">
        <f t="shared" ca="1" si="792"/>
        <v>4.4243320168096407E-2</v>
      </c>
      <c r="HB241" s="145">
        <f t="shared" ca="1" si="792"/>
        <v>2.9166098883863553E-2</v>
      </c>
      <c r="HC241" s="145">
        <f t="shared" ca="1" si="792"/>
        <v>3.2085660883076406E-2</v>
      </c>
      <c r="HD241" s="145">
        <f t="shared" ca="1" si="792"/>
        <v>4.1715395204469916E-2</v>
      </c>
      <c r="HE241" s="145">
        <f t="shared" ca="1" si="792"/>
        <v>3.810359884361951E-2</v>
      </c>
      <c r="HF241" s="145">
        <f t="shared" ca="1" si="792"/>
        <v>2.8922741805702736E-2</v>
      </c>
      <c r="HG241" s="145">
        <f t="shared" ca="1" si="792"/>
        <v>9.9391825436886076E-3</v>
      </c>
      <c r="HH241" s="145">
        <f t="shared" ca="1" si="792"/>
        <v>2.9077154379944372E-2</v>
      </c>
      <c r="HI241" s="145">
        <f t="shared" ca="1" si="792"/>
        <v>9.1629261766750306E-3</v>
      </c>
      <c r="HJ241" s="145">
        <f t="shared" ca="1" si="792"/>
        <v>0</v>
      </c>
      <c r="HK241" s="145">
        <f t="shared" ca="1" si="792"/>
        <v>1.2484267143522892E-2</v>
      </c>
      <c r="HL241" s="145">
        <f t="shared" ca="1" si="792"/>
        <v>2.3039435364238772E-2</v>
      </c>
      <c r="HM241" s="145">
        <f t="shared" ca="1" si="792"/>
        <v>5.0146621040634234E-2</v>
      </c>
      <c r="HN241" s="145">
        <f t="shared" ca="1" si="792"/>
        <v>4.2439388666085529E-2</v>
      </c>
      <c r="HO241" s="145">
        <f t="shared" ref="HO241:JZ241" ca="1" si="793">HO292/HO$298</f>
        <v>3.2085660883076406E-2</v>
      </c>
      <c r="HP241" s="145">
        <f t="shared" ca="1" si="793"/>
        <v>4.1715395204469916E-2</v>
      </c>
      <c r="HQ241" s="145">
        <f t="shared" ca="1" si="793"/>
        <v>3.810359884361951E-2</v>
      </c>
      <c r="HR241" s="145">
        <f t="shared" ca="1" si="793"/>
        <v>2.8922741805702736E-2</v>
      </c>
      <c r="HS241" s="145">
        <f t="shared" ca="1" si="793"/>
        <v>9.9391825436886076E-3</v>
      </c>
      <c r="HT241" s="145">
        <f t="shared" ca="1" si="793"/>
        <v>2.9077154379944372E-2</v>
      </c>
      <c r="HU241" s="145">
        <f t="shared" ca="1" si="793"/>
        <v>9.1629261766750306E-3</v>
      </c>
      <c r="HV241" s="145">
        <f t="shared" ca="1" si="793"/>
        <v>0</v>
      </c>
      <c r="HW241" s="145">
        <f t="shared" ca="1" si="793"/>
        <v>1.2484267143522892E-2</v>
      </c>
      <c r="HX241" s="145">
        <f t="shared" ca="1" si="793"/>
        <v>2.3039435364238772E-2</v>
      </c>
      <c r="HY241" s="145">
        <f t="shared" ca="1" si="793"/>
        <v>5.0146621040634234E-2</v>
      </c>
      <c r="HZ241" s="145">
        <f t="shared" ca="1" si="793"/>
        <v>4.2439388666085529E-2</v>
      </c>
      <c r="IA241" s="145">
        <f t="shared" ca="1" si="793"/>
        <v>3.2085660883076406E-2</v>
      </c>
      <c r="IB241" s="145">
        <f t="shared" ca="1" si="793"/>
        <v>4.1715395204469916E-2</v>
      </c>
      <c r="IC241" s="145">
        <f t="shared" ca="1" si="793"/>
        <v>3.810359884361951E-2</v>
      </c>
      <c r="ID241" s="145">
        <f t="shared" ca="1" si="793"/>
        <v>2.8922741805702736E-2</v>
      </c>
      <c r="IE241" s="145">
        <f t="shared" ca="1" si="793"/>
        <v>9.9391825436886076E-3</v>
      </c>
      <c r="IF241" s="145">
        <f t="shared" ca="1" si="793"/>
        <v>2.9077154379944372E-2</v>
      </c>
      <c r="IG241" s="145">
        <f t="shared" ca="1" si="793"/>
        <v>9.1629261766750306E-3</v>
      </c>
      <c r="IH241" s="145">
        <f t="shared" ca="1" si="793"/>
        <v>0</v>
      </c>
      <c r="II241" s="145">
        <f t="shared" ca="1" si="793"/>
        <v>1.2484267143522892E-2</v>
      </c>
      <c r="IJ241" s="145">
        <f t="shared" ca="1" si="793"/>
        <v>2.3039435364238772E-2</v>
      </c>
      <c r="IK241" s="145">
        <f t="shared" ca="1" si="793"/>
        <v>5.0146621040634234E-2</v>
      </c>
      <c r="IL241" s="145">
        <f t="shared" ca="1" si="793"/>
        <v>4.2439388666085529E-2</v>
      </c>
      <c r="IM241" s="145">
        <f t="shared" ca="1" si="793"/>
        <v>3.2085660883076406E-2</v>
      </c>
      <c r="IN241" s="145">
        <f t="shared" ca="1" si="793"/>
        <v>4.1715395204469916E-2</v>
      </c>
      <c r="IO241" s="145">
        <f t="shared" ca="1" si="793"/>
        <v>3.810359884361951E-2</v>
      </c>
      <c r="IP241" s="145">
        <f t="shared" ca="1" si="793"/>
        <v>2.8922741805702736E-2</v>
      </c>
      <c r="IQ241" s="145">
        <f t="shared" ca="1" si="793"/>
        <v>9.9391825436886076E-3</v>
      </c>
      <c r="IR241" s="145">
        <f t="shared" ca="1" si="793"/>
        <v>2.9077154379944372E-2</v>
      </c>
      <c r="IS241" s="145">
        <f t="shared" ca="1" si="793"/>
        <v>9.1629261766750306E-3</v>
      </c>
      <c r="IT241" s="145">
        <f t="shared" ca="1" si="793"/>
        <v>0</v>
      </c>
      <c r="IU241" s="145">
        <f t="shared" ca="1" si="793"/>
        <v>1.2484267143522892E-2</v>
      </c>
      <c r="IV241" s="145">
        <f t="shared" ca="1" si="793"/>
        <v>2.3039435364238772E-2</v>
      </c>
      <c r="IW241" s="145">
        <f t="shared" ca="1" si="793"/>
        <v>5.0146621040634234E-2</v>
      </c>
      <c r="IX241" s="145">
        <f t="shared" ca="1" si="793"/>
        <v>4.2439388666085529E-2</v>
      </c>
      <c r="IY241" s="145">
        <f t="shared" ca="1" si="793"/>
        <v>3.2085660883076406E-2</v>
      </c>
      <c r="IZ241" s="145">
        <f t="shared" ca="1" si="793"/>
        <v>4.1715395204469916E-2</v>
      </c>
      <c r="JA241" s="145">
        <f t="shared" ca="1" si="793"/>
        <v>3.810359884361951E-2</v>
      </c>
      <c r="JB241" s="145">
        <f t="shared" ca="1" si="793"/>
        <v>2.8922741805702736E-2</v>
      </c>
      <c r="JC241" s="145">
        <f t="shared" ca="1" si="793"/>
        <v>9.9391825436886076E-3</v>
      </c>
      <c r="JD241" s="145">
        <f t="shared" ca="1" si="793"/>
        <v>2.9077154379944372E-2</v>
      </c>
      <c r="JE241" s="145">
        <f t="shared" ca="1" si="793"/>
        <v>9.1629261766750306E-3</v>
      </c>
      <c r="JF241" s="145">
        <f t="shared" ca="1" si="793"/>
        <v>0</v>
      </c>
      <c r="JG241" s="145">
        <f t="shared" ca="1" si="793"/>
        <v>1.2484267143522892E-2</v>
      </c>
      <c r="JH241" s="145">
        <f t="shared" ca="1" si="793"/>
        <v>2.3039435364238772E-2</v>
      </c>
      <c r="JI241" s="145">
        <f t="shared" ca="1" si="793"/>
        <v>5.0146621040634234E-2</v>
      </c>
      <c r="JJ241" s="145">
        <f t="shared" ca="1" si="793"/>
        <v>4.2439388666085529E-2</v>
      </c>
      <c r="JK241" s="145">
        <f t="shared" ca="1" si="793"/>
        <v>3.228663802485613E-2</v>
      </c>
      <c r="JL241" s="145">
        <f t="shared" ca="1" si="793"/>
        <v>4.1996413657522172E-2</v>
      </c>
      <c r="JM241" s="145">
        <f t="shared" ca="1" si="793"/>
        <v>3.8186689352173488E-2</v>
      </c>
      <c r="JN241" s="145">
        <f t="shared" ca="1" si="793"/>
        <v>2.9547197891412521E-2</v>
      </c>
      <c r="JO241" s="145">
        <f t="shared" ca="1" si="793"/>
        <v>1.0684010171548625E-2</v>
      </c>
      <c r="JP241" s="145">
        <f t="shared" ca="1" si="793"/>
        <v>3.1574046416753473E-2</v>
      </c>
      <c r="JQ241" s="145">
        <f t="shared" ca="1" si="793"/>
        <v>1.1669430104170436E-2</v>
      </c>
      <c r="JR241" s="145">
        <f t="shared" ca="1" si="793"/>
        <v>1.1536500026109196E-4</v>
      </c>
      <c r="JS241" s="145">
        <f t="shared" ca="1" si="793"/>
        <v>1.6500722250059965E-2</v>
      </c>
      <c r="JT241" s="145">
        <f t="shared" ca="1" si="793"/>
        <v>2.48095157689876E-2</v>
      </c>
      <c r="JU241" s="145">
        <f t="shared" ca="1" si="793"/>
        <v>5.0323412600521512E-2</v>
      </c>
      <c r="JV241" s="145">
        <f t="shared" ca="1" si="793"/>
        <v>4.1492298140947452E-2</v>
      </c>
      <c r="JW241" s="145">
        <f t="shared" ca="1" si="793"/>
        <v>3.2490148785086992E-2</v>
      </c>
      <c r="JX241" s="145">
        <f t="shared" ca="1" si="793"/>
        <v>4.2281243987433589E-2</v>
      </c>
      <c r="JY241" s="145">
        <f t="shared" ca="1" si="793"/>
        <v>3.8270880625045384E-2</v>
      </c>
      <c r="JZ241" s="145">
        <f t="shared" ca="1" si="793"/>
        <v>3.0181716579528842E-2</v>
      </c>
      <c r="KA241" s="145">
        <f t="shared" ref="KA241:LR241" ca="1" si="794">KA292/KA$298</f>
        <v>1.1435982378593284E-2</v>
      </c>
      <c r="KB241" s="145">
        <f t="shared" ca="1" si="794"/>
        <v>3.4109406317336943E-2</v>
      </c>
      <c r="KC241" s="145">
        <f t="shared" ca="1" si="794"/>
        <v>1.4197434858475636E-2</v>
      </c>
      <c r="KD241" s="145">
        <f t="shared" ca="1" si="794"/>
        <v>2.3237425333909464E-4</v>
      </c>
      <c r="KE241" s="145">
        <f t="shared" ca="1" si="794"/>
        <v>2.056970159592925E-2</v>
      </c>
      <c r="KF241" s="145">
        <f t="shared" ca="1" si="794"/>
        <v>2.6604899115061878E-2</v>
      </c>
      <c r="KG241" s="145">
        <f t="shared" ca="1" si="794"/>
        <v>5.0502484618837114E-2</v>
      </c>
      <c r="KH241" s="145">
        <f t="shared" ca="1" si="794"/>
        <v>4.0533200876158533E-2</v>
      </c>
      <c r="KI241" s="145">
        <f t="shared" ca="1" si="794"/>
        <v>3.2696241377767554E-2</v>
      </c>
      <c r="KJ241" s="145">
        <f t="shared" ca="1" si="794"/>
        <v>4.2569964283170565E-2</v>
      </c>
      <c r="KK241" s="145">
        <f t="shared" ca="1" si="794"/>
        <v>3.8356194682108484E-2</v>
      </c>
      <c r="KL241" s="145">
        <f t="shared" ca="1" si="794"/>
        <v>3.0826543071655801E-2</v>
      </c>
      <c r="KM241" s="145">
        <f t="shared" ca="1" si="794"/>
        <v>1.219520245921203E-2</v>
      </c>
      <c r="KN241" s="145">
        <f t="shared" ca="1" si="794"/>
        <v>3.668412995381317E-2</v>
      </c>
      <c r="KO241" s="145">
        <f t="shared" ca="1" si="794"/>
        <v>1.674721828286576E-2</v>
      </c>
      <c r="KP241" s="145">
        <f t="shared" ca="1" si="794"/>
        <v>3.5106316388950931E-4</v>
      </c>
      <c r="KQ241" s="145">
        <f t="shared" ca="1" si="794"/>
        <v>2.4692242272216256E-2</v>
      </c>
      <c r="KR241" s="145">
        <f t="shared" ca="1" si="794"/>
        <v>2.8426131858845089E-2</v>
      </c>
      <c r="KS241" s="145">
        <f t="shared" ca="1" si="794"/>
        <v>5.0683881505924726E-2</v>
      </c>
      <c r="KT241" s="145">
        <f t="shared" ca="1" si="794"/>
        <v>3.9561867092049258E-2</v>
      </c>
      <c r="KU241" s="145">
        <f t="shared" ca="1" si="794"/>
        <v>3.2904965248036329E-2</v>
      </c>
      <c r="KV241" s="145">
        <f t="shared" ca="1" si="794"/>
        <v>4.2862654781307498E-2</v>
      </c>
      <c r="KW241" s="145">
        <f t="shared" ca="1" si="794"/>
        <v>3.8442654134497621E-2</v>
      </c>
      <c r="KX241" s="145">
        <f t="shared" ca="1" si="794"/>
        <v>3.1481930601273897E-2</v>
      </c>
      <c r="KY241" s="145">
        <f t="shared" ca="1" si="794"/>
        <v>1.2961775708639916E-2</v>
      </c>
      <c r="KZ241" s="145">
        <f t="shared" ca="1" si="794"/>
        <v>3.9299141234379047E-2</v>
      </c>
      <c r="LA241" s="145">
        <f t="shared" ca="1" si="794"/>
        <v>1.9319063028545656E-2</v>
      </c>
      <c r="LB241" s="145">
        <f t="shared" ca="1" si="794"/>
        <v>4.7146816037757906E-4</v>
      </c>
      <c r="LC241" s="145">
        <f t="shared" ca="1" si="794"/>
        <v>2.8869408854048074E-2</v>
      </c>
      <c r="LD241" s="145">
        <f t="shared" ca="1" si="794"/>
        <v>3.0273776306253525E-2</v>
      </c>
      <c r="LE241" s="145">
        <f t="shared" ca="1" si="794"/>
        <v>5.0867648832809989E-2</v>
      </c>
      <c r="LF241" s="145">
        <f t="shared" ca="1" si="794"/>
        <v>3.8578061108078453E-2</v>
      </c>
      <c r="LG241" s="145">
        <f t="shared" ca="1" si="794"/>
        <v>3.3116371111720569E-2</v>
      </c>
      <c r="LH241" s="145">
        <f t="shared" ca="1" si="794"/>
        <v>4.3159397940367432E-2</v>
      </c>
      <c r="LI241" s="145">
        <f t="shared" ca="1" si="794"/>
        <v>3.8530282204588429E-2</v>
      </c>
      <c r="LJ241" s="145">
        <f t="shared" ca="1" si="794"/>
        <v>3.2148140765322658E-2</v>
      </c>
      <c r="LK241" s="145">
        <f t="shared" ca="1" si="794"/>
        <v>1.3735809471639632E-2</v>
      </c>
      <c r="LL241" s="145">
        <f t="shared" ca="1" si="794"/>
        <v>4.1955393208685132E-2</v>
      </c>
      <c r="LM241" s="145">
        <f t="shared" ca="1" si="794"/>
        <v>2.1913256659100086E-2</v>
      </c>
      <c r="LN241" s="145">
        <f t="shared" ca="1" si="794"/>
        <v>5.9362673235514017E-4</v>
      </c>
      <c r="LO241" s="145">
        <f t="shared" ca="1" si="794"/>
        <v>3.3102294317111779E-2</v>
      </c>
      <c r="LP241" s="145">
        <f t="shared" ca="1" si="794"/>
        <v>3.2148411191562233E-2</v>
      </c>
      <c r="LQ241" s="145">
        <f t="shared" ca="1" si="794"/>
        <v>5.1053833369368487E-2</v>
      </c>
      <c r="LR241" s="145">
        <f t="shared" ca="1" si="794"/>
        <v>3.7581541152187328E-2</v>
      </c>
      <c r="LU241" s="293">
        <f t="shared" ca="1" si="733"/>
        <v>0</v>
      </c>
      <c r="LV241" s="293">
        <f t="shared" ca="1" si="734"/>
        <v>0</v>
      </c>
      <c r="LW241" s="293">
        <f t="shared" ca="1" si="735"/>
        <v>0</v>
      </c>
      <c r="LX241" s="293">
        <f t="shared" ca="1" si="736"/>
        <v>0</v>
      </c>
      <c r="LY241" s="293">
        <f t="shared" ca="1" si="737"/>
        <v>0</v>
      </c>
      <c r="LZ241" s="293">
        <f t="shared" ca="1" si="738"/>
        <v>0</v>
      </c>
      <c r="MA241" s="293">
        <f t="shared" ca="1" si="739"/>
        <v>0</v>
      </c>
      <c r="MB241" s="293">
        <f t="shared" ca="1" si="740"/>
        <v>0</v>
      </c>
      <c r="MC241" s="293">
        <f t="shared" ca="1" si="741"/>
        <v>0</v>
      </c>
      <c r="MD241" s="293">
        <f t="shared" ca="1" si="742"/>
        <v>0</v>
      </c>
      <c r="ME241" s="293">
        <f t="shared" ca="1" si="743"/>
        <v>-1.1544438152712375E-3</v>
      </c>
      <c r="MF241" s="293">
        <f t="shared" ca="1" si="744"/>
        <v>-2.3247476931936416E-3</v>
      </c>
      <c r="MG241" s="293">
        <f t="shared" ca="1" si="745"/>
        <v>-3.5112108424009709E-3</v>
      </c>
      <c r="MH241" s="293">
        <f t="shared" ca="1" si="746"/>
        <v>-4.7141395337789195E-3</v>
      </c>
      <c r="MI241" s="293">
        <f t="shared" ca="1" si="747"/>
        <v>-5.9338472957617822E-3</v>
      </c>
      <c r="MJ241" s="293">
        <f t="shared" ca="1" si="748"/>
        <v>-5.9977143853575283E-3</v>
      </c>
      <c r="MK241" s="293">
        <f t="shared" ca="1" si="749"/>
        <v>-5.9977143853575283E-3</v>
      </c>
      <c r="ML241" s="293">
        <f t="shared" ca="1" si="750"/>
        <v>-5.9977143853575283E-3</v>
      </c>
      <c r="MM241" s="293">
        <f t="shared" ca="1" si="751"/>
        <v>-5.9977143853575283E-3</v>
      </c>
      <c r="MN241" s="293">
        <f t="shared" ca="1" si="752"/>
        <v>-5.9977143853575283E-3</v>
      </c>
      <c r="MO241" s="293">
        <f t="shared" ca="1" si="753"/>
        <v>-5.5498157254757763E-3</v>
      </c>
      <c r="MP241" s="293">
        <f t="shared" ca="1" si="754"/>
        <v>-5.0963766063293336E-3</v>
      </c>
      <c r="MQ241" s="293">
        <f t="shared" ca="1" si="755"/>
        <v>-4.6372835105194694E-3</v>
      </c>
      <c r="MR241" s="293">
        <f t="shared" ca="1" si="756"/>
        <v>-4.1724195771050479E-3</v>
      </c>
      <c r="MS241" s="293">
        <f t="shared" ca="1" si="757"/>
        <v>-3.7016644722100076E-3</v>
      </c>
    </row>
    <row r="242" spans="2:357" hidden="1">
      <c r="B242" s="3"/>
      <c r="C242" s="22" t="str">
        <f t="shared" si="779"/>
        <v>GeoVa</v>
      </c>
      <c r="D242" s="145">
        <f t="shared" ca="1" si="726"/>
        <v>7.9190736383591403E-3</v>
      </c>
      <c r="E242" s="145">
        <f t="shared" ca="1" si="768"/>
        <v>7.9190736383591403E-3</v>
      </c>
      <c r="F242" s="145">
        <f t="shared" ca="1" si="768"/>
        <v>7.9190736383591403E-3</v>
      </c>
      <c r="G242" s="145">
        <f t="shared" ca="1" si="768"/>
        <v>7.9190736383591403E-3</v>
      </c>
      <c r="H242" s="145">
        <f t="shared" ca="1" si="768"/>
        <v>7.9190736383591403E-3</v>
      </c>
      <c r="I242" s="145">
        <f t="shared" ca="1" si="768"/>
        <v>7.9181752688533471E-3</v>
      </c>
      <c r="J242" s="145">
        <f t="shared" ca="1" si="768"/>
        <v>7.9361883637921304E-3</v>
      </c>
      <c r="K242" s="145">
        <f t="shared" ca="1" si="768"/>
        <v>7.9544737917206006E-3</v>
      </c>
      <c r="L242" s="145">
        <f t="shared" ca="1" si="768"/>
        <v>7.973037775625344E-3</v>
      </c>
      <c r="M242" s="145">
        <f t="shared" ca="1" si="768"/>
        <v>7.9918867295472578E-3</v>
      </c>
      <c r="N242" s="145">
        <f t="shared" ca="1" si="768"/>
        <v>8.011027265970307E-3</v>
      </c>
      <c r="O242" s="145">
        <f t="shared" ca="1" si="768"/>
        <v>8.0433060782637497E-3</v>
      </c>
      <c r="P242" s="145">
        <f t="shared" ca="1" si="768"/>
        <v>8.0759800098564993E-3</v>
      </c>
      <c r="Q242" s="145">
        <f t="shared" ca="1" si="768"/>
        <v>8.109056360304269E-3</v>
      </c>
      <c r="R242" s="145">
        <f t="shared" ca="1" si="768"/>
        <v>8.1425426100825479E-3</v>
      </c>
      <c r="S242" s="145">
        <f t="shared" ca="1" si="768"/>
        <v>8.1764464262266811E-3</v>
      </c>
      <c r="T242" s="145">
        <f t="shared" ca="1" si="768"/>
        <v>7.7916192086172845E-3</v>
      </c>
      <c r="U242" s="145">
        <f t="shared" ca="1" si="768"/>
        <v>7.7916192086172845E-3</v>
      </c>
      <c r="V242" s="145">
        <f t="shared" ca="1" si="768"/>
        <v>7.7916192086172845E-3</v>
      </c>
      <c r="W242" s="145">
        <f t="shared" ca="1" si="768"/>
        <v>7.7916192086172845E-3</v>
      </c>
      <c r="X242" s="145">
        <f t="shared" ca="1" si="768"/>
        <v>7.7916192086172845E-3</v>
      </c>
      <c r="Y242" s="145">
        <f t="shared" ca="1" si="768"/>
        <v>7.818103206444011E-3</v>
      </c>
      <c r="Z242" s="145">
        <f t="shared" ca="1" si="768"/>
        <v>7.8449348675291904E-3</v>
      </c>
      <c r="AA242" s="145">
        <f t="shared" ca="1" si="768"/>
        <v>7.8721210829205846E-3</v>
      </c>
      <c r="AB242" s="145">
        <f t="shared" ca="1" si="768"/>
        <v>7.899668926994197E-3</v>
      </c>
      <c r="AC242" s="145">
        <f t="shared" ca="1" si="768"/>
        <v>7.9275856635916356E-3</v>
      </c>
      <c r="AD242" s="3"/>
      <c r="AE242" s="145">
        <f t="shared" ref="AE242:CP242" ca="1" si="795">AE293/AE$298</f>
        <v>5.1175851517098981E-3</v>
      </c>
      <c r="AF242" s="145">
        <f t="shared" ca="1" si="795"/>
        <v>6.4419316285801789E-3</v>
      </c>
      <c r="AG242" s="145">
        <f t="shared" ca="1" si="795"/>
        <v>6.6378913346565645E-3</v>
      </c>
      <c r="AH242" s="145">
        <f t="shared" ca="1" si="795"/>
        <v>9.3242454461876165E-3</v>
      </c>
      <c r="AI242" s="145">
        <f t="shared" ca="1" si="795"/>
        <v>1.4855309985616178E-2</v>
      </c>
      <c r="AJ242" s="145">
        <f t="shared" ca="1" si="795"/>
        <v>2.0708058031120267E-2</v>
      </c>
      <c r="AK242" s="145">
        <f t="shared" ca="1" si="795"/>
        <v>1.5754776373446581E-2</v>
      </c>
      <c r="AL242" s="145">
        <f t="shared" ca="1" si="795"/>
        <v>0</v>
      </c>
      <c r="AM242" s="145">
        <f t="shared" ca="1" si="795"/>
        <v>2.6226088639160238E-9</v>
      </c>
      <c r="AN242" s="145">
        <f t="shared" ca="1" si="795"/>
        <v>1.1436509979395701E-2</v>
      </c>
      <c r="AO242" s="145">
        <f t="shared" ca="1" si="795"/>
        <v>7.5023930107450156E-3</v>
      </c>
      <c r="AP242" s="145">
        <f t="shared" ca="1" si="795"/>
        <v>6.5438633226237814E-3</v>
      </c>
      <c r="AQ242" s="145">
        <f t="shared" ca="1" si="795"/>
        <v>5.1175851517098981E-3</v>
      </c>
      <c r="AR242" s="145">
        <f t="shared" ca="1" si="795"/>
        <v>6.4419316285801789E-3</v>
      </c>
      <c r="AS242" s="145">
        <f t="shared" ca="1" si="795"/>
        <v>6.6378913346565645E-3</v>
      </c>
      <c r="AT242" s="145">
        <f t="shared" ca="1" si="795"/>
        <v>9.3242454461876165E-3</v>
      </c>
      <c r="AU242" s="145">
        <f t="shared" ca="1" si="795"/>
        <v>1.4855309985616178E-2</v>
      </c>
      <c r="AV242" s="145">
        <f t="shared" ca="1" si="795"/>
        <v>2.0708058031120267E-2</v>
      </c>
      <c r="AW242" s="145">
        <f t="shared" ca="1" si="795"/>
        <v>1.5754776373446581E-2</v>
      </c>
      <c r="AX242" s="145">
        <f t="shared" ca="1" si="795"/>
        <v>0</v>
      </c>
      <c r="AY242" s="145">
        <f t="shared" ca="1" si="795"/>
        <v>2.6226088639160238E-9</v>
      </c>
      <c r="AZ242" s="145">
        <f t="shared" ca="1" si="795"/>
        <v>1.1436509979395701E-2</v>
      </c>
      <c r="BA242" s="145">
        <f t="shared" ca="1" si="795"/>
        <v>7.5023930107450156E-3</v>
      </c>
      <c r="BB242" s="145">
        <f t="shared" ca="1" si="795"/>
        <v>6.5438633226237814E-3</v>
      </c>
      <c r="BC242" s="145">
        <f t="shared" ca="1" si="795"/>
        <v>5.1175851517098981E-3</v>
      </c>
      <c r="BD242" s="145">
        <f t="shared" ca="1" si="795"/>
        <v>6.4419316285801789E-3</v>
      </c>
      <c r="BE242" s="145">
        <f t="shared" ca="1" si="795"/>
        <v>6.6378913346565645E-3</v>
      </c>
      <c r="BF242" s="145">
        <f t="shared" ca="1" si="795"/>
        <v>9.3242454461876165E-3</v>
      </c>
      <c r="BG242" s="145">
        <f t="shared" ca="1" si="795"/>
        <v>1.4855309985616178E-2</v>
      </c>
      <c r="BH242" s="145">
        <f t="shared" ca="1" si="795"/>
        <v>2.0708058031120267E-2</v>
      </c>
      <c r="BI242" s="145">
        <f t="shared" ca="1" si="795"/>
        <v>1.5754776373446581E-2</v>
      </c>
      <c r="BJ242" s="145">
        <f t="shared" ca="1" si="795"/>
        <v>0</v>
      </c>
      <c r="BK242" s="145">
        <f t="shared" ca="1" si="795"/>
        <v>2.6226088639160238E-9</v>
      </c>
      <c r="BL242" s="145">
        <f t="shared" ca="1" si="795"/>
        <v>1.1436509979395701E-2</v>
      </c>
      <c r="BM242" s="145">
        <f t="shared" ca="1" si="795"/>
        <v>7.5023930107450156E-3</v>
      </c>
      <c r="BN242" s="145">
        <f t="shared" ca="1" si="795"/>
        <v>6.5438633226237814E-3</v>
      </c>
      <c r="BO242" s="145">
        <f t="shared" ca="1" si="795"/>
        <v>5.1175851517098981E-3</v>
      </c>
      <c r="BP242" s="145">
        <f t="shared" ca="1" si="795"/>
        <v>6.4419316285801789E-3</v>
      </c>
      <c r="BQ242" s="145">
        <f t="shared" ca="1" si="795"/>
        <v>6.6378913346565645E-3</v>
      </c>
      <c r="BR242" s="145">
        <f t="shared" ca="1" si="795"/>
        <v>9.3242454461876165E-3</v>
      </c>
      <c r="BS242" s="145">
        <f t="shared" ca="1" si="795"/>
        <v>1.4855309985616178E-2</v>
      </c>
      <c r="BT242" s="145">
        <f t="shared" ca="1" si="795"/>
        <v>2.0708058031120267E-2</v>
      </c>
      <c r="BU242" s="145">
        <f t="shared" ca="1" si="795"/>
        <v>1.5754776373446581E-2</v>
      </c>
      <c r="BV242" s="145">
        <f t="shared" ca="1" si="795"/>
        <v>0</v>
      </c>
      <c r="BW242" s="145">
        <f t="shared" ca="1" si="795"/>
        <v>2.6226088639160238E-9</v>
      </c>
      <c r="BX242" s="145">
        <f t="shared" ca="1" si="795"/>
        <v>1.1436509979395701E-2</v>
      </c>
      <c r="BY242" s="145">
        <f t="shared" ca="1" si="795"/>
        <v>7.5023930107450156E-3</v>
      </c>
      <c r="BZ242" s="145">
        <f t="shared" ca="1" si="795"/>
        <v>6.5438633226237814E-3</v>
      </c>
      <c r="CA242" s="145">
        <f t="shared" ca="1" si="795"/>
        <v>5.1054669463758782E-3</v>
      </c>
      <c r="CB242" s="145">
        <f t="shared" ca="1" si="795"/>
        <v>6.4218858924755132E-3</v>
      </c>
      <c r="CC242" s="145">
        <f t="shared" ca="1" si="795"/>
        <v>6.6186537850849575E-3</v>
      </c>
      <c r="CD242" s="145">
        <f t="shared" ca="1" si="795"/>
        <v>8.5603911142873024E-3</v>
      </c>
      <c r="CE242" s="145">
        <f t="shared" ca="1" si="795"/>
        <v>1.3545383910929286E-2</v>
      </c>
      <c r="CF242" s="145">
        <f t="shared" ca="1" si="795"/>
        <v>1.9494767883345181E-2</v>
      </c>
      <c r="CG242" s="145">
        <f t="shared" ca="1" si="795"/>
        <v>2.1723917649085912E-2</v>
      </c>
      <c r="CH242" s="145">
        <f t="shared" ca="1" si="795"/>
        <v>0</v>
      </c>
      <c r="CI242" s="145">
        <f t="shared" ca="1" si="795"/>
        <v>3.8299175305116756E-9</v>
      </c>
      <c r="CJ242" s="145">
        <f t="shared" ca="1" si="795"/>
        <v>1.0986016824723738E-2</v>
      </c>
      <c r="CK242" s="145">
        <f t="shared" ca="1" si="795"/>
        <v>7.4954938744756835E-3</v>
      </c>
      <c r="CL242" s="145">
        <f t="shared" ca="1" si="795"/>
        <v>6.5206105716901393E-3</v>
      </c>
      <c r="CM242" s="145">
        <f t="shared" ca="1" si="795"/>
        <v>5.144438900983624E-3</v>
      </c>
      <c r="CN242" s="145">
        <f t="shared" ca="1" si="795"/>
        <v>6.4701440156819164E-3</v>
      </c>
      <c r="CO242" s="145">
        <f t="shared" ca="1" si="795"/>
        <v>6.6486966174700585E-3</v>
      </c>
      <c r="CP242" s="145">
        <f t="shared" ca="1" si="795"/>
        <v>8.6203003287397498E-3</v>
      </c>
      <c r="CQ242" s="145">
        <f t="shared" ref="CQ242:FB242" ca="1" si="796">CQ293/CQ$298</f>
        <v>1.3694012014421136E-2</v>
      </c>
      <c r="CR242" s="145">
        <f t="shared" ca="1" si="796"/>
        <v>1.962980643908013E-2</v>
      </c>
      <c r="CS242" s="145">
        <f t="shared" ca="1" si="796"/>
        <v>2.1009703474754709E-2</v>
      </c>
      <c r="CT242" s="145">
        <f t="shared" ca="1" si="796"/>
        <v>0</v>
      </c>
      <c r="CU242" s="145">
        <f t="shared" ca="1" si="796"/>
        <v>3.0855720599220037E-9</v>
      </c>
      <c r="CV242" s="145">
        <f t="shared" ca="1" si="796"/>
        <v>1.0977969823876674E-2</v>
      </c>
      <c r="CW242" s="145">
        <f t="shared" ca="1" si="796"/>
        <v>7.5471041916078735E-3</v>
      </c>
      <c r="CX242" s="145">
        <f t="shared" ca="1" si="796"/>
        <v>6.5672016360451271E-3</v>
      </c>
      <c r="CY242" s="145">
        <f t="shared" ca="1" si="796"/>
        <v>5.1840104074505613E-3</v>
      </c>
      <c r="CZ242" s="145">
        <f t="shared" ca="1" si="796"/>
        <v>6.5191329146849965E-3</v>
      </c>
      <c r="DA242" s="145">
        <f t="shared" ca="1" si="796"/>
        <v>6.6792091729566787E-3</v>
      </c>
      <c r="DB242" s="145">
        <f t="shared" ca="1" si="796"/>
        <v>8.6810539927230802E-3</v>
      </c>
      <c r="DC242" s="145">
        <f t="shared" ca="1" si="796"/>
        <v>1.384495335899007E-2</v>
      </c>
      <c r="DD242" s="145">
        <f t="shared" ca="1" si="796"/>
        <v>1.9766728844658889E-2</v>
      </c>
      <c r="DE242" s="145">
        <f t="shared" ca="1" si="796"/>
        <v>2.0281717773931247E-2</v>
      </c>
      <c r="DF242" s="145">
        <f t="shared" ca="1" si="796"/>
        <v>0</v>
      </c>
      <c r="DG242" s="145">
        <f t="shared" ca="1" si="796"/>
        <v>2.330638419223249E-9</v>
      </c>
      <c r="DH242" s="145">
        <f t="shared" ca="1" si="796"/>
        <v>1.0969807557566996E-2</v>
      </c>
      <c r="DI242" s="145">
        <f t="shared" ca="1" si="796"/>
        <v>7.5994965225673495E-3</v>
      </c>
      <c r="DJ242" s="145">
        <f t="shared" ca="1" si="796"/>
        <v>6.6145232490548303E-3</v>
      </c>
      <c r="DK242" s="145">
        <f t="shared" ca="1" si="796"/>
        <v>5.2241954084524377E-3</v>
      </c>
      <c r="DL242" s="145">
        <f t="shared" ca="1" si="796"/>
        <v>6.5688693154013732E-3</v>
      </c>
      <c r="DM242" s="145">
        <f t="shared" ca="1" si="796"/>
        <v>6.7102025546048006E-3</v>
      </c>
      <c r="DN242" s="145">
        <f t="shared" ca="1" si="796"/>
        <v>8.7426700873541926E-3</v>
      </c>
      <c r="DO242" s="145">
        <f t="shared" ca="1" si="796"/>
        <v>1.3998262372965281E-2</v>
      </c>
      <c r="DP242" s="145">
        <f t="shared" ca="1" si="796"/>
        <v>1.9905574797837607E-2</v>
      </c>
      <c r="DQ242" s="145">
        <f t="shared" ca="1" si="796"/>
        <v>1.9539558353789066E-2</v>
      </c>
      <c r="DR242" s="145">
        <f t="shared" ca="1" si="796"/>
        <v>0</v>
      </c>
      <c r="DS242" s="145">
        <f t="shared" ca="1" si="796"/>
        <v>1.5648890680539703E-9</v>
      </c>
      <c r="DT242" s="145">
        <f t="shared" ca="1" si="796"/>
        <v>1.096152753133081E-2</v>
      </c>
      <c r="DU242" s="145">
        <f t="shared" ca="1" si="796"/>
        <v>7.6526887769752172E-3</v>
      </c>
      <c r="DV242" s="145">
        <f t="shared" ca="1" si="796"/>
        <v>6.6625927290172087E-3</v>
      </c>
      <c r="DW242" s="145">
        <f t="shared" ca="1" si="796"/>
        <v>5.265008282361313E-3</v>
      </c>
      <c r="DX242" s="145">
        <f t="shared" ca="1" si="796"/>
        <v>6.619370458099752E-3</v>
      </c>
      <c r="DY242" s="145">
        <f t="shared" ca="1" si="796"/>
        <v>6.7416882181842797E-3</v>
      </c>
      <c r="DZ242" s="145">
        <f t="shared" ca="1" si="796"/>
        <v>8.8051671079023945E-3</v>
      </c>
      <c r="EA242" s="145">
        <f t="shared" ca="1" si="796"/>
        <v>1.4153995205702043E-2</v>
      </c>
      <c r="EB242" s="145">
        <f t="shared" ca="1" si="796"/>
        <v>2.0046385119646473E-2</v>
      </c>
      <c r="EC242" s="145">
        <f t="shared" ca="1" si="796"/>
        <v>1.8782807206333445E-2</v>
      </c>
      <c r="ED242" s="145">
        <f t="shared" ca="1" si="796"/>
        <v>0</v>
      </c>
      <c r="EE242" s="145">
        <f t="shared" ca="1" si="796"/>
        <v>7.880898992054807E-10</v>
      </c>
      <c r="EF242" s="145">
        <f t="shared" ca="1" si="796"/>
        <v>1.0953127178204189E-2</v>
      </c>
      <c r="EG242" s="145">
        <f t="shared" ca="1" si="796"/>
        <v>7.7066994155459822E-3</v>
      </c>
      <c r="EH242" s="145">
        <f t="shared" ca="1" si="796"/>
        <v>6.711427945984139E-3</v>
      </c>
      <c r="EI242" s="145">
        <f t="shared" ca="1" si="796"/>
        <v>5.3064638603984669E-3</v>
      </c>
      <c r="EJ242" s="145">
        <f t="shared" ca="1" si="796"/>
        <v>6.6706541173256638E-3</v>
      </c>
      <c r="EK242" s="145">
        <f t="shared" ca="1" si="796"/>
        <v>6.7736779862925872E-3</v>
      </c>
      <c r="EL242" s="145">
        <f t="shared" ca="1" si="796"/>
        <v>8.8685640822988281E-3</v>
      </c>
      <c r="EM242" s="145">
        <f t="shared" ca="1" si="796"/>
        <v>1.4312209796147368E-2</v>
      </c>
      <c r="EN242" s="145">
        <f t="shared" ca="1" si="796"/>
        <v>2.0189201794402478E-2</v>
      </c>
      <c r="EO242" s="145">
        <f t="shared" ca="1" si="796"/>
        <v>1.8011029723321588E-2</v>
      </c>
      <c r="EP242" s="145">
        <f t="shared" ca="1" si="796"/>
        <v>0</v>
      </c>
      <c r="EQ242" s="145">
        <f t="shared" ca="1" si="796"/>
        <v>0</v>
      </c>
      <c r="ER242" s="145">
        <f t="shared" ca="1" si="796"/>
        <v>1.0944603856069934E-2</v>
      </c>
      <c r="ES242" s="145">
        <f t="shared" ca="1" si="796"/>
        <v>7.7615474714488597E-3</v>
      </c>
      <c r="ET242" s="145">
        <f t="shared" ca="1" si="796"/>
        <v>6.7610473439111227E-3</v>
      </c>
      <c r="EU242" s="145">
        <f t="shared" ca="1" si="796"/>
        <v>5.3384119679398007E-3</v>
      </c>
      <c r="EV242" s="145">
        <f t="shared" ca="1" si="796"/>
        <v>6.7132054884068686E-3</v>
      </c>
      <c r="EW242" s="145">
        <f t="shared" ca="1" si="796"/>
        <v>6.8120378318717876E-3</v>
      </c>
      <c r="EX242" s="145">
        <f t="shared" ca="1" si="796"/>
        <v>8.8881501778501869E-3</v>
      </c>
      <c r="EY242" s="145">
        <f t="shared" ca="1" si="796"/>
        <v>1.4368366573306767E-2</v>
      </c>
      <c r="EZ242" s="145">
        <f t="shared" ca="1" si="796"/>
        <v>1.9760728908873353E-2</v>
      </c>
      <c r="FA242" s="145">
        <f t="shared" ca="1" si="796"/>
        <v>1.8594533461035075E-2</v>
      </c>
      <c r="FB242" s="145">
        <f t="shared" ca="1" si="796"/>
        <v>1.1643852606813199E-4</v>
      </c>
      <c r="FC242" s="145">
        <f t="shared" ref="FC242:HN242" ca="1" si="797">FC293/FC$298</f>
        <v>0</v>
      </c>
      <c r="FD242" s="145">
        <f t="shared" ca="1" si="797"/>
        <v>1.0909733537049769E-2</v>
      </c>
      <c r="FE242" s="145">
        <f t="shared" ca="1" si="797"/>
        <v>7.7543370180689821E-3</v>
      </c>
      <c r="FF242" s="145">
        <f t="shared" ca="1" si="797"/>
        <v>6.8022455174570522E-3</v>
      </c>
      <c r="FG242" s="145">
        <f t="shared" ca="1" si="797"/>
        <v>5.370747099285136E-3</v>
      </c>
      <c r="FH242" s="145">
        <f t="shared" ca="1" si="797"/>
        <v>6.7563032056297085E-3</v>
      </c>
      <c r="FI242" s="145">
        <f t="shared" ca="1" si="797"/>
        <v>6.8508346212514488E-3</v>
      </c>
      <c r="FJ242" s="145">
        <f t="shared" ca="1" si="797"/>
        <v>8.9080004198844268E-3</v>
      </c>
      <c r="FK242" s="145">
        <f t="shared" ca="1" si="797"/>
        <v>1.442536542308938E-2</v>
      </c>
      <c r="FL242" s="145">
        <f t="shared" ca="1" si="797"/>
        <v>1.9329169793455673E-2</v>
      </c>
      <c r="FM242" s="145">
        <f t="shared" ca="1" si="797"/>
        <v>1.9181758053161725E-2</v>
      </c>
      <c r="FN242" s="145">
        <f t="shared" ca="1" si="797"/>
        <v>2.3529222777521824E-4</v>
      </c>
      <c r="FO242" s="145">
        <f t="shared" ca="1" si="797"/>
        <v>0</v>
      </c>
      <c r="FP242" s="145">
        <f t="shared" ca="1" si="797"/>
        <v>1.0874446197386757E-2</v>
      </c>
      <c r="FQ242" s="145">
        <f t="shared" ca="1" si="797"/>
        <v>7.7470527104995714E-3</v>
      </c>
      <c r="FR242" s="145">
        <f t="shared" ca="1" si="797"/>
        <v>6.8440284174233305E-3</v>
      </c>
      <c r="FS242" s="145">
        <f t="shared" ca="1" si="797"/>
        <v>5.4034763299815802E-3</v>
      </c>
      <c r="FT242" s="145">
        <f t="shared" ca="1" si="797"/>
        <v>6.799957859349991E-3</v>
      </c>
      <c r="FU242" s="145">
        <f t="shared" ca="1" si="797"/>
        <v>6.8900758628089474E-3</v>
      </c>
      <c r="FV242" s="145">
        <f t="shared" ca="1" si="797"/>
        <v>8.9281201882682355E-3</v>
      </c>
      <c r="FW242" s="145">
        <f t="shared" ca="1" si="797"/>
        <v>1.4483225428931403E-2</v>
      </c>
      <c r="FX242" s="145">
        <f t="shared" ca="1" si="797"/>
        <v>1.8894490983108164E-2</v>
      </c>
      <c r="FY242" s="145">
        <f t="shared" ca="1" si="797"/>
        <v>1.9772739203948404E-2</v>
      </c>
      <c r="FZ242" s="145">
        <f t="shared" ca="1" si="797"/>
        <v>3.5663703620524945E-4</v>
      </c>
      <c r="GA242" s="145">
        <f t="shared" ca="1" si="797"/>
        <v>0</v>
      </c>
      <c r="GB242" s="145">
        <f t="shared" ca="1" si="797"/>
        <v>1.083873431123805E-2</v>
      </c>
      <c r="GC242" s="145">
        <f t="shared" ca="1" si="797"/>
        <v>7.7396934082050476E-3</v>
      </c>
      <c r="GD242" s="145">
        <f t="shared" ca="1" si="797"/>
        <v>6.886408581331542E-3</v>
      </c>
      <c r="GE242" s="145">
        <f t="shared" ca="1" si="797"/>
        <v>5.4366069091067327E-3</v>
      </c>
      <c r="GF242" s="145">
        <f t="shared" ca="1" si="797"/>
        <v>6.84418031541437E-3</v>
      </c>
      <c r="GG242" s="145">
        <f t="shared" ca="1" si="797"/>
        <v>6.9297692379431666E-3</v>
      </c>
      <c r="GH242" s="145">
        <f t="shared" ca="1" si="797"/>
        <v>8.9485150099624638E-3</v>
      </c>
      <c r="GI242" s="145">
        <f t="shared" ca="1" si="797"/>
        <v>1.4541966255294964E-2</v>
      </c>
      <c r="GJ242" s="145">
        <f t="shared" ca="1" si="797"/>
        <v>1.845665852720401E-2</v>
      </c>
      <c r="GK242" s="145">
        <f t="shared" ca="1" si="797"/>
        <v>2.0367513075918022E-2</v>
      </c>
      <c r="GL242" s="145">
        <f t="shared" ca="1" si="797"/>
        <v>4.8055209909746486E-4</v>
      </c>
      <c r="GM242" s="145">
        <f t="shared" ca="1" si="797"/>
        <v>0</v>
      </c>
      <c r="GN242" s="145">
        <f t="shared" ca="1" si="797"/>
        <v>1.0802590170576118E-2</v>
      </c>
      <c r="GO242" s="145">
        <f t="shared" ca="1" si="797"/>
        <v>7.732257947043816E-3</v>
      </c>
      <c r="GP242" s="145">
        <f t="shared" ca="1" si="797"/>
        <v>6.9293989077177003E-3</v>
      </c>
      <c r="GQ242" s="145">
        <f t="shared" ca="1" si="797"/>
        <v>5.4701462646213703E-3</v>
      </c>
      <c r="GR242" s="145">
        <f t="shared" ca="1" si="797"/>
        <v>6.8889817241770479E-3</v>
      </c>
      <c r="GS242" s="145">
        <f t="shared" ca="1" si="797"/>
        <v>6.9699226060872341E-3</v>
      </c>
      <c r="GT242" s="145">
        <f t="shared" ca="1" si="797"/>
        <v>8.969190564083936E-3</v>
      </c>
      <c r="GU242" s="145">
        <f t="shared" ca="1" si="797"/>
        <v>1.4601608169950592E-2</v>
      </c>
      <c r="GV242" s="145">
        <f t="shared" ca="1" si="797"/>
        <v>1.80156379806913E-2</v>
      </c>
      <c r="GW242" s="145">
        <f t="shared" ca="1" si="797"/>
        <v>2.0966116297245867E-2</v>
      </c>
      <c r="GX242" s="145">
        <f t="shared" ca="1" si="797"/>
        <v>6.0711995300286622E-4</v>
      </c>
      <c r="GY242" s="145">
        <f t="shared" ca="1" si="797"/>
        <v>0</v>
      </c>
      <c r="GZ242" s="145">
        <f t="shared" ca="1" si="797"/>
        <v>1.0766005879642283E-2</v>
      </c>
      <c r="HA242" s="145">
        <f t="shared" ca="1" si="797"/>
        <v>7.724745138654363E-3</v>
      </c>
      <c r="HB242" s="145">
        <f t="shared" ca="1" si="797"/>
        <v>6.9730126692205902E-3</v>
      </c>
      <c r="HC242" s="145">
        <f t="shared" ca="1" si="797"/>
        <v>5.4950352804974314E-3</v>
      </c>
      <c r="HD242" s="145">
        <f t="shared" ca="1" si="797"/>
        <v>6.9727891578649764E-3</v>
      </c>
      <c r="HE242" s="145">
        <f t="shared" ca="1" si="797"/>
        <v>6.839042835050743E-3</v>
      </c>
      <c r="HF242" s="145">
        <f t="shared" ca="1" si="797"/>
        <v>9.1582588227996763E-3</v>
      </c>
      <c r="HG242" s="145">
        <f t="shared" ca="1" si="797"/>
        <v>1.4711140633548756E-2</v>
      </c>
      <c r="HH242" s="145">
        <f t="shared" ca="1" si="797"/>
        <v>1.4180668413104693E-2</v>
      </c>
      <c r="HI242" s="145">
        <f t="shared" ca="1" si="797"/>
        <v>1.5755097918819735E-2</v>
      </c>
      <c r="HJ242" s="145">
        <f t="shared" ca="1" si="797"/>
        <v>6.2888833057725196E-4</v>
      </c>
      <c r="HK242" s="145">
        <f t="shared" ca="1" si="797"/>
        <v>0</v>
      </c>
      <c r="HL242" s="145">
        <f t="shared" ca="1" si="797"/>
        <v>1.1032469298717557E-2</v>
      </c>
      <c r="HM242" s="145">
        <f t="shared" ca="1" si="797"/>
        <v>7.6710076087021942E-3</v>
      </c>
      <c r="HN242" s="145">
        <f t="shared" ca="1" si="797"/>
        <v>6.3534054289058279E-3</v>
      </c>
      <c r="HO242" s="145">
        <f t="shared" ref="HO242:JZ242" ca="1" si="798">HO293/HO$298</f>
        <v>5.4950352804974314E-3</v>
      </c>
      <c r="HP242" s="145">
        <f t="shared" ca="1" si="798"/>
        <v>6.9727891578649764E-3</v>
      </c>
      <c r="HQ242" s="145">
        <f t="shared" ca="1" si="798"/>
        <v>6.839042835050743E-3</v>
      </c>
      <c r="HR242" s="145">
        <f t="shared" ca="1" si="798"/>
        <v>9.1582588227996763E-3</v>
      </c>
      <c r="HS242" s="145">
        <f t="shared" ca="1" si="798"/>
        <v>1.4711140633548756E-2</v>
      </c>
      <c r="HT242" s="145">
        <f t="shared" ca="1" si="798"/>
        <v>1.4180668413104693E-2</v>
      </c>
      <c r="HU242" s="145">
        <f t="shared" ca="1" si="798"/>
        <v>1.5755097918819735E-2</v>
      </c>
      <c r="HV242" s="145">
        <f t="shared" ca="1" si="798"/>
        <v>6.2888833057725196E-4</v>
      </c>
      <c r="HW242" s="145">
        <f t="shared" ca="1" si="798"/>
        <v>0</v>
      </c>
      <c r="HX242" s="145">
        <f t="shared" ca="1" si="798"/>
        <v>1.1032469298717557E-2</v>
      </c>
      <c r="HY242" s="145">
        <f t="shared" ca="1" si="798"/>
        <v>7.6710076087021942E-3</v>
      </c>
      <c r="HZ242" s="145">
        <f t="shared" ca="1" si="798"/>
        <v>6.3534054289058279E-3</v>
      </c>
      <c r="IA242" s="145">
        <f t="shared" ca="1" si="798"/>
        <v>5.4950352804974314E-3</v>
      </c>
      <c r="IB242" s="145">
        <f t="shared" ca="1" si="798"/>
        <v>6.9727891578649764E-3</v>
      </c>
      <c r="IC242" s="145">
        <f t="shared" ca="1" si="798"/>
        <v>6.839042835050743E-3</v>
      </c>
      <c r="ID242" s="145">
        <f t="shared" ca="1" si="798"/>
        <v>9.1582588227996763E-3</v>
      </c>
      <c r="IE242" s="145">
        <f t="shared" ca="1" si="798"/>
        <v>1.4711140633548756E-2</v>
      </c>
      <c r="IF242" s="145">
        <f t="shared" ca="1" si="798"/>
        <v>1.4180668413104693E-2</v>
      </c>
      <c r="IG242" s="145">
        <f t="shared" ca="1" si="798"/>
        <v>1.5755097918819735E-2</v>
      </c>
      <c r="IH242" s="145">
        <f t="shared" ca="1" si="798"/>
        <v>6.2888833057725196E-4</v>
      </c>
      <c r="II242" s="145">
        <f t="shared" ca="1" si="798"/>
        <v>0</v>
      </c>
      <c r="IJ242" s="145">
        <f t="shared" ca="1" si="798"/>
        <v>1.1032469298717557E-2</v>
      </c>
      <c r="IK242" s="145">
        <f t="shared" ca="1" si="798"/>
        <v>7.6710076087021942E-3</v>
      </c>
      <c r="IL242" s="145">
        <f t="shared" ca="1" si="798"/>
        <v>6.3534054289058279E-3</v>
      </c>
      <c r="IM242" s="145">
        <f t="shared" ca="1" si="798"/>
        <v>5.4950352804974314E-3</v>
      </c>
      <c r="IN242" s="145">
        <f t="shared" ca="1" si="798"/>
        <v>6.9727891578649764E-3</v>
      </c>
      <c r="IO242" s="145">
        <f t="shared" ca="1" si="798"/>
        <v>6.839042835050743E-3</v>
      </c>
      <c r="IP242" s="145">
        <f t="shared" ca="1" si="798"/>
        <v>9.1582588227996763E-3</v>
      </c>
      <c r="IQ242" s="145">
        <f t="shared" ca="1" si="798"/>
        <v>1.4711140633548756E-2</v>
      </c>
      <c r="IR242" s="145">
        <f t="shared" ca="1" si="798"/>
        <v>1.4180668413104693E-2</v>
      </c>
      <c r="IS242" s="145">
        <f t="shared" ca="1" si="798"/>
        <v>1.5755097918819735E-2</v>
      </c>
      <c r="IT242" s="145">
        <f t="shared" ca="1" si="798"/>
        <v>6.2888833057725196E-4</v>
      </c>
      <c r="IU242" s="145">
        <f t="shared" ca="1" si="798"/>
        <v>0</v>
      </c>
      <c r="IV242" s="145">
        <f t="shared" ca="1" si="798"/>
        <v>1.1032469298717557E-2</v>
      </c>
      <c r="IW242" s="145">
        <f t="shared" ca="1" si="798"/>
        <v>7.6710076087021942E-3</v>
      </c>
      <c r="IX242" s="145">
        <f t="shared" ca="1" si="798"/>
        <v>6.3534054289058279E-3</v>
      </c>
      <c r="IY242" s="145">
        <f t="shared" ca="1" si="798"/>
        <v>5.4950352804974314E-3</v>
      </c>
      <c r="IZ242" s="145">
        <f t="shared" ca="1" si="798"/>
        <v>6.9727891578649764E-3</v>
      </c>
      <c r="JA242" s="145">
        <f t="shared" ca="1" si="798"/>
        <v>6.839042835050743E-3</v>
      </c>
      <c r="JB242" s="145">
        <f t="shared" ca="1" si="798"/>
        <v>9.1582588227996763E-3</v>
      </c>
      <c r="JC242" s="145">
        <f t="shared" ca="1" si="798"/>
        <v>1.4711140633548756E-2</v>
      </c>
      <c r="JD242" s="145">
        <f t="shared" ca="1" si="798"/>
        <v>1.4180668413104693E-2</v>
      </c>
      <c r="JE242" s="145">
        <f t="shared" ca="1" si="798"/>
        <v>1.5755097918819735E-2</v>
      </c>
      <c r="JF242" s="145">
        <f t="shared" ca="1" si="798"/>
        <v>6.2888833057725196E-4</v>
      </c>
      <c r="JG242" s="145">
        <f t="shared" ca="1" si="798"/>
        <v>0</v>
      </c>
      <c r="JH242" s="145">
        <f t="shared" ca="1" si="798"/>
        <v>1.1032469298717557E-2</v>
      </c>
      <c r="JI242" s="145">
        <f t="shared" ca="1" si="798"/>
        <v>7.6710076087021942E-3</v>
      </c>
      <c r="JJ242" s="145">
        <f t="shared" ca="1" si="798"/>
        <v>6.3534054289058279E-3</v>
      </c>
      <c r="JK242" s="145">
        <f t="shared" ca="1" si="798"/>
        <v>5.5294549076535492E-3</v>
      </c>
      <c r="JL242" s="145">
        <f t="shared" ca="1" si="798"/>
        <v>7.0197618022088282E-3</v>
      </c>
      <c r="JM242" s="145">
        <f t="shared" ca="1" si="798"/>
        <v>6.8840457890920427E-3</v>
      </c>
      <c r="JN242" s="145">
        <f t="shared" ca="1" si="798"/>
        <v>9.2314579997695868E-3</v>
      </c>
      <c r="JO242" s="145">
        <f t="shared" ca="1" si="798"/>
        <v>1.4786254873037424E-2</v>
      </c>
      <c r="JP242" s="145">
        <f t="shared" ca="1" si="798"/>
        <v>1.3729638651186413E-2</v>
      </c>
      <c r="JQ242" s="145">
        <f t="shared" ca="1" si="798"/>
        <v>1.5770868325306293E-2</v>
      </c>
      <c r="JR242" s="145">
        <f t="shared" ca="1" si="798"/>
        <v>6.3333827025092559E-4</v>
      </c>
      <c r="JS242" s="145">
        <f t="shared" ca="1" si="798"/>
        <v>0</v>
      </c>
      <c r="JT242" s="145">
        <f t="shared" ca="1" si="798"/>
        <v>1.1110763159726715E-2</v>
      </c>
      <c r="JU242" s="145">
        <f t="shared" ca="1" si="798"/>
        <v>7.7201652495130718E-3</v>
      </c>
      <c r="JV242" s="145">
        <f t="shared" ca="1" si="798"/>
        <v>6.3934244056740967E-3</v>
      </c>
      <c r="JW242" s="145">
        <f t="shared" ca="1" si="798"/>
        <v>5.5643084458588139E-3</v>
      </c>
      <c r="JX242" s="145">
        <f t="shared" ca="1" si="798"/>
        <v>7.067371607329999E-3</v>
      </c>
      <c r="JY242" s="145">
        <f t="shared" ca="1" si="798"/>
        <v>6.929644932118958E-3</v>
      </c>
      <c r="JZ242" s="145">
        <f t="shared" ca="1" si="798"/>
        <v>9.3058367219968664E-3</v>
      </c>
      <c r="KA242" s="145">
        <f t="shared" ref="KA242:LR242" ca="1" si="799">KA293/KA$298</f>
        <v>1.4862089627732354E-2</v>
      </c>
      <c r="KB242" s="145">
        <f t="shared" ca="1" si="799"/>
        <v>1.3271660190171862E-2</v>
      </c>
      <c r="KC242" s="145">
        <f t="shared" ca="1" si="799"/>
        <v>1.578677401056695E-2</v>
      </c>
      <c r="KD242" s="145">
        <f t="shared" ca="1" si="799"/>
        <v>6.3785163319705592E-4</v>
      </c>
      <c r="KE242" s="145">
        <f t="shared" ca="1" si="799"/>
        <v>0</v>
      </c>
      <c r="KF242" s="145">
        <f t="shared" ca="1" si="799"/>
        <v>1.1190176215641341E-2</v>
      </c>
      <c r="KG242" s="145">
        <f t="shared" ca="1" si="799"/>
        <v>7.7699569814331359E-3</v>
      </c>
      <c r="KH242" s="145">
        <f t="shared" ca="1" si="799"/>
        <v>6.4339507229999931E-3</v>
      </c>
      <c r="KI242" s="145">
        <f t="shared" ca="1" si="799"/>
        <v>5.5996041523102332E-3</v>
      </c>
      <c r="KJ242" s="145">
        <f t="shared" ca="1" si="799"/>
        <v>7.1156316259131294E-3</v>
      </c>
      <c r="KK242" s="145">
        <f t="shared" ca="1" si="799"/>
        <v>6.9758521903955512E-3</v>
      </c>
      <c r="KL242" s="145">
        <f t="shared" ca="1" si="799"/>
        <v>9.3814237321841985E-3</v>
      </c>
      <c r="KM242" s="145">
        <f t="shared" ca="1" si="799"/>
        <v>1.4938655314647121E-2</v>
      </c>
      <c r="KN242" s="145">
        <f t="shared" ca="1" si="799"/>
        <v>1.2806571202884576E-2</v>
      </c>
      <c r="KO242" s="145">
        <f t="shared" ca="1" si="799"/>
        <v>1.5802816722734373E-2</v>
      </c>
      <c r="KP242" s="145">
        <f t="shared" ca="1" si="799"/>
        <v>6.4242978506883744E-4</v>
      </c>
      <c r="KQ242" s="145">
        <f t="shared" ca="1" si="799"/>
        <v>0</v>
      </c>
      <c r="KR242" s="145">
        <f t="shared" ca="1" si="799"/>
        <v>1.1270732637216624E-2</v>
      </c>
      <c r="KS242" s="145">
        <f t="shared" ca="1" si="799"/>
        <v>7.8203951529462433E-3</v>
      </c>
      <c r="KT242" s="145">
        <f t="shared" ca="1" si="799"/>
        <v>6.4749940901425778E-3</v>
      </c>
      <c r="KU242" s="145">
        <f t="shared" ca="1" si="799"/>
        <v>5.6353504950515743E-3</v>
      </c>
      <c r="KV242" s="145">
        <f t="shared" ca="1" si="799"/>
        <v>7.1645552696186707E-3</v>
      </c>
      <c r="KW242" s="145">
        <f t="shared" ca="1" si="799"/>
        <v>7.0226798104212028E-3</v>
      </c>
      <c r="KX242" s="145">
        <f t="shared" ca="1" si="799"/>
        <v>9.4582487145364134E-3</v>
      </c>
      <c r="KY242" s="145">
        <f t="shared" ca="1" si="799"/>
        <v>1.5015962552576204E-2</v>
      </c>
      <c r="KZ242" s="145">
        <f t="shared" ca="1" si="799"/>
        <v>1.2334204797809842E-2</v>
      </c>
      <c r="LA242" s="145">
        <f t="shared" ca="1" si="799"/>
        <v>1.5818998240191728E-2</v>
      </c>
      <c r="LB242" s="145">
        <f t="shared" ca="1" si="799"/>
        <v>6.4707413101057184E-4</v>
      </c>
      <c r="LC242" s="145">
        <f t="shared" ca="1" si="799"/>
        <v>0</v>
      </c>
      <c r="LD242" s="145">
        <f t="shared" ca="1" si="799"/>
        <v>1.135245729626129E-2</v>
      </c>
      <c r="LE242" s="145">
        <f t="shared" ca="1" si="799"/>
        <v>7.8714924352687732E-3</v>
      </c>
      <c r="LF242" s="145">
        <f t="shared" ca="1" si="799"/>
        <v>6.5165644657001528E-3</v>
      </c>
      <c r="LG242" s="145">
        <f t="shared" ca="1" si="799"/>
        <v>5.6715561597465367E-3</v>
      </c>
      <c r="LH242" s="145">
        <f t="shared" ca="1" si="799"/>
        <v>7.2141563215090279E-3</v>
      </c>
      <c r="LI242" s="145">
        <f t="shared" ca="1" si="799"/>
        <v>7.0701403697516572E-3</v>
      </c>
      <c r="LJ242" s="145">
        <f t="shared" ca="1" si="799"/>
        <v>9.536342333628824E-3</v>
      </c>
      <c r="LK242" s="145">
        <f t="shared" ca="1" si="799"/>
        <v>1.5094022167004473E-2</v>
      </c>
      <c r="LL242" s="145">
        <f t="shared" ca="1" si="799"/>
        <v>1.1854388819423651E-2</v>
      </c>
      <c r="LM242" s="145">
        <f t="shared" ca="1" si="799"/>
        <v>1.5835320372229855E-2</v>
      </c>
      <c r="LN242" s="145">
        <f t="shared" ca="1" si="799"/>
        <v>6.5178611709553694E-4</v>
      </c>
      <c r="LO242" s="145">
        <f t="shared" ca="1" si="799"/>
        <v>0</v>
      </c>
      <c r="LP242" s="145">
        <f t="shared" ca="1" si="799"/>
        <v>1.1435375791240118E-2</v>
      </c>
      <c r="LQ242" s="145">
        <f t="shared" ca="1" si="799"/>
        <v>7.9232618329624031E-3</v>
      </c>
      <c r="LR242" s="145">
        <f t="shared" ca="1" si="799"/>
        <v>6.5586720656659646E-3</v>
      </c>
      <c r="LU242" s="293">
        <f t="shared" ca="1" si="733"/>
        <v>7.7447360219841388E-4</v>
      </c>
      <c r="LV242" s="293">
        <f t="shared" ca="1" si="734"/>
        <v>7.7447360219841388E-4</v>
      </c>
      <c r="LW242" s="293">
        <f t="shared" ca="1" si="735"/>
        <v>7.7447360219841388E-4</v>
      </c>
      <c r="LX242" s="293">
        <f t="shared" ca="1" si="736"/>
        <v>7.7447360219841388E-4</v>
      </c>
      <c r="LY242" s="293">
        <f t="shared" ca="1" si="737"/>
        <v>9.5454075467924643E-4</v>
      </c>
      <c r="LZ242" s="293">
        <f t="shared" ca="1" si="738"/>
        <v>9.2292668022729216E-4</v>
      </c>
      <c r="MA242" s="293">
        <f t="shared" ca="1" si="739"/>
        <v>8.9057921871465821E-4</v>
      </c>
      <c r="MB242" s="293">
        <f t="shared" ca="1" si="740"/>
        <v>8.5747418209274236E-4</v>
      </c>
      <c r="MC242" s="293">
        <f t="shared" ca="1" si="741"/>
        <v>8.2358634762390304E-4</v>
      </c>
      <c r="MD242" s="293">
        <f t="shared" ca="1" si="742"/>
        <v>7.8888940333110211E-4</v>
      </c>
      <c r="ME242" s="293">
        <f t="shared" ca="1" si="743"/>
        <v>7.948763390635636E-4</v>
      </c>
      <c r="MF242" s="293">
        <f t="shared" ca="1" si="744"/>
        <v>8.0093650421369719E-4</v>
      </c>
      <c r="MG242" s="293">
        <f t="shared" ca="1" si="745"/>
        <v>8.0707357247711796E-4</v>
      </c>
      <c r="MH242" s="293">
        <f t="shared" ca="1" si="746"/>
        <v>8.1329142785735442E-4</v>
      </c>
      <c r="MI242" s="293">
        <f t="shared" ca="1" si="747"/>
        <v>8.1959417772143814E-4</v>
      </c>
      <c r="MJ242" s="293">
        <f t="shared" ca="1" si="748"/>
        <v>4.4153110209845317E-4</v>
      </c>
      <c r="MK242" s="293">
        <f t="shared" ca="1" si="749"/>
        <v>4.4153110209845317E-4</v>
      </c>
      <c r="ML242" s="293">
        <f t="shared" ca="1" si="750"/>
        <v>4.4153110209845317E-4</v>
      </c>
      <c r="MM242" s="293">
        <f t="shared" ca="1" si="751"/>
        <v>4.4153110209845317E-4</v>
      </c>
      <c r="MN242" s="293">
        <f t="shared" ca="1" si="752"/>
        <v>4.4153110209845317E-4</v>
      </c>
      <c r="MO242" s="293">
        <f t="shared" ca="1" si="753"/>
        <v>4.1599457967423509E-4</v>
      </c>
      <c r="MP242" s="293">
        <f t="shared" ca="1" si="754"/>
        <v>3.9003355655808751E-4</v>
      </c>
      <c r="MQ242" s="293">
        <f t="shared" ca="1" si="755"/>
        <v>3.6363780094970412E-4</v>
      </c>
      <c r="MR242" s="293">
        <f t="shared" ca="1" si="756"/>
        <v>3.3679675704300499E-4</v>
      </c>
      <c r="MS242" s="293">
        <f t="shared" ca="1" si="757"/>
        <v>3.094995322632018E-4</v>
      </c>
    </row>
    <row r="243" spans="2:357" hidden="1">
      <c r="B243" s="3"/>
      <c r="C243" s="22" t="str">
        <f t="shared" si="779"/>
        <v>VP</v>
      </c>
      <c r="D243" s="145">
        <f t="shared" ca="1" si="726"/>
        <v>2.2767064127704401E-3</v>
      </c>
      <c r="E243" s="145">
        <f t="shared" ca="1" si="768"/>
        <v>2.2767064127704401E-3</v>
      </c>
      <c r="F243" s="145">
        <f t="shared" ca="1" si="768"/>
        <v>2.2767064127704401E-3</v>
      </c>
      <c r="G243" s="145">
        <f t="shared" ca="1" si="768"/>
        <v>2.2767064127704401E-3</v>
      </c>
      <c r="H243" s="145">
        <f t="shared" ca="1" si="768"/>
        <v>2.2767064127704401E-3</v>
      </c>
      <c r="I243" s="145">
        <f t="shared" ca="1" si="768"/>
        <v>2.7700687085301752E-3</v>
      </c>
      <c r="J243" s="145">
        <f t="shared" ca="1" si="768"/>
        <v>2.8830428938687045E-3</v>
      </c>
      <c r="K243" s="145">
        <f t="shared" ca="1" si="768"/>
        <v>2.9977250920587223E-3</v>
      </c>
      <c r="L243" s="145">
        <f t="shared" ca="1" si="768"/>
        <v>3.1141543323088298E-3</v>
      </c>
      <c r="M243" s="145">
        <f t="shared" ca="1" si="768"/>
        <v>3.2323708420784248E-3</v>
      </c>
      <c r="N243" s="145">
        <f t="shared" ca="1" si="768"/>
        <v>3.3524160934183321E-3</v>
      </c>
      <c r="O243" s="145">
        <f t="shared" ca="1" si="768"/>
        <v>3.3746413724538593E-3</v>
      </c>
      <c r="P243" s="145">
        <f t="shared" ca="1" si="768"/>
        <v>3.3971387072453292E-3</v>
      </c>
      <c r="Q243" s="145">
        <f t="shared" ca="1" si="768"/>
        <v>3.4199131238346241E-3</v>
      </c>
      <c r="R243" s="145">
        <f t="shared" ca="1" si="768"/>
        <v>3.4429697728342768E-3</v>
      </c>
      <c r="S243" s="145">
        <f t="shared" ca="1" si="768"/>
        <v>3.4663139333108908E-3</v>
      </c>
      <c r="T243" s="145">
        <f t="shared" ca="1" si="768"/>
        <v>3.9356062491924361E-3</v>
      </c>
      <c r="U243" s="145">
        <f t="shared" ca="1" si="768"/>
        <v>3.9356062491924361E-3</v>
      </c>
      <c r="V243" s="145">
        <f t="shared" ca="1" si="768"/>
        <v>3.9356062491924361E-3</v>
      </c>
      <c r="W243" s="145">
        <f t="shared" ca="1" si="768"/>
        <v>3.9356062491924361E-3</v>
      </c>
      <c r="X243" s="145">
        <f t="shared" ca="1" si="768"/>
        <v>3.9356062491924361E-3</v>
      </c>
      <c r="Y243" s="145">
        <f t="shared" ca="1" si="768"/>
        <v>4.0692865992110585E-3</v>
      </c>
      <c r="Z243" s="145">
        <f t="shared" ca="1" si="768"/>
        <v>4.20472181065138E-3</v>
      </c>
      <c r="AA243" s="145">
        <f t="shared" ca="1" si="768"/>
        <v>4.3419466666939086E-3</v>
      </c>
      <c r="AB243" s="145">
        <f t="shared" ca="1" si="768"/>
        <v>4.4809968758848569E-3</v>
      </c>
      <c r="AC243" s="145">
        <f t="shared" ca="1" si="768"/>
        <v>4.6219091031150265E-3</v>
      </c>
      <c r="AD243" s="3"/>
      <c r="AE243" s="145">
        <f t="shared" ref="AE243:CP243" ca="1" si="800">AE294/AE$298</f>
        <v>2.0228087200250214E-3</v>
      </c>
      <c r="AF243" s="145">
        <f t="shared" ca="1" si="800"/>
        <v>2.3083587360016216E-3</v>
      </c>
      <c r="AG243" s="145">
        <f t="shared" ca="1" si="800"/>
        <v>2.3974211092577971E-3</v>
      </c>
      <c r="AH243" s="145">
        <f t="shared" ca="1" si="800"/>
        <v>1.942374797708365E-3</v>
      </c>
      <c r="AI243" s="145">
        <f t="shared" ca="1" si="800"/>
        <v>1.3214441023656905E-3</v>
      </c>
      <c r="AJ243" s="145">
        <f t="shared" ca="1" si="800"/>
        <v>2.8735162267479381E-3</v>
      </c>
      <c r="AK243" s="145">
        <f t="shared" ca="1" si="800"/>
        <v>3.8255734570631023E-3</v>
      </c>
      <c r="AL243" s="145">
        <f t="shared" ca="1" si="800"/>
        <v>5.9658608850406505E-4</v>
      </c>
      <c r="AM243" s="145">
        <f t="shared" ca="1" si="800"/>
        <v>0</v>
      </c>
      <c r="AN243" s="145">
        <f t="shared" ca="1" si="800"/>
        <v>2.6509481199525797E-3</v>
      </c>
      <c r="AO243" s="145">
        <f t="shared" ca="1" si="800"/>
        <v>3.0528604231285007E-3</v>
      </c>
      <c r="AP243" s="145">
        <f t="shared" ca="1" si="800"/>
        <v>2.7080892353963785E-3</v>
      </c>
      <c r="AQ243" s="145">
        <f t="shared" ca="1" si="800"/>
        <v>2.0228087200250214E-3</v>
      </c>
      <c r="AR243" s="145">
        <f t="shared" ca="1" si="800"/>
        <v>2.3083587360016216E-3</v>
      </c>
      <c r="AS243" s="145">
        <f t="shared" ca="1" si="800"/>
        <v>2.3974211092577971E-3</v>
      </c>
      <c r="AT243" s="145">
        <f t="shared" ca="1" si="800"/>
        <v>1.942374797708365E-3</v>
      </c>
      <c r="AU243" s="145">
        <f t="shared" ca="1" si="800"/>
        <v>1.3214441023656905E-3</v>
      </c>
      <c r="AV243" s="145">
        <f t="shared" ca="1" si="800"/>
        <v>2.8735162267479381E-3</v>
      </c>
      <c r="AW243" s="145">
        <f t="shared" ca="1" si="800"/>
        <v>3.8255734570631023E-3</v>
      </c>
      <c r="AX243" s="145">
        <f t="shared" ca="1" si="800"/>
        <v>5.9658608850406505E-4</v>
      </c>
      <c r="AY243" s="145">
        <f t="shared" ca="1" si="800"/>
        <v>0</v>
      </c>
      <c r="AZ243" s="145">
        <f t="shared" ca="1" si="800"/>
        <v>2.6509481199525797E-3</v>
      </c>
      <c r="BA243" s="145">
        <f t="shared" ca="1" si="800"/>
        <v>3.0528604231285007E-3</v>
      </c>
      <c r="BB243" s="145">
        <f t="shared" ca="1" si="800"/>
        <v>2.7080892353963785E-3</v>
      </c>
      <c r="BC243" s="145">
        <f t="shared" ca="1" si="800"/>
        <v>2.0228087200250214E-3</v>
      </c>
      <c r="BD243" s="145">
        <f t="shared" ca="1" si="800"/>
        <v>2.3083587360016216E-3</v>
      </c>
      <c r="BE243" s="145">
        <f t="shared" ca="1" si="800"/>
        <v>2.3974211092577971E-3</v>
      </c>
      <c r="BF243" s="145">
        <f t="shared" ca="1" si="800"/>
        <v>1.942374797708365E-3</v>
      </c>
      <c r="BG243" s="145">
        <f t="shared" ca="1" si="800"/>
        <v>1.3214441023656905E-3</v>
      </c>
      <c r="BH243" s="145">
        <f t="shared" ca="1" si="800"/>
        <v>2.8735162267479381E-3</v>
      </c>
      <c r="BI243" s="145">
        <f t="shared" ca="1" si="800"/>
        <v>3.8255734570631023E-3</v>
      </c>
      <c r="BJ243" s="145">
        <f t="shared" ca="1" si="800"/>
        <v>5.9658608850406505E-4</v>
      </c>
      <c r="BK243" s="145">
        <f t="shared" ca="1" si="800"/>
        <v>0</v>
      </c>
      <c r="BL243" s="145">
        <f t="shared" ca="1" si="800"/>
        <v>2.6509481199525797E-3</v>
      </c>
      <c r="BM243" s="145">
        <f t="shared" ca="1" si="800"/>
        <v>3.0528604231285007E-3</v>
      </c>
      <c r="BN243" s="145">
        <f t="shared" ca="1" si="800"/>
        <v>2.7080892353963785E-3</v>
      </c>
      <c r="BO243" s="145">
        <f t="shared" ca="1" si="800"/>
        <v>2.0228087200250214E-3</v>
      </c>
      <c r="BP243" s="145">
        <f t="shared" ca="1" si="800"/>
        <v>2.3083587360016216E-3</v>
      </c>
      <c r="BQ243" s="145">
        <f t="shared" ca="1" si="800"/>
        <v>2.3974211092577971E-3</v>
      </c>
      <c r="BR243" s="145">
        <f t="shared" ca="1" si="800"/>
        <v>1.942374797708365E-3</v>
      </c>
      <c r="BS243" s="145">
        <f t="shared" ca="1" si="800"/>
        <v>1.3214441023656905E-3</v>
      </c>
      <c r="BT243" s="145">
        <f t="shared" ca="1" si="800"/>
        <v>2.8735162267479381E-3</v>
      </c>
      <c r="BU243" s="145">
        <f t="shared" ca="1" si="800"/>
        <v>3.8255734570631023E-3</v>
      </c>
      <c r="BV243" s="145">
        <f t="shared" ca="1" si="800"/>
        <v>5.9658608850406505E-4</v>
      </c>
      <c r="BW243" s="145">
        <f t="shared" ca="1" si="800"/>
        <v>0</v>
      </c>
      <c r="BX243" s="145">
        <f t="shared" ca="1" si="800"/>
        <v>2.6509481199525797E-3</v>
      </c>
      <c r="BY243" s="145">
        <f t="shared" ca="1" si="800"/>
        <v>3.0528604231285007E-3</v>
      </c>
      <c r="BZ243" s="145">
        <f t="shared" ca="1" si="800"/>
        <v>2.7080892353963785E-3</v>
      </c>
      <c r="CA243" s="145">
        <f t="shared" ca="1" si="800"/>
        <v>4.2172967786253913E-3</v>
      </c>
      <c r="CB243" s="145">
        <f t="shared" ca="1" si="800"/>
        <v>4.047472482166835E-3</v>
      </c>
      <c r="CC243" s="145">
        <f t="shared" ca="1" si="800"/>
        <v>3.3506332984834103E-3</v>
      </c>
      <c r="CD243" s="145">
        <f t="shared" ca="1" si="800"/>
        <v>2.3787020615712562E-3</v>
      </c>
      <c r="CE243" s="145">
        <f t="shared" ca="1" si="800"/>
        <v>4.3694784962496877E-4</v>
      </c>
      <c r="CF243" s="145">
        <f t="shared" ca="1" si="800"/>
        <v>0</v>
      </c>
      <c r="CG243" s="145">
        <f t="shared" ca="1" si="800"/>
        <v>0</v>
      </c>
      <c r="CH243" s="145">
        <f t="shared" ca="1" si="800"/>
        <v>6.0315817581880517E-4</v>
      </c>
      <c r="CI243" s="145">
        <f t="shared" ca="1" si="800"/>
        <v>5.0700093592227595E-4</v>
      </c>
      <c r="CJ243" s="145">
        <f t="shared" ca="1" si="800"/>
        <v>9.993509356255707E-4</v>
      </c>
      <c r="CK243" s="145">
        <f t="shared" ca="1" si="800"/>
        <v>3.58275163761679E-3</v>
      </c>
      <c r="CL243" s="145">
        <f t="shared" ca="1" si="800"/>
        <v>3.5555780671011434E-3</v>
      </c>
      <c r="CM243" s="145">
        <f t="shared" ca="1" si="800"/>
        <v>4.225136622923913E-3</v>
      </c>
      <c r="CN243" s="145">
        <f t="shared" ca="1" si="800"/>
        <v>4.1896974754827348E-3</v>
      </c>
      <c r="CO243" s="145">
        <f t="shared" ca="1" si="800"/>
        <v>3.5406020493242408E-3</v>
      </c>
      <c r="CP243" s="145">
        <f t="shared" ca="1" si="800"/>
        <v>2.5806784961277095E-3</v>
      </c>
      <c r="CQ243" s="145">
        <f t="shared" ref="CQ243:FB243" ca="1" si="801">CQ294/CQ$298</f>
        <v>5.5191800684116813E-4</v>
      </c>
      <c r="CR243" s="145">
        <f t="shared" ca="1" si="801"/>
        <v>0</v>
      </c>
      <c r="CS243" s="145">
        <f t="shared" ca="1" si="801"/>
        <v>3.2291569777809257E-5</v>
      </c>
      <c r="CT243" s="145">
        <f t="shared" ca="1" si="801"/>
        <v>4.8500420903017596E-4</v>
      </c>
      <c r="CU243" s="145">
        <f t="shared" ca="1" si="801"/>
        <v>4.2122970846070028E-4</v>
      </c>
      <c r="CV243" s="145">
        <f t="shared" ca="1" si="801"/>
        <v>1.1891459158796629E-3</v>
      </c>
      <c r="CW243" s="145">
        <f t="shared" ca="1" si="801"/>
        <v>3.9316642769963708E-3</v>
      </c>
      <c r="CX243" s="145">
        <f t="shared" ca="1" si="801"/>
        <v>3.5661880329124298E-3</v>
      </c>
      <c r="CY243" s="145">
        <f t="shared" ca="1" si="801"/>
        <v>4.2330970768575506E-3</v>
      </c>
      <c r="CZ243" s="145">
        <f t="shared" ca="1" si="801"/>
        <v>4.3340761908228689E-3</v>
      </c>
      <c r="DA243" s="145">
        <f t="shared" ca="1" si="801"/>
        <v>3.733540983192187E-3</v>
      </c>
      <c r="DB243" s="145">
        <f t="shared" ca="1" si="801"/>
        <v>2.7855018868155365E-3</v>
      </c>
      <c r="DC243" s="145">
        <f t="shared" ca="1" si="801"/>
        <v>6.6867755438169345E-4</v>
      </c>
      <c r="DD243" s="145">
        <f t="shared" ca="1" si="801"/>
        <v>0</v>
      </c>
      <c r="DE243" s="145">
        <f t="shared" ca="1" si="801"/>
        <v>6.5205787809677815E-5</v>
      </c>
      <c r="DF243" s="145">
        <f t="shared" ca="1" si="801"/>
        <v>3.6563058997773369E-4</v>
      </c>
      <c r="DG243" s="145">
        <f t="shared" ca="1" si="801"/>
        <v>3.3423840190586633E-4</v>
      </c>
      <c r="DH243" s="145">
        <f t="shared" ca="1" si="801"/>
        <v>1.3816595246782882E-3</v>
      </c>
      <c r="DI243" s="145">
        <f t="shared" ca="1" si="801"/>
        <v>4.2858637373774915E-3</v>
      </c>
      <c r="DJ243" s="145">
        <f t="shared" ca="1" si="801"/>
        <v>3.5769643631619902E-3</v>
      </c>
      <c r="DK243" s="145">
        <f t="shared" ca="1" si="801"/>
        <v>4.2411809452229327E-3</v>
      </c>
      <c r="DL243" s="145">
        <f t="shared" ca="1" si="801"/>
        <v>4.4806579223417011E-3</v>
      </c>
      <c r="DM243" s="145">
        <f t="shared" ca="1" si="801"/>
        <v>3.929520307663169E-3</v>
      </c>
      <c r="DN243" s="145">
        <f t="shared" ca="1" si="801"/>
        <v>2.9932328547247161E-3</v>
      </c>
      <c r="DO243" s="145">
        <f t="shared" ca="1" si="801"/>
        <v>7.8726859487328576E-4</v>
      </c>
      <c r="DP243" s="145">
        <f t="shared" ca="1" si="801"/>
        <v>0</v>
      </c>
      <c r="DQ243" s="145">
        <f t="shared" ca="1" si="801"/>
        <v>9.8760838329672388E-5</v>
      </c>
      <c r="DR243" s="145">
        <f t="shared" ca="1" si="801"/>
        <v>2.4501833577169344E-4</v>
      </c>
      <c r="DS243" s="145">
        <f t="shared" ca="1" si="801"/>
        <v>2.4600079669055821E-4</v>
      </c>
      <c r="DT243" s="145">
        <f t="shared" ca="1" si="801"/>
        <v>1.5769505959565564E-3</v>
      </c>
      <c r="DU243" s="145">
        <f t="shared" ca="1" si="801"/>
        <v>4.6454710971319995E-3</v>
      </c>
      <c r="DV243" s="145">
        <f t="shared" ca="1" si="801"/>
        <v>3.5879110016650557E-3</v>
      </c>
      <c r="DW243" s="145">
        <f t="shared" ca="1" si="801"/>
        <v>4.24939112046411E-3</v>
      </c>
      <c r="DX243" s="145">
        <f t="shared" ca="1" si="801"/>
        <v>4.6294934800777954E-3</v>
      </c>
      <c r="DY243" s="145">
        <f t="shared" ca="1" si="801"/>
        <v>4.1286124605906206E-3</v>
      </c>
      <c r="DZ243" s="145">
        <f t="shared" ca="1" si="801"/>
        <v>3.2039337543458783E-3</v>
      </c>
      <c r="EA243" s="145">
        <f t="shared" ca="1" si="801"/>
        <v>9.0773456222952953E-4</v>
      </c>
      <c r="EB243" s="145">
        <f t="shared" ca="1" si="801"/>
        <v>0</v>
      </c>
      <c r="EC243" s="145">
        <f t="shared" ca="1" si="801"/>
        <v>1.3297562061872887E-4</v>
      </c>
      <c r="ED243" s="145">
        <f t="shared" ca="1" si="801"/>
        <v>1.2314806753030533E-4</v>
      </c>
      <c r="EE243" s="145">
        <f t="shared" ca="1" si="801"/>
        <v>1.564899165471153E-4</v>
      </c>
      <c r="EF243" s="145">
        <f t="shared" ca="1" si="801"/>
        <v>1.7750796736210827E-3</v>
      </c>
      <c r="EG243" s="145">
        <f t="shared" ca="1" si="801"/>
        <v>5.0106111603103447E-3</v>
      </c>
      <c r="EH243" s="145">
        <f t="shared" ca="1" si="801"/>
        <v>3.5990320178852062E-3</v>
      </c>
      <c r="EI243" s="145">
        <f t="shared" ca="1" si="801"/>
        <v>4.25773058612314E-3</v>
      </c>
      <c r="EJ243" s="145">
        <f t="shared" ca="1" si="801"/>
        <v>4.7806352486754666E-3</v>
      </c>
      <c r="EK243" s="145">
        <f t="shared" ca="1" si="801"/>
        <v>4.3308921993757184E-3</v>
      </c>
      <c r="EL243" s="145">
        <f t="shared" ca="1" si="801"/>
        <v>3.4176687359725021E-3</v>
      </c>
      <c r="EM243" s="145">
        <f t="shared" ca="1" si="801"/>
        <v>1.0301202746893041E-3</v>
      </c>
      <c r="EN243" s="145">
        <f t="shared" ca="1" si="801"/>
        <v>0</v>
      </c>
      <c r="EO243" s="145">
        <f t="shared" ca="1" si="801"/>
        <v>1.6786978450025167E-4</v>
      </c>
      <c r="EP243" s="145">
        <f t="shared" ca="1" si="801"/>
        <v>0</v>
      </c>
      <c r="EQ243" s="145">
        <f t="shared" ca="1" si="801"/>
        <v>6.5678001010940643E-5</v>
      </c>
      <c r="ER243" s="145">
        <f t="shared" ca="1" si="801"/>
        <v>1.9761090741287545E-3</v>
      </c>
      <c r="ES243" s="145">
        <f t="shared" ca="1" si="801"/>
        <v>5.3814126010551539E-3</v>
      </c>
      <c r="ET243" s="145">
        <f t="shared" ca="1" si="801"/>
        <v>3.6103316119784142E-3</v>
      </c>
      <c r="EU243" s="145">
        <f t="shared" ca="1" si="801"/>
        <v>4.2050258646948065E-3</v>
      </c>
      <c r="EV243" s="145">
        <f t="shared" ca="1" si="801"/>
        <v>4.7583837843391177E-3</v>
      </c>
      <c r="EW243" s="145">
        <f t="shared" ca="1" si="801"/>
        <v>4.4472634218463147E-3</v>
      </c>
      <c r="EX243" s="145">
        <f t="shared" ca="1" si="801"/>
        <v>3.6433928308220059E-3</v>
      </c>
      <c r="EY243" s="145">
        <f t="shared" ca="1" si="801"/>
        <v>1.1433210469692589E-3</v>
      </c>
      <c r="EZ243" s="145">
        <f t="shared" ca="1" si="801"/>
        <v>1.6954280830127355E-4</v>
      </c>
      <c r="FA243" s="145">
        <f t="shared" ca="1" si="801"/>
        <v>1.6840331479295369E-4</v>
      </c>
      <c r="FB243" s="145">
        <f t="shared" ca="1" si="801"/>
        <v>0</v>
      </c>
      <c r="FC243" s="145">
        <f t="shared" ref="FC243:HN243" ca="1" si="802">FC294/FC$298</f>
        <v>5.8121766376290325E-5</v>
      </c>
      <c r="FD243" s="145">
        <f t="shared" ca="1" si="802"/>
        <v>2.049941842712517E-3</v>
      </c>
      <c r="FE243" s="145">
        <f t="shared" ca="1" si="802"/>
        <v>5.2907592320549299E-3</v>
      </c>
      <c r="FF243" s="145">
        <f t="shared" ca="1" si="802"/>
        <v>3.5359400763283421E-3</v>
      </c>
      <c r="FG243" s="145">
        <f t="shared" ca="1" si="802"/>
        <v>4.1516826709641708E-3</v>
      </c>
      <c r="FH243" s="145">
        <f t="shared" ca="1" si="802"/>
        <v>4.7358466182409438E-3</v>
      </c>
      <c r="FI243" s="145">
        <f t="shared" ca="1" si="802"/>
        <v>4.5649601888659817E-3</v>
      </c>
      <c r="FJ243" s="145">
        <f t="shared" ca="1" si="802"/>
        <v>3.872161137602353E-3</v>
      </c>
      <c r="FK243" s="145">
        <f t="shared" ca="1" si="802"/>
        <v>1.2582192683566109E-3</v>
      </c>
      <c r="FL243" s="145">
        <f t="shared" ca="1" si="802"/>
        <v>3.4030680958824547E-4</v>
      </c>
      <c r="FM243" s="145">
        <f t="shared" ca="1" si="802"/>
        <v>1.689402472721643E-4</v>
      </c>
      <c r="FN243" s="145">
        <f t="shared" ca="1" si="802"/>
        <v>0</v>
      </c>
      <c r="FO243" s="145">
        <f t="shared" ca="1" si="802"/>
        <v>5.0480038103767338E-5</v>
      </c>
      <c r="FP243" s="145">
        <f t="shared" ca="1" si="802"/>
        <v>2.1246575911336696E-3</v>
      </c>
      <c r="FQ243" s="145">
        <f t="shared" ca="1" si="802"/>
        <v>5.1991773318316083E-3</v>
      </c>
      <c r="FR243" s="145">
        <f t="shared" ca="1" si="802"/>
        <v>3.4604927002707653E-3</v>
      </c>
      <c r="FS243" s="145">
        <f t="shared" ca="1" si="802"/>
        <v>4.0976893324170234E-3</v>
      </c>
      <c r="FT243" s="145">
        <f t="shared" ca="1" si="802"/>
        <v>4.7130182123473058E-3</v>
      </c>
      <c r="FU243" s="145">
        <f t="shared" ca="1" si="802"/>
        <v>4.6840052783953846E-3</v>
      </c>
      <c r="FV243" s="145">
        <f t="shared" ca="1" si="802"/>
        <v>4.1040356577234701E-3</v>
      </c>
      <c r="FW243" s="145">
        <f t="shared" ca="1" si="802"/>
        <v>1.3748534072219494E-3</v>
      </c>
      <c r="FX243" s="145">
        <f t="shared" ca="1" si="802"/>
        <v>5.123052456721635E-4</v>
      </c>
      <c r="FY243" s="145">
        <f t="shared" ca="1" si="802"/>
        <v>1.6948061458428495E-4</v>
      </c>
      <c r="FZ243" s="145">
        <f t="shared" ca="1" si="802"/>
        <v>0</v>
      </c>
      <c r="GA243" s="145">
        <f t="shared" ca="1" si="802"/>
        <v>4.2751356985152557E-5</v>
      </c>
      <c r="GB243" s="145">
        <f t="shared" ca="1" si="802"/>
        <v>2.2002722542568322E-3</v>
      </c>
      <c r="GC243" s="145">
        <f t="shared" ca="1" si="802"/>
        <v>5.1066525610104765E-3</v>
      </c>
      <c r="GD243" s="145">
        <f t="shared" ca="1" si="802"/>
        <v>3.3839668448048849E-3</v>
      </c>
      <c r="GE243" s="145">
        <f t="shared" ca="1" si="802"/>
        <v>4.0430338902662987E-3</v>
      </c>
      <c r="GF243" s="145">
        <f t="shared" ca="1" si="802"/>
        <v>4.6898928845616403E-3</v>
      </c>
      <c r="GG243" s="145">
        <f t="shared" ca="1" si="802"/>
        <v>4.8044219932858595E-3</v>
      </c>
      <c r="GH243" s="145">
        <f t="shared" ca="1" si="802"/>
        <v>4.3390800878129214E-3</v>
      </c>
      <c r="GI243" s="145">
        <f t="shared" ca="1" si="802"/>
        <v>1.4932631031673456E-3</v>
      </c>
      <c r="GJ243" s="145">
        <f t="shared" ca="1" si="802"/>
        <v>6.8555155050605162E-4</v>
      </c>
      <c r="GK243" s="145">
        <f t="shared" ca="1" si="802"/>
        <v>1.7002444979474473E-4</v>
      </c>
      <c r="GL243" s="145">
        <f t="shared" ca="1" si="802"/>
        <v>0</v>
      </c>
      <c r="GM243" s="145">
        <f t="shared" ca="1" si="802"/>
        <v>3.4934230414463728E-5</v>
      </c>
      <c r="GN243" s="145">
        <f t="shared" ca="1" si="802"/>
        <v>2.2768021526959046E-3</v>
      </c>
      <c r="GO243" s="145">
        <f t="shared" ca="1" si="802"/>
        <v>5.0131702834303946E-3</v>
      </c>
      <c r="GP243" s="145">
        <f t="shared" ca="1" si="802"/>
        <v>3.3063392190462127E-3</v>
      </c>
      <c r="GQ243" s="145">
        <f t="shared" ca="1" si="802"/>
        <v>3.9877040906217366E-3</v>
      </c>
      <c r="GR243" s="145">
        <f t="shared" ca="1" si="802"/>
        <v>4.6664648040093482E-3</v>
      </c>
      <c r="GS243" s="145">
        <f t="shared" ca="1" si="802"/>
        <v>4.9262341764863713E-3</v>
      </c>
      <c r="GT243" s="145">
        <f t="shared" ca="1" si="802"/>
        <v>4.5773598780520985E-3</v>
      </c>
      <c r="GU243" s="145">
        <f t="shared" ca="1" si="802"/>
        <v>1.6134892119432833E-3</v>
      </c>
      <c r="GV243" s="145">
        <f t="shared" ca="1" si="802"/>
        <v>8.6005935368242453E-4</v>
      </c>
      <c r="GW243" s="145">
        <f t="shared" ca="1" si="802"/>
        <v>1.7057178639474476E-4</v>
      </c>
      <c r="GX243" s="145">
        <f t="shared" ca="1" si="802"/>
        <v>0</v>
      </c>
      <c r="GY243" s="145">
        <f t="shared" ca="1" si="802"/>
        <v>2.7027131426963788E-5</v>
      </c>
      <c r="GZ243" s="145">
        <f t="shared" ca="1" si="802"/>
        <v>2.3542640045578502E-3</v>
      </c>
      <c r="HA243" s="145">
        <f t="shared" ca="1" si="802"/>
        <v>4.9187155584255E-3</v>
      </c>
      <c r="HB243" s="145">
        <f t="shared" ca="1" si="802"/>
        <v>3.2275858565929232E-3</v>
      </c>
      <c r="HC243" s="145">
        <f t="shared" ca="1" si="802"/>
        <v>4.6632637856066379E-3</v>
      </c>
      <c r="HD243" s="145">
        <f t="shared" ca="1" si="802"/>
        <v>5.1316355500251138E-3</v>
      </c>
      <c r="HE243" s="145">
        <f t="shared" ca="1" si="802"/>
        <v>4.8832042103924651E-3</v>
      </c>
      <c r="HF243" s="145">
        <f t="shared" ca="1" si="802"/>
        <v>4.4216714412292435E-3</v>
      </c>
      <c r="HG243" s="145">
        <f t="shared" ca="1" si="802"/>
        <v>1.5003414316586232E-3</v>
      </c>
      <c r="HH243" s="145">
        <f t="shared" ca="1" si="802"/>
        <v>2.153856149061426E-3</v>
      </c>
      <c r="HI243" s="145">
        <f t="shared" ca="1" si="802"/>
        <v>2.4915037516152588E-4</v>
      </c>
      <c r="HJ243" s="145">
        <f t="shared" ca="1" si="802"/>
        <v>0</v>
      </c>
      <c r="HK243" s="145">
        <f t="shared" ca="1" si="802"/>
        <v>1.3944697166460191E-4</v>
      </c>
      <c r="HL243" s="145">
        <f t="shared" ca="1" si="802"/>
        <v>2.8836211155293238E-3</v>
      </c>
      <c r="HM243" s="145">
        <f t="shared" ca="1" si="802"/>
        <v>6.3611958365636587E-3</v>
      </c>
      <c r="HN243" s="145">
        <f t="shared" ca="1" si="802"/>
        <v>3.870765436324784E-3</v>
      </c>
      <c r="HO243" s="145">
        <f t="shared" ref="HO243:JZ243" ca="1" si="803">HO294/HO$298</f>
        <v>4.6632637856066379E-3</v>
      </c>
      <c r="HP243" s="145">
        <f t="shared" ca="1" si="803"/>
        <v>5.1316355500251138E-3</v>
      </c>
      <c r="HQ243" s="145">
        <f t="shared" ca="1" si="803"/>
        <v>4.8832042103924651E-3</v>
      </c>
      <c r="HR243" s="145">
        <f t="shared" ca="1" si="803"/>
        <v>4.4216714412292435E-3</v>
      </c>
      <c r="HS243" s="145">
        <f t="shared" ca="1" si="803"/>
        <v>1.5003414316586232E-3</v>
      </c>
      <c r="HT243" s="145">
        <f t="shared" ca="1" si="803"/>
        <v>2.153856149061426E-3</v>
      </c>
      <c r="HU243" s="145">
        <f t="shared" ca="1" si="803"/>
        <v>2.4915037516152588E-4</v>
      </c>
      <c r="HV243" s="145">
        <f t="shared" ca="1" si="803"/>
        <v>0</v>
      </c>
      <c r="HW243" s="145">
        <f t="shared" ca="1" si="803"/>
        <v>1.3944697166460191E-4</v>
      </c>
      <c r="HX243" s="145">
        <f t="shared" ca="1" si="803"/>
        <v>2.8836211155293238E-3</v>
      </c>
      <c r="HY243" s="145">
        <f t="shared" ca="1" si="803"/>
        <v>6.3611958365636587E-3</v>
      </c>
      <c r="HZ243" s="145">
        <f t="shared" ca="1" si="803"/>
        <v>3.870765436324784E-3</v>
      </c>
      <c r="IA243" s="145">
        <f t="shared" ca="1" si="803"/>
        <v>4.6632637856066379E-3</v>
      </c>
      <c r="IB243" s="145">
        <f t="shared" ca="1" si="803"/>
        <v>5.1316355500251138E-3</v>
      </c>
      <c r="IC243" s="145">
        <f t="shared" ca="1" si="803"/>
        <v>4.8832042103924651E-3</v>
      </c>
      <c r="ID243" s="145">
        <f t="shared" ca="1" si="803"/>
        <v>4.4216714412292435E-3</v>
      </c>
      <c r="IE243" s="145">
        <f t="shared" ca="1" si="803"/>
        <v>1.5003414316586232E-3</v>
      </c>
      <c r="IF243" s="145">
        <f t="shared" ca="1" si="803"/>
        <v>2.153856149061426E-3</v>
      </c>
      <c r="IG243" s="145">
        <f t="shared" ca="1" si="803"/>
        <v>2.4915037516152588E-4</v>
      </c>
      <c r="IH243" s="145">
        <f t="shared" ca="1" si="803"/>
        <v>0</v>
      </c>
      <c r="II243" s="145">
        <f t="shared" ca="1" si="803"/>
        <v>1.3944697166460191E-4</v>
      </c>
      <c r="IJ243" s="145">
        <f t="shared" ca="1" si="803"/>
        <v>2.8836211155293238E-3</v>
      </c>
      <c r="IK243" s="145">
        <f t="shared" ca="1" si="803"/>
        <v>6.3611958365636587E-3</v>
      </c>
      <c r="IL243" s="145">
        <f t="shared" ca="1" si="803"/>
        <v>3.870765436324784E-3</v>
      </c>
      <c r="IM243" s="145">
        <f t="shared" ca="1" si="803"/>
        <v>4.6632637856066379E-3</v>
      </c>
      <c r="IN243" s="145">
        <f t="shared" ca="1" si="803"/>
        <v>5.1316355500251138E-3</v>
      </c>
      <c r="IO243" s="145">
        <f t="shared" ca="1" si="803"/>
        <v>4.8832042103924651E-3</v>
      </c>
      <c r="IP243" s="145">
        <f t="shared" ca="1" si="803"/>
        <v>4.4216714412292435E-3</v>
      </c>
      <c r="IQ243" s="145">
        <f t="shared" ca="1" si="803"/>
        <v>1.5003414316586232E-3</v>
      </c>
      <c r="IR243" s="145">
        <f t="shared" ca="1" si="803"/>
        <v>2.153856149061426E-3</v>
      </c>
      <c r="IS243" s="145">
        <f t="shared" ca="1" si="803"/>
        <v>2.4915037516152588E-4</v>
      </c>
      <c r="IT243" s="145">
        <f t="shared" ca="1" si="803"/>
        <v>0</v>
      </c>
      <c r="IU243" s="145">
        <f t="shared" ca="1" si="803"/>
        <v>1.3944697166460191E-4</v>
      </c>
      <c r="IV243" s="145">
        <f t="shared" ca="1" si="803"/>
        <v>2.8836211155293238E-3</v>
      </c>
      <c r="IW243" s="145">
        <f t="shared" ca="1" si="803"/>
        <v>6.3611958365636587E-3</v>
      </c>
      <c r="IX243" s="145">
        <f t="shared" ca="1" si="803"/>
        <v>3.870765436324784E-3</v>
      </c>
      <c r="IY243" s="145">
        <f t="shared" ca="1" si="803"/>
        <v>4.6632637856066379E-3</v>
      </c>
      <c r="IZ243" s="145">
        <f t="shared" ca="1" si="803"/>
        <v>5.1316355500251138E-3</v>
      </c>
      <c r="JA243" s="145">
        <f t="shared" ca="1" si="803"/>
        <v>4.8832042103924651E-3</v>
      </c>
      <c r="JB243" s="145">
        <f t="shared" ca="1" si="803"/>
        <v>4.4216714412292435E-3</v>
      </c>
      <c r="JC243" s="145">
        <f t="shared" ca="1" si="803"/>
        <v>1.5003414316586232E-3</v>
      </c>
      <c r="JD243" s="145">
        <f t="shared" ca="1" si="803"/>
        <v>2.153856149061426E-3</v>
      </c>
      <c r="JE243" s="145">
        <f t="shared" ca="1" si="803"/>
        <v>2.4915037516152588E-4</v>
      </c>
      <c r="JF243" s="145">
        <f t="shared" ca="1" si="803"/>
        <v>0</v>
      </c>
      <c r="JG243" s="145">
        <f t="shared" ca="1" si="803"/>
        <v>1.3944697166460191E-4</v>
      </c>
      <c r="JH243" s="145">
        <f t="shared" ca="1" si="803"/>
        <v>2.8836211155293238E-3</v>
      </c>
      <c r="JI243" s="145">
        <f t="shared" ca="1" si="803"/>
        <v>6.3611958365636587E-3</v>
      </c>
      <c r="JJ243" s="145">
        <f t="shared" ca="1" si="803"/>
        <v>3.870765436324784E-3</v>
      </c>
      <c r="JK243" s="145">
        <f t="shared" ca="1" si="803"/>
        <v>4.692473388937279E-3</v>
      </c>
      <c r="JL243" s="145">
        <f t="shared" ca="1" si="803"/>
        <v>5.1662051442199564E-3</v>
      </c>
      <c r="JM243" s="145">
        <f t="shared" ca="1" si="803"/>
        <v>4.943253832476114E-3</v>
      </c>
      <c r="JN243" s="145">
        <f t="shared" ca="1" si="803"/>
        <v>4.5192033883719495E-3</v>
      </c>
      <c r="JO243" s="145">
        <f t="shared" ca="1" si="803"/>
        <v>1.8794841546653492E-3</v>
      </c>
      <c r="JP243" s="145">
        <f t="shared" ca="1" si="803"/>
        <v>2.5369836867281479E-3</v>
      </c>
      <c r="JQ243" s="145">
        <f t="shared" ca="1" si="803"/>
        <v>7.2414996622222354E-4</v>
      </c>
      <c r="JR243" s="145">
        <f t="shared" ca="1" si="803"/>
        <v>0</v>
      </c>
      <c r="JS243" s="145">
        <f t="shared" ca="1" si="803"/>
        <v>4.8281377260605911E-4</v>
      </c>
      <c r="JT243" s="145">
        <f t="shared" ca="1" si="803"/>
        <v>3.4022538135707989E-3</v>
      </c>
      <c r="JU243" s="145">
        <f t="shared" ca="1" si="803"/>
        <v>6.3998591669352694E-3</v>
      </c>
      <c r="JV243" s="145">
        <f t="shared" ca="1" si="803"/>
        <v>3.869196625982973E-3</v>
      </c>
      <c r="JW243" s="145">
        <f t="shared" ca="1" si="803"/>
        <v>4.7220512231487734E-3</v>
      </c>
      <c r="JX243" s="145">
        <f t="shared" ca="1" si="803"/>
        <v>5.2012436579277734E-3</v>
      </c>
      <c r="JY243" s="145">
        <f t="shared" ca="1" si="803"/>
        <v>5.0040989784101266E-3</v>
      </c>
      <c r="JZ243" s="145">
        <f t="shared" ca="1" si="803"/>
        <v>4.6183069835912648E-3</v>
      </c>
      <c r="KA243" s="145">
        <f t="shared" ref="KA243:LR243" ca="1" si="804">KA294/KA$298</f>
        <v>2.2622637127000466E-3</v>
      </c>
      <c r="KB243" s="145">
        <f t="shared" ca="1" si="804"/>
        <v>2.9260138015627683E-3</v>
      </c>
      <c r="KC243" s="145">
        <f t="shared" ca="1" si="804"/>
        <v>1.2032241106199773E-3</v>
      </c>
      <c r="KD243" s="145">
        <f t="shared" ca="1" si="804"/>
        <v>0</v>
      </c>
      <c r="KE243" s="145">
        <f t="shared" ca="1" si="804"/>
        <v>8.3067087147267748E-4</v>
      </c>
      <c r="KF243" s="145">
        <f t="shared" ca="1" si="804"/>
        <v>3.9283002611192408E-3</v>
      </c>
      <c r="KG243" s="145">
        <f t="shared" ca="1" si="804"/>
        <v>6.4390212208752977E-3</v>
      </c>
      <c r="KH243" s="145">
        <f t="shared" ca="1" si="804"/>
        <v>3.8676079270488508E-3</v>
      </c>
      <c r="KI243" s="145">
        <f t="shared" ca="1" si="804"/>
        <v>4.7520042955642447E-3</v>
      </c>
      <c r="KJ243" s="145">
        <f t="shared" ca="1" si="804"/>
        <v>5.2367606972931078E-3</v>
      </c>
      <c r="KK243" s="145">
        <f t="shared" ca="1" si="804"/>
        <v>5.0657555619864972E-3</v>
      </c>
      <c r="KL243" s="145">
        <f t="shared" ca="1" si="804"/>
        <v>4.7190205241997426E-3</v>
      </c>
      <c r="KM243" s="145">
        <f t="shared" ca="1" si="804"/>
        <v>2.6487326861378527E-3</v>
      </c>
      <c r="KN243" s="145">
        <f t="shared" ca="1" si="804"/>
        <v>3.3210839577702722E-3</v>
      </c>
      <c r="KO243" s="145">
        <f t="shared" ca="1" si="804"/>
        <v>1.6864254615505856E-3</v>
      </c>
      <c r="KP243" s="145">
        <f t="shared" ca="1" si="804"/>
        <v>0</v>
      </c>
      <c r="KQ243" s="145">
        <f t="shared" ca="1" si="804"/>
        <v>1.1831069291952702E-3</v>
      </c>
      <c r="KR243" s="145">
        <f t="shared" ca="1" si="804"/>
        <v>4.4619205696293466E-3</v>
      </c>
      <c r="KS243" s="145">
        <f t="shared" ca="1" si="804"/>
        <v>6.4786917106787814E-3</v>
      </c>
      <c r="KT243" s="145">
        <f t="shared" ca="1" si="804"/>
        <v>3.8659989589033424E-3</v>
      </c>
      <c r="KU243" s="145">
        <f t="shared" ca="1" si="804"/>
        <v>4.7823397924381594E-3</v>
      </c>
      <c r="KV243" s="145">
        <f t="shared" ca="1" si="804"/>
        <v>5.2727661326493359E-3</v>
      </c>
      <c r="KW243" s="145">
        <f t="shared" ca="1" si="804"/>
        <v>5.1282399243027235E-3</v>
      </c>
      <c r="KX243" s="145">
        <f t="shared" ca="1" si="804"/>
        <v>4.8213835619849293E-3</v>
      </c>
      <c r="KY243" s="145">
        <f t="shared" ca="1" si="804"/>
        <v>3.038944673852715E-3</v>
      </c>
      <c r="KZ243" s="145">
        <f t="shared" ca="1" si="804"/>
        <v>3.7223359214612062E-3</v>
      </c>
      <c r="LA243" s="145">
        <f t="shared" ca="1" si="804"/>
        <v>2.1738075833453237E-3</v>
      </c>
      <c r="LB243" s="145">
        <f t="shared" ca="1" si="804"/>
        <v>0</v>
      </c>
      <c r="LC243" s="145">
        <f t="shared" ca="1" si="804"/>
        <v>1.5402129563157341E-3</v>
      </c>
      <c r="LD243" s="145">
        <f t="shared" ca="1" si="804"/>
        <v>5.0032794944612153E-3</v>
      </c>
      <c r="LE243" s="145">
        <f t="shared" ca="1" si="804"/>
        <v>6.5188806024754423E-3</v>
      </c>
      <c r="LF243" s="145">
        <f t="shared" ca="1" si="804"/>
        <v>3.8643693311528546E-3</v>
      </c>
      <c r="LG243" s="145">
        <f t="shared" ca="1" si="804"/>
        <v>4.8130650847042619E-3</v>
      </c>
      <c r="LH243" s="145">
        <f t="shared" ca="1" si="804"/>
        <v>5.3092701076637092E-3</v>
      </c>
      <c r="LI243" s="145">
        <f t="shared" ca="1" si="804"/>
        <v>5.1915688482008513E-3</v>
      </c>
      <c r="LJ243" s="145">
        <f t="shared" ca="1" si="804"/>
        <v>4.9254369549982793E-3</v>
      </c>
      <c r="LK243" s="145">
        <f t="shared" ca="1" si="804"/>
        <v>3.432954317998207E-3</v>
      </c>
      <c r="LL243" s="145">
        <f t="shared" ca="1" si="804"/>
        <v>4.1299159302623893E-3</v>
      </c>
      <c r="LM243" s="145">
        <f t="shared" ca="1" si="804"/>
        <v>2.6654249712649682E-3</v>
      </c>
      <c r="LN243" s="145">
        <f t="shared" ca="1" si="804"/>
        <v>0</v>
      </c>
      <c r="LO243" s="145">
        <f t="shared" ca="1" si="804"/>
        <v>1.9020823913402213E-3</v>
      </c>
      <c r="LP243" s="145">
        <f t="shared" ca="1" si="804"/>
        <v>5.5525466044760736E-3</v>
      </c>
      <c r="LQ243" s="145">
        <f t="shared" ca="1" si="804"/>
        <v>6.5595981245768148E-3</v>
      </c>
      <c r="LR243" s="145">
        <f t="shared" ca="1" si="804"/>
        <v>3.8627186433134904E-3</v>
      </c>
      <c r="LU243" s="293">
        <f t="shared" ca="1" si="733"/>
        <v>-1.350413280911851E-4</v>
      </c>
      <c r="LV243" s="293">
        <f t="shared" ca="1" si="734"/>
        <v>-1.350413280911851E-4</v>
      </c>
      <c r="LW243" s="293">
        <f t="shared" ca="1" si="735"/>
        <v>-1.350413280911851E-4</v>
      </c>
      <c r="LX243" s="293">
        <f t="shared" ca="1" si="736"/>
        <v>-1.350413280911851E-4</v>
      </c>
      <c r="LY243" s="293">
        <f t="shared" ca="1" si="737"/>
        <v>-7.9682768998380442E-4</v>
      </c>
      <c r="LZ243" s="293">
        <f t="shared" ca="1" si="738"/>
        <v>-8.2357986355562811E-4</v>
      </c>
      <c r="MA243" s="293">
        <f t="shared" ca="1" si="739"/>
        <v>-8.506870839769822E-4</v>
      </c>
      <c r="MB243" s="293">
        <f t="shared" ca="1" si="740"/>
        <v>-8.7815655811121799E-4</v>
      </c>
      <c r="MC243" s="293">
        <f t="shared" ca="1" si="741"/>
        <v>-9.05995689226698E-4</v>
      </c>
      <c r="MD243" s="293">
        <f t="shared" ca="1" si="742"/>
        <v>-9.3421208362586125E-4</v>
      </c>
      <c r="ME243" s="293">
        <f t="shared" ca="1" si="743"/>
        <v>-9.1880004001737526E-4</v>
      </c>
      <c r="MF243" s="293">
        <f t="shared" ca="1" si="744"/>
        <v>-9.0322832372613949E-4</v>
      </c>
      <c r="MG243" s="293">
        <f t="shared" ca="1" si="745"/>
        <v>-8.8749389338304641E-4</v>
      </c>
      <c r="MH243" s="293">
        <f t="shared" ca="1" si="746"/>
        <v>-8.7159361908579038E-4</v>
      </c>
      <c r="MI243" s="293">
        <f t="shared" ca="1" si="747"/>
        <v>-8.555242789614532E-4</v>
      </c>
      <c r="MJ243" s="293">
        <f t="shared" ca="1" si="748"/>
        <v>-9.1409355725765229E-4</v>
      </c>
      <c r="MK243" s="293">
        <f t="shared" ca="1" si="749"/>
        <v>-9.1409355725765229E-4</v>
      </c>
      <c r="ML243" s="293">
        <f t="shared" ca="1" si="750"/>
        <v>-9.1409355725765229E-4</v>
      </c>
      <c r="MM243" s="293">
        <f t="shared" ca="1" si="751"/>
        <v>-9.1409355725765229E-4</v>
      </c>
      <c r="MN243" s="293">
        <f t="shared" ca="1" si="752"/>
        <v>-9.1409355725765229E-4</v>
      </c>
      <c r="MO243" s="293">
        <f t="shared" ca="1" si="753"/>
        <v>-8.5129685415138209E-4</v>
      </c>
      <c r="MP243" s="293">
        <f t="shared" ca="1" si="754"/>
        <v>-7.8782158161164661E-4</v>
      </c>
      <c r="MQ243" s="293">
        <f t="shared" ca="1" si="755"/>
        <v>-7.2365488728482179E-4</v>
      </c>
      <c r="MR243" s="293">
        <f t="shared" ca="1" si="756"/>
        <v>-6.5878354468155336E-4</v>
      </c>
      <c r="MS243" s="293">
        <f t="shared" ca="1" si="757"/>
        <v>-5.9319393821508776E-4</v>
      </c>
    </row>
    <row r="244" spans="2:357" hidden="1">
      <c r="B244" s="3"/>
      <c r="C244" s="22" t="str">
        <f t="shared" si="779"/>
        <v>Sol</v>
      </c>
      <c r="D244" s="145">
        <f ca="1">D295/D$298</f>
        <v>0</v>
      </c>
      <c r="E244" s="145">
        <f t="shared" ref="E244:AC244" ca="1" si="805">E295/E$298</f>
        <v>0</v>
      </c>
      <c r="F244" s="145">
        <f t="shared" ca="1" si="805"/>
        <v>0</v>
      </c>
      <c r="G244" s="145">
        <f t="shared" ca="1" si="805"/>
        <v>0</v>
      </c>
      <c r="H244" s="145">
        <f t="shared" ca="1" si="805"/>
        <v>0</v>
      </c>
      <c r="I244" s="145">
        <f t="shared" ca="1" si="805"/>
        <v>8.2873185474488607E-4</v>
      </c>
      <c r="J244" s="145">
        <f t="shared" ca="1" si="805"/>
        <v>1.2469317337858396E-3</v>
      </c>
      <c r="K244" s="145">
        <f t="shared" ca="1" si="805"/>
        <v>1.6714542144525731E-3</v>
      </c>
      <c r="L244" s="145">
        <f t="shared" ca="1" si="805"/>
        <v>2.1024437723194617E-3</v>
      </c>
      <c r="M244" s="145">
        <f t="shared" ca="1" si="805"/>
        <v>2.5400493185612481E-3</v>
      </c>
      <c r="N244" s="145">
        <f t="shared" ca="1" si="805"/>
        <v>2.9844243714935229E-3</v>
      </c>
      <c r="O244" s="145">
        <f t="shared" ca="1" si="805"/>
        <v>3.8571933116119026E-3</v>
      </c>
      <c r="P244" s="145">
        <f t="shared" ca="1" si="805"/>
        <v>4.7406456637759161E-3</v>
      </c>
      <c r="Q244" s="145">
        <f t="shared" ca="1" si="805"/>
        <v>5.6349787966323787E-3</v>
      </c>
      <c r="R244" s="145">
        <f t="shared" ca="1" si="805"/>
        <v>6.5403949706178671E-3</v>
      </c>
      <c r="S244" s="145">
        <f t="shared" ca="1" si="805"/>
        <v>7.4571014904576413E-3</v>
      </c>
      <c r="T244" s="145">
        <f t="shared" ca="1" si="805"/>
        <v>1.5206283342598277E-2</v>
      </c>
      <c r="U244" s="145">
        <f t="shared" ca="1" si="805"/>
        <v>1.5206283342598277E-2</v>
      </c>
      <c r="V244" s="145">
        <f t="shared" ca="1" si="805"/>
        <v>1.5206283342598277E-2</v>
      </c>
      <c r="W244" s="145">
        <f t="shared" ca="1" si="805"/>
        <v>1.5206283342598277E-2</v>
      </c>
      <c r="X244" s="145">
        <f t="shared" ca="1" si="805"/>
        <v>1.5206283342598277E-2</v>
      </c>
      <c r="Y244" s="145">
        <f t="shared" ca="1" si="805"/>
        <v>1.5305441190850156E-2</v>
      </c>
      <c r="Z244" s="145">
        <f t="shared" ca="1" si="805"/>
        <v>1.5405900713450821E-2</v>
      </c>
      <c r="AA244" s="145">
        <f t="shared" ca="1" si="805"/>
        <v>1.550768771094114E-2</v>
      </c>
      <c r="AB244" s="145">
        <f t="shared" ca="1" si="805"/>
        <v>1.5610828670255109E-2</v>
      </c>
      <c r="AC244" s="145">
        <f t="shared" ca="1" si="805"/>
        <v>1.571535078769852E-2</v>
      </c>
      <c r="AD244" s="3"/>
      <c r="AE244" s="145">
        <f t="shared" ref="AE244:CP244" ca="1" si="806">AE295/AE$298</f>
        <v>0</v>
      </c>
      <c r="AF244" s="145">
        <f t="shared" ca="1" si="806"/>
        <v>0</v>
      </c>
      <c r="AG244" s="145">
        <f t="shared" ca="1" si="806"/>
        <v>0</v>
      </c>
      <c r="AH244" s="145">
        <f t="shared" ca="1" si="806"/>
        <v>0</v>
      </c>
      <c r="AI244" s="145">
        <f t="shared" ca="1" si="806"/>
        <v>0</v>
      </c>
      <c r="AJ244" s="145">
        <f t="shared" ca="1" si="806"/>
        <v>0</v>
      </c>
      <c r="AK244" s="145">
        <f t="shared" ca="1" si="806"/>
        <v>0</v>
      </c>
      <c r="AL244" s="145">
        <f t="shared" ca="1" si="806"/>
        <v>0</v>
      </c>
      <c r="AM244" s="145">
        <f t="shared" ca="1" si="806"/>
        <v>0</v>
      </c>
      <c r="AN244" s="145">
        <f t="shared" ca="1" si="806"/>
        <v>0</v>
      </c>
      <c r="AO244" s="145">
        <f t="shared" ca="1" si="806"/>
        <v>0</v>
      </c>
      <c r="AP244" s="145">
        <f t="shared" ca="1" si="806"/>
        <v>0</v>
      </c>
      <c r="AQ244" s="145">
        <f t="shared" ca="1" si="806"/>
        <v>0</v>
      </c>
      <c r="AR244" s="145">
        <f t="shared" ca="1" si="806"/>
        <v>0</v>
      </c>
      <c r="AS244" s="145">
        <f t="shared" ca="1" si="806"/>
        <v>0</v>
      </c>
      <c r="AT244" s="145">
        <f t="shared" ca="1" si="806"/>
        <v>0</v>
      </c>
      <c r="AU244" s="145">
        <f t="shared" ca="1" si="806"/>
        <v>0</v>
      </c>
      <c r="AV244" s="145">
        <f t="shared" ca="1" si="806"/>
        <v>0</v>
      </c>
      <c r="AW244" s="145">
        <f t="shared" ca="1" si="806"/>
        <v>0</v>
      </c>
      <c r="AX244" s="145">
        <f t="shared" ca="1" si="806"/>
        <v>0</v>
      </c>
      <c r="AY244" s="145">
        <f t="shared" ca="1" si="806"/>
        <v>0</v>
      </c>
      <c r="AZ244" s="145">
        <f t="shared" ca="1" si="806"/>
        <v>0</v>
      </c>
      <c r="BA244" s="145">
        <f t="shared" ca="1" si="806"/>
        <v>0</v>
      </c>
      <c r="BB244" s="145">
        <f t="shared" ca="1" si="806"/>
        <v>0</v>
      </c>
      <c r="BC244" s="145">
        <f t="shared" ca="1" si="806"/>
        <v>0</v>
      </c>
      <c r="BD244" s="145">
        <f t="shared" ca="1" si="806"/>
        <v>0</v>
      </c>
      <c r="BE244" s="145">
        <f t="shared" ca="1" si="806"/>
        <v>0</v>
      </c>
      <c r="BF244" s="145">
        <f t="shared" ca="1" si="806"/>
        <v>0</v>
      </c>
      <c r="BG244" s="145">
        <f t="shared" ca="1" si="806"/>
        <v>0</v>
      </c>
      <c r="BH244" s="145">
        <f t="shared" ca="1" si="806"/>
        <v>0</v>
      </c>
      <c r="BI244" s="145">
        <f t="shared" ca="1" si="806"/>
        <v>0</v>
      </c>
      <c r="BJ244" s="145">
        <f t="shared" ca="1" si="806"/>
        <v>0</v>
      </c>
      <c r="BK244" s="145">
        <f t="shared" ca="1" si="806"/>
        <v>0</v>
      </c>
      <c r="BL244" s="145">
        <f t="shared" ca="1" si="806"/>
        <v>0</v>
      </c>
      <c r="BM244" s="145">
        <f t="shared" ca="1" si="806"/>
        <v>0</v>
      </c>
      <c r="BN244" s="145">
        <f t="shared" ca="1" si="806"/>
        <v>0</v>
      </c>
      <c r="BO244" s="145">
        <f t="shared" ca="1" si="806"/>
        <v>0</v>
      </c>
      <c r="BP244" s="145">
        <f t="shared" ca="1" si="806"/>
        <v>0</v>
      </c>
      <c r="BQ244" s="145">
        <f t="shared" ca="1" si="806"/>
        <v>0</v>
      </c>
      <c r="BR244" s="145">
        <f t="shared" ca="1" si="806"/>
        <v>0</v>
      </c>
      <c r="BS244" s="145">
        <f t="shared" ca="1" si="806"/>
        <v>0</v>
      </c>
      <c r="BT244" s="145">
        <f t="shared" ca="1" si="806"/>
        <v>0</v>
      </c>
      <c r="BU244" s="145">
        <f t="shared" ca="1" si="806"/>
        <v>0</v>
      </c>
      <c r="BV244" s="145">
        <f t="shared" ca="1" si="806"/>
        <v>0</v>
      </c>
      <c r="BW244" s="145">
        <f t="shared" ca="1" si="806"/>
        <v>0</v>
      </c>
      <c r="BX244" s="145">
        <f t="shared" ca="1" si="806"/>
        <v>0</v>
      </c>
      <c r="BY244" s="145">
        <f t="shared" ca="1" si="806"/>
        <v>0</v>
      </c>
      <c r="BZ244" s="145">
        <f t="shared" ca="1" si="806"/>
        <v>0</v>
      </c>
      <c r="CA244" s="145">
        <f t="shared" ca="1" si="806"/>
        <v>7.0284967266391366E-5</v>
      </c>
      <c r="CB244" s="145">
        <f t="shared" ca="1" si="806"/>
        <v>2.5431677586567675E-4</v>
      </c>
      <c r="CC244" s="145">
        <f t="shared" ca="1" si="806"/>
        <v>5.9105006236370966E-4</v>
      </c>
      <c r="CD244" s="145">
        <f t="shared" ca="1" si="806"/>
        <v>1.0989157248899152E-3</v>
      </c>
      <c r="CE244" s="145">
        <f t="shared" ca="1" si="806"/>
        <v>2.1371323738621447E-3</v>
      </c>
      <c r="CF244" s="145">
        <f t="shared" ca="1" si="806"/>
        <v>3.2942939959938614E-3</v>
      </c>
      <c r="CG244" s="145">
        <f t="shared" ca="1" si="806"/>
        <v>2.8811529178665585E-3</v>
      </c>
      <c r="CH244" s="145">
        <f t="shared" ca="1" si="806"/>
        <v>3.9134155451583646E-3</v>
      </c>
      <c r="CI244" s="145">
        <f t="shared" ca="1" si="806"/>
        <v>2.2789660954486207E-3</v>
      </c>
      <c r="CJ244" s="145">
        <f t="shared" ca="1" si="806"/>
        <v>5.5875667602262643E-4</v>
      </c>
      <c r="CK244" s="145">
        <f t="shared" ca="1" si="806"/>
        <v>1.2300940484297668E-4</v>
      </c>
      <c r="CL244" s="145">
        <f t="shared" ca="1" si="806"/>
        <v>5.0185037847914088E-5</v>
      </c>
      <c r="CM244" s="145">
        <f t="shared" ca="1" si="806"/>
        <v>1.0576633726299079E-4</v>
      </c>
      <c r="CN244" s="145">
        <f t="shared" ca="1" si="806"/>
        <v>3.8265628016258567E-4</v>
      </c>
      <c r="CO244" s="145">
        <f t="shared" ca="1" si="806"/>
        <v>8.8953395076407497E-4</v>
      </c>
      <c r="CP244" s="145">
        <f t="shared" ca="1" si="806"/>
        <v>1.652630069282025E-3</v>
      </c>
      <c r="CQ244" s="145">
        <f t="shared" ref="CQ244:FB244" ca="1" si="807">CQ295/CQ$298</f>
        <v>3.2162854575335906E-3</v>
      </c>
      <c r="CR244" s="145">
        <f t="shared" ca="1" si="807"/>
        <v>4.9538491377361035E-3</v>
      </c>
      <c r="CS244" s="145">
        <f t="shared" ca="1" si="807"/>
        <v>4.3438635358371636E-3</v>
      </c>
      <c r="CT244" s="145">
        <f t="shared" ca="1" si="807"/>
        <v>5.8743895202059537E-3</v>
      </c>
      <c r="CU244" s="145">
        <f t="shared" ca="1" si="807"/>
        <v>3.4274933532586161E-3</v>
      </c>
      <c r="CV244" s="145">
        <f t="shared" ca="1" si="807"/>
        <v>8.4039328591937004E-4</v>
      </c>
      <c r="CW244" s="145">
        <f t="shared" ca="1" si="807"/>
        <v>1.8508623006940951E-4</v>
      </c>
      <c r="CX244" s="145">
        <f t="shared" ca="1" si="807"/>
        <v>7.553044484921312E-5</v>
      </c>
      <c r="CY244" s="145">
        <f t="shared" ca="1" si="807"/>
        <v>1.4179355931043594E-4</v>
      </c>
      <c r="CZ244" s="145">
        <f t="shared" ca="1" si="807"/>
        <v>5.1293923764967643E-4</v>
      </c>
      <c r="DA244" s="145">
        <f t="shared" ca="1" si="807"/>
        <v>1.1926846687101967E-3</v>
      </c>
      <c r="DB244" s="145">
        <f t="shared" ca="1" si="807"/>
        <v>2.2141492868082628E-3</v>
      </c>
      <c r="DC244" s="145">
        <f t="shared" ca="1" si="807"/>
        <v>4.3122344309658644E-3</v>
      </c>
      <c r="DD244" s="145">
        <f t="shared" ca="1" si="807"/>
        <v>6.6365558355472405E-3</v>
      </c>
      <c r="DE244" s="145">
        <f t="shared" ca="1" si="807"/>
        <v>5.8347782398506624E-3</v>
      </c>
      <c r="DF244" s="145">
        <f t="shared" ca="1" si="807"/>
        <v>7.8556057809164859E-3</v>
      </c>
      <c r="DG244" s="145">
        <f t="shared" ca="1" si="807"/>
        <v>4.5923581887944188E-3</v>
      </c>
      <c r="DH244" s="145">
        <f t="shared" ca="1" si="807"/>
        <v>1.1260640664028476E-3</v>
      </c>
      <c r="DI244" s="145">
        <f t="shared" ca="1" si="807"/>
        <v>2.4810366055422341E-4</v>
      </c>
      <c r="DJ244" s="145">
        <f t="shared" ca="1" si="807"/>
        <v>1.0127326824879201E-4</v>
      </c>
      <c r="DK244" s="145">
        <f t="shared" ca="1" si="807"/>
        <v>1.7837932728672053E-4</v>
      </c>
      <c r="DL244" s="145">
        <f t="shared" ca="1" si="807"/>
        <v>6.4521012987130708E-4</v>
      </c>
      <c r="DM244" s="145">
        <f t="shared" ca="1" si="807"/>
        <v>1.500612528188456E-3</v>
      </c>
      <c r="DN244" s="145">
        <f t="shared" ca="1" si="807"/>
        <v>2.7836395689709581E-3</v>
      </c>
      <c r="DO244" s="145">
        <f t="shared" ca="1" si="807"/>
        <v>5.4253744852292242E-3</v>
      </c>
      <c r="DP244" s="145">
        <f t="shared" ca="1" si="807"/>
        <v>8.3429019546519944E-3</v>
      </c>
      <c r="DQ244" s="145">
        <f t="shared" ca="1" si="807"/>
        <v>7.3547207208094177E-3</v>
      </c>
      <c r="DR244" s="145">
        <f t="shared" ca="1" si="807"/>
        <v>9.8573793819076872E-3</v>
      </c>
      <c r="DS244" s="145">
        <f t="shared" ca="1" si="807"/>
        <v>5.7739116975052433E-3</v>
      </c>
      <c r="DT244" s="145">
        <f t="shared" ca="1" si="807"/>
        <v>1.4158563210993672E-3</v>
      </c>
      <c r="DU244" s="145">
        <f t="shared" ca="1" si="807"/>
        <v>3.1208323796739422E-4</v>
      </c>
      <c r="DV244" s="145">
        <f t="shared" ca="1" si="807"/>
        <v>1.2742292915167512E-4</v>
      </c>
      <c r="DW244" s="145">
        <f t="shared" ca="1" si="807"/>
        <v>2.1553673174232196E-4</v>
      </c>
      <c r="DX244" s="145">
        <f t="shared" ca="1" si="807"/>
        <v>7.7951480625949594E-4</v>
      </c>
      <c r="DY244" s="145">
        <f t="shared" ca="1" si="807"/>
        <v>1.8134313454558132E-3</v>
      </c>
      <c r="DZ244" s="145">
        <f t="shared" ca="1" si="807"/>
        <v>3.3612718593555588E-3</v>
      </c>
      <c r="EA244" s="145">
        <f t="shared" ca="1" si="807"/>
        <v>6.5561133073523351E-3</v>
      </c>
      <c r="EB244" s="145">
        <f t="shared" ca="1" si="807"/>
        <v>1.0073389164741427E-2</v>
      </c>
      <c r="EC244" s="145">
        <f t="shared" ca="1" si="807"/>
        <v>8.9045470590801371E-3</v>
      </c>
      <c r="ED244" s="145">
        <f t="shared" ca="1" si="807"/>
        <v>1.1880031949984056E-2</v>
      </c>
      <c r="EE244" s="145">
        <f t="shared" ca="1" si="807"/>
        <v>6.9725151075049818E-3</v>
      </c>
      <c r="EF244" s="145">
        <f t="shared" ca="1" si="807"/>
        <v>1.7098598910604997E-3</v>
      </c>
      <c r="EG244" s="145">
        <f t="shared" ca="1" si="807"/>
        <v>3.7704716683335815E-4</v>
      </c>
      <c r="EH244" s="145">
        <f t="shared" ca="1" si="807"/>
        <v>1.5398914881544723E-4</v>
      </c>
      <c r="EI244" s="145">
        <f t="shared" ca="1" si="807"/>
        <v>2.5327927551678368E-4</v>
      </c>
      <c r="EJ244" s="145">
        <f t="shared" ca="1" si="807"/>
        <v>9.1590053712255887E-4</v>
      </c>
      <c r="EK244" s="145">
        <f t="shared" ca="1" si="807"/>
        <v>2.1312585813035361E-3</v>
      </c>
      <c r="EL244" s="145">
        <f t="shared" ca="1" si="807"/>
        <v>3.9472220247050074E-3</v>
      </c>
      <c r="EM244" s="145">
        <f t="shared" ca="1" si="807"/>
        <v>7.7048715781610974E-3</v>
      </c>
      <c r="EN244" s="145">
        <f t="shared" ca="1" si="807"/>
        <v>1.1828533431709469E-2</v>
      </c>
      <c r="EO244" s="145">
        <f t="shared" ca="1" si="807"/>
        <v>1.0485147332337352E-2</v>
      </c>
      <c r="EP244" s="145">
        <f t="shared" ca="1" si="807"/>
        <v>1.3923891856408903E-2</v>
      </c>
      <c r="EQ244" s="145">
        <f t="shared" ca="1" si="807"/>
        <v>8.1885401477664235E-3</v>
      </c>
      <c r="ER244" s="145">
        <f t="shared" ca="1" si="807"/>
        <v>2.0081672476236602E-3</v>
      </c>
      <c r="ES244" s="145">
        <f t="shared" ca="1" si="807"/>
        <v>4.4301834022436744E-4</v>
      </c>
      <c r="ET244" s="145">
        <f t="shared" ca="1" si="807"/>
        <v>1.8098196069964793E-4</v>
      </c>
      <c r="EU244" s="145">
        <f t="shared" ca="1" si="807"/>
        <v>3.2732823462091362E-4</v>
      </c>
      <c r="EV244" s="145">
        <f t="shared" ca="1" si="807"/>
        <v>1.1840956093794165E-3</v>
      </c>
      <c r="EW244" s="145">
        <f t="shared" ca="1" si="807"/>
        <v>2.7533764078773735E-3</v>
      </c>
      <c r="EX244" s="145">
        <f t="shared" ca="1" si="807"/>
        <v>5.1046705674888662E-3</v>
      </c>
      <c r="EY244" s="145">
        <f t="shared" ca="1" si="807"/>
        <v>9.9715409119568131E-3</v>
      </c>
      <c r="EZ244" s="145">
        <f t="shared" ca="1" si="807"/>
        <v>1.5249777896110027E-2</v>
      </c>
      <c r="FA244" s="145">
        <f t="shared" ca="1" si="807"/>
        <v>1.3512309319709521E-2</v>
      </c>
      <c r="FB244" s="145">
        <f t="shared" ca="1" si="807"/>
        <v>1.8070605575096602E-2</v>
      </c>
      <c r="FC244" s="145">
        <f t="shared" ref="FC244:HN244" ca="1" si="808">FC295/FC$298</f>
        <v>1.0578391289507523E-2</v>
      </c>
      <c r="FD244" s="145">
        <f t="shared" ca="1" si="808"/>
        <v>2.5950793657384839E-3</v>
      </c>
      <c r="FE244" s="145">
        <f t="shared" ca="1" si="808"/>
        <v>5.720129448980011E-4</v>
      </c>
      <c r="FF244" s="145">
        <f t="shared" ca="1" si="808"/>
        <v>2.3413252724722764E-4</v>
      </c>
      <c r="FG244" s="145">
        <f t="shared" ca="1" si="808"/>
        <v>4.0227423308169012E-4</v>
      </c>
      <c r="FH244" s="145">
        <f t="shared" ca="1" si="808"/>
        <v>1.4557342215084396E-3</v>
      </c>
      <c r="FI244" s="145">
        <f t="shared" ca="1" si="808"/>
        <v>3.3825805645282371E-3</v>
      </c>
      <c r="FJ244" s="145">
        <f t="shared" ca="1" si="808"/>
        <v>6.277728957620337E-3</v>
      </c>
      <c r="FK244" s="145">
        <f t="shared" ca="1" si="808"/>
        <v>1.2272199023036673E-2</v>
      </c>
      <c r="FL244" s="145">
        <f t="shared" ca="1" si="808"/>
        <v>1.8695665102860717E-2</v>
      </c>
      <c r="FM244" s="145">
        <f t="shared" ca="1" si="808"/>
        <v>1.655877474648073E-2</v>
      </c>
      <c r="FN244" s="145">
        <f t="shared" ca="1" si="808"/>
        <v>2.2303330705069534E-2</v>
      </c>
      <c r="FO244" s="145">
        <f t="shared" ca="1" si="808"/>
        <v>1.2995281965879357E-2</v>
      </c>
      <c r="FP244" s="145">
        <f t="shared" ca="1" si="808"/>
        <v>3.1890104752382441E-3</v>
      </c>
      <c r="FQ244" s="145">
        <f t="shared" ca="1" si="808"/>
        <v>7.023287968608592E-4</v>
      </c>
      <c r="FR244" s="145">
        <f t="shared" ca="1" si="808"/>
        <v>2.8803746074465206E-4</v>
      </c>
      <c r="FS244" s="145">
        <f t="shared" ca="1" si="808"/>
        <v>4.7813367052145872E-4</v>
      </c>
      <c r="FT244" s="145">
        <f t="shared" ca="1" si="808"/>
        <v>1.7308831229742915E-3</v>
      </c>
      <c r="FU244" s="145">
        <f t="shared" ca="1" si="808"/>
        <v>4.0189928216997376E-3</v>
      </c>
      <c r="FV244" s="145">
        <f t="shared" ca="1" si="808"/>
        <v>7.4667151205810604E-3</v>
      </c>
      <c r="FW244" s="145">
        <f t="shared" ca="1" si="808"/>
        <v>1.4607616180668088E-2</v>
      </c>
      <c r="FX244" s="145">
        <f t="shared" ca="1" si="808"/>
        <v>2.2166462261605423E-2</v>
      </c>
      <c r="FY244" s="145">
        <f t="shared" ca="1" si="808"/>
        <v>1.9624728842893589E-2</v>
      </c>
      <c r="FZ244" s="145">
        <f t="shared" ca="1" si="808"/>
        <v>2.6624771372515919E-2</v>
      </c>
      <c r="GA244" s="145">
        <f t="shared" ca="1" si="808"/>
        <v>1.5439673688547081E-2</v>
      </c>
      <c r="GB244" s="145">
        <f t="shared" ca="1" si="808"/>
        <v>3.7900872456942641E-3</v>
      </c>
      <c r="GC244" s="145">
        <f t="shared" ca="1" si="808"/>
        <v>8.3398630023021395E-4</v>
      </c>
      <c r="GD244" s="145">
        <f t="shared" ca="1" si="808"/>
        <v>3.4271293609284333E-4</v>
      </c>
      <c r="GE244" s="145">
        <f t="shared" ca="1" si="808"/>
        <v>5.5492334876955395E-4</v>
      </c>
      <c r="GF244" s="145">
        <f t="shared" ca="1" si="808"/>
        <v>2.0096107996201993E-3</v>
      </c>
      <c r="GG244" s="145">
        <f t="shared" ca="1" si="808"/>
        <v>4.6627377558887077E-3</v>
      </c>
      <c r="GH244" s="145">
        <f t="shared" ca="1" si="808"/>
        <v>8.6719556744434267E-3</v>
      </c>
      <c r="GI244" s="145">
        <f t="shared" ca="1" si="808"/>
        <v>1.6978586106206582E-2</v>
      </c>
      <c r="GJ244" s="145">
        <f t="shared" ca="1" si="808"/>
        <v>2.5662440459262418E-2</v>
      </c>
      <c r="GK244" s="145">
        <f t="shared" ca="1" si="808"/>
        <v>2.2710359216683337E-2</v>
      </c>
      <c r="GL244" s="145">
        <f t="shared" ca="1" si="808"/>
        <v>3.1037746258049372E-2</v>
      </c>
      <c r="GM244" s="145">
        <f t="shared" ca="1" si="808"/>
        <v>1.7912038532066781E-2</v>
      </c>
      <c r="GN244" s="145">
        <f t="shared" ca="1" si="808"/>
        <v>4.3984394130795546E-3</v>
      </c>
      <c r="GO244" s="145">
        <f t="shared" ca="1" si="808"/>
        <v>9.6700628143360176E-4</v>
      </c>
      <c r="GP244" s="145">
        <f t="shared" ca="1" si="808"/>
        <v>3.9817559394446795E-4</v>
      </c>
      <c r="GQ244" s="145">
        <f t="shared" ca="1" si="808"/>
        <v>6.3266048426871622E-4</v>
      </c>
      <c r="GR244" s="145">
        <f t="shared" ca="1" si="808"/>
        <v>2.2919875304988719E-3</v>
      </c>
      <c r="GS244" s="145">
        <f t="shared" ca="1" si="808"/>
        <v>5.313942830941199E-3</v>
      </c>
      <c r="GT244" s="145">
        <f t="shared" ca="1" si="808"/>
        <v>9.893786229001892E-3</v>
      </c>
      <c r="GU244" s="145">
        <f t="shared" ca="1" si="808"/>
        <v>1.9385926872487406E-2</v>
      </c>
      <c r="GV244" s="145">
        <f t="shared" ca="1" si="808"/>
        <v>2.9183874730605578E-2</v>
      </c>
      <c r="GW244" s="145">
        <f t="shared" ca="1" si="808"/>
        <v>2.5815855891345517E-2</v>
      </c>
      <c r="GX244" s="145">
        <f t="shared" ca="1" si="808"/>
        <v>3.5545194727701818E-2</v>
      </c>
      <c r="GY244" s="145">
        <f t="shared" ca="1" si="808"/>
        <v>2.0412859437823519E-2</v>
      </c>
      <c r="GZ244" s="145">
        <f t="shared" ca="1" si="808"/>
        <v>5.0141998731226345E-3</v>
      </c>
      <c r="HA244" s="145">
        <f t="shared" ca="1" si="808"/>
        <v>1.1014100001915067E-3</v>
      </c>
      <c r="HB244" s="145">
        <f t="shared" ca="1" si="808"/>
        <v>4.5444255758947833E-4</v>
      </c>
      <c r="HC244" s="145">
        <f t="shared" ca="1" si="808"/>
        <v>1.2920443052253431E-3</v>
      </c>
      <c r="HD244" s="145">
        <f t="shared" ca="1" si="808"/>
        <v>4.6600371951847994E-3</v>
      </c>
      <c r="HE244" s="145">
        <f t="shared" ca="1" si="808"/>
        <v>1.0896656484793526E-2</v>
      </c>
      <c r="HF244" s="145">
        <f t="shared" ca="1" si="808"/>
        <v>1.9991092674271016E-2</v>
      </c>
      <c r="HG244" s="145">
        <f t="shared" ca="1" si="808"/>
        <v>3.9609589763134903E-2</v>
      </c>
      <c r="HH244" s="145">
        <f t="shared" ca="1" si="808"/>
        <v>5.9287567387279631E-2</v>
      </c>
      <c r="HI244" s="145">
        <f t="shared" ca="1" si="808"/>
        <v>5.2672938664420133E-2</v>
      </c>
      <c r="HJ244" s="145">
        <f t="shared" ca="1" si="808"/>
        <v>7.2860857149507699E-2</v>
      </c>
      <c r="HK244" s="145">
        <f t="shared" ca="1" si="808"/>
        <v>4.1682842054196319E-2</v>
      </c>
      <c r="HL244" s="145">
        <f t="shared" ca="1" si="808"/>
        <v>1.0202610292778011E-2</v>
      </c>
      <c r="HM244" s="145">
        <f t="shared" ca="1" si="808"/>
        <v>2.2637549194114469E-3</v>
      </c>
      <c r="HN244" s="145">
        <f t="shared" ca="1" si="808"/>
        <v>9.2160740836739357E-4</v>
      </c>
      <c r="HO244" s="145">
        <f t="shared" ref="HO244:JZ244" ca="1" si="809">HO295/HO$298</f>
        <v>1.2920443052253431E-3</v>
      </c>
      <c r="HP244" s="145">
        <f t="shared" ca="1" si="809"/>
        <v>4.6600371951847994E-3</v>
      </c>
      <c r="HQ244" s="145">
        <f t="shared" ca="1" si="809"/>
        <v>1.0896656484793526E-2</v>
      </c>
      <c r="HR244" s="145">
        <f t="shared" ca="1" si="809"/>
        <v>1.9991092674271016E-2</v>
      </c>
      <c r="HS244" s="145">
        <f t="shared" ca="1" si="809"/>
        <v>3.9609589763134903E-2</v>
      </c>
      <c r="HT244" s="145">
        <f t="shared" ca="1" si="809"/>
        <v>5.9287567387279631E-2</v>
      </c>
      <c r="HU244" s="145">
        <f t="shared" ca="1" si="809"/>
        <v>5.2672938664420133E-2</v>
      </c>
      <c r="HV244" s="145">
        <f t="shared" ca="1" si="809"/>
        <v>7.2860857149507699E-2</v>
      </c>
      <c r="HW244" s="145">
        <f t="shared" ca="1" si="809"/>
        <v>4.1682842054196319E-2</v>
      </c>
      <c r="HX244" s="145">
        <f t="shared" ca="1" si="809"/>
        <v>1.0202610292778011E-2</v>
      </c>
      <c r="HY244" s="145">
        <f t="shared" ca="1" si="809"/>
        <v>2.2637549194114469E-3</v>
      </c>
      <c r="HZ244" s="145">
        <f t="shared" ca="1" si="809"/>
        <v>9.2160740836739357E-4</v>
      </c>
      <c r="IA244" s="145">
        <f t="shared" ca="1" si="809"/>
        <v>1.2920443052253431E-3</v>
      </c>
      <c r="IB244" s="145">
        <f t="shared" ca="1" si="809"/>
        <v>4.6600371951847994E-3</v>
      </c>
      <c r="IC244" s="145">
        <f t="shared" ca="1" si="809"/>
        <v>1.0896656484793526E-2</v>
      </c>
      <c r="ID244" s="145">
        <f t="shared" ca="1" si="809"/>
        <v>1.9991092674271016E-2</v>
      </c>
      <c r="IE244" s="145">
        <f t="shared" ca="1" si="809"/>
        <v>3.9609589763134903E-2</v>
      </c>
      <c r="IF244" s="145">
        <f t="shared" ca="1" si="809"/>
        <v>5.9287567387279631E-2</v>
      </c>
      <c r="IG244" s="145">
        <f t="shared" ca="1" si="809"/>
        <v>5.2672938664420133E-2</v>
      </c>
      <c r="IH244" s="145">
        <f t="shared" ca="1" si="809"/>
        <v>7.2860857149507699E-2</v>
      </c>
      <c r="II244" s="145">
        <f t="shared" ca="1" si="809"/>
        <v>4.1682842054196319E-2</v>
      </c>
      <c r="IJ244" s="145">
        <f t="shared" ca="1" si="809"/>
        <v>1.0202610292778011E-2</v>
      </c>
      <c r="IK244" s="145">
        <f t="shared" ca="1" si="809"/>
        <v>2.2637549194114469E-3</v>
      </c>
      <c r="IL244" s="145">
        <f t="shared" ca="1" si="809"/>
        <v>9.2160740836739357E-4</v>
      </c>
      <c r="IM244" s="145">
        <f t="shared" ca="1" si="809"/>
        <v>1.2920443052253431E-3</v>
      </c>
      <c r="IN244" s="145">
        <f t="shared" ca="1" si="809"/>
        <v>4.6600371951847994E-3</v>
      </c>
      <c r="IO244" s="145">
        <f t="shared" ca="1" si="809"/>
        <v>1.0896656484793526E-2</v>
      </c>
      <c r="IP244" s="145">
        <f t="shared" ca="1" si="809"/>
        <v>1.9991092674271016E-2</v>
      </c>
      <c r="IQ244" s="145">
        <f t="shared" ca="1" si="809"/>
        <v>3.9609589763134903E-2</v>
      </c>
      <c r="IR244" s="145">
        <f t="shared" ca="1" si="809"/>
        <v>5.9287567387279631E-2</v>
      </c>
      <c r="IS244" s="145">
        <f t="shared" ca="1" si="809"/>
        <v>5.2672938664420133E-2</v>
      </c>
      <c r="IT244" s="145">
        <f t="shared" ca="1" si="809"/>
        <v>7.2860857149507699E-2</v>
      </c>
      <c r="IU244" s="145">
        <f t="shared" ca="1" si="809"/>
        <v>4.1682842054196319E-2</v>
      </c>
      <c r="IV244" s="145">
        <f t="shared" ca="1" si="809"/>
        <v>1.0202610292778011E-2</v>
      </c>
      <c r="IW244" s="145">
        <f t="shared" ca="1" si="809"/>
        <v>2.2637549194114469E-3</v>
      </c>
      <c r="IX244" s="145">
        <f t="shared" ca="1" si="809"/>
        <v>9.2160740836739357E-4</v>
      </c>
      <c r="IY244" s="145">
        <f t="shared" ca="1" si="809"/>
        <v>1.2920443052253431E-3</v>
      </c>
      <c r="IZ244" s="145">
        <f t="shared" ca="1" si="809"/>
        <v>4.6600371951847994E-3</v>
      </c>
      <c r="JA244" s="145">
        <f t="shared" ca="1" si="809"/>
        <v>1.0896656484793526E-2</v>
      </c>
      <c r="JB244" s="145">
        <f t="shared" ca="1" si="809"/>
        <v>1.9991092674271016E-2</v>
      </c>
      <c r="JC244" s="145">
        <f t="shared" ca="1" si="809"/>
        <v>3.9609589763134903E-2</v>
      </c>
      <c r="JD244" s="145">
        <f t="shared" ca="1" si="809"/>
        <v>5.9287567387279631E-2</v>
      </c>
      <c r="JE244" s="145">
        <f t="shared" ca="1" si="809"/>
        <v>5.2672938664420133E-2</v>
      </c>
      <c r="JF244" s="145">
        <f t="shared" ca="1" si="809"/>
        <v>7.2860857149507699E-2</v>
      </c>
      <c r="JG244" s="145">
        <f t="shared" ca="1" si="809"/>
        <v>4.1682842054196319E-2</v>
      </c>
      <c r="JH244" s="145">
        <f t="shared" ca="1" si="809"/>
        <v>1.0202610292778011E-2</v>
      </c>
      <c r="JI244" s="145">
        <f t="shared" ca="1" si="809"/>
        <v>2.2637549194114469E-3</v>
      </c>
      <c r="JJ244" s="145">
        <f t="shared" ca="1" si="809"/>
        <v>9.2160740836739357E-4</v>
      </c>
      <c r="JK244" s="145">
        <f t="shared" ca="1" si="809"/>
        <v>1.300137371235834E-3</v>
      </c>
      <c r="JL244" s="145">
        <f t="shared" ca="1" si="809"/>
        <v>4.6914298366146114E-3</v>
      </c>
      <c r="JM244" s="145">
        <f t="shared" ca="1" si="809"/>
        <v>1.0968359754215342E-2</v>
      </c>
      <c r="JN244" s="145">
        <f t="shared" ca="1" si="809"/>
        <v>2.0150875397035178E-2</v>
      </c>
      <c r="JO244" s="145">
        <f t="shared" ca="1" si="809"/>
        <v>3.9798655691614226E-2</v>
      </c>
      <c r="JP244" s="145">
        <f t="shared" ca="1" si="809"/>
        <v>5.9740777221394113E-2</v>
      </c>
      <c r="JQ244" s="145">
        <f t="shared" ca="1" si="809"/>
        <v>5.2897888466548942E-2</v>
      </c>
      <c r="JR244" s="145">
        <f t="shared" ca="1" si="809"/>
        <v>7.337641198352704E-2</v>
      </c>
      <c r="JS244" s="145">
        <f t="shared" ca="1" si="809"/>
        <v>4.1953620277059775E-2</v>
      </c>
      <c r="JT244" s="145">
        <f t="shared" ca="1" si="809"/>
        <v>1.0275014913227418E-2</v>
      </c>
      <c r="JU244" s="145">
        <f t="shared" ca="1" si="809"/>
        <v>2.2782615992231114E-3</v>
      </c>
      <c r="JV244" s="145">
        <f t="shared" ca="1" si="809"/>
        <v>9.274124503842495E-4</v>
      </c>
      <c r="JW244" s="145">
        <f t="shared" ca="1" si="809"/>
        <v>1.3083324624875482E-3</v>
      </c>
      <c r="JX244" s="145">
        <f t="shared" ca="1" si="809"/>
        <v>4.7232483037584093E-3</v>
      </c>
      <c r="JY244" s="145">
        <f t="shared" ca="1" si="809"/>
        <v>1.104101293237921E-2</v>
      </c>
      <c r="JZ244" s="145">
        <f t="shared" ca="1" si="809"/>
        <v>2.0313232888541935E-2</v>
      </c>
      <c r="KA244" s="145">
        <f t="shared" ref="KA244:LR244" ca="1" si="810">KA295/KA$298</f>
        <v>3.9989535189363275E-2</v>
      </c>
      <c r="KB244" s="145">
        <f t="shared" ca="1" si="810"/>
        <v>6.0200969341447641E-2</v>
      </c>
      <c r="KC244" s="145">
        <f t="shared" ca="1" si="810"/>
        <v>5.3124767891322026E-2</v>
      </c>
      <c r="KD244" s="145">
        <f t="shared" ca="1" si="810"/>
        <v>7.3899314821587403E-2</v>
      </c>
      <c r="KE244" s="145">
        <f t="shared" ca="1" si="810"/>
        <v>4.2227939537929721E-2</v>
      </c>
      <c r="KF244" s="145">
        <f t="shared" ca="1" si="810"/>
        <v>1.0348454543079795E-2</v>
      </c>
      <c r="KG244" s="145">
        <f t="shared" ca="1" si="810"/>
        <v>2.2929554026749803E-3</v>
      </c>
      <c r="KH244" s="145">
        <f t="shared" ca="1" si="810"/>
        <v>9.3329108581832201E-4</v>
      </c>
      <c r="KI244" s="145">
        <f t="shared" ca="1" si="810"/>
        <v>1.3166315204901993E-3</v>
      </c>
      <c r="KJ244" s="145">
        <f t="shared" ca="1" si="810"/>
        <v>4.7555013199540915E-3</v>
      </c>
      <c r="KK244" s="145">
        <f t="shared" ca="1" si="810"/>
        <v>1.1114635021418287E-2</v>
      </c>
      <c r="KL244" s="145">
        <f t="shared" ca="1" si="810"/>
        <v>2.0478227889760312E-2</v>
      </c>
      <c r="KM244" s="145">
        <f t="shared" ca="1" si="810"/>
        <v>4.0182254476475027E-2</v>
      </c>
      <c r="KN244" s="145">
        <f t="shared" ca="1" si="810"/>
        <v>6.0668306356815464E-2</v>
      </c>
      <c r="KO244" s="145">
        <f t="shared" ca="1" si="810"/>
        <v>5.3353601874183969E-2</v>
      </c>
      <c r="KP244" s="145">
        <f t="shared" ca="1" si="810"/>
        <v>7.4429723883610285E-2</v>
      </c>
      <c r="KQ244" s="145">
        <f t="shared" ca="1" si="810"/>
        <v>4.2505869754600245E-2</v>
      </c>
      <c r="KR244" s="145">
        <f t="shared" ca="1" si="810"/>
        <v>1.042295153497343E-2</v>
      </c>
      <c r="KS244" s="145">
        <f t="shared" ca="1" si="810"/>
        <v>2.3078399738699538E-3</v>
      </c>
      <c r="KT244" s="145">
        <f t="shared" ca="1" si="810"/>
        <v>9.392447230678597E-4</v>
      </c>
      <c r="KU244" s="145">
        <f t="shared" ca="1" si="810"/>
        <v>1.3250365363297704E-3</v>
      </c>
      <c r="KV244" s="145">
        <f t="shared" ca="1" si="810"/>
        <v>4.788197848449382E-3</v>
      </c>
      <c r="KW244" s="145">
        <f t="shared" ca="1" si="810"/>
        <v>1.1189245533697113E-2</v>
      </c>
      <c r="KX244" s="145">
        <f t="shared" ca="1" si="810"/>
        <v>2.0645925196815986E-2</v>
      </c>
      <c r="KY244" s="145">
        <f t="shared" ca="1" si="810"/>
        <v>4.0376840280934106E-2</v>
      </c>
      <c r="KZ244" s="145">
        <f t="shared" ca="1" si="810"/>
        <v>6.1142955965689756E-2</v>
      </c>
      <c r="LA244" s="145">
        <f t="shared" ca="1" si="810"/>
        <v>5.3584415782073909E-2</v>
      </c>
      <c r="LB244" s="145">
        <f t="shared" ca="1" si="810"/>
        <v>7.4967801964822264E-2</v>
      </c>
      <c r="LC244" s="145">
        <f t="shared" ca="1" si="810"/>
        <v>4.2787482697763009E-2</v>
      </c>
      <c r="LD244" s="145">
        <f t="shared" ca="1" si="810"/>
        <v>1.0498528889867118E-2</v>
      </c>
      <c r="LE244" s="145">
        <f t="shared" ca="1" si="810"/>
        <v>2.3229190521510085E-3</v>
      </c>
      <c r="LF244" s="145">
        <f t="shared" ca="1" si="810"/>
        <v>9.4527480669957191E-4</v>
      </c>
      <c r="LG244" s="145">
        <f t="shared" ca="1" si="810"/>
        <v>1.3335495522610874E-3</v>
      </c>
      <c r="LH244" s="145">
        <f t="shared" ca="1" si="810"/>
        <v>4.8213471007064424E-3</v>
      </c>
      <c r="LI244" s="145">
        <f t="shared" ca="1" si="810"/>
        <v>1.1264864509052791E-2</v>
      </c>
      <c r="LJ244" s="145">
        <f t="shared" ca="1" si="810"/>
        <v>2.0816391745834998E-2</v>
      </c>
      <c r="LK244" s="145">
        <f t="shared" ca="1" si="810"/>
        <v>4.0573319850974142E-2</v>
      </c>
      <c r="LL244" s="145">
        <f t="shared" ca="1" si="810"/>
        <v>6.1625091155715822E-2</v>
      </c>
      <c r="LM244" s="145">
        <f t="shared" ca="1" si="810"/>
        <v>5.3817235422799599E-2</v>
      </c>
      <c r="LN244" s="145">
        <f t="shared" ca="1" si="810"/>
        <v>7.5513716602341421E-2</v>
      </c>
      <c r="LO244" s="145">
        <f t="shared" ca="1" si="810"/>
        <v>4.3072852052796366E-2</v>
      </c>
      <c r="LP244" s="145">
        <f t="shared" ca="1" si="810"/>
        <v>1.0575210280716851E-2</v>
      </c>
      <c r="LQ244" s="145">
        <f t="shared" ca="1" si="810"/>
        <v>2.3381964752330784E-3</v>
      </c>
      <c r="LR244" s="145">
        <f t="shared" ca="1" si="810"/>
        <v>9.5138281861716577E-4</v>
      </c>
      <c r="LU244" s="293">
        <f t="shared" ca="1" si="733"/>
        <v>0</v>
      </c>
      <c r="LV244" s="293">
        <f t="shared" ca="1" si="734"/>
        <v>0</v>
      </c>
      <c r="LW244" s="293">
        <f t="shared" ca="1" si="735"/>
        <v>0</v>
      </c>
      <c r="LX244" s="293">
        <f t="shared" ca="1" si="736"/>
        <v>0</v>
      </c>
      <c r="LY244" s="293">
        <f t="shared" ca="1" si="737"/>
        <v>6.0889144337417708E-4</v>
      </c>
      <c r="LZ244" s="293">
        <f t="shared" ca="1" si="738"/>
        <v>9.1535806645425205E-4</v>
      </c>
      <c r="MA244" s="293">
        <f t="shared" ca="1" si="739"/>
        <v>1.2259241375273521E-3</v>
      </c>
      <c r="MB244" s="293">
        <f t="shared" ca="1" si="740"/>
        <v>1.5406805845671586E-3</v>
      </c>
      <c r="MC244" s="293">
        <f t="shared" ca="1" si="741"/>
        <v>1.859721309620871E-3</v>
      </c>
      <c r="MD244" s="293">
        <f t="shared" ca="1" si="742"/>
        <v>2.1831433213047114E-3</v>
      </c>
      <c r="ME244" s="293">
        <f t="shared" ca="1" si="743"/>
        <v>2.8222500758573279E-3</v>
      </c>
      <c r="MF244" s="293">
        <f t="shared" ca="1" si="744"/>
        <v>3.4695998572998737E-3</v>
      </c>
      <c r="MG244" s="293">
        <f t="shared" ca="1" si="745"/>
        <v>4.1254181670362863E-3</v>
      </c>
      <c r="MH244" s="293">
        <f t="shared" ca="1" si="746"/>
        <v>4.7899399826694632E-3</v>
      </c>
      <c r="MI244" s="293">
        <f t="shared" ca="1" si="747"/>
        <v>5.4634102733405335E-3</v>
      </c>
      <c r="MJ244" s="293">
        <f t="shared" ca="1" si="748"/>
        <v>1.1155516515615908E-2</v>
      </c>
      <c r="MK244" s="293">
        <f t="shared" ca="1" si="749"/>
        <v>1.1155516515615908E-2</v>
      </c>
      <c r="ML244" s="293">
        <f t="shared" ca="1" si="750"/>
        <v>1.1155516515615908E-2</v>
      </c>
      <c r="MM244" s="293">
        <f t="shared" ca="1" si="751"/>
        <v>1.1155516515615908E-2</v>
      </c>
      <c r="MN244" s="293">
        <f t="shared" ca="1" si="752"/>
        <v>1.1155516515615908E-2</v>
      </c>
      <c r="MO244" s="293">
        <f t="shared" ca="1" si="753"/>
        <v>1.1224462555989833E-2</v>
      </c>
      <c r="MP244" s="293">
        <f t="shared" ca="1" si="754"/>
        <v>1.1294353819915037E-2</v>
      </c>
      <c r="MQ244" s="293">
        <f t="shared" ca="1" si="755"/>
        <v>1.1365211316493784E-2</v>
      </c>
      <c r="MR244" s="293">
        <f t="shared" ca="1" si="756"/>
        <v>1.1437056709352644E-2</v>
      </c>
      <c r="MS244" s="293">
        <f t="shared" ca="1" si="757"/>
        <v>1.1509912342888961E-2</v>
      </c>
    </row>
    <row r="245" spans="2:357" hidden="1">
      <c r="B245" s="3"/>
      <c r="C245" s="22" t="s">
        <v>119</v>
      </c>
      <c r="D245" s="145">
        <f ca="1">D297/D$298</f>
        <v>0.31844555813866865</v>
      </c>
      <c r="E245" s="145">
        <f t="shared" ref="E245:AC245" ca="1" si="811">E297/E$298</f>
        <v>0.31844555813866865</v>
      </c>
      <c r="F245" s="145">
        <f t="shared" ca="1" si="811"/>
        <v>0.31844555813866865</v>
      </c>
      <c r="G245" s="145">
        <f t="shared" ca="1" si="811"/>
        <v>0.31844555813866865</v>
      </c>
      <c r="H245" s="145">
        <f t="shared" ca="1" si="811"/>
        <v>0.31844555813866865</v>
      </c>
      <c r="I245" s="145">
        <f t="shared" ca="1" si="811"/>
        <v>0.31520765980363741</v>
      </c>
      <c r="J245" s="145">
        <f t="shared" ca="1" si="811"/>
        <v>0.31776900328593333</v>
      </c>
      <c r="K245" s="145">
        <f t="shared" ca="1" si="811"/>
        <v>0.32036907072602305</v>
      </c>
      <c r="L245" s="145">
        <f t="shared" ca="1" si="811"/>
        <v>0.32300874699162008</v>
      </c>
      <c r="M245" s="145">
        <f t="shared" ca="1" si="811"/>
        <v>0.32568894411710325</v>
      </c>
      <c r="N245" s="145">
        <f t="shared" ca="1" si="811"/>
        <v>0.32841060235414832</v>
      </c>
      <c r="O245" s="145">
        <f t="shared" ca="1" si="811"/>
        <v>0.32442934324442879</v>
      </c>
      <c r="P245" s="145">
        <f t="shared" ca="1" si="811"/>
        <v>0.32039935023782745</v>
      </c>
      <c r="Q245" s="145">
        <f t="shared" ca="1" si="811"/>
        <v>0.31631972300931299</v>
      </c>
      <c r="R245" s="145">
        <f t="shared" ca="1" si="811"/>
        <v>0.31218953891926271</v>
      </c>
      <c r="S245" s="145">
        <f t="shared" ca="1" si="811"/>
        <v>0.30800785231781669</v>
      </c>
      <c r="T245" s="145">
        <f t="shared" ca="1" si="811"/>
        <v>0.31553055577962824</v>
      </c>
      <c r="U245" s="145">
        <f t="shared" ca="1" si="811"/>
        <v>0.31553055577962824</v>
      </c>
      <c r="V245" s="145">
        <f t="shared" ca="1" si="811"/>
        <v>0.31553055577962824</v>
      </c>
      <c r="W245" s="145">
        <f t="shared" ca="1" si="811"/>
        <v>0.31553055577962824</v>
      </c>
      <c r="X245" s="145">
        <f t="shared" ca="1" si="811"/>
        <v>0.31553055577962824</v>
      </c>
      <c r="Y245" s="145">
        <f t="shared" ca="1" si="811"/>
        <v>0.31695056851537629</v>
      </c>
      <c r="Z245" s="145">
        <f t="shared" ca="1" si="811"/>
        <v>0.31838922217754279</v>
      </c>
      <c r="AA245" s="145">
        <f t="shared" ca="1" si="811"/>
        <v>0.31984688624869784</v>
      </c>
      <c r="AB245" s="145">
        <f t="shared" ca="1" si="811"/>
        <v>0.32132394004106202</v>
      </c>
      <c r="AC245" s="145">
        <f t="shared" ca="1" si="811"/>
        <v>0.32282077302557755</v>
      </c>
      <c r="AD245" s="3"/>
      <c r="AE245" s="145">
        <f t="shared" ref="AE245:CP245" ca="1" si="812">AE297/AE$298</f>
        <v>0.18159621712374846</v>
      </c>
      <c r="AF245" s="145">
        <f t="shared" ca="1" si="812"/>
        <v>0.19532243440159805</v>
      </c>
      <c r="AG245" s="145">
        <f t="shared" ca="1" si="812"/>
        <v>0.22884851523339939</v>
      </c>
      <c r="AH245" s="145">
        <f t="shared" ca="1" si="812"/>
        <v>0.33592265449890801</v>
      </c>
      <c r="AI245" s="145">
        <f t="shared" ca="1" si="812"/>
        <v>0.42340948573962478</v>
      </c>
      <c r="AJ245" s="145">
        <f t="shared" ca="1" si="812"/>
        <v>0.49257240731412522</v>
      </c>
      <c r="AK245" s="145">
        <f t="shared" ca="1" si="812"/>
        <v>0.69009569399452153</v>
      </c>
      <c r="AL245" s="145">
        <f t="shared" ca="1" si="812"/>
        <v>0.9134129091143488</v>
      </c>
      <c r="AM245" s="145">
        <f t="shared" ca="1" si="812"/>
        <v>0.66069835579270253</v>
      </c>
      <c r="AN245" s="145">
        <f t="shared" ca="1" si="812"/>
        <v>0.39730197415633628</v>
      </c>
      <c r="AO245" s="145">
        <f t="shared" ca="1" si="812"/>
        <v>0.27387675098713943</v>
      </c>
      <c r="AP245" s="145">
        <f t="shared" ca="1" si="812"/>
        <v>0.23886810167457231</v>
      </c>
      <c r="AQ245" s="145">
        <f t="shared" ca="1" si="812"/>
        <v>0.18159621712374846</v>
      </c>
      <c r="AR245" s="145">
        <f t="shared" ca="1" si="812"/>
        <v>0.19532243440159805</v>
      </c>
      <c r="AS245" s="145">
        <f t="shared" ca="1" si="812"/>
        <v>0.22884851523339939</v>
      </c>
      <c r="AT245" s="145">
        <f t="shared" ca="1" si="812"/>
        <v>0.33592265449890801</v>
      </c>
      <c r="AU245" s="145">
        <f t="shared" ca="1" si="812"/>
        <v>0.42340948573962478</v>
      </c>
      <c r="AV245" s="145">
        <f t="shared" ca="1" si="812"/>
        <v>0.49257240731412522</v>
      </c>
      <c r="AW245" s="145">
        <f t="shared" ca="1" si="812"/>
        <v>0.69009569399452153</v>
      </c>
      <c r="AX245" s="145">
        <f t="shared" ca="1" si="812"/>
        <v>0.9134129091143488</v>
      </c>
      <c r="AY245" s="145">
        <f t="shared" ca="1" si="812"/>
        <v>0.66069835579270253</v>
      </c>
      <c r="AZ245" s="145">
        <f t="shared" ca="1" si="812"/>
        <v>0.39730197415633628</v>
      </c>
      <c r="BA245" s="145">
        <f t="shared" ca="1" si="812"/>
        <v>0.27387675098713943</v>
      </c>
      <c r="BB245" s="145">
        <f t="shared" ca="1" si="812"/>
        <v>0.23886810167457231</v>
      </c>
      <c r="BC245" s="145">
        <f t="shared" ca="1" si="812"/>
        <v>0.18159621712374846</v>
      </c>
      <c r="BD245" s="145">
        <f t="shared" ca="1" si="812"/>
        <v>0.19532243440159805</v>
      </c>
      <c r="BE245" s="145">
        <f t="shared" ca="1" si="812"/>
        <v>0.22884851523339939</v>
      </c>
      <c r="BF245" s="145">
        <f t="shared" ca="1" si="812"/>
        <v>0.33592265449890801</v>
      </c>
      <c r="BG245" s="145">
        <f t="shared" ca="1" si="812"/>
        <v>0.42340948573962478</v>
      </c>
      <c r="BH245" s="145">
        <f t="shared" ca="1" si="812"/>
        <v>0.49257240731412522</v>
      </c>
      <c r="BI245" s="145">
        <f t="shared" ca="1" si="812"/>
        <v>0.69009569399452153</v>
      </c>
      <c r="BJ245" s="145">
        <f t="shared" ca="1" si="812"/>
        <v>0.9134129091143488</v>
      </c>
      <c r="BK245" s="145">
        <f t="shared" ca="1" si="812"/>
        <v>0.66069835579270253</v>
      </c>
      <c r="BL245" s="145">
        <f t="shared" ca="1" si="812"/>
        <v>0.39730197415633628</v>
      </c>
      <c r="BM245" s="145">
        <f t="shared" ca="1" si="812"/>
        <v>0.27387675098713943</v>
      </c>
      <c r="BN245" s="145">
        <f t="shared" ca="1" si="812"/>
        <v>0.23886810167457231</v>
      </c>
      <c r="BO245" s="145">
        <f t="shared" ca="1" si="812"/>
        <v>0.18159621712374846</v>
      </c>
      <c r="BP245" s="145">
        <f t="shared" ca="1" si="812"/>
        <v>0.19532243440159805</v>
      </c>
      <c r="BQ245" s="145">
        <f t="shared" ca="1" si="812"/>
        <v>0.22884851523339939</v>
      </c>
      <c r="BR245" s="145">
        <f t="shared" ca="1" si="812"/>
        <v>0.33592265449890801</v>
      </c>
      <c r="BS245" s="145">
        <f t="shared" ca="1" si="812"/>
        <v>0.42340948573962478</v>
      </c>
      <c r="BT245" s="145">
        <f t="shared" ca="1" si="812"/>
        <v>0.49257240731412522</v>
      </c>
      <c r="BU245" s="145">
        <f t="shared" ca="1" si="812"/>
        <v>0.69009569399452153</v>
      </c>
      <c r="BV245" s="145">
        <f t="shared" ca="1" si="812"/>
        <v>0.9134129091143488</v>
      </c>
      <c r="BW245" s="145">
        <f t="shared" ca="1" si="812"/>
        <v>0.66069835579270253</v>
      </c>
      <c r="BX245" s="145">
        <f t="shared" ca="1" si="812"/>
        <v>0.39730197415633628</v>
      </c>
      <c r="BY245" s="145">
        <f t="shared" ca="1" si="812"/>
        <v>0.27387675098713943</v>
      </c>
      <c r="BZ245" s="145">
        <f t="shared" ca="1" si="812"/>
        <v>0.23886810167457231</v>
      </c>
      <c r="CA245" s="145">
        <f t="shared" ca="1" si="812"/>
        <v>0.1812948996783606</v>
      </c>
      <c r="CB245" s="145">
        <f t="shared" ca="1" si="812"/>
        <v>0.19471463813782455</v>
      </c>
      <c r="CC245" s="145">
        <f t="shared" ca="1" si="812"/>
        <v>0.22818527981205319</v>
      </c>
      <c r="CD245" s="145">
        <f t="shared" ca="1" si="812"/>
        <v>0.33217449144475708</v>
      </c>
      <c r="CE245" s="145">
        <f t="shared" ca="1" si="812"/>
        <v>0.41382517721053236</v>
      </c>
      <c r="CF245" s="145">
        <f t="shared" ca="1" si="812"/>
        <v>0.48204078030352571</v>
      </c>
      <c r="CG245" s="145">
        <f t="shared" ca="1" si="812"/>
        <v>0.62546644494669934</v>
      </c>
      <c r="CH245" s="145">
        <f t="shared" ca="1" si="812"/>
        <v>0.95548992918154008</v>
      </c>
      <c r="CI245" s="145">
        <f t="shared" ca="1" si="812"/>
        <v>0.65904821458106222</v>
      </c>
      <c r="CJ245" s="145">
        <f t="shared" ca="1" si="812"/>
        <v>0.3895275409533222</v>
      </c>
      <c r="CK245" s="145">
        <f t="shared" ca="1" si="812"/>
        <v>0.27362489627580183</v>
      </c>
      <c r="CL245" s="145">
        <f t="shared" ca="1" si="812"/>
        <v>0.23861330621704377</v>
      </c>
      <c r="CM245" s="145">
        <f t="shared" ca="1" si="812"/>
        <v>0.18267360496342919</v>
      </c>
      <c r="CN245" s="145">
        <f t="shared" ca="1" si="812"/>
        <v>0.19617784741227698</v>
      </c>
      <c r="CO245" s="145">
        <f t="shared" ca="1" si="812"/>
        <v>0.22995529402749257</v>
      </c>
      <c r="CP245" s="145">
        <f t="shared" ca="1" si="812"/>
        <v>0.33449682235250716</v>
      </c>
      <c r="CQ245" s="145">
        <f t="shared" ref="CQ245:FB245" ca="1" si="813">CQ297/CQ$298</f>
        <v>0.41757944980586326</v>
      </c>
      <c r="CR245" s="145">
        <f t="shared" ca="1" si="813"/>
        <v>0.48631061726062746</v>
      </c>
      <c r="CS245" s="145">
        <f t="shared" ca="1" si="813"/>
        <v>0.63701112188876186</v>
      </c>
      <c r="CT245" s="145">
        <f t="shared" ca="1" si="813"/>
        <v>0.95472946275782078</v>
      </c>
      <c r="CU245" s="145">
        <f t="shared" ca="1" si="813"/>
        <v>0.66427161793958522</v>
      </c>
      <c r="CV245" s="145">
        <f t="shared" ca="1" si="813"/>
        <v>0.39311935059094827</v>
      </c>
      <c r="CW245" s="145">
        <f t="shared" ca="1" si="813"/>
        <v>0.27568232900760609</v>
      </c>
      <c r="CX245" s="145">
        <f t="shared" ca="1" si="813"/>
        <v>0.24050469648099532</v>
      </c>
      <c r="CY245" s="145">
        <f t="shared" ca="1" si="813"/>
        <v>0.18407352050919065</v>
      </c>
      <c r="CZ245" s="145">
        <f t="shared" ca="1" si="813"/>
        <v>0.19766321415685459</v>
      </c>
      <c r="DA245" s="145">
        <f t="shared" ca="1" si="813"/>
        <v>0.231752982616518</v>
      </c>
      <c r="DB245" s="145">
        <f t="shared" ca="1" si="813"/>
        <v>0.33685188764450064</v>
      </c>
      <c r="DC245" s="145">
        <f t="shared" ca="1" si="813"/>
        <v>0.42139215372998096</v>
      </c>
      <c r="DD245" s="145">
        <f t="shared" ca="1" si="813"/>
        <v>0.49064002040340821</v>
      </c>
      <c r="DE245" s="145">
        <f t="shared" ca="1" si="813"/>
        <v>0.64877840408015452</v>
      </c>
      <c r="DF245" s="145">
        <f t="shared" ca="1" si="813"/>
        <v>0.95396114636832874</v>
      </c>
      <c r="DG245" s="145">
        <f t="shared" ca="1" si="813"/>
        <v>0.66956932319889717</v>
      </c>
      <c r="DH245" s="145">
        <f t="shared" ca="1" si="813"/>
        <v>0.39676260940912855</v>
      </c>
      <c r="DI245" s="145">
        <f t="shared" ca="1" si="813"/>
        <v>0.27777093653031243</v>
      </c>
      <c r="DJ245" s="145">
        <f t="shared" ca="1" si="813"/>
        <v>0.24242574377536677</v>
      </c>
      <c r="DK245" s="145">
        <f t="shared" ca="1" si="813"/>
        <v>0.18549513956369815</v>
      </c>
      <c r="DL245" s="145">
        <f t="shared" ca="1" si="813"/>
        <v>0.19917124550931356</v>
      </c>
      <c r="DM245" s="145">
        <f t="shared" ca="1" si="813"/>
        <v>0.23357899973096688</v>
      </c>
      <c r="DN245" s="145">
        <f t="shared" ca="1" si="813"/>
        <v>0.33924038434378995</v>
      </c>
      <c r="DO245" s="145">
        <f t="shared" ca="1" si="813"/>
        <v>0.42526466381563838</v>
      </c>
      <c r="DP245" s="145">
        <f t="shared" ca="1" si="813"/>
        <v>0.49503024495076003</v>
      </c>
      <c r="DQ245" s="145">
        <f t="shared" ca="1" si="813"/>
        <v>0.66077479263275241</v>
      </c>
      <c r="DR245" s="145">
        <f t="shared" ca="1" si="813"/>
        <v>0.95318485783476758</v>
      </c>
      <c r="DS245" s="145">
        <f t="shared" ca="1" si="813"/>
        <v>0.67494292711095683</v>
      </c>
      <c r="DT245" s="145">
        <f t="shared" ca="1" si="813"/>
        <v>0.40045843082137306</v>
      </c>
      <c r="DU245" s="145">
        <f t="shared" ca="1" si="813"/>
        <v>0.27989143280660733</v>
      </c>
      <c r="DV245" s="145">
        <f t="shared" ca="1" si="813"/>
        <v>0.24437715114613065</v>
      </c>
      <c r="DW245" s="145">
        <f t="shared" ca="1" si="813"/>
        <v>0.18693897078857136</v>
      </c>
      <c r="DX245" s="145">
        <f t="shared" ca="1" si="813"/>
        <v>0.20070246420281029</v>
      </c>
      <c r="DY245" s="145">
        <f t="shared" ca="1" si="813"/>
        <v>0.2354340203030571</v>
      </c>
      <c r="DZ245" s="145">
        <f t="shared" ca="1" si="813"/>
        <v>0.34166302940411852</v>
      </c>
      <c r="EA245" s="145">
        <f t="shared" ca="1" si="813"/>
        <v>0.42919839836785878</v>
      </c>
      <c r="EB245" s="145">
        <f t="shared" ca="1" si="813"/>
        <v>0.49948258163881654</v>
      </c>
      <c r="EC245" s="145">
        <f t="shared" ca="1" si="813"/>
        <v>0.6730070442974454</v>
      </c>
      <c r="ED245" s="145">
        <f t="shared" ca="1" si="813"/>
        <v>0.95240047243014536</v>
      </c>
      <c r="EE245" s="145">
        <f t="shared" ca="1" si="813"/>
        <v>0.68039407251021178</v>
      </c>
      <c r="EF245" s="145">
        <f t="shared" ca="1" si="813"/>
        <v>0.40420796060185871</v>
      </c>
      <c r="EG245" s="145">
        <f t="shared" ca="1" si="813"/>
        <v>0.28204455376838172</v>
      </c>
      <c r="EH245" s="145">
        <f t="shared" ca="1" si="813"/>
        <v>0.24635964403801763</v>
      </c>
      <c r="EI245" s="145">
        <f t="shared" ca="1" si="813"/>
        <v>0.1884055388658121</v>
      </c>
      <c r="EJ245" s="145">
        <f t="shared" ca="1" si="813"/>
        <v>0.20225740917002888</v>
      </c>
      <c r="EK245" s="145">
        <f t="shared" ca="1" si="813"/>
        <v>0.23731874087715285</v>
      </c>
      <c r="EL245" s="145">
        <f t="shared" ca="1" si="813"/>
        <v>0.34412056042742289</v>
      </c>
      <c r="EM245" s="145">
        <f t="shared" ca="1" si="813"/>
        <v>0.43319482089586975</v>
      </c>
      <c r="EN245" s="145">
        <f t="shared" ca="1" si="813"/>
        <v>0.50399835798613213</v>
      </c>
      <c r="EO245" s="145">
        <f t="shared" ca="1" si="813"/>
        <v>0.68548218415430051</v>
      </c>
      <c r="EP245" s="145">
        <f t="shared" ca="1" si="813"/>
        <v>0.95160786281196619</v>
      </c>
      <c r="EQ245" s="145">
        <f t="shared" ca="1" si="813"/>
        <v>0.68592444998811442</v>
      </c>
      <c r="ER245" s="145">
        <f t="shared" ca="1" si="813"/>
        <v>0.40801237806971236</v>
      </c>
      <c r="ES245" s="145">
        <f t="shared" ca="1" si="813"/>
        <v>0.28423105816829425</v>
      </c>
      <c r="ET245" s="145">
        <f t="shared" ca="1" si="813"/>
        <v>0.2483739711936965</v>
      </c>
      <c r="EU245" s="145">
        <f t="shared" ca="1" si="813"/>
        <v>0.1860158990195678</v>
      </c>
      <c r="EV245" s="145">
        <f t="shared" ca="1" si="813"/>
        <v>0.19982051340352402</v>
      </c>
      <c r="EW245" s="145">
        <f t="shared" ca="1" si="813"/>
        <v>0.2342656468136364</v>
      </c>
      <c r="EX245" s="145">
        <f t="shared" ca="1" si="813"/>
        <v>0.33984224821045034</v>
      </c>
      <c r="EY245" s="145">
        <f t="shared" ca="1" si="813"/>
        <v>0.42501428431153554</v>
      </c>
      <c r="EZ245" s="145">
        <f t="shared" ca="1" si="813"/>
        <v>0.50577242911855513</v>
      </c>
      <c r="FA245" s="145">
        <f t="shared" ca="1" si="813"/>
        <v>0.66925391195849793</v>
      </c>
      <c r="FB245" s="145">
        <f t="shared" ca="1" si="813"/>
        <v>0.94386162037823995</v>
      </c>
      <c r="FC245" s="145">
        <f t="shared" ref="FC245:HN245" ca="1" si="814">FC297/FC$298</f>
        <v>0.68561026611805365</v>
      </c>
      <c r="FD245" s="145">
        <f t="shared" ca="1" si="814"/>
        <v>0.40170617717196799</v>
      </c>
      <c r="FE245" s="145">
        <f t="shared" ca="1" si="814"/>
        <v>0.28017410995080294</v>
      </c>
      <c r="FF245" s="145">
        <f t="shared" ca="1" si="814"/>
        <v>0.24490167397410317</v>
      </c>
      <c r="FG245" s="145">
        <f t="shared" ca="1" si="814"/>
        <v>0.1835973107449293</v>
      </c>
      <c r="FH245" s="145">
        <f t="shared" ca="1" si="814"/>
        <v>0.19735232866639912</v>
      </c>
      <c r="FI245" s="145">
        <f t="shared" ca="1" si="814"/>
        <v>0.23117777600628439</v>
      </c>
      <c r="FJ245" s="145">
        <f t="shared" ca="1" si="814"/>
        <v>0.33550623684043235</v>
      </c>
      <c r="FK245" s="145">
        <f t="shared" ca="1" si="814"/>
        <v>0.41671108032623372</v>
      </c>
      <c r="FL245" s="145">
        <f t="shared" ca="1" si="814"/>
        <v>0.50755927863565153</v>
      </c>
      <c r="FM245" s="145">
        <f t="shared" ca="1" si="814"/>
        <v>0.65292215621269389</v>
      </c>
      <c r="FN245" s="145">
        <f t="shared" ca="1" si="814"/>
        <v>0.93595470486962096</v>
      </c>
      <c r="FO245" s="145">
        <f t="shared" ca="1" si="814"/>
        <v>0.68529252747192915</v>
      </c>
      <c r="FP245" s="145">
        <f t="shared" ca="1" si="814"/>
        <v>0.39532455924259874</v>
      </c>
      <c r="FQ245" s="145">
        <f t="shared" ca="1" si="814"/>
        <v>0.27607560781058399</v>
      </c>
      <c r="FR245" s="145">
        <f t="shared" ca="1" si="814"/>
        <v>0.24138009437743185</v>
      </c>
      <c r="FS245" s="145">
        <f t="shared" ca="1" si="814"/>
        <v>0.18114924480837999</v>
      </c>
      <c r="FT245" s="145">
        <f t="shared" ca="1" si="814"/>
        <v>0.19485224845426743</v>
      </c>
      <c r="FU245" s="145">
        <f t="shared" ca="1" si="814"/>
        <v>0.22805453085669572</v>
      </c>
      <c r="FV245" s="145">
        <f t="shared" ca="1" si="814"/>
        <v>0.33111135115975099</v>
      </c>
      <c r="FW245" s="145">
        <f t="shared" ca="1" si="814"/>
        <v>0.40828242899503464</v>
      </c>
      <c r="FX245" s="145">
        <f t="shared" ca="1" si="814"/>
        <v>0.50935904509779573</v>
      </c>
      <c r="FY245" s="145">
        <f t="shared" ca="1" si="814"/>
        <v>0.63648592391855907</v>
      </c>
      <c r="FZ245" s="145">
        <f t="shared" ca="1" si="814"/>
        <v>0.92788206486022173</v>
      </c>
      <c r="GA245" s="145">
        <f t="shared" ca="1" si="814"/>
        <v>0.68497117337670621</v>
      </c>
      <c r="GB245" s="145">
        <f t="shared" ca="1" si="814"/>
        <v>0.38886616325370976</v>
      </c>
      <c r="GC245" s="145">
        <f t="shared" ca="1" si="814"/>
        <v>0.27193491002740888</v>
      </c>
      <c r="GD245" s="145">
        <f t="shared" ca="1" si="814"/>
        <v>0.2378081757063199</v>
      </c>
      <c r="GE245" s="145">
        <f t="shared" ca="1" si="814"/>
        <v>0.17867115899674979</v>
      </c>
      <c r="GF245" s="145">
        <f t="shared" ca="1" si="814"/>
        <v>0.19231965048551861</v>
      </c>
      <c r="GG245" s="145">
        <f t="shared" ca="1" si="814"/>
        <v>0.22489529999553359</v>
      </c>
      <c r="GH245" s="145">
        <f t="shared" ca="1" si="814"/>
        <v>0.32665638388010149</v>
      </c>
      <c r="GI245" s="145">
        <f t="shared" ca="1" si="814"/>
        <v>0.3997254657331088</v>
      </c>
      <c r="GJ245" s="145">
        <f t="shared" ca="1" si="814"/>
        <v>0.5111718690759065</v>
      </c>
      <c r="GK245" s="145">
        <f t="shared" ca="1" si="814"/>
        <v>0.61994420933229588</v>
      </c>
      <c r="GL245" s="145">
        <f t="shared" ca="1" si="814"/>
        <v>0.91963843493148256</v>
      </c>
      <c r="GM245" s="145">
        <f t="shared" ca="1" si="814"/>
        <v>0.68464614177069028</v>
      </c>
      <c r="GN245" s="145">
        <f t="shared" ca="1" si="814"/>
        <v>0.38232959522980786</v>
      </c>
      <c r="GO245" s="145">
        <f t="shared" ca="1" si="814"/>
        <v>0.2677513615991689</v>
      </c>
      <c r="GP245" s="145">
        <f t="shared" ca="1" si="814"/>
        <v>0.23418483083609995</v>
      </c>
      <c r="GQ245" s="145">
        <f t="shared" ca="1" si="814"/>
        <v>0.17616249771684619</v>
      </c>
      <c r="GR245" s="145">
        <f t="shared" ca="1" si="814"/>
        <v>0.18975389618493732</v>
      </c>
      <c r="GS245" s="145">
        <f t="shared" ca="1" si="814"/>
        <v>0.22169945788355946</v>
      </c>
      <c r="GT245" s="145">
        <f t="shared" ca="1" si="814"/>
        <v>0.32214009447680303</v>
      </c>
      <c r="GU245" s="145">
        <f t="shared" ca="1" si="814"/>
        <v>0.39103723806977286</v>
      </c>
      <c r="GV245" s="145">
        <f t="shared" ca="1" si="814"/>
        <v>0.5129978931880449</v>
      </c>
      <c r="GW245" s="145">
        <f t="shared" ca="1" si="814"/>
        <v>0.60329599375948928</v>
      </c>
      <c r="GX245" s="145">
        <f t="shared" ca="1" si="814"/>
        <v>0.91121832421920856</v>
      </c>
      <c r="GY245" s="145">
        <f t="shared" ca="1" si="814"/>
        <v>0.68431736916357011</v>
      </c>
      <c r="GZ245" s="145">
        <f t="shared" ca="1" si="814"/>
        <v>0.37571342724474083</v>
      </c>
      <c r="HA245" s="145">
        <f t="shared" ca="1" si="814"/>
        <v>0.26352429389646403</v>
      </c>
      <c r="HB245" s="145">
        <f t="shared" ca="1" si="814"/>
        <v>0.23050894111167639</v>
      </c>
      <c r="HC245" s="145">
        <f t="shared" ca="1" si="814"/>
        <v>0.18154884817196526</v>
      </c>
      <c r="HD245" s="145">
        <f t="shared" ca="1" si="814"/>
        <v>0.19460461619255751</v>
      </c>
      <c r="HE245" s="145">
        <f t="shared" ca="1" si="814"/>
        <v>0.22900864668603005</v>
      </c>
      <c r="HF245" s="145">
        <f t="shared" ca="1" si="814"/>
        <v>0.33001043630578719</v>
      </c>
      <c r="HG245" s="145">
        <f t="shared" ca="1" si="814"/>
        <v>0.40171034320671956</v>
      </c>
      <c r="HH245" s="145">
        <f t="shared" ca="1" si="814"/>
        <v>0.52966336992446161</v>
      </c>
      <c r="HI245" s="145">
        <f t="shared" ca="1" si="814"/>
        <v>0.62984160666567013</v>
      </c>
      <c r="HJ245" s="145">
        <f t="shared" ca="1" si="814"/>
        <v>0.87797110238116549</v>
      </c>
      <c r="HK245" s="145">
        <f t="shared" ca="1" si="814"/>
        <v>0.7026298053545964</v>
      </c>
      <c r="HL245" s="145">
        <f t="shared" ca="1" si="814"/>
        <v>0.38628727359256521</v>
      </c>
      <c r="HM245" s="145">
        <f t="shared" ca="1" si="814"/>
        <v>0.27246260759348001</v>
      </c>
      <c r="HN245" s="145">
        <f t="shared" ca="1" si="814"/>
        <v>0.23661886511838309</v>
      </c>
      <c r="HO245" s="145">
        <f t="shared" ref="HO245:JZ245" ca="1" si="815">HO297/HO$298</f>
        <v>0.18154884817196526</v>
      </c>
      <c r="HP245" s="145">
        <f t="shared" ca="1" si="815"/>
        <v>0.19460461619255751</v>
      </c>
      <c r="HQ245" s="145">
        <f t="shared" ca="1" si="815"/>
        <v>0.22900864668603005</v>
      </c>
      <c r="HR245" s="145">
        <f t="shared" ca="1" si="815"/>
        <v>0.33001043630578719</v>
      </c>
      <c r="HS245" s="145">
        <f t="shared" ca="1" si="815"/>
        <v>0.40171034320671956</v>
      </c>
      <c r="HT245" s="145">
        <f t="shared" ca="1" si="815"/>
        <v>0.52966336992446161</v>
      </c>
      <c r="HU245" s="145">
        <f t="shared" ca="1" si="815"/>
        <v>0.62984160666567013</v>
      </c>
      <c r="HV245" s="145">
        <f t="shared" ca="1" si="815"/>
        <v>0.87797110238116549</v>
      </c>
      <c r="HW245" s="145">
        <f t="shared" ca="1" si="815"/>
        <v>0.7026298053545964</v>
      </c>
      <c r="HX245" s="145">
        <f t="shared" ca="1" si="815"/>
        <v>0.38628727359256521</v>
      </c>
      <c r="HY245" s="145">
        <f t="shared" ca="1" si="815"/>
        <v>0.27246260759348001</v>
      </c>
      <c r="HZ245" s="145">
        <f t="shared" ca="1" si="815"/>
        <v>0.23661886511838309</v>
      </c>
      <c r="IA245" s="145">
        <f t="shared" ca="1" si="815"/>
        <v>0.18154884817196526</v>
      </c>
      <c r="IB245" s="145">
        <f t="shared" ca="1" si="815"/>
        <v>0.19460461619255751</v>
      </c>
      <c r="IC245" s="145">
        <f t="shared" ca="1" si="815"/>
        <v>0.22900864668603005</v>
      </c>
      <c r="ID245" s="145">
        <f t="shared" ca="1" si="815"/>
        <v>0.33001043630578719</v>
      </c>
      <c r="IE245" s="145">
        <f t="shared" ca="1" si="815"/>
        <v>0.40171034320671956</v>
      </c>
      <c r="IF245" s="145">
        <f t="shared" ca="1" si="815"/>
        <v>0.52966336992446161</v>
      </c>
      <c r="IG245" s="145">
        <f t="shared" ca="1" si="815"/>
        <v>0.62984160666567013</v>
      </c>
      <c r="IH245" s="145">
        <f t="shared" ca="1" si="815"/>
        <v>0.87797110238116549</v>
      </c>
      <c r="II245" s="145">
        <f t="shared" ca="1" si="815"/>
        <v>0.7026298053545964</v>
      </c>
      <c r="IJ245" s="145">
        <f t="shared" ca="1" si="815"/>
        <v>0.38628727359256521</v>
      </c>
      <c r="IK245" s="145">
        <f t="shared" ca="1" si="815"/>
        <v>0.27246260759348001</v>
      </c>
      <c r="IL245" s="145">
        <f t="shared" ca="1" si="815"/>
        <v>0.23661886511838309</v>
      </c>
      <c r="IM245" s="145">
        <f t="shared" ca="1" si="815"/>
        <v>0.18154884817196526</v>
      </c>
      <c r="IN245" s="145">
        <f t="shared" ca="1" si="815"/>
        <v>0.19460461619255751</v>
      </c>
      <c r="IO245" s="145">
        <f t="shared" ca="1" si="815"/>
        <v>0.22900864668603005</v>
      </c>
      <c r="IP245" s="145">
        <f t="shared" ca="1" si="815"/>
        <v>0.33001043630578719</v>
      </c>
      <c r="IQ245" s="145">
        <f t="shared" ca="1" si="815"/>
        <v>0.40171034320671956</v>
      </c>
      <c r="IR245" s="145">
        <f t="shared" ca="1" si="815"/>
        <v>0.52966336992446161</v>
      </c>
      <c r="IS245" s="145">
        <f t="shared" ca="1" si="815"/>
        <v>0.62984160666567013</v>
      </c>
      <c r="IT245" s="145">
        <f t="shared" ca="1" si="815"/>
        <v>0.87797110238116549</v>
      </c>
      <c r="IU245" s="145">
        <f t="shared" ca="1" si="815"/>
        <v>0.7026298053545964</v>
      </c>
      <c r="IV245" s="145">
        <f t="shared" ca="1" si="815"/>
        <v>0.38628727359256521</v>
      </c>
      <c r="IW245" s="145">
        <f t="shared" ca="1" si="815"/>
        <v>0.27246260759348001</v>
      </c>
      <c r="IX245" s="145">
        <f t="shared" ca="1" si="815"/>
        <v>0.23661886511838309</v>
      </c>
      <c r="IY245" s="145">
        <f t="shared" ca="1" si="815"/>
        <v>0.18154884817196526</v>
      </c>
      <c r="IZ245" s="145">
        <f t="shared" ca="1" si="815"/>
        <v>0.19460461619255751</v>
      </c>
      <c r="JA245" s="145">
        <f t="shared" ca="1" si="815"/>
        <v>0.22900864668603005</v>
      </c>
      <c r="JB245" s="145">
        <f t="shared" ca="1" si="815"/>
        <v>0.33001043630578719</v>
      </c>
      <c r="JC245" s="145">
        <f t="shared" ca="1" si="815"/>
        <v>0.40171034320671956</v>
      </c>
      <c r="JD245" s="145">
        <f t="shared" ca="1" si="815"/>
        <v>0.52966336992446161</v>
      </c>
      <c r="JE245" s="145">
        <f t="shared" ca="1" si="815"/>
        <v>0.62984160666567013</v>
      </c>
      <c r="JF245" s="145">
        <f t="shared" ca="1" si="815"/>
        <v>0.87797110238116549</v>
      </c>
      <c r="JG245" s="145">
        <f t="shared" ca="1" si="815"/>
        <v>0.7026298053545964</v>
      </c>
      <c r="JH245" s="145">
        <f t="shared" ca="1" si="815"/>
        <v>0.38628727359256521</v>
      </c>
      <c r="JI245" s="145">
        <f t="shared" ca="1" si="815"/>
        <v>0.27246260759348001</v>
      </c>
      <c r="JJ245" s="145">
        <f t="shared" ca="1" si="815"/>
        <v>0.23661886511838309</v>
      </c>
      <c r="JK245" s="145">
        <f t="shared" ca="1" si="815"/>
        <v>0.18268602807086046</v>
      </c>
      <c r="JL245" s="145">
        <f t="shared" ca="1" si="815"/>
        <v>0.19593726554544369</v>
      </c>
      <c r="JM245" s="145">
        <f t="shared" ca="1" si="815"/>
        <v>0.23075677836864855</v>
      </c>
      <c r="JN245" s="145">
        <f t="shared" ca="1" si="815"/>
        <v>0.33225603988264379</v>
      </c>
      <c r="JO245" s="145">
        <f t="shared" ca="1" si="815"/>
        <v>0.40132755943296855</v>
      </c>
      <c r="JP245" s="145">
        <f t="shared" ca="1" si="815"/>
        <v>0.53051601069409149</v>
      </c>
      <c r="JQ245" s="145">
        <f t="shared" ca="1" si="815"/>
        <v>0.62770949714140534</v>
      </c>
      <c r="JR245" s="145">
        <f t="shared" ca="1" si="815"/>
        <v>0.87907605411878476</v>
      </c>
      <c r="JS245" s="145">
        <f t="shared" ca="1" si="815"/>
        <v>0.70523724156675704</v>
      </c>
      <c r="JT245" s="145">
        <f t="shared" ca="1" si="815"/>
        <v>0.38932542100120299</v>
      </c>
      <c r="JU245" s="145">
        <f t="shared" ca="1" si="815"/>
        <v>0.27423546003760085</v>
      </c>
      <c r="JV245" s="145">
        <f t="shared" ca="1" si="815"/>
        <v>0.23806267845218243</v>
      </c>
      <c r="JW245" s="145">
        <f t="shared" ca="1" si="815"/>
        <v>0.18383754382879214</v>
      </c>
      <c r="JX245" s="145">
        <f t="shared" ca="1" si="815"/>
        <v>0.19728799163021157</v>
      </c>
      <c r="JY245" s="145">
        <f t="shared" ca="1" si="815"/>
        <v>0.23252806890554203</v>
      </c>
      <c r="JZ245" s="145">
        <f t="shared" ca="1" si="815"/>
        <v>0.33453782953642996</v>
      </c>
      <c r="KA245" s="145">
        <f t="shared" ref="KA245:LR245" ca="1" si="816">KA297/KA$298</f>
        <v>0.40094110389828935</v>
      </c>
      <c r="KB245" s="145">
        <f t="shared" ca="1" si="816"/>
        <v>0.53138178750184051</v>
      </c>
      <c r="KC245" s="145">
        <f t="shared" ca="1" si="816"/>
        <v>0.62555909835091694</v>
      </c>
      <c r="KD245" s="145">
        <f t="shared" ca="1" si="816"/>
        <v>0.88019675430700017</v>
      </c>
      <c r="KE245" s="145">
        <f t="shared" ca="1" si="816"/>
        <v>0.70787877590774484</v>
      </c>
      <c r="KF245" s="145">
        <f t="shared" ca="1" si="816"/>
        <v>0.3924069981124762</v>
      </c>
      <c r="KG245" s="145">
        <f t="shared" ca="1" si="816"/>
        <v>0.27603118074704464</v>
      </c>
      <c r="KH245" s="145">
        <f t="shared" ca="1" si="816"/>
        <v>0.23952479572878674</v>
      </c>
      <c r="KI245" s="145">
        <f t="shared" ca="1" si="816"/>
        <v>0.18500366825285425</v>
      </c>
      <c r="KJ245" s="145">
        <f t="shared" ca="1" si="816"/>
        <v>0.19865716476137041</v>
      </c>
      <c r="KK245" s="145">
        <f t="shared" ca="1" si="816"/>
        <v>0.23432298157030002</v>
      </c>
      <c r="KL245" s="145">
        <f t="shared" ca="1" si="816"/>
        <v>0.33685668703547461</v>
      </c>
      <c r="KM245" s="145">
        <f t="shared" ca="1" si="816"/>
        <v>0.40055092351735772</v>
      </c>
      <c r="KN245" s="145">
        <f t="shared" ca="1" si="816"/>
        <v>0.5322610062708647</v>
      </c>
      <c r="KO245" s="145">
        <f t="shared" ca="1" si="816"/>
        <v>0.62339017395214813</v>
      </c>
      <c r="KP245" s="145">
        <f t="shared" ca="1" si="816"/>
        <v>0.88133354204723346</v>
      </c>
      <c r="KQ245" s="145">
        <f t="shared" ca="1" si="816"/>
        <v>0.71055508164510017</v>
      </c>
      <c r="KR245" s="145">
        <f t="shared" ca="1" si="816"/>
        <v>0.39553294285837964</v>
      </c>
      <c r="KS245" s="145">
        <f t="shared" ca="1" si="816"/>
        <v>0.27785021506539231</v>
      </c>
      <c r="KT245" s="145">
        <f t="shared" ca="1" si="816"/>
        <v>0.24100556724095276</v>
      </c>
      <c r="KU245" s="145">
        <f t="shared" ca="1" si="816"/>
        <v>0.18618468111624453</v>
      </c>
      <c r="KV245" s="145">
        <f t="shared" ca="1" si="816"/>
        <v>0.20004516543784409</v>
      </c>
      <c r="KW245" s="145">
        <f t="shared" ca="1" si="816"/>
        <v>0.23614199207599568</v>
      </c>
      <c r="KX245" s="145">
        <f t="shared" ca="1" si="816"/>
        <v>0.33921352303149943</v>
      </c>
      <c r="KY245" s="145">
        <f t="shared" ca="1" si="816"/>
        <v>0.40015696417656937</v>
      </c>
      <c r="KZ245" s="145">
        <f t="shared" ca="1" si="816"/>
        <v>0.53315398249810364</v>
      </c>
      <c r="LA245" s="145">
        <f t="shared" ca="1" si="816"/>
        <v>0.62120248351326923</v>
      </c>
      <c r="LB245" s="145">
        <f t="shared" ca="1" si="816"/>
        <v>0.88248676624682987</v>
      </c>
      <c r="LC245" s="145">
        <f t="shared" ca="1" si="816"/>
        <v>0.71326684988868616</v>
      </c>
      <c r="LD245" s="145">
        <f t="shared" ca="1" si="816"/>
        <v>0.39870422037488013</v>
      </c>
      <c r="LE245" s="145">
        <f t="shared" ca="1" si="816"/>
        <v>0.27969301997545598</v>
      </c>
      <c r="LF245" s="145">
        <f t="shared" ca="1" si="816"/>
        <v>0.24250535227715245</v>
      </c>
      <c r="LG245" s="145">
        <f t="shared" ca="1" si="816"/>
        <v>0.18738086938204138</v>
      </c>
      <c r="LH245" s="145">
        <f t="shared" ca="1" si="816"/>
        <v>0.20145238469551002</v>
      </c>
      <c r="LI245" s="145">
        <f t="shared" ca="1" si="816"/>
        <v>0.23798558899552741</v>
      </c>
      <c r="LJ245" s="145">
        <f t="shared" ca="1" si="816"/>
        <v>0.34160927825202175</v>
      </c>
      <c r="LK245" s="145">
        <f t="shared" ca="1" si="816"/>
        <v>0.39975917070902162</v>
      </c>
      <c r="LL245" s="145">
        <f t="shared" ca="1" si="816"/>
        <v>0.53406104163174484</v>
      </c>
      <c r="LM245" s="145">
        <f t="shared" ca="1" si="816"/>
        <v>0.61899578242382824</v>
      </c>
      <c r="LN245" s="145">
        <f t="shared" ca="1" si="816"/>
        <v>0.88365678597609099</v>
      </c>
      <c r="LO245" s="145">
        <f t="shared" ca="1" si="816"/>
        <v>0.71601479018568026</v>
      </c>
      <c r="LP245" s="145">
        <f t="shared" ca="1" si="816"/>
        <v>0.4019218239954066</v>
      </c>
      <c r="LQ245" s="145">
        <f t="shared" ca="1" si="816"/>
        <v>0.28156006448202447</v>
      </c>
      <c r="LR245" s="145">
        <f t="shared" ca="1" si="816"/>
        <v>0.2440245194122086</v>
      </c>
      <c r="LU245" s="293"/>
      <c r="LV245" s="293"/>
      <c r="LW245" s="293"/>
      <c r="LX245" s="293"/>
      <c r="LY245" s="293"/>
      <c r="LZ245" s="293"/>
      <c r="MA245" s="293"/>
      <c r="MB245" s="293"/>
      <c r="MC245" s="293"/>
      <c r="MD245" s="293"/>
      <c r="ME245" s="293"/>
      <c r="MF245" s="293"/>
      <c r="MG245" s="293"/>
      <c r="MH245" s="293"/>
      <c r="MI245" s="293"/>
      <c r="MJ245" s="293"/>
      <c r="MK245" s="293"/>
      <c r="ML245" s="293"/>
      <c r="MM245" s="293"/>
      <c r="MN245" s="293"/>
      <c r="MO245" s="293"/>
      <c r="MP245" s="293"/>
      <c r="MQ245" s="293"/>
      <c r="MR245" s="293"/>
      <c r="MS245" s="293"/>
    </row>
    <row r="246" spans="2:357" hidden="1">
      <c r="B246" s="3"/>
      <c r="C246" s="84" t="s">
        <v>7</v>
      </c>
      <c r="D246" s="114">
        <f ca="1">SUM(D227:D245)</f>
        <v>1</v>
      </c>
      <c r="E246" s="114">
        <f t="shared" ref="E246:AC246" ca="1" si="817">SUM(E227:E245)</f>
        <v>1</v>
      </c>
      <c r="F246" s="114">
        <f t="shared" ca="1" si="817"/>
        <v>1</v>
      </c>
      <c r="G246" s="114">
        <f t="shared" ca="1" si="817"/>
        <v>1</v>
      </c>
      <c r="H246" s="114">
        <f t="shared" ca="1" si="817"/>
        <v>1</v>
      </c>
      <c r="I246" s="114">
        <f t="shared" ca="1" si="817"/>
        <v>1</v>
      </c>
      <c r="J246" s="114">
        <f t="shared" ca="1" si="817"/>
        <v>1</v>
      </c>
      <c r="K246" s="114">
        <f t="shared" ca="1" si="817"/>
        <v>1</v>
      </c>
      <c r="L246" s="114">
        <f t="shared" ca="1" si="817"/>
        <v>0.99999999999999989</v>
      </c>
      <c r="M246" s="114">
        <f t="shared" ca="1" si="817"/>
        <v>0.99999999999999989</v>
      </c>
      <c r="N246" s="114">
        <f t="shared" ca="1" si="817"/>
        <v>1</v>
      </c>
      <c r="O246" s="114">
        <f t="shared" ca="1" si="817"/>
        <v>1</v>
      </c>
      <c r="P246" s="114">
        <f t="shared" ca="1" si="817"/>
        <v>1</v>
      </c>
      <c r="Q246" s="114">
        <f t="shared" ca="1" si="817"/>
        <v>1</v>
      </c>
      <c r="R246" s="114">
        <f t="shared" ca="1" si="817"/>
        <v>1.0000000000000002</v>
      </c>
      <c r="S246" s="114">
        <f t="shared" ca="1" si="817"/>
        <v>1</v>
      </c>
      <c r="T246" s="114">
        <f t="shared" ca="1" si="817"/>
        <v>0.99999999999999978</v>
      </c>
      <c r="U246" s="114">
        <f t="shared" ca="1" si="817"/>
        <v>0.99999999999999978</v>
      </c>
      <c r="V246" s="114">
        <f t="shared" ca="1" si="817"/>
        <v>0.99999999999999978</v>
      </c>
      <c r="W246" s="114">
        <f t="shared" ca="1" si="817"/>
        <v>0.99999999999999978</v>
      </c>
      <c r="X246" s="114">
        <f t="shared" ca="1" si="817"/>
        <v>0.99999999999999978</v>
      </c>
      <c r="Y246" s="114">
        <f t="shared" ca="1" si="817"/>
        <v>0.99999999999999989</v>
      </c>
      <c r="Z246" s="114">
        <f t="shared" ca="1" si="817"/>
        <v>1</v>
      </c>
      <c r="AA246" s="114">
        <f t="shared" ca="1" si="817"/>
        <v>1</v>
      </c>
      <c r="AB246" s="114">
        <f t="shared" ca="1" si="817"/>
        <v>0.99999999999999989</v>
      </c>
      <c r="AC246" s="114">
        <f t="shared" ca="1" si="817"/>
        <v>0.99999999999999978</v>
      </c>
      <c r="AD246" s="3"/>
      <c r="AE246" s="114">
        <f t="shared" ref="AE246" ca="1" si="818">SUM(AE227:AE245)</f>
        <v>1</v>
      </c>
      <c r="AF246" s="114">
        <f t="shared" ref="AF246" ca="1" si="819">SUM(AF227:AF245)</f>
        <v>0.99999999999999989</v>
      </c>
      <c r="AG246" s="114">
        <f t="shared" ref="AG246" ca="1" si="820">SUM(AG227:AG245)</f>
        <v>0.99999999999999978</v>
      </c>
      <c r="AH246" s="114">
        <f t="shared" ref="AH246" ca="1" si="821">SUM(AH227:AH245)</f>
        <v>0.99999999999999989</v>
      </c>
      <c r="AI246" s="114">
        <f t="shared" ref="AI246" ca="1" si="822">SUM(AI227:AI245)</f>
        <v>0.99999999999999989</v>
      </c>
      <c r="AJ246" s="114">
        <f t="shared" ref="AJ246" ca="1" si="823">SUM(AJ227:AJ245)</f>
        <v>0.99999999999999989</v>
      </c>
      <c r="AK246" s="114">
        <f t="shared" ref="AK246" ca="1" si="824">SUM(AK227:AK245)</f>
        <v>0.99999999999999978</v>
      </c>
      <c r="AL246" s="114">
        <f t="shared" ref="AL246" ca="1" si="825">SUM(AL227:AL245)</f>
        <v>1</v>
      </c>
      <c r="AM246" s="114">
        <f t="shared" ref="AM246" ca="1" si="826">SUM(AM227:AM245)</f>
        <v>1</v>
      </c>
      <c r="AN246" s="114">
        <f t="shared" ref="AN246" ca="1" si="827">SUM(AN227:AN245)</f>
        <v>0.99999999999999989</v>
      </c>
      <c r="AO246" s="114">
        <f t="shared" ref="AO246" ca="1" si="828">SUM(AO227:AO245)</f>
        <v>1</v>
      </c>
      <c r="AP246" s="114">
        <f t="shared" ref="AP246" ca="1" si="829">SUM(AP227:AP245)</f>
        <v>1</v>
      </c>
      <c r="AQ246" s="114">
        <f t="shared" ref="AQ246" ca="1" si="830">SUM(AQ227:AQ245)</f>
        <v>1</v>
      </c>
      <c r="AR246" s="114">
        <f t="shared" ref="AR246" ca="1" si="831">SUM(AR227:AR245)</f>
        <v>0.99999999999999989</v>
      </c>
      <c r="AS246" s="114">
        <f t="shared" ref="AS246" ca="1" si="832">SUM(AS227:AS245)</f>
        <v>0.99999999999999978</v>
      </c>
      <c r="AT246" s="114">
        <f t="shared" ref="AT246" ca="1" si="833">SUM(AT227:AT245)</f>
        <v>0.99999999999999989</v>
      </c>
      <c r="AU246" s="114">
        <f t="shared" ref="AU246" ca="1" si="834">SUM(AU227:AU245)</f>
        <v>0.99999999999999989</v>
      </c>
      <c r="AV246" s="114">
        <f t="shared" ref="AV246" ca="1" si="835">SUM(AV227:AV245)</f>
        <v>0.99999999999999989</v>
      </c>
      <c r="AW246" s="114">
        <f t="shared" ref="AW246" ca="1" si="836">SUM(AW227:AW245)</f>
        <v>0.99999999999999978</v>
      </c>
      <c r="AX246" s="114">
        <f t="shared" ref="AX246" ca="1" si="837">SUM(AX227:AX245)</f>
        <v>1</v>
      </c>
      <c r="AY246" s="114">
        <f t="shared" ref="AY246" ca="1" si="838">SUM(AY227:AY245)</f>
        <v>1</v>
      </c>
      <c r="AZ246" s="114">
        <f t="shared" ref="AZ246" ca="1" si="839">SUM(AZ227:AZ245)</f>
        <v>0.99999999999999989</v>
      </c>
      <c r="BA246" s="114">
        <f t="shared" ref="BA246" ca="1" si="840">SUM(BA227:BA245)</f>
        <v>1</v>
      </c>
      <c r="BB246" s="114">
        <f t="shared" ref="BB246" ca="1" si="841">SUM(BB227:BB245)</f>
        <v>1</v>
      </c>
      <c r="BC246" s="114">
        <f t="shared" ref="BC246" ca="1" si="842">SUM(BC227:BC245)</f>
        <v>1</v>
      </c>
      <c r="BD246" s="114">
        <f t="shared" ref="BD246" ca="1" si="843">SUM(BD227:BD245)</f>
        <v>0.99999999999999989</v>
      </c>
      <c r="BE246" s="114">
        <f t="shared" ref="BE246" ca="1" si="844">SUM(BE227:BE245)</f>
        <v>0.99999999999999978</v>
      </c>
      <c r="BF246" s="114">
        <f t="shared" ref="BF246" ca="1" si="845">SUM(BF227:BF245)</f>
        <v>0.99999999999999989</v>
      </c>
      <c r="BG246" s="114">
        <f t="shared" ref="BG246" ca="1" si="846">SUM(BG227:BG245)</f>
        <v>0.99999999999999989</v>
      </c>
      <c r="BH246" s="114">
        <f t="shared" ref="BH246" ca="1" si="847">SUM(BH227:BH245)</f>
        <v>0.99999999999999989</v>
      </c>
      <c r="BI246" s="114">
        <f t="shared" ref="BI246" ca="1" si="848">SUM(BI227:BI245)</f>
        <v>0.99999999999999978</v>
      </c>
      <c r="BJ246" s="114">
        <f t="shared" ref="BJ246" ca="1" si="849">SUM(BJ227:BJ245)</f>
        <v>1</v>
      </c>
      <c r="BK246" s="114">
        <f t="shared" ref="BK246" ca="1" si="850">SUM(BK227:BK245)</f>
        <v>1</v>
      </c>
      <c r="BL246" s="114">
        <f t="shared" ref="BL246" ca="1" si="851">SUM(BL227:BL245)</f>
        <v>0.99999999999999989</v>
      </c>
      <c r="BM246" s="114">
        <f t="shared" ref="BM246" ca="1" si="852">SUM(BM227:BM245)</f>
        <v>1</v>
      </c>
      <c r="BN246" s="114">
        <f t="shared" ref="BN246" ca="1" si="853">SUM(BN227:BN245)</f>
        <v>1</v>
      </c>
      <c r="BO246" s="114">
        <f t="shared" ref="BO246" ca="1" si="854">SUM(BO227:BO245)</f>
        <v>1</v>
      </c>
      <c r="BP246" s="114">
        <f t="shared" ref="BP246" ca="1" si="855">SUM(BP227:BP245)</f>
        <v>0.99999999999999989</v>
      </c>
      <c r="BQ246" s="114">
        <f t="shared" ref="BQ246" ca="1" si="856">SUM(BQ227:BQ245)</f>
        <v>0.99999999999999978</v>
      </c>
      <c r="BR246" s="114">
        <f t="shared" ref="BR246" ca="1" si="857">SUM(BR227:BR245)</f>
        <v>0.99999999999999989</v>
      </c>
      <c r="BS246" s="114">
        <f t="shared" ref="BS246" ca="1" si="858">SUM(BS227:BS245)</f>
        <v>0.99999999999999989</v>
      </c>
      <c r="BT246" s="114">
        <f t="shared" ref="BT246" ca="1" si="859">SUM(BT227:BT245)</f>
        <v>0.99999999999999989</v>
      </c>
      <c r="BU246" s="114">
        <f t="shared" ref="BU246" ca="1" si="860">SUM(BU227:BU245)</f>
        <v>0.99999999999999978</v>
      </c>
      <c r="BV246" s="114">
        <f t="shared" ref="BV246" ca="1" si="861">SUM(BV227:BV245)</f>
        <v>1</v>
      </c>
      <c r="BW246" s="114">
        <f t="shared" ref="BW246" ca="1" si="862">SUM(BW227:BW245)</f>
        <v>1</v>
      </c>
      <c r="BX246" s="114">
        <f t="shared" ref="BX246" ca="1" si="863">SUM(BX227:BX245)</f>
        <v>0.99999999999999989</v>
      </c>
      <c r="BY246" s="114">
        <f t="shared" ref="BY246" ca="1" si="864">SUM(BY227:BY245)</f>
        <v>1</v>
      </c>
      <c r="BZ246" s="114">
        <f t="shared" ref="BZ246" ca="1" si="865">SUM(BZ227:BZ245)</f>
        <v>1</v>
      </c>
      <c r="CA246" s="114">
        <f t="shared" ref="CA246" ca="1" si="866">SUM(CA227:CA245)</f>
        <v>0.99999999999999978</v>
      </c>
      <c r="CB246" s="114">
        <f t="shared" ref="CB246" ca="1" si="867">SUM(CB227:CB245)</f>
        <v>0.99999999999999978</v>
      </c>
      <c r="CC246" s="114">
        <f t="shared" ref="CC246" ca="1" si="868">SUM(CC227:CC245)</f>
        <v>1.0000000000000002</v>
      </c>
      <c r="CD246" s="114">
        <f t="shared" ref="CD246" ca="1" si="869">SUM(CD227:CD245)</f>
        <v>1</v>
      </c>
      <c r="CE246" s="114">
        <f t="shared" ref="CE246" ca="1" si="870">SUM(CE227:CE245)</f>
        <v>1.0000000000000004</v>
      </c>
      <c r="CF246" s="114">
        <f t="shared" ref="CF246" ca="1" si="871">SUM(CF227:CF245)</f>
        <v>1</v>
      </c>
      <c r="CG246" s="114">
        <f t="shared" ref="CG246" ca="1" si="872">SUM(CG227:CG245)</f>
        <v>1</v>
      </c>
      <c r="CH246" s="114">
        <f t="shared" ref="CH246" ca="1" si="873">SUM(CH227:CH245)</f>
        <v>1</v>
      </c>
      <c r="CI246" s="114">
        <f t="shared" ref="CI246" ca="1" si="874">SUM(CI227:CI245)</f>
        <v>1</v>
      </c>
      <c r="CJ246" s="114">
        <f t="shared" ref="CJ246" ca="1" si="875">SUM(CJ227:CJ245)</f>
        <v>1</v>
      </c>
      <c r="CK246" s="114">
        <f t="shared" ref="CK246" ca="1" si="876">SUM(CK227:CK245)</f>
        <v>1</v>
      </c>
      <c r="CL246" s="114">
        <f t="shared" ref="CL246" ca="1" si="877">SUM(CL227:CL245)</f>
        <v>1</v>
      </c>
      <c r="CM246" s="114">
        <f t="shared" ref="CM246" ca="1" si="878">SUM(CM227:CM245)</f>
        <v>0.99999999999999978</v>
      </c>
      <c r="CN246" s="114">
        <f t="shared" ref="CN246" ca="1" si="879">SUM(CN227:CN245)</f>
        <v>1</v>
      </c>
      <c r="CO246" s="114">
        <f t="shared" ref="CO246" ca="1" si="880">SUM(CO227:CO245)</f>
        <v>1.0000000000000002</v>
      </c>
      <c r="CP246" s="114">
        <f t="shared" ref="CP246" ca="1" si="881">SUM(CP227:CP245)</f>
        <v>1</v>
      </c>
      <c r="CQ246" s="114">
        <f t="shared" ref="CQ246" ca="1" si="882">SUM(CQ227:CQ245)</f>
        <v>1</v>
      </c>
      <c r="CR246" s="114">
        <f t="shared" ref="CR246" ca="1" si="883">SUM(CR227:CR245)</f>
        <v>0.99999999999999978</v>
      </c>
      <c r="CS246" s="114">
        <f t="shared" ref="CS246" ca="1" si="884">SUM(CS227:CS245)</f>
        <v>1</v>
      </c>
      <c r="CT246" s="114">
        <f t="shared" ref="CT246" ca="1" si="885">SUM(CT227:CT245)</f>
        <v>0.99999999999999989</v>
      </c>
      <c r="CU246" s="114">
        <f t="shared" ref="CU246" ca="1" si="886">SUM(CU227:CU245)</f>
        <v>1</v>
      </c>
      <c r="CV246" s="114">
        <f t="shared" ref="CV246" ca="1" si="887">SUM(CV227:CV245)</f>
        <v>1</v>
      </c>
      <c r="CW246" s="114">
        <f t="shared" ref="CW246" ca="1" si="888">SUM(CW227:CW245)</f>
        <v>1</v>
      </c>
      <c r="CX246" s="114">
        <f t="shared" ref="CX246" ca="1" si="889">SUM(CX227:CX245)</f>
        <v>1</v>
      </c>
      <c r="CY246" s="114">
        <f t="shared" ref="CY246" ca="1" si="890">SUM(CY227:CY245)</f>
        <v>0.99999999999999989</v>
      </c>
      <c r="CZ246" s="114">
        <f t="shared" ref="CZ246" ca="1" si="891">SUM(CZ227:CZ245)</f>
        <v>1.0000000000000002</v>
      </c>
      <c r="DA246" s="114">
        <f t="shared" ref="DA246" ca="1" si="892">SUM(DA227:DA245)</f>
        <v>1</v>
      </c>
      <c r="DB246" s="114">
        <f t="shared" ref="DB246" ca="1" si="893">SUM(DB227:DB245)</f>
        <v>1.0000000000000002</v>
      </c>
      <c r="DC246" s="114">
        <f t="shared" ref="DC246" ca="1" si="894">SUM(DC227:DC245)</f>
        <v>1.0000000000000002</v>
      </c>
      <c r="DD246" s="114">
        <f t="shared" ref="DD246" ca="1" si="895">SUM(DD227:DD245)</f>
        <v>1</v>
      </c>
      <c r="DE246" s="114">
        <f t="shared" ref="DE246" ca="1" si="896">SUM(DE227:DE245)</f>
        <v>0.99999999999999989</v>
      </c>
      <c r="DF246" s="114">
        <f t="shared" ref="DF246" ca="1" si="897">SUM(DF227:DF245)</f>
        <v>1</v>
      </c>
      <c r="DG246" s="114">
        <f t="shared" ref="DG246" ca="1" si="898">SUM(DG227:DG245)</f>
        <v>1</v>
      </c>
      <c r="DH246" s="114">
        <f t="shared" ref="DH246" ca="1" si="899">SUM(DH227:DH245)</f>
        <v>1</v>
      </c>
      <c r="DI246" s="114">
        <f t="shared" ref="DI246" ca="1" si="900">SUM(DI227:DI245)</f>
        <v>1</v>
      </c>
      <c r="DJ246" s="114">
        <f t="shared" ref="DJ246" ca="1" si="901">SUM(DJ227:DJ245)</f>
        <v>1.0000000000000002</v>
      </c>
      <c r="DK246" s="114">
        <f t="shared" ref="DK246" ca="1" si="902">SUM(DK227:DK245)</f>
        <v>0.99999999999999989</v>
      </c>
      <c r="DL246" s="114">
        <f t="shared" ref="DL246" ca="1" si="903">SUM(DL227:DL245)</f>
        <v>0.99999999999999978</v>
      </c>
      <c r="DM246" s="114">
        <f t="shared" ref="DM246" ca="1" si="904">SUM(DM227:DM245)</f>
        <v>0.99999999999999978</v>
      </c>
      <c r="DN246" s="114">
        <f t="shared" ref="DN246" ca="1" si="905">SUM(DN227:DN245)</f>
        <v>1.0000000000000002</v>
      </c>
      <c r="DO246" s="114">
        <f t="shared" ref="DO246" ca="1" si="906">SUM(DO227:DO245)</f>
        <v>1.0000000000000002</v>
      </c>
      <c r="DP246" s="114">
        <f t="shared" ref="DP246" ca="1" si="907">SUM(DP227:DP245)</f>
        <v>1</v>
      </c>
      <c r="DQ246" s="114">
        <f t="shared" ref="DQ246" ca="1" si="908">SUM(DQ227:DQ245)</f>
        <v>1</v>
      </c>
      <c r="DR246" s="114">
        <f t="shared" ref="DR246" ca="1" si="909">SUM(DR227:DR245)</f>
        <v>1</v>
      </c>
      <c r="DS246" s="114">
        <f t="shared" ref="DS246" ca="1" si="910">SUM(DS227:DS245)</f>
        <v>1</v>
      </c>
      <c r="DT246" s="114">
        <f t="shared" ref="DT246" ca="1" si="911">SUM(DT227:DT245)</f>
        <v>1.0000000000000002</v>
      </c>
      <c r="DU246" s="114">
        <f t="shared" ref="DU246" ca="1" si="912">SUM(DU227:DU245)</f>
        <v>0.99999999999999989</v>
      </c>
      <c r="DV246" s="114">
        <f t="shared" ref="DV246" ca="1" si="913">SUM(DV227:DV245)</f>
        <v>0.99999999999999989</v>
      </c>
      <c r="DW246" s="114">
        <f t="shared" ref="DW246" ca="1" si="914">SUM(DW227:DW245)</f>
        <v>1</v>
      </c>
      <c r="DX246" s="114">
        <f t="shared" ref="DX246" ca="1" si="915">SUM(DX227:DX245)</f>
        <v>1.0000000000000002</v>
      </c>
      <c r="DY246" s="114">
        <f t="shared" ref="DY246" ca="1" si="916">SUM(DY227:DY245)</f>
        <v>1.0000000000000002</v>
      </c>
      <c r="DZ246" s="114">
        <f t="shared" ref="DZ246" ca="1" si="917">SUM(DZ227:DZ245)</f>
        <v>1.0000000000000004</v>
      </c>
      <c r="EA246" s="114">
        <f t="shared" ref="EA246" ca="1" si="918">SUM(EA227:EA245)</f>
        <v>1</v>
      </c>
      <c r="EB246" s="114">
        <f t="shared" ref="EB246" ca="1" si="919">SUM(EB227:EB245)</f>
        <v>0.99999999999999989</v>
      </c>
      <c r="EC246" s="114">
        <f t="shared" ref="EC246" ca="1" si="920">SUM(EC227:EC245)</f>
        <v>1</v>
      </c>
      <c r="ED246" s="114">
        <f t="shared" ref="ED246" ca="1" si="921">SUM(ED227:ED245)</f>
        <v>1</v>
      </c>
      <c r="EE246" s="114">
        <f t="shared" ref="EE246" ca="1" si="922">SUM(EE227:EE245)</f>
        <v>1</v>
      </c>
      <c r="EF246" s="114">
        <f t="shared" ref="EF246" ca="1" si="923">SUM(EF227:EF245)</f>
        <v>1.0000000000000002</v>
      </c>
      <c r="EG246" s="114">
        <f t="shared" ref="EG246" ca="1" si="924">SUM(EG227:EG245)</f>
        <v>1</v>
      </c>
      <c r="EH246" s="114">
        <f t="shared" ref="EH246" ca="1" si="925">SUM(EH227:EH245)</f>
        <v>1.0000000000000002</v>
      </c>
      <c r="EI246" s="114">
        <f t="shared" ref="EI246" ca="1" si="926">SUM(EI227:EI245)</f>
        <v>0.99999999999999967</v>
      </c>
      <c r="EJ246" s="114">
        <f t="shared" ref="EJ246" ca="1" si="927">SUM(EJ227:EJ245)</f>
        <v>1.0000000000000004</v>
      </c>
      <c r="EK246" s="114">
        <f t="shared" ref="EK246" ca="1" si="928">SUM(EK227:EK245)</f>
        <v>1.0000000000000002</v>
      </c>
      <c r="EL246" s="114">
        <f t="shared" ref="EL246" ca="1" si="929">SUM(EL227:EL245)</f>
        <v>1</v>
      </c>
      <c r="EM246" s="114">
        <f t="shared" ref="EM246" ca="1" si="930">SUM(EM227:EM245)</f>
        <v>1</v>
      </c>
      <c r="EN246" s="114">
        <f t="shared" ref="EN246" ca="1" si="931">SUM(EN227:EN245)</f>
        <v>1</v>
      </c>
      <c r="EO246" s="114">
        <f t="shared" ref="EO246" ca="1" si="932">SUM(EO227:EO245)</f>
        <v>1</v>
      </c>
      <c r="EP246" s="114">
        <f t="shared" ref="EP246" ca="1" si="933">SUM(EP227:EP245)</f>
        <v>1</v>
      </c>
      <c r="EQ246" s="114">
        <f t="shared" ref="EQ246" ca="1" si="934">SUM(EQ227:EQ245)</f>
        <v>1</v>
      </c>
      <c r="ER246" s="114">
        <f t="shared" ref="ER246" ca="1" si="935">SUM(ER227:ER245)</f>
        <v>0.99999999999999989</v>
      </c>
      <c r="ES246" s="114">
        <f t="shared" ref="ES246" ca="1" si="936">SUM(ES227:ES245)</f>
        <v>1</v>
      </c>
      <c r="ET246" s="114">
        <f t="shared" ref="ET246" ca="1" si="937">SUM(ET227:ET245)</f>
        <v>0.99999999999999978</v>
      </c>
      <c r="EU246" s="114">
        <f t="shared" ref="EU246" ca="1" si="938">SUM(EU227:EU245)</f>
        <v>1</v>
      </c>
      <c r="EV246" s="114">
        <f t="shared" ref="EV246" ca="1" si="939">SUM(EV227:EV245)</f>
        <v>1.0000000000000002</v>
      </c>
      <c r="EW246" s="114">
        <f t="shared" ref="EW246" ca="1" si="940">SUM(EW227:EW245)</f>
        <v>1</v>
      </c>
      <c r="EX246" s="114">
        <f t="shared" ref="EX246" ca="1" si="941">SUM(EX227:EX245)</f>
        <v>1</v>
      </c>
      <c r="EY246" s="114">
        <f t="shared" ref="EY246" ca="1" si="942">SUM(EY227:EY245)</f>
        <v>0.99999999999999989</v>
      </c>
      <c r="EZ246" s="114">
        <f t="shared" ref="EZ246" ca="1" si="943">SUM(EZ227:EZ245)</f>
        <v>0.99999999999999989</v>
      </c>
      <c r="FA246" s="114">
        <f t="shared" ref="FA246" ca="1" si="944">SUM(FA227:FA245)</f>
        <v>1</v>
      </c>
      <c r="FB246" s="114">
        <f t="shared" ref="FB246" ca="1" si="945">SUM(FB227:FB245)</f>
        <v>0.99999999999999989</v>
      </c>
      <c r="FC246" s="114">
        <f t="shared" ref="FC246" ca="1" si="946">SUM(FC227:FC245)</f>
        <v>1</v>
      </c>
      <c r="FD246" s="114">
        <f t="shared" ref="FD246" ca="1" si="947">SUM(FD227:FD245)</f>
        <v>0.99999999999999978</v>
      </c>
      <c r="FE246" s="114">
        <f t="shared" ref="FE246" ca="1" si="948">SUM(FE227:FE245)</f>
        <v>0.99999999999999978</v>
      </c>
      <c r="FF246" s="114">
        <f t="shared" ref="FF246" ca="1" si="949">SUM(FF227:FF245)</f>
        <v>1</v>
      </c>
      <c r="FG246" s="114">
        <f t="shared" ref="FG246" ca="1" si="950">SUM(FG227:FG245)</f>
        <v>1</v>
      </c>
      <c r="FH246" s="114">
        <f t="shared" ref="FH246" ca="1" si="951">SUM(FH227:FH245)</f>
        <v>1.0000000000000002</v>
      </c>
      <c r="FI246" s="114">
        <f t="shared" ref="FI246" ca="1" si="952">SUM(FI227:FI245)</f>
        <v>0.99999999999999978</v>
      </c>
      <c r="FJ246" s="114">
        <f t="shared" ref="FJ246" ca="1" si="953">SUM(FJ227:FJ245)</f>
        <v>1</v>
      </c>
      <c r="FK246" s="114">
        <f t="shared" ref="FK246" ca="1" si="954">SUM(FK227:FK245)</f>
        <v>0.99999999999999989</v>
      </c>
      <c r="FL246" s="114">
        <f t="shared" ref="FL246" ca="1" si="955">SUM(FL227:FL245)</f>
        <v>1</v>
      </c>
      <c r="FM246" s="114">
        <f t="shared" ref="FM246" ca="1" si="956">SUM(FM227:FM245)</f>
        <v>1</v>
      </c>
      <c r="FN246" s="114">
        <f t="shared" ref="FN246" ca="1" si="957">SUM(FN227:FN245)</f>
        <v>1</v>
      </c>
      <c r="FO246" s="114">
        <f t="shared" ref="FO246" ca="1" si="958">SUM(FO227:FO245)</f>
        <v>0.99999999999999989</v>
      </c>
      <c r="FP246" s="114">
        <f t="shared" ref="FP246" ca="1" si="959">SUM(FP227:FP245)</f>
        <v>1.0000000000000002</v>
      </c>
      <c r="FQ246" s="114">
        <f t="shared" ref="FQ246" ca="1" si="960">SUM(FQ227:FQ245)</f>
        <v>1</v>
      </c>
      <c r="FR246" s="114">
        <f t="shared" ref="FR246" ca="1" si="961">SUM(FR227:FR245)</f>
        <v>1</v>
      </c>
      <c r="FS246" s="114">
        <f t="shared" ref="FS246" ca="1" si="962">SUM(FS227:FS245)</f>
        <v>0.99999999999999989</v>
      </c>
      <c r="FT246" s="114">
        <f t="shared" ref="FT246" ca="1" si="963">SUM(FT227:FT245)</f>
        <v>1.0000000000000002</v>
      </c>
      <c r="FU246" s="114">
        <f t="shared" ref="FU246" ca="1" si="964">SUM(FU227:FU245)</f>
        <v>1.0000000000000002</v>
      </c>
      <c r="FV246" s="114">
        <f t="shared" ref="FV246" ca="1" si="965">SUM(FV227:FV245)</f>
        <v>1</v>
      </c>
      <c r="FW246" s="114">
        <f t="shared" ref="FW246" ca="1" si="966">SUM(FW227:FW245)</f>
        <v>1.0000000000000002</v>
      </c>
      <c r="FX246" s="114">
        <f t="shared" ref="FX246" ca="1" si="967">SUM(FX227:FX245)</f>
        <v>0.99999999999999978</v>
      </c>
      <c r="FY246" s="114">
        <f t="shared" ref="FY246" ca="1" si="968">SUM(FY227:FY245)</f>
        <v>1</v>
      </c>
      <c r="FZ246" s="114">
        <f t="shared" ref="FZ246" ca="1" si="969">SUM(FZ227:FZ245)</f>
        <v>1</v>
      </c>
      <c r="GA246" s="114">
        <f t="shared" ref="GA246" ca="1" si="970">SUM(GA227:GA245)</f>
        <v>1.0000000000000002</v>
      </c>
      <c r="GB246" s="114">
        <f t="shared" ref="GB246" ca="1" si="971">SUM(GB227:GB245)</f>
        <v>1</v>
      </c>
      <c r="GC246" s="114">
        <f t="shared" ref="GC246" ca="1" si="972">SUM(GC227:GC245)</f>
        <v>0.99999999999999978</v>
      </c>
      <c r="GD246" s="114">
        <f t="shared" ref="GD246" ca="1" si="973">SUM(GD227:GD245)</f>
        <v>0.99999999999999978</v>
      </c>
      <c r="GE246" s="114">
        <f t="shared" ref="GE246" ca="1" si="974">SUM(GE227:GE245)</f>
        <v>1.0000000000000002</v>
      </c>
      <c r="GF246" s="114">
        <f t="shared" ref="GF246" ca="1" si="975">SUM(GF227:GF245)</f>
        <v>1.0000000000000002</v>
      </c>
      <c r="GG246" s="114">
        <f t="shared" ref="GG246" ca="1" si="976">SUM(GG227:GG245)</f>
        <v>1</v>
      </c>
      <c r="GH246" s="114">
        <f t="shared" ref="GH246" ca="1" si="977">SUM(GH227:GH245)</f>
        <v>0.99999999999999978</v>
      </c>
      <c r="GI246" s="114">
        <f t="shared" ref="GI246" ca="1" si="978">SUM(GI227:GI245)</f>
        <v>1</v>
      </c>
      <c r="GJ246" s="114">
        <f t="shared" ref="GJ246" ca="1" si="979">SUM(GJ227:GJ245)</f>
        <v>1</v>
      </c>
      <c r="GK246" s="114">
        <f t="shared" ref="GK246" ca="1" si="980">SUM(GK227:GK245)</f>
        <v>1</v>
      </c>
      <c r="GL246" s="114">
        <f t="shared" ref="GL246" ca="1" si="981">SUM(GL227:GL245)</f>
        <v>1</v>
      </c>
      <c r="GM246" s="114">
        <f t="shared" ref="GM246" ca="1" si="982">SUM(GM227:GM245)</f>
        <v>1</v>
      </c>
      <c r="GN246" s="114">
        <f t="shared" ref="GN246" ca="1" si="983">SUM(GN227:GN245)</f>
        <v>1</v>
      </c>
      <c r="GO246" s="114">
        <f t="shared" ref="GO246" ca="1" si="984">SUM(GO227:GO245)</f>
        <v>1</v>
      </c>
      <c r="GP246" s="114">
        <f t="shared" ref="GP246" ca="1" si="985">SUM(GP227:GP245)</f>
        <v>1</v>
      </c>
      <c r="GQ246" s="114">
        <f t="shared" ref="GQ246" ca="1" si="986">SUM(GQ227:GQ245)</f>
        <v>1</v>
      </c>
      <c r="GR246" s="114">
        <f t="shared" ref="GR246" ca="1" si="987">SUM(GR227:GR245)</f>
        <v>0.99999999999999989</v>
      </c>
      <c r="GS246" s="114">
        <f t="shared" ref="GS246" ca="1" si="988">SUM(GS227:GS245)</f>
        <v>1</v>
      </c>
      <c r="GT246" s="114">
        <f t="shared" ref="GT246" ca="1" si="989">SUM(GT227:GT245)</f>
        <v>0.99999999999999989</v>
      </c>
      <c r="GU246" s="114">
        <f t="shared" ref="GU246" ca="1" si="990">SUM(GU227:GU245)</f>
        <v>1</v>
      </c>
      <c r="GV246" s="114">
        <f t="shared" ref="GV246" ca="1" si="991">SUM(GV227:GV245)</f>
        <v>1</v>
      </c>
      <c r="GW246" s="114">
        <f t="shared" ref="GW246" ca="1" si="992">SUM(GW227:GW245)</f>
        <v>1</v>
      </c>
      <c r="GX246" s="114">
        <f t="shared" ref="GX246" ca="1" si="993">SUM(GX227:GX245)</f>
        <v>0.99999999999999989</v>
      </c>
      <c r="GY246" s="114">
        <f t="shared" ref="GY246" ca="1" si="994">SUM(GY227:GY245)</f>
        <v>1</v>
      </c>
      <c r="GZ246" s="114">
        <f t="shared" ref="GZ246" ca="1" si="995">SUM(GZ227:GZ245)</f>
        <v>1</v>
      </c>
      <c r="HA246" s="114">
        <f t="shared" ref="HA246" ca="1" si="996">SUM(HA227:HA245)</f>
        <v>0.99999999999999989</v>
      </c>
      <c r="HB246" s="114">
        <f t="shared" ref="HB246" ca="1" si="997">SUM(HB227:HB245)</f>
        <v>0.99999999999999989</v>
      </c>
      <c r="HC246" s="114">
        <f t="shared" ref="HC246" ca="1" si="998">SUM(HC227:HC245)</f>
        <v>1</v>
      </c>
      <c r="HD246" s="114">
        <f t="shared" ref="HD246" ca="1" si="999">SUM(HD227:HD245)</f>
        <v>1</v>
      </c>
      <c r="HE246" s="114">
        <f t="shared" ref="HE246" ca="1" si="1000">SUM(HE227:HE245)</f>
        <v>1.0000000000000002</v>
      </c>
      <c r="HF246" s="114">
        <f t="shared" ref="HF246" ca="1" si="1001">SUM(HF227:HF245)</f>
        <v>1</v>
      </c>
      <c r="HG246" s="114">
        <f t="shared" ref="HG246" ca="1" si="1002">SUM(HG227:HG245)</f>
        <v>0.99999999999999978</v>
      </c>
      <c r="HH246" s="114">
        <f t="shared" ref="HH246" ca="1" si="1003">SUM(HH227:HH245)</f>
        <v>1.0000000000000002</v>
      </c>
      <c r="HI246" s="114">
        <f t="shared" ref="HI246" ca="1" si="1004">SUM(HI227:HI245)</f>
        <v>1.0000000000000002</v>
      </c>
      <c r="HJ246" s="114">
        <f t="shared" ref="HJ246" ca="1" si="1005">SUM(HJ227:HJ245)</f>
        <v>1</v>
      </c>
      <c r="HK246" s="114">
        <f t="shared" ref="HK246" ca="1" si="1006">SUM(HK227:HK245)</f>
        <v>1</v>
      </c>
      <c r="HL246" s="114">
        <f t="shared" ref="HL246" ca="1" si="1007">SUM(HL227:HL245)</f>
        <v>1</v>
      </c>
      <c r="HM246" s="114">
        <f t="shared" ref="HM246" ca="1" si="1008">SUM(HM227:HM245)</f>
        <v>1</v>
      </c>
      <c r="HN246" s="114">
        <f t="shared" ref="HN246" ca="1" si="1009">SUM(HN227:HN245)</f>
        <v>1</v>
      </c>
      <c r="HO246" s="114">
        <f t="shared" ref="HO246" ca="1" si="1010">SUM(HO227:HO245)</f>
        <v>1</v>
      </c>
      <c r="HP246" s="114">
        <f t="shared" ref="HP246" ca="1" si="1011">SUM(HP227:HP245)</f>
        <v>1</v>
      </c>
      <c r="HQ246" s="114">
        <f t="shared" ref="HQ246" ca="1" si="1012">SUM(HQ227:HQ245)</f>
        <v>1.0000000000000002</v>
      </c>
      <c r="HR246" s="114">
        <f t="shared" ref="HR246" ca="1" si="1013">SUM(HR227:HR245)</f>
        <v>1</v>
      </c>
      <c r="HS246" s="114">
        <f t="shared" ref="HS246" ca="1" si="1014">SUM(HS227:HS245)</f>
        <v>0.99999999999999978</v>
      </c>
      <c r="HT246" s="114">
        <f t="shared" ref="HT246" ca="1" si="1015">SUM(HT227:HT245)</f>
        <v>1.0000000000000002</v>
      </c>
      <c r="HU246" s="114">
        <f t="shared" ref="HU246" ca="1" si="1016">SUM(HU227:HU245)</f>
        <v>1.0000000000000002</v>
      </c>
      <c r="HV246" s="114">
        <f t="shared" ref="HV246" ca="1" si="1017">SUM(HV227:HV245)</f>
        <v>1</v>
      </c>
      <c r="HW246" s="114">
        <f t="shared" ref="HW246" ca="1" si="1018">SUM(HW227:HW245)</f>
        <v>1</v>
      </c>
      <c r="HX246" s="114">
        <f t="shared" ref="HX246" ca="1" si="1019">SUM(HX227:HX245)</f>
        <v>1</v>
      </c>
      <c r="HY246" s="114">
        <f t="shared" ref="HY246" ca="1" si="1020">SUM(HY227:HY245)</f>
        <v>1</v>
      </c>
      <c r="HZ246" s="114">
        <f t="shared" ref="HZ246" ca="1" si="1021">SUM(HZ227:HZ245)</f>
        <v>1</v>
      </c>
      <c r="IA246" s="114">
        <f t="shared" ref="IA246" ca="1" si="1022">SUM(IA227:IA245)</f>
        <v>1</v>
      </c>
      <c r="IB246" s="114">
        <f t="shared" ref="IB246" ca="1" si="1023">SUM(IB227:IB245)</f>
        <v>1</v>
      </c>
      <c r="IC246" s="114">
        <f t="shared" ref="IC246" ca="1" si="1024">SUM(IC227:IC245)</f>
        <v>1.0000000000000002</v>
      </c>
      <c r="ID246" s="114">
        <f t="shared" ref="ID246" ca="1" si="1025">SUM(ID227:ID245)</f>
        <v>1</v>
      </c>
      <c r="IE246" s="114">
        <f t="shared" ref="IE246" ca="1" si="1026">SUM(IE227:IE245)</f>
        <v>0.99999999999999978</v>
      </c>
      <c r="IF246" s="114">
        <f t="shared" ref="IF246" ca="1" si="1027">SUM(IF227:IF245)</f>
        <v>1.0000000000000002</v>
      </c>
      <c r="IG246" s="114">
        <f t="shared" ref="IG246" ca="1" si="1028">SUM(IG227:IG245)</f>
        <v>1.0000000000000002</v>
      </c>
      <c r="IH246" s="114">
        <f t="shared" ref="IH246" ca="1" si="1029">SUM(IH227:IH245)</f>
        <v>1</v>
      </c>
      <c r="II246" s="114">
        <f t="shared" ref="II246" ca="1" si="1030">SUM(II227:II245)</f>
        <v>1</v>
      </c>
      <c r="IJ246" s="114">
        <f t="shared" ref="IJ246" ca="1" si="1031">SUM(IJ227:IJ245)</f>
        <v>1</v>
      </c>
      <c r="IK246" s="114">
        <f t="shared" ref="IK246" ca="1" si="1032">SUM(IK227:IK245)</f>
        <v>1</v>
      </c>
      <c r="IL246" s="114">
        <f t="shared" ref="IL246" ca="1" si="1033">SUM(IL227:IL245)</f>
        <v>1</v>
      </c>
      <c r="IM246" s="114">
        <f t="shared" ref="IM246" ca="1" si="1034">SUM(IM227:IM245)</f>
        <v>1</v>
      </c>
      <c r="IN246" s="114">
        <f t="shared" ref="IN246" ca="1" si="1035">SUM(IN227:IN245)</f>
        <v>1</v>
      </c>
      <c r="IO246" s="114">
        <f t="shared" ref="IO246" ca="1" si="1036">SUM(IO227:IO245)</f>
        <v>1.0000000000000002</v>
      </c>
      <c r="IP246" s="114">
        <f t="shared" ref="IP246" ca="1" si="1037">SUM(IP227:IP245)</f>
        <v>1</v>
      </c>
      <c r="IQ246" s="114">
        <f t="shared" ref="IQ246" ca="1" si="1038">SUM(IQ227:IQ245)</f>
        <v>0.99999999999999978</v>
      </c>
      <c r="IR246" s="114">
        <f t="shared" ref="IR246" ca="1" si="1039">SUM(IR227:IR245)</f>
        <v>1.0000000000000002</v>
      </c>
      <c r="IS246" s="114">
        <f t="shared" ref="IS246" ca="1" si="1040">SUM(IS227:IS245)</f>
        <v>1.0000000000000002</v>
      </c>
      <c r="IT246" s="114">
        <f t="shared" ref="IT246" ca="1" si="1041">SUM(IT227:IT245)</f>
        <v>1</v>
      </c>
      <c r="IU246" s="114">
        <f t="shared" ref="IU246" ca="1" si="1042">SUM(IU227:IU245)</f>
        <v>1</v>
      </c>
      <c r="IV246" s="114">
        <f t="shared" ref="IV246" ca="1" si="1043">SUM(IV227:IV245)</f>
        <v>1</v>
      </c>
      <c r="IW246" s="114">
        <f t="shared" ref="IW246" ca="1" si="1044">SUM(IW227:IW245)</f>
        <v>1</v>
      </c>
      <c r="IX246" s="114">
        <f t="shared" ref="IX246" ca="1" si="1045">SUM(IX227:IX245)</f>
        <v>1</v>
      </c>
      <c r="IY246" s="114">
        <f t="shared" ref="IY246" ca="1" si="1046">SUM(IY227:IY245)</f>
        <v>1</v>
      </c>
      <c r="IZ246" s="114">
        <f t="shared" ref="IZ246" ca="1" si="1047">SUM(IZ227:IZ245)</f>
        <v>1</v>
      </c>
      <c r="JA246" s="114">
        <f t="shared" ref="JA246" ca="1" si="1048">SUM(JA227:JA245)</f>
        <v>1.0000000000000002</v>
      </c>
      <c r="JB246" s="114">
        <f t="shared" ref="JB246" ca="1" si="1049">SUM(JB227:JB245)</f>
        <v>1</v>
      </c>
      <c r="JC246" s="114">
        <f t="shared" ref="JC246" ca="1" si="1050">SUM(JC227:JC245)</f>
        <v>0.99999999999999978</v>
      </c>
      <c r="JD246" s="114">
        <f t="shared" ref="JD246" ca="1" si="1051">SUM(JD227:JD245)</f>
        <v>1.0000000000000002</v>
      </c>
      <c r="JE246" s="114">
        <f t="shared" ref="JE246" ca="1" si="1052">SUM(JE227:JE245)</f>
        <v>1.0000000000000002</v>
      </c>
      <c r="JF246" s="114">
        <f t="shared" ref="JF246" ca="1" si="1053">SUM(JF227:JF245)</f>
        <v>1</v>
      </c>
      <c r="JG246" s="114">
        <f t="shared" ref="JG246" ca="1" si="1054">SUM(JG227:JG245)</f>
        <v>1</v>
      </c>
      <c r="JH246" s="114">
        <f t="shared" ref="JH246" ca="1" si="1055">SUM(JH227:JH245)</f>
        <v>1</v>
      </c>
      <c r="JI246" s="114">
        <f t="shared" ref="JI246" ca="1" si="1056">SUM(JI227:JI245)</f>
        <v>1</v>
      </c>
      <c r="JJ246" s="114">
        <f t="shared" ref="JJ246" ca="1" si="1057">SUM(JJ227:JJ245)</f>
        <v>1</v>
      </c>
      <c r="JK246" s="114">
        <f t="shared" ref="JK246" ca="1" si="1058">SUM(JK227:JK245)</f>
        <v>1</v>
      </c>
      <c r="JL246" s="114">
        <f t="shared" ref="JL246" ca="1" si="1059">SUM(JL227:JL245)</f>
        <v>0.99999999999999989</v>
      </c>
      <c r="JM246" s="114">
        <f t="shared" ref="JM246" ca="1" si="1060">SUM(JM227:JM245)</f>
        <v>1</v>
      </c>
      <c r="JN246" s="114">
        <f t="shared" ref="JN246" ca="1" si="1061">SUM(JN227:JN245)</f>
        <v>1</v>
      </c>
      <c r="JO246" s="114">
        <f t="shared" ref="JO246" ca="1" si="1062">SUM(JO227:JO245)</f>
        <v>1</v>
      </c>
      <c r="JP246" s="114">
        <f t="shared" ref="JP246" ca="1" si="1063">SUM(JP227:JP245)</f>
        <v>1</v>
      </c>
      <c r="JQ246" s="114">
        <f t="shared" ref="JQ246" ca="1" si="1064">SUM(JQ227:JQ245)</f>
        <v>1</v>
      </c>
      <c r="JR246" s="114">
        <f t="shared" ref="JR246" ca="1" si="1065">SUM(JR227:JR245)</f>
        <v>1</v>
      </c>
      <c r="JS246" s="114">
        <f t="shared" ref="JS246" ca="1" si="1066">SUM(JS227:JS245)</f>
        <v>1</v>
      </c>
      <c r="JT246" s="114">
        <f t="shared" ref="JT246" ca="1" si="1067">SUM(JT227:JT245)</f>
        <v>1</v>
      </c>
      <c r="JU246" s="114">
        <f t="shared" ref="JU246" ca="1" si="1068">SUM(JU227:JU245)</f>
        <v>1</v>
      </c>
      <c r="JV246" s="114">
        <f t="shared" ref="JV246" ca="1" si="1069">SUM(JV227:JV245)</f>
        <v>1</v>
      </c>
      <c r="JW246" s="114">
        <f t="shared" ref="JW246" ca="1" si="1070">SUM(JW227:JW245)</f>
        <v>1</v>
      </c>
      <c r="JX246" s="114">
        <f t="shared" ref="JX246" ca="1" si="1071">SUM(JX227:JX245)</f>
        <v>0.99999999999999989</v>
      </c>
      <c r="JY246" s="114">
        <f t="shared" ref="JY246" ca="1" si="1072">SUM(JY227:JY245)</f>
        <v>1</v>
      </c>
      <c r="JZ246" s="114">
        <f t="shared" ref="JZ246" ca="1" si="1073">SUM(JZ227:JZ245)</f>
        <v>1</v>
      </c>
      <c r="KA246" s="114">
        <f t="shared" ref="KA246" ca="1" si="1074">SUM(KA227:KA245)</f>
        <v>1.0000000000000002</v>
      </c>
      <c r="KB246" s="114">
        <f t="shared" ref="KB246" ca="1" si="1075">SUM(KB227:KB245)</f>
        <v>1</v>
      </c>
      <c r="KC246" s="114">
        <f t="shared" ref="KC246" ca="1" si="1076">SUM(KC227:KC245)</f>
        <v>1</v>
      </c>
      <c r="KD246" s="114">
        <f t="shared" ref="KD246" ca="1" si="1077">SUM(KD227:KD245)</f>
        <v>1</v>
      </c>
      <c r="KE246" s="114">
        <f t="shared" ref="KE246" ca="1" si="1078">SUM(KE227:KE245)</f>
        <v>1</v>
      </c>
      <c r="KF246" s="114">
        <f t="shared" ref="KF246" ca="1" si="1079">SUM(KF227:KF245)</f>
        <v>1</v>
      </c>
      <c r="KG246" s="114">
        <f t="shared" ref="KG246" ca="1" si="1080">SUM(KG227:KG245)</f>
        <v>1</v>
      </c>
      <c r="KH246" s="114">
        <f t="shared" ref="KH246" ca="1" si="1081">SUM(KH227:KH245)</f>
        <v>0.99999999999999978</v>
      </c>
      <c r="KI246" s="114">
        <f t="shared" ref="KI246" ca="1" si="1082">SUM(KI227:KI245)</f>
        <v>1</v>
      </c>
      <c r="KJ246" s="114">
        <f t="shared" ref="KJ246" ca="1" si="1083">SUM(KJ227:KJ245)</f>
        <v>0.99999999999999989</v>
      </c>
      <c r="KK246" s="114">
        <f t="shared" ref="KK246" ca="1" si="1084">SUM(KK227:KK245)</f>
        <v>1</v>
      </c>
      <c r="KL246" s="114">
        <f t="shared" ref="KL246" ca="1" si="1085">SUM(KL227:KL245)</f>
        <v>0.99999999999999978</v>
      </c>
      <c r="KM246" s="114">
        <f t="shared" ref="KM246" ca="1" si="1086">SUM(KM227:KM245)</f>
        <v>1</v>
      </c>
      <c r="KN246" s="114">
        <f t="shared" ref="KN246" ca="1" si="1087">SUM(KN227:KN245)</f>
        <v>0.99999999999999989</v>
      </c>
      <c r="KO246" s="114">
        <f t="shared" ref="KO246" ca="1" si="1088">SUM(KO227:KO245)</f>
        <v>1</v>
      </c>
      <c r="KP246" s="114">
        <f t="shared" ref="KP246" ca="1" si="1089">SUM(KP227:KP245)</f>
        <v>1</v>
      </c>
      <c r="KQ246" s="114">
        <f t="shared" ref="KQ246" ca="1" si="1090">SUM(KQ227:KQ245)</f>
        <v>0.99999999999999989</v>
      </c>
      <c r="KR246" s="114">
        <f t="shared" ref="KR246" ca="1" si="1091">SUM(KR227:KR245)</f>
        <v>1</v>
      </c>
      <c r="KS246" s="114">
        <f t="shared" ref="KS246" ca="1" si="1092">SUM(KS227:KS245)</f>
        <v>1</v>
      </c>
      <c r="KT246" s="114">
        <f t="shared" ref="KT246" ca="1" si="1093">SUM(KT227:KT245)</f>
        <v>1.0000000000000002</v>
      </c>
      <c r="KU246" s="114">
        <f t="shared" ref="KU246" ca="1" si="1094">SUM(KU227:KU245)</f>
        <v>1</v>
      </c>
      <c r="KV246" s="114">
        <f t="shared" ref="KV246" ca="1" si="1095">SUM(KV227:KV245)</f>
        <v>1</v>
      </c>
      <c r="KW246" s="114">
        <f t="shared" ref="KW246" ca="1" si="1096">SUM(KW227:KW245)</f>
        <v>1</v>
      </c>
      <c r="KX246" s="114">
        <f t="shared" ref="KX246" ca="1" si="1097">SUM(KX227:KX245)</f>
        <v>0.99999999999999989</v>
      </c>
      <c r="KY246" s="114">
        <f t="shared" ref="KY246" ca="1" si="1098">SUM(KY227:KY245)</f>
        <v>1</v>
      </c>
      <c r="KZ246" s="114">
        <f t="shared" ref="KZ246" ca="1" si="1099">SUM(KZ227:KZ245)</f>
        <v>0.99999999999999989</v>
      </c>
      <c r="LA246" s="114">
        <f t="shared" ref="LA246" ca="1" si="1100">SUM(LA227:LA245)</f>
        <v>1</v>
      </c>
      <c r="LB246" s="114">
        <f t="shared" ref="LB246" ca="1" si="1101">SUM(LB227:LB245)</f>
        <v>1</v>
      </c>
      <c r="LC246" s="114">
        <f t="shared" ref="LC246" ca="1" si="1102">SUM(LC227:LC245)</f>
        <v>1</v>
      </c>
      <c r="LD246" s="114">
        <f t="shared" ref="LD246" ca="1" si="1103">SUM(LD227:LD245)</f>
        <v>1</v>
      </c>
      <c r="LE246" s="114">
        <f t="shared" ref="LE246" ca="1" si="1104">SUM(LE227:LE245)</f>
        <v>1</v>
      </c>
      <c r="LF246" s="114">
        <f t="shared" ref="LF246" ca="1" si="1105">SUM(LF227:LF245)</f>
        <v>1.0000000000000002</v>
      </c>
      <c r="LG246" s="114">
        <f t="shared" ref="LG246" ca="1" si="1106">SUM(LG227:LG245)</f>
        <v>1.0000000000000004</v>
      </c>
      <c r="LH246" s="114">
        <f t="shared" ref="LH246" ca="1" si="1107">SUM(LH227:LH245)</f>
        <v>1</v>
      </c>
      <c r="LI246" s="114">
        <f t="shared" ref="LI246" ca="1" si="1108">SUM(LI227:LI245)</f>
        <v>1.0000000000000002</v>
      </c>
      <c r="LJ246" s="114">
        <f t="shared" ref="LJ246" ca="1" si="1109">SUM(LJ227:LJ245)</f>
        <v>1</v>
      </c>
      <c r="LK246" s="114">
        <f t="shared" ref="LK246" ca="1" si="1110">SUM(LK227:LK245)</f>
        <v>1</v>
      </c>
      <c r="LL246" s="114">
        <f t="shared" ref="LL246" ca="1" si="1111">SUM(LL227:LL245)</f>
        <v>0.99999999999999989</v>
      </c>
      <c r="LM246" s="114">
        <f t="shared" ref="LM246" ca="1" si="1112">SUM(LM227:LM245)</f>
        <v>1</v>
      </c>
      <c r="LN246" s="114">
        <f t="shared" ref="LN246" ca="1" si="1113">SUM(LN227:LN245)</f>
        <v>1</v>
      </c>
      <c r="LO246" s="114">
        <f t="shared" ref="LO246" ca="1" si="1114">SUM(LO227:LO245)</f>
        <v>1</v>
      </c>
      <c r="LP246" s="114">
        <f t="shared" ref="LP246" ca="1" si="1115">SUM(LP227:LP245)</f>
        <v>1.0000000000000002</v>
      </c>
      <c r="LQ246" s="114">
        <f t="shared" ref="LQ246" ca="1" si="1116">SUM(LQ227:LQ245)</f>
        <v>1</v>
      </c>
      <c r="LR246" s="114">
        <f t="shared" ref="LR246" ca="1" si="1117">SUM(LR227:LR245)</f>
        <v>1.0000000000000002</v>
      </c>
      <c r="LU246" s="114">
        <f t="shared" ref="LU246:MM246" ca="1" si="1118">SUM(LU227:LU244)</f>
        <v>-0.10088156686391687</v>
      </c>
      <c r="LV246" s="114">
        <f t="shared" ca="1" si="1118"/>
        <v>-0.10088156686391687</v>
      </c>
      <c r="LW246" s="114">
        <f t="shared" ca="1" si="1118"/>
        <v>-0.10088156686391687</v>
      </c>
      <c r="LX246" s="114">
        <f t="shared" ca="1" si="1118"/>
        <v>-0.10088156686391687</v>
      </c>
      <c r="LY246" s="114">
        <f t="shared" ca="1" si="1118"/>
        <v>-9.9292806758239663E-2</v>
      </c>
      <c r="LZ246" s="114">
        <f t="shared" ca="1" si="1118"/>
        <v>-9.9940347921392739E-2</v>
      </c>
      <c r="MA246" s="114">
        <f t="shared" ca="1" si="1118"/>
        <v>-0.10060109114253017</v>
      </c>
      <c r="MB246" s="114">
        <f t="shared" ca="1" si="1118"/>
        <v>-0.10127544219727598</v>
      </c>
      <c r="MC246" s="114">
        <f t="shared" ca="1" si="1118"/>
        <v>-0.10196382357883778</v>
      </c>
      <c r="MD246" s="114">
        <f t="shared" ca="1" si="1118"/>
        <v>-0.10266667536322707</v>
      </c>
      <c r="ME246" s="114">
        <f t="shared" ca="1" si="1118"/>
        <v>-0.10192388845798223</v>
      </c>
      <c r="MF246" s="114">
        <f t="shared" ca="1" si="1118"/>
        <v>-0.10117178819590485</v>
      </c>
      <c r="MG246" s="114">
        <f t="shared" ca="1" si="1118"/>
        <v>-0.10041004870025783</v>
      </c>
      <c r="MH246" s="114">
        <f t="shared" ca="1" si="1118"/>
        <v>-9.9638327902942705E-2</v>
      </c>
      <c r="MI246" s="114">
        <f t="shared" ca="1" si="1118"/>
        <v>-9.8856266591776112E-2</v>
      </c>
      <c r="MJ246" s="114">
        <f t="shared" ca="1" si="1118"/>
        <v>-9.8832570986486623E-2</v>
      </c>
      <c r="MK246" s="114">
        <f t="shared" ca="1" si="1118"/>
        <v>-9.8832570986486623E-2</v>
      </c>
      <c r="ML246" s="114">
        <f t="shared" ca="1" si="1118"/>
        <v>-9.8832570986486623E-2</v>
      </c>
      <c r="MM246" s="114">
        <f t="shared" ca="1" si="1118"/>
        <v>-9.8832570986486623E-2</v>
      </c>
      <c r="MN246" s="114">
        <f t="shared" ref="MN246:MS246" ca="1" si="1119">SUM(MN227:MN244)</f>
        <v>-9.8832570986486623E-2</v>
      </c>
      <c r="MO246" s="114">
        <f t="shared" ca="1" si="1119"/>
        <v>-9.8643267677339483E-2</v>
      </c>
      <c r="MP246" s="114">
        <f t="shared" ca="1" si="1119"/>
        <v>-9.8453438527046716E-2</v>
      </c>
      <c r="MQ246" s="114">
        <f t="shared" ca="1" si="1119"/>
        <v>-9.826310993608775E-2</v>
      </c>
      <c r="MR246" s="114">
        <f t="shared" ca="1" si="1119"/>
        <v>-9.8072310009982067E-2</v>
      </c>
      <c r="MS246" s="114">
        <f t="shared" ca="1" si="1119"/>
        <v>-9.7881068652847833E-2</v>
      </c>
    </row>
    <row r="247" spans="2:357" hidden="1">
      <c r="B247" s="3"/>
      <c r="C247" s="142"/>
      <c r="D247" s="146"/>
      <c r="E247" s="146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</row>
    <row r="248" spans="2:357" hidden="1">
      <c r="B248" s="3"/>
      <c r="C248" s="142" t="s">
        <v>467</v>
      </c>
      <c r="D248" s="146"/>
      <c r="E248" s="146"/>
      <c r="F248" s="147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LT248" s="80" t="s">
        <v>808</v>
      </c>
    </row>
    <row r="249" spans="2:357" hidden="1">
      <c r="B249" s="3"/>
      <c r="C249" s="18"/>
      <c r="D249" s="18">
        <v>2015</v>
      </c>
      <c r="E249" s="18">
        <v>2016</v>
      </c>
      <c r="F249" s="18">
        <v>2017</v>
      </c>
      <c r="G249" s="18">
        <v>2018</v>
      </c>
      <c r="H249" s="18">
        <v>2019</v>
      </c>
      <c r="I249" s="18">
        <v>2020</v>
      </c>
      <c r="J249" s="18">
        <v>2021</v>
      </c>
      <c r="K249" s="18">
        <v>2022</v>
      </c>
      <c r="L249" s="18">
        <v>2023</v>
      </c>
      <c r="M249" s="18">
        <v>2024</v>
      </c>
      <c r="N249" s="18">
        <v>2025</v>
      </c>
      <c r="O249" s="18">
        <v>2026</v>
      </c>
      <c r="P249" s="18">
        <v>2027</v>
      </c>
      <c r="Q249" s="18">
        <v>2028</v>
      </c>
      <c r="R249" s="18">
        <v>2029</v>
      </c>
      <c r="S249" s="18">
        <v>2030</v>
      </c>
      <c r="T249" s="18">
        <v>2031</v>
      </c>
      <c r="U249" s="18">
        <v>2032</v>
      </c>
      <c r="V249" s="18">
        <v>2033</v>
      </c>
      <c r="W249" s="18">
        <v>2034</v>
      </c>
      <c r="X249" s="18">
        <v>2035</v>
      </c>
      <c r="Y249" s="18">
        <v>2036</v>
      </c>
      <c r="Z249" s="18">
        <v>2037</v>
      </c>
      <c r="AA249" s="18">
        <v>2038</v>
      </c>
      <c r="AB249" s="18">
        <v>2039</v>
      </c>
      <c r="AC249" s="18">
        <v>2040</v>
      </c>
      <c r="AD249" s="3"/>
      <c r="AE249" s="267" t="s">
        <v>510</v>
      </c>
      <c r="AF249" s="267" t="s">
        <v>511</v>
      </c>
      <c r="AG249" s="267" t="s">
        <v>512</v>
      </c>
      <c r="AH249" s="267" t="s">
        <v>513</v>
      </c>
      <c r="AI249" s="267" t="s">
        <v>514</v>
      </c>
      <c r="AJ249" s="267" t="s">
        <v>515</v>
      </c>
      <c r="AK249" s="267" t="s">
        <v>516</v>
      </c>
      <c r="AL249" s="267" t="s">
        <v>517</v>
      </c>
      <c r="AM249" s="267" t="s">
        <v>518</v>
      </c>
      <c r="AN249" s="267" t="s">
        <v>519</v>
      </c>
      <c r="AO249" s="267" t="s">
        <v>520</v>
      </c>
      <c r="AP249" s="267" t="s">
        <v>521</v>
      </c>
      <c r="AQ249" s="267" t="s">
        <v>522</v>
      </c>
      <c r="AR249" s="267" t="s">
        <v>523</v>
      </c>
      <c r="AS249" s="267" t="s">
        <v>524</v>
      </c>
      <c r="AT249" s="267" t="s">
        <v>525</v>
      </c>
      <c r="AU249" s="267" t="s">
        <v>526</v>
      </c>
      <c r="AV249" s="267" t="s">
        <v>527</v>
      </c>
      <c r="AW249" s="267" t="s">
        <v>528</v>
      </c>
      <c r="AX249" s="267" t="s">
        <v>529</v>
      </c>
      <c r="AY249" s="267" t="s">
        <v>530</v>
      </c>
      <c r="AZ249" s="267" t="s">
        <v>531</v>
      </c>
      <c r="BA249" s="267" t="s">
        <v>532</v>
      </c>
      <c r="BB249" s="267" t="s">
        <v>533</v>
      </c>
      <c r="BC249" s="267" t="s">
        <v>508</v>
      </c>
      <c r="BD249" s="267" t="s">
        <v>509</v>
      </c>
      <c r="BE249" s="267" t="s">
        <v>534</v>
      </c>
      <c r="BF249" s="267" t="s">
        <v>535</v>
      </c>
      <c r="BG249" s="267" t="s">
        <v>536</v>
      </c>
      <c r="BH249" s="267" t="s">
        <v>537</v>
      </c>
      <c r="BI249" s="267" t="s">
        <v>538</v>
      </c>
      <c r="BJ249" s="267" t="s">
        <v>539</v>
      </c>
      <c r="BK249" s="267" t="s">
        <v>540</v>
      </c>
      <c r="BL249" s="267" t="s">
        <v>541</v>
      </c>
      <c r="BM249" s="267" t="s">
        <v>542</v>
      </c>
      <c r="BN249" s="267" t="s">
        <v>543</v>
      </c>
      <c r="BO249" s="18" t="s">
        <v>544</v>
      </c>
      <c r="BP249" s="18" t="s">
        <v>545</v>
      </c>
      <c r="BQ249" s="18" t="s">
        <v>546</v>
      </c>
      <c r="BR249" s="18" t="s">
        <v>547</v>
      </c>
      <c r="BS249" s="18" t="s">
        <v>548</v>
      </c>
      <c r="BT249" s="18" t="s">
        <v>549</v>
      </c>
      <c r="BU249" s="18" t="s">
        <v>550</v>
      </c>
      <c r="BV249" s="18" t="s">
        <v>551</v>
      </c>
      <c r="BW249" s="18" t="s">
        <v>552</v>
      </c>
      <c r="BX249" s="18" t="s">
        <v>553</v>
      </c>
      <c r="BY249" s="18" t="s">
        <v>554</v>
      </c>
      <c r="BZ249" s="18" t="s">
        <v>555</v>
      </c>
      <c r="CA249" s="267" t="s">
        <v>556</v>
      </c>
      <c r="CB249" s="267" t="s">
        <v>557</v>
      </c>
      <c r="CC249" s="267" t="s">
        <v>558</v>
      </c>
      <c r="CD249" s="267" t="s">
        <v>559</v>
      </c>
      <c r="CE249" s="267" t="s">
        <v>560</v>
      </c>
      <c r="CF249" s="267" t="s">
        <v>561</v>
      </c>
      <c r="CG249" s="267" t="s">
        <v>562</v>
      </c>
      <c r="CH249" s="267" t="s">
        <v>563</v>
      </c>
      <c r="CI249" s="267" t="s">
        <v>564</v>
      </c>
      <c r="CJ249" s="267" t="s">
        <v>565</v>
      </c>
      <c r="CK249" s="267" t="s">
        <v>566</v>
      </c>
      <c r="CL249" s="267" t="s">
        <v>567</v>
      </c>
      <c r="CM249" s="267" t="s">
        <v>568</v>
      </c>
      <c r="CN249" s="267" t="s">
        <v>569</v>
      </c>
      <c r="CO249" s="267" t="s">
        <v>570</v>
      </c>
      <c r="CP249" s="267" t="s">
        <v>571</v>
      </c>
      <c r="CQ249" s="267" t="s">
        <v>572</v>
      </c>
      <c r="CR249" s="267" t="s">
        <v>573</v>
      </c>
      <c r="CS249" s="267" t="s">
        <v>574</v>
      </c>
      <c r="CT249" s="267" t="s">
        <v>575</v>
      </c>
      <c r="CU249" s="267" t="s">
        <v>576</v>
      </c>
      <c r="CV249" s="267" t="s">
        <v>577</v>
      </c>
      <c r="CW249" s="267" t="s">
        <v>578</v>
      </c>
      <c r="CX249" s="267" t="s">
        <v>579</v>
      </c>
      <c r="CY249" s="267" t="s">
        <v>580</v>
      </c>
      <c r="CZ249" s="267" t="s">
        <v>581</v>
      </c>
      <c r="DA249" s="267" t="s">
        <v>582</v>
      </c>
      <c r="DB249" s="267" t="s">
        <v>583</v>
      </c>
      <c r="DC249" s="267" t="s">
        <v>584</v>
      </c>
      <c r="DD249" s="267" t="s">
        <v>585</v>
      </c>
      <c r="DE249" s="267" t="s">
        <v>586</v>
      </c>
      <c r="DF249" s="267" t="s">
        <v>587</v>
      </c>
      <c r="DG249" s="267" t="s">
        <v>588</v>
      </c>
      <c r="DH249" s="267" t="s">
        <v>589</v>
      </c>
      <c r="DI249" s="267" t="s">
        <v>590</v>
      </c>
      <c r="DJ249" s="267" t="s">
        <v>591</v>
      </c>
      <c r="DK249" s="267" t="s">
        <v>592</v>
      </c>
      <c r="DL249" s="267" t="s">
        <v>593</v>
      </c>
      <c r="DM249" s="267" t="s">
        <v>594</v>
      </c>
      <c r="DN249" s="267" t="s">
        <v>595</v>
      </c>
      <c r="DO249" s="267" t="s">
        <v>596</v>
      </c>
      <c r="DP249" s="267" t="s">
        <v>597</v>
      </c>
      <c r="DQ249" s="267" t="s">
        <v>598</v>
      </c>
      <c r="DR249" s="267" t="s">
        <v>599</v>
      </c>
      <c r="DS249" s="267" t="s">
        <v>600</v>
      </c>
      <c r="DT249" s="267" t="s">
        <v>601</v>
      </c>
      <c r="DU249" s="267" t="s">
        <v>602</v>
      </c>
      <c r="DV249" s="267" t="s">
        <v>603</v>
      </c>
      <c r="DW249" s="267" t="s">
        <v>604</v>
      </c>
      <c r="DX249" s="267" t="s">
        <v>605</v>
      </c>
      <c r="DY249" s="267" t="s">
        <v>606</v>
      </c>
      <c r="DZ249" s="267" t="s">
        <v>607</v>
      </c>
      <c r="EA249" s="267" t="s">
        <v>608</v>
      </c>
      <c r="EB249" s="267" t="s">
        <v>609</v>
      </c>
      <c r="EC249" s="267" t="s">
        <v>610</v>
      </c>
      <c r="ED249" s="267" t="s">
        <v>611</v>
      </c>
      <c r="EE249" s="267" t="s">
        <v>612</v>
      </c>
      <c r="EF249" s="267" t="s">
        <v>613</v>
      </c>
      <c r="EG249" s="267" t="s">
        <v>614</v>
      </c>
      <c r="EH249" s="267" t="s">
        <v>615</v>
      </c>
      <c r="EI249" s="267" t="s">
        <v>616</v>
      </c>
      <c r="EJ249" s="267" t="s">
        <v>617</v>
      </c>
      <c r="EK249" s="267" t="s">
        <v>618</v>
      </c>
      <c r="EL249" s="267" t="s">
        <v>619</v>
      </c>
      <c r="EM249" s="267" t="s">
        <v>620</v>
      </c>
      <c r="EN249" s="267" t="s">
        <v>621</v>
      </c>
      <c r="EO249" s="267" t="s">
        <v>622</v>
      </c>
      <c r="EP249" s="267" t="s">
        <v>623</v>
      </c>
      <c r="EQ249" s="267" t="s">
        <v>624</v>
      </c>
      <c r="ER249" s="267" t="s">
        <v>625</v>
      </c>
      <c r="ES249" s="267" t="s">
        <v>626</v>
      </c>
      <c r="ET249" s="267" t="s">
        <v>627</v>
      </c>
      <c r="EU249" s="267" t="s">
        <v>628</v>
      </c>
      <c r="EV249" s="267" t="s">
        <v>629</v>
      </c>
      <c r="EW249" s="267" t="s">
        <v>630</v>
      </c>
      <c r="EX249" s="267" t="s">
        <v>631</v>
      </c>
      <c r="EY249" s="267" t="s">
        <v>632</v>
      </c>
      <c r="EZ249" s="267" t="s">
        <v>633</v>
      </c>
      <c r="FA249" s="267" t="s">
        <v>634</v>
      </c>
      <c r="FB249" s="267" t="s">
        <v>635</v>
      </c>
      <c r="FC249" s="267" t="s">
        <v>636</v>
      </c>
      <c r="FD249" s="267" t="s">
        <v>637</v>
      </c>
      <c r="FE249" s="267" t="s">
        <v>638</v>
      </c>
      <c r="FF249" s="267" t="s">
        <v>639</v>
      </c>
      <c r="FG249" s="267" t="s">
        <v>640</v>
      </c>
      <c r="FH249" s="267" t="s">
        <v>641</v>
      </c>
      <c r="FI249" s="267" t="s">
        <v>642</v>
      </c>
      <c r="FJ249" s="267" t="s">
        <v>643</v>
      </c>
      <c r="FK249" s="267" t="s">
        <v>644</v>
      </c>
      <c r="FL249" s="267" t="s">
        <v>645</v>
      </c>
      <c r="FM249" s="267" t="s">
        <v>646</v>
      </c>
      <c r="FN249" s="267" t="s">
        <v>647</v>
      </c>
      <c r="FO249" s="267" t="s">
        <v>648</v>
      </c>
      <c r="FP249" s="267" t="s">
        <v>649</v>
      </c>
      <c r="FQ249" s="267" t="s">
        <v>650</v>
      </c>
      <c r="FR249" s="267" t="s">
        <v>651</v>
      </c>
      <c r="FS249" s="267" t="s">
        <v>652</v>
      </c>
      <c r="FT249" s="267" t="s">
        <v>653</v>
      </c>
      <c r="FU249" s="267" t="s">
        <v>654</v>
      </c>
      <c r="FV249" s="267" t="s">
        <v>655</v>
      </c>
      <c r="FW249" s="267" t="s">
        <v>656</v>
      </c>
      <c r="FX249" s="267" t="s">
        <v>657</v>
      </c>
      <c r="FY249" s="267" t="s">
        <v>658</v>
      </c>
      <c r="FZ249" s="267" t="s">
        <v>659</v>
      </c>
      <c r="GA249" s="267" t="s">
        <v>660</v>
      </c>
      <c r="GB249" s="267" t="s">
        <v>661</v>
      </c>
      <c r="GC249" s="267" t="s">
        <v>662</v>
      </c>
      <c r="GD249" s="267" t="s">
        <v>663</v>
      </c>
      <c r="GE249" s="267" t="s">
        <v>664</v>
      </c>
      <c r="GF249" s="267" t="s">
        <v>665</v>
      </c>
      <c r="GG249" s="267" t="s">
        <v>666</v>
      </c>
      <c r="GH249" s="267" t="s">
        <v>667</v>
      </c>
      <c r="GI249" s="267" t="s">
        <v>668</v>
      </c>
      <c r="GJ249" s="267" t="s">
        <v>669</v>
      </c>
      <c r="GK249" s="267" t="s">
        <v>670</v>
      </c>
      <c r="GL249" s="267" t="s">
        <v>671</v>
      </c>
      <c r="GM249" s="267" t="s">
        <v>672</v>
      </c>
      <c r="GN249" s="267" t="s">
        <v>673</v>
      </c>
      <c r="GO249" s="267" t="s">
        <v>674</v>
      </c>
      <c r="GP249" s="267" t="s">
        <v>675</v>
      </c>
      <c r="GQ249" s="267" t="s">
        <v>676</v>
      </c>
      <c r="GR249" s="267" t="s">
        <v>677</v>
      </c>
      <c r="GS249" s="267" t="s">
        <v>678</v>
      </c>
      <c r="GT249" s="267" t="s">
        <v>679</v>
      </c>
      <c r="GU249" s="267" t="s">
        <v>680</v>
      </c>
      <c r="GV249" s="267" t="s">
        <v>681</v>
      </c>
      <c r="GW249" s="267" t="s">
        <v>682</v>
      </c>
      <c r="GX249" s="267" t="s">
        <v>683</v>
      </c>
      <c r="GY249" s="267" t="s">
        <v>684</v>
      </c>
      <c r="GZ249" s="267" t="s">
        <v>685</v>
      </c>
      <c r="HA249" s="267" t="s">
        <v>686</v>
      </c>
      <c r="HB249" s="267" t="s">
        <v>687</v>
      </c>
      <c r="HC249" s="267" t="s">
        <v>688</v>
      </c>
      <c r="HD249" s="267" t="s">
        <v>689</v>
      </c>
      <c r="HE249" s="267" t="s">
        <v>690</v>
      </c>
      <c r="HF249" s="267" t="s">
        <v>691</v>
      </c>
      <c r="HG249" s="267" t="s">
        <v>692</v>
      </c>
      <c r="HH249" s="267" t="s">
        <v>693</v>
      </c>
      <c r="HI249" s="267" t="s">
        <v>694</v>
      </c>
      <c r="HJ249" s="267" t="s">
        <v>695</v>
      </c>
      <c r="HK249" s="267" t="s">
        <v>696</v>
      </c>
      <c r="HL249" s="267" t="s">
        <v>697</v>
      </c>
      <c r="HM249" s="267" t="s">
        <v>698</v>
      </c>
      <c r="HN249" s="267" t="s">
        <v>699</v>
      </c>
      <c r="HO249" s="267" t="s">
        <v>700</v>
      </c>
      <c r="HP249" s="267" t="s">
        <v>701</v>
      </c>
      <c r="HQ249" s="267" t="s">
        <v>702</v>
      </c>
      <c r="HR249" s="267" t="s">
        <v>703</v>
      </c>
      <c r="HS249" s="267" t="s">
        <v>704</v>
      </c>
      <c r="HT249" s="267" t="s">
        <v>705</v>
      </c>
      <c r="HU249" s="267" t="s">
        <v>706</v>
      </c>
      <c r="HV249" s="267" t="s">
        <v>707</v>
      </c>
      <c r="HW249" s="267" t="s">
        <v>708</v>
      </c>
      <c r="HX249" s="267" t="s">
        <v>709</v>
      </c>
      <c r="HY249" s="267" t="s">
        <v>710</v>
      </c>
      <c r="HZ249" s="267" t="s">
        <v>711</v>
      </c>
      <c r="IA249" s="267" t="s">
        <v>712</v>
      </c>
      <c r="IB249" s="267" t="s">
        <v>713</v>
      </c>
      <c r="IC249" s="267" t="s">
        <v>714</v>
      </c>
      <c r="ID249" s="267" t="s">
        <v>715</v>
      </c>
      <c r="IE249" s="267" t="s">
        <v>716</v>
      </c>
      <c r="IF249" s="267" t="s">
        <v>717</v>
      </c>
      <c r="IG249" s="267" t="s">
        <v>718</v>
      </c>
      <c r="IH249" s="267" t="s">
        <v>719</v>
      </c>
      <c r="II249" s="267" t="s">
        <v>720</v>
      </c>
      <c r="IJ249" s="267" t="s">
        <v>721</v>
      </c>
      <c r="IK249" s="267" t="s">
        <v>722</v>
      </c>
      <c r="IL249" s="267" t="s">
        <v>723</v>
      </c>
      <c r="IM249" s="267" t="s">
        <v>724</v>
      </c>
      <c r="IN249" s="267" t="s">
        <v>725</v>
      </c>
      <c r="IO249" s="267" t="s">
        <v>726</v>
      </c>
      <c r="IP249" s="267" t="s">
        <v>727</v>
      </c>
      <c r="IQ249" s="267" t="s">
        <v>728</v>
      </c>
      <c r="IR249" s="267" t="s">
        <v>729</v>
      </c>
      <c r="IS249" s="267" t="s">
        <v>730</v>
      </c>
      <c r="IT249" s="267" t="s">
        <v>731</v>
      </c>
      <c r="IU249" s="267" t="s">
        <v>732</v>
      </c>
      <c r="IV249" s="267" t="s">
        <v>733</v>
      </c>
      <c r="IW249" s="267" t="s">
        <v>734</v>
      </c>
      <c r="IX249" s="267" t="s">
        <v>735</v>
      </c>
      <c r="IY249" s="267" t="s">
        <v>736</v>
      </c>
      <c r="IZ249" s="267" t="s">
        <v>737</v>
      </c>
      <c r="JA249" s="267" t="s">
        <v>738</v>
      </c>
      <c r="JB249" s="267" t="s">
        <v>739</v>
      </c>
      <c r="JC249" s="267" t="s">
        <v>740</v>
      </c>
      <c r="JD249" s="267" t="s">
        <v>741</v>
      </c>
      <c r="JE249" s="267" t="s">
        <v>742</v>
      </c>
      <c r="JF249" s="267" t="s">
        <v>743</v>
      </c>
      <c r="JG249" s="267" t="s">
        <v>744</v>
      </c>
      <c r="JH249" s="267" t="s">
        <v>745</v>
      </c>
      <c r="JI249" s="267" t="s">
        <v>746</v>
      </c>
      <c r="JJ249" s="267" t="s">
        <v>747</v>
      </c>
      <c r="JK249" s="267" t="s">
        <v>748</v>
      </c>
      <c r="JL249" s="267" t="s">
        <v>749</v>
      </c>
      <c r="JM249" s="267" t="s">
        <v>750</v>
      </c>
      <c r="JN249" s="267" t="s">
        <v>751</v>
      </c>
      <c r="JO249" s="267" t="s">
        <v>752</v>
      </c>
      <c r="JP249" s="267" t="s">
        <v>753</v>
      </c>
      <c r="JQ249" s="267" t="s">
        <v>754</v>
      </c>
      <c r="JR249" s="267" t="s">
        <v>755</v>
      </c>
      <c r="JS249" s="267" t="s">
        <v>756</v>
      </c>
      <c r="JT249" s="267" t="s">
        <v>757</v>
      </c>
      <c r="JU249" s="267" t="s">
        <v>758</v>
      </c>
      <c r="JV249" s="267" t="s">
        <v>759</v>
      </c>
      <c r="JW249" s="267" t="s">
        <v>760</v>
      </c>
      <c r="JX249" s="267" t="s">
        <v>761</v>
      </c>
      <c r="JY249" s="267" t="s">
        <v>762</v>
      </c>
      <c r="JZ249" s="267" t="s">
        <v>763</v>
      </c>
      <c r="KA249" s="267" t="s">
        <v>764</v>
      </c>
      <c r="KB249" s="267" t="s">
        <v>765</v>
      </c>
      <c r="KC249" s="267" t="s">
        <v>766</v>
      </c>
      <c r="KD249" s="267" t="s">
        <v>767</v>
      </c>
      <c r="KE249" s="267" t="s">
        <v>768</v>
      </c>
      <c r="KF249" s="267" t="s">
        <v>769</v>
      </c>
      <c r="KG249" s="267" t="s">
        <v>770</v>
      </c>
      <c r="KH249" s="267" t="s">
        <v>771</v>
      </c>
      <c r="KI249" s="267" t="s">
        <v>772</v>
      </c>
      <c r="KJ249" s="267" t="s">
        <v>773</v>
      </c>
      <c r="KK249" s="267" t="s">
        <v>774</v>
      </c>
      <c r="KL249" s="267" t="s">
        <v>775</v>
      </c>
      <c r="KM249" s="267" t="s">
        <v>776</v>
      </c>
      <c r="KN249" s="267" t="s">
        <v>777</v>
      </c>
      <c r="KO249" s="267" t="s">
        <v>778</v>
      </c>
      <c r="KP249" s="267" t="s">
        <v>779</v>
      </c>
      <c r="KQ249" s="267" t="s">
        <v>780</v>
      </c>
      <c r="KR249" s="267" t="s">
        <v>781</v>
      </c>
      <c r="KS249" s="267" t="s">
        <v>782</v>
      </c>
      <c r="KT249" s="267" t="s">
        <v>783</v>
      </c>
      <c r="KU249" s="267" t="s">
        <v>784</v>
      </c>
      <c r="KV249" s="267" t="s">
        <v>785</v>
      </c>
      <c r="KW249" s="267" t="s">
        <v>786</v>
      </c>
      <c r="KX249" s="267" t="s">
        <v>787</v>
      </c>
      <c r="KY249" s="267" t="s">
        <v>788</v>
      </c>
      <c r="KZ249" s="267" t="s">
        <v>789</v>
      </c>
      <c r="LA249" s="267" t="s">
        <v>790</v>
      </c>
      <c r="LB249" s="267" t="s">
        <v>791</v>
      </c>
      <c r="LC249" s="267" t="s">
        <v>792</v>
      </c>
      <c r="LD249" s="267" t="s">
        <v>793</v>
      </c>
      <c r="LE249" s="267" t="s">
        <v>794</v>
      </c>
      <c r="LF249" s="267" t="s">
        <v>795</v>
      </c>
      <c r="LG249" s="267" t="s">
        <v>796</v>
      </c>
      <c r="LH249" s="267" t="s">
        <v>797</v>
      </c>
      <c r="LI249" s="267" t="s">
        <v>798</v>
      </c>
      <c r="LJ249" s="267" t="s">
        <v>799</v>
      </c>
      <c r="LK249" s="267" t="s">
        <v>800</v>
      </c>
      <c r="LL249" s="267" t="s">
        <v>801</v>
      </c>
      <c r="LM249" s="267" t="s">
        <v>802</v>
      </c>
      <c r="LN249" s="267" t="s">
        <v>803</v>
      </c>
      <c r="LO249" s="267" t="s">
        <v>804</v>
      </c>
      <c r="LP249" s="267" t="s">
        <v>805</v>
      </c>
      <c r="LQ249" s="267" t="s">
        <v>806</v>
      </c>
      <c r="LR249" s="267" t="s">
        <v>807</v>
      </c>
      <c r="LT249" s="18" t="s">
        <v>809</v>
      </c>
      <c r="LU249" s="18">
        <v>2016</v>
      </c>
      <c r="LV249" s="18">
        <v>2017</v>
      </c>
      <c r="LW249" s="18">
        <v>2018</v>
      </c>
      <c r="LX249" s="18">
        <v>2019</v>
      </c>
      <c r="LY249" s="18">
        <v>2020</v>
      </c>
      <c r="LZ249" s="18">
        <v>2021</v>
      </c>
      <c r="MA249" s="18">
        <v>2022</v>
      </c>
      <c r="MB249" s="18">
        <v>2023</v>
      </c>
      <c r="MC249" s="18">
        <v>2024</v>
      </c>
      <c r="MD249" s="18">
        <v>2025</v>
      </c>
      <c r="ME249" s="18">
        <v>2026</v>
      </c>
      <c r="MF249" s="18">
        <v>2027</v>
      </c>
      <c r="MG249" s="18">
        <v>2028</v>
      </c>
      <c r="MH249" s="18">
        <v>2029</v>
      </c>
      <c r="MI249" s="18">
        <v>2030</v>
      </c>
      <c r="MJ249" s="18">
        <v>2031</v>
      </c>
      <c r="MK249" s="18">
        <v>2032</v>
      </c>
      <c r="ML249" s="18">
        <v>2033</v>
      </c>
      <c r="MM249" s="18">
        <v>2034</v>
      </c>
      <c r="MN249" s="18">
        <v>2035</v>
      </c>
      <c r="MO249" s="18">
        <v>2036</v>
      </c>
      <c r="MP249" s="18">
        <v>2037</v>
      </c>
      <c r="MQ249" s="18">
        <v>2038</v>
      </c>
      <c r="MR249" s="18">
        <v>2039</v>
      </c>
      <c r="MS249" s="18">
        <v>2040</v>
      </c>
    </row>
    <row r="250" spans="2:357" hidden="1">
      <c r="B250" s="3"/>
      <c r="C250" s="22" t="s">
        <v>824</v>
      </c>
      <c r="D250" s="375">
        <f ca="1">D274-D298</f>
        <v>-1574.1616557521775</v>
      </c>
      <c r="E250" s="375">
        <f ca="1">E274-E298</f>
        <v>-1574.1616557521775</v>
      </c>
      <c r="F250" s="375">
        <f t="shared" ref="F250:AC250" ca="1" si="1120">F274-F298</f>
        <v>-1574.1616557521775</v>
      </c>
      <c r="G250" s="375">
        <f t="shared" ca="1" si="1120"/>
        <v>-1574.1616557521775</v>
      </c>
      <c r="H250" s="375">
        <f t="shared" ca="1" si="1120"/>
        <v>-1574.1616557521775</v>
      </c>
      <c r="I250" s="375">
        <f t="shared" ca="1" si="1120"/>
        <v>-1574.2232463089967</v>
      </c>
      <c r="J250" s="375">
        <f t="shared" ca="1" si="1120"/>
        <v>-1574.2250323097251</v>
      </c>
      <c r="K250" s="375">
        <f t="shared" ca="1" si="1120"/>
        <v>-1574.2268183104534</v>
      </c>
      <c r="L250" s="375">
        <f t="shared" ca="1" si="1120"/>
        <v>-1574.2286043111817</v>
      </c>
      <c r="M250" s="375">
        <f t="shared" ca="1" si="1120"/>
        <v>-1574.2303903118955</v>
      </c>
      <c r="N250" s="375">
        <f t="shared" ca="1" si="1120"/>
        <v>-1574.2321763126092</v>
      </c>
      <c r="O250" s="375">
        <f t="shared" ca="1" si="1120"/>
        <v>-1574.2134603209124</v>
      </c>
      <c r="P250" s="375">
        <f t="shared" ca="1" si="1120"/>
        <v>-1574.1947443292083</v>
      </c>
      <c r="Q250" s="375">
        <f t="shared" ca="1" si="1120"/>
        <v>-1574.1760283375042</v>
      </c>
      <c r="R250" s="375">
        <f t="shared" ca="1" si="1120"/>
        <v>-1574.1573123457929</v>
      </c>
      <c r="S250" s="375">
        <f t="shared" ca="1" si="1120"/>
        <v>-1574.1385963540743</v>
      </c>
      <c r="T250" s="375">
        <f t="shared" ca="1" si="1120"/>
        <v>-1574.0765276061975</v>
      </c>
      <c r="U250" s="375">
        <f t="shared" ca="1" si="1120"/>
        <v>-1574.0765276061975</v>
      </c>
      <c r="V250" s="375">
        <f t="shared" ca="1" si="1120"/>
        <v>-1574.0765276061975</v>
      </c>
      <c r="W250" s="375">
        <f t="shared" ca="1" si="1120"/>
        <v>-1574.0765276061975</v>
      </c>
      <c r="X250" s="375">
        <f t="shared" ca="1" si="1120"/>
        <v>-1574.0765276061975</v>
      </c>
      <c r="Y250" s="375">
        <f t="shared" ca="1" si="1120"/>
        <v>-1574.0576095885881</v>
      </c>
      <c r="Z250" s="375">
        <f t="shared" ca="1" si="1120"/>
        <v>-1574.0386915709896</v>
      </c>
      <c r="AA250" s="375">
        <f t="shared" ca="1" si="1120"/>
        <v>-1574.0197735533948</v>
      </c>
      <c r="AB250" s="375">
        <f t="shared" ca="1" si="1120"/>
        <v>-1574.0008555357963</v>
      </c>
      <c r="AC250" s="375">
        <f t="shared" ca="1" si="1120"/>
        <v>-1573.9819375181942</v>
      </c>
      <c r="AD250" s="3"/>
      <c r="AE250" s="375">
        <f t="shared" ref="AE250:CP250" ca="1" si="1121">AE274-AE298</f>
        <v>-134.85057796239562</v>
      </c>
      <c r="AF250" s="375">
        <f t="shared" ca="1" si="1121"/>
        <v>-121.8888811715442</v>
      </c>
      <c r="AG250" s="375">
        <f t="shared" ca="1" si="1121"/>
        <v>-133.34846235391069</v>
      </c>
      <c r="AH250" s="375">
        <f t="shared" ca="1" si="1121"/>
        <v>-129.22327145217378</v>
      </c>
      <c r="AI250" s="375">
        <f t="shared" ca="1" si="1121"/>
        <v>-134.40510331122528</v>
      </c>
      <c r="AJ250" s="375">
        <f t="shared" ca="1" si="1121"/>
        <v>-126.38483043724182</v>
      </c>
      <c r="AK250" s="375">
        <f t="shared" ca="1" si="1121"/>
        <v>-132.15356320057708</v>
      </c>
      <c r="AL250" s="375">
        <f t="shared" ca="1" si="1121"/>
        <v>-142.89350957423619</v>
      </c>
      <c r="AM250" s="375">
        <f t="shared" ca="1" si="1121"/>
        <v>-124.81740132803566</v>
      </c>
      <c r="AN250" s="375">
        <f t="shared" ca="1" si="1121"/>
        <v>-134.20116588270685</v>
      </c>
      <c r="AO250" s="375">
        <f t="shared" ca="1" si="1121"/>
        <v>-130.56574607899893</v>
      </c>
      <c r="AP250" s="375">
        <f t="shared" ca="1" si="1121"/>
        <v>-129.42914299914264</v>
      </c>
      <c r="AQ250" s="375">
        <f t="shared" ca="1" si="1121"/>
        <v>-134.85057796239562</v>
      </c>
      <c r="AR250" s="375">
        <f t="shared" ca="1" si="1121"/>
        <v>-121.8888811715442</v>
      </c>
      <c r="AS250" s="375">
        <f t="shared" ca="1" si="1121"/>
        <v>-133.34846235391069</v>
      </c>
      <c r="AT250" s="375">
        <f t="shared" ca="1" si="1121"/>
        <v>-129.22327145217378</v>
      </c>
      <c r="AU250" s="375">
        <f t="shared" ca="1" si="1121"/>
        <v>-134.40510331122528</v>
      </c>
      <c r="AV250" s="375">
        <f t="shared" ca="1" si="1121"/>
        <v>-126.38483043724182</v>
      </c>
      <c r="AW250" s="375">
        <f t="shared" ca="1" si="1121"/>
        <v>-132.15356320057708</v>
      </c>
      <c r="AX250" s="375">
        <f t="shared" ca="1" si="1121"/>
        <v>-142.89350957423619</v>
      </c>
      <c r="AY250" s="375">
        <f t="shared" ca="1" si="1121"/>
        <v>-124.81740132803566</v>
      </c>
      <c r="AZ250" s="375">
        <f t="shared" ca="1" si="1121"/>
        <v>-134.20116588270685</v>
      </c>
      <c r="BA250" s="375">
        <f t="shared" ca="1" si="1121"/>
        <v>-130.56574607899893</v>
      </c>
      <c r="BB250" s="375">
        <f t="shared" ca="1" si="1121"/>
        <v>-129.42914299914264</v>
      </c>
      <c r="BC250" s="375">
        <f t="shared" ca="1" si="1121"/>
        <v>-134.85057796239562</v>
      </c>
      <c r="BD250" s="375">
        <f t="shared" ca="1" si="1121"/>
        <v>-121.8888811715442</v>
      </c>
      <c r="BE250" s="375">
        <f t="shared" ca="1" si="1121"/>
        <v>-133.34846235391069</v>
      </c>
      <c r="BF250" s="375">
        <f t="shared" ca="1" si="1121"/>
        <v>-129.22327145217378</v>
      </c>
      <c r="BG250" s="375">
        <f t="shared" ca="1" si="1121"/>
        <v>-134.40510331122528</v>
      </c>
      <c r="BH250" s="375">
        <f t="shared" ca="1" si="1121"/>
        <v>-126.38483043724182</v>
      </c>
      <c r="BI250" s="375">
        <f t="shared" ca="1" si="1121"/>
        <v>-132.15356320057708</v>
      </c>
      <c r="BJ250" s="375">
        <f t="shared" ca="1" si="1121"/>
        <v>-142.89350957423619</v>
      </c>
      <c r="BK250" s="375">
        <f t="shared" ca="1" si="1121"/>
        <v>-124.81740132803566</v>
      </c>
      <c r="BL250" s="375">
        <f t="shared" ca="1" si="1121"/>
        <v>-134.20116588270685</v>
      </c>
      <c r="BM250" s="375">
        <f t="shared" ca="1" si="1121"/>
        <v>-130.56574607899893</v>
      </c>
      <c r="BN250" s="375">
        <f t="shared" ca="1" si="1121"/>
        <v>-129.42914299914264</v>
      </c>
      <c r="BO250" s="375">
        <f t="shared" ca="1" si="1121"/>
        <v>-134.85057796239562</v>
      </c>
      <c r="BP250" s="375">
        <f t="shared" ca="1" si="1121"/>
        <v>-121.8888811715442</v>
      </c>
      <c r="BQ250" s="375">
        <f t="shared" ca="1" si="1121"/>
        <v>-133.34846235391069</v>
      </c>
      <c r="BR250" s="375">
        <f t="shared" ca="1" si="1121"/>
        <v>-129.22327145217378</v>
      </c>
      <c r="BS250" s="375">
        <f t="shared" ca="1" si="1121"/>
        <v>-134.40510331122528</v>
      </c>
      <c r="BT250" s="375">
        <f t="shared" ca="1" si="1121"/>
        <v>-126.38483043724182</v>
      </c>
      <c r="BU250" s="375">
        <f t="shared" ca="1" si="1121"/>
        <v>-132.15356320057708</v>
      </c>
      <c r="BV250" s="375">
        <f t="shared" ca="1" si="1121"/>
        <v>-142.89350957423619</v>
      </c>
      <c r="BW250" s="375">
        <f t="shared" ca="1" si="1121"/>
        <v>-124.81740132803566</v>
      </c>
      <c r="BX250" s="375">
        <f t="shared" ca="1" si="1121"/>
        <v>-134.20116588270685</v>
      </c>
      <c r="BY250" s="375">
        <f t="shared" ca="1" si="1121"/>
        <v>-130.56574607899893</v>
      </c>
      <c r="BZ250" s="375">
        <f t="shared" ca="1" si="1121"/>
        <v>-129.42914299914264</v>
      </c>
      <c r="CA250" s="375">
        <f t="shared" ca="1" si="1121"/>
        <v>-135.34918815245419</v>
      </c>
      <c r="CB250" s="375">
        <f t="shared" ca="1" si="1121"/>
        <v>-119.85354460713279</v>
      </c>
      <c r="CC250" s="375">
        <f t="shared" ca="1" si="1121"/>
        <v>-133.64605844683319</v>
      </c>
      <c r="CD250" s="375">
        <f t="shared" ca="1" si="1121"/>
        <v>-131.09300130723659</v>
      </c>
      <c r="CE250" s="375">
        <f t="shared" ca="1" si="1121"/>
        <v>-120.9794706659909</v>
      </c>
      <c r="CF250" s="375">
        <f t="shared" ca="1" si="1121"/>
        <v>-143.5721103504427</v>
      </c>
      <c r="CG250" s="375">
        <f t="shared" ca="1" si="1121"/>
        <v>-139.68698037254808</v>
      </c>
      <c r="CH250" s="375">
        <f t="shared" ca="1" si="1121"/>
        <v>-132.84065029335022</v>
      </c>
      <c r="CI250" s="375">
        <f t="shared" ca="1" si="1121"/>
        <v>-123.00224122935424</v>
      </c>
      <c r="CJ250" s="375">
        <f t="shared" ca="1" si="1121"/>
        <v>-134.48844353074674</v>
      </c>
      <c r="CK250" s="375">
        <f t="shared" ca="1" si="1121"/>
        <v>-129.1616472484302</v>
      </c>
      <c r="CL250" s="375">
        <f t="shared" ca="1" si="1121"/>
        <v>-130.54991010448339</v>
      </c>
      <c r="CM250" s="375">
        <f t="shared" ca="1" si="1121"/>
        <v>-135.26122974278951</v>
      </c>
      <c r="CN250" s="375">
        <f t="shared" ca="1" si="1121"/>
        <v>-119.89967753884321</v>
      </c>
      <c r="CO250" s="375">
        <f t="shared" ca="1" si="1121"/>
        <v>-132.56719981452807</v>
      </c>
      <c r="CP250" s="375">
        <f t="shared" ca="1" si="1121"/>
        <v>-131.71189541229751</v>
      </c>
      <c r="CQ250" s="375">
        <f t="shared" ref="CQ250:FB250" ca="1" si="1122">CQ274-CQ298</f>
        <v>-125.34566214838742</v>
      </c>
      <c r="CR250" s="375">
        <f t="shared" ca="1" si="1122"/>
        <v>-140.2481289066418</v>
      </c>
      <c r="CS250" s="375">
        <f t="shared" ca="1" si="1122"/>
        <v>-137.58249360805144</v>
      </c>
      <c r="CT250" s="375">
        <f t="shared" ca="1" si="1122"/>
        <v>-134.41403812329781</v>
      </c>
      <c r="CU250" s="375">
        <f t="shared" ca="1" si="1122"/>
        <v>-122.99391753847544</v>
      </c>
      <c r="CV250" s="375">
        <f t="shared" ca="1" si="1122"/>
        <v>-134.69114196097053</v>
      </c>
      <c r="CW250" s="375">
        <f t="shared" ca="1" si="1122"/>
        <v>-128.54010140980245</v>
      </c>
      <c r="CX250" s="375">
        <f t="shared" ca="1" si="1122"/>
        <v>-130.96954610563989</v>
      </c>
      <c r="CY250" s="375">
        <f t="shared" ca="1" si="1122"/>
        <v>-135.17327133312301</v>
      </c>
      <c r="CZ250" s="375">
        <f t="shared" ca="1" si="1122"/>
        <v>-119.9458104705509</v>
      </c>
      <c r="DA250" s="375">
        <f t="shared" ca="1" si="1122"/>
        <v>-131.48834118222385</v>
      </c>
      <c r="DB250" s="375">
        <f t="shared" ca="1" si="1122"/>
        <v>-132.33078951735888</v>
      </c>
      <c r="DC250" s="375">
        <f t="shared" ca="1" si="1122"/>
        <v>-129.71185363078348</v>
      </c>
      <c r="DD250" s="375">
        <f t="shared" ca="1" si="1122"/>
        <v>-136.92414746284089</v>
      </c>
      <c r="DE250" s="375">
        <f t="shared" ca="1" si="1122"/>
        <v>-135.47800684355479</v>
      </c>
      <c r="DF250" s="375">
        <f t="shared" ca="1" si="1122"/>
        <v>-135.98742595324507</v>
      </c>
      <c r="DG250" s="375">
        <f t="shared" ca="1" si="1122"/>
        <v>-122.98559384759619</v>
      </c>
      <c r="DH250" s="375">
        <f t="shared" ca="1" si="1122"/>
        <v>-134.89384039119386</v>
      </c>
      <c r="DI250" s="375">
        <f t="shared" ca="1" si="1122"/>
        <v>-127.91855557117651</v>
      </c>
      <c r="DJ250" s="375">
        <f t="shared" ca="1" si="1122"/>
        <v>-131.38918210679549</v>
      </c>
      <c r="DK250" s="375">
        <f t="shared" ca="1" si="1122"/>
        <v>-135.08531292345742</v>
      </c>
      <c r="DL250" s="375">
        <f t="shared" ca="1" si="1122"/>
        <v>-119.99194340226131</v>
      </c>
      <c r="DM250" s="375">
        <f t="shared" ca="1" si="1122"/>
        <v>-130.40948254992145</v>
      </c>
      <c r="DN250" s="375">
        <f t="shared" ca="1" si="1122"/>
        <v>-132.94968362242071</v>
      </c>
      <c r="DO250" s="375">
        <f t="shared" ca="1" si="1122"/>
        <v>-134.07804511318045</v>
      </c>
      <c r="DP250" s="375">
        <f t="shared" ca="1" si="1122"/>
        <v>-133.60016601903999</v>
      </c>
      <c r="DQ250" s="375">
        <f t="shared" ca="1" si="1122"/>
        <v>-133.37352007905815</v>
      </c>
      <c r="DR250" s="375">
        <f t="shared" ca="1" si="1122"/>
        <v>-137.56081378319266</v>
      </c>
      <c r="DS250" s="375">
        <f t="shared" ca="1" si="1122"/>
        <v>-122.97727015671717</v>
      </c>
      <c r="DT250" s="375">
        <f t="shared" ca="1" si="1122"/>
        <v>-135.09653882141811</v>
      </c>
      <c r="DU250" s="375">
        <f t="shared" ca="1" si="1122"/>
        <v>-127.29700973254967</v>
      </c>
      <c r="DV250" s="375">
        <f t="shared" ca="1" si="1122"/>
        <v>-131.80881810795381</v>
      </c>
      <c r="DW250" s="375">
        <f t="shared" ca="1" si="1122"/>
        <v>-134.99735451379183</v>
      </c>
      <c r="DX250" s="375">
        <f t="shared" ca="1" si="1122"/>
        <v>-120.03807633396991</v>
      </c>
      <c r="DY250" s="375">
        <f t="shared" ca="1" si="1122"/>
        <v>-129.33062391761814</v>
      </c>
      <c r="DZ250" s="375">
        <f t="shared" ca="1" si="1122"/>
        <v>-133.56857772748253</v>
      </c>
      <c r="EA250" s="375">
        <f t="shared" ca="1" si="1122"/>
        <v>-138.44423659557697</v>
      </c>
      <c r="EB250" s="375">
        <f t="shared" ca="1" si="1122"/>
        <v>-130.27618457523931</v>
      </c>
      <c r="EC250" s="375">
        <f t="shared" ca="1" si="1122"/>
        <v>-131.26903331456174</v>
      </c>
      <c r="ED250" s="375">
        <f t="shared" ca="1" si="1122"/>
        <v>-139.13420161314014</v>
      </c>
      <c r="EE250" s="375">
        <f t="shared" ca="1" si="1122"/>
        <v>-122.96894646583792</v>
      </c>
      <c r="EF250" s="375">
        <f t="shared" ca="1" si="1122"/>
        <v>-135.2992372516419</v>
      </c>
      <c r="EG250" s="375">
        <f t="shared" ca="1" si="1122"/>
        <v>-126.67546389392282</v>
      </c>
      <c r="EH250" s="375">
        <f t="shared" ca="1" si="1122"/>
        <v>-132.22845410911032</v>
      </c>
      <c r="EI250" s="375">
        <f t="shared" ca="1" si="1122"/>
        <v>-134.90939610412806</v>
      </c>
      <c r="EJ250" s="375">
        <f t="shared" ca="1" si="1122"/>
        <v>-120.0842092656776</v>
      </c>
      <c r="EK250" s="375">
        <f t="shared" ca="1" si="1122"/>
        <v>-128.25176528531301</v>
      </c>
      <c r="EL250" s="375">
        <f t="shared" ca="1" si="1122"/>
        <v>-134.18747183254391</v>
      </c>
      <c r="EM250" s="375">
        <f t="shared" ca="1" si="1122"/>
        <v>-142.81042807797348</v>
      </c>
      <c r="EN250" s="375">
        <f t="shared" ca="1" si="1122"/>
        <v>-126.9522031314375</v>
      </c>
      <c r="EO250" s="375">
        <f t="shared" ca="1" si="1122"/>
        <v>-129.16454655006532</v>
      </c>
      <c r="EP250" s="375">
        <f t="shared" ca="1" si="1122"/>
        <v>-140.7075894430875</v>
      </c>
      <c r="EQ250" s="375">
        <f t="shared" ca="1" si="1122"/>
        <v>-122.96062277495867</v>
      </c>
      <c r="ER250" s="375">
        <f t="shared" ca="1" si="1122"/>
        <v>-135.50193568186523</v>
      </c>
      <c r="ES250" s="375">
        <f t="shared" ca="1" si="1122"/>
        <v>-126.05391805529553</v>
      </c>
      <c r="ET250" s="375">
        <f t="shared" ca="1" si="1122"/>
        <v>-132.64809011026955</v>
      </c>
      <c r="EU250" s="375">
        <f t="shared" ca="1" si="1122"/>
        <v>-134.35885091469936</v>
      </c>
      <c r="EV250" s="375">
        <f t="shared" ca="1" si="1122"/>
        <v>-120.73072371051876</v>
      </c>
      <c r="EW250" s="375">
        <f t="shared" ca="1" si="1122"/>
        <v>-130.07040461521046</v>
      </c>
      <c r="EX250" s="375">
        <f t="shared" ca="1" si="1122"/>
        <v>-132.5984413842325</v>
      </c>
      <c r="EY250" s="375">
        <f t="shared" ca="1" si="1122"/>
        <v>-141.5941558628399</v>
      </c>
      <c r="EZ250" s="375">
        <f t="shared" ca="1" si="1122"/>
        <v>-126.82436360754491</v>
      </c>
      <c r="FA250" s="375">
        <f t="shared" ca="1" si="1122"/>
        <v>-134.66949284394559</v>
      </c>
      <c r="FB250" s="375">
        <f t="shared" ca="1" si="1122"/>
        <v>-135.65723104615199</v>
      </c>
      <c r="FC250" s="375">
        <f t="shared" ref="FC250:HN250" ca="1" si="1123">FC274-FC298</f>
        <v>-123.50664061521911</v>
      </c>
      <c r="FD250" s="375">
        <f t="shared" ca="1" si="1123"/>
        <v>-135.02131540740766</v>
      </c>
      <c r="FE250" s="375">
        <f t="shared" ca="1" si="1123"/>
        <v>-126.84789065892073</v>
      </c>
      <c r="FF250" s="375">
        <f t="shared" ca="1" si="1123"/>
        <v>-132.33394965421849</v>
      </c>
      <c r="FG250" s="375">
        <f t="shared" ca="1" si="1123"/>
        <v>-133.80830572527066</v>
      </c>
      <c r="FH250" s="375">
        <f t="shared" ca="1" si="1123"/>
        <v>-121.37723815535901</v>
      </c>
      <c r="FI250" s="375">
        <f t="shared" ca="1" si="1123"/>
        <v>-131.8890439451061</v>
      </c>
      <c r="FJ250" s="375">
        <f t="shared" ca="1" si="1123"/>
        <v>-131.00941093592064</v>
      </c>
      <c r="FK250" s="375">
        <f t="shared" ca="1" si="1123"/>
        <v>-140.37788364770631</v>
      </c>
      <c r="FL250" s="375">
        <f t="shared" ca="1" si="1123"/>
        <v>-126.69652408365187</v>
      </c>
      <c r="FM250" s="375">
        <f t="shared" ca="1" si="1123"/>
        <v>-140.17443913782586</v>
      </c>
      <c r="FN250" s="375">
        <f t="shared" ca="1" si="1123"/>
        <v>-130.60687264921637</v>
      </c>
      <c r="FO250" s="375">
        <f t="shared" ca="1" si="1123"/>
        <v>-124.0526584554791</v>
      </c>
      <c r="FP250" s="375">
        <f t="shared" ca="1" si="1123"/>
        <v>-134.54069513294962</v>
      </c>
      <c r="FQ250" s="375">
        <f t="shared" ca="1" si="1123"/>
        <v>-127.64186326254594</v>
      </c>
      <c r="FR250" s="375">
        <f t="shared" ca="1" si="1123"/>
        <v>-132.01980919816924</v>
      </c>
      <c r="FS250" s="375">
        <f t="shared" ca="1" si="1123"/>
        <v>-133.25776053584195</v>
      </c>
      <c r="FT250" s="375">
        <f t="shared" ca="1" si="1123"/>
        <v>-122.02375260019835</v>
      </c>
      <c r="FU250" s="375">
        <f t="shared" ca="1" si="1123"/>
        <v>-133.70768327500264</v>
      </c>
      <c r="FV250" s="375">
        <f t="shared" ca="1" si="1123"/>
        <v>-129.42038048760969</v>
      </c>
      <c r="FW250" s="375">
        <f t="shared" ca="1" si="1123"/>
        <v>-139.16161143257227</v>
      </c>
      <c r="FX250" s="375">
        <f t="shared" ca="1" si="1123"/>
        <v>-126.56868455975928</v>
      </c>
      <c r="FY250" s="375">
        <f t="shared" ca="1" si="1123"/>
        <v>-145.67938543170612</v>
      </c>
      <c r="FZ250" s="375">
        <f t="shared" ca="1" si="1123"/>
        <v>-125.55651425228098</v>
      </c>
      <c r="GA250" s="375">
        <f t="shared" ca="1" si="1123"/>
        <v>-124.59867629573932</v>
      </c>
      <c r="GB250" s="375">
        <f t="shared" ca="1" si="1123"/>
        <v>-134.06007485849295</v>
      </c>
      <c r="GC250" s="375">
        <f t="shared" ca="1" si="1123"/>
        <v>-128.43583586617115</v>
      </c>
      <c r="GD250" s="375">
        <f t="shared" ca="1" si="1123"/>
        <v>-131.70566874212045</v>
      </c>
      <c r="GE250" s="375">
        <f t="shared" ca="1" si="1123"/>
        <v>-132.70721534641234</v>
      </c>
      <c r="GF250" s="375">
        <f t="shared" ca="1" si="1123"/>
        <v>-122.6702670450386</v>
      </c>
      <c r="GG250" s="375">
        <f t="shared" ca="1" si="1123"/>
        <v>-135.526322604901</v>
      </c>
      <c r="GH250" s="375">
        <f t="shared" ca="1" si="1123"/>
        <v>-127.83135003929783</v>
      </c>
      <c r="GI250" s="375">
        <f t="shared" ca="1" si="1123"/>
        <v>-137.94533921743869</v>
      </c>
      <c r="GJ250" s="375">
        <f t="shared" ca="1" si="1123"/>
        <v>-126.44084503586646</v>
      </c>
      <c r="GK250" s="375">
        <f t="shared" ca="1" si="1123"/>
        <v>-151.18433172558616</v>
      </c>
      <c r="GL250" s="375">
        <f t="shared" ca="1" si="1123"/>
        <v>-120.50615585534547</v>
      </c>
      <c r="GM250" s="375">
        <f t="shared" ca="1" si="1123"/>
        <v>-125.14469413599954</v>
      </c>
      <c r="GN250" s="375">
        <f t="shared" ca="1" si="1123"/>
        <v>-133.57945458403628</v>
      </c>
      <c r="GO250" s="375">
        <f t="shared" ca="1" si="1123"/>
        <v>-129.22980846979499</v>
      </c>
      <c r="GP250" s="375">
        <f t="shared" ca="1" si="1123"/>
        <v>-131.39152828607075</v>
      </c>
      <c r="GQ250" s="375">
        <f t="shared" ca="1" si="1123"/>
        <v>-132.15667015698455</v>
      </c>
      <c r="GR250" s="375">
        <f t="shared" ca="1" si="1123"/>
        <v>-123.31678148987885</v>
      </c>
      <c r="GS250" s="375">
        <f t="shared" ca="1" si="1123"/>
        <v>-137.34496193479663</v>
      </c>
      <c r="GT250" s="375">
        <f t="shared" ca="1" si="1123"/>
        <v>-126.24231959098597</v>
      </c>
      <c r="GU250" s="375">
        <f t="shared" ca="1" si="1123"/>
        <v>-136.72906700230442</v>
      </c>
      <c r="GV250" s="375">
        <f t="shared" ca="1" si="1123"/>
        <v>-126.31300551197319</v>
      </c>
      <c r="GW250" s="375">
        <f t="shared" ca="1" si="1123"/>
        <v>-156.68927801946688</v>
      </c>
      <c r="GX250" s="375">
        <f t="shared" ca="1" si="1123"/>
        <v>-115.4557974584103</v>
      </c>
      <c r="GY250" s="375">
        <f t="shared" ca="1" si="1123"/>
        <v>-125.69071197625999</v>
      </c>
      <c r="GZ250" s="375">
        <f t="shared" ca="1" si="1123"/>
        <v>-133.09883430957871</v>
      </c>
      <c r="HA250" s="375">
        <f t="shared" ca="1" si="1123"/>
        <v>-130.02378107342201</v>
      </c>
      <c r="HB250" s="375">
        <f t="shared" ca="1" si="1123"/>
        <v>-131.07738783002287</v>
      </c>
      <c r="HC250" s="375">
        <f t="shared" ca="1" si="1123"/>
        <v>-127.06604579961368</v>
      </c>
      <c r="HD250" s="375">
        <f t="shared" ca="1" si="1123"/>
        <v>-128.4726862554844</v>
      </c>
      <c r="HE250" s="375">
        <f t="shared" ca="1" si="1123"/>
        <v>-130.81582634232927</v>
      </c>
      <c r="HF250" s="375">
        <f t="shared" ca="1" si="1123"/>
        <v>-143.73910244894023</v>
      </c>
      <c r="HG250" s="375">
        <f t="shared" ca="1" si="1123"/>
        <v>-112.47248753869553</v>
      </c>
      <c r="HH250" s="375">
        <f t="shared" ca="1" si="1123"/>
        <v>-144.79036151543164</v>
      </c>
      <c r="HI250" s="375">
        <f t="shared" ca="1" si="1123"/>
        <v>-156.60843805034051</v>
      </c>
      <c r="HJ250" s="375">
        <f t="shared" ca="1" si="1123"/>
        <v>-112.97769803476319</v>
      </c>
      <c r="HK250" s="375">
        <f t="shared" ca="1" si="1123"/>
        <v>-122.92994186735154</v>
      </c>
      <c r="HL250" s="375">
        <f t="shared" ca="1" si="1123"/>
        <v>-135.09053426599485</v>
      </c>
      <c r="HM250" s="375">
        <f t="shared" ca="1" si="1123"/>
        <v>-133.04150487801371</v>
      </c>
      <c r="HN250" s="375">
        <f t="shared" ca="1" si="1123"/>
        <v>-126.07190060922494</v>
      </c>
      <c r="HO250" s="375">
        <f t="shared" ref="HO250:JZ250" ca="1" si="1124">HO274-HO298</f>
        <v>-127.06604579961368</v>
      </c>
      <c r="HP250" s="375">
        <f t="shared" ca="1" si="1124"/>
        <v>-128.4726862554844</v>
      </c>
      <c r="HQ250" s="375">
        <f t="shared" ca="1" si="1124"/>
        <v>-130.81582634232927</v>
      </c>
      <c r="HR250" s="375">
        <f t="shared" ca="1" si="1124"/>
        <v>-143.73910244894023</v>
      </c>
      <c r="HS250" s="375">
        <f t="shared" ca="1" si="1124"/>
        <v>-112.47248753869553</v>
      </c>
      <c r="HT250" s="375">
        <f t="shared" ca="1" si="1124"/>
        <v>-144.79036151543164</v>
      </c>
      <c r="HU250" s="375">
        <f t="shared" ca="1" si="1124"/>
        <v>-156.60843805034051</v>
      </c>
      <c r="HV250" s="375">
        <f t="shared" ca="1" si="1124"/>
        <v>-112.97769803476319</v>
      </c>
      <c r="HW250" s="375">
        <f t="shared" ca="1" si="1124"/>
        <v>-122.92994186735154</v>
      </c>
      <c r="HX250" s="375">
        <f t="shared" ca="1" si="1124"/>
        <v>-135.09053426599485</v>
      </c>
      <c r="HY250" s="375">
        <f t="shared" ca="1" si="1124"/>
        <v>-133.04150487801371</v>
      </c>
      <c r="HZ250" s="375">
        <f t="shared" ca="1" si="1124"/>
        <v>-126.07190060922494</v>
      </c>
      <c r="IA250" s="375">
        <f t="shared" ca="1" si="1124"/>
        <v>-127.06604579961368</v>
      </c>
      <c r="IB250" s="375">
        <f t="shared" ca="1" si="1124"/>
        <v>-128.4726862554844</v>
      </c>
      <c r="IC250" s="375">
        <f t="shared" ca="1" si="1124"/>
        <v>-130.81582634232927</v>
      </c>
      <c r="ID250" s="375">
        <f t="shared" ca="1" si="1124"/>
        <v>-143.73910244894023</v>
      </c>
      <c r="IE250" s="375">
        <f t="shared" ca="1" si="1124"/>
        <v>-112.47248753869553</v>
      </c>
      <c r="IF250" s="375">
        <f t="shared" ca="1" si="1124"/>
        <v>-144.79036151543164</v>
      </c>
      <c r="IG250" s="375">
        <f t="shared" ca="1" si="1124"/>
        <v>-156.60843805034051</v>
      </c>
      <c r="IH250" s="375">
        <f t="shared" ca="1" si="1124"/>
        <v>-112.97769803476319</v>
      </c>
      <c r="II250" s="375">
        <f t="shared" ca="1" si="1124"/>
        <v>-122.92994186735154</v>
      </c>
      <c r="IJ250" s="375">
        <f t="shared" ca="1" si="1124"/>
        <v>-135.09053426599485</v>
      </c>
      <c r="IK250" s="375">
        <f t="shared" ca="1" si="1124"/>
        <v>-133.04150487801371</v>
      </c>
      <c r="IL250" s="375">
        <f t="shared" ca="1" si="1124"/>
        <v>-126.07190060922494</v>
      </c>
      <c r="IM250" s="375">
        <f t="shared" ca="1" si="1124"/>
        <v>-127.06604579961368</v>
      </c>
      <c r="IN250" s="375">
        <f t="shared" ca="1" si="1124"/>
        <v>-128.4726862554844</v>
      </c>
      <c r="IO250" s="375">
        <f t="shared" ca="1" si="1124"/>
        <v>-130.81582634232927</v>
      </c>
      <c r="IP250" s="375">
        <f t="shared" ca="1" si="1124"/>
        <v>-143.73910244894023</v>
      </c>
      <c r="IQ250" s="375">
        <f t="shared" ca="1" si="1124"/>
        <v>-112.47248753869553</v>
      </c>
      <c r="IR250" s="375">
        <f t="shared" ca="1" si="1124"/>
        <v>-144.79036151543164</v>
      </c>
      <c r="IS250" s="375">
        <f t="shared" ca="1" si="1124"/>
        <v>-156.60843805034051</v>
      </c>
      <c r="IT250" s="375">
        <f t="shared" ca="1" si="1124"/>
        <v>-112.97769803476319</v>
      </c>
      <c r="IU250" s="375">
        <f t="shared" ca="1" si="1124"/>
        <v>-122.92994186735154</v>
      </c>
      <c r="IV250" s="375">
        <f t="shared" ca="1" si="1124"/>
        <v>-135.09053426599485</v>
      </c>
      <c r="IW250" s="375">
        <f t="shared" ca="1" si="1124"/>
        <v>-133.04150487801371</v>
      </c>
      <c r="IX250" s="375">
        <f t="shared" ca="1" si="1124"/>
        <v>-126.07190060922494</v>
      </c>
      <c r="IY250" s="375">
        <f t="shared" ca="1" si="1124"/>
        <v>-127.06604579961368</v>
      </c>
      <c r="IZ250" s="375">
        <f t="shared" ca="1" si="1124"/>
        <v>-128.4726862554844</v>
      </c>
      <c r="JA250" s="375">
        <f t="shared" ca="1" si="1124"/>
        <v>-130.81582634232927</v>
      </c>
      <c r="JB250" s="375">
        <f t="shared" ca="1" si="1124"/>
        <v>-143.73910244894023</v>
      </c>
      <c r="JC250" s="375">
        <f t="shared" ca="1" si="1124"/>
        <v>-112.47248753869553</v>
      </c>
      <c r="JD250" s="375">
        <f t="shared" ca="1" si="1124"/>
        <v>-144.79036151543164</v>
      </c>
      <c r="JE250" s="375">
        <f t="shared" ca="1" si="1124"/>
        <v>-156.60843805034051</v>
      </c>
      <c r="JF250" s="375">
        <f t="shared" ca="1" si="1124"/>
        <v>-112.97769803476319</v>
      </c>
      <c r="JG250" s="375">
        <f t="shared" ca="1" si="1124"/>
        <v>-122.92994186735154</v>
      </c>
      <c r="JH250" s="375">
        <f t="shared" ca="1" si="1124"/>
        <v>-135.09053426599485</v>
      </c>
      <c r="JI250" s="375">
        <f t="shared" ca="1" si="1124"/>
        <v>-133.04150487801371</v>
      </c>
      <c r="JJ250" s="375">
        <f t="shared" ca="1" si="1124"/>
        <v>-126.07190060922494</v>
      </c>
      <c r="JK250" s="375">
        <f t="shared" ca="1" si="1124"/>
        <v>-129.25738089218703</v>
      </c>
      <c r="JL250" s="375">
        <f t="shared" ca="1" si="1124"/>
        <v>-127.23784749567221</v>
      </c>
      <c r="JM250" s="375">
        <f t="shared" ca="1" si="1124"/>
        <v>-130.44446001513006</v>
      </c>
      <c r="JN250" s="375">
        <f t="shared" ca="1" si="1124"/>
        <v>-140.43644669277637</v>
      </c>
      <c r="JO250" s="375">
        <f t="shared" ca="1" si="1124"/>
        <v>-118.12587383854361</v>
      </c>
      <c r="JP250" s="375">
        <f t="shared" ca="1" si="1124"/>
        <v>-140.39757575749036</v>
      </c>
      <c r="JQ250" s="375">
        <f t="shared" ca="1" si="1124"/>
        <v>-158.11616845789831</v>
      </c>
      <c r="JR250" s="375">
        <f t="shared" ca="1" si="1124"/>
        <v>-112.57806441555022</v>
      </c>
      <c r="JS250" s="375">
        <f t="shared" ca="1" si="1124"/>
        <v>-123.25985407466874</v>
      </c>
      <c r="JT250" s="375">
        <f t="shared" ca="1" si="1124"/>
        <v>-132.79963958048847</v>
      </c>
      <c r="JU250" s="375">
        <f t="shared" ca="1" si="1124"/>
        <v>-134.45557451629065</v>
      </c>
      <c r="JV250" s="375">
        <f t="shared" ca="1" si="1124"/>
        <v>-126.9487238518891</v>
      </c>
      <c r="JW250" s="375">
        <f t="shared" ca="1" si="1124"/>
        <v>-131.4487159847622</v>
      </c>
      <c r="JX250" s="375">
        <f t="shared" ca="1" si="1124"/>
        <v>-126.00300873585911</v>
      </c>
      <c r="JY250" s="375">
        <f t="shared" ca="1" si="1124"/>
        <v>-130.0730936879304</v>
      </c>
      <c r="JZ250" s="375">
        <f t="shared" ca="1" si="1124"/>
        <v>-137.13379093661297</v>
      </c>
      <c r="KA250" s="375">
        <f t="shared" ref="KA250:LR250" ca="1" si="1125">KA274-KA298</f>
        <v>-123.77926013839215</v>
      </c>
      <c r="KB250" s="375">
        <f t="shared" ca="1" si="1125"/>
        <v>-136.00478999954885</v>
      </c>
      <c r="KC250" s="375">
        <f t="shared" ca="1" si="1125"/>
        <v>-159.62389886545589</v>
      </c>
      <c r="KD250" s="375">
        <f t="shared" ca="1" si="1125"/>
        <v>-112.17843079633712</v>
      </c>
      <c r="KE250" s="375">
        <f t="shared" ca="1" si="1125"/>
        <v>-123.58976628198593</v>
      </c>
      <c r="KF250" s="375">
        <f t="shared" ca="1" si="1125"/>
        <v>-130.50874489498165</v>
      </c>
      <c r="KG250" s="375">
        <f t="shared" ca="1" si="1125"/>
        <v>-135.86964415456623</v>
      </c>
      <c r="KH250" s="375">
        <f t="shared" ca="1" si="1125"/>
        <v>-127.82554709455417</v>
      </c>
      <c r="KI250" s="375">
        <f t="shared" ca="1" si="1125"/>
        <v>-133.64005107733647</v>
      </c>
      <c r="KJ250" s="375">
        <f t="shared" ca="1" si="1125"/>
        <v>-124.76816997604647</v>
      </c>
      <c r="KK250" s="375">
        <f t="shared" ca="1" si="1125"/>
        <v>-129.70172736073118</v>
      </c>
      <c r="KL250" s="375">
        <f t="shared" ca="1" si="1125"/>
        <v>-133.83113518044911</v>
      </c>
      <c r="KM250" s="375">
        <f t="shared" ca="1" si="1125"/>
        <v>-129.43264643824068</v>
      </c>
      <c r="KN250" s="375">
        <f t="shared" ca="1" si="1125"/>
        <v>-131.61200424160734</v>
      </c>
      <c r="KO250" s="375">
        <f t="shared" ca="1" si="1125"/>
        <v>-161.13162927301346</v>
      </c>
      <c r="KP250" s="375">
        <f t="shared" ca="1" si="1125"/>
        <v>-111.77879717712403</v>
      </c>
      <c r="KQ250" s="375">
        <f t="shared" ca="1" si="1125"/>
        <v>-123.91967848930335</v>
      </c>
      <c r="KR250" s="375">
        <f t="shared" ca="1" si="1125"/>
        <v>-128.21785020947482</v>
      </c>
      <c r="KS250" s="375">
        <f t="shared" ca="1" si="1125"/>
        <v>-137.28371379284181</v>
      </c>
      <c r="KT250" s="375">
        <f t="shared" ca="1" si="1125"/>
        <v>-128.70237033721696</v>
      </c>
      <c r="KU250" s="375">
        <f t="shared" ca="1" si="1125"/>
        <v>-135.83138616991073</v>
      </c>
      <c r="KV250" s="375">
        <f t="shared" ca="1" si="1125"/>
        <v>-123.53333121623427</v>
      </c>
      <c r="KW250" s="375">
        <f t="shared" ca="1" si="1125"/>
        <v>-129.33036103353197</v>
      </c>
      <c r="KX250" s="375">
        <f t="shared" ca="1" si="1125"/>
        <v>-130.52847942428525</v>
      </c>
      <c r="KY250" s="375">
        <f t="shared" ca="1" si="1125"/>
        <v>-135.08603273808922</v>
      </c>
      <c r="KZ250" s="375">
        <f t="shared" ca="1" si="1125"/>
        <v>-127.21921848366605</v>
      </c>
      <c r="LA250" s="375">
        <f t="shared" ca="1" si="1125"/>
        <v>-162.63935968057126</v>
      </c>
      <c r="LB250" s="375">
        <f t="shared" ca="1" si="1125"/>
        <v>-111.37916355791094</v>
      </c>
      <c r="LC250" s="375">
        <f t="shared" ca="1" si="1125"/>
        <v>-124.24959069662054</v>
      </c>
      <c r="LD250" s="375">
        <f t="shared" ca="1" si="1125"/>
        <v>-125.92695552396799</v>
      </c>
      <c r="LE250" s="375">
        <f t="shared" ca="1" si="1125"/>
        <v>-138.69778343111921</v>
      </c>
      <c r="LF250" s="375">
        <f t="shared" ca="1" si="1125"/>
        <v>-129.57919357988158</v>
      </c>
      <c r="LG250" s="375">
        <f t="shared" ca="1" si="1125"/>
        <v>-138.02272126248317</v>
      </c>
      <c r="LH250" s="375">
        <f t="shared" ca="1" si="1125"/>
        <v>-122.29849245642163</v>
      </c>
      <c r="LI250" s="375">
        <f t="shared" ca="1" si="1125"/>
        <v>-128.9589947063314</v>
      </c>
      <c r="LJ250" s="375">
        <f t="shared" ca="1" si="1125"/>
        <v>-127.22582366812276</v>
      </c>
      <c r="LK250" s="375">
        <f t="shared" ca="1" si="1125"/>
        <v>-140.73941903793798</v>
      </c>
      <c r="LL250" s="375">
        <f t="shared" ca="1" si="1125"/>
        <v>-122.82643272572477</v>
      </c>
      <c r="LM250" s="375">
        <f t="shared" ca="1" si="1125"/>
        <v>-164.14709008812906</v>
      </c>
      <c r="LN250" s="375">
        <f t="shared" ca="1" si="1125"/>
        <v>-110.97952993869785</v>
      </c>
      <c r="LO250" s="375">
        <f t="shared" ca="1" si="1125"/>
        <v>-124.57950290393819</v>
      </c>
      <c r="LP250" s="375">
        <f t="shared" ca="1" si="1125"/>
        <v>-123.63606083846071</v>
      </c>
      <c r="LQ250" s="375">
        <f t="shared" ca="1" si="1125"/>
        <v>-140.11185306939478</v>
      </c>
      <c r="LR250" s="375">
        <f t="shared" ca="1" si="1125"/>
        <v>-130.45601682254528</v>
      </c>
      <c r="LT250" s="660">
        <f ca="1">SUM(LU250:MS250)</f>
        <v>2.1327650756575167E-10</v>
      </c>
      <c r="LU250" s="164">
        <f t="shared" ref="LU250:MS250" ca="1" si="1126">ABS(SUMIF($AE$5:$LR$5,LU$277,$AE250:$LR250)-E250)</f>
        <v>1.1141310096718371E-11</v>
      </c>
      <c r="LV250" s="164">
        <f t="shared" ca="1" si="1126"/>
        <v>1.1141310096718371E-11</v>
      </c>
      <c r="LW250" s="119">
        <f t="shared" ca="1" si="1126"/>
        <v>1.1141310096718371E-11</v>
      </c>
      <c r="LX250" s="164">
        <f t="shared" ca="1" si="1126"/>
        <v>1.1141310096718371E-11</v>
      </c>
      <c r="LY250" s="285">
        <f t="shared" ca="1" si="1126"/>
        <v>6.3664629124104977E-12</v>
      </c>
      <c r="LZ250" s="115">
        <f t="shared" ca="1" si="1126"/>
        <v>0</v>
      </c>
      <c r="MA250" s="115">
        <f t="shared" ca="1" si="1126"/>
        <v>1.0459189070388675E-11</v>
      </c>
      <c r="MB250" s="115">
        <f t="shared" ca="1" si="1126"/>
        <v>1.0913936421275139E-11</v>
      </c>
      <c r="MC250" s="115">
        <f t="shared" ca="1" si="1126"/>
        <v>2.0463630789890885E-12</v>
      </c>
      <c r="MD250" s="285">
        <f t="shared" ca="1" si="1126"/>
        <v>6.1390892369672656E-12</v>
      </c>
      <c r="ME250" s="115">
        <f t="shared" ca="1" si="1126"/>
        <v>2.9558577807620168E-12</v>
      </c>
      <c r="MF250" s="115">
        <f t="shared" ca="1" si="1126"/>
        <v>7.73070496506989E-12</v>
      </c>
      <c r="MG250" s="115">
        <f t="shared" ca="1" si="1126"/>
        <v>9.0949470177292824E-12</v>
      </c>
      <c r="MH250" s="115">
        <f t="shared" ca="1" si="1126"/>
        <v>4.7748471843078732E-12</v>
      </c>
      <c r="MI250" s="119">
        <f t="shared" ca="1" si="1126"/>
        <v>1.0004441719502211E-11</v>
      </c>
      <c r="MJ250" s="164">
        <f t="shared" ca="1" si="1126"/>
        <v>1.3869794202037156E-11</v>
      </c>
      <c r="MK250" s="164">
        <f t="shared" ca="1" si="1126"/>
        <v>1.3869794202037156E-11</v>
      </c>
      <c r="ML250" s="164">
        <f t="shared" ca="1" si="1126"/>
        <v>1.3869794202037156E-11</v>
      </c>
      <c r="MM250" s="164">
        <f t="shared" ca="1" si="1126"/>
        <v>1.3869794202037156E-11</v>
      </c>
      <c r="MN250" s="119">
        <f t="shared" ca="1" si="1126"/>
        <v>1.3869794202037156E-11</v>
      </c>
      <c r="MO250" s="115">
        <f t="shared" ca="1" si="1126"/>
        <v>2.9558577807620168E-12</v>
      </c>
      <c r="MP250" s="115">
        <f t="shared" ca="1" si="1126"/>
        <v>2.9558577807620168E-12</v>
      </c>
      <c r="MQ250" s="115">
        <f t="shared" ca="1" si="1126"/>
        <v>9.0949470177292824E-12</v>
      </c>
      <c r="MR250" s="115">
        <f t="shared" ca="1" si="1126"/>
        <v>7.2759576141834259E-12</v>
      </c>
      <c r="MS250" s="119">
        <f t="shared" ca="1" si="1126"/>
        <v>6.5938365878537297E-12</v>
      </c>
    </row>
    <row r="251" spans="2:357" hidden="1">
      <c r="B251" s="3"/>
      <c r="C251" s="144"/>
      <c r="D251" s="142"/>
      <c r="E251" s="143"/>
      <c r="F251" s="143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/>
      <c r="V251" s="143"/>
      <c r="W251" s="143"/>
      <c r="X251" s="14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</row>
    <row r="252" spans="2:357" hidden="1">
      <c r="B252" s="3"/>
      <c r="C252" s="122" t="s">
        <v>850</v>
      </c>
      <c r="D252" s="122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LT252" s="80" t="s">
        <v>808</v>
      </c>
    </row>
    <row r="253" spans="2:357" hidden="1">
      <c r="B253" s="3"/>
      <c r="C253" s="18" t="s">
        <v>26</v>
      </c>
      <c r="D253" s="18">
        <v>2015</v>
      </c>
      <c r="E253" s="18">
        <v>2016</v>
      </c>
      <c r="F253" s="18">
        <v>2017</v>
      </c>
      <c r="G253" s="18">
        <v>2018</v>
      </c>
      <c r="H253" s="18">
        <v>2019</v>
      </c>
      <c r="I253" s="18">
        <v>2020</v>
      </c>
      <c r="J253" s="18">
        <v>2021</v>
      </c>
      <c r="K253" s="18">
        <v>2022</v>
      </c>
      <c r="L253" s="18">
        <v>2023</v>
      </c>
      <c r="M253" s="18">
        <v>2024</v>
      </c>
      <c r="N253" s="18">
        <v>2025</v>
      </c>
      <c r="O253" s="18">
        <v>2026</v>
      </c>
      <c r="P253" s="18">
        <v>2027</v>
      </c>
      <c r="Q253" s="18">
        <v>2028</v>
      </c>
      <c r="R253" s="18">
        <v>2029</v>
      </c>
      <c r="S253" s="18">
        <v>2030</v>
      </c>
      <c r="T253" s="18">
        <v>2031</v>
      </c>
      <c r="U253" s="18">
        <v>2032</v>
      </c>
      <c r="V253" s="18">
        <v>2033</v>
      </c>
      <c r="W253" s="18">
        <v>2034</v>
      </c>
      <c r="X253" s="18">
        <v>2035</v>
      </c>
      <c r="Y253" s="18">
        <v>2036</v>
      </c>
      <c r="Z253" s="18">
        <v>2037</v>
      </c>
      <c r="AA253" s="18">
        <v>2038</v>
      </c>
      <c r="AB253" s="18">
        <v>2039</v>
      </c>
      <c r="AC253" s="18">
        <v>2040</v>
      </c>
      <c r="AD253" s="3"/>
      <c r="AE253" s="267" t="s">
        <v>510</v>
      </c>
      <c r="AF253" s="267" t="s">
        <v>511</v>
      </c>
      <c r="AG253" s="267" t="s">
        <v>512</v>
      </c>
      <c r="AH253" s="267" t="s">
        <v>513</v>
      </c>
      <c r="AI253" s="267" t="s">
        <v>514</v>
      </c>
      <c r="AJ253" s="267" t="s">
        <v>515</v>
      </c>
      <c r="AK253" s="267" t="s">
        <v>516</v>
      </c>
      <c r="AL253" s="267" t="s">
        <v>517</v>
      </c>
      <c r="AM253" s="267" t="s">
        <v>518</v>
      </c>
      <c r="AN253" s="267" t="s">
        <v>519</v>
      </c>
      <c r="AO253" s="267" t="s">
        <v>520</v>
      </c>
      <c r="AP253" s="267" t="s">
        <v>521</v>
      </c>
      <c r="AQ253" s="267" t="s">
        <v>522</v>
      </c>
      <c r="AR253" s="267" t="s">
        <v>523</v>
      </c>
      <c r="AS253" s="267" t="s">
        <v>524</v>
      </c>
      <c r="AT253" s="267" t="s">
        <v>525</v>
      </c>
      <c r="AU253" s="267" t="s">
        <v>526</v>
      </c>
      <c r="AV253" s="267" t="s">
        <v>527</v>
      </c>
      <c r="AW253" s="267" t="s">
        <v>528</v>
      </c>
      <c r="AX253" s="267" t="s">
        <v>529</v>
      </c>
      <c r="AY253" s="267" t="s">
        <v>530</v>
      </c>
      <c r="AZ253" s="267" t="s">
        <v>531</v>
      </c>
      <c r="BA253" s="267" t="s">
        <v>532</v>
      </c>
      <c r="BB253" s="267" t="s">
        <v>533</v>
      </c>
      <c r="BC253" s="267" t="s">
        <v>508</v>
      </c>
      <c r="BD253" s="267" t="s">
        <v>509</v>
      </c>
      <c r="BE253" s="267" t="s">
        <v>534</v>
      </c>
      <c r="BF253" s="267" t="s">
        <v>535</v>
      </c>
      <c r="BG253" s="267" t="s">
        <v>536</v>
      </c>
      <c r="BH253" s="267" t="s">
        <v>537</v>
      </c>
      <c r="BI253" s="267" t="s">
        <v>538</v>
      </c>
      <c r="BJ253" s="267" t="s">
        <v>539</v>
      </c>
      <c r="BK253" s="267" t="s">
        <v>540</v>
      </c>
      <c r="BL253" s="267" t="s">
        <v>541</v>
      </c>
      <c r="BM253" s="267" t="s">
        <v>542</v>
      </c>
      <c r="BN253" s="267" t="s">
        <v>543</v>
      </c>
      <c r="BO253" s="18" t="s">
        <v>544</v>
      </c>
      <c r="BP253" s="18" t="s">
        <v>545</v>
      </c>
      <c r="BQ253" s="18" t="s">
        <v>546</v>
      </c>
      <c r="BR253" s="18" t="s">
        <v>547</v>
      </c>
      <c r="BS253" s="18" t="s">
        <v>548</v>
      </c>
      <c r="BT253" s="18" t="s">
        <v>549</v>
      </c>
      <c r="BU253" s="18" t="s">
        <v>550</v>
      </c>
      <c r="BV253" s="18" t="s">
        <v>551</v>
      </c>
      <c r="BW253" s="18" t="s">
        <v>552</v>
      </c>
      <c r="BX253" s="18" t="s">
        <v>553</v>
      </c>
      <c r="BY253" s="18" t="s">
        <v>554</v>
      </c>
      <c r="BZ253" s="18" t="s">
        <v>555</v>
      </c>
      <c r="CA253" s="267" t="s">
        <v>556</v>
      </c>
      <c r="CB253" s="267" t="s">
        <v>557</v>
      </c>
      <c r="CC253" s="267" t="s">
        <v>558</v>
      </c>
      <c r="CD253" s="267" t="s">
        <v>559</v>
      </c>
      <c r="CE253" s="267" t="s">
        <v>560</v>
      </c>
      <c r="CF253" s="267" t="s">
        <v>561</v>
      </c>
      <c r="CG253" s="267" t="s">
        <v>562</v>
      </c>
      <c r="CH253" s="267" t="s">
        <v>563</v>
      </c>
      <c r="CI253" s="267" t="s">
        <v>564</v>
      </c>
      <c r="CJ253" s="267" t="s">
        <v>565</v>
      </c>
      <c r="CK253" s="267" t="s">
        <v>566</v>
      </c>
      <c r="CL253" s="267" t="s">
        <v>567</v>
      </c>
      <c r="CM253" s="267" t="s">
        <v>568</v>
      </c>
      <c r="CN253" s="267" t="s">
        <v>569</v>
      </c>
      <c r="CO253" s="267" t="s">
        <v>570</v>
      </c>
      <c r="CP253" s="267" t="s">
        <v>571</v>
      </c>
      <c r="CQ253" s="267" t="s">
        <v>572</v>
      </c>
      <c r="CR253" s="267" t="s">
        <v>573</v>
      </c>
      <c r="CS253" s="267" t="s">
        <v>574</v>
      </c>
      <c r="CT253" s="267" t="s">
        <v>575</v>
      </c>
      <c r="CU253" s="267" t="s">
        <v>576</v>
      </c>
      <c r="CV253" s="267" t="s">
        <v>577</v>
      </c>
      <c r="CW253" s="267" t="s">
        <v>578</v>
      </c>
      <c r="CX253" s="267" t="s">
        <v>579</v>
      </c>
      <c r="CY253" s="267" t="s">
        <v>580</v>
      </c>
      <c r="CZ253" s="267" t="s">
        <v>581</v>
      </c>
      <c r="DA253" s="267" t="s">
        <v>582</v>
      </c>
      <c r="DB253" s="267" t="s">
        <v>583</v>
      </c>
      <c r="DC253" s="267" t="s">
        <v>584</v>
      </c>
      <c r="DD253" s="267" t="s">
        <v>585</v>
      </c>
      <c r="DE253" s="267" t="s">
        <v>586</v>
      </c>
      <c r="DF253" s="267" t="s">
        <v>587</v>
      </c>
      <c r="DG253" s="267" t="s">
        <v>588</v>
      </c>
      <c r="DH253" s="267" t="s">
        <v>589</v>
      </c>
      <c r="DI253" s="267" t="s">
        <v>590</v>
      </c>
      <c r="DJ253" s="267" t="s">
        <v>591</v>
      </c>
      <c r="DK253" s="267" t="s">
        <v>592</v>
      </c>
      <c r="DL253" s="267" t="s">
        <v>593</v>
      </c>
      <c r="DM253" s="267" t="s">
        <v>594</v>
      </c>
      <c r="DN253" s="267" t="s">
        <v>595</v>
      </c>
      <c r="DO253" s="267" t="s">
        <v>596</v>
      </c>
      <c r="DP253" s="267" t="s">
        <v>597</v>
      </c>
      <c r="DQ253" s="267" t="s">
        <v>598</v>
      </c>
      <c r="DR253" s="267" t="s">
        <v>599</v>
      </c>
      <c r="DS253" s="267" t="s">
        <v>600</v>
      </c>
      <c r="DT253" s="267" t="s">
        <v>601</v>
      </c>
      <c r="DU253" s="267" t="s">
        <v>602</v>
      </c>
      <c r="DV253" s="267" t="s">
        <v>603</v>
      </c>
      <c r="DW253" s="267" t="s">
        <v>604</v>
      </c>
      <c r="DX253" s="267" t="s">
        <v>605</v>
      </c>
      <c r="DY253" s="267" t="s">
        <v>606</v>
      </c>
      <c r="DZ253" s="267" t="s">
        <v>607</v>
      </c>
      <c r="EA253" s="267" t="s">
        <v>608</v>
      </c>
      <c r="EB253" s="267" t="s">
        <v>609</v>
      </c>
      <c r="EC253" s="267" t="s">
        <v>610</v>
      </c>
      <c r="ED253" s="267" t="s">
        <v>611</v>
      </c>
      <c r="EE253" s="267" t="s">
        <v>612</v>
      </c>
      <c r="EF253" s="267" t="s">
        <v>613</v>
      </c>
      <c r="EG253" s="267" t="s">
        <v>614</v>
      </c>
      <c r="EH253" s="267" t="s">
        <v>615</v>
      </c>
      <c r="EI253" s="267" t="s">
        <v>616</v>
      </c>
      <c r="EJ253" s="267" t="s">
        <v>617</v>
      </c>
      <c r="EK253" s="267" t="s">
        <v>618</v>
      </c>
      <c r="EL253" s="267" t="s">
        <v>619</v>
      </c>
      <c r="EM253" s="267" t="s">
        <v>620</v>
      </c>
      <c r="EN253" s="267" t="s">
        <v>621</v>
      </c>
      <c r="EO253" s="267" t="s">
        <v>622</v>
      </c>
      <c r="EP253" s="267" t="s">
        <v>623</v>
      </c>
      <c r="EQ253" s="267" t="s">
        <v>624</v>
      </c>
      <c r="ER253" s="267" t="s">
        <v>625</v>
      </c>
      <c r="ES253" s="267" t="s">
        <v>626</v>
      </c>
      <c r="ET253" s="267" t="s">
        <v>627</v>
      </c>
      <c r="EU253" s="267" t="s">
        <v>628</v>
      </c>
      <c r="EV253" s="267" t="s">
        <v>629</v>
      </c>
      <c r="EW253" s="267" t="s">
        <v>630</v>
      </c>
      <c r="EX253" s="267" t="s">
        <v>631</v>
      </c>
      <c r="EY253" s="267" t="s">
        <v>632</v>
      </c>
      <c r="EZ253" s="267" t="s">
        <v>633</v>
      </c>
      <c r="FA253" s="267" t="s">
        <v>634</v>
      </c>
      <c r="FB253" s="267" t="s">
        <v>635</v>
      </c>
      <c r="FC253" s="267" t="s">
        <v>636</v>
      </c>
      <c r="FD253" s="267" t="s">
        <v>637</v>
      </c>
      <c r="FE253" s="267" t="s">
        <v>638</v>
      </c>
      <c r="FF253" s="267" t="s">
        <v>639</v>
      </c>
      <c r="FG253" s="267" t="s">
        <v>640</v>
      </c>
      <c r="FH253" s="267" t="s">
        <v>641</v>
      </c>
      <c r="FI253" s="267" t="s">
        <v>642</v>
      </c>
      <c r="FJ253" s="267" t="s">
        <v>643</v>
      </c>
      <c r="FK253" s="267" t="s">
        <v>644</v>
      </c>
      <c r="FL253" s="267" t="s">
        <v>645</v>
      </c>
      <c r="FM253" s="267" t="s">
        <v>646</v>
      </c>
      <c r="FN253" s="267" t="s">
        <v>647</v>
      </c>
      <c r="FO253" s="267" t="s">
        <v>648</v>
      </c>
      <c r="FP253" s="267" t="s">
        <v>649</v>
      </c>
      <c r="FQ253" s="267" t="s">
        <v>650</v>
      </c>
      <c r="FR253" s="267" t="s">
        <v>651</v>
      </c>
      <c r="FS253" s="267" t="s">
        <v>652</v>
      </c>
      <c r="FT253" s="267" t="s">
        <v>653</v>
      </c>
      <c r="FU253" s="267" t="s">
        <v>654</v>
      </c>
      <c r="FV253" s="267" t="s">
        <v>655</v>
      </c>
      <c r="FW253" s="267" t="s">
        <v>656</v>
      </c>
      <c r="FX253" s="267" t="s">
        <v>657</v>
      </c>
      <c r="FY253" s="267" t="s">
        <v>658</v>
      </c>
      <c r="FZ253" s="267" t="s">
        <v>659</v>
      </c>
      <c r="GA253" s="267" t="s">
        <v>660</v>
      </c>
      <c r="GB253" s="267" t="s">
        <v>661</v>
      </c>
      <c r="GC253" s="267" t="s">
        <v>662</v>
      </c>
      <c r="GD253" s="267" t="s">
        <v>663</v>
      </c>
      <c r="GE253" s="267" t="s">
        <v>664</v>
      </c>
      <c r="GF253" s="267" t="s">
        <v>665</v>
      </c>
      <c r="GG253" s="267" t="s">
        <v>666</v>
      </c>
      <c r="GH253" s="267" t="s">
        <v>667</v>
      </c>
      <c r="GI253" s="267" t="s">
        <v>668</v>
      </c>
      <c r="GJ253" s="267" t="s">
        <v>669</v>
      </c>
      <c r="GK253" s="267" t="s">
        <v>670</v>
      </c>
      <c r="GL253" s="267" t="s">
        <v>671</v>
      </c>
      <c r="GM253" s="267" t="s">
        <v>672</v>
      </c>
      <c r="GN253" s="267" t="s">
        <v>673</v>
      </c>
      <c r="GO253" s="267" t="s">
        <v>674</v>
      </c>
      <c r="GP253" s="267" t="s">
        <v>675</v>
      </c>
      <c r="GQ253" s="267" t="s">
        <v>676</v>
      </c>
      <c r="GR253" s="267" t="s">
        <v>677</v>
      </c>
      <c r="GS253" s="267" t="s">
        <v>678</v>
      </c>
      <c r="GT253" s="267" t="s">
        <v>679</v>
      </c>
      <c r="GU253" s="267" t="s">
        <v>680</v>
      </c>
      <c r="GV253" s="267" t="s">
        <v>681</v>
      </c>
      <c r="GW253" s="267" t="s">
        <v>682</v>
      </c>
      <c r="GX253" s="267" t="s">
        <v>683</v>
      </c>
      <c r="GY253" s="267" t="s">
        <v>684</v>
      </c>
      <c r="GZ253" s="267" t="s">
        <v>685</v>
      </c>
      <c r="HA253" s="267" t="s">
        <v>686</v>
      </c>
      <c r="HB253" s="267" t="s">
        <v>687</v>
      </c>
      <c r="HC253" s="267" t="s">
        <v>688</v>
      </c>
      <c r="HD253" s="267" t="s">
        <v>689</v>
      </c>
      <c r="HE253" s="267" t="s">
        <v>690</v>
      </c>
      <c r="HF253" s="267" t="s">
        <v>691</v>
      </c>
      <c r="HG253" s="267" t="s">
        <v>692</v>
      </c>
      <c r="HH253" s="267" t="s">
        <v>693</v>
      </c>
      <c r="HI253" s="267" t="s">
        <v>694</v>
      </c>
      <c r="HJ253" s="267" t="s">
        <v>695</v>
      </c>
      <c r="HK253" s="267" t="s">
        <v>696</v>
      </c>
      <c r="HL253" s="267" t="s">
        <v>697</v>
      </c>
      <c r="HM253" s="267" t="s">
        <v>698</v>
      </c>
      <c r="HN253" s="267" t="s">
        <v>699</v>
      </c>
      <c r="HO253" s="267" t="s">
        <v>700</v>
      </c>
      <c r="HP253" s="267" t="s">
        <v>701</v>
      </c>
      <c r="HQ253" s="267" t="s">
        <v>702</v>
      </c>
      <c r="HR253" s="267" t="s">
        <v>703</v>
      </c>
      <c r="HS253" s="267" t="s">
        <v>704</v>
      </c>
      <c r="HT253" s="267" t="s">
        <v>705</v>
      </c>
      <c r="HU253" s="267" t="s">
        <v>706</v>
      </c>
      <c r="HV253" s="267" t="s">
        <v>707</v>
      </c>
      <c r="HW253" s="267" t="s">
        <v>708</v>
      </c>
      <c r="HX253" s="267" t="s">
        <v>709</v>
      </c>
      <c r="HY253" s="267" t="s">
        <v>710</v>
      </c>
      <c r="HZ253" s="267" t="s">
        <v>711</v>
      </c>
      <c r="IA253" s="267" t="s">
        <v>712</v>
      </c>
      <c r="IB253" s="267" t="s">
        <v>713</v>
      </c>
      <c r="IC253" s="267" t="s">
        <v>714</v>
      </c>
      <c r="ID253" s="267" t="s">
        <v>715</v>
      </c>
      <c r="IE253" s="267" t="s">
        <v>716</v>
      </c>
      <c r="IF253" s="267" t="s">
        <v>717</v>
      </c>
      <c r="IG253" s="267" t="s">
        <v>718</v>
      </c>
      <c r="IH253" s="267" t="s">
        <v>719</v>
      </c>
      <c r="II253" s="267" t="s">
        <v>720</v>
      </c>
      <c r="IJ253" s="267" t="s">
        <v>721</v>
      </c>
      <c r="IK253" s="267" t="s">
        <v>722</v>
      </c>
      <c r="IL253" s="267" t="s">
        <v>723</v>
      </c>
      <c r="IM253" s="267" t="s">
        <v>724</v>
      </c>
      <c r="IN253" s="267" t="s">
        <v>725</v>
      </c>
      <c r="IO253" s="267" t="s">
        <v>726</v>
      </c>
      <c r="IP253" s="267" t="s">
        <v>727</v>
      </c>
      <c r="IQ253" s="267" t="s">
        <v>728</v>
      </c>
      <c r="IR253" s="267" t="s">
        <v>729</v>
      </c>
      <c r="IS253" s="267" t="s">
        <v>730</v>
      </c>
      <c r="IT253" s="267" t="s">
        <v>731</v>
      </c>
      <c r="IU253" s="267" t="s">
        <v>732</v>
      </c>
      <c r="IV253" s="267" t="s">
        <v>733</v>
      </c>
      <c r="IW253" s="267" t="s">
        <v>734</v>
      </c>
      <c r="IX253" s="267" t="s">
        <v>735</v>
      </c>
      <c r="IY253" s="267" t="s">
        <v>736</v>
      </c>
      <c r="IZ253" s="267" t="s">
        <v>737</v>
      </c>
      <c r="JA253" s="267" t="s">
        <v>738</v>
      </c>
      <c r="JB253" s="267" t="s">
        <v>739</v>
      </c>
      <c r="JC253" s="267" t="s">
        <v>740</v>
      </c>
      <c r="JD253" s="267" t="s">
        <v>741</v>
      </c>
      <c r="JE253" s="267" t="s">
        <v>742</v>
      </c>
      <c r="JF253" s="267" t="s">
        <v>743</v>
      </c>
      <c r="JG253" s="267" t="s">
        <v>744</v>
      </c>
      <c r="JH253" s="267" t="s">
        <v>745</v>
      </c>
      <c r="JI253" s="267" t="s">
        <v>746</v>
      </c>
      <c r="JJ253" s="267" t="s">
        <v>747</v>
      </c>
      <c r="JK253" s="267" t="s">
        <v>748</v>
      </c>
      <c r="JL253" s="267" t="s">
        <v>749</v>
      </c>
      <c r="JM253" s="267" t="s">
        <v>750</v>
      </c>
      <c r="JN253" s="267" t="s">
        <v>751</v>
      </c>
      <c r="JO253" s="267" t="s">
        <v>752</v>
      </c>
      <c r="JP253" s="267" t="s">
        <v>753</v>
      </c>
      <c r="JQ253" s="267" t="s">
        <v>754</v>
      </c>
      <c r="JR253" s="267" t="s">
        <v>755</v>
      </c>
      <c r="JS253" s="267" t="s">
        <v>756</v>
      </c>
      <c r="JT253" s="267" t="s">
        <v>757</v>
      </c>
      <c r="JU253" s="267" t="s">
        <v>758</v>
      </c>
      <c r="JV253" s="267" t="s">
        <v>759</v>
      </c>
      <c r="JW253" s="267" t="s">
        <v>760</v>
      </c>
      <c r="JX253" s="267" t="s">
        <v>761</v>
      </c>
      <c r="JY253" s="267" t="s">
        <v>762</v>
      </c>
      <c r="JZ253" s="267" t="s">
        <v>763</v>
      </c>
      <c r="KA253" s="267" t="s">
        <v>764</v>
      </c>
      <c r="KB253" s="267" t="s">
        <v>765</v>
      </c>
      <c r="KC253" s="267" t="s">
        <v>766</v>
      </c>
      <c r="KD253" s="267" t="s">
        <v>767</v>
      </c>
      <c r="KE253" s="267" t="s">
        <v>768</v>
      </c>
      <c r="KF253" s="267" t="s">
        <v>769</v>
      </c>
      <c r="KG253" s="267" t="s">
        <v>770</v>
      </c>
      <c r="KH253" s="267" t="s">
        <v>771</v>
      </c>
      <c r="KI253" s="267" t="s">
        <v>772</v>
      </c>
      <c r="KJ253" s="267" t="s">
        <v>773</v>
      </c>
      <c r="KK253" s="267" t="s">
        <v>774</v>
      </c>
      <c r="KL253" s="267" t="s">
        <v>775</v>
      </c>
      <c r="KM253" s="267" t="s">
        <v>776</v>
      </c>
      <c r="KN253" s="267" t="s">
        <v>777</v>
      </c>
      <c r="KO253" s="267" t="s">
        <v>778</v>
      </c>
      <c r="KP253" s="267" t="s">
        <v>779</v>
      </c>
      <c r="KQ253" s="267" t="s">
        <v>780</v>
      </c>
      <c r="KR253" s="267" t="s">
        <v>781</v>
      </c>
      <c r="KS253" s="267" t="s">
        <v>782</v>
      </c>
      <c r="KT253" s="267" t="s">
        <v>783</v>
      </c>
      <c r="KU253" s="267" t="s">
        <v>784</v>
      </c>
      <c r="KV253" s="267" t="s">
        <v>785</v>
      </c>
      <c r="KW253" s="267" t="s">
        <v>786</v>
      </c>
      <c r="KX253" s="267" t="s">
        <v>787</v>
      </c>
      <c r="KY253" s="267" t="s">
        <v>788</v>
      </c>
      <c r="KZ253" s="267" t="s">
        <v>789</v>
      </c>
      <c r="LA253" s="267" t="s">
        <v>790</v>
      </c>
      <c r="LB253" s="267" t="s">
        <v>791</v>
      </c>
      <c r="LC253" s="267" t="s">
        <v>792</v>
      </c>
      <c r="LD253" s="267" t="s">
        <v>793</v>
      </c>
      <c r="LE253" s="267" t="s">
        <v>794</v>
      </c>
      <c r="LF253" s="267" t="s">
        <v>795</v>
      </c>
      <c r="LG253" s="267" t="s">
        <v>796</v>
      </c>
      <c r="LH253" s="267" t="s">
        <v>797</v>
      </c>
      <c r="LI253" s="267" t="s">
        <v>798</v>
      </c>
      <c r="LJ253" s="267" t="s">
        <v>799</v>
      </c>
      <c r="LK253" s="267" t="s">
        <v>800</v>
      </c>
      <c r="LL253" s="267" t="s">
        <v>801</v>
      </c>
      <c r="LM253" s="267" t="s">
        <v>802</v>
      </c>
      <c r="LN253" s="267" t="s">
        <v>803</v>
      </c>
      <c r="LO253" s="267" t="s">
        <v>804</v>
      </c>
      <c r="LP253" s="267" t="s">
        <v>805</v>
      </c>
      <c r="LQ253" s="267" t="s">
        <v>806</v>
      </c>
      <c r="LR253" s="267" t="s">
        <v>807</v>
      </c>
      <c r="LT253" s="18" t="s">
        <v>809</v>
      </c>
      <c r="LU253" s="18">
        <v>2016</v>
      </c>
      <c r="LV253" s="18">
        <v>2017</v>
      </c>
      <c r="LW253" s="18">
        <v>2018</v>
      </c>
      <c r="LX253" s="18">
        <v>2019</v>
      </c>
      <c r="LY253" s="18">
        <v>2020</v>
      </c>
      <c r="LZ253" s="18">
        <v>2021</v>
      </c>
      <c r="MA253" s="18">
        <v>2022</v>
      </c>
      <c r="MB253" s="18">
        <v>2023</v>
      </c>
      <c r="MC253" s="18">
        <v>2024</v>
      </c>
      <c r="MD253" s="18">
        <v>2025</v>
      </c>
      <c r="ME253" s="18">
        <v>2026</v>
      </c>
      <c r="MF253" s="18">
        <v>2027</v>
      </c>
      <c r="MG253" s="18">
        <v>2028</v>
      </c>
      <c r="MH253" s="18">
        <v>2029</v>
      </c>
      <c r="MI253" s="18">
        <v>2030</v>
      </c>
      <c r="MJ253" s="18">
        <v>2031</v>
      </c>
      <c r="MK253" s="18">
        <v>2032</v>
      </c>
      <c r="ML253" s="18">
        <v>2033</v>
      </c>
      <c r="MM253" s="18">
        <v>2034</v>
      </c>
      <c r="MN253" s="18">
        <v>2035</v>
      </c>
      <c r="MO253" s="18">
        <v>2036</v>
      </c>
      <c r="MP253" s="18">
        <v>2037</v>
      </c>
      <c r="MQ253" s="18">
        <v>2038</v>
      </c>
      <c r="MR253" s="18">
        <v>2039</v>
      </c>
      <c r="MS253" s="18">
        <v>2040</v>
      </c>
    </row>
    <row r="254" spans="2:357" hidden="1">
      <c r="B254" s="3"/>
      <c r="C254" s="22" t="s">
        <v>158</v>
      </c>
      <c r="D254" s="353">
        <f t="shared" ref="D254:F255" si="1127">E254</f>
        <v>0</v>
      </c>
      <c r="E254" s="164">
        <f t="shared" si="1127"/>
        <v>0</v>
      </c>
      <c r="F254" s="164">
        <f t="shared" si="1127"/>
        <v>0</v>
      </c>
      <c r="G254" s="119">
        <f>VPHgrunddata!D37*1000</f>
        <v>0</v>
      </c>
      <c r="H254" s="164">
        <f>G254</f>
        <v>0</v>
      </c>
      <c r="I254" s="285">
        <f>VPHgrunddata!E37*1000</f>
        <v>0</v>
      </c>
      <c r="J254" s="115">
        <f t="shared" ref="J254:J260" si="1128">I254+(N254-I254)/(5)</f>
        <v>397.54142499275207</v>
      </c>
      <c r="K254" s="115">
        <f t="shared" ref="K254:K260" si="1129">J254+(N254-I254)/(5)</f>
        <v>795.08284998550414</v>
      </c>
      <c r="L254" s="115">
        <f t="shared" ref="L254:L260" si="1130">K254+(N254-I254)/(5)</f>
        <v>1192.6242749782562</v>
      </c>
      <c r="M254" s="115">
        <f t="shared" ref="M254:M260" si="1131">L254+(N254-I254)/(5)</f>
        <v>1590.1656999710083</v>
      </c>
      <c r="N254" s="285">
        <f>VPHgrunddata!F37*1000</f>
        <v>1987.7071249637604</v>
      </c>
      <c r="O254" s="115">
        <f t="shared" ref="O254:O260" si="1132">N254+(S254-N254)/(5)</f>
        <v>1967.8032466011048</v>
      </c>
      <c r="P254" s="115">
        <f t="shared" ref="P254:P260" si="1133">O254+(S254-N254)/(5)</f>
        <v>1947.8993682384491</v>
      </c>
      <c r="Q254" s="115">
        <f t="shared" ref="Q254:Q260" si="1134">P254+(S254-N254)/(5)</f>
        <v>1927.9954898757935</v>
      </c>
      <c r="R254" s="115">
        <f t="shared" ref="R254:R260" si="1135">Q254+(S254-N254)/(5)</f>
        <v>1908.0916115131379</v>
      </c>
      <c r="S254" s="119">
        <f>VPHgrunddata!G37*1000</f>
        <v>1888.1877331504822</v>
      </c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3"/>
      <c r="AE254" s="353">
        <f>AQ254</f>
        <v>0</v>
      </c>
      <c r="AF254" s="353">
        <f t="shared" ref="AF254:AU269" si="1136">AR254</f>
        <v>0</v>
      </c>
      <c r="AG254" s="353">
        <f t="shared" si="1136"/>
        <v>0</v>
      </c>
      <c r="AH254" s="353">
        <f t="shared" si="1136"/>
        <v>0</v>
      </c>
      <c r="AI254" s="353">
        <f t="shared" si="1136"/>
        <v>0</v>
      </c>
      <c r="AJ254" s="353">
        <f t="shared" si="1136"/>
        <v>0</v>
      </c>
      <c r="AK254" s="353">
        <f t="shared" si="1136"/>
        <v>0</v>
      </c>
      <c r="AL254" s="353">
        <f t="shared" si="1136"/>
        <v>0</v>
      </c>
      <c r="AM254" s="353">
        <f t="shared" si="1136"/>
        <v>0</v>
      </c>
      <c r="AN254" s="353">
        <f t="shared" si="1136"/>
        <v>0</v>
      </c>
      <c r="AO254" s="353">
        <f t="shared" si="1136"/>
        <v>0</v>
      </c>
      <c r="AP254" s="353">
        <f t="shared" si="1136"/>
        <v>0</v>
      </c>
      <c r="AQ254" s="353">
        <f t="shared" si="1136"/>
        <v>0</v>
      </c>
      <c r="AR254" s="353">
        <f t="shared" si="1136"/>
        <v>0</v>
      </c>
      <c r="AS254" s="353">
        <f t="shared" si="1136"/>
        <v>0</v>
      </c>
      <c r="AT254" s="353">
        <f t="shared" si="1136"/>
        <v>0</v>
      </c>
      <c r="AU254" s="353">
        <f t="shared" si="1136"/>
        <v>0</v>
      </c>
      <c r="AV254" s="353">
        <f t="shared" ref="AV254:BB269" si="1137">BH254</f>
        <v>0</v>
      </c>
      <c r="AW254" s="353">
        <f t="shared" si="1137"/>
        <v>0</v>
      </c>
      <c r="AX254" s="353">
        <f t="shared" si="1137"/>
        <v>0</v>
      </c>
      <c r="AY254" s="353">
        <f t="shared" si="1137"/>
        <v>0</v>
      </c>
      <c r="AZ254" s="353">
        <f t="shared" si="1137"/>
        <v>0</v>
      </c>
      <c r="BA254" s="353">
        <f t="shared" si="1137"/>
        <v>0</v>
      </c>
      <c r="BB254" s="353">
        <f t="shared" si="1137"/>
        <v>0</v>
      </c>
      <c r="BC254" s="119">
        <f>VPHgrunddataM!K37*1000</f>
        <v>0</v>
      </c>
      <c r="BD254" s="119">
        <f>VPHgrunddataM!L37*1000</f>
        <v>0</v>
      </c>
      <c r="BE254" s="119">
        <f>VPHgrunddataM!M37*1000</f>
        <v>0</v>
      </c>
      <c r="BF254" s="119">
        <f>VPHgrunddataM!N37*1000</f>
        <v>0</v>
      </c>
      <c r="BG254" s="119">
        <f>VPHgrunddataM!O37*1000</f>
        <v>0</v>
      </c>
      <c r="BH254" s="119">
        <f>VPHgrunddataM!P37*1000</f>
        <v>0</v>
      </c>
      <c r="BI254" s="119">
        <f>VPHgrunddataM!Q37*1000</f>
        <v>0</v>
      </c>
      <c r="BJ254" s="119">
        <f>VPHgrunddataM!R37*1000</f>
        <v>0</v>
      </c>
      <c r="BK254" s="119">
        <f>VPHgrunddataM!S37*1000</f>
        <v>0</v>
      </c>
      <c r="BL254" s="119">
        <f>VPHgrunddataM!T37*1000</f>
        <v>0</v>
      </c>
      <c r="BM254" s="119">
        <f>VPHgrunddataM!U37*1000</f>
        <v>0</v>
      </c>
      <c r="BN254" s="119">
        <f>VPHgrunddataM!V37*1000</f>
        <v>0</v>
      </c>
      <c r="BO254" s="164">
        <f t="shared" ref="BO254:BO267" si="1138">BC254</f>
        <v>0</v>
      </c>
      <c r="BP254" s="164">
        <f t="shared" ref="BP254:BP273" si="1139">BD254</f>
        <v>0</v>
      </c>
      <c r="BQ254" s="164">
        <f t="shared" ref="BQ254:BQ273" si="1140">BE254</f>
        <v>0</v>
      </c>
      <c r="BR254" s="164">
        <f t="shared" ref="BR254:BR273" si="1141">BF254</f>
        <v>0</v>
      </c>
      <c r="BS254" s="164">
        <f t="shared" ref="BS254:BS273" si="1142">BG254</f>
        <v>0</v>
      </c>
      <c r="BT254" s="164">
        <f t="shared" ref="BT254:BT273" si="1143">BH254</f>
        <v>0</v>
      </c>
      <c r="BU254" s="164">
        <f t="shared" ref="BU254:BU273" si="1144">BI254</f>
        <v>0</v>
      </c>
      <c r="BV254" s="164">
        <f t="shared" ref="BV254:BV273" si="1145">BJ254</f>
        <v>0</v>
      </c>
      <c r="BW254" s="164">
        <f t="shared" ref="BW254:BW273" si="1146">BK254</f>
        <v>0</v>
      </c>
      <c r="BX254" s="164">
        <f t="shared" ref="BX254:BX273" si="1147">BL254</f>
        <v>0</v>
      </c>
      <c r="BY254" s="164">
        <f t="shared" ref="BY254:BY273" si="1148">BM254</f>
        <v>0</v>
      </c>
      <c r="BZ254" s="164">
        <f t="shared" ref="BZ254:BZ273" si="1149">BN254</f>
        <v>0</v>
      </c>
      <c r="CA254" s="285">
        <f>VPHgrunddataM!W37*1000</f>
        <v>0</v>
      </c>
      <c r="CB254" s="285">
        <f>VPHgrunddataM!X37*1000</f>
        <v>0</v>
      </c>
      <c r="CC254" s="285">
        <f>VPHgrunddataM!Y37*1000</f>
        <v>0</v>
      </c>
      <c r="CD254" s="285">
        <f>VPHgrunddataM!Z37*1000</f>
        <v>0</v>
      </c>
      <c r="CE254" s="285">
        <f>VPHgrunddataM!AA37*1000</f>
        <v>0</v>
      </c>
      <c r="CF254" s="285">
        <f>VPHgrunddataM!AB37*1000</f>
        <v>0</v>
      </c>
      <c r="CG254" s="285">
        <f>VPHgrunddataM!AC37*1000</f>
        <v>0</v>
      </c>
      <c r="CH254" s="285">
        <f>VPHgrunddataM!AD37*1000</f>
        <v>0</v>
      </c>
      <c r="CI254" s="285">
        <f>VPHgrunddataM!AE37*1000</f>
        <v>0</v>
      </c>
      <c r="CJ254" s="285">
        <f>VPHgrunddataM!AF37*1000</f>
        <v>0</v>
      </c>
      <c r="CK254" s="285">
        <f>VPHgrunddataM!AG37*1000</f>
        <v>0</v>
      </c>
      <c r="CL254" s="285">
        <f>VPHgrunddataM!AH37*1000</f>
        <v>0</v>
      </c>
      <c r="CM254" s="115">
        <f>CA254+(EI254-CA254)/(5)</f>
        <v>127.48706481933593</v>
      </c>
      <c r="CN254" s="115">
        <f t="shared" ref="CN254:CN273" si="1150">CB254+(EJ254-CB254)/(5)</f>
        <v>76.908389402389531</v>
      </c>
      <c r="CO254" s="115">
        <f t="shared" ref="CO254:CO273" si="1151">CC254+(EK254-CC254)/(5)</f>
        <v>58.455488613891603</v>
      </c>
      <c r="CP254" s="115">
        <f t="shared" ref="CP254:CP273" si="1152">CD254+(EL254-CD254)/(5)</f>
        <v>24.724526428222656</v>
      </c>
      <c r="CQ254" s="115">
        <f t="shared" ref="CQ254:CQ273" si="1153">CE254+(EM254-CE254)/(5)</f>
        <v>0</v>
      </c>
      <c r="CR254" s="115">
        <f t="shared" ref="CR254:CR273" si="1154">CF254+(EN254-CF254)/(5)</f>
        <v>0</v>
      </c>
      <c r="CS254" s="115">
        <f t="shared" ref="CS254:CS273" si="1155">CG254+(EO254-CG254)/(5)</f>
        <v>0</v>
      </c>
      <c r="CT254" s="115">
        <f t="shared" ref="CT254:CT273" si="1156">CH254+(EP254-CH254)/(5)</f>
        <v>0</v>
      </c>
      <c r="CU254" s="115">
        <f t="shared" ref="CU254:CU273" si="1157">CI254+(EQ254-CI254)/(5)</f>
        <v>0</v>
      </c>
      <c r="CV254" s="115">
        <f t="shared" ref="CV254:CV273" si="1158">CJ254+(ER254-CJ254)/(5)</f>
        <v>5.2195463684082029</v>
      </c>
      <c r="CW254" s="115">
        <f t="shared" ref="CW254:CW273" si="1159">CK254+(ES254-CK254)/(5)</f>
        <v>38.286864444732664</v>
      </c>
      <c r="CX254" s="115">
        <f t="shared" ref="CX254:CX273" si="1160">CL254+(ET254-CL254)/(5)</f>
        <v>66.459544915771488</v>
      </c>
      <c r="CY254" s="115">
        <f>CM254+(EI254-CA254)/(5)</f>
        <v>254.97412963867185</v>
      </c>
      <c r="CZ254" s="115">
        <f t="shared" ref="CZ254:CZ273" si="1161">CN254+(EJ254-CB254)/(5)</f>
        <v>153.81677880477906</v>
      </c>
      <c r="DA254" s="115">
        <f t="shared" ref="DA254:DA273" si="1162">CO254+(EK254-CC254)/(5)</f>
        <v>116.91097722778321</v>
      </c>
      <c r="DB254" s="115">
        <f t="shared" ref="DB254:DB273" si="1163">CP254+(EL254-CD254)/(5)</f>
        <v>49.449052856445313</v>
      </c>
      <c r="DC254" s="115">
        <f t="shared" ref="DC254:DC273" si="1164">CQ254+(EM254-CE254)/(5)</f>
        <v>0</v>
      </c>
      <c r="DD254" s="115">
        <f t="shared" ref="DD254:DD273" si="1165">CR254+(EN254-CF254)/(5)</f>
        <v>0</v>
      </c>
      <c r="DE254" s="115">
        <f t="shared" ref="DE254:DE273" si="1166">CS254+(EO254-CG254)/(5)</f>
        <v>0</v>
      </c>
      <c r="DF254" s="115">
        <f t="shared" ref="DF254:DF273" si="1167">CT254+(EP254-CH254)/(5)</f>
        <v>0</v>
      </c>
      <c r="DG254" s="115">
        <f t="shared" ref="DG254:DG273" si="1168">CU254+(EQ254-CI254)/(5)</f>
        <v>0</v>
      </c>
      <c r="DH254" s="115">
        <f t="shared" ref="DH254:DH273" si="1169">CV254+(ER254-CJ254)/(5)</f>
        <v>10.439092736816406</v>
      </c>
      <c r="DI254" s="115">
        <f t="shared" ref="DI254:DI273" si="1170">CW254+(ES254-CK254)/(5)</f>
        <v>76.573728889465329</v>
      </c>
      <c r="DJ254" s="115">
        <f t="shared" ref="DJ254:DJ273" si="1171">CX254+(ET254-CL254)/(5)</f>
        <v>132.91908983154298</v>
      </c>
      <c r="DK254" s="115">
        <f>CY254+(EI254-CA254)/(5)</f>
        <v>382.46119445800775</v>
      </c>
      <c r="DL254" s="115">
        <f t="shared" ref="DL254:DL273" si="1172">CZ254+(EJ254-CB254)/(5)</f>
        <v>230.72516820716859</v>
      </c>
      <c r="DM254" s="115">
        <f t="shared" ref="DM254:DM273" si="1173">DA254+(EK254-CC254)/(5)</f>
        <v>175.36646584167482</v>
      </c>
      <c r="DN254" s="115">
        <f t="shared" ref="DN254:DN273" si="1174">DB254+(EL254-CD254)/(5)</f>
        <v>74.173579284667966</v>
      </c>
      <c r="DO254" s="115">
        <f t="shared" ref="DO254:DO273" si="1175">DC254+(EM254-CE254)/(5)</f>
        <v>0</v>
      </c>
      <c r="DP254" s="115">
        <f t="shared" ref="DP254:DP273" si="1176">DD254+(EN254-CF254)/(5)</f>
        <v>0</v>
      </c>
      <c r="DQ254" s="115">
        <f t="shared" ref="DQ254:DQ273" si="1177">DE254+(EO254-CG254)/(5)</f>
        <v>0</v>
      </c>
      <c r="DR254" s="115">
        <f t="shared" ref="DR254:DR273" si="1178">DF254+(EP254-CH254)/(5)</f>
        <v>0</v>
      </c>
      <c r="DS254" s="115">
        <f t="shared" ref="DS254:DS273" si="1179">DG254+(EQ254-CI254)/(5)</f>
        <v>0</v>
      </c>
      <c r="DT254" s="115">
        <f t="shared" ref="DT254:DT273" si="1180">DH254+(ER254-CJ254)/(5)</f>
        <v>15.658639105224609</v>
      </c>
      <c r="DU254" s="115">
        <f t="shared" ref="DU254:DU273" si="1181">DI254+(ES254-CK254)/(5)</f>
        <v>114.860593334198</v>
      </c>
      <c r="DV254" s="115">
        <f t="shared" ref="DV254:DV273" si="1182">DJ254+(ET254-CL254)/(5)</f>
        <v>199.37863474731446</v>
      </c>
      <c r="DW254" s="115">
        <f>DK254++(EI254-CA254)/(5)</f>
        <v>509.94825927734371</v>
      </c>
      <c r="DX254" s="115">
        <f t="shared" ref="DX254:DX273" si="1183">DL254++(EJ254-CB254)/(5)</f>
        <v>307.63355760955812</v>
      </c>
      <c r="DY254" s="115">
        <f t="shared" ref="DY254:DY273" si="1184">DM254++(EK254-CC254)/(5)</f>
        <v>233.82195445556641</v>
      </c>
      <c r="DZ254" s="115">
        <f t="shared" ref="DZ254:DZ273" si="1185">DN254++(EL254-CD254)/(5)</f>
        <v>98.898105712890626</v>
      </c>
      <c r="EA254" s="115">
        <f t="shared" ref="EA254:EA273" si="1186">DO254++(EM254-CE254)/(5)</f>
        <v>0</v>
      </c>
      <c r="EB254" s="115">
        <f t="shared" ref="EB254:EB273" si="1187">DP254++(EN254-CF254)/(5)</f>
        <v>0</v>
      </c>
      <c r="EC254" s="115">
        <f t="shared" ref="EC254:EC273" si="1188">DQ254++(EO254-CG254)/(5)</f>
        <v>0</v>
      </c>
      <c r="ED254" s="115">
        <f t="shared" ref="ED254:ED273" si="1189">DR254++(EP254-CH254)/(5)</f>
        <v>0</v>
      </c>
      <c r="EE254" s="115">
        <f t="shared" ref="EE254:EE273" si="1190">DS254++(EQ254-CI254)/(5)</f>
        <v>0</v>
      </c>
      <c r="EF254" s="115">
        <f t="shared" ref="EF254:EF273" si="1191">DT254++(ER254-CJ254)/(5)</f>
        <v>20.878185473632811</v>
      </c>
      <c r="EG254" s="115">
        <f t="shared" ref="EG254:EG273" si="1192">DU254++(ES254-CK254)/(5)</f>
        <v>153.14745777893066</v>
      </c>
      <c r="EH254" s="115">
        <f>DV254++(ET254-CL254)/(5)</f>
        <v>265.83817966308595</v>
      </c>
      <c r="EI254" s="285">
        <f>VPHgrunddataM!AI37*1000</f>
        <v>637.43532409667966</v>
      </c>
      <c r="EJ254" s="285">
        <f>VPHgrunddataM!AJ37*1000</f>
        <v>384.54194701194763</v>
      </c>
      <c r="EK254" s="285">
        <f>VPHgrunddataM!AK37*1000</f>
        <v>292.277443069458</v>
      </c>
      <c r="EL254" s="285">
        <f>VPHgrunddataM!AL37*1000</f>
        <v>123.62263214111329</v>
      </c>
      <c r="EM254" s="285">
        <f>VPHgrunddataM!AM37*1000</f>
        <v>0</v>
      </c>
      <c r="EN254" s="285">
        <f>VPHgrunddataM!AN37*1000</f>
        <v>0</v>
      </c>
      <c r="EO254" s="285">
        <f>VPHgrunddataM!AO37*1000</f>
        <v>0</v>
      </c>
      <c r="EP254" s="285">
        <f>VPHgrunddataM!AP37*1000</f>
        <v>0</v>
      </c>
      <c r="EQ254" s="285">
        <f>VPHgrunddataM!AQ37*1000</f>
        <v>0</v>
      </c>
      <c r="ER254" s="285">
        <f>VPHgrunddataM!AR37*1000</f>
        <v>26.097731842041014</v>
      </c>
      <c r="ES254" s="285">
        <f>VPHgrunddataM!AS37*1000</f>
        <v>191.43432222366332</v>
      </c>
      <c r="ET254" s="285">
        <f>VPHgrunddataM!AT37*1000</f>
        <v>332.29772457885741</v>
      </c>
      <c r="EU254" s="115">
        <f>EI254+(GQ254-EI254)/(5)</f>
        <v>632.17940566596985</v>
      </c>
      <c r="EV254" s="115">
        <f>EJ254+(GR254-EJ254)/(5)</f>
        <v>390.37907568931581</v>
      </c>
      <c r="EW254" s="115">
        <f t="shared" ref="EW254:EW273" si="1193">EK254+(GS254-EK254)/(5)</f>
        <v>304.288927154541</v>
      </c>
      <c r="EX254" s="115">
        <f t="shared" ref="EX254:EX273" si="1194">EL254+(GT254-EL254)/(5)</f>
        <v>119.94656330718995</v>
      </c>
      <c r="EY254" s="115">
        <f t="shared" ref="EY254:EY273" si="1195">EM254+(GU254-EM254)/(5)</f>
        <v>0</v>
      </c>
      <c r="EZ254" s="115">
        <f t="shared" ref="EZ254:EZ273" si="1196">EN254+(GV254-EN254)/(5)</f>
        <v>0</v>
      </c>
      <c r="FA254" s="115">
        <f t="shared" ref="FA254:FA273" si="1197">EO254+(GW254-EO254)/(5)</f>
        <v>0</v>
      </c>
      <c r="FB254" s="115">
        <f t="shared" ref="FB254:FB273" si="1198">EP254+(GX254-EP254)/(5)</f>
        <v>0</v>
      </c>
      <c r="FC254" s="115">
        <f t="shared" ref="FC254:FC273" si="1199">EQ254+(GY254-EQ254)/(5)</f>
        <v>0</v>
      </c>
      <c r="FD254" s="115">
        <f t="shared" ref="FD254:FD273" si="1200">ER254+(GZ254-ER254)/(5)</f>
        <v>25.818621815490722</v>
      </c>
      <c r="FE254" s="115">
        <f t="shared" ref="FE254:FE273" si="1201">ES254+(HA254-ES254)/(5)</f>
        <v>171.19225226974487</v>
      </c>
      <c r="FF254" s="115">
        <f t="shared" ref="FF254:FF273" si="1202">ET254+(HB254-ET254)/(5)</f>
        <v>323.99840069885255</v>
      </c>
      <c r="FG254" s="115">
        <f>EU254+(GQ254-EI254)/(5)</f>
        <v>626.92348723526004</v>
      </c>
      <c r="FH254" s="115">
        <f t="shared" ref="FH254:FH273" si="1203">EV254+(GR254-EJ254)/(5)</f>
        <v>396.216204366684</v>
      </c>
      <c r="FI254" s="115">
        <f t="shared" ref="FI254:FI273" si="1204">EW254+(GS254-EK254)/(5)</f>
        <v>316.300411239624</v>
      </c>
      <c r="FJ254" s="115">
        <f t="shared" ref="FJ254:FJ273" si="1205">EX254+(GT254-EL254)/(5)</f>
        <v>116.27049447326661</v>
      </c>
      <c r="FK254" s="115">
        <f t="shared" ref="FK254:FK273" si="1206">EY254+(GU254-EM254)/(5)</f>
        <v>0</v>
      </c>
      <c r="FL254" s="115">
        <f t="shared" ref="FL254:FL273" si="1207">EZ254+(GV254-EN254)/(5)</f>
        <v>0</v>
      </c>
      <c r="FM254" s="115">
        <f t="shared" ref="FM254:FM273" si="1208">FA254+(GW254-EO254)/(5)</f>
        <v>0</v>
      </c>
      <c r="FN254" s="115">
        <f t="shared" ref="FN254:FN273" si="1209">FB254+(GX254-EP254)/(5)</f>
        <v>0</v>
      </c>
      <c r="FO254" s="115">
        <f t="shared" ref="FO254:FO273" si="1210">FC254+(GY254-EQ254)/(5)</f>
        <v>0</v>
      </c>
      <c r="FP254" s="115">
        <f t="shared" ref="FP254:FP273" si="1211">FD254+(GZ254-ER254)/(5)</f>
        <v>25.53951178894043</v>
      </c>
      <c r="FQ254" s="115">
        <f t="shared" ref="FQ254:FQ273" si="1212">FE254+(HA254-ES254)/(5)</f>
        <v>150.95018231582642</v>
      </c>
      <c r="FR254" s="115">
        <f t="shared" ref="FR254:FR273" si="1213">FF254+(HB254-ET254)/(5)</f>
        <v>315.69907681884769</v>
      </c>
      <c r="FS254" s="115">
        <f>FG254+(GQ254-EI254)/(5)</f>
        <v>621.66756880455023</v>
      </c>
      <c r="FT254" s="115">
        <f t="shared" ref="FT254:FT273" si="1214">FH254+(GR254-EJ254)/(5)</f>
        <v>402.05333304405218</v>
      </c>
      <c r="FU254" s="115">
        <f t="shared" ref="FU254:FU273" si="1215">FI254+(GS254-EK254)/(5)</f>
        <v>328.311895324707</v>
      </c>
      <c r="FV254" s="115">
        <f t="shared" ref="FV254:FV273" si="1216">FJ254+(GT254-EL254)/(5)</f>
        <v>112.59442563934327</v>
      </c>
      <c r="FW254" s="115">
        <f t="shared" ref="FW254:FW273" si="1217">FK254+(GU254-EM254)/(5)</f>
        <v>0</v>
      </c>
      <c r="FX254" s="115">
        <f t="shared" ref="FX254:FX273" si="1218">FL254+(GV254-EN254)/(5)</f>
        <v>0</v>
      </c>
      <c r="FY254" s="115">
        <f t="shared" ref="FY254:FY273" si="1219">FM254+(GW254-EO254)/(5)</f>
        <v>0</v>
      </c>
      <c r="FZ254" s="115">
        <f t="shared" ref="FZ254:FZ273" si="1220">FN254+(GX254-EP254)/(5)</f>
        <v>0</v>
      </c>
      <c r="GA254" s="115">
        <f t="shared" ref="GA254:GA273" si="1221">FO254+(GY254-EQ254)/(5)</f>
        <v>0</v>
      </c>
      <c r="GB254" s="115">
        <f t="shared" ref="GB254:GB273" si="1222">FP254+(GZ254-ER254)/(5)</f>
        <v>25.260401762390138</v>
      </c>
      <c r="GC254" s="115">
        <f t="shared" ref="GC254:GC273" si="1223">FQ254+(HA254-ES254)/(5)</f>
        <v>130.70811236190798</v>
      </c>
      <c r="GD254" s="115">
        <f t="shared" ref="GD254:GD273" si="1224">FR254+(HB254-ET254)/(5)</f>
        <v>307.39975293884282</v>
      </c>
      <c r="GE254" s="115">
        <f>FS254++(GQ254-EI254)/(5)</f>
        <v>616.41165037384042</v>
      </c>
      <c r="GF254" s="115">
        <f t="shared" ref="GF254:GF273" si="1225">FT254++(GR254-EJ254)/(5)</f>
        <v>407.89046172142037</v>
      </c>
      <c r="GG254" s="115">
        <f t="shared" ref="GG254:GG273" si="1226">FU254++(GS254-EK254)/(5)</f>
        <v>340.32337940978999</v>
      </c>
      <c r="GH254" s="115">
        <f t="shared" ref="GH254:GH273" si="1227">FV254++(GT254-EL254)/(5)</f>
        <v>108.91835680541993</v>
      </c>
      <c r="GI254" s="115">
        <f t="shared" ref="GI254:GI273" si="1228">FW254++(GU254-EM254)/(5)</f>
        <v>0</v>
      </c>
      <c r="GJ254" s="115">
        <f t="shared" ref="GJ254:GJ273" si="1229">FX254++(GV254-EN254)/(5)</f>
        <v>0</v>
      </c>
      <c r="GK254" s="115">
        <f t="shared" ref="GK254:GK273" si="1230">FY254++(GW254-EO254)/(5)</f>
        <v>0</v>
      </c>
      <c r="GL254" s="115">
        <f t="shared" ref="GL254:GL273" si="1231">FZ254++(GX254-EP254)/(5)</f>
        <v>0</v>
      </c>
      <c r="GM254" s="115">
        <f t="shared" ref="GM254:GM273" si="1232">GA254++(GY254-EQ254)/(5)</f>
        <v>0</v>
      </c>
      <c r="GN254" s="115">
        <f t="shared" ref="GN254:GN273" si="1233">GB254++(GZ254-ER254)/(5)</f>
        <v>24.981291735839847</v>
      </c>
      <c r="GO254" s="115">
        <f t="shared" ref="GO254:GO273" si="1234">GC254++(HA254-ES254)/(5)</f>
        <v>110.46604240798953</v>
      </c>
      <c r="GP254" s="115">
        <f>GD254++(HB254-ET254)/(5)</f>
        <v>299.10042905883796</v>
      </c>
      <c r="GQ254" s="119">
        <f>VPHgrunddataM!AU37*1000</f>
        <v>611.15573194313049</v>
      </c>
      <c r="GR254" s="119">
        <f>VPHgrunddataM!AV37*1000</f>
        <v>413.72759039878844</v>
      </c>
      <c r="GS254" s="119">
        <f>VPHgrunddataM!AW37*1000</f>
        <v>352.33486349487305</v>
      </c>
      <c r="GT254" s="119">
        <f>VPHgrunddataM!AX37*1000</f>
        <v>105.24228797149658</v>
      </c>
      <c r="GU254" s="119">
        <f>VPHgrunddataM!AY37*1000</f>
        <v>0</v>
      </c>
      <c r="GV254" s="119">
        <f>VPHgrunddataM!AZ37*1000</f>
        <v>0</v>
      </c>
      <c r="GW254" s="119">
        <f>VPHgrunddataM!BA37*1000</f>
        <v>0</v>
      </c>
      <c r="GX254" s="119">
        <f>VPHgrunddataM!BB37*1000</f>
        <v>0</v>
      </c>
      <c r="GY254" s="119">
        <f>VPHgrunddataM!BC37*1000</f>
        <v>0</v>
      </c>
      <c r="GZ254" s="119">
        <f>VPHgrunddataM!BD37*1000</f>
        <v>24.702181709289551</v>
      </c>
      <c r="HA254" s="119">
        <f>VPHgrunddataM!BE37*1000</f>
        <v>90.223972454071045</v>
      </c>
      <c r="HB254" s="119">
        <f>VPHgrunddataM!BF37*1000</f>
        <v>290.80110517883298</v>
      </c>
      <c r="HC254" s="56">
        <f t="shared" ref="HC254:HC260" si="1235">HO254</f>
        <v>0</v>
      </c>
      <c r="HD254" s="56">
        <f t="shared" ref="HD254:HD260" si="1236">HP254</f>
        <v>0</v>
      </c>
      <c r="HE254" s="56">
        <f t="shared" ref="HE254:HE260" si="1237">HQ254</f>
        <v>0</v>
      </c>
      <c r="HF254" s="56">
        <f t="shared" ref="HF254:HF260" si="1238">HR254</f>
        <v>0</v>
      </c>
      <c r="HG254" s="56">
        <f t="shared" ref="HG254:HG260" si="1239">HS254</f>
        <v>0</v>
      </c>
      <c r="HH254" s="56">
        <f t="shared" ref="HH254:HH260" si="1240">HT254</f>
        <v>0</v>
      </c>
      <c r="HI254" s="56">
        <f t="shared" ref="HI254:HI260" si="1241">HU254</f>
        <v>0</v>
      </c>
      <c r="HJ254" s="56">
        <f t="shared" ref="HJ254:HJ260" si="1242">HV254</f>
        <v>0</v>
      </c>
      <c r="HK254" s="56">
        <f t="shared" ref="HK254:HK260" si="1243">HW254</f>
        <v>0</v>
      </c>
      <c r="HL254" s="56">
        <f t="shared" ref="HL254:HL260" si="1244">HX254</f>
        <v>0</v>
      </c>
      <c r="HM254" s="56">
        <f t="shared" ref="HM254:HM260" si="1245">HY254</f>
        <v>0</v>
      </c>
      <c r="HN254" s="56">
        <f t="shared" ref="HN254:HN260" si="1246">HZ254</f>
        <v>0</v>
      </c>
      <c r="HO254" s="56">
        <f t="shared" ref="HO254:HO260" si="1247">IA254</f>
        <v>0</v>
      </c>
      <c r="HP254" s="56">
        <f t="shared" ref="HP254:HP260" si="1248">IB254</f>
        <v>0</v>
      </c>
      <c r="HQ254" s="56">
        <f t="shared" ref="HQ254:HQ260" si="1249">IC254</f>
        <v>0</v>
      </c>
      <c r="HR254" s="56">
        <f t="shared" ref="HR254:HR260" si="1250">ID254</f>
        <v>0</v>
      </c>
      <c r="HS254" s="56">
        <f t="shared" ref="HS254:HS260" si="1251">IE254</f>
        <v>0</v>
      </c>
      <c r="HT254" s="56">
        <f t="shared" ref="HT254:HT260" si="1252">IF254</f>
        <v>0</v>
      </c>
      <c r="HU254" s="56">
        <f t="shared" ref="HU254:HU260" si="1253">IG254</f>
        <v>0</v>
      </c>
      <c r="HV254" s="56">
        <f t="shared" ref="HV254:HV260" si="1254">IH254</f>
        <v>0</v>
      </c>
      <c r="HW254" s="56">
        <f t="shared" ref="HW254:HW260" si="1255">II254</f>
        <v>0</v>
      </c>
      <c r="HX254" s="56">
        <f t="shared" ref="HX254:HX260" si="1256">IJ254</f>
        <v>0</v>
      </c>
      <c r="HY254" s="56">
        <f t="shared" ref="HY254:HY260" si="1257">IK254</f>
        <v>0</v>
      </c>
      <c r="HZ254" s="56">
        <f t="shared" ref="HZ254:HZ260" si="1258">IL254</f>
        <v>0</v>
      </c>
      <c r="IA254" s="56"/>
      <c r="IB254" s="56"/>
      <c r="IC254" s="56"/>
      <c r="ID254" s="56"/>
      <c r="IE254" s="56"/>
      <c r="IF254" s="56"/>
      <c r="IG254" s="56"/>
      <c r="IH254" s="56"/>
      <c r="II254" s="56"/>
      <c r="IJ254" s="56"/>
      <c r="IK254" s="56"/>
      <c r="IL254" s="56"/>
      <c r="IM254" s="56"/>
      <c r="IN254" s="56"/>
      <c r="IO254" s="56"/>
      <c r="IP254" s="56"/>
      <c r="IQ254" s="56"/>
      <c r="IR254" s="56"/>
      <c r="IS254" s="56"/>
      <c r="IT254" s="56"/>
      <c r="IU254" s="56"/>
      <c r="IV254" s="56"/>
      <c r="IW254" s="56"/>
      <c r="IX254" s="56"/>
      <c r="IY254" s="56"/>
      <c r="IZ254" s="56"/>
      <c r="JA254" s="56"/>
      <c r="JB254" s="56"/>
      <c r="JC254" s="56"/>
      <c r="JD254" s="56"/>
      <c r="JE254" s="56"/>
      <c r="JF254" s="56"/>
      <c r="JG254" s="56"/>
      <c r="JH254" s="56"/>
      <c r="JI254" s="56"/>
      <c r="JJ254" s="56"/>
      <c r="JK254" s="115"/>
      <c r="JL254" s="115"/>
      <c r="JM254" s="115"/>
      <c r="JN254" s="115"/>
      <c r="JO254" s="115"/>
      <c r="JP254" s="115"/>
      <c r="JQ254" s="115"/>
      <c r="JR254" s="115"/>
      <c r="JS254" s="115"/>
      <c r="JT254" s="115"/>
      <c r="JU254" s="115"/>
      <c r="JV254" s="115"/>
      <c r="JW254" s="115"/>
      <c r="JX254" s="115"/>
      <c r="JY254" s="115"/>
      <c r="JZ254" s="115"/>
      <c r="KA254" s="115"/>
      <c r="KB254" s="115"/>
      <c r="KC254" s="115"/>
      <c r="KD254" s="115"/>
      <c r="KE254" s="115"/>
      <c r="KF254" s="115"/>
      <c r="KG254" s="115"/>
      <c r="KH254" s="115"/>
      <c r="KI254" s="115"/>
      <c r="KJ254" s="115"/>
      <c r="KK254" s="115"/>
      <c r="KL254" s="115"/>
      <c r="KM254" s="115"/>
      <c r="KN254" s="115"/>
      <c r="KO254" s="115"/>
      <c r="KP254" s="115"/>
      <c r="KQ254" s="115"/>
      <c r="KR254" s="115"/>
      <c r="KS254" s="115"/>
      <c r="KT254" s="115"/>
      <c r="KU254" s="115"/>
      <c r="KV254" s="115"/>
      <c r="KW254" s="115"/>
      <c r="KX254" s="115"/>
      <c r="KY254" s="115"/>
      <c r="KZ254" s="115"/>
      <c r="LA254" s="115"/>
      <c r="LB254" s="115"/>
      <c r="LC254" s="115"/>
      <c r="LD254" s="115"/>
      <c r="LE254" s="115"/>
      <c r="LF254" s="115"/>
      <c r="LG254" s="56"/>
      <c r="LH254" s="56"/>
      <c r="LI254" s="56"/>
      <c r="LJ254" s="56"/>
      <c r="LK254" s="56"/>
      <c r="LL254" s="56"/>
      <c r="LM254" s="56"/>
      <c r="LN254" s="56"/>
      <c r="LO254" s="56"/>
      <c r="LP254" s="56"/>
      <c r="LQ254" s="56"/>
      <c r="LR254" s="56"/>
      <c r="LT254" s="660">
        <f t="shared" ref="LT254:LT274" si="1259">SUM(LU254:MS254)</f>
        <v>1.5347723092418164E-12</v>
      </c>
      <c r="LU254" s="164">
        <f t="shared" ref="LU254:LU274" si="1260">ABS(SUMIF($AE$5:$LR$5,LU$277,$AE254:$LR254)-E254)</f>
        <v>0</v>
      </c>
      <c r="LV254" s="164">
        <f t="shared" ref="LV254:LV274" si="1261">ABS(SUMIF($AE$5:$LR$5,LV$277,$AE254:$LR254)-F254)</f>
        <v>0</v>
      </c>
      <c r="LW254" s="119">
        <f t="shared" ref="LW254:LW274" si="1262">ABS(SUMIF($AE$5:$LR$5,LW$277,$AE254:$LR254)-G254)</f>
        <v>0</v>
      </c>
      <c r="LX254" s="164">
        <f t="shared" ref="LX254:LX274" si="1263">ABS(SUMIF($AE$5:$LR$5,LX$277,$AE254:$LR254)-H254)</f>
        <v>0</v>
      </c>
      <c r="LY254" s="285">
        <f t="shared" ref="LY254:LY274" si="1264">ABS(SUMIF($AE$5:$LR$5,LY$277,$AE254:$LR254)-I254)</f>
        <v>0</v>
      </c>
      <c r="LZ254" s="115">
        <f t="shared" ref="LZ254:LZ274" si="1265">ABS(SUMIF($AE$5:$LR$5,LZ$277,$AE254:$LR254)-J254)</f>
        <v>5.6843418860808015E-14</v>
      </c>
      <c r="MA254" s="115">
        <f t="shared" ref="MA254:MA274" si="1266">ABS(SUMIF($AE$5:$LR$5,MA$277,$AE254:$LR254)-K254)</f>
        <v>1.1368683772161603E-13</v>
      </c>
      <c r="MB254" s="115">
        <f t="shared" ref="MB254:MB274" si="1267">ABS(SUMIF($AE$5:$LR$5,MB$277,$AE254:$LR254)-L254)</f>
        <v>2.2737367544323206E-13</v>
      </c>
      <c r="MC254" s="115">
        <f t="shared" ref="MC254:MC274" si="1268">ABS(SUMIF($AE$5:$LR$5,MC$277,$AE254:$LR254)-M254)</f>
        <v>2.2737367544323206E-13</v>
      </c>
      <c r="MD254" s="285">
        <f t="shared" ref="MD254:MD274" si="1269">ABS(SUMIF($AE$5:$LR$5,MD$277,$AE254:$LR254)-N254)</f>
        <v>0</v>
      </c>
      <c r="ME254" s="115">
        <f t="shared" ref="ME254:ME274" si="1270">ABS(SUMIF($AE$5:$LR$5,ME$277,$AE254:$LR254)-O254)</f>
        <v>0</v>
      </c>
      <c r="MF254" s="115">
        <f t="shared" ref="MF254:MF274" si="1271">ABS(SUMIF($AE$5:$LR$5,MF$277,$AE254:$LR254)-P254)</f>
        <v>0</v>
      </c>
      <c r="MG254" s="115">
        <f t="shared" ref="MG254:MG274" si="1272">ABS(SUMIF($AE$5:$LR$5,MG$277,$AE254:$LR254)-Q254)</f>
        <v>2.2737367544323206E-13</v>
      </c>
      <c r="MH254" s="115">
        <f t="shared" ref="MH254:MH274" si="1273">ABS(SUMIF($AE$5:$LR$5,MH$277,$AE254:$LR254)-R254)</f>
        <v>4.5474735088646412E-13</v>
      </c>
      <c r="MI254" s="119">
        <f t="shared" ref="MI254:MI274" si="1274">ABS(SUMIF($AE$5:$LR$5,MI$277,$AE254:$LR254)-S254)</f>
        <v>2.2737367544323206E-13</v>
      </c>
      <c r="MJ254" s="56">
        <f t="shared" ref="MJ254:MJ274" si="1275">ABS(SUMIF($AE$5:$LR$5,MJ$277,$AE254:$LR254)-T254)</f>
        <v>0</v>
      </c>
      <c r="MK254" s="56">
        <f t="shared" ref="MK254:MK274" si="1276">ABS(SUMIF($AE$5:$LR$5,MK$277,$AE254:$LR254)-U254)</f>
        <v>0</v>
      </c>
      <c r="ML254" s="56">
        <f t="shared" ref="ML254:ML274" si="1277">ABS(SUMIF($AE$5:$LR$5,ML$277,$AE254:$LR254)-V254)</f>
        <v>0</v>
      </c>
      <c r="MM254" s="56">
        <f t="shared" ref="MM254:MM274" si="1278">ABS(SUMIF($AE$5:$LR$5,MM$277,$AE254:$LR254)-W254)</f>
        <v>0</v>
      </c>
      <c r="MN254" s="56">
        <f t="shared" ref="MN254:MN274" si="1279">ABS(SUMIF($AE$5:$LR$5,MN$277,$AE254:$LR254)-X254)</f>
        <v>0</v>
      </c>
      <c r="MO254" s="56">
        <f t="shared" ref="MO254:MO274" si="1280">ABS(SUMIF($AE$5:$LR$5,MO$277,$AE254:$LR254)-Y254)</f>
        <v>0</v>
      </c>
      <c r="MP254" s="56">
        <f t="shared" ref="MP254:MP274" si="1281">ABS(SUMIF($AE$5:$LR$5,MP$277,$AE254:$LR254)-Z254)</f>
        <v>0</v>
      </c>
      <c r="MQ254" s="56">
        <f t="shared" ref="MQ254:MQ274" si="1282">ABS(SUMIF($AE$5:$LR$5,MQ$277,$AE254:$LR254)-AA254)</f>
        <v>0</v>
      </c>
      <c r="MR254" s="56">
        <f t="shared" ref="MR254:MR274" si="1283">ABS(SUMIF($AE$5:$LR$5,MR$277,$AE254:$LR254)-AB254)</f>
        <v>0</v>
      </c>
      <c r="MS254" s="56">
        <f t="shared" ref="MS254:MS274" si="1284">ABS(SUMIF($AE$5:$LR$5,MS$277,$AE254:$LR254)-AC254)</f>
        <v>0</v>
      </c>
    </row>
    <row r="255" spans="2:357" hidden="1">
      <c r="B255" s="3"/>
      <c r="C255" s="22" t="s">
        <v>159</v>
      </c>
      <c r="D255" s="353">
        <f t="shared" si="1127"/>
        <v>3028.6041066247226</v>
      </c>
      <c r="E255" s="164">
        <f t="shared" si="1127"/>
        <v>3028.6041066247226</v>
      </c>
      <c r="F255" s="164">
        <f t="shared" si="1127"/>
        <v>3028.6041066247226</v>
      </c>
      <c r="G255" s="119">
        <f>VPHgrunddata!D38*1000</f>
        <v>3028.6041066247226</v>
      </c>
      <c r="H255" s="164">
        <f t="shared" ref="H255:H261" si="1285">G255</f>
        <v>3028.6041066247226</v>
      </c>
      <c r="I255" s="285">
        <f>VPHgrunddata!E38*1000</f>
        <v>2063.0606404424011</v>
      </c>
      <c r="J255" s="115">
        <f t="shared" si="1128"/>
        <v>1650.4485123539209</v>
      </c>
      <c r="K255" s="115">
        <f t="shared" si="1129"/>
        <v>1237.8363842654408</v>
      </c>
      <c r="L255" s="115">
        <f t="shared" si="1130"/>
        <v>825.22425617696058</v>
      </c>
      <c r="M255" s="115">
        <f t="shared" si="1131"/>
        <v>412.61212808848035</v>
      </c>
      <c r="N255" s="285">
        <f>VPHgrunddata!F38*1000</f>
        <v>0</v>
      </c>
      <c r="O255" s="115">
        <f t="shared" si="1132"/>
        <v>0</v>
      </c>
      <c r="P255" s="115">
        <f t="shared" si="1133"/>
        <v>0</v>
      </c>
      <c r="Q255" s="115">
        <f t="shared" si="1134"/>
        <v>0</v>
      </c>
      <c r="R255" s="115">
        <f t="shared" si="1135"/>
        <v>0</v>
      </c>
      <c r="S255" s="119">
        <f>VPHgrunddata!G38*1000</f>
        <v>0</v>
      </c>
      <c r="T255" s="164">
        <v>0</v>
      </c>
      <c r="U255" s="164">
        <v>0</v>
      </c>
      <c r="V255" s="115"/>
      <c r="W255" s="115"/>
      <c r="X255" s="115"/>
      <c r="Y255" s="115"/>
      <c r="Z255" s="115"/>
      <c r="AA255" s="115"/>
      <c r="AB255" s="115"/>
      <c r="AC255" s="115"/>
      <c r="AD255" s="3"/>
      <c r="AE255" s="353">
        <f t="shared" ref="AE255:AE271" si="1286">AQ255</f>
        <v>775.4731672792434</v>
      </c>
      <c r="AF255" s="353">
        <f t="shared" si="1136"/>
        <v>560.75510812664027</v>
      </c>
      <c r="AG255" s="353">
        <f t="shared" si="1136"/>
        <v>489.411134262681</v>
      </c>
      <c r="AH255" s="353">
        <f t="shared" si="1136"/>
        <v>200.66327344131471</v>
      </c>
      <c r="AI255" s="353">
        <f t="shared" si="1136"/>
        <v>0</v>
      </c>
      <c r="AJ255" s="353">
        <f t="shared" si="1136"/>
        <v>0</v>
      </c>
      <c r="AK255" s="353">
        <f t="shared" si="1136"/>
        <v>40.800826080322267</v>
      </c>
      <c r="AL255" s="353">
        <f t="shared" si="1136"/>
        <v>3.8933774337768554</v>
      </c>
      <c r="AM255" s="353">
        <f t="shared" si="1136"/>
        <v>2.9210004272460939</v>
      </c>
      <c r="AN255" s="353">
        <f t="shared" si="1136"/>
        <v>78.619300512790673</v>
      </c>
      <c r="AO255" s="353">
        <f t="shared" si="1136"/>
        <v>365.90134587192534</v>
      </c>
      <c r="AP255" s="353">
        <f t="shared" si="1136"/>
        <v>510.16557318878176</v>
      </c>
      <c r="AQ255" s="353">
        <f t="shared" si="1136"/>
        <v>775.4731672792434</v>
      </c>
      <c r="AR255" s="353">
        <f t="shared" si="1136"/>
        <v>560.75510812664027</v>
      </c>
      <c r="AS255" s="353">
        <f t="shared" si="1136"/>
        <v>489.411134262681</v>
      </c>
      <c r="AT255" s="353">
        <f t="shared" si="1136"/>
        <v>200.66327344131471</v>
      </c>
      <c r="AU255" s="353">
        <f t="shared" si="1136"/>
        <v>0</v>
      </c>
      <c r="AV255" s="353">
        <f t="shared" si="1137"/>
        <v>0</v>
      </c>
      <c r="AW255" s="353">
        <f t="shared" si="1137"/>
        <v>40.800826080322267</v>
      </c>
      <c r="AX255" s="353">
        <f t="shared" si="1137"/>
        <v>3.8933774337768554</v>
      </c>
      <c r="AY255" s="353">
        <f t="shared" si="1137"/>
        <v>2.9210004272460939</v>
      </c>
      <c r="AZ255" s="353">
        <f t="shared" si="1137"/>
        <v>78.619300512790673</v>
      </c>
      <c r="BA255" s="353">
        <f t="shared" si="1137"/>
        <v>365.90134587192534</v>
      </c>
      <c r="BB255" s="353">
        <f t="shared" si="1137"/>
        <v>510.16557318878176</v>
      </c>
      <c r="BC255" s="119">
        <f>VPHgrunddataM!K38*1000</f>
        <v>775.4731672792434</v>
      </c>
      <c r="BD255" s="119">
        <f>VPHgrunddataM!L38*1000</f>
        <v>560.75510812664027</v>
      </c>
      <c r="BE255" s="119">
        <f>VPHgrunddataM!M38*1000</f>
        <v>489.411134262681</v>
      </c>
      <c r="BF255" s="119">
        <f>VPHgrunddataM!N38*1000</f>
        <v>200.66327344131471</v>
      </c>
      <c r="BG255" s="119">
        <f>VPHgrunddataM!O38*1000</f>
        <v>0</v>
      </c>
      <c r="BH255" s="119">
        <f>VPHgrunddataM!P38*1000</f>
        <v>0</v>
      </c>
      <c r="BI255" s="119">
        <f>VPHgrunddataM!Q38*1000</f>
        <v>40.800826080322267</v>
      </c>
      <c r="BJ255" s="119">
        <f>VPHgrunddataM!R38*1000</f>
        <v>3.8933774337768554</v>
      </c>
      <c r="BK255" s="119">
        <f>VPHgrunddataM!S38*1000</f>
        <v>2.9210004272460939</v>
      </c>
      <c r="BL255" s="119">
        <f>VPHgrunddataM!T38*1000</f>
        <v>78.619300512790673</v>
      </c>
      <c r="BM255" s="119">
        <f>VPHgrunddataM!U38*1000</f>
        <v>365.90134587192534</v>
      </c>
      <c r="BN255" s="119">
        <f>VPHgrunddataM!V38*1000</f>
        <v>510.16557318878176</v>
      </c>
      <c r="BO255" s="164">
        <f t="shared" si="1138"/>
        <v>775.4731672792434</v>
      </c>
      <c r="BP255" s="164">
        <f t="shared" si="1139"/>
        <v>560.75510812664027</v>
      </c>
      <c r="BQ255" s="164">
        <f t="shared" si="1140"/>
        <v>489.411134262681</v>
      </c>
      <c r="BR255" s="164">
        <f t="shared" si="1141"/>
        <v>200.66327344131471</v>
      </c>
      <c r="BS255" s="164">
        <f t="shared" si="1142"/>
        <v>0</v>
      </c>
      <c r="BT255" s="164">
        <f t="shared" si="1143"/>
        <v>0</v>
      </c>
      <c r="BU255" s="164">
        <f t="shared" si="1144"/>
        <v>40.800826080322267</v>
      </c>
      <c r="BV255" s="164">
        <f t="shared" si="1145"/>
        <v>3.8933774337768554</v>
      </c>
      <c r="BW255" s="164">
        <f t="shared" si="1146"/>
        <v>2.9210004272460939</v>
      </c>
      <c r="BX255" s="164">
        <f t="shared" si="1147"/>
        <v>78.619300512790673</v>
      </c>
      <c r="BY255" s="164">
        <f t="shared" si="1148"/>
        <v>365.90134587192534</v>
      </c>
      <c r="BZ255" s="164">
        <f t="shared" si="1149"/>
        <v>510.16557318878176</v>
      </c>
      <c r="CA255" s="285">
        <f>VPHgrunddataM!W38*1000</f>
        <v>714.95053398036953</v>
      </c>
      <c r="CB255" s="285">
        <f>VPHgrunddataM!X38*1000</f>
        <v>448.32018024924395</v>
      </c>
      <c r="CC255" s="285">
        <f>VPHgrunddataM!Y38*1000</f>
        <v>368.22639210510255</v>
      </c>
      <c r="CD255" s="285">
        <f>VPHgrunddataM!Z38*1000</f>
        <v>113.91013920021058</v>
      </c>
      <c r="CE255" s="285">
        <f>VPHgrunddataM!AA38*1000</f>
        <v>0.81353588104248054</v>
      </c>
      <c r="CF255" s="285">
        <f>VPHgrunddataM!AB38*1000</f>
        <v>0</v>
      </c>
      <c r="CG255" s="285">
        <f>VPHgrunddataM!AC38*1000</f>
        <v>0</v>
      </c>
      <c r="CH255" s="285">
        <f>VPHgrunddataM!AD38*1000</f>
        <v>0</v>
      </c>
      <c r="CI255" s="285">
        <f>VPHgrunddataM!AE38*1000</f>
        <v>0</v>
      </c>
      <c r="CJ255" s="285">
        <f>VPHgrunddataM!AF38*1000</f>
        <v>19.082428009033205</v>
      </c>
      <c r="CK255" s="285">
        <f>VPHgrunddataM!AG38*1000</f>
        <v>132.30786844253538</v>
      </c>
      <c r="CL255" s="285">
        <f>VPHgrunddataM!AH38*1000</f>
        <v>265.44956257486342</v>
      </c>
      <c r="CM255" s="115">
        <f t="shared" ref="CM255:CM273" si="1287">CA255+(EI255-CA255)/(5)</f>
        <v>571.96042718429567</v>
      </c>
      <c r="CN255" s="115">
        <f t="shared" si="1150"/>
        <v>358.65614419939516</v>
      </c>
      <c r="CO255" s="115">
        <f t="shared" si="1151"/>
        <v>294.58111368408203</v>
      </c>
      <c r="CP255" s="115">
        <f t="shared" si="1152"/>
        <v>91.128111360168461</v>
      </c>
      <c r="CQ255" s="115">
        <f t="shared" si="1153"/>
        <v>0.65082870483398447</v>
      </c>
      <c r="CR255" s="115">
        <f t="shared" si="1154"/>
        <v>0</v>
      </c>
      <c r="CS255" s="115">
        <f t="shared" si="1155"/>
        <v>0</v>
      </c>
      <c r="CT255" s="115">
        <f t="shared" si="1156"/>
        <v>0</v>
      </c>
      <c r="CU255" s="115">
        <f t="shared" si="1157"/>
        <v>0</v>
      </c>
      <c r="CV255" s="115">
        <f t="shared" si="1158"/>
        <v>15.265942407226564</v>
      </c>
      <c r="CW255" s="115">
        <f t="shared" si="1159"/>
        <v>105.84629475402831</v>
      </c>
      <c r="CX255" s="115">
        <f t="shared" si="1160"/>
        <v>212.35965005989073</v>
      </c>
      <c r="CY255" s="115">
        <f t="shared" ref="CY255:CY273" si="1288">CM255+(EI255-CA255)/(5)</f>
        <v>428.97032038822175</v>
      </c>
      <c r="CZ255" s="115">
        <f t="shared" si="1161"/>
        <v>268.99210814954637</v>
      </c>
      <c r="DA255" s="115">
        <f t="shared" si="1162"/>
        <v>220.93583526306151</v>
      </c>
      <c r="DB255" s="115">
        <f t="shared" si="1163"/>
        <v>68.346083520126342</v>
      </c>
      <c r="DC255" s="115">
        <f t="shared" si="1164"/>
        <v>0.48812152862548835</v>
      </c>
      <c r="DD255" s="115">
        <f t="shared" si="1165"/>
        <v>0</v>
      </c>
      <c r="DE255" s="115">
        <f t="shared" si="1166"/>
        <v>0</v>
      </c>
      <c r="DF255" s="115">
        <f t="shared" si="1167"/>
        <v>0</v>
      </c>
      <c r="DG255" s="115">
        <f t="shared" si="1168"/>
        <v>0</v>
      </c>
      <c r="DH255" s="115">
        <f t="shared" si="1169"/>
        <v>11.449456805419924</v>
      </c>
      <c r="DI255" s="115">
        <f t="shared" si="1170"/>
        <v>79.384721065521234</v>
      </c>
      <c r="DJ255" s="115">
        <f t="shared" si="1171"/>
        <v>159.26973754491803</v>
      </c>
      <c r="DK255" s="115">
        <f t="shared" ref="DK255:DK273" si="1289">CY255+(EI255-CA255)/(5)</f>
        <v>285.98021359214783</v>
      </c>
      <c r="DL255" s="115">
        <f t="shared" si="1172"/>
        <v>179.32807209969758</v>
      </c>
      <c r="DM255" s="115">
        <f t="shared" si="1173"/>
        <v>147.29055684204098</v>
      </c>
      <c r="DN255" s="115">
        <f t="shared" si="1174"/>
        <v>45.564055680084223</v>
      </c>
      <c r="DO255" s="115">
        <f t="shared" si="1175"/>
        <v>0.32541435241699224</v>
      </c>
      <c r="DP255" s="115">
        <f t="shared" si="1176"/>
        <v>0</v>
      </c>
      <c r="DQ255" s="115">
        <f t="shared" si="1177"/>
        <v>0</v>
      </c>
      <c r="DR255" s="115">
        <f t="shared" si="1178"/>
        <v>0</v>
      </c>
      <c r="DS255" s="115">
        <f t="shared" si="1179"/>
        <v>0</v>
      </c>
      <c r="DT255" s="115">
        <f t="shared" si="1180"/>
        <v>7.6329712036132831</v>
      </c>
      <c r="DU255" s="115">
        <f t="shared" si="1181"/>
        <v>52.92314737701416</v>
      </c>
      <c r="DV255" s="115">
        <f t="shared" si="1182"/>
        <v>106.17982502994535</v>
      </c>
      <c r="DW255" s="115">
        <f t="shared" ref="DW255:DW273" si="1290">DK255++(EI255-CA255)/(5)</f>
        <v>142.99010679607392</v>
      </c>
      <c r="DX255" s="115">
        <f t="shared" si="1183"/>
        <v>89.664036049848789</v>
      </c>
      <c r="DY255" s="115">
        <f t="shared" si="1184"/>
        <v>73.645278421020478</v>
      </c>
      <c r="DZ255" s="115">
        <f t="shared" si="1185"/>
        <v>22.782027840042108</v>
      </c>
      <c r="EA255" s="115">
        <f t="shared" si="1186"/>
        <v>0.16270717620849612</v>
      </c>
      <c r="EB255" s="115">
        <f t="shared" si="1187"/>
        <v>0</v>
      </c>
      <c r="EC255" s="115">
        <f t="shared" si="1188"/>
        <v>0</v>
      </c>
      <c r="ED255" s="115">
        <f t="shared" si="1189"/>
        <v>0</v>
      </c>
      <c r="EE255" s="115">
        <f t="shared" si="1190"/>
        <v>0</v>
      </c>
      <c r="EF255" s="115">
        <f t="shared" si="1191"/>
        <v>3.816485601806642</v>
      </c>
      <c r="EG255" s="115">
        <f t="shared" si="1192"/>
        <v>26.461573688507084</v>
      </c>
      <c r="EH255" s="115">
        <f t="shared" ref="EH255:EH273" si="1291">DV255++(ET255-CL255)/(5)</f>
        <v>53.089912514972667</v>
      </c>
      <c r="EI255" s="285">
        <f>VPHgrunddataM!AI38*1000</f>
        <v>0</v>
      </c>
      <c r="EJ255" s="285">
        <f>VPHgrunddataM!AJ38*1000</f>
        <v>0</v>
      </c>
      <c r="EK255" s="285">
        <f>VPHgrunddataM!AK38*1000</f>
        <v>0</v>
      </c>
      <c r="EL255" s="285">
        <f>VPHgrunddataM!AL38*1000</f>
        <v>0</v>
      </c>
      <c r="EM255" s="285">
        <f>VPHgrunddataM!AM38*1000</f>
        <v>0</v>
      </c>
      <c r="EN255" s="285">
        <f>VPHgrunddataM!AN38*1000</f>
        <v>0</v>
      </c>
      <c r="EO255" s="285">
        <f>VPHgrunddataM!AO38*1000</f>
        <v>0</v>
      </c>
      <c r="EP255" s="285">
        <f>VPHgrunddataM!AP38*1000</f>
        <v>0</v>
      </c>
      <c r="EQ255" s="285">
        <f>VPHgrunddataM!AQ38*1000</f>
        <v>0</v>
      </c>
      <c r="ER255" s="285">
        <f>VPHgrunddataM!AR38*1000</f>
        <v>0</v>
      </c>
      <c r="ES255" s="285">
        <f>VPHgrunddataM!AS38*1000</f>
        <v>0</v>
      </c>
      <c r="ET255" s="285">
        <f>VPHgrunddataM!AT38*1000</f>
        <v>0</v>
      </c>
      <c r="EU255" s="115">
        <f t="shared" ref="EU255:EU273" si="1292">EI255+(GQ255-EI255)/(5)</f>
        <v>0</v>
      </c>
      <c r="EV255" s="115">
        <f t="shared" ref="EV255:EV273" si="1293">EJ255+(GR255-EJ255)/(5)</f>
        <v>0</v>
      </c>
      <c r="EW255" s="115">
        <f t="shared" si="1193"/>
        <v>0</v>
      </c>
      <c r="EX255" s="115">
        <f t="shared" si="1194"/>
        <v>0</v>
      </c>
      <c r="EY255" s="115">
        <f t="shared" si="1195"/>
        <v>0</v>
      </c>
      <c r="EZ255" s="115">
        <f t="shared" si="1196"/>
        <v>0</v>
      </c>
      <c r="FA255" s="115">
        <f t="shared" si="1197"/>
        <v>0</v>
      </c>
      <c r="FB255" s="115">
        <f t="shared" si="1198"/>
        <v>0</v>
      </c>
      <c r="FC255" s="115">
        <f t="shared" si="1199"/>
        <v>0</v>
      </c>
      <c r="FD255" s="115">
        <f t="shared" si="1200"/>
        <v>0</v>
      </c>
      <c r="FE255" s="115">
        <f t="shared" si="1201"/>
        <v>0</v>
      </c>
      <c r="FF255" s="115">
        <f t="shared" si="1202"/>
        <v>0</v>
      </c>
      <c r="FG255" s="115">
        <f t="shared" ref="FG255:FG273" si="1294">EU255+(GQ255-EI255)/(5)</f>
        <v>0</v>
      </c>
      <c r="FH255" s="115">
        <f t="shared" si="1203"/>
        <v>0</v>
      </c>
      <c r="FI255" s="115">
        <f t="shared" si="1204"/>
        <v>0</v>
      </c>
      <c r="FJ255" s="115">
        <f t="shared" si="1205"/>
        <v>0</v>
      </c>
      <c r="FK255" s="115">
        <f t="shared" si="1206"/>
        <v>0</v>
      </c>
      <c r="FL255" s="115">
        <f t="shared" si="1207"/>
        <v>0</v>
      </c>
      <c r="FM255" s="115">
        <f t="shared" si="1208"/>
        <v>0</v>
      </c>
      <c r="FN255" s="115">
        <f t="shared" si="1209"/>
        <v>0</v>
      </c>
      <c r="FO255" s="115">
        <f t="shared" si="1210"/>
        <v>0</v>
      </c>
      <c r="FP255" s="115">
        <f t="shared" si="1211"/>
        <v>0</v>
      </c>
      <c r="FQ255" s="115">
        <f t="shared" si="1212"/>
        <v>0</v>
      </c>
      <c r="FR255" s="115">
        <f t="shared" si="1213"/>
        <v>0</v>
      </c>
      <c r="FS255" s="115">
        <f t="shared" ref="FS255:FS273" si="1295">FG255+(GQ255-EI255)/(5)</f>
        <v>0</v>
      </c>
      <c r="FT255" s="115">
        <f t="shared" si="1214"/>
        <v>0</v>
      </c>
      <c r="FU255" s="115">
        <f t="shared" si="1215"/>
        <v>0</v>
      </c>
      <c r="FV255" s="115">
        <f t="shared" si="1216"/>
        <v>0</v>
      </c>
      <c r="FW255" s="115">
        <f t="shared" si="1217"/>
        <v>0</v>
      </c>
      <c r="FX255" s="115">
        <f t="shared" si="1218"/>
        <v>0</v>
      </c>
      <c r="FY255" s="115">
        <f t="shared" si="1219"/>
        <v>0</v>
      </c>
      <c r="FZ255" s="115">
        <f t="shared" si="1220"/>
        <v>0</v>
      </c>
      <c r="GA255" s="115">
        <f t="shared" si="1221"/>
        <v>0</v>
      </c>
      <c r="GB255" s="115">
        <f t="shared" si="1222"/>
        <v>0</v>
      </c>
      <c r="GC255" s="115">
        <f t="shared" si="1223"/>
        <v>0</v>
      </c>
      <c r="GD255" s="115">
        <f t="shared" si="1224"/>
        <v>0</v>
      </c>
      <c r="GE255" s="115">
        <f t="shared" ref="GE255:GE273" si="1296">FS255++(GQ255-EI255)/(5)</f>
        <v>0</v>
      </c>
      <c r="GF255" s="115">
        <f t="shared" si="1225"/>
        <v>0</v>
      </c>
      <c r="GG255" s="115">
        <f t="shared" si="1226"/>
        <v>0</v>
      </c>
      <c r="GH255" s="115">
        <f t="shared" si="1227"/>
        <v>0</v>
      </c>
      <c r="GI255" s="115">
        <f t="shared" si="1228"/>
        <v>0</v>
      </c>
      <c r="GJ255" s="115">
        <f t="shared" si="1229"/>
        <v>0</v>
      </c>
      <c r="GK255" s="115">
        <f t="shared" si="1230"/>
        <v>0</v>
      </c>
      <c r="GL255" s="115">
        <f t="shared" si="1231"/>
        <v>0</v>
      </c>
      <c r="GM255" s="115">
        <f t="shared" si="1232"/>
        <v>0</v>
      </c>
      <c r="GN255" s="115">
        <f t="shared" si="1233"/>
        <v>0</v>
      </c>
      <c r="GO255" s="115">
        <f t="shared" si="1234"/>
        <v>0</v>
      </c>
      <c r="GP255" s="115">
        <f t="shared" ref="GP255:GP273" si="1297">GD255++(HB255-ET255)/(5)</f>
        <v>0</v>
      </c>
      <c r="GQ255" s="119">
        <f>VPHgrunddataM!AU38*1000</f>
        <v>0</v>
      </c>
      <c r="GR255" s="119">
        <f>VPHgrunddataM!AV38*1000</f>
        <v>0</v>
      </c>
      <c r="GS255" s="119">
        <f>VPHgrunddataM!AW38*1000</f>
        <v>0</v>
      </c>
      <c r="GT255" s="119">
        <f>VPHgrunddataM!AX38*1000</f>
        <v>0</v>
      </c>
      <c r="GU255" s="119">
        <f>VPHgrunddataM!AY38*1000</f>
        <v>0</v>
      </c>
      <c r="GV255" s="119">
        <f>VPHgrunddataM!AZ38*1000</f>
        <v>0</v>
      </c>
      <c r="GW255" s="119">
        <f>VPHgrunddataM!BA38*1000</f>
        <v>0</v>
      </c>
      <c r="GX255" s="119">
        <f>VPHgrunddataM!BB38*1000</f>
        <v>0</v>
      </c>
      <c r="GY255" s="119">
        <f>VPHgrunddataM!BC38*1000</f>
        <v>0</v>
      </c>
      <c r="GZ255" s="119">
        <f>VPHgrunddataM!BD38*1000</f>
        <v>0</v>
      </c>
      <c r="HA255" s="119">
        <f>VPHgrunddataM!BE38*1000</f>
        <v>0</v>
      </c>
      <c r="HB255" s="119">
        <f>VPHgrunddataM!BF38*1000</f>
        <v>0</v>
      </c>
      <c r="HC255" s="164">
        <f t="shared" si="1235"/>
        <v>0</v>
      </c>
      <c r="HD255" s="164">
        <f t="shared" si="1236"/>
        <v>0</v>
      </c>
      <c r="HE255" s="164">
        <f t="shared" si="1237"/>
        <v>0</v>
      </c>
      <c r="HF255" s="164">
        <f t="shared" si="1238"/>
        <v>0</v>
      </c>
      <c r="HG255" s="164">
        <f t="shared" si="1239"/>
        <v>0</v>
      </c>
      <c r="HH255" s="164">
        <f t="shared" si="1240"/>
        <v>0</v>
      </c>
      <c r="HI255" s="164">
        <f t="shared" si="1241"/>
        <v>0</v>
      </c>
      <c r="HJ255" s="164">
        <f t="shared" si="1242"/>
        <v>0</v>
      </c>
      <c r="HK255" s="164">
        <f t="shared" si="1243"/>
        <v>0</v>
      </c>
      <c r="HL255" s="164">
        <f t="shared" si="1244"/>
        <v>0</v>
      </c>
      <c r="HM255" s="164">
        <f t="shared" si="1245"/>
        <v>0</v>
      </c>
      <c r="HN255" s="164">
        <f t="shared" si="1246"/>
        <v>0</v>
      </c>
      <c r="HO255" s="164">
        <f t="shared" si="1247"/>
        <v>0</v>
      </c>
      <c r="HP255" s="164">
        <f t="shared" si="1248"/>
        <v>0</v>
      </c>
      <c r="HQ255" s="164">
        <f t="shared" si="1249"/>
        <v>0</v>
      </c>
      <c r="HR255" s="164">
        <f t="shared" si="1250"/>
        <v>0</v>
      </c>
      <c r="HS255" s="164">
        <f t="shared" si="1251"/>
        <v>0</v>
      </c>
      <c r="HT255" s="164">
        <f t="shared" si="1252"/>
        <v>0</v>
      </c>
      <c r="HU255" s="164">
        <f t="shared" si="1253"/>
        <v>0</v>
      </c>
      <c r="HV255" s="164">
        <f t="shared" si="1254"/>
        <v>0</v>
      </c>
      <c r="HW255" s="164">
        <f t="shared" si="1255"/>
        <v>0</v>
      </c>
      <c r="HX255" s="164">
        <f t="shared" si="1256"/>
        <v>0</v>
      </c>
      <c r="HY255" s="164">
        <f t="shared" si="1257"/>
        <v>0</v>
      </c>
      <c r="HZ255" s="164">
        <f t="shared" si="1258"/>
        <v>0</v>
      </c>
      <c r="IA255" s="115"/>
      <c r="IB255" s="115"/>
      <c r="IC255" s="115"/>
      <c r="ID255" s="115"/>
      <c r="IE255" s="115"/>
      <c r="IF255" s="115"/>
      <c r="IG255" s="115"/>
      <c r="IH255" s="115"/>
      <c r="II255" s="115"/>
      <c r="IJ255" s="115"/>
      <c r="IK255" s="115"/>
      <c r="IL255" s="115"/>
      <c r="IM255" s="115"/>
      <c r="IN255" s="115"/>
      <c r="IO255" s="115"/>
      <c r="IP255" s="115"/>
      <c r="IQ255" s="115"/>
      <c r="IR255" s="115"/>
      <c r="IS255" s="115"/>
      <c r="IT255" s="115"/>
      <c r="IU255" s="115"/>
      <c r="IV255" s="115"/>
      <c r="IW255" s="115"/>
      <c r="IX255" s="115"/>
      <c r="IY255" s="115"/>
      <c r="IZ255" s="115"/>
      <c r="JA255" s="115"/>
      <c r="JB255" s="115"/>
      <c r="JC255" s="115"/>
      <c r="JD255" s="115"/>
      <c r="JE255" s="115"/>
      <c r="JF255" s="115"/>
      <c r="JG255" s="115"/>
      <c r="JH255" s="115"/>
      <c r="JI255" s="115"/>
      <c r="JJ255" s="115"/>
      <c r="JK255" s="115"/>
      <c r="JL255" s="115"/>
      <c r="JM255" s="115"/>
      <c r="JN255" s="115"/>
      <c r="JO255" s="115"/>
      <c r="JP255" s="115"/>
      <c r="JQ255" s="115"/>
      <c r="JR255" s="115"/>
      <c r="JS255" s="115"/>
      <c r="JT255" s="115"/>
      <c r="JU255" s="115"/>
      <c r="JV255" s="115"/>
      <c r="JW255" s="115"/>
      <c r="JX255" s="115"/>
      <c r="JY255" s="115"/>
      <c r="JZ255" s="115"/>
      <c r="KA255" s="115"/>
      <c r="KB255" s="115"/>
      <c r="KC255" s="115"/>
      <c r="KD255" s="115"/>
      <c r="KE255" s="115"/>
      <c r="KF255" s="115"/>
      <c r="KG255" s="115"/>
      <c r="KH255" s="115"/>
      <c r="KI255" s="115"/>
      <c r="KJ255" s="115"/>
      <c r="KK255" s="115"/>
      <c r="KL255" s="115"/>
      <c r="KM255" s="115"/>
      <c r="KN255" s="115"/>
      <c r="KO255" s="115"/>
      <c r="KP255" s="115"/>
      <c r="KQ255" s="115"/>
      <c r="KR255" s="115"/>
      <c r="KS255" s="115"/>
      <c r="KT255" s="115"/>
      <c r="KU255" s="115"/>
      <c r="KV255" s="115"/>
      <c r="KW255" s="115"/>
      <c r="KX255" s="115"/>
      <c r="KY255" s="115"/>
      <c r="KZ255" s="115"/>
      <c r="LA255" s="115"/>
      <c r="LB255" s="115"/>
      <c r="LC255" s="115"/>
      <c r="LD255" s="115"/>
      <c r="LE255" s="115"/>
      <c r="LF255" s="115"/>
      <c r="LG255" s="115"/>
      <c r="LH255" s="115"/>
      <c r="LI255" s="115"/>
      <c r="LJ255" s="115"/>
      <c r="LK255" s="115"/>
      <c r="LL255" s="115"/>
      <c r="LM255" s="115"/>
      <c r="LN255" s="115"/>
      <c r="LO255" s="115"/>
      <c r="LP255" s="115"/>
      <c r="LQ255" s="115"/>
      <c r="LR255" s="115"/>
      <c r="LT255" s="660">
        <f t="shared" si="1259"/>
        <v>7.3896444519050419E-13</v>
      </c>
      <c r="LU255" s="164">
        <f t="shared" si="1260"/>
        <v>0</v>
      </c>
      <c r="LV255" s="164">
        <f t="shared" si="1261"/>
        <v>0</v>
      </c>
      <c r="LW255" s="119">
        <f t="shared" si="1262"/>
        <v>0</v>
      </c>
      <c r="LX255" s="164">
        <f t="shared" si="1263"/>
        <v>0</v>
      </c>
      <c r="LY255" s="285">
        <f t="shared" si="1264"/>
        <v>4.5474735088646412E-13</v>
      </c>
      <c r="LZ255" s="115">
        <f t="shared" si="1265"/>
        <v>0</v>
      </c>
      <c r="MA255" s="115">
        <f t="shared" si="1266"/>
        <v>0</v>
      </c>
      <c r="MB255" s="115">
        <f t="shared" si="1267"/>
        <v>1.1368683772161603E-13</v>
      </c>
      <c r="MC255" s="115">
        <f t="shared" si="1268"/>
        <v>1.7053025658242404E-13</v>
      </c>
      <c r="MD255" s="285">
        <f t="shared" si="1269"/>
        <v>0</v>
      </c>
      <c r="ME255" s="115">
        <f t="shared" si="1270"/>
        <v>0</v>
      </c>
      <c r="MF255" s="115">
        <f t="shared" si="1271"/>
        <v>0</v>
      </c>
      <c r="MG255" s="115">
        <f t="shared" si="1272"/>
        <v>0</v>
      </c>
      <c r="MH255" s="115">
        <f t="shared" si="1273"/>
        <v>0</v>
      </c>
      <c r="MI255" s="119">
        <f t="shared" si="1274"/>
        <v>0</v>
      </c>
      <c r="MJ255" s="164">
        <f t="shared" si="1275"/>
        <v>0</v>
      </c>
      <c r="MK255" s="164">
        <f t="shared" si="1276"/>
        <v>0</v>
      </c>
      <c r="ML255" s="115">
        <f t="shared" si="1277"/>
        <v>0</v>
      </c>
      <c r="MM255" s="115">
        <f t="shared" si="1278"/>
        <v>0</v>
      </c>
      <c r="MN255" s="115">
        <f t="shared" si="1279"/>
        <v>0</v>
      </c>
      <c r="MO255" s="115">
        <f t="shared" si="1280"/>
        <v>0</v>
      </c>
      <c r="MP255" s="115">
        <f t="shared" si="1281"/>
        <v>0</v>
      </c>
      <c r="MQ255" s="115">
        <f t="shared" si="1282"/>
        <v>0</v>
      </c>
      <c r="MR255" s="115">
        <f t="shared" si="1283"/>
        <v>0</v>
      </c>
      <c r="MS255" s="115">
        <f t="shared" si="1284"/>
        <v>0</v>
      </c>
    </row>
    <row r="256" spans="2:357" hidden="1">
      <c r="B256" s="3"/>
      <c r="C256" s="22" t="s">
        <v>290</v>
      </c>
      <c r="D256" s="353">
        <f t="shared" ref="D256:D261" si="1298">E256</f>
        <v>64.045939926147454</v>
      </c>
      <c r="E256" s="164">
        <f t="shared" ref="E256:E261" si="1299">F256</f>
        <v>64.045939926147454</v>
      </c>
      <c r="F256" s="164">
        <f t="shared" ref="F256:F261" si="1300">G256</f>
        <v>64.045939926147454</v>
      </c>
      <c r="G256" s="119">
        <f>VPHgrunddata!D39*1000</f>
        <v>64.045939926147454</v>
      </c>
      <c r="H256" s="164">
        <f t="shared" si="1285"/>
        <v>64.045939926147454</v>
      </c>
      <c r="I256" s="119">
        <f>VPHgrunddata!E39*1000</f>
        <v>210.24937564468385</v>
      </c>
      <c r="J256" s="115">
        <f t="shared" si="1128"/>
        <v>254.63344502487183</v>
      </c>
      <c r="K256" s="115">
        <f t="shared" si="1129"/>
        <v>299.01751440505984</v>
      </c>
      <c r="L256" s="115">
        <f t="shared" si="1130"/>
        <v>343.40158378524785</v>
      </c>
      <c r="M256" s="115">
        <f t="shared" si="1131"/>
        <v>387.78565316543586</v>
      </c>
      <c r="N256" s="285">
        <f>VPHgrunddata!F39*1000</f>
        <v>432.16972254562381</v>
      </c>
      <c r="O256" s="115">
        <f t="shared" si="1132"/>
        <v>404.07294900474551</v>
      </c>
      <c r="P256" s="115">
        <f t="shared" si="1133"/>
        <v>375.97617546386721</v>
      </c>
      <c r="Q256" s="115">
        <f t="shared" si="1134"/>
        <v>347.8794019229889</v>
      </c>
      <c r="R256" s="115">
        <f t="shared" si="1135"/>
        <v>319.7826283821106</v>
      </c>
      <c r="S256" s="119">
        <f>VPHgrunddata!G39*1000</f>
        <v>291.6858548412323</v>
      </c>
      <c r="T256" s="164">
        <f t="shared" ref="T256:U258" si="1301">W256</f>
        <v>634.79379457998277</v>
      </c>
      <c r="U256" s="164">
        <f t="shared" si="1301"/>
        <v>634.79379457998277</v>
      </c>
      <c r="V256" s="164">
        <f>X256</f>
        <v>634.79379457998277</v>
      </c>
      <c r="W256" s="164">
        <f>X256</f>
        <v>634.79379457998277</v>
      </c>
      <c r="X256" s="119">
        <f>VPHgrunddata!H39*1000</f>
        <v>634.79379457998277</v>
      </c>
      <c r="Y256" s="115">
        <f>X256+(AC256-X256)/(5)</f>
        <v>627.75157681865699</v>
      </c>
      <c r="Z256" s="115">
        <f>Y256+(AC256-X256)/(5)</f>
        <v>620.7093590573312</v>
      </c>
      <c r="AA256" s="115">
        <f>Z256+(AC256-X256)/(5)</f>
        <v>613.66714129600541</v>
      </c>
      <c r="AB256" s="115">
        <f>AA256+(AC256-X256)/(5)</f>
        <v>606.62492353467962</v>
      </c>
      <c r="AC256" s="119">
        <f>VPHgrunddata!I39*1000</f>
        <v>599.58270577335361</v>
      </c>
      <c r="AD256" s="3"/>
      <c r="AE256" s="353">
        <f t="shared" si="1286"/>
        <v>20.053504867553713</v>
      </c>
      <c r="AF256" s="353">
        <f t="shared" si="1136"/>
        <v>31.000440429687501</v>
      </c>
      <c r="AG256" s="353">
        <f t="shared" si="1136"/>
        <v>12.99199462890625</v>
      </c>
      <c r="AH256" s="353">
        <f t="shared" si="1136"/>
        <v>0</v>
      </c>
      <c r="AI256" s="353">
        <f t="shared" si="1136"/>
        <v>0</v>
      </c>
      <c r="AJ256" s="353">
        <f t="shared" si="1136"/>
        <v>0</v>
      </c>
      <c r="AK256" s="353">
        <f t="shared" si="1136"/>
        <v>0</v>
      </c>
      <c r="AL256" s="353">
        <f t="shared" si="1136"/>
        <v>0</v>
      </c>
      <c r="AM256" s="353">
        <f t="shared" si="1136"/>
        <v>0</v>
      </c>
      <c r="AN256" s="353">
        <f t="shared" si="1136"/>
        <v>0</v>
      </c>
      <c r="AO256" s="353">
        <f t="shared" si="1136"/>
        <v>0</v>
      </c>
      <c r="AP256" s="353">
        <f t="shared" si="1136"/>
        <v>0</v>
      </c>
      <c r="AQ256" s="353">
        <f t="shared" si="1136"/>
        <v>20.053504867553713</v>
      </c>
      <c r="AR256" s="353">
        <f t="shared" si="1136"/>
        <v>31.000440429687501</v>
      </c>
      <c r="AS256" s="353">
        <f t="shared" si="1136"/>
        <v>12.99199462890625</v>
      </c>
      <c r="AT256" s="353">
        <f t="shared" si="1136"/>
        <v>0</v>
      </c>
      <c r="AU256" s="353">
        <f t="shared" si="1136"/>
        <v>0</v>
      </c>
      <c r="AV256" s="353">
        <f t="shared" si="1137"/>
        <v>0</v>
      </c>
      <c r="AW256" s="353">
        <f t="shared" si="1137"/>
        <v>0</v>
      </c>
      <c r="AX256" s="353">
        <f t="shared" si="1137"/>
        <v>0</v>
      </c>
      <c r="AY256" s="353">
        <f t="shared" si="1137"/>
        <v>0</v>
      </c>
      <c r="AZ256" s="353">
        <f t="shared" si="1137"/>
        <v>0</v>
      </c>
      <c r="BA256" s="353">
        <f t="shared" si="1137"/>
        <v>0</v>
      </c>
      <c r="BB256" s="353">
        <f t="shared" si="1137"/>
        <v>0</v>
      </c>
      <c r="BC256" s="119">
        <f>VPHgrunddataM!K39*1000</f>
        <v>20.053504867553713</v>
      </c>
      <c r="BD256" s="119">
        <f>VPHgrunddataM!L39*1000</f>
        <v>31.000440429687501</v>
      </c>
      <c r="BE256" s="119">
        <f>VPHgrunddataM!M39*1000</f>
        <v>12.99199462890625</v>
      </c>
      <c r="BF256" s="119">
        <f>VPHgrunddataM!N39*1000</f>
        <v>0</v>
      </c>
      <c r="BG256" s="119">
        <f>VPHgrunddataM!O39*1000</f>
        <v>0</v>
      </c>
      <c r="BH256" s="119">
        <f>VPHgrunddataM!P39*1000</f>
        <v>0</v>
      </c>
      <c r="BI256" s="119">
        <f>VPHgrunddataM!Q39*1000</f>
        <v>0</v>
      </c>
      <c r="BJ256" s="119">
        <f>VPHgrunddataM!R39*1000</f>
        <v>0</v>
      </c>
      <c r="BK256" s="119">
        <f>VPHgrunddataM!S39*1000</f>
        <v>0</v>
      </c>
      <c r="BL256" s="119">
        <f>VPHgrunddataM!T39*1000</f>
        <v>0</v>
      </c>
      <c r="BM256" s="119">
        <f>VPHgrunddataM!U39*1000</f>
        <v>0</v>
      </c>
      <c r="BN256" s="119">
        <f>VPHgrunddataM!V39*1000</f>
        <v>0</v>
      </c>
      <c r="BO256" s="164">
        <f t="shared" si="1138"/>
        <v>20.053504867553713</v>
      </c>
      <c r="BP256" s="164">
        <f t="shared" si="1139"/>
        <v>31.000440429687501</v>
      </c>
      <c r="BQ256" s="164">
        <f t="shared" si="1140"/>
        <v>12.99199462890625</v>
      </c>
      <c r="BR256" s="164">
        <f t="shared" si="1141"/>
        <v>0</v>
      </c>
      <c r="BS256" s="164">
        <f t="shared" si="1142"/>
        <v>0</v>
      </c>
      <c r="BT256" s="164">
        <f t="shared" si="1143"/>
        <v>0</v>
      </c>
      <c r="BU256" s="164">
        <f t="shared" si="1144"/>
        <v>0</v>
      </c>
      <c r="BV256" s="164">
        <f t="shared" si="1145"/>
        <v>0</v>
      </c>
      <c r="BW256" s="164">
        <f t="shared" si="1146"/>
        <v>0</v>
      </c>
      <c r="BX256" s="164">
        <f t="shared" si="1147"/>
        <v>0</v>
      </c>
      <c r="BY256" s="164">
        <f t="shared" si="1148"/>
        <v>0</v>
      </c>
      <c r="BZ256" s="164">
        <f t="shared" si="1149"/>
        <v>0</v>
      </c>
      <c r="CA256" s="119">
        <f>VPHgrunddataM!W39*1000</f>
        <v>100.39965982055664</v>
      </c>
      <c r="CB256" s="119">
        <f>VPHgrunddataM!X39*1000</f>
        <v>74.078318046569819</v>
      </c>
      <c r="CC256" s="119">
        <f>VPHgrunddataM!Y39*1000</f>
        <v>23.060790466308593</v>
      </c>
      <c r="CD256" s="119">
        <f>VPHgrunddataM!Z39*1000</f>
        <v>0</v>
      </c>
      <c r="CE256" s="119">
        <f>VPHgrunddataM!AA39*1000</f>
        <v>0</v>
      </c>
      <c r="CF256" s="119">
        <f>VPHgrunddataM!AB39*1000</f>
        <v>0</v>
      </c>
      <c r="CG256" s="119">
        <f>VPHgrunddataM!AC39*1000</f>
        <v>0</v>
      </c>
      <c r="CH256" s="119">
        <f>VPHgrunddataM!AD39*1000</f>
        <v>0</v>
      </c>
      <c r="CI256" s="119">
        <f>VPHgrunddataM!AE39*1000</f>
        <v>0</v>
      </c>
      <c r="CJ256" s="119">
        <f>VPHgrunddataM!AF39*1000</f>
        <v>0</v>
      </c>
      <c r="CK256" s="119">
        <f>VPHgrunddataM!AG39*1000</f>
        <v>12.667194763183595</v>
      </c>
      <c r="CL256" s="119">
        <f>VPHgrunddataM!AH39*1000</f>
        <v>4.3412548065185547E-2</v>
      </c>
      <c r="CM256" s="115">
        <f t="shared" si="1287"/>
        <v>108.57198588485717</v>
      </c>
      <c r="CN256" s="115">
        <f t="shared" si="1150"/>
        <v>81.803441668701169</v>
      </c>
      <c r="CO256" s="115">
        <f t="shared" si="1151"/>
        <v>33.232109124755858</v>
      </c>
      <c r="CP256" s="115">
        <f t="shared" si="1152"/>
        <v>0</v>
      </c>
      <c r="CQ256" s="115">
        <f t="shared" si="1153"/>
        <v>0</v>
      </c>
      <c r="CR256" s="115">
        <f t="shared" si="1154"/>
        <v>0</v>
      </c>
      <c r="CS256" s="115">
        <f t="shared" si="1155"/>
        <v>0</v>
      </c>
      <c r="CT256" s="115">
        <f t="shared" si="1156"/>
        <v>0</v>
      </c>
      <c r="CU256" s="115">
        <f t="shared" si="1157"/>
        <v>0</v>
      </c>
      <c r="CV256" s="115">
        <f t="shared" si="1158"/>
        <v>0.38113069458007814</v>
      </c>
      <c r="CW256" s="115">
        <f t="shared" si="1159"/>
        <v>19.501892205810549</v>
      </c>
      <c r="CX256" s="115">
        <f t="shared" si="1160"/>
        <v>11.142885446166993</v>
      </c>
      <c r="CY256" s="115">
        <f t="shared" si="1288"/>
        <v>116.74431194915771</v>
      </c>
      <c r="CZ256" s="115">
        <f t="shared" si="1161"/>
        <v>89.528565290832518</v>
      </c>
      <c r="DA256" s="115">
        <f t="shared" si="1162"/>
        <v>43.403427783203128</v>
      </c>
      <c r="DB256" s="115">
        <f t="shared" si="1163"/>
        <v>0</v>
      </c>
      <c r="DC256" s="115">
        <f t="shared" si="1164"/>
        <v>0</v>
      </c>
      <c r="DD256" s="115">
        <f t="shared" si="1165"/>
        <v>0</v>
      </c>
      <c r="DE256" s="115">
        <f t="shared" si="1166"/>
        <v>0</v>
      </c>
      <c r="DF256" s="115">
        <f t="shared" si="1167"/>
        <v>0</v>
      </c>
      <c r="DG256" s="115">
        <f t="shared" si="1168"/>
        <v>0</v>
      </c>
      <c r="DH256" s="115">
        <f t="shared" si="1169"/>
        <v>0.76226138916015629</v>
      </c>
      <c r="DI256" s="115">
        <f t="shared" si="1170"/>
        <v>26.336589648437503</v>
      </c>
      <c r="DJ256" s="115">
        <f t="shared" si="1171"/>
        <v>22.242358344268801</v>
      </c>
      <c r="DK256" s="115">
        <f t="shared" si="1289"/>
        <v>124.91663801345824</v>
      </c>
      <c r="DL256" s="115">
        <f t="shared" si="1172"/>
        <v>97.253688912963867</v>
      </c>
      <c r="DM256" s="115">
        <f t="shared" si="1173"/>
        <v>53.574746441650397</v>
      </c>
      <c r="DN256" s="115">
        <f t="shared" si="1174"/>
        <v>0</v>
      </c>
      <c r="DO256" s="115">
        <f t="shared" si="1175"/>
        <v>0</v>
      </c>
      <c r="DP256" s="115">
        <f t="shared" si="1176"/>
        <v>0</v>
      </c>
      <c r="DQ256" s="115">
        <f t="shared" si="1177"/>
        <v>0</v>
      </c>
      <c r="DR256" s="115">
        <f t="shared" si="1178"/>
        <v>0</v>
      </c>
      <c r="DS256" s="115">
        <f t="shared" si="1179"/>
        <v>0</v>
      </c>
      <c r="DT256" s="115">
        <f t="shared" si="1180"/>
        <v>1.1433920837402345</v>
      </c>
      <c r="DU256" s="115">
        <f t="shared" si="1181"/>
        <v>33.171287091064457</v>
      </c>
      <c r="DV256" s="115">
        <f t="shared" si="1182"/>
        <v>33.34183124237061</v>
      </c>
      <c r="DW256" s="115">
        <f t="shared" si="1290"/>
        <v>133.08896407775879</v>
      </c>
      <c r="DX256" s="115">
        <f t="shared" si="1183"/>
        <v>104.97881253509522</v>
      </c>
      <c r="DY256" s="115">
        <f t="shared" si="1184"/>
        <v>63.746065100097667</v>
      </c>
      <c r="DZ256" s="115">
        <f t="shared" si="1185"/>
        <v>0</v>
      </c>
      <c r="EA256" s="115">
        <f t="shared" si="1186"/>
        <v>0</v>
      </c>
      <c r="EB256" s="115">
        <f t="shared" si="1187"/>
        <v>0</v>
      </c>
      <c r="EC256" s="115">
        <f t="shared" si="1188"/>
        <v>0</v>
      </c>
      <c r="ED256" s="115">
        <f t="shared" si="1189"/>
        <v>0</v>
      </c>
      <c r="EE256" s="115">
        <f t="shared" si="1190"/>
        <v>0</v>
      </c>
      <c r="EF256" s="115">
        <f t="shared" si="1191"/>
        <v>1.5245227783203126</v>
      </c>
      <c r="EG256" s="115">
        <f t="shared" si="1192"/>
        <v>40.005984533691411</v>
      </c>
      <c r="EH256" s="115">
        <f t="shared" si="1291"/>
        <v>44.441304140472418</v>
      </c>
      <c r="EI256" s="285">
        <f>VPHgrunddataM!AI39*1000</f>
        <v>141.26129014205932</v>
      </c>
      <c r="EJ256" s="285">
        <f>VPHgrunddataM!AJ39*1000</f>
        <v>112.70393615722655</v>
      </c>
      <c r="EK256" s="285">
        <f>VPHgrunddataM!AK39*1000</f>
        <v>73.917383758544929</v>
      </c>
      <c r="EL256" s="285">
        <f>VPHgrunddataM!AL39*1000</f>
        <v>0</v>
      </c>
      <c r="EM256" s="285">
        <f>VPHgrunddataM!AM39*1000</f>
        <v>0</v>
      </c>
      <c r="EN256" s="285">
        <f>VPHgrunddataM!AN39*1000</f>
        <v>0</v>
      </c>
      <c r="EO256" s="285">
        <f>VPHgrunddataM!AO39*1000</f>
        <v>0</v>
      </c>
      <c r="EP256" s="285">
        <f>VPHgrunddataM!AP39*1000</f>
        <v>0</v>
      </c>
      <c r="EQ256" s="285">
        <f>VPHgrunddataM!AQ39*1000</f>
        <v>0</v>
      </c>
      <c r="ER256" s="285">
        <f>VPHgrunddataM!AR39*1000</f>
        <v>1.9056534729003907</v>
      </c>
      <c r="ES256" s="285">
        <f>VPHgrunddataM!AS39*1000</f>
        <v>46.840681976318365</v>
      </c>
      <c r="ET256" s="285">
        <f>VPHgrunddataM!AT39*1000</f>
        <v>55.54077703857422</v>
      </c>
      <c r="EU256" s="115">
        <f t="shared" si="1292"/>
        <v>137.56390196228028</v>
      </c>
      <c r="EV256" s="115">
        <f t="shared" si="1293"/>
        <v>106.98999362754822</v>
      </c>
      <c r="EW256" s="115">
        <f t="shared" si="1193"/>
        <v>66.214544079589842</v>
      </c>
      <c r="EX256" s="115">
        <f t="shared" si="1194"/>
        <v>0</v>
      </c>
      <c r="EY256" s="115">
        <f t="shared" si="1195"/>
        <v>0</v>
      </c>
      <c r="EZ256" s="115">
        <f t="shared" si="1196"/>
        <v>0</v>
      </c>
      <c r="FA256" s="115">
        <f t="shared" si="1197"/>
        <v>0</v>
      </c>
      <c r="FB256" s="115">
        <f t="shared" si="1198"/>
        <v>0</v>
      </c>
      <c r="FC256" s="115">
        <f t="shared" si="1199"/>
        <v>0</v>
      </c>
      <c r="FD256" s="115">
        <f t="shared" si="1200"/>
        <v>1.7843626708984375</v>
      </c>
      <c r="FE256" s="115">
        <f t="shared" si="1201"/>
        <v>42.712513128662117</v>
      </c>
      <c r="FF256" s="115">
        <f t="shared" si="1202"/>
        <v>48.807633535766598</v>
      </c>
      <c r="FG256" s="115">
        <f t="shared" si="1294"/>
        <v>133.86651378250124</v>
      </c>
      <c r="FH256" s="115">
        <f t="shared" si="1203"/>
        <v>101.27605109786988</v>
      </c>
      <c r="FI256" s="115">
        <f t="shared" si="1204"/>
        <v>58.511704400634763</v>
      </c>
      <c r="FJ256" s="115">
        <f t="shared" si="1205"/>
        <v>0</v>
      </c>
      <c r="FK256" s="115">
        <f t="shared" si="1206"/>
        <v>0</v>
      </c>
      <c r="FL256" s="115">
        <f t="shared" si="1207"/>
        <v>0</v>
      </c>
      <c r="FM256" s="115">
        <f t="shared" si="1208"/>
        <v>0</v>
      </c>
      <c r="FN256" s="115">
        <f t="shared" si="1209"/>
        <v>0</v>
      </c>
      <c r="FO256" s="115">
        <f t="shared" si="1210"/>
        <v>0</v>
      </c>
      <c r="FP256" s="115">
        <f t="shared" si="1211"/>
        <v>1.6630718688964843</v>
      </c>
      <c r="FQ256" s="115">
        <f t="shared" si="1212"/>
        <v>38.584344281005869</v>
      </c>
      <c r="FR256" s="115">
        <f t="shared" si="1213"/>
        <v>42.074490032958977</v>
      </c>
      <c r="FS256" s="115">
        <f t="shared" si="1295"/>
        <v>130.1691256027222</v>
      </c>
      <c r="FT256" s="115">
        <f t="shared" si="1214"/>
        <v>95.562108568191547</v>
      </c>
      <c r="FU256" s="115">
        <f t="shared" si="1215"/>
        <v>50.808864721679683</v>
      </c>
      <c r="FV256" s="115">
        <f t="shared" si="1216"/>
        <v>0</v>
      </c>
      <c r="FW256" s="115">
        <f t="shared" si="1217"/>
        <v>0</v>
      </c>
      <c r="FX256" s="115">
        <f t="shared" si="1218"/>
        <v>0</v>
      </c>
      <c r="FY256" s="115">
        <f t="shared" si="1219"/>
        <v>0</v>
      </c>
      <c r="FZ256" s="115">
        <f t="shared" si="1220"/>
        <v>0</v>
      </c>
      <c r="GA256" s="115">
        <f t="shared" si="1221"/>
        <v>0</v>
      </c>
      <c r="GB256" s="115">
        <f t="shared" si="1222"/>
        <v>1.5417810668945311</v>
      </c>
      <c r="GC256" s="115">
        <f t="shared" si="1223"/>
        <v>34.456175433349621</v>
      </c>
      <c r="GD256" s="115">
        <f t="shared" si="1224"/>
        <v>35.341346530151355</v>
      </c>
      <c r="GE256" s="115">
        <f t="shared" si="1296"/>
        <v>126.47173742294315</v>
      </c>
      <c r="GF256" s="115">
        <f t="shared" si="1225"/>
        <v>89.848166038513213</v>
      </c>
      <c r="GG256" s="115">
        <f t="shared" si="1226"/>
        <v>43.106025042724603</v>
      </c>
      <c r="GH256" s="115">
        <f t="shared" si="1227"/>
        <v>0</v>
      </c>
      <c r="GI256" s="115">
        <f t="shared" si="1228"/>
        <v>0</v>
      </c>
      <c r="GJ256" s="115">
        <f t="shared" si="1229"/>
        <v>0</v>
      </c>
      <c r="GK256" s="115">
        <f t="shared" si="1230"/>
        <v>0</v>
      </c>
      <c r="GL256" s="115">
        <f t="shared" si="1231"/>
        <v>0</v>
      </c>
      <c r="GM256" s="115">
        <f t="shared" si="1232"/>
        <v>0</v>
      </c>
      <c r="GN256" s="115">
        <f t="shared" si="1233"/>
        <v>1.4204902648925779</v>
      </c>
      <c r="GO256" s="115">
        <f t="shared" si="1234"/>
        <v>30.32800658569337</v>
      </c>
      <c r="GP256" s="115">
        <f t="shared" si="1297"/>
        <v>28.608203027343738</v>
      </c>
      <c r="GQ256" s="119">
        <f>VPHgrunddataM!AU39*1000</f>
        <v>122.77434924316407</v>
      </c>
      <c r="GR256" s="119">
        <f>VPHgrunddataM!AV39*1000</f>
        <v>84.13422350883485</v>
      </c>
      <c r="GS256" s="119">
        <f>VPHgrunddataM!AW39*1000</f>
        <v>35.403185363769531</v>
      </c>
      <c r="GT256" s="119">
        <f>VPHgrunddataM!AX39*1000</f>
        <v>0</v>
      </c>
      <c r="GU256" s="119">
        <f>VPHgrunddataM!AY39*1000</f>
        <v>0</v>
      </c>
      <c r="GV256" s="119">
        <f>VPHgrunddataM!AZ39*1000</f>
        <v>0</v>
      </c>
      <c r="GW256" s="119">
        <f>VPHgrunddataM!BA39*1000</f>
        <v>0</v>
      </c>
      <c r="GX256" s="119">
        <f>VPHgrunddataM!BB39*1000</f>
        <v>0</v>
      </c>
      <c r="GY256" s="119">
        <f>VPHgrunddataM!BC39*1000</f>
        <v>0</v>
      </c>
      <c r="GZ256" s="119">
        <f>VPHgrunddataM!BD39*1000</f>
        <v>1.2991994628906249</v>
      </c>
      <c r="HA256" s="119">
        <f>VPHgrunddataM!BE39*1000</f>
        <v>26.199837738037111</v>
      </c>
      <c r="HB256" s="119">
        <f>VPHgrunddataM!BF39*1000</f>
        <v>21.87505952453613</v>
      </c>
      <c r="HC256" s="164">
        <f t="shared" si="1235"/>
        <v>169.67452657127379</v>
      </c>
      <c r="HD256" s="164">
        <f t="shared" si="1236"/>
        <v>164.76130292510987</v>
      </c>
      <c r="HE256" s="164">
        <f t="shared" si="1237"/>
        <v>143.02437364196777</v>
      </c>
      <c r="HF256" s="164">
        <f t="shared" si="1238"/>
        <v>0</v>
      </c>
      <c r="HG256" s="164">
        <f t="shared" si="1239"/>
        <v>0</v>
      </c>
      <c r="HH256" s="164">
        <f t="shared" si="1240"/>
        <v>0</v>
      </c>
      <c r="HI256" s="164">
        <f t="shared" si="1241"/>
        <v>0</v>
      </c>
      <c r="HJ256" s="164">
        <f t="shared" si="1242"/>
        <v>0</v>
      </c>
      <c r="HK256" s="164">
        <f t="shared" si="1243"/>
        <v>0</v>
      </c>
      <c r="HL256" s="164">
        <f t="shared" si="1244"/>
        <v>0.64959973144531247</v>
      </c>
      <c r="HM256" s="164">
        <f t="shared" si="1245"/>
        <v>60.087975158691407</v>
      </c>
      <c r="HN256" s="164">
        <f t="shared" si="1246"/>
        <v>96.5960165514946</v>
      </c>
      <c r="HO256" s="164">
        <f t="shared" si="1247"/>
        <v>169.67452657127379</v>
      </c>
      <c r="HP256" s="164">
        <f t="shared" si="1248"/>
        <v>164.76130292510987</v>
      </c>
      <c r="HQ256" s="164">
        <f t="shared" si="1249"/>
        <v>143.02437364196777</v>
      </c>
      <c r="HR256" s="164">
        <f t="shared" si="1250"/>
        <v>0</v>
      </c>
      <c r="HS256" s="164">
        <f t="shared" si="1251"/>
        <v>0</v>
      </c>
      <c r="HT256" s="164">
        <f t="shared" si="1252"/>
        <v>0</v>
      </c>
      <c r="HU256" s="164">
        <f t="shared" si="1253"/>
        <v>0</v>
      </c>
      <c r="HV256" s="164">
        <f t="shared" si="1254"/>
        <v>0</v>
      </c>
      <c r="HW256" s="164">
        <f t="shared" si="1255"/>
        <v>0</v>
      </c>
      <c r="HX256" s="164">
        <f t="shared" si="1256"/>
        <v>0.64959973144531247</v>
      </c>
      <c r="HY256" s="164">
        <f t="shared" si="1257"/>
        <v>60.087975158691407</v>
      </c>
      <c r="HZ256" s="164">
        <f t="shared" si="1258"/>
        <v>96.5960165514946</v>
      </c>
      <c r="IA256" s="164">
        <f t="shared" ref="IA256:IJ260" si="1302">IM256</f>
        <v>169.67452657127379</v>
      </c>
      <c r="IB256" s="164">
        <f t="shared" si="1302"/>
        <v>164.76130292510987</v>
      </c>
      <c r="IC256" s="164">
        <f t="shared" si="1302"/>
        <v>143.02437364196777</v>
      </c>
      <c r="ID256" s="164">
        <f t="shared" si="1302"/>
        <v>0</v>
      </c>
      <c r="IE256" s="164">
        <f t="shared" si="1302"/>
        <v>0</v>
      </c>
      <c r="IF256" s="164">
        <f t="shared" si="1302"/>
        <v>0</v>
      </c>
      <c r="IG256" s="164">
        <f t="shared" si="1302"/>
        <v>0</v>
      </c>
      <c r="IH256" s="164">
        <f t="shared" si="1302"/>
        <v>0</v>
      </c>
      <c r="II256" s="164">
        <f t="shared" si="1302"/>
        <v>0</v>
      </c>
      <c r="IJ256" s="164">
        <f t="shared" si="1302"/>
        <v>0.64959973144531247</v>
      </c>
      <c r="IK256" s="164">
        <f t="shared" ref="IK256:IT260" si="1303">IW256</f>
        <v>60.087975158691407</v>
      </c>
      <c r="IL256" s="164">
        <f t="shared" si="1303"/>
        <v>96.5960165514946</v>
      </c>
      <c r="IM256" s="164">
        <f t="shared" si="1303"/>
        <v>169.67452657127379</v>
      </c>
      <c r="IN256" s="164">
        <f t="shared" si="1303"/>
        <v>164.76130292510987</v>
      </c>
      <c r="IO256" s="164">
        <f t="shared" si="1303"/>
        <v>143.02437364196777</v>
      </c>
      <c r="IP256" s="164">
        <f t="shared" si="1303"/>
        <v>0</v>
      </c>
      <c r="IQ256" s="164">
        <f t="shared" si="1303"/>
        <v>0</v>
      </c>
      <c r="IR256" s="164">
        <f t="shared" si="1303"/>
        <v>0</v>
      </c>
      <c r="IS256" s="164">
        <f t="shared" si="1303"/>
        <v>0</v>
      </c>
      <c r="IT256" s="164">
        <f t="shared" si="1303"/>
        <v>0</v>
      </c>
      <c r="IU256" s="164">
        <f t="shared" ref="IU256:IX260" si="1304">JG256</f>
        <v>0</v>
      </c>
      <c r="IV256" s="164">
        <f t="shared" si="1304"/>
        <v>0.64959973144531247</v>
      </c>
      <c r="IW256" s="164">
        <f t="shared" si="1304"/>
        <v>60.087975158691407</v>
      </c>
      <c r="IX256" s="164">
        <f t="shared" si="1304"/>
        <v>96.5960165514946</v>
      </c>
      <c r="IY256" s="119">
        <f>VPHgrunddataM!BG39*1000</f>
        <v>169.67452657127379</v>
      </c>
      <c r="IZ256" s="119">
        <f>VPHgrunddataM!BH39*1000</f>
        <v>164.76130292510987</v>
      </c>
      <c r="JA256" s="119">
        <f>VPHgrunddataM!BI39*1000</f>
        <v>143.02437364196777</v>
      </c>
      <c r="JB256" s="119">
        <f>VPHgrunddataM!BJ39*1000</f>
        <v>0</v>
      </c>
      <c r="JC256" s="119">
        <f>VPHgrunddataM!BK39*1000</f>
        <v>0</v>
      </c>
      <c r="JD256" s="119">
        <f>VPHgrunddataM!BL39*1000</f>
        <v>0</v>
      </c>
      <c r="JE256" s="119">
        <f>VPHgrunddataM!BM39*1000</f>
        <v>0</v>
      </c>
      <c r="JF256" s="119">
        <f>VPHgrunddataM!BN39*1000</f>
        <v>0</v>
      </c>
      <c r="JG256" s="119">
        <f>VPHgrunddataM!BO39*1000</f>
        <v>0</v>
      </c>
      <c r="JH256" s="119">
        <f>VPHgrunddataM!BP39*1000</f>
        <v>0.64959973144531247</v>
      </c>
      <c r="JI256" s="119">
        <f>VPHgrunddataM!BQ39*1000</f>
        <v>60.087975158691407</v>
      </c>
      <c r="JJ256" s="119">
        <f>VPHgrunddataM!BR39*1000</f>
        <v>96.5960165514946</v>
      </c>
      <c r="JK256" s="115">
        <f t="shared" ref="JK256:JV258" si="1305">IY256+(LG256-IY256)/(5)</f>
        <v>175.75496471405029</v>
      </c>
      <c r="JL256" s="115">
        <f t="shared" si="1305"/>
        <v>162.66502958374025</v>
      </c>
      <c r="JM256" s="115">
        <f t="shared" si="1305"/>
        <v>141.40629340991973</v>
      </c>
      <c r="JN256" s="115">
        <f t="shared" si="1305"/>
        <v>0</v>
      </c>
      <c r="JO256" s="115">
        <f t="shared" si="1305"/>
        <v>0</v>
      </c>
      <c r="JP256" s="115">
        <f t="shared" si="1305"/>
        <v>0</v>
      </c>
      <c r="JQ256" s="115">
        <f t="shared" si="1305"/>
        <v>0</v>
      </c>
      <c r="JR256" s="115">
        <f t="shared" si="1305"/>
        <v>0</v>
      </c>
      <c r="JS256" s="115">
        <f t="shared" si="1305"/>
        <v>0</v>
      </c>
      <c r="JT256" s="115">
        <f t="shared" si="1305"/>
        <v>0.51967978515625002</v>
      </c>
      <c r="JU256" s="115">
        <f t="shared" si="1305"/>
        <v>59.460869020080565</v>
      </c>
      <c r="JV256" s="115">
        <f t="shared" si="1305"/>
        <v>87.944740305709843</v>
      </c>
      <c r="JW256" s="115">
        <f t="shared" ref="JW256:KH258" si="1306">JK256+(LG256-IY256)/(5)</f>
        <v>181.83540285682679</v>
      </c>
      <c r="JX256" s="115">
        <f t="shared" si="1306"/>
        <v>160.56875624237063</v>
      </c>
      <c r="JY256" s="115">
        <f t="shared" si="1306"/>
        <v>139.78821317787168</v>
      </c>
      <c r="JZ256" s="115">
        <f t="shared" si="1306"/>
        <v>0</v>
      </c>
      <c r="KA256" s="115">
        <f t="shared" si="1306"/>
        <v>0</v>
      </c>
      <c r="KB256" s="115">
        <f t="shared" si="1306"/>
        <v>0</v>
      </c>
      <c r="KC256" s="115">
        <f t="shared" si="1306"/>
        <v>0</v>
      </c>
      <c r="KD256" s="115">
        <f t="shared" si="1306"/>
        <v>0</v>
      </c>
      <c r="KE256" s="115">
        <f t="shared" si="1306"/>
        <v>0</v>
      </c>
      <c r="KF256" s="115">
        <f t="shared" si="1306"/>
        <v>0.38975983886718751</v>
      </c>
      <c r="KG256" s="115">
        <f t="shared" si="1306"/>
        <v>58.833762881469724</v>
      </c>
      <c r="KH256" s="115">
        <f t="shared" si="1306"/>
        <v>79.293464059925086</v>
      </c>
      <c r="KI256" s="115">
        <f t="shared" ref="KI256:KT258" si="1307">JW256+(LG256-IY256)/(5)</f>
        <v>187.91584099960329</v>
      </c>
      <c r="KJ256" s="115">
        <f t="shared" si="1307"/>
        <v>158.472482901001</v>
      </c>
      <c r="KK256" s="115">
        <f t="shared" si="1307"/>
        <v>138.17013294582364</v>
      </c>
      <c r="KL256" s="115">
        <f t="shared" si="1307"/>
        <v>0</v>
      </c>
      <c r="KM256" s="115">
        <f t="shared" si="1307"/>
        <v>0</v>
      </c>
      <c r="KN256" s="115">
        <f t="shared" si="1307"/>
        <v>0</v>
      </c>
      <c r="KO256" s="115">
        <f t="shared" si="1307"/>
        <v>0</v>
      </c>
      <c r="KP256" s="115">
        <f t="shared" si="1307"/>
        <v>0</v>
      </c>
      <c r="KQ256" s="115">
        <f t="shared" si="1307"/>
        <v>0</v>
      </c>
      <c r="KR256" s="115">
        <f t="shared" si="1307"/>
        <v>0.25983989257812501</v>
      </c>
      <c r="KS256" s="115">
        <f t="shared" si="1307"/>
        <v>58.206656742858883</v>
      </c>
      <c r="KT256" s="115">
        <f t="shared" si="1307"/>
        <v>70.642187814140328</v>
      </c>
      <c r="KU256" s="115">
        <f t="shared" ref="KU256:LF258" si="1308">KI256++(LG256-IY256)/(5)</f>
        <v>193.99627914237979</v>
      </c>
      <c r="KV256" s="115">
        <f t="shared" si="1308"/>
        <v>156.37620955963138</v>
      </c>
      <c r="KW256" s="115">
        <f t="shared" si="1308"/>
        <v>136.55205271377559</v>
      </c>
      <c r="KX256" s="115">
        <f t="shared" si="1308"/>
        <v>0</v>
      </c>
      <c r="KY256" s="115">
        <f t="shared" si="1308"/>
        <v>0</v>
      </c>
      <c r="KZ256" s="115">
        <f t="shared" si="1308"/>
        <v>0</v>
      </c>
      <c r="LA256" s="115">
        <f t="shared" si="1308"/>
        <v>0</v>
      </c>
      <c r="LB256" s="115">
        <f t="shared" si="1308"/>
        <v>0</v>
      </c>
      <c r="LC256" s="115">
        <f t="shared" si="1308"/>
        <v>0</v>
      </c>
      <c r="LD256" s="115">
        <f t="shared" si="1308"/>
        <v>0.1299199462890625</v>
      </c>
      <c r="LE256" s="115">
        <f t="shared" si="1308"/>
        <v>57.579550604248041</v>
      </c>
      <c r="LF256" s="115">
        <f t="shared" si="1308"/>
        <v>61.990911568355571</v>
      </c>
      <c r="LG256" s="119">
        <f>VPHgrunddataM!BS39*1000</f>
        <v>200.07671728515623</v>
      </c>
      <c r="LH256" s="119">
        <f>VPHgrunddataM!BT39*1000</f>
        <v>154.27993621826172</v>
      </c>
      <c r="LI256" s="119">
        <f>VPHgrunddataM!BU39*1000</f>
        <v>134.93397248172758</v>
      </c>
      <c r="LJ256" s="119">
        <f>VPHgrunddataM!BV39*1000</f>
        <v>0</v>
      </c>
      <c r="LK256" s="119">
        <f>VPHgrunddataM!BW39*1000</f>
        <v>0</v>
      </c>
      <c r="LL256" s="119">
        <f>VPHgrunddataM!BX39*1000</f>
        <v>0</v>
      </c>
      <c r="LM256" s="119">
        <f>VPHgrunddataM!BY39*1000</f>
        <v>0</v>
      </c>
      <c r="LN256" s="119">
        <f>VPHgrunddataM!BZ39*1000</f>
        <v>0</v>
      </c>
      <c r="LO256" s="119">
        <f>VPHgrunddataM!CA39*1000</f>
        <v>0</v>
      </c>
      <c r="LP256" s="119">
        <f>VPHgrunddataM!CB39*1000</f>
        <v>0</v>
      </c>
      <c r="LQ256" s="119">
        <f>VPHgrunddataM!CC39*1000</f>
        <v>56.952444465637207</v>
      </c>
      <c r="LR256" s="119">
        <f>VPHgrunddataM!CD39*1000</f>
        <v>53.3396353225708</v>
      </c>
      <c r="LT256" s="660">
        <f t="shared" si="1259"/>
        <v>9.6633812063373625E-13</v>
      </c>
      <c r="LU256" s="164">
        <f t="shared" si="1260"/>
        <v>1.4210854715202004E-14</v>
      </c>
      <c r="LV256" s="164">
        <f t="shared" si="1261"/>
        <v>1.4210854715202004E-14</v>
      </c>
      <c r="LW256" s="119">
        <f t="shared" si="1262"/>
        <v>1.4210854715202004E-14</v>
      </c>
      <c r="LX256" s="164">
        <f t="shared" si="1263"/>
        <v>1.4210854715202004E-14</v>
      </c>
      <c r="LY256" s="119">
        <f t="shared" si="1264"/>
        <v>0</v>
      </c>
      <c r="LZ256" s="115">
        <f t="shared" si="1265"/>
        <v>5.6843418860808015E-14</v>
      </c>
      <c r="MA256" s="115">
        <f t="shared" si="1266"/>
        <v>0</v>
      </c>
      <c r="MB256" s="115">
        <f t="shared" si="1267"/>
        <v>0</v>
      </c>
      <c r="MC256" s="115">
        <f t="shared" si="1268"/>
        <v>5.6843418860808015E-14</v>
      </c>
      <c r="MD256" s="119">
        <f t="shared" si="1269"/>
        <v>5.6843418860808015E-14</v>
      </c>
      <c r="ME256" s="115">
        <f t="shared" si="1270"/>
        <v>0</v>
      </c>
      <c r="MF256" s="115">
        <f t="shared" si="1271"/>
        <v>5.6843418860808015E-14</v>
      </c>
      <c r="MG256" s="115">
        <f t="shared" si="1272"/>
        <v>1.1368683772161603E-13</v>
      </c>
      <c r="MH256" s="115">
        <f t="shared" si="1273"/>
        <v>0</v>
      </c>
      <c r="MI256" s="119">
        <f t="shared" si="1274"/>
        <v>0</v>
      </c>
      <c r="MJ256" s="164">
        <f t="shared" si="1275"/>
        <v>0</v>
      </c>
      <c r="MK256" s="164">
        <f t="shared" si="1276"/>
        <v>0</v>
      </c>
      <c r="ML256" s="164">
        <f t="shared" si="1277"/>
        <v>0</v>
      </c>
      <c r="MM256" s="164">
        <f t="shared" si="1278"/>
        <v>0</v>
      </c>
      <c r="MN256" s="119">
        <f t="shared" si="1279"/>
        <v>0</v>
      </c>
      <c r="MO256" s="115">
        <f t="shared" si="1280"/>
        <v>1.1368683772161603E-13</v>
      </c>
      <c r="MP256" s="115">
        <f t="shared" si="1281"/>
        <v>1.1368683772161603E-13</v>
      </c>
      <c r="MQ256" s="115">
        <f t="shared" si="1282"/>
        <v>1.1368683772161603E-13</v>
      </c>
      <c r="MR256" s="115">
        <f t="shared" si="1283"/>
        <v>1.1368683772161603E-13</v>
      </c>
      <c r="MS256" s="119">
        <f t="shared" si="1284"/>
        <v>1.1368683772161603E-13</v>
      </c>
    </row>
    <row r="257" spans="2:357" hidden="1">
      <c r="B257" s="3"/>
      <c r="C257" s="22" t="s">
        <v>160</v>
      </c>
      <c r="D257" s="353">
        <f t="shared" si="1298"/>
        <v>1157.0871106948853</v>
      </c>
      <c r="E257" s="164">
        <f t="shared" si="1299"/>
        <v>1157.0871106948853</v>
      </c>
      <c r="F257" s="164">
        <f t="shared" si="1300"/>
        <v>1157.0871106948853</v>
      </c>
      <c r="G257" s="119">
        <f>VPHgrunddata!D40*1000</f>
        <v>1157.0871106948853</v>
      </c>
      <c r="H257" s="164">
        <f t="shared" si="1285"/>
        <v>1157.0871106948853</v>
      </c>
      <c r="I257" s="119">
        <f>VPHgrunddata!E40*1000</f>
        <v>976.82583337402343</v>
      </c>
      <c r="J257" s="115">
        <f t="shared" si="1128"/>
        <v>976.58146430206295</v>
      </c>
      <c r="K257" s="115">
        <f t="shared" si="1129"/>
        <v>976.33709523010248</v>
      </c>
      <c r="L257" s="115">
        <f t="shared" si="1130"/>
        <v>976.092726158142</v>
      </c>
      <c r="M257" s="115">
        <f t="shared" si="1131"/>
        <v>975.84835708618152</v>
      </c>
      <c r="N257" s="285">
        <f>VPHgrunddata!F40*1000</f>
        <v>975.60398801422116</v>
      </c>
      <c r="O257" s="115">
        <f t="shared" si="1132"/>
        <v>957.77045898339816</v>
      </c>
      <c r="P257" s="115">
        <f t="shared" si="1133"/>
        <v>939.93692995257516</v>
      </c>
      <c r="Q257" s="115">
        <f t="shared" si="1134"/>
        <v>922.10340092175215</v>
      </c>
      <c r="R257" s="115">
        <f t="shared" si="1135"/>
        <v>904.26987189092915</v>
      </c>
      <c r="S257" s="119">
        <f>VPHgrunddata!G40*1000</f>
        <v>886.43634286010638</v>
      </c>
      <c r="T257" s="164">
        <f t="shared" si="1301"/>
        <v>856.81982382965077</v>
      </c>
      <c r="U257" s="164">
        <f t="shared" si="1301"/>
        <v>856.81982382965077</v>
      </c>
      <c r="V257" s="164">
        <f>X257</f>
        <v>856.81982382965077</v>
      </c>
      <c r="W257" s="164">
        <f>X257</f>
        <v>856.81982382965077</v>
      </c>
      <c r="X257" s="119">
        <f>VPHgrunddata!H40*1000</f>
        <v>856.81982382965077</v>
      </c>
      <c r="Y257" s="115">
        <f>X257+(AC257-X257)/(5)</f>
        <v>850.60905189806783</v>
      </c>
      <c r="Z257" s="115">
        <f>Y257+(AC257-X257)/(5)</f>
        <v>844.39827996648489</v>
      </c>
      <c r="AA257" s="115">
        <f>Z257+(AC257-X257)/(5)</f>
        <v>838.18750803490195</v>
      </c>
      <c r="AB257" s="115">
        <f>AA257+(AC257-X257)/(5)</f>
        <v>831.97673610331901</v>
      </c>
      <c r="AC257" s="119">
        <f>VPHgrunddata!I40*1000</f>
        <v>825.7659641717363</v>
      </c>
      <c r="AD257" s="3"/>
      <c r="AE257" s="353">
        <f t="shared" si="1286"/>
        <v>124.23773803710937</v>
      </c>
      <c r="AF257" s="353">
        <f t="shared" si="1136"/>
        <v>117.05955761718751</v>
      </c>
      <c r="AG257" s="353">
        <f t="shared" si="1136"/>
        <v>126.63046484375002</v>
      </c>
      <c r="AH257" s="353">
        <f t="shared" si="1136"/>
        <v>111.35382446289061</v>
      </c>
      <c r="AI257" s="353">
        <f t="shared" si="1136"/>
        <v>119.14697485351562</v>
      </c>
      <c r="AJ257" s="353">
        <f t="shared" si="1136"/>
        <v>93.448885734558104</v>
      </c>
      <c r="AK257" s="353">
        <f t="shared" si="1136"/>
        <v>34.731069671630856</v>
      </c>
      <c r="AL257" s="353">
        <f t="shared" si="1136"/>
        <v>0</v>
      </c>
      <c r="AM257" s="353">
        <f t="shared" si="1136"/>
        <v>63.66817387390136</v>
      </c>
      <c r="AN257" s="353">
        <f t="shared" si="1136"/>
        <v>120.18850805664063</v>
      </c>
      <c r="AO257" s="353">
        <f t="shared" si="1136"/>
        <v>118.71606079101562</v>
      </c>
      <c r="AP257" s="353">
        <f t="shared" si="1136"/>
        <v>127.90585275268553</v>
      </c>
      <c r="AQ257" s="353">
        <f t="shared" si="1136"/>
        <v>124.23773803710937</v>
      </c>
      <c r="AR257" s="353">
        <f t="shared" si="1136"/>
        <v>117.05955761718751</v>
      </c>
      <c r="AS257" s="353">
        <f t="shared" si="1136"/>
        <v>126.63046484375002</v>
      </c>
      <c r="AT257" s="353">
        <f t="shared" si="1136"/>
        <v>111.35382446289061</v>
      </c>
      <c r="AU257" s="353">
        <f t="shared" si="1136"/>
        <v>119.14697485351562</v>
      </c>
      <c r="AV257" s="353">
        <f t="shared" si="1137"/>
        <v>93.448885734558104</v>
      </c>
      <c r="AW257" s="353">
        <f t="shared" si="1137"/>
        <v>34.731069671630856</v>
      </c>
      <c r="AX257" s="353">
        <f t="shared" si="1137"/>
        <v>0</v>
      </c>
      <c r="AY257" s="353">
        <f t="shared" si="1137"/>
        <v>63.66817387390136</v>
      </c>
      <c r="AZ257" s="353">
        <f t="shared" si="1137"/>
        <v>120.18850805664063</v>
      </c>
      <c r="BA257" s="353">
        <f t="shared" si="1137"/>
        <v>118.71606079101562</v>
      </c>
      <c r="BB257" s="353">
        <f t="shared" si="1137"/>
        <v>127.90585275268553</v>
      </c>
      <c r="BC257" s="119">
        <f>VPHgrunddataM!K40*1000</f>
        <v>124.23773803710937</v>
      </c>
      <c r="BD257" s="119">
        <f>VPHgrunddataM!L40*1000</f>
        <v>117.05955761718751</v>
      </c>
      <c r="BE257" s="119">
        <f>VPHgrunddataM!M40*1000</f>
        <v>126.63046484375002</v>
      </c>
      <c r="BF257" s="119">
        <f>VPHgrunddataM!N40*1000</f>
        <v>111.35382446289061</v>
      </c>
      <c r="BG257" s="119">
        <f>VPHgrunddataM!O40*1000</f>
        <v>119.14697485351562</v>
      </c>
      <c r="BH257" s="119">
        <f>VPHgrunddataM!P40*1000</f>
        <v>93.448885734558104</v>
      </c>
      <c r="BI257" s="119">
        <f>VPHgrunddataM!Q40*1000</f>
        <v>34.731069671630856</v>
      </c>
      <c r="BJ257" s="119">
        <f>VPHgrunddataM!R40*1000</f>
        <v>0</v>
      </c>
      <c r="BK257" s="119">
        <f>VPHgrunddataM!S40*1000</f>
        <v>63.66817387390136</v>
      </c>
      <c r="BL257" s="119">
        <f>VPHgrunddataM!T40*1000</f>
        <v>120.18850805664063</v>
      </c>
      <c r="BM257" s="119">
        <f>VPHgrunddataM!U40*1000</f>
        <v>118.71606079101562</v>
      </c>
      <c r="BN257" s="119">
        <f>VPHgrunddataM!V40*1000</f>
        <v>127.90585275268553</v>
      </c>
      <c r="BO257" s="164">
        <f t="shared" si="1138"/>
        <v>124.23773803710937</v>
      </c>
      <c r="BP257" s="164">
        <f t="shared" si="1139"/>
        <v>117.05955761718751</v>
      </c>
      <c r="BQ257" s="164">
        <f t="shared" si="1140"/>
        <v>126.63046484375002</v>
      </c>
      <c r="BR257" s="164">
        <f t="shared" si="1141"/>
        <v>111.35382446289061</v>
      </c>
      <c r="BS257" s="164">
        <f t="shared" si="1142"/>
        <v>119.14697485351562</v>
      </c>
      <c r="BT257" s="164">
        <f t="shared" si="1143"/>
        <v>93.448885734558104</v>
      </c>
      <c r="BU257" s="164">
        <f t="shared" si="1144"/>
        <v>34.731069671630856</v>
      </c>
      <c r="BV257" s="164">
        <f t="shared" si="1145"/>
        <v>0</v>
      </c>
      <c r="BW257" s="164">
        <f t="shared" si="1146"/>
        <v>63.66817387390136</v>
      </c>
      <c r="BX257" s="164">
        <f t="shared" si="1147"/>
        <v>120.18850805664063</v>
      </c>
      <c r="BY257" s="164">
        <f t="shared" si="1148"/>
        <v>118.71606079101562</v>
      </c>
      <c r="BZ257" s="164">
        <f t="shared" si="1149"/>
        <v>127.90585275268553</v>
      </c>
      <c r="CA257" s="119">
        <f>VPHgrunddataM!W40*1000</f>
        <v>124.23773803710937</v>
      </c>
      <c r="CB257" s="119">
        <f>VPHgrunddataM!X40*1000</f>
        <v>117.05955761718751</v>
      </c>
      <c r="CC257" s="119">
        <f>VPHgrunddataM!Y40*1000</f>
        <v>126.63046484375002</v>
      </c>
      <c r="CD257" s="119">
        <f>VPHgrunddataM!Z40*1000</f>
        <v>111.35382446289061</v>
      </c>
      <c r="CE257" s="119">
        <f>VPHgrunddataM!AA40*1000</f>
        <v>75.737201332092283</v>
      </c>
      <c r="CF257" s="119">
        <f>VPHgrunddataM!AB40*1000</f>
        <v>18.820982917785646</v>
      </c>
      <c r="CG257" s="119">
        <f>VPHgrunddataM!AC40*1000</f>
        <v>0</v>
      </c>
      <c r="CH257" s="119">
        <f>VPHgrunddataM!AD40*1000</f>
        <v>0</v>
      </c>
      <c r="CI257" s="119">
        <f>VPHgrunddataM!AE40*1000</f>
        <v>68.546727249145505</v>
      </c>
      <c r="CJ257" s="119">
        <f>VPHgrunddataM!AF40*1000</f>
        <v>89.627720878601082</v>
      </c>
      <c r="CK257" s="119">
        <f>VPHgrunddataM!AG40*1000</f>
        <v>118.62078197479248</v>
      </c>
      <c r="CL257" s="119">
        <f>VPHgrunddataM!AH40*1000</f>
        <v>126.19083406066895</v>
      </c>
      <c r="CM257" s="115">
        <f t="shared" si="1287"/>
        <v>124.23773803710937</v>
      </c>
      <c r="CN257" s="115">
        <f t="shared" si="1150"/>
        <v>117.05955761718751</v>
      </c>
      <c r="CO257" s="115">
        <f t="shared" si="1151"/>
        <v>126.63046484375002</v>
      </c>
      <c r="CP257" s="115">
        <f t="shared" si="1152"/>
        <v>110.28670172119139</v>
      </c>
      <c r="CQ257" s="115">
        <f t="shared" si="1153"/>
        <v>73.708579911804193</v>
      </c>
      <c r="CR257" s="115">
        <f t="shared" si="1154"/>
        <v>20.013244523620607</v>
      </c>
      <c r="CS257" s="115">
        <f t="shared" si="1155"/>
        <v>4.1240209884643555</v>
      </c>
      <c r="CT257" s="115">
        <f t="shared" si="1156"/>
        <v>0</v>
      </c>
      <c r="CU257" s="115">
        <f t="shared" si="1157"/>
        <v>68.216680879211424</v>
      </c>
      <c r="CV257" s="115">
        <f t="shared" si="1158"/>
        <v>87.560720922851573</v>
      </c>
      <c r="CW257" s="115">
        <f t="shared" si="1159"/>
        <v>118.61785239715576</v>
      </c>
      <c r="CX257" s="115">
        <f t="shared" si="1160"/>
        <v>126.1259024597168</v>
      </c>
      <c r="CY257" s="115">
        <f t="shared" si="1288"/>
        <v>124.23773803710937</v>
      </c>
      <c r="CZ257" s="115">
        <f t="shared" si="1161"/>
        <v>117.05955761718751</v>
      </c>
      <c r="DA257" s="115">
        <f t="shared" si="1162"/>
        <v>126.63046484375002</v>
      </c>
      <c r="DB257" s="115">
        <f t="shared" si="1163"/>
        <v>109.21957897949217</v>
      </c>
      <c r="DC257" s="115">
        <f t="shared" si="1164"/>
        <v>71.679958491516103</v>
      </c>
      <c r="DD257" s="115">
        <f t="shared" si="1165"/>
        <v>21.205506129455568</v>
      </c>
      <c r="DE257" s="115">
        <f t="shared" si="1166"/>
        <v>8.248041976928711</v>
      </c>
      <c r="DF257" s="115">
        <f t="shared" si="1167"/>
        <v>0</v>
      </c>
      <c r="DG257" s="115">
        <f t="shared" si="1168"/>
        <v>67.886634509277343</v>
      </c>
      <c r="DH257" s="115">
        <f t="shared" si="1169"/>
        <v>85.493720967102064</v>
      </c>
      <c r="DI257" s="115">
        <f t="shared" si="1170"/>
        <v>118.61492281951904</v>
      </c>
      <c r="DJ257" s="115">
        <f t="shared" si="1171"/>
        <v>126.06097085876465</v>
      </c>
      <c r="DK257" s="115">
        <f t="shared" si="1289"/>
        <v>124.23773803710937</v>
      </c>
      <c r="DL257" s="115">
        <f t="shared" si="1172"/>
        <v>117.05955761718751</v>
      </c>
      <c r="DM257" s="115">
        <f t="shared" si="1173"/>
        <v>126.63046484375002</v>
      </c>
      <c r="DN257" s="115">
        <f t="shared" si="1174"/>
        <v>108.15245623779295</v>
      </c>
      <c r="DO257" s="115">
        <f t="shared" si="1175"/>
        <v>69.651337071228014</v>
      </c>
      <c r="DP257" s="115">
        <f t="shared" si="1176"/>
        <v>22.397767735290529</v>
      </c>
      <c r="DQ257" s="115">
        <f t="shared" si="1177"/>
        <v>12.372062965393066</v>
      </c>
      <c r="DR257" s="115">
        <f t="shared" si="1178"/>
        <v>0</v>
      </c>
      <c r="DS257" s="115">
        <f t="shared" si="1179"/>
        <v>67.556588139343262</v>
      </c>
      <c r="DT257" s="115">
        <f t="shared" si="1180"/>
        <v>83.426721011352555</v>
      </c>
      <c r="DU257" s="115">
        <f t="shared" si="1181"/>
        <v>118.61199324188232</v>
      </c>
      <c r="DV257" s="115">
        <f t="shared" si="1182"/>
        <v>125.9960392578125</v>
      </c>
      <c r="DW257" s="115">
        <f t="shared" si="1290"/>
        <v>124.23773803710937</v>
      </c>
      <c r="DX257" s="115">
        <f t="shared" si="1183"/>
        <v>117.05955761718751</v>
      </c>
      <c r="DY257" s="115">
        <f t="shared" si="1184"/>
        <v>126.63046484375002</v>
      </c>
      <c r="DZ257" s="115">
        <f t="shared" si="1185"/>
        <v>107.08533349609372</v>
      </c>
      <c r="EA257" s="115">
        <f t="shared" si="1186"/>
        <v>67.622715650939924</v>
      </c>
      <c r="EB257" s="115">
        <f t="shared" si="1187"/>
        <v>23.59002934112549</v>
      </c>
      <c r="EC257" s="115">
        <f t="shared" si="1188"/>
        <v>16.496083953857422</v>
      </c>
      <c r="ED257" s="115">
        <f t="shared" si="1189"/>
        <v>0</v>
      </c>
      <c r="EE257" s="115">
        <f t="shared" si="1190"/>
        <v>67.226541769409181</v>
      </c>
      <c r="EF257" s="115">
        <f t="shared" si="1191"/>
        <v>81.359721055603046</v>
      </c>
      <c r="EG257" s="115">
        <f t="shared" si="1192"/>
        <v>118.6090636642456</v>
      </c>
      <c r="EH257" s="115">
        <f t="shared" si="1291"/>
        <v>125.93110765686035</v>
      </c>
      <c r="EI257" s="285">
        <f>VPHgrunddataM!AI40*1000</f>
        <v>124.23773803710937</v>
      </c>
      <c r="EJ257" s="285">
        <f>VPHgrunddataM!AJ40*1000</f>
        <v>117.05955761718751</v>
      </c>
      <c r="EK257" s="285">
        <f>VPHgrunddataM!AK40*1000</f>
        <v>126.63046484375002</v>
      </c>
      <c r="EL257" s="285">
        <f>VPHgrunddataM!AL40*1000</f>
        <v>106.01821075439453</v>
      </c>
      <c r="EM257" s="285">
        <f>VPHgrunddataM!AM40*1000</f>
        <v>65.594094230651848</v>
      </c>
      <c r="EN257" s="285">
        <f>VPHgrunddataM!AN40*1000</f>
        <v>24.782290946960451</v>
      </c>
      <c r="EO257" s="285">
        <f>VPHgrunddataM!AO40*1000</f>
        <v>20.620104942321777</v>
      </c>
      <c r="EP257" s="285">
        <f>VPHgrunddataM!AP40*1000</f>
        <v>0</v>
      </c>
      <c r="EQ257" s="285">
        <f>VPHgrunddataM!AQ40*1000</f>
        <v>66.896495399475086</v>
      </c>
      <c r="ER257" s="285">
        <f>VPHgrunddataM!AR40*1000</f>
        <v>79.292721099853509</v>
      </c>
      <c r="ES257" s="285">
        <f>VPHgrunddataM!AS40*1000</f>
        <v>118.60613408660889</v>
      </c>
      <c r="ET257" s="285">
        <f>VPHgrunddataM!AT40*1000</f>
        <v>125.86617605590818</v>
      </c>
      <c r="EU257" s="115">
        <f t="shared" si="1292"/>
        <v>124.23773803710937</v>
      </c>
      <c r="EV257" s="115">
        <f t="shared" si="1293"/>
        <v>117.04050185394287</v>
      </c>
      <c r="EW257" s="115">
        <f t="shared" si="1193"/>
        <v>126.32607914153068</v>
      </c>
      <c r="EX257" s="115">
        <f t="shared" si="1194"/>
        <v>101.87750438385009</v>
      </c>
      <c r="EY257" s="115">
        <f t="shared" si="1195"/>
        <v>62.893025750732413</v>
      </c>
      <c r="EZ257" s="115">
        <f t="shared" si="1196"/>
        <v>22.698842224374886</v>
      </c>
      <c r="FA257" s="115">
        <f t="shared" si="1197"/>
        <v>16.496083953857422</v>
      </c>
      <c r="FB257" s="115">
        <f t="shared" si="1198"/>
        <v>0</v>
      </c>
      <c r="FC257" s="115">
        <f t="shared" si="1199"/>
        <v>63.626476745605459</v>
      </c>
      <c r="FD257" s="115">
        <f t="shared" si="1200"/>
        <v>79.132267054748525</v>
      </c>
      <c r="FE257" s="115">
        <f t="shared" si="1201"/>
        <v>118.00463594818116</v>
      </c>
      <c r="FF257" s="115">
        <f t="shared" si="1202"/>
        <v>125.43730388946531</v>
      </c>
      <c r="FG257" s="115">
        <f t="shared" si="1294"/>
        <v>124.23773803710937</v>
      </c>
      <c r="FH257" s="115">
        <f t="shared" si="1203"/>
        <v>117.02144609069823</v>
      </c>
      <c r="FI257" s="115">
        <f t="shared" si="1204"/>
        <v>126.02169343931135</v>
      </c>
      <c r="FJ257" s="115">
        <f t="shared" si="1205"/>
        <v>97.736798013305659</v>
      </c>
      <c r="FK257" s="115">
        <f t="shared" si="1206"/>
        <v>60.191957270812978</v>
      </c>
      <c r="FL257" s="115">
        <f t="shared" si="1207"/>
        <v>20.61539350178932</v>
      </c>
      <c r="FM257" s="115">
        <f t="shared" si="1208"/>
        <v>12.372062965393066</v>
      </c>
      <c r="FN257" s="115">
        <f t="shared" si="1209"/>
        <v>0</v>
      </c>
      <c r="FO257" s="115">
        <f t="shared" si="1210"/>
        <v>60.356458091735831</v>
      </c>
      <c r="FP257" s="115">
        <f t="shared" si="1211"/>
        <v>78.97181300964354</v>
      </c>
      <c r="FQ257" s="115">
        <f t="shared" si="1212"/>
        <v>117.40313780975343</v>
      </c>
      <c r="FR257" s="115">
        <f t="shared" si="1213"/>
        <v>125.00843172302244</v>
      </c>
      <c r="FS257" s="115">
        <f t="shared" si="1295"/>
        <v>124.23773803710937</v>
      </c>
      <c r="FT257" s="115">
        <f t="shared" si="1214"/>
        <v>117.0023903274536</v>
      </c>
      <c r="FU257" s="115">
        <f t="shared" si="1215"/>
        <v>125.71730773709201</v>
      </c>
      <c r="FV257" s="115">
        <f t="shared" si="1216"/>
        <v>93.596091642761223</v>
      </c>
      <c r="FW257" s="115">
        <f t="shared" si="1217"/>
        <v>57.490888790893543</v>
      </c>
      <c r="FX257" s="115">
        <f t="shared" si="1218"/>
        <v>18.531944779203755</v>
      </c>
      <c r="FY257" s="115">
        <f t="shared" si="1219"/>
        <v>8.248041976928711</v>
      </c>
      <c r="FZ257" s="115">
        <f t="shared" si="1220"/>
        <v>0</v>
      </c>
      <c r="GA257" s="115">
        <f t="shared" si="1221"/>
        <v>57.086439437866204</v>
      </c>
      <c r="GB257" s="115">
        <f t="shared" si="1222"/>
        <v>78.811358964538556</v>
      </c>
      <c r="GC257" s="115">
        <f t="shared" si="1223"/>
        <v>116.8016396713257</v>
      </c>
      <c r="GD257" s="115">
        <f t="shared" si="1224"/>
        <v>124.57955955657957</v>
      </c>
      <c r="GE257" s="115">
        <f t="shared" si="1296"/>
        <v>124.23773803710937</v>
      </c>
      <c r="GF257" s="115">
        <f t="shared" si="1225"/>
        <v>116.98333456420896</v>
      </c>
      <c r="GG257" s="115">
        <f t="shared" si="1226"/>
        <v>125.41292203487268</v>
      </c>
      <c r="GH257" s="115">
        <f t="shared" si="1227"/>
        <v>89.455385272216787</v>
      </c>
      <c r="GI257" s="115">
        <f t="shared" si="1228"/>
        <v>54.789820310974108</v>
      </c>
      <c r="GJ257" s="115">
        <f t="shared" si="1229"/>
        <v>16.44849605661819</v>
      </c>
      <c r="GK257" s="115">
        <f t="shared" si="1230"/>
        <v>4.1240209884643555</v>
      </c>
      <c r="GL257" s="115">
        <f t="shared" si="1231"/>
        <v>0</v>
      </c>
      <c r="GM257" s="115">
        <f t="shared" si="1232"/>
        <v>53.816420783996577</v>
      </c>
      <c r="GN257" s="115">
        <f t="shared" si="1233"/>
        <v>78.650904919433572</v>
      </c>
      <c r="GO257" s="115">
        <f t="shared" si="1234"/>
        <v>116.20014153289797</v>
      </c>
      <c r="GP257" s="115">
        <f t="shared" si="1297"/>
        <v>124.1506873901367</v>
      </c>
      <c r="GQ257" s="119">
        <f>VPHgrunddataM!AU40*1000</f>
        <v>124.23773803710937</v>
      </c>
      <c r="GR257" s="119">
        <f>VPHgrunddataM!AV40*1000</f>
        <v>116.96427880096435</v>
      </c>
      <c r="GS257" s="119">
        <f>VPHgrunddataM!AW40*1000</f>
        <v>125.10853633265337</v>
      </c>
      <c r="GT257" s="119">
        <f>VPHgrunddataM!AX40*1000</f>
        <v>85.314678901672366</v>
      </c>
      <c r="GU257" s="119">
        <f>VPHgrunddataM!AY40*1000</f>
        <v>52.088751831054687</v>
      </c>
      <c r="GV257" s="119">
        <f>VPHgrunddataM!AZ40*1000</f>
        <v>14.365047334032628</v>
      </c>
      <c r="GW257" s="119">
        <f>VPHgrunddataM!BA40*1000</f>
        <v>0</v>
      </c>
      <c r="GX257" s="119">
        <f>VPHgrunddataM!BB40*1000</f>
        <v>0</v>
      </c>
      <c r="GY257" s="119">
        <f>VPHgrunddataM!BC40*1000</f>
        <v>50.546402130126957</v>
      </c>
      <c r="GZ257" s="119">
        <f>VPHgrunddataM!BD40*1000</f>
        <v>78.490450874328616</v>
      </c>
      <c r="HA257" s="119">
        <f>VPHgrunddataM!BE40*1000</f>
        <v>115.59864339447022</v>
      </c>
      <c r="HB257" s="119">
        <f>VPHgrunddataM!BF40*1000</f>
        <v>123.72181522369385</v>
      </c>
      <c r="HC257" s="164">
        <f t="shared" si="1235"/>
        <v>124.23773803710937</v>
      </c>
      <c r="HD257" s="164">
        <f t="shared" si="1236"/>
        <v>117.05955761718751</v>
      </c>
      <c r="HE257" s="164">
        <f t="shared" si="1237"/>
        <v>126.34462839508056</v>
      </c>
      <c r="HF257" s="164">
        <f t="shared" si="1238"/>
        <v>76.339469734191894</v>
      </c>
      <c r="HG257" s="164">
        <f t="shared" si="1239"/>
        <v>45.347550239562985</v>
      </c>
      <c r="HH257" s="164">
        <f t="shared" si="1240"/>
        <v>5.8767856140136718</v>
      </c>
      <c r="HI257" s="164">
        <f t="shared" si="1241"/>
        <v>13.844600639343261</v>
      </c>
      <c r="HJ257" s="164">
        <f t="shared" si="1242"/>
        <v>0</v>
      </c>
      <c r="HK257" s="164">
        <f t="shared" si="1243"/>
        <v>42.735486953735354</v>
      </c>
      <c r="HL257" s="164">
        <f t="shared" si="1244"/>
        <v>67.541666702270504</v>
      </c>
      <c r="HM257" s="164">
        <f t="shared" si="1245"/>
        <v>109.9676024093628</v>
      </c>
      <c r="HN257" s="164">
        <f t="shared" si="1246"/>
        <v>127.52473748779298</v>
      </c>
      <c r="HO257" s="164">
        <f t="shared" si="1247"/>
        <v>124.23773803710937</v>
      </c>
      <c r="HP257" s="164">
        <f t="shared" si="1248"/>
        <v>117.05955761718751</v>
      </c>
      <c r="HQ257" s="164">
        <f t="shared" si="1249"/>
        <v>126.34462839508056</v>
      </c>
      <c r="HR257" s="164">
        <f t="shared" si="1250"/>
        <v>76.339469734191894</v>
      </c>
      <c r="HS257" s="164">
        <f t="shared" si="1251"/>
        <v>45.347550239562985</v>
      </c>
      <c r="HT257" s="164">
        <f t="shared" si="1252"/>
        <v>5.8767856140136718</v>
      </c>
      <c r="HU257" s="164">
        <f t="shared" si="1253"/>
        <v>13.844600639343261</v>
      </c>
      <c r="HV257" s="164">
        <f t="shared" si="1254"/>
        <v>0</v>
      </c>
      <c r="HW257" s="164">
        <f t="shared" si="1255"/>
        <v>42.735486953735354</v>
      </c>
      <c r="HX257" s="164">
        <f t="shared" si="1256"/>
        <v>67.541666702270504</v>
      </c>
      <c r="HY257" s="164">
        <f t="shared" si="1257"/>
        <v>109.9676024093628</v>
      </c>
      <c r="HZ257" s="164">
        <f t="shared" si="1258"/>
        <v>127.52473748779298</v>
      </c>
      <c r="IA257" s="164">
        <f t="shared" si="1302"/>
        <v>124.23773803710937</v>
      </c>
      <c r="IB257" s="164">
        <f t="shared" si="1302"/>
        <v>117.05955761718751</v>
      </c>
      <c r="IC257" s="164">
        <f t="shared" si="1302"/>
        <v>126.34462839508056</v>
      </c>
      <c r="ID257" s="164">
        <f t="shared" si="1302"/>
        <v>76.339469734191894</v>
      </c>
      <c r="IE257" s="164">
        <f t="shared" si="1302"/>
        <v>45.347550239562985</v>
      </c>
      <c r="IF257" s="164">
        <f t="shared" si="1302"/>
        <v>5.8767856140136718</v>
      </c>
      <c r="IG257" s="164">
        <f t="shared" si="1302"/>
        <v>13.844600639343261</v>
      </c>
      <c r="IH257" s="164">
        <f t="shared" si="1302"/>
        <v>0</v>
      </c>
      <c r="II257" s="164">
        <f t="shared" si="1302"/>
        <v>42.735486953735354</v>
      </c>
      <c r="IJ257" s="164">
        <f t="shared" si="1302"/>
        <v>67.541666702270504</v>
      </c>
      <c r="IK257" s="164">
        <f t="shared" si="1303"/>
        <v>109.9676024093628</v>
      </c>
      <c r="IL257" s="164">
        <f t="shared" si="1303"/>
        <v>127.52473748779298</v>
      </c>
      <c r="IM257" s="164">
        <f t="shared" si="1303"/>
        <v>124.23773803710937</v>
      </c>
      <c r="IN257" s="164">
        <f t="shared" si="1303"/>
        <v>117.05955761718751</v>
      </c>
      <c r="IO257" s="164">
        <f t="shared" si="1303"/>
        <v>126.34462839508056</v>
      </c>
      <c r="IP257" s="164">
        <f t="shared" si="1303"/>
        <v>76.339469734191894</v>
      </c>
      <c r="IQ257" s="164">
        <f t="shared" si="1303"/>
        <v>45.347550239562985</v>
      </c>
      <c r="IR257" s="164">
        <f t="shared" si="1303"/>
        <v>5.8767856140136718</v>
      </c>
      <c r="IS257" s="164">
        <f t="shared" si="1303"/>
        <v>13.844600639343261</v>
      </c>
      <c r="IT257" s="164">
        <f t="shared" si="1303"/>
        <v>0</v>
      </c>
      <c r="IU257" s="164">
        <f t="shared" si="1304"/>
        <v>42.735486953735354</v>
      </c>
      <c r="IV257" s="164">
        <f t="shared" si="1304"/>
        <v>67.541666702270504</v>
      </c>
      <c r="IW257" s="164">
        <f t="shared" si="1304"/>
        <v>109.9676024093628</v>
      </c>
      <c r="IX257" s="164">
        <f t="shared" si="1304"/>
        <v>127.52473748779298</v>
      </c>
      <c r="IY257" s="119">
        <f>VPHgrunddataM!BG40*1000</f>
        <v>124.23773803710937</v>
      </c>
      <c r="IZ257" s="119">
        <f>VPHgrunddataM!BH40*1000</f>
        <v>117.05955761718751</v>
      </c>
      <c r="JA257" s="119">
        <f>VPHgrunddataM!BI40*1000</f>
        <v>126.34462839508056</v>
      </c>
      <c r="JB257" s="119">
        <f>VPHgrunddataM!BJ40*1000</f>
        <v>76.339469734191894</v>
      </c>
      <c r="JC257" s="119">
        <f>VPHgrunddataM!BK40*1000</f>
        <v>45.347550239562985</v>
      </c>
      <c r="JD257" s="119">
        <f>VPHgrunddataM!BL40*1000</f>
        <v>5.8767856140136718</v>
      </c>
      <c r="JE257" s="119">
        <f>VPHgrunddataM!BM40*1000</f>
        <v>13.844600639343261</v>
      </c>
      <c r="JF257" s="119">
        <f>VPHgrunddataM!BN40*1000</f>
        <v>0</v>
      </c>
      <c r="JG257" s="119">
        <f>VPHgrunddataM!BO40*1000</f>
        <v>42.735486953735354</v>
      </c>
      <c r="JH257" s="119">
        <f>VPHgrunddataM!BP40*1000</f>
        <v>67.541666702270504</v>
      </c>
      <c r="JI257" s="119">
        <f>VPHgrunddataM!BQ40*1000</f>
        <v>109.9676024093628</v>
      </c>
      <c r="JJ257" s="119">
        <f>VPHgrunddataM!BR40*1000</f>
        <v>127.52473748779298</v>
      </c>
      <c r="JK257" s="115">
        <f t="shared" si="1305"/>
        <v>124.23773803710937</v>
      </c>
      <c r="JL257" s="115">
        <f t="shared" si="1305"/>
        <v>117.04050185394287</v>
      </c>
      <c r="JM257" s="115">
        <f t="shared" si="1305"/>
        <v>125.92266855926513</v>
      </c>
      <c r="JN257" s="115">
        <f t="shared" si="1305"/>
        <v>75.808554598999024</v>
      </c>
      <c r="JO257" s="115">
        <f t="shared" si="1305"/>
        <v>44.444873252868646</v>
      </c>
      <c r="JP257" s="115">
        <f t="shared" si="1305"/>
        <v>6.4592647154507565</v>
      </c>
      <c r="JQ257" s="115">
        <f t="shared" si="1305"/>
        <v>14.326881359863281</v>
      </c>
      <c r="JR257" s="115">
        <f t="shared" si="1305"/>
        <v>0</v>
      </c>
      <c r="JS257" s="115">
        <f t="shared" si="1305"/>
        <v>42.981911531066899</v>
      </c>
      <c r="JT257" s="115">
        <f t="shared" si="1305"/>
        <v>64.273578958129875</v>
      </c>
      <c r="JU257" s="115">
        <f t="shared" si="1305"/>
        <v>107.62645307006837</v>
      </c>
      <c r="JV257" s="115">
        <f t="shared" si="1305"/>
        <v>127.48662596130372</v>
      </c>
      <c r="JW257" s="115">
        <f t="shared" si="1306"/>
        <v>124.23773803710937</v>
      </c>
      <c r="JX257" s="115">
        <f t="shared" si="1306"/>
        <v>117.02144609069823</v>
      </c>
      <c r="JY257" s="115">
        <f t="shared" si="1306"/>
        <v>125.5007087234497</v>
      </c>
      <c r="JZ257" s="115">
        <f t="shared" si="1306"/>
        <v>75.277639463806153</v>
      </c>
      <c r="KA257" s="115">
        <f t="shared" si="1306"/>
        <v>43.542196266174308</v>
      </c>
      <c r="KB257" s="115">
        <f t="shared" si="1306"/>
        <v>7.0417438168878412</v>
      </c>
      <c r="KC257" s="115">
        <f t="shared" si="1306"/>
        <v>14.809162080383301</v>
      </c>
      <c r="KD257" s="115">
        <f t="shared" si="1306"/>
        <v>0</v>
      </c>
      <c r="KE257" s="115">
        <f t="shared" si="1306"/>
        <v>43.228336108398445</v>
      </c>
      <c r="KF257" s="115">
        <f t="shared" si="1306"/>
        <v>61.005491213989252</v>
      </c>
      <c r="KG257" s="115">
        <f t="shared" si="1306"/>
        <v>105.28530373077393</v>
      </c>
      <c r="KH257" s="115">
        <f t="shared" si="1306"/>
        <v>127.44851443481446</v>
      </c>
      <c r="KI257" s="115">
        <f t="shared" si="1307"/>
        <v>124.23773803710937</v>
      </c>
      <c r="KJ257" s="115">
        <f t="shared" si="1307"/>
        <v>117.0023903274536</v>
      </c>
      <c r="KK257" s="115">
        <f t="shared" si="1307"/>
        <v>125.07874888763428</v>
      </c>
      <c r="KL257" s="115">
        <f t="shared" si="1307"/>
        <v>74.746724328613283</v>
      </c>
      <c r="KM257" s="115">
        <f t="shared" si="1307"/>
        <v>42.63951927947997</v>
      </c>
      <c r="KN257" s="115">
        <f t="shared" si="1307"/>
        <v>7.6242229183249259</v>
      </c>
      <c r="KO257" s="115">
        <f t="shared" si="1307"/>
        <v>15.291442800903321</v>
      </c>
      <c r="KP257" s="115">
        <f t="shared" si="1307"/>
        <v>0</v>
      </c>
      <c r="KQ257" s="115">
        <f t="shared" si="1307"/>
        <v>43.47476068572999</v>
      </c>
      <c r="KR257" s="115">
        <f t="shared" si="1307"/>
        <v>57.73740346984863</v>
      </c>
      <c r="KS257" s="115">
        <f t="shared" si="1307"/>
        <v>102.9441543914795</v>
      </c>
      <c r="KT257" s="115">
        <f t="shared" si="1307"/>
        <v>127.4104029083252</v>
      </c>
      <c r="KU257" s="115">
        <f t="shared" si="1308"/>
        <v>124.23773803710937</v>
      </c>
      <c r="KV257" s="115">
        <f t="shared" si="1308"/>
        <v>116.98333456420896</v>
      </c>
      <c r="KW257" s="115">
        <f t="shared" si="1308"/>
        <v>124.65678905181885</v>
      </c>
      <c r="KX257" s="115">
        <f t="shared" si="1308"/>
        <v>74.215809193420412</v>
      </c>
      <c r="KY257" s="115">
        <f t="shared" si="1308"/>
        <v>41.736842292785632</v>
      </c>
      <c r="KZ257" s="115">
        <f t="shared" si="1308"/>
        <v>8.2067020197620106</v>
      </c>
      <c r="LA257" s="115">
        <f t="shared" si="1308"/>
        <v>15.77372352142334</v>
      </c>
      <c r="LB257" s="115">
        <f t="shared" si="1308"/>
        <v>0</v>
      </c>
      <c r="LC257" s="115">
        <f t="shared" si="1308"/>
        <v>43.721185263061535</v>
      </c>
      <c r="LD257" s="115">
        <f t="shared" si="1308"/>
        <v>54.469315725708007</v>
      </c>
      <c r="LE257" s="115">
        <f t="shared" si="1308"/>
        <v>100.60300505218507</v>
      </c>
      <c r="LF257" s="115">
        <f t="shared" si="1308"/>
        <v>127.37229138183594</v>
      </c>
      <c r="LG257" s="119">
        <f>VPHgrunddataM!BS40*1000</f>
        <v>124.23773803710937</v>
      </c>
      <c r="LH257" s="119">
        <f>VPHgrunddataM!BT40*1000</f>
        <v>116.96427880096435</v>
      </c>
      <c r="LI257" s="119">
        <f>VPHgrunddataM!BU40*1000</f>
        <v>124.23482921600342</v>
      </c>
      <c r="LJ257" s="119">
        <f>VPHgrunddataM!BV40*1000</f>
        <v>73.684894058227542</v>
      </c>
      <c r="LK257" s="119">
        <f>VPHgrunddataM!BW40*1000</f>
        <v>40.834165306091307</v>
      </c>
      <c r="LL257" s="119">
        <f>VPHgrunddataM!BX40*1000</f>
        <v>8.7891811211990944</v>
      </c>
      <c r="LM257" s="119">
        <f>VPHgrunddataM!BY40*1000</f>
        <v>16.256004241943359</v>
      </c>
      <c r="LN257" s="119">
        <f>VPHgrunddataM!BZ40*1000</f>
        <v>0</v>
      </c>
      <c r="LO257" s="119">
        <f>VPHgrunddataM!CA40*1000</f>
        <v>43.967609840393067</v>
      </c>
      <c r="LP257" s="119">
        <f>VPHgrunddataM!CB40*1000</f>
        <v>51.201227981567385</v>
      </c>
      <c r="LQ257" s="119">
        <f>VPHgrunddataM!CC40*1000</f>
        <v>98.261855712890636</v>
      </c>
      <c r="LR257" s="119">
        <f>VPHgrunddataM!CD40*1000</f>
        <v>127.33417985534668</v>
      </c>
      <c r="LT257" s="660">
        <f t="shared" si="1259"/>
        <v>1.8189894035458565E-12</v>
      </c>
      <c r="LU257" s="164">
        <f t="shared" si="1260"/>
        <v>0</v>
      </c>
      <c r="LV257" s="164">
        <f t="shared" si="1261"/>
        <v>0</v>
      </c>
      <c r="LW257" s="119">
        <f t="shared" si="1262"/>
        <v>0</v>
      </c>
      <c r="LX257" s="164">
        <f t="shared" si="1263"/>
        <v>0</v>
      </c>
      <c r="LY257" s="119">
        <f t="shared" si="1264"/>
        <v>0</v>
      </c>
      <c r="LZ257" s="115">
        <f t="shared" si="1265"/>
        <v>2.2737367544323206E-13</v>
      </c>
      <c r="MA257" s="115">
        <f t="shared" si="1266"/>
        <v>0</v>
      </c>
      <c r="MB257" s="115">
        <f t="shared" si="1267"/>
        <v>1.1368683772161603E-13</v>
      </c>
      <c r="MC257" s="115">
        <f t="shared" si="1268"/>
        <v>1.1368683772161603E-13</v>
      </c>
      <c r="MD257" s="119">
        <f t="shared" si="1269"/>
        <v>1.1368683772161603E-13</v>
      </c>
      <c r="ME257" s="115">
        <f t="shared" si="1270"/>
        <v>0</v>
      </c>
      <c r="MF257" s="115">
        <f t="shared" si="1271"/>
        <v>1.1368683772161603E-13</v>
      </c>
      <c r="MG257" s="115">
        <f t="shared" si="1272"/>
        <v>0</v>
      </c>
      <c r="MH257" s="115">
        <f t="shared" si="1273"/>
        <v>2.2737367544323206E-13</v>
      </c>
      <c r="MI257" s="119">
        <f t="shared" si="1274"/>
        <v>0</v>
      </c>
      <c r="MJ257" s="164">
        <f t="shared" si="1275"/>
        <v>1.1368683772161603E-13</v>
      </c>
      <c r="MK257" s="164">
        <f t="shared" si="1276"/>
        <v>1.1368683772161603E-13</v>
      </c>
      <c r="ML257" s="164">
        <f t="shared" si="1277"/>
        <v>1.1368683772161603E-13</v>
      </c>
      <c r="MM257" s="164">
        <f t="shared" si="1278"/>
        <v>1.1368683772161603E-13</v>
      </c>
      <c r="MN257" s="119">
        <f t="shared" si="1279"/>
        <v>1.1368683772161603E-13</v>
      </c>
      <c r="MO257" s="115">
        <f t="shared" si="1280"/>
        <v>1.1368683772161603E-13</v>
      </c>
      <c r="MP257" s="115">
        <f t="shared" si="1281"/>
        <v>0</v>
      </c>
      <c r="MQ257" s="115">
        <f t="shared" si="1282"/>
        <v>0</v>
      </c>
      <c r="MR257" s="115">
        <f t="shared" si="1283"/>
        <v>1.1368683772161603E-13</v>
      </c>
      <c r="MS257" s="119">
        <f t="shared" si="1284"/>
        <v>1.1368683772161603E-13</v>
      </c>
    </row>
    <row r="258" spans="2:357" hidden="1">
      <c r="B258" s="3"/>
      <c r="C258" s="22" t="s">
        <v>161</v>
      </c>
      <c r="D258" s="353">
        <f t="shared" si="1298"/>
        <v>8262.7882203369136</v>
      </c>
      <c r="E258" s="164">
        <f t="shared" si="1299"/>
        <v>8262.7882203369136</v>
      </c>
      <c r="F258" s="164">
        <f t="shared" si="1300"/>
        <v>8262.7882203369136</v>
      </c>
      <c r="G258" s="119">
        <f>VPHgrunddata!D41*1000</f>
        <v>8262.7882203369136</v>
      </c>
      <c r="H258" s="164">
        <f t="shared" si="1285"/>
        <v>8262.7882203369136</v>
      </c>
      <c r="I258" s="119">
        <f>VPHgrunddata!E41*1000</f>
        <v>6649.7120981140142</v>
      </c>
      <c r="J258" s="115">
        <f t="shared" si="1128"/>
        <v>6515.7676893493654</v>
      </c>
      <c r="K258" s="115">
        <f t="shared" si="1129"/>
        <v>6381.8232805847165</v>
      </c>
      <c r="L258" s="115">
        <f t="shared" si="1130"/>
        <v>6247.8788718200676</v>
      </c>
      <c r="M258" s="115">
        <f t="shared" si="1131"/>
        <v>6113.9344630554187</v>
      </c>
      <c r="N258" s="285">
        <f>VPHgrunddata!F41*1000</f>
        <v>5979.9900542907717</v>
      </c>
      <c r="O258" s="115">
        <f t="shared" si="1132"/>
        <v>5932.0796327526632</v>
      </c>
      <c r="P258" s="115">
        <f t="shared" si="1133"/>
        <v>5884.1692112145547</v>
      </c>
      <c r="Q258" s="115">
        <f t="shared" si="1134"/>
        <v>5836.2587896764462</v>
      </c>
      <c r="R258" s="115">
        <f t="shared" si="1135"/>
        <v>5788.3483681383377</v>
      </c>
      <c r="S258" s="119">
        <f>VPHgrunddata!G41*1000</f>
        <v>5740.4379466002283</v>
      </c>
      <c r="T258" s="164">
        <f t="shared" si="1301"/>
        <v>5807.3776425018314</v>
      </c>
      <c r="U258" s="164">
        <f t="shared" si="1301"/>
        <v>5807.3776425018314</v>
      </c>
      <c r="V258" s="164">
        <f>X258</f>
        <v>5807.3776425018314</v>
      </c>
      <c r="W258" s="164">
        <f>X258</f>
        <v>5807.3776425018314</v>
      </c>
      <c r="X258" s="119">
        <f>VPHgrunddata!H41*1000</f>
        <v>5807.3776425018314</v>
      </c>
      <c r="Y258" s="115">
        <f>X258+(AC258-X258)/(5)</f>
        <v>5754.5610492191918</v>
      </c>
      <c r="Z258" s="115">
        <f>Y258+(AC258-X258)/(5)</f>
        <v>5701.7444559365522</v>
      </c>
      <c r="AA258" s="115">
        <f>Z258+(AC258-X258)/(5)</f>
        <v>5648.9278626539126</v>
      </c>
      <c r="AB258" s="115">
        <f>AA258+(AC258-X258)/(5)</f>
        <v>5596.111269371273</v>
      </c>
      <c r="AC258" s="119">
        <f>VPHgrunddata!I41*1000</f>
        <v>5543.2946760886352</v>
      </c>
      <c r="AD258" s="3"/>
      <c r="AE258" s="353">
        <f t="shared" si="1286"/>
        <v>1074.9371704101563</v>
      </c>
      <c r="AF258" s="353">
        <f t="shared" si="1136"/>
        <v>1012.8296894531251</v>
      </c>
      <c r="AG258" s="353">
        <f t="shared" si="1136"/>
        <v>1095.6396640624998</v>
      </c>
      <c r="AH258" s="353">
        <f t="shared" si="1136"/>
        <v>826.45396002197265</v>
      </c>
      <c r="AI258" s="353">
        <f t="shared" si="1136"/>
        <v>654.91715850830076</v>
      </c>
      <c r="AJ258" s="353">
        <f t="shared" si="1136"/>
        <v>354.0945903320312</v>
      </c>
      <c r="AK258" s="353">
        <f t="shared" si="1136"/>
        <v>108.01821243286133</v>
      </c>
      <c r="AL258" s="353">
        <f t="shared" si="1136"/>
        <v>0</v>
      </c>
      <c r="AM258" s="353">
        <f t="shared" si="1136"/>
        <v>216.14568978881834</v>
      </c>
      <c r="AN258" s="353">
        <f t="shared" si="1136"/>
        <v>790.50790777587883</v>
      </c>
      <c r="AO258" s="353">
        <f t="shared" si="1136"/>
        <v>1027.1621850585936</v>
      </c>
      <c r="AP258" s="353">
        <f t="shared" si="1136"/>
        <v>1102.0819924926757</v>
      </c>
      <c r="AQ258" s="353">
        <f t="shared" si="1136"/>
        <v>1074.9371704101563</v>
      </c>
      <c r="AR258" s="353">
        <f t="shared" si="1136"/>
        <v>1012.8296894531251</v>
      </c>
      <c r="AS258" s="353">
        <f t="shared" si="1136"/>
        <v>1095.6396640624998</v>
      </c>
      <c r="AT258" s="353">
        <f t="shared" si="1136"/>
        <v>826.45396002197265</v>
      </c>
      <c r="AU258" s="353">
        <f t="shared" si="1136"/>
        <v>654.91715850830076</v>
      </c>
      <c r="AV258" s="353">
        <f t="shared" si="1137"/>
        <v>354.0945903320312</v>
      </c>
      <c r="AW258" s="353">
        <f t="shared" si="1137"/>
        <v>108.01821243286133</v>
      </c>
      <c r="AX258" s="353">
        <f t="shared" si="1137"/>
        <v>0</v>
      </c>
      <c r="AY258" s="353">
        <f t="shared" si="1137"/>
        <v>216.14568978881834</v>
      </c>
      <c r="AZ258" s="353">
        <f t="shared" si="1137"/>
        <v>790.50790777587883</v>
      </c>
      <c r="BA258" s="353">
        <f t="shared" si="1137"/>
        <v>1027.1621850585936</v>
      </c>
      <c r="BB258" s="353">
        <f t="shared" si="1137"/>
        <v>1102.0819924926757</v>
      </c>
      <c r="BC258" s="119">
        <f>VPHgrunddataM!K41*1000</f>
        <v>1074.9371704101563</v>
      </c>
      <c r="BD258" s="119">
        <f>VPHgrunddataM!L41*1000</f>
        <v>1012.8296894531251</v>
      </c>
      <c r="BE258" s="119">
        <f>VPHgrunddataM!M41*1000</f>
        <v>1095.6396640624998</v>
      </c>
      <c r="BF258" s="119">
        <f>VPHgrunddataM!N41*1000</f>
        <v>826.45396002197265</v>
      </c>
      <c r="BG258" s="119">
        <f>VPHgrunddataM!O41*1000</f>
        <v>654.91715850830076</v>
      </c>
      <c r="BH258" s="119">
        <f>VPHgrunddataM!P41*1000</f>
        <v>354.0945903320312</v>
      </c>
      <c r="BI258" s="119">
        <f>VPHgrunddataM!Q41*1000</f>
        <v>108.01821243286133</v>
      </c>
      <c r="BJ258" s="119">
        <f>VPHgrunddataM!R41*1000</f>
        <v>0</v>
      </c>
      <c r="BK258" s="119">
        <f>VPHgrunddataM!S41*1000</f>
        <v>216.14568978881834</v>
      </c>
      <c r="BL258" s="119">
        <f>VPHgrunddataM!T41*1000</f>
        <v>790.50790777587883</v>
      </c>
      <c r="BM258" s="119">
        <f>VPHgrunddataM!U41*1000</f>
        <v>1027.1621850585936</v>
      </c>
      <c r="BN258" s="119">
        <f>VPHgrunddataM!V41*1000</f>
        <v>1102.0819924926757</v>
      </c>
      <c r="BO258" s="164">
        <f t="shared" si="1138"/>
        <v>1074.9371704101563</v>
      </c>
      <c r="BP258" s="164">
        <f t="shared" si="1139"/>
        <v>1012.8296894531251</v>
      </c>
      <c r="BQ258" s="164">
        <f t="shared" si="1140"/>
        <v>1095.6396640624998</v>
      </c>
      <c r="BR258" s="164">
        <f t="shared" si="1141"/>
        <v>826.45396002197265</v>
      </c>
      <c r="BS258" s="164">
        <f t="shared" si="1142"/>
        <v>654.91715850830076</v>
      </c>
      <c r="BT258" s="164">
        <f t="shared" si="1143"/>
        <v>354.0945903320312</v>
      </c>
      <c r="BU258" s="164">
        <f t="shared" si="1144"/>
        <v>108.01821243286133</v>
      </c>
      <c r="BV258" s="164">
        <f t="shared" si="1145"/>
        <v>0</v>
      </c>
      <c r="BW258" s="164">
        <f t="shared" si="1146"/>
        <v>216.14568978881834</v>
      </c>
      <c r="BX258" s="164">
        <f t="shared" si="1147"/>
        <v>790.50790777587883</v>
      </c>
      <c r="BY258" s="164">
        <f t="shared" si="1148"/>
        <v>1027.1621850585936</v>
      </c>
      <c r="BZ258" s="164">
        <f t="shared" si="1149"/>
        <v>1102.0819924926757</v>
      </c>
      <c r="CA258" s="119">
        <f>VPHgrunddataM!W41*1000</f>
        <v>1071.4029101562501</v>
      </c>
      <c r="CB258" s="119">
        <f>VPHgrunddataM!X41*1000</f>
        <v>1009.769505432129</v>
      </c>
      <c r="CC258" s="119">
        <f>VPHgrunddataM!Y41*1000</f>
        <v>1054.5989854125976</v>
      </c>
      <c r="CD258" s="119">
        <f>VPHgrunddataM!Z41*1000</f>
        <v>588.51200772094728</v>
      </c>
      <c r="CE258" s="119">
        <f>VPHgrunddataM!AA41*1000</f>
        <v>260.248317565918</v>
      </c>
      <c r="CF258" s="119">
        <f>VPHgrunddataM!AB41*1000</f>
        <v>58.53574325561523</v>
      </c>
      <c r="CG258" s="119">
        <f>VPHgrunddataM!AC41*1000</f>
        <v>0</v>
      </c>
      <c r="CH258" s="119">
        <f>VPHgrunddataM!AD41*1000</f>
        <v>0</v>
      </c>
      <c r="CI258" s="119">
        <f>VPHgrunddataM!AE41*1000</f>
        <v>240.761440032959</v>
      </c>
      <c r="CJ258" s="119">
        <f>VPHgrunddataM!AF41*1000</f>
        <v>412.84747329711911</v>
      </c>
      <c r="CK258" s="119">
        <f>VPHgrunddataM!AG41*1000</f>
        <v>899.64378811645508</v>
      </c>
      <c r="CL258" s="119">
        <f>VPHgrunddataM!AH41*1000</f>
        <v>1053.3919271240236</v>
      </c>
      <c r="CM258" s="115">
        <f t="shared" si="1287"/>
        <v>1070.6816763305665</v>
      </c>
      <c r="CN258" s="115">
        <f t="shared" si="1150"/>
        <v>1008.9534563598634</v>
      </c>
      <c r="CO258" s="115">
        <f t="shared" si="1151"/>
        <v>1048.8402252685546</v>
      </c>
      <c r="CP258" s="115">
        <f t="shared" si="1152"/>
        <v>567.15703771362303</v>
      </c>
      <c r="CQ258" s="115">
        <f t="shared" si="1153"/>
        <v>236.62613264465335</v>
      </c>
      <c r="CR258" s="115">
        <f t="shared" si="1154"/>
        <v>57.182230148315426</v>
      </c>
      <c r="CS258" s="115">
        <f t="shared" si="1155"/>
        <v>7.5674950653076163</v>
      </c>
      <c r="CT258" s="115">
        <f t="shared" si="1156"/>
        <v>0</v>
      </c>
      <c r="CU258" s="115">
        <f t="shared" si="1157"/>
        <v>230.36214681091309</v>
      </c>
      <c r="CV258" s="115">
        <f t="shared" si="1158"/>
        <v>389.46347199707026</v>
      </c>
      <c r="CW258" s="115">
        <f t="shared" si="1159"/>
        <v>856.45675127563482</v>
      </c>
      <c r="CX258" s="115">
        <f t="shared" si="1160"/>
        <v>1042.4770657348633</v>
      </c>
      <c r="CY258" s="115">
        <f t="shared" si="1288"/>
        <v>1069.9604425048828</v>
      </c>
      <c r="CZ258" s="115">
        <f t="shared" si="1161"/>
        <v>1008.1374072875977</v>
      </c>
      <c r="DA258" s="115">
        <f t="shared" si="1162"/>
        <v>1043.0814651245116</v>
      </c>
      <c r="DB258" s="115">
        <f t="shared" si="1163"/>
        <v>545.80206770629877</v>
      </c>
      <c r="DC258" s="115">
        <f t="shared" si="1164"/>
        <v>213.00394772338871</v>
      </c>
      <c r="DD258" s="115">
        <f t="shared" si="1165"/>
        <v>55.828717041015622</v>
      </c>
      <c r="DE258" s="115">
        <f t="shared" si="1166"/>
        <v>15.134990130615233</v>
      </c>
      <c r="DF258" s="115">
        <f t="shared" si="1167"/>
        <v>0</v>
      </c>
      <c r="DG258" s="115">
        <f t="shared" si="1168"/>
        <v>219.96285358886718</v>
      </c>
      <c r="DH258" s="115">
        <f t="shared" si="1169"/>
        <v>366.07947069702141</v>
      </c>
      <c r="DI258" s="115">
        <f t="shared" si="1170"/>
        <v>813.26971443481455</v>
      </c>
      <c r="DJ258" s="115">
        <f t="shared" si="1171"/>
        <v>1031.5622043457031</v>
      </c>
      <c r="DK258" s="115">
        <f t="shared" si="1289"/>
        <v>1069.2392086791992</v>
      </c>
      <c r="DL258" s="115">
        <f t="shared" si="1172"/>
        <v>1007.3213582153321</v>
      </c>
      <c r="DM258" s="115">
        <f t="shared" si="1173"/>
        <v>1037.3227049804686</v>
      </c>
      <c r="DN258" s="115">
        <f t="shared" si="1174"/>
        <v>524.44709769897452</v>
      </c>
      <c r="DO258" s="115">
        <f t="shared" si="1175"/>
        <v>189.38176280212406</v>
      </c>
      <c r="DP258" s="115">
        <f t="shared" si="1176"/>
        <v>54.475203933715818</v>
      </c>
      <c r="DQ258" s="115">
        <f t="shared" si="1177"/>
        <v>22.702485195922847</v>
      </c>
      <c r="DR258" s="115">
        <f t="shared" si="1178"/>
        <v>0</v>
      </c>
      <c r="DS258" s="115">
        <f t="shared" si="1179"/>
        <v>209.56356036682126</v>
      </c>
      <c r="DT258" s="115">
        <f t="shared" si="1180"/>
        <v>342.69546939697256</v>
      </c>
      <c r="DU258" s="115">
        <f t="shared" si="1181"/>
        <v>770.08267759399428</v>
      </c>
      <c r="DV258" s="115">
        <f t="shared" si="1182"/>
        <v>1020.6473429565428</v>
      </c>
      <c r="DW258" s="115">
        <f t="shared" si="1290"/>
        <v>1068.5179748535156</v>
      </c>
      <c r="DX258" s="115">
        <f t="shared" si="1183"/>
        <v>1006.5053091430665</v>
      </c>
      <c r="DY258" s="115">
        <f t="shared" si="1184"/>
        <v>1031.5639448364257</v>
      </c>
      <c r="DZ258" s="115">
        <f t="shared" si="1185"/>
        <v>503.09212769165032</v>
      </c>
      <c r="EA258" s="115">
        <f t="shared" si="1186"/>
        <v>165.75957788085941</v>
      </c>
      <c r="EB258" s="115">
        <f t="shared" si="1187"/>
        <v>53.121690826416014</v>
      </c>
      <c r="EC258" s="115">
        <f t="shared" si="1188"/>
        <v>30.269980261230465</v>
      </c>
      <c r="ED258" s="115">
        <f t="shared" si="1189"/>
        <v>0</v>
      </c>
      <c r="EE258" s="115">
        <f t="shared" si="1190"/>
        <v>199.16426714477535</v>
      </c>
      <c r="EF258" s="115">
        <f t="shared" si="1191"/>
        <v>319.3114680969237</v>
      </c>
      <c r="EG258" s="115">
        <f t="shared" si="1192"/>
        <v>726.89564075317401</v>
      </c>
      <c r="EH258" s="115">
        <f t="shared" si="1291"/>
        <v>1009.7324815673826</v>
      </c>
      <c r="EI258" s="285">
        <f>VPHgrunddataM!AI41*1000</f>
        <v>1067.796741027832</v>
      </c>
      <c r="EJ258" s="285">
        <f>VPHgrunddataM!AJ41*1000</f>
        <v>1005.6892600708007</v>
      </c>
      <c r="EK258" s="285">
        <f>VPHgrunddataM!AK41*1000</f>
        <v>1025.8051846923829</v>
      </c>
      <c r="EL258" s="285">
        <f>VPHgrunddataM!AL41*1000</f>
        <v>481.73715768432618</v>
      </c>
      <c r="EM258" s="285">
        <f>VPHgrunddataM!AM41*1000</f>
        <v>142.13739295959473</v>
      </c>
      <c r="EN258" s="285">
        <f>VPHgrunddataM!AN41*1000</f>
        <v>51.76817771911621</v>
      </c>
      <c r="EO258" s="285">
        <f>VPHgrunddataM!AO41*1000</f>
        <v>37.837475326538083</v>
      </c>
      <c r="EP258" s="285">
        <f>VPHgrunddataM!AP41*1000</f>
        <v>0</v>
      </c>
      <c r="EQ258" s="285">
        <f>VPHgrunddataM!AQ41*1000</f>
        <v>188.76497392272947</v>
      </c>
      <c r="ER258" s="285">
        <f>VPHgrunddataM!AR41*1000</f>
        <v>295.92746679687497</v>
      </c>
      <c r="ES258" s="285">
        <f>VPHgrunddataM!AS41*1000</f>
        <v>683.70860391235351</v>
      </c>
      <c r="ET258" s="285">
        <f>VPHgrunddataM!AT41*1000</f>
        <v>998.81762017822257</v>
      </c>
      <c r="EU258" s="115">
        <f t="shared" si="1292"/>
        <v>1067.6140103881835</v>
      </c>
      <c r="EV258" s="115">
        <f t="shared" si="1293"/>
        <v>1000.599714678955</v>
      </c>
      <c r="EW258" s="115">
        <f t="shared" si="1193"/>
        <v>1015.7670193373127</v>
      </c>
      <c r="EX258" s="115">
        <f t="shared" si="1194"/>
        <v>463.83857082519529</v>
      </c>
      <c r="EY258" s="115">
        <f t="shared" si="1195"/>
        <v>143.87852590026856</v>
      </c>
      <c r="EZ258" s="115">
        <f t="shared" si="1196"/>
        <v>50.349980898870704</v>
      </c>
      <c r="FA258" s="115">
        <f t="shared" si="1197"/>
        <v>30.269980261230465</v>
      </c>
      <c r="FB258" s="115">
        <f t="shared" si="1198"/>
        <v>0</v>
      </c>
      <c r="FC258" s="115">
        <f t="shared" si="1199"/>
        <v>185.33801784667966</v>
      </c>
      <c r="FD258" s="115">
        <f t="shared" si="1200"/>
        <v>304.25186457519527</v>
      </c>
      <c r="FE258" s="115">
        <f t="shared" si="1201"/>
        <v>685.1106383911133</v>
      </c>
      <c r="FF258" s="115">
        <f t="shared" si="1202"/>
        <v>985.06130964965814</v>
      </c>
      <c r="FG258" s="115">
        <f t="shared" si="1294"/>
        <v>1067.431279748535</v>
      </c>
      <c r="FH258" s="115">
        <f t="shared" si="1203"/>
        <v>995.51016928710931</v>
      </c>
      <c r="FI258" s="115">
        <f t="shared" si="1204"/>
        <v>1005.7288539822425</v>
      </c>
      <c r="FJ258" s="115">
        <f t="shared" si="1205"/>
        <v>445.9399839660644</v>
      </c>
      <c r="FK258" s="115">
        <f t="shared" si="1206"/>
        <v>145.61965884094238</v>
      </c>
      <c r="FL258" s="115">
        <f t="shared" si="1207"/>
        <v>48.931784078625199</v>
      </c>
      <c r="FM258" s="115">
        <f t="shared" si="1208"/>
        <v>22.702485195922847</v>
      </c>
      <c r="FN258" s="115">
        <f t="shared" si="1209"/>
        <v>0</v>
      </c>
      <c r="FO258" s="115">
        <f t="shared" si="1210"/>
        <v>181.91106177062986</v>
      </c>
      <c r="FP258" s="115">
        <f t="shared" si="1211"/>
        <v>312.57626235351557</v>
      </c>
      <c r="FQ258" s="115">
        <f t="shared" si="1212"/>
        <v>686.51267286987309</v>
      </c>
      <c r="FR258" s="115">
        <f t="shared" si="1213"/>
        <v>971.30499912109372</v>
      </c>
      <c r="FS258" s="115">
        <f t="shared" si="1295"/>
        <v>1067.2485491088864</v>
      </c>
      <c r="FT258" s="115">
        <f t="shared" si="1214"/>
        <v>990.42062389526359</v>
      </c>
      <c r="FU258" s="115">
        <f t="shared" si="1215"/>
        <v>995.69068862717234</v>
      </c>
      <c r="FV258" s="115">
        <f t="shared" si="1216"/>
        <v>428.04139710693352</v>
      </c>
      <c r="FW258" s="115">
        <f t="shared" si="1217"/>
        <v>147.3607917816162</v>
      </c>
      <c r="FX258" s="115">
        <f t="shared" si="1218"/>
        <v>47.513587258379694</v>
      </c>
      <c r="FY258" s="115">
        <f t="shared" si="1219"/>
        <v>15.134990130615231</v>
      </c>
      <c r="FZ258" s="115">
        <f t="shared" si="1220"/>
        <v>0</v>
      </c>
      <c r="GA258" s="115">
        <f t="shared" si="1221"/>
        <v>178.48410569458005</v>
      </c>
      <c r="GB258" s="115">
        <f t="shared" si="1222"/>
        <v>320.90066013183588</v>
      </c>
      <c r="GC258" s="115">
        <f t="shared" si="1223"/>
        <v>687.91470734863287</v>
      </c>
      <c r="GD258" s="115">
        <f t="shared" si="1224"/>
        <v>957.54868859252929</v>
      </c>
      <c r="GE258" s="115">
        <f t="shared" si="1296"/>
        <v>1067.0658184692379</v>
      </c>
      <c r="GF258" s="115">
        <f t="shared" si="1225"/>
        <v>985.33107850341787</v>
      </c>
      <c r="GG258" s="115">
        <f t="shared" si="1226"/>
        <v>985.65252327210214</v>
      </c>
      <c r="GH258" s="115">
        <f t="shared" si="1227"/>
        <v>410.14281024780263</v>
      </c>
      <c r="GI258" s="115">
        <f t="shared" si="1228"/>
        <v>149.10192472229002</v>
      </c>
      <c r="GJ258" s="115">
        <f t="shared" si="1229"/>
        <v>46.095390438134189</v>
      </c>
      <c r="GK258" s="115">
        <f t="shared" si="1230"/>
        <v>7.5674950653076145</v>
      </c>
      <c r="GL258" s="115">
        <f t="shared" si="1231"/>
        <v>0</v>
      </c>
      <c r="GM258" s="115">
        <f t="shared" si="1232"/>
        <v>175.05714961853025</v>
      </c>
      <c r="GN258" s="115">
        <f t="shared" si="1233"/>
        <v>329.22505791015618</v>
      </c>
      <c r="GO258" s="115">
        <f t="shared" si="1234"/>
        <v>689.31674182739266</v>
      </c>
      <c r="GP258" s="115">
        <f t="shared" si="1297"/>
        <v>943.79237806396486</v>
      </c>
      <c r="GQ258" s="119">
        <f>VPHgrunddataM!AU41*1000</f>
        <v>1066.8830878295898</v>
      </c>
      <c r="GR258" s="119">
        <f>VPHgrunddataM!AV41*1000</f>
        <v>980.24153311157227</v>
      </c>
      <c r="GS258" s="119">
        <f>VPHgrunddataM!AW41*1000</f>
        <v>975.61435791703218</v>
      </c>
      <c r="GT258" s="119">
        <f>VPHgrunddataM!AX41*1000</f>
        <v>392.24422338867186</v>
      </c>
      <c r="GU258" s="119">
        <f>VPHgrunddataM!AY41*1000</f>
        <v>150.84305766296387</v>
      </c>
      <c r="GV258" s="119">
        <f>VPHgrunddataM!AZ41*1000</f>
        <v>44.677193617888669</v>
      </c>
      <c r="GW258" s="119">
        <f>VPHgrunddataM!BA41*1000</f>
        <v>0</v>
      </c>
      <c r="GX258" s="119">
        <f>VPHgrunddataM!BB41*1000</f>
        <v>0</v>
      </c>
      <c r="GY258" s="119">
        <f>VPHgrunddataM!BC41*1000</f>
        <v>171.63019354248047</v>
      </c>
      <c r="GZ258" s="119">
        <f>VPHgrunddataM!BD41*1000</f>
        <v>337.54945568847654</v>
      </c>
      <c r="HA258" s="119">
        <f>VPHgrunddataM!BE41*1000</f>
        <v>690.71877630615234</v>
      </c>
      <c r="HB258" s="119">
        <f>VPHgrunddataM!BF41*1000</f>
        <v>930.03606753540032</v>
      </c>
      <c r="HC258" s="164">
        <f t="shared" si="1235"/>
        <v>1074.9371704101563</v>
      </c>
      <c r="HD258" s="164">
        <f t="shared" si="1236"/>
        <v>1012.8296894531251</v>
      </c>
      <c r="HE258" s="164">
        <f t="shared" si="1237"/>
        <v>985.08270150756834</v>
      </c>
      <c r="HF258" s="164">
        <f t="shared" si="1238"/>
        <v>375.66523147583007</v>
      </c>
      <c r="HG258" s="164">
        <f t="shared" si="1239"/>
        <v>114.33966488647461</v>
      </c>
      <c r="HH258" s="164">
        <f t="shared" si="1240"/>
        <v>18.277579101562502</v>
      </c>
      <c r="HI258" s="164">
        <f t="shared" si="1241"/>
        <v>26.160564926147462</v>
      </c>
      <c r="HJ258" s="164">
        <f t="shared" si="1242"/>
        <v>0</v>
      </c>
      <c r="HK258" s="164">
        <f t="shared" si="1243"/>
        <v>131.37488128662108</v>
      </c>
      <c r="HL258" s="164">
        <f t="shared" si="1244"/>
        <v>300.67574325561526</v>
      </c>
      <c r="HM258" s="164">
        <f t="shared" si="1245"/>
        <v>682.86717199707039</v>
      </c>
      <c r="HN258" s="164">
        <f t="shared" si="1246"/>
        <v>1085.1672442016602</v>
      </c>
      <c r="HO258" s="164">
        <f t="shared" si="1247"/>
        <v>1074.9371704101563</v>
      </c>
      <c r="HP258" s="164">
        <f t="shared" si="1248"/>
        <v>1012.8296894531251</v>
      </c>
      <c r="HQ258" s="164">
        <f t="shared" si="1249"/>
        <v>985.08270150756834</v>
      </c>
      <c r="HR258" s="164">
        <f t="shared" si="1250"/>
        <v>375.66523147583007</v>
      </c>
      <c r="HS258" s="164">
        <f t="shared" si="1251"/>
        <v>114.33966488647461</v>
      </c>
      <c r="HT258" s="164">
        <f t="shared" si="1252"/>
        <v>18.277579101562502</v>
      </c>
      <c r="HU258" s="164">
        <f t="shared" si="1253"/>
        <v>26.160564926147462</v>
      </c>
      <c r="HV258" s="164">
        <f t="shared" si="1254"/>
        <v>0</v>
      </c>
      <c r="HW258" s="164">
        <f t="shared" si="1255"/>
        <v>131.37488128662108</v>
      </c>
      <c r="HX258" s="164">
        <f t="shared" si="1256"/>
        <v>300.67574325561526</v>
      </c>
      <c r="HY258" s="164">
        <f t="shared" si="1257"/>
        <v>682.86717199707039</v>
      </c>
      <c r="HZ258" s="164">
        <f t="shared" si="1258"/>
        <v>1085.1672442016602</v>
      </c>
      <c r="IA258" s="164">
        <f t="shared" si="1302"/>
        <v>1074.9371704101563</v>
      </c>
      <c r="IB258" s="164">
        <f t="shared" si="1302"/>
        <v>1012.8296894531251</v>
      </c>
      <c r="IC258" s="164">
        <f t="shared" si="1302"/>
        <v>985.08270150756834</v>
      </c>
      <c r="ID258" s="164">
        <f t="shared" si="1302"/>
        <v>375.66523147583007</v>
      </c>
      <c r="IE258" s="164">
        <f t="shared" si="1302"/>
        <v>114.33966488647461</v>
      </c>
      <c r="IF258" s="164">
        <f t="shared" si="1302"/>
        <v>18.277579101562502</v>
      </c>
      <c r="IG258" s="164">
        <f t="shared" si="1302"/>
        <v>26.160564926147462</v>
      </c>
      <c r="IH258" s="164">
        <f t="shared" si="1302"/>
        <v>0</v>
      </c>
      <c r="II258" s="164">
        <f t="shared" si="1302"/>
        <v>131.37488128662108</v>
      </c>
      <c r="IJ258" s="164">
        <f t="shared" si="1302"/>
        <v>300.67574325561526</v>
      </c>
      <c r="IK258" s="164">
        <f t="shared" si="1303"/>
        <v>682.86717199707039</v>
      </c>
      <c r="IL258" s="164">
        <f t="shared" si="1303"/>
        <v>1085.1672442016602</v>
      </c>
      <c r="IM258" s="164">
        <f t="shared" si="1303"/>
        <v>1074.9371704101563</v>
      </c>
      <c r="IN258" s="164">
        <f t="shared" si="1303"/>
        <v>1012.8296894531251</v>
      </c>
      <c r="IO258" s="164">
        <f t="shared" si="1303"/>
        <v>985.08270150756834</v>
      </c>
      <c r="IP258" s="164">
        <f t="shared" si="1303"/>
        <v>375.66523147583007</v>
      </c>
      <c r="IQ258" s="164">
        <f t="shared" si="1303"/>
        <v>114.33966488647461</v>
      </c>
      <c r="IR258" s="164">
        <f t="shared" si="1303"/>
        <v>18.277579101562502</v>
      </c>
      <c r="IS258" s="164">
        <f t="shared" si="1303"/>
        <v>26.160564926147462</v>
      </c>
      <c r="IT258" s="164">
        <f t="shared" si="1303"/>
        <v>0</v>
      </c>
      <c r="IU258" s="164">
        <f t="shared" si="1304"/>
        <v>131.37488128662108</v>
      </c>
      <c r="IV258" s="164">
        <f t="shared" si="1304"/>
        <v>300.67574325561526</v>
      </c>
      <c r="IW258" s="164">
        <f t="shared" si="1304"/>
        <v>682.86717199707039</v>
      </c>
      <c r="IX258" s="164">
        <f t="shared" si="1304"/>
        <v>1085.1672442016602</v>
      </c>
      <c r="IY258" s="119">
        <f>VPHgrunddataM!BG41*1000</f>
        <v>1074.9371704101563</v>
      </c>
      <c r="IZ258" s="119">
        <f>VPHgrunddataM!BH41*1000</f>
        <v>1012.8296894531251</v>
      </c>
      <c r="JA258" s="119">
        <f>VPHgrunddataM!BI41*1000</f>
        <v>985.08270150756834</v>
      </c>
      <c r="JB258" s="119">
        <f>VPHgrunddataM!BJ41*1000</f>
        <v>375.66523147583007</v>
      </c>
      <c r="JC258" s="119">
        <f>VPHgrunddataM!BK41*1000</f>
        <v>114.33966488647461</v>
      </c>
      <c r="JD258" s="119">
        <f>VPHgrunddataM!BL41*1000</f>
        <v>18.277579101562502</v>
      </c>
      <c r="JE258" s="119">
        <f>VPHgrunddataM!BM41*1000</f>
        <v>26.160564926147462</v>
      </c>
      <c r="JF258" s="119">
        <f>VPHgrunddataM!BN41*1000</f>
        <v>0</v>
      </c>
      <c r="JG258" s="119">
        <f>VPHgrunddataM!BO41*1000</f>
        <v>131.37488128662108</v>
      </c>
      <c r="JH258" s="119">
        <f>VPHgrunddataM!BP41*1000</f>
        <v>300.67574325561526</v>
      </c>
      <c r="JI258" s="119">
        <f>VPHgrunddataM!BQ41*1000</f>
        <v>682.86717199707039</v>
      </c>
      <c r="JJ258" s="119">
        <f>VPHgrunddataM!BR41*1000</f>
        <v>1085.1672442016602</v>
      </c>
      <c r="JK258" s="115">
        <f t="shared" si="1305"/>
        <v>1074.9371704101563</v>
      </c>
      <c r="JL258" s="115">
        <f t="shared" si="1305"/>
        <v>1010.253044683838</v>
      </c>
      <c r="JM258" s="115">
        <f t="shared" si="1305"/>
        <v>976.80082343749996</v>
      </c>
      <c r="JN258" s="115">
        <f t="shared" si="1305"/>
        <v>366.39644353027342</v>
      </c>
      <c r="JO258" s="115">
        <f t="shared" si="1305"/>
        <v>112.79690570678711</v>
      </c>
      <c r="JP258" s="115">
        <f t="shared" si="1305"/>
        <v>20.08916602827388</v>
      </c>
      <c r="JQ258" s="115">
        <f t="shared" si="1305"/>
        <v>27.066901290893554</v>
      </c>
      <c r="JR258" s="115">
        <f t="shared" si="1305"/>
        <v>0</v>
      </c>
      <c r="JS258" s="115">
        <f t="shared" si="1305"/>
        <v>128.91691496276854</v>
      </c>
      <c r="JT258" s="115">
        <f t="shared" si="1305"/>
        <v>286.11731959838869</v>
      </c>
      <c r="JU258" s="115">
        <f t="shared" si="1305"/>
        <v>669.10166934814458</v>
      </c>
      <c r="JV258" s="115">
        <f t="shared" si="1305"/>
        <v>1082.0846902221681</v>
      </c>
      <c r="JW258" s="115">
        <f t="shared" si="1306"/>
        <v>1074.9371704101563</v>
      </c>
      <c r="JX258" s="115">
        <f t="shared" si="1306"/>
        <v>1007.6763999145509</v>
      </c>
      <c r="JY258" s="115">
        <f t="shared" si="1306"/>
        <v>968.51894536743157</v>
      </c>
      <c r="JZ258" s="115">
        <f t="shared" si="1306"/>
        <v>357.12765558471676</v>
      </c>
      <c r="KA258" s="115">
        <f t="shared" si="1306"/>
        <v>111.25414652709962</v>
      </c>
      <c r="KB258" s="115">
        <f t="shared" si="1306"/>
        <v>21.900752954985258</v>
      </c>
      <c r="KC258" s="115">
        <f t="shared" si="1306"/>
        <v>27.973237655639647</v>
      </c>
      <c r="KD258" s="115">
        <f t="shared" si="1306"/>
        <v>0</v>
      </c>
      <c r="KE258" s="115">
        <f t="shared" si="1306"/>
        <v>126.45894863891601</v>
      </c>
      <c r="KF258" s="115">
        <f t="shared" si="1306"/>
        <v>271.55889594116212</v>
      </c>
      <c r="KG258" s="115">
        <f t="shared" si="1306"/>
        <v>655.33616669921878</v>
      </c>
      <c r="KH258" s="115">
        <f t="shared" si="1306"/>
        <v>1079.002136242676</v>
      </c>
      <c r="KI258" s="115">
        <f t="shared" si="1307"/>
        <v>1074.9371704101563</v>
      </c>
      <c r="KJ258" s="115">
        <f t="shared" si="1307"/>
        <v>1005.0997551452638</v>
      </c>
      <c r="KK258" s="115">
        <f t="shared" si="1307"/>
        <v>960.23706729736318</v>
      </c>
      <c r="KL258" s="115">
        <f t="shared" si="1307"/>
        <v>347.85886763916011</v>
      </c>
      <c r="KM258" s="115">
        <f t="shared" si="1307"/>
        <v>109.71138734741213</v>
      </c>
      <c r="KN258" s="115">
        <f t="shared" si="1307"/>
        <v>23.712339881696636</v>
      </c>
      <c r="KO258" s="115">
        <f t="shared" si="1307"/>
        <v>28.879574020385739</v>
      </c>
      <c r="KP258" s="115">
        <f t="shared" si="1307"/>
        <v>0</v>
      </c>
      <c r="KQ258" s="115">
        <f t="shared" si="1307"/>
        <v>124.00098231506348</v>
      </c>
      <c r="KR258" s="115">
        <f t="shared" si="1307"/>
        <v>257.00047228393555</v>
      </c>
      <c r="KS258" s="115">
        <f t="shared" si="1307"/>
        <v>641.57066405029298</v>
      </c>
      <c r="KT258" s="115">
        <f t="shared" si="1307"/>
        <v>1075.9195822631839</v>
      </c>
      <c r="KU258" s="115">
        <f t="shared" si="1308"/>
        <v>1074.9371704101563</v>
      </c>
      <c r="KV258" s="115">
        <f t="shared" si="1308"/>
        <v>1002.5231103759767</v>
      </c>
      <c r="KW258" s="115">
        <f t="shared" si="1308"/>
        <v>951.9551892272948</v>
      </c>
      <c r="KX258" s="115">
        <f t="shared" si="1308"/>
        <v>338.59007969360346</v>
      </c>
      <c r="KY258" s="115">
        <f t="shared" si="1308"/>
        <v>108.16862816772463</v>
      </c>
      <c r="KZ258" s="115">
        <f t="shared" si="1308"/>
        <v>25.523926808408014</v>
      </c>
      <c r="LA258" s="115">
        <f t="shared" si="1308"/>
        <v>29.785910385131832</v>
      </c>
      <c r="LB258" s="115">
        <f t="shared" si="1308"/>
        <v>0</v>
      </c>
      <c r="LC258" s="115">
        <f t="shared" si="1308"/>
        <v>121.54301599121095</v>
      </c>
      <c r="LD258" s="115">
        <f t="shared" si="1308"/>
        <v>242.44204862670898</v>
      </c>
      <c r="LE258" s="115">
        <f t="shared" si="1308"/>
        <v>627.80516140136717</v>
      </c>
      <c r="LF258" s="115">
        <f t="shared" si="1308"/>
        <v>1072.8370282836918</v>
      </c>
      <c r="LG258" s="119">
        <f>VPHgrunddataM!BS41*1000</f>
        <v>1074.9371704101563</v>
      </c>
      <c r="LH258" s="119">
        <f>VPHgrunddataM!BT41*1000</f>
        <v>999.94646560668946</v>
      </c>
      <c r="LI258" s="119">
        <f>VPHgrunddataM!BU41*1000</f>
        <v>943.67331115722652</v>
      </c>
      <c r="LJ258" s="119">
        <f>VPHgrunddataM!BV41*1000</f>
        <v>329.32129174804686</v>
      </c>
      <c r="LK258" s="119">
        <f>VPHgrunddataM!BW41*1000</f>
        <v>106.62586898803711</v>
      </c>
      <c r="LL258" s="119">
        <f>VPHgrunddataM!BX41*1000</f>
        <v>27.335513735119399</v>
      </c>
      <c r="LM258" s="119">
        <f>VPHgrunddataM!BY41*1000</f>
        <v>30.692246749877931</v>
      </c>
      <c r="LN258" s="119">
        <f>VPHgrunddataM!BZ41*1000</f>
        <v>0</v>
      </c>
      <c r="LO258" s="119">
        <f>VPHgrunddataM!CA41*1000</f>
        <v>119.0850496673584</v>
      </c>
      <c r="LP258" s="119">
        <f>VPHgrunddataM!CB41*1000</f>
        <v>227.88362496948241</v>
      </c>
      <c r="LQ258" s="119">
        <f>VPHgrunddataM!CC41*1000</f>
        <v>614.03965875244137</v>
      </c>
      <c r="LR258" s="119">
        <f>VPHgrunddataM!CD41*1000</f>
        <v>1069.7544743041992</v>
      </c>
      <c r="LT258" s="660">
        <f t="shared" si="1259"/>
        <v>1.4551915228366852E-11</v>
      </c>
      <c r="LU258" s="164">
        <f t="shared" si="1260"/>
        <v>0</v>
      </c>
      <c r="LV258" s="164">
        <f t="shared" si="1261"/>
        <v>0</v>
      </c>
      <c r="LW258" s="119">
        <f t="shared" si="1262"/>
        <v>0</v>
      </c>
      <c r="LX258" s="164">
        <f t="shared" si="1263"/>
        <v>0</v>
      </c>
      <c r="LY258" s="119">
        <f t="shared" si="1264"/>
        <v>0</v>
      </c>
      <c r="LZ258" s="115">
        <f t="shared" si="1265"/>
        <v>9.0949470177292824E-13</v>
      </c>
      <c r="MA258" s="115">
        <f t="shared" si="1266"/>
        <v>9.0949470177292824E-13</v>
      </c>
      <c r="MB258" s="115">
        <f t="shared" si="1267"/>
        <v>9.0949470177292824E-13</v>
      </c>
      <c r="MC258" s="115">
        <f t="shared" si="1268"/>
        <v>9.0949470177292824E-13</v>
      </c>
      <c r="MD258" s="119">
        <f t="shared" si="1269"/>
        <v>9.0949470177292824E-13</v>
      </c>
      <c r="ME258" s="115">
        <f t="shared" si="1270"/>
        <v>9.0949470177292824E-13</v>
      </c>
      <c r="MF258" s="115">
        <f t="shared" si="1271"/>
        <v>9.0949470177292824E-13</v>
      </c>
      <c r="MG258" s="115">
        <f t="shared" si="1272"/>
        <v>9.0949470177292824E-13</v>
      </c>
      <c r="MH258" s="115">
        <f t="shared" si="1273"/>
        <v>1.8189894035458565E-12</v>
      </c>
      <c r="MI258" s="119">
        <f t="shared" si="1274"/>
        <v>0</v>
      </c>
      <c r="MJ258" s="164">
        <f t="shared" si="1275"/>
        <v>0</v>
      </c>
      <c r="MK258" s="164">
        <f t="shared" si="1276"/>
        <v>0</v>
      </c>
      <c r="ML258" s="164">
        <f t="shared" si="1277"/>
        <v>0</v>
      </c>
      <c r="MM258" s="164">
        <f t="shared" si="1278"/>
        <v>0</v>
      </c>
      <c r="MN258" s="119">
        <f t="shared" si="1279"/>
        <v>0</v>
      </c>
      <c r="MO258" s="115">
        <f t="shared" si="1280"/>
        <v>0</v>
      </c>
      <c r="MP258" s="115">
        <f t="shared" si="1281"/>
        <v>9.0949470177292824E-13</v>
      </c>
      <c r="MQ258" s="115">
        <f t="shared" si="1282"/>
        <v>1.8189894035458565E-12</v>
      </c>
      <c r="MR258" s="115">
        <f t="shared" si="1283"/>
        <v>1.8189894035458565E-12</v>
      </c>
      <c r="MS258" s="119">
        <f t="shared" si="1284"/>
        <v>9.0949470177292824E-13</v>
      </c>
    </row>
    <row r="259" spans="2:357" hidden="1">
      <c r="B259" s="3"/>
      <c r="C259" s="170" t="s">
        <v>162</v>
      </c>
      <c r="D259" s="353">
        <f t="shared" si="1298"/>
        <v>3662.8990214287114</v>
      </c>
      <c r="E259" s="164">
        <f t="shared" si="1299"/>
        <v>3662.8990214287114</v>
      </c>
      <c r="F259" s="164">
        <f t="shared" si="1300"/>
        <v>3662.8990214287114</v>
      </c>
      <c r="G259" s="119">
        <f>VPHgrunddata!D42*1000</f>
        <v>3662.8990214287114</v>
      </c>
      <c r="H259" s="164">
        <f t="shared" si="1285"/>
        <v>3662.8990214287114</v>
      </c>
      <c r="I259" s="119">
        <f>VPHgrunddata!E42*1000</f>
        <v>2278.0680900223256</v>
      </c>
      <c r="J259" s="115">
        <f t="shared" si="1128"/>
        <v>2212.4726159639358</v>
      </c>
      <c r="K259" s="115">
        <f t="shared" si="1129"/>
        <v>2146.8771419055461</v>
      </c>
      <c r="L259" s="115">
        <f t="shared" si="1130"/>
        <v>2081.2816678471563</v>
      </c>
      <c r="M259" s="115">
        <f t="shared" si="1131"/>
        <v>2015.6861937887666</v>
      </c>
      <c r="N259" s="285">
        <f>VPHgrunddata!F42*1000</f>
        <v>1950.0907197303773</v>
      </c>
      <c r="O259" s="115">
        <f t="shared" si="1132"/>
        <v>1863.1064039764406</v>
      </c>
      <c r="P259" s="115">
        <f t="shared" si="1133"/>
        <v>1776.1220882225039</v>
      </c>
      <c r="Q259" s="115">
        <f t="shared" si="1134"/>
        <v>1689.1377724685672</v>
      </c>
      <c r="R259" s="115">
        <f t="shared" si="1135"/>
        <v>1602.1534567146305</v>
      </c>
      <c r="S259" s="119">
        <f>VPHgrunddata!G42*1000</f>
        <v>1515.1691409606933</v>
      </c>
      <c r="T259" s="164">
        <f t="shared" ref="T259:V260" si="1309">U259</f>
        <v>0</v>
      </c>
      <c r="U259" s="164">
        <f t="shared" si="1309"/>
        <v>0</v>
      </c>
      <c r="V259" s="164">
        <f t="shared" si="1309"/>
        <v>0</v>
      </c>
      <c r="W259" s="164">
        <f>X259</f>
        <v>0</v>
      </c>
      <c r="X259" s="119">
        <f>VPHgrunddata!H42*1000</f>
        <v>0</v>
      </c>
      <c r="Y259" s="115">
        <f>X259+(AC259-X259)/(5)</f>
        <v>0</v>
      </c>
      <c r="Z259" s="115">
        <f>Y259+(AC259-X259)/(5)</f>
        <v>0</v>
      </c>
      <c r="AA259" s="115">
        <f>Z259+(AC259-X259)/(5)</f>
        <v>0</v>
      </c>
      <c r="AB259" s="115">
        <f>AA259+(AC259-X259)/(5)</f>
        <v>0</v>
      </c>
      <c r="AC259" s="119">
        <f>VPHgrunddata!I42*1000</f>
        <v>0</v>
      </c>
      <c r="AD259" s="3"/>
      <c r="AE259" s="353">
        <f t="shared" si="1286"/>
        <v>579.86086907196045</v>
      </c>
      <c r="AF259" s="353">
        <f t="shared" si="1136"/>
        <v>567.15694927978507</v>
      </c>
      <c r="AG259" s="353">
        <f t="shared" si="1136"/>
        <v>646.470095123291</v>
      </c>
      <c r="AH259" s="353">
        <f t="shared" si="1136"/>
        <v>435.56244848632815</v>
      </c>
      <c r="AI259" s="353">
        <f t="shared" si="1136"/>
        <v>103.81523956626619</v>
      </c>
      <c r="AJ259" s="353">
        <f t="shared" si="1136"/>
        <v>38.633102141597305</v>
      </c>
      <c r="AK259" s="353">
        <f t="shared" si="1136"/>
        <v>5.4318616166710857E-6</v>
      </c>
      <c r="AL259" s="353">
        <f t="shared" si="1136"/>
        <v>1.7057918230420909E-6</v>
      </c>
      <c r="AM259" s="353">
        <f t="shared" si="1136"/>
        <v>4.6911808429285882E-5</v>
      </c>
      <c r="AN259" s="353">
        <f t="shared" si="1136"/>
        <v>248.02583227539063</v>
      </c>
      <c r="AO259" s="353">
        <f t="shared" si="1136"/>
        <v>508.58902529907226</v>
      </c>
      <c r="AP259" s="353">
        <f t="shared" si="1136"/>
        <v>534.78540613555901</v>
      </c>
      <c r="AQ259" s="353">
        <f t="shared" si="1136"/>
        <v>579.86086907196045</v>
      </c>
      <c r="AR259" s="353">
        <f t="shared" si="1136"/>
        <v>567.15694927978507</v>
      </c>
      <c r="AS259" s="353">
        <f t="shared" si="1136"/>
        <v>646.470095123291</v>
      </c>
      <c r="AT259" s="353">
        <f t="shared" si="1136"/>
        <v>435.56244848632815</v>
      </c>
      <c r="AU259" s="353">
        <f t="shared" si="1136"/>
        <v>103.81523956626619</v>
      </c>
      <c r="AV259" s="353">
        <f t="shared" si="1137"/>
        <v>38.633102141597305</v>
      </c>
      <c r="AW259" s="353">
        <f t="shared" si="1137"/>
        <v>5.4318616166710857E-6</v>
      </c>
      <c r="AX259" s="353">
        <f t="shared" si="1137"/>
        <v>1.7057918230420909E-6</v>
      </c>
      <c r="AY259" s="353">
        <f t="shared" si="1137"/>
        <v>4.6911808429285882E-5</v>
      </c>
      <c r="AZ259" s="353">
        <f t="shared" si="1137"/>
        <v>248.02583227539063</v>
      </c>
      <c r="BA259" s="353">
        <f t="shared" si="1137"/>
        <v>508.58902529907226</v>
      </c>
      <c r="BB259" s="353">
        <f t="shared" si="1137"/>
        <v>534.78540613555901</v>
      </c>
      <c r="BC259" s="119">
        <f>VPHgrunddataM!K42*1000</f>
        <v>579.86086907196045</v>
      </c>
      <c r="BD259" s="119">
        <f>VPHgrunddataM!L42*1000</f>
        <v>567.15694927978507</v>
      </c>
      <c r="BE259" s="119">
        <f>VPHgrunddataM!M42*1000</f>
        <v>646.470095123291</v>
      </c>
      <c r="BF259" s="119">
        <f>VPHgrunddataM!N42*1000</f>
        <v>435.56244848632815</v>
      </c>
      <c r="BG259" s="119">
        <f>VPHgrunddataM!O42*1000</f>
        <v>103.81523956626619</v>
      </c>
      <c r="BH259" s="119">
        <f>VPHgrunddataM!P42*1000</f>
        <v>38.633102141597305</v>
      </c>
      <c r="BI259" s="119">
        <f>VPHgrunddataM!Q42*1000</f>
        <v>5.4318616166710857E-6</v>
      </c>
      <c r="BJ259" s="119">
        <f>VPHgrunddataM!R42*1000</f>
        <v>1.7057918230420909E-6</v>
      </c>
      <c r="BK259" s="119">
        <f>VPHgrunddataM!S42*1000</f>
        <v>4.6911808429285882E-5</v>
      </c>
      <c r="BL259" s="119">
        <f>VPHgrunddataM!T42*1000</f>
        <v>248.02583227539063</v>
      </c>
      <c r="BM259" s="119">
        <f>VPHgrunddataM!U42*1000</f>
        <v>508.58902529907226</v>
      </c>
      <c r="BN259" s="119">
        <f>VPHgrunddataM!V42*1000</f>
        <v>534.78540613555901</v>
      </c>
      <c r="BO259" s="164">
        <f t="shared" si="1138"/>
        <v>579.86086907196045</v>
      </c>
      <c r="BP259" s="164">
        <f t="shared" si="1139"/>
        <v>567.15694927978507</v>
      </c>
      <c r="BQ259" s="164">
        <f t="shared" si="1140"/>
        <v>646.470095123291</v>
      </c>
      <c r="BR259" s="164">
        <f t="shared" si="1141"/>
        <v>435.56244848632815</v>
      </c>
      <c r="BS259" s="164">
        <f t="shared" si="1142"/>
        <v>103.81523956626619</v>
      </c>
      <c r="BT259" s="164">
        <f t="shared" si="1143"/>
        <v>38.633102141597305</v>
      </c>
      <c r="BU259" s="164">
        <f t="shared" si="1144"/>
        <v>5.4318616166710857E-6</v>
      </c>
      <c r="BV259" s="164">
        <f t="shared" si="1145"/>
        <v>1.7057918230420909E-6</v>
      </c>
      <c r="BW259" s="164">
        <f t="shared" si="1146"/>
        <v>4.6911808429285882E-5</v>
      </c>
      <c r="BX259" s="164">
        <f t="shared" si="1147"/>
        <v>248.02583227539063</v>
      </c>
      <c r="BY259" s="164">
        <f t="shared" si="1148"/>
        <v>508.58902529907226</v>
      </c>
      <c r="BZ259" s="164">
        <f t="shared" si="1149"/>
        <v>534.78540613555901</v>
      </c>
      <c r="CA259" s="119">
        <f>VPHgrunddataM!W42*1000</f>
        <v>572.78109884643561</v>
      </c>
      <c r="CB259" s="119">
        <f>VPHgrunddataM!X42*1000</f>
        <v>528.76864672851559</v>
      </c>
      <c r="CC259" s="119">
        <f>VPHgrunddataM!Y42*1000</f>
        <v>489.21429666137692</v>
      </c>
      <c r="CD259" s="119">
        <f>VPHgrunddataM!Z42*1000</f>
        <v>61.713201433850621</v>
      </c>
      <c r="CE259" s="119">
        <f>VPHgrunddataM!AA42*1000</f>
        <v>0</v>
      </c>
      <c r="CF259" s="119">
        <f>VPHgrunddataM!AB42*1000</f>
        <v>0</v>
      </c>
      <c r="CG259" s="119">
        <f>VPHgrunddataM!AC42*1000</f>
        <v>0</v>
      </c>
      <c r="CH259" s="119">
        <f>VPHgrunddataM!AD42*1000</f>
        <v>0</v>
      </c>
      <c r="CI259" s="119">
        <f>VPHgrunddataM!AE42*1000</f>
        <v>0</v>
      </c>
      <c r="CJ259" s="119">
        <f>VPHgrunddataM!AF42*1000</f>
        <v>19.273195404576317</v>
      </c>
      <c r="CK259" s="119">
        <f>VPHgrunddataM!AG42*1000</f>
        <v>214.98106162261962</v>
      </c>
      <c r="CL259" s="119">
        <f>VPHgrunddataM!AH42*1000</f>
        <v>391.33658932495121</v>
      </c>
      <c r="CM259" s="115">
        <f t="shared" si="1287"/>
        <v>577.43411763916015</v>
      </c>
      <c r="CN259" s="115">
        <f t="shared" si="1150"/>
        <v>519.22440916137691</v>
      </c>
      <c r="CO259" s="115">
        <f t="shared" si="1151"/>
        <v>474.4864369750976</v>
      </c>
      <c r="CP259" s="115">
        <f t="shared" si="1152"/>
        <v>51.267959047471123</v>
      </c>
      <c r="CQ259" s="115">
        <f t="shared" si="1153"/>
        <v>0</v>
      </c>
      <c r="CR259" s="115">
        <f t="shared" si="1154"/>
        <v>0</v>
      </c>
      <c r="CS259" s="115">
        <f t="shared" si="1155"/>
        <v>0</v>
      </c>
      <c r="CT259" s="115">
        <f t="shared" si="1156"/>
        <v>0</v>
      </c>
      <c r="CU259" s="115">
        <f t="shared" si="1157"/>
        <v>0</v>
      </c>
      <c r="CV259" s="115">
        <f t="shared" si="1158"/>
        <v>18.895602466239179</v>
      </c>
      <c r="CW259" s="115">
        <f t="shared" si="1159"/>
        <v>210.61434463500976</v>
      </c>
      <c r="CX259" s="115">
        <f t="shared" si="1160"/>
        <v>360.54974603958135</v>
      </c>
      <c r="CY259" s="115">
        <f t="shared" si="1288"/>
        <v>582.08713643188469</v>
      </c>
      <c r="CZ259" s="115">
        <f t="shared" si="1161"/>
        <v>509.68017159423823</v>
      </c>
      <c r="DA259" s="115">
        <f t="shared" si="1162"/>
        <v>459.75857728881829</v>
      </c>
      <c r="DB259" s="115">
        <f t="shared" si="1163"/>
        <v>40.822716661091626</v>
      </c>
      <c r="DC259" s="115">
        <f t="shared" si="1164"/>
        <v>0</v>
      </c>
      <c r="DD259" s="115">
        <f t="shared" si="1165"/>
        <v>0</v>
      </c>
      <c r="DE259" s="115">
        <f t="shared" si="1166"/>
        <v>0</v>
      </c>
      <c r="DF259" s="115">
        <f t="shared" si="1167"/>
        <v>0</v>
      </c>
      <c r="DG259" s="115">
        <f t="shared" si="1168"/>
        <v>0</v>
      </c>
      <c r="DH259" s="115">
        <f t="shared" si="1169"/>
        <v>18.518009527902041</v>
      </c>
      <c r="DI259" s="115">
        <f t="shared" si="1170"/>
        <v>206.2476276473999</v>
      </c>
      <c r="DJ259" s="115">
        <f t="shared" si="1171"/>
        <v>329.7629027542115</v>
      </c>
      <c r="DK259" s="115">
        <f t="shared" si="1289"/>
        <v>586.74015522460923</v>
      </c>
      <c r="DL259" s="115">
        <f t="shared" si="1172"/>
        <v>500.13593402709955</v>
      </c>
      <c r="DM259" s="115">
        <f t="shared" si="1173"/>
        <v>445.03071760253897</v>
      </c>
      <c r="DN259" s="115">
        <f t="shared" si="1174"/>
        <v>30.377474274712128</v>
      </c>
      <c r="DO259" s="115">
        <f t="shared" si="1175"/>
        <v>0</v>
      </c>
      <c r="DP259" s="115">
        <f t="shared" si="1176"/>
        <v>0</v>
      </c>
      <c r="DQ259" s="115">
        <f t="shared" si="1177"/>
        <v>0</v>
      </c>
      <c r="DR259" s="115">
        <f t="shared" si="1178"/>
        <v>0</v>
      </c>
      <c r="DS259" s="115">
        <f t="shared" si="1179"/>
        <v>0</v>
      </c>
      <c r="DT259" s="115">
        <f t="shared" si="1180"/>
        <v>18.140416589564904</v>
      </c>
      <c r="DU259" s="115">
        <f t="shared" si="1181"/>
        <v>201.88091065979003</v>
      </c>
      <c r="DV259" s="115">
        <f t="shared" si="1182"/>
        <v>298.97605946884164</v>
      </c>
      <c r="DW259" s="115">
        <f t="shared" si="1290"/>
        <v>591.39317401733376</v>
      </c>
      <c r="DX259" s="115">
        <f t="shared" si="1183"/>
        <v>490.59169645996087</v>
      </c>
      <c r="DY259" s="115">
        <f t="shared" si="1184"/>
        <v>430.30285791625965</v>
      </c>
      <c r="DZ259" s="115">
        <f t="shared" si="1185"/>
        <v>19.93223188833263</v>
      </c>
      <c r="EA259" s="115">
        <f t="shared" si="1186"/>
        <v>0</v>
      </c>
      <c r="EB259" s="115">
        <f t="shared" si="1187"/>
        <v>0</v>
      </c>
      <c r="EC259" s="115">
        <f t="shared" si="1188"/>
        <v>0</v>
      </c>
      <c r="ED259" s="115">
        <f t="shared" si="1189"/>
        <v>0</v>
      </c>
      <c r="EE259" s="115">
        <f t="shared" si="1190"/>
        <v>0</v>
      </c>
      <c r="EF259" s="115">
        <f t="shared" si="1191"/>
        <v>17.762823651227766</v>
      </c>
      <c r="EG259" s="115">
        <f t="shared" si="1192"/>
        <v>197.51419367218017</v>
      </c>
      <c r="EH259" s="115">
        <f t="shared" si="1291"/>
        <v>268.18921618347179</v>
      </c>
      <c r="EI259" s="285">
        <f>VPHgrunddataM!AI42*1000</f>
        <v>596.04619281005853</v>
      </c>
      <c r="EJ259" s="285">
        <f>VPHgrunddataM!AJ42*1000</f>
        <v>481.04745889282225</v>
      </c>
      <c r="EK259" s="285">
        <f>VPHgrunddataM!AK42*1000</f>
        <v>415.57499822998045</v>
      </c>
      <c r="EL259" s="285">
        <f>VPHgrunddataM!AL42*1000</f>
        <v>9.4869895019531238</v>
      </c>
      <c r="EM259" s="285">
        <f>VPHgrunddataM!AM42*1000</f>
        <v>0</v>
      </c>
      <c r="EN259" s="285">
        <f>VPHgrunddataM!AN42*1000</f>
        <v>0</v>
      </c>
      <c r="EO259" s="285">
        <f>VPHgrunddataM!AO42*1000</f>
        <v>0</v>
      </c>
      <c r="EP259" s="285">
        <f>VPHgrunddataM!AP42*1000</f>
        <v>0</v>
      </c>
      <c r="EQ259" s="285">
        <f>VPHgrunddataM!AQ42*1000</f>
        <v>0</v>
      </c>
      <c r="ER259" s="285">
        <f>VPHgrunddataM!AR42*1000</f>
        <v>17.385230712890628</v>
      </c>
      <c r="ES259" s="285">
        <f>VPHgrunddataM!AS42*1000</f>
        <v>193.14747668457031</v>
      </c>
      <c r="ET259" s="285">
        <f>VPHgrunddataM!AT42*1000</f>
        <v>237.40237289810182</v>
      </c>
      <c r="EU259" s="115">
        <f t="shared" si="1292"/>
        <v>576.82541433105462</v>
      </c>
      <c r="EV259" s="115">
        <f t="shared" si="1293"/>
        <v>449.6759614440918</v>
      </c>
      <c r="EW259" s="115">
        <f t="shared" si="1193"/>
        <v>387.62459249267579</v>
      </c>
      <c r="EX259" s="115">
        <f t="shared" si="1194"/>
        <v>7.5895916015624989</v>
      </c>
      <c r="EY259" s="115">
        <f t="shared" si="1195"/>
        <v>0</v>
      </c>
      <c r="EZ259" s="115">
        <f t="shared" si="1196"/>
        <v>0</v>
      </c>
      <c r="FA259" s="115">
        <f t="shared" si="1197"/>
        <v>0</v>
      </c>
      <c r="FB259" s="115">
        <f t="shared" si="1198"/>
        <v>0</v>
      </c>
      <c r="FC259" s="115">
        <f t="shared" si="1199"/>
        <v>0</v>
      </c>
      <c r="FD259" s="115">
        <f t="shared" si="1200"/>
        <v>13.908184570312503</v>
      </c>
      <c r="FE259" s="115">
        <f t="shared" si="1201"/>
        <v>190.81810099487305</v>
      </c>
      <c r="FF259" s="115">
        <f t="shared" si="1202"/>
        <v>236.66455854187012</v>
      </c>
      <c r="FG259" s="115">
        <f t="shared" si="1294"/>
        <v>557.60463585205071</v>
      </c>
      <c r="FH259" s="115">
        <f t="shared" si="1203"/>
        <v>418.30446399536135</v>
      </c>
      <c r="FI259" s="115">
        <f t="shared" si="1204"/>
        <v>359.67418675537112</v>
      </c>
      <c r="FJ259" s="115">
        <f t="shared" si="1205"/>
        <v>5.692193701171874</v>
      </c>
      <c r="FK259" s="115">
        <f t="shared" si="1206"/>
        <v>0</v>
      </c>
      <c r="FL259" s="115">
        <f t="shared" si="1207"/>
        <v>0</v>
      </c>
      <c r="FM259" s="115">
        <f t="shared" si="1208"/>
        <v>0</v>
      </c>
      <c r="FN259" s="115">
        <f t="shared" si="1209"/>
        <v>0</v>
      </c>
      <c r="FO259" s="115">
        <f t="shared" si="1210"/>
        <v>0</v>
      </c>
      <c r="FP259" s="115">
        <f t="shared" si="1211"/>
        <v>10.431138427734378</v>
      </c>
      <c r="FQ259" s="115">
        <f t="shared" si="1212"/>
        <v>188.48872530517579</v>
      </c>
      <c r="FR259" s="115">
        <f t="shared" si="1213"/>
        <v>235.92674418563843</v>
      </c>
      <c r="FS259" s="115">
        <f t="shared" si="1295"/>
        <v>538.38385737304679</v>
      </c>
      <c r="FT259" s="115">
        <f t="shared" si="1214"/>
        <v>386.93296654663089</v>
      </c>
      <c r="FU259" s="115">
        <f t="shared" si="1215"/>
        <v>331.72378101806646</v>
      </c>
      <c r="FV259" s="115">
        <f t="shared" si="1216"/>
        <v>3.794795800781249</v>
      </c>
      <c r="FW259" s="115">
        <f t="shared" si="1217"/>
        <v>0</v>
      </c>
      <c r="FX259" s="115">
        <f t="shared" si="1218"/>
        <v>0</v>
      </c>
      <c r="FY259" s="115">
        <f t="shared" si="1219"/>
        <v>0</v>
      </c>
      <c r="FZ259" s="115">
        <f t="shared" si="1220"/>
        <v>0</v>
      </c>
      <c r="GA259" s="115">
        <f t="shared" si="1221"/>
        <v>0</v>
      </c>
      <c r="GB259" s="115">
        <f t="shared" si="1222"/>
        <v>6.9540922851562526</v>
      </c>
      <c r="GC259" s="115">
        <f t="shared" si="1223"/>
        <v>186.15934961547853</v>
      </c>
      <c r="GD259" s="115">
        <f t="shared" si="1224"/>
        <v>235.18892982940673</v>
      </c>
      <c r="GE259" s="115">
        <f t="shared" si="1296"/>
        <v>519.16307889404288</v>
      </c>
      <c r="GF259" s="115">
        <f t="shared" si="1225"/>
        <v>355.56146909790044</v>
      </c>
      <c r="GG259" s="115">
        <f t="shared" si="1226"/>
        <v>303.7733752807618</v>
      </c>
      <c r="GH259" s="115">
        <f t="shared" si="1227"/>
        <v>1.8973979003906243</v>
      </c>
      <c r="GI259" s="115">
        <f t="shared" si="1228"/>
        <v>0</v>
      </c>
      <c r="GJ259" s="115">
        <f t="shared" si="1229"/>
        <v>0</v>
      </c>
      <c r="GK259" s="115">
        <f t="shared" si="1230"/>
        <v>0</v>
      </c>
      <c r="GL259" s="115">
        <f t="shared" si="1231"/>
        <v>0</v>
      </c>
      <c r="GM259" s="115">
        <f t="shared" si="1232"/>
        <v>0</v>
      </c>
      <c r="GN259" s="115">
        <f t="shared" si="1233"/>
        <v>3.4770461425781267</v>
      </c>
      <c r="GO259" s="115">
        <f t="shared" si="1234"/>
        <v>183.82997392578127</v>
      </c>
      <c r="GP259" s="115">
        <f t="shared" si="1297"/>
        <v>234.45111547317504</v>
      </c>
      <c r="GQ259" s="119">
        <f>VPHgrunddataM!AU42*1000</f>
        <v>499.94230041503909</v>
      </c>
      <c r="GR259" s="119">
        <f>VPHgrunddataM!AV42*1000</f>
        <v>324.18997164916993</v>
      </c>
      <c r="GS259" s="119">
        <f>VPHgrunddataM!AW42*1000</f>
        <v>275.82296954345702</v>
      </c>
      <c r="GT259" s="119">
        <f>VPHgrunddataM!AX42*1000</f>
        <v>0</v>
      </c>
      <c r="GU259" s="119">
        <f>VPHgrunddataM!AY42*1000</f>
        <v>0</v>
      </c>
      <c r="GV259" s="119">
        <f>VPHgrunddataM!AZ42*1000</f>
        <v>0</v>
      </c>
      <c r="GW259" s="119">
        <f>VPHgrunddataM!BA42*1000</f>
        <v>0</v>
      </c>
      <c r="GX259" s="119">
        <f>VPHgrunddataM!BB42*1000</f>
        <v>0</v>
      </c>
      <c r="GY259" s="119">
        <f>VPHgrunddataM!BC42*1000</f>
        <v>0</v>
      </c>
      <c r="GZ259" s="119">
        <f>VPHgrunddataM!BD42*1000</f>
        <v>0</v>
      </c>
      <c r="HA259" s="119">
        <f>VPHgrunddataM!BE42*1000</f>
        <v>181.50059823608396</v>
      </c>
      <c r="HB259" s="119">
        <f>VPHgrunddataM!BF42*1000</f>
        <v>233.71330111694337</v>
      </c>
      <c r="HC259" s="164">
        <f t="shared" si="1235"/>
        <v>0</v>
      </c>
      <c r="HD259" s="164">
        <f t="shared" si="1236"/>
        <v>0</v>
      </c>
      <c r="HE259" s="164">
        <f t="shared" si="1237"/>
        <v>0</v>
      </c>
      <c r="HF259" s="164">
        <f t="shared" si="1238"/>
        <v>0</v>
      </c>
      <c r="HG259" s="164">
        <f t="shared" si="1239"/>
        <v>0</v>
      </c>
      <c r="HH259" s="164">
        <f t="shared" si="1240"/>
        <v>0</v>
      </c>
      <c r="HI259" s="164">
        <f t="shared" si="1241"/>
        <v>0</v>
      </c>
      <c r="HJ259" s="164">
        <f t="shared" si="1242"/>
        <v>0</v>
      </c>
      <c r="HK259" s="164">
        <f t="shared" si="1243"/>
        <v>0</v>
      </c>
      <c r="HL259" s="164">
        <f t="shared" si="1244"/>
        <v>0</v>
      </c>
      <c r="HM259" s="164">
        <f t="shared" si="1245"/>
        <v>0</v>
      </c>
      <c r="HN259" s="164">
        <f t="shared" si="1246"/>
        <v>0</v>
      </c>
      <c r="HO259" s="164">
        <f t="shared" si="1247"/>
        <v>0</v>
      </c>
      <c r="HP259" s="164">
        <f t="shared" si="1248"/>
        <v>0</v>
      </c>
      <c r="HQ259" s="164">
        <f t="shared" si="1249"/>
        <v>0</v>
      </c>
      <c r="HR259" s="164">
        <f t="shared" si="1250"/>
        <v>0</v>
      </c>
      <c r="HS259" s="164">
        <f t="shared" si="1251"/>
        <v>0</v>
      </c>
      <c r="HT259" s="164">
        <f t="shared" si="1252"/>
        <v>0</v>
      </c>
      <c r="HU259" s="164">
        <f t="shared" si="1253"/>
        <v>0</v>
      </c>
      <c r="HV259" s="164">
        <f t="shared" si="1254"/>
        <v>0</v>
      </c>
      <c r="HW259" s="164">
        <f t="shared" si="1255"/>
        <v>0</v>
      </c>
      <c r="HX259" s="164">
        <f t="shared" si="1256"/>
        <v>0</v>
      </c>
      <c r="HY259" s="164">
        <f t="shared" si="1257"/>
        <v>0</v>
      </c>
      <c r="HZ259" s="164">
        <f t="shared" si="1258"/>
        <v>0</v>
      </c>
      <c r="IA259" s="164">
        <f t="shared" si="1302"/>
        <v>0</v>
      </c>
      <c r="IB259" s="164">
        <f t="shared" si="1302"/>
        <v>0</v>
      </c>
      <c r="IC259" s="164">
        <f t="shared" si="1302"/>
        <v>0</v>
      </c>
      <c r="ID259" s="164">
        <f t="shared" si="1302"/>
        <v>0</v>
      </c>
      <c r="IE259" s="164">
        <f t="shared" si="1302"/>
        <v>0</v>
      </c>
      <c r="IF259" s="164">
        <f t="shared" si="1302"/>
        <v>0</v>
      </c>
      <c r="IG259" s="164">
        <f t="shared" si="1302"/>
        <v>0</v>
      </c>
      <c r="IH259" s="164">
        <f t="shared" si="1302"/>
        <v>0</v>
      </c>
      <c r="II259" s="164">
        <f t="shared" si="1302"/>
        <v>0</v>
      </c>
      <c r="IJ259" s="164">
        <f t="shared" si="1302"/>
        <v>0</v>
      </c>
      <c r="IK259" s="164">
        <f t="shared" si="1303"/>
        <v>0</v>
      </c>
      <c r="IL259" s="164">
        <f t="shared" si="1303"/>
        <v>0</v>
      </c>
      <c r="IM259" s="164">
        <f t="shared" si="1303"/>
        <v>0</v>
      </c>
      <c r="IN259" s="164">
        <f t="shared" si="1303"/>
        <v>0</v>
      </c>
      <c r="IO259" s="164">
        <f t="shared" si="1303"/>
        <v>0</v>
      </c>
      <c r="IP259" s="164">
        <f t="shared" si="1303"/>
        <v>0</v>
      </c>
      <c r="IQ259" s="164">
        <f t="shared" si="1303"/>
        <v>0</v>
      </c>
      <c r="IR259" s="164">
        <f t="shared" si="1303"/>
        <v>0</v>
      </c>
      <c r="IS259" s="164">
        <f t="shared" si="1303"/>
        <v>0</v>
      </c>
      <c r="IT259" s="164">
        <f t="shared" si="1303"/>
        <v>0</v>
      </c>
      <c r="IU259" s="164">
        <f t="shared" si="1304"/>
        <v>0</v>
      </c>
      <c r="IV259" s="164">
        <f t="shared" si="1304"/>
        <v>0</v>
      </c>
      <c r="IW259" s="164">
        <f t="shared" si="1304"/>
        <v>0</v>
      </c>
      <c r="IX259" s="164">
        <f t="shared" si="1304"/>
        <v>0</v>
      </c>
      <c r="IY259" s="119">
        <f>VPHgrunddataM!BG42*1000</f>
        <v>0</v>
      </c>
      <c r="IZ259" s="119">
        <f>VPHgrunddataM!BH42*1000</f>
        <v>0</v>
      </c>
      <c r="JA259" s="119">
        <f>VPHgrunddataM!BI42*1000</f>
        <v>0</v>
      </c>
      <c r="JB259" s="119">
        <f>VPHgrunddataM!BJ42*1000</f>
        <v>0</v>
      </c>
      <c r="JC259" s="119">
        <f>VPHgrunddataM!BK42*1000</f>
        <v>0</v>
      </c>
      <c r="JD259" s="119">
        <f>VPHgrunddataM!BL42*1000</f>
        <v>0</v>
      </c>
      <c r="JE259" s="119">
        <f>VPHgrunddataM!BM42*1000</f>
        <v>0</v>
      </c>
      <c r="JF259" s="119">
        <f>VPHgrunddataM!BN42*1000</f>
        <v>0</v>
      </c>
      <c r="JG259" s="119">
        <f>VPHgrunddataM!BO42*1000</f>
        <v>0</v>
      </c>
      <c r="JH259" s="119">
        <f>VPHgrunddataM!BP42*1000</f>
        <v>0</v>
      </c>
      <c r="JI259" s="119">
        <f>VPHgrunddataM!BQ42*1000</f>
        <v>0</v>
      </c>
      <c r="JJ259" s="119">
        <f>VPHgrunddataM!BR42*1000</f>
        <v>0</v>
      </c>
      <c r="JK259" s="115"/>
      <c r="JL259" s="115"/>
      <c r="JM259" s="115"/>
      <c r="JN259" s="115"/>
      <c r="JO259" s="115"/>
      <c r="JP259" s="115"/>
      <c r="JQ259" s="115"/>
      <c r="JR259" s="115"/>
      <c r="JS259" s="115"/>
      <c r="JT259" s="115"/>
      <c r="JU259" s="115"/>
      <c r="JV259" s="115"/>
      <c r="JW259" s="115"/>
      <c r="JX259" s="115"/>
      <c r="JY259" s="115"/>
      <c r="JZ259" s="115"/>
      <c r="KA259" s="115"/>
      <c r="KB259" s="115"/>
      <c r="KC259" s="115"/>
      <c r="KD259" s="115"/>
      <c r="KE259" s="115"/>
      <c r="KF259" s="115"/>
      <c r="KG259" s="115"/>
      <c r="KH259" s="115"/>
      <c r="KI259" s="115"/>
      <c r="KJ259" s="115"/>
      <c r="KK259" s="115"/>
      <c r="KL259" s="115"/>
      <c r="KM259" s="115"/>
      <c r="KN259" s="115"/>
      <c r="KO259" s="115"/>
      <c r="KP259" s="115"/>
      <c r="KQ259" s="115"/>
      <c r="KR259" s="115"/>
      <c r="KS259" s="115"/>
      <c r="KT259" s="115"/>
      <c r="KU259" s="115"/>
      <c r="KV259" s="115"/>
      <c r="KW259" s="115"/>
      <c r="KX259" s="115"/>
      <c r="KY259" s="115"/>
      <c r="KZ259" s="115"/>
      <c r="LA259" s="115"/>
      <c r="LB259" s="115"/>
      <c r="LC259" s="115"/>
      <c r="LD259" s="115"/>
      <c r="LE259" s="115"/>
      <c r="LF259" s="115"/>
      <c r="LG259" s="115"/>
      <c r="LH259" s="115"/>
      <c r="LI259" s="115"/>
      <c r="LJ259" s="115"/>
      <c r="LK259" s="115"/>
      <c r="LL259" s="115"/>
      <c r="LM259" s="115"/>
      <c r="LN259" s="115"/>
      <c r="LO259" s="115"/>
      <c r="LP259" s="115"/>
      <c r="LQ259" s="115"/>
      <c r="LR259" s="115"/>
      <c r="LT259" s="660">
        <f t="shared" si="1259"/>
        <v>1.3642420526593924E-12</v>
      </c>
      <c r="LU259" s="164">
        <f t="shared" si="1260"/>
        <v>0</v>
      </c>
      <c r="LV259" s="164">
        <f t="shared" si="1261"/>
        <v>0</v>
      </c>
      <c r="LW259" s="119">
        <f t="shared" si="1262"/>
        <v>0</v>
      </c>
      <c r="LX259" s="164">
        <f t="shared" si="1263"/>
        <v>0</v>
      </c>
      <c r="LY259" s="119">
        <f t="shared" si="1264"/>
        <v>4.5474735088646412E-13</v>
      </c>
      <c r="LZ259" s="115">
        <f t="shared" si="1265"/>
        <v>0</v>
      </c>
      <c r="MA259" s="115">
        <f t="shared" si="1266"/>
        <v>0</v>
      </c>
      <c r="MB259" s="115">
        <f t="shared" si="1267"/>
        <v>0</v>
      </c>
      <c r="MC259" s="115">
        <f t="shared" si="1268"/>
        <v>0</v>
      </c>
      <c r="MD259" s="119">
        <f t="shared" si="1269"/>
        <v>0</v>
      </c>
      <c r="ME259" s="115">
        <f t="shared" si="1270"/>
        <v>2.2737367544323206E-13</v>
      </c>
      <c r="MF259" s="115">
        <f t="shared" si="1271"/>
        <v>2.2737367544323206E-13</v>
      </c>
      <c r="MG259" s="115">
        <f t="shared" si="1272"/>
        <v>0</v>
      </c>
      <c r="MH259" s="115">
        <f t="shared" si="1273"/>
        <v>4.5474735088646412E-13</v>
      </c>
      <c r="MI259" s="119">
        <f t="shared" si="1274"/>
        <v>0</v>
      </c>
      <c r="MJ259" s="115">
        <f t="shared" si="1275"/>
        <v>0</v>
      </c>
      <c r="MK259" s="115">
        <f t="shared" si="1276"/>
        <v>0</v>
      </c>
      <c r="ML259" s="115">
        <f t="shared" si="1277"/>
        <v>0</v>
      </c>
      <c r="MM259" s="115">
        <f t="shared" si="1278"/>
        <v>0</v>
      </c>
      <c r="MN259" s="115">
        <f t="shared" si="1279"/>
        <v>0</v>
      </c>
      <c r="MO259" s="115">
        <f t="shared" si="1280"/>
        <v>0</v>
      </c>
      <c r="MP259" s="115">
        <f t="shared" si="1281"/>
        <v>0</v>
      </c>
      <c r="MQ259" s="115">
        <f t="shared" si="1282"/>
        <v>0</v>
      </c>
      <c r="MR259" s="115">
        <f t="shared" si="1283"/>
        <v>0</v>
      </c>
      <c r="MS259" s="115">
        <f t="shared" si="1284"/>
        <v>0</v>
      </c>
    </row>
    <row r="260" spans="2:357" hidden="1">
      <c r="B260" s="3"/>
      <c r="C260" s="170" t="s">
        <v>169</v>
      </c>
      <c r="D260" s="353">
        <f t="shared" si="1298"/>
        <v>214.72318074771948</v>
      </c>
      <c r="E260" s="164">
        <f t="shared" si="1299"/>
        <v>214.72318074771948</v>
      </c>
      <c r="F260" s="164">
        <f t="shared" si="1300"/>
        <v>214.72318074771948</v>
      </c>
      <c r="G260" s="119">
        <f>VPHgrunddata!D43*1000</f>
        <v>214.72318074771948</v>
      </c>
      <c r="H260" s="164">
        <f t="shared" si="1285"/>
        <v>214.72318074771948</v>
      </c>
      <c r="I260" s="119">
        <f>VPHgrunddata!E43*1000</f>
        <v>229.22118774689176</v>
      </c>
      <c r="J260" s="115">
        <f t="shared" si="1128"/>
        <v>203.49316478054578</v>
      </c>
      <c r="K260" s="115">
        <f t="shared" si="1129"/>
        <v>177.76514181419981</v>
      </c>
      <c r="L260" s="115">
        <f t="shared" si="1130"/>
        <v>152.03711884785383</v>
      </c>
      <c r="M260" s="115">
        <f t="shared" si="1131"/>
        <v>126.30909588150786</v>
      </c>
      <c r="N260" s="285">
        <f>VPHgrunddata!F43*1000</f>
        <v>100.58107291516191</v>
      </c>
      <c r="O260" s="115">
        <f t="shared" si="1132"/>
        <v>138.77293215695511</v>
      </c>
      <c r="P260" s="115">
        <f t="shared" si="1133"/>
        <v>176.9647913987483</v>
      </c>
      <c r="Q260" s="115">
        <f t="shared" si="1134"/>
        <v>215.1566506405415</v>
      </c>
      <c r="R260" s="115">
        <f t="shared" si="1135"/>
        <v>253.3485098823347</v>
      </c>
      <c r="S260" s="119">
        <f>VPHgrunddata!G43*1000</f>
        <v>291.54036912412789</v>
      </c>
      <c r="T260" s="164">
        <f t="shared" si="1309"/>
        <v>0</v>
      </c>
      <c r="U260" s="164">
        <f t="shared" si="1309"/>
        <v>0</v>
      </c>
      <c r="V260" s="164">
        <f t="shared" si="1309"/>
        <v>0</v>
      </c>
      <c r="W260" s="164">
        <f>X260</f>
        <v>0</v>
      </c>
      <c r="X260" s="119">
        <f>VPHgrunddata!H43*1000</f>
        <v>0</v>
      </c>
      <c r="Y260" s="115">
        <f>X260+(AC260-X260)/(5)</f>
        <v>0</v>
      </c>
      <c r="Z260" s="115">
        <f>Y260+(AC260-X260)/(5)</f>
        <v>0</v>
      </c>
      <c r="AA260" s="115">
        <f>Z260+(AC260-X260)/(5)</f>
        <v>0</v>
      </c>
      <c r="AB260" s="115">
        <f>AA260+(AC260-X260)/(5)</f>
        <v>0</v>
      </c>
      <c r="AC260" s="119">
        <f>VPHgrunddata!I43*1000</f>
        <v>0</v>
      </c>
      <c r="AD260" s="3"/>
      <c r="AE260" s="353">
        <f t="shared" si="1286"/>
        <v>71.198930404663088</v>
      </c>
      <c r="AF260" s="353">
        <f t="shared" si="1136"/>
        <v>20.896151428222655</v>
      </c>
      <c r="AG260" s="353">
        <f t="shared" si="1136"/>
        <v>10.627746459960937</v>
      </c>
      <c r="AH260" s="353">
        <f t="shared" si="1136"/>
        <v>0</v>
      </c>
      <c r="AI260" s="353">
        <f t="shared" si="1136"/>
        <v>1.5192561342701084E-4</v>
      </c>
      <c r="AJ260" s="353">
        <f t="shared" si="1136"/>
        <v>7.8356904195970862E-4</v>
      </c>
      <c r="AK260" s="353">
        <f t="shared" si="1136"/>
        <v>2.5517577980645E-4</v>
      </c>
      <c r="AL260" s="353">
        <f t="shared" si="1136"/>
        <v>1.3863407206372358E-5</v>
      </c>
      <c r="AM260" s="353">
        <f t="shared" si="1136"/>
        <v>3.7527698744088412E-4</v>
      </c>
      <c r="AN260" s="353">
        <f t="shared" si="1136"/>
        <v>4.7234428710937495</v>
      </c>
      <c r="AO260" s="353">
        <f t="shared" si="1136"/>
        <v>50.777010864257818</v>
      </c>
      <c r="AP260" s="353">
        <f t="shared" si="1136"/>
        <v>56.498318908691402</v>
      </c>
      <c r="AQ260" s="353">
        <f t="shared" si="1136"/>
        <v>71.198930404663088</v>
      </c>
      <c r="AR260" s="353">
        <f t="shared" si="1136"/>
        <v>20.896151428222655</v>
      </c>
      <c r="AS260" s="353">
        <f t="shared" si="1136"/>
        <v>10.627746459960937</v>
      </c>
      <c r="AT260" s="353">
        <f t="shared" si="1136"/>
        <v>0</v>
      </c>
      <c r="AU260" s="353">
        <f t="shared" si="1136"/>
        <v>1.5192561342701084E-4</v>
      </c>
      <c r="AV260" s="353">
        <f t="shared" si="1137"/>
        <v>7.8356904195970862E-4</v>
      </c>
      <c r="AW260" s="353">
        <f t="shared" si="1137"/>
        <v>2.5517577980645E-4</v>
      </c>
      <c r="AX260" s="353">
        <f t="shared" si="1137"/>
        <v>1.3863407206372358E-5</v>
      </c>
      <c r="AY260" s="353">
        <f t="shared" si="1137"/>
        <v>3.7527698744088412E-4</v>
      </c>
      <c r="AZ260" s="353">
        <f t="shared" si="1137"/>
        <v>4.7234428710937495</v>
      </c>
      <c r="BA260" s="353">
        <f t="shared" si="1137"/>
        <v>50.777010864257818</v>
      </c>
      <c r="BB260" s="353">
        <f t="shared" si="1137"/>
        <v>56.498318908691402</v>
      </c>
      <c r="BC260" s="119">
        <f>VPHgrunddataM!K43*1000</f>
        <v>71.198930404663088</v>
      </c>
      <c r="BD260" s="119">
        <f>VPHgrunddataM!L43*1000</f>
        <v>20.896151428222655</v>
      </c>
      <c r="BE260" s="119">
        <f>VPHgrunddataM!M43*1000</f>
        <v>10.627746459960937</v>
      </c>
      <c r="BF260" s="119">
        <f>VPHgrunddataM!N43*1000</f>
        <v>0</v>
      </c>
      <c r="BG260" s="119">
        <f>VPHgrunddataM!O43*1000</f>
        <v>1.5192561342701084E-4</v>
      </c>
      <c r="BH260" s="119">
        <f>VPHgrunddataM!P43*1000</f>
        <v>7.8356904195970862E-4</v>
      </c>
      <c r="BI260" s="119">
        <f>VPHgrunddataM!Q43*1000</f>
        <v>2.5517577980645E-4</v>
      </c>
      <c r="BJ260" s="119">
        <f>VPHgrunddataM!R43*1000</f>
        <v>1.3863407206372358E-5</v>
      </c>
      <c r="BK260" s="119">
        <f>VPHgrunddataM!S43*1000</f>
        <v>3.7527698744088412E-4</v>
      </c>
      <c r="BL260" s="119">
        <f>VPHgrunddataM!T43*1000</f>
        <v>4.7234428710937495</v>
      </c>
      <c r="BM260" s="119">
        <f>VPHgrunddataM!U43*1000</f>
        <v>50.777010864257818</v>
      </c>
      <c r="BN260" s="119">
        <f>VPHgrunddataM!V43*1000</f>
        <v>56.498318908691402</v>
      </c>
      <c r="BO260" s="164">
        <f t="shared" si="1138"/>
        <v>71.198930404663088</v>
      </c>
      <c r="BP260" s="164">
        <f t="shared" si="1139"/>
        <v>20.896151428222655</v>
      </c>
      <c r="BQ260" s="164">
        <f t="shared" si="1140"/>
        <v>10.627746459960937</v>
      </c>
      <c r="BR260" s="164">
        <f t="shared" si="1141"/>
        <v>0</v>
      </c>
      <c r="BS260" s="164">
        <f t="shared" si="1142"/>
        <v>1.5192561342701084E-4</v>
      </c>
      <c r="BT260" s="164">
        <f t="shared" si="1143"/>
        <v>7.8356904195970862E-4</v>
      </c>
      <c r="BU260" s="164">
        <f t="shared" si="1144"/>
        <v>2.5517577980645E-4</v>
      </c>
      <c r="BV260" s="164">
        <f t="shared" si="1145"/>
        <v>1.3863407206372358E-5</v>
      </c>
      <c r="BW260" s="164">
        <f t="shared" si="1146"/>
        <v>3.7527698744088412E-4</v>
      </c>
      <c r="BX260" s="164">
        <f t="shared" si="1147"/>
        <v>4.7234428710937495</v>
      </c>
      <c r="BY260" s="164">
        <f t="shared" si="1148"/>
        <v>50.777010864257818</v>
      </c>
      <c r="BZ260" s="164">
        <f t="shared" si="1149"/>
        <v>56.498318908691402</v>
      </c>
      <c r="CA260" s="119">
        <f>VPHgrunddataM!W43*1000</f>
        <v>80.018282653808598</v>
      </c>
      <c r="CB260" s="119">
        <f>VPHgrunddataM!X43*1000</f>
        <v>21.255492919921874</v>
      </c>
      <c r="CC260" s="119">
        <f>VPHgrunddataM!Y43*1000</f>
        <v>8.2498918151855456</v>
      </c>
      <c r="CD260" s="119">
        <f>VPHgrunddataM!Z43*1000</f>
        <v>0</v>
      </c>
      <c r="CE260" s="119">
        <f>VPHgrunddataM!AA43*1000</f>
        <v>0</v>
      </c>
      <c r="CF260" s="119">
        <f>VPHgrunddataM!AB43*1000</f>
        <v>0</v>
      </c>
      <c r="CG260" s="119">
        <f>VPHgrunddataM!AC43*1000</f>
        <v>0</v>
      </c>
      <c r="CH260" s="119">
        <f>VPHgrunddataM!AD43*1000</f>
        <v>0</v>
      </c>
      <c r="CI260" s="119">
        <f>VPHgrunddataM!AE43*1000</f>
        <v>0</v>
      </c>
      <c r="CJ260" s="119">
        <f>VPHgrunddataM!AF43*1000</f>
        <v>9.9586209057662494</v>
      </c>
      <c r="CK260" s="119">
        <f>VPHgrunddataM!AG43*1000</f>
        <v>30.539223754882812</v>
      </c>
      <c r="CL260" s="119">
        <f>VPHgrunddataM!AH43*1000</f>
        <v>79.199675697326668</v>
      </c>
      <c r="CM260" s="115">
        <f t="shared" si="1287"/>
        <v>74.221962677001954</v>
      </c>
      <c r="CN260" s="115">
        <f t="shared" si="1150"/>
        <v>19.574026541137695</v>
      </c>
      <c r="CO260" s="115">
        <f t="shared" si="1151"/>
        <v>7.9627257812499987</v>
      </c>
      <c r="CP260" s="115">
        <f t="shared" si="1152"/>
        <v>0</v>
      </c>
      <c r="CQ260" s="115">
        <f t="shared" si="1153"/>
        <v>0</v>
      </c>
      <c r="CR260" s="115">
        <f t="shared" si="1154"/>
        <v>0</v>
      </c>
      <c r="CS260" s="115">
        <f t="shared" si="1155"/>
        <v>0</v>
      </c>
      <c r="CT260" s="115">
        <f t="shared" si="1156"/>
        <v>0</v>
      </c>
      <c r="CU260" s="115">
        <f t="shared" si="1157"/>
        <v>0</v>
      </c>
      <c r="CV260" s="115">
        <f t="shared" si="1158"/>
        <v>7.9668967246129991</v>
      </c>
      <c r="CW260" s="115">
        <f t="shared" si="1159"/>
        <v>26.169680812280429</v>
      </c>
      <c r="CX260" s="115">
        <f t="shared" si="1160"/>
        <v>67.597872244262703</v>
      </c>
      <c r="CY260" s="115">
        <f t="shared" si="1288"/>
        <v>68.425642700195311</v>
      </c>
      <c r="CZ260" s="115">
        <f t="shared" si="1161"/>
        <v>17.892560162353515</v>
      </c>
      <c r="DA260" s="115">
        <f t="shared" si="1162"/>
        <v>7.6755597473144519</v>
      </c>
      <c r="DB260" s="115">
        <f t="shared" si="1163"/>
        <v>0</v>
      </c>
      <c r="DC260" s="115">
        <f t="shared" si="1164"/>
        <v>0</v>
      </c>
      <c r="DD260" s="115">
        <f t="shared" si="1165"/>
        <v>0</v>
      </c>
      <c r="DE260" s="115">
        <f t="shared" si="1166"/>
        <v>0</v>
      </c>
      <c r="DF260" s="115">
        <f t="shared" si="1167"/>
        <v>0</v>
      </c>
      <c r="DG260" s="115">
        <f t="shared" si="1168"/>
        <v>0</v>
      </c>
      <c r="DH260" s="115">
        <f t="shared" si="1169"/>
        <v>5.9751725434597489</v>
      </c>
      <c r="DI260" s="115">
        <f t="shared" si="1170"/>
        <v>21.800137869678046</v>
      </c>
      <c r="DJ260" s="115">
        <f t="shared" si="1171"/>
        <v>55.996068791198738</v>
      </c>
      <c r="DK260" s="115">
        <f t="shared" si="1289"/>
        <v>62.629322723388668</v>
      </c>
      <c r="DL260" s="115">
        <f t="shared" si="1172"/>
        <v>16.211093783569336</v>
      </c>
      <c r="DM260" s="115">
        <f t="shared" si="1173"/>
        <v>7.388393713378905</v>
      </c>
      <c r="DN260" s="115">
        <f t="shared" si="1174"/>
        <v>0</v>
      </c>
      <c r="DO260" s="115">
        <f t="shared" si="1175"/>
        <v>0</v>
      </c>
      <c r="DP260" s="115">
        <f t="shared" si="1176"/>
        <v>0</v>
      </c>
      <c r="DQ260" s="115">
        <f t="shared" si="1177"/>
        <v>0</v>
      </c>
      <c r="DR260" s="115">
        <f t="shared" si="1178"/>
        <v>0</v>
      </c>
      <c r="DS260" s="115">
        <f t="shared" si="1179"/>
        <v>0</v>
      </c>
      <c r="DT260" s="115">
        <f t="shared" si="1180"/>
        <v>3.9834483623064991</v>
      </c>
      <c r="DU260" s="115">
        <f t="shared" si="1181"/>
        <v>17.430594927075663</v>
      </c>
      <c r="DV260" s="115">
        <f t="shared" si="1182"/>
        <v>44.394265338134772</v>
      </c>
      <c r="DW260" s="115">
        <f t="shared" si="1290"/>
        <v>56.833002746582025</v>
      </c>
      <c r="DX260" s="115">
        <f t="shared" si="1183"/>
        <v>14.529627404785156</v>
      </c>
      <c r="DY260" s="115">
        <f t="shared" si="1184"/>
        <v>7.1012276794433582</v>
      </c>
      <c r="DZ260" s="115">
        <f t="shared" si="1185"/>
        <v>0</v>
      </c>
      <c r="EA260" s="115">
        <f t="shared" si="1186"/>
        <v>0</v>
      </c>
      <c r="EB260" s="115">
        <f t="shared" si="1187"/>
        <v>0</v>
      </c>
      <c r="EC260" s="115">
        <f t="shared" si="1188"/>
        <v>0</v>
      </c>
      <c r="ED260" s="115">
        <f t="shared" si="1189"/>
        <v>0</v>
      </c>
      <c r="EE260" s="115">
        <f t="shared" si="1190"/>
        <v>0</v>
      </c>
      <c r="EF260" s="115">
        <f t="shared" si="1191"/>
        <v>1.9917241811532493</v>
      </c>
      <c r="EG260" s="115">
        <f t="shared" si="1192"/>
        <v>13.061051984473281</v>
      </c>
      <c r="EH260" s="115">
        <f t="shared" si="1291"/>
        <v>32.792461885070807</v>
      </c>
      <c r="EI260" s="285">
        <f>VPHgrunddataM!AI43*1000</f>
        <v>51.036682769775389</v>
      </c>
      <c r="EJ260" s="285">
        <f>VPHgrunddataM!AJ43*1000</f>
        <v>12.848161026000977</v>
      </c>
      <c r="EK260" s="285">
        <f>VPHgrunddataM!AK43*1000</f>
        <v>6.8140616455078131</v>
      </c>
      <c r="EL260" s="285">
        <f>VPHgrunddataM!AL43*1000</f>
        <v>0</v>
      </c>
      <c r="EM260" s="285">
        <f>VPHgrunddataM!AM43*1000</f>
        <v>0</v>
      </c>
      <c r="EN260" s="285">
        <f>VPHgrunddataM!AN43*1000</f>
        <v>0</v>
      </c>
      <c r="EO260" s="285">
        <f>VPHgrunddataM!AO43*1000</f>
        <v>0</v>
      </c>
      <c r="EP260" s="285">
        <f>VPHgrunddataM!AP43*1000</f>
        <v>0</v>
      </c>
      <c r="EQ260" s="285">
        <f>VPHgrunddataM!AQ43*1000</f>
        <v>0</v>
      </c>
      <c r="ER260" s="285">
        <f>VPHgrunddataM!AR43*1000</f>
        <v>0</v>
      </c>
      <c r="ES260" s="285">
        <f>VPHgrunddataM!AS43*1000</f>
        <v>8.6915090418709013</v>
      </c>
      <c r="ET260" s="285">
        <f>VPHgrunddataM!AT43*1000</f>
        <v>21.190658432006838</v>
      </c>
      <c r="EU260" s="115">
        <f t="shared" si="1292"/>
        <v>74.371294238281251</v>
      </c>
      <c r="EV260" s="115">
        <f t="shared" si="1293"/>
        <v>17.281982226562498</v>
      </c>
      <c r="EW260" s="115">
        <f t="shared" si="1193"/>
        <v>10.772339501953125</v>
      </c>
      <c r="EX260" s="115">
        <f t="shared" si="1194"/>
        <v>0</v>
      </c>
      <c r="EY260" s="115">
        <f t="shared" si="1195"/>
        <v>0</v>
      </c>
      <c r="EZ260" s="115">
        <f t="shared" si="1196"/>
        <v>0</v>
      </c>
      <c r="FA260" s="115">
        <f t="shared" si="1197"/>
        <v>0</v>
      </c>
      <c r="FB260" s="115">
        <f t="shared" si="1198"/>
        <v>0</v>
      </c>
      <c r="FC260" s="115">
        <f t="shared" si="1199"/>
        <v>0</v>
      </c>
      <c r="FD260" s="115">
        <f t="shared" si="1200"/>
        <v>0</v>
      </c>
      <c r="FE260" s="115">
        <f t="shared" si="1201"/>
        <v>10.833310785742816</v>
      </c>
      <c r="FF260" s="115">
        <f t="shared" si="1202"/>
        <v>25.514005404415425</v>
      </c>
      <c r="FG260" s="115">
        <f t="shared" si="1294"/>
        <v>97.705905706787121</v>
      </c>
      <c r="FH260" s="115">
        <f t="shared" si="1203"/>
        <v>21.715803427124023</v>
      </c>
      <c r="FI260" s="115">
        <f t="shared" si="1204"/>
        <v>14.730617358398437</v>
      </c>
      <c r="FJ260" s="115">
        <f t="shared" si="1205"/>
        <v>0</v>
      </c>
      <c r="FK260" s="115">
        <f t="shared" si="1206"/>
        <v>0</v>
      </c>
      <c r="FL260" s="115">
        <f t="shared" si="1207"/>
        <v>0</v>
      </c>
      <c r="FM260" s="115">
        <f t="shared" si="1208"/>
        <v>0</v>
      </c>
      <c r="FN260" s="115">
        <f t="shared" si="1209"/>
        <v>0</v>
      </c>
      <c r="FO260" s="115">
        <f t="shared" si="1210"/>
        <v>0</v>
      </c>
      <c r="FP260" s="115">
        <f t="shared" si="1211"/>
        <v>0</v>
      </c>
      <c r="FQ260" s="115">
        <f t="shared" si="1212"/>
        <v>12.97511252961473</v>
      </c>
      <c r="FR260" s="115">
        <f t="shared" si="1213"/>
        <v>29.837352376824011</v>
      </c>
      <c r="FS260" s="115">
        <f t="shared" si="1295"/>
        <v>121.04051717529299</v>
      </c>
      <c r="FT260" s="115">
        <f t="shared" si="1214"/>
        <v>26.149624627685547</v>
      </c>
      <c r="FU260" s="115">
        <f t="shared" si="1215"/>
        <v>18.68889521484375</v>
      </c>
      <c r="FV260" s="115">
        <f t="shared" si="1216"/>
        <v>0</v>
      </c>
      <c r="FW260" s="115">
        <f t="shared" si="1217"/>
        <v>0</v>
      </c>
      <c r="FX260" s="115">
        <f t="shared" si="1218"/>
        <v>0</v>
      </c>
      <c r="FY260" s="115">
        <f t="shared" si="1219"/>
        <v>0</v>
      </c>
      <c r="FZ260" s="115">
        <f t="shared" si="1220"/>
        <v>0</v>
      </c>
      <c r="GA260" s="115">
        <f t="shared" si="1221"/>
        <v>0</v>
      </c>
      <c r="GB260" s="115">
        <f t="shared" si="1222"/>
        <v>0</v>
      </c>
      <c r="GC260" s="115">
        <f t="shared" si="1223"/>
        <v>15.116914273486644</v>
      </c>
      <c r="GD260" s="115">
        <f t="shared" si="1224"/>
        <v>34.160699349232601</v>
      </c>
      <c r="GE260" s="115">
        <f t="shared" si="1296"/>
        <v>144.37512864379886</v>
      </c>
      <c r="GF260" s="115">
        <f t="shared" si="1225"/>
        <v>30.583445828247072</v>
      </c>
      <c r="GG260" s="115">
        <f t="shared" si="1226"/>
        <v>22.647173071289064</v>
      </c>
      <c r="GH260" s="115">
        <f t="shared" si="1227"/>
        <v>0</v>
      </c>
      <c r="GI260" s="115">
        <f t="shared" si="1228"/>
        <v>0</v>
      </c>
      <c r="GJ260" s="115">
        <f t="shared" si="1229"/>
        <v>0</v>
      </c>
      <c r="GK260" s="115">
        <f t="shared" si="1230"/>
        <v>0</v>
      </c>
      <c r="GL260" s="115">
        <f t="shared" si="1231"/>
        <v>0</v>
      </c>
      <c r="GM260" s="115">
        <f t="shared" si="1232"/>
        <v>0</v>
      </c>
      <c r="GN260" s="115">
        <f t="shared" si="1233"/>
        <v>0</v>
      </c>
      <c r="GO260" s="115">
        <f t="shared" si="1234"/>
        <v>17.258716017358559</v>
      </c>
      <c r="GP260" s="115">
        <f t="shared" si="1297"/>
        <v>38.484046321641188</v>
      </c>
      <c r="GQ260" s="119">
        <f>VPHgrunddataM!AU43*1000</f>
        <v>167.7097401123047</v>
      </c>
      <c r="GR260" s="119">
        <f>VPHgrunddataM!AV43*1000</f>
        <v>35.01726702880859</v>
      </c>
      <c r="GS260" s="119">
        <f>VPHgrunddataM!AW43*1000</f>
        <v>26.605450927734374</v>
      </c>
      <c r="GT260" s="119">
        <f>VPHgrunddataM!AX43*1000</f>
        <v>0</v>
      </c>
      <c r="GU260" s="119">
        <f>VPHgrunddataM!AY43*1000</f>
        <v>0</v>
      </c>
      <c r="GV260" s="119">
        <f>VPHgrunddataM!AZ43*1000</f>
        <v>0</v>
      </c>
      <c r="GW260" s="119">
        <f>VPHgrunddataM!BA43*1000</f>
        <v>0</v>
      </c>
      <c r="GX260" s="119">
        <f>VPHgrunddataM!BB43*1000</f>
        <v>0</v>
      </c>
      <c r="GY260" s="119">
        <f>VPHgrunddataM!BC43*1000</f>
        <v>0</v>
      </c>
      <c r="GZ260" s="119">
        <f>VPHgrunddataM!BD43*1000</f>
        <v>0</v>
      </c>
      <c r="HA260" s="119">
        <f>VPHgrunddataM!BE43*1000</f>
        <v>19.400517761230471</v>
      </c>
      <c r="HB260" s="119">
        <f>VPHgrunddataM!BF43*1000</f>
        <v>42.807393294049774</v>
      </c>
      <c r="HC260" s="164">
        <f t="shared" si="1235"/>
        <v>0</v>
      </c>
      <c r="HD260" s="164">
        <f t="shared" si="1236"/>
        <v>0</v>
      </c>
      <c r="HE260" s="164">
        <f t="shared" si="1237"/>
        <v>0</v>
      </c>
      <c r="HF260" s="164">
        <f t="shared" si="1238"/>
        <v>0</v>
      </c>
      <c r="HG260" s="164">
        <f t="shared" si="1239"/>
        <v>0</v>
      </c>
      <c r="HH260" s="164">
        <f t="shared" si="1240"/>
        <v>0</v>
      </c>
      <c r="HI260" s="164">
        <f t="shared" si="1241"/>
        <v>0</v>
      </c>
      <c r="HJ260" s="164">
        <f t="shared" si="1242"/>
        <v>0</v>
      </c>
      <c r="HK260" s="164">
        <f t="shared" si="1243"/>
        <v>0</v>
      </c>
      <c r="HL260" s="164">
        <f t="shared" si="1244"/>
        <v>0</v>
      </c>
      <c r="HM260" s="164">
        <f t="shared" si="1245"/>
        <v>0</v>
      </c>
      <c r="HN260" s="164">
        <f t="shared" si="1246"/>
        <v>0</v>
      </c>
      <c r="HO260" s="164">
        <f t="shared" si="1247"/>
        <v>0</v>
      </c>
      <c r="HP260" s="164">
        <f t="shared" si="1248"/>
        <v>0</v>
      </c>
      <c r="HQ260" s="164">
        <f t="shared" si="1249"/>
        <v>0</v>
      </c>
      <c r="HR260" s="164">
        <f t="shared" si="1250"/>
        <v>0</v>
      </c>
      <c r="HS260" s="164">
        <f t="shared" si="1251"/>
        <v>0</v>
      </c>
      <c r="HT260" s="164">
        <f t="shared" si="1252"/>
        <v>0</v>
      </c>
      <c r="HU260" s="164">
        <f t="shared" si="1253"/>
        <v>0</v>
      </c>
      <c r="HV260" s="164">
        <f t="shared" si="1254"/>
        <v>0</v>
      </c>
      <c r="HW260" s="164">
        <f t="shared" si="1255"/>
        <v>0</v>
      </c>
      <c r="HX260" s="164">
        <f t="shared" si="1256"/>
        <v>0</v>
      </c>
      <c r="HY260" s="164">
        <f t="shared" si="1257"/>
        <v>0</v>
      </c>
      <c r="HZ260" s="164">
        <f t="shared" si="1258"/>
        <v>0</v>
      </c>
      <c r="IA260" s="164">
        <f t="shared" si="1302"/>
        <v>0</v>
      </c>
      <c r="IB260" s="164">
        <f t="shared" si="1302"/>
        <v>0</v>
      </c>
      <c r="IC260" s="164">
        <f t="shared" si="1302"/>
        <v>0</v>
      </c>
      <c r="ID260" s="164">
        <f t="shared" si="1302"/>
        <v>0</v>
      </c>
      <c r="IE260" s="164">
        <f t="shared" si="1302"/>
        <v>0</v>
      </c>
      <c r="IF260" s="164">
        <f t="shared" si="1302"/>
        <v>0</v>
      </c>
      <c r="IG260" s="164">
        <f t="shared" si="1302"/>
        <v>0</v>
      </c>
      <c r="IH260" s="164">
        <f t="shared" si="1302"/>
        <v>0</v>
      </c>
      <c r="II260" s="164">
        <f t="shared" si="1302"/>
        <v>0</v>
      </c>
      <c r="IJ260" s="164">
        <f t="shared" si="1302"/>
        <v>0</v>
      </c>
      <c r="IK260" s="164">
        <f t="shared" si="1303"/>
        <v>0</v>
      </c>
      <c r="IL260" s="164">
        <f t="shared" si="1303"/>
        <v>0</v>
      </c>
      <c r="IM260" s="164">
        <f t="shared" si="1303"/>
        <v>0</v>
      </c>
      <c r="IN260" s="164">
        <f t="shared" si="1303"/>
        <v>0</v>
      </c>
      <c r="IO260" s="164">
        <f t="shared" si="1303"/>
        <v>0</v>
      </c>
      <c r="IP260" s="164">
        <f t="shared" si="1303"/>
        <v>0</v>
      </c>
      <c r="IQ260" s="164">
        <f t="shared" si="1303"/>
        <v>0</v>
      </c>
      <c r="IR260" s="164">
        <f t="shared" si="1303"/>
        <v>0</v>
      </c>
      <c r="IS260" s="164">
        <f t="shared" si="1303"/>
        <v>0</v>
      </c>
      <c r="IT260" s="164">
        <f t="shared" si="1303"/>
        <v>0</v>
      </c>
      <c r="IU260" s="164">
        <f t="shared" si="1304"/>
        <v>0</v>
      </c>
      <c r="IV260" s="164">
        <f t="shared" si="1304"/>
        <v>0</v>
      </c>
      <c r="IW260" s="164">
        <f t="shared" si="1304"/>
        <v>0</v>
      </c>
      <c r="IX260" s="164">
        <f t="shared" si="1304"/>
        <v>0</v>
      </c>
      <c r="IY260" s="119">
        <f>VPHgrunddataM!BG43*1000</f>
        <v>0</v>
      </c>
      <c r="IZ260" s="119">
        <f>VPHgrunddataM!BH43*1000</f>
        <v>0</v>
      </c>
      <c r="JA260" s="119">
        <f>VPHgrunddataM!BI43*1000</f>
        <v>0</v>
      </c>
      <c r="JB260" s="119">
        <f>VPHgrunddataM!BJ43*1000</f>
        <v>0</v>
      </c>
      <c r="JC260" s="119">
        <f>VPHgrunddataM!BK43*1000</f>
        <v>0</v>
      </c>
      <c r="JD260" s="119">
        <f>VPHgrunddataM!BL43*1000</f>
        <v>0</v>
      </c>
      <c r="JE260" s="119">
        <f>VPHgrunddataM!BM43*1000</f>
        <v>0</v>
      </c>
      <c r="JF260" s="119">
        <f>VPHgrunddataM!BN43*1000</f>
        <v>0</v>
      </c>
      <c r="JG260" s="119">
        <f>VPHgrunddataM!BO43*1000</f>
        <v>0</v>
      </c>
      <c r="JH260" s="119">
        <f>VPHgrunddataM!BP43*1000</f>
        <v>0</v>
      </c>
      <c r="JI260" s="119">
        <f>VPHgrunddataM!BQ43*1000</f>
        <v>0</v>
      </c>
      <c r="JJ260" s="119">
        <f>VPHgrunddataM!BR43*1000</f>
        <v>0</v>
      </c>
      <c r="JK260" s="115"/>
      <c r="JL260" s="115"/>
      <c r="JM260" s="115"/>
      <c r="JN260" s="115"/>
      <c r="JO260" s="115"/>
      <c r="JP260" s="115"/>
      <c r="JQ260" s="115"/>
      <c r="JR260" s="115"/>
      <c r="JS260" s="115"/>
      <c r="JT260" s="115"/>
      <c r="JU260" s="115"/>
      <c r="JV260" s="115"/>
      <c r="JW260" s="115"/>
      <c r="JX260" s="115"/>
      <c r="JY260" s="115"/>
      <c r="JZ260" s="115"/>
      <c r="KA260" s="115"/>
      <c r="KB260" s="115"/>
      <c r="KC260" s="115"/>
      <c r="KD260" s="115"/>
      <c r="KE260" s="115"/>
      <c r="KF260" s="115"/>
      <c r="KG260" s="115"/>
      <c r="KH260" s="115"/>
      <c r="KI260" s="115"/>
      <c r="KJ260" s="115"/>
      <c r="KK260" s="115"/>
      <c r="KL260" s="115"/>
      <c r="KM260" s="115"/>
      <c r="KN260" s="115"/>
      <c r="KO260" s="115"/>
      <c r="KP260" s="115"/>
      <c r="KQ260" s="115"/>
      <c r="KR260" s="115"/>
      <c r="KS260" s="115"/>
      <c r="KT260" s="115"/>
      <c r="KU260" s="115"/>
      <c r="KV260" s="115"/>
      <c r="KW260" s="115"/>
      <c r="KX260" s="115"/>
      <c r="KY260" s="115"/>
      <c r="KZ260" s="115"/>
      <c r="LA260" s="115"/>
      <c r="LB260" s="115"/>
      <c r="LC260" s="115"/>
      <c r="LD260" s="115"/>
      <c r="LE260" s="115"/>
      <c r="LF260" s="115"/>
      <c r="LG260" s="115"/>
      <c r="LH260" s="115"/>
      <c r="LI260" s="115"/>
      <c r="LJ260" s="115"/>
      <c r="LK260" s="115"/>
      <c r="LL260" s="115"/>
      <c r="LM260" s="115"/>
      <c r="LN260" s="115"/>
      <c r="LO260" s="115"/>
      <c r="LP260" s="115"/>
      <c r="LQ260" s="115"/>
      <c r="LR260" s="115"/>
      <c r="LT260" s="660">
        <f t="shared" si="1259"/>
        <v>1.4210854715202004E-13</v>
      </c>
      <c r="LU260" s="164">
        <f t="shared" si="1260"/>
        <v>0</v>
      </c>
      <c r="LV260" s="164">
        <f t="shared" si="1261"/>
        <v>0</v>
      </c>
      <c r="LW260" s="119">
        <f t="shared" si="1262"/>
        <v>0</v>
      </c>
      <c r="LX260" s="164">
        <f t="shared" si="1263"/>
        <v>0</v>
      </c>
      <c r="LY260" s="119">
        <f t="shared" si="1264"/>
        <v>0</v>
      </c>
      <c r="LZ260" s="115">
        <f t="shared" si="1265"/>
        <v>0</v>
      </c>
      <c r="MA260" s="115">
        <f t="shared" si="1266"/>
        <v>0</v>
      </c>
      <c r="MB260" s="115">
        <f t="shared" si="1267"/>
        <v>0</v>
      </c>
      <c r="MC260" s="115">
        <f t="shared" si="1268"/>
        <v>1.4210854715202004E-14</v>
      </c>
      <c r="MD260" s="119">
        <f t="shared" si="1269"/>
        <v>1.4210854715202004E-14</v>
      </c>
      <c r="ME260" s="115">
        <f t="shared" si="1270"/>
        <v>0</v>
      </c>
      <c r="MF260" s="115">
        <f t="shared" si="1271"/>
        <v>2.8421709430404007E-14</v>
      </c>
      <c r="MG260" s="115">
        <f t="shared" si="1272"/>
        <v>2.8421709430404007E-14</v>
      </c>
      <c r="MH260" s="115">
        <f t="shared" si="1273"/>
        <v>5.6843418860808015E-14</v>
      </c>
      <c r="MI260" s="119">
        <f t="shared" si="1274"/>
        <v>0</v>
      </c>
      <c r="MJ260" s="115">
        <f t="shared" si="1275"/>
        <v>0</v>
      </c>
      <c r="MK260" s="115">
        <f t="shared" si="1276"/>
        <v>0</v>
      </c>
      <c r="ML260" s="115">
        <f t="shared" si="1277"/>
        <v>0</v>
      </c>
      <c r="MM260" s="115">
        <f t="shared" si="1278"/>
        <v>0</v>
      </c>
      <c r="MN260" s="115">
        <f t="shared" si="1279"/>
        <v>0</v>
      </c>
      <c r="MO260" s="115">
        <f t="shared" si="1280"/>
        <v>0</v>
      </c>
      <c r="MP260" s="115">
        <f t="shared" si="1281"/>
        <v>0</v>
      </c>
      <c r="MQ260" s="115">
        <f t="shared" si="1282"/>
        <v>0</v>
      </c>
      <c r="MR260" s="115">
        <f t="shared" si="1283"/>
        <v>0</v>
      </c>
      <c r="MS260" s="115">
        <f t="shared" si="1284"/>
        <v>0</v>
      </c>
    </row>
    <row r="261" spans="2:357" hidden="1">
      <c r="B261" s="3"/>
      <c r="C261" s="22" t="s">
        <v>163</v>
      </c>
      <c r="D261" s="353">
        <f t="shared" si="1298"/>
        <v>3306.4376010649257</v>
      </c>
      <c r="E261" s="164">
        <f t="shared" si="1299"/>
        <v>3306.4376010649257</v>
      </c>
      <c r="F261" s="164">
        <f t="shared" si="1300"/>
        <v>3306.4376010649257</v>
      </c>
      <c r="G261" s="119">
        <f>VPHgrunddata!D44*1000</f>
        <v>3306.4376010649257</v>
      </c>
      <c r="H261" s="164">
        <f t="shared" si="1285"/>
        <v>3306.4376010649257</v>
      </c>
      <c r="I261" s="115"/>
      <c r="J261" s="8"/>
      <c r="K261" s="8"/>
      <c r="L261" s="8"/>
      <c r="M261" s="8"/>
      <c r="N261" s="373"/>
      <c r="O261" s="8"/>
      <c r="P261" s="8"/>
      <c r="Q261" s="8"/>
      <c r="R261" s="8"/>
      <c r="S261" s="8"/>
      <c r="T261" s="115"/>
      <c r="U261" s="115"/>
      <c r="V261" s="115"/>
      <c r="W261" s="115"/>
      <c r="X261" s="115"/>
      <c r="Y261" s="8"/>
      <c r="Z261" s="8"/>
      <c r="AA261" s="8"/>
      <c r="AB261" s="8"/>
      <c r="AC261" s="8"/>
      <c r="AD261" s="3"/>
      <c r="AE261" s="353">
        <f t="shared" si="1286"/>
        <v>941.32086987304683</v>
      </c>
      <c r="AF261" s="353">
        <f t="shared" si="1136"/>
        <v>762.91425218772895</v>
      </c>
      <c r="AG261" s="353">
        <f t="shared" si="1136"/>
        <v>568.36458793687814</v>
      </c>
      <c r="AH261" s="353">
        <f t="shared" si="1136"/>
        <v>139.76215877151492</v>
      </c>
      <c r="AI261" s="353">
        <f t="shared" si="1136"/>
        <v>32.862647295012501</v>
      </c>
      <c r="AJ261" s="353">
        <f t="shared" si="1136"/>
        <v>21.73152740554351</v>
      </c>
      <c r="AK261" s="353">
        <f t="shared" si="1136"/>
        <v>21.096332213557673</v>
      </c>
      <c r="AL261" s="353">
        <f t="shared" si="1136"/>
        <v>0</v>
      </c>
      <c r="AM261" s="353">
        <f t="shared" si="1136"/>
        <v>0</v>
      </c>
      <c r="AN261" s="353">
        <f t="shared" si="1136"/>
        <v>36.508322795867926</v>
      </c>
      <c r="AO261" s="353">
        <f t="shared" si="1136"/>
        <v>297.76490160563588</v>
      </c>
      <c r="AP261" s="353">
        <f t="shared" si="1136"/>
        <v>484.11200098013882</v>
      </c>
      <c r="AQ261" s="353">
        <f t="shared" si="1136"/>
        <v>941.32086987304683</v>
      </c>
      <c r="AR261" s="353">
        <f t="shared" si="1136"/>
        <v>762.91425218772895</v>
      </c>
      <c r="AS261" s="353">
        <f t="shared" si="1136"/>
        <v>568.36458793687814</v>
      </c>
      <c r="AT261" s="353">
        <f t="shared" si="1136"/>
        <v>139.76215877151492</v>
      </c>
      <c r="AU261" s="353">
        <f t="shared" si="1136"/>
        <v>32.862647295012501</v>
      </c>
      <c r="AV261" s="353">
        <f t="shared" si="1137"/>
        <v>21.73152740554351</v>
      </c>
      <c r="AW261" s="353">
        <f t="shared" si="1137"/>
        <v>21.096332213557673</v>
      </c>
      <c r="AX261" s="353">
        <f t="shared" si="1137"/>
        <v>0</v>
      </c>
      <c r="AY261" s="353">
        <f t="shared" si="1137"/>
        <v>0</v>
      </c>
      <c r="AZ261" s="353">
        <f t="shared" si="1137"/>
        <v>36.508322795867926</v>
      </c>
      <c r="BA261" s="353">
        <f t="shared" si="1137"/>
        <v>297.76490160563588</v>
      </c>
      <c r="BB261" s="353">
        <f t="shared" si="1137"/>
        <v>484.11200098013882</v>
      </c>
      <c r="BC261" s="119">
        <f>VPHgrunddataM!K44*1000</f>
        <v>941.32086987304683</v>
      </c>
      <c r="BD261" s="119">
        <f>VPHgrunddataM!L44*1000</f>
        <v>762.91425218772895</v>
      </c>
      <c r="BE261" s="119">
        <f>VPHgrunddataM!M44*1000</f>
        <v>568.36458793687814</v>
      </c>
      <c r="BF261" s="119">
        <f>VPHgrunddataM!N44*1000</f>
        <v>139.76215877151492</v>
      </c>
      <c r="BG261" s="119">
        <f>VPHgrunddataM!O44*1000</f>
        <v>32.862647295012501</v>
      </c>
      <c r="BH261" s="119">
        <f>VPHgrunddataM!P44*1000</f>
        <v>21.73152740554351</v>
      </c>
      <c r="BI261" s="119">
        <f>VPHgrunddataM!Q44*1000</f>
        <v>21.096332213557673</v>
      </c>
      <c r="BJ261" s="119">
        <f>VPHgrunddataM!R44*1000</f>
        <v>0</v>
      </c>
      <c r="BK261" s="119">
        <f>VPHgrunddataM!S44*1000</f>
        <v>0</v>
      </c>
      <c r="BL261" s="119">
        <f>VPHgrunddataM!T44*1000</f>
        <v>36.508322795867926</v>
      </c>
      <c r="BM261" s="119">
        <f>VPHgrunddataM!U44*1000</f>
        <v>297.76490160563588</v>
      </c>
      <c r="BN261" s="119">
        <f>VPHgrunddataM!V44*1000</f>
        <v>484.11200098013882</v>
      </c>
      <c r="BO261" s="164">
        <f t="shared" si="1138"/>
        <v>941.32086987304683</v>
      </c>
      <c r="BP261" s="164">
        <f t="shared" si="1139"/>
        <v>762.91425218772895</v>
      </c>
      <c r="BQ261" s="164">
        <f t="shared" si="1140"/>
        <v>568.36458793687814</v>
      </c>
      <c r="BR261" s="164">
        <f t="shared" si="1141"/>
        <v>139.76215877151492</v>
      </c>
      <c r="BS261" s="164">
        <f t="shared" si="1142"/>
        <v>32.862647295012501</v>
      </c>
      <c r="BT261" s="164">
        <f t="shared" si="1143"/>
        <v>21.73152740554351</v>
      </c>
      <c r="BU261" s="164">
        <f t="shared" si="1144"/>
        <v>21.096332213557673</v>
      </c>
      <c r="BV261" s="164">
        <f t="shared" si="1145"/>
        <v>0</v>
      </c>
      <c r="BW261" s="164">
        <f t="shared" si="1146"/>
        <v>0</v>
      </c>
      <c r="BX261" s="164">
        <f t="shared" si="1147"/>
        <v>36.508322795867926</v>
      </c>
      <c r="BY261" s="164">
        <f t="shared" si="1148"/>
        <v>297.76490160563588</v>
      </c>
      <c r="BZ261" s="164">
        <f t="shared" si="1149"/>
        <v>484.11200098013882</v>
      </c>
      <c r="CA261" s="115"/>
      <c r="CB261" s="115"/>
      <c r="CC261" s="115"/>
      <c r="CD261" s="115"/>
      <c r="CE261" s="115"/>
      <c r="CF261" s="115"/>
      <c r="CG261" s="115"/>
      <c r="CH261" s="115"/>
      <c r="CI261" s="115"/>
      <c r="CJ261" s="115"/>
      <c r="CK261" s="115"/>
      <c r="CL261" s="115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373"/>
      <c r="EJ261" s="373"/>
      <c r="EK261" s="373"/>
      <c r="EL261" s="373"/>
      <c r="EM261" s="373"/>
      <c r="EN261" s="373"/>
      <c r="EO261" s="373"/>
      <c r="EP261" s="373"/>
      <c r="EQ261" s="373"/>
      <c r="ER261" s="373"/>
      <c r="ES261" s="373"/>
      <c r="ET261" s="373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115"/>
      <c r="HD261" s="115"/>
      <c r="HE261" s="115"/>
      <c r="HF261" s="115"/>
      <c r="HG261" s="115"/>
      <c r="HH261" s="115"/>
      <c r="HI261" s="115"/>
      <c r="HJ261" s="115"/>
      <c r="HK261" s="115"/>
      <c r="HL261" s="115"/>
      <c r="HM261" s="115"/>
      <c r="HN261" s="115"/>
      <c r="HO261" s="115"/>
      <c r="HP261" s="115"/>
      <c r="HQ261" s="115"/>
      <c r="HR261" s="115"/>
      <c r="HS261" s="115"/>
      <c r="HT261" s="115"/>
      <c r="HU261" s="115"/>
      <c r="HV261" s="115"/>
      <c r="HW261" s="115"/>
      <c r="HX261" s="115"/>
      <c r="HY261" s="115"/>
      <c r="HZ261" s="115"/>
      <c r="IA261" s="115"/>
      <c r="IB261" s="115"/>
      <c r="IC261" s="115"/>
      <c r="ID261" s="115"/>
      <c r="IE261" s="115"/>
      <c r="IF261" s="115"/>
      <c r="IG261" s="115"/>
      <c r="IH261" s="115"/>
      <c r="II261" s="115"/>
      <c r="IJ261" s="115"/>
      <c r="IK261" s="115"/>
      <c r="IL261" s="115"/>
      <c r="IM261" s="115"/>
      <c r="IN261" s="115"/>
      <c r="IO261" s="115"/>
      <c r="IP261" s="115"/>
      <c r="IQ261" s="115"/>
      <c r="IR261" s="115"/>
      <c r="IS261" s="115"/>
      <c r="IT261" s="115"/>
      <c r="IU261" s="115"/>
      <c r="IV261" s="115"/>
      <c r="IW261" s="115"/>
      <c r="IX261" s="115"/>
      <c r="IY261" s="115"/>
      <c r="IZ261" s="115"/>
      <c r="JA261" s="115"/>
      <c r="JB261" s="115"/>
      <c r="JC261" s="115"/>
      <c r="JD261" s="115"/>
      <c r="JE261" s="115"/>
      <c r="JF261" s="115"/>
      <c r="JG261" s="115"/>
      <c r="JH261" s="115"/>
      <c r="JI261" s="115"/>
      <c r="JJ261" s="115"/>
      <c r="JK261" s="8"/>
      <c r="JL261" s="8"/>
      <c r="JM261" s="8"/>
      <c r="JN261" s="8"/>
      <c r="JO261" s="8"/>
      <c r="JP261" s="8"/>
      <c r="JQ261" s="8"/>
      <c r="JR261" s="8"/>
      <c r="JS261" s="8"/>
      <c r="JT261" s="8"/>
      <c r="JU261" s="8"/>
      <c r="JV261" s="8"/>
      <c r="JW261" s="8"/>
      <c r="JX261" s="8"/>
      <c r="JY261" s="8"/>
      <c r="JZ261" s="8"/>
      <c r="KA261" s="8"/>
      <c r="KB261" s="8"/>
      <c r="KC261" s="8"/>
      <c r="KD261" s="8"/>
      <c r="KE261" s="8"/>
      <c r="KF261" s="8"/>
      <c r="KG261" s="8"/>
      <c r="KH261" s="8"/>
      <c r="KI261" s="8"/>
      <c r="KJ261" s="8"/>
      <c r="KK261" s="8"/>
      <c r="KL261" s="8"/>
      <c r="KM261" s="8"/>
      <c r="KN261" s="8"/>
      <c r="KO261" s="8"/>
      <c r="KP261" s="8"/>
      <c r="KQ261" s="8"/>
      <c r="KR261" s="8"/>
      <c r="KS261" s="8"/>
      <c r="KT261" s="8"/>
      <c r="KU261" s="8"/>
      <c r="KV261" s="8"/>
      <c r="KW261" s="8"/>
      <c r="KX261" s="8"/>
      <c r="KY261" s="8"/>
      <c r="KZ261" s="8"/>
      <c r="LA261" s="8"/>
      <c r="LB261" s="8"/>
      <c r="LC261" s="8"/>
      <c r="LD261" s="8"/>
      <c r="LE261" s="8"/>
      <c r="LF261" s="8"/>
      <c r="LG261" s="8"/>
      <c r="LH261" s="8"/>
      <c r="LI261" s="8"/>
      <c r="LJ261" s="8"/>
      <c r="LK261" s="8"/>
      <c r="LL261" s="8"/>
      <c r="LM261" s="8"/>
      <c r="LN261" s="8"/>
      <c r="LO261" s="8"/>
      <c r="LP261" s="8"/>
      <c r="LQ261" s="8"/>
      <c r="LR261" s="8"/>
      <c r="LT261" s="660">
        <f t="shared" si="1259"/>
        <v>1.8189894035458565E-12</v>
      </c>
      <c r="LU261" s="164">
        <f t="shared" si="1260"/>
        <v>4.5474735088646412E-13</v>
      </c>
      <c r="LV261" s="164">
        <f t="shared" si="1261"/>
        <v>4.5474735088646412E-13</v>
      </c>
      <c r="LW261" s="119">
        <f t="shared" si="1262"/>
        <v>4.5474735088646412E-13</v>
      </c>
      <c r="LX261" s="164">
        <f t="shared" si="1263"/>
        <v>4.5474735088646412E-13</v>
      </c>
      <c r="LY261" s="115">
        <f t="shared" si="1264"/>
        <v>0</v>
      </c>
      <c r="LZ261" s="8">
        <f t="shared" si="1265"/>
        <v>0</v>
      </c>
      <c r="MA261" s="8">
        <f t="shared" si="1266"/>
        <v>0</v>
      </c>
      <c r="MB261" s="8">
        <f t="shared" si="1267"/>
        <v>0</v>
      </c>
      <c r="MC261" s="8">
        <f t="shared" si="1268"/>
        <v>0</v>
      </c>
      <c r="MD261" s="8">
        <f t="shared" si="1269"/>
        <v>0</v>
      </c>
      <c r="ME261" s="8">
        <f t="shared" si="1270"/>
        <v>0</v>
      </c>
      <c r="MF261" s="8">
        <f t="shared" si="1271"/>
        <v>0</v>
      </c>
      <c r="MG261" s="8">
        <f t="shared" si="1272"/>
        <v>0</v>
      </c>
      <c r="MH261" s="8">
        <f t="shared" si="1273"/>
        <v>0</v>
      </c>
      <c r="MI261" s="8">
        <f t="shared" si="1274"/>
        <v>0</v>
      </c>
      <c r="MJ261" s="115">
        <f t="shared" si="1275"/>
        <v>0</v>
      </c>
      <c r="MK261" s="115">
        <f t="shared" si="1276"/>
        <v>0</v>
      </c>
      <c r="ML261" s="115">
        <f t="shared" si="1277"/>
        <v>0</v>
      </c>
      <c r="MM261" s="115">
        <f t="shared" si="1278"/>
        <v>0</v>
      </c>
      <c r="MN261" s="8">
        <f t="shared" si="1279"/>
        <v>0</v>
      </c>
      <c r="MO261" s="8">
        <f t="shared" si="1280"/>
        <v>0</v>
      </c>
      <c r="MP261" s="8">
        <f t="shared" si="1281"/>
        <v>0</v>
      </c>
      <c r="MQ261" s="8">
        <f t="shared" si="1282"/>
        <v>0</v>
      </c>
      <c r="MR261" s="8">
        <f t="shared" si="1283"/>
        <v>0</v>
      </c>
      <c r="MS261" s="8">
        <f t="shared" si="1284"/>
        <v>0</v>
      </c>
    </row>
    <row r="262" spans="2:357" hidden="1">
      <c r="B262" s="3"/>
      <c r="C262" s="170" t="s">
        <v>164</v>
      </c>
      <c r="D262" s="115"/>
      <c r="E262" s="115"/>
      <c r="F262" s="115"/>
      <c r="G262" s="115"/>
      <c r="H262" s="115"/>
      <c r="I262" s="119">
        <f>VPHgrunddata!E45*1000</f>
        <v>7474.9988262557981</v>
      </c>
      <c r="J262" s="115">
        <f t="shared" ref="J262:J267" si="1310">I262+(N262-I262)/(5)</f>
        <v>7507.320925650024</v>
      </c>
      <c r="K262" s="115">
        <f t="shared" ref="K262:K267" si="1311">J262+(N262-I262)/(5)</f>
        <v>7539.64302504425</v>
      </c>
      <c r="L262" s="115">
        <f t="shared" ref="L262:L267" si="1312">K262+(N262-I262)/(5)</f>
        <v>7571.9651244384759</v>
      </c>
      <c r="M262" s="115">
        <f t="shared" ref="M262:M267" si="1313">L262+(N262-I262)/(5)</f>
        <v>7604.2872238327018</v>
      </c>
      <c r="N262" s="285">
        <f>VPHgrunddata!F45*1000</f>
        <v>7636.6093232269286</v>
      </c>
      <c r="O262" s="115">
        <f>N262+(S262-N262)/(5)</f>
        <v>7603.3917967881043</v>
      </c>
      <c r="P262" s="115">
        <f>O262+(S262-N262)/(5)</f>
        <v>7570.1742703492801</v>
      </c>
      <c r="Q262" s="115">
        <f>P262+(S262-N262)/(5)</f>
        <v>7536.9567439104558</v>
      </c>
      <c r="R262" s="115">
        <f>Q262+(S262-N262)/(5)</f>
        <v>7503.7392174716315</v>
      </c>
      <c r="S262" s="119">
        <f>VPHgrunddata!G45*1000</f>
        <v>7470.5216910328072</v>
      </c>
      <c r="T262" s="164">
        <f>W262</f>
        <v>6099.6153731384275</v>
      </c>
      <c r="U262" s="164">
        <f>X262</f>
        <v>6099.6153731384275</v>
      </c>
      <c r="V262" s="164">
        <f>X262</f>
        <v>6099.6153731384275</v>
      </c>
      <c r="W262" s="164">
        <f>X262</f>
        <v>6099.6153731384275</v>
      </c>
      <c r="X262" s="119">
        <f>VPHgrunddata!H45*1000</f>
        <v>6099.6153731384275</v>
      </c>
      <c r="Y262" s="115">
        <f>X262+(AC262-X262)/(5)</f>
        <v>6029.7877249572748</v>
      </c>
      <c r="Z262" s="115">
        <f>Y262+(AC262-X262)/(5)</f>
        <v>5959.9600767761222</v>
      </c>
      <c r="AA262" s="115">
        <f>Z262+(AC262-X262)/(5)</f>
        <v>5890.1324285949695</v>
      </c>
      <c r="AB262" s="115">
        <f>AA262+(AC262-X262)/(5)</f>
        <v>5820.3047804138168</v>
      </c>
      <c r="AC262" s="119">
        <f>VPHgrunddata!I45*1000</f>
        <v>5750.477132232666</v>
      </c>
      <c r="AD262" s="3"/>
      <c r="AE262" s="115"/>
      <c r="AF262" s="115"/>
      <c r="AG262" s="115"/>
      <c r="AH262" s="115"/>
      <c r="AI262" s="115"/>
      <c r="AJ262" s="115"/>
      <c r="AK262" s="115"/>
      <c r="AL262" s="115"/>
      <c r="AM262" s="115"/>
      <c r="AN262" s="115"/>
      <c r="AO262" s="115"/>
      <c r="AP262" s="115"/>
      <c r="AQ262" s="115"/>
      <c r="AR262" s="115"/>
      <c r="AS262" s="115"/>
      <c r="AT262" s="115"/>
      <c r="AU262" s="115"/>
      <c r="AV262" s="115"/>
      <c r="AW262" s="115"/>
      <c r="AX262" s="115"/>
      <c r="AY262" s="115"/>
      <c r="AZ262" s="115"/>
      <c r="BA262" s="115"/>
      <c r="BB262" s="115"/>
      <c r="BC262" s="115"/>
      <c r="BD262" s="115"/>
      <c r="BE262" s="115"/>
      <c r="BF262" s="115"/>
      <c r="BG262" s="115"/>
      <c r="BH262" s="115"/>
      <c r="BI262" s="115"/>
      <c r="BJ262" s="115"/>
      <c r="BK262" s="115"/>
      <c r="BL262" s="115"/>
      <c r="BM262" s="115"/>
      <c r="BN262" s="115"/>
      <c r="BO262" s="115"/>
      <c r="BP262" s="115"/>
      <c r="BQ262" s="115"/>
      <c r="BR262" s="115"/>
      <c r="BS262" s="115"/>
      <c r="BT262" s="115"/>
      <c r="BU262" s="115"/>
      <c r="BV262" s="115"/>
      <c r="BW262" s="115"/>
      <c r="BX262" s="115"/>
      <c r="BY262" s="115"/>
      <c r="BZ262" s="115"/>
      <c r="CA262" s="119">
        <f>VPHgrunddataM!W45*1000</f>
        <v>634.48548265075692</v>
      </c>
      <c r="CB262" s="119">
        <f>VPHgrunddataM!X45*1000</f>
        <v>948.83315899658203</v>
      </c>
      <c r="CC262" s="119">
        <f>VPHgrunddataM!Y45*1000</f>
        <v>986.2020846252442</v>
      </c>
      <c r="CD262" s="119">
        <f>VPHgrunddataM!Z45*1000</f>
        <v>887.2291381835937</v>
      </c>
      <c r="CE262" s="119">
        <f>VPHgrunddataM!AA45*1000</f>
        <v>666.12247332763673</v>
      </c>
      <c r="CF262" s="119">
        <f>VPHgrunddataM!AB45*1000</f>
        <v>499.60562872314449</v>
      </c>
      <c r="CG262" s="119">
        <f>VPHgrunddataM!AC45*1000</f>
        <v>307.47500695800784</v>
      </c>
      <c r="CH262" s="119">
        <f>VPHgrunddataM!AD45*1000</f>
        <v>0</v>
      </c>
      <c r="CI262" s="119">
        <f>VPHgrunddataM!AE45*1000</f>
        <v>0</v>
      </c>
      <c r="CJ262" s="119">
        <f>VPHgrunddataM!AF45*1000</f>
        <v>797.95367047119134</v>
      </c>
      <c r="CK262" s="119">
        <f>VPHgrunddataM!AG45*1000</f>
        <v>973.26041381835932</v>
      </c>
      <c r="CL262" s="119">
        <f>VPHgrunddataM!AH45*1000</f>
        <v>773.83176850128177</v>
      </c>
      <c r="CM262" s="115">
        <f t="shared" si="1287"/>
        <v>682.7969805419923</v>
      </c>
      <c r="CN262" s="115">
        <f t="shared" si="1150"/>
        <v>946.94753296203612</v>
      </c>
      <c r="CO262" s="115">
        <f t="shared" si="1151"/>
        <v>987.06819619140629</v>
      </c>
      <c r="CP262" s="115">
        <f t="shared" si="1152"/>
        <v>889.53502586669913</v>
      </c>
      <c r="CQ262" s="115">
        <f t="shared" si="1153"/>
        <v>671.67169117431638</v>
      </c>
      <c r="CR262" s="115">
        <f t="shared" si="1154"/>
        <v>490.49354123535153</v>
      </c>
      <c r="CS262" s="115">
        <f t="shared" si="1155"/>
        <v>278.5979271728516</v>
      </c>
      <c r="CT262" s="115">
        <f t="shared" si="1156"/>
        <v>0</v>
      </c>
      <c r="CU262" s="115">
        <f t="shared" si="1157"/>
        <v>0</v>
      </c>
      <c r="CV262" s="115">
        <f t="shared" si="1158"/>
        <v>804.04334055175775</v>
      </c>
      <c r="CW262" s="115">
        <f t="shared" si="1159"/>
        <v>976.60204606933587</v>
      </c>
      <c r="CX262" s="115">
        <f t="shared" si="1160"/>
        <v>779.56464388427742</v>
      </c>
      <c r="CY262" s="115">
        <f t="shared" si="1288"/>
        <v>731.10847843322767</v>
      </c>
      <c r="CZ262" s="115">
        <f t="shared" si="1161"/>
        <v>945.06190692749021</v>
      </c>
      <c r="DA262" s="115">
        <f t="shared" si="1162"/>
        <v>987.93430775756838</v>
      </c>
      <c r="DB262" s="115">
        <f t="shared" si="1163"/>
        <v>891.84091354980455</v>
      </c>
      <c r="DC262" s="115">
        <f t="shared" si="1164"/>
        <v>677.22090902099603</v>
      </c>
      <c r="DD262" s="115">
        <f t="shared" si="1165"/>
        <v>481.38145374755857</v>
      </c>
      <c r="DE262" s="115">
        <f t="shared" si="1166"/>
        <v>249.72084738769533</v>
      </c>
      <c r="DF262" s="115">
        <f t="shared" si="1167"/>
        <v>0</v>
      </c>
      <c r="DG262" s="115">
        <f t="shared" si="1168"/>
        <v>0</v>
      </c>
      <c r="DH262" s="115">
        <f t="shared" si="1169"/>
        <v>810.13301063232416</v>
      </c>
      <c r="DI262" s="115">
        <f t="shared" si="1170"/>
        <v>979.94367832031242</v>
      </c>
      <c r="DJ262" s="115">
        <f t="shared" si="1171"/>
        <v>785.29751926727306</v>
      </c>
      <c r="DK262" s="115">
        <f t="shared" si="1289"/>
        <v>779.41997632446305</v>
      </c>
      <c r="DL262" s="115">
        <f t="shared" si="1172"/>
        <v>943.17628089294431</v>
      </c>
      <c r="DM262" s="115">
        <f t="shared" si="1173"/>
        <v>988.80041932373047</v>
      </c>
      <c r="DN262" s="115">
        <f t="shared" si="1174"/>
        <v>894.14680123290998</v>
      </c>
      <c r="DO262" s="115">
        <f t="shared" si="1175"/>
        <v>682.77012686767569</v>
      </c>
      <c r="DP262" s="115">
        <f t="shared" si="1176"/>
        <v>472.2693662597656</v>
      </c>
      <c r="DQ262" s="115">
        <f t="shared" si="1177"/>
        <v>220.84376760253906</v>
      </c>
      <c r="DR262" s="115">
        <f t="shared" si="1178"/>
        <v>0</v>
      </c>
      <c r="DS262" s="115">
        <f t="shared" si="1179"/>
        <v>0</v>
      </c>
      <c r="DT262" s="115">
        <f t="shared" si="1180"/>
        <v>816.22268071289056</v>
      </c>
      <c r="DU262" s="115">
        <f t="shared" si="1181"/>
        <v>983.28531057128896</v>
      </c>
      <c r="DV262" s="115">
        <f t="shared" si="1182"/>
        <v>791.0303946502687</v>
      </c>
      <c r="DW262" s="115">
        <f t="shared" si="1290"/>
        <v>827.73147421569843</v>
      </c>
      <c r="DX262" s="115">
        <f t="shared" si="1183"/>
        <v>941.2906548583984</v>
      </c>
      <c r="DY262" s="115">
        <f t="shared" si="1184"/>
        <v>989.66653088989256</v>
      </c>
      <c r="DZ262" s="115">
        <f t="shared" si="1185"/>
        <v>896.4526889160154</v>
      </c>
      <c r="EA262" s="115">
        <f t="shared" si="1186"/>
        <v>688.31934471435534</v>
      </c>
      <c r="EB262" s="115">
        <f t="shared" si="1187"/>
        <v>463.15727877197264</v>
      </c>
      <c r="EC262" s="115">
        <f t="shared" si="1188"/>
        <v>191.96668781738279</v>
      </c>
      <c r="ED262" s="115">
        <f t="shared" si="1189"/>
        <v>0</v>
      </c>
      <c r="EE262" s="115">
        <f t="shared" si="1190"/>
        <v>0</v>
      </c>
      <c r="EF262" s="115">
        <f t="shared" si="1191"/>
        <v>822.31235079345697</v>
      </c>
      <c r="EG262" s="115">
        <f t="shared" si="1192"/>
        <v>986.62694282226551</v>
      </c>
      <c r="EH262" s="115">
        <f t="shared" si="1291"/>
        <v>796.76327003326435</v>
      </c>
      <c r="EI262" s="285">
        <f>VPHgrunddataM!AI45*1000</f>
        <v>876.04297210693358</v>
      </c>
      <c r="EJ262" s="285">
        <f>VPHgrunddataM!AJ45*1000</f>
        <v>939.4050288238526</v>
      </c>
      <c r="EK262" s="285">
        <f>VPHgrunddataM!AK45*1000</f>
        <v>990.53264245605465</v>
      </c>
      <c r="EL262" s="285">
        <f>VPHgrunddataM!AL45*1000</f>
        <v>898.75857659912106</v>
      </c>
      <c r="EM262" s="285">
        <f>VPHgrunddataM!AM45*1000</f>
        <v>693.86856256103511</v>
      </c>
      <c r="EN262" s="285">
        <f>VPHgrunddataM!AN45*1000</f>
        <v>454.04519128417968</v>
      </c>
      <c r="EO262" s="285">
        <f>VPHgrunddataM!AO45*1000</f>
        <v>163.08960803222655</v>
      </c>
      <c r="EP262" s="285">
        <f>VPHgrunddataM!AP45*1000</f>
        <v>0</v>
      </c>
      <c r="EQ262" s="285">
        <f>VPHgrunddataM!AQ45*1000</f>
        <v>0</v>
      </c>
      <c r="ER262" s="285">
        <f>VPHgrunddataM!AR45*1000</f>
        <v>828.40202087402349</v>
      </c>
      <c r="ES262" s="285">
        <f>VPHgrunddataM!AS45*1000</f>
        <v>989.96857507324216</v>
      </c>
      <c r="ET262" s="285">
        <f>VPHgrunddataM!AT45*1000</f>
        <v>802.49614541625976</v>
      </c>
      <c r="EU262" s="115">
        <f t="shared" si="1292"/>
        <v>852.73531022949214</v>
      </c>
      <c r="EV262" s="115">
        <f t="shared" si="1293"/>
        <v>936.9195282592774</v>
      </c>
      <c r="EW262" s="115">
        <f t="shared" si="1193"/>
        <v>979.97902221679681</v>
      </c>
      <c r="EX262" s="115">
        <f t="shared" si="1194"/>
        <v>904.82596036376947</v>
      </c>
      <c r="EY262" s="115">
        <f t="shared" si="1195"/>
        <v>695.28169572753905</v>
      </c>
      <c r="EZ262" s="115">
        <f t="shared" si="1196"/>
        <v>441.33814964599611</v>
      </c>
      <c r="FA262" s="115">
        <f t="shared" si="1197"/>
        <v>186.39569533289281</v>
      </c>
      <c r="FB262" s="115">
        <f t="shared" si="1198"/>
        <v>0</v>
      </c>
      <c r="FC262" s="115">
        <f t="shared" si="1199"/>
        <v>0</v>
      </c>
      <c r="FD262" s="115">
        <f t="shared" si="1200"/>
        <v>822.46906269788735</v>
      </c>
      <c r="FE262" s="115">
        <f t="shared" si="1201"/>
        <v>977.71857626953124</v>
      </c>
      <c r="FF262" s="115">
        <f t="shared" si="1202"/>
        <v>805.72879604492186</v>
      </c>
      <c r="FG262" s="115">
        <f t="shared" si="1294"/>
        <v>829.42764835205071</v>
      </c>
      <c r="FH262" s="115">
        <f t="shared" si="1203"/>
        <v>934.43402769470219</v>
      </c>
      <c r="FI262" s="115">
        <f t="shared" si="1204"/>
        <v>969.42540197753897</v>
      </c>
      <c r="FJ262" s="115">
        <f t="shared" si="1205"/>
        <v>910.89334412841788</v>
      </c>
      <c r="FK262" s="115">
        <f t="shared" si="1206"/>
        <v>696.69482889404298</v>
      </c>
      <c r="FL262" s="115">
        <f t="shared" si="1207"/>
        <v>428.63110800781254</v>
      </c>
      <c r="FM262" s="115">
        <f t="shared" si="1208"/>
        <v>209.70178263355908</v>
      </c>
      <c r="FN262" s="115">
        <f t="shared" si="1209"/>
        <v>0</v>
      </c>
      <c r="FO262" s="115">
        <f t="shared" si="1210"/>
        <v>0</v>
      </c>
      <c r="FP262" s="115">
        <f t="shared" si="1211"/>
        <v>816.53610452175121</v>
      </c>
      <c r="FQ262" s="115">
        <f t="shared" si="1212"/>
        <v>965.46857746582032</v>
      </c>
      <c r="FR262" s="115">
        <f t="shared" si="1213"/>
        <v>808.96144667358396</v>
      </c>
      <c r="FS262" s="115">
        <f t="shared" si="1295"/>
        <v>806.11998647460928</v>
      </c>
      <c r="FT262" s="115">
        <f t="shared" si="1214"/>
        <v>931.94852713012699</v>
      </c>
      <c r="FU262" s="115">
        <f t="shared" si="1215"/>
        <v>958.87178173828113</v>
      </c>
      <c r="FV262" s="115">
        <f t="shared" si="1216"/>
        <v>916.96072789306629</v>
      </c>
      <c r="FW262" s="115">
        <f t="shared" si="1217"/>
        <v>698.10796206054692</v>
      </c>
      <c r="FX262" s="115">
        <f t="shared" si="1218"/>
        <v>415.92406636962897</v>
      </c>
      <c r="FY262" s="115">
        <f t="shared" si="1219"/>
        <v>233.00786993422534</v>
      </c>
      <c r="FZ262" s="115">
        <f t="shared" si="1220"/>
        <v>0</v>
      </c>
      <c r="GA262" s="115">
        <f t="shared" si="1221"/>
        <v>0</v>
      </c>
      <c r="GB262" s="115">
        <f t="shared" si="1222"/>
        <v>810.60314634561507</v>
      </c>
      <c r="GC262" s="115">
        <f t="shared" si="1223"/>
        <v>953.21857866210939</v>
      </c>
      <c r="GD262" s="115">
        <f t="shared" si="1224"/>
        <v>812.19409730224606</v>
      </c>
      <c r="GE262" s="115">
        <f t="shared" si="1296"/>
        <v>782.81232459716784</v>
      </c>
      <c r="GF262" s="115">
        <f t="shared" si="1225"/>
        <v>929.46302656555179</v>
      </c>
      <c r="GG262" s="115">
        <f t="shared" si="1226"/>
        <v>948.31816149902329</v>
      </c>
      <c r="GH262" s="115">
        <f t="shared" si="1227"/>
        <v>923.0281116577147</v>
      </c>
      <c r="GI262" s="115">
        <f t="shared" si="1228"/>
        <v>699.52109522705086</v>
      </c>
      <c r="GJ262" s="115">
        <f t="shared" si="1229"/>
        <v>403.21702473144541</v>
      </c>
      <c r="GK262" s="115">
        <f t="shared" si="1230"/>
        <v>256.31395723489163</v>
      </c>
      <c r="GL262" s="115">
        <f t="shared" si="1231"/>
        <v>0</v>
      </c>
      <c r="GM262" s="115">
        <f t="shared" si="1232"/>
        <v>0</v>
      </c>
      <c r="GN262" s="115">
        <f t="shared" si="1233"/>
        <v>804.67018816947893</v>
      </c>
      <c r="GO262" s="115">
        <f t="shared" si="1234"/>
        <v>940.96857985839847</v>
      </c>
      <c r="GP262" s="115">
        <f t="shared" si="1297"/>
        <v>815.42674793090816</v>
      </c>
      <c r="GQ262" s="119">
        <f>VPHgrunddataM!AU45*1000</f>
        <v>759.50466271972664</v>
      </c>
      <c r="GR262" s="119">
        <f>VPHgrunddataM!AV45*1000</f>
        <v>926.97752600097658</v>
      </c>
      <c r="GS262" s="119">
        <f>VPHgrunddataM!AW45*1000</f>
        <v>937.76454125976556</v>
      </c>
      <c r="GT262" s="119">
        <f>VPHgrunddataM!AX45*1000</f>
        <v>929.09549542236323</v>
      </c>
      <c r="GU262" s="119">
        <f>VPHgrunddataM!AY45*1000</f>
        <v>700.93422839355469</v>
      </c>
      <c r="GV262" s="119">
        <f>VPHgrunddataM!AZ45*1000</f>
        <v>390.50998309326172</v>
      </c>
      <c r="GW262" s="119">
        <f>VPHgrunddataM!BA45*1000</f>
        <v>279.62004453555789</v>
      </c>
      <c r="GX262" s="119">
        <f>VPHgrunddataM!BB45*1000</f>
        <v>0</v>
      </c>
      <c r="GY262" s="119">
        <f>VPHgrunddataM!BC45*1000</f>
        <v>0</v>
      </c>
      <c r="GZ262" s="119">
        <f>VPHgrunddataM!BD45*1000</f>
        <v>798.73722999334302</v>
      </c>
      <c r="HA262" s="119">
        <f>VPHgrunddataM!BE45*1000</f>
        <v>928.71858105468755</v>
      </c>
      <c r="HB262" s="119">
        <f>VPHgrunddataM!BF45*1000</f>
        <v>818.65939855957026</v>
      </c>
      <c r="HC262" s="164">
        <f t="shared" ref="HC262:HL263" si="1314">HO262</f>
        <v>637.74019445800775</v>
      </c>
      <c r="HD262" s="164">
        <f t="shared" si="1314"/>
        <v>616.63295397949219</v>
      </c>
      <c r="HE262" s="164">
        <f t="shared" si="1314"/>
        <v>684.47765551757811</v>
      </c>
      <c r="HF262" s="164">
        <f t="shared" si="1314"/>
        <v>818.0064155883789</v>
      </c>
      <c r="HG262" s="164">
        <f t="shared" si="1314"/>
        <v>677.11761993408209</v>
      </c>
      <c r="HH262" s="164">
        <f t="shared" si="1314"/>
        <v>310.82577923583983</v>
      </c>
      <c r="HI262" s="164">
        <f t="shared" si="1314"/>
        <v>177.84803906249999</v>
      </c>
      <c r="HJ262" s="164">
        <f t="shared" si="1314"/>
        <v>0</v>
      </c>
      <c r="HK262" s="164">
        <f t="shared" si="1314"/>
        <v>0</v>
      </c>
      <c r="HL262" s="164">
        <f t="shared" si="1314"/>
        <v>759.76628323364264</v>
      </c>
      <c r="HM262" s="164">
        <f t="shared" ref="HM262:HV263" si="1315">HY262</f>
        <v>839.76663903808594</v>
      </c>
      <c r="HN262" s="164">
        <f t="shared" si="1315"/>
        <v>577.43379309082036</v>
      </c>
      <c r="HO262" s="164">
        <f t="shared" si="1315"/>
        <v>637.74019445800775</v>
      </c>
      <c r="HP262" s="164">
        <f t="shared" si="1315"/>
        <v>616.63295397949219</v>
      </c>
      <c r="HQ262" s="164">
        <f t="shared" si="1315"/>
        <v>684.47765551757811</v>
      </c>
      <c r="HR262" s="164">
        <f t="shared" si="1315"/>
        <v>818.0064155883789</v>
      </c>
      <c r="HS262" s="164">
        <f t="shared" si="1315"/>
        <v>677.11761993408209</v>
      </c>
      <c r="HT262" s="164">
        <f t="shared" si="1315"/>
        <v>310.82577923583983</v>
      </c>
      <c r="HU262" s="164">
        <f t="shared" si="1315"/>
        <v>177.84803906249999</v>
      </c>
      <c r="HV262" s="164">
        <f t="shared" si="1315"/>
        <v>0</v>
      </c>
      <c r="HW262" s="164">
        <f t="shared" ref="HW262:IF263" si="1316">II262</f>
        <v>0</v>
      </c>
      <c r="HX262" s="164">
        <f t="shared" si="1316"/>
        <v>759.76628323364264</v>
      </c>
      <c r="HY262" s="164">
        <f t="shared" si="1316"/>
        <v>839.76663903808594</v>
      </c>
      <c r="HZ262" s="164">
        <f t="shared" si="1316"/>
        <v>577.43379309082036</v>
      </c>
      <c r="IA262" s="164">
        <f t="shared" si="1316"/>
        <v>637.74019445800775</v>
      </c>
      <c r="IB262" s="164">
        <f t="shared" si="1316"/>
        <v>616.63295397949219</v>
      </c>
      <c r="IC262" s="164">
        <f t="shared" si="1316"/>
        <v>684.47765551757811</v>
      </c>
      <c r="ID262" s="164">
        <f t="shared" si="1316"/>
        <v>818.0064155883789</v>
      </c>
      <c r="IE262" s="164">
        <f t="shared" si="1316"/>
        <v>677.11761993408209</v>
      </c>
      <c r="IF262" s="164">
        <f t="shared" si="1316"/>
        <v>310.82577923583983</v>
      </c>
      <c r="IG262" s="164">
        <f t="shared" ref="IG262:IP263" si="1317">IS262</f>
        <v>177.84803906249999</v>
      </c>
      <c r="IH262" s="164">
        <f t="shared" si="1317"/>
        <v>0</v>
      </c>
      <c r="II262" s="164">
        <f t="shared" si="1317"/>
        <v>0</v>
      </c>
      <c r="IJ262" s="164">
        <f t="shared" si="1317"/>
        <v>759.76628323364264</v>
      </c>
      <c r="IK262" s="164">
        <f t="shared" si="1317"/>
        <v>839.76663903808594</v>
      </c>
      <c r="IL262" s="164">
        <f t="shared" si="1317"/>
        <v>577.43379309082036</v>
      </c>
      <c r="IM262" s="164">
        <f t="shared" si="1317"/>
        <v>637.74019445800775</v>
      </c>
      <c r="IN262" s="164">
        <f t="shared" si="1317"/>
        <v>616.63295397949219</v>
      </c>
      <c r="IO262" s="164">
        <f t="shared" si="1317"/>
        <v>684.47765551757811</v>
      </c>
      <c r="IP262" s="164">
        <f t="shared" si="1317"/>
        <v>818.0064155883789</v>
      </c>
      <c r="IQ262" s="164">
        <f t="shared" ref="IQ262:IX263" si="1318">JC262</f>
        <v>677.11761993408209</v>
      </c>
      <c r="IR262" s="164">
        <f t="shared" si="1318"/>
        <v>310.82577923583983</v>
      </c>
      <c r="IS262" s="164">
        <f t="shared" si="1318"/>
        <v>177.84803906249999</v>
      </c>
      <c r="IT262" s="164">
        <f t="shared" si="1318"/>
        <v>0</v>
      </c>
      <c r="IU262" s="164">
        <f t="shared" si="1318"/>
        <v>0</v>
      </c>
      <c r="IV262" s="164">
        <f t="shared" si="1318"/>
        <v>759.76628323364264</v>
      </c>
      <c r="IW262" s="164">
        <f t="shared" si="1318"/>
        <v>839.76663903808594</v>
      </c>
      <c r="IX262" s="164">
        <f t="shared" si="1318"/>
        <v>577.43379309082036</v>
      </c>
      <c r="IY262" s="119">
        <f>VPHgrunddataM!BG45*1000</f>
        <v>637.74019445800775</v>
      </c>
      <c r="IZ262" s="119">
        <f>VPHgrunddataM!BH45*1000</f>
        <v>616.63295397949219</v>
      </c>
      <c r="JA262" s="119">
        <f>VPHgrunddataM!BI45*1000</f>
        <v>684.47765551757811</v>
      </c>
      <c r="JB262" s="119">
        <f>VPHgrunddataM!BJ45*1000</f>
        <v>818.0064155883789</v>
      </c>
      <c r="JC262" s="119">
        <f>VPHgrunddataM!BK45*1000</f>
        <v>677.11761993408209</v>
      </c>
      <c r="JD262" s="119">
        <f>VPHgrunddataM!BL45*1000</f>
        <v>310.82577923583983</v>
      </c>
      <c r="JE262" s="119">
        <f>VPHgrunddataM!BM45*1000</f>
        <v>177.84803906249999</v>
      </c>
      <c r="JF262" s="119">
        <f>VPHgrunddataM!BN45*1000</f>
        <v>0</v>
      </c>
      <c r="JG262" s="119">
        <f>VPHgrunddataM!BO45*1000</f>
        <v>0</v>
      </c>
      <c r="JH262" s="119">
        <f>VPHgrunddataM!BP45*1000</f>
        <v>759.76628323364264</v>
      </c>
      <c r="JI262" s="119">
        <f>VPHgrunddataM!BQ45*1000</f>
        <v>839.76663903808594</v>
      </c>
      <c r="JJ262" s="119">
        <f>VPHgrunddataM!BR45*1000</f>
        <v>577.43379309082036</v>
      </c>
      <c r="JK262" s="115">
        <f t="shared" ref="JK262:JV263" si="1319">IY262+(LG262-IY262)/(5)</f>
        <v>636.23253442382804</v>
      </c>
      <c r="JL262" s="115">
        <f t="shared" si="1319"/>
        <v>610.29609821777342</v>
      </c>
      <c r="JM262" s="115">
        <f t="shared" si="1319"/>
        <v>678.60499882812496</v>
      </c>
      <c r="JN262" s="115">
        <f t="shared" si="1319"/>
        <v>809.58970164794925</v>
      </c>
      <c r="JO262" s="115">
        <f t="shared" si="1319"/>
        <v>659.37954826660166</v>
      </c>
      <c r="JP262" s="115">
        <f t="shared" si="1319"/>
        <v>302.35070213623044</v>
      </c>
      <c r="JQ262" s="115">
        <f t="shared" si="1319"/>
        <v>172.51740957031248</v>
      </c>
      <c r="JR262" s="115">
        <f t="shared" si="1319"/>
        <v>0</v>
      </c>
      <c r="JS262" s="115">
        <f t="shared" si="1319"/>
        <v>0</v>
      </c>
      <c r="JT262" s="115">
        <f t="shared" si="1319"/>
        <v>742.55837202148439</v>
      </c>
      <c r="JU262" s="115">
        <f t="shared" si="1319"/>
        <v>838.11077869262692</v>
      </c>
      <c r="JV262" s="115">
        <f t="shared" si="1319"/>
        <v>580.14758115234383</v>
      </c>
      <c r="JW262" s="115">
        <f t="shared" ref="JW262:KH263" si="1320">JK262+(LG262-IY262)/(5)</f>
        <v>634.72487438964833</v>
      </c>
      <c r="JX262" s="115">
        <f t="shared" si="1320"/>
        <v>603.95924245605465</v>
      </c>
      <c r="JY262" s="115">
        <f t="shared" si="1320"/>
        <v>672.73234213867181</v>
      </c>
      <c r="JZ262" s="115">
        <f t="shared" si="1320"/>
        <v>801.17298770751961</v>
      </c>
      <c r="KA262" s="115">
        <f t="shared" si="1320"/>
        <v>641.64147659912123</v>
      </c>
      <c r="KB262" s="115">
        <f t="shared" si="1320"/>
        <v>293.87562503662105</v>
      </c>
      <c r="KC262" s="115">
        <f t="shared" si="1320"/>
        <v>167.18678007812497</v>
      </c>
      <c r="KD262" s="115">
        <f t="shared" si="1320"/>
        <v>0</v>
      </c>
      <c r="KE262" s="115">
        <f t="shared" si="1320"/>
        <v>0</v>
      </c>
      <c r="KF262" s="115">
        <f t="shared" si="1320"/>
        <v>725.35046080932614</v>
      </c>
      <c r="KG262" s="115">
        <f t="shared" si="1320"/>
        <v>836.4549183471679</v>
      </c>
      <c r="KH262" s="115">
        <f t="shared" si="1320"/>
        <v>582.86136921386731</v>
      </c>
      <c r="KI262" s="115">
        <f t="shared" ref="KI262:KT263" si="1321">JW262+(LG262-IY262)/(5)</f>
        <v>633.21721435546863</v>
      </c>
      <c r="KJ262" s="115">
        <f t="shared" si="1321"/>
        <v>597.62238669433589</v>
      </c>
      <c r="KK262" s="115">
        <f t="shared" si="1321"/>
        <v>666.85968544921866</v>
      </c>
      <c r="KL262" s="115">
        <f t="shared" si="1321"/>
        <v>792.75627376708997</v>
      </c>
      <c r="KM262" s="115">
        <f t="shared" si="1321"/>
        <v>623.90340493164081</v>
      </c>
      <c r="KN262" s="115">
        <f t="shared" si="1321"/>
        <v>285.40054793701165</v>
      </c>
      <c r="KO262" s="115">
        <f t="shared" si="1321"/>
        <v>161.85615058593746</v>
      </c>
      <c r="KP262" s="115">
        <f t="shared" si="1321"/>
        <v>0</v>
      </c>
      <c r="KQ262" s="115">
        <f t="shared" si="1321"/>
        <v>0</v>
      </c>
      <c r="KR262" s="115">
        <f t="shared" si="1321"/>
        <v>708.14254959716789</v>
      </c>
      <c r="KS262" s="115">
        <f t="shared" si="1321"/>
        <v>834.79905800170889</v>
      </c>
      <c r="KT262" s="115">
        <f t="shared" si="1321"/>
        <v>585.57515727539078</v>
      </c>
      <c r="KU262" s="115">
        <f t="shared" ref="KU262:LF263" si="1322">KI262++(LG262-IY262)/(5)</f>
        <v>631.70955432128892</v>
      </c>
      <c r="KV262" s="115">
        <f t="shared" si="1322"/>
        <v>591.28553093261712</v>
      </c>
      <c r="KW262" s="115">
        <f t="shared" si="1322"/>
        <v>660.98702875976551</v>
      </c>
      <c r="KX262" s="115">
        <f t="shared" si="1322"/>
        <v>784.33955982666032</v>
      </c>
      <c r="KY262" s="115">
        <f t="shared" si="1322"/>
        <v>606.16533326416038</v>
      </c>
      <c r="KZ262" s="115">
        <f t="shared" si="1322"/>
        <v>276.92547083740226</v>
      </c>
      <c r="LA262" s="115">
        <f t="shared" si="1322"/>
        <v>156.52552109374994</v>
      </c>
      <c r="LB262" s="115">
        <f t="shared" si="1322"/>
        <v>0</v>
      </c>
      <c r="LC262" s="115">
        <f t="shared" si="1322"/>
        <v>0</v>
      </c>
      <c r="LD262" s="115">
        <f t="shared" si="1322"/>
        <v>690.93463838500963</v>
      </c>
      <c r="LE262" s="115">
        <f t="shared" si="1322"/>
        <v>833.14319765624987</v>
      </c>
      <c r="LF262" s="115">
        <f t="shared" si="1322"/>
        <v>588.28894533691425</v>
      </c>
      <c r="LG262" s="119">
        <f>VPHgrunddataM!BS45*1000</f>
        <v>630.20189428710933</v>
      </c>
      <c r="LH262" s="119">
        <f>VPHgrunddataM!BT45*1000</f>
        <v>584.94867517089847</v>
      </c>
      <c r="LI262" s="119">
        <f>VPHgrunddataM!BU45*1000</f>
        <v>655.11437207031258</v>
      </c>
      <c r="LJ262" s="119">
        <f>VPHgrunddataM!BV45*1000</f>
        <v>775.92284588623056</v>
      </c>
      <c r="LK262" s="119">
        <f>VPHgrunddataM!BW45*1000</f>
        <v>588.42726159667973</v>
      </c>
      <c r="LL262" s="119">
        <f>VPHgrunddataM!BX45*1000</f>
        <v>268.45039373779292</v>
      </c>
      <c r="LM262" s="119">
        <f>VPHgrunddataM!BY45*1000</f>
        <v>151.19489160156249</v>
      </c>
      <c r="LN262" s="119">
        <f>VPHgrunddataM!BZ45*1000</f>
        <v>0</v>
      </c>
      <c r="LO262" s="119">
        <f>VPHgrunddataM!CA45*1000</f>
        <v>0</v>
      </c>
      <c r="LP262" s="119">
        <f>VPHgrunddataM!CB45*1000</f>
        <v>673.7267271728515</v>
      </c>
      <c r="LQ262" s="119">
        <f>VPHgrunddataM!CC45*1000</f>
        <v>831.48733731079108</v>
      </c>
      <c r="LR262" s="119">
        <f>VPHgrunddataM!CD45*1000</f>
        <v>591.0027333984375</v>
      </c>
      <c r="LT262" s="660">
        <f t="shared" si="1259"/>
        <v>1.0913936421275139E-11</v>
      </c>
      <c r="LU262" s="115">
        <f t="shared" si="1260"/>
        <v>0</v>
      </c>
      <c r="LV262" s="115">
        <f t="shared" si="1261"/>
        <v>0</v>
      </c>
      <c r="LW262" s="115">
        <f t="shared" si="1262"/>
        <v>0</v>
      </c>
      <c r="LX262" s="115">
        <f t="shared" si="1263"/>
        <v>0</v>
      </c>
      <c r="LY262" s="119">
        <f t="shared" si="1264"/>
        <v>9.0949470177292824E-13</v>
      </c>
      <c r="LZ262" s="115">
        <f t="shared" si="1265"/>
        <v>1.8189894035458565E-12</v>
      </c>
      <c r="MA262" s="115">
        <f t="shared" si="1266"/>
        <v>0</v>
      </c>
      <c r="MB262" s="115">
        <f t="shared" si="1267"/>
        <v>1.8189894035458565E-12</v>
      </c>
      <c r="MC262" s="115">
        <f t="shared" si="1268"/>
        <v>0</v>
      </c>
      <c r="MD262" s="119">
        <f t="shared" si="1269"/>
        <v>9.0949470177292824E-13</v>
      </c>
      <c r="ME262" s="115">
        <f t="shared" si="1270"/>
        <v>9.0949470177292824E-13</v>
      </c>
      <c r="MF262" s="115">
        <f t="shared" si="1271"/>
        <v>9.0949470177292824E-13</v>
      </c>
      <c r="MG262" s="115">
        <f t="shared" si="1272"/>
        <v>0</v>
      </c>
      <c r="MH262" s="115">
        <f t="shared" si="1273"/>
        <v>9.0949470177292824E-13</v>
      </c>
      <c r="MI262" s="119">
        <f t="shared" si="1274"/>
        <v>0</v>
      </c>
      <c r="MJ262" s="164">
        <f t="shared" si="1275"/>
        <v>0</v>
      </c>
      <c r="MK262" s="164">
        <f t="shared" si="1276"/>
        <v>0</v>
      </c>
      <c r="ML262" s="164">
        <f t="shared" si="1277"/>
        <v>0</v>
      </c>
      <c r="MM262" s="164">
        <f t="shared" si="1278"/>
        <v>0</v>
      </c>
      <c r="MN262" s="119">
        <f t="shared" si="1279"/>
        <v>0</v>
      </c>
      <c r="MO262" s="115">
        <f t="shared" si="1280"/>
        <v>9.0949470177292824E-13</v>
      </c>
      <c r="MP262" s="115">
        <f t="shared" si="1281"/>
        <v>9.0949470177292824E-13</v>
      </c>
      <c r="MQ262" s="115">
        <f t="shared" si="1282"/>
        <v>0</v>
      </c>
      <c r="MR262" s="115">
        <f t="shared" si="1283"/>
        <v>9.0949470177292824E-13</v>
      </c>
      <c r="MS262" s="119">
        <f t="shared" si="1284"/>
        <v>0</v>
      </c>
    </row>
    <row r="263" spans="2:357" hidden="1">
      <c r="B263" s="3"/>
      <c r="C263" s="170" t="s">
        <v>170</v>
      </c>
      <c r="D263" s="115"/>
      <c r="E263" s="115"/>
      <c r="F263" s="115"/>
      <c r="G263" s="115"/>
      <c r="H263" s="115"/>
      <c r="I263" s="119">
        <f>VPHgrunddata!E46*1000</f>
        <v>1002.1185436706544</v>
      </c>
      <c r="J263" s="115">
        <f t="shared" si="1310"/>
        <v>925.94915838623058</v>
      </c>
      <c r="K263" s="115">
        <f t="shared" si="1311"/>
        <v>849.77977310180677</v>
      </c>
      <c r="L263" s="115">
        <f t="shared" si="1312"/>
        <v>773.61038781738296</v>
      </c>
      <c r="M263" s="115">
        <f t="shared" si="1313"/>
        <v>697.44100253295915</v>
      </c>
      <c r="N263" s="285">
        <f>VPHgrunddata!F46*1000</f>
        <v>621.27161724853522</v>
      </c>
      <c r="O263" s="115">
        <f>N263+(S263-N263)/(5)</f>
        <v>696.69655108795178</v>
      </c>
      <c r="P263" s="115">
        <f>O263+(S263-N263)/(5)</f>
        <v>772.12148492736833</v>
      </c>
      <c r="Q263" s="115">
        <f>P263+(S263-N263)/(5)</f>
        <v>847.54641876678488</v>
      </c>
      <c r="R263" s="115">
        <f>Q263+(S263-N263)/(5)</f>
        <v>922.97135260620144</v>
      </c>
      <c r="S263" s="119">
        <f>VPHgrunddata!G46*1000</f>
        <v>998.39628644561776</v>
      </c>
      <c r="T263" s="164">
        <f>W263</f>
        <v>2524.5304173840736</v>
      </c>
      <c r="U263" s="164">
        <f>X263</f>
        <v>2524.5304173840736</v>
      </c>
      <c r="V263" s="164">
        <f>X263</f>
        <v>2524.5304173840736</v>
      </c>
      <c r="W263" s="164">
        <f>X263</f>
        <v>2524.5304173840736</v>
      </c>
      <c r="X263" s="119">
        <f>VPHgrunddata!H46*1000</f>
        <v>2524.5304173840736</v>
      </c>
      <c r="Y263" s="115">
        <f>X263+(AC263-X263)/(5)</f>
        <v>2573.683308427966</v>
      </c>
      <c r="Z263" s="115">
        <f>Y263+(AC263-X263)/(5)</f>
        <v>2622.8361994718584</v>
      </c>
      <c r="AA263" s="115">
        <f>Z263+(AC263-X263)/(5)</f>
        <v>2671.9890905157508</v>
      </c>
      <c r="AB263" s="115">
        <f>AA263+(AC263-X263)/(5)</f>
        <v>2721.1419815596432</v>
      </c>
      <c r="AC263" s="119">
        <f>VPHgrunddata!I46*1000</f>
        <v>2770.2948726035356</v>
      </c>
      <c r="AD263" s="3"/>
      <c r="AE263" s="115"/>
      <c r="AF263" s="115"/>
      <c r="AG263" s="115"/>
      <c r="AH263" s="115"/>
      <c r="AI263" s="115"/>
      <c r="AJ263" s="115"/>
      <c r="AK263" s="115"/>
      <c r="AL263" s="115"/>
      <c r="AM263" s="115"/>
      <c r="AN263" s="115"/>
      <c r="AO263" s="115"/>
      <c r="AP263" s="115"/>
      <c r="AQ263" s="115"/>
      <c r="AR263" s="115"/>
      <c r="AS263" s="115"/>
      <c r="AT263" s="115"/>
      <c r="AU263" s="115"/>
      <c r="AV263" s="115"/>
      <c r="AW263" s="115"/>
      <c r="AX263" s="115"/>
      <c r="AY263" s="115"/>
      <c r="AZ263" s="115"/>
      <c r="BA263" s="115"/>
      <c r="BB263" s="115"/>
      <c r="BC263" s="115"/>
      <c r="BD263" s="115"/>
      <c r="BE263" s="115"/>
      <c r="BF263" s="115"/>
      <c r="BG263" s="115"/>
      <c r="BH263" s="115"/>
      <c r="BI263" s="115"/>
      <c r="BJ263" s="115"/>
      <c r="BK263" s="115"/>
      <c r="BL263" s="115"/>
      <c r="BM263" s="115"/>
      <c r="BN263" s="115"/>
      <c r="BO263" s="115"/>
      <c r="BP263" s="115"/>
      <c r="BQ263" s="115"/>
      <c r="BR263" s="115"/>
      <c r="BS263" s="115"/>
      <c r="BT263" s="115"/>
      <c r="BU263" s="115"/>
      <c r="BV263" s="115"/>
      <c r="BW263" s="115"/>
      <c r="BX263" s="115"/>
      <c r="BY263" s="115"/>
      <c r="BZ263" s="115"/>
      <c r="CA263" s="119">
        <f>VPHgrunddataM!W46*1000</f>
        <v>616.50139111328133</v>
      </c>
      <c r="CB263" s="119">
        <f>VPHgrunddataM!X46*1000</f>
        <v>65.978624755859371</v>
      </c>
      <c r="CC263" s="119">
        <f>VPHgrunddataM!Y46*1000</f>
        <v>17.924532836914061</v>
      </c>
      <c r="CD263" s="119">
        <f>VPHgrunddataM!Z46*1000</f>
        <v>0</v>
      </c>
      <c r="CE263" s="119">
        <f>VPHgrunddataM!AA46*1000</f>
        <v>0</v>
      </c>
      <c r="CF263" s="119">
        <f>VPHgrunddataM!AB46*1000</f>
        <v>0</v>
      </c>
      <c r="CG263" s="119">
        <f>VPHgrunddataM!AC46*1000</f>
        <v>0</v>
      </c>
      <c r="CH263" s="119">
        <f>VPHgrunddataM!AD46*1000</f>
        <v>0</v>
      </c>
      <c r="CI263" s="119">
        <f>VPHgrunddataM!AE46*1000</f>
        <v>0</v>
      </c>
      <c r="CJ263" s="119">
        <f>VPHgrunddataM!AF46*1000</f>
        <v>4.352177001953125</v>
      </c>
      <c r="CK263" s="119">
        <f>VPHgrunddataM!AG46*1000</f>
        <v>47.387955810546877</v>
      </c>
      <c r="CL263" s="119">
        <f>VPHgrunddataM!AH46*1000</f>
        <v>249.9738621520996</v>
      </c>
      <c r="CM263" s="115">
        <f t="shared" si="1287"/>
        <v>551.76398916931157</v>
      </c>
      <c r="CN263" s="115">
        <f t="shared" si="1150"/>
        <v>68.50536345214843</v>
      </c>
      <c r="CO263" s="115">
        <f t="shared" si="1151"/>
        <v>16.763943408203126</v>
      </c>
      <c r="CP263" s="115">
        <f t="shared" si="1152"/>
        <v>0</v>
      </c>
      <c r="CQ263" s="115">
        <f t="shared" si="1153"/>
        <v>0</v>
      </c>
      <c r="CR263" s="115">
        <f t="shared" si="1154"/>
        <v>0</v>
      </c>
      <c r="CS263" s="115">
        <f t="shared" si="1155"/>
        <v>0</v>
      </c>
      <c r="CT263" s="115">
        <f t="shared" si="1156"/>
        <v>0</v>
      </c>
      <c r="CU263" s="115">
        <f t="shared" si="1157"/>
        <v>0</v>
      </c>
      <c r="CV263" s="115">
        <f t="shared" si="1158"/>
        <v>3.7138836242675781</v>
      </c>
      <c r="CW263" s="115">
        <f t="shared" si="1159"/>
        <v>42.910168994140626</v>
      </c>
      <c r="CX263" s="115">
        <f t="shared" si="1160"/>
        <v>242.29180973815917</v>
      </c>
      <c r="CY263" s="115">
        <f t="shared" si="1288"/>
        <v>487.02658722534181</v>
      </c>
      <c r="CZ263" s="115">
        <f t="shared" si="1161"/>
        <v>71.032102148437488</v>
      </c>
      <c r="DA263" s="115">
        <f t="shared" si="1162"/>
        <v>15.603353979492189</v>
      </c>
      <c r="DB263" s="115">
        <f t="shared" si="1163"/>
        <v>0</v>
      </c>
      <c r="DC263" s="115">
        <f t="shared" si="1164"/>
        <v>0</v>
      </c>
      <c r="DD263" s="115">
        <f t="shared" si="1165"/>
        <v>0</v>
      </c>
      <c r="DE263" s="115">
        <f t="shared" si="1166"/>
        <v>0</v>
      </c>
      <c r="DF263" s="115">
        <f t="shared" si="1167"/>
        <v>0</v>
      </c>
      <c r="DG263" s="115">
        <f t="shared" si="1168"/>
        <v>0</v>
      </c>
      <c r="DH263" s="115">
        <f t="shared" si="1169"/>
        <v>3.0755902465820313</v>
      </c>
      <c r="DI263" s="115">
        <f t="shared" si="1170"/>
        <v>38.432382177734375</v>
      </c>
      <c r="DJ263" s="115">
        <f t="shared" si="1171"/>
        <v>234.60975732421875</v>
      </c>
      <c r="DK263" s="115">
        <f t="shared" si="1289"/>
        <v>422.28918528137206</v>
      </c>
      <c r="DL263" s="115">
        <f t="shared" si="1172"/>
        <v>73.558840844726546</v>
      </c>
      <c r="DM263" s="115">
        <f t="shared" si="1173"/>
        <v>14.442764550781252</v>
      </c>
      <c r="DN263" s="115">
        <f t="shared" si="1174"/>
        <v>0</v>
      </c>
      <c r="DO263" s="115">
        <f t="shared" si="1175"/>
        <v>0</v>
      </c>
      <c r="DP263" s="115">
        <f t="shared" si="1176"/>
        <v>0</v>
      </c>
      <c r="DQ263" s="115">
        <f t="shared" si="1177"/>
        <v>0</v>
      </c>
      <c r="DR263" s="115">
        <f t="shared" si="1178"/>
        <v>0</v>
      </c>
      <c r="DS263" s="115">
        <f t="shared" si="1179"/>
        <v>0</v>
      </c>
      <c r="DT263" s="115">
        <f t="shared" si="1180"/>
        <v>2.4372968688964844</v>
      </c>
      <c r="DU263" s="115">
        <f t="shared" si="1181"/>
        <v>33.954595361328124</v>
      </c>
      <c r="DV263" s="115">
        <f t="shared" si="1182"/>
        <v>226.92770491027832</v>
      </c>
      <c r="DW263" s="115">
        <f t="shared" si="1290"/>
        <v>357.5517833374023</v>
      </c>
      <c r="DX263" s="115">
        <f t="shared" si="1183"/>
        <v>76.085579541015605</v>
      </c>
      <c r="DY263" s="115">
        <f t="shared" si="1184"/>
        <v>13.282175122070315</v>
      </c>
      <c r="DZ263" s="115">
        <f t="shared" si="1185"/>
        <v>0</v>
      </c>
      <c r="EA263" s="115">
        <f t="shared" si="1186"/>
        <v>0</v>
      </c>
      <c r="EB263" s="115">
        <f t="shared" si="1187"/>
        <v>0</v>
      </c>
      <c r="EC263" s="115">
        <f t="shared" si="1188"/>
        <v>0</v>
      </c>
      <c r="ED263" s="115">
        <f t="shared" si="1189"/>
        <v>0</v>
      </c>
      <c r="EE263" s="115">
        <f t="shared" si="1190"/>
        <v>0</v>
      </c>
      <c r="EF263" s="115">
        <f t="shared" si="1191"/>
        <v>1.7990034912109376</v>
      </c>
      <c r="EG263" s="115">
        <f t="shared" si="1192"/>
        <v>29.476808544921873</v>
      </c>
      <c r="EH263" s="115">
        <f t="shared" si="1291"/>
        <v>219.2456524963379</v>
      </c>
      <c r="EI263" s="285">
        <f>VPHgrunddataM!AI46*1000</f>
        <v>292.81438139343265</v>
      </c>
      <c r="EJ263" s="285">
        <f>VPHgrunddataM!AJ46*1000</f>
        <v>78.612318237304692</v>
      </c>
      <c r="EK263" s="285">
        <f>VPHgrunddataM!AK46*1000</f>
        <v>12.121585693359377</v>
      </c>
      <c r="EL263" s="285">
        <f>VPHgrunddataM!AL46*1000</f>
        <v>0</v>
      </c>
      <c r="EM263" s="285">
        <f>VPHgrunddataM!AM46*1000</f>
        <v>0</v>
      </c>
      <c r="EN263" s="285">
        <f>VPHgrunddataM!AN46*1000</f>
        <v>0</v>
      </c>
      <c r="EO263" s="285">
        <f>VPHgrunddataM!AO46*1000</f>
        <v>0</v>
      </c>
      <c r="EP263" s="285">
        <f>VPHgrunddataM!AP46*1000</f>
        <v>0</v>
      </c>
      <c r="EQ263" s="285">
        <f>VPHgrunddataM!AQ46*1000</f>
        <v>0</v>
      </c>
      <c r="ER263" s="285">
        <f>VPHgrunddataM!AR46*1000</f>
        <v>1.1607101135253906</v>
      </c>
      <c r="ES263" s="285">
        <f>VPHgrunddataM!AS46*1000</f>
        <v>24.999021728515626</v>
      </c>
      <c r="ET263" s="285">
        <f>VPHgrunddataM!AT46*1000</f>
        <v>211.56360008239747</v>
      </c>
      <c r="EU263" s="115">
        <f t="shared" si="1292"/>
        <v>324.04664586944585</v>
      </c>
      <c r="EV263" s="115">
        <f t="shared" si="1293"/>
        <v>81.94288870239258</v>
      </c>
      <c r="EW263" s="115">
        <f t="shared" si="1193"/>
        <v>26.263435668945313</v>
      </c>
      <c r="EX263" s="115">
        <f t="shared" si="1194"/>
        <v>7.6770042724609366</v>
      </c>
      <c r="EY263" s="115">
        <f t="shared" si="1195"/>
        <v>2.4041145996093749</v>
      </c>
      <c r="EZ263" s="115">
        <f t="shared" si="1196"/>
        <v>2.4041145996093749</v>
      </c>
      <c r="FA263" s="115">
        <f t="shared" si="1197"/>
        <v>0.42425551757812502</v>
      </c>
      <c r="FB263" s="115">
        <f t="shared" si="1198"/>
        <v>0</v>
      </c>
      <c r="FC263" s="115">
        <f t="shared" si="1199"/>
        <v>0</v>
      </c>
      <c r="FD263" s="115">
        <f t="shared" si="1200"/>
        <v>2.8882245117187502</v>
      </c>
      <c r="FE263" s="115">
        <f t="shared" si="1201"/>
        <v>41.41401877441406</v>
      </c>
      <c r="FF263" s="115">
        <f t="shared" si="1202"/>
        <v>207.23184857177736</v>
      </c>
      <c r="FG263" s="115">
        <f t="shared" si="1294"/>
        <v>355.27891034545905</v>
      </c>
      <c r="FH263" s="115">
        <f t="shared" si="1203"/>
        <v>85.273459167480468</v>
      </c>
      <c r="FI263" s="115">
        <f t="shared" si="1204"/>
        <v>40.405285644531247</v>
      </c>
      <c r="FJ263" s="115">
        <f t="shared" si="1205"/>
        <v>15.354008544921873</v>
      </c>
      <c r="FK263" s="115">
        <f t="shared" si="1206"/>
        <v>4.8082291992187498</v>
      </c>
      <c r="FL263" s="115">
        <f t="shared" si="1207"/>
        <v>4.8082291992187498</v>
      </c>
      <c r="FM263" s="115">
        <f t="shared" si="1208"/>
        <v>0.84851103515625004</v>
      </c>
      <c r="FN263" s="115">
        <f t="shared" si="1209"/>
        <v>0</v>
      </c>
      <c r="FO263" s="115">
        <f t="shared" si="1210"/>
        <v>0</v>
      </c>
      <c r="FP263" s="115">
        <f t="shared" si="1211"/>
        <v>4.6157389099121096</v>
      </c>
      <c r="FQ263" s="115">
        <f t="shared" si="1212"/>
        <v>57.829015820312499</v>
      </c>
      <c r="FR263" s="115">
        <f t="shared" si="1213"/>
        <v>202.90009706115725</v>
      </c>
      <c r="FS263" s="115">
        <f t="shared" si="1295"/>
        <v>386.51117482147225</v>
      </c>
      <c r="FT263" s="115">
        <f t="shared" si="1214"/>
        <v>88.604029632568356</v>
      </c>
      <c r="FU263" s="115">
        <f t="shared" si="1215"/>
        <v>54.547135620117182</v>
      </c>
      <c r="FV263" s="115">
        <f t="shared" si="1216"/>
        <v>23.031012817382809</v>
      </c>
      <c r="FW263" s="115">
        <f t="shared" si="1217"/>
        <v>7.2123437988281243</v>
      </c>
      <c r="FX263" s="115">
        <f t="shared" si="1218"/>
        <v>7.2123437988281243</v>
      </c>
      <c r="FY263" s="115">
        <f t="shared" si="1219"/>
        <v>1.272766552734375</v>
      </c>
      <c r="FZ263" s="115">
        <f t="shared" si="1220"/>
        <v>0</v>
      </c>
      <c r="GA263" s="115">
        <f t="shared" si="1221"/>
        <v>0</v>
      </c>
      <c r="GB263" s="115">
        <f t="shared" si="1222"/>
        <v>6.3432533081054689</v>
      </c>
      <c r="GC263" s="115">
        <f t="shared" si="1223"/>
        <v>74.244012866210937</v>
      </c>
      <c r="GD263" s="115">
        <f t="shared" si="1224"/>
        <v>198.56834555053715</v>
      </c>
      <c r="GE263" s="115">
        <f t="shared" si="1296"/>
        <v>417.74343929748545</v>
      </c>
      <c r="GF263" s="115">
        <f t="shared" si="1225"/>
        <v>91.934600097656244</v>
      </c>
      <c r="GG263" s="115">
        <f t="shared" si="1226"/>
        <v>68.688985595703116</v>
      </c>
      <c r="GH263" s="115">
        <f t="shared" si="1227"/>
        <v>30.708017089843747</v>
      </c>
      <c r="GI263" s="115">
        <f t="shared" si="1228"/>
        <v>9.6164583984374996</v>
      </c>
      <c r="GJ263" s="115">
        <f t="shared" si="1229"/>
        <v>9.6164583984374996</v>
      </c>
      <c r="GK263" s="115">
        <f t="shared" si="1230"/>
        <v>1.6970220703125001</v>
      </c>
      <c r="GL263" s="115">
        <f t="shared" si="1231"/>
        <v>0</v>
      </c>
      <c r="GM263" s="115">
        <f t="shared" si="1232"/>
        <v>0</v>
      </c>
      <c r="GN263" s="115">
        <f t="shared" si="1233"/>
        <v>8.0707677062988292</v>
      </c>
      <c r="GO263" s="115">
        <f t="shared" si="1234"/>
        <v>90.659009912109383</v>
      </c>
      <c r="GP263" s="115">
        <f t="shared" si="1297"/>
        <v>194.23659403991704</v>
      </c>
      <c r="GQ263" s="119">
        <f>VPHgrunddataM!AU46*1000</f>
        <v>448.97570377349854</v>
      </c>
      <c r="GR263" s="119">
        <f>VPHgrunddataM!AV46*1000</f>
        <v>95.265170562744146</v>
      </c>
      <c r="GS263" s="119">
        <f>VPHgrunddataM!AW46*1000</f>
        <v>82.830835571289057</v>
      </c>
      <c r="GT263" s="119">
        <f>VPHgrunddataM!AX46*1000</f>
        <v>38.385021362304684</v>
      </c>
      <c r="GU263" s="119">
        <f>VPHgrunddataM!AY46*1000</f>
        <v>12.020572998046875</v>
      </c>
      <c r="GV263" s="119">
        <f>VPHgrunddataM!AZ46*1000</f>
        <v>12.020572998046875</v>
      </c>
      <c r="GW263" s="119">
        <f>VPHgrunddataM!BA46*1000</f>
        <v>2.1212775878906251</v>
      </c>
      <c r="GX263" s="119">
        <f>VPHgrunddataM!BB46*1000</f>
        <v>0</v>
      </c>
      <c r="GY263" s="119">
        <f>VPHgrunddataM!BC46*1000</f>
        <v>0</v>
      </c>
      <c r="GZ263" s="119">
        <f>VPHgrunddataM!BD46*1000</f>
        <v>9.7982821044921877</v>
      </c>
      <c r="HA263" s="119">
        <f>VPHgrunddataM!BE46*1000</f>
        <v>107.07400695800781</v>
      </c>
      <c r="HB263" s="119">
        <f>VPHgrunddataM!BF46*1000</f>
        <v>189.90484252929687</v>
      </c>
      <c r="HC263" s="164">
        <f t="shared" si="1314"/>
        <v>612.1400775146484</v>
      </c>
      <c r="HD263" s="164">
        <f t="shared" si="1314"/>
        <v>511.12686340332039</v>
      </c>
      <c r="HE263" s="164">
        <f t="shared" si="1314"/>
        <v>422.23523498535155</v>
      </c>
      <c r="HF263" s="164">
        <f t="shared" si="1314"/>
        <v>175.42582995605468</v>
      </c>
      <c r="HG263" s="164">
        <f t="shared" si="1314"/>
        <v>6.461116577148438</v>
      </c>
      <c r="HH263" s="164">
        <f t="shared" si="1314"/>
        <v>19.091505274698601</v>
      </c>
      <c r="HI263" s="164">
        <f t="shared" si="1314"/>
        <v>0</v>
      </c>
      <c r="HJ263" s="164">
        <f t="shared" si="1314"/>
        <v>0</v>
      </c>
      <c r="HK263" s="164">
        <f t="shared" si="1314"/>
        <v>0</v>
      </c>
      <c r="HL263" s="164">
        <f t="shared" si="1314"/>
        <v>38.63306237792969</v>
      </c>
      <c r="HM263" s="164">
        <f t="shared" si="1315"/>
        <v>226.26959960937501</v>
      </c>
      <c r="HN263" s="164">
        <f t="shared" si="1315"/>
        <v>513.14712768554682</v>
      </c>
      <c r="HO263" s="164">
        <f t="shared" si="1315"/>
        <v>612.1400775146484</v>
      </c>
      <c r="HP263" s="164">
        <f t="shared" si="1315"/>
        <v>511.12686340332039</v>
      </c>
      <c r="HQ263" s="164">
        <f t="shared" si="1315"/>
        <v>422.23523498535155</v>
      </c>
      <c r="HR263" s="164">
        <f t="shared" si="1315"/>
        <v>175.42582995605468</v>
      </c>
      <c r="HS263" s="164">
        <f t="shared" si="1315"/>
        <v>6.461116577148438</v>
      </c>
      <c r="HT263" s="164">
        <f t="shared" si="1315"/>
        <v>19.091505274698601</v>
      </c>
      <c r="HU263" s="164">
        <f t="shared" si="1315"/>
        <v>0</v>
      </c>
      <c r="HV263" s="164">
        <f t="shared" si="1315"/>
        <v>0</v>
      </c>
      <c r="HW263" s="164">
        <f t="shared" si="1316"/>
        <v>0</v>
      </c>
      <c r="HX263" s="164">
        <f t="shared" si="1316"/>
        <v>38.63306237792969</v>
      </c>
      <c r="HY263" s="164">
        <f t="shared" si="1316"/>
        <v>226.26959960937501</v>
      </c>
      <c r="HZ263" s="164">
        <f t="shared" si="1316"/>
        <v>513.14712768554682</v>
      </c>
      <c r="IA263" s="164">
        <f t="shared" si="1316"/>
        <v>612.1400775146484</v>
      </c>
      <c r="IB263" s="164">
        <f t="shared" si="1316"/>
        <v>511.12686340332039</v>
      </c>
      <c r="IC263" s="164">
        <f t="shared" si="1316"/>
        <v>422.23523498535155</v>
      </c>
      <c r="ID263" s="164">
        <f t="shared" si="1316"/>
        <v>175.42582995605468</v>
      </c>
      <c r="IE263" s="164">
        <f t="shared" si="1316"/>
        <v>6.461116577148438</v>
      </c>
      <c r="IF263" s="164">
        <f t="shared" si="1316"/>
        <v>19.091505274698601</v>
      </c>
      <c r="IG263" s="164">
        <f t="shared" si="1317"/>
        <v>0</v>
      </c>
      <c r="IH263" s="164">
        <f t="shared" si="1317"/>
        <v>0</v>
      </c>
      <c r="II263" s="164">
        <f t="shared" si="1317"/>
        <v>0</v>
      </c>
      <c r="IJ263" s="164">
        <f t="shared" si="1317"/>
        <v>38.63306237792969</v>
      </c>
      <c r="IK263" s="164">
        <f t="shared" si="1317"/>
        <v>226.26959960937501</v>
      </c>
      <c r="IL263" s="164">
        <f t="shared" si="1317"/>
        <v>513.14712768554682</v>
      </c>
      <c r="IM263" s="164">
        <f t="shared" si="1317"/>
        <v>612.1400775146484</v>
      </c>
      <c r="IN263" s="164">
        <f t="shared" si="1317"/>
        <v>511.12686340332039</v>
      </c>
      <c r="IO263" s="164">
        <f t="shared" si="1317"/>
        <v>422.23523498535155</v>
      </c>
      <c r="IP263" s="164">
        <f t="shared" si="1317"/>
        <v>175.42582995605468</v>
      </c>
      <c r="IQ263" s="164">
        <f t="shared" si="1318"/>
        <v>6.461116577148438</v>
      </c>
      <c r="IR263" s="164">
        <f t="shared" si="1318"/>
        <v>19.091505274698601</v>
      </c>
      <c r="IS263" s="164">
        <f t="shared" si="1318"/>
        <v>0</v>
      </c>
      <c r="IT263" s="164">
        <f t="shared" si="1318"/>
        <v>0</v>
      </c>
      <c r="IU263" s="164">
        <f t="shared" si="1318"/>
        <v>0</v>
      </c>
      <c r="IV263" s="164">
        <f t="shared" si="1318"/>
        <v>38.63306237792969</v>
      </c>
      <c r="IW263" s="164">
        <f t="shared" si="1318"/>
        <v>226.26959960937501</v>
      </c>
      <c r="IX263" s="164">
        <f t="shared" si="1318"/>
        <v>513.14712768554682</v>
      </c>
      <c r="IY263" s="119">
        <f>VPHgrunddataM!BG46*1000</f>
        <v>612.1400775146484</v>
      </c>
      <c r="IZ263" s="119">
        <f>VPHgrunddataM!BH46*1000</f>
        <v>511.12686340332039</v>
      </c>
      <c r="JA263" s="119">
        <f>VPHgrunddataM!BI46*1000</f>
        <v>422.23523498535155</v>
      </c>
      <c r="JB263" s="119">
        <f>VPHgrunddataM!BJ46*1000</f>
        <v>175.42582995605468</v>
      </c>
      <c r="JC263" s="119">
        <f>VPHgrunddataM!BK46*1000</f>
        <v>6.461116577148438</v>
      </c>
      <c r="JD263" s="119">
        <f>VPHgrunddataM!BL46*1000</f>
        <v>19.091505274698601</v>
      </c>
      <c r="JE263" s="119">
        <f>VPHgrunddataM!BM46*1000</f>
        <v>0</v>
      </c>
      <c r="JF263" s="119">
        <f>VPHgrunddataM!BN46*1000</f>
        <v>0</v>
      </c>
      <c r="JG263" s="119">
        <f>VPHgrunddataM!BO46*1000</f>
        <v>0</v>
      </c>
      <c r="JH263" s="119">
        <f>VPHgrunddataM!BP46*1000</f>
        <v>38.63306237792969</v>
      </c>
      <c r="JI263" s="119">
        <f>VPHgrunddataM!BQ46*1000</f>
        <v>226.26959960937501</v>
      </c>
      <c r="JJ263" s="119">
        <f>VPHgrunddataM!BR46*1000</f>
        <v>513.14712768554682</v>
      </c>
      <c r="JK263" s="115">
        <f t="shared" si="1319"/>
        <v>614.16034179687495</v>
      </c>
      <c r="JL263" s="115">
        <f t="shared" si="1319"/>
        <v>519.61824940168867</v>
      </c>
      <c r="JM263" s="115">
        <f t="shared" si="1319"/>
        <v>430.10459431762695</v>
      </c>
      <c r="JN263" s="115">
        <f t="shared" si="1319"/>
        <v>176.98675437011718</v>
      </c>
      <c r="JO263" s="115">
        <f t="shared" si="1319"/>
        <v>15.482072802734375</v>
      </c>
      <c r="JP263" s="115">
        <f t="shared" si="1319"/>
        <v>24.182570088899507</v>
      </c>
      <c r="JQ263" s="115">
        <f t="shared" si="1319"/>
        <v>1.1313480468749999</v>
      </c>
      <c r="JR263" s="115">
        <f t="shared" si="1319"/>
        <v>0</v>
      </c>
      <c r="JS263" s="115">
        <f t="shared" si="1319"/>
        <v>0</v>
      </c>
      <c r="JT263" s="115">
        <f t="shared" si="1319"/>
        <v>54.018273364257816</v>
      </c>
      <c r="JU263" s="115">
        <f t="shared" si="1319"/>
        <v>228.48845226135253</v>
      </c>
      <c r="JV263" s="115">
        <f t="shared" si="1319"/>
        <v>509.510651977539</v>
      </c>
      <c r="JW263" s="115">
        <f t="shared" si="1320"/>
        <v>616.18060607910149</v>
      </c>
      <c r="JX263" s="115">
        <f t="shared" si="1320"/>
        <v>528.10963540005696</v>
      </c>
      <c r="JY263" s="115">
        <f t="shared" si="1320"/>
        <v>437.97395364990234</v>
      </c>
      <c r="JZ263" s="115">
        <f t="shared" si="1320"/>
        <v>178.54767878417968</v>
      </c>
      <c r="KA263" s="115">
        <f t="shared" si="1320"/>
        <v>24.503029028320313</v>
      </c>
      <c r="KB263" s="115">
        <f t="shared" si="1320"/>
        <v>29.273634903100412</v>
      </c>
      <c r="KC263" s="115">
        <f t="shared" si="1320"/>
        <v>2.2626960937499998</v>
      </c>
      <c r="KD263" s="115">
        <f t="shared" si="1320"/>
        <v>0</v>
      </c>
      <c r="KE263" s="115">
        <f t="shared" si="1320"/>
        <v>0</v>
      </c>
      <c r="KF263" s="115">
        <f t="shared" si="1320"/>
        <v>69.403484350585941</v>
      </c>
      <c r="KG263" s="115">
        <f t="shared" si="1320"/>
        <v>230.70730491333006</v>
      </c>
      <c r="KH263" s="115">
        <f t="shared" si="1320"/>
        <v>505.87417626953118</v>
      </c>
      <c r="KI263" s="115">
        <f t="shared" si="1321"/>
        <v>618.20087036132804</v>
      </c>
      <c r="KJ263" s="115">
        <f t="shared" si="1321"/>
        <v>536.60102139842525</v>
      </c>
      <c r="KK263" s="115">
        <f t="shared" si="1321"/>
        <v>445.84331298217774</v>
      </c>
      <c r="KL263" s="115">
        <f t="shared" si="1321"/>
        <v>180.10860319824218</v>
      </c>
      <c r="KM263" s="115">
        <f t="shared" si="1321"/>
        <v>33.523985253906247</v>
      </c>
      <c r="KN263" s="115">
        <f t="shared" si="1321"/>
        <v>34.364699717301313</v>
      </c>
      <c r="KO263" s="115">
        <f t="shared" si="1321"/>
        <v>3.3940441406249997</v>
      </c>
      <c r="KP263" s="115">
        <f t="shared" si="1321"/>
        <v>0</v>
      </c>
      <c r="KQ263" s="115">
        <f t="shared" si="1321"/>
        <v>0</v>
      </c>
      <c r="KR263" s="115">
        <f t="shared" si="1321"/>
        <v>84.78869533691406</v>
      </c>
      <c r="KS263" s="115">
        <f t="shared" si="1321"/>
        <v>232.92615756530759</v>
      </c>
      <c r="KT263" s="115">
        <f t="shared" si="1321"/>
        <v>502.23770056152335</v>
      </c>
      <c r="KU263" s="115">
        <f t="shared" si="1322"/>
        <v>620.22113464355459</v>
      </c>
      <c r="KV263" s="115">
        <f t="shared" si="1322"/>
        <v>545.09240739679353</v>
      </c>
      <c r="KW263" s="115">
        <f t="shared" si="1322"/>
        <v>453.71267231445313</v>
      </c>
      <c r="KX263" s="115">
        <f t="shared" si="1322"/>
        <v>181.66952761230468</v>
      </c>
      <c r="KY263" s="115">
        <f t="shared" si="1322"/>
        <v>42.544941479492181</v>
      </c>
      <c r="KZ263" s="115">
        <f t="shared" si="1322"/>
        <v>39.455764531502219</v>
      </c>
      <c r="LA263" s="115">
        <f t="shared" si="1322"/>
        <v>4.5253921874999996</v>
      </c>
      <c r="LB263" s="115">
        <f t="shared" si="1322"/>
        <v>0</v>
      </c>
      <c r="LC263" s="115">
        <f t="shared" si="1322"/>
        <v>0</v>
      </c>
      <c r="LD263" s="115">
        <f t="shared" si="1322"/>
        <v>100.17390632324218</v>
      </c>
      <c r="LE263" s="115">
        <f t="shared" si="1322"/>
        <v>235.14501021728512</v>
      </c>
      <c r="LF263" s="115">
        <f t="shared" si="1322"/>
        <v>498.60122485351553</v>
      </c>
      <c r="LG263" s="119">
        <f>VPHgrunddataM!BS46*1000</f>
        <v>622.24139892578125</v>
      </c>
      <c r="LH263" s="119">
        <f>VPHgrunddataM!BT46*1000</f>
        <v>553.58379339516159</v>
      </c>
      <c r="LI263" s="119">
        <f>VPHgrunddataM!BU46*1000</f>
        <v>461.58203164672852</v>
      </c>
      <c r="LJ263" s="119">
        <f>VPHgrunddataM!BV46*1000</f>
        <v>183.23045202636717</v>
      </c>
      <c r="LK263" s="119">
        <f>VPHgrunddataM!BW46*1000</f>
        <v>51.565897705078129</v>
      </c>
      <c r="LL263" s="119">
        <f>VPHgrunddataM!BX46*1000</f>
        <v>44.546829345703124</v>
      </c>
      <c r="LM263" s="119">
        <f>VPHgrunddataM!BY46*1000</f>
        <v>5.6567402343749995</v>
      </c>
      <c r="LN263" s="119">
        <f>VPHgrunddataM!BZ46*1000</f>
        <v>0</v>
      </c>
      <c r="LO263" s="119">
        <f>VPHgrunddataM!CA46*1000</f>
        <v>0</v>
      </c>
      <c r="LP263" s="119">
        <f>VPHgrunddataM!CB46*1000</f>
        <v>115.55911730957031</v>
      </c>
      <c r="LQ263" s="119">
        <f>VPHgrunddataM!CC46*1000</f>
        <v>237.3638628692627</v>
      </c>
      <c r="LR263" s="119">
        <f>VPHgrunddataM!CD46*1000</f>
        <v>494.96474914550782</v>
      </c>
      <c r="LT263" s="660">
        <f t="shared" si="1259"/>
        <v>4.7748471843078732E-12</v>
      </c>
      <c r="LU263" s="115">
        <f t="shared" si="1260"/>
        <v>0</v>
      </c>
      <c r="LV263" s="115">
        <f t="shared" si="1261"/>
        <v>0</v>
      </c>
      <c r="LW263" s="115">
        <f t="shared" si="1262"/>
        <v>0</v>
      </c>
      <c r="LX263" s="115">
        <f t="shared" si="1263"/>
        <v>0</v>
      </c>
      <c r="LY263" s="119">
        <f t="shared" si="1264"/>
        <v>0</v>
      </c>
      <c r="LZ263" s="115">
        <f t="shared" si="1265"/>
        <v>1.1368683772161603E-13</v>
      </c>
      <c r="MA263" s="115">
        <f t="shared" si="1266"/>
        <v>1.1368683772161603E-13</v>
      </c>
      <c r="MB263" s="115">
        <f t="shared" si="1267"/>
        <v>2.2737367544323206E-13</v>
      </c>
      <c r="MC263" s="115">
        <f t="shared" si="1268"/>
        <v>2.2737367544323206E-13</v>
      </c>
      <c r="MD263" s="119">
        <f t="shared" si="1269"/>
        <v>0</v>
      </c>
      <c r="ME263" s="115">
        <f t="shared" si="1270"/>
        <v>1.1368683772161603E-13</v>
      </c>
      <c r="MF263" s="115">
        <f t="shared" si="1271"/>
        <v>0</v>
      </c>
      <c r="MG263" s="115">
        <f t="shared" si="1272"/>
        <v>1.1368683772161603E-13</v>
      </c>
      <c r="MH263" s="115">
        <f t="shared" si="1273"/>
        <v>0</v>
      </c>
      <c r="MI263" s="119">
        <f t="shared" si="1274"/>
        <v>2.2737367544323206E-13</v>
      </c>
      <c r="MJ263" s="164">
        <f t="shared" si="1275"/>
        <v>4.5474735088646412E-13</v>
      </c>
      <c r="MK263" s="164">
        <f t="shared" si="1276"/>
        <v>4.5474735088646412E-13</v>
      </c>
      <c r="ML263" s="164">
        <f t="shared" si="1277"/>
        <v>4.5474735088646412E-13</v>
      </c>
      <c r="MM263" s="164">
        <f t="shared" si="1278"/>
        <v>4.5474735088646412E-13</v>
      </c>
      <c r="MN263" s="119">
        <f t="shared" si="1279"/>
        <v>4.5474735088646412E-13</v>
      </c>
      <c r="MO263" s="115">
        <f t="shared" si="1280"/>
        <v>0</v>
      </c>
      <c r="MP263" s="115">
        <f t="shared" si="1281"/>
        <v>0</v>
      </c>
      <c r="MQ263" s="115">
        <f t="shared" si="1282"/>
        <v>4.5474735088646412E-13</v>
      </c>
      <c r="MR263" s="115">
        <f t="shared" si="1283"/>
        <v>4.5474735088646412E-13</v>
      </c>
      <c r="MS263" s="119">
        <f t="shared" si="1284"/>
        <v>4.5474735088646412E-13</v>
      </c>
    </row>
    <row r="264" spans="2:357" hidden="1">
      <c r="B264" s="3"/>
      <c r="C264" s="22" t="s">
        <v>165</v>
      </c>
      <c r="D264" s="353">
        <f t="shared" ref="D264:F267" si="1323">E264</f>
        <v>705.4476390128732</v>
      </c>
      <c r="E264" s="164">
        <f t="shared" si="1323"/>
        <v>705.4476390128732</v>
      </c>
      <c r="F264" s="164">
        <f t="shared" si="1323"/>
        <v>705.4476390128732</v>
      </c>
      <c r="G264" s="119">
        <f>VPHgrunddata!D47*1000</f>
        <v>705.4476390128732</v>
      </c>
      <c r="H264" s="164">
        <f>G264</f>
        <v>705.4476390128732</v>
      </c>
      <c r="I264" s="119">
        <f>VPHgrunddata!E47*1000</f>
        <v>566.34681802463524</v>
      </c>
      <c r="J264" s="115">
        <f t="shared" si="1310"/>
        <v>453.0774544197082</v>
      </c>
      <c r="K264" s="115">
        <f t="shared" si="1311"/>
        <v>339.80809081478117</v>
      </c>
      <c r="L264" s="115">
        <f t="shared" si="1312"/>
        <v>226.53872720985413</v>
      </c>
      <c r="M264" s="115">
        <f t="shared" si="1313"/>
        <v>113.26936360492708</v>
      </c>
      <c r="N264" s="285">
        <f>VPHgrunddata!F47*1000</f>
        <v>0</v>
      </c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  <c r="AA264" s="115"/>
      <c r="AB264" s="115"/>
      <c r="AC264" s="115"/>
      <c r="AD264" s="3"/>
      <c r="AE264" s="353">
        <f t="shared" si="1286"/>
        <v>310.23213196277618</v>
      </c>
      <c r="AF264" s="353">
        <f t="shared" si="1136"/>
        <v>132.87100480937957</v>
      </c>
      <c r="AG264" s="353">
        <f t="shared" si="1136"/>
        <v>115.59323167729379</v>
      </c>
      <c r="AH264" s="353">
        <f t="shared" si="1136"/>
        <v>15.657909364998341</v>
      </c>
      <c r="AI264" s="353">
        <f t="shared" si="1136"/>
        <v>13.134586883544921</v>
      </c>
      <c r="AJ264" s="353">
        <f t="shared" si="1136"/>
        <v>4.4561950836181641</v>
      </c>
      <c r="AK264" s="353">
        <f t="shared" si="1136"/>
        <v>6.5529843521118165</v>
      </c>
      <c r="AL264" s="353">
        <f t="shared" si="1136"/>
        <v>9.1767531204223634</v>
      </c>
      <c r="AM264" s="353">
        <f t="shared" si="1136"/>
        <v>9.0755129013061513</v>
      </c>
      <c r="AN264" s="353">
        <f t="shared" si="1136"/>
        <v>3.1098143081665039</v>
      </c>
      <c r="AO264" s="353">
        <f t="shared" si="1136"/>
        <v>9.9806038475036623</v>
      </c>
      <c r="AP264" s="353">
        <f t="shared" si="1136"/>
        <v>75.606910701751715</v>
      </c>
      <c r="AQ264" s="353">
        <f t="shared" si="1136"/>
        <v>310.23213196277618</v>
      </c>
      <c r="AR264" s="353">
        <f t="shared" si="1136"/>
        <v>132.87100480937957</v>
      </c>
      <c r="AS264" s="353">
        <f t="shared" si="1136"/>
        <v>115.59323167729379</v>
      </c>
      <c r="AT264" s="353">
        <f t="shared" si="1136"/>
        <v>15.657909364998341</v>
      </c>
      <c r="AU264" s="353">
        <f t="shared" si="1136"/>
        <v>13.134586883544921</v>
      </c>
      <c r="AV264" s="353">
        <f t="shared" si="1137"/>
        <v>4.4561950836181641</v>
      </c>
      <c r="AW264" s="353">
        <f t="shared" si="1137"/>
        <v>6.5529843521118165</v>
      </c>
      <c r="AX264" s="353">
        <f t="shared" si="1137"/>
        <v>9.1767531204223634</v>
      </c>
      <c r="AY264" s="353">
        <f t="shared" si="1137"/>
        <v>9.0755129013061513</v>
      </c>
      <c r="AZ264" s="353">
        <f t="shared" si="1137"/>
        <v>3.1098143081665039</v>
      </c>
      <c r="BA264" s="353">
        <f t="shared" si="1137"/>
        <v>9.9806038475036623</v>
      </c>
      <c r="BB264" s="353">
        <f t="shared" si="1137"/>
        <v>75.606910701751715</v>
      </c>
      <c r="BC264" s="119">
        <f>VPHgrunddataM!K47*1000</f>
        <v>310.23213196277618</v>
      </c>
      <c r="BD264" s="119">
        <f>VPHgrunddataM!L47*1000</f>
        <v>132.87100480937957</v>
      </c>
      <c r="BE264" s="119">
        <f>VPHgrunddataM!M47*1000</f>
        <v>115.59323167729379</v>
      </c>
      <c r="BF264" s="119">
        <f>VPHgrunddataM!N47*1000</f>
        <v>15.657909364998341</v>
      </c>
      <c r="BG264" s="119">
        <f>VPHgrunddataM!O47*1000</f>
        <v>13.134586883544921</v>
      </c>
      <c r="BH264" s="119">
        <f>VPHgrunddataM!P47*1000</f>
        <v>4.4561950836181641</v>
      </c>
      <c r="BI264" s="119">
        <f>VPHgrunddataM!Q47*1000</f>
        <v>6.5529843521118165</v>
      </c>
      <c r="BJ264" s="119">
        <f>VPHgrunddataM!R47*1000</f>
        <v>9.1767531204223634</v>
      </c>
      <c r="BK264" s="119">
        <f>VPHgrunddataM!S47*1000</f>
        <v>9.0755129013061513</v>
      </c>
      <c r="BL264" s="119">
        <f>VPHgrunddataM!T47*1000</f>
        <v>3.1098143081665039</v>
      </c>
      <c r="BM264" s="119">
        <f>VPHgrunddataM!U47*1000</f>
        <v>9.9806038475036623</v>
      </c>
      <c r="BN264" s="119">
        <f>VPHgrunddataM!V47*1000</f>
        <v>75.606910701751715</v>
      </c>
      <c r="BO264" s="164">
        <f t="shared" si="1138"/>
        <v>310.23213196277618</v>
      </c>
      <c r="BP264" s="164">
        <f t="shared" si="1139"/>
        <v>132.87100480937957</v>
      </c>
      <c r="BQ264" s="164">
        <f t="shared" si="1140"/>
        <v>115.59323167729379</v>
      </c>
      <c r="BR264" s="164">
        <f t="shared" si="1141"/>
        <v>15.657909364998341</v>
      </c>
      <c r="BS264" s="164">
        <f t="shared" si="1142"/>
        <v>13.134586883544921</v>
      </c>
      <c r="BT264" s="164">
        <f t="shared" si="1143"/>
        <v>4.4561950836181641</v>
      </c>
      <c r="BU264" s="164">
        <f t="shared" si="1144"/>
        <v>6.5529843521118165</v>
      </c>
      <c r="BV264" s="164">
        <f t="shared" si="1145"/>
        <v>9.1767531204223634</v>
      </c>
      <c r="BW264" s="164">
        <f t="shared" si="1146"/>
        <v>9.0755129013061513</v>
      </c>
      <c r="BX264" s="164">
        <f t="shared" si="1147"/>
        <v>3.1098143081665039</v>
      </c>
      <c r="BY264" s="164">
        <f t="shared" si="1148"/>
        <v>9.9806038475036623</v>
      </c>
      <c r="BZ264" s="164">
        <f t="shared" si="1149"/>
        <v>75.606910701751715</v>
      </c>
      <c r="CA264" s="119">
        <f>VPHgrunddataM!W47*1000</f>
        <v>275.42553341960905</v>
      </c>
      <c r="CB264" s="119">
        <f>VPHgrunddataM!X47*1000</f>
        <v>120.19938255691528</v>
      </c>
      <c r="CC264" s="119">
        <f>VPHgrunddataM!Y47*1000</f>
        <v>102.18561065673829</v>
      </c>
      <c r="CD264" s="119">
        <f>VPHgrunddataM!Z47*1000</f>
        <v>16.671977972030643</v>
      </c>
      <c r="CE264" s="119">
        <f>VPHgrunddataM!AA47*1000</f>
        <v>3.0947062273025514</v>
      </c>
      <c r="CF264" s="119">
        <f>VPHgrunddataM!AB47*1000</f>
        <v>0.87673377132415775</v>
      </c>
      <c r="CG264" s="119">
        <f>VPHgrunddataM!AC47*1000</f>
        <v>2.8782194499969482</v>
      </c>
      <c r="CH264" s="119">
        <f>VPHgrunddataM!AD47*1000</f>
        <v>1.8902050733566282</v>
      </c>
      <c r="CI264" s="119">
        <f>VPHgrunddataM!AE47*1000</f>
        <v>2.7937169694900512</v>
      </c>
      <c r="CJ264" s="119">
        <f>VPHgrunddataM!AF47*1000</f>
        <v>4.4744828548431403</v>
      </c>
      <c r="CK264" s="119">
        <f>VPHgrunddataM!AG47*1000</f>
        <v>7.3347995967864987</v>
      </c>
      <c r="CL264" s="119">
        <f>VPHgrunddataM!AH47*1000</f>
        <v>28.521449476242065</v>
      </c>
      <c r="CM264" s="115">
        <f t="shared" si="1287"/>
        <v>220.34042673568723</v>
      </c>
      <c r="CN264" s="115">
        <f t="shared" si="1150"/>
        <v>96.159506045532225</v>
      </c>
      <c r="CO264" s="115">
        <f t="shared" si="1151"/>
        <v>81.748488525390627</v>
      </c>
      <c r="CP264" s="115">
        <f t="shared" si="1152"/>
        <v>13.337582377624514</v>
      </c>
      <c r="CQ264" s="115">
        <f t="shared" si="1153"/>
        <v>2.4757649818420413</v>
      </c>
      <c r="CR264" s="115">
        <f t="shared" si="1154"/>
        <v>0.70138701705932616</v>
      </c>
      <c r="CS264" s="115">
        <f t="shared" si="1155"/>
        <v>2.3025755599975586</v>
      </c>
      <c r="CT264" s="115">
        <f t="shared" si="1156"/>
        <v>1.5121640586853027</v>
      </c>
      <c r="CU264" s="115">
        <f t="shared" si="1157"/>
        <v>2.2349735755920408</v>
      </c>
      <c r="CV264" s="115">
        <f t="shared" si="1158"/>
        <v>3.5795862838745123</v>
      </c>
      <c r="CW264" s="115">
        <f t="shared" si="1159"/>
        <v>5.867839677429199</v>
      </c>
      <c r="CX264" s="115">
        <f t="shared" si="1160"/>
        <v>22.817159580993653</v>
      </c>
      <c r="CY264" s="115">
        <f t="shared" si="1288"/>
        <v>165.25532005176541</v>
      </c>
      <c r="CZ264" s="115">
        <f t="shared" si="1161"/>
        <v>72.119629534149169</v>
      </c>
      <c r="DA264" s="115">
        <f t="shared" si="1162"/>
        <v>61.31136639404297</v>
      </c>
      <c r="DB264" s="115">
        <f t="shared" si="1163"/>
        <v>10.003186783218386</v>
      </c>
      <c r="DC264" s="115">
        <f t="shared" si="1164"/>
        <v>1.856823736381531</v>
      </c>
      <c r="DD264" s="115">
        <f t="shared" si="1165"/>
        <v>0.52604026279449467</v>
      </c>
      <c r="DE264" s="115">
        <f t="shared" si="1166"/>
        <v>1.7269316699981689</v>
      </c>
      <c r="DF264" s="115">
        <f t="shared" si="1167"/>
        <v>1.1341230440139771</v>
      </c>
      <c r="DG264" s="115">
        <f t="shared" si="1168"/>
        <v>1.6762301816940306</v>
      </c>
      <c r="DH264" s="115">
        <f t="shared" si="1169"/>
        <v>2.6846897129058842</v>
      </c>
      <c r="DI264" s="115">
        <f t="shared" si="1170"/>
        <v>4.4008797580718992</v>
      </c>
      <c r="DJ264" s="115">
        <f t="shared" si="1171"/>
        <v>17.112869685745238</v>
      </c>
      <c r="DK264" s="115">
        <f t="shared" si="1289"/>
        <v>110.1702133678436</v>
      </c>
      <c r="DL264" s="115">
        <f t="shared" si="1172"/>
        <v>48.079753022766113</v>
      </c>
      <c r="DM264" s="115">
        <f t="shared" si="1173"/>
        <v>40.874244262695314</v>
      </c>
      <c r="DN264" s="115">
        <f t="shared" si="1174"/>
        <v>6.6687911888122571</v>
      </c>
      <c r="DO264" s="115">
        <f t="shared" si="1175"/>
        <v>1.2378824909210207</v>
      </c>
      <c r="DP264" s="115">
        <f t="shared" si="1176"/>
        <v>0.35069350852966313</v>
      </c>
      <c r="DQ264" s="115">
        <f t="shared" si="1177"/>
        <v>1.1512877799987793</v>
      </c>
      <c r="DR264" s="115">
        <f t="shared" si="1178"/>
        <v>0.75608202934265145</v>
      </c>
      <c r="DS264" s="115">
        <f t="shared" si="1179"/>
        <v>1.1174867877960204</v>
      </c>
      <c r="DT264" s="115">
        <f t="shared" si="1180"/>
        <v>1.7897931419372561</v>
      </c>
      <c r="DU264" s="115">
        <f t="shared" si="1181"/>
        <v>2.9339198387145995</v>
      </c>
      <c r="DV264" s="115">
        <f t="shared" si="1182"/>
        <v>11.408579790496825</v>
      </c>
      <c r="DW264" s="115">
        <f t="shared" si="1290"/>
        <v>55.085106683921794</v>
      </c>
      <c r="DX264" s="115">
        <f t="shared" si="1183"/>
        <v>24.039876511383056</v>
      </c>
      <c r="DY264" s="115">
        <f t="shared" si="1184"/>
        <v>20.437122131347657</v>
      </c>
      <c r="DZ264" s="115">
        <f t="shared" si="1185"/>
        <v>3.3343955944061285</v>
      </c>
      <c r="EA264" s="115">
        <f t="shared" si="1186"/>
        <v>0.61894124546051033</v>
      </c>
      <c r="EB264" s="115">
        <f t="shared" si="1187"/>
        <v>0.17534675426483159</v>
      </c>
      <c r="EC264" s="115">
        <f t="shared" si="1188"/>
        <v>0.57564388999938965</v>
      </c>
      <c r="ED264" s="115">
        <f t="shared" si="1189"/>
        <v>0.37804101467132578</v>
      </c>
      <c r="EE264" s="115">
        <f t="shared" si="1190"/>
        <v>0.5587433938980102</v>
      </c>
      <c r="EF264" s="115">
        <f t="shared" si="1191"/>
        <v>0.89489657096862807</v>
      </c>
      <c r="EG264" s="115">
        <f t="shared" si="1192"/>
        <v>1.4669599193572997</v>
      </c>
      <c r="EH264" s="115">
        <f t="shared" si="1291"/>
        <v>5.7042898952484116</v>
      </c>
      <c r="EI264" s="285">
        <f>VPHgrunddataM!AI47*1000</f>
        <v>0</v>
      </c>
      <c r="EJ264" s="285">
        <f>VPHgrunddataM!AJ47*1000</f>
        <v>0</v>
      </c>
      <c r="EK264" s="285">
        <f>VPHgrunddataM!AK47*1000</f>
        <v>0</v>
      </c>
      <c r="EL264" s="285">
        <f>VPHgrunddataM!AL47*1000</f>
        <v>0</v>
      </c>
      <c r="EM264" s="285">
        <f>VPHgrunddataM!AM47*1000</f>
        <v>0</v>
      </c>
      <c r="EN264" s="285">
        <f>VPHgrunddataM!AN47*1000</f>
        <v>0</v>
      </c>
      <c r="EO264" s="285">
        <f>VPHgrunddataM!AO47*1000</f>
        <v>0</v>
      </c>
      <c r="EP264" s="285">
        <f>VPHgrunddataM!AP47*1000</f>
        <v>0</v>
      </c>
      <c r="EQ264" s="285">
        <f>VPHgrunddataM!AQ47*1000</f>
        <v>0</v>
      </c>
      <c r="ER264" s="285">
        <f>VPHgrunddataM!AR47*1000</f>
        <v>0</v>
      </c>
      <c r="ES264" s="285">
        <f>VPHgrunddataM!AS47*1000</f>
        <v>0</v>
      </c>
      <c r="ET264" s="285">
        <f>VPHgrunddataM!AT47*1000</f>
        <v>0</v>
      </c>
      <c r="EU264" s="115"/>
      <c r="EV264" s="115"/>
      <c r="EW264" s="115"/>
      <c r="EX264" s="115"/>
      <c r="EY264" s="115"/>
      <c r="EZ264" s="115"/>
      <c r="FA264" s="115"/>
      <c r="FB264" s="115"/>
      <c r="FC264" s="115"/>
      <c r="FD264" s="115"/>
      <c r="FE264" s="115"/>
      <c r="FF264" s="115"/>
      <c r="FG264" s="115"/>
      <c r="FH264" s="115"/>
      <c r="FI264" s="115"/>
      <c r="FJ264" s="115"/>
      <c r="FK264" s="115"/>
      <c r="FL264" s="115"/>
      <c r="FM264" s="115"/>
      <c r="FN264" s="115"/>
      <c r="FO264" s="115"/>
      <c r="FP264" s="115"/>
      <c r="FQ264" s="115"/>
      <c r="FR264" s="115"/>
      <c r="FS264" s="115"/>
      <c r="FT264" s="115"/>
      <c r="FU264" s="115"/>
      <c r="FV264" s="115"/>
      <c r="FW264" s="115"/>
      <c r="FX264" s="115"/>
      <c r="FY264" s="115"/>
      <c r="FZ264" s="115"/>
      <c r="GA264" s="115"/>
      <c r="GB264" s="115"/>
      <c r="GC264" s="115"/>
      <c r="GD264" s="115"/>
      <c r="GE264" s="115"/>
      <c r="GF264" s="115"/>
      <c r="GG264" s="115"/>
      <c r="GH264" s="115"/>
      <c r="GI264" s="115"/>
      <c r="GJ264" s="115"/>
      <c r="GK264" s="115"/>
      <c r="GL264" s="115"/>
      <c r="GM264" s="115"/>
      <c r="GN264" s="115"/>
      <c r="GO264" s="115"/>
      <c r="GP264" s="115"/>
      <c r="GQ264" s="115"/>
      <c r="GR264" s="115"/>
      <c r="GS264" s="115"/>
      <c r="GT264" s="115"/>
      <c r="GU264" s="115"/>
      <c r="GV264" s="115"/>
      <c r="GW264" s="115"/>
      <c r="GX264" s="115"/>
      <c r="GY264" s="115"/>
      <c r="GZ264" s="115"/>
      <c r="HA264" s="115"/>
      <c r="HB264" s="115"/>
      <c r="HC264" s="115"/>
      <c r="HD264" s="115"/>
      <c r="HE264" s="115"/>
      <c r="HF264" s="115"/>
      <c r="HG264" s="115"/>
      <c r="HH264" s="115"/>
      <c r="HI264" s="115"/>
      <c r="HJ264" s="115"/>
      <c r="HK264" s="115"/>
      <c r="HL264" s="115"/>
      <c r="HM264" s="115"/>
      <c r="HN264" s="115"/>
      <c r="HO264" s="115"/>
      <c r="HP264" s="115"/>
      <c r="HQ264" s="115"/>
      <c r="HR264" s="115"/>
      <c r="HS264" s="115"/>
      <c r="HT264" s="115"/>
      <c r="HU264" s="115"/>
      <c r="HV264" s="115"/>
      <c r="HW264" s="115"/>
      <c r="HX264" s="115"/>
      <c r="HY264" s="115"/>
      <c r="HZ264" s="115"/>
      <c r="IA264" s="115"/>
      <c r="IB264" s="115"/>
      <c r="IC264" s="115"/>
      <c r="ID264" s="115"/>
      <c r="IE264" s="115"/>
      <c r="IF264" s="115"/>
      <c r="IG264" s="115"/>
      <c r="IH264" s="115"/>
      <c r="II264" s="115"/>
      <c r="IJ264" s="115"/>
      <c r="IK264" s="115"/>
      <c r="IL264" s="115"/>
      <c r="IM264" s="115"/>
      <c r="IN264" s="115"/>
      <c r="IO264" s="115"/>
      <c r="IP264" s="115"/>
      <c r="IQ264" s="115"/>
      <c r="IR264" s="115"/>
      <c r="IS264" s="115"/>
      <c r="IT264" s="115"/>
      <c r="IU264" s="115"/>
      <c r="IV264" s="115"/>
      <c r="IW264" s="115"/>
      <c r="IX264" s="115"/>
      <c r="IY264" s="115"/>
      <c r="IZ264" s="115"/>
      <c r="JA264" s="115"/>
      <c r="JB264" s="115"/>
      <c r="JC264" s="115"/>
      <c r="JD264" s="115"/>
      <c r="JE264" s="115"/>
      <c r="JF264" s="115"/>
      <c r="JG264" s="115"/>
      <c r="JH264" s="115"/>
      <c r="JI264" s="115"/>
      <c r="JJ264" s="115"/>
      <c r="JK264" s="115"/>
      <c r="JL264" s="115"/>
      <c r="JM264" s="115"/>
      <c r="JN264" s="115"/>
      <c r="JO264" s="115"/>
      <c r="JP264" s="115"/>
      <c r="JQ264" s="115"/>
      <c r="JR264" s="115"/>
      <c r="JS264" s="115"/>
      <c r="JT264" s="115"/>
      <c r="JU264" s="115"/>
      <c r="JV264" s="115"/>
      <c r="JW264" s="115"/>
      <c r="JX264" s="115"/>
      <c r="JY264" s="115"/>
      <c r="JZ264" s="115"/>
      <c r="KA264" s="115"/>
      <c r="KB264" s="115"/>
      <c r="KC264" s="115"/>
      <c r="KD264" s="115"/>
      <c r="KE264" s="115"/>
      <c r="KF264" s="115"/>
      <c r="KG264" s="115"/>
      <c r="KH264" s="115"/>
      <c r="KI264" s="115"/>
      <c r="KJ264" s="115"/>
      <c r="KK264" s="115"/>
      <c r="KL264" s="115"/>
      <c r="KM264" s="115"/>
      <c r="KN264" s="115"/>
      <c r="KO264" s="115"/>
      <c r="KP264" s="115"/>
      <c r="KQ264" s="115"/>
      <c r="KR264" s="115"/>
      <c r="KS264" s="115"/>
      <c r="KT264" s="115"/>
      <c r="KU264" s="115"/>
      <c r="KV264" s="115"/>
      <c r="KW264" s="115"/>
      <c r="KX264" s="115"/>
      <c r="KY264" s="115"/>
      <c r="KZ264" s="115"/>
      <c r="LA264" s="115"/>
      <c r="LB264" s="115"/>
      <c r="LC264" s="115"/>
      <c r="LD264" s="115"/>
      <c r="LE264" s="115"/>
      <c r="LF264" s="115"/>
      <c r="LG264" s="115"/>
      <c r="LH264" s="115"/>
      <c r="LI264" s="115"/>
      <c r="LJ264" s="115"/>
      <c r="LK264" s="115"/>
      <c r="LL264" s="115"/>
      <c r="LM264" s="115"/>
      <c r="LN264" s="115"/>
      <c r="LO264" s="115"/>
      <c r="LP264" s="115"/>
      <c r="LQ264" s="115"/>
      <c r="LR264" s="115"/>
      <c r="LT264" s="660">
        <f t="shared" si="1259"/>
        <v>3.694822225952521E-13</v>
      </c>
      <c r="LU264" s="164">
        <f t="shared" si="1260"/>
        <v>0</v>
      </c>
      <c r="LV264" s="164">
        <f t="shared" si="1261"/>
        <v>0</v>
      </c>
      <c r="LW264" s="119">
        <f t="shared" si="1262"/>
        <v>0</v>
      </c>
      <c r="LX264" s="164">
        <f t="shared" si="1263"/>
        <v>0</v>
      </c>
      <c r="LY264" s="119">
        <f t="shared" si="1264"/>
        <v>2.2737367544323206E-13</v>
      </c>
      <c r="LZ264" s="115">
        <f t="shared" si="1265"/>
        <v>0</v>
      </c>
      <c r="MA264" s="115">
        <f t="shared" si="1266"/>
        <v>0</v>
      </c>
      <c r="MB264" s="115">
        <f t="shared" si="1267"/>
        <v>8.5265128291212022E-14</v>
      </c>
      <c r="MC264" s="115">
        <f t="shared" si="1268"/>
        <v>5.6843418860808015E-14</v>
      </c>
      <c r="MD264" s="164">
        <f t="shared" si="1269"/>
        <v>0</v>
      </c>
      <c r="ME264" s="115">
        <f t="shared" si="1270"/>
        <v>0</v>
      </c>
      <c r="MF264" s="115">
        <f t="shared" si="1271"/>
        <v>0</v>
      </c>
      <c r="MG264" s="115">
        <f t="shared" si="1272"/>
        <v>0</v>
      </c>
      <c r="MH264" s="115">
        <f t="shared" si="1273"/>
        <v>0</v>
      </c>
      <c r="MI264" s="115">
        <f t="shared" si="1274"/>
        <v>0</v>
      </c>
      <c r="MJ264" s="115">
        <f t="shared" si="1275"/>
        <v>0</v>
      </c>
      <c r="MK264" s="115">
        <f t="shared" si="1276"/>
        <v>0</v>
      </c>
      <c r="ML264" s="115">
        <f t="shared" si="1277"/>
        <v>0</v>
      </c>
      <c r="MM264" s="115">
        <f t="shared" si="1278"/>
        <v>0</v>
      </c>
      <c r="MN264" s="115">
        <f t="shared" si="1279"/>
        <v>0</v>
      </c>
      <c r="MO264" s="115">
        <f t="shared" si="1280"/>
        <v>0</v>
      </c>
      <c r="MP264" s="115">
        <f t="shared" si="1281"/>
        <v>0</v>
      </c>
      <c r="MQ264" s="115">
        <f t="shared" si="1282"/>
        <v>0</v>
      </c>
      <c r="MR264" s="115">
        <f t="shared" si="1283"/>
        <v>0</v>
      </c>
      <c r="MS264" s="115">
        <f t="shared" si="1284"/>
        <v>0</v>
      </c>
    </row>
    <row r="265" spans="2:357" hidden="1">
      <c r="B265" s="3"/>
      <c r="C265" s="23" t="s">
        <v>19</v>
      </c>
      <c r="D265" s="354">
        <f t="shared" si="1323"/>
        <v>1126.6062700481414</v>
      </c>
      <c r="E265" s="308">
        <f t="shared" si="1323"/>
        <v>1126.6062700481414</v>
      </c>
      <c r="F265" s="308">
        <f t="shared" si="1323"/>
        <v>1126.6062700481414</v>
      </c>
      <c r="G265" s="119">
        <f>VPHgrunddata!D48*1000</f>
        <v>1126.6062700481414</v>
      </c>
      <c r="H265" s="308">
        <f>G265</f>
        <v>1126.6062700481414</v>
      </c>
      <c r="I265" s="166">
        <f>VPHgrunddata!E48*1000</f>
        <v>911.36494707298277</v>
      </c>
      <c r="J265" s="115">
        <f t="shared" si="1310"/>
        <v>935.35409574394225</v>
      </c>
      <c r="K265" s="115">
        <f t="shared" si="1311"/>
        <v>959.34324441490173</v>
      </c>
      <c r="L265" s="115">
        <f t="shared" si="1312"/>
        <v>983.33239308586121</v>
      </c>
      <c r="M265" s="115">
        <f t="shared" si="1313"/>
        <v>1007.3215417568207</v>
      </c>
      <c r="N265" s="285">
        <f>VPHgrunddata!F48*1000</f>
        <v>1031.3106904277802</v>
      </c>
      <c r="O265" s="116">
        <f t="shared" ref="O265:O271" si="1324">N265+(S265-N265)/(5)</f>
        <v>1011.2873253963471</v>
      </c>
      <c r="P265" s="116">
        <f t="shared" ref="P265:P271" si="1325">O265+(S265-N265)/(5)</f>
        <v>991.26396036491406</v>
      </c>
      <c r="Q265" s="116">
        <f t="shared" ref="Q265:Q271" si="1326">P265+(S265-N265)/(5)</f>
        <v>971.240595333481</v>
      </c>
      <c r="R265" s="116">
        <f t="shared" ref="R265:R271" si="1327">Q265+(S265-N265)/(5)</f>
        <v>951.21723030204794</v>
      </c>
      <c r="S265" s="166">
        <f>VPHgrunddata!G48*1000</f>
        <v>931.19386527061465</v>
      </c>
      <c r="T265" s="308">
        <f>W265</f>
        <v>913.05029316711432</v>
      </c>
      <c r="U265" s="308">
        <f>X265</f>
        <v>913.05029316711432</v>
      </c>
      <c r="V265" s="308">
        <f>X265</f>
        <v>913.05029316711432</v>
      </c>
      <c r="W265" s="308">
        <f t="shared" ref="W265:W271" si="1328">X265</f>
        <v>913.05029316711432</v>
      </c>
      <c r="X265" s="119">
        <f>VPHgrunddata!H48*1000</f>
        <v>913.05029316711432</v>
      </c>
      <c r="Y265" s="116">
        <f t="shared" ref="Y265:Y271" si="1329">X265+(AC265-X265)/(5)</f>
        <v>909.02463967132576</v>
      </c>
      <c r="Z265" s="116">
        <f t="shared" ref="Z265:Z271" si="1330">Y265+(AC265-X265)/(5)</f>
        <v>904.9989861755372</v>
      </c>
      <c r="AA265" s="116">
        <f t="shared" ref="AA265:AA271" si="1331">Z265+(AC265-X265)/(5)</f>
        <v>900.97333267974864</v>
      </c>
      <c r="AB265" s="116">
        <f t="shared" ref="AB265:AB271" si="1332">AA265+(AC265-X265)/(5)</f>
        <v>896.94767918396008</v>
      </c>
      <c r="AC265" s="166">
        <f>VPHgrunddata!I48*1000</f>
        <v>892.9220256881714</v>
      </c>
      <c r="AD265" s="3"/>
      <c r="AE265" s="354">
        <f t="shared" si="1286"/>
        <v>162.90430941772459</v>
      </c>
      <c r="AF265" s="354">
        <f t="shared" si="1136"/>
        <v>129.53869333648683</v>
      </c>
      <c r="AG265" s="354">
        <f t="shared" si="1136"/>
        <v>154.27482601165769</v>
      </c>
      <c r="AH265" s="354">
        <f t="shared" si="1136"/>
        <v>111.33127250671386</v>
      </c>
      <c r="AI265" s="354">
        <f t="shared" si="1136"/>
        <v>64.486823490142825</v>
      </c>
      <c r="AJ265" s="354">
        <f t="shared" si="1136"/>
        <v>32.424829687118532</v>
      </c>
      <c r="AK265" s="354">
        <f t="shared" si="1136"/>
        <v>22.148169561386108</v>
      </c>
      <c r="AL265" s="354">
        <f t="shared" si="1136"/>
        <v>14.383577243804931</v>
      </c>
      <c r="AM265" s="354">
        <f t="shared" si="1136"/>
        <v>34.796554214477538</v>
      </c>
      <c r="AN265" s="354">
        <f t="shared" si="1136"/>
        <v>92.748915075302122</v>
      </c>
      <c r="AO265" s="354">
        <f t="shared" si="1136"/>
        <v>158.03575534820558</v>
      </c>
      <c r="AP265" s="354">
        <f t="shared" si="1136"/>
        <v>149.53254415512086</v>
      </c>
      <c r="AQ265" s="354">
        <f t="shared" si="1136"/>
        <v>162.90430941772459</v>
      </c>
      <c r="AR265" s="354">
        <f t="shared" si="1136"/>
        <v>129.53869333648683</v>
      </c>
      <c r="AS265" s="354">
        <f t="shared" si="1136"/>
        <v>154.27482601165769</v>
      </c>
      <c r="AT265" s="354">
        <f t="shared" si="1136"/>
        <v>111.33127250671386</v>
      </c>
      <c r="AU265" s="354">
        <f t="shared" si="1136"/>
        <v>64.486823490142825</v>
      </c>
      <c r="AV265" s="354">
        <f t="shared" si="1137"/>
        <v>32.424829687118532</v>
      </c>
      <c r="AW265" s="354">
        <f t="shared" si="1137"/>
        <v>22.148169561386108</v>
      </c>
      <c r="AX265" s="354">
        <f t="shared" si="1137"/>
        <v>14.383577243804931</v>
      </c>
      <c r="AY265" s="354">
        <f t="shared" si="1137"/>
        <v>34.796554214477538</v>
      </c>
      <c r="AZ265" s="354">
        <f t="shared" si="1137"/>
        <v>92.748915075302122</v>
      </c>
      <c r="BA265" s="354">
        <f t="shared" si="1137"/>
        <v>158.03575534820558</v>
      </c>
      <c r="BB265" s="354">
        <f t="shared" si="1137"/>
        <v>149.53254415512086</v>
      </c>
      <c r="BC265" s="119">
        <f>VPHgrunddataM!K48*1000</f>
        <v>162.90430941772459</v>
      </c>
      <c r="BD265" s="119">
        <f>VPHgrunddataM!L48*1000</f>
        <v>129.53869333648683</v>
      </c>
      <c r="BE265" s="119">
        <f>VPHgrunddataM!M48*1000</f>
        <v>154.27482601165769</v>
      </c>
      <c r="BF265" s="119">
        <f>VPHgrunddataM!N48*1000</f>
        <v>111.33127250671386</v>
      </c>
      <c r="BG265" s="119">
        <f>VPHgrunddataM!O48*1000</f>
        <v>64.486823490142825</v>
      </c>
      <c r="BH265" s="119">
        <f>VPHgrunddataM!P48*1000</f>
        <v>32.424829687118532</v>
      </c>
      <c r="BI265" s="119">
        <f>VPHgrunddataM!Q48*1000</f>
        <v>22.148169561386108</v>
      </c>
      <c r="BJ265" s="119">
        <f>VPHgrunddataM!R48*1000</f>
        <v>14.383577243804931</v>
      </c>
      <c r="BK265" s="119">
        <f>VPHgrunddataM!S48*1000</f>
        <v>34.796554214477538</v>
      </c>
      <c r="BL265" s="119">
        <f>VPHgrunddataM!T48*1000</f>
        <v>92.748915075302122</v>
      </c>
      <c r="BM265" s="119">
        <f>VPHgrunddataM!U48*1000</f>
        <v>158.03575534820558</v>
      </c>
      <c r="BN265" s="119">
        <f>VPHgrunddataM!V48*1000</f>
        <v>149.53254415512086</v>
      </c>
      <c r="BO265" s="308">
        <f t="shared" si="1138"/>
        <v>162.90430941772459</v>
      </c>
      <c r="BP265" s="308">
        <f t="shared" si="1139"/>
        <v>129.53869333648683</v>
      </c>
      <c r="BQ265" s="308">
        <f t="shared" si="1140"/>
        <v>154.27482601165769</v>
      </c>
      <c r="BR265" s="308">
        <f t="shared" si="1141"/>
        <v>111.33127250671386</v>
      </c>
      <c r="BS265" s="308">
        <f t="shared" si="1142"/>
        <v>64.486823490142825</v>
      </c>
      <c r="BT265" s="308">
        <f t="shared" si="1143"/>
        <v>32.424829687118532</v>
      </c>
      <c r="BU265" s="308">
        <f t="shared" si="1144"/>
        <v>22.148169561386108</v>
      </c>
      <c r="BV265" s="308">
        <f t="shared" si="1145"/>
        <v>14.383577243804931</v>
      </c>
      <c r="BW265" s="308">
        <f t="shared" si="1146"/>
        <v>34.796554214477538</v>
      </c>
      <c r="BX265" s="308">
        <f t="shared" si="1147"/>
        <v>92.748915075302122</v>
      </c>
      <c r="BY265" s="308">
        <f t="shared" si="1148"/>
        <v>158.03575534820558</v>
      </c>
      <c r="BZ265" s="308">
        <f t="shared" si="1149"/>
        <v>149.53254415512086</v>
      </c>
      <c r="CA265" s="166">
        <f>VPHgrunddataM!W48*1000</f>
        <v>162.90430941772459</v>
      </c>
      <c r="CB265" s="166">
        <f>VPHgrunddataM!X48*1000</f>
        <v>129.55471630859375</v>
      </c>
      <c r="CC265" s="166">
        <f>VPHgrunddataM!Y48*1000</f>
        <v>132.95705875396729</v>
      </c>
      <c r="CD265" s="166">
        <f>VPHgrunddataM!Z48*1000</f>
        <v>75.944310226440422</v>
      </c>
      <c r="CE265" s="166">
        <f>VPHgrunddataM!AA48*1000</f>
        <v>36.489673614501953</v>
      </c>
      <c r="CF265" s="166">
        <f>VPHgrunddataM!AB48*1000</f>
        <v>4.2211550521850585</v>
      </c>
      <c r="CG265" s="166">
        <f>VPHgrunddataM!AC48*1000</f>
        <v>2.2762048969268798</v>
      </c>
      <c r="CH265" s="166">
        <f>VPHgrunddataM!AD48*1000</f>
        <v>12.143759765624999</v>
      </c>
      <c r="CI265" s="166">
        <f>VPHgrunddataM!AE48*1000</f>
        <v>41.010144538879395</v>
      </c>
      <c r="CJ265" s="166">
        <f>VPHgrunddataM!AF48*1000</f>
        <v>56.604033292770382</v>
      </c>
      <c r="CK265" s="166">
        <f>VPHgrunddataM!AG48*1000</f>
        <v>120.45638828277589</v>
      </c>
      <c r="CL265" s="166">
        <f>VPHgrunddataM!AH48*1000</f>
        <v>136.80319292259216</v>
      </c>
      <c r="CM265" s="115">
        <f t="shared" si="1287"/>
        <v>162.90430941772459</v>
      </c>
      <c r="CN265" s="115">
        <f t="shared" si="1150"/>
        <v>129.47002847595215</v>
      </c>
      <c r="CO265" s="115">
        <f t="shared" si="1151"/>
        <v>136.62510241661073</v>
      </c>
      <c r="CP265" s="115">
        <f t="shared" si="1152"/>
        <v>82.697050000762928</v>
      </c>
      <c r="CQ265" s="115">
        <f t="shared" si="1153"/>
        <v>37.141452629852296</v>
      </c>
      <c r="CR265" s="115">
        <f t="shared" si="1154"/>
        <v>4.0793343765258792</v>
      </c>
      <c r="CS265" s="115">
        <f t="shared" si="1155"/>
        <v>2.820041987609863</v>
      </c>
      <c r="CT265" s="115">
        <f t="shared" si="1156"/>
        <v>12.143551684570312</v>
      </c>
      <c r="CU265" s="115">
        <f t="shared" si="1157"/>
        <v>41.694542269134523</v>
      </c>
      <c r="CV265" s="115">
        <f t="shared" si="1158"/>
        <v>59.82132277755737</v>
      </c>
      <c r="CW265" s="115">
        <f t="shared" si="1159"/>
        <v>128.01879011001589</v>
      </c>
      <c r="CX265" s="115">
        <f t="shared" si="1160"/>
        <v>137.93856959762573</v>
      </c>
      <c r="CY265" s="115">
        <f t="shared" si="1288"/>
        <v>162.90430941772459</v>
      </c>
      <c r="CZ265" s="115">
        <f t="shared" si="1161"/>
        <v>129.38534064331054</v>
      </c>
      <c r="DA265" s="115">
        <f t="shared" si="1162"/>
        <v>140.29314607925417</v>
      </c>
      <c r="DB265" s="115">
        <f t="shared" si="1163"/>
        <v>89.449789775085435</v>
      </c>
      <c r="DC265" s="115">
        <f t="shared" si="1164"/>
        <v>37.793231645202638</v>
      </c>
      <c r="DD265" s="115">
        <f t="shared" si="1165"/>
        <v>3.9375137008666994</v>
      </c>
      <c r="DE265" s="115">
        <f t="shared" si="1166"/>
        <v>3.3638790782928467</v>
      </c>
      <c r="DF265" s="115">
        <f t="shared" si="1167"/>
        <v>12.143343603515625</v>
      </c>
      <c r="DG265" s="115">
        <f t="shared" si="1168"/>
        <v>42.378939999389651</v>
      </c>
      <c r="DH265" s="115">
        <f t="shared" si="1169"/>
        <v>63.038612262344358</v>
      </c>
      <c r="DI265" s="115">
        <f t="shared" si="1170"/>
        <v>135.58119193725588</v>
      </c>
      <c r="DJ265" s="115">
        <f t="shared" si="1171"/>
        <v>139.0739462726593</v>
      </c>
      <c r="DK265" s="115">
        <f t="shared" si="1289"/>
        <v>162.90430941772459</v>
      </c>
      <c r="DL265" s="115">
        <f t="shared" si="1172"/>
        <v>129.30065281066894</v>
      </c>
      <c r="DM265" s="115">
        <f t="shared" si="1173"/>
        <v>143.96118974189761</v>
      </c>
      <c r="DN265" s="115">
        <f t="shared" si="1174"/>
        <v>96.202529549407942</v>
      </c>
      <c r="DO265" s="115">
        <f t="shared" si="1175"/>
        <v>38.445010660552981</v>
      </c>
      <c r="DP265" s="115">
        <f t="shared" si="1176"/>
        <v>3.7956930252075196</v>
      </c>
      <c r="DQ265" s="115">
        <f t="shared" si="1177"/>
        <v>3.9077161689758304</v>
      </c>
      <c r="DR265" s="115">
        <f t="shared" si="1178"/>
        <v>12.143135522460938</v>
      </c>
      <c r="DS265" s="115">
        <f t="shared" si="1179"/>
        <v>43.063337729644779</v>
      </c>
      <c r="DT265" s="115">
        <f t="shared" si="1180"/>
        <v>66.255901747131347</v>
      </c>
      <c r="DU265" s="115">
        <f t="shared" si="1181"/>
        <v>143.14359376449588</v>
      </c>
      <c r="DV265" s="115">
        <f t="shared" si="1182"/>
        <v>140.20932294769287</v>
      </c>
      <c r="DW265" s="115">
        <f t="shared" si="1290"/>
        <v>162.90430941772459</v>
      </c>
      <c r="DX265" s="115">
        <f t="shared" si="1183"/>
        <v>129.21596497802733</v>
      </c>
      <c r="DY265" s="115">
        <f t="shared" si="1184"/>
        <v>147.62923340454105</v>
      </c>
      <c r="DZ265" s="115">
        <f t="shared" si="1185"/>
        <v>102.95526932373045</v>
      </c>
      <c r="EA265" s="115">
        <f t="shared" si="1186"/>
        <v>39.096789675903324</v>
      </c>
      <c r="EB265" s="115">
        <f t="shared" si="1187"/>
        <v>3.6538723495483398</v>
      </c>
      <c r="EC265" s="115">
        <f t="shared" si="1188"/>
        <v>4.4515532596588141</v>
      </c>
      <c r="ED265" s="115">
        <f t="shared" si="1189"/>
        <v>12.14292744140625</v>
      </c>
      <c r="EE265" s="115">
        <f t="shared" si="1190"/>
        <v>43.747735459899907</v>
      </c>
      <c r="EF265" s="115">
        <f t="shared" si="1191"/>
        <v>69.473191231918335</v>
      </c>
      <c r="EG265" s="115">
        <f t="shared" si="1192"/>
        <v>150.70599559173587</v>
      </c>
      <c r="EH265" s="115">
        <f t="shared" si="1291"/>
        <v>141.34469962272644</v>
      </c>
      <c r="EI265" s="285">
        <f>VPHgrunddataM!AI48*1000</f>
        <v>162.90430941772459</v>
      </c>
      <c r="EJ265" s="285">
        <f>VPHgrunddataM!AJ48*1000</f>
        <v>129.13127714538575</v>
      </c>
      <c r="EK265" s="285">
        <f>VPHgrunddataM!AK48*1000</f>
        <v>151.29727706718447</v>
      </c>
      <c r="EL265" s="285">
        <f>VPHgrunddataM!AL48*1000</f>
        <v>109.70800909805298</v>
      </c>
      <c r="EM265" s="285">
        <f>VPHgrunddataM!AM48*1000</f>
        <v>39.748568691253666</v>
      </c>
      <c r="EN265" s="285">
        <f>VPHgrunddataM!AN48*1000</f>
        <v>3.5120516738891601</v>
      </c>
      <c r="EO265" s="285">
        <f>VPHgrunddataM!AO48*1000</f>
        <v>4.9953903503417969</v>
      </c>
      <c r="EP265" s="285">
        <f>VPHgrunddataM!AP48*1000</f>
        <v>12.142719360351563</v>
      </c>
      <c r="EQ265" s="285">
        <f>VPHgrunddataM!AQ48*1000</f>
        <v>44.432133190155028</v>
      </c>
      <c r="ER265" s="285">
        <f>VPHgrunddataM!AR48*1000</f>
        <v>72.690480716705324</v>
      </c>
      <c r="ES265" s="285">
        <f>VPHgrunddataM!AS48*1000</f>
        <v>158.26839741897584</v>
      </c>
      <c r="ET265" s="285">
        <f>VPHgrunddataM!AT48*1000</f>
        <v>142.48007629776004</v>
      </c>
      <c r="EU265" s="115">
        <f t="shared" si="1292"/>
        <v>162.90430941772459</v>
      </c>
      <c r="EV265" s="115">
        <f t="shared" si="1293"/>
        <v>128.96516423187256</v>
      </c>
      <c r="EW265" s="115">
        <f t="shared" si="1193"/>
        <v>150.53886130409242</v>
      </c>
      <c r="EX265" s="115">
        <f t="shared" si="1194"/>
        <v>106.48836328430176</v>
      </c>
      <c r="EY265" s="115">
        <f t="shared" si="1195"/>
        <v>38.460601278686525</v>
      </c>
      <c r="EZ265" s="115">
        <f t="shared" si="1196"/>
        <v>3.6966106536865233</v>
      </c>
      <c r="FA265" s="115">
        <f t="shared" si="1197"/>
        <v>3.9963122802734374</v>
      </c>
      <c r="FB265" s="115">
        <f t="shared" si="1198"/>
        <v>12.17210280456543</v>
      </c>
      <c r="FC265" s="115">
        <f t="shared" si="1199"/>
        <v>43.523263149261474</v>
      </c>
      <c r="FD265" s="115">
        <f t="shared" si="1200"/>
        <v>70.995507237243658</v>
      </c>
      <c r="FE265" s="115">
        <f t="shared" si="1201"/>
        <v>148.98265975646973</v>
      </c>
      <c r="FF265" s="115">
        <f t="shared" si="1202"/>
        <v>140.56356999816896</v>
      </c>
      <c r="FG265" s="115">
        <f t="shared" si="1294"/>
        <v>162.90430941772459</v>
      </c>
      <c r="FH265" s="115">
        <f t="shared" si="1203"/>
        <v>128.79905131835937</v>
      </c>
      <c r="FI265" s="115">
        <f t="shared" si="1204"/>
        <v>149.78044554100038</v>
      </c>
      <c r="FJ265" s="115">
        <f t="shared" si="1205"/>
        <v>103.26871747055053</v>
      </c>
      <c r="FK265" s="115">
        <f t="shared" si="1206"/>
        <v>37.172633866119384</v>
      </c>
      <c r="FL265" s="115">
        <f t="shared" si="1207"/>
        <v>3.8811696334838865</v>
      </c>
      <c r="FM265" s="115">
        <f t="shared" si="1208"/>
        <v>2.997234210205078</v>
      </c>
      <c r="FN265" s="115">
        <f t="shared" si="1209"/>
        <v>12.201486248779297</v>
      </c>
      <c r="FO265" s="115">
        <f t="shared" si="1210"/>
        <v>42.614393108367921</v>
      </c>
      <c r="FP265" s="115">
        <f t="shared" si="1211"/>
        <v>69.300533757781992</v>
      </c>
      <c r="FQ265" s="115">
        <f t="shared" si="1212"/>
        <v>139.69692209396362</v>
      </c>
      <c r="FR265" s="115">
        <f t="shared" si="1213"/>
        <v>138.64706369857788</v>
      </c>
      <c r="FS265" s="115">
        <f t="shared" si="1295"/>
        <v>162.90430941772459</v>
      </c>
      <c r="FT265" s="115">
        <f t="shared" si="1214"/>
        <v>128.63293840484619</v>
      </c>
      <c r="FU265" s="115">
        <f t="shared" si="1215"/>
        <v>149.02202977790833</v>
      </c>
      <c r="FV265" s="115">
        <f t="shared" si="1216"/>
        <v>100.0490716567993</v>
      </c>
      <c r="FW265" s="115">
        <f t="shared" si="1217"/>
        <v>35.884666453552242</v>
      </c>
      <c r="FX265" s="115">
        <f t="shared" si="1218"/>
        <v>4.0657286132812498</v>
      </c>
      <c r="FY265" s="115">
        <f t="shared" si="1219"/>
        <v>1.9981561401367185</v>
      </c>
      <c r="FZ265" s="115">
        <f t="shared" si="1220"/>
        <v>12.230869692993164</v>
      </c>
      <c r="GA265" s="115">
        <f t="shared" si="1221"/>
        <v>41.705523067474367</v>
      </c>
      <c r="GB265" s="115">
        <f t="shared" si="1222"/>
        <v>67.605560278320326</v>
      </c>
      <c r="GC265" s="115">
        <f t="shared" si="1223"/>
        <v>130.41118443145751</v>
      </c>
      <c r="GD265" s="115">
        <f t="shared" si="1224"/>
        <v>136.7305573989868</v>
      </c>
      <c r="GE265" s="115">
        <f t="shared" si="1296"/>
        <v>162.90430941772459</v>
      </c>
      <c r="GF265" s="115">
        <f t="shared" si="1225"/>
        <v>128.466825491333</v>
      </c>
      <c r="GG265" s="115">
        <f t="shared" si="1226"/>
        <v>148.26361401481628</v>
      </c>
      <c r="GH265" s="115">
        <f t="shared" si="1227"/>
        <v>96.829425843048071</v>
      </c>
      <c r="GI265" s="115">
        <f t="shared" si="1228"/>
        <v>34.596699040985101</v>
      </c>
      <c r="GJ265" s="115">
        <f t="shared" si="1229"/>
        <v>4.250287593078613</v>
      </c>
      <c r="GK265" s="115">
        <f t="shared" si="1230"/>
        <v>0.99907807006835914</v>
      </c>
      <c r="GL265" s="115">
        <f t="shared" si="1231"/>
        <v>12.26025313720703</v>
      </c>
      <c r="GM265" s="115">
        <f t="shared" si="1232"/>
        <v>40.796653026580813</v>
      </c>
      <c r="GN265" s="115">
        <f t="shared" si="1233"/>
        <v>65.91058679885866</v>
      </c>
      <c r="GO265" s="115">
        <f t="shared" si="1234"/>
        <v>121.12544676895141</v>
      </c>
      <c r="GP265" s="115">
        <f t="shared" si="1297"/>
        <v>134.81405109939573</v>
      </c>
      <c r="GQ265" s="166">
        <f>VPHgrunddataM!AU48*1000</f>
        <v>162.90430941772459</v>
      </c>
      <c r="GR265" s="166">
        <f>VPHgrunddataM!AV48*1000</f>
        <v>128.30071257781984</v>
      </c>
      <c r="GS265" s="166">
        <f>VPHgrunddataM!AW48*1000</f>
        <v>147.50519825172427</v>
      </c>
      <c r="GT265" s="166">
        <f>VPHgrunddataM!AX48*1000</f>
        <v>93.609780029296871</v>
      </c>
      <c r="GU265" s="166">
        <f>VPHgrunddataM!AY48*1000</f>
        <v>33.308731628417974</v>
      </c>
      <c r="GV265" s="166">
        <f>VPHgrunddataM!AZ48*1000</f>
        <v>4.4348465728759772</v>
      </c>
      <c r="GW265" s="166">
        <f>VPHgrunddataM!BA48*1000</f>
        <v>0</v>
      </c>
      <c r="GX265" s="166">
        <f>VPHgrunddataM!BB48*1000</f>
        <v>12.289636581420899</v>
      </c>
      <c r="GY265" s="166">
        <f>VPHgrunddataM!BC48*1000</f>
        <v>39.887782985687259</v>
      </c>
      <c r="GZ265" s="166">
        <f>VPHgrunddataM!BD48*1000</f>
        <v>64.215613319396965</v>
      </c>
      <c r="HA265" s="166">
        <f>VPHgrunddataM!BE48*1000</f>
        <v>111.83970910644531</v>
      </c>
      <c r="HB265" s="166">
        <f>VPHgrunddataM!BF48*1000</f>
        <v>132.89754479980471</v>
      </c>
      <c r="HC265" s="308">
        <f t="shared" ref="HC265:HC273" si="1333">HO265</f>
        <v>162.90430941772459</v>
      </c>
      <c r="HD265" s="308">
        <f t="shared" ref="HD265:HD273" si="1334">HP265</f>
        <v>129.55471630859375</v>
      </c>
      <c r="HE265" s="308">
        <f t="shared" ref="HE265:HE273" si="1335">HQ265</f>
        <v>142.42407958984373</v>
      </c>
      <c r="HF265" s="308">
        <f t="shared" ref="HF265:HF273" si="1336">HR265</f>
        <v>84.413246208190927</v>
      </c>
      <c r="HG265" s="308">
        <f t="shared" ref="HG265:HG273" si="1337">HS265</f>
        <v>32.218580474853518</v>
      </c>
      <c r="HH265" s="308">
        <f t="shared" ref="HH265:HH273" si="1338">HT265</f>
        <v>4.754866241455078</v>
      </c>
      <c r="HI265" s="308">
        <f t="shared" ref="HI265:HI273" si="1339">HU265</f>
        <v>0</v>
      </c>
      <c r="HJ265" s="308">
        <f t="shared" ref="HJ265:HJ273" si="1340">HV265</f>
        <v>12.1188076171875</v>
      </c>
      <c r="HK265" s="308">
        <f t="shared" ref="HK265:HK273" si="1341">HW265</f>
        <v>35.551907806396486</v>
      </c>
      <c r="HL265" s="308">
        <f t="shared" ref="HL265:HL273" si="1342">HX265</f>
        <v>55.653994438171388</v>
      </c>
      <c r="HM265" s="308">
        <f t="shared" ref="HM265:HM273" si="1343">HY265</f>
        <v>103.07975057983398</v>
      </c>
      <c r="HN265" s="308">
        <f t="shared" ref="HN265:HN273" si="1344">HZ265</f>
        <v>150.37603448486328</v>
      </c>
      <c r="HO265" s="308">
        <f t="shared" ref="HO265:HO273" si="1345">IA265</f>
        <v>162.90430941772459</v>
      </c>
      <c r="HP265" s="308">
        <f t="shared" ref="HP265:HP273" si="1346">IB265</f>
        <v>129.55471630859375</v>
      </c>
      <c r="HQ265" s="308">
        <f t="shared" ref="HQ265:HQ273" si="1347">IC265</f>
        <v>142.42407958984373</v>
      </c>
      <c r="HR265" s="308">
        <f t="shared" ref="HR265:HR273" si="1348">ID265</f>
        <v>84.413246208190927</v>
      </c>
      <c r="HS265" s="308">
        <f t="shared" ref="HS265:HS273" si="1349">IE265</f>
        <v>32.218580474853518</v>
      </c>
      <c r="HT265" s="308">
        <f t="shared" ref="HT265:HT273" si="1350">IF265</f>
        <v>4.754866241455078</v>
      </c>
      <c r="HU265" s="308">
        <f t="shared" ref="HU265:HU273" si="1351">IG265</f>
        <v>0</v>
      </c>
      <c r="HV265" s="308">
        <f t="shared" ref="HV265:HV273" si="1352">IH265</f>
        <v>12.1188076171875</v>
      </c>
      <c r="HW265" s="308">
        <f t="shared" ref="HW265:HW273" si="1353">II265</f>
        <v>35.551907806396486</v>
      </c>
      <c r="HX265" s="308">
        <f t="shared" ref="HX265:HX273" si="1354">IJ265</f>
        <v>55.653994438171388</v>
      </c>
      <c r="HY265" s="308">
        <f t="shared" ref="HY265:HY273" si="1355">IK265</f>
        <v>103.07975057983398</v>
      </c>
      <c r="HZ265" s="308">
        <f t="shared" ref="HZ265:HZ273" si="1356">IL265</f>
        <v>150.37603448486328</v>
      </c>
      <c r="IA265" s="308">
        <f t="shared" ref="IA265:IA273" si="1357">IM265</f>
        <v>162.90430941772459</v>
      </c>
      <c r="IB265" s="308">
        <f t="shared" ref="IB265:IB273" si="1358">IN265</f>
        <v>129.55471630859375</v>
      </c>
      <c r="IC265" s="308">
        <f t="shared" ref="IC265:IC273" si="1359">IO265</f>
        <v>142.42407958984373</v>
      </c>
      <c r="ID265" s="308">
        <f t="shared" ref="ID265:ID273" si="1360">IP265</f>
        <v>84.413246208190927</v>
      </c>
      <c r="IE265" s="308">
        <f t="shared" ref="IE265:IE273" si="1361">IQ265</f>
        <v>32.218580474853518</v>
      </c>
      <c r="IF265" s="308">
        <f t="shared" ref="IF265:IF273" si="1362">IR265</f>
        <v>4.754866241455078</v>
      </c>
      <c r="IG265" s="308">
        <f t="shared" ref="IG265:IG273" si="1363">IS265</f>
        <v>0</v>
      </c>
      <c r="IH265" s="308">
        <f t="shared" ref="IH265:IH273" si="1364">IT265</f>
        <v>12.1188076171875</v>
      </c>
      <c r="II265" s="308">
        <f t="shared" ref="II265:II273" si="1365">IU265</f>
        <v>35.551907806396486</v>
      </c>
      <c r="IJ265" s="308">
        <f t="shared" ref="IJ265:IJ273" si="1366">IV265</f>
        <v>55.653994438171388</v>
      </c>
      <c r="IK265" s="308">
        <f t="shared" ref="IK265:IK273" si="1367">IW265</f>
        <v>103.07975057983398</v>
      </c>
      <c r="IL265" s="308">
        <f t="shared" ref="IL265:IL273" si="1368">IX265</f>
        <v>150.37603448486328</v>
      </c>
      <c r="IM265" s="308">
        <f t="shared" ref="IM265:IM273" si="1369">IY265</f>
        <v>162.90430941772459</v>
      </c>
      <c r="IN265" s="308">
        <f t="shared" ref="IN265:IN273" si="1370">IZ265</f>
        <v>129.55471630859375</v>
      </c>
      <c r="IO265" s="308">
        <f t="shared" ref="IO265:IO273" si="1371">JA265</f>
        <v>142.42407958984373</v>
      </c>
      <c r="IP265" s="308">
        <f t="shared" ref="IP265:IP273" si="1372">JB265</f>
        <v>84.413246208190927</v>
      </c>
      <c r="IQ265" s="308">
        <f t="shared" ref="IQ265:IQ273" si="1373">JC265</f>
        <v>32.218580474853518</v>
      </c>
      <c r="IR265" s="308">
        <f t="shared" ref="IR265:IR273" si="1374">JD265</f>
        <v>4.754866241455078</v>
      </c>
      <c r="IS265" s="308">
        <f t="shared" ref="IS265:IS273" si="1375">JE265</f>
        <v>0</v>
      </c>
      <c r="IT265" s="308">
        <f t="shared" ref="IT265:IT273" si="1376">JF265</f>
        <v>12.1188076171875</v>
      </c>
      <c r="IU265" s="308">
        <f t="shared" ref="IU265:IU273" si="1377">JG265</f>
        <v>35.551907806396486</v>
      </c>
      <c r="IV265" s="308">
        <f t="shared" ref="IV265:IV273" si="1378">JH265</f>
        <v>55.653994438171388</v>
      </c>
      <c r="IW265" s="308">
        <f t="shared" ref="IW265:IW273" si="1379">JI265</f>
        <v>103.07975057983398</v>
      </c>
      <c r="IX265" s="308">
        <f t="shared" ref="IX265:IX273" si="1380">JJ265</f>
        <v>150.37603448486328</v>
      </c>
      <c r="IY265" s="119">
        <f>VPHgrunddataM!BG48*1000</f>
        <v>162.90430941772459</v>
      </c>
      <c r="IZ265" s="119">
        <f>VPHgrunddataM!BH48*1000</f>
        <v>129.55471630859375</v>
      </c>
      <c r="JA265" s="119">
        <f>VPHgrunddataM!BI48*1000</f>
        <v>142.42407958984373</v>
      </c>
      <c r="JB265" s="119">
        <f>VPHgrunddataM!BJ48*1000</f>
        <v>84.413246208190927</v>
      </c>
      <c r="JC265" s="119">
        <f>VPHgrunddataM!BK48*1000</f>
        <v>32.218580474853518</v>
      </c>
      <c r="JD265" s="119">
        <f>VPHgrunddataM!BL48*1000</f>
        <v>4.754866241455078</v>
      </c>
      <c r="JE265" s="119">
        <f>VPHgrunddataM!BM48*1000</f>
        <v>0</v>
      </c>
      <c r="JF265" s="119">
        <f>VPHgrunddataM!BN48*1000</f>
        <v>12.1188076171875</v>
      </c>
      <c r="JG265" s="119">
        <f>VPHgrunddataM!BO48*1000</f>
        <v>35.551907806396486</v>
      </c>
      <c r="JH265" s="119">
        <f>VPHgrunddataM!BP48*1000</f>
        <v>55.653994438171388</v>
      </c>
      <c r="JI265" s="119">
        <f>VPHgrunddataM!BQ48*1000</f>
        <v>103.07975057983398</v>
      </c>
      <c r="JJ265" s="119">
        <f>VPHgrunddataM!BR48*1000</f>
        <v>150.37603448486328</v>
      </c>
      <c r="JK265" s="115">
        <f t="shared" ref="JK265:JK273" si="1381">IY265+(LG265-IY265)/(5)</f>
        <v>162.90430941772459</v>
      </c>
      <c r="JL265" s="115">
        <f t="shared" ref="JL265:JL273" si="1382">IZ265+(LH265-IZ265)/(5)</f>
        <v>129.41210790405273</v>
      </c>
      <c r="JM265" s="115">
        <f t="shared" ref="JM265:JM273" si="1383">JA265+(LI265-JA265)/(5)</f>
        <v>141.01705405731198</v>
      </c>
      <c r="JN265" s="115">
        <f t="shared" ref="JN265:JN273" si="1384">JB265+(LJ265-JB265)/(5)</f>
        <v>82.426128826904304</v>
      </c>
      <c r="JO265" s="115">
        <f t="shared" ref="JO265:JO273" si="1385">JC265+(LK265-JC265)/(5)</f>
        <v>32.691733642578129</v>
      </c>
      <c r="JP265" s="115">
        <f t="shared" ref="JP265:JP273" si="1386">JD265+(LL265-JD265)/(5)</f>
        <v>4.6079570358276367</v>
      </c>
      <c r="JQ265" s="115">
        <f t="shared" ref="JQ265:JQ273" si="1387">JE265+(LM265-JE265)/(5)</f>
        <v>0</v>
      </c>
      <c r="JR265" s="115">
        <f t="shared" ref="JR265:JR273" si="1388">JF265+(LN265-JF265)/(5)</f>
        <v>12.1158966796875</v>
      </c>
      <c r="JS265" s="115">
        <f t="shared" ref="JS265:JS273" si="1389">JG265+(LO265-JG265)/(5)</f>
        <v>35.322818865966795</v>
      </c>
      <c r="JT265" s="115">
        <f t="shared" ref="JT265:JT273" si="1390">JH265+(LP265-JH265)/(5)</f>
        <v>55.551809817504882</v>
      </c>
      <c r="JU265" s="115">
        <f t="shared" ref="JU265:JU273" si="1391">JI265+(LQ265-JI265)/(5)</f>
        <v>102.9472790939331</v>
      </c>
      <c r="JV265" s="115">
        <f t="shared" ref="JV265:JV273" si="1392">JJ265+(LR265-JJ265)/(5)</f>
        <v>150.02754432983397</v>
      </c>
      <c r="JW265" s="115">
        <f t="shared" ref="JW265:JW273" si="1393">JK265+(LG265-IY265)/(5)</f>
        <v>162.90430941772459</v>
      </c>
      <c r="JX265" s="115">
        <f t="shared" ref="JX265:JX273" si="1394">JL265+(LH265-IZ265)/(5)</f>
        <v>129.26949949951171</v>
      </c>
      <c r="JY265" s="115">
        <f t="shared" ref="JY265:JY273" si="1395">JM265+(LI265-JA265)/(5)</f>
        <v>139.61002852478023</v>
      </c>
      <c r="JZ265" s="115">
        <f t="shared" ref="JZ265:JZ273" si="1396">JN265+(LJ265-JB265)/(5)</f>
        <v>80.43901144561768</v>
      </c>
      <c r="KA265" s="115">
        <f t="shared" ref="KA265:KA273" si="1397">JO265+(LK265-JC265)/(5)</f>
        <v>33.16488681030274</v>
      </c>
      <c r="KB265" s="115">
        <f t="shared" ref="KB265:KB273" si="1398">JP265+(LL265-JD265)/(5)</f>
        <v>4.4610478302001955</v>
      </c>
      <c r="KC265" s="115">
        <f t="shared" ref="KC265:KC273" si="1399">JQ265+(LM265-JE265)/(5)</f>
        <v>0</v>
      </c>
      <c r="KD265" s="115">
        <f t="shared" ref="KD265:KD273" si="1400">JR265+(LN265-JF265)/(5)</f>
        <v>12.112985742187501</v>
      </c>
      <c r="KE265" s="115">
        <f t="shared" ref="KE265:KE273" si="1401">JS265+(LO265-JG265)/(5)</f>
        <v>35.093729925537104</v>
      </c>
      <c r="KF265" s="115">
        <f t="shared" ref="KF265:KF273" si="1402">JT265+(LP265-JH265)/(5)</f>
        <v>55.449625196838376</v>
      </c>
      <c r="KG265" s="115">
        <f t="shared" ref="KG265:KG273" si="1403">JU265+(LQ265-JI265)/(5)</f>
        <v>102.81480760803223</v>
      </c>
      <c r="KH265" s="115">
        <f t="shared" ref="KH265:KH273" si="1404">JV265+(LR265-JJ265)/(5)</f>
        <v>149.67905417480466</v>
      </c>
      <c r="KI265" s="115">
        <f t="shared" ref="KI265:KI273" si="1405">JW265+(LG265-IY265)/(5)</f>
        <v>162.90430941772459</v>
      </c>
      <c r="KJ265" s="115">
        <f t="shared" ref="KJ265:KJ273" si="1406">JX265+(LH265-IZ265)/(5)</f>
        <v>129.12689109497069</v>
      </c>
      <c r="KK265" s="115">
        <f t="shared" ref="KK265:KK273" si="1407">JY265+(LI265-JA265)/(5)</f>
        <v>138.20300299224849</v>
      </c>
      <c r="KL265" s="115">
        <f t="shared" ref="KL265:KL273" si="1408">JZ265+(LJ265-JB265)/(5)</f>
        <v>78.451894064331057</v>
      </c>
      <c r="KM265" s="115">
        <f t="shared" ref="KM265:KM273" si="1409">KA265+(LK265-JC265)/(5)</f>
        <v>33.638039978027351</v>
      </c>
      <c r="KN265" s="115">
        <f t="shared" ref="KN265:KN273" si="1410">KB265+(LL265-JD265)/(5)</f>
        <v>4.3141386245727542</v>
      </c>
      <c r="KO265" s="115">
        <f t="shared" ref="KO265:KO273" si="1411">KC265+(LM265-JE265)/(5)</f>
        <v>0</v>
      </c>
      <c r="KP265" s="115">
        <f t="shared" ref="KP265:KP273" si="1412">KD265+(LN265-JF265)/(5)</f>
        <v>12.110074804687502</v>
      </c>
      <c r="KQ265" s="115">
        <f t="shared" ref="KQ265:KQ273" si="1413">KE265+(LO265-JG265)/(5)</f>
        <v>34.864640985107414</v>
      </c>
      <c r="KR265" s="115">
        <f t="shared" ref="KR265:KR273" si="1414">KF265+(LP265-JH265)/(5)</f>
        <v>55.34744057617187</v>
      </c>
      <c r="KS265" s="115">
        <f t="shared" ref="KS265:KS273" si="1415">KG265+(LQ265-JI265)/(5)</f>
        <v>102.68233612213135</v>
      </c>
      <c r="KT265" s="115">
        <f t="shared" ref="KT265:KT273" si="1416">KH265+(LR265-JJ265)/(5)</f>
        <v>149.33056401977535</v>
      </c>
      <c r="KU265" s="115">
        <f t="shared" ref="KU265:KU273" si="1417">KI265++(LG265-IY265)/(5)</f>
        <v>162.90430941772459</v>
      </c>
      <c r="KV265" s="115">
        <f t="shared" ref="KV265:KV273" si="1418">KJ265++(LH265-IZ265)/(5)</f>
        <v>128.98428269042967</v>
      </c>
      <c r="KW265" s="115">
        <f t="shared" ref="KW265:KW273" si="1419">KK265++(LI265-JA265)/(5)</f>
        <v>136.79597745971674</v>
      </c>
      <c r="KX265" s="115">
        <f t="shared" ref="KX265:KX273" si="1420">KL265++(LJ265-JB265)/(5)</f>
        <v>76.464776683044434</v>
      </c>
      <c r="KY265" s="115">
        <f t="shared" ref="KY265:KY273" si="1421">KM265++(LK265-JC265)/(5)</f>
        <v>34.111193145751962</v>
      </c>
      <c r="KZ265" s="115">
        <f t="shared" ref="KZ265:KZ273" si="1422">KN265++(LL265-JD265)/(5)</f>
        <v>4.167229418945313</v>
      </c>
      <c r="LA265" s="115">
        <f t="shared" ref="LA265:LA273" si="1423">KO265++(LM265-JE265)/(5)</f>
        <v>0</v>
      </c>
      <c r="LB265" s="115">
        <f t="shared" ref="LB265:LB273" si="1424">KP265++(LN265-JF265)/(5)</f>
        <v>12.107163867187502</v>
      </c>
      <c r="LC265" s="115">
        <f t="shared" ref="LC265:LC273" si="1425">KQ265++(LO265-JG265)/(5)</f>
        <v>34.635552044677723</v>
      </c>
      <c r="LD265" s="115">
        <f t="shared" ref="LD265:LD273" si="1426">KR265++(LP265-JH265)/(5)</f>
        <v>55.245255955505364</v>
      </c>
      <c r="LE265" s="115">
        <f t="shared" ref="LE265:LE273" si="1427">KS265++(LQ265-JI265)/(5)</f>
        <v>102.54986463623047</v>
      </c>
      <c r="LF265" s="115">
        <f t="shared" ref="LF265:LF273" si="1428">KT265++(LR265-JJ265)/(5)</f>
        <v>148.98207386474604</v>
      </c>
      <c r="LG265" s="166">
        <f>VPHgrunddataM!BS48*1000</f>
        <v>162.90430941772459</v>
      </c>
      <c r="LH265" s="166">
        <f>VPHgrunddataM!BT48*1000</f>
        <v>128.84167428588867</v>
      </c>
      <c r="LI265" s="166">
        <f>VPHgrunddataM!BU48*1000</f>
        <v>135.38895192718505</v>
      </c>
      <c r="LJ265" s="166">
        <f>VPHgrunddataM!BV48*1000</f>
        <v>74.477659301757811</v>
      </c>
      <c r="LK265" s="166">
        <f>VPHgrunddataM!BW48*1000</f>
        <v>34.584346313476559</v>
      </c>
      <c r="LL265" s="166">
        <f>VPHgrunddataM!BX48*1000</f>
        <v>4.0203202133178708</v>
      </c>
      <c r="LM265" s="166">
        <f>VPHgrunddataM!BY48*1000</f>
        <v>0</v>
      </c>
      <c r="LN265" s="166">
        <f>VPHgrunddataM!BZ48*1000</f>
        <v>12.104252929687499</v>
      </c>
      <c r="LO265" s="166">
        <f>VPHgrunddataM!CA48*1000</f>
        <v>34.406463104248047</v>
      </c>
      <c r="LP265" s="166">
        <f>VPHgrunddataM!CB48*1000</f>
        <v>55.143071334838865</v>
      </c>
      <c r="LQ265" s="166">
        <f>VPHgrunddataM!CC48*1000</f>
        <v>102.41739315032959</v>
      </c>
      <c r="LR265" s="166">
        <f>VPHgrunddataM!CD48*1000</f>
        <v>148.63358370971679</v>
      </c>
      <c r="LT265" s="660">
        <f t="shared" si="1259"/>
        <v>3.0695446184836328E-12</v>
      </c>
      <c r="LU265" s="308">
        <f t="shared" si="1260"/>
        <v>0</v>
      </c>
      <c r="LV265" s="308">
        <f t="shared" si="1261"/>
        <v>0</v>
      </c>
      <c r="LW265" s="166">
        <f t="shared" si="1262"/>
        <v>0</v>
      </c>
      <c r="LX265" s="308">
        <f t="shared" si="1263"/>
        <v>0</v>
      </c>
      <c r="LY265" s="166">
        <f t="shared" si="1264"/>
        <v>1.1368683772161603E-13</v>
      </c>
      <c r="LZ265" s="115">
        <f t="shared" si="1265"/>
        <v>1.1368683772161603E-13</v>
      </c>
      <c r="MA265" s="115">
        <f t="shared" si="1266"/>
        <v>1.1368683772161603E-13</v>
      </c>
      <c r="MB265" s="115">
        <f t="shared" si="1267"/>
        <v>0</v>
      </c>
      <c r="MC265" s="115">
        <f t="shared" si="1268"/>
        <v>1.1368683772161603E-13</v>
      </c>
      <c r="MD265" s="166">
        <f t="shared" si="1269"/>
        <v>0</v>
      </c>
      <c r="ME265" s="116">
        <f t="shared" si="1270"/>
        <v>2.2737367544323206E-13</v>
      </c>
      <c r="MF265" s="116">
        <f t="shared" si="1271"/>
        <v>2.2737367544323206E-13</v>
      </c>
      <c r="MG265" s="116">
        <f t="shared" si="1272"/>
        <v>2.2737367544323206E-13</v>
      </c>
      <c r="MH265" s="116">
        <f t="shared" si="1273"/>
        <v>4.5474735088646412E-13</v>
      </c>
      <c r="MI265" s="166">
        <f t="shared" si="1274"/>
        <v>0</v>
      </c>
      <c r="MJ265" s="308">
        <f t="shared" si="1275"/>
        <v>1.1368683772161603E-13</v>
      </c>
      <c r="MK265" s="308">
        <f t="shared" si="1276"/>
        <v>1.1368683772161603E-13</v>
      </c>
      <c r="ML265" s="308">
        <f t="shared" si="1277"/>
        <v>1.1368683772161603E-13</v>
      </c>
      <c r="MM265" s="308">
        <f t="shared" si="1278"/>
        <v>1.1368683772161603E-13</v>
      </c>
      <c r="MN265" s="166">
        <f t="shared" si="1279"/>
        <v>1.1368683772161603E-13</v>
      </c>
      <c r="MO265" s="116">
        <f t="shared" si="1280"/>
        <v>0</v>
      </c>
      <c r="MP265" s="116">
        <f t="shared" si="1281"/>
        <v>3.4106051316484809E-13</v>
      </c>
      <c r="MQ265" s="116">
        <f t="shared" si="1282"/>
        <v>3.4106051316484809E-13</v>
      </c>
      <c r="MR265" s="116">
        <f t="shared" si="1283"/>
        <v>1.1368683772161603E-13</v>
      </c>
      <c r="MS265" s="166">
        <f t="shared" si="1284"/>
        <v>1.1368683772161603E-13</v>
      </c>
    </row>
    <row r="266" spans="2:357" hidden="1">
      <c r="B266" s="3"/>
      <c r="C266" s="106" t="s">
        <v>171</v>
      </c>
      <c r="D266" s="353">
        <f t="shared" ca="1" si="1323"/>
        <v>651.32950471197069</v>
      </c>
      <c r="E266" s="164">
        <f t="shared" ca="1" si="1323"/>
        <v>651.32950471197069</v>
      </c>
      <c r="F266" s="164">
        <f t="shared" ca="1" si="1323"/>
        <v>651.32950471197069</v>
      </c>
      <c r="G266" s="167">
        <f ca="1">(VPHgrunddata!D49+VPHgrunddata!D52)*1000</f>
        <v>651.32950471197069</v>
      </c>
      <c r="H266" s="169">
        <f ca="1">G266</f>
        <v>651.32950471197069</v>
      </c>
      <c r="I266" s="167">
        <f ca="1">(VPHgrunddata!E49+VPHgrunddata!E52)*1000</f>
        <v>49.531119694620372</v>
      </c>
      <c r="J266" s="168">
        <f t="shared" ca="1" si="1310"/>
        <v>41.170932008290293</v>
      </c>
      <c r="K266" s="168">
        <f t="shared" ca="1" si="1311"/>
        <v>32.810744321960215</v>
      </c>
      <c r="L266" s="168">
        <f t="shared" ca="1" si="1312"/>
        <v>24.450556635630136</v>
      </c>
      <c r="M266" s="168">
        <f t="shared" ca="1" si="1313"/>
        <v>16.090368949300057</v>
      </c>
      <c r="N266" s="167">
        <f ca="1">(VPHgrunddata!F49+VPHgrunddata!F52)*1000</f>
        <v>7.7301812629699702</v>
      </c>
      <c r="O266" s="168">
        <f t="shared" ca="1" si="1324"/>
        <v>7.7170100692749015</v>
      </c>
      <c r="P266" s="168">
        <f t="shared" ca="1" si="1325"/>
        <v>7.7038388755798328</v>
      </c>
      <c r="Q266" s="168">
        <f t="shared" ca="1" si="1326"/>
        <v>7.6906676818847641</v>
      </c>
      <c r="R266" s="168">
        <f t="shared" ca="1" si="1327"/>
        <v>7.6774964881896954</v>
      </c>
      <c r="S266" s="167">
        <f ca="1">(VPHgrunddata!G49+VPHgrunddata!G52)*1000</f>
        <v>7.6643252944946285</v>
      </c>
      <c r="T266" s="164">
        <f t="shared" ref="T266:V267" ca="1" si="1429">U266</f>
        <v>7.471914115726948</v>
      </c>
      <c r="U266" s="164">
        <f t="shared" ca="1" si="1429"/>
        <v>7.471914115726948</v>
      </c>
      <c r="V266" s="164">
        <f t="shared" ca="1" si="1429"/>
        <v>7.471914115726948</v>
      </c>
      <c r="W266" s="164">
        <f t="shared" ca="1" si="1328"/>
        <v>7.471914115726948</v>
      </c>
      <c r="X266" s="167">
        <f ca="1">(VPHgrunddata!H49+VPHgrunddata!H52)*1000</f>
        <v>7.471914115726948</v>
      </c>
      <c r="Y266" s="168">
        <f t="shared" ca="1" si="1329"/>
        <v>7.4113603415012363</v>
      </c>
      <c r="Z266" s="168">
        <f t="shared" ca="1" si="1330"/>
        <v>7.3508065672755247</v>
      </c>
      <c r="AA266" s="168">
        <f t="shared" ca="1" si="1331"/>
        <v>7.2902527930498131</v>
      </c>
      <c r="AB266" s="168">
        <f t="shared" ca="1" si="1332"/>
        <v>7.2296990188241015</v>
      </c>
      <c r="AC266" s="167">
        <f ca="1">(VPHgrunddata!I49+VPHgrunddata!I52)*1000</f>
        <v>7.1691452445983881</v>
      </c>
      <c r="AD266" s="3"/>
      <c r="AE266" s="365">
        <f t="shared" ca="1" si="1286"/>
        <v>232.29274431710689</v>
      </c>
      <c r="AF266" s="365">
        <f t="shared" ca="1" si="1136"/>
        <v>172.81346304445714</v>
      </c>
      <c r="AG266" s="365">
        <f t="shared" ca="1" si="1136"/>
        <v>113.94291848516465</v>
      </c>
      <c r="AH266" s="365">
        <f t="shared" ca="1" si="1136"/>
        <v>14.728538312911986</v>
      </c>
      <c r="AI266" s="365">
        <f t="shared" ca="1" si="1136"/>
        <v>0.11292070484161376</v>
      </c>
      <c r="AJ266" s="365">
        <f t="shared" ca="1" si="1136"/>
        <v>0</v>
      </c>
      <c r="AK266" s="365">
        <f t="shared" ca="1" si="1136"/>
        <v>0</v>
      </c>
      <c r="AL266" s="365">
        <f t="shared" ca="1" si="1136"/>
        <v>0</v>
      </c>
      <c r="AM266" s="365">
        <f t="shared" ca="1" si="1136"/>
        <v>0.54782728195190433</v>
      </c>
      <c r="AN266" s="365">
        <f t="shared" ca="1" si="1136"/>
        <v>0.78014668416976929</v>
      </c>
      <c r="AO266" s="365">
        <f t="shared" ca="1" si="1136"/>
        <v>40.057296435832981</v>
      </c>
      <c r="AP266" s="365">
        <f t="shared" ca="1" si="1136"/>
        <v>76.05364944553375</v>
      </c>
      <c r="AQ266" s="365">
        <f t="shared" ca="1" si="1136"/>
        <v>232.29274431710689</v>
      </c>
      <c r="AR266" s="365">
        <f t="shared" ca="1" si="1136"/>
        <v>172.81346304445714</v>
      </c>
      <c r="AS266" s="365">
        <f t="shared" ca="1" si="1136"/>
        <v>113.94291848516465</v>
      </c>
      <c r="AT266" s="365">
        <f t="shared" ca="1" si="1136"/>
        <v>14.728538312911986</v>
      </c>
      <c r="AU266" s="365">
        <f t="shared" ca="1" si="1136"/>
        <v>0.11292070484161376</v>
      </c>
      <c r="AV266" s="365">
        <f t="shared" ca="1" si="1137"/>
        <v>0</v>
      </c>
      <c r="AW266" s="365">
        <f t="shared" ca="1" si="1137"/>
        <v>0</v>
      </c>
      <c r="AX266" s="365">
        <f t="shared" ca="1" si="1137"/>
        <v>0</v>
      </c>
      <c r="AY266" s="365">
        <f t="shared" ca="1" si="1137"/>
        <v>0.54782728195190433</v>
      </c>
      <c r="AZ266" s="365">
        <f t="shared" ca="1" si="1137"/>
        <v>0.78014668416976929</v>
      </c>
      <c r="BA266" s="365">
        <f t="shared" ca="1" si="1137"/>
        <v>40.057296435832981</v>
      </c>
      <c r="BB266" s="365">
        <f t="shared" ca="1" si="1137"/>
        <v>76.05364944553375</v>
      </c>
      <c r="BC266" s="167">
        <f ca="1">(VPHgrunddataM!K49+VPHgrunddataM!K52)*1000</f>
        <v>232.29274431710689</v>
      </c>
      <c r="BD266" s="167">
        <f ca="1">(VPHgrunddataM!L49+VPHgrunddataM!L52)*1000</f>
        <v>172.81346304445714</v>
      </c>
      <c r="BE266" s="167">
        <f ca="1">(VPHgrunddataM!M49+VPHgrunddataM!M52)*1000</f>
        <v>113.94291848516465</v>
      </c>
      <c r="BF266" s="167">
        <f ca="1">(VPHgrunddataM!N49+VPHgrunddataM!N52)*1000</f>
        <v>14.728538312911986</v>
      </c>
      <c r="BG266" s="167">
        <f ca="1">(VPHgrunddataM!O49+VPHgrunddataM!O52)*1000</f>
        <v>0.11292070484161376</v>
      </c>
      <c r="BH266" s="167">
        <f ca="1">(VPHgrunddataM!P49+VPHgrunddataM!P52)*1000</f>
        <v>0</v>
      </c>
      <c r="BI266" s="167">
        <f ca="1">(VPHgrunddataM!Q49+VPHgrunddataM!Q52)*1000</f>
        <v>0</v>
      </c>
      <c r="BJ266" s="167">
        <f ca="1">(VPHgrunddataM!R49+VPHgrunddataM!R52)*1000</f>
        <v>0</v>
      </c>
      <c r="BK266" s="167">
        <f ca="1">(VPHgrunddataM!S49+VPHgrunddataM!S52)*1000</f>
        <v>0.54782728195190433</v>
      </c>
      <c r="BL266" s="167">
        <f ca="1">(VPHgrunddataM!T49+VPHgrunddataM!T52)*1000</f>
        <v>0.78014668416976929</v>
      </c>
      <c r="BM266" s="167">
        <f ca="1">(VPHgrunddataM!U49+VPHgrunddataM!U52)*1000</f>
        <v>40.057296435832981</v>
      </c>
      <c r="BN266" s="167">
        <f ca="1">(VPHgrunddataM!V49+VPHgrunddataM!V52)*1000</f>
        <v>76.05364944553375</v>
      </c>
      <c r="BO266" s="169">
        <f t="shared" ca="1" si="1138"/>
        <v>232.29274431710689</v>
      </c>
      <c r="BP266" s="169">
        <f t="shared" ca="1" si="1139"/>
        <v>172.81346304445714</v>
      </c>
      <c r="BQ266" s="169">
        <f t="shared" ca="1" si="1140"/>
        <v>113.94291848516465</v>
      </c>
      <c r="BR266" s="169">
        <f t="shared" ca="1" si="1141"/>
        <v>14.728538312911986</v>
      </c>
      <c r="BS266" s="169">
        <f t="shared" ca="1" si="1142"/>
        <v>0.11292070484161376</v>
      </c>
      <c r="BT266" s="169">
        <f t="shared" ca="1" si="1143"/>
        <v>0</v>
      </c>
      <c r="BU266" s="169">
        <f t="shared" ca="1" si="1144"/>
        <v>0</v>
      </c>
      <c r="BV266" s="169">
        <f t="shared" ca="1" si="1145"/>
        <v>0</v>
      </c>
      <c r="BW266" s="169">
        <f t="shared" ca="1" si="1146"/>
        <v>0.54782728195190433</v>
      </c>
      <c r="BX266" s="169">
        <f t="shared" ca="1" si="1147"/>
        <v>0.78014668416976929</v>
      </c>
      <c r="BY266" s="169">
        <f t="shared" ca="1" si="1148"/>
        <v>40.057296435832981</v>
      </c>
      <c r="BZ266" s="169">
        <f t="shared" ca="1" si="1149"/>
        <v>76.05364944553375</v>
      </c>
      <c r="CA266" s="167">
        <f ca="1">(VPHgrunddataM!W49+VPHgrunddataM!W52)*1000</f>
        <v>18.670150634050369</v>
      </c>
      <c r="CB266" s="167">
        <f ca="1">(VPHgrunddataM!X49+VPHgrunddataM!X52)*1000</f>
        <v>15.599103269696235</v>
      </c>
      <c r="CC266" s="167">
        <f ca="1">(VPHgrunddataM!Y49+VPHgrunddataM!Y52)*1000</f>
        <v>6.7599599976539615</v>
      </c>
      <c r="CD266" s="167">
        <f ca="1">(VPHgrunddataM!Z49+VPHgrunddataM!Z52)*1000</f>
        <v>0.337521776676178</v>
      </c>
      <c r="CE266" s="167">
        <f ca="1">(VPHgrunddataM!AA49+VPHgrunddataM!AA52)*1000</f>
        <v>4.2165832519531252E-2</v>
      </c>
      <c r="CF266" s="167">
        <f ca="1">(VPHgrunddataM!AB49+VPHgrunddataM!AB52)*1000</f>
        <v>0</v>
      </c>
      <c r="CG266" s="167">
        <f ca="1">(VPHgrunddataM!AC49+VPHgrunddataM!AC52)*1000</f>
        <v>0</v>
      </c>
      <c r="CH266" s="167">
        <f ca="1">(VPHgrunddataM!AD49+VPHgrunddataM!AD52)*1000</f>
        <v>0</v>
      </c>
      <c r="CI266" s="167">
        <f ca="1">(VPHgrunddataM!AE49+VPHgrunddataM!AE52)*1000</f>
        <v>0.54815582275390629</v>
      </c>
      <c r="CJ266" s="167">
        <f ca="1">(VPHgrunddataM!AF49+VPHgrunddataM!AF52)*1000</f>
        <v>0</v>
      </c>
      <c r="CK266" s="167">
        <f ca="1">(VPHgrunddataM!AG49+VPHgrunddataM!AG52)*1000</f>
        <v>1.1097026975452899</v>
      </c>
      <c r="CL266" s="167">
        <f ca="1">(VPHgrunddataM!AH49+VPHgrunddataM!AH52)*1000</f>
        <v>6.464359663724899</v>
      </c>
      <c r="CM266" s="168">
        <f t="shared" ca="1" si="1287"/>
        <v>15.236671942329407</v>
      </c>
      <c r="CN266" s="168">
        <f t="shared" ca="1" si="1150"/>
        <v>13.192741775608063</v>
      </c>
      <c r="CO266" s="168">
        <f t="shared" ca="1" si="1151"/>
        <v>5.6143438953399656</v>
      </c>
      <c r="CP266" s="168">
        <f t="shared" ca="1" si="1152"/>
        <v>0.27001742134094242</v>
      </c>
      <c r="CQ266" s="168">
        <f t="shared" ca="1" si="1153"/>
        <v>4.2165110015869145E-2</v>
      </c>
      <c r="CR266" s="168">
        <f t="shared" ca="1" si="1154"/>
        <v>0</v>
      </c>
      <c r="CS266" s="168">
        <f t="shared" ca="1" si="1155"/>
        <v>0</v>
      </c>
      <c r="CT266" s="168">
        <f t="shared" ca="1" si="1156"/>
        <v>0</v>
      </c>
      <c r="CU266" s="168">
        <f t="shared" ca="1" si="1157"/>
        <v>0.54814643020629883</v>
      </c>
      <c r="CV266" s="168">
        <f t="shared" ca="1" si="1158"/>
        <v>0</v>
      </c>
      <c r="CW266" s="168">
        <f t="shared" ca="1" si="1159"/>
        <v>0.88776215803623193</v>
      </c>
      <c r="CX266" s="168">
        <f t="shared" ca="1" si="1160"/>
        <v>5.3790832754135129</v>
      </c>
      <c r="CY266" s="168">
        <f t="shared" ca="1" si="1288"/>
        <v>11.803193250608444</v>
      </c>
      <c r="CZ266" s="168">
        <f t="shared" ca="1" si="1161"/>
        <v>10.786380281519889</v>
      </c>
      <c r="DA266" s="168">
        <f t="shared" ca="1" si="1162"/>
        <v>4.4687277930259697</v>
      </c>
      <c r="DB266" s="168">
        <f t="shared" ca="1" si="1163"/>
        <v>0.20251306600570682</v>
      </c>
      <c r="DC266" s="168">
        <f t="shared" ca="1" si="1164"/>
        <v>4.2164387512207038E-2</v>
      </c>
      <c r="DD266" s="168">
        <f t="shared" ca="1" si="1165"/>
        <v>0</v>
      </c>
      <c r="DE266" s="168">
        <f t="shared" ca="1" si="1166"/>
        <v>0</v>
      </c>
      <c r="DF266" s="168">
        <f t="shared" ca="1" si="1167"/>
        <v>0</v>
      </c>
      <c r="DG266" s="168">
        <f t="shared" ca="1" si="1168"/>
        <v>0.54813703765869137</v>
      </c>
      <c r="DH266" s="168">
        <f t="shared" ca="1" si="1169"/>
        <v>0</v>
      </c>
      <c r="DI266" s="168">
        <f t="shared" ca="1" si="1170"/>
        <v>0.66582161852717392</v>
      </c>
      <c r="DJ266" s="168">
        <f t="shared" ca="1" si="1171"/>
        <v>4.2938068871021269</v>
      </c>
      <c r="DK266" s="168">
        <f t="shared" ca="1" si="1289"/>
        <v>8.3697145588874822</v>
      </c>
      <c r="DL266" s="168">
        <f t="shared" ca="1" si="1172"/>
        <v>8.380018787431716</v>
      </c>
      <c r="DM266" s="168">
        <f t="shared" ca="1" si="1173"/>
        <v>3.3231116907119742</v>
      </c>
      <c r="DN266" s="168">
        <f t="shared" ca="1" si="1174"/>
        <v>0.13500871067047121</v>
      </c>
      <c r="DO266" s="168">
        <f t="shared" ca="1" si="1175"/>
        <v>4.2163665008544932E-2</v>
      </c>
      <c r="DP266" s="168">
        <f t="shared" ca="1" si="1176"/>
        <v>0</v>
      </c>
      <c r="DQ266" s="168">
        <f t="shared" ca="1" si="1177"/>
        <v>0</v>
      </c>
      <c r="DR266" s="168">
        <f t="shared" ca="1" si="1178"/>
        <v>0</v>
      </c>
      <c r="DS266" s="168">
        <f t="shared" ca="1" si="1179"/>
        <v>0.54812764511108392</v>
      </c>
      <c r="DT266" s="168">
        <f t="shared" ca="1" si="1180"/>
        <v>0</v>
      </c>
      <c r="DU266" s="168">
        <f t="shared" ca="1" si="1181"/>
        <v>0.44388107901811591</v>
      </c>
      <c r="DV266" s="168">
        <f t="shared" ca="1" si="1182"/>
        <v>3.2085304987907408</v>
      </c>
      <c r="DW266" s="168">
        <f t="shared" ca="1" si="1290"/>
        <v>4.9362358671665199</v>
      </c>
      <c r="DX266" s="168">
        <f t="shared" ca="1" si="1183"/>
        <v>5.9736572933435435</v>
      </c>
      <c r="DY266" s="168">
        <f t="shared" ca="1" si="1184"/>
        <v>2.1774955883979787</v>
      </c>
      <c r="DZ266" s="168">
        <f t="shared" ca="1" si="1185"/>
        <v>6.7504355335235605E-2</v>
      </c>
      <c r="EA266" s="168">
        <f t="shared" ca="1" si="1186"/>
        <v>4.2162942504882825E-2</v>
      </c>
      <c r="EB266" s="168">
        <f t="shared" ca="1" si="1187"/>
        <v>0</v>
      </c>
      <c r="EC266" s="168">
        <f t="shared" ca="1" si="1188"/>
        <v>0</v>
      </c>
      <c r="ED266" s="168">
        <f t="shared" ca="1" si="1189"/>
        <v>0</v>
      </c>
      <c r="EE266" s="168">
        <f t="shared" ca="1" si="1190"/>
        <v>0.54811825256347646</v>
      </c>
      <c r="EF266" s="168">
        <f t="shared" ca="1" si="1191"/>
        <v>0</v>
      </c>
      <c r="EG266" s="168">
        <f t="shared" ca="1" si="1192"/>
        <v>0.22194053950905793</v>
      </c>
      <c r="EH266" s="168">
        <f t="shared" ca="1" si="1291"/>
        <v>2.1232541104793548</v>
      </c>
      <c r="EI266" s="167">
        <f ca="1">(VPHgrunddataM!AI49+VPHgrunddataM!AI52)*1000</f>
        <v>1.5027571754455566</v>
      </c>
      <c r="EJ266" s="167">
        <f ca="1">(VPHgrunddataM!AJ49+VPHgrunddataM!AJ52)*1000</f>
        <v>3.5672957992553709</v>
      </c>
      <c r="EK266" s="167">
        <f ca="1">(VPHgrunddataM!AK49+VPHgrunddataM!AK52)*1000</f>
        <v>1.0318794860839844</v>
      </c>
      <c r="EL266" s="167">
        <f ca="1">(VPHgrunddataM!AL49+VPHgrunddataM!AL52)*1000</f>
        <v>0</v>
      </c>
      <c r="EM266" s="167">
        <f ca="1">(VPHgrunddataM!AM49+VPHgrunddataM!AM52)*1000</f>
        <v>4.2162220001220704E-2</v>
      </c>
      <c r="EN266" s="167">
        <f ca="1">(VPHgrunddataM!AN49+VPHgrunddataM!AN52)*1000</f>
        <v>0</v>
      </c>
      <c r="EO266" s="167">
        <f ca="1">(VPHgrunddataM!AO49+VPHgrunddataM!AO52)*1000</f>
        <v>0</v>
      </c>
      <c r="EP266" s="167">
        <f ca="1">(VPHgrunddataM!AP49+VPHgrunddataM!AP52)*1000</f>
        <v>0</v>
      </c>
      <c r="EQ266" s="167">
        <f ca="1">(VPHgrunddataM!AQ49+VPHgrunddataM!AQ52)*1000</f>
        <v>0.54810886001586911</v>
      </c>
      <c r="ER266" s="167">
        <f ca="1">(VPHgrunddataM!AR49+VPHgrunddataM!AR52)*1000</f>
        <v>0</v>
      </c>
      <c r="ES266" s="167">
        <f ca="1">(VPHgrunddataM!AS49+VPHgrunddataM!AS52)*1000</f>
        <v>0</v>
      </c>
      <c r="ET266" s="167">
        <f ca="1">(VPHgrunddataM!AT49+VPHgrunddataM!AT52)*1000</f>
        <v>1.0379777221679687</v>
      </c>
      <c r="EU266" s="168">
        <f t="shared" ca="1" si="1292"/>
        <v>1.4834510116577149</v>
      </c>
      <c r="EV266" s="168">
        <f t="shared" ca="1" si="1293"/>
        <v>3.5771934265136718</v>
      </c>
      <c r="EW266" s="168">
        <f t="shared" ca="1" si="1193"/>
        <v>1.0398535491943359</v>
      </c>
      <c r="EX266" s="168">
        <f t="shared" ca="1" si="1194"/>
        <v>0</v>
      </c>
      <c r="EY266" s="168">
        <f t="shared" ca="1" si="1195"/>
        <v>4.2153916931152342E-2</v>
      </c>
      <c r="EZ266" s="168">
        <f t="shared" ca="1" si="1196"/>
        <v>0</v>
      </c>
      <c r="FA266" s="168">
        <f t="shared" ca="1" si="1197"/>
        <v>0</v>
      </c>
      <c r="FB266" s="168">
        <f t="shared" ca="1" si="1198"/>
        <v>0</v>
      </c>
      <c r="FC266" s="168">
        <f t="shared" ca="1" si="1199"/>
        <v>0.54800092010498047</v>
      </c>
      <c r="FD266" s="168">
        <f t="shared" ca="1" si="1200"/>
        <v>0</v>
      </c>
      <c r="FE266" s="168">
        <f t="shared" ca="1" si="1201"/>
        <v>0</v>
      </c>
      <c r="FF266" s="168">
        <f t="shared" ca="1" si="1202"/>
        <v>1.0263572448730469</v>
      </c>
      <c r="FG266" s="168">
        <f t="shared" ca="1" si="1294"/>
        <v>1.4641448478698731</v>
      </c>
      <c r="FH266" s="168">
        <f t="shared" ca="1" si="1203"/>
        <v>3.5870910537719727</v>
      </c>
      <c r="FI266" s="168">
        <f t="shared" ca="1" si="1204"/>
        <v>1.0478276123046875</v>
      </c>
      <c r="FJ266" s="168">
        <f t="shared" ca="1" si="1205"/>
        <v>0</v>
      </c>
      <c r="FK266" s="168">
        <f t="shared" ca="1" si="1206"/>
        <v>4.214561386108398E-2</v>
      </c>
      <c r="FL266" s="168">
        <f t="shared" ca="1" si="1207"/>
        <v>0</v>
      </c>
      <c r="FM266" s="168">
        <f t="shared" ca="1" si="1208"/>
        <v>0</v>
      </c>
      <c r="FN266" s="168">
        <f t="shared" ca="1" si="1209"/>
        <v>0</v>
      </c>
      <c r="FO266" s="168">
        <f t="shared" ca="1" si="1210"/>
        <v>0.54789298019409183</v>
      </c>
      <c r="FP266" s="168">
        <f t="shared" ca="1" si="1211"/>
        <v>0</v>
      </c>
      <c r="FQ266" s="168">
        <f t="shared" ca="1" si="1212"/>
        <v>0</v>
      </c>
      <c r="FR266" s="168">
        <f t="shared" ca="1" si="1213"/>
        <v>1.0147367675781251</v>
      </c>
      <c r="FS266" s="168">
        <f t="shared" ca="1" si="1295"/>
        <v>1.4448386840820313</v>
      </c>
      <c r="FT266" s="168">
        <f t="shared" ca="1" si="1214"/>
        <v>3.5969886810302736</v>
      </c>
      <c r="FU266" s="168">
        <f t="shared" ca="1" si="1215"/>
        <v>1.055801675415039</v>
      </c>
      <c r="FV266" s="168">
        <f t="shared" ca="1" si="1216"/>
        <v>0</v>
      </c>
      <c r="FW266" s="168">
        <f t="shared" ca="1" si="1217"/>
        <v>4.2137310791015618E-2</v>
      </c>
      <c r="FX266" s="168">
        <f t="shared" ca="1" si="1218"/>
        <v>0</v>
      </c>
      <c r="FY266" s="168">
        <f t="shared" ca="1" si="1219"/>
        <v>0</v>
      </c>
      <c r="FZ266" s="168">
        <f t="shared" ca="1" si="1220"/>
        <v>0</v>
      </c>
      <c r="GA266" s="168">
        <f t="shared" ca="1" si="1221"/>
        <v>0.54778504028320318</v>
      </c>
      <c r="GB266" s="168">
        <f t="shared" ca="1" si="1222"/>
        <v>0</v>
      </c>
      <c r="GC266" s="168">
        <f t="shared" ca="1" si="1223"/>
        <v>0</v>
      </c>
      <c r="GD266" s="168">
        <f t="shared" ca="1" si="1224"/>
        <v>1.0031162902832034</v>
      </c>
      <c r="GE266" s="168">
        <f t="shared" ca="1" si="1296"/>
        <v>1.4255325202941895</v>
      </c>
      <c r="GF266" s="168">
        <f t="shared" ca="1" si="1225"/>
        <v>3.6068863082885745</v>
      </c>
      <c r="GG266" s="168">
        <f t="shared" ca="1" si="1226"/>
        <v>1.0637757385253905</v>
      </c>
      <c r="GH266" s="168">
        <f t="shared" ca="1" si="1227"/>
        <v>0</v>
      </c>
      <c r="GI266" s="168">
        <f t="shared" ca="1" si="1228"/>
        <v>4.2129007720947256E-2</v>
      </c>
      <c r="GJ266" s="168">
        <f t="shared" ca="1" si="1229"/>
        <v>0</v>
      </c>
      <c r="GK266" s="168">
        <f t="shared" ca="1" si="1230"/>
        <v>0</v>
      </c>
      <c r="GL266" s="168">
        <f t="shared" ca="1" si="1231"/>
        <v>0</v>
      </c>
      <c r="GM266" s="168">
        <f t="shared" ca="1" si="1232"/>
        <v>0.54767710037231454</v>
      </c>
      <c r="GN266" s="168">
        <f t="shared" ca="1" si="1233"/>
        <v>0</v>
      </c>
      <c r="GO266" s="168">
        <f t="shared" ca="1" si="1234"/>
        <v>0</v>
      </c>
      <c r="GP266" s="168">
        <f t="shared" ca="1" si="1297"/>
        <v>0.99149581298828149</v>
      </c>
      <c r="GQ266" s="167">
        <f ca="1">(VPHgrunddataM!AU49+VPHgrunddataM!AU52)*1000</f>
        <v>1.4062263565063478</v>
      </c>
      <c r="GR266" s="167">
        <f ca="1">(VPHgrunddataM!AV49+VPHgrunddataM!AV52)*1000</f>
        <v>3.6167839355468749</v>
      </c>
      <c r="GS266" s="167">
        <f ca="1">(VPHgrunddataM!AW49+VPHgrunddataM!AW52)*1000</f>
        <v>1.0717498016357423</v>
      </c>
      <c r="GT266" s="167">
        <f ca="1">(VPHgrunddataM!AX49+VPHgrunddataM!AX52)*1000</f>
        <v>0</v>
      </c>
      <c r="GU266" s="167">
        <f ca="1">(VPHgrunddataM!AY49+VPHgrunddataM!AY52)*1000</f>
        <v>4.2120704650878901E-2</v>
      </c>
      <c r="GV266" s="167">
        <f ca="1">(VPHgrunddataM!AZ49+VPHgrunddataM!AZ52)*1000</f>
        <v>0</v>
      </c>
      <c r="GW266" s="167">
        <f ca="1">(VPHgrunddataM!BA49+VPHgrunddataM!BA52)*1000</f>
        <v>0</v>
      </c>
      <c r="GX266" s="167">
        <f ca="1">(VPHgrunddataM!BB49+VPHgrunddataM!BB52)*1000</f>
        <v>0</v>
      </c>
      <c r="GY266" s="167">
        <f ca="1">(VPHgrunddataM!BC49+VPHgrunddataM!BC52)*1000</f>
        <v>0.54756916046142579</v>
      </c>
      <c r="GZ266" s="167">
        <f ca="1">(VPHgrunddataM!BD49+VPHgrunddataM!BD52)*1000</f>
        <v>0</v>
      </c>
      <c r="HA266" s="167">
        <f ca="1">(VPHgrunddataM!BE49+VPHgrunddataM!BE52)*1000</f>
        <v>0</v>
      </c>
      <c r="HB266" s="167">
        <f ca="1">(VPHgrunddataM!BF49+VPHgrunddataM!BF52)*1000</f>
        <v>0.97987533569335949</v>
      </c>
      <c r="HC266" s="164">
        <f t="shared" ca="1" si="1333"/>
        <v>1.2683108100891114</v>
      </c>
      <c r="HD266" s="164">
        <f t="shared" ca="1" si="1334"/>
        <v>3.5585530584454537</v>
      </c>
      <c r="HE266" s="164">
        <f t="shared" ca="1" si="1335"/>
        <v>1.1301992950439455</v>
      </c>
      <c r="HF266" s="164">
        <f t="shared" ca="1" si="1336"/>
        <v>0</v>
      </c>
      <c r="HG266" s="164">
        <f t="shared" ca="1" si="1337"/>
        <v>4.2079193115234378E-2</v>
      </c>
      <c r="HH266" s="164">
        <f t="shared" ca="1" si="1338"/>
        <v>0</v>
      </c>
      <c r="HI266" s="164">
        <f t="shared" ca="1" si="1339"/>
        <v>0</v>
      </c>
      <c r="HJ266" s="164">
        <f t="shared" ca="1" si="1340"/>
        <v>0</v>
      </c>
      <c r="HK266" s="164">
        <f t="shared" ca="1" si="1341"/>
        <v>0.54702951049804693</v>
      </c>
      <c r="HL266" s="164">
        <f t="shared" ca="1" si="1342"/>
        <v>0</v>
      </c>
      <c r="HM266" s="164">
        <f t="shared" ca="1" si="1343"/>
        <v>0</v>
      </c>
      <c r="HN266" s="164">
        <f t="shared" ca="1" si="1344"/>
        <v>0.92574224853515619</v>
      </c>
      <c r="HO266" s="164">
        <f t="shared" ca="1" si="1345"/>
        <v>1.2683108100891114</v>
      </c>
      <c r="HP266" s="164">
        <f t="shared" ca="1" si="1346"/>
        <v>3.5585530584454537</v>
      </c>
      <c r="HQ266" s="164">
        <f t="shared" ca="1" si="1347"/>
        <v>1.1301992950439455</v>
      </c>
      <c r="HR266" s="164">
        <f t="shared" ca="1" si="1348"/>
        <v>0</v>
      </c>
      <c r="HS266" s="164">
        <f t="shared" ca="1" si="1349"/>
        <v>4.2079193115234378E-2</v>
      </c>
      <c r="HT266" s="164">
        <f t="shared" ca="1" si="1350"/>
        <v>0</v>
      </c>
      <c r="HU266" s="164">
        <f t="shared" ca="1" si="1351"/>
        <v>0</v>
      </c>
      <c r="HV266" s="164">
        <f t="shared" ca="1" si="1352"/>
        <v>0</v>
      </c>
      <c r="HW266" s="164">
        <f t="shared" ca="1" si="1353"/>
        <v>0.54702951049804693</v>
      </c>
      <c r="HX266" s="164">
        <f t="shared" ca="1" si="1354"/>
        <v>0</v>
      </c>
      <c r="HY266" s="164">
        <f t="shared" ca="1" si="1355"/>
        <v>0</v>
      </c>
      <c r="HZ266" s="164">
        <f t="shared" ca="1" si="1356"/>
        <v>0.92574224853515619</v>
      </c>
      <c r="IA266" s="164">
        <f t="shared" ca="1" si="1357"/>
        <v>1.2683108100891114</v>
      </c>
      <c r="IB266" s="164">
        <f t="shared" ca="1" si="1358"/>
        <v>3.5585530584454537</v>
      </c>
      <c r="IC266" s="164">
        <f t="shared" ca="1" si="1359"/>
        <v>1.1301992950439455</v>
      </c>
      <c r="ID266" s="164">
        <f t="shared" ca="1" si="1360"/>
        <v>0</v>
      </c>
      <c r="IE266" s="164">
        <f t="shared" ca="1" si="1361"/>
        <v>4.2079193115234378E-2</v>
      </c>
      <c r="IF266" s="164">
        <f t="shared" ca="1" si="1362"/>
        <v>0</v>
      </c>
      <c r="IG266" s="164">
        <f t="shared" ca="1" si="1363"/>
        <v>0</v>
      </c>
      <c r="IH266" s="164">
        <f t="shared" ca="1" si="1364"/>
        <v>0</v>
      </c>
      <c r="II266" s="164">
        <f t="shared" ca="1" si="1365"/>
        <v>0.54702951049804693</v>
      </c>
      <c r="IJ266" s="164">
        <f t="shared" ca="1" si="1366"/>
        <v>0</v>
      </c>
      <c r="IK266" s="164">
        <f t="shared" ca="1" si="1367"/>
        <v>0</v>
      </c>
      <c r="IL266" s="164">
        <f t="shared" ca="1" si="1368"/>
        <v>0.92574224853515619</v>
      </c>
      <c r="IM266" s="164">
        <f t="shared" ca="1" si="1369"/>
        <v>1.2683108100891114</v>
      </c>
      <c r="IN266" s="164">
        <f t="shared" ca="1" si="1370"/>
        <v>3.5585530584454537</v>
      </c>
      <c r="IO266" s="164">
        <f t="shared" ca="1" si="1371"/>
        <v>1.1301992950439455</v>
      </c>
      <c r="IP266" s="164">
        <f t="shared" ca="1" si="1372"/>
        <v>0</v>
      </c>
      <c r="IQ266" s="164">
        <f t="shared" ca="1" si="1373"/>
        <v>4.2079193115234378E-2</v>
      </c>
      <c r="IR266" s="164">
        <f t="shared" ca="1" si="1374"/>
        <v>0</v>
      </c>
      <c r="IS266" s="164">
        <f t="shared" ca="1" si="1375"/>
        <v>0</v>
      </c>
      <c r="IT266" s="164">
        <f t="shared" ca="1" si="1376"/>
        <v>0</v>
      </c>
      <c r="IU266" s="164">
        <f t="shared" ca="1" si="1377"/>
        <v>0.54702951049804693</v>
      </c>
      <c r="IV266" s="164">
        <f t="shared" ca="1" si="1378"/>
        <v>0</v>
      </c>
      <c r="IW266" s="164">
        <f t="shared" ca="1" si="1379"/>
        <v>0</v>
      </c>
      <c r="IX266" s="164">
        <f t="shared" ca="1" si="1380"/>
        <v>0.92574224853515619</v>
      </c>
      <c r="IY266" s="167">
        <f ca="1">(VPHgrunddataM!BG49+VPHgrunddataM!BG52)*1000</f>
        <v>1.2683108100891114</v>
      </c>
      <c r="IZ266" s="167">
        <f ca="1">(VPHgrunddataM!BH49+VPHgrunddataM!BH52)*1000</f>
        <v>3.5585530584454537</v>
      </c>
      <c r="JA266" s="167">
        <f ca="1">(VPHgrunddataM!BI49+VPHgrunddataM!BI52)*1000</f>
        <v>1.1301992950439455</v>
      </c>
      <c r="JB266" s="167">
        <f ca="1">(VPHgrunddataM!BJ49+VPHgrunddataM!BJ52)*1000</f>
        <v>0</v>
      </c>
      <c r="JC266" s="167">
        <f ca="1">(VPHgrunddataM!BK49+VPHgrunddataM!BK52)*1000</f>
        <v>4.2079193115234378E-2</v>
      </c>
      <c r="JD266" s="167">
        <f ca="1">(VPHgrunddataM!BL49+VPHgrunddataM!BL52)*1000</f>
        <v>0</v>
      </c>
      <c r="JE266" s="167">
        <f ca="1">(VPHgrunddataM!BM49+VPHgrunddataM!BM52)*1000</f>
        <v>0</v>
      </c>
      <c r="JF266" s="167">
        <f ca="1">(VPHgrunddataM!BN49+VPHgrunddataM!BN52)*1000</f>
        <v>0</v>
      </c>
      <c r="JG266" s="167">
        <f ca="1">(VPHgrunddataM!BO49+VPHgrunddataM!BO52)*1000</f>
        <v>0.54702951049804693</v>
      </c>
      <c r="JH266" s="167">
        <f ca="1">(VPHgrunddataM!BP49+VPHgrunddataM!BP52)*1000</f>
        <v>0</v>
      </c>
      <c r="JI266" s="167">
        <f ca="1">(VPHgrunddataM!BQ49+VPHgrunddataM!BQ52)*1000</f>
        <v>0</v>
      </c>
      <c r="JJ266" s="167">
        <f ca="1">(VPHgrunddataM!BR49+VPHgrunddataM!BR52)*1000</f>
        <v>0.92574224853515619</v>
      </c>
      <c r="JK266" s="168">
        <f t="shared" ca="1" si="1381"/>
        <v>1.2584148529052734</v>
      </c>
      <c r="JL266" s="168">
        <f t="shared" ca="1" si="1382"/>
        <v>3.5182179007053374</v>
      </c>
      <c r="JM266" s="168">
        <f t="shared" ca="1" si="1383"/>
        <v>1.1202405029296876</v>
      </c>
      <c r="JN266" s="168">
        <f t="shared" ca="1" si="1384"/>
        <v>0</v>
      </c>
      <c r="JO266" s="168">
        <f t="shared" ca="1" si="1385"/>
        <v>4.2069085693359376E-2</v>
      </c>
      <c r="JP266" s="168">
        <f t="shared" ca="1" si="1386"/>
        <v>0</v>
      </c>
      <c r="JQ266" s="168">
        <f t="shared" ca="1" si="1387"/>
        <v>0</v>
      </c>
      <c r="JR266" s="168">
        <f t="shared" ca="1" si="1388"/>
        <v>0</v>
      </c>
      <c r="JS266" s="168">
        <f t="shared" ca="1" si="1389"/>
        <v>0.54689811401367194</v>
      </c>
      <c r="JT266" s="168">
        <f t="shared" ca="1" si="1390"/>
        <v>0</v>
      </c>
      <c r="JU266" s="168">
        <f t="shared" ca="1" si="1391"/>
        <v>0</v>
      </c>
      <c r="JV266" s="168">
        <f t="shared" ca="1" si="1392"/>
        <v>0.92551988525390616</v>
      </c>
      <c r="JW266" s="168">
        <f t="shared" ca="1" si="1393"/>
        <v>1.2485188957214355</v>
      </c>
      <c r="JX266" s="168">
        <f t="shared" ca="1" si="1394"/>
        <v>3.477882742965221</v>
      </c>
      <c r="JY266" s="168">
        <f t="shared" ca="1" si="1395"/>
        <v>1.1102817108154297</v>
      </c>
      <c r="JZ266" s="168">
        <f t="shared" ca="1" si="1396"/>
        <v>0</v>
      </c>
      <c r="KA266" s="168">
        <f t="shared" ca="1" si="1397"/>
        <v>4.2058978271484374E-2</v>
      </c>
      <c r="KB266" s="168">
        <f t="shared" ca="1" si="1398"/>
        <v>0</v>
      </c>
      <c r="KC266" s="168">
        <f t="shared" ca="1" si="1399"/>
        <v>0</v>
      </c>
      <c r="KD266" s="168">
        <f t="shared" ca="1" si="1400"/>
        <v>0</v>
      </c>
      <c r="KE266" s="168">
        <f t="shared" ca="1" si="1401"/>
        <v>0.54676671752929695</v>
      </c>
      <c r="KF266" s="168">
        <f t="shared" ca="1" si="1402"/>
        <v>0</v>
      </c>
      <c r="KG266" s="168">
        <f t="shared" ca="1" si="1403"/>
        <v>0</v>
      </c>
      <c r="KH266" s="168">
        <f t="shared" ca="1" si="1404"/>
        <v>0.92529752197265613</v>
      </c>
      <c r="KI266" s="168">
        <f t="shared" ca="1" si="1405"/>
        <v>1.2386229385375975</v>
      </c>
      <c r="KJ266" s="168">
        <f t="shared" ca="1" si="1406"/>
        <v>3.4375475852251047</v>
      </c>
      <c r="KK266" s="168">
        <f t="shared" ca="1" si="1407"/>
        <v>1.1003229187011718</v>
      </c>
      <c r="KL266" s="168">
        <f t="shared" ca="1" si="1408"/>
        <v>0</v>
      </c>
      <c r="KM266" s="168">
        <f t="shared" ca="1" si="1409"/>
        <v>4.2048870849609371E-2</v>
      </c>
      <c r="KN266" s="168">
        <f t="shared" ca="1" si="1410"/>
        <v>0</v>
      </c>
      <c r="KO266" s="168">
        <f t="shared" ca="1" si="1411"/>
        <v>0</v>
      </c>
      <c r="KP266" s="168">
        <f t="shared" ca="1" si="1412"/>
        <v>0</v>
      </c>
      <c r="KQ266" s="168">
        <f t="shared" ca="1" si="1413"/>
        <v>0.54663532104492196</v>
      </c>
      <c r="KR266" s="168">
        <f t="shared" ca="1" si="1414"/>
        <v>0</v>
      </c>
      <c r="KS266" s="168">
        <f t="shared" ca="1" si="1415"/>
        <v>0</v>
      </c>
      <c r="KT266" s="168">
        <f t="shared" ca="1" si="1416"/>
        <v>0.92507515869140611</v>
      </c>
      <c r="KU266" s="168">
        <f t="shared" ca="1" si="1417"/>
        <v>1.2287269813537596</v>
      </c>
      <c r="KV266" s="168">
        <f t="shared" ca="1" si="1418"/>
        <v>3.3972124274849884</v>
      </c>
      <c r="KW266" s="168">
        <f t="shared" ca="1" si="1419"/>
        <v>1.090364126586914</v>
      </c>
      <c r="KX266" s="168">
        <f t="shared" ca="1" si="1420"/>
        <v>0</v>
      </c>
      <c r="KY266" s="168">
        <f t="shared" ca="1" si="1421"/>
        <v>4.2038763427734369E-2</v>
      </c>
      <c r="KZ266" s="168">
        <f t="shared" ca="1" si="1422"/>
        <v>0</v>
      </c>
      <c r="LA266" s="168">
        <f t="shared" ca="1" si="1423"/>
        <v>0</v>
      </c>
      <c r="LB266" s="168">
        <f t="shared" ca="1" si="1424"/>
        <v>0</v>
      </c>
      <c r="LC266" s="168">
        <f t="shared" ca="1" si="1425"/>
        <v>0.54650392456054697</v>
      </c>
      <c r="LD266" s="168">
        <f t="shared" ca="1" si="1426"/>
        <v>0</v>
      </c>
      <c r="LE266" s="168">
        <f t="shared" ca="1" si="1427"/>
        <v>0</v>
      </c>
      <c r="LF266" s="168">
        <f t="shared" ca="1" si="1428"/>
        <v>0.92485279541015608</v>
      </c>
      <c r="LG266" s="167">
        <f ca="1">(VPHgrunddataM!BS49+VPHgrunddataM!BS52)*1000</f>
        <v>1.2188310241699218</v>
      </c>
      <c r="LH266" s="167">
        <f ca="1">(VPHgrunddataM!BT49+VPHgrunddataM!BT52)*1000</f>
        <v>3.356877269744873</v>
      </c>
      <c r="LI266" s="167">
        <f ca="1">(VPHgrunddataM!BU49+VPHgrunddataM!BU52)*1000</f>
        <v>1.0804053344726561</v>
      </c>
      <c r="LJ266" s="167">
        <f ca="1">(VPHgrunddataM!BV49+VPHgrunddataM!BV52)*1000</f>
        <v>0</v>
      </c>
      <c r="LK266" s="167">
        <f ca="1">(VPHgrunddataM!BW49+VPHgrunddataM!BW52)*1000</f>
        <v>4.2028656005859373E-2</v>
      </c>
      <c r="LL266" s="167">
        <f ca="1">(VPHgrunddataM!BX49+VPHgrunddataM!BX52)*1000</f>
        <v>0</v>
      </c>
      <c r="LM266" s="167">
        <f ca="1">(VPHgrunddataM!BY49+VPHgrunddataM!BY52)*1000</f>
        <v>0</v>
      </c>
      <c r="LN266" s="167">
        <f ca="1">(VPHgrunddataM!BZ49+VPHgrunddataM!BZ52)*1000</f>
        <v>0</v>
      </c>
      <c r="LO266" s="167">
        <f ca="1">(VPHgrunddataM!CA49+VPHgrunddataM!CA52)*1000</f>
        <v>0.54637252807617187</v>
      </c>
      <c r="LP266" s="167">
        <f ca="1">(VPHgrunddataM!CB49+VPHgrunddataM!CB52)*1000</f>
        <v>0</v>
      </c>
      <c r="LQ266" s="167">
        <f ca="1">(VPHgrunddataM!CC49+VPHgrunddataM!CC52)*1000</f>
        <v>0</v>
      </c>
      <c r="LR266" s="167">
        <f ca="1">(VPHgrunddataM!CD49+VPHgrunddataM!CD52)*1000</f>
        <v>0.92463043212890628</v>
      </c>
      <c r="LT266" s="660">
        <f t="shared" ca="1" si="1259"/>
        <v>5.0004445029117051E-13</v>
      </c>
      <c r="LU266" s="169">
        <f t="shared" ca="1" si="1260"/>
        <v>1.1368683772161603E-13</v>
      </c>
      <c r="LV266" s="169">
        <f t="shared" ca="1" si="1261"/>
        <v>1.1368683772161603E-13</v>
      </c>
      <c r="LW266" s="167">
        <f t="shared" ca="1" si="1262"/>
        <v>1.1368683772161603E-13</v>
      </c>
      <c r="LX266" s="169">
        <f t="shared" ca="1" si="1263"/>
        <v>1.1368683772161603E-13</v>
      </c>
      <c r="LY266" s="167">
        <f t="shared" ca="1" si="1264"/>
        <v>7.1054273576010019E-15</v>
      </c>
      <c r="LZ266" s="168">
        <f t="shared" ca="1" si="1265"/>
        <v>7.1054273576010019E-15</v>
      </c>
      <c r="MA266" s="168">
        <f t="shared" ca="1" si="1266"/>
        <v>0</v>
      </c>
      <c r="MB266" s="168">
        <f t="shared" ca="1" si="1267"/>
        <v>7.1054273576010019E-15</v>
      </c>
      <c r="MC266" s="168">
        <f t="shared" ca="1" si="1268"/>
        <v>7.1054273576010019E-15</v>
      </c>
      <c r="MD266" s="167">
        <f t="shared" ca="1" si="1269"/>
        <v>8.8817841970012523E-16</v>
      </c>
      <c r="ME266" s="168">
        <f t="shared" ca="1" si="1270"/>
        <v>1.7763568394002505E-15</v>
      </c>
      <c r="MF266" s="168">
        <f t="shared" ca="1" si="1271"/>
        <v>2.6645352591003757E-15</v>
      </c>
      <c r="MG266" s="168">
        <f t="shared" ca="1" si="1272"/>
        <v>1.7763568394002505E-15</v>
      </c>
      <c r="MH266" s="168">
        <f t="shared" ca="1" si="1273"/>
        <v>2.6645352591003757E-15</v>
      </c>
      <c r="MI266" s="167">
        <f t="shared" ca="1" si="1274"/>
        <v>0</v>
      </c>
      <c r="MJ266" s="169">
        <f t="shared" ca="1" si="1275"/>
        <v>0</v>
      </c>
      <c r="MK266" s="169">
        <f t="shared" ca="1" si="1276"/>
        <v>0</v>
      </c>
      <c r="ML266" s="169">
        <f t="shared" ca="1" si="1277"/>
        <v>0</v>
      </c>
      <c r="MM266" s="169">
        <f t="shared" ca="1" si="1278"/>
        <v>0</v>
      </c>
      <c r="MN266" s="167">
        <f t="shared" ca="1" si="1279"/>
        <v>0</v>
      </c>
      <c r="MO266" s="168">
        <f t="shared" ca="1" si="1280"/>
        <v>8.8817841970012523E-16</v>
      </c>
      <c r="MP266" s="168">
        <f t="shared" ca="1" si="1281"/>
        <v>8.8817841970012523E-16</v>
      </c>
      <c r="MQ266" s="168">
        <f t="shared" ca="1" si="1282"/>
        <v>1.7763568394002505E-15</v>
      </c>
      <c r="MR266" s="168">
        <f t="shared" ca="1" si="1283"/>
        <v>1.7763568394002505E-15</v>
      </c>
      <c r="MS266" s="167">
        <f t="shared" ca="1" si="1284"/>
        <v>1.7763568394002505E-15</v>
      </c>
    </row>
    <row r="267" spans="2:357" hidden="1">
      <c r="B267" s="3"/>
      <c r="C267" s="22" t="s">
        <v>166</v>
      </c>
      <c r="D267" s="353">
        <f t="shared" ca="1" si="1323"/>
        <v>941.1800890447945</v>
      </c>
      <c r="E267" s="164">
        <f t="shared" ca="1" si="1323"/>
        <v>941.1800890447945</v>
      </c>
      <c r="F267" s="164">
        <f t="shared" ca="1" si="1323"/>
        <v>941.1800890447945</v>
      </c>
      <c r="G267" s="166">
        <f ca="1">(VPHgrunddata!D50+VPHgrunddata!D51)*1000</f>
        <v>941.1800890447945</v>
      </c>
      <c r="H267" s="308">
        <f ca="1">G267</f>
        <v>941.1800890447945</v>
      </c>
      <c r="I267" s="119">
        <f ca="1">(VPHgrunddata!E50+VPHgrunddata!E51)*1000</f>
        <v>836.93826767134669</v>
      </c>
      <c r="J267" s="116">
        <f t="shared" ca="1" si="1310"/>
        <v>879.86465996950574</v>
      </c>
      <c r="K267" s="116">
        <f t="shared" ca="1" si="1311"/>
        <v>922.79105226766478</v>
      </c>
      <c r="L267" s="116">
        <f t="shared" ca="1" si="1312"/>
        <v>965.71744456582383</v>
      </c>
      <c r="M267" s="116">
        <f t="shared" ca="1" si="1313"/>
        <v>1008.6438368639829</v>
      </c>
      <c r="N267" s="166">
        <f ca="1">(VPHgrunddata!F50+VPHgrunddata!F51)*1000</f>
        <v>1051.5702291621417</v>
      </c>
      <c r="O267" s="115">
        <f t="shared" ca="1" si="1324"/>
        <v>964.29007108637097</v>
      </c>
      <c r="P267" s="115">
        <f t="shared" ca="1" si="1325"/>
        <v>877.00991301060026</v>
      </c>
      <c r="Q267" s="115">
        <f t="shared" ca="1" si="1326"/>
        <v>789.72975493482954</v>
      </c>
      <c r="R267" s="115">
        <f t="shared" ca="1" si="1327"/>
        <v>702.44959685905883</v>
      </c>
      <c r="S267" s="166">
        <f ca="1">(VPHgrunddata!G50+VPHgrunddata!G51)*1000</f>
        <v>615.169438783288</v>
      </c>
      <c r="T267" s="308">
        <f t="shared" ca="1" si="1429"/>
        <v>2541.1358462436197</v>
      </c>
      <c r="U267" s="308">
        <f t="shared" ca="1" si="1429"/>
        <v>2541.1358462436197</v>
      </c>
      <c r="V267" s="308">
        <f t="shared" ca="1" si="1429"/>
        <v>2541.1358462436197</v>
      </c>
      <c r="W267" s="308">
        <f t="shared" ca="1" si="1328"/>
        <v>2541.1358462436197</v>
      </c>
      <c r="X267" s="166">
        <f ca="1">(VPHgrunddata!H50+VPHgrunddata!H51)*1000</f>
        <v>2541.1358462436197</v>
      </c>
      <c r="Y267" s="116">
        <f t="shared" ca="1" si="1329"/>
        <v>2437.9962257957218</v>
      </c>
      <c r="Z267" s="116">
        <f t="shared" ca="1" si="1330"/>
        <v>2334.8566053478239</v>
      </c>
      <c r="AA267" s="116">
        <f t="shared" ca="1" si="1331"/>
        <v>2231.716984899926</v>
      </c>
      <c r="AB267" s="116">
        <f t="shared" ca="1" si="1332"/>
        <v>2128.5773644520282</v>
      </c>
      <c r="AC267" s="119">
        <f ca="1">(VPHgrunddata!I50+VPHgrunddata!I51)*1000</f>
        <v>2025.4377440041305</v>
      </c>
      <c r="AD267" s="3"/>
      <c r="AE267" s="354">
        <f t="shared" ca="1" si="1286"/>
        <v>408.20597094282505</v>
      </c>
      <c r="AF267" s="354">
        <f t="shared" ca="1" si="1136"/>
        <v>116.81730675971508</v>
      </c>
      <c r="AG267" s="354">
        <f t="shared" ca="1" si="1136"/>
        <v>102.81925096705557</v>
      </c>
      <c r="AH267" s="354">
        <f t="shared" ca="1" si="1136"/>
        <v>12.69455671210587</v>
      </c>
      <c r="AI267" s="354">
        <f t="shared" ca="1" si="1136"/>
        <v>36.784332513868812</v>
      </c>
      <c r="AJ267" s="354">
        <f t="shared" ca="1" si="1136"/>
        <v>35.434945854187006</v>
      </c>
      <c r="AK267" s="354">
        <f t="shared" ca="1" si="1136"/>
        <v>45.957681472778326</v>
      </c>
      <c r="AL267" s="354">
        <f t="shared" ca="1" si="1136"/>
        <v>27.742233650207517</v>
      </c>
      <c r="AM267" s="354">
        <f t="shared" ca="1" si="1136"/>
        <v>38.025185684204097</v>
      </c>
      <c r="AN267" s="354">
        <f t="shared" ca="1" si="1136"/>
        <v>35.240823085725303</v>
      </c>
      <c r="AO267" s="354">
        <f t="shared" ca="1" si="1136"/>
        <v>29.866359031111003</v>
      </c>
      <c r="AP267" s="354">
        <f t="shared" ca="1" si="1136"/>
        <v>51.591442371010778</v>
      </c>
      <c r="AQ267" s="354">
        <f t="shared" ca="1" si="1136"/>
        <v>408.20597094282505</v>
      </c>
      <c r="AR267" s="354">
        <f t="shared" ca="1" si="1136"/>
        <v>116.81730675971508</v>
      </c>
      <c r="AS267" s="354">
        <f t="shared" ca="1" si="1136"/>
        <v>102.81925096705557</v>
      </c>
      <c r="AT267" s="354">
        <f t="shared" ca="1" si="1136"/>
        <v>12.69455671210587</v>
      </c>
      <c r="AU267" s="354">
        <f t="shared" ca="1" si="1136"/>
        <v>36.784332513868812</v>
      </c>
      <c r="AV267" s="354">
        <f t="shared" ca="1" si="1137"/>
        <v>35.434945854187006</v>
      </c>
      <c r="AW267" s="354">
        <f t="shared" ca="1" si="1137"/>
        <v>45.957681472778326</v>
      </c>
      <c r="AX267" s="354">
        <f t="shared" ca="1" si="1137"/>
        <v>27.742233650207517</v>
      </c>
      <c r="AY267" s="354">
        <f t="shared" ca="1" si="1137"/>
        <v>38.025185684204097</v>
      </c>
      <c r="AZ267" s="354">
        <f t="shared" ca="1" si="1137"/>
        <v>35.240823085725303</v>
      </c>
      <c r="BA267" s="354">
        <f t="shared" ca="1" si="1137"/>
        <v>29.866359031111003</v>
      </c>
      <c r="BB267" s="354">
        <f t="shared" ca="1" si="1137"/>
        <v>51.591442371010778</v>
      </c>
      <c r="BC267" s="166">
        <f ca="1">(VPHgrunddataM!K50+VPHgrunddataM!K51)*1000</f>
        <v>408.20597094282505</v>
      </c>
      <c r="BD267" s="166">
        <f ca="1">(VPHgrunddataM!L50+VPHgrunddataM!L51)*1000</f>
        <v>116.81730675971508</v>
      </c>
      <c r="BE267" s="166">
        <f ca="1">(VPHgrunddataM!M50+VPHgrunddataM!M51)*1000</f>
        <v>102.81925096705557</v>
      </c>
      <c r="BF267" s="166">
        <f ca="1">(VPHgrunddataM!N50+VPHgrunddataM!N51)*1000</f>
        <v>12.69455671210587</v>
      </c>
      <c r="BG267" s="166">
        <f ca="1">(VPHgrunddataM!O50+VPHgrunddataM!O51)*1000</f>
        <v>36.784332513868812</v>
      </c>
      <c r="BH267" s="166">
        <f ca="1">(VPHgrunddataM!P50+VPHgrunddataM!P51)*1000</f>
        <v>35.434945854187006</v>
      </c>
      <c r="BI267" s="166">
        <f ca="1">(VPHgrunddataM!Q50+VPHgrunddataM!Q51)*1000</f>
        <v>45.957681472778326</v>
      </c>
      <c r="BJ267" s="166">
        <f ca="1">(VPHgrunddataM!R50+VPHgrunddataM!R51)*1000</f>
        <v>27.742233650207517</v>
      </c>
      <c r="BK267" s="166">
        <f ca="1">(VPHgrunddataM!S50+VPHgrunddataM!S51)*1000</f>
        <v>38.025185684204097</v>
      </c>
      <c r="BL267" s="166">
        <f ca="1">(VPHgrunddataM!T50+VPHgrunddataM!T51)*1000</f>
        <v>35.240823085725303</v>
      </c>
      <c r="BM267" s="166">
        <f ca="1">(VPHgrunddataM!U50+VPHgrunddataM!U51)*1000</f>
        <v>29.866359031111003</v>
      </c>
      <c r="BN267" s="166">
        <f ca="1">(VPHgrunddataM!V50+VPHgrunddataM!V51)*1000</f>
        <v>51.591442371010778</v>
      </c>
      <c r="BO267" s="308">
        <f t="shared" ca="1" si="1138"/>
        <v>408.20597094282505</v>
      </c>
      <c r="BP267" s="308">
        <f t="shared" ca="1" si="1139"/>
        <v>116.81730675971508</v>
      </c>
      <c r="BQ267" s="308">
        <f t="shared" ca="1" si="1140"/>
        <v>102.81925096705557</v>
      </c>
      <c r="BR267" s="308">
        <f t="shared" ca="1" si="1141"/>
        <v>12.69455671210587</v>
      </c>
      <c r="BS267" s="308">
        <f t="shared" ca="1" si="1142"/>
        <v>36.784332513868812</v>
      </c>
      <c r="BT267" s="308">
        <f t="shared" ca="1" si="1143"/>
        <v>35.434945854187006</v>
      </c>
      <c r="BU267" s="308">
        <f t="shared" ca="1" si="1144"/>
        <v>45.957681472778326</v>
      </c>
      <c r="BV267" s="308">
        <f t="shared" ca="1" si="1145"/>
        <v>27.742233650207517</v>
      </c>
      <c r="BW267" s="308">
        <f t="shared" ca="1" si="1146"/>
        <v>38.025185684204097</v>
      </c>
      <c r="BX267" s="308">
        <f t="shared" ca="1" si="1147"/>
        <v>35.240823085725303</v>
      </c>
      <c r="BY267" s="308">
        <f t="shared" ca="1" si="1148"/>
        <v>29.866359031111003</v>
      </c>
      <c r="BZ267" s="308">
        <f t="shared" ca="1" si="1149"/>
        <v>51.591442371010778</v>
      </c>
      <c r="CA267" s="119">
        <f ca="1">(VPHgrunddataM!W50+VPHgrunddataM!W51)*1000</f>
        <v>328.33285171818733</v>
      </c>
      <c r="CB267" s="119">
        <f ca="1">(VPHgrunddataM!X50+VPHgrunddataM!X51)*1000</f>
        <v>153.38062657904624</v>
      </c>
      <c r="CC267" s="119">
        <f ca="1">(VPHgrunddataM!Y50+VPHgrunddataM!Y51)*1000</f>
        <v>127.27625427085162</v>
      </c>
      <c r="CD267" s="119">
        <f ca="1">(VPHgrunddataM!Z50+VPHgrunddataM!Z51)*1000</f>
        <v>31.325815001487733</v>
      </c>
      <c r="CE267" s="119">
        <f ca="1">(VPHgrunddataM!AA50+VPHgrunddataM!AA51)*1000</f>
        <v>12.598970577120781</v>
      </c>
      <c r="CF267" s="119">
        <f ca="1">(VPHgrunddataM!AB50+VPHgrunddataM!AB51)*1000</f>
        <v>8.3421461143493651</v>
      </c>
      <c r="CG267" s="119">
        <f ca="1">(VPHgrunddataM!AC50+VPHgrunddataM!AC51)*1000</f>
        <v>13.929617770016193</v>
      </c>
      <c r="CH267" s="119">
        <f ca="1">(VPHgrunddataM!AD50+VPHgrunddataM!AD51)*1000</f>
        <v>5.4721903505325322</v>
      </c>
      <c r="CI267" s="119">
        <f ca="1">(VPHgrunddataM!AE50+VPHgrunddataM!AE51)*1000</f>
        <v>6.7876435263156889</v>
      </c>
      <c r="CJ267" s="119">
        <f ca="1">(VPHgrunddataM!AF50+VPHgrunddataM!AF51)*1000</f>
        <v>28.866586319208146</v>
      </c>
      <c r="CK267" s="119">
        <f ca="1">(VPHgrunddataM!AG50+VPHgrunddataM!AG51)*1000</f>
        <v>54.624394979715348</v>
      </c>
      <c r="CL267" s="119">
        <f ca="1">(VPHgrunddataM!AH50+VPHgrunddataM!AH51)*1000</f>
        <v>66.001170464515681</v>
      </c>
      <c r="CM267" s="116">
        <f t="shared" ca="1" si="1287"/>
        <v>367.26695178481935</v>
      </c>
      <c r="CN267" s="116">
        <f t="shared" ca="1" si="1150"/>
        <v>159.88677480661869</v>
      </c>
      <c r="CO267" s="116">
        <f t="shared" ca="1" si="1151"/>
        <v>134.05535335719586</v>
      </c>
      <c r="CP267" s="116">
        <f t="shared" ca="1" si="1152"/>
        <v>32.549546952104571</v>
      </c>
      <c r="CQ267" s="116">
        <f t="shared" ca="1" si="1153"/>
        <v>10.599314871215821</v>
      </c>
      <c r="CR267" s="116">
        <f t="shared" ca="1" si="1154"/>
        <v>6.7141359305381769</v>
      </c>
      <c r="CS267" s="116">
        <f t="shared" ca="1" si="1155"/>
        <v>12.544032116216421</v>
      </c>
      <c r="CT267" s="116">
        <f t="shared" ca="1" si="1156"/>
        <v>4.3777522804260256</v>
      </c>
      <c r="CU267" s="116">
        <f t="shared" ca="1" si="1157"/>
        <v>5.4555181241035458</v>
      </c>
      <c r="CV267" s="116">
        <f t="shared" ca="1" si="1158"/>
        <v>25.466702712532879</v>
      </c>
      <c r="CW267" s="116">
        <f t="shared" ca="1" si="1159"/>
        <v>53.339043765354155</v>
      </c>
      <c r="CX267" s="116">
        <f t="shared" ca="1" si="1160"/>
        <v>67.609533268380162</v>
      </c>
      <c r="CY267" s="116">
        <f t="shared" ca="1" si="1288"/>
        <v>406.20105185145138</v>
      </c>
      <c r="CZ267" s="116">
        <f t="shared" ca="1" si="1161"/>
        <v>166.39292303419114</v>
      </c>
      <c r="DA267" s="116">
        <f t="shared" ca="1" si="1162"/>
        <v>140.8344524435401</v>
      </c>
      <c r="DB267" s="116">
        <f t="shared" ca="1" si="1163"/>
        <v>33.773278902721408</v>
      </c>
      <c r="DC267" s="116">
        <f t="shared" ca="1" si="1164"/>
        <v>8.5996591653108609</v>
      </c>
      <c r="DD267" s="116">
        <f t="shared" ca="1" si="1165"/>
        <v>5.0861257467269887</v>
      </c>
      <c r="DE267" s="116">
        <f t="shared" ca="1" si="1166"/>
        <v>11.158446462416649</v>
      </c>
      <c r="DF267" s="116">
        <f t="shared" ca="1" si="1167"/>
        <v>3.283314210319519</v>
      </c>
      <c r="DG267" s="116">
        <f t="shared" ca="1" si="1168"/>
        <v>4.1233927218914026</v>
      </c>
      <c r="DH267" s="116">
        <f t="shared" ca="1" si="1169"/>
        <v>22.066819105857611</v>
      </c>
      <c r="DI267" s="116">
        <f t="shared" ca="1" si="1170"/>
        <v>52.053692550992963</v>
      </c>
      <c r="DJ267" s="116">
        <f t="shared" ca="1" si="1171"/>
        <v>69.217896072244642</v>
      </c>
      <c r="DK267" s="116">
        <f t="shared" ca="1" si="1289"/>
        <v>445.13515191808341</v>
      </c>
      <c r="DL267" s="116">
        <f t="shared" ca="1" si="1172"/>
        <v>172.89907126176359</v>
      </c>
      <c r="DM267" s="116">
        <f t="shared" ca="1" si="1173"/>
        <v>147.61355152988435</v>
      </c>
      <c r="DN267" s="116">
        <f t="shared" ca="1" si="1174"/>
        <v>34.997010853338246</v>
      </c>
      <c r="DO267" s="116">
        <f t="shared" ca="1" si="1175"/>
        <v>6.6000034594059001</v>
      </c>
      <c r="DP267" s="116">
        <f t="shared" ca="1" si="1176"/>
        <v>3.4581155629158009</v>
      </c>
      <c r="DQ267" s="116">
        <f t="shared" ca="1" si="1177"/>
        <v>9.7728608086168762</v>
      </c>
      <c r="DR267" s="116">
        <f t="shared" ca="1" si="1178"/>
        <v>2.1888761402130124</v>
      </c>
      <c r="DS267" s="116">
        <f t="shared" ca="1" si="1179"/>
        <v>2.7912673196792595</v>
      </c>
      <c r="DT267" s="116">
        <f t="shared" ca="1" si="1180"/>
        <v>18.666935499182344</v>
      </c>
      <c r="DU267" s="116">
        <f t="shared" ca="1" si="1181"/>
        <v>50.768341336631771</v>
      </c>
      <c r="DV267" s="116">
        <f t="shared" ca="1" si="1182"/>
        <v>70.826258876109122</v>
      </c>
      <c r="DW267" s="116">
        <f t="shared" ca="1" si="1290"/>
        <v>484.06925198471544</v>
      </c>
      <c r="DX267" s="116">
        <f t="shared" ca="1" si="1183"/>
        <v>179.40521948933605</v>
      </c>
      <c r="DY267" s="116">
        <f t="shared" ca="1" si="1184"/>
        <v>154.39265061622859</v>
      </c>
      <c r="DZ267" s="116">
        <f t="shared" ca="1" si="1185"/>
        <v>36.220742803955083</v>
      </c>
      <c r="EA267" s="116">
        <f t="shared" ca="1" si="1186"/>
        <v>4.6003477535009392</v>
      </c>
      <c r="EB267" s="116">
        <f t="shared" ca="1" si="1187"/>
        <v>1.8301053791046131</v>
      </c>
      <c r="EC267" s="116">
        <f t="shared" ca="1" si="1188"/>
        <v>8.3872751548171038</v>
      </c>
      <c r="ED267" s="116">
        <f t="shared" ca="1" si="1189"/>
        <v>1.094438070106506</v>
      </c>
      <c r="EE267" s="116">
        <f t="shared" ca="1" si="1190"/>
        <v>1.4591419174671165</v>
      </c>
      <c r="EF267" s="116">
        <f t="shared" ca="1" si="1191"/>
        <v>15.267051892507077</v>
      </c>
      <c r="EG267" s="116">
        <f t="shared" ca="1" si="1192"/>
        <v>49.482990122270579</v>
      </c>
      <c r="EH267" s="116">
        <f t="shared" ca="1" si="1291"/>
        <v>72.434621679973603</v>
      </c>
      <c r="EI267" s="166">
        <f ca="1">(VPHgrunddataM!AI50+VPHgrunddataM!AI51)*1000</f>
        <v>523.00335205134752</v>
      </c>
      <c r="EJ267" s="166">
        <f ca="1">(VPHgrunddataM!AJ50+VPHgrunddataM!AJ51)*1000</f>
        <v>185.91136771690844</v>
      </c>
      <c r="EK267" s="166">
        <f ca="1">(VPHgrunddataM!AK50+VPHgrunddataM!AK51)*1000</f>
        <v>161.17174970257284</v>
      </c>
      <c r="EL267" s="166">
        <f ca="1">(VPHgrunddataM!AL50+VPHgrunddataM!AL51)*1000</f>
        <v>37.444474754571914</v>
      </c>
      <c r="EM267" s="166">
        <f ca="1">(VPHgrunddataM!AM50+VPHgrunddataM!AM51)*1000</f>
        <v>2.6006920475959778</v>
      </c>
      <c r="EN267" s="166">
        <f ca="1">(VPHgrunddataM!AN50+VPHgrunddataM!AN51)*1000</f>
        <v>0.20209519529342651</v>
      </c>
      <c r="EO267" s="166">
        <f ca="1">(VPHgrunddataM!AO50+VPHgrunddataM!AO51)*1000</f>
        <v>7.0016895010173323</v>
      </c>
      <c r="EP267" s="166">
        <f ca="1">(VPHgrunddataM!AP50+VPHgrunddataM!AP51)*1000</f>
        <v>0</v>
      </c>
      <c r="EQ267" s="166">
        <f ca="1">(VPHgrunddataM!AQ50+VPHgrunddataM!AQ51)*1000</f>
        <v>0.12701651525497434</v>
      </c>
      <c r="ER267" s="166">
        <f ca="1">(VPHgrunddataM!AR50+VPHgrunddataM!AR51)*1000</f>
        <v>11.867168285831809</v>
      </c>
      <c r="ES267" s="166">
        <f ca="1">(VPHgrunddataM!AS50+VPHgrunddataM!AS51)*1000</f>
        <v>48.197638907909393</v>
      </c>
      <c r="ET267" s="166">
        <f ca="1">(VPHgrunddataM!AT50+VPHgrunddataM!AT51)*1000</f>
        <v>74.042984483838083</v>
      </c>
      <c r="EU267" s="116">
        <f ca="1">EI267+(GQ267-EI267)/(5)</f>
        <v>472.23669757280351</v>
      </c>
      <c r="EV267" s="116">
        <f t="shared" ca="1" si="1293"/>
        <v>168.23544205901621</v>
      </c>
      <c r="EW267" s="116">
        <f t="shared" ca="1" si="1193"/>
        <v>145.59318415760995</v>
      </c>
      <c r="EX267" s="116">
        <f t="shared" ca="1" si="1194"/>
        <v>35.875509975051877</v>
      </c>
      <c r="EY267" s="116">
        <f t="shared" ca="1" si="1195"/>
        <v>2.7197805527210237</v>
      </c>
      <c r="EZ267" s="116">
        <f t="shared" ca="1" si="1196"/>
        <v>0.17431795761585236</v>
      </c>
      <c r="FA267" s="116">
        <f t="shared" ca="1" si="1197"/>
        <v>5.6165237464189532</v>
      </c>
      <c r="FB267" s="116">
        <f t="shared" ca="1" si="1198"/>
        <v>0</v>
      </c>
      <c r="FC267" s="116">
        <f ca="1">EQ267+(GY267-EQ267)/(5)</f>
        <v>0.13854033432006835</v>
      </c>
      <c r="FD267" s="116">
        <f t="shared" ca="1" si="1200"/>
        <v>12.052478804147244</v>
      </c>
      <c r="FE267" s="116">
        <f t="shared" ca="1" si="1201"/>
        <v>48.600056832408903</v>
      </c>
      <c r="FF267" s="116">
        <f t="shared" ca="1" si="1202"/>
        <v>73.04753909425736</v>
      </c>
      <c r="FG267" s="116">
        <f t="shared" ca="1" si="1294"/>
        <v>421.47004309425949</v>
      </c>
      <c r="FH267" s="116">
        <f t="shared" ca="1" si="1203"/>
        <v>150.55951640112397</v>
      </c>
      <c r="FI267" s="116">
        <f t="shared" ca="1" si="1204"/>
        <v>130.01461861264707</v>
      </c>
      <c r="FJ267" s="116">
        <f t="shared" ca="1" si="1205"/>
        <v>34.306545195531839</v>
      </c>
      <c r="FK267" s="116">
        <f t="shared" ca="1" si="1206"/>
        <v>2.8388690578460696</v>
      </c>
      <c r="FL267" s="116">
        <f t="shared" ca="1" si="1207"/>
        <v>0.14654071993827822</v>
      </c>
      <c r="FM267" s="116">
        <f t="shared" ca="1" si="1208"/>
        <v>4.2313579918205741</v>
      </c>
      <c r="FN267" s="116">
        <f t="shared" ca="1" si="1209"/>
        <v>0</v>
      </c>
      <c r="FO267" s="116">
        <f t="shared" ca="1" si="1210"/>
        <v>0.15006415338516235</v>
      </c>
      <c r="FP267" s="116">
        <f t="shared" ca="1" si="1211"/>
        <v>12.237789322462678</v>
      </c>
      <c r="FQ267" s="116">
        <f t="shared" ca="1" si="1212"/>
        <v>49.002474756908413</v>
      </c>
      <c r="FR267" s="116">
        <f t="shared" ca="1" si="1213"/>
        <v>72.052093704676636</v>
      </c>
      <c r="FS267" s="116">
        <f t="shared" ca="1" si="1295"/>
        <v>370.70338861571548</v>
      </c>
      <c r="FT267" s="116">
        <f t="shared" ca="1" si="1214"/>
        <v>132.88359074323174</v>
      </c>
      <c r="FU267" s="116">
        <f t="shared" ca="1" si="1215"/>
        <v>114.43605306768418</v>
      </c>
      <c r="FV267" s="116">
        <f t="shared" ca="1" si="1216"/>
        <v>32.737580416011802</v>
      </c>
      <c r="FW267" s="116">
        <f t="shared" ca="1" si="1217"/>
        <v>2.9579575629711155</v>
      </c>
      <c r="FX267" s="116">
        <f t="shared" ca="1" si="1218"/>
        <v>0.11876348226070406</v>
      </c>
      <c r="FY267" s="116">
        <f t="shared" ca="1" si="1219"/>
        <v>2.8461922372221951</v>
      </c>
      <c r="FZ267" s="116">
        <f t="shared" ca="1" si="1220"/>
        <v>0</v>
      </c>
      <c r="GA267" s="116">
        <f t="shared" ca="1" si="1221"/>
        <v>0.16158797245025636</v>
      </c>
      <c r="GB267" s="116">
        <f t="shared" ca="1" si="1222"/>
        <v>12.423099840778113</v>
      </c>
      <c r="GC267" s="116">
        <f t="shared" ca="1" si="1223"/>
        <v>49.404892681407922</v>
      </c>
      <c r="GD267" s="116">
        <f t="shared" ca="1" si="1224"/>
        <v>71.056648315095913</v>
      </c>
      <c r="GE267" s="116">
        <f t="shared" ca="1" si="1296"/>
        <v>319.93673413717147</v>
      </c>
      <c r="GF267" s="116">
        <f t="shared" ca="1" si="1225"/>
        <v>115.20766508533951</v>
      </c>
      <c r="GG267" s="116">
        <f t="shared" ca="1" si="1226"/>
        <v>98.8574875227213</v>
      </c>
      <c r="GH267" s="116">
        <f t="shared" ca="1" si="1227"/>
        <v>31.168615636491769</v>
      </c>
      <c r="GI267" s="116">
        <f t="shared" ca="1" si="1228"/>
        <v>3.0770460680961613</v>
      </c>
      <c r="GJ267" s="116">
        <f t="shared" ca="1" si="1229"/>
        <v>9.0986244583129899E-2</v>
      </c>
      <c r="GK267" s="116">
        <f t="shared" ca="1" si="1230"/>
        <v>1.4610264826238157</v>
      </c>
      <c r="GL267" s="116">
        <f t="shared" ca="1" si="1231"/>
        <v>0</v>
      </c>
      <c r="GM267" s="116">
        <f t="shared" ca="1" si="1232"/>
        <v>0.17311179151535036</v>
      </c>
      <c r="GN267" s="116">
        <f t="shared" ca="1" si="1233"/>
        <v>12.608410359093547</v>
      </c>
      <c r="GO267" s="116">
        <f t="shared" ca="1" si="1234"/>
        <v>49.807310605907432</v>
      </c>
      <c r="GP267" s="116">
        <f t="shared" ca="1" si="1297"/>
        <v>70.06120292551519</v>
      </c>
      <c r="GQ267" s="166">
        <f ca="1">(VPHgrunddataM!AU50+VPHgrunddataM!AU51)*1000</f>
        <v>269.17007965862751</v>
      </c>
      <c r="GR267" s="166">
        <f ca="1">(VPHgrunddataM!AV50+VPHgrunddataM!AV51)*1000</f>
        <v>97.53173942744732</v>
      </c>
      <c r="GS267" s="166">
        <f ca="1">(VPHgrunddataM!AW50+VPHgrunddataM!AW51)*1000</f>
        <v>83.278921977758401</v>
      </c>
      <c r="GT267" s="166">
        <f ca="1">(VPHgrunddataM!AX50+VPHgrunddataM!AX51)*1000</f>
        <v>29.599650856971742</v>
      </c>
      <c r="GU267" s="166">
        <f ca="1">(VPHgrunddataM!AY50+VPHgrunddataM!AY51)*1000</f>
        <v>3.1961345732212068</v>
      </c>
      <c r="GV267" s="166">
        <f ca="1">(VPHgrunddataM!AZ50+VPHgrunddataM!AZ51)*1000</f>
        <v>6.3209006905555726E-2</v>
      </c>
      <c r="GW267" s="166">
        <f ca="1">(VPHgrunddataM!BA50+VPHgrunddataM!BA51)*1000</f>
        <v>7.5860728025436405E-2</v>
      </c>
      <c r="GX267" s="166">
        <f ca="1">(VPHgrunddataM!BB50+VPHgrunddataM!BB51)*1000</f>
        <v>0</v>
      </c>
      <c r="GY267" s="166">
        <f ca="1">(VPHgrunddataM!BC50+VPHgrunddataM!BC51)*1000</f>
        <v>0.18463561058044434</v>
      </c>
      <c r="GZ267" s="166">
        <f ca="1">(VPHgrunddataM!BD50+VPHgrunddataM!BD51)*1000</f>
        <v>12.793720877408981</v>
      </c>
      <c r="HA267" s="166">
        <f ca="1">(VPHgrunddataM!BE50+VPHgrunddataM!BE51)*1000</f>
        <v>50.209728530406949</v>
      </c>
      <c r="HB267" s="166">
        <f ca="1">(VPHgrunddataM!BF50+VPHgrunddataM!BF51)*1000</f>
        <v>69.065757535934452</v>
      </c>
      <c r="HC267" s="308">
        <f t="shared" ca="1" si="1333"/>
        <v>1277.1337806515694</v>
      </c>
      <c r="HD267" s="308">
        <f t="shared" ca="1" si="1334"/>
        <v>515.83394007563584</v>
      </c>
      <c r="HE267" s="308">
        <f t="shared" ca="1" si="1335"/>
        <v>380.40125677800182</v>
      </c>
      <c r="HF267" s="308">
        <f t="shared" ca="1" si="1336"/>
        <v>30.24686060214043</v>
      </c>
      <c r="HG267" s="308">
        <f t="shared" ca="1" si="1337"/>
        <v>3.8898030734062194</v>
      </c>
      <c r="HH267" s="308">
        <f t="shared" ca="1" si="1338"/>
        <v>0.10244683170318603</v>
      </c>
      <c r="HI267" s="308">
        <f t="shared" ca="1" si="1339"/>
        <v>0.1047004280090332</v>
      </c>
      <c r="HJ267" s="308">
        <f t="shared" ca="1" si="1340"/>
        <v>0</v>
      </c>
      <c r="HK267" s="308">
        <f t="shared" ca="1" si="1341"/>
        <v>0.25928535318374635</v>
      </c>
      <c r="HL267" s="308">
        <f t="shared" ca="1" si="1342"/>
        <v>13.436444506406783</v>
      </c>
      <c r="HM267" s="308">
        <f t="shared" ca="1" si="1343"/>
        <v>142.88772090244291</v>
      </c>
      <c r="HN267" s="308">
        <f t="shared" ca="1" si="1344"/>
        <v>176.83960704112053</v>
      </c>
      <c r="HO267" s="308">
        <f t="shared" ca="1" si="1345"/>
        <v>1277.1337806515694</v>
      </c>
      <c r="HP267" s="308">
        <f t="shared" ca="1" si="1346"/>
        <v>515.83394007563584</v>
      </c>
      <c r="HQ267" s="308">
        <f t="shared" ca="1" si="1347"/>
        <v>380.40125677800182</v>
      </c>
      <c r="HR267" s="308">
        <f t="shared" ca="1" si="1348"/>
        <v>30.24686060214043</v>
      </c>
      <c r="HS267" s="308">
        <f t="shared" ca="1" si="1349"/>
        <v>3.8898030734062194</v>
      </c>
      <c r="HT267" s="308">
        <f t="shared" ca="1" si="1350"/>
        <v>0.10244683170318603</v>
      </c>
      <c r="HU267" s="308">
        <f t="shared" ca="1" si="1351"/>
        <v>0.1047004280090332</v>
      </c>
      <c r="HV267" s="308">
        <f t="shared" ca="1" si="1352"/>
        <v>0</v>
      </c>
      <c r="HW267" s="308">
        <f t="shared" ca="1" si="1353"/>
        <v>0.25928535318374635</v>
      </c>
      <c r="HX267" s="308">
        <f t="shared" ca="1" si="1354"/>
        <v>13.436444506406783</v>
      </c>
      <c r="HY267" s="308">
        <f t="shared" ca="1" si="1355"/>
        <v>142.88772090244291</v>
      </c>
      <c r="HZ267" s="308">
        <f t="shared" ca="1" si="1356"/>
        <v>176.83960704112053</v>
      </c>
      <c r="IA267" s="308">
        <f t="shared" ca="1" si="1357"/>
        <v>1277.1337806515694</v>
      </c>
      <c r="IB267" s="308">
        <f t="shared" ca="1" si="1358"/>
        <v>515.83394007563584</v>
      </c>
      <c r="IC267" s="308">
        <f t="shared" ca="1" si="1359"/>
        <v>380.40125677800182</v>
      </c>
      <c r="ID267" s="308">
        <f t="shared" ca="1" si="1360"/>
        <v>30.24686060214043</v>
      </c>
      <c r="IE267" s="308">
        <f t="shared" ca="1" si="1361"/>
        <v>3.8898030734062194</v>
      </c>
      <c r="IF267" s="308">
        <f t="shared" ca="1" si="1362"/>
        <v>0.10244683170318603</v>
      </c>
      <c r="IG267" s="308">
        <f t="shared" ca="1" si="1363"/>
        <v>0.1047004280090332</v>
      </c>
      <c r="IH267" s="308">
        <f t="shared" ca="1" si="1364"/>
        <v>0</v>
      </c>
      <c r="II267" s="308">
        <f t="shared" ca="1" si="1365"/>
        <v>0.25928535318374635</v>
      </c>
      <c r="IJ267" s="308">
        <f t="shared" ca="1" si="1366"/>
        <v>13.436444506406783</v>
      </c>
      <c r="IK267" s="308">
        <f t="shared" ca="1" si="1367"/>
        <v>142.88772090244291</v>
      </c>
      <c r="IL267" s="308">
        <f t="shared" ca="1" si="1368"/>
        <v>176.83960704112053</v>
      </c>
      <c r="IM267" s="308">
        <f t="shared" ca="1" si="1369"/>
        <v>1277.1337806515694</v>
      </c>
      <c r="IN267" s="308">
        <f t="shared" ca="1" si="1370"/>
        <v>515.83394007563584</v>
      </c>
      <c r="IO267" s="308">
        <f t="shared" ca="1" si="1371"/>
        <v>380.40125677800182</v>
      </c>
      <c r="IP267" s="308">
        <f t="shared" ca="1" si="1372"/>
        <v>30.24686060214043</v>
      </c>
      <c r="IQ267" s="308">
        <f t="shared" ca="1" si="1373"/>
        <v>3.8898030734062194</v>
      </c>
      <c r="IR267" s="308">
        <f t="shared" ca="1" si="1374"/>
        <v>0.10244683170318603</v>
      </c>
      <c r="IS267" s="308">
        <f t="shared" ca="1" si="1375"/>
        <v>0.1047004280090332</v>
      </c>
      <c r="IT267" s="308">
        <f t="shared" ca="1" si="1376"/>
        <v>0</v>
      </c>
      <c r="IU267" s="308">
        <f t="shared" ca="1" si="1377"/>
        <v>0.25928535318374635</v>
      </c>
      <c r="IV267" s="308">
        <f t="shared" ca="1" si="1378"/>
        <v>13.436444506406783</v>
      </c>
      <c r="IW267" s="308">
        <f t="shared" ca="1" si="1379"/>
        <v>142.88772090244291</v>
      </c>
      <c r="IX267" s="308">
        <f t="shared" ca="1" si="1380"/>
        <v>176.83960704112053</v>
      </c>
      <c r="IY267" s="166">
        <f ca="1">(VPHgrunddataM!BG50+VPHgrunddataM!BG51)*1000</f>
        <v>1277.1337806515694</v>
      </c>
      <c r="IZ267" s="166">
        <f ca="1">(VPHgrunddataM!BH50+VPHgrunddataM!BH51)*1000</f>
        <v>515.83394007563584</v>
      </c>
      <c r="JA267" s="166">
        <f ca="1">(VPHgrunddataM!BI50+VPHgrunddataM!BI51)*1000</f>
        <v>380.40125677800182</v>
      </c>
      <c r="JB267" s="166">
        <f ca="1">(VPHgrunddataM!BJ50+VPHgrunddataM!BJ51)*1000</f>
        <v>30.24686060214043</v>
      </c>
      <c r="JC267" s="166">
        <f ca="1">(VPHgrunddataM!BK50+VPHgrunddataM!BK51)*1000</f>
        <v>3.8898030734062194</v>
      </c>
      <c r="JD267" s="166">
        <f ca="1">(VPHgrunddataM!BL50+VPHgrunddataM!BL51)*1000</f>
        <v>0.10244683170318603</v>
      </c>
      <c r="JE267" s="166">
        <f ca="1">(VPHgrunddataM!BM50+VPHgrunddataM!BM51)*1000</f>
        <v>0.1047004280090332</v>
      </c>
      <c r="JF267" s="166">
        <f ca="1">(VPHgrunddataM!BN50+VPHgrunddataM!BN51)*1000</f>
        <v>0</v>
      </c>
      <c r="JG267" s="166">
        <f ca="1">(VPHgrunddataM!BO50+VPHgrunddataM!BO51)*1000</f>
        <v>0.25928535318374635</v>
      </c>
      <c r="JH267" s="166">
        <f ca="1">(VPHgrunddataM!BP50+VPHgrunddataM!BP51)*1000</f>
        <v>13.436444506406783</v>
      </c>
      <c r="JI267" s="166">
        <f ca="1">(VPHgrunddataM!BQ50+VPHgrunddataM!BQ51)*1000</f>
        <v>142.88772090244291</v>
      </c>
      <c r="JJ267" s="166">
        <f ca="1">(VPHgrunddataM!BR50+VPHgrunddataM!BR51)*1000</f>
        <v>176.83960704112053</v>
      </c>
      <c r="JK267" s="116">
        <f t="shared" ca="1" si="1381"/>
        <v>1234.7249330176353</v>
      </c>
      <c r="JL267" s="116">
        <f t="shared" ca="1" si="1382"/>
        <v>491.06092800433629</v>
      </c>
      <c r="JM267" s="116">
        <f t="shared" ca="1" si="1383"/>
        <v>361.99457695322042</v>
      </c>
      <c r="JN267" s="116">
        <f t="shared" ca="1" si="1384"/>
        <v>30.219703369927409</v>
      </c>
      <c r="JO267" s="116">
        <f t="shared" ca="1" si="1385"/>
        <v>3.8799697372436524</v>
      </c>
      <c r="JP267" s="116">
        <f t="shared" ca="1" si="1386"/>
        <v>0.1018403703212738</v>
      </c>
      <c r="JQ267" s="116">
        <f t="shared" ca="1" si="1387"/>
        <v>0.10426724138259888</v>
      </c>
      <c r="JR267" s="116">
        <f t="shared" ca="1" si="1388"/>
        <v>0</v>
      </c>
      <c r="JS267" s="116">
        <f t="shared" ca="1" si="1389"/>
        <v>0.25815906782150266</v>
      </c>
      <c r="JT267" s="116">
        <f t="shared" ca="1" si="1390"/>
        <v>13.405300084686278</v>
      </c>
      <c r="JU267" s="116">
        <f t="shared" ca="1" si="1391"/>
        <v>134.47462252995965</v>
      </c>
      <c r="JV267" s="116">
        <f t="shared" ca="1" si="1392"/>
        <v>167.77192541918754</v>
      </c>
      <c r="JW267" s="116">
        <f t="shared" ca="1" si="1393"/>
        <v>1192.3160853837012</v>
      </c>
      <c r="JX267" s="116">
        <f t="shared" ca="1" si="1394"/>
        <v>466.28791593303674</v>
      </c>
      <c r="JY267" s="116">
        <f t="shared" ca="1" si="1395"/>
        <v>343.58789712843901</v>
      </c>
      <c r="JZ267" s="116">
        <f t="shared" ca="1" si="1396"/>
        <v>30.192546137714388</v>
      </c>
      <c r="KA267" s="116">
        <f t="shared" ca="1" si="1397"/>
        <v>3.8701364010810853</v>
      </c>
      <c r="KB267" s="116">
        <f t="shared" ca="1" si="1398"/>
        <v>0.10123390893936157</v>
      </c>
      <c r="KC267" s="116">
        <f t="shared" ca="1" si="1399"/>
        <v>0.10383405475616456</v>
      </c>
      <c r="KD267" s="116">
        <f t="shared" ca="1" si="1400"/>
        <v>0</v>
      </c>
      <c r="KE267" s="116">
        <f t="shared" ca="1" si="1401"/>
        <v>0.25703278245925898</v>
      </c>
      <c r="KF267" s="116">
        <f t="shared" ca="1" si="1402"/>
        <v>13.374155662965773</v>
      </c>
      <c r="KG267" s="116">
        <f t="shared" ca="1" si="1403"/>
        <v>126.0615241574764</v>
      </c>
      <c r="KH267" s="116">
        <f t="shared" ca="1" si="1404"/>
        <v>158.70424379725455</v>
      </c>
      <c r="KI267" s="116">
        <f t="shared" ca="1" si="1405"/>
        <v>1149.9072377497671</v>
      </c>
      <c r="KJ267" s="116">
        <f t="shared" ca="1" si="1406"/>
        <v>441.5149038617372</v>
      </c>
      <c r="KK267" s="116">
        <f t="shared" ca="1" si="1407"/>
        <v>325.1812173036576</v>
      </c>
      <c r="KL267" s="116">
        <f t="shared" ca="1" si="1408"/>
        <v>30.165388905501366</v>
      </c>
      <c r="KM267" s="116">
        <f t="shared" ca="1" si="1409"/>
        <v>3.8603030649185182</v>
      </c>
      <c r="KN267" s="116">
        <f t="shared" ca="1" si="1410"/>
        <v>0.10062744755744935</v>
      </c>
      <c r="KO267" s="116">
        <f t="shared" ca="1" si="1411"/>
        <v>0.10340086812973023</v>
      </c>
      <c r="KP267" s="116">
        <f t="shared" ca="1" si="1412"/>
        <v>0</v>
      </c>
      <c r="KQ267" s="116">
        <f t="shared" ca="1" si="1413"/>
        <v>0.2559064970970153</v>
      </c>
      <c r="KR267" s="116">
        <f t="shared" ca="1" si="1414"/>
        <v>13.343011241245268</v>
      </c>
      <c r="KS267" s="116">
        <f t="shared" ca="1" si="1415"/>
        <v>117.64842578499315</v>
      </c>
      <c r="KT267" s="116">
        <f t="shared" ca="1" si="1416"/>
        <v>149.63656217532156</v>
      </c>
      <c r="KU267" s="116">
        <f t="shared" ca="1" si="1417"/>
        <v>1107.498390115833</v>
      </c>
      <c r="KV267" s="116">
        <f t="shared" ca="1" si="1418"/>
        <v>416.74189179043765</v>
      </c>
      <c r="KW267" s="116">
        <f t="shared" ca="1" si="1419"/>
        <v>306.7745374788762</v>
      </c>
      <c r="KX267" s="116">
        <f t="shared" ca="1" si="1420"/>
        <v>30.138231673288345</v>
      </c>
      <c r="KY267" s="116">
        <f t="shared" ca="1" si="1421"/>
        <v>3.8504697287559511</v>
      </c>
      <c r="KZ267" s="116">
        <f t="shared" ca="1" si="1422"/>
        <v>0.10002098617553712</v>
      </c>
      <c r="LA267" s="116">
        <f t="shared" ca="1" si="1423"/>
        <v>0.10296768150329591</v>
      </c>
      <c r="LB267" s="116">
        <f t="shared" ca="1" si="1424"/>
        <v>0</v>
      </c>
      <c r="LC267" s="116">
        <f t="shared" ca="1" si="1425"/>
        <v>0.25478021173477161</v>
      </c>
      <c r="LD267" s="116">
        <f t="shared" ca="1" si="1426"/>
        <v>13.311866819524763</v>
      </c>
      <c r="LE267" s="116">
        <f t="shared" ca="1" si="1427"/>
        <v>109.2353274125099</v>
      </c>
      <c r="LF267" s="116">
        <f t="shared" ca="1" si="1428"/>
        <v>140.56888055338857</v>
      </c>
      <c r="LG267" s="166">
        <f ca="1">(VPHgrunddataM!BS50+VPHgrunddataM!BS51)*1000</f>
        <v>1065.0895424818993</v>
      </c>
      <c r="LH267" s="166">
        <f ca="1">(VPHgrunddataM!BT50+VPHgrunddataM!BT51)*1000</f>
        <v>391.96887971913816</v>
      </c>
      <c r="LI267" s="166">
        <f ca="1">(VPHgrunddataM!BU50+VPHgrunddataM!BU51)*1000</f>
        <v>288.36785765409468</v>
      </c>
      <c r="LJ267" s="166">
        <f ca="1">(VPHgrunddataM!BV50+VPHgrunddataM!BV51)*1000</f>
        <v>30.111074441075324</v>
      </c>
      <c r="LK267" s="166">
        <f ca="1">(VPHgrunddataM!BW50+VPHgrunddataM!BW51)*1000</f>
        <v>3.8406363925933835</v>
      </c>
      <c r="LL267" s="166">
        <f ca="1">(VPHgrunddataM!BX50+VPHgrunddataM!BX51)*1000</f>
        <v>9.9414524793624878E-2</v>
      </c>
      <c r="LM267" s="166">
        <f ca="1">(VPHgrunddataM!BY50+VPHgrunddataM!BY51)*1000</f>
        <v>0.10253449487686157</v>
      </c>
      <c r="LN267" s="166">
        <f ca="1">(VPHgrunddataM!BZ50+VPHgrunddataM!BZ51)*1000</f>
        <v>0</v>
      </c>
      <c r="LO267" s="166">
        <f ca="1">(VPHgrunddataM!CA50+VPHgrunddataM!CA51)*1000</f>
        <v>0.25365392637252804</v>
      </c>
      <c r="LP267" s="166">
        <f ca="1">(VPHgrunddataM!CB50+VPHgrunddataM!CB51)*1000</f>
        <v>13.28072239780426</v>
      </c>
      <c r="LQ267" s="166">
        <f ca="1">(VPHgrunddataM!CC50+VPHgrunddataM!CC51)*1000</f>
        <v>100.82222904002666</v>
      </c>
      <c r="LR267" s="166">
        <f ca="1">(VPHgrunddataM!CD50+VPHgrunddataM!CD51)*1000</f>
        <v>131.50119893145563</v>
      </c>
      <c r="LT267" s="660">
        <f t="shared" ca="1" si="1259"/>
        <v>2.6147972675971687E-12</v>
      </c>
      <c r="LU267" s="308">
        <f t="shared" ca="1" si="1260"/>
        <v>2.2737367544323206E-13</v>
      </c>
      <c r="LV267" s="308">
        <f t="shared" ca="1" si="1261"/>
        <v>2.2737367544323206E-13</v>
      </c>
      <c r="LW267" s="166">
        <f t="shared" ca="1" si="1262"/>
        <v>2.2737367544323206E-13</v>
      </c>
      <c r="LX267" s="308">
        <f t="shared" ca="1" si="1263"/>
        <v>2.2737367544323206E-13</v>
      </c>
      <c r="LY267" s="166">
        <f t="shared" ca="1" si="1264"/>
        <v>0</v>
      </c>
      <c r="LZ267" s="116">
        <f t="shared" ca="1" si="1265"/>
        <v>1.1368683772161603E-13</v>
      </c>
      <c r="MA267" s="116">
        <f t="shared" ca="1" si="1266"/>
        <v>1.1368683772161603E-13</v>
      </c>
      <c r="MB267" s="116">
        <f t="shared" ca="1" si="1267"/>
        <v>0</v>
      </c>
      <c r="MC267" s="116">
        <f t="shared" ca="1" si="1268"/>
        <v>1.1368683772161603E-13</v>
      </c>
      <c r="MD267" s="166">
        <f t="shared" ca="1" si="1269"/>
        <v>0</v>
      </c>
      <c r="ME267" s="116">
        <f t="shared" ca="1" si="1270"/>
        <v>3.4106051316484809E-13</v>
      </c>
      <c r="MF267" s="116">
        <f t="shared" ca="1" si="1271"/>
        <v>1.1368683772161603E-13</v>
      </c>
      <c r="MG267" s="116">
        <f t="shared" ca="1" si="1272"/>
        <v>0</v>
      </c>
      <c r="MH267" s="116">
        <f t="shared" ca="1" si="1273"/>
        <v>2.2737367544323206E-13</v>
      </c>
      <c r="MI267" s="166">
        <f t="shared" ca="1" si="1274"/>
        <v>0</v>
      </c>
      <c r="MJ267" s="308">
        <f t="shared" ca="1" si="1275"/>
        <v>0</v>
      </c>
      <c r="MK267" s="308">
        <f t="shared" ca="1" si="1276"/>
        <v>0</v>
      </c>
      <c r="ML267" s="308">
        <f t="shared" ca="1" si="1277"/>
        <v>0</v>
      </c>
      <c r="MM267" s="308">
        <f t="shared" ca="1" si="1278"/>
        <v>0</v>
      </c>
      <c r="MN267" s="166">
        <f t="shared" ca="1" si="1279"/>
        <v>0</v>
      </c>
      <c r="MO267" s="116">
        <f t="shared" ca="1" si="1280"/>
        <v>4.5474735088646412E-13</v>
      </c>
      <c r="MP267" s="116">
        <f t="shared" ca="1" si="1281"/>
        <v>0</v>
      </c>
      <c r="MQ267" s="116">
        <f t="shared" ca="1" si="1282"/>
        <v>0</v>
      </c>
      <c r="MR267" s="116">
        <f t="shared" ca="1" si="1283"/>
        <v>0</v>
      </c>
      <c r="MS267" s="166">
        <f t="shared" ca="1" si="1284"/>
        <v>2.2737367544323206E-13</v>
      </c>
    </row>
    <row r="268" spans="2:357" hidden="1">
      <c r="B268" s="3"/>
      <c r="C268" s="106" t="s">
        <v>200</v>
      </c>
      <c r="D268" s="168"/>
      <c r="E268" s="168"/>
      <c r="F268" s="168"/>
      <c r="G268" s="115"/>
      <c r="H268" s="115"/>
      <c r="I268" s="251"/>
      <c r="J268" s="115"/>
      <c r="K268" s="115"/>
      <c r="L268" s="115"/>
      <c r="M268" s="115"/>
      <c r="N268" s="164">
        <v>0</v>
      </c>
      <c r="O268" s="168">
        <f t="shared" si="1324"/>
        <v>190.52507971858978</v>
      </c>
      <c r="P268" s="168">
        <f t="shared" si="1325"/>
        <v>381.05015943717956</v>
      </c>
      <c r="Q268" s="168">
        <f t="shared" si="1326"/>
        <v>571.5752391557694</v>
      </c>
      <c r="R268" s="168">
        <f t="shared" si="1327"/>
        <v>762.10031887435912</v>
      </c>
      <c r="S268" s="119">
        <f>VPHgrunddata!G53*1000</f>
        <v>952.62539859294895</v>
      </c>
      <c r="T268" s="164">
        <f t="shared" ref="T268:U271" si="1430">W268</f>
        <v>1003.1993344988823</v>
      </c>
      <c r="U268" s="164">
        <f t="shared" si="1430"/>
        <v>1003.1993344988823</v>
      </c>
      <c r="V268" s="164">
        <f>X268</f>
        <v>1003.1993344988823</v>
      </c>
      <c r="W268" s="164">
        <f t="shared" si="1328"/>
        <v>1003.1993344988823</v>
      </c>
      <c r="X268" s="119">
        <f>VPHgrunddata!H53*1000</f>
        <v>1003.1993344988823</v>
      </c>
      <c r="Y268" s="168">
        <f t="shared" si="1329"/>
        <v>1015.9132848484039</v>
      </c>
      <c r="Z268" s="168">
        <f t="shared" si="1330"/>
        <v>1028.6272351979255</v>
      </c>
      <c r="AA268" s="168">
        <f t="shared" si="1331"/>
        <v>1041.3411855474471</v>
      </c>
      <c r="AB268" s="168">
        <f t="shared" si="1332"/>
        <v>1054.0551358969687</v>
      </c>
      <c r="AC268" s="167">
        <f>VPHgrunddata!I53*1000</f>
        <v>1066.7690862464904</v>
      </c>
      <c r="AD268" s="3"/>
      <c r="AE268" s="115"/>
      <c r="AF268" s="115"/>
      <c r="AG268" s="115"/>
      <c r="AH268" s="115"/>
      <c r="AI268" s="115"/>
      <c r="AJ268" s="115"/>
      <c r="AK268" s="115"/>
      <c r="AL268" s="115"/>
      <c r="AM268" s="115"/>
      <c r="AN268" s="115"/>
      <c r="AO268" s="115"/>
      <c r="AP268" s="115"/>
      <c r="AQ268" s="115"/>
      <c r="AR268" s="115"/>
      <c r="AS268" s="115"/>
      <c r="AT268" s="115"/>
      <c r="AU268" s="115"/>
      <c r="AV268" s="115"/>
      <c r="AW268" s="115"/>
      <c r="AX268" s="115"/>
      <c r="AY268" s="115"/>
      <c r="AZ268" s="115"/>
      <c r="BA268" s="115"/>
      <c r="BB268" s="115"/>
      <c r="BC268" s="115"/>
      <c r="BD268" s="115"/>
      <c r="BE268" s="115"/>
      <c r="BF268" s="115"/>
      <c r="BG268" s="115"/>
      <c r="BH268" s="115"/>
      <c r="BI268" s="115"/>
      <c r="BJ268" s="115"/>
      <c r="BK268" s="115"/>
      <c r="BL268" s="115"/>
      <c r="BM268" s="115"/>
      <c r="BN268" s="115"/>
      <c r="BO268" s="115"/>
      <c r="BP268" s="115"/>
      <c r="BQ268" s="115"/>
      <c r="BR268" s="115"/>
      <c r="BS268" s="115"/>
      <c r="BT268" s="115"/>
      <c r="BU268" s="115"/>
      <c r="BV268" s="115"/>
      <c r="BW268" s="115"/>
      <c r="BX268" s="115"/>
      <c r="BY268" s="115"/>
      <c r="BZ268" s="115"/>
      <c r="CA268" s="251">
        <f ca="1">VPHgrunddataM!W51*1000</f>
        <v>0</v>
      </c>
      <c r="CB268" s="251">
        <f ca="1">VPHgrunddataM!X51*1000</f>
        <v>0</v>
      </c>
      <c r="CC268" s="251">
        <f ca="1">VPHgrunddataM!Y51*1000</f>
        <v>0</v>
      </c>
      <c r="CD268" s="251">
        <f ca="1">VPHgrunddataM!Z51*1000</f>
        <v>0</v>
      </c>
      <c r="CE268" s="251">
        <f ca="1">VPHgrunddataM!AA51*1000</f>
        <v>0</v>
      </c>
      <c r="CF268" s="251">
        <f ca="1">VPHgrunddataM!AB51*1000</f>
        <v>0</v>
      </c>
      <c r="CG268" s="251">
        <f ca="1">VPHgrunddataM!AC51*1000</f>
        <v>0</v>
      </c>
      <c r="CH268" s="251">
        <f ca="1">VPHgrunddataM!AD51*1000</f>
        <v>0</v>
      </c>
      <c r="CI268" s="251">
        <f ca="1">VPHgrunddataM!AE51*1000</f>
        <v>0</v>
      </c>
      <c r="CJ268" s="251">
        <f ca="1">VPHgrunddataM!AF51*1000</f>
        <v>0</v>
      </c>
      <c r="CK268" s="251">
        <f ca="1">VPHgrunddataM!AG51*1000</f>
        <v>0</v>
      </c>
      <c r="CL268" s="251">
        <f ca="1">VPHgrunddataM!AH51*1000</f>
        <v>0</v>
      </c>
      <c r="CM268" s="115"/>
      <c r="CN268" s="115"/>
      <c r="CO268" s="115"/>
      <c r="CP268" s="115"/>
      <c r="CQ268" s="115"/>
      <c r="CR268" s="115"/>
      <c r="CS268" s="115"/>
      <c r="CT268" s="115"/>
      <c r="CU268" s="115"/>
      <c r="CV268" s="115"/>
      <c r="CW268" s="115"/>
      <c r="CX268" s="115"/>
      <c r="CY268" s="115"/>
      <c r="CZ268" s="115"/>
      <c r="DA268" s="115"/>
      <c r="DB268" s="115"/>
      <c r="DC268" s="115"/>
      <c r="DD268" s="115"/>
      <c r="DE268" s="115"/>
      <c r="DF268" s="115"/>
      <c r="DG268" s="115"/>
      <c r="DH268" s="115"/>
      <c r="DI268" s="115"/>
      <c r="DJ268" s="115"/>
      <c r="DK268" s="115"/>
      <c r="DL268" s="115"/>
      <c r="DM268" s="115"/>
      <c r="DN268" s="115"/>
      <c r="DO268" s="115"/>
      <c r="DP268" s="115"/>
      <c r="DQ268" s="115"/>
      <c r="DR268" s="115"/>
      <c r="DS268" s="115"/>
      <c r="DT268" s="115"/>
      <c r="DU268" s="115"/>
      <c r="DV268" s="115"/>
      <c r="DW268" s="115"/>
      <c r="DX268" s="115"/>
      <c r="DY268" s="115"/>
      <c r="DZ268" s="115"/>
      <c r="EA268" s="115"/>
      <c r="EB268" s="115"/>
      <c r="EC268" s="115"/>
      <c r="ED268" s="115"/>
      <c r="EE268" s="115"/>
      <c r="EF268" s="115"/>
      <c r="EG268" s="115"/>
      <c r="EH268" s="115"/>
      <c r="EI268" s="164">
        <v>0</v>
      </c>
      <c r="EJ268" s="164">
        <v>0</v>
      </c>
      <c r="EK268" s="164">
        <v>0</v>
      </c>
      <c r="EL268" s="164">
        <v>0</v>
      </c>
      <c r="EM268" s="164">
        <v>0</v>
      </c>
      <c r="EN268" s="164">
        <v>0</v>
      </c>
      <c r="EO268" s="164">
        <v>0</v>
      </c>
      <c r="EP268" s="164">
        <v>0</v>
      </c>
      <c r="EQ268" s="164">
        <v>0</v>
      </c>
      <c r="ER268" s="164">
        <v>0</v>
      </c>
      <c r="ES268" s="164">
        <v>0</v>
      </c>
      <c r="ET268" s="164">
        <v>0</v>
      </c>
      <c r="EU268" s="115">
        <f t="shared" si="1292"/>
        <v>34.353158026123047</v>
      </c>
      <c r="EV268" s="115">
        <f t="shared" si="1293"/>
        <v>35.421685491943364</v>
      </c>
      <c r="EW268" s="115">
        <f t="shared" si="1193"/>
        <v>32.345719183349608</v>
      </c>
      <c r="EX268" s="115">
        <f t="shared" si="1194"/>
        <v>16.108543243408199</v>
      </c>
      <c r="EY268" s="115">
        <f t="shared" si="1195"/>
        <v>2.8506305633544917</v>
      </c>
      <c r="EZ268" s="115">
        <f t="shared" si="1196"/>
        <v>5.8996847900390623</v>
      </c>
      <c r="FA268" s="115">
        <f t="shared" si="1197"/>
        <v>1.0344250915527344</v>
      </c>
      <c r="FB268" s="115">
        <f t="shared" si="1198"/>
        <v>0</v>
      </c>
      <c r="FC268" s="115">
        <f t="shared" si="1199"/>
        <v>2.2973340515136718</v>
      </c>
      <c r="FD268" s="115">
        <f t="shared" si="1200"/>
        <v>7.2128141698837283</v>
      </c>
      <c r="FE268" s="115">
        <f t="shared" si="1201"/>
        <v>30.02562178955078</v>
      </c>
      <c r="FF268" s="115">
        <f t="shared" si="1202"/>
        <v>22.975463317871096</v>
      </c>
      <c r="FG268" s="115">
        <f t="shared" si="1294"/>
        <v>68.706316052246095</v>
      </c>
      <c r="FH268" s="115">
        <f t="shared" si="1203"/>
        <v>70.843370983886729</v>
      </c>
      <c r="FI268" s="115">
        <f t="shared" si="1204"/>
        <v>64.691438366699217</v>
      </c>
      <c r="FJ268" s="115">
        <f t="shared" si="1205"/>
        <v>32.217086486816399</v>
      </c>
      <c r="FK268" s="115">
        <f t="shared" si="1206"/>
        <v>5.7012611267089834</v>
      </c>
      <c r="FL268" s="115">
        <f t="shared" si="1207"/>
        <v>11.799369580078125</v>
      </c>
      <c r="FM268" s="115">
        <f t="shared" si="1208"/>
        <v>2.0688501831054689</v>
      </c>
      <c r="FN268" s="115">
        <f t="shared" si="1209"/>
        <v>0</v>
      </c>
      <c r="FO268" s="115">
        <f t="shared" si="1210"/>
        <v>4.5946681030273435</v>
      </c>
      <c r="FP268" s="115">
        <f t="shared" si="1211"/>
        <v>14.425628339767457</v>
      </c>
      <c r="FQ268" s="115">
        <f t="shared" si="1212"/>
        <v>60.051243579101559</v>
      </c>
      <c r="FR268" s="115">
        <f t="shared" si="1213"/>
        <v>45.950926635742192</v>
      </c>
      <c r="FS268" s="115">
        <f t="shared" si="1295"/>
        <v>103.05947407836913</v>
      </c>
      <c r="FT268" s="115">
        <f t="shared" si="1214"/>
        <v>106.26505647583009</v>
      </c>
      <c r="FU268" s="115">
        <f t="shared" si="1215"/>
        <v>97.037157550048818</v>
      </c>
      <c r="FV268" s="115">
        <f t="shared" si="1216"/>
        <v>48.325629730224598</v>
      </c>
      <c r="FW268" s="115">
        <f t="shared" si="1217"/>
        <v>8.5518916900634743</v>
      </c>
      <c r="FX268" s="115">
        <f t="shared" si="1218"/>
        <v>17.699054370117189</v>
      </c>
      <c r="FY268" s="115">
        <f t="shared" si="1219"/>
        <v>3.1032752746582033</v>
      </c>
      <c r="FZ268" s="115">
        <f t="shared" si="1220"/>
        <v>0</v>
      </c>
      <c r="GA268" s="115">
        <f t="shared" si="1221"/>
        <v>6.8920021545410153</v>
      </c>
      <c r="GB268" s="115">
        <f t="shared" si="1222"/>
        <v>21.638442509651185</v>
      </c>
      <c r="GC268" s="115">
        <f t="shared" si="1223"/>
        <v>90.076865368652335</v>
      </c>
      <c r="GD268" s="115">
        <f t="shared" si="1224"/>
        <v>68.926389953613295</v>
      </c>
      <c r="GE268" s="115">
        <f t="shared" si="1296"/>
        <v>137.41263210449219</v>
      </c>
      <c r="GF268" s="115">
        <f t="shared" si="1225"/>
        <v>141.68674196777346</v>
      </c>
      <c r="GG268" s="115">
        <f t="shared" si="1226"/>
        <v>129.38287673339843</v>
      </c>
      <c r="GH268" s="115">
        <f t="shared" si="1227"/>
        <v>64.434172973632798</v>
      </c>
      <c r="GI268" s="115">
        <f t="shared" si="1228"/>
        <v>11.402522253417967</v>
      </c>
      <c r="GJ268" s="115">
        <f t="shared" si="1229"/>
        <v>23.598739160156249</v>
      </c>
      <c r="GK268" s="115">
        <f t="shared" si="1230"/>
        <v>4.1377003662109377</v>
      </c>
      <c r="GL268" s="115">
        <f t="shared" si="1231"/>
        <v>0</v>
      </c>
      <c r="GM268" s="115">
        <f t="shared" si="1232"/>
        <v>9.189336206054687</v>
      </c>
      <c r="GN268" s="115">
        <f t="shared" si="1233"/>
        <v>28.851256679534913</v>
      </c>
      <c r="GO268" s="115">
        <f t="shared" si="1234"/>
        <v>120.10248715820312</v>
      </c>
      <c r="GP268" s="115">
        <f t="shared" si="1297"/>
        <v>91.901853271484384</v>
      </c>
      <c r="GQ268" s="119">
        <f>VPHgrunddataM!AU53*1000</f>
        <v>171.76579013061524</v>
      </c>
      <c r="GR268" s="119">
        <f>VPHgrunddataM!AV53*1000</f>
        <v>177.10842745971681</v>
      </c>
      <c r="GS268" s="119">
        <f>VPHgrunddataM!AW53*1000</f>
        <v>161.72859591674805</v>
      </c>
      <c r="GT268" s="119">
        <f>VPHgrunddataM!AX53*1000</f>
        <v>80.542716217041004</v>
      </c>
      <c r="GU268" s="119">
        <f>VPHgrunddataM!AY53*1000</f>
        <v>14.253152816772459</v>
      </c>
      <c r="GV268" s="119">
        <f>VPHgrunddataM!AZ53*1000</f>
        <v>29.498423950195313</v>
      </c>
      <c r="GW268" s="119">
        <f>VPHgrunddataM!BA53*1000</f>
        <v>5.1721254577636717</v>
      </c>
      <c r="GX268" s="119">
        <f>VPHgrunddataM!BB53*1000</f>
        <v>0</v>
      </c>
      <c r="GY268" s="119">
        <f>VPHgrunddataM!BC53*1000</f>
        <v>11.48667025756836</v>
      </c>
      <c r="GZ268" s="119">
        <f>VPHgrunddataM!BD53*1000</f>
        <v>36.064070849418641</v>
      </c>
      <c r="HA268" s="119">
        <f>VPHgrunddataM!BE53*1000</f>
        <v>150.1281089477539</v>
      </c>
      <c r="HB268" s="119">
        <f>VPHgrunddataM!BF53*1000</f>
        <v>114.87731658935547</v>
      </c>
      <c r="HC268" s="164">
        <f t="shared" si="1333"/>
        <v>173.36858132934572</v>
      </c>
      <c r="HD268" s="164">
        <f t="shared" si="1334"/>
        <v>178.71121865844728</v>
      </c>
      <c r="HE268" s="164">
        <f t="shared" si="1335"/>
        <v>155.153361038208</v>
      </c>
      <c r="HF268" s="164">
        <f t="shared" si="1336"/>
        <v>83.023048727035516</v>
      </c>
      <c r="HG268" s="164">
        <f t="shared" si="1337"/>
        <v>16.562175720214846</v>
      </c>
      <c r="HH268" s="164">
        <f t="shared" si="1338"/>
        <v>36.864197570800783</v>
      </c>
      <c r="HI268" s="164">
        <f t="shared" si="1339"/>
        <v>2.6713186645507814</v>
      </c>
      <c r="HJ268" s="164">
        <f t="shared" si="1340"/>
        <v>0</v>
      </c>
      <c r="HK268" s="164">
        <f t="shared" si="1341"/>
        <v>3.2639367728233339</v>
      </c>
      <c r="HL268" s="164">
        <f t="shared" si="1342"/>
        <v>43.903030349731445</v>
      </c>
      <c r="HM268" s="164">
        <f t="shared" si="1343"/>
        <v>164.43993547058105</v>
      </c>
      <c r="HN268" s="164">
        <f t="shared" si="1344"/>
        <v>145.23853019714355</v>
      </c>
      <c r="HO268" s="164">
        <f t="shared" si="1345"/>
        <v>173.36858132934572</v>
      </c>
      <c r="HP268" s="164">
        <f t="shared" si="1346"/>
        <v>178.71121865844728</v>
      </c>
      <c r="HQ268" s="164">
        <f t="shared" si="1347"/>
        <v>155.153361038208</v>
      </c>
      <c r="HR268" s="164">
        <f t="shared" si="1348"/>
        <v>83.023048727035516</v>
      </c>
      <c r="HS268" s="164">
        <f t="shared" si="1349"/>
        <v>16.562175720214846</v>
      </c>
      <c r="HT268" s="164">
        <f t="shared" si="1350"/>
        <v>36.864197570800783</v>
      </c>
      <c r="HU268" s="164">
        <f t="shared" si="1351"/>
        <v>2.6713186645507814</v>
      </c>
      <c r="HV268" s="164">
        <f t="shared" si="1352"/>
        <v>0</v>
      </c>
      <c r="HW268" s="164">
        <f t="shared" si="1353"/>
        <v>3.2639367728233339</v>
      </c>
      <c r="HX268" s="164">
        <f t="shared" si="1354"/>
        <v>43.903030349731445</v>
      </c>
      <c r="HY268" s="164">
        <f t="shared" si="1355"/>
        <v>164.43993547058105</v>
      </c>
      <c r="HZ268" s="164">
        <f t="shared" si="1356"/>
        <v>145.23853019714355</v>
      </c>
      <c r="IA268" s="164">
        <f t="shared" si="1357"/>
        <v>173.36858132934572</v>
      </c>
      <c r="IB268" s="164">
        <f t="shared" si="1358"/>
        <v>178.71121865844728</v>
      </c>
      <c r="IC268" s="164">
        <f t="shared" si="1359"/>
        <v>155.153361038208</v>
      </c>
      <c r="ID268" s="164">
        <f t="shared" si="1360"/>
        <v>83.023048727035516</v>
      </c>
      <c r="IE268" s="164">
        <f t="shared" si="1361"/>
        <v>16.562175720214846</v>
      </c>
      <c r="IF268" s="164">
        <f t="shared" si="1362"/>
        <v>36.864197570800783</v>
      </c>
      <c r="IG268" s="164">
        <f t="shared" si="1363"/>
        <v>2.6713186645507814</v>
      </c>
      <c r="IH268" s="164">
        <f t="shared" si="1364"/>
        <v>0</v>
      </c>
      <c r="II268" s="164">
        <f t="shared" si="1365"/>
        <v>3.2639367728233339</v>
      </c>
      <c r="IJ268" s="164">
        <f t="shared" si="1366"/>
        <v>43.903030349731445</v>
      </c>
      <c r="IK268" s="164">
        <f t="shared" si="1367"/>
        <v>164.43993547058105</v>
      </c>
      <c r="IL268" s="164">
        <f t="shared" si="1368"/>
        <v>145.23853019714355</v>
      </c>
      <c r="IM268" s="164">
        <f t="shared" si="1369"/>
        <v>173.36858132934572</v>
      </c>
      <c r="IN268" s="164">
        <f t="shared" si="1370"/>
        <v>178.71121865844728</v>
      </c>
      <c r="IO268" s="164">
        <f t="shared" si="1371"/>
        <v>155.153361038208</v>
      </c>
      <c r="IP268" s="164">
        <f t="shared" si="1372"/>
        <v>83.023048727035516</v>
      </c>
      <c r="IQ268" s="164">
        <f t="shared" si="1373"/>
        <v>16.562175720214846</v>
      </c>
      <c r="IR268" s="164">
        <f t="shared" si="1374"/>
        <v>36.864197570800783</v>
      </c>
      <c r="IS268" s="164">
        <f t="shared" si="1375"/>
        <v>2.6713186645507814</v>
      </c>
      <c r="IT268" s="164">
        <f t="shared" si="1376"/>
        <v>0</v>
      </c>
      <c r="IU268" s="164">
        <f t="shared" si="1377"/>
        <v>3.2639367728233339</v>
      </c>
      <c r="IV268" s="164">
        <f t="shared" si="1378"/>
        <v>43.903030349731445</v>
      </c>
      <c r="IW268" s="164">
        <f t="shared" si="1379"/>
        <v>164.43993547058105</v>
      </c>
      <c r="IX268" s="164">
        <f t="shared" si="1380"/>
        <v>145.23853019714355</v>
      </c>
      <c r="IY268" s="119">
        <f>VPHgrunddataM!BG53*1000</f>
        <v>173.36858132934572</v>
      </c>
      <c r="IZ268" s="119">
        <f>VPHgrunddataM!BH53*1000</f>
        <v>178.71121865844728</v>
      </c>
      <c r="JA268" s="119">
        <f>VPHgrunddataM!BI53*1000</f>
        <v>155.153361038208</v>
      </c>
      <c r="JB268" s="119">
        <f>VPHgrunddataM!BJ53*1000</f>
        <v>83.023048727035516</v>
      </c>
      <c r="JC268" s="119">
        <f>VPHgrunddataM!BK53*1000</f>
        <v>16.562175720214846</v>
      </c>
      <c r="JD268" s="119">
        <f>VPHgrunddataM!BL53*1000</f>
        <v>36.864197570800783</v>
      </c>
      <c r="JE268" s="119">
        <f>VPHgrunddataM!BM53*1000</f>
        <v>2.6713186645507814</v>
      </c>
      <c r="JF268" s="119">
        <f>VPHgrunddataM!BN53*1000</f>
        <v>0</v>
      </c>
      <c r="JG268" s="119">
        <f>VPHgrunddataM!BO53*1000</f>
        <v>3.2639367728233339</v>
      </c>
      <c r="JH268" s="119">
        <f>VPHgrunddataM!BP53*1000</f>
        <v>43.903030349731445</v>
      </c>
      <c r="JI268" s="119">
        <f>VPHgrunddataM!BQ53*1000</f>
        <v>164.43993547058105</v>
      </c>
      <c r="JJ268" s="119">
        <f>VPHgrunddataM!BR53*1000</f>
        <v>145.23853019714355</v>
      </c>
      <c r="JK268" s="115">
        <f t="shared" si="1381"/>
        <v>173.36858132934572</v>
      </c>
      <c r="JL268" s="115">
        <f t="shared" si="1382"/>
        <v>178.71121865844728</v>
      </c>
      <c r="JM268" s="115">
        <f t="shared" si="1383"/>
        <v>155.43054357910157</v>
      </c>
      <c r="JN268" s="115">
        <f t="shared" si="1384"/>
        <v>83.750074304199217</v>
      </c>
      <c r="JO268" s="115">
        <f t="shared" si="1385"/>
        <v>17.321739968109132</v>
      </c>
      <c r="JP268" s="115">
        <f t="shared" si="1386"/>
        <v>40.176632714843755</v>
      </c>
      <c r="JQ268" s="115">
        <f t="shared" si="1387"/>
        <v>6.4645911682128911</v>
      </c>
      <c r="JR268" s="115">
        <f t="shared" si="1388"/>
        <v>3.6636691284179686E-2</v>
      </c>
      <c r="JS268" s="115">
        <f t="shared" si="1389"/>
        <v>5.0472256725311277</v>
      </c>
      <c r="JT268" s="115">
        <f t="shared" si="1390"/>
        <v>48.617927273559573</v>
      </c>
      <c r="JU268" s="115">
        <f t="shared" si="1391"/>
        <v>165.26398992309569</v>
      </c>
      <c r="JV268" s="115">
        <f t="shared" si="1392"/>
        <v>141.72412356567384</v>
      </c>
      <c r="JW268" s="115">
        <f t="shared" si="1393"/>
        <v>173.36858132934572</v>
      </c>
      <c r="JX268" s="115">
        <f t="shared" si="1394"/>
        <v>178.71121865844728</v>
      </c>
      <c r="JY268" s="115">
        <f t="shared" si="1395"/>
        <v>155.70772611999513</v>
      </c>
      <c r="JZ268" s="115">
        <f t="shared" si="1396"/>
        <v>84.477099881362918</v>
      </c>
      <c r="KA268" s="115">
        <f t="shared" si="1397"/>
        <v>18.081304216003417</v>
      </c>
      <c r="KB268" s="115">
        <f t="shared" si="1398"/>
        <v>43.489067858886727</v>
      </c>
      <c r="KC268" s="115">
        <f t="shared" si="1399"/>
        <v>10.257863671875</v>
      </c>
      <c r="KD268" s="115">
        <f t="shared" si="1400"/>
        <v>7.3273382568359371E-2</v>
      </c>
      <c r="KE268" s="115">
        <f t="shared" si="1401"/>
        <v>6.830514572238922</v>
      </c>
      <c r="KF268" s="115">
        <f t="shared" si="1402"/>
        <v>53.332824197387701</v>
      </c>
      <c r="KG268" s="115">
        <f t="shared" si="1403"/>
        <v>166.08804437561034</v>
      </c>
      <c r="KH268" s="115">
        <f t="shared" si="1404"/>
        <v>138.20971693420412</v>
      </c>
      <c r="KI268" s="115">
        <f t="shared" si="1405"/>
        <v>173.36858132934572</v>
      </c>
      <c r="KJ268" s="115">
        <f t="shared" si="1406"/>
        <v>178.71121865844728</v>
      </c>
      <c r="KK268" s="115">
        <f t="shared" si="1407"/>
        <v>155.98490866088869</v>
      </c>
      <c r="KL268" s="115">
        <f t="shared" si="1408"/>
        <v>85.204125458526619</v>
      </c>
      <c r="KM268" s="115">
        <f t="shared" si="1409"/>
        <v>18.840868463897703</v>
      </c>
      <c r="KN268" s="115">
        <f t="shared" si="1410"/>
        <v>46.801503002929699</v>
      </c>
      <c r="KO268" s="115">
        <f t="shared" si="1411"/>
        <v>14.05113617553711</v>
      </c>
      <c r="KP268" s="115">
        <f t="shared" si="1412"/>
        <v>0.10991007385253906</v>
      </c>
      <c r="KQ268" s="115">
        <f t="shared" si="1413"/>
        <v>8.6138034719467154</v>
      </c>
      <c r="KR268" s="115">
        <f t="shared" si="1414"/>
        <v>58.047721121215829</v>
      </c>
      <c r="KS268" s="115">
        <f t="shared" si="1415"/>
        <v>166.91209882812498</v>
      </c>
      <c r="KT268" s="115">
        <f t="shared" si="1416"/>
        <v>134.69531030273441</v>
      </c>
      <c r="KU268" s="115">
        <f t="shared" si="1417"/>
        <v>173.36858132934572</v>
      </c>
      <c r="KV268" s="115">
        <f t="shared" si="1418"/>
        <v>178.71121865844728</v>
      </c>
      <c r="KW268" s="115">
        <f t="shared" si="1419"/>
        <v>156.26209120178225</v>
      </c>
      <c r="KX268" s="115">
        <f t="shared" si="1420"/>
        <v>85.93115103569032</v>
      </c>
      <c r="KY268" s="115">
        <f t="shared" si="1421"/>
        <v>19.600432711791989</v>
      </c>
      <c r="KZ268" s="115">
        <f t="shared" si="1422"/>
        <v>50.113938146972671</v>
      </c>
      <c r="LA268" s="115">
        <f t="shared" si="1423"/>
        <v>17.844408679199219</v>
      </c>
      <c r="LB268" s="115">
        <f t="shared" si="1424"/>
        <v>0.14654676513671874</v>
      </c>
      <c r="LC268" s="115">
        <f t="shared" si="1425"/>
        <v>10.397092371654509</v>
      </c>
      <c r="LD268" s="115">
        <f t="shared" si="1426"/>
        <v>62.762618045043958</v>
      </c>
      <c r="LE268" s="115">
        <f t="shared" si="1427"/>
        <v>167.73615328063963</v>
      </c>
      <c r="LF268" s="115">
        <f t="shared" si="1428"/>
        <v>131.1809036712647</v>
      </c>
      <c r="LG268" s="119">
        <f>VPHgrunddataM!BS53*1000</f>
        <v>173.36858132934572</v>
      </c>
      <c r="LH268" s="119">
        <f>VPHgrunddataM!BT53*1000</f>
        <v>178.71121865844728</v>
      </c>
      <c r="LI268" s="119">
        <f>VPHgrunddataM!BU53*1000</f>
        <v>156.53927374267579</v>
      </c>
      <c r="LJ268" s="119">
        <f>VPHgrunddataM!BV53*1000</f>
        <v>86.658176612854007</v>
      </c>
      <c r="LK268" s="119">
        <f>VPHgrunddataM!BW53*1000</f>
        <v>20.359996959686281</v>
      </c>
      <c r="LL268" s="119">
        <f>VPHgrunddataM!BX53*1000</f>
        <v>53.426373291015629</v>
      </c>
      <c r="LM268" s="119">
        <f>VPHgrunddataM!BY53*1000</f>
        <v>21.637681182861328</v>
      </c>
      <c r="LN268" s="119">
        <f>VPHgrunddataM!BZ53*1000</f>
        <v>0.18318345642089842</v>
      </c>
      <c r="LO268" s="119">
        <f>VPHgrunddataM!CA53*1000</f>
        <v>12.180381271362304</v>
      </c>
      <c r="LP268" s="119">
        <f>VPHgrunddataM!CB53*1000</f>
        <v>67.477514968872072</v>
      </c>
      <c r="LQ268" s="119">
        <f>VPHgrunddataM!CC53*1000</f>
        <v>168.5602077331543</v>
      </c>
      <c r="LR268" s="119">
        <f>VPHgrunddataM!CD53*1000</f>
        <v>127.66649703979493</v>
      </c>
      <c r="LT268" s="660">
        <f t="shared" ca="1" si="1259"/>
        <v>9.0949470177292824E-13</v>
      </c>
      <c r="LU268" s="115">
        <f t="shared" si="1260"/>
        <v>0</v>
      </c>
      <c r="LV268" s="115">
        <f t="shared" si="1261"/>
        <v>0</v>
      </c>
      <c r="LW268" s="115">
        <f t="shared" si="1262"/>
        <v>0</v>
      </c>
      <c r="LX268" s="115">
        <f t="shared" si="1263"/>
        <v>0</v>
      </c>
      <c r="LY268" s="364">
        <f t="shared" ca="1" si="1264"/>
        <v>0</v>
      </c>
      <c r="LZ268" s="115">
        <f t="shared" si="1265"/>
        <v>0</v>
      </c>
      <c r="MA268" s="115">
        <f t="shared" si="1266"/>
        <v>0</v>
      </c>
      <c r="MB268" s="115">
        <f t="shared" si="1267"/>
        <v>0</v>
      </c>
      <c r="MC268" s="115">
        <f t="shared" si="1268"/>
        <v>0</v>
      </c>
      <c r="MD268" s="164">
        <f t="shared" si="1269"/>
        <v>0</v>
      </c>
      <c r="ME268" s="115">
        <f t="shared" si="1270"/>
        <v>0</v>
      </c>
      <c r="MF268" s="115">
        <f t="shared" si="1271"/>
        <v>0</v>
      </c>
      <c r="MG268" s="115">
        <f t="shared" si="1272"/>
        <v>0</v>
      </c>
      <c r="MH268" s="115">
        <f t="shared" si="1273"/>
        <v>0</v>
      </c>
      <c r="MI268" s="119">
        <f t="shared" si="1274"/>
        <v>0</v>
      </c>
      <c r="MJ268" s="164">
        <f t="shared" si="1275"/>
        <v>0</v>
      </c>
      <c r="MK268" s="164">
        <f t="shared" si="1276"/>
        <v>0</v>
      </c>
      <c r="ML268" s="164">
        <f t="shared" si="1277"/>
        <v>0</v>
      </c>
      <c r="MM268" s="164">
        <f t="shared" si="1278"/>
        <v>0</v>
      </c>
      <c r="MN268" s="119">
        <f t="shared" si="1279"/>
        <v>0</v>
      </c>
      <c r="MO268" s="115">
        <f t="shared" si="1280"/>
        <v>0</v>
      </c>
      <c r="MP268" s="115">
        <f t="shared" si="1281"/>
        <v>2.2737367544323206E-13</v>
      </c>
      <c r="MQ268" s="115">
        <f t="shared" si="1282"/>
        <v>2.2737367544323206E-13</v>
      </c>
      <c r="MR268" s="115">
        <f t="shared" si="1283"/>
        <v>2.2737367544323206E-13</v>
      </c>
      <c r="MS268" s="119">
        <f t="shared" si="1284"/>
        <v>2.2737367544323206E-13</v>
      </c>
    </row>
    <row r="269" spans="2:357" hidden="1">
      <c r="B269" s="3"/>
      <c r="C269" s="22" t="s">
        <v>201</v>
      </c>
      <c r="D269" s="353">
        <f t="shared" ref="D269:F270" si="1431">E269</f>
        <v>276.92502334648884</v>
      </c>
      <c r="E269" s="164">
        <f t="shared" si="1431"/>
        <v>276.92502334648884</v>
      </c>
      <c r="F269" s="164">
        <f t="shared" si="1431"/>
        <v>276.92502334648884</v>
      </c>
      <c r="G269" s="119">
        <f>VPHgrunddata!D54*1000</f>
        <v>276.92502334648884</v>
      </c>
      <c r="H269" s="164">
        <f>G269</f>
        <v>276.92502334648884</v>
      </c>
      <c r="I269" s="119">
        <f>VPHgrunddata!E54*1000</f>
        <v>282.78976949837738</v>
      </c>
      <c r="J269" s="115">
        <f>I269+(N269-I269)/(5)</f>
        <v>280.10942592758391</v>
      </c>
      <c r="K269" s="115">
        <f>J269+(N269-I269)/(5)</f>
        <v>277.42908235679045</v>
      </c>
      <c r="L269" s="115">
        <f>K269+(N269-I269)/(5)</f>
        <v>274.74873878599698</v>
      </c>
      <c r="M269" s="115">
        <f>L269+(N269-I269)/(5)</f>
        <v>272.06839521520351</v>
      </c>
      <c r="N269" s="119">
        <f>VPHgrunddata!F54*1000</f>
        <v>269.38805164440993</v>
      </c>
      <c r="O269" s="115">
        <f t="shared" si="1324"/>
        <v>268.02532094335055</v>
      </c>
      <c r="P269" s="115">
        <f t="shared" si="1325"/>
        <v>266.66259024229117</v>
      </c>
      <c r="Q269" s="115">
        <f t="shared" si="1326"/>
        <v>265.2998595412318</v>
      </c>
      <c r="R269" s="115">
        <f t="shared" si="1327"/>
        <v>263.93712884017242</v>
      </c>
      <c r="S269" s="119">
        <f>VPHgrunddata!G54*1000</f>
        <v>262.5743981391131</v>
      </c>
      <c r="T269" s="164">
        <f t="shared" si="1430"/>
        <v>243.08098406498181</v>
      </c>
      <c r="U269" s="164">
        <f t="shared" si="1430"/>
        <v>243.08098406498181</v>
      </c>
      <c r="V269" s="164">
        <f>X269</f>
        <v>243.08098406498181</v>
      </c>
      <c r="W269" s="164">
        <f t="shared" si="1328"/>
        <v>243.08098406498181</v>
      </c>
      <c r="X269" s="119">
        <f>VPHgrunddata!H54*1000</f>
        <v>243.08098406498181</v>
      </c>
      <c r="Y269" s="115">
        <f t="shared" si="1329"/>
        <v>242.14241123269832</v>
      </c>
      <c r="Z269" s="115">
        <f t="shared" si="1330"/>
        <v>241.20383840041484</v>
      </c>
      <c r="AA269" s="115">
        <f t="shared" si="1331"/>
        <v>240.26526556813135</v>
      </c>
      <c r="AB269" s="115">
        <f t="shared" si="1332"/>
        <v>239.32669273584787</v>
      </c>
      <c r="AC269" s="119">
        <f>VPHgrunddata!I54*1000</f>
        <v>238.38811990356444</v>
      </c>
      <c r="AD269" s="3"/>
      <c r="AE269" s="353">
        <f t="shared" si="1286"/>
        <v>30.503571655273436</v>
      </c>
      <c r="AF269" s="353">
        <f t="shared" si="1136"/>
        <v>30.323077148437498</v>
      </c>
      <c r="AG269" s="353">
        <f t="shared" si="1136"/>
        <v>31.090178802490232</v>
      </c>
      <c r="AH269" s="353">
        <f t="shared" si="1136"/>
        <v>28.518132080078125</v>
      </c>
      <c r="AI269" s="353">
        <f t="shared" si="1136"/>
        <v>27.967093935027151</v>
      </c>
      <c r="AJ269" s="353">
        <f t="shared" si="1136"/>
        <v>22.458545299386142</v>
      </c>
      <c r="AK269" s="353">
        <f t="shared" si="1136"/>
        <v>21.096499075908095</v>
      </c>
      <c r="AL269" s="353">
        <f t="shared" si="1136"/>
        <v>0</v>
      </c>
      <c r="AM269" s="353">
        <f t="shared" si="1136"/>
        <v>1.3625687058083712E-4</v>
      </c>
      <c r="AN269" s="353">
        <f t="shared" si="1136"/>
        <v>27.570535919189453</v>
      </c>
      <c r="AO269" s="353">
        <f t="shared" si="1136"/>
        <v>28.698626586914063</v>
      </c>
      <c r="AP269" s="353">
        <f t="shared" si="1136"/>
        <v>28.698626586914063</v>
      </c>
      <c r="AQ269" s="353">
        <f>BC269</f>
        <v>30.503571655273436</v>
      </c>
      <c r="AR269" s="353">
        <f t="shared" si="1136"/>
        <v>30.323077148437498</v>
      </c>
      <c r="AS269" s="353">
        <f t="shared" si="1136"/>
        <v>31.090178802490232</v>
      </c>
      <c r="AT269" s="353">
        <f t="shared" si="1136"/>
        <v>28.518132080078125</v>
      </c>
      <c r="AU269" s="353">
        <f>BG269</f>
        <v>27.967093935027151</v>
      </c>
      <c r="AV269" s="353">
        <f t="shared" si="1137"/>
        <v>22.458545299386142</v>
      </c>
      <c r="AW269" s="353">
        <f t="shared" si="1137"/>
        <v>21.096499075908095</v>
      </c>
      <c r="AX269" s="353">
        <f t="shared" si="1137"/>
        <v>0</v>
      </c>
      <c r="AY269" s="353">
        <f t="shared" si="1137"/>
        <v>1.3625687058083712E-4</v>
      </c>
      <c r="AZ269" s="353">
        <f t="shared" si="1137"/>
        <v>27.570535919189453</v>
      </c>
      <c r="BA269" s="353">
        <f t="shared" si="1137"/>
        <v>28.698626586914063</v>
      </c>
      <c r="BB269" s="353">
        <f t="shared" si="1137"/>
        <v>28.698626586914063</v>
      </c>
      <c r="BC269" s="119">
        <f>VPHgrunddataM!K54*1000</f>
        <v>30.503571655273436</v>
      </c>
      <c r="BD269" s="119">
        <f>VPHgrunddataM!L54*1000</f>
        <v>30.323077148437498</v>
      </c>
      <c r="BE269" s="119">
        <f>VPHgrunddataM!M54*1000</f>
        <v>31.090178802490232</v>
      </c>
      <c r="BF269" s="119">
        <f>VPHgrunddataM!N54*1000</f>
        <v>28.518132080078125</v>
      </c>
      <c r="BG269" s="119">
        <f>VPHgrunddataM!O54*1000</f>
        <v>27.967093935027151</v>
      </c>
      <c r="BH269" s="119">
        <f>VPHgrunddataM!P54*1000</f>
        <v>22.458545299386142</v>
      </c>
      <c r="BI269" s="119">
        <f>VPHgrunddataM!Q54*1000</f>
        <v>21.096499075908095</v>
      </c>
      <c r="BJ269" s="119">
        <f>VPHgrunddataM!R54*1000</f>
        <v>0</v>
      </c>
      <c r="BK269" s="119">
        <f>VPHgrunddataM!S54*1000</f>
        <v>1.3625687058083712E-4</v>
      </c>
      <c r="BL269" s="119">
        <f>VPHgrunddataM!T54*1000</f>
        <v>27.570535919189453</v>
      </c>
      <c r="BM269" s="119">
        <f>VPHgrunddataM!U54*1000</f>
        <v>28.698626586914063</v>
      </c>
      <c r="BN269" s="119">
        <f>VPHgrunddataM!V54*1000</f>
        <v>28.698626586914063</v>
      </c>
      <c r="BO269" s="164">
        <f>BC269</f>
        <v>30.503571655273436</v>
      </c>
      <c r="BP269" s="164">
        <f t="shared" si="1139"/>
        <v>30.323077148437498</v>
      </c>
      <c r="BQ269" s="164">
        <f t="shared" si="1140"/>
        <v>31.090178802490232</v>
      </c>
      <c r="BR269" s="164">
        <f t="shared" si="1141"/>
        <v>28.518132080078125</v>
      </c>
      <c r="BS269" s="164">
        <f t="shared" si="1142"/>
        <v>27.967093935027151</v>
      </c>
      <c r="BT269" s="164">
        <f t="shared" si="1143"/>
        <v>22.458545299386142</v>
      </c>
      <c r="BU269" s="164">
        <f t="shared" si="1144"/>
        <v>21.096499075908095</v>
      </c>
      <c r="BV269" s="164">
        <f t="shared" si="1145"/>
        <v>0</v>
      </c>
      <c r="BW269" s="164">
        <f t="shared" si="1146"/>
        <v>1.3625687058083712E-4</v>
      </c>
      <c r="BX269" s="164">
        <f t="shared" si="1147"/>
        <v>27.570535919189453</v>
      </c>
      <c r="BY269" s="164">
        <f t="shared" si="1148"/>
        <v>28.698626586914063</v>
      </c>
      <c r="BZ269" s="164">
        <f t="shared" si="1149"/>
        <v>28.698626586914063</v>
      </c>
      <c r="CA269" s="119">
        <f>VPHgrunddataM!W54*1000</f>
        <v>30.503571655273436</v>
      </c>
      <c r="CB269" s="119">
        <f>VPHgrunddataM!X54*1000</f>
        <v>30.323077148437498</v>
      </c>
      <c r="CC269" s="119">
        <f>VPHgrunddataM!Y54*1000</f>
        <v>31.090178802490232</v>
      </c>
      <c r="CD269" s="119">
        <f>VPHgrunddataM!Z54*1000</f>
        <v>26.30707437133789</v>
      </c>
      <c r="CE269" s="119">
        <f>VPHgrunddataM!AA54*1000</f>
        <v>28.653502960205081</v>
      </c>
      <c r="CF269" s="119">
        <f>VPHgrunddataM!AB54*1000</f>
        <v>27.480288665771486</v>
      </c>
      <c r="CG269" s="119">
        <f>VPHgrunddataM!AC54*1000</f>
        <v>22.065453460693362</v>
      </c>
      <c r="CH269" s="119">
        <f>VPHgrunddataM!AD54*1000</f>
        <v>0</v>
      </c>
      <c r="CI269" s="119">
        <f>VPHgrunddataM!AE54*1000</f>
        <v>0</v>
      </c>
      <c r="CJ269" s="119">
        <f>VPHgrunddataM!AF54*1000</f>
        <v>28.96936926034023</v>
      </c>
      <c r="CK269" s="119">
        <f>VPHgrunddataM!AG54*1000</f>
        <v>28.698626586914063</v>
      </c>
      <c r="CL269" s="119">
        <f>VPHgrunddataM!AH54*1000</f>
        <v>28.698626586914063</v>
      </c>
      <c r="CM269" s="115">
        <f t="shared" si="1287"/>
        <v>30.503571655273436</v>
      </c>
      <c r="CN269" s="115">
        <f t="shared" si="1150"/>
        <v>30.323077148437498</v>
      </c>
      <c r="CO269" s="115">
        <f t="shared" si="1151"/>
        <v>30.990906823730466</v>
      </c>
      <c r="CP269" s="115">
        <f t="shared" si="1152"/>
        <v>26.189752941894533</v>
      </c>
      <c r="CQ269" s="115">
        <f t="shared" si="1153"/>
        <v>28.500082629394534</v>
      </c>
      <c r="CR269" s="115">
        <f t="shared" si="1154"/>
        <v>27.272719982910157</v>
      </c>
      <c r="CS269" s="115">
        <f t="shared" si="1155"/>
        <v>20.323681469726566</v>
      </c>
      <c r="CT269" s="115">
        <f t="shared" si="1156"/>
        <v>0</v>
      </c>
      <c r="CU269" s="115">
        <f t="shared" si="1157"/>
        <v>0</v>
      </c>
      <c r="CV269" s="115">
        <f t="shared" si="1158"/>
        <v>28.743750944160855</v>
      </c>
      <c r="CW269" s="115">
        <f t="shared" si="1159"/>
        <v>28.59032992116715</v>
      </c>
      <c r="CX269" s="115">
        <f t="shared" si="1160"/>
        <v>28.671552410888673</v>
      </c>
      <c r="CY269" s="115">
        <f t="shared" si="1288"/>
        <v>30.503571655273436</v>
      </c>
      <c r="CZ269" s="115">
        <f t="shared" si="1161"/>
        <v>30.323077148437498</v>
      </c>
      <c r="DA269" s="115">
        <f t="shared" si="1162"/>
        <v>30.891634844970699</v>
      </c>
      <c r="DB269" s="115">
        <f t="shared" si="1163"/>
        <v>26.072431512451175</v>
      </c>
      <c r="DC269" s="115">
        <f t="shared" si="1164"/>
        <v>28.346662298583986</v>
      </c>
      <c r="DD269" s="115">
        <f t="shared" si="1165"/>
        <v>27.065151300048829</v>
      </c>
      <c r="DE269" s="115">
        <f t="shared" si="1166"/>
        <v>18.581909478759769</v>
      </c>
      <c r="DF269" s="115">
        <f t="shared" si="1167"/>
        <v>0</v>
      </c>
      <c r="DG269" s="115">
        <f t="shared" si="1168"/>
        <v>0</v>
      </c>
      <c r="DH269" s="115">
        <f t="shared" si="1169"/>
        <v>28.51813262798148</v>
      </c>
      <c r="DI269" s="115">
        <f t="shared" si="1170"/>
        <v>28.482033255420237</v>
      </c>
      <c r="DJ269" s="115">
        <f t="shared" si="1171"/>
        <v>28.644478234863282</v>
      </c>
      <c r="DK269" s="115">
        <f t="shared" si="1289"/>
        <v>30.503571655273436</v>
      </c>
      <c r="DL269" s="115">
        <f t="shared" si="1172"/>
        <v>30.323077148437498</v>
      </c>
      <c r="DM269" s="115">
        <f t="shared" si="1173"/>
        <v>30.792362866210933</v>
      </c>
      <c r="DN269" s="115">
        <f t="shared" si="1174"/>
        <v>25.955110083007817</v>
      </c>
      <c r="DO269" s="115">
        <f t="shared" si="1175"/>
        <v>28.193241967773439</v>
      </c>
      <c r="DP269" s="115">
        <f t="shared" si="1176"/>
        <v>26.8575826171875</v>
      </c>
      <c r="DQ269" s="115">
        <f t="shared" si="1177"/>
        <v>16.840137487792973</v>
      </c>
      <c r="DR269" s="115">
        <f t="shared" si="1178"/>
        <v>0</v>
      </c>
      <c r="DS269" s="115">
        <f t="shared" si="1179"/>
        <v>0</v>
      </c>
      <c r="DT269" s="115">
        <f t="shared" si="1180"/>
        <v>28.292514311802105</v>
      </c>
      <c r="DU269" s="115">
        <f t="shared" si="1181"/>
        <v>28.373736589673324</v>
      </c>
      <c r="DV269" s="115">
        <f t="shared" si="1182"/>
        <v>28.617404058837892</v>
      </c>
      <c r="DW269" s="115">
        <f t="shared" si="1290"/>
        <v>30.503571655273436</v>
      </c>
      <c r="DX269" s="115">
        <f t="shared" si="1183"/>
        <v>30.323077148437498</v>
      </c>
      <c r="DY269" s="115">
        <f t="shared" si="1184"/>
        <v>30.693090887451167</v>
      </c>
      <c r="DZ269" s="115">
        <f t="shared" si="1185"/>
        <v>25.837788653564459</v>
      </c>
      <c r="EA269" s="115">
        <f t="shared" si="1186"/>
        <v>28.039821636962891</v>
      </c>
      <c r="EB269" s="115">
        <f t="shared" si="1187"/>
        <v>26.650013934326171</v>
      </c>
      <c r="EC269" s="115">
        <f t="shared" si="1188"/>
        <v>15.098365496826176</v>
      </c>
      <c r="ED269" s="115">
        <f t="shared" si="1189"/>
        <v>0</v>
      </c>
      <c r="EE269" s="115">
        <f t="shared" si="1190"/>
        <v>0</v>
      </c>
      <c r="EF269" s="115">
        <f t="shared" si="1191"/>
        <v>28.06689599562273</v>
      </c>
      <c r="EG269" s="115">
        <f t="shared" si="1192"/>
        <v>28.265439923926412</v>
      </c>
      <c r="EH269" s="115">
        <f t="shared" si="1291"/>
        <v>28.590329882812501</v>
      </c>
      <c r="EI269" s="119">
        <f>VPHgrunddataM!AI54*1000</f>
        <v>30.503571655273436</v>
      </c>
      <c r="EJ269" s="119">
        <f>VPHgrunddataM!AJ54*1000</f>
        <v>30.323077148437498</v>
      </c>
      <c r="EK269" s="119">
        <f>VPHgrunddataM!AK54*1000</f>
        <v>30.593818908691404</v>
      </c>
      <c r="EL269" s="119">
        <f>VPHgrunddataM!AL54*1000</f>
        <v>25.720467224121094</v>
      </c>
      <c r="EM269" s="119">
        <f>VPHgrunddataM!AM54*1000</f>
        <v>27.886401306152344</v>
      </c>
      <c r="EN269" s="119">
        <f>VPHgrunddataM!AN54*1000</f>
        <v>26.442445251464843</v>
      </c>
      <c r="EO269" s="119">
        <f>VPHgrunddataM!AO54*1000</f>
        <v>13.356593505859376</v>
      </c>
      <c r="EP269" s="119">
        <f>VPHgrunddataM!AP54*1000</f>
        <v>0</v>
      </c>
      <c r="EQ269" s="119">
        <f>VPHgrunddataM!AQ54*1000</f>
        <v>0</v>
      </c>
      <c r="ER269" s="119">
        <f>VPHgrunddataM!AR54*1000</f>
        <v>27.841277679443362</v>
      </c>
      <c r="ES269" s="119">
        <f>VPHgrunddataM!AS54*1000</f>
        <v>28.157143258179495</v>
      </c>
      <c r="ET269" s="119">
        <f>VPHgrunddataM!AT54*1000</f>
        <v>28.56325570678711</v>
      </c>
      <c r="EU269" s="115">
        <f t="shared" si="1292"/>
        <v>30.503571655273436</v>
      </c>
      <c r="EV269" s="115">
        <f t="shared" si="1293"/>
        <v>30.323077148437498</v>
      </c>
      <c r="EW269" s="115">
        <f t="shared" si="1193"/>
        <v>30.593818908691404</v>
      </c>
      <c r="EX269" s="115">
        <f t="shared" si="1194"/>
        <v>25.720467224121094</v>
      </c>
      <c r="EY269" s="115">
        <f t="shared" si="1195"/>
        <v>27.814203503417968</v>
      </c>
      <c r="EZ269" s="115">
        <f t="shared" si="1196"/>
        <v>25.17898370361328</v>
      </c>
      <c r="FA269" s="115">
        <f t="shared" si="1197"/>
        <v>13.89807760828347</v>
      </c>
      <c r="FB269" s="115">
        <f t="shared" si="1198"/>
        <v>0</v>
      </c>
      <c r="FC269" s="115">
        <f t="shared" si="1199"/>
        <v>0</v>
      </c>
      <c r="FD269" s="115">
        <f t="shared" si="1200"/>
        <v>27.570535933971378</v>
      </c>
      <c r="FE269" s="115">
        <f t="shared" si="1201"/>
        <v>28.075920691748674</v>
      </c>
      <c r="FF269" s="115">
        <f t="shared" si="1202"/>
        <v>28.346664565792377</v>
      </c>
      <c r="FG269" s="115">
        <f t="shared" si="1294"/>
        <v>30.503571655273436</v>
      </c>
      <c r="FH269" s="115">
        <f t="shared" si="1203"/>
        <v>30.323077148437498</v>
      </c>
      <c r="FI269" s="115">
        <f t="shared" si="1204"/>
        <v>30.593818908691404</v>
      </c>
      <c r="FJ269" s="115">
        <f t="shared" si="1205"/>
        <v>25.720467224121094</v>
      </c>
      <c r="FK269" s="115">
        <f t="shared" si="1206"/>
        <v>27.742005700683592</v>
      </c>
      <c r="FL269" s="115">
        <f t="shared" si="1207"/>
        <v>23.915522155761717</v>
      </c>
      <c r="FM269" s="115">
        <f t="shared" si="1208"/>
        <v>14.439561710707565</v>
      </c>
      <c r="FN269" s="115">
        <f t="shared" si="1209"/>
        <v>0</v>
      </c>
      <c r="FO269" s="115">
        <f t="shared" si="1210"/>
        <v>0</v>
      </c>
      <c r="FP269" s="115">
        <f t="shared" si="1211"/>
        <v>27.299794188499394</v>
      </c>
      <c r="FQ269" s="115">
        <f t="shared" si="1212"/>
        <v>27.994698125317854</v>
      </c>
      <c r="FR269" s="115">
        <f t="shared" si="1213"/>
        <v>28.130073424797644</v>
      </c>
      <c r="FS269" s="115">
        <f t="shared" si="1295"/>
        <v>30.503571655273436</v>
      </c>
      <c r="FT269" s="115">
        <f t="shared" si="1214"/>
        <v>30.323077148437498</v>
      </c>
      <c r="FU269" s="115">
        <f t="shared" si="1215"/>
        <v>30.593818908691404</v>
      </c>
      <c r="FV269" s="115">
        <f t="shared" si="1216"/>
        <v>25.720467224121094</v>
      </c>
      <c r="FW269" s="115">
        <f t="shared" si="1217"/>
        <v>27.669807897949216</v>
      </c>
      <c r="FX269" s="115">
        <f t="shared" si="1218"/>
        <v>22.652060607910155</v>
      </c>
      <c r="FY269" s="115">
        <f t="shared" si="1219"/>
        <v>14.98104581313166</v>
      </c>
      <c r="FZ269" s="115">
        <f t="shared" si="1220"/>
        <v>0</v>
      </c>
      <c r="GA269" s="115">
        <f t="shared" si="1221"/>
        <v>0</v>
      </c>
      <c r="GB269" s="115">
        <f t="shared" si="1222"/>
        <v>27.02905244302741</v>
      </c>
      <c r="GC269" s="115">
        <f t="shared" si="1223"/>
        <v>27.913475558887033</v>
      </c>
      <c r="GD269" s="115">
        <f t="shared" si="1224"/>
        <v>27.91348228380291</v>
      </c>
      <c r="GE269" s="115">
        <f t="shared" si="1296"/>
        <v>30.503571655273436</v>
      </c>
      <c r="GF269" s="115">
        <f t="shared" si="1225"/>
        <v>30.323077148437498</v>
      </c>
      <c r="GG269" s="115">
        <f t="shared" si="1226"/>
        <v>30.593818908691404</v>
      </c>
      <c r="GH269" s="115">
        <f t="shared" si="1227"/>
        <v>25.720467224121094</v>
      </c>
      <c r="GI269" s="115">
        <f t="shared" si="1228"/>
        <v>27.59761009521484</v>
      </c>
      <c r="GJ269" s="115">
        <f t="shared" si="1229"/>
        <v>21.388599060058592</v>
      </c>
      <c r="GK269" s="115">
        <f t="shared" si="1230"/>
        <v>15.522529915555754</v>
      </c>
      <c r="GL269" s="115">
        <f t="shared" si="1231"/>
        <v>0</v>
      </c>
      <c r="GM269" s="115">
        <f t="shared" si="1232"/>
        <v>0</v>
      </c>
      <c r="GN269" s="115">
        <f t="shared" si="1233"/>
        <v>26.758310697555427</v>
      </c>
      <c r="GO269" s="115">
        <f t="shared" si="1234"/>
        <v>27.832252992456212</v>
      </c>
      <c r="GP269" s="115">
        <f t="shared" si="1297"/>
        <v>27.696891142808177</v>
      </c>
      <c r="GQ269" s="119">
        <f>VPHgrunddataM!AU54*1000</f>
        <v>30.503571655273436</v>
      </c>
      <c r="GR269" s="119">
        <f>VPHgrunddataM!AV54*1000</f>
        <v>30.323077148437498</v>
      </c>
      <c r="GS269" s="119">
        <f>VPHgrunddataM!AW54*1000</f>
        <v>30.593818908691404</v>
      </c>
      <c r="GT269" s="119">
        <f>VPHgrunddataM!AX54*1000</f>
        <v>25.720467224121094</v>
      </c>
      <c r="GU269" s="119">
        <f>VPHgrunddataM!AY54*1000</f>
        <v>27.525412292480471</v>
      </c>
      <c r="GV269" s="119">
        <f>VPHgrunddataM!AZ54*1000</f>
        <v>20.125137512207033</v>
      </c>
      <c r="GW269" s="119">
        <f>VPHgrunddataM!BA54*1000</f>
        <v>16.064014017979847</v>
      </c>
      <c r="GX269" s="119">
        <f>VPHgrunddataM!BB54*1000</f>
        <v>0</v>
      </c>
      <c r="GY269" s="119">
        <f>VPHgrunddataM!BC54*1000</f>
        <v>0</v>
      </c>
      <c r="GZ269" s="119">
        <f>VPHgrunddataM!BD54*1000</f>
        <v>26.487568952083436</v>
      </c>
      <c r="HA269" s="119">
        <f>VPHgrunddataM!BE54*1000</f>
        <v>27.751030426025391</v>
      </c>
      <c r="HB269" s="119">
        <f>VPHgrunddataM!BF54*1000</f>
        <v>27.480300001813447</v>
      </c>
      <c r="HC269" s="164">
        <f t="shared" si="1333"/>
        <v>29.691346374511717</v>
      </c>
      <c r="HD269" s="164">
        <f t="shared" si="1334"/>
        <v>29.871840881347655</v>
      </c>
      <c r="HE269" s="164">
        <f t="shared" si="1335"/>
        <v>28.969368347167972</v>
      </c>
      <c r="HF269" s="164">
        <f t="shared" si="1336"/>
        <v>25.720467224121094</v>
      </c>
      <c r="HG269" s="164">
        <f t="shared" si="1337"/>
        <v>25.946085357666014</v>
      </c>
      <c r="HH269" s="164">
        <f t="shared" si="1338"/>
        <v>14.710309290811885</v>
      </c>
      <c r="HI269" s="164">
        <f t="shared" si="1339"/>
        <v>9.836950622558593</v>
      </c>
      <c r="HJ269" s="164">
        <f t="shared" si="1340"/>
        <v>0</v>
      </c>
      <c r="HK269" s="164">
        <f t="shared" si="1341"/>
        <v>0</v>
      </c>
      <c r="HL269" s="164">
        <f t="shared" si="1342"/>
        <v>26.487568878173828</v>
      </c>
      <c r="HM269" s="164">
        <f t="shared" si="1343"/>
        <v>26.532692504882814</v>
      </c>
      <c r="HN269" s="164">
        <f t="shared" si="1344"/>
        <v>25.314354583740233</v>
      </c>
      <c r="HO269" s="164">
        <f t="shared" si="1345"/>
        <v>29.691346374511717</v>
      </c>
      <c r="HP269" s="164">
        <f t="shared" si="1346"/>
        <v>29.871840881347655</v>
      </c>
      <c r="HQ269" s="164">
        <f t="shared" si="1347"/>
        <v>28.969368347167972</v>
      </c>
      <c r="HR269" s="164">
        <f t="shared" si="1348"/>
        <v>25.720467224121094</v>
      </c>
      <c r="HS269" s="164">
        <f t="shared" si="1349"/>
        <v>25.946085357666014</v>
      </c>
      <c r="HT269" s="164">
        <f t="shared" si="1350"/>
        <v>14.710309290811885</v>
      </c>
      <c r="HU269" s="164">
        <f t="shared" si="1351"/>
        <v>9.836950622558593</v>
      </c>
      <c r="HV269" s="164">
        <f t="shared" si="1352"/>
        <v>0</v>
      </c>
      <c r="HW269" s="164">
        <f t="shared" si="1353"/>
        <v>0</v>
      </c>
      <c r="HX269" s="164">
        <f t="shared" si="1354"/>
        <v>26.487568878173828</v>
      </c>
      <c r="HY269" s="164">
        <f t="shared" si="1355"/>
        <v>26.532692504882814</v>
      </c>
      <c r="HZ269" s="164">
        <f t="shared" si="1356"/>
        <v>25.314354583740233</v>
      </c>
      <c r="IA269" s="164">
        <f t="shared" si="1357"/>
        <v>29.691346374511717</v>
      </c>
      <c r="IB269" s="164">
        <f t="shared" si="1358"/>
        <v>29.871840881347655</v>
      </c>
      <c r="IC269" s="164">
        <f t="shared" si="1359"/>
        <v>28.969368347167972</v>
      </c>
      <c r="ID269" s="164">
        <f t="shared" si="1360"/>
        <v>25.720467224121094</v>
      </c>
      <c r="IE269" s="164">
        <f t="shared" si="1361"/>
        <v>25.946085357666014</v>
      </c>
      <c r="IF269" s="164">
        <f t="shared" si="1362"/>
        <v>14.710309290811885</v>
      </c>
      <c r="IG269" s="164">
        <f t="shared" si="1363"/>
        <v>9.836950622558593</v>
      </c>
      <c r="IH269" s="164">
        <f t="shared" si="1364"/>
        <v>0</v>
      </c>
      <c r="II269" s="164">
        <f t="shared" si="1365"/>
        <v>0</v>
      </c>
      <c r="IJ269" s="164">
        <f t="shared" si="1366"/>
        <v>26.487568878173828</v>
      </c>
      <c r="IK269" s="164">
        <f t="shared" si="1367"/>
        <v>26.532692504882814</v>
      </c>
      <c r="IL269" s="164">
        <f t="shared" si="1368"/>
        <v>25.314354583740233</v>
      </c>
      <c r="IM269" s="164">
        <f t="shared" si="1369"/>
        <v>29.691346374511717</v>
      </c>
      <c r="IN269" s="164">
        <f t="shared" si="1370"/>
        <v>29.871840881347655</v>
      </c>
      <c r="IO269" s="164">
        <f t="shared" si="1371"/>
        <v>28.969368347167972</v>
      </c>
      <c r="IP269" s="164">
        <f t="shared" si="1372"/>
        <v>25.720467224121094</v>
      </c>
      <c r="IQ269" s="164">
        <f t="shared" si="1373"/>
        <v>25.946085357666014</v>
      </c>
      <c r="IR269" s="164">
        <f t="shared" si="1374"/>
        <v>14.710309290811885</v>
      </c>
      <c r="IS269" s="164">
        <f t="shared" si="1375"/>
        <v>9.836950622558593</v>
      </c>
      <c r="IT269" s="164">
        <f t="shared" si="1376"/>
        <v>0</v>
      </c>
      <c r="IU269" s="164">
        <f t="shared" si="1377"/>
        <v>0</v>
      </c>
      <c r="IV269" s="164">
        <f t="shared" si="1378"/>
        <v>26.487568878173828</v>
      </c>
      <c r="IW269" s="164">
        <f t="shared" si="1379"/>
        <v>26.532692504882814</v>
      </c>
      <c r="IX269" s="164">
        <f t="shared" si="1380"/>
        <v>25.314354583740233</v>
      </c>
      <c r="IY269" s="119">
        <f>VPHgrunddataM!BG54*1000</f>
        <v>29.691346374511717</v>
      </c>
      <c r="IZ269" s="119">
        <f>VPHgrunddataM!BH54*1000</f>
        <v>29.871840881347655</v>
      </c>
      <c r="JA269" s="119">
        <f>VPHgrunddataM!BI54*1000</f>
        <v>28.969368347167972</v>
      </c>
      <c r="JB269" s="119">
        <f>VPHgrunddataM!BJ54*1000</f>
        <v>25.720467224121094</v>
      </c>
      <c r="JC269" s="119">
        <f>VPHgrunddataM!BK54*1000</f>
        <v>25.946085357666014</v>
      </c>
      <c r="JD269" s="119">
        <f>VPHgrunddataM!BL54*1000</f>
        <v>14.710309290811885</v>
      </c>
      <c r="JE269" s="119">
        <f>VPHgrunddataM!BM54*1000</f>
        <v>9.836950622558593</v>
      </c>
      <c r="JF269" s="119">
        <f>VPHgrunddataM!BN54*1000</f>
        <v>0</v>
      </c>
      <c r="JG269" s="119">
        <f>VPHgrunddataM!BO54*1000</f>
        <v>0</v>
      </c>
      <c r="JH269" s="119">
        <f>VPHgrunddataM!BP54*1000</f>
        <v>26.487568878173828</v>
      </c>
      <c r="JI269" s="119">
        <f>VPHgrunddataM!BQ54*1000</f>
        <v>26.532692504882814</v>
      </c>
      <c r="JJ269" s="119">
        <f>VPHgrunddataM!BR54*1000</f>
        <v>25.314354583740233</v>
      </c>
      <c r="JK269" s="115">
        <f t="shared" si="1381"/>
        <v>29.691346374511717</v>
      </c>
      <c r="JL269" s="115">
        <f t="shared" si="1382"/>
        <v>29.871840881347655</v>
      </c>
      <c r="JM269" s="115">
        <f t="shared" si="1383"/>
        <v>28.969368347167972</v>
      </c>
      <c r="JN269" s="115">
        <f t="shared" si="1384"/>
        <v>25.720467224121094</v>
      </c>
      <c r="JO269" s="115">
        <f t="shared" si="1385"/>
        <v>25.828763928222656</v>
      </c>
      <c r="JP269" s="115">
        <f t="shared" si="1386"/>
        <v>14.466640309846774</v>
      </c>
      <c r="JQ269" s="115">
        <f t="shared" si="1387"/>
        <v>9.4127885314941402</v>
      </c>
      <c r="JR269" s="115">
        <f t="shared" si="1388"/>
        <v>0</v>
      </c>
      <c r="JS269" s="115">
        <f t="shared" si="1389"/>
        <v>0</v>
      </c>
      <c r="JT269" s="115">
        <f t="shared" si="1390"/>
        <v>26.334148547363281</v>
      </c>
      <c r="JU269" s="115">
        <f t="shared" si="1391"/>
        <v>26.532692504882814</v>
      </c>
      <c r="JV269" s="115">
        <f t="shared" si="1392"/>
        <v>25.314354583740233</v>
      </c>
      <c r="JW269" s="115">
        <f t="shared" si="1393"/>
        <v>29.691346374511717</v>
      </c>
      <c r="JX269" s="115">
        <f t="shared" si="1394"/>
        <v>29.871840881347655</v>
      </c>
      <c r="JY269" s="115">
        <f t="shared" si="1395"/>
        <v>28.969368347167972</v>
      </c>
      <c r="JZ269" s="115">
        <f t="shared" si="1396"/>
        <v>25.720467224121094</v>
      </c>
      <c r="KA269" s="115">
        <f t="shared" si="1397"/>
        <v>25.711442498779299</v>
      </c>
      <c r="KB269" s="115">
        <f t="shared" si="1398"/>
        <v>14.222971328881663</v>
      </c>
      <c r="KC269" s="115">
        <f t="shared" si="1399"/>
        <v>8.9886264404296874</v>
      </c>
      <c r="KD269" s="115">
        <f t="shared" si="1400"/>
        <v>0</v>
      </c>
      <c r="KE269" s="115">
        <f t="shared" si="1401"/>
        <v>0</v>
      </c>
      <c r="KF269" s="115">
        <f t="shared" si="1402"/>
        <v>26.180728216552733</v>
      </c>
      <c r="KG269" s="115">
        <f t="shared" si="1403"/>
        <v>26.532692504882814</v>
      </c>
      <c r="KH269" s="115">
        <f t="shared" si="1404"/>
        <v>25.314354583740233</v>
      </c>
      <c r="KI269" s="115">
        <f t="shared" si="1405"/>
        <v>29.691346374511717</v>
      </c>
      <c r="KJ269" s="115">
        <f t="shared" si="1406"/>
        <v>29.871840881347655</v>
      </c>
      <c r="KK269" s="115">
        <f t="shared" si="1407"/>
        <v>28.969368347167972</v>
      </c>
      <c r="KL269" s="115">
        <f t="shared" si="1408"/>
        <v>25.720467224121094</v>
      </c>
      <c r="KM269" s="115">
        <f t="shared" si="1409"/>
        <v>25.594121069335941</v>
      </c>
      <c r="KN269" s="115">
        <f t="shared" si="1410"/>
        <v>13.979302347916551</v>
      </c>
      <c r="KO269" s="115">
        <f t="shared" si="1411"/>
        <v>8.5644643493652346</v>
      </c>
      <c r="KP269" s="115">
        <f t="shared" si="1412"/>
        <v>0</v>
      </c>
      <c r="KQ269" s="115">
        <f t="shared" si="1413"/>
        <v>0</v>
      </c>
      <c r="KR269" s="115">
        <f t="shared" si="1414"/>
        <v>26.027307885742186</v>
      </c>
      <c r="KS269" s="115">
        <f t="shared" si="1415"/>
        <v>26.532692504882814</v>
      </c>
      <c r="KT269" s="115">
        <f t="shared" si="1416"/>
        <v>25.314354583740233</v>
      </c>
      <c r="KU269" s="115">
        <f t="shared" si="1417"/>
        <v>29.691346374511717</v>
      </c>
      <c r="KV269" s="115">
        <f t="shared" si="1418"/>
        <v>29.871840881347655</v>
      </c>
      <c r="KW269" s="115">
        <f t="shared" si="1419"/>
        <v>28.969368347167972</v>
      </c>
      <c r="KX269" s="115">
        <f t="shared" si="1420"/>
        <v>25.720467224121094</v>
      </c>
      <c r="KY269" s="115">
        <f t="shared" si="1421"/>
        <v>25.476799639892583</v>
      </c>
      <c r="KZ269" s="115">
        <f t="shared" si="1422"/>
        <v>13.73563336695144</v>
      </c>
      <c r="LA269" s="115">
        <f t="shared" si="1423"/>
        <v>8.1403022583007818</v>
      </c>
      <c r="LB269" s="115">
        <f t="shared" si="1424"/>
        <v>0</v>
      </c>
      <c r="LC269" s="115">
        <f t="shared" si="1425"/>
        <v>0</v>
      </c>
      <c r="LD269" s="115">
        <f t="shared" si="1426"/>
        <v>25.873887554931638</v>
      </c>
      <c r="LE269" s="115">
        <f t="shared" si="1427"/>
        <v>26.532692504882814</v>
      </c>
      <c r="LF269" s="115">
        <f t="shared" si="1428"/>
        <v>25.314354583740233</v>
      </c>
      <c r="LG269" s="119">
        <f>VPHgrunddataM!BS54*1000</f>
        <v>29.691346374511717</v>
      </c>
      <c r="LH269" s="119">
        <f>VPHgrunddataM!BT54*1000</f>
        <v>29.871840881347655</v>
      </c>
      <c r="LI269" s="119">
        <f>VPHgrunddataM!BU54*1000</f>
        <v>28.969368347167972</v>
      </c>
      <c r="LJ269" s="119">
        <f>VPHgrunddataM!BV54*1000</f>
        <v>25.720467224121094</v>
      </c>
      <c r="LK269" s="119">
        <f>VPHgrunddataM!BW54*1000</f>
        <v>25.359478210449218</v>
      </c>
      <c r="LL269" s="119">
        <f>VPHgrunddataM!BX54*1000</f>
        <v>13.491964385986329</v>
      </c>
      <c r="LM269" s="119">
        <f>VPHgrunddataM!BY54*1000</f>
        <v>7.7161401672363281</v>
      </c>
      <c r="LN269" s="119">
        <f>VPHgrunddataM!BZ54*1000</f>
        <v>0</v>
      </c>
      <c r="LO269" s="119">
        <f>VPHgrunddataM!CA54*1000</f>
        <v>0</v>
      </c>
      <c r="LP269" s="119">
        <f>VPHgrunddataM!CB54*1000</f>
        <v>25.720467224121094</v>
      </c>
      <c r="LQ269" s="119">
        <f>VPHgrunddataM!CC54*1000</f>
        <v>26.532692504882814</v>
      </c>
      <c r="LR269" s="119">
        <f>VPHgrunddataM!CD54*1000</f>
        <v>25.314354583740233</v>
      </c>
      <c r="LT269" s="660">
        <f t="shared" si="1259"/>
        <v>5.4001247917767614E-13</v>
      </c>
      <c r="LU269" s="164">
        <f t="shared" si="1260"/>
        <v>0</v>
      </c>
      <c r="LV269" s="164">
        <f t="shared" si="1261"/>
        <v>0</v>
      </c>
      <c r="LW269" s="119">
        <f t="shared" si="1262"/>
        <v>0</v>
      </c>
      <c r="LX269" s="164">
        <f t="shared" si="1263"/>
        <v>0</v>
      </c>
      <c r="LY269" s="119">
        <f t="shared" si="1264"/>
        <v>5.6843418860808015E-14</v>
      </c>
      <c r="LZ269" s="115">
        <f t="shared" si="1265"/>
        <v>0</v>
      </c>
      <c r="MA269" s="115">
        <f t="shared" si="1266"/>
        <v>5.6843418860808015E-14</v>
      </c>
      <c r="MB269" s="115">
        <f t="shared" si="1267"/>
        <v>5.6843418860808015E-14</v>
      </c>
      <c r="MC269" s="115">
        <f t="shared" si="1268"/>
        <v>5.6843418860808015E-14</v>
      </c>
      <c r="MD269" s="119">
        <f t="shared" si="1269"/>
        <v>0</v>
      </c>
      <c r="ME269" s="115">
        <f t="shared" si="1270"/>
        <v>5.6843418860808015E-14</v>
      </c>
      <c r="MF269" s="115">
        <f t="shared" si="1271"/>
        <v>0</v>
      </c>
      <c r="MG269" s="115">
        <f t="shared" si="1272"/>
        <v>0</v>
      </c>
      <c r="MH269" s="115">
        <f t="shared" si="1273"/>
        <v>5.6843418860808015E-14</v>
      </c>
      <c r="MI269" s="119">
        <f t="shared" si="1274"/>
        <v>5.6843418860808015E-14</v>
      </c>
      <c r="MJ269" s="164">
        <f t="shared" si="1275"/>
        <v>0</v>
      </c>
      <c r="MK269" s="164">
        <f t="shared" si="1276"/>
        <v>0</v>
      </c>
      <c r="ML269" s="164">
        <f t="shared" si="1277"/>
        <v>0</v>
      </c>
      <c r="MM269" s="164">
        <f t="shared" si="1278"/>
        <v>0</v>
      </c>
      <c r="MN269" s="119">
        <f t="shared" si="1279"/>
        <v>0</v>
      </c>
      <c r="MO269" s="115">
        <f t="shared" si="1280"/>
        <v>0</v>
      </c>
      <c r="MP269" s="115">
        <f t="shared" si="1281"/>
        <v>2.8421709430404007E-14</v>
      </c>
      <c r="MQ269" s="115">
        <f t="shared" si="1282"/>
        <v>5.6843418860808015E-14</v>
      </c>
      <c r="MR269" s="115">
        <f t="shared" si="1283"/>
        <v>5.6843418860808015E-14</v>
      </c>
      <c r="MS269" s="119">
        <f t="shared" si="1284"/>
        <v>0</v>
      </c>
    </row>
    <row r="270" spans="2:357" hidden="1">
      <c r="B270" s="3"/>
      <c r="C270" s="22" t="s">
        <v>167</v>
      </c>
      <c r="D270" s="353">
        <f t="shared" si="1431"/>
        <v>78.003901538848879</v>
      </c>
      <c r="E270" s="164">
        <f t="shared" si="1431"/>
        <v>78.003901538848879</v>
      </c>
      <c r="F270" s="164">
        <f t="shared" si="1431"/>
        <v>78.003901538848879</v>
      </c>
      <c r="G270" s="119">
        <f>VPHgrunddata!D55*1000</f>
        <v>78.003901538848879</v>
      </c>
      <c r="H270" s="164">
        <f>G270</f>
        <v>78.003901538848879</v>
      </c>
      <c r="I270" s="119">
        <f>VPHgrunddata!E55*1000</f>
        <v>93.023150050699712</v>
      </c>
      <c r="J270" s="115">
        <f>I270+(N270-I270)/(5)</f>
        <v>96.749692880868906</v>
      </c>
      <c r="K270" s="115">
        <f>J270+(N270-I270)/(5)</f>
        <v>100.4762357110381</v>
      </c>
      <c r="L270" s="115">
        <f>K270+(N270-I270)/(5)</f>
        <v>104.20277854120729</v>
      </c>
      <c r="M270" s="115">
        <f>L270+(N270-I270)/(5)</f>
        <v>107.92932137137649</v>
      </c>
      <c r="N270" s="119">
        <f>VPHgrunddata!F55*1000</f>
        <v>111.65586420154571</v>
      </c>
      <c r="O270" s="115">
        <f t="shared" si="1324"/>
        <v>111.80559100055694</v>
      </c>
      <c r="P270" s="115">
        <f t="shared" si="1325"/>
        <v>111.95531779956818</v>
      </c>
      <c r="Q270" s="115">
        <f t="shared" si="1326"/>
        <v>112.10504459857941</v>
      </c>
      <c r="R270" s="115">
        <f t="shared" si="1327"/>
        <v>112.25477139759064</v>
      </c>
      <c r="S270" s="119">
        <f>VPHgrunddata!G55*1000</f>
        <v>112.40449819660186</v>
      </c>
      <c r="T270" s="164">
        <f t="shared" si="1430"/>
        <v>125.24772644329072</v>
      </c>
      <c r="U270" s="164">
        <f t="shared" si="1430"/>
        <v>125.24772644329072</v>
      </c>
      <c r="V270" s="164">
        <f>X270</f>
        <v>125.24772644329072</v>
      </c>
      <c r="W270" s="164">
        <f t="shared" si="1328"/>
        <v>125.24772644329072</v>
      </c>
      <c r="X270" s="119">
        <f>VPHgrunddata!H55*1000</f>
        <v>125.24772644329072</v>
      </c>
      <c r="Y270" s="115">
        <f t="shared" si="1329"/>
        <v>127.46861780910493</v>
      </c>
      <c r="Z270" s="115">
        <f t="shared" si="1330"/>
        <v>129.68950917491912</v>
      </c>
      <c r="AA270" s="115">
        <f t="shared" si="1331"/>
        <v>131.91040054073335</v>
      </c>
      <c r="AB270" s="115">
        <f t="shared" si="1332"/>
        <v>134.13129190654757</v>
      </c>
      <c r="AC270" s="119">
        <f>VPHgrunddata!I55*1000</f>
        <v>136.35218327236177</v>
      </c>
      <c r="AD270" s="3"/>
      <c r="AE270" s="353">
        <f t="shared" si="1286"/>
        <v>12.057032546997069</v>
      </c>
      <c r="AF270" s="353">
        <f t="shared" ref="AF270:AP271" si="1432">AR270</f>
        <v>10.865768852233888</v>
      </c>
      <c r="AG270" s="353">
        <f t="shared" si="1432"/>
        <v>10.671013968467712</v>
      </c>
      <c r="AH270" s="353">
        <f t="shared" si="1432"/>
        <v>5.1260437774658199</v>
      </c>
      <c r="AI270" s="353">
        <f t="shared" si="1432"/>
        <v>1.6064010429382323</v>
      </c>
      <c r="AJ270" s="353">
        <f t="shared" si="1432"/>
        <v>4.0791756820678708</v>
      </c>
      <c r="AK270" s="353">
        <f t="shared" si="1432"/>
        <v>3.6073445167541505</v>
      </c>
      <c r="AL270" s="353">
        <f t="shared" si="1432"/>
        <v>3.6098899841308596E-2</v>
      </c>
      <c r="AM270" s="353">
        <f t="shared" si="1432"/>
        <v>0</v>
      </c>
      <c r="AN270" s="353">
        <f t="shared" si="1432"/>
        <v>6.7614791040420537</v>
      </c>
      <c r="AO270" s="353">
        <f t="shared" si="1432"/>
        <v>11.497499599456788</v>
      </c>
      <c r="AP270" s="353">
        <f t="shared" si="1432"/>
        <v>11.696043548583983</v>
      </c>
      <c r="AQ270" s="353">
        <f>BC270</f>
        <v>12.057032546997069</v>
      </c>
      <c r="AR270" s="353">
        <f t="shared" ref="AR270:AT271" si="1433">BD270</f>
        <v>10.865768852233888</v>
      </c>
      <c r="AS270" s="353">
        <f t="shared" si="1433"/>
        <v>10.671013968467712</v>
      </c>
      <c r="AT270" s="353">
        <f t="shared" si="1433"/>
        <v>5.1260437774658199</v>
      </c>
      <c r="AU270" s="353">
        <f>BG270</f>
        <v>1.6064010429382323</v>
      </c>
      <c r="AV270" s="353">
        <f t="shared" ref="AV270:BB271" si="1434">BH270</f>
        <v>4.0791756820678708</v>
      </c>
      <c r="AW270" s="353">
        <f t="shared" si="1434"/>
        <v>3.6073445167541505</v>
      </c>
      <c r="AX270" s="353">
        <f t="shared" si="1434"/>
        <v>3.6098899841308596E-2</v>
      </c>
      <c r="AY270" s="353">
        <f t="shared" si="1434"/>
        <v>0</v>
      </c>
      <c r="AZ270" s="353">
        <f t="shared" si="1434"/>
        <v>6.7614791040420537</v>
      </c>
      <c r="BA270" s="353">
        <f t="shared" si="1434"/>
        <v>11.497499599456788</v>
      </c>
      <c r="BB270" s="353">
        <f t="shared" si="1434"/>
        <v>11.696043548583983</v>
      </c>
      <c r="BC270" s="119">
        <f>VPHgrunddataM!K55*1000</f>
        <v>12.057032546997069</v>
      </c>
      <c r="BD270" s="119">
        <f>VPHgrunddataM!L55*1000</f>
        <v>10.865768852233888</v>
      </c>
      <c r="BE270" s="119">
        <f>VPHgrunddataM!M55*1000</f>
        <v>10.671013968467712</v>
      </c>
      <c r="BF270" s="119">
        <f>VPHgrunddataM!N55*1000</f>
        <v>5.1260437774658199</v>
      </c>
      <c r="BG270" s="119">
        <f>VPHgrunddataM!O55*1000</f>
        <v>1.6064010429382323</v>
      </c>
      <c r="BH270" s="119">
        <f>VPHgrunddataM!P55*1000</f>
        <v>4.0791756820678708</v>
      </c>
      <c r="BI270" s="119">
        <f>VPHgrunddataM!Q55*1000</f>
        <v>3.6073445167541505</v>
      </c>
      <c r="BJ270" s="119">
        <f>VPHgrunddataM!R55*1000</f>
        <v>3.6098899841308596E-2</v>
      </c>
      <c r="BK270" s="119">
        <f>VPHgrunddataM!S55*1000</f>
        <v>0</v>
      </c>
      <c r="BL270" s="119">
        <f>VPHgrunddataM!T55*1000</f>
        <v>6.7614791040420537</v>
      </c>
      <c r="BM270" s="119">
        <f>VPHgrunddataM!U55*1000</f>
        <v>11.497499599456788</v>
      </c>
      <c r="BN270" s="119">
        <f>VPHgrunddataM!V55*1000</f>
        <v>11.696043548583983</v>
      </c>
      <c r="BO270" s="164">
        <f>BC270</f>
        <v>12.057032546997069</v>
      </c>
      <c r="BP270" s="164">
        <f t="shared" si="1139"/>
        <v>10.865768852233888</v>
      </c>
      <c r="BQ270" s="164">
        <f t="shared" si="1140"/>
        <v>10.671013968467712</v>
      </c>
      <c r="BR270" s="164">
        <f t="shared" si="1141"/>
        <v>5.1260437774658199</v>
      </c>
      <c r="BS270" s="164">
        <f t="shared" si="1142"/>
        <v>1.6064010429382323</v>
      </c>
      <c r="BT270" s="164">
        <f t="shared" si="1143"/>
        <v>4.0791756820678708</v>
      </c>
      <c r="BU270" s="164">
        <f t="shared" si="1144"/>
        <v>3.6073445167541505</v>
      </c>
      <c r="BV270" s="164">
        <f t="shared" si="1145"/>
        <v>3.6098899841308596E-2</v>
      </c>
      <c r="BW270" s="164">
        <f t="shared" si="1146"/>
        <v>0</v>
      </c>
      <c r="BX270" s="164">
        <f t="shared" si="1147"/>
        <v>6.7614791040420537</v>
      </c>
      <c r="BY270" s="164">
        <f t="shared" si="1148"/>
        <v>11.497499599456788</v>
      </c>
      <c r="BZ270" s="164">
        <f t="shared" si="1149"/>
        <v>11.696043548583983</v>
      </c>
      <c r="CA270" s="119">
        <f>VPHgrunddataM!W55*1000</f>
        <v>25.12483428955078</v>
      </c>
      <c r="CB270" s="119">
        <f>VPHgrunddataM!X55*1000</f>
        <v>18.248773465692999</v>
      </c>
      <c r="CC270" s="119">
        <f>VPHgrunddataM!Y55*1000</f>
        <v>14.690242559432983</v>
      </c>
      <c r="CD270" s="119">
        <f>VPHgrunddataM!Z55*1000</f>
        <v>4.6026097297668453</v>
      </c>
      <c r="CE270" s="119">
        <f>VPHgrunddataM!AA55*1000</f>
        <v>1.2995603942871095</v>
      </c>
      <c r="CF270" s="119">
        <f>VPHgrunddataM!AB55*1000</f>
        <v>0</v>
      </c>
      <c r="CG270" s="119">
        <f>VPHgrunddataM!AC55*1000</f>
        <v>1.0829669952392578</v>
      </c>
      <c r="CH270" s="119">
        <f>VPHgrunddataM!AD55*1000</f>
        <v>0</v>
      </c>
      <c r="CI270" s="119">
        <f>VPHgrunddataM!AE55*1000</f>
        <v>1.3717581939697265</v>
      </c>
      <c r="CJ270" s="119">
        <f>VPHgrunddataM!AF55*1000</f>
        <v>2.3825273895263672</v>
      </c>
      <c r="CK270" s="119">
        <f>VPHgrunddataM!AG55*1000</f>
        <v>9.8685091652870174</v>
      </c>
      <c r="CL270" s="119">
        <f>VPHgrunddataM!AH55*1000</f>
        <v>14.351367867946625</v>
      </c>
      <c r="CM270" s="115">
        <f t="shared" si="1287"/>
        <v>24.980438690185547</v>
      </c>
      <c r="CN270" s="115">
        <f t="shared" si="1150"/>
        <v>18.847859283876421</v>
      </c>
      <c r="CO270" s="115">
        <f t="shared" si="1151"/>
        <v>15.564237870788574</v>
      </c>
      <c r="CP270" s="115">
        <f t="shared" si="1152"/>
        <v>5.1287525268554681</v>
      </c>
      <c r="CQ270" s="115">
        <f t="shared" si="1153"/>
        <v>1.5878912338256836</v>
      </c>
      <c r="CR270" s="115">
        <f t="shared" si="1154"/>
        <v>0</v>
      </c>
      <c r="CS270" s="115">
        <f t="shared" si="1155"/>
        <v>0.86637359619140619</v>
      </c>
      <c r="CT270" s="115">
        <f t="shared" si="1156"/>
        <v>0</v>
      </c>
      <c r="CU270" s="115">
        <f t="shared" si="1157"/>
        <v>1.0974065551757812</v>
      </c>
      <c r="CV270" s="115">
        <f t="shared" si="1158"/>
        <v>2.5106284372329712</v>
      </c>
      <c r="CW270" s="115">
        <f t="shared" si="1159"/>
        <v>11.605774235916137</v>
      </c>
      <c r="CX270" s="115">
        <f t="shared" si="1160"/>
        <v>14.560330450820922</v>
      </c>
      <c r="CY270" s="115">
        <f t="shared" si="1288"/>
        <v>24.836043090820315</v>
      </c>
      <c r="CZ270" s="115">
        <f t="shared" si="1161"/>
        <v>19.446945102059843</v>
      </c>
      <c r="DA270" s="115">
        <f t="shared" si="1162"/>
        <v>16.438233182144167</v>
      </c>
      <c r="DB270" s="115">
        <f t="shared" si="1163"/>
        <v>5.6548953239440909</v>
      </c>
      <c r="DC270" s="115">
        <f t="shared" si="1164"/>
        <v>1.8762220733642578</v>
      </c>
      <c r="DD270" s="115">
        <f t="shared" si="1165"/>
        <v>0</v>
      </c>
      <c r="DE270" s="115">
        <f t="shared" si="1166"/>
        <v>0.64978019714355462</v>
      </c>
      <c r="DF270" s="115">
        <f t="shared" si="1167"/>
        <v>0</v>
      </c>
      <c r="DG270" s="115">
        <f t="shared" si="1168"/>
        <v>0.82305491638183592</v>
      </c>
      <c r="DH270" s="115">
        <f t="shared" si="1169"/>
        <v>2.6387294849395753</v>
      </c>
      <c r="DI270" s="115">
        <f t="shared" si="1170"/>
        <v>13.343039306545256</v>
      </c>
      <c r="DJ270" s="115">
        <f t="shared" si="1171"/>
        <v>14.76929303369522</v>
      </c>
      <c r="DK270" s="115">
        <f t="shared" si="1289"/>
        <v>24.691647491455083</v>
      </c>
      <c r="DL270" s="115">
        <f t="shared" si="1172"/>
        <v>20.046030920243265</v>
      </c>
      <c r="DM270" s="115">
        <f t="shared" si="1173"/>
        <v>17.312228493499759</v>
      </c>
      <c r="DN270" s="115">
        <f t="shared" si="1174"/>
        <v>6.1810381210327137</v>
      </c>
      <c r="DO270" s="115">
        <f t="shared" si="1175"/>
        <v>2.164552912902832</v>
      </c>
      <c r="DP270" s="115">
        <f t="shared" si="1176"/>
        <v>0</v>
      </c>
      <c r="DQ270" s="115">
        <f t="shared" si="1177"/>
        <v>0.43318679809570304</v>
      </c>
      <c r="DR270" s="115">
        <f t="shared" si="1178"/>
        <v>0</v>
      </c>
      <c r="DS270" s="115">
        <f t="shared" si="1179"/>
        <v>0.54870327758789061</v>
      </c>
      <c r="DT270" s="115">
        <f t="shared" si="1180"/>
        <v>2.7668305326461793</v>
      </c>
      <c r="DU270" s="115">
        <f t="shared" si="1181"/>
        <v>15.080304377174375</v>
      </c>
      <c r="DV270" s="115">
        <f t="shared" si="1182"/>
        <v>14.978255616569518</v>
      </c>
      <c r="DW270" s="115">
        <f t="shared" si="1290"/>
        <v>24.54725189208985</v>
      </c>
      <c r="DX270" s="115">
        <f t="shared" si="1183"/>
        <v>20.645116738426687</v>
      </c>
      <c r="DY270" s="115">
        <f t="shared" si="1184"/>
        <v>18.186223804855352</v>
      </c>
      <c r="DZ270" s="115">
        <f t="shared" si="1185"/>
        <v>6.7071809181213364</v>
      </c>
      <c r="EA270" s="115">
        <f t="shared" si="1186"/>
        <v>2.452883752441406</v>
      </c>
      <c r="EB270" s="115">
        <f t="shared" si="1187"/>
        <v>0</v>
      </c>
      <c r="EC270" s="115">
        <f t="shared" si="1188"/>
        <v>0.21659339904785149</v>
      </c>
      <c r="ED270" s="115">
        <f t="shared" si="1189"/>
        <v>0</v>
      </c>
      <c r="EE270" s="115">
        <f t="shared" si="1190"/>
        <v>0.27435163879394531</v>
      </c>
      <c r="EF270" s="115">
        <f t="shared" si="1191"/>
        <v>2.8949315803527833</v>
      </c>
      <c r="EG270" s="115">
        <f t="shared" si="1192"/>
        <v>16.817569447803493</v>
      </c>
      <c r="EH270" s="115">
        <f t="shared" si="1291"/>
        <v>15.187218199443816</v>
      </c>
      <c r="EI270" s="119">
        <f>VPHgrunddataM!AI55*1000</f>
        <v>24.402856292724611</v>
      </c>
      <c r="EJ270" s="119">
        <f>VPHgrunddataM!AJ55*1000</f>
        <v>21.244202556610109</v>
      </c>
      <c r="EK270" s="119">
        <f>VPHgrunddataM!AK55*1000</f>
        <v>19.060219116210938</v>
      </c>
      <c r="EL270" s="119">
        <f>VPHgrunddataM!AL55*1000</f>
        <v>7.233323715209961</v>
      </c>
      <c r="EM270" s="119">
        <f>VPHgrunddataM!AM55*1000</f>
        <v>2.7412145919799804</v>
      </c>
      <c r="EN270" s="119">
        <f>VPHgrunddataM!AN55*1000</f>
        <v>0</v>
      </c>
      <c r="EO270" s="119">
        <f>VPHgrunddataM!AO55*1000</f>
        <v>0</v>
      </c>
      <c r="EP270" s="119">
        <f>VPHgrunddataM!AP55*1000</f>
        <v>0</v>
      </c>
      <c r="EQ270" s="119">
        <f>VPHgrunddataM!AQ55*1000</f>
        <v>0</v>
      </c>
      <c r="ER270" s="119">
        <f>VPHgrunddataM!AR55*1000</f>
        <v>3.0230326280593873</v>
      </c>
      <c r="ES270" s="119">
        <f>VPHgrunddataM!AS55*1000</f>
        <v>18.554834518432614</v>
      </c>
      <c r="ET270" s="119">
        <f>VPHgrunddataM!AT55*1000</f>
        <v>15.396180782318115</v>
      </c>
      <c r="EU270" s="115">
        <f t="shared" si="1292"/>
        <v>23.803614555358887</v>
      </c>
      <c r="EV270" s="115">
        <f t="shared" si="1293"/>
        <v>20.861554218292238</v>
      </c>
      <c r="EW270" s="115">
        <f t="shared" si="1193"/>
        <v>19.236954644775391</v>
      </c>
      <c r="EX270" s="115">
        <f t="shared" si="1194"/>
        <v>8.3857797607421869</v>
      </c>
      <c r="EY270" s="115">
        <f t="shared" si="1195"/>
        <v>2.6622573715209961</v>
      </c>
      <c r="EZ270" s="115">
        <f t="shared" si="1196"/>
        <v>0.23464284896850587</v>
      </c>
      <c r="FA270" s="115">
        <f t="shared" si="1197"/>
        <v>0.11912636947631836</v>
      </c>
      <c r="FB270" s="115">
        <f t="shared" si="1198"/>
        <v>2.1659339904785156E-2</v>
      </c>
      <c r="FC270" s="115">
        <f t="shared" si="1199"/>
        <v>0.22742306900024417</v>
      </c>
      <c r="FD270" s="115">
        <f t="shared" si="1200"/>
        <v>3.558841474533081</v>
      </c>
      <c r="FE270" s="115">
        <f t="shared" si="1201"/>
        <v>17.853479623222348</v>
      </c>
      <c r="FF270" s="115">
        <f t="shared" si="1202"/>
        <v>14.840257724761964</v>
      </c>
      <c r="FG270" s="115">
        <f t="shared" si="1294"/>
        <v>23.204372817993164</v>
      </c>
      <c r="FH270" s="115">
        <f t="shared" si="1203"/>
        <v>20.478905879974366</v>
      </c>
      <c r="FI270" s="115">
        <f t="shared" si="1204"/>
        <v>19.413690173339845</v>
      </c>
      <c r="FJ270" s="115">
        <f t="shared" si="1205"/>
        <v>9.5382358062744128</v>
      </c>
      <c r="FK270" s="115">
        <f t="shared" si="1206"/>
        <v>2.5833001510620117</v>
      </c>
      <c r="FL270" s="115">
        <f t="shared" si="1207"/>
        <v>0.46928569793701175</v>
      </c>
      <c r="FM270" s="115">
        <f t="shared" si="1208"/>
        <v>0.23825273895263671</v>
      </c>
      <c r="FN270" s="115">
        <f t="shared" si="1209"/>
        <v>4.3318679809570312E-2</v>
      </c>
      <c r="FO270" s="115">
        <f t="shared" si="1210"/>
        <v>0.45484613800048834</v>
      </c>
      <c r="FP270" s="115">
        <f t="shared" si="1211"/>
        <v>4.0946503210067746</v>
      </c>
      <c r="FQ270" s="115">
        <f t="shared" si="1212"/>
        <v>17.152124728012083</v>
      </c>
      <c r="FR270" s="115">
        <f t="shared" si="1213"/>
        <v>14.284334667205812</v>
      </c>
      <c r="FS270" s="115">
        <f t="shared" si="1295"/>
        <v>22.605131080627441</v>
      </c>
      <c r="FT270" s="115">
        <f t="shared" si="1214"/>
        <v>20.096257541656495</v>
      </c>
      <c r="FU270" s="115">
        <f t="shared" si="1215"/>
        <v>19.590425701904298</v>
      </c>
      <c r="FV270" s="115">
        <f t="shared" si="1216"/>
        <v>10.690691851806639</v>
      </c>
      <c r="FW270" s="115">
        <f t="shared" si="1217"/>
        <v>2.5043429306030274</v>
      </c>
      <c r="FX270" s="115">
        <f t="shared" si="1218"/>
        <v>0.70392854690551765</v>
      </c>
      <c r="FY270" s="115">
        <f t="shared" si="1219"/>
        <v>0.35737910842895504</v>
      </c>
      <c r="FZ270" s="115">
        <f t="shared" si="1220"/>
        <v>6.4978019714355462E-2</v>
      </c>
      <c r="GA270" s="115">
        <f t="shared" si="1221"/>
        <v>0.68226920700073257</v>
      </c>
      <c r="GB270" s="115">
        <f t="shared" si="1222"/>
        <v>4.6304591674804687</v>
      </c>
      <c r="GC270" s="115">
        <f t="shared" si="1223"/>
        <v>16.450769832801818</v>
      </c>
      <c r="GD270" s="115">
        <f t="shared" si="1224"/>
        <v>13.72841160964966</v>
      </c>
      <c r="GE270" s="115">
        <f t="shared" si="1296"/>
        <v>22.005889343261718</v>
      </c>
      <c r="GF270" s="115">
        <f t="shared" si="1225"/>
        <v>19.713609203338624</v>
      </c>
      <c r="GG270" s="115">
        <f t="shared" si="1226"/>
        <v>19.767161230468751</v>
      </c>
      <c r="GH270" s="115">
        <f t="shared" si="1227"/>
        <v>11.843147897338865</v>
      </c>
      <c r="GI270" s="115">
        <f t="shared" si="1228"/>
        <v>2.425385710144043</v>
      </c>
      <c r="GJ270" s="115">
        <f t="shared" si="1229"/>
        <v>0.9385713958740235</v>
      </c>
      <c r="GK270" s="115">
        <f t="shared" si="1230"/>
        <v>0.47650547790527342</v>
      </c>
      <c r="GL270" s="115">
        <f t="shared" si="1231"/>
        <v>8.6637359619140625E-2</v>
      </c>
      <c r="GM270" s="115">
        <f t="shared" si="1232"/>
        <v>0.90969227600097669</v>
      </c>
      <c r="GN270" s="115">
        <f t="shared" si="1233"/>
        <v>5.1662680139541628</v>
      </c>
      <c r="GO270" s="115">
        <f t="shared" si="1234"/>
        <v>15.749414937591553</v>
      </c>
      <c r="GP270" s="115">
        <f t="shared" si="1297"/>
        <v>13.172488552093508</v>
      </c>
      <c r="GQ270" s="119">
        <f>VPHgrunddataM!AU55*1000</f>
        <v>21.406647605895998</v>
      </c>
      <c r="GR270" s="119">
        <f>VPHgrunddataM!AV55*1000</f>
        <v>19.330960865020749</v>
      </c>
      <c r="GS270" s="119">
        <f>VPHgrunddataM!AW55*1000</f>
        <v>19.943896759033205</v>
      </c>
      <c r="GT270" s="119">
        <f>VPHgrunddataM!AX55*1000</f>
        <v>12.995603942871094</v>
      </c>
      <c r="GU270" s="119">
        <f>VPHgrunddataM!AY55*1000</f>
        <v>2.3464284896850587</v>
      </c>
      <c r="GV270" s="119">
        <f>VPHgrunddataM!AZ55*1000</f>
        <v>1.1732142448425293</v>
      </c>
      <c r="GW270" s="119">
        <f>VPHgrunddataM!BA55*1000</f>
        <v>0.59563184738159181</v>
      </c>
      <c r="GX270" s="119">
        <f>VPHgrunddataM!BB55*1000</f>
        <v>0.10829669952392579</v>
      </c>
      <c r="GY270" s="119">
        <f>VPHgrunddataM!BC55*1000</f>
        <v>1.1371153450012208</v>
      </c>
      <c r="GZ270" s="119">
        <f>VPHgrunddataM!BD55*1000</f>
        <v>5.702076860427856</v>
      </c>
      <c r="HA270" s="119">
        <f>VPHgrunddataM!BE55*1000</f>
        <v>15.048060042381286</v>
      </c>
      <c r="HB270" s="119">
        <f>VPHgrunddataM!BF55*1000</f>
        <v>12.616565494537353</v>
      </c>
      <c r="HC270" s="164">
        <f t="shared" si="1333"/>
        <v>25.197032089233399</v>
      </c>
      <c r="HD270" s="164">
        <f t="shared" si="1334"/>
        <v>21.984230003356934</v>
      </c>
      <c r="HE270" s="164">
        <f t="shared" si="1335"/>
        <v>19.61163718676567</v>
      </c>
      <c r="HF270" s="164">
        <f t="shared" si="1336"/>
        <v>12.905356693267823</v>
      </c>
      <c r="HG270" s="164">
        <f t="shared" si="1337"/>
        <v>3.2753132326602934</v>
      </c>
      <c r="HH270" s="164">
        <f t="shared" si="1338"/>
        <v>2.4908240890502933</v>
      </c>
      <c r="HI270" s="164">
        <f t="shared" si="1339"/>
        <v>0.21659339904785158</v>
      </c>
      <c r="HJ270" s="164">
        <f t="shared" si="1340"/>
        <v>0</v>
      </c>
      <c r="HK270" s="164">
        <f t="shared" si="1341"/>
        <v>0</v>
      </c>
      <c r="HL270" s="164">
        <f t="shared" si="1342"/>
        <v>5.2366860008239744</v>
      </c>
      <c r="HM270" s="164">
        <f t="shared" si="1343"/>
        <v>19.655850963592528</v>
      </c>
      <c r="HN270" s="164">
        <f t="shared" si="1344"/>
        <v>14.674202785491943</v>
      </c>
      <c r="HO270" s="164">
        <f t="shared" si="1345"/>
        <v>25.197032089233399</v>
      </c>
      <c r="HP270" s="164">
        <f t="shared" si="1346"/>
        <v>21.984230003356934</v>
      </c>
      <c r="HQ270" s="164">
        <f t="shared" si="1347"/>
        <v>19.61163718676567</v>
      </c>
      <c r="HR270" s="164">
        <f t="shared" si="1348"/>
        <v>12.905356693267823</v>
      </c>
      <c r="HS270" s="164">
        <f t="shared" si="1349"/>
        <v>3.2753132326602934</v>
      </c>
      <c r="HT270" s="164">
        <f t="shared" si="1350"/>
        <v>2.4908240890502933</v>
      </c>
      <c r="HU270" s="164">
        <f t="shared" si="1351"/>
        <v>0.21659339904785158</v>
      </c>
      <c r="HV270" s="164">
        <f t="shared" si="1352"/>
        <v>0</v>
      </c>
      <c r="HW270" s="164">
        <f t="shared" si="1353"/>
        <v>0</v>
      </c>
      <c r="HX270" s="164">
        <f t="shared" si="1354"/>
        <v>5.2366860008239744</v>
      </c>
      <c r="HY270" s="164">
        <f t="shared" si="1355"/>
        <v>19.655850963592528</v>
      </c>
      <c r="HZ270" s="164">
        <f t="shared" si="1356"/>
        <v>14.674202785491943</v>
      </c>
      <c r="IA270" s="164">
        <f t="shared" si="1357"/>
        <v>25.197032089233399</v>
      </c>
      <c r="IB270" s="164">
        <f t="shared" si="1358"/>
        <v>21.984230003356934</v>
      </c>
      <c r="IC270" s="164">
        <f t="shared" si="1359"/>
        <v>19.61163718676567</v>
      </c>
      <c r="ID270" s="164">
        <f t="shared" si="1360"/>
        <v>12.905356693267823</v>
      </c>
      <c r="IE270" s="164">
        <f t="shared" si="1361"/>
        <v>3.2753132326602934</v>
      </c>
      <c r="IF270" s="164">
        <f t="shared" si="1362"/>
        <v>2.4908240890502933</v>
      </c>
      <c r="IG270" s="164">
        <f t="shared" si="1363"/>
        <v>0.21659339904785158</v>
      </c>
      <c r="IH270" s="164">
        <f t="shared" si="1364"/>
        <v>0</v>
      </c>
      <c r="II270" s="164">
        <f t="shared" si="1365"/>
        <v>0</v>
      </c>
      <c r="IJ270" s="164">
        <f t="shared" si="1366"/>
        <v>5.2366860008239744</v>
      </c>
      <c r="IK270" s="164">
        <f t="shared" si="1367"/>
        <v>19.655850963592528</v>
      </c>
      <c r="IL270" s="164">
        <f t="shared" si="1368"/>
        <v>14.674202785491943</v>
      </c>
      <c r="IM270" s="164">
        <f t="shared" si="1369"/>
        <v>25.197032089233399</v>
      </c>
      <c r="IN270" s="164">
        <f t="shared" si="1370"/>
        <v>21.984230003356934</v>
      </c>
      <c r="IO270" s="164">
        <f t="shared" si="1371"/>
        <v>19.61163718676567</v>
      </c>
      <c r="IP270" s="164">
        <f t="shared" si="1372"/>
        <v>12.905356693267823</v>
      </c>
      <c r="IQ270" s="164">
        <f t="shared" si="1373"/>
        <v>3.2753132326602934</v>
      </c>
      <c r="IR270" s="164">
        <f t="shared" si="1374"/>
        <v>2.4908240890502933</v>
      </c>
      <c r="IS270" s="164">
        <f t="shared" si="1375"/>
        <v>0.21659339904785158</v>
      </c>
      <c r="IT270" s="164">
        <f t="shared" si="1376"/>
        <v>0</v>
      </c>
      <c r="IU270" s="164">
        <f t="shared" si="1377"/>
        <v>0</v>
      </c>
      <c r="IV270" s="164">
        <f t="shared" si="1378"/>
        <v>5.2366860008239744</v>
      </c>
      <c r="IW270" s="164">
        <f t="shared" si="1379"/>
        <v>19.655850963592528</v>
      </c>
      <c r="IX270" s="164">
        <f t="shared" si="1380"/>
        <v>14.674202785491943</v>
      </c>
      <c r="IY270" s="119">
        <f>VPHgrunddataM!BG55*1000</f>
        <v>25.197032089233399</v>
      </c>
      <c r="IZ270" s="119">
        <f>VPHgrunddataM!BH55*1000</f>
        <v>21.984230003356934</v>
      </c>
      <c r="JA270" s="119">
        <f>VPHgrunddataM!BI55*1000</f>
        <v>19.61163718676567</v>
      </c>
      <c r="JB270" s="119">
        <f>VPHgrunddataM!BJ55*1000</f>
        <v>12.905356693267823</v>
      </c>
      <c r="JC270" s="119">
        <f>VPHgrunddataM!BK55*1000</f>
        <v>3.2753132326602934</v>
      </c>
      <c r="JD270" s="119">
        <f>VPHgrunddataM!BL55*1000</f>
        <v>2.4908240890502933</v>
      </c>
      <c r="JE270" s="119">
        <f>VPHgrunddataM!BM55*1000</f>
        <v>0.21659339904785158</v>
      </c>
      <c r="JF270" s="119">
        <f>VPHgrunddataM!BN55*1000</f>
        <v>0</v>
      </c>
      <c r="JG270" s="119">
        <f>VPHgrunddataM!BO55*1000</f>
        <v>0</v>
      </c>
      <c r="JH270" s="119">
        <f>VPHgrunddataM!BP55*1000</f>
        <v>5.2366860008239744</v>
      </c>
      <c r="JI270" s="119">
        <f>VPHgrunddataM!BQ55*1000</f>
        <v>19.655850963592528</v>
      </c>
      <c r="JJ270" s="119">
        <f>VPHgrunddataM!BR55*1000</f>
        <v>14.674202785491943</v>
      </c>
      <c r="JK270" s="115">
        <f t="shared" si="1381"/>
        <v>25.197032089233399</v>
      </c>
      <c r="JL270" s="115">
        <f t="shared" si="1382"/>
        <v>21.984230003356934</v>
      </c>
      <c r="JM270" s="115">
        <f t="shared" si="1383"/>
        <v>19.486914012718199</v>
      </c>
      <c r="JN270" s="115">
        <f t="shared" si="1384"/>
        <v>12.912576473236085</v>
      </c>
      <c r="JO270" s="115">
        <f t="shared" si="1385"/>
        <v>3.6779483514785767</v>
      </c>
      <c r="JP270" s="115">
        <f t="shared" si="1386"/>
        <v>2.871824537086487</v>
      </c>
      <c r="JQ270" s="115">
        <f t="shared" si="1387"/>
        <v>0.42596701812744137</v>
      </c>
      <c r="JR270" s="115">
        <f t="shared" si="1388"/>
        <v>0</v>
      </c>
      <c r="JS270" s="115">
        <f t="shared" si="1389"/>
        <v>3.9708789825439454E-2</v>
      </c>
      <c r="JT270" s="115">
        <f t="shared" si="1390"/>
        <v>6.4022113609313962</v>
      </c>
      <c r="JU270" s="115">
        <f t="shared" si="1391"/>
        <v>20.048694686508178</v>
      </c>
      <c r="JV270" s="115">
        <f t="shared" si="1392"/>
        <v>14.421510486602783</v>
      </c>
      <c r="JW270" s="115">
        <f t="shared" si="1393"/>
        <v>25.197032089233399</v>
      </c>
      <c r="JX270" s="115">
        <f t="shared" si="1394"/>
        <v>21.984230003356934</v>
      </c>
      <c r="JY270" s="115">
        <f t="shared" si="1395"/>
        <v>19.362190838670728</v>
      </c>
      <c r="JZ270" s="115">
        <f t="shared" si="1396"/>
        <v>12.919796253204346</v>
      </c>
      <c r="KA270" s="115">
        <f t="shared" si="1397"/>
        <v>4.08058347029686</v>
      </c>
      <c r="KB270" s="115">
        <f t="shared" si="1398"/>
        <v>3.2528249851226807</v>
      </c>
      <c r="KC270" s="115">
        <f t="shared" si="1399"/>
        <v>0.63534063720703116</v>
      </c>
      <c r="KD270" s="115">
        <f t="shared" si="1400"/>
        <v>0</v>
      </c>
      <c r="KE270" s="115">
        <f t="shared" si="1401"/>
        <v>7.9417579650878908E-2</v>
      </c>
      <c r="KF270" s="115">
        <f t="shared" si="1402"/>
        <v>7.567736721038818</v>
      </c>
      <c r="KG270" s="115">
        <f t="shared" si="1403"/>
        <v>20.441538409423828</v>
      </c>
      <c r="KH270" s="115">
        <f t="shared" si="1404"/>
        <v>14.168818187713622</v>
      </c>
      <c r="KI270" s="115">
        <f t="shared" si="1405"/>
        <v>25.197032089233399</v>
      </c>
      <c r="KJ270" s="115">
        <f t="shared" si="1406"/>
        <v>21.984230003356934</v>
      </c>
      <c r="KK270" s="115">
        <f t="shared" si="1407"/>
        <v>19.237467664623257</v>
      </c>
      <c r="KL270" s="115">
        <f t="shared" si="1408"/>
        <v>12.927016033172608</v>
      </c>
      <c r="KM270" s="115">
        <f t="shared" si="1409"/>
        <v>4.4832185891151433</v>
      </c>
      <c r="KN270" s="115">
        <f t="shared" si="1410"/>
        <v>3.6338254331588744</v>
      </c>
      <c r="KO270" s="115">
        <f t="shared" si="1411"/>
        <v>0.844714256286621</v>
      </c>
      <c r="KP270" s="115">
        <f t="shared" si="1412"/>
        <v>0</v>
      </c>
      <c r="KQ270" s="115">
        <f t="shared" si="1413"/>
        <v>0.11912636947631836</v>
      </c>
      <c r="KR270" s="115">
        <f t="shared" si="1414"/>
        <v>8.7332620811462398</v>
      </c>
      <c r="KS270" s="115">
        <f t="shared" si="1415"/>
        <v>20.834382132339478</v>
      </c>
      <c r="KT270" s="115">
        <f t="shared" si="1416"/>
        <v>13.916125888824462</v>
      </c>
      <c r="KU270" s="115">
        <f t="shared" si="1417"/>
        <v>25.197032089233399</v>
      </c>
      <c r="KV270" s="115">
        <f t="shared" si="1418"/>
        <v>21.984230003356934</v>
      </c>
      <c r="KW270" s="115">
        <f t="shared" si="1419"/>
        <v>19.112744490575786</v>
      </c>
      <c r="KX270" s="115">
        <f t="shared" si="1420"/>
        <v>12.934235813140869</v>
      </c>
      <c r="KY270" s="115">
        <f t="shared" si="1421"/>
        <v>4.8858537079334265</v>
      </c>
      <c r="KZ270" s="115">
        <f t="shared" si="1422"/>
        <v>4.0148258811950681</v>
      </c>
      <c r="LA270" s="115">
        <f t="shared" si="1423"/>
        <v>1.0540878753662108</v>
      </c>
      <c r="LB270" s="115">
        <f t="shared" si="1424"/>
        <v>0</v>
      </c>
      <c r="LC270" s="115">
        <f t="shared" si="1425"/>
        <v>0.15883515930175782</v>
      </c>
      <c r="LD270" s="115">
        <f t="shared" si="1426"/>
        <v>9.8987874412536616</v>
      </c>
      <c r="LE270" s="115">
        <f t="shared" si="1427"/>
        <v>21.227225855255128</v>
      </c>
      <c r="LF270" s="115">
        <f t="shared" si="1428"/>
        <v>13.663433589935302</v>
      </c>
      <c r="LG270" s="119">
        <f>VPHgrunddataM!BS55*1000</f>
        <v>25.197032089233399</v>
      </c>
      <c r="LH270" s="119">
        <f>VPHgrunddataM!BT55*1000</f>
        <v>21.984230003356934</v>
      </c>
      <c r="LI270" s="119">
        <f>VPHgrunddataM!BU55*1000</f>
        <v>18.988021316528322</v>
      </c>
      <c r="LJ270" s="119">
        <f>VPHgrunddataM!BV55*1000</f>
        <v>12.941455593109131</v>
      </c>
      <c r="LK270" s="119">
        <f>VPHgrunddataM!BW55*1000</f>
        <v>5.2884888267517089</v>
      </c>
      <c r="LL270" s="119">
        <f>VPHgrunddataM!BX55*1000</f>
        <v>4.3958263292312623</v>
      </c>
      <c r="LM270" s="119">
        <f>VPHgrunddataM!BY55*1000</f>
        <v>1.2634614944458007</v>
      </c>
      <c r="LN270" s="119">
        <f>VPHgrunddataM!BZ55*1000</f>
        <v>0</v>
      </c>
      <c r="LO270" s="119">
        <f>VPHgrunddataM!CA55*1000</f>
        <v>0.19854394912719728</v>
      </c>
      <c r="LP270" s="119">
        <f>VPHgrunddataM!CB55*1000</f>
        <v>11.064312801361083</v>
      </c>
      <c r="LQ270" s="119">
        <f>VPHgrunddataM!CC55*1000</f>
        <v>21.620069578170778</v>
      </c>
      <c r="LR270" s="119">
        <f>VPHgrunddataM!CD55*1000</f>
        <v>13.410741291046142</v>
      </c>
      <c r="LT270" s="660">
        <f t="shared" si="1259"/>
        <v>2.8421709430404007E-13</v>
      </c>
      <c r="LU270" s="164">
        <f t="shared" si="1260"/>
        <v>0</v>
      </c>
      <c r="LV270" s="164">
        <f t="shared" si="1261"/>
        <v>0</v>
      </c>
      <c r="LW270" s="119">
        <f t="shared" si="1262"/>
        <v>0</v>
      </c>
      <c r="LX270" s="164">
        <f t="shared" si="1263"/>
        <v>0</v>
      </c>
      <c r="LY270" s="119">
        <f t="shared" si="1264"/>
        <v>1.4210854715202004E-14</v>
      </c>
      <c r="LZ270" s="115">
        <f t="shared" si="1265"/>
        <v>1.4210854715202004E-14</v>
      </c>
      <c r="MA270" s="115">
        <f t="shared" si="1266"/>
        <v>1.4210854715202004E-14</v>
      </c>
      <c r="MB270" s="115">
        <f t="shared" si="1267"/>
        <v>1.4210854715202004E-14</v>
      </c>
      <c r="MC270" s="115">
        <f t="shared" si="1268"/>
        <v>4.2632564145606011E-14</v>
      </c>
      <c r="MD270" s="119">
        <f t="shared" si="1269"/>
        <v>0</v>
      </c>
      <c r="ME270" s="115">
        <f t="shared" si="1270"/>
        <v>1.4210854715202004E-14</v>
      </c>
      <c r="MF270" s="115">
        <f t="shared" si="1271"/>
        <v>0</v>
      </c>
      <c r="MG270" s="115">
        <f t="shared" si="1272"/>
        <v>1.4210854715202004E-14</v>
      </c>
      <c r="MH270" s="115">
        <f t="shared" si="1273"/>
        <v>1.4210854715202004E-14</v>
      </c>
      <c r="MI270" s="119">
        <f t="shared" si="1274"/>
        <v>1.4210854715202004E-14</v>
      </c>
      <c r="MJ270" s="164">
        <f t="shared" si="1275"/>
        <v>1.4210854715202004E-14</v>
      </c>
      <c r="MK270" s="164">
        <f t="shared" si="1276"/>
        <v>1.4210854715202004E-14</v>
      </c>
      <c r="ML270" s="164">
        <f t="shared" si="1277"/>
        <v>1.4210854715202004E-14</v>
      </c>
      <c r="MM270" s="164">
        <f t="shared" si="1278"/>
        <v>1.4210854715202004E-14</v>
      </c>
      <c r="MN270" s="119">
        <f t="shared" si="1279"/>
        <v>1.4210854715202004E-14</v>
      </c>
      <c r="MO270" s="115">
        <f t="shared" si="1280"/>
        <v>0</v>
      </c>
      <c r="MP270" s="115">
        <f t="shared" si="1281"/>
        <v>0</v>
      </c>
      <c r="MQ270" s="115">
        <f t="shared" si="1282"/>
        <v>2.8421709430404007E-14</v>
      </c>
      <c r="MR270" s="115">
        <f t="shared" si="1283"/>
        <v>2.8421709430404007E-14</v>
      </c>
      <c r="MS270" s="119">
        <f t="shared" si="1284"/>
        <v>0</v>
      </c>
    </row>
    <row r="271" spans="2:357" hidden="1">
      <c r="B271" s="3"/>
      <c r="C271" s="23" t="s">
        <v>168</v>
      </c>
      <c r="D271" s="116"/>
      <c r="E271" s="116"/>
      <c r="F271" s="116"/>
      <c r="G271" s="115"/>
      <c r="H271" s="115"/>
      <c r="I271" s="119">
        <f>VPHgrunddata!E56*1000</f>
        <v>30.400199993570105</v>
      </c>
      <c r="J271" s="116">
        <f>I271+(N271-I271)/(5)</f>
        <v>45.400319994422517</v>
      </c>
      <c r="K271" s="116">
        <f>J271+(N271-I271)/(5)</f>
        <v>60.40043999527493</v>
      </c>
      <c r="L271" s="116">
        <f>K271+(N271-I271)/(5)</f>
        <v>75.400559996127342</v>
      </c>
      <c r="M271" s="116">
        <f>L271+(N271-I271)/(5)</f>
        <v>90.400679996979747</v>
      </c>
      <c r="N271" s="119">
        <f>VPHgrunddata!F56*1000</f>
        <v>105.40079999783215</v>
      </c>
      <c r="O271" s="116">
        <f t="shared" si="1324"/>
        <v>135.40068002234204</v>
      </c>
      <c r="P271" s="116">
        <f t="shared" si="1325"/>
        <v>165.40056004685192</v>
      </c>
      <c r="Q271" s="116">
        <f t="shared" si="1326"/>
        <v>195.4004400713618</v>
      </c>
      <c r="R271" s="116">
        <f t="shared" si="1327"/>
        <v>225.40032009587168</v>
      </c>
      <c r="S271" s="166">
        <f>VPHgrunddata!G56*1000</f>
        <v>255.40020012038156</v>
      </c>
      <c r="T271" s="164">
        <f t="shared" si="1430"/>
        <v>505.40040024786026</v>
      </c>
      <c r="U271" s="164">
        <f t="shared" si="1430"/>
        <v>505.40040024786026</v>
      </c>
      <c r="V271" s="164">
        <f>X271</f>
        <v>505.40040024786026</v>
      </c>
      <c r="W271" s="164">
        <f t="shared" si="1328"/>
        <v>505.40040024786026</v>
      </c>
      <c r="X271" s="119">
        <f>VPHgrunddata!H56*1000</f>
        <v>505.40040024786026</v>
      </c>
      <c r="Y271" s="116">
        <f t="shared" si="1329"/>
        <v>505.40040024786026</v>
      </c>
      <c r="Z271" s="116">
        <f t="shared" si="1330"/>
        <v>505.40040024786026</v>
      </c>
      <c r="AA271" s="116">
        <f t="shared" si="1331"/>
        <v>505.40040024786026</v>
      </c>
      <c r="AB271" s="116">
        <f t="shared" si="1332"/>
        <v>505.40040024786026</v>
      </c>
      <c r="AC271" s="166">
        <f>VPHgrunddata!I56*1000</f>
        <v>505.40040024786026</v>
      </c>
      <c r="AD271" s="3"/>
      <c r="AE271" s="116">
        <f t="shared" si="1286"/>
        <v>0</v>
      </c>
      <c r="AF271" s="116">
        <f t="shared" si="1432"/>
        <v>0</v>
      </c>
      <c r="AG271" s="116">
        <f t="shared" si="1432"/>
        <v>0</v>
      </c>
      <c r="AH271" s="116">
        <f t="shared" si="1432"/>
        <v>0</v>
      </c>
      <c r="AI271" s="116">
        <f t="shared" si="1432"/>
        <v>0</v>
      </c>
      <c r="AJ271" s="116">
        <f t="shared" si="1432"/>
        <v>0</v>
      </c>
      <c r="AK271" s="116">
        <f t="shared" si="1432"/>
        <v>0</v>
      </c>
      <c r="AL271" s="116">
        <f t="shared" si="1432"/>
        <v>0</v>
      </c>
      <c r="AM271" s="116">
        <f t="shared" si="1432"/>
        <v>0</v>
      </c>
      <c r="AN271" s="116">
        <f t="shared" si="1432"/>
        <v>0</v>
      </c>
      <c r="AO271" s="116">
        <f t="shared" si="1432"/>
        <v>0</v>
      </c>
      <c r="AP271" s="116">
        <f t="shared" si="1432"/>
        <v>0</v>
      </c>
      <c r="AQ271" s="116">
        <f>BC271</f>
        <v>0</v>
      </c>
      <c r="AR271" s="116">
        <f t="shared" si="1433"/>
        <v>0</v>
      </c>
      <c r="AS271" s="116">
        <f t="shared" si="1433"/>
        <v>0</v>
      </c>
      <c r="AT271" s="116">
        <f t="shared" si="1433"/>
        <v>0</v>
      </c>
      <c r="AU271" s="116">
        <f>BG271</f>
        <v>0</v>
      </c>
      <c r="AV271" s="116">
        <f t="shared" si="1434"/>
        <v>0</v>
      </c>
      <c r="AW271" s="116">
        <f t="shared" si="1434"/>
        <v>0</v>
      </c>
      <c r="AX271" s="116">
        <f t="shared" si="1434"/>
        <v>0</v>
      </c>
      <c r="AY271" s="116">
        <f t="shared" si="1434"/>
        <v>0</v>
      </c>
      <c r="AZ271" s="116">
        <f t="shared" si="1434"/>
        <v>0</v>
      </c>
      <c r="BA271" s="116">
        <f t="shared" si="1434"/>
        <v>0</v>
      </c>
      <c r="BB271" s="116">
        <f t="shared" si="1434"/>
        <v>0</v>
      </c>
      <c r="BC271" s="115"/>
      <c r="BD271" s="115"/>
      <c r="BE271" s="115"/>
      <c r="BF271" s="115"/>
      <c r="BG271" s="115"/>
      <c r="BH271" s="115"/>
      <c r="BI271" s="115"/>
      <c r="BJ271" s="115"/>
      <c r="BK271" s="115"/>
      <c r="BL271" s="115"/>
      <c r="BM271" s="115"/>
      <c r="BN271" s="115"/>
      <c r="BO271" s="115"/>
      <c r="BP271" s="115"/>
      <c r="BQ271" s="115"/>
      <c r="BR271" s="115"/>
      <c r="BS271" s="115"/>
      <c r="BT271" s="115"/>
      <c r="BU271" s="115"/>
      <c r="BV271" s="115"/>
      <c r="BW271" s="115"/>
      <c r="BX271" s="115"/>
      <c r="BY271" s="115"/>
      <c r="BZ271" s="115"/>
      <c r="CA271" s="119">
        <f>VPHgrunddataM!W56*1000</f>
        <v>0.41993074439954942</v>
      </c>
      <c r="CB271" s="119">
        <f>VPHgrunddataM!X56*1000</f>
        <v>1.2008415197399445</v>
      </c>
      <c r="CC271" s="119">
        <f>VPHgrunddataM!Y56*1000</f>
        <v>2.7763730687228962</v>
      </c>
      <c r="CD271" s="119">
        <f>VPHgrunddataM!Z56*1000</f>
        <v>3.3770954289999788</v>
      </c>
      <c r="CE271" s="119">
        <f>VPHgrunddataM!AA56*1000</f>
        <v>4.4140351976719687</v>
      </c>
      <c r="CF271" s="119">
        <f>VPHgrunddataM!AB56*1000</f>
        <v>4.8114684594911523</v>
      </c>
      <c r="CG271" s="119">
        <f>VPHgrunddataM!AC56*1000</f>
        <v>3.9019325242808556</v>
      </c>
      <c r="CH271" s="119">
        <f>VPHgrunddataM!AD56*1000</f>
        <v>4.0879817480603231</v>
      </c>
      <c r="CI271" s="119">
        <f>VPHgrunddataM!AE56*1000</f>
        <v>3.2452866648731287</v>
      </c>
      <c r="CJ271" s="119">
        <f>VPHgrunddataM!AF56*1000</f>
        <v>1.4734029270375613</v>
      </c>
      <c r="CK271" s="119">
        <f>VPHgrunddataM!AG56*1000</f>
        <v>0.47097643402637912</v>
      </c>
      <c r="CL271" s="119">
        <f>VPHgrunddataM!AH56*1000</f>
        <v>0.22087527626636438</v>
      </c>
      <c r="CM271" s="116">
        <f t="shared" si="1287"/>
        <v>0.62713370875113172</v>
      </c>
      <c r="CN271" s="116">
        <f t="shared" si="1150"/>
        <v>1.7933628488918998</v>
      </c>
      <c r="CO271" s="116">
        <f t="shared" si="1151"/>
        <v>4.1462959390022789</v>
      </c>
      <c r="CP271" s="116">
        <f t="shared" si="1152"/>
        <v>5.0434277789562243</v>
      </c>
      <c r="CQ271" s="116">
        <f t="shared" si="1153"/>
        <v>6.5920161865031819</v>
      </c>
      <c r="CR271" s="116">
        <f t="shared" si="1154"/>
        <v>7.185551666707382</v>
      </c>
      <c r="CS271" s="116">
        <f t="shared" si="1155"/>
        <v>5.8272309132121736</v>
      </c>
      <c r="CT271" s="116">
        <f t="shared" si="1156"/>
        <v>6.1050808709939242</v>
      </c>
      <c r="CU271" s="116">
        <f t="shared" si="1157"/>
        <v>4.846581703246664</v>
      </c>
      <c r="CV271" s="116">
        <f t="shared" si="1158"/>
        <v>2.2004119834501297</v>
      </c>
      <c r="CW271" s="116">
        <f t="shared" si="1159"/>
        <v>0.70336645212741566</v>
      </c>
      <c r="CX271" s="116">
        <f t="shared" si="1160"/>
        <v>0.32985994258010759</v>
      </c>
      <c r="CY271" s="116">
        <f t="shared" si="1288"/>
        <v>0.83433667310271409</v>
      </c>
      <c r="CZ271" s="116">
        <f t="shared" si="1161"/>
        <v>2.3858841780438551</v>
      </c>
      <c r="DA271" s="116">
        <f t="shared" si="1162"/>
        <v>5.5162188092816624</v>
      </c>
      <c r="DB271" s="116">
        <f t="shared" si="1163"/>
        <v>6.7097601289124693</v>
      </c>
      <c r="DC271" s="116">
        <f t="shared" si="1164"/>
        <v>8.7699971753343959</v>
      </c>
      <c r="DD271" s="116">
        <f t="shared" si="1165"/>
        <v>9.5596348739236117</v>
      </c>
      <c r="DE271" s="116">
        <f t="shared" si="1166"/>
        <v>7.7525293021434916</v>
      </c>
      <c r="DF271" s="116">
        <f t="shared" si="1167"/>
        <v>8.1221799939275243</v>
      </c>
      <c r="DG271" s="116">
        <f t="shared" si="1168"/>
        <v>6.447876741620199</v>
      </c>
      <c r="DH271" s="116">
        <f t="shared" si="1169"/>
        <v>2.9274210398626979</v>
      </c>
      <c r="DI271" s="116">
        <f t="shared" si="1170"/>
        <v>0.93575647022845221</v>
      </c>
      <c r="DJ271" s="116">
        <f t="shared" si="1171"/>
        <v>0.4388446088938508</v>
      </c>
      <c r="DK271" s="116">
        <f t="shared" si="1289"/>
        <v>1.0415396374542965</v>
      </c>
      <c r="DL271" s="116">
        <f t="shared" si="1172"/>
        <v>2.9784055071958102</v>
      </c>
      <c r="DM271" s="116">
        <f t="shared" si="1173"/>
        <v>6.8861416795610459</v>
      </c>
      <c r="DN271" s="116">
        <f t="shared" si="1174"/>
        <v>8.3760924788687152</v>
      </c>
      <c r="DO271" s="116">
        <f t="shared" si="1175"/>
        <v>10.947978164165608</v>
      </c>
      <c r="DP271" s="116">
        <f t="shared" si="1176"/>
        <v>11.93371808113984</v>
      </c>
      <c r="DQ271" s="116">
        <f t="shared" si="1177"/>
        <v>9.6778276910748104</v>
      </c>
      <c r="DR271" s="116">
        <f t="shared" si="1178"/>
        <v>10.139279116861125</v>
      </c>
      <c r="DS271" s="116">
        <f t="shared" si="1179"/>
        <v>8.0491717799937348</v>
      </c>
      <c r="DT271" s="116">
        <f t="shared" si="1180"/>
        <v>3.654430096275266</v>
      </c>
      <c r="DU271" s="116">
        <f t="shared" si="1181"/>
        <v>1.1681464883294888</v>
      </c>
      <c r="DV271" s="116">
        <f t="shared" si="1182"/>
        <v>0.54782927520759406</v>
      </c>
      <c r="DW271" s="116">
        <f t="shared" si="1290"/>
        <v>1.2487426018058787</v>
      </c>
      <c r="DX271" s="116">
        <f t="shared" si="1183"/>
        <v>3.5709268363477653</v>
      </c>
      <c r="DY271" s="116">
        <f t="shared" si="1184"/>
        <v>8.2560645498404295</v>
      </c>
      <c r="DZ271" s="116">
        <f t="shared" si="1185"/>
        <v>10.042424828824961</v>
      </c>
      <c r="EA271" s="116">
        <f t="shared" si="1186"/>
        <v>13.12595915299682</v>
      </c>
      <c r="EB271" s="116">
        <f t="shared" si="1187"/>
        <v>14.307801288356071</v>
      </c>
      <c r="EC271" s="116">
        <f t="shared" si="1188"/>
        <v>11.603126080006129</v>
      </c>
      <c r="ED271" s="116">
        <f t="shared" si="1189"/>
        <v>12.156378239794726</v>
      </c>
      <c r="EE271" s="116">
        <f t="shared" si="1190"/>
        <v>9.6504668183672706</v>
      </c>
      <c r="EF271" s="116">
        <f t="shared" si="1191"/>
        <v>4.3814391526878342</v>
      </c>
      <c r="EG271" s="116">
        <f t="shared" si="1192"/>
        <v>1.4005365064305253</v>
      </c>
      <c r="EH271" s="116">
        <f t="shared" si="1291"/>
        <v>0.65681394152133732</v>
      </c>
      <c r="EI271" s="119">
        <f>VPHgrunddataM!AI56*1000</f>
        <v>1.4559455661574612</v>
      </c>
      <c r="EJ271" s="119">
        <f>VPHgrunddataM!AJ56*1000</f>
        <v>4.1634481654997213</v>
      </c>
      <c r="EK271" s="119">
        <f>VPHgrunddataM!AK56*1000</f>
        <v>9.6259874201198112</v>
      </c>
      <c r="EL271" s="119">
        <f>VPHgrunddataM!AL56*1000</f>
        <v>11.708757178781205</v>
      </c>
      <c r="EM271" s="119">
        <f>VPHgrunddataM!AM56*1000</f>
        <v>15.303940141828033</v>
      </c>
      <c r="EN271" s="119">
        <f>VPHgrunddataM!AN56*1000</f>
        <v>16.681884495572302</v>
      </c>
      <c r="EO271" s="119">
        <f>VPHgrunddataM!AO56*1000</f>
        <v>13.528424468937446</v>
      </c>
      <c r="EP271" s="119">
        <f>VPHgrunddataM!AP56*1000</f>
        <v>14.173477362728329</v>
      </c>
      <c r="EQ271" s="119">
        <f>VPHgrunddataM!AQ56*1000</f>
        <v>11.251761856740806</v>
      </c>
      <c r="ER271" s="119">
        <f>VPHgrunddataM!AR56*1000</f>
        <v>5.1084482091004029</v>
      </c>
      <c r="ES271" s="119">
        <f>VPHgrunddataM!AS56*1000</f>
        <v>1.6329265245315618</v>
      </c>
      <c r="ET271" s="119">
        <f>VPHgrunddataM!AT56*1000</f>
        <v>0.76579860783508047</v>
      </c>
      <c r="EU271" s="116">
        <f t="shared" si="1292"/>
        <v>1.8703465224334272</v>
      </c>
      <c r="EV271" s="116">
        <f t="shared" si="1293"/>
        <v>5.348476607239828</v>
      </c>
      <c r="EW271" s="116">
        <f t="shared" si="1193"/>
        <v>12.365800262579789</v>
      </c>
      <c r="EX271" s="116">
        <f t="shared" si="1194"/>
        <v>15.041381877801498</v>
      </c>
      <c r="EY271" s="116">
        <f t="shared" si="1195"/>
        <v>19.659849868355927</v>
      </c>
      <c r="EZ271" s="116">
        <f t="shared" si="1196"/>
        <v>21.429993926438339</v>
      </c>
      <c r="FA271" s="116">
        <f t="shared" si="1197"/>
        <v>17.378975040604757</v>
      </c>
      <c r="FB271" s="116">
        <f t="shared" si="1198"/>
        <v>18.207627222427657</v>
      </c>
      <c r="FC271" s="116">
        <f t="shared" si="1199"/>
        <v>14.454313507500943</v>
      </c>
      <c r="FD271" s="116">
        <f t="shared" si="1200"/>
        <v>6.5624488792631777</v>
      </c>
      <c r="FE271" s="116">
        <f t="shared" si="1201"/>
        <v>2.0977009830405002</v>
      </c>
      <c r="FF271" s="116">
        <f t="shared" si="1202"/>
        <v>0.9837653246561997</v>
      </c>
      <c r="FG271" s="116">
        <f t="shared" si="1294"/>
        <v>2.2847474787093933</v>
      </c>
      <c r="FH271" s="116">
        <f t="shared" si="1203"/>
        <v>6.5335050489799347</v>
      </c>
      <c r="FI271" s="116">
        <f t="shared" si="1204"/>
        <v>15.105613105039765</v>
      </c>
      <c r="FJ271" s="116">
        <f t="shared" si="1205"/>
        <v>18.374006576821792</v>
      </c>
      <c r="FK271" s="116">
        <f t="shared" si="1206"/>
        <v>24.015759594883818</v>
      </c>
      <c r="FL271" s="116">
        <f t="shared" si="1207"/>
        <v>26.178103357304376</v>
      </c>
      <c r="FM271" s="116">
        <f t="shared" si="1208"/>
        <v>21.229525612272067</v>
      </c>
      <c r="FN271" s="116">
        <f t="shared" si="1209"/>
        <v>22.241777082126987</v>
      </c>
      <c r="FO271" s="116">
        <f t="shared" si="1210"/>
        <v>17.65686515826108</v>
      </c>
      <c r="FP271" s="116">
        <f t="shared" si="1211"/>
        <v>8.0164495494259533</v>
      </c>
      <c r="FQ271" s="116">
        <f t="shared" si="1212"/>
        <v>2.5624754415494388</v>
      </c>
      <c r="FR271" s="116">
        <f t="shared" si="1213"/>
        <v>1.2017320414773189</v>
      </c>
      <c r="FS271" s="116">
        <f t="shared" si="1295"/>
        <v>2.6991484349853594</v>
      </c>
      <c r="FT271" s="116">
        <f t="shared" si="1214"/>
        <v>7.7185334907200414</v>
      </c>
      <c r="FU271" s="116">
        <f t="shared" si="1215"/>
        <v>17.845425947499741</v>
      </c>
      <c r="FV271" s="116">
        <f t="shared" si="1216"/>
        <v>21.706631275842085</v>
      </c>
      <c r="FW271" s="116">
        <f t="shared" si="1217"/>
        <v>28.371669321411709</v>
      </c>
      <c r="FX271" s="116">
        <f t="shared" si="1218"/>
        <v>30.926212788170414</v>
      </c>
      <c r="FY271" s="116">
        <f t="shared" si="1219"/>
        <v>25.080076183939376</v>
      </c>
      <c r="FZ271" s="116">
        <f t="shared" si="1220"/>
        <v>26.275926941826317</v>
      </c>
      <c r="GA271" s="116">
        <f t="shared" si="1221"/>
        <v>20.859416809021216</v>
      </c>
      <c r="GB271" s="116">
        <f t="shared" si="1222"/>
        <v>9.4704502195887272</v>
      </c>
      <c r="GC271" s="116">
        <f t="shared" si="1223"/>
        <v>3.0272499000583775</v>
      </c>
      <c r="GD271" s="116">
        <f t="shared" si="1224"/>
        <v>1.4196987582984382</v>
      </c>
      <c r="GE271" s="116">
        <f t="shared" si="1296"/>
        <v>3.1135493912613255</v>
      </c>
      <c r="GF271" s="116">
        <f t="shared" si="1225"/>
        <v>8.903561932460148</v>
      </c>
      <c r="GG271" s="116">
        <f t="shared" si="1226"/>
        <v>20.585238789959718</v>
      </c>
      <c r="GH271" s="116">
        <f t="shared" si="1227"/>
        <v>25.039255974862378</v>
      </c>
      <c r="GI271" s="116">
        <f t="shared" si="1228"/>
        <v>32.727579047939599</v>
      </c>
      <c r="GJ271" s="116">
        <f t="shared" si="1229"/>
        <v>35.674322219036448</v>
      </c>
      <c r="GK271" s="116">
        <f t="shared" si="1230"/>
        <v>28.930626755606685</v>
      </c>
      <c r="GL271" s="116">
        <f t="shared" si="1231"/>
        <v>30.310076801525646</v>
      </c>
      <c r="GM271" s="116">
        <f t="shared" si="1232"/>
        <v>24.061968459781351</v>
      </c>
      <c r="GN271" s="116">
        <f t="shared" si="1233"/>
        <v>10.924450889751501</v>
      </c>
      <c r="GO271" s="116">
        <f t="shared" si="1234"/>
        <v>3.4920243585673161</v>
      </c>
      <c r="GP271" s="116">
        <f t="shared" si="1297"/>
        <v>1.6376654751195574</v>
      </c>
      <c r="GQ271" s="166">
        <f>VPHgrunddataM!AU56*1000</f>
        <v>3.5279503475372911</v>
      </c>
      <c r="GR271" s="166">
        <f>VPHgrunddataM!AV56*1000</f>
        <v>10.088590374200255</v>
      </c>
      <c r="GS271" s="166">
        <f>VPHgrunddataM!AW56*1000</f>
        <v>23.325051632419697</v>
      </c>
      <c r="GT271" s="166">
        <f>VPHgrunddataM!AX56*1000</f>
        <v>28.371880673882668</v>
      </c>
      <c r="GU271" s="166">
        <f>VPHgrunddataM!AY56*1000</f>
        <v>37.083488774467497</v>
      </c>
      <c r="GV271" s="166">
        <f>VPHgrunddataM!AZ56*1000</f>
        <v>40.422431649902485</v>
      </c>
      <c r="GW271" s="166">
        <f>VPHgrunddataM!BA56*1000</f>
        <v>32.781177327273994</v>
      </c>
      <c r="GX271" s="166">
        <f>VPHgrunddataM!BB56*1000</f>
        <v>34.344226661224972</v>
      </c>
      <c r="GY271" s="166">
        <f>VPHgrunddataM!BC56*1000</f>
        <v>27.26452011054149</v>
      </c>
      <c r="GZ271" s="166">
        <f>VPHgrunddataM!BD56*1000</f>
        <v>12.378451559914277</v>
      </c>
      <c r="HA271" s="166">
        <f>VPHgrunddataM!BE56*1000</f>
        <v>3.9567988170762547</v>
      </c>
      <c r="HB271" s="166">
        <f>VPHgrunddataM!BF56*1000</f>
        <v>1.8556321919406764</v>
      </c>
      <c r="HC271" s="164">
        <f t="shared" si="1333"/>
        <v>6.9813082245012046</v>
      </c>
      <c r="HD271" s="164">
        <f t="shared" si="1334"/>
        <v>19.963874777241262</v>
      </c>
      <c r="HE271" s="164">
        <f t="shared" si="1335"/>
        <v>46.156934979659042</v>
      </c>
      <c r="HF271" s="164">
        <f t="shared" si="1336"/>
        <v>56.14388650197268</v>
      </c>
      <c r="HG271" s="164">
        <f t="shared" si="1337"/>
        <v>73.382910666287174</v>
      </c>
      <c r="HH271" s="164">
        <f t="shared" si="1338"/>
        <v>79.990200185564916</v>
      </c>
      <c r="HI271" s="164">
        <f t="shared" si="1339"/>
        <v>64.869252778260631</v>
      </c>
      <c r="HJ271" s="164">
        <f t="shared" si="1340"/>
        <v>67.962303445846885</v>
      </c>
      <c r="HK271" s="164">
        <f t="shared" si="1341"/>
        <v>53.952578620159535</v>
      </c>
      <c r="HL271" s="164">
        <f t="shared" si="1342"/>
        <v>24.495181953376161</v>
      </c>
      <c r="HM271" s="164">
        <f t="shared" si="1343"/>
        <v>7.8299378969487723</v>
      </c>
      <c r="HN271" s="164">
        <f t="shared" si="1344"/>
        <v>3.6720302180419675</v>
      </c>
      <c r="HO271" s="164">
        <f t="shared" si="1345"/>
        <v>6.9813082245012046</v>
      </c>
      <c r="HP271" s="164">
        <f t="shared" si="1346"/>
        <v>19.963874777241262</v>
      </c>
      <c r="HQ271" s="164">
        <f t="shared" si="1347"/>
        <v>46.156934979659042</v>
      </c>
      <c r="HR271" s="164">
        <f t="shared" si="1348"/>
        <v>56.14388650197268</v>
      </c>
      <c r="HS271" s="164">
        <f t="shared" si="1349"/>
        <v>73.382910666287174</v>
      </c>
      <c r="HT271" s="164">
        <f t="shared" si="1350"/>
        <v>79.990200185564916</v>
      </c>
      <c r="HU271" s="164">
        <f t="shared" si="1351"/>
        <v>64.869252778260631</v>
      </c>
      <c r="HV271" s="164">
        <f t="shared" si="1352"/>
        <v>67.962303445846885</v>
      </c>
      <c r="HW271" s="164">
        <f t="shared" si="1353"/>
        <v>53.952578620159535</v>
      </c>
      <c r="HX271" s="164">
        <f t="shared" si="1354"/>
        <v>24.495181953376161</v>
      </c>
      <c r="HY271" s="164">
        <f t="shared" si="1355"/>
        <v>7.8299378969487723</v>
      </c>
      <c r="HZ271" s="164">
        <f t="shared" si="1356"/>
        <v>3.6720302180419675</v>
      </c>
      <c r="IA271" s="164">
        <f t="shared" si="1357"/>
        <v>6.9813082245012046</v>
      </c>
      <c r="IB271" s="164">
        <f t="shared" si="1358"/>
        <v>19.963874777241262</v>
      </c>
      <c r="IC271" s="164">
        <f t="shared" si="1359"/>
        <v>46.156934979659042</v>
      </c>
      <c r="ID271" s="164">
        <f t="shared" si="1360"/>
        <v>56.14388650197268</v>
      </c>
      <c r="IE271" s="164">
        <f t="shared" si="1361"/>
        <v>73.382910666287174</v>
      </c>
      <c r="IF271" s="164">
        <f t="shared" si="1362"/>
        <v>79.990200185564916</v>
      </c>
      <c r="IG271" s="164">
        <f t="shared" si="1363"/>
        <v>64.869252778260631</v>
      </c>
      <c r="IH271" s="164">
        <f t="shared" si="1364"/>
        <v>67.962303445846885</v>
      </c>
      <c r="II271" s="164">
        <f t="shared" si="1365"/>
        <v>53.952578620159535</v>
      </c>
      <c r="IJ271" s="164">
        <f t="shared" si="1366"/>
        <v>24.495181953376161</v>
      </c>
      <c r="IK271" s="164">
        <f t="shared" si="1367"/>
        <v>7.8299378969487723</v>
      </c>
      <c r="IL271" s="164">
        <f t="shared" si="1368"/>
        <v>3.6720302180419675</v>
      </c>
      <c r="IM271" s="164">
        <f t="shared" si="1369"/>
        <v>6.9813082245012046</v>
      </c>
      <c r="IN271" s="164">
        <f t="shared" si="1370"/>
        <v>19.963874777241262</v>
      </c>
      <c r="IO271" s="164">
        <f t="shared" si="1371"/>
        <v>46.156934979659042</v>
      </c>
      <c r="IP271" s="164">
        <f t="shared" si="1372"/>
        <v>56.14388650197268</v>
      </c>
      <c r="IQ271" s="164">
        <f t="shared" si="1373"/>
        <v>73.382910666287174</v>
      </c>
      <c r="IR271" s="164">
        <f t="shared" si="1374"/>
        <v>79.990200185564916</v>
      </c>
      <c r="IS271" s="164">
        <f t="shared" si="1375"/>
        <v>64.869252778260631</v>
      </c>
      <c r="IT271" s="164">
        <f t="shared" si="1376"/>
        <v>67.962303445846885</v>
      </c>
      <c r="IU271" s="164">
        <f t="shared" si="1377"/>
        <v>53.952578620159535</v>
      </c>
      <c r="IV271" s="164">
        <f t="shared" si="1378"/>
        <v>24.495181953376161</v>
      </c>
      <c r="IW271" s="164">
        <f t="shared" si="1379"/>
        <v>7.8299378969487723</v>
      </c>
      <c r="IX271" s="164">
        <f t="shared" si="1380"/>
        <v>3.6720302180419675</v>
      </c>
      <c r="IY271" s="119">
        <f>VPHgrunddataM!BG56*1000</f>
        <v>6.9813082245012046</v>
      </c>
      <c r="IZ271" s="119">
        <f>VPHgrunddataM!BH56*1000</f>
        <v>19.963874777241262</v>
      </c>
      <c r="JA271" s="119">
        <f>VPHgrunddataM!BI56*1000</f>
        <v>46.156934979659042</v>
      </c>
      <c r="JB271" s="119">
        <f>VPHgrunddataM!BJ56*1000</f>
        <v>56.14388650197268</v>
      </c>
      <c r="JC271" s="119">
        <f>VPHgrunddataM!BK56*1000</f>
        <v>73.382910666287174</v>
      </c>
      <c r="JD271" s="119">
        <f>VPHgrunddataM!BL56*1000</f>
        <v>79.990200185564916</v>
      </c>
      <c r="JE271" s="119">
        <f>VPHgrunddataM!BM56*1000</f>
        <v>64.869252778260631</v>
      </c>
      <c r="JF271" s="119">
        <f>VPHgrunddataM!BN56*1000</f>
        <v>67.962303445846885</v>
      </c>
      <c r="JG271" s="119">
        <f>VPHgrunddataM!BO56*1000</f>
        <v>53.952578620159535</v>
      </c>
      <c r="JH271" s="119">
        <f>VPHgrunddataM!BP56*1000</f>
        <v>24.495181953376161</v>
      </c>
      <c r="JI271" s="119">
        <f>VPHgrunddataM!BQ56*1000</f>
        <v>7.8299378969487723</v>
      </c>
      <c r="JJ271" s="119">
        <f>VPHgrunddataM!BR56*1000</f>
        <v>3.6720302180419675</v>
      </c>
      <c r="JK271" s="116">
        <f t="shared" si="1381"/>
        <v>6.9813082245012046</v>
      </c>
      <c r="JL271" s="116">
        <f t="shared" si="1382"/>
        <v>19.963874777241262</v>
      </c>
      <c r="JM271" s="116">
        <f t="shared" si="1383"/>
        <v>46.156934979659042</v>
      </c>
      <c r="JN271" s="116">
        <f t="shared" si="1384"/>
        <v>56.14388650197268</v>
      </c>
      <c r="JO271" s="116">
        <f t="shared" si="1385"/>
        <v>73.382910666287174</v>
      </c>
      <c r="JP271" s="116">
        <f t="shared" si="1386"/>
        <v>79.990200185564916</v>
      </c>
      <c r="JQ271" s="116">
        <f t="shared" si="1387"/>
        <v>64.869252778260631</v>
      </c>
      <c r="JR271" s="116">
        <f t="shared" si="1388"/>
        <v>67.962303445846885</v>
      </c>
      <c r="JS271" s="116">
        <f t="shared" si="1389"/>
        <v>53.952578620159535</v>
      </c>
      <c r="JT271" s="116">
        <f t="shared" si="1390"/>
        <v>24.495181953376161</v>
      </c>
      <c r="JU271" s="116">
        <f t="shared" si="1391"/>
        <v>7.8299378969487723</v>
      </c>
      <c r="JV271" s="116">
        <f t="shared" si="1392"/>
        <v>3.6720302180419675</v>
      </c>
      <c r="JW271" s="116">
        <f t="shared" si="1393"/>
        <v>6.9813082245012046</v>
      </c>
      <c r="JX271" s="116">
        <f t="shared" si="1394"/>
        <v>19.963874777241262</v>
      </c>
      <c r="JY271" s="116">
        <f t="shared" si="1395"/>
        <v>46.156934979659042</v>
      </c>
      <c r="JZ271" s="116">
        <f t="shared" si="1396"/>
        <v>56.14388650197268</v>
      </c>
      <c r="KA271" s="116">
        <f t="shared" si="1397"/>
        <v>73.382910666287174</v>
      </c>
      <c r="KB271" s="116">
        <f t="shared" si="1398"/>
        <v>79.990200185564916</v>
      </c>
      <c r="KC271" s="116">
        <f t="shared" si="1399"/>
        <v>64.869252778260631</v>
      </c>
      <c r="KD271" s="116">
        <f t="shared" si="1400"/>
        <v>67.962303445846885</v>
      </c>
      <c r="KE271" s="116">
        <f t="shared" si="1401"/>
        <v>53.952578620159535</v>
      </c>
      <c r="KF271" s="116">
        <f t="shared" si="1402"/>
        <v>24.495181953376161</v>
      </c>
      <c r="KG271" s="116">
        <f t="shared" si="1403"/>
        <v>7.8299378969487723</v>
      </c>
      <c r="KH271" s="116">
        <f t="shared" si="1404"/>
        <v>3.6720302180419675</v>
      </c>
      <c r="KI271" s="116">
        <f t="shared" si="1405"/>
        <v>6.9813082245012046</v>
      </c>
      <c r="KJ271" s="116">
        <f t="shared" si="1406"/>
        <v>19.963874777241262</v>
      </c>
      <c r="KK271" s="116">
        <f t="shared" si="1407"/>
        <v>46.156934979659042</v>
      </c>
      <c r="KL271" s="116">
        <f t="shared" si="1408"/>
        <v>56.14388650197268</v>
      </c>
      <c r="KM271" s="116">
        <f t="shared" si="1409"/>
        <v>73.382910666287174</v>
      </c>
      <c r="KN271" s="116">
        <f t="shared" si="1410"/>
        <v>79.990200185564916</v>
      </c>
      <c r="KO271" s="116">
        <f t="shared" si="1411"/>
        <v>64.869252778260631</v>
      </c>
      <c r="KP271" s="116">
        <f t="shared" si="1412"/>
        <v>67.962303445846885</v>
      </c>
      <c r="KQ271" s="116">
        <f t="shared" si="1413"/>
        <v>53.952578620159535</v>
      </c>
      <c r="KR271" s="116">
        <f t="shared" si="1414"/>
        <v>24.495181953376161</v>
      </c>
      <c r="KS271" s="116">
        <f t="shared" si="1415"/>
        <v>7.8299378969487723</v>
      </c>
      <c r="KT271" s="116">
        <f t="shared" si="1416"/>
        <v>3.6720302180419675</v>
      </c>
      <c r="KU271" s="116">
        <f t="shared" si="1417"/>
        <v>6.9813082245012046</v>
      </c>
      <c r="KV271" s="116">
        <f t="shared" si="1418"/>
        <v>19.963874777241262</v>
      </c>
      <c r="KW271" s="116">
        <f t="shared" si="1419"/>
        <v>46.156934979659042</v>
      </c>
      <c r="KX271" s="116">
        <f t="shared" si="1420"/>
        <v>56.14388650197268</v>
      </c>
      <c r="KY271" s="116">
        <f t="shared" si="1421"/>
        <v>73.382910666287174</v>
      </c>
      <c r="KZ271" s="116">
        <f t="shared" si="1422"/>
        <v>79.990200185564916</v>
      </c>
      <c r="LA271" s="116">
        <f t="shared" si="1423"/>
        <v>64.869252778260631</v>
      </c>
      <c r="LB271" s="116">
        <f t="shared" si="1424"/>
        <v>67.962303445846885</v>
      </c>
      <c r="LC271" s="116">
        <f t="shared" si="1425"/>
        <v>53.952578620159535</v>
      </c>
      <c r="LD271" s="116">
        <f t="shared" si="1426"/>
        <v>24.495181953376161</v>
      </c>
      <c r="LE271" s="116">
        <f t="shared" si="1427"/>
        <v>7.8299378969487723</v>
      </c>
      <c r="LF271" s="116">
        <f t="shared" si="1428"/>
        <v>3.6720302180419675</v>
      </c>
      <c r="LG271" s="166">
        <f>VPHgrunddataM!BS56*1000</f>
        <v>6.9813082245012046</v>
      </c>
      <c r="LH271" s="166">
        <f>VPHgrunddataM!BT56*1000</f>
        <v>19.963874777241262</v>
      </c>
      <c r="LI271" s="166">
        <f>VPHgrunddataM!BU56*1000</f>
        <v>46.156934979659042</v>
      </c>
      <c r="LJ271" s="166">
        <f>VPHgrunddataM!BV56*1000</f>
        <v>56.14388650197268</v>
      </c>
      <c r="LK271" s="166">
        <f>VPHgrunddataM!BW56*1000</f>
        <v>73.382910666287174</v>
      </c>
      <c r="LL271" s="166">
        <f>VPHgrunddataM!BX56*1000</f>
        <v>79.990200185564916</v>
      </c>
      <c r="LM271" s="166">
        <f>VPHgrunddataM!BY56*1000</f>
        <v>64.869252778260631</v>
      </c>
      <c r="LN271" s="166">
        <f>VPHgrunddataM!BZ56*1000</f>
        <v>67.962303445846885</v>
      </c>
      <c r="LO271" s="166">
        <f>VPHgrunddataM!CA56*1000</f>
        <v>53.952578620159535</v>
      </c>
      <c r="LP271" s="166">
        <f>VPHgrunddataM!CB56*1000</f>
        <v>24.495181953376161</v>
      </c>
      <c r="LQ271" s="166">
        <f>VPHgrunddataM!CC56*1000</f>
        <v>7.8299378969487723</v>
      </c>
      <c r="LR271" s="166">
        <f>VPHgrunddataM!CD56*1000</f>
        <v>3.6720302180419675</v>
      </c>
      <c r="LT271" s="660">
        <f t="shared" si="1259"/>
        <v>1.2434497875801753E-13</v>
      </c>
      <c r="LU271" s="116">
        <f t="shared" si="1260"/>
        <v>0</v>
      </c>
      <c r="LV271" s="116">
        <f t="shared" si="1261"/>
        <v>0</v>
      </c>
      <c r="LW271" s="115">
        <f t="shared" si="1262"/>
        <v>0</v>
      </c>
      <c r="LX271" s="115">
        <f t="shared" si="1263"/>
        <v>0</v>
      </c>
      <c r="LY271" s="166">
        <f t="shared" si="1264"/>
        <v>3.5527136788005009E-15</v>
      </c>
      <c r="LZ271" s="116">
        <f t="shared" si="1265"/>
        <v>0</v>
      </c>
      <c r="MA271" s="116">
        <f t="shared" si="1266"/>
        <v>7.1054273576010019E-15</v>
      </c>
      <c r="MB271" s="116">
        <f t="shared" si="1267"/>
        <v>1.4210854715202004E-14</v>
      </c>
      <c r="MC271" s="116">
        <f t="shared" si="1268"/>
        <v>1.4210854715202004E-14</v>
      </c>
      <c r="MD271" s="166">
        <f t="shared" si="1269"/>
        <v>0</v>
      </c>
      <c r="ME271" s="116">
        <f t="shared" si="1270"/>
        <v>0</v>
      </c>
      <c r="MF271" s="116">
        <f t="shared" si="1271"/>
        <v>2.8421709430404007E-14</v>
      </c>
      <c r="MG271" s="116">
        <f t="shared" si="1272"/>
        <v>0</v>
      </c>
      <c r="MH271" s="116">
        <f t="shared" si="1273"/>
        <v>2.8421709430404007E-14</v>
      </c>
      <c r="MI271" s="166">
        <f t="shared" si="1274"/>
        <v>2.8421709430404007E-14</v>
      </c>
      <c r="MJ271" s="164">
        <f t="shared" si="1275"/>
        <v>0</v>
      </c>
      <c r="MK271" s="164">
        <f t="shared" si="1276"/>
        <v>0</v>
      </c>
      <c r="ML271" s="164">
        <f t="shared" si="1277"/>
        <v>0</v>
      </c>
      <c r="MM271" s="164">
        <f t="shared" si="1278"/>
        <v>0</v>
      </c>
      <c r="MN271" s="166">
        <f t="shared" si="1279"/>
        <v>0</v>
      </c>
      <c r="MO271" s="116">
        <f t="shared" si="1280"/>
        <v>0</v>
      </c>
      <c r="MP271" s="116">
        <f t="shared" si="1281"/>
        <v>0</v>
      </c>
      <c r="MQ271" s="116">
        <f t="shared" si="1282"/>
        <v>0</v>
      </c>
      <c r="MR271" s="116">
        <f t="shared" si="1283"/>
        <v>0</v>
      </c>
      <c r="MS271" s="166">
        <f t="shared" si="1284"/>
        <v>0</v>
      </c>
    </row>
    <row r="272" spans="2:357" hidden="1">
      <c r="B272" s="3"/>
      <c r="C272" s="84" t="s">
        <v>157</v>
      </c>
      <c r="D272" s="117">
        <f t="shared" ref="D272:BO272" ca="1" si="1435">SUM(D254:D271)</f>
        <v>23476.077608527146</v>
      </c>
      <c r="E272" s="117">
        <f ca="1">SUM(E254:E271)</f>
        <v>23476.077608527146</v>
      </c>
      <c r="F272" s="117">
        <f t="shared" ca="1" si="1435"/>
        <v>23476.077608527146</v>
      </c>
      <c r="G272" s="117">
        <f t="shared" ca="1" si="1435"/>
        <v>23476.077608527146</v>
      </c>
      <c r="H272" s="117">
        <f t="shared" ca="1" si="1435"/>
        <v>23476.077608527146</v>
      </c>
      <c r="I272" s="117">
        <f t="shared" ca="1" si="1435"/>
        <v>23654.648867277025</v>
      </c>
      <c r="J272" s="117">
        <f t="shared" ca="1" si="1435"/>
        <v>23375.934981748036</v>
      </c>
      <c r="K272" s="117">
        <f t="shared" ca="1" si="1435"/>
        <v>23097.221096219037</v>
      </c>
      <c r="L272" s="117">
        <f t="shared" ca="1" si="1435"/>
        <v>22818.507210690041</v>
      </c>
      <c r="M272" s="117">
        <f t="shared" ca="1" si="1435"/>
        <v>22539.793325161048</v>
      </c>
      <c r="N272" s="117">
        <f t="shared" ca="1" si="1435"/>
        <v>22261.07943963206</v>
      </c>
      <c r="O272" s="117">
        <f t="shared" ca="1" si="1435"/>
        <v>22252.7450495882</v>
      </c>
      <c r="P272" s="117">
        <f t="shared" ca="1" si="1435"/>
        <v>22244.41065954433</v>
      </c>
      <c r="Q272" s="117">
        <f t="shared" ca="1" si="1435"/>
        <v>22236.076269500463</v>
      </c>
      <c r="R272" s="117">
        <f t="shared" ca="1" si="1435"/>
        <v>22227.741879456604</v>
      </c>
      <c r="S272" s="117">
        <f t="shared" ca="1" si="1435"/>
        <v>22219.407489412744</v>
      </c>
      <c r="T272" s="117">
        <f ca="1">SUM(T254:T271)</f>
        <v>21261.723550215436</v>
      </c>
      <c r="U272" s="117">
        <f t="shared" ca="1" si="1435"/>
        <v>21261.723550215436</v>
      </c>
      <c r="V272" s="117">
        <f t="shared" ca="1" si="1435"/>
        <v>21261.723550215436</v>
      </c>
      <c r="W272" s="117">
        <f t="shared" ca="1" si="1435"/>
        <v>21261.723550215436</v>
      </c>
      <c r="X272" s="117">
        <f t="shared" ca="1" si="1435"/>
        <v>21261.723550215436</v>
      </c>
      <c r="Y272" s="117">
        <f t="shared" ca="1" si="1435"/>
        <v>21081.749651267775</v>
      </c>
      <c r="Z272" s="117">
        <f t="shared" ca="1" si="1435"/>
        <v>20901.775752320103</v>
      </c>
      <c r="AA272" s="117">
        <f t="shared" ca="1" si="1435"/>
        <v>20721.801853372435</v>
      </c>
      <c r="AB272" s="117">
        <f t="shared" ca="1" si="1435"/>
        <v>20541.827954424767</v>
      </c>
      <c r="AC272" s="117">
        <f t="shared" ca="1" si="1435"/>
        <v>20361.854055477106</v>
      </c>
      <c r="AD272" s="3"/>
      <c r="AE272" s="117">
        <f t="shared" ca="1" si="1435"/>
        <v>4743.2780107864364</v>
      </c>
      <c r="AF272" s="117">
        <f t="shared" ca="1" si="1435"/>
        <v>3665.8414624730863</v>
      </c>
      <c r="AG272" s="117">
        <f t="shared" ca="1" si="1435"/>
        <v>3478.5271072300975</v>
      </c>
      <c r="AH272" s="117">
        <f t="shared" ca="1" si="1435"/>
        <v>1901.8521179382951</v>
      </c>
      <c r="AI272" s="117">
        <f t="shared" ca="1" si="1435"/>
        <v>1054.8343307190719</v>
      </c>
      <c r="AJ272" s="117">
        <f t="shared" ca="1" si="1435"/>
        <v>606.76258078914987</v>
      </c>
      <c r="AK272" s="117">
        <f t="shared" ca="1" si="1435"/>
        <v>304.00937998495203</v>
      </c>
      <c r="AL272" s="117">
        <f t="shared" ca="1" si="1435"/>
        <v>55.232055917251998</v>
      </c>
      <c r="AM272" s="117">
        <f t="shared" ca="1" si="1435"/>
        <v>365.18050261757196</v>
      </c>
      <c r="AN272" s="117">
        <f t="shared" ca="1" si="1435"/>
        <v>1444.7850284642579</v>
      </c>
      <c r="AO272" s="117">
        <f t="shared" ca="1" si="1435"/>
        <v>2647.0466703395241</v>
      </c>
      <c r="AP272" s="117">
        <f t="shared" ca="1" si="1435"/>
        <v>3208.7283612674473</v>
      </c>
      <c r="AQ272" s="117">
        <f t="shared" ca="1" si="1435"/>
        <v>4743.2780107864364</v>
      </c>
      <c r="AR272" s="117">
        <f t="shared" ca="1" si="1435"/>
        <v>3665.8414624730863</v>
      </c>
      <c r="AS272" s="117">
        <f t="shared" ca="1" si="1435"/>
        <v>3478.5271072300975</v>
      </c>
      <c r="AT272" s="117">
        <f t="shared" ca="1" si="1435"/>
        <v>1901.8521179382951</v>
      </c>
      <c r="AU272" s="117">
        <f t="shared" ca="1" si="1435"/>
        <v>1054.8343307190719</v>
      </c>
      <c r="AV272" s="117">
        <f t="shared" ca="1" si="1435"/>
        <v>606.76258078914987</v>
      </c>
      <c r="AW272" s="117">
        <f t="shared" ca="1" si="1435"/>
        <v>304.00937998495203</v>
      </c>
      <c r="AX272" s="117">
        <f t="shared" ca="1" si="1435"/>
        <v>55.232055917251998</v>
      </c>
      <c r="AY272" s="117">
        <f t="shared" ca="1" si="1435"/>
        <v>365.18050261757196</v>
      </c>
      <c r="AZ272" s="117">
        <f t="shared" ca="1" si="1435"/>
        <v>1444.7850284642579</v>
      </c>
      <c r="BA272" s="117">
        <f t="shared" ca="1" si="1435"/>
        <v>2647.0466703395241</v>
      </c>
      <c r="BB272" s="117">
        <f t="shared" ca="1" si="1435"/>
        <v>3208.7283612674473</v>
      </c>
      <c r="BC272" s="117">
        <f t="shared" ca="1" si="1435"/>
        <v>4743.2780107864364</v>
      </c>
      <c r="BD272" s="117">
        <f t="shared" ca="1" si="1435"/>
        <v>3665.8414624730863</v>
      </c>
      <c r="BE272" s="117">
        <f t="shared" ca="1" si="1435"/>
        <v>3478.5271072300975</v>
      </c>
      <c r="BF272" s="117">
        <f t="shared" ca="1" si="1435"/>
        <v>1901.8521179382951</v>
      </c>
      <c r="BG272" s="117">
        <f t="shared" ca="1" si="1435"/>
        <v>1054.8343307190719</v>
      </c>
      <c r="BH272" s="117">
        <f t="shared" ca="1" si="1435"/>
        <v>606.76258078914987</v>
      </c>
      <c r="BI272" s="117">
        <f t="shared" ca="1" si="1435"/>
        <v>304.00937998495203</v>
      </c>
      <c r="BJ272" s="117">
        <f t="shared" ca="1" si="1435"/>
        <v>55.232055917251998</v>
      </c>
      <c r="BK272" s="117">
        <f t="shared" ca="1" si="1435"/>
        <v>365.18050261757196</v>
      </c>
      <c r="BL272" s="117">
        <f t="shared" ca="1" si="1435"/>
        <v>1444.7850284642579</v>
      </c>
      <c r="BM272" s="117">
        <f t="shared" ca="1" si="1435"/>
        <v>2647.0466703395241</v>
      </c>
      <c r="BN272" s="117">
        <f t="shared" ca="1" si="1435"/>
        <v>3208.7283612674473</v>
      </c>
      <c r="BO272" s="117">
        <f t="shared" ca="1" si="1435"/>
        <v>4743.2780107864364</v>
      </c>
      <c r="BP272" s="117">
        <f t="shared" ref="BP272:EA272" ca="1" si="1436">SUM(BP254:BP271)</f>
        <v>3665.8414624730863</v>
      </c>
      <c r="BQ272" s="117">
        <f t="shared" ca="1" si="1436"/>
        <v>3478.5271072300975</v>
      </c>
      <c r="BR272" s="117">
        <f t="shared" ca="1" si="1436"/>
        <v>1901.8521179382951</v>
      </c>
      <c r="BS272" s="117">
        <f t="shared" ca="1" si="1436"/>
        <v>1054.8343307190719</v>
      </c>
      <c r="BT272" s="117">
        <f t="shared" ca="1" si="1436"/>
        <v>606.76258078914987</v>
      </c>
      <c r="BU272" s="117">
        <f t="shared" ca="1" si="1436"/>
        <v>304.00937998495203</v>
      </c>
      <c r="BV272" s="117">
        <f t="shared" ca="1" si="1436"/>
        <v>55.232055917251998</v>
      </c>
      <c r="BW272" s="117">
        <f t="shared" ca="1" si="1436"/>
        <v>365.18050261757196</v>
      </c>
      <c r="BX272" s="117">
        <f t="shared" ca="1" si="1436"/>
        <v>1444.7850284642579</v>
      </c>
      <c r="BY272" s="117">
        <f t="shared" ca="1" si="1436"/>
        <v>2647.0466703395241</v>
      </c>
      <c r="BZ272" s="117">
        <f t="shared" ca="1" si="1436"/>
        <v>3208.7283612674473</v>
      </c>
      <c r="CA272" s="117">
        <f t="shared" ca="1" si="1436"/>
        <v>4756.1582791373639</v>
      </c>
      <c r="CB272" s="117">
        <f t="shared" ca="1" si="1436"/>
        <v>3682.5700055941311</v>
      </c>
      <c r="CC272" s="117">
        <f t="shared" ca="1" si="1436"/>
        <v>3491.8431168763364</v>
      </c>
      <c r="CD272" s="117">
        <f t="shared" ca="1" si="1436"/>
        <v>1921.2847155082322</v>
      </c>
      <c r="CE272" s="117">
        <f t="shared" ca="1" si="1436"/>
        <v>1089.5141429102982</v>
      </c>
      <c r="CF272" s="117">
        <f t="shared" ca="1" si="1436"/>
        <v>622.69414695966657</v>
      </c>
      <c r="CG272" s="117">
        <f t="shared" ca="1" si="1436"/>
        <v>353.60940205516135</v>
      </c>
      <c r="CH272" s="117">
        <f t="shared" ca="1" si="1436"/>
        <v>23.594136937574483</v>
      </c>
      <c r="CI272" s="117">
        <f t="shared" ca="1" si="1436"/>
        <v>365.06487299838636</v>
      </c>
      <c r="CJ272" s="117">
        <f t="shared" ca="1" si="1436"/>
        <v>1475.8656880119663</v>
      </c>
      <c r="CK272" s="117">
        <f t="shared" ca="1" si="1436"/>
        <v>2651.9716860464259</v>
      </c>
      <c r="CL272" s="117">
        <f t="shared" ca="1" si="1436"/>
        <v>3220.4786742414822</v>
      </c>
      <c r="CM272" s="117">
        <f t="shared" ca="1" si="1436"/>
        <v>4711.0154462184018</v>
      </c>
      <c r="CN272" s="117">
        <f t="shared" ca="1" si="1436"/>
        <v>3647.3056717491518</v>
      </c>
      <c r="CO272" s="117">
        <f t="shared" ca="1" si="1436"/>
        <v>3456.7654327190498</v>
      </c>
      <c r="CP272" s="117">
        <f t="shared" ca="1" si="1436"/>
        <v>1899.3154921369151</v>
      </c>
      <c r="CQ272" s="117">
        <f t="shared" ca="1" si="1436"/>
        <v>1069.5959200782572</v>
      </c>
      <c r="CR272" s="117">
        <f t="shared" ca="1" si="1436"/>
        <v>613.64214488102857</v>
      </c>
      <c r="CS272" s="117">
        <f t="shared" ca="1" si="1436"/>
        <v>334.97337886957757</v>
      </c>
      <c r="CT272" s="117">
        <f t="shared" ca="1" si="1436"/>
        <v>24.138548894675562</v>
      </c>
      <c r="CU272" s="117">
        <f t="shared" ca="1" si="1436"/>
        <v>354.45599634758338</v>
      </c>
      <c r="CV272" s="117">
        <f t="shared" ca="1" si="1436"/>
        <v>1454.8329388958227</v>
      </c>
      <c r="CW272" s="117">
        <f t="shared" ca="1" si="1436"/>
        <v>2624.0188019081756</v>
      </c>
      <c r="CX272" s="117">
        <f t="shared" ca="1" si="1436"/>
        <v>3185.8752090493927</v>
      </c>
      <c r="CY272" s="117">
        <f t="shared" ca="1" si="1436"/>
        <v>4665.8726132994398</v>
      </c>
      <c r="CZ272" s="117">
        <f t="shared" ca="1" si="1436"/>
        <v>3612.0413379041747</v>
      </c>
      <c r="DA272" s="117">
        <f t="shared" ca="1" si="1436"/>
        <v>3421.6877485617633</v>
      </c>
      <c r="DB272" s="117">
        <f t="shared" ca="1" si="1436"/>
        <v>1877.3462687655974</v>
      </c>
      <c r="DC272" s="117">
        <f t="shared" ca="1" si="1436"/>
        <v>1049.6776972462162</v>
      </c>
      <c r="DD272" s="117">
        <f t="shared" ca="1" si="1436"/>
        <v>604.59014280239035</v>
      </c>
      <c r="DE272" s="117">
        <f t="shared" ca="1" si="1436"/>
        <v>316.33735568399374</v>
      </c>
      <c r="DF272" s="117">
        <f t="shared" ca="1" si="1436"/>
        <v>24.682960851776645</v>
      </c>
      <c r="DG272" s="117">
        <f t="shared" ca="1" si="1436"/>
        <v>343.8471196967804</v>
      </c>
      <c r="DH272" s="117">
        <f t="shared" ca="1" si="1436"/>
        <v>1433.8001897796798</v>
      </c>
      <c r="DI272" s="117">
        <f t="shared" ca="1" si="1436"/>
        <v>2596.0659177699245</v>
      </c>
      <c r="DJ272" s="117">
        <f t="shared" ca="1" si="1436"/>
        <v>3151.2717438573031</v>
      </c>
      <c r="DK272" s="117">
        <f t="shared" ca="1" si="1436"/>
        <v>4620.7297803804786</v>
      </c>
      <c r="DL272" s="117">
        <f t="shared" ca="1" si="1436"/>
        <v>3576.7770040591959</v>
      </c>
      <c r="DM272" s="117">
        <f t="shared" ca="1" si="1436"/>
        <v>3386.6100644044759</v>
      </c>
      <c r="DN272" s="117">
        <f t="shared" ca="1" si="1436"/>
        <v>1855.37704539428</v>
      </c>
      <c r="DO272" s="117">
        <f t="shared" ca="1" si="1436"/>
        <v>1029.759474414175</v>
      </c>
      <c r="DP272" s="117">
        <f t="shared" ca="1" si="1436"/>
        <v>595.53814072375224</v>
      </c>
      <c r="DQ272" s="117">
        <f t="shared" ca="1" si="1436"/>
        <v>297.7013324984099</v>
      </c>
      <c r="DR272" s="117">
        <f t="shared" ca="1" si="1436"/>
        <v>25.227372808877728</v>
      </c>
      <c r="DS272" s="117">
        <f t="shared" ca="1" si="1436"/>
        <v>333.2382430459773</v>
      </c>
      <c r="DT272" s="117">
        <f t="shared" ca="1" si="1436"/>
        <v>1412.767440663536</v>
      </c>
      <c r="DU272" s="117">
        <f t="shared" ca="1" si="1436"/>
        <v>2568.1130336316737</v>
      </c>
      <c r="DV272" s="117">
        <f t="shared" ca="1" si="1436"/>
        <v>3116.6682786652141</v>
      </c>
      <c r="DW272" s="117">
        <f t="shared" ca="1" si="1436"/>
        <v>4575.5869474615165</v>
      </c>
      <c r="DX272" s="117">
        <f t="shared" ca="1" si="1436"/>
        <v>3541.5126702142175</v>
      </c>
      <c r="DY272" s="117">
        <f t="shared" ca="1" si="1436"/>
        <v>3351.5323802471885</v>
      </c>
      <c r="DZ272" s="117">
        <f t="shared" ca="1" si="1436"/>
        <v>1833.4078220229621</v>
      </c>
      <c r="EA272" s="117">
        <f t="shared" ca="1" si="1436"/>
        <v>1009.841251582134</v>
      </c>
      <c r="EB272" s="117">
        <f t="shared" ref="EB272:GM272" ca="1" si="1437">SUM(EB254:EB271)</f>
        <v>586.48613864511401</v>
      </c>
      <c r="EC272" s="117">
        <f t="shared" ca="1" si="1437"/>
        <v>279.06530931282612</v>
      </c>
      <c r="ED272" s="117">
        <f t="shared" ca="1" si="1437"/>
        <v>25.771784765978808</v>
      </c>
      <c r="EE272" s="117">
        <f t="shared" ca="1" si="1437"/>
        <v>322.6293663951742</v>
      </c>
      <c r="EF272" s="117">
        <f t="shared" ca="1" si="1437"/>
        <v>1391.7346915473925</v>
      </c>
      <c r="EG272" s="117">
        <f t="shared" ca="1" si="1437"/>
        <v>2540.1601494934225</v>
      </c>
      <c r="EH272" s="117">
        <f t="shared" ca="1" si="1437"/>
        <v>3082.0648134731241</v>
      </c>
      <c r="EI272" s="117">
        <f t="shared" ca="1" si="1437"/>
        <v>4530.4441145425535</v>
      </c>
      <c r="EJ272" s="117">
        <f t="shared" ca="1" si="1437"/>
        <v>3506.2483363692404</v>
      </c>
      <c r="EK272" s="117">
        <f t="shared" ca="1" si="1437"/>
        <v>3316.454696089902</v>
      </c>
      <c r="EL272" s="117">
        <f t="shared" ca="1" si="1437"/>
        <v>1811.4385986516454</v>
      </c>
      <c r="EM272" s="117">
        <f t="shared" ca="1" si="1437"/>
        <v>989.92302875009295</v>
      </c>
      <c r="EN272" s="117">
        <f t="shared" ca="1" si="1437"/>
        <v>577.4341365664759</v>
      </c>
      <c r="EO272" s="117">
        <f t="shared" ca="1" si="1437"/>
        <v>260.42928612724234</v>
      </c>
      <c r="EP272" s="117">
        <f t="shared" ca="1" si="1437"/>
        <v>26.316196723079891</v>
      </c>
      <c r="EQ272" s="117">
        <f t="shared" ca="1" si="1437"/>
        <v>312.02048974437122</v>
      </c>
      <c r="ER272" s="117">
        <f t="shared" ca="1" si="1437"/>
        <v>1370.7019424312498</v>
      </c>
      <c r="ES272" s="117">
        <f t="shared" ca="1" si="1437"/>
        <v>2512.2072653551722</v>
      </c>
      <c r="ET272" s="117">
        <f t="shared" ca="1" si="1437"/>
        <v>3047.4613482810346</v>
      </c>
      <c r="EU272" s="117">
        <f t="shared" ca="1" si="1437"/>
        <v>4516.7288694831914</v>
      </c>
      <c r="EV272" s="117">
        <f t="shared" ca="1" si="1437"/>
        <v>3493.5622396654012</v>
      </c>
      <c r="EW272" s="117">
        <f t="shared" ca="1" si="1437"/>
        <v>3308.9501516036385</v>
      </c>
      <c r="EX272" s="117">
        <f t="shared" ca="1" si="1437"/>
        <v>1813.3752401194549</v>
      </c>
      <c r="EY272" s="117">
        <f t="shared" ca="1" si="1437"/>
        <v>998.66683903313742</v>
      </c>
      <c r="EZ272" s="117">
        <f t="shared" ca="1" si="1437"/>
        <v>573.40532124921265</v>
      </c>
      <c r="FA272" s="117">
        <f t="shared" ca="1" si="1437"/>
        <v>275.62945520216846</v>
      </c>
      <c r="FB272" s="117">
        <f t="shared" ca="1" si="1437"/>
        <v>30.401389366897874</v>
      </c>
      <c r="FC272" s="117">
        <f t="shared" ca="1" si="1437"/>
        <v>310.15336962398646</v>
      </c>
      <c r="FD272" s="117">
        <f t="shared" ca="1" si="1437"/>
        <v>1378.205214395294</v>
      </c>
      <c r="FE272" s="117">
        <f t="shared" ca="1" si="1437"/>
        <v>2513.4394862387035</v>
      </c>
      <c r="FF272" s="117">
        <f t="shared" ca="1" si="1437"/>
        <v>3040.2274736071081</v>
      </c>
      <c r="FG272" s="117">
        <f t="shared" ca="1" si="1437"/>
        <v>4503.0136244238292</v>
      </c>
      <c r="FH272" s="117">
        <f t="shared" ca="1" si="1437"/>
        <v>3480.8761429615629</v>
      </c>
      <c r="FI272" s="117">
        <f t="shared" ca="1" si="1437"/>
        <v>3301.4456071173754</v>
      </c>
      <c r="FJ272" s="117">
        <f t="shared" ca="1" si="1437"/>
        <v>1815.3118815872642</v>
      </c>
      <c r="FK272" s="117">
        <f t="shared" ca="1" si="1437"/>
        <v>1007.410649316182</v>
      </c>
      <c r="FL272" s="117">
        <f t="shared" ca="1" si="1437"/>
        <v>569.37650593194917</v>
      </c>
      <c r="FM272" s="117">
        <f t="shared" ca="1" si="1437"/>
        <v>290.82962427709464</v>
      </c>
      <c r="FN272" s="117">
        <f t="shared" ca="1" si="1437"/>
        <v>34.48658201071585</v>
      </c>
      <c r="FO272" s="117">
        <f t="shared" ca="1" si="1437"/>
        <v>308.28624950360188</v>
      </c>
      <c r="FP272" s="117">
        <f t="shared" ca="1" si="1437"/>
        <v>1385.7084863593379</v>
      </c>
      <c r="FQ272" s="117">
        <f t="shared" ca="1" si="1437"/>
        <v>2514.6717071222351</v>
      </c>
      <c r="FR272" s="117">
        <f t="shared" ca="1" si="1437"/>
        <v>3032.9935989331821</v>
      </c>
      <c r="FS272" s="117">
        <f t="shared" ca="1" si="1437"/>
        <v>4489.298379364468</v>
      </c>
      <c r="FT272" s="117">
        <f t="shared" ca="1" si="1437"/>
        <v>3468.190046257725</v>
      </c>
      <c r="FU272" s="117">
        <f t="shared" ca="1" si="1437"/>
        <v>3293.9410626311114</v>
      </c>
      <c r="FV272" s="117">
        <f t="shared" ca="1" si="1437"/>
        <v>1817.2485230550737</v>
      </c>
      <c r="FW272" s="117">
        <f t="shared" ca="1" si="1437"/>
        <v>1016.1544595992265</v>
      </c>
      <c r="FX272" s="117">
        <f t="shared" ca="1" si="1437"/>
        <v>565.3476906146858</v>
      </c>
      <c r="FY272" s="117">
        <f t="shared" ca="1" si="1437"/>
        <v>306.0297933520207</v>
      </c>
      <c r="FZ272" s="117">
        <f t="shared" ca="1" si="1437"/>
        <v>38.57177465453384</v>
      </c>
      <c r="GA272" s="117">
        <f t="shared" ca="1" si="1437"/>
        <v>306.41912938321707</v>
      </c>
      <c r="GB272" s="117">
        <f t="shared" ca="1" si="1437"/>
        <v>1393.2117583233821</v>
      </c>
      <c r="GC272" s="117">
        <f t="shared" ca="1" si="1437"/>
        <v>2515.9039280057664</v>
      </c>
      <c r="GD272" s="117">
        <f t="shared" ca="1" si="1437"/>
        <v>3025.7597242592565</v>
      </c>
      <c r="GE272" s="117">
        <f t="shared" ca="1" si="1437"/>
        <v>4475.5831343051059</v>
      </c>
      <c r="GF272" s="117">
        <f t="shared" ca="1" si="1437"/>
        <v>3455.5039495538867</v>
      </c>
      <c r="GG272" s="117">
        <f t="shared" ca="1" si="1437"/>
        <v>3286.4365181448479</v>
      </c>
      <c r="GH272" s="117">
        <f t="shared" ca="1" si="1437"/>
        <v>1819.1851645228833</v>
      </c>
      <c r="GI272" s="117">
        <f t="shared" ca="1" si="1437"/>
        <v>1024.8982698822711</v>
      </c>
      <c r="GJ272" s="117">
        <f t="shared" ca="1" si="1437"/>
        <v>561.31887529742232</v>
      </c>
      <c r="GK272" s="117">
        <f t="shared" ca="1" si="1437"/>
        <v>321.229962426947</v>
      </c>
      <c r="GL272" s="117">
        <f t="shared" ca="1" si="1437"/>
        <v>42.656967298351816</v>
      </c>
      <c r="GM272" s="117">
        <f t="shared" ca="1" si="1437"/>
        <v>304.55200926283226</v>
      </c>
      <c r="GN272" s="117">
        <f t="shared" ref="GN272:IY272" ca="1" si="1438">SUM(GN254:GN271)</f>
        <v>1400.7150302874261</v>
      </c>
      <c r="GO272" s="117">
        <f t="shared" ca="1" si="1438"/>
        <v>2517.136148889299</v>
      </c>
      <c r="GP272" s="117">
        <f t="shared" ca="1" si="1438"/>
        <v>3018.52584958533</v>
      </c>
      <c r="GQ272" s="117">
        <f t="shared" ca="1" si="1438"/>
        <v>4461.8678892457447</v>
      </c>
      <c r="GR272" s="117">
        <f t="shared" ca="1" si="1438"/>
        <v>3442.8178528500484</v>
      </c>
      <c r="GS272" s="117">
        <f t="shared" ca="1" si="1438"/>
        <v>3278.9319736585844</v>
      </c>
      <c r="GT272" s="117">
        <f t="shared" ca="1" si="1438"/>
        <v>1821.1218059906935</v>
      </c>
      <c r="GU272" s="117">
        <f t="shared" ca="1" si="1438"/>
        <v>1033.6420801653157</v>
      </c>
      <c r="GV272" s="117">
        <f t="shared" ca="1" si="1438"/>
        <v>557.29005998015873</v>
      </c>
      <c r="GW272" s="117">
        <f t="shared" ca="1" si="1438"/>
        <v>336.43013150187306</v>
      </c>
      <c r="GX272" s="117">
        <f t="shared" ca="1" si="1438"/>
        <v>46.742159942169799</v>
      </c>
      <c r="GY272" s="117">
        <f t="shared" ca="1" si="1438"/>
        <v>302.68488914244762</v>
      </c>
      <c r="GZ272" s="117">
        <f t="shared" ca="1" si="1438"/>
        <v>1408.2183022514707</v>
      </c>
      <c r="HA272" s="117">
        <f t="shared" ca="1" si="1438"/>
        <v>2518.3683697728293</v>
      </c>
      <c r="HB272" s="117">
        <f t="shared" ca="1" si="1438"/>
        <v>3011.2919749114026</v>
      </c>
      <c r="HC272" s="117">
        <f t="shared" ca="1" si="1438"/>
        <v>4295.2743758881697</v>
      </c>
      <c r="HD272" s="117">
        <f t="shared" ca="1" si="1438"/>
        <v>3321.8887411413029</v>
      </c>
      <c r="HE272" s="117">
        <f t="shared" ca="1" si="1438"/>
        <v>3135.0114312622363</v>
      </c>
      <c r="HF272" s="117">
        <f t="shared" ca="1" si="1438"/>
        <v>1737.8898127111843</v>
      </c>
      <c r="HG272" s="117">
        <f t="shared" ca="1" si="1438"/>
        <v>998.58289935547157</v>
      </c>
      <c r="HH272" s="117">
        <f t="shared" ca="1" si="1438"/>
        <v>492.98449343550072</v>
      </c>
      <c r="HI272" s="117">
        <f t="shared" ca="1" si="1438"/>
        <v>295.55202052041761</v>
      </c>
      <c r="HJ272" s="117">
        <f t="shared" ca="1" si="1438"/>
        <v>80.081111063034385</v>
      </c>
      <c r="HK272" s="117">
        <f t="shared" ca="1" si="1438"/>
        <v>267.68510630341757</v>
      </c>
      <c r="HL272" s="117">
        <f t="shared" ca="1" si="1438"/>
        <v>1336.4792614275871</v>
      </c>
      <c r="HM272" s="117">
        <f t="shared" ca="1" si="1438"/>
        <v>2383.3848765308676</v>
      </c>
      <c r="HN272" s="117">
        <f t="shared" ca="1" si="1438"/>
        <v>2916.9094205762517</v>
      </c>
      <c r="HO272" s="117">
        <f t="shared" ca="1" si="1438"/>
        <v>4295.2743758881697</v>
      </c>
      <c r="HP272" s="117">
        <f t="shared" ca="1" si="1438"/>
        <v>3321.8887411413029</v>
      </c>
      <c r="HQ272" s="117">
        <f t="shared" ca="1" si="1438"/>
        <v>3135.0114312622363</v>
      </c>
      <c r="HR272" s="117">
        <f t="shared" ca="1" si="1438"/>
        <v>1737.8898127111843</v>
      </c>
      <c r="HS272" s="117">
        <f t="shared" ca="1" si="1438"/>
        <v>998.58289935547157</v>
      </c>
      <c r="HT272" s="117">
        <f t="shared" ca="1" si="1438"/>
        <v>492.98449343550072</v>
      </c>
      <c r="HU272" s="117">
        <f t="shared" ca="1" si="1438"/>
        <v>295.55202052041761</v>
      </c>
      <c r="HV272" s="117">
        <f t="shared" ca="1" si="1438"/>
        <v>80.081111063034385</v>
      </c>
      <c r="HW272" s="117">
        <f t="shared" ca="1" si="1438"/>
        <v>267.68510630341757</v>
      </c>
      <c r="HX272" s="117">
        <f t="shared" ca="1" si="1438"/>
        <v>1336.4792614275871</v>
      </c>
      <c r="HY272" s="117">
        <f t="shared" ca="1" si="1438"/>
        <v>2383.3848765308676</v>
      </c>
      <c r="HZ272" s="117">
        <f t="shared" ca="1" si="1438"/>
        <v>2916.9094205762517</v>
      </c>
      <c r="IA272" s="117">
        <f t="shared" ca="1" si="1438"/>
        <v>4295.2743758881697</v>
      </c>
      <c r="IB272" s="117">
        <f t="shared" ca="1" si="1438"/>
        <v>3321.8887411413029</v>
      </c>
      <c r="IC272" s="117">
        <f t="shared" ca="1" si="1438"/>
        <v>3135.0114312622363</v>
      </c>
      <c r="ID272" s="117">
        <f t="shared" ca="1" si="1438"/>
        <v>1737.8898127111843</v>
      </c>
      <c r="IE272" s="117">
        <f t="shared" ca="1" si="1438"/>
        <v>998.58289935547157</v>
      </c>
      <c r="IF272" s="117">
        <f t="shared" ca="1" si="1438"/>
        <v>492.98449343550072</v>
      </c>
      <c r="IG272" s="117">
        <f t="shared" ca="1" si="1438"/>
        <v>295.55202052041761</v>
      </c>
      <c r="IH272" s="117">
        <f t="shared" ca="1" si="1438"/>
        <v>80.081111063034385</v>
      </c>
      <c r="II272" s="117">
        <f t="shared" ca="1" si="1438"/>
        <v>267.68510630341757</v>
      </c>
      <c r="IJ272" s="117">
        <f t="shared" ca="1" si="1438"/>
        <v>1336.4792614275871</v>
      </c>
      <c r="IK272" s="117">
        <f t="shared" ca="1" si="1438"/>
        <v>2383.3848765308676</v>
      </c>
      <c r="IL272" s="117">
        <f t="shared" ca="1" si="1438"/>
        <v>2916.9094205762517</v>
      </c>
      <c r="IM272" s="117">
        <f t="shared" ca="1" si="1438"/>
        <v>4295.2743758881697</v>
      </c>
      <c r="IN272" s="117">
        <f t="shared" ca="1" si="1438"/>
        <v>3321.8887411413029</v>
      </c>
      <c r="IO272" s="117">
        <f t="shared" ca="1" si="1438"/>
        <v>3135.0114312622363</v>
      </c>
      <c r="IP272" s="117">
        <f t="shared" ca="1" si="1438"/>
        <v>1737.8898127111843</v>
      </c>
      <c r="IQ272" s="117">
        <f t="shared" ca="1" si="1438"/>
        <v>998.58289935547157</v>
      </c>
      <c r="IR272" s="117">
        <f t="shared" ca="1" si="1438"/>
        <v>492.98449343550072</v>
      </c>
      <c r="IS272" s="117">
        <f t="shared" ca="1" si="1438"/>
        <v>295.55202052041761</v>
      </c>
      <c r="IT272" s="117">
        <f t="shared" ca="1" si="1438"/>
        <v>80.081111063034385</v>
      </c>
      <c r="IU272" s="117">
        <f t="shared" ca="1" si="1438"/>
        <v>267.68510630341757</v>
      </c>
      <c r="IV272" s="117">
        <f t="shared" ca="1" si="1438"/>
        <v>1336.4792614275871</v>
      </c>
      <c r="IW272" s="117">
        <f t="shared" ca="1" si="1438"/>
        <v>2383.3848765308676</v>
      </c>
      <c r="IX272" s="117">
        <f t="shared" ca="1" si="1438"/>
        <v>2916.9094205762517</v>
      </c>
      <c r="IY272" s="117">
        <f t="shared" ca="1" si="1438"/>
        <v>4295.2743758881697</v>
      </c>
      <c r="IZ272" s="117">
        <f t="shared" ref="IZ272:LK272" ca="1" si="1439">SUM(IZ254:IZ271)</f>
        <v>3321.8887411413029</v>
      </c>
      <c r="JA272" s="117">
        <f t="shared" ca="1" si="1439"/>
        <v>3135.0114312622363</v>
      </c>
      <c r="JB272" s="117">
        <f t="shared" ca="1" si="1439"/>
        <v>1737.8898127111843</v>
      </c>
      <c r="JC272" s="117">
        <f t="shared" ca="1" si="1439"/>
        <v>998.58289935547157</v>
      </c>
      <c r="JD272" s="117">
        <f t="shared" ca="1" si="1439"/>
        <v>492.98449343550072</v>
      </c>
      <c r="JE272" s="117">
        <f t="shared" ca="1" si="1439"/>
        <v>295.55202052041761</v>
      </c>
      <c r="JF272" s="117">
        <f t="shared" ca="1" si="1439"/>
        <v>80.081111063034385</v>
      </c>
      <c r="JG272" s="117">
        <f t="shared" ca="1" si="1439"/>
        <v>267.68510630341757</v>
      </c>
      <c r="JH272" s="117">
        <f t="shared" ca="1" si="1439"/>
        <v>1336.4792614275871</v>
      </c>
      <c r="JI272" s="117">
        <f t="shared" ca="1" si="1439"/>
        <v>2383.3848765308676</v>
      </c>
      <c r="JJ272" s="117">
        <f t="shared" ca="1" si="1439"/>
        <v>2916.9094205762517</v>
      </c>
      <c r="JK272" s="117">
        <f t="shared" ca="1" si="1439"/>
        <v>4259.4486746878756</v>
      </c>
      <c r="JL272" s="117">
        <f t="shared" ca="1" si="1439"/>
        <v>3294.3953418704709</v>
      </c>
      <c r="JM272" s="117">
        <f t="shared" ca="1" si="1439"/>
        <v>3107.0150109845458</v>
      </c>
      <c r="JN272" s="117">
        <f t="shared" ca="1" si="1439"/>
        <v>1719.9542908476999</v>
      </c>
      <c r="JO272" s="117">
        <f t="shared" ca="1" si="1439"/>
        <v>988.92853540860449</v>
      </c>
      <c r="JP272" s="117">
        <f t="shared" ca="1" si="1439"/>
        <v>495.29679812234536</v>
      </c>
      <c r="JQ272" s="117">
        <f t="shared" ca="1" si="1439"/>
        <v>296.31940700542202</v>
      </c>
      <c r="JR272" s="117">
        <f t="shared" ca="1" si="1439"/>
        <v>80.114836816818567</v>
      </c>
      <c r="JS272" s="117">
        <f t="shared" ca="1" si="1439"/>
        <v>267.06621562415353</v>
      </c>
      <c r="JT272" s="117">
        <f t="shared" ca="1" si="1439"/>
        <v>1322.2938027648388</v>
      </c>
      <c r="JU272" s="117">
        <f t="shared" ca="1" si="1439"/>
        <v>2359.885439027601</v>
      </c>
      <c r="JV272" s="117">
        <f t="shared" ca="1" si="1439"/>
        <v>2891.0312981073989</v>
      </c>
      <c r="JW272" s="117">
        <f t="shared" ca="1" si="1439"/>
        <v>4223.6229734875806</v>
      </c>
      <c r="JX272" s="117">
        <f t="shared" ca="1" si="1439"/>
        <v>3266.9019425996385</v>
      </c>
      <c r="JY272" s="117">
        <f t="shared" ca="1" si="1439"/>
        <v>3079.0185907068549</v>
      </c>
      <c r="JZ272" s="117">
        <f t="shared" ca="1" si="1439"/>
        <v>1702.0187689842153</v>
      </c>
      <c r="KA272" s="117">
        <f t="shared" ca="1" si="1439"/>
        <v>979.27417146173764</v>
      </c>
      <c r="KB272" s="117">
        <f t="shared" ca="1" si="1439"/>
        <v>497.60910280919012</v>
      </c>
      <c r="KC272" s="117">
        <f t="shared" ca="1" si="1439"/>
        <v>297.08679349042643</v>
      </c>
      <c r="KD272" s="117">
        <f t="shared" ca="1" si="1439"/>
        <v>80.148562570602749</v>
      </c>
      <c r="KE272" s="117">
        <f t="shared" ca="1" si="1439"/>
        <v>266.44732494488943</v>
      </c>
      <c r="KF272" s="117">
        <f t="shared" ca="1" si="1439"/>
        <v>1308.1083441020901</v>
      </c>
      <c r="KG272" s="117">
        <f t="shared" ca="1" si="1439"/>
        <v>2336.3860015243349</v>
      </c>
      <c r="KH272" s="117">
        <f t="shared" ca="1" si="1439"/>
        <v>2865.1531756385461</v>
      </c>
      <c r="KI272" s="117">
        <f t="shared" ca="1" si="1439"/>
        <v>4187.7972722872864</v>
      </c>
      <c r="KJ272" s="117">
        <f t="shared" ca="1" si="1439"/>
        <v>3239.4085433288064</v>
      </c>
      <c r="KK272" s="117">
        <f t="shared" ca="1" si="1439"/>
        <v>3051.0221704291639</v>
      </c>
      <c r="KL272" s="117">
        <f t="shared" ca="1" si="1439"/>
        <v>1684.0832471207311</v>
      </c>
      <c r="KM272" s="117">
        <f t="shared" ca="1" si="1439"/>
        <v>969.61980751487067</v>
      </c>
      <c r="KN272" s="117">
        <f t="shared" ca="1" si="1439"/>
        <v>499.9214074960347</v>
      </c>
      <c r="KO272" s="117">
        <f t="shared" ca="1" si="1439"/>
        <v>297.85417997543084</v>
      </c>
      <c r="KP272" s="117">
        <f t="shared" ca="1" si="1439"/>
        <v>80.182288324386931</v>
      </c>
      <c r="KQ272" s="117">
        <f t="shared" ca="1" si="1439"/>
        <v>265.82843426562539</v>
      </c>
      <c r="KR272" s="117">
        <f t="shared" ca="1" si="1439"/>
        <v>1293.9228854393418</v>
      </c>
      <c r="KS272" s="117">
        <f t="shared" ca="1" si="1439"/>
        <v>2312.8865640210693</v>
      </c>
      <c r="KT272" s="117">
        <f t="shared" ca="1" si="1439"/>
        <v>2839.2750531696934</v>
      </c>
      <c r="KU272" s="117">
        <f t="shared" ca="1" si="1439"/>
        <v>4151.9715710869914</v>
      </c>
      <c r="KV272" s="117">
        <f t="shared" ca="1" si="1439"/>
        <v>3211.9151440579735</v>
      </c>
      <c r="KW272" s="117">
        <f t="shared" ca="1" si="1439"/>
        <v>3023.0257501514725</v>
      </c>
      <c r="KX272" s="117">
        <f t="shared" ca="1" si="1439"/>
        <v>1666.1477252572467</v>
      </c>
      <c r="KY272" s="117">
        <f t="shared" ca="1" si="1439"/>
        <v>959.96544356800359</v>
      </c>
      <c r="KZ272" s="117">
        <f t="shared" ca="1" si="1439"/>
        <v>502.23371218287946</v>
      </c>
      <c r="LA272" s="117">
        <f t="shared" ca="1" si="1439"/>
        <v>298.62156646043525</v>
      </c>
      <c r="LB272" s="117">
        <f t="shared" ca="1" si="1439"/>
        <v>80.216014078171099</v>
      </c>
      <c r="LC272" s="117">
        <f t="shared" ca="1" si="1439"/>
        <v>265.20954358636135</v>
      </c>
      <c r="LD272" s="117">
        <f t="shared" ca="1" si="1439"/>
        <v>1279.7374267765936</v>
      </c>
      <c r="LE272" s="117">
        <f t="shared" ca="1" si="1439"/>
        <v>2289.3871265178018</v>
      </c>
      <c r="LF272" s="117">
        <f t="shared" ca="1" si="1439"/>
        <v>2813.3969307008401</v>
      </c>
      <c r="LG272" s="117">
        <f t="shared" ca="1" si="1439"/>
        <v>4116.1458698866991</v>
      </c>
      <c r="LH272" s="117">
        <f t="shared" ca="1" si="1439"/>
        <v>3184.4217447871406</v>
      </c>
      <c r="LI272" s="117">
        <f t="shared" ca="1" si="1439"/>
        <v>2995.0293298737824</v>
      </c>
      <c r="LJ272" s="117">
        <f t="shared" ca="1" si="1439"/>
        <v>1648.2122033937621</v>
      </c>
      <c r="LK272" s="117">
        <f t="shared" ca="1" si="1439"/>
        <v>950.31107962113663</v>
      </c>
      <c r="LL272" s="117">
        <f t="shared" ref="LL272:LR272" ca="1" si="1440">SUM(LL254:LL271)</f>
        <v>504.54601686972421</v>
      </c>
      <c r="LM272" s="117">
        <f t="shared" ca="1" si="1440"/>
        <v>299.38895294543977</v>
      </c>
      <c r="LN272" s="117">
        <f t="shared" ca="1" si="1440"/>
        <v>80.249739831955281</v>
      </c>
      <c r="LO272" s="117">
        <f t="shared" ca="1" si="1440"/>
        <v>264.59065290709725</v>
      </c>
      <c r="LP272" s="117">
        <f t="shared" ca="1" si="1440"/>
        <v>1265.5519681138453</v>
      </c>
      <c r="LQ272" s="117">
        <f t="shared" ca="1" si="1440"/>
        <v>2265.8876890145361</v>
      </c>
      <c r="LR272" s="117">
        <f t="shared" ca="1" si="1440"/>
        <v>2787.5188082319874</v>
      </c>
      <c r="LT272" s="660">
        <f t="shared" ca="1" si="1259"/>
        <v>9.822542779147625E-11</v>
      </c>
      <c r="LU272" s="117">
        <f t="shared" ca="1" si="1260"/>
        <v>3.637978807091713E-12</v>
      </c>
      <c r="LV272" s="117">
        <f t="shared" ca="1" si="1261"/>
        <v>3.637978807091713E-12</v>
      </c>
      <c r="LW272" s="117">
        <f t="shared" ca="1" si="1262"/>
        <v>3.637978807091713E-12</v>
      </c>
      <c r="LX272" s="117">
        <f t="shared" ca="1" si="1263"/>
        <v>3.637978807091713E-12</v>
      </c>
      <c r="LY272" s="117">
        <f t="shared" ca="1" si="1264"/>
        <v>0</v>
      </c>
      <c r="LZ272" s="117">
        <f t="shared" ca="1" si="1265"/>
        <v>3.637978807091713E-12</v>
      </c>
      <c r="MA272" s="117">
        <f t="shared" ca="1" si="1266"/>
        <v>0</v>
      </c>
      <c r="MB272" s="117">
        <f t="shared" ca="1" si="1267"/>
        <v>7.2759576141834259E-12</v>
      </c>
      <c r="MC272" s="117">
        <f t="shared" ca="1" si="1268"/>
        <v>3.637978807091713E-12</v>
      </c>
      <c r="MD272" s="117">
        <f t="shared" ca="1" si="1269"/>
        <v>0</v>
      </c>
      <c r="ME272" s="117">
        <f t="shared" ca="1" si="1270"/>
        <v>3.637978807091713E-12</v>
      </c>
      <c r="MF272" s="117">
        <f t="shared" ca="1" si="1271"/>
        <v>3.637978807091713E-12</v>
      </c>
      <c r="MG272" s="117">
        <f t="shared" ca="1" si="1272"/>
        <v>7.2759576141834259E-12</v>
      </c>
      <c r="MH272" s="117">
        <f t="shared" ca="1" si="1273"/>
        <v>0</v>
      </c>
      <c r="MI272" s="117">
        <f t="shared" ca="1" si="1274"/>
        <v>3.637978807091713E-12</v>
      </c>
      <c r="MJ272" s="117">
        <f t="shared" ca="1" si="1275"/>
        <v>7.2759576141834259E-12</v>
      </c>
      <c r="MK272" s="117">
        <f t="shared" ca="1" si="1276"/>
        <v>7.2759576141834259E-12</v>
      </c>
      <c r="ML272" s="117">
        <f t="shared" ca="1" si="1277"/>
        <v>7.2759576141834259E-12</v>
      </c>
      <c r="MM272" s="117">
        <f t="shared" ca="1" si="1278"/>
        <v>7.2759576141834259E-12</v>
      </c>
      <c r="MN272" s="117">
        <f t="shared" ca="1" si="1279"/>
        <v>7.2759576141834259E-12</v>
      </c>
      <c r="MO272" s="117">
        <f t="shared" ca="1" si="1280"/>
        <v>3.637978807091713E-12</v>
      </c>
      <c r="MP272" s="117">
        <f t="shared" ca="1" si="1281"/>
        <v>0</v>
      </c>
      <c r="MQ272" s="117">
        <f t="shared" ca="1" si="1282"/>
        <v>7.2759576141834259E-12</v>
      </c>
      <c r="MR272" s="117">
        <f t="shared" ca="1" si="1283"/>
        <v>3.637978807091713E-12</v>
      </c>
      <c r="MS272" s="117">
        <f t="shared" ca="1" si="1284"/>
        <v>0</v>
      </c>
    </row>
    <row r="273" spans="2:357" hidden="1">
      <c r="B273" s="3"/>
      <c r="C273" s="22" t="s">
        <v>119</v>
      </c>
      <c r="D273" s="353">
        <f ca="1">E273</f>
        <v>11503.035620425262</v>
      </c>
      <c r="E273" s="164">
        <f ca="1">F273</f>
        <v>11503.035620425262</v>
      </c>
      <c r="F273" s="164">
        <f ca="1">G273</f>
        <v>11503.035620425262</v>
      </c>
      <c r="G273" s="119">
        <f ca="1">VPHgrunddata!D58*1000</f>
        <v>11503.035620425262</v>
      </c>
      <c r="H273" s="164">
        <f ca="1">G273</f>
        <v>11503.035620425262</v>
      </c>
      <c r="I273" s="119">
        <f ca="1">VPHgrunddata!E58*1000</f>
        <v>11453.92198864913</v>
      </c>
      <c r="J273" s="115">
        <f ca="1">I273+(N273-I273)/(5)</f>
        <v>11459.467525520135</v>
      </c>
      <c r="K273" s="115">
        <f ca="1">J273+(N273-I273)/(5)</f>
        <v>11465.013062391139</v>
      </c>
      <c r="L273" s="115">
        <f ca="1">K273+(N273-I273)/(5)</f>
        <v>11470.558599262144</v>
      </c>
      <c r="M273" s="115">
        <f ca="1">L273+(N273-I273)/(5)</f>
        <v>11476.104136133148</v>
      </c>
      <c r="N273" s="119">
        <f ca="1">VPHgrunddata!F58*1000</f>
        <v>11481.649673004151</v>
      </c>
      <c r="O273" s="115">
        <f ca="1">N273+(S273-N273)/(5)</f>
        <v>11276.462315467865</v>
      </c>
      <c r="P273" s="115">
        <f ca="1">O273+(S273-N273)/(5)</f>
        <v>11071.274957931579</v>
      </c>
      <c r="Q273" s="115">
        <f ca="1">P273+(S273-N273)/(5)</f>
        <v>10866.087600395293</v>
      </c>
      <c r="R273" s="115">
        <f ca="1">Q273+(S273-N273)/(5)</f>
        <v>10660.900242859007</v>
      </c>
      <c r="S273" s="119">
        <f ca="1">VPHgrunddata!G58*1000</f>
        <v>10455.71288532272</v>
      </c>
      <c r="T273" s="164">
        <f ca="1">W273</f>
        <v>10400.487110912491</v>
      </c>
      <c r="U273" s="164">
        <f ca="1">X273</f>
        <v>10400.487110912491</v>
      </c>
      <c r="V273" s="164">
        <f ca="1">X273</f>
        <v>10400.487110912491</v>
      </c>
      <c r="W273" s="164">
        <f ca="1">X273</f>
        <v>10400.487110912491</v>
      </c>
      <c r="X273" s="119">
        <f ca="1">VPHgrunddata!H58*1000</f>
        <v>10400.487110912491</v>
      </c>
      <c r="Y273" s="115">
        <f ca="1">X273+(AC273-X273)/(5)</f>
        <v>10365.155280883166</v>
      </c>
      <c r="Z273" s="115">
        <f ca="1">Y273+(AC273-X273)/(5)</f>
        <v>10329.823450853841</v>
      </c>
      <c r="AA273" s="115">
        <f ca="1">Z273+(AC273-X273)/(5)</f>
        <v>10294.491620824516</v>
      </c>
      <c r="AB273" s="115">
        <f ca="1">AA273+(AC273-X273)/(5)</f>
        <v>10259.159790795191</v>
      </c>
      <c r="AC273" s="119">
        <f ca="1">VPHgrunddata!I58*1000</f>
        <v>10223.827960765868</v>
      </c>
      <c r="AD273" s="3"/>
      <c r="AE273" s="353">
        <f t="shared" ref="AE273:BB273" ca="1" si="1441">AQ273</f>
        <v>1082.4115392608642</v>
      </c>
      <c r="AF273" s="353">
        <f t="shared" ca="1" si="1441"/>
        <v>919.41013793182367</v>
      </c>
      <c r="AG273" s="353">
        <f t="shared" ca="1" si="1441"/>
        <v>1071.8676908950806</v>
      </c>
      <c r="AH273" s="353">
        <f t="shared" ca="1" si="1441"/>
        <v>1027.4168226242066</v>
      </c>
      <c r="AI273" s="353">
        <f t="shared" ca="1" si="1441"/>
        <v>873.25184588050843</v>
      </c>
      <c r="AJ273" s="353">
        <f t="shared" ca="1" si="1441"/>
        <v>711.55418576049806</v>
      </c>
      <c r="AK273" s="353">
        <f t="shared" ca="1" si="1441"/>
        <v>904.24700650405885</v>
      </c>
      <c r="AL273" s="353">
        <f t="shared" ca="1" si="1441"/>
        <v>848.3300769627466</v>
      </c>
      <c r="AM273" s="353">
        <f t="shared" ca="1" si="1441"/>
        <v>928.59796520209318</v>
      </c>
      <c r="AN273" s="353">
        <f t="shared" ca="1" si="1441"/>
        <v>1040.8766999053955</v>
      </c>
      <c r="AO273" s="353">
        <f t="shared" ca="1" si="1441"/>
        <v>1047.6506091003416</v>
      </c>
      <c r="AP273" s="353">
        <f t="shared" ca="1" si="1441"/>
        <v>1047.421040397644</v>
      </c>
      <c r="AQ273" s="353">
        <f t="shared" ca="1" si="1441"/>
        <v>1082.4115392608642</v>
      </c>
      <c r="AR273" s="353">
        <f t="shared" ca="1" si="1441"/>
        <v>919.41013793182367</v>
      </c>
      <c r="AS273" s="353">
        <f t="shared" ca="1" si="1441"/>
        <v>1071.8676908950806</v>
      </c>
      <c r="AT273" s="353">
        <f t="shared" ca="1" si="1441"/>
        <v>1027.4168226242066</v>
      </c>
      <c r="AU273" s="353">
        <f t="shared" ca="1" si="1441"/>
        <v>873.25184588050843</v>
      </c>
      <c r="AV273" s="353">
        <f t="shared" ca="1" si="1441"/>
        <v>711.55418576049806</v>
      </c>
      <c r="AW273" s="353">
        <f t="shared" ca="1" si="1441"/>
        <v>904.24700650405885</v>
      </c>
      <c r="AX273" s="353">
        <f t="shared" ca="1" si="1441"/>
        <v>848.3300769627466</v>
      </c>
      <c r="AY273" s="353">
        <f t="shared" ca="1" si="1441"/>
        <v>928.59796520209318</v>
      </c>
      <c r="AZ273" s="353">
        <f t="shared" ca="1" si="1441"/>
        <v>1040.8766999053955</v>
      </c>
      <c r="BA273" s="353">
        <f t="shared" ca="1" si="1441"/>
        <v>1047.6506091003416</v>
      </c>
      <c r="BB273" s="353">
        <f t="shared" ca="1" si="1441"/>
        <v>1047.421040397644</v>
      </c>
      <c r="BC273" s="119">
        <f ca="1">VPHgrunddataM!K58*1000</f>
        <v>1082.4115392608642</v>
      </c>
      <c r="BD273" s="119">
        <f ca="1">VPHgrunddataM!L58*1000</f>
        <v>919.41013793182367</v>
      </c>
      <c r="BE273" s="119">
        <f ca="1">VPHgrunddataM!M58*1000</f>
        <v>1071.8676908950806</v>
      </c>
      <c r="BF273" s="119">
        <f ca="1">VPHgrunddataM!N58*1000</f>
        <v>1027.4168226242066</v>
      </c>
      <c r="BG273" s="119">
        <f ca="1">VPHgrunddataM!O58*1000</f>
        <v>873.25184588050843</v>
      </c>
      <c r="BH273" s="119">
        <f ca="1">VPHgrunddataM!P58*1000</f>
        <v>711.55418576049806</v>
      </c>
      <c r="BI273" s="119">
        <f ca="1">VPHgrunddataM!Q58*1000</f>
        <v>904.24700650405885</v>
      </c>
      <c r="BJ273" s="119">
        <f ca="1">VPHgrunddataM!R58*1000</f>
        <v>848.3300769627466</v>
      </c>
      <c r="BK273" s="119">
        <f ca="1">VPHgrunddataM!S58*1000</f>
        <v>928.59796520209318</v>
      </c>
      <c r="BL273" s="119">
        <f ca="1">VPHgrunddataM!T58*1000</f>
        <v>1040.8766999053955</v>
      </c>
      <c r="BM273" s="119">
        <f ca="1">VPHgrunddataM!U58*1000</f>
        <v>1047.6506091003416</v>
      </c>
      <c r="BN273" s="119">
        <f ca="1">VPHgrunddataM!V58*1000</f>
        <v>1047.421040397644</v>
      </c>
      <c r="BO273" s="164">
        <f ca="1">BC273</f>
        <v>1082.4115392608642</v>
      </c>
      <c r="BP273" s="164">
        <f t="shared" ca="1" si="1139"/>
        <v>919.41013793182367</v>
      </c>
      <c r="BQ273" s="164">
        <f t="shared" ca="1" si="1140"/>
        <v>1071.8676908950806</v>
      </c>
      <c r="BR273" s="164">
        <f t="shared" ca="1" si="1141"/>
        <v>1027.4168226242066</v>
      </c>
      <c r="BS273" s="164">
        <f t="shared" ca="1" si="1142"/>
        <v>873.25184588050843</v>
      </c>
      <c r="BT273" s="164">
        <f t="shared" ca="1" si="1143"/>
        <v>711.55418576049806</v>
      </c>
      <c r="BU273" s="164">
        <f t="shared" ca="1" si="1144"/>
        <v>904.24700650405885</v>
      </c>
      <c r="BV273" s="164">
        <f t="shared" ca="1" si="1145"/>
        <v>848.3300769627466</v>
      </c>
      <c r="BW273" s="164">
        <f t="shared" ca="1" si="1146"/>
        <v>928.59796520209318</v>
      </c>
      <c r="BX273" s="164">
        <f t="shared" ca="1" si="1147"/>
        <v>1040.8766999053955</v>
      </c>
      <c r="BY273" s="164">
        <f t="shared" ca="1" si="1148"/>
        <v>1047.6506091003416</v>
      </c>
      <c r="BZ273" s="164">
        <f t="shared" ca="1" si="1149"/>
        <v>1047.421040397644</v>
      </c>
      <c r="CA273" s="119">
        <f ca="1">VPHgrunddataM!W58*1000</f>
        <v>1083.1804458160402</v>
      </c>
      <c r="CB273" s="119">
        <f ca="1">VPHgrunddataM!X58*1000</f>
        <v>919.41013793182367</v>
      </c>
      <c r="CC273" s="119">
        <f ca="1">VPHgrunddataM!Y58*1000</f>
        <v>1071.8676908950806</v>
      </c>
      <c r="CD273" s="119">
        <f ca="1">VPHgrunddataM!Z58*1000</f>
        <v>1020.7382214775084</v>
      </c>
      <c r="CE273" s="119">
        <f ca="1">VPHgrunddataM!AA58*1000</f>
        <v>854.90731884002696</v>
      </c>
      <c r="CF273" s="119">
        <f ca="1">VPHgrunddataM!AB58*1000</f>
        <v>694.27990685808663</v>
      </c>
      <c r="CG273" s="119">
        <f ca="1">VPHgrunddataM!AC58*1000</f>
        <v>860.99914978241918</v>
      </c>
      <c r="CH273" s="119">
        <f ca="1">VPHgrunddataM!AD58*1000</f>
        <v>888.17233431994919</v>
      </c>
      <c r="CI273" s="119">
        <f ca="1">VPHgrunddataM!AE58*1000</f>
        <v>935.94997464179994</v>
      </c>
      <c r="CJ273" s="119">
        <f ca="1">VPHgrunddataM!AF58*1000</f>
        <v>1026.5770949897765</v>
      </c>
      <c r="CK273" s="119">
        <f ca="1">VPHgrunddataM!AG58*1000</f>
        <v>1047.6506091003416</v>
      </c>
      <c r="CL273" s="119">
        <f ca="1">VPHgrunddataM!AH58*1000</f>
        <v>1050.189103996277</v>
      </c>
      <c r="CM273" s="115">
        <f t="shared" ca="1" si="1287"/>
        <v>1083.1496895538332</v>
      </c>
      <c r="CN273" s="115">
        <f t="shared" ca="1" si="1150"/>
        <v>919.41013793182367</v>
      </c>
      <c r="CO273" s="115">
        <f t="shared" ca="1" si="1151"/>
        <v>1071.8676908950806</v>
      </c>
      <c r="CP273" s="115">
        <f t="shared" ca="1" si="1152"/>
        <v>1020.7310626327513</v>
      </c>
      <c r="CQ273" s="115">
        <f t="shared" ca="1" si="1153"/>
        <v>854.63277102689756</v>
      </c>
      <c r="CR273" s="115">
        <f t="shared" ca="1" si="1154"/>
        <v>696.60841257143022</v>
      </c>
      <c r="CS273" s="115">
        <f t="shared" ca="1" si="1155"/>
        <v>868.92984988384251</v>
      </c>
      <c r="CT273" s="115">
        <f t="shared" ca="1" si="1156"/>
        <v>880.71810655698778</v>
      </c>
      <c r="CU273" s="115">
        <f t="shared" ca="1" si="1157"/>
        <v>936.58104218826293</v>
      </c>
      <c r="CV273" s="115">
        <f t="shared" ca="1" si="1158"/>
        <v>1028.7881073979377</v>
      </c>
      <c r="CW273" s="115">
        <f t="shared" ca="1" si="1159"/>
        <v>1047.6506091003416</v>
      </c>
      <c r="CX273" s="115">
        <f t="shared" ca="1" si="1160"/>
        <v>1050.400045780945</v>
      </c>
      <c r="CY273" s="115">
        <f t="shared" ca="1" si="1288"/>
        <v>1083.1189332916263</v>
      </c>
      <c r="CZ273" s="115">
        <f t="shared" ca="1" si="1161"/>
        <v>919.41013793182367</v>
      </c>
      <c r="DA273" s="115">
        <f t="shared" ca="1" si="1162"/>
        <v>1071.8676908950806</v>
      </c>
      <c r="DB273" s="115">
        <f t="shared" ca="1" si="1163"/>
        <v>1020.7239037879942</v>
      </c>
      <c r="DC273" s="115">
        <f t="shared" ca="1" si="1164"/>
        <v>854.35822321376816</v>
      </c>
      <c r="DD273" s="115">
        <f t="shared" ca="1" si="1165"/>
        <v>698.93691828477381</v>
      </c>
      <c r="DE273" s="115">
        <f t="shared" ca="1" si="1166"/>
        <v>876.86054998526583</v>
      </c>
      <c r="DF273" s="115">
        <f t="shared" ca="1" si="1167"/>
        <v>873.26387879402637</v>
      </c>
      <c r="DG273" s="115">
        <f t="shared" ca="1" si="1168"/>
        <v>937.21210973472591</v>
      </c>
      <c r="DH273" s="115">
        <f t="shared" ca="1" si="1169"/>
        <v>1030.9991198060989</v>
      </c>
      <c r="DI273" s="115">
        <f t="shared" ca="1" si="1170"/>
        <v>1047.6506091003416</v>
      </c>
      <c r="DJ273" s="115">
        <f t="shared" ca="1" si="1171"/>
        <v>1050.610987565613</v>
      </c>
      <c r="DK273" s="115">
        <f t="shared" ca="1" si="1289"/>
        <v>1083.0881770294193</v>
      </c>
      <c r="DL273" s="115">
        <f t="shared" ca="1" si="1172"/>
        <v>919.41013793182367</v>
      </c>
      <c r="DM273" s="115">
        <f t="shared" ca="1" si="1173"/>
        <v>1071.8676908950806</v>
      </c>
      <c r="DN273" s="115">
        <f t="shared" ca="1" si="1174"/>
        <v>1020.7167449432371</v>
      </c>
      <c r="DO273" s="115">
        <f t="shared" ca="1" si="1175"/>
        <v>854.08367540063875</v>
      </c>
      <c r="DP273" s="115">
        <f t="shared" ca="1" si="1176"/>
        <v>701.2654239981174</v>
      </c>
      <c r="DQ273" s="115">
        <f t="shared" ca="1" si="1177"/>
        <v>884.79125008668916</v>
      </c>
      <c r="DR273" s="115">
        <f t="shared" ca="1" si="1178"/>
        <v>865.80965103106496</v>
      </c>
      <c r="DS273" s="115">
        <f t="shared" ca="1" si="1179"/>
        <v>937.8431772811889</v>
      </c>
      <c r="DT273" s="115">
        <f t="shared" ca="1" si="1180"/>
        <v>1033.2101322142601</v>
      </c>
      <c r="DU273" s="115">
        <f t="shared" ca="1" si="1181"/>
        <v>1047.6506091003416</v>
      </c>
      <c r="DV273" s="115">
        <f t="shared" ca="1" si="1182"/>
        <v>1050.8219293502809</v>
      </c>
      <c r="DW273" s="115">
        <f t="shared" ca="1" si="1290"/>
        <v>1083.0574207672123</v>
      </c>
      <c r="DX273" s="115">
        <f t="shared" ca="1" si="1183"/>
        <v>919.41013793182367</v>
      </c>
      <c r="DY273" s="115">
        <f t="shared" ca="1" si="1184"/>
        <v>1071.8676908950806</v>
      </c>
      <c r="DZ273" s="115">
        <f t="shared" ca="1" si="1185"/>
        <v>1020.70958609848</v>
      </c>
      <c r="EA273" s="115">
        <f t="shared" ca="1" si="1186"/>
        <v>853.80912758750935</v>
      </c>
      <c r="EB273" s="115">
        <f t="shared" ca="1" si="1187"/>
        <v>703.59392971146099</v>
      </c>
      <c r="EC273" s="115">
        <f t="shared" ca="1" si="1188"/>
        <v>892.72195018811249</v>
      </c>
      <c r="ED273" s="115">
        <f t="shared" ca="1" si="1189"/>
        <v>858.35542326810355</v>
      </c>
      <c r="EE273" s="115">
        <f t="shared" ca="1" si="1190"/>
        <v>938.47424482765189</v>
      </c>
      <c r="EF273" s="115">
        <f t="shared" ca="1" si="1191"/>
        <v>1035.4211446224213</v>
      </c>
      <c r="EG273" s="115">
        <f t="shared" ca="1" si="1192"/>
        <v>1047.6506091003416</v>
      </c>
      <c r="EH273" s="115">
        <f t="shared" ca="1" si="1291"/>
        <v>1051.0328711349489</v>
      </c>
      <c r="EI273" s="119">
        <f ca="1">VPHgrunddataM!AI58*1000</f>
        <v>1083.0266645050049</v>
      </c>
      <c r="EJ273" s="119">
        <f ca="1">VPHgrunddataM!AJ58*1000</f>
        <v>919.41013793182367</v>
      </c>
      <c r="EK273" s="119">
        <f ca="1">VPHgrunddataM!AK58*1000</f>
        <v>1071.8676908950806</v>
      </c>
      <c r="EL273" s="119">
        <f ca="1">VPHgrunddataM!AL58*1000</f>
        <v>1020.702427253723</v>
      </c>
      <c r="EM273" s="119">
        <f ca="1">VPHgrunddataM!AM58*1000</f>
        <v>853.53457977437972</v>
      </c>
      <c r="EN273" s="119">
        <f ca="1">VPHgrunddataM!AN58*1000</f>
        <v>705.92243542480469</v>
      </c>
      <c r="EO273" s="119">
        <f ca="1">VPHgrunddataM!AO58*1000</f>
        <v>900.65265028953559</v>
      </c>
      <c r="EP273" s="119">
        <f ca="1">VPHgrunddataM!AP58*1000</f>
        <v>850.90119550514225</v>
      </c>
      <c r="EQ273" s="119">
        <f ca="1">VPHgrunddataM!AQ58*1000</f>
        <v>939.10531237411499</v>
      </c>
      <c r="ER273" s="119">
        <f ca="1">VPHgrunddataM!AR58*1000</f>
        <v>1037.6321570305824</v>
      </c>
      <c r="ES273" s="119">
        <f ca="1">VPHgrunddataM!AS58*1000</f>
        <v>1047.6506091003416</v>
      </c>
      <c r="ET273" s="119">
        <f ca="1">VPHgrunddataM!AT58*1000</f>
        <v>1051.2438129196166</v>
      </c>
      <c r="EU273" s="115">
        <f t="shared" ca="1" si="1292"/>
        <v>1062.8908632080079</v>
      </c>
      <c r="EV273" s="115">
        <f t="shared" ca="1" si="1293"/>
        <v>902.63672108001708</v>
      </c>
      <c r="EW273" s="115">
        <f t="shared" ca="1" si="1193"/>
        <v>1052.1199312210083</v>
      </c>
      <c r="EX273" s="115">
        <f t="shared" ca="1" si="1194"/>
        <v>1000.6184009704589</v>
      </c>
      <c r="EY273" s="115">
        <f t="shared" ca="1" si="1195"/>
        <v>831.33497426681515</v>
      </c>
      <c r="EZ273" s="115">
        <f t="shared" ca="1" si="1196"/>
        <v>705.03628507614133</v>
      </c>
      <c r="FA273" s="115">
        <f t="shared" ca="1" si="1197"/>
        <v>875.85981500523098</v>
      </c>
      <c r="FB273" s="115">
        <f t="shared" ca="1" si="1198"/>
        <v>841.52395045108801</v>
      </c>
      <c r="FC273" s="115">
        <f t="shared" ca="1" si="1199"/>
        <v>932.73995662890081</v>
      </c>
      <c r="FD273" s="115">
        <f t="shared" ca="1" si="1200"/>
        <v>1015.5781633808136</v>
      </c>
      <c r="FE273" s="115">
        <f t="shared" ca="1" si="1201"/>
        <v>1026.9390412292478</v>
      </c>
      <c r="FF273" s="115">
        <f t="shared" ca="1" si="1202"/>
        <v>1029.1842129501342</v>
      </c>
      <c r="FG273" s="115">
        <f t="shared" ca="1" si="1294"/>
        <v>1042.7550619110109</v>
      </c>
      <c r="FH273" s="115">
        <f t="shared" ca="1" si="1203"/>
        <v>885.8633042282105</v>
      </c>
      <c r="FI273" s="115">
        <f t="shared" ca="1" si="1204"/>
        <v>1032.372171546936</v>
      </c>
      <c r="FJ273" s="115">
        <f t="shared" ca="1" si="1205"/>
        <v>980.53437468719471</v>
      </c>
      <c r="FK273" s="115">
        <f t="shared" ca="1" si="1206"/>
        <v>809.13536875925058</v>
      </c>
      <c r="FL273" s="115">
        <f t="shared" ca="1" si="1207"/>
        <v>704.15013472747796</v>
      </c>
      <c r="FM273" s="115">
        <f t="shared" ca="1" si="1208"/>
        <v>851.06697972092638</v>
      </c>
      <c r="FN273" s="115">
        <f t="shared" ca="1" si="1209"/>
        <v>832.14670539703377</v>
      </c>
      <c r="FO273" s="115">
        <f t="shared" ca="1" si="1210"/>
        <v>926.37460088368664</v>
      </c>
      <c r="FP273" s="115">
        <f t="shared" ca="1" si="1211"/>
        <v>993.52416973104482</v>
      </c>
      <c r="FQ273" s="115">
        <f t="shared" ca="1" si="1212"/>
        <v>1006.227473358154</v>
      </c>
      <c r="FR273" s="115">
        <f t="shared" ca="1" si="1213"/>
        <v>1007.1246129806518</v>
      </c>
      <c r="FS273" s="115">
        <f t="shared" ca="1" si="1295"/>
        <v>1022.6192606140138</v>
      </c>
      <c r="FT273" s="115">
        <f t="shared" ca="1" si="1214"/>
        <v>869.08988737640391</v>
      </c>
      <c r="FU273" s="115">
        <f t="shared" ca="1" si="1215"/>
        <v>1012.6244118728637</v>
      </c>
      <c r="FV273" s="115">
        <f t="shared" ca="1" si="1216"/>
        <v>960.45034840393055</v>
      </c>
      <c r="FW273" s="115">
        <f t="shared" ca="1" si="1217"/>
        <v>786.93576325168601</v>
      </c>
      <c r="FX273" s="115">
        <f t="shared" ca="1" si="1218"/>
        <v>703.2639843788146</v>
      </c>
      <c r="FY273" s="115">
        <f t="shared" ca="1" si="1219"/>
        <v>826.27414443662178</v>
      </c>
      <c r="FZ273" s="115">
        <f t="shared" ca="1" si="1220"/>
        <v>822.76946034297953</v>
      </c>
      <c r="GA273" s="115">
        <f t="shared" ca="1" si="1221"/>
        <v>920.00924513847247</v>
      </c>
      <c r="GB273" s="115">
        <f t="shared" ca="1" si="1222"/>
        <v>971.47017608127601</v>
      </c>
      <c r="GC273" s="115">
        <f t="shared" ca="1" si="1223"/>
        <v>985.51590548706031</v>
      </c>
      <c r="GD273" s="115">
        <f t="shared" ca="1" si="1224"/>
        <v>985.06501301116941</v>
      </c>
      <c r="GE273" s="115">
        <f t="shared" ca="1" si="1296"/>
        <v>1002.4834593170167</v>
      </c>
      <c r="GF273" s="115">
        <f t="shared" ca="1" si="1225"/>
        <v>852.31647052459732</v>
      </c>
      <c r="GG273" s="115">
        <f t="shared" ca="1" si="1226"/>
        <v>992.87665219879136</v>
      </c>
      <c r="GH273" s="115">
        <f t="shared" ca="1" si="1227"/>
        <v>940.36632212066638</v>
      </c>
      <c r="GI273" s="115">
        <f t="shared" ca="1" si="1228"/>
        <v>764.73615774412144</v>
      </c>
      <c r="GJ273" s="115">
        <f t="shared" ca="1" si="1229"/>
        <v>702.37783403015123</v>
      </c>
      <c r="GK273" s="115">
        <f t="shared" ca="1" si="1230"/>
        <v>801.48130915231718</v>
      </c>
      <c r="GL273" s="115">
        <f t="shared" ca="1" si="1231"/>
        <v>813.39221528892529</v>
      </c>
      <c r="GM273" s="115">
        <f t="shared" ca="1" si="1232"/>
        <v>913.64388939325829</v>
      </c>
      <c r="GN273" s="115">
        <f t="shared" ca="1" si="1233"/>
        <v>949.4161824315072</v>
      </c>
      <c r="GO273" s="115">
        <f t="shared" ca="1" si="1234"/>
        <v>964.80433761596657</v>
      </c>
      <c r="GP273" s="115">
        <f t="shared" ca="1" si="1297"/>
        <v>963.00541304168701</v>
      </c>
      <c r="GQ273" s="374">
        <f ca="1">VPHgrunddataM!AU58*1000</f>
        <v>982.34765802001959</v>
      </c>
      <c r="GR273" s="374">
        <f ca="1">VPHgrunddataM!AV58*1000</f>
        <v>835.54305367279062</v>
      </c>
      <c r="GS273" s="374">
        <f ca="1">VPHgrunddataM!AW58*1000</f>
        <v>973.12889252471928</v>
      </c>
      <c r="GT273" s="374">
        <f ca="1">VPHgrunddataM!AX58*1000</f>
        <v>920.28229583740244</v>
      </c>
      <c r="GU273" s="374">
        <f ca="1">VPHgrunddataM!AY58*1000</f>
        <v>742.53655223655699</v>
      </c>
      <c r="GV273" s="374">
        <f ca="1">VPHgrunddataM!AZ58*1000</f>
        <v>701.4916836814881</v>
      </c>
      <c r="GW273" s="374">
        <f ca="1">VPHgrunddataM!BA58*1000</f>
        <v>776.68847386801247</v>
      </c>
      <c r="GX273" s="374">
        <f ca="1">VPHgrunddataM!BB58*1000</f>
        <v>804.01497023487093</v>
      </c>
      <c r="GY273" s="374">
        <f ca="1">VPHgrunddataM!BC58*1000</f>
        <v>907.27853364804389</v>
      </c>
      <c r="GZ273" s="374">
        <f ca="1">VPHgrunddataM!BD58*1000</f>
        <v>927.36218878173827</v>
      </c>
      <c r="HA273" s="374">
        <f ca="1">VPHgrunddataM!BE58*1000</f>
        <v>944.09276974487295</v>
      </c>
      <c r="HB273" s="374">
        <f ca="1">VPHgrunddataM!BF58*1000</f>
        <v>940.9458130722046</v>
      </c>
      <c r="HC273" s="164">
        <f t="shared" ca="1" si="1333"/>
        <v>980.96362622070308</v>
      </c>
      <c r="HD273" s="164">
        <f t="shared" ca="1" si="1334"/>
        <v>833.69767794036864</v>
      </c>
      <c r="HE273" s="164">
        <f t="shared" ca="1" si="1335"/>
        <v>970.05326630401612</v>
      </c>
      <c r="HF273" s="164">
        <f t="shared" ca="1" si="1336"/>
        <v>926.81619670867917</v>
      </c>
      <c r="HG273" s="164">
        <f t="shared" ca="1" si="1337"/>
        <v>741.59976821136479</v>
      </c>
      <c r="HH273" s="164">
        <f t="shared" ca="1" si="1338"/>
        <v>711.41526551818845</v>
      </c>
      <c r="HI273" s="164">
        <f t="shared" ca="1" si="1339"/>
        <v>779.38755114905928</v>
      </c>
      <c r="HJ273" s="164">
        <f t="shared" ca="1" si="1340"/>
        <v>739.70956756830219</v>
      </c>
      <c r="HK273" s="164">
        <f t="shared" ca="1" si="1341"/>
        <v>903.74435635375971</v>
      </c>
      <c r="HL273" s="164">
        <f t="shared" ca="1" si="1342"/>
        <v>929.3042209014892</v>
      </c>
      <c r="HM273" s="164">
        <f t="shared" ca="1" si="1343"/>
        <v>942.40117532348631</v>
      </c>
      <c r="HN273" s="164">
        <f t="shared" ca="1" si="1344"/>
        <v>941.39443871307367</v>
      </c>
      <c r="HO273" s="164">
        <f t="shared" ca="1" si="1345"/>
        <v>980.96362622070308</v>
      </c>
      <c r="HP273" s="164">
        <f t="shared" ca="1" si="1346"/>
        <v>833.69767794036864</v>
      </c>
      <c r="HQ273" s="164">
        <f t="shared" ca="1" si="1347"/>
        <v>970.05326630401612</v>
      </c>
      <c r="HR273" s="164">
        <f t="shared" ca="1" si="1348"/>
        <v>926.81619670867917</v>
      </c>
      <c r="HS273" s="164">
        <f t="shared" ca="1" si="1349"/>
        <v>741.59976821136479</v>
      </c>
      <c r="HT273" s="164">
        <f t="shared" ca="1" si="1350"/>
        <v>711.41526551818845</v>
      </c>
      <c r="HU273" s="164">
        <f t="shared" ca="1" si="1351"/>
        <v>779.38755114905928</v>
      </c>
      <c r="HV273" s="164">
        <f t="shared" ca="1" si="1352"/>
        <v>739.70956756830219</v>
      </c>
      <c r="HW273" s="164">
        <f t="shared" ca="1" si="1353"/>
        <v>903.74435635375971</v>
      </c>
      <c r="HX273" s="164">
        <f t="shared" ca="1" si="1354"/>
        <v>929.3042209014892</v>
      </c>
      <c r="HY273" s="164">
        <f t="shared" ca="1" si="1355"/>
        <v>942.40117532348631</v>
      </c>
      <c r="HZ273" s="164">
        <f t="shared" ca="1" si="1356"/>
        <v>941.39443871307367</v>
      </c>
      <c r="IA273" s="164">
        <f t="shared" ca="1" si="1357"/>
        <v>980.96362622070308</v>
      </c>
      <c r="IB273" s="164">
        <f t="shared" ca="1" si="1358"/>
        <v>833.69767794036864</v>
      </c>
      <c r="IC273" s="164">
        <f t="shared" ca="1" si="1359"/>
        <v>970.05326630401612</v>
      </c>
      <c r="ID273" s="164">
        <f t="shared" ca="1" si="1360"/>
        <v>926.81619670867917</v>
      </c>
      <c r="IE273" s="164">
        <f t="shared" ca="1" si="1361"/>
        <v>741.59976821136479</v>
      </c>
      <c r="IF273" s="164">
        <f t="shared" ca="1" si="1362"/>
        <v>711.41526551818845</v>
      </c>
      <c r="IG273" s="164">
        <f t="shared" ca="1" si="1363"/>
        <v>779.38755114905928</v>
      </c>
      <c r="IH273" s="164">
        <f t="shared" ca="1" si="1364"/>
        <v>739.70956756830219</v>
      </c>
      <c r="II273" s="164">
        <f t="shared" ca="1" si="1365"/>
        <v>903.74435635375971</v>
      </c>
      <c r="IJ273" s="164">
        <f t="shared" ca="1" si="1366"/>
        <v>929.3042209014892</v>
      </c>
      <c r="IK273" s="164">
        <f t="shared" ca="1" si="1367"/>
        <v>942.40117532348631</v>
      </c>
      <c r="IL273" s="164">
        <f t="shared" ca="1" si="1368"/>
        <v>941.39443871307367</v>
      </c>
      <c r="IM273" s="164">
        <f t="shared" ca="1" si="1369"/>
        <v>980.96362622070308</v>
      </c>
      <c r="IN273" s="164">
        <f t="shared" ca="1" si="1370"/>
        <v>833.69767794036864</v>
      </c>
      <c r="IO273" s="164">
        <f t="shared" ca="1" si="1371"/>
        <v>970.05326630401612</v>
      </c>
      <c r="IP273" s="164">
        <f t="shared" ca="1" si="1372"/>
        <v>926.81619670867917</v>
      </c>
      <c r="IQ273" s="164">
        <f t="shared" ca="1" si="1373"/>
        <v>741.59976821136479</v>
      </c>
      <c r="IR273" s="164">
        <f t="shared" ca="1" si="1374"/>
        <v>711.41526551818845</v>
      </c>
      <c r="IS273" s="164">
        <f t="shared" ca="1" si="1375"/>
        <v>779.38755114905928</v>
      </c>
      <c r="IT273" s="164">
        <f t="shared" ca="1" si="1376"/>
        <v>739.70956756830219</v>
      </c>
      <c r="IU273" s="164">
        <f t="shared" ca="1" si="1377"/>
        <v>903.74435635375971</v>
      </c>
      <c r="IV273" s="164">
        <f t="shared" ca="1" si="1378"/>
        <v>929.3042209014892</v>
      </c>
      <c r="IW273" s="164">
        <f t="shared" ca="1" si="1379"/>
        <v>942.40117532348631</v>
      </c>
      <c r="IX273" s="164">
        <f t="shared" ca="1" si="1380"/>
        <v>941.39443871307367</v>
      </c>
      <c r="IY273" s="119">
        <f ca="1">VPHgrunddataM!BG58*1000</f>
        <v>980.96362622070308</v>
      </c>
      <c r="IZ273" s="119">
        <f ca="1">VPHgrunddataM!BH58*1000</f>
        <v>833.69767794036864</v>
      </c>
      <c r="JA273" s="119">
        <f ca="1">VPHgrunddataM!BI58*1000</f>
        <v>970.05326630401612</v>
      </c>
      <c r="JB273" s="119">
        <f ca="1">VPHgrunddataM!BJ58*1000</f>
        <v>926.81619670867917</v>
      </c>
      <c r="JC273" s="119">
        <f ca="1">VPHgrunddataM!BK58*1000</f>
        <v>741.59976821136479</v>
      </c>
      <c r="JD273" s="119">
        <f ca="1">VPHgrunddataM!BL58*1000</f>
        <v>711.41526551818845</v>
      </c>
      <c r="JE273" s="119">
        <f ca="1">VPHgrunddataM!BM58*1000</f>
        <v>779.38755114905928</v>
      </c>
      <c r="JF273" s="119">
        <f ca="1">VPHgrunddataM!BN58*1000</f>
        <v>739.70956756830219</v>
      </c>
      <c r="JG273" s="119">
        <f ca="1">VPHgrunddataM!BO58*1000</f>
        <v>903.74435635375971</v>
      </c>
      <c r="JH273" s="119">
        <f ca="1">VPHgrunddataM!BP58*1000</f>
        <v>929.3042209014892</v>
      </c>
      <c r="JI273" s="119">
        <f ca="1">VPHgrunddataM!BQ58*1000</f>
        <v>942.40117532348631</v>
      </c>
      <c r="JJ273" s="119">
        <f ca="1">VPHgrunddataM!BR58*1000</f>
        <v>941.39443871307367</v>
      </c>
      <c r="JK273" s="115">
        <f t="shared" ca="1" si="1381"/>
        <v>980.96362622070308</v>
      </c>
      <c r="JL273" s="115">
        <f t="shared" ca="1" si="1382"/>
        <v>833.75919046478271</v>
      </c>
      <c r="JM273" s="115">
        <f t="shared" ca="1" si="1383"/>
        <v>970.72990407257078</v>
      </c>
      <c r="JN273" s="115">
        <f t="shared" ca="1" si="1384"/>
        <v>925.78531663894648</v>
      </c>
      <c r="JO273" s="115">
        <f t="shared" ca="1" si="1385"/>
        <v>736.7995951419831</v>
      </c>
      <c r="JP273" s="115">
        <f t="shared" ca="1" si="1386"/>
        <v>703.26042225762012</v>
      </c>
      <c r="JQ273" s="115">
        <f t="shared" ca="1" si="1387"/>
        <v>771.87524069112851</v>
      </c>
      <c r="JR273" s="115">
        <f t="shared" ca="1" si="1388"/>
        <v>733.52169019660948</v>
      </c>
      <c r="JS273" s="115">
        <f t="shared" ca="1" si="1389"/>
        <v>895.67924435653686</v>
      </c>
      <c r="JT273" s="115">
        <f t="shared" ca="1" si="1390"/>
        <v>928.8624117568969</v>
      </c>
      <c r="JU273" s="115">
        <f t="shared" ca="1" si="1391"/>
        <v>942.46268784790038</v>
      </c>
      <c r="JV273" s="115">
        <f t="shared" ca="1" si="1392"/>
        <v>941.45595123748774</v>
      </c>
      <c r="JW273" s="115">
        <f t="shared" ca="1" si="1393"/>
        <v>980.96362622070308</v>
      </c>
      <c r="JX273" s="115">
        <f t="shared" ca="1" si="1394"/>
        <v>833.82070298919677</v>
      </c>
      <c r="JY273" s="115">
        <f t="shared" ca="1" si="1395"/>
        <v>971.40654184112543</v>
      </c>
      <c r="JZ273" s="115">
        <f t="shared" ca="1" si="1396"/>
        <v>924.75443656921379</v>
      </c>
      <c r="KA273" s="115">
        <f t="shared" ca="1" si="1397"/>
        <v>731.99942207260142</v>
      </c>
      <c r="KB273" s="115">
        <f t="shared" ca="1" si="1398"/>
        <v>695.10557899705179</v>
      </c>
      <c r="KC273" s="115">
        <f t="shared" ca="1" si="1399"/>
        <v>764.36293023319774</v>
      </c>
      <c r="KD273" s="115">
        <f t="shared" ca="1" si="1400"/>
        <v>727.33381282491678</v>
      </c>
      <c r="KE273" s="115">
        <f t="shared" ca="1" si="1401"/>
        <v>887.614132359314</v>
      </c>
      <c r="KF273" s="115">
        <f t="shared" ca="1" si="1402"/>
        <v>928.42060261230461</v>
      </c>
      <c r="KG273" s="115">
        <f t="shared" ca="1" si="1403"/>
        <v>942.52420037231445</v>
      </c>
      <c r="KH273" s="115">
        <f t="shared" ca="1" si="1404"/>
        <v>941.51746376190181</v>
      </c>
      <c r="KI273" s="115">
        <f t="shared" ca="1" si="1405"/>
        <v>980.96362622070308</v>
      </c>
      <c r="KJ273" s="115">
        <f t="shared" ca="1" si="1406"/>
        <v>833.88221551361084</v>
      </c>
      <c r="KK273" s="115">
        <f t="shared" ca="1" si="1407"/>
        <v>972.08317960968009</v>
      </c>
      <c r="KL273" s="115">
        <f t="shared" ca="1" si="1408"/>
        <v>923.72355649948111</v>
      </c>
      <c r="KM273" s="115">
        <f t="shared" ca="1" si="1409"/>
        <v>727.19924900321973</v>
      </c>
      <c r="KN273" s="115">
        <f t="shared" ca="1" si="1410"/>
        <v>686.95073573648347</v>
      </c>
      <c r="KO273" s="115">
        <f t="shared" ca="1" si="1411"/>
        <v>756.85061977526698</v>
      </c>
      <c r="KP273" s="115">
        <f t="shared" ca="1" si="1412"/>
        <v>721.14593545322407</v>
      </c>
      <c r="KQ273" s="115">
        <f t="shared" ca="1" si="1413"/>
        <v>879.54902036209114</v>
      </c>
      <c r="KR273" s="115">
        <f t="shared" ca="1" si="1414"/>
        <v>927.97879346771231</v>
      </c>
      <c r="KS273" s="115">
        <f t="shared" ca="1" si="1415"/>
        <v>942.58571289672852</v>
      </c>
      <c r="KT273" s="115">
        <f t="shared" ca="1" si="1416"/>
        <v>941.57897628631588</v>
      </c>
      <c r="KU273" s="115">
        <f t="shared" ca="1" si="1417"/>
        <v>980.96362622070308</v>
      </c>
      <c r="KV273" s="115">
        <f t="shared" ca="1" si="1418"/>
        <v>833.94372803802491</v>
      </c>
      <c r="KW273" s="115">
        <f t="shared" ca="1" si="1419"/>
        <v>972.75981737823474</v>
      </c>
      <c r="KX273" s="115">
        <f t="shared" ca="1" si="1420"/>
        <v>922.69267642974842</v>
      </c>
      <c r="KY273" s="115">
        <f t="shared" ca="1" si="1421"/>
        <v>722.39907593383805</v>
      </c>
      <c r="KZ273" s="115">
        <f t="shared" ca="1" si="1422"/>
        <v>678.79589247591514</v>
      </c>
      <c r="LA273" s="115">
        <f t="shared" ca="1" si="1423"/>
        <v>749.33830931733621</v>
      </c>
      <c r="LB273" s="115">
        <f t="shared" ca="1" si="1424"/>
        <v>714.95805808153136</v>
      </c>
      <c r="LC273" s="115">
        <f t="shared" ca="1" si="1425"/>
        <v>871.48390836486828</v>
      </c>
      <c r="LD273" s="115">
        <f t="shared" ca="1" si="1426"/>
        <v>927.53698432312001</v>
      </c>
      <c r="LE273" s="115">
        <f t="shared" ca="1" si="1427"/>
        <v>942.64722542114259</v>
      </c>
      <c r="LF273" s="115">
        <f t="shared" ca="1" si="1428"/>
        <v>941.64048881072995</v>
      </c>
      <c r="LG273" s="374">
        <f ca="1">VPHgrunddataM!BS58*1000</f>
        <v>980.96362622070308</v>
      </c>
      <c r="LH273" s="374">
        <f ca="1">VPHgrunddataM!BT58*1000</f>
        <v>834.00524056243898</v>
      </c>
      <c r="LI273" s="374">
        <f ca="1">VPHgrunddataM!BU58*1000</f>
        <v>973.43645514678951</v>
      </c>
      <c r="LJ273" s="374">
        <f ca="1">VPHgrunddataM!BV58*1000</f>
        <v>921.66179636001584</v>
      </c>
      <c r="LK273" s="374">
        <f ca="1">VPHgrunddataM!BW58*1000</f>
        <v>717.59890286445614</v>
      </c>
      <c r="LL273" s="374">
        <f ca="1">VPHgrunddataM!BX58*1000</f>
        <v>670.64104921534658</v>
      </c>
      <c r="LM273" s="374">
        <f ca="1">VPHgrunddataM!BY58*1000</f>
        <v>741.82599885940544</v>
      </c>
      <c r="LN273" s="374">
        <f ca="1">VPHgrunddataM!BZ58*1000</f>
        <v>708.77018070983888</v>
      </c>
      <c r="LO273" s="374">
        <f ca="1">VPHgrunddataM!CA58*1000</f>
        <v>863.41879636764531</v>
      </c>
      <c r="LP273" s="374">
        <f ca="1">VPHgrunddataM!CB58*1000</f>
        <v>927.09517517852782</v>
      </c>
      <c r="LQ273" s="374">
        <f ca="1">VPHgrunddataM!CC58*1000</f>
        <v>942.70873794555666</v>
      </c>
      <c r="LR273" s="374">
        <f ca="1">VPHgrunddataM!CD58*1000</f>
        <v>941.70200133514402</v>
      </c>
      <c r="LT273" s="660">
        <f t="shared" ca="1" si="1259"/>
        <v>3.2741809263825417E-11</v>
      </c>
      <c r="LU273" s="164">
        <f t="shared" ca="1" si="1260"/>
        <v>1.8189894035458565E-12</v>
      </c>
      <c r="LV273" s="164">
        <f t="shared" ca="1" si="1261"/>
        <v>1.8189894035458565E-12</v>
      </c>
      <c r="LW273" s="374">
        <f t="shared" ca="1" si="1262"/>
        <v>1.8189894035458565E-12</v>
      </c>
      <c r="LX273" s="164">
        <f t="shared" ca="1" si="1263"/>
        <v>1.8189894035458565E-12</v>
      </c>
      <c r="LY273" s="374">
        <f t="shared" ca="1" si="1264"/>
        <v>0</v>
      </c>
      <c r="LZ273" s="115">
        <f t="shared" ca="1" si="1265"/>
        <v>1.8189894035458565E-12</v>
      </c>
      <c r="MA273" s="115">
        <f t="shared" ca="1" si="1266"/>
        <v>0</v>
      </c>
      <c r="MB273" s="115">
        <f t="shared" ca="1" si="1267"/>
        <v>1.8189894035458565E-12</v>
      </c>
      <c r="MC273" s="115">
        <f t="shared" ca="1" si="1268"/>
        <v>1.8189894035458565E-12</v>
      </c>
      <c r="MD273" s="374">
        <f t="shared" ca="1" si="1269"/>
        <v>1.8189894035458565E-12</v>
      </c>
      <c r="ME273" s="115">
        <f t="shared" ca="1" si="1270"/>
        <v>1.8189894035458565E-12</v>
      </c>
      <c r="MF273" s="115">
        <f t="shared" ca="1" si="1271"/>
        <v>0</v>
      </c>
      <c r="MG273" s="115">
        <f t="shared" ca="1" si="1272"/>
        <v>0</v>
      </c>
      <c r="MH273" s="115">
        <f t="shared" ca="1" si="1273"/>
        <v>1.8189894035458565E-12</v>
      </c>
      <c r="MI273" s="374">
        <f t="shared" ca="1" si="1274"/>
        <v>1.8189894035458565E-12</v>
      </c>
      <c r="MJ273" s="164">
        <f t="shared" ca="1" si="1275"/>
        <v>1.8189894035458565E-12</v>
      </c>
      <c r="MK273" s="164">
        <f t="shared" ca="1" si="1276"/>
        <v>1.8189894035458565E-12</v>
      </c>
      <c r="ML273" s="164">
        <f t="shared" ca="1" si="1277"/>
        <v>1.8189894035458565E-12</v>
      </c>
      <c r="MM273" s="164">
        <f t="shared" ca="1" si="1278"/>
        <v>1.8189894035458565E-12</v>
      </c>
      <c r="MN273" s="374">
        <f t="shared" ca="1" si="1279"/>
        <v>1.8189894035458565E-12</v>
      </c>
      <c r="MO273" s="115">
        <f t="shared" ca="1" si="1280"/>
        <v>0</v>
      </c>
      <c r="MP273" s="115">
        <f t="shared" ca="1" si="1281"/>
        <v>0</v>
      </c>
      <c r="MQ273" s="115">
        <f t="shared" ca="1" si="1282"/>
        <v>1.8189894035458565E-12</v>
      </c>
      <c r="MR273" s="115">
        <f t="shared" ca="1" si="1283"/>
        <v>0</v>
      </c>
      <c r="MS273" s="374">
        <f t="shared" ca="1" si="1284"/>
        <v>1.8189894035458565E-12</v>
      </c>
    </row>
    <row r="274" spans="2:357" hidden="1">
      <c r="B274" s="3"/>
      <c r="C274" s="84" t="s">
        <v>300</v>
      </c>
      <c r="D274" s="117">
        <f ca="1">SUM(D272:D273)</f>
        <v>34979.11322895241</v>
      </c>
      <c r="E274" s="117">
        <f t="shared" ref="E274:AC274" ca="1" si="1442">SUM(E272:E273)</f>
        <v>34979.11322895241</v>
      </c>
      <c r="F274" s="117">
        <f t="shared" ca="1" si="1442"/>
        <v>34979.11322895241</v>
      </c>
      <c r="G274" s="117">
        <f t="shared" ca="1" si="1442"/>
        <v>34979.11322895241</v>
      </c>
      <c r="H274" s="117">
        <f t="shared" ca="1" si="1442"/>
        <v>34979.11322895241</v>
      </c>
      <c r="I274" s="117">
        <f t="shared" ca="1" si="1442"/>
        <v>35108.570855926155</v>
      </c>
      <c r="J274" s="117">
        <f t="shared" ca="1" si="1442"/>
        <v>34835.402507268169</v>
      </c>
      <c r="K274" s="117">
        <f t="shared" ca="1" si="1442"/>
        <v>34562.234158610176</v>
      </c>
      <c r="L274" s="117">
        <f t="shared" ca="1" si="1442"/>
        <v>34289.065809952182</v>
      </c>
      <c r="M274" s="117">
        <f t="shared" ca="1" si="1442"/>
        <v>34015.897461294197</v>
      </c>
      <c r="N274" s="117">
        <f t="shared" ca="1" si="1442"/>
        <v>33742.729112636211</v>
      </c>
      <c r="O274" s="117">
        <f t="shared" ca="1" si="1442"/>
        <v>33529.207365056063</v>
      </c>
      <c r="P274" s="117">
        <f t="shared" ca="1" si="1442"/>
        <v>33315.685617475909</v>
      </c>
      <c r="Q274" s="117">
        <f t="shared" ca="1" si="1442"/>
        <v>33102.163869895754</v>
      </c>
      <c r="R274" s="117">
        <f t="shared" ca="1" si="1442"/>
        <v>32888.642122315607</v>
      </c>
      <c r="S274" s="117">
        <f t="shared" ca="1" si="1442"/>
        <v>32675.120374735467</v>
      </c>
      <c r="T274" s="117">
        <f t="shared" ca="1" si="1442"/>
        <v>31662.210661127927</v>
      </c>
      <c r="U274" s="117">
        <f t="shared" ca="1" si="1442"/>
        <v>31662.210661127927</v>
      </c>
      <c r="V274" s="117">
        <f t="shared" ca="1" si="1442"/>
        <v>31662.210661127927</v>
      </c>
      <c r="W274" s="117">
        <f t="shared" ca="1" si="1442"/>
        <v>31662.210661127927</v>
      </c>
      <c r="X274" s="117">
        <f t="shared" ca="1" si="1442"/>
        <v>31662.210661127927</v>
      </c>
      <c r="Y274" s="117">
        <f t="shared" ca="1" si="1442"/>
        <v>31446.904932150941</v>
      </c>
      <c r="Z274" s="117">
        <f t="shared" ca="1" si="1442"/>
        <v>31231.599203173944</v>
      </c>
      <c r="AA274" s="117">
        <f t="shared" ca="1" si="1442"/>
        <v>31016.293474196951</v>
      </c>
      <c r="AB274" s="117">
        <f t="shared" ca="1" si="1442"/>
        <v>30800.987745219958</v>
      </c>
      <c r="AC274" s="117">
        <f t="shared" ca="1" si="1442"/>
        <v>30585.682016242972</v>
      </c>
      <c r="AD274" s="3"/>
      <c r="AE274" s="117">
        <f t="shared" ref="AE274:CP274" ca="1" si="1443">SUM(AE272:AE273)</f>
        <v>5825.6895500473001</v>
      </c>
      <c r="AF274" s="117">
        <f t="shared" ca="1" si="1443"/>
        <v>4585.2516004049103</v>
      </c>
      <c r="AG274" s="117">
        <f t="shared" ca="1" si="1443"/>
        <v>4550.3947981251786</v>
      </c>
      <c r="AH274" s="117">
        <f t="shared" ca="1" si="1443"/>
        <v>2929.2689405625015</v>
      </c>
      <c r="AI274" s="117">
        <f t="shared" ca="1" si="1443"/>
        <v>1928.0861765995803</v>
      </c>
      <c r="AJ274" s="117">
        <f t="shared" ca="1" si="1443"/>
        <v>1318.316766549648</v>
      </c>
      <c r="AK274" s="117">
        <f t="shared" ca="1" si="1443"/>
        <v>1208.2563864890108</v>
      </c>
      <c r="AL274" s="117">
        <f t="shared" ca="1" si="1443"/>
        <v>903.56213287999856</v>
      </c>
      <c r="AM274" s="117">
        <f t="shared" ca="1" si="1443"/>
        <v>1293.7784678196651</v>
      </c>
      <c r="AN274" s="117">
        <f t="shared" ca="1" si="1443"/>
        <v>2485.6617283696532</v>
      </c>
      <c r="AO274" s="117">
        <f t="shared" ca="1" si="1443"/>
        <v>3694.6972794398657</v>
      </c>
      <c r="AP274" s="117">
        <f t="shared" ca="1" si="1443"/>
        <v>4256.1494016650913</v>
      </c>
      <c r="AQ274" s="117">
        <f t="shared" ca="1" si="1443"/>
        <v>5825.6895500473001</v>
      </c>
      <c r="AR274" s="117">
        <f t="shared" ca="1" si="1443"/>
        <v>4585.2516004049103</v>
      </c>
      <c r="AS274" s="117">
        <f t="shared" ca="1" si="1443"/>
        <v>4550.3947981251786</v>
      </c>
      <c r="AT274" s="117">
        <f t="shared" ca="1" si="1443"/>
        <v>2929.2689405625015</v>
      </c>
      <c r="AU274" s="117">
        <f t="shared" ca="1" si="1443"/>
        <v>1928.0861765995803</v>
      </c>
      <c r="AV274" s="117">
        <f t="shared" ca="1" si="1443"/>
        <v>1318.316766549648</v>
      </c>
      <c r="AW274" s="117">
        <f t="shared" ca="1" si="1443"/>
        <v>1208.2563864890108</v>
      </c>
      <c r="AX274" s="117">
        <f t="shared" ca="1" si="1443"/>
        <v>903.56213287999856</v>
      </c>
      <c r="AY274" s="117">
        <f t="shared" ca="1" si="1443"/>
        <v>1293.7784678196651</v>
      </c>
      <c r="AZ274" s="117">
        <f t="shared" ca="1" si="1443"/>
        <v>2485.6617283696532</v>
      </c>
      <c r="BA274" s="117">
        <f t="shared" ca="1" si="1443"/>
        <v>3694.6972794398657</v>
      </c>
      <c r="BB274" s="117">
        <f t="shared" ca="1" si="1443"/>
        <v>4256.1494016650913</v>
      </c>
      <c r="BC274" s="117">
        <f t="shared" ca="1" si="1443"/>
        <v>5825.6895500473001</v>
      </c>
      <c r="BD274" s="117">
        <f t="shared" ca="1" si="1443"/>
        <v>4585.2516004049103</v>
      </c>
      <c r="BE274" s="117">
        <f t="shared" ca="1" si="1443"/>
        <v>4550.3947981251786</v>
      </c>
      <c r="BF274" s="117">
        <f t="shared" ca="1" si="1443"/>
        <v>2929.2689405625015</v>
      </c>
      <c r="BG274" s="117">
        <f t="shared" ca="1" si="1443"/>
        <v>1928.0861765995803</v>
      </c>
      <c r="BH274" s="117">
        <f t="shared" ca="1" si="1443"/>
        <v>1318.316766549648</v>
      </c>
      <c r="BI274" s="117">
        <f t="shared" ca="1" si="1443"/>
        <v>1208.2563864890108</v>
      </c>
      <c r="BJ274" s="117">
        <f t="shared" ca="1" si="1443"/>
        <v>903.56213287999856</v>
      </c>
      <c r="BK274" s="117">
        <f t="shared" ca="1" si="1443"/>
        <v>1293.7784678196651</v>
      </c>
      <c r="BL274" s="117">
        <f t="shared" ca="1" si="1443"/>
        <v>2485.6617283696532</v>
      </c>
      <c r="BM274" s="117">
        <f t="shared" ca="1" si="1443"/>
        <v>3694.6972794398657</v>
      </c>
      <c r="BN274" s="117">
        <f t="shared" ca="1" si="1443"/>
        <v>4256.1494016650913</v>
      </c>
      <c r="BO274" s="117">
        <f t="shared" ca="1" si="1443"/>
        <v>5825.6895500473001</v>
      </c>
      <c r="BP274" s="117">
        <f t="shared" ca="1" si="1443"/>
        <v>4585.2516004049103</v>
      </c>
      <c r="BQ274" s="117">
        <f t="shared" ca="1" si="1443"/>
        <v>4550.3947981251786</v>
      </c>
      <c r="BR274" s="117">
        <f t="shared" ca="1" si="1443"/>
        <v>2929.2689405625015</v>
      </c>
      <c r="BS274" s="117">
        <f t="shared" ca="1" si="1443"/>
        <v>1928.0861765995803</v>
      </c>
      <c r="BT274" s="117">
        <f t="shared" ca="1" si="1443"/>
        <v>1318.316766549648</v>
      </c>
      <c r="BU274" s="117">
        <f t="shared" ca="1" si="1443"/>
        <v>1208.2563864890108</v>
      </c>
      <c r="BV274" s="117">
        <f t="shared" ca="1" si="1443"/>
        <v>903.56213287999856</v>
      </c>
      <c r="BW274" s="117">
        <f t="shared" ca="1" si="1443"/>
        <v>1293.7784678196651</v>
      </c>
      <c r="BX274" s="117">
        <f t="shared" ca="1" si="1443"/>
        <v>2485.6617283696532</v>
      </c>
      <c r="BY274" s="117">
        <f t="shared" ca="1" si="1443"/>
        <v>3694.6972794398657</v>
      </c>
      <c r="BZ274" s="117">
        <f t="shared" ca="1" si="1443"/>
        <v>4256.1494016650913</v>
      </c>
      <c r="CA274" s="117">
        <f t="shared" ca="1" si="1443"/>
        <v>5839.3387249534044</v>
      </c>
      <c r="CB274" s="117">
        <f t="shared" ca="1" si="1443"/>
        <v>4601.9801435259551</v>
      </c>
      <c r="CC274" s="117">
        <f t="shared" ca="1" si="1443"/>
        <v>4563.7108077714165</v>
      </c>
      <c r="CD274" s="117">
        <f t="shared" ca="1" si="1443"/>
        <v>2942.0229369857407</v>
      </c>
      <c r="CE274" s="117">
        <f t="shared" ca="1" si="1443"/>
        <v>1944.4214617503253</v>
      </c>
      <c r="CF274" s="117">
        <f t="shared" ca="1" si="1443"/>
        <v>1316.9740538177532</v>
      </c>
      <c r="CG274" s="117">
        <f t="shared" ca="1" si="1443"/>
        <v>1214.6085518375805</v>
      </c>
      <c r="CH274" s="117">
        <f t="shared" ca="1" si="1443"/>
        <v>911.76647125752368</v>
      </c>
      <c r="CI274" s="117">
        <f t="shared" ca="1" si="1443"/>
        <v>1301.0148476401864</v>
      </c>
      <c r="CJ274" s="117">
        <f t="shared" ca="1" si="1443"/>
        <v>2502.442783001743</v>
      </c>
      <c r="CK274" s="117">
        <f t="shared" ca="1" si="1443"/>
        <v>3699.6222951467676</v>
      </c>
      <c r="CL274" s="117">
        <f t="shared" ca="1" si="1443"/>
        <v>4270.6677782377592</v>
      </c>
      <c r="CM274" s="117">
        <f t="shared" ca="1" si="1443"/>
        <v>5794.1651357722349</v>
      </c>
      <c r="CN274" s="117">
        <f t="shared" ca="1" si="1443"/>
        <v>4566.7158096809753</v>
      </c>
      <c r="CO274" s="117">
        <f t="shared" ca="1" si="1443"/>
        <v>4528.6331236141305</v>
      </c>
      <c r="CP274" s="117">
        <f t="shared" ca="1" si="1443"/>
        <v>2920.0465547696663</v>
      </c>
      <c r="CQ274" s="117">
        <f t="shared" ref="CQ274:FB274" ca="1" si="1444">SUM(CQ272:CQ273)</f>
        <v>1924.2286911051547</v>
      </c>
      <c r="CR274" s="117">
        <f t="shared" ca="1" si="1444"/>
        <v>1310.2505574524589</v>
      </c>
      <c r="CS274" s="117">
        <f t="shared" ca="1" si="1444"/>
        <v>1203.9032287534201</v>
      </c>
      <c r="CT274" s="117">
        <f t="shared" ca="1" si="1444"/>
        <v>904.8566554516633</v>
      </c>
      <c r="CU274" s="117">
        <f t="shared" ca="1" si="1444"/>
        <v>1291.0370385358462</v>
      </c>
      <c r="CV274" s="117">
        <f t="shared" ca="1" si="1444"/>
        <v>2483.6210462937606</v>
      </c>
      <c r="CW274" s="117">
        <f t="shared" ca="1" si="1444"/>
        <v>3671.6694110085173</v>
      </c>
      <c r="CX274" s="117">
        <f t="shared" ca="1" si="1444"/>
        <v>4236.2752548303379</v>
      </c>
      <c r="CY274" s="117">
        <f t="shared" ca="1" si="1444"/>
        <v>5748.9915465910663</v>
      </c>
      <c r="CZ274" s="117">
        <f t="shared" ca="1" si="1444"/>
        <v>4531.4514758359983</v>
      </c>
      <c r="DA274" s="117">
        <f t="shared" ca="1" si="1444"/>
        <v>4493.5554394568444</v>
      </c>
      <c r="DB274" s="117">
        <f t="shared" ca="1" si="1444"/>
        <v>2898.0701725535919</v>
      </c>
      <c r="DC274" s="117">
        <f t="shared" ca="1" si="1444"/>
        <v>1904.0359204599845</v>
      </c>
      <c r="DD274" s="117">
        <f t="shared" ca="1" si="1444"/>
        <v>1303.5270610871642</v>
      </c>
      <c r="DE274" s="117">
        <f t="shared" ca="1" si="1444"/>
        <v>1193.1979056692596</v>
      </c>
      <c r="DF274" s="117">
        <f t="shared" ca="1" si="1444"/>
        <v>897.94683964580304</v>
      </c>
      <c r="DG274" s="117">
        <f t="shared" ca="1" si="1444"/>
        <v>1281.0592294315063</v>
      </c>
      <c r="DH274" s="117">
        <f t="shared" ca="1" si="1444"/>
        <v>2464.7993095857787</v>
      </c>
      <c r="DI274" s="117">
        <f t="shared" ca="1" si="1444"/>
        <v>3643.7165268702661</v>
      </c>
      <c r="DJ274" s="117">
        <f t="shared" ca="1" si="1444"/>
        <v>4201.8827314229165</v>
      </c>
      <c r="DK274" s="117">
        <f t="shared" ca="1" si="1444"/>
        <v>5703.8179574098976</v>
      </c>
      <c r="DL274" s="117">
        <f t="shared" ca="1" si="1444"/>
        <v>4496.1871419910194</v>
      </c>
      <c r="DM274" s="117">
        <f t="shared" ca="1" si="1444"/>
        <v>4458.4777552995565</v>
      </c>
      <c r="DN274" s="117">
        <f t="shared" ca="1" si="1444"/>
        <v>2876.093790337517</v>
      </c>
      <c r="DO274" s="117">
        <f t="shared" ca="1" si="1444"/>
        <v>1883.8431498148138</v>
      </c>
      <c r="DP274" s="117">
        <f t="shared" ca="1" si="1444"/>
        <v>1296.8035647218696</v>
      </c>
      <c r="DQ274" s="117">
        <f t="shared" ca="1" si="1444"/>
        <v>1182.4925825850992</v>
      </c>
      <c r="DR274" s="117">
        <f t="shared" ca="1" si="1444"/>
        <v>891.03702383994266</v>
      </c>
      <c r="DS274" s="117">
        <f t="shared" ca="1" si="1444"/>
        <v>1271.0814203271661</v>
      </c>
      <c r="DT274" s="117">
        <f t="shared" ca="1" si="1444"/>
        <v>2445.9775728777959</v>
      </c>
      <c r="DU274" s="117">
        <f t="shared" ca="1" si="1444"/>
        <v>3615.7636427320153</v>
      </c>
      <c r="DV274" s="117">
        <f t="shared" ca="1" si="1444"/>
        <v>4167.4902080154952</v>
      </c>
      <c r="DW274" s="117">
        <f t="shared" ca="1" si="1444"/>
        <v>5658.644368228729</v>
      </c>
      <c r="DX274" s="117">
        <f t="shared" ca="1" si="1444"/>
        <v>4460.9228081460415</v>
      </c>
      <c r="DY274" s="117">
        <f t="shared" ca="1" si="1444"/>
        <v>4423.4000711422686</v>
      </c>
      <c r="DZ274" s="117">
        <f t="shared" ca="1" si="1444"/>
        <v>2854.1174081214422</v>
      </c>
      <c r="EA274" s="117">
        <f t="shared" ca="1" si="1444"/>
        <v>1863.6503791696432</v>
      </c>
      <c r="EB274" s="117">
        <f t="shared" ca="1" si="1444"/>
        <v>1290.0800683565749</v>
      </c>
      <c r="EC274" s="117">
        <f t="shared" ca="1" si="1444"/>
        <v>1171.7872595009385</v>
      </c>
      <c r="ED274" s="117">
        <f t="shared" ca="1" si="1444"/>
        <v>884.1272080340824</v>
      </c>
      <c r="EE274" s="117">
        <f t="shared" ca="1" si="1444"/>
        <v>1261.1036112228262</v>
      </c>
      <c r="EF274" s="117">
        <f t="shared" ca="1" si="1444"/>
        <v>2427.1558361698135</v>
      </c>
      <c r="EG274" s="117">
        <f t="shared" ca="1" si="1444"/>
        <v>3587.8107585937641</v>
      </c>
      <c r="EH274" s="117">
        <f t="shared" ca="1" si="1444"/>
        <v>4133.097684608073</v>
      </c>
      <c r="EI274" s="117">
        <f t="shared" ca="1" si="1444"/>
        <v>5613.4707790475586</v>
      </c>
      <c r="EJ274" s="117">
        <f t="shared" ca="1" si="1444"/>
        <v>4425.6584743010644</v>
      </c>
      <c r="EK274" s="117">
        <f t="shared" ca="1" si="1444"/>
        <v>4388.3223869849826</v>
      </c>
      <c r="EL274" s="117">
        <f t="shared" ca="1" si="1444"/>
        <v>2832.1410259053682</v>
      </c>
      <c r="EM274" s="117">
        <f t="shared" ca="1" si="1444"/>
        <v>1843.4576085244726</v>
      </c>
      <c r="EN274" s="117">
        <f t="shared" ca="1" si="1444"/>
        <v>1283.3565719912806</v>
      </c>
      <c r="EO274" s="117">
        <f t="shared" ca="1" si="1444"/>
        <v>1161.0819364167778</v>
      </c>
      <c r="EP274" s="117">
        <f t="shared" ca="1" si="1444"/>
        <v>877.21739222822214</v>
      </c>
      <c r="EQ274" s="117">
        <f t="shared" ca="1" si="1444"/>
        <v>1251.1258021184863</v>
      </c>
      <c r="ER274" s="117">
        <f t="shared" ca="1" si="1444"/>
        <v>2408.334099461832</v>
      </c>
      <c r="ES274" s="117">
        <f t="shared" ca="1" si="1444"/>
        <v>3559.8578744555139</v>
      </c>
      <c r="ET274" s="117">
        <f t="shared" ca="1" si="1444"/>
        <v>4098.7051612006508</v>
      </c>
      <c r="EU274" s="117">
        <f t="shared" ca="1" si="1444"/>
        <v>5579.6197326911988</v>
      </c>
      <c r="EV274" s="117">
        <f t="shared" ca="1" si="1444"/>
        <v>4396.1989607454179</v>
      </c>
      <c r="EW274" s="117">
        <f t="shared" ca="1" si="1444"/>
        <v>4361.0700828246463</v>
      </c>
      <c r="EX274" s="117">
        <f t="shared" ca="1" si="1444"/>
        <v>2813.9936410899136</v>
      </c>
      <c r="EY274" s="117">
        <f t="shared" ca="1" si="1444"/>
        <v>1830.0018132999526</v>
      </c>
      <c r="EZ274" s="117">
        <f t="shared" ca="1" si="1444"/>
        <v>1278.4416063253539</v>
      </c>
      <c r="FA274" s="117">
        <f t="shared" ca="1" si="1444"/>
        <v>1151.4892702073994</v>
      </c>
      <c r="FB274" s="117">
        <f t="shared" ca="1" si="1444"/>
        <v>871.9253398179859</v>
      </c>
      <c r="FC274" s="117">
        <f t="shared" ref="FC274:HN274" ca="1" si="1445">SUM(FC272:FC273)</f>
        <v>1242.8933262528872</v>
      </c>
      <c r="FD274" s="117">
        <f t="shared" ca="1" si="1445"/>
        <v>2393.7833777761075</v>
      </c>
      <c r="FE274" s="117">
        <f t="shared" ca="1" si="1445"/>
        <v>3540.3785274679512</v>
      </c>
      <c r="FF274" s="117">
        <f t="shared" ca="1" si="1445"/>
        <v>4069.4116865572423</v>
      </c>
      <c r="FG274" s="117">
        <f t="shared" ca="1" si="1445"/>
        <v>5545.7686863348399</v>
      </c>
      <c r="FH274" s="117">
        <f t="shared" ca="1" si="1445"/>
        <v>4366.7394471897733</v>
      </c>
      <c r="FI274" s="117">
        <f t="shared" ca="1" si="1445"/>
        <v>4333.8177786643118</v>
      </c>
      <c r="FJ274" s="117">
        <f t="shared" ca="1" si="1445"/>
        <v>2795.8462562744589</v>
      </c>
      <c r="FK274" s="117">
        <f t="shared" ca="1" si="1445"/>
        <v>1816.5460180754326</v>
      </c>
      <c r="FL274" s="117">
        <f t="shared" ca="1" si="1445"/>
        <v>1273.5266406594271</v>
      </c>
      <c r="FM274" s="117">
        <f t="shared" ca="1" si="1445"/>
        <v>1141.896603998021</v>
      </c>
      <c r="FN274" s="117">
        <f t="shared" ca="1" si="1445"/>
        <v>866.63328740774966</v>
      </c>
      <c r="FO274" s="117">
        <f t="shared" ca="1" si="1445"/>
        <v>1234.6608503872885</v>
      </c>
      <c r="FP274" s="117">
        <f t="shared" ca="1" si="1445"/>
        <v>2379.232656090383</v>
      </c>
      <c r="FQ274" s="117">
        <f t="shared" ca="1" si="1445"/>
        <v>3520.8991804803891</v>
      </c>
      <c r="FR274" s="117">
        <f t="shared" ca="1" si="1445"/>
        <v>4040.1182119138339</v>
      </c>
      <c r="FS274" s="117">
        <f t="shared" ca="1" si="1445"/>
        <v>5511.9176399784819</v>
      </c>
      <c r="FT274" s="117">
        <f t="shared" ca="1" si="1445"/>
        <v>4337.2799336341286</v>
      </c>
      <c r="FU274" s="117">
        <f t="shared" ca="1" si="1445"/>
        <v>4306.5654745039756</v>
      </c>
      <c r="FV274" s="117">
        <f t="shared" ca="1" si="1445"/>
        <v>2777.6988714590043</v>
      </c>
      <c r="FW274" s="117">
        <f t="shared" ca="1" si="1445"/>
        <v>1803.0902228509126</v>
      </c>
      <c r="FX274" s="117">
        <f t="shared" ca="1" si="1445"/>
        <v>1268.6116749935004</v>
      </c>
      <c r="FY274" s="117">
        <f t="shared" ca="1" si="1445"/>
        <v>1132.3039377886425</v>
      </c>
      <c r="FZ274" s="117">
        <f t="shared" ca="1" si="1445"/>
        <v>861.34123499751331</v>
      </c>
      <c r="GA274" s="117">
        <f t="shared" ca="1" si="1445"/>
        <v>1226.4283745216894</v>
      </c>
      <c r="GB274" s="117">
        <f t="shared" ca="1" si="1445"/>
        <v>2364.681934404658</v>
      </c>
      <c r="GC274" s="117">
        <f t="shared" ca="1" si="1445"/>
        <v>3501.4198334928269</v>
      </c>
      <c r="GD274" s="117">
        <f t="shared" ca="1" si="1445"/>
        <v>4010.8247372704259</v>
      </c>
      <c r="GE274" s="117">
        <f t="shared" ca="1" si="1445"/>
        <v>5478.066593622123</v>
      </c>
      <c r="GF274" s="117">
        <f t="shared" ca="1" si="1445"/>
        <v>4307.8204200784839</v>
      </c>
      <c r="GG274" s="117">
        <f t="shared" ca="1" si="1445"/>
        <v>4279.3131703436393</v>
      </c>
      <c r="GH274" s="117">
        <f t="shared" ca="1" si="1445"/>
        <v>2759.5514866435497</v>
      </c>
      <c r="GI274" s="117">
        <f t="shared" ca="1" si="1445"/>
        <v>1789.6344276263926</v>
      </c>
      <c r="GJ274" s="117">
        <f t="shared" ca="1" si="1445"/>
        <v>1263.6967093275734</v>
      </c>
      <c r="GK274" s="117">
        <f t="shared" ca="1" si="1445"/>
        <v>1122.7112715792641</v>
      </c>
      <c r="GL274" s="117">
        <f t="shared" ca="1" si="1445"/>
        <v>856.04918258727707</v>
      </c>
      <c r="GM274" s="117">
        <f t="shared" ca="1" si="1445"/>
        <v>1218.1958986560905</v>
      </c>
      <c r="GN274" s="117">
        <f t="shared" ca="1" si="1445"/>
        <v>2350.1312127189331</v>
      </c>
      <c r="GO274" s="117">
        <f t="shared" ca="1" si="1445"/>
        <v>3481.9404865052657</v>
      </c>
      <c r="GP274" s="117">
        <f t="shared" ca="1" si="1445"/>
        <v>3981.531262627017</v>
      </c>
      <c r="GQ274" s="117">
        <f t="shared" ca="1" si="1445"/>
        <v>5444.2155472657641</v>
      </c>
      <c r="GR274" s="117">
        <f t="shared" ca="1" si="1445"/>
        <v>4278.3609065228393</v>
      </c>
      <c r="GS274" s="117">
        <f t="shared" ca="1" si="1445"/>
        <v>4252.0608661833039</v>
      </c>
      <c r="GT274" s="117">
        <f t="shared" ca="1" si="1445"/>
        <v>2741.4041018280959</v>
      </c>
      <c r="GU274" s="117">
        <f t="shared" ca="1" si="1445"/>
        <v>1776.1786324018726</v>
      </c>
      <c r="GV274" s="117">
        <f t="shared" ca="1" si="1445"/>
        <v>1258.7817436616469</v>
      </c>
      <c r="GW274" s="117">
        <f t="shared" ca="1" si="1445"/>
        <v>1113.1186053698855</v>
      </c>
      <c r="GX274" s="117">
        <f t="shared" ca="1" si="1445"/>
        <v>850.75713017704072</v>
      </c>
      <c r="GY274" s="117">
        <f t="shared" ca="1" si="1445"/>
        <v>1209.9634227904914</v>
      </c>
      <c r="GZ274" s="117">
        <f t="shared" ca="1" si="1445"/>
        <v>2335.580491033209</v>
      </c>
      <c r="HA274" s="117">
        <f t="shared" ca="1" si="1445"/>
        <v>3462.4611395177021</v>
      </c>
      <c r="HB274" s="117">
        <f t="shared" ca="1" si="1445"/>
        <v>3952.2377879836072</v>
      </c>
      <c r="HC274" s="117">
        <f t="shared" ca="1" si="1445"/>
        <v>5276.2380021088729</v>
      </c>
      <c r="HD274" s="117">
        <f t="shared" ca="1" si="1445"/>
        <v>4155.5864190816719</v>
      </c>
      <c r="HE274" s="117">
        <f t="shared" ca="1" si="1445"/>
        <v>4105.0646975662521</v>
      </c>
      <c r="HF274" s="117">
        <f t="shared" ca="1" si="1445"/>
        <v>2664.7060094198632</v>
      </c>
      <c r="HG274" s="117">
        <f t="shared" ca="1" si="1445"/>
        <v>1740.1826675668362</v>
      </c>
      <c r="HH274" s="117">
        <f t="shared" ca="1" si="1445"/>
        <v>1204.3997589536891</v>
      </c>
      <c r="HI274" s="117">
        <f t="shared" ca="1" si="1445"/>
        <v>1074.9395716694769</v>
      </c>
      <c r="HJ274" s="117">
        <f t="shared" ca="1" si="1445"/>
        <v>819.79067863133662</v>
      </c>
      <c r="HK274" s="117">
        <f t="shared" ca="1" si="1445"/>
        <v>1171.4294626571773</v>
      </c>
      <c r="HL274" s="117">
        <f t="shared" ca="1" si="1445"/>
        <v>2265.7834823290764</v>
      </c>
      <c r="HM274" s="117">
        <f t="shared" ca="1" si="1445"/>
        <v>3325.7860518543539</v>
      </c>
      <c r="HN274" s="117">
        <f t="shared" ca="1" si="1445"/>
        <v>3858.3038592893254</v>
      </c>
      <c r="HO274" s="117">
        <f t="shared" ref="HO274:JZ274" ca="1" si="1446">SUM(HO272:HO273)</f>
        <v>5276.2380021088729</v>
      </c>
      <c r="HP274" s="117">
        <f t="shared" ca="1" si="1446"/>
        <v>4155.5864190816719</v>
      </c>
      <c r="HQ274" s="117">
        <f t="shared" ca="1" si="1446"/>
        <v>4105.0646975662521</v>
      </c>
      <c r="HR274" s="117">
        <f t="shared" ca="1" si="1446"/>
        <v>2664.7060094198632</v>
      </c>
      <c r="HS274" s="117">
        <f t="shared" ca="1" si="1446"/>
        <v>1740.1826675668362</v>
      </c>
      <c r="HT274" s="117">
        <f t="shared" ca="1" si="1446"/>
        <v>1204.3997589536891</v>
      </c>
      <c r="HU274" s="117">
        <f t="shared" ca="1" si="1446"/>
        <v>1074.9395716694769</v>
      </c>
      <c r="HV274" s="117">
        <f t="shared" ca="1" si="1446"/>
        <v>819.79067863133662</v>
      </c>
      <c r="HW274" s="117">
        <f t="shared" ca="1" si="1446"/>
        <v>1171.4294626571773</v>
      </c>
      <c r="HX274" s="117">
        <f t="shared" ca="1" si="1446"/>
        <v>2265.7834823290764</v>
      </c>
      <c r="HY274" s="117">
        <f t="shared" ca="1" si="1446"/>
        <v>3325.7860518543539</v>
      </c>
      <c r="HZ274" s="117">
        <f t="shared" ca="1" si="1446"/>
        <v>3858.3038592893254</v>
      </c>
      <c r="IA274" s="117">
        <f t="shared" ca="1" si="1446"/>
        <v>5276.2380021088729</v>
      </c>
      <c r="IB274" s="117">
        <f t="shared" ca="1" si="1446"/>
        <v>4155.5864190816719</v>
      </c>
      <c r="IC274" s="117">
        <f t="shared" ca="1" si="1446"/>
        <v>4105.0646975662521</v>
      </c>
      <c r="ID274" s="117">
        <f t="shared" ca="1" si="1446"/>
        <v>2664.7060094198632</v>
      </c>
      <c r="IE274" s="117">
        <f t="shared" ca="1" si="1446"/>
        <v>1740.1826675668362</v>
      </c>
      <c r="IF274" s="117">
        <f t="shared" ca="1" si="1446"/>
        <v>1204.3997589536891</v>
      </c>
      <c r="IG274" s="117">
        <f t="shared" ca="1" si="1446"/>
        <v>1074.9395716694769</v>
      </c>
      <c r="IH274" s="117">
        <f t="shared" ca="1" si="1446"/>
        <v>819.79067863133662</v>
      </c>
      <c r="II274" s="117">
        <f t="shared" ca="1" si="1446"/>
        <v>1171.4294626571773</v>
      </c>
      <c r="IJ274" s="117">
        <f t="shared" ca="1" si="1446"/>
        <v>2265.7834823290764</v>
      </c>
      <c r="IK274" s="117">
        <f t="shared" ca="1" si="1446"/>
        <v>3325.7860518543539</v>
      </c>
      <c r="IL274" s="117">
        <f t="shared" ca="1" si="1446"/>
        <v>3858.3038592893254</v>
      </c>
      <c r="IM274" s="117">
        <f t="shared" ca="1" si="1446"/>
        <v>5276.2380021088729</v>
      </c>
      <c r="IN274" s="117">
        <f t="shared" ca="1" si="1446"/>
        <v>4155.5864190816719</v>
      </c>
      <c r="IO274" s="117">
        <f t="shared" ca="1" si="1446"/>
        <v>4105.0646975662521</v>
      </c>
      <c r="IP274" s="117">
        <f t="shared" ca="1" si="1446"/>
        <v>2664.7060094198632</v>
      </c>
      <c r="IQ274" s="117">
        <f t="shared" ca="1" si="1446"/>
        <v>1740.1826675668362</v>
      </c>
      <c r="IR274" s="117">
        <f t="shared" ca="1" si="1446"/>
        <v>1204.3997589536891</v>
      </c>
      <c r="IS274" s="117">
        <f t="shared" ca="1" si="1446"/>
        <v>1074.9395716694769</v>
      </c>
      <c r="IT274" s="117">
        <f t="shared" ca="1" si="1446"/>
        <v>819.79067863133662</v>
      </c>
      <c r="IU274" s="117">
        <f t="shared" ca="1" si="1446"/>
        <v>1171.4294626571773</v>
      </c>
      <c r="IV274" s="117">
        <f t="shared" ca="1" si="1446"/>
        <v>2265.7834823290764</v>
      </c>
      <c r="IW274" s="117">
        <f t="shared" ca="1" si="1446"/>
        <v>3325.7860518543539</v>
      </c>
      <c r="IX274" s="117">
        <f t="shared" ca="1" si="1446"/>
        <v>3858.3038592893254</v>
      </c>
      <c r="IY274" s="117">
        <f t="shared" ca="1" si="1446"/>
        <v>5276.2380021088729</v>
      </c>
      <c r="IZ274" s="117">
        <f t="shared" ca="1" si="1446"/>
        <v>4155.5864190816719</v>
      </c>
      <c r="JA274" s="117">
        <f t="shared" ca="1" si="1446"/>
        <v>4105.0646975662521</v>
      </c>
      <c r="JB274" s="117">
        <f t="shared" ca="1" si="1446"/>
        <v>2664.7060094198632</v>
      </c>
      <c r="JC274" s="117">
        <f t="shared" ca="1" si="1446"/>
        <v>1740.1826675668362</v>
      </c>
      <c r="JD274" s="117">
        <f t="shared" ca="1" si="1446"/>
        <v>1204.3997589536891</v>
      </c>
      <c r="JE274" s="117">
        <f t="shared" ca="1" si="1446"/>
        <v>1074.9395716694769</v>
      </c>
      <c r="JF274" s="117">
        <f t="shared" ca="1" si="1446"/>
        <v>819.79067863133662</v>
      </c>
      <c r="JG274" s="117">
        <f t="shared" ca="1" si="1446"/>
        <v>1171.4294626571773</v>
      </c>
      <c r="JH274" s="117">
        <f t="shared" ca="1" si="1446"/>
        <v>2265.7834823290764</v>
      </c>
      <c r="JI274" s="117">
        <f t="shared" ca="1" si="1446"/>
        <v>3325.7860518543539</v>
      </c>
      <c r="JJ274" s="117">
        <f t="shared" ca="1" si="1446"/>
        <v>3858.3038592893254</v>
      </c>
      <c r="JK274" s="117">
        <f t="shared" ca="1" si="1446"/>
        <v>5240.4123009085788</v>
      </c>
      <c r="JL274" s="117">
        <f t="shared" ca="1" si="1446"/>
        <v>4128.1545323352539</v>
      </c>
      <c r="JM274" s="117">
        <f t="shared" ca="1" si="1446"/>
        <v>4077.7449150571165</v>
      </c>
      <c r="JN274" s="117">
        <f t="shared" ca="1" si="1446"/>
        <v>2645.7396074866465</v>
      </c>
      <c r="JO274" s="117">
        <f t="shared" ca="1" si="1446"/>
        <v>1725.7281305505876</v>
      </c>
      <c r="JP274" s="117">
        <f t="shared" ca="1" si="1446"/>
        <v>1198.5572203799654</v>
      </c>
      <c r="JQ274" s="117">
        <f t="shared" ca="1" si="1446"/>
        <v>1068.1946476965504</v>
      </c>
      <c r="JR274" s="117">
        <f t="shared" ca="1" si="1446"/>
        <v>813.63652701342801</v>
      </c>
      <c r="JS274" s="117">
        <f t="shared" ca="1" si="1446"/>
        <v>1162.7454599806904</v>
      </c>
      <c r="JT274" s="117">
        <f t="shared" ca="1" si="1446"/>
        <v>2251.1562145217358</v>
      </c>
      <c r="JU274" s="117">
        <f t="shared" ca="1" si="1446"/>
        <v>3302.3481268755013</v>
      </c>
      <c r="JV274" s="117">
        <f t="shared" ca="1" si="1446"/>
        <v>3832.4872493448865</v>
      </c>
      <c r="JW274" s="117">
        <f t="shared" ca="1" si="1446"/>
        <v>5204.5865997082838</v>
      </c>
      <c r="JX274" s="117">
        <f t="shared" ca="1" si="1446"/>
        <v>4100.7226455888349</v>
      </c>
      <c r="JY274" s="117">
        <f t="shared" ca="1" si="1446"/>
        <v>4050.4251325479804</v>
      </c>
      <c r="JZ274" s="117">
        <f t="shared" ca="1" si="1446"/>
        <v>2626.7732055534289</v>
      </c>
      <c r="KA274" s="117">
        <f t="shared" ref="KA274:LR274" ca="1" si="1447">SUM(KA272:KA273)</f>
        <v>1711.2735935343389</v>
      </c>
      <c r="KB274" s="117">
        <f t="shared" ca="1" si="1447"/>
        <v>1192.714681806242</v>
      </c>
      <c r="KC274" s="117">
        <f t="shared" ca="1" si="1447"/>
        <v>1061.4497237236242</v>
      </c>
      <c r="KD274" s="117">
        <f t="shared" ca="1" si="1447"/>
        <v>807.48237539551951</v>
      </c>
      <c r="KE274" s="117">
        <f t="shared" ca="1" si="1447"/>
        <v>1154.0614573042035</v>
      </c>
      <c r="KF274" s="117">
        <f t="shared" ca="1" si="1447"/>
        <v>2236.5289467143948</v>
      </c>
      <c r="KG274" s="117">
        <f t="shared" ca="1" si="1447"/>
        <v>3278.9102018966496</v>
      </c>
      <c r="KH274" s="117">
        <f t="shared" ca="1" si="1447"/>
        <v>3806.6706394004477</v>
      </c>
      <c r="KI274" s="117">
        <f t="shared" ca="1" si="1447"/>
        <v>5168.7608985079896</v>
      </c>
      <c r="KJ274" s="117">
        <f t="shared" ca="1" si="1447"/>
        <v>4073.2907588424173</v>
      </c>
      <c r="KK274" s="117">
        <f t="shared" ca="1" si="1447"/>
        <v>4023.1053500388439</v>
      </c>
      <c r="KL274" s="117">
        <f t="shared" ca="1" si="1447"/>
        <v>2607.8068036202121</v>
      </c>
      <c r="KM274" s="117">
        <f t="shared" ca="1" si="1447"/>
        <v>1696.8190565180903</v>
      </c>
      <c r="KN274" s="117">
        <f t="shared" ca="1" si="1447"/>
        <v>1186.8721432325183</v>
      </c>
      <c r="KO274" s="117">
        <f t="shared" ca="1" si="1447"/>
        <v>1054.7047997506979</v>
      </c>
      <c r="KP274" s="117">
        <f t="shared" ca="1" si="1447"/>
        <v>801.32822377761102</v>
      </c>
      <c r="KQ274" s="117">
        <f t="shared" ca="1" si="1447"/>
        <v>1145.3774546277166</v>
      </c>
      <c r="KR274" s="117">
        <f t="shared" ca="1" si="1447"/>
        <v>2221.9016789070542</v>
      </c>
      <c r="KS274" s="117">
        <f t="shared" ca="1" si="1447"/>
        <v>3255.4722769177979</v>
      </c>
      <c r="KT274" s="117">
        <f t="shared" ca="1" si="1447"/>
        <v>3780.8540294560094</v>
      </c>
      <c r="KU274" s="117">
        <f t="shared" ca="1" si="1447"/>
        <v>5132.9351973076946</v>
      </c>
      <c r="KV274" s="117">
        <f t="shared" ca="1" si="1447"/>
        <v>4045.8588720959983</v>
      </c>
      <c r="KW274" s="117">
        <f t="shared" ca="1" si="1447"/>
        <v>3995.7855675297074</v>
      </c>
      <c r="KX274" s="117">
        <f t="shared" ca="1" si="1447"/>
        <v>2588.8404016869954</v>
      </c>
      <c r="KY274" s="117">
        <f t="shared" ca="1" si="1447"/>
        <v>1682.3645195018416</v>
      </c>
      <c r="KZ274" s="117">
        <f t="shared" ca="1" si="1447"/>
        <v>1181.0296046587946</v>
      </c>
      <c r="LA274" s="117">
        <f t="shared" ca="1" si="1447"/>
        <v>1047.9598757777715</v>
      </c>
      <c r="LB274" s="117">
        <f t="shared" ca="1" si="1447"/>
        <v>795.17407215970252</v>
      </c>
      <c r="LC274" s="117">
        <f t="shared" ca="1" si="1447"/>
        <v>1136.6934519512297</v>
      </c>
      <c r="LD274" s="117">
        <f t="shared" ca="1" si="1447"/>
        <v>2207.2744110997137</v>
      </c>
      <c r="LE274" s="117">
        <f t="shared" ca="1" si="1447"/>
        <v>3232.0343519389444</v>
      </c>
      <c r="LF274" s="117">
        <f t="shared" ca="1" si="1447"/>
        <v>3755.0374195115701</v>
      </c>
      <c r="LG274" s="117">
        <f t="shared" ca="1" si="1447"/>
        <v>5097.1094961074023</v>
      </c>
      <c r="LH274" s="117">
        <f t="shared" ca="1" si="1447"/>
        <v>4018.4269853495798</v>
      </c>
      <c r="LI274" s="117">
        <f t="shared" ca="1" si="1447"/>
        <v>3968.4657850205722</v>
      </c>
      <c r="LJ274" s="117">
        <f t="shared" ca="1" si="1447"/>
        <v>2569.8739997537778</v>
      </c>
      <c r="LK274" s="117">
        <f t="shared" ca="1" si="1447"/>
        <v>1667.9099824855928</v>
      </c>
      <c r="LL274" s="117">
        <f t="shared" ca="1" si="1447"/>
        <v>1175.1870660850709</v>
      </c>
      <c r="LM274" s="117">
        <f t="shared" ca="1" si="1447"/>
        <v>1041.2149518048452</v>
      </c>
      <c r="LN274" s="117">
        <f t="shared" ca="1" si="1447"/>
        <v>789.01992054179414</v>
      </c>
      <c r="LO274" s="117">
        <f t="shared" ca="1" si="1447"/>
        <v>1128.0094492747426</v>
      </c>
      <c r="LP274" s="117">
        <f t="shared" ca="1" si="1447"/>
        <v>2192.6471432923731</v>
      </c>
      <c r="LQ274" s="117">
        <f t="shared" ca="1" si="1447"/>
        <v>3208.5964269600927</v>
      </c>
      <c r="LR274" s="117">
        <f t="shared" ca="1" si="1447"/>
        <v>3729.2208095671313</v>
      </c>
      <c r="LT274" s="660">
        <f t="shared" ca="1" si="1259"/>
        <v>8.3673512563109398E-11</v>
      </c>
      <c r="LU274" s="117">
        <f t="shared" ca="1" si="1260"/>
        <v>7.2759576141834259E-12</v>
      </c>
      <c r="LV274" s="117">
        <f t="shared" ca="1" si="1261"/>
        <v>7.2759576141834259E-12</v>
      </c>
      <c r="LW274" s="117">
        <f t="shared" ca="1" si="1262"/>
        <v>7.2759576141834259E-12</v>
      </c>
      <c r="LX274" s="117">
        <f t="shared" ca="1" si="1263"/>
        <v>7.2759576141834259E-12</v>
      </c>
      <c r="LY274" s="117">
        <f t="shared" ca="1" si="1264"/>
        <v>0</v>
      </c>
      <c r="LZ274" s="117">
        <f t="shared" ca="1" si="1265"/>
        <v>0</v>
      </c>
      <c r="MA274" s="117">
        <f t="shared" ca="1" si="1266"/>
        <v>7.2759576141834259E-12</v>
      </c>
      <c r="MB274" s="117">
        <f t="shared" ca="1" si="1267"/>
        <v>7.2759576141834259E-12</v>
      </c>
      <c r="MC274" s="117">
        <f t="shared" ca="1" si="1268"/>
        <v>0</v>
      </c>
      <c r="MD274" s="117">
        <f t="shared" ca="1" si="1269"/>
        <v>0</v>
      </c>
      <c r="ME274" s="117">
        <f t="shared" ca="1" si="1270"/>
        <v>7.2759576141834259E-12</v>
      </c>
      <c r="MF274" s="117">
        <f t="shared" ca="1" si="1271"/>
        <v>0</v>
      </c>
      <c r="MG274" s="117">
        <f t="shared" ca="1" si="1272"/>
        <v>0</v>
      </c>
      <c r="MH274" s="117">
        <f t="shared" ca="1" si="1273"/>
        <v>0</v>
      </c>
      <c r="MI274" s="117">
        <f t="shared" ca="1" si="1274"/>
        <v>1.8189894035458565E-11</v>
      </c>
      <c r="MJ274" s="117">
        <f t="shared" ca="1" si="1275"/>
        <v>0</v>
      </c>
      <c r="MK274" s="117">
        <f t="shared" ca="1" si="1276"/>
        <v>0</v>
      </c>
      <c r="ML274" s="117">
        <f t="shared" ca="1" si="1277"/>
        <v>0</v>
      </c>
      <c r="MM274" s="117">
        <f t="shared" ca="1" si="1278"/>
        <v>0</v>
      </c>
      <c r="MN274" s="117">
        <f t="shared" ca="1" si="1279"/>
        <v>0</v>
      </c>
      <c r="MO274" s="117">
        <f t="shared" ca="1" si="1280"/>
        <v>3.637978807091713E-12</v>
      </c>
      <c r="MP274" s="117">
        <f t="shared" ca="1" si="1281"/>
        <v>3.637978807091713E-12</v>
      </c>
      <c r="MQ274" s="117">
        <f t="shared" ca="1" si="1282"/>
        <v>3.637978807091713E-12</v>
      </c>
      <c r="MR274" s="117">
        <f t="shared" ca="1" si="1283"/>
        <v>3.637978807091713E-12</v>
      </c>
      <c r="MS274" s="117">
        <f t="shared" ca="1" si="1284"/>
        <v>0</v>
      </c>
    </row>
    <row r="275" spans="2:357" hidden="1">
      <c r="B275" s="3"/>
      <c r="C275" s="142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  <c r="AA275" s="143"/>
      <c r="AB275" s="143"/>
      <c r="AC275" s="14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</row>
    <row r="276" spans="2:357" hidden="1">
      <c r="B276" s="3"/>
      <c r="C276" s="122" t="s">
        <v>849</v>
      </c>
      <c r="D276" s="122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LT276" s="80" t="s">
        <v>808</v>
      </c>
    </row>
    <row r="277" spans="2:357" hidden="1">
      <c r="B277" s="3"/>
      <c r="C277" s="18" t="s">
        <v>26</v>
      </c>
      <c r="D277" s="18">
        <v>2015</v>
      </c>
      <c r="E277" s="18">
        <v>2016</v>
      </c>
      <c r="F277" s="18">
        <v>2017</v>
      </c>
      <c r="G277" s="18">
        <v>2018</v>
      </c>
      <c r="H277" s="18">
        <v>2019</v>
      </c>
      <c r="I277" s="18">
        <v>2020</v>
      </c>
      <c r="J277" s="18">
        <v>2021</v>
      </c>
      <c r="K277" s="18">
        <v>2022</v>
      </c>
      <c r="L277" s="18">
        <v>2023</v>
      </c>
      <c r="M277" s="18">
        <v>2024</v>
      </c>
      <c r="N277" s="18">
        <v>2025</v>
      </c>
      <c r="O277" s="18">
        <v>2026</v>
      </c>
      <c r="P277" s="18">
        <v>2027</v>
      </c>
      <c r="Q277" s="18">
        <v>2028</v>
      </c>
      <c r="R277" s="18">
        <v>2029</v>
      </c>
      <c r="S277" s="18">
        <v>2030</v>
      </c>
      <c r="T277" s="18">
        <v>2031</v>
      </c>
      <c r="U277" s="18">
        <v>2032</v>
      </c>
      <c r="V277" s="18">
        <v>2033</v>
      </c>
      <c r="W277" s="18">
        <v>2034</v>
      </c>
      <c r="X277" s="18">
        <v>2035</v>
      </c>
      <c r="Y277" s="18">
        <v>2036</v>
      </c>
      <c r="Z277" s="18">
        <v>2037</v>
      </c>
      <c r="AA277" s="18">
        <v>2038</v>
      </c>
      <c r="AB277" s="18">
        <v>2039</v>
      </c>
      <c r="AC277" s="18">
        <v>2040</v>
      </c>
      <c r="AD277" s="3"/>
      <c r="AE277" s="267" t="s">
        <v>510</v>
      </c>
      <c r="AF277" s="267" t="s">
        <v>511</v>
      </c>
      <c r="AG277" s="267" t="s">
        <v>512</v>
      </c>
      <c r="AH277" s="267" t="s">
        <v>513</v>
      </c>
      <c r="AI277" s="267" t="s">
        <v>514</v>
      </c>
      <c r="AJ277" s="267" t="s">
        <v>515</v>
      </c>
      <c r="AK277" s="267" t="s">
        <v>516</v>
      </c>
      <c r="AL277" s="267" t="s">
        <v>517</v>
      </c>
      <c r="AM277" s="267" t="s">
        <v>518</v>
      </c>
      <c r="AN277" s="267" t="s">
        <v>519</v>
      </c>
      <c r="AO277" s="267" t="s">
        <v>520</v>
      </c>
      <c r="AP277" s="267" t="s">
        <v>521</v>
      </c>
      <c r="AQ277" s="267" t="s">
        <v>522</v>
      </c>
      <c r="AR277" s="267" t="s">
        <v>523</v>
      </c>
      <c r="AS277" s="267" t="s">
        <v>524</v>
      </c>
      <c r="AT277" s="267" t="s">
        <v>525</v>
      </c>
      <c r="AU277" s="267" t="s">
        <v>526</v>
      </c>
      <c r="AV277" s="267" t="s">
        <v>527</v>
      </c>
      <c r="AW277" s="267" t="s">
        <v>528</v>
      </c>
      <c r="AX277" s="267" t="s">
        <v>529</v>
      </c>
      <c r="AY277" s="267" t="s">
        <v>530</v>
      </c>
      <c r="AZ277" s="267" t="s">
        <v>531</v>
      </c>
      <c r="BA277" s="267" t="s">
        <v>532</v>
      </c>
      <c r="BB277" s="267" t="s">
        <v>533</v>
      </c>
      <c r="BC277" s="267" t="s">
        <v>508</v>
      </c>
      <c r="BD277" s="267" t="s">
        <v>509</v>
      </c>
      <c r="BE277" s="267" t="s">
        <v>534</v>
      </c>
      <c r="BF277" s="267" t="s">
        <v>535</v>
      </c>
      <c r="BG277" s="267" t="s">
        <v>536</v>
      </c>
      <c r="BH277" s="267" t="s">
        <v>537</v>
      </c>
      <c r="BI277" s="267" t="s">
        <v>538</v>
      </c>
      <c r="BJ277" s="267" t="s">
        <v>539</v>
      </c>
      <c r="BK277" s="267" t="s">
        <v>540</v>
      </c>
      <c r="BL277" s="267" t="s">
        <v>541</v>
      </c>
      <c r="BM277" s="267" t="s">
        <v>542</v>
      </c>
      <c r="BN277" s="267" t="s">
        <v>543</v>
      </c>
      <c r="BO277" s="18" t="s">
        <v>544</v>
      </c>
      <c r="BP277" s="18" t="s">
        <v>545</v>
      </c>
      <c r="BQ277" s="18" t="s">
        <v>546</v>
      </c>
      <c r="BR277" s="18" t="s">
        <v>547</v>
      </c>
      <c r="BS277" s="18" t="s">
        <v>548</v>
      </c>
      <c r="BT277" s="18" t="s">
        <v>549</v>
      </c>
      <c r="BU277" s="18" t="s">
        <v>550</v>
      </c>
      <c r="BV277" s="18" t="s">
        <v>551</v>
      </c>
      <c r="BW277" s="18" t="s">
        <v>552</v>
      </c>
      <c r="BX277" s="18" t="s">
        <v>553</v>
      </c>
      <c r="BY277" s="18" t="s">
        <v>554</v>
      </c>
      <c r="BZ277" s="18" t="s">
        <v>555</v>
      </c>
      <c r="CA277" s="267" t="s">
        <v>556</v>
      </c>
      <c r="CB277" s="267" t="s">
        <v>557</v>
      </c>
      <c r="CC277" s="267" t="s">
        <v>558</v>
      </c>
      <c r="CD277" s="267" t="s">
        <v>559</v>
      </c>
      <c r="CE277" s="267" t="s">
        <v>560</v>
      </c>
      <c r="CF277" s="267" t="s">
        <v>561</v>
      </c>
      <c r="CG277" s="267" t="s">
        <v>562</v>
      </c>
      <c r="CH277" s="267" t="s">
        <v>563</v>
      </c>
      <c r="CI277" s="267" t="s">
        <v>564</v>
      </c>
      <c r="CJ277" s="267" t="s">
        <v>565</v>
      </c>
      <c r="CK277" s="267" t="s">
        <v>566</v>
      </c>
      <c r="CL277" s="267" t="s">
        <v>567</v>
      </c>
      <c r="CM277" s="267" t="s">
        <v>568</v>
      </c>
      <c r="CN277" s="267" t="s">
        <v>569</v>
      </c>
      <c r="CO277" s="267" t="s">
        <v>570</v>
      </c>
      <c r="CP277" s="267" t="s">
        <v>571</v>
      </c>
      <c r="CQ277" s="267" t="s">
        <v>572</v>
      </c>
      <c r="CR277" s="267" t="s">
        <v>573</v>
      </c>
      <c r="CS277" s="267" t="s">
        <v>574</v>
      </c>
      <c r="CT277" s="267" t="s">
        <v>575</v>
      </c>
      <c r="CU277" s="267" t="s">
        <v>576</v>
      </c>
      <c r="CV277" s="267" t="s">
        <v>577</v>
      </c>
      <c r="CW277" s="267" t="s">
        <v>578</v>
      </c>
      <c r="CX277" s="267" t="s">
        <v>579</v>
      </c>
      <c r="CY277" s="267" t="s">
        <v>580</v>
      </c>
      <c r="CZ277" s="267" t="s">
        <v>581</v>
      </c>
      <c r="DA277" s="267" t="s">
        <v>582</v>
      </c>
      <c r="DB277" s="267" t="s">
        <v>583</v>
      </c>
      <c r="DC277" s="267" t="s">
        <v>584</v>
      </c>
      <c r="DD277" s="267" t="s">
        <v>585</v>
      </c>
      <c r="DE277" s="267" t="s">
        <v>586</v>
      </c>
      <c r="DF277" s="267" t="s">
        <v>587</v>
      </c>
      <c r="DG277" s="267" t="s">
        <v>588</v>
      </c>
      <c r="DH277" s="267" t="s">
        <v>589</v>
      </c>
      <c r="DI277" s="267" t="s">
        <v>590</v>
      </c>
      <c r="DJ277" s="267" t="s">
        <v>591</v>
      </c>
      <c r="DK277" s="267" t="s">
        <v>592</v>
      </c>
      <c r="DL277" s="267" t="s">
        <v>593</v>
      </c>
      <c r="DM277" s="267" t="s">
        <v>594</v>
      </c>
      <c r="DN277" s="267" t="s">
        <v>595</v>
      </c>
      <c r="DO277" s="267" t="s">
        <v>596</v>
      </c>
      <c r="DP277" s="267" t="s">
        <v>597</v>
      </c>
      <c r="DQ277" s="267" t="s">
        <v>598</v>
      </c>
      <c r="DR277" s="267" t="s">
        <v>599</v>
      </c>
      <c r="DS277" s="267" t="s">
        <v>600</v>
      </c>
      <c r="DT277" s="267" t="s">
        <v>601</v>
      </c>
      <c r="DU277" s="267" t="s">
        <v>602</v>
      </c>
      <c r="DV277" s="267" t="s">
        <v>603</v>
      </c>
      <c r="DW277" s="267" t="s">
        <v>604</v>
      </c>
      <c r="DX277" s="267" t="s">
        <v>605</v>
      </c>
      <c r="DY277" s="267" t="s">
        <v>606</v>
      </c>
      <c r="DZ277" s="267" t="s">
        <v>607</v>
      </c>
      <c r="EA277" s="267" t="s">
        <v>608</v>
      </c>
      <c r="EB277" s="267" t="s">
        <v>609</v>
      </c>
      <c r="EC277" s="267" t="s">
        <v>610</v>
      </c>
      <c r="ED277" s="267" t="s">
        <v>611</v>
      </c>
      <c r="EE277" s="267" t="s">
        <v>612</v>
      </c>
      <c r="EF277" s="267" t="s">
        <v>613</v>
      </c>
      <c r="EG277" s="267" t="s">
        <v>614</v>
      </c>
      <c r="EH277" s="267" t="s">
        <v>615</v>
      </c>
      <c r="EI277" s="267" t="s">
        <v>616</v>
      </c>
      <c r="EJ277" s="267" t="s">
        <v>617</v>
      </c>
      <c r="EK277" s="267" t="s">
        <v>618</v>
      </c>
      <c r="EL277" s="267" t="s">
        <v>619</v>
      </c>
      <c r="EM277" s="267" t="s">
        <v>620</v>
      </c>
      <c r="EN277" s="267" t="s">
        <v>621</v>
      </c>
      <c r="EO277" s="267" t="s">
        <v>622</v>
      </c>
      <c r="EP277" s="267" t="s">
        <v>623</v>
      </c>
      <c r="EQ277" s="267" t="s">
        <v>624</v>
      </c>
      <c r="ER277" s="267" t="s">
        <v>625</v>
      </c>
      <c r="ES277" s="267" t="s">
        <v>626</v>
      </c>
      <c r="ET277" s="267" t="s">
        <v>627</v>
      </c>
      <c r="EU277" s="267" t="s">
        <v>628</v>
      </c>
      <c r="EV277" s="267" t="s">
        <v>629</v>
      </c>
      <c r="EW277" s="267" t="s">
        <v>630</v>
      </c>
      <c r="EX277" s="267" t="s">
        <v>631</v>
      </c>
      <c r="EY277" s="267" t="s">
        <v>632</v>
      </c>
      <c r="EZ277" s="267" t="s">
        <v>633</v>
      </c>
      <c r="FA277" s="267" t="s">
        <v>634</v>
      </c>
      <c r="FB277" s="267" t="s">
        <v>635</v>
      </c>
      <c r="FC277" s="267" t="s">
        <v>636</v>
      </c>
      <c r="FD277" s="267" t="s">
        <v>637</v>
      </c>
      <c r="FE277" s="267" t="s">
        <v>638</v>
      </c>
      <c r="FF277" s="267" t="s">
        <v>639</v>
      </c>
      <c r="FG277" s="267" t="s">
        <v>640</v>
      </c>
      <c r="FH277" s="267" t="s">
        <v>641</v>
      </c>
      <c r="FI277" s="267" t="s">
        <v>642</v>
      </c>
      <c r="FJ277" s="267" t="s">
        <v>643</v>
      </c>
      <c r="FK277" s="267" t="s">
        <v>644</v>
      </c>
      <c r="FL277" s="267" t="s">
        <v>645</v>
      </c>
      <c r="FM277" s="267" t="s">
        <v>646</v>
      </c>
      <c r="FN277" s="267" t="s">
        <v>647</v>
      </c>
      <c r="FO277" s="267" t="s">
        <v>648</v>
      </c>
      <c r="FP277" s="267" t="s">
        <v>649</v>
      </c>
      <c r="FQ277" s="267" t="s">
        <v>650</v>
      </c>
      <c r="FR277" s="267" t="s">
        <v>651</v>
      </c>
      <c r="FS277" s="267" t="s">
        <v>652</v>
      </c>
      <c r="FT277" s="267" t="s">
        <v>653</v>
      </c>
      <c r="FU277" s="267" t="s">
        <v>654</v>
      </c>
      <c r="FV277" s="267" t="s">
        <v>655</v>
      </c>
      <c r="FW277" s="267" t="s">
        <v>656</v>
      </c>
      <c r="FX277" s="267" t="s">
        <v>657</v>
      </c>
      <c r="FY277" s="267" t="s">
        <v>658</v>
      </c>
      <c r="FZ277" s="267" t="s">
        <v>659</v>
      </c>
      <c r="GA277" s="267" t="s">
        <v>660</v>
      </c>
      <c r="GB277" s="267" t="s">
        <v>661</v>
      </c>
      <c r="GC277" s="267" t="s">
        <v>662</v>
      </c>
      <c r="GD277" s="267" t="s">
        <v>663</v>
      </c>
      <c r="GE277" s="267" t="s">
        <v>664</v>
      </c>
      <c r="GF277" s="267" t="s">
        <v>665</v>
      </c>
      <c r="GG277" s="267" t="s">
        <v>666</v>
      </c>
      <c r="GH277" s="267" t="s">
        <v>667</v>
      </c>
      <c r="GI277" s="267" t="s">
        <v>668</v>
      </c>
      <c r="GJ277" s="267" t="s">
        <v>669</v>
      </c>
      <c r="GK277" s="267" t="s">
        <v>670</v>
      </c>
      <c r="GL277" s="267" t="s">
        <v>671</v>
      </c>
      <c r="GM277" s="267" t="s">
        <v>672</v>
      </c>
      <c r="GN277" s="267" t="s">
        <v>673</v>
      </c>
      <c r="GO277" s="267" t="s">
        <v>674</v>
      </c>
      <c r="GP277" s="267" t="s">
        <v>675</v>
      </c>
      <c r="GQ277" s="267" t="s">
        <v>676</v>
      </c>
      <c r="GR277" s="267" t="s">
        <v>677</v>
      </c>
      <c r="GS277" s="267" t="s">
        <v>678</v>
      </c>
      <c r="GT277" s="267" t="s">
        <v>679</v>
      </c>
      <c r="GU277" s="267" t="s">
        <v>680</v>
      </c>
      <c r="GV277" s="267" t="s">
        <v>681</v>
      </c>
      <c r="GW277" s="267" t="s">
        <v>682</v>
      </c>
      <c r="GX277" s="267" t="s">
        <v>683</v>
      </c>
      <c r="GY277" s="267" t="s">
        <v>684</v>
      </c>
      <c r="GZ277" s="267" t="s">
        <v>685</v>
      </c>
      <c r="HA277" s="267" t="s">
        <v>686</v>
      </c>
      <c r="HB277" s="267" t="s">
        <v>687</v>
      </c>
      <c r="HC277" s="267" t="s">
        <v>688</v>
      </c>
      <c r="HD277" s="267" t="s">
        <v>689</v>
      </c>
      <c r="HE277" s="267" t="s">
        <v>690</v>
      </c>
      <c r="HF277" s="267" t="s">
        <v>691</v>
      </c>
      <c r="HG277" s="267" t="s">
        <v>692</v>
      </c>
      <c r="HH277" s="267" t="s">
        <v>693</v>
      </c>
      <c r="HI277" s="267" t="s">
        <v>694</v>
      </c>
      <c r="HJ277" s="267" t="s">
        <v>695</v>
      </c>
      <c r="HK277" s="267" t="s">
        <v>696</v>
      </c>
      <c r="HL277" s="267" t="s">
        <v>697</v>
      </c>
      <c r="HM277" s="267" t="s">
        <v>698</v>
      </c>
      <c r="HN277" s="267" t="s">
        <v>699</v>
      </c>
      <c r="HO277" s="267" t="s">
        <v>700</v>
      </c>
      <c r="HP277" s="267" t="s">
        <v>701</v>
      </c>
      <c r="HQ277" s="267" t="s">
        <v>702</v>
      </c>
      <c r="HR277" s="267" t="s">
        <v>703</v>
      </c>
      <c r="HS277" s="267" t="s">
        <v>704</v>
      </c>
      <c r="HT277" s="267" t="s">
        <v>705</v>
      </c>
      <c r="HU277" s="267" t="s">
        <v>706</v>
      </c>
      <c r="HV277" s="267" t="s">
        <v>707</v>
      </c>
      <c r="HW277" s="267" t="s">
        <v>708</v>
      </c>
      <c r="HX277" s="267" t="s">
        <v>709</v>
      </c>
      <c r="HY277" s="267" t="s">
        <v>710</v>
      </c>
      <c r="HZ277" s="267" t="s">
        <v>711</v>
      </c>
      <c r="IA277" s="267" t="s">
        <v>712</v>
      </c>
      <c r="IB277" s="267" t="s">
        <v>713</v>
      </c>
      <c r="IC277" s="267" t="s">
        <v>714</v>
      </c>
      <c r="ID277" s="267" t="s">
        <v>715</v>
      </c>
      <c r="IE277" s="267" t="s">
        <v>716</v>
      </c>
      <c r="IF277" s="267" t="s">
        <v>717</v>
      </c>
      <c r="IG277" s="267" t="s">
        <v>718</v>
      </c>
      <c r="IH277" s="267" t="s">
        <v>719</v>
      </c>
      <c r="II277" s="267" t="s">
        <v>720</v>
      </c>
      <c r="IJ277" s="267" t="s">
        <v>721</v>
      </c>
      <c r="IK277" s="267" t="s">
        <v>722</v>
      </c>
      <c r="IL277" s="267" t="s">
        <v>723</v>
      </c>
      <c r="IM277" s="267" t="s">
        <v>724</v>
      </c>
      <c r="IN277" s="267" t="s">
        <v>725</v>
      </c>
      <c r="IO277" s="267" t="s">
        <v>726</v>
      </c>
      <c r="IP277" s="267" t="s">
        <v>727</v>
      </c>
      <c r="IQ277" s="267" t="s">
        <v>728</v>
      </c>
      <c r="IR277" s="267" t="s">
        <v>729</v>
      </c>
      <c r="IS277" s="267" t="s">
        <v>730</v>
      </c>
      <c r="IT277" s="267" t="s">
        <v>731</v>
      </c>
      <c r="IU277" s="267" t="s">
        <v>732</v>
      </c>
      <c r="IV277" s="267" t="s">
        <v>733</v>
      </c>
      <c r="IW277" s="267" t="s">
        <v>734</v>
      </c>
      <c r="IX277" s="267" t="s">
        <v>735</v>
      </c>
      <c r="IY277" s="267" t="s">
        <v>736</v>
      </c>
      <c r="IZ277" s="267" t="s">
        <v>737</v>
      </c>
      <c r="JA277" s="267" t="s">
        <v>738</v>
      </c>
      <c r="JB277" s="267" t="s">
        <v>739</v>
      </c>
      <c r="JC277" s="267" t="s">
        <v>740</v>
      </c>
      <c r="JD277" s="267" t="s">
        <v>741</v>
      </c>
      <c r="JE277" s="267" t="s">
        <v>742</v>
      </c>
      <c r="JF277" s="267" t="s">
        <v>743</v>
      </c>
      <c r="JG277" s="267" t="s">
        <v>744</v>
      </c>
      <c r="JH277" s="267" t="s">
        <v>745</v>
      </c>
      <c r="JI277" s="267" t="s">
        <v>746</v>
      </c>
      <c r="JJ277" s="267" t="s">
        <v>747</v>
      </c>
      <c r="JK277" s="267" t="s">
        <v>748</v>
      </c>
      <c r="JL277" s="267" t="s">
        <v>749</v>
      </c>
      <c r="JM277" s="267" t="s">
        <v>750</v>
      </c>
      <c r="JN277" s="267" t="s">
        <v>751</v>
      </c>
      <c r="JO277" s="267" t="s">
        <v>752</v>
      </c>
      <c r="JP277" s="267" t="s">
        <v>753</v>
      </c>
      <c r="JQ277" s="267" t="s">
        <v>754</v>
      </c>
      <c r="JR277" s="267" t="s">
        <v>755</v>
      </c>
      <c r="JS277" s="267" t="s">
        <v>756</v>
      </c>
      <c r="JT277" s="267" t="s">
        <v>757</v>
      </c>
      <c r="JU277" s="267" t="s">
        <v>758</v>
      </c>
      <c r="JV277" s="267" t="s">
        <v>759</v>
      </c>
      <c r="JW277" s="267" t="s">
        <v>760</v>
      </c>
      <c r="JX277" s="267" t="s">
        <v>761</v>
      </c>
      <c r="JY277" s="267" t="s">
        <v>762</v>
      </c>
      <c r="JZ277" s="267" t="s">
        <v>763</v>
      </c>
      <c r="KA277" s="267" t="s">
        <v>764</v>
      </c>
      <c r="KB277" s="267" t="s">
        <v>765</v>
      </c>
      <c r="KC277" s="267" t="s">
        <v>766</v>
      </c>
      <c r="KD277" s="267" t="s">
        <v>767</v>
      </c>
      <c r="KE277" s="267" t="s">
        <v>768</v>
      </c>
      <c r="KF277" s="267" t="s">
        <v>769</v>
      </c>
      <c r="KG277" s="267" t="s">
        <v>770</v>
      </c>
      <c r="KH277" s="267" t="s">
        <v>771</v>
      </c>
      <c r="KI277" s="267" t="s">
        <v>772</v>
      </c>
      <c r="KJ277" s="267" t="s">
        <v>773</v>
      </c>
      <c r="KK277" s="267" t="s">
        <v>774</v>
      </c>
      <c r="KL277" s="267" t="s">
        <v>775</v>
      </c>
      <c r="KM277" s="267" t="s">
        <v>776</v>
      </c>
      <c r="KN277" s="267" t="s">
        <v>777</v>
      </c>
      <c r="KO277" s="267" t="s">
        <v>778</v>
      </c>
      <c r="KP277" s="267" t="s">
        <v>779</v>
      </c>
      <c r="KQ277" s="267" t="s">
        <v>780</v>
      </c>
      <c r="KR277" s="267" t="s">
        <v>781</v>
      </c>
      <c r="KS277" s="267" t="s">
        <v>782</v>
      </c>
      <c r="KT277" s="267" t="s">
        <v>783</v>
      </c>
      <c r="KU277" s="267" t="s">
        <v>784</v>
      </c>
      <c r="KV277" s="267" t="s">
        <v>785</v>
      </c>
      <c r="KW277" s="267" t="s">
        <v>786</v>
      </c>
      <c r="KX277" s="267" t="s">
        <v>787</v>
      </c>
      <c r="KY277" s="267" t="s">
        <v>788</v>
      </c>
      <c r="KZ277" s="267" t="s">
        <v>789</v>
      </c>
      <c r="LA277" s="267" t="s">
        <v>790</v>
      </c>
      <c r="LB277" s="267" t="s">
        <v>791</v>
      </c>
      <c r="LC277" s="267" t="s">
        <v>792</v>
      </c>
      <c r="LD277" s="267" t="s">
        <v>793</v>
      </c>
      <c r="LE277" s="267" t="s">
        <v>794</v>
      </c>
      <c r="LF277" s="267" t="s">
        <v>795</v>
      </c>
      <c r="LG277" s="267" t="s">
        <v>796</v>
      </c>
      <c r="LH277" s="267" t="s">
        <v>797</v>
      </c>
      <c r="LI277" s="267" t="s">
        <v>798</v>
      </c>
      <c r="LJ277" s="267" t="s">
        <v>799</v>
      </c>
      <c r="LK277" s="267" t="s">
        <v>800</v>
      </c>
      <c r="LL277" s="267" t="s">
        <v>801</v>
      </c>
      <c r="LM277" s="267" t="s">
        <v>802</v>
      </c>
      <c r="LN277" s="267" t="s">
        <v>803</v>
      </c>
      <c r="LO277" s="267" t="s">
        <v>804</v>
      </c>
      <c r="LP277" s="267" t="s">
        <v>805</v>
      </c>
      <c r="LQ277" s="267" t="s">
        <v>806</v>
      </c>
      <c r="LR277" s="267" t="s">
        <v>807</v>
      </c>
      <c r="LT277" s="18" t="s">
        <v>809</v>
      </c>
      <c r="LU277" s="18">
        <v>2016</v>
      </c>
      <c r="LV277" s="18">
        <v>2017</v>
      </c>
      <c r="LW277" s="18">
        <v>2018</v>
      </c>
      <c r="LX277" s="18">
        <v>2019</v>
      </c>
      <c r="LY277" s="18">
        <v>2020</v>
      </c>
      <c r="LZ277" s="18">
        <v>2021</v>
      </c>
      <c r="MA277" s="18">
        <v>2022</v>
      </c>
      <c r="MB277" s="18">
        <v>2023</v>
      </c>
      <c r="MC277" s="18">
        <v>2024</v>
      </c>
      <c r="MD277" s="18">
        <v>2025</v>
      </c>
      <c r="ME277" s="18">
        <v>2026</v>
      </c>
      <c r="MF277" s="18">
        <v>2027</v>
      </c>
      <c r="MG277" s="18">
        <v>2028</v>
      </c>
      <c r="MH277" s="18">
        <v>2029</v>
      </c>
      <c r="MI277" s="18">
        <v>2030</v>
      </c>
      <c r="MJ277" s="18">
        <v>2031</v>
      </c>
      <c r="MK277" s="18">
        <v>2032</v>
      </c>
      <c r="ML277" s="18">
        <v>2033</v>
      </c>
      <c r="MM277" s="18">
        <v>2034</v>
      </c>
      <c r="MN277" s="18">
        <v>2035</v>
      </c>
      <c r="MO277" s="18">
        <v>2036</v>
      </c>
      <c r="MP277" s="18">
        <v>2037</v>
      </c>
      <c r="MQ277" s="18">
        <v>2038</v>
      </c>
      <c r="MR277" s="18">
        <v>2039</v>
      </c>
      <c r="MS277" s="18">
        <v>2040</v>
      </c>
    </row>
    <row r="278" spans="2:357" hidden="1">
      <c r="B278" s="3"/>
      <c r="C278" s="22" t="s">
        <v>158</v>
      </c>
      <c r="D278" s="353">
        <f t="shared" ref="D278:F279" si="1448">E278</f>
        <v>0</v>
      </c>
      <c r="E278" s="164">
        <f t="shared" si="1448"/>
        <v>0</v>
      </c>
      <c r="F278" s="164">
        <f t="shared" si="1448"/>
        <v>0</v>
      </c>
      <c r="G278" s="119">
        <f>VPHgrunddata!D10*1000</f>
        <v>0</v>
      </c>
      <c r="H278" s="164">
        <f>G278</f>
        <v>0</v>
      </c>
      <c r="I278" s="285">
        <f>VPHgrunddata!E10*1000</f>
        <v>0</v>
      </c>
      <c r="J278" s="115">
        <f t="shared" ref="J278:J284" si="1449">I278+(N278-I278)/(5)</f>
        <v>442.29524557585717</v>
      </c>
      <c r="K278" s="115">
        <f t="shared" ref="K278:K284" si="1450">J278+(N278-I278)/(5)</f>
        <v>884.59049115171433</v>
      </c>
      <c r="L278" s="115">
        <f t="shared" ref="L278:L284" si="1451">K278+(N278-I278)/(5)</f>
        <v>1326.8857367275714</v>
      </c>
      <c r="M278" s="115">
        <f t="shared" ref="M278:M284" si="1452">L278+(N278-I278)/(5)</f>
        <v>1769.1809823034287</v>
      </c>
      <c r="N278" s="285">
        <f>VPHgrunddata!F10*1000</f>
        <v>2211.4762278792859</v>
      </c>
      <c r="O278" s="115">
        <f t="shared" ref="O278:O284" si="1453">N278+(S278-N278)/(5)</f>
        <v>2190.9556409469606</v>
      </c>
      <c r="P278" s="115">
        <f t="shared" ref="P278:P284" si="1454">O278+(S278-N278)/(5)</f>
        <v>2170.4350540146352</v>
      </c>
      <c r="Q278" s="115">
        <f t="shared" ref="Q278:Q284" si="1455">P278+(S278-N278)/(5)</f>
        <v>2149.9144670823098</v>
      </c>
      <c r="R278" s="115">
        <f t="shared" ref="R278:R284" si="1456">Q278+(S278-N278)/(5)</f>
        <v>2129.3938801499844</v>
      </c>
      <c r="S278" s="119">
        <f>VPHgrunddata!G10*1000</f>
        <v>2108.873293217659</v>
      </c>
      <c r="T278" s="56"/>
      <c r="U278" s="56"/>
      <c r="V278" s="56"/>
      <c r="W278" s="56"/>
      <c r="X278" s="56">
        <f>VPHgrunddata!H10*1000</f>
        <v>0</v>
      </c>
      <c r="Y278" s="56"/>
      <c r="Z278" s="56"/>
      <c r="AA278" s="56"/>
      <c r="AB278" s="56"/>
      <c r="AC278" s="56">
        <f>VPHgrunddata!I10*1000</f>
        <v>0</v>
      </c>
      <c r="AD278" s="3"/>
      <c r="AE278" s="353">
        <f>AQ278</f>
        <v>0</v>
      </c>
      <c r="AF278" s="353">
        <f t="shared" ref="AF278:BB289" si="1457">AR278</f>
        <v>0</v>
      </c>
      <c r="AG278" s="353">
        <f t="shared" si="1457"/>
        <v>0</v>
      </c>
      <c r="AH278" s="353">
        <f t="shared" si="1457"/>
        <v>0</v>
      </c>
      <c r="AI278" s="353">
        <f t="shared" si="1457"/>
        <v>0</v>
      </c>
      <c r="AJ278" s="353">
        <f t="shared" si="1457"/>
        <v>0</v>
      </c>
      <c r="AK278" s="353">
        <f t="shared" si="1457"/>
        <v>0</v>
      </c>
      <c r="AL278" s="353">
        <f t="shared" si="1457"/>
        <v>0</v>
      </c>
      <c r="AM278" s="353">
        <f t="shared" si="1457"/>
        <v>0</v>
      </c>
      <c r="AN278" s="353">
        <f t="shared" si="1457"/>
        <v>0</v>
      </c>
      <c r="AO278" s="353">
        <f t="shared" si="1457"/>
        <v>0</v>
      </c>
      <c r="AP278" s="353">
        <f t="shared" si="1457"/>
        <v>0</v>
      </c>
      <c r="AQ278" s="353">
        <f t="shared" si="1457"/>
        <v>0</v>
      </c>
      <c r="AR278" s="353">
        <f t="shared" si="1457"/>
        <v>0</v>
      </c>
      <c r="AS278" s="353">
        <f t="shared" si="1457"/>
        <v>0</v>
      </c>
      <c r="AT278" s="353">
        <f t="shared" si="1457"/>
        <v>0</v>
      </c>
      <c r="AU278" s="353">
        <f t="shared" si="1457"/>
        <v>0</v>
      </c>
      <c r="AV278" s="353">
        <f t="shared" si="1457"/>
        <v>0</v>
      </c>
      <c r="AW278" s="353">
        <f t="shared" si="1457"/>
        <v>0</v>
      </c>
      <c r="AX278" s="353">
        <f t="shared" si="1457"/>
        <v>0</v>
      </c>
      <c r="AY278" s="353">
        <f t="shared" si="1457"/>
        <v>0</v>
      </c>
      <c r="AZ278" s="353">
        <f t="shared" si="1457"/>
        <v>0</v>
      </c>
      <c r="BA278" s="353">
        <f t="shared" si="1457"/>
        <v>0</v>
      </c>
      <c r="BB278" s="353">
        <f t="shared" si="1457"/>
        <v>0</v>
      </c>
      <c r="BC278" s="119">
        <f>VPHgrunddataM!K10*1000</f>
        <v>0</v>
      </c>
      <c r="BD278" s="119">
        <f>VPHgrunddataM!L10*1000</f>
        <v>0</v>
      </c>
      <c r="BE278" s="119">
        <f>VPHgrunddataM!M10*1000</f>
        <v>0</v>
      </c>
      <c r="BF278" s="119">
        <f>VPHgrunddataM!N10*1000</f>
        <v>0</v>
      </c>
      <c r="BG278" s="119">
        <f>VPHgrunddataM!O10*1000</f>
        <v>0</v>
      </c>
      <c r="BH278" s="119">
        <f>VPHgrunddataM!P10*1000</f>
        <v>0</v>
      </c>
      <c r="BI278" s="119">
        <f>VPHgrunddataM!Q10*1000</f>
        <v>0</v>
      </c>
      <c r="BJ278" s="119">
        <f>VPHgrunddataM!R10*1000</f>
        <v>0</v>
      </c>
      <c r="BK278" s="119">
        <f>VPHgrunddataM!S10*1000</f>
        <v>0</v>
      </c>
      <c r="BL278" s="119">
        <f>VPHgrunddataM!T10*1000</f>
        <v>0</v>
      </c>
      <c r="BM278" s="119">
        <f>VPHgrunddataM!U10*1000</f>
        <v>0</v>
      </c>
      <c r="BN278" s="119">
        <f>VPHgrunddataM!V10*1000</f>
        <v>0</v>
      </c>
      <c r="BO278" s="164">
        <f t="shared" ref="BO278:BZ293" si="1458">BC278</f>
        <v>0</v>
      </c>
      <c r="BP278" s="164">
        <f t="shared" si="1458"/>
        <v>0</v>
      </c>
      <c r="BQ278" s="164">
        <f t="shared" si="1458"/>
        <v>0</v>
      </c>
      <c r="BR278" s="164">
        <f t="shared" si="1458"/>
        <v>0</v>
      </c>
      <c r="BS278" s="164">
        <f t="shared" si="1458"/>
        <v>0</v>
      </c>
      <c r="BT278" s="164">
        <f t="shared" si="1458"/>
        <v>0</v>
      </c>
      <c r="BU278" s="164">
        <f t="shared" si="1458"/>
        <v>0</v>
      </c>
      <c r="BV278" s="164">
        <f t="shared" si="1458"/>
        <v>0</v>
      </c>
      <c r="BW278" s="164">
        <f t="shared" si="1458"/>
        <v>0</v>
      </c>
      <c r="BX278" s="164">
        <f t="shared" si="1458"/>
        <v>0</v>
      </c>
      <c r="BY278" s="164">
        <f t="shared" si="1458"/>
        <v>0</v>
      </c>
      <c r="BZ278" s="164">
        <f t="shared" si="1458"/>
        <v>0</v>
      </c>
      <c r="CA278" s="285">
        <f>VPHgrunddataM!W10*1000</f>
        <v>0</v>
      </c>
      <c r="CB278" s="285">
        <f>VPHgrunddataM!X10*1000</f>
        <v>0</v>
      </c>
      <c r="CC278" s="285">
        <f>VPHgrunddataM!Y10*1000</f>
        <v>0</v>
      </c>
      <c r="CD278" s="285">
        <f>VPHgrunddataM!Z10*1000</f>
        <v>0</v>
      </c>
      <c r="CE278" s="285">
        <f>VPHgrunddataM!AA10*1000</f>
        <v>0</v>
      </c>
      <c r="CF278" s="285">
        <f>VPHgrunddataM!AB10*1000</f>
        <v>0</v>
      </c>
      <c r="CG278" s="285">
        <f>VPHgrunddataM!AC10*1000</f>
        <v>0</v>
      </c>
      <c r="CH278" s="285">
        <f>VPHgrunddataM!AD10*1000</f>
        <v>0</v>
      </c>
      <c r="CI278" s="285">
        <f>VPHgrunddataM!AE10*1000</f>
        <v>0</v>
      </c>
      <c r="CJ278" s="285">
        <f>VPHgrunddataM!AF10*1000</f>
        <v>0</v>
      </c>
      <c r="CK278" s="285">
        <f>VPHgrunddataM!AG10*1000</f>
        <v>0</v>
      </c>
      <c r="CL278" s="285">
        <f>VPHgrunddataM!AH10*1000</f>
        <v>0</v>
      </c>
      <c r="CM278" s="115">
        <f>CA278+(EI278-CA278)/(5)</f>
        <v>133.26888168029785</v>
      </c>
      <c r="CN278" s="115">
        <f t="shared" ref="CN278:CX283" si="1459">CB278+(EJ278-CB278)/(5)</f>
        <v>83.272859447240833</v>
      </c>
      <c r="CO278" s="115">
        <f t="shared" si="1459"/>
        <v>64.680251829910276</v>
      </c>
      <c r="CP278" s="115">
        <f t="shared" si="1459"/>
        <v>30.532172616577146</v>
      </c>
      <c r="CQ278" s="115">
        <f t="shared" si="1459"/>
        <v>0</v>
      </c>
      <c r="CR278" s="115">
        <f t="shared" si="1459"/>
        <v>0</v>
      </c>
      <c r="CS278" s="115">
        <f t="shared" si="1459"/>
        <v>0</v>
      </c>
      <c r="CT278" s="115">
        <f t="shared" si="1459"/>
        <v>0</v>
      </c>
      <c r="CU278" s="115">
        <f t="shared" si="1459"/>
        <v>0</v>
      </c>
      <c r="CV278" s="115">
        <f t="shared" si="1459"/>
        <v>7.6385452564239511</v>
      </c>
      <c r="CW278" s="115">
        <f t="shared" si="1459"/>
        <v>54.735807294845586</v>
      </c>
      <c r="CX278" s="115">
        <f t="shared" si="1459"/>
        <v>68.166727450561524</v>
      </c>
      <c r="CY278" s="115">
        <f>CM278+(EI278-CA278)/(5)</f>
        <v>266.5377633605957</v>
      </c>
      <c r="CZ278" s="115">
        <f t="shared" ref="CZ278:DJ293" si="1460">CN278+(EJ278-CB278)/(5)</f>
        <v>166.54571889448167</v>
      </c>
      <c r="DA278" s="115">
        <f t="shared" si="1460"/>
        <v>129.36050365982055</v>
      </c>
      <c r="DB278" s="115">
        <f t="shared" si="1460"/>
        <v>61.064345233154292</v>
      </c>
      <c r="DC278" s="115">
        <f t="shared" si="1460"/>
        <v>0</v>
      </c>
      <c r="DD278" s="115">
        <f t="shared" si="1460"/>
        <v>0</v>
      </c>
      <c r="DE278" s="115">
        <f t="shared" si="1460"/>
        <v>0</v>
      </c>
      <c r="DF278" s="115">
        <f t="shared" si="1460"/>
        <v>0</v>
      </c>
      <c r="DG278" s="115">
        <f t="shared" si="1460"/>
        <v>0</v>
      </c>
      <c r="DH278" s="115">
        <f t="shared" si="1460"/>
        <v>15.277090512847902</v>
      </c>
      <c r="DI278" s="115">
        <f t="shared" si="1460"/>
        <v>109.47161458969117</v>
      </c>
      <c r="DJ278" s="115">
        <f t="shared" si="1460"/>
        <v>136.33345490112305</v>
      </c>
      <c r="DK278" s="115">
        <f>CY278+(EI278-CA278)/(5)</f>
        <v>399.80664504089356</v>
      </c>
      <c r="DL278" s="115">
        <f t="shared" ref="DL278:DV293" si="1461">CZ278+(EJ278-CB278)/(5)</f>
        <v>249.81857834172251</v>
      </c>
      <c r="DM278" s="115">
        <f t="shared" si="1461"/>
        <v>194.04075548973083</v>
      </c>
      <c r="DN278" s="115">
        <f t="shared" si="1461"/>
        <v>91.596517849731441</v>
      </c>
      <c r="DO278" s="115">
        <f t="shared" si="1461"/>
        <v>0</v>
      </c>
      <c r="DP278" s="115">
        <f t="shared" si="1461"/>
        <v>0</v>
      </c>
      <c r="DQ278" s="115">
        <f t="shared" si="1461"/>
        <v>0</v>
      </c>
      <c r="DR278" s="115">
        <f t="shared" si="1461"/>
        <v>0</v>
      </c>
      <c r="DS278" s="115">
        <f t="shared" si="1461"/>
        <v>0</v>
      </c>
      <c r="DT278" s="115">
        <f t="shared" si="1461"/>
        <v>22.915635769271852</v>
      </c>
      <c r="DU278" s="115">
        <f t="shared" si="1461"/>
        <v>164.20742188453676</v>
      </c>
      <c r="DV278" s="115">
        <f t="shared" si="1461"/>
        <v>204.50018235168457</v>
      </c>
      <c r="DW278" s="115">
        <f>DK278++(EI278-CA278)/(5)</f>
        <v>533.07552672119141</v>
      </c>
      <c r="DX278" s="115">
        <f t="shared" ref="DX278:EH293" si="1462">DL278++(EJ278-CB278)/(5)</f>
        <v>333.09143778896333</v>
      </c>
      <c r="DY278" s="115">
        <f t="shared" si="1462"/>
        <v>258.7210073196411</v>
      </c>
      <c r="DZ278" s="115">
        <f t="shared" si="1462"/>
        <v>122.12869046630858</v>
      </c>
      <c r="EA278" s="115">
        <f t="shared" si="1462"/>
        <v>0</v>
      </c>
      <c r="EB278" s="115">
        <f t="shared" si="1462"/>
        <v>0</v>
      </c>
      <c r="EC278" s="115">
        <f t="shared" si="1462"/>
        <v>0</v>
      </c>
      <c r="ED278" s="115">
        <f t="shared" si="1462"/>
        <v>0</v>
      </c>
      <c r="EE278" s="115">
        <f t="shared" si="1462"/>
        <v>0</v>
      </c>
      <c r="EF278" s="115">
        <f t="shared" si="1462"/>
        <v>30.554181025695804</v>
      </c>
      <c r="EG278" s="115">
        <f t="shared" si="1462"/>
        <v>218.94322917938234</v>
      </c>
      <c r="EH278" s="115">
        <f>DV278++(ET278-CL278)/(5)</f>
        <v>272.6669098022461</v>
      </c>
      <c r="EI278" s="119">
        <f>VPHgrunddataM!AI10*1000</f>
        <v>666.3444084014892</v>
      </c>
      <c r="EJ278" s="119">
        <f>VPHgrunddataM!AJ10*1000</f>
        <v>416.36429723620415</v>
      </c>
      <c r="EK278" s="119">
        <f>VPHgrunddataM!AK10*1000</f>
        <v>323.40125914955138</v>
      </c>
      <c r="EL278" s="119">
        <f>VPHgrunddataM!AL10*1000</f>
        <v>152.66086308288573</v>
      </c>
      <c r="EM278" s="119">
        <f>VPHgrunddataM!AM10*1000</f>
        <v>0</v>
      </c>
      <c r="EN278" s="119">
        <f>VPHgrunddataM!AN10*1000</f>
        <v>0</v>
      </c>
      <c r="EO278" s="119">
        <f>VPHgrunddataM!AO10*1000</f>
        <v>0</v>
      </c>
      <c r="EP278" s="119">
        <f>VPHgrunddataM!AP10*1000</f>
        <v>0</v>
      </c>
      <c r="EQ278" s="119">
        <f>VPHgrunddataM!AQ10*1000</f>
        <v>0</v>
      </c>
      <c r="ER278" s="119">
        <f>VPHgrunddataM!AR10*1000</f>
        <v>38.192726282119757</v>
      </c>
      <c r="ES278" s="119">
        <f>VPHgrunddataM!AS10*1000</f>
        <v>273.67903647422793</v>
      </c>
      <c r="ET278" s="119">
        <f>VPHgrunddataM!AT10*1000</f>
        <v>340.83363725280765</v>
      </c>
      <c r="EU278" s="115">
        <f>EI278+(GQ278-EI278)/(5)</f>
        <v>662.69999086914061</v>
      </c>
      <c r="EV278" s="115">
        <f>EJ278+(GR278-EJ278)/(5)</f>
        <v>420.03685280666355</v>
      </c>
      <c r="EW278" s="115">
        <f t="shared" ref="EW278:EW297" si="1463">EK278+(GS278-EK278)/(5)</f>
        <v>343.86600012969967</v>
      </c>
      <c r="EX278" s="115">
        <f t="shared" ref="EX278:EX297" si="1464">EL278+(GT278-EL278)/(5)</f>
        <v>149.09563259887693</v>
      </c>
      <c r="EY278" s="115">
        <f t="shared" ref="EY278:EY297" si="1465">EM278+(GU278-EM278)/(5)</f>
        <v>0.18654324340820311</v>
      </c>
      <c r="EZ278" s="115">
        <f t="shared" ref="EZ278:EZ297" si="1466">EN278+(GV278-EN278)/(5)</f>
        <v>0</v>
      </c>
      <c r="FA278" s="115">
        <f t="shared" ref="FA278:FA297" si="1467">EO278+(GW278-EO278)/(5)</f>
        <v>0</v>
      </c>
      <c r="FB278" s="115">
        <f t="shared" ref="FB278:FB297" si="1468">EP278+(GX278-EP278)/(5)</f>
        <v>0</v>
      </c>
      <c r="FC278" s="115">
        <f t="shared" ref="FC278:FC297" si="1469">EQ278+(GY278-EQ278)/(5)</f>
        <v>0</v>
      </c>
      <c r="FD278" s="115">
        <f t="shared" ref="FD278:FD297" si="1470">ER278+(GZ278-ER278)/(5)</f>
        <v>37.113371385383608</v>
      </c>
      <c r="FE278" s="115">
        <f t="shared" ref="FE278:FE297" si="1471">ES278+(HA278-ES278)/(5)</f>
        <v>243.69978961029054</v>
      </c>
      <c r="FF278" s="115">
        <f t="shared" ref="FF278:FF297" si="1472">ET278+(HB278-ET278)/(5)</f>
        <v>334.25746030349734</v>
      </c>
      <c r="FG278" s="115">
        <f>EU278+(GQ278-EI278)/(5)</f>
        <v>659.05557333679201</v>
      </c>
      <c r="FH278" s="115">
        <f t="shared" ref="FH278:FH297" si="1473">EV278+(GR278-EJ278)/(5)</f>
        <v>423.70940837712294</v>
      </c>
      <c r="FI278" s="115">
        <f t="shared" ref="FI278:FI297" si="1474">EW278+(GS278-EK278)/(5)</f>
        <v>364.33074110984796</v>
      </c>
      <c r="FJ278" s="115">
        <f t="shared" ref="FJ278:FJ297" si="1475">EX278+(GT278-EL278)/(5)</f>
        <v>145.53040211486814</v>
      </c>
      <c r="FK278" s="115">
        <f t="shared" ref="FK278:FK297" si="1476">EY278+(GU278-EM278)/(5)</f>
        <v>0.37308648681640622</v>
      </c>
      <c r="FL278" s="115">
        <f t="shared" ref="FL278:FL297" si="1477">EZ278+(GV278-EN278)/(5)</f>
        <v>0</v>
      </c>
      <c r="FM278" s="115">
        <f t="shared" ref="FM278:FM297" si="1478">FA278+(GW278-EO278)/(5)</f>
        <v>0</v>
      </c>
      <c r="FN278" s="115">
        <f t="shared" ref="FN278:FN297" si="1479">FB278+(GX278-EP278)/(5)</f>
        <v>0</v>
      </c>
      <c r="FO278" s="115">
        <f t="shared" ref="FO278:FO297" si="1480">FC278+(GY278-EQ278)/(5)</f>
        <v>0</v>
      </c>
      <c r="FP278" s="115">
        <f t="shared" ref="FP278:FP297" si="1481">FD278+(GZ278-ER278)/(5)</f>
        <v>36.03401648864746</v>
      </c>
      <c r="FQ278" s="115">
        <f t="shared" ref="FQ278:FQ297" si="1482">FE278+(HA278-ES278)/(5)</f>
        <v>213.72054274635315</v>
      </c>
      <c r="FR278" s="115">
        <f t="shared" ref="FR278:FR297" si="1483">FF278+(HB278-ET278)/(5)</f>
        <v>327.68128335418703</v>
      </c>
      <c r="FS278" s="115">
        <f>FG278+(GQ278-EI278)/(5)</f>
        <v>655.41115580444341</v>
      </c>
      <c r="FT278" s="115">
        <f t="shared" ref="FT278:FT297" si="1484">FH278+(GR278-EJ278)/(5)</f>
        <v>427.38196394758234</v>
      </c>
      <c r="FU278" s="115">
        <f t="shared" ref="FU278:FU297" si="1485">FI278+(GS278-EK278)/(5)</f>
        <v>384.79548208999626</v>
      </c>
      <c r="FV278" s="115">
        <f t="shared" ref="FV278:FV297" si="1486">FJ278+(GT278-EL278)/(5)</f>
        <v>141.96517163085934</v>
      </c>
      <c r="FW278" s="115">
        <f t="shared" ref="FW278:FW297" si="1487">FK278+(GU278-EM278)/(5)</f>
        <v>0.55962973022460938</v>
      </c>
      <c r="FX278" s="115">
        <f t="shared" ref="FX278:FX297" si="1488">FL278+(GV278-EN278)/(5)</f>
        <v>0</v>
      </c>
      <c r="FY278" s="115">
        <f t="shared" ref="FY278:FY297" si="1489">FM278+(GW278-EO278)/(5)</f>
        <v>0</v>
      </c>
      <c r="FZ278" s="115">
        <f t="shared" ref="FZ278:FZ297" si="1490">FN278+(GX278-EP278)/(5)</f>
        <v>0</v>
      </c>
      <c r="GA278" s="115">
        <f t="shared" ref="GA278:GA297" si="1491">FO278+(GY278-EQ278)/(5)</f>
        <v>0</v>
      </c>
      <c r="GB278" s="115">
        <f t="shared" ref="GB278:GB297" si="1492">FP278+(GZ278-ER278)/(5)</f>
        <v>34.954661591911311</v>
      </c>
      <c r="GC278" s="115">
        <f t="shared" ref="GC278:GC297" si="1493">FQ278+(HA278-ES278)/(5)</f>
        <v>183.74129588241576</v>
      </c>
      <c r="GD278" s="115">
        <f t="shared" ref="GD278:GD297" si="1494">FR278+(HB278-ET278)/(5)</f>
        <v>321.10510640487672</v>
      </c>
      <c r="GE278" s="115">
        <f>FS278++(GQ278-EI278)/(5)</f>
        <v>651.76673827209481</v>
      </c>
      <c r="GF278" s="115">
        <f t="shared" ref="GF278:GF297" si="1495">FT278++(GR278-EJ278)/(5)</f>
        <v>431.05451951804173</v>
      </c>
      <c r="GG278" s="115">
        <f t="shared" ref="GG278:GG297" si="1496">FU278++(GS278-EK278)/(5)</f>
        <v>405.26022307014455</v>
      </c>
      <c r="GH278" s="115">
        <f t="shared" ref="GH278:GH297" si="1497">FV278++(GT278-EL278)/(5)</f>
        <v>138.39994114685055</v>
      </c>
      <c r="GI278" s="115">
        <f t="shared" ref="GI278:GI297" si="1498">FW278++(GU278-EM278)/(5)</f>
        <v>0.74617297363281243</v>
      </c>
      <c r="GJ278" s="115">
        <f t="shared" ref="GJ278:GJ297" si="1499">FX278++(GV278-EN278)/(5)</f>
        <v>0</v>
      </c>
      <c r="GK278" s="115">
        <f t="shared" ref="GK278:GK297" si="1500">FY278++(GW278-EO278)/(5)</f>
        <v>0</v>
      </c>
      <c r="GL278" s="115">
        <f t="shared" ref="GL278:GL297" si="1501">FZ278++(GX278-EP278)/(5)</f>
        <v>0</v>
      </c>
      <c r="GM278" s="115">
        <f t="shared" ref="GM278:GM297" si="1502">GA278++(GY278-EQ278)/(5)</f>
        <v>0</v>
      </c>
      <c r="GN278" s="115">
        <f t="shared" ref="GN278:GN297" si="1503">GB278++(GZ278-ER278)/(5)</f>
        <v>33.875306695175162</v>
      </c>
      <c r="GO278" s="115">
        <f t="shared" ref="GO278:GO297" si="1504">GC278++(HA278-ES278)/(5)</f>
        <v>153.76204901847836</v>
      </c>
      <c r="GP278" s="115">
        <f>GD278++(HB278-ET278)/(5)</f>
        <v>314.52892945556641</v>
      </c>
      <c r="GQ278" s="119">
        <f>VPHgrunddataM!AU10*1000</f>
        <v>648.1223207397461</v>
      </c>
      <c r="GR278" s="119">
        <f>VPHgrunddataM!AV10*1000</f>
        <v>434.72707508850101</v>
      </c>
      <c r="GS278" s="119">
        <f>VPHgrunddataM!AW10*1000</f>
        <v>425.72496405029295</v>
      </c>
      <c r="GT278" s="119">
        <f>VPHgrunddataM!AX10*1000</f>
        <v>134.83471066284181</v>
      </c>
      <c r="GU278" s="119">
        <f>VPHgrunddataM!AY10*1000</f>
        <v>0.93271621704101559</v>
      </c>
      <c r="GV278" s="119">
        <f>VPHgrunddataM!AZ10*1000</f>
        <v>0</v>
      </c>
      <c r="GW278" s="119">
        <f>VPHgrunddataM!BA10*1000</f>
        <v>0</v>
      </c>
      <c r="GX278" s="119">
        <f>VPHgrunddataM!BB10*1000</f>
        <v>0</v>
      </c>
      <c r="GY278" s="119">
        <f>VPHgrunddataM!BC10*1000</f>
        <v>0</v>
      </c>
      <c r="GZ278" s="119">
        <f>VPHgrunddataM!BD10*1000</f>
        <v>32.795951798439027</v>
      </c>
      <c r="HA278" s="119">
        <f>VPHgrunddataM!BE10*1000</f>
        <v>123.78280215454102</v>
      </c>
      <c r="HB278" s="119">
        <f>VPHgrunddataM!BF10*1000</f>
        <v>307.9527525062561</v>
      </c>
      <c r="HC278" s="659">
        <f t="shared" ref="HC278:IW282" si="1505">HO278</f>
        <v>0</v>
      </c>
      <c r="HD278" s="659">
        <f t="shared" si="1505"/>
        <v>0</v>
      </c>
      <c r="HE278" s="659">
        <f t="shared" si="1505"/>
        <v>0</v>
      </c>
      <c r="HF278" s="659">
        <f t="shared" si="1505"/>
        <v>0</v>
      </c>
      <c r="HG278" s="659">
        <f t="shared" si="1505"/>
        <v>0</v>
      </c>
      <c r="HH278" s="659">
        <f t="shared" si="1505"/>
        <v>0</v>
      </c>
      <c r="HI278" s="659">
        <f t="shared" si="1505"/>
        <v>0</v>
      </c>
      <c r="HJ278" s="659">
        <f t="shared" si="1505"/>
        <v>0</v>
      </c>
      <c r="HK278" s="659">
        <f t="shared" si="1505"/>
        <v>0</v>
      </c>
      <c r="HL278" s="659">
        <f t="shared" si="1505"/>
        <v>0</v>
      </c>
      <c r="HM278" s="659">
        <f t="shared" si="1505"/>
        <v>0</v>
      </c>
      <c r="HN278" s="659">
        <f t="shared" si="1505"/>
        <v>0</v>
      </c>
      <c r="HO278" s="659">
        <f t="shared" si="1505"/>
        <v>0</v>
      </c>
      <c r="HP278" s="659">
        <f t="shared" si="1505"/>
        <v>0</v>
      </c>
      <c r="HQ278" s="659">
        <f t="shared" si="1505"/>
        <v>0</v>
      </c>
      <c r="HR278" s="659">
        <f t="shared" si="1505"/>
        <v>0</v>
      </c>
      <c r="HS278" s="659">
        <f t="shared" si="1505"/>
        <v>0</v>
      </c>
      <c r="HT278" s="659">
        <f t="shared" si="1505"/>
        <v>0</v>
      </c>
      <c r="HU278" s="659">
        <f t="shared" si="1505"/>
        <v>0</v>
      </c>
      <c r="HV278" s="659">
        <f t="shared" si="1505"/>
        <v>0</v>
      </c>
      <c r="HW278" s="659">
        <f t="shared" si="1505"/>
        <v>0</v>
      </c>
      <c r="HX278" s="659">
        <f t="shared" si="1505"/>
        <v>0</v>
      </c>
      <c r="HY278" s="659">
        <f t="shared" si="1505"/>
        <v>0</v>
      </c>
      <c r="HZ278" s="659">
        <f t="shared" si="1505"/>
        <v>0</v>
      </c>
      <c r="IA278" s="56"/>
      <c r="IB278" s="56"/>
      <c r="IC278" s="56"/>
      <c r="ID278" s="56"/>
      <c r="IE278" s="56"/>
      <c r="IF278" s="56"/>
      <c r="IG278" s="56"/>
      <c r="IH278" s="56"/>
      <c r="II278" s="56"/>
      <c r="IJ278" s="56"/>
      <c r="IK278" s="56"/>
      <c r="IL278" s="56"/>
      <c r="IM278" s="56"/>
      <c r="IN278" s="56"/>
      <c r="IO278" s="56"/>
      <c r="IP278" s="56"/>
      <c r="IQ278" s="56"/>
      <c r="IR278" s="56"/>
      <c r="IS278" s="56"/>
      <c r="IT278" s="56"/>
      <c r="IU278" s="56"/>
      <c r="IV278" s="56"/>
      <c r="IW278" s="56"/>
      <c r="IX278" s="56"/>
      <c r="IY278" s="56"/>
      <c r="IZ278" s="56"/>
      <c r="JA278" s="56"/>
      <c r="JB278" s="56"/>
      <c r="JC278" s="56"/>
      <c r="JD278" s="56"/>
      <c r="JE278" s="56"/>
      <c r="JF278" s="56"/>
      <c r="JG278" s="56"/>
      <c r="JH278" s="56"/>
      <c r="JI278" s="56"/>
      <c r="JJ278" s="56"/>
      <c r="JK278" s="115"/>
      <c r="JL278" s="115"/>
      <c r="JM278" s="115"/>
      <c r="JN278" s="115"/>
      <c r="JO278" s="115"/>
      <c r="JP278" s="115"/>
      <c r="JQ278" s="115"/>
      <c r="JR278" s="115"/>
      <c r="JS278" s="115"/>
      <c r="JT278" s="115"/>
      <c r="JU278" s="115"/>
      <c r="JV278" s="115"/>
      <c r="JW278" s="115"/>
      <c r="JX278" s="115"/>
      <c r="JY278" s="115"/>
      <c r="JZ278" s="115"/>
      <c r="KA278" s="115"/>
      <c r="KB278" s="115"/>
      <c r="KC278" s="115"/>
      <c r="KD278" s="115"/>
      <c r="KE278" s="115"/>
      <c r="KF278" s="115"/>
      <c r="KG278" s="115"/>
      <c r="KH278" s="115"/>
      <c r="KI278" s="115"/>
      <c r="KJ278" s="115"/>
      <c r="KK278" s="115"/>
      <c r="KL278" s="115"/>
      <c r="KM278" s="115"/>
      <c r="KN278" s="115"/>
      <c r="KO278" s="115"/>
      <c r="KP278" s="115"/>
      <c r="KQ278" s="115"/>
      <c r="KR278" s="115"/>
      <c r="KS278" s="115"/>
      <c r="KT278" s="115"/>
      <c r="KU278" s="115"/>
      <c r="KV278" s="115"/>
      <c r="KW278" s="115"/>
      <c r="KX278" s="115"/>
      <c r="KY278" s="115"/>
      <c r="KZ278" s="115"/>
      <c r="LA278" s="115"/>
      <c r="LB278" s="115"/>
      <c r="LC278" s="115"/>
      <c r="LD278" s="115"/>
      <c r="LE278" s="115"/>
      <c r="LF278" s="115"/>
      <c r="LG278" s="56"/>
      <c r="LH278" s="56"/>
      <c r="LI278" s="56"/>
      <c r="LJ278" s="56"/>
      <c r="LK278" s="56"/>
      <c r="LL278" s="56"/>
      <c r="LM278" s="56"/>
      <c r="LN278" s="56"/>
      <c r="LO278" s="56"/>
      <c r="LP278" s="56"/>
      <c r="LQ278" s="56"/>
      <c r="LR278" s="56"/>
      <c r="LT278" s="660">
        <f t="shared" ref="LT278:LT298" si="1506">SUM(LU278:MS278)</f>
        <v>0</v>
      </c>
      <c r="LU278" s="164">
        <f t="shared" ref="LU278:LU298" si="1507">ABS(SUMIF($AE$5:$LR$5,LU$277,$AE278:$LR278)-E278)</f>
        <v>0</v>
      </c>
      <c r="LV278" s="164">
        <f t="shared" ref="LV278:LV298" si="1508">ABS(SUMIF($AE$5:$LR$5,LV$277,$AE278:$LR278)-F278)</f>
        <v>0</v>
      </c>
      <c r="LW278" s="119">
        <f t="shared" ref="LW278:LW298" si="1509">ABS(SUMIF($AE$5:$LR$5,LW$277,$AE278:$LR278)-G278)</f>
        <v>0</v>
      </c>
      <c r="LX278" s="164">
        <f t="shared" ref="LX278:LX298" si="1510">ABS(SUMIF($AE$5:$LR$5,LX$277,$AE278:$LR278)-H278)</f>
        <v>0</v>
      </c>
      <c r="LY278" s="285">
        <f t="shared" ref="LY278:LY298" si="1511">ABS(SUMIF($AE$5:$LR$5,LY$277,$AE278:$LR278)-I278)</f>
        <v>0</v>
      </c>
      <c r="LZ278" s="115">
        <f t="shared" ref="LZ278:LZ298" si="1512">ABS(SUMIF($AE$5:$LR$5,LZ$277,$AE278:$LR278)-J278)</f>
        <v>0</v>
      </c>
      <c r="MA278" s="115">
        <f t="shared" ref="MA278:MA298" si="1513">ABS(SUMIF($AE$5:$LR$5,MA$277,$AE278:$LR278)-K278)</f>
        <v>0</v>
      </c>
      <c r="MB278" s="115">
        <f t="shared" ref="MB278:MB298" si="1514">ABS(SUMIF($AE$5:$LR$5,MB$277,$AE278:$LR278)-L278)</f>
        <v>0</v>
      </c>
      <c r="MC278" s="115">
        <f t="shared" ref="MC278:MC298" si="1515">ABS(SUMIF($AE$5:$LR$5,MC$277,$AE278:$LR278)-M278)</f>
        <v>0</v>
      </c>
      <c r="MD278" s="285">
        <f t="shared" ref="MD278:MD298" si="1516">ABS(SUMIF($AE$5:$LR$5,MD$277,$AE278:$LR278)-N278)</f>
        <v>0</v>
      </c>
      <c r="ME278" s="115">
        <f t="shared" ref="ME278:ME298" si="1517">ABS(SUMIF($AE$5:$LR$5,ME$277,$AE278:$LR278)-O278)</f>
        <v>0</v>
      </c>
      <c r="MF278" s="115">
        <f t="shared" ref="MF278:MF298" si="1518">ABS(SUMIF($AE$5:$LR$5,MF$277,$AE278:$LR278)-P278)</f>
        <v>0</v>
      </c>
      <c r="MG278" s="115">
        <f t="shared" ref="MG278:MG298" si="1519">ABS(SUMIF($AE$5:$LR$5,MG$277,$AE278:$LR278)-Q278)</f>
        <v>0</v>
      </c>
      <c r="MH278" s="115">
        <f t="shared" ref="MH278:MH298" si="1520">ABS(SUMIF($AE$5:$LR$5,MH$277,$AE278:$LR278)-R278)</f>
        <v>0</v>
      </c>
      <c r="MI278" s="119">
        <f t="shared" ref="MI278:MI298" si="1521">ABS(SUMIF($AE$5:$LR$5,MI$277,$AE278:$LR278)-S278)</f>
        <v>0</v>
      </c>
      <c r="MJ278" s="56">
        <f t="shared" ref="MJ278:MJ298" si="1522">ABS(SUMIF($AE$5:$LR$5,MJ$277,$AE278:$LR278)-T278)</f>
        <v>0</v>
      </c>
      <c r="MK278" s="56">
        <f t="shared" ref="MK278:MK298" si="1523">ABS(SUMIF($AE$5:$LR$5,MK$277,$AE278:$LR278)-U278)</f>
        <v>0</v>
      </c>
      <c r="ML278" s="56">
        <f t="shared" ref="ML278:ML298" si="1524">ABS(SUMIF($AE$5:$LR$5,ML$277,$AE278:$LR278)-V278)</f>
        <v>0</v>
      </c>
      <c r="MM278" s="56">
        <f t="shared" ref="MM278:MM298" si="1525">ABS(SUMIF($AE$5:$LR$5,MM$277,$AE278:$LR278)-W278)</f>
        <v>0</v>
      </c>
      <c r="MN278" s="56">
        <f t="shared" ref="MN278:MN298" si="1526">ABS(SUMIF($AE$5:$LR$5,MN$277,$AE278:$LR278)-X278)</f>
        <v>0</v>
      </c>
      <c r="MO278" s="56">
        <f t="shared" ref="MO278:MO298" si="1527">ABS(SUMIF($AE$5:$LR$5,MO$277,$AE278:$LR278)-Y278)</f>
        <v>0</v>
      </c>
      <c r="MP278" s="56">
        <f t="shared" ref="MP278:MP298" si="1528">ABS(SUMIF($AE$5:$LR$5,MP$277,$AE278:$LR278)-Z278)</f>
        <v>0</v>
      </c>
      <c r="MQ278" s="56">
        <f t="shared" ref="MQ278:MQ298" si="1529">ABS(SUMIF($AE$5:$LR$5,MQ$277,$AE278:$LR278)-AA278)</f>
        <v>0</v>
      </c>
      <c r="MR278" s="56">
        <f t="shared" ref="MR278:MR298" si="1530">ABS(SUMIF($AE$5:$LR$5,MR$277,$AE278:$LR278)-AB278)</f>
        <v>0</v>
      </c>
      <c r="MS278" s="56">
        <f t="shared" ref="MS278:MS298" si="1531">ABS(SUMIF($AE$5:$LR$5,MS$277,$AE278:$LR278)-AC278)</f>
        <v>0</v>
      </c>
    </row>
    <row r="279" spans="2:357" hidden="1">
      <c r="B279" s="3"/>
      <c r="C279" s="22" t="s">
        <v>159</v>
      </c>
      <c r="D279" s="353">
        <f t="shared" si="1448"/>
        <v>3284.7871055063006</v>
      </c>
      <c r="E279" s="164">
        <f t="shared" si="1448"/>
        <v>3284.7871055063006</v>
      </c>
      <c r="F279" s="164">
        <f t="shared" si="1448"/>
        <v>3284.7871055063006</v>
      </c>
      <c r="G279" s="119">
        <f>VPHgrunddata!D11*1000</f>
        <v>3284.7871055063006</v>
      </c>
      <c r="H279" s="164">
        <f>G279</f>
        <v>3284.7871055063006</v>
      </c>
      <c r="I279" s="285">
        <f>VPHgrunddata!E11*1000</f>
        <v>2228.5512825765609</v>
      </c>
      <c r="J279" s="115">
        <f t="shared" si="1449"/>
        <v>1782.8410260612486</v>
      </c>
      <c r="K279" s="115">
        <f t="shared" si="1450"/>
        <v>1337.1307695459363</v>
      </c>
      <c r="L279" s="115">
        <f t="shared" si="1451"/>
        <v>891.42051303062419</v>
      </c>
      <c r="M279" s="115">
        <f t="shared" si="1452"/>
        <v>445.71025651531204</v>
      </c>
      <c r="N279" s="285">
        <f>VPHgrunddata!F11*1000</f>
        <v>0</v>
      </c>
      <c r="O279" s="115">
        <f t="shared" si="1453"/>
        <v>0</v>
      </c>
      <c r="P279" s="115">
        <f t="shared" si="1454"/>
        <v>0</v>
      </c>
      <c r="Q279" s="115">
        <f t="shared" si="1455"/>
        <v>0</v>
      </c>
      <c r="R279" s="115">
        <f t="shared" si="1456"/>
        <v>0</v>
      </c>
      <c r="S279" s="119">
        <f>VPHgrunddata!G11*1000</f>
        <v>0</v>
      </c>
      <c r="T279" s="164">
        <v>0</v>
      </c>
      <c r="U279" s="164">
        <v>0</v>
      </c>
      <c r="V279" s="115"/>
      <c r="W279" s="115"/>
      <c r="X279" s="115"/>
      <c r="Y279" s="115"/>
      <c r="Z279" s="115"/>
      <c r="AA279" s="115"/>
      <c r="AB279" s="115"/>
      <c r="AC279" s="115"/>
      <c r="AD279" s="3"/>
      <c r="AE279" s="353">
        <f t="shared" ref="AE279:AE297" si="1532">AQ279</f>
        <v>786.8646981430054</v>
      </c>
      <c r="AF279" s="353">
        <f t="shared" si="1457"/>
        <v>581.73093176412578</v>
      </c>
      <c r="AG279" s="353">
        <f t="shared" si="1457"/>
        <v>530.74864448618882</v>
      </c>
      <c r="AH279" s="353">
        <f t="shared" si="1457"/>
        <v>239.53335664176942</v>
      </c>
      <c r="AI279" s="353">
        <f t="shared" si="1457"/>
        <v>0</v>
      </c>
      <c r="AJ279" s="353">
        <f t="shared" si="1457"/>
        <v>0</v>
      </c>
      <c r="AK279" s="353">
        <f t="shared" si="1457"/>
        <v>79.67990737724304</v>
      </c>
      <c r="AL279" s="353">
        <f t="shared" si="1457"/>
        <v>11.842884553790091</v>
      </c>
      <c r="AM279" s="353">
        <f t="shared" si="1457"/>
        <v>7.0063032531738285</v>
      </c>
      <c r="AN279" s="353">
        <f t="shared" si="1457"/>
        <v>98.648545918941494</v>
      </c>
      <c r="AO279" s="353">
        <f t="shared" si="1457"/>
        <v>402.87280931305884</v>
      </c>
      <c r="AP279" s="353">
        <f t="shared" si="1457"/>
        <v>545.85902405500406</v>
      </c>
      <c r="AQ279" s="353">
        <f t="shared" si="1457"/>
        <v>786.8646981430054</v>
      </c>
      <c r="AR279" s="353">
        <f t="shared" si="1457"/>
        <v>581.73093176412578</v>
      </c>
      <c r="AS279" s="353">
        <f t="shared" si="1457"/>
        <v>530.74864448618882</v>
      </c>
      <c r="AT279" s="353">
        <f t="shared" si="1457"/>
        <v>239.53335664176942</v>
      </c>
      <c r="AU279" s="353">
        <f t="shared" si="1457"/>
        <v>0</v>
      </c>
      <c r="AV279" s="353">
        <f t="shared" si="1457"/>
        <v>0</v>
      </c>
      <c r="AW279" s="353">
        <f t="shared" si="1457"/>
        <v>79.67990737724304</v>
      </c>
      <c r="AX279" s="353">
        <f t="shared" si="1457"/>
        <v>11.842884553790091</v>
      </c>
      <c r="AY279" s="353">
        <f t="shared" si="1457"/>
        <v>7.0063032531738285</v>
      </c>
      <c r="AZ279" s="353">
        <f t="shared" si="1457"/>
        <v>98.648545918941494</v>
      </c>
      <c r="BA279" s="353">
        <f t="shared" si="1457"/>
        <v>402.87280931305884</v>
      </c>
      <c r="BB279" s="353">
        <f t="shared" si="1457"/>
        <v>545.85902405500406</v>
      </c>
      <c r="BC279" s="119">
        <f>VPHgrunddataM!K11*1000</f>
        <v>786.8646981430054</v>
      </c>
      <c r="BD279" s="119">
        <f>VPHgrunddataM!L11*1000</f>
        <v>581.73093176412578</v>
      </c>
      <c r="BE279" s="119">
        <f>VPHgrunddataM!M11*1000</f>
        <v>530.74864448618882</v>
      </c>
      <c r="BF279" s="119">
        <f>VPHgrunddataM!N11*1000</f>
        <v>239.53335664176942</v>
      </c>
      <c r="BG279" s="119">
        <f>VPHgrunddataM!O11*1000</f>
        <v>0</v>
      </c>
      <c r="BH279" s="119">
        <f>VPHgrunddataM!P11*1000</f>
        <v>0</v>
      </c>
      <c r="BI279" s="119">
        <f>VPHgrunddataM!Q11*1000</f>
        <v>79.67990737724304</v>
      </c>
      <c r="BJ279" s="119">
        <f>VPHgrunddataM!R11*1000</f>
        <v>11.842884553790091</v>
      </c>
      <c r="BK279" s="119">
        <f>VPHgrunddataM!S11*1000</f>
        <v>7.0063032531738285</v>
      </c>
      <c r="BL279" s="119">
        <f>VPHgrunddataM!T11*1000</f>
        <v>98.648545918941494</v>
      </c>
      <c r="BM279" s="119">
        <f>VPHgrunddataM!U11*1000</f>
        <v>402.87280931305884</v>
      </c>
      <c r="BN279" s="119">
        <f>VPHgrunddataM!V11*1000</f>
        <v>545.85902405500406</v>
      </c>
      <c r="BO279" s="164">
        <f t="shared" si="1458"/>
        <v>786.8646981430054</v>
      </c>
      <c r="BP279" s="164">
        <f t="shared" si="1458"/>
        <v>581.73093176412578</v>
      </c>
      <c r="BQ279" s="164">
        <f t="shared" si="1458"/>
        <v>530.74864448618882</v>
      </c>
      <c r="BR279" s="164">
        <f t="shared" si="1458"/>
        <v>239.53335664176942</v>
      </c>
      <c r="BS279" s="164">
        <f t="shared" si="1458"/>
        <v>0</v>
      </c>
      <c r="BT279" s="164">
        <f t="shared" si="1458"/>
        <v>0</v>
      </c>
      <c r="BU279" s="164">
        <f t="shared" si="1458"/>
        <v>79.67990737724304</v>
      </c>
      <c r="BV279" s="164">
        <f t="shared" si="1458"/>
        <v>11.842884553790091</v>
      </c>
      <c r="BW279" s="164">
        <f t="shared" si="1458"/>
        <v>7.0063032531738285</v>
      </c>
      <c r="BX279" s="164">
        <f t="shared" si="1458"/>
        <v>98.648545918941494</v>
      </c>
      <c r="BY279" s="164">
        <f t="shared" si="1458"/>
        <v>402.87280931305884</v>
      </c>
      <c r="BZ279" s="164">
        <f t="shared" si="1458"/>
        <v>545.85902405500406</v>
      </c>
      <c r="CA279" s="285">
        <f>VPHgrunddataM!W11*1000</f>
        <v>725.77166491699222</v>
      </c>
      <c r="CB279" s="285">
        <f>VPHgrunddataM!X11*1000</f>
        <v>470.99301467132568</v>
      </c>
      <c r="CC279" s="285">
        <f>VPHgrunddataM!Y11*1000</f>
        <v>399.19659927368161</v>
      </c>
      <c r="CD279" s="285">
        <f>VPHgrunddataM!Z11*1000</f>
        <v>133.12236679077151</v>
      </c>
      <c r="CE279" s="285">
        <f>VPHgrunddataM!AA11*1000</f>
        <v>0</v>
      </c>
      <c r="CF279" s="285">
        <f>VPHgrunddataM!AB11*1000</f>
        <v>0</v>
      </c>
      <c r="CG279" s="285">
        <f>VPHgrunddataM!AC11*1000</f>
        <v>0</v>
      </c>
      <c r="CH279" s="285">
        <f>VPHgrunddataM!AD11*1000</f>
        <v>0</v>
      </c>
      <c r="CI279" s="285">
        <f>VPHgrunddataM!AE11*1000</f>
        <v>1.4028301849365234</v>
      </c>
      <c r="CJ279" s="285">
        <f>VPHgrunddataM!AF11*1000</f>
        <v>23.292563903808592</v>
      </c>
      <c r="CK279" s="285">
        <f>VPHgrunddataM!AG11*1000</f>
        <v>176.97082495117186</v>
      </c>
      <c r="CL279" s="285">
        <f>VPHgrunddataM!AH11*1000</f>
        <v>297.801417883873</v>
      </c>
      <c r="CM279" s="115">
        <f t="shared" ref="CM279:CM297" si="1533">CA279+(EI279-CA279)/(5)</f>
        <v>580.61733193359373</v>
      </c>
      <c r="CN279" s="115">
        <f t="shared" si="1459"/>
        <v>376.79441173706056</v>
      </c>
      <c r="CO279" s="115">
        <f t="shared" si="1459"/>
        <v>319.35727941894527</v>
      </c>
      <c r="CP279" s="115">
        <f t="shared" si="1459"/>
        <v>106.4978934326172</v>
      </c>
      <c r="CQ279" s="115">
        <f t="shared" si="1459"/>
        <v>0</v>
      </c>
      <c r="CR279" s="115">
        <f t="shared" si="1459"/>
        <v>0</v>
      </c>
      <c r="CS279" s="115">
        <f t="shared" si="1459"/>
        <v>0</v>
      </c>
      <c r="CT279" s="115">
        <f t="shared" si="1459"/>
        <v>0</v>
      </c>
      <c r="CU279" s="115">
        <f t="shared" si="1459"/>
        <v>1.1222641479492188</v>
      </c>
      <c r="CV279" s="115">
        <f t="shared" si="1459"/>
        <v>18.634051123046873</v>
      </c>
      <c r="CW279" s="115">
        <f t="shared" si="1459"/>
        <v>141.57665996093749</v>
      </c>
      <c r="CX279" s="115">
        <f t="shared" si="1459"/>
        <v>238.24113430709841</v>
      </c>
      <c r="CY279" s="115">
        <f t="shared" ref="CY279:CY297" si="1534">CM279+(EI279-CA279)/(5)</f>
        <v>435.4629989501953</v>
      </c>
      <c r="CZ279" s="115">
        <f t="shared" si="1460"/>
        <v>282.59580880279543</v>
      </c>
      <c r="DA279" s="115">
        <f t="shared" si="1460"/>
        <v>239.51795956420895</v>
      </c>
      <c r="DB279" s="115">
        <f t="shared" si="1460"/>
        <v>79.873420074462899</v>
      </c>
      <c r="DC279" s="115">
        <f t="shared" si="1460"/>
        <v>0</v>
      </c>
      <c r="DD279" s="115">
        <f t="shared" si="1460"/>
        <v>0</v>
      </c>
      <c r="DE279" s="115">
        <f t="shared" si="1460"/>
        <v>0</v>
      </c>
      <c r="DF279" s="115">
        <f t="shared" si="1460"/>
        <v>0</v>
      </c>
      <c r="DG279" s="115">
        <f t="shared" si="1460"/>
        <v>0.84169811096191416</v>
      </c>
      <c r="DH279" s="115">
        <f t="shared" si="1460"/>
        <v>13.975538342285155</v>
      </c>
      <c r="DI279" s="115">
        <f t="shared" si="1460"/>
        <v>106.18249497070312</v>
      </c>
      <c r="DJ279" s="115">
        <f t="shared" si="1460"/>
        <v>178.68085073032381</v>
      </c>
      <c r="DK279" s="115">
        <f t="shared" ref="DK279:DK297" si="1535">CY279+(EI279-CA279)/(5)</f>
        <v>290.30866596679687</v>
      </c>
      <c r="DL279" s="115">
        <f t="shared" si="1461"/>
        <v>188.39720586853031</v>
      </c>
      <c r="DM279" s="115">
        <f t="shared" si="1461"/>
        <v>159.67863970947263</v>
      </c>
      <c r="DN279" s="115">
        <f t="shared" si="1461"/>
        <v>53.248946716308595</v>
      </c>
      <c r="DO279" s="115">
        <f t="shared" si="1461"/>
        <v>0</v>
      </c>
      <c r="DP279" s="115">
        <f t="shared" si="1461"/>
        <v>0</v>
      </c>
      <c r="DQ279" s="115">
        <f t="shared" si="1461"/>
        <v>0</v>
      </c>
      <c r="DR279" s="115">
        <f t="shared" si="1461"/>
        <v>0</v>
      </c>
      <c r="DS279" s="115">
        <f t="shared" si="1461"/>
        <v>0.56113207397460951</v>
      </c>
      <c r="DT279" s="115">
        <f t="shared" si="1461"/>
        <v>9.3170255615234367</v>
      </c>
      <c r="DU279" s="115">
        <f t="shared" si="1461"/>
        <v>70.788329980468745</v>
      </c>
      <c r="DV279" s="115">
        <f t="shared" si="1461"/>
        <v>119.12056715354922</v>
      </c>
      <c r="DW279" s="115">
        <f t="shared" ref="DW279:DW297" si="1536">DK279++(EI279-CA279)/(5)</f>
        <v>145.15433298339843</v>
      </c>
      <c r="DX279" s="115">
        <f t="shared" si="1462"/>
        <v>94.198602934265168</v>
      </c>
      <c r="DY279" s="115">
        <f t="shared" si="1462"/>
        <v>79.839319854736317</v>
      </c>
      <c r="DZ279" s="115">
        <f t="shared" si="1462"/>
        <v>26.624473358154294</v>
      </c>
      <c r="EA279" s="115">
        <f t="shared" si="1462"/>
        <v>0</v>
      </c>
      <c r="EB279" s="115">
        <f t="shared" si="1462"/>
        <v>0</v>
      </c>
      <c r="EC279" s="115">
        <f t="shared" si="1462"/>
        <v>0</v>
      </c>
      <c r="ED279" s="115">
        <f t="shared" si="1462"/>
        <v>0</v>
      </c>
      <c r="EE279" s="115">
        <f t="shared" si="1462"/>
        <v>0.28056603698730481</v>
      </c>
      <c r="EF279" s="115">
        <f t="shared" si="1462"/>
        <v>4.6585127807617184</v>
      </c>
      <c r="EG279" s="115">
        <f t="shared" si="1462"/>
        <v>35.394164990234373</v>
      </c>
      <c r="EH279" s="115">
        <f t="shared" si="1462"/>
        <v>59.560283576774616</v>
      </c>
      <c r="EI279" s="119">
        <f>VPHgrunddataM!AI11*1000</f>
        <v>0</v>
      </c>
      <c r="EJ279" s="119">
        <f>VPHgrunddataM!AJ11*1000</f>
        <v>0</v>
      </c>
      <c r="EK279" s="119">
        <f>VPHgrunddataM!AK11*1000</f>
        <v>0</v>
      </c>
      <c r="EL279" s="119">
        <f>VPHgrunddataM!AL11*1000</f>
        <v>0</v>
      </c>
      <c r="EM279" s="119">
        <f>VPHgrunddataM!AM11*1000</f>
        <v>0</v>
      </c>
      <c r="EN279" s="119">
        <f>VPHgrunddataM!AN11*1000</f>
        <v>0</v>
      </c>
      <c r="EO279" s="119">
        <f>VPHgrunddataM!AO11*1000</f>
        <v>0</v>
      </c>
      <c r="EP279" s="119">
        <f>VPHgrunddataM!AP11*1000</f>
        <v>0</v>
      </c>
      <c r="EQ279" s="119">
        <f>VPHgrunddataM!AQ11*1000</f>
        <v>0</v>
      </c>
      <c r="ER279" s="119">
        <f>VPHgrunddataM!AR11*1000</f>
        <v>0</v>
      </c>
      <c r="ES279" s="119">
        <f>VPHgrunddataM!AS11*1000</f>
        <v>0</v>
      </c>
      <c r="ET279" s="119">
        <f>VPHgrunddataM!AT11*1000</f>
        <v>0</v>
      </c>
      <c r="EU279" s="115">
        <f t="shared" ref="EU279:EU297" si="1537">EI279+(GQ279-EI279)/(5)</f>
        <v>0</v>
      </c>
      <c r="EV279" s="115">
        <f t="shared" ref="EV279:EV297" si="1538">EJ279+(GR279-EJ279)/(5)</f>
        <v>0</v>
      </c>
      <c r="EW279" s="115">
        <f t="shared" si="1463"/>
        <v>0</v>
      </c>
      <c r="EX279" s="115">
        <f t="shared" si="1464"/>
        <v>0</v>
      </c>
      <c r="EY279" s="115">
        <f t="shared" si="1465"/>
        <v>0</v>
      </c>
      <c r="EZ279" s="115">
        <f t="shared" si="1466"/>
        <v>0</v>
      </c>
      <c r="FA279" s="115">
        <f t="shared" si="1467"/>
        <v>0</v>
      </c>
      <c r="FB279" s="115">
        <f t="shared" si="1468"/>
        <v>0</v>
      </c>
      <c r="FC279" s="115">
        <f t="shared" si="1469"/>
        <v>0</v>
      </c>
      <c r="FD279" s="115">
        <f t="shared" si="1470"/>
        <v>0</v>
      </c>
      <c r="FE279" s="115">
        <f t="shared" si="1471"/>
        <v>0</v>
      </c>
      <c r="FF279" s="115">
        <f t="shared" si="1472"/>
        <v>0</v>
      </c>
      <c r="FG279" s="115">
        <f t="shared" ref="FG279:FG297" si="1539">EU279+(GQ279-EI279)/(5)</f>
        <v>0</v>
      </c>
      <c r="FH279" s="115">
        <f t="shared" si="1473"/>
        <v>0</v>
      </c>
      <c r="FI279" s="115">
        <f t="shared" si="1474"/>
        <v>0</v>
      </c>
      <c r="FJ279" s="115">
        <f t="shared" si="1475"/>
        <v>0</v>
      </c>
      <c r="FK279" s="115">
        <f t="shared" si="1476"/>
        <v>0</v>
      </c>
      <c r="FL279" s="115">
        <f t="shared" si="1477"/>
        <v>0</v>
      </c>
      <c r="FM279" s="115">
        <f t="shared" si="1478"/>
        <v>0</v>
      </c>
      <c r="FN279" s="115">
        <f t="shared" si="1479"/>
        <v>0</v>
      </c>
      <c r="FO279" s="115">
        <f t="shared" si="1480"/>
        <v>0</v>
      </c>
      <c r="FP279" s="115">
        <f t="shared" si="1481"/>
        <v>0</v>
      </c>
      <c r="FQ279" s="115">
        <f t="shared" si="1482"/>
        <v>0</v>
      </c>
      <c r="FR279" s="115">
        <f t="shared" si="1483"/>
        <v>0</v>
      </c>
      <c r="FS279" s="115">
        <f t="shared" ref="FS279:FS297" si="1540">FG279+(GQ279-EI279)/(5)</f>
        <v>0</v>
      </c>
      <c r="FT279" s="115">
        <f t="shared" si="1484"/>
        <v>0</v>
      </c>
      <c r="FU279" s="115">
        <f t="shared" si="1485"/>
        <v>0</v>
      </c>
      <c r="FV279" s="115">
        <f t="shared" si="1486"/>
        <v>0</v>
      </c>
      <c r="FW279" s="115">
        <f t="shared" si="1487"/>
        <v>0</v>
      </c>
      <c r="FX279" s="115">
        <f t="shared" si="1488"/>
        <v>0</v>
      </c>
      <c r="FY279" s="115">
        <f t="shared" si="1489"/>
        <v>0</v>
      </c>
      <c r="FZ279" s="115">
        <f t="shared" si="1490"/>
        <v>0</v>
      </c>
      <c r="GA279" s="115">
        <f t="shared" si="1491"/>
        <v>0</v>
      </c>
      <c r="GB279" s="115">
        <f t="shared" si="1492"/>
        <v>0</v>
      </c>
      <c r="GC279" s="115">
        <f t="shared" si="1493"/>
        <v>0</v>
      </c>
      <c r="GD279" s="115">
        <f t="shared" si="1494"/>
        <v>0</v>
      </c>
      <c r="GE279" s="115">
        <f t="shared" ref="GE279:GE297" si="1541">FS279++(GQ279-EI279)/(5)</f>
        <v>0</v>
      </c>
      <c r="GF279" s="115">
        <f t="shared" si="1495"/>
        <v>0</v>
      </c>
      <c r="GG279" s="115">
        <f t="shared" si="1496"/>
        <v>0</v>
      </c>
      <c r="GH279" s="115">
        <f t="shared" si="1497"/>
        <v>0</v>
      </c>
      <c r="GI279" s="115">
        <f t="shared" si="1498"/>
        <v>0</v>
      </c>
      <c r="GJ279" s="115">
        <f t="shared" si="1499"/>
        <v>0</v>
      </c>
      <c r="GK279" s="115">
        <f t="shared" si="1500"/>
        <v>0</v>
      </c>
      <c r="GL279" s="115">
        <f t="shared" si="1501"/>
        <v>0</v>
      </c>
      <c r="GM279" s="115">
        <f t="shared" si="1502"/>
        <v>0</v>
      </c>
      <c r="GN279" s="115">
        <f t="shared" si="1503"/>
        <v>0</v>
      </c>
      <c r="GO279" s="115">
        <f t="shared" si="1504"/>
        <v>0</v>
      </c>
      <c r="GP279" s="115">
        <f t="shared" ref="GP279:GP297" si="1542">GD279++(HB279-ET279)/(5)</f>
        <v>0</v>
      </c>
      <c r="GQ279" s="119">
        <f>VPHgrunddataM!AU11*1000</f>
        <v>0</v>
      </c>
      <c r="GR279" s="119">
        <f>VPHgrunddataM!AV11*1000</f>
        <v>0</v>
      </c>
      <c r="GS279" s="119">
        <f>VPHgrunddataM!AW11*1000</f>
        <v>0</v>
      </c>
      <c r="GT279" s="119">
        <f>VPHgrunddataM!AX11*1000</f>
        <v>0</v>
      </c>
      <c r="GU279" s="119">
        <f>VPHgrunddataM!AY11*1000</f>
        <v>0</v>
      </c>
      <c r="GV279" s="119">
        <f>VPHgrunddataM!AZ11*1000</f>
        <v>0</v>
      </c>
      <c r="GW279" s="119">
        <f>VPHgrunddataM!BA11*1000</f>
        <v>0</v>
      </c>
      <c r="GX279" s="119">
        <f>VPHgrunddataM!BB11*1000</f>
        <v>0</v>
      </c>
      <c r="GY279" s="119">
        <f>VPHgrunddataM!BC11*1000</f>
        <v>0</v>
      </c>
      <c r="GZ279" s="119">
        <f>VPHgrunddataM!BD11*1000</f>
        <v>0</v>
      </c>
      <c r="HA279" s="119">
        <f>VPHgrunddataM!BE11*1000</f>
        <v>0</v>
      </c>
      <c r="HB279" s="119">
        <f>VPHgrunddataM!BF11*1000</f>
        <v>0</v>
      </c>
      <c r="HC279" s="164">
        <f t="shared" si="1505"/>
        <v>0</v>
      </c>
      <c r="HD279" s="164">
        <f t="shared" si="1505"/>
        <v>0</v>
      </c>
      <c r="HE279" s="164">
        <f t="shared" si="1505"/>
        <v>0</v>
      </c>
      <c r="HF279" s="164">
        <f t="shared" si="1505"/>
        <v>0</v>
      </c>
      <c r="HG279" s="164">
        <f t="shared" si="1505"/>
        <v>0</v>
      </c>
      <c r="HH279" s="164">
        <f t="shared" si="1505"/>
        <v>0</v>
      </c>
      <c r="HI279" s="164">
        <f t="shared" si="1505"/>
        <v>0</v>
      </c>
      <c r="HJ279" s="164">
        <f t="shared" si="1505"/>
        <v>0</v>
      </c>
      <c r="HK279" s="164">
        <f t="shared" si="1505"/>
        <v>0</v>
      </c>
      <c r="HL279" s="164">
        <f t="shared" si="1505"/>
        <v>0</v>
      </c>
      <c r="HM279" s="164">
        <f t="shared" si="1505"/>
        <v>0</v>
      </c>
      <c r="HN279" s="164">
        <f t="shared" si="1505"/>
        <v>0</v>
      </c>
      <c r="HO279" s="164">
        <f t="shared" si="1505"/>
        <v>0</v>
      </c>
      <c r="HP279" s="164">
        <f t="shared" si="1505"/>
        <v>0</v>
      </c>
      <c r="HQ279" s="164">
        <f t="shared" si="1505"/>
        <v>0</v>
      </c>
      <c r="HR279" s="164">
        <f t="shared" si="1505"/>
        <v>0</v>
      </c>
      <c r="HS279" s="164">
        <f t="shared" si="1505"/>
        <v>0</v>
      </c>
      <c r="HT279" s="164">
        <f t="shared" si="1505"/>
        <v>0</v>
      </c>
      <c r="HU279" s="164">
        <f t="shared" si="1505"/>
        <v>0</v>
      </c>
      <c r="HV279" s="164">
        <f t="shared" si="1505"/>
        <v>0</v>
      </c>
      <c r="HW279" s="164">
        <f t="shared" si="1505"/>
        <v>0</v>
      </c>
      <c r="HX279" s="164">
        <f t="shared" si="1505"/>
        <v>0</v>
      </c>
      <c r="HY279" s="164">
        <f t="shared" si="1505"/>
        <v>0</v>
      </c>
      <c r="HZ279" s="164">
        <f t="shared" si="1505"/>
        <v>0</v>
      </c>
      <c r="IA279" s="115"/>
      <c r="IB279" s="115"/>
      <c r="IC279" s="115"/>
      <c r="ID279" s="115"/>
      <c r="IE279" s="115"/>
      <c r="IF279" s="115"/>
      <c r="IG279" s="115"/>
      <c r="IH279" s="115"/>
      <c r="II279" s="115"/>
      <c r="IJ279" s="115"/>
      <c r="IK279" s="115"/>
      <c r="IL279" s="115"/>
      <c r="IM279" s="115"/>
      <c r="IN279" s="115"/>
      <c r="IO279" s="115"/>
      <c r="IP279" s="115"/>
      <c r="IQ279" s="115"/>
      <c r="IR279" s="115"/>
      <c r="IS279" s="115"/>
      <c r="IT279" s="115"/>
      <c r="IU279" s="115"/>
      <c r="IV279" s="115"/>
      <c r="IW279" s="115"/>
      <c r="IX279" s="115"/>
      <c r="IY279" s="115"/>
      <c r="IZ279" s="115"/>
      <c r="JA279" s="115"/>
      <c r="JB279" s="115"/>
      <c r="JC279" s="115"/>
      <c r="JD279" s="115"/>
      <c r="JE279" s="115"/>
      <c r="JF279" s="115"/>
      <c r="JG279" s="115"/>
      <c r="JH279" s="115"/>
      <c r="JI279" s="115"/>
      <c r="JJ279" s="115"/>
      <c r="JK279" s="115"/>
      <c r="JL279" s="115"/>
      <c r="JM279" s="115"/>
      <c r="JN279" s="115"/>
      <c r="JO279" s="115"/>
      <c r="JP279" s="115"/>
      <c r="JQ279" s="115"/>
      <c r="JR279" s="115"/>
      <c r="JS279" s="115"/>
      <c r="JT279" s="115"/>
      <c r="JU279" s="115"/>
      <c r="JV279" s="115"/>
      <c r="JW279" s="115"/>
      <c r="JX279" s="115"/>
      <c r="JY279" s="115"/>
      <c r="JZ279" s="115"/>
      <c r="KA279" s="115"/>
      <c r="KB279" s="115"/>
      <c r="KC279" s="115"/>
      <c r="KD279" s="115"/>
      <c r="KE279" s="115"/>
      <c r="KF279" s="115"/>
      <c r="KG279" s="115"/>
      <c r="KH279" s="115"/>
      <c r="KI279" s="115"/>
      <c r="KJ279" s="115"/>
      <c r="KK279" s="115"/>
      <c r="KL279" s="115"/>
      <c r="KM279" s="115"/>
      <c r="KN279" s="115"/>
      <c r="KO279" s="115"/>
      <c r="KP279" s="115"/>
      <c r="KQ279" s="115"/>
      <c r="KR279" s="115"/>
      <c r="KS279" s="115"/>
      <c r="KT279" s="115"/>
      <c r="KU279" s="115"/>
      <c r="KV279" s="115"/>
      <c r="KW279" s="115"/>
      <c r="KX279" s="115"/>
      <c r="KY279" s="115"/>
      <c r="KZ279" s="115"/>
      <c r="LA279" s="115"/>
      <c r="LB279" s="115"/>
      <c r="LC279" s="115"/>
      <c r="LD279" s="115"/>
      <c r="LE279" s="115"/>
      <c r="LF279" s="115"/>
      <c r="LG279" s="115"/>
      <c r="LH279" s="115"/>
      <c r="LI279" s="115"/>
      <c r="LJ279" s="115"/>
      <c r="LK279" s="115"/>
      <c r="LL279" s="115"/>
      <c r="LM279" s="115"/>
      <c r="LN279" s="115"/>
      <c r="LO279" s="115"/>
      <c r="LP279" s="115"/>
      <c r="LQ279" s="115"/>
      <c r="LR279" s="115"/>
      <c r="LT279" s="660">
        <f t="shared" si="1506"/>
        <v>4.8885340220294893E-12</v>
      </c>
      <c r="LU279" s="164">
        <f t="shared" si="1507"/>
        <v>9.0949470177292824E-13</v>
      </c>
      <c r="LV279" s="164">
        <f t="shared" si="1508"/>
        <v>9.0949470177292824E-13</v>
      </c>
      <c r="LW279" s="119">
        <f t="shared" si="1509"/>
        <v>9.0949470177292824E-13</v>
      </c>
      <c r="LX279" s="164">
        <f t="shared" si="1510"/>
        <v>9.0949470177292824E-13</v>
      </c>
      <c r="LY279" s="285">
        <f t="shared" si="1511"/>
        <v>0</v>
      </c>
      <c r="LZ279" s="115">
        <f t="shared" si="1512"/>
        <v>4.5474735088646412E-13</v>
      </c>
      <c r="MA279" s="115">
        <f t="shared" si="1513"/>
        <v>2.2737367544323206E-13</v>
      </c>
      <c r="MB279" s="115">
        <f t="shared" si="1514"/>
        <v>3.4106051316484809E-13</v>
      </c>
      <c r="MC279" s="115">
        <f t="shared" si="1515"/>
        <v>2.2737367544323206E-13</v>
      </c>
      <c r="MD279" s="285">
        <f t="shared" si="1516"/>
        <v>0</v>
      </c>
      <c r="ME279" s="115">
        <f t="shared" si="1517"/>
        <v>0</v>
      </c>
      <c r="MF279" s="115">
        <f t="shared" si="1518"/>
        <v>0</v>
      </c>
      <c r="MG279" s="115">
        <f t="shared" si="1519"/>
        <v>0</v>
      </c>
      <c r="MH279" s="115">
        <f t="shared" si="1520"/>
        <v>0</v>
      </c>
      <c r="MI279" s="119">
        <f t="shared" si="1521"/>
        <v>0</v>
      </c>
      <c r="MJ279" s="164">
        <f t="shared" si="1522"/>
        <v>0</v>
      </c>
      <c r="MK279" s="164">
        <f t="shared" si="1523"/>
        <v>0</v>
      </c>
      <c r="ML279" s="115">
        <f t="shared" si="1524"/>
        <v>0</v>
      </c>
      <c r="MM279" s="115">
        <f t="shared" si="1525"/>
        <v>0</v>
      </c>
      <c r="MN279" s="115">
        <f t="shared" si="1526"/>
        <v>0</v>
      </c>
      <c r="MO279" s="115">
        <f t="shared" si="1527"/>
        <v>0</v>
      </c>
      <c r="MP279" s="115">
        <f t="shared" si="1528"/>
        <v>0</v>
      </c>
      <c r="MQ279" s="115">
        <f t="shared" si="1529"/>
        <v>0</v>
      </c>
      <c r="MR279" s="115">
        <f t="shared" si="1530"/>
        <v>0</v>
      </c>
      <c r="MS279" s="115">
        <f t="shared" si="1531"/>
        <v>0</v>
      </c>
    </row>
    <row r="280" spans="2:357" hidden="1">
      <c r="B280" s="3"/>
      <c r="C280" s="22" t="s">
        <v>290</v>
      </c>
      <c r="D280" s="353">
        <f t="shared" ref="D280:F285" si="1543">E280</f>
        <v>67.544671566009512</v>
      </c>
      <c r="E280" s="164">
        <f t="shared" si="1543"/>
        <v>67.544671566009512</v>
      </c>
      <c r="F280" s="164">
        <f t="shared" si="1543"/>
        <v>67.544671566009512</v>
      </c>
      <c r="G280" s="119">
        <f>VPHgrunddata!D12*1000</f>
        <v>67.544671566009512</v>
      </c>
      <c r="H280" s="164">
        <f t="shared" ref="H280:H294" si="1544">G280</f>
        <v>67.544671566009512</v>
      </c>
      <c r="I280" s="119">
        <f>VPHgrunddata!E12*1000</f>
        <v>220.70637376403809</v>
      </c>
      <c r="J280" s="115">
        <f t="shared" si="1449"/>
        <v>259.70050858154298</v>
      </c>
      <c r="K280" s="115">
        <f t="shared" si="1450"/>
        <v>298.69464339904789</v>
      </c>
      <c r="L280" s="115">
        <f t="shared" si="1451"/>
        <v>337.68877821655281</v>
      </c>
      <c r="M280" s="115">
        <f t="shared" si="1452"/>
        <v>376.68291303405772</v>
      </c>
      <c r="N280" s="119">
        <f>VPHgrunddata!F12*1000</f>
        <v>415.67704785156252</v>
      </c>
      <c r="O280" s="115">
        <f t="shared" si="1453"/>
        <v>393.1828319091797</v>
      </c>
      <c r="P280" s="115">
        <f t="shared" si="1454"/>
        <v>370.68861596679687</v>
      </c>
      <c r="Q280" s="115">
        <f t="shared" si="1455"/>
        <v>348.19440002441405</v>
      </c>
      <c r="R280" s="115">
        <f t="shared" si="1456"/>
        <v>325.70018408203123</v>
      </c>
      <c r="S280" s="119">
        <f>VPHgrunddata!G12*1000</f>
        <v>303.20596813964846</v>
      </c>
      <c r="T280" s="164">
        <f>W280</f>
        <v>696.17183514451983</v>
      </c>
      <c r="U280" s="164">
        <f>X280</f>
        <v>696.17183514451983</v>
      </c>
      <c r="V280" s="164">
        <f>X280</f>
        <v>696.17183514451983</v>
      </c>
      <c r="W280" s="164">
        <f>X280</f>
        <v>696.17183514451983</v>
      </c>
      <c r="X280" s="119">
        <f>VPHgrunddata!H12*1000</f>
        <v>696.17183514451983</v>
      </c>
      <c r="Y280" s="115">
        <f>X280+(AC280-X280)/(5)</f>
        <v>689.86068039083489</v>
      </c>
      <c r="Z280" s="115">
        <f>Y280+(AC280-X280)/(5)</f>
        <v>683.54952563714994</v>
      </c>
      <c r="AA280" s="115">
        <f>Z280+(AC280-X280)/(5)</f>
        <v>677.238370883465</v>
      </c>
      <c r="AB280" s="115">
        <f>AA280+(AC280-X280)/(5)</f>
        <v>670.92721612978005</v>
      </c>
      <c r="AC280" s="119">
        <f>VPHgrunddata!I12*1000</f>
        <v>664.61606137609488</v>
      </c>
      <c r="AD280" s="3"/>
      <c r="AE280" s="353">
        <f t="shared" si="1532"/>
        <v>20.657804748535156</v>
      </c>
      <c r="AF280" s="353">
        <f t="shared" si="1457"/>
        <v>33.454386169433597</v>
      </c>
      <c r="AG280" s="353">
        <f t="shared" si="1457"/>
        <v>13.107680782318115</v>
      </c>
      <c r="AH280" s="353">
        <f t="shared" si="1457"/>
        <v>0</v>
      </c>
      <c r="AI280" s="353">
        <f t="shared" si="1457"/>
        <v>0</v>
      </c>
      <c r="AJ280" s="353">
        <f t="shared" si="1457"/>
        <v>0</v>
      </c>
      <c r="AK280" s="353">
        <f t="shared" si="1457"/>
        <v>0</v>
      </c>
      <c r="AL280" s="353">
        <f t="shared" si="1457"/>
        <v>0</v>
      </c>
      <c r="AM280" s="353">
        <f t="shared" si="1457"/>
        <v>0</v>
      </c>
      <c r="AN280" s="353">
        <f t="shared" si="1457"/>
        <v>0</v>
      </c>
      <c r="AO280" s="353">
        <f t="shared" si="1457"/>
        <v>0.32479986572265623</v>
      </c>
      <c r="AP280" s="353">
        <f t="shared" si="1457"/>
        <v>0</v>
      </c>
      <c r="AQ280" s="353">
        <f t="shared" si="1457"/>
        <v>20.657804748535156</v>
      </c>
      <c r="AR280" s="353">
        <f t="shared" si="1457"/>
        <v>33.454386169433597</v>
      </c>
      <c r="AS280" s="353">
        <f t="shared" si="1457"/>
        <v>13.107680782318115</v>
      </c>
      <c r="AT280" s="353">
        <f t="shared" si="1457"/>
        <v>0</v>
      </c>
      <c r="AU280" s="353">
        <f t="shared" si="1457"/>
        <v>0</v>
      </c>
      <c r="AV280" s="353">
        <f t="shared" si="1457"/>
        <v>0</v>
      </c>
      <c r="AW280" s="353">
        <f t="shared" si="1457"/>
        <v>0</v>
      </c>
      <c r="AX280" s="353">
        <f t="shared" si="1457"/>
        <v>0</v>
      </c>
      <c r="AY280" s="353">
        <f t="shared" si="1457"/>
        <v>0</v>
      </c>
      <c r="AZ280" s="353">
        <f t="shared" si="1457"/>
        <v>0</v>
      </c>
      <c r="BA280" s="353">
        <f t="shared" si="1457"/>
        <v>0.32479986572265623</v>
      </c>
      <c r="BB280" s="353">
        <f t="shared" si="1457"/>
        <v>0</v>
      </c>
      <c r="BC280" s="119">
        <f>VPHgrunddataM!K12*1000</f>
        <v>20.657804748535156</v>
      </c>
      <c r="BD280" s="119">
        <f>VPHgrunddataM!L12*1000</f>
        <v>33.454386169433597</v>
      </c>
      <c r="BE280" s="119">
        <f>VPHgrunddataM!M12*1000</f>
        <v>13.107680782318115</v>
      </c>
      <c r="BF280" s="119">
        <f>VPHgrunddataM!N12*1000</f>
        <v>0</v>
      </c>
      <c r="BG280" s="119">
        <f>VPHgrunddataM!O12*1000</f>
        <v>0</v>
      </c>
      <c r="BH280" s="119">
        <f>VPHgrunddataM!P12*1000</f>
        <v>0</v>
      </c>
      <c r="BI280" s="119">
        <f>VPHgrunddataM!Q12*1000</f>
        <v>0</v>
      </c>
      <c r="BJ280" s="119">
        <f>VPHgrunddataM!R12*1000</f>
        <v>0</v>
      </c>
      <c r="BK280" s="119">
        <f>VPHgrunddataM!S12*1000</f>
        <v>0</v>
      </c>
      <c r="BL280" s="119">
        <f>VPHgrunddataM!T12*1000</f>
        <v>0</v>
      </c>
      <c r="BM280" s="119">
        <f>VPHgrunddataM!U12*1000</f>
        <v>0.32479986572265623</v>
      </c>
      <c r="BN280" s="119">
        <f>VPHgrunddataM!V12*1000</f>
        <v>0</v>
      </c>
      <c r="BO280" s="164">
        <f t="shared" si="1458"/>
        <v>20.657804748535156</v>
      </c>
      <c r="BP280" s="164">
        <f t="shared" si="1458"/>
        <v>33.454386169433597</v>
      </c>
      <c r="BQ280" s="164">
        <f t="shared" si="1458"/>
        <v>13.107680782318115</v>
      </c>
      <c r="BR280" s="164">
        <f t="shared" si="1458"/>
        <v>0</v>
      </c>
      <c r="BS280" s="164">
        <f t="shared" si="1458"/>
        <v>0</v>
      </c>
      <c r="BT280" s="164">
        <f t="shared" si="1458"/>
        <v>0</v>
      </c>
      <c r="BU280" s="164">
        <f t="shared" si="1458"/>
        <v>0</v>
      </c>
      <c r="BV280" s="164">
        <f t="shared" si="1458"/>
        <v>0</v>
      </c>
      <c r="BW280" s="164">
        <f t="shared" si="1458"/>
        <v>0</v>
      </c>
      <c r="BX280" s="164">
        <f t="shared" si="1458"/>
        <v>0</v>
      </c>
      <c r="BY280" s="164">
        <f t="shared" si="1458"/>
        <v>0.32479986572265623</v>
      </c>
      <c r="BZ280" s="164">
        <f t="shared" si="1458"/>
        <v>0</v>
      </c>
      <c r="CA280" s="119">
        <f>VPHgrunddataM!W12*1000</f>
        <v>100.56244059753418</v>
      </c>
      <c r="CB280" s="119">
        <f>VPHgrunddataM!X12*1000</f>
        <v>78.082342864990238</v>
      </c>
      <c r="CC280" s="119">
        <f>VPHgrunddataM!Y12*1000</f>
        <v>23.060790466308593</v>
      </c>
      <c r="CD280" s="119">
        <f>VPHgrunddataM!Z12*1000</f>
        <v>0</v>
      </c>
      <c r="CE280" s="119">
        <f>VPHgrunddataM!AA12*1000</f>
        <v>0</v>
      </c>
      <c r="CF280" s="119">
        <f>VPHgrunddataM!AB12*1000</f>
        <v>0</v>
      </c>
      <c r="CG280" s="119">
        <f>VPHgrunddataM!AC12*1000</f>
        <v>0</v>
      </c>
      <c r="CH280" s="119">
        <f>VPHgrunddataM!AD12*1000</f>
        <v>0</v>
      </c>
      <c r="CI280" s="119">
        <f>VPHgrunddataM!AE12*1000</f>
        <v>0</v>
      </c>
      <c r="CJ280" s="119">
        <f>VPHgrunddataM!AF12*1000</f>
        <v>0</v>
      </c>
      <c r="CK280" s="119">
        <f>VPHgrunddataM!AG12*1000</f>
        <v>14.940793823242187</v>
      </c>
      <c r="CL280" s="119">
        <f>VPHgrunddataM!AH12*1000</f>
        <v>4.0600060119628907</v>
      </c>
      <c r="CM280" s="115">
        <f t="shared" si="1533"/>
        <v>108.80567128601074</v>
      </c>
      <c r="CN280" s="115">
        <f t="shared" si="1459"/>
        <v>86.400258703613289</v>
      </c>
      <c r="CO280" s="115">
        <f t="shared" si="1459"/>
        <v>34.168945874023436</v>
      </c>
      <c r="CP280" s="115">
        <f t="shared" si="1459"/>
        <v>0</v>
      </c>
      <c r="CQ280" s="115">
        <f t="shared" si="1459"/>
        <v>0</v>
      </c>
      <c r="CR280" s="115">
        <f t="shared" si="1459"/>
        <v>0</v>
      </c>
      <c r="CS280" s="115">
        <f t="shared" si="1459"/>
        <v>0</v>
      </c>
      <c r="CT280" s="115">
        <f t="shared" si="1459"/>
        <v>0</v>
      </c>
      <c r="CU280" s="115">
        <f t="shared" si="1459"/>
        <v>0</v>
      </c>
      <c r="CV280" s="115">
        <f t="shared" si="1459"/>
        <v>0.48229946746826169</v>
      </c>
      <c r="CW280" s="115">
        <f t="shared" si="1459"/>
        <v>21.471185563659667</v>
      </c>
      <c r="CX280" s="115">
        <f t="shared" si="1459"/>
        <v>8.3721476867675779</v>
      </c>
      <c r="CY280" s="115">
        <f t="shared" si="1534"/>
        <v>117.04890197448729</v>
      </c>
      <c r="CZ280" s="115">
        <f t="shared" si="1460"/>
        <v>94.718174542236341</v>
      </c>
      <c r="DA280" s="115">
        <f t="shared" si="1460"/>
        <v>45.277101281738283</v>
      </c>
      <c r="DB280" s="115">
        <f t="shared" si="1460"/>
        <v>0</v>
      </c>
      <c r="DC280" s="115">
        <f t="shared" si="1460"/>
        <v>0</v>
      </c>
      <c r="DD280" s="115">
        <f t="shared" si="1460"/>
        <v>0</v>
      </c>
      <c r="DE280" s="115">
        <f t="shared" si="1460"/>
        <v>0</v>
      </c>
      <c r="DF280" s="115">
        <f t="shared" si="1460"/>
        <v>0</v>
      </c>
      <c r="DG280" s="115">
        <f t="shared" si="1460"/>
        <v>0</v>
      </c>
      <c r="DH280" s="115">
        <f t="shared" si="1460"/>
        <v>0.96459893493652338</v>
      </c>
      <c r="DI280" s="115">
        <f t="shared" si="1460"/>
        <v>28.001577304077145</v>
      </c>
      <c r="DJ280" s="115">
        <f t="shared" si="1460"/>
        <v>12.684289361572265</v>
      </c>
      <c r="DK280" s="115">
        <f t="shared" si="1535"/>
        <v>125.29213266296385</v>
      </c>
      <c r="DL280" s="115">
        <f t="shared" si="1461"/>
        <v>103.03609038085939</v>
      </c>
      <c r="DM280" s="115">
        <f t="shared" si="1461"/>
        <v>56.385256689453129</v>
      </c>
      <c r="DN280" s="115">
        <f t="shared" si="1461"/>
        <v>0</v>
      </c>
      <c r="DO280" s="115">
        <f t="shared" si="1461"/>
        <v>0</v>
      </c>
      <c r="DP280" s="115">
        <f t="shared" si="1461"/>
        <v>0</v>
      </c>
      <c r="DQ280" s="115">
        <f t="shared" si="1461"/>
        <v>0</v>
      </c>
      <c r="DR280" s="115">
        <f t="shared" si="1461"/>
        <v>0</v>
      </c>
      <c r="DS280" s="115">
        <f t="shared" si="1461"/>
        <v>0</v>
      </c>
      <c r="DT280" s="115">
        <f t="shared" si="1461"/>
        <v>1.4468984024047851</v>
      </c>
      <c r="DU280" s="115">
        <f t="shared" si="1461"/>
        <v>34.531969044494623</v>
      </c>
      <c r="DV280" s="115">
        <f t="shared" si="1461"/>
        <v>16.996431036376954</v>
      </c>
      <c r="DW280" s="115">
        <f t="shared" si="1536"/>
        <v>133.53536335144042</v>
      </c>
      <c r="DX280" s="115">
        <f t="shared" si="1462"/>
        <v>111.35400621948244</v>
      </c>
      <c r="DY280" s="115">
        <f t="shared" si="1462"/>
        <v>67.493412097167976</v>
      </c>
      <c r="DZ280" s="115">
        <f t="shared" si="1462"/>
        <v>0</v>
      </c>
      <c r="EA280" s="115">
        <f t="shared" si="1462"/>
        <v>0</v>
      </c>
      <c r="EB280" s="115">
        <f t="shared" si="1462"/>
        <v>0</v>
      </c>
      <c r="EC280" s="115">
        <f t="shared" si="1462"/>
        <v>0</v>
      </c>
      <c r="ED280" s="115">
        <f t="shared" si="1462"/>
        <v>0</v>
      </c>
      <c r="EE280" s="115">
        <f t="shared" si="1462"/>
        <v>0</v>
      </c>
      <c r="EF280" s="115">
        <f t="shared" si="1462"/>
        <v>1.9291978698730468</v>
      </c>
      <c r="EG280" s="115">
        <f t="shared" si="1462"/>
        <v>41.062360784912102</v>
      </c>
      <c r="EH280" s="115">
        <f t="shared" si="1462"/>
        <v>21.30857271118164</v>
      </c>
      <c r="EI280" s="119">
        <f>VPHgrunddataM!AI12*1000</f>
        <v>141.77859403991698</v>
      </c>
      <c r="EJ280" s="119">
        <f>VPHgrunddataM!AJ12*1000</f>
        <v>119.67192205810547</v>
      </c>
      <c r="EK280" s="119">
        <f>VPHgrunddataM!AK12*1000</f>
        <v>78.601567504882809</v>
      </c>
      <c r="EL280" s="119">
        <f>VPHgrunddataM!AL12*1000</f>
        <v>0</v>
      </c>
      <c r="EM280" s="119">
        <f>VPHgrunddataM!AM12*1000</f>
        <v>0</v>
      </c>
      <c r="EN280" s="119">
        <f>VPHgrunddataM!AN12*1000</f>
        <v>0</v>
      </c>
      <c r="EO280" s="119">
        <f>VPHgrunddataM!AO12*1000</f>
        <v>0</v>
      </c>
      <c r="EP280" s="119">
        <f>VPHgrunddataM!AP12*1000</f>
        <v>0</v>
      </c>
      <c r="EQ280" s="119">
        <f>VPHgrunddataM!AQ12*1000</f>
        <v>0</v>
      </c>
      <c r="ER280" s="119">
        <f>VPHgrunddataM!AR12*1000</f>
        <v>2.4114973373413084</v>
      </c>
      <c r="ES280" s="119">
        <f>VPHgrunddataM!AS12*1000</f>
        <v>47.592752525329587</v>
      </c>
      <c r="ET280" s="119">
        <f>VPHgrunddataM!AT12*1000</f>
        <v>25.620714385986329</v>
      </c>
      <c r="EU280" s="115">
        <f t="shared" si="1537"/>
        <v>138.19396173095703</v>
      </c>
      <c r="EV280" s="115">
        <f t="shared" si="1538"/>
        <v>112.88697055664062</v>
      </c>
      <c r="EW280" s="115">
        <f t="shared" si="1463"/>
        <v>70.091811022949216</v>
      </c>
      <c r="EX280" s="115">
        <f t="shared" si="1464"/>
        <v>0</v>
      </c>
      <c r="EY280" s="115">
        <f t="shared" si="1465"/>
        <v>0</v>
      </c>
      <c r="EZ280" s="115">
        <f t="shared" si="1466"/>
        <v>0</v>
      </c>
      <c r="FA280" s="115">
        <f t="shared" si="1467"/>
        <v>0</v>
      </c>
      <c r="FB280" s="115">
        <f t="shared" si="1468"/>
        <v>0</v>
      </c>
      <c r="FC280" s="115">
        <f t="shared" si="1469"/>
        <v>0</v>
      </c>
      <c r="FD280" s="115">
        <f t="shared" si="1470"/>
        <v>2.1890377624511719</v>
      </c>
      <c r="FE280" s="115">
        <f t="shared" si="1471"/>
        <v>44.387521368408201</v>
      </c>
      <c r="FF280" s="115">
        <f t="shared" si="1472"/>
        <v>25.433529467773436</v>
      </c>
      <c r="FG280" s="115">
        <f t="shared" si="1539"/>
        <v>134.60932942199707</v>
      </c>
      <c r="FH280" s="115">
        <f t="shared" si="1473"/>
        <v>106.10201905517577</v>
      </c>
      <c r="FI280" s="115">
        <f t="shared" si="1474"/>
        <v>61.582054541015623</v>
      </c>
      <c r="FJ280" s="115">
        <f t="shared" si="1475"/>
        <v>0</v>
      </c>
      <c r="FK280" s="115">
        <f t="shared" si="1476"/>
        <v>0</v>
      </c>
      <c r="FL280" s="115">
        <f t="shared" si="1477"/>
        <v>0</v>
      </c>
      <c r="FM280" s="115">
        <f t="shared" si="1478"/>
        <v>0</v>
      </c>
      <c r="FN280" s="115">
        <f t="shared" si="1479"/>
        <v>0</v>
      </c>
      <c r="FO280" s="115">
        <f t="shared" si="1480"/>
        <v>0</v>
      </c>
      <c r="FP280" s="115">
        <f t="shared" si="1481"/>
        <v>1.9665781875610351</v>
      </c>
      <c r="FQ280" s="115">
        <f t="shared" si="1482"/>
        <v>41.182290211486816</v>
      </c>
      <c r="FR280" s="115">
        <f t="shared" si="1483"/>
        <v>25.246344549560543</v>
      </c>
      <c r="FS280" s="115">
        <f t="shared" si="1540"/>
        <v>131.02469711303712</v>
      </c>
      <c r="FT280" s="115">
        <f t="shared" si="1484"/>
        <v>99.317067553710928</v>
      </c>
      <c r="FU280" s="115">
        <f t="shared" si="1485"/>
        <v>53.07229805908203</v>
      </c>
      <c r="FV280" s="115">
        <f t="shared" si="1486"/>
        <v>0</v>
      </c>
      <c r="FW280" s="115">
        <f t="shared" si="1487"/>
        <v>0</v>
      </c>
      <c r="FX280" s="115">
        <f t="shared" si="1488"/>
        <v>0</v>
      </c>
      <c r="FY280" s="115">
        <f t="shared" si="1489"/>
        <v>0</v>
      </c>
      <c r="FZ280" s="115">
        <f t="shared" si="1490"/>
        <v>0</v>
      </c>
      <c r="GA280" s="115">
        <f t="shared" si="1491"/>
        <v>0</v>
      </c>
      <c r="GB280" s="115">
        <f t="shared" si="1492"/>
        <v>1.7441186126708983</v>
      </c>
      <c r="GC280" s="115">
        <f t="shared" si="1493"/>
        <v>37.97705905456543</v>
      </c>
      <c r="GD280" s="115">
        <f t="shared" si="1494"/>
        <v>25.059159631347651</v>
      </c>
      <c r="GE280" s="115">
        <f t="shared" si="1541"/>
        <v>127.44006480407717</v>
      </c>
      <c r="GF280" s="115">
        <f t="shared" si="1495"/>
        <v>92.532116052246081</v>
      </c>
      <c r="GG280" s="115">
        <f t="shared" si="1496"/>
        <v>44.562541577148437</v>
      </c>
      <c r="GH280" s="115">
        <f t="shared" si="1497"/>
        <v>0</v>
      </c>
      <c r="GI280" s="115">
        <f t="shared" si="1498"/>
        <v>0</v>
      </c>
      <c r="GJ280" s="115">
        <f t="shared" si="1499"/>
        <v>0</v>
      </c>
      <c r="GK280" s="115">
        <f t="shared" si="1500"/>
        <v>0</v>
      </c>
      <c r="GL280" s="115">
        <f t="shared" si="1501"/>
        <v>0</v>
      </c>
      <c r="GM280" s="115">
        <f t="shared" si="1502"/>
        <v>0</v>
      </c>
      <c r="GN280" s="115">
        <f t="shared" si="1503"/>
        <v>1.5216590377807615</v>
      </c>
      <c r="GO280" s="115">
        <f t="shared" si="1504"/>
        <v>34.771827897644044</v>
      </c>
      <c r="GP280" s="115">
        <f t="shared" si="1542"/>
        <v>24.871974713134758</v>
      </c>
      <c r="GQ280" s="119">
        <f>VPHgrunddataM!AU12*1000</f>
        <v>123.85543249511718</v>
      </c>
      <c r="GR280" s="119">
        <f>VPHgrunddataM!AV12*1000</f>
        <v>85.74716455078125</v>
      </c>
      <c r="GS280" s="119">
        <f>VPHgrunddataM!AW12*1000</f>
        <v>36.052785095214844</v>
      </c>
      <c r="GT280" s="119">
        <f>VPHgrunddataM!AX12*1000</f>
        <v>0</v>
      </c>
      <c r="GU280" s="119">
        <f>VPHgrunddataM!AY12*1000</f>
        <v>0</v>
      </c>
      <c r="GV280" s="119">
        <f>VPHgrunddataM!AZ12*1000</f>
        <v>0</v>
      </c>
      <c r="GW280" s="119">
        <f>VPHgrunddataM!BA12*1000</f>
        <v>0</v>
      </c>
      <c r="GX280" s="119">
        <f>VPHgrunddataM!BB12*1000</f>
        <v>0</v>
      </c>
      <c r="GY280" s="119">
        <f>VPHgrunddataM!BC12*1000</f>
        <v>0</v>
      </c>
      <c r="GZ280" s="119">
        <f>VPHgrunddataM!BD12*1000</f>
        <v>1.2991994628906249</v>
      </c>
      <c r="HA280" s="119">
        <f>VPHgrunddataM!BE12*1000</f>
        <v>31.566596740722659</v>
      </c>
      <c r="HB280" s="119">
        <f>VPHgrunddataM!BF12*1000</f>
        <v>24.684789794921873</v>
      </c>
      <c r="HC280" s="164">
        <f t="shared" si="1505"/>
        <v>170.19512963867186</v>
      </c>
      <c r="HD280" s="164">
        <f t="shared" si="1505"/>
        <v>178.31512628173829</v>
      </c>
      <c r="HE280" s="164">
        <f t="shared" si="1505"/>
        <v>144.21114038085938</v>
      </c>
      <c r="HF280" s="164">
        <f t="shared" si="1505"/>
        <v>0.64959973144531247</v>
      </c>
      <c r="HG280" s="164">
        <f t="shared" si="1505"/>
        <v>0</v>
      </c>
      <c r="HH280" s="164">
        <f t="shared" si="1505"/>
        <v>0</v>
      </c>
      <c r="HI280" s="164">
        <f t="shared" si="1505"/>
        <v>0</v>
      </c>
      <c r="HJ280" s="164">
        <f t="shared" si="1505"/>
        <v>0</v>
      </c>
      <c r="HK280" s="164">
        <f t="shared" si="1505"/>
        <v>0</v>
      </c>
      <c r="HL280" s="164">
        <f t="shared" si="1505"/>
        <v>4.0523277592658999</v>
      </c>
      <c r="HM280" s="164">
        <f t="shared" si="1505"/>
        <v>69.507171264648434</v>
      </c>
      <c r="HN280" s="164">
        <f t="shared" si="1505"/>
        <v>129.24134008789062</v>
      </c>
      <c r="HO280" s="164">
        <f t="shared" si="1505"/>
        <v>170.19512963867186</v>
      </c>
      <c r="HP280" s="164">
        <f t="shared" si="1505"/>
        <v>178.31512628173829</v>
      </c>
      <c r="HQ280" s="164">
        <f t="shared" si="1505"/>
        <v>144.21114038085938</v>
      </c>
      <c r="HR280" s="164">
        <f t="shared" si="1505"/>
        <v>0.64959973144531247</v>
      </c>
      <c r="HS280" s="164">
        <f t="shared" si="1505"/>
        <v>0</v>
      </c>
      <c r="HT280" s="164">
        <f t="shared" si="1505"/>
        <v>0</v>
      </c>
      <c r="HU280" s="164">
        <f t="shared" si="1505"/>
        <v>0</v>
      </c>
      <c r="HV280" s="164">
        <f t="shared" si="1505"/>
        <v>0</v>
      </c>
      <c r="HW280" s="164">
        <f t="shared" si="1505"/>
        <v>0</v>
      </c>
      <c r="HX280" s="164">
        <f t="shared" si="1505"/>
        <v>4.0523277592658999</v>
      </c>
      <c r="HY280" s="164">
        <f t="shared" si="1505"/>
        <v>69.507171264648434</v>
      </c>
      <c r="HZ280" s="164">
        <f t="shared" si="1505"/>
        <v>129.24134008789062</v>
      </c>
      <c r="IA280" s="164">
        <f t="shared" si="1505"/>
        <v>170.19512963867186</v>
      </c>
      <c r="IB280" s="164">
        <f t="shared" si="1505"/>
        <v>178.31512628173829</v>
      </c>
      <c r="IC280" s="164">
        <f t="shared" si="1505"/>
        <v>144.21114038085938</v>
      </c>
      <c r="ID280" s="164">
        <f t="shared" si="1505"/>
        <v>0.64959973144531247</v>
      </c>
      <c r="IE280" s="164">
        <f t="shared" si="1505"/>
        <v>0</v>
      </c>
      <c r="IF280" s="164">
        <f t="shared" si="1505"/>
        <v>0</v>
      </c>
      <c r="IG280" s="164">
        <f t="shared" si="1505"/>
        <v>0</v>
      </c>
      <c r="IH280" s="164">
        <f t="shared" si="1505"/>
        <v>0</v>
      </c>
      <c r="II280" s="164">
        <f t="shared" si="1505"/>
        <v>0</v>
      </c>
      <c r="IJ280" s="164">
        <f t="shared" si="1505"/>
        <v>4.0523277592658999</v>
      </c>
      <c r="IK280" s="164">
        <f t="shared" si="1505"/>
        <v>69.507171264648434</v>
      </c>
      <c r="IL280" s="164">
        <f t="shared" si="1505"/>
        <v>129.24134008789062</v>
      </c>
      <c r="IM280" s="164">
        <f t="shared" si="1505"/>
        <v>170.19512963867186</v>
      </c>
      <c r="IN280" s="164">
        <f t="shared" si="1505"/>
        <v>178.31512628173829</v>
      </c>
      <c r="IO280" s="164">
        <f t="shared" si="1505"/>
        <v>144.21114038085938</v>
      </c>
      <c r="IP280" s="164">
        <f t="shared" si="1505"/>
        <v>0.64959973144531247</v>
      </c>
      <c r="IQ280" s="164">
        <f t="shared" si="1505"/>
        <v>0</v>
      </c>
      <c r="IR280" s="164">
        <f t="shared" si="1505"/>
        <v>0</v>
      </c>
      <c r="IS280" s="164">
        <f t="shared" si="1505"/>
        <v>0</v>
      </c>
      <c r="IT280" s="164">
        <f t="shared" si="1505"/>
        <v>0</v>
      </c>
      <c r="IU280" s="164">
        <f t="shared" si="1505"/>
        <v>0</v>
      </c>
      <c r="IV280" s="164">
        <f t="shared" si="1505"/>
        <v>4.0523277592658999</v>
      </c>
      <c r="IW280" s="164">
        <f t="shared" si="1505"/>
        <v>69.507171264648434</v>
      </c>
      <c r="IX280" s="164">
        <f t="shared" ref="IX280:IX297" si="1545">JJ280</f>
        <v>129.24134008789062</v>
      </c>
      <c r="IY280" s="119">
        <f>VPHgrunddataM!BG12*1000</f>
        <v>170.19512963867186</v>
      </c>
      <c r="IZ280" s="119">
        <f>VPHgrunddataM!BH12*1000</f>
        <v>178.31512628173829</v>
      </c>
      <c r="JA280" s="119">
        <f>VPHgrunddataM!BI12*1000</f>
        <v>144.21114038085938</v>
      </c>
      <c r="JB280" s="119">
        <f>VPHgrunddataM!BJ12*1000</f>
        <v>0.64959973144531247</v>
      </c>
      <c r="JC280" s="119">
        <f>VPHgrunddataM!BK12*1000</f>
        <v>0</v>
      </c>
      <c r="JD280" s="119">
        <f>VPHgrunddataM!BL12*1000</f>
        <v>0</v>
      </c>
      <c r="JE280" s="119">
        <f>VPHgrunddataM!BM12*1000</f>
        <v>0</v>
      </c>
      <c r="JF280" s="119">
        <f>VPHgrunddataM!BN12*1000</f>
        <v>0</v>
      </c>
      <c r="JG280" s="119">
        <f>VPHgrunddataM!BO12*1000</f>
        <v>0</v>
      </c>
      <c r="JH280" s="119">
        <f>VPHgrunddataM!BP12*1000</f>
        <v>4.0523277592658999</v>
      </c>
      <c r="JI280" s="119">
        <f>VPHgrunddataM!BQ12*1000</f>
        <v>69.507171264648434</v>
      </c>
      <c r="JJ280" s="119">
        <f>VPHgrunddataM!BR12*1000</f>
        <v>129.24134008789062</v>
      </c>
      <c r="JK280" s="115">
        <f t="shared" ref="JK280:JK297" si="1546">IY280+(LG280-IY280)/(5)</f>
        <v>176.17144716796872</v>
      </c>
      <c r="JL280" s="115">
        <f t="shared" ref="JL280:JL297" si="1547">IZ280+(LH280-IZ280)/(5)</f>
        <v>174.96593178558351</v>
      </c>
      <c r="JM280" s="115">
        <f t="shared" ref="JM280:JM297" si="1548">JA280+(LI280-JA280)/(5)</f>
        <v>143.00073223266602</v>
      </c>
      <c r="JN280" s="115">
        <f t="shared" ref="JN280:JN297" si="1549">JB280+(LJ280-JB280)/(5)</f>
        <v>0.51967978515625002</v>
      </c>
      <c r="JO280" s="115">
        <f t="shared" ref="JO280:JO297" si="1550">JC280+(LK280-JC280)/(5)</f>
        <v>0</v>
      </c>
      <c r="JP280" s="115">
        <f t="shared" ref="JP280:JP297" si="1551">JD280+(LL280-JD280)/(5)</f>
        <v>0</v>
      </c>
      <c r="JQ280" s="115">
        <f t="shared" ref="JQ280:JQ297" si="1552">JE280+(LM280-JE280)/(5)</f>
        <v>0</v>
      </c>
      <c r="JR280" s="115">
        <f t="shared" ref="JR280:JR297" si="1553">JF280+(LN280-JF280)/(5)</f>
        <v>0</v>
      </c>
      <c r="JS280" s="115">
        <f t="shared" ref="JS280:JS297" si="1554">JG280+(LO280-JG280)/(5)</f>
        <v>0</v>
      </c>
      <c r="JT280" s="115">
        <f t="shared" ref="JT280:JT297" si="1555">JH280+(LP280-JH280)/(5)</f>
        <v>3.2418622074127201</v>
      </c>
      <c r="JU280" s="115">
        <f t="shared" ref="JU280:JU297" si="1556">JI280+(LQ280-JI280)/(5)</f>
        <v>67.818211962890629</v>
      </c>
      <c r="JV280" s="115">
        <f t="shared" ref="JV280:JV297" si="1557">JJ280+(LR280-JJ280)/(5)</f>
        <v>124.14281524915695</v>
      </c>
      <c r="JW280" s="115">
        <f t="shared" ref="JW280:JW297" si="1558">JK280+(LG280-IY280)/(5)</f>
        <v>182.14776469726559</v>
      </c>
      <c r="JX280" s="115">
        <f t="shared" ref="JX280:JX297" si="1559">JL280+(LH280-IZ280)/(5)</f>
        <v>171.61673728942873</v>
      </c>
      <c r="JY280" s="115">
        <f t="shared" ref="JY280:JY297" si="1560">JM280+(LI280-JA280)/(5)</f>
        <v>141.79032408447267</v>
      </c>
      <c r="JZ280" s="115">
        <f t="shared" ref="JZ280:JZ297" si="1561">JN280+(LJ280-JB280)/(5)</f>
        <v>0.38975983886718751</v>
      </c>
      <c r="KA280" s="115">
        <f t="shared" ref="KA280:KA297" si="1562">JO280+(LK280-JC280)/(5)</f>
        <v>0</v>
      </c>
      <c r="KB280" s="115">
        <f t="shared" ref="KB280:KB297" si="1563">JP280+(LL280-JD280)/(5)</f>
        <v>0</v>
      </c>
      <c r="KC280" s="115">
        <f t="shared" ref="KC280:KC297" si="1564">JQ280+(LM280-JE280)/(5)</f>
        <v>0</v>
      </c>
      <c r="KD280" s="115">
        <f t="shared" ref="KD280:KD297" si="1565">JR280+(LN280-JF280)/(5)</f>
        <v>0</v>
      </c>
      <c r="KE280" s="115">
        <f t="shared" ref="KE280:KE297" si="1566">JS280+(LO280-JG280)/(5)</f>
        <v>0</v>
      </c>
      <c r="KF280" s="115">
        <f t="shared" ref="KF280:KF297" si="1567">JT280+(LP280-JH280)/(5)</f>
        <v>2.4313966555595403</v>
      </c>
      <c r="KG280" s="115">
        <f t="shared" ref="KG280:KG297" si="1568">JU280+(LQ280-JI280)/(5)</f>
        <v>66.129252661132824</v>
      </c>
      <c r="KH280" s="115">
        <f t="shared" ref="KH280:KH297" si="1569">JV280+(LR280-JJ280)/(5)</f>
        <v>119.04429041042329</v>
      </c>
      <c r="KI280" s="115">
        <f t="shared" ref="KI280:KI297" si="1570">JW280+(LG280-IY280)/(5)</f>
        <v>188.12408222656245</v>
      </c>
      <c r="KJ280" s="115">
        <f t="shared" ref="KJ280:KJ297" si="1571">JX280+(LH280-IZ280)/(5)</f>
        <v>168.26754279327395</v>
      </c>
      <c r="KK280" s="115">
        <f t="shared" ref="KK280:KK297" si="1572">JY280+(LI280-JA280)/(5)</f>
        <v>140.57991593627932</v>
      </c>
      <c r="KL280" s="115">
        <f t="shared" ref="KL280:KL297" si="1573">JZ280+(LJ280-JB280)/(5)</f>
        <v>0.25983989257812501</v>
      </c>
      <c r="KM280" s="115">
        <f t="shared" ref="KM280:KM297" si="1574">KA280+(LK280-JC280)/(5)</f>
        <v>0</v>
      </c>
      <c r="KN280" s="115">
        <f t="shared" ref="KN280:KN297" si="1575">KB280+(LL280-JD280)/(5)</f>
        <v>0</v>
      </c>
      <c r="KO280" s="115">
        <f t="shared" ref="KO280:KO297" si="1576">KC280+(LM280-JE280)/(5)</f>
        <v>0</v>
      </c>
      <c r="KP280" s="115">
        <f t="shared" ref="KP280:KP297" si="1577">KD280+(LN280-JF280)/(5)</f>
        <v>0</v>
      </c>
      <c r="KQ280" s="115">
        <f t="shared" ref="KQ280:KQ297" si="1578">KE280+(LO280-JG280)/(5)</f>
        <v>0</v>
      </c>
      <c r="KR280" s="115">
        <f t="shared" ref="KR280:KR297" si="1579">KF280+(LP280-JH280)/(5)</f>
        <v>1.6209311037063603</v>
      </c>
      <c r="KS280" s="115">
        <f t="shared" ref="KS280:KS297" si="1580">KG280+(LQ280-JI280)/(5)</f>
        <v>64.440293359375019</v>
      </c>
      <c r="KT280" s="115">
        <f t="shared" ref="KT280:KT297" si="1581">KH280+(LR280-JJ280)/(5)</f>
        <v>113.94576557168962</v>
      </c>
      <c r="KU280" s="115">
        <f t="shared" ref="KU280:KU297" si="1582">KI280++(LG280-IY280)/(5)</f>
        <v>194.10039975585931</v>
      </c>
      <c r="KV280" s="115">
        <f t="shared" ref="KV280:KV297" si="1583">KJ280++(LH280-IZ280)/(5)</f>
        <v>164.91834829711917</v>
      </c>
      <c r="KW280" s="115">
        <f t="shared" ref="KW280:KW297" si="1584">KK280++(LI280-JA280)/(5)</f>
        <v>139.36950778808597</v>
      </c>
      <c r="KX280" s="115">
        <f t="shared" ref="KX280:KX297" si="1585">KL280++(LJ280-JB280)/(5)</f>
        <v>0.1299199462890625</v>
      </c>
      <c r="KY280" s="115">
        <f t="shared" ref="KY280:KY297" si="1586">KM280++(LK280-JC280)/(5)</f>
        <v>0</v>
      </c>
      <c r="KZ280" s="115">
        <f t="shared" ref="KZ280:KZ297" si="1587">KN280++(LL280-JD280)/(5)</f>
        <v>0</v>
      </c>
      <c r="LA280" s="115">
        <f t="shared" ref="LA280:LA297" si="1588">KO280++(LM280-JE280)/(5)</f>
        <v>0</v>
      </c>
      <c r="LB280" s="115">
        <f t="shared" ref="LB280:LB297" si="1589">KP280++(LN280-JF280)/(5)</f>
        <v>0</v>
      </c>
      <c r="LC280" s="115">
        <f t="shared" ref="LC280:LC297" si="1590">KQ280++(LO280-JG280)/(5)</f>
        <v>0</v>
      </c>
      <c r="LD280" s="115">
        <f t="shared" ref="LD280:LD297" si="1591">KR280++(LP280-JH280)/(5)</f>
        <v>0.81046555185318025</v>
      </c>
      <c r="LE280" s="115">
        <f t="shared" ref="LE280:LE297" si="1592">KS280++(LQ280-JI280)/(5)</f>
        <v>62.751334057617207</v>
      </c>
      <c r="LF280" s="115">
        <f t="shared" ref="LF280:LF297" si="1593">KT280++(LR280-JJ280)/(5)</f>
        <v>108.84724073295595</v>
      </c>
      <c r="LG280" s="119">
        <f>VPHgrunddataM!BS12*1000</f>
        <v>200.07671728515623</v>
      </c>
      <c r="LH280" s="119">
        <f>VPHgrunddataM!BT12*1000</f>
        <v>161.56915380096433</v>
      </c>
      <c r="LI280" s="119">
        <f>VPHgrunddataM!BU12*1000</f>
        <v>138.15909963989259</v>
      </c>
      <c r="LJ280" s="119">
        <f>VPHgrunddataM!BV12*1000</f>
        <v>0</v>
      </c>
      <c r="LK280" s="119">
        <f>VPHgrunddataM!BW12*1000</f>
        <v>0</v>
      </c>
      <c r="LL280" s="119">
        <f>VPHgrunddataM!BX12*1000</f>
        <v>0</v>
      </c>
      <c r="LM280" s="119">
        <f>VPHgrunddataM!BY12*1000</f>
        <v>0</v>
      </c>
      <c r="LN280" s="119">
        <f>VPHgrunddataM!BZ12*1000</f>
        <v>0</v>
      </c>
      <c r="LO280" s="119">
        <f>VPHgrunddataM!CA12*1000</f>
        <v>0</v>
      </c>
      <c r="LP280" s="119">
        <f>VPHgrunddataM!CB12*1000</f>
        <v>0</v>
      </c>
      <c r="LQ280" s="119">
        <f>VPHgrunddataM!CC12*1000</f>
        <v>61.062374755859381</v>
      </c>
      <c r="LR280" s="119">
        <f>VPHgrunddataM!CD12*1000</f>
        <v>103.74871589422226</v>
      </c>
      <c r="LT280" s="660">
        <f t="shared" si="1506"/>
        <v>8.8107299234252423E-13</v>
      </c>
      <c r="LU280" s="164">
        <f t="shared" si="1507"/>
        <v>1.4210854715202004E-14</v>
      </c>
      <c r="LV280" s="164">
        <f t="shared" si="1508"/>
        <v>1.4210854715202004E-14</v>
      </c>
      <c r="LW280" s="119">
        <f t="shared" si="1509"/>
        <v>1.4210854715202004E-14</v>
      </c>
      <c r="LX280" s="164">
        <f t="shared" si="1510"/>
        <v>1.4210854715202004E-14</v>
      </c>
      <c r="LY280" s="119">
        <f t="shared" si="1511"/>
        <v>2.8421709430404007E-14</v>
      </c>
      <c r="LZ280" s="115">
        <f t="shared" si="1512"/>
        <v>0</v>
      </c>
      <c r="MA280" s="115">
        <f t="shared" si="1513"/>
        <v>0</v>
      </c>
      <c r="MB280" s="115">
        <f t="shared" si="1514"/>
        <v>5.6843418860808015E-14</v>
      </c>
      <c r="MC280" s="115">
        <f t="shared" si="1515"/>
        <v>5.6843418860808015E-14</v>
      </c>
      <c r="MD280" s="119">
        <f t="shared" si="1516"/>
        <v>5.6843418860808015E-14</v>
      </c>
      <c r="ME280" s="115">
        <f t="shared" si="1517"/>
        <v>0</v>
      </c>
      <c r="MF280" s="115">
        <f t="shared" si="1518"/>
        <v>0</v>
      </c>
      <c r="MG280" s="115">
        <f t="shared" si="1519"/>
        <v>0</v>
      </c>
      <c r="MH280" s="115">
        <f t="shared" si="1520"/>
        <v>5.6843418860808015E-14</v>
      </c>
      <c r="MI280" s="119">
        <f t="shared" si="1521"/>
        <v>0</v>
      </c>
      <c r="MJ280" s="164">
        <f t="shared" si="1522"/>
        <v>0</v>
      </c>
      <c r="MK280" s="164">
        <f t="shared" si="1523"/>
        <v>0</v>
      </c>
      <c r="ML280" s="164">
        <f t="shared" si="1524"/>
        <v>0</v>
      </c>
      <c r="MM280" s="164">
        <f t="shared" si="1525"/>
        <v>0</v>
      </c>
      <c r="MN280" s="119">
        <f t="shared" si="1526"/>
        <v>0</v>
      </c>
      <c r="MO280" s="115">
        <f t="shared" si="1527"/>
        <v>1.1368683772161603E-13</v>
      </c>
      <c r="MP280" s="115">
        <f t="shared" si="1528"/>
        <v>1.1368683772161603E-13</v>
      </c>
      <c r="MQ280" s="115">
        <f t="shared" si="1529"/>
        <v>1.1368683772161603E-13</v>
      </c>
      <c r="MR280" s="115">
        <f t="shared" si="1530"/>
        <v>2.2737367544323206E-13</v>
      </c>
      <c r="MS280" s="119">
        <f t="shared" si="1531"/>
        <v>0</v>
      </c>
    </row>
    <row r="281" spans="2:357" hidden="1">
      <c r="B281" s="3"/>
      <c r="C281" s="22" t="s">
        <v>160</v>
      </c>
      <c r="D281" s="353">
        <f t="shared" si="1543"/>
        <v>1206.8640419387816</v>
      </c>
      <c r="E281" s="164">
        <f t="shared" si="1543"/>
        <v>1206.8640419387816</v>
      </c>
      <c r="F281" s="164">
        <f t="shared" si="1543"/>
        <v>1206.8640419387816</v>
      </c>
      <c r="G281" s="119">
        <f>VPHgrunddata!D13*1000</f>
        <v>1206.8640419387816</v>
      </c>
      <c r="H281" s="164">
        <f t="shared" si="1544"/>
        <v>1206.8640419387816</v>
      </c>
      <c r="I281" s="119">
        <f>VPHgrunddata!E13*1000</f>
        <v>1043.3357524337769</v>
      </c>
      <c r="J281" s="115">
        <f t="shared" si="1449"/>
        <v>1038.6817070602417</v>
      </c>
      <c r="K281" s="115">
        <f t="shared" si="1450"/>
        <v>1034.0276616867066</v>
      </c>
      <c r="L281" s="115">
        <f t="shared" si="1451"/>
        <v>1029.3736163131714</v>
      </c>
      <c r="M281" s="115">
        <f t="shared" si="1452"/>
        <v>1024.7195709396362</v>
      </c>
      <c r="N281" s="119">
        <f>VPHgrunddata!F13*1000</f>
        <v>1020.0655255661011</v>
      </c>
      <c r="O281" s="115">
        <f t="shared" si="1453"/>
        <v>1004.6733467575074</v>
      </c>
      <c r="P281" s="115">
        <f t="shared" si="1454"/>
        <v>989.28116794891366</v>
      </c>
      <c r="Q281" s="115">
        <f t="shared" si="1455"/>
        <v>973.88898914031995</v>
      </c>
      <c r="R281" s="115">
        <f t="shared" si="1456"/>
        <v>958.49681033172624</v>
      </c>
      <c r="S281" s="119">
        <f>VPHgrunddata!G13*1000</f>
        <v>943.1046315231323</v>
      </c>
      <c r="T281" s="164">
        <f t="shared" ref="T281:U295" si="1594">W281</f>
        <v>930.42170519256592</v>
      </c>
      <c r="U281" s="164">
        <f t="shared" si="1594"/>
        <v>930.42170519256592</v>
      </c>
      <c r="V281" s="164">
        <f t="shared" ref="V281:V295" si="1595">X281</f>
        <v>930.42170519256592</v>
      </c>
      <c r="W281" s="164">
        <f t="shared" ref="W281:W295" si="1596">X281</f>
        <v>930.42170519256592</v>
      </c>
      <c r="X281" s="119">
        <f>VPHgrunddata!H13*1000</f>
        <v>930.42170519256592</v>
      </c>
      <c r="Y281" s="115">
        <f>X281+(AC281-X281)/(5)</f>
        <v>918.71444912109371</v>
      </c>
      <c r="Z281" s="115">
        <f>Y281+(AC281-X281)/(5)</f>
        <v>907.00719304962149</v>
      </c>
      <c r="AA281" s="115">
        <f>Z281+(AC281-X281)/(5)</f>
        <v>895.29993697814928</v>
      </c>
      <c r="AB281" s="115">
        <f>AA281+(AC281-X281)/(5)</f>
        <v>883.59268090667706</v>
      </c>
      <c r="AC281" s="119">
        <f>VPHgrunddata!I13*1000</f>
        <v>871.88542483520507</v>
      </c>
      <c r="AD281" s="3"/>
      <c r="AE281" s="353">
        <f t="shared" si="1532"/>
        <v>124.23773803710937</v>
      </c>
      <c r="AF281" s="353">
        <f t="shared" si="1457"/>
        <v>117.05955761718751</v>
      </c>
      <c r="AG281" s="353">
        <f t="shared" si="1457"/>
        <v>126.63046484375002</v>
      </c>
      <c r="AH281" s="353">
        <f t="shared" si="1457"/>
        <v>111.35382446289061</v>
      </c>
      <c r="AI281" s="353">
        <f t="shared" si="1457"/>
        <v>120.08270301055909</v>
      </c>
      <c r="AJ281" s="353">
        <f t="shared" si="1457"/>
        <v>108.0970446624756</v>
      </c>
      <c r="AK281" s="353">
        <f t="shared" si="1457"/>
        <v>46.988717002868647</v>
      </c>
      <c r="AL281" s="353">
        <f t="shared" si="1457"/>
        <v>5.8637821655273443</v>
      </c>
      <c r="AM281" s="353">
        <f t="shared" si="1457"/>
        <v>79.645496490478521</v>
      </c>
      <c r="AN281" s="353">
        <f t="shared" si="1457"/>
        <v>120.18850805664063</v>
      </c>
      <c r="AO281" s="353">
        <f t="shared" si="1457"/>
        <v>118.71606079101562</v>
      </c>
      <c r="AP281" s="353">
        <f t="shared" si="1457"/>
        <v>128.00014479827882</v>
      </c>
      <c r="AQ281" s="353">
        <f t="shared" si="1457"/>
        <v>124.23773803710937</v>
      </c>
      <c r="AR281" s="353">
        <f t="shared" si="1457"/>
        <v>117.05955761718751</v>
      </c>
      <c r="AS281" s="353">
        <f t="shared" si="1457"/>
        <v>126.63046484375002</v>
      </c>
      <c r="AT281" s="353">
        <f t="shared" si="1457"/>
        <v>111.35382446289061</v>
      </c>
      <c r="AU281" s="353">
        <f t="shared" si="1457"/>
        <v>120.08270301055909</v>
      </c>
      <c r="AV281" s="353">
        <f t="shared" si="1457"/>
        <v>108.0970446624756</v>
      </c>
      <c r="AW281" s="353">
        <f t="shared" si="1457"/>
        <v>46.988717002868647</v>
      </c>
      <c r="AX281" s="353">
        <f t="shared" si="1457"/>
        <v>5.8637821655273443</v>
      </c>
      <c r="AY281" s="353">
        <f t="shared" si="1457"/>
        <v>79.645496490478521</v>
      </c>
      <c r="AZ281" s="353">
        <f t="shared" si="1457"/>
        <v>120.18850805664063</v>
      </c>
      <c r="BA281" s="353">
        <f t="shared" si="1457"/>
        <v>118.71606079101562</v>
      </c>
      <c r="BB281" s="353">
        <f t="shared" si="1457"/>
        <v>128.00014479827882</v>
      </c>
      <c r="BC281" s="119">
        <f>VPHgrunddataM!K13*1000</f>
        <v>124.23773803710937</v>
      </c>
      <c r="BD281" s="119">
        <f>VPHgrunddataM!L13*1000</f>
        <v>117.05955761718751</v>
      </c>
      <c r="BE281" s="119">
        <f>VPHgrunddataM!M13*1000</f>
        <v>126.63046484375002</v>
      </c>
      <c r="BF281" s="119">
        <f>VPHgrunddataM!N13*1000</f>
        <v>111.35382446289061</v>
      </c>
      <c r="BG281" s="119">
        <f>VPHgrunddataM!O13*1000</f>
        <v>120.08270301055909</v>
      </c>
      <c r="BH281" s="119">
        <f>VPHgrunddataM!P13*1000</f>
        <v>108.0970446624756</v>
      </c>
      <c r="BI281" s="119">
        <f>VPHgrunddataM!Q13*1000</f>
        <v>46.988717002868647</v>
      </c>
      <c r="BJ281" s="119">
        <f>VPHgrunddataM!R13*1000</f>
        <v>5.8637821655273443</v>
      </c>
      <c r="BK281" s="119">
        <f>VPHgrunddataM!S13*1000</f>
        <v>79.645496490478521</v>
      </c>
      <c r="BL281" s="119">
        <f>VPHgrunddataM!T13*1000</f>
        <v>120.18850805664063</v>
      </c>
      <c r="BM281" s="119">
        <f>VPHgrunddataM!U13*1000</f>
        <v>118.71606079101562</v>
      </c>
      <c r="BN281" s="119">
        <f>VPHgrunddataM!V13*1000</f>
        <v>128.00014479827882</v>
      </c>
      <c r="BO281" s="164">
        <f t="shared" si="1458"/>
        <v>124.23773803710937</v>
      </c>
      <c r="BP281" s="164">
        <f t="shared" si="1458"/>
        <v>117.05955761718751</v>
      </c>
      <c r="BQ281" s="164">
        <f t="shared" si="1458"/>
        <v>126.63046484375002</v>
      </c>
      <c r="BR281" s="164">
        <f t="shared" si="1458"/>
        <v>111.35382446289061</v>
      </c>
      <c r="BS281" s="164">
        <f t="shared" si="1458"/>
        <v>120.08270301055909</v>
      </c>
      <c r="BT281" s="164">
        <f t="shared" si="1458"/>
        <v>108.0970446624756</v>
      </c>
      <c r="BU281" s="164">
        <f t="shared" si="1458"/>
        <v>46.988717002868647</v>
      </c>
      <c r="BV281" s="164">
        <f t="shared" si="1458"/>
        <v>5.8637821655273443</v>
      </c>
      <c r="BW281" s="164">
        <f t="shared" si="1458"/>
        <v>79.645496490478521</v>
      </c>
      <c r="BX281" s="164">
        <f t="shared" si="1458"/>
        <v>120.18850805664063</v>
      </c>
      <c r="BY281" s="164">
        <f t="shared" si="1458"/>
        <v>118.71606079101562</v>
      </c>
      <c r="BZ281" s="164">
        <f t="shared" si="1458"/>
        <v>128.00014479827882</v>
      </c>
      <c r="CA281" s="119">
        <f>VPHgrunddataM!W13*1000</f>
        <v>124.23773803710937</v>
      </c>
      <c r="CB281" s="119">
        <f>VPHgrunddataM!X13*1000</f>
        <v>117.05955761718751</v>
      </c>
      <c r="CC281" s="119">
        <f>VPHgrunddataM!Y13*1000</f>
        <v>126.63046484375002</v>
      </c>
      <c r="CD281" s="119">
        <f>VPHgrunddataM!Z13*1000</f>
        <v>111.35382446289061</v>
      </c>
      <c r="CE281" s="119">
        <f>VPHgrunddataM!AA13*1000</f>
        <v>104.19132385253906</v>
      </c>
      <c r="CF281" s="119">
        <f>VPHgrunddataM!AB13*1000</f>
        <v>26.272132553100587</v>
      </c>
      <c r="CG281" s="119">
        <f>VPHgrunddataM!AC13*1000</f>
        <v>0</v>
      </c>
      <c r="CH281" s="119">
        <f>VPHgrunddataM!AD13*1000</f>
        <v>5.8321001586914063</v>
      </c>
      <c r="CI281" s="119">
        <f>VPHgrunddataM!AE13*1000</f>
        <v>87.062029685974125</v>
      </c>
      <c r="CJ281" s="119">
        <f>VPHgrunddataM!AF13*1000</f>
        <v>95.884965187072751</v>
      </c>
      <c r="CK281" s="119">
        <f>VPHgrunddataM!AG13*1000</f>
        <v>118.62078197479248</v>
      </c>
      <c r="CL281" s="119">
        <f>VPHgrunddataM!AH13*1000</f>
        <v>126.19083406066895</v>
      </c>
      <c r="CM281" s="115">
        <f t="shared" si="1533"/>
        <v>124.23773803710937</v>
      </c>
      <c r="CN281" s="115">
        <f t="shared" si="1459"/>
        <v>117.05955761718751</v>
      </c>
      <c r="CO281" s="115">
        <f t="shared" si="1459"/>
        <v>126.63046484375002</v>
      </c>
      <c r="CP281" s="115">
        <f t="shared" si="1459"/>
        <v>110.4819718383789</v>
      </c>
      <c r="CQ281" s="115">
        <f t="shared" si="1459"/>
        <v>99.598341517639156</v>
      </c>
      <c r="CR281" s="115">
        <f t="shared" si="1459"/>
        <v>26.277101513671877</v>
      </c>
      <c r="CS281" s="115">
        <f t="shared" si="1459"/>
        <v>2.8050024642944336</v>
      </c>
      <c r="CT281" s="115">
        <f t="shared" si="1459"/>
        <v>6.1913936477661133</v>
      </c>
      <c r="CU281" s="115">
        <f t="shared" si="1459"/>
        <v>86.767395245361328</v>
      </c>
      <c r="CV281" s="115">
        <f t="shared" si="1459"/>
        <v>93.953665031433104</v>
      </c>
      <c r="CW281" s="115">
        <f t="shared" si="1459"/>
        <v>118.62078197479248</v>
      </c>
      <c r="CX281" s="115">
        <f t="shared" si="1459"/>
        <v>126.05829332885742</v>
      </c>
      <c r="CY281" s="115">
        <f t="shared" si="1534"/>
        <v>124.23773803710937</v>
      </c>
      <c r="CZ281" s="115">
        <f t="shared" si="1460"/>
        <v>117.05955761718751</v>
      </c>
      <c r="DA281" s="115">
        <f t="shared" si="1460"/>
        <v>126.63046484375002</v>
      </c>
      <c r="DB281" s="115">
        <f t="shared" si="1460"/>
        <v>109.61011921386718</v>
      </c>
      <c r="DC281" s="115">
        <f t="shared" si="1460"/>
        <v>95.005359182739255</v>
      </c>
      <c r="DD281" s="115">
        <f t="shared" si="1460"/>
        <v>26.282070474243167</v>
      </c>
      <c r="DE281" s="115">
        <f t="shared" si="1460"/>
        <v>5.6100049285888671</v>
      </c>
      <c r="DF281" s="115">
        <f t="shared" si="1460"/>
        <v>6.5506871368408204</v>
      </c>
      <c r="DG281" s="115">
        <f t="shared" si="1460"/>
        <v>86.472760804748532</v>
      </c>
      <c r="DH281" s="115">
        <f t="shared" si="1460"/>
        <v>92.022364875793457</v>
      </c>
      <c r="DI281" s="115">
        <f t="shared" si="1460"/>
        <v>118.62078197479248</v>
      </c>
      <c r="DJ281" s="115">
        <f t="shared" si="1460"/>
        <v>125.92575259704589</v>
      </c>
      <c r="DK281" s="115">
        <f t="shared" si="1535"/>
        <v>124.23773803710937</v>
      </c>
      <c r="DL281" s="115">
        <f t="shared" si="1461"/>
        <v>117.05955761718751</v>
      </c>
      <c r="DM281" s="115">
        <f t="shared" si="1461"/>
        <v>126.63046484375002</v>
      </c>
      <c r="DN281" s="115">
        <f t="shared" si="1461"/>
        <v>108.73826658935546</v>
      </c>
      <c r="DO281" s="115">
        <f t="shared" si="1461"/>
        <v>90.412376847839354</v>
      </c>
      <c r="DP281" s="115">
        <f t="shared" si="1461"/>
        <v>26.287039434814456</v>
      </c>
      <c r="DQ281" s="115">
        <f t="shared" si="1461"/>
        <v>8.4150073928833002</v>
      </c>
      <c r="DR281" s="115">
        <f t="shared" si="1461"/>
        <v>6.9099806259155274</v>
      </c>
      <c r="DS281" s="115">
        <f t="shared" si="1461"/>
        <v>86.178126364135736</v>
      </c>
      <c r="DT281" s="115">
        <f t="shared" si="1461"/>
        <v>90.09106472015381</v>
      </c>
      <c r="DU281" s="115">
        <f t="shared" si="1461"/>
        <v>118.62078197479248</v>
      </c>
      <c r="DV281" s="115">
        <f t="shared" si="1461"/>
        <v>125.79321186523435</v>
      </c>
      <c r="DW281" s="115">
        <f t="shared" si="1536"/>
        <v>124.23773803710937</v>
      </c>
      <c r="DX281" s="115">
        <f t="shared" si="1462"/>
        <v>117.05955761718751</v>
      </c>
      <c r="DY281" s="115">
        <f t="shared" si="1462"/>
        <v>126.63046484375002</v>
      </c>
      <c r="DZ281" s="115">
        <f t="shared" si="1462"/>
        <v>107.86641396484374</v>
      </c>
      <c r="EA281" s="115">
        <f t="shared" si="1462"/>
        <v>85.819394512939454</v>
      </c>
      <c r="EB281" s="115">
        <f t="shared" si="1462"/>
        <v>26.292008395385746</v>
      </c>
      <c r="EC281" s="115">
        <f t="shared" si="1462"/>
        <v>11.220009857177734</v>
      </c>
      <c r="ED281" s="115">
        <f t="shared" si="1462"/>
        <v>7.2692741149902345</v>
      </c>
      <c r="EE281" s="115">
        <f t="shared" si="1462"/>
        <v>85.883491923522939</v>
      </c>
      <c r="EF281" s="115">
        <f t="shared" si="1462"/>
        <v>88.159764564514163</v>
      </c>
      <c r="EG281" s="115">
        <f t="shared" si="1462"/>
        <v>118.62078197479248</v>
      </c>
      <c r="EH281" s="115">
        <f t="shared" si="1462"/>
        <v>125.66067113342282</v>
      </c>
      <c r="EI281" s="119">
        <f>VPHgrunddataM!AI13*1000</f>
        <v>124.23773803710937</v>
      </c>
      <c r="EJ281" s="119">
        <f>VPHgrunddataM!AJ13*1000</f>
        <v>117.05955761718751</v>
      </c>
      <c r="EK281" s="119">
        <f>VPHgrunddataM!AK13*1000</f>
        <v>126.63046484375002</v>
      </c>
      <c r="EL281" s="119">
        <f>VPHgrunddataM!AL13*1000</f>
        <v>106.99456134033203</v>
      </c>
      <c r="EM281" s="119">
        <f>VPHgrunddataM!AM13*1000</f>
        <v>81.226412178039553</v>
      </c>
      <c r="EN281" s="119">
        <f>VPHgrunddataM!AN13*1000</f>
        <v>26.296977355957029</v>
      </c>
      <c r="EO281" s="119">
        <f>VPHgrunddataM!AO13*1000</f>
        <v>14.025012321472168</v>
      </c>
      <c r="EP281" s="119">
        <f>VPHgrunddataM!AP13*1000</f>
        <v>7.6285676040649415</v>
      </c>
      <c r="EQ281" s="119">
        <f>VPHgrunddataM!AQ13*1000</f>
        <v>85.588857482910157</v>
      </c>
      <c r="ER281" s="119">
        <f>VPHgrunddataM!AR13*1000</f>
        <v>86.228464408874515</v>
      </c>
      <c r="ES281" s="119">
        <f>VPHgrunddataM!AS13*1000</f>
        <v>118.62078197479248</v>
      </c>
      <c r="ET281" s="119">
        <f>VPHgrunddataM!AT13*1000</f>
        <v>125.52813040161132</v>
      </c>
      <c r="EU281" s="115">
        <f t="shared" si="1537"/>
        <v>124.23773803710937</v>
      </c>
      <c r="EV281" s="115">
        <f t="shared" si="1538"/>
        <v>117.04050185394287</v>
      </c>
      <c r="EW281" s="115">
        <f t="shared" si="1463"/>
        <v>126.39106281127931</v>
      </c>
      <c r="EX281" s="115">
        <f t="shared" si="1464"/>
        <v>104.57933512420654</v>
      </c>
      <c r="EY281" s="115">
        <f t="shared" si="1465"/>
        <v>76.57164123687744</v>
      </c>
      <c r="EZ281" s="115">
        <f t="shared" si="1466"/>
        <v>25.541951019287108</v>
      </c>
      <c r="FA281" s="115">
        <f t="shared" si="1467"/>
        <v>11.220009857177734</v>
      </c>
      <c r="FB281" s="115">
        <f t="shared" si="1468"/>
        <v>7.5904560775756833</v>
      </c>
      <c r="FC281" s="115">
        <f t="shared" si="1469"/>
        <v>82.041125418090814</v>
      </c>
      <c r="FD281" s="115">
        <f t="shared" si="1470"/>
        <v>85.806912400817879</v>
      </c>
      <c r="FE281" s="115">
        <f t="shared" si="1471"/>
        <v>118.22061094665527</v>
      </c>
      <c r="FF281" s="115">
        <f t="shared" si="1472"/>
        <v>125.43200197448731</v>
      </c>
      <c r="FG281" s="115">
        <f t="shared" si="1539"/>
        <v>124.23773803710937</v>
      </c>
      <c r="FH281" s="115">
        <f t="shared" si="1473"/>
        <v>117.02144609069823</v>
      </c>
      <c r="FI281" s="115">
        <f t="shared" si="1474"/>
        <v>126.1516607788086</v>
      </c>
      <c r="FJ281" s="115">
        <f t="shared" si="1475"/>
        <v>102.16410890808105</v>
      </c>
      <c r="FK281" s="115">
        <f t="shared" si="1476"/>
        <v>71.916870295715327</v>
      </c>
      <c r="FL281" s="115">
        <f t="shared" si="1477"/>
        <v>24.786924682617187</v>
      </c>
      <c r="FM281" s="115">
        <f t="shared" si="1478"/>
        <v>8.4150073928833002</v>
      </c>
      <c r="FN281" s="115">
        <f t="shared" si="1479"/>
        <v>7.5523445510864251</v>
      </c>
      <c r="FO281" s="115">
        <f t="shared" si="1480"/>
        <v>78.493393353271472</v>
      </c>
      <c r="FP281" s="115">
        <f t="shared" si="1481"/>
        <v>85.385360392761243</v>
      </c>
      <c r="FQ281" s="115">
        <f t="shared" si="1482"/>
        <v>117.82043991851806</v>
      </c>
      <c r="FR281" s="115">
        <f t="shared" si="1483"/>
        <v>125.33587354736329</v>
      </c>
      <c r="FS281" s="115">
        <f t="shared" si="1540"/>
        <v>124.23773803710937</v>
      </c>
      <c r="FT281" s="115">
        <f t="shared" si="1484"/>
        <v>117.0023903274536</v>
      </c>
      <c r="FU281" s="115">
        <f t="shared" si="1485"/>
        <v>125.9122587463379</v>
      </c>
      <c r="FV281" s="115">
        <f t="shared" si="1486"/>
        <v>99.748882691955558</v>
      </c>
      <c r="FW281" s="115">
        <f t="shared" si="1487"/>
        <v>67.262099354553214</v>
      </c>
      <c r="FX281" s="115">
        <f t="shared" si="1488"/>
        <v>24.031898345947265</v>
      </c>
      <c r="FY281" s="115">
        <f t="shared" si="1489"/>
        <v>5.6100049285888662</v>
      </c>
      <c r="FZ281" s="115">
        <f t="shared" si="1490"/>
        <v>7.5142330245971669</v>
      </c>
      <c r="GA281" s="115">
        <f t="shared" si="1491"/>
        <v>74.945661288452129</v>
      </c>
      <c r="GB281" s="115">
        <f t="shared" si="1492"/>
        <v>84.963808384704606</v>
      </c>
      <c r="GC281" s="115">
        <f t="shared" si="1493"/>
        <v>117.42026889038085</v>
      </c>
      <c r="GD281" s="115">
        <f t="shared" si="1494"/>
        <v>125.23974512023928</v>
      </c>
      <c r="GE281" s="115">
        <f t="shared" si="1541"/>
        <v>124.23773803710937</v>
      </c>
      <c r="GF281" s="115">
        <f t="shared" si="1495"/>
        <v>116.98333456420896</v>
      </c>
      <c r="GG281" s="115">
        <f t="shared" si="1496"/>
        <v>125.67285671386719</v>
      </c>
      <c r="GH281" s="115">
        <f t="shared" si="1497"/>
        <v>97.333656475830068</v>
      </c>
      <c r="GI281" s="115">
        <f t="shared" si="1498"/>
        <v>62.607328413391102</v>
      </c>
      <c r="GJ281" s="115">
        <f t="shared" si="1499"/>
        <v>23.276872009277344</v>
      </c>
      <c r="GK281" s="115">
        <f t="shared" si="1500"/>
        <v>2.8050024642944327</v>
      </c>
      <c r="GL281" s="115">
        <f t="shared" si="1501"/>
        <v>7.4761214981079087</v>
      </c>
      <c r="GM281" s="115">
        <f t="shared" si="1502"/>
        <v>71.397929223632786</v>
      </c>
      <c r="GN281" s="115">
        <f t="shared" si="1503"/>
        <v>84.54225637664797</v>
      </c>
      <c r="GO281" s="115">
        <f t="shared" si="1504"/>
        <v>117.02009786224365</v>
      </c>
      <c r="GP281" s="115">
        <f t="shared" si="1542"/>
        <v>125.14361669311526</v>
      </c>
      <c r="GQ281" s="119">
        <f>VPHgrunddataM!AU13*1000</f>
        <v>124.23773803710937</v>
      </c>
      <c r="GR281" s="119">
        <f>VPHgrunddataM!AV13*1000</f>
        <v>116.96427880096435</v>
      </c>
      <c r="GS281" s="119">
        <f>VPHgrunddataM!AW13*1000</f>
        <v>125.4334546813965</v>
      </c>
      <c r="GT281" s="119">
        <f>VPHgrunddataM!AX13*1000</f>
        <v>94.918430259704593</v>
      </c>
      <c r="GU281" s="119">
        <f>VPHgrunddataM!AY13*1000</f>
        <v>57.952557472229003</v>
      </c>
      <c r="GV281" s="119">
        <f>VPHgrunddataM!AZ13*1000</f>
        <v>22.521845672607423</v>
      </c>
      <c r="GW281" s="119">
        <f>VPHgrunddataM!BA13*1000</f>
        <v>0</v>
      </c>
      <c r="GX281" s="119">
        <f>VPHgrunddataM!BB13*1000</f>
        <v>7.4380099716186523</v>
      </c>
      <c r="GY281" s="119">
        <f>VPHgrunddataM!BC13*1000</f>
        <v>67.850197158813472</v>
      </c>
      <c r="GZ281" s="119">
        <f>VPHgrunddataM!BD13*1000</f>
        <v>84.120704368591319</v>
      </c>
      <c r="HA281" s="119">
        <f>VPHgrunddataM!BE13*1000</f>
        <v>116.61992683410645</v>
      </c>
      <c r="HB281" s="119">
        <f>VPHgrunddataM!BF13*1000</f>
        <v>125.04748826599122</v>
      </c>
      <c r="HC281" s="164">
        <f t="shared" si="1505"/>
        <v>124.23773803710937</v>
      </c>
      <c r="HD281" s="164">
        <f t="shared" si="1505"/>
        <v>117.05955761718751</v>
      </c>
      <c r="HE281" s="164">
        <f t="shared" si="1505"/>
        <v>126.34462839508056</v>
      </c>
      <c r="HF281" s="164">
        <f t="shared" si="1505"/>
        <v>93.587414382934568</v>
      </c>
      <c r="HG281" s="164">
        <f t="shared" si="1505"/>
        <v>46.243220832824704</v>
      </c>
      <c r="HH281" s="164">
        <f t="shared" si="1505"/>
        <v>17.006670150756836</v>
      </c>
      <c r="HI281" s="164">
        <f t="shared" si="1505"/>
        <v>14.338174476623534</v>
      </c>
      <c r="HJ281" s="164">
        <f t="shared" si="1505"/>
        <v>7.0568947067260748</v>
      </c>
      <c r="HK281" s="164">
        <f t="shared" si="1505"/>
        <v>59.244250221252436</v>
      </c>
      <c r="HL281" s="164">
        <f t="shared" si="1505"/>
        <v>82.360463279724129</v>
      </c>
      <c r="HM281" s="164">
        <f t="shared" si="1505"/>
        <v>114.65572507476807</v>
      </c>
      <c r="HN281" s="164">
        <f t="shared" si="1505"/>
        <v>128.28696801757815</v>
      </c>
      <c r="HO281" s="164">
        <f t="shared" si="1505"/>
        <v>124.23773803710937</v>
      </c>
      <c r="HP281" s="164">
        <f t="shared" si="1505"/>
        <v>117.05955761718751</v>
      </c>
      <c r="HQ281" s="164">
        <f t="shared" si="1505"/>
        <v>126.34462839508056</v>
      </c>
      <c r="HR281" s="164">
        <f t="shared" si="1505"/>
        <v>93.587414382934568</v>
      </c>
      <c r="HS281" s="164">
        <f t="shared" si="1505"/>
        <v>46.243220832824704</v>
      </c>
      <c r="HT281" s="164">
        <f t="shared" si="1505"/>
        <v>17.006670150756836</v>
      </c>
      <c r="HU281" s="164">
        <f t="shared" si="1505"/>
        <v>14.338174476623534</v>
      </c>
      <c r="HV281" s="164">
        <f t="shared" si="1505"/>
        <v>7.0568947067260748</v>
      </c>
      <c r="HW281" s="164">
        <f t="shared" si="1505"/>
        <v>59.244250221252436</v>
      </c>
      <c r="HX281" s="164">
        <f t="shared" si="1505"/>
        <v>82.360463279724129</v>
      </c>
      <c r="HY281" s="164">
        <f t="shared" si="1505"/>
        <v>114.65572507476807</v>
      </c>
      <c r="HZ281" s="164">
        <f t="shared" si="1505"/>
        <v>128.28696801757815</v>
      </c>
      <c r="IA281" s="164">
        <f t="shared" si="1505"/>
        <v>124.23773803710937</v>
      </c>
      <c r="IB281" s="164">
        <f t="shared" si="1505"/>
        <v>117.05955761718751</v>
      </c>
      <c r="IC281" s="164">
        <f t="shared" si="1505"/>
        <v>126.34462839508056</v>
      </c>
      <c r="ID281" s="164">
        <f t="shared" si="1505"/>
        <v>93.587414382934568</v>
      </c>
      <c r="IE281" s="164">
        <f t="shared" si="1505"/>
        <v>46.243220832824704</v>
      </c>
      <c r="IF281" s="164">
        <f t="shared" si="1505"/>
        <v>17.006670150756836</v>
      </c>
      <c r="IG281" s="164">
        <f t="shared" si="1505"/>
        <v>14.338174476623534</v>
      </c>
      <c r="IH281" s="164">
        <f t="shared" si="1505"/>
        <v>7.0568947067260748</v>
      </c>
      <c r="II281" s="164">
        <f t="shared" si="1505"/>
        <v>59.244250221252436</v>
      </c>
      <c r="IJ281" s="164">
        <f t="shared" si="1505"/>
        <v>82.360463279724129</v>
      </c>
      <c r="IK281" s="164">
        <f t="shared" si="1505"/>
        <v>114.65572507476807</v>
      </c>
      <c r="IL281" s="164">
        <f t="shared" si="1505"/>
        <v>128.28696801757815</v>
      </c>
      <c r="IM281" s="164">
        <f t="shared" si="1505"/>
        <v>124.23773803710937</v>
      </c>
      <c r="IN281" s="164">
        <f t="shared" si="1505"/>
        <v>117.05955761718751</v>
      </c>
      <c r="IO281" s="164">
        <f t="shared" si="1505"/>
        <v>126.34462839508056</v>
      </c>
      <c r="IP281" s="164">
        <f t="shared" si="1505"/>
        <v>93.587414382934568</v>
      </c>
      <c r="IQ281" s="164">
        <f t="shared" si="1505"/>
        <v>46.243220832824704</v>
      </c>
      <c r="IR281" s="164">
        <f t="shared" si="1505"/>
        <v>17.006670150756836</v>
      </c>
      <c r="IS281" s="164">
        <f t="shared" si="1505"/>
        <v>14.338174476623534</v>
      </c>
      <c r="IT281" s="164">
        <f t="shared" si="1505"/>
        <v>7.0568947067260748</v>
      </c>
      <c r="IU281" s="164">
        <f t="shared" si="1505"/>
        <v>59.244250221252436</v>
      </c>
      <c r="IV281" s="164">
        <f t="shared" si="1505"/>
        <v>82.360463279724129</v>
      </c>
      <c r="IW281" s="164">
        <f t="shared" si="1505"/>
        <v>114.65572507476807</v>
      </c>
      <c r="IX281" s="164">
        <f t="shared" si="1545"/>
        <v>128.28696801757815</v>
      </c>
      <c r="IY281" s="119">
        <f>VPHgrunddataM!BG13*1000</f>
        <v>124.23773803710937</v>
      </c>
      <c r="IZ281" s="119">
        <f>VPHgrunddataM!BH13*1000</f>
        <v>117.05955761718751</v>
      </c>
      <c r="JA281" s="119">
        <f>VPHgrunddataM!BI13*1000</f>
        <v>126.34462839508056</v>
      </c>
      <c r="JB281" s="119">
        <f>VPHgrunddataM!BJ13*1000</f>
        <v>93.587414382934568</v>
      </c>
      <c r="JC281" s="119">
        <f>VPHgrunddataM!BK13*1000</f>
        <v>46.243220832824704</v>
      </c>
      <c r="JD281" s="119">
        <f>VPHgrunddataM!BL13*1000</f>
        <v>17.006670150756836</v>
      </c>
      <c r="JE281" s="119">
        <f>VPHgrunddataM!BM13*1000</f>
        <v>14.338174476623534</v>
      </c>
      <c r="JF281" s="119">
        <f>VPHgrunddataM!BN13*1000</f>
        <v>7.0568947067260748</v>
      </c>
      <c r="JG281" s="119">
        <f>VPHgrunddataM!BO13*1000</f>
        <v>59.244250221252436</v>
      </c>
      <c r="JH281" s="119">
        <f>VPHgrunddataM!BP13*1000</f>
        <v>82.360463279724129</v>
      </c>
      <c r="JI281" s="119">
        <f>VPHgrunddataM!BQ13*1000</f>
        <v>114.65572507476807</v>
      </c>
      <c r="JJ281" s="119">
        <f>VPHgrunddataM!BR13*1000</f>
        <v>128.28696801757815</v>
      </c>
      <c r="JK281" s="115">
        <f t="shared" si="1546"/>
        <v>124.23773803710937</v>
      </c>
      <c r="JL281" s="115">
        <f t="shared" si="1547"/>
        <v>117.05955761718751</v>
      </c>
      <c r="JM281" s="115">
        <f t="shared" si="1548"/>
        <v>126.0674372177124</v>
      </c>
      <c r="JN281" s="115">
        <f t="shared" si="1549"/>
        <v>91.982620111083989</v>
      </c>
      <c r="JO281" s="115">
        <f t="shared" si="1550"/>
        <v>46.994166740417477</v>
      </c>
      <c r="JP281" s="115">
        <f t="shared" si="1551"/>
        <v>16.739976394653318</v>
      </c>
      <c r="JQ281" s="115">
        <f t="shared" si="1552"/>
        <v>14.145358593749998</v>
      </c>
      <c r="JR281" s="115">
        <f t="shared" si="1553"/>
        <v>6.634216290283204</v>
      </c>
      <c r="JS281" s="115">
        <f t="shared" si="1554"/>
        <v>57.09404695739746</v>
      </c>
      <c r="JT281" s="115">
        <f t="shared" si="1555"/>
        <v>77.187686439514167</v>
      </c>
      <c r="JU281" s="115">
        <f t="shared" si="1556"/>
        <v>112.4561785736084</v>
      </c>
      <c r="JV281" s="115">
        <f t="shared" si="1557"/>
        <v>128.11546614837647</v>
      </c>
      <c r="JW281" s="115">
        <f t="shared" si="1558"/>
        <v>124.23773803710937</v>
      </c>
      <c r="JX281" s="115">
        <f t="shared" si="1559"/>
        <v>117.05955761718751</v>
      </c>
      <c r="JY281" s="115">
        <f t="shared" si="1560"/>
        <v>125.79024604034423</v>
      </c>
      <c r="JZ281" s="115">
        <f t="shared" si="1561"/>
        <v>90.37782583923341</v>
      </c>
      <c r="KA281" s="115">
        <f t="shared" si="1562"/>
        <v>47.745112648010249</v>
      </c>
      <c r="KB281" s="115">
        <f t="shared" si="1563"/>
        <v>16.473282638549804</v>
      </c>
      <c r="KC281" s="115">
        <f t="shared" si="1564"/>
        <v>13.952542710876463</v>
      </c>
      <c r="KD281" s="115">
        <f t="shared" si="1565"/>
        <v>6.2115378738403333</v>
      </c>
      <c r="KE281" s="115">
        <f t="shared" si="1566"/>
        <v>54.943843693542483</v>
      </c>
      <c r="KF281" s="115">
        <f t="shared" si="1567"/>
        <v>72.014909599304204</v>
      </c>
      <c r="KG281" s="115">
        <f t="shared" si="1568"/>
        <v>110.25663207244872</v>
      </c>
      <c r="KH281" s="115">
        <f t="shared" si="1569"/>
        <v>127.94396427917481</v>
      </c>
      <c r="KI281" s="115">
        <f t="shared" si="1570"/>
        <v>124.23773803710937</v>
      </c>
      <c r="KJ281" s="115">
        <f t="shared" si="1571"/>
        <v>117.05955761718751</v>
      </c>
      <c r="KK281" s="115">
        <f t="shared" si="1572"/>
        <v>125.51305486297606</v>
      </c>
      <c r="KL281" s="115">
        <f t="shared" si="1573"/>
        <v>88.77303156738283</v>
      </c>
      <c r="KM281" s="115">
        <f t="shared" si="1574"/>
        <v>48.496058555603021</v>
      </c>
      <c r="KN281" s="115">
        <f t="shared" si="1575"/>
        <v>16.20658888244629</v>
      </c>
      <c r="KO281" s="115">
        <f t="shared" si="1576"/>
        <v>13.759726828002927</v>
      </c>
      <c r="KP281" s="115">
        <f t="shared" si="1577"/>
        <v>5.7888594573974625</v>
      </c>
      <c r="KQ281" s="115">
        <f t="shared" si="1578"/>
        <v>52.793640429687507</v>
      </c>
      <c r="KR281" s="115">
        <f t="shared" si="1579"/>
        <v>66.842132759094241</v>
      </c>
      <c r="KS281" s="115">
        <f t="shared" si="1580"/>
        <v>108.05708557128905</v>
      </c>
      <c r="KT281" s="115">
        <f t="shared" si="1581"/>
        <v>127.77246240997314</v>
      </c>
      <c r="KU281" s="115">
        <f t="shared" si="1582"/>
        <v>124.23773803710937</v>
      </c>
      <c r="KV281" s="115">
        <f t="shared" si="1583"/>
        <v>117.05955761718751</v>
      </c>
      <c r="KW281" s="115">
        <f t="shared" si="1584"/>
        <v>125.2358636856079</v>
      </c>
      <c r="KX281" s="115">
        <f t="shared" si="1585"/>
        <v>87.168237295532251</v>
      </c>
      <c r="KY281" s="115">
        <f t="shared" si="1586"/>
        <v>49.247004463195793</v>
      </c>
      <c r="KZ281" s="115">
        <f t="shared" si="1587"/>
        <v>15.939895126342774</v>
      </c>
      <c r="LA281" s="115">
        <f t="shared" si="1588"/>
        <v>13.566910945129392</v>
      </c>
      <c r="LB281" s="115">
        <f t="shared" si="1589"/>
        <v>5.3661810409545918</v>
      </c>
      <c r="LC281" s="115">
        <f t="shared" si="1590"/>
        <v>50.64343716583253</v>
      </c>
      <c r="LD281" s="115">
        <f t="shared" si="1591"/>
        <v>61.669355918884278</v>
      </c>
      <c r="LE281" s="115">
        <f t="shared" si="1592"/>
        <v>105.85753907012938</v>
      </c>
      <c r="LF281" s="115">
        <f t="shared" si="1593"/>
        <v>127.60096054077148</v>
      </c>
      <c r="LG281" s="119">
        <f>VPHgrunddataM!BS13*1000</f>
        <v>124.23773803710937</v>
      </c>
      <c r="LH281" s="119">
        <f>VPHgrunddataM!BT13*1000</f>
        <v>117.05955761718751</v>
      </c>
      <c r="LI281" s="119">
        <f>VPHgrunddataM!BU13*1000</f>
        <v>124.95867250823974</v>
      </c>
      <c r="LJ281" s="119">
        <f>VPHgrunddataM!BV13*1000</f>
        <v>85.563443023681643</v>
      </c>
      <c r="LK281" s="119">
        <f>VPHgrunddataM!BW13*1000</f>
        <v>49.997950370788573</v>
      </c>
      <c r="LL281" s="119">
        <f>VPHgrunddataM!BX13*1000</f>
        <v>15.673201370239257</v>
      </c>
      <c r="LM281" s="119">
        <f>VPHgrunddataM!BY13*1000</f>
        <v>13.37409506225586</v>
      </c>
      <c r="LN281" s="119">
        <f>VPHgrunddataM!BZ13*1000</f>
        <v>4.9435026245117193</v>
      </c>
      <c r="LO281" s="119">
        <f>VPHgrunddataM!CA13*1000</f>
        <v>48.49323390197754</v>
      </c>
      <c r="LP281" s="119">
        <f>VPHgrunddataM!CB13*1000</f>
        <v>56.496579078674316</v>
      </c>
      <c r="LQ281" s="119">
        <f>VPHgrunddataM!CC13*1000</f>
        <v>103.65799256896972</v>
      </c>
      <c r="LR281" s="119">
        <f>VPHgrunddataM!CD13*1000</f>
        <v>127.42945867156982</v>
      </c>
      <c r="LT281" s="660">
        <f t="shared" si="1506"/>
        <v>2.8421709430404007E-12</v>
      </c>
      <c r="LU281" s="164">
        <f t="shared" si="1507"/>
        <v>2.2737367544323206E-13</v>
      </c>
      <c r="LV281" s="164">
        <f t="shared" si="1508"/>
        <v>2.2737367544323206E-13</v>
      </c>
      <c r="LW281" s="119">
        <f t="shared" si="1509"/>
        <v>2.2737367544323206E-13</v>
      </c>
      <c r="LX281" s="164">
        <f t="shared" si="1510"/>
        <v>2.2737367544323206E-13</v>
      </c>
      <c r="LY281" s="119">
        <f t="shared" si="1511"/>
        <v>2.2737367544323206E-13</v>
      </c>
      <c r="LZ281" s="115">
        <f t="shared" si="1512"/>
        <v>2.2737367544323206E-13</v>
      </c>
      <c r="MA281" s="115">
        <f t="shared" si="1513"/>
        <v>0</v>
      </c>
      <c r="MB281" s="115">
        <f t="shared" si="1514"/>
        <v>0</v>
      </c>
      <c r="MC281" s="115">
        <f t="shared" si="1515"/>
        <v>0</v>
      </c>
      <c r="MD281" s="119">
        <f t="shared" si="1516"/>
        <v>1.1368683772161603E-13</v>
      </c>
      <c r="ME281" s="115">
        <f t="shared" si="1517"/>
        <v>1.1368683772161603E-13</v>
      </c>
      <c r="MF281" s="115">
        <f t="shared" si="1518"/>
        <v>0</v>
      </c>
      <c r="MG281" s="115">
        <f t="shared" si="1519"/>
        <v>1.1368683772161603E-13</v>
      </c>
      <c r="MH281" s="115">
        <f t="shared" si="1520"/>
        <v>1.1368683772161603E-13</v>
      </c>
      <c r="MI281" s="119">
        <f t="shared" si="1521"/>
        <v>0</v>
      </c>
      <c r="MJ281" s="164">
        <f t="shared" si="1522"/>
        <v>0</v>
      </c>
      <c r="MK281" s="164">
        <f t="shared" si="1523"/>
        <v>0</v>
      </c>
      <c r="ML281" s="164">
        <f t="shared" si="1524"/>
        <v>0</v>
      </c>
      <c r="MM281" s="164">
        <f t="shared" si="1525"/>
        <v>0</v>
      </c>
      <c r="MN281" s="119">
        <f t="shared" si="1526"/>
        <v>0</v>
      </c>
      <c r="MO281" s="115">
        <f t="shared" si="1527"/>
        <v>1.1368683772161603E-13</v>
      </c>
      <c r="MP281" s="115">
        <f t="shared" si="1528"/>
        <v>2.2737367544323206E-13</v>
      </c>
      <c r="MQ281" s="115">
        <f t="shared" si="1529"/>
        <v>2.2737367544323206E-13</v>
      </c>
      <c r="MR281" s="115">
        <f t="shared" si="1530"/>
        <v>3.4106051316484809E-13</v>
      </c>
      <c r="MS281" s="119">
        <f t="shared" si="1531"/>
        <v>1.1368683772161603E-13</v>
      </c>
    </row>
    <row r="282" spans="2:357" hidden="1">
      <c r="B282" s="3"/>
      <c r="C282" s="22" t="s">
        <v>161</v>
      </c>
      <c r="D282" s="353">
        <f t="shared" si="1543"/>
        <v>8574.5690982208253</v>
      </c>
      <c r="E282" s="164">
        <f t="shared" si="1543"/>
        <v>8574.5690982208253</v>
      </c>
      <c r="F282" s="164">
        <f t="shared" si="1543"/>
        <v>8574.5690982208253</v>
      </c>
      <c r="G282" s="119">
        <f>VPHgrunddata!D14*1000</f>
        <v>8574.5690982208253</v>
      </c>
      <c r="H282" s="164">
        <f t="shared" si="1544"/>
        <v>8574.5690982208253</v>
      </c>
      <c r="I282" s="119">
        <f>VPHgrunddata!E14*1000</f>
        <v>7029.0556020355225</v>
      </c>
      <c r="J282" s="115">
        <f t="shared" si="1449"/>
        <v>6877.3929789337162</v>
      </c>
      <c r="K282" s="115">
        <f t="shared" si="1450"/>
        <v>6725.7303558319099</v>
      </c>
      <c r="L282" s="115">
        <f t="shared" si="1451"/>
        <v>6574.0677327301037</v>
      </c>
      <c r="M282" s="115">
        <f t="shared" si="1452"/>
        <v>6422.4051096282974</v>
      </c>
      <c r="N282" s="119">
        <f>VPHgrunddata!F14*1000</f>
        <v>6270.7424865264893</v>
      </c>
      <c r="O282" s="115">
        <f t="shared" si="1453"/>
        <v>6234.8102346527103</v>
      </c>
      <c r="P282" s="115">
        <f t="shared" si="1454"/>
        <v>6198.8779827789313</v>
      </c>
      <c r="Q282" s="115">
        <f t="shared" si="1455"/>
        <v>6162.9457309051522</v>
      </c>
      <c r="R282" s="115">
        <f t="shared" si="1456"/>
        <v>6127.0134790313732</v>
      </c>
      <c r="S282" s="119">
        <f>VPHgrunddata!G14*1000</f>
        <v>6091.0812271575933</v>
      </c>
      <c r="T282" s="164">
        <f t="shared" si="1594"/>
        <v>6191.0562659912111</v>
      </c>
      <c r="U282" s="164">
        <f t="shared" si="1594"/>
        <v>6191.0562659912111</v>
      </c>
      <c r="V282" s="164">
        <f t="shared" si="1595"/>
        <v>6191.0562659912111</v>
      </c>
      <c r="W282" s="164">
        <f t="shared" si="1596"/>
        <v>6191.0562659912111</v>
      </c>
      <c r="X282" s="119">
        <f>VPHgrunddata!H14*1000</f>
        <v>6191.0562659912111</v>
      </c>
      <c r="Y282" s="115">
        <f>X282+(AC282-X282)/(5)</f>
        <v>6124.0972970123294</v>
      </c>
      <c r="Z282" s="115">
        <f>Y282+(AC282-X282)/(5)</f>
        <v>6057.1383280334476</v>
      </c>
      <c r="AA282" s="115">
        <f>Z282+(AC282-X282)/(5)</f>
        <v>5990.1793590545658</v>
      </c>
      <c r="AB282" s="115">
        <f>AA282+(AC282-X282)/(5)</f>
        <v>5923.220390075684</v>
      </c>
      <c r="AC282" s="119">
        <f>VPHgrunddata!I14*1000</f>
        <v>5856.2614210968022</v>
      </c>
      <c r="AD282" s="3"/>
      <c r="AE282" s="353">
        <f t="shared" si="1532"/>
        <v>1074.9371704101563</v>
      </c>
      <c r="AF282" s="353">
        <f t="shared" si="1457"/>
        <v>1012.8296894531251</v>
      </c>
      <c r="AG282" s="353">
        <f t="shared" si="1457"/>
        <v>1095.6396640624998</v>
      </c>
      <c r="AH282" s="353">
        <f t="shared" si="1457"/>
        <v>863.8428462524414</v>
      </c>
      <c r="AI282" s="353">
        <f t="shared" si="1457"/>
        <v>713.90951892089845</v>
      </c>
      <c r="AJ282" s="353">
        <f t="shared" si="1457"/>
        <v>405.6189114074707</v>
      </c>
      <c r="AK282" s="353">
        <f t="shared" si="1457"/>
        <v>147.16117514038086</v>
      </c>
      <c r="AL282" s="353">
        <f t="shared" si="1457"/>
        <v>11.537909774780273</v>
      </c>
      <c r="AM282" s="353">
        <f t="shared" si="1457"/>
        <v>300.42570349121092</v>
      </c>
      <c r="AN282" s="353">
        <f t="shared" si="1457"/>
        <v>818.30511865234382</v>
      </c>
      <c r="AO282" s="353">
        <f t="shared" si="1457"/>
        <v>1027.1621850585936</v>
      </c>
      <c r="AP282" s="353">
        <f t="shared" si="1457"/>
        <v>1103.1992055969238</v>
      </c>
      <c r="AQ282" s="353">
        <f t="shared" si="1457"/>
        <v>1074.9371704101563</v>
      </c>
      <c r="AR282" s="353">
        <f t="shared" si="1457"/>
        <v>1012.8296894531251</v>
      </c>
      <c r="AS282" s="353">
        <f t="shared" si="1457"/>
        <v>1095.6396640624998</v>
      </c>
      <c r="AT282" s="353">
        <f t="shared" si="1457"/>
        <v>863.8428462524414</v>
      </c>
      <c r="AU282" s="353">
        <f t="shared" si="1457"/>
        <v>713.90951892089845</v>
      </c>
      <c r="AV282" s="353">
        <f t="shared" si="1457"/>
        <v>405.6189114074707</v>
      </c>
      <c r="AW282" s="353">
        <f t="shared" si="1457"/>
        <v>147.16117514038086</v>
      </c>
      <c r="AX282" s="353">
        <f t="shared" si="1457"/>
        <v>11.537909774780273</v>
      </c>
      <c r="AY282" s="353">
        <f t="shared" si="1457"/>
        <v>300.42570349121092</v>
      </c>
      <c r="AZ282" s="353">
        <f t="shared" si="1457"/>
        <v>818.30511865234382</v>
      </c>
      <c r="BA282" s="353">
        <f t="shared" si="1457"/>
        <v>1027.1621850585936</v>
      </c>
      <c r="BB282" s="353">
        <f t="shared" si="1457"/>
        <v>1103.1992055969238</v>
      </c>
      <c r="BC282" s="119">
        <f>VPHgrunddataM!K14*1000</f>
        <v>1074.9371704101563</v>
      </c>
      <c r="BD282" s="119">
        <f>VPHgrunddataM!L14*1000</f>
        <v>1012.8296894531251</v>
      </c>
      <c r="BE282" s="119">
        <f>VPHgrunddataM!M14*1000</f>
        <v>1095.6396640624998</v>
      </c>
      <c r="BF282" s="119">
        <f>VPHgrunddataM!N14*1000</f>
        <v>863.8428462524414</v>
      </c>
      <c r="BG282" s="119">
        <f>VPHgrunddataM!O14*1000</f>
        <v>713.90951892089845</v>
      </c>
      <c r="BH282" s="119">
        <f>VPHgrunddataM!P14*1000</f>
        <v>405.6189114074707</v>
      </c>
      <c r="BI282" s="119">
        <f>VPHgrunddataM!Q14*1000</f>
        <v>147.16117514038086</v>
      </c>
      <c r="BJ282" s="119">
        <f>VPHgrunddataM!R14*1000</f>
        <v>11.537909774780273</v>
      </c>
      <c r="BK282" s="119">
        <f>VPHgrunddataM!S14*1000</f>
        <v>300.42570349121092</v>
      </c>
      <c r="BL282" s="119">
        <f>VPHgrunddataM!T14*1000</f>
        <v>818.30511865234382</v>
      </c>
      <c r="BM282" s="119">
        <f>VPHgrunddataM!U14*1000</f>
        <v>1027.1621850585936</v>
      </c>
      <c r="BN282" s="119">
        <f>VPHgrunddataM!V14*1000</f>
        <v>1103.1992055969238</v>
      </c>
      <c r="BO282" s="164">
        <f t="shared" si="1458"/>
        <v>1074.9371704101563</v>
      </c>
      <c r="BP282" s="164">
        <f t="shared" si="1458"/>
        <v>1012.8296894531251</v>
      </c>
      <c r="BQ282" s="164">
        <f t="shared" si="1458"/>
        <v>1095.6396640624998</v>
      </c>
      <c r="BR282" s="164">
        <f t="shared" si="1458"/>
        <v>863.8428462524414</v>
      </c>
      <c r="BS282" s="164">
        <f t="shared" si="1458"/>
        <v>713.90951892089845</v>
      </c>
      <c r="BT282" s="164">
        <f t="shared" si="1458"/>
        <v>405.6189114074707</v>
      </c>
      <c r="BU282" s="164">
        <f t="shared" si="1458"/>
        <v>147.16117514038086</v>
      </c>
      <c r="BV282" s="164">
        <f t="shared" si="1458"/>
        <v>11.537909774780273</v>
      </c>
      <c r="BW282" s="164">
        <f t="shared" si="1458"/>
        <v>300.42570349121092</v>
      </c>
      <c r="BX282" s="164">
        <f t="shared" si="1458"/>
        <v>818.30511865234382</v>
      </c>
      <c r="BY282" s="164">
        <f t="shared" si="1458"/>
        <v>1027.1621850585936</v>
      </c>
      <c r="BZ282" s="164">
        <f t="shared" si="1458"/>
        <v>1103.1992055969238</v>
      </c>
      <c r="CA282" s="119">
        <f>VPHgrunddataM!W14*1000</f>
        <v>1072.0724637451171</v>
      </c>
      <c r="CB282" s="119">
        <f>VPHgrunddataM!X14*1000</f>
        <v>1011.3733737792969</v>
      </c>
      <c r="CC282" s="119">
        <f>VPHgrunddataM!Y14*1000</f>
        <v>1069.0173959350586</v>
      </c>
      <c r="CD282" s="119">
        <f>VPHgrunddataM!Z14*1000</f>
        <v>618.77810827636711</v>
      </c>
      <c r="CE282" s="119">
        <f>VPHgrunddataM!AA14*1000</f>
        <v>356.10764219665526</v>
      </c>
      <c r="CF282" s="119">
        <f>VPHgrunddataM!AB14*1000</f>
        <v>81.70980212402344</v>
      </c>
      <c r="CG282" s="119">
        <f>VPHgrunddataM!AC14*1000</f>
        <v>0</v>
      </c>
      <c r="CH282" s="119">
        <f>VPHgrunddataM!AD14*1000</f>
        <v>12.023236083984374</v>
      </c>
      <c r="CI282" s="119">
        <f>VPHgrunddataM!AE14*1000</f>
        <v>338.91760180664062</v>
      </c>
      <c r="CJ282" s="119">
        <f>VPHgrunddataM!AF14*1000</f>
        <v>472.7082633972168</v>
      </c>
      <c r="CK282" s="119">
        <f>VPHgrunddataM!AG14*1000</f>
        <v>937.19427377319334</v>
      </c>
      <c r="CL282" s="119">
        <f>VPHgrunddataM!AH14*1000</f>
        <v>1059.1534409179687</v>
      </c>
      <c r="CM282" s="115">
        <f t="shared" si="1533"/>
        <v>1071.3164357421874</v>
      </c>
      <c r="CN282" s="115">
        <f t="shared" si="1459"/>
        <v>1010.4405633056641</v>
      </c>
      <c r="CO282" s="115">
        <f t="shared" si="1459"/>
        <v>1065.4788819519044</v>
      </c>
      <c r="CP282" s="115">
        <f t="shared" si="1459"/>
        <v>601.08158307800284</v>
      </c>
      <c r="CQ282" s="115">
        <f t="shared" si="1459"/>
        <v>322.20646485900875</v>
      </c>
      <c r="CR282" s="115">
        <f t="shared" si="1459"/>
        <v>76.958619256591803</v>
      </c>
      <c r="CS282" s="115">
        <f t="shared" si="1459"/>
        <v>5.1393953521728513</v>
      </c>
      <c r="CT282" s="115">
        <f t="shared" si="1459"/>
        <v>12.414039132690428</v>
      </c>
      <c r="CU282" s="115">
        <f t="shared" si="1459"/>
        <v>327.02076976623533</v>
      </c>
      <c r="CV282" s="115">
        <f t="shared" si="1459"/>
        <v>448.79003755493164</v>
      </c>
      <c r="CW282" s="115">
        <f t="shared" si="1459"/>
        <v>888.70316023559565</v>
      </c>
      <c r="CX282" s="115">
        <f t="shared" si="1459"/>
        <v>1047.8430286987304</v>
      </c>
      <c r="CY282" s="115">
        <f t="shared" si="1534"/>
        <v>1070.5604077392577</v>
      </c>
      <c r="CZ282" s="115">
        <f t="shared" si="1460"/>
        <v>1009.5077528320313</v>
      </c>
      <c r="DA282" s="115">
        <f t="shared" si="1460"/>
        <v>1061.9403679687503</v>
      </c>
      <c r="DB282" s="115">
        <f t="shared" si="1460"/>
        <v>583.38505787963857</v>
      </c>
      <c r="DC282" s="115">
        <f t="shared" si="1460"/>
        <v>288.30528752136229</v>
      </c>
      <c r="DD282" s="115">
        <f t="shared" si="1460"/>
        <v>72.207436389160165</v>
      </c>
      <c r="DE282" s="115">
        <f t="shared" si="1460"/>
        <v>10.278790704345703</v>
      </c>
      <c r="DF282" s="115">
        <f t="shared" si="1460"/>
        <v>12.804842181396483</v>
      </c>
      <c r="DG282" s="115">
        <f t="shared" si="1460"/>
        <v>315.12393772583005</v>
      </c>
      <c r="DH282" s="115">
        <f t="shared" si="1460"/>
        <v>424.87181171264649</v>
      </c>
      <c r="DI282" s="115">
        <f t="shared" si="1460"/>
        <v>840.21204669799795</v>
      </c>
      <c r="DJ282" s="115">
        <f t="shared" si="1460"/>
        <v>1036.5326164794922</v>
      </c>
      <c r="DK282" s="115">
        <f t="shared" si="1535"/>
        <v>1069.804379736328</v>
      </c>
      <c r="DL282" s="115">
        <f t="shared" si="1461"/>
        <v>1008.5749423583985</v>
      </c>
      <c r="DM282" s="115">
        <f t="shared" si="1461"/>
        <v>1058.4018539855961</v>
      </c>
      <c r="DN282" s="115">
        <f t="shared" si="1461"/>
        <v>565.6885326812743</v>
      </c>
      <c r="DO282" s="115">
        <f t="shared" si="1461"/>
        <v>254.4041101837158</v>
      </c>
      <c r="DP282" s="115">
        <f t="shared" si="1461"/>
        <v>67.456253521728527</v>
      </c>
      <c r="DQ282" s="115">
        <f t="shared" si="1461"/>
        <v>15.418186056518554</v>
      </c>
      <c r="DR282" s="115">
        <f t="shared" si="1461"/>
        <v>13.195645230102537</v>
      </c>
      <c r="DS282" s="115">
        <f t="shared" si="1461"/>
        <v>303.22710568542476</v>
      </c>
      <c r="DT282" s="115">
        <f t="shared" si="1461"/>
        <v>400.95358587036134</v>
      </c>
      <c r="DU282" s="115">
        <f t="shared" si="1461"/>
        <v>791.72093316040025</v>
      </c>
      <c r="DV282" s="115">
        <f t="shared" si="1461"/>
        <v>1025.2222042602539</v>
      </c>
      <c r="DW282" s="115">
        <f t="shared" si="1536"/>
        <v>1069.0483517333982</v>
      </c>
      <c r="DX282" s="115">
        <f t="shared" si="1462"/>
        <v>1007.6421318847657</v>
      </c>
      <c r="DY282" s="115">
        <f t="shared" si="1462"/>
        <v>1054.8633400024419</v>
      </c>
      <c r="DZ282" s="115">
        <f t="shared" si="1462"/>
        <v>547.99200748291003</v>
      </c>
      <c r="EA282" s="115">
        <f t="shared" si="1462"/>
        <v>220.50293284606931</v>
      </c>
      <c r="EB282" s="115">
        <f t="shared" si="1462"/>
        <v>62.70507065429689</v>
      </c>
      <c r="EC282" s="115">
        <f t="shared" si="1462"/>
        <v>20.557581408691405</v>
      </c>
      <c r="ED282" s="115">
        <f t="shared" si="1462"/>
        <v>13.586448278808591</v>
      </c>
      <c r="EE282" s="115">
        <f t="shared" si="1462"/>
        <v>291.33027364501947</v>
      </c>
      <c r="EF282" s="115">
        <f t="shared" si="1462"/>
        <v>377.03536002807618</v>
      </c>
      <c r="EG282" s="115">
        <f t="shared" si="1462"/>
        <v>743.22981962280255</v>
      </c>
      <c r="EH282" s="115">
        <f t="shared" si="1462"/>
        <v>1013.9117920410156</v>
      </c>
      <c r="EI282" s="119">
        <f>VPHgrunddataM!AI14*1000</f>
        <v>1068.2923237304688</v>
      </c>
      <c r="EJ282" s="119">
        <f>VPHgrunddataM!AJ14*1000</f>
        <v>1006.7093214111329</v>
      </c>
      <c r="EK282" s="119">
        <f>VPHgrunddataM!AK14*1000</f>
        <v>1051.3248260192872</v>
      </c>
      <c r="EL282" s="119">
        <f>VPHgrunddataM!AL14*1000</f>
        <v>530.29548228454598</v>
      </c>
      <c r="EM282" s="119">
        <f>VPHgrunddataM!AM14*1000</f>
        <v>186.60175550842283</v>
      </c>
      <c r="EN282" s="119">
        <f>VPHgrunddataM!AN14*1000</f>
        <v>57.953887786865238</v>
      </c>
      <c r="EO282" s="119">
        <f>VPHgrunddataM!AO14*1000</f>
        <v>25.696976760864256</v>
      </c>
      <c r="EP282" s="119">
        <f>VPHgrunddataM!AP14*1000</f>
        <v>13.977251327514649</v>
      </c>
      <c r="EQ282" s="119">
        <f>VPHgrunddataM!AQ14*1000</f>
        <v>279.43344160461425</v>
      </c>
      <c r="ER282" s="119">
        <f>VPHgrunddataM!AR14*1000</f>
        <v>353.11713418579097</v>
      </c>
      <c r="ES282" s="119">
        <f>VPHgrunddataM!AS14*1000</f>
        <v>694.73870608520508</v>
      </c>
      <c r="ET282" s="119">
        <f>VPHgrunddataM!AT14*1000</f>
        <v>1002.6013798217774</v>
      </c>
      <c r="EU282" s="115">
        <f t="shared" si="1537"/>
        <v>1068.2511967041016</v>
      </c>
      <c r="EV282" s="115">
        <f t="shared" si="1538"/>
        <v>1001.6766965637207</v>
      </c>
      <c r="EW282" s="115">
        <f t="shared" si="1463"/>
        <v>1039.6788385559082</v>
      </c>
      <c r="EX282" s="115">
        <f t="shared" si="1464"/>
        <v>515.66569978027348</v>
      </c>
      <c r="EY282" s="115">
        <f t="shared" si="1465"/>
        <v>183.77333672180174</v>
      </c>
      <c r="EZ282" s="115">
        <f t="shared" si="1466"/>
        <v>60.372292956542971</v>
      </c>
      <c r="FA282" s="115">
        <f t="shared" si="1467"/>
        <v>20.557581408691405</v>
      </c>
      <c r="FB282" s="115">
        <f t="shared" si="1468"/>
        <v>14.914655487060546</v>
      </c>
      <c r="FC282" s="115">
        <f t="shared" si="1469"/>
        <v>275.60231186523436</v>
      </c>
      <c r="FD282" s="115">
        <f t="shared" si="1470"/>
        <v>360.583719555664</v>
      </c>
      <c r="FE282" s="115">
        <f t="shared" si="1471"/>
        <v>702.29682296142573</v>
      </c>
      <c r="FF282" s="115">
        <f t="shared" si="1472"/>
        <v>991.43708209228521</v>
      </c>
      <c r="FG282" s="115">
        <f t="shared" si="1539"/>
        <v>1068.2100696777345</v>
      </c>
      <c r="FH282" s="115">
        <f t="shared" si="1473"/>
        <v>996.64407171630853</v>
      </c>
      <c r="FI282" s="115">
        <f t="shared" si="1474"/>
        <v>1028.0328510925292</v>
      </c>
      <c r="FJ282" s="115">
        <f t="shared" si="1475"/>
        <v>501.03591727600099</v>
      </c>
      <c r="FK282" s="115">
        <f t="shared" si="1476"/>
        <v>180.94491793518065</v>
      </c>
      <c r="FL282" s="115">
        <f t="shared" si="1477"/>
        <v>62.790698126220704</v>
      </c>
      <c r="FM282" s="115">
        <f t="shared" si="1478"/>
        <v>15.418186056518554</v>
      </c>
      <c r="FN282" s="115">
        <f t="shared" si="1479"/>
        <v>15.852059646606444</v>
      </c>
      <c r="FO282" s="115">
        <f t="shared" si="1480"/>
        <v>271.77118212585447</v>
      </c>
      <c r="FP282" s="115">
        <f t="shared" si="1481"/>
        <v>368.05030492553703</v>
      </c>
      <c r="FQ282" s="115">
        <f t="shared" si="1482"/>
        <v>709.85493983764638</v>
      </c>
      <c r="FR282" s="115">
        <f t="shared" si="1483"/>
        <v>980.272784362793</v>
      </c>
      <c r="FS282" s="115">
        <f t="shared" si="1540"/>
        <v>1068.1689426513674</v>
      </c>
      <c r="FT282" s="115">
        <f t="shared" si="1484"/>
        <v>991.61144686889634</v>
      </c>
      <c r="FU282" s="115">
        <f t="shared" si="1485"/>
        <v>1016.3868636291503</v>
      </c>
      <c r="FV282" s="115">
        <f t="shared" si="1486"/>
        <v>486.40613477172849</v>
      </c>
      <c r="FW282" s="115">
        <f t="shared" si="1487"/>
        <v>178.11649914855957</v>
      </c>
      <c r="FX282" s="115">
        <f t="shared" si="1488"/>
        <v>65.209103295898444</v>
      </c>
      <c r="FY282" s="115">
        <f t="shared" si="1489"/>
        <v>10.278790704345703</v>
      </c>
      <c r="FZ282" s="115">
        <f t="shared" si="1490"/>
        <v>16.789463806152341</v>
      </c>
      <c r="GA282" s="115">
        <f t="shared" si="1491"/>
        <v>267.94005238647458</v>
      </c>
      <c r="GB282" s="115">
        <f t="shared" si="1492"/>
        <v>375.51689029541006</v>
      </c>
      <c r="GC282" s="115">
        <f t="shared" si="1493"/>
        <v>717.41305671386704</v>
      </c>
      <c r="GD282" s="115">
        <f t="shared" si="1494"/>
        <v>969.1084866333008</v>
      </c>
      <c r="GE282" s="115">
        <f t="shared" si="1541"/>
        <v>1068.1278156250003</v>
      </c>
      <c r="GF282" s="115">
        <f t="shared" si="1495"/>
        <v>986.57882202148414</v>
      </c>
      <c r="GG282" s="115">
        <f t="shared" si="1496"/>
        <v>1004.7408761657714</v>
      </c>
      <c r="GH282" s="115">
        <f t="shared" si="1497"/>
        <v>471.77635226745599</v>
      </c>
      <c r="GI282" s="115">
        <f t="shared" si="1498"/>
        <v>175.28808036193848</v>
      </c>
      <c r="GJ282" s="115">
        <f t="shared" si="1499"/>
        <v>67.627508465576184</v>
      </c>
      <c r="GK282" s="115">
        <f t="shared" si="1500"/>
        <v>5.1393953521728513</v>
      </c>
      <c r="GL282" s="115">
        <f t="shared" si="1501"/>
        <v>17.72686796569824</v>
      </c>
      <c r="GM282" s="115">
        <f t="shared" si="1502"/>
        <v>264.10892264709469</v>
      </c>
      <c r="GN282" s="115">
        <f t="shared" si="1503"/>
        <v>382.98347566528309</v>
      </c>
      <c r="GO282" s="115">
        <f t="shared" si="1504"/>
        <v>724.97117359008769</v>
      </c>
      <c r="GP282" s="115">
        <f t="shared" si="1542"/>
        <v>957.94418890380859</v>
      </c>
      <c r="GQ282" s="119">
        <f>VPHgrunddataM!AU14*1000</f>
        <v>1068.0866885986329</v>
      </c>
      <c r="GR282" s="119">
        <f>VPHgrunddataM!AV14*1000</f>
        <v>981.54619717407218</v>
      </c>
      <c r="GS282" s="119">
        <f>VPHgrunddataM!AW14*1000</f>
        <v>993.09488870239261</v>
      </c>
      <c r="GT282" s="119">
        <f>VPHgrunddataM!AX14*1000</f>
        <v>457.14656976318355</v>
      </c>
      <c r="GU282" s="119">
        <f>VPHgrunddataM!AY14*1000</f>
        <v>172.4596615753174</v>
      </c>
      <c r="GV282" s="119">
        <f>VPHgrunddataM!AZ14*1000</f>
        <v>70.04591363525391</v>
      </c>
      <c r="GW282" s="119">
        <f>VPHgrunddataM!BA14*1000</f>
        <v>0</v>
      </c>
      <c r="GX282" s="119">
        <f>VPHgrunddataM!BB14*1000</f>
        <v>18.664272125244139</v>
      </c>
      <c r="GY282" s="119">
        <f>VPHgrunddataM!BC14*1000</f>
        <v>260.27779290771485</v>
      </c>
      <c r="GZ282" s="119">
        <f>VPHgrunddataM!BD14*1000</f>
        <v>390.45006103515624</v>
      </c>
      <c r="HA282" s="119">
        <f>VPHgrunddataM!BE14*1000</f>
        <v>732.52929046630857</v>
      </c>
      <c r="HB282" s="119">
        <f>VPHgrunddataM!BF14*1000</f>
        <v>946.77989117431639</v>
      </c>
      <c r="HC282" s="164">
        <f t="shared" si="1505"/>
        <v>1074.9371704101563</v>
      </c>
      <c r="HD282" s="164">
        <f t="shared" si="1505"/>
        <v>1012.8296894531251</v>
      </c>
      <c r="HE282" s="164">
        <f t="shared" si="1505"/>
        <v>1003.7291871032714</v>
      </c>
      <c r="HF282" s="164">
        <f t="shared" si="1505"/>
        <v>461.27403695678709</v>
      </c>
      <c r="HG282" s="164">
        <f t="shared" si="1505"/>
        <v>129.75943629455566</v>
      </c>
      <c r="HH282" s="164">
        <f t="shared" si="1505"/>
        <v>52.892989685058595</v>
      </c>
      <c r="HI282" s="164">
        <f t="shared" si="1505"/>
        <v>26.505967285156252</v>
      </c>
      <c r="HJ282" s="164">
        <f t="shared" si="1505"/>
        <v>12.929818191528319</v>
      </c>
      <c r="HK282" s="164">
        <f t="shared" si="1505"/>
        <v>213.73145520019531</v>
      </c>
      <c r="HL282" s="164">
        <f t="shared" si="1505"/>
        <v>383.6073541259766</v>
      </c>
      <c r="HM282" s="164">
        <f t="shared" si="1505"/>
        <v>718.71621688842765</v>
      </c>
      <c r="HN282" s="164">
        <f t="shared" si="1505"/>
        <v>1100.1429443969726</v>
      </c>
      <c r="HO282" s="164">
        <f t="shared" si="1505"/>
        <v>1074.9371704101563</v>
      </c>
      <c r="HP282" s="164">
        <f t="shared" si="1505"/>
        <v>1012.8296894531251</v>
      </c>
      <c r="HQ282" s="164">
        <f t="shared" si="1505"/>
        <v>1003.7291871032714</v>
      </c>
      <c r="HR282" s="164">
        <f t="shared" si="1505"/>
        <v>461.27403695678709</v>
      </c>
      <c r="HS282" s="164">
        <f t="shared" si="1505"/>
        <v>129.75943629455566</v>
      </c>
      <c r="HT282" s="164">
        <f t="shared" si="1505"/>
        <v>52.892989685058595</v>
      </c>
      <c r="HU282" s="164">
        <f t="shared" si="1505"/>
        <v>26.505967285156252</v>
      </c>
      <c r="HV282" s="164">
        <f t="shared" si="1505"/>
        <v>12.929818191528319</v>
      </c>
      <c r="HW282" s="164">
        <f t="shared" si="1505"/>
        <v>213.73145520019531</v>
      </c>
      <c r="HX282" s="164">
        <f t="shared" si="1505"/>
        <v>383.6073541259766</v>
      </c>
      <c r="HY282" s="164">
        <f t="shared" si="1505"/>
        <v>718.71621688842765</v>
      </c>
      <c r="HZ282" s="164">
        <f t="shared" si="1505"/>
        <v>1100.1429443969726</v>
      </c>
      <c r="IA282" s="164">
        <f t="shared" si="1505"/>
        <v>1074.9371704101563</v>
      </c>
      <c r="IB282" s="164">
        <f t="shared" si="1505"/>
        <v>1012.8296894531251</v>
      </c>
      <c r="IC282" s="164">
        <f t="shared" si="1505"/>
        <v>1003.7291871032714</v>
      </c>
      <c r="ID282" s="164">
        <f t="shared" si="1505"/>
        <v>461.27403695678709</v>
      </c>
      <c r="IE282" s="164">
        <f t="shared" si="1505"/>
        <v>129.75943629455566</v>
      </c>
      <c r="IF282" s="164">
        <f t="shared" si="1505"/>
        <v>52.892989685058595</v>
      </c>
      <c r="IG282" s="164">
        <f t="shared" si="1505"/>
        <v>26.505967285156252</v>
      </c>
      <c r="IH282" s="164">
        <f t="shared" si="1505"/>
        <v>12.929818191528319</v>
      </c>
      <c r="II282" s="164">
        <f t="shared" si="1505"/>
        <v>213.73145520019531</v>
      </c>
      <c r="IJ282" s="164">
        <f t="shared" si="1505"/>
        <v>383.6073541259766</v>
      </c>
      <c r="IK282" s="164">
        <f t="shared" si="1505"/>
        <v>718.71621688842765</v>
      </c>
      <c r="IL282" s="164">
        <f t="shared" si="1505"/>
        <v>1100.1429443969726</v>
      </c>
      <c r="IM282" s="164">
        <f t="shared" si="1505"/>
        <v>1074.9371704101563</v>
      </c>
      <c r="IN282" s="164">
        <f t="shared" si="1505"/>
        <v>1012.8296894531251</v>
      </c>
      <c r="IO282" s="164">
        <f t="shared" si="1505"/>
        <v>1003.7291871032714</v>
      </c>
      <c r="IP282" s="164">
        <f t="shared" si="1505"/>
        <v>461.27403695678709</v>
      </c>
      <c r="IQ282" s="164">
        <f t="shared" si="1505"/>
        <v>129.75943629455566</v>
      </c>
      <c r="IR282" s="164">
        <f t="shared" si="1505"/>
        <v>52.892989685058595</v>
      </c>
      <c r="IS282" s="164">
        <f t="shared" si="1505"/>
        <v>26.505967285156252</v>
      </c>
      <c r="IT282" s="164">
        <f t="shared" si="1505"/>
        <v>12.929818191528319</v>
      </c>
      <c r="IU282" s="164">
        <f t="shared" si="1505"/>
        <v>213.73145520019531</v>
      </c>
      <c r="IV282" s="164">
        <f t="shared" si="1505"/>
        <v>383.6073541259766</v>
      </c>
      <c r="IW282" s="164">
        <f t="shared" si="1505"/>
        <v>718.71621688842765</v>
      </c>
      <c r="IX282" s="164">
        <f t="shared" si="1545"/>
        <v>1100.1429443969726</v>
      </c>
      <c r="IY282" s="119">
        <f>VPHgrunddataM!BG14*1000</f>
        <v>1074.9371704101563</v>
      </c>
      <c r="IZ282" s="119">
        <f>VPHgrunddataM!BH14*1000</f>
        <v>1012.8296894531251</v>
      </c>
      <c r="JA282" s="119">
        <f>VPHgrunddataM!BI14*1000</f>
        <v>1003.7291871032714</v>
      </c>
      <c r="JB282" s="119">
        <f>VPHgrunddataM!BJ14*1000</f>
        <v>461.27403695678709</v>
      </c>
      <c r="JC282" s="119">
        <f>VPHgrunddataM!BK14*1000</f>
        <v>129.75943629455566</v>
      </c>
      <c r="JD282" s="119">
        <f>VPHgrunddataM!BL14*1000</f>
        <v>52.892989685058595</v>
      </c>
      <c r="JE282" s="119">
        <f>VPHgrunddataM!BM14*1000</f>
        <v>26.505967285156252</v>
      </c>
      <c r="JF282" s="119">
        <f>VPHgrunddataM!BN14*1000</f>
        <v>12.929818191528319</v>
      </c>
      <c r="JG282" s="119">
        <f>VPHgrunddataM!BO14*1000</f>
        <v>213.73145520019531</v>
      </c>
      <c r="JH282" s="119">
        <f>VPHgrunddataM!BP14*1000</f>
        <v>383.6073541259766</v>
      </c>
      <c r="JI282" s="119">
        <f>VPHgrunddataM!BQ14*1000</f>
        <v>718.71621688842765</v>
      </c>
      <c r="JJ282" s="119">
        <f>VPHgrunddataM!BR14*1000</f>
        <v>1100.1429443969726</v>
      </c>
      <c r="JK282" s="115">
        <f t="shared" si="1546"/>
        <v>1074.9371704101563</v>
      </c>
      <c r="JL282" s="115">
        <f t="shared" si="1547"/>
        <v>1011.6056158447267</v>
      </c>
      <c r="JM282" s="115">
        <f t="shared" si="1548"/>
        <v>996.86561173095697</v>
      </c>
      <c r="JN282" s="115">
        <f t="shared" si="1549"/>
        <v>449.32071212158201</v>
      </c>
      <c r="JO282" s="115">
        <f t="shared" si="1550"/>
        <v>131.45920049743651</v>
      </c>
      <c r="JP282" s="115">
        <f t="shared" si="1551"/>
        <v>52.063536914062503</v>
      </c>
      <c r="JQ282" s="115">
        <f t="shared" si="1552"/>
        <v>26.105643798828126</v>
      </c>
      <c r="JR282" s="115">
        <f t="shared" si="1553"/>
        <v>12.155376281738281</v>
      </c>
      <c r="JS282" s="115">
        <f t="shared" si="1554"/>
        <v>204.32451929931639</v>
      </c>
      <c r="JT282" s="115">
        <f t="shared" si="1555"/>
        <v>362.1905106079102</v>
      </c>
      <c r="JU282" s="115">
        <f t="shared" si="1556"/>
        <v>706.59431218261716</v>
      </c>
      <c r="JV282" s="115">
        <f t="shared" si="1557"/>
        <v>1096.475087322998</v>
      </c>
      <c r="JW282" s="115">
        <f t="shared" si="1558"/>
        <v>1074.9371704101563</v>
      </c>
      <c r="JX282" s="115">
        <f t="shared" si="1559"/>
        <v>1010.3815422363283</v>
      </c>
      <c r="JY282" s="115">
        <f t="shared" si="1560"/>
        <v>990.0020363586425</v>
      </c>
      <c r="JZ282" s="115">
        <f t="shared" si="1561"/>
        <v>437.36738728637692</v>
      </c>
      <c r="KA282" s="115">
        <f t="shared" si="1562"/>
        <v>133.15896470031737</v>
      </c>
      <c r="KB282" s="115">
        <f t="shared" si="1563"/>
        <v>51.234084143066411</v>
      </c>
      <c r="KC282" s="115">
        <f t="shared" si="1564"/>
        <v>25.7053203125</v>
      </c>
      <c r="KD282" s="115">
        <f t="shared" si="1565"/>
        <v>11.380934371948243</v>
      </c>
      <c r="KE282" s="115">
        <f t="shared" si="1566"/>
        <v>194.91758339843747</v>
      </c>
      <c r="KF282" s="115">
        <f t="shared" si="1567"/>
        <v>340.7736670898438</v>
      </c>
      <c r="KG282" s="115">
        <f t="shared" si="1568"/>
        <v>694.47240747680667</v>
      </c>
      <c r="KH282" s="115">
        <f t="shared" si="1569"/>
        <v>1092.8072302490234</v>
      </c>
      <c r="KI282" s="115">
        <f t="shared" si="1570"/>
        <v>1074.9371704101563</v>
      </c>
      <c r="KJ282" s="115">
        <f t="shared" si="1571"/>
        <v>1009.1574686279299</v>
      </c>
      <c r="KK282" s="115">
        <f t="shared" si="1572"/>
        <v>983.13846098632803</v>
      </c>
      <c r="KL282" s="115">
        <f t="shared" si="1573"/>
        <v>425.41406245117184</v>
      </c>
      <c r="KM282" s="115">
        <f t="shared" si="1574"/>
        <v>134.85872890319823</v>
      </c>
      <c r="KN282" s="115">
        <f t="shared" si="1575"/>
        <v>50.40463137207032</v>
      </c>
      <c r="KO282" s="115">
        <f t="shared" si="1576"/>
        <v>25.304996826171873</v>
      </c>
      <c r="KP282" s="115">
        <f t="shared" si="1577"/>
        <v>10.606492462158204</v>
      </c>
      <c r="KQ282" s="115">
        <f t="shared" si="1578"/>
        <v>185.51064749755855</v>
      </c>
      <c r="KR282" s="115">
        <f t="shared" si="1579"/>
        <v>319.3568235717774</v>
      </c>
      <c r="KS282" s="115">
        <f t="shared" si="1580"/>
        <v>682.35050277099617</v>
      </c>
      <c r="KT282" s="115">
        <f t="shared" si="1581"/>
        <v>1089.1393731750488</v>
      </c>
      <c r="KU282" s="115">
        <f t="shared" si="1582"/>
        <v>1074.9371704101563</v>
      </c>
      <c r="KV282" s="115">
        <f t="shared" si="1583"/>
        <v>1007.9333950195315</v>
      </c>
      <c r="KW282" s="115">
        <f t="shared" si="1584"/>
        <v>976.27488561401356</v>
      </c>
      <c r="KX282" s="115">
        <f t="shared" si="1585"/>
        <v>413.46073761596676</v>
      </c>
      <c r="KY282" s="115">
        <f t="shared" si="1586"/>
        <v>136.55849310607908</v>
      </c>
      <c r="KZ282" s="115">
        <f t="shared" si="1587"/>
        <v>49.575178601074228</v>
      </c>
      <c r="LA282" s="115">
        <f t="shared" si="1588"/>
        <v>24.904673339843747</v>
      </c>
      <c r="LB282" s="115">
        <f t="shared" si="1589"/>
        <v>9.8320505523681661</v>
      </c>
      <c r="LC282" s="115">
        <f t="shared" si="1590"/>
        <v>176.10371159667963</v>
      </c>
      <c r="LD282" s="115">
        <f t="shared" si="1591"/>
        <v>297.939980053711</v>
      </c>
      <c r="LE282" s="115">
        <f t="shared" si="1592"/>
        <v>670.22859806518568</v>
      </c>
      <c r="LF282" s="115">
        <f t="shared" si="1593"/>
        <v>1085.4715161010743</v>
      </c>
      <c r="LG282" s="119">
        <f>VPHgrunddataM!BS14*1000</f>
        <v>1074.9371704101563</v>
      </c>
      <c r="LH282" s="119">
        <f>VPHgrunddataM!BT14*1000</f>
        <v>1006.7093214111329</v>
      </c>
      <c r="LI282" s="119">
        <f>VPHgrunddataM!BU14*1000</f>
        <v>969.4113102416992</v>
      </c>
      <c r="LJ282" s="119">
        <f>VPHgrunddataM!BV14*1000</f>
        <v>401.50741278076174</v>
      </c>
      <c r="LK282" s="119">
        <f>VPHgrunddataM!BW14*1000</f>
        <v>138.25825730895997</v>
      </c>
      <c r="LL282" s="119">
        <f>VPHgrunddataM!BX14*1000</f>
        <v>48.745725830078129</v>
      </c>
      <c r="LM282" s="119">
        <f>VPHgrunddataM!BY14*1000</f>
        <v>24.504349853515624</v>
      </c>
      <c r="LN282" s="119">
        <f>VPHgrunddataM!BZ14*1000</f>
        <v>9.0576086425781241</v>
      </c>
      <c r="LO282" s="119">
        <f>VPHgrunddataM!CA14*1000</f>
        <v>166.69677569580077</v>
      </c>
      <c r="LP282" s="119">
        <f>VPHgrunddataM!CB14*1000</f>
        <v>276.52313653564454</v>
      </c>
      <c r="LQ282" s="119">
        <f>VPHgrunddataM!CC14*1000</f>
        <v>658.10669335937496</v>
      </c>
      <c r="LR282" s="119">
        <f>VPHgrunddataM!CD14*1000</f>
        <v>1081.8036590270997</v>
      </c>
      <c r="LT282" s="660">
        <f t="shared" si="1506"/>
        <v>2.0918378140777349E-11</v>
      </c>
      <c r="LU282" s="164">
        <f t="shared" si="1507"/>
        <v>1.8189894035458565E-12</v>
      </c>
      <c r="LV282" s="164">
        <f t="shared" si="1508"/>
        <v>1.8189894035458565E-12</v>
      </c>
      <c r="LW282" s="119">
        <f t="shared" si="1509"/>
        <v>1.8189894035458565E-12</v>
      </c>
      <c r="LX282" s="164">
        <f t="shared" si="1510"/>
        <v>1.8189894035458565E-12</v>
      </c>
      <c r="LY282" s="119">
        <f t="shared" si="1511"/>
        <v>0</v>
      </c>
      <c r="LZ282" s="115">
        <f t="shared" si="1512"/>
        <v>9.0949470177292824E-13</v>
      </c>
      <c r="MA282" s="115">
        <f t="shared" si="1513"/>
        <v>1.8189894035458565E-12</v>
      </c>
      <c r="MB282" s="115">
        <f t="shared" si="1514"/>
        <v>1.8189894035458565E-12</v>
      </c>
      <c r="MC282" s="115">
        <f t="shared" si="1515"/>
        <v>2.7284841053187847E-12</v>
      </c>
      <c r="MD282" s="119">
        <f t="shared" si="1516"/>
        <v>0</v>
      </c>
      <c r="ME282" s="115">
        <f t="shared" si="1517"/>
        <v>0</v>
      </c>
      <c r="MF282" s="115">
        <f t="shared" si="1518"/>
        <v>1.8189894035458565E-12</v>
      </c>
      <c r="MG282" s="115">
        <f t="shared" si="1519"/>
        <v>0</v>
      </c>
      <c r="MH282" s="115">
        <f t="shared" si="1520"/>
        <v>9.0949470177292824E-13</v>
      </c>
      <c r="MI282" s="119">
        <f t="shared" si="1521"/>
        <v>9.0949470177292824E-13</v>
      </c>
      <c r="MJ282" s="164">
        <f t="shared" si="1522"/>
        <v>0</v>
      </c>
      <c r="MK282" s="164">
        <f t="shared" si="1523"/>
        <v>0</v>
      </c>
      <c r="ML282" s="164">
        <f t="shared" si="1524"/>
        <v>0</v>
      </c>
      <c r="MM282" s="164">
        <f t="shared" si="1525"/>
        <v>0</v>
      </c>
      <c r="MN282" s="119">
        <f t="shared" si="1526"/>
        <v>0</v>
      </c>
      <c r="MO282" s="115">
        <f t="shared" si="1527"/>
        <v>9.0949470177292824E-13</v>
      </c>
      <c r="MP282" s="115">
        <f t="shared" si="1528"/>
        <v>0</v>
      </c>
      <c r="MQ282" s="115">
        <f t="shared" si="1529"/>
        <v>9.0949470177292824E-13</v>
      </c>
      <c r="MR282" s="115">
        <f t="shared" si="1530"/>
        <v>0</v>
      </c>
      <c r="MS282" s="119">
        <f t="shared" si="1531"/>
        <v>9.0949470177292824E-13</v>
      </c>
    </row>
    <row r="283" spans="2:357" hidden="1">
      <c r="B283" s="3"/>
      <c r="C283" s="170" t="s">
        <v>162</v>
      </c>
      <c r="D283" s="353">
        <f t="shared" si="1543"/>
        <v>3895.6373161687793</v>
      </c>
      <c r="E283" s="164">
        <f t="shared" si="1543"/>
        <v>3895.6373161687793</v>
      </c>
      <c r="F283" s="164">
        <f t="shared" si="1543"/>
        <v>3895.6373161687793</v>
      </c>
      <c r="G283" s="119">
        <f>VPHgrunddata!D15*1000</f>
        <v>3895.6373161687793</v>
      </c>
      <c r="H283" s="164">
        <f t="shared" si="1544"/>
        <v>3895.6373161687793</v>
      </c>
      <c r="I283" s="119">
        <f>VPHgrunddata!E15*1000</f>
        <v>2389.1621066061975</v>
      </c>
      <c r="J283" s="115">
        <f t="shared" si="1449"/>
        <v>2331.3071712574247</v>
      </c>
      <c r="K283" s="115">
        <f t="shared" si="1450"/>
        <v>2273.4522359086518</v>
      </c>
      <c r="L283" s="115">
        <f t="shared" si="1451"/>
        <v>2215.5973005598789</v>
      </c>
      <c r="M283" s="115">
        <f t="shared" si="1452"/>
        <v>2157.7423652111061</v>
      </c>
      <c r="N283" s="119">
        <f>VPHgrunddata!F15*1000</f>
        <v>2099.8874298623341</v>
      </c>
      <c r="O283" s="115">
        <f t="shared" si="1453"/>
        <v>2002.587810299169</v>
      </c>
      <c r="P283" s="115">
        <f t="shared" si="1454"/>
        <v>1905.2881907360038</v>
      </c>
      <c r="Q283" s="115">
        <f t="shared" si="1455"/>
        <v>1807.9885711728386</v>
      </c>
      <c r="R283" s="115">
        <f t="shared" si="1456"/>
        <v>1710.6889516096735</v>
      </c>
      <c r="S283" s="119">
        <f>VPHgrunddata!G15*1000</f>
        <v>1613.3893320465088</v>
      </c>
      <c r="T283" s="115"/>
      <c r="U283" s="115"/>
      <c r="V283" s="115"/>
      <c r="W283" s="115"/>
      <c r="X283" s="115"/>
      <c r="Y283" s="115"/>
      <c r="Z283" s="115"/>
      <c r="AA283" s="115"/>
      <c r="AB283" s="115"/>
      <c r="AC283" s="115"/>
      <c r="AD283" s="3"/>
      <c r="AE283" s="353">
        <f t="shared" si="1532"/>
        <v>569.56492701721197</v>
      </c>
      <c r="AF283" s="353">
        <f t="shared" si="1457"/>
        <v>561.89127290725708</v>
      </c>
      <c r="AG283" s="353">
        <f t="shared" si="1457"/>
        <v>651.77080035400388</v>
      </c>
      <c r="AH283" s="353">
        <f t="shared" si="1457"/>
        <v>448.00471136474607</v>
      </c>
      <c r="AI283" s="353">
        <f t="shared" si="1457"/>
        <v>191.36216068255774</v>
      </c>
      <c r="AJ283" s="353">
        <f t="shared" si="1457"/>
        <v>84.613333099365235</v>
      </c>
      <c r="AK283" s="353">
        <f t="shared" si="1457"/>
        <v>0</v>
      </c>
      <c r="AL283" s="353">
        <f t="shared" si="1457"/>
        <v>1.6043629293562844E-6</v>
      </c>
      <c r="AM283" s="353">
        <f t="shared" si="1457"/>
        <v>3.5789720714092253E-6</v>
      </c>
      <c r="AN283" s="353">
        <f t="shared" si="1457"/>
        <v>326.17933374023437</v>
      </c>
      <c r="AO283" s="353">
        <f t="shared" si="1457"/>
        <v>532.51288137817392</v>
      </c>
      <c r="AP283" s="353">
        <f t="shared" si="1457"/>
        <v>529.73789044189459</v>
      </c>
      <c r="AQ283" s="353">
        <f t="shared" si="1457"/>
        <v>569.56492701721197</v>
      </c>
      <c r="AR283" s="353">
        <f t="shared" si="1457"/>
        <v>561.89127290725708</v>
      </c>
      <c r="AS283" s="353">
        <f t="shared" si="1457"/>
        <v>651.77080035400388</v>
      </c>
      <c r="AT283" s="353">
        <f t="shared" si="1457"/>
        <v>448.00471136474607</v>
      </c>
      <c r="AU283" s="353">
        <f t="shared" si="1457"/>
        <v>191.36216068255774</v>
      </c>
      <c r="AV283" s="353">
        <f t="shared" si="1457"/>
        <v>84.613333099365235</v>
      </c>
      <c r="AW283" s="353">
        <f t="shared" si="1457"/>
        <v>0</v>
      </c>
      <c r="AX283" s="353">
        <f t="shared" si="1457"/>
        <v>1.6043629293562844E-6</v>
      </c>
      <c r="AY283" s="353">
        <f t="shared" si="1457"/>
        <v>3.5789720714092253E-6</v>
      </c>
      <c r="AZ283" s="353">
        <f t="shared" si="1457"/>
        <v>326.17933374023437</v>
      </c>
      <c r="BA283" s="353">
        <f t="shared" si="1457"/>
        <v>532.51288137817392</v>
      </c>
      <c r="BB283" s="353">
        <f t="shared" si="1457"/>
        <v>529.73789044189459</v>
      </c>
      <c r="BC283" s="119">
        <f>VPHgrunddataM!K15*1000</f>
        <v>569.56492701721197</v>
      </c>
      <c r="BD283" s="119">
        <f>VPHgrunddataM!L15*1000</f>
        <v>561.89127290725708</v>
      </c>
      <c r="BE283" s="119">
        <f>VPHgrunddataM!M15*1000</f>
        <v>651.77080035400388</v>
      </c>
      <c r="BF283" s="119">
        <f>VPHgrunddataM!N15*1000</f>
        <v>448.00471136474607</v>
      </c>
      <c r="BG283" s="119">
        <f>VPHgrunddataM!O15*1000</f>
        <v>191.36216068255774</v>
      </c>
      <c r="BH283" s="119">
        <f>VPHgrunddataM!P15*1000</f>
        <v>84.613333099365235</v>
      </c>
      <c r="BI283" s="119">
        <f>VPHgrunddataM!Q15*1000</f>
        <v>0</v>
      </c>
      <c r="BJ283" s="119">
        <f>VPHgrunddataM!R15*1000</f>
        <v>1.6043629293562844E-6</v>
      </c>
      <c r="BK283" s="119">
        <f>VPHgrunddataM!S15*1000</f>
        <v>3.5789720714092253E-6</v>
      </c>
      <c r="BL283" s="119">
        <f>VPHgrunddataM!T15*1000</f>
        <v>326.17933374023437</v>
      </c>
      <c r="BM283" s="119">
        <f>VPHgrunddataM!U15*1000</f>
        <v>532.51288137817392</v>
      </c>
      <c r="BN283" s="119">
        <f>VPHgrunddataM!V15*1000</f>
        <v>529.73789044189459</v>
      </c>
      <c r="BO283" s="164">
        <f t="shared" si="1458"/>
        <v>569.56492701721197</v>
      </c>
      <c r="BP283" s="164">
        <f t="shared" si="1458"/>
        <v>561.89127290725708</v>
      </c>
      <c r="BQ283" s="164">
        <f t="shared" si="1458"/>
        <v>651.77080035400388</v>
      </c>
      <c r="BR283" s="164">
        <f t="shared" si="1458"/>
        <v>448.00471136474607</v>
      </c>
      <c r="BS283" s="164">
        <f t="shared" si="1458"/>
        <v>191.36216068255774</v>
      </c>
      <c r="BT283" s="164">
        <f t="shared" si="1458"/>
        <v>84.613333099365235</v>
      </c>
      <c r="BU283" s="164">
        <f t="shared" si="1458"/>
        <v>0</v>
      </c>
      <c r="BV283" s="164">
        <f t="shared" si="1458"/>
        <v>1.6043629293562844E-6</v>
      </c>
      <c r="BW283" s="164">
        <f t="shared" si="1458"/>
        <v>3.5789720714092253E-6</v>
      </c>
      <c r="BX283" s="164">
        <f t="shared" si="1458"/>
        <v>326.17933374023437</v>
      </c>
      <c r="BY283" s="164">
        <f t="shared" si="1458"/>
        <v>532.51288137817392</v>
      </c>
      <c r="BZ283" s="164">
        <f t="shared" si="1458"/>
        <v>529.73789044189459</v>
      </c>
      <c r="CA283" s="119">
        <f>VPHgrunddataM!W15*1000</f>
        <v>566.86848645019529</v>
      </c>
      <c r="CB283" s="119">
        <f>VPHgrunddataM!X15*1000</f>
        <v>542.6242663574219</v>
      </c>
      <c r="CC283" s="119">
        <f>VPHgrunddataM!Y15*1000</f>
        <v>509.37782306558711</v>
      </c>
      <c r="CD283" s="119">
        <f>VPHgrunddataM!Z15*1000</f>
        <v>97.596202301025386</v>
      </c>
      <c r="CE283" s="119">
        <f>VPHgrunddataM!AA15*1000</f>
        <v>0</v>
      </c>
      <c r="CF283" s="119">
        <f>VPHgrunddataM!AB15*1000</f>
        <v>7.4335921090096235E-6</v>
      </c>
      <c r="CG283" s="119">
        <f>VPHgrunddataM!AC15*1000</f>
        <v>0</v>
      </c>
      <c r="CH283" s="119">
        <f>VPHgrunddataM!AD15*1000</f>
        <v>0</v>
      </c>
      <c r="CI283" s="119">
        <f>VPHgrunddataM!AE15*1000</f>
        <v>7.7321417338680484E-6</v>
      </c>
      <c r="CJ283" s="119">
        <f>VPHgrunddataM!AF15*1000</f>
        <v>22.424884915785881</v>
      </c>
      <c r="CK283" s="119">
        <f>VPHgrunddataM!AG15*1000</f>
        <v>215.79920053672774</v>
      </c>
      <c r="CL283" s="119">
        <f>VPHgrunddataM!AH15*1000</f>
        <v>434.4712278137207</v>
      </c>
      <c r="CM283" s="115">
        <f t="shared" si="1533"/>
        <v>570.84983702392572</v>
      </c>
      <c r="CN283" s="115">
        <f t="shared" si="1459"/>
        <v>533.85123542785652</v>
      </c>
      <c r="CO283" s="115">
        <f t="shared" si="1459"/>
        <v>495.02526298127827</v>
      </c>
      <c r="CP283" s="115">
        <f t="shared" si="1459"/>
        <v>82.284958294677736</v>
      </c>
      <c r="CQ283" s="115">
        <f t="shared" si="1459"/>
        <v>0</v>
      </c>
      <c r="CR283" s="115">
        <f t="shared" si="1459"/>
        <v>5.946873687207699E-6</v>
      </c>
      <c r="CS283" s="115">
        <f t="shared" si="1459"/>
        <v>0</v>
      </c>
      <c r="CT283" s="115">
        <f t="shared" si="1459"/>
        <v>0</v>
      </c>
      <c r="CU283" s="115">
        <f t="shared" si="1459"/>
        <v>6.1857133870944385E-6</v>
      </c>
      <c r="CV283" s="115">
        <f t="shared" si="1459"/>
        <v>22.106867960704879</v>
      </c>
      <c r="CW283" s="115">
        <f t="shared" si="1459"/>
        <v>212.38885811004624</v>
      </c>
      <c r="CX283" s="115">
        <f t="shared" si="1459"/>
        <v>414.80013932634859</v>
      </c>
      <c r="CY283" s="115">
        <f t="shared" si="1534"/>
        <v>574.83118759765614</v>
      </c>
      <c r="CZ283" s="115">
        <f t="shared" si="1460"/>
        <v>525.07820449829114</v>
      </c>
      <c r="DA283" s="115">
        <f t="shared" si="1460"/>
        <v>480.67270289696944</v>
      </c>
      <c r="DB283" s="115">
        <f t="shared" si="1460"/>
        <v>66.973714288330086</v>
      </c>
      <c r="DC283" s="115">
        <f t="shared" si="1460"/>
        <v>0</v>
      </c>
      <c r="DD283" s="115">
        <f t="shared" si="1460"/>
        <v>4.4601552654057744E-6</v>
      </c>
      <c r="DE283" s="115">
        <f t="shared" si="1460"/>
        <v>0</v>
      </c>
      <c r="DF283" s="115">
        <f t="shared" si="1460"/>
        <v>0</v>
      </c>
      <c r="DG283" s="115">
        <f t="shared" si="1460"/>
        <v>4.6392850403208287E-6</v>
      </c>
      <c r="DH283" s="115">
        <f t="shared" si="1460"/>
        <v>21.788851005623876</v>
      </c>
      <c r="DI283" s="115">
        <f t="shared" si="1460"/>
        <v>208.97851568336475</v>
      </c>
      <c r="DJ283" s="115">
        <f t="shared" si="1460"/>
        <v>395.12905083897647</v>
      </c>
      <c r="DK283" s="115">
        <f t="shared" si="1535"/>
        <v>578.81253817138656</v>
      </c>
      <c r="DL283" s="115">
        <f t="shared" si="1461"/>
        <v>516.30517356872576</v>
      </c>
      <c r="DM283" s="115">
        <f t="shared" si="1461"/>
        <v>466.32014281266061</v>
      </c>
      <c r="DN283" s="115">
        <f t="shared" si="1461"/>
        <v>51.662470281982429</v>
      </c>
      <c r="DO283" s="115">
        <f t="shared" si="1461"/>
        <v>0</v>
      </c>
      <c r="DP283" s="115">
        <f t="shared" si="1461"/>
        <v>2.9734368436038499E-6</v>
      </c>
      <c r="DQ283" s="115">
        <f t="shared" si="1461"/>
        <v>0</v>
      </c>
      <c r="DR283" s="115">
        <f t="shared" si="1461"/>
        <v>0</v>
      </c>
      <c r="DS283" s="115">
        <f t="shared" si="1461"/>
        <v>3.0928566935472188E-6</v>
      </c>
      <c r="DT283" s="115">
        <f t="shared" si="1461"/>
        <v>21.470834050542873</v>
      </c>
      <c r="DU283" s="115">
        <f t="shared" si="1461"/>
        <v>205.56817325668325</v>
      </c>
      <c r="DV283" s="115">
        <f t="shared" si="1461"/>
        <v>375.45796235160435</v>
      </c>
      <c r="DW283" s="115">
        <f t="shared" si="1536"/>
        <v>582.79388874511699</v>
      </c>
      <c r="DX283" s="115">
        <f t="shared" si="1462"/>
        <v>507.53214263916033</v>
      </c>
      <c r="DY283" s="115">
        <f t="shared" si="1462"/>
        <v>451.96758272835177</v>
      </c>
      <c r="DZ283" s="115">
        <f t="shared" si="1462"/>
        <v>36.351226275634772</v>
      </c>
      <c r="EA283" s="115">
        <f t="shared" si="1462"/>
        <v>0</v>
      </c>
      <c r="EB283" s="115">
        <f t="shared" si="1462"/>
        <v>1.4867184218019252E-6</v>
      </c>
      <c r="EC283" s="115">
        <f t="shared" si="1462"/>
        <v>0</v>
      </c>
      <c r="ED283" s="115">
        <f t="shared" si="1462"/>
        <v>0</v>
      </c>
      <c r="EE283" s="115">
        <f t="shared" si="1462"/>
        <v>1.5464283467736092E-6</v>
      </c>
      <c r="EF283" s="115">
        <f t="shared" si="1462"/>
        <v>21.15281709546187</v>
      </c>
      <c r="EG283" s="115">
        <f t="shared" si="1462"/>
        <v>202.15783083000176</v>
      </c>
      <c r="EH283" s="115">
        <f t="shared" si="1462"/>
        <v>355.78687386423223</v>
      </c>
      <c r="EI283" s="119">
        <f>VPHgrunddataM!AI15*1000</f>
        <v>586.77523931884764</v>
      </c>
      <c r="EJ283" s="119">
        <f>VPHgrunddataM!AJ15*1000</f>
        <v>498.75911170959478</v>
      </c>
      <c r="EK283" s="119">
        <f>VPHgrunddataM!AK15*1000</f>
        <v>437.61502264404294</v>
      </c>
      <c r="EL283" s="119">
        <f>VPHgrunddataM!AL15*1000</f>
        <v>21.039982269287108</v>
      </c>
      <c r="EM283" s="119">
        <f>VPHgrunddataM!AM15*1000</f>
        <v>0</v>
      </c>
      <c r="EN283" s="119">
        <f>VPHgrunddataM!AN15*1000</f>
        <v>0</v>
      </c>
      <c r="EO283" s="119">
        <f>VPHgrunddataM!AO15*1000</f>
        <v>0</v>
      </c>
      <c r="EP283" s="119">
        <f>VPHgrunddataM!AP15*1000</f>
        <v>0</v>
      </c>
      <c r="EQ283" s="119">
        <f>VPHgrunddataM!AQ15*1000</f>
        <v>0</v>
      </c>
      <c r="ER283" s="119">
        <f>VPHgrunddataM!AR15*1000</f>
        <v>20.83480014038086</v>
      </c>
      <c r="ES283" s="119">
        <f>VPHgrunddataM!AS15*1000</f>
        <v>198.74748840332032</v>
      </c>
      <c r="ET283" s="119">
        <f>VPHgrunddataM!AT15*1000</f>
        <v>336.11578537686017</v>
      </c>
      <c r="EU283" s="115">
        <f t="shared" si="1537"/>
        <v>561.2039212341308</v>
      </c>
      <c r="EV283" s="115">
        <f t="shared" si="1538"/>
        <v>474.50920083923342</v>
      </c>
      <c r="EW283" s="115">
        <f t="shared" si="1463"/>
        <v>408.53608757934569</v>
      </c>
      <c r="EX283" s="115">
        <f t="shared" si="1464"/>
        <v>16.831985815429686</v>
      </c>
      <c r="EY283" s="115">
        <f t="shared" si="1465"/>
        <v>0</v>
      </c>
      <c r="EZ283" s="115">
        <f t="shared" si="1466"/>
        <v>0</v>
      </c>
      <c r="FA283" s="115">
        <f t="shared" si="1467"/>
        <v>0</v>
      </c>
      <c r="FB283" s="115">
        <f t="shared" si="1468"/>
        <v>0</v>
      </c>
      <c r="FC283" s="115">
        <f t="shared" si="1469"/>
        <v>0</v>
      </c>
      <c r="FD283" s="115">
        <f t="shared" si="1470"/>
        <v>16.667840112304688</v>
      </c>
      <c r="FE283" s="115">
        <f t="shared" si="1471"/>
        <v>198.30002462768556</v>
      </c>
      <c r="FF283" s="115">
        <f t="shared" si="1472"/>
        <v>326.53875009103893</v>
      </c>
      <c r="FG283" s="115">
        <f t="shared" si="1539"/>
        <v>535.63260314941397</v>
      </c>
      <c r="FH283" s="115">
        <f t="shared" si="1473"/>
        <v>450.25928996887205</v>
      </c>
      <c r="FI283" s="115">
        <f t="shared" si="1474"/>
        <v>379.45715251464844</v>
      </c>
      <c r="FJ283" s="115">
        <f t="shared" si="1475"/>
        <v>12.623989361572264</v>
      </c>
      <c r="FK283" s="115">
        <f t="shared" si="1476"/>
        <v>0</v>
      </c>
      <c r="FL283" s="115">
        <f t="shared" si="1477"/>
        <v>0</v>
      </c>
      <c r="FM283" s="115">
        <f t="shared" si="1478"/>
        <v>0</v>
      </c>
      <c r="FN283" s="115">
        <f t="shared" si="1479"/>
        <v>0</v>
      </c>
      <c r="FO283" s="115">
        <f t="shared" si="1480"/>
        <v>0</v>
      </c>
      <c r="FP283" s="115">
        <f t="shared" si="1481"/>
        <v>12.500880084228516</v>
      </c>
      <c r="FQ283" s="115">
        <f t="shared" si="1482"/>
        <v>197.8525608520508</v>
      </c>
      <c r="FR283" s="115">
        <f t="shared" si="1483"/>
        <v>316.9617148052177</v>
      </c>
      <c r="FS283" s="115">
        <f t="shared" si="1540"/>
        <v>510.06128506469719</v>
      </c>
      <c r="FT283" s="115">
        <f t="shared" si="1484"/>
        <v>426.00937909851069</v>
      </c>
      <c r="FU283" s="115">
        <f t="shared" si="1485"/>
        <v>350.37821744995119</v>
      </c>
      <c r="FV283" s="115">
        <f t="shared" si="1486"/>
        <v>8.4159929077148412</v>
      </c>
      <c r="FW283" s="115">
        <f t="shared" si="1487"/>
        <v>0</v>
      </c>
      <c r="FX283" s="115">
        <f t="shared" si="1488"/>
        <v>0</v>
      </c>
      <c r="FY283" s="115">
        <f t="shared" si="1489"/>
        <v>0</v>
      </c>
      <c r="FZ283" s="115">
        <f t="shared" si="1490"/>
        <v>0</v>
      </c>
      <c r="GA283" s="115">
        <f t="shared" si="1491"/>
        <v>0</v>
      </c>
      <c r="GB283" s="115">
        <f t="shared" si="1492"/>
        <v>8.3339200561523441</v>
      </c>
      <c r="GC283" s="115">
        <f t="shared" si="1493"/>
        <v>197.40509707641604</v>
      </c>
      <c r="GD283" s="115">
        <f t="shared" si="1494"/>
        <v>307.38467951939646</v>
      </c>
      <c r="GE283" s="115">
        <f t="shared" si="1541"/>
        <v>484.48996697998041</v>
      </c>
      <c r="GF283" s="115">
        <f t="shared" si="1495"/>
        <v>401.75946822814933</v>
      </c>
      <c r="GG283" s="115">
        <f t="shared" si="1496"/>
        <v>321.29928238525395</v>
      </c>
      <c r="GH283" s="115">
        <f t="shared" si="1497"/>
        <v>4.2079964538574197</v>
      </c>
      <c r="GI283" s="115">
        <f t="shared" si="1498"/>
        <v>0</v>
      </c>
      <c r="GJ283" s="115">
        <f t="shared" si="1499"/>
        <v>0</v>
      </c>
      <c r="GK283" s="115">
        <f t="shared" si="1500"/>
        <v>0</v>
      </c>
      <c r="GL283" s="115">
        <f t="shared" si="1501"/>
        <v>0</v>
      </c>
      <c r="GM283" s="115">
        <f t="shared" si="1502"/>
        <v>0</v>
      </c>
      <c r="GN283" s="115">
        <f t="shared" si="1503"/>
        <v>4.1669600280761721</v>
      </c>
      <c r="GO283" s="115">
        <f t="shared" si="1504"/>
        <v>196.95763330078128</v>
      </c>
      <c r="GP283" s="115">
        <f t="shared" si="1542"/>
        <v>297.80764423357522</v>
      </c>
      <c r="GQ283" s="119">
        <f>VPHgrunddataM!AU15*1000</f>
        <v>458.91864889526369</v>
      </c>
      <c r="GR283" s="119">
        <f>VPHgrunddataM!AV15*1000</f>
        <v>377.50955735778808</v>
      </c>
      <c r="GS283" s="119">
        <f>VPHgrunddataM!AW15*1000</f>
        <v>292.22034732055664</v>
      </c>
      <c r="GT283" s="119">
        <f>VPHgrunddataM!AX15*1000</f>
        <v>0</v>
      </c>
      <c r="GU283" s="119">
        <f>VPHgrunddataM!AY15*1000</f>
        <v>0</v>
      </c>
      <c r="GV283" s="119">
        <f>VPHgrunddataM!AZ15*1000</f>
        <v>0</v>
      </c>
      <c r="GW283" s="119">
        <f>VPHgrunddataM!BA15*1000</f>
        <v>0</v>
      </c>
      <c r="GX283" s="119">
        <f>VPHgrunddataM!BB15*1000</f>
        <v>0</v>
      </c>
      <c r="GY283" s="119">
        <f>VPHgrunddataM!BC15*1000</f>
        <v>0</v>
      </c>
      <c r="GZ283" s="119">
        <f>VPHgrunddataM!BD15*1000</f>
        <v>0</v>
      </c>
      <c r="HA283" s="119">
        <f>VPHgrunddataM!BE15*1000</f>
        <v>196.51016952514649</v>
      </c>
      <c r="HB283" s="119">
        <f>VPHgrunddataM!BF15*1000</f>
        <v>288.23060894775392</v>
      </c>
      <c r="HC283" s="115"/>
      <c r="HD283" s="115"/>
      <c r="HE283" s="115"/>
      <c r="HF283" s="115"/>
      <c r="HG283" s="115"/>
      <c r="HH283" s="115"/>
      <c r="HI283" s="115"/>
      <c r="HJ283" s="115"/>
      <c r="HK283" s="115"/>
      <c r="HL283" s="115"/>
      <c r="HM283" s="115"/>
      <c r="HN283" s="115"/>
      <c r="HO283" s="115"/>
      <c r="HP283" s="115"/>
      <c r="HQ283" s="115"/>
      <c r="HR283" s="115"/>
      <c r="HS283" s="115"/>
      <c r="HT283" s="115"/>
      <c r="HU283" s="115"/>
      <c r="HV283" s="115"/>
      <c r="HW283" s="115"/>
      <c r="HX283" s="115"/>
      <c r="HY283" s="115"/>
      <c r="HZ283" s="115"/>
      <c r="IA283" s="115"/>
      <c r="IB283" s="115"/>
      <c r="IC283" s="115"/>
      <c r="ID283" s="115"/>
      <c r="IE283" s="115"/>
      <c r="IF283" s="115"/>
      <c r="IG283" s="115"/>
      <c r="IH283" s="115"/>
      <c r="II283" s="115"/>
      <c r="IJ283" s="115"/>
      <c r="IK283" s="115"/>
      <c r="IL283" s="115"/>
      <c r="IM283" s="115"/>
      <c r="IN283" s="115"/>
      <c r="IO283" s="115"/>
      <c r="IP283" s="115"/>
      <c r="IQ283" s="115"/>
      <c r="IR283" s="115"/>
      <c r="IS283" s="115"/>
      <c r="IT283" s="115"/>
      <c r="IU283" s="115"/>
      <c r="IV283" s="115"/>
      <c r="IW283" s="115"/>
      <c r="IX283" s="115"/>
      <c r="IY283" s="115"/>
      <c r="IZ283" s="115"/>
      <c r="JA283" s="115"/>
      <c r="JB283" s="115"/>
      <c r="JC283" s="115"/>
      <c r="JD283" s="115"/>
      <c r="JE283" s="115"/>
      <c r="JF283" s="115"/>
      <c r="JG283" s="115"/>
      <c r="JH283" s="115"/>
      <c r="JI283" s="115"/>
      <c r="JJ283" s="115"/>
      <c r="JK283" s="115"/>
      <c r="JL283" s="115"/>
      <c r="JM283" s="115"/>
      <c r="JN283" s="115"/>
      <c r="JO283" s="115"/>
      <c r="JP283" s="115"/>
      <c r="JQ283" s="115"/>
      <c r="JR283" s="115"/>
      <c r="JS283" s="115"/>
      <c r="JT283" s="115"/>
      <c r="JU283" s="115"/>
      <c r="JV283" s="115"/>
      <c r="JW283" s="115"/>
      <c r="JX283" s="115"/>
      <c r="JY283" s="115"/>
      <c r="JZ283" s="115"/>
      <c r="KA283" s="115"/>
      <c r="KB283" s="115"/>
      <c r="KC283" s="115"/>
      <c r="KD283" s="115"/>
      <c r="KE283" s="115"/>
      <c r="KF283" s="115"/>
      <c r="KG283" s="115"/>
      <c r="KH283" s="115"/>
      <c r="KI283" s="115"/>
      <c r="KJ283" s="115"/>
      <c r="KK283" s="115"/>
      <c r="KL283" s="115"/>
      <c r="KM283" s="115"/>
      <c r="KN283" s="115"/>
      <c r="KO283" s="115"/>
      <c r="KP283" s="115"/>
      <c r="KQ283" s="115"/>
      <c r="KR283" s="115"/>
      <c r="KS283" s="115"/>
      <c r="KT283" s="115"/>
      <c r="KU283" s="115"/>
      <c r="KV283" s="115"/>
      <c r="KW283" s="115"/>
      <c r="KX283" s="115"/>
      <c r="KY283" s="115"/>
      <c r="KZ283" s="115"/>
      <c r="LA283" s="115"/>
      <c r="LB283" s="115"/>
      <c r="LC283" s="115"/>
      <c r="LD283" s="115"/>
      <c r="LE283" s="115"/>
      <c r="LF283" s="115"/>
      <c r="LG283" s="115"/>
      <c r="LH283" s="115"/>
      <c r="LI283" s="115"/>
      <c r="LJ283" s="115"/>
      <c r="LK283" s="115"/>
      <c r="LL283" s="115"/>
      <c r="LM283" s="115"/>
      <c r="LN283" s="115"/>
      <c r="LO283" s="115"/>
      <c r="LP283" s="115"/>
      <c r="LQ283" s="115"/>
      <c r="LR283" s="115"/>
      <c r="LT283" s="660">
        <f t="shared" si="1506"/>
        <v>4.7748471843078732E-12</v>
      </c>
      <c r="LU283" s="164">
        <f t="shared" si="1507"/>
        <v>4.5474735088646412E-13</v>
      </c>
      <c r="LV283" s="164">
        <f t="shared" si="1508"/>
        <v>4.5474735088646412E-13</v>
      </c>
      <c r="LW283" s="119">
        <f t="shared" si="1509"/>
        <v>4.5474735088646412E-13</v>
      </c>
      <c r="LX283" s="164">
        <f t="shared" si="1510"/>
        <v>4.5474735088646412E-13</v>
      </c>
      <c r="LY283" s="119">
        <f t="shared" si="1511"/>
        <v>4.5474735088646412E-13</v>
      </c>
      <c r="LZ283" s="115">
        <f t="shared" si="1512"/>
        <v>4.5474735088646412E-13</v>
      </c>
      <c r="MA283" s="115">
        <f t="shared" si="1513"/>
        <v>0</v>
      </c>
      <c r="MB283" s="115">
        <f t="shared" si="1514"/>
        <v>4.5474735088646412E-13</v>
      </c>
      <c r="MC283" s="115">
        <f t="shared" si="1515"/>
        <v>4.5474735088646412E-13</v>
      </c>
      <c r="MD283" s="119">
        <f t="shared" si="1516"/>
        <v>4.5474735088646412E-13</v>
      </c>
      <c r="ME283" s="115">
        <f t="shared" si="1517"/>
        <v>0</v>
      </c>
      <c r="MF283" s="115">
        <f t="shared" si="1518"/>
        <v>2.2737367544323206E-13</v>
      </c>
      <c r="MG283" s="115">
        <f t="shared" si="1519"/>
        <v>0</v>
      </c>
      <c r="MH283" s="115">
        <f t="shared" si="1520"/>
        <v>2.2737367544323206E-13</v>
      </c>
      <c r="MI283" s="119">
        <f t="shared" si="1521"/>
        <v>2.2737367544323206E-13</v>
      </c>
      <c r="MJ283" s="115">
        <f t="shared" si="1522"/>
        <v>0</v>
      </c>
      <c r="MK283" s="115">
        <f t="shared" si="1523"/>
        <v>0</v>
      </c>
      <c r="ML283" s="115">
        <f t="shared" si="1524"/>
        <v>0</v>
      </c>
      <c r="MM283" s="115">
        <f t="shared" si="1525"/>
        <v>0</v>
      </c>
      <c r="MN283" s="115">
        <f t="shared" si="1526"/>
        <v>0</v>
      </c>
      <c r="MO283" s="115">
        <f t="shared" si="1527"/>
        <v>0</v>
      </c>
      <c r="MP283" s="115">
        <f t="shared" si="1528"/>
        <v>0</v>
      </c>
      <c r="MQ283" s="115">
        <f t="shared" si="1529"/>
        <v>0</v>
      </c>
      <c r="MR283" s="115">
        <f t="shared" si="1530"/>
        <v>0</v>
      </c>
      <c r="MS283" s="115">
        <f t="shared" si="1531"/>
        <v>0</v>
      </c>
    </row>
    <row r="284" spans="2:357" hidden="1">
      <c r="B284" s="3"/>
      <c r="C284" s="170" t="s">
        <v>169</v>
      </c>
      <c r="D284" s="353">
        <f t="shared" si="1543"/>
        <v>247.56445824624902</v>
      </c>
      <c r="E284" s="164">
        <f t="shared" si="1543"/>
        <v>247.56445824624902</v>
      </c>
      <c r="F284" s="164">
        <f t="shared" si="1543"/>
        <v>247.56445824624902</v>
      </c>
      <c r="G284" s="119">
        <f>VPHgrunddata!D16*1000</f>
        <v>247.56445824624902</v>
      </c>
      <c r="H284" s="164">
        <f t="shared" si="1544"/>
        <v>247.56445824624902</v>
      </c>
      <c r="I284" s="119">
        <f>VPHgrunddata!E16*1000</f>
        <v>271.20516523688991</v>
      </c>
      <c r="J284" s="115">
        <f t="shared" si="1449"/>
        <v>249.6580038878358</v>
      </c>
      <c r="K284" s="115">
        <f t="shared" si="1450"/>
        <v>228.1108425387817</v>
      </c>
      <c r="L284" s="115">
        <f t="shared" si="1451"/>
        <v>206.56368118972759</v>
      </c>
      <c r="M284" s="115">
        <f t="shared" si="1452"/>
        <v>185.01651984067348</v>
      </c>
      <c r="N284" s="119">
        <f>VPHgrunddata!F16*1000</f>
        <v>163.4693584916194</v>
      </c>
      <c r="O284" s="115">
        <f t="shared" si="1453"/>
        <v>203.08834900599601</v>
      </c>
      <c r="P284" s="115">
        <f t="shared" si="1454"/>
        <v>242.70733952037261</v>
      </c>
      <c r="Q284" s="115">
        <f t="shared" si="1455"/>
        <v>282.32633003474922</v>
      </c>
      <c r="R284" s="115">
        <f t="shared" si="1456"/>
        <v>321.94532054912582</v>
      </c>
      <c r="S284" s="119">
        <f>VPHgrunddata!G16*1000</f>
        <v>361.56431106350243</v>
      </c>
      <c r="T284" s="115"/>
      <c r="U284" s="115"/>
      <c r="V284" s="115"/>
      <c r="W284" s="115"/>
      <c r="X284" s="115"/>
      <c r="Y284" s="115"/>
      <c r="Z284" s="115"/>
      <c r="AA284" s="115"/>
      <c r="AB284" s="115"/>
      <c r="AC284" s="115"/>
      <c r="AD284" s="3"/>
      <c r="AE284" s="353">
        <f t="shared" si="1532"/>
        <v>84.024705993652347</v>
      </c>
      <c r="AF284" s="353">
        <f t="shared" si="1457"/>
        <v>27.455666137695314</v>
      </c>
      <c r="AG284" s="353">
        <f t="shared" si="1457"/>
        <v>10.627746459960937</v>
      </c>
      <c r="AH284" s="353">
        <f t="shared" si="1457"/>
        <v>0</v>
      </c>
      <c r="AI284" s="353">
        <f t="shared" si="1457"/>
        <v>5.5256031657336279E-5</v>
      </c>
      <c r="AJ284" s="353">
        <f t="shared" si="1457"/>
        <v>0</v>
      </c>
      <c r="AK284" s="353">
        <f t="shared" si="1457"/>
        <v>0</v>
      </c>
      <c r="AL284" s="353">
        <f t="shared" si="1457"/>
        <v>1.1235161007789429E-5</v>
      </c>
      <c r="AM284" s="353">
        <f t="shared" si="1457"/>
        <v>3.8178396163857544E-5</v>
      </c>
      <c r="AN284" s="353">
        <f t="shared" si="1457"/>
        <v>4.7234428710937495</v>
      </c>
      <c r="AO284" s="353">
        <f t="shared" si="1457"/>
        <v>57.94672399902344</v>
      </c>
      <c r="AP284" s="353">
        <f t="shared" si="1457"/>
        <v>62.786068115234379</v>
      </c>
      <c r="AQ284" s="353">
        <f t="shared" si="1457"/>
        <v>84.024705993652347</v>
      </c>
      <c r="AR284" s="353">
        <f t="shared" si="1457"/>
        <v>27.455666137695314</v>
      </c>
      <c r="AS284" s="353">
        <f t="shared" si="1457"/>
        <v>10.627746459960937</v>
      </c>
      <c r="AT284" s="353">
        <f t="shared" si="1457"/>
        <v>0</v>
      </c>
      <c r="AU284" s="353">
        <f t="shared" si="1457"/>
        <v>5.5256031657336279E-5</v>
      </c>
      <c r="AV284" s="353">
        <f t="shared" si="1457"/>
        <v>0</v>
      </c>
      <c r="AW284" s="353">
        <f t="shared" si="1457"/>
        <v>0</v>
      </c>
      <c r="AX284" s="353">
        <f t="shared" si="1457"/>
        <v>1.1235161007789429E-5</v>
      </c>
      <c r="AY284" s="353">
        <f t="shared" si="1457"/>
        <v>3.8178396163857544E-5</v>
      </c>
      <c r="AZ284" s="353">
        <f t="shared" si="1457"/>
        <v>4.7234428710937495</v>
      </c>
      <c r="BA284" s="353">
        <f t="shared" si="1457"/>
        <v>57.94672399902344</v>
      </c>
      <c r="BB284" s="353">
        <f t="shared" si="1457"/>
        <v>62.786068115234379</v>
      </c>
      <c r="BC284" s="119">
        <f>VPHgrunddataM!K16*1000</f>
        <v>84.024705993652347</v>
      </c>
      <c r="BD284" s="119">
        <f>VPHgrunddataM!L16*1000</f>
        <v>27.455666137695314</v>
      </c>
      <c r="BE284" s="119">
        <f>VPHgrunddataM!M16*1000</f>
        <v>10.627746459960937</v>
      </c>
      <c r="BF284" s="119">
        <f>VPHgrunddataM!N16*1000</f>
        <v>0</v>
      </c>
      <c r="BG284" s="119">
        <f>VPHgrunddataM!O16*1000</f>
        <v>5.5256031657336279E-5</v>
      </c>
      <c r="BH284" s="119">
        <f>VPHgrunddataM!P16*1000</f>
        <v>0</v>
      </c>
      <c r="BI284" s="119">
        <f>VPHgrunddataM!Q16*1000</f>
        <v>0</v>
      </c>
      <c r="BJ284" s="119">
        <f>VPHgrunddataM!R16*1000</f>
        <v>1.1235161007789429E-5</v>
      </c>
      <c r="BK284" s="119">
        <f>VPHgrunddataM!S16*1000</f>
        <v>3.8178396163857544E-5</v>
      </c>
      <c r="BL284" s="119">
        <f>VPHgrunddataM!T16*1000</f>
        <v>4.7234428710937495</v>
      </c>
      <c r="BM284" s="119">
        <f>VPHgrunddataM!U16*1000</f>
        <v>57.94672399902344</v>
      </c>
      <c r="BN284" s="119">
        <f>VPHgrunddataM!V16*1000</f>
        <v>62.786068115234379</v>
      </c>
      <c r="BO284" s="164">
        <f t="shared" si="1458"/>
        <v>84.024705993652347</v>
      </c>
      <c r="BP284" s="164">
        <f t="shared" si="1458"/>
        <v>27.455666137695314</v>
      </c>
      <c r="BQ284" s="164">
        <f t="shared" si="1458"/>
        <v>10.627746459960937</v>
      </c>
      <c r="BR284" s="164">
        <f t="shared" si="1458"/>
        <v>0</v>
      </c>
      <c r="BS284" s="164">
        <f t="shared" si="1458"/>
        <v>5.5256031657336279E-5</v>
      </c>
      <c r="BT284" s="164">
        <f t="shared" si="1458"/>
        <v>0</v>
      </c>
      <c r="BU284" s="164">
        <f t="shared" si="1458"/>
        <v>0</v>
      </c>
      <c r="BV284" s="164">
        <f t="shared" si="1458"/>
        <v>1.1235161007789429E-5</v>
      </c>
      <c r="BW284" s="164">
        <f t="shared" si="1458"/>
        <v>3.8178396163857544E-5</v>
      </c>
      <c r="BX284" s="164">
        <f t="shared" si="1458"/>
        <v>4.7234428710937495</v>
      </c>
      <c r="BY284" s="164">
        <f t="shared" si="1458"/>
        <v>57.94672399902344</v>
      </c>
      <c r="BZ284" s="164">
        <f t="shared" si="1458"/>
        <v>62.786068115234379</v>
      </c>
      <c r="CA284" s="119">
        <f>VPHgrunddataM!W16*1000</f>
        <v>87.383693115234379</v>
      </c>
      <c r="CB284" s="119">
        <f>VPHgrunddataM!X16*1000</f>
        <v>28.340657226562499</v>
      </c>
      <c r="CC284" s="119">
        <f>VPHgrunddataM!Y16*1000</f>
        <v>9.8926555786132813</v>
      </c>
      <c r="CD284" s="119">
        <f>VPHgrunddataM!Z16*1000</f>
        <v>0</v>
      </c>
      <c r="CE284" s="119">
        <f>VPHgrunddataM!AA16*1000</f>
        <v>0</v>
      </c>
      <c r="CF284" s="119">
        <f>VPHgrunddataM!AB16*1000</f>
        <v>2.375754256499931E-4</v>
      </c>
      <c r="CG284" s="119">
        <f>VPHgrunddataM!AC16*1000</f>
        <v>0</v>
      </c>
      <c r="CH284" s="119">
        <f>VPHgrunddataM!AD16*1000</f>
        <v>0</v>
      </c>
      <c r="CI284" s="119">
        <f>VPHgrunddataM!AE16*1000</f>
        <v>3.2222357505816032E-5</v>
      </c>
      <c r="CJ284" s="119">
        <f>VPHgrunddataM!AF16*1000</f>
        <v>10.627761365567823</v>
      </c>
      <c r="CK284" s="119">
        <f>VPHgrunddataM!AG16*1000</f>
        <v>43.525474100394412</v>
      </c>
      <c r="CL284" s="119">
        <f>VPHgrunddataM!AH16*1000</f>
        <v>91.434654052734373</v>
      </c>
      <c r="CM284" s="115">
        <f t="shared" si="1533"/>
        <v>82.424078100585945</v>
      </c>
      <c r="CN284" s="115">
        <f t="shared" ref="CN284:CN297" si="1597">CB284+(EJ284-CB284)/(5)</f>
        <v>26.198971191406248</v>
      </c>
      <c r="CO284" s="115">
        <f t="shared" ref="CO284:CO297" si="1598">CC284+(EK284-CC284)/(5)</f>
        <v>9.3311573242187507</v>
      </c>
      <c r="CP284" s="115">
        <f t="shared" ref="CP284:CP297" si="1599">CD284+(EL284-CD284)/(5)</f>
        <v>0</v>
      </c>
      <c r="CQ284" s="115">
        <f t="shared" ref="CQ284:CQ297" si="1600">CE284+(EM284-CE284)/(5)</f>
        <v>4.915154204354622E-9</v>
      </c>
      <c r="CR284" s="115">
        <f t="shared" ref="CR284:CR297" si="1601">CF284+(EN284-CF284)/(5)</f>
        <v>1.9006034051999448E-4</v>
      </c>
      <c r="CS284" s="115">
        <f t="shared" ref="CS284:CS297" si="1602">CG284+(EO284-CG284)/(5)</f>
        <v>0</v>
      </c>
      <c r="CT284" s="115">
        <f t="shared" ref="CT284:CT297" si="1603">CH284+(EP284-CH284)/(5)</f>
        <v>0</v>
      </c>
      <c r="CU284" s="115">
        <f t="shared" ref="CU284:CU297" si="1604">CI284+(EQ284-CI284)/(5)</f>
        <v>2.5777886004652824E-5</v>
      </c>
      <c r="CV284" s="115">
        <f t="shared" ref="CV284:CV297" si="1605">CJ284+(ER284-CJ284)/(5)</f>
        <v>8.5022090924542582</v>
      </c>
      <c r="CW284" s="115">
        <f t="shared" ref="CW284:CW297" si="1606">CK284+(ES284-CK284)/(5)</f>
        <v>39.674925182682969</v>
      </c>
      <c r="CX284" s="115">
        <f t="shared" ref="CX284:CX297" si="1607">CL284+(ET284-CL284)/(5)</f>
        <v>83.52644715334597</v>
      </c>
      <c r="CY284" s="115">
        <f t="shared" si="1534"/>
        <v>77.46446308593751</v>
      </c>
      <c r="CZ284" s="115">
        <f t="shared" si="1460"/>
        <v>24.057285156249996</v>
      </c>
      <c r="DA284" s="115">
        <f t="shared" si="1460"/>
        <v>8.7696590698242201</v>
      </c>
      <c r="DB284" s="115">
        <f t="shared" si="1460"/>
        <v>0</v>
      </c>
      <c r="DC284" s="115">
        <f t="shared" si="1460"/>
        <v>9.8303084087092441E-9</v>
      </c>
      <c r="DD284" s="115">
        <f t="shared" si="1460"/>
        <v>1.4254525538999585E-4</v>
      </c>
      <c r="DE284" s="115">
        <f t="shared" si="1460"/>
        <v>0</v>
      </c>
      <c r="DF284" s="115">
        <f t="shared" si="1460"/>
        <v>0</v>
      </c>
      <c r="DG284" s="115">
        <f t="shared" si="1460"/>
        <v>1.9333414503489616E-5</v>
      </c>
      <c r="DH284" s="115">
        <f t="shared" si="1460"/>
        <v>6.3766568193406936</v>
      </c>
      <c r="DI284" s="115">
        <f t="shared" si="1460"/>
        <v>35.824376264971526</v>
      </c>
      <c r="DJ284" s="115">
        <f t="shared" si="1460"/>
        <v>75.618240253957566</v>
      </c>
      <c r="DK284" s="115">
        <f t="shared" si="1535"/>
        <v>72.504848071289075</v>
      </c>
      <c r="DL284" s="115">
        <f t="shared" si="1461"/>
        <v>21.915599121093745</v>
      </c>
      <c r="DM284" s="115">
        <f t="shared" si="1461"/>
        <v>8.2081608154296894</v>
      </c>
      <c r="DN284" s="115">
        <f t="shared" si="1461"/>
        <v>0</v>
      </c>
      <c r="DO284" s="115">
        <f t="shared" si="1461"/>
        <v>1.4745462613063866E-8</v>
      </c>
      <c r="DP284" s="115">
        <f t="shared" si="1461"/>
        <v>9.5030170259997226E-5</v>
      </c>
      <c r="DQ284" s="115">
        <f t="shared" si="1461"/>
        <v>0</v>
      </c>
      <c r="DR284" s="115">
        <f t="shared" si="1461"/>
        <v>0</v>
      </c>
      <c r="DS284" s="115">
        <f t="shared" si="1461"/>
        <v>1.288894300232641E-5</v>
      </c>
      <c r="DT284" s="115">
        <f t="shared" si="1461"/>
        <v>4.2511045462271291</v>
      </c>
      <c r="DU284" s="115">
        <f t="shared" si="1461"/>
        <v>31.973827347260087</v>
      </c>
      <c r="DV284" s="115">
        <f t="shared" si="1461"/>
        <v>67.710033354569163</v>
      </c>
      <c r="DW284" s="115">
        <f t="shared" si="1536"/>
        <v>67.54523305664064</v>
      </c>
      <c r="DX284" s="115">
        <f t="shared" si="1462"/>
        <v>19.773913085937494</v>
      </c>
      <c r="DY284" s="115">
        <f t="shared" si="1462"/>
        <v>7.646662561035158</v>
      </c>
      <c r="DZ284" s="115">
        <f t="shared" si="1462"/>
        <v>0</v>
      </c>
      <c r="EA284" s="115">
        <f t="shared" si="1462"/>
        <v>1.9660616817418488E-8</v>
      </c>
      <c r="EB284" s="115">
        <f t="shared" si="1462"/>
        <v>4.7515085129998606E-5</v>
      </c>
      <c r="EC284" s="115">
        <f t="shared" si="1462"/>
        <v>0</v>
      </c>
      <c r="ED284" s="115">
        <f t="shared" si="1462"/>
        <v>0</v>
      </c>
      <c r="EE284" s="115">
        <f t="shared" si="1462"/>
        <v>6.4444715011632043E-6</v>
      </c>
      <c r="EF284" s="115">
        <f t="shared" si="1462"/>
        <v>2.1255522731135645</v>
      </c>
      <c r="EG284" s="115">
        <f t="shared" si="1462"/>
        <v>28.123278429548648</v>
      </c>
      <c r="EH284" s="115">
        <f t="shared" si="1462"/>
        <v>59.801826455180759</v>
      </c>
      <c r="EI284" s="119">
        <f>VPHgrunddataM!AI16*1000</f>
        <v>62.585618041992184</v>
      </c>
      <c r="EJ284" s="119">
        <f>VPHgrunddataM!AJ16*1000</f>
        <v>17.63222705078125</v>
      </c>
      <c r="EK284" s="119">
        <f>VPHgrunddataM!AK16*1000</f>
        <v>7.0851643066406247</v>
      </c>
      <c r="EL284" s="119">
        <f>VPHgrunddataM!AL16*1000</f>
        <v>0</v>
      </c>
      <c r="EM284" s="119">
        <f>VPHgrunddataM!AM16*1000</f>
        <v>2.4575771021773109E-8</v>
      </c>
      <c r="EN284" s="119">
        <f>VPHgrunddataM!AN16*1000</f>
        <v>0</v>
      </c>
      <c r="EO284" s="119">
        <f>VPHgrunddataM!AO16*1000</f>
        <v>0</v>
      </c>
      <c r="EP284" s="119">
        <f>VPHgrunddataM!AP16*1000</f>
        <v>0</v>
      </c>
      <c r="EQ284" s="119">
        <f>VPHgrunddataM!AQ16*1000</f>
        <v>0</v>
      </c>
      <c r="ER284" s="119">
        <f>VPHgrunddataM!AR16*1000</f>
        <v>0</v>
      </c>
      <c r="ES284" s="119">
        <f>VPHgrunddataM!AS16*1000</f>
        <v>24.272729511837213</v>
      </c>
      <c r="ET284" s="119">
        <f>VPHgrunddataM!AT16*1000</f>
        <v>51.893619555792341</v>
      </c>
      <c r="EU284" s="115">
        <f t="shared" si="1537"/>
        <v>94.440108348083498</v>
      </c>
      <c r="EV284" s="115">
        <f t="shared" si="1538"/>
        <v>23.266700390624997</v>
      </c>
      <c r="EW284" s="115">
        <f t="shared" si="1463"/>
        <v>11.298947827148437</v>
      </c>
      <c r="EX284" s="115">
        <f t="shared" si="1464"/>
        <v>0</v>
      </c>
      <c r="EY284" s="115">
        <f t="shared" si="1465"/>
        <v>7.7148463606135928E-7</v>
      </c>
      <c r="EZ284" s="115">
        <f t="shared" si="1466"/>
        <v>0</v>
      </c>
      <c r="FA284" s="115">
        <f t="shared" si="1467"/>
        <v>0</v>
      </c>
      <c r="FB284" s="115">
        <f t="shared" si="1468"/>
        <v>0</v>
      </c>
      <c r="FC284" s="115">
        <f t="shared" si="1469"/>
        <v>0</v>
      </c>
      <c r="FD284" s="115">
        <f t="shared" si="1470"/>
        <v>0</v>
      </c>
      <c r="FE284" s="115">
        <f t="shared" si="1471"/>
        <v>24.00621963241899</v>
      </c>
      <c r="FF284" s="115">
        <f t="shared" si="1472"/>
        <v>50.076372036235433</v>
      </c>
      <c r="FG284" s="115">
        <f t="shared" si="1539"/>
        <v>126.29459865417481</v>
      </c>
      <c r="FH284" s="115">
        <f t="shared" si="1473"/>
        <v>28.901173730468749</v>
      </c>
      <c r="FI284" s="115">
        <f t="shared" si="1474"/>
        <v>15.512731347656249</v>
      </c>
      <c r="FJ284" s="115">
        <f t="shared" si="1475"/>
        <v>0</v>
      </c>
      <c r="FK284" s="115">
        <f t="shared" si="1476"/>
        <v>1.5183935011009453E-6</v>
      </c>
      <c r="FL284" s="115">
        <f t="shared" si="1477"/>
        <v>0</v>
      </c>
      <c r="FM284" s="115">
        <f t="shared" si="1478"/>
        <v>0</v>
      </c>
      <c r="FN284" s="115">
        <f t="shared" si="1479"/>
        <v>0</v>
      </c>
      <c r="FO284" s="115">
        <f t="shared" si="1480"/>
        <v>0</v>
      </c>
      <c r="FP284" s="115">
        <f t="shared" si="1481"/>
        <v>0</v>
      </c>
      <c r="FQ284" s="115">
        <f t="shared" si="1482"/>
        <v>23.739709753000767</v>
      </c>
      <c r="FR284" s="115">
        <f t="shared" si="1483"/>
        <v>48.259124516678526</v>
      </c>
      <c r="FS284" s="115">
        <f t="shared" si="1540"/>
        <v>158.14908896026611</v>
      </c>
      <c r="FT284" s="115">
        <f t="shared" si="1484"/>
        <v>34.5356470703125</v>
      </c>
      <c r="FU284" s="115">
        <f t="shared" si="1485"/>
        <v>19.72651486816406</v>
      </c>
      <c r="FV284" s="115">
        <f t="shared" si="1486"/>
        <v>0</v>
      </c>
      <c r="FW284" s="115">
        <f t="shared" si="1487"/>
        <v>2.2653023661405317E-6</v>
      </c>
      <c r="FX284" s="115">
        <f t="shared" si="1488"/>
        <v>0</v>
      </c>
      <c r="FY284" s="115">
        <f t="shared" si="1489"/>
        <v>0</v>
      </c>
      <c r="FZ284" s="115">
        <f t="shared" si="1490"/>
        <v>0</v>
      </c>
      <c r="GA284" s="115">
        <f t="shared" si="1491"/>
        <v>0</v>
      </c>
      <c r="GB284" s="115">
        <f t="shared" si="1492"/>
        <v>0</v>
      </c>
      <c r="GC284" s="115">
        <f t="shared" si="1493"/>
        <v>23.473199873582544</v>
      </c>
      <c r="GD284" s="115">
        <f t="shared" si="1494"/>
        <v>46.441876997121618</v>
      </c>
      <c r="GE284" s="115">
        <f t="shared" si="1541"/>
        <v>190.00357926635743</v>
      </c>
      <c r="GF284" s="115">
        <f t="shared" si="1495"/>
        <v>40.170120410156251</v>
      </c>
      <c r="GG284" s="115">
        <f t="shared" si="1496"/>
        <v>23.94029838867187</v>
      </c>
      <c r="GH284" s="115">
        <f t="shared" si="1497"/>
        <v>0</v>
      </c>
      <c r="GI284" s="115">
        <f t="shared" si="1498"/>
        <v>3.0122112311801177E-6</v>
      </c>
      <c r="GJ284" s="115">
        <f t="shared" si="1499"/>
        <v>0</v>
      </c>
      <c r="GK284" s="115">
        <f t="shared" si="1500"/>
        <v>0</v>
      </c>
      <c r="GL284" s="115">
        <f t="shared" si="1501"/>
        <v>0</v>
      </c>
      <c r="GM284" s="115">
        <f t="shared" si="1502"/>
        <v>0</v>
      </c>
      <c r="GN284" s="115">
        <f t="shared" si="1503"/>
        <v>0</v>
      </c>
      <c r="GO284" s="115">
        <f t="shared" si="1504"/>
        <v>23.206689994164321</v>
      </c>
      <c r="GP284" s="115">
        <f t="shared" si="1542"/>
        <v>44.62462947756471</v>
      </c>
      <c r="GQ284" s="119">
        <f>VPHgrunddataM!AU16*1000</f>
        <v>221.85806957244873</v>
      </c>
      <c r="GR284" s="119">
        <f>VPHgrunddataM!AV16*1000</f>
        <v>45.804593749999995</v>
      </c>
      <c r="GS284" s="119">
        <f>VPHgrunddataM!AW16*1000</f>
        <v>28.154081909179688</v>
      </c>
      <c r="GT284" s="119">
        <f>VPHgrunddataM!AX16*1000</f>
        <v>0</v>
      </c>
      <c r="GU284" s="119">
        <f>VPHgrunddataM!AY16*1000</f>
        <v>3.7591200962197036E-6</v>
      </c>
      <c r="GV284" s="119">
        <f>VPHgrunddataM!AZ16*1000</f>
        <v>0</v>
      </c>
      <c r="GW284" s="119">
        <f>VPHgrunddataM!BA16*1000</f>
        <v>0</v>
      </c>
      <c r="GX284" s="119">
        <f>VPHgrunddataM!BB16*1000</f>
        <v>0</v>
      </c>
      <c r="GY284" s="119">
        <f>VPHgrunddataM!BC16*1000</f>
        <v>0</v>
      </c>
      <c r="GZ284" s="119">
        <f>VPHgrunddataM!BD16*1000</f>
        <v>0</v>
      </c>
      <c r="HA284" s="119">
        <f>VPHgrunddataM!BE16*1000</f>
        <v>22.940180114746092</v>
      </c>
      <c r="HB284" s="119">
        <f>VPHgrunddataM!BF16*1000</f>
        <v>42.807381958007809</v>
      </c>
      <c r="HC284" s="115"/>
      <c r="HD284" s="115"/>
      <c r="HE284" s="115"/>
      <c r="HF284" s="115"/>
      <c r="HG284" s="115"/>
      <c r="HH284" s="115"/>
      <c r="HI284" s="115"/>
      <c r="HJ284" s="115"/>
      <c r="HK284" s="115"/>
      <c r="HL284" s="115"/>
      <c r="HM284" s="115"/>
      <c r="HN284" s="115"/>
      <c r="HO284" s="115"/>
      <c r="HP284" s="115"/>
      <c r="HQ284" s="115"/>
      <c r="HR284" s="115"/>
      <c r="HS284" s="115"/>
      <c r="HT284" s="115"/>
      <c r="HU284" s="115"/>
      <c r="HV284" s="115"/>
      <c r="HW284" s="115"/>
      <c r="HX284" s="115"/>
      <c r="HY284" s="115"/>
      <c r="HZ284" s="115"/>
      <c r="IA284" s="115"/>
      <c r="IB284" s="115"/>
      <c r="IC284" s="115"/>
      <c r="ID284" s="115"/>
      <c r="IE284" s="115"/>
      <c r="IF284" s="115"/>
      <c r="IG284" s="115"/>
      <c r="IH284" s="115"/>
      <c r="II284" s="115"/>
      <c r="IJ284" s="115"/>
      <c r="IK284" s="115"/>
      <c r="IL284" s="115"/>
      <c r="IM284" s="115"/>
      <c r="IN284" s="115"/>
      <c r="IO284" s="115"/>
      <c r="IP284" s="115"/>
      <c r="IQ284" s="115"/>
      <c r="IR284" s="115"/>
      <c r="IS284" s="115"/>
      <c r="IT284" s="115"/>
      <c r="IU284" s="115"/>
      <c r="IV284" s="115"/>
      <c r="IW284" s="115"/>
      <c r="IX284" s="115"/>
      <c r="IY284" s="115"/>
      <c r="IZ284" s="115"/>
      <c r="JA284" s="115"/>
      <c r="JB284" s="115"/>
      <c r="JC284" s="115"/>
      <c r="JD284" s="115"/>
      <c r="JE284" s="115"/>
      <c r="JF284" s="115"/>
      <c r="JG284" s="115"/>
      <c r="JH284" s="115"/>
      <c r="JI284" s="115"/>
      <c r="JJ284" s="115"/>
      <c r="JK284" s="115"/>
      <c r="JL284" s="115"/>
      <c r="JM284" s="115"/>
      <c r="JN284" s="115"/>
      <c r="JO284" s="115"/>
      <c r="JP284" s="115"/>
      <c r="JQ284" s="115"/>
      <c r="JR284" s="115"/>
      <c r="JS284" s="115"/>
      <c r="JT284" s="115"/>
      <c r="JU284" s="115"/>
      <c r="JV284" s="115"/>
      <c r="JW284" s="115"/>
      <c r="JX284" s="115"/>
      <c r="JY284" s="115"/>
      <c r="JZ284" s="115"/>
      <c r="KA284" s="115"/>
      <c r="KB284" s="115"/>
      <c r="KC284" s="115"/>
      <c r="KD284" s="115"/>
      <c r="KE284" s="115"/>
      <c r="KF284" s="115"/>
      <c r="KG284" s="115"/>
      <c r="KH284" s="115"/>
      <c r="KI284" s="115"/>
      <c r="KJ284" s="115"/>
      <c r="KK284" s="115"/>
      <c r="KL284" s="115"/>
      <c r="KM284" s="115"/>
      <c r="KN284" s="115"/>
      <c r="KO284" s="115"/>
      <c r="KP284" s="115"/>
      <c r="KQ284" s="115"/>
      <c r="KR284" s="115"/>
      <c r="KS284" s="115"/>
      <c r="KT284" s="115"/>
      <c r="KU284" s="115"/>
      <c r="KV284" s="115"/>
      <c r="KW284" s="115"/>
      <c r="KX284" s="115"/>
      <c r="KY284" s="115"/>
      <c r="KZ284" s="115"/>
      <c r="LA284" s="115"/>
      <c r="LB284" s="115"/>
      <c r="LC284" s="115"/>
      <c r="LD284" s="115"/>
      <c r="LE284" s="115"/>
      <c r="LF284" s="115"/>
      <c r="LG284" s="115"/>
      <c r="LH284" s="115"/>
      <c r="LI284" s="115"/>
      <c r="LJ284" s="115"/>
      <c r="LK284" s="115"/>
      <c r="LL284" s="115"/>
      <c r="LM284" s="115"/>
      <c r="LN284" s="115"/>
      <c r="LO284" s="115"/>
      <c r="LP284" s="115"/>
      <c r="LQ284" s="115"/>
      <c r="LR284" s="115"/>
      <c r="LT284" s="660">
        <f t="shared" si="1506"/>
        <v>2.8421709430404007E-13</v>
      </c>
      <c r="LU284" s="164">
        <f t="shared" si="1507"/>
        <v>2.8421709430404007E-14</v>
      </c>
      <c r="LV284" s="164">
        <f t="shared" si="1508"/>
        <v>2.8421709430404007E-14</v>
      </c>
      <c r="LW284" s="119">
        <f t="shared" si="1509"/>
        <v>2.8421709430404007E-14</v>
      </c>
      <c r="LX284" s="164">
        <f t="shared" si="1510"/>
        <v>2.8421709430404007E-14</v>
      </c>
      <c r="LY284" s="119">
        <f t="shared" si="1511"/>
        <v>0</v>
      </c>
      <c r="LZ284" s="115">
        <f t="shared" si="1512"/>
        <v>0</v>
      </c>
      <c r="MA284" s="115">
        <f t="shared" si="1513"/>
        <v>0</v>
      </c>
      <c r="MB284" s="115">
        <f t="shared" si="1514"/>
        <v>2.8421709430404007E-14</v>
      </c>
      <c r="MC284" s="115">
        <f t="shared" si="1515"/>
        <v>2.8421709430404007E-14</v>
      </c>
      <c r="MD284" s="119">
        <f t="shared" si="1516"/>
        <v>2.8421709430404007E-14</v>
      </c>
      <c r="ME284" s="115">
        <f t="shared" si="1517"/>
        <v>2.8421709430404007E-14</v>
      </c>
      <c r="MF284" s="115">
        <f t="shared" si="1518"/>
        <v>0</v>
      </c>
      <c r="MG284" s="115">
        <f t="shared" si="1519"/>
        <v>5.6843418860808015E-14</v>
      </c>
      <c r="MH284" s="115">
        <f t="shared" si="1520"/>
        <v>0</v>
      </c>
      <c r="MI284" s="119">
        <f t="shared" si="1521"/>
        <v>0</v>
      </c>
      <c r="MJ284" s="115">
        <f t="shared" si="1522"/>
        <v>0</v>
      </c>
      <c r="MK284" s="115">
        <f t="shared" si="1523"/>
        <v>0</v>
      </c>
      <c r="ML284" s="115">
        <f t="shared" si="1524"/>
        <v>0</v>
      </c>
      <c r="MM284" s="115">
        <f t="shared" si="1525"/>
        <v>0</v>
      </c>
      <c r="MN284" s="115">
        <f t="shared" si="1526"/>
        <v>0</v>
      </c>
      <c r="MO284" s="115">
        <f t="shared" si="1527"/>
        <v>0</v>
      </c>
      <c r="MP284" s="115">
        <f t="shared" si="1528"/>
        <v>0</v>
      </c>
      <c r="MQ284" s="115">
        <f t="shared" si="1529"/>
        <v>0</v>
      </c>
      <c r="MR284" s="115">
        <f t="shared" si="1530"/>
        <v>0</v>
      </c>
      <c r="MS284" s="115">
        <f t="shared" si="1531"/>
        <v>0</v>
      </c>
    </row>
    <row r="285" spans="2:357" hidden="1">
      <c r="B285" s="3"/>
      <c r="C285" s="22" t="s">
        <v>163</v>
      </c>
      <c r="D285" s="353">
        <f t="shared" si="1543"/>
        <v>3489.443592960919</v>
      </c>
      <c r="E285" s="164">
        <f t="shared" si="1543"/>
        <v>3489.443592960919</v>
      </c>
      <c r="F285" s="164">
        <f t="shared" si="1543"/>
        <v>3489.443592960919</v>
      </c>
      <c r="G285" s="119">
        <f>VPHgrunddata!D17*1000</f>
        <v>3489.443592960919</v>
      </c>
      <c r="H285" s="164">
        <f t="shared" si="1544"/>
        <v>3489.443592960919</v>
      </c>
      <c r="I285" s="115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115"/>
      <c r="U285" s="115"/>
      <c r="V285" s="115"/>
      <c r="W285" s="115"/>
      <c r="X285" s="8"/>
      <c r="Y285" s="8"/>
      <c r="Z285" s="8"/>
      <c r="AA285" s="8"/>
      <c r="AB285" s="8"/>
      <c r="AC285" s="8"/>
      <c r="AD285" s="3"/>
      <c r="AE285" s="353">
        <f t="shared" si="1532"/>
        <v>944.47898962402348</v>
      </c>
      <c r="AF285" s="353">
        <f t="shared" si="1457"/>
        <v>786.54665492439267</v>
      </c>
      <c r="AG285" s="353">
        <f t="shared" si="1457"/>
        <v>596.11390531158452</v>
      </c>
      <c r="AH285" s="353">
        <f t="shared" si="1457"/>
        <v>163.11812778511646</v>
      </c>
      <c r="AI285" s="353">
        <f t="shared" si="1457"/>
        <v>29.637675731658938</v>
      </c>
      <c r="AJ285" s="353">
        <f t="shared" si="1457"/>
        <v>30.113782592773436</v>
      </c>
      <c r="AK285" s="353">
        <f t="shared" si="1457"/>
        <v>21.11785900610224</v>
      </c>
      <c r="AL285" s="353">
        <f t="shared" si="1457"/>
        <v>0</v>
      </c>
      <c r="AM285" s="353">
        <f t="shared" si="1457"/>
        <v>0</v>
      </c>
      <c r="AN285" s="353">
        <f t="shared" si="1457"/>
        <v>42.121865699768065</v>
      </c>
      <c r="AO285" s="353">
        <f t="shared" si="1457"/>
        <v>339.70628428268435</v>
      </c>
      <c r="AP285" s="353">
        <f t="shared" si="1457"/>
        <v>536.48844800281529</v>
      </c>
      <c r="AQ285" s="353">
        <f t="shared" si="1457"/>
        <v>944.47898962402348</v>
      </c>
      <c r="AR285" s="353">
        <f t="shared" si="1457"/>
        <v>786.54665492439267</v>
      </c>
      <c r="AS285" s="353">
        <f t="shared" si="1457"/>
        <v>596.11390531158452</v>
      </c>
      <c r="AT285" s="353">
        <f t="shared" si="1457"/>
        <v>163.11812778511646</v>
      </c>
      <c r="AU285" s="353">
        <f t="shared" si="1457"/>
        <v>29.637675731658938</v>
      </c>
      <c r="AV285" s="353">
        <f t="shared" si="1457"/>
        <v>30.113782592773436</v>
      </c>
      <c r="AW285" s="353">
        <f t="shared" si="1457"/>
        <v>21.11785900610224</v>
      </c>
      <c r="AX285" s="353">
        <f t="shared" si="1457"/>
        <v>0</v>
      </c>
      <c r="AY285" s="353">
        <f t="shared" si="1457"/>
        <v>0</v>
      </c>
      <c r="AZ285" s="353">
        <f t="shared" si="1457"/>
        <v>42.121865699768065</v>
      </c>
      <c r="BA285" s="353">
        <f t="shared" si="1457"/>
        <v>339.70628428268435</v>
      </c>
      <c r="BB285" s="353">
        <f t="shared" si="1457"/>
        <v>536.48844800281529</v>
      </c>
      <c r="BC285" s="119">
        <f>VPHgrunddataM!K17*1000</f>
        <v>944.47898962402348</v>
      </c>
      <c r="BD285" s="119">
        <f>VPHgrunddataM!L17*1000</f>
        <v>786.54665492439267</v>
      </c>
      <c r="BE285" s="119">
        <f>VPHgrunddataM!M17*1000</f>
        <v>596.11390531158452</v>
      </c>
      <c r="BF285" s="119">
        <f>VPHgrunddataM!N17*1000</f>
        <v>163.11812778511646</v>
      </c>
      <c r="BG285" s="119">
        <f>VPHgrunddataM!O17*1000</f>
        <v>29.637675731658938</v>
      </c>
      <c r="BH285" s="119">
        <f>VPHgrunddataM!P17*1000</f>
        <v>30.113782592773436</v>
      </c>
      <c r="BI285" s="119">
        <f>VPHgrunddataM!Q17*1000</f>
        <v>21.11785900610224</v>
      </c>
      <c r="BJ285" s="119">
        <f>VPHgrunddataM!R17*1000</f>
        <v>0</v>
      </c>
      <c r="BK285" s="119">
        <f>VPHgrunddataM!S17*1000</f>
        <v>0</v>
      </c>
      <c r="BL285" s="119">
        <f>VPHgrunddataM!T17*1000</f>
        <v>42.121865699768065</v>
      </c>
      <c r="BM285" s="119">
        <f>VPHgrunddataM!U17*1000</f>
        <v>339.70628428268435</v>
      </c>
      <c r="BN285" s="119">
        <f>VPHgrunddataM!V17*1000</f>
        <v>536.48844800281529</v>
      </c>
      <c r="BO285" s="164">
        <f t="shared" si="1458"/>
        <v>944.47898962402348</v>
      </c>
      <c r="BP285" s="164">
        <f t="shared" si="1458"/>
        <v>786.54665492439267</v>
      </c>
      <c r="BQ285" s="164">
        <f t="shared" si="1458"/>
        <v>596.11390531158452</v>
      </c>
      <c r="BR285" s="164">
        <f t="shared" si="1458"/>
        <v>163.11812778511646</v>
      </c>
      <c r="BS285" s="164">
        <f t="shared" si="1458"/>
        <v>29.637675731658938</v>
      </c>
      <c r="BT285" s="164">
        <f t="shared" si="1458"/>
        <v>30.113782592773436</v>
      </c>
      <c r="BU285" s="164">
        <f t="shared" si="1458"/>
        <v>21.11785900610224</v>
      </c>
      <c r="BV285" s="164">
        <f t="shared" si="1458"/>
        <v>0</v>
      </c>
      <c r="BW285" s="164">
        <f t="shared" si="1458"/>
        <v>0</v>
      </c>
      <c r="BX285" s="164">
        <f t="shared" si="1458"/>
        <v>42.121865699768065</v>
      </c>
      <c r="BY285" s="164">
        <f t="shared" si="1458"/>
        <v>339.70628428268435</v>
      </c>
      <c r="BZ285" s="164">
        <f t="shared" si="1458"/>
        <v>536.48844800281529</v>
      </c>
      <c r="CA285" s="115"/>
      <c r="CB285" s="115"/>
      <c r="CC285" s="115"/>
      <c r="CD285" s="115"/>
      <c r="CE285" s="115"/>
      <c r="CF285" s="115"/>
      <c r="CG285" s="115"/>
      <c r="CH285" s="115"/>
      <c r="CI285" s="115"/>
      <c r="CJ285" s="115"/>
      <c r="CK285" s="115"/>
      <c r="CL285" s="115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119"/>
      <c r="EJ285" s="119"/>
      <c r="EK285" s="119"/>
      <c r="EL285" s="119"/>
      <c r="EM285" s="119"/>
      <c r="EN285" s="119"/>
      <c r="EO285" s="119"/>
      <c r="EP285" s="119"/>
      <c r="EQ285" s="119"/>
      <c r="ER285" s="119"/>
      <c r="ES285" s="119"/>
      <c r="ET285" s="119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115"/>
      <c r="HD285" s="115"/>
      <c r="HE285" s="115"/>
      <c r="HF285" s="115"/>
      <c r="HG285" s="115"/>
      <c r="HH285" s="115"/>
      <c r="HI285" s="115"/>
      <c r="HJ285" s="115"/>
      <c r="HK285" s="115"/>
      <c r="HL285" s="115"/>
      <c r="HM285" s="115"/>
      <c r="HN285" s="115"/>
      <c r="HO285" s="115"/>
      <c r="HP285" s="115"/>
      <c r="HQ285" s="115"/>
      <c r="HR285" s="115"/>
      <c r="HS285" s="115"/>
      <c r="HT285" s="115"/>
      <c r="HU285" s="115"/>
      <c r="HV285" s="115"/>
      <c r="HW285" s="115"/>
      <c r="HX285" s="115"/>
      <c r="HY285" s="115"/>
      <c r="HZ285" s="115"/>
      <c r="IA285" s="115"/>
      <c r="IB285" s="115"/>
      <c r="IC285" s="115"/>
      <c r="ID285" s="115"/>
      <c r="IE285" s="115"/>
      <c r="IF285" s="115"/>
      <c r="IG285" s="115"/>
      <c r="IH285" s="115"/>
      <c r="II285" s="115"/>
      <c r="IJ285" s="115"/>
      <c r="IK285" s="115"/>
      <c r="IL285" s="115"/>
      <c r="IM285" s="115"/>
      <c r="IN285" s="115"/>
      <c r="IO285" s="115"/>
      <c r="IP285" s="115"/>
      <c r="IQ285" s="115"/>
      <c r="IR285" s="115"/>
      <c r="IS285" s="115"/>
      <c r="IT285" s="115"/>
      <c r="IU285" s="115"/>
      <c r="IV285" s="115"/>
      <c r="IW285" s="115"/>
      <c r="IX285" s="115"/>
      <c r="IY285" s="8"/>
      <c r="IZ285" s="8"/>
      <c r="JA285" s="8"/>
      <c r="JB285" s="8"/>
      <c r="JC285" s="8"/>
      <c r="JD285" s="8"/>
      <c r="JE285" s="8"/>
      <c r="JF285" s="8"/>
      <c r="JG285" s="8"/>
      <c r="JH285" s="8"/>
      <c r="JI285" s="8"/>
      <c r="JJ285" s="8"/>
      <c r="JK285" s="8"/>
      <c r="JL285" s="8"/>
      <c r="JM285" s="8"/>
      <c r="JN285" s="8"/>
      <c r="JO285" s="8"/>
      <c r="JP285" s="8"/>
      <c r="JQ285" s="8"/>
      <c r="JR285" s="8"/>
      <c r="JS285" s="8"/>
      <c r="JT285" s="8"/>
      <c r="JU285" s="8"/>
      <c r="JV285" s="8"/>
      <c r="JW285" s="8"/>
      <c r="JX285" s="8"/>
      <c r="JY285" s="8"/>
      <c r="JZ285" s="8"/>
      <c r="KA285" s="8"/>
      <c r="KB285" s="8"/>
      <c r="KC285" s="8"/>
      <c r="KD285" s="8"/>
      <c r="KE285" s="8"/>
      <c r="KF285" s="8"/>
      <c r="KG285" s="8"/>
      <c r="KH285" s="8"/>
      <c r="KI285" s="8"/>
      <c r="KJ285" s="8"/>
      <c r="KK285" s="8"/>
      <c r="KL285" s="8"/>
      <c r="KM285" s="8"/>
      <c r="KN285" s="8"/>
      <c r="KO285" s="8"/>
      <c r="KP285" s="8"/>
      <c r="KQ285" s="8"/>
      <c r="KR285" s="8"/>
      <c r="KS285" s="8"/>
      <c r="KT285" s="8"/>
      <c r="KU285" s="8"/>
      <c r="KV285" s="8"/>
      <c r="KW285" s="8"/>
      <c r="KX285" s="8"/>
      <c r="KY285" s="8"/>
      <c r="KZ285" s="8"/>
      <c r="LA285" s="8"/>
      <c r="LB285" s="8"/>
      <c r="LC285" s="8"/>
      <c r="LD285" s="8"/>
      <c r="LE285" s="8"/>
      <c r="LF285" s="8"/>
      <c r="LG285" s="8"/>
      <c r="LH285" s="8"/>
      <c r="LI285" s="8"/>
      <c r="LJ285" s="8"/>
      <c r="LK285" s="8"/>
      <c r="LL285" s="8"/>
      <c r="LM285" s="8"/>
      <c r="LN285" s="8"/>
      <c r="LO285" s="8"/>
      <c r="LP285" s="8"/>
      <c r="LQ285" s="8"/>
      <c r="LR285" s="8"/>
      <c r="LT285" s="660">
        <f t="shared" si="1506"/>
        <v>1.8189894035458565E-12</v>
      </c>
      <c r="LU285" s="164">
        <f t="shared" si="1507"/>
        <v>4.5474735088646412E-13</v>
      </c>
      <c r="LV285" s="164">
        <f t="shared" si="1508"/>
        <v>4.5474735088646412E-13</v>
      </c>
      <c r="LW285" s="119">
        <f t="shared" si="1509"/>
        <v>4.5474735088646412E-13</v>
      </c>
      <c r="LX285" s="164">
        <f t="shared" si="1510"/>
        <v>4.5474735088646412E-13</v>
      </c>
      <c r="LY285" s="115">
        <f t="shared" si="1511"/>
        <v>0</v>
      </c>
      <c r="LZ285" s="8">
        <f t="shared" si="1512"/>
        <v>0</v>
      </c>
      <c r="MA285" s="8">
        <f t="shared" si="1513"/>
        <v>0</v>
      </c>
      <c r="MB285" s="8">
        <f t="shared" si="1514"/>
        <v>0</v>
      </c>
      <c r="MC285" s="8">
        <f t="shared" si="1515"/>
        <v>0</v>
      </c>
      <c r="MD285" s="8">
        <f t="shared" si="1516"/>
        <v>0</v>
      </c>
      <c r="ME285" s="8">
        <f t="shared" si="1517"/>
        <v>0</v>
      </c>
      <c r="MF285" s="8">
        <f t="shared" si="1518"/>
        <v>0</v>
      </c>
      <c r="MG285" s="8">
        <f t="shared" si="1519"/>
        <v>0</v>
      </c>
      <c r="MH285" s="8">
        <f t="shared" si="1520"/>
        <v>0</v>
      </c>
      <c r="MI285" s="8">
        <f t="shared" si="1521"/>
        <v>0</v>
      </c>
      <c r="MJ285" s="115">
        <f t="shared" si="1522"/>
        <v>0</v>
      </c>
      <c r="MK285" s="115">
        <f t="shared" si="1523"/>
        <v>0</v>
      </c>
      <c r="ML285" s="115">
        <f t="shared" si="1524"/>
        <v>0</v>
      </c>
      <c r="MM285" s="115">
        <f t="shared" si="1525"/>
        <v>0</v>
      </c>
      <c r="MN285" s="8">
        <f t="shared" si="1526"/>
        <v>0</v>
      </c>
      <c r="MO285" s="8">
        <f t="shared" si="1527"/>
        <v>0</v>
      </c>
      <c r="MP285" s="8">
        <f t="shared" si="1528"/>
        <v>0</v>
      </c>
      <c r="MQ285" s="8">
        <f t="shared" si="1529"/>
        <v>0</v>
      </c>
      <c r="MR285" s="8">
        <f t="shared" si="1530"/>
        <v>0</v>
      </c>
      <c r="MS285" s="8">
        <f t="shared" si="1531"/>
        <v>0</v>
      </c>
    </row>
    <row r="286" spans="2:357" hidden="1">
      <c r="B286" s="3"/>
      <c r="C286" s="170" t="s">
        <v>164</v>
      </c>
      <c r="D286" s="115"/>
      <c r="E286" s="115"/>
      <c r="F286" s="115"/>
      <c r="G286" s="115"/>
      <c r="H286" s="115"/>
      <c r="I286" s="119">
        <f>VPHgrunddata!E18*1000</f>
        <v>7704.0152135696408</v>
      </c>
      <c r="J286" s="115">
        <f t="shared" ref="J286:J291" si="1608">I286+(N286-I286)/(5)</f>
        <v>7760.8946262142181</v>
      </c>
      <c r="K286" s="115">
        <f t="shared" ref="K286:K291" si="1609">J286+(N286-I286)/(5)</f>
        <v>7817.7740388587954</v>
      </c>
      <c r="L286" s="115">
        <f t="shared" ref="L286:L291" si="1610">K286+(N286-I286)/(5)</f>
        <v>7874.6534515033727</v>
      </c>
      <c r="M286" s="115">
        <f t="shared" ref="M286:M291" si="1611">L286+(N286-I286)/(5)</f>
        <v>7931.53286414795</v>
      </c>
      <c r="N286" s="119">
        <f>VPHgrunddata!F18*1000</f>
        <v>7988.4122767925264</v>
      </c>
      <c r="O286" s="115">
        <f>N286+(S286-N286)/(5)</f>
        <v>7916.7674845581059</v>
      </c>
      <c r="P286" s="115">
        <f>O286+(S286-N286)/(5)</f>
        <v>7845.1226923236854</v>
      </c>
      <c r="Q286" s="115">
        <f>P286+(S286-N286)/(5)</f>
        <v>7773.4779000892649</v>
      </c>
      <c r="R286" s="115">
        <f>Q286+(S286-N286)/(5)</f>
        <v>7701.8331078548445</v>
      </c>
      <c r="S286" s="119">
        <f>VPHgrunddata!G18*1000</f>
        <v>7630.1883156204231</v>
      </c>
      <c r="T286" s="164">
        <f t="shared" si="1594"/>
        <v>6272.820564662934</v>
      </c>
      <c r="U286" s="164">
        <f t="shared" si="1594"/>
        <v>6272.820564662934</v>
      </c>
      <c r="V286" s="164">
        <f t="shared" si="1595"/>
        <v>6272.820564662934</v>
      </c>
      <c r="W286" s="164">
        <f t="shared" si="1596"/>
        <v>6272.820564662934</v>
      </c>
      <c r="X286" s="119">
        <f>VPHgrunddata!H18*1000</f>
        <v>6272.820564662934</v>
      </c>
      <c r="Y286" s="115">
        <f>X286+(AC286-X286)/(5)</f>
        <v>6179.6835785186768</v>
      </c>
      <c r="Z286" s="115">
        <f>Y286+(AC286-X286)/(5)</f>
        <v>6086.5465923744196</v>
      </c>
      <c r="AA286" s="115">
        <f>Z286+(AC286-X286)/(5)</f>
        <v>5993.4096062301624</v>
      </c>
      <c r="AB286" s="115">
        <f>AA286+(AC286-X286)/(5)</f>
        <v>5900.2726200859051</v>
      </c>
      <c r="AC286" s="119">
        <f>VPHgrunddata!I18*1000</f>
        <v>5807.1356339416498</v>
      </c>
      <c r="AD286" s="3"/>
      <c r="AE286" s="115"/>
      <c r="AF286" s="115"/>
      <c r="AG286" s="115"/>
      <c r="AH286" s="115"/>
      <c r="AI286" s="115"/>
      <c r="AJ286" s="115"/>
      <c r="AK286" s="115"/>
      <c r="AL286" s="115"/>
      <c r="AM286" s="115"/>
      <c r="AN286" s="115"/>
      <c r="AO286" s="115"/>
      <c r="AP286" s="115"/>
      <c r="AQ286" s="115"/>
      <c r="AR286" s="115"/>
      <c r="AS286" s="115"/>
      <c r="AT286" s="115"/>
      <c r="AU286" s="115"/>
      <c r="AV286" s="115"/>
      <c r="AW286" s="115"/>
      <c r="AX286" s="115"/>
      <c r="AY286" s="115"/>
      <c r="AZ286" s="115"/>
      <c r="BA286" s="115"/>
      <c r="BB286" s="115"/>
      <c r="BC286" s="115"/>
      <c r="BD286" s="115"/>
      <c r="BE286" s="115"/>
      <c r="BF286" s="115"/>
      <c r="BG286" s="115"/>
      <c r="BH286" s="115"/>
      <c r="BI286" s="115"/>
      <c r="BJ286" s="115"/>
      <c r="BK286" s="115"/>
      <c r="BL286" s="115"/>
      <c r="BM286" s="115"/>
      <c r="BN286" s="115"/>
      <c r="BO286" s="115"/>
      <c r="BP286" s="115"/>
      <c r="BQ286" s="115"/>
      <c r="BR286" s="115"/>
      <c r="BS286" s="115"/>
      <c r="BT286" s="115"/>
      <c r="BU286" s="115"/>
      <c r="BV286" s="115"/>
      <c r="BW286" s="115"/>
      <c r="BX286" s="115"/>
      <c r="BY286" s="115"/>
      <c r="BZ286" s="115"/>
      <c r="CA286" s="119">
        <f>VPHgrunddataM!W18*1000</f>
        <v>577.11683400726326</v>
      </c>
      <c r="CB286" s="119">
        <f>VPHgrunddataM!X18*1000</f>
        <v>941.85801329040532</v>
      </c>
      <c r="CC286" s="119">
        <f>VPHgrunddataM!Y18*1000</f>
        <v>985.81977172851566</v>
      </c>
      <c r="CD286" s="119">
        <f>VPHgrunddataM!Z18*1000</f>
        <v>922.93907141113289</v>
      </c>
      <c r="CE286" s="119">
        <f>VPHgrunddataM!AA18*1000</f>
        <v>659.56538470458986</v>
      </c>
      <c r="CF286" s="119">
        <f>VPHgrunddataM!AB18*1000</f>
        <v>601.96252050781254</v>
      </c>
      <c r="CG286" s="119">
        <f>VPHgrunddataM!AC18*1000</f>
        <v>455.44550506591798</v>
      </c>
      <c r="CH286" s="119">
        <f>VPHgrunddataM!AD18*1000</f>
        <v>0</v>
      </c>
      <c r="CI286" s="119">
        <f>VPHgrunddataM!AE18*1000</f>
        <v>0</v>
      </c>
      <c r="CJ286" s="119">
        <f>VPHgrunddataM!AF18*1000</f>
        <v>838.55547326660155</v>
      </c>
      <c r="CK286" s="119">
        <f>VPHgrunddataM!AG18*1000</f>
        <v>971.02944325256351</v>
      </c>
      <c r="CL286" s="119">
        <f>VPHgrunddataM!AH18*1000</f>
        <v>749.7231963348388</v>
      </c>
      <c r="CM286" s="115">
        <f t="shared" si="1533"/>
        <v>632.99658056907663</v>
      </c>
      <c r="CN286" s="115">
        <f t="shared" si="1597"/>
        <v>940.16404951171876</v>
      </c>
      <c r="CO286" s="115">
        <f t="shared" si="1598"/>
        <v>986.6572640869141</v>
      </c>
      <c r="CP286" s="115">
        <f t="shared" si="1599"/>
        <v>924.21043251953131</v>
      </c>
      <c r="CQ286" s="115">
        <f t="shared" si="1600"/>
        <v>680.8181779052735</v>
      </c>
      <c r="CR286" s="115">
        <f t="shared" si="1601"/>
        <v>594.81619311523446</v>
      </c>
      <c r="CS286" s="115">
        <f t="shared" si="1602"/>
        <v>427.94381329345703</v>
      </c>
      <c r="CT286" s="115">
        <f t="shared" si="1603"/>
        <v>0</v>
      </c>
      <c r="CU286" s="115">
        <f t="shared" si="1604"/>
        <v>0</v>
      </c>
      <c r="CV286" s="115">
        <f t="shared" si="1605"/>
        <v>843.47284509277347</v>
      </c>
      <c r="CW286" s="115">
        <f t="shared" si="1606"/>
        <v>972.23338290710456</v>
      </c>
      <c r="CX286" s="115">
        <f t="shared" si="1607"/>
        <v>757.58188721313468</v>
      </c>
      <c r="CY286" s="115">
        <f t="shared" si="1534"/>
        <v>688.87632713088999</v>
      </c>
      <c r="CZ286" s="115">
        <f t="shared" si="1460"/>
        <v>938.47008573303219</v>
      </c>
      <c r="DA286" s="115">
        <f t="shared" si="1460"/>
        <v>987.49475644531253</v>
      </c>
      <c r="DB286" s="115">
        <f t="shared" si="1460"/>
        <v>925.48179362792973</v>
      </c>
      <c r="DC286" s="115">
        <f t="shared" si="1460"/>
        <v>702.07097110595714</v>
      </c>
      <c r="DD286" s="115">
        <f t="shared" si="1460"/>
        <v>587.66986572265637</v>
      </c>
      <c r="DE286" s="115">
        <f t="shared" si="1460"/>
        <v>400.44212152099607</v>
      </c>
      <c r="DF286" s="115">
        <f t="shared" si="1460"/>
        <v>0</v>
      </c>
      <c r="DG286" s="115">
        <f t="shared" si="1460"/>
        <v>0</v>
      </c>
      <c r="DH286" s="115">
        <f t="shared" si="1460"/>
        <v>848.39021691894538</v>
      </c>
      <c r="DI286" s="115">
        <f t="shared" si="1460"/>
        <v>973.4373225616456</v>
      </c>
      <c r="DJ286" s="115">
        <f t="shared" si="1460"/>
        <v>765.44057809143055</v>
      </c>
      <c r="DK286" s="115">
        <f t="shared" si="1535"/>
        <v>744.75607369270335</v>
      </c>
      <c r="DL286" s="115">
        <f t="shared" si="1461"/>
        <v>936.77612195434563</v>
      </c>
      <c r="DM286" s="115">
        <f t="shared" si="1461"/>
        <v>988.33224880371097</v>
      </c>
      <c r="DN286" s="115">
        <f t="shared" si="1461"/>
        <v>926.75315473632816</v>
      </c>
      <c r="DO286" s="115">
        <f t="shared" si="1461"/>
        <v>723.32376430664078</v>
      </c>
      <c r="DP286" s="115">
        <f t="shared" si="1461"/>
        <v>580.52353833007828</v>
      </c>
      <c r="DQ286" s="115">
        <f t="shared" si="1461"/>
        <v>372.94042974853511</v>
      </c>
      <c r="DR286" s="115">
        <f t="shared" si="1461"/>
        <v>0</v>
      </c>
      <c r="DS286" s="115">
        <f t="shared" si="1461"/>
        <v>0</v>
      </c>
      <c r="DT286" s="115">
        <f t="shared" si="1461"/>
        <v>853.3075887451173</v>
      </c>
      <c r="DU286" s="115">
        <f t="shared" si="1461"/>
        <v>974.64126221618665</v>
      </c>
      <c r="DV286" s="115">
        <f t="shared" si="1461"/>
        <v>773.29926896972643</v>
      </c>
      <c r="DW286" s="115">
        <f t="shared" si="1536"/>
        <v>800.63582025451672</v>
      </c>
      <c r="DX286" s="115">
        <f t="shared" si="1462"/>
        <v>935.08215817565906</v>
      </c>
      <c r="DY286" s="115">
        <f t="shared" si="1462"/>
        <v>989.1697411621094</v>
      </c>
      <c r="DZ286" s="115">
        <f t="shared" si="1462"/>
        <v>928.02451584472658</v>
      </c>
      <c r="EA286" s="115">
        <f t="shared" si="1462"/>
        <v>744.57655750732442</v>
      </c>
      <c r="EB286" s="115">
        <f t="shared" si="1462"/>
        <v>573.37721093750019</v>
      </c>
      <c r="EC286" s="115">
        <f t="shared" si="1462"/>
        <v>345.43873797607415</v>
      </c>
      <c r="ED286" s="115">
        <f t="shared" si="1462"/>
        <v>0</v>
      </c>
      <c r="EE286" s="115">
        <f t="shared" si="1462"/>
        <v>0</v>
      </c>
      <c r="EF286" s="115">
        <f t="shared" si="1462"/>
        <v>858.22496057128922</v>
      </c>
      <c r="EG286" s="115">
        <f t="shared" si="1462"/>
        <v>975.84520187072769</v>
      </c>
      <c r="EH286" s="115">
        <f t="shared" si="1462"/>
        <v>781.1579598480223</v>
      </c>
      <c r="EI286" s="115">
        <f>VPHgrunddataM!AI18*1000</f>
        <v>856.51556681632997</v>
      </c>
      <c r="EJ286" s="115">
        <f>VPHgrunddataM!AJ18*1000</f>
        <v>933.38819439697261</v>
      </c>
      <c r="EK286" s="115">
        <f>VPHgrunddataM!AK18*1000</f>
        <v>990.00723352050784</v>
      </c>
      <c r="EL286" s="115">
        <f>VPHgrunddataM!AL18*1000</f>
        <v>929.295876953125</v>
      </c>
      <c r="EM286" s="115">
        <f>VPHgrunddataM!AM18*1000</f>
        <v>765.82935070800784</v>
      </c>
      <c r="EN286" s="115">
        <f>VPHgrunddataM!AN18*1000</f>
        <v>566.23088354492188</v>
      </c>
      <c r="EO286" s="115">
        <f>VPHgrunddataM!AO18*1000</f>
        <v>317.93704620361331</v>
      </c>
      <c r="EP286" s="115">
        <f>VPHgrunddataM!AP18*1000</f>
        <v>0</v>
      </c>
      <c r="EQ286" s="115">
        <f>VPHgrunddataM!AQ18*1000</f>
        <v>0</v>
      </c>
      <c r="ER286" s="115">
        <f>VPHgrunddataM!AR18*1000</f>
        <v>863.14233239746102</v>
      </c>
      <c r="ES286" s="115">
        <f>VPHgrunddataM!AS18*1000</f>
        <v>977.04914152526851</v>
      </c>
      <c r="ET286" s="115">
        <f>VPHgrunddataM!AT18*1000</f>
        <v>789.01665072631829</v>
      </c>
      <c r="EU286" s="115">
        <f t="shared" si="1537"/>
        <v>819.83404063568116</v>
      </c>
      <c r="EV286" s="115">
        <f t="shared" si="1538"/>
        <v>922.84478276977541</v>
      </c>
      <c r="EW286" s="115">
        <f t="shared" si="1463"/>
        <v>977.98291161651616</v>
      </c>
      <c r="EX286" s="115">
        <f t="shared" si="1464"/>
        <v>928.53352978515625</v>
      </c>
      <c r="EY286" s="115">
        <f t="shared" si="1465"/>
        <v>766.28183669433599</v>
      </c>
      <c r="EZ286" s="115">
        <f t="shared" si="1466"/>
        <v>545.15902432861333</v>
      </c>
      <c r="FA286" s="115">
        <f t="shared" si="1467"/>
        <v>340.33252705078127</v>
      </c>
      <c r="FB286" s="115">
        <f t="shared" si="1468"/>
        <v>2.4248958984374998</v>
      </c>
      <c r="FC286" s="115">
        <f t="shared" si="1469"/>
        <v>0</v>
      </c>
      <c r="FD286" s="115">
        <f t="shared" si="1470"/>
        <v>860.18984986572275</v>
      </c>
      <c r="FE286" s="115">
        <f t="shared" si="1471"/>
        <v>967.08149742431635</v>
      </c>
      <c r="FF286" s="115">
        <f t="shared" si="1472"/>
        <v>786.10258848876947</v>
      </c>
      <c r="FG286" s="115">
        <f t="shared" si="1539"/>
        <v>783.15251445503236</v>
      </c>
      <c r="FH286" s="115">
        <f t="shared" si="1473"/>
        <v>912.3013711425782</v>
      </c>
      <c r="FI286" s="115">
        <f t="shared" si="1474"/>
        <v>965.95858971252449</v>
      </c>
      <c r="FJ286" s="115">
        <f t="shared" si="1475"/>
        <v>927.77118261718749</v>
      </c>
      <c r="FK286" s="115">
        <f t="shared" si="1476"/>
        <v>766.73432268066415</v>
      </c>
      <c r="FL286" s="115">
        <f t="shared" si="1477"/>
        <v>524.08716511230477</v>
      </c>
      <c r="FM286" s="115">
        <f t="shared" si="1478"/>
        <v>362.72800789794923</v>
      </c>
      <c r="FN286" s="115">
        <f t="shared" si="1479"/>
        <v>4.8497917968749995</v>
      </c>
      <c r="FO286" s="115">
        <f t="shared" si="1480"/>
        <v>0</v>
      </c>
      <c r="FP286" s="115">
        <f t="shared" si="1481"/>
        <v>857.23736733398448</v>
      </c>
      <c r="FQ286" s="115">
        <f t="shared" si="1482"/>
        <v>957.1138533233642</v>
      </c>
      <c r="FR286" s="115">
        <f t="shared" si="1483"/>
        <v>783.18852625122065</v>
      </c>
      <c r="FS286" s="115">
        <f t="shared" si="1540"/>
        <v>746.47098827438356</v>
      </c>
      <c r="FT286" s="115">
        <f t="shared" si="1484"/>
        <v>901.757959515381</v>
      </c>
      <c r="FU286" s="115">
        <f t="shared" si="1485"/>
        <v>953.93426780853281</v>
      </c>
      <c r="FV286" s="115">
        <f t="shared" si="1486"/>
        <v>927.00883544921874</v>
      </c>
      <c r="FW286" s="115">
        <f t="shared" si="1487"/>
        <v>767.18680866699231</v>
      </c>
      <c r="FX286" s="115">
        <f t="shared" si="1488"/>
        <v>503.01530589599616</v>
      </c>
      <c r="FY286" s="115">
        <f t="shared" si="1489"/>
        <v>385.12348874511719</v>
      </c>
      <c r="FZ286" s="115">
        <f t="shared" si="1490"/>
        <v>7.2746876953124993</v>
      </c>
      <c r="GA286" s="115">
        <f t="shared" si="1491"/>
        <v>0</v>
      </c>
      <c r="GB286" s="115">
        <f t="shared" si="1492"/>
        <v>854.28488480224621</v>
      </c>
      <c r="GC286" s="115">
        <f t="shared" si="1493"/>
        <v>947.14620922241204</v>
      </c>
      <c r="GD286" s="115">
        <f t="shared" si="1494"/>
        <v>780.27446401367183</v>
      </c>
      <c r="GE286" s="115">
        <f t="shared" si="1541"/>
        <v>709.78946209373476</v>
      </c>
      <c r="GF286" s="115">
        <f t="shared" si="1495"/>
        <v>891.2145478881838</v>
      </c>
      <c r="GG286" s="115">
        <f t="shared" si="1496"/>
        <v>941.90994590454113</v>
      </c>
      <c r="GH286" s="115">
        <f t="shared" si="1497"/>
        <v>926.24648828124998</v>
      </c>
      <c r="GI286" s="115">
        <f t="shared" si="1498"/>
        <v>767.63929465332046</v>
      </c>
      <c r="GJ286" s="115">
        <f t="shared" si="1499"/>
        <v>481.94344667968755</v>
      </c>
      <c r="GK286" s="115">
        <f t="shared" si="1500"/>
        <v>407.51896959228515</v>
      </c>
      <c r="GL286" s="115">
        <f t="shared" si="1501"/>
        <v>9.699583593749999</v>
      </c>
      <c r="GM286" s="115">
        <f t="shared" si="1502"/>
        <v>0</v>
      </c>
      <c r="GN286" s="115">
        <f t="shared" si="1503"/>
        <v>851.33240227050794</v>
      </c>
      <c r="GO286" s="115">
        <f t="shared" si="1504"/>
        <v>937.17856512145988</v>
      </c>
      <c r="GP286" s="115">
        <f t="shared" si="1542"/>
        <v>777.36040177612301</v>
      </c>
      <c r="GQ286" s="119">
        <f>VPHgrunddataM!AU18*1000</f>
        <v>673.10793591308595</v>
      </c>
      <c r="GR286" s="119">
        <f>VPHgrunddataM!AV18*1000</f>
        <v>880.67113626098637</v>
      </c>
      <c r="GS286" s="119">
        <f>VPHgrunddataM!AW18*1000</f>
        <v>929.88562400054934</v>
      </c>
      <c r="GT286" s="119">
        <f>VPHgrunddataM!AX18*1000</f>
        <v>925.48414111328123</v>
      </c>
      <c r="GU286" s="119">
        <f>VPHgrunddataM!AY18*1000</f>
        <v>768.09178063964839</v>
      </c>
      <c r="GV286" s="119">
        <f>VPHgrunddataM!AZ18*1000</f>
        <v>460.87158746337894</v>
      </c>
      <c r="GW286" s="119">
        <f>VPHgrunddataM!BA18*1000</f>
        <v>429.91445043945316</v>
      </c>
      <c r="GX286" s="119">
        <f>VPHgrunddataM!BB18*1000</f>
        <v>12.124479492187499</v>
      </c>
      <c r="GY286" s="119">
        <f>VPHgrunddataM!BC18*1000</f>
        <v>0</v>
      </c>
      <c r="GZ286" s="119">
        <f>VPHgrunddataM!BD18*1000</f>
        <v>848.37991973876956</v>
      </c>
      <c r="HA286" s="119">
        <f>VPHgrunddataM!BE18*1000</f>
        <v>927.21092102050784</v>
      </c>
      <c r="HB286" s="119">
        <f>VPHgrunddataM!BF18*1000</f>
        <v>774.44633953857419</v>
      </c>
      <c r="HC286" s="164">
        <f t="shared" ref="HC286:HC297" si="1612">HO286</f>
        <v>637.74019445800775</v>
      </c>
      <c r="HD286" s="164">
        <f t="shared" ref="HD286:HD297" si="1613">HP286</f>
        <v>599.48407025146491</v>
      </c>
      <c r="HE286" s="164">
        <f t="shared" ref="HE286:HE297" si="1614">HQ286</f>
        <v>653.62194714355473</v>
      </c>
      <c r="HF286" s="164">
        <f t="shared" ref="HF286:HF297" si="1615">HR286</f>
        <v>741.16187438964846</v>
      </c>
      <c r="HG286" s="164">
        <f t="shared" ref="HG286:HG297" si="1616">HS286</f>
        <v>765.04080451583866</v>
      </c>
      <c r="HH286" s="164">
        <f t="shared" ref="HH286:HH297" si="1617">HT286</f>
        <v>398.354608581543</v>
      </c>
      <c r="HI286" s="164">
        <f t="shared" ref="HI286:HI297" si="1618">HU286</f>
        <v>318.98321643066407</v>
      </c>
      <c r="HJ286" s="164">
        <f t="shared" ref="HJ286:HJ297" si="1619">HV286</f>
        <v>12.739726989746094</v>
      </c>
      <c r="HK286" s="164">
        <f t="shared" ref="HK286:HK297" si="1620">HW286</f>
        <v>0</v>
      </c>
      <c r="HL286" s="164">
        <f t="shared" ref="HL286:HL297" si="1621">HX286</f>
        <v>765.94039129638668</v>
      </c>
      <c r="HM286" s="164">
        <f t="shared" ref="HM286:HM297" si="1622">HY286</f>
        <v>835.24365893554682</v>
      </c>
      <c r="HN286" s="164">
        <f t="shared" ref="HN286:HN297" si="1623">HZ286</f>
        <v>544.51007167053217</v>
      </c>
      <c r="HO286" s="164">
        <f t="shared" ref="HO286:HO297" si="1624">IA286</f>
        <v>637.74019445800775</v>
      </c>
      <c r="HP286" s="164">
        <f t="shared" ref="HP286:HP297" si="1625">IB286</f>
        <v>599.48407025146491</v>
      </c>
      <c r="HQ286" s="164">
        <f t="shared" ref="HQ286:HQ297" si="1626">IC286</f>
        <v>653.62194714355473</v>
      </c>
      <c r="HR286" s="164">
        <f t="shared" ref="HR286:HR297" si="1627">ID286</f>
        <v>741.16187438964846</v>
      </c>
      <c r="HS286" s="164">
        <f t="shared" ref="HS286:HS297" si="1628">IE286</f>
        <v>765.04080451583866</v>
      </c>
      <c r="HT286" s="164">
        <f t="shared" ref="HT286:HT297" si="1629">IF286</f>
        <v>398.354608581543</v>
      </c>
      <c r="HU286" s="164">
        <f t="shared" ref="HU286:HU297" si="1630">IG286</f>
        <v>318.98321643066407</v>
      </c>
      <c r="HV286" s="164">
        <f t="shared" ref="HV286:HV297" si="1631">IH286</f>
        <v>12.739726989746094</v>
      </c>
      <c r="HW286" s="164">
        <f t="shared" ref="HW286:HW297" si="1632">II286</f>
        <v>0</v>
      </c>
      <c r="HX286" s="164">
        <f t="shared" ref="HX286:HX297" si="1633">IJ286</f>
        <v>765.94039129638668</v>
      </c>
      <c r="HY286" s="164">
        <f t="shared" ref="HY286:HY297" si="1634">IK286</f>
        <v>835.24365893554682</v>
      </c>
      <c r="HZ286" s="164">
        <f t="shared" ref="HZ286:HZ297" si="1635">IL286</f>
        <v>544.51007167053217</v>
      </c>
      <c r="IA286" s="164">
        <f t="shared" ref="IA286:IA297" si="1636">IM286</f>
        <v>637.74019445800775</v>
      </c>
      <c r="IB286" s="164">
        <f t="shared" ref="IB286:IB297" si="1637">IN286</f>
        <v>599.48407025146491</v>
      </c>
      <c r="IC286" s="164">
        <f t="shared" ref="IC286:IC297" si="1638">IO286</f>
        <v>653.62194714355473</v>
      </c>
      <c r="ID286" s="164">
        <f t="shared" ref="ID286:ID297" si="1639">IP286</f>
        <v>741.16187438964846</v>
      </c>
      <c r="IE286" s="164">
        <f t="shared" ref="IE286:IE297" si="1640">IQ286</f>
        <v>765.04080451583866</v>
      </c>
      <c r="IF286" s="164">
        <f t="shared" ref="IF286:IF297" si="1641">IR286</f>
        <v>398.354608581543</v>
      </c>
      <c r="IG286" s="164">
        <f t="shared" ref="IG286:IG297" si="1642">IS286</f>
        <v>318.98321643066407</v>
      </c>
      <c r="IH286" s="164">
        <f t="shared" ref="IH286:IH297" si="1643">IT286</f>
        <v>12.739726989746094</v>
      </c>
      <c r="II286" s="164">
        <f t="shared" ref="II286:II297" si="1644">IU286</f>
        <v>0</v>
      </c>
      <c r="IJ286" s="164">
        <f t="shared" ref="IJ286:IJ297" si="1645">IV286</f>
        <v>765.94039129638668</v>
      </c>
      <c r="IK286" s="164">
        <f t="shared" ref="IK286:IK297" si="1646">IW286</f>
        <v>835.24365893554682</v>
      </c>
      <c r="IL286" s="164">
        <f t="shared" ref="IL286:IL297" si="1647">IX286</f>
        <v>544.51007167053217</v>
      </c>
      <c r="IM286" s="164">
        <f t="shared" ref="IM286:IM297" si="1648">IY286</f>
        <v>637.74019445800775</v>
      </c>
      <c r="IN286" s="164">
        <f t="shared" ref="IN286:IN297" si="1649">IZ286</f>
        <v>599.48407025146491</v>
      </c>
      <c r="IO286" s="164">
        <f t="shared" ref="IO286:IO297" si="1650">JA286</f>
        <v>653.62194714355473</v>
      </c>
      <c r="IP286" s="164">
        <f t="shared" ref="IP286:IP297" si="1651">JB286</f>
        <v>741.16187438964846</v>
      </c>
      <c r="IQ286" s="164">
        <f t="shared" ref="IQ286:IQ297" si="1652">JC286</f>
        <v>765.04080451583866</v>
      </c>
      <c r="IR286" s="164">
        <f t="shared" ref="IR286:IR297" si="1653">JD286</f>
        <v>398.354608581543</v>
      </c>
      <c r="IS286" s="164">
        <f t="shared" ref="IS286:IS297" si="1654">JE286</f>
        <v>318.98321643066407</v>
      </c>
      <c r="IT286" s="164">
        <f t="shared" ref="IT286:IT297" si="1655">JF286</f>
        <v>12.739726989746094</v>
      </c>
      <c r="IU286" s="164">
        <f t="shared" ref="IU286:IU297" si="1656">JG286</f>
        <v>0</v>
      </c>
      <c r="IV286" s="164">
        <f t="shared" ref="IV286:IV297" si="1657">JH286</f>
        <v>765.94039129638668</v>
      </c>
      <c r="IW286" s="164">
        <f t="shared" ref="IW286:IW297" si="1658">JI286</f>
        <v>835.24365893554682</v>
      </c>
      <c r="IX286" s="164">
        <f t="shared" si="1545"/>
        <v>544.51007167053217</v>
      </c>
      <c r="IY286" s="119">
        <f>VPHgrunddataM!BG18*1000</f>
        <v>637.74019445800775</v>
      </c>
      <c r="IZ286" s="119">
        <f>VPHgrunddataM!BH18*1000</f>
        <v>599.48407025146491</v>
      </c>
      <c r="JA286" s="119">
        <f>VPHgrunddataM!BI18*1000</f>
        <v>653.62194714355473</v>
      </c>
      <c r="JB286" s="119">
        <f>VPHgrunddataM!BJ18*1000</f>
        <v>741.16187438964846</v>
      </c>
      <c r="JC286" s="119">
        <f>VPHgrunddataM!BK18*1000</f>
        <v>765.04080451583866</v>
      </c>
      <c r="JD286" s="119">
        <f>VPHgrunddataM!BL18*1000</f>
        <v>398.354608581543</v>
      </c>
      <c r="JE286" s="119">
        <f>VPHgrunddataM!BM18*1000</f>
        <v>318.98321643066407</v>
      </c>
      <c r="JF286" s="119">
        <f>VPHgrunddataM!BN18*1000</f>
        <v>12.739726989746094</v>
      </c>
      <c r="JG286" s="119">
        <f>VPHgrunddataM!BO18*1000</f>
        <v>0</v>
      </c>
      <c r="JH286" s="119">
        <f>VPHgrunddataM!BP18*1000</f>
        <v>765.94039129638668</v>
      </c>
      <c r="JI286" s="119">
        <f>VPHgrunddataM!BQ18*1000</f>
        <v>835.24365893554682</v>
      </c>
      <c r="JJ286" s="119">
        <f>VPHgrunddataM!BR18*1000</f>
        <v>544.51007167053217</v>
      </c>
      <c r="JK286" s="115">
        <f t="shared" si="1546"/>
        <v>636.23253442382804</v>
      </c>
      <c r="JL286" s="115">
        <f t="shared" si="1547"/>
        <v>588.30576214904795</v>
      </c>
      <c r="JM286" s="115">
        <f t="shared" si="1548"/>
        <v>648.6742649780274</v>
      </c>
      <c r="JN286" s="115">
        <f t="shared" si="1549"/>
        <v>736.39638179931637</v>
      </c>
      <c r="JO286" s="115">
        <f t="shared" si="1550"/>
        <v>742.8068552978516</v>
      </c>
      <c r="JP286" s="115">
        <f t="shared" si="1551"/>
        <v>384.76773106689456</v>
      </c>
      <c r="JQ286" s="115">
        <f t="shared" si="1552"/>
        <v>314.16307644042968</v>
      </c>
      <c r="JR286" s="115">
        <f t="shared" si="1553"/>
        <v>12.006820959472657</v>
      </c>
      <c r="JS286" s="115">
        <f t="shared" si="1554"/>
        <v>0</v>
      </c>
      <c r="JT286" s="115">
        <f t="shared" si="1555"/>
        <v>755.65969864501949</v>
      </c>
      <c r="JU286" s="115">
        <f t="shared" si="1556"/>
        <v>808.97257279052735</v>
      </c>
      <c r="JV286" s="115">
        <f t="shared" si="1557"/>
        <v>551.69787996826165</v>
      </c>
      <c r="JW286" s="115">
        <f t="shared" si="1558"/>
        <v>634.72487438964833</v>
      </c>
      <c r="JX286" s="115">
        <f t="shared" si="1559"/>
        <v>577.12745404663099</v>
      </c>
      <c r="JY286" s="115">
        <f t="shared" si="1560"/>
        <v>643.72658281250006</v>
      </c>
      <c r="JZ286" s="115">
        <f t="shared" si="1561"/>
        <v>731.63088920898429</v>
      </c>
      <c r="KA286" s="115">
        <f t="shared" si="1562"/>
        <v>720.57290607986454</v>
      </c>
      <c r="KB286" s="115">
        <f t="shared" si="1563"/>
        <v>371.18085355224611</v>
      </c>
      <c r="KC286" s="115">
        <f t="shared" si="1564"/>
        <v>309.34293645019528</v>
      </c>
      <c r="KD286" s="115">
        <f t="shared" si="1565"/>
        <v>11.27391492919922</v>
      </c>
      <c r="KE286" s="115">
        <f t="shared" si="1566"/>
        <v>0</v>
      </c>
      <c r="KF286" s="115">
        <f t="shared" si="1567"/>
        <v>745.3790059936523</v>
      </c>
      <c r="KG286" s="115">
        <f t="shared" si="1568"/>
        <v>782.70148664550788</v>
      </c>
      <c r="KH286" s="115">
        <f t="shared" si="1569"/>
        <v>558.88568826599112</v>
      </c>
      <c r="KI286" s="115">
        <f t="shared" si="1570"/>
        <v>633.21721435546863</v>
      </c>
      <c r="KJ286" s="115">
        <f t="shared" si="1571"/>
        <v>565.94914594421402</v>
      </c>
      <c r="KK286" s="115">
        <f t="shared" si="1572"/>
        <v>638.77890064697272</v>
      </c>
      <c r="KL286" s="115">
        <f t="shared" si="1573"/>
        <v>726.8653966186522</v>
      </c>
      <c r="KM286" s="115">
        <f t="shared" si="1574"/>
        <v>698.33895686187748</v>
      </c>
      <c r="KN286" s="115">
        <f t="shared" si="1575"/>
        <v>357.59397603759766</v>
      </c>
      <c r="KO286" s="115">
        <f t="shared" si="1576"/>
        <v>304.52279645996089</v>
      </c>
      <c r="KP286" s="115">
        <f t="shared" si="1577"/>
        <v>10.541008898925783</v>
      </c>
      <c r="KQ286" s="115">
        <f t="shared" si="1578"/>
        <v>0</v>
      </c>
      <c r="KR286" s="115">
        <f t="shared" si="1579"/>
        <v>735.09831334228511</v>
      </c>
      <c r="KS286" s="115">
        <f t="shared" si="1580"/>
        <v>756.43040050048842</v>
      </c>
      <c r="KT286" s="115">
        <f t="shared" si="1581"/>
        <v>566.0734965637206</v>
      </c>
      <c r="KU286" s="115">
        <f t="shared" si="1582"/>
        <v>631.70955432128892</v>
      </c>
      <c r="KV286" s="115">
        <f t="shared" si="1583"/>
        <v>554.77083784179706</v>
      </c>
      <c r="KW286" s="115">
        <f t="shared" si="1584"/>
        <v>633.83121848144538</v>
      </c>
      <c r="KX286" s="115">
        <f t="shared" si="1585"/>
        <v>722.09990402832011</v>
      </c>
      <c r="KY286" s="115">
        <f t="shared" si="1586"/>
        <v>676.10500764389042</v>
      </c>
      <c r="KZ286" s="115">
        <f t="shared" si="1587"/>
        <v>344.00709852294921</v>
      </c>
      <c r="LA286" s="115">
        <f t="shared" si="1588"/>
        <v>299.70265646972649</v>
      </c>
      <c r="LB286" s="115">
        <f t="shared" si="1589"/>
        <v>9.8081028686523464</v>
      </c>
      <c r="LC286" s="115">
        <f t="shared" si="1590"/>
        <v>0</v>
      </c>
      <c r="LD286" s="115">
        <f t="shared" si="1591"/>
        <v>724.81762069091792</v>
      </c>
      <c r="LE286" s="115">
        <f t="shared" si="1592"/>
        <v>730.15931435546895</v>
      </c>
      <c r="LF286" s="115">
        <f t="shared" si="1593"/>
        <v>573.26130486145007</v>
      </c>
      <c r="LG286" s="119">
        <f>VPHgrunddataM!BS18*1000</f>
        <v>630.20189428710933</v>
      </c>
      <c r="LH286" s="119">
        <f>VPHgrunddataM!BT18*1000</f>
        <v>543.59252973937987</v>
      </c>
      <c r="LI286" s="119">
        <f>VPHgrunddataM!BU18*1000</f>
        <v>628.88353631591804</v>
      </c>
      <c r="LJ286" s="119">
        <f>VPHgrunddataM!BV18*1000</f>
        <v>717.33441143798825</v>
      </c>
      <c r="LK286" s="119">
        <f>VPHgrunddataM!BW18*1000</f>
        <v>653.87105842590336</v>
      </c>
      <c r="LL286" s="119">
        <f>VPHgrunddataM!BX18*1000</f>
        <v>330.42022100830076</v>
      </c>
      <c r="LM286" s="119">
        <f>VPHgrunddataM!BY18*1000</f>
        <v>294.88251647949221</v>
      </c>
      <c r="LN286" s="119">
        <f>VPHgrunddataM!BZ18*1000</f>
        <v>9.0751968383789077</v>
      </c>
      <c r="LO286" s="119">
        <f>VPHgrunddataM!CA18*1000</f>
        <v>0</v>
      </c>
      <c r="LP286" s="119">
        <f>VPHgrunddataM!CB18*1000</f>
        <v>714.53692803955084</v>
      </c>
      <c r="LQ286" s="119">
        <f>VPHgrunddataM!CC18*1000</f>
        <v>703.88822821044926</v>
      </c>
      <c r="LR286" s="119">
        <f>VPHgrunddataM!CD18*1000</f>
        <v>580.44911315917966</v>
      </c>
      <c r="LT286" s="660">
        <f t="shared" si="1506"/>
        <v>1.1823431123048067E-11</v>
      </c>
      <c r="LU286" s="115">
        <f t="shared" si="1507"/>
        <v>0</v>
      </c>
      <c r="LV286" s="115">
        <f t="shared" si="1508"/>
        <v>0</v>
      </c>
      <c r="LW286" s="115">
        <f t="shared" si="1509"/>
        <v>0</v>
      </c>
      <c r="LX286" s="115">
        <f t="shared" si="1510"/>
        <v>0</v>
      </c>
      <c r="LY286" s="119">
        <f t="shared" si="1511"/>
        <v>0</v>
      </c>
      <c r="LZ286" s="115">
        <f t="shared" si="1512"/>
        <v>9.0949470177292824E-13</v>
      </c>
      <c r="MA286" s="115">
        <f t="shared" si="1513"/>
        <v>9.0949470177292824E-13</v>
      </c>
      <c r="MB286" s="115">
        <f t="shared" si="1514"/>
        <v>0</v>
      </c>
      <c r="MC286" s="115">
        <f t="shared" si="1515"/>
        <v>9.0949470177292824E-13</v>
      </c>
      <c r="MD286" s="119">
        <f t="shared" si="1516"/>
        <v>0</v>
      </c>
      <c r="ME286" s="115">
        <f t="shared" si="1517"/>
        <v>0</v>
      </c>
      <c r="MF286" s="115">
        <f t="shared" si="1518"/>
        <v>0</v>
      </c>
      <c r="MG286" s="115">
        <f t="shared" si="1519"/>
        <v>1.8189894035458565E-12</v>
      </c>
      <c r="MH286" s="115">
        <f t="shared" si="1520"/>
        <v>1.8189894035458565E-12</v>
      </c>
      <c r="MI286" s="119">
        <f t="shared" si="1521"/>
        <v>9.0949470177292824E-13</v>
      </c>
      <c r="MJ286" s="164">
        <f t="shared" si="1522"/>
        <v>0</v>
      </c>
      <c r="MK286" s="164">
        <f t="shared" si="1523"/>
        <v>0</v>
      </c>
      <c r="ML286" s="164">
        <f t="shared" si="1524"/>
        <v>0</v>
      </c>
      <c r="MM286" s="164">
        <f t="shared" si="1525"/>
        <v>0</v>
      </c>
      <c r="MN286" s="119">
        <f t="shared" si="1526"/>
        <v>0</v>
      </c>
      <c r="MO286" s="115">
        <f t="shared" si="1527"/>
        <v>0</v>
      </c>
      <c r="MP286" s="115">
        <f t="shared" si="1528"/>
        <v>0</v>
      </c>
      <c r="MQ286" s="115">
        <f t="shared" si="1529"/>
        <v>9.0949470177292824E-13</v>
      </c>
      <c r="MR286" s="115">
        <f t="shared" si="1530"/>
        <v>2.7284841053187847E-12</v>
      </c>
      <c r="MS286" s="119">
        <f t="shared" si="1531"/>
        <v>9.0949470177292824E-13</v>
      </c>
    </row>
    <row r="287" spans="2:357" hidden="1">
      <c r="B287" s="3"/>
      <c r="C287" s="170" t="s">
        <v>170</v>
      </c>
      <c r="D287" s="115"/>
      <c r="E287" s="115"/>
      <c r="F287" s="115"/>
      <c r="G287" s="115"/>
      <c r="H287" s="115"/>
      <c r="I287" s="119">
        <f>VPHgrunddata!E19*1000</f>
        <v>1129.2917061004639</v>
      </c>
      <c r="J287" s="115">
        <f t="shared" si="1608"/>
        <v>1042.9446701416016</v>
      </c>
      <c r="K287" s="115">
        <f t="shared" si="1609"/>
        <v>956.59763418273928</v>
      </c>
      <c r="L287" s="115">
        <f t="shared" si="1610"/>
        <v>870.25059822387698</v>
      </c>
      <c r="M287" s="115">
        <f t="shared" si="1611"/>
        <v>783.90356226501467</v>
      </c>
      <c r="N287" s="119">
        <f>VPHgrunddata!F19*1000</f>
        <v>697.55652630615236</v>
      </c>
      <c r="O287" s="115">
        <f>N287+(S287-N287)/(5)</f>
        <v>815.97555014038085</v>
      </c>
      <c r="P287" s="115">
        <f>O287+(S287-N287)/(5)</f>
        <v>934.39457397460933</v>
      </c>
      <c r="Q287" s="115">
        <f>P287+(S287-N287)/(5)</f>
        <v>1052.8135978088378</v>
      </c>
      <c r="R287" s="115">
        <f>Q287+(S287-N287)/(5)</f>
        <v>1171.2326216430663</v>
      </c>
      <c r="S287" s="119">
        <f>VPHgrunddata!G19*1000</f>
        <v>1289.6516454772948</v>
      </c>
      <c r="T287" s="164">
        <f t="shared" si="1594"/>
        <v>2753.9550669479368</v>
      </c>
      <c r="U287" s="164">
        <f t="shared" si="1594"/>
        <v>2753.9550669479368</v>
      </c>
      <c r="V287" s="164">
        <f t="shared" si="1595"/>
        <v>2753.9550669479368</v>
      </c>
      <c r="W287" s="164">
        <f t="shared" si="1596"/>
        <v>2753.9550669479368</v>
      </c>
      <c r="X287" s="119">
        <f>VPHgrunddata!H19*1000</f>
        <v>2753.9550669479368</v>
      </c>
      <c r="Y287" s="115">
        <f>X287+(AC287-X287)/(5)</f>
        <v>2838.9766360412596</v>
      </c>
      <c r="Z287" s="115">
        <f>Y287+(AC287-X287)/(5)</f>
        <v>2923.9982051345823</v>
      </c>
      <c r="AA287" s="115">
        <f>Z287+(AC287-X287)/(5)</f>
        <v>3009.0197742279051</v>
      </c>
      <c r="AB287" s="115">
        <f>AA287+(AC287-X287)/(5)</f>
        <v>3094.0413433212279</v>
      </c>
      <c r="AC287" s="119">
        <f>VPHgrunddata!I19*1000</f>
        <v>3179.0629124145507</v>
      </c>
      <c r="AD287" s="3"/>
      <c r="AE287" s="115"/>
      <c r="AF287" s="115"/>
      <c r="AG287" s="115"/>
      <c r="AH287" s="115"/>
      <c r="AI287" s="115"/>
      <c r="AJ287" s="115"/>
      <c r="AK287" s="115"/>
      <c r="AL287" s="115"/>
      <c r="AM287" s="115"/>
      <c r="AN287" s="115"/>
      <c r="AO287" s="115"/>
      <c r="AP287" s="115"/>
      <c r="AQ287" s="115"/>
      <c r="AR287" s="115"/>
      <c r="AS287" s="115"/>
      <c r="AT287" s="115"/>
      <c r="AU287" s="115"/>
      <c r="AV287" s="115"/>
      <c r="AW287" s="115"/>
      <c r="AX287" s="115"/>
      <c r="AY287" s="115"/>
      <c r="AZ287" s="115"/>
      <c r="BA287" s="115"/>
      <c r="BB287" s="115"/>
      <c r="BC287" s="115"/>
      <c r="BD287" s="115"/>
      <c r="BE287" s="115"/>
      <c r="BF287" s="115"/>
      <c r="BG287" s="115"/>
      <c r="BH287" s="115"/>
      <c r="BI287" s="115"/>
      <c r="BJ287" s="115"/>
      <c r="BK287" s="115"/>
      <c r="BL287" s="115"/>
      <c r="BM287" s="115"/>
      <c r="BN287" s="115"/>
      <c r="BO287" s="115"/>
      <c r="BP287" s="115"/>
      <c r="BQ287" s="115"/>
      <c r="BR287" s="115"/>
      <c r="BS287" s="115"/>
      <c r="BT287" s="115"/>
      <c r="BU287" s="115"/>
      <c r="BV287" s="115"/>
      <c r="BW287" s="115"/>
      <c r="BX287" s="115"/>
      <c r="BY287" s="115"/>
      <c r="BZ287" s="115"/>
      <c r="CA287" s="119">
        <f>VPHgrunddataM!W19*1000</f>
        <v>693.37537432861325</v>
      </c>
      <c r="CB287" s="119">
        <f>VPHgrunddataM!X19*1000</f>
        <v>75.325319274902341</v>
      </c>
      <c r="CC287" s="119">
        <f>VPHgrunddataM!Y19*1000</f>
        <v>18.436831939697264</v>
      </c>
      <c r="CD287" s="119">
        <f>VPHgrunddataM!Z19*1000</f>
        <v>0</v>
      </c>
      <c r="CE287" s="119">
        <f>VPHgrunddataM!AA19*1000</f>
        <v>0</v>
      </c>
      <c r="CF287" s="119">
        <f>VPHgrunddataM!AB19*1000</f>
        <v>0</v>
      </c>
      <c r="CG287" s="119">
        <f>VPHgrunddataM!AC19*1000</f>
        <v>0</v>
      </c>
      <c r="CH287" s="119">
        <f>VPHgrunddataM!AD19*1000</f>
        <v>0</v>
      </c>
      <c r="CI287" s="119">
        <f>VPHgrunddataM!AE19*1000</f>
        <v>0</v>
      </c>
      <c r="CJ287" s="119">
        <f>VPHgrunddataM!AF19*1000</f>
        <v>9.4973778076171875</v>
      </c>
      <c r="CK287" s="119">
        <f>VPHgrunddataM!AG19*1000</f>
        <v>50.377456298828122</v>
      </c>
      <c r="CL287" s="119">
        <f>VPHgrunddataM!AH19*1000</f>
        <v>282.27934645080563</v>
      </c>
      <c r="CM287" s="115">
        <f t="shared" si="1533"/>
        <v>618.49651997070305</v>
      </c>
      <c r="CN287" s="115">
        <f t="shared" si="1597"/>
        <v>77.595230566406244</v>
      </c>
      <c r="CO287" s="115">
        <f t="shared" si="1598"/>
        <v>17.314592260742184</v>
      </c>
      <c r="CP287" s="115">
        <f t="shared" si="1599"/>
        <v>0.100105078125</v>
      </c>
      <c r="CQ287" s="115">
        <f t="shared" si="1600"/>
        <v>0</v>
      </c>
      <c r="CR287" s="115">
        <f t="shared" si="1601"/>
        <v>0</v>
      </c>
      <c r="CS287" s="115">
        <f t="shared" si="1602"/>
        <v>0</v>
      </c>
      <c r="CT287" s="115">
        <f t="shared" si="1603"/>
        <v>0</v>
      </c>
      <c r="CU287" s="115">
        <f t="shared" si="1604"/>
        <v>0</v>
      </c>
      <c r="CV287" s="115">
        <f t="shared" si="1605"/>
        <v>8.9253435058593755</v>
      </c>
      <c r="CW287" s="115">
        <f t="shared" si="1606"/>
        <v>48.764177294921872</v>
      </c>
      <c r="CX287" s="115">
        <f t="shared" si="1607"/>
        <v>271.74870146484375</v>
      </c>
      <c r="CY287" s="115">
        <f t="shared" si="1534"/>
        <v>543.61766561279285</v>
      </c>
      <c r="CZ287" s="115">
        <f t="shared" si="1460"/>
        <v>79.865141857910146</v>
      </c>
      <c r="DA287" s="115">
        <f t="shared" si="1460"/>
        <v>16.192352581787105</v>
      </c>
      <c r="DB287" s="115">
        <f t="shared" si="1460"/>
        <v>0.20021015624999999</v>
      </c>
      <c r="DC287" s="115">
        <f t="shared" si="1460"/>
        <v>0</v>
      </c>
      <c r="DD287" s="115">
        <f t="shared" si="1460"/>
        <v>0</v>
      </c>
      <c r="DE287" s="115">
        <f t="shared" si="1460"/>
        <v>0</v>
      </c>
      <c r="DF287" s="115">
        <f t="shared" si="1460"/>
        <v>0</v>
      </c>
      <c r="DG287" s="115">
        <f t="shared" si="1460"/>
        <v>0</v>
      </c>
      <c r="DH287" s="115">
        <f t="shared" si="1460"/>
        <v>8.3533092041015635</v>
      </c>
      <c r="DI287" s="115">
        <f t="shared" si="1460"/>
        <v>47.150898291015622</v>
      </c>
      <c r="DJ287" s="115">
        <f t="shared" si="1460"/>
        <v>261.21805647888186</v>
      </c>
      <c r="DK287" s="115">
        <f t="shared" si="1535"/>
        <v>468.73881125488271</v>
      </c>
      <c r="DL287" s="115">
        <f t="shared" si="1461"/>
        <v>82.135053149414048</v>
      </c>
      <c r="DM287" s="115">
        <f t="shared" si="1461"/>
        <v>15.070112902832028</v>
      </c>
      <c r="DN287" s="115">
        <f t="shared" si="1461"/>
        <v>0.30031523437499996</v>
      </c>
      <c r="DO287" s="115">
        <f t="shared" si="1461"/>
        <v>0</v>
      </c>
      <c r="DP287" s="115">
        <f t="shared" si="1461"/>
        <v>0</v>
      </c>
      <c r="DQ287" s="115">
        <f t="shared" si="1461"/>
        <v>0</v>
      </c>
      <c r="DR287" s="115">
        <f t="shared" si="1461"/>
        <v>0</v>
      </c>
      <c r="DS287" s="115">
        <f t="shared" si="1461"/>
        <v>0</v>
      </c>
      <c r="DT287" s="115">
        <f t="shared" si="1461"/>
        <v>7.7812749023437506</v>
      </c>
      <c r="DU287" s="115">
        <f t="shared" si="1461"/>
        <v>45.537619287109372</v>
      </c>
      <c r="DV287" s="115">
        <f t="shared" si="1461"/>
        <v>250.68741149291995</v>
      </c>
      <c r="DW287" s="115">
        <f t="shared" si="1536"/>
        <v>393.85995689697256</v>
      </c>
      <c r="DX287" s="115">
        <f t="shared" si="1462"/>
        <v>84.404964440917951</v>
      </c>
      <c r="DY287" s="115">
        <f t="shared" si="1462"/>
        <v>13.94787322387695</v>
      </c>
      <c r="DZ287" s="115">
        <f t="shared" si="1462"/>
        <v>0.40042031249999999</v>
      </c>
      <c r="EA287" s="115">
        <f t="shared" si="1462"/>
        <v>0</v>
      </c>
      <c r="EB287" s="115">
        <f t="shared" si="1462"/>
        <v>0</v>
      </c>
      <c r="EC287" s="115">
        <f t="shared" si="1462"/>
        <v>0</v>
      </c>
      <c r="ED287" s="115">
        <f t="shared" si="1462"/>
        <v>0</v>
      </c>
      <c r="EE287" s="115">
        <f t="shared" si="1462"/>
        <v>0</v>
      </c>
      <c r="EF287" s="115">
        <f t="shared" si="1462"/>
        <v>7.2092406005859377</v>
      </c>
      <c r="EG287" s="115">
        <f t="shared" si="1462"/>
        <v>43.924340283203122</v>
      </c>
      <c r="EH287" s="115">
        <f t="shared" si="1462"/>
        <v>240.15676650695804</v>
      </c>
      <c r="EI287" s="115">
        <f>VPHgrunddataM!AI19*1000</f>
        <v>318.98110253906248</v>
      </c>
      <c r="EJ287" s="115">
        <f>VPHgrunddataM!AJ19*1000</f>
        <v>86.674875732421867</v>
      </c>
      <c r="EK287" s="115">
        <f>VPHgrunddataM!AK19*1000</f>
        <v>12.825633544921875</v>
      </c>
      <c r="EL287" s="115">
        <f>VPHgrunddataM!AL19*1000</f>
        <v>0.50052539062500001</v>
      </c>
      <c r="EM287" s="115">
        <f>VPHgrunddataM!AM19*1000</f>
        <v>0</v>
      </c>
      <c r="EN287" s="115">
        <f>VPHgrunddataM!AN19*1000</f>
        <v>0</v>
      </c>
      <c r="EO287" s="115">
        <f>VPHgrunddataM!AO19*1000</f>
        <v>0</v>
      </c>
      <c r="EP287" s="115">
        <f>VPHgrunddataM!AP19*1000</f>
        <v>0</v>
      </c>
      <c r="EQ287" s="115">
        <f>VPHgrunddataM!AQ19*1000</f>
        <v>0</v>
      </c>
      <c r="ER287" s="115">
        <f>VPHgrunddataM!AR19*1000</f>
        <v>6.6372062988281249</v>
      </c>
      <c r="ES287" s="115">
        <f>VPHgrunddataM!AS19*1000</f>
        <v>42.311061279296872</v>
      </c>
      <c r="ET287" s="115">
        <f>VPHgrunddataM!AT19*1000</f>
        <v>229.62612152099609</v>
      </c>
      <c r="EU287" s="115">
        <f t="shared" si="1537"/>
        <v>368.1343436340332</v>
      </c>
      <c r="EV287" s="115">
        <f t="shared" si="1538"/>
        <v>100.80304615478515</v>
      </c>
      <c r="EW287" s="115">
        <f t="shared" si="1463"/>
        <v>28.938223634338382</v>
      </c>
      <c r="EX287" s="115">
        <f t="shared" si="1464"/>
        <v>8.0774245849609372</v>
      </c>
      <c r="EY287" s="115">
        <f t="shared" si="1465"/>
        <v>6.9525515625000009</v>
      </c>
      <c r="EZ287" s="115">
        <f t="shared" si="1466"/>
        <v>4.0563381835937502</v>
      </c>
      <c r="FA287" s="115">
        <f t="shared" si="1467"/>
        <v>2.54553310546875</v>
      </c>
      <c r="FB287" s="115">
        <f t="shared" si="1468"/>
        <v>0</v>
      </c>
      <c r="FC287" s="115">
        <f t="shared" si="1469"/>
        <v>0</v>
      </c>
      <c r="FD287" s="115">
        <f t="shared" si="1470"/>
        <v>7.2694214599609372</v>
      </c>
      <c r="FE287" s="115">
        <f t="shared" si="1471"/>
        <v>55.66770327148437</v>
      </c>
      <c r="FF287" s="115">
        <f t="shared" si="1472"/>
        <v>233.53096454925537</v>
      </c>
      <c r="FG287" s="115">
        <f t="shared" si="1539"/>
        <v>417.28758472900392</v>
      </c>
      <c r="FH287" s="115">
        <f t="shared" si="1473"/>
        <v>114.93121657714843</v>
      </c>
      <c r="FI287" s="115">
        <f t="shared" si="1474"/>
        <v>45.050813723754885</v>
      </c>
      <c r="FJ287" s="115">
        <f t="shared" si="1475"/>
        <v>15.654323779296874</v>
      </c>
      <c r="FK287" s="115">
        <f t="shared" si="1476"/>
        <v>13.905103125000002</v>
      </c>
      <c r="FL287" s="115">
        <f t="shared" si="1477"/>
        <v>8.1126763671875004</v>
      </c>
      <c r="FM287" s="115">
        <f t="shared" si="1478"/>
        <v>5.0910662109375</v>
      </c>
      <c r="FN287" s="115">
        <f t="shared" si="1479"/>
        <v>0</v>
      </c>
      <c r="FO287" s="115">
        <f t="shared" si="1480"/>
        <v>0</v>
      </c>
      <c r="FP287" s="115">
        <f t="shared" si="1481"/>
        <v>7.9016366210937496</v>
      </c>
      <c r="FQ287" s="115">
        <f t="shared" si="1482"/>
        <v>69.024345263671876</v>
      </c>
      <c r="FR287" s="115">
        <f t="shared" si="1483"/>
        <v>237.43580757751465</v>
      </c>
      <c r="FS287" s="115">
        <f t="shared" si="1540"/>
        <v>466.44082582397465</v>
      </c>
      <c r="FT287" s="115">
        <f t="shared" si="1484"/>
        <v>129.0593869995117</v>
      </c>
      <c r="FU287" s="115">
        <f t="shared" si="1485"/>
        <v>61.163403813171392</v>
      </c>
      <c r="FV287" s="115">
        <f t="shared" si="1486"/>
        <v>23.231222973632811</v>
      </c>
      <c r="FW287" s="115">
        <f t="shared" si="1487"/>
        <v>20.857654687500002</v>
      </c>
      <c r="FX287" s="115">
        <f t="shared" si="1488"/>
        <v>12.169014550781251</v>
      </c>
      <c r="FY287" s="115">
        <f t="shared" si="1489"/>
        <v>7.63659931640625</v>
      </c>
      <c r="FZ287" s="115">
        <f t="shared" si="1490"/>
        <v>0</v>
      </c>
      <c r="GA287" s="115">
        <f t="shared" si="1491"/>
        <v>0</v>
      </c>
      <c r="GB287" s="115">
        <f t="shared" si="1492"/>
        <v>8.5338517822265629</v>
      </c>
      <c r="GC287" s="115">
        <f t="shared" si="1493"/>
        <v>82.380987255859381</v>
      </c>
      <c r="GD287" s="115">
        <f t="shared" si="1494"/>
        <v>241.34065060577393</v>
      </c>
      <c r="GE287" s="115">
        <f t="shared" si="1541"/>
        <v>515.59406691894537</v>
      </c>
      <c r="GF287" s="115">
        <f t="shared" si="1495"/>
        <v>143.18755742187497</v>
      </c>
      <c r="GG287" s="115">
        <f t="shared" si="1496"/>
        <v>77.275993902587899</v>
      </c>
      <c r="GH287" s="115">
        <f t="shared" si="1497"/>
        <v>30.808122167968747</v>
      </c>
      <c r="GI287" s="115">
        <f t="shared" si="1498"/>
        <v>27.810206250000004</v>
      </c>
      <c r="GJ287" s="115">
        <f t="shared" si="1499"/>
        <v>16.225352734375001</v>
      </c>
      <c r="GK287" s="115">
        <f t="shared" si="1500"/>
        <v>10.182132421875</v>
      </c>
      <c r="GL287" s="115">
        <f t="shared" si="1501"/>
        <v>0</v>
      </c>
      <c r="GM287" s="115">
        <f t="shared" si="1502"/>
        <v>0</v>
      </c>
      <c r="GN287" s="115">
        <f t="shared" si="1503"/>
        <v>9.1660669433593753</v>
      </c>
      <c r="GO287" s="115">
        <f t="shared" si="1504"/>
        <v>95.737629248046886</v>
      </c>
      <c r="GP287" s="115">
        <f t="shared" si="1542"/>
        <v>245.24549363403321</v>
      </c>
      <c r="GQ287" s="119">
        <f>VPHgrunddataM!AU19*1000</f>
        <v>564.74730801391604</v>
      </c>
      <c r="GR287" s="119">
        <f>VPHgrunddataM!AV19*1000</f>
        <v>157.31572784423827</v>
      </c>
      <c r="GS287" s="119">
        <f>VPHgrunddataM!AW19*1000</f>
        <v>93.388583992004399</v>
      </c>
      <c r="GT287" s="119">
        <f>VPHgrunddataM!AX19*1000</f>
        <v>38.385021362304684</v>
      </c>
      <c r="GU287" s="119">
        <f>VPHgrunddataM!AY19*1000</f>
        <v>34.762757812500006</v>
      </c>
      <c r="GV287" s="119">
        <f>VPHgrunddataM!AZ19*1000</f>
        <v>20.281690917968753</v>
      </c>
      <c r="GW287" s="119">
        <f>VPHgrunddataM!BA19*1000</f>
        <v>12.727665527343749</v>
      </c>
      <c r="GX287" s="119">
        <f>VPHgrunddataM!BB19*1000</f>
        <v>0</v>
      </c>
      <c r="GY287" s="119">
        <f>VPHgrunddataM!BC19*1000</f>
        <v>0</v>
      </c>
      <c r="GZ287" s="119">
        <f>VPHgrunddataM!BD19*1000</f>
        <v>9.7982821044921877</v>
      </c>
      <c r="HA287" s="119">
        <f>VPHgrunddataM!BE19*1000</f>
        <v>109.09427124023438</v>
      </c>
      <c r="HB287" s="119">
        <f>VPHgrunddataM!BF19*1000</f>
        <v>249.15033666229246</v>
      </c>
      <c r="HC287" s="164">
        <f t="shared" si="1612"/>
        <v>612.1400775146484</v>
      </c>
      <c r="HD287" s="164">
        <f t="shared" si="1613"/>
        <v>534.10636563873288</v>
      </c>
      <c r="HE287" s="164">
        <f t="shared" si="1614"/>
        <v>463.58188079833985</v>
      </c>
      <c r="HF287" s="164">
        <f t="shared" si="1615"/>
        <v>285.29614627075193</v>
      </c>
      <c r="HG287" s="164">
        <f t="shared" si="1616"/>
        <v>6.9101420745849609</v>
      </c>
      <c r="HH287" s="164">
        <f t="shared" si="1617"/>
        <v>19.798590820312501</v>
      </c>
      <c r="HI287" s="164">
        <f t="shared" si="1618"/>
        <v>0</v>
      </c>
      <c r="HJ287" s="164">
        <f t="shared" si="1619"/>
        <v>0</v>
      </c>
      <c r="HK287" s="164">
        <f t="shared" si="1620"/>
        <v>0</v>
      </c>
      <c r="HL287" s="164">
        <f t="shared" si="1621"/>
        <v>42.526560485839845</v>
      </c>
      <c r="HM287" s="164">
        <f t="shared" si="1622"/>
        <v>232.33039245605468</v>
      </c>
      <c r="HN287" s="164">
        <f t="shared" si="1623"/>
        <v>557.26491088867192</v>
      </c>
      <c r="HO287" s="164">
        <f t="shared" si="1624"/>
        <v>612.1400775146484</v>
      </c>
      <c r="HP287" s="164">
        <f t="shared" si="1625"/>
        <v>534.10636563873288</v>
      </c>
      <c r="HQ287" s="164">
        <f t="shared" si="1626"/>
        <v>463.58188079833985</v>
      </c>
      <c r="HR287" s="164">
        <f t="shared" si="1627"/>
        <v>285.29614627075193</v>
      </c>
      <c r="HS287" s="164">
        <f t="shared" si="1628"/>
        <v>6.9101420745849609</v>
      </c>
      <c r="HT287" s="164">
        <f t="shared" si="1629"/>
        <v>19.798590820312501</v>
      </c>
      <c r="HU287" s="164">
        <f t="shared" si="1630"/>
        <v>0</v>
      </c>
      <c r="HV287" s="164">
        <f t="shared" si="1631"/>
        <v>0</v>
      </c>
      <c r="HW287" s="164">
        <f t="shared" si="1632"/>
        <v>0</v>
      </c>
      <c r="HX287" s="164">
        <f t="shared" si="1633"/>
        <v>42.526560485839845</v>
      </c>
      <c r="HY287" s="164">
        <f t="shared" si="1634"/>
        <v>232.33039245605468</v>
      </c>
      <c r="HZ287" s="164">
        <f t="shared" si="1635"/>
        <v>557.26491088867192</v>
      </c>
      <c r="IA287" s="164">
        <f t="shared" si="1636"/>
        <v>612.1400775146484</v>
      </c>
      <c r="IB287" s="164">
        <f t="shared" si="1637"/>
        <v>534.10636563873288</v>
      </c>
      <c r="IC287" s="164">
        <f t="shared" si="1638"/>
        <v>463.58188079833985</v>
      </c>
      <c r="ID287" s="164">
        <f t="shared" si="1639"/>
        <v>285.29614627075193</v>
      </c>
      <c r="IE287" s="164">
        <f t="shared" si="1640"/>
        <v>6.9101420745849609</v>
      </c>
      <c r="IF287" s="164">
        <f t="shared" si="1641"/>
        <v>19.798590820312501</v>
      </c>
      <c r="IG287" s="164">
        <f t="shared" si="1642"/>
        <v>0</v>
      </c>
      <c r="IH287" s="164">
        <f t="shared" si="1643"/>
        <v>0</v>
      </c>
      <c r="II287" s="164">
        <f t="shared" si="1644"/>
        <v>0</v>
      </c>
      <c r="IJ287" s="164">
        <f t="shared" si="1645"/>
        <v>42.526560485839845</v>
      </c>
      <c r="IK287" s="164">
        <f t="shared" si="1646"/>
        <v>232.33039245605468</v>
      </c>
      <c r="IL287" s="164">
        <f t="shared" si="1647"/>
        <v>557.26491088867192</v>
      </c>
      <c r="IM287" s="164">
        <f t="shared" si="1648"/>
        <v>612.1400775146484</v>
      </c>
      <c r="IN287" s="164">
        <f t="shared" si="1649"/>
        <v>534.10636563873288</v>
      </c>
      <c r="IO287" s="164">
        <f t="shared" si="1650"/>
        <v>463.58188079833985</v>
      </c>
      <c r="IP287" s="164">
        <f t="shared" si="1651"/>
        <v>285.29614627075193</v>
      </c>
      <c r="IQ287" s="164">
        <f t="shared" si="1652"/>
        <v>6.9101420745849609</v>
      </c>
      <c r="IR287" s="164">
        <f t="shared" si="1653"/>
        <v>19.798590820312501</v>
      </c>
      <c r="IS287" s="164">
        <f t="shared" si="1654"/>
        <v>0</v>
      </c>
      <c r="IT287" s="164">
        <f t="shared" si="1655"/>
        <v>0</v>
      </c>
      <c r="IU287" s="164">
        <f t="shared" si="1656"/>
        <v>0</v>
      </c>
      <c r="IV287" s="164">
        <f t="shared" si="1657"/>
        <v>42.526560485839845</v>
      </c>
      <c r="IW287" s="164">
        <f t="shared" si="1658"/>
        <v>232.33039245605468</v>
      </c>
      <c r="IX287" s="164">
        <f t="shared" si="1545"/>
        <v>557.26491088867192</v>
      </c>
      <c r="IY287" s="119">
        <f>VPHgrunddataM!BG19*1000</f>
        <v>612.1400775146484</v>
      </c>
      <c r="IZ287" s="119">
        <f>VPHgrunddataM!BH19*1000</f>
        <v>534.10636563873288</v>
      </c>
      <c r="JA287" s="119">
        <f>VPHgrunddataM!BI19*1000</f>
        <v>463.58188079833985</v>
      </c>
      <c r="JB287" s="119">
        <f>VPHgrunddataM!BJ19*1000</f>
        <v>285.29614627075193</v>
      </c>
      <c r="JC287" s="119">
        <f>VPHgrunddataM!BK19*1000</f>
        <v>6.9101420745849609</v>
      </c>
      <c r="JD287" s="119">
        <f>VPHgrunddataM!BL19*1000</f>
        <v>19.798590820312501</v>
      </c>
      <c r="JE287" s="119">
        <f>VPHgrunddataM!BM19*1000</f>
        <v>0</v>
      </c>
      <c r="JF287" s="119">
        <f>VPHgrunddataM!BN19*1000</f>
        <v>0</v>
      </c>
      <c r="JG287" s="119">
        <f>VPHgrunddataM!BO19*1000</f>
        <v>0</v>
      </c>
      <c r="JH287" s="119">
        <f>VPHgrunddataM!BP19*1000</f>
        <v>42.526560485839845</v>
      </c>
      <c r="JI287" s="119">
        <f>VPHgrunddataM!BQ19*1000</f>
        <v>232.33039245605468</v>
      </c>
      <c r="JJ287" s="119">
        <f>VPHgrunddataM!BR19*1000</f>
        <v>557.26491088867192</v>
      </c>
      <c r="JK287" s="115">
        <f t="shared" si="1546"/>
        <v>614.16034179687495</v>
      </c>
      <c r="JL287" s="115">
        <f t="shared" si="1547"/>
        <v>549.08529732055661</v>
      </c>
      <c r="JM287" s="115">
        <f t="shared" si="1548"/>
        <v>470.21177439575195</v>
      </c>
      <c r="JN287" s="115">
        <f t="shared" si="1549"/>
        <v>283.36992944335935</v>
      </c>
      <c r="JO287" s="115">
        <f t="shared" si="1550"/>
        <v>19.702482501220704</v>
      </c>
      <c r="JP287" s="115">
        <f t="shared" si="1551"/>
        <v>25.803276782226565</v>
      </c>
      <c r="JQ287" s="115">
        <f t="shared" si="1552"/>
        <v>2.54553310546875</v>
      </c>
      <c r="JR287" s="115">
        <f t="shared" si="1553"/>
        <v>0</v>
      </c>
      <c r="JS287" s="115">
        <f t="shared" si="1554"/>
        <v>0</v>
      </c>
      <c r="JT287" s="115">
        <f t="shared" si="1555"/>
        <v>58.931107104492185</v>
      </c>
      <c r="JU287" s="115">
        <f t="shared" si="1556"/>
        <v>267.53364505615235</v>
      </c>
      <c r="JV287" s="115">
        <f t="shared" si="1557"/>
        <v>547.63324853515633</v>
      </c>
      <c r="JW287" s="115">
        <f t="shared" si="1558"/>
        <v>616.18060607910149</v>
      </c>
      <c r="JX287" s="115">
        <f t="shared" si="1559"/>
        <v>564.06422900238033</v>
      </c>
      <c r="JY287" s="115">
        <f t="shared" si="1560"/>
        <v>476.84166799316404</v>
      </c>
      <c r="JZ287" s="115">
        <f t="shared" si="1561"/>
        <v>281.44371261596677</v>
      </c>
      <c r="KA287" s="115">
        <f t="shared" si="1562"/>
        <v>32.494822927856447</v>
      </c>
      <c r="KB287" s="115">
        <f t="shared" si="1563"/>
        <v>31.807962744140628</v>
      </c>
      <c r="KC287" s="115">
        <f t="shared" si="1564"/>
        <v>5.0910662109375</v>
      </c>
      <c r="KD287" s="115">
        <f t="shared" si="1565"/>
        <v>0</v>
      </c>
      <c r="KE287" s="115">
        <f t="shared" si="1566"/>
        <v>0</v>
      </c>
      <c r="KF287" s="115">
        <f t="shared" si="1567"/>
        <v>75.335653723144532</v>
      </c>
      <c r="KG287" s="115">
        <f t="shared" si="1568"/>
        <v>302.73689765624999</v>
      </c>
      <c r="KH287" s="115">
        <f t="shared" si="1569"/>
        <v>538.00158618164073</v>
      </c>
      <c r="KI287" s="115">
        <f t="shared" si="1570"/>
        <v>618.20087036132804</v>
      </c>
      <c r="KJ287" s="115">
        <f t="shared" si="1571"/>
        <v>579.04316068420405</v>
      </c>
      <c r="KK287" s="115">
        <f t="shared" si="1572"/>
        <v>483.47156159057613</v>
      </c>
      <c r="KL287" s="115">
        <f t="shared" si="1573"/>
        <v>279.51749578857419</v>
      </c>
      <c r="KM287" s="115">
        <f t="shared" si="1574"/>
        <v>45.287163354492193</v>
      </c>
      <c r="KN287" s="115">
        <f t="shared" si="1575"/>
        <v>37.812648706054688</v>
      </c>
      <c r="KO287" s="115">
        <f t="shared" si="1576"/>
        <v>7.63659931640625</v>
      </c>
      <c r="KP287" s="115">
        <f t="shared" si="1577"/>
        <v>0</v>
      </c>
      <c r="KQ287" s="115">
        <f t="shared" si="1578"/>
        <v>0</v>
      </c>
      <c r="KR287" s="115">
        <f t="shared" si="1579"/>
        <v>91.740200341796879</v>
      </c>
      <c r="KS287" s="115">
        <f t="shared" si="1580"/>
        <v>337.94015025634764</v>
      </c>
      <c r="KT287" s="115">
        <f t="shared" si="1581"/>
        <v>528.36992382812514</v>
      </c>
      <c r="KU287" s="115">
        <f t="shared" si="1582"/>
        <v>620.22113464355459</v>
      </c>
      <c r="KV287" s="115">
        <f t="shared" si="1583"/>
        <v>594.02209236602778</v>
      </c>
      <c r="KW287" s="115">
        <f t="shared" si="1584"/>
        <v>490.10145518798822</v>
      </c>
      <c r="KX287" s="115">
        <f t="shared" si="1585"/>
        <v>277.59127896118162</v>
      </c>
      <c r="KY287" s="115">
        <f t="shared" si="1586"/>
        <v>58.07950378112794</v>
      </c>
      <c r="KZ287" s="115">
        <f t="shared" si="1587"/>
        <v>43.817334667968751</v>
      </c>
      <c r="LA287" s="115">
        <f t="shared" si="1588"/>
        <v>10.182132421875</v>
      </c>
      <c r="LB287" s="115">
        <f t="shared" si="1589"/>
        <v>0</v>
      </c>
      <c r="LC287" s="115">
        <f t="shared" si="1590"/>
        <v>0</v>
      </c>
      <c r="LD287" s="115">
        <f t="shared" si="1591"/>
        <v>108.14474696044923</v>
      </c>
      <c r="LE287" s="115">
        <f t="shared" si="1592"/>
        <v>373.14340285644528</v>
      </c>
      <c r="LF287" s="115">
        <f t="shared" si="1593"/>
        <v>518.73826147460954</v>
      </c>
      <c r="LG287" s="119">
        <f>VPHgrunddataM!BS19*1000</f>
        <v>622.24139892578125</v>
      </c>
      <c r="LH287" s="119">
        <f>VPHgrunddataM!BT19*1000</f>
        <v>609.00102404785162</v>
      </c>
      <c r="LI287" s="119">
        <f>VPHgrunddataM!BU19*1000</f>
        <v>496.73134878540037</v>
      </c>
      <c r="LJ287" s="119">
        <f>VPHgrunddataM!BV19*1000</f>
        <v>275.66506213378904</v>
      </c>
      <c r="LK287" s="119">
        <f>VPHgrunddataM!BW19*1000</f>
        <v>70.871844207763672</v>
      </c>
      <c r="LL287" s="119">
        <f>VPHgrunddataM!BX19*1000</f>
        <v>49.822020629882815</v>
      </c>
      <c r="LM287" s="119">
        <f>VPHgrunddataM!BY19*1000</f>
        <v>12.727665527343749</v>
      </c>
      <c r="LN287" s="119">
        <f>VPHgrunddataM!BZ19*1000</f>
        <v>0</v>
      </c>
      <c r="LO287" s="119">
        <f>VPHgrunddataM!CA19*1000</f>
        <v>0</v>
      </c>
      <c r="LP287" s="119">
        <f>VPHgrunddataM!CB19*1000</f>
        <v>124.54929357910156</v>
      </c>
      <c r="LQ287" s="119">
        <f>VPHgrunddataM!CC19*1000</f>
        <v>408.34665545654298</v>
      </c>
      <c r="LR287" s="119">
        <f>VPHgrunddataM!CD19*1000</f>
        <v>509.10659912109378</v>
      </c>
      <c r="LT287" s="660">
        <f t="shared" si="1506"/>
        <v>1.8189894035458565E-12</v>
      </c>
      <c r="LU287" s="115">
        <f t="shared" si="1507"/>
        <v>0</v>
      </c>
      <c r="LV287" s="115">
        <f t="shared" si="1508"/>
        <v>0</v>
      </c>
      <c r="LW287" s="115">
        <f t="shared" si="1509"/>
        <v>0</v>
      </c>
      <c r="LX287" s="115">
        <f t="shared" si="1510"/>
        <v>0</v>
      </c>
      <c r="LY287" s="119">
        <f t="shared" si="1511"/>
        <v>0</v>
      </c>
      <c r="LZ287" s="115">
        <f t="shared" si="1512"/>
        <v>2.2737367544323206E-13</v>
      </c>
      <c r="MA287" s="115">
        <f t="shared" si="1513"/>
        <v>1.1368683772161603E-13</v>
      </c>
      <c r="MB287" s="115">
        <f t="shared" si="1514"/>
        <v>0</v>
      </c>
      <c r="MC287" s="115">
        <f t="shared" si="1515"/>
        <v>0</v>
      </c>
      <c r="MD287" s="119">
        <f t="shared" si="1516"/>
        <v>0</v>
      </c>
      <c r="ME287" s="115">
        <f t="shared" si="1517"/>
        <v>0</v>
      </c>
      <c r="MF287" s="115">
        <f t="shared" si="1518"/>
        <v>1.1368683772161603E-13</v>
      </c>
      <c r="MG287" s="115">
        <f t="shared" si="1519"/>
        <v>2.2737367544323206E-13</v>
      </c>
      <c r="MH287" s="115">
        <f t="shared" si="1520"/>
        <v>2.2737367544323206E-13</v>
      </c>
      <c r="MI287" s="119">
        <f t="shared" si="1521"/>
        <v>0</v>
      </c>
      <c r="MJ287" s="164">
        <f t="shared" si="1522"/>
        <v>0</v>
      </c>
      <c r="MK287" s="164">
        <f t="shared" si="1523"/>
        <v>0</v>
      </c>
      <c r="ML287" s="164">
        <f t="shared" si="1524"/>
        <v>0</v>
      </c>
      <c r="MM287" s="164">
        <f t="shared" si="1525"/>
        <v>0</v>
      </c>
      <c r="MN287" s="119">
        <f t="shared" si="1526"/>
        <v>0</v>
      </c>
      <c r="MO287" s="115">
        <f t="shared" si="1527"/>
        <v>0</v>
      </c>
      <c r="MP287" s="115">
        <f t="shared" si="1528"/>
        <v>0</v>
      </c>
      <c r="MQ287" s="115">
        <f t="shared" si="1529"/>
        <v>4.5474735088646412E-13</v>
      </c>
      <c r="MR287" s="115">
        <f t="shared" si="1530"/>
        <v>0</v>
      </c>
      <c r="MS287" s="119">
        <f t="shared" si="1531"/>
        <v>4.5474735088646412E-13</v>
      </c>
    </row>
    <row r="288" spans="2:357" hidden="1">
      <c r="B288" s="3"/>
      <c r="C288" s="22" t="s">
        <v>165</v>
      </c>
      <c r="D288" s="353">
        <f t="shared" ref="D288:F291" si="1659">E288</f>
        <v>812.26860075151922</v>
      </c>
      <c r="E288" s="164">
        <f t="shared" si="1659"/>
        <v>812.26860075151922</v>
      </c>
      <c r="F288" s="164">
        <f t="shared" si="1659"/>
        <v>812.26860075151922</v>
      </c>
      <c r="G288" s="119">
        <f>VPHgrunddata!D20*1000</f>
        <v>812.26860075151922</v>
      </c>
      <c r="H288" s="164">
        <f t="shared" si="1544"/>
        <v>812.26860075151922</v>
      </c>
      <c r="I288" s="119">
        <f>VPHgrunddata!E20*1000</f>
        <v>684.71955276536949</v>
      </c>
      <c r="J288" s="115">
        <f t="shared" si="1608"/>
        <v>547.77564221229557</v>
      </c>
      <c r="K288" s="115">
        <f t="shared" si="1609"/>
        <v>410.83173165922165</v>
      </c>
      <c r="L288" s="115">
        <f t="shared" si="1610"/>
        <v>273.88782110614773</v>
      </c>
      <c r="M288" s="115">
        <f t="shared" si="1611"/>
        <v>136.94391055307383</v>
      </c>
      <c r="N288" s="164">
        <v>0</v>
      </c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  <c r="AA288" s="115"/>
      <c r="AB288" s="115"/>
      <c r="AC288" s="115"/>
      <c r="AD288" s="3"/>
      <c r="AE288" s="353">
        <f t="shared" si="1532"/>
        <v>340.55062435245515</v>
      </c>
      <c r="AF288" s="353">
        <f t="shared" si="1457"/>
        <v>160.03577109527589</v>
      </c>
      <c r="AG288" s="353">
        <f t="shared" si="1457"/>
        <v>141.69604901516439</v>
      </c>
      <c r="AH288" s="353">
        <f t="shared" si="1457"/>
        <v>22.094054145574567</v>
      </c>
      <c r="AI288" s="353">
        <f t="shared" si="1457"/>
        <v>10.155848518371583</v>
      </c>
      <c r="AJ288" s="353">
        <f t="shared" si="1457"/>
        <v>4.8494636383056644</v>
      </c>
      <c r="AK288" s="353">
        <f t="shared" si="1457"/>
        <v>7.116485836029053</v>
      </c>
      <c r="AL288" s="353">
        <f t="shared" si="1457"/>
        <v>10.256774894714356</v>
      </c>
      <c r="AM288" s="353">
        <f t="shared" si="1457"/>
        <v>9.8327394866943365</v>
      </c>
      <c r="AN288" s="353">
        <f t="shared" si="1457"/>
        <v>1.9235739135742187</v>
      </c>
      <c r="AO288" s="353">
        <f t="shared" si="1457"/>
        <v>13.677280670166017</v>
      </c>
      <c r="AP288" s="353">
        <f t="shared" si="1457"/>
        <v>90.079935185194017</v>
      </c>
      <c r="AQ288" s="353">
        <f t="shared" si="1457"/>
        <v>340.55062435245515</v>
      </c>
      <c r="AR288" s="353">
        <f t="shared" si="1457"/>
        <v>160.03577109527589</v>
      </c>
      <c r="AS288" s="353">
        <f t="shared" si="1457"/>
        <v>141.69604901516439</v>
      </c>
      <c r="AT288" s="353">
        <f t="shared" si="1457"/>
        <v>22.094054145574567</v>
      </c>
      <c r="AU288" s="353">
        <f t="shared" si="1457"/>
        <v>10.155848518371583</v>
      </c>
      <c r="AV288" s="353">
        <f t="shared" si="1457"/>
        <v>4.8494636383056644</v>
      </c>
      <c r="AW288" s="353">
        <f t="shared" si="1457"/>
        <v>7.116485836029053</v>
      </c>
      <c r="AX288" s="353">
        <f t="shared" si="1457"/>
        <v>10.256774894714356</v>
      </c>
      <c r="AY288" s="353">
        <f t="shared" si="1457"/>
        <v>9.8327394866943365</v>
      </c>
      <c r="AZ288" s="353">
        <f t="shared" si="1457"/>
        <v>1.9235739135742187</v>
      </c>
      <c r="BA288" s="353">
        <f t="shared" si="1457"/>
        <v>13.677280670166017</v>
      </c>
      <c r="BB288" s="353">
        <f t="shared" si="1457"/>
        <v>90.079935185194017</v>
      </c>
      <c r="BC288" s="119">
        <f>VPHgrunddataM!K20*1000</f>
        <v>340.55062435245515</v>
      </c>
      <c r="BD288" s="119">
        <f>VPHgrunddataM!L20*1000</f>
        <v>160.03577109527589</v>
      </c>
      <c r="BE288" s="119">
        <f>VPHgrunddataM!M20*1000</f>
        <v>141.69604901516439</v>
      </c>
      <c r="BF288" s="119">
        <f>VPHgrunddataM!N20*1000</f>
        <v>22.094054145574567</v>
      </c>
      <c r="BG288" s="119">
        <f>VPHgrunddataM!O20*1000</f>
        <v>10.155848518371583</v>
      </c>
      <c r="BH288" s="119">
        <f>VPHgrunddataM!P20*1000</f>
        <v>4.8494636383056644</v>
      </c>
      <c r="BI288" s="119">
        <f>VPHgrunddataM!Q20*1000</f>
        <v>7.116485836029053</v>
      </c>
      <c r="BJ288" s="119">
        <f>VPHgrunddataM!R20*1000</f>
        <v>10.256774894714356</v>
      </c>
      <c r="BK288" s="119">
        <f>VPHgrunddataM!S20*1000</f>
        <v>9.8327394866943365</v>
      </c>
      <c r="BL288" s="119">
        <f>VPHgrunddataM!T20*1000</f>
        <v>1.9235739135742187</v>
      </c>
      <c r="BM288" s="119">
        <f>VPHgrunddataM!U20*1000</f>
        <v>13.677280670166017</v>
      </c>
      <c r="BN288" s="119">
        <f>VPHgrunddataM!V20*1000</f>
        <v>90.079935185194017</v>
      </c>
      <c r="BO288" s="164">
        <f t="shared" si="1458"/>
        <v>340.55062435245515</v>
      </c>
      <c r="BP288" s="164">
        <f t="shared" si="1458"/>
        <v>160.03577109527589</v>
      </c>
      <c r="BQ288" s="164">
        <f t="shared" si="1458"/>
        <v>141.69604901516439</v>
      </c>
      <c r="BR288" s="164">
        <f t="shared" si="1458"/>
        <v>22.094054145574567</v>
      </c>
      <c r="BS288" s="164">
        <f t="shared" si="1458"/>
        <v>10.155848518371583</v>
      </c>
      <c r="BT288" s="164">
        <f t="shared" si="1458"/>
        <v>4.8494636383056644</v>
      </c>
      <c r="BU288" s="164">
        <f t="shared" si="1458"/>
        <v>7.116485836029053</v>
      </c>
      <c r="BV288" s="164">
        <f t="shared" si="1458"/>
        <v>10.256774894714356</v>
      </c>
      <c r="BW288" s="164">
        <f t="shared" si="1458"/>
        <v>9.8327394866943365</v>
      </c>
      <c r="BX288" s="164">
        <f t="shared" si="1458"/>
        <v>1.9235739135742187</v>
      </c>
      <c r="BY288" s="164">
        <f t="shared" si="1458"/>
        <v>13.677280670166017</v>
      </c>
      <c r="BZ288" s="164">
        <f t="shared" si="1458"/>
        <v>90.079935185194017</v>
      </c>
      <c r="CA288" s="119">
        <f>VPHgrunddataM!W20*1000</f>
        <v>313.06313753032686</v>
      </c>
      <c r="CB288" s="119">
        <f>VPHgrunddataM!X20*1000</f>
        <v>149.37395565509794</v>
      </c>
      <c r="CC288" s="119">
        <f>VPHgrunddataM!Y20*1000</f>
        <v>137.73266894340517</v>
      </c>
      <c r="CD288" s="119">
        <f>VPHgrunddataM!Z20*1000</f>
        <v>15.881469842910768</v>
      </c>
      <c r="CE288" s="119">
        <f>VPHgrunddataM!AA20*1000</f>
        <v>3.25656649684906</v>
      </c>
      <c r="CF288" s="119">
        <f>VPHgrunddataM!AB20*1000</f>
        <v>0.95594198131561281</v>
      </c>
      <c r="CG288" s="119">
        <f>VPHgrunddataM!AC20*1000</f>
        <v>3.138802981376648</v>
      </c>
      <c r="CH288" s="119">
        <f>VPHgrunddataM!AD20*1000</f>
        <v>2.1048707976341245</v>
      </c>
      <c r="CI288" s="119">
        <f>VPHgrunddataM!AE20*1000</f>
        <v>3.0141179695129394</v>
      </c>
      <c r="CJ288" s="119">
        <f>VPHgrunddataM!AF20*1000</f>
        <v>4.535868330001831</v>
      </c>
      <c r="CK288" s="119">
        <f>VPHgrunddataM!AG20*1000</f>
        <v>13.257431655883789</v>
      </c>
      <c r="CL288" s="119">
        <f>VPHgrunddataM!AH20*1000</f>
        <v>38.40472058105469</v>
      </c>
      <c r="CM288" s="115">
        <f t="shared" si="1533"/>
        <v>250.45051002426149</v>
      </c>
      <c r="CN288" s="115">
        <f t="shared" si="1597"/>
        <v>119.49916452407835</v>
      </c>
      <c r="CO288" s="115">
        <f t="shared" si="1598"/>
        <v>110.18613515472414</v>
      </c>
      <c r="CP288" s="115">
        <f t="shared" si="1599"/>
        <v>12.705175874328614</v>
      </c>
      <c r="CQ288" s="115">
        <f t="shared" si="1600"/>
        <v>2.6052531974792479</v>
      </c>
      <c r="CR288" s="115">
        <f t="shared" si="1601"/>
        <v>0.76475358505249025</v>
      </c>
      <c r="CS288" s="115">
        <f t="shared" si="1602"/>
        <v>2.5110423851013186</v>
      </c>
      <c r="CT288" s="115">
        <f t="shared" si="1603"/>
        <v>1.6838966381072997</v>
      </c>
      <c r="CU288" s="115">
        <f t="shared" si="1604"/>
        <v>2.4112943756103515</v>
      </c>
      <c r="CV288" s="115">
        <f t="shared" si="1605"/>
        <v>3.6286946640014648</v>
      </c>
      <c r="CW288" s="115">
        <f t="shared" si="1606"/>
        <v>10.605945324707031</v>
      </c>
      <c r="CX288" s="115">
        <f t="shared" si="1607"/>
        <v>30.723776464843752</v>
      </c>
      <c r="CY288" s="115">
        <f t="shared" si="1534"/>
        <v>187.83788251819612</v>
      </c>
      <c r="CZ288" s="115">
        <f t="shared" si="1460"/>
        <v>89.624373393058761</v>
      </c>
      <c r="DA288" s="115">
        <f t="shared" si="1460"/>
        <v>82.639601366043109</v>
      </c>
      <c r="DB288" s="115">
        <f t="shared" si="1460"/>
        <v>9.5288819057464593</v>
      </c>
      <c r="DC288" s="115">
        <f t="shared" si="1460"/>
        <v>1.9539398981094358</v>
      </c>
      <c r="DD288" s="115">
        <f t="shared" si="1460"/>
        <v>0.57356518878936769</v>
      </c>
      <c r="DE288" s="115">
        <f t="shared" si="1460"/>
        <v>1.883281788825989</v>
      </c>
      <c r="DF288" s="115">
        <f t="shared" si="1460"/>
        <v>1.2629224785804749</v>
      </c>
      <c r="DG288" s="115">
        <f t="shared" si="1460"/>
        <v>1.8084707817077637</v>
      </c>
      <c r="DH288" s="115">
        <f t="shared" si="1460"/>
        <v>2.7215209980010986</v>
      </c>
      <c r="DI288" s="115">
        <f t="shared" si="1460"/>
        <v>7.9544589935302739</v>
      </c>
      <c r="DJ288" s="115">
        <f t="shared" si="1460"/>
        <v>23.042832348632814</v>
      </c>
      <c r="DK288" s="115">
        <f t="shared" si="1535"/>
        <v>125.22525501213076</v>
      </c>
      <c r="DL288" s="115">
        <f t="shared" si="1461"/>
        <v>59.749582262039169</v>
      </c>
      <c r="DM288" s="115">
        <f t="shared" si="1461"/>
        <v>55.093067577362078</v>
      </c>
      <c r="DN288" s="115">
        <f t="shared" si="1461"/>
        <v>6.3525879371643059</v>
      </c>
      <c r="DO288" s="115">
        <f t="shared" si="1461"/>
        <v>1.3026265987396237</v>
      </c>
      <c r="DP288" s="115">
        <f t="shared" si="1461"/>
        <v>0.38237679252624512</v>
      </c>
      <c r="DQ288" s="115">
        <f t="shared" si="1461"/>
        <v>1.2555211925506593</v>
      </c>
      <c r="DR288" s="115">
        <f t="shared" si="1461"/>
        <v>0.84194831905364997</v>
      </c>
      <c r="DS288" s="115">
        <f t="shared" si="1461"/>
        <v>1.2056471878051758</v>
      </c>
      <c r="DT288" s="115">
        <f t="shared" si="1461"/>
        <v>1.8143473320007324</v>
      </c>
      <c r="DU288" s="115">
        <f t="shared" si="1461"/>
        <v>5.3029726623535165</v>
      </c>
      <c r="DV288" s="115">
        <f t="shared" si="1461"/>
        <v>15.361888232421876</v>
      </c>
      <c r="DW288" s="115">
        <f t="shared" si="1536"/>
        <v>62.612627506065387</v>
      </c>
      <c r="DX288" s="115">
        <f t="shared" si="1462"/>
        <v>29.874791131019581</v>
      </c>
      <c r="DY288" s="115">
        <f t="shared" si="1462"/>
        <v>27.546533788681042</v>
      </c>
      <c r="DZ288" s="115">
        <f t="shared" si="1462"/>
        <v>3.1762939685821525</v>
      </c>
      <c r="EA288" s="115">
        <f t="shared" si="1462"/>
        <v>0.65131329936981175</v>
      </c>
      <c r="EB288" s="115">
        <f t="shared" si="1462"/>
        <v>0.19118839626312256</v>
      </c>
      <c r="EC288" s="115">
        <f t="shared" si="1462"/>
        <v>0.62776059627532965</v>
      </c>
      <c r="ED288" s="115">
        <f t="shared" si="1462"/>
        <v>0.42097415952682504</v>
      </c>
      <c r="EE288" s="115">
        <f t="shared" si="1462"/>
        <v>0.60282359390258788</v>
      </c>
      <c r="EF288" s="115">
        <f t="shared" si="1462"/>
        <v>0.9071736660003662</v>
      </c>
      <c r="EG288" s="115">
        <f t="shared" si="1462"/>
        <v>2.6514863311767587</v>
      </c>
      <c r="EH288" s="115">
        <f t="shared" si="1462"/>
        <v>7.680944116210938</v>
      </c>
      <c r="EI288" s="119">
        <f>VPHgrunddataM!AI20*1000</f>
        <v>0</v>
      </c>
      <c r="EJ288" s="119">
        <f>VPHgrunddataM!AJ20*1000</f>
        <v>0</v>
      </c>
      <c r="EK288" s="119">
        <f>VPHgrunddataM!AK20*1000</f>
        <v>0</v>
      </c>
      <c r="EL288" s="119">
        <f>VPHgrunddataM!AL20*1000</f>
        <v>0</v>
      </c>
      <c r="EM288" s="119">
        <f>VPHgrunddataM!AM20*1000</f>
        <v>0</v>
      </c>
      <c r="EN288" s="119">
        <f>VPHgrunddataM!AN20*1000</f>
        <v>0</v>
      </c>
      <c r="EO288" s="119">
        <f>VPHgrunddataM!AO20*1000</f>
        <v>0</v>
      </c>
      <c r="EP288" s="119">
        <f>VPHgrunddataM!AP20*1000</f>
        <v>0</v>
      </c>
      <c r="EQ288" s="119">
        <f>VPHgrunddataM!AQ20*1000</f>
        <v>0</v>
      </c>
      <c r="ER288" s="119">
        <f>VPHgrunddataM!AR20*1000</f>
        <v>0</v>
      </c>
      <c r="ES288" s="119">
        <f>VPHgrunddataM!AS20*1000</f>
        <v>0</v>
      </c>
      <c r="ET288" s="119">
        <f>VPHgrunddataM!AT20*1000</f>
        <v>0</v>
      </c>
      <c r="EU288" s="115">
        <f t="shared" si="1537"/>
        <v>0</v>
      </c>
      <c r="EV288" s="115">
        <f t="shared" si="1538"/>
        <v>0</v>
      </c>
      <c r="EW288" s="115">
        <f t="shared" si="1463"/>
        <v>0</v>
      </c>
      <c r="EX288" s="115">
        <f t="shared" si="1464"/>
        <v>0</v>
      </c>
      <c r="EY288" s="115">
        <f t="shared" si="1465"/>
        <v>0</v>
      </c>
      <c r="EZ288" s="115">
        <f t="shared" si="1466"/>
        <v>0</v>
      </c>
      <c r="FA288" s="115">
        <f t="shared" si="1467"/>
        <v>0</v>
      </c>
      <c r="FB288" s="115">
        <f t="shared" si="1468"/>
        <v>0</v>
      </c>
      <c r="FC288" s="115">
        <f t="shared" si="1469"/>
        <v>0</v>
      </c>
      <c r="FD288" s="115">
        <f t="shared" si="1470"/>
        <v>0</v>
      </c>
      <c r="FE288" s="115">
        <f t="shared" si="1471"/>
        <v>0</v>
      </c>
      <c r="FF288" s="115">
        <f t="shared" si="1472"/>
        <v>0</v>
      </c>
      <c r="FG288" s="115">
        <f t="shared" si="1539"/>
        <v>0</v>
      </c>
      <c r="FH288" s="115">
        <f t="shared" si="1473"/>
        <v>0</v>
      </c>
      <c r="FI288" s="115">
        <f t="shared" si="1474"/>
        <v>0</v>
      </c>
      <c r="FJ288" s="115">
        <f t="shared" si="1475"/>
        <v>0</v>
      </c>
      <c r="FK288" s="115">
        <f t="shared" si="1476"/>
        <v>0</v>
      </c>
      <c r="FL288" s="115">
        <f t="shared" si="1477"/>
        <v>0</v>
      </c>
      <c r="FM288" s="115">
        <f t="shared" si="1478"/>
        <v>0</v>
      </c>
      <c r="FN288" s="115">
        <f t="shared" si="1479"/>
        <v>0</v>
      </c>
      <c r="FO288" s="115">
        <f t="shared" si="1480"/>
        <v>0</v>
      </c>
      <c r="FP288" s="115">
        <f t="shared" si="1481"/>
        <v>0</v>
      </c>
      <c r="FQ288" s="115">
        <f t="shared" si="1482"/>
        <v>0</v>
      </c>
      <c r="FR288" s="115">
        <f t="shared" si="1483"/>
        <v>0</v>
      </c>
      <c r="FS288" s="115">
        <f t="shared" si="1540"/>
        <v>0</v>
      </c>
      <c r="FT288" s="115">
        <f t="shared" si="1484"/>
        <v>0</v>
      </c>
      <c r="FU288" s="115">
        <f t="shared" si="1485"/>
        <v>0</v>
      </c>
      <c r="FV288" s="115">
        <f t="shared" si="1486"/>
        <v>0</v>
      </c>
      <c r="FW288" s="115">
        <f t="shared" si="1487"/>
        <v>0</v>
      </c>
      <c r="FX288" s="115">
        <f t="shared" si="1488"/>
        <v>0</v>
      </c>
      <c r="FY288" s="115">
        <f t="shared" si="1489"/>
        <v>0</v>
      </c>
      <c r="FZ288" s="115">
        <f t="shared" si="1490"/>
        <v>0</v>
      </c>
      <c r="GA288" s="115">
        <f t="shared" si="1491"/>
        <v>0</v>
      </c>
      <c r="GB288" s="115">
        <f t="shared" si="1492"/>
        <v>0</v>
      </c>
      <c r="GC288" s="115">
        <f t="shared" si="1493"/>
        <v>0</v>
      </c>
      <c r="GD288" s="115">
        <f t="shared" si="1494"/>
        <v>0</v>
      </c>
      <c r="GE288" s="115">
        <f t="shared" si="1541"/>
        <v>0</v>
      </c>
      <c r="GF288" s="115">
        <f t="shared" si="1495"/>
        <v>0</v>
      </c>
      <c r="GG288" s="115">
        <f t="shared" si="1496"/>
        <v>0</v>
      </c>
      <c r="GH288" s="115">
        <f t="shared" si="1497"/>
        <v>0</v>
      </c>
      <c r="GI288" s="115">
        <f t="shared" si="1498"/>
        <v>0</v>
      </c>
      <c r="GJ288" s="115">
        <f t="shared" si="1499"/>
        <v>0</v>
      </c>
      <c r="GK288" s="115">
        <f t="shared" si="1500"/>
        <v>0</v>
      </c>
      <c r="GL288" s="115">
        <f t="shared" si="1501"/>
        <v>0</v>
      </c>
      <c r="GM288" s="115">
        <f t="shared" si="1502"/>
        <v>0</v>
      </c>
      <c r="GN288" s="115">
        <f t="shared" si="1503"/>
        <v>0</v>
      </c>
      <c r="GO288" s="115">
        <f t="shared" si="1504"/>
        <v>0</v>
      </c>
      <c r="GP288" s="115">
        <f t="shared" si="1542"/>
        <v>0</v>
      </c>
      <c r="GQ288" s="115"/>
      <c r="GR288" s="115"/>
      <c r="GS288" s="115"/>
      <c r="GT288" s="115"/>
      <c r="GU288" s="115"/>
      <c r="GV288" s="115"/>
      <c r="GW288" s="115"/>
      <c r="GX288" s="115"/>
      <c r="GY288" s="115"/>
      <c r="GZ288" s="115"/>
      <c r="HA288" s="115"/>
      <c r="HB288" s="115"/>
      <c r="HC288" s="115"/>
      <c r="HD288" s="115"/>
      <c r="HE288" s="115"/>
      <c r="HF288" s="115"/>
      <c r="HG288" s="115"/>
      <c r="HH288" s="115"/>
      <c r="HI288" s="115"/>
      <c r="HJ288" s="115"/>
      <c r="HK288" s="115"/>
      <c r="HL288" s="115"/>
      <c r="HM288" s="115"/>
      <c r="HN288" s="115"/>
      <c r="HO288" s="115"/>
      <c r="HP288" s="115"/>
      <c r="HQ288" s="115"/>
      <c r="HR288" s="115"/>
      <c r="HS288" s="115"/>
      <c r="HT288" s="115"/>
      <c r="HU288" s="115"/>
      <c r="HV288" s="115"/>
      <c r="HW288" s="115"/>
      <c r="HX288" s="115"/>
      <c r="HY288" s="115"/>
      <c r="HZ288" s="115"/>
      <c r="IA288" s="115"/>
      <c r="IB288" s="115"/>
      <c r="IC288" s="115"/>
      <c r="ID288" s="115"/>
      <c r="IE288" s="115"/>
      <c r="IF288" s="115"/>
      <c r="IG288" s="115"/>
      <c r="IH288" s="115"/>
      <c r="II288" s="115"/>
      <c r="IJ288" s="115"/>
      <c r="IK288" s="115"/>
      <c r="IL288" s="115"/>
      <c r="IM288" s="115"/>
      <c r="IN288" s="115"/>
      <c r="IO288" s="115"/>
      <c r="IP288" s="115"/>
      <c r="IQ288" s="115"/>
      <c r="IR288" s="115"/>
      <c r="IS288" s="115"/>
      <c r="IT288" s="115"/>
      <c r="IU288" s="115"/>
      <c r="IV288" s="115"/>
      <c r="IW288" s="115"/>
      <c r="IX288" s="115"/>
      <c r="IY288" s="115"/>
      <c r="IZ288" s="115"/>
      <c r="JA288" s="115"/>
      <c r="JB288" s="115"/>
      <c r="JC288" s="115"/>
      <c r="JD288" s="115"/>
      <c r="JE288" s="115"/>
      <c r="JF288" s="115"/>
      <c r="JG288" s="115"/>
      <c r="JH288" s="115"/>
      <c r="JI288" s="115"/>
      <c r="JJ288" s="115"/>
      <c r="JK288" s="115"/>
      <c r="JL288" s="115"/>
      <c r="JM288" s="115"/>
      <c r="JN288" s="115"/>
      <c r="JO288" s="115"/>
      <c r="JP288" s="115"/>
      <c r="JQ288" s="115"/>
      <c r="JR288" s="115"/>
      <c r="JS288" s="115"/>
      <c r="JT288" s="115"/>
      <c r="JU288" s="115"/>
      <c r="JV288" s="115"/>
      <c r="JW288" s="115"/>
      <c r="JX288" s="115"/>
      <c r="JY288" s="115"/>
      <c r="JZ288" s="115"/>
      <c r="KA288" s="115"/>
      <c r="KB288" s="115"/>
      <c r="KC288" s="115"/>
      <c r="KD288" s="115"/>
      <c r="KE288" s="115"/>
      <c r="KF288" s="115"/>
      <c r="KG288" s="115"/>
      <c r="KH288" s="115"/>
      <c r="KI288" s="115"/>
      <c r="KJ288" s="115"/>
      <c r="KK288" s="115"/>
      <c r="KL288" s="115"/>
      <c r="KM288" s="115"/>
      <c r="KN288" s="115"/>
      <c r="KO288" s="115"/>
      <c r="KP288" s="115"/>
      <c r="KQ288" s="115"/>
      <c r="KR288" s="115"/>
      <c r="KS288" s="115"/>
      <c r="KT288" s="115"/>
      <c r="KU288" s="115"/>
      <c r="KV288" s="115"/>
      <c r="KW288" s="115"/>
      <c r="KX288" s="115"/>
      <c r="KY288" s="115"/>
      <c r="KZ288" s="115"/>
      <c r="LA288" s="115"/>
      <c r="LB288" s="115"/>
      <c r="LC288" s="115"/>
      <c r="LD288" s="115"/>
      <c r="LE288" s="115"/>
      <c r="LF288" s="115"/>
      <c r="LG288" s="115"/>
      <c r="LH288" s="115"/>
      <c r="LI288" s="115"/>
      <c r="LJ288" s="115"/>
      <c r="LK288" s="115"/>
      <c r="LL288" s="115"/>
      <c r="LM288" s="115"/>
      <c r="LN288" s="115"/>
      <c r="LO288" s="115"/>
      <c r="LP288" s="115"/>
      <c r="LQ288" s="115"/>
      <c r="LR288" s="115"/>
      <c r="LT288" s="660">
        <f t="shared" si="1506"/>
        <v>7.673861546209082E-13</v>
      </c>
      <c r="LU288" s="164">
        <f t="shared" si="1507"/>
        <v>1.1368683772161603E-13</v>
      </c>
      <c r="LV288" s="164">
        <f t="shared" si="1508"/>
        <v>1.1368683772161603E-13</v>
      </c>
      <c r="LW288" s="119">
        <f t="shared" si="1509"/>
        <v>1.1368683772161603E-13</v>
      </c>
      <c r="LX288" s="164">
        <f t="shared" si="1510"/>
        <v>1.1368683772161603E-13</v>
      </c>
      <c r="LY288" s="119">
        <f t="shared" si="1511"/>
        <v>0</v>
      </c>
      <c r="LZ288" s="115">
        <f t="shared" si="1512"/>
        <v>1.1368683772161603E-13</v>
      </c>
      <c r="MA288" s="115">
        <f t="shared" si="1513"/>
        <v>0</v>
      </c>
      <c r="MB288" s="115">
        <f t="shared" si="1514"/>
        <v>1.1368683772161603E-13</v>
      </c>
      <c r="MC288" s="115">
        <f t="shared" si="1515"/>
        <v>8.5265128291212022E-14</v>
      </c>
      <c r="MD288" s="164">
        <f t="shared" si="1516"/>
        <v>0</v>
      </c>
      <c r="ME288" s="115">
        <f t="shared" si="1517"/>
        <v>0</v>
      </c>
      <c r="MF288" s="115">
        <f t="shared" si="1518"/>
        <v>0</v>
      </c>
      <c r="MG288" s="115">
        <f t="shared" si="1519"/>
        <v>0</v>
      </c>
      <c r="MH288" s="115">
        <f t="shared" si="1520"/>
        <v>0</v>
      </c>
      <c r="MI288" s="115">
        <f t="shared" si="1521"/>
        <v>0</v>
      </c>
      <c r="MJ288" s="115">
        <f t="shared" si="1522"/>
        <v>0</v>
      </c>
      <c r="MK288" s="115">
        <f t="shared" si="1523"/>
        <v>0</v>
      </c>
      <c r="ML288" s="115">
        <f t="shared" si="1524"/>
        <v>0</v>
      </c>
      <c r="MM288" s="115">
        <f t="shared" si="1525"/>
        <v>0</v>
      </c>
      <c r="MN288" s="115">
        <f t="shared" si="1526"/>
        <v>0</v>
      </c>
      <c r="MO288" s="115">
        <f t="shared" si="1527"/>
        <v>0</v>
      </c>
      <c r="MP288" s="115">
        <f t="shared" si="1528"/>
        <v>0</v>
      </c>
      <c r="MQ288" s="115">
        <f t="shared" si="1529"/>
        <v>0</v>
      </c>
      <c r="MR288" s="115">
        <f t="shared" si="1530"/>
        <v>0</v>
      </c>
      <c r="MS288" s="115">
        <f t="shared" si="1531"/>
        <v>0</v>
      </c>
    </row>
    <row r="289" spans="2:357" hidden="1">
      <c r="B289" s="3"/>
      <c r="C289" s="23" t="s">
        <v>19</v>
      </c>
      <c r="D289" s="354">
        <f t="shared" si="1659"/>
        <v>1172.746492643118</v>
      </c>
      <c r="E289" s="308">
        <f t="shared" si="1659"/>
        <v>1172.746492643118</v>
      </c>
      <c r="F289" s="308">
        <f t="shared" si="1659"/>
        <v>1172.746492643118</v>
      </c>
      <c r="G289" s="166">
        <f>VPHgrunddata!D21*1000</f>
        <v>1172.746492643118</v>
      </c>
      <c r="H289" s="308">
        <f t="shared" si="1544"/>
        <v>1172.746492643118</v>
      </c>
      <c r="I289" s="166">
        <f>VPHgrunddata!E21*1000</f>
        <v>950.70519502711295</v>
      </c>
      <c r="J289" s="115">
        <f t="shared" si="1608"/>
        <v>973.98824284744262</v>
      </c>
      <c r="K289" s="115">
        <f t="shared" si="1609"/>
        <v>997.27129066777229</v>
      </c>
      <c r="L289" s="115">
        <f t="shared" si="1610"/>
        <v>1020.554338488102</v>
      </c>
      <c r="M289" s="115">
        <f t="shared" si="1611"/>
        <v>1043.8373863084316</v>
      </c>
      <c r="N289" s="166">
        <f>VPHgrunddata!F21*1000</f>
        <v>1067.1204341287612</v>
      </c>
      <c r="O289" s="116">
        <f t="shared" ref="O289:O295" si="1660">N289+(S289-N289)/(5)</f>
        <v>1050.6923136585235</v>
      </c>
      <c r="P289" s="116">
        <f t="shared" ref="P289:P295" si="1661">O289+(S289-N289)/(5)</f>
        <v>1034.2641931882858</v>
      </c>
      <c r="Q289" s="116">
        <f t="shared" ref="Q289:Q295" si="1662">P289+(S289-N289)/(5)</f>
        <v>1017.8360727180482</v>
      </c>
      <c r="R289" s="116">
        <f t="shared" ref="R289:R295" si="1663">Q289+(S289-N289)/(5)</f>
        <v>1001.4079522478105</v>
      </c>
      <c r="S289" s="166">
        <f>VPHgrunddata!G21*1000</f>
        <v>984.9798317775726</v>
      </c>
      <c r="T289" s="308">
        <f t="shared" si="1594"/>
        <v>950.49673718261715</v>
      </c>
      <c r="U289" s="308">
        <f t="shared" si="1594"/>
        <v>950.49673718261715</v>
      </c>
      <c r="V289" s="308">
        <f t="shared" si="1595"/>
        <v>950.49673718261715</v>
      </c>
      <c r="W289" s="308">
        <f t="shared" si="1596"/>
        <v>950.49673718261715</v>
      </c>
      <c r="X289" s="166">
        <f>VPHgrunddata!H21*1000</f>
        <v>950.49673718261715</v>
      </c>
      <c r="Y289" s="116">
        <f t="shared" ref="Y289:Y295" si="1664">X289+(AC289-X289)/(5)</f>
        <v>944.56118355941771</v>
      </c>
      <c r="Z289" s="116">
        <f t="shared" ref="Z289:Z295" si="1665">Y289+(AC289-X289)/(5)</f>
        <v>938.62562993621827</v>
      </c>
      <c r="AA289" s="116">
        <f t="shared" ref="AA289:AA295" si="1666">Z289+(AC289-X289)/(5)</f>
        <v>932.69007631301884</v>
      </c>
      <c r="AB289" s="116">
        <f t="shared" ref="AB289:AB295" si="1667">AA289+(AC289-X289)/(5)</f>
        <v>926.7545226898194</v>
      </c>
      <c r="AC289" s="166">
        <f>VPHgrunddata!I21*1000</f>
        <v>920.81896906661984</v>
      </c>
      <c r="AD289" s="3"/>
      <c r="AE289" s="354">
        <f t="shared" si="1532"/>
        <v>162.90430941772459</v>
      </c>
      <c r="AF289" s="354">
        <f t="shared" si="1457"/>
        <v>129.55471630859375</v>
      </c>
      <c r="AG289" s="354">
        <f t="shared" si="1457"/>
        <v>154.51376947784422</v>
      </c>
      <c r="AH289" s="354">
        <f t="shared" ref="AH289:AH297" si="1668">AT289</f>
        <v>116.4566527786255</v>
      </c>
      <c r="AI289" s="354">
        <f t="shared" ref="AI289:AI297" si="1669">AU289</f>
        <v>67.390969886779786</v>
      </c>
      <c r="AJ289" s="354">
        <f t="shared" ref="AJ289:AJ297" si="1670">AV289</f>
        <v>34.084352656364437</v>
      </c>
      <c r="AK289" s="354">
        <f t="shared" ref="AK289:AK297" si="1671">AW289</f>
        <v>36.583006119966512</v>
      </c>
      <c r="AL289" s="354">
        <f t="shared" ref="AL289:AL297" si="1672">AX289</f>
        <v>19.454627248764041</v>
      </c>
      <c r="AM289" s="354">
        <f t="shared" ref="AM289:AM297" si="1673">AY289</f>
        <v>42.1363622508049</v>
      </c>
      <c r="AN289" s="354">
        <f t="shared" ref="AN289:AN297" si="1674">AZ289</f>
        <v>101.18640728378296</v>
      </c>
      <c r="AO289" s="354">
        <f t="shared" ref="AO289:AO297" si="1675">BA289</f>
        <v>158.7832596130371</v>
      </c>
      <c r="AP289" s="354">
        <f t="shared" ref="AP289:AP297" si="1676">BB289</f>
        <v>149.69805960083008</v>
      </c>
      <c r="AQ289" s="354">
        <f t="shared" ref="AQ289:AQ297" si="1677">BC289</f>
        <v>162.90430941772459</v>
      </c>
      <c r="AR289" s="354">
        <f t="shared" ref="AR289:AR297" si="1678">BD289</f>
        <v>129.55471630859375</v>
      </c>
      <c r="AS289" s="354">
        <f t="shared" ref="AS289:AS297" si="1679">BE289</f>
        <v>154.51376947784422</v>
      </c>
      <c r="AT289" s="354">
        <f t="shared" ref="AT289:AT297" si="1680">BF289</f>
        <v>116.4566527786255</v>
      </c>
      <c r="AU289" s="354">
        <f t="shared" ref="AU289:AU297" si="1681">BG289</f>
        <v>67.390969886779786</v>
      </c>
      <c r="AV289" s="354">
        <f t="shared" ref="AV289:AV297" si="1682">BH289</f>
        <v>34.084352656364437</v>
      </c>
      <c r="AW289" s="354">
        <f t="shared" ref="AW289:AW297" si="1683">BI289</f>
        <v>36.583006119966512</v>
      </c>
      <c r="AX289" s="354">
        <f t="shared" ref="AX289:AX297" si="1684">BJ289</f>
        <v>19.454627248764041</v>
      </c>
      <c r="AY289" s="354">
        <f t="shared" ref="AY289:AY297" si="1685">BK289</f>
        <v>42.1363622508049</v>
      </c>
      <c r="AZ289" s="354">
        <f t="shared" ref="AZ289:AZ297" si="1686">BL289</f>
        <v>101.18640728378296</v>
      </c>
      <c r="BA289" s="354">
        <f t="shared" ref="BA289:BA297" si="1687">BM289</f>
        <v>158.7832596130371</v>
      </c>
      <c r="BB289" s="354">
        <f t="shared" ref="BB289:BB297" si="1688">BN289</f>
        <v>149.69805960083008</v>
      </c>
      <c r="BC289" s="166">
        <f>VPHgrunddataM!K21*1000</f>
        <v>162.90430941772459</v>
      </c>
      <c r="BD289" s="166">
        <f>VPHgrunddataM!L21*1000</f>
        <v>129.55471630859375</v>
      </c>
      <c r="BE289" s="166">
        <f>VPHgrunddataM!M21*1000</f>
        <v>154.51376947784422</v>
      </c>
      <c r="BF289" s="166">
        <f>VPHgrunddataM!N21*1000</f>
        <v>116.4566527786255</v>
      </c>
      <c r="BG289" s="166">
        <f>VPHgrunddataM!O21*1000</f>
        <v>67.390969886779786</v>
      </c>
      <c r="BH289" s="166">
        <f>VPHgrunddataM!P21*1000</f>
        <v>34.084352656364437</v>
      </c>
      <c r="BI289" s="166">
        <f>VPHgrunddataM!Q21*1000</f>
        <v>36.583006119966512</v>
      </c>
      <c r="BJ289" s="166">
        <f>VPHgrunddataM!R21*1000</f>
        <v>19.454627248764041</v>
      </c>
      <c r="BK289" s="166">
        <f>VPHgrunddataM!S21*1000</f>
        <v>42.1363622508049</v>
      </c>
      <c r="BL289" s="166">
        <f>VPHgrunddataM!T21*1000</f>
        <v>101.18640728378296</v>
      </c>
      <c r="BM289" s="166">
        <f>VPHgrunddataM!U21*1000</f>
        <v>158.7832596130371</v>
      </c>
      <c r="BN289" s="166">
        <f>VPHgrunddataM!V21*1000</f>
        <v>149.69805960083008</v>
      </c>
      <c r="BO289" s="308">
        <f t="shared" si="1458"/>
        <v>162.90430941772459</v>
      </c>
      <c r="BP289" s="308">
        <f t="shared" si="1458"/>
        <v>129.55471630859375</v>
      </c>
      <c r="BQ289" s="308">
        <f t="shared" si="1458"/>
        <v>154.51376947784422</v>
      </c>
      <c r="BR289" s="308">
        <f t="shared" si="1458"/>
        <v>116.4566527786255</v>
      </c>
      <c r="BS289" s="308">
        <f t="shared" si="1458"/>
        <v>67.390969886779786</v>
      </c>
      <c r="BT289" s="308">
        <f t="shared" si="1458"/>
        <v>34.084352656364437</v>
      </c>
      <c r="BU289" s="308">
        <f t="shared" si="1458"/>
        <v>36.583006119966512</v>
      </c>
      <c r="BV289" s="308">
        <f t="shared" si="1458"/>
        <v>19.454627248764041</v>
      </c>
      <c r="BW289" s="308">
        <f t="shared" si="1458"/>
        <v>42.1363622508049</v>
      </c>
      <c r="BX289" s="308">
        <f t="shared" si="1458"/>
        <v>101.18640728378296</v>
      </c>
      <c r="BY289" s="308">
        <f t="shared" si="1458"/>
        <v>158.7832596130371</v>
      </c>
      <c r="BZ289" s="308">
        <f t="shared" si="1458"/>
        <v>149.69805960083008</v>
      </c>
      <c r="CA289" s="166">
        <f>VPHgrunddataM!W21*1000</f>
        <v>162.90430941772459</v>
      </c>
      <c r="CB289" s="166">
        <f>VPHgrunddataM!X21*1000</f>
        <v>129.55471630859375</v>
      </c>
      <c r="CC289" s="166">
        <f>VPHgrunddataM!Y21*1000</f>
        <v>141.66162826156616</v>
      </c>
      <c r="CD289" s="166">
        <f>VPHgrunddataM!Z21*1000</f>
        <v>79.520366823196412</v>
      </c>
      <c r="CE289" s="166">
        <f>VPHgrunddataM!AA21*1000</f>
        <v>37.040719482421871</v>
      </c>
      <c r="CF289" s="166">
        <f>VPHgrunddataM!AB21*1000</f>
        <v>3.1358759765624997</v>
      </c>
      <c r="CG289" s="166">
        <f>VPHgrunddataM!AC21*1000</f>
        <v>0</v>
      </c>
      <c r="CH289" s="166">
        <f>VPHgrunddataM!AD21*1000</f>
        <v>15.705689094543459</v>
      </c>
      <c r="CI289" s="166">
        <f>VPHgrunddataM!AE21*1000</f>
        <v>42.757824539184568</v>
      </c>
      <c r="CJ289" s="166">
        <f>VPHgrunddataM!AF21*1000</f>
        <v>63.290982627868658</v>
      </c>
      <c r="CK289" s="166">
        <f>VPHgrunddataM!AG21*1000</f>
        <v>134.46872315955164</v>
      </c>
      <c r="CL289" s="166">
        <f>VPHgrunddataM!AH21*1000</f>
        <v>140.66435933589935</v>
      </c>
      <c r="CM289" s="115">
        <f t="shared" si="1533"/>
        <v>162.90430941772459</v>
      </c>
      <c r="CN289" s="115">
        <f t="shared" si="1597"/>
        <v>129.53040480346681</v>
      </c>
      <c r="CO289" s="115">
        <f t="shared" si="1598"/>
        <v>143.75317654953002</v>
      </c>
      <c r="CP289" s="115">
        <f t="shared" si="1599"/>
        <v>87.762887548446656</v>
      </c>
      <c r="CQ289" s="115">
        <f t="shared" si="1600"/>
        <v>38.102986846923827</v>
      </c>
      <c r="CR289" s="115">
        <f t="shared" si="1601"/>
        <v>3.2294804077148433</v>
      </c>
      <c r="CS289" s="115">
        <f t="shared" si="1602"/>
        <v>0.68800599269866936</v>
      </c>
      <c r="CT289" s="115">
        <f t="shared" si="1603"/>
        <v>15.260605088806154</v>
      </c>
      <c r="CU289" s="115">
        <f t="shared" si="1604"/>
        <v>45.060593914794921</v>
      </c>
      <c r="CV289" s="115">
        <f t="shared" si="1605"/>
        <v>66.61877944030762</v>
      </c>
      <c r="CW289" s="115">
        <f t="shared" si="1606"/>
        <v>139.24676365337373</v>
      </c>
      <c r="CX289" s="115">
        <f t="shared" si="1607"/>
        <v>141.83024918365479</v>
      </c>
      <c r="CY289" s="115">
        <f t="shared" si="1534"/>
        <v>162.90430941772459</v>
      </c>
      <c r="CZ289" s="115">
        <f t="shared" si="1460"/>
        <v>129.50609329833986</v>
      </c>
      <c r="DA289" s="115">
        <f t="shared" si="1460"/>
        <v>145.84472483749389</v>
      </c>
      <c r="DB289" s="115">
        <f t="shared" si="1460"/>
        <v>96.005408273696901</v>
      </c>
      <c r="DC289" s="115">
        <f t="shared" si="1460"/>
        <v>39.165254211425783</v>
      </c>
      <c r="DD289" s="115">
        <f t="shared" si="1460"/>
        <v>3.323084838867187</v>
      </c>
      <c r="DE289" s="115">
        <f t="shared" si="1460"/>
        <v>1.3760119853973387</v>
      </c>
      <c r="DF289" s="115">
        <f t="shared" si="1460"/>
        <v>14.815521083068848</v>
      </c>
      <c r="DG289" s="115">
        <f t="shared" si="1460"/>
        <v>47.363363290405275</v>
      </c>
      <c r="DH289" s="115">
        <f t="shared" si="1460"/>
        <v>69.946576252746581</v>
      </c>
      <c r="DI289" s="115">
        <f t="shared" si="1460"/>
        <v>144.02480414719582</v>
      </c>
      <c r="DJ289" s="115">
        <f t="shared" si="1460"/>
        <v>142.99613903141022</v>
      </c>
      <c r="DK289" s="115">
        <f t="shared" si="1535"/>
        <v>162.90430941772459</v>
      </c>
      <c r="DL289" s="115">
        <f t="shared" si="1461"/>
        <v>129.48178179321292</v>
      </c>
      <c r="DM289" s="115">
        <f t="shared" si="1461"/>
        <v>147.93627312545775</v>
      </c>
      <c r="DN289" s="115">
        <f t="shared" si="1461"/>
        <v>104.24792899894715</v>
      </c>
      <c r="DO289" s="115">
        <f t="shared" si="1461"/>
        <v>40.227521575927739</v>
      </c>
      <c r="DP289" s="115">
        <f t="shared" si="1461"/>
        <v>3.4166892700195306</v>
      </c>
      <c r="DQ289" s="115">
        <f t="shared" si="1461"/>
        <v>2.064017978096008</v>
      </c>
      <c r="DR289" s="115">
        <f t="shared" si="1461"/>
        <v>14.370437077331543</v>
      </c>
      <c r="DS289" s="115">
        <f t="shared" si="1461"/>
        <v>49.666132666015628</v>
      </c>
      <c r="DT289" s="115">
        <f t="shared" si="1461"/>
        <v>73.274373065185543</v>
      </c>
      <c r="DU289" s="115">
        <f t="shared" si="1461"/>
        <v>148.80284464101791</v>
      </c>
      <c r="DV289" s="115">
        <f t="shared" si="1461"/>
        <v>144.16202887916566</v>
      </c>
      <c r="DW289" s="115">
        <f t="shared" si="1536"/>
        <v>162.90430941772459</v>
      </c>
      <c r="DX289" s="115">
        <f t="shared" si="1462"/>
        <v>129.45747028808597</v>
      </c>
      <c r="DY289" s="115">
        <f t="shared" si="1462"/>
        <v>150.02782141342161</v>
      </c>
      <c r="DZ289" s="115">
        <f t="shared" si="1462"/>
        <v>112.49044972419739</v>
      </c>
      <c r="EA289" s="115">
        <f t="shared" si="1462"/>
        <v>41.289788940429695</v>
      </c>
      <c r="EB289" s="115">
        <f t="shared" si="1462"/>
        <v>3.5102937011718742</v>
      </c>
      <c r="EC289" s="115">
        <f t="shared" si="1462"/>
        <v>2.7520239707946774</v>
      </c>
      <c r="ED289" s="115">
        <f t="shared" si="1462"/>
        <v>13.925353071594238</v>
      </c>
      <c r="EE289" s="115">
        <f t="shared" si="1462"/>
        <v>51.968902041625981</v>
      </c>
      <c r="EF289" s="115">
        <f t="shared" si="1462"/>
        <v>76.602169877624505</v>
      </c>
      <c r="EG289" s="115">
        <f t="shared" si="1462"/>
        <v>153.58088513484</v>
      </c>
      <c r="EH289" s="115">
        <f t="shared" si="1462"/>
        <v>145.3279187269211</v>
      </c>
      <c r="EI289" s="166">
        <f>VPHgrunddataM!AI21*1000</f>
        <v>162.90430941772459</v>
      </c>
      <c r="EJ289" s="166">
        <f>VPHgrunddataM!AJ21*1000</f>
        <v>129.433158782959</v>
      </c>
      <c r="EK289" s="166">
        <f>VPHgrunddataM!AK21*1000</f>
        <v>152.11936970138552</v>
      </c>
      <c r="EL289" s="166">
        <f>VPHgrunddataM!AL21*1000</f>
        <v>120.73297044944762</v>
      </c>
      <c r="EM289" s="166">
        <f>VPHgrunddataM!AM21*1000</f>
        <v>42.352056304931644</v>
      </c>
      <c r="EN289" s="166">
        <f>VPHgrunddataM!AN21*1000</f>
        <v>3.6038981323242187</v>
      </c>
      <c r="EO289" s="166">
        <f>VPHgrunddataM!AO21*1000</f>
        <v>3.4400299634933469</v>
      </c>
      <c r="EP289" s="166">
        <f>VPHgrunddataM!AP21*1000</f>
        <v>13.480269065856934</v>
      </c>
      <c r="EQ289" s="166">
        <f>VPHgrunddataM!AQ21*1000</f>
        <v>54.271671417236327</v>
      </c>
      <c r="ER289" s="166">
        <f>VPHgrunddataM!AR21*1000</f>
        <v>79.929966690063466</v>
      </c>
      <c r="ES289" s="166">
        <f>VPHgrunddataM!AS21*1000</f>
        <v>158.35892562866209</v>
      </c>
      <c r="ET289" s="166">
        <f>VPHgrunddataM!AT21*1000</f>
        <v>146.49380857467651</v>
      </c>
      <c r="EU289" s="115">
        <f t="shared" si="1537"/>
        <v>162.90430941772459</v>
      </c>
      <c r="EV289" s="115">
        <f t="shared" si="1538"/>
        <v>129.19115091552734</v>
      </c>
      <c r="EW289" s="115">
        <f t="shared" si="1463"/>
        <v>152.28921082420351</v>
      </c>
      <c r="EX289" s="115">
        <f t="shared" si="1464"/>
        <v>117.28104191818237</v>
      </c>
      <c r="EY289" s="115">
        <f t="shared" si="1465"/>
        <v>41.272426062774663</v>
      </c>
      <c r="EZ289" s="115">
        <f t="shared" si="1466"/>
        <v>3.9282652587890623</v>
      </c>
      <c r="FA289" s="115">
        <f t="shared" si="1467"/>
        <v>2.7520239707946774</v>
      </c>
      <c r="FB289" s="115">
        <f t="shared" si="1468"/>
        <v>13.308516772460939</v>
      </c>
      <c r="FC289" s="115">
        <f t="shared" si="1469"/>
        <v>52.727449139404293</v>
      </c>
      <c r="FD289" s="115">
        <f t="shared" si="1470"/>
        <v>77.737056910705562</v>
      </c>
      <c r="FE289" s="115">
        <f t="shared" si="1471"/>
        <v>151.14819825439452</v>
      </c>
      <c r="FF289" s="115">
        <f t="shared" si="1472"/>
        <v>146.15266421356202</v>
      </c>
      <c r="FG289" s="115">
        <f t="shared" si="1539"/>
        <v>162.90430941772459</v>
      </c>
      <c r="FH289" s="115">
        <f t="shared" si="1473"/>
        <v>128.94914304809569</v>
      </c>
      <c r="FI289" s="115">
        <f t="shared" si="1474"/>
        <v>152.45905194702149</v>
      </c>
      <c r="FJ289" s="115">
        <f t="shared" si="1475"/>
        <v>113.82911338691711</v>
      </c>
      <c r="FK289" s="115">
        <f t="shared" si="1476"/>
        <v>40.192795820617683</v>
      </c>
      <c r="FL289" s="115">
        <f t="shared" si="1477"/>
        <v>4.2526323852539063</v>
      </c>
      <c r="FM289" s="115">
        <f t="shared" si="1478"/>
        <v>2.064017978096008</v>
      </c>
      <c r="FN289" s="115">
        <f t="shared" si="1479"/>
        <v>13.136764479064944</v>
      </c>
      <c r="FO289" s="115">
        <f t="shared" si="1480"/>
        <v>51.183226861572258</v>
      </c>
      <c r="FP289" s="115">
        <f t="shared" si="1481"/>
        <v>75.544147131347657</v>
      </c>
      <c r="FQ289" s="115">
        <f t="shared" si="1482"/>
        <v>143.93747088012694</v>
      </c>
      <c r="FR289" s="115">
        <f t="shared" si="1483"/>
        <v>145.81151985244753</v>
      </c>
      <c r="FS289" s="115">
        <f t="shared" si="1540"/>
        <v>162.90430941772459</v>
      </c>
      <c r="FT289" s="115">
        <f t="shared" si="1484"/>
        <v>128.70713518066404</v>
      </c>
      <c r="FU289" s="115">
        <f t="shared" si="1485"/>
        <v>152.62889306983948</v>
      </c>
      <c r="FV289" s="115">
        <f t="shared" si="1486"/>
        <v>110.37718485565186</v>
      </c>
      <c r="FW289" s="115">
        <f t="shared" si="1487"/>
        <v>39.113165578460702</v>
      </c>
      <c r="FX289" s="115">
        <f t="shared" si="1488"/>
        <v>4.5769995117187499</v>
      </c>
      <c r="FY289" s="115">
        <f t="shared" si="1489"/>
        <v>1.3760119853973385</v>
      </c>
      <c r="FZ289" s="115">
        <f t="shared" si="1490"/>
        <v>12.965012185668948</v>
      </c>
      <c r="GA289" s="115">
        <f t="shared" si="1491"/>
        <v>49.639004583740224</v>
      </c>
      <c r="GB289" s="115">
        <f t="shared" si="1492"/>
        <v>73.351237351989752</v>
      </c>
      <c r="GC289" s="115">
        <f t="shared" si="1493"/>
        <v>136.72674350585936</v>
      </c>
      <c r="GD289" s="115">
        <f t="shared" si="1494"/>
        <v>145.47037549133304</v>
      </c>
      <c r="GE289" s="115">
        <f t="shared" si="1541"/>
        <v>162.90430941772459</v>
      </c>
      <c r="GF289" s="115">
        <f t="shared" si="1495"/>
        <v>128.46512731323239</v>
      </c>
      <c r="GG289" s="115">
        <f t="shared" si="1496"/>
        <v>152.79873419265746</v>
      </c>
      <c r="GH289" s="115">
        <f t="shared" si="1497"/>
        <v>106.92525632438661</v>
      </c>
      <c r="GI289" s="115">
        <f t="shared" si="1498"/>
        <v>38.033535336303721</v>
      </c>
      <c r="GJ289" s="115">
        <f t="shared" si="1499"/>
        <v>4.9013666381835934</v>
      </c>
      <c r="GK289" s="115">
        <f t="shared" si="1500"/>
        <v>0.68800599269866913</v>
      </c>
      <c r="GL289" s="115">
        <f t="shared" si="1501"/>
        <v>12.793259892272953</v>
      </c>
      <c r="GM289" s="115">
        <f t="shared" si="1502"/>
        <v>48.09478230590819</v>
      </c>
      <c r="GN289" s="115">
        <f t="shared" si="1503"/>
        <v>71.158327572631848</v>
      </c>
      <c r="GO289" s="115">
        <f t="shared" si="1504"/>
        <v>129.51601613159178</v>
      </c>
      <c r="GP289" s="115">
        <f t="shared" si="1542"/>
        <v>145.12923113021856</v>
      </c>
      <c r="GQ289" s="166">
        <f>VPHgrunddataM!AU21*1000</f>
        <v>162.90430941772459</v>
      </c>
      <c r="GR289" s="166">
        <f>VPHgrunddataM!AV21*1000</f>
        <v>128.22311944580079</v>
      </c>
      <c r="GS289" s="166">
        <f>VPHgrunddataM!AW21*1000</f>
        <v>152.96857531547548</v>
      </c>
      <c r="GT289" s="166">
        <f>VPHgrunddataM!AX21*1000</f>
        <v>103.47332779312134</v>
      </c>
      <c r="GU289" s="166">
        <f>VPHgrunddataM!AY21*1000</f>
        <v>36.953905094146727</v>
      </c>
      <c r="GV289" s="166">
        <f>VPHgrunddataM!AZ21*1000</f>
        <v>5.225733764648437</v>
      </c>
      <c r="GW289" s="166">
        <f>VPHgrunddataM!BA21*1000</f>
        <v>0</v>
      </c>
      <c r="GX289" s="166">
        <f>VPHgrunddataM!BB21*1000</f>
        <v>12.621507598876955</v>
      </c>
      <c r="GY289" s="166">
        <f>VPHgrunddataM!BC21*1000</f>
        <v>46.55056002807617</v>
      </c>
      <c r="GZ289" s="166">
        <f>VPHgrunddataM!BD21*1000</f>
        <v>68.965417793273915</v>
      </c>
      <c r="HA289" s="166">
        <f>VPHgrunddataM!BE21*1000</f>
        <v>122.30528875732422</v>
      </c>
      <c r="HB289" s="166">
        <f>VPHgrunddataM!BF21*1000</f>
        <v>144.78808676910401</v>
      </c>
      <c r="HC289" s="308">
        <f t="shared" si="1612"/>
        <v>162.90430941772459</v>
      </c>
      <c r="HD289" s="308">
        <f t="shared" si="1613"/>
        <v>129.55471630859375</v>
      </c>
      <c r="HE289" s="308">
        <f t="shared" si="1614"/>
        <v>148.70089535522459</v>
      </c>
      <c r="HF289" s="308">
        <f t="shared" si="1615"/>
        <v>87.520151245117177</v>
      </c>
      <c r="HG289" s="308">
        <f t="shared" si="1616"/>
        <v>32.828520080566406</v>
      </c>
      <c r="HH289" s="308">
        <f t="shared" si="1617"/>
        <v>4.9663768005371098</v>
      </c>
      <c r="HI289" s="308">
        <f t="shared" si="1618"/>
        <v>0</v>
      </c>
      <c r="HJ289" s="308">
        <f t="shared" si="1619"/>
        <v>12.543503906249999</v>
      </c>
      <c r="HK289" s="308">
        <f t="shared" si="1620"/>
        <v>40.54302151489258</v>
      </c>
      <c r="HL289" s="308">
        <f t="shared" si="1621"/>
        <v>64.899915023803715</v>
      </c>
      <c r="HM289" s="308">
        <f t="shared" si="1622"/>
        <v>114.56527531433106</v>
      </c>
      <c r="HN289" s="308">
        <f t="shared" si="1623"/>
        <v>151.47005221557617</v>
      </c>
      <c r="HO289" s="308">
        <f t="shared" si="1624"/>
        <v>162.90430941772459</v>
      </c>
      <c r="HP289" s="308">
        <f t="shared" si="1625"/>
        <v>129.55471630859375</v>
      </c>
      <c r="HQ289" s="308">
        <f t="shared" si="1626"/>
        <v>148.70089535522459</v>
      </c>
      <c r="HR289" s="308">
        <f t="shared" si="1627"/>
        <v>87.520151245117177</v>
      </c>
      <c r="HS289" s="308">
        <f t="shared" si="1628"/>
        <v>32.828520080566406</v>
      </c>
      <c r="HT289" s="308">
        <f t="shared" si="1629"/>
        <v>4.9663768005371098</v>
      </c>
      <c r="HU289" s="308">
        <f t="shared" si="1630"/>
        <v>0</v>
      </c>
      <c r="HV289" s="308">
        <f t="shared" si="1631"/>
        <v>12.543503906249999</v>
      </c>
      <c r="HW289" s="308">
        <f t="shared" si="1632"/>
        <v>40.54302151489258</v>
      </c>
      <c r="HX289" s="308">
        <f t="shared" si="1633"/>
        <v>64.899915023803715</v>
      </c>
      <c r="HY289" s="308">
        <f t="shared" si="1634"/>
        <v>114.56527531433106</v>
      </c>
      <c r="HZ289" s="308">
        <f t="shared" si="1635"/>
        <v>151.47005221557617</v>
      </c>
      <c r="IA289" s="308">
        <f t="shared" si="1636"/>
        <v>162.90430941772459</v>
      </c>
      <c r="IB289" s="308">
        <f t="shared" si="1637"/>
        <v>129.55471630859375</v>
      </c>
      <c r="IC289" s="308">
        <f t="shared" si="1638"/>
        <v>148.70089535522459</v>
      </c>
      <c r="ID289" s="308">
        <f t="shared" si="1639"/>
        <v>87.520151245117177</v>
      </c>
      <c r="IE289" s="308">
        <f t="shared" si="1640"/>
        <v>32.828520080566406</v>
      </c>
      <c r="IF289" s="308">
        <f t="shared" si="1641"/>
        <v>4.9663768005371098</v>
      </c>
      <c r="IG289" s="308">
        <f t="shared" si="1642"/>
        <v>0</v>
      </c>
      <c r="IH289" s="308">
        <f t="shared" si="1643"/>
        <v>12.543503906249999</v>
      </c>
      <c r="II289" s="308">
        <f t="shared" si="1644"/>
        <v>40.54302151489258</v>
      </c>
      <c r="IJ289" s="308">
        <f t="shared" si="1645"/>
        <v>64.899915023803715</v>
      </c>
      <c r="IK289" s="308">
        <f t="shared" si="1646"/>
        <v>114.56527531433106</v>
      </c>
      <c r="IL289" s="308">
        <f t="shared" si="1647"/>
        <v>151.47005221557617</v>
      </c>
      <c r="IM289" s="308">
        <f t="shared" si="1648"/>
        <v>162.90430941772459</v>
      </c>
      <c r="IN289" s="308">
        <f t="shared" si="1649"/>
        <v>129.55471630859375</v>
      </c>
      <c r="IO289" s="308">
        <f t="shared" si="1650"/>
        <v>148.70089535522459</v>
      </c>
      <c r="IP289" s="308">
        <f t="shared" si="1651"/>
        <v>87.520151245117177</v>
      </c>
      <c r="IQ289" s="308">
        <f t="shared" si="1652"/>
        <v>32.828520080566406</v>
      </c>
      <c r="IR289" s="308">
        <f t="shared" si="1653"/>
        <v>4.9663768005371098</v>
      </c>
      <c r="IS289" s="308">
        <f t="shared" si="1654"/>
        <v>0</v>
      </c>
      <c r="IT289" s="308">
        <f t="shared" si="1655"/>
        <v>12.543503906249999</v>
      </c>
      <c r="IU289" s="308">
        <f t="shared" si="1656"/>
        <v>40.54302151489258</v>
      </c>
      <c r="IV289" s="308">
        <f t="shared" si="1657"/>
        <v>64.899915023803715</v>
      </c>
      <c r="IW289" s="308">
        <f t="shared" si="1658"/>
        <v>114.56527531433106</v>
      </c>
      <c r="IX289" s="308">
        <f t="shared" si="1545"/>
        <v>151.47005221557617</v>
      </c>
      <c r="IY289" s="166">
        <f>VPHgrunddataM!BG21*1000</f>
        <v>162.90430941772459</v>
      </c>
      <c r="IZ289" s="166">
        <f>VPHgrunddataM!BH21*1000</f>
        <v>129.55471630859375</v>
      </c>
      <c r="JA289" s="166">
        <f>VPHgrunddataM!BI21*1000</f>
        <v>148.70089535522459</v>
      </c>
      <c r="JB289" s="166">
        <f>VPHgrunddataM!BJ21*1000</f>
        <v>87.520151245117177</v>
      </c>
      <c r="JC289" s="166">
        <f>VPHgrunddataM!BK21*1000</f>
        <v>32.828520080566406</v>
      </c>
      <c r="JD289" s="166">
        <f>VPHgrunddataM!BL21*1000</f>
        <v>4.9663768005371098</v>
      </c>
      <c r="JE289" s="166">
        <f>VPHgrunddataM!BM21*1000</f>
        <v>0</v>
      </c>
      <c r="JF289" s="166">
        <f>VPHgrunddataM!BN21*1000</f>
        <v>12.543503906249999</v>
      </c>
      <c r="JG289" s="166">
        <f>VPHgrunddataM!BO21*1000</f>
        <v>40.54302151489258</v>
      </c>
      <c r="JH289" s="166">
        <f>VPHgrunddataM!BP21*1000</f>
        <v>64.899915023803715</v>
      </c>
      <c r="JI289" s="166">
        <f>VPHgrunddataM!BQ21*1000</f>
        <v>114.56527531433106</v>
      </c>
      <c r="JJ289" s="166">
        <f>VPHgrunddataM!BR21*1000</f>
        <v>151.47005221557617</v>
      </c>
      <c r="JK289" s="115">
        <f t="shared" si="1546"/>
        <v>162.90430941772459</v>
      </c>
      <c r="JL289" s="115">
        <f t="shared" si="1547"/>
        <v>129.55471630859375</v>
      </c>
      <c r="JM289" s="115">
        <f t="shared" si="1548"/>
        <v>146.58742332458493</v>
      </c>
      <c r="JN289" s="115">
        <f t="shared" si="1549"/>
        <v>85.882880145263655</v>
      </c>
      <c r="JO289" s="115">
        <f t="shared" si="1550"/>
        <v>33.278797731018066</v>
      </c>
      <c r="JP289" s="115">
        <f t="shared" si="1551"/>
        <v>4.9015151817321785</v>
      </c>
      <c r="JQ289" s="115">
        <f t="shared" si="1552"/>
        <v>0</v>
      </c>
      <c r="JR289" s="115">
        <f t="shared" si="1553"/>
        <v>12.543503906249999</v>
      </c>
      <c r="JS289" s="115">
        <f t="shared" si="1554"/>
        <v>40.761431854248045</v>
      </c>
      <c r="JT289" s="115">
        <f t="shared" si="1555"/>
        <v>63.518387249755861</v>
      </c>
      <c r="JU289" s="115">
        <f t="shared" si="1556"/>
        <v>113.43198076171875</v>
      </c>
      <c r="JV289" s="115">
        <f t="shared" si="1557"/>
        <v>151.19623767852784</v>
      </c>
      <c r="JW289" s="115">
        <f t="shared" si="1558"/>
        <v>162.90430941772459</v>
      </c>
      <c r="JX289" s="115">
        <f t="shared" si="1559"/>
        <v>129.55471630859375</v>
      </c>
      <c r="JY289" s="115">
        <f t="shared" si="1560"/>
        <v>144.47395129394528</v>
      </c>
      <c r="JZ289" s="115">
        <f t="shared" si="1561"/>
        <v>84.245609045410134</v>
      </c>
      <c r="KA289" s="115">
        <f t="shared" si="1562"/>
        <v>33.729075381469727</v>
      </c>
      <c r="KB289" s="115">
        <f t="shared" si="1563"/>
        <v>4.8366535629272471</v>
      </c>
      <c r="KC289" s="115">
        <f t="shared" si="1564"/>
        <v>0</v>
      </c>
      <c r="KD289" s="115">
        <f t="shared" si="1565"/>
        <v>12.543503906249999</v>
      </c>
      <c r="KE289" s="115">
        <f t="shared" si="1566"/>
        <v>40.97984219360351</v>
      </c>
      <c r="KF289" s="115">
        <f t="shared" si="1567"/>
        <v>62.136859475708007</v>
      </c>
      <c r="KG289" s="115">
        <f t="shared" si="1568"/>
        <v>112.29868620910644</v>
      </c>
      <c r="KH289" s="115">
        <f t="shared" si="1569"/>
        <v>150.9224231414795</v>
      </c>
      <c r="KI289" s="115">
        <f t="shared" si="1570"/>
        <v>162.90430941772459</v>
      </c>
      <c r="KJ289" s="115">
        <f t="shared" si="1571"/>
        <v>129.55471630859375</v>
      </c>
      <c r="KK289" s="115">
        <f t="shared" si="1572"/>
        <v>142.36047926330562</v>
      </c>
      <c r="KL289" s="115">
        <f t="shared" si="1573"/>
        <v>82.608337945556613</v>
      </c>
      <c r="KM289" s="115">
        <f t="shared" si="1574"/>
        <v>34.179353031921387</v>
      </c>
      <c r="KN289" s="115">
        <f t="shared" si="1575"/>
        <v>4.7717919441223158</v>
      </c>
      <c r="KO289" s="115">
        <f t="shared" si="1576"/>
        <v>0</v>
      </c>
      <c r="KP289" s="115">
        <f t="shared" si="1577"/>
        <v>12.543503906249999</v>
      </c>
      <c r="KQ289" s="115">
        <f t="shared" si="1578"/>
        <v>41.198252532958975</v>
      </c>
      <c r="KR289" s="115">
        <f t="shared" si="1579"/>
        <v>60.755331701660154</v>
      </c>
      <c r="KS289" s="115">
        <f t="shared" si="1580"/>
        <v>111.16539165649412</v>
      </c>
      <c r="KT289" s="115">
        <f t="shared" si="1581"/>
        <v>150.64860860443116</v>
      </c>
      <c r="KU289" s="115">
        <f t="shared" si="1582"/>
        <v>162.90430941772459</v>
      </c>
      <c r="KV289" s="115">
        <f t="shared" si="1583"/>
        <v>129.55471630859375</v>
      </c>
      <c r="KW289" s="115">
        <f t="shared" si="1584"/>
        <v>140.24700723266596</v>
      </c>
      <c r="KX289" s="115">
        <f t="shared" si="1585"/>
        <v>80.971066845703092</v>
      </c>
      <c r="KY289" s="115">
        <f t="shared" si="1586"/>
        <v>34.629630682373048</v>
      </c>
      <c r="KZ289" s="115">
        <f t="shared" si="1587"/>
        <v>4.7069303253173844</v>
      </c>
      <c r="LA289" s="115">
        <f t="shared" si="1588"/>
        <v>0</v>
      </c>
      <c r="LB289" s="115">
        <f t="shared" si="1589"/>
        <v>12.543503906249999</v>
      </c>
      <c r="LC289" s="115">
        <f t="shared" si="1590"/>
        <v>41.41666287231444</v>
      </c>
      <c r="LD289" s="115">
        <f t="shared" si="1591"/>
        <v>59.3738039276123</v>
      </c>
      <c r="LE289" s="115">
        <f t="shared" si="1592"/>
        <v>110.03209710388181</v>
      </c>
      <c r="LF289" s="115">
        <f t="shared" si="1593"/>
        <v>150.37479406738282</v>
      </c>
      <c r="LG289" s="166">
        <f>VPHgrunddataM!BS21*1000</f>
        <v>162.90430941772459</v>
      </c>
      <c r="LH289" s="166">
        <f>VPHgrunddataM!BT21*1000</f>
        <v>129.55471630859375</v>
      </c>
      <c r="LI289" s="166">
        <f>VPHgrunddataM!BU21*1000</f>
        <v>138.13353520202637</v>
      </c>
      <c r="LJ289" s="166">
        <f>VPHgrunddataM!BV21*1000</f>
        <v>79.333795745849599</v>
      </c>
      <c r="LK289" s="166">
        <f>VPHgrunddataM!BW21*1000</f>
        <v>35.079908332824708</v>
      </c>
      <c r="LL289" s="166">
        <f>VPHgrunddataM!BX21*1000</f>
        <v>4.6420687065124513</v>
      </c>
      <c r="LM289" s="166">
        <f>VPHgrunddataM!BY21*1000</f>
        <v>0</v>
      </c>
      <c r="LN289" s="166">
        <f>VPHgrunddataM!BZ21*1000</f>
        <v>12.543503906249999</v>
      </c>
      <c r="LO289" s="166">
        <f>VPHgrunddataM!CA21*1000</f>
        <v>41.635073211669919</v>
      </c>
      <c r="LP289" s="166">
        <f>VPHgrunddataM!CB21*1000</f>
        <v>57.992276153564454</v>
      </c>
      <c r="LQ289" s="166">
        <f>VPHgrunddataM!CC21*1000</f>
        <v>108.89880255126953</v>
      </c>
      <c r="LR289" s="166">
        <f>VPHgrunddataM!CD21*1000</f>
        <v>150.10097953033446</v>
      </c>
      <c r="LT289" s="660">
        <f t="shared" si="1506"/>
        <v>1.9326762412674725E-12</v>
      </c>
      <c r="LU289" s="308">
        <f t="shared" si="1507"/>
        <v>0</v>
      </c>
      <c r="LV289" s="308">
        <f t="shared" si="1508"/>
        <v>0</v>
      </c>
      <c r="LW289" s="166">
        <f t="shared" si="1509"/>
        <v>0</v>
      </c>
      <c r="LX289" s="308">
        <f t="shared" si="1510"/>
        <v>0</v>
      </c>
      <c r="LY289" s="166">
        <f t="shared" si="1511"/>
        <v>1.1368683772161603E-13</v>
      </c>
      <c r="LZ289" s="115">
        <f t="shared" si="1512"/>
        <v>1.1368683772161603E-13</v>
      </c>
      <c r="MA289" s="115">
        <f t="shared" si="1513"/>
        <v>0</v>
      </c>
      <c r="MB289" s="115">
        <f t="shared" si="1514"/>
        <v>0</v>
      </c>
      <c r="MC289" s="115">
        <f t="shared" si="1515"/>
        <v>2.2737367544323206E-13</v>
      </c>
      <c r="MD289" s="166">
        <f t="shared" si="1516"/>
        <v>2.2737367544323206E-13</v>
      </c>
      <c r="ME289" s="116">
        <f t="shared" si="1517"/>
        <v>0</v>
      </c>
      <c r="MF289" s="116">
        <f t="shared" si="1518"/>
        <v>0</v>
      </c>
      <c r="MG289" s="116">
        <f t="shared" si="1519"/>
        <v>2.2737367544323206E-13</v>
      </c>
      <c r="MH289" s="116">
        <f t="shared" si="1520"/>
        <v>0</v>
      </c>
      <c r="MI289" s="166">
        <f t="shared" si="1521"/>
        <v>0</v>
      </c>
      <c r="MJ289" s="308">
        <f t="shared" si="1522"/>
        <v>1.1368683772161603E-13</v>
      </c>
      <c r="MK289" s="308">
        <f t="shared" si="1523"/>
        <v>1.1368683772161603E-13</v>
      </c>
      <c r="ML289" s="308">
        <f t="shared" si="1524"/>
        <v>1.1368683772161603E-13</v>
      </c>
      <c r="MM289" s="308">
        <f t="shared" si="1525"/>
        <v>1.1368683772161603E-13</v>
      </c>
      <c r="MN289" s="166">
        <f t="shared" si="1526"/>
        <v>1.1368683772161603E-13</v>
      </c>
      <c r="MO289" s="116">
        <f t="shared" si="1527"/>
        <v>1.1368683772161603E-13</v>
      </c>
      <c r="MP289" s="116">
        <f t="shared" si="1528"/>
        <v>1.1368683772161603E-13</v>
      </c>
      <c r="MQ289" s="116">
        <f t="shared" si="1529"/>
        <v>1.1368683772161603E-13</v>
      </c>
      <c r="MR289" s="116">
        <f t="shared" si="1530"/>
        <v>1.1368683772161603E-13</v>
      </c>
      <c r="MS289" s="166">
        <f t="shared" si="1531"/>
        <v>0</v>
      </c>
    </row>
    <row r="290" spans="2:357" hidden="1">
      <c r="B290" s="3"/>
      <c r="C290" s="106" t="s">
        <v>171</v>
      </c>
      <c r="D290" s="365">
        <f t="shared" ca="1" si="1659"/>
        <v>711.83825757803015</v>
      </c>
      <c r="E290" s="169">
        <f t="shared" ca="1" si="1659"/>
        <v>711.83825757803015</v>
      </c>
      <c r="F290" s="169">
        <f t="shared" ca="1" si="1659"/>
        <v>711.83825757803015</v>
      </c>
      <c r="G290" s="167">
        <f ca="1">(VPHgrunddata!D22+VPHgrunddata!D25)*1000</f>
        <v>711.83825757803015</v>
      </c>
      <c r="H290" s="169">
        <f t="shared" ca="1" si="1544"/>
        <v>711.83825757803015</v>
      </c>
      <c r="I290" s="167">
        <f ca="1">(VPHgrunddata!E22+VPHgrunddata!E25)*1000</f>
        <v>59.078306194625789</v>
      </c>
      <c r="J290" s="168">
        <f t="shared" ca="1" si="1608"/>
        <v>48.931659082287545</v>
      </c>
      <c r="K290" s="168">
        <f t="shared" ca="1" si="1609"/>
        <v>38.785011969949302</v>
      </c>
      <c r="L290" s="168">
        <f t="shared" ca="1" si="1610"/>
        <v>28.638364857611059</v>
      </c>
      <c r="M290" s="168">
        <f t="shared" ca="1" si="1611"/>
        <v>18.491717745272815</v>
      </c>
      <c r="N290" s="167">
        <f ca="1">(VPHgrunddata!F22+VPHgrunddata!F25)*1000</f>
        <v>8.3450706329345703</v>
      </c>
      <c r="O290" s="168">
        <f t="shared" ca="1" si="1660"/>
        <v>8.336462846374511</v>
      </c>
      <c r="P290" s="168">
        <f t="shared" ca="1" si="1661"/>
        <v>8.3278550598144516</v>
      </c>
      <c r="Q290" s="168">
        <f t="shared" ca="1" si="1662"/>
        <v>8.3192472732543923</v>
      </c>
      <c r="R290" s="168">
        <f t="shared" ca="1" si="1663"/>
        <v>8.3106394866943329</v>
      </c>
      <c r="S290" s="167">
        <f ca="1">(VPHgrunddata!G22+VPHgrunddata!G25)*1000</f>
        <v>8.3020317001342772</v>
      </c>
      <c r="T290" s="169">
        <f t="shared" ref="T290:W291" ca="1" si="1689">U290</f>
        <v>8.1053224968910218</v>
      </c>
      <c r="U290" s="169">
        <f t="shared" ca="1" si="1689"/>
        <v>8.1053224968910218</v>
      </c>
      <c r="V290" s="169">
        <f t="shared" ca="1" si="1689"/>
        <v>8.1053224968910218</v>
      </c>
      <c r="W290" s="169">
        <f t="shared" ca="1" si="1689"/>
        <v>8.1053224968910218</v>
      </c>
      <c r="X290" s="167">
        <f ca="1">(VPHgrunddata!H22+VPHgrunddata!H25)*1000</f>
        <v>8.1053224968910218</v>
      </c>
      <c r="Y290" s="168">
        <f t="shared" ca="1" si="1664"/>
        <v>8.0271480277061471</v>
      </c>
      <c r="Z290" s="168">
        <f t="shared" ca="1" si="1665"/>
        <v>7.9489735585212715</v>
      </c>
      <c r="AA290" s="168">
        <f t="shared" ca="1" si="1666"/>
        <v>7.8707990893363959</v>
      </c>
      <c r="AB290" s="168">
        <f t="shared" ca="1" si="1667"/>
        <v>7.7926246201515204</v>
      </c>
      <c r="AC290" s="167">
        <f ca="1">(VPHgrunddata!I22+VPHgrunddata!I25)*1000</f>
        <v>7.7144501509666439</v>
      </c>
      <c r="AD290" s="3"/>
      <c r="AE290" s="365">
        <f t="shared" ca="1" si="1532"/>
        <v>245.54214777173104</v>
      </c>
      <c r="AF290" s="365">
        <f t="shared" ref="AF290:AF297" ca="1" si="1690">AR290</f>
        <v>184.46990846168995</v>
      </c>
      <c r="AG290" s="365">
        <f t="shared" ref="AG290:AG297" ca="1" si="1691">AS290</f>
        <v>125.24815129828454</v>
      </c>
      <c r="AH290" s="365">
        <f t="shared" ca="1" si="1668"/>
        <v>19.509256689786909</v>
      </c>
      <c r="AI290" s="365">
        <f t="shared" ca="1" si="1669"/>
        <v>0.13176500225067139</v>
      </c>
      <c r="AJ290" s="365">
        <f t="shared" ca="1" si="1670"/>
        <v>0</v>
      </c>
      <c r="AK290" s="365">
        <f t="shared" ca="1" si="1671"/>
        <v>0</v>
      </c>
      <c r="AL290" s="365">
        <f t="shared" ca="1" si="1672"/>
        <v>0</v>
      </c>
      <c r="AM290" s="365">
        <f t="shared" ca="1" si="1673"/>
        <v>0.56619982910156241</v>
      </c>
      <c r="AN290" s="365">
        <f t="shared" ca="1" si="1674"/>
        <v>1.4963012419939041</v>
      </c>
      <c r="AO290" s="365">
        <f t="shared" ca="1" si="1675"/>
        <v>47.397865902423852</v>
      </c>
      <c r="AP290" s="365">
        <f t="shared" ca="1" si="1676"/>
        <v>87.476661380767823</v>
      </c>
      <c r="AQ290" s="365">
        <f t="shared" ca="1" si="1677"/>
        <v>245.54214777173104</v>
      </c>
      <c r="AR290" s="365">
        <f t="shared" ca="1" si="1678"/>
        <v>184.46990846168995</v>
      </c>
      <c r="AS290" s="365">
        <f t="shared" ca="1" si="1679"/>
        <v>125.24815129828454</v>
      </c>
      <c r="AT290" s="365">
        <f t="shared" ca="1" si="1680"/>
        <v>19.509256689786909</v>
      </c>
      <c r="AU290" s="365">
        <f t="shared" ca="1" si="1681"/>
        <v>0.13176500225067139</v>
      </c>
      <c r="AV290" s="365">
        <f t="shared" ca="1" si="1682"/>
        <v>0</v>
      </c>
      <c r="AW290" s="365">
        <f t="shared" ca="1" si="1683"/>
        <v>0</v>
      </c>
      <c r="AX290" s="365">
        <f t="shared" ca="1" si="1684"/>
        <v>0</v>
      </c>
      <c r="AY290" s="365">
        <f t="shared" ca="1" si="1685"/>
        <v>0.56619982910156241</v>
      </c>
      <c r="AZ290" s="365">
        <f t="shared" ca="1" si="1686"/>
        <v>1.4963012419939041</v>
      </c>
      <c r="BA290" s="365">
        <f t="shared" ca="1" si="1687"/>
        <v>47.397865902423852</v>
      </c>
      <c r="BB290" s="365">
        <f t="shared" ca="1" si="1688"/>
        <v>87.476661380767823</v>
      </c>
      <c r="BC290" s="167">
        <f ca="1">(VPHgrunddataM!K22+VPHgrunddataM!K25)*1000</f>
        <v>245.54214777173104</v>
      </c>
      <c r="BD290" s="167">
        <f ca="1">(VPHgrunddataM!L22+VPHgrunddataM!L25)*1000</f>
        <v>184.46990846168995</v>
      </c>
      <c r="BE290" s="167">
        <f ca="1">(VPHgrunddataM!M22+VPHgrunddataM!M25)*1000</f>
        <v>125.24815129828454</v>
      </c>
      <c r="BF290" s="167">
        <f ca="1">(VPHgrunddataM!N22+VPHgrunddataM!N25)*1000</f>
        <v>19.509256689786909</v>
      </c>
      <c r="BG290" s="167">
        <f ca="1">(VPHgrunddataM!O22+VPHgrunddataM!O25)*1000</f>
        <v>0.13176500225067139</v>
      </c>
      <c r="BH290" s="167">
        <f ca="1">(VPHgrunddataM!P22+VPHgrunddataM!P25)*1000</f>
        <v>0</v>
      </c>
      <c r="BI290" s="167">
        <f ca="1">(VPHgrunddataM!Q22+VPHgrunddataM!Q25)*1000</f>
        <v>0</v>
      </c>
      <c r="BJ290" s="167">
        <f ca="1">(VPHgrunddataM!R22+VPHgrunddataM!R25)*1000</f>
        <v>0</v>
      </c>
      <c r="BK290" s="167">
        <f ca="1">(VPHgrunddataM!S22+VPHgrunddataM!S25)*1000</f>
        <v>0.56619982910156241</v>
      </c>
      <c r="BL290" s="167">
        <f ca="1">(VPHgrunddataM!T22+VPHgrunddataM!T25)*1000</f>
        <v>1.4963012419939041</v>
      </c>
      <c r="BM290" s="167">
        <f ca="1">(VPHgrunddataM!U22+VPHgrunddataM!U25)*1000</f>
        <v>47.397865902423852</v>
      </c>
      <c r="BN290" s="167">
        <f ca="1">(VPHgrunddataM!V22+VPHgrunddataM!V25)*1000</f>
        <v>87.476661380767823</v>
      </c>
      <c r="BO290" s="169">
        <f t="shared" ca="1" si="1458"/>
        <v>245.54214777173104</v>
      </c>
      <c r="BP290" s="169">
        <f t="shared" ca="1" si="1458"/>
        <v>184.46990846168995</v>
      </c>
      <c r="BQ290" s="169">
        <f t="shared" ca="1" si="1458"/>
        <v>125.24815129828454</v>
      </c>
      <c r="BR290" s="169">
        <f t="shared" ca="1" si="1458"/>
        <v>19.509256689786909</v>
      </c>
      <c r="BS290" s="169">
        <f t="shared" ca="1" si="1458"/>
        <v>0.13176500225067139</v>
      </c>
      <c r="BT290" s="169">
        <f t="shared" ca="1" si="1458"/>
        <v>0</v>
      </c>
      <c r="BU290" s="169">
        <f t="shared" ca="1" si="1458"/>
        <v>0</v>
      </c>
      <c r="BV290" s="169">
        <f t="shared" ca="1" si="1458"/>
        <v>0</v>
      </c>
      <c r="BW290" s="169">
        <f t="shared" ca="1" si="1458"/>
        <v>0.56619982910156241</v>
      </c>
      <c r="BX290" s="169">
        <f t="shared" ca="1" si="1458"/>
        <v>1.4963012419939041</v>
      </c>
      <c r="BY290" s="169">
        <f t="shared" ca="1" si="1458"/>
        <v>47.397865902423852</v>
      </c>
      <c r="BZ290" s="169">
        <f t="shared" ca="1" si="1458"/>
        <v>87.476661380767823</v>
      </c>
      <c r="CA290" s="167">
        <f ca="1">(VPHgrunddataM!W22+VPHgrunddataM!W25)*1000</f>
        <v>22.062779012225569</v>
      </c>
      <c r="CB290" s="167">
        <f ca="1">(VPHgrunddataM!X22+VPHgrunddataM!X25)*1000</f>
        <v>17.639221235454084</v>
      </c>
      <c r="CC290" s="167">
        <f ca="1">(VPHgrunddataM!Y22+VPHgrunddataM!Y25)*1000</f>
        <v>7.6452981467247012</v>
      </c>
      <c r="CD290" s="167">
        <f ca="1">(VPHgrunddataM!Z22+VPHgrunddataM!Z25)*1000</f>
        <v>0.88317414498329172</v>
      </c>
      <c r="CE290" s="167">
        <f ca="1">(VPHgrunddataM!AA22+VPHgrunddataM!AA25)*1000</f>
        <v>4.3553833007812501E-2</v>
      </c>
      <c r="CF290" s="167">
        <f ca="1">(VPHgrunddataM!AB22+VPHgrunddataM!AB25)*1000</f>
        <v>0</v>
      </c>
      <c r="CG290" s="167">
        <f ca="1">(VPHgrunddataM!AC22+VPHgrunddataM!AC25)*1000</f>
        <v>0</v>
      </c>
      <c r="CH290" s="167">
        <f ca="1">(VPHgrunddataM!AD22+VPHgrunddataM!AD25)*1000</f>
        <v>0</v>
      </c>
      <c r="CI290" s="167">
        <f ca="1">(VPHgrunddataM!AE22+VPHgrunddataM!AE25)*1000</f>
        <v>0.56619982910156241</v>
      </c>
      <c r="CJ290" s="167">
        <f ca="1">(VPHgrunddataM!AF22+VPHgrunddataM!AF25)*1000</f>
        <v>0</v>
      </c>
      <c r="CK290" s="167">
        <f ca="1">(VPHgrunddataM!AG22+VPHgrunddataM!AG25)*1000</f>
        <v>2.2704962739944459</v>
      </c>
      <c r="CL290" s="167">
        <f ca="1">(VPHgrunddataM!AH22+VPHgrunddataM!AH25)*1000</f>
        <v>7.9675837191343302</v>
      </c>
      <c r="CM290" s="168">
        <f t="shared" ca="1" si="1533"/>
        <v>17.9747020801723</v>
      </c>
      <c r="CN290" s="168">
        <f t="shared" ca="1" si="1597"/>
        <v>14.888104538106919</v>
      </c>
      <c r="CO290" s="168">
        <f t="shared" ca="1" si="1598"/>
        <v>6.3328691905975347</v>
      </c>
      <c r="CP290" s="168">
        <f t="shared" ca="1" si="1599"/>
        <v>0.70653931598663333</v>
      </c>
      <c r="CQ290" s="168">
        <f t="shared" ca="1" si="1600"/>
        <v>4.3553833007812501E-2</v>
      </c>
      <c r="CR290" s="168">
        <f t="shared" ca="1" si="1601"/>
        <v>0</v>
      </c>
      <c r="CS290" s="168">
        <f t="shared" ca="1" si="1602"/>
        <v>0</v>
      </c>
      <c r="CT290" s="168">
        <f t="shared" ca="1" si="1603"/>
        <v>0</v>
      </c>
      <c r="CU290" s="168">
        <f t="shared" ca="1" si="1604"/>
        <v>0.56619982910156241</v>
      </c>
      <c r="CV290" s="168">
        <f t="shared" ca="1" si="1605"/>
        <v>0</v>
      </c>
      <c r="CW290" s="168">
        <f t="shared" ca="1" si="1606"/>
        <v>1.8163970191955567</v>
      </c>
      <c r="CX290" s="168">
        <f t="shared" ca="1" si="1607"/>
        <v>6.6032932761192313</v>
      </c>
      <c r="CY290" s="168">
        <f t="shared" ca="1" si="1534"/>
        <v>13.886625148119032</v>
      </c>
      <c r="CZ290" s="168">
        <f t="shared" ca="1" si="1460"/>
        <v>12.136987840759755</v>
      </c>
      <c r="DA290" s="168">
        <f t="shared" ca="1" si="1460"/>
        <v>5.0204402344703674</v>
      </c>
      <c r="DB290" s="168">
        <f t="shared" ca="1" si="1460"/>
        <v>0.52990448698997494</v>
      </c>
      <c r="DC290" s="168">
        <f t="shared" ca="1" si="1460"/>
        <v>4.3553833007812501E-2</v>
      </c>
      <c r="DD290" s="168">
        <f t="shared" ca="1" si="1460"/>
        <v>0</v>
      </c>
      <c r="DE290" s="168">
        <f t="shared" ca="1" si="1460"/>
        <v>0</v>
      </c>
      <c r="DF290" s="168">
        <f t="shared" ca="1" si="1460"/>
        <v>0</v>
      </c>
      <c r="DG290" s="168">
        <f t="shared" ca="1" si="1460"/>
        <v>0.56619982910156241</v>
      </c>
      <c r="DH290" s="168">
        <f t="shared" ca="1" si="1460"/>
        <v>0</v>
      </c>
      <c r="DI290" s="168">
        <f t="shared" ca="1" si="1460"/>
        <v>1.3622977643966676</v>
      </c>
      <c r="DJ290" s="168">
        <f t="shared" ca="1" si="1460"/>
        <v>5.2390028331041325</v>
      </c>
      <c r="DK290" s="168">
        <f t="shared" ca="1" si="1535"/>
        <v>9.7985482160657646</v>
      </c>
      <c r="DL290" s="168">
        <f t="shared" ca="1" si="1461"/>
        <v>9.3858711434125901</v>
      </c>
      <c r="DM290" s="168">
        <f t="shared" ca="1" si="1461"/>
        <v>3.7080112783432004</v>
      </c>
      <c r="DN290" s="168">
        <f t="shared" ca="1" si="1461"/>
        <v>0.35326965799331661</v>
      </c>
      <c r="DO290" s="168">
        <f t="shared" ca="1" si="1461"/>
        <v>4.3553833007812501E-2</v>
      </c>
      <c r="DP290" s="168">
        <f t="shared" ca="1" si="1461"/>
        <v>0</v>
      </c>
      <c r="DQ290" s="168">
        <f t="shared" ca="1" si="1461"/>
        <v>0</v>
      </c>
      <c r="DR290" s="168">
        <f t="shared" ca="1" si="1461"/>
        <v>0</v>
      </c>
      <c r="DS290" s="168">
        <f t="shared" ca="1" si="1461"/>
        <v>0.56619982910156241</v>
      </c>
      <c r="DT290" s="168">
        <f t="shared" ca="1" si="1461"/>
        <v>0</v>
      </c>
      <c r="DU290" s="168">
        <f t="shared" ca="1" si="1461"/>
        <v>0.90819850959777848</v>
      </c>
      <c r="DV290" s="168">
        <f t="shared" ca="1" si="1461"/>
        <v>3.8747123900890341</v>
      </c>
      <c r="DW290" s="168">
        <f t="shared" ca="1" si="1536"/>
        <v>5.7104712840124972</v>
      </c>
      <c r="DX290" s="168">
        <f t="shared" ca="1" si="1462"/>
        <v>6.6347544460654255</v>
      </c>
      <c r="DY290" s="168">
        <f t="shared" ca="1" si="1462"/>
        <v>2.3955823222160335</v>
      </c>
      <c r="DZ290" s="168">
        <f t="shared" ca="1" si="1462"/>
        <v>0.17663482899665828</v>
      </c>
      <c r="EA290" s="168">
        <f t="shared" ca="1" si="1462"/>
        <v>4.3553833007812501E-2</v>
      </c>
      <c r="EB290" s="168">
        <f t="shared" ca="1" si="1462"/>
        <v>0</v>
      </c>
      <c r="EC290" s="168">
        <f t="shared" ca="1" si="1462"/>
        <v>0</v>
      </c>
      <c r="ED290" s="168">
        <f t="shared" ca="1" si="1462"/>
        <v>0</v>
      </c>
      <c r="EE290" s="168">
        <f t="shared" ca="1" si="1462"/>
        <v>0.56619982910156241</v>
      </c>
      <c r="EF290" s="168">
        <f t="shared" ca="1" si="1462"/>
        <v>0</v>
      </c>
      <c r="EG290" s="168">
        <f t="shared" ca="1" si="1462"/>
        <v>0.4540992547988893</v>
      </c>
      <c r="EH290" s="168">
        <f t="shared" ca="1" si="1462"/>
        <v>2.5104219470739357</v>
      </c>
      <c r="EI290" s="167">
        <f ca="1">(VPHgrunddataM!AI22+VPHgrunddataM!AI25)*1000</f>
        <v>1.6223943519592285</v>
      </c>
      <c r="EJ290" s="167">
        <f ca="1">(VPHgrunddataM!AJ22+VPHgrunddataM!AJ25)*1000</f>
        <v>3.8836377487182614</v>
      </c>
      <c r="EK290" s="167">
        <f ca="1">(VPHgrunddataM!AK22+VPHgrunddataM!AK25)*1000</f>
        <v>1.0831533660888673</v>
      </c>
      <c r="EL290" s="167">
        <f ca="1">(VPHgrunddataM!AL22+VPHgrunddataM!AL25)*1000</f>
        <v>0</v>
      </c>
      <c r="EM290" s="167">
        <f ca="1">(VPHgrunddataM!AM22+VPHgrunddataM!AM25)*1000</f>
        <v>4.3553833007812501E-2</v>
      </c>
      <c r="EN290" s="167">
        <f ca="1">(VPHgrunddataM!AN22+VPHgrunddataM!AN25)*1000</f>
        <v>0</v>
      </c>
      <c r="EO290" s="167">
        <f ca="1">(VPHgrunddataM!AO22+VPHgrunddataM!AO25)*1000</f>
        <v>0</v>
      </c>
      <c r="EP290" s="167">
        <f ca="1">(VPHgrunddataM!AP22+VPHgrunddataM!AP25)*1000</f>
        <v>0</v>
      </c>
      <c r="EQ290" s="167">
        <f ca="1">(VPHgrunddataM!AQ22+VPHgrunddataM!AQ25)*1000</f>
        <v>0.56619982910156241</v>
      </c>
      <c r="ER290" s="167">
        <f ca="1">(VPHgrunddataM!AR22+VPHgrunddataM!AR25)*1000</f>
        <v>0</v>
      </c>
      <c r="ES290" s="167">
        <f ca="1">(VPHgrunddataM!AS22+VPHgrunddataM!AS25)*1000</f>
        <v>0</v>
      </c>
      <c r="ET290" s="167">
        <f ca="1">(VPHgrunddataM!AT22+VPHgrunddataM!AT25)*1000</f>
        <v>1.146131504058838</v>
      </c>
      <c r="EU290" s="168">
        <f t="shared" ca="1" si="1537"/>
        <v>1.5988724792480469</v>
      </c>
      <c r="EV290" s="168">
        <f t="shared" ca="1" si="1538"/>
        <v>3.8954321311950681</v>
      </c>
      <c r="EW290" s="168">
        <f t="shared" ca="1" si="1463"/>
        <v>1.0962592758178711</v>
      </c>
      <c r="EX290" s="168">
        <f t="shared" ca="1" si="1464"/>
        <v>0</v>
      </c>
      <c r="EY290" s="168">
        <f t="shared" ca="1" si="1465"/>
        <v>4.3553833007812501E-2</v>
      </c>
      <c r="EZ290" s="168">
        <f t="shared" ca="1" si="1466"/>
        <v>0</v>
      </c>
      <c r="FA290" s="168">
        <f t="shared" ca="1" si="1467"/>
        <v>0</v>
      </c>
      <c r="FB290" s="168">
        <f t="shared" ca="1" si="1468"/>
        <v>0</v>
      </c>
      <c r="FC290" s="168">
        <f t="shared" ca="1" si="1469"/>
        <v>0.56619982910156241</v>
      </c>
      <c r="FD290" s="168">
        <f t="shared" ca="1" si="1470"/>
        <v>0</v>
      </c>
      <c r="FE290" s="168">
        <f t="shared" ca="1" si="1471"/>
        <v>0</v>
      </c>
      <c r="FF290" s="168">
        <f t="shared" ca="1" si="1472"/>
        <v>1.1361452980041504</v>
      </c>
      <c r="FG290" s="168">
        <f t="shared" ca="1" si="1539"/>
        <v>1.5753506065368652</v>
      </c>
      <c r="FH290" s="168">
        <f t="shared" ca="1" si="1473"/>
        <v>3.9072265136718749</v>
      </c>
      <c r="FI290" s="168">
        <f t="shared" ca="1" si="1474"/>
        <v>1.1093651855468749</v>
      </c>
      <c r="FJ290" s="168">
        <f t="shared" ca="1" si="1475"/>
        <v>0</v>
      </c>
      <c r="FK290" s="168">
        <f t="shared" ca="1" si="1476"/>
        <v>4.3553833007812501E-2</v>
      </c>
      <c r="FL290" s="168">
        <f t="shared" ca="1" si="1477"/>
        <v>0</v>
      </c>
      <c r="FM290" s="168">
        <f t="shared" ca="1" si="1478"/>
        <v>0</v>
      </c>
      <c r="FN290" s="168">
        <f t="shared" ca="1" si="1479"/>
        <v>0</v>
      </c>
      <c r="FO290" s="168">
        <f t="shared" ca="1" si="1480"/>
        <v>0.56619982910156241</v>
      </c>
      <c r="FP290" s="168">
        <f t="shared" ca="1" si="1481"/>
        <v>0</v>
      </c>
      <c r="FQ290" s="168">
        <f t="shared" ca="1" si="1482"/>
        <v>0</v>
      </c>
      <c r="FR290" s="168">
        <f t="shared" ca="1" si="1483"/>
        <v>1.1261590919494628</v>
      </c>
      <c r="FS290" s="168">
        <f t="shared" ca="1" si="1540"/>
        <v>1.5518287338256835</v>
      </c>
      <c r="FT290" s="168">
        <f t="shared" ca="1" si="1484"/>
        <v>3.9190208961486817</v>
      </c>
      <c r="FU290" s="168">
        <f t="shared" ca="1" si="1485"/>
        <v>1.1224710952758787</v>
      </c>
      <c r="FV290" s="168">
        <f t="shared" ca="1" si="1486"/>
        <v>0</v>
      </c>
      <c r="FW290" s="168">
        <f t="shared" ca="1" si="1487"/>
        <v>4.3553833007812501E-2</v>
      </c>
      <c r="FX290" s="168">
        <f t="shared" ca="1" si="1488"/>
        <v>0</v>
      </c>
      <c r="FY290" s="168">
        <f t="shared" ca="1" si="1489"/>
        <v>0</v>
      </c>
      <c r="FZ290" s="168">
        <f t="shared" ca="1" si="1490"/>
        <v>0</v>
      </c>
      <c r="GA290" s="168">
        <f t="shared" ca="1" si="1491"/>
        <v>0.56619982910156241</v>
      </c>
      <c r="GB290" s="168">
        <f t="shared" ca="1" si="1492"/>
        <v>0</v>
      </c>
      <c r="GC290" s="168">
        <f t="shared" ca="1" si="1493"/>
        <v>0</v>
      </c>
      <c r="GD290" s="168">
        <f t="shared" ca="1" si="1494"/>
        <v>1.1161728858947753</v>
      </c>
      <c r="GE290" s="168">
        <f t="shared" ca="1" si="1541"/>
        <v>1.5283068611145019</v>
      </c>
      <c r="GF290" s="168">
        <f t="shared" ca="1" si="1495"/>
        <v>3.9308152786254884</v>
      </c>
      <c r="GG290" s="168">
        <f t="shared" ca="1" si="1496"/>
        <v>1.1355770050048826</v>
      </c>
      <c r="GH290" s="168">
        <f t="shared" ca="1" si="1497"/>
        <v>0</v>
      </c>
      <c r="GI290" s="168">
        <f t="shared" ca="1" si="1498"/>
        <v>4.3553833007812501E-2</v>
      </c>
      <c r="GJ290" s="168">
        <f t="shared" ca="1" si="1499"/>
        <v>0</v>
      </c>
      <c r="GK290" s="168">
        <f t="shared" ca="1" si="1500"/>
        <v>0</v>
      </c>
      <c r="GL290" s="168">
        <f t="shared" ca="1" si="1501"/>
        <v>0</v>
      </c>
      <c r="GM290" s="168">
        <f t="shared" ca="1" si="1502"/>
        <v>0.56619982910156241</v>
      </c>
      <c r="GN290" s="168">
        <f t="shared" ca="1" si="1503"/>
        <v>0</v>
      </c>
      <c r="GO290" s="168">
        <f t="shared" ca="1" si="1504"/>
        <v>0</v>
      </c>
      <c r="GP290" s="168">
        <f t="shared" ca="1" si="1542"/>
        <v>1.1061866798400877</v>
      </c>
      <c r="GQ290" s="167">
        <f ca="1">(VPHgrunddataM!AU22+VPHgrunddataM!AU25)*1000</f>
        <v>1.5047849884033202</v>
      </c>
      <c r="GR290" s="167">
        <f ca="1">(VPHgrunddataM!AV22+VPHgrunddataM!AV25)*1000</f>
        <v>3.9426096611022952</v>
      </c>
      <c r="GS290" s="167">
        <f ca="1">(VPHgrunddataM!AW22+VPHgrunddataM!AW25)*1000</f>
        <v>1.1486829147338868</v>
      </c>
      <c r="GT290" s="167">
        <f ca="1">(VPHgrunddataM!AX22+VPHgrunddataM!AX25)*1000</f>
        <v>0</v>
      </c>
      <c r="GU290" s="167">
        <f ca="1">(VPHgrunddataM!AY22+VPHgrunddataM!AY25)*1000</f>
        <v>4.3553833007812501E-2</v>
      </c>
      <c r="GV290" s="167">
        <f ca="1">(VPHgrunddataM!AZ22+VPHgrunddataM!AZ25)*1000</f>
        <v>0</v>
      </c>
      <c r="GW290" s="167">
        <f ca="1">(VPHgrunddataM!BA22+VPHgrunddataM!BA25)*1000</f>
        <v>0</v>
      </c>
      <c r="GX290" s="167">
        <f ca="1">(VPHgrunddataM!BB22+VPHgrunddataM!BB25)*1000</f>
        <v>0</v>
      </c>
      <c r="GY290" s="167">
        <f ca="1">(VPHgrunddataM!BC22+VPHgrunddataM!BC25)*1000</f>
        <v>0.56619982910156241</v>
      </c>
      <c r="GZ290" s="167">
        <f ca="1">(VPHgrunddataM!BD22+VPHgrunddataM!BD25)*1000</f>
        <v>0</v>
      </c>
      <c r="HA290" s="167">
        <f ca="1">(VPHgrunddataM!BE22+VPHgrunddataM!BE25)*1000</f>
        <v>0</v>
      </c>
      <c r="HB290" s="167">
        <f ca="1">(VPHgrunddataM!BF22+VPHgrunddataM!BF25)*1000</f>
        <v>1.0962004737854003</v>
      </c>
      <c r="HC290" s="169">
        <f t="shared" ca="1" si="1612"/>
        <v>1.4292541313171385</v>
      </c>
      <c r="HD290" s="169">
        <f t="shared" ca="1" si="1613"/>
        <v>3.924275370121002</v>
      </c>
      <c r="HE290" s="169">
        <f t="shared" ca="1" si="1614"/>
        <v>1.1474303016662597</v>
      </c>
      <c r="HF290" s="169">
        <f t="shared" ca="1" si="1615"/>
        <v>0</v>
      </c>
      <c r="HG290" s="169">
        <f t="shared" ca="1" si="1616"/>
        <v>4.3553833007812501E-2</v>
      </c>
      <c r="HH290" s="169">
        <f t="shared" ca="1" si="1617"/>
        <v>0</v>
      </c>
      <c r="HI290" s="169">
        <f t="shared" ca="1" si="1618"/>
        <v>0</v>
      </c>
      <c r="HJ290" s="169">
        <f t="shared" ca="1" si="1619"/>
        <v>0</v>
      </c>
      <c r="HK290" s="169">
        <f t="shared" ca="1" si="1620"/>
        <v>0.56619982910156241</v>
      </c>
      <c r="HL290" s="169">
        <f t="shared" ca="1" si="1621"/>
        <v>0</v>
      </c>
      <c r="HM290" s="169">
        <f t="shared" ca="1" si="1622"/>
        <v>0</v>
      </c>
      <c r="HN290" s="169">
        <f t="shared" ca="1" si="1623"/>
        <v>0.99460903167724612</v>
      </c>
      <c r="HO290" s="169">
        <f t="shared" ca="1" si="1624"/>
        <v>1.4292541313171385</v>
      </c>
      <c r="HP290" s="169">
        <f t="shared" ca="1" si="1625"/>
        <v>3.924275370121002</v>
      </c>
      <c r="HQ290" s="169">
        <f t="shared" ca="1" si="1626"/>
        <v>1.1474303016662597</v>
      </c>
      <c r="HR290" s="169">
        <f t="shared" ca="1" si="1627"/>
        <v>0</v>
      </c>
      <c r="HS290" s="169">
        <f t="shared" ca="1" si="1628"/>
        <v>4.3553833007812501E-2</v>
      </c>
      <c r="HT290" s="169">
        <f t="shared" ca="1" si="1629"/>
        <v>0</v>
      </c>
      <c r="HU290" s="169">
        <f t="shared" ca="1" si="1630"/>
        <v>0</v>
      </c>
      <c r="HV290" s="169">
        <f t="shared" ca="1" si="1631"/>
        <v>0</v>
      </c>
      <c r="HW290" s="169">
        <f t="shared" ca="1" si="1632"/>
        <v>0.56619982910156241</v>
      </c>
      <c r="HX290" s="169">
        <f t="shared" ca="1" si="1633"/>
        <v>0</v>
      </c>
      <c r="HY290" s="169">
        <f t="shared" ca="1" si="1634"/>
        <v>0</v>
      </c>
      <c r="HZ290" s="169">
        <f t="shared" ca="1" si="1635"/>
        <v>0.99460903167724612</v>
      </c>
      <c r="IA290" s="169">
        <f t="shared" ca="1" si="1636"/>
        <v>1.4292541313171385</v>
      </c>
      <c r="IB290" s="169">
        <f t="shared" ca="1" si="1637"/>
        <v>3.924275370121002</v>
      </c>
      <c r="IC290" s="169">
        <f t="shared" ca="1" si="1638"/>
        <v>1.1474303016662597</v>
      </c>
      <c r="ID290" s="169">
        <f t="shared" ca="1" si="1639"/>
        <v>0</v>
      </c>
      <c r="IE290" s="169">
        <f t="shared" ca="1" si="1640"/>
        <v>4.3553833007812501E-2</v>
      </c>
      <c r="IF290" s="169">
        <f t="shared" ca="1" si="1641"/>
        <v>0</v>
      </c>
      <c r="IG290" s="169">
        <f t="shared" ca="1" si="1642"/>
        <v>0</v>
      </c>
      <c r="IH290" s="169">
        <f t="shared" ca="1" si="1643"/>
        <v>0</v>
      </c>
      <c r="II290" s="169">
        <f t="shared" ca="1" si="1644"/>
        <v>0.56619982910156241</v>
      </c>
      <c r="IJ290" s="169">
        <f t="shared" ca="1" si="1645"/>
        <v>0</v>
      </c>
      <c r="IK290" s="169">
        <f t="shared" ca="1" si="1646"/>
        <v>0</v>
      </c>
      <c r="IL290" s="169">
        <f t="shared" ca="1" si="1647"/>
        <v>0.99460903167724612</v>
      </c>
      <c r="IM290" s="169">
        <f t="shared" ca="1" si="1648"/>
        <v>1.4292541313171385</v>
      </c>
      <c r="IN290" s="169">
        <f t="shared" ca="1" si="1649"/>
        <v>3.924275370121002</v>
      </c>
      <c r="IO290" s="169">
        <f t="shared" ca="1" si="1650"/>
        <v>1.1474303016662597</v>
      </c>
      <c r="IP290" s="169">
        <f t="shared" ca="1" si="1651"/>
        <v>0</v>
      </c>
      <c r="IQ290" s="169">
        <f t="shared" ca="1" si="1652"/>
        <v>4.3553833007812501E-2</v>
      </c>
      <c r="IR290" s="169">
        <f t="shared" ca="1" si="1653"/>
        <v>0</v>
      </c>
      <c r="IS290" s="169">
        <f t="shared" ca="1" si="1654"/>
        <v>0</v>
      </c>
      <c r="IT290" s="169">
        <f t="shared" ca="1" si="1655"/>
        <v>0</v>
      </c>
      <c r="IU290" s="169">
        <f t="shared" ca="1" si="1656"/>
        <v>0.56619982910156241</v>
      </c>
      <c r="IV290" s="169">
        <f t="shared" ca="1" si="1657"/>
        <v>0</v>
      </c>
      <c r="IW290" s="169">
        <f t="shared" ca="1" si="1658"/>
        <v>0</v>
      </c>
      <c r="IX290" s="169">
        <f t="shared" ca="1" si="1545"/>
        <v>0.99460903167724612</v>
      </c>
      <c r="IY290" s="167">
        <f ca="1">(VPHgrunddataM!BG22+VPHgrunddataM!BG25)*1000</f>
        <v>1.4292541313171385</v>
      </c>
      <c r="IZ290" s="167">
        <f ca="1">(VPHgrunddataM!BH22+VPHgrunddataM!BH25)*1000</f>
        <v>3.924275370121002</v>
      </c>
      <c r="JA290" s="167">
        <f ca="1">(VPHgrunddataM!BI22+VPHgrunddataM!BI25)*1000</f>
        <v>1.1474303016662597</v>
      </c>
      <c r="JB290" s="167">
        <f ca="1">(VPHgrunddataM!BJ22+VPHgrunddataM!BJ25)*1000</f>
        <v>0</v>
      </c>
      <c r="JC290" s="167">
        <f ca="1">(VPHgrunddataM!BK22+VPHgrunddataM!BK25)*1000</f>
        <v>4.3553833007812501E-2</v>
      </c>
      <c r="JD290" s="167">
        <f ca="1">(VPHgrunddataM!BL22+VPHgrunddataM!BL25)*1000</f>
        <v>0</v>
      </c>
      <c r="JE290" s="167">
        <f ca="1">(VPHgrunddataM!BM22+VPHgrunddataM!BM25)*1000</f>
        <v>0</v>
      </c>
      <c r="JF290" s="167">
        <f ca="1">(VPHgrunddataM!BN22+VPHgrunddataM!BN25)*1000</f>
        <v>0</v>
      </c>
      <c r="JG290" s="167">
        <f ca="1">(VPHgrunddataM!BO22+VPHgrunddataM!BO25)*1000</f>
        <v>0.56619982910156241</v>
      </c>
      <c r="JH290" s="167">
        <f ca="1">(VPHgrunddataM!BP22+VPHgrunddataM!BP25)*1000</f>
        <v>0</v>
      </c>
      <c r="JI290" s="167">
        <f ca="1">(VPHgrunddataM!BQ22+VPHgrunddataM!BQ25)*1000</f>
        <v>0</v>
      </c>
      <c r="JJ290" s="167">
        <f ca="1">(VPHgrunddataM!BR22+VPHgrunddataM!BR25)*1000</f>
        <v>0.99460903167724612</v>
      </c>
      <c r="JK290" s="168">
        <f t="shared" ca="1" si="1546"/>
        <v>1.4135578092575072</v>
      </c>
      <c r="JL290" s="168">
        <f t="shared" ca="1" si="1547"/>
        <v>3.8650879342079163</v>
      </c>
      <c r="JM290" s="168">
        <f t="shared" ca="1" si="1548"/>
        <v>1.1514245315551757</v>
      </c>
      <c r="JN290" s="168">
        <f t="shared" ca="1" si="1549"/>
        <v>0</v>
      </c>
      <c r="JO290" s="168">
        <f t="shared" ca="1" si="1550"/>
        <v>4.3553833007812501E-2</v>
      </c>
      <c r="JP290" s="168">
        <f t="shared" ca="1" si="1551"/>
        <v>0</v>
      </c>
      <c r="JQ290" s="168">
        <f t="shared" ca="1" si="1552"/>
        <v>0</v>
      </c>
      <c r="JR290" s="168">
        <f t="shared" ca="1" si="1553"/>
        <v>0</v>
      </c>
      <c r="JS290" s="168">
        <f t="shared" ca="1" si="1554"/>
        <v>0.56619982910156241</v>
      </c>
      <c r="JT290" s="168">
        <f t="shared" ca="1" si="1555"/>
        <v>0</v>
      </c>
      <c r="JU290" s="168">
        <f t="shared" ca="1" si="1556"/>
        <v>0</v>
      </c>
      <c r="JV290" s="168">
        <f t="shared" ca="1" si="1557"/>
        <v>0.98732409057617188</v>
      </c>
      <c r="JW290" s="168">
        <f t="shared" ca="1" si="1558"/>
        <v>1.3978614871978758</v>
      </c>
      <c r="JX290" s="168">
        <f t="shared" ca="1" si="1559"/>
        <v>3.8059004982948306</v>
      </c>
      <c r="JY290" s="168">
        <f t="shared" ca="1" si="1560"/>
        <v>1.1554187614440916</v>
      </c>
      <c r="JZ290" s="168">
        <f t="shared" ca="1" si="1561"/>
        <v>0</v>
      </c>
      <c r="KA290" s="168">
        <f t="shared" ca="1" si="1562"/>
        <v>4.3553833007812501E-2</v>
      </c>
      <c r="KB290" s="168">
        <f t="shared" ca="1" si="1563"/>
        <v>0</v>
      </c>
      <c r="KC290" s="168">
        <f t="shared" ca="1" si="1564"/>
        <v>0</v>
      </c>
      <c r="KD290" s="168">
        <f t="shared" ca="1" si="1565"/>
        <v>0</v>
      </c>
      <c r="KE290" s="168">
        <f t="shared" ca="1" si="1566"/>
        <v>0.56619982910156241</v>
      </c>
      <c r="KF290" s="168">
        <f t="shared" ca="1" si="1567"/>
        <v>0</v>
      </c>
      <c r="KG290" s="168">
        <f t="shared" ca="1" si="1568"/>
        <v>0</v>
      </c>
      <c r="KH290" s="168">
        <f t="shared" ca="1" si="1569"/>
        <v>0.98003914947509763</v>
      </c>
      <c r="KI290" s="168">
        <f t="shared" ca="1" si="1570"/>
        <v>1.3821651651382445</v>
      </c>
      <c r="KJ290" s="168">
        <f t="shared" ca="1" si="1571"/>
        <v>3.7467130623817448</v>
      </c>
      <c r="KK290" s="168">
        <f t="shared" ca="1" si="1572"/>
        <v>1.1594129913330076</v>
      </c>
      <c r="KL290" s="168">
        <f t="shared" ca="1" si="1573"/>
        <v>0</v>
      </c>
      <c r="KM290" s="168">
        <f t="shared" ca="1" si="1574"/>
        <v>4.3553833007812501E-2</v>
      </c>
      <c r="KN290" s="168">
        <f t="shared" ca="1" si="1575"/>
        <v>0</v>
      </c>
      <c r="KO290" s="168">
        <f t="shared" ca="1" si="1576"/>
        <v>0</v>
      </c>
      <c r="KP290" s="168">
        <f t="shared" ca="1" si="1577"/>
        <v>0</v>
      </c>
      <c r="KQ290" s="168">
        <f t="shared" ca="1" si="1578"/>
        <v>0.56619982910156241</v>
      </c>
      <c r="KR290" s="168">
        <f t="shared" ca="1" si="1579"/>
        <v>0</v>
      </c>
      <c r="KS290" s="168">
        <f t="shared" ca="1" si="1580"/>
        <v>0</v>
      </c>
      <c r="KT290" s="168">
        <f t="shared" ca="1" si="1581"/>
        <v>0.97275420837402338</v>
      </c>
      <c r="KU290" s="168">
        <f t="shared" ca="1" si="1582"/>
        <v>1.3664688430786132</v>
      </c>
      <c r="KV290" s="168">
        <f t="shared" ca="1" si="1583"/>
        <v>3.6875256264686591</v>
      </c>
      <c r="KW290" s="168">
        <f t="shared" ca="1" si="1584"/>
        <v>1.1634072212219235</v>
      </c>
      <c r="KX290" s="168">
        <f t="shared" ca="1" si="1585"/>
        <v>0</v>
      </c>
      <c r="KY290" s="168">
        <f t="shared" ca="1" si="1586"/>
        <v>4.3553833007812501E-2</v>
      </c>
      <c r="KZ290" s="168">
        <f t="shared" ca="1" si="1587"/>
        <v>0</v>
      </c>
      <c r="LA290" s="168">
        <f t="shared" ca="1" si="1588"/>
        <v>0</v>
      </c>
      <c r="LB290" s="168">
        <f t="shared" ca="1" si="1589"/>
        <v>0</v>
      </c>
      <c r="LC290" s="168">
        <f t="shared" ca="1" si="1590"/>
        <v>0.56619982910156241</v>
      </c>
      <c r="LD290" s="168">
        <f t="shared" ca="1" si="1591"/>
        <v>0</v>
      </c>
      <c r="LE290" s="168">
        <f t="shared" ca="1" si="1592"/>
        <v>0</v>
      </c>
      <c r="LF290" s="168">
        <f t="shared" ca="1" si="1593"/>
        <v>0.96546926727294913</v>
      </c>
      <c r="LG290" s="167">
        <f ca="1">(VPHgrunddataM!BS22+VPHgrunddataM!BS25)*1000</f>
        <v>1.350772521018982</v>
      </c>
      <c r="LH290" s="167">
        <f ca="1">(VPHgrunddataM!BT22+VPHgrunddataM!BT25)*1000</f>
        <v>3.6283381905555725</v>
      </c>
      <c r="LI290" s="167">
        <f ca="1">(VPHgrunddataM!BU22+VPHgrunddataM!BU25)*1000</f>
        <v>1.1674014511108399</v>
      </c>
      <c r="LJ290" s="167">
        <f ca="1">(VPHgrunddataM!BV22+VPHgrunddataM!BV25)*1000</f>
        <v>0</v>
      </c>
      <c r="LK290" s="167">
        <f ca="1">(VPHgrunddataM!BW22+VPHgrunddataM!BW25)*1000</f>
        <v>4.3553833007812501E-2</v>
      </c>
      <c r="LL290" s="167">
        <f ca="1">(VPHgrunddataM!BX22+VPHgrunddataM!BX25)*1000</f>
        <v>0</v>
      </c>
      <c r="LM290" s="167">
        <f ca="1">(VPHgrunddataM!BY22+VPHgrunddataM!BY25)*1000</f>
        <v>0</v>
      </c>
      <c r="LN290" s="167">
        <f ca="1">(VPHgrunddataM!BZ22+VPHgrunddataM!BZ25)*1000</f>
        <v>0</v>
      </c>
      <c r="LO290" s="167">
        <f ca="1">(VPHgrunddataM!CA22+VPHgrunddataM!CA25)*1000</f>
        <v>0.56619982910156241</v>
      </c>
      <c r="LP290" s="167">
        <f ca="1">(VPHgrunddataM!CB22+VPHgrunddataM!CB25)*1000</f>
        <v>0</v>
      </c>
      <c r="LQ290" s="167">
        <f ca="1">(VPHgrunddataM!CC22+VPHgrunddataM!CC25)*1000</f>
        <v>0</v>
      </c>
      <c r="LR290" s="167">
        <f ca="1">(VPHgrunddataM!CD22+VPHgrunddataM!CD25)*1000</f>
        <v>0.95818432617187499</v>
      </c>
      <c r="LT290" s="660">
        <f t="shared" ca="1" si="1506"/>
        <v>4.7961634663806763E-13</v>
      </c>
      <c r="LU290" s="169">
        <f t="shared" ca="1" si="1507"/>
        <v>1.1368683772161603E-13</v>
      </c>
      <c r="LV290" s="169">
        <f t="shared" ca="1" si="1508"/>
        <v>1.1368683772161603E-13</v>
      </c>
      <c r="LW290" s="167">
        <f t="shared" ca="1" si="1509"/>
        <v>1.1368683772161603E-13</v>
      </c>
      <c r="LX290" s="169">
        <f t="shared" ca="1" si="1510"/>
        <v>1.1368683772161603E-13</v>
      </c>
      <c r="LY290" s="167">
        <f t="shared" ca="1" si="1511"/>
        <v>7.1054273576010019E-15</v>
      </c>
      <c r="LZ290" s="168">
        <f t="shared" ca="1" si="1512"/>
        <v>7.1054273576010019E-15</v>
      </c>
      <c r="MA290" s="168">
        <f t="shared" ca="1" si="1513"/>
        <v>0</v>
      </c>
      <c r="MB290" s="168">
        <f t="shared" ca="1" si="1514"/>
        <v>0</v>
      </c>
      <c r="MC290" s="168">
        <f t="shared" ca="1" si="1515"/>
        <v>0</v>
      </c>
      <c r="MD290" s="167">
        <f t="shared" ca="1" si="1516"/>
        <v>0</v>
      </c>
      <c r="ME290" s="168">
        <f t="shared" ca="1" si="1517"/>
        <v>0</v>
      </c>
      <c r="MF290" s="168">
        <f t="shared" ca="1" si="1518"/>
        <v>1.7763568394002505E-15</v>
      </c>
      <c r="MG290" s="168">
        <f t="shared" ca="1" si="1519"/>
        <v>1.7763568394002505E-15</v>
      </c>
      <c r="MH290" s="168">
        <f t="shared" ca="1" si="1520"/>
        <v>1.7763568394002505E-15</v>
      </c>
      <c r="MI290" s="167">
        <f t="shared" ca="1" si="1521"/>
        <v>0</v>
      </c>
      <c r="MJ290" s="169">
        <f t="shared" ca="1" si="1522"/>
        <v>0</v>
      </c>
      <c r="MK290" s="169">
        <f t="shared" ca="1" si="1523"/>
        <v>0</v>
      </c>
      <c r="ML290" s="169">
        <f t="shared" ca="1" si="1524"/>
        <v>0</v>
      </c>
      <c r="MM290" s="169">
        <f t="shared" ca="1" si="1525"/>
        <v>0</v>
      </c>
      <c r="MN290" s="167">
        <f t="shared" ca="1" si="1526"/>
        <v>0</v>
      </c>
      <c r="MO290" s="168">
        <f t="shared" ca="1" si="1527"/>
        <v>1.7763568394002505E-15</v>
      </c>
      <c r="MP290" s="168">
        <f t="shared" ca="1" si="1528"/>
        <v>8.8817841970012523E-16</v>
      </c>
      <c r="MQ290" s="168">
        <f t="shared" ca="1" si="1529"/>
        <v>1.7763568394002505E-15</v>
      </c>
      <c r="MR290" s="168">
        <f t="shared" ca="1" si="1530"/>
        <v>0</v>
      </c>
      <c r="MS290" s="167">
        <f t="shared" ca="1" si="1531"/>
        <v>8.8817841970012523E-16</v>
      </c>
    </row>
    <row r="291" spans="2:357" hidden="1">
      <c r="B291" s="3"/>
      <c r="C291" s="23" t="s">
        <v>166</v>
      </c>
      <c r="D291" s="354">
        <f t="shared" ca="1" si="1659"/>
        <v>1077.0940757951996</v>
      </c>
      <c r="E291" s="308">
        <f t="shared" ca="1" si="1659"/>
        <v>1077.0940757951996</v>
      </c>
      <c r="F291" s="308">
        <f t="shared" ca="1" si="1659"/>
        <v>1077.0940757951996</v>
      </c>
      <c r="G291" s="166">
        <f ca="1">(VPHgrunddata!D23+VPHgrunddata!D24)*1000</f>
        <v>1077.0940757951996</v>
      </c>
      <c r="H291" s="308">
        <f t="shared" ca="1" si="1544"/>
        <v>1077.0940757951996</v>
      </c>
      <c r="I291" s="166">
        <f ca="1">(VPHgrunddata!E23+VPHgrunddata!E24)*1000</f>
        <v>987.79530877035859</v>
      </c>
      <c r="J291" s="116">
        <f t="shared" ca="1" si="1608"/>
        <v>1044.0405041080296</v>
      </c>
      <c r="K291" s="116">
        <f t="shared" ca="1" si="1609"/>
        <v>1100.2856994457006</v>
      </c>
      <c r="L291" s="116">
        <f t="shared" ca="1" si="1610"/>
        <v>1156.5308947833717</v>
      </c>
      <c r="M291" s="116">
        <f t="shared" ca="1" si="1611"/>
        <v>1212.7760901210427</v>
      </c>
      <c r="N291" s="166">
        <f ca="1">(VPHgrunddata!F23+VPHgrunddata!F24)*1000</f>
        <v>1269.0212854587137</v>
      </c>
      <c r="O291" s="116">
        <f t="shared" ca="1" si="1660"/>
        <v>1157.8365550058245</v>
      </c>
      <c r="P291" s="116">
        <f t="shared" ca="1" si="1661"/>
        <v>1046.6518245529353</v>
      </c>
      <c r="Q291" s="116">
        <f t="shared" ca="1" si="1662"/>
        <v>935.4670941000461</v>
      </c>
      <c r="R291" s="116">
        <f t="shared" ca="1" si="1663"/>
        <v>824.2823636471569</v>
      </c>
      <c r="S291" s="166">
        <f ca="1">(VPHgrunddata!G23+VPHgrunddata!G24)*1000</f>
        <v>713.09763319426781</v>
      </c>
      <c r="T291" s="308">
        <f t="shared" ca="1" si="1689"/>
        <v>2973.3696966445591</v>
      </c>
      <c r="U291" s="308">
        <f t="shared" ca="1" si="1689"/>
        <v>2973.3696966445591</v>
      </c>
      <c r="V291" s="308">
        <f t="shared" ca="1" si="1689"/>
        <v>2973.3696966445591</v>
      </c>
      <c r="W291" s="308">
        <f t="shared" ca="1" si="1689"/>
        <v>2973.3696966445591</v>
      </c>
      <c r="X291" s="166">
        <f ca="1">(VPHgrunddata!H23+VPHgrunddata!H24)*1000</f>
        <v>2973.3696966445591</v>
      </c>
      <c r="Y291" s="116">
        <f t="shared" ca="1" si="1664"/>
        <v>2863.9991768386508</v>
      </c>
      <c r="Z291" s="116">
        <f t="shared" ca="1" si="1665"/>
        <v>2754.6286570327425</v>
      </c>
      <c r="AA291" s="116">
        <f t="shared" ca="1" si="1666"/>
        <v>2645.2581372268342</v>
      </c>
      <c r="AB291" s="116">
        <f t="shared" ca="1" si="1667"/>
        <v>2535.8876174209258</v>
      </c>
      <c r="AC291" s="166">
        <f ca="1">(VPHgrunddata!I24+VPHgrunddata!I23)*1000</f>
        <v>2426.5170976150184</v>
      </c>
      <c r="AD291" s="3"/>
      <c r="AE291" s="354">
        <f t="shared" ca="1" si="1532"/>
        <v>481.80486903095618</v>
      </c>
      <c r="AF291" s="354">
        <f t="shared" ca="1" si="1690"/>
        <v>151.51294280518218</v>
      </c>
      <c r="AG291" s="354">
        <f t="shared" ca="1" si="1691"/>
        <v>123.45960972690209</v>
      </c>
      <c r="AH291" s="354">
        <f t="shared" ca="1" si="1668"/>
        <v>12.70368899783492</v>
      </c>
      <c r="AI291" s="354">
        <f t="shared" ca="1" si="1669"/>
        <v>23.17779648847878</v>
      </c>
      <c r="AJ291" s="354">
        <f t="shared" ca="1" si="1670"/>
        <v>31.636227461934091</v>
      </c>
      <c r="AK291" s="354">
        <f t="shared" ca="1" si="1671"/>
        <v>50.505969007581477</v>
      </c>
      <c r="AL291" s="354">
        <f t="shared" ca="1" si="1672"/>
        <v>31.029257465362548</v>
      </c>
      <c r="AM291" s="354">
        <f t="shared" ca="1" si="1673"/>
        <v>41.719060588240623</v>
      </c>
      <c r="AN291" s="354">
        <f t="shared" ca="1" si="1674"/>
        <v>27.30588821977377</v>
      </c>
      <c r="AO291" s="354">
        <f t="shared" ca="1" si="1675"/>
        <v>38.13564485904574</v>
      </c>
      <c r="AP291" s="354">
        <f t="shared" ca="1" si="1676"/>
        <v>64.103121143907302</v>
      </c>
      <c r="AQ291" s="354">
        <f t="shared" ca="1" si="1677"/>
        <v>481.80486903095618</v>
      </c>
      <c r="AR291" s="354">
        <f t="shared" ca="1" si="1678"/>
        <v>151.51294280518218</v>
      </c>
      <c r="AS291" s="354">
        <f t="shared" ca="1" si="1679"/>
        <v>123.45960972690209</v>
      </c>
      <c r="AT291" s="354">
        <f t="shared" ca="1" si="1680"/>
        <v>12.70368899783492</v>
      </c>
      <c r="AU291" s="354">
        <f t="shared" ca="1" si="1681"/>
        <v>23.17779648847878</v>
      </c>
      <c r="AV291" s="354">
        <f t="shared" ca="1" si="1682"/>
        <v>31.636227461934091</v>
      </c>
      <c r="AW291" s="354">
        <f t="shared" ca="1" si="1683"/>
        <v>50.505969007581477</v>
      </c>
      <c r="AX291" s="354">
        <f t="shared" ca="1" si="1684"/>
        <v>31.029257465362548</v>
      </c>
      <c r="AY291" s="354">
        <f t="shared" ca="1" si="1685"/>
        <v>41.719060588240623</v>
      </c>
      <c r="AZ291" s="354">
        <f t="shared" ca="1" si="1686"/>
        <v>27.30588821977377</v>
      </c>
      <c r="BA291" s="354">
        <f t="shared" ca="1" si="1687"/>
        <v>38.13564485904574</v>
      </c>
      <c r="BB291" s="354">
        <f t="shared" ca="1" si="1688"/>
        <v>64.103121143907302</v>
      </c>
      <c r="BC291" s="166">
        <f ca="1">(VPHgrunddataM!K23+VPHgrunddataM!K24)*1000</f>
        <v>481.80486903095618</v>
      </c>
      <c r="BD291" s="166">
        <f ca="1">(VPHgrunddataM!L23+VPHgrunddataM!L24)*1000</f>
        <v>151.51294280518218</v>
      </c>
      <c r="BE291" s="166">
        <f ca="1">(VPHgrunddataM!M23+VPHgrunddataM!M24)*1000</f>
        <v>123.45960972690209</v>
      </c>
      <c r="BF291" s="166">
        <f ca="1">(VPHgrunddataM!N23+VPHgrunddataM!N24)*1000</f>
        <v>12.70368899783492</v>
      </c>
      <c r="BG291" s="166">
        <f ca="1">(VPHgrunddataM!O23+VPHgrunddataM!O24)*1000</f>
        <v>23.17779648847878</v>
      </c>
      <c r="BH291" s="166">
        <f ca="1">(VPHgrunddataM!P23+VPHgrunddataM!P24)*1000</f>
        <v>31.636227461934091</v>
      </c>
      <c r="BI291" s="166">
        <f ca="1">(VPHgrunddataM!Q23+VPHgrunddataM!Q24)*1000</f>
        <v>50.505969007581477</v>
      </c>
      <c r="BJ291" s="166">
        <f ca="1">(VPHgrunddataM!R23+VPHgrunddataM!R24)*1000</f>
        <v>31.029257465362548</v>
      </c>
      <c r="BK291" s="166">
        <f ca="1">(VPHgrunddataM!S23+VPHgrunddataM!S24)*1000</f>
        <v>41.719060588240623</v>
      </c>
      <c r="BL291" s="166">
        <f ca="1">(VPHgrunddataM!T23+VPHgrunddataM!T24)*1000</f>
        <v>27.30588821977377</v>
      </c>
      <c r="BM291" s="166">
        <f ca="1">(VPHgrunddataM!U23+VPHgrunddataM!U24)*1000</f>
        <v>38.13564485904574</v>
      </c>
      <c r="BN291" s="166">
        <f ca="1">(VPHgrunddataM!V23+VPHgrunddataM!V24)*1000</f>
        <v>64.103121143907302</v>
      </c>
      <c r="BO291" s="308">
        <f t="shared" ca="1" si="1458"/>
        <v>481.80486903095618</v>
      </c>
      <c r="BP291" s="308">
        <f t="shared" ca="1" si="1458"/>
        <v>151.51294280518218</v>
      </c>
      <c r="BQ291" s="308">
        <f t="shared" ca="1" si="1458"/>
        <v>123.45960972690209</v>
      </c>
      <c r="BR291" s="308">
        <f t="shared" ca="1" si="1458"/>
        <v>12.70368899783492</v>
      </c>
      <c r="BS291" s="308">
        <f t="shared" ca="1" si="1458"/>
        <v>23.17779648847878</v>
      </c>
      <c r="BT291" s="308">
        <f t="shared" ca="1" si="1458"/>
        <v>31.636227461934091</v>
      </c>
      <c r="BU291" s="308">
        <f t="shared" ca="1" si="1458"/>
        <v>50.505969007581477</v>
      </c>
      <c r="BV291" s="308">
        <f t="shared" ca="1" si="1458"/>
        <v>31.029257465362548</v>
      </c>
      <c r="BW291" s="308">
        <f t="shared" ca="1" si="1458"/>
        <v>41.719060588240623</v>
      </c>
      <c r="BX291" s="308">
        <f t="shared" ca="1" si="1458"/>
        <v>27.30588821977377</v>
      </c>
      <c r="BY291" s="308">
        <f t="shared" ca="1" si="1458"/>
        <v>38.13564485904574</v>
      </c>
      <c r="BZ291" s="308">
        <f t="shared" ca="1" si="1458"/>
        <v>64.103121143907302</v>
      </c>
      <c r="CA291" s="166">
        <f ca="1">(VPHgrunddataM!W23+VPHgrunddataM!W24)*1000</f>
        <v>389.96801164257528</v>
      </c>
      <c r="CB291" s="166">
        <f ca="1">(VPHgrunddataM!X23+VPHgrunddataM!X24)*1000</f>
        <v>189.5637013337612</v>
      </c>
      <c r="CC291" s="166">
        <f ca="1">(VPHgrunddataM!Y23+VPHgrunddataM!Y24)*1000</f>
        <v>147.41157493823766</v>
      </c>
      <c r="CD291" s="166">
        <f ca="1">(VPHgrunddataM!Z23+VPHgrunddataM!Z24)*1000</f>
        <v>35.23643326824903</v>
      </c>
      <c r="CE291" s="166">
        <f ca="1">(VPHgrunddataM!AA23+VPHgrunddataM!AA24)*1000</f>
        <v>17.187678728997707</v>
      </c>
      <c r="CF291" s="166">
        <f ca="1">(VPHgrunddataM!AB23+VPHgrunddataM!AB24)*1000</f>
        <v>9.1823564585447315</v>
      </c>
      <c r="CG291" s="166">
        <f ca="1">(VPHgrunddataM!AC23+VPHgrunddataM!AC24)*1000</f>
        <v>15.322275085628032</v>
      </c>
      <c r="CH291" s="166">
        <f ca="1">(VPHgrunddataM!AD23+VPHgrunddataM!AD24)*1000</f>
        <v>6.111595748901367</v>
      </c>
      <c r="CI291" s="166">
        <f ca="1">(VPHgrunddataM!AE23+VPHgrunddataM!AE24)*1000</f>
        <v>7.8332548317313186</v>
      </c>
      <c r="CJ291" s="166">
        <f ca="1">(VPHgrunddataM!AF23+VPHgrunddataM!AF24)*1000</f>
        <v>35.877755960941315</v>
      </c>
      <c r="CK291" s="166">
        <f ca="1">(VPHgrunddataM!AG23+VPHgrunddataM!AG24)*1000</f>
        <v>59.79124853387475</v>
      </c>
      <c r="CL291" s="166">
        <f ca="1">(VPHgrunddataM!AH23+VPHgrunddataM!AH24)*1000</f>
        <v>74.30942223891617</v>
      </c>
      <c r="CM291" s="116">
        <f t="shared" ca="1" si="1533"/>
        <v>435.75073824164866</v>
      </c>
      <c r="CN291" s="116">
        <f t="shared" ca="1" si="1597"/>
        <v>199.75859684149623</v>
      </c>
      <c r="CO291" s="116">
        <f t="shared" ca="1" si="1598"/>
        <v>158.77569288686513</v>
      </c>
      <c r="CP291" s="116">
        <f t="shared" ca="1" si="1599"/>
        <v>35.365116853958362</v>
      </c>
      <c r="CQ291" s="116">
        <f t="shared" ca="1" si="1600"/>
        <v>14.549335325145721</v>
      </c>
      <c r="CR291" s="116">
        <f t="shared" ca="1" si="1601"/>
        <v>7.4008708545207984</v>
      </c>
      <c r="CS291" s="116">
        <f t="shared" ca="1" si="1602"/>
        <v>13.802371039056778</v>
      </c>
      <c r="CT291" s="116">
        <f t="shared" ca="1" si="1603"/>
        <v>4.8892765991210938</v>
      </c>
      <c r="CU291" s="116">
        <f t="shared" ca="1" si="1604"/>
        <v>6.3395579097986214</v>
      </c>
      <c r="CV291" s="116">
        <f t="shared" ca="1" si="1605"/>
        <v>32.191943553501368</v>
      </c>
      <c r="CW291" s="116">
        <f t="shared" ca="1" si="1606"/>
        <v>58.395767218750713</v>
      </c>
      <c r="CX291" s="116">
        <f t="shared" ca="1" si="1607"/>
        <v>76.821236784166103</v>
      </c>
      <c r="CY291" s="116">
        <f t="shared" ca="1" si="1534"/>
        <v>481.53346484072205</v>
      </c>
      <c r="CZ291" s="116">
        <f t="shared" ca="1" si="1460"/>
        <v>209.95349234923125</v>
      </c>
      <c r="DA291" s="116">
        <f t="shared" ca="1" si="1460"/>
        <v>170.1398108354926</v>
      </c>
      <c r="DB291" s="116">
        <f t="shared" ca="1" si="1460"/>
        <v>35.493800439667694</v>
      </c>
      <c r="DC291" s="116">
        <f t="shared" ca="1" si="1460"/>
        <v>11.910991921293736</v>
      </c>
      <c r="DD291" s="116">
        <f t="shared" ca="1" si="1460"/>
        <v>5.6193852504968653</v>
      </c>
      <c r="DE291" s="116">
        <f t="shared" ca="1" si="1460"/>
        <v>12.282466992485524</v>
      </c>
      <c r="DF291" s="116">
        <f t="shared" ca="1" si="1460"/>
        <v>3.6669574493408206</v>
      </c>
      <c r="DG291" s="116">
        <f t="shared" ca="1" si="1460"/>
        <v>4.8458609878659242</v>
      </c>
      <c r="DH291" s="116">
        <f t="shared" ca="1" si="1460"/>
        <v>28.506131146061421</v>
      </c>
      <c r="DI291" s="116">
        <f t="shared" ca="1" si="1460"/>
        <v>57.000285903626676</v>
      </c>
      <c r="DJ291" s="116">
        <f t="shared" ca="1" si="1460"/>
        <v>79.333051329416037</v>
      </c>
      <c r="DK291" s="116">
        <f t="shared" ca="1" si="1535"/>
        <v>527.31619143979549</v>
      </c>
      <c r="DL291" s="116">
        <f t="shared" ca="1" si="1461"/>
        <v>220.14838785696628</v>
      </c>
      <c r="DM291" s="116">
        <f t="shared" ca="1" si="1461"/>
        <v>181.50392878412006</v>
      </c>
      <c r="DN291" s="116">
        <f t="shared" ca="1" si="1461"/>
        <v>35.622484025377027</v>
      </c>
      <c r="DO291" s="116">
        <f t="shared" ca="1" si="1461"/>
        <v>9.2726485174417501</v>
      </c>
      <c r="DP291" s="116">
        <f t="shared" ca="1" si="1461"/>
        <v>3.8378996464729318</v>
      </c>
      <c r="DQ291" s="116">
        <f t="shared" ca="1" si="1461"/>
        <v>10.76256294591427</v>
      </c>
      <c r="DR291" s="116">
        <f t="shared" ca="1" si="1461"/>
        <v>2.4446382995605473</v>
      </c>
      <c r="DS291" s="116">
        <f t="shared" ca="1" si="1461"/>
        <v>3.352164065933227</v>
      </c>
      <c r="DT291" s="116">
        <f t="shared" ca="1" si="1461"/>
        <v>24.820318738621474</v>
      </c>
      <c r="DU291" s="116">
        <f t="shared" ca="1" si="1461"/>
        <v>55.604804588502638</v>
      </c>
      <c r="DV291" s="116">
        <f t="shared" ca="1" si="1461"/>
        <v>81.84486587466597</v>
      </c>
      <c r="DW291" s="116">
        <f t="shared" ca="1" si="1536"/>
        <v>573.09891803886887</v>
      </c>
      <c r="DX291" s="116">
        <f t="shared" ca="1" si="1462"/>
        <v>230.34328336470131</v>
      </c>
      <c r="DY291" s="116">
        <f t="shared" ca="1" si="1462"/>
        <v>192.86804673274753</v>
      </c>
      <c r="DZ291" s="116">
        <f t="shared" ca="1" si="1462"/>
        <v>35.751167611086359</v>
      </c>
      <c r="EA291" s="116">
        <f t="shared" ca="1" si="1462"/>
        <v>6.6343051135897646</v>
      </c>
      <c r="EB291" s="116">
        <f t="shared" ca="1" si="1462"/>
        <v>2.0564140424489983</v>
      </c>
      <c r="EC291" s="116">
        <f t="shared" ca="1" si="1462"/>
        <v>9.2426588993430165</v>
      </c>
      <c r="ED291" s="116">
        <f t="shared" ca="1" si="1462"/>
        <v>1.2223191497802739</v>
      </c>
      <c r="EE291" s="116">
        <f t="shared" ca="1" si="1462"/>
        <v>1.8584671440005298</v>
      </c>
      <c r="EF291" s="116">
        <f t="shared" ca="1" si="1462"/>
        <v>21.134506331181527</v>
      </c>
      <c r="EG291" s="116">
        <f t="shared" ca="1" si="1462"/>
        <v>54.209323273378601</v>
      </c>
      <c r="EH291" s="116">
        <f t="shared" ca="1" si="1462"/>
        <v>84.356680419915904</v>
      </c>
      <c r="EI291" s="166">
        <f ca="1">(VPHgrunddataM!AI23+VPHgrunddataM!AI24)*1000</f>
        <v>618.88164463794226</v>
      </c>
      <c r="EJ291" s="166">
        <f ca="1">(VPHgrunddataM!AJ23+VPHgrunddataM!AJ24)*1000</f>
        <v>240.53817887243628</v>
      </c>
      <c r="EK291" s="166">
        <f ca="1">(VPHgrunddataM!AK23+VPHgrunddataM!AK24)*1000</f>
        <v>204.23216468137502</v>
      </c>
      <c r="EL291" s="166">
        <f ca="1">(VPHgrunddataM!AL23+VPHgrunddataM!AL24)*1000</f>
        <v>35.879851196795705</v>
      </c>
      <c r="EM291" s="166">
        <f ca="1">(VPHgrunddataM!AM23+VPHgrunddataM!AM24)*1000</f>
        <v>3.9959617097377773</v>
      </c>
      <c r="EN291" s="166">
        <f ca="1">(VPHgrunddataM!AN23+VPHgrunddataM!AN24)*1000</f>
        <v>0.27492843842506409</v>
      </c>
      <c r="EO291" s="166">
        <f ca="1">(VPHgrunddataM!AO23+VPHgrunddataM!AO24)*1000</f>
        <v>7.7227548527717591</v>
      </c>
      <c r="EP291" s="166">
        <f ca="1">(VPHgrunddataM!AP23+VPHgrunddataM!AP24)*1000</f>
        <v>0</v>
      </c>
      <c r="EQ291" s="166">
        <f ca="1">(VPHgrunddataM!AQ23+VPHgrunddataM!AQ24)*1000</f>
        <v>0.36477022206783299</v>
      </c>
      <c r="ER291" s="166">
        <f ca="1">(VPHgrunddataM!AR23+VPHgrunddataM!AR24)*1000</f>
        <v>17.448693923741576</v>
      </c>
      <c r="ES291" s="166">
        <f ca="1">(VPHgrunddataM!AS23+VPHgrunddataM!AS24)*1000</f>
        <v>52.813841958254571</v>
      </c>
      <c r="ET291" s="166">
        <f ca="1">(VPHgrunddataM!AT23+VPHgrunddataM!AT24)*1000</f>
        <v>86.868494965165851</v>
      </c>
      <c r="EU291" s="116">
        <f t="shared" ca="1" si="1537"/>
        <v>558.83473336947554</v>
      </c>
      <c r="EV291" s="116">
        <f t="shared" ca="1" si="1538"/>
        <v>215.40291121192575</v>
      </c>
      <c r="EW291" s="116">
        <f t="shared" ca="1" si="1463"/>
        <v>182.4178674238205</v>
      </c>
      <c r="EX291" s="116">
        <f t="shared" ca="1" si="1464"/>
        <v>35.448702779877188</v>
      </c>
      <c r="EY291" s="116">
        <f t="shared" ca="1" si="1465"/>
        <v>4.1419865934014313</v>
      </c>
      <c r="EZ291" s="116">
        <f t="shared" ca="1" si="1466"/>
        <v>0.25594015793800357</v>
      </c>
      <c r="FA291" s="116">
        <f t="shared" ca="1" si="1467"/>
        <v>6.2060816247463233</v>
      </c>
      <c r="FB291" s="116">
        <f t="shared" ca="1" si="1468"/>
        <v>5.7997603416442872E-4</v>
      </c>
      <c r="FC291" s="116">
        <f t="shared" ca="1" si="1469"/>
        <v>0.36664965033531194</v>
      </c>
      <c r="FD291" s="116">
        <f t="shared" ca="1" si="1470"/>
        <v>17.138213154959676</v>
      </c>
      <c r="FE291" s="116">
        <f t="shared" ca="1" si="1471"/>
        <v>53.230417656368012</v>
      </c>
      <c r="FF291" s="116">
        <f t="shared" ca="1" si="1472"/>
        <v>84.392471406942605</v>
      </c>
      <c r="FG291" s="116">
        <f t="shared" ca="1" si="1539"/>
        <v>498.78782210100883</v>
      </c>
      <c r="FH291" s="116">
        <f t="shared" ca="1" si="1473"/>
        <v>190.26764355141523</v>
      </c>
      <c r="FI291" s="116">
        <f t="shared" ca="1" si="1474"/>
        <v>160.60357016626597</v>
      </c>
      <c r="FJ291" s="116">
        <f t="shared" ca="1" si="1475"/>
        <v>35.01755436295867</v>
      </c>
      <c r="FK291" s="116">
        <f t="shared" ca="1" si="1476"/>
        <v>4.2880114770650852</v>
      </c>
      <c r="FL291" s="116">
        <f t="shared" ca="1" si="1477"/>
        <v>0.23695187745094301</v>
      </c>
      <c r="FM291" s="116">
        <f t="shared" ca="1" si="1478"/>
        <v>4.6894083967208875</v>
      </c>
      <c r="FN291" s="116">
        <f t="shared" ca="1" si="1479"/>
        <v>1.1599520683288574E-3</v>
      </c>
      <c r="FO291" s="116">
        <f t="shared" ca="1" si="1480"/>
        <v>0.36852907860279088</v>
      </c>
      <c r="FP291" s="116">
        <f t="shared" ca="1" si="1481"/>
        <v>16.827732386177775</v>
      </c>
      <c r="FQ291" s="116">
        <f t="shared" ca="1" si="1482"/>
        <v>53.646993354481452</v>
      </c>
      <c r="FR291" s="116">
        <f t="shared" ca="1" si="1483"/>
        <v>81.916447848719358</v>
      </c>
      <c r="FS291" s="116">
        <f t="shared" ca="1" si="1540"/>
        <v>438.74091083254211</v>
      </c>
      <c r="FT291" s="116">
        <f t="shared" ca="1" si="1484"/>
        <v>165.13237589090471</v>
      </c>
      <c r="FU291" s="116">
        <f t="shared" ca="1" si="1485"/>
        <v>138.78927290871144</v>
      </c>
      <c r="FV291" s="116">
        <f t="shared" ca="1" si="1486"/>
        <v>34.586405946040152</v>
      </c>
      <c r="FW291" s="116">
        <f t="shared" ca="1" si="1487"/>
        <v>4.4340363607287392</v>
      </c>
      <c r="FX291" s="116">
        <f t="shared" ca="1" si="1488"/>
        <v>0.21796359696388246</v>
      </c>
      <c r="FY291" s="116">
        <f t="shared" ca="1" si="1489"/>
        <v>3.1727351686954512</v>
      </c>
      <c r="FZ291" s="116">
        <f t="shared" ca="1" si="1490"/>
        <v>1.7399281024932862E-3</v>
      </c>
      <c r="GA291" s="116">
        <f t="shared" ca="1" si="1491"/>
        <v>0.37040850687026983</v>
      </c>
      <c r="GB291" s="116">
        <f t="shared" ca="1" si="1492"/>
        <v>16.517251617395875</v>
      </c>
      <c r="GC291" s="116">
        <f t="shared" ca="1" si="1493"/>
        <v>54.063569052594893</v>
      </c>
      <c r="GD291" s="116">
        <f t="shared" ca="1" si="1494"/>
        <v>79.440424290496111</v>
      </c>
      <c r="GE291" s="116">
        <f t="shared" ca="1" si="1541"/>
        <v>378.6939995640754</v>
      </c>
      <c r="GF291" s="116">
        <f t="shared" ca="1" si="1495"/>
        <v>139.99710823039419</v>
      </c>
      <c r="GG291" s="116">
        <f t="shared" ca="1" si="1496"/>
        <v>116.97497565115691</v>
      </c>
      <c r="GH291" s="116">
        <f t="shared" ca="1" si="1497"/>
        <v>34.155257529121634</v>
      </c>
      <c r="GI291" s="116">
        <f t="shared" ca="1" si="1498"/>
        <v>4.5800612443923931</v>
      </c>
      <c r="GJ291" s="116">
        <f t="shared" ca="1" si="1499"/>
        <v>0.1989753164768219</v>
      </c>
      <c r="GK291" s="116">
        <f t="shared" ca="1" si="1500"/>
        <v>1.656061940670015</v>
      </c>
      <c r="GL291" s="116">
        <f t="shared" ca="1" si="1501"/>
        <v>2.3199041366577149E-3</v>
      </c>
      <c r="GM291" s="116">
        <f t="shared" ca="1" si="1502"/>
        <v>0.37228793513774877</v>
      </c>
      <c r="GN291" s="116">
        <f t="shared" ca="1" si="1503"/>
        <v>16.206770848613974</v>
      </c>
      <c r="GO291" s="116">
        <f t="shared" ca="1" si="1504"/>
        <v>54.480144750708334</v>
      </c>
      <c r="GP291" s="116">
        <f t="shared" ca="1" si="1542"/>
        <v>76.964400732272864</v>
      </c>
      <c r="GQ291" s="166">
        <f ca="1">(VPHgrunddataM!AU23+VPHgrunddataM!AU24)*1000</f>
        <v>318.6470882956088</v>
      </c>
      <c r="GR291" s="166">
        <f ca="1">(VPHgrunddataM!AV23+VPHgrunddataM!AV24)*1000</f>
        <v>114.8618405698836</v>
      </c>
      <c r="GS291" s="166">
        <f ca="1">(VPHgrunddataM!AW23+VPHgrunddataM!AW24)*1000</f>
        <v>95.160678393602367</v>
      </c>
      <c r="GT291" s="166">
        <f ca="1">(VPHgrunddataM!AX23+VPHgrunddataM!AX24)*1000</f>
        <v>33.724109112203124</v>
      </c>
      <c r="GU291" s="166">
        <f ca="1">(VPHgrunddataM!AY23+VPHgrunddataM!AY24)*1000</f>
        <v>4.7260861280560489</v>
      </c>
      <c r="GV291" s="166">
        <f ca="1">(VPHgrunddataM!AZ23+VPHgrunddataM!AZ24)*1000</f>
        <v>0.17998703598976135</v>
      </c>
      <c r="GW291" s="166">
        <f ca="1">(VPHgrunddataM!BA23+VPHgrunddataM!BA24)*1000</f>
        <v>0.13938871264457703</v>
      </c>
      <c r="GX291" s="166">
        <f ca="1">(VPHgrunddataM!BB23+VPHgrunddataM!BB24)*1000</f>
        <v>2.8998801708221434E-3</v>
      </c>
      <c r="GY291" s="166">
        <f ca="1">(VPHgrunddataM!BC23+VPHgrunddataM!BC24)*1000</f>
        <v>0.37416736340522772</v>
      </c>
      <c r="GZ291" s="166">
        <f ca="1">(VPHgrunddataM!BD23+VPHgrunddataM!BD24)*1000</f>
        <v>15.896290079832076</v>
      </c>
      <c r="HA291" s="166">
        <f ca="1">(VPHgrunddataM!BE23+VPHgrunddataM!BE24)*1000</f>
        <v>54.896720448821782</v>
      </c>
      <c r="HB291" s="166">
        <f ca="1">(VPHgrunddataM!BF23+VPHgrunddataM!BF24)*1000</f>
        <v>74.488377174049617</v>
      </c>
      <c r="HC291" s="308">
        <f t="shared" ca="1" si="1612"/>
        <v>1403.5182800625562</v>
      </c>
      <c r="HD291" s="308">
        <f t="shared" ca="1" si="1613"/>
        <v>624.55646215543152</v>
      </c>
      <c r="HE291" s="308">
        <f t="shared" ca="1" si="1614"/>
        <v>467.27688295815881</v>
      </c>
      <c r="HF291" s="308">
        <f t="shared" ca="1" si="1615"/>
        <v>36.629384065866475</v>
      </c>
      <c r="HG291" s="308">
        <f t="shared" ca="1" si="1616"/>
        <v>5.7676650096178053</v>
      </c>
      <c r="HH291" s="308">
        <f t="shared" ca="1" si="1617"/>
        <v>0.29510978627204892</v>
      </c>
      <c r="HI291" s="308">
        <f t="shared" ca="1" si="1618"/>
        <v>0.17663799166679381</v>
      </c>
      <c r="HJ291" s="308">
        <f t="shared" ca="1" si="1619"/>
        <v>5.8423509597778315E-3</v>
      </c>
      <c r="HK291" s="308">
        <f t="shared" ca="1" si="1620"/>
        <v>0.52677959394454954</v>
      </c>
      <c r="HL291" s="308">
        <f t="shared" ca="1" si="1621"/>
        <v>16.839182949781417</v>
      </c>
      <c r="HM291" s="308">
        <f t="shared" ca="1" si="1622"/>
        <v>201.594516887635</v>
      </c>
      <c r="HN291" s="308">
        <f t="shared" ca="1" si="1623"/>
        <v>216.18295283266903</v>
      </c>
      <c r="HO291" s="308">
        <f t="shared" ca="1" si="1624"/>
        <v>1403.5182800625562</v>
      </c>
      <c r="HP291" s="308">
        <f t="shared" ca="1" si="1625"/>
        <v>624.55646215543152</v>
      </c>
      <c r="HQ291" s="308">
        <f t="shared" ca="1" si="1626"/>
        <v>467.27688295815881</v>
      </c>
      <c r="HR291" s="308">
        <f t="shared" ca="1" si="1627"/>
        <v>36.629384065866475</v>
      </c>
      <c r="HS291" s="308">
        <f t="shared" ca="1" si="1628"/>
        <v>5.7676650096178053</v>
      </c>
      <c r="HT291" s="308">
        <f t="shared" ca="1" si="1629"/>
        <v>0.29510978627204892</v>
      </c>
      <c r="HU291" s="308">
        <f t="shared" ca="1" si="1630"/>
        <v>0.17663799166679381</v>
      </c>
      <c r="HV291" s="308">
        <f t="shared" ca="1" si="1631"/>
        <v>5.8423509597778315E-3</v>
      </c>
      <c r="HW291" s="308">
        <f t="shared" ca="1" si="1632"/>
        <v>0.52677959394454954</v>
      </c>
      <c r="HX291" s="308">
        <f t="shared" ca="1" si="1633"/>
        <v>16.839182949781417</v>
      </c>
      <c r="HY291" s="308">
        <f t="shared" ca="1" si="1634"/>
        <v>201.594516887635</v>
      </c>
      <c r="HZ291" s="308">
        <f t="shared" ca="1" si="1635"/>
        <v>216.18295283266903</v>
      </c>
      <c r="IA291" s="308">
        <f t="shared" ca="1" si="1636"/>
        <v>1403.5182800625562</v>
      </c>
      <c r="IB291" s="308">
        <f t="shared" ca="1" si="1637"/>
        <v>624.55646215543152</v>
      </c>
      <c r="IC291" s="308">
        <f t="shared" ca="1" si="1638"/>
        <v>467.27688295815881</v>
      </c>
      <c r="ID291" s="308">
        <f t="shared" ca="1" si="1639"/>
        <v>36.629384065866475</v>
      </c>
      <c r="IE291" s="308">
        <f t="shared" ca="1" si="1640"/>
        <v>5.7676650096178053</v>
      </c>
      <c r="IF291" s="308">
        <f t="shared" ca="1" si="1641"/>
        <v>0.29510978627204892</v>
      </c>
      <c r="IG291" s="308">
        <f t="shared" ca="1" si="1642"/>
        <v>0.17663799166679381</v>
      </c>
      <c r="IH291" s="308">
        <f t="shared" ca="1" si="1643"/>
        <v>5.8423509597778315E-3</v>
      </c>
      <c r="II291" s="308">
        <f t="shared" ca="1" si="1644"/>
        <v>0.52677959394454954</v>
      </c>
      <c r="IJ291" s="308">
        <f t="shared" ca="1" si="1645"/>
        <v>16.839182949781417</v>
      </c>
      <c r="IK291" s="308">
        <f t="shared" ca="1" si="1646"/>
        <v>201.594516887635</v>
      </c>
      <c r="IL291" s="308">
        <f t="shared" ca="1" si="1647"/>
        <v>216.18295283266903</v>
      </c>
      <c r="IM291" s="308">
        <f t="shared" ca="1" si="1648"/>
        <v>1403.5182800625562</v>
      </c>
      <c r="IN291" s="308">
        <f t="shared" ca="1" si="1649"/>
        <v>624.55646215543152</v>
      </c>
      <c r="IO291" s="308">
        <f t="shared" ca="1" si="1650"/>
        <v>467.27688295815881</v>
      </c>
      <c r="IP291" s="308">
        <f t="shared" ca="1" si="1651"/>
        <v>36.629384065866475</v>
      </c>
      <c r="IQ291" s="308">
        <f t="shared" ca="1" si="1652"/>
        <v>5.7676650096178053</v>
      </c>
      <c r="IR291" s="308">
        <f t="shared" ca="1" si="1653"/>
        <v>0.29510978627204892</v>
      </c>
      <c r="IS291" s="308">
        <f t="shared" ca="1" si="1654"/>
        <v>0.17663799166679381</v>
      </c>
      <c r="IT291" s="308">
        <f t="shared" ca="1" si="1655"/>
        <v>5.8423509597778315E-3</v>
      </c>
      <c r="IU291" s="308">
        <f t="shared" ca="1" si="1656"/>
        <v>0.52677959394454954</v>
      </c>
      <c r="IV291" s="308">
        <f t="shared" ca="1" si="1657"/>
        <v>16.839182949781417</v>
      </c>
      <c r="IW291" s="308">
        <f t="shared" ca="1" si="1658"/>
        <v>201.594516887635</v>
      </c>
      <c r="IX291" s="308">
        <f t="shared" ca="1" si="1545"/>
        <v>216.18295283266903</v>
      </c>
      <c r="IY291" s="166">
        <f ca="1">(VPHgrunddataM!BG23+VPHgrunddataM!BG24)*1000</f>
        <v>1403.5182800625562</v>
      </c>
      <c r="IZ291" s="166">
        <f ca="1">(VPHgrunddataM!BH23+VPHgrunddataM!BH24)*1000</f>
        <v>624.55646215543152</v>
      </c>
      <c r="JA291" s="166">
        <f ca="1">(VPHgrunddataM!BI23+VPHgrunddataM!BI24)*1000</f>
        <v>467.27688295815881</v>
      </c>
      <c r="JB291" s="166">
        <f ca="1">(VPHgrunddataM!BJ23+VPHgrunddataM!BJ24)*1000</f>
        <v>36.629384065866475</v>
      </c>
      <c r="JC291" s="166">
        <f ca="1">(VPHgrunddataM!BK23+VPHgrunddataM!BK24)*1000</f>
        <v>5.7676650096178053</v>
      </c>
      <c r="JD291" s="166">
        <f ca="1">(VPHgrunddataM!BL23+VPHgrunddataM!BL24)*1000</f>
        <v>0.29510978627204892</v>
      </c>
      <c r="JE291" s="166">
        <f ca="1">(VPHgrunddataM!BM23+VPHgrunddataM!BM24)*1000</f>
        <v>0.17663799166679381</v>
      </c>
      <c r="JF291" s="166">
        <f ca="1">(VPHgrunddataM!BN23+VPHgrunddataM!BN24)*1000</f>
        <v>5.8423509597778315E-3</v>
      </c>
      <c r="JG291" s="166">
        <f ca="1">(VPHgrunddataM!BO23+VPHgrunddataM!BO24)*1000</f>
        <v>0.52677959394454954</v>
      </c>
      <c r="JH291" s="166">
        <f ca="1">(VPHgrunddataM!BP23+VPHgrunddataM!BP24)*1000</f>
        <v>16.839182949781417</v>
      </c>
      <c r="JI291" s="166">
        <f ca="1">(VPHgrunddataM!BQ23+VPHgrunddataM!BQ24)*1000</f>
        <v>201.594516887635</v>
      </c>
      <c r="JJ291" s="166">
        <f ca="1">(VPHgrunddataM!BR23+VPHgrunddataM!BR24)*1000</f>
        <v>216.18295283266903</v>
      </c>
      <c r="JK291" s="116">
        <f t="shared" ca="1" si="1546"/>
        <v>1363.410688499552</v>
      </c>
      <c r="JL291" s="116">
        <f t="shared" ca="1" si="1547"/>
        <v>596.6292998236388</v>
      </c>
      <c r="JM291" s="116">
        <f t="shared" ca="1" si="1548"/>
        <v>447.93721172020435</v>
      </c>
      <c r="JN291" s="116">
        <f t="shared" ca="1" si="1549"/>
        <v>36.200683372259142</v>
      </c>
      <c r="JO291" s="116">
        <f t="shared" ca="1" si="1550"/>
        <v>5.7676650096178053</v>
      </c>
      <c r="JP291" s="116">
        <f t="shared" ca="1" si="1551"/>
        <v>0.29510978627204892</v>
      </c>
      <c r="JQ291" s="116">
        <f t="shared" ca="1" si="1552"/>
        <v>0.17663799166679381</v>
      </c>
      <c r="JR291" s="116">
        <f t="shared" ca="1" si="1553"/>
        <v>5.8423509597778315E-3</v>
      </c>
      <c r="JS291" s="116">
        <f t="shared" ca="1" si="1554"/>
        <v>0.52677959394454954</v>
      </c>
      <c r="JT291" s="116">
        <f t="shared" ca="1" si="1555"/>
        <v>16.853621219015121</v>
      </c>
      <c r="JU291" s="116">
        <f t="shared" ca="1" si="1556"/>
        <v>188.19397518689036</v>
      </c>
      <c r="JV291" s="116">
        <f t="shared" ca="1" si="1557"/>
        <v>208.00166228463056</v>
      </c>
      <c r="JW291" s="116">
        <f t="shared" ca="1" si="1558"/>
        <v>1323.3030969365477</v>
      </c>
      <c r="JX291" s="116">
        <f t="shared" ca="1" si="1559"/>
        <v>568.70213749184609</v>
      </c>
      <c r="JY291" s="116">
        <f t="shared" ca="1" si="1560"/>
        <v>428.59754048224988</v>
      </c>
      <c r="JZ291" s="116">
        <f t="shared" ca="1" si="1561"/>
        <v>35.77198267865181</v>
      </c>
      <c r="KA291" s="116">
        <f t="shared" ca="1" si="1562"/>
        <v>5.7676650096178053</v>
      </c>
      <c r="KB291" s="116">
        <f t="shared" ca="1" si="1563"/>
        <v>0.29510978627204892</v>
      </c>
      <c r="KC291" s="116">
        <f t="shared" ca="1" si="1564"/>
        <v>0.17663799166679381</v>
      </c>
      <c r="KD291" s="116">
        <f t="shared" ca="1" si="1565"/>
        <v>5.8423509597778315E-3</v>
      </c>
      <c r="KE291" s="116">
        <f t="shared" ca="1" si="1566"/>
        <v>0.52677959394454954</v>
      </c>
      <c r="KF291" s="116">
        <f t="shared" ca="1" si="1567"/>
        <v>16.868059488248825</v>
      </c>
      <c r="KG291" s="116">
        <f t="shared" ca="1" si="1568"/>
        <v>174.79343348614572</v>
      </c>
      <c r="KH291" s="116">
        <f t="shared" ca="1" si="1569"/>
        <v>199.82037173659208</v>
      </c>
      <c r="KI291" s="116">
        <f t="shared" ca="1" si="1570"/>
        <v>1283.1955053735435</v>
      </c>
      <c r="KJ291" s="116">
        <f t="shared" ca="1" si="1571"/>
        <v>540.77497516005337</v>
      </c>
      <c r="KK291" s="116">
        <f t="shared" ca="1" si="1572"/>
        <v>409.25786924429542</v>
      </c>
      <c r="KL291" s="116">
        <f t="shared" ca="1" si="1573"/>
        <v>35.343281985044477</v>
      </c>
      <c r="KM291" s="116">
        <f t="shared" ca="1" si="1574"/>
        <v>5.7676650096178053</v>
      </c>
      <c r="KN291" s="116">
        <f t="shared" ca="1" si="1575"/>
        <v>0.29510978627204892</v>
      </c>
      <c r="KO291" s="116">
        <f t="shared" ca="1" si="1576"/>
        <v>0.17663799166679381</v>
      </c>
      <c r="KP291" s="116">
        <f t="shared" ca="1" si="1577"/>
        <v>5.8423509597778315E-3</v>
      </c>
      <c r="KQ291" s="116">
        <f t="shared" ca="1" si="1578"/>
        <v>0.52677959394454954</v>
      </c>
      <c r="KR291" s="116">
        <f t="shared" ca="1" si="1579"/>
        <v>16.882497757482529</v>
      </c>
      <c r="KS291" s="116">
        <f t="shared" ca="1" si="1580"/>
        <v>161.39289178540108</v>
      </c>
      <c r="KT291" s="116">
        <f t="shared" ca="1" si="1581"/>
        <v>191.6390811885536</v>
      </c>
      <c r="KU291" s="116">
        <f t="shared" ca="1" si="1582"/>
        <v>1243.0879138105392</v>
      </c>
      <c r="KV291" s="116">
        <f t="shared" ca="1" si="1583"/>
        <v>512.84781282826066</v>
      </c>
      <c r="KW291" s="116">
        <f t="shared" ca="1" si="1584"/>
        <v>389.91819800634096</v>
      </c>
      <c r="KX291" s="116">
        <f t="shared" ca="1" si="1585"/>
        <v>34.914581291437145</v>
      </c>
      <c r="KY291" s="116">
        <f t="shared" ca="1" si="1586"/>
        <v>5.7676650096178053</v>
      </c>
      <c r="KZ291" s="116">
        <f t="shared" ca="1" si="1587"/>
        <v>0.29510978627204892</v>
      </c>
      <c r="LA291" s="116">
        <f t="shared" ca="1" si="1588"/>
        <v>0.17663799166679381</v>
      </c>
      <c r="LB291" s="116">
        <f t="shared" ca="1" si="1589"/>
        <v>5.8423509597778315E-3</v>
      </c>
      <c r="LC291" s="116">
        <f t="shared" ca="1" si="1590"/>
        <v>0.52677959394454954</v>
      </c>
      <c r="LD291" s="116">
        <f t="shared" ca="1" si="1591"/>
        <v>16.896936026716233</v>
      </c>
      <c r="LE291" s="116">
        <f t="shared" ca="1" si="1592"/>
        <v>147.99235008465644</v>
      </c>
      <c r="LF291" s="116">
        <f t="shared" ca="1" si="1593"/>
        <v>183.45779064051513</v>
      </c>
      <c r="LG291" s="166">
        <f ca="1">(VPHgrunddataM!BS23+VPHgrunddataM!BS24)*1000</f>
        <v>1202.980322247535</v>
      </c>
      <c r="LH291" s="166">
        <f ca="1">(VPHgrunddataM!BT23+VPHgrunddataM!BT24)*1000</f>
        <v>484.92065049646794</v>
      </c>
      <c r="LI291" s="166">
        <f ca="1">(VPHgrunddataM!BU23+VPHgrunddataM!BU24)*1000</f>
        <v>370.57852676838638</v>
      </c>
      <c r="LJ291" s="166">
        <f ca="1">(VPHgrunddataM!BV23+VPHgrunddataM!BV24)*1000</f>
        <v>34.485880597829819</v>
      </c>
      <c r="LK291" s="166">
        <f ca="1">(VPHgrunddataM!BW23+VPHgrunddataM!BW24)*1000</f>
        <v>5.7676650096178053</v>
      </c>
      <c r="LL291" s="166">
        <f ca="1">(VPHgrunddataM!BX23+VPHgrunddataM!BX24)*1000</f>
        <v>0.29510978627204892</v>
      </c>
      <c r="LM291" s="166">
        <f ca="1">(VPHgrunddataM!BY23+VPHgrunddataM!BY24)*1000</f>
        <v>0.17663799166679381</v>
      </c>
      <c r="LN291" s="166">
        <f ca="1">(VPHgrunddataM!BZ23+VPHgrunddataM!BZ24)*1000</f>
        <v>5.8423509597778315E-3</v>
      </c>
      <c r="LO291" s="166">
        <f ca="1">(VPHgrunddataM!CA23+VPHgrunddataM!CA24)*1000</f>
        <v>0.52677959394454954</v>
      </c>
      <c r="LP291" s="166">
        <f ca="1">(VPHgrunddataM!CB23+VPHgrunddataM!CB24)*1000</f>
        <v>16.911374295949933</v>
      </c>
      <c r="LQ291" s="166">
        <f ca="1">(VPHgrunddataM!CC23+VPHgrunddataM!CC24)*1000</f>
        <v>134.59180838391185</v>
      </c>
      <c r="LR291" s="166">
        <f ca="1">(VPHgrunddataM!CD23+VPHgrunddataM!CD24)*1000</f>
        <v>175.27650009247662</v>
      </c>
      <c r="LT291" s="660">
        <f t="shared" ca="1" si="1506"/>
        <v>3.979039320256561E-12</v>
      </c>
      <c r="LU291" s="308">
        <f t="shared" ca="1" si="1507"/>
        <v>2.2737367544323206E-13</v>
      </c>
      <c r="LV291" s="308">
        <f t="shared" ca="1" si="1508"/>
        <v>2.2737367544323206E-13</v>
      </c>
      <c r="LW291" s="166">
        <f t="shared" ca="1" si="1509"/>
        <v>2.2737367544323206E-13</v>
      </c>
      <c r="LX291" s="308">
        <f t="shared" ca="1" si="1510"/>
        <v>2.2737367544323206E-13</v>
      </c>
      <c r="LY291" s="166">
        <f t="shared" ca="1" si="1511"/>
        <v>0</v>
      </c>
      <c r="LZ291" s="116">
        <f t="shared" ca="1" si="1512"/>
        <v>0</v>
      </c>
      <c r="MA291" s="116">
        <f t="shared" ca="1" si="1513"/>
        <v>0</v>
      </c>
      <c r="MB291" s="116">
        <f t="shared" ca="1" si="1514"/>
        <v>2.2737367544323206E-13</v>
      </c>
      <c r="MC291" s="116">
        <f t="shared" ca="1" si="1515"/>
        <v>0</v>
      </c>
      <c r="MD291" s="166">
        <f t="shared" ca="1" si="1516"/>
        <v>0</v>
      </c>
      <c r="ME291" s="116">
        <f t="shared" ca="1" si="1517"/>
        <v>0</v>
      </c>
      <c r="MF291" s="116">
        <f t="shared" ca="1" si="1518"/>
        <v>0</v>
      </c>
      <c r="MG291" s="116">
        <f t="shared" ca="1" si="1519"/>
        <v>0</v>
      </c>
      <c r="MH291" s="116">
        <f t="shared" ca="1" si="1520"/>
        <v>0</v>
      </c>
      <c r="MI291" s="166">
        <f t="shared" ca="1" si="1521"/>
        <v>1.1368683772161603E-13</v>
      </c>
      <c r="MJ291" s="308">
        <f t="shared" ca="1" si="1522"/>
        <v>0</v>
      </c>
      <c r="MK291" s="308">
        <f t="shared" ca="1" si="1523"/>
        <v>0</v>
      </c>
      <c r="ML291" s="308">
        <f t="shared" ca="1" si="1524"/>
        <v>0</v>
      </c>
      <c r="MM291" s="308">
        <f t="shared" ca="1" si="1525"/>
        <v>0</v>
      </c>
      <c r="MN291" s="166">
        <f t="shared" ca="1" si="1526"/>
        <v>0</v>
      </c>
      <c r="MO291" s="116">
        <f t="shared" ca="1" si="1527"/>
        <v>0</v>
      </c>
      <c r="MP291" s="116">
        <f t="shared" ca="1" si="1528"/>
        <v>9.0949470177292824E-13</v>
      </c>
      <c r="MQ291" s="116">
        <f t="shared" ca="1" si="1529"/>
        <v>4.5474735088646412E-13</v>
      </c>
      <c r="MR291" s="116">
        <f t="shared" ca="1" si="1530"/>
        <v>9.0949470177292824E-13</v>
      </c>
      <c r="MS291" s="166">
        <f t="shared" ca="1" si="1531"/>
        <v>4.5474735088646412E-13</v>
      </c>
    </row>
    <row r="292" spans="2:357" hidden="1">
      <c r="B292" s="3"/>
      <c r="C292" s="22" t="s">
        <v>200</v>
      </c>
      <c r="D292" s="115"/>
      <c r="E292" s="115"/>
      <c r="F292" s="115"/>
      <c r="G292" s="115"/>
      <c r="H292" s="115"/>
      <c r="I292" s="364"/>
      <c r="J292" s="115"/>
      <c r="K292" s="115"/>
      <c r="L292" s="115"/>
      <c r="M292" s="115"/>
      <c r="N292" s="164">
        <f>VPHgrunddata!F26*1000</f>
        <v>0</v>
      </c>
      <c r="O292" s="115">
        <f t="shared" si="1660"/>
        <v>199.72478723945616</v>
      </c>
      <c r="P292" s="115">
        <f t="shared" si="1661"/>
        <v>399.44957447891233</v>
      </c>
      <c r="Q292" s="115">
        <f t="shared" si="1662"/>
        <v>599.17436171836846</v>
      </c>
      <c r="R292" s="115">
        <f t="shared" si="1663"/>
        <v>798.89914895782465</v>
      </c>
      <c r="S292" s="119">
        <f>VPHgrunddata!G26*1000</f>
        <v>998.62393619728084</v>
      </c>
      <c r="T292" s="164">
        <f t="shared" si="1594"/>
        <v>1077.6559922676086</v>
      </c>
      <c r="U292" s="164">
        <f t="shared" si="1594"/>
        <v>1077.6559922676086</v>
      </c>
      <c r="V292" s="164">
        <f t="shared" si="1595"/>
        <v>1077.6559922676086</v>
      </c>
      <c r="W292" s="164">
        <f t="shared" si="1596"/>
        <v>1077.6559922676086</v>
      </c>
      <c r="X292" s="119">
        <f>VPHgrunddata!H26*1000</f>
        <v>1077.6559922676086</v>
      </c>
      <c r="Y292" s="115">
        <f t="shared" si="1664"/>
        <v>1089.0960879608153</v>
      </c>
      <c r="Z292" s="115">
        <f t="shared" si="1665"/>
        <v>1100.5361836540221</v>
      </c>
      <c r="AA292" s="115">
        <f t="shared" si="1666"/>
        <v>1111.9762793472289</v>
      </c>
      <c r="AB292" s="115">
        <f t="shared" si="1667"/>
        <v>1123.4163750404357</v>
      </c>
      <c r="AC292" s="119">
        <f>VPHgrunddata!I26*1000</f>
        <v>1134.8564707336427</v>
      </c>
      <c r="AD292" s="3"/>
      <c r="AE292" s="115"/>
      <c r="AF292" s="115"/>
      <c r="AG292" s="115"/>
      <c r="AH292" s="115"/>
      <c r="AI292" s="115"/>
      <c r="AJ292" s="115"/>
      <c r="AK292" s="115"/>
      <c r="AL292" s="115"/>
      <c r="AM292" s="115"/>
      <c r="AN292" s="115"/>
      <c r="AO292" s="115"/>
      <c r="AP292" s="115"/>
      <c r="AQ292" s="115"/>
      <c r="AR292" s="115"/>
      <c r="AS292" s="115"/>
      <c r="AT292" s="115"/>
      <c r="AU292" s="115"/>
      <c r="AV292" s="115"/>
      <c r="AW292" s="115"/>
      <c r="AX292" s="115"/>
      <c r="AY292" s="115"/>
      <c r="AZ292" s="115"/>
      <c r="BA292" s="115"/>
      <c r="BB292" s="115"/>
      <c r="BC292" s="115"/>
      <c r="BD292" s="115"/>
      <c r="BE292" s="115"/>
      <c r="BF292" s="115"/>
      <c r="BG292" s="115"/>
      <c r="BH292" s="115"/>
      <c r="BI292" s="115"/>
      <c r="BJ292" s="115"/>
      <c r="BK292" s="115"/>
      <c r="BL292" s="115"/>
      <c r="BM292" s="115"/>
      <c r="BN292" s="115"/>
      <c r="BO292" s="115"/>
      <c r="BP292" s="115"/>
      <c r="BQ292" s="115"/>
      <c r="BR292" s="115"/>
      <c r="BS292" s="115"/>
      <c r="BT292" s="115"/>
      <c r="BU292" s="115"/>
      <c r="BV292" s="115"/>
      <c r="BW292" s="115"/>
      <c r="BX292" s="115"/>
      <c r="BY292" s="115"/>
      <c r="BZ292" s="115"/>
      <c r="CA292" s="364"/>
      <c r="CB292" s="364"/>
      <c r="CC292" s="364"/>
      <c r="CD292" s="364"/>
      <c r="CE292" s="364"/>
      <c r="CF292" s="364"/>
      <c r="CG292" s="364"/>
      <c r="CH292" s="364"/>
      <c r="CI292" s="364"/>
      <c r="CJ292" s="364"/>
      <c r="CK292" s="364"/>
      <c r="CL292" s="364"/>
      <c r="CM292" s="115"/>
      <c r="CN292" s="115"/>
      <c r="CO292" s="115"/>
      <c r="CP292" s="115"/>
      <c r="CQ292" s="115"/>
      <c r="CR292" s="115"/>
      <c r="CS292" s="115"/>
      <c r="CT292" s="115"/>
      <c r="CU292" s="115"/>
      <c r="CV292" s="115"/>
      <c r="CW292" s="115"/>
      <c r="CX292" s="115"/>
      <c r="CY292" s="115"/>
      <c r="CZ292" s="115"/>
      <c r="DA292" s="115"/>
      <c r="DB292" s="115"/>
      <c r="DC292" s="115"/>
      <c r="DD292" s="115"/>
      <c r="DE292" s="115"/>
      <c r="DF292" s="115"/>
      <c r="DG292" s="115"/>
      <c r="DH292" s="115"/>
      <c r="DI292" s="115"/>
      <c r="DJ292" s="115"/>
      <c r="DK292" s="115"/>
      <c r="DL292" s="115"/>
      <c r="DM292" s="115"/>
      <c r="DN292" s="115"/>
      <c r="DO292" s="115"/>
      <c r="DP292" s="115"/>
      <c r="DQ292" s="115"/>
      <c r="DR292" s="115"/>
      <c r="DS292" s="115"/>
      <c r="DT292" s="115"/>
      <c r="DU292" s="115"/>
      <c r="DV292" s="115"/>
      <c r="DW292" s="115"/>
      <c r="DX292" s="115"/>
      <c r="DY292" s="115"/>
      <c r="DZ292" s="115"/>
      <c r="EA292" s="115"/>
      <c r="EB292" s="115"/>
      <c r="EC292" s="115"/>
      <c r="ED292" s="115"/>
      <c r="EE292" s="115"/>
      <c r="EF292" s="115"/>
      <c r="EG292" s="115"/>
      <c r="EH292" s="115"/>
      <c r="EI292" s="115">
        <f>VPHgrunddataM!AI26*1000</f>
        <v>0</v>
      </c>
      <c r="EJ292" s="115">
        <f>VPHgrunddataM!AJ26*1000</f>
        <v>0</v>
      </c>
      <c r="EK292" s="115">
        <f>VPHgrunddataM!AK26*1000</f>
        <v>0</v>
      </c>
      <c r="EL292" s="115">
        <f>VPHgrunddataM!AL26*1000</f>
        <v>0</v>
      </c>
      <c r="EM292" s="115">
        <f>VPHgrunddataM!AM26*1000</f>
        <v>0</v>
      </c>
      <c r="EN292" s="115">
        <f>VPHgrunddataM!AN26*1000</f>
        <v>0</v>
      </c>
      <c r="EO292" s="115">
        <f>VPHgrunddataM!AO26*1000</f>
        <v>0</v>
      </c>
      <c r="EP292" s="115">
        <f>VPHgrunddataM!AP26*1000</f>
        <v>0</v>
      </c>
      <c r="EQ292" s="115">
        <f>VPHgrunddataM!AQ26*1000</f>
        <v>0</v>
      </c>
      <c r="ER292" s="115">
        <f>VPHgrunddataM!AR26*1000</f>
        <v>0</v>
      </c>
      <c r="ES292" s="115">
        <f>VPHgrunddataM!AS26*1000</f>
        <v>0</v>
      </c>
      <c r="ET292" s="115">
        <f>VPHgrunddataM!AT26*1000</f>
        <v>0</v>
      </c>
      <c r="EU292" s="115">
        <f t="shared" si="1537"/>
        <v>34.353158026123047</v>
      </c>
      <c r="EV292" s="115">
        <f t="shared" si="1538"/>
        <v>35.635390985107428</v>
      </c>
      <c r="EW292" s="115">
        <f t="shared" si="1463"/>
        <v>33.500431534385683</v>
      </c>
      <c r="EX292" s="115">
        <f t="shared" si="1464"/>
        <v>17.73552493171692</v>
      </c>
      <c r="EY292" s="115">
        <f t="shared" si="1465"/>
        <v>4.1730120025634765</v>
      </c>
      <c r="EZ292" s="115">
        <f t="shared" si="1466"/>
        <v>5.7700483154296878</v>
      </c>
      <c r="FA292" s="115">
        <f t="shared" si="1467"/>
        <v>0.26713186645507814</v>
      </c>
      <c r="FB292" s="115">
        <f t="shared" si="1468"/>
        <v>0</v>
      </c>
      <c r="FC292" s="115">
        <f t="shared" si="1469"/>
        <v>3.7446549706459047</v>
      </c>
      <c r="FD292" s="115">
        <f t="shared" si="1470"/>
        <v>8.9378676605224605</v>
      </c>
      <c r="FE292" s="115">
        <f t="shared" si="1471"/>
        <v>31.788692108154301</v>
      </c>
      <c r="FF292" s="115">
        <f t="shared" si="1472"/>
        <v>23.818874838352205</v>
      </c>
      <c r="FG292" s="115">
        <f t="shared" si="1539"/>
        <v>68.706316052246095</v>
      </c>
      <c r="FH292" s="115">
        <f t="shared" si="1473"/>
        <v>71.270781970214856</v>
      </c>
      <c r="FI292" s="115">
        <f t="shared" si="1474"/>
        <v>67.000863068771366</v>
      </c>
      <c r="FJ292" s="115">
        <f t="shared" si="1475"/>
        <v>35.471049863433841</v>
      </c>
      <c r="FK292" s="115">
        <f t="shared" si="1476"/>
        <v>8.346024005126953</v>
      </c>
      <c r="FL292" s="115">
        <f t="shared" si="1477"/>
        <v>11.540096630859376</v>
      </c>
      <c r="FM292" s="115">
        <f t="shared" si="1478"/>
        <v>0.53426373291015627</v>
      </c>
      <c r="FN292" s="115">
        <f t="shared" si="1479"/>
        <v>0</v>
      </c>
      <c r="FO292" s="115">
        <f t="shared" si="1480"/>
        <v>7.4893099412918094</v>
      </c>
      <c r="FP292" s="115">
        <f t="shared" si="1481"/>
        <v>17.875735321044921</v>
      </c>
      <c r="FQ292" s="115">
        <f t="shared" si="1482"/>
        <v>63.577384216308602</v>
      </c>
      <c r="FR292" s="115">
        <f t="shared" si="1483"/>
        <v>47.637749676704409</v>
      </c>
      <c r="FS292" s="115">
        <f t="shared" si="1540"/>
        <v>103.05947407836913</v>
      </c>
      <c r="FT292" s="115">
        <f t="shared" si="1484"/>
        <v>106.90617295532229</v>
      </c>
      <c r="FU292" s="115">
        <f t="shared" si="1485"/>
        <v>100.50129460315705</v>
      </c>
      <c r="FV292" s="115">
        <f t="shared" si="1486"/>
        <v>53.206574795150757</v>
      </c>
      <c r="FW292" s="115">
        <f t="shared" si="1487"/>
        <v>12.519036007690429</v>
      </c>
      <c r="FX292" s="115">
        <f t="shared" si="1488"/>
        <v>17.310144946289064</v>
      </c>
      <c r="FY292" s="115">
        <f t="shared" si="1489"/>
        <v>0.80139559936523441</v>
      </c>
      <c r="FZ292" s="115">
        <f t="shared" si="1490"/>
        <v>0</v>
      </c>
      <c r="GA292" s="115">
        <f t="shared" si="1491"/>
        <v>11.233964911937715</v>
      </c>
      <c r="GB292" s="115">
        <f t="shared" si="1492"/>
        <v>26.813602981567382</v>
      </c>
      <c r="GC292" s="115">
        <f t="shared" si="1493"/>
        <v>95.366076324462909</v>
      </c>
      <c r="GD292" s="115">
        <f t="shared" si="1494"/>
        <v>71.456624515056617</v>
      </c>
      <c r="GE292" s="115">
        <f t="shared" si="1541"/>
        <v>137.41263210449219</v>
      </c>
      <c r="GF292" s="115">
        <f t="shared" si="1495"/>
        <v>142.54156394042971</v>
      </c>
      <c r="GG292" s="115">
        <f t="shared" si="1496"/>
        <v>134.00172613754273</v>
      </c>
      <c r="GH292" s="115">
        <f t="shared" si="1497"/>
        <v>70.942099726867681</v>
      </c>
      <c r="GI292" s="115">
        <f t="shared" si="1498"/>
        <v>16.692048010253906</v>
      </c>
      <c r="GJ292" s="115">
        <f t="shared" si="1499"/>
        <v>23.080193261718751</v>
      </c>
      <c r="GK292" s="115">
        <f t="shared" si="1500"/>
        <v>1.0685274658203125</v>
      </c>
      <c r="GL292" s="115">
        <f t="shared" si="1501"/>
        <v>0</v>
      </c>
      <c r="GM292" s="115">
        <f t="shared" si="1502"/>
        <v>14.978619882583619</v>
      </c>
      <c r="GN292" s="115">
        <f t="shared" si="1503"/>
        <v>35.751470642089842</v>
      </c>
      <c r="GO292" s="115">
        <f t="shared" si="1504"/>
        <v>127.1547684326172</v>
      </c>
      <c r="GP292" s="115">
        <f t="shared" si="1542"/>
        <v>95.275499353408819</v>
      </c>
      <c r="GQ292" s="119">
        <f>VPHgrunddataM!AU26*1000</f>
        <v>171.76579013061524</v>
      </c>
      <c r="GR292" s="119">
        <f>VPHgrunddataM!AV26*1000</f>
        <v>178.17695492553713</v>
      </c>
      <c r="GS292" s="119">
        <f>VPHgrunddataM!AW26*1000</f>
        <v>167.50215767192842</v>
      </c>
      <c r="GT292" s="119">
        <f>VPHgrunddataM!AX26*1000</f>
        <v>88.677624658584605</v>
      </c>
      <c r="GU292" s="119">
        <f>VPHgrunddataM!AY26*1000</f>
        <v>20.865060012817384</v>
      </c>
      <c r="GV292" s="119">
        <f>VPHgrunddataM!AZ26*1000</f>
        <v>28.850241577148438</v>
      </c>
      <c r="GW292" s="119">
        <f>VPHgrunddataM!BA26*1000</f>
        <v>1.3356593322753907</v>
      </c>
      <c r="GX292" s="119">
        <f>VPHgrunddataM!BB26*1000</f>
        <v>0</v>
      </c>
      <c r="GY292" s="119">
        <f>VPHgrunddataM!BC26*1000</f>
        <v>18.723274853229523</v>
      </c>
      <c r="GZ292" s="119">
        <f>VPHgrunddataM!BD26*1000</f>
        <v>44.689338302612306</v>
      </c>
      <c r="HA292" s="119">
        <f>VPHgrunddataM!BE26*1000</f>
        <v>158.9434605407715</v>
      </c>
      <c r="HB292" s="119">
        <f>VPHgrunddataM!BF26*1000</f>
        <v>119.09437419176102</v>
      </c>
      <c r="HC292" s="164">
        <f t="shared" si="1612"/>
        <v>173.36858132934572</v>
      </c>
      <c r="HD292" s="164">
        <f t="shared" si="1613"/>
        <v>178.71121865844728</v>
      </c>
      <c r="HE292" s="164">
        <f t="shared" si="1614"/>
        <v>161.40229223251342</v>
      </c>
      <c r="HF292" s="164">
        <f t="shared" si="1615"/>
        <v>81.227932846069336</v>
      </c>
      <c r="HG292" s="164">
        <f t="shared" si="1616"/>
        <v>18.413877777099611</v>
      </c>
      <c r="HH292" s="164">
        <f t="shared" si="1617"/>
        <v>39.230609420776368</v>
      </c>
      <c r="HI292" s="164">
        <f t="shared" si="1618"/>
        <v>11.284583496093751</v>
      </c>
      <c r="HJ292" s="164">
        <f t="shared" si="1619"/>
        <v>0</v>
      </c>
      <c r="HK292" s="164">
        <f t="shared" si="1620"/>
        <v>16.159128585815431</v>
      </c>
      <c r="HL292" s="164">
        <f t="shared" si="1621"/>
        <v>55.314781723022463</v>
      </c>
      <c r="HM292" s="164">
        <f t="shared" si="1622"/>
        <v>173.44851473236085</v>
      </c>
      <c r="HN292" s="164">
        <f t="shared" si="1623"/>
        <v>169.09447146606445</v>
      </c>
      <c r="HO292" s="164">
        <f t="shared" si="1624"/>
        <v>173.36858132934572</v>
      </c>
      <c r="HP292" s="164">
        <f t="shared" si="1625"/>
        <v>178.71121865844728</v>
      </c>
      <c r="HQ292" s="164">
        <f t="shared" si="1626"/>
        <v>161.40229223251342</v>
      </c>
      <c r="HR292" s="164">
        <f t="shared" si="1627"/>
        <v>81.227932846069336</v>
      </c>
      <c r="HS292" s="164">
        <f t="shared" si="1628"/>
        <v>18.413877777099611</v>
      </c>
      <c r="HT292" s="164">
        <f t="shared" si="1629"/>
        <v>39.230609420776368</v>
      </c>
      <c r="HU292" s="164">
        <f t="shared" si="1630"/>
        <v>11.284583496093751</v>
      </c>
      <c r="HV292" s="164">
        <f t="shared" si="1631"/>
        <v>0</v>
      </c>
      <c r="HW292" s="164">
        <f t="shared" si="1632"/>
        <v>16.159128585815431</v>
      </c>
      <c r="HX292" s="164">
        <f t="shared" si="1633"/>
        <v>55.314781723022463</v>
      </c>
      <c r="HY292" s="164">
        <f t="shared" si="1634"/>
        <v>173.44851473236085</v>
      </c>
      <c r="HZ292" s="164">
        <f t="shared" si="1635"/>
        <v>169.09447146606445</v>
      </c>
      <c r="IA292" s="164">
        <f t="shared" si="1636"/>
        <v>173.36858132934572</v>
      </c>
      <c r="IB292" s="164">
        <f t="shared" si="1637"/>
        <v>178.71121865844728</v>
      </c>
      <c r="IC292" s="164">
        <f t="shared" si="1638"/>
        <v>161.40229223251342</v>
      </c>
      <c r="ID292" s="164">
        <f t="shared" si="1639"/>
        <v>81.227932846069336</v>
      </c>
      <c r="IE292" s="164">
        <f t="shared" si="1640"/>
        <v>18.413877777099611</v>
      </c>
      <c r="IF292" s="164">
        <f t="shared" si="1641"/>
        <v>39.230609420776368</v>
      </c>
      <c r="IG292" s="164">
        <f t="shared" si="1642"/>
        <v>11.284583496093751</v>
      </c>
      <c r="IH292" s="164">
        <f t="shared" si="1643"/>
        <v>0</v>
      </c>
      <c r="II292" s="164">
        <f t="shared" si="1644"/>
        <v>16.159128585815431</v>
      </c>
      <c r="IJ292" s="164">
        <f t="shared" si="1645"/>
        <v>55.314781723022463</v>
      </c>
      <c r="IK292" s="164">
        <f t="shared" si="1646"/>
        <v>173.44851473236085</v>
      </c>
      <c r="IL292" s="164">
        <f t="shared" si="1647"/>
        <v>169.09447146606445</v>
      </c>
      <c r="IM292" s="164">
        <f t="shared" si="1648"/>
        <v>173.36858132934572</v>
      </c>
      <c r="IN292" s="164">
        <f t="shared" si="1649"/>
        <v>178.71121865844728</v>
      </c>
      <c r="IO292" s="164">
        <f t="shared" si="1650"/>
        <v>161.40229223251342</v>
      </c>
      <c r="IP292" s="164">
        <f t="shared" si="1651"/>
        <v>81.227932846069336</v>
      </c>
      <c r="IQ292" s="164">
        <f t="shared" si="1652"/>
        <v>18.413877777099611</v>
      </c>
      <c r="IR292" s="164">
        <f t="shared" si="1653"/>
        <v>39.230609420776368</v>
      </c>
      <c r="IS292" s="164">
        <f t="shared" si="1654"/>
        <v>11.284583496093751</v>
      </c>
      <c r="IT292" s="164">
        <f t="shared" si="1655"/>
        <v>0</v>
      </c>
      <c r="IU292" s="164">
        <f t="shared" si="1656"/>
        <v>16.159128585815431</v>
      </c>
      <c r="IV292" s="164">
        <f t="shared" si="1657"/>
        <v>55.314781723022463</v>
      </c>
      <c r="IW292" s="164">
        <f t="shared" si="1658"/>
        <v>173.44851473236085</v>
      </c>
      <c r="IX292" s="164">
        <f t="shared" si="1545"/>
        <v>169.09447146606445</v>
      </c>
      <c r="IY292" s="119">
        <f>VPHgrunddataM!BG26*1000</f>
        <v>173.36858132934572</v>
      </c>
      <c r="IZ292" s="119">
        <f>VPHgrunddataM!BH26*1000</f>
        <v>178.71121865844728</v>
      </c>
      <c r="JA292" s="119">
        <f>VPHgrunddataM!BI26*1000</f>
        <v>161.40229223251342</v>
      </c>
      <c r="JB292" s="119">
        <f>VPHgrunddataM!BJ26*1000</f>
        <v>81.227932846069336</v>
      </c>
      <c r="JC292" s="119">
        <f>VPHgrunddataM!BK26*1000</f>
        <v>18.413877777099611</v>
      </c>
      <c r="JD292" s="119">
        <f>VPHgrunddataM!BL26*1000</f>
        <v>39.230609420776368</v>
      </c>
      <c r="JE292" s="119">
        <f>VPHgrunddataM!BM26*1000</f>
        <v>11.284583496093751</v>
      </c>
      <c r="JF292" s="119">
        <f>VPHgrunddataM!BN26*1000</f>
        <v>0</v>
      </c>
      <c r="JG292" s="119">
        <f>VPHgrunddataM!BO26*1000</f>
        <v>16.159128585815431</v>
      </c>
      <c r="JH292" s="119">
        <f>VPHgrunddataM!BP26*1000</f>
        <v>55.314781723022463</v>
      </c>
      <c r="JI292" s="119">
        <f>VPHgrunddataM!BQ26*1000</f>
        <v>173.44851473236085</v>
      </c>
      <c r="JJ292" s="119">
        <f>VPHgrunddataM!BR26*1000</f>
        <v>169.09447146606445</v>
      </c>
      <c r="JK292" s="115">
        <f t="shared" si="1546"/>
        <v>173.36858132934572</v>
      </c>
      <c r="JL292" s="115">
        <f t="shared" si="1547"/>
        <v>178.71121865844728</v>
      </c>
      <c r="JM292" s="115">
        <f t="shared" si="1548"/>
        <v>160.69682040100096</v>
      </c>
      <c r="JN292" s="115">
        <f t="shared" si="1549"/>
        <v>82.323695233154297</v>
      </c>
      <c r="JO292" s="115">
        <f t="shared" si="1550"/>
        <v>19.699754937744142</v>
      </c>
      <c r="JP292" s="115">
        <f t="shared" si="1551"/>
        <v>42.276220883178709</v>
      </c>
      <c r="JQ292" s="115">
        <f t="shared" si="1552"/>
        <v>14.310348355102541</v>
      </c>
      <c r="JR292" s="115">
        <f t="shared" si="1553"/>
        <v>0.10685274658203125</v>
      </c>
      <c r="JS292" s="115">
        <f t="shared" si="1554"/>
        <v>21.220016499328615</v>
      </c>
      <c r="JT292" s="115">
        <f t="shared" si="1555"/>
        <v>59.144790354919436</v>
      </c>
      <c r="JU292" s="115">
        <f t="shared" si="1556"/>
        <v>172.95169069213867</v>
      </c>
      <c r="JV292" s="115">
        <f t="shared" si="1557"/>
        <v>164.28609786987303</v>
      </c>
      <c r="JW292" s="115">
        <f t="shared" si="1558"/>
        <v>173.36858132934572</v>
      </c>
      <c r="JX292" s="115">
        <f t="shared" si="1559"/>
        <v>178.71121865844728</v>
      </c>
      <c r="JY292" s="115">
        <f t="shared" si="1560"/>
        <v>159.99134856948851</v>
      </c>
      <c r="JZ292" s="115">
        <f t="shared" si="1561"/>
        <v>83.419457620239257</v>
      </c>
      <c r="KA292" s="115">
        <f t="shared" si="1562"/>
        <v>20.985632098388674</v>
      </c>
      <c r="KB292" s="115">
        <f t="shared" si="1563"/>
        <v>45.321832345581051</v>
      </c>
      <c r="KC292" s="115">
        <f t="shared" si="1564"/>
        <v>17.336113214111329</v>
      </c>
      <c r="KD292" s="115">
        <f t="shared" si="1565"/>
        <v>0.21370549316406251</v>
      </c>
      <c r="KE292" s="115">
        <f t="shared" si="1566"/>
        <v>26.280904412841799</v>
      </c>
      <c r="KF292" s="115">
        <f t="shared" si="1567"/>
        <v>62.97479898681641</v>
      </c>
      <c r="KG292" s="115">
        <f t="shared" si="1568"/>
        <v>172.45486665191649</v>
      </c>
      <c r="KH292" s="115">
        <f t="shared" si="1569"/>
        <v>159.47772427368162</v>
      </c>
      <c r="KI292" s="115">
        <f t="shared" si="1570"/>
        <v>173.36858132934572</v>
      </c>
      <c r="KJ292" s="115">
        <f t="shared" si="1571"/>
        <v>178.71121865844728</v>
      </c>
      <c r="KK292" s="115">
        <f t="shared" si="1572"/>
        <v>159.28587673797605</v>
      </c>
      <c r="KL292" s="115">
        <f t="shared" si="1573"/>
        <v>84.515220007324217</v>
      </c>
      <c r="KM292" s="115">
        <f t="shared" si="1574"/>
        <v>22.271509259033206</v>
      </c>
      <c r="KN292" s="115">
        <f t="shared" si="1575"/>
        <v>48.367443807983392</v>
      </c>
      <c r="KO292" s="115">
        <f t="shared" si="1576"/>
        <v>20.361878073120117</v>
      </c>
      <c r="KP292" s="115">
        <f t="shared" si="1577"/>
        <v>0.32055823974609376</v>
      </c>
      <c r="KQ292" s="115">
        <f t="shared" si="1578"/>
        <v>31.341792326354984</v>
      </c>
      <c r="KR292" s="115">
        <f t="shared" si="1579"/>
        <v>66.804807618713383</v>
      </c>
      <c r="KS292" s="115">
        <f t="shared" si="1580"/>
        <v>171.95804261169431</v>
      </c>
      <c r="KT292" s="115">
        <f t="shared" si="1581"/>
        <v>154.6693506774902</v>
      </c>
      <c r="KU292" s="115">
        <f t="shared" si="1582"/>
        <v>173.36858132934572</v>
      </c>
      <c r="KV292" s="115">
        <f t="shared" si="1583"/>
        <v>178.71121865844728</v>
      </c>
      <c r="KW292" s="115">
        <f t="shared" si="1584"/>
        <v>158.5804049064636</v>
      </c>
      <c r="KX292" s="115">
        <f t="shared" si="1585"/>
        <v>85.610982394409177</v>
      </c>
      <c r="KY292" s="115">
        <f t="shared" si="1586"/>
        <v>23.557386419677737</v>
      </c>
      <c r="KZ292" s="115">
        <f t="shared" si="1587"/>
        <v>51.413055270385733</v>
      </c>
      <c r="LA292" s="115">
        <f t="shared" si="1588"/>
        <v>23.387642932128905</v>
      </c>
      <c r="LB292" s="115">
        <f t="shared" si="1589"/>
        <v>0.42741098632812502</v>
      </c>
      <c r="LC292" s="115">
        <f t="shared" si="1590"/>
        <v>36.402680239868168</v>
      </c>
      <c r="LD292" s="115">
        <f t="shared" si="1591"/>
        <v>70.634816250610356</v>
      </c>
      <c r="LE292" s="115">
        <f t="shared" si="1592"/>
        <v>171.46121857147213</v>
      </c>
      <c r="LF292" s="115">
        <f t="shared" si="1593"/>
        <v>149.86097708129878</v>
      </c>
      <c r="LG292" s="119">
        <f>VPHgrunddataM!BS26*1000</f>
        <v>173.36858132934572</v>
      </c>
      <c r="LH292" s="119">
        <f>VPHgrunddataM!BT26*1000</f>
        <v>178.71121865844728</v>
      </c>
      <c r="LI292" s="119">
        <f>VPHgrunddataM!BU26*1000</f>
        <v>157.87493307495117</v>
      </c>
      <c r="LJ292" s="119">
        <f>VPHgrunddataM!BV26*1000</f>
        <v>86.706744781494137</v>
      </c>
      <c r="LK292" s="119">
        <f>VPHgrunddataM!BW26*1000</f>
        <v>24.843263580322265</v>
      </c>
      <c r="LL292" s="119">
        <f>VPHgrunddataM!BX26*1000</f>
        <v>54.458666732788082</v>
      </c>
      <c r="LM292" s="119">
        <f>VPHgrunddataM!BY26*1000</f>
        <v>26.413407791137697</v>
      </c>
      <c r="LN292" s="119">
        <f>VPHgrunddataM!BZ26*1000</f>
        <v>0.53426373291015627</v>
      </c>
      <c r="LO292" s="119">
        <f>VPHgrunddataM!CA26*1000</f>
        <v>41.463568153381345</v>
      </c>
      <c r="LP292" s="119">
        <f>VPHgrunddataM!CB26*1000</f>
        <v>74.46482488250733</v>
      </c>
      <c r="LQ292" s="119">
        <f>VPHgrunddataM!CC26*1000</f>
        <v>170.96439453125001</v>
      </c>
      <c r="LR292" s="119">
        <f>VPHgrunddataM!CD26*1000</f>
        <v>145.05260348510743</v>
      </c>
      <c r="LT292" s="660">
        <f t="shared" si="1506"/>
        <v>8.5265128291212022E-13</v>
      </c>
      <c r="LU292" s="115">
        <f t="shared" si="1507"/>
        <v>0</v>
      </c>
      <c r="LV292" s="115">
        <f t="shared" si="1508"/>
        <v>0</v>
      </c>
      <c r="LW292" s="115">
        <f t="shared" si="1509"/>
        <v>0</v>
      </c>
      <c r="LX292" s="115">
        <f t="shared" si="1510"/>
        <v>0</v>
      </c>
      <c r="LY292" s="364">
        <f t="shared" si="1511"/>
        <v>0</v>
      </c>
      <c r="LZ292" s="115">
        <f t="shared" si="1512"/>
        <v>0</v>
      </c>
      <c r="MA292" s="115">
        <f t="shared" si="1513"/>
        <v>0</v>
      </c>
      <c r="MB292" s="115">
        <f t="shared" si="1514"/>
        <v>0</v>
      </c>
      <c r="MC292" s="115">
        <f t="shared" si="1515"/>
        <v>0</v>
      </c>
      <c r="MD292" s="164">
        <f t="shared" si="1516"/>
        <v>0</v>
      </c>
      <c r="ME292" s="115">
        <f t="shared" si="1517"/>
        <v>5.6843418860808015E-14</v>
      </c>
      <c r="MF292" s="115">
        <f t="shared" si="1518"/>
        <v>1.1368683772161603E-13</v>
      </c>
      <c r="MG292" s="115">
        <f t="shared" si="1519"/>
        <v>1.1368683772161603E-13</v>
      </c>
      <c r="MH292" s="115">
        <f t="shared" si="1520"/>
        <v>2.2737367544323206E-13</v>
      </c>
      <c r="MI292" s="119">
        <f t="shared" si="1521"/>
        <v>3.4106051316484809E-13</v>
      </c>
      <c r="MJ292" s="164">
        <f t="shared" si="1522"/>
        <v>0</v>
      </c>
      <c r="MK292" s="164">
        <f t="shared" si="1523"/>
        <v>0</v>
      </c>
      <c r="ML292" s="164">
        <f t="shared" si="1524"/>
        <v>0</v>
      </c>
      <c r="MM292" s="164">
        <f t="shared" si="1525"/>
        <v>0</v>
      </c>
      <c r="MN292" s="119">
        <f t="shared" si="1526"/>
        <v>0</v>
      </c>
      <c r="MO292" s="115">
        <f t="shared" si="1527"/>
        <v>0</v>
      </c>
      <c r="MP292" s="115">
        <f t="shared" si="1528"/>
        <v>0</v>
      </c>
      <c r="MQ292" s="115">
        <f t="shared" si="1529"/>
        <v>0</v>
      </c>
      <c r="MR292" s="115">
        <f t="shared" si="1530"/>
        <v>0</v>
      </c>
      <c r="MS292" s="119">
        <f t="shared" si="1531"/>
        <v>0</v>
      </c>
    </row>
    <row r="293" spans="2:357" hidden="1">
      <c r="B293" s="3"/>
      <c r="C293" s="22" t="s">
        <v>201</v>
      </c>
      <c r="D293" s="353">
        <f t="shared" ref="D293:F294" si="1692">E293</f>
        <v>289.46807553515936</v>
      </c>
      <c r="E293" s="164">
        <f t="shared" si="1692"/>
        <v>289.46807553515936</v>
      </c>
      <c r="F293" s="164">
        <f t="shared" si="1692"/>
        <v>289.46807553515936</v>
      </c>
      <c r="G293" s="119">
        <f>VPHgrunddata!D27*1000</f>
        <v>289.46807553515936</v>
      </c>
      <c r="H293" s="164">
        <f t="shared" si="1544"/>
        <v>289.46807553515936</v>
      </c>
      <c r="I293" s="119">
        <f>VPHgrunddata!E27*1000</f>
        <v>290.46079305275777</v>
      </c>
      <c r="J293" s="115">
        <f>I293+(N293-I293)/(5)</f>
        <v>288.95366240960357</v>
      </c>
      <c r="K293" s="115">
        <f>J293+(N293-I293)/(5)</f>
        <v>287.44653176644937</v>
      </c>
      <c r="L293" s="115">
        <f>K293+(N293-I293)/(5)</f>
        <v>285.93940112329517</v>
      </c>
      <c r="M293" s="115">
        <f>L293+(N293-I293)/(5)</f>
        <v>284.43227048014097</v>
      </c>
      <c r="N293" s="119">
        <f>VPHgrunddata!F27*1000</f>
        <v>282.92513983698683</v>
      </c>
      <c r="O293" s="115">
        <f t="shared" si="1660"/>
        <v>282.34755809260491</v>
      </c>
      <c r="P293" s="115">
        <f t="shared" si="1661"/>
        <v>281.769976348223</v>
      </c>
      <c r="Q293" s="115">
        <f t="shared" si="1662"/>
        <v>281.19239460384108</v>
      </c>
      <c r="R293" s="115">
        <f t="shared" si="1663"/>
        <v>280.61481285945916</v>
      </c>
      <c r="S293" s="119">
        <f>VPHgrunddata!G27*1000</f>
        <v>280.03723111507719</v>
      </c>
      <c r="T293" s="164">
        <f t="shared" si="1594"/>
        <v>258.96449368286136</v>
      </c>
      <c r="U293" s="164">
        <f t="shared" si="1594"/>
        <v>258.96449368286136</v>
      </c>
      <c r="V293" s="164">
        <f t="shared" si="1595"/>
        <v>258.96449368286136</v>
      </c>
      <c r="W293" s="164">
        <f t="shared" si="1596"/>
        <v>258.96449368286136</v>
      </c>
      <c r="X293" s="119">
        <f>VPHgrunddata!H27*1000</f>
        <v>258.96449368286136</v>
      </c>
      <c r="Y293" s="115">
        <f t="shared" si="1664"/>
        <v>258.16129312744141</v>
      </c>
      <c r="Z293" s="115">
        <f t="shared" si="1665"/>
        <v>257.35809257202146</v>
      </c>
      <c r="AA293" s="115">
        <f t="shared" si="1666"/>
        <v>256.55489201660151</v>
      </c>
      <c r="AB293" s="115">
        <f t="shared" si="1667"/>
        <v>255.75169146118159</v>
      </c>
      <c r="AC293" s="119">
        <f>VPHgrunddata!I27*1000</f>
        <v>254.9484909057617</v>
      </c>
      <c r="AD293" s="3"/>
      <c r="AE293" s="353">
        <f t="shared" si="1532"/>
        <v>30.503571655273436</v>
      </c>
      <c r="AF293" s="353">
        <f t="shared" si="1690"/>
        <v>30.323077148437498</v>
      </c>
      <c r="AG293" s="353">
        <f t="shared" si="1691"/>
        <v>31.090178802490232</v>
      </c>
      <c r="AH293" s="353">
        <f t="shared" si="1668"/>
        <v>28.518132080078125</v>
      </c>
      <c r="AI293" s="353">
        <f t="shared" si="1669"/>
        <v>30.63894730570528</v>
      </c>
      <c r="AJ293" s="353">
        <f t="shared" si="1670"/>
        <v>29.91696450805664</v>
      </c>
      <c r="AK293" s="353">
        <f t="shared" si="1671"/>
        <v>21.11785900610224</v>
      </c>
      <c r="AL293" s="353">
        <f t="shared" si="1672"/>
        <v>0</v>
      </c>
      <c r="AM293" s="353">
        <f t="shared" si="1673"/>
        <v>3.7204221007414161E-6</v>
      </c>
      <c r="AN293" s="353">
        <f t="shared" si="1674"/>
        <v>29.962088134765622</v>
      </c>
      <c r="AO293" s="353">
        <f t="shared" si="1675"/>
        <v>28.698626586914063</v>
      </c>
      <c r="AP293" s="353">
        <f t="shared" si="1676"/>
        <v>28.698626586914063</v>
      </c>
      <c r="AQ293" s="353">
        <f t="shared" si="1677"/>
        <v>30.503571655273436</v>
      </c>
      <c r="AR293" s="353">
        <f t="shared" si="1678"/>
        <v>30.323077148437498</v>
      </c>
      <c r="AS293" s="353">
        <f t="shared" si="1679"/>
        <v>31.090178802490232</v>
      </c>
      <c r="AT293" s="353">
        <f t="shared" si="1680"/>
        <v>28.518132080078125</v>
      </c>
      <c r="AU293" s="353">
        <f t="shared" si="1681"/>
        <v>30.63894730570528</v>
      </c>
      <c r="AV293" s="353">
        <f t="shared" si="1682"/>
        <v>29.91696450805664</v>
      </c>
      <c r="AW293" s="353">
        <f t="shared" si="1683"/>
        <v>21.11785900610224</v>
      </c>
      <c r="AX293" s="353">
        <f t="shared" si="1684"/>
        <v>0</v>
      </c>
      <c r="AY293" s="353">
        <f t="shared" si="1685"/>
        <v>3.7204221007414161E-6</v>
      </c>
      <c r="AZ293" s="353">
        <f t="shared" si="1686"/>
        <v>29.962088134765622</v>
      </c>
      <c r="BA293" s="353">
        <f t="shared" si="1687"/>
        <v>28.698626586914063</v>
      </c>
      <c r="BB293" s="353">
        <f t="shared" si="1688"/>
        <v>28.698626586914063</v>
      </c>
      <c r="BC293" s="119">
        <f>VPHgrunddataM!K27*1000</f>
        <v>30.503571655273436</v>
      </c>
      <c r="BD293" s="119">
        <f>VPHgrunddataM!L27*1000</f>
        <v>30.323077148437498</v>
      </c>
      <c r="BE293" s="119">
        <f>VPHgrunddataM!M27*1000</f>
        <v>31.090178802490232</v>
      </c>
      <c r="BF293" s="119">
        <f>VPHgrunddataM!N27*1000</f>
        <v>28.518132080078125</v>
      </c>
      <c r="BG293" s="119">
        <f>VPHgrunddataM!O27*1000</f>
        <v>30.63894730570528</v>
      </c>
      <c r="BH293" s="119">
        <f>VPHgrunddataM!P27*1000</f>
        <v>29.91696450805664</v>
      </c>
      <c r="BI293" s="119">
        <f>VPHgrunddataM!Q27*1000</f>
        <v>21.11785900610224</v>
      </c>
      <c r="BJ293" s="119">
        <f>VPHgrunddataM!R27*1000</f>
        <v>0</v>
      </c>
      <c r="BK293" s="119">
        <f>VPHgrunddataM!S27*1000</f>
        <v>3.7204221007414161E-6</v>
      </c>
      <c r="BL293" s="119">
        <f>VPHgrunddataM!T27*1000</f>
        <v>29.962088134765622</v>
      </c>
      <c r="BM293" s="119">
        <f>VPHgrunddataM!U27*1000</f>
        <v>28.698626586914063</v>
      </c>
      <c r="BN293" s="119">
        <f>VPHgrunddataM!V27*1000</f>
        <v>28.698626586914063</v>
      </c>
      <c r="BO293" s="164">
        <f t="shared" si="1458"/>
        <v>30.503571655273436</v>
      </c>
      <c r="BP293" s="164">
        <f t="shared" si="1458"/>
        <v>30.323077148437498</v>
      </c>
      <c r="BQ293" s="164">
        <f t="shared" si="1458"/>
        <v>31.090178802490232</v>
      </c>
      <c r="BR293" s="164">
        <f t="shared" si="1458"/>
        <v>28.518132080078125</v>
      </c>
      <c r="BS293" s="164">
        <f t="shared" si="1458"/>
        <v>30.63894730570528</v>
      </c>
      <c r="BT293" s="164">
        <f t="shared" si="1458"/>
        <v>29.91696450805664</v>
      </c>
      <c r="BU293" s="164">
        <f t="shared" si="1458"/>
        <v>21.11785900610224</v>
      </c>
      <c r="BV293" s="164">
        <f t="shared" si="1458"/>
        <v>0</v>
      </c>
      <c r="BW293" s="164">
        <f t="shared" si="1458"/>
        <v>3.7204221007414161E-6</v>
      </c>
      <c r="BX293" s="164">
        <f t="shared" si="1458"/>
        <v>29.962088134765622</v>
      </c>
      <c r="BY293" s="164">
        <f t="shared" si="1458"/>
        <v>28.698626586914063</v>
      </c>
      <c r="BZ293" s="164">
        <f t="shared" si="1458"/>
        <v>28.698626586914063</v>
      </c>
      <c r="CA293" s="119">
        <f>VPHgrunddataM!W27*1000</f>
        <v>30.503571655273436</v>
      </c>
      <c r="CB293" s="119">
        <f>VPHgrunddataM!X27*1000</f>
        <v>30.323077148437498</v>
      </c>
      <c r="CC293" s="119">
        <f>VPHgrunddataM!Y27*1000</f>
        <v>31.090178802490232</v>
      </c>
      <c r="CD293" s="119">
        <f>VPHgrunddataM!Z27*1000</f>
        <v>26.30707437133789</v>
      </c>
      <c r="CE293" s="119">
        <f>VPHgrunddataM!AA27*1000</f>
        <v>27.976648559570314</v>
      </c>
      <c r="CF293" s="119">
        <f>VPHgrunddataM!AB27*1000</f>
        <v>28.473008453369143</v>
      </c>
      <c r="CG293" s="119">
        <f>VPHgrunddataM!AC27*1000</f>
        <v>29.420604614257812</v>
      </c>
      <c r="CH293" s="119">
        <f>VPHgrunddataM!AD27*1000</f>
        <v>0</v>
      </c>
      <c r="CI293" s="119">
        <f>VPHgrunddataM!AE27*1000</f>
        <v>5.4538680124096565E-6</v>
      </c>
      <c r="CJ293" s="119">
        <f>VPHgrunddataM!AF27*1000</f>
        <v>28.969370820325334</v>
      </c>
      <c r="CK293" s="119">
        <f>VPHgrunddataM!AG27*1000</f>
        <v>28.698626586914063</v>
      </c>
      <c r="CL293" s="119">
        <f>VPHgrunddataM!AH27*1000</f>
        <v>28.698626586914063</v>
      </c>
      <c r="CM293" s="115">
        <f t="shared" si="1533"/>
        <v>30.503571655273436</v>
      </c>
      <c r="CN293" s="115">
        <f t="shared" si="1597"/>
        <v>30.323077148437498</v>
      </c>
      <c r="CO293" s="115">
        <f t="shared" si="1598"/>
        <v>30.990906823730466</v>
      </c>
      <c r="CP293" s="115">
        <f t="shared" si="1599"/>
        <v>26.30707437133789</v>
      </c>
      <c r="CQ293" s="115">
        <f t="shared" si="1600"/>
        <v>28.066895817903436</v>
      </c>
      <c r="CR293" s="115">
        <f t="shared" si="1601"/>
        <v>28.473008453369143</v>
      </c>
      <c r="CS293" s="115">
        <f t="shared" si="1602"/>
        <v>28.18421724243164</v>
      </c>
      <c r="CT293" s="115">
        <f t="shared" si="1603"/>
        <v>0</v>
      </c>
      <c r="CU293" s="115">
        <f t="shared" si="1604"/>
        <v>4.3630944099277248E-6</v>
      </c>
      <c r="CV293" s="115">
        <f t="shared" si="1605"/>
        <v>28.743752192148939</v>
      </c>
      <c r="CW293" s="115">
        <f t="shared" si="1606"/>
        <v>28.680577140160413</v>
      </c>
      <c r="CX293" s="115">
        <f t="shared" si="1607"/>
        <v>28.680577201716329</v>
      </c>
      <c r="CY293" s="115">
        <f t="shared" si="1534"/>
        <v>30.503571655273436</v>
      </c>
      <c r="CZ293" s="115">
        <f t="shared" si="1460"/>
        <v>30.323077148437498</v>
      </c>
      <c r="DA293" s="115">
        <f t="shared" si="1460"/>
        <v>30.891634844970699</v>
      </c>
      <c r="DB293" s="115">
        <f t="shared" si="1460"/>
        <v>26.30707437133789</v>
      </c>
      <c r="DC293" s="115">
        <f t="shared" si="1460"/>
        <v>28.157143076236558</v>
      </c>
      <c r="DD293" s="115">
        <f t="shared" si="1460"/>
        <v>28.473008453369143</v>
      </c>
      <c r="DE293" s="115">
        <f t="shared" si="1460"/>
        <v>26.947829870605467</v>
      </c>
      <c r="DF293" s="115">
        <f t="shared" si="1460"/>
        <v>0</v>
      </c>
      <c r="DG293" s="115">
        <f t="shared" si="1460"/>
        <v>3.2723208074457936E-6</v>
      </c>
      <c r="DH293" s="115">
        <f t="shared" si="1460"/>
        <v>28.518133563972544</v>
      </c>
      <c r="DI293" s="115">
        <f t="shared" si="1460"/>
        <v>28.662527693406762</v>
      </c>
      <c r="DJ293" s="115">
        <f t="shared" si="1460"/>
        <v>28.662527816518594</v>
      </c>
      <c r="DK293" s="115">
        <f t="shared" si="1535"/>
        <v>30.503571655273436</v>
      </c>
      <c r="DL293" s="115">
        <f t="shared" si="1461"/>
        <v>30.323077148437498</v>
      </c>
      <c r="DM293" s="115">
        <f t="shared" si="1461"/>
        <v>30.792362866210933</v>
      </c>
      <c r="DN293" s="115">
        <f t="shared" si="1461"/>
        <v>26.30707437133789</v>
      </c>
      <c r="DO293" s="115">
        <f t="shared" si="1461"/>
        <v>28.24739033456968</v>
      </c>
      <c r="DP293" s="115">
        <f t="shared" si="1461"/>
        <v>28.473008453369143</v>
      </c>
      <c r="DQ293" s="115">
        <f t="shared" si="1461"/>
        <v>25.711442498779295</v>
      </c>
      <c r="DR293" s="115">
        <f t="shared" si="1461"/>
        <v>0</v>
      </c>
      <c r="DS293" s="115">
        <f t="shared" si="1461"/>
        <v>2.1815472049638624E-6</v>
      </c>
      <c r="DT293" s="115">
        <f t="shared" si="1461"/>
        <v>28.292514935796149</v>
      </c>
      <c r="DU293" s="115">
        <f t="shared" si="1461"/>
        <v>28.644478246653112</v>
      </c>
      <c r="DV293" s="115">
        <f t="shared" si="1461"/>
        <v>28.644478431320859</v>
      </c>
      <c r="DW293" s="115">
        <f t="shared" si="1536"/>
        <v>30.503571655273436</v>
      </c>
      <c r="DX293" s="115">
        <f t="shared" si="1462"/>
        <v>30.323077148437498</v>
      </c>
      <c r="DY293" s="115">
        <f t="shared" si="1462"/>
        <v>30.693090887451167</v>
      </c>
      <c r="DZ293" s="115">
        <f t="shared" si="1462"/>
        <v>26.30707437133789</v>
      </c>
      <c r="EA293" s="115">
        <f t="shared" si="1462"/>
        <v>28.337637592902801</v>
      </c>
      <c r="EB293" s="115">
        <f t="shared" si="1462"/>
        <v>28.473008453369143</v>
      </c>
      <c r="EC293" s="115">
        <f t="shared" si="1462"/>
        <v>24.475055126953123</v>
      </c>
      <c r="ED293" s="115">
        <f t="shared" si="1462"/>
        <v>0</v>
      </c>
      <c r="EE293" s="115">
        <f t="shared" si="1462"/>
        <v>1.0907736024819312E-6</v>
      </c>
      <c r="EF293" s="115">
        <f t="shared" si="1462"/>
        <v>28.066896307619754</v>
      </c>
      <c r="EG293" s="115">
        <f t="shared" si="1462"/>
        <v>28.626428799899461</v>
      </c>
      <c r="EH293" s="115">
        <f t="shared" si="1462"/>
        <v>28.626429046123125</v>
      </c>
      <c r="EI293" s="119">
        <f>VPHgrunddataM!AI27*1000</f>
        <v>30.503571655273436</v>
      </c>
      <c r="EJ293" s="119">
        <f>VPHgrunddataM!AJ27*1000</f>
        <v>30.323077148437498</v>
      </c>
      <c r="EK293" s="119">
        <f>VPHgrunddataM!AK27*1000</f>
        <v>30.593818908691404</v>
      </c>
      <c r="EL293" s="119">
        <f>VPHgrunddataM!AL27*1000</f>
        <v>26.30707437133789</v>
      </c>
      <c r="EM293" s="119">
        <f>VPHgrunddataM!AM27*1000</f>
        <v>28.427884851235927</v>
      </c>
      <c r="EN293" s="119">
        <f>VPHgrunddataM!AN27*1000</f>
        <v>28.473008453369143</v>
      </c>
      <c r="EO293" s="119">
        <f>VPHgrunddataM!AO27*1000</f>
        <v>23.238667755126951</v>
      </c>
      <c r="EP293" s="119">
        <f>VPHgrunddataM!AP27*1000</f>
        <v>0</v>
      </c>
      <c r="EQ293" s="119">
        <f>VPHgrunddataM!AQ27*1000</f>
        <v>0</v>
      </c>
      <c r="ER293" s="119">
        <f>VPHgrunddataM!AR27*1000</f>
        <v>27.841277679443362</v>
      </c>
      <c r="ES293" s="119">
        <f>VPHgrunddataM!AS27*1000</f>
        <v>28.608379353145807</v>
      </c>
      <c r="ET293" s="119">
        <f>VPHgrunddataM!AT27*1000</f>
        <v>28.60837966092539</v>
      </c>
      <c r="EU293" s="115">
        <f t="shared" si="1537"/>
        <v>30.503571655273436</v>
      </c>
      <c r="EV293" s="115">
        <f t="shared" si="1538"/>
        <v>30.323077148437498</v>
      </c>
      <c r="EW293" s="115">
        <f t="shared" si="1463"/>
        <v>30.593818908691404</v>
      </c>
      <c r="EX293" s="115">
        <f t="shared" si="1464"/>
        <v>26.189752941894533</v>
      </c>
      <c r="EY293" s="115">
        <f t="shared" si="1465"/>
        <v>28.328613619385028</v>
      </c>
      <c r="EZ293" s="115">
        <f t="shared" si="1466"/>
        <v>27.769079876708986</v>
      </c>
      <c r="FA293" s="115">
        <f t="shared" si="1467"/>
        <v>23.915522155761717</v>
      </c>
      <c r="FB293" s="115">
        <f t="shared" si="1468"/>
        <v>0.11732142944335937</v>
      </c>
      <c r="FC293" s="115">
        <f t="shared" si="1469"/>
        <v>0</v>
      </c>
      <c r="FD293" s="115">
        <f t="shared" si="1470"/>
        <v>27.588585369873048</v>
      </c>
      <c r="FE293" s="115">
        <f t="shared" si="1471"/>
        <v>28.436909567721724</v>
      </c>
      <c r="FF293" s="115">
        <f t="shared" si="1472"/>
        <v>28.581305419414139</v>
      </c>
      <c r="FG293" s="115">
        <f t="shared" si="1539"/>
        <v>30.503571655273436</v>
      </c>
      <c r="FH293" s="115">
        <f t="shared" si="1473"/>
        <v>30.323077148437498</v>
      </c>
      <c r="FI293" s="115">
        <f t="shared" si="1474"/>
        <v>30.593818908691404</v>
      </c>
      <c r="FJ293" s="115">
        <f t="shared" si="1475"/>
        <v>26.072431512451175</v>
      </c>
      <c r="FK293" s="115">
        <f t="shared" si="1476"/>
        <v>28.229342387534128</v>
      </c>
      <c r="FL293" s="115">
        <f t="shared" si="1477"/>
        <v>27.065151300048829</v>
      </c>
      <c r="FM293" s="115">
        <f t="shared" si="1478"/>
        <v>24.592376556396484</v>
      </c>
      <c r="FN293" s="115">
        <f t="shared" si="1479"/>
        <v>0.23464285888671874</v>
      </c>
      <c r="FO293" s="115">
        <f t="shared" si="1480"/>
        <v>0</v>
      </c>
      <c r="FP293" s="115">
        <f t="shared" si="1481"/>
        <v>27.335893060302734</v>
      </c>
      <c r="FQ293" s="115">
        <f t="shared" si="1482"/>
        <v>28.265439782297641</v>
      </c>
      <c r="FR293" s="115">
        <f t="shared" si="1483"/>
        <v>28.554231177902889</v>
      </c>
      <c r="FS293" s="115">
        <f t="shared" si="1540"/>
        <v>30.503571655273436</v>
      </c>
      <c r="FT293" s="115">
        <f t="shared" si="1484"/>
        <v>30.323077148437498</v>
      </c>
      <c r="FU293" s="115">
        <f t="shared" si="1485"/>
        <v>30.593818908691404</v>
      </c>
      <c r="FV293" s="115">
        <f t="shared" si="1486"/>
        <v>25.955110083007817</v>
      </c>
      <c r="FW293" s="115">
        <f t="shared" si="1487"/>
        <v>28.130071155683229</v>
      </c>
      <c r="FX293" s="115">
        <f t="shared" si="1488"/>
        <v>26.361222723388671</v>
      </c>
      <c r="FY293" s="115">
        <f t="shared" si="1489"/>
        <v>25.269230957031251</v>
      </c>
      <c r="FZ293" s="115">
        <f t="shared" si="1490"/>
        <v>0.35196428833007809</v>
      </c>
      <c r="GA293" s="115">
        <f t="shared" si="1491"/>
        <v>0</v>
      </c>
      <c r="GB293" s="115">
        <f t="shared" si="1492"/>
        <v>27.08320075073242</v>
      </c>
      <c r="GC293" s="115">
        <f t="shared" si="1493"/>
        <v>28.093969996873557</v>
      </c>
      <c r="GD293" s="115">
        <f t="shared" si="1494"/>
        <v>28.527156936391638</v>
      </c>
      <c r="GE293" s="115">
        <f t="shared" si="1541"/>
        <v>30.503571655273436</v>
      </c>
      <c r="GF293" s="115">
        <f t="shared" si="1495"/>
        <v>30.323077148437498</v>
      </c>
      <c r="GG293" s="115">
        <f t="shared" si="1496"/>
        <v>30.593818908691404</v>
      </c>
      <c r="GH293" s="115">
        <f t="shared" si="1497"/>
        <v>25.837788653564459</v>
      </c>
      <c r="GI293" s="115">
        <f t="shared" si="1498"/>
        <v>28.03079992383233</v>
      </c>
      <c r="GJ293" s="115">
        <f t="shared" si="1499"/>
        <v>25.657294146728514</v>
      </c>
      <c r="GK293" s="115">
        <f t="shared" si="1500"/>
        <v>25.946085357666018</v>
      </c>
      <c r="GL293" s="115">
        <f t="shared" si="1501"/>
        <v>0.46928571777343747</v>
      </c>
      <c r="GM293" s="115">
        <f t="shared" si="1502"/>
        <v>0</v>
      </c>
      <c r="GN293" s="115">
        <f t="shared" si="1503"/>
        <v>26.830508441162106</v>
      </c>
      <c r="GO293" s="115">
        <f t="shared" si="1504"/>
        <v>27.922500211449474</v>
      </c>
      <c r="GP293" s="115">
        <f t="shared" si="1542"/>
        <v>28.500082694880387</v>
      </c>
      <c r="GQ293" s="119">
        <f>VPHgrunddataM!AU27*1000</f>
        <v>30.503571655273436</v>
      </c>
      <c r="GR293" s="119">
        <f>VPHgrunddataM!AV27*1000</f>
        <v>30.323077148437498</v>
      </c>
      <c r="GS293" s="119">
        <f>VPHgrunddataM!AW27*1000</f>
        <v>30.593818908691404</v>
      </c>
      <c r="GT293" s="119">
        <f>VPHgrunddataM!AX27*1000</f>
        <v>25.720467224121094</v>
      </c>
      <c r="GU293" s="119">
        <f>VPHgrunddataM!AY27*1000</f>
        <v>27.931528691981423</v>
      </c>
      <c r="GV293" s="119">
        <f>VPHgrunddataM!AZ27*1000</f>
        <v>24.95336557006836</v>
      </c>
      <c r="GW293" s="119">
        <f>VPHgrunddataM!BA27*1000</f>
        <v>26.622939758300781</v>
      </c>
      <c r="GX293" s="119">
        <f>VPHgrunddataM!BB27*1000</f>
        <v>0.58660714721679685</v>
      </c>
      <c r="GY293" s="119">
        <f>VPHgrunddataM!BC27*1000</f>
        <v>0</v>
      </c>
      <c r="GZ293" s="119">
        <f>VPHgrunddataM!BD27*1000</f>
        <v>26.577816131591796</v>
      </c>
      <c r="HA293" s="119">
        <f>VPHgrunddataM!BE27*1000</f>
        <v>27.751030426025391</v>
      </c>
      <c r="HB293" s="119">
        <f>VPHgrunddataM!BF27*1000</f>
        <v>28.473008453369143</v>
      </c>
      <c r="HC293" s="164">
        <f t="shared" si="1612"/>
        <v>29.691346374511717</v>
      </c>
      <c r="HD293" s="164">
        <f t="shared" si="1613"/>
        <v>29.871840881347655</v>
      </c>
      <c r="HE293" s="164">
        <f t="shared" si="1614"/>
        <v>28.969368347167972</v>
      </c>
      <c r="HF293" s="164">
        <f t="shared" si="1615"/>
        <v>25.720467224121094</v>
      </c>
      <c r="HG293" s="164">
        <f t="shared" si="1616"/>
        <v>27.254670532226562</v>
      </c>
      <c r="HH293" s="164">
        <f t="shared" si="1617"/>
        <v>19.132417724609375</v>
      </c>
      <c r="HI293" s="164">
        <f t="shared" si="1618"/>
        <v>19.403159484863281</v>
      </c>
      <c r="HJ293" s="164">
        <f t="shared" si="1619"/>
        <v>0.58660714721679685</v>
      </c>
      <c r="HK293" s="164">
        <f t="shared" si="1620"/>
        <v>0</v>
      </c>
      <c r="HL293" s="164">
        <f t="shared" si="1621"/>
        <v>26.487568878173828</v>
      </c>
      <c r="HM293" s="164">
        <f t="shared" si="1622"/>
        <v>26.532692504882814</v>
      </c>
      <c r="HN293" s="164">
        <f t="shared" si="1623"/>
        <v>25.314354583740233</v>
      </c>
      <c r="HO293" s="164">
        <f t="shared" si="1624"/>
        <v>29.691346374511717</v>
      </c>
      <c r="HP293" s="164">
        <f t="shared" si="1625"/>
        <v>29.871840881347655</v>
      </c>
      <c r="HQ293" s="164">
        <f t="shared" si="1626"/>
        <v>28.969368347167972</v>
      </c>
      <c r="HR293" s="164">
        <f t="shared" si="1627"/>
        <v>25.720467224121094</v>
      </c>
      <c r="HS293" s="164">
        <f t="shared" si="1628"/>
        <v>27.254670532226562</v>
      </c>
      <c r="HT293" s="164">
        <f t="shared" si="1629"/>
        <v>19.132417724609375</v>
      </c>
      <c r="HU293" s="164">
        <f t="shared" si="1630"/>
        <v>19.403159484863281</v>
      </c>
      <c r="HV293" s="164">
        <f t="shared" si="1631"/>
        <v>0.58660714721679685</v>
      </c>
      <c r="HW293" s="164">
        <f t="shared" si="1632"/>
        <v>0</v>
      </c>
      <c r="HX293" s="164">
        <f t="shared" si="1633"/>
        <v>26.487568878173828</v>
      </c>
      <c r="HY293" s="164">
        <f t="shared" si="1634"/>
        <v>26.532692504882814</v>
      </c>
      <c r="HZ293" s="164">
        <f t="shared" si="1635"/>
        <v>25.314354583740233</v>
      </c>
      <c r="IA293" s="164">
        <f t="shared" si="1636"/>
        <v>29.691346374511717</v>
      </c>
      <c r="IB293" s="164">
        <f t="shared" si="1637"/>
        <v>29.871840881347655</v>
      </c>
      <c r="IC293" s="164">
        <f t="shared" si="1638"/>
        <v>28.969368347167972</v>
      </c>
      <c r="ID293" s="164">
        <f t="shared" si="1639"/>
        <v>25.720467224121094</v>
      </c>
      <c r="IE293" s="164">
        <f t="shared" si="1640"/>
        <v>27.254670532226562</v>
      </c>
      <c r="IF293" s="164">
        <f t="shared" si="1641"/>
        <v>19.132417724609375</v>
      </c>
      <c r="IG293" s="164">
        <f t="shared" si="1642"/>
        <v>19.403159484863281</v>
      </c>
      <c r="IH293" s="164">
        <f t="shared" si="1643"/>
        <v>0.58660714721679685</v>
      </c>
      <c r="II293" s="164">
        <f t="shared" si="1644"/>
        <v>0</v>
      </c>
      <c r="IJ293" s="164">
        <f t="shared" si="1645"/>
        <v>26.487568878173828</v>
      </c>
      <c r="IK293" s="164">
        <f t="shared" si="1646"/>
        <v>26.532692504882814</v>
      </c>
      <c r="IL293" s="164">
        <f t="shared" si="1647"/>
        <v>25.314354583740233</v>
      </c>
      <c r="IM293" s="164">
        <f t="shared" si="1648"/>
        <v>29.691346374511717</v>
      </c>
      <c r="IN293" s="164">
        <f t="shared" si="1649"/>
        <v>29.871840881347655</v>
      </c>
      <c r="IO293" s="164">
        <f t="shared" si="1650"/>
        <v>28.969368347167972</v>
      </c>
      <c r="IP293" s="164">
        <f t="shared" si="1651"/>
        <v>25.720467224121094</v>
      </c>
      <c r="IQ293" s="164">
        <f t="shared" si="1652"/>
        <v>27.254670532226562</v>
      </c>
      <c r="IR293" s="164">
        <f t="shared" si="1653"/>
        <v>19.132417724609375</v>
      </c>
      <c r="IS293" s="164">
        <f t="shared" si="1654"/>
        <v>19.403159484863281</v>
      </c>
      <c r="IT293" s="164">
        <f t="shared" si="1655"/>
        <v>0.58660714721679685</v>
      </c>
      <c r="IU293" s="164">
        <f t="shared" si="1656"/>
        <v>0</v>
      </c>
      <c r="IV293" s="164">
        <f t="shared" si="1657"/>
        <v>26.487568878173828</v>
      </c>
      <c r="IW293" s="164">
        <f t="shared" si="1658"/>
        <v>26.532692504882814</v>
      </c>
      <c r="IX293" s="164">
        <f t="shared" si="1545"/>
        <v>25.314354583740233</v>
      </c>
      <c r="IY293" s="119">
        <f>VPHgrunddataM!BG27*1000</f>
        <v>29.691346374511717</v>
      </c>
      <c r="IZ293" s="119">
        <f>VPHgrunddataM!BH27*1000</f>
        <v>29.871840881347655</v>
      </c>
      <c r="JA293" s="119">
        <f>VPHgrunddataM!BI27*1000</f>
        <v>28.969368347167972</v>
      </c>
      <c r="JB293" s="119">
        <f>VPHgrunddataM!BJ27*1000</f>
        <v>25.720467224121094</v>
      </c>
      <c r="JC293" s="119">
        <f>VPHgrunddataM!BK27*1000</f>
        <v>27.254670532226562</v>
      </c>
      <c r="JD293" s="119">
        <f>VPHgrunddataM!BL27*1000</f>
        <v>19.132417724609375</v>
      </c>
      <c r="JE293" s="119">
        <f>VPHgrunddataM!BM27*1000</f>
        <v>19.403159484863281</v>
      </c>
      <c r="JF293" s="119">
        <f>VPHgrunddataM!BN27*1000</f>
        <v>0.58660714721679685</v>
      </c>
      <c r="JG293" s="119">
        <f>VPHgrunddataM!BO27*1000</f>
        <v>0</v>
      </c>
      <c r="JH293" s="119">
        <f>VPHgrunddataM!BP27*1000</f>
        <v>26.487568878173828</v>
      </c>
      <c r="JI293" s="119">
        <f>VPHgrunddataM!BQ27*1000</f>
        <v>26.532692504882814</v>
      </c>
      <c r="JJ293" s="119">
        <f>VPHgrunddataM!BR27*1000</f>
        <v>25.314354583740233</v>
      </c>
      <c r="JK293" s="115">
        <f t="shared" si="1546"/>
        <v>29.691346374511717</v>
      </c>
      <c r="JL293" s="115">
        <f t="shared" si="1547"/>
        <v>29.871840881347655</v>
      </c>
      <c r="JM293" s="115">
        <f t="shared" si="1548"/>
        <v>28.969368347167972</v>
      </c>
      <c r="JN293" s="115">
        <f t="shared" si="1549"/>
        <v>25.720467224121094</v>
      </c>
      <c r="JO293" s="115">
        <f t="shared" si="1550"/>
        <v>27.263695257568358</v>
      </c>
      <c r="JP293" s="115">
        <f t="shared" si="1551"/>
        <v>18.383365521240236</v>
      </c>
      <c r="JQ293" s="115">
        <f t="shared" si="1552"/>
        <v>19.339986407470704</v>
      </c>
      <c r="JR293" s="115">
        <f t="shared" si="1553"/>
        <v>0.58660714721679685</v>
      </c>
      <c r="JS293" s="115">
        <f t="shared" si="1554"/>
        <v>0</v>
      </c>
      <c r="JT293" s="115">
        <f t="shared" si="1555"/>
        <v>26.487568878173828</v>
      </c>
      <c r="JU293" s="115">
        <f t="shared" si="1556"/>
        <v>26.532692504882814</v>
      </c>
      <c r="JV293" s="115">
        <f t="shared" si="1557"/>
        <v>25.314354583740233</v>
      </c>
      <c r="JW293" s="115">
        <f t="shared" si="1558"/>
        <v>29.691346374511717</v>
      </c>
      <c r="JX293" s="115">
        <f t="shared" si="1559"/>
        <v>29.871840881347655</v>
      </c>
      <c r="JY293" s="115">
        <f t="shared" si="1560"/>
        <v>28.969368347167972</v>
      </c>
      <c r="JZ293" s="115">
        <f t="shared" si="1561"/>
        <v>25.720467224121094</v>
      </c>
      <c r="KA293" s="115">
        <f t="shared" si="1562"/>
        <v>27.272719982910154</v>
      </c>
      <c r="KB293" s="115">
        <f t="shared" si="1563"/>
        <v>17.634313317871097</v>
      </c>
      <c r="KC293" s="115">
        <f t="shared" si="1564"/>
        <v>19.276813330078127</v>
      </c>
      <c r="KD293" s="115">
        <f t="shared" si="1565"/>
        <v>0.58660714721679685</v>
      </c>
      <c r="KE293" s="115">
        <f t="shared" si="1566"/>
        <v>0</v>
      </c>
      <c r="KF293" s="115">
        <f t="shared" si="1567"/>
        <v>26.487568878173828</v>
      </c>
      <c r="KG293" s="115">
        <f t="shared" si="1568"/>
        <v>26.532692504882814</v>
      </c>
      <c r="KH293" s="115">
        <f t="shared" si="1569"/>
        <v>25.314354583740233</v>
      </c>
      <c r="KI293" s="115">
        <f t="shared" si="1570"/>
        <v>29.691346374511717</v>
      </c>
      <c r="KJ293" s="115">
        <f t="shared" si="1571"/>
        <v>29.871840881347655</v>
      </c>
      <c r="KK293" s="115">
        <f t="shared" si="1572"/>
        <v>28.969368347167972</v>
      </c>
      <c r="KL293" s="115">
        <f t="shared" si="1573"/>
        <v>25.720467224121094</v>
      </c>
      <c r="KM293" s="115">
        <f t="shared" si="1574"/>
        <v>27.281744708251949</v>
      </c>
      <c r="KN293" s="115">
        <f t="shared" si="1575"/>
        <v>16.885261114501958</v>
      </c>
      <c r="KO293" s="115">
        <f t="shared" si="1576"/>
        <v>19.213640252685551</v>
      </c>
      <c r="KP293" s="115">
        <f t="shared" si="1577"/>
        <v>0.58660714721679685</v>
      </c>
      <c r="KQ293" s="115">
        <f t="shared" si="1578"/>
        <v>0</v>
      </c>
      <c r="KR293" s="115">
        <f t="shared" si="1579"/>
        <v>26.487568878173828</v>
      </c>
      <c r="KS293" s="115">
        <f t="shared" si="1580"/>
        <v>26.532692504882814</v>
      </c>
      <c r="KT293" s="115">
        <f t="shared" si="1581"/>
        <v>25.314354583740233</v>
      </c>
      <c r="KU293" s="115">
        <f t="shared" si="1582"/>
        <v>29.691346374511717</v>
      </c>
      <c r="KV293" s="115">
        <f t="shared" si="1583"/>
        <v>29.871840881347655</v>
      </c>
      <c r="KW293" s="115">
        <f t="shared" si="1584"/>
        <v>28.969368347167972</v>
      </c>
      <c r="KX293" s="115">
        <f t="shared" si="1585"/>
        <v>25.720467224121094</v>
      </c>
      <c r="KY293" s="115">
        <f t="shared" si="1586"/>
        <v>27.290769433593745</v>
      </c>
      <c r="KZ293" s="115">
        <f t="shared" si="1587"/>
        <v>16.136208911132819</v>
      </c>
      <c r="LA293" s="115">
        <f t="shared" si="1588"/>
        <v>19.150467175292974</v>
      </c>
      <c r="LB293" s="115">
        <f t="shared" si="1589"/>
        <v>0.58660714721679685</v>
      </c>
      <c r="LC293" s="115">
        <f t="shared" si="1590"/>
        <v>0</v>
      </c>
      <c r="LD293" s="115">
        <f t="shared" si="1591"/>
        <v>26.487568878173828</v>
      </c>
      <c r="LE293" s="115">
        <f t="shared" si="1592"/>
        <v>26.532692504882814</v>
      </c>
      <c r="LF293" s="115">
        <f t="shared" si="1593"/>
        <v>25.314354583740233</v>
      </c>
      <c r="LG293" s="119">
        <f>VPHgrunddataM!BS27*1000</f>
        <v>29.691346374511717</v>
      </c>
      <c r="LH293" s="119">
        <f>VPHgrunddataM!BT27*1000</f>
        <v>29.871840881347655</v>
      </c>
      <c r="LI293" s="119">
        <f>VPHgrunddataM!BU27*1000</f>
        <v>28.969368347167972</v>
      </c>
      <c r="LJ293" s="119">
        <f>VPHgrunddataM!BV27*1000</f>
        <v>25.720467224121094</v>
      </c>
      <c r="LK293" s="119">
        <f>VPHgrunddataM!BW27*1000</f>
        <v>27.299794158935548</v>
      </c>
      <c r="LL293" s="119">
        <f>VPHgrunddataM!BX27*1000</f>
        <v>15.387156707763671</v>
      </c>
      <c r="LM293" s="119">
        <f>VPHgrunddataM!BY27*1000</f>
        <v>19.08729409790039</v>
      </c>
      <c r="LN293" s="119">
        <f>VPHgrunddataM!BZ27*1000</f>
        <v>0.58660714721679685</v>
      </c>
      <c r="LO293" s="119">
        <f>VPHgrunddataM!CA27*1000</f>
        <v>0</v>
      </c>
      <c r="LP293" s="119">
        <f>VPHgrunddataM!CB27*1000</f>
        <v>26.487568878173828</v>
      </c>
      <c r="LQ293" s="119">
        <f>VPHgrunddataM!CC27*1000</f>
        <v>26.532692504882814</v>
      </c>
      <c r="LR293" s="119">
        <f>VPHgrunddataM!CD27*1000</f>
        <v>25.314354583740233</v>
      </c>
      <c r="LT293" s="660">
        <f t="shared" si="1506"/>
        <v>6.8212102632969618E-13</v>
      </c>
      <c r="LU293" s="164">
        <f t="shared" si="1507"/>
        <v>0</v>
      </c>
      <c r="LV293" s="164">
        <f t="shared" si="1508"/>
        <v>0</v>
      </c>
      <c r="LW293" s="119">
        <f t="shared" si="1509"/>
        <v>0</v>
      </c>
      <c r="LX293" s="164">
        <f t="shared" si="1510"/>
        <v>0</v>
      </c>
      <c r="LY293" s="119">
        <f t="shared" si="1511"/>
        <v>5.6843418860808015E-14</v>
      </c>
      <c r="LZ293" s="115">
        <f t="shared" si="1512"/>
        <v>5.6843418860808015E-14</v>
      </c>
      <c r="MA293" s="115">
        <f t="shared" si="1513"/>
        <v>5.6843418860808015E-14</v>
      </c>
      <c r="MB293" s="115">
        <f t="shared" si="1514"/>
        <v>5.6843418860808015E-14</v>
      </c>
      <c r="MC293" s="115">
        <f t="shared" si="1515"/>
        <v>0</v>
      </c>
      <c r="MD293" s="119">
        <f t="shared" si="1516"/>
        <v>0</v>
      </c>
      <c r="ME293" s="115">
        <f t="shared" si="1517"/>
        <v>0</v>
      </c>
      <c r="MF293" s="115">
        <f t="shared" si="1518"/>
        <v>5.6843418860808015E-14</v>
      </c>
      <c r="MG293" s="115">
        <f t="shared" si="1519"/>
        <v>5.6843418860808015E-14</v>
      </c>
      <c r="MH293" s="115">
        <f t="shared" si="1520"/>
        <v>1.1368683772161603E-13</v>
      </c>
      <c r="MI293" s="119">
        <f t="shared" si="1521"/>
        <v>5.6843418860808015E-14</v>
      </c>
      <c r="MJ293" s="164">
        <f t="shared" si="1522"/>
        <v>0</v>
      </c>
      <c r="MK293" s="164">
        <f t="shared" si="1523"/>
        <v>0</v>
      </c>
      <c r="ML293" s="164">
        <f t="shared" si="1524"/>
        <v>0</v>
      </c>
      <c r="MM293" s="164">
        <f t="shared" si="1525"/>
        <v>0</v>
      </c>
      <c r="MN293" s="119">
        <f t="shared" si="1526"/>
        <v>0</v>
      </c>
      <c r="MO293" s="115">
        <f t="shared" si="1527"/>
        <v>0</v>
      </c>
      <c r="MP293" s="115">
        <f t="shared" si="1528"/>
        <v>5.6843418860808015E-14</v>
      </c>
      <c r="MQ293" s="115">
        <f t="shared" si="1529"/>
        <v>5.6843418860808015E-14</v>
      </c>
      <c r="MR293" s="115">
        <f t="shared" si="1530"/>
        <v>5.6843418860808015E-14</v>
      </c>
      <c r="MS293" s="119">
        <f t="shared" si="1531"/>
        <v>0</v>
      </c>
    </row>
    <row r="294" spans="2:357" hidden="1">
      <c r="B294" s="3"/>
      <c r="C294" s="22" t="s">
        <v>167</v>
      </c>
      <c r="D294" s="353">
        <f t="shared" si="1692"/>
        <v>83.221075337767601</v>
      </c>
      <c r="E294" s="164">
        <f t="shared" si="1692"/>
        <v>83.221075337767601</v>
      </c>
      <c r="F294" s="164">
        <f t="shared" si="1692"/>
        <v>83.221075337767601</v>
      </c>
      <c r="G294" s="119">
        <f>VPHgrunddata!D28*1000</f>
        <v>83.221075337767601</v>
      </c>
      <c r="H294" s="164">
        <f t="shared" si="1544"/>
        <v>83.221075337767601</v>
      </c>
      <c r="I294" s="119">
        <f>VPHgrunddata!E28*1000</f>
        <v>101.61386008405685</v>
      </c>
      <c r="J294" s="115">
        <f>I294+(N294-I294)/(5)</f>
        <v>104.97051794638634</v>
      </c>
      <c r="K294" s="115">
        <f>J294+(N294-I294)/(5)</f>
        <v>108.32717580871582</v>
      </c>
      <c r="L294" s="115">
        <f>K294+(N294-I294)/(5)</f>
        <v>111.68383367104531</v>
      </c>
      <c r="M294" s="115">
        <f>L294+(N294-I294)/(5)</f>
        <v>115.04049153337479</v>
      </c>
      <c r="N294" s="119">
        <f>VPHgrunddata!F28*1000</f>
        <v>118.39714939570426</v>
      </c>
      <c r="O294" s="115">
        <f t="shared" si="1660"/>
        <v>118.46145623197555</v>
      </c>
      <c r="P294" s="115">
        <f t="shared" si="1661"/>
        <v>118.52576306824683</v>
      </c>
      <c r="Q294" s="115">
        <f t="shared" si="1662"/>
        <v>118.59006990451812</v>
      </c>
      <c r="R294" s="115">
        <f t="shared" si="1663"/>
        <v>118.6543767407894</v>
      </c>
      <c r="S294" s="119">
        <f>VPHgrunddata!G28*1000</f>
        <v>118.7186835770607</v>
      </c>
      <c r="T294" s="164">
        <f t="shared" si="1594"/>
        <v>130.80493955993651</v>
      </c>
      <c r="U294" s="164">
        <f t="shared" si="1594"/>
        <v>130.80493955993651</v>
      </c>
      <c r="V294" s="164">
        <f t="shared" si="1595"/>
        <v>130.80493955993651</v>
      </c>
      <c r="W294" s="164">
        <f t="shared" si="1596"/>
        <v>130.80493955993651</v>
      </c>
      <c r="X294" s="119">
        <f>VPHgrunddata!H28*1000</f>
        <v>130.80493955993651</v>
      </c>
      <c r="Y294" s="115">
        <f t="shared" si="1664"/>
        <v>134.37176036415099</v>
      </c>
      <c r="Z294" s="115">
        <f t="shared" si="1665"/>
        <v>137.93858116836546</v>
      </c>
      <c r="AA294" s="115">
        <f t="shared" si="1666"/>
        <v>141.50540197257993</v>
      </c>
      <c r="AB294" s="115">
        <f t="shared" si="1667"/>
        <v>145.0722227767944</v>
      </c>
      <c r="AC294" s="119">
        <f>VPHgrunddata!I28*1000</f>
        <v>148.63904358100891</v>
      </c>
      <c r="AD294" s="3"/>
      <c r="AE294" s="353">
        <f t="shared" si="1532"/>
        <v>12.057032546997069</v>
      </c>
      <c r="AF294" s="353">
        <f t="shared" si="1690"/>
        <v>10.865768852233888</v>
      </c>
      <c r="AG294" s="353">
        <f t="shared" si="1691"/>
        <v>11.228904963016509</v>
      </c>
      <c r="AH294" s="353">
        <f t="shared" si="1668"/>
        <v>5.9407381916046145</v>
      </c>
      <c r="AI294" s="353">
        <f t="shared" si="1669"/>
        <v>2.7254669380187986</v>
      </c>
      <c r="AJ294" s="353">
        <f t="shared" si="1670"/>
        <v>4.1513734817504879</v>
      </c>
      <c r="AK294" s="353">
        <f t="shared" si="1671"/>
        <v>5.1278367251157757</v>
      </c>
      <c r="AL294" s="353">
        <f t="shared" si="1672"/>
        <v>0.62430087852478033</v>
      </c>
      <c r="AM294" s="353">
        <f t="shared" si="1673"/>
        <v>0</v>
      </c>
      <c r="AN294" s="353">
        <f t="shared" si="1674"/>
        <v>6.9451206140518185</v>
      </c>
      <c r="AO294" s="353">
        <f t="shared" si="1675"/>
        <v>11.67799409866333</v>
      </c>
      <c r="AP294" s="353">
        <f t="shared" si="1676"/>
        <v>11.876538047790527</v>
      </c>
      <c r="AQ294" s="353">
        <f t="shared" si="1677"/>
        <v>12.057032546997069</v>
      </c>
      <c r="AR294" s="353">
        <f t="shared" si="1678"/>
        <v>10.865768852233888</v>
      </c>
      <c r="AS294" s="353">
        <f t="shared" si="1679"/>
        <v>11.228904963016509</v>
      </c>
      <c r="AT294" s="353">
        <f t="shared" si="1680"/>
        <v>5.9407381916046145</v>
      </c>
      <c r="AU294" s="353">
        <f t="shared" si="1681"/>
        <v>2.7254669380187986</v>
      </c>
      <c r="AV294" s="353">
        <f t="shared" si="1682"/>
        <v>4.1513734817504879</v>
      </c>
      <c r="AW294" s="353">
        <f t="shared" si="1683"/>
        <v>5.1278367251157757</v>
      </c>
      <c r="AX294" s="353">
        <f t="shared" si="1684"/>
        <v>0.62430087852478033</v>
      </c>
      <c r="AY294" s="353">
        <f t="shared" si="1685"/>
        <v>0</v>
      </c>
      <c r="AZ294" s="353">
        <f t="shared" si="1686"/>
        <v>6.9451206140518185</v>
      </c>
      <c r="BA294" s="353">
        <f t="shared" si="1687"/>
        <v>11.67799409866333</v>
      </c>
      <c r="BB294" s="353">
        <f t="shared" si="1688"/>
        <v>11.876538047790527</v>
      </c>
      <c r="BC294" s="119">
        <f>VPHgrunddataM!K28*1000</f>
        <v>12.057032546997069</v>
      </c>
      <c r="BD294" s="119">
        <f>VPHgrunddataM!L28*1000</f>
        <v>10.865768852233888</v>
      </c>
      <c r="BE294" s="119">
        <f>VPHgrunddataM!M28*1000</f>
        <v>11.228904963016509</v>
      </c>
      <c r="BF294" s="119">
        <f>VPHgrunddataM!N28*1000</f>
        <v>5.9407381916046145</v>
      </c>
      <c r="BG294" s="119">
        <f>VPHgrunddataM!O28*1000</f>
        <v>2.7254669380187986</v>
      </c>
      <c r="BH294" s="119">
        <f>VPHgrunddataM!P28*1000</f>
        <v>4.1513734817504879</v>
      </c>
      <c r="BI294" s="119">
        <f>VPHgrunddataM!Q28*1000</f>
        <v>5.1278367251157757</v>
      </c>
      <c r="BJ294" s="119">
        <f>VPHgrunddataM!R28*1000</f>
        <v>0.62430087852478033</v>
      </c>
      <c r="BK294" s="119">
        <f>VPHgrunddataM!S28*1000</f>
        <v>0</v>
      </c>
      <c r="BL294" s="119">
        <f>VPHgrunddataM!T28*1000</f>
        <v>6.9451206140518185</v>
      </c>
      <c r="BM294" s="119">
        <f>VPHgrunddataM!U28*1000</f>
        <v>11.67799409866333</v>
      </c>
      <c r="BN294" s="119">
        <f>VPHgrunddataM!V28*1000</f>
        <v>11.876538047790527</v>
      </c>
      <c r="BO294" s="164">
        <f t="shared" ref="BO294:BP297" si="1693">BC294</f>
        <v>12.057032546997069</v>
      </c>
      <c r="BP294" s="164">
        <f t="shared" si="1693"/>
        <v>10.865768852233888</v>
      </c>
      <c r="BQ294" s="164">
        <f t="shared" ref="BQ294:BZ294" si="1694">BE294</f>
        <v>11.228904963016509</v>
      </c>
      <c r="BR294" s="164">
        <f t="shared" si="1694"/>
        <v>5.9407381916046145</v>
      </c>
      <c r="BS294" s="164">
        <f t="shared" si="1694"/>
        <v>2.7254669380187986</v>
      </c>
      <c r="BT294" s="164">
        <f t="shared" si="1694"/>
        <v>4.1513734817504879</v>
      </c>
      <c r="BU294" s="164">
        <f t="shared" si="1694"/>
        <v>5.1278367251157757</v>
      </c>
      <c r="BV294" s="164">
        <f t="shared" si="1694"/>
        <v>0.62430087852478033</v>
      </c>
      <c r="BW294" s="164">
        <f t="shared" si="1694"/>
        <v>0</v>
      </c>
      <c r="BX294" s="164">
        <f t="shared" si="1694"/>
        <v>6.9451206140518185</v>
      </c>
      <c r="BY294" s="164">
        <f t="shared" si="1694"/>
        <v>11.67799409866333</v>
      </c>
      <c r="BZ294" s="164">
        <f t="shared" si="1694"/>
        <v>11.876538047790527</v>
      </c>
      <c r="CA294" s="119">
        <f>VPHgrunddataM!W28*1000</f>
        <v>25.197032089233399</v>
      </c>
      <c r="CB294" s="119">
        <f>VPHgrunddataM!X28*1000</f>
        <v>19.111491918087008</v>
      </c>
      <c r="CC294" s="119">
        <f>VPHgrunddataM!Y28*1000</f>
        <v>15.739120330810549</v>
      </c>
      <c r="CD294" s="119">
        <f>VPHgrunddataM!Z28*1000</f>
        <v>7.3100272178649899</v>
      </c>
      <c r="CE294" s="119">
        <f>VPHgrunddataM!AA28*1000</f>
        <v>0.90247249603271484</v>
      </c>
      <c r="CF294" s="119">
        <f>VPHgrunddataM!AB28*1000</f>
        <v>0</v>
      </c>
      <c r="CG294" s="119">
        <f>VPHgrunddataM!AC28*1000</f>
        <v>0</v>
      </c>
      <c r="CH294" s="119">
        <f>VPHgrunddataM!AD28*1000</f>
        <v>0.63006332588195801</v>
      </c>
      <c r="CI294" s="119">
        <f>VPHgrunddataM!AE28*1000</f>
        <v>0.72197799682617192</v>
      </c>
      <c r="CJ294" s="119">
        <f>VPHgrunddataM!AF28*1000</f>
        <v>2.6352196884155275</v>
      </c>
      <c r="CK294" s="119">
        <f>VPHgrunddataM!AG28*1000</f>
        <v>13.717581939697265</v>
      </c>
      <c r="CL294" s="119">
        <f>VPHgrunddataM!AH28*1000</f>
        <v>15.648873081207274</v>
      </c>
      <c r="CM294" s="115">
        <f t="shared" si="1533"/>
        <v>25.052636489868163</v>
      </c>
      <c r="CN294" s="115">
        <f t="shared" si="1597"/>
        <v>19.635501075363162</v>
      </c>
      <c r="CO294" s="115">
        <f t="shared" si="1598"/>
        <v>16.503455417442321</v>
      </c>
      <c r="CP294" s="115">
        <f t="shared" si="1599"/>
        <v>7.8756074077606204</v>
      </c>
      <c r="CQ294" s="115">
        <f t="shared" si="1600"/>
        <v>1.1311969919204712</v>
      </c>
      <c r="CR294" s="115">
        <f t="shared" si="1601"/>
        <v>0</v>
      </c>
      <c r="CS294" s="115">
        <f t="shared" si="1602"/>
        <v>4.3318679809570312E-2</v>
      </c>
      <c r="CT294" s="115">
        <f t="shared" si="1603"/>
        <v>0.50405066070556637</v>
      </c>
      <c r="CU294" s="115">
        <f t="shared" si="1604"/>
        <v>0.59563184738159181</v>
      </c>
      <c r="CV294" s="115">
        <f t="shared" si="1605"/>
        <v>3.1135552451610566</v>
      </c>
      <c r="CW294" s="115">
        <f t="shared" si="1606"/>
        <v>14.941147985076904</v>
      </c>
      <c r="CX294" s="115">
        <f t="shared" si="1607"/>
        <v>15.57441614589691</v>
      </c>
      <c r="CY294" s="115">
        <f t="shared" si="1534"/>
        <v>24.908240890502928</v>
      </c>
      <c r="CZ294" s="115">
        <f t="shared" ref="CZ294:DJ295" si="1695">CN294+(EJ294-CB294)/(5)</f>
        <v>20.159510232639317</v>
      </c>
      <c r="DA294" s="115">
        <f t="shared" si="1695"/>
        <v>17.267790504074096</v>
      </c>
      <c r="DB294" s="115">
        <f t="shared" si="1695"/>
        <v>8.4411875976562509</v>
      </c>
      <c r="DC294" s="115">
        <f t="shared" si="1695"/>
        <v>1.3599214878082275</v>
      </c>
      <c r="DD294" s="115">
        <f t="shared" si="1695"/>
        <v>0</v>
      </c>
      <c r="DE294" s="115">
        <f t="shared" si="1695"/>
        <v>8.6637359619140625E-2</v>
      </c>
      <c r="DF294" s="115">
        <f t="shared" si="1695"/>
        <v>0.37803799552917478</v>
      </c>
      <c r="DG294" s="115">
        <f t="shared" si="1695"/>
        <v>0.46928569793701169</v>
      </c>
      <c r="DH294" s="115">
        <f t="shared" si="1695"/>
        <v>3.5918908019065858</v>
      </c>
      <c r="DI294" s="115">
        <f t="shared" si="1695"/>
        <v>16.164714030456544</v>
      </c>
      <c r="DJ294" s="115">
        <f t="shared" si="1695"/>
        <v>15.499959210586546</v>
      </c>
      <c r="DK294" s="115">
        <f t="shared" si="1535"/>
        <v>24.763845291137692</v>
      </c>
      <c r="DL294" s="115">
        <f t="shared" ref="DL294:DV295" si="1696">CZ294+(EJ294-CB294)/(5)</f>
        <v>20.683519389915471</v>
      </c>
      <c r="DM294" s="115">
        <f t="shared" si="1696"/>
        <v>18.032125590705871</v>
      </c>
      <c r="DN294" s="115">
        <f t="shared" si="1696"/>
        <v>9.0067677875518815</v>
      </c>
      <c r="DO294" s="115">
        <f t="shared" si="1696"/>
        <v>1.5886459836959839</v>
      </c>
      <c r="DP294" s="115">
        <f t="shared" si="1696"/>
        <v>0</v>
      </c>
      <c r="DQ294" s="115">
        <f t="shared" si="1696"/>
        <v>0.12995603942871092</v>
      </c>
      <c r="DR294" s="115">
        <f t="shared" si="1696"/>
        <v>0.25202533035278318</v>
      </c>
      <c r="DS294" s="115">
        <f t="shared" si="1696"/>
        <v>0.34293954849243158</v>
      </c>
      <c r="DT294" s="115">
        <f t="shared" si="1696"/>
        <v>4.070226358652115</v>
      </c>
      <c r="DU294" s="115">
        <f t="shared" si="1696"/>
        <v>17.388280075836182</v>
      </c>
      <c r="DV294" s="115">
        <f t="shared" si="1696"/>
        <v>15.425502275276182</v>
      </c>
      <c r="DW294" s="115">
        <f t="shared" si="1536"/>
        <v>24.619449691772456</v>
      </c>
      <c r="DX294" s="115">
        <f t="shared" ref="DX294:EH295" si="1697">DL294++(EJ294-CB294)/(5)</f>
        <v>21.207528547191625</v>
      </c>
      <c r="DY294" s="115">
        <f t="shared" si="1697"/>
        <v>18.796460677337645</v>
      </c>
      <c r="DZ294" s="115">
        <f t="shared" si="1697"/>
        <v>9.572347977447512</v>
      </c>
      <c r="EA294" s="115">
        <f t="shared" si="1697"/>
        <v>1.8173704795837402</v>
      </c>
      <c r="EB294" s="115">
        <f t="shared" si="1697"/>
        <v>0</v>
      </c>
      <c r="EC294" s="115">
        <f t="shared" si="1697"/>
        <v>0.17327471923828125</v>
      </c>
      <c r="ED294" s="115">
        <f t="shared" si="1697"/>
        <v>0.12601266517639159</v>
      </c>
      <c r="EE294" s="115">
        <f t="shared" si="1697"/>
        <v>0.21659339904785149</v>
      </c>
      <c r="EF294" s="115">
        <f t="shared" si="1697"/>
        <v>4.5485619153976442</v>
      </c>
      <c r="EG294" s="115">
        <f t="shared" si="1697"/>
        <v>18.611846121215819</v>
      </c>
      <c r="EH294" s="115">
        <f t="shared" si="1697"/>
        <v>15.351045339965818</v>
      </c>
      <c r="EI294" s="119">
        <f>VPHgrunddataM!AI28*1000</f>
        <v>24.475054092407227</v>
      </c>
      <c r="EJ294" s="119">
        <f>VPHgrunddataM!AJ28*1000</f>
        <v>21.731537704467776</v>
      </c>
      <c r="EK294" s="119">
        <f>VPHgrunddataM!AK28*1000</f>
        <v>19.56079576396942</v>
      </c>
      <c r="EL294" s="119">
        <f>VPHgrunddataM!AL28*1000</f>
        <v>10.137928167343141</v>
      </c>
      <c r="EM294" s="119">
        <f>VPHgrunddataM!AM28*1000</f>
        <v>2.0460949754714965</v>
      </c>
      <c r="EN294" s="119">
        <f>VPHgrunddataM!AN28*1000</f>
        <v>0</v>
      </c>
      <c r="EO294" s="119">
        <f>VPHgrunddataM!AO28*1000</f>
        <v>0.21659339904785158</v>
      </c>
      <c r="EP294" s="119">
        <f>VPHgrunddataM!AP28*1000</f>
        <v>0</v>
      </c>
      <c r="EQ294" s="119">
        <f>VPHgrunddataM!AQ28*1000</f>
        <v>9.024724960327149E-2</v>
      </c>
      <c r="ER294" s="119">
        <f>VPHgrunddataM!AR28*1000</f>
        <v>5.0268974721431734</v>
      </c>
      <c r="ES294" s="119">
        <f>VPHgrunddataM!AS28*1000</f>
        <v>19.835412166595461</v>
      </c>
      <c r="ET294" s="119">
        <f>VPHgrunddataM!AT28*1000</f>
        <v>15.276588404655458</v>
      </c>
      <c r="EU294" s="115">
        <f t="shared" si="1537"/>
        <v>24.027427734374999</v>
      </c>
      <c r="EV294" s="115">
        <f t="shared" si="1538"/>
        <v>21.493284965515137</v>
      </c>
      <c r="EW294" s="115">
        <f t="shared" si="1463"/>
        <v>19.973284812164305</v>
      </c>
      <c r="EX294" s="115">
        <f t="shared" si="1464"/>
        <v>10.735592468643189</v>
      </c>
      <c r="EY294" s="115">
        <f t="shared" si="1465"/>
        <v>2.2541671676635744</v>
      </c>
      <c r="EZ294" s="115">
        <f t="shared" si="1466"/>
        <v>0.23825273895263671</v>
      </c>
      <c r="FA294" s="115">
        <f t="shared" si="1467"/>
        <v>0.21659339904785158</v>
      </c>
      <c r="FB294" s="115">
        <f t="shared" si="1468"/>
        <v>0</v>
      </c>
      <c r="FC294" s="115">
        <f t="shared" si="1469"/>
        <v>7.9417579650878908E-2</v>
      </c>
      <c r="FD294" s="115">
        <f t="shared" si="1470"/>
        <v>5.1839025526046756</v>
      </c>
      <c r="FE294" s="115">
        <f t="shared" si="1471"/>
        <v>19.402412027740482</v>
      </c>
      <c r="FF294" s="115">
        <f t="shared" si="1472"/>
        <v>14.85712078561783</v>
      </c>
      <c r="FG294" s="115">
        <f t="shared" si="1539"/>
        <v>23.579801376342772</v>
      </c>
      <c r="FH294" s="115">
        <f t="shared" si="1473"/>
        <v>21.255032226562498</v>
      </c>
      <c r="FI294" s="115">
        <f t="shared" si="1474"/>
        <v>20.38577386035919</v>
      </c>
      <c r="FJ294" s="115">
        <f t="shared" si="1475"/>
        <v>11.333256769943237</v>
      </c>
      <c r="FK294" s="115">
        <f t="shared" si="1476"/>
        <v>2.4622393598556522</v>
      </c>
      <c r="FL294" s="115">
        <f t="shared" si="1477"/>
        <v>0.47650547790527342</v>
      </c>
      <c r="FM294" s="115">
        <f t="shared" si="1478"/>
        <v>0.21659339904785158</v>
      </c>
      <c r="FN294" s="115">
        <f t="shared" si="1479"/>
        <v>0</v>
      </c>
      <c r="FO294" s="115">
        <f t="shared" si="1480"/>
        <v>6.8587909698486327E-2</v>
      </c>
      <c r="FP294" s="115">
        <f t="shared" si="1481"/>
        <v>5.3409076330661778</v>
      </c>
      <c r="FQ294" s="115">
        <f t="shared" si="1482"/>
        <v>18.969411888885503</v>
      </c>
      <c r="FR294" s="115">
        <f t="shared" si="1483"/>
        <v>14.437653166580203</v>
      </c>
      <c r="FS294" s="115">
        <f t="shared" si="1540"/>
        <v>23.132175018310544</v>
      </c>
      <c r="FT294" s="115">
        <f t="shared" si="1484"/>
        <v>21.01677948760986</v>
      </c>
      <c r="FU294" s="115">
        <f t="shared" si="1485"/>
        <v>20.798262908554076</v>
      </c>
      <c r="FV294" s="115">
        <f t="shared" si="1486"/>
        <v>11.930921071243285</v>
      </c>
      <c r="FW294" s="115">
        <f t="shared" si="1487"/>
        <v>2.6703115520477301</v>
      </c>
      <c r="FX294" s="115">
        <f t="shared" si="1488"/>
        <v>0.71475821685791008</v>
      </c>
      <c r="FY294" s="115">
        <f t="shared" si="1489"/>
        <v>0.21659339904785158</v>
      </c>
      <c r="FZ294" s="115">
        <f t="shared" si="1490"/>
        <v>0</v>
      </c>
      <c r="GA294" s="115">
        <f t="shared" si="1491"/>
        <v>5.7758239746093745E-2</v>
      </c>
      <c r="GB294" s="115">
        <f t="shared" si="1492"/>
        <v>5.49791271352768</v>
      </c>
      <c r="GC294" s="115">
        <f t="shared" si="1493"/>
        <v>18.536411750030524</v>
      </c>
      <c r="GD294" s="115">
        <f t="shared" si="1494"/>
        <v>14.018185547542576</v>
      </c>
      <c r="GE294" s="115">
        <f t="shared" si="1541"/>
        <v>22.684548660278317</v>
      </c>
      <c r="GF294" s="115">
        <f t="shared" si="1495"/>
        <v>20.778526748657221</v>
      </c>
      <c r="GG294" s="115">
        <f t="shared" si="1496"/>
        <v>21.210751956748961</v>
      </c>
      <c r="GH294" s="115">
        <f t="shared" si="1497"/>
        <v>12.528585372543333</v>
      </c>
      <c r="GI294" s="115">
        <f t="shared" si="1498"/>
        <v>2.8783837442398079</v>
      </c>
      <c r="GJ294" s="115">
        <f t="shared" si="1499"/>
        <v>0.95301095581054684</v>
      </c>
      <c r="GK294" s="115">
        <f t="shared" si="1500"/>
        <v>0.21659339904785158</v>
      </c>
      <c r="GL294" s="115">
        <f t="shared" si="1501"/>
        <v>0</v>
      </c>
      <c r="GM294" s="115">
        <f t="shared" si="1502"/>
        <v>4.6928569793701164E-2</v>
      </c>
      <c r="GN294" s="115">
        <f t="shared" si="1503"/>
        <v>5.6549177939891822</v>
      </c>
      <c r="GO294" s="115">
        <f t="shared" si="1504"/>
        <v>18.103411611175545</v>
      </c>
      <c r="GP294" s="115">
        <f t="shared" si="1542"/>
        <v>13.598717928504948</v>
      </c>
      <c r="GQ294" s="119">
        <f>VPHgrunddataM!AU28*1000</f>
        <v>22.236922302246096</v>
      </c>
      <c r="GR294" s="119">
        <f>VPHgrunddataM!AV28*1000</f>
        <v>20.540274009704589</v>
      </c>
      <c r="GS294" s="119">
        <f>VPHgrunddataM!AW28*1000</f>
        <v>21.62324100494385</v>
      </c>
      <c r="GT294" s="119">
        <f>VPHgrunddataM!AX28*1000</f>
        <v>13.126249673843384</v>
      </c>
      <c r="GU294" s="119">
        <f>VPHgrunddataM!AY28*1000</f>
        <v>3.0864559364318849</v>
      </c>
      <c r="GV294" s="119">
        <f>VPHgrunddataM!AZ28*1000</f>
        <v>1.1912636947631836</v>
      </c>
      <c r="GW294" s="119">
        <f>VPHgrunddataM!BA28*1000</f>
        <v>0.21659339904785158</v>
      </c>
      <c r="GX294" s="119">
        <f>VPHgrunddataM!BB28*1000</f>
        <v>0</v>
      </c>
      <c r="GY294" s="119">
        <f>VPHgrunddataM!BC28*1000</f>
        <v>3.6098899841308596E-2</v>
      </c>
      <c r="GZ294" s="119">
        <f>VPHgrunddataM!BD28*1000</f>
        <v>5.8119228744506835</v>
      </c>
      <c r="HA294" s="119">
        <f>VPHgrunddataM!BE28*1000</f>
        <v>17.670411472320559</v>
      </c>
      <c r="HB294" s="119">
        <f>VPHgrunddataM!BF28*1000</f>
        <v>13.179250309467317</v>
      </c>
      <c r="HC294" s="164">
        <f t="shared" si="1612"/>
        <v>25.197032089233399</v>
      </c>
      <c r="HD294" s="164">
        <f t="shared" si="1613"/>
        <v>21.984230003356934</v>
      </c>
      <c r="HE294" s="164">
        <f t="shared" si="1614"/>
        <v>20.684669609069825</v>
      </c>
      <c r="HF294" s="164">
        <f t="shared" si="1615"/>
        <v>12.418021545410156</v>
      </c>
      <c r="HG294" s="164">
        <f t="shared" si="1616"/>
        <v>2.7796152877807621</v>
      </c>
      <c r="HH294" s="164">
        <f t="shared" si="1617"/>
        <v>2.9059614372253417</v>
      </c>
      <c r="HI294" s="164">
        <f t="shared" si="1618"/>
        <v>0.30684064865112304</v>
      </c>
      <c r="HJ294" s="164">
        <f t="shared" si="1619"/>
        <v>0</v>
      </c>
      <c r="HK294" s="164">
        <f t="shared" si="1620"/>
        <v>0.18049449920654298</v>
      </c>
      <c r="HL294" s="164">
        <f t="shared" si="1621"/>
        <v>6.9232110099792479</v>
      </c>
      <c r="HM294" s="164">
        <f t="shared" si="1622"/>
        <v>22.002279453277588</v>
      </c>
      <c r="HN294" s="164">
        <f t="shared" si="1623"/>
        <v>15.422583976745605</v>
      </c>
      <c r="HO294" s="164">
        <f t="shared" si="1624"/>
        <v>25.197032089233399</v>
      </c>
      <c r="HP294" s="164">
        <f t="shared" si="1625"/>
        <v>21.984230003356934</v>
      </c>
      <c r="HQ294" s="164">
        <f t="shared" si="1626"/>
        <v>20.684669609069825</v>
      </c>
      <c r="HR294" s="164">
        <f t="shared" si="1627"/>
        <v>12.418021545410156</v>
      </c>
      <c r="HS294" s="164">
        <f t="shared" si="1628"/>
        <v>2.7796152877807621</v>
      </c>
      <c r="HT294" s="164">
        <f t="shared" si="1629"/>
        <v>2.9059614372253417</v>
      </c>
      <c r="HU294" s="164">
        <f t="shared" si="1630"/>
        <v>0.30684064865112304</v>
      </c>
      <c r="HV294" s="164">
        <f t="shared" si="1631"/>
        <v>0</v>
      </c>
      <c r="HW294" s="164">
        <f t="shared" si="1632"/>
        <v>0.18049449920654298</v>
      </c>
      <c r="HX294" s="164">
        <f t="shared" si="1633"/>
        <v>6.9232110099792479</v>
      </c>
      <c r="HY294" s="164">
        <f t="shared" si="1634"/>
        <v>22.002279453277588</v>
      </c>
      <c r="HZ294" s="164">
        <f t="shared" si="1635"/>
        <v>15.422583976745605</v>
      </c>
      <c r="IA294" s="164">
        <f t="shared" si="1636"/>
        <v>25.197032089233399</v>
      </c>
      <c r="IB294" s="164">
        <f t="shared" si="1637"/>
        <v>21.984230003356934</v>
      </c>
      <c r="IC294" s="164">
        <f t="shared" si="1638"/>
        <v>20.684669609069825</v>
      </c>
      <c r="ID294" s="164">
        <f t="shared" si="1639"/>
        <v>12.418021545410156</v>
      </c>
      <c r="IE294" s="164">
        <f t="shared" si="1640"/>
        <v>2.7796152877807621</v>
      </c>
      <c r="IF294" s="164">
        <f t="shared" si="1641"/>
        <v>2.9059614372253417</v>
      </c>
      <c r="IG294" s="164">
        <f t="shared" si="1642"/>
        <v>0.30684064865112304</v>
      </c>
      <c r="IH294" s="164">
        <f t="shared" si="1643"/>
        <v>0</v>
      </c>
      <c r="II294" s="164">
        <f t="shared" si="1644"/>
        <v>0.18049449920654298</v>
      </c>
      <c r="IJ294" s="164">
        <f t="shared" si="1645"/>
        <v>6.9232110099792479</v>
      </c>
      <c r="IK294" s="164">
        <f t="shared" si="1646"/>
        <v>22.002279453277588</v>
      </c>
      <c r="IL294" s="164">
        <f t="shared" si="1647"/>
        <v>15.422583976745605</v>
      </c>
      <c r="IM294" s="164">
        <f t="shared" si="1648"/>
        <v>25.197032089233399</v>
      </c>
      <c r="IN294" s="164">
        <f t="shared" si="1649"/>
        <v>21.984230003356934</v>
      </c>
      <c r="IO294" s="164">
        <f t="shared" si="1650"/>
        <v>20.684669609069825</v>
      </c>
      <c r="IP294" s="164">
        <f t="shared" si="1651"/>
        <v>12.418021545410156</v>
      </c>
      <c r="IQ294" s="164">
        <f t="shared" si="1652"/>
        <v>2.7796152877807621</v>
      </c>
      <c r="IR294" s="164">
        <f t="shared" si="1653"/>
        <v>2.9059614372253417</v>
      </c>
      <c r="IS294" s="164">
        <f t="shared" si="1654"/>
        <v>0.30684064865112304</v>
      </c>
      <c r="IT294" s="164">
        <f t="shared" si="1655"/>
        <v>0</v>
      </c>
      <c r="IU294" s="164">
        <f t="shared" si="1656"/>
        <v>0.18049449920654298</v>
      </c>
      <c r="IV294" s="164">
        <f t="shared" si="1657"/>
        <v>6.9232110099792479</v>
      </c>
      <c r="IW294" s="164">
        <f t="shared" si="1658"/>
        <v>22.002279453277588</v>
      </c>
      <c r="IX294" s="164">
        <f t="shared" si="1545"/>
        <v>15.422583976745605</v>
      </c>
      <c r="IY294" s="119">
        <f>VPHgrunddataM!BG28*1000</f>
        <v>25.197032089233399</v>
      </c>
      <c r="IZ294" s="119">
        <f>VPHgrunddataM!BH28*1000</f>
        <v>21.984230003356934</v>
      </c>
      <c r="JA294" s="119">
        <f>VPHgrunddataM!BI28*1000</f>
        <v>20.684669609069825</v>
      </c>
      <c r="JB294" s="119">
        <f>VPHgrunddataM!BJ28*1000</f>
        <v>12.418021545410156</v>
      </c>
      <c r="JC294" s="119">
        <f>VPHgrunddataM!BK28*1000</f>
        <v>2.7796152877807621</v>
      </c>
      <c r="JD294" s="119">
        <f>VPHgrunddataM!BL28*1000</f>
        <v>2.9059614372253417</v>
      </c>
      <c r="JE294" s="119">
        <f>VPHgrunddataM!BM28*1000</f>
        <v>0.30684064865112304</v>
      </c>
      <c r="JF294" s="119">
        <f>VPHgrunddataM!BN28*1000</f>
        <v>0</v>
      </c>
      <c r="JG294" s="119">
        <f>VPHgrunddataM!BO28*1000</f>
        <v>0.18049449920654298</v>
      </c>
      <c r="JH294" s="119">
        <f>VPHgrunddataM!BP28*1000</f>
        <v>6.9232110099792479</v>
      </c>
      <c r="JI294" s="119">
        <f>VPHgrunddataM!BQ28*1000</f>
        <v>22.002279453277588</v>
      </c>
      <c r="JJ294" s="119">
        <f>VPHgrunddataM!BR28*1000</f>
        <v>15.422583976745605</v>
      </c>
      <c r="JK294" s="115">
        <f t="shared" si="1546"/>
        <v>25.197032089233399</v>
      </c>
      <c r="JL294" s="115">
        <f t="shared" si="1547"/>
        <v>21.984230003356934</v>
      </c>
      <c r="JM294" s="115">
        <f t="shared" si="1548"/>
        <v>20.802148256111145</v>
      </c>
      <c r="JN294" s="115">
        <f t="shared" si="1549"/>
        <v>12.591296264648436</v>
      </c>
      <c r="JO294" s="115">
        <f t="shared" si="1550"/>
        <v>3.4654943847656252</v>
      </c>
      <c r="JP294" s="115">
        <f t="shared" si="1551"/>
        <v>3.3969064750671385</v>
      </c>
      <c r="JQ294" s="115">
        <f t="shared" si="1552"/>
        <v>0.88803293609619138</v>
      </c>
      <c r="JR294" s="115">
        <f t="shared" si="1553"/>
        <v>0</v>
      </c>
      <c r="JS294" s="115">
        <f t="shared" si="1554"/>
        <v>0.62090107727050781</v>
      </c>
      <c r="JT294" s="115">
        <f t="shared" si="1555"/>
        <v>8.1108228960037234</v>
      </c>
      <c r="JU294" s="115">
        <f t="shared" si="1556"/>
        <v>21.995059673309324</v>
      </c>
      <c r="JV294" s="115">
        <f t="shared" si="1557"/>
        <v>15.319836308288574</v>
      </c>
      <c r="JW294" s="115">
        <f t="shared" si="1558"/>
        <v>25.197032089233399</v>
      </c>
      <c r="JX294" s="115">
        <f t="shared" si="1559"/>
        <v>21.984230003356934</v>
      </c>
      <c r="JY294" s="115">
        <f t="shared" si="1560"/>
        <v>20.919626903152466</v>
      </c>
      <c r="JZ294" s="115">
        <f t="shared" si="1561"/>
        <v>12.764570983886717</v>
      </c>
      <c r="KA294" s="115">
        <f t="shared" si="1562"/>
        <v>4.1513734817504879</v>
      </c>
      <c r="KB294" s="115">
        <f t="shared" si="1563"/>
        <v>3.8878515129089353</v>
      </c>
      <c r="KC294" s="115">
        <f t="shared" si="1564"/>
        <v>1.4692252235412597</v>
      </c>
      <c r="KD294" s="115">
        <f t="shared" si="1565"/>
        <v>0</v>
      </c>
      <c r="KE294" s="115">
        <f t="shared" si="1566"/>
        <v>1.0613076553344727</v>
      </c>
      <c r="KF294" s="115">
        <f t="shared" si="1567"/>
        <v>9.298434782028199</v>
      </c>
      <c r="KG294" s="115">
        <f t="shared" si="1568"/>
        <v>21.987839893341061</v>
      </c>
      <c r="KH294" s="115">
        <f t="shared" si="1569"/>
        <v>15.217088639831543</v>
      </c>
      <c r="KI294" s="115">
        <f t="shared" si="1570"/>
        <v>25.197032089233399</v>
      </c>
      <c r="KJ294" s="115">
        <f t="shared" si="1571"/>
        <v>21.984230003356934</v>
      </c>
      <c r="KK294" s="115">
        <f t="shared" si="1572"/>
        <v>21.037105550193786</v>
      </c>
      <c r="KL294" s="115">
        <f t="shared" si="1573"/>
        <v>12.937845703124998</v>
      </c>
      <c r="KM294" s="115">
        <f t="shared" si="1574"/>
        <v>4.8372525787353506</v>
      </c>
      <c r="KN294" s="115">
        <f t="shared" si="1575"/>
        <v>4.3787965507507325</v>
      </c>
      <c r="KO294" s="115">
        <f t="shared" si="1576"/>
        <v>2.0504175109863283</v>
      </c>
      <c r="KP294" s="115">
        <f t="shared" si="1577"/>
        <v>0</v>
      </c>
      <c r="KQ294" s="115">
        <f t="shared" si="1578"/>
        <v>1.5017142333984375</v>
      </c>
      <c r="KR294" s="115">
        <f t="shared" si="1579"/>
        <v>10.486046668052674</v>
      </c>
      <c r="KS294" s="115">
        <f t="shared" si="1580"/>
        <v>21.980620113372797</v>
      </c>
      <c r="KT294" s="115">
        <f t="shared" si="1581"/>
        <v>15.114340971374512</v>
      </c>
      <c r="KU294" s="115">
        <f t="shared" si="1582"/>
        <v>25.197032089233399</v>
      </c>
      <c r="KV294" s="115">
        <f t="shared" si="1583"/>
        <v>21.984230003356934</v>
      </c>
      <c r="KW294" s="115">
        <f t="shared" si="1584"/>
        <v>21.154584197235106</v>
      </c>
      <c r="KX294" s="115">
        <f t="shared" si="1585"/>
        <v>13.111120422363278</v>
      </c>
      <c r="KY294" s="115">
        <f t="shared" si="1586"/>
        <v>5.5231316757202134</v>
      </c>
      <c r="KZ294" s="115">
        <f t="shared" si="1587"/>
        <v>4.8697415885925297</v>
      </c>
      <c r="LA294" s="115">
        <f t="shared" si="1588"/>
        <v>2.6316097984313966</v>
      </c>
      <c r="LB294" s="115">
        <f t="shared" si="1589"/>
        <v>0</v>
      </c>
      <c r="LC294" s="115">
        <f t="shared" si="1590"/>
        <v>1.9421208114624022</v>
      </c>
      <c r="LD294" s="115">
        <f t="shared" si="1591"/>
        <v>11.67365855407715</v>
      </c>
      <c r="LE294" s="115">
        <f t="shared" si="1592"/>
        <v>21.973400333404534</v>
      </c>
      <c r="LF294" s="115">
        <f t="shared" si="1593"/>
        <v>15.011593302917481</v>
      </c>
      <c r="LG294" s="119">
        <f>VPHgrunddataM!BS28*1000</f>
        <v>25.197032089233399</v>
      </c>
      <c r="LH294" s="119">
        <f>VPHgrunddataM!BT28*1000</f>
        <v>21.984230003356934</v>
      </c>
      <c r="LI294" s="119">
        <f>VPHgrunddataM!BU28*1000</f>
        <v>21.272062844276427</v>
      </c>
      <c r="LJ294" s="119">
        <f>VPHgrunddataM!BV28*1000</f>
        <v>13.284395141601562</v>
      </c>
      <c r="LK294" s="119">
        <f>VPHgrunddataM!BW28*1000</f>
        <v>6.2090107727050778</v>
      </c>
      <c r="LL294" s="119">
        <f>VPHgrunddataM!BX28*1000</f>
        <v>5.360686626434326</v>
      </c>
      <c r="LM294" s="119">
        <f>VPHgrunddataM!BY28*1000</f>
        <v>3.2128020858764645</v>
      </c>
      <c r="LN294" s="119">
        <f>VPHgrunddataM!BZ28*1000</f>
        <v>0</v>
      </c>
      <c r="LO294" s="119">
        <f>VPHgrunddataM!CA28*1000</f>
        <v>2.3825273895263672</v>
      </c>
      <c r="LP294" s="119">
        <f>VPHgrunddataM!CB28*1000</f>
        <v>12.861270440101622</v>
      </c>
      <c r="LQ294" s="119">
        <f>VPHgrunddataM!CC28*1000</f>
        <v>21.966180553436278</v>
      </c>
      <c r="LR294" s="119">
        <f>VPHgrunddataM!CD28*1000</f>
        <v>14.90884563446045</v>
      </c>
      <c r="LT294" s="660">
        <f t="shared" si="1506"/>
        <v>3.979039320256561E-13</v>
      </c>
      <c r="LU294" s="164">
        <f t="shared" si="1507"/>
        <v>0</v>
      </c>
      <c r="LV294" s="164">
        <f t="shared" si="1508"/>
        <v>0</v>
      </c>
      <c r="LW294" s="119">
        <f t="shared" si="1509"/>
        <v>0</v>
      </c>
      <c r="LX294" s="164">
        <f t="shared" si="1510"/>
        <v>0</v>
      </c>
      <c r="LY294" s="119">
        <f t="shared" si="1511"/>
        <v>1.4210854715202004E-14</v>
      </c>
      <c r="LZ294" s="115">
        <f t="shared" si="1512"/>
        <v>2.8421709430404007E-14</v>
      </c>
      <c r="MA294" s="115">
        <f t="shared" si="1513"/>
        <v>0</v>
      </c>
      <c r="MB294" s="115">
        <f t="shared" si="1514"/>
        <v>0</v>
      </c>
      <c r="MC294" s="115">
        <f t="shared" si="1515"/>
        <v>1.4210854715202004E-14</v>
      </c>
      <c r="MD294" s="119">
        <f t="shared" si="1516"/>
        <v>0</v>
      </c>
      <c r="ME294" s="115">
        <f t="shared" si="1517"/>
        <v>2.8421709430404007E-14</v>
      </c>
      <c r="MF294" s="115">
        <f t="shared" si="1518"/>
        <v>2.8421709430404007E-14</v>
      </c>
      <c r="MG294" s="115">
        <f t="shared" si="1519"/>
        <v>2.8421709430404007E-14</v>
      </c>
      <c r="MH294" s="115">
        <f t="shared" si="1520"/>
        <v>2.8421709430404007E-14</v>
      </c>
      <c r="MI294" s="119">
        <f t="shared" si="1521"/>
        <v>2.8421709430404007E-14</v>
      </c>
      <c r="MJ294" s="164">
        <f t="shared" si="1522"/>
        <v>2.8421709430404007E-14</v>
      </c>
      <c r="MK294" s="164">
        <f t="shared" si="1523"/>
        <v>2.8421709430404007E-14</v>
      </c>
      <c r="ML294" s="164">
        <f t="shared" si="1524"/>
        <v>2.8421709430404007E-14</v>
      </c>
      <c r="MM294" s="164">
        <f t="shared" si="1525"/>
        <v>2.8421709430404007E-14</v>
      </c>
      <c r="MN294" s="119">
        <f t="shared" si="1526"/>
        <v>2.8421709430404007E-14</v>
      </c>
      <c r="MO294" s="115">
        <f t="shared" si="1527"/>
        <v>2.8421709430404007E-14</v>
      </c>
      <c r="MP294" s="115">
        <f t="shared" si="1528"/>
        <v>0</v>
      </c>
      <c r="MQ294" s="115">
        <f t="shared" si="1529"/>
        <v>0</v>
      </c>
      <c r="MR294" s="115">
        <f t="shared" si="1530"/>
        <v>2.8421709430404007E-14</v>
      </c>
      <c r="MS294" s="119">
        <f t="shared" si="1531"/>
        <v>0</v>
      </c>
    </row>
    <row r="295" spans="2:357" hidden="1">
      <c r="B295" s="3"/>
      <c r="C295" s="23" t="s">
        <v>168</v>
      </c>
      <c r="D295" s="116"/>
      <c r="E295" s="116"/>
      <c r="F295" s="116"/>
      <c r="G295" s="115"/>
      <c r="H295" s="115"/>
      <c r="I295" s="166">
        <f>VPHgrunddata!E29*1000</f>
        <v>30.400199993570105</v>
      </c>
      <c r="J295" s="116">
        <f>I295+(N295-I295)/(5)</f>
        <v>45.400319994422517</v>
      </c>
      <c r="K295" s="116">
        <f>J295+(N295-I295)/(5)</f>
        <v>60.40043999527493</v>
      </c>
      <c r="L295" s="116">
        <f>K295+(N295-I295)/(5)</f>
        <v>75.400559996127342</v>
      </c>
      <c r="M295" s="116">
        <f>L295+(N295-I295)/(5)</f>
        <v>90.400679996979747</v>
      </c>
      <c r="N295" s="166">
        <f>VPHgrunddata!F29*1000</f>
        <v>105.40079999783215</v>
      </c>
      <c r="O295" s="116">
        <f t="shared" si="1660"/>
        <v>135.40068002234204</v>
      </c>
      <c r="P295" s="116">
        <f t="shared" si="1661"/>
        <v>165.40056004685192</v>
      </c>
      <c r="Q295" s="116">
        <f t="shared" si="1662"/>
        <v>195.4004400713618</v>
      </c>
      <c r="R295" s="116">
        <f t="shared" si="1663"/>
        <v>225.40032009587168</v>
      </c>
      <c r="S295" s="166">
        <f>VPHgrunddata!G29*1000</f>
        <v>255.40020012038156</v>
      </c>
      <c r="T295" s="164">
        <f t="shared" si="1594"/>
        <v>505.40040024786026</v>
      </c>
      <c r="U295" s="164">
        <f t="shared" si="1594"/>
        <v>505.40040024786026</v>
      </c>
      <c r="V295" s="164">
        <f t="shared" si="1595"/>
        <v>505.40040024786026</v>
      </c>
      <c r="W295" s="164">
        <f t="shared" si="1596"/>
        <v>505.40040024786026</v>
      </c>
      <c r="X295" s="166">
        <f>VPHgrunddata!H29*1000</f>
        <v>505.40040024786026</v>
      </c>
      <c r="Y295" s="116">
        <f t="shared" si="1664"/>
        <v>505.40040024786026</v>
      </c>
      <c r="Z295" s="116">
        <f t="shared" si="1665"/>
        <v>505.40040024786026</v>
      </c>
      <c r="AA295" s="116">
        <f t="shared" si="1666"/>
        <v>505.40040024786026</v>
      </c>
      <c r="AB295" s="116">
        <f t="shared" si="1667"/>
        <v>505.40040024786026</v>
      </c>
      <c r="AC295" s="166">
        <f>VPHgrunddata!I29*1000</f>
        <v>505.40040024786026</v>
      </c>
      <c r="AD295" s="3"/>
      <c r="AE295" s="116"/>
      <c r="AF295" s="116"/>
      <c r="AG295" s="116"/>
      <c r="AH295" s="116"/>
      <c r="AI295" s="116"/>
      <c r="AJ295" s="116"/>
      <c r="AK295" s="116"/>
      <c r="AL295" s="116"/>
      <c r="AM295" s="116"/>
      <c r="AN295" s="116"/>
      <c r="AO295" s="116"/>
      <c r="AP295" s="116"/>
      <c r="AQ295" s="116"/>
      <c r="AR295" s="116"/>
      <c r="AS295" s="116"/>
      <c r="AT295" s="116"/>
      <c r="AU295" s="116"/>
      <c r="AV295" s="116"/>
      <c r="AW295" s="116"/>
      <c r="AX295" s="116"/>
      <c r="AY295" s="116"/>
      <c r="AZ295" s="116"/>
      <c r="BA295" s="116"/>
      <c r="BB295" s="116"/>
      <c r="BC295" s="115"/>
      <c r="BD295" s="115"/>
      <c r="BE295" s="115"/>
      <c r="BF295" s="115"/>
      <c r="BG295" s="115"/>
      <c r="BH295" s="115"/>
      <c r="BI295" s="115"/>
      <c r="BJ295" s="115"/>
      <c r="BK295" s="115"/>
      <c r="BL295" s="115"/>
      <c r="BM295" s="115"/>
      <c r="BN295" s="115"/>
      <c r="BO295" s="115"/>
      <c r="BP295" s="115"/>
      <c r="BQ295" s="115"/>
      <c r="BR295" s="115"/>
      <c r="BS295" s="115"/>
      <c r="BT295" s="115"/>
      <c r="BU295" s="115"/>
      <c r="BV295" s="115"/>
      <c r="BW295" s="115"/>
      <c r="BX295" s="115"/>
      <c r="BY295" s="115"/>
      <c r="BZ295" s="115"/>
      <c r="CA295" s="166">
        <f>VPHgrunddataM!W29*1000</f>
        <v>0.41993074439954942</v>
      </c>
      <c r="CB295" s="166">
        <f>VPHgrunddataM!X29*1000</f>
        <v>1.2008415197399445</v>
      </c>
      <c r="CC295" s="166">
        <f>VPHgrunddataM!Y29*1000</f>
        <v>2.7763730687228962</v>
      </c>
      <c r="CD295" s="166">
        <f>VPHgrunddataM!Z29*1000</f>
        <v>3.3770954289999788</v>
      </c>
      <c r="CE295" s="166">
        <f>VPHgrunddataM!AA29*1000</f>
        <v>4.4140351976719687</v>
      </c>
      <c r="CF295" s="166">
        <f>VPHgrunddataM!AB29*1000</f>
        <v>4.8114684594911523</v>
      </c>
      <c r="CG295" s="166">
        <f>VPHgrunddataM!AC29*1000</f>
        <v>3.9019325242808556</v>
      </c>
      <c r="CH295" s="166">
        <f>VPHgrunddataM!AD29*1000</f>
        <v>4.0879817480603231</v>
      </c>
      <c r="CI295" s="166">
        <f>VPHgrunddataM!AE29*1000</f>
        <v>3.2452866648731287</v>
      </c>
      <c r="CJ295" s="166">
        <f>VPHgrunddataM!AF29*1000</f>
        <v>1.4734029270375613</v>
      </c>
      <c r="CK295" s="166">
        <f>VPHgrunddataM!AG29*1000</f>
        <v>0.47097643402637912</v>
      </c>
      <c r="CL295" s="166">
        <f>VPHgrunddataM!AH29*1000</f>
        <v>0.22087527626636438</v>
      </c>
      <c r="CM295" s="116">
        <f t="shared" si="1533"/>
        <v>0.62713370875113172</v>
      </c>
      <c r="CN295" s="116">
        <f t="shared" si="1597"/>
        <v>1.7933628488918998</v>
      </c>
      <c r="CO295" s="116">
        <f t="shared" si="1598"/>
        <v>4.1462959390022789</v>
      </c>
      <c r="CP295" s="116">
        <f t="shared" si="1599"/>
        <v>5.0434277789562243</v>
      </c>
      <c r="CQ295" s="116">
        <f t="shared" si="1600"/>
        <v>6.5920161865031819</v>
      </c>
      <c r="CR295" s="116">
        <f t="shared" si="1601"/>
        <v>7.185551666707382</v>
      </c>
      <c r="CS295" s="116">
        <f t="shared" si="1602"/>
        <v>5.8272309132121736</v>
      </c>
      <c r="CT295" s="116">
        <f t="shared" si="1603"/>
        <v>6.1050808709939242</v>
      </c>
      <c r="CU295" s="116">
        <f t="shared" si="1604"/>
        <v>4.846581703246664</v>
      </c>
      <c r="CV295" s="116">
        <f t="shared" si="1605"/>
        <v>2.2004119834501297</v>
      </c>
      <c r="CW295" s="116">
        <f t="shared" si="1606"/>
        <v>0.70336645212741566</v>
      </c>
      <c r="CX295" s="116">
        <f t="shared" si="1607"/>
        <v>0.32985994258010759</v>
      </c>
      <c r="CY295" s="116">
        <f t="shared" si="1534"/>
        <v>0.83433667310271409</v>
      </c>
      <c r="CZ295" s="116">
        <f t="shared" si="1695"/>
        <v>2.3858841780438551</v>
      </c>
      <c r="DA295" s="116">
        <f t="shared" si="1695"/>
        <v>5.5162188092816624</v>
      </c>
      <c r="DB295" s="116">
        <f t="shared" si="1695"/>
        <v>6.7097601289124693</v>
      </c>
      <c r="DC295" s="116">
        <f t="shared" si="1695"/>
        <v>8.7699971753343959</v>
      </c>
      <c r="DD295" s="116">
        <f t="shared" si="1695"/>
        <v>9.5596348739236117</v>
      </c>
      <c r="DE295" s="116">
        <f t="shared" si="1695"/>
        <v>7.7525293021434916</v>
      </c>
      <c r="DF295" s="116">
        <f t="shared" si="1695"/>
        <v>8.1221799939275243</v>
      </c>
      <c r="DG295" s="116">
        <f t="shared" si="1695"/>
        <v>6.447876741620199</v>
      </c>
      <c r="DH295" s="116">
        <f t="shared" si="1695"/>
        <v>2.9274210398626979</v>
      </c>
      <c r="DI295" s="116">
        <f t="shared" si="1695"/>
        <v>0.93575647022845221</v>
      </c>
      <c r="DJ295" s="116">
        <f t="shared" si="1695"/>
        <v>0.4388446088938508</v>
      </c>
      <c r="DK295" s="116">
        <f t="shared" si="1535"/>
        <v>1.0415396374542965</v>
      </c>
      <c r="DL295" s="116">
        <f t="shared" si="1696"/>
        <v>2.9784055071958102</v>
      </c>
      <c r="DM295" s="116">
        <f t="shared" si="1696"/>
        <v>6.8861416795610459</v>
      </c>
      <c r="DN295" s="116">
        <f t="shared" si="1696"/>
        <v>8.3760924788687152</v>
      </c>
      <c r="DO295" s="116">
        <f t="shared" si="1696"/>
        <v>10.947978164165608</v>
      </c>
      <c r="DP295" s="116">
        <f t="shared" si="1696"/>
        <v>11.93371808113984</v>
      </c>
      <c r="DQ295" s="116">
        <f t="shared" si="1696"/>
        <v>9.6778276910748104</v>
      </c>
      <c r="DR295" s="116">
        <f t="shared" si="1696"/>
        <v>10.139279116861125</v>
      </c>
      <c r="DS295" s="116">
        <f t="shared" si="1696"/>
        <v>8.0491717799937348</v>
      </c>
      <c r="DT295" s="116">
        <f t="shared" si="1696"/>
        <v>3.654430096275266</v>
      </c>
      <c r="DU295" s="116">
        <f t="shared" si="1696"/>
        <v>1.1681464883294888</v>
      </c>
      <c r="DV295" s="116">
        <f t="shared" si="1696"/>
        <v>0.54782927520759406</v>
      </c>
      <c r="DW295" s="116">
        <f t="shared" si="1536"/>
        <v>1.2487426018058787</v>
      </c>
      <c r="DX295" s="116">
        <f t="shared" si="1697"/>
        <v>3.5709268363477653</v>
      </c>
      <c r="DY295" s="116">
        <f t="shared" si="1697"/>
        <v>8.2560645498404295</v>
      </c>
      <c r="DZ295" s="116">
        <f t="shared" si="1697"/>
        <v>10.042424828824961</v>
      </c>
      <c r="EA295" s="116">
        <f t="shared" si="1697"/>
        <v>13.12595915299682</v>
      </c>
      <c r="EB295" s="116">
        <f t="shared" si="1697"/>
        <v>14.307801288356071</v>
      </c>
      <c r="EC295" s="116">
        <f t="shared" si="1697"/>
        <v>11.603126080006129</v>
      </c>
      <c r="ED295" s="116">
        <f t="shared" si="1697"/>
        <v>12.156378239794726</v>
      </c>
      <c r="EE295" s="116">
        <f t="shared" si="1697"/>
        <v>9.6504668183672706</v>
      </c>
      <c r="EF295" s="116">
        <f t="shared" si="1697"/>
        <v>4.3814391526878342</v>
      </c>
      <c r="EG295" s="116">
        <f t="shared" si="1697"/>
        <v>1.4005365064305253</v>
      </c>
      <c r="EH295" s="116">
        <f t="shared" si="1697"/>
        <v>0.65681394152133732</v>
      </c>
      <c r="EI295" s="115">
        <f>VPHgrunddataM!AI29*1000</f>
        <v>1.4559455661574612</v>
      </c>
      <c r="EJ295" s="115">
        <f>VPHgrunddataM!AJ29*1000</f>
        <v>4.1634481654997213</v>
      </c>
      <c r="EK295" s="115">
        <f>VPHgrunddataM!AK29*1000</f>
        <v>9.6259874201198112</v>
      </c>
      <c r="EL295" s="115">
        <f>VPHgrunddataM!AL29*1000</f>
        <v>11.708757178781205</v>
      </c>
      <c r="EM295" s="115">
        <f>VPHgrunddataM!AM29*1000</f>
        <v>15.303940141828033</v>
      </c>
      <c r="EN295" s="115">
        <f>VPHgrunddataM!AN29*1000</f>
        <v>16.681884495572302</v>
      </c>
      <c r="EO295" s="115">
        <f>VPHgrunddataM!AO29*1000</f>
        <v>13.528424468937446</v>
      </c>
      <c r="EP295" s="115">
        <f>VPHgrunddataM!AP29*1000</f>
        <v>14.173477362728329</v>
      </c>
      <c r="EQ295" s="115">
        <f>VPHgrunddataM!AQ29*1000</f>
        <v>11.251761856740806</v>
      </c>
      <c r="ER295" s="115">
        <f>VPHgrunddataM!AR29*1000</f>
        <v>5.1084482091004029</v>
      </c>
      <c r="ES295" s="115">
        <f>VPHgrunddataM!AS29*1000</f>
        <v>1.6329265245315618</v>
      </c>
      <c r="ET295" s="115">
        <f>VPHgrunddataM!AT29*1000</f>
        <v>0.76579860783508047</v>
      </c>
      <c r="EU295" s="116">
        <f t="shared" si="1537"/>
        <v>1.8703465224334272</v>
      </c>
      <c r="EV295" s="116">
        <f t="shared" si="1538"/>
        <v>5.348476607239828</v>
      </c>
      <c r="EW295" s="116">
        <f t="shared" si="1463"/>
        <v>12.365800262579789</v>
      </c>
      <c r="EX295" s="116">
        <f t="shared" si="1464"/>
        <v>15.041381877801498</v>
      </c>
      <c r="EY295" s="116">
        <f t="shared" si="1465"/>
        <v>19.659849868355927</v>
      </c>
      <c r="EZ295" s="116">
        <f t="shared" si="1466"/>
        <v>21.429993926438339</v>
      </c>
      <c r="FA295" s="116">
        <f t="shared" si="1467"/>
        <v>17.378975040604757</v>
      </c>
      <c r="FB295" s="116">
        <f t="shared" si="1468"/>
        <v>18.207627222427657</v>
      </c>
      <c r="FC295" s="116">
        <f t="shared" si="1469"/>
        <v>14.454313507500943</v>
      </c>
      <c r="FD295" s="116">
        <f t="shared" si="1470"/>
        <v>6.5624488792631777</v>
      </c>
      <c r="FE295" s="116">
        <f t="shared" si="1471"/>
        <v>2.0977009830405002</v>
      </c>
      <c r="FF295" s="116">
        <f t="shared" si="1472"/>
        <v>0.9837653246561997</v>
      </c>
      <c r="FG295" s="116">
        <f t="shared" si="1539"/>
        <v>2.2847474787093933</v>
      </c>
      <c r="FH295" s="116">
        <f t="shared" si="1473"/>
        <v>6.5335050489799347</v>
      </c>
      <c r="FI295" s="116">
        <f t="shared" si="1474"/>
        <v>15.105613105039765</v>
      </c>
      <c r="FJ295" s="116">
        <f t="shared" si="1475"/>
        <v>18.374006576821792</v>
      </c>
      <c r="FK295" s="116">
        <f t="shared" si="1476"/>
        <v>24.015759594883818</v>
      </c>
      <c r="FL295" s="116">
        <f t="shared" si="1477"/>
        <v>26.178103357304376</v>
      </c>
      <c r="FM295" s="116">
        <f t="shared" si="1478"/>
        <v>21.229525612272067</v>
      </c>
      <c r="FN295" s="116">
        <f t="shared" si="1479"/>
        <v>22.241777082126987</v>
      </c>
      <c r="FO295" s="116">
        <f t="shared" si="1480"/>
        <v>17.65686515826108</v>
      </c>
      <c r="FP295" s="116">
        <f t="shared" si="1481"/>
        <v>8.0164495494259533</v>
      </c>
      <c r="FQ295" s="116">
        <f t="shared" si="1482"/>
        <v>2.5624754415494388</v>
      </c>
      <c r="FR295" s="116">
        <f t="shared" si="1483"/>
        <v>1.2017320414773189</v>
      </c>
      <c r="FS295" s="116">
        <f t="shared" si="1540"/>
        <v>2.6991484349853594</v>
      </c>
      <c r="FT295" s="116">
        <f t="shared" si="1484"/>
        <v>7.7185334907200414</v>
      </c>
      <c r="FU295" s="116">
        <f t="shared" si="1485"/>
        <v>17.845425947499741</v>
      </c>
      <c r="FV295" s="116">
        <f t="shared" si="1486"/>
        <v>21.706631275842085</v>
      </c>
      <c r="FW295" s="116">
        <f t="shared" si="1487"/>
        <v>28.371669321411709</v>
      </c>
      <c r="FX295" s="116">
        <f t="shared" si="1488"/>
        <v>30.926212788170414</v>
      </c>
      <c r="FY295" s="116">
        <f t="shared" si="1489"/>
        <v>25.080076183939376</v>
      </c>
      <c r="FZ295" s="116">
        <f t="shared" si="1490"/>
        <v>26.275926941826317</v>
      </c>
      <c r="GA295" s="116">
        <f t="shared" si="1491"/>
        <v>20.859416809021216</v>
      </c>
      <c r="GB295" s="116">
        <f t="shared" si="1492"/>
        <v>9.4704502195887272</v>
      </c>
      <c r="GC295" s="116">
        <f t="shared" si="1493"/>
        <v>3.0272499000583775</v>
      </c>
      <c r="GD295" s="116">
        <f t="shared" si="1494"/>
        <v>1.4196987582984382</v>
      </c>
      <c r="GE295" s="116">
        <f t="shared" si="1541"/>
        <v>3.1135493912613255</v>
      </c>
      <c r="GF295" s="116">
        <f t="shared" si="1495"/>
        <v>8.903561932460148</v>
      </c>
      <c r="GG295" s="116">
        <f t="shared" si="1496"/>
        <v>20.585238789959718</v>
      </c>
      <c r="GH295" s="116">
        <f t="shared" si="1497"/>
        <v>25.039255974862378</v>
      </c>
      <c r="GI295" s="116">
        <f t="shared" si="1498"/>
        <v>32.727579047939599</v>
      </c>
      <c r="GJ295" s="116">
        <f t="shared" si="1499"/>
        <v>35.674322219036448</v>
      </c>
      <c r="GK295" s="116">
        <f t="shared" si="1500"/>
        <v>28.930626755606685</v>
      </c>
      <c r="GL295" s="116">
        <f t="shared" si="1501"/>
        <v>30.310076801525646</v>
      </c>
      <c r="GM295" s="116">
        <f t="shared" si="1502"/>
        <v>24.061968459781351</v>
      </c>
      <c r="GN295" s="116">
        <f t="shared" si="1503"/>
        <v>10.924450889751501</v>
      </c>
      <c r="GO295" s="116">
        <f t="shared" si="1504"/>
        <v>3.4920243585673161</v>
      </c>
      <c r="GP295" s="116">
        <f t="shared" si="1542"/>
        <v>1.6376654751195574</v>
      </c>
      <c r="GQ295" s="166">
        <f>VPHgrunddataM!AU29*1000</f>
        <v>3.5279503475372911</v>
      </c>
      <c r="GR295" s="166">
        <f>VPHgrunddataM!AV29*1000</f>
        <v>10.088590374200255</v>
      </c>
      <c r="GS295" s="166">
        <f>VPHgrunddataM!AW29*1000</f>
        <v>23.325051632419697</v>
      </c>
      <c r="GT295" s="166">
        <f>VPHgrunddataM!AX29*1000</f>
        <v>28.371880673882668</v>
      </c>
      <c r="GU295" s="166">
        <f>VPHgrunddataM!AY29*1000</f>
        <v>37.083488774467497</v>
      </c>
      <c r="GV295" s="166">
        <f>VPHgrunddataM!AZ29*1000</f>
        <v>40.422431649902485</v>
      </c>
      <c r="GW295" s="166">
        <f>VPHgrunddataM!BA29*1000</f>
        <v>32.781177327273994</v>
      </c>
      <c r="GX295" s="166">
        <f>VPHgrunddataM!BB29*1000</f>
        <v>34.344226661224972</v>
      </c>
      <c r="GY295" s="166">
        <f>VPHgrunddataM!BC29*1000</f>
        <v>27.26452011054149</v>
      </c>
      <c r="GZ295" s="166">
        <f>VPHgrunddataM!BD29*1000</f>
        <v>12.378451559914277</v>
      </c>
      <c r="HA295" s="166">
        <f>VPHgrunddataM!BE29*1000</f>
        <v>3.9567988170762547</v>
      </c>
      <c r="HB295" s="166">
        <f>VPHgrunddataM!BF29*1000</f>
        <v>1.8556321919406764</v>
      </c>
      <c r="HC295" s="164">
        <f t="shared" si="1612"/>
        <v>6.9813082245012046</v>
      </c>
      <c r="HD295" s="164">
        <f t="shared" si="1613"/>
        <v>19.963874777241262</v>
      </c>
      <c r="HE295" s="164">
        <f t="shared" si="1614"/>
        <v>46.156934979659042</v>
      </c>
      <c r="HF295" s="164">
        <f t="shared" si="1615"/>
        <v>56.14388650197268</v>
      </c>
      <c r="HG295" s="164">
        <f t="shared" si="1616"/>
        <v>73.382910666287174</v>
      </c>
      <c r="HH295" s="164">
        <f t="shared" si="1617"/>
        <v>79.990200185564916</v>
      </c>
      <c r="HI295" s="164">
        <f t="shared" si="1618"/>
        <v>64.869252778260631</v>
      </c>
      <c r="HJ295" s="164">
        <f t="shared" si="1619"/>
        <v>67.962303445846885</v>
      </c>
      <c r="HK295" s="164">
        <f t="shared" si="1620"/>
        <v>53.952578620159535</v>
      </c>
      <c r="HL295" s="164">
        <f t="shared" si="1621"/>
        <v>24.495181953376161</v>
      </c>
      <c r="HM295" s="164">
        <f t="shared" si="1622"/>
        <v>7.8299378969487723</v>
      </c>
      <c r="HN295" s="164">
        <f t="shared" si="1623"/>
        <v>3.6720302180419675</v>
      </c>
      <c r="HO295" s="164">
        <f t="shared" si="1624"/>
        <v>6.9813082245012046</v>
      </c>
      <c r="HP295" s="164">
        <f t="shared" si="1625"/>
        <v>19.963874777241262</v>
      </c>
      <c r="HQ295" s="164">
        <f t="shared" si="1626"/>
        <v>46.156934979659042</v>
      </c>
      <c r="HR295" s="164">
        <f t="shared" si="1627"/>
        <v>56.14388650197268</v>
      </c>
      <c r="HS295" s="164">
        <f t="shared" si="1628"/>
        <v>73.382910666287174</v>
      </c>
      <c r="HT295" s="164">
        <f t="shared" si="1629"/>
        <v>79.990200185564916</v>
      </c>
      <c r="HU295" s="164">
        <f t="shared" si="1630"/>
        <v>64.869252778260631</v>
      </c>
      <c r="HV295" s="164">
        <f t="shared" si="1631"/>
        <v>67.962303445846885</v>
      </c>
      <c r="HW295" s="164">
        <f t="shared" si="1632"/>
        <v>53.952578620159535</v>
      </c>
      <c r="HX295" s="164">
        <f t="shared" si="1633"/>
        <v>24.495181953376161</v>
      </c>
      <c r="HY295" s="164">
        <f t="shared" si="1634"/>
        <v>7.8299378969487723</v>
      </c>
      <c r="HZ295" s="164">
        <f t="shared" si="1635"/>
        <v>3.6720302180419675</v>
      </c>
      <c r="IA295" s="164">
        <f t="shared" si="1636"/>
        <v>6.9813082245012046</v>
      </c>
      <c r="IB295" s="164">
        <f t="shared" si="1637"/>
        <v>19.963874777241262</v>
      </c>
      <c r="IC295" s="164">
        <f t="shared" si="1638"/>
        <v>46.156934979659042</v>
      </c>
      <c r="ID295" s="164">
        <f t="shared" si="1639"/>
        <v>56.14388650197268</v>
      </c>
      <c r="IE295" s="164">
        <f t="shared" si="1640"/>
        <v>73.382910666287174</v>
      </c>
      <c r="IF295" s="164">
        <f t="shared" si="1641"/>
        <v>79.990200185564916</v>
      </c>
      <c r="IG295" s="164">
        <f t="shared" si="1642"/>
        <v>64.869252778260631</v>
      </c>
      <c r="IH295" s="164">
        <f t="shared" si="1643"/>
        <v>67.962303445846885</v>
      </c>
      <c r="II295" s="164">
        <f t="shared" si="1644"/>
        <v>53.952578620159535</v>
      </c>
      <c r="IJ295" s="164">
        <f t="shared" si="1645"/>
        <v>24.495181953376161</v>
      </c>
      <c r="IK295" s="164">
        <f t="shared" si="1646"/>
        <v>7.8299378969487723</v>
      </c>
      <c r="IL295" s="164">
        <f t="shared" si="1647"/>
        <v>3.6720302180419675</v>
      </c>
      <c r="IM295" s="164">
        <f t="shared" si="1648"/>
        <v>6.9813082245012046</v>
      </c>
      <c r="IN295" s="164">
        <f t="shared" si="1649"/>
        <v>19.963874777241262</v>
      </c>
      <c r="IO295" s="164">
        <f t="shared" si="1650"/>
        <v>46.156934979659042</v>
      </c>
      <c r="IP295" s="164">
        <f t="shared" si="1651"/>
        <v>56.14388650197268</v>
      </c>
      <c r="IQ295" s="164">
        <f t="shared" si="1652"/>
        <v>73.382910666287174</v>
      </c>
      <c r="IR295" s="164">
        <f t="shared" si="1653"/>
        <v>79.990200185564916</v>
      </c>
      <c r="IS295" s="164">
        <f t="shared" si="1654"/>
        <v>64.869252778260631</v>
      </c>
      <c r="IT295" s="164">
        <f t="shared" si="1655"/>
        <v>67.962303445846885</v>
      </c>
      <c r="IU295" s="164">
        <f t="shared" si="1656"/>
        <v>53.952578620159535</v>
      </c>
      <c r="IV295" s="164">
        <f t="shared" si="1657"/>
        <v>24.495181953376161</v>
      </c>
      <c r="IW295" s="164">
        <f t="shared" si="1658"/>
        <v>7.8299378969487723</v>
      </c>
      <c r="IX295" s="164">
        <f t="shared" si="1545"/>
        <v>3.6720302180419675</v>
      </c>
      <c r="IY295" s="166">
        <f>VPHgrunddataM!BG29*1000</f>
        <v>6.9813082245012046</v>
      </c>
      <c r="IZ295" s="166">
        <f>VPHgrunddataM!BH29*1000</f>
        <v>19.963874777241262</v>
      </c>
      <c r="JA295" s="166">
        <f>VPHgrunddataM!BI29*1000</f>
        <v>46.156934979659042</v>
      </c>
      <c r="JB295" s="166">
        <f>VPHgrunddataM!BJ29*1000</f>
        <v>56.14388650197268</v>
      </c>
      <c r="JC295" s="166">
        <f>VPHgrunddataM!BK29*1000</f>
        <v>73.382910666287174</v>
      </c>
      <c r="JD295" s="166">
        <f>VPHgrunddataM!BL29*1000</f>
        <v>79.990200185564916</v>
      </c>
      <c r="JE295" s="166">
        <f>VPHgrunddataM!BM29*1000</f>
        <v>64.869252778260631</v>
      </c>
      <c r="JF295" s="166">
        <f>VPHgrunddataM!BN29*1000</f>
        <v>67.962303445846885</v>
      </c>
      <c r="JG295" s="166">
        <f>VPHgrunddataM!BO29*1000</f>
        <v>53.952578620159535</v>
      </c>
      <c r="JH295" s="166">
        <f>VPHgrunddataM!BP29*1000</f>
        <v>24.495181953376161</v>
      </c>
      <c r="JI295" s="166">
        <f>VPHgrunddataM!BQ29*1000</f>
        <v>7.8299378969487723</v>
      </c>
      <c r="JJ295" s="166">
        <f>VPHgrunddataM!BR29*1000</f>
        <v>3.6720302180419675</v>
      </c>
      <c r="JK295" s="116">
        <f t="shared" si="1546"/>
        <v>6.9813082245012046</v>
      </c>
      <c r="JL295" s="116">
        <f t="shared" si="1547"/>
        <v>19.963874777241262</v>
      </c>
      <c r="JM295" s="116">
        <f t="shared" si="1548"/>
        <v>46.156934979659042</v>
      </c>
      <c r="JN295" s="116">
        <f t="shared" si="1549"/>
        <v>56.14388650197268</v>
      </c>
      <c r="JO295" s="116">
        <f t="shared" si="1550"/>
        <v>73.382910666287174</v>
      </c>
      <c r="JP295" s="116">
        <f t="shared" si="1551"/>
        <v>79.990200185564916</v>
      </c>
      <c r="JQ295" s="116">
        <f t="shared" si="1552"/>
        <v>64.869252778260631</v>
      </c>
      <c r="JR295" s="116">
        <f t="shared" si="1553"/>
        <v>67.962303445846885</v>
      </c>
      <c r="JS295" s="116">
        <f t="shared" si="1554"/>
        <v>53.952578620159535</v>
      </c>
      <c r="JT295" s="116">
        <f t="shared" si="1555"/>
        <v>24.495181953376161</v>
      </c>
      <c r="JU295" s="116">
        <f t="shared" si="1556"/>
        <v>7.8299378969487723</v>
      </c>
      <c r="JV295" s="116">
        <f t="shared" si="1557"/>
        <v>3.6720302180419675</v>
      </c>
      <c r="JW295" s="116">
        <f t="shared" si="1558"/>
        <v>6.9813082245012046</v>
      </c>
      <c r="JX295" s="116">
        <f t="shared" si="1559"/>
        <v>19.963874777241262</v>
      </c>
      <c r="JY295" s="116">
        <f t="shared" si="1560"/>
        <v>46.156934979659042</v>
      </c>
      <c r="JZ295" s="116">
        <f t="shared" si="1561"/>
        <v>56.14388650197268</v>
      </c>
      <c r="KA295" s="116">
        <f t="shared" si="1562"/>
        <v>73.382910666287174</v>
      </c>
      <c r="KB295" s="116">
        <f t="shared" si="1563"/>
        <v>79.990200185564916</v>
      </c>
      <c r="KC295" s="116">
        <f t="shared" si="1564"/>
        <v>64.869252778260631</v>
      </c>
      <c r="KD295" s="116">
        <f t="shared" si="1565"/>
        <v>67.962303445846885</v>
      </c>
      <c r="KE295" s="116">
        <f t="shared" si="1566"/>
        <v>53.952578620159535</v>
      </c>
      <c r="KF295" s="116">
        <f t="shared" si="1567"/>
        <v>24.495181953376161</v>
      </c>
      <c r="KG295" s="116">
        <f t="shared" si="1568"/>
        <v>7.8299378969487723</v>
      </c>
      <c r="KH295" s="116">
        <f t="shared" si="1569"/>
        <v>3.6720302180419675</v>
      </c>
      <c r="KI295" s="116">
        <f t="shared" si="1570"/>
        <v>6.9813082245012046</v>
      </c>
      <c r="KJ295" s="116">
        <f t="shared" si="1571"/>
        <v>19.963874777241262</v>
      </c>
      <c r="KK295" s="116">
        <f t="shared" si="1572"/>
        <v>46.156934979659042</v>
      </c>
      <c r="KL295" s="116">
        <f t="shared" si="1573"/>
        <v>56.14388650197268</v>
      </c>
      <c r="KM295" s="116">
        <f t="shared" si="1574"/>
        <v>73.382910666287174</v>
      </c>
      <c r="KN295" s="116">
        <f t="shared" si="1575"/>
        <v>79.990200185564916</v>
      </c>
      <c r="KO295" s="116">
        <f t="shared" si="1576"/>
        <v>64.869252778260631</v>
      </c>
      <c r="KP295" s="116">
        <f t="shared" si="1577"/>
        <v>67.962303445846885</v>
      </c>
      <c r="KQ295" s="116">
        <f t="shared" si="1578"/>
        <v>53.952578620159535</v>
      </c>
      <c r="KR295" s="116">
        <f t="shared" si="1579"/>
        <v>24.495181953376161</v>
      </c>
      <c r="KS295" s="116">
        <f t="shared" si="1580"/>
        <v>7.8299378969487723</v>
      </c>
      <c r="KT295" s="116">
        <f t="shared" si="1581"/>
        <v>3.6720302180419675</v>
      </c>
      <c r="KU295" s="116">
        <f t="shared" si="1582"/>
        <v>6.9813082245012046</v>
      </c>
      <c r="KV295" s="116">
        <f t="shared" si="1583"/>
        <v>19.963874777241262</v>
      </c>
      <c r="KW295" s="116">
        <f t="shared" si="1584"/>
        <v>46.156934979659042</v>
      </c>
      <c r="KX295" s="116">
        <f t="shared" si="1585"/>
        <v>56.14388650197268</v>
      </c>
      <c r="KY295" s="116">
        <f t="shared" si="1586"/>
        <v>73.382910666287174</v>
      </c>
      <c r="KZ295" s="116">
        <f t="shared" si="1587"/>
        <v>79.990200185564916</v>
      </c>
      <c r="LA295" s="116">
        <f t="shared" si="1588"/>
        <v>64.869252778260631</v>
      </c>
      <c r="LB295" s="116">
        <f t="shared" si="1589"/>
        <v>67.962303445846885</v>
      </c>
      <c r="LC295" s="116">
        <f t="shared" si="1590"/>
        <v>53.952578620159535</v>
      </c>
      <c r="LD295" s="116">
        <f t="shared" si="1591"/>
        <v>24.495181953376161</v>
      </c>
      <c r="LE295" s="116">
        <f t="shared" si="1592"/>
        <v>7.8299378969487723</v>
      </c>
      <c r="LF295" s="116">
        <f t="shared" si="1593"/>
        <v>3.6720302180419675</v>
      </c>
      <c r="LG295" s="166">
        <f>VPHgrunddataM!BS29*1000</f>
        <v>6.9813082245012046</v>
      </c>
      <c r="LH295" s="166">
        <f>VPHgrunddataM!BT29*1000</f>
        <v>19.963874777241262</v>
      </c>
      <c r="LI295" s="166">
        <f>VPHgrunddataM!BU29*1000</f>
        <v>46.156934979659042</v>
      </c>
      <c r="LJ295" s="166">
        <f>VPHgrunddataM!BV29*1000</f>
        <v>56.14388650197268</v>
      </c>
      <c r="LK295" s="166">
        <f>VPHgrunddataM!BW29*1000</f>
        <v>73.382910666287174</v>
      </c>
      <c r="LL295" s="166">
        <f>VPHgrunddataM!BX29*1000</f>
        <v>79.990200185564916</v>
      </c>
      <c r="LM295" s="166">
        <f>VPHgrunddataM!BY29*1000</f>
        <v>64.869252778260631</v>
      </c>
      <c r="LN295" s="166">
        <f>VPHgrunddataM!BZ29*1000</f>
        <v>67.962303445846885</v>
      </c>
      <c r="LO295" s="166">
        <f>VPHgrunddataM!CA29*1000</f>
        <v>53.952578620159535</v>
      </c>
      <c r="LP295" s="166">
        <f>VPHgrunddataM!CB29*1000</f>
        <v>24.495181953376161</v>
      </c>
      <c r="LQ295" s="166">
        <f>VPHgrunddataM!CC29*1000</f>
        <v>7.8299378969487723</v>
      </c>
      <c r="LR295" s="166">
        <f>VPHgrunddataM!CD29*1000</f>
        <v>3.6720302180419675</v>
      </c>
      <c r="LT295" s="660">
        <f t="shared" si="1506"/>
        <v>1.2434497875801753E-13</v>
      </c>
      <c r="LU295" s="116">
        <f t="shared" si="1507"/>
        <v>0</v>
      </c>
      <c r="LV295" s="116">
        <f t="shared" si="1508"/>
        <v>0</v>
      </c>
      <c r="LW295" s="115">
        <f t="shared" si="1509"/>
        <v>0</v>
      </c>
      <c r="LX295" s="115">
        <f t="shared" si="1510"/>
        <v>0</v>
      </c>
      <c r="LY295" s="166">
        <f t="shared" si="1511"/>
        <v>3.5527136788005009E-15</v>
      </c>
      <c r="LZ295" s="116">
        <f t="shared" si="1512"/>
        <v>0</v>
      </c>
      <c r="MA295" s="116">
        <f t="shared" si="1513"/>
        <v>7.1054273576010019E-15</v>
      </c>
      <c r="MB295" s="116">
        <f t="shared" si="1514"/>
        <v>1.4210854715202004E-14</v>
      </c>
      <c r="MC295" s="116">
        <f t="shared" si="1515"/>
        <v>1.4210854715202004E-14</v>
      </c>
      <c r="MD295" s="166">
        <f t="shared" si="1516"/>
        <v>0</v>
      </c>
      <c r="ME295" s="116">
        <f t="shared" si="1517"/>
        <v>0</v>
      </c>
      <c r="MF295" s="116">
        <f t="shared" si="1518"/>
        <v>2.8421709430404007E-14</v>
      </c>
      <c r="MG295" s="116">
        <f t="shared" si="1519"/>
        <v>0</v>
      </c>
      <c r="MH295" s="116">
        <f t="shared" si="1520"/>
        <v>2.8421709430404007E-14</v>
      </c>
      <c r="MI295" s="166">
        <f t="shared" si="1521"/>
        <v>2.8421709430404007E-14</v>
      </c>
      <c r="MJ295" s="164">
        <f t="shared" si="1522"/>
        <v>0</v>
      </c>
      <c r="MK295" s="164">
        <f t="shared" si="1523"/>
        <v>0</v>
      </c>
      <c r="ML295" s="164">
        <f t="shared" si="1524"/>
        <v>0</v>
      </c>
      <c r="MM295" s="164">
        <f t="shared" si="1525"/>
        <v>0</v>
      </c>
      <c r="MN295" s="166">
        <f t="shared" si="1526"/>
        <v>0</v>
      </c>
      <c r="MO295" s="116">
        <f t="shared" si="1527"/>
        <v>0</v>
      </c>
      <c r="MP295" s="116">
        <f t="shared" si="1528"/>
        <v>0</v>
      </c>
      <c r="MQ295" s="116">
        <f t="shared" si="1529"/>
        <v>0</v>
      </c>
      <c r="MR295" s="116">
        <f t="shared" si="1530"/>
        <v>0</v>
      </c>
      <c r="MS295" s="166">
        <f t="shared" si="1531"/>
        <v>0</v>
      </c>
    </row>
    <row r="296" spans="2:357" hidden="1">
      <c r="B296" s="3"/>
      <c r="C296" s="84" t="s">
        <v>157</v>
      </c>
      <c r="D296" s="117">
        <f t="shared" ref="D296:X296" ca="1" si="1698">SUM(D278:D295)</f>
        <v>24913.046862248659</v>
      </c>
      <c r="E296" s="117">
        <f t="shared" ca="1" si="1698"/>
        <v>24913.046862248659</v>
      </c>
      <c r="F296" s="117">
        <f t="shared" ca="1" si="1698"/>
        <v>24913.046862248659</v>
      </c>
      <c r="G296" s="117">
        <f t="shared" ca="1" si="1698"/>
        <v>24913.046862248659</v>
      </c>
      <c r="H296" s="117">
        <f t="shared" ca="1" si="1698"/>
        <v>24913.046862248659</v>
      </c>
      <c r="I296" s="117">
        <f t="shared" ca="1" si="1698"/>
        <v>25120.096418210938</v>
      </c>
      <c r="J296" s="117">
        <f t="shared" ca="1" si="1698"/>
        <v>24839.776486314157</v>
      </c>
      <c r="K296" s="117">
        <f t="shared" ca="1" si="1698"/>
        <v>24559.456554417371</v>
      </c>
      <c r="L296" s="117">
        <f t="shared" ca="1" si="1698"/>
        <v>24279.136622520586</v>
      </c>
      <c r="M296" s="117">
        <f t="shared" ca="1" si="1698"/>
        <v>23998.816690623793</v>
      </c>
      <c r="N296" s="117">
        <f t="shared" ca="1" si="1698"/>
        <v>23718.496758727</v>
      </c>
      <c r="O296" s="117">
        <f t="shared" ca="1" si="1698"/>
        <v>23714.841061367115</v>
      </c>
      <c r="P296" s="117">
        <f t="shared" ca="1" si="1698"/>
        <v>23711.185364007222</v>
      </c>
      <c r="Q296" s="117">
        <f t="shared" ca="1" si="1698"/>
        <v>23707.529666647326</v>
      </c>
      <c r="R296" s="117">
        <f t="shared" ca="1" si="1698"/>
        <v>23703.873969287433</v>
      </c>
      <c r="S296" s="117">
        <f t="shared" ca="1" si="1698"/>
        <v>23700.218271927537</v>
      </c>
      <c r="T296" s="117">
        <f t="shared" ca="1" si="1698"/>
        <v>22749.223020021509</v>
      </c>
      <c r="U296" s="117">
        <f t="shared" ca="1" si="1698"/>
        <v>22749.223020021509</v>
      </c>
      <c r="V296" s="117">
        <f t="shared" ca="1" si="1698"/>
        <v>22749.223020021509</v>
      </c>
      <c r="W296" s="117">
        <f t="shared" ca="1" si="1698"/>
        <v>22749.223020021509</v>
      </c>
      <c r="X296" s="117">
        <f t="shared" ca="1" si="1698"/>
        <v>22749.223020021509</v>
      </c>
      <c r="Y296" s="117">
        <f ca="1">SUM(Y278:Y295)</f>
        <v>22554.949691210237</v>
      </c>
      <c r="Z296" s="117">
        <f ca="1">SUM(Z278:Z295)</f>
        <v>22360.676362398972</v>
      </c>
      <c r="AA296" s="117">
        <f ca="1">SUM(AA278:AA295)</f>
        <v>22166.403033587711</v>
      </c>
      <c r="AB296" s="117">
        <f ca="1">SUM(AB278:AB295)</f>
        <v>21972.129704776446</v>
      </c>
      <c r="AC296" s="117">
        <f ca="1">SUM(AC278:AC295)</f>
        <v>21777.856375965184</v>
      </c>
      <c r="AD296" s="3"/>
      <c r="AE296" s="117">
        <f t="shared" ref="AE296:CP296" ca="1" si="1699">SUM(AE278:AE295)</f>
        <v>4878.128588748832</v>
      </c>
      <c r="AF296" s="117">
        <f t="shared" ca="1" si="1699"/>
        <v>3787.7303436446305</v>
      </c>
      <c r="AG296" s="117">
        <f t="shared" ca="1" si="1699"/>
        <v>3611.8755695840086</v>
      </c>
      <c r="AH296" s="117">
        <f t="shared" ca="1" si="1699"/>
        <v>2031.0753893904687</v>
      </c>
      <c r="AI296" s="117">
        <f t="shared" ca="1" si="1699"/>
        <v>1189.2129077413108</v>
      </c>
      <c r="AJ296" s="117">
        <f t="shared" ca="1" si="1699"/>
        <v>733.08145350849634</v>
      </c>
      <c r="AK296" s="117">
        <f t="shared" ca="1" si="1699"/>
        <v>415.3988152213899</v>
      </c>
      <c r="AL296" s="117">
        <f t="shared" ca="1" si="1699"/>
        <v>90.609549820987368</v>
      </c>
      <c r="AM296" s="117">
        <f t="shared" ca="1" si="1699"/>
        <v>481.33191086749503</v>
      </c>
      <c r="AN296" s="117">
        <f t="shared" ca="1" si="1699"/>
        <v>1578.9861943469643</v>
      </c>
      <c r="AO296" s="117">
        <f t="shared" ca="1" si="1699"/>
        <v>2777.612416418523</v>
      </c>
      <c r="AP296" s="117">
        <f t="shared" ca="1" si="1699"/>
        <v>3338.0037229555551</v>
      </c>
      <c r="AQ296" s="117">
        <f t="shared" ca="1" si="1699"/>
        <v>4878.128588748832</v>
      </c>
      <c r="AR296" s="117">
        <f t="shared" ca="1" si="1699"/>
        <v>3787.7303436446305</v>
      </c>
      <c r="AS296" s="117">
        <f t="shared" ca="1" si="1699"/>
        <v>3611.8755695840086</v>
      </c>
      <c r="AT296" s="117">
        <f t="shared" ca="1" si="1699"/>
        <v>2031.0753893904687</v>
      </c>
      <c r="AU296" s="117">
        <f t="shared" ca="1" si="1699"/>
        <v>1189.2129077413108</v>
      </c>
      <c r="AV296" s="117">
        <f t="shared" ca="1" si="1699"/>
        <v>733.08145350849634</v>
      </c>
      <c r="AW296" s="117">
        <f t="shared" ca="1" si="1699"/>
        <v>415.3988152213899</v>
      </c>
      <c r="AX296" s="117">
        <f t="shared" ca="1" si="1699"/>
        <v>90.609549820987368</v>
      </c>
      <c r="AY296" s="117">
        <f t="shared" ca="1" si="1699"/>
        <v>481.33191086749503</v>
      </c>
      <c r="AZ296" s="117">
        <f t="shared" ca="1" si="1699"/>
        <v>1578.9861943469643</v>
      </c>
      <c r="BA296" s="117">
        <f t="shared" ca="1" si="1699"/>
        <v>2777.612416418523</v>
      </c>
      <c r="BB296" s="117">
        <f t="shared" ca="1" si="1699"/>
        <v>3338.0037229555551</v>
      </c>
      <c r="BC296" s="117">
        <f t="shared" ca="1" si="1699"/>
        <v>4878.128588748832</v>
      </c>
      <c r="BD296" s="117">
        <f t="shared" ca="1" si="1699"/>
        <v>3787.7303436446305</v>
      </c>
      <c r="BE296" s="117">
        <f t="shared" ca="1" si="1699"/>
        <v>3611.8755695840086</v>
      </c>
      <c r="BF296" s="117">
        <f t="shared" ca="1" si="1699"/>
        <v>2031.0753893904687</v>
      </c>
      <c r="BG296" s="117">
        <f t="shared" ca="1" si="1699"/>
        <v>1189.2129077413108</v>
      </c>
      <c r="BH296" s="117">
        <f t="shared" ca="1" si="1699"/>
        <v>733.08145350849634</v>
      </c>
      <c r="BI296" s="117">
        <f t="shared" ca="1" si="1699"/>
        <v>415.3988152213899</v>
      </c>
      <c r="BJ296" s="117">
        <f t="shared" ca="1" si="1699"/>
        <v>90.609549820987368</v>
      </c>
      <c r="BK296" s="117">
        <f t="shared" ca="1" si="1699"/>
        <v>481.33191086749503</v>
      </c>
      <c r="BL296" s="117">
        <f t="shared" ca="1" si="1699"/>
        <v>1578.9861943469643</v>
      </c>
      <c r="BM296" s="117">
        <f t="shared" ca="1" si="1699"/>
        <v>2777.612416418523</v>
      </c>
      <c r="BN296" s="117">
        <f t="shared" ca="1" si="1699"/>
        <v>3338.0037229555551</v>
      </c>
      <c r="BO296" s="117">
        <f t="shared" ca="1" si="1699"/>
        <v>4878.128588748832</v>
      </c>
      <c r="BP296" s="117">
        <f t="shared" ca="1" si="1699"/>
        <v>3787.7303436446305</v>
      </c>
      <c r="BQ296" s="117">
        <f t="shared" ca="1" si="1699"/>
        <v>3611.8755695840086</v>
      </c>
      <c r="BR296" s="117">
        <f t="shared" ca="1" si="1699"/>
        <v>2031.0753893904687</v>
      </c>
      <c r="BS296" s="117">
        <f t="shared" ca="1" si="1699"/>
        <v>1189.2129077413108</v>
      </c>
      <c r="BT296" s="117">
        <f t="shared" ca="1" si="1699"/>
        <v>733.08145350849634</v>
      </c>
      <c r="BU296" s="117">
        <f t="shared" ca="1" si="1699"/>
        <v>415.3988152213899</v>
      </c>
      <c r="BV296" s="117">
        <f t="shared" ca="1" si="1699"/>
        <v>90.609549820987368</v>
      </c>
      <c r="BW296" s="117">
        <f t="shared" ca="1" si="1699"/>
        <v>481.33191086749503</v>
      </c>
      <c r="BX296" s="117">
        <f t="shared" ca="1" si="1699"/>
        <v>1578.9861943469643</v>
      </c>
      <c r="BY296" s="117">
        <f t="shared" ca="1" si="1699"/>
        <v>2777.612416418523</v>
      </c>
      <c r="BZ296" s="117">
        <f t="shared" ca="1" si="1699"/>
        <v>3338.0037229555551</v>
      </c>
      <c r="CA296" s="117">
        <f t="shared" ca="1" si="1699"/>
        <v>4891.5074672898181</v>
      </c>
      <c r="CB296" s="117">
        <f t="shared" ca="1" si="1699"/>
        <v>3802.4235502012643</v>
      </c>
      <c r="CC296" s="117">
        <f t="shared" ca="1" si="1699"/>
        <v>3625.4891753231695</v>
      </c>
      <c r="CD296" s="117">
        <f t="shared" ca="1" si="1699"/>
        <v>2052.3052143397299</v>
      </c>
      <c r="CE296" s="117">
        <f t="shared" ca="1" si="1699"/>
        <v>1210.6860255483352</v>
      </c>
      <c r="CF296" s="117">
        <f t="shared" ca="1" si="1699"/>
        <v>756.50335152323748</v>
      </c>
      <c r="CG296" s="117">
        <f t="shared" ca="1" si="1699"/>
        <v>507.22912027146134</v>
      </c>
      <c r="CH296" s="117">
        <f t="shared" ca="1" si="1699"/>
        <v>46.495536957697006</v>
      </c>
      <c r="CI296" s="117">
        <f t="shared" ca="1" si="1699"/>
        <v>485.5211689171482</v>
      </c>
      <c r="CJ296" s="117">
        <f t="shared" ca="1" si="1699"/>
        <v>1609.7738901982609</v>
      </c>
      <c r="CK296" s="117">
        <f t="shared" ca="1" si="1699"/>
        <v>2781.1333332948561</v>
      </c>
      <c r="CL296" s="117">
        <f t="shared" ca="1" si="1699"/>
        <v>3351.0285843459656</v>
      </c>
      <c r="CM296" s="117">
        <f t="shared" ca="1" si="1699"/>
        <v>4846.2766759611914</v>
      </c>
      <c r="CN296" s="117">
        <f t="shared" ca="1" si="1699"/>
        <v>3767.2053492879945</v>
      </c>
      <c r="CO296" s="117">
        <f t="shared" ca="1" si="1699"/>
        <v>3589.3326325335784</v>
      </c>
      <c r="CP296" s="117">
        <f t="shared" ca="1" si="1699"/>
        <v>2030.9549460086848</v>
      </c>
      <c r="CQ296" s="117">
        <f t="shared" ref="CQ296:FB296" ca="1" si="1700">SUM(CQ278:CQ295)</f>
        <v>1193.71422248572</v>
      </c>
      <c r="CR296" s="117">
        <f t="shared" ca="1" si="1700"/>
        <v>745.10577486007708</v>
      </c>
      <c r="CS296" s="117">
        <f t="shared" ca="1" si="1700"/>
        <v>486.94439736223444</v>
      </c>
      <c r="CT296" s="117">
        <f t="shared" ca="1" si="1700"/>
        <v>47.048342638190583</v>
      </c>
      <c r="CU296" s="117">
        <f t="shared" ca="1" si="1700"/>
        <v>474.73032506617335</v>
      </c>
      <c r="CV296" s="117">
        <f t="shared" ca="1" si="1700"/>
        <v>1589.0030011636666</v>
      </c>
      <c r="CW296" s="117">
        <f t="shared" ca="1" si="1700"/>
        <v>2752.5589033179781</v>
      </c>
      <c r="CX296" s="117">
        <f t="shared" ca="1" si="1700"/>
        <v>3316.9019156286658</v>
      </c>
      <c r="CY296" s="117">
        <f t="shared" ca="1" si="1700"/>
        <v>4801.0458846325628</v>
      </c>
      <c r="CZ296" s="117">
        <f t="shared" ca="1" si="1700"/>
        <v>3731.9871483747256</v>
      </c>
      <c r="DA296" s="117">
        <f t="shared" ca="1" si="1700"/>
        <v>3553.1760897439876</v>
      </c>
      <c r="DB296" s="117">
        <f t="shared" ca="1" si="1700"/>
        <v>2009.6046776776402</v>
      </c>
      <c r="DC296" s="117">
        <f t="shared" ca="1" si="1700"/>
        <v>1176.7424194231046</v>
      </c>
      <c r="DD296" s="117">
        <f t="shared" ca="1" si="1700"/>
        <v>733.70819819691667</v>
      </c>
      <c r="DE296" s="117">
        <f t="shared" ca="1" si="1700"/>
        <v>466.65967445300754</v>
      </c>
      <c r="DF296" s="117">
        <f t="shared" ca="1" si="1700"/>
        <v>47.601148318684146</v>
      </c>
      <c r="DG296" s="117">
        <f t="shared" ca="1" si="1700"/>
        <v>463.93948121519861</v>
      </c>
      <c r="DH296" s="117">
        <f t="shared" ca="1" si="1700"/>
        <v>1568.232112129072</v>
      </c>
      <c r="DI296" s="117">
        <f t="shared" ca="1" si="1700"/>
        <v>2723.984473341101</v>
      </c>
      <c r="DJ296" s="117">
        <f t="shared" ca="1" si="1700"/>
        <v>3282.7752469113652</v>
      </c>
      <c r="DK296" s="117">
        <f t="shared" ca="1" si="1700"/>
        <v>4755.815093303936</v>
      </c>
      <c r="DL296" s="117">
        <f t="shared" ca="1" si="1700"/>
        <v>3696.7689474614572</v>
      </c>
      <c r="DM296" s="117">
        <f t="shared" ca="1" si="1700"/>
        <v>3517.0195469543978</v>
      </c>
      <c r="DN296" s="117">
        <f t="shared" ca="1" si="1700"/>
        <v>1988.2544093465954</v>
      </c>
      <c r="DO296" s="117">
        <f t="shared" ca="1" si="1700"/>
        <v>1159.7706163604896</v>
      </c>
      <c r="DP296" s="117">
        <f t="shared" ca="1" si="1700"/>
        <v>722.31062153375615</v>
      </c>
      <c r="DQ296" s="117">
        <f t="shared" ca="1" si="1700"/>
        <v>446.3749515437807</v>
      </c>
      <c r="DR296" s="117">
        <f t="shared" ca="1" si="1700"/>
        <v>48.153953999177716</v>
      </c>
      <c r="DS296" s="117">
        <f t="shared" ca="1" si="1700"/>
        <v>453.1486373642237</v>
      </c>
      <c r="DT296" s="117">
        <f t="shared" ca="1" si="1700"/>
        <v>1547.4612230944772</v>
      </c>
      <c r="DU296" s="117">
        <f t="shared" ca="1" si="1700"/>
        <v>2695.4100433642234</v>
      </c>
      <c r="DV296" s="117">
        <f t="shared" ca="1" si="1700"/>
        <v>3248.6485781940664</v>
      </c>
      <c r="DW296" s="117">
        <f t="shared" ca="1" si="1700"/>
        <v>4710.5843019753083</v>
      </c>
      <c r="DX296" s="117">
        <f t="shared" ca="1" si="1700"/>
        <v>3661.5507465481874</v>
      </c>
      <c r="DY296" s="117">
        <f t="shared" ca="1" si="1700"/>
        <v>3480.8630041648057</v>
      </c>
      <c r="DZ296" s="117">
        <f t="shared" ca="1" si="1700"/>
        <v>1966.9041410155507</v>
      </c>
      <c r="EA296" s="117">
        <f t="shared" ca="1" si="1700"/>
        <v>1142.7988132978742</v>
      </c>
      <c r="EB296" s="117">
        <f t="shared" ca="1" si="1700"/>
        <v>710.91304487059563</v>
      </c>
      <c r="EC296" s="117">
        <f t="shared" ca="1" si="1700"/>
        <v>426.09022863455385</v>
      </c>
      <c r="ED296" s="117">
        <f t="shared" ca="1" si="1700"/>
        <v>48.706759679671279</v>
      </c>
      <c r="EE296" s="117">
        <f t="shared" ca="1" si="1700"/>
        <v>442.35779351324896</v>
      </c>
      <c r="EF296" s="117">
        <f t="shared" ca="1" si="1700"/>
        <v>1526.6903340598828</v>
      </c>
      <c r="EG296" s="117">
        <f t="shared" ca="1" si="1700"/>
        <v>2666.8356133873453</v>
      </c>
      <c r="EH296" s="117">
        <f t="shared" ca="1" si="1700"/>
        <v>3214.5219094767658</v>
      </c>
      <c r="EI296" s="117">
        <f t="shared" ca="1" si="1700"/>
        <v>4665.3535106466816</v>
      </c>
      <c r="EJ296" s="117">
        <f t="shared" ca="1" si="1700"/>
        <v>3626.3325456349185</v>
      </c>
      <c r="EK296" s="117">
        <f t="shared" ca="1" si="1700"/>
        <v>3444.706461375215</v>
      </c>
      <c r="EL296" s="117">
        <f t="shared" ca="1" si="1700"/>
        <v>1945.5538726845064</v>
      </c>
      <c r="EM296" s="117">
        <f t="shared" ca="1" si="1700"/>
        <v>1125.8270102352585</v>
      </c>
      <c r="EN296" s="117">
        <f t="shared" ca="1" si="1700"/>
        <v>699.51546820743488</v>
      </c>
      <c r="EO296" s="117">
        <f t="shared" ca="1" si="1700"/>
        <v>405.80550572532701</v>
      </c>
      <c r="EP296" s="117">
        <f t="shared" ca="1" si="1700"/>
        <v>49.259565360164849</v>
      </c>
      <c r="EQ296" s="117">
        <f t="shared" ca="1" si="1700"/>
        <v>431.56694966227423</v>
      </c>
      <c r="ER296" s="117">
        <f t="shared" ca="1" si="1700"/>
        <v>1505.919445025289</v>
      </c>
      <c r="ES296" s="117">
        <f t="shared" ca="1" si="1700"/>
        <v>2638.2611834104678</v>
      </c>
      <c r="ET296" s="117">
        <f t="shared" ca="1" si="1700"/>
        <v>3180.3952407594675</v>
      </c>
      <c r="EU296" s="117">
        <f t="shared" ca="1" si="1700"/>
        <v>4651.0877203978907</v>
      </c>
      <c r="EV296" s="117">
        <f t="shared" ca="1" si="1700"/>
        <v>3614.3544759003339</v>
      </c>
      <c r="EW296" s="117">
        <f t="shared" ca="1" si="1700"/>
        <v>3439.0205562188485</v>
      </c>
      <c r="EX296" s="117">
        <f t="shared" ca="1" si="1700"/>
        <v>1945.2156046070197</v>
      </c>
      <c r="EY296" s="117">
        <f t="shared" ca="1" si="1700"/>
        <v>1133.63951937756</v>
      </c>
      <c r="EZ296" s="117">
        <f t="shared" ca="1" si="1700"/>
        <v>694.52118676229395</v>
      </c>
      <c r="FA296" s="117">
        <f t="shared" ca="1" si="1700"/>
        <v>425.39197947952954</v>
      </c>
      <c r="FB296" s="117">
        <f t="shared" ca="1" si="1700"/>
        <v>56.564052863439855</v>
      </c>
      <c r="FC296" s="117">
        <f t="shared" ref="FC296:HN296" ca="1" si="1701">SUM(FC278:FC295)</f>
        <v>429.58212195996407</v>
      </c>
      <c r="FD296" s="117">
        <f t="shared" ca="1" si="1701"/>
        <v>1512.9682270702338</v>
      </c>
      <c r="FE296" s="117">
        <f t="shared" ca="1" si="1701"/>
        <v>2639.7645204401047</v>
      </c>
      <c r="FF296" s="117">
        <f t="shared" ca="1" si="1701"/>
        <v>3172.7310962898914</v>
      </c>
      <c r="FG296" s="117">
        <f t="shared" ca="1" si="1701"/>
        <v>4636.8219301490999</v>
      </c>
      <c r="FH296" s="117">
        <f t="shared" ca="1" si="1701"/>
        <v>3602.3764061657503</v>
      </c>
      <c r="FI296" s="117">
        <f t="shared" ca="1" si="1701"/>
        <v>3433.3346510624815</v>
      </c>
      <c r="FJ296" s="117">
        <f t="shared" ca="1" si="1701"/>
        <v>1944.8773365295326</v>
      </c>
      <c r="FK296" s="117">
        <f t="shared" ca="1" si="1701"/>
        <v>1141.4520285198612</v>
      </c>
      <c r="FL296" s="117">
        <f t="shared" ca="1" si="1701"/>
        <v>689.5269053171528</v>
      </c>
      <c r="FM296" s="117">
        <f t="shared" ca="1" si="1701"/>
        <v>444.97845323373201</v>
      </c>
      <c r="FN296" s="117">
        <f t="shared" ca="1" si="1701"/>
        <v>63.868540366714846</v>
      </c>
      <c r="FO296" s="117">
        <f t="shared" ca="1" si="1701"/>
        <v>427.59729425765397</v>
      </c>
      <c r="FP296" s="117">
        <f t="shared" ca="1" si="1701"/>
        <v>1520.0170091151786</v>
      </c>
      <c r="FQ296" s="117">
        <f t="shared" ca="1" si="1701"/>
        <v>2641.2678574697416</v>
      </c>
      <c r="FR296" s="117">
        <f t="shared" ca="1" si="1701"/>
        <v>3165.0669518203163</v>
      </c>
      <c r="FS296" s="117">
        <f t="shared" ca="1" si="1701"/>
        <v>4622.55613990031</v>
      </c>
      <c r="FT296" s="117">
        <f t="shared" ca="1" si="1701"/>
        <v>3590.3983364311657</v>
      </c>
      <c r="FU296" s="117">
        <f t="shared" ca="1" si="1701"/>
        <v>3427.648745906115</v>
      </c>
      <c r="FV296" s="117">
        <f t="shared" ca="1" si="1701"/>
        <v>1944.539068452046</v>
      </c>
      <c r="FW296" s="117">
        <f t="shared" ca="1" si="1701"/>
        <v>1149.2645376621622</v>
      </c>
      <c r="FX296" s="117">
        <f t="shared" ca="1" si="1701"/>
        <v>684.53262387201187</v>
      </c>
      <c r="FY296" s="117">
        <f t="shared" ca="1" si="1701"/>
        <v>464.56492698793443</v>
      </c>
      <c r="FZ296" s="117">
        <f t="shared" ca="1" si="1701"/>
        <v>71.173027869989852</v>
      </c>
      <c r="GA296" s="117">
        <f t="shared" ca="1" si="1701"/>
        <v>425.61246655534381</v>
      </c>
      <c r="GB296" s="117">
        <f t="shared" ca="1" si="1701"/>
        <v>1527.0657911601238</v>
      </c>
      <c r="GC296" s="117">
        <f t="shared" ca="1" si="1701"/>
        <v>2642.7711944993789</v>
      </c>
      <c r="GD296" s="117">
        <f t="shared" ca="1" si="1701"/>
        <v>3157.402807350742</v>
      </c>
      <c r="GE296" s="117">
        <f t="shared" ca="1" si="1701"/>
        <v>4608.2903496515191</v>
      </c>
      <c r="GF296" s="117">
        <f t="shared" ca="1" si="1701"/>
        <v>3578.4202666965816</v>
      </c>
      <c r="GG296" s="117">
        <f t="shared" ca="1" si="1701"/>
        <v>3421.9628407497485</v>
      </c>
      <c r="GH296" s="117">
        <f t="shared" ca="1" si="1701"/>
        <v>1944.2008003745586</v>
      </c>
      <c r="GI296" s="117">
        <f t="shared" ca="1" si="1701"/>
        <v>1157.0770468044636</v>
      </c>
      <c r="GJ296" s="117">
        <f t="shared" ca="1" si="1701"/>
        <v>679.5383424268706</v>
      </c>
      <c r="GK296" s="117">
        <f t="shared" ca="1" si="1701"/>
        <v>484.15140074213696</v>
      </c>
      <c r="GL296" s="117">
        <f t="shared" ca="1" si="1701"/>
        <v>78.477515373264836</v>
      </c>
      <c r="GM296" s="117">
        <f t="shared" ca="1" si="1701"/>
        <v>423.62763885303366</v>
      </c>
      <c r="GN296" s="117">
        <f t="shared" ca="1" si="1701"/>
        <v>1534.1145732050688</v>
      </c>
      <c r="GO296" s="117">
        <f t="shared" ca="1" si="1701"/>
        <v>2644.2745315290158</v>
      </c>
      <c r="GP296" s="117">
        <f t="shared" ca="1" si="1701"/>
        <v>3149.7386628811664</v>
      </c>
      <c r="GQ296" s="117">
        <f t="shared" ca="1" si="1701"/>
        <v>4594.0245594027292</v>
      </c>
      <c r="GR296" s="117">
        <f t="shared" ca="1" si="1701"/>
        <v>3566.4421969619975</v>
      </c>
      <c r="GS296" s="117">
        <f t="shared" ca="1" si="1701"/>
        <v>3416.2769355933815</v>
      </c>
      <c r="GT296" s="117">
        <f t="shared" ca="1" si="1701"/>
        <v>1943.8625322970724</v>
      </c>
      <c r="GU296" s="117">
        <f t="shared" ca="1" si="1701"/>
        <v>1164.8895559467644</v>
      </c>
      <c r="GV296" s="117">
        <f t="shared" ca="1" si="1701"/>
        <v>674.54406098172956</v>
      </c>
      <c r="GW296" s="117">
        <f t="shared" ca="1" si="1701"/>
        <v>503.73787449633949</v>
      </c>
      <c r="GX296" s="117">
        <f t="shared" ca="1" si="1701"/>
        <v>85.782002876539835</v>
      </c>
      <c r="GY296" s="117">
        <f t="shared" ca="1" si="1701"/>
        <v>421.64281115072356</v>
      </c>
      <c r="GZ296" s="117">
        <f t="shared" ca="1" si="1701"/>
        <v>1541.1633552500141</v>
      </c>
      <c r="HA296" s="117">
        <f t="shared" ca="1" si="1701"/>
        <v>2645.7778685586532</v>
      </c>
      <c r="HB296" s="117">
        <f t="shared" ca="1" si="1701"/>
        <v>3142.0745184115913</v>
      </c>
      <c r="HC296" s="117">
        <f t="shared" ca="1" si="1701"/>
        <v>4422.3404216877834</v>
      </c>
      <c r="HD296" s="117">
        <f t="shared" ca="1" si="1701"/>
        <v>3450.3614273967878</v>
      </c>
      <c r="HE296" s="117">
        <f t="shared" ca="1" si="1701"/>
        <v>3265.8272576045656</v>
      </c>
      <c r="HF296" s="117">
        <f t="shared" ca="1" si="1701"/>
        <v>1881.6289151601243</v>
      </c>
      <c r="HG296" s="117">
        <f t="shared" ca="1" si="1701"/>
        <v>1108.4244169043902</v>
      </c>
      <c r="HH296" s="117">
        <f t="shared" ca="1" si="1701"/>
        <v>634.57353459265607</v>
      </c>
      <c r="HI296" s="117">
        <f t="shared" ca="1" si="1701"/>
        <v>455.86783259197944</v>
      </c>
      <c r="HJ296" s="117">
        <f t="shared" ca="1" si="1701"/>
        <v>113.82469673827396</v>
      </c>
      <c r="HK296" s="117">
        <f t="shared" ca="1" si="1701"/>
        <v>384.90390806456793</v>
      </c>
      <c r="HL296" s="117">
        <f t="shared" ca="1" si="1701"/>
        <v>1473.4469384853298</v>
      </c>
      <c r="HM296" s="117">
        <f t="shared" ca="1" si="1701"/>
        <v>2516.4263814088813</v>
      </c>
      <c r="HN296" s="117">
        <f t="shared" ca="1" si="1701"/>
        <v>3041.5972893861599</v>
      </c>
      <c r="HO296" s="117">
        <f t="shared" ref="HO296:JZ296" ca="1" si="1702">SUM(HO278:HO295)</f>
        <v>4422.3404216877834</v>
      </c>
      <c r="HP296" s="117">
        <f t="shared" ca="1" si="1702"/>
        <v>3450.3614273967878</v>
      </c>
      <c r="HQ296" s="117">
        <f t="shared" ca="1" si="1702"/>
        <v>3265.8272576045656</v>
      </c>
      <c r="HR296" s="117">
        <f t="shared" ca="1" si="1702"/>
        <v>1881.6289151601243</v>
      </c>
      <c r="HS296" s="117">
        <f t="shared" ca="1" si="1702"/>
        <v>1108.4244169043902</v>
      </c>
      <c r="HT296" s="117">
        <f t="shared" ca="1" si="1702"/>
        <v>634.57353459265607</v>
      </c>
      <c r="HU296" s="117">
        <f t="shared" ca="1" si="1702"/>
        <v>455.86783259197944</v>
      </c>
      <c r="HV296" s="117">
        <f t="shared" ca="1" si="1702"/>
        <v>113.82469673827396</v>
      </c>
      <c r="HW296" s="117">
        <f t="shared" ca="1" si="1702"/>
        <v>384.90390806456793</v>
      </c>
      <c r="HX296" s="117">
        <f t="shared" ca="1" si="1702"/>
        <v>1473.4469384853298</v>
      </c>
      <c r="HY296" s="117">
        <f t="shared" ca="1" si="1702"/>
        <v>2516.4263814088813</v>
      </c>
      <c r="HZ296" s="117">
        <f t="shared" ca="1" si="1702"/>
        <v>3041.5972893861599</v>
      </c>
      <c r="IA296" s="117">
        <f t="shared" ca="1" si="1702"/>
        <v>4422.3404216877834</v>
      </c>
      <c r="IB296" s="117">
        <f t="shared" ca="1" si="1702"/>
        <v>3450.3614273967878</v>
      </c>
      <c r="IC296" s="117">
        <f t="shared" ca="1" si="1702"/>
        <v>3265.8272576045656</v>
      </c>
      <c r="ID296" s="117">
        <f t="shared" ca="1" si="1702"/>
        <v>1881.6289151601243</v>
      </c>
      <c r="IE296" s="117">
        <f t="shared" ca="1" si="1702"/>
        <v>1108.4244169043902</v>
      </c>
      <c r="IF296" s="117">
        <f t="shared" ca="1" si="1702"/>
        <v>634.57353459265607</v>
      </c>
      <c r="IG296" s="117">
        <f t="shared" ca="1" si="1702"/>
        <v>455.86783259197944</v>
      </c>
      <c r="IH296" s="117">
        <f t="shared" ca="1" si="1702"/>
        <v>113.82469673827396</v>
      </c>
      <c r="II296" s="117">
        <f t="shared" ca="1" si="1702"/>
        <v>384.90390806456793</v>
      </c>
      <c r="IJ296" s="117">
        <f t="shared" ca="1" si="1702"/>
        <v>1473.4469384853298</v>
      </c>
      <c r="IK296" s="117">
        <f t="shared" ca="1" si="1702"/>
        <v>2516.4263814088813</v>
      </c>
      <c r="IL296" s="117">
        <f t="shared" ca="1" si="1702"/>
        <v>3041.5972893861599</v>
      </c>
      <c r="IM296" s="117">
        <f t="shared" ca="1" si="1702"/>
        <v>4422.3404216877834</v>
      </c>
      <c r="IN296" s="117">
        <f t="shared" ca="1" si="1702"/>
        <v>3450.3614273967878</v>
      </c>
      <c r="IO296" s="117">
        <f t="shared" ca="1" si="1702"/>
        <v>3265.8272576045656</v>
      </c>
      <c r="IP296" s="117">
        <f t="shared" ca="1" si="1702"/>
        <v>1881.6289151601243</v>
      </c>
      <c r="IQ296" s="117">
        <f t="shared" ca="1" si="1702"/>
        <v>1108.4244169043902</v>
      </c>
      <c r="IR296" s="117">
        <f t="shared" ca="1" si="1702"/>
        <v>634.57353459265607</v>
      </c>
      <c r="IS296" s="117">
        <f t="shared" ca="1" si="1702"/>
        <v>455.86783259197944</v>
      </c>
      <c r="IT296" s="117">
        <f t="shared" ca="1" si="1702"/>
        <v>113.82469673827396</v>
      </c>
      <c r="IU296" s="117">
        <f t="shared" ca="1" si="1702"/>
        <v>384.90390806456793</v>
      </c>
      <c r="IV296" s="117">
        <f t="shared" ca="1" si="1702"/>
        <v>1473.4469384853298</v>
      </c>
      <c r="IW296" s="117">
        <f t="shared" ca="1" si="1702"/>
        <v>2516.4263814088813</v>
      </c>
      <c r="IX296" s="117">
        <f t="shared" ca="1" si="1702"/>
        <v>3041.5972893861599</v>
      </c>
      <c r="IY296" s="117">
        <f t="shared" ca="1" si="1702"/>
        <v>4422.3404216877834</v>
      </c>
      <c r="IZ296" s="117">
        <f t="shared" ca="1" si="1702"/>
        <v>3450.3614273967878</v>
      </c>
      <c r="JA296" s="117">
        <f t="shared" ca="1" si="1702"/>
        <v>3265.8272576045656</v>
      </c>
      <c r="JB296" s="117">
        <f t="shared" ca="1" si="1702"/>
        <v>1881.6289151601243</v>
      </c>
      <c r="JC296" s="117">
        <f t="shared" ca="1" si="1702"/>
        <v>1108.4244169043902</v>
      </c>
      <c r="JD296" s="117">
        <f t="shared" ca="1" si="1702"/>
        <v>634.57353459265607</v>
      </c>
      <c r="JE296" s="117">
        <f t="shared" ca="1" si="1702"/>
        <v>455.86783259197944</v>
      </c>
      <c r="JF296" s="117">
        <f t="shared" ca="1" si="1702"/>
        <v>113.82469673827396</v>
      </c>
      <c r="JG296" s="117">
        <f t="shared" ca="1" si="1702"/>
        <v>384.90390806456793</v>
      </c>
      <c r="JH296" s="117">
        <f t="shared" ca="1" si="1702"/>
        <v>1473.4469384853298</v>
      </c>
      <c r="JI296" s="117">
        <f t="shared" ca="1" si="1702"/>
        <v>2516.4263814088813</v>
      </c>
      <c r="JJ296" s="117">
        <f t="shared" ca="1" si="1702"/>
        <v>3041.5972893861599</v>
      </c>
      <c r="JK296" s="117">
        <f t="shared" ca="1" si="1702"/>
        <v>4388.7060555800626</v>
      </c>
      <c r="JL296" s="117">
        <f t="shared" ca="1" si="1702"/>
        <v>3421.6024331039362</v>
      </c>
      <c r="JM296" s="117">
        <f t="shared" ca="1" si="1702"/>
        <v>3237.1211521153982</v>
      </c>
      <c r="JN296" s="117">
        <f t="shared" ca="1" si="1702"/>
        <v>1860.4522320019173</v>
      </c>
      <c r="JO296" s="117">
        <f t="shared" ca="1" si="1702"/>
        <v>1103.8645768569352</v>
      </c>
      <c r="JP296" s="117">
        <f t="shared" ca="1" si="1702"/>
        <v>628.61783919089214</v>
      </c>
      <c r="JQ296" s="117">
        <f t="shared" ca="1" si="1702"/>
        <v>456.54387040707331</v>
      </c>
      <c r="JR296" s="117">
        <f t="shared" ca="1" si="1702"/>
        <v>112.00152312834962</v>
      </c>
      <c r="JS296" s="117">
        <f t="shared" ca="1" si="1702"/>
        <v>379.06647373076663</v>
      </c>
      <c r="JT296" s="117">
        <f t="shared" ca="1" si="1702"/>
        <v>1455.8212375555931</v>
      </c>
      <c r="JU296" s="117">
        <f t="shared" ca="1" si="1702"/>
        <v>2494.3102572816847</v>
      </c>
      <c r="JV296" s="117">
        <f t="shared" ca="1" si="1702"/>
        <v>3016.8420402576276</v>
      </c>
      <c r="JW296" s="117">
        <f t="shared" ca="1" si="1702"/>
        <v>4355.0716894723428</v>
      </c>
      <c r="JX296" s="117">
        <f t="shared" ca="1" si="1702"/>
        <v>3392.8434388110836</v>
      </c>
      <c r="JY296" s="117">
        <f t="shared" ca="1" si="1702"/>
        <v>3208.4150466262308</v>
      </c>
      <c r="JZ296" s="117">
        <f t="shared" ca="1" si="1702"/>
        <v>1839.2755488437103</v>
      </c>
      <c r="KA296" s="117">
        <f t="shared" ref="KA296:LR296" ca="1" si="1703">SUM(KA278:KA295)</f>
        <v>1099.3047368094803</v>
      </c>
      <c r="KB296" s="117">
        <f t="shared" ca="1" si="1703"/>
        <v>622.66214378912832</v>
      </c>
      <c r="KC296" s="117">
        <f t="shared" ca="1" si="1703"/>
        <v>457.21990822216742</v>
      </c>
      <c r="KD296" s="117">
        <f t="shared" ca="1" si="1703"/>
        <v>110.17834951842532</v>
      </c>
      <c r="KE296" s="117">
        <f t="shared" ca="1" si="1703"/>
        <v>373.22903939696533</v>
      </c>
      <c r="KF296" s="117">
        <f t="shared" ca="1" si="1703"/>
        <v>1438.1955366258558</v>
      </c>
      <c r="KG296" s="117">
        <f t="shared" ca="1" si="1703"/>
        <v>2472.1941331544872</v>
      </c>
      <c r="KH296" s="117">
        <f t="shared" ca="1" si="1703"/>
        <v>2992.0867911290961</v>
      </c>
      <c r="KI296" s="117">
        <f t="shared" ca="1" si="1703"/>
        <v>4321.4373233646229</v>
      </c>
      <c r="KJ296" s="117">
        <f t="shared" ca="1" si="1703"/>
        <v>3364.084444518232</v>
      </c>
      <c r="KK296" s="117">
        <f t="shared" ca="1" si="1703"/>
        <v>3179.708941137063</v>
      </c>
      <c r="KL296" s="117">
        <f t="shared" ca="1" si="1703"/>
        <v>1818.0988656855034</v>
      </c>
      <c r="KM296" s="117">
        <f t="shared" ca="1" si="1703"/>
        <v>1094.7448967620255</v>
      </c>
      <c r="KN296" s="117">
        <f t="shared" ca="1" si="1703"/>
        <v>616.70644838736439</v>
      </c>
      <c r="KO296" s="117">
        <f t="shared" ca="1" si="1703"/>
        <v>457.89594603726141</v>
      </c>
      <c r="KP296" s="117">
        <f t="shared" ca="1" si="1703"/>
        <v>108.355175908501</v>
      </c>
      <c r="KQ296" s="117">
        <f t="shared" ca="1" si="1703"/>
        <v>367.39160506316415</v>
      </c>
      <c r="KR296" s="117">
        <f t="shared" ca="1" si="1703"/>
        <v>1420.5698356961188</v>
      </c>
      <c r="KS296" s="117">
        <f t="shared" ca="1" si="1703"/>
        <v>2450.0780090272901</v>
      </c>
      <c r="KT296" s="117">
        <f t="shared" ca="1" si="1703"/>
        <v>2967.3315420005629</v>
      </c>
      <c r="KU296" s="117">
        <f t="shared" ca="1" si="1703"/>
        <v>4287.8029572569021</v>
      </c>
      <c r="KV296" s="117">
        <f t="shared" ca="1" si="1703"/>
        <v>3335.3254502253794</v>
      </c>
      <c r="KW296" s="117">
        <f t="shared" ca="1" si="1703"/>
        <v>3151.0028356478952</v>
      </c>
      <c r="KX296" s="117">
        <f t="shared" ca="1" si="1703"/>
        <v>1796.9221825272962</v>
      </c>
      <c r="KY296" s="117">
        <f t="shared" ca="1" si="1703"/>
        <v>1090.1850567145707</v>
      </c>
      <c r="KZ296" s="117">
        <f t="shared" ca="1" si="1703"/>
        <v>610.75075298560046</v>
      </c>
      <c r="LA296" s="117">
        <f t="shared" ca="1" si="1703"/>
        <v>458.57198385235529</v>
      </c>
      <c r="LB296" s="117">
        <f t="shared" ca="1" si="1703"/>
        <v>106.53200229857669</v>
      </c>
      <c r="LC296" s="117">
        <f t="shared" ca="1" si="1703"/>
        <v>361.5541707293628</v>
      </c>
      <c r="LD296" s="117">
        <f t="shared" ca="1" si="1703"/>
        <v>1402.9441347663817</v>
      </c>
      <c r="LE296" s="117">
        <f t="shared" ca="1" si="1703"/>
        <v>2427.9618849000931</v>
      </c>
      <c r="LF296" s="117">
        <f t="shared" ca="1" si="1703"/>
        <v>2942.5762928720305</v>
      </c>
      <c r="LG296" s="117">
        <f t="shared" ca="1" si="1703"/>
        <v>4254.1685911491822</v>
      </c>
      <c r="LH296" s="117">
        <f t="shared" ca="1" si="1703"/>
        <v>3306.5664559325269</v>
      </c>
      <c r="LI296" s="117">
        <f t="shared" ca="1" si="1703"/>
        <v>3122.2967301587278</v>
      </c>
      <c r="LJ296" s="117">
        <f t="shared" ca="1" si="1703"/>
        <v>1775.7454993690897</v>
      </c>
      <c r="LK296" s="117">
        <f t="shared" ca="1" si="1703"/>
        <v>1085.6252166671159</v>
      </c>
      <c r="LL296" s="117">
        <f t="shared" ca="1" si="1703"/>
        <v>604.79505758383664</v>
      </c>
      <c r="LM296" s="117">
        <f t="shared" ca="1" si="1703"/>
        <v>459.24802166744939</v>
      </c>
      <c r="LN296" s="117">
        <f t="shared" ca="1" si="1703"/>
        <v>104.70882868865236</v>
      </c>
      <c r="LO296" s="117">
        <f t="shared" ca="1" si="1703"/>
        <v>355.71673639556155</v>
      </c>
      <c r="LP296" s="117">
        <f t="shared" ca="1" si="1703"/>
        <v>1385.3184338366445</v>
      </c>
      <c r="LQ296" s="117">
        <f t="shared" ca="1" si="1703"/>
        <v>2405.8457607728956</v>
      </c>
      <c r="LR296" s="117">
        <f t="shared" ca="1" si="1703"/>
        <v>2917.8210437434973</v>
      </c>
      <c r="LT296" s="660">
        <f t="shared" ca="1" si="1506"/>
        <v>1.2732925824820995E-10</v>
      </c>
      <c r="LU296" s="117">
        <f t="shared" ca="1" si="1507"/>
        <v>7.2759576141834259E-12</v>
      </c>
      <c r="LV296" s="117">
        <f t="shared" ca="1" si="1508"/>
        <v>7.2759576141834259E-12</v>
      </c>
      <c r="LW296" s="117">
        <f t="shared" ca="1" si="1509"/>
        <v>7.2759576141834259E-12</v>
      </c>
      <c r="LX296" s="117">
        <f t="shared" ca="1" si="1510"/>
        <v>7.2759576141834259E-12</v>
      </c>
      <c r="LY296" s="117">
        <f t="shared" ca="1" si="1511"/>
        <v>3.637978807091713E-12</v>
      </c>
      <c r="LZ296" s="117">
        <f t="shared" ca="1" si="1512"/>
        <v>0</v>
      </c>
      <c r="MA296" s="117">
        <f t="shared" ca="1" si="1513"/>
        <v>3.637978807091713E-12</v>
      </c>
      <c r="MB296" s="117">
        <f t="shared" ca="1" si="1514"/>
        <v>7.2759576141834259E-12</v>
      </c>
      <c r="MC296" s="117">
        <f t="shared" ca="1" si="1515"/>
        <v>0</v>
      </c>
      <c r="MD296" s="117">
        <f t="shared" ca="1" si="1516"/>
        <v>3.637978807091713E-12</v>
      </c>
      <c r="ME296" s="117">
        <f t="shared" ca="1" si="1517"/>
        <v>3.637978807091713E-12</v>
      </c>
      <c r="MF296" s="117">
        <f t="shared" ca="1" si="1518"/>
        <v>3.637978807091713E-12</v>
      </c>
      <c r="MG296" s="117">
        <f t="shared" ca="1" si="1519"/>
        <v>0</v>
      </c>
      <c r="MH296" s="117">
        <f t="shared" ca="1" si="1520"/>
        <v>7.2759576141834259E-12</v>
      </c>
      <c r="MI296" s="117">
        <f t="shared" ca="1" si="1521"/>
        <v>3.637978807091713E-12</v>
      </c>
      <c r="MJ296" s="117">
        <f t="shared" ca="1" si="1522"/>
        <v>1.0913936421275139E-11</v>
      </c>
      <c r="MK296" s="117">
        <f t="shared" ca="1" si="1523"/>
        <v>1.0913936421275139E-11</v>
      </c>
      <c r="ML296" s="117">
        <f t="shared" ca="1" si="1524"/>
        <v>1.0913936421275139E-11</v>
      </c>
      <c r="MM296" s="117">
        <f t="shared" ca="1" si="1525"/>
        <v>1.0913936421275139E-11</v>
      </c>
      <c r="MN296" s="117">
        <f t="shared" ca="1" si="1526"/>
        <v>1.0913936421275139E-11</v>
      </c>
      <c r="MO296" s="117">
        <f t="shared" ca="1" si="1527"/>
        <v>0</v>
      </c>
      <c r="MP296" s="117">
        <f t="shared" ca="1" si="1528"/>
        <v>0</v>
      </c>
      <c r="MQ296" s="117">
        <f t="shared" ca="1" si="1529"/>
        <v>3.637978807091713E-12</v>
      </c>
      <c r="MR296" s="117">
        <f t="shared" ca="1" si="1530"/>
        <v>0</v>
      </c>
      <c r="MS296" s="117">
        <f t="shared" ca="1" si="1531"/>
        <v>3.637978807091713E-12</v>
      </c>
    </row>
    <row r="297" spans="2:357" hidden="1">
      <c r="B297" s="3"/>
      <c r="C297" s="22" t="s">
        <v>119</v>
      </c>
      <c r="D297" s="353">
        <f ca="1">E297</f>
        <v>11640.228022455931</v>
      </c>
      <c r="E297" s="164">
        <f ca="1">F297</f>
        <v>11640.228022455931</v>
      </c>
      <c r="F297" s="164">
        <f ca="1">G297</f>
        <v>11640.228022455931</v>
      </c>
      <c r="G297" s="374">
        <f ca="1">VPHgrunddata!D31*1000</f>
        <v>11640.228022455931</v>
      </c>
      <c r="H297" s="164">
        <f ca="1">G297</f>
        <v>11640.228022455931</v>
      </c>
      <c r="I297" s="374">
        <f ca="1">VPHgrunddata!E31*1000</f>
        <v>11562.697684024215</v>
      </c>
      <c r="J297" s="115">
        <f ca="1">I297+(N297-I297)/(5)</f>
        <v>11569.851053263736</v>
      </c>
      <c r="K297" s="115">
        <f ca="1">J297+(N297-I297)/(5)</f>
        <v>11577.004422503256</v>
      </c>
      <c r="L297" s="115">
        <f ca="1">K297+(N297-I297)/(5)</f>
        <v>11584.157791742777</v>
      </c>
      <c r="M297" s="115">
        <f ca="1">L297+(N297-I297)/(5)</f>
        <v>11591.311160982297</v>
      </c>
      <c r="N297" s="374">
        <f ca="1">VPHgrunddata!F31*1000</f>
        <v>11598.46453022182</v>
      </c>
      <c r="O297" s="115">
        <f ca="1">N297+(S297-N297)/(5)</f>
        <v>11388.579764009857</v>
      </c>
      <c r="P297" s="115">
        <f ca="1">O297+(S297-N297)/(5)</f>
        <v>11178.694997797895</v>
      </c>
      <c r="Q297" s="115">
        <f ca="1">P297+(S297-N297)/(5)</f>
        <v>10968.810231585932</v>
      </c>
      <c r="R297" s="115">
        <f ca="1">Q297+(S297-N297)/(5)</f>
        <v>10758.92546537397</v>
      </c>
      <c r="S297" s="374">
        <f ca="1">VPHgrunddata!G31*1000</f>
        <v>10549.040699162006</v>
      </c>
      <c r="T297" s="164">
        <f ca="1">W297</f>
        <v>10487.064168712615</v>
      </c>
      <c r="U297" s="164">
        <f ca="1">X297</f>
        <v>10487.064168712615</v>
      </c>
      <c r="V297" s="164">
        <f ca="1">X297</f>
        <v>10487.064168712615</v>
      </c>
      <c r="W297" s="164">
        <f ca="1">X297</f>
        <v>10487.064168712615</v>
      </c>
      <c r="X297" s="374">
        <f ca="1">VPHgrunddata!H31*1000</f>
        <v>10487.064168712615</v>
      </c>
      <c r="Y297" s="115">
        <f ca="1">X297+(AC297-X297)/(5)</f>
        <v>10466.012850529289</v>
      </c>
      <c r="Z297" s="115">
        <f ca="1">Y297+(AC297-X297)/(5)</f>
        <v>10444.961532345962</v>
      </c>
      <c r="AA297" s="115">
        <f ca="1">Z297+(AC297-X297)/(5)</f>
        <v>10423.910214162635</v>
      </c>
      <c r="AB297" s="115">
        <f ca="1">AA297+(AC297-X297)/(5)</f>
        <v>10402.858895979309</v>
      </c>
      <c r="AC297" s="374">
        <f ca="1">VPHgrunddata!I31*1000</f>
        <v>10381.807577795982</v>
      </c>
      <c r="AD297" s="3"/>
      <c r="AE297" s="353">
        <f t="shared" ca="1" si="1532"/>
        <v>1082.4115392608642</v>
      </c>
      <c r="AF297" s="353">
        <f t="shared" ca="1" si="1690"/>
        <v>919.41013793182367</v>
      </c>
      <c r="AG297" s="353">
        <f t="shared" ca="1" si="1691"/>
        <v>1071.8676908950806</v>
      </c>
      <c r="AH297" s="353">
        <f t="shared" ca="1" si="1668"/>
        <v>1027.4168226242066</v>
      </c>
      <c r="AI297" s="353">
        <f t="shared" ca="1" si="1669"/>
        <v>873.27837216949467</v>
      </c>
      <c r="AJ297" s="353">
        <f t="shared" ca="1" si="1670"/>
        <v>711.62014347839352</v>
      </c>
      <c r="AK297" s="353">
        <f t="shared" ca="1" si="1671"/>
        <v>925.01113446819784</v>
      </c>
      <c r="AL297" s="353">
        <f t="shared" ca="1" si="1672"/>
        <v>955.84609263324739</v>
      </c>
      <c r="AM297" s="353">
        <f t="shared" ca="1" si="1673"/>
        <v>937.26395828020566</v>
      </c>
      <c r="AN297" s="353">
        <f t="shared" ca="1" si="1674"/>
        <v>1040.8766999053955</v>
      </c>
      <c r="AO297" s="353">
        <f t="shared" ca="1" si="1675"/>
        <v>1047.6506091003416</v>
      </c>
      <c r="AP297" s="353">
        <f t="shared" ca="1" si="1676"/>
        <v>1047.5748217086791</v>
      </c>
      <c r="AQ297" s="353">
        <f t="shared" ca="1" si="1677"/>
        <v>1082.4115392608642</v>
      </c>
      <c r="AR297" s="353">
        <f t="shared" ca="1" si="1678"/>
        <v>919.41013793182367</v>
      </c>
      <c r="AS297" s="353">
        <f t="shared" ca="1" si="1679"/>
        <v>1071.8676908950806</v>
      </c>
      <c r="AT297" s="353">
        <f t="shared" ca="1" si="1680"/>
        <v>1027.4168226242066</v>
      </c>
      <c r="AU297" s="353">
        <f t="shared" ca="1" si="1681"/>
        <v>873.27837216949467</v>
      </c>
      <c r="AV297" s="353">
        <f t="shared" ca="1" si="1682"/>
        <v>711.62014347839352</v>
      </c>
      <c r="AW297" s="353">
        <f t="shared" ca="1" si="1683"/>
        <v>925.01113446819784</v>
      </c>
      <c r="AX297" s="353">
        <f t="shared" ca="1" si="1684"/>
        <v>955.84609263324739</v>
      </c>
      <c r="AY297" s="353">
        <f t="shared" ca="1" si="1685"/>
        <v>937.26395828020566</v>
      </c>
      <c r="AZ297" s="353">
        <f t="shared" ca="1" si="1686"/>
        <v>1040.8766999053955</v>
      </c>
      <c r="BA297" s="353">
        <f t="shared" ca="1" si="1687"/>
        <v>1047.6506091003416</v>
      </c>
      <c r="BB297" s="353">
        <f t="shared" ca="1" si="1688"/>
        <v>1047.5748217086791</v>
      </c>
      <c r="BC297" s="374">
        <f ca="1">VPHgrunddataM!K31*1000</f>
        <v>1082.4115392608642</v>
      </c>
      <c r="BD297" s="374">
        <f ca="1">VPHgrunddataM!L31*1000</f>
        <v>919.41013793182367</v>
      </c>
      <c r="BE297" s="374">
        <f ca="1">VPHgrunddataM!M31*1000</f>
        <v>1071.8676908950806</v>
      </c>
      <c r="BF297" s="374">
        <f ca="1">VPHgrunddataM!N31*1000</f>
        <v>1027.4168226242066</v>
      </c>
      <c r="BG297" s="374">
        <f ca="1">VPHgrunddataM!O31*1000</f>
        <v>873.27837216949467</v>
      </c>
      <c r="BH297" s="374">
        <f ca="1">VPHgrunddataM!P31*1000</f>
        <v>711.62014347839352</v>
      </c>
      <c r="BI297" s="374">
        <f ca="1">VPHgrunddataM!Q31*1000</f>
        <v>925.01113446819784</v>
      </c>
      <c r="BJ297" s="374">
        <f ca="1">VPHgrunddataM!R31*1000</f>
        <v>955.84609263324739</v>
      </c>
      <c r="BK297" s="374">
        <f ca="1">VPHgrunddataM!S31*1000</f>
        <v>937.26395828020566</v>
      </c>
      <c r="BL297" s="374">
        <f ca="1">VPHgrunddataM!T31*1000</f>
        <v>1040.8766999053955</v>
      </c>
      <c r="BM297" s="374">
        <f ca="1">VPHgrunddataM!U31*1000</f>
        <v>1047.6506091003416</v>
      </c>
      <c r="BN297" s="374">
        <f ca="1">VPHgrunddataM!V31*1000</f>
        <v>1047.5748217086791</v>
      </c>
      <c r="BO297" s="164">
        <f t="shared" ca="1" si="1693"/>
        <v>1082.4115392608642</v>
      </c>
      <c r="BP297" s="164">
        <f t="shared" ca="1" si="1693"/>
        <v>919.41013793182367</v>
      </c>
      <c r="BQ297" s="164">
        <f t="shared" ref="BQ297:BZ297" ca="1" si="1704">BE297</f>
        <v>1071.8676908950806</v>
      </c>
      <c r="BR297" s="164">
        <f t="shared" ca="1" si="1704"/>
        <v>1027.4168226242066</v>
      </c>
      <c r="BS297" s="164">
        <f t="shared" ca="1" si="1704"/>
        <v>873.27837216949467</v>
      </c>
      <c r="BT297" s="164">
        <f t="shared" ca="1" si="1704"/>
        <v>711.62014347839352</v>
      </c>
      <c r="BU297" s="164">
        <f t="shared" ca="1" si="1704"/>
        <v>925.01113446819784</v>
      </c>
      <c r="BV297" s="164">
        <f t="shared" ca="1" si="1704"/>
        <v>955.84609263324739</v>
      </c>
      <c r="BW297" s="164">
        <f t="shared" ca="1" si="1704"/>
        <v>937.26395828020566</v>
      </c>
      <c r="BX297" s="164">
        <f t="shared" ca="1" si="1704"/>
        <v>1040.8766999053955</v>
      </c>
      <c r="BY297" s="164">
        <f t="shared" ca="1" si="1704"/>
        <v>1047.6506091003416</v>
      </c>
      <c r="BZ297" s="164">
        <f t="shared" ca="1" si="1704"/>
        <v>1047.5748217086791</v>
      </c>
      <c r="CA297" s="374">
        <f ca="1">VPHgrunddataM!W31*1000</f>
        <v>1083.1804458160402</v>
      </c>
      <c r="CB297" s="374">
        <f ca="1">VPHgrunddataM!X31*1000</f>
        <v>919.41013793182367</v>
      </c>
      <c r="CC297" s="374">
        <f ca="1">VPHgrunddataM!Y31*1000</f>
        <v>1071.8676908950806</v>
      </c>
      <c r="CD297" s="374">
        <f ca="1">VPHgrunddataM!Z31*1000</f>
        <v>1020.8107239532471</v>
      </c>
      <c r="CE297" s="374">
        <f ca="1">VPHgrunddataM!AA31*1000</f>
        <v>854.71490686798086</v>
      </c>
      <c r="CF297" s="374">
        <f ca="1">VPHgrunddataM!AB31*1000</f>
        <v>704.04281264495853</v>
      </c>
      <c r="CG297" s="374">
        <f ca="1">VPHgrunddataM!AC31*1000</f>
        <v>847.06641193866733</v>
      </c>
      <c r="CH297" s="374">
        <f ca="1">VPHgrunddataM!AD31*1000</f>
        <v>998.11158459317687</v>
      </c>
      <c r="CI297" s="374">
        <f ca="1">VPHgrunddataM!AE31*1000</f>
        <v>938.49591995239257</v>
      </c>
      <c r="CJ297" s="374">
        <f ca="1">VPHgrunddataM!AF31*1000</f>
        <v>1027.1573363342286</v>
      </c>
      <c r="CK297" s="374">
        <f ca="1">VPHgrunddataM!AG31*1000</f>
        <v>1047.6506091003416</v>
      </c>
      <c r="CL297" s="374">
        <f ca="1">VPHgrunddataM!AH31*1000</f>
        <v>1050.189103996277</v>
      </c>
      <c r="CM297" s="115">
        <f t="shared" ca="1" si="1533"/>
        <v>1083.1496895538332</v>
      </c>
      <c r="CN297" s="115">
        <f t="shared" ca="1" si="1597"/>
        <v>919.41013793182367</v>
      </c>
      <c r="CO297" s="115">
        <f t="shared" ca="1" si="1598"/>
        <v>1071.8676908950806</v>
      </c>
      <c r="CP297" s="115">
        <f t="shared" ca="1" si="1599"/>
        <v>1020.8035041732788</v>
      </c>
      <c r="CQ297" s="115">
        <f t="shared" ca="1" si="1600"/>
        <v>855.86013076782217</v>
      </c>
      <c r="CR297" s="115">
        <f t="shared" ca="1" si="1601"/>
        <v>705.39291149902351</v>
      </c>
      <c r="CS297" s="115">
        <f t="shared" ca="1" si="1602"/>
        <v>854.54132499923708</v>
      </c>
      <c r="CT297" s="115">
        <f t="shared" ca="1" si="1603"/>
        <v>992.22235093677045</v>
      </c>
      <c r="CU297" s="115">
        <f t="shared" ca="1" si="1604"/>
        <v>939.30063100814823</v>
      </c>
      <c r="CV297" s="115">
        <f t="shared" ca="1" si="1605"/>
        <v>1029.3091870910646</v>
      </c>
      <c r="CW297" s="115">
        <f t="shared" ca="1" si="1606"/>
        <v>1047.6506091003416</v>
      </c>
      <c r="CX297" s="115">
        <f t="shared" ca="1" si="1607"/>
        <v>1050.3428853073121</v>
      </c>
      <c r="CY297" s="115">
        <f t="shared" ca="1" si="1534"/>
        <v>1083.1189332916263</v>
      </c>
      <c r="CZ297" s="115">
        <f t="shared" ref="CZ297:DJ297" ca="1" si="1705">CN297+(EJ297-CB297)/(5)</f>
        <v>919.41013793182367</v>
      </c>
      <c r="DA297" s="115">
        <f t="shared" ca="1" si="1705"/>
        <v>1071.8676908950806</v>
      </c>
      <c r="DB297" s="115">
        <f t="shared" ca="1" si="1705"/>
        <v>1020.7962843933105</v>
      </c>
      <c r="DC297" s="115">
        <f t="shared" ca="1" si="1705"/>
        <v>857.00535466766348</v>
      </c>
      <c r="DD297" s="115">
        <f t="shared" ca="1" si="1705"/>
        <v>706.74301035308849</v>
      </c>
      <c r="DE297" s="115">
        <f t="shared" ca="1" si="1705"/>
        <v>862.01623805980682</v>
      </c>
      <c r="DF297" s="115">
        <f t="shared" ca="1" si="1705"/>
        <v>986.33311728036404</v>
      </c>
      <c r="DG297" s="115">
        <f t="shared" ca="1" si="1705"/>
        <v>940.10534206390389</v>
      </c>
      <c r="DH297" s="115">
        <f t="shared" ca="1" si="1705"/>
        <v>1031.4610378479006</v>
      </c>
      <c r="DI297" s="115">
        <f t="shared" ca="1" si="1705"/>
        <v>1047.6506091003416</v>
      </c>
      <c r="DJ297" s="115">
        <f t="shared" ca="1" si="1705"/>
        <v>1050.4966666183473</v>
      </c>
      <c r="DK297" s="115">
        <f t="shared" ca="1" si="1535"/>
        <v>1083.0881770294193</v>
      </c>
      <c r="DL297" s="115">
        <f t="shared" ref="DL297:DV297" ca="1" si="1706">CZ297+(EJ297-CB297)/(5)</f>
        <v>919.41013793182367</v>
      </c>
      <c r="DM297" s="115">
        <f t="shared" ca="1" si="1706"/>
        <v>1071.8676908950806</v>
      </c>
      <c r="DN297" s="115">
        <f t="shared" ca="1" si="1706"/>
        <v>1020.7890646133422</v>
      </c>
      <c r="DO297" s="115">
        <f t="shared" ca="1" si="1706"/>
        <v>858.15057856750479</v>
      </c>
      <c r="DP297" s="115">
        <f t="shared" ca="1" si="1706"/>
        <v>708.09310920715347</v>
      </c>
      <c r="DQ297" s="115">
        <f t="shared" ca="1" si="1706"/>
        <v>869.49115112037657</v>
      </c>
      <c r="DR297" s="115">
        <f t="shared" ca="1" si="1706"/>
        <v>980.44388362395762</v>
      </c>
      <c r="DS297" s="115">
        <f t="shared" ca="1" si="1706"/>
        <v>940.91005311965955</v>
      </c>
      <c r="DT297" s="115">
        <f t="shared" ca="1" si="1706"/>
        <v>1033.6128886047366</v>
      </c>
      <c r="DU297" s="115">
        <f t="shared" ca="1" si="1706"/>
        <v>1047.6506091003416</v>
      </c>
      <c r="DV297" s="115">
        <f t="shared" ca="1" si="1706"/>
        <v>1050.6504479293824</v>
      </c>
      <c r="DW297" s="115">
        <f t="shared" ca="1" si="1536"/>
        <v>1083.0574207672123</v>
      </c>
      <c r="DX297" s="115">
        <f t="shared" ref="DX297:EH297" ca="1" si="1707">DL297++(EJ297-CB297)/(5)</f>
        <v>919.41013793182367</v>
      </c>
      <c r="DY297" s="115">
        <f t="shared" ca="1" si="1707"/>
        <v>1071.8676908950806</v>
      </c>
      <c r="DZ297" s="115">
        <f t="shared" ca="1" si="1707"/>
        <v>1020.781844833374</v>
      </c>
      <c r="EA297" s="115">
        <f t="shared" ca="1" si="1707"/>
        <v>859.29580246734611</v>
      </c>
      <c r="EB297" s="115">
        <f t="shared" ca="1" si="1707"/>
        <v>709.44320806121846</v>
      </c>
      <c r="EC297" s="115">
        <f t="shared" ca="1" si="1707"/>
        <v>876.96606418094632</v>
      </c>
      <c r="ED297" s="115">
        <f t="shared" ca="1" si="1707"/>
        <v>974.5546499675512</v>
      </c>
      <c r="EE297" s="115">
        <f t="shared" ca="1" si="1707"/>
        <v>941.71476417541521</v>
      </c>
      <c r="EF297" s="115">
        <f t="shared" ca="1" si="1707"/>
        <v>1035.7647393615725</v>
      </c>
      <c r="EG297" s="115">
        <f t="shared" ca="1" si="1707"/>
        <v>1047.6506091003416</v>
      </c>
      <c r="EH297" s="115">
        <f t="shared" ca="1" si="1707"/>
        <v>1050.8042292404175</v>
      </c>
      <c r="EI297" s="374">
        <f ca="1">VPHgrunddataM!AI31*1000</f>
        <v>1083.0266645050049</v>
      </c>
      <c r="EJ297" s="374">
        <f ca="1">VPHgrunddataM!AJ31*1000</f>
        <v>919.41013793182367</v>
      </c>
      <c r="EK297" s="374">
        <f ca="1">VPHgrunddataM!AK31*1000</f>
        <v>1071.8676908950806</v>
      </c>
      <c r="EL297" s="374">
        <f ca="1">VPHgrunddataM!AL31*1000</f>
        <v>1020.7746250534058</v>
      </c>
      <c r="EM297" s="374">
        <f ca="1">VPHgrunddataM!AM31*1000</f>
        <v>860.44102636718742</v>
      </c>
      <c r="EN297" s="374">
        <f ca="1">VPHgrunddataM!AN31*1000</f>
        <v>710.79330691528321</v>
      </c>
      <c r="EO297" s="374">
        <f ca="1">VPHgrunddataM!AO31*1000</f>
        <v>884.44097724151618</v>
      </c>
      <c r="EP297" s="374">
        <f ca="1">VPHgrunddataM!AP31*1000</f>
        <v>968.66541631114478</v>
      </c>
      <c r="EQ297" s="374">
        <f ca="1">VPHgrunddataM!AQ31*1000</f>
        <v>942.51947523117065</v>
      </c>
      <c r="ER297" s="374">
        <f ca="1">VPHgrunddataM!AR31*1000</f>
        <v>1037.9165901184083</v>
      </c>
      <c r="ES297" s="374">
        <f ca="1">VPHgrunddataM!AS31*1000</f>
        <v>1047.6506091003416</v>
      </c>
      <c r="ET297" s="374">
        <f ca="1">VPHgrunddataM!AT31*1000</f>
        <v>1050.9580105514526</v>
      </c>
      <c r="EU297" s="115">
        <f t="shared" ca="1" si="1537"/>
        <v>1062.8908632080079</v>
      </c>
      <c r="EV297" s="115">
        <f t="shared" ca="1" si="1538"/>
        <v>902.57520855560301</v>
      </c>
      <c r="EW297" s="115">
        <f t="shared" ca="1" si="1463"/>
        <v>1052.1199312210083</v>
      </c>
      <c r="EX297" s="115">
        <f t="shared" ca="1" si="1464"/>
        <v>1001.3764778671265</v>
      </c>
      <c r="EY297" s="115">
        <f t="shared" ca="1" si="1465"/>
        <v>837.95644978523251</v>
      </c>
      <c r="EZ297" s="115">
        <f t="shared" ca="1" si="1466"/>
        <v>710.74478317060471</v>
      </c>
      <c r="FA297" s="115">
        <f t="shared" ca="1" si="1467"/>
        <v>860.76678357181549</v>
      </c>
      <c r="FB297" s="115">
        <f t="shared" ca="1" si="1468"/>
        <v>951.01851800069801</v>
      </c>
      <c r="FC297" s="115">
        <f t="shared" ca="1" si="1469"/>
        <v>936.81784490814209</v>
      </c>
      <c r="FD297" s="115">
        <f t="shared" ca="1" si="1470"/>
        <v>1015.8364661132813</v>
      </c>
      <c r="FE297" s="115">
        <f t="shared" ca="1" si="1471"/>
        <v>1027.4618976867675</v>
      </c>
      <c r="FF297" s="115">
        <f t="shared" ca="1" si="1472"/>
        <v>1029.0145399215698</v>
      </c>
      <c r="FG297" s="115">
        <f t="shared" ca="1" si="1539"/>
        <v>1042.7550619110109</v>
      </c>
      <c r="FH297" s="115">
        <f t="shared" ca="1" si="1473"/>
        <v>885.74027917938236</v>
      </c>
      <c r="FI297" s="115">
        <f t="shared" ca="1" si="1474"/>
        <v>1032.372171546936</v>
      </c>
      <c r="FJ297" s="115">
        <f t="shared" ca="1" si="1475"/>
        <v>981.97833068084719</v>
      </c>
      <c r="FK297" s="115">
        <f t="shared" ca="1" si="1476"/>
        <v>815.4718732032776</v>
      </c>
      <c r="FL297" s="115">
        <f t="shared" ca="1" si="1477"/>
        <v>710.6962594259262</v>
      </c>
      <c r="FM297" s="115">
        <f t="shared" ca="1" si="1478"/>
        <v>837.09258990211481</v>
      </c>
      <c r="FN297" s="115">
        <f t="shared" ca="1" si="1479"/>
        <v>933.37161969025124</v>
      </c>
      <c r="FO297" s="115">
        <f t="shared" ca="1" si="1480"/>
        <v>931.11621458511354</v>
      </c>
      <c r="FP297" s="115">
        <f t="shared" ca="1" si="1481"/>
        <v>993.75634210815429</v>
      </c>
      <c r="FQ297" s="115">
        <f t="shared" ca="1" si="1482"/>
        <v>1007.2731862731933</v>
      </c>
      <c r="FR297" s="115">
        <f t="shared" ca="1" si="1483"/>
        <v>1007.0710692916871</v>
      </c>
      <c r="FS297" s="115">
        <f t="shared" ca="1" si="1540"/>
        <v>1022.6192606140138</v>
      </c>
      <c r="FT297" s="115">
        <f t="shared" ca="1" si="1484"/>
        <v>868.9053498031617</v>
      </c>
      <c r="FU297" s="115">
        <f t="shared" ca="1" si="1485"/>
        <v>1012.6244118728637</v>
      </c>
      <c r="FV297" s="115">
        <f t="shared" ca="1" si="1486"/>
        <v>962.5801834945679</v>
      </c>
      <c r="FW297" s="115">
        <f t="shared" ca="1" si="1487"/>
        <v>792.98729662132268</v>
      </c>
      <c r="FX297" s="115">
        <f t="shared" ca="1" si="1488"/>
        <v>710.6477356812477</v>
      </c>
      <c r="FY297" s="115">
        <f t="shared" ca="1" si="1489"/>
        <v>813.41839623241412</v>
      </c>
      <c r="FZ297" s="115">
        <f t="shared" ca="1" si="1490"/>
        <v>915.72472137980446</v>
      </c>
      <c r="GA297" s="115">
        <f t="shared" ca="1" si="1491"/>
        <v>925.41458426208499</v>
      </c>
      <c r="GB297" s="115">
        <f t="shared" ca="1" si="1492"/>
        <v>971.67621810302728</v>
      </c>
      <c r="GC297" s="115">
        <f t="shared" ca="1" si="1493"/>
        <v>987.08447485961915</v>
      </c>
      <c r="GD297" s="115">
        <f t="shared" ca="1" si="1494"/>
        <v>985.12759866180431</v>
      </c>
      <c r="GE297" s="115">
        <f t="shared" ca="1" si="1541"/>
        <v>1002.4834593170167</v>
      </c>
      <c r="GF297" s="115">
        <f t="shared" ca="1" si="1495"/>
        <v>852.07042042694104</v>
      </c>
      <c r="GG297" s="115">
        <f t="shared" ca="1" si="1496"/>
        <v>992.87665219879136</v>
      </c>
      <c r="GH297" s="115">
        <f t="shared" ca="1" si="1497"/>
        <v>943.18203630828862</v>
      </c>
      <c r="GI297" s="115">
        <f t="shared" ca="1" si="1498"/>
        <v>770.50272003936777</v>
      </c>
      <c r="GJ297" s="115">
        <f t="shared" ca="1" si="1499"/>
        <v>710.59921193656919</v>
      </c>
      <c r="GK297" s="115">
        <f t="shared" ca="1" si="1500"/>
        <v>789.74420256271344</v>
      </c>
      <c r="GL297" s="115">
        <f t="shared" ca="1" si="1501"/>
        <v>898.07782306935769</v>
      </c>
      <c r="GM297" s="115">
        <f t="shared" ca="1" si="1502"/>
        <v>919.71295393905643</v>
      </c>
      <c r="GN297" s="115">
        <f t="shared" ca="1" si="1503"/>
        <v>949.59609409790028</v>
      </c>
      <c r="GO297" s="115">
        <f t="shared" ca="1" si="1504"/>
        <v>966.89576344604495</v>
      </c>
      <c r="GP297" s="115">
        <f t="shared" ca="1" si="1542"/>
        <v>963.18412803192155</v>
      </c>
      <c r="GQ297" s="374">
        <f ca="1">VPHgrunddataM!AU31*1000</f>
        <v>982.34765802001959</v>
      </c>
      <c r="GR297" s="374">
        <f ca="1">VPHgrunddataM!AV31*1000</f>
        <v>835.23549105072027</v>
      </c>
      <c r="GS297" s="374">
        <f ca="1">VPHgrunddataM!AW31*1000</f>
        <v>973.12889252471928</v>
      </c>
      <c r="GT297" s="374">
        <f ca="1">VPHgrunddataM!AX31*1000</f>
        <v>923.78388912200921</v>
      </c>
      <c r="GU297" s="374">
        <f ca="1">VPHgrunddataM!AY31*1000</f>
        <v>748.01814345741263</v>
      </c>
      <c r="GV297" s="374">
        <f ca="1">VPHgrunddataM!AZ31*1000</f>
        <v>710.55068819189069</v>
      </c>
      <c r="GW297" s="374">
        <f ca="1">VPHgrunddataM!BA31*1000</f>
        <v>766.07000889301298</v>
      </c>
      <c r="GX297" s="374">
        <f ca="1">VPHgrunddataM!BB31*1000</f>
        <v>880.43092475891115</v>
      </c>
      <c r="GY297" s="374">
        <f ca="1">VPHgrunddataM!BC31*1000</f>
        <v>914.01132361602788</v>
      </c>
      <c r="GZ297" s="374">
        <f ca="1">VPHgrunddataM!BD31*1000</f>
        <v>927.51597009277339</v>
      </c>
      <c r="HA297" s="374">
        <f ca="1">VPHgrunddataM!BE31*1000</f>
        <v>946.70705203247076</v>
      </c>
      <c r="HB297" s="374">
        <f ca="1">VPHgrunddataM!BF31*1000</f>
        <v>941.24065740203855</v>
      </c>
      <c r="HC297" s="164">
        <f t="shared" ca="1" si="1612"/>
        <v>980.96362622070308</v>
      </c>
      <c r="HD297" s="164">
        <f t="shared" ca="1" si="1613"/>
        <v>833.69767794036864</v>
      </c>
      <c r="HE297" s="164">
        <f t="shared" ca="1" si="1614"/>
        <v>970.05326630401612</v>
      </c>
      <c r="HF297" s="164">
        <f t="shared" ca="1" si="1615"/>
        <v>926.81619670867917</v>
      </c>
      <c r="HG297" s="164">
        <f t="shared" ca="1" si="1616"/>
        <v>744.23073820114143</v>
      </c>
      <c r="HH297" s="164">
        <f t="shared" ca="1" si="1617"/>
        <v>714.6165858764648</v>
      </c>
      <c r="HI297" s="164">
        <f t="shared" ca="1" si="1618"/>
        <v>775.68017712783808</v>
      </c>
      <c r="HJ297" s="164">
        <f t="shared" ca="1" si="1619"/>
        <v>818.94367992782588</v>
      </c>
      <c r="HK297" s="164">
        <f t="shared" ca="1" si="1620"/>
        <v>909.45549645996095</v>
      </c>
      <c r="HL297" s="164">
        <f t="shared" ca="1" si="1621"/>
        <v>927.42707810974127</v>
      </c>
      <c r="HM297" s="164">
        <f t="shared" ca="1" si="1622"/>
        <v>942.40117532348631</v>
      </c>
      <c r="HN297" s="164">
        <f t="shared" ca="1" si="1623"/>
        <v>942.77847051239019</v>
      </c>
      <c r="HO297" s="164">
        <f t="shared" ca="1" si="1624"/>
        <v>980.96362622070308</v>
      </c>
      <c r="HP297" s="164">
        <f t="shared" ca="1" si="1625"/>
        <v>833.69767794036864</v>
      </c>
      <c r="HQ297" s="164">
        <f t="shared" ca="1" si="1626"/>
        <v>970.05326630401612</v>
      </c>
      <c r="HR297" s="164">
        <f t="shared" ca="1" si="1627"/>
        <v>926.81619670867917</v>
      </c>
      <c r="HS297" s="164">
        <f t="shared" ca="1" si="1628"/>
        <v>744.23073820114143</v>
      </c>
      <c r="HT297" s="164">
        <f t="shared" ca="1" si="1629"/>
        <v>714.6165858764648</v>
      </c>
      <c r="HU297" s="164">
        <f t="shared" ca="1" si="1630"/>
        <v>775.68017712783808</v>
      </c>
      <c r="HV297" s="164">
        <f t="shared" ca="1" si="1631"/>
        <v>818.94367992782588</v>
      </c>
      <c r="HW297" s="164">
        <f t="shared" ca="1" si="1632"/>
        <v>909.45549645996095</v>
      </c>
      <c r="HX297" s="164">
        <f t="shared" ca="1" si="1633"/>
        <v>927.42707810974127</v>
      </c>
      <c r="HY297" s="164">
        <f t="shared" ca="1" si="1634"/>
        <v>942.40117532348631</v>
      </c>
      <c r="HZ297" s="164">
        <f t="shared" ca="1" si="1635"/>
        <v>942.77847051239019</v>
      </c>
      <c r="IA297" s="164">
        <f t="shared" ca="1" si="1636"/>
        <v>980.96362622070308</v>
      </c>
      <c r="IB297" s="164">
        <f t="shared" ca="1" si="1637"/>
        <v>833.69767794036864</v>
      </c>
      <c r="IC297" s="164">
        <f t="shared" ca="1" si="1638"/>
        <v>970.05326630401612</v>
      </c>
      <c r="ID297" s="164">
        <f t="shared" ca="1" si="1639"/>
        <v>926.81619670867917</v>
      </c>
      <c r="IE297" s="164">
        <f t="shared" ca="1" si="1640"/>
        <v>744.23073820114143</v>
      </c>
      <c r="IF297" s="164">
        <f t="shared" ca="1" si="1641"/>
        <v>714.6165858764648</v>
      </c>
      <c r="IG297" s="164">
        <f t="shared" ca="1" si="1642"/>
        <v>775.68017712783808</v>
      </c>
      <c r="IH297" s="164">
        <f t="shared" ca="1" si="1643"/>
        <v>818.94367992782588</v>
      </c>
      <c r="II297" s="164">
        <f t="shared" ca="1" si="1644"/>
        <v>909.45549645996095</v>
      </c>
      <c r="IJ297" s="164">
        <f t="shared" ca="1" si="1645"/>
        <v>927.42707810974127</v>
      </c>
      <c r="IK297" s="164">
        <f t="shared" ca="1" si="1646"/>
        <v>942.40117532348631</v>
      </c>
      <c r="IL297" s="164">
        <f t="shared" ca="1" si="1647"/>
        <v>942.77847051239019</v>
      </c>
      <c r="IM297" s="164">
        <f t="shared" ca="1" si="1648"/>
        <v>980.96362622070308</v>
      </c>
      <c r="IN297" s="164">
        <f t="shared" ca="1" si="1649"/>
        <v>833.69767794036864</v>
      </c>
      <c r="IO297" s="164">
        <f t="shared" ca="1" si="1650"/>
        <v>970.05326630401612</v>
      </c>
      <c r="IP297" s="164">
        <f t="shared" ca="1" si="1651"/>
        <v>926.81619670867917</v>
      </c>
      <c r="IQ297" s="164">
        <f t="shared" ca="1" si="1652"/>
        <v>744.23073820114143</v>
      </c>
      <c r="IR297" s="164">
        <f t="shared" ca="1" si="1653"/>
        <v>714.6165858764648</v>
      </c>
      <c r="IS297" s="164">
        <f t="shared" ca="1" si="1654"/>
        <v>775.68017712783808</v>
      </c>
      <c r="IT297" s="164">
        <f t="shared" ca="1" si="1655"/>
        <v>818.94367992782588</v>
      </c>
      <c r="IU297" s="164">
        <f t="shared" ca="1" si="1656"/>
        <v>909.45549645996095</v>
      </c>
      <c r="IV297" s="164">
        <f t="shared" ca="1" si="1657"/>
        <v>927.42707810974127</v>
      </c>
      <c r="IW297" s="164">
        <f t="shared" ca="1" si="1658"/>
        <v>942.40117532348631</v>
      </c>
      <c r="IX297" s="164">
        <f t="shared" ca="1" si="1545"/>
        <v>942.77847051239019</v>
      </c>
      <c r="IY297" s="374">
        <f ca="1">VPHgrunddataM!BG31*1000</f>
        <v>980.96362622070308</v>
      </c>
      <c r="IZ297" s="374">
        <f ca="1">VPHgrunddataM!BH31*1000</f>
        <v>833.69767794036864</v>
      </c>
      <c r="JA297" s="374">
        <f ca="1">VPHgrunddataM!BI31*1000</f>
        <v>970.05326630401612</v>
      </c>
      <c r="JB297" s="374">
        <f ca="1">VPHgrunddataM!BJ31*1000</f>
        <v>926.81619670867917</v>
      </c>
      <c r="JC297" s="374">
        <f ca="1">VPHgrunddataM!BK31*1000</f>
        <v>744.23073820114143</v>
      </c>
      <c r="JD297" s="374">
        <f ca="1">VPHgrunddataM!BL31*1000</f>
        <v>714.6165858764648</v>
      </c>
      <c r="JE297" s="374">
        <f ca="1">VPHgrunddataM!BM31*1000</f>
        <v>775.68017712783808</v>
      </c>
      <c r="JF297" s="374">
        <f ca="1">VPHgrunddataM!BN31*1000</f>
        <v>818.94367992782588</v>
      </c>
      <c r="JG297" s="374">
        <f ca="1">VPHgrunddataM!BO31*1000</f>
        <v>909.45549645996095</v>
      </c>
      <c r="JH297" s="374">
        <f ca="1">VPHgrunddataM!BP31*1000</f>
        <v>927.42707810974127</v>
      </c>
      <c r="JI297" s="374">
        <f ca="1">VPHgrunddataM!BQ31*1000</f>
        <v>942.40117532348631</v>
      </c>
      <c r="JJ297" s="374">
        <f ca="1">VPHgrunddataM!BR31*1000</f>
        <v>942.77847051239019</v>
      </c>
      <c r="JK297" s="115">
        <f t="shared" ca="1" si="1546"/>
        <v>980.96362622070308</v>
      </c>
      <c r="JL297" s="115">
        <f t="shared" ca="1" si="1547"/>
        <v>833.78994672698968</v>
      </c>
      <c r="JM297" s="115">
        <f t="shared" ca="1" si="1548"/>
        <v>971.0682229568481</v>
      </c>
      <c r="JN297" s="115">
        <f t="shared" ca="1" si="1549"/>
        <v>925.72382217750544</v>
      </c>
      <c r="JO297" s="115">
        <f t="shared" ca="1" si="1550"/>
        <v>739.98942753219615</v>
      </c>
      <c r="JP297" s="115">
        <f t="shared" ca="1" si="1551"/>
        <v>710.33695694656365</v>
      </c>
      <c r="JQ297" s="115">
        <f t="shared" ca="1" si="1552"/>
        <v>769.76694574737542</v>
      </c>
      <c r="JR297" s="115">
        <f t="shared" ca="1" si="1553"/>
        <v>814.21306830062861</v>
      </c>
      <c r="JS297" s="115">
        <f t="shared" ca="1" si="1554"/>
        <v>906.93884032459255</v>
      </c>
      <c r="JT297" s="115">
        <f t="shared" ca="1" si="1555"/>
        <v>928.13461654663092</v>
      </c>
      <c r="JU297" s="115">
        <f t="shared" ca="1" si="1556"/>
        <v>942.49344411010736</v>
      </c>
      <c r="JV297" s="115">
        <f t="shared" ca="1" si="1557"/>
        <v>942.59393293914798</v>
      </c>
      <c r="JW297" s="115">
        <f t="shared" ca="1" si="1558"/>
        <v>980.96362622070308</v>
      </c>
      <c r="JX297" s="115">
        <f t="shared" ca="1" si="1559"/>
        <v>833.88221551361073</v>
      </c>
      <c r="JY297" s="115">
        <f t="shared" ca="1" si="1560"/>
        <v>972.08317960968009</v>
      </c>
      <c r="JZ297" s="115">
        <f t="shared" ca="1" si="1561"/>
        <v>924.63144764633171</v>
      </c>
      <c r="KA297" s="115">
        <f t="shared" ca="1" si="1562"/>
        <v>735.74811686325086</v>
      </c>
      <c r="KB297" s="115">
        <f t="shared" ca="1" si="1563"/>
        <v>706.0573280166625</v>
      </c>
      <c r="KC297" s="115">
        <f t="shared" ca="1" si="1564"/>
        <v>763.85371436691275</v>
      </c>
      <c r="KD297" s="115">
        <f t="shared" ca="1" si="1565"/>
        <v>809.48245667343133</v>
      </c>
      <c r="KE297" s="115">
        <f t="shared" ca="1" si="1566"/>
        <v>904.42218418922414</v>
      </c>
      <c r="KF297" s="115">
        <f t="shared" ca="1" si="1567"/>
        <v>928.84215498352057</v>
      </c>
      <c r="KG297" s="115">
        <f t="shared" ca="1" si="1568"/>
        <v>942.58571289672841</v>
      </c>
      <c r="KH297" s="115">
        <f t="shared" ca="1" si="1569"/>
        <v>942.40939536590577</v>
      </c>
      <c r="KI297" s="115">
        <f t="shared" ca="1" si="1570"/>
        <v>980.96362622070308</v>
      </c>
      <c r="KJ297" s="115">
        <f t="shared" ca="1" si="1571"/>
        <v>833.97448430023178</v>
      </c>
      <c r="KK297" s="115">
        <f t="shared" ca="1" si="1572"/>
        <v>973.09813626251207</v>
      </c>
      <c r="KL297" s="115">
        <f t="shared" ca="1" si="1573"/>
        <v>923.53907311515798</v>
      </c>
      <c r="KM297" s="115">
        <f t="shared" ca="1" si="1574"/>
        <v>731.50680619430557</v>
      </c>
      <c r="KN297" s="115">
        <f t="shared" ca="1" si="1575"/>
        <v>701.77769908676134</v>
      </c>
      <c r="KO297" s="115">
        <f t="shared" ca="1" si="1576"/>
        <v>757.94048298645009</v>
      </c>
      <c r="KP297" s="115">
        <f t="shared" ca="1" si="1577"/>
        <v>804.75184504623405</v>
      </c>
      <c r="KQ297" s="115">
        <f t="shared" ca="1" si="1578"/>
        <v>901.90552805385573</v>
      </c>
      <c r="KR297" s="115">
        <f t="shared" ca="1" si="1579"/>
        <v>929.54969342041022</v>
      </c>
      <c r="KS297" s="115">
        <f t="shared" ca="1" si="1580"/>
        <v>942.67798168334946</v>
      </c>
      <c r="KT297" s="115">
        <f t="shared" ca="1" si="1581"/>
        <v>942.22485779266356</v>
      </c>
      <c r="KU297" s="115">
        <f t="shared" ca="1" si="1582"/>
        <v>980.96362622070308</v>
      </c>
      <c r="KV297" s="115">
        <f t="shared" ca="1" si="1583"/>
        <v>834.06675308685283</v>
      </c>
      <c r="KW297" s="115">
        <f t="shared" ca="1" si="1584"/>
        <v>974.11309291534405</v>
      </c>
      <c r="KX297" s="115">
        <f t="shared" ca="1" si="1585"/>
        <v>922.44669858398424</v>
      </c>
      <c r="KY297" s="115">
        <f t="shared" ca="1" si="1586"/>
        <v>727.26549552536028</v>
      </c>
      <c r="KZ297" s="115">
        <f t="shared" ca="1" si="1587"/>
        <v>697.49807015686019</v>
      </c>
      <c r="LA297" s="115">
        <f t="shared" ca="1" si="1588"/>
        <v>752.02725160598743</v>
      </c>
      <c r="LB297" s="115">
        <f t="shared" ca="1" si="1589"/>
        <v>800.02123341903678</v>
      </c>
      <c r="LC297" s="115">
        <f t="shared" ca="1" si="1590"/>
        <v>899.38887191848733</v>
      </c>
      <c r="LD297" s="115">
        <f t="shared" ca="1" si="1591"/>
        <v>930.25723185729987</v>
      </c>
      <c r="LE297" s="115">
        <f t="shared" ca="1" si="1592"/>
        <v>942.77025046997051</v>
      </c>
      <c r="LF297" s="115">
        <f t="shared" ca="1" si="1593"/>
        <v>942.04032021942135</v>
      </c>
      <c r="LG297" s="374">
        <f ca="1">VPHgrunddataM!BS31*1000</f>
        <v>980.96362622070308</v>
      </c>
      <c r="LH297" s="374">
        <f ca="1">VPHgrunddataM!BT31*1000</f>
        <v>834.1590218734741</v>
      </c>
      <c r="LI297" s="374">
        <f ca="1">VPHgrunddataM!BU31*1000</f>
        <v>975.12804956817627</v>
      </c>
      <c r="LJ297" s="374">
        <f ca="1">VPHgrunddataM!BV31*1000</f>
        <v>921.35432405281074</v>
      </c>
      <c r="LK297" s="374">
        <f ca="1">VPHgrunddataM!BW31*1000</f>
        <v>723.02418485641488</v>
      </c>
      <c r="LL297" s="374">
        <f ca="1">VPHgrunddataM!BX31*1000</f>
        <v>693.21844122695916</v>
      </c>
      <c r="LM297" s="374">
        <f ca="1">VPHgrunddataM!BY31*1000</f>
        <v>746.11402022552488</v>
      </c>
      <c r="LN297" s="374">
        <f ca="1">VPHgrunddataM!BZ31*1000</f>
        <v>795.29062179183961</v>
      </c>
      <c r="LO297" s="374">
        <f ca="1">VPHgrunddataM!CA31*1000</f>
        <v>896.87221578311915</v>
      </c>
      <c r="LP297" s="374">
        <f ca="1">VPHgrunddataM!CB31*1000</f>
        <v>930.96477029418941</v>
      </c>
      <c r="LQ297" s="374">
        <f ca="1">VPHgrunddataM!CC31*1000</f>
        <v>942.86251925659178</v>
      </c>
      <c r="LR297" s="374">
        <f ca="1">VPHgrunddataM!CD31*1000</f>
        <v>941.85578264617925</v>
      </c>
      <c r="LT297" s="660">
        <f t="shared" ca="1" si="1506"/>
        <v>2.5465851649641991E-11</v>
      </c>
      <c r="LU297" s="164">
        <f t="shared" ca="1" si="1507"/>
        <v>1.8189894035458565E-12</v>
      </c>
      <c r="LV297" s="164">
        <f t="shared" ca="1" si="1508"/>
        <v>1.8189894035458565E-12</v>
      </c>
      <c r="LW297" s="374">
        <f t="shared" ca="1" si="1509"/>
        <v>1.8189894035458565E-12</v>
      </c>
      <c r="LX297" s="164">
        <f t="shared" ca="1" si="1510"/>
        <v>1.8189894035458565E-12</v>
      </c>
      <c r="LY297" s="374">
        <f t="shared" ca="1" si="1511"/>
        <v>0</v>
      </c>
      <c r="LZ297" s="115">
        <f t="shared" ca="1" si="1512"/>
        <v>0</v>
      </c>
      <c r="MA297" s="115">
        <f t="shared" ca="1" si="1513"/>
        <v>1.8189894035458565E-12</v>
      </c>
      <c r="MB297" s="115">
        <f t="shared" ca="1" si="1514"/>
        <v>1.8189894035458565E-12</v>
      </c>
      <c r="MC297" s="115">
        <f t="shared" ca="1" si="1515"/>
        <v>0</v>
      </c>
      <c r="MD297" s="374">
        <f t="shared" ca="1" si="1516"/>
        <v>0</v>
      </c>
      <c r="ME297" s="115">
        <f t="shared" ca="1" si="1517"/>
        <v>0</v>
      </c>
      <c r="MF297" s="115">
        <f t="shared" ca="1" si="1518"/>
        <v>0</v>
      </c>
      <c r="MG297" s="115">
        <f t="shared" ca="1" si="1519"/>
        <v>1.8189894035458565E-12</v>
      </c>
      <c r="MH297" s="115">
        <f t="shared" ca="1" si="1520"/>
        <v>0</v>
      </c>
      <c r="MI297" s="374">
        <f t="shared" ca="1" si="1521"/>
        <v>1.8189894035458565E-12</v>
      </c>
      <c r="MJ297" s="164">
        <f t="shared" ca="1" si="1522"/>
        <v>1.8189894035458565E-12</v>
      </c>
      <c r="MK297" s="164">
        <f t="shared" ca="1" si="1523"/>
        <v>1.8189894035458565E-12</v>
      </c>
      <c r="ML297" s="164">
        <f t="shared" ca="1" si="1524"/>
        <v>1.8189894035458565E-12</v>
      </c>
      <c r="MM297" s="164">
        <f t="shared" ca="1" si="1525"/>
        <v>1.8189894035458565E-12</v>
      </c>
      <c r="MN297" s="374">
        <f t="shared" ca="1" si="1526"/>
        <v>1.8189894035458565E-12</v>
      </c>
      <c r="MO297" s="115">
        <f t="shared" ca="1" si="1527"/>
        <v>0</v>
      </c>
      <c r="MP297" s="115">
        <f t="shared" ca="1" si="1528"/>
        <v>0</v>
      </c>
      <c r="MQ297" s="115">
        <f t="shared" ca="1" si="1529"/>
        <v>0</v>
      </c>
      <c r="MR297" s="115">
        <f t="shared" ca="1" si="1530"/>
        <v>1.8189894035458565E-12</v>
      </c>
      <c r="MS297" s="374">
        <f t="shared" ca="1" si="1531"/>
        <v>0</v>
      </c>
    </row>
    <row r="298" spans="2:357" hidden="1">
      <c r="B298" s="3"/>
      <c r="C298" s="84" t="s">
        <v>300</v>
      </c>
      <c r="D298" s="117">
        <f ca="1">SUM(D296:D297)</f>
        <v>36553.274884704588</v>
      </c>
      <c r="E298" s="117">
        <f t="shared" ref="E298:AC298" ca="1" si="1708">SUM(E296:E297)</f>
        <v>36553.274884704588</v>
      </c>
      <c r="F298" s="117">
        <f t="shared" ca="1" si="1708"/>
        <v>36553.274884704588</v>
      </c>
      <c r="G298" s="117">
        <f t="shared" ca="1" si="1708"/>
        <v>36553.274884704588</v>
      </c>
      <c r="H298" s="117">
        <f t="shared" ca="1" si="1708"/>
        <v>36553.274884704588</v>
      </c>
      <c r="I298" s="117">
        <f t="shared" ca="1" si="1708"/>
        <v>36682.794102235152</v>
      </c>
      <c r="J298" s="117">
        <f t="shared" ca="1" si="1708"/>
        <v>36409.627539577894</v>
      </c>
      <c r="K298" s="117">
        <f t="shared" ca="1" si="1708"/>
        <v>36136.460976920629</v>
      </c>
      <c r="L298" s="117">
        <f t="shared" ca="1" si="1708"/>
        <v>35863.294414263364</v>
      </c>
      <c r="M298" s="117">
        <f t="shared" ca="1" si="1708"/>
        <v>35590.127851606092</v>
      </c>
      <c r="N298" s="117">
        <f t="shared" ca="1" si="1708"/>
        <v>35316.96128894882</v>
      </c>
      <c r="O298" s="117">
        <f t="shared" ca="1" si="1708"/>
        <v>35103.420825376976</v>
      </c>
      <c r="P298" s="117">
        <f t="shared" ca="1" si="1708"/>
        <v>34889.880361805117</v>
      </c>
      <c r="Q298" s="117">
        <f t="shared" ca="1" si="1708"/>
        <v>34676.339898233258</v>
      </c>
      <c r="R298" s="117">
        <f t="shared" ca="1" si="1708"/>
        <v>34462.7994346614</v>
      </c>
      <c r="S298" s="117">
        <f t="shared" ca="1" si="1708"/>
        <v>34249.258971089541</v>
      </c>
      <c r="T298" s="117">
        <f t="shared" ca="1" si="1708"/>
        <v>33236.287188734124</v>
      </c>
      <c r="U298" s="117">
        <f t="shared" ca="1" si="1708"/>
        <v>33236.287188734124</v>
      </c>
      <c r="V298" s="117">
        <f t="shared" ca="1" si="1708"/>
        <v>33236.287188734124</v>
      </c>
      <c r="W298" s="117">
        <f t="shared" ca="1" si="1708"/>
        <v>33236.287188734124</v>
      </c>
      <c r="X298" s="117">
        <f t="shared" ca="1" si="1708"/>
        <v>33236.287188734124</v>
      </c>
      <c r="Y298" s="117">
        <f t="shared" ca="1" si="1708"/>
        <v>33020.962541739529</v>
      </c>
      <c r="Z298" s="117">
        <f t="shared" ca="1" si="1708"/>
        <v>32805.637894744934</v>
      </c>
      <c r="AA298" s="117">
        <f t="shared" ca="1" si="1708"/>
        <v>32590.313247750346</v>
      </c>
      <c r="AB298" s="117">
        <f t="shared" ca="1" si="1708"/>
        <v>32374.988600755754</v>
      </c>
      <c r="AC298" s="117">
        <f t="shared" ca="1" si="1708"/>
        <v>32159.663953761166</v>
      </c>
      <c r="AD298" s="3"/>
      <c r="AE298" s="117">
        <f t="shared" ref="AE298:CP298" ca="1" si="1709">SUM(AE296:AE297)</f>
        <v>5960.5401280096958</v>
      </c>
      <c r="AF298" s="117">
        <f t="shared" ca="1" si="1709"/>
        <v>4707.1404815764545</v>
      </c>
      <c r="AG298" s="117">
        <f t="shared" ca="1" si="1709"/>
        <v>4683.7432604790893</v>
      </c>
      <c r="AH298" s="117">
        <f t="shared" ca="1" si="1709"/>
        <v>3058.4922120146753</v>
      </c>
      <c r="AI298" s="117">
        <f t="shared" ca="1" si="1709"/>
        <v>2062.4912799108056</v>
      </c>
      <c r="AJ298" s="117">
        <f t="shared" ca="1" si="1709"/>
        <v>1444.7015969868899</v>
      </c>
      <c r="AK298" s="117">
        <f t="shared" ca="1" si="1709"/>
        <v>1340.4099496895878</v>
      </c>
      <c r="AL298" s="117">
        <f t="shared" ca="1" si="1709"/>
        <v>1046.4556424542347</v>
      </c>
      <c r="AM298" s="117">
        <f t="shared" ca="1" si="1709"/>
        <v>1418.5958691477008</v>
      </c>
      <c r="AN298" s="117">
        <f t="shared" ca="1" si="1709"/>
        <v>2619.8628942523601</v>
      </c>
      <c r="AO298" s="117">
        <f t="shared" ca="1" si="1709"/>
        <v>3825.2630255188647</v>
      </c>
      <c r="AP298" s="117">
        <f t="shared" ca="1" si="1709"/>
        <v>4385.578544664234</v>
      </c>
      <c r="AQ298" s="117">
        <f t="shared" ca="1" si="1709"/>
        <v>5960.5401280096958</v>
      </c>
      <c r="AR298" s="117">
        <f t="shared" ca="1" si="1709"/>
        <v>4707.1404815764545</v>
      </c>
      <c r="AS298" s="117">
        <f t="shared" ca="1" si="1709"/>
        <v>4683.7432604790893</v>
      </c>
      <c r="AT298" s="117">
        <f t="shared" ca="1" si="1709"/>
        <v>3058.4922120146753</v>
      </c>
      <c r="AU298" s="117">
        <f t="shared" ca="1" si="1709"/>
        <v>2062.4912799108056</v>
      </c>
      <c r="AV298" s="117">
        <f t="shared" ca="1" si="1709"/>
        <v>1444.7015969868899</v>
      </c>
      <c r="AW298" s="117">
        <f t="shared" ca="1" si="1709"/>
        <v>1340.4099496895878</v>
      </c>
      <c r="AX298" s="117">
        <f t="shared" ca="1" si="1709"/>
        <v>1046.4556424542347</v>
      </c>
      <c r="AY298" s="117">
        <f t="shared" ca="1" si="1709"/>
        <v>1418.5958691477008</v>
      </c>
      <c r="AZ298" s="117">
        <f t="shared" ca="1" si="1709"/>
        <v>2619.8628942523601</v>
      </c>
      <c r="BA298" s="117">
        <f t="shared" ca="1" si="1709"/>
        <v>3825.2630255188647</v>
      </c>
      <c r="BB298" s="117">
        <f t="shared" ca="1" si="1709"/>
        <v>4385.578544664234</v>
      </c>
      <c r="BC298" s="117">
        <f t="shared" ca="1" si="1709"/>
        <v>5960.5401280096958</v>
      </c>
      <c r="BD298" s="117">
        <f t="shared" ca="1" si="1709"/>
        <v>4707.1404815764545</v>
      </c>
      <c r="BE298" s="117">
        <f t="shared" ca="1" si="1709"/>
        <v>4683.7432604790893</v>
      </c>
      <c r="BF298" s="117">
        <f t="shared" ca="1" si="1709"/>
        <v>3058.4922120146753</v>
      </c>
      <c r="BG298" s="117">
        <f t="shared" ca="1" si="1709"/>
        <v>2062.4912799108056</v>
      </c>
      <c r="BH298" s="117">
        <f t="shared" ca="1" si="1709"/>
        <v>1444.7015969868899</v>
      </c>
      <c r="BI298" s="117">
        <f t="shared" ca="1" si="1709"/>
        <v>1340.4099496895878</v>
      </c>
      <c r="BJ298" s="117">
        <f t="shared" ca="1" si="1709"/>
        <v>1046.4556424542347</v>
      </c>
      <c r="BK298" s="117">
        <f t="shared" ca="1" si="1709"/>
        <v>1418.5958691477008</v>
      </c>
      <c r="BL298" s="117">
        <f t="shared" ca="1" si="1709"/>
        <v>2619.8628942523601</v>
      </c>
      <c r="BM298" s="117">
        <f t="shared" ca="1" si="1709"/>
        <v>3825.2630255188647</v>
      </c>
      <c r="BN298" s="117">
        <f t="shared" ca="1" si="1709"/>
        <v>4385.578544664234</v>
      </c>
      <c r="BO298" s="117">
        <f t="shared" ca="1" si="1709"/>
        <v>5960.5401280096958</v>
      </c>
      <c r="BP298" s="117">
        <f t="shared" ca="1" si="1709"/>
        <v>4707.1404815764545</v>
      </c>
      <c r="BQ298" s="117">
        <f t="shared" ca="1" si="1709"/>
        <v>4683.7432604790893</v>
      </c>
      <c r="BR298" s="117">
        <f t="shared" ca="1" si="1709"/>
        <v>3058.4922120146753</v>
      </c>
      <c r="BS298" s="117">
        <f t="shared" ca="1" si="1709"/>
        <v>2062.4912799108056</v>
      </c>
      <c r="BT298" s="117">
        <f t="shared" ca="1" si="1709"/>
        <v>1444.7015969868899</v>
      </c>
      <c r="BU298" s="117">
        <f t="shared" ca="1" si="1709"/>
        <v>1340.4099496895878</v>
      </c>
      <c r="BV298" s="117">
        <f t="shared" ca="1" si="1709"/>
        <v>1046.4556424542347</v>
      </c>
      <c r="BW298" s="117">
        <f t="shared" ca="1" si="1709"/>
        <v>1418.5958691477008</v>
      </c>
      <c r="BX298" s="117">
        <f t="shared" ca="1" si="1709"/>
        <v>2619.8628942523601</v>
      </c>
      <c r="BY298" s="117">
        <f t="shared" ca="1" si="1709"/>
        <v>3825.2630255188647</v>
      </c>
      <c r="BZ298" s="117">
        <f t="shared" ca="1" si="1709"/>
        <v>4385.578544664234</v>
      </c>
      <c r="CA298" s="117">
        <f t="shared" ca="1" si="1709"/>
        <v>5974.6879131058586</v>
      </c>
      <c r="CB298" s="117">
        <f t="shared" ca="1" si="1709"/>
        <v>4721.8336881330879</v>
      </c>
      <c r="CC298" s="117">
        <f t="shared" ca="1" si="1709"/>
        <v>4697.3568662182497</v>
      </c>
      <c r="CD298" s="117">
        <f t="shared" ca="1" si="1709"/>
        <v>3073.1159382929773</v>
      </c>
      <c r="CE298" s="117">
        <f t="shared" ca="1" si="1709"/>
        <v>2065.4009324163162</v>
      </c>
      <c r="CF298" s="117">
        <f t="shared" ca="1" si="1709"/>
        <v>1460.5461641681959</v>
      </c>
      <c r="CG298" s="117">
        <f t="shared" ca="1" si="1709"/>
        <v>1354.2955322101286</v>
      </c>
      <c r="CH298" s="117">
        <f t="shared" ca="1" si="1709"/>
        <v>1044.6071215508739</v>
      </c>
      <c r="CI298" s="117">
        <f t="shared" ca="1" si="1709"/>
        <v>1424.0170888695407</v>
      </c>
      <c r="CJ298" s="117">
        <f t="shared" ca="1" si="1709"/>
        <v>2636.9312265324897</v>
      </c>
      <c r="CK298" s="117">
        <f t="shared" ca="1" si="1709"/>
        <v>3828.7839423951978</v>
      </c>
      <c r="CL298" s="117">
        <f t="shared" ca="1" si="1709"/>
        <v>4401.2176883422426</v>
      </c>
      <c r="CM298" s="117">
        <f t="shared" ca="1" si="1709"/>
        <v>5929.4263655150244</v>
      </c>
      <c r="CN298" s="117">
        <f t="shared" ca="1" si="1709"/>
        <v>4686.6154872198185</v>
      </c>
      <c r="CO298" s="117">
        <f t="shared" ca="1" si="1709"/>
        <v>4661.2003234286585</v>
      </c>
      <c r="CP298" s="117">
        <f t="shared" ca="1" si="1709"/>
        <v>3051.7584501819638</v>
      </c>
      <c r="CQ298" s="117">
        <f t="shared" ref="CQ298:FB298" ca="1" si="1710">SUM(CQ296:CQ297)</f>
        <v>2049.5743532535421</v>
      </c>
      <c r="CR298" s="117">
        <f t="shared" ca="1" si="1710"/>
        <v>1450.4986863591007</v>
      </c>
      <c r="CS298" s="117">
        <f t="shared" ca="1" si="1710"/>
        <v>1341.4857223614715</v>
      </c>
      <c r="CT298" s="117">
        <f t="shared" ca="1" si="1710"/>
        <v>1039.2706935749611</v>
      </c>
      <c r="CU298" s="117">
        <f t="shared" ca="1" si="1710"/>
        <v>1414.0309560743217</v>
      </c>
      <c r="CV298" s="117">
        <f t="shared" ca="1" si="1710"/>
        <v>2618.3121882547312</v>
      </c>
      <c r="CW298" s="117">
        <f t="shared" ca="1" si="1710"/>
        <v>3800.2095124183197</v>
      </c>
      <c r="CX298" s="117">
        <f t="shared" ca="1" si="1710"/>
        <v>4367.2448009359778</v>
      </c>
      <c r="CY298" s="117">
        <f t="shared" ca="1" si="1710"/>
        <v>5884.1648179241893</v>
      </c>
      <c r="CZ298" s="117">
        <f t="shared" ca="1" si="1710"/>
        <v>4651.3972863065492</v>
      </c>
      <c r="DA298" s="117">
        <f t="shared" ca="1" si="1710"/>
        <v>4625.0437806390682</v>
      </c>
      <c r="DB298" s="117">
        <f t="shared" ca="1" si="1710"/>
        <v>3030.4009620709508</v>
      </c>
      <c r="DC298" s="117">
        <f t="shared" ca="1" si="1710"/>
        <v>2033.747774090768</v>
      </c>
      <c r="DD298" s="117">
        <f t="shared" ca="1" si="1710"/>
        <v>1440.451208550005</v>
      </c>
      <c r="DE298" s="117">
        <f t="shared" ca="1" si="1710"/>
        <v>1328.6759125128144</v>
      </c>
      <c r="DF298" s="117">
        <f t="shared" ca="1" si="1710"/>
        <v>1033.9342655990481</v>
      </c>
      <c r="DG298" s="117">
        <f t="shared" ca="1" si="1710"/>
        <v>1404.0448232791025</v>
      </c>
      <c r="DH298" s="117">
        <f t="shared" ca="1" si="1710"/>
        <v>2599.6931499769726</v>
      </c>
      <c r="DI298" s="117">
        <f t="shared" ca="1" si="1710"/>
        <v>3771.6350824414426</v>
      </c>
      <c r="DJ298" s="117">
        <f t="shared" ca="1" si="1710"/>
        <v>4333.271913529712</v>
      </c>
      <c r="DK298" s="117">
        <f t="shared" ca="1" si="1710"/>
        <v>5838.9032703333551</v>
      </c>
      <c r="DL298" s="117">
        <f t="shared" ca="1" si="1710"/>
        <v>4616.1790853932807</v>
      </c>
      <c r="DM298" s="117">
        <f t="shared" ca="1" si="1710"/>
        <v>4588.887237849478</v>
      </c>
      <c r="DN298" s="117">
        <f t="shared" ca="1" si="1710"/>
        <v>3009.0434739599377</v>
      </c>
      <c r="DO298" s="117">
        <f t="shared" ca="1" si="1710"/>
        <v>2017.9211949279943</v>
      </c>
      <c r="DP298" s="117">
        <f t="shared" ca="1" si="1710"/>
        <v>1430.4037307409096</v>
      </c>
      <c r="DQ298" s="117">
        <f t="shared" ca="1" si="1710"/>
        <v>1315.8661026641573</v>
      </c>
      <c r="DR298" s="117">
        <f t="shared" ca="1" si="1710"/>
        <v>1028.5978376231353</v>
      </c>
      <c r="DS298" s="117">
        <f t="shared" ca="1" si="1710"/>
        <v>1394.0586904838833</v>
      </c>
      <c r="DT298" s="117">
        <f t="shared" ca="1" si="1710"/>
        <v>2581.074111699214</v>
      </c>
      <c r="DU298" s="117">
        <f t="shared" ca="1" si="1710"/>
        <v>3743.060652464565</v>
      </c>
      <c r="DV298" s="117">
        <f t="shared" ca="1" si="1710"/>
        <v>4299.299026123449</v>
      </c>
      <c r="DW298" s="117">
        <f t="shared" ca="1" si="1710"/>
        <v>5793.6417227425209</v>
      </c>
      <c r="DX298" s="117">
        <f t="shared" ca="1" si="1710"/>
        <v>4580.9608844800114</v>
      </c>
      <c r="DY298" s="117">
        <f t="shared" ca="1" si="1710"/>
        <v>4552.7306950598868</v>
      </c>
      <c r="DZ298" s="117">
        <f t="shared" ca="1" si="1710"/>
        <v>2987.6859858489247</v>
      </c>
      <c r="EA298" s="117">
        <f t="shared" ca="1" si="1710"/>
        <v>2002.0946157652202</v>
      </c>
      <c r="EB298" s="117">
        <f t="shared" ca="1" si="1710"/>
        <v>1420.3562529318142</v>
      </c>
      <c r="EC298" s="117">
        <f t="shared" ca="1" si="1710"/>
        <v>1303.0562928155002</v>
      </c>
      <c r="ED298" s="117">
        <f t="shared" ca="1" si="1710"/>
        <v>1023.2614096472225</v>
      </c>
      <c r="EE298" s="117">
        <f t="shared" ca="1" si="1710"/>
        <v>1384.0725576886641</v>
      </c>
      <c r="EF298" s="117">
        <f t="shared" ca="1" si="1710"/>
        <v>2562.4550734214554</v>
      </c>
      <c r="EG298" s="117">
        <f t="shared" ca="1" si="1710"/>
        <v>3714.486222487687</v>
      </c>
      <c r="EH298" s="117">
        <f t="shared" ca="1" si="1710"/>
        <v>4265.3261387171833</v>
      </c>
      <c r="EI298" s="117">
        <f t="shared" ca="1" si="1710"/>
        <v>5748.3801751516867</v>
      </c>
      <c r="EJ298" s="117">
        <f t="shared" ca="1" si="1710"/>
        <v>4545.742683566742</v>
      </c>
      <c r="EK298" s="117">
        <f t="shared" ca="1" si="1710"/>
        <v>4516.5741522702956</v>
      </c>
      <c r="EL298" s="117">
        <f t="shared" ca="1" si="1710"/>
        <v>2966.3284977379121</v>
      </c>
      <c r="EM298" s="117">
        <f t="shared" ca="1" si="1710"/>
        <v>1986.268036602446</v>
      </c>
      <c r="EN298" s="117">
        <f t="shared" ca="1" si="1710"/>
        <v>1410.3087751227181</v>
      </c>
      <c r="EO298" s="117">
        <f t="shared" ca="1" si="1710"/>
        <v>1290.2464829668431</v>
      </c>
      <c r="EP298" s="117">
        <f t="shared" ca="1" si="1710"/>
        <v>1017.9249816713096</v>
      </c>
      <c r="EQ298" s="117">
        <f t="shared" ca="1" si="1710"/>
        <v>1374.0864248934449</v>
      </c>
      <c r="ER298" s="117">
        <f t="shared" ca="1" si="1710"/>
        <v>2543.8360351436972</v>
      </c>
      <c r="ES298" s="117">
        <f t="shared" ca="1" si="1710"/>
        <v>3685.9117925108094</v>
      </c>
      <c r="ET298" s="117">
        <f t="shared" ca="1" si="1710"/>
        <v>4231.3532513109203</v>
      </c>
      <c r="EU298" s="117">
        <f t="shared" ca="1" si="1710"/>
        <v>5713.9785836058982</v>
      </c>
      <c r="EV298" s="117">
        <f t="shared" ca="1" si="1710"/>
        <v>4516.9296844559367</v>
      </c>
      <c r="EW298" s="117">
        <f t="shared" ca="1" si="1710"/>
        <v>4491.1404874398568</v>
      </c>
      <c r="EX298" s="117">
        <f t="shared" ca="1" si="1710"/>
        <v>2946.5920824741461</v>
      </c>
      <c r="EY298" s="117">
        <f t="shared" ca="1" si="1710"/>
        <v>1971.5959691627925</v>
      </c>
      <c r="EZ298" s="117">
        <f t="shared" ca="1" si="1710"/>
        <v>1405.2659699328988</v>
      </c>
      <c r="FA298" s="117">
        <f t="shared" ca="1" si="1710"/>
        <v>1286.158763051345</v>
      </c>
      <c r="FB298" s="117">
        <f t="shared" ca="1" si="1710"/>
        <v>1007.5825708641379</v>
      </c>
      <c r="FC298" s="117">
        <f t="shared" ref="FC298:HN298" ca="1" si="1711">SUM(FC296:FC297)</f>
        <v>1366.3999668681063</v>
      </c>
      <c r="FD298" s="117">
        <f t="shared" ca="1" si="1711"/>
        <v>2528.8046931835152</v>
      </c>
      <c r="FE298" s="117">
        <f t="shared" ca="1" si="1711"/>
        <v>3667.226418126872</v>
      </c>
      <c r="FF298" s="117">
        <f t="shared" ca="1" si="1711"/>
        <v>4201.7456362114608</v>
      </c>
      <c r="FG298" s="117">
        <f t="shared" ca="1" si="1711"/>
        <v>5679.5769920601106</v>
      </c>
      <c r="FH298" s="117">
        <f t="shared" ca="1" si="1711"/>
        <v>4488.1166853451323</v>
      </c>
      <c r="FI298" s="117">
        <f t="shared" ca="1" si="1711"/>
        <v>4465.7068226094179</v>
      </c>
      <c r="FJ298" s="117">
        <f t="shared" ca="1" si="1711"/>
        <v>2926.8556672103796</v>
      </c>
      <c r="FK298" s="117">
        <f t="shared" ca="1" si="1711"/>
        <v>1956.9239017231389</v>
      </c>
      <c r="FL298" s="117">
        <f t="shared" ca="1" si="1711"/>
        <v>1400.223164743079</v>
      </c>
      <c r="FM298" s="117">
        <f t="shared" ca="1" si="1711"/>
        <v>1282.0710431358468</v>
      </c>
      <c r="FN298" s="117">
        <f t="shared" ca="1" si="1711"/>
        <v>997.24016005696603</v>
      </c>
      <c r="FO298" s="117">
        <f t="shared" ca="1" si="1711"/>
        <v>1358.7135088427676</v>
      </c>
      <c r="FP298" s="117">
        <f t="shared" ca="1" si="1711"/>
        <v>2513.7733512233326</v>
      </c>
      <c r="FQ298" s="117">
        <f t="shared" ca="1" si="1711"/>
        <v>3648.541043742935</v>
      </c>
      <c r="FR298" s="117">
        <f t="shared" ca="1" si="1711"/>
        <v>4172.1380211120031</v>
      </c>
      <c r="FS298" s="117">
        <f t="shared" ca="1" si="1711"/>
        <v>5645.1754005143239</v>
      </c>
      <c r="FT298" s="117">
        <f t="shared" ca="1" si="1711"/>
        <v>4459.303686234327</v>
      </c>
      <c r="FU298" s="117">
        <f t="shared" ca="1" si="1711"/>
        <v>4440.2731577789782</v>
      </c>
      <c r="FV298" s="117">
        <f t="shared" ca="1" si="1711"/>
        <v>2907.119251946614</v>
      </c>
      <c r="FW298" s="117">
        <f t="shared" ca="1" si="1711"/>
        <v>1942.2518342834849</v>
      </c>
      <c r="FX298" s="117">
        <f t="shared" ca="1" si="1711"/>
        <v>1395.1803595532597</v>
      </c>
      <c r="FY298" s="117">
        <f t="shared" ca="1" si="1711"/>
        <v>1277.9833232203487</v>
      </c>
      <c r="FZ298" s="117">
        <f t="shared" ca="1" si="1711"/>
        <v>986.89774924979429</v>
      </c>
      <c r="GA298" s="117">
        <f t="shared" ca="1" si="1711"/>
        <v>1351.0270508174287</v>
      </c>
      <c r="GB298" s="117">
        <f t="shared" ca="1" si="1711"/>
        <v>2498.742009263151</v>
      </c>
      <c r="GC298" s="117">
        <f t="shared" ca="1" si="1711"/>
        <v>3629.8556693589981</v>
      </c>
      <c r="GD298" s="117">
        <f t="shared" ca="1" si="1711"/>
        <v>4142.5304060125463</v>
      </c>
      <c r="GE298" s="117">
        <f t="shared" ca="1" si="1711"/>
        <v>5610.7738089685354</v>
      </c>
      <c r="GF298" s="117">
        <f t="shared" ca="1" si="1711"/>
        <v>4430.4906871235225</v>
      </c>
      <c r="GG298" s="117">
        <f t="shared" ca="1" si="1711"/>
        <v>4414.8394929485403</v>
      </c>
      <c r="GH298" s="117">
        <f t="shared" ca="1" si="1711"/>
        <v>2887.3828366828475</v>
      </c>
      <c r="GI298" s="117">
        <f t="shared" ca="1" si="1711"/>
        <v>1927.5797668438313</v>
      </c>
      <c r="GJ298" s="117">
        <f t="shared" ca="1" si="1711"/>
        <v>1390.1375543634399</v>
      </c>
      <c r="GK298" s="117">
        <f t="shared" ca="1" si="1711"/>
        <v>1273.8956033048503</v>
      </c>
      <c r="GL298" s="117">
        <f t="shared" ca="1" si="1711"/>
        <v>976.55533844262254</v>
      </c>
      <c r="GM298" s="117">
        <f t="shared" ca="1" si="1711"/>
        <v>1343.3405927920901</v>
      </c>
      <c r="GN298" s="117">
        <f t="shared" ca="1" si="1711"/>
        <v>2483.7106673029693</v>
      </c>
      <c r="GO298" s="117">
        <f t="shared" ca="1" si="1711"/>
        <v>3611.1702949750606</v>
      </c>
      <c r="GP298" s="117">
        <f t="shared" ca="1" si="1711"/>
        <v>4112.9227909130877</v>
      </c>
      <c r="GQ298" s="117">
        <f t="shared" ca="1" si="1711"/>
        <v>5576.3722174227487</v>
      </c>
      <c r="GR298" s="117">
        <f t="shared" ca="1" si="1711"/>
        <v>4401.6776880127181</v>
      </c>
      <c r="GS298" s="117">
        <f t="shared" ca="1" si="1711"/>
        <v>4389.4058281181005</v>
      </c>
      <c r="GT298" s="117">
        <f t="shared" ca="1" si="1711"/>
        <v>2867.6464214190819</v>
      </c>
      <c r="GU298" s="117">
        <f t="shared" ca="1" si="1711"/>
        <v>1912.907699404177</v>
      </c>
      <c r="GV298" s="117">
        <f t="shared" ca="1" si="1711"/>
        <v>1385.0947491736201</v>
      </c>
      <c r="GW298" s="117">
        <f t="shared" ca="1" si="1711"/>
        <v>1269.8078833893524</v>
      </c>
      <c r="GX298" s="117">
        <f t="shared" ca="1" si="1711"/>
        <v>966.21292763545102</v>
      </c>
      <c r="GY298" s="117">
        <f t="shared" ca="1" si="1711"/>
        <v>1335.6541347667514</v>
      </c>
      <c r="GZ298" s="117">
        <f t="shared" ca="1" si="1711"/>
        <v>2468.6793253427877</v>
      </c>
      <c r="HA298" s="117">
        <f t="shared" ca="1" si="1711"/>
        <v>3592.4849205911241</v>
      </c>
      <c r="HB298" s="117">
        <f t="shared" ca="1" si="1711"/>
        <v>4083.31517581363</v>
      </c>
      <c r="HC298" s="117">
        <f t="shared" ca="1" si="1711"/>
        <v>5403.3040479084866</v>
      </c>
      <c r="HD298" s="117">
        <f t="shared" ca="1" si="1711"/>
        <v>4284.0591053371563</v>
      </c>
      <c r="HE298" s="117">
        <f t="shared" ca="1" si="1711"/>
        <v>4235.8805239085814</v>
      </c>
      <c r="HF298" s="117">
        <f t="shared" ca="1" si="1711"/>
        <v>2808.4451118688035</v>
      </c>
      <c r="HG298" s="117">
        <f t="shared" ca="1" si="1711"/>
        <v>1852.6551551055318</v>
      </c>
      <c r="HH298" s="117">
        <f t="shared" ca="1" si="1711"/>
        <v>1349.1901204691208</v>
      </c>
      <c r="HI298" s="117">
        <f t="shared" ca="1" si="1711"/>
        <v>1231.5480097198174</v>
      </c>
      <c r="HJ298" s="117">
        <f t="shared" ca="1" si="1711"/>
        <v>932.76837666609981</v>
      </c>
      <c r="HK298" s="117">
        <f t="shared" ca="1" si="1711"/>
        <v>1294.3594045245288</v>
      </c>
      <c r="HL298" s="117">
        <f t="shared" ca="1" si="1711"/>
        <v>2400.8740165950712</v>
      </c>
      <c r="HM298" s="117">
        <f t="shared" ca="1" si="1711"/>
        <v>3458.8275567323676</v>
      </c>
      <c r="HN298" s="117">
        <f t="shared" ca="1" si="1711"/>
        <v>3984.3757598985503</v>
      </c>
      <c r="HO298" s="117">
        <f t="shared" ref="HO298:JZ298" ca="1" si="1712">SUM(HO296:HO297)</f>
        <v>5403.3040479084866</v>
      </c>
      <c r="HP298" s="117">
        <f t="shared" ca="1" si="1712"/>
        <v>4284.0591053371563</v>
      </c>
      <c r="HQ298" s="117">
        <f t="shared" ca="1" si="1712"/>
        <v>4235.8805239085814</v>
      </c>
      <c r="HR298" s="117">
        <f t="shared" ca="1" si="1712"/>
        <v>2808.4451118688035</v>
      </c>
      <c r="HS298" s="117">
        <f t="shared" ca="1" si="1712"/>
        <v>1852.6551551055318</v>
      </c>
      <c r="HT298" s="117">
        <f t="shared" ca="1" si="1712"/>
        <v>1349.1901204691208</v>
      </c>
      <c r="HU298" s="117">
        <f t="shared" ca="1" si="1712"/>
        <v>1231.5480097198174</v>
      </c>
      <c r="HV298" s="117">
        <f t="shared" ca="1" si="1712"/>
        <v>932.76837666609981</v>
      </c>
      <c r="HW298" s="117">
        <f t="shared" ca="1" si="1712"/>
        <v>1294.3594045245288</v>
      </c>
      <c r="HX298" s="117">
        <f t="shared" ca="1" si="1712"/>
        <v>2400.8740165950712</v>
      </c>
      <c r="HY298" s="117">
        <f t="shared" ca="1" si="1712"/>
        <v>3458.8275567323676</v>
      </c>
      <c r="HZ298" s="117">
        <f t="shared" ca="1" si="1712"/>
        <v>3984.3757598985503</v>
      </c>
      <c r="IA298" s="117">
        <f t="shared" ca="1" si="1712"/>
        <v>5403.3040479084866</v>
      </c>
      <c r="IB298" s="117">
        <f t="shared" ca="1" si="1712"/>
        <v>4284.0591053371563</v>
      </c>
      <c r="IC298" s="117">
        <f t="shared" ca="1" si="1712"/>
        <v>4235.8805239085814</v>
      </c>
      <c r="ID298" s="117">
        <f t="shared" ca="1" si="1712"/>
        <v>2808.4451118688035</v>
      </c>
      <c r="IE298" s="117">
        <f t="shared" ca="1" si="1712"/>
        <v>1852.6551551055318</v>
      </c>
      <c r="IF298" s="117">
        <f t="shared" ca="1" si="1712"/>
        <v>1349.1901204691208</v>
      </c>
      <c r="IG298" s="117">
        <f t="shared" ca="1" si="1712"/>
        <v>1231.5480097198174</v>
      </c>
      <c r="IH298" s="117">
        <f t="shared" ca="1" si="1712"/>
        <v>932.76837666609981</v>
      </c>
      <c r="II298" s="117">
        <f t="shared" ca="1" si="1712"/>
        <v>1294.3594045245288</v>
      </c>
      <c r="IJ298" s="117">
        <f t="shared" ca="1" si="1712"/>
        <v>2400.8740165950712</v>
      </c>
      <c r="IK298" s="117">
        <f t="shared" ca="1" si="1712"/>
        <v>3458.8275567323676</v>
      </c>
      <c r="IL298" s="117">
        <f t="shared" ca="1" si="1712"/>
        <v>3984.3757598985503</v>
      </c>
      <c r="IM298" s="117">
        <f t="shared" ca="1" si="1712"/>
        <v>5403.3040479084866</v>
      </c>
      <c r="IN298" s="117">
        <f t="shared" ca="1" si="1712"/>
        <v>4284.0591053371563</v>
      </c>
      <c r="IO298" s="117">
        <f t="shared" ca="1" si="1712"/>
        <v>4235.8805239085814</v>
      </c>
      <c r="IP298" s="117">
        <f t="shared" ca="1" si="1712"/>
        <v>2808.4451118688035</v>
      </c>
      <c r="IQ298" s="117">
        <f t="shared" ca="1" si="1712"/>
        <v>1852.6551551055318</v>
      </c>
      <c r="IR298" s="117">
        <f t="shared" ca="1" si="1712"/>
        <v>1349.1901204691208</v>
      </c>
      <c r="IS298" s="117">
        <f t="shared" ca="1" si="1712"/>
        <v>1231.5480097198174</v>
      </c>
      <c r="IT298" s="117">
        <f t="shared" ca="1" si="1712"/>
        <v>932.76837666609981</v>
      </c>
      <c r="IU298" s="117">
        <f t="shared" ca="1" si="1712"/>
        <v>1294.3594045245288</v>
      </c>
      <c r="IV298" s="117">
        <f t="shared" ca="1" si="1712"/>
        <v>2400.8740165950712</v>
      </c>
      <c r="IW298" s="117">
        <f t="shared" ca="1" si="1712"/>
        <v>3458.8275567323676</v>
      </c>
      <c r="IX298" s="117">
        <f t="shared" ca="1" si="1712"/>
        <v>3984.3757598985503</v>
      </c>
      <c r="IY298" s="117">
        <f t="shared" ca="1" si="1712"/>
        <v>5403.3040479084866</v>
      </c>
      <c r="IZ298" s="117">
        <f t="shared" ca="1" si="1712"/>
        <v>4284.0591053371563</v>
      </c>
      <c r="JA298" s="117">
        <f t="shared" ca="1" si="1712"/>
        <v>4235.8805239085814</v>
      </c>
      <c r="JB298" s="117">
        <f t="shared" ca="1" si="1712"/>
        <v>2808.4451118688035</v>
      </c>
      <c r="JC298" s="117">
        <f t="shared" ca="1" si="1712"/>
        <v>1852.6551551055318</v>
      </c>
      <c r="JD298" s="117">
        <f t="shared" ca="1" si="1712"/>
        <v>1349.1901204691208</v>
      </c>
      <c r="JE298" s="117">
        <f t="shared" ca="1" si="1712"/>
        <v>1231.5480097198174</v>
      </c>
      <c r="JF298" s="117">
        <f t="shared" ca="1" si="1712"/>
        <v>932.76837666609981</v>
      </c>
      <c r="JG298" s="117">
        <f t="shared" ca="1" si="1712"/>
        <v>1294.3594045245288</v>
      </c>
      <c r="JH298" s="117">
        <f t="shared" ca="1" si="1712"/>
        <v>2400.8740165950712</v>
      </c>
      <c r="JI298" s="117">
        <f t="shared" ca="1" si="1712"/>
        <v>3458.8275567323676</v>
      </c>
      <c r="JJ298" s="117">
        <f t="shared" ca="1" si="1712"/>
        <v>3984.3757598985503</v>
      </c>
      <c r="JK298" s="117">
        <f t="shared" ca="1" si="1712"/>
        <v>5369.6696818007658</v>
      </c>
      <c r="JL298" s="117">
        <f t="shared" ca="1" si="1712"/>
        <v>4255.3923798309261</v>
      </c>
      <c r="JM298" s="117">
        <f t="shared" ca="1" si="1712"/>
        <v>4208.1893750722465</v>
      </c>
      <c r="JN298" s="117">
        <f t="shared" ca="1" si="1712"/>
        <v>2786.1760541794229</v>
      </c>
      <c r="JO298" s="117">
        <f t="shared" ca="1" si="1712"/>
        <v>1843.8540043891312</v>
      </c>
      <c r="JP298" s="117">
        <f t="shared" ca="1" si="1712"/>
        <v>1338.9547961374558</v>
      </c>
      <c r="JQ298" s="117">
        <f t="shared" ca="1" si="1712"/>
        <v>1226.3108161544487</v>
      </c>
      <c r="JR298" s="117">
        <f t="shared" ca="1" si="1712"/>
        <v>926.21459142897822</v>
      </c>
      <c r="JS298" s="117">
        <f t="shared" ca="1" si="1712"/>
        <v>1286.0053140553591</v>
      </c>
      <c r="JT298" s="117">
        <f t="shared" ca="1" si="1712"/>
        <v>2383.9558541022243</v>
      </c>
      <c r="JU298" s="117">
        <f t="shared" ca="1" si="1712"/>
        <v>3436.8037013917919</v>
      </c>
      <c r="JV298" s="117">
        <f t="shared" ca="1" si="1712"/>
        <v>3959.4359731967756</v>
      </c>
      <c r="JW298" s="117">
        <f t="shared" ca="1" si="1712"/>
        <v>5336.035315693046</v>
      </c>
      <c r="JX298" s="117">
        <f t="shared" ca="1" si="1712"/>
        <v>4226.725654324694</v>
      </c>
      <c r="JY298" s="117">
        <f t="shared" ca="1" si="1712"/>
        <v>4180.4982262359108</v>
      </c>
      <c r="JZ298" s="117">
        <f t="shared" ca="1" si="1712"/>
        <v>2763.9069964900418</v>
      </c>
      <c r="KA298" s="117">
        <f t="shared" ref="KA298:LR298" ca="1" si="1713">SUM(KA296:KA297)</f>
        <v>1835.0528536727311</v>
      </c>
      <c r="KB298" s="117">
        <f t="shared" ca="1" si="1713"/>
        <v>1328.7194718057908</v>
      </c>
      <c r="KC298" s="117">
        <f t="shared" ca="1" si="1713"/>
        <v>1221.0736225890801</v>
      </c>
      <c r="KD298" s="117">
        <f t="shared" ca="1" si="1713"/>
        <v>919.66080619185664</v>
      </c>
      <c r="KE298" s="117">
        <f t="shared" ca="1" si="1713"/>
        <v>1277.6512235861894</v>
      </c>
      <c r="KF298" s="117">
        <f t="shared" ca="1" si="1713"/>
        <v>2367.0376916093765</v>
      </c>
      <c r="KG298" s="117">
        <f t="shared" ca="1" si="1713"/>
        <v>3414.7798460512158</v>
      </c>
      <c r="KH298" s="117">
        <f t="shared" ca="1" si="1713"/>
        <v>3934.4961864950019</v>
      </c>
      <c r="KI298" s="117">
        <f t="shared" ca="1" si="1713"/>
        <v>5302.4009495853261</v>
      </c>
      <c r="KJ298" s="117">
        <f t="shared" ca="1" si="1713"/>
        <v>4198.0589288184638</v>
      </c>
      <c r="KK298" s="117">
        <f t="shared" ca="1" si="1713"/>
        <v>4152.8070773995751</v>
      </c>
      <c r="KL298" s="117">
        <f t="shared" ca="1" si="1713"/>
        <v>2741.6379388006612</v>
      </c>
      <c r="KM298" s="117">
        <f t="shared" ca="1" si="1713"/>
        <v>1826.251702956331</v>
      </c>
      <c r="KN298" s="117">
        <f t="shared" ca="1" si="1713"/>
        <v>1318.4841474741256</v>
      </c>
      <c r="KO298" s="117">
        <f t="shared" ca="1" si="1713"/>
        <v>1215.8364290237114</v>
      </c>
      <c r="KP298" s="117">
        <f t="shared" ca="1" si="1713"/>
        <v>913.10702095473505</v>
      </c>
      <c r="KQ298" s="117">
        <f t="shared" ca="1" si="1713"/>
        <v>1269.2971331170199</v>
      </c>
      <c r="KR298" s="117">
        <f t="shared" ca="1" si="1713"/>
        <v>2350.1195291165291</v>
      </c>
      <c r="KS298" s="117">
        <f t="shared" ca="1" si="1713"/>
        <v>3392.7559907106397</v>
      </c>
      <c r="KT298" s="117">
        <f t="shared" ca="1" si="1713"/>
        <v>3909.5563997932263</v>
      </c>
      <c r="KU298" s="117">
        <f t="shared" ca="1" si="1713"/>
        <v>5268.7665834776053</v>
      </c>
      <c r="KV298" s="117">
        <f t="shared" ca="1" si="1713"/>
        <v>4169.3922033122326</v>
      </c>
      <c r="KW298" s="117">
        <f t="shared" ca="1" si="1713"/>
        <v>4125.1159285632393</v>
      </c>
      <c r="KX298" s="117">
        <f t="shared" ca="1" si="1713"/>
        <v>2719.3688811112806</v>
      </c>
      <c r="KY298" s="117">
        <f t="shared" ca="1" si="1713"/>
        <v>1817.4505522399309</v>
      </c>
      <c r="KZ298" s="117">
        <f t="shared" ca="1" si="1713"/>
        <v>1308.2488231424607</v>
      </c>
      <c r="LA298" s="117">
        <f t="shared" ca="1" si="1713"/>
        <v>1210.5992354583427</v>
      </c>
      <c r="LB298" s="117">
        <f t="shared" ca="1" si="1713"/>
        <v>906.55323571761346</v>
      </c>
      <c r="LC298" s="117">
        <f t="shared" ca="1" si="1713"/>
        <v>1260.9430426478502</v>
      </c>
      <c r="LD298" s="117">
        <f t="shared" ca="1" si="1713"/>
        <v>2333.2013666236817</v>
      </c>
      <c r="LE298" s="117">
        <f t="shared" ca="1" si="1713"/>
        <v>3370.7321353700636</v>
      </c>
      <c r="LF298" s="117">
        <f t="shared" ca="1" si="1713"/>
        <v>3884.6166130914517</v>
      </c>
      <c r="LG298" s="117">
        <f t="shared" ca="1" si="1713"/>
        <v>5235.1322173698854</v>
      </c>
      <c r="LH298" s="117">
        <f t="shared" ca="1" si="1713"/>
        <v>4140.7254778060014</v>
      </c>
      <c r="LI298" s="117">
        <f t="shared" ca="1" si="1713"/>
        <v>4097.4247797269036</v>
      </c>
      <c r="LJ298" s="117">
        <f t="shared" ca="1" si="1713"/>
        <v>2697.0998234219005</v>
      </c>
      <c r="LK298" s="117">
        <f t="shared" ca="1" si="1713"/>
        <v>1808.6494015235307</v>
      </c>
      <c r="LL298" s="117">
        <f t="shared" ca="1" si="1713"/>
        <v>1298.0134988107957</v>
      </c>
      <c r="LM298" s="117">
        <f t="shared" ca="1" si="1713"/>
        <v>1205.3620418929743</v>
      </c>
      <c r="LN298" s="117">
        <f t="shared" ca="1" si="1713"/>
        <v>899.99945048049199</v>
      </c>
      <c r="LO298" s="117">
        <f t="shared" ca="1" si="1713"/>
        <v>1252.5889521786808</v>
      </c>
      <c r="LP298" s="117">
        <f t="shared" ca="1" si="1713"/>
        <v>2316.2832041308338</v>
      </c>
      <c r="LQ298" s="117">
        <f t="shared" ca="1" si="1713"/>
        <v>3348.7082800294875</v>
      </c>
      <c r="LR298" s="117">
        <f t="shared" ca="1" si="1713"/>
        <v>3859.6768263896765</v>
      </c>
      <c r="LT298" s="660">
        <f t="shared" ca="1" si="1506"/>
        <v>1.127773430198431E-10</v>
      </c>
      <c r="LU298" s="117">
        <f t="shared" ca="1" si="1507"/>
        <v>7.2759576141834259E-12</v>
      </c>
      <c r="LV298" s="117">
        <f t="shared" ca="1" si="1508"/>
        <v>7.2759576141834259E-12</v>
      </c>
      <c r="LW298" s="117">
        <f t="shared" ca="1" si="1509"/>
        <v>7.2759576141834259E-12</v>
      </c>
      <c r="LX298" s="117">
        <f t="shared" ca="1" si="1510"/>
        <v>7.2759576141834259E-12</v>
      </c>
      <c r="LY298" s="117">
        <f t="shared" ca="1" si="1511"/>
        <v>7.2759576141834259E-12</v>
      </c>
      <c r="LZ298" s="117">
        <f t="shared" ca="1" si="1512"/>
        <v>7.2759576141834259E-12</v>
      </c>
      <c r="MA298" s="117">
        <f t="shared" ca="1" si="1513"/>
        <v>0</v>
      </c>
      <c r="MB298" s="117">
        <f t="shared" ca="1" si="1514"/>
        <v>0</v>
      </c>
      <c r="MC298" s="117">
        <f t="shared" ca="1" si="1515"/>
        <v>0</v>
      </c>
      <c r="MD298" s="117">
        <f t="shared" ca="1" si="1516"/>
        <v>0</v>
      </c>
      <c r="ME298" s="117">
        <f t="shared" ca="1" si="1517"/>
        <v>7.2759576141834259E-12</v>
      </c>
      <c r="MF298" s="117">
        <f t="shared" ca="1" si="1518"/>
        <v>1.4551915228366852E-11</v>
      </c>
      <c r="MG298" s="117">
        <f t="shared" ca="1" si="1519"/>
        <v>0</v>
      </c>
      <c r="MH298" s="117">
        <f t="shared" ca="1" si="1520"/>
        <v>0</v>
      </c>
      <c r="MI298" s="117">
        <f t="shared" ca="1" si="1521"/>
        <v>0</v>
      </c>
      <c r="MJ298" s="117">
        <f t="shared" ca="1" si="1522"/>
        <v>7.2759576141834259E-12</v>
      </c>
      <c r="MK298" s="117">
        <f t="shared" ca="1" si="1523"/>
        <v>7.2759576141834259E-12</v>
      </c>
      <c r="ML298" s="117">
        <f t="shared" ca="1" si="1524"/>
        <v>7.2759576141834259E-12</v>
      </c>
      <c r="MM298" s="117">
        <f t="shared" ca="1" si="1525"/>
        <v>7.2759576141834259E-12</v>
      </c>
      <c r="MN298" s="117">
        <f t="shared" ca="1" si="1526"/>
        <v>7.2759576141834259E-12</v>
      </c>
      <c r="MO298" s="117">
        <f t="shared" ca="1" si="1527"/>
        <v>7.2759576141834259E-12</v>
      </c>
      <c r="MP298" s="117">
        <f t="shared" ca="1" si="1528"/>
        <v>0</v>
      </c>
      <c r="MQ298" s="117">
        <f t="shared" ca="1" si="1529"/>
        <v>0</v>
      </c>
      <c r="MR298" s="117">
        <f t="shared" ca="1" si="1530"/>
        <v>3.637978807091713E-12</v>
      </c>
      <c r="MS298" s="117">
        <f t="shared" ca="1" si="1531"/>
        <v>0</v>
      </c>
    </row>
    <row r="299" spans="2:357" hidden="1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</row>
    <row r="300" spans="2:357" hidden="1">
      <c r="B300" s="3"/>
      <c r="C300" s="17"/>
      <c r="D300" s="184" t="s">
        <v>445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</row>
    <row r="301" spans="2:357" hidden="1">
      <c r="B301" s="3"/>
      <c r="C301" s="165"/>
      <c r="D301" s="184" t="s">
        <v>156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</row>
    <row r="302" spans="2:357" hidden="1">
      <c r="B302" s="3"/>
      <c r="C302" s="171"/>
      <c r="D302" s="184" t="s">
        <v>327</v>
      </c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</row>
    <row r="303" spans="2:357" hidden="1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</row>
    <row r="304" spans="2:357" hidden="1"/>
    <row r="305" spans="2:330" hidden="1">
      <c r="B305" s="80" t="s">
        <v>832</v>
      </c>
    </row>
    <row r="306" spans="2:330" hidden="1">
      <c r="C306" s="1" t="s">
        <v>830</v>
      </c>
    </row>
    <row r="307" spans="2:330" hidden="1">
      <c r="C307" s="18" t="s">
        <v>26</v>
      </c>
      <c r="D307" s="18">
        <v>2015</v>
      </c>
      <c r="E307" s="18">
        <v>2016</v>
      </c>
      <c r="F307" s="18">
        <v>2017</v>
      </c>
      <c r="G307" s="18">
        <v>2018</v>
      </c>
      <c r="H307" s="18">
        <v>2019</v>
      </c>
      <c r="I307" s="18">
        <v>2020</v>
      </c>
      <c r="J307" s="18">
        <v>2021</v>
      </c>
      <c r="K307" s="18">
        <v>2022</v>
      </c>
      <c r="L307" s="18">
        <v>2023</v>
      </c>
      <c r="M307" s="18">
        <v>2024</v>
      </c>
      <c r="N307" s="18">
        <v>2025</v>
      </c>
      <c r="O307" s="18">
        <v>2026</v>
      </c>
      <c r="P307" s="18">
        <v>2027</v>
      </c>
      <c r="Q307" s="18">
        <v>2028</v>
      </c>
      <c r="R307" s="18">
        <v>2029</v>
      </c>
      <c r="S307" s="18">
        <v>2030</v>
      </c>
      <c r="T307" s="18">
        <v>2031</v>
      </c>
      <c r="U307" s="18">
        <v>2032</v>
      </c>
      <c r="V307" s="18">
        <v>2033</v>
      </c>
      <c r="W307" s="18">
        <v>2034</v>
      </c>
      <c r="X307" s="18">
        <v>2035</v>
      </c>
      <c r="Y307" s="18">
        <v>2036</v>
      </c>
      <c r="Z307" s="18">
        <v>2037</v>
      </c>
      <c r="AA307" s="18">
        <v>2038</v>
      </c>
      <c r="AB307" s="18">
        <v>2039</v>
      </c>
      <c r="AC307" s="18">
        <v>2040</v>
      </c>
      <c r="AE307" s="267" t="s">
        <v>510</v>
      </c>
      <c r="AF307" s="267" t="s">
        <v>511</v>
      </c>
      <c r="AG307" s="267" t="s">
        <v>512</v>
      </c>
      <c r="AH307" s="267" t="s">
        <v>513</v>
      </c>
      <c r="AI307" s="267" t="s">
        <v>514</v>
      </c>
      <c r="AJ307" s="267" t="s">
        <v>515</v>
      </c>
      <c r="AK307" s="267" t="s">
        <v>516</v>
      </c>
      <c r="AL307" s="267" t="s">
        <v>517</v>
      </c>
      <c r="AM307" s="267" t="s">
        <v>518</v>
      </c>
      <c r="AN307" s="267" t="s">
        <v>519</v>
      </c>
      <c r="AO307" s="267" t="s">
        <v>520</v>
      </c>
      <c r="AP307" s="267" t="s">
        <v>521</v>
      </c>
      <c r="AQ307" s="267" t="s">
        <v>522</v>
      </c>
      <c r="AR307" s="267" t="s">
        <v>523</v>
      </c>
      <c r="AS307" s="267" t="s">
        <v>524</v>
      </c>
      <c r="AT307" s="267" t="s">
        <v>525</v>
      </c>
      <c r="AU307" s="267" t="s">
        <v>526</v>
      </c>
      <c r="AV307" s="267" t="s">
        <v>527</v>
      </c>
      <c r="AW307" s="267" t="s">
        <v>528</v>
      </c>
      <c r="AX307" s="267" t="s">
        <v>529</v>
      </c>
      <c r="AY307" s="267" t="s">
        <v>530</v>
      </c>
      <c r="AZ307" s="267" t="s">
        <v>531</v>
      </c>
      <c r="BA307" s="267" t="s">
        <v>532</v>
      </c>
      <c r="BB307" s="267" t="s">
        <v>533</v>
      </c>
      <c r="BC307" s="267" t="s">
        <v>508</v>
      </c>
      <c r="BD307" s="267" t="s">
        <v>509</v>
      </c>
      <c r="BE307" s="267" t="s">
        <v>534</v>
      </c>
      <c r="BF307" s="267" t="s">
        <v>535</v>
      </c>
      <c r="BG307" s="267" t="s">
        <v>536</v>
      </c>
      <c r="BH307" s="267" t="s">
        <v>537</v>
      </c>
      <c r="BI307" s="267" t="s">
        <v>538</v>
      </c>
      <c r="BJ307" s="267" t="s">
        <v>539</v>
      </c>
      <c r="BK307" s="267" t="s">
        <v>540</v>
      </c>
      <c r="BL307" s="267" t="s">
        <v>541</v>
      </c>
      <c r="BM307" s="267" t="s">
        <v>542</v>
      </c>
      <c r="BN307" s="267" t="s">
        <v>543</v>
      </c>
      <c r="BO307" s="18" t="s">
        <v>544</v>
      </c>
      <c r="BP307" s="18" t="s">
        <v>545</v>
      </c>
      <c r="BQ307" s="18" t="s">
        <v>546</v>
      </c>
      <c r="BR307" s="18" t="s">
        <v>547</v>
      </c>
      <c r="BS307" s="18" t="s">
        <v>548</v>
      </c>
      <c r="BT307" s="18" t="s">
        <v>549</v>
      </c>
      <c r="BU307" s="18" t="s">
        <v>550</v>
      </c>
      <c r="BV307" s="18" t="s">
        <v>551</v>
      </c>
      <c r="BW307" s="18" t="s">
        <v>552</v>
      </c>
      <c r="BX307" s="18" t="s">
        <v>553</v>
      </c>
      <c r="BY307" s="18" t="s">
        <v>554</v>
      </c>
      <c r="BZ307" s="18" t="s">
        <v>555</v>
      </c>
      <c r="CA307" s="267" t="s">
        <v>556</v>
      </c>
      <c r="CB307" s="267" t="s">
        <v>557</v>
      </c>
      <c r="CC307" s="267" t="s">
        <v>558</v>
      </c>
      <c r="CD307" s="267" t="s">
        <v>559</v>
      </c>
      <c r="CE307" s="267" t="s">
        <v>560</v>
      </c>
      <c r="CF307" s="267" t="s">
        <v>561</v>
      </c>
      <c r="CG307" s="267" t="s">
        <v>562</v>
      </c>
      <c r="CH307" s="267" t="s">
        <v>563</v>
      </c>
      <c r="CI307" s="267" t="s">
        <v>564</v>
      </c>
      <c r="CJ307" s="267" t="s">
        <v>565</v>
      </c>
      <c r="CK307" s="267" t="s">
        <v>566</v>
      </c>
      <c r="CL307" s="267" t="s">
        <v>567</v>
      </c>
      <c r="CM307" s="267" t="s">
        <v>568</v>
      </c>
      <c r="CN307" s="267" t="s">
        <v>569</v>
      </c>
      <c r="CO307" s="267" t="s">
        <v>570</v>
      </c>
      <c r="CP307" s="267" t="s">
        <v>571</v>
      </c>
      <c r="CQ307" s="267" t="s">
        <v>572</v>
      </c>
      <c r="CR307" s="267" t="s">
        <v>573</v>
      </c>
      <c r="CS307" s="267" t="s">
        <v>574</v>
      </c>
      <c r="CT307" s="267" t="s">
        <v>575</v>
      </c>
      <c r="CU307" s="267" t="s">
        <v>576</v>
      </c>
      <c r="CV307" s="267" t="s">
        <v>577</v>
      </c>
      <c r="CW307" s="267" t="s">
        <v>578</v>
      </c>
      <c r="CX307" s="267" t="s">
        <v>579</v>
      </c>
      <c r="CY307" s="267" t="s">
        <v>580</v>
      </c>
      <c r="CZ307" s="267" t="s">
        <v>581</v>
      </c>
      <c r="DA307" s="267" t="s">
        <v>582</v>
      </c>
      <c r="DB307" s="267" t="s">
        <v>583</v>
      </c>
      <c r="DC307" s="267" t="s">
        <v>584</v>
      </c>
      <c r="DD307" s="267" t="s">
        <v>585</v>
      </c>
      <c r="DE307" s="267" t="s">
        <v>586</v>
      </c>
      <c r="DF307" s="267" t="s">
        <v>587</v>
      </c>
      <c r="DG307" s="267" t="s">
        <v>588</v>
      </c>
      <c r="DH307" s="267" t="s">
        <v>589</v>
      </c>
      <c r="DI307" s="267" t="s">
        <v>590</v>
      </c>
      <c r="DJ307" s="267" t="s">
        <v>591</v>
      </c>
      <c r="DK307" s="267" t="s">
        <v>592</v>
      </c>
      <c r="DL307" s="267" t="s">
        <v>593</v>
      </c>
      <c r="DM307" s="267" t="s">
        <v>594</v>
      </c>
      <c r="DN307" s="267" t="s">
        <v>595</v>
      </c>
      <c r="DO307" s="267" t="s">
        <v>596</v>
      </c>
      <c r="DP307" s="267" t="s">
        <v>597</v>
      </c>
      <c r="DQ307" s="267" t="s">
        <v>598</v>
      </c>
      <c r="DR307" s="267" t="s">
        <v>599</v>
      </c>
      <c r="DS307" s="267" t="s">
        <v>600</v>
      </c>
      <c r="DT307" s="267" t="s">
        <v>601</v>
      </c>
      <c r="DU307" s="267" t="s">
        <v>602</v>
      </c>
      <c r="DV307" s="267" t="s">
        <v>603</v>
      </c>
      <c r="DW307" s="267" t="s">
        <v>604</v>
      </c>
      <c r="DX307" s="267" t="s">
        <v>605</v>
      </c>
      <c r="DY307" s="267" t="s">
        <v>606</v>
      </c>
      <c r="DZ307" s="267" t="s">
        <v>607</v>
      </c>
      <c r="EA307" s="267" t="s">
        <v>608</v>
      </c>
      <c r="EB307" s="267" t="s">
        <v>609</v>
      </c>
      <c r="EC307" s="267" t="s">
        <v>610</v>
      </c>
      <c r="ED307" s="267" t="s">
        <v>611</v>
      </c>
      <c r="EE307" s="267" t="s">
        <v>612</v>
      </c>
      <c r="EF307" s="267" t="s">
        <v>613</v>
      </c>
      <c r="EG307" s="267" t="s">
        <v>614</v>
      </c>
      <c r="EH307" s="267" t="s">
        <v>615</v>
      </c>
      <c r="EI307" s="267" t="s">
        <v>616</v>
      </c>
      <c r="EJ307" s="267" t="s">
        <v>617</v>
      </c>
      <c r="EK307" s="267" t="s">
        <v>618</v>
      </c>
      <c r="EL307" s="267" t="s">
        <v>619</v>
      </c>
      <c r="EM307" s="267" t="s">
        <v>620</v>
      </c>
      <c r="EN307" s="267" t="s">
        <v>621</v>
      </c>
      <c r="EO307" s="267" t="s">
        <v>622</v>
      </c>
      <c r="EP307" s="267" t="s">
        <v>623</v>
      </c>
      <c r="EQ307" s="267" t="s">
        <v>624</v>
      </c>
      <c r="ER307" s="267" t="s">
        <v>625</v>
      </c>
      <c r="ES307" s="267" t="s">
        <v>626</v>
      </c>
      <c r="ET307" s="267" t="s">
        <v>627</v>
      </c>
      <c r="EU307" s="267" t="s">
        <v>628</v>
      </c>
      <c r="EV307" s="267" t="s">
        <v>629</v>
      </c>
      <c r="EW307" s="267" t="s">
        <v>630</v>
      </c>
      <c r="EX307" s="267" t="s">
        <v>631</v>
      </c>
      <c r="EY307" s="267" t="s">
        <v>632</v>
      </c>
      <c r="EZ307" s="267" t="s">
        <v>633</v>
      </c>
      <c r="FA307" s="267" t="s">
        <v>634</v>
      </c>
      <c r="FB307" s="267" t="s">
        <v>635</v>
      </c>
      <c r="FC307" s="267" t="s">
        <v>636</v>
      </c>
      <c r="FD307" s="267" t="s">
        <v>637</v>
      </c>
      <c r="FE307" s="267" t="s">
        <v>638</v>
      </c>
      <c r="FF307" s="267" t="s">
        <v>639</v>
      </c>
      <c r="FG307" s="267" t="s">
        <v>640</v>
      </c>
      <c r="FH307" s="267" t="s">
        <v>641</v>
      </c>
      <c r="FI307" s="267" t="s">
        <v>642</v>
      </c>
      <c r="FJ307" s="267" t="s">
        <v>643</v>
      </c>
      <c r="FK307" s="267" t="s">
        <v>644</v>
      </c>
      <c r="FL307" s="267" t="s">
        <v>645</v>
      </c>
      <c r="FM307" s="267" t="s">
        <v>646</v>
      </c>
      <c r="FN307" s="267" t="s">
        <v>647</v>
      </c>
      <c r="FO307" s="267" t="s">
        <v>648</v>
      </c>
      <c r="FP307" s="267" t="s">
        <v>649</v>
      </c>
      <c r="FQ307" s="267" t="s">
        <v>650</v>
      </c>
      <c r="FR307" s="267" t="s">
        <v>651</v>
      </c>
      <c r="FS307" s="267" t="s">
        <v>652</v>
      </c>
      <c r="FT307" s="267" t="s">
        <v>653</v>
      </c>
      <c r="FU307" s="267" t="s">
        <v>654</v>
      </c>
      <c r="FV307" s="267" t="s">
        <v>655</v>
      </c>
      <c r="FW307" s="267" t="s">
        <v>656</v>
      </c>
      <c r="FX307" s="267" t="s">
        <v>657</v>
      </c>
      <c r="FY307" s="267" t="s">
        <v>658</v>
      </c>
      <c r="FZ307" s="267" t="s">
        <v>659</v>
      </c>
      <c r="GA307" s="267" t="s">
        <v>660</v>
      </c>
      <c r="GB307" s="267" t="s">
        <v>661</v>
      </c>
      <c r="GC307" s="267" t="s">
        <v>662</v>
      </c>
      <c r="GD307" s="267" t="s">
        <v>663</v>
      </c>
      <c r="GE307" s="267" t="s">
        <v>664</v>
      </c>
      <c r="GF307" s="267" t="s">
        <v>665</v>
      </c>
      <c r="GG307" s="267" t="s">
        <v>666</v>
      </c>
      <c r="GH307" s="267" t="s">
        <v>667</v>
      </c>
      <c r="GI307" s="267" t="s">
        <v>668</v>
      </c>
      <c r="GJ307" s="267" t="s">
        <v>669</v>
      </c>
      <c r="GK307" s="267" t="s">
        <v>670</v>
      </c>
      <c r="GL307" s="267" t="s">
        <v>671</v>
      </c>
      <c r="GM307" s="267" t="s">
        <v>672</v>
      </c>
      <c r="GN307" s="267" t="s">
        <v>673</v>
      </c>
      <c r="GO307" s="267" t="s">
        <v>674</v>
      </c>
      <c r="GP307" s="267" t="s">
        <v>675</v>
      </c>
      <c r="GQ307" s="267" t="s">
        <v>676</v>
      </c>
      <c r="GR307" s="267" t="s">
        <v>677</v>
      </c>
      <c r="GS307" s="267" t="s">
        <v>678</v>
      </c>
      <c r="GT307" s="267" t="s">
        <v>679</v>
      </c>
      <c r="GU307" s="267" t="s">
        <v>680</v>
      </c>
      <c r="GV307" s="267" t="s">
        <v>681</v>
      </c>
      <c r="GW307" s="267" t="s">
        <v>682</v>
      </c>
      <c r="GX307" s="267" t="s">
        <v>683</v>
      </c>
      <c r="GY307" s="267" t="s">
        <v>684</v>
      </c>
      <c r="GZ307" s="267" t="s">
        <v>685</v>
      </c>
      <c r="HA307" s="267" t="s">
        <v>686</v>
      </c>
      <c r="HB307" s="267" t="s">
        <v>687</v>
      </c>
      <c r="HC307" s="267" t="s">
        <v>688</v>
      </c>
      <c r="HD307" s="267" t="s">
        <v>689</v>
      </c>
      <c r="HE307" s="267" t="s">
        <v>690</v>
      </c>
      <c r="HF307" s="267" t="s">
        <v>691</v>
      </c>
      <c r="HG307" s="267" t="s">
        <v>692</v>
      </c>
      <c r="HH307" s="267" t="s">
        <v>693</v>
      </c>
      <c r="HI307" s="267" t="s">
        <v>694</v>
      </c>
      <c r="HJ307" s="267" t="s">
        <v>695</v>
      </c>
      <c r="HK307" s="267" t="s">
        <v>696</v>
      </c>
      <c r="HL307" s="267" t="s">
        <v>697</v>
      </c>
      <c r="HM307" s="267" t="s">
        <v>698</v>
      </c>
      <c r="HN307" s="267" t="s">
        <v>699</v>
      </c>
      <c r="HO307" s="267" t="s">
        <v>700</v>
      </c>
      <c r="HP307" s="267" t="s">
        <v>701</v>
      </c>
      <c r="HQ307" s="267" t="s">
        <v>702</v>
      </c>
      <c r="HR307" s="267" t="s">
        <v>703</v>
      </c>
      <c r="HS307" s="267" t="s">
        <v>704</v>
      </c>
      <c r="HT307" s="267" t="s">
        <v>705</v>
      </c>
      <c r="HU307" s="267" t="s">
        <v>706</v>
      </c>
      <c r="HV307" s="267" t="s">
        <v>707</v>
      </c>
      <c r="HW307" s="267" t="s">
        <v>708</v>
      </c>
      <c r="HX307" s="267" t="s">
        <v>709</v>
      </c>
      <c r="HY307" s="267" t="s">
        <v>710</v>
      </c>
      <c r="HZ307" s="267" t="s">
        <v>711</v>
      </c>
      <c r="IA307" s="267" t="s">
        <v>712</v>
      </c>
      <c r="IB307" s="267" t="s">
        <v>713</v>
      </c>
      <c r="IC307" s="267" t="s">
        <v>714</v>
      </c>
      <c r="ID307" s="267" t="s">
        <v>715</v>
      </c>
      <c r="IE307" s="267" t="s">
        <v>716</v>
      </c>
      <c r="IF307" s="267" t="s">
        <v>717</v>
      </c>
      <c r="IG307" s="267" t="s">
        <v>718</v>
      </c>
      <c r="IH307" s="267" t="s">
        <v>719</v>
      </c>
      <c r="II307" s="267" t="s">
        <v>720</v>
      </c>
      <c r="IJ307" s="267" t="s">
        <v>721</v>
      </c>
      <c r="IK307" s="267" t="s">
        <v>722</v>
      </c>
      <c r="IL307" s="267" t="s">
        <v>723</v>
      </c>
      <c r="IM307" s="267" t="s">
        <v>724</v>
      </c>
      <c r="IN307" s="267" t="s">
        <v>725</v>
      </c>
      <c r="IO307" s="267" t="s">
        <v>726</v>
      </c>
      <c r="IP307" s="267" t="s">
        <v>727</v>
      </c>
      <c r="IQ307" s="267" t="s">
        <v>728</v>
      </c>
      <c r="IR307" s="267" t="s">
        <v>729</v>
      </c>
      <c r="IS307" s="267" t="s">
        <v>730</v>
      </c>
      <c r="IT307" s="267" t="s">
        <v>731</v>
      </c>
      <c r="IU307" s="267" t="s">
        <v>732</v>
      </c>
      <c r="IV307" s="267" t="s">
        <v>733</v>
      </c>
      <c r="IW307" s="267" t="s">
        <v>734</v>
      </c>
      <c r="IX307" s="267" t="s">
        <v>735</v>
      </c>
      <c r="IY307" s="267" t="s">
        <v>736</v>
      </c>
      <c r="IZ307" s="267" t="s">
        <v>737</v>
      </c>
      <c r="JA307" s="267" t="s">
        <v>738</v>
      </c>
      <c r="JB307" s="267" t="s">
        <v>739</v>
      </c>
      <c r="JC307" s="267" t="s">
        <v>740</v>
      </c>
      <c r="JD307" s="267" t="s">
        <v>741</v>
      </c>
      <c r="JE307" s="267" t="s">
        <v>742</v>
      </c>
      <c r="JF307" s="267" t="s">
        <v>743</v>
      </c>
      <c r="JG307" s="267" t="s">
        <v>744</v>
      </c>
      <c r="JH307" s="267" t="s">
        <v>745</v>
      </c>
      <c r="JI307" s="267" t="s">
        <v>746</v>
      </c>
      <c r="JJ307" s="267" t="s">
        <v>747</v>
      </c>
      <c r="JK307" s="267" t="s">
        <v>748</v>
      </c>
      <c r="JL307" s="267" t="s">
        <v>749</v>
      </c>
      <c r="JM307" s="267" t="s">
        <v>750</v>
      </c>
      <c r="JN307" s="267" t="s">
        <v>751</v>
      </c>
      <c r="JO307" s="267" t="s">
        <v>752</v>
      </c>
      <c r="JP307" s="267" t="s">
        <v>753</v>
      </c>
      <c r="JQ307" s="267" t="s">
        <v>754</v>
      </c>
      <c r="JR307" s="267" t="s">
        <v>755</v>
      </c>
      <c r="JS307" s="267" t="s">
        <v>756</v>
      </c>
      <c r="JT307" s="267" t="s">
        <v>757</v>
      </c>
      <c r="JU307" s="267" t="s">
        <v>758</v>
      </c>
      <c r="JV307" s="267" t="s">
        <v>759</v>
      </c>
      <c r="JW307" s="267" t="s">
        <v>760</v>
      </c>
      <c r="JX307" s="267" t="s">
        <v>761</v>
      </c>
      <c r="JY307" s="267" t="s">
        <v>762</v>
      </c>
      <c r="JZ307" s="267" t="s">
        <v>763</v>
      </c>
      <c r="KA307" s="267" t="s">
        <v>764</v>
      </c>
      <c r="KB307" s="267" t="s">
        <v>765</v>
      </c>
      <c r="KC307" s="267" t="s">
        <v>766</v>
      </c>
      <c r="KD307" s="267" t="s">
        <v>767</v>
      </c>
      <c r="KE307" s="267" t="s">
        <v>768</v>
      </c>
      <c r="KF307" s="267" t="s">
        <v>769</v>
      </c>
      <c r="KG307" s="267" t="s">
        <v>770</v>
      </c>
      <c r="KH307" s="267" t="s">
        <v>771</v>
      </c>
      <c r="KI307" s="267" t="s">
        <v>772</v>
      </c>
      <c r="KJ307" s="267" t="s">
        <v>773</v>
      </c>
      <c r="KK307" s="267" t="s">
        <v>774</v>
      </c>
      <c r="KL307" s="267" t="s">
        <v>775</v>
      </c>
      <c r="KM307" s="267" t="s">
        <v>776</v>
      </c>
      <c r="KN307" s="267" t="s">
        <v>777</v>
      </c>
      <c r="KO307" s="267" t="s">
        <v>778</v>
      </c>
      <c r="KP307" s="267" t="s">
        <v>779</v>
      </c>
      <c r="KQ307" s="267" t="s">
        <v>780</v>
      </c>
      <c r="KR307" s="267" t="s">
        <v>781</v>
      </c>
      <c r="KS307" s="267" t="s">
        <v>782</v>
      </c>
      <c r="KT307" s="267" t="s">
        <v>783</v>
      </c>
      <c r="KU307" s="267" t="s">
        <v>784</v>
      </c>
      <c r="KV307" s="267" t="s">
        <v>785</v>
      </c>
      <c r="KW307" s="267" t="s">
        <v>786</v>
      </c>
      <c r="KX307" s="267" t="s">
        <v>787</v>
      </c>
      <c r="KY307" s="267" t="s">
        <v>788</v>
      </c>
      <c r="KZ307" s="267" t="s">
        <v>789</v>
      </c>
      <c r="LA307" s="267" t="s">
        <v>790</v>
      </c>
      <c r="LB307" s="267" t="s">
        <v>791</v>
      </c>
      <c r="LC307" s="267" t="s">
        <v>792</v>
      </c>
      <c r="LD307" s="267" t="s">
        <v>793</v>
      </c>
      <c r="LE307" s="267" t="s">
        <v>794</v>
      </c>
      <c r="LF307" s="267" t="s">
        <v>795</v>
      </c>
      <c r="LG307" s="267" t="s">
        <v>796</v>
      </c>
      <c r="LH307" s="267" t="s">
        <v>797</v>
      </c>
      <c r="LI307" s="267" t="s">
        <v>798</v>
      </c>
      <c r="LJ307" s="267" t="s">
        <v>799</v>
      </c>
      <c r="LK307" s="267" t="s">
        <v>800</v>
      </c>
      <c r="LL307" s="267" t="s">
        <v>801</v>
      </c>
      <c r="LM307" s="267" t="s">
        <v>802</v>
      </c>
      <c r="LN307" s="267" t="s">
        <v>803</v>
      </c>
      <c r="LO307" s="267" t="s">
        <v>804</v>
      </c>
      <c r="LP307" s="267" t="s">
        <v>805</v>
      </c>
      <c r="LQ307" s="267" t="s">
        <v>806</v>
      </c>
      <c r="LR307" s="267" t="s">
        <v>807</v>
      </c>
    </row>
    <row r="308" spans="2:330" hidden="1">
      <c r="C308" s="662" t="s">
        <v>119</v>
      </c>
      <c r="D308" s="663">
        <f ca="1">D297</f>
        <v>11640.228022455931</v>
      </c>
      <c r="E308" s="663">
        <f t="shared" ref="E308:BP308" ca="1" si="1714">E297</f>
        <v>11640.228022455931</v>
      </c>
      <c r="F308" s="663">
        <f t="shared" ca="1" si="1714"/>
        <v>11640.228022455931</v>
      </c>
      <c r="G308" s="663">
        <f t="shared" ca="1" si="1714"/>
        <v>11640.228022455931</v>
      </c>
      <c r="H308" s="663">
        <f t="shared" ca="1" si="1714"/>
        <v>11640.228022455931</v>
      </c>
      <c r="I308" s="663">
        <f t="shared" ca="1" si="1714"/>
        <v>11562.697684024215</v>
      </c>
      <c r="J308" s="663">
        <f t="shared" ca="1" si="1714"/>
        <v>11569.851053263736</v>
      </c>
      <c r="K308" s="663">
        <f t="shared" ca="1" si="1714"/>
        <v>11577.004422503256</v>
      </c>
      <c r="L308" s="663">
        <f t="shared" ca="1" si="1714"/>
        <v>11584.157791742777</v>
      </c>
      <c r="M308" s="663">
        <f t="shared" ca="1" si="1714"/>
        <v>11591.311160982297</v>
      </c>
      <c r="N308" s="663">
        <f t="shared" ca="1" si="1714"/>
        <v>11598.46453022182</v>
      </c>
      <c r="O308" s="663">
        <f t="shared" ca="1" si="1714"/>
        <v>11388.579764009857</v>
      </c>
      <c r="P308" s="663">
        <f t="shared" ca="1" si="1714"/>
        <v>11178.694997797895</v>
      </c>
      <c r="Q308" s="663">
        <f t="shared" ca="1" si="1714"/>
        <v>10968.810231585932</v>
      </c>
      <c r="R308" s="663">
        <f t="shared" ca="1" si="1714"/>
        <v>10758.92546537397</v>
      </c>
      <c r="S308" s="663">
        <f t="shared" ca="1" si="1714"/>
        <v>10549.040699162006</v>
      </c>
      <c r="T308" s="663">
        <f t="shared" ca="1" si="1714"/>
        <v>10487.064168712615</v>
      </c>
      <c r="U308" s="663">
        <f t="shared" ca="1" si="1714"/>
        <v>10487.064168712615</v>
      </c>
      <c r="V308" s="663">
        <f t="shared" ca="1" si="1714"/>
        <v>10487.064168712615</v>
      </c>
      <c r="W308" s="663">
        <f t="shared" ca="1" si="1714"/>
        <v>10487.064168712615</v>
      </c>
      <c r="X308" s="663">
        <f t="shared" ca="1" si="1714"/>
        <v>10487.064168712615</v>
      </c>
      <c r="Y308" s="663">
        <f t="shared" ca="1" si="1714"/>
        <v>10466.012850529289</v>
      </c>
      <c r="Z308" s="663">
        <f t="shared" ca="1" si="1714"/>
        <v>10444.961532345962</v>
      </c>
      <c r="AA308" s="663">
        <f t="shared" ca="1" si="1714"/>
        <v>10423.910214162635</v>
      </c>
      <c r="AB308" s="663">
        <f t="shared" ca="1" si="1714"/>
        <v>10402.858895979309</v>
      </c>
      <c r="AC308" s="663">
        <f t="shared" ca="1" si="1714"/>
        <v>10381.807577795982</v>
      </c>
      <c r="AD308" s="663"/>
      <c r="AE308" s="663">
        <f t="shared" ca="1" si="1714"/>
        <v>1082.4115392608642</v>
      </c>
      <c r="AF308" s="663">
        <f t="shared" ca="1" si="1714"/>
        <v>919.41013793182367</v>
      </c>
      <c r="AG308" s="663">
        <f t="shared" ca="1" si="1714"/>
        <v>1071.8676908950806</v>
      </c>
      <c r="AH308" s="663">
        <f t="shared" ca="1" si="1714"/>
        <v>1027.4168226242066</v>
      </c>
      <c r="AI308" s="663">
        <f t="shared" ca="1" si="1714"/>
        <v>873.27837216949467</v>
      </c>
      <c r="AJ308" s="663">
        <f t="shared" ca="1" si="1714"/>
        <v>711.62014347839352</v>
      </c>
      <c r="AK308" s="663">
        <f t="shared" ca="1" si="1714"/>
        <v>925.01113446819784</v>
      </c>
      <c r="AL308" s="663">
        <f t="shared" ca="1" si="1714"/>
        <v>955.84609263324739</v>
      </c>
      <c r="AM308" s="663">
        <f t="shared" ca="1" si="1714"/>
        <v>937.26395828020566</v>
      </c>
      <c r="AN308" s="663">
        <f t="shared" ca="1" si="1714"/>
        <v>1040.8766999053955</v>
      </c>
      <c r="AO308" s="663">
        <f t="shared" ca="1" si="1714"/>
        <v>1047.6506091003416</v>
      </c>
      <c r="AP308" s="663">
        <f t="shared" ca="1" si="1714"/>
        <v>1047.5748217086791</v>
      </c>
      <c r="AQ308" s="663">
        <f t="shared" ca="1" si="1714"/>
        <v>1082.4115392608642</v>
      </c>
      <c r="AR308" s="663">
        <f t="shared" ca="1" si="1714"/>
        <v>919.41013793182367</v>
      </c>
      <c r="AS308" s="663">
        <f t="shared" ca="1" si="1714"/>
        <v>1071.8676908950806</v>
      </c>
      <c r="AT308" s="663">
        <f t="shared" ca="1" si="1714"/>
        <v>1027.4168226242066</v>
      </c>
      <c r="AU308" s="663">
        <f t="shared" ca="1" si="1714"/>
        <v>873.27837216949467</v>
      </c>
      <c r="AV308" s="663">
        <f t="shared" ca="1" si="1714"/>
        <v>711.62014347839352</v>
      </c>
      <c r="AW308" s="663">
        <f t="shared" ca="1" si="1714"/>
        <v>925.01113446819784</v>
      </c>
      <c r="AX308" s="663">
        <f t="shared" ca="1" si="1714"/>
        <v>955.84609263324739</v>
      </c>
      <c r="AY308" s="663">
        <f t="shared" ca="1" si="1714"/>
        <v>937.26395828020566</v>
      </c>
      <c r="AZ308" s="663">
        <f t="shared" ca="1" si="1714"/>
        <v>1040.8766999053955</v>
      </c>
      <c r="BA308" s="663">
        <f t="shared" ca="1" si="1714"/>
        <v>1047.6506091003416</v>
      </c>
      <c r="BB308" s="663">
        <f t="shared" ca="1" si="1714"/>
        <v>1047.5748217086791</v>
      </c>
      <c r="BC308" s="663">
        <f t="shared" ca="1" si="1714"/>
        <v>1082.4115392608642</v>
      </c>
      <c r="BD308" s="663">
        <f t="shared" ca="1" si="1714"/>
        <v>919.41013793182367</v>
      </c>
      <c r="BE308" s="663">
        <f t="shared" ca="1" si="1714"/>
        <v>1071.8676908950806</v>
      </c>
      <c r="BF308" s="663">
        <f t="shared" ca="1" si="1714"/>
        <v>1027.4168226242066</v>
      </c>
      <c r="BG308" s="663">
        <f t="shared" ca="1" si="1714"/>
        <v>873.27837216949467</v>
      </c>
      <c r="BH308" s="663">
        <f t="shared" ca="1" si="1714"/>
        <v>711.62014347839352</v>
      </c>
      <c r="BI308" s="663">
        <f t="shared" ca="1" si="1714"/>
        <v>925.01113446819784</v>
      </c>
      <c r="BJ308" s="663">
        <f t="shared" ca="1" si="1714"/>
        <v>955.84609263324739</v>
      </c>
      <c r="BK308" s="663">
        <f t="shared" ca="1" si="1714"/>
        <v>937.26395828020566</v>
      </c>
      <c r="BL308" s="663">
        <f t="shared" ca="1" si="1714"/>
        <v>1040.8766999053955</v>
      </c>
      <c r="BM308" s="663">
        <f t="shared" ca="1" si="1714"/>
        <v>1047.6506091003416</v>
      </c>
      <c r="BN308" s="663">
        <f t="shared" ca="1" si="1714"/>
        <v>1047.5748217086791</v>
      </c>
      <c r="BO308" s="663">
        <f t="shared" ca="1" si="1714"/>
        <v>1082.4115392608642</v>
      </c>
      <c r="BP308" s="663">
        <f t="shared" ca="1" si="1714"/>
        <v>919.41013793182367</v>
      </c>
      <c r="BQ308" s="663">
        <f t="shared" ref="BQ308:EB308" ca="1" si="1715">BQ297</f>
        <v>1071.8676908950806</v>
      </c>
      <c r="BR308" s="663">
        <f t="shared" ca="1" si="1715"/>
        <v>1027.4168226242066</v>
      </c>
      <c r="BS308" s="663">
        <f t="shared" ca="1" si="1715"/>
        <v>873.27837216949467</v>
      </c>
      <c r="BT308" s="663">
        <f t="shared" ca="1" si="1715"/>
        <v>711.62014347839352</v>
      </c>
      <c r="BU308" s="663">
        <f t="shared" ca="1" si="1715"/>
        <v>925.01113446819784</v>
      </c>
      <c r="BV308" s="663">
        <f t="shared" ca="1" si="1715"/>
        <v>955.84609263324739</v>
      </c>
      <c r="BW308" s="663">
        <f t="shared" ca="1" si="1715"/>
        <v>937.26395828020566</v>
      </c>
      <c r="BX308" s="663">
        <f t="shared" ca="1" si="1715"/>
        <v>1040.8766999053955</v>
      </c>
      <c r="BY308" s="663">
        <f t="shared" ca="1" si="1715"/>
        <v>1047.6506091003416</v>
      </c>
      <c r="BZ308" s="663">
        <f t="shared" ca="1" si="1715"/>
        <v>1047.5748217086791</v>
      </c>
      <c r="CA308" s="663">
        <f t="shared" ca="1" si="1715"/>
        <v>1083.1804458160402</v>
      </c>
      <c r="CB308" s="663">
        <f t="shared" ca="1" si="1715"/>
        <v>919.41013793182367</v>
      </c>
      <c r="CC308" s="663">
        <f t="shared" ca="1" si="1715"/>
        <v>1071.8676908950806</v>
      </c>
      <c r="CD308" s="663">
        <f t="shared" ca="1" si="1715"/>
        <v>1020.8107239532471</v>
      </c>
      <c r="CE308" s="663">
        <f t="shared" ca="1" si="1715"/>
        <v>854.71490686798086</v>
      </c>
      <c r="CF308" s="663">
        <f t="shared" ca="1" si="1715"/>
        <v>704.04281264495853</v>
      </c>
      <c r="CG308" s="663">
        <f t="shared" ca="1" si="1715"/>
        <v>847.06641193866733</v>
      </c>
      <c r="CH308" s="663">
        <f t="shared" ca="1" si="1715"/>
        <v>998.11158459317687</v>
      </c>
      <c r="CI308" s="663">
        <f t="shared" ca="1" si="1715"/>
        <v>938.49591995239257</v>
      </c>
      <c r="CJ308" s="663">
        <f t="shared" ca="1" si="1715"/>
        <v>1027.1573363342286</v>
      </c>
      <c r="CK308" s="663">
        <f t="shared" ca="1" si="1715"/>
        <v>1047.6506091003416</v>
      </c>
      <c r="CL308" s="663">
        <f t="shared" ca="1" si="1715"/>
        <v>1050.189103996277</v>
      </c>
      <c r="CM308" s="663">
        <f t="shared" ca="1" si="1715"/>
        <v>1083.1496895538332</v>
      </c>
      <c r="CN308" s="663">
        <f t="shared" ca="1" si="1715"/>
        <v>919.41013793182367</v>
      </c>
      <c r="CO308" s="663">
        <f t="shared" ca="1" si="1715"/>
        <v>1071.8676908950806</v>
      </c>
      <c r="CP308" s="663">
        <f t="shared" ca="1" si="1715"/>
        <v>1020.8035041732788</v>
      </c>
      <c r="CQ308" s="663">
        <f t="shared" ca="1" si="1715"/>
        <v>855.86013076782217</v>
      </c>
      <c r="CR308" s="663">
        <f t="shared" ca="1" si="1715"/>
        <v>705.39291149902351</v>
      </c>
      <c r="CS308" s="663">
        <f t="shared" ca="1" si="1715"/>
        <v>854.54132499923708</v>
      </c>
      <c r="CT308" s="663">
        <f t="shared" ca="1" si="1715"/>
        <v>992.22235093677045</v>
      </c>
      <c r="CU308" s="663">
        <f t="shared" ca="1" si="1715"/>
        <v>939.30063100814823</v>
      </c>
      <c r="CV308" s="663">
        <f t="shared" ca="1" si="1715"/>
        <v>1029.3091870910646</v>
      </c>
      <c r="CW308" s="663">
        <f t="shared" ca="1" si="1715"/>
        <v>1047.6506091003416</v>
      </c>
      <c r="CX308" s="663">
        <f t="shared" ca="1" si="1715"/>
        <v>1050.3428853073121</v>
      </c>
      <c r="CY308" s="663">
        <f t="shared" ca="1" si="1715"/>
        <v>1083.1189332916263</v>
      </c>
      <c r="CZ308" s="663">
        <f t="shared" ca="1" si="1715"/>
        <v>919.41013793182367</v>
      </c>
      <c r="DA308" s="663">
        <f t="shared" ca="1" si="1715"/>
        <v>1071.8676908950806</v>
      </c>
      <c r="DB308" s="663">
        <f t="shared" ca="1" si="1715"/>
        <v>1020.7962843933105</v>
      </c>
      <c r="DC308" s="663">
        <f t="shared" ca="1" si="1715"/>
        <v>857.00535466766348</v>
      </c>
      <c r="DD308" s="663">
        <f t="shared" ca="1" si="1715"/>
        <v>706.74301035308849</v>
      </c>
      <c r="DE308" s="663">
        <f t="shared" ca="1" si="1715"/>
        <v>862.01623805980682</v>
      </c>
      <c r="DF308" s="663">
        <f t="shared" ca="1" si="1715"/>
        <v>986.33311728036404</v>
      </c>
      <c r="DG308" s="663">
        <f t="shared" ca="1" si="1715"/>
        <v>940.10534206390389</v>
      </c>
      <c r="DH308" s="663">
        <f t="shared" ca="1" si="1715"/>
        <v>1031.4610378479006</v>
      </c>
      <c r="DI308" s="663">
        <f t="shared" ca="1" si="1715"/>
        <v>1047.6506091003416</v>
      </c>
      <c r="DJ308" s="663">
        <f t="shared" ca="1" si="1715"/>
        <v>1050.4966666183473</v>
      </c>
      <c r="DK308" s="663">
        <f t="shared" ca="1" si="1715"/>
        <v>1083.0881770294193</v>
      </c>
      <c r="DL308" s="663">
        <f t="shared" ca="1" si="1715"/>
        <v>919.41013793182367</v>
      </c>
      <c r="DM308" s="663">
        <f t="shared" ca="1" si="1715"/>
        <v>1071.8676908950806</v>
      </c>
      <c r="DN308" s="663">
        <f t="shared" ca="1" si="1715"/>
        <v>1020.7890646133422</v>
      </c>
      <c r="DO308" s="663">
        <f t="shared" ca="1" si="1715"/>
        <v>858.15057856750479</v>
      </c>
      <c r="DP308" s="663">
        <f t="shared" ca="1" si="1715"/>
        <v>708.09310920715347</v>
      </c>
      <c r="DQ308" s="663">
        <f t="shared" ca="1" si="1715"/>
        <v>869.49115112037657</v>
      </c>
      <c r="DR308" s="663">
        <f t="shared" ca="1" si="1715"/>
        <v>980.44388362395762</v>
      </c>
      <c r="DS308" s="663">
        <f t="shared" ca="1" si="1715"/>
        <v>940.91005311965955</v>
      </c>
      <c r="DT308" s="663">
        <f t="shared" ca="1" si="1715"/>
        <v>1033.6128886047366</v>
      </c>
      <c r="DU308" s="663">
        <f t="shared" ca="1" si="1715"/>
        <v>1047.6506091003416</v>
      </c>
      <c r="DV308" s="663">
        <f t="shared" ca="1" si="1715"/>
        <v>1050.6504479293824</v>
      </c>
      <c r="DW308" s="663">
        <f t="shared" ca="1" si="1715"/>
        <v>1083.0574207672123</v>
      </c>
      <c r="DX308" s="663">
        <f t="shared" ca="1" si="1715"/>
        <v>919.41013793182367</v>
      </c>
      <c r="DY308" s="663">
        <f t="shared" ca="1" si="1715"/>
        <v>1071.8676908950806</v>
      </c>
      <c r="DZ308" s="663">
        <f t="shared" ca="1" si="1715"/>
        <v>1020.781844833374</v>
      </c>
      <c r="EA308" s="663">
        <f t="shared" ca="1" si="1715"/>
        <v>859.29580246734611</v>
      </c>
      <c r="EB308" s="663">
        <f t="shared" ca="1" si="1715"/>
        <v>709.44320806121846</v>
      </c>
      <c r="EC308" s="663">
        <f t="shared" ref="EC308:GN308" ca="1" si="1716">EC297</f>
        <v>876.96606418094632</v>
      </c>
      <c r="ED308" s="663">
        <f t="shared" ca="1" si="1716"/>
        <v>974.5546499675512</v>
      </c>
      <c r="EE308" s="663">
        <f t="shared" ca="1" si="1716"/>
        <v>941.71476417541521</v>
      </c>
      <c r="EF308" s="663">
        <f t="shared" ca="1" si="1716"/>
        <v>1035.7647393615725</v>
      </c>
      <c r="EG308" s="663">
        <f t="shared" ca="1" si="1716"/>
        <v>1047.6506091003416</v>
      </c>
      <c r="EH308" s="663">
        <f t="shared" ca="1" si="1716"/>
        <v>1050.8042292404175</v>
      </c>
      <c r="EI308" s="663">
        <f t="shared" ca="1" si="1716"/>
        <v>1083.0266645050049</v>
      </c>
      <c r="EJ308" s="663">
        <f t="shared" ca="1" si="1716"/>
        <v>919.41013793182367</v>
      </c>
      <c r="EK308" s="663">
        <f t="shared" ca="1" si="1716"/>
        <v>1071.8676908950806</v>
      </c>
      <c r="EL308" s="663">
        <f t="shared" ca="1" si="1716"/>
        <v>1020.7746250534058</v>
      </c>
      <c r="EM308" s="663">
        <f t="shared" ca="1" si="1716"/>
        <v>860.44102636718742</v>
      </c>
      <c r="EN308" s="663">
        <f t="shared" ca="1" si="1716"/>
        <v>710.79330691528321</v>
      </c>
      <c r="EO308" s="663">
        <f t="shared" ca="1" si="1716"/>
        <v>884.44097724151618</v>
      </c>
      <c r="EP308" s="663">
        <f t="shared" ca="1" si="1716"/>
        <v>968.66541631114478</v>
      </c>
      <c r="EQ308" s="663">
        <f t="shared" ca="1" si="1716"/>
        <v>942.51947523117065</v>
      </c>
      <c r="ER308" s="663">
        <f t="shared" ca="1" si="1716"/>
        <v>1037.9165901184083</v>
      </c>
      <c r="ES308" s="663">
        <f t="shared" ca="1" si="1716"/>
        <v>1047.6506091003416</v>
      </c>
      <c r="ET308" s="663">
        <f t="shared" ca="1" si="1716"/>
        <v>1050.9580105514526</v>
      </c>
      <c r="EU308" s="663">
        <f t="shared" ca="1" si="1716"/>
        <v>1062.8908632080079</v>
      </c>
      <c r="EV308" s="663">
        <f t="shared" ca="1" si="1716"/>
        <v>902.57520855560301</v>
      </c>
      <c r="EW308" s="663">
        <f t="shared" ca="1" si="1716"/>
        <v>1052.1199312210083</v>
      </c>
      <c r="EX308" s="663">
        <f t="shared" ca="1" si="1716"/>
        <v>1001.3764778671265</v>
      </c>
      <c r="EY308" s="663">
        <f t="shared" ca="1" si="1716"/>
        <v>837.95644978523251</v>
      </c>
      <c r="EZ308" s="663">
        <f t="shared" ca="1" si="1716"/>
        <v>710.74478317060471</v>
      </c>
      <c r="FA308" s="663">
        <f t="shared" ca="1" si="1716"/>
        <v>860.76678357181549</v>
      </c>
      <c r="FB308" s="663">
        <f t="shared" ca="1" si="1716"/>
        <v>951.01851800069801</v>
      </c>
      <c r="FC308" s="663">
        <f t="shared" ca="1" si="1716"/>
        <v>936.81784490814209</v>
      </c>
      <c r="FD308" s="663">
        <f t="shared" ca="1" si="1716"/>
        <v>1015.8364661132813</v>
      </c>
      <c r="FE308" s="663">
        <f t="shared" ca="1" si="1716"/>
        <v>1027.4618976867675</v>
      </c>
      <c r="FF308" s="663">
        <f t="shared" ca="1" si="1716"/>
        <v>1029.0145399215698</v>
      </c>
      <c r="FG308" s="663">
        <f t="shared" ca="1" si="1716"/>
        <v>1042.7550619110109</v>
      </c>
      <c r="FH308" s="663">
        <f t="shared" ca="1" si="1716"/>
        <v>885.74027917938236</v>
      </c>
      <c r="FI308" s="663">
        <f t="shared" ca="1" si="1716"/>
        <v>1032.372171546936</v>
      </c>
      <c r="FJ308" s="663">
        <f t="shared" ca="1" si="1716"/>
        <v>981.97833068084719</v>
      </c>
      <c r="FK308" s="663">
        <f t="shared" ca="1" si="1716"/>
        <v>815.4718732032776</v>
      </c>
      <c r="FL308" s="663">
        <f t="shared" ca="1" si="1716"/>
        <v>710.6962594259262</v>
      </c>
      <c r="FM308" s="663">
        <f t="shared" ca="1" si="1716"/>
        <v>837.09258990211481</v>
      </c>
      <c r="FN308" s="663">
        <f t="shared" ca="1" si="1716"/>
        <v>933.37161969025124</v>
      </c>
      <c r="FO308" s="663">
        <f t="shared" ca="1" si="1716"/>
        <v>931.11621458511354</v>
      </c>
      <c r="FP308" s="663">
        <f t="shared" ca="1" si="1716"/>
        <v>993.75634210815429</v>
      </c>
      <c r="FQ308" s="663">
        <f t="shared" ca="1" si="1716"/>
        <v>1007.2731862731933</v>
      </c>
      <c r="FR308" s="663">
        <f t="shared" ca="1" si="1716"/>
        <v>1007.0710692916871</v>
      </c>
      <c r="FS308" s="663">
        <f t="shared" ca="1" si="1716"/>
        <v>1022.6192606140138</v>
      </c>
      <c r="FT308" s="663">
        <f t="shared" ca="1" si="1716"/>
        <v>868.9053498031617</v>
      </c>
      <c r="FU308" s="663">
        <f t="shared" ca="1" si="1716"/>
        <v>1012.6244118728637</v>
      </c>
      <c r="FV308" s="663">
        <f t="shared" ca="1" si="1716"/>
        <v>962.5801834945679</v>
      </c>
      <c r="FW308" s="663">
        <f t="shared" ca="1" si="1716"/>
        <v>792.98729662132268</v>
      </c>
      <c r="FX308" s="663">
        <f t="shared" ca="1" si="1716"/>
        <v>710.6477356812477</v>
      </c>
      <c r="FY308" s="663">
        <f t="shared" ca="1" si="1716"/>
        <v>813.41839623241412</v>
      </c>
      <c r="FZ308" s="663">
        <f t="shared" ca="1" si="1716"/>
        <v>915.72472137980446</v>
      </c>
      <c r="GA308" s="663">
        <f t="shared" ca="1" si="1716"/>
        <v>925.41458426208499</v>
      </c>
      <c r="GB308" s="663">
        <f t="shared" ca="1" si="1716"/>
        <v>971.67621810302728</v>
      </c>
      <c r="GC308" s="663">
        <f t="shared" ca="1" si="1716"/>
        <v>987.08447485961915</v>
      </c>
      <c r="GD308" s="663">
        <f t="shared" ca="1" si="1716"/>
        <v>985.12759866180431</v>
      </c>
      <c r="GE308" s="663">
        <f t="shared" ca="1" si="1716"/>
        <v>1002.4834593170167</v>
      </c>
      <c r="GF308" s="663">
        <f t="shared" ca="1" si="1716"/>
        <v>852.07042042694104</v>
      </c>
      <c r="GG308" s="663">
        <f t="shared" ca="1" si="1716"/>
        <v>992.87665219879136</v>
      </c>
      <c r="GH308" s="663">
        <f t="shared" ca="1" si="1716"/>
        <v>943.18203630828862</v>
      </c>
      <c r="GI308" s="663">
        <f t="shared" ca="1" si="1716"/>
        <v>770.50272003936777</v>
      </c>
      <c r="GJ308" s="663">
        <f t="shared" ca="1" si="1716"/>
        <v>710.59921193656919</v>
      </c>
      <c r="GK308" s="663">
        <f t="shared" ca="1" si="1716"/>
        <v>789.74420256271344</v>
      </c>
      <c r="GL308" s="663">
        <f t="shared" ca="1" si="1716"/>
        <v>898.07782306935769</v>
      </c>
      <c r="GM308" s="663">
        <f t="shared" ca="1" si="1716"/>
        <v>919.71295393905643</v>
      </c>
      <c r="GN308" s="663">
        <f t="shared" ca="1" si="1716"/>
        <v>949.59609409790028</v>
      </c>
      <c r="GO308" s="663">
        <f t="shared" ref="GO308:IZ308" ca="1" si="1717">GO297</f>
        <v>966.89576344604495</v>
      </c>
      <c r="GP308" s="663">
        <f t="shared" ca="1" si="1717"/>
        <v>963.18412803192155</v>
      </c>
      <c r="GQ308" s="663">
        <f t="shared" ca="1" si="1717"/>
        <v>982.34765802001959</v>
      </c>
      <c r="GR308" s="663">
        <f t="shared" ca="1" si="1717"/>
        <v>835.23549105072027</v>
      </c>
      <c r="GS308" s="663">
        <f t="shared" ca="1" si="1717"/>
        <v>973.12889252471928</v>
      </c>
      <c r="GT308" s="663">
        <f t="shared" ca="1" si="1717"/>
        <v>923.78388912200921</v>
      </c>
      <c r="GU308" s="663">
        <f t="shared" ca="1" si="1717"/>
        <v>748.01814345741263</v>
      </c>
      <c r="GV308" s="663">
        <f t="shared" ca="1" si="1717"/>
        <v>710.55068819189069</v>
      </c>
      <c r="GW308" s="663">
        <f t="shared" ca="1" si="1717"/>
        <v>766.07000889301298</v>
      </c>
      <c r="GX308" s="663">
        <f t="shared" ca="1" si="1717"/>
        <v>880.43092475891115</v>
      </c>
      <c r="GY308" s="663">
        <f t="shared" ca="1" si="1717"/>
        <v>914.01132361602788</v>
      </c>
      <c r="GZ308" s="663">
        <f t="shared" ca="1" si="1717"/>
        <v>927.51597009277339</v>
      </c>
      <c r="HA308" s="663">
        <f t="shared" ca="1" si="1717"/>
        <v>946.70705203247076</v>
      </c>
      <c r="HB308" s="663">
        <f t="shared" ca="1" si="1717"/>
        <v>941.24065740203855</v>
      </c>
      <c r="HC308" s="663">
        <f t="shared" ca="1" si="1717"/>
        <v>980.96362622070308</v>
      </c>
      <c r="HD308" s="663">
        <f t="shared" ca="1" si="1717"/>
        <v>833.69767794036864</v>
      </c>
      <c r="HE308" s="663">
        <f t="shared" ca="1" si="1717"/>
        <v>970.05326630401612</v>
      </c>
      <c r="HF308" s="663">
        <f t="shared" ca="1" si="1717"/>
        <v>926.81619670867917</v>
      </c>
      <c r="HG308" s="663">
        <f t="shared" ca="1" si="1717"/>
        <v>744.23073820114143</v>
      </c>
      <c r="HH308" s="663">
        <f t="shared" ca="1" si="1717"/>
        <v>714.6165858764648</v>
      </c>
      <c r="HI308" s="663">
        <f t="shared" ca="1" si="1717"/>
        <v>775.68017712783808</v>
      </c>
      <c r="HJ308" s="663">
        <f t="shared" ca="1" si="1717"/>
        <v>818.94367992782588</v>
      </c>
      <c r="HK308" s="663">
        <f t="shared" ca="1" si="1717"/>
        <v>909.45549645996095</v>
      </c>
      <c r="HL308" s="663">
        <f t="shared" ca="1" si="1717"/>
        <v>927.42707810974127</v>
      </c>
      <c r="HM308" s="663">
        <f t="shared" ca="1" si="1717"/>
        <v>942.40117532348631</v>
      </c>
      <c r="HN308" s="663">
        <f t="shared" ca="1" si="1717"/>
        <v>942.77847051239019</v>
      </c>
      <c r="HO308" s="663">
        <f t="shared" ca="1" si="1717"/>
        <v>980.96362622070308</v>
      </c>
      <c r="HP308" s="663">
        <f t="shared" ca="1" si="1717"/>
        <v>833.69767794036864</v>
      </c>
      <c r="HQ308" s="663">
        <f t="shared" ca="1" si="1717"/>
        <v>970.05326630401612</v>
      </c>
      <c r="HR308" s="663">
        <f t="shared" ca="1" si="1717"/>
        <v>926.81619670867917</v>
      </c>
      <c r="HS308" s="663">
        <f t="shared" ca="1" si="1717"/>
        <v>744.23073820114143</v>
      </c>
      <c r="HT308" s="663">
        <f t="shared" ca="1" si="1717"/>
        <v>714.6165858764648</v>
      </c>
      <c r="HU308" s="663">
        <f t="shared" ca="1" si="1717"/>
        <v>775.68017712783808</v>
      </c>
      <c r="HV308" s="663">
        <f t="shared" ca="1" si="1717"/>
        <v>818.94367992782588</v>
      </c>
      <c r="HW308" s="663">
        <f t="shared" ca="1" si="1717"/>
        <v>909.45549645996095</v>
      </c>
      <c r="HX308" s="663">
        <f t="shared" ca="1" si="1717"/>
        <v>927.42707810974127</v>
      </c>
      <c r="HY308" s="663">
        <f t="shared" ca="1" si="1717"/>
        <v>942.40117532348631</v>
      </c>
      <c r="HZ308" s="663">
        <f t="shared" ca="1" si="1717"/>
        <v>942.77847051239019</v>
      </c>
      <c r="IA308" s="663">
        <f t="shared" ca="1" si="1717"/>
        <v>980.96362622070308</v>
      </c>
      <c r="IB308" s="663">
        <f t="shared" ca="1" si="1717"/>
        <v>833.69767794036864</v>
      </c>
      <c r="IC308" s="663">
        <f t="shared" ca="1" si="1717"/>
        <v>970.05326630401612</v>
      </c>
      <c r="ID308" s="663">
        <f t="shared" ca="1" si="1717"/>
        <v>926.81619670867917</v>
      </c>
      <c r="IE308" s="663">
        <f t="shared" ca="1" si="1717"/>
        <v>744.23073820114143</v>
      </c>
      <c r="IF308" s="663">
        <f t="shared" ca="1" si="1717"/>
        <v>714.6165858764648</v>
      </c>
      <c r="IG308" s="663">
        <f t="shared" ca="1" si="1717"/>
        <v>775.68017712783808</v>
      </c>
      <c r="IH308" s="663">
        <f t="shared" ca="1" si="1717"/>
        <v>818.94367992782588</v>
      </c>
      <c r="II308" s="663">
        <f t="shared" ca="1" si="1717"/>
        <v>909.45549645996095</v>
      </c>
      <c r="IJ308" s="663">
        <f t="shared" ca="1" si="1717"/>
        <v>927.42707810974127</v>
      </c>
      <c r="IK308" s="663">
        <f t="shared" ca="1" si="1717"/>
        <v>942.40117532348631</v>
      </c>
      <c r="IL308" s="663">
        <f t="shared" ca="1" si="1717"/>
        <v>942.77847051239019</v>
      </c>
      <c r="IM308" s="663">
        <f t="shared" ca="1" si="1717"/>
        <v>980.96362622070308</v>
      </c>
      <c r="IN308" s="663">
        <f t="shared" ca="1" si="1717"/>
        <v>833.69767794036864</v>
      </c>
      <c r="IO308" s="663">
        <f t="shared" ca="1" si="1717"/>
        <v>970.05326630401612</v>
      </c>
      <c r="IP308" s="663">
        <f t="shared" ca="1" si="1717"/>
        <v>926.81619670867917</v>
      </c>
      <c r="IQ308" s="663">
        <f t="shared" ca="1" si="1717"/>
        <v>744.23073820114143</v>
      </c>
      <c r="IR308" s="663">
        <f t="shared" ca="1" si="1717"/>
        <v>714.6165858764648</v>
      </c>
      <c r="IS308" s="663">
        <f t="shared" ca="1" si="1717"/>
        <v>775.68017712783808</v>
      </c>
      <c r="IT308" s="663">
        <f t="shared" ca="1" si="1717"/>
        <v>818.94367992782588</v>
      </c>
      <c r="IU308" s="663">
        <f t="shared" ca="1" si="1717"/>
        <v>909.45549645996095</v>
      </c>
      <c r="IV308" s="663">
        <f t="shared" ca="1" si="1717"/>
        <v>927.42707810974127</v>
      </c>
      <c r="IW308" s="663">
        <f t="shared" ca="1" si="1717"/>
        <v>942.40117532348631</v>
      </c>
      <c r="IX308" s="663">
        <f t="shared" ca="1" si="1717"/>
        <v>942.77847051239019</v>
      </c>
      <c r="IY308" s="663">
        <f t="shared" ca="1" si="1717"/>
        <v>980.96362622070308</v>
      </c>
      <c r="IZ308" s="663">
        <f t="shared" ca="1" si="1717"/>
        <v>833.69767794036864</v>
      </c>
      <c r="JA308" s="663">
        <f t="shared" ref="JA308:LL308" ca="1" si="1718">JA297</f>
        <v>970.05326630401612</v>
      </c>
      <c r="JB308" s="663">
        <f t="shared" ca="1" si="1718"/>
        <v>926.81619670867917</v>
      </c>
      <c r="JC308" s="663">
        <f t="shared" ca="1" si="1718"/>
        <v>744.23073820114143</v>
      </c>
      <c r="JD308" s="663">
        <f t="shared" ca="1" si="1718"/>
        <v>714.6165858764648</v>
      </c>
      <c r="JE308" s="663">
        <f t="shared" ca="1" si="1718"/>
        <v>775.68017712783808</v>
      </c>
      <c r="JF308" s="663">
        <f t="shared" ca="1" si="1718"/>
        <v>818.94367992782588</v>
      </c>
      <c r="JG308" s="663">
        <f t="shared" ca="1" si="1718"/>
        <v>909.45549645996095</v>
      </c>
      <c r="JH308" s="663">
        <f t="shared" ca="1" si="1718"/>
        <v>927.42707810974127</v>
      </c>
      <c r="JI308" s="663">
        <f t="shared" ca="1" si="1718"/>
        <v>942.40117532348631</v>
      </c>
      <c r="JJ308" s="663">
        <f t="shared" ca="1" si="1718"/>
        <v>942.77847051239019</v>
      </c>
      <c r="JK308" s="663">
        <f t="shared" ca="1" si="1718"/>
        <v>980.96362622070308</v>
      </c>
      <c r="JL308" s="663">
        <f t="shared" ca="1" si="1718"/>
        <v>833.78994672698968</v>
      </c>
      <c r="JM308" s="663">
        <f t="shared" ca="1" si="1718"/>
        <v>971.0682229568481</v>
      </c>
      <c r="JN308" s="663">
        <f t="shared" ca="1" si="1718"/>
        <v>925.72382217750544</v>
      </c>
      <c r="JO308" s="663">
        <f t="shared" ca="1" si="1718"/>
        <v>739.98942753219615</v>
      </c>
      <c r="JP308" s="663">
        <f t="shared" ca="1" si="1718"/>
        <v>710.33695694656365</v>
      </c>
      <c r="JQ308" s="663">
        <f t="shared" ca="1" si="1718"/>
        <v>769.76694574737542</v>
      </c>
      <c r="JR308" s="663">
        <f t="shared" ca="1" si="1718"/>
        <v>814.21306830062861</v>
      </c>
      <c r="JS308" s="663">
        <f t="shared" ca="1" si="1718"/>
        <v>906.93884032459255</v>
      </c>
      <c r="JT308" s="663">
        <f t="shared" ca="1" si="1718"/>
        <v>928.13461654663092</v>
      </c>
      <c r="JU308" s="663">
        <f t="shared" ca="1" si="1718"/>
        <v>942.49344411010736</v>
      </c>
      <c r="JV308" s="663">
        <f t="shared" ca="1" si="1718"/>
        <v>942.59393293914798</v>
      </c>
      <c r="JW308" s="663">
        <f t="shared" ca="1" si="1718"/>
        <v>980.96362622070308</v>
      </c>
      <c r="JX308" s="663">
        <f t="shared" ca="1" si="1718"/>
        <v>833.88221551361073</v>
      </c>
      <c r="JY308" s="663">
        <f t="shared" ca="1" si="1718"/>
        <v>972.08317960968009</v>
      </c>
      <c r="JZ308" s="663">
        <f t="shared" ca="1" si="1718"/>
        <v>924.63144764633171</v>
      </c>
      <c r="KA308" s="663">
        <f t="shared" ca="1" si="1718"/>
        <v>735.74811686325086</v>
      </c>
      <c r="KB308" s="663">
        <f t="shared" ca="1" si="1718"/>
        <v>706.0573280166625</v>
      </c>
      <c r="KC308" s="663">
        <f t="shared" ca="1" si="1718"/>
        <v>763.85371436691275</v>
      </c>
      <c r="KD308" s="663">
        <f t="shared" ca="1" si="1718"/>
        <v>809.48245667343133</v>
      </c>
      <c r="KE308" s="663">
        <f t="shared" ca="1" si="1718"/>
        <v>904.42218418922414</v>
      </c>
      <c r="KF308" s="663">
        <f t="shared" ca="1" si="1718"/>
        <v>928.84215498352057</v>
      </c>
      <c r="KG308" s="663">
        <f t="shared" ca="1" si="1718"/>
        <v>942.58571289672841</v>
      </c>
      <c r="KH308" s="663">
        <f t="shared" ca="1" si="1718"/>
        <v>942.40939536590577</v>
      </c>
      <c r="KI308" s="663">
        <f t="shared" ca="1" si="1718"/>
        <v>980.96362622070308</v>
      </c>
      <c r="KJ308" s="663">
        <f t="shared" ca="1" si="1718"/>
        <v>833.97448430023178</v>
      </c>
      <c r="KK308" s="663">
        <f t="shared" ca="1" si="1718"/>
        <v>973.09813626251207</v>
      </c>
      <c r="KL308" s="663">
        <f t="shared" ca="1" si="1718"/>
        <v>923.53907311515798</v>
      </c>
      <c r="KM308" s="663">
        <f t="shared" ca="1" si="1718"/>
        <v>731.50680619430557</v>
      </c>
      <c r="KN308" s="663">
        <f t="shared" ca="1" si="1718"/>
        <v>701.77769908676134</v>
      </c>
      <c r="KO308" s="663">
        <f t="shared" ca="1" si="1718"/>
        <v>757.94048298645009</v>
      </c>
      <c r="KP308" s="663">
        <f t="shared" ca="1" si="1718"/>
        <v>804.75184504623405</v>
      </c>
      <c r="KQ308" s="663">
        <f t="shared" ca="1" si="1718"/>
        <v>901.90552805385573</v>
      </c>
      <c r="KR308" s="663">
        <f t="shared" ca="1" si="1718"/>
        <v>929.54969342041022</v>
      </c>
      <c r="KS308" s="663">
        <f t="shared" ca="1" si="1718"/>
        <v>942.67798168334946</v>
      </c>
      <c r="KT308" s="663">
        <f t="shared" ca="1" si="1718"/>
        <v>942.22485779266356</v>
      </c>
      <c r="KU308" s="663">
        <f t="shared" ca="1" si="1718"/>
        <v>980.96362622070308</v>
      </c>
      <c r="KV308" s="663">
        <f t="shared" ca="1" si="1718"/>
        <v>834.06675308685283</v>
      </c>
      <c r="KW308" s="663">
        <f t="shared" ca="1" si="1718"/>
        <v>974.11309291534405</v>
      </c>
      <c r="KX308" s="663">
        <f t="shared" ca="1" si="1718"/>
        <v>922.44669858398424</v>
      </c>
      <c r="KY308" s="663">
        <f t="shared" ca="1" si="1718"/>
        <v>727.26549552536028</v>
      </c>
      <c r="KZ308" s="663">
        <f t="shared" ca="1" si="1718"/>
        <v>697.49807015686019</v>
      </c>
      <c r="LA308" s="663">
        <f t="shared" ca="1" si="1718"/>
        <v>752.02725160598743</v>
      </c>
      <c r="LB308" s="663">
        <f t="shared" ca="1" si="1718"/>
        <v>800.02123341903678</v>
      </c>
      <c r="LC308" s="663">
        <f t="shared" ca="1" si="1718"/>
        <v>899.38887191848733</v>
      </c>
      <c r="LD308" s="663">
        <f t="shared" ca="1" si="1718"/>
        <v>930.25723185729987</v>
      </c>
      <c r="LE308" s="663">
        <f t="shared" ca="1" si="1718"/>
        <v>942.77025046997051</v>
      </c>
      <c r="LF308" s="663">
        <f t="shared" ca="1" si="1718"/>
        <v>942.04032021942135</v>
      </c>
      <c r="LG308" s="663">
        <f t="shared" ca="1" si="1718"/>
        <v>980.96362622070308</v>
      </c>
      <c r="LH308" s="663">
        <f t="shared" ca="1" si="1718"/>
        <v>834.1590218734741</v>
      </c>
      <c r="LI308" s="663">
        <f t="shared" ca="1" si="1718"/>
        <v>975.12804956817627</v>
      </c>
      <c r="LJ308" s="663">
        <f t="shared" ca="1" si="1718"/>
        <v>921.35432405281074</v>
      </c>
      <c r="LK308" s="663">
        <f t="shared" ca="1" si="1718"/>
        <v>723.02418485641488</v>
      </c>
      <c r="LL308" s="663">
        <f t="shared" ca="1" si="1718"/>
        <v>693.21844122695916</v>
      </c>
      <c r="LM308" s="663">
        <f t="shared" ref="LM308:LR308" ca="1" si="1719">LM297</f>
        <v>746.11402022552488</v>
      </c>
      <c r="LN308" s="663">
        <f t="shared" ca="1" si="1719"/>
        <v>795.29062179183961</v>
      </c>
      <c r="LO308" s="663">
        <f t="shared" ca="1" si="1719"/>
        <v>896.87221578311915</v>
      </c>
      <c r="LP308" s="663">
        <f t="shared" ca="1" si="1719"/>
        <v>930.96477029418941</v>
      </c>
      <c r="LQ308" s="663">
        <f t="shared" ca="1" si="1719"/>
        <v>942.86251925659178</v>
      </c>
      <c r="LR308" s="663">
        <f t="shared" ca="1" si="1719"/>
        <v>941.85578264617925</v>
      </c>
    </row>
    <row r="309" spans="2:330" hidden="1">
      <c r="C309" s="662" t="s">
        <v>835</v>
      </c>
      <c r="D309" s="663">
        <f>D279+D282+D283+D284</f>
        <v>16002.557978142153</v>
      </c>
      <c r="E309" s="663">
        <f t="shared" ref="E309:BP309" si="1720">E279+E282+E283+E284</f>
        <v>16002.557978142153</v>
      </c>
      <c r="F309" s="663">
        <f t="shared" si="1720"/>
        <v>16002.557978142153</v>
      </c>
      <c r="G309" s="663">
        <f t="shared" si="1720"/>
        <v>16002.557978142153</v>
      </c>
      <c r="H309" s="663">
        <f t="shared" si="1720"/>
        <v>16002.557978142153</v>
      </c>
      <c r="I309" s="663">
        <f t="shared" si="1720"/>
        <v>11917.974156455171</v>
      </c>
      <c r="J309" s="663">
        <f t="shared" si="1720"/>
        <v>11241.199180140227</v>
      </c>
      <c r="K309" s="663">
        <f t="shared" si="1720"/>
        <v>10564.42420382528</v>
      </c>
      <c r="L309" s="663">
        <f t="shared" si="1720"/>
        <v>9887.6492275103337</v>
      </c>
      <c r="M309" s="663">
        <f t="shared" si="1720"/>
        <v>9210.8742511953897</v>
      </c>
      <c r="N309" s="663">
        <f t="shared" si="1720"/>
        <v>8534.099274880442</v>
      </c>
      <c r="O309" s="663">
        <f t="shared" si="1720"/>
        <v>8440.4863939578754</v>
      </c>
      <c r="P309" s="663">
        <f t="shared" si="1720"/>
        <v>8346.8735130353089</v>
      </c>
      <c r="Q309" s="663">
        <f t="shared" si="1720"/>
        <v>8253.2606321127405</v>
      </c>
      <c r="R309" s="663">
        <f t="shared" si="1720"/>
        <v>8159.6477511901721</v>
      </c>
      <c r="S309" s="663">
        <f t="shared" si="1720"/>
        <v>8066.0348702676047</v>
      </c>
      <c r="T309" s="663">
        <f t="shared" si="1720"/>
        <v>6191.0562659912111</v>
      </c>
      <c r="U309" s="663">
        <f t="shared" si="1720"/>
        <v>6191.0562659912111</v>
      </c>
      <c r="V309" s="663">
        <f t="shared" si="1720"/>
        <v>6191.0562659912111</v>
      </c>
      <c r="W309" s="663">
        <f t="shared" si="1720"/>
        <v>6191.0562659912111</v>
      </c>
      <c r="X309" s="663">
        <f t="shared" si="1720"/>
        <v>6191.0562659912111</v>
      </c>
      <c r="Y309" s="663">
        <f t="shared" si="1720"/>
        <v>6124.0972970123294</v>
      </c>
      <c r="Z309" s="663">
        <f t="shared" si="1720"/>
        <v>6057.1383280334476</v>
      </c>
      <c r="AA309" s="663">
        <f t="shared" si="1720"/>
        <v>5990.1793590545658</v>
      </c>
      <c r="AB309" s="663">
        <f t="shared" si="1720"/>
        <v>5923.220390075684</v>
      </c>
      <c r="AC309" s="663">
        <f t="shared" si="1720"/>
        <v>5856.2614210968022</v>
      </c>
      <c r="AD309" s="663"/>
      <c r="AE309" s="663">
        <f t="shared" si="1720"/>
        <v>2515.3915015640259</v>
      </c>
      <c r="AF309" s="663">
        <f t="shared" si="1720"/>
        <v>2183.9075602622033</v>
      </c>
      <c r="AG309" s="663">
        <f t="shared" si="1720"/>
        <v>2288.7868553626536</v>
      </c>
      <c r="AH309" s="663">
        <f t="shared" si="1720"/>
        <v>1551.3809142589569</v>
      </c>
      <c r="AI309" s="663">
        <f t="shared" si="1720"/>
        <v>905.27173485948776</v>
      </c>
      <c r="AJ309" s="663">
        <f t="shared" si="1720"/>
        <v>490.23224450683597</v>
      </c>
      <c r="AK309" s="663">
        <f t="shared" si="1720"/>
        <v>226.8410825176239</v>
      </c>
      <c r="AL309" s="663">
        <f t="shared" si="1720"/>
        <v>23.3808071680943</v>
      </c>
      <c r="AM309" s="663">
        <f t="shared" si="1720"/>
        <v>307.432048501753</v>
      </c>
      <c r="AN309" s="663">
        <f t="shared" si="1720"/>
        <v>1247.8564411826135</v>
      </c>
      <c r="AO309" s="663">
        <f t="shared" si="1720"/>
        <v>2020.4945997488496</v>
      </c>
      <c r="AP309" s="663">
        <f t="shared" si="1720"/>
        <v>2241.5821882090568</v>
      </c>
      <c r="AQ309" s="663">
        <f t="shared" si="1720"/>
        <v>2515.3915015640259</v>
      </c>
      <c r="AR309" s="663">
        <f t="shared" si="1720"/>
        <v>2183.9075602622033</v>
      </c>
      <c r="AS309" s="663">
        <f t="shared" si="1720"/>
        <v>2288.7868553626536</v>
      </c>
      <c r="AT309" s="663">
        <f t="shared" si="1720"/>
        <v>1551.3809142589569</v>
      </c>
      <c r="AU309" s="663">
        <f t="shared" si="1720"/>
        <v>905.27173485948776</v>
      </c>
      <c r="AV309" s="663">
        <f t="shared" si="1720"/>
        <v>490.23224450683597</v>
      </c>
      <c r="AW309" s="663">
        <f t="shared" si="1720"/>
        <v>226.8410825176239</v>
      </c>
      <c r="AX309" s="663">
        <f t="shared" si="1720"/>
        <v>23.3808071680943</v>
      </c>
      <c r="AY309" s="663">
        <f t="shared" si="1720"/>
        <v>307.432048501753</v>
      </c>
      <c r="AZ309" s="663">
        <f t="shared" si="1720"/>
        <v>1247.8564411826135</v>
      </c>
      <c r="BA309" s="663">
        <f t="shared" si="1720"/>
        <v>2020.4945997488496</v>
      </c>
      <c r="BB309" s="663">
        <f t="shared" si="1720"/>
        <v>2241.5821882090568</v>
      </c>
      <c r="BC309" s="663">
        <f t="shared" si="1720"/>
        <v>2515.3915015640259</v>
      </c>
      <c r="BD309" s="663">
        <f t="shared" si="1720"/>
        <v>2183.9075602622033</v>
      </c>
      <c r="BE309" s="663">
        <f t="shared" si="1720"/>
        <v>2288.7868553626536</v>
      </c>
      <c r="BF309" s="663">
        <f t="shared" si="1720"/>
        <v>1551.3809142589569</v>
      </c>
      <c r="BG309" s="663">
        <f t="shared" si="1720"/>
        <v>905.27173485948776</v>
      </c>
      <c r="BH309" s="663">
        <f t="shared" si="1720"/>
        <v>490.23224450683597</v>
      </c>
      <c r="BI309" s="663">
        <f t="shared" si="1720"/>
        <v>226.8410825176239</v>
      </c>
      <c r="BJ309" s="663">
        <f t="shared" si="1720"/>
        <v>23.3808071680943</v>
      </c>
      <c r="BK309" s="663">
        <f t="shared" si="1720"/>
        <v>307.432048501753</v>
      </c>
      <c r="BL309" s="663">
        <f t="shared" si="1720"/>
        <v>1247.8564411826135</v>
      </c>
      <c r="BM309" s="663">
        <f t="shared" si="1720"/>
        <v>2020.4945997488496</v>
      </c>
      <c r="BN309" s="663">
        <f t="shared" si="1720"/>
        <v>2241.5821882090568</v>
      </c>
      <c r="BO309" s="663">
        <f t="shared" si="1720"/>
        <v>2515.3915015640259</v>
      </c>
      <c r="BP309" s="663">
        <f t="shared" si="1720"/>
        <v>2183.9075602622033</v>
      </c>
      <c r="BQ309" s="663">
        <f t="shared" ref="BQ309:EB309" si="1721">BQ279+BQ282+BQ283+BQ284</f>
        <v>2288.7868553626536</v>
      </c>
      <c r="BR309" s="663">
        <f t="shared" si="1721"/>
        <v>1551.3809142589569</v>
      </c>
      <c r="BS309" s="663">
        <f t="shared" si="1721"/>
        <v>905.27173485948776</v>
      </c>
      <c r="BT309" s="663">
        <f t="shared" si="1721"/>
        <v>490.23224450683597</v>
      </c>
      <c r="BU309" s="663">
        <f t="shared" si="1721"/>
        <v>226.8410825176239</v>
      </c>
      <c r="BV309" s="663">
        <f t="shared" si="1721"/>
        <v>23.3808071680943</v>
      </c>
      <c r="BW309" s="663">
        <f t="shared" si="1721"/>
        <v>307.432048501753</v>
      </c>
      <c r="BX309" s="663">
        <f t="shared" si="1721"/>
        <v>1247.8564411826135</v>
      </c>
      <c r="BY309" s="663">
        <f t="shared" si="1721"/>
        <v>2020.4945997488496</v>
      </c>
      <c r="BZ309" s="663">
        <f t="shared" si="1721"/>
        <v>2241.5821882090568</v>
      </c>
      <c r="CA309" s="663">
        <f t="shared" si="1721"/>
        <v>2452.0963082275393</v>
      </c>
      <c r="CB309" s="663">
        <f t="shared" si="1721"/>
        <v>2053.331312034607</v>
      </c>
      <c r="CC309" s="663">
        <f t="shared" si="1721"/>
        <v>1987.4844738529407</v>
      </c>
      <c r="CD309" s="663">
        <f t="shared" si="1721"/>
        <v>849.496677368164</v>
      </c>
      <c r="CE309" s="663">
        <f t="shared" si="1721"/>
        <v>356.10764219665526</v>
      </c>
      <c r="CF309" s="663">
        <f t="shared" si="1721"/>
        <v>81.710047133041186</v>
      </c>
      <c r="CG309" s="663">
        <f t="shared" si="1721"/>
        <v>0</v>
      </c>
      <c r="CH309" s="663">
        <f t="shared" si="1721"/>
        <v>12.023236083984374</v>
      </c>
      <c r="CI309" s="663">
        <f t="shared" si="1721"/>
        <v>340.3204719460764</v>
      </c>
      <c r="CJ309" s="663">
        <f t="shared" si="1721"/>
        <v>529.05347358237907</v>
      </c>
      <c r="CK309" s="663">
        <f t="shared" si="1721"/>
        <v>1373.4897733614873</v>
      </c>
      <c r="CL309" s="663">
        <f t="shared" si="1721"/>
        <v>1882.8607406682968</v>
      </c>
      <c r="CM309" s="663">
        <f t="shared" si="1721"/>
        <v>2305.2076828002928</v>
      </c>
      <c r="CN309" s="663">
        <f t="shared" si="1721"/>
        <v>1947.2851816619873</v>
      </c>
      <c r="CO309" s="663">
        <f t="shared" si="1721"/>
        <v>1889.1925816763469</v>
      </c>
      <c r="CP309" s="663">
        <f t="shared" si="1721"/>
        <v>789.86443480529772</v>
      </c>
      <c r="CQ309" s="663">
        <f t="shared" si="1721"/>
        <v>322.20646486392388</v>
      </c>
      <c r="CR309" s="663">
        <f t="shared" si="1721"/>
        <v>76.958815263806002</v>
      </c>
      <c r="CS309" s="663">
        <f t="shared" si="1721"/>
        <v>5.1393953521728513</v>
      </c>
      <c r="CT309" s="663">
        <f t="shared" si="1721"/>
        <v>12.414039132690428</v>
      </c>
      <c r="CU309" s="663">
        <f t="shared" si="1721"/>
        <v>328.14306587778395</v>
      </c>
      <c r="CV309" s="663">
        <f t="shared" si="1721"/>
        <v>498.03316573113767</v>
      </c>
      <c r="CW309" s="663">
        <f t="shared" si="1721"/>
        <v>1282.3436034892623</v>
      </c>
      <c r="CX309" s="663">
        <f t="shared" si="1721"/>
        <v>1784.4107494855234</v>
      </c>
      <c r="CY309" s="663">
        <f t="shared" si="1721"/>
        <v>2158.3190573730467</v>
      </c>
      <c r="CZ309" s="663">
        <f t="shared" si="1721"/>
        <v>1841.2390512893678</v>
      </c>
      <c r="DA309" s="663">
        <f t="shared" si="1721"/>
        <v>1790.9006894997528</v>
      </c>
      <c r="DB309" s="663">
        <f t="shared" si="1721"/>
        <v>730.23219224243144</v>
      </c>
      <c r="DC309" s="663">
        <f t="shared" si="1721"/>
        <v>288.30528753119262</v>
      </c>
      <c r="DD309" s="663">
        <f t="shared" si="1721"/>
        <v>72.207583394570818</v>
      </c>
      <c r="DE309" s="663">
        <f t="shared" si="1721"/>
        <v>10.278790704345703</v>
      </c>
      <c r="DF309" s="663">
        <f t="shared" si="1721"/>
        <v>12.804842181396483</v>
      </c>
      <c r="DG309" s="663">
        <f t="shared" si="1721"/>
        <v>315.96565980949151</v>
      </c>
      <c r="DH309" s="663">
        <f t="shared" si="1721"/>
        <v>467.01285787989622</v>
      </c>
      <c r="DI309" s="663">
        <f t="shared" si="1721"/>
        <v>1191.1974336170374</v>
      </c>
      <c r="DJ309" s="663">
        <f t="shared" si="1721"/>
        <v>1685.96075830275</v>
      </c>
      <c r="DK309" s="663">
        <f t="shared" si="1721"/>
        <v>2011.4304319458006</v>
      </c>
      <c r="DL309" s="663">
        <f t="shared" si="1721"/>
        <v>1735.1929209167483</v>
      </c>
      <c r="DM309" s="663">
        <f t="shared" si="1721"/>
        <v>1692.608797323159</v>
      </c>
      <c r="DN309" s="663">
        <f t="shared" si="1721"/>
        <v>670.59994967956538</v>
      </c>
      <c r="DO309" s="663">
        <f t="shared" si="1721"/>
        <v>254.40411019846127</v>
      </c>
      <c r="DP309" s="663">
        <f t="shared" si="1721"/>
        <v>67.456351525335634</v>
      </c>
      <c r="DQ309" s="663">
        <f t="shared" si="1721"/>
        <v>15.418186056518554</v>
      </c>
      <c r="DR309" s="663">
        <f t="shared" si="1721"/>
        <v>13.195645230102537</v>
      </c>
      <c r="DS309" s="663">
        <f t="shared" si="1721"/>
        <v>303.78825374119901</v>
      </c>
      <c r="DT309" s="663">
        <f t="shared" si="1721"/>
        <v>435.99255002865476</v>
      </c>
      <c r="DU309" s="663">
        <f t="shared" si="1721"/>
        <v>1100.0512637448123</v>
      </c>
      <c r="DV309" s="663">
        <f t="shared" si="1721"/>
        <v>1587.5107671199767</v>
      </c>
      <c r="DW309" s="663">
        <f t="shared" si="1721"/>
        <v>1864.5418065185543</v>
      </c>
      <c r="DX309" s="663">
        <f t="shared" si="1721"/>
        <v>1629.1467905441286</v>
      </c>
      <c r="DY309" s="663">
        <f t="shared" si="1721"/>
        <v>1594.316905146565</v>
      </c>
      <c r="DZ309" s="663">
        <f t="shared" si="1721"/>
        <v>610.9677071166991</v>
      </c>
      <c r="EA309" s="663">
        <f t="shared" si="1721"/>
        <v>220.50293286572992</v>
      </c>
      <c r="EB309" s="663">
        <f t="shared" si="1721"/>
        <v>62.705119656100443</v>
      </c>
      <c r="EC309" s="663">
        <f t="shared" ref="EC309:GN309" si="1722">EC279+EC282+EC283+EC284</f>
        <v>20.557581408691405</v>
      </c>
      <c r="ED309" s="663">
        <f t="shared" si="1722"/>
        <v>13.586448278808591</v>
      </c>
      <c r="EE309" s="663">
        <f t="shared" si="1722"/>
        <v>291.61084767290663</v>
      </c>
      <c r="EF309" s="663">
        <f t="shared" si="1722"/>
        <v>404.97224217741331</v>
      </c>
      <c r="EG309" s="663">
        <f t="shared" si="1722"/>
        <v>1008.9050938725874</v>
      </c>
      <c r="EH309" s="663">
        <f t="shared" si="1722"/>
        <v>1489.0607759372031</v>
      </c>
      <c r="EI309" s="663">
        <f t="shared" si="1722"/>
        <v>1717.6531810913086</v>
      </c>
      <c r="EJ309" s="663">
        <f t="shared" si="1722"/>
        <v>1523.1006601715089</v>
      </c>
      <c r="EK309" s="663">
        <f t="shared" si="1722"/>
        <v>1496.0250129699707</v>
      </c>
      <c r="EL309" s="663">
        <f t="shared" si="1722"/>
        <v>551.33546455383305</v>
      </c>
      <c r="EM309" s="663">
        <f t="shared" si="1722"/>
        <v>186.6017555329986</v>
      </c>
      <c r="EN309" s="663">
        <f t="shared" si="1722"/>
        <v>57.953887786865238</v>
      </c>
      <c r="EO309" s="663">
        <f t="shared" si="1722"/>
        <v>25.696976760864256</v>
      </c>
      <c r="EP309" s="663">
        <f t="shared" si="1722"/>
        <v>13.977251327514649</v>
      </c>
      <c r="EQ309" s="663">
        <f t="shared" si="1722"/>
        <v>279.43344160461425</v>
      </c>
      <c r="ER309" s="663">
        <f t="shared" si="1722"/>
        <v>373.95193432617185</v>
      </c>
      <c r="ES309" s="663">
        <f t="shared" si="1722"/>
        <v>917.75892400036264</v>
      </c>
      <c r="ET309" s="663">
        <f t="shared" si="1722"/>
        <v>1390.6107847544299</v>
      </c>
      <c r="EU309" s="663">
        <f t="shared" si="1722"/>
        <v>1723.8952262863158</v>
      </c>
      <c r="EV309" s="663">
        <f t="shared" si="1722"/>
        <v>1499.4525977935791</v>
      </c>
      <c r="EW309" s="663">
        <f t="shared" si="1722"/>
        <v>1459.5138739624022</v>
      </c>
      <c r="EX309" s="663">
        <f t="shared" si="1722"/>
        <v>532.49768559570316</v>
      </c>
      <c r="EY309" s="663">
        <f t="shared" si="1722"/>
        <v>183.77333749328636</v>
      </c>
      <c r="EZ309" s="663">
        <f t="shared" si="1722"/>
        <v>60.372292956542971</v>
      </c>
      <c r="FA309" s="663">
        <f t="shared" si="1722"/>
        <v>20.557581408691405</v>
      </c>
      <c r="FB309" s="663">
        <f t="shared" si="1722"/>
        <v>14.914655487060546</v>
      </c>
      <c r="FC309" s="663">
        <f t="shared" si="1722"/>
        <v>275.60231186523436</v>
      </c>
      <c r="FD309" s="663">
        <f t="shared" si="1722"/>
        <v>377.25155966796871</v>
      </c>
      <c r="FE309" s="663">
        <f t="shared" si="1722"/>
        <v>924.6030672215303</v>
      </c>
      <c r="FF309" s="663">
        <f t="shared" si="1722"/>
        <v>1368.0522042195596</v>
      </c>
      <c r="FG309" s="663">
        <f t="shared" si="1722"/>
        <v>1730.1372714813231</v>
      </c>
      <c r="FH309" s="663">
        <f t="shared" si="1722"/>
        <v>1475.8045354156495</v>
      </c>
      <c r="FI309" s="663">
        <f t="shared" si="1722"/>
        <v>1423.0027349548338</v>
      </c>
      <c r="FJ309" s="663">
        <f t="shared" si="1722"/>
        <v>513.65990663757327</v>
      </c>
      <c r="FK309" s="663">
        <f t="shared" si="1722"/>
        <v>180.94491945357416</v>
      </c>
      <c r="FL309" s="663">
        <f t="shared" si="1722"/>
        <v>62.790698126220704</v>
      </c>
      <c r="FM309" s="663">
        <f t="shared" si="1722"/>
        <v>15.418186056518554</v>
      </c>
      <c r="FN309" s="663">
        <f t="shared" si="1722"/>
        <v>15.852059646606444</v>
      </c>
      <c r="FO309" s="663">
        <f t="shared" si="1722"/>
        <v>271.77118212585447</v>
      </c>
      <c r="FP309" s="663">
        <f t="shared" si="1722"/>
        <v>380.55118500976556</v>
      </c>
      <c r="FQ309" s="663">
        <f t="shared" si="1722"/>
        <v>931.44721044269795</v>
      </c>
      <c r="FR309" s="663">
        <f t="shared" si="1722"/>
        <v>1345.4936236846893</v>
      </c>
      <c r="FS309" s="663">
        <f t="shared" si="1722"/>
        <v>1736.3793166763307</v>
      </c>
      <c r="FT309" s="663">
        <f t="shared" si="1722"/>
        <v>1452.1564730377195</v>
      </c>
      <c r="FU309" s="663">
        <f t="shared" si="1722"/>
        <v>1386.4915959472655</v>
      </c>
      <c r="FV309" s="663">
        <f t="shared" si="1722"/>
        <v>494.82212767944333</v>
      </c>
      <c r="FW309" s="663">
        <f t="shared" si="1722"/>
        <v>178.11650141386193</v>
      </c>
      <c r="FX309" s="663">
        <f t="shared" si="1722"/>
        <v>65.209103295898444</v>
      </c>
      <c r="FY309" s="663">
        <f t="shared" si="1722"/>
        <v>10.278790704345703</v>
      </c>
      <c r="FZ309" s="663">
        <f t="shared" si="1722"/>
        <v>16.789463806152341</v>
      </c>
      <c r="GA309" s="663">
        <f t="shared" si="1722"/>
        <v>267.94005238647458</v>
      </c>
      <c r="GB309" s="663">
        <f t="shared" si="1722"/>
        <v>383.85081035156242</v>
      </c>
      <c r="GC309" s="663">
        <f t="shared" si="1722"/>
        <v>938.29135366386561</v>
      </c>
      <c r="GD309" s="663">
        <f t="shared" si="1722"/>
        <v>1322.935043149819</v>
      </c>
      <c r="GE309" s="663">
        <f t="shared" si="1722"/>
        <v>1742.6213618713382</v>
      </c>
      <c r="GF309" s="663">
        <f t="shared" si="1722"/>
        <v>1428.5084106597897</v>
      </c>
      <c r="GG309" s="663">
        <f t="shared" si="1722"/>
        <v>1349.9804569396972</v>
      </c>
      <c r="GH309" s="663">
        <f t="shared" si="1722"/>
        <v>475.98434872131344</v>
      </c>
      <c r="GI309" s="663">
        <f t="shared" si="1722"/>
        <v>175.28808337414972</v>
      </c>
      <c r="GJ309" s="663">
        <f t="shared" si="1722"/>
        <v>67.627508465576184</v>
      </c>
      <c r="GK309" s="663">
        <f t="shared" si="1722"/>
        <v>5.1393953521728513</v>
      </c>
      <c r="GL309" s="663">
        <f t="shared" si="1722"/>
        <v>17.72686796569824</v>
      </c>
      <c r="GM309" s="663">
        <f t="shared" si="1722"/>
        <v>264.10892264709469</v>
      </c>
      <c r="GN309" s="663">
        <f t="shared" si="1722"/>
        <v>387.15043569335927</v>
      </c>
      <c r="GO309" s="663">
        <f t="shared" ref="GO309:IZ309" si="1723">GO279+GO282+GO283+GO284</f>
        <v>945.13549688503326</v>
      </c>
      <c r="GP309" s="663">
        <f t="shared" si="1723"/>
        <v>1300.3764626149484</v>
      </c>
      <c r="GQ309" s="663">
        <f t="shared" si="1723"/>
        <v>1748.8634070663454</v>
      </c>
      <c r="GR309" s="663">
        <f t="shared" si="1723"/>
        <v>1404.8603482818603</v>
      </c>
      <c r="GS309" s="663">
        <f t="shared" si="1723"/>
        <v>1313.4693179321289</v>
      </c>
      <c r="GT309" s="663">
        <f t="shared" si="1723"/>
        <v>457.14656976318355</v>
      </c>
      <c r="GU309" s="663">
        <f t="shared" si="1723"/>
        <v>172.45966533443749</v>
      </c>
      <c r="GV309" s="663">
        <f t="shared" si="1723"/>
        <v>70.04591363525391</v>
      </c>
      <c r="GW309" s="663">
        <f t="shared" si="1723"/>
        <v>0</v>
      </c>
      <c r="GX309" s="663">
        <f t="shared" si="1723"/>
        <v>18.664272125244139</v>
      </c>
      <c r="GY309" s="663">
        <f t="shared" si="1723"/>
        <v>260.27779290771485</v>
      </c>
      <c r="GZ309" s="663">
        <f t="shared" si="1723"/>
        <v>390.45006103515624</v>
      </c>
      <c r="HA309" s="663">
        <f t="shared" si="1723"/>
        <v>951.97964010620115</v>
      </c>
      <c r="HB309" s="663">
        <f t="shared" si="1723"/>
        <v>1277.8178820800783</v>
      </c>
      <c r="HC309" s="663">
        <f t="shared" si="1723"/>
        <v>1074.9371704101563</v>
      </c>
      <c r="HD309" s="663">
        <f t="shared" si="1723"/>
        <v>1012.8296894531251</v>
      </c>
      <c r="HE309" s="663">
        <f t="shared" si="1723"/>
        <v>1003.7291871032714</v>
      </c>
      <c r="HF309" s="663">
        <f t="shared" si="1723"/>
        <v>461.27403695678709</v>
      </c>
      <c r="HG309" s="663">
        <f t="shared" si="1723"/>
        <v>129.75943629455566</v>
      </c>
      <c r="HH309" s="663">
        <f t="shared" si="1723"/>
        <v>52.892989685058595</v>
      </c>
      <c r="HI309" s="663">
        <f t="shared" si="1723"/>
        <v>26.505967285156252</v>
      </c>
      <c r="HJ309" s="663">
        <f t="shared" si="1723"/>
        <v>12.929818191528319</v>
      </c>
      <c r="HK309" s="663">
        <f t="shared" si="1723"/>
        <v>213.73145520019531</v>
      </c>
      <c r="HL309" s="663">
        <f t="shared" si="1723"/>
        <v>383.6073541259766</v>
      </c>
      <c r="HM309" s="663">
        <f t="shared" si="1723"/>
        <v>718.71621688842765</v>
      </c>
      <c r="HN309" s="663">
        <f t="shared" si="1723"/>
        <v>1100.1429443969726</v>
      </c>
      <c r="HO309" s="663">
        <f t="shared" si="1723"/>
        <v>1074.9371704101563</v>
      </c>
      <c r="HP309" s="663">
        <f t="shared" si="1723"/>
        <v>1012.8296894531251</v>
      </c>
      <c r="HQ309" s="663">
        <f t="shared" si="1723"/>
        <v>1003.7291871032714</v>
      </c>
      <c r="HR309" s="663">
        <f t="shared" si="1723"/>
        <v>461.27403695678709</v>
      </c>
      <c r="HS309" s="663">
        <f t="shared" si="1723"/>
        <v>129.75943629455566</v>
      </c>
      <c r="HT309" s="663">
        <f t="shared" si="1723"/>
        <v>52.892989685058595</v>
      </c>
      <c r="HU309" s="663">
        <f t="shared" si="1723"/>
        <v>26.505967285156252</v>
      </c>
      <c r="HV309" s="663">
        <f t="shared" si="1723"/>
        <v>12.929818191528319</v>
      </c>
      <c r="HW309" s="663">
        <f t="shared" si="1723"/>
        <v>213.73145520019531</v>
      </c>
      <c r="HX309" s="663">
        <f t="shared" si="1723"/>
        <v>383.6073541259766</v>
      </c>
      <c r="HY309" s="663">
        <f t="shared" si="1723"/>
        <v>718.71621688842765</v>
      </c>
      <c r="HZ309" s="663">
        <f t="shared" si="1723"/>
        <v>1100.1429443969726</v>
      </c>
      <c r="IA309" s="663">
        <f t="shared" si="1723"/>
        <v>1074.9371704101563</v>
      </c>
      <c r="IB309" s="663">
        <f t="shared" si="1723"/>
        <v>1012.8296894531251</v>
      </c>
      <c r="IC309" s="663">
        <f t="shared" si="1723"/>
        <v>1003.7291871032714</v>
      </c>
      <c r="ID309" s="663">
        <f t="shared" si="1723"/>
        <v>461.27403695678709</v>
      </c>
      <c r="IE309" s="663">
        <f t="shared" si="1723"/>
        <v>129.75943629455566</v>
      </c>
      <c r="IF309" s="663">
        <f t="shared" si="1723"/>
        <v>52.892989685058595</v>
      </c>
      <c r="IG309" s="663">
        <f t="shared" si="1723"/>
        <v>26.505967285156252</v>
      </c>
      <c r="IH309" s="663">
        <f t="shared" si="1723"/>
        <v>12.929818191528319</v>
      </c>
      <c r="II309" s="663">
        <f t="shared" si="1723"/>
        <v>213.73145520019531</v>
      </c>
      <c r="IJ309" s="663">
        <f t="shared" si="1723"/>
        <v>383.6073541259766</v>
      </c>
      <c r="IK309" s="663">
        <f t="shared" si="1723"/>
        <v>718.71621688842765</v>
      </c>
      <c r="IL309" s="663">
        <f t="shared" si="1723"/>
        <v>1100.1429443969726</v>
      </c>
      <c r="IM309" s="663">
        <f t="shared" si="1723"/>
        <v>1074.9371704101563</v>
      </c>
      <c r="IN309" s="663">
        <f t="shared" si="1723"/>
        <v>1012.8296894531251</v>
      </c>
      <c r="IO309" s="663">
        <f t="shared" si="1723"/>
        <v>1003.7291871032714</v>
      </c>
      <c r="IP309" s="663">
        <f t="shared" si="1723"/>
        <v>461.27403695678709</v>
      </c>
      <c r="IQ309" s="663">
        <f t="shared" si="1723"/>
        <v>129.75943629455566</v>
      </c>
      <c r="IR309" s="663">
        <f t="shared" si="1723"/>
        <v>52.892989685058595</v>
      </c>
      <c r="IS309" s="663">
        <f t="shared" si="1723"/>
        <v>26.505967285156252</v>
      </c>
      <c r="IT309" s="663">
        <f t="shared" si="1723"/>
        <v>12.929818191528319</v>
      </c>
      <c r="IU309" s="663">
        <f t="shared" si="1723"/>
        <v>213.73145520019531</v>
      </c>
      <c r="IV309" s="663">
        <f t="shared" si="1723"/>
        <v>383.6073541259766</v>
      </c>
      <c r="IW309" s="663">
        <f t="shared" si="1723"/>
        <v>718.71621688842765</v>
      </c>
      <c r="IX309" s="663">
        <f t="shared" si="1723"/>
        <v>1100.1429443969726</v>
      </c>
      <c r="IY309" s="663">
        <f t="shared" si="1723"/>
        <v>1074.9371704101563</v>
      </c>
      <c r="IZ309" s="663">
        <f t="shared" si="1723"/>
        <v>1012.8296894531251</v>
      </c>
      <c r="JA309" s="663">
        <f t="shared" ref="JA309:LL309" si="1724">JA279+JA282+JA283+JA284</f>
        <v>1003.7291871032714</v>
      </c>
      <c r="JB309" s="663">
        <f t="shared" si="1724"/>
        <v>461.27403695678709</v>
      </c>
      <c r="JC309" s="663">
        <f t="shared" si="1724"/>
        <v>129.75943629455566</v>
      </c>
      <c r="JD309" s="663">
        <f t="shared" si="1724"/>
        <v>52.892989685058595</v>
      </c>
      <c r="JE309" s="663">
        <f t="shared" si="1724"/>
        <v>26.505967285156252</v>
      </c>
      <c r="JF309" s="663">
        <f t="shared" si="1724"/>
        <v>12.929818191528319</v>
      </c>
      <c r="JG309" s="663">
        <f t="shared" si="1724"/>
        <v>213.73145520019531</v>
      </c>
      <c r="JH309" s="663">
        <f t="shared" si="1724"/>
        <v>383.6073541259766</v>
      </c>
      <c r="JI309" s="663">
        <f t="shared" si="1724"/>
        <v>718.71621688842765</v>
      </c>
      <c r="JJ309" s="663">
        <f t="shared" si="1724"/>
        <v>1100.1429443969726</v>
      </c>
      <c r="JK309" s="663">
        <f t="shared" si="1724"/>
        <v>1074.9371704101563</v>
      </c>
      <c r="JL309" s="663">
        <f t="shared" si="1724"/>
        <v>1011.6056158447267</v>
      </c>
      <c r="JM309" s="663">
        <f t="shared" si="1724"/>
        <v>996.86561173095697</v>
      </c>
      <c r="JN309" s="663">
        <f t="shared" si="1724"/>
        <v>449.32071212158201</v>
      </c>
      <c r="JO309" s="663">
        <f t="shared" si="1724"/>
        <v>131.45920049743651</v>
      </c>
      <c r="JP309" s="663">
        <f t="shared" si="1724"/>
        <v>52.063536914062503</v>
      </c>
      <c r="JQ309" s="663">
        <f t="shared" si="1724"/>
        <v>26.105643798828126</v>
      </c>
      <c r="JR309" s="663">
        <f t="shared" si="1724"/>
        <v>12.155376281738281</v>
      </c>
      <c r="JS309" s="663">
        <f t="shared" si="1724"/>
        <v>204.32451929931639</v>
      </c>
      <c r="JT309" s="663">
        <f t="shared" si="1724"/>
        <v>362.1905106079102</v>
      </c>
      <c r="JU309" s="663">
        <f t="shared" si="1724"/>
        <v>706.59431218261716</v>
      </c>
      <c r="JV309" s="663">
        <f t="shared" si="1724"/>
        <v>1096.475087322998</v>
      </c>
      <c r="JW309" s="663">
        <f t="shared" si="1724"/>
        <v>1074.9371704101563</v>
      </c>
      <c r="JX309" s="663">
        <f t="shared" si="1724"/>
        <v>1010.3815422363283</v>
      </c>
      <c r="JY309" s="663">
        <f t="shared" si="1724"/>
        <v>990.0020363586425</v>
      </c>
      <c r="JZ309" s="663">
        <f t="shared" si="1724"/>
        <v>437.36738728637692</v>
      </c>
      <c r="KA309" s="663">
        <f t="shared" si="1724"/>
        <v>133.15896470031737</v>
      </c>
      <c r="KB309" s="663">
        <f t="shared" si="1724"/>
        <v>51.234084143066411</v>
      </c>
      <c r="KC309" s="663">
        <f t="shared" si="1724"/>
        <v>25.7053203125</v>
      </c>
      <c r="KD309" s="663">
        <f t="shared" si="1724"/>
        <v>11.380934371948243</v>
      </c>
      <c r="KE309" s="663">
        <f t="shared" si="1724"/>
        <v>194.91758339843747</v>
      </c>
      <c r="KF309" s="663">
        <f t="shared" si="1724"/>
        <v>340.7736670898438</v>
      </c>
      <c r="KG309" s="663">
        <f t="shared" si="1724"/>
        <v>694.47240747680667</v>
      </c>
      <c r="KH309" s="663">
        <f t="shared" si="1724"/>
        <v>1092.8072302490234</v>
      </c>
      <c r="KI309" s="663">
        <f t="shared" si="1724"/>
        <v>1074.9371704101563</v>
      </c>
      <c r="KJ309" s="663">
        <f t="shared" si="1724"/>
        <v>1009.1574686279299</v>
      </c>
      <c r="KK309" s="663">
        <f t="shared" si="1724"/>
        <v>983.13846098632803</v>
      </c>
      <c r="KL309" s="663">
        <f t="shared" si="1724"/>
        <v>425.41406245117184</v>
      </c>
      <c r="KM309" s="663">
        <f t="shared" si="1724"/>
        <v>134.85872890319823</v>
      </c>
      <c r="KN309" s="663">
        <f t="shared" si="1724"/>
        <v>50.40463137207032</v>
      </c>
      <c r="KO309" s="663">
        <f t="shared" si="1724"/>
        <v>25.304996826171873</v>
      </c>
      <c r="KP309" s="663">
        <f t="shared" si="1724"/>
        <v>10.606492462158204</v>
      </c>
      <c r="KQ309" s="663">
        <f t="shared" si="1724"/>
        <v>185.51064749755855</v>
      </c>
      <c r="KR309" s="663">
        <f t="shared" si="1724"/>
        <v>319.3568235717774</v>
      </c>
      <c r="KS309" s="663">
        <f t="shared" si="1724"/>
        <v>682.35050277099617</v>
      </c>
      <c r="KT309" s="663">
        <f t="shared" si="1724"/>
        <v>1089.1393731750488</v>
      </c>
      <c r="KU309" s="663">
        <f t="shared" si="1724"/>
        <v>1074.9371704101563</v>
      </c>
      <c r="KV309" s="663">
        <f t="shared" si="1724"/>
        <v>1007.9333950195315</v>
      </c>
      <c r="KW309" s="663">
        <f t="shared" si="1724"/>
        <v>976.27488561401356</v>
      </c>
      <c r="KX309" s="663">
        <f t="shared" si="1724"/>
        <v>413.46073761596676</v>
      </c>
      <c r="KY309" s="663">
        <f t="shared" si="1724"/>
        <v>136.55849310607908</v>
      </c>
      <c r="KZ309" s="663">
        <f t="shared" si="1724"/>
        <v>49.575178601074228</v>
      </c>
      <c r="LA309" s="663">
        <f t="shared" si="1724"/>
        <v>24.904673339843747</v>
      </c>
      <c r="LB309" s="663">
        <f t="shared" si="1724"/>
        <v>9.8320505523681661</v>
      </c>
      <c r="LC309" s="663">
        <f t="shared" si="1724"/>
        <v>176.10371159667963</v>
      </c>
      <c r="LD309" s="663">
        <f t="shared" si="1724"/>
        <v>297.939980053711</v>
      </c>
      <c r="LE309" s="663">
        <f t="shared" si="1724"/>
        <v>670.22859806518568</v>
      </c>
      <c r="LF309" s="663">
        <f t="shared" si="1724"/>
        <v>1085.4715161010743</v>
      </c>
      <c r="LG309" s="663">
        <f t="shared" si="1724"/>
        <v>1074.9371704101563</v>
      </c>
      <c r="LH309" s="663">
        <f t="shared" si="1724"/>
        <v>1006.7093214111329</v>
      </c>
      <c r="LI309" s="663">
        <f t="shared" si="1724"/>
        <v>969.4113102416992</v>
      </c>
      <c r="LJ309" s="663">
        <f t="shared" si="1724"/>
        <v>401.50741278076174</v>
      </c>
      <c r="LK309" s="663">
        <f t="shared" si="1724"/>
        <v>138.25825730895997</v>
      </c>
      <c r="LL309" s="663">
        <f t="shared" si="1724"/>
        <v>48.745725830078129</v>
      </c>
      <c r="LM309" s="663">
        <f t="shared" ref="LM309:LR309" si="1725">LM279+LM282+LM283+LM284</f>
        <v>24.504349853515624</v>
      </c>
      <c r="LN309" s="663">
        <f t="shared" si="1725"/>
        <v>9.0576086425781241</v>
      </c>
      <c r="LO309" s="663">
        <f t="shared" si="1725"/>
        <v>166.69677569580077</v>
      </c>
      <c r="LP309" s="663">
        <f t="shared" si="1725"/>
        <v>276.52313653564454</v>
      </c>
      <c r="LQ309" s="663">
        <f t="shared" si="1725"/>
        <v>658.10669335937496</v>
      </c>
      <c r="LR309" s="663">
        <f t="shared" si="1725"/>
        <v>1081.8036590270997</v>
      </c>
    </row>
    <row r="310" spans="2:330" hidden="1">
      <c r="C310" s="662" t="s">
        <v>834</v>
      </c>
      <c r="D310" s="663">
        <f>D286+D287+D289+D281</f>
        <v>2379.6105345818996</v>
      </c>
      <c r="E310" s="663">
        <f t="shared" ref="E310:BP310" si="1726">E286+E287+E289+E281</f>
        <v>2379.6105345818996</v>
      </c>
      <c r="F310" s="663">
        <f t="shared" si="1726"/>
        <v>2379.6105345818996</v>
      </c>
      <c r="G310" s="663">
        <f t="shared" si="1726"/>
        <v>2379.6105345818996</v>
      </c>
      <c r="H310" s="663">
        <f t="shared" si="1726"/>
        <v>2379.6105345818996</v>
      </c>
      <c r="I310" s="663">
        <f t="shared" si="1726"/>
        <v>10827.347867130995</v>
      </c>
      <c r="J310" s="663">
        <f t="shared" si="1726"/>
        <v>10816.509246263504</v>
      </c>
      <c r="K310" s="663">
        <f t="shared" si="1726"/>
        <v>10805.670625396013</v>
      </c>
      <c r="L310" s="663">
        <f t="shared" si="1726"/>
        <v>10794.832004528522</v>
      </c>
      <c r="M310" s="663">
        <f t="shared" si="1726"/>
        <v>10783.993383661033</v>
      </c>
      <c r="N310" s="663">
        <f t="shared" si="1726"/>
        <v>10773.15476279354</v>
      </c>
      <c r="O310" s="663">
        <f t="shared" si="1726"/>
        <v>10788.108695114517</v>
      </c>
      <c r="P310" s="663">
        <f t="shared" si="1726"/>
        <v>10803.062627435495</v>
      </c>
      <c r="Q310" s="663">
        <f t="shared" si="1726"/>
        <v>10818.01655975647</v>
      </c>
      <c r="R310" s="663">
        <f t="shared" si="1726"/>
        <v>10832.970492077446</v>
      </c>
      <c r="S310" s="663">
        <f t="shared" si="1726"/>
        <v>10847.924424398423</v>
      </c>
      <c r="T310" s="663">
        <f t="shared" si="1726"/>
        <v>10907.694073986055</v>
      </c>
      <c r="U310" s="663">
        <f t="shared" si="1726"/>
        <v>10907.694073986055</v>
      </c>
      <c r="V310" s="663">
        <f t="shared" si="1726"/>
        <v>10907.694073986055</v>
      </c>
      <c r="W310" s="663">
        <f t="shared" si="1726"/>
        <v>10907.694073986055</v>
      </c>
      <c r="X310" s="663">
        <f t="shared" si="1726"/>
        <v>10907.694073986055</v>
      </c>
      <c r="Y310" s="663">
        <f t="shared" si="1726"/>
        <v>10881.935847240446</v>
      </c>
      <c r="Z310" s="663">
        <f t="shared" si="1726"/>
        <v>10856.177620494842</v>
      </c>
      <c r="AA310" s="663">
        <f t="shared" si="1726"/>
        <v>10830.419393749235</v>
      </c>
      <c r="AB310" s="663">
        <f t="shared" si="1726"/>
        <v>10804.661167003631</v>
      </c>
      <c r="AC310" s="663">
        <f t="shared" si="1726"/>
        <v>10778.902940258027</v>
      </c>
      <c r="AD310" s="663"/>
      <c r="AE310" s="663">
        <f t="shared" si="1726"/>
        <v>287.14204745483397</v>
      </c>
      <c r="AF310" s="663">
        <f t="shared" si="1726"/>
        <v>246.61427392578128</v>
      </c>
      <c r="AG310" s="663">
        <f t="shared" si="1726"/>
        <v>281.14423432159424</v>
      </c>
      <c r="AH310" s="663">
        <f t="shared" si="1726"/>
        <v>227.81047724151611</v>
      </c>
      <c r="AI310" s="663">
        <f t="shared" si="1726"/>
        <v>187.47367289733887</v>
      </c>
      <c r="AJ310" s="663">
        <f t="shared" si="1726"/>
        <v>142.18139731884003</v>
      </c>
      <c r="AK310" s="663">
        <f t="shared" si="1726"/>
        <v>83.571723122835152</v>
      </c>
      <c r="AL310" s="663">
        <f t="shared" si="1726"/>
        <v>25.318409414291384</v>
      </c>
      <c r="AM310" s="663">
        <f t="shared" si="1726"/>
        <v>121.78185874128343</v>
      </c>
      <c r="AN310" s="663">
        <f t="shared" si="1726"/>
        <v>221.37491534042357</v>
      </c>
      <c r="AO310" s="663">
        <f t="shared" si="1726"/>
        <v>277.4993204040527</v>
      </c>
      <c r="AP310" s="663">
        <f t="shared" si="1726"/>
        <v>277.69820439910893</v>
      </c>
      <c r="AQ310" s="663">
        <f t="shared" si="1726"/>
        <v>287.14204745483397</v>
      </c>
      <c r="AR310" s="663">
        <f t="shared" si="1726"/>
        <v>246.61427392578128</v>
      </c>
      <c r="AS310" s="663">
        <f t="shared" si="1726"/>
        <v>281.14423432159424</v>
      </c>
      <c r="AT310" s="663">
        <f t="shared" si="1726"/>
        <v>227.81047724151611</v>
      </c>
      <c r="AU310" s="663">
        <f t="shared" si="1726"/>
        <v>187.47367289733887</v>
      </c>
      <c r="AV310" s="663">
        <f t="shared" si="1726"/>
        <v>142.18139731884003</v>
      </c>
      <c r="AW310" s="663">
        <f t="shared" si="1726"/>
        <v>83.571723122835152</v>
      </c>
      <c r="AX310" s="663">
        <f t="shared" si="1726"/>
        <v>25.318409414291384</v>
      </c>
      <c r="AY310" s="663">
        <f t="shared" si="1726"/>
        <v>121.78185874128343</v>
      </c>
      <c r="AZ310" s="663">
        <f t="shared" si="1726"/>
        <v>221.37491534042357</v>
      </c>
      <c r="BA310" s="663">
        <f t="shared" si="1726"/>
        <v>277.4993204040527</v>
      </c>
      <c r="BB310" s="663">
        <f t="shared" si="1726"/>
        <v>277.69820439910893</v>
      </c>
      <c r="BC310" s="663">
        <f t="shared" si="1726"/>
        <v>287.14204745483397</v>
      </c>
      <c r="BD310" s="663">
        <f t="shared" si="1726"/>
        <v>246.61427392578128</v>
      </c>
      <c r="BE310" s="663">
        <f t="shared" si="1726"/>
        <v>281.14423432159424</v>
      </c>
      <c r="BF310" s="663">
        <f t="shared" si="1726"/>
        <v>227.81047724151611</v>
      </c>
      <c r="BG310" s="663">
        <f t="shared" si="1726"/>
        <v>187.47367289733887</v>
      </c>
      <c r="BH310" s="663">
        <f t="shared" si="1726"/>
        <v>142.18139731884003</v>
      </c>
      <c r="BI310" s="663">
        <f t="shared" si="1726"/>
        <v>83.571723122835152</v>
      </c>
      <c r="BJ310" s="663">
        <f t="shared" si="1726"/>
        <v>25.318409414291384</v>
      </c>
      <c r="BK310" s="663">
        <f t="shared" si="1726"/>
        <v>121.78185874128343</v>
      </c>
      <c r="BL310" s="663">
        <f t="shared" si="1726"/>
        <v>221.37491534042357</v>
      </c>
      <c r="BM310" s="663">
        <f t="shared" si="1726"/>
        <v>277.4993204040527</v>
      </c>
      <c r="BN310" s="663">
        <f t="shared" si="1726"/>
        <v>277.69820439910893</v>
      </c>
      <c r="BO310" s="663">
        <f t="shared" si="1726"/>
        <v>287.14204745483397</v>
      </c>
      <c r="BP310" s="663">
        <f t="shared" si="1726"/>
        <v>246.61427392578128</v>
      </c>
      <c r="BQ310" s="663">
        <f t="shared" ref="BQ310:EB310" si="1727">BQ286+BQ287+BQ289+BQ281</f>
        <v>281.14423432159424</v>
      </c>
      <c r="BR310" s="663">
        <f t="shared" si="1727"/>
        <v>227.81047724151611</v>
      </c>
      <c r="BS310" s="663">
        <f t="shared" si="1727"/>
        <v>187.47367289733887</v>
      </c>
      <c r="BT310" s="663">
        <f t="shared" si="1727"/>
        <v>142.18139731884003</v>
      </c>
      <c r="BU310" s="663">
        <f t="shared" si="1727"/>
        <v>83.571723122835152</v>
      </c>
      <c r="BV310" s="663">
        <f t="shared" si="1727"/>
        <v>25.318409414291384</v>
      </c>
      <c r="BW310" s="663">
        <f t="shared" si="1727"/>
        <v>121.78185874128343</v>
      </c>
      <c r="BX310" s="663">
        <f t="shared" si="1727"/>
        <v>221.37491534042357</v>
      </c>
      <c r="BY310" s="663">
        <f t="shared" si="1727"/>
        <v>277.4993204040527</v>
      </c>
      <c r="BZ310" s="663">
        <f t="shared" si="1727"/>
        <v>277.69820439910893</v>
      </c>
      <c r="CA310" s="663">
        <f t="shared" si="1727"/>
        <v>1557.6342557907105</v>
      </c>
      <c r="CB310" s="663">
        <f t="shared" si="1727"/>
        <v>1263.7976064910888</v>
      </c>
      <c r="CC310" s="663">
        <f t="shared" si="1727"/>
        <v>1272.5486967735292</v>
      </c>
      <c r="CD310" s="663">
        <f t="shared" si="1727"/>
        <v>1113.8132626972199</v>
      </c>
      <c r="CE310" s="663">
        <f t="shared" si="1727"/>
        <v>800.79742803955082</v>
      </c>
      <c r="CF310" s="663">
        <f t="shared" si="1727"/>
        <v>631.37052903747565</v>
      </c>
      <c r="CG310" s="663">
        <f t="shared" si="1727"/>
        <v>455.44550506591798</v>
      </c>
      <c r="CH310" s="663">
        <f t="shared" si="1727"/>
        <v>21.537789253234866</v>
      </c>
      <c r="CI310" s="663">
        <f t="shared" si="1727"/>
        <v>129.81985422515868</v>
      </c>
      <c r="CJ310" s="663">
        <f t="shared" si="1727"/>
        <v>1007.2287988891602</v>
      </c>
      <c r="CK310" s="663">
        <f t="shared" si="1727"/>
        <v>1274.4964046857358</v>
      </c>
      <c r="CL310" s="663">
        <f t="shared" si="1727"/>
        <v>1298.8577361822129</v>
      </c>
      <c r="CM310" s="663">
        <f t="shared" si="1727"/>
        <v>1538.6351479946138</v>
      </c>
      <c r="CN310" s="663">
        <f t="shared" si="1727"/>
        <v>1264.3492424987792</v>
      </c>
      <c r="CO310" s="663">
        <f t="shared" si="1727"/>
        <v>1274.3554977409362</v>
      </c>
      <c r="CP310" s="663">
        <f t="shared" si="1727"/>
        <v>1122.5553969844818</v>
      </c>
      <c r="CQ310" s="663">
        <f t="shared" si="1727"/>
        <v>818.51950626983648</v>
      </c>
      <c r="CR310" s="663">
        <f t="shared" si="1727"/>
        <v>624.32277503662112</v>
      </c>
      <c r="CS310" s="663">
        <f t="shared" si="1727"/>
        <v>431.43682175045012</v>
      </c>
      <c r="CT310" s="663">
        <f t="shared" si="1727"/>
        <v>21.451998736572268</v>
      </c>
      <c r="CU310" s="663">
        <f t="shared" si="1727"/>
        <v>131.82798916015625</v>
      </c>
      <c r="CV310" s="663">
        <f t="shared" si="1727"/>
        <v>1012.9706330703737</v>
      </c>
      <c r="CW310" s="663">
        <f t="shared" si="1727"/>
        <v>1278.8651058301925</v>
      </c>
      <c r="CX310" s="663">
        <f t="shared" si="1727"/>
        <v>1297.2191311904908</v>
      </c>
      <c r="CY310" s="663">
        <f t="shared" si="1727"/>
        <v>1519.6360401985169</v>
      </c>
      <c r="CZ310" s="663">
        <f t="shared" si="1727"/>
        <v>1264.9008785064698</v>
      </c>
      <c r="DA310" s="663">
        <f t="shared" si="1727"/>
        <v>1276.1622987083433</v>
      </c>
      <c r="DB310" s="663">
        <f t="shared" si="1727"/>
        <v>1131.2975312717438</v>
      </c>
      <c r="DC310" s="663">
        <f t="shared" si="1727"/>
        <v>836.24158450012214</v>
      </c>
      <c r="DD310" s="663">
        <f t="shared" si="1727"/>
        <v>617.27502103576671</v>
      </c>
      <c r="DE310" s="663">
        <f t="shared" si="1727"/>
        <v>407.42813843498226</v>
      </c>
      <c r="DF310" s="663">
        <f t="shared" si="1727"/>
        <v>21.366208219909669</v>
      </c>
      <c r="DG310" s="663">
        <f t="shared" si="1727"/>
        <v>133.83612409515382</v>
      </c>
      <c r="DH310" s="663">
        <f t="shared" si="1727"/>
        <v>1018.712467251587</v>
      </c>
      <c r="DI310" s="663">
        <f t="shared" si="1727"/>
        <v>1283.2338069746495</v>
      </c>
      <c r="DJ310" s="663">
        <f t="shared" si="1727"/>
        <v>1295.5805261987684</v>
      </c>
      <c r="DK310" s="663">
        <f t="shared" si="1727"/>
        <v>1500.6369324024201</v>
      </c>
      <c r="DL310" s="663">
        <f t="shared" si="1727"/>
        <v>1265.4525145141599</v>
      </c>
      <c r="DM310" s="663">
        <f t="shared" si="1727"/>
        <v>1277.9690996757508</v>
      </c>
      <c r="DN310" s="663">
        <f t="shared" si="1727"/>
        <v>1140.0396655590057</v>
      </c>
      <c r="DO310" s="663">
        <f t="shared" si="1727"/>
        <v>853.96366273040792</v>
      </c>
      <c r="DP310" s="663">
        <f t="shared" si="1727"/>
        <v>610.2272670349123</v>
      </c>
      <c r="DQ310" s="663">
        <f t="shared" si="1727"/>
        <v>383.4194551195144</v>
      </c>
      <c r="DR310" s="663">
        <f t="shared" si="1727"/>
        <v>21.280417703247071</v>
      </c>
      <c r="DS310" s="663">
        <f t="shared" si="1727"/>
        <v>135.84425903015136</v>
      </c>
      <c r="DT310" s="663">
        <f t="shared" si="1727"/>
        <v>1024.4543014328003</v>
      </c>
      <c r="DU310" s="663">
        <f t="shared" si="1727"/>
        <v>1287.6025081191062</v>
      </c>
      <c r="DV310" s="663">
        <f t="shared" si="1727"/>
        <v>1293.9419212070463</v>
      </c>
      <c r="DW310" s="663">
        <f t="shared" si="1727"/>
        <v>1481.6378246063232</v>
      </c>
      <c r="DX310" s="663">
        <f t="shared" si="1727"/>
        <v>1266.0041505218505</v>
      </c>
      <c r="DY310" s="663">
        <f t="shared" si="1727"/>
        <v>1279.7759006431579</v>
      </c>
      <c r="DZ310" s="663">
        <f t="shared" si="1727"/>
        <v>1148.7817998462679</v>
      </c>
      <c r="EA310" s="663">
        <f t="shared" si="1727"/>
        <v>871.68574096069358</v>
      </c>
      <c r="EB310" s="663">
        <f t="shared" si="1727"/>
        <v>603.17951303405789</v>
      </c>
      <c r="EC310" s="663">
        <f t="shared" ref="EC310:GN310" si="1728">EC286+EC287+EC289+EC281</f>
        <v>359.41077180404653</v>
      </c>
      <c r="ED310" s="663">
        <f t="shared" si="1728"/>
        <v>21.194627186584473</v>
      </c>
      <c r="EE310" s="663">
        <f t="shared" si="1728"/>
        <v>137.85239396514891</v>
      </c>
      <c r="EF310" s="663">
        <f t="shared" si="1728"/>
        <v>1030.1961356140139</v>
      </c>
      <c r="EG310" s="663">
        <f t="shared" si="1728"/>
        <v>1291.9712092635632</v>
      </c>
      <c r="EH310" s="663">
        <f t="shared" si="1728"/>
        <v>1292.3033162153242</v>
      </c>
      <c r="EI310" s="663">
        <f t="shared" si="1728"/>
        <v>1462.6387168102265</v>
      </c>
      <c r="EJ310" s="663">
        <f t="shared" si="1728"/>
        <v>1266.5557865295409</v>
      </c>
      <c r="EK310" s="663">
        <f t="shared" si="1728"/>
        <v>1281.5827016105654</v>
      </c>
      <c r="EL310" s="663">
        <f t="shared" si="1728"/>
        <v>1157.5239341335296</v>
      </c>
      <c r="EM310" s="663">
        <f t="shared" si="1728"/>
        <v>889.40781919097913</v>
      </c>
      <c r="EN310" s="663">
        <f t="shared" si="1728"/>
        <v>596.13175903320314</v>
      </c>
      <c r="EO310" s="663">
        <f t="shared" si="1728"/>
        <v>335.40208848857884</v>
      </c>
      <c r="EP310" s="663">
        <f t="shared" si="1728"/>
        <v>21.108836669921875</v>
      </c>
      <c r="EQ310" s="663">
        <f t="shared" si="1728"/>
        <v>139.86052890014648</v>
      </c>
      <c r="ER310" s="663">
        <f t="shared" si="1728"/>
        <v>1035.9379697952272</v>
      </c>
      <c r="ES310" s="663">
        <f t="shared" si="1728"/>
        <v>1296.3399104080199</v>
      </c>
      <c r="ET310" s="663">
        <f t="shared" si="1728"/>
        <v>1290.6647112236024</v>
      </c>
      <c r="EU310" s="663">
        <f t="shared" si="1728"/>
        <v>1475.1104317245483</v>
      </c>
      <c r="EV310" s="663">
        <f t="shared" si="1728"/>
        <v>1269.8794816940308</v>
      </c>
      <c r="EW310" s="663">
        <f t="shared" si="1728"/>
        <v>1285.6014088863371</v>
      </c>
      <c r="EX310" s="663">
        <f t="shared" si="1728"/>
        <v>1158.4713314125061</v>
      </c>
      <c r="EY310" s="663">
        <f t="shared" si="1728"/>
        <v>891.07845555648817</v>
      </c>
      <c r="EZ310" s="663">
        <f t="shared" si="1728"/>
        <v>578.68557879028333</v>
      </c>
      <c r="FA310" s="663">
        <f t="shared" si="1728"/>
        <v>356.85009398422238</v>
      </c>
      <c r="FB310" s="663">
        <f t="shared" si="1728"/>
        <v>23.323868748474123</v>
      </c>
      <c r="FC310" s="663">
        <f t="shared" si="1728"/>
        <v>134.7685745574951</v>
      </c>
      <c r="FD310" s="663">
        <f t="shared" si="1728"/>
        <v>1031.003240637207</v>
      </c>
      <c r="FE310" s="663">
        <f t="shared" si="1728"/>
        <v>1292.1180098968505</v>
      </c>
      <c r="FF310" s="663">
        <f t="shared" si="1728"/>
        <v>1291.2182192260741</v>
      </c>
      <c r="FG310" s="663">
        <f t="shared" si="1728"/>
        <v>1487.5821466388702</v>
      </c>
      <c r="FH310" s="663">
        <f t="shared" si="1728"/>
        <v>1273.2031768585205</v>
      </c>
      <c r="FI310" s="663">
        <f t="shared" si="1728"/>
        <v>1289.6201161621093</v>
      </c>
      <c r="FJ310" s="663">
        <f t="shared" si="1728"/>
        <v>1159.4187286914826</v>
      </c>
      <c r="FK310" s="663">
        <f t="shared" si="1728"/>
        <v>892.74909192199709</v>
      </c>
      <c r="FL310" s="663">
        <f t="shared" si="1728"/>
        <v>561.23939854736341</v>
      </c>
      <c r="FM310" s="663">
        <f t="shared" si="1728"/>
        <v>378.29809947986604</v>
      </c>
      <c r="FN310" s="663">
        <f t="shared" si="1728"/>
        <v>25.538900827026367</v>
      </c>
      <c r="FO310" s="663">
        <f t="shared" si="1728"/>
        <v>129.67662021484372</v>
      </c>
      <c r="FP310" s="663">
        <f t="shared" si="1728"/>
        <v>1026.0685114791872</v>
      </c>
      <c r="FQ310" s="663">
        <f t="shared" si="1728"/>
        <v>1287.8961093856813</v>
      </c>
      <c r="FR310" s="663">
        <f t="shared" si="1728"/>
        <v>1291.7717272285461</v>
      </c>
      <c r="FS310" s="663">
        <f t="shared" si="1728"/>
        <v>1500.0538615531923</v>
      </c>
      <c r="FT310" s="663">
        <f t="shared" si="1728"/>
        <v>1276.5268720230104</v>
      </c>
      <c r="FU310" s="663">
        <f t="shared" si="1728"/>
        <v>1293.6388234378815</v>
      </c>
      <c r="FV310" s="663">
        <f t="shared" si="1728"/>
        <v>1160.3661259704588</v>
      </c>
      <c r="FW310" s="663">
        <f t="shared" si="1728"/>
        <v>894.41972828750625</v>
      </c>
      <c r="FX310" s="663">
        <f t="shared" si="1728"/>
        <v>543.79321830444349</v>
      </c>
      <c r="FY310" s="663">
        <f t="shared" si="1728"/>
        <v>399.74610497550964</v>
      </c>
      <c r="FZ310" s="663">
        <f t="shared" si="1728"/>
        <v>27.753932905578615</v>
      </c>
      <c r="GA310" s="663">
        <f t="shared" si="1728"/>
        <v>124.58466587219235</v>
      </c>
      <c r="GB310" s="663">
        <f t="shared" si="1728"/>
        <v>1021.1337823211671</v>
      </c>
      <c r="GC310" s="663">
        <f t="shared" si="1728"/>
        <v>1283.6742088745116</v>
      </c>
      <c r="GD310" s="663">
        <f t="shared" si="1728"/>
        <v>1292.3252352310183</v>
      </c>
      <c r="GE310" s="663">
        <f t="shared" si="1728"/>
        <v>1512.5255764675142</v>
      </c>
      <c r="GF310" s="663">
        <f t="shared" si="1728"/>
        <v>1279.8505671875</v>
      </c>
      <c r="GG310" s="663">
        <f t="shared" si="1728"/>
        <v>1297.6575307136536</v>
      </c>
      <c r="GH310" s="663">
        <f t="shared" si="1728"/>
        <v>1161.3135232494353</v>
      </c>
      <c r="GI310" s="663">
        <f t="shared" si="1728"/>
        <v>896.09036465301529</v>
      </c>
      <c r="GJ310" s="663">
        <f t="shared" si="1728"/>
        <v>526.34703806152356</v>
      </c>
      <c r="GK310" s="663">
        <f t="shared" si="1728"/>
        <v>421.19411047115324</v>
      </c>
      <c r="GL310" s="663">
        <f t="shared" si="1728"/>
        <v>29.96896498413086</v>
      </c>
      <c r="GM310" s="663">
        <f t="shared" si="1728"/>
        <v>119.49271152954097</v>
      </c>
      <c r="GN310" s="663">
        <f t="shared" si="1728"/>
        <v>1016.1990531631471</v>
      </c>
      <c r="GO310" s="663">
        <f t="shared" ref="GO310:IZ310" si="1729">GO286+GO287+GO289+GO281</f>
        <v>1279.4523083633421</v>
      </c>
      <c r="GP310" s="663">
        <f t="shared" si="1729"/>
        <v>1292.87874323349</v>
      </c>
      <c r="GQ310" s="663">
        <f t="shared" si="1729"/>
        <v>1524.997291381836</v>
      </c>
      <c r="GR310" s="663">
        <f t="shared" si="1729"/>
        <v>1283.1742623519899</v>
      </c>
      <c r="GS310" s="663">
        <f t="shared" si="1729"/>
        <v>1301.6762379894258</v>
      </c>
      <c r="GT310" s="663">
        <f t="shared" si="1729"/>
        <v>1162.2609205284118</v>
      </c>
      <c r="GU310" s="663">
        <f t="shared" si="1729"/>
        <v>897.76100101852421</v>
      </c>
      <c r="GV310" s="663">
        <f t="shared" si="1729"/>
        <v>508.90085781860358</v>
      </c>
      <c r="GW310" s="663">
        <f t="shared" si="1729"/>
        <v>442.64211596679689</v>
      </c>
      <c r="GX310" s="663">
        <f t="shared" si="1729"/>
        <v>32.183997062683105</v>
      </c>
      <c r="GY310" s="663">
        <f t="shared" si="1729"/>
        <v>114.40075718688965</v>
      </c>
      <c r="GZ310" s="663">
        <f t="shared" si="1729"/>
        <v>1011.2643240051269</v>
      </c>
      <c r="HA310" s="663">
        <f t="shared" si="1729"/>
        <v>1275.2304078521729</v>
      </c>
      <c r="HB310" s="663">
        <f t="shared" si="1729"/>
        <v>1293.432251235962</v>
      </c>
      <c r="HC310" s="663">
        <f t="shared" si="1729"/>
        <v>1537.0223194274902</v>
      </c>
      <c r="HD310" s="663">
        <f t="shared" si="1729"/>
        <v>1380.204709815979</v>
      </c>
      <c r="HE310" s="663">
        <f t="shared" si="1729"/>
        <v>1392.2493516921998</v>
      </c>
      <c r="HF310" s="663">
        <f t="shared" si="1729"/>
        <v>1207.5655862884523</v>
      </c>
      <c r="HG310" s="663">
        <f t="shared" si="1729"/>
        <v>851.02268750381472</v>
      </c>
      <c r="HH310" s="663">
        <f t="shared" si="1729"/>
        <v>440.12624635314944</v>
      </c>
      <c r="HI310" s="663">
        <f t="shared" si="1729"/>
        <v>333.32139090728759</v>
      </c>
      <c r="HJ310" s="663">
        <f t="shared" si="1729"/>
        <v>32.340125602722168</v>
      </c>
      <c r="HK310" s="663">
        <f t="shared" si="1729"/>
        <v>99.787271736145016</v>
      </c>
      <c r="HL310" s="663">
        <f t="shared" si="1729"/>
        <v>955.72733008575437</v>
      </c>
      <c r="HM310" s="663">
        <f t="shared" si="1729"/>
        <v>1296.7950517807005</v>
      </c>
      <c r="HN310" s="663">
        <f t="shared" si="1729"/>
        <v>1381.5320027923585</v>
      </c>
      <c r="HO310" s="663">
        <f t="shared" si="1729"/>
        <v>1537.0223194274902</v>
      </c>
      <c r="HP310" s="663">
        <f t="shared" si="1729"/>
        <v>1380.204709815979</v>
      </c>
      <c r="HQ310" s="663">
        <f t="shared" si="1729"/>
        <v>1392.2493516921998</v>
      </c>
      <c r="HR310" s="663">
        <f t="shared" si="1729"/>
        <v>1207.5655862884523</v>
      </c>
      <c r="HS310" s="663">
        <f t="shared" si="1729"/>
        <v>851.02268750381472</v>
      </c>
      <c r="HT310" s="663">
        <f t="shared" si="1729"/>
        <v>440.12624635314944</v>
      </c>
      <c r="HU310" s="663">
        <f t="shared" si="1729"/>
        <v>333.32139090728759</v>
      </c>
      <c r="HV310" s="663">
        <f t="shared" si="1729"/>
        <v>32.340125602722168</v>
      </c>
      <c r="HW310" s="663">
        <f t="shared" si="1729"/>
        <v>99.787271736145016</v>
      </c>
      <c r="HX310" s="663">
        <f t="shared" si="1729"/>
        <v>955.72733008575437</v>
      </c>
      <c r="HY310" s="663">
        <f t="shared" si="1729"/>
        <v>1296.7950517807005</v>
      </c>
      <c r="HZ310" s="663">
        <f t="shared" si="1729"/>
        <v>1381.5320027923585</v>
      </c>
      <c r="IA310" s="663">
        <f t="shared" si="1729"/>
        <v>1537.0223194274902</v>
      </c>
      <c r="IB310" s="663">
        <f t="shared" si="1729"/>
        <v>1380.204709815979</v>
      </c>
      <c r="IC310" s="663">
        <f t="shared" si="1729"/>
        <v>1392.2493516921998</v>
      </c>
      <c r="ID310" s="663">
        <f t="shared" si="1729"/>
        <v>1207.5655862884523</v>
      </c>
      <c r="IE310" s="663">
        <f t="shared" si="1729"/>
        <v>851.02268750381472</v>
      </c>
      <c r="IF310" s="663">
        <f t="shared" si="1729"/>
        <v>440.12624635314944</v>
      </c>
      <c r="IG310" s="663">
        <f t="shared" si="1729"/>
        <v>333.32139090728759</v>
      </c>
      <c r="IH310" s="663">
        <f t="shared" si="1729"/>
        <v>32.340125602722168</v>
      </c>
      <c r="II310" s="663">
        <f t="shared" si="1729"/>
        <v>99.787271736145016</v>
      </c>
      <c r="IJ310" s="663">
        <f t="shared" si="1729"/>
        <v>955.72733008575437</v>
      </c>
      <c r="IK310" s="663">
        <f t="shared" si="1729"/>
        <v>1296.7950517807005</v>
      </c>
      <c r="IL310" s="663">
        <f t="shared" si="1729"/>
        <v>1381.5320027923585</v>
      </c>
      <c r="IM310" s="663">
        <f t="shared" si="1729"/>
        <v>1537.0223194274902</v>
      </c>
      <c r="IN310" s="663">
        <f t="shared" si="1729"/>
        <v>1380.204709815979</v>
      </c>
      <c r="IO310" s="663">
        <f t="shared" si="1729"/>
        <v>1392.2493516921998</v>
      </c>
      <c r="IP310" s="663">
        <f t="shared" si="1729"/>
        <v>1207.5655862884523</v>
      </c>
      <c r="IQ310" s="663">
        <f t="shared" si="1729"/>
        <v>851.02268750381472</v>
      </c>
      <c r="IR310" s="663">
        <f t="shared" si="1729"/>
        <v>440.12624635314944</v>
      </c>
      <c r="IS310" s="663">
        <f t="shared" si="1729"/>
        <v>333.32139090728759</v>
      </c>
      <c r="IT310" s="663">
        <f t="shared" si="1729"/>
        <v>32.340125602722168</v>
      </c>
      <c r="IU310" s="663">
        <f t="shared" si="1729"/>
        <v>99.787271736145016</v>
      </c>
      <c r="IV310" s="663">
        <f t="shared" si="1729"/>
        <v>955.72733008575437</v>
      </c>
      <c r="IW310" s="663">
        <f t="shared" si="1729"/>
        <v>1296.7950517807005</v>
      </c>
      <c r="IX310" s="663">
        <f t="shared" si="1729"/>
        <v>1381.5320027923585</v>
      </c>
      <c r="IY310" s="663">
        <f t="shared" si="1729"/>
        <v>1537.0223194274902</v>
      </c>
      <c r="IZ310" s="663">
        <f t="shared" si="1729"/>
        <v>1380.204709815979</v>
      </c>
      <c r="JA310" s="663">
        <f t="shared" ref="JA310:LL310" si="1730">JA286+JA287+JA289+JA281</f>
        <v>1392.2493516921998</v>
      </c>
      <c r="JB310" s="663">
        <f t="shared" si="1730"/>
        <v>1207.5655862884523</v>
      </c>
      <c r="JC310" s="663">
        <f t="shared" si="1730"/>
        <v>851.02268750381472</v>
      </c>
      <c r="JD310" s="663">
        <f t="shared" si="1730"/>
        <v>440.12624635314944</v>
      </c>
      <c r="JE310" s="663">
        <f t="shared" si="1730"/>
        <v>333.32139090728759</v>
      </c>
      <c r="JF310" s="663">
        <f t="shared" si="1730"/>
        <v>32.340125602722168</v>
      </c>
      <c r="JG310" s="663">
        <f t="shared" si="1730"/>
        <v>99.787271736145016</v>
      </c>
      <c r="JH310" s="663">
        <f t="shared" si="1730"/>
        <v>955.72733008575437</v>
      </c>
      <c r="JI310" s="663">
        <f t="shared" si="1730"/>
        <v>1296.7950517807005</v>
      </c>
      <c r="JJ310" s="663">
        <f t="shared" si="1730"/>
        <v>1381.5320027923585</v>
      </c>
      <c r="JK310" s="663">
        <f t="shared" si="1730"/>
        <v>1537.5349236755369</v>
      </c>
      <c r="JL310" s="663">
        <f t="shared" si="1730"/>
        <v>1384.0053333953856</v>
      </c>
      <c r="JM310" s="663">
        <f t="shared" si="1730"/>
        <v>1391.5408999160768</v>
      </c>
      <c r="JN310" s="663">
        <f t="shared" si="1730"/>
        <v>1197.6318114990236</v>
      </c>
      <c r="JO310" s="663">
        <f t="shared" si="1730"/>
        <v>842.78230227050778</v>
      </c>
      <c r="JP310" s="663">
        <f t="shared" si="1730"/>
        <v>432.21249942550662</v>
      </c>
      <c r="JQ310" s="663">
        <f t="shared" si="1730"/>
        <v>330.85396813964843</v>
      </c>
      <c r="JR310" s="663">
        <f t="shared" si="1730"/>
        <v>31.184541156005864</v>
      </c>
      <c r="JS310" s="663">
        <f t="shared" si="1730"/>
        <v>97.855478811645497</v>
      </c>
      <c r="JT310" s="663">
        <f t="shared" si="1730"/>
        <v>955.29687943878173</v>
      </c>
      <c r="JU310" s="663">
        <f t="shared" si="1730"/>
        <v>1302.3943771820068</v>
      </c>
      <c r="JV310" s="663">
        <f t="shared" si="1730"/>
        <v>1378.6428323303221</v>
      </c>
      <c r="JW310" s="663">
        <f t="shared" si="1730"/>
        <v>1538.0475279235839</v>
      </c>
      <c r="JX310" s="663">
        <f t="shared" si="1730"/>
        <v>1387.8059569747925</v>
      </c>
      <c r="JY310" s="663">
        <f t="shared" si="1730"/>
        <v>1390.8324481399536</v>
      </c>
      <c r="JZ310" s="663">
        <f t="shared" si="1730"/>
        <v>1187.6980367095946</v>
      </c>
      <c r="KA310" s="663">
        <f t="shared" si="1730"/>
        <v>834.54191703720107</v>
      </c>
      <c r="KB310" s="663">
        <f t="shared" si="1730"/>
        <v>424.2987524978638</v>
      </c>
      <c r="KC310" s="663">
        <f t="shared" si="1730"/>
        <v>328.38654537200927</v>
      </c>
      <c r="KD310" s="663">
        <f t="shared" si="1730"/>
        <v>30.028956709289552</v>
      </c>
      <c r="KE310" s="663">
        <f t="shared" si="1730"/>
        <v>95.923685887145993</v>
      </c>
      <c r="KF310" s="663">
        <f t="shared" si="1730"/>
        <v>954.86642879180908</v>
      </c>
      <c r="KG310" s="663">
        <f t="shared" si="1730"/>
        <v>1307.9937025833128</v>
      </c>
      <c r="KH310" s="663">
        <f t="shared" si="1730"/>
        <v>1375.7536618682861</v>
      </c>
      <c r="KI310" s="663">
        <f t="shared" si="1730"/>
        <v>1538.5601321716308</v>
      </c>
      <c r="KJ310" s="663">
        <f t="shared" si="1730"/>
        <v>1391.6065805541994</v>
      </c>
      <c r="KK310" s="663">
        <f t="shared" si="1730"/>
        <v>1390.1239963638307</v>
      </c>
      <c r="KL310" s="663">
        <f t="shared" si="1730"/>
        <v>1177.7642619201656</v>
      </c>
      <c r="KM310" s="663">
        <f t="shared" si="1730"/>
        <v>826.30153180389414</v>
      </c>
      <c r="KN310" s="663">
        <f t="shared" si="1730"/>
        <v>416.38500557022093</v>
      </c>
      <c r="KO310" s="663">
        <f t="shared" si="1730"/>
        <v>325.9191226043701</v>
      </c>
      <c r="KP310" s="663">
        <f t="shared" si="1730"/>
        <v>28.873372262573248</v>
      </c>
      <c r="KQ310" s="663">
        <f t="shared" si="1730"/>
        <v>93.991892962646489</v>
      </c>
      <c r="KR310" s="663">
        <f t="shared" si="1730"/>
        <v>954.43597814483644</v>
      </c>
      <c r="KS310" s="663">
        <f t="shared" si="1730"/>
        <v>1313.5930279846193</v>
      </c>
      <c r="KT310" s="663">
        <f t="shared" si="1730"/>
        <v>1372.86449140625</v>
      </c>
      <c r="KU310" s="663">
        <f t="shared" si="1730"/>
        <v>1539.0727364196775</v>
      </c>
      <c r="KV310" s="663">
        <f t="shared" si="1730"/>
        <v>1395.407204133606</v>
      </c>
      <c r="KW310" s="663">
        <f t="shared" si="1730"/>
        <v>1389.4155445877075</v>
      </c>
      <c r="KX310" s="663">
        <f t="shared" si="1730"/>
        <v>1167.8304871307371</v>
      </c>
      <c r="KY310" s="663">
        <f t="shared" si="1730"/>
        <v>818.06114657058731</v>
      </c>
      <c r="KZ310" s="663">
        <f t="shared" si="1730"/>
        <v>408.47125864257811</v>
      </c>
      <c r="LA310" s="663">
        <f t="shared" si="1730"/>
        <v>323.45169983673088</v>
      </c>
      <c r="LB310" s="663">
        <f t="shared" si="1730"/>
        <v>27.717787815856937</v>
      </c>
      <c r="LC310" s="663">
        <f t="shared" si="1730"/>
        <v>92.06010003814697</v>
      </c>
      <c r="LD310" s="663">
        <f t="shared" si="1730"/>
        <v>954.0055274978638</v>
      </c>
      <c r="LE310" s="663">
        <f t="shared" si="1730"/>
        <v>1319.1923533859253</v>
      </c>
      <c r="LF310" s="663">
        <f t="shared" si="1730"/>
        <v>1369.975320944214</v>
      </c>
      <c r="LG310" s="663">
        <f t="shared" si="1730"/>
        <v>1539.5853406677247</v>
      </c>
      <c r="LH310" s="663">
        <f t="shared" si="1730"/>
        <v>1399.2078277130126</v>
      </c>
      <c r="LI310" s="663">
        <f t="shared" si="1730"/>
        <v>1388.7070928115845</v>
      </c>
      <c r="LJ310" s="663">
        <f t="shared" si="1730"/>
        <v>1157.8967123413086</v>
      </c>
      <c r="LK310" s="663">
        <f t="shared" si="1730"/>
        <v>809.82076133728026</v>
      </c>
      <c r="LL310" s="663">
        <f t="shared" si="1730"/>
        <v>400.55751171493534</v>
      </c>
      <c r="LM310" s="663">
        <f t="shared" ref="LM310:LR310" si="1731">LM286+LM287+LM289+LM281</f>
        <v>320.98427706909177</v>
      </c>
      <c r="LN310" s="663">
        <f t="shared" si="1731"/>
        <v>26.562203369140626</v>
      </c>
      <c r="LO310" s="663">
        <f t="shared" si="1731"/>
        <v>90.128307113647452</v>
      </c>
      <c r="LP310" s="663">
        <f t="shared" si="1731"/>
        <v>953.57507685089126</v>
      </c>
      <c r="LQ310" s="663">
        <f t="shared" si="1731"/>
        <v>1324.7916787872314</v>
      </c>
      <c r="LR310" s="663">
        <f t="shared" si="1731"/>
        <v>1367.0861504821776</v>
      </c>
    </row>
    <row r="311" spans="2:330" hidden="1">
      <c r="C311" s="664" t="s">
        <v>827</v>
      </c>
      <c r="D311" s="663">
        <f>D278+D285</f>
        <v>3489.443592960919</v>
      </c>
      <c r="E311" s="663">
        <f t="shared" ref="E311:BP311" si="1732">E278+E285</f>
        <v>3489.443592960919</v>
      </c>
      <c r="F311" s="663">
        <f t="shared" si="1732"/>
        <v>3489.443592960919</v>
      </c>
      <c r="G311" s="663">
        <f t="shared" si="1732"/>
        <v>3489.443592960919</v>
      </c>
      <c r="H311" s="663">
        <f t="shared" si="1732"/>
        <v>3489.443592960919</v>
      </c>
      <c r="I311" s="663">
        <f t="shared" si="1732"/>
        <v>0</v>
      </c>
      <c r="J311" s="663">
        <f t="shared" si="1732"/>
        <v>442.29524557585717</v>
      </c>
      <c r="K311" s="663">
        <f t="shared" si="1732"/>
        <v>884.59049115171433</v>
      </c>
      <c r="L311" s="663">
        <f t="shared" si="1732"/>
        <v>1326.8857367275714</v>
      </c>
      <c r="M311" s="663">
        <f t="shared" si="1732"/>
        <v>1769.1809823034287</v>
      </c>
      <c r="N311" s="663">
        <f t="shared" si="1732"/>
        <v>2211.4762278792859</v>
      </c>
      <c r="O311" s="663">
        <f t="shared" si="1732"/>
        <v>2190.9556409469606</v>
      </c>
      <c r="P311" s="663">
        <f t="shared" si="1732"/>
        <v>2170.4350540146352</v>
      </c>
      <c r="Q311" s="663">
        <f t="shared" si="1732"/>
        <v>2149.9144670823098</v>
      </c>
      <c r="R311" s="663">
        <f t="shared" si="1732"/>
        <v>2129.3938801499844</v>
      </c>
      <c r="S311" s="663">
        <f t="shared" si="1732"/>
        <v>2108.873293217659</v>
      </c>
      <c r="T311" s="663">
        <f t="shared" si="1732"/>
        <v>0</v>
      </c>
      <c r="U311" s="663">
        <f t="shared" si="1732"/>
        <v>0</v>
      </c>
      <c r="V311" s="663">
        <f t="shared" si="1732"/>
        <v>0</v>
      </c>
      <c r="W311" s="663">
        <f t="shared" si="1732"/>
        <v>0</v>
      </c>
      <c r="X311" s="663">
        <f t="shared" si="1732"/>
        <v>0</v>
      </c>
      <c r="Y311" s="663">
        <f t="shared" si="1732"/>
        <v>0</v>
      </c>
      <c r="Z311" s="663">
        <f t="shared" si="1732"/>
        <v>0</v>
      </c>
      <c r="AA311" s="663">
        <f t="shared" si="1732"/>
        <v>0</v>
      </c>
      <c r="AB311" s="663">
        <f t="shared" si="1732"/>
        <v>0</v>
      </c>
      <c r="AC311" s="663">
        <f t="shared" si="1732"/>
        <v>0</v>
      </c>
      <c r="AD311" s="663"/>
      <c r="AE311" s="663">
        <f t="shared" si="1732"/>
        <v>944.47898962402348</v>
      </c>
      <c r="AF311" s="663">
        <f t="shared" si="1732"/>
        <v>786.54665492439267</v>
      </c>
      <c r="AG311" s="663">
        <f t="shared" si="1732"/>
        <v>596.11390531158452</v>
      </c>
      <c r="AH311" s="663">
        <f t="shared" si="1732"/>
        <v>163.11812778511646</v>
      </c>
      <c r="AI311" s="663">
        <f t="shared" si="1732"/>
        <v>29.637675731658938</v>
      </c>
      <c r="AJ311" s="663">
        <f t="shared" si="1732"/>
        <v>30.113782592773436</v>
      </c>
      <c r="AK311" s="663">
        <f t="shared" si="1732"/>
        <v>21.11785900610224</v>
      </c>
      <c r="AL311" s="663">
        <f t="shared" si="1732"/>
        <v>0</v>
      </c>
      <c r="AM311" s="663">
        <f t="shared" si="1732"/>
        <v>0</v>
      </c>
      <c r="AN311" s="663">
        <f t="shared" si="1732"/>
        <v>42.121865699768065</v>
      </c>
      <c r="AO311" s="663">
        <f t="shared" si="1732"/>
        <v>339.70628428268435</v>
      </c>
      <c r="AP311" s="663">
        <f t="shared" si="1732"/>
        <v>536.48844800281529</v>
      </c>
      <c r="AQ311" s="663">
        <f t="shared" si="1732"/>
        <v>944.47898962402348</v>
      </c>
      <c r="AR311" s="663">
        <f t="shared" si="1732"/>
        <v>786.54665492439267</v>
      </c>
      <c r="AS311" s="663">
        <f t="shared" si="1732"/>
        <v>596.11390531158452</v>
      </c>
      <c r="AT311" s="663">
        <f t="shared" si="1732"/>
        <v>163.11812778511646</v>
      </c>
      <c r="AU311" s="663">
        <f t="shared" si="1732"/>
        <v>29.637675731658938</v>
      </c>
      <c r="AV311" s="663">
        <f t="shared" si="1732"/>
        <v>30.113782592773436</v>
      </c>
      <c r="AW311" s="663">
        <f t="shared" si="1732"/>
        <v>21.11785900610224</v>
      </c>
      <c r="AX311" s="663">
        <f t="shared" si="1732"/>
        <v>0</v>
      </c>
      <c r="AY311" s="663">
        <f t="shared" si="1732"/>
        <v>0</v>
      </c>
      <c r="AZ311" s="663">
        <f t="shared" si="1732"/>
        <v>42.121865699768065</v>
      </c>
      <c r="BA311" s="663">
        <f t="shared" si="1732"/>
        <v>339.70628428268435</v>
      </c>
      <c r="BB311" s="663">
        <f t="shared" si="1732"/>
        <v>536.48844800281529</v>
      </c>
      <c r="BC311" s="663">
        <f t="shared" si="1732"/>
        <v>944.47898962402348</v>
      </c>
      <c r="BD311" s="663">
        <f t="shared" si="1732"/>
        <v>786.54665492439267</v>
      </c>
      <c r="BE311" s="663">
        <f t="shared" si="1732"/>
        <v>596.11390531158452</v>
      </c>
      <c r="BF311" s="663">
        <f t="shared" si="1732"/>
        <v>163.11812778511646</v>
      </c>
      <c r="BG311" s="663">
        <f t="shared" si="1732"/>
        <v>29.637675731658938</v>
      </c>
      <c r="BH311" s="663">
        <f t="shared" si="1732"/>
        <v>30.113782592773436</v>
      </c>
      <c r="BI311" s="663">
        <f t="shared" si="1732"/>
        <v>21.11785900610224</v>
      </c>
      <c r="BJ311" s="663">
        <f t="shared" si="1732"/>
        <v>0</v>
      </c>
      <c r="BK311" s="663">
        <f t="shared" si="1732"/>
        <v>0</v>
      </c>
      <c r="BL311" s="663">
        <f t="shared" si="1732"/>
        <v>42.121865699768065</v>
      </c>
      <c r="BM311" s="663">
        <f t="shared" si="1732"/>
        <v>339.70628428268435</v>
      </c>
      <c r="BN311" s="663">
        <f t="shared" si="1732"/>
        <v>536.48844800281529</v>
      </c>
      <c r="BO311" s="663">
        <f t="shared" si="1732"/>
        <v>944.47898962402348</v>
      </c>
      <c r="BP311" s="663">
        <f t="shared" si="1732"/>
        <v>786.54665492439267</v>
      </c>
      <c r="BQ311" s="663">
        <f t="shared" ref="BQ311:EB311" si="1733">BQ278+BQ285</f>
        <v>596.11390531158452</v>
      </c>
      <c r="BR311" s="663">
        <f t="shared" si="1733"/>
        <v>163.11812778511646</v>
      </c>
      <c r="BS311" s="663">
        <f t="shared" si="1733"/>
        <v>29.637675731658938</v>
      </c>
      <c r="BT311" s="663">
        <f t="shared" si="1733"/>
        <v>30.113782592773436</v>
      </c>
      <c r="BU311" s="663">
        <f t="shared" si="1733"/>
        <v>21.11785900610224</v>
      </c>
      <c r="BV311" s="663">
        <f t="shared" si="1733"/>
        <v>0</v>
      </c>
      <c r="BW311" s="663">
        <f t="shared" si="1733"/>
        <v>0</v>
      </c>
      <c r="BX311" s="663">
        <f t="shared" si="1733"/>
        <v>42.121865699768065</v>
      </c>
      <c r="BY311" s="663">
        <f t="shared" si="1733"/>
        <v>339.70628428268435</v>
      </c>
      <c r="BZ311" s="663">
        <f t="shared" si="1733"/>
        <v>536.48844800281529</v>
      </c>
      <c r="CA311" s="663">
        <f t="shared" si="1733"/>
        <v>0</v>
      </c>
      <c r="CB311" s="663">
        <f t="shared" si="1733"/>
        <v>0</v>
      </c>
      <c r="CC311" s="663">
        <f t="shared" si="1733"/>
        <v>0</v>
      </c>
      <c r="CD311" s="663">
        <f t="shared" si="1733"/>
        <v>0</v>
      </c>
      <c r="CE311" s="663">
        <f t="shared" si="1733"/>
        <v>0</v>
      </c>
      <c r="CF311" s="663">
        <f t="shared" si="1733"/>
        <v>0</v>
      </c>
      <c r="CG311" s="663">
        <f t="shared" si="1733"/>
        <v>0</v>
      </c>
      <c r="CH311" s="663">
        <f t="shared" si="1733"/>
        <v>0</v>
      </c>
      <c r="CI311" s="663">
        <f t="shared" si="1733"/>
        <v>0</v>
      </c>
      <c r="CJ311" s="663">
        <f t="shared" si="1733"/>
        <v>0</v>
      </c>
      <c r="CK311" s="663">
        <f t="shared" si="1733"/>
        <v>0</v>
      </c>
      <c r="CL311" s="663">
        <f t="shared" si="1733"/>
        <v>0</v>
      </c>
      <c r="CM311" s="663">
        <f t="shared" si="1733"/>
        <v>133.26888168029785</v>
      </c>
      <c r="CN311" s="663">
        <f t="shared" si="1733"/>
        <v>83.272859447240833</v>
      </c>
      <c r="CO311" s="663">
        <f t="shared" si="1733"/>
        <v>64.680251829910276</v>
      </c>
      <c r="CP311" s="663">
        <f t="shared" si="1733"/>
        <v>30.532172616577146</v>
      </c>
      <c r="CQ311" s="663">
        <f t="shared" si="1733"/>
        <v>0</v>
      </c>
      <c r="CR311" s="663">
        <f t="shared" si="1733"/>
        <v>0</v>
      </c>
      <c r="CS311" s="663">
        <f t="shared" si="1733"/>
        <v>0</v>
      </c>
      <c r="CT311" s="663">
        <f t="shared" si="1733"/>
        <v>0</v>
      </c>
      <c r="CU311" s="663">
        <f t="shared" si="1733"/>
        <v>0</v>
      </c>
      <c r="CV311" s="663">
        <f t="shared" si="1733"/>
        <v>7.6385452564239511</v>
      </c>
      <c r="CW311" s="663">
        <f t="shared" si="1733"/>
        <v>54.735807294845586</v>
      </c>
      <c r="CX311" s="663">
        <f t="shared" si="1733"/>
        <v>68.166727450561524</v>
      </c>
      <c r="CY311" s="663">
        <f t="shared" si="1733"/>
        <v>266.5377633605957</v>
      </c>
      <c r="CZ311" s="663">
        <f t="shared" si="1733"/>
        <v>166.54571889448167</v>
      </c>
      <c r="DA311" s="663">
        <f t="shared" si="1733"/>
        <v>129.36050365982055</v>
      </c>
      <c r="DB311" s="663">
        <f t="shared" si="1733"/>
        <v>61.064345233154292</v>
      </c>
      <c r="DC311" s="663">
        <f t="shared" si="1733"/>
        <v>0</v>
      </c>
      <c r="DD311" s="663">
        <f t="shared" si="1733"/>
        <v>0</v>
      </c>
      <c r="DE311" s="663">
        <f t="shared" si="1733"/>
        <v>0</v>
      </c>
      <c r="DF311" s="663">
        <f t="shared" si="1733"/>
        <v>0</v>
      </c>
      <c r="DG311" s="663">
        <f t="shared" si="1733"/>
        <v>0</v>
      </c>
      <c r="DH311" s="663">
        <f t="shared" si="1733"/>
        <v>15.277090512847902</v>
      </c>
      <c r="DI311" s="663">
        <f t="shared" si="1733"/>
        <v>109.47161458969117</v>
      </c>
      <c r="DJ311" s="663">
        <f t="shared" si="1733"/>
        <v>136.33345490112305</v>
      </c>
      <c r="DK311" s="663">
        <f t="shared" si="1733"/>
        <v>399.80664504089356</v>
      </c>
      <c r="DL311" s="663">
        <f t="shared" si="1733"/>
        <v>249.81857834172251</v>
      </c>
      <c r="DM311" s="663">
        <f t="shared" si="1733"/>
        <v>194.04075548973083</v>
      </c>
      <c r="DN311" s="663">
        <f t="shared" si="1733"/>
        <v>91.596517849731441</v>
      </c>
      <c r="DO311" s="663">
        <f t="shared" si="1733"/>
        <v>0</v>
      </c>
      <c r="DP311" s="663">
        <f t="shared" si="1733"/>
        <v>0</v>
      </c>
      <c r="DQ311" s="663">
        <f t="shared" si="1733"/>
        <v>0</v>
      </c>
      <c r="DR311" s="663">
        <f t="shared" si="1733"/>
        <v>0</v>
      </c>
      <c r="DS311" s="663">
        <f t="shared" si="1733"/>
        <v>0</v>
      </c>
      <c r="DT311" s="663">
        <f t="shared" si="1733"/>
        <v>22.915635769271852</v>
      </c>
      <c r="DU311" s="663">
        <f t="shared" si="1733"/>
        <v>164.20742188453676</v>
      </c>
      <c r="DV311" s="663">
        <f t="shared" si="1733"/>
        <v>204.50018235168457</v>
      </c>
      <c r="DW311" s="663">
        <f t="shared" si="1733"/>
        <v>533.07552672119141</v>
      </c>
      <c r="DX311" s="663">
        <f t="shared" si="1733"/>
        <v>333.09143778896333</v>
      </c>
      <c r="DY311" s="663">
        <f t="shared" si="1733"/>
        <v>258.7210073196411</v>
      </c>
      <c r="DZ311" s="663">
        <f t="shared" si="1733"/>
        <v>122.12869046630858</v>
      </c>
      <c r="EA311" s="663">
        <f t="shared" si="1733"/>
        <v>0</v>
      </c>
      <c r="EB311" s="663">
        <f t="shared" si="1733"/>
        <v>0</v>
      </c>
      <c r="EC311" s="663">
        <f t="shared" ref="EC311:GN311" si="1734">EC278+EC285</f>
        <v>0</v>
      </c>
      <c r="ED311" s="663">
        <f t="shared" si="1734"/>
        <v>0</v>
      </c>
      <c r="EE311" s="663">
        <f t="shared" si="1734"/>
        <v>0</v>
      </c>
      <c r="EF311" s="663">
        <f t="shared" si="1734"/>
        <v>30.554181025695804</v>
      </c>
      <c r="EG311" s="663">
        <f t="shared" si="1734"/>
        <v>218.94322917938234</v>
      </c>
      <c r="EH311" s="663">
        <f t="shared" si="1734"/>
        <v>272.6669098022461</v>
      </c>
      <c r="EI311" s="663">
        <f t="shared" si="1734"/>
        <v>666.3444084014892</v>
      </c>
      <c r="EJ311" s="663">
        <f t="shared" si="1734"/>
        <v>416.36429723620415</v>
      </c>
      <c r="EK311" s="663">
        <f t="shared" si="1734"/>
        <v>323.40125914955138</v>
      </c>
      <c r="EL311" s="663">
        <f t="shared" si="1734"/>
        <v>152.66086308288573</v>
      </c>
      <c r="EM311" s="663">
        <f t="shared" si="1734"/>
        <v>0</v>
      </c>
      <c r="EN311" s="663">
        <f t="shared" si="1734"/>
        <v>0</v>
      </c>
      <c r="EO311" s="663">
        <f t="shared" si="1734"/>
        <v>0</v>
      </c>
      <c r="EP311" s="663">
        <f t="shared" si="1734"/>
        <v>0</v>
      </c>
      <c r="EQ311" s="663">
        <f t="shared" si="1734"/>
        <v>0</v>
      </c>
      <c r="ER311" s="663">
        <f t="shared" si="1734"/>
        <v>38.192726282119757</v>
      </c>
      <c r="ES311" s="663">
        <f t="shared" si="1734"/>
        <v>273.67903647422793</v>
      </c>
      <c r="ET311" s="663">
        <f t="shared" si="1734"/>
        <v>340.83363725280765</v>
      </c>
      <c r="EU311" s="663">
        <f t="shared" si="1734"/>
        <v>662.69999086914061</v>
      </c>
      <c r="EV311" s="663">
        <f t="shared" si="1734"/>
        <v>420.03685280666355</v>
      </c>
      <c r="EW311" s="663">
        <f t="shared" si="1734"/>
        <v>343.86600012969967</v>
      </c>
      <c r="EX311" s="663">
        <f t="shared" si="1734"/>
        <v>149.09563259887693</v>
      </c>
      <c r="EY311" s="663">
        <f t="shared" si="1734"/>
        <v>0.18654324340820311</v>
      </c>
      <c r="EZ311" s="663">
        <f t="shared" si="1734"/>
        <v>0</v>
      </c>
      <c r="FA311" s="663">
        <f t="shared" si="1734"/>
        <v>0</v>
      </c>
      <c r="FB311" s="663">
        <f t="shared" si="1734"/>
        <v>0</v>
      </c>
      <c r="FC311" s="663">
        <f t="shared" si="1734"/>
        <v>0</v>
      </c>
      <c r="FD311" s="663">
        <f t="shared" si="1734"/>
        <v>37.113371385383608</v>
      </c>
      <c r="FE311" s="663">
        <f t="shared" si="1734"/>
        <v>243.69978961029054</v>
      </c>
      <c r="FF311" s="663">
        <f t="shared" si="1734"/>
        <v>334.25746030349734</v>
      </c>
      <c r="FG311" s="663">
        <f t="shared" si="1734"/>
        <v>659.05557333679201</v>
      </c>
      <c r="FH311" s="663">
        <f t="shared" si="1734"/>
        <v>423.70940837712294</v>
      </c>
      <c r="FI311" s="663">
        <f t="shared" si="1734"/>
        <v>364.33074110984796</v>
      </c>
      <c r="FJ311" s="663">
        <f t="shared" si="1734"/>
        <v>145.53040211486814</v>
      </c>
      <c r="FK311" s="663">
        <f t="shared" si="1734"/>
        <v>0.37308648681640622</v>
      </c>
      <c r="FL311" s="663">
        <f t="shared" si="1734"/>
        <v>0</v>
      </c>
      <c r="FM311" s="663">
        <f t="shared" si="1734"/>
        <v>0</v>
      </c>
      <c r="FN311" s="663">
        <f t="shared" si="1734"/>
        <v>0</v>
      </c>
      <c r="FO311" s="663">
        <f t="shared" si="1734"/>
        <v>0</v>
      </c>
      <c r="FP311" s="663">
        <f t="shared" si="1734"/>
        <v>36.03401648864746</v>
      </c>
      <c r="FQ311" s="663">
        <f t="shared" si="1734"/>
        <v>213.72054274635315</v>
      </c>
      <c r="FR311" s="663">
        <f t="shared" si="1734"/>
        <v>327.68128335418703</v>
      </c>
      <c r="FS311" s="663">
        <f t="shared" si="1734"/>
        <v>655.41115580444341</v>
      </c>
      <c r="FT311" s="663">
        <f t="shared" si="1734"/>
        <v>427.38196394758234</v>
      </c>
      <c r="FU311" s="663">
        <f t="shared" si="1734"/>
        <v>384.79548208999626</v>
      </c>
      <c r="FV311" s="663">
        <f t="shared" si="1734"/>
        <v>141.96517163085934</v>
      </c>
      <c r="FW311" s="663">
        <f t="shared" si="1734"/>
        <v>0.55962973022460938</v>
      </c>
      <c r="FX311" s="663">
        <f t="shared" si="1734"/>
        <v>0</v>
      </c>
      <c r="FY311" s="663">
        <f t="shared" si="1734"/>
        <v>0</v>
      </c>
      <c r="FZ311" s="663">
        <f t="shared" si="1734"/>
        <v>0</v>
      </c>
      <c r="GA311" s="663">
        <f t="shared" si="1734"/>
        <v>0</v>
      </c>
      <c r="GB311" s="663">
        <f t="shared" si="1734"/>
        <v>34.954661591911311</v>
      </c>
      <c r="GC311" s="663">
        <f t="shared" si="1734"/>
        <v>183.74129588241576</v>
      </c>
      <c r="GD311" s="663">
        <f t="shared" si="1734"/>
        <v>321.10510640487672</v>
      </c>
      <c r="GE311" s="663">
        <f t="shared" si="1734"/>
        <v>651.76673827209481</v>
      </c>
      <c r="GF311" s="663">
        <f t="shared" si="1734"/>
        <v>431.05451951804173</v>
      </c>
      <c r="GG311" s="663">
        <f t="shared" si="1734"/>
        <v>405.26022307014455</v>
      </c>
      <c r="GH311" s="663">
        <f t="shared" si="1734"/>
        <v>138.39994114685055</v>
      </c>
      <c r="GI311" s="663">
        <f t="shared" si="1734"/>
        <v>0.74617297363281243</v>
      </c>
      <c r="GJ311" s="663">
        <f t="shared" si="1734"/>
        <v>0</v>
      </c>
      <c r="GK311" s="663">
        <f t="shared" si="1734"/>
        <v>0</v>
      </c>
      <c r="GL311" s="663">
        <f t="shared" si="1734"/>
        <v>0</v>
      </c>
      <c r="GM311" s="663">
        <f t="shared" si="1734"/>
        <v>0</v>
      </c>
      <c r="GN311" s="663">
        <f t="shared" si="1734"/>
        <v>33.875306695175162</v>
      </c>
      <c r="GO311" s="663">
        <f t="shared" ref="GO311:IZ311" si="1735">GO278+GO285</f>
        <v>153.76204901847836</v>
      </c>
      <c r="GP311" s="663">
        <f t="shared" si="1735"/>
        <v>314.52892945556641</v>
      </c>
      <c r="GQ311" s="663">
        <f t="shared" si="1735"/>
        <v>648.1223207397461</v>
      </c>
      <c r="GR311" s="663">
        <f t="shared" si="1735"/>
        <v>434.72707508850101</v>
      </c>
      <c r="GS311" s="663">
        <f t="shared" si="1735"/>
        <v>425.72496405029295</v>
      </c>
      <c r="GT311" s="663">
        <f t="shared" si="1735"/>
        <v>134.83471066284181</v>
      </c>
      <c r="GU311" s="663">
        <f t="shared" si="1735"/>
        <v>0.93271621704101559</v>
      </c>
      <c r="GV311" s="663">
        <f t="shared" si="1735"/>
        <v>0</v>
      </c>
      <c r="GW311" s="663">
        <f t="shared" si="1735"/>
        <v>0</v>
      </c>
      <c r="GX311" s="663">
        <f t="shared" si="1735"/>
        <v>0</v>
      </c>
      <c r="GY311" s="663">
        <f t="shared" si="1735"/>
        <v>0</v>
      </c>
      <c r="GZ311" s="663">
        <f t="shared" si="1735"/>
        <v>32.795951798439027</v>
      </c>
      <c r="HA311" s="663">
        <f t="shared" si="1735"/>
        <v>123.78280215454102</v>
      </c>
      <c r="HB311" s="663">
        <f t="shared" si="1735"/>
        <v>307.9527525062561</v>
      </c>
      <c r="HC311" s="663">
        <f t="shared" si="1735"/>
        <v>0</v>
      </c>
      <c r="HD311" s="663">
        <f t="shared" si="1735"/>
        <v>0</v>
      </c>
      <c r="HE311" s="663">
        <f t="shared" si="1735"/>
        <v>0</v>
      </c>
      <c r="HF311" s="663">
        <f t="shared" si="1735"/>
        <v>0</v>
      </c>
      <c r="HG311" s="663">
        <f t="shared" si="1735"/>
        <v>0</v>
      </c>
      <c r="HH311" s="663">
        <f t="shared" si="1735"/>
        <v>0</v>
      </c>
      <c r="HI311" s="663">
        <f t="shared" si="1735"/>
        <v>0</v>
      </c>
      <c r="HJ311" s="663">
        <f t="shared" si="1735"/>
        <v>0</v>
      </c>
      <c r="HK311" s="663">
        <f t="shared" si="1735"/>
        <v>0</v>
      </c>
      <c r="HL311" s="663">
        <f t="shared" si="1735"/>
        <v>0</v>
      </c>
      <c r="HM311" s="663">
        <f t="shared" si="1735"/>
        <v>0</v>
      </c>
      <c r="HN311" s="663">
        <f t="shared" si="1735"/>
        <v>0</v>
      </c>
      <c r="HO311" s="663">
        <f t="shared" si="1735"/>
        <v>0</v>
      </c>
      <c r="HP311" s="663">
        <f t="shared" si="1735"/>
        <v>0</v>
      </c>
      <c r="HQ311" s="663">
        <f t="shared" si="1735"/>
        <v>0</v>
      </c>
      <c r="HR311" s="663">
        <f t="shared" si="1735"/>
        <v>0</v>
      </c>
      <c r="HS311" s="663">
        <f t="shared" si="1735"/>
        <v>0</v>
      </c>
      <c r="HT311" s="663">
        <f t="shared" si="1735"/>
        <v>0</v>
      </c>
      <c r="HU311" s="663">
        <f t="shared" si="1735"/>
        <v>0</v>
      </c>
      <c r="HV311" s="663">
        <f t="shared" si="1735"/>
        <v>0</v>
      </c>
      <c r="HW311" s="663">
        <f t="shared" si="1735"/>
        <v>0</v>
      </c>
      <c r="HX311" s="663">
        <f t="shared" si="1735"/>
        <v>0</v>
      </c>
      <c r="HY311" s="663">
        <f t="shared" si="1735"/>
        <v>0</v>
      </c>
      <c r="HZ311" s="663">
        <f t="shared" si="1735"/>
        <v>0</v>
      </c>
      <c r="IA311" s="663">
        <f t="shared" si="1735"/>
        <v>0</v>
      </c>
      <c r="IB311" s="663">
        <f t="shared" si="1735"/>
        <v>0</v>
      </c>
      <c r="IC311" s="663">
        <f t="shared" si="1735"/>
        <v>0</v>
      </c>
      <c r="ID311" s="663">
        <f t="shared" si="1735"/>
        <v>0</v>
      </c>
      <c r="IE311" s="663">
        <f t="shared" si="1735"/>
        <v>0</v>
      </c>
      <c r="IF311" s="663">
        <f t="shared" si="1735"/>
        <v>0</v>
      </c>
      <c r="IG311" s="663">
        <f t="shared" si="1735"/>
        <v>0</v>
      </c>
      <c r="IH311" s="663">
        <f t="shared" si="1735"/>
        <v>0</v>
      </c>
      <c r="II311" s="663">
        <f t="shared" si="1735"/>
        <v>0</v>
      </c>
      <c r="IJ311" s="663">
        <f t="shared" si="1735"/>
        <v>0</v>
      </c>
      <c r="IK311" s="663">
        <f t="shared" si="1735"/>
        <v>0</v>
      </c>
      <c r="IL311" s="663">
        <f t="shared" si="1735"/>
        <v>0</v>
      </c>
      <c r="IM311" s="663">
        <f t="shared" si="1735"/>
        <v>0</v>
      </c>
      <c r="IN311" s="663">
        <f t="shared" si="1735"/>
        <v>0</v>
      </c>
      <c r="IO311" s="663">
        <f t="shared" si="1735"/>
        <v>0</v>
      </c>
      <c r="IP311" s="663">
        <f t="shared" si="1735"/>
        <v>0</v>
      </c>
      <c r="IQ311" s="663">
        <f t="shared" si="1735"/>
        <v>0</v>
      </c>
      <c r="IR311" s="663">
        <f t="shared" si="1735"/>
        <v>0</v>
      </c>
      <c r="IS311" s="663">
        <f t="shared" si="1735"/>
        <v>0</v>
      </c>
      <c r="IT311" s="663">
        <f t="shared" si="1735"/>
        <v>0</v>
      </c>
      <c r="IU311" s="663">
        <f t="shared" si="1735"/>
        <v>0</v>
      </c>
      <c r="IV311" s="663">
        <f t="shared" si="1735"/>
        <v>0</v>
      </c>
      <c r="IW311" s="663">
        <f t="shared" si="1735"/>
        <v>0</v>
      </c>
      <c r="IX311" s="663">
        <f t="shared" si="1735"/>
        <v>0</v>
      </c>
      <c r="IY311" s="663">
        <f t="shared" si="1735"/>
        <v>0</v>
      </c>
      <c r="IZ311" s="663">
        <f t="shared" si="1735"/>
        <v>0</v>
      </c>
      <c r="JA311" s="663">
        <f t="shared" ref="JA311:LL311" si="1736">JA278+JA285</f>
        <v>0</v>
      </c>
      <c r="JB311" s="663">
        <f t="shared" si="1736"/>
        <v>0</v>
      </c>
      <c r="JC311" s="663">
        <f t="shared" si="1736"/>
        <v>0</v>
      </c>
      <c r="JD311" s="663">
        <f t="shared" si="1736"/>
        <v>0</v>
      </c>
      <c r="JE311" s="663">
        <f t="shared" si="1736"/>
        <v>0</v>
      </c>
      <c r="JF311" s="663">
        <f t="shared" si="1736"/>
        <v>0</v>
      </c>
      <c r="JG311" s="663">
        <f t="shared" si="1736"/>
        <v>0</v>
      </c>
      <c r="JH311" s="663">
        <f t="shared" si="1736"/>
        <v>0</v>
      </c>
      <c r="JI311" s="663">
        <f t="shared" si="1736"/>
        <v>0</v>
      </c>
      <c r="JJ311" s="663">
        <f t="shared" si="1736"/>
        <v>0</v>
      </c>
      <c r="JK311" s="663">
        <f t="shared" si="1736"/>
        <v>0</v>
      </c>
      <c r="JL311" s="663">
        <f t="shared" si="1736"/>
        <v>0</v>
      </c>
      <c r="JM311" s="663">
        <f t="shared" si="1736"/>
        <v>0</v>
      </c>
      <c r="JN311" s="663">
        <f t="shared" si="1736"/>
        <v>0</v>
      </c>
      <c r="JO311" s="663">
        <f t="shared" si="1736"/>
        <v>0</v>
      </c>
      <c r="JP311" s="663">
        <f t="shared" si="1736"/>
        <v>0</v>
      </c>
      <c r="JQ311" s="663">
        <f t="shared" si="1736"/>
        <v>0</v>
      </c>
      <c r="JR311" s="663">
        <f t="shared" si="1736"/>
        <v>0</v>
      </c>
      <c r="JS311" s="663">
        <f t="shared" si="1736"/>
        <v>0</v>
      </c>
      <c r="JT311" s="663">
        <f t="shared" si="1736"/>
        <v>0</v>
      </c>
      <c r="JU311" s="663">
        <f t="shared" si="1736"/>
        <v>0</v>
      </c>
      <c r="JV311" s="663">
        <f t="shared" si="1736"/>
        <v>0</v>
      </c>
      <c r="JW311" s="663">
        <f t="shared" si="1736"/>
        <v>0</v>
      </c>
      <c r="JX311" s="663">
        <f t="shared" si="1736"/>
        <v>0</v>
      </c>
      <c r="JY311" s="663">
        <f t="shared" si="1736"/>
        <v>0</v>
      </c>
      <c r="JZ311" s="663">
        <f t="shared" si="1736"/>
        <v>0</v>
      </c>
      <c r="KA311" s="663">
        <f t="shared" si="1736"/>
        <v>0</v>
      </c>
      <c r="KB311" s="663">
        <f t="shared" si="1736"/>
        <v>0</v>
      </c>
      <c r="KC311" s="663">
        <f t="shared" si="1736"/>
        <v>0</v>
      </c>
      <c r="KD311" s="663">
        <f t="shared" si="1736"/>
        <v>0</v>
      </c>
      <c r="KE311" s="663">
        <f t="shared" si="1736"/>
        <v>0</v>
      </c>
      <c r="KF311" s="663">
        <f t="shared" si="1736"/>
        <v>0</v>
      </c>
      <c r="KG311" s="663">
        <f t="shared" si="1736"/>
        <v>0</v>
      </c>
      <c r="KH311" s="663">
        <f t="shared" si="1736"/>
        <v>0</v>
      </c>
      <c r="KI311" s="663">
        <f t="shared" si="1736"/>
        <v>0</v>
      </c>
      <c r="KJ311" s="663">
        <f t="shared" si="1736"/>
        <v>0</v>
      </c>
      <c r="KK311" s="663">
        <f t="shared" si="1736"/>
        <v>0</v>
      </c>
      <c r="KL311" s="663">
        <f t="shared" si="1736"/>
        <v>0</v>
      </c>
      <c r="KM311" s="663">
        <f t="shared" si="1736"/>
        <v>0</v>
      </c>
      <c r="KN311" s="663">
        <f t="shared" si="1736"/>
        <v>0</v>
      </c>
      <c r="KO311" s="663">
        <f t="shared" si="1736"/>
        <v>0</v>
      </c>
      <c r="KP311" s="663">
        <f t="shared" si="1736"/>
        <v>0</v>
      </c>
      <c r="KQ311" s="663">
        <f t="shared" si="1736"/>
        <v>0</v>
      </c>
      <c r="KR311" s="663">
        <f t="shared" si="1736"/>
        <v>0</v>
      </c>
      <c r="KS311" s="663">
        <f t="shared" si="1736"/>
        <v>0</v>
      </c>
      <c r="KT311" s="663">
        <f t="shared" si="1736"/>
        <v>0</v>
      </c>
      <c r="KU311" s="663">
        <f t="shared" si="1736"/>
        <v>0</v>
      </c>
      <c r="KV311" s="663">
        <f t="shared" si="1736"/>
        <v>0</v>
      </c>
      <c r="KW311" s="663">
        <f t="shared" si="1736"/>
        <v>0</v>
      </c>
      <c r="KX311" s="663">
        <f t="shared" si="1736"/>
        <v>0</v>
      </c>
      <c r="KY311" s="663">
        <f t="shared" si="1736"/>
        <v>0</v>
      </c>
      <c r="KZ311" s="663">
        <f t="shared" si="1736"/>
        <v>0</v>
      </c>
      <c r="LA311" s="663">
        <f t="shared" si="1736"/>
        <v>0</v>
      </c>
      <c r="LB311" s="663">
        <f t="shared" si="1736"/>
        <v>0</v>
      </c>
      <c r="LC311" s="663">
        <f t="shared" si="1736"/>
        <v>0</v>
      </c>
      <c r="LD311" s="663">
        <f t="shared" si="1736"/>
        <v>0</v>
      </c>
      <c r="LE311" s="663">
        <f t="shared" si="1736"/>
        <v>0</v>
      </c>
      <c r="LF311" s="663">
        <f t="shared" si="1736"/>
        <v>0</v>
      </c>
      <c r="LG311" s="663">
        <f t="shared" si="1736"/>
        <v>0</v>
      </c>
      <c r="LH311" s="663">
        <f t="shared" si="1736"/>
        <v>0</v>
      </c>
      <c r="LI311" s="663">
        <f t="shared" si="1736"/>
        <v>0</v>
      </c>
      <c r="LJ311" s="663">
        <f t="shared" si="1736"/>
        <v>0</v>
      </c>
      <c r="LK311" s="663">
        <f t="shared" si="1736"/>
        <v>0</v>
      </c>
      <c r="LL311" s="663">
        <f t="shared" si="1736"/>
        <v>0</v>
      </c>
      <c r="LM311" s="663">
        <f t="shared" ref="LM311:LR311" si="1737">LM278+LM285</f>
        <v>0</v>
      </c>
      <c r="LN311" s="663">
        <f t="shared" si="1737"/>
        <v>0</v>
      </c>
      <c r="LO311" s="663">
        <f t="shared" si="1737"/>
        <v>0</v>
      </c>
      <c r="LP311" s="663">
        <f t="shared" si="1737"/>
        <v>0</v>
      </c>
      <c r="LQ311" s="663">
        <f t="shared" si="1737"/>
        <v>0</v>
      </c>
      <c r="LR311" s="663">
        <f t="shared" si="1737"/>
        <v>0</v>
      </c>
    </row>
    <row r="312" spans="2:330" hidden="1">
      <c r="C312" s="664" t="s">
        <v>828</v>
      </c>
      <c r="D312" s="663">
        <f>D280</f>
        <v>67.544671566009512</v>
      </c>
      <c r="E312" s="663">
        <f t="shared" ref="E312:BP312" si="1738">E280</f>
        <v>67.544671566009512</v>
      </c>
      <c r="F312" s="663">
        <f t="shared" si="1738"/>
        <v>67.544671566009512</v>
      </c>
      <c r="G312" s="663">
        <f t="shared" si="1738"/>
        <v>67.544671566009512</v>
      </c>
      <c r="H312" s="663">
        <f t="shared" si="1738"/>
        <v>67.544671566009512</v>
      </c>
      <c r="I312" s="663">
        <f t="shared" si="1738"/>
        <v>220.70637376403809</v>
      </c>
      <c r="J312" s="663">
        <f t="shared" si="1738"/>
        <v>259.70050858154298</v>
      </c>
      <c r="K312" s="663">
        <f t="shared" si="1738"/>
        <v>298.69464339904789</v>
      </c>
      <c r="L312" s="663">
        <f t="shared" si="1738"/>
        <v>337.68877821655281</v>
      </c>
      <c r="M312" s="663">
        <f t="shared" si="1738"/>
        <v>376.68291303405772</v>
      </c>
      <c r="N312" s="663">
        <f t="shared" si="1738"/>
        <v>415.67704785156252</v>
      </c>
      <c r="O312" s="663">
        <f t="shared" si="1738"/>
        <v>393.1828319091797</v>
      </c>
      <c r="P312" s="663">
        <f t="shared" si="1738"/>
        <v>370.68861596679687</v>
      </c>
      <c r="Q312" s="663">
        <f t="shared" si="1738"/>
        <v>348.19440002441405</v>
      </c>
      <c r="R312" s="663">
        <f t="shared" si="1738"/>
        <v>325.70018408203123</v>
      </c>
      <c r="S312" s="663">
        <f t="shared" si="1738"/>
        <v>303.20596813964846</v>
      </c>
      <c r="T312" s="663">
        <f t="shared" si="1738"/>
        <v>696.17183514451983</v>
      </c>
      <c r="U312" s="663">
        <f t="shared" si="1738"/>
        <v>696.17183514451983</v>
      </c>
      <c r="V312" s="663">
        <f t="shared" si="1738"/>
        <v>696.17183514451983</v>
      </c>
      <c r="W312" s="663">
        <f t="shared" si="1738"/>
        <v>696.17183514451983</v>
      </c>
      <c r="X312" s="663">
        <f t="shared" si="1738"/>
        <v>696.17183514451983</v>
      </c>
      <c r="Y312" s="663">
        <f t="shared" si="1738"/>
        <v>689.86068039083489</v>
      </c>
      <c r="Z312" s="663">
        <f t="shared" si="1738"/>
        <v>683.54952563714994</v>
      </c>
      <c r="AA312" s="663">
        <f t="shared" si="1738"/>
        <v>677.238370883465</v>
      </c>
      <c r="AB312" s="663">
        <f t="shared" si="1738"/>
        <v>670.92721612978005</v>
      </c>
      <c r="AC312" s="663">
        <f t="shared" si="1738"/>
        <v>664.61606137609488</v>
      </c>
      <c r="AD312" s="663"/>
      <c r="AE312" s="663">
        <f t="shared" si="1738"/>
        <v>20.657804748535156</v>
      </c>
      <c r="AF312" s="663">
        <f t="shared" si="1738"/>
        <v>33.454386169433597</v>
      </c>
      <c r="AG312" s="663">
        <f t="shared" si="1738"/>
        <v>13.107680782318115</v>
      </c>
      <c r="AH312" s="663">
        <f t="shared" si="1738"/>
        <v>0</v>
      </c>
      <c r="AI312" s="663">
        <f t="shared" si="1738"/>
        <v>0</v>
      </c>
      <c r="AJ312" s="663">
        <f t="shared" si="1738"/>
        <v>0</v>
      </c>
      <c r="AK312" s="663">
        <f t="shared" si="1738"/>
        <v>0</v>
      </c>
      <c r="AL312" s="663">
        <f t="shared" si="1738"/>
        <v>0</v>
      </c>
      <c r="AM312" s="663">
        <f t="shared" si="1738"/>
        <v>0</v>
      </c>
      <c r="AN312" s="663">
        <f t="shared" si="1738"/>
        <v>0</v>
      </c>
      <c r="AO312" s="663">
        <f t="shared" si="1738"/>
        <v>0.32479986572265623</v>
      </c>
      <c r="AP312" s="663">
        <f t="shared" si="1738"/>
        <v>0</v>
      </c>
      <c r="AQ312" s="663">
        <f t="shared" si="1738"/>
        <v>20.657804748535156</v>
      </c>
      <c r="AR312" s="663">
        <f t="shared" si="1738"/>
        <v>33.454386169433597</v>
      </c>
      <c r="AS312" s="663">
        <f t="shared" si="1738"/>
        <v>13.107680782318115</v>
      </c>
      <c r="AT312" s="663">
        <f t="shared" si="1738"/>
        <v>0</v>
      </c>
      <c r="AU312" s="663">
        <f t="shared" si="1738"/>
        <v>0</v>
      </c>
      <c r="AV312" s="663">
        <f t="shared" si="1738"/>
        <v>0</v>
      </c>
      <c r="AW312" s="663">
        <f t="shared" si="1738"/>
        <v>0</v>
      </c>
      <c r="AX312" s="663">
        <f t="shared" si="1738"/>
        <v>0</v>
      </c>
      <c r="AY312" s="663">
        <f t="shared" si="1738"/>
        <v>0</v>
      </c>
      <c r="AZ312" s="663">
        <f t="shared" si="1738"/>
        <v>0</v>
      </c>
      <c r="BA312" s="663">
        <f t="shared" si="1738"/>
        <v>0.32479986572265623</v>
      </c>
      <c r="BB312" s="663">
        <f t="shared" si="1738"/>
        <v>0</v>
      </c>
      <c r="BC312" s="663">
        <f t="shared" si="1738"/>
        <v>20.657804748535156</v>
      </c>
      <c r="BD312" s="663">
        <f t="shared" si="1738"/>
        <v>33.454386169433597</v>
      </c>
      <c r="BE312" s="663">
        <f t="shared" si="1738"/>
        <v>13.107680782318115</v>
      </c>
      <c r="BF312" s="663">
        <f t="shared" si="1738"/>
        <v>0</v>
      </c>
      <c r="BG312" s="663">
        <f t="shared" si="1738"/>
        <v>0</v>
      </c>
      <c r="BH312" s="663">
        <f t="shared" si="1738"/>
        <v>0</v>
      </c>
      <c r="BI312" s="663">
        <f t="shared" si="1738"/>
        <v>0</v>
      </c>
      <c r="BJ312" s="663">
        <f t="shared" si="1738"/>
        <v>0</v>
      </c>
      <c r="BK312" s="663">
        <f t="shared" si="1738"/>
        <v>0</v>
      </c>
      <c r="BL312" s="663">
        <f t="shared" si="1738"/>
        <v>0</v>
      </c>
      <c r="BM312" s="663">
        <f t="shared" si="1738"/>
        <v>0.32479986572265623</v>
      </c>
      <c r="BN312" s="663">
        <f t="shared" si="1738"/>
        <v>0</v>
      </c>
      <c r="BO312" s="663">
        <f t="shared" si="1738"/>
        <v>20.657804748535156</v>
      </c>
      <c r="BP312" s="663">
        <f t="shared" si="1738"/>
        <v>33.454386169433597</v>
      </c>
      <c r="BQ312" s="663">
        <f t="shared" ref="BQ312:EB312" si="1739">BQ280</f>
        <v>13.107680782318115</v>
      </c>
      <c r="BR312" s="663">
        <f t="shared" si="1739"/>
        <v>0</v>
      </c>
      <c r="BS312" s="663">
        <f t="shared" si="1739"/>
        <v>0</v>
      </c>
      <c r="BT312" s="663">
        <f t="shared" si="1739"/>
        <v>0</v>
      </c>
      <c r="BU312" s="663">
        <f t="shared" si="1739"/>
        <v>0</v>
      </c>
      <c r="BV312" s="663">
        <f t="shared" si="1739"/>
        <v>0</v>
      </c>
      <c r="BW312" s="663">
        <f t="shared" si="1739"/>
        <v>0</v>
      </c>
      <c r="BX312" s="663">
        <f t="shared" si="1739"/>
        <v>0</v>
      </c>
      <c r="BY312" s="663">
        <f t="shared" si="1739"/>
        <v>0.32479986572265623</v>
      </c>
      <c r="BZ312" s="663">
        <f t="shared" si="1739"/>
        <v>0</v>
      </c>
      <c r="CA312" s="663">
        <f t="shared" si="1739"/>
        <v>100.56244059753418</v>
      </c>
      <c r="CB312" s="663">
        <f t="shared" si="1739"/>
        <v>78.082342864990238</v>
      </c>
      <c r="CC312" s="663">
        <f t="shared" si="1739"/>
        <v>23.060790466308593</v>
      </c>
      <c r="CD312" s="663">
        <f t="shared" si="1739"/>
        <v>0</v>
      </c>
      <c r="CE312" s="663">
        <f t="shared" si="1739"/>
        <v>0</v>
      </c>
      <c r="CF312" s="663">
        <f t="shared" si="1739"/>
        <v>0</v>
      </c>
      <c r="CG312" s="663">
        <f t="shared" si="1739"/>
        <v>0</v>
      </c>
      <c r="CH312" s="663">
        <f t="shared" si="1739"/>
        <v>0</v>
      </c>
      <c r="CI312" s="663">
        <f t="shared" si="1739"/>
        <v>0</v>
      </c>
      <c r="CJ312" s="663">
        <f t="shared" si="1739"/>
        <v>0</v>
      </c>
      <c r="CK312" s="663">
        <f t="shared" si="1739"/>
        <v>14.940793823242187</v>
      </c>
      <c r="CL312" s="663">
        <f t="shared" si="1739"/>
        <v>4.0600060119628907</v>
      </c>
      <c r="CM312" s="663">
        <f t="shared" si="1739"/>
        <v>108.80567128601074</v>
      </c>
      <c r="CN312" s="663">
        <f t="shared" si="1739"/>
        <v>86.400258703613289</v>
      </c>
      <c r="CO312" s="663">
        <f t="shared" si="1739"/>
        <v>34.168945874023436</v>
      </c>
      <c r="CP312" s="663">
        <f t="shared" si="1739"/>
        <v>0</v>
      </c>
      <c r="CQ312" s="663">
        <f t="shared" si="1739"/>
        <v>0</v>
      </c>
      <c r="CR312" s="663">
        <f t="shared" si="1739"/>
        <v>0</v>
      </c>
      <c r="CS312" s="663">
        <f t="shared" si="1739"/>
        <v>0</v>
      </c>
      <c r="CT312" s="663">
        <f t="shared" si="1739"/>
        <v>0</v>
      </c>
      <c r="CU312" s="663">
        <f t="shared" si="1739"/>
        <v>0</v>
      </c>
      <c r="CV312" s="663">
        <f t="shared" si="1739"/>
        <v>0.48229946746826169</v>
      </c>
      <c r="CW312" s="663">
        <f t="shared" si="1739"/>
        <v>21.471185563659667</v>
      </c>
      <c r="CX312" s="663">
        <f t="shared" si="1739"/>
        <v>8.3721476867675779</v>
      </c>
      <c r="CY312" s="663">
        <f t="shared" si="1739"/>
        <v>117.04890197448729</v>
      </c>
      <c r="CZ312" s="663">
        <f t="shared" si="1739"/>
        <v>94.718174542236341</v>
      </c>
      <c r="DA312" s="663">
        <f t="shared" si="1739"/>
        <v>45.277101281738283</v>
      </c>
      <c r="DB312" s="663">
        <f t="shared" si="1739"/>
        <v>0</v>
      </c>
      <c r="DC312" s="663">
        <f t="shared" si="1739"/>
        <v>0</v>
      </c>
      <c r="DD312" s="663">
        <f t="shared" si="1739"/>
        <v>0</v>
      </c>
      <c r="DE312" s="663">
        <f t="shared" si="1739"/>
        <v>0</v>
      </c>
      <c r="DF312" s="663">
        <f t="shared" si="1739"/>
        <v>0</v>
      </c>
      <c r="DG312" s="663">
        <f t="shared" si="1739"/>
        <v>0</v>
      </c>
      <c r="DH312" s="663">
        <f t="shared" si="1739"/>
        <v>0.96459893493652338</v>
      </c>
      <c r="DI312" s="663">
        <f t="shared" si="1739"/>
        <v>28.001577304077145</v>
      </c>
      <c r="DJ312" s="663">
        <f t="shared" si="1739"/>
        <v>12.684289361572265</v>
      </c>
      <c r="DK312" s="663">
        <f t="shared" si="1739"/>
        <v>125.29213266296385</v>
      </c>
      <c r="DL312" s="663">
        <f t="shared" si="1739"/>
        <v>103.03609038085939</v>
      </c>
      <c r="DM312" s="663">
        <f t="shared" si="1739"/>
        <v>56.385256689453129</v>
      </c>
      <c r="DN312" s="663">
        <f t="shared" si="1739"/>
        <v>0</v>
      </c>
      <c r="DO312" s="663">
        <f t="shared" si="1739"/>
        <v>0</v>
      </c>
      <c r="DP312" s="663">
        <f t="shared" si="1739"/>
        <v>0</v>
      </c>
      <c r="DQ312" s="663">
        <f t="shared" si="1739"/>
        <v>0</v>
      </c>
      <c r="DR312" s="663">
        <f t="shared" si="1739"/>
        <v>0</v>
      </c>
      <c r="DS312" s="663">
        <f t="shared" si="1739"/>
        <v>0</v>
      </c>
      <c r="DT312" s="663">
        <f t="shared" si="1739"/>
        <v>1.4468984024047851</v>
      </c>
      <c r="DU312" s="663">
        <f t="shared" si="1739"/>
        <v>34.531969044494623</v>
      </c>
      <c r="DV312" s="663">
        <f t="shared" si="1739"/>
        <v>16.996431036376954</v>
      </c>
      <c r="DW312" s="663">
        <f t="shared" si="1739"/>
        <v>133.53536335144042</v>
      </c>
      <c r="DX312" s="663">
        <f t="shared" si="1739"/>
        <v>111.35400621948244</v>
      </c>
      <c r="DY312" s="663">
        <f t="shared" si="1739"/>
        <v>67.493412097167976</v>
      </c>
      <c r="DZ312" s="663">
        <f t="shared" si="1739"/>
        <v>0</v>
      </c>
      <c r="EA312" s="663">
        <f t="shared" si="1739"/>
        <v>0</v>
      </c>
      <c r="EB312" s="663">
        <f t="shared" si="1739"/>
        <v>0</v>
      </c>
      <c r="EC312" s="663">
        <f t="shared" ref="EC312:GN312" si="1740">EC280</f>
        <v>0</v>
      </c>
      <c r="ED312" s="663">
        <f t="shared" si="1740"/>
        <v>0</v>
      </c>
      <c r="EE312" s="663">
        <f t="shared" si="1740"/>
        <v>0</v>
      </c>
      <c r="EF312" s="663">
        <f t="shared" si="1740"/>
        <v>1.9291978698730468</v>
      </c>
      <c r="EG312" s="663">
        <f t="shared" si="1740"/>
        <v>41.062360784912102</v>
      </c>
      <c r="EH312" s="663">
        <f t="shared" si="1740"/>
        <v>21.30857271118164</v>
      </c>
      <c r="EI312" s="663">
        <f t="shared" si="1740"/>
        <v>141.77859403991698</v>
      </c>
      <c r="EJ312" s="663">
        <f t="shared" si="1740"/>
        <v>119.67192205810547</v>
      </c>
      <c r="EK312" s="663">
        <f t="shared" si="1740"/>
        <v>78.601567504882809</v>
      </c>
      <c r="EL312" s="663">
        <f t="shared" si="1740"/>
        <v>0</v>
      </c>
      <c r="EM312" s="663">
        <f t="shared" si="1740"/>
        <v>0</v>
      </c>
      <c r="EN312" s="663">
        <f t="shared" si="1740"/>
        <v>0</v>
      </c>
      <c r="EO312" s="663">
        <f t="shared" si="1740"/>
        <v>0</v>
      </c>
      <c r="EP312" s="663">
        <f t="shared" si="1740"/>
        <v>0</v>
      </c>
      <c r="EQ312" s="663">
        <f t="shared" si="1740"/>
        <v>0</v>
      </c>
      <c r="ER312" s="663">
        <f t="shared" si="1740"/>
        <v>2.4114973373413084</v>
      </c>
      <c r="ES312" s="663">
        <f t="shared" si="1740"/>
        <v>47.592752525329587</v>
      </c>
      <c r="ET312" s="663">
        <f t="shared" si="1740"/>
        <v>25.620714385986329</v>
      </c>
      <c r="EU312" s="663">
        <f t="shared" si="1740"/>
        <v>138.19396173095703</v>
      </c>
      <c r="EV312" s="663">
        <f t="shared" si="1740"/>
        <v>112.88697055664062</v>
      </c>
      <c r="EW312" s="663">
        <f t="shared" si="1740"/>
        <v>70.091811022949216</v>
      </c>
      <c r="EX312" s="663">
        <f t="shared" si="1740"/>
        <v>0</v>
      </c>
      <c r="EY312" s="663">
        <f t="shared" si="1740"/>
        <v>0</v>
      </c>
      <c r="EZ312" s="663">
        <f t="shared" si="1740"/>
        <v>0</v>
      </c>
      <c r="FA312" s="663">
        <f t="shared" si="1740"/>
        <v>0</v>
      </c>
      <c r="FB312" s="663">
        <f t="shared" si="1740"/>
        <v>0</v>
      </c>
      <c r="FC312" s="663">
        <f t="shared" si="1740"/>
        <v>0</v>
      </c>
      <c r="FD312" s="663">
        <f t="shared" si="1740"/>
        <v>2.1890377624511719</v>
      </c>
      <c r="FE312" s="663">
        <f t="shared" si="1740"/>
        <v>44.387521368408201</v>
      </c>
      <c r="FF312" s="663">
        <f t="shared" si="1740"/>
        <v>25.433529467773436</v>
      </c>
      <c r="FG312" s="663">
        <f t="shared" si="1740"/>
        <v>134.60932942199707</v>
      </c>
      <c r="FH312" s="663">
        <f t="shared" si="1740"/>
        <v>106.10201905517577</v>
      </c>
      <c r="FI312" s="663">
        <f t="shared" si="1740"/>
        <v>61.582054541015623</v>
      </c>
      <c r="FJ312" s="663">
        <f t="shared" si="1740"/>
        <v>0</v>
      </c>
      <c r="FK312" s="663">
        <f t="shared" si="1740"/>
        <v>0</v>
      </c>
      <c r="FL312" s="663">
        <f t="shared" si="1740"/>
        <v>0</v>
      </c>
      <c r="FM312" s="663">
        <f t="shared" si="1740"/>
        <v>0</v>
      </c>
      <c r="FN312" s="663">
        <f t="shared" si="1740"/>
        <v>0</v>
      </c>
      <c r="FO312" s="663">
        <f t="shared" si="1740"/>
        <v>0</v>
      </c>
      <c r="FP312" s="663">
        <f t="shared" si="1740"/>
        <v>1.9665781875610351</v>
      </c>
      <c r="FQ312" s="663">
        <f t="shared" si="1740"/>
        <v>41.182290211486816</v>
      </c>
      <c r="FR312" s="663">
        <f t="shared" si="1740"/>
        <v>25.246344549560543</v>
      </c>
      <c r="FS312" s="663">
        <f t="shared" si="1740"/>
        <v>131.02469711303712</v>
      </c>
      <c r="FT312" s="663">
        <f t="shared" si="1740"/>
        <v>99.317067553710928</v>
      </c>
      <c r="FU312" s="663">
        <f t="shared" si="1740"/>
        <v>53.07229805908203</v>
      </c>
      <c r="FV312" s="663">
        <f t="shared" si="1740"/>
        <v>0</v>
      </c>
      <c r="FW312" s="663">
        <f t="shared" si="1740"/>
        <v>0</v>
      </c>
      <c r="FX312" s="663">
        <f t="shared" si="1740"/>
        <v>0</v>
      </c>
      <c r="FY312" s="663">
        <f t="shared" si="1740"/>
        <v>0</v>
      </c>
      <c r="FZ312" s="663">
        <f t="shared" si="1740"/>
        <v>0</v>
      </c>
      <c r="GA312" s="663">
        <f t="shared" si="1740"/>
        <v>0</v>
      </c>
      <c r="GB312" s="663">
        <f t="shared" si="1740"/>
        <v>1.7441186126708983</v>
      </c>
      <c r="GC312" s="663">
        <f t="shared" si="1740"/>
        <v>37.97705905456543</v>
      </c>
      <c r="GD312" s="663">
        <f t="shared" si="1740"/>
        <v>25.059159631347651</v>
      </c>
      <c r="GE312" s="663">
        <f t="shared" si="1740"/>
        <v>127.44006480407717</v>
      </c>
      <c r="GF312" s="663">
        <f t="shared" si="1740"/>
        <v>92.532116052246081</v>
      </c>
      <c r="GG312" s="663">
        <f t="shared" si="1740"/>
        <v>44.562541577148437</v>
      </c>
      <c r="GH312" s="663">
        <f t="shared" si="1740"/>
        <v>0</v>
      </c>
      <c r="GI312" s="663">
        <f t="shared" si="1740"/>
        <v>0</v>
      </c>
      <c r="GJ312" s="663">
        <f t="shared" si="1740"/>
        <v>0</v>
      </c>
      <c r="GK312" s="663">
        <f t="shared" si="1740"/>
        <v>0</v>
      </c>
      <c r="GL312" s="663">
        <f t="shared" si="1740"/>
        <v>0</v>
      </c>
      <c r="GM312" s="663">
        <f t="shared" si="1740"/>
        <v>0</v>
      </c>
      <c r="GN312" s="663">
        <f t="shared" si="1740"/>
        <v>1.5216590377807615</v>
      </c>
      <c r="GO312" s="663">
        <f t="shared" ref="GO312:IZ312" si="1741">GO280</f>
        <v>34.771827897644044</v>
      </c>
      <c r="GP312" s="663">
        <f t="shared" si="1741"/>
        <v>24.871974713134758</v>
      </c>
      <c r="GQ312" s="663">
        <f t="shared" si="1741"/>
        <v>123.85543249511718</v>
      </c>
      <c r="GR312" s="663">
        <f t="shared" si="1741"/>
        <v>85.74716455078125</v>
      </c>
      <c r="GS312" s="663">
        <f t="shared" si="1741"/>
        <v>36.052785095214844</v>
      </c>
      <c r="GT312" s="663">
        <f t="shared" si="1741"/>
        <v>0</v>
      </c>
      <c r="GU312" s="663">
        <f t="shared" si="1741"/>
        <v>0</v>
      </c>
      <c r="GV312" s="663">
        <f t="shared" si="1741"/>
        <v>0</v>
      </c>
      <c r="GW312" s="663">
        <f t="shared" si="1741"/>
        <v>0</v>
      </c>
      <c r="GX312" s="663">
        <f t="shared" si="1741"/>
        <v>0</v>
      </c>
      <c r="GY312" s="663">
        <f t="shared" si="1741"/>
        <v>0</v>
      </c>
      <c r="GZ312" s="663">
        <f t="shared" si="1741"/>
        <v>1.2991994628906249</v>
      </c>
      <c r="HA312" s="663">
        <f t="shared" si="1741"/>
        <v>31.566596740722659</v>
      </c>
      <c r="HB312" s="663">
        <f t="shared" si="1741"/>
        <v>24.684789794921873</v>
      </c>
      <c r="HC312" s="663">
        <f t="shared" si="1741"/>
        <v>170.19512963867186</v>
      </c>
      <c r="HD312" s="663">
        <f t="shared" si="1741"/>
        <v>178.31512628173829</v>
      </c>
      <c r="HE312" s="663">
        <f t="shared" si="1741"/>
        <v>144.21114038085938</v>
      </c>
      <c r="HF312" s="663">
        <f t="shared" si="1741"/>
        <v>0.64959973144531247</v>
      </c>
      <c r="HG312" s="663">
        <f t="shared" si="1741"/>
        <v>0</v>
      </c>
      <c r="HH312" s="663">
        <f t="shared" si="1741"/>
        <v>0</v>
      </c>
      <c r="HI312" s="663">
        <f t="shared" si="1741"/>
        <v>0</v>
      </c>
      <c r="HJ312" s="663">
        <f t="shared" si="1741"/>
        <v>0</v>
      </c>
      <c r="HK312" s="663">
        <f t="shared" si="1741"/>
        <v>0</v>
      </c>
      <c r="HL312" s="663">
        <f t="shared" si="1741"/>
        <v>4.0523277592658999</v>
      </c>
      <c r="HM312" s="663">
        <f t="shared" si="1741"/>
        <v>69.507171264648434</v>
      </c>
      <c r="HN312" s="663">
        <f t="shared" si="1741"/>
        <v>129.24134008789062</v>
      </c>
      <c r="HO312" s="663">
        <f t="shared" si="1741"/>
        <v>170.19512963867186</v>
      </c>
      <c r="HP312" s="663">
        <f t="shared" si="1741"/>
        <v>178.31512628173829</v>
      </c>
      <c r="HQ312" s="663">
        <f t="shared" si="1741"/>
        <v>144.21114038085938</v>
      </c>
      <c r="HR312" s="663">
        <f t="shared" si="1741"/>
        <v>0.64959973144531247</v>
      </c>
      <c r="HS312" s="663">
        <f t="shared" si="1741"/>
        <v>0</v>
      </c>
      <c r="HT312" s="663">
        <f t="shared" si="1741"/>
        <v>0</v>
      </c>
      <c r="HU312" s="663">
        <f t="shared" si="1741"/>
        <v>0</v>
      </c>
      <c r="HV312" s="663">
        <f t="shared" si="1741"/>
        <v>0</v>
      </c>
      <c r="HW312" s="663">
        <f t="shared" si="1741"/>
        <v>0</v>
      </c>
      <c r="HX312" s="663">
        <f t="shared" si="1741"/>
        <v>4.0523277592658999</v>
      </c>
      <c r="HY312" s="663">
        <f t="shared" si="1741"/>
        <v>69.507171264648434</v>
      </c>
      <c r="HZ312" s="663">
        <f t="shared" si="1741"/>
        <v>129.24134008789062</v>
      </c>
      <c r="IA312" s="663">
        <f t="shared" si="1741"/>
        <v>170.19512963867186</v>
      </c>
      <c r="IB312" s="663">
        <f t="shared" si="1741"/>
        <v>178.31512628173829</v>
      </c>
      <c r="IC312" s="663">
        <f t="shared" si="1741"/>
        <v>144.21114038085938</v>
      </c>
      <c r="ID312" s="663">
        <f t="shared" si="1741"/>
        <v>0.64959973144531247</v>
      </c>
      <c r="IE312" s="663">
        <f t="shared" si="1741"/>
        <v>0</v>
      </c>
      <c r="IF312" s="663">
        <f t="shared" si="1741"/>
        <v>0</v>
      </c>
      <c r="IG312" s="663">
        <f t="shared" si="1741"/>
        <v>0</v>
      </c>
      <c r="IH312" s="663">
        <f t="shared" si="1741"/>
        <v>0</v>
      </c>
      <c r="II312" s="663">
        <f t="shared" si="1741"/>
        <v>0</v>
      </c>
      <c r="IJ312" s="663">
        <f t="shared" si="1741"/>
        <v>4.0523277592658999</v>
      </c>
      <c r="IK312" s="663">
        <f t="shared" si="1741"/>
        <v>69.507171264648434</v>
      </c>
      <c r="IL312" s="663">
        <f t="shared" si="1741"/>
        <v>129.24134008789062</v>
      </c>
      <c r="IM312" s="663">
        <f t="shared" si="1741"/>
        <v>170.19512963867186</v>
      </c>
      <c r="IN312" s="663">
        <f t="shared" si="1741"/>
        <v>178.31512628173829</v>
      </c>
      <c r="IO312" s="663">
        <f t="shared" si="1741"/>
        <v>144.21114038085938</v>
      </c>
      <c r="IP312" s="663">
        <f t="shared" si="1741"/>
        <v>0.64959973144531247</v>
      </c>
      <c r="IQ312" s="663">
        <f t="shared" si="1741"/>
        <v>0</v>
      </c>
      <c r="IR312" s="663">
        <f t="shared" si="1741"/>
        <v>0</v>
      </c>
      <c r="IS312" s="663">
        <f t="shared" si="1741"/>
        <v>0</v>
      </c>
      <c r="IT312" s="663">
        <f t="shared" si="1741"/>
        <v>0</v>
      </c>
      <c r="IU312" s="663">
        <f t="shared" si="1741"/>
        <v>0</v>
      </c>
      <c r="IV312" s="663">
        <f t="shared" si="1741"/>
        <v>4.0523277592658999</v>
      </c>
      <c r="IW312" s="663">
        <f t="shared" si="1741"/>
        <v>69.507171264648434</v>
      </c>
      <c r="IX312" s="663">
        <f t="shared" si="1741"/>
        <v>129.24134008789062</v>
      </c>
      <c r="IY312" s="663">
        <f t="shared" si="1741"/>
        <v>170.19512963867186</v>
      </c>
      <c r="IZ312" s="663">
        <f t="shared" si="1741"/>
        <v>178.31512628173829</v>
      </c>
      <c r="JA312" s="663">
        <f t="shared" ref="JA312:LL312" si="1742">JA280</f>
        <v>144.21114038085938</v>
      </c>
      <c r="JB312" s="663">
        <f t="shared" si="1742"/>
        <v>0.64959973144531247</v>
      </c>
      <c r="JC312" s="663">
        <f t="shared" si="1742"/>
        <v>0</v>
      </c>
      <c r="JD312" s="663">
        <f t="shared" si="1742"/>
        <v>0</v>
      </c>
      <c r="JE312" s="663">
        <f t="shared" si="1742"/>
        <v>0</v>
      </c>
      <c r="JF312" s="663">
        <f t="shared" si="1742"/>
        <v>0</v>
      </c>
      <c r="JG312" s="663">
        <f t="shared" si="1742"/>
        <v>0</v>
      </c>
      <c r="JH312" s="663">
        <f t="shared" si="1742"/>
        <v>4.0523277592658999</v>
      </c>
      <c r="JI312" s="663">
        <f t="shared" si="1742"/>
        <v>69.507171264648434</v>
      </c>
      <c r="JJ312" s="663">
        <f t="shared" si="1742"/>
        <v>129.24134008789062</v>
      </c>
      <c r="JK312" s="663">
        <f t="shared" si="1742"/>
        <v>176.17144716796872</v>
      </c>
      <c r="JL312" s="663">
        <f t="shared" si="1742"/>
        <v>174.96593178558351</v>
      </c>
      <c r="JM312" s="663">
        <f t="shared" si="1742"/>
        <v>143.00073223266602</v>
      </c>
      <c r="JN312" s="663">
        <f t="shared" si="1742"/>
        <v>0.51967978515625002</v>
      </c>
      <c r="JO312" s="663">
        <f t="shared" si="1742"/>
        <v>0</v>
      </c>
      <c r="JP312" s="663">
        <f t="shared" si="1742"/>
        <v>0</v>
      </c>
      <c r="JQ312" s="663">
        <f t="shared" si="1742"/>
        <v>0</v>
      </c>
      <c r="JR312" s="663">
        <f t="shared" si="1742"/>
        <v>0</v>
      </c>
      <c r="JS312" s="663">
        <f t="shared" si="1742"/>
        <v>0</v>
      </c>
      <c r="JT312" s="663">
        <f t="shared" si="1742"/>
        <v>3.2418622074127201</v>
      </c>
      <c r="JU312" s="663">
        <f t="shared" si="1742"/>
        <v>67.818211962890629</v>
      </c>
      <c r="JV312" s="663">
        <f t="shared" si="1742"/>
        <v>124.14281524915695</v>
      </c>
      <c r="JW312" s="663">
        <f t="shared" si="1742"/>
        <v>182.14776469726559</v>
      </c>
      <c r="JX312" s="663">
        <f t="shared" si="1742"/>
        <v>171.61673728942873</v>
      </c>
      <c r="JY312" s="663">
        <f t="shared" si="1742"/>
        <v>141.79032408447267</v>
      </c>
      <c r="JZ312" s="663">
        <f t="shared" si="1742"/>
        <v>0.38975983886718751</v>
      </c>
      <c r="KA312" s="663">
        <f t="shared" si="1742"/>
        <v>0</v>
      </c>
      <c r="KB312" s="663">
        <f t="shared" si="1742"/>
        <v>0</v>
      </c>
      <c r="KC312" s="663">
        <f t="shared" si="1742"/>
        <v>0</v>
      </c>
      <c r="KD312" s="663">
        <f t="shared" si="1742"/>
        <v>0</v>
      </c>
      <c r="KE312" s="663">
        <f t="shared" si="1742"/>
        <v>0</v>
      </c>
      <c r="KF312" s="663">
        <f t="shared" si="1742"/>
        <v>2.4313966555595403</v>
      </c>
      <c r="KG312" s="663">
        <f t="shared" si="1742"/>
        <v>66.129252661132824</v>
      </c>
      <c r="KH312" s="663">
        <f t="shared" si="1742"/>
        <v>119.04429041042329</v>
      </c>
      <c r="KI312" s="663">
        <f t="shared" si="1742"/>
        <v>188.12408222656245</v>
      </c>
      <c r="KJ312" s="663">
        <f t="shared" si="1742"/>
        <v>168.26754279327395</v>
      </c>
      <c r="KK312" s="663">
        <f t="shared" si="1742"/>
        <v>140.57991593627932</v>
      </c>
      <c r="KL312" s="663">
        <f t="shared" si="1742"/>
        <v>0.25983989257812501</v>
      </c>
      <c r="KM312" s="663">
        <f t="shared" si="1742"/>
        <v>0</v>
      </c>
      <c r="KN312" s="663">
        <f t="shared" si="1742"/>
        <v>0</v>
      </c>
      <c r="KO312" s="663">
        <f t="shared" si="1742"/>
        <v>0</v>
      </c>
      <c r="KP312" s="663">
        <f t="shared" si="1742"/>
        <v>0</v>
      </c>
      <c r="KQ312" s="663">
        <f t="shared" si="1742"/>
        <v>0</v>
      </c>
      <c r="KR312" s="663">
        <f t="shared" si="1742"/>
        <v>1.6209311037063603</v>
      </c>
      <c r="KS312" s="663">
        <f t="shared" si="1742"/>
        <v>64.440293359375019</v>
      </c>
      <c r="KT312" s="663">
        <f t="shared" si="1742"/>
        <v>113.94576557168962</v>
      </c>
      <c r="KU312" s="663">
        <f t="shared" si="1742"/>
        <v>194.10039975585931</v>
      </c>
      <c r="KV312" s="663">
        <f t="shared" si="1742"/>
        <v>164.91834829711917</v>
      </c>
      <c r="KW312" s="663">
        <f t="shared" si="1742"/>
        <v>139.36950778808597</v>
      </c>
      <c r="KX312" s="663">
        <f t="shared" si="1742"/>
        <v>0.1299199462890625</v>
      </c>
      <c r="KY312" s="663">
        <f t="shared" si="1742"/>
        <v>0</v>
      </c>
      <c r="KZ312" s="663">
        <f t="shared" si="1742"/>
        <v>0</v>
      </c>
      <c r="LA312" s="663">
        <f t="shared" si="1742"/>
        <v>0</v>
      </c>
      <c r="LB312" s="663">
        <f t="shared" si="1742"/>
        <v>0</v>
      </c>
      <c r="LC312" s="663">
        <f t="shared" si="1742"/>
        <v>0</v>
      </c>
      <c r="LD312" s="663">
        <f t="shared" si="1742"/>
        <v>0.81046555185318025</v>
      </c>
      <c r="LE312" s="663">
        <f t="shared" si="1742"/>
        <v>62.751334057617207</v>
      </c>
      <c r="LF312" s="663">
        <f t="shared" si="1742"/>
        <v>108.84724073295595</v>
      </c>
      <c r="LG312" s="663">
        <f t="shared" si="1742"/>
        <v>200.07671728515623</v>
      </c>
      <c r="LH312" s="663">
        <f t="shared" si="1742"/>
        <v>161.56915380096433</v>
      </c>
      <c r="LI312" s="663">
        <f t="shared" si="1742"/>
        <v>138.15909963989259</v>
      </c>
      <c r="LJ312" s="663">
        <f t="shared" si="1742"/>
        <v>0</v>
      </c>
      <c r="LK312" s="663">
        <f t="shared" si="1742"/>
        <v>0</v>
      </c>
      <c r="LL312" s="663">
        <f t="shared" si="1742"/>
        <v>0</v>
      </c>
      <c r="LM312" s="663">
        <f t="shared" ref="LM312:LR312" si="1743">LM280</f>
        <v>0</v>
      </c>
      <c r="LN312" s="663">
        <f t="shared" si="1743"/>
        <v>0</v>
      </c>
      <c r="LO312" s="663">
        <f t="shared" si="1743"/>
        <v>0</v>
      </c>
      <c r="LP312" s="663">
        <f t="shared" si="1743"/>
        <v>0</v>
      </c>
      <c r="LQ312" s="663">
        <f t="shared" si="1743"/>
        <v>61.062374755859381</v>
      </c>
      <c r="LR312" s="663">
        <f t="shared" si="1743"/>
        <v>103.74871589422226</v>
      </c>
    </row>
    <row r="313" spans="2:330" hidden="1">
      <c r="C313" s="664" t="s">
        <v>826</v>
      </c>
      <c r="D313" s="663">
        <f ca="1">D288+D291</f>
        <v>1889.3626765467188</v>
      </c>
      <c r="E313" s="663">
        <f t="shared" ref="E313:BP313" ca="1" si="1744">E288+E291</f>
        <v>1889.3626765467188</v>
      </c>
      <c r="F313" s="663">
        <f t="shared" ca="1" si="1744"/>
        <v>1889.3626765467188</v>
      </c>
      <c r="G313" s="663">
        <f t="shared" ca="1" si="1744"/>
        <v>1889.3626765467188</v>
      </c>
      <c r="H313" s="663">
        <f t="shared" ca="1" si="1744"/>
        <v>1889.3626765467188</v>
      </c>
      <c r="I313" s="663">
        <f t="shared" ca="1" si="1744"/>
        <v>1672.514861535728</v>
      </c>
      <c r="J313" s="663">
        <f t="shared" ca="1" si="1744"/>
        <v>1591.8161463203251</v>
      </c>
      <c r="K313" s="663">
        <f t="shared" ca="1" si="1744"/>
        <v>1511.1174311049222</v>
      </c>
      <c r="L313" s="663">
        <f t="shared" ca="1" si="1744"/>
        <v>1430.4187158895193</v>
      </c>
      <c r="M313" s="663">
        <f t="shared" ca="1" si="1744"/>
        <v>1349.7200006741166</v>
      </c>
      <c r="N313" s="663">
        <f t="shared" ca="1" si="1744"/>
        <v>1269.0212854587137</v>
      </c>
      <c r="O313" s="663">
        <f t="shared" ca="1" si="1744"/>
        <v>1157.8365550058245</v>
      </c>
      <c r="P313" s="663">
        <f t="shared" ca="1" si="1744"/>
        <v>1046.6518245529353</v>
      </c>
      <c r="Q313" s="663">
        <f t="shared" ca="1" si="1744"/>
        <v>935.4670941000461</v>
      </c>
      <c r="R313" s="663">
        <f t="shared" ca="1" si="1744"/>
        <v>824.2823636471569</v>
      </c>
      <c r="S313" s="663">
        <f t="shared" ca="1" si="1744"/>
        <v>713.09763319426781</v>
      </c>
      <c r="T313" s="663">
        <f t="shared" ca="1" si="1744"/>
        <v>2973.3696966445591</v>
      </c>
      <c r="U313" s="663">
        <f t="shared" ca="1" si="1744"/>
        <v>2973.3696966445591</v>
      </c>
      <c r="V313" s="663">
        <f t="shared" ca="1" si="1744"/>
        <v>2973.3696966445591</v>
      </c>
      <c r="W313" s="663">
        <f t="shared" ca="1" si="1744"/>
        <v>2973.3696966445591</v>
      </c>
      <c r="X313" s="663">
        <f t="shared" ca="1" si="1744"/>
        <v>2973.3696966445591</v>
      </c>
      <c r="Y313" s="663">
        <f t="shared" ca="1" si="1744"/>
        <v>2863.9991768386508</v>
      </c>
      <c r="Z313" s="663">
        <f t="shared" ca="1" si="1744"/>
        <v>2754.6286570327425</v>
      </c>
      <c r="AA313" s="663">
        <f t="shared" ca="1" si="1744"/>
        <v>2645.2581372268342</v>
      </c>
      <c r="AB313" s="663">
        <f t="shared" ca="1" si="1744"/>
        <v>2535.8876174209258</v>
      </c>
      <c r="AC313" s="663">
        <f t="shared" ca="1" si="1744"/>
        <v>2426.5170976150184</v>
      </c>
      <c r="AD313" s="663"/>
      <c r="AE313" s="663">
        <f t="shared" ca="1" si="1744"/>
        <v>822.35549338341139</v>
      </c>
      <c r="AF313" s="663">
        <f t="shared" ca="1" si="1744"/>
        <v>311.5487139004581</v>
      </c>
      <c r="AG313" s="663">
        <f t="shared" ca="1" si="1744"/>
        <v>265.15565874206646</v>
      </c>
      <c r="AH313" s="663">
        <f t="shared" ca="1" si="1744"/>
        <v>34.797743143409491</v>
      </c>
      <c r="AI313" s="663">
        <f t="shared" ca="1" si="1744"/>
        <v>33.333645006850361</v>
      </c>
      <c r="AJ313" s="663">
        <f t="shared" ca="1" si="1744"/>
        <v>36.485691100239755</v>
      </c>
      <c r="AK313" s="663">
        <f t="shared" ca="1" si="1744"/>
        <v>57.622454843610527</v>
      </c>
      <c r="AL313" s="663">
        <f t="shared" ca="1" si="1744"/>
        <v>41.286032360076902</v>
      </c>
      <c r="AM313" s="663">
        <f t="shared" ca="1" si="1744"/>
        <v>51.55180007493496</v>
      </c>
      <c r="AN313" s="663">
        <f t="shared" ca="1" si="1744"/>
        <v>29.22946213334799</v>
      </c>
      <c r="AO313" s="663">
        <f t="shared" ca="1" si="1744"/>
        <v>51.812925529211753</v>
      </c>
      <c r="AP313" s="663">
        <f t="shared" ca="1" si="1744"/>
        <v>154.1830563291013</v>
      </c>
      <c r="AQ313" s="663">
        <f t="shared" ca="1" si="1744"/>
        <v>822.35549338341139</v>
      </c>
      <c r="AR313" s="663">
        <f t="shared" ca="1" si="1744"/>
        <v>311.5487139004581</v>
      </c>
      <c r="AS313" s="663">
        <f t="shared" ca="1" si="1744"/>
        <v>265.15565874206646</v>
      </c>
      <c r="AT313" s="663">
        <f t="shared" ca="1" si="1744"/>
        <v>34.797743143409491</v>
      </c>
      <c r="AU313" s="663">
        <f t="shared" ca="1" si="1744"/>
        <v>33.333645006850361</v>
      </c>
      <c r="AV313" s="663">
        <f t="shared" ca="1" si="1744"/>
        <v>36.485691100239755</v>
      </c>
      <c r="AW313" s="663">
        <f t="shared" ca="1" si="1744"/>
        <v>57.622454843610527</v>
      </c>
      <c r="AX313" s="663">
        <f t="shared" ca="1" si="1744"/>
        <v>41.286032360076902</v>
      </c>
      <c r="AY313" s="663">
        <f t="shared" ca="1" si="1744"/>
        <v>51.55180007493496</v>
      </c>
      <c r="AZ313" s="663">
        <f t="shared" ca="1" si="1744"/>
        <v>29.22946213334799</v>
      </c>
      <c r="BA313" s="663">
        <f t="shared" ca="1" si="1744"/>
        <v>51.812925529211753</v>
      </c>
      <c r="BB313" s="663">
        <f t="shared" ca="1" si="1744"/>
        <v>154.1830563291013</v>
      </c>
      <c r="BC313" s="663">
        <f t="shared" ca="1" si="1744"/>
        <v>822.35549338341139</v>
      </c>
      <c r="BD313" s="663">
        <f t="shared" ca="1" si="1744"/>
        <v>311.5487139004581</v>
      </c>
      <c r="BE313" s="663">
        <f t="shared" ca="1" si="1744"/>
        <v>265.15565874206646</v>
      </c>
      <c r="BF313" s="663">
        <f t="shared" ca="1" si="1744"/>
        <v>34.797743143409491</v>
      </c>
      <c r="BG313" s="663">
        <f t="shared" ca="1" si="1744"/>
        <v>33.333645006850361</v>
      </c>
      <c r="BH313" s="663">
        <f t="shared" ca="1" si="1744"/>
        <v>36.485691100239755</v>
      </c>
      <c r="BI313" s="663">
        <f t="shared" ca="1" si="1744"/>
        <v>57.622454843610527</v>
      </c>
      <c r="BJ313" s="663">
        <f t="shared" ca="1" si="1744"/>
        <v>41.286032360076902</v>
      </c>
      <c r="BK313" s="663">
        <f t="shared" ca="1" si="1744"/>
        <v>51.55180007493496</v>
      </c>
      <c r="BL313" s="663">
        <f t="shared" ca="1" si="1744"/>
        <v>29.22946213334799</v>
      </c>
      <c r="BM313" s="663">
        <f t="shared" ca="1" si="1744"/>
        <v>51.812925529211753</v>
      </c>
      <c r="BN313" s="663">
        <f t="shared" ca="1" si="1744"/>
        <v>154.1830563291013</v>
      </c>
      <c r="BO313" s="663">
        <f t="shared" ca="1" si="1744"/>
        <v>822.35549338341139</v>
      </c>
      <c r="BP313" s="663">
        <f t="shared" ca="1" si="1744"/>
        <v>311.5487139004581</v>
      </c>
      <c r="BQ313" s="663">
        <f t="shared" ref="BQ313:EB313" ca="1" si="1745">BQ288+BQ291</f>
        <v>265.15565874206646</v>
      </c>
      <c r="BR313" s="663">
        <f t="shared" ca="1" si="1745"/>
        <v>34.797743143409491</v>
      </c>
      <c r="BS313" s="663">
        <f t="shared" ca="1" si="1745"/>
        <v>33.333645006850361</v>
      </c>
      <c r="BT313" s="663">
        <f t="shared" ca="1" si="1745"/>
        <v>36.485691100239755</v>
      </c>
      <c r="BU313" s="663">
        <f t="shared" ca="1" si="1745"/>
        <v>57.622454843610527</v>
      </c>
      <c r="BV313" s="663">
        <f t="shared" ca="1" si="1745"/>
        <v>41.286032360076902</v>
      </c>
      <c r="BW313" s="663">
        <f t="shared" ca="1" si="1745"/>
        <v>51.55180007493496</v>
      </c>
      <c r="BX313" s="663">
        <f t="shared" ca="1" si="1745"/>
        <v>29.22946213334799</v>
      </c>
      <c r="BY313" s="663">
        <f t="shared" ca="1" si="1745"/>
        <v>51.812925529211753</v>
      </c>
      <c r="BZ313" s="663">
        <f t="shared" ca="1" si="1745"/>
        <v>154.1830563291013</v>
      </c>
      <c r="CA313" s="663">
        <f t="shared" ca="1" si="1745"/>
        <v>703.03114917290213</v>
      </c>
      <c r="CB313" s="663">
        <f t="shared" ca="1" si="1745"/>
        <v>338.93765698885915</v>
      </c>
      <c r="CC313" s="663">
        <f t="shared" ca="1" si="1745"/>
        <v>285.14424388164286</v>
      </c>
      <c r="CD313" s="663">
        <f t="shared" ca="1" si="1745"/>
        <v>51.117903111159798</v>
      </c>
      <c r="CE313" s="663">
        <f t="shared" ca="1" si="1745"/>
        <v>20.444245225846768</v>
      </c>
      <c r="CF313" s="663">
        <f t="shared" ca="1" si="1745"/>
        <v>10.138298439860344</v>
      </c>
      <c r="CG313" s="663">
        <f t="shared" ca="1" si="1745"/>
        <v>18.461078067004681</v>
      </c>
      <c r="CH313" s="663">
        <f t="shared" ca="1" si="1745"/>
        <v>8.2164665465354911</v>
      </c>
      <c r="CI313" s="663">
        <f t="shared" ca="1" si="1745"/>
        <v>10.847372801244259</v>
      </c>
      <c r="CJ313" s="663">
        <f t="shared" ca="1" si="1745"/>
        <v>40.413624290943147</v>
      </c>
      <c r="CK313" s="663">
        <f t="shared" ca="1" si="1745"/>
        <v>73.048680189758542</v>
      </c>
      <c r="CL313" s="663">
        <f t="shared" ca="1" si="1745"/>
        <v>112.71414281997086</v>
      </c>
      <c r="CM313" s="663">
        <f t="shared" ca="1" si="1745"/>
        <v>686.20124826591018</v>
      </c>
      <c r="CN313" s="663">
        <f t="shared" ca="1" si="1745"/>
        <v>319.25776136557459</v>
      </c>
      <c r="CO313" s="663">
        <f t="shared" ca="1" si="1745"/>
        <v>268.96182804158929</v>
      </c>
      <c r="CP313" s="663">
        <f t="shared" ca="1" si="1745"/>
        <v>48.070292728286972</v>
      </c>
      <c r="CQ313" s="663">
        <f t="shared" ca="1" si="1745"/>
        <v>17.154588522624969</v>
      </c>
      <c r="CR313" s="663">
        <f t="shared" ca="1" si="1745"/>
        <v>8.1656244395732891</v>
      </c>
      <c r="CS313" s="663">
        <f t="shared" ca="1" si="1745"/>
        <v>16.313413424158096</v>
      </c>
      <c r="CT313" s="663">
        <f t="shared" ca="1" si="1745"/>
        <v>6.573173237228394</v>
      </c>
      <c r="CU313" s="663">
        <f t="shared" ca="1" si="1745"/>
        <v>8.750852285408973</v>
      </c>
      <c r="CV313" s="663">
        <f t="shared" ca="1" si="1745"/>
        <v>35.820638217502832</v>
      </c>
      <c r="CW313" s="663">
        <f t="shared" ca="1" si="1745"/>
        <v>69.001712543457742</v>
      </c>
      <c r="CX313" s="663">
        <f t="shared" ca="1" si="1745"/>
        <v>107.54501324900986</v>
      </c>
      <c r="CY313" s="663">
        <f t="shared" ca="1" si="1745"/>
        <v>669.37134735891823</v>
      </c>
      <c r="CZ313" s="663">
        <f t="shared" ca="1" si="1745"/>
        <v>299.57786574228999</v>
      </c>
      <c r="DA313" s="663">
        <f t="shared" ca="1" si="1745"/>
        <v>252.77941220153571</v>
      </c>
      <c r="DB313" s="663">
        <f t="shared" ca="1" si="1745"/>
        <v>45.022682345414154</v>
      </c>
      <c r="DC313" s="663">
        <f t="shared" ca="1" si="1745"/>
        <v>13.864931819403171</v>
      </c>
      <c r="DD313" s="663">
        <f t="shared" ca="1" si="1745"/>
        <v>6.1929504392862329</v>
      </c>
      <c r="DE313" s="663">
        <f t="shared" ca="1" si="1745"/>
        <v>14.165748781311514</v>
      </c>
      <c r="DF313" s="663">
        <f t="shared" ca="1" si="1745"/>
        <v>4.929879927921295</v>
      </c>
      <c r="DG313" s="663">
        <f t="shared" ca="1" si="1745"/>
        <v>6.6543317695736874</v>
      </c>
      <c r="DH313" s="663">
        <f t="shared" ca="1" si="1745"/>
        <v>31.227652144062517</v>
      </c>
      <c r="DI313" s="663">
        <f t="shared" ca="1" si="1745"/>
        <v>64.954744897156957</v>
      </c>
      <c r="DJ313" s="663">
        <f t="shared" ca="1" si="1745"/>
        <v>102.37588367804885</v>
      </c>
      <c r="DK313" s="663">
        <f t="shared" ca="1" si="1745"/>
        <v>652.54144645192628</v>
      </c>
      <c r="DL313" s="663">
        <f t="shared" ca="1" si="1745"/>
        <v>279.89797011900544</v>
      </c>
      <c r="DM313" s="663">
        <f t="shared" ca="1" si="1745"/>
        <v>236.59699636148213</v>
      </c>
      <c r="DN313" s="663">
        <f t="shared" ca="1" si="1745"/>
        <v>41.975071962541335</v>
      </c>
      <c r="DO313" s="663">
        <f t="shared" ca="1" si="1745"/>
        <v>10.575275116181373</v>
      </c>
      <c r="DP313" s="663">
        <f t="shared" ca="1" si="1745"/>
        <v>4.2202764389991767</v>
      </c>
      <c r="DQ313" s="663">
        <f t="shared" ca="1" si="1745"/>
        <v>12.01808413846493</v>
      </c>
      <c r="DR313" s="663">
        <f t="shared" ca="1" si="1745"/>
        <v>3.2865866186141974</v>
      </c>
      <c r="DS313" s="663">
        <f t="shared" ca="1" si="1745"/>
        <v>4.5578112537384028</v>
      </c>
      <c r="DT313" s="663">
        <f t="shared" ca="1" si="1745"/>
        <v>26.634666070622206</v>
      </c>
      <c r="DU313" s="663">
        <f t="shared" ca="1" si="1745"/>
        <v>60.907777250856157</v>
      </c>
      <c r="DV313" s="663">
        <f t="shared" ca="1" si="1745"/>
        <v>97.206754107087846</v>
      </c>
      <c r="DW313" s="663">
        <f t="shared" ca="1" si="1745"/>
        <v>635.71154554493421</v>
      </c>
      <c r="DX313" s="663">
        <f t="shared" ca="1" si="1745"/>
        <v>260.21807449572088</v>
      </c>
      <c r="DY313" s="663">
        <f t="shared" ca="1" si="1745"/>
        <v>220.41458052142858</v>
      </c>
      <c r="DZ313" s="663">
        <f t="shared" ca="1" si="1745"/>
        <v>38.92746157966851</v>
      </c>
      <c r="EA313" s="663">
        <f t="shared" ca="1" si="1745"/>
        <v>7.2856184129595762</v>
      </c>
      <c r="EB313" s="663">
        <f t="shared" ca="1" si="1745"/>
        <v>2.247602438712121</v>
      </c>
      <c r="EC313" s="663">
        <f t="shared" ref="EC313:GN313" ca="1" si="1746">EC288+EC291</f>
        <v>9.8704194956183464</v>
      </c>
      <c r="ED313" s="663">
        <f t="shared" ca="1" si="1746"/>
        <v>1.6432933093070989</v>
      </c>
      <c r="EE313" s="663">
        <f t="shared" ca="1" si="1746"/>
        <v>2.4612907379031177</v>
      </c>
      <c r="EF313" s="663">
        <f t="shared" ca="1" si="1746"/>
        <v>22.041679997181895</v>
      </c>
      <c r="EG313" s="663">
        <f t="shared" ca="1" si="1746"/>
        <v>56.860809604555357</v>
      </c>
      <c r="EH313" s="663">
        <f t="shared" ca="1" si="1746"/>
        <v>92.037624536126842</v>
      </c>
      <c r="EI313" s="663">
        <f t="shared" ca="1" si="1746"/>
        <v>618.88164463794226</v>
      </c>
      <c r="EJ313" s="663">
        <f t="shared" ca="1" si="1746"/>
        <v>240.53817887243628</v>
      </c>
      <c r="EK313" s="663">
        <f t="shared" ca="1" si="1746"/>
        <v>204.23216468137502</v>
      </c>
      <c r="EL313" s="663">
        <f t="shared" ca="1" si="1746"/>
        <v>35.879851196795705</v>
      </c>
      <c r="EM313" s="663">
        <f t="shared" ca="1" si="1746"/>
        <v>3.9959617097377773</v>
      </c>
      <c r="EN313" s="663">
        <f t="shared" ca="1" si="1746"/>
        <v>0.27492843842506409</v>
      </c>
      <c r="EO313" s="663">
        <f t="shared" ca="1" si="1746"/>
        <v>7.7227548527717591</v>
      </c>
      <c r="EP313" s="663">
        <f t="shared" ca="1" si="1746"/>
        <v>0</v>
      </c>
      <c r="EQ313" s="663">
        <f t="shared" ca="1" si="1746"/>
        <v>0.36477022206783299</v>
      </c>
      <c r="ER313" s="663">
        <f t="shared" ca="1" si="1746"/>
        <v>17.448693923741576</v>
      </c>
      <c r="ES313" s="663">
        <f t="shared" ca="1" si="1746"/>
        <v>52.813841958254571</v>
      </c>
      <c r="ET313" s="663">
        <f t="shared" ca="1" si="1746"/>
        <v>86.868494965165851</v>
      </c>
      <c r="EU313" s="663">
        <f t="shared" ca="1" si="1746"/>
        <v>558.83473336947554</v>
      </c>
      <c r="EV313" s="663">
        <f t="shared" ca="1" si="1746"/>
        <v>215.40291121192575</v>
      </c>
      <c r="EW313" s="663">
        <f t="shared" ca="1" si="1746"/>
        <v>182.4178674238205</v>
      </c>
      <c r="EX313" s="663">
        <f t="shared" ca="1" si="1746"/>
        <v>35.448702779877188</v>
      </c>
      <c r="EY313" s="663">
        <f t="shared" ca="1" si="1746"/>
        <v>4.1419865934014313</v>
      </c>
      <c r="EZ313" s="663">
        <f t="shared" ca="1" si="1746"/>
        <v>0.25594015793800357</v>
      </c>
      <c r="FA313" s="663">
        <f t="shared" ca="1" si="1746"/>
        <v>6.2060816247463233</v>
      </c>
      <c r="FB313" s="663">
        <f t="shared" ca="1" si="1746"/>
        <v>5.7997603416442872E-4</v>
      </c>
      <c r="FC313" s="663">
        <f t="shared" ca="1" si="1746"/>
        <v>0.36664965033531194</v>
      </c>
      <c r="FD313" s="663">
        <f t="shared" ca="1" si="1746"/>
        <v>17.138213154959676</v>
      </c>
      <c r="FE313" s="663">
        <f t="shared" ca="1" si="1746"/>
        <v>53.230417656368012</v>
      </c>
      <c r="FF313" s="663">
        <f t="shared" ca="1" si="1746"/>
        <v>84.392471406942605</v>
      </c>
      <c r="FG313" s="663">
        <f t="shared" ca="1" si="1746"/>
        <v>498.78782210100883</v>
      </c>
      <c r="FH313" s="663">
        <f t="shared" ca="1" si="1746"/>
        <v>190.26764355141523</v>
      </c>
      <c r="FI313" s="663">
        <f t="shared" ca="1" si="1746"/>
        <v>160.60357016626597</v>
      </c>
      <c r="FJ313" s="663">
        <f t="shared" ca="1" si="1746"/>
        <v>35.01755436295867</v>
      </c>
      <c r="FK313" s="663">
        <f t="shared" ca="1" si="1746"/>
        <v>4.2880114770650852</v>
      </c>
      <c r="FL313" s="663">
        <f t="shared" ca="1" si="1746"/>
        <v>0.23695187745094301</v>
      </c>
      <c r="FM313" s="663">
        <f t="shared" ca="1" si="1746"/>
        <v>4.6894083967208875</v>
      </c>
      <c r="FN313" s="663">
        <f t="shared" ca="1" si="1746"/>
        <v>1.1599520683288574E-3</v>
      </c>
      <c r="FO313" s="663">
        <f t="shared" ca="1" si="1746"/>
        <v>0.36852907860279088</v>
      </c>
      <c r="FP313" s="663">
        <f t="shared" ca="1" si="1746"/>
        <v>16.827732386177775</v>
      </c>
      <c r="FQ313" s="663">
        <f t="shared" ca="1" si="1746"/>
        <v>53.646993354481452</v>
      </c>
      <c r="FR313" s="663">
        <f t="shared" ca="1" si="1746"/>
        <v>81.916447848719358</v>
      </c>
      <c r="FS313" s="663">
        <f t="shared" ca="1" si="1746"/>
        <v>438.74091083254211</v>
      </c>
      <c r="FT313" s="663">
        <f t="shared" ca="1" si="1746"/>
        <v>165.13237589090471</v>
      </c>
      <c r="FU313" s="663">
        <f t="shared" ca="1" si="1746"/>
        <v>138.78927290871144</v>
      </c>
      <c r="FV313" s="663">
        <f t="shared" ca="1" si="1746"/>
        <v>34.586405946040152</v>
      </c>
      <c r="FW313" s="663">
        <f t="shared" ca="1" si="1746"/>
        <v>4.4340363607287392</v>
      </c>
      <c r="FX313" s="663">
        <f t="shared" ca="1" si="1746"/>
        <v>0.21796359696388246</v>
      </c>
      <c r="FY313" s="663">
        <f t="shared" ca="1" si="1746"/>
        <v>3.1727351686954512</v>
      </c>
      <c r="FZ313" s="663">
        <f t="shared" ca="1" si="1746"/>
        <v>1.7399281024932862E-3</v>
      </c>
      <c r="GA313" s="663">
        <f t="shared" ca="1" si="1746"/>
        <v>0.37040850687026983</v>
      </c>
      <c r="GB313" s="663">
        <f t="shared" ca="1" si="1746"/>
        <v>16.517251617395875</v>
      </c>
      <c r="GC313" s="663">
        <f t="shared" ca="1" si="1746"/>
        <v>54.063569052594893</v>
      </c>
      <c r="GD313" s="663">
        <f t="shared" ca="1" si="1746"/>
        <v>79.440424290496111</v>
      </c>
      <c r="GE313" s="663">
        <f t="shared" ca="1" si="1746"/>
        <v>378.6939995640754</v>
      </c>
      <c r="GF313" s="663">
        <f t="shared" ca="1" si="1746"/>
        <v>139.99710823039419</v>
      </c>
      <c r="GG313" s="663">
        <f t="shared" ca="1" si="1746"/>
        <v>116.97497565115691</v>
      </c>
      <c r="GH313" s="663">
        <f t="shared" ca="1" si="1746"/>
        <v>34.155257529121634</v>
      </c>
      <c r="GI313" s="663">
        <f t="shared" ca="1" si="1746"/>
        <v>4.5800612443923931</v>
      </c>
      <c r="GJ313" s="663">
        <f t="shared" ca="1" si="1746"/>
        <v>0.1989753164768219</v>
      </c>
      <c r="GK313" s="663">
        <f t="shared" ca="1" si="1746"/>
        <v>1.656061940670015</v>
      </c>
      <c r="GL313" s="663">
        <f t="shared" ca="1" si="1746"/>
        <v>2.3199041366577149E-3</v>
      </c>
      <c r="GM313" s="663">
        <f t="shared" ca="1" si="1746"/>
        <v>0.37228793513774877</v>
      </c>
      <c r="GN313" s="663">
        <f t="shared" ca="1" si="1746"/>
        <v>16.206770848613974</v>
      </c>
      <c r="GO313" s="663">
        <f t="shared" ref="GO313:IZ313" ca="1" si="1747">GO288+GO291</f>
        <v>54.480144750708334</v>
      </c>
      <c r="GP313" s="663">
        <f t="shared" ca="1" si="1747"/>
        <v>76.964400732272864</v>
      </c>
      <c r="GQ313" s="663">
        <f t="shared" ca="1" si="1747"/>
        <v>318.6470882956088</v>
      </c>
      <c r="GR313" s="663">
        <f t="shared" ca="1" si="1747"/>
        <v>114.8618405698836</v>
      </c>
      <c r="GS313" s="663">
        <f t="shared" ca="1" si="1747"/>
        <v>95.160678393602367</v>
      </c>
      <c r="GT313" s="663">
        <f t="shared" ca="1" si="1747"/>
        <v>33.724109112203124</v>
      </c>
      <c r="GU313" s="663">
        <f t="shared" ca="1" si="1747"/>
        <v>4.7260861280560489</v>
      </c>
      <c r="GV313" s="663">
        <f t="shared" ca="1" si="1747"/>
        <v>0.17998703598976135</v>
      </c>
      <c r="GW313" s="663">
        <f t="shared" ca="1" si="1747"/>
        <v>0.13938871264457703</v>
      </c>
      <c r="GX313" s="663">
        <f t="shared" ca="1" si="1747"/>
        <v>2.8998801708221434E-3</v>
      </c>
      <c r="GY313" s="663">
        <f t="shared" ca="1" si="1747"/>
        <v>0.37416736340522772</v>
      </c>
      <c r="GZ313" s="663">
        <f t="shared" ca="1" si="1747"/>
        <v>15.896290079832076</v>
      </c>
      <c r="HA313" s="663">
        <f t="shared" ca="1" si="1747"/>
        <v>54.896720448821782</v>
      </c>
      <c r="HB313" s="663">
        <f t="shared" ca="1" si="1747"/>
        <v>74.488377174049617</v>
      </c>
      <c r="HC313" s="663">
        <f t="shared" ca="1" si="1747"/>
        <v>1403.5182800625562</v>
      </c>
      <c r="HD313" s="663">
        <f t="shared" ca="1" si="1747"/>
        <v>624.55646215543152</v>
      </c>
      <c r="HE313" s="663">
        <f t="shared" ca="1" si="1747"/>
        <v>467.27688295815881</v>
      </c>
      <c r="HF313" s="663">
        <f t="shared" ca="1" si="1747"/>
        <v>36.629384065866475</v>
      </c>
      <c r="HG313" s="663">
        <f t="shared" ca="1" si="1747"/>
        <v>5.7676650096178053</v>
      </c>
      <c r="HH313" s="663">
        <f t="shared" ca="1" si="1747"/>
        <v>0.29510978627204892</v>
      </c>
      <c r="HI313" s="663">
        <f t="shared" ca="1" si="1747"/>
        <v>0.17663799166679381</v>
      </c>
      <c r="HJ313" s="663">
        <f t="shared" ca="1" si="1747"/>
        <v>5.8423509597778315E-3</v>
      </c>
      <c r="HK313" s="663">
        <f t="shared" ca="1" si="1747"/>
        <v>0.52677959394454954</v>
      </c>
      <c r="HL313" s="663">
        <f t="shared" ca="1" si="1747"/>
        <v>16.839182949781417</v>
      </c>
      <c r="HM313" s="663">
        <f t="shared" ca="1" si="1747"/>
        <v>201.594516887635</v>
      </c>
      <c r="HN313" s="663">
        <f t="shared" ca="1" si="1747"/>
        <v>216.18295283266903</v>
      </c>
      <c r="HO313" s="663">
        <f t="shared" ca="1" si="1747"/>
        <v>1403.5182800625562</v>
      </c>
      <c r="HP313" s="663">
        <f t="shared" ca="1" si="1747"/>
        <v>624.55646215543152</v>
      </c>
      <c r="HQ313" s="663">
        <f t="shared" ca="1" si="1747"/>
        <v>467.27688295815881</v>
      </c>
      <c r="HR313" s="663">
        <f t="shared" ca="1" si="1747"/>
        <v>36.629384065866475</v>
      </c>
      <c r="HS313" s="663">
        <f t="shared" ca="1" si="1747"/>
        <v>5.7676650096178053</v>
      </c>
      <c r="HT313" s="663">
        <f t="shared" ca="1" si="1747"/>
        <v>0.29510978627204892</v>
      </c>
      <c r="HU313" s="663">
        <f t="shared" ca="1" si="1747"/>
        <v>0.17663799166679381</v>
      </c>
      <c r="HV313" s="663">
        <f t="shared" ca="1" si="1747"/>
        <v>5.8423509597778315E-3</v>
      </c>
      <c r="HW313" s="663">
        <f t="shared" ca="1" si="1747"/>
        <v>0.52677959394454954</v>
      </c>
      <c r="HX313" s="663">
        <f t="shared" ca="1" si="1747"/>
        <v>16.839182949781417</v>
      </c>
      <c r="HY313" s="663">
        <f t="shared" ca="1" si="1747"/>
        <v>201.594516887635</v>
      </c>
      <c r="HZ313" s="663">
        <f t="shared" ca="1" si="1747"/>
        <v>216.18295283266903</v>
      </c>
      <c r="IA313" s="663">
        <f t="shared" ca="1" si="1747"/>
        <v>1403.5182800625562</v>
      </c>
      <c r="IB313" s="663">
        <f t="shared" ca="1" si="1747"/>
        <v>624.55646215543152</v>
      </c>
      <c r="IC313" s="663">
        <f t="shared" ca="1" si="1747"/>
        <v>467.27688295815881</v>
      </c>
      <c r="ID313" s="663">
        <f t="shared" ca="1" si="1747"/>
        <v>36.629384065866475</v>
      </c>
      <c r="IE313" s="663">
        <f t="shared" ca="1" si="1747"/>
        <v>5.7676650096178053</v>
      </c>
      <c r="IF313" s="663">
        <f t="shared" ca="1" si="1747"/>
        <v>0.29510978627204892</v>
      </c>
      <c r="IG313" s="663">
        <f t="shared" ca="1" si="1747"/>
        <v>0.17663799166679381</v>
      </c>
      <c r="IH313" s="663">
        <f t="shared" ca="1" si="1747"/>
        <v>5.8423509597778315E-3</v>
      </c>
      <c r="II313" s="663">
        <f t="shared" ca="1" si="1747"/>
        <v>0.52677959394454954</v>
      </c>
      <c r="IJ313" s="663">
        <f t="shared" ca="1" si="1747"/>
        <v>16.839182949781417</v>
      </c>
      <c r="IK313" s="663">
        <f t="shared" ca="1" si="1747"/>
        <v>201.594516887635</v>
      </c>
      <c r="IL313" s="663">
        <f t="shared" ca="1" si="1747"/>
        <v>216.18295283266903</v>
      </c>
      <c r="IM313" s="663">
        <f t="shared" ca="1" si="1747"/>
        <v>1403.5182800625562</v>
      </c>
      <c r="IN313" s="663">
        <f t="shared" ca="1" si="1747"/>
        <v>624.55646215543152</v>
      </c>
      <c r="IO313" s="663">
        <f t="shared" ca="1" si="1747"/>
        <v>467.27688295815881</v>
      </c>
      <c r="IP313" s="663">
        <f t="shared" ca="1" si="1747"/>
        <v>36.629384065866475</v>
      </c>
      <c r="IQ313" s="663">
        <f t="shared" ca="1" si="1747"/>
        <v>5.7676650096178053</v>
      </c>
      <c r="IR313" s="663">
        <f t="shared" ca="1" si="1747"/>
        <v>0.29510978627204892</v>
      </c>
      <c r="IS313" s="663">
        <f t="shared" ca="1" si="1747"/>
        <v>0.17663799166679381</v>
      </c>
      <c r="IT313" s="663">
        <f t="shared" ca="1" si="1747"/>
        <v>5.8423509597778315E-3</v>
      </c>
      <c r="IU313" s="663">
        <f t="shared" ca="1" si="1747"/>
        <v>0.52677959394454954</v>
      </c>
      <c r="IV313" s="663">
        <f t="shared" ca="1" si="1747"/>
        <v>16.839182949781417</v>
      </c>
      <c r="IW313" s="663">
        <f t="shared" ca="1" si="1747"/>
        <v>201.594516887635</v>
      </c>
      <c r="IX313" s="663">
        <f t="shared" ca="1" si="1747"/>
        <v>216.18295283266903</v>
      </c>
      <c r="IY313" s="663">
        <f t="shared" ca="1" si="1747"/>
        <v>1403.5182800625562</v>
      </c>
      <c r="IZ313" s="663">
        <f t="shared" ca="1" si="1747"/>
        <v>624.55646215543152</v>
      </c>
      <c r="JA313" s="663">
        <f t="shared" ref="JA313:LL313" ca="1" si="1748">JA288+JA291</f>
        <v>467.27688295815881</v>
      </c>
      <c r="JB313" s="663">
        <f t="shared" ca="1" si="1748"/>
        <v>36.629384065866475</v>
      </c>
      <c r="JC313" s="663">
        <f t="shared" ca="1" si="1748"/>
        <v>5.7676650096178053</v>
      </c>
      <c r="JD313" s="663">
        <f t="shared" ca="1" si="1748"/>
        <v>0.29510978627204892</v>
      </c>
      <c r="JE313" s="663">
        <f t="shared" ca="1" si="1748"/>
        <v>0.17663799166679381</v>
      </c>
      <c r="JF313" s="663">
        <f t="shared" ca="1" si="1748"/>
        <v>5.8423509597778315E-3</v>
      </c>
      <c r="JG313" s="663">
        <f t="shared" ca="1" si="1748"/>
        <v>0.52677959394454954</v>
      </c>
      <c r="JH313" s="663">
        <f t="shared" ca="1" si="1748"/>
        <v>16.839182949781417</v>
      </c>
      <c r="JI313" s="663">
        <f t="shared" ca="1" si="1748"/>
        <v>201.594516887635</v>
      </c>
      <c r="JJ313" s="663">
        <f t="shared" ca="1" si="1748"/>
        <v>216.18295283266903</v>
      </c>
      <c r="JK313" s="663">
        <f t="shared" ca="1" si="1748"/>
        <v>1363.410688499552</v>
      </c>
      <c r="JL313" s="663">
        <f t="shared" ca="1" si="1748"/>
        <v>596.6292998236388</v>
      </c>
      <c r="JM313" s="663">
        <f t="shared" ca="1" si="1748"/>
        <v>447.93721172020435</v>
      </c>
      <c r="JN313" s="663">
        <f t="shared" ca="1" si="1748"/>
        <v>36.200683372259142</v>
      </c>
      <c r="JO313" s="663">
        <f t="shared" ca="1" si="1748"/>
        <v>5.7676650096178053</v>
      </c>
      <c r="JP313" s="663">
        <f t="shared" ca="1" si="1748"/>
        <v>0.29510978627204892</v>
      </c>
      <c r="JQ313" s="663">
        <f t="shared" ca="1" si="1748"/>
        <v>0.17663799166679381</v>
      </c>
      <c r="JR313" s="663">
        <f t="shared" ca="1" si="1748"/>
        <v>5.8423509597778315E-3</v>
      </c>
      <c r="JS313" s="663">
        <f t="shared" ca="1" si="1748"/>
        <v>0.52677959394454954</v>
      </c>
      <c r="JT313" s="663">
        <f t="shared" ca="1" si="1748"/>
        <v>16.853621219015121</v>
      </c>
      <c r="JU313" s="663">
        <f t="shared" ca="1" si="1748"/>
        <v>188.19397518689036</v>
      </c>
      <c r="JV313" s="663">
        <f t="shared" ca="1" si="1748"/>
        <v>208.00166228463056</v>
      </c>
      <c r="JW313" s="663">
        <f t="shared" ca="1" si="1748"/>
        <v>1323.3030969365477</v>
      </c>
      <c r="JX313" s="663">
        <f t="shared" ca="1" si="1748"/>
        <v>568.70213749184609</v>
      </c>
      <c r="JY313" s="663">
        <f t="shared" ca="1" si="1748"/>
        <v>428.59754048224988</v>
      </c>
      <c r="JZ313" s="663">
        <f t="shared" ca="1" si="1748"/>
        <v>35.77198267865181</v>
      </c>
      <c r="KA313" s="663">
        <f t="shared" ca="1" si="1748"/>
        <v>5.7676650096178053</v>
      </c>
      <c r="KB313" s="663">
        <f t="shared" ca="1" si="1748"/>
        <v>0.29510978627204892</v>
      </c>
      <c r="KC313" s="663">
        <f t="shared" ca="1" si="1748"/>
        <v>0.17663799166679381</v>
      </c>
      <c r="KD313" s="663">
        <f t="shared" ca="1" si="1748"/>
        <v>5.8423509597778315E-3</v>
      </c>
      <c r="KE313" s="663">
        <f t="shared" ca="1" si="1748"/>
        <v>0.52677959394454954</v>
      </c>
      <c r="KF313" s="663">
        <f t="shared" ca="1" si="1748"/>
        <v>16.868059488248825</v>
      </c>
      <c r="KG313" s="663">
        <f t="shared" ca="1" si="1748"/>
        <v>174.79343348614572</v>
      </c>
      <c r="KH313" s="663">
        <f t="shared" ca="1" si="1748"/>
        <v>199.82037173659208</v>
      </c>
      <c r="KI313" s="663">
        <f t="shared" ca="1" si="1748"/>
        <v>1283.1955053735435</v>
      </c>
      <c r="KJ313" s="663">
        <f t="shared" ca="1" si="1748"/>
        <v>540.77497516005337</v>
      </c>
      <c r="KK313" s="663">
        <f t="shared" ca="1" si="1748"/>
        <v>409.25786924429542</v>
      </c>
      <c r="KL313" s="663">
        <f t="shared" ca="1" si="1748"/>
        <v>35.343281985044477</v>
      </c>
      <c r="KM313" s="663">
        <f t="shared" ca="1" si="1748"/>
        <v>5.7676650096178053</v>
      </c>
      <c r="KN313" s="663">
        <f t="shared" ca="1" si="1748"/>
        <v>0.29510978627204892</v>
      </c>
      <c r="KO313" s="663">
        <f t="shared" ca="1" si="1748"/>
        <v>0.17663799166679381</v>
      </c>
      <c r="KP313" s="663">
        <f t="shared" ca="1" si="1748"/>
        <v>5.8423509597778315E-3</v>
      </c>
      <c r="KQ313" s="663">
        <f t="shared" ca="1" si="1748"/>
        <v>0.52677959394454954</v>
      </c>
      <c r="KR313" s="663">
        <f t="shared" ca="1" si="1748"/>
        <v>16.882497757482529</v>
      </c>
      <c r="KS313" s="663">
        <f t="shared" ca="1" si="1748"/>
        <v>161.39289178540108</v>
      </c>
      <c r="KT313" s="663">
        <f t="shared" ca="1" si="1748"/>
        <v>191.6390811885536</v>
      </c>
      <c r="KU313" s="663">
        <f t="shared" ca="1" si="1748"/>
        <v>1243.0879138105392</v>
      </c>
      <c r="KV313" s="663">
        <f t="shared" ca="1" si="1748"/>
        <v>512.84781282826066</v>
      </c>
      <c r="KW313" s="663">
        <f t="shared" ca="1" si="1748"/>
        <v>389.91819800634096</v>
      </c>
      <c r="KX313" s="663">
        <f t="shared" ca="1" si="1748"/>
        <v>34.914581291437145</v>
      </c>
      <c r="KY313" s="663">
        <f t="shared" ca="1" si="1748"/>
        <v>5.7676650096178053</v>
      </c>
      <c r="KZ313" s="663">
        <f t="shared" ca="1" si="1748"/>
        <v>0.29510978627204892</v>
      </c>
      <c r="LA313" s="663">
        <f t="shared" ca="1" si="1748"/>
        <v>0.17663799166679381</v>
      </c>
      <c r="LB313" s="663">
        <f t="shared" ca="1" si="1748"/>
        <v>5.8423509597778315E-3</v>
      </c>
      <c r="LC313" s="663">
        <f t="shared" ca="1" si="1748"/>
        <v>0.52677959394454954</v>
      </c>
      <c r="LD313" s="663">
        <f t="shared" ca="1" si="1748"/>
        <v>16.896936026716233</v>
      </c>
      <c r="LE313" s="663">
        <f t="shared" ca="1" si="1748"/>
        <v>147.99235008465644</v>
      </c>
      <c r="LF313" s="663">
        <f t="shared" ca="1" si="1748"/>
        <v>183.45779064051513</v>
      </c>
      <c r="LG313" s="663">
        <f t="shared" ca="1" si="1748"/>
        <v>1202.980322247535</v>
      </c>
      <c r="LH313" s="663">
        <f t="shared" ca="1" si="1748"/>
        <v>484.92065049646794</v>
      </c>
      <c r="LI313" s="663">
        <f t="shared" ca="1" si="1748"/>
        <v>370.57852676838638</v>
      </c>
      <c r="LJ313" s="663">
        <f t="shared" ca="1" si="1748"/>
        <v>34.485880597829819</v>
      </c>
      <c r="LK313" s="663">
        <f t="shared" ca="1" si="1748"/>
        <v>5.7676650096178053</v>
      </c>
      <c r="LL313" s="663">
        <f t="shared" ca="1" si="1748"/>
        <v>0.29510978627204892</v>
      </c>
      <c r="LM313" s="663">
        <f t="shared" ref="LM313:LR313" ca="1" si="1749">LM288+LM291</f>
        <v>0.17663799166679381</v>
      </c>
      <c r="LN313" s="663">
        <f t="shared" ca="1" si="1749"/>
        <v>5.8423509597778315E-3</v>
      </c>
      <c r="LO313" s="663">
        <f t="shared" ca="1" si="1749"/>
        <v>0.52677959394454954</v>
      </c>
      <c r="LP313" s="663">
        <f t="shared" ca="1" si="1749"/>
        <v>16.911374295949933</v>
      </c>
      <c r="LQ313" s="663">
        <f t="shared" ca="1" si="1749"/>
        <v>134.59180838391185</v>
      </c>
      <c r="LR313" s="663">
        <f t="shared" ca="1" si="1749"/>
        <v>175.27650009247662</v>
      </c>
    </row>
    <row r="314" spans="2:330" hidden="1">
      <c r="C314" s="664" t="s">
        <v>829</v>
      </c>
      <c r="D314" s="663">
        <f ca="1">D290</f>
        <v>711.83825757803015</v>
      </c>
      <c r="E314" s="663">
        <f t="shared" ref="E314:BP314" ca="1" si="1750">E290</f>
        <v>711.83825757803015</v>
      </c>
      <c r="F314" s="663">
        <f t="shared" ca="1" si="1750"/>
        <v>711.83825757803015</v>
      </c>
      <c r="G314" s="663">
        <f t="shared" ca="1" si="1750"/>
        <v>711.83825757803015</v>
      </c>
      <c r="H314" s="663">
        <f t="shared" ca="1" si="1750"/>
        <v>711.83825757803015</v>
      </c>
      <c r="I314" s="663">
        <f t="shared" ca="1" si="1750"/>
        <v>59.078306194625789</v>
      </c>
      <c r="J314" s="663">
        <f t="shared" ca="1" si="1750"/>
        <v>48.931659082287545</v>
      </c>
      <c r="K314" s="663">
        <f t="shared" ca="1" si="1750"/>
        <v>38.785011969949302</v>
      </c>
      <c r="L314" s="663">
        <f t="shared" ca="1" si="1750"/>
        <v>28.638364857611059</v>
      </c>
      <c r="M314" s="663">
        <f t="shared" ca="1" si="1750"/>
        <v>18.491717745272815</v>
      </c>
      <c r="N314" s="663">
        <f t="shared" ca="1" si="1750"/>
        <v>8.3450706329345703</v>
      </c>
      <c r="O314" s="663">
        <f t="shared" ca="1" si="1750"/>
        <v>8.336462846374511</v>
      </c>
      <c r="P314" s="663">
        <f t="shared" ca="1" si="1750"/>
        <v>8.3278550598144516</v>
      </c>
      <c r="Q314" s="663">
        <f t="shared" ca="1" si="1750"/>
        <v>8.3192472732543923</v>
      </c>
      <c r="R314" s="663">
        <f t="shared" ca="1" si="1750"/>
        <v>8.3106394866943329</v>
      </c>
      <c r="S314" s="663">
        <f t="shared" ca="1" si="1750"/>
        <v>8.3020317001342772</v>
      </c>
      <c r="T314" s="663">
        <f t="shared" ca="1" si="1750"/>
        <v>8.1053224968910218</v>
      </c>
      <c r="U314" s="663">
        <f t="shared" ca="1" si="1750"/>
        <v>8.1053224968910218</v>
      </c>
      <c r="V314" s="663">
        <f t="shared" ca="1" si="1750"/>
        <v>8.1053224968910218</v>
      </c>
      <c r="W314" s="663">
        <f t="shared" ca="1" si="1750"/>
        <v>8.1053224968910218</v>
      </c>
      <c r="X314" s="663">
        <f t="shared" ca="1" si="1750"/>
        <v>8.1053224968910218</v>
      </c>
      <c r="Y314" s="663">
        <f t="shared" ca="1" si="1750"/>
        <v>8.0271480277061471</v>
      </c>
      <c r="Z314" s="663">
        <f t="shared" ca="1" si="1750"/>
        <v>7.9489735585212715</v>
      </c>
      <c r="AA314" s="663">
        <f t="shared" ca="1" si="1750"/>
        <v>7.8707990893363959</v>
      </c>
      <c r="AB314" s="663">
        <f t="shared" ca="1" si="1750"/>
        <v>7.7926246201515204</v>
      </c>
      <c r="AC314" s="663">
        <f t="shared" ca="1" si="1750"/>
        <v>7.7144501509666439</v>
      </c>
      <c r="AD314" s="663"/>
      <c r="AE314" s="663">
        <f t="shared" ca="1" si="1750"/>
        <v>245.54214777173104</v>
      </c>
      <c r="AF314" s="663">
        <f t="shared" ca="1" si="1750"/>
        <v>184.46990846168995</v>
      </c>
      <c r="AG314" s="663">
        <f t="shared" ca="1" si="1750"/>
        <v>125.24815129828454</v>
      </c>
      <c r="AH314" s="663">
        <f t="shared" ca="1" si="1750"/>
        <v>19.509256689786909</v>
      </c>
      <c r="AI314" s="663">
        <f t="shared" ca="1" si="1750"/>
        <v>0.13176500225067139</v>
      </c>
      <c r="AJ314" s="663">
        <f t="shared" ca="1" si="1750"/>
        <v>0</v>
      </c>
      <c r="AK314" s="663">
        <f t="shared" ca="1" si="1750"/>
        <v>0</v>
      </c>
      <c r="AL314" s="663">
        <f t="shared" ca="1" si="1750"/>
        <v>0</v>
      </c>
      <c r="AM314" s="663">
        <f t="shared" ca="1" si="1750"/>
        <v>0.56619982910156241</v>
      </c>
      <c r="AN314" s="663">
        <f t="shared" ca="1" si="1750"/>
        <v>1.4963012419939041</v>
      </c>
      <c r="AO314" s="663">
        <f t="shared" ca="1" si="1750"/>
        <v>47.397865902423852</v>
      </c>
      <c r="AP314" s="663">
        <f t="shared" ca="1" si="1750"/>
        <v>87.476661380767823</v>
      </c>
      <c r="AQ314" s="663">
        <f t="shared" ca="1" si="1750"/>
        <v>245.54214777173104</v>
      </c>
      <c r="AR314" s="663">
        <f t="shared" ca="1" si="1750"/>
        <v>184.46990846168995</v>
      </c>
      <c r="AS314" s="663">
        <f t="shared" ca="1" si="1750"/>
        <v>125.24815129828454</v>
      </c>
      <c r="AT314" s="663">
        <f t="shared" ca="1" si="1750"/>
        <v>19.509256689786909</v>
      </c>
      <c r="AU314" s="663">
        <f t="shared" ca="1" si="1750"/>
        <v>0.13176500225067139</v>
      </c>
      <c r="AV314" s="663">
        <f t="shared" ca="1" si="1750"/>
        <v>0</v>
      </c>
      <c r="AW314" s="663">
        <f t="shared" ca="1" si="1750"/>
        <v>0</v>
      </c>
      <c r="AX314" s="663">
        <f t="shared" ca="1" si="1750"/>
        <v>0</v>
      </c>
      <c r="AY314" s="663">
        <f t="shared" ca="1" si="1750"/>
        <v>0.56619982910156241</v>
      </c>
      <c r="AZ314" s="663">
        <f t="shared" ca="1" si="1750"/>
        <v>1.4963012419939041</v>
      </c>
      <c r="BA314" s="663">
        <f t="shared" ca="1" si="1750"/>
        <v>47.397865902423852</v>
      </c>
      <c r="BB314" s="663">
        <f t="shared" ca="1" si="1750"/>
        <v>87.476661380767823</v>
      </c>
      <c r="BC314" s="663">
        <f t="shared" ca="1" si="1750"/>
        <v>245.54214777173104</v>
      </c>
      <c r="BD314" s="663">
        <f t="shared" ca="1" si="1750"/>
        <v>184.46990846168995</v>
      </c>
      <c r="BE314" s="663">
        <f t="shared" ca="1" si="1750"/>
        <v>125.24815129828454</v>
      </c>
      <c r="BF314" s="663">
        <f t="shared" ca="1" si="1750"/>
        <v>19.509256689786909</v>
      </c>
      <c r="BG314" s="663">
        <f t="shared" ca="1" si="1750"/>
        <v>0.13176500225067139</v>
      </c>
      <c r="BH314" s="663">
        <f t="shared" ca="1" si="1750"/>
        <v>0</v>
      </c>
      <c r="BI314" s="663">
        <f t="shared" ca="1" si="1750"/>
        <v>0</v>
      </c>
      <c r="BJ314" s="663">
        <f t="shared" ca="1" si="1750"/>
        <v>0</v>
      </c>
      <c r="BK314" s="663">
        <f t="shared" ca="1" si="1750"/>
        <v>0.56619982910156241</v>
      </c>
      <c r="BL314" s="663">
        <f t="shared" ca="1" si="1750"/>
        <v>1.4963012419939041</v>
      </c>
      <c r="BM314" s="663">
        <f t="shared" ca="1" si="1750"/>
        <v>47.397865902423852</v>
      </c>
      <c r="BN314" s="663">
        <f t="shared" ca="1" si="1750"/>
        <v>87.476661380767823</v>
      </c>
      <c r="BO314" s="663">
        <f t="shared" ca="1" si="1750"/>
        <v>245.54214777173104</v>
      </c>
      <c r="BP314" s="663">
        <f t="shared" ca="1" si="1750"/>
        <v>184.46990846168995</v>
      </c>
      <c r="BQ314" s="663">
        <f t="shared" ref="BQ314:EB314" ca="1" si="1751">BQ290</f>
        <v>125.24815129828454</v>
      </c>
      <c r="BR314" s="663">
        <f t="shared" ca="1" si="1751"/>
        <v>19.509256689786909</v>
      </c>
      <c r="BS314" s="663">
        <f t="shared" ca="1" si="1751"/>
        <v>0.13176500225067139</v>
      </c>
      <c r="BT314" s="663">
        <f t="shared" ca="1" si="1751"/>
        <v>0</v>
      </c>
      <c r="BU314" s="663">
        <f t="shared" ca="1" si="1751"/>
        <v>0</v>
      </c>
      <c r="BV314" s="663">
        <f t="shared" ca="1" si="1751"/>
        <v>0</v>
      </c>
      <c r="BW314" s="663">
        <f t="shared" ca="1" si="1751"/>
        <v>0.56619982910156241</v>
      </c>
      <c r="BX314" s="663">
        <f t="shared" ca="1" si="1751"/>
        <v>1.4963012419939041</v>
      </c>
      <c r="BY314" s="663">
        <f t="shared" ca="1" si="1751"/>
        <v>47.397865902423852</v>
      </c>
      <c r="BZ314" s="663">
        <f t="shared" ca="1" si="1751"/>
        <v>87.476661380767823</v>
      </c>
      <c r="CA314" s="663">
        <f t="shared" ca="1" si="1751"/>
        <v>22.062779012225569</v>
      </c>
      <c r="CB314" s="663">
        <f t="shared" ca="1" si="1751"/>
        <v>17.639221235454084</v>
      </c>
      <c r="CC314" s="663">
        <f t="shared" ca="1" si="1751"/>
        <v>7.6452981467247012</v>
      </c>
      <c r="CD314" s="663">
        <f t="shared" ca="1" si="1751"/>
        <v>0.88317414498329172</v>
      </c>
      <c r="CE314" s="663">
        <f t="shared" ca="1" si="1751"/>
        <v>4.3553833007812501E-2</v>
      </c>
      <c r="CF314" s="663">
        <f t="shared" ca="1" si="1751"/>
        <v>0</v>
      </c>
      <c r="CG314" s="663">
        <f t="shared" ca="1" si="1751"/>
        <v>0</v>
      </c>
      <c r="CH314" s="663">
        <f t="shared" ca="1" si="1751"/>
        <v>0</v>
      </c>
      <c r="CI314" s="663">
        <f t="shared" ca="1" si="1751"/>
        <v>0.56619982910156241</v>
      </c>
      <c r="CJ314" s="663">
        <f t="shared" ca="1" si="1751"/>
        <v>0</v>
      </c>
      <c r="CK314" s="663">
        <f t="shared" ca="1" si="1751"/>
        <v>2.2704962739944459</v>
      </c>
      <c r="CL314" s="663">
        <f t="shared" ca="1" si="1751"/>
        <v>7.9675837191343302</v>
      </c>
      <c r="CM314" s="663">
        <f t="shared" ca="1" si="1751"/>
        <v>17.9747020801723</v>
      </c>
      <c r="CN314" s="663">
        <f t="shared" ca="1" si="1751"/>
        <v>14.888104538106919</v>
      </c>
      <c r="CO314" s="663">
        <f t="shared" ca="1" si="1751"/>
        <v>6.3328691905975347</v>
      </c>
      <c r="CP314" s="663">
        <f t="shared" ca="1" si="1751"/>
        <v>0.70653931598663333</v>
      </c>
      <c r="CQ314" s="663">
        <f t="shared" ca="1" si="1751"/>
        <v>4.3553833007812501E-2</v>
      </c>
      <c r="CR314" s="663">
        <f t="shared" ca="1" si="1751"/>
        <v>0</v>
      </c>
      <c r="CS314" s="663">
        <f t="shared" ca="1" si="1751"/>
        <v>0</v>
      </c>
      <c r="CT314" s="663">
        <f t="shared" ca="1" si="1751"/>
        <v>0</v>
      </c>
      <c r="CU314" s="663">
        <f t="shared" ca="1" si="1751"/>
        <v>0.56619982910156241</v>
      </c>
      <c r="CV314" s="663">
        <f t="shared" ca="1" si="1751"/>
        <v>0</v>
      </c>
      <c r="CW314" s="663">
        <f t="shared" ca="1" si="1751"/>
        <v>1.8163970191955567</v>
      </c>
      <c r="CX314" s="663">
        <f t="shared" ca="1" si="1751"/>
        <v>6.6032932761192313</v>
      </c>
      <c r="CY314" s="663">
        <f t="shared" ca="1" si="1751"/>
        <v>13.886625148119032</v>
      </c>
      <c r="CZ314" s="663">
        <f t="shared" ca="1" si="1751"/>
        <v>12.136987840759755</v>
      </c>
      <c r="DA314" s="663">
        <f t="shared" ca="1" si="1751"/>
        <v>5.0204402344703674</v>
      </c>
      <c r="DB314" s="663">
        <f t="shared" ca="1" si="1751"/>
        <v>0.52990448698997494</v>
      </c>
      <c r="DC314" s="663">
        <f t="shared" ca="1" si="1751"/>
        <v>4.3553833007812501E-2</v>
      </c>
      <c r="DD314" s="663">
        <f t="shared" ca="1" si="1751"/>
        <v>0</v>
      </c>
      <c r="DE314" s="663">
        <f t="shared" ca="1" si="1751"/>
        <v>0</v>
      </c>
      <c r="DF314" s="663">
        <f t="shared" ca="1" si="1751"/>
        <v>0</v>
      </c>
      <c r="DG314" s="663">
        <f t="shared" ca="1" si="1751"/>
        <v>0.56619982910156241</v>
      </c>
      <c r="DH314" s="663">
        <f t="shared" ca="1" si="1751"/>
        <v>0</v>
      </c>
      <c r="DI314" s="663">
        <f t="shared" ca="1" si="1751"/>
        <v>1.3622977643966676</v>
      </c>
      <c r="DJ314" s="663">
        <f t="shared" ca="1" si="1751"/>
        <v>5.2390028331041325</v>
      </c>
      <c r="DK314" s="663">
        <f t="shared" ca="1" si="1751"/>
        <v>9.7985482160657646</v>
      </c>
      <c r="DL314" s="663">
        <f t="shared" ca="1" si="1751"/>
        <v>9.3858711434125901</v>
      </c>
      <c r="DM314" s="663">
        <f t="shared" ca="1" si="1751"/>
        <v>3.7080112783432004</v>
      </c>
      <c r="DN314" s="663">
        <f t="shared" ca="1" si="1751"/>
        <v>0.35326965799331661</v>
      </c>
      <c r="DO314" s="663">
        <f t="shared" ca="1" si="1751"/>
        <v>4.3553833007812501E-2</v>
      </c>
      <c r="DP314" s="663">
        <f t="shared" ca="1" si="1751"/>
        <v>0</v>
      </c>
      <c r="DQ314" s="663">
        <f t="shared" ca="1" si="1751"/>
        <v>0</v>
      </c>
      <c r="DR314" s="663">
        <f t="shared" ca="1" si="1751"/>
        <v>0</v>
      </c>
      <c r="DS314" s="663">
        <f t="shared" ca="1" si="1751"/>
        <v>0.56619982910156241</v>
      </c>
      <c r="DT314" s="663">
        <f t="shared" ca="1" si="1751"/>
        <v>0</v>
      </c>
      <c r="DU314" s="663">
        <f t="shared" ca="1" si="1751"/>
        <v>0.90819850959777848</v>
      </c>
      <c r="DV314" s="663">
        <f t="shared" ca="1" si="1751"/>
        <v>3.8747123900890341</v>
      </c>
      <c r="DW314" s="663">
        <f t="shared" ca="1" si="1751"/>
        <v>5.7104712840124972</v>
      </c>
      <c r="DX314" s="663">
        <f t="shared" ca="1" si="1751"/>
        <v>6.6347544460654255</v>
      </c>
      <c r="DY314" s="663">
        <f t="shared" ca="1" si="1751"/>
        <v>2.3955823222160335</v>
      </c>
      <c r="DZ314" s="663">
        <f t="shared" ca="1" si="1751"/>
        <v>0.17663482899665828</v>
      </c>
      <c r="EA314" s="663">
        <f t="shared" ca="1" si="1751"/>
        <v>4.3553833007812501E-2</v>
      </c>
      <c r="EB314" s="663">
        <f t="shared" ca="1" si="1751"/>
        <v>0</v>
      </c>
      <c r="EC314" s="663">
        <f t="shared" ref="EC314:GN314" ca="1" si="1752">EC290</f>
        <v>0</v>
      </c>
      <c r="ED314" s="663">
        <f t="shared" ca="1" si="1752"/>
        <v>0</v>
      </c>
      <c r="EE314" s="663">
        <f t="shared" ca="1" si="1752"/>
        <v>0.56619982910156241</v>
      </c>
      <c r="EF314" s="663">
        <f t="shared" ca="1" si="1752"/>
        <v>0</v>
      </c>
      <c r="EG314" s="663">
        <f t="shared" ca="1" si="1752"/>
        <v>0.4540992547988893</v>
      </c>
      <c r="EH314" s="663">
        <f t="shared" ca="1" si="1752"/>
        <v>2.5104219470739357</v>
      </c>
      <c r="EI314" s="663">
        <f t="shared" ca="1" si="1752"/>
        <v>1.6223943519592285</v>
      </c>
      <c r="EJ314" s="663">
        <f t="shared" ca="1" si="1752"/>
        <v>3.8836377487182614</v>
      </c>
      <c r="EK314" s="663">
        <f t="shared" ca="1" si="1752"/>
        <v>1.0831533660888673</v>
      </c>
      <c r="EL314" s="663">
        <f t="shared" ca="1" si="1752"/>
        <v>0</v>
      </c>
      <c r="EM314" s="663">
        <f t="shared" ca="1" si="1752"/>
        <v>4.3553833007812501E-2</v>
      </c>
      <c r="EN314" s="663">
        <f t="shared" ca="1" si="1752"/>
        <v>0</v>
      </c>
      <c r="EO314" s="663">
        <f t="shared" ca="1" si="1752"/>
        <v>0</v>
      </c>
      <c r="EP314" s="663">
        <f t="shared" ca="1" si="1752"/>
        <v>0</v>
      </c>
      <c r="EQ314" s="663">
        <f t="shared" ca="1" si="1752"/>
        <v>0.56619982910156241</v>
      </c>
      <c r="ER314" s="663">
        <f t="shared" ca="1" si="1752"/>
        <v>0</v>
      </c>
      <c r="ES314" s="663">
        <f t="shared" ca="1" si="1752"/>
        <v>0</v>
      </c>
      <c r="ET314" s="663">
        <f t="shared" ca="1" si="1752"/>
        <v>1.146131504058838</v>
      </c>
      <c r="EU314" s="663">
        <f t="shared" ca="1" si="1752"/>
        <v>1.5988724792480469</v>
      </c>
      <c r="EV314" s="663">
        <f t="shared" ca="1" si="1752"/>
        <v>3.8954321311950681</v>
      </c>
      <c r="EW314" s="663">
        <f t="shared" ca="1" si="1752"/>
        <v>1.0962592758178711</v>
      </c>
      <c r="EX314" s="663">
        <f t="shared" ca="1" si="1752"/>
        <v>0</v>
      </c>
      <c r="EY314" s="663">
        <f t="shared" ca="1" si="1752"/>
        <v>4.3553833007812501E-2</v>
      </c>
      <c r="EZ314" s="663">
        <f t="shared" ca="1" si="1752"/>
        <v>0</v>
      </c>
      <c r="FA314" s="663">
        <f t="shared" ca="1" si="1752"/>
        <v>0</v>
      </c>
      <c r="FB314" s="663">
        <f t="shared" ca="1" si="1752"/>
        <v>0</v>
      </c>
      <c r="FC314" s="663">
        <f t="shared" ca="1" si="1752"/>
        <v>0.56619982910156241</v>
      </c>
      <c r="FD314" s="663">
        <f t="shared" ca="1" si="1752"/>
        <v>0</v>
      </c>
      <c r="FE314" s="663">
        <f t="shared" ca="1" si="1752"/>
        <v>0</v>
      </c>
      <c r="FF314" s="663">
        <f t="shared" ca="1" si="1752"/>
        <v>1.1361452980041504</v>
      </c>
      <c r="FG314" s="663">
        <f t="shared" ca="1" si="1752"/>
        <v>1.5753506065368652</v>
      </c>
      <c r="FH314" s="663">
        <f t="shared" ca="1" si="1752"/>
        <v>3.9072265136718749</v>
      </c>
      <c r="FI314" s="663">
        <f t="shared" ca="1" si="1752"/>
        <v>1.1093651855468749</v>
      </c>
      <c r="FJ314" s="663">
        <f t="shared" ca="1" si="1752"/>
        <v>0</v>
      </c>
      <c r="FK314" s="663">
        <f t="shared" ca="1" si="1752"/>
        <v>4.3553833007812501E-2</v>
      </c>
      <c r="FL314" s="663">
        <f t="shared" ca="1" si="1752"/>
        <v>0</v>
      </c>
      <c r="FM314" s="663">
        <f t="shared" ca="1" si="1752"/>
        <v>0</v>
      </c>
      <c r="FN314" s="663">
        <f t="shared" ca="1" si="1752"/>
        <v>0</v>
      </c>
      <c r="FO314" s="663">
        <f t="shared" ca="1" si="1752"/>
        <v>0.56619982910156241</v>
      </c>
      <c r="FP314" s="663">
        <f t="shared" ca="1" si="1752"/>
        <v>0</v>
      </c>
      <c r="FQ314" s="663">
        <f t="shared" ca="1" si="1752"/>
        <v>0</v>
      </c>
      <c r="FR314" s="663">
        <f t="shared" ca="1" si="1752"/>
        <v>1.1261590919494628</v>
      </c>
      <c r="FS314" s="663">
        <f t="shared" ca="1" si="1752"/>
        <v>1.5518287338256835</v>
      </c>
      <c r="FT314" s="663">
        <f t="shared" ca="1" si="1752"/>
        <v>3.9190208961486817</v>
      </c>
      <c r="FU314" s="663">
        <f t="shared" ca="1" si="1752"/>
        <v>1.1224710952758787</v>
      </c>
      <c r="FV314" s="663">
        <f t="shared" ca="1" si="1752"/>
        <v>0</v>
      </c>
      <c r="FW314" s="663">
        <f t="shared" ca="1" si="1752"/>
        <v>4.3553833007812501E-2</v>
      </c>
      <c r="FX314" s="663">
        <f t="shared" ca="1" si="1752"/>
        <v>0</v>
      </c>
      <c r="FY314" s="663">
        <f t="shared" ca="1" si="1752"/>
        <v>0</v>
      </c>
      <c r="FZ314" s="663">
        <f t="shared" ca="1" si="1752"/>
        <v>0</v>
      </c>
      <c r="GA314" s="663">
        <f t="shared" ca="1" si="1752"/>
        <v>0.56619982910156241</v>
      </c>
      <c r="GB314" s="663">
        <f t="shared" ca="1" si="1752"/>
        <v>0</v>
      </c>
      <c r="GC314" s="663">
        <f t="shared" ca="1" si="1752"/>
        <v>0</v>
      </c>
      <c r="GD314" s="663">
        <f t="shared" ca="1" si="1752"/>
        <v>1.1161728858947753</v>
      </c>
      <c r="GE314" s="663">
        <f t="shared" ca="1" si="1752"/>
        <v>1.5283068611145019</v>
      </c>
      <c r="GF314" s="663">
        <f t="shared" ca="1" si="1752"/>
        <v>3.9308152786254884</v>
      </c>
      <c r="GG314" s="663">
        <f t="shared" ca="1" si="1752"/>
        <v>1.1355770050048826</v>
      </c>
      <c r="GH314" s="663">
        <f t="shared" ca="1" si="1752"/>
        <v>0</v>
      </c>
      <c r="GI314" s="663">
        <f t="shared" ca="1" si="1752"/>
        <v>4.3553833007812501E-2</v>
      </c>
      <c r="GJ314" s="663">
        <f t="shared" ca="1" si="1752"/>
        <v>0</v>
      </c>
      <c r="GK314" s="663">
        <f t="shared" ca="1" si="1752"/>
        <v>0</v>
      </c>
      <c r="GL314" s="663">
        <f t="shared" ca="1" si="1752"/>
        <v>0</v>
      </c>
      <c r="GM314" s="663">
        <f t="shared" ca="1" si="1752"/>
        <v>0.56619982910156241</v>
      </c>
      <c r="GN314" s="663">
        <f t="shared" ca="1" si="1752"/>
        <v>0</v>
      </c>
      <c r="GO314" s="663">
        <f t="shared" ref="GO314:IZ314" ca="1" si="1753">GO290</f>
        <v>0</v>
      </c>
      <c r="GP314" s="663">
        <f t="shared" ca="1" si="1753"/>
        <v>1.1061866798400877</v>
      </c>
      <c r="GQ314" s="663">
        <f t="shared" ca="1" si="1753"/>
        <v>1.5047849884033202</v>
      </c>
      <c r="GR314" s="663">
        <f t="shared" ca="1" si="1753"/>
        <v>3.9426096611022952</v>
      </c>
      <c r="GS314" s="663">
        <f t="shared" ca="1" si="1753"/>
        <v>1.1486829147338868</v>
      </c>
      <c r="GT314" s="663">
        <f t="shared" ca="1" si="1753"/>
        <v>0</v>
      </c>
      <c r="GU314" s="663">
        <f t="shared" ca="1" si="1753"/>
        <v>4.3553833007812501E-2</v>
      </c>
      <c r="GV314" s="663">
        <f t="shared" ca="1" si="1753"/>
        <v>0</v>
      </c>
      <c r="GW314" s="663">
        <f t="shared" ca="1" si="1753"/>
        <v>0</v>
      </c>
      <c r="GX314" s="663">
        <f t="shared" ca="1" si="1753"/>
        <v>0</v>
      </c>
      <c r="GY314" s="663">
        <f t="shared" ca="1" si="1753"/>
        <v>0.56619982910156241</v>
      </c>
      <c r="GZ314" s="663">
        <f t="shared" ca="1" si="1753"/>
        <v>0</v>
      </c>
      <c r="HA314" s="663">
        <f t="shared" ca="1" si="1753"/>
        <v>0</v>
      </c>
      <c r="HB314" s="663">
        <f t="shared" ca="1" si="1753"/>
        <v>1.0962004737854003</v>
      </c>
      <c r="HC314" s="663">
        <f t="shared" ca="1" si="1753"/>
        <v>1.4292541313171385</v>
      </c>
      <c r="HD314" s="663">
        <f t="shared" ca="1" si="1753"/>
        <v>3.924275370121002</v>
      </c>
      <c r="HE314" s="663">
        <f t="shared" ca="1" si="1753"/>
        <v>1.1474303016662597</v>
      </c>
      <c r="HF314" s="663">
        <f t="shared" ca="1" si="1753"/>
        <v>0</v>
      </c>
      <c r="HG314" s="663">
        <f t="shared" ca="1" si="1753"/>
        <v>4.3553833007812501E-2</v>
      </c>
      <c r="HH314" s="663">
        <f t="shared" ca="1" si="1753"/>
        <v>0</v>
      </c>
      <c r="HI314" s="663">
        <f t="shared" ca="1" si="1753"/>
        <v>0</v>
      </c>
      <c r="HJ314" s="663">
        <f t="shared" ca="1" si="1753"/>
        <v>0</v>
      </c>
      <c r="HK314" s="663">
        <f t="shared" ca="1" si="1753"/>
        <v>0.56619982910156241</v>
      </c>
      <c r="HL314" s="663">
        <f t="shared" ca="1" si="1753"/>
        <v>0</v>
      </c>
      <c r="HM314" s="663">
        <f t="shared" ca="1" si="1753"/>
        <v>0</v>
      </c>
      <c r="HN314" s="663">
        <f t="shared" ca="1" si="1753"/>
        <v>0.99460903167724612</v>
      </c>
      <c r="HO314" s="663">
        <f t="shared" ca="1" si="1753"/>
        <v>1.4292541313171385</v>
      </c>
      <c r="HP314" s="663">
        <f t="shared" ca="1" si="1753"/>
        <v>3.924275370121002</v>
      </c>
      <c r="HQ314" s="663">
        <f t="shared" ca="1" si="1753"/>
        <v>1.1474303016662597</v>
      </c>
      <c r="HR314" s="663">
        <f t="shared" ca="1" si="1753"/>
        <v>0</v>
      </c>
      <c r="HS314" s="663">
        <f t="shared" ca="1" si="1753"/>
        <v>4.3553833007812501E-2</v>
      </c>
      <c r="HT314" s="663">
        <f t="shared" ca="1" si="1753"/>
        <v>0</v>
      </c>
      <c r="HU314" s="663">
        <f t="shared" ca="1" si="1753"/>
        <v>0</v>
      </c>
      <c r="HV314" s="663">
        <f t="shared" ca="1" si="1753"/>
        <v>0</v>
      </c>
      <c r="HW314" s="663">
        <f t="shared" ca="1" si="1753"/>
        <v>0.56619982910156241</v>
      </c>
      <c r="HX314" s="663">
        <f t="shared" ca="1" si="1753"/>
        <v>0</v>
      </c>
      <c r="HY314" s="663">
        <f t="shared" ca="1" si="1753"/>
        <v>0</v>
      </c>
      <c r="HZ314" s="663">
        <f t="shared" ca="1" si="1753"/>
        <v>0.99460903167724612</v>
      </c>
      <c r="IA314" s="663">
        <f t="shared" ca="1" si="1753"/>
        <v>1.4292541313171385</v>
      </c>
      <c r="IB314" s="663">
        <f t="shared" ca="1" si="1753"/>
        <v>3.924275370121002</v>
      </c>
      <c r="IC314" s="663">
        <f t="shared" ca="1" si="1753"/>
        <v>1.1474303016662597</v>
      </c>
      <c r="ID314" s="663">
        <f t="shared" ca="1" si="1753"/>
        <v>0</v>
      </c>
      <c r="IE314" s="663">
        <f t="shared" ca="1" si="1753"/>
        <v>4.3553833007812501E-2</v>
      </c>
      <c r="IF314" s="663">
        <f t="shared" ca="1" si="1753"/>
        <v>0</v>
      </c>
      <c r="IG314" s="663">
        <f t="shared" ca="1" si="1753"/>
        <v>0</v>
      </c>
      <c r="IH314" s="663">
        <f t="shared" ca="1" si="1753"/>
        <v>0</v>
      </c>
      <c r="II314" s="663">
        <f t="shared" ca="1" si="1753"/>
        <v>0.56619982910156241</v>
      </c>
      <c r="IJ314" s="663">
        <f t="shared" ca="1" si="1753"/>
        <v>0</v>
      </c>
      <c r="IK314" s="663">
        <f t="shared" ca="1" si="1753"/>
        <v>0</v>
      </c>
      <c r="IL314" s="663">
        <f t="shared" ca="1" si="1753"/>
        <v>0.99460903167724612</v>
      </c>
      <c r="IM314" s="663">
        <f t="shared" ca="1" si="1753"/>
        <v>1.4292541313171385</v>
      </c>
      <c r="IN314" s="663">
        <f t="shared" ca="1" si="1753"/>
        <v>3.924275370121002</v>
      </c>
      <c r="IO314" s="663">
        <f t="shared" ca="1" si="1753"/>
        <v>1.1474303016662597</v>
      </c>
      <c r="IP314" s="663">
        <f t="shared" ca="1" si="1753"/>
        <v>0</v>
      </c>
      <c r="IQ314" s="663">
        <f t="shared" ca="1" si="1753"/>
        <v>4.3553833007812501E-2</v>
      </c>
      <c r="IR314" s="663">
        <f t="shared" ca="1" si="1753"/>
        <v>0</v>
      </c>
      <c r="IS314" s="663">
        <f t="shared" ca="1" si="1753"/>
        <v>0</v>
      </c>
      <c r="IT314" s="663">
        <f t="shared" ca="1" si="1753"/>
        <v>0</v>
      </c>
      <c r="IU314" s="663">
        <f t="shared" ca="1" si="1753"/>
        <v>0.56619982910156241</v>
      </c>
      <c r="IV314" s="663">
        <f t="shared" ca="1" si="1753"/>
        <v>0</v>
      </c>
      <c r="IW314" s="663">
        <f t="shared" ca="1" si="1753"/>
        <v>0</v>
      </c>
      <c r="IX314" s="663">
        <f t="shared" ca="1" si="1753"/>
        <v>0.99460903167724612</v>
      </c>
      <c r="IY314" s="663">
        <f t="shared" ca="1" si="1753"/>
        <v>1.4292541313171385</v>
      </c>
      <c r="IZ314" s="663">
        <f t="shared" ca="1" si="1753"/>
        <v>3.924275370121002</v>
      </c>
      <c r="JA314" s="663">
        <f t="shared" ref="JA314:LL314" ca="1" si="1754">JA290</f>
        <v>1.1474303016662597</v>
      </c>
      <c r="JB314" s="663">
        <f t="shared" ca="1" si="1754"/>
        <v>0</v>
      </c>
      <c r="JC314" s="663">
        <f t="shared" ca="1" si="1754"/>
        <v>4.3553833007812501E-2</v>
      </c>
      <c r="JD314" s="663">
        <f t="shared" ca="1" si="1754"/>
        <v>0</v>
      </c>
      <c r="JE314" s="663">
        <f t="shared" ca="1" si="1754"/>
        <v>0</v>
      </c>
      <c r="JF314" s="663">
        <f t="shared" ca="1" si="1754"/>
        <v>0</v>
      </c>
      <c r="JG314" s="663">
        <f t="shared" ca="1" si="1754"/>
        <v>0.56619982910156241</v>
      </c>
      <c r="JH314" s="663">
        <f t="shared" ca="1" si="1754"/>
        <v>0</v>
      </c>
      <c r="JI314" s="663">
        <f t="shared" ca="1" si="1754"/>
        <v>0</v>
      </c>
      <c r="JJ314" s="663">
        <f t="shared" ca="1" si="1754"/>
        <v>0.99460903167724612</v>
      </c>
      <c r="JK314" s="663">
        <f t="shared" ca="1" si="1754"/>
        <v>1.4135578092575072</v>
      </c>
      <c r="JL314" s="663">
        <f t="shared" ca="1" si="1754"/>
        <v>3.8650879342079163</v>
      </c>
      <c r="JM314" s="663">
        <f t="shared" ca="1" si="1754"/>
        <v>1.1514245315551757</v>
      </c>
      <c r="JN314" s="663">
        <f t="shared" ca="1" si="1754"/>
        <v>0</v>
      </c>
      <c r="JO314" s="663">
        <f t="shared" ca="1" si="1754"/>
        <v>4.3553833007812501E-2</v>
      </c>
      <c r="JP314" s="663">
        <f t="shared" ca="1" si="1754"/>
        <v>0</v>
      </c>
      <c r="JQ314" s="663">
        <f t="shared" ca="1" si="1754"/>
        <v>0</v>
      </c>
      <c r="JR314" s="663">
        <f t="shared" ca="1" si="1754"/>
        <v>0</v>
      </c>
      <c r="JS314" s="663">
        <f t="shared" ca="1" si="1754"/>
        <v>0.56619982910156241</v>
      </c>
      <c r="JT314" s="663">
        <f t="shared" ca="1" si="1754"/>
        <v>0</v>
      </c>
      <c r="JU314" s="663">
        <f t="shared" ca="1" si="1754"/>
        <v>0</v>
      </c>
      <c r="JV314" s="663">
        <f t="shared" ca="1" si="1754"/>
        <v>0.98732409057617188</v>
      </c>
      <c r="JW314" s="663">
        <f t="shared" ca="1" si="1754"/>
        <v>1.3978614871978758</v>
      </c>
      <c r="JX314" s="663">
        <f t="shared" ca="1" si="1754"/>
        <v>3.8059004982948306</v>
      </c>
      <c r="JY314" s="663">
        <f t="shared" ca="1" si="1754"/>
        <v>1.1554187614440916</v>
      </c>
      <c r="JZ314" s="663">
        <f t="shared" ca="1" si="1754"/>
        <v>0</v>
      </c>
      <c r="KA314" s="663">
        <f t="shared" ca="1" si="1754"/>
        <v>4.3553833007812501E-2</v>
      </c>
      <c r="KB314" s="663">
        <f t="shared" ca="1" si="1754"/>
        <v>0</v>
      </c>
      <c r="KC314" s="663">
        <f t="shared" ca="1" si="1754"/>
        <v>0</v>
      </c>
      <c r="KD314" s="663">
        <f t="shared" ca="1" si="1754"/>
        <v>0</v>
      </c>
      <c r="KE314" s="663">
        <f t="shared" ca="1" si="1754"/>
        <v>0.56619982910156241</v>
      </c>
      <c r="KF314" s="663">
        <f t="shared" ca="1" si="1754"/>
        <v>0</v>
      </c>
      <c r="KG314" s="663">
        <f t="shared" ca="1" si="1754"/>
        <v>0</v>
      </c>
      <c r="KH314" s="663">
        <f t="shared" ca="1" si="1754"/>
        <v>0.98003914947509763</v>
      </c>
      <c r="KI314" s="663">
        <f t="shared" ca="1" si="1754"/>
        <v>1.3821651651382445</v>
      </c>
      <c r="KJ314" s="663">
        <f t="shared" ca="1" si="1754"/>
        <v>3.7467130623817448</v>
      </c>
      <c r="KK314" s="663">
        <f t="shared" ca="1" si="1754"/>
        <v>1.1594129913330076</v>
      </c>
      <c r="KL314" s="663">
        <f t="shared" ca="1" si="1754"/>
        <v>0</v>
      </c>
      <c r="KM314" s="663">
        <f t="shared" ca="1" si="1754"/>
        <v>4.3553833007812501E-2</v>
      </c>
      <c r="KN314" s="663">
        <f t="shared" ca="1" si="1754"/>
        <v>0</v>
      </c>
      <c r="KO314" s="663">
        <f t="shared" ca="1" si="1754"/>
        <v>0</v>
      </c>
      <c r="KP314" s="663">
        <f t="shared" ca="1" si="1754"/>
        <v>0</v>
      </c>
      <c r="KQ314" s="663">
        <f t="shared" ca="1" si="1754"/>
        <v>0.56619982910156241</v>
      </c>
      <c r="KR314" s="663">
        <f t="shared" ca="1" si="1754"/>
        <v>0</v>
      </c>
      <c r="KS314" s="663">
        <f t="shared" ca="1" si="1754"/>
        <v>0</v>
      </c>
      <c r="KT314" s="663">
        <f t="shared" ca="1" si="1754"/>
        <v>0.97275420837402338</v>
      </c>
      <c r="KU314" s="663">
        <f t="shared" ca="1" si="1754"/>
        <v>1.3664688430786132</v>
      </c>
      <c r="KV314" s="663">
        <f t="shared" ca="1" si="1754"/>
        <v>3.6875256264686591</v>
      </c>
      <c r="KW314" s="663">
        <f t="shared" ca="1" si="1754"/>
        <v>1.1634072212219235</v>
      </c>
      <c r="KX314" s="663">
        <f t="shared" ca="1" si="1754"/>
        <v>0</v>
      </c>
      <c r="KY314" s="663">
        <f t="shared" ca="1" si="1754"/>
        <v>4.3553833007812501E-2</v>
      </c>
      <c r="KZ314" s="663">
        <f t="shared" ca="1" si="1754"/>
        <v>0</v>
      </c>
      <c r="LA314" s="663">
        <f t="shared" ca="1" si="1754"/>
        <v>0</v>
      </c>
      <c r="LB314" s="663">
        <f t="shared" ca="1" si="1754"/>
        <v>0</v>
      </c>
      <c r="LC314" s="663">
        <f t="shared" ca="1" si="1754"/>
        <v>0.56619982910156241</v>
      </c>
      <c r="LD314" s="663">
        <f t="shared" ca="1" si="1754"/>
        <v>0</v>
      </c>
      <c r="LE314" s="663">
        <f t="shared" ca="1" si="1754"/>
        <v>0</v>
      </c>
      <c r="LF314" s="663">
        <f t="shared" ca="1" si="1754"/>
        <v>0.96546926727294913</v>
      </c>
      <c r="LG314" s="663">
        <f t="shared" ca="1" si="1754"/>
        <v>1.350772521018982</v>
      </c>
      <c r="LH314" s="663">
        <f t="shared" ca="1" si="1754"/>
        <v>3.6283381905555725</v>
      </c>
      <c r="LI314" s="663">
        <f t="shared" ca="1" si="1754"/>
        <v>1.1674014511108399</v>
      </c>
      <c r="LJ314" s="663">
        <f t="shared" ca="1" si="1754"/>
        <v>0</v>
      </c>
      <c r="LK314" s="663">
        <f t="shared" ca="1" si="1754"/>
        <v>4.3553833007812501E-2</v>
      </c>
      <c r="LL314" s="663">
        <f t="shared" ca="1" si="1754"/>
        <v>0</v>
      </c>
      <c r="LM314" s="663">
        <f t="shared" ref="LM314:LR314" ca="1" si="1755">LM290</f>
        <v>0</v>
      </c>
      <c r="LN314" s="663">
        <f t="shared" ca="1" si="1755"/>
        <v>0</v>
      </c>
      <c r="LO314" s="663">
        <f t="shared" ca="1" si="1755"/>
        <v>0.56619982910156241</v>
      </c>
      <c r="LP314" s="663">
        <f t="shared" ca="1" si="1755"/>
        <v>0</v>
      </c>
      <c r="LQ314" s="663">
        <f t="shared" ca="1" si="1755"/>
        <v>0</v>
      </c>
      <c r="LR314" s="663">
        <f t="shared" ca="1" si="1755"/>
        <v>0.95818432617187499</v>
      </c>
    </row>
    <row r="315" spans="2:330" hidden="1">
      <c r="C315" s="664" t="s">
        <v>825</v>
      </c>
      <c r="D315" s="663">
        <f>D292+D293+D294+D295</f>
        <v>372.68915087292697</v>
      </c>
      <c r="E315" s="663">
        <f t="shared" ref="E315:BP315" si="1756">E292+E293+E294+E295</f>
        <v>372.68915087292697</v>
      </c>
      <c r="F315" s="663">
        <f t="shared" si="1756"/>
        <v>372.68915087292697</v>
      </c>
      <c r="G315" s="663">
        <f t="shared" si="1756"/>
        <v>372.68915087292697</v>
      </c>
      <c r="H315" s="663">
        <f t="shared" si="1756"/>
        <v>372.68915087292697</v>
      </c>
      <c r="I315" s="663">
        <f t="shared" si="1756"/>
        <v>422.4748531303847</v>
      </c>
      <c r="J315" s="663">
        <f t="shared" si="1756"/>
        <v>439.32450035041245</v>
      </c>
      <c r="K315" s="663">
        <f t="shared" si="1756"/>
        <v>456.17414757044014</v>
      </c>
      <c r="L315" s="663">
        <f t="shared" si="1756"/>
        <v>473.02379479046783</v>
      </c>
      <c r="M315" s="663">
        <f t="shared" si="1756"/>
        <v>489.87344201049552</v>
      </c>
      <c r="N315" s="663">
        <f t="shared" si="1756"/>
        <v>506.72308923052327</v>
      </c>
      <c r="O315" s="663">
        <f t="shared" si="1756"/>
        <v>735.93448158637864</v>
      </c>
      <c r="P315" s="663">
        <f t="shared" si="1756"/>
        <v>965.14587394223418</v>
      </c>
      <c r="Q315" s="663">
        <f t="shared" si="1756"/>
        <v>1194.3572662980896</v>
      </c>
      <c r="R315" s="663">
        <f t="shared" si="1756"/>
        <v>1423.5686586539448</v>
      </c>
      <c r="S315" s="663">
        <f t="shared" si="1756"/>
        <v>1652.7800510098004</v>
      </c>
      <c r="T315" s="663">
        <f t="shared" si="1756"/>
        <v>1972.8258257582665</v>
      </c>
      <c r="U315" s="663">
        <f t="shared" si="1756"/>
        <v>1972.8258257582665</v>
      </c>
      <c r="V315" s="663">
        <f t="shared" si="1756"/>
        <v>1972.8258257582665</v>
      </c>
      <c r="W315" s="663">
        <f t="shared" si="1756"/>
        <v>1972.8258257582665</v>
      </c>
      <c r="X315" s="663">
        <f t="shared" si="1756"/>
        <v>1972.8258257582665</v>
      </c>
      <c r="Y315" s="663">
        <f t="shared" si="1756"/>
        <v>1987.0295417002681</v>
      </c>
      <c r="Z315" s="663">
        <f t="shared" si="1756"/>
        <v>2001.2332576422693</v>
      </c>
      <c r="AA315" s="663">
        <f t="shared" si="1756"/>
        <v>2015.4369735842706</v>
      </c>
      <c r="AB315" s="663">
        <f t="shared" si="1756"/>
        <v>2029.6406895262719</v>
      </c>
      <c r="AC315" s="663">
        <f t="shared" si="1756"/>
        <v>2043.8444054682736</v>
      </c>
      <c r="AD315" s="663"/>
      <c r="AE315" s="663">
        <f t="shared" si="1756"/>
        <v>42.560604202270504</v>
      </c>
      <c r="AF315" s="663">
        <f t="shared" si="1756"/>
        <v>41.18884600067139</v>
      </c>
      <c r="AG315" s="663">
        <f t="shared" si="1756"/>
        <v>42.31908376550674</v>
      </c>
      <c r="AH315" s="663">
        <f t="shared" si="1756"/>
        <v>34.458870271682741</v>
      </c>
      <c r="AI315" s="663">
        <f t="shared" si="1756"/>
        <v>33.364414243724077</v>
      </c>
      <c r="AJ315" s="663">
        <f t="shared" si="1756"/>
        <v>34.068337989807127</v>
      </c>
      <c r="AK315" s="663">
        <f t="shared" si="1756"/>
        <v>26.245695731218014</v>
      </c>
      <c r="AL315" s="663">
        <f t="shared" si="1756"/>
        <v>0.62430087852478033</v>
      </c>
      <c r="AM315" s="663">
        <f t="shared" si="1756"/>
        <v>3.7204221007414161E-6</v>
      </c>
      <c r="AN315" s="663">
        <f t="shared" si="1756"/>
        <v>36.907208748817439</v>
      </c>
      <c r="AO315" s="663">
        <f t="shared" si="1756"/>
        <v>40.376620685577393</v>
      </c>
      <c r="AP315" s="663">
        <f t="shared" si="1756"/>
        <v>40.575164634704592</v>
      </c>
      <c r="AQ315" s="663">
        <f t="shared" si="1756"/>
        <v>42.560604202270504</v>
      </c>
      <c r="AR315" s="663">
        <f t="shared" si="1756"/>
        <v>41.18884600067139</v>
      </c>
      <c r="AS315" s="663">
        <f t="shared" si="1756"/>
        <v>42.31908376550674</v>
      </c>
      <c r="AT315" s="663">
        <f t="shared" si="1756"/>
        <v>34.458870271682741</v>
      </c>
      <c r="AU315" s="663">
        <f t="shared" si="1756"/>
        <v>33.364414243724077</v>
      </c>
      <c r="AV315" s="663">
        <f t="shared" si="1756"/>
        <v>34.068337989807127</v>
      </c>
      <c r="AW315" s="663">
        <f t="shared" si="1756"/>
        <v>26.245695731218014</v>
      </c>
      <c r="AX315" s="663">
        <f t="shared" si="1756"/>
        <v>0.62430087852478033</v>
      </c>
      <c r="AY315" s="663">
        <f t="shared" si="1756"/>
        <v>3.7204221007414161E-6</v>
      </c>
      <c r="AZ315" s="663">
        <f t="shared" si="1756"/>
        <v>36.907208748817439</v>
      </c>
      <c r="BA315" s="663">
        <f t="shared" si="1756"/>
        <v>40.376620685577393</v>
      </c>
      <c r="BB315" s="663">
        <f t="shared" si="1756"/>
        <v>40.575164634704592</v>
      </c>
      <c r="BC315" s="663">
        <f t="shared" si="1756"/>
        <v>42.560604202270504</v>
      </c>
      <c r="BD315" s="663">
        <f t="shared" si="1756"/>
        <v>41.18884600067139</v>
      </c>
      <c r="BE315" s="663">
        <f t="shared" si="1756"/>
        <v>42.31908376550674</v>
      </c>
      <c r="BF315" s="663">
        <f t="shared" si="1756"/>
        <v>34.458870271682741</v>
      </c>
      <c r="BG315" s="663">
        <f t="shared" si="1756"/>
        <v>33.364414243724077</v>
      </c>
      <c r="BH315" s="663">
        <f t="shared" si="1756"/>
        <v>34.068337989807127</v>
      </c>
      <c r="BI315" s="663">
        <f t="shared" si="1756"/>
        <v>26.245695731218014</v>
      </c>
      <c r="BJ315" s="663">
        <f t="shared" si="1756"/>
        <v>0.62430087852478033</v>
      </c>
      <c r="BK315" s="663">
        <f t="shared" si="1756"/>
        <v>3.7204221007414161E-6</v>
      </c>
      <c r="BL315" s="663">
        <f t="shared" si="1756"/>
        <v>36.907208748817439</v>
      </c>
      <c r="BM315" s="663">
        <f t="shared" si="1756"/>
        <v>40.376620685577393</v>
      </c>
      <c r="BN315" s="663">
        <f t="shared" si="1756"/>
        <v>40.575164634704592</v>
      </c>
      <c r="BO315" s="663">
        <f t="shared" si="1756"/>
        <v>42.560604202270504</v>
      </c>
      <c r="BP315" s="663">
        <f t="shared" si="1756"/>
        <v>41.18884600067139</v>
      </c>
      <c r="BQ315" s="663">
        <f t="shared" ref="BQ315:EB315" si="1757">BQ292+BQ293+BQ294+BQ295</f>
        <v>42.31908376550674</v>
      </c>
      <c r="BR315" s="663">
        <f t="shared" si="1757"/>
        <v>34.458870271682741</v>
      </c>
      <c r="BS315" s="663">
        <f t="shared" si="1757"/>
        <v>33.364414243724077</v>
      </c>
      <c r="BT315" s="663">
        <f t="shared" si="1757"/>
        <v>34.068337989807127</v>
      </c>
      <c r="BU315" s="663">
        <f t="shared" si="1757"/>
        <v>26.245695731218014</v>
      </c>
      <c r="BV315" s="663">
        <f t="shared" si="1757"/>
        <v>0.62430087852478033</v>
      </c>
      <c r="BW315" s="663">
        <f t="shared" si="1757"/>
        <v>3.7204221007414161E-6</v>
      </c>
      <c r="BX315" s="663">
        <f t="shared" si="1757"/>
        <v>36.907208748817439</v>
      </c>
      <c r="BY315" s="663">
        <f t="shared" si="1757"/>
        <v>40.376620685577393</v>
      </c>
      <c r="BZ315" s="663">
        <f t="shared" si="1757"/>
        <v>40.575164634704592</v>
      </c>
      <c r="CA315" s="663">
        <f t="shared" si="1757"/>
        <v>56.120534488906387</v>
      </c>
      <c r="CB315" s="663">
        <f t="shared" si="1757"/>
        <v>50.635410586264449</v>
      </c>
      <c r="CC315" s="663">
        <f t="shared" si="1757"/>
        <v>49.605672202023676</v>
      </c>
      <c r="CD315" s="663">
        <f t="shared" si="1757"/>
        <v>36.994197018202861</v>
      </c>
      <c r="CE315" s="663">
        <f t="shared" si="1757"/>
        <v>33.293156253275001</v>
      </c>
      <c r="CF315" s="663">
        <f t="shared" si="1757"/>
        <v>33.284476912860299</v>
      </c>
      <c r="CG315" s="663">
        <f t="shared" si="1757"/>
        <v>33.322537138538664</v>
      </c>
      <c r="CH315" s="663">
        <f t="shared" si="1757"/>
        <v>4.7180450739422808</v>
      </c>
      <c r="CI315" s="663">
        <f t="shared" si="1757"/>
        <v>3.9672701155673131</v>
      </c>
      <c r="CJ315" s="663">
        <f t="shared" si="1757"/>
        <v>33.077993435778424</v>
      </c>
      <c r="CK315" s="663">
        <f t="shared" si="1757"/>
        <v>42.887184960637704</v>
      </c>
      <c r="CL315" s="663">
        <f t="shared" si="1757"/>
        <v>44.568374944387699</v>
      </c>
      <c r="CM315" s="663">
        <f t="shared" si="1757"/>
        <v>56.183341853892728</v>
      </c>
      <c r="CN315" s="663">
        <f t="shared" si="1757"/>
        <v>51.75194107269256</v>
      </c>
      <c r="CO315" s="663">
        <f t="shared" si="1757"/>
        <v>51.640658180175066</v>
      </c>
      <c r="CP315" s="663">
        <f t="shared" si="1757"/>
        <v>39.226109558054731</v>
      </c>
      <c r="CQ315" s="663">
        <f t="shared" si="1757"/>
        <v>35.790108996327092</v>
      </c>
      <c r="CR315" s="663">
        <f t="shared" si="1757"/>
        <v>35.658560120076523</v>
      </c>
      <c r="CS315" s="663">
        <f t="shared" si="1757"/>
        <v>34.054766835453385</v>
      </c>
      <c r="CT315" s="663">
        <f t="shared" si="1757"/>
        <v>6.6091315316994903</v>
      </c>
      <c r="CU315" s="663">
        <f t="shared" si="1757"/>
        <v>5.4422179137226658</v>
      </c>
      <c r="CV315" s="663">
        <f t="shared" si="1757"/>
        <v>34.057719420760122</v>
      </c>
      <c r="CW315" s="663">
        <f t="shared" si="1757"/>
        <v>44.325091577364738</v>
      </c>
      <c r="CX315" s="663">
        <f t="shared" si="1757"/>
        <v>44.584853290193344</v>
      </c>
      <c r="CY315" s="663">
        <f t="shared" si="1757"/>
        <v>56.246149218879076</v>
      </c>
      <c r="CZ315" s="663">
        <f t="shared" si="1757"/>
        <v>52.868471559120664</v>
      </c>
      <c r="DA315" s="663">
        <f t="shared" si="1757"/>
        <v>53.675644158326456</v>
      </c>
      <c r="DB315" s="663">
        <f t="shared" si="1757"/>
        <v>41.458022097906614</v>
      </c>
      <c r="DC315" s="663">
        <f t="shared" si="1757"/>
        <v>38.287061739379183</v>
      </c>
      <c r="DD315" s="663">
        <f t="shared" si="1757"/>
        <v>38.032643327292753</v>
      </c>
      <c r="DE315" s="663">
        <f t="shared" si="1757"/>
        <v>34.7869965323681</v>
      </c>
      <c r="DF315" s="663">
        <f t="shared" si="1757"/>
        <v>8.5002179894566989</v>
      </c>
      <c r="DG315" s="663">
        <f t="shared" si="1757"/>
        <v>6.9171657118780185</v>
      </c>
      <c r="DH315" s="663">
        <f t="shared" si="1757"/>
        <v>35.037445405741828</v>
      </c>
      <c r="DI315" s="663">
        <f t="shared" si="1757"/>
        <v>45.762998194091765</v>
      </c>
      <c r="DJ315" s="663">
        <f t="shared" si="1757"/>
        <v>44.601331635998996</v>
      </c>
      <c r="DK315" s="663">
        <f t="shared" si="1757"/>
        <v>56.308956583865431</v>
      </c>
      <c r="DL315" s="663">
        <f t="shared" si="1757"/>
        <v>53.985002045548775</v>
      </c>
      <c r="DM315" s="663">
        <f t="shared" si="1757"/>
        <v>55.710630136477846</v>
      </c>
      <c r="DN315" s="663">
        <f t="shared" si="1757"/>
        <v>43.689934637758483</v>
      </c>
      <c r="DO315" s="663">
        <f t="shared" si="1757"/>
        <v>40.784014482431274</v>
      </c>
      <c r="DP315" s="663">
        <f t="shared" si="1757"/>
        <v>40.406726534508984</v>
      </c>
      <c r="DQ315" s="663">
        <f t="shared" si="1757"/>
        <v>35.519226229282815</v>
      </c>
      <c r="DR315" s="663">
        <f t="shared" si="1757"/>
        <v>10.391304447213908</v>
      </c>
      <c r="DS315" s="663">
        <f t="shared" si="1757"/>
        <v>8.3921135100333721</v>
      </c>
      <c r="DT315" s="663">
        <f t="shared" si="1757"/>
        <v>36.017171390723526</v>
      </c>
      <c r="DU315" s="663">
        <f t="shared" si="1757"/>
        <v>47.200904810818784</v>
      </c>
      <c r="DV315" s="663">
        <f t="shared" si="1757"/>
        <v>44.617809981804641</v>
      </c>
      <c r="DW315" s="663">
        <f t="shared" si="1757"/>
        <v>56.371763948851772</v>
      </c>
      <c r="DX315" s="663">
        <f t="shared" si="1757"/>
        <v>55.101532531976886</v>
      </c>
      <c r="DY315" s="663">
        <f t="shared" si="1757"/>
        <v>57.745616114629243</v>
      </c>
      <c r="DZ315" s="663">
        <f t="shared" si="1757"/>
        <v>45.921847177610367</v>
      </c>
      <c r="EA315" s="663">
        <f t="shared" si="1757"/>
        <v>43.280967225483366</v>
      </c>
      <c r="EB315" s="663">
        <f t="shared" si="1757"/>
        <v>42.780809741725214</v>
      </c>
      <c r="EC315" s="663">
        <f t="shared" ref="EC315:GN315" si="1758">EC292+EC293+EC294+EC295</f>
        <v>36.251455926197536</v>
      </c>
      <c r="ED315" s="663">
        <f t="shared" si="1758"/>
        <v>12.282390904971118</v>
      </c>
      <c r="EE315" s="663">
        <f t="shared" si="1758"/>
        <v>9.867061308188724</v>
      </c>
      <c r="EF315" s="663">
        <f t="shared" si="1758"/>
        <v>36.996897375705231</v>
      </c>
      <c r="EG315" s="663">
        <f t="shared" si="1758"/>
        <v>48.638811427545804</v>
      </c>
      <c r="EH315" s="663">
        <f t="shared" si="1758"/>
        <v>44.634288327610278</v>
      </c>
      <c r="EI315" s="663">
        <f t="shared" si="1758"/>
        <v>56.434571313838127</v>
      </c>
      <c r="EJ315" s="663">
        <f t="shared" si="1758"/>
        <v>56.218063018404997</v>
      </c>
      <c r="EK315" s="663">
        <f t="shared" si="1758"/>
        <v>59.78060209278064</v>
      </c>
      <c r="EL315" s="663">
        <f t="shared" si="1758"/>
        <v>48.153759717462236</v>
      </c>
      <c r="EM315" s="663">
        <f t="shared" si="1758"/>
        <v>45.777919968535457</v>
      </c>
      <c r="EN315" s="663">
        <f t="shared" si="1758"/>
        <v>45.154892948941445</v>
      </c>
      <c r="EO315" s="663">
        <f t="shared" si="1758"/>
        <v>36.983685623112251</v>
      </c>
      <c r="EP315" s="663">
        <f t="shared" si="1758"/>
        <v>14.173477362728329</v>
      </c>
      <c r="EQ315" s="663">
        <f t="shared" si="1758"/>
        <v>11.342009106344078</v>
      </c>
      <c r="ER315" s="663">
        <f t="shared" si="1758"/>
        <v>37.976623360686936</v>
      </c>
      <c r="ES315" s="663">
        <f t="shared" si="1758"/>
        <v>50.07671804427283</v>
      </c>
      <c r="ET315" s="663">
        <f t="shared" si="1758"/>
        <v>44.65076667341593</v>
      </c>
      <c r="EU315" s="663">
        <f t="shared" si="1758"/>
        <v>90.754503938204905</v>
      </c>
      <c r="EV315" s="663">
        <f t="shared" si="1758"/>
        <v>92.800229706299888</v>
      </c>
      <c r="EW315" s="663">
        <f t="shared" si="1758"/>
        <v>96.433335517821178</v>
      </c>
      <c r="EX315" s="663">
        <f t="shared" si="1758"/>
        <v>69.702252220056138</v>
      </c>
      <c r="EY315" s="663">
        <f t="shared" si="1758"/>
        <v>54.415642657968007</v>
      </c>
      <c r="EZ315" s="663">
        <f t="shared" si="1758"/>
        <v>55.207374857529658</v>
      </c>
      <c r="FA315" s="663">
        <f t="shared" si="1758"/>
        <v>41.778222461869404</v>
      </c>
      <c r="FB315" s="663">
        <f t="shared" si="1758"/>
        <v>18.324948651871015</v>
      </c>
      <c r="FC315" s="663">
        <f t="shared" si="1758"/>
        <v>18.278386057797725</v>
      </c>
      <c r="FD315" s="663">
        <f t="shared" si="1758"/>
        <v>48.272804462263366</v>
      </c>
      <c r="FE315" s="663">
        <f t="shared" si="1758"/>
        <v>81.725714686657</v>
      </c>
      <c r="FF315" s="663">
        <f t="shared" si="1758"/>
        <v>68.241066368040379</v>
      </c>
      <c r="FG315" s="663">
        <f t="shared" si="1758"/>
        <v>125.07443656257169</v>
      </c>
      <c r="FH315" s="663">
        <f t="shared" si="1758"/>
        <v>129.38239639419479</v>
      </c>
      <c r="FI315" s="663">
        <f t="shared" si="1758"/>
        <v>133.08606894286174</v>
      </c>
      <c r="FJ315" s="663">
        <f t="shared" si="1758"/>
        <v>91.25074472265004</v>
      </c>
      <c r="FK315" s="663">
        <f t="shared" si="1758"/>
        <v>63.05336534740055</v>
      </c>
      <c r="FL315" s="663">
        <f t="shared" si="1758"/>
        <v>65.259856766117849</v>
      </c>
      <c r="FM315" s="663">
        <f t="shared" si="1758"/>
        <v>46.572759300626558</v>
      </c>
      <c r="FN315" s="663">
        <f t="shared" si="1758"/>
        <v>22.476419941013706</v>
      </c>
      <c r="FO315" s="663">
        <f t="shared" si="1758"/>
        <v>25.214763009251378</v>
      </c>
      <c r="FP315" s="663">
        <f t="shared" si="1758"/>
        <v>58.568985563839789</v>
      </c>
      <c r="FQ315" s="663">
        <f t="shared" si="1758"/>
        <v>113.37471132904118</v>
      </c>
      <c r="FR315" s="663">
        <f t="shared" si="1758"/>
        <v>91.831366062664813</v>
      </c>
      <c r="FS315" s="663">
        <f t="shared" si="1758"/>
        <v>159.39436918693846</v>
      </c>
      <c r="FT315" s="663">
        <f t="shared" si="1758"/>
        <v>165.96456308208968</v>
      </c>
      <c r="FU315" s="663">
        <f t="shared" si="1758"/>
        <v>169.73880236790228</v>
      </c>
      <c r="FV315" s="663">
        <f t="shared" si="1758"/>
        <v>112.79923722524396</v>
      </c>
      <c r="FW315" s="663">
        <f t="shared" si="1758"/>
        <v>71.691088036833094</v>
      </c>
      <c r="FX315" s="663">
        <f t="shared" si="1758"/>
        <v>75.312338674706055</v>
      </c>
      <c r="FY315" s="663">
        <f t="shared" si="1758"/>
        <v>51.367296139383711</v>
      </c>
      <c r="FZ315" s="663">
        <f t="shared" si="1758"/>
        <v>26.627891230156393</v>
      </c>
      <c r="GA315" s="663">
        <f t="shared" si="1758"/>
        <v>32.151139960705024</v>
      </c>
      <c r="GB315" s="663">
        <f t="shared" si="1758"/>
        <v>68.865166665416211</v>
      </c>
      <c r="GC315" s="663">
        <f t="shared" si="1758"/>
        <v>145.02370797142535</v>
      </c>
      <c r="GD315" s="663">
        <f t="shared" si="1758"/>
        <v>115.42166575728926</v>
      </c>
      <c r="GE315" s="663">
        <f t="shared" si="1758"/>
        <v>193.71430181130529</v>
      </c>
      <c r="GF315" s="663">
        <f t="shared" si="1758"/>
        <v>202.54672976998458</v>
      </c>
      <c r="GG315" s="663">
        <f t="shared" si="1758"/>
        <v>206.39153579294282</v>
      </c>
      <c r="GH315" s="663">
        <f t="shared" si="1758"/>
        <v>134.34772972783784</v>
      </c>
      <c r="GI315" s="663">
        <f t="shared" si="1758"/>
        <v>80.32881072626563</v>
      </c>
      <c r="GJ315" s="663">
        <f t="shared" si="1758"/>
        <v>85.364820583294261</v>
      </c>
      <c r="GK315" s="663">
        <f t="shared" si="1758"/>
        <v>56.161832978140865</v>
      </c>
      <c r="GL315" s="663">
        <f t="shared" si="1758"/>
        <v>30.779362519299085</v>
      </c>
      <c r="GM315" s="663">
        <f t="shared" si="1758"/>
        <v>39.087516912158669</v>
      </c>
      <c r="GN315" s="663">
        <f t="shared" si="1758"/>
        <v>79.161347766992634</v>
      </c>
      <c r="GO315" s="663">
        <f t="shared" ref="GO315:IZ315" si="1759">GO292+GO293+GO294+GO295</f>
        <v>176.67270461380954</v>
      </c>
      <c r="GP315" s="663">
        <f t="shared" si="1759"/>
        <v>139.01196545191371</v>
      </c>
      <c r="GQ315" s="663">
        <f t="shared" si="1759"/>
        <v>228.03423443567206</v>
      </c>
      <c r="GR315" s="663">
        <f t="shared" si="1759"/>
        <v>239.12889645787951</v>
      </c>
      <c r="GS315" s="663">
        <f t="shared" si="1759"/>
        <v>243.04426921798338</v>
      </c>
      <c r="GT315" s="663">
        <f t="shared" si="1759"/>
        <v>155.89622223043176</v>
      </c>
      <c r="GU315" s="663">
        <f t="shared" si="1759"/>
        <v>88.966533415698194</v>
      </c>
      <c r="GV315" s="663">
        <f t="shared" si="1759"/>
        <v>95.417302491882467</v>
      </c>
      <c r="GW315" s="663">
        <f t="shared" si="1759"/>
        <v>60.956369816898018</v>
      </c>
      <c r="GX315" s="663">
        <f t="shared" si="1759"/>
        <v>34.930833808441768</v>
      </c>
      <c r="GY315" s="663">
        <f t="shared" si="1759"/>
        <v>46.023893863612322</v>
      </c>
      <c r="GZ315" s="663">
        <f t="shared" si="1759"/>
        <v>89.457528868569071</v>
      </c>
      <c r="HA315" s="663">
        <f t="shared" si="1759"/>
        <v>208.32170125619368</v>
      </c>
      <c r="HB315" s="663">
        <f t="shared" si="1759"/>
        <v>162.60226514653814</v>
      </c>
      <c r="HC315" s="663">
        <f t="shared" si="1759"/>
        <v>235.23826801759202</v>
      </c>
      <c r="HD315" s="663">
        <f t="shared" si="1759"/>
        <v>250.53116432039315</v>
      </c>
      <c r="HE315" s="663">
        <f t="shared" si="1759"/>
        <v>257.21326516841026</v>
      </c>
      <c r="HF315" s="663">
        <f t="shared" si="1759"/>
        <v>175.51030811757326</v>
      </c>
      <c r="HG315" s="663">
        <f t="shared" si="1759"/>
        <v>121.8310742633941</v>
      </c>
      <c r="HH315" s="663">
        <f t="shared" si="1759"/>
        <v>141.25918876817599</v>
      </c>
      <c r="HI315" s="663">
        <f t="shared" si="1759"/>
        <v>95.863836407868789</v>
      </c>
      <c r="HJ315" s="663">
        <f t="shared" si="1759"/>
        <v>68.548910593063681</v>
      </c>
      <c r="HK315" s="663">
        <f t="shared" si="1759"/>
        <v>70.292201705181512</v>
      </c>
      <c r="HL315" s="663">
        <f t="shared" si="1759"/>
        <v>113.22074356455171</v>
      </c>
      <c r="HM315" s="663">
        <f t="shared" si="1759"/>
        <v>229.81342458747002</v>
      </c>
      <c r="HN315" s="663">
        <f t="shared" si="1759"/>
        <v>213.50344024459224</v>
      </c>
      <c r="HO315" s="663">
        <f t="shared" si="1759"/>
        <v>235.23826801759202</v>
      </c>
      <c r="HP315" s="663">
        <f t="shared" si="1759"/>
        <v>250.53116432039315</v>
      </c>
      <c r="HQ315" s="663">
        <f t="shared" si="1759"/>
        <v>257.21326516841026</v>
      </c>
      <c r="HR315" s="663">
        <f t="shared" si="1759"/>
        <v>175.51030811757326</v>
      </c>
      <c r="HS315" s="663">
        <f t="shared" si="1759"/>
        <v>121.8310742633941</v>
      </c>
      <c r="HT315" s="663">
        <f t="shared" si="1759"/>
        <v>141.25918876817599</v>
      </c>
      <c r="HU315" s="663">
        <f t="shared" si="1759"/>
        <v>95.863836407868789</v>
      </c>
      <c r="HV315" s="663">
        <f t="shared" si="1759"/>
        <v>68.548910593063681</v>
      </c>
      <c r="HW315" s="663">
        <f t="shared" si="1759"/>
        <v>70.292201705181512</v>
      </c>
      <c r="HX315" s="663">
        <f t="shared" si="1759"/>
        <v>113.22074356455171</v>
      </c>
      <c r="HY315" s="663">
        <f t="shared" si="1759"/>
        <v>229.81342458747002</v>
      </c>
      <c r="HZ315" s="663">
        <f t="shared" si="1759"/>
        <v>213.50344024459224</v>
      </c>
      <c r="IA315" s="663">
        <f t="shared" si="1759"/>
        <v>235.23826801759202</v>
      </c>
      <c r="IB315" s="663">
        <f t="shared" si="1759"/>
        <v>250.53116432039315</v>
      </c>
      <c r="IC315" s="663">
        <f t="shared" si="1759"/>
        <v>257.21326516841026</v>
      </c>
      <c r="ID315" s="663">
        <f t="shared" si="1759"/>
        <v>175.51030811757326</v>
      </c>
      <c r="IE315" s="663">
        <f t="shared" si="1759"/>
        <v>121.8310742633941</v>
      </c>
      <c r="IF315" s="663">
        <f t="shared" si="1759"/>
        <v>141.25918876817599</v>
      </c>
      <c r="IG315" s="663">
        <f t="shared" si="1759"/>
        <v>95.863836407868789</v>
      </c>
      <c r="IH315" s="663">
        <f t="shared" si="1759"/>
        <v>68.548910593063681</v>
      </c>
      <c r="II315" s="663">
        <f t="shared" si="1759"/>
        <v>70.292201705181512</v>
      </c>
      <c r="IJ315" s="663">
        <f t="shared" si="1759"/>
        <v>113.22074356455171</v>
      </c>
      <c r="IK315" s="663">
        <f t="shared" si="1759"/>
        <v>229.81342458747002</v>
      </c>
      <c r="IL315" s="663">
        <f t="shared" si="1759"/>
        <v>213.50344024459224</v>
      </c>
      <c r="IM315" s="663">
        <f t="shared" si="1759"/>
        <v>235.23826801759202</v>
      </c>
      <c r="IN315" s="663">
        <f t="shared" si="1759"/>
        <v>250.53116432039315</v>
      </c>
      <c r="IO315" s="663">
        <f t="shared" si="1759"/>
        <v>257.21326516841026</v>
      </c>
      <c r="IP315" s="663">
        <f t="shared" si="1759"/>
        <v>175.51030811757326</v>
      </c>
      <c r="IQ315" s="663">
        <f t="shared" si="1759"/>
        <v>121.8310742633941</v>
      </c>
      <c r="IR315" s="663">
        <f t="shared" si="1759"/>
        <v>141.25918876817599</v>
      </c>
      <c r="IS315" s="663">
        <f t="shared" si="1759"/>
        <v>95.863836407868789</v>
      </c>
      <c r="IT315" s="663">
        <f t="shared" si="1759"/>
        <v>68.548910593063681</v>
      </c>
      <c r="IU315" s="663">
        <f t="shared" si="1759"/>
        <v>70.292201705181512</v>
      </c>
      <c r="IV315" s="663">
        <f t="shared" si="1759"/>
        <v>113.22074356455171</v>
      </c>
      <c r="IW315" s="663">
        <f t="shared" si="1759"/>
        <v>229.81342458747002</v>
      </c>
      <c r="IX315" s="663">
        <f t="shared" si="1759"/>
        <v>213.50344024459224</v>
      </c>
      <c r="IY315" s="663">
        <f t="shared" si="1759"/>
        <v>235.23826801759202</v>
      </c>
      <c r="IZ315" s="663">
        <f t="shared" si="1759"/>
        <v>250.53116432039315</v>
      </c>
      <c r="JA315" s="663">
        <f t="shared" ref="JA315:LL315" si="1760">JA292+JA293+JA294+JA295</f>
        <v>257.21326516841026</v>
      </c>
      <c r="JB315" s="663">
        <f t="shared" si="1760"/>
        <v>175.51030811757326</v>
      </c>
      <c r="JC315" s="663">
        <f t="shared" si="1760"/>
        <v>121.8310742633941</v>
      </c>
      <c r="JD315" s="663">
        <f t="shared" si="1760"/>
        <v>141.25918876817599</v>
      </c>
      <c r="JE315" s="663">
        <f t="shared" si="1760"/>
        <v>95.863836407868789</v>
      </c>
      <c r="JF315" s="663">
        <f t="shared" si="1760"/>
        <v>68.548910593063681</v>
      </c>
      <c r="JG315" s="663">
        <f t="shared" si="1760"/>
        <v>70.292201705181512</v>
      </c>
      <c r="JH315" s="663">
        <f t="shared" si="1760"/>
        <v>113.22074356455171</v>
      </c>
      <c r="JI315" s="663">
        <f t="shared" si="1760"/>
        <v>229.81342458747002</v>
      </c>
      <c r="JJ315" s="663">
        <f t="shared" si="1760"/>
        <v>213.50344024459224</v>
      </c>
      <c r="JK315" s="663">
        <f t="shared" si="1760"/>
        <v>235.23826801759202</v>
      </c>
      <c r="JL315" s="663">
        <f t="shared" si="1760"/>
        <v>250.53116432039315</v>
      </c>
      <c r="JM315" s="663">
        <f t="shared" si="1760"/>
        <v>256.62527198393911</v>
      </c>
      <c r="JN315" s="663">
        <f t="shared" si="1760"/>
        <v>176.77934522389651</v>
      </c>
      <c r="JO315" s="663">
        <f t="shared" si="1760"/>
        <v>123.8118552463653</v>
      </c>
      <c r="JP315" s="663">
        <f t="shared" si="1760"/>
        <v>144.04669306505099</v>
      </c>
      <c r="JQ315" s="663">
        <f t="shared" si="1760"/>
        <v>99.407620476930063</v>
      </c>
      <c r="JR315" s="663">
        <f t="shared" si="1760"/>
        <v>68.655763339645716</v>
      </c>
      <c r="JS315" s="663">
        <f t="shared" si="1760"/>
        <v>75.793496196758653</v>
      </c>
      <c r="JT315" s="663">
        <f t="shared" si="1760"/>
        <v>118.23836408247315</v>
      </c>
      <c r="JU315" s="663">
        <f t="shared" si="1760"/>
        <v>229.30938076727958</v>
      </c>
      <c r="JV315" s="663">
        <f t="shared" si="1760"/>
        <v>208.5923189799438</v>
      </c>
      <c r="JW315" s="663">
        <f t="shared" si="1760"/>
        <v>235.23826801759202</v>
      </c>
      <c r="JX315" s="663">
        <f t="shared" si="1760"/>
        <v>250.53116432039315</v>
      </c>
      <c r="JY315" s="663">
        <f t="shared" si="1760"/>
        <v>256.03727879946803</v>
      </c>
      <c r="JZ315" s="663">
        <f t="shared" si="1760"/>
        <v>178.04838233021974</v>
      </c>
      <c r="KA315" s="663">
        <f t="shared" si="1760"/>
        <v>125.79263622933649</v>
      </c>
      <c r="KB315" s="663">
        <f t="shared" si="1760"/>
        <v>146.83419736192599</v>
      </c>
      <c r="KC315" s="663">
        <f t="shared" si="1760"/>
        <v>102.95140454599135</v>
      </c>
      <c r="KD315" s="663">
        <f t="shared" si="1760"/>
        <v>68.762616086227752</v>
      </c>
      <c r="KE315" s="663">
        <f t="shared" si="1760"/>
        <v>81.294790688335809</v>
      </c>
      <c r="KF315" s="663">
        <f t="shared" si="1760"/>
        <v>123.2559846003946</v>
      </c>
      <c r="KG315" s="663">
        <f t="shared" si="1760"/>
        <v>228.80533694708913</v>
      </c>
      <c r="KH315" s="663">
        <f t="shared" si="1760"/>
        <v>203.68119771529533</v>
      </c>
      <c r="KI315" s="663">
        <f t="shared" si="1760"/>
        <v>235.23826801759202</v>
      </c>
      <c r="KJ315" s="663">
        <f t="shared" si="1760"/>
        <v>250.53116432039315</v>
      </c>
      <c r="KK315" s="663">
        <f t="shared" si="1760"/>
        <v>255.44928561499685</v>
      </c>
      <c r="KL315" s="663">
        <f t="shared" si="1760"/>
        <v>179.31741943654299</v>
      </c>
      <c r="KM315" s="663">
        <f t="shared" si="1760"/>
        <v>127.77341721230769</v>
      </c>
      <c r="KN315" s="663">
        <f t="shared" si="1760"/>
        <v>149.62170165880099</v>
      </c>
      <c r="KO315" s="663">
        <f t="shared" si="1760"/>
        <v>106.49518861505263</v>
      </c>
      <c r="KP315" s="663">
        <f t="shared" si="1760"/>
        <v>68.869468832809773</v>
      </c>
      <c r="KQ315" s="663">
        <f t="shared" si="1760"/>
        <v>86.79608517991295</v>
      </c>
      <c r="KR315" s="663">
        <f t="shared" si="1760"/>
        <v>128.27360511831606</v>
      </c>
      <c r="KS315" s="663">
        <f t="shared" si="1760"/>
        <v>228.30129312689868</v>
      </c>
      <c r="KT315" s="663">
        <f t="shared" si="1760"/>
        <v>198.77007645064688</v>
      </c>
      <c r="KU315" s="663">
        <f t="shared" si="1760"/>
        <v>235.23826801759202</v>
      </c>
      <c r="KV315" s="663">
        <f t="shared" si="1760"/>
        <v>250.53116432039315</v>
      </c>
      <c r="KW315" s="663">
        <f t="shared" si="1760"/>
        <v>254.86129243052571</v>
      </c>
      <c r="KX315" s="663">
        <f t="shared" si="1760"/>
        <v>180.58645654286622</v>
      </c>
      <c r="KY315" s="663">
        <f t="shared" si="1760"/>
        <v>129.75419819527886</v>
      </c>
      <c r="KZ315" s="663">
        <f t="shared" si="1760"/>
        <v>152.40920595567599</v>
      </c>
      <c r="LA315" s="663">
        <f t="shared" si="1760"/>
        <v>110.0389726841139</v>
      </c>
      <c r="LB315" s="663">
        <f t="shared" si="1760"/>
        <v>68.976321579391808</v>
      </c>
      <c r="LC315" s="663">
        <f t="shared" si="1760"/>
        <v>92.297379671490106</v>
      </c>
      <c r="LD315" s="663">
        <f t="shared" si="1760"/>
        <v>133.2912256362375</v>
      </c>
      <c r="LE315" s="663">
        <f t="shared" si="1760"/>
        <v>227.79724930670824</v>
      </c>
      <c r="LF315" s="663">
        <f t="shared" si="1760"/>
        <v>193.85895518599844</v>
      </c>
      <c r="LG315" s="663">
        <f t="shared" si="1760"/>
        <v>235.23826801759202</v>
      </c>
      <c r="LH315" s="663">
        <f t="shared" si="1760"/>
        <v>250.53116432039315</v>
      </c>
      <c r="LI315" s="663">
        <f t="shared" si="1760"/>
        <v>254.27329924605462</v>
      </c>
      <c r="LJ315" s="663">
        <f t="shared" si="1760"/>
        <v>181.85549364918947</v>
      </c>
      <c r="LK315" s="663">
        <f t="shared" si="1760"/>
        <v>131.73497917825006</v>
      </c>
      <c r="LL315" s="663">
        <f t="shared" si="1760"/>
        <v>155.19671025255099</v>
      </c>
      <c r="LM315" s="663">
        <f t="shared" ref="LM315:LR315" si="1761">LM292+LM293+LM294+LM295</f>
        <v>113.58275675317518</v>
      </c>
      <c r="LN315" s="663">
        <f t="shared" si="1761"/>
        <v>69.083174325973843</v>
      </c>
      <c r="LO315" s="663">
        <f t="shared" si="1761"/>
        <v>97.798674163067247</v>
      </c>
      <c r="LP315" s="663">
        <f t="shared" si="1761"/>
        <v>138.30884615415894</v>
      </c>
      <c r="LQ315" s="663">
        <f t="shared" si="1761"/>
        <v>227.29320548651788</v>
      </c>
      <c r="LR315" s="663">
        <f t="shared" si="1761"/>
        <v>188.94783392135005</v>
      </c>
    </row>
    <row r="316" spans="2:330" hidden="1">
      <c r="D316" s="660"/>
    </row>
    <row r="317" spans="2:330" hidden="1"/>
    <row r="318" spans="2:330" hidden="1">
      <c r="C318" s="1" t="s">
        <v>810</v>
      </c>
    </row>
    <row r="319" spans="2:330" hidden="1">
      <c r="C319" s="18" t="s">
        <v>26</v>
      </c>
      <c r="D319" s="18">
        <v>2015</v>
      </c>
      <c r="E319" s="18">
        <v>2016</v>
      </c>
      <c r="F319" s="18">
        <v>2017</v>
      </c>
      <c r="G319" s="18">
        <v>2018</v>
      </c>
      <c r="H319" s="18">
        <v>2019</v>
      </c>
      <c r="I319" s="18">
        <v>2020</v>
      </c>
      <c r="J319" s="18">
        <v>2021</v>
      </c>
      <c r="K319" s="18">
        <v>2022</v>
      </c>
      <c r="L319" s="18">
        <v>2023</v>
      </c>
      <c r="M319" s="18">
        <v>2024</v>
      </c>
      <c r="N319" s="18">
        <v>2025</v>
      </c>
      <c r="O319" s="18">
        <v>2026</v>
      </c>
      <c r="P319" s="18">
        <v>2027</v>
      </c>
      <c r="Q319" s="18">
        <v>2028</v>
      </c>
      <c r="R319" s="18">
        <v>2029</v>
      </c>
      <c r="S319" s="18">
        <v>2030</v>
      </c>
      <c r="T319" s="18">
        <v>2031</v>
      </c>
      <c r="U319" s="18">
        <v>2032</v>
      </c>
      <c r="V319" s="18">
        <v>2033</v>
      </c>
      <c r="W319" s="18">
        <v>2034</v>
      </c>
      <c r="X319" s="18">
        <v>2035</v>
      </c>
      <c r="Y319" s="18">
        <v>2036</v>
      </c>
      <c r="Z319" s="18">
        <v>2037</v>
      </c>
      <c r="AA319" s="18">
        <v>2038</v>
      </c>
      <c r="AB319" s="18">
        <v>2039</v>
      </c>
      <c r="AC319" s="18">
        <v>2040</v>
      </c>
      <c r="AE319" s="267" t="s">
        <v>510</v>
      </c>
      <c r="AF319" s="267" t="s">
        <v>511</v>
      </c>
      <c r="AG319" s="267" t="s">
        <v>512</v>
      </c>
      <c r="AH319" s="267" t="s">
        <v>513</v>
      </c>
      <c r="AI319" s="267" t="s">
        <v>514</v>
      </c>
      <c r="AJ319" s="267" t="s">
        <v>515</v>
      </c>
      <c r="AK319" s="267" t="s">
        <v>516</v>
      </c>
      <c r="AL319" s="267" t="s">
        <v>517</v>
      </c>
      <c r="AM319" s="267" t="s">
        <v>518</v>
      </c>
      <c r="AN319" s="267" t="s">
        <v>519</v>
      </c>
      <c r="AO319" s="267" t="s">
        <v>520</v>
      </c>
      <c r="AP319" s="267" t="s">
        <v>521</v>
      </c>
      <c r="AQ319" s="267" t="s">
        <v>522</v>
      </c>
      <c r="AR319" s="267" t="s">
        <v>523</v>
      </c>
      <c r="AS319" s="267" t="s">
        <v>524</v>
      </c>
      <c r="AT319" s="267" t="s">
        <v>525</v>
      </c>
      <c r="AU319" s="267" t="s">
        <v>526</v>
      </c>
      <c r="AV319" s="267" t="s">
        <v>527</v>
      </c>
      <c r="AW319" s="267" t="s">
        <v>528</v>
      </c>
      <c r="AX319" s="267" t="s">
        <v>529</v>
      </c>
      <c r="AY319" s="267" t="s">
        <v>530</v>
      </c>
      <c r="AZ319" s="267" t="s">
        <v>531</v>
      </c>
      <c r="BA319" s="267" t="s">
        <v>532</v>
      </c>
      <c r="BB319" s="267" t="s">
        <v>533</v>
      </c>
      <c r="BC319" s="267" t="s">
        <v>508</v>
      </c>
      <c r="BD319" s="267" t="s">
        <v>509</v>
      </c>
      <c r="BE319" s="267" t="s">
        <v>534</v>
      </c>
      <c r="BF319" s="267" t="s">
        <v>535</v>
      </c>
      <c r="BG319" s="267" t="s">
        <v>536</v>
      </c>
      <c r="BH319" s="267" t="s">
        <v>537</v>
      </c>
      <c r="BI319" s="267" t="s">
        <v>538</v>
      </c>
      <c r="BJ319" s="267" t="s">
        <v>539</v>
      </c>
      <c r="BK319" s="267" t="s">
        <v>540</v>
      </c>
      <c r="BL319" s="267" t="s">
        <v>541</v>
      </c>
      <c r="BM319" s="267" t="s">
        <v>542</v>
      </c>
      <c r="BN319" s="267" t="s">
        <v>543</v>
      </c>
      <c r="BO319" s="18" t="s">
        <v>544</v>
      </c>
      <c r="BP319" s="18" t="s">
        <v>545</v>
      </c>
      <c r="BQ319" s="18" t="s">
        <v>546</v>
      </c>
      <c r="BR319" s="18" t="s">
        <v>547</v>
      </c>
      <c r="BS319" s="18" t="s">
        <v>548</v>
      </c>
      <c r="BT319" s="18" t="s">
        <v>549</v>
      </c>
      <c r="BU319" s="18" t="s">
        <v>550</v>
      </c>
      <c r="BV319" s="18" t="s">
        <v>551</v>
      </c>
      <c r="BW319" s="18" t="s">
        <v>552</v>
      </c>
      <c r="BX319" s="18" t="s">
        <v>553</v>
      </c>
      <c r="BY319" s="18" t="s">
        <v>554</v>
      </c>
      <c r="BZ319" s="18" t="s">
        <v>555</v>
      </c>
      <c r="CA319" s="267" t="s">
        <v>556</v>
      </c>
      <c r="CB319" s="267" t="s">
        <v>557</v>
      </c>
      <c r="CC319" s="267" t="s">
        <v>558</v>
      </c>
      <c r="CD319" s="267" t="s">
        <v>559</v>
      </c>
      <c r="CE319" s="267" t="s">
        <v>560</v>
      </c>
      <c r="CF319" s="267" t="s">
        <v>561</v>
      </c>
      <c r="CG319" s="267" t="s">
        <v>562</v>
      </c>
      <c r="CH319" s="267" t="s">
        <v>563</v>
      </c>
      <c r="CI319" s="267" t="s">
        <v>564</v>
      </c>
      <c r="CJ319" s="267" t="s">
        <v>565</v>
      </c>
      <c r="CK319" s="267" t="s">
        <v>566</v>
      </c>
      <c r="CL319" s="267" t="s">
        <v>567</v>
      </c>
      <c r="CM319" s="267" t="s">
        <v>568</v>
      </c>
      <c r="CN319" s="267" t="s">
        <v>569</v>
      </c>
      <c r="CO319" s="267" t="s">
        <v>570</v>
      </c>
      <c r="CP319" s="267" t="s">
        <v>571</v>
      </c>
      <c r="CQ319" s="267" t="s">
        <v>572</v>
      </c>
      <c r="CR319" s="267" t="s">
        <v>573</v>
      </c>
      <c r="CS319" s="267" t="s">
        <v>574</v>
      </c>
      <c r="CT319" s="267" t="s">
        <v>575</v>
      </c>
      <c r="CU319" s="267" t="s">
        <v>576</v>
      </c>
      <c r="CV319" s="267" t="s">
        <v>577</v>
      </c>
      <c r="CW319" s="267" t="s">
        <v>578</v>
      </c>
      <c r="CX319" s="267" t="s">
        <v>579</v>
      </c>
      <c r="CY319" s="267" t="s">
        <v>580</v>
      </c>
      <c r="CZ319" s="267" t="s">
        <v>581</v>
      </c>
      <c r="DA319" s="267" t="s">
        <v>582</v>
      </c>
      <c r="DB319" s="267" t="s">
        <v>583</v>
      </c>
      <c r="DC319" s="267" t="s">
        <v>584</v>
      </c>
      <c r="DD319" s="267" t="s">
        <v>585</v>
      </c>
      <c r="DE319" s="267" t="s">
        <v>586</v>
      </c>
      <c r="DF319" s="267" t="s">
        <v>587</v>
      </c>
      <c r="DG319" s="267" t="s">
        <v>588</v>
      </c>
      <c r="DH319" s="267" t="s">
        <v>589</v>
      </c>
      <c r="DI319" s="267" t="s">
        <v>590</v>
      </c>
      <c r="DJ319" s="267" t="s">
        <v>591</v>
      </c>
      <c r="DK319" s="267" t="s">
        <v>592</v>
      </c>
      <c r="DL319" s="267" t="s">
        <v>593</v>
      </c>
      <c r="DM319" s="267" t="s">
        <v>594</v>
      </c>
      <c r="DN319" s="267" t="s">
        <v>595</v>
      </c>
      <c r="DO319" s="267" t="s">
        <v>596</v>
      </c>
      <c r="DP319" s="267" t="s">
        <v>597</v>
      </c>
      <c r="DQ319" s="267" t="s">
        <v>598</v>
      </c>
      <c r="DR319" s="267" t="s">
        <v>599</v>
      </c>
      <c r="DS319" s="267" t="s">
        <v>600</v>
      </c>
      <c r="DT319" s="267" t="s">
        <v>601</v>
      </c>
      <c r="DU319" s="267" t="s">
        <v>602</v>
      </c>
      <c r="DV319" s="267" t="s">
        <v>603</v>
      </c>
      <c r="DW319" s="267" t="s">
        <v>604</v>
      </c>
      <c r="DX319" s="267" t="s">
        <v>605</v>
      </c>
      <c r="DY319" s="267" t="s">
        <v>606</v>
      </c>
      <c r="DZ319" s="267" t="s">
        <v>607</v>
      </c>
      <c r="EA319" s="267" t="s">
        <v>608</v>
      </c>
      <c r="EB319" s="267" t="s">
        <v>609</v>
      </c>
      <c r="EC319" s="267" t="s">
        <v>610</v>
      </c>
      <c r="ED319" s="267" t="s">
        <v>611</v>
      </c>
      <c r="EE319" s="267" t="s">
        <v>612</v>
      </c>
      <c r="EF319" s="267" t="s">
        <v>613</v>
      </c>
      <c r="EG319" s="267" t="s">
        <v>614</v>
      </c>
      <c r="EH319" s="267" t="s">
        <v>615</v>
      </c>
      <c r="EI319" s="267" t="s">
        <v>616</v>
      </c>
      <c r="EJ319" s="267" t="s">
        <v>617</v>
      </c>
      <c r="EK319" s="267" t="s">
        <v>618</v>
      </c>
      <c r="EL319" s="267" t="s">
        <v>619</v>
      </c>
      <c r="EM319" s="267" t="s">
        <v>620</v>
      </c>
      <c r="EN319" s="267" t="s">
        <v>621</v>
      </c>
      <c r="EO319" s="267" t="s">
        <v>622</v>
      </c>
      <c r="EP319" s="267" t="s">
        <v>623</v>
      </c>
      <c r="EQ319" s="267" t="s">
        <v>624</v>
      </c>
      <c r="ER319" s="267" t="s">
        <v>625</v>
      </c>
      <c r="ES319" s="267" t="s">
        <v>626</v>
      </c>
      <c r="ET319" s="267" t="s">
        <v>627</v>
      </c>
      <c r="EU319" s="267" t="s">
        <v>628</v>
      </c>
      <c r="EV319" s="267" t="s">
        <v>629</v>
      </c>
      <c r="EW319" s="267" t="s">
        <v>630</v>
      </c>
      <c r="EX319" s="267" t="s">
        <v>631</v>
      </c>
      <c r="EY319" s="267" t="s">
        <v>632</v>
      </c>
      <c r="EZ319" s="267" t="s">
        <v>633</v>
      </c>
      <c r="FA319" s="267" t="s">
        <v>634</v>
      </c>
      <c r="FB319" s="267" t="s">
        <v>635</v>
      </c>
      <c r="FC319" s="267" t="s">
        <v>636</v>
      </c>
      <c r="FD319" s="267" t="s">
        <v>637</v>
      </c>
      <c r="FE319" s="267" t="s">
        <v>638</v>
      </c>
      <c r="FF319" s="267" t="s">
        <v>639</v>
      </c>
      <c r="FG319" s="267" t="s">
        <v>640</v>
      </c>
      <c r="FH319" s="267" t="s">
        <v>641</v>
      </c>
      <c r="FI319" s="267" t="s">
        <v>642</v>
      </c>
      <c r="FJ319" s="267" t="s">
        <v>643</v>
      </c>
      <c r="FK319" s="267" t="s">
        <v>644</v>
      </c>
      <c r="FL319" s="267" t="s">
        <v>645</v>
      </c>
      <c r="FM319" s="267" t="s">
        <v>646</v>
      </c>
      <c r="FN319" s="267" t="s">
        <v>647</v>
      </c>
      <c r="FO319" s="267" t="s">
        <v>648</v>
      </c>
      <c r="FP319" s="267" t="s">
        <v>649</v>
      </c>
      <c r="FQ319" s="267" t="s">
        <v>650</v>
      </c>
      <c r="FR319" s="267" t="s">
        <v>651</v>
      </c>
      <c r="FS319" s="267" t="s">
        <v>652</v>
      </c>
      <c r="FT319" s="267" t="s">
        <v>653</v>
      </c>
      <c r="FU319" s="267" t="s">
        <v>654</v>
      </c>
      <c r="FV319" s="267" t="s">
        <v>655</v>
      </c>
      <c r="FW319" s="267" t="s">
        <v>656</v>
      </c>
      <c r="FX319" s="267" t="s">
        <v>657</v>
      </c>
      <c r="FY319" s="267" t="s">
        <v>658</v>
      </c>
      <c r="FZ319" s="267" t="s">
        <v>659</v>
      </c>
      <c r="GA319" s="267" t="s">
        <v>660</v>
      </c>
      <c r="GB319" s="267" t="s">
        <v>661</v>
      </c>
      <c r="GC319" s="267" t="s">
        <v>662</v>
      </c>
      <c r="GD319" s="267" t="s">
        <v>663</v>
      </c>
      <c r="GE319" s="267" t="s">
        <v>664</v>
      </c>
      <c r="GF319" s="267" t="s">
        <v>665</v>
      </c>
      <c r="GG319" s="267" t="s">
        <v>666</v>
      </c>
      <c r="GH319" s="267" t="s">
        <v>667</v>
      </c>
      <c r="GI319" s="267" t="s">
        <v>668</v>
      </c>
      <c r="GJ319" s="267" t="s">
        <v>669</v>
      </c>
      <c r="GK319" s="267" t="s">
        <v>670</v>
      </c>
      <c r="GL319" s="267" t="s">
        <v>671</v>
      </c>
      <c r="GM319" s="267" t="s">
        <v>672</v>
      </c>
      <c r="GN319" s="267" t="s">
        <v>673</v>
      </c>
      <c r="GO319" s="267" t="s">
        <v>674</v>
      </c>
      <c r="GP319" s="267" t="s">
        <v>675</v>
      </c>
      <c r="GQ319" s="267" t="s">
        <v>676</v>
      </c>
      <c r="GR319" s="267" t="s">
        <v>677</v>
      </c>
      <c r="GS319" s="267" t="s">
        <v>678</v>
      </c>
      <c r="GT319" s="267" t="s">
        <v>679</v>
      </c>
      <c r="GU319" s="267" t="s">
        <v>680</v>
      </c>
      <c r="GV319" s="267" t="s">
        <v>681</v>
      </c>
      <c r="GW319" s="267" t="s">
        <v>682</v>
      </c>
      <c r="GX319" s="267" t="s">
        <v>683</v>
      </c>
      <c r="GY319" s="267" t="s">
        <v>684</v>
      </c>
      <c r="GZ319" s="267" t="s">
        <v>685</v>
      </c>
      <c r="HA319" s="267" t="s">
        <v>686</v>
      </c>
      <c r="HB319" s="267" t="s">
        <v>687</v>
      </c>
      <c r="HC319" s="267" t="s">
        <v>688</v>
      </c>
      <c r="HD319" s="267" t="s">
        <v>689</v>
      </c>
      <c r="HE319" s="267" t="s">
        <v>690</v>
      </c>
      <c r="HF319" s="267" t="s">
        <v>691</v>
      </c>
      <c r="HG319" s="267" t="s">
        <v>692</v>
      </c>
      <c r="HH319" s="267" t="s">
        <v>693</v>
      </c>
      <c r="HI319" s="267" t="s">
        <v>694</v>
      </c>
      <c r="HJ319" s="267" t="s">
        <v>695</v>
      </c>
      <c r="HK319" s="267" t="s">
        <v>696</v>
      </c>
      <c r="HL319" s="267" t="s">
        <v>697</v>
      </c>
      <c r="HM319" s="267" t="s">
        <v>698</v>
      </c>
      <c r="HN319" s="267" t="s">
        <v>699</v>
      </c>
      <c r="HO319" s="267" t="s">
        <v>700</v>
      </c>
      <c r="HP319" s="267" t="s">
        <v>701</v>
      </c>
      <c r="HQ319" s="267" t="s">
        <v>702</v>
      </c>
      <c r="HR319" s="267" t="s">
        <v>703</v>
      </c>
      <c r="HS319" s="267" t="s">
        <v>704</v>
      </c>
      <c r="HT319" s="267" t="s">
        <v>705</v>
      </c>
      <c r="HU319" s="267" t="s">
        <v>706</v>
      </c>
      <c r="HV319" s="267" t="s">
        <v>707</v>
      </c>
      <c r="HW319" s="267" t="s">
        <v>708</v>
      </c>
      <c r="HX319" s="267" t="s">
        <v>709</v>
      </c>
      <c r="HY319" s="267" t="s">
        <v>710</v>
      </c>
      <c r="HZ319" s="267" t="s">
        <v>711</v>
      </c>
      <c r="IA319" s="267" t="s">
        <v>712</v>
      </c>
      <c r="IB319" s="267" t="s">
        <v>713</v>
      </c>
      <c r="IC319" s="267" t="s">
        <v>714</v>
      </c>
      <c r="ID319" s="267" t="s">
        <v>715</v>
      </c>
      <c r="IE319" s="267" t="s">
        <v>716</v>
      </c>
      <c r="IF319" s="267" t="s">
        <v>717</v>
      </c>
      <c r="IG319" s="267" t="s">
        <v>718</v>
      </c>
      <c r="IH319" s="267" t="s">
        <v>719</v>
      </c>
      <c r="II319" s="267" t="s">
        <v>720</v>
      </c>
      <c r="IJ319" s="267" t="s">
        <v>721</v>
      </c>
      <c r="IK319" s="267" t="s">
        <v>722</v>
      </c>
      <c r="IL319" s="267" t="s">
        <v>723</v>
      </c>
      <c r="IM319" s="267" t="s">
        <v>724</v>
      </c>
      <c r="IN319" s="267" t="s">
        <v>725</v>
      </c>
      <c r="IO319" s="267" t="s">
        <v>726</v>
      </c>
      <c r="IP319" s="267" t="s">
        <v>727</v>
      </c>
      <c r="IQ319" s="267" t="s">
        <v>728</v>
      </c>
      <c r="IR319" s="267" t="s">
        <v>729</v>
      </c>
      <c r="IS319" s="267" t="s">
        <v>730</v>
      </c>
      <c r="IT319" s="267" t="s">
        <v>731</v>
      </c>
      <c r="IU319" s="267" t="s">
        <v>732</v>
      </c>
      <c r="IV319" s="267" t="s">
        <v>733</v>
      </c>
      <c r="IW319" s="267" t="s">
        <v>734</v>
      </c>
      <c r="IX319" s="267" t="s">
        <v>735</v>
      </c>
      <c r="IY319" s="267" t="s">
        <v>736</v>
      </c>
      <c r="IZ319" s="267" t="s">
        <v>737</v>
      </c>
      <c r="JA319" s="267" t="s">
        <v>738</v>
      </c>
      <c r="JB319" s="267" t="s">
        <v>739</v>
      </c>
      <c r="JC319" s="267" t="s">
        <v>740</v>
      </c>
      <c r="JD319" s="267" t="s">
        <v>741</v>
      </c>
      <c r="JE319" s="267" t="s">
        <v>742</v>
      </c>
      <c r="JF319" s="267" t="s">
        <v>743</v>
      </c>
      <c r="JG319" s="267" t="s">
        <v>744</v>
      </c>
      <c r="JH319" s="267" t="s">
        <v>745</v>
      </c>
      <c r="JI319" s="267" t="s">
        <v>746</v>
      </c>
      <c r="JJ319" s="267" t="s">
        <v>747</v>
      </c>
      <c r="JK319" s="267" t="s">
        <v>748</v>
      </c>
      <c r="JL319" s="267" t="s">
        <v>749</v>
      </c>
      <c r="JM319" s="267" t="s">
        <v>750</v>
      </c>
      <c r="JN319" s="267" t="s">
        <v>751</v>
      </c>
      <c r="JO319" s="267" t="s">
        <v>752</v>
      </c>
      <c r="JP319" s="267" t="s">
        <v>753</v>
      </c>
      <c r="JQ319" s="267" t="s">
        <v>754</v>
      </c>
      <c r="JR319" s="267" t="s">
        <v>755</v>
      </c>
      <c r="JS319" s="267" t="s">
        <v>756</v>
      </c>
      <c r="JT319" s="267" t="s">
        <v>757</v>
      </c>
      <c r="JU319" s="267" t="s">
        <v>758</v>
      </c>
      <c r="JV319" s="267" t="s">
        <v>759</v>
      </c>
      <c r="JW319" s="267" t="s">
        <v>760</v>
      </c>
      <c r="JX319" s="267" t="s">
        <v>761</v>
      </c>
      <c r="JY319" s="267" t="s">
        <v>762</v>
      </c>
      <c r="JZ319" s="267" t="s">
        <v>763</v>
      </c>
      <c r="KA319" s="267" t="s">
        <v>764</v>
      </c>
      <c r="KB319" s="267" t="s">
        <v>765</v>
      </c>
      <c r="KC319" s="267" t="s">
        <v>766</v>
      </c>
      <c r="KD319" s="267" t="s">
        <v>767</v>
      </c>
      <c r="KE319" s="267" t="s">
        <v>768</v>
      </c>
      <c r="KF319" s="267" t="s">
        <v>769</v>
      </c>
      <c r="KG319" s="267" t="s">
        <v>770</v>
      </c>
      <c r="KH319" s="267" t="s">
        <v>771</v>
      </c>
      <c r="KI319" s="267" t="s">
        <v>772</v>
      </c>
      <c r="KJ319" s="267" t="s">
        <v>773</v>
      </c>
      <c r="KK319" s="267" t="s">
        <v>774</v>
      </c>
      <c r="KL319" s="267" t="s">
        <v>775</v>
      </c>
      <c r="KM319" s="267" t="s">
        <v>776</v>
      </c>
      <c r="KN319" s="267" t="s">
        <v>777</v>
      </c>
      <c r="KO319" s="267" t="s">
        <v>778</v>
      </c>
      <c r="KP319" s="267" t="s">
        <v>779</v>
      </c>
      <c r="KQ319" s="267" t="s">
        <v>780</v>
      </c>
      <c r="KR319" s="267" t="s">
        <v>781</v>
      </c>
      <c r="KS319" s="267" t="s">
        <v>782</v>
      </c>
      <c r="KT319" s="267" t="s">
        <v>783</v>
      </c>
      <c r="KU319" s="267" t="s">
        <v>784</v>
      </c>
      <c r="KV319" s="267" t="s">
        <v>785</v>
      </c>
      <c r="KW319" s="267" t="s">
        <v>786</v>
      </c>
      <c r="KX319" s="267" t="s">
        <v>787</v>
      </c>
      <c r="KY319" s="267" t="s">
        <v>788</v>
      </c>
      <c r="KZ319" s="267" t="s">
        <v>789</v>
      </c>
      <c r="LA319" s="267" t="s">
        <v>790</v>
      </c>
      <c r="LB319" s="267" t="s">
        <v>791</v>
      </c>
      <c r="LC319" s="267" t="s">
        <v>792</v>
      </c>
      <c r="LD319" s="267" t="s">
        <v>793</v>
      </c>
      <c r="LE319" s="267" t="s">
        <v>794</v>
      </c>
      <c r="LF319" s="267" t="s">
        <v>795</v>
      </c>
      <c r="LG319" s="267" t="s">
        <v>796</v>
      </c>
      <c r="LH319" s="267" t="s">
        <v>797</v>
      </c>
      <c r="LI319" s="267" t="s">
        <v>798</v>
      </c>
      <c r="LJ319" s="267" t="s">
        <v>799</v>
      </c>
      <c r="LK319" s="267" t="s">
        <v>800</v>
      </c>
      <c r="LL319" s="267" t="s">
        <v>801</v>
      </c>
      <c r="LM319" s="267" t="s">
        <v>802</v>
      </c>
      <c r="LN319" s="267" t="s">
        <v>803</v>
      </c>
      <c r="LO319" s="267" t="s">
        <v>804</v>
      </c>
      <c r="LP319" s="267" t="s">
        <v>805</v>
      </c>
      <c r="LQ319" s="267" t="s">
        <v>806</v>
      </c>
      <c r="LR319" s="267" t="s">
        <v>807</v>
      </c>
    </row>
    <row r="320" spans="2:330" hidden="1">
      <c r="C320" s="664" t="s">
        <v>119</v>
      </c>
      <c r="D320" s="663">
        <f ca="1">D273</f>
        <v>11503.035620425262</v>
      </c>
      <c r="E320" s="663">
        <f t="shared" ref="E320:BP320" ca="1" si="1762">E273</f>
        <v>11503.035620425262</v>
      </c>
      <c r="F320" s="663">
        <f t="shared" ca="1" si="1762"/>
        <v>11503.035620425262</v>
      </c>
      <c r="G320" s="663">
        <f t="shared" ca="1" si="1762"/>
        <v>11503.035620425262</v>
      </c>
      <c r="H320" s="663">
        <f t="shared" ca="1" si="1762"/>
        <v>11503.035620425262</v>
      </c>
      <c r="I320" s="663">
        <f t="shared" ca="1" si="1762"/>
        <v>11453.92198864913</v>
      </c>
      <c r="J320" s="663">
        <f t="shared" ca="1" si="1762"/>
        <v>11459.467525520135</v>
      </c>
      <c r="K320" s="663">
        <f t="shared" ca="1" si="1762"/>
        <v>11465.013062391139</v>
      </c>
      <c r="L320" s="663">
        <f t="shared" ca="1" si="1762"/>
        <v>11470.558599262144</v>
      </c>
      <c r="M320" s="663">
        <f t="shared" ca="1" si="1762"/>
        <v>11476.104136133148</v>
      </c>
      <c r="N320" s="663">
        <f t="shared" ca="1" si="1762"/>
        <v>11481.649673004151</v>
      </c>
      <c r="O320" s="663">
        <f t="shared" ca="1" si="1762"/>
        <v>11276.462315467865</v>
      </c>
      <c r="P320" s="663">
        <f t="shared" ca="1" si="1762"/>
        <v>11071.274957931579</v>
      </c>
      <c r="Q320" s="663">
        <f t="shared" ca="1" si="1762"/>
        <v>10866.087600395293</v>
      </c>
      <c r="R320" s="663">
        <f t="shared" ca="1" si="1762"/>
        <v>10660.900242859007</v>
      </c>
      <c r="S320" s="663">
        <f t="shared" ca="1" si="1762"/>
        <v>10455.71288532272</v>
      </c>
      <c r="T320" s="663">
        <f t="shared" ca="1" si="1762"/>
        <v>10400.487110912491</v>
      </c>
      <c r="U320" s="663">
        <f t="shared" ca="1" si="1762"/>
        <v>10400.487110912491</v>
      </c>
      <c r="V320" s="663">
        <f t="shared" ca="1" si="1762"/>
        <v>10400.487110912491</v>
      </c>
      <c r="W320" s="663">
        <f t="shared" ca="1" si="1762"/>
        <v>10400.487110912491</v>
      </c>
      <c r="X320" s="663">
        <f t="shared" ca="1" si="1762"/>
        <v>10400.487110912491</v>
      </c>
      <c r="Y320" s="663">
        <f t="shared" ca="1" si="1762"/>
        <v>10365.155280883166</v>
      </c>
      <c r="Z320" s="663">
        <f t="shared" ca="1" si="1762"/>
        <v>10329.823450853841</v>
      </c>
      <c r="AA320" s="663">
        <f t="shared" ca="1" si="1762"/>
        <v>10294.491620824516</v>
      </c>
      <c r="AB320" s="663">
        <f t="shared" ca="1" si="1762"/>
        <v>10259.159790795191</v>
      </c>
      <c r="AC320" s="663">
        <f t="shared" ca="1" si="1762"/>
        <v>10223.827960765868</v>
      </c>
      <c r="AD320" s="663"/>
      <c r="AE320" s="663">
        <f t="shared" ca="1" si="1762"/>
        <v>1082.4115392608642</v>
      </c>
      <c r="AF320" s="663">
        <f t="shared" ca="1" si="1762"/>
        <v>919.41013793182367</v>
      </c>
      <c r="AG320" s="663">
        <f t="shared" ca="1" si="1762"/>
        <v>1071.8676908950806</v>
      </c>
      <c r="AH320" s="663">
        <f t="shared" ca="1" si="1762"/>
        <v>1027.4168226242066</v>
      </c>
      <c r="AI320" s="663">
        <f t="shared" ca="1" si="1762"/>
        <v>873.25184588050843</v>
      </c>
      <c r="AJ320" s="663">
        <f t="shared" ca="1" si="1762"/>
        <v>711.55418576049806</v>
      </c>
      <c r="AK320" s="663">
        <f t="shared" ca="1" si="1762"/>
        <v>904.24700650405885</v>
      </c>
      <c r="AL320" s="663">
        <f t="shared" ca="1" si="1762"/>
        <v>848.3300769627466</v>
      </c>
      <c r="AM320" s="663">
        <f t="shared" ca="1" si="1762"/>
        <v>928.59796520209318</v>
      </c>
      <c r="AN320" s="663">
        <f t="shared" ca="1" si="1762"/>
        <v>1040.8766999053955</v>
      </c>
      <c r="AO320" s="663">
        <f t="shared" ca="1" si="1762"/>
        <v>1047.6506091003416</v>
      </c>
      <c r="AP320" s="663">
        <f t="shared" ca="1" si="1762"/>
        <v>1047.421040397644</v>
      </c>
      <c r="AQ320" s="663">
        <f t="shared" ca="1" si="1762"/>
        <v>1082.4115392608642</v>
      </c>
      <c r="AR320" s="663">
        <f t="shared" ca="1" si="1762"/>
        <v>919.41013793182367</v>
      </c>
      <c r="AS320" s="663">
        <f t="shared" ca="1" si="1762"/>
        <v>1071.8676908950806</v>
      </c>
      <c r="AT320" s="663">
        <f t="shared" ca="1" si="1762"/>
        <v>1027.4168226242066</v>
      </c>
      <c r="AU320" s="663">
        <f t="shared" ca="1" si="1762"/>
        <v>873.25184588050843</v>
      </c>
      <c r="AV320" s="663">
        <f t="shared" ca="1" si="1762"/>
        <v>711.55418576049806</v>
      </c>
      <c r="AW320" s="663">
        <f t="shared" ca="1" si="1762"/>
        <v>904.24700650405885</v>
      </c>
      <c r="AX320" s="663">
        <f t="shared" ca="1" si="1762"/>
        <v>848.3300769627466</v>
      </c>
      <c r="AY320" s="663">
        <f t="shared" ca="1" si="1762"/>
        <v>928.59796520209318</v>
      </c>
      <c r="AZ320" s="663">
        <f t="shared" ca="1" si="1762"/>
        <v>1040.8766999053955</v>
      </c>
      <c r="BA320" s="663">
        <f t="shared" ca="1" si="1762"/>
        <v>1047.6506091003416</v>
      </c>
      <c r="BB320" s="663">
        <f t="shared" ca="1" si="1762"/>
        <v>1047.421040397644</v>
      </c>
      <c r="BC320" s="663">
        <f t="shared" ca="1" si="1762"/>
        <v>1082.4115392608642</v>
      </c>
      <c r="BD320" s="663">
        <f t="shared" ca="1" si="1762"/>
        <v>919.41013793182367</v>
      </c>
      <c r="BE320" s="663">
        <f t="shared" ca="1" si="1762"/>
        <v>1071.8676908950806</v>
      </c>
      <c r="BF320" s="663">
        <f t="shared" ca="1" si="1762"/>
        <v>1027.4168226242066</v>
      </c>
      <c r="BG320" s="663">
        <f t="shared" ca="1" si="1762"/>
        <v>873.25184588050843</v>
      </c>
      <c r="BH320" s="663">
        <f t="shared" ca="1" si="1762"/>
        <v>711.55418576049806</v>
      </c>
      <c r="BI320" s="663">
        <f t="shared" ca="1" si="1762"/>
        <v>904.24700650405885</v>
      </c>
      <c r="BJ320" s="663">
        <f t="shared" ca="1" si="1762"/>
        <v>848.3300769627466</v>
      </c>
      <c r="BK320" s="663">
        <f t="shared" ca="1" si="1762"/>
        <v>928.59796520209318</v>
      </c>
      <c r="BL320" s="663">
        <f t="shared" ca="1" si="1762"/>
        <v>1040.8766999053955</v>
      </c>
      <c r="BM320" s="663">
        <f t="shared" ca="1" si="1762"/>
        <v>1047.6506091003416</v>
      </c>
      <c r="BN320" s="663">
        <f t="shared" ca="1" si="1762"/>
        <v>1047.421040397644</v>
      </c>
      <c r="BO320" s="663">
        <f t="shared" ca="1" si="1762"/>
        <v>1082.4115392608642</v>
      </c>
      <c r="BP320" s="663">
        <f t="shared" ca="1" si="1762"/>
        <v>919.41013793182367</v>
      </c>
      <c r="BQ320" s="663">
        <f t="shared" ref="BQ320:EB320" ca="1" si="1763">BQ273</f>
        <v>1071.8676908950806</v>
      </c>
      <c r="BR320" s="663">
        <f t="shared" ca="1" si="1763"/>
        <v>1027.4168226242066</v>
      </c>
      <c r="BS320" s="663">
        <f t="shared" ca="1" si="1763"/>
        <v>873.25184588050843</v>
      </c>
      <c r="BT320" s="663">
        <f t="shared" ca="1" si="1763"/>
        <v>711.55418576049806</v>
      </c>
      <c r="BU320" s="663">
        <f t="shared" ca="1" si="1763"/>
        <v>904.24700650405885</v>
      </c>
      <c r="BV320" s="663">
        <f t="shared" ca="1" si="1763"/>
        <v>848.3300769627466</v>
      </c>
      <c r="BW320" s="663">
        <f t="shared" ca="1" si="1763"/>
        <v>928.59796520209318</v>
      </c>
      <c r="BX320" s="663">
        <f t="shared" ca="1" si="1763"/>
        <v>1040.8766999053955</v>
      </c>
      <c r="BY320" s="663">
        <f t="shared" ca="1" si="1763"/>
        <v>1047.6506091003416</v>
      </c>
      <c r="BZ320" s="663">
        <f t="shared" ca="1" si="1763"/>
        <v>1047.421040397644</v>
      </c>
      <c r="CA320" s="663">
        <f t="shared" ca="1" si="1763"/>
        <v>1083.1804458160402</v>
      </c>
      <c r="CB320" s="663">
        <f t="shared" ca="1" si="1763"/>
        <v>919.41013793182367</v>
      </c>
      <c r="CC320" s="663">
        <f t="shared" ca="1" si="1763"/>
        <v>1071.8676908950806</v>
      </c>
      <c r="CD320" s="663">
        <f t="shared" ca="1" si="1763"/>
        <v>1020.7382214775084</v>
      </c>
      <c r="CE320" s="663">
        <f t="shared" ca="1" si="1763"/>
        <v>854.90731884002696</v>
      </c>
      <c r="CF320" s="663">
        <f t="shared" ca="1" si="1763"/>
        <v>694.27990685808663</v>
      </c>
      <c r="CG320" s="663">
        <f t="shared" ca="1" si="1763"/>
        <v>860.99914978241918</v>
      </c>
      <c r="CH320" s="663">
        <f t="shared" ca="1" si="1763"/>
        <v>888.17233431994919</v>
      </c>
      <c r="CI320" s="663">
        <f t="shared" ca="1" si="1763"/>
        <v>935.94997464179994</v>
      </c>
      <c r="CJ320" s="663">
        <f t="shared" ca="1" si="1763"/>
        <v>1026.5770949897765</v>
      </c>
      <c r="CK320" s="663">
        <f t="shared" ca="1" si="1763"/>
        <v>1047.6506091003416</v>
      </c>
      <c r="CL320" s="663">
        <f t="shared" ca="1" si="1763"/>
        <v>1050.189103996277</v>
      </c>
      <c r="CM320" s="663">
        <f t="shared" ca="1" si="1763"/>
        <v>1083.1496895538332</v>
      </c>
      <c r="CN320" s="663">
        <f t="shared" ca="1" si="1763"/>
        <v>919.41013793182367</v>
      </c>
      <c r="CO320" s="663">
        <f t="shared" ca="1" si="1763"/>
        <v>1071.8676908950806</v>
      </c>
      <c r="CP320" s="663">
        <f t="shared" ca="1" si="1763"/>
        <v>1020.7310626327513</v>
      </c>
      <c r="CQ320" s="663">
        <f t="shared" ca="1" si="1763"/>
        <v>854.63277102689756</v>
      </c>
      <c r="CR320" s="663">
        <f t="shared" ca="1" si="1763"/>
        <v>696.60841257143022</v>
      </c>
      <c r="CS320" s="663">
        <f t="shared" ca="1" si="1763"/>
        <v>868.92984988384251</v>
      </c>
      <c r="CT320" s="663">
        <f t="shared" ca="1" si="1763"/>
        <v>880.71810655698778</v>
      </c>
      <c r="CU320" s="663">
        <f t="shared" ca="1" si="1763"/>
        <v>936.58104218826293</v>
      </c>
      <c r="CV320" s="663">
        <f t="shared" ca="1" si="1763"/>
        <v>1028.7881073979377</v>
      </c>
      <c r="CW320" s="663">
        <f t="shared" ca="1" si="1763"/>
        <v>1047.6506091003416</v>
      </c>
      <c r="CX320" s="663">
        <f t="shared" ca="1" si="1763"/>
        <v>1050.400045780945</v>
      </c>
      <c r="CY320" s="663">
        <f t="shared" ca="1" si="1763"/>
        <v>1083.1189332916263</v>
      </c>
      <c r="CZ320" s="663">
        <f t="shared" ca="1" si="1763"/>
        <v>919.41013793182367</v>
      </c>
      <c r="DA320" s="663">
        <f t="shared" ca="1" si="1763"/>
        <v>1071.8676908950806</v>
      </c>
      <c r="DB320" s="663">
        <f t="shared" ca="1" si="1763"/>
        <v>1020.7239037879942</v>
      </c>
      <c r="DC320" s="663">
        <f t="shared" ca="1" si="1763"/>
        <v>854.35822321376816</v>
      </c>
      <c r="DD320" s="663">
        <f t="shared" ca="1" si="1763"/>
        <v>698.93691828477381</v>
      </c>
      <c r="DE320" s="663">
        <f t="shared" ca="1" si="1763"/>
        <v>876.86054998526583</v>
      </c>
      <c r="DF320" s="663">
        <f t="shared" ca="1" si="1763"/>
        <v>873.26387879402637</v>
      </c>
      <c r="DG320" s="663">
        <f t="shared" ca="1" si="1763"/>
        <v>937.21210973472591</v>
      </c>
      <c r="DH320" s="663">
        <f t="shared" ca="1" si="1763"/>
        <v>1030.9991198060989</v>
      </c>
      <c r="DI320" s="663">
        <f t="shared" ca="1" si="1763"/>
        <v>1047.6506091003416</v>
      </c>
      <c r="DJ320" s="663">
        <f t="shared" ca="1" si="1763"/>
        <v>1050.610987565613</v>
      </c>
      <c r="DK320" s="663">
        <f t="shared" ca="1" si="1763"/>
        <v>1083.0881770294193</v>
      </c>
      <c r="DL320" s="663">
        <f t="shared" ca="1" si="1763"/>
        <v>919.41013793182367</v>
      </c>
      <c r="DM320" s="663">
        <f t="shared" ca="1" si="1763"/>
        <v>1071.8676908950806</v>
      </c>
      <c r="DN320" s="663">
        <f t="shared" ca="1" si="1763"/>
        <v>1020.7167449432371</v>
      </c>
      <c r="DO320" s="663">
        <f t="shared" ca="1" si="1763"/>
        <v>854.08367540063875</v>
      </c>
      <c r="DP320" s="663">
        <f t="shared" ca="1" si="1763"/>
        <v>701.2654239981174</v>
      </c>
      <c r="DQ320" s="663">
        <f t="shared" ca="1" si="1763"/>
        <v>884.79125008668916</v>
      </c>
      <c r="DR320" s="663">
        <f t="shared" ca="1" si="1763"/>
        <v>865.80965103106496</v>
      </c>
      <c r="DS320" s="663">
        <f t="shared" ca="1" si="1763"/>
        <v>937.8431772811889</v>
      </c>
      <c r="DT320" s="663">
        <f t="shared" ca="1" si="1763"/>
        <v>1033.2101322142601</v>
      </c>
      <c r="DU320" s="663">
        <f t="shared" ca="1" si="1763"/>
        <v>1047.6506091003416</v>
      </c>
      <c r="DV320" s="663">
        <f t="shared" ca="1" si="1763"/>
        <v>1050.8219293502809</v>
      </c>
      <c r="DW320" s="663">
        <f t="shared" ca="1" si="1763"/>
        <v>1083.0574207672123</v>
      </c>
      <c r="DX320" s="663">
        <f t="shared" ca="1" si="1763"/>
        <v>919.41013793182367</v>
      </c>
      <c r="DY320" s="663">
        <f t="shared" ca="1" si="1763"/>
        <v>1071.8676908950806</v>
      </c>
      <c r="DZ320" s="663">
        <f t="shared" ca="1" si="1763"/>
        <v>1020.70958609848</v>
      </c>
      <c r="EA320" s="663">
        <f t="shared" ca="1" si="1763"/>
        <v>853.80912758750935</v>
      </c>
      <c r="EB320" s="663">
        <f t="shared" ca="1" si="1763"/>
        <v>703.59392971146099</v>
      </c>
      <c r="EC320" s="663">
        <f t="shared" ref="EC320:GN320" ca="1" si="1764">EC273</f>
        <v>892.72195018811249</v>
      </c>
      <c r="ED320" s="663">
        <f t="shared" ca="1" si="1764"/>
        <v>858.35542326810355</v>
      </c>
      <c r="EE320" s="663">
        <f t="shared" ca="1" si="1764"/>
        <v>938.47424482765189</v>
      </c>
      <c r="EF320" s="663">
        <f t="shared" ca="1" si="1764"/>
        <v>1035.4211446224213</v>
      </c>
      <c r="EG320" s="663">
        <f t="shared" ca="1" si="1764"/>
        <v>1047.6506091003416</v>
      </c>
      <c r="EH320" s="663">
        <f t="shared" ca="1" si="1764"/>
        <v>1051.0328711349489</v>
      </c>
      <c r="EI320" s="663">
        <f t="shared" ca="1" si="1764"/>
        <v>1083.0266645050049</v>
      </c>
      <c r="EJ320" s="663">
        <f t="shared" ca="1" si="1764"/>
        <v>919.41013793182367</v>
      </c>
      <c r="EK320" s="663">
        <f t="shared" ca="1" si="1764"/>
        <v>1071.8676908950806</v>
      </c>
      <c r="EL320" s="663">
        <f t="shared" ca="1" si="1764"/>
        <v>1020.702427253723</v>
      </c>
      <c r="EM320" s="663">
        <f t="shared" ca="1" si="1764"/>
        <v>853.53457977437972</v>
      </c>
      <c r="EN320" s="663">
        <f t="shared" ca="1" si="1764"/>
        <v>705.92243542480469</v>
      </c>
      <c r="EO320" s="663">
        <f t="shared" ca="1" si="1764"/>
        <v>900.65265028953559</v>
      </c>
      <c r="EP320" s="663">
        <f t="shared" ca="1" si="1764"/>
        <v>850.90119550514225</v>
      </c>
      <c r="EQ320" s="663">
        <f t="shared" ca="1" si="1764"/>
        <v>939.10531237411499</v>
      </c>
      <c r="ER320" s="663">
        <f t="shared" ca="1" si="1764"/>
        <v>1037.6321570305824</v>
      </c>
      <c r="ES320" s="663">
        <f t="shared" ca="1" si="1764"/>
        <v>1047.6506091003416</v>
      </c>
      <c r="ET320" s="663">
        <f t="shared" ca="1" si="1764"/>
        <v>1051.2438129196166</v>
      </c>
      <c r="EU320" s="663">
        <f t="shared" ca="1" si="1764"/>
        <v>1062.8908632080079</v>
      </c>
      <c r="EV320" s="663">
        <f t="shared" ca="1" si="1764"/>
        <v>902.63672108001708</v>
      </c>
      <c r="EW320" s="663">
        <f t="shared" ca="1" si="1764"/>
        <v>1052.1199312210083</v>
      </c>
      <c r="EX320" s="663">
        <f t="shared" ca="1" si="1764"/>
        <v>1000.6184009704589</v>
      </c>
      <c r="EY320" s="663">
        <f t="shared" ca="1" si="1764"/>
        <v>831.33497426681515</v>
      </c>
      <c r="EZ320" s="663">
        <f t="shared" ca="1" si="1764"/>
        <v>705.03628507614133</v>
      </c>
      <c r="FA320" s="663">
        <f t="shared" ca="1" si="1764"/>
        <v>875.85981500523098</v>
      </c>
      <c r="FB320" s="663">
        <f t="shared" ca="1" si="1764"/>
        <v>841.52395045108801</v>
      </c>
      <c r="FC320" s="663">
        <f t="shared" ca="1" si="1764"/>
        <v>932.73995662890081</v>
      </c>
      <c r="FD320" s="663">
        <f t="shared" ca="1" si="1764"/>
        <v>1015.5781633808136</v>
      </c>
      <c r="FE320" s="663">
        <f t="shared" ca="1" si="1764"/>
        <v>1026.9390412292478</v>
      </c>
      <c r="FF320" s="663">
        <f t="shared" ca="1" si="1764"/>
        <v>1029.1842129501342</v>
      </c>
      <c r="FG320" s="663">
        <f t="shared" ca="1" si="1764"/>
        <v>1042.7550619110109</v>
      </c>
      <c r="FH320" s="663">
        <f t="shared" ca="1" si="1764"/>
        <v>885.8633042282105</v>
      </c>
      <c r="FI320" s="663">
        <f t="shared" ca="1" si="1764"/>
        <v>1032.372171546936</v>
      </c>
      <c r="FJ320" s="663">
        <f t="shared" ca="1" si="1764"/>
        <v>980.53437468719471</v>
      </c>
      <c r="FK320" s="663">
        <f t="shared" ca="1" si="1764"/>
        <v>809.13536875925058</v>
      </c>
      <c r="FL320" s="663">
        <f t="shared" ca="1" si="1764"/>
        <v>704.15013472747796</v>
      </c>
      <c r="FM320" s="663">
        <f t="shared" ca="1" si="1764"/>
        <v>851.06697972092638</v>
      </c>
      <c r="FN320" s="663">
        <f t="shared" ca="1" si="1764"/>
        <v>832.14670539703377</v>
      </c>
      <c r="FO320" s="663">
        <f t="shared" ca="1" si="1764"/>
        <v>926.37460088368664</v>
      </c>
      <c r="FP320" s="663">
        <f t="shared" ca="1" si="1764"/>
        <v>993.52416973104482</v>
      </c>
      <c r="FQ320" s="663">
        <f t="shared" ca="1" si="1764"/>
        <v>1006.227473358154</v>
      </c>
      <c r="FR320" s="663">
        <f t="shared" ca="1" si="1764"/>
        <v>1007.1246129806518</v>
      </c>
      <c r="FS320" s="663">
        <f t="shared" ca="1" si="1764"/>
        <v>1022.6192606140138</v>
      </c>
      <c r="FT320" s="663">
        <f t="shared" ca="1" si="1764"/>
        <v>869.08988737640391</v>
      </c>
      <c r="FU320" s="663">
        <f t="shared" ca="1" si="1764"/>
        <v>1012.6244118728637</v>
      </c>
      <c r="FV320" s="663">
        <f t="shared" ca="1" si="1764"/>
        <v>960.45034840393055</v>
      </c>
      <c r="FW320" s="663">
        <f t="shared" ca="1" si="1764"/>
        <v>786.93576325168601</v>
      </c>
      <c r="FX320" s="663">
        <f t="shared" ca="1" si="1764"/>
        <v>703.2639843788146</v>
      </c>
      <c r="FY320" s="663">
        <f t="shared" ca="1" si="1764"/>
        <v>826.27414443662178</v>
      </c>
      <c r="FZ320" s="663">
        <f t="shared" ca="1" si="1764"/>
        <v>822.76946034297953</v>
      </c>
      <c r="GA320" s="663">
        <f t="shared" ca="1" si="1764"/>
        <v>920.00924513847247</v>
      </c>
      <c r="GB320" s="663">
        <f t="shared" ca="1" si="1764"/>
        <v>971.47017608127601</v>
      </c>
      <c r="GC320" s="663">
        <f t="shared" ca="1" si="1764"/>
        <v>985.51590548706031</v>
      </c>
      <c r="GD320" s="663">
        <f t="shared" ca="1" si="1764"/>
        <v>985.06501301116941</v>
      </c>
      <c r="GE320" s="663">
        <f t="shared" ca="1" si="1764"/>
        <v>1002.4834593170167</v>
      </c>
      <c r="GF320" s="663">
        <f t="shared" ca="1" si="1764"/>
        <v>852.31647052459732</v>
      </c>
      <c r="GG320" s="663">
        <f t="shared" ca="1" si="1764"/>
        <v>992.87665219879136</v>
      </c>
      <c r="GH320" s="663">
        <f t="shared" ca="1" si="1764"/>
        <v>940.36632212066638</v>
      </c>
      <c r="GI320" s="663">
        <f t="shared" ca="1" si="1764"/>
        <v>764.73615774412144</v>
      </c>
      <c r="GJ320" s="663">
        <f t="shared" ca="1" si="1764"/>
        <v>702.37783403015123</v>
      </c>
      <c r="GK320" s="663">
        <f t="shared" ca="1" si="1764"/>
        <v>801.48130915231718</v>
      </c>
      <c r="GL320" s="663">
        <f t="shared" ca="1" si="1764"/>
        <v>813.39221528892529</v>
      </c>
      <c r="GM320" s="663">
        <f t="shared" ca="1" si="1764"/>
        <v>913.64388939325829</v>
      </c>
      <c r="GN320" s="663">
        <f t="shared" ca="1" si="1764"/>
        <v>949.4161824315072</v>
      </c>
      <c r="GO320" s="663">
        <f t="shared" ref="GO320:IZ320" ca="1" si="1765">GO273</f>
        <v>964.80433761596657</v>
      </c>
      <c r="GP320" s="663">
        <f t="shared" ca="1" si="1765"/>
        <v>963.00541304168701</v>
      </c>
      <c r="GQ320" s="663">
        <f t="shared" ca="1" si="1765"/>
        <v>982.34765802001959</v>
      </c>
      <c r="GR320" s="663">
        <f t="shared" ca="1" si="1765"/>
        <v>835.54305367279062</v>
      </c>
      <c r="GS320" s="663">
        <f t="shared" ca="1" si="1765"/>
        <v>973.12889252471928</v>
      </c>
      <c r="GT320" s="663">
        <f t="shared" ca="1" si="1765"/>
        <v>920.28229583740244</v>
      </c>
      <c r="GU320" s="663">
        <f t="shared" ca="1" si="1765"/>
        <v>742.53655223655699</v>
      </c>
      <c r="GV320" s="663">
        <f t="shared" ca="1" si="1765"/>
        <v>701.4916836814881</v>
      </c>
      <c r="GW320" s="663">
        <f t="shared" ca="1" si="1765"/>
        <v>776.68847386801247</v>
      </c>
      <c r="GX320" s="663">
        <f t="shared" ca="1" si="1765"/>
        <v>804.01497023487093</v>
      </c>
      <c r="GY320" s="663">
        <f t="shared" ca="1" si="1765"/>
        <v>907.27853364804389</v>
      </c>
      <c r="GZ320" s="663">
        <f t="shared" ca="1" si="1765"/>
        <v>927.36218878173827</v>
      </c>
      <c r="HA320" s="663">
        <f t="shared" ca="1" si="1765"/>
        <v>944.09276974487295</v>
      </c>
      <c r="HB320" s="663">
        <f t="shared" ca="1" si="1765"/>
        <v>940.9458130722046</v>
      </c>
      <c r="HC320" s="663">
        <f t="shared" ca="1" si="1765"/>
        <v>980.96362622070308</v>
      </c>
      <c r="HD320" s="663">
        <f t="shared" ca="1" si="1765"/>
        <v>833.69767794036864</v>
      </c>
      <c r="HE320" s="663">
        <f t="shared" ca="1" si="1765"/>
        <v>970.05326630401612</v>
      </c>
      <c r="HF320" s="663">
        <f t="shared" ca="1" si="1765"/>
        <v>926.81619670867917</v>
      </c>
      <c r="HG320" s="663">
        <f t="shared" ca="1" si="1765"/>
        <v>741.59976821136479</v>
      </c>
      <c r="HH320" s="663">
        <f t="shared" ca="1" si="1765"/>
        <v>711.41526551818845</v>
      </c>
      <c r="HI320" s="663">
        <f t="shared" ca="1" si="1765"/>
        <v>779.38755114905928</v>
      </c>
      <c r="HJ320" s="663">
        <f t="shared" ca="1" si="1765"/>
        <v>739.70956756830219</v>
      </c>
      <c r="HK320" s="663">
        <f t="shared" ca="1" si="1765"/>
        <v>903.74435635375971</v>
      </c>
      <c r="HL320" s="663">
        <f t="shared" ca="1" si="1765"/>
        <v>929.3042209014892</v>
      </c>
      <c r="HM320" s="663">
        <f t="shared" ca="1" si="1765"/>
        <v>942.40117532348631</v>
      </c>
      <c r="HN320" s="663">
        <f t="shared" ca="1" si="1765"/>
        <v>941.39443871307367</v>
      </c>
      <c r="HO320" s="663">
        <f t="shared" ca="1" si="1765"/>
        <v>980.96362622070308</v>
      </c>
      <c r="HP320" s="663">
        <f t="shared" ca="1" si="1765"/>
        <v>833.69767794036864</v>
      </c>
      <c r="HQ320" s="663">
        <f t="shared" ca="1" si="1765"/>
        <v>970.05326630401612</v>
      </c>
      <c r="HR320" s="663">
        <f t="shared" ca="1" si="1765"/>
        <v>926.81619670867917</v>
      </c>
      <c r="HS320" s="663">
        <f t="shared" ca="1" si="1765"/>
        <v>741.59976821136479</v>
      </c>
      <c r="HT320" s="663">
        <f t="shared" ca="1" si="1765"/>
        <v>711.41526551818845</v>
      </c>
      <c r="HU320" s="663">
        <f t="shared" ca="1" si="1765"/>
        <v>779.38755114905928</v>
      </c>
      <c r="HV320" s="663">
        <f t="shared" ca="1" si="1765"/>
        <v>739.70956756830219</v>
      </c>
      <c r="HW320" s="663">
        <f t="shared" ca="1" si="1765"/>
        <v>903.74435635375971</v>
      </c>
      <c r="HX320" s="663">
        <f t="shared" ca="1" si="1765"/>
        <v>929.3042209014892</v>
      </c>
      <c r="HY320" s="663">
        <f t="shared" ca="1" si="1765"/>
        <v>942.40117532348631</v>
      </c>
      <c r="HZ320" s="663">
        <f t="shared" ca="1" si="1765"/>
        <v>941.39443871307367</v>
      </c>
      <c r="IA320" s="663">
        <f t="shared" ca="1" si="1765"/>
        <v>980.96362622070308</v>
      </c>
      <c r="IB320" s="663">
        <f t="shared" ca="1" si="1765"/>
        <v>833.69767794036864</v>
      </c>
      <c r="IC320" s="663">
        <f t="shared" ca="1" si="1765"/>
        <v>970.05326630401612</v>
      </c>
      <c r="ID320" s="663">
        <f t="shared" ca="1" si="1765"/>
        <v>926.81619670867917</v>
      </c>
      <c r="IE320" s="663">
        <f t="shared" ca="1" si="1765"/>
        <v>741.59976821136479</v>
      </c>
      <c r="IF320" s="663">
        <f t="shared" ca="1" si="1765"/>
        <v>711.41526551818845</v>
      </c>
      <c r="IG320" s="663">
        <f t="shared" ca="1" si="1765"/>
        <v>779.38755114905928</v>
      </c>
      <c r="IH320" s="663">
        <f t="shared" ca="1" si="1765"/>
        <v>739.70956756830219</v>
      </c>
      <c r="II320" s="663">
        <f t="shared" ca="1" si="1765"/>
        <v>903.74435635375971</v>
      </c>
      <c r="IJ320" s="663">
        <f t="shared" ca="1" si="1765"/>
        <v>929.3042209014892</v>
      </c>
      <c r="IK320" s="663">
        <f t="shared" ca="1" si="1765"/>
        <v>942.40117532348631</v>
      </c>
      <c r="IL320" s="663">
        <f t="shared" ca="1" si="1765"/>
        <v>941.39443871307367</v>
      </c>
      <c r="IM320" s="663">
        <f t="shared" ca="1" si="1765"/>
        <v>980.96362622070308</v>
      </c>
      <c r="IN320" s="663">
        <f t="shared" ca="1" si="1765"/>
        <v>833.69767794036864</v>
      </c>
      <c r="IO320" s="663">
        <f t="shared" ca="1" si="1765"/>
        <v>970.05326630401612</v>
      </c>
      <c r="IP320" s="663">
        <f t="shared" ca="1" si="1765"/>
        <v>926.81619670867917</v>
      </c>
      <c r="IQ320" s="663">
        <f t="shared" ca="1" si="1765"/>
        <v>741.59976821136479</v>
      </c>
      <c r="IR320" s="663">
        <f t="shared" ca="1" si="1765"/>
        <v>711.41526551818845</v>
      </c>
      <c r="IS320" s="663">
        <f t="shared" ca="1" si="1765"/>
        <v>779.38755114905928</v>
      </c>
      <c r="IT320" s="663">
        <f t="shared" ca="1" si="1765"/>
        <v>739.70956756830219</v>
      </c>
      <c r="IU320" s="663">
        <f t="shared" ca="1" si="1765"/>
        <v>903.74435635375971</v>
      </c>
      <c r="IV320" s="663">
        <f t="shared" ca="1" si="1765"/>
        <v>929.3042209014892</v>
      </c>
      <c r="IW320" s="663">
        <f t="shared" ca="1" si="1765"/>
        <v>942.40117532348631</v>
      </c>
      <c r="IX320" s="663">
        <f t="shared" ca="1" si="1765"/>
        <v>941.39443871307367</v>
      </c>
      <c r="IY320" s="663">
        <f t="shared" ca="1" si="1765"/>
        <v>980.96362622070308</v>
      </c>
      <c r="IZ320" s="663">
        <f t="shared" ca="1" si="1765"/>
        <v>833.69767794036864</v>
      </c>
      <c r="JA320" s="663">
        <f t="shared" ref="JA320:LL320" ca="1" si="1766">JA273</f>
        <v>970.05326630401612</v>
      </c>
      <c r="JB320" s="663">
        <f t="shared" ca="1" si="1766"/>
        <v>926.81619670867917</v>
      </c>
      <c r="JC320" s="663">
        <f t="shared" ca="1" si="1766"/>
        <v>741.59976821136479</v>
      </c>
      <c r="JD320" s="663">
        <f t="shared" ca="1" si="1766"/>
        <v>711.41526551818845</v>
      </c>
      <c r="JE320" s="663">
        <f t="shared" ca="1" si="1766"/>
        <v>779.38755114905928</v>
      </c>
      <c r="JF320" s="663">
        <f t="shared" ca="1" si="1766"/>
        <v>739.70956756830219</v>
      </c>
      <c r="JG320" s="663">
        <f t="shared" ca="1" si="1766"/>
        <v>903.74435635375971</v>
      </c>
      <c r="JH320" s="663">
        <f t="shared" ca="1" si="1766"/>
        <v>929.3042209014892</v>
      </c>
      <c r="JI320" s="663">
        <f t="shared" ca="1" si="1766"/>
        <v>942.40117532348631</v>
      </c>
      <c r="JJ320" s="663">
        <f t="shared" ca="1" si="1766"/>
        <v>941.39443871307367</v>
      </c>
      <c r="JK320" s="663">
        <f t="shared" ca="1" si="1766"/>
        <v>980.96362622070308</v>
      </c>
      <c r="JL320" s="663">
        <f t="shared" ca="1" si="1766"/>
        <v>833.75919046478271</v>
      </c>
      <c r="JM320" s="663">
        <f t="shared" ca="1" si="1766"/>
        <v>970.72990407257078</v>
      </c>
      <c r="JN320" s="663">
        <f t="shared" ca="1" si="1766"/>
        <v>925.78531663894648</v>
      </c>
      <c r="JO320" s="663">
        <f t="shared" ca="1" si="1766"/>
        <v>736.7995951419831</v>
      </c>
      <c r="JP320" s="663">
        <f t="shared" ca="1" si="1766"/>
        <v>703.26042225762012</v>
      </c>
      <c r="JQ320" s="663">
        <f t="shared" ca="1" si="1766"/>
        <v>771.87524069112851</v>
      </c>
      <c r="JR320" s="663">
        <f t="shared" ca="1" si="1766"/>
        <v>733.52169019660948</v>
      </c>
      <c r="JS320" s="663">
        <f t="shared" ca="1" si="1766"/>
        <v>895.67924435653686</v>
      </c>
      <c r="JT320" s="663">
        <f t="shared" ca="1" si="1766"/>
        <v>928.8624117568969</v>
      </c>
      <c r="JU320" s="663">
        <f t="shared" ca="1" si="1766"/>
        <v>942.46268784790038</v>
      </c>
      <c r="JV320" s="663">
        <f t="shared" ca="1" si="1766"/>
        <v>941.45595123748774</v>
      </c>
      <c r="JW320" s="663">
        <f t="shared" ca="1" si="1766"/>
        <v>980.96362622070308</v>
      </c>
      <c r="JX320" s="663">
        <f t="shared" ca="1" si="1766"/>
        <v>833.82070298919677</v>
      </c>
      <c r="JY320" s="663">
        <f t="shared" ca="1" si="1766"/>
        <v>971.40654184112543</v>
      </c>
      <c r="JZ320" s="663">
        <f t="shared" ca="1" si="1766"/>
        <v>924.75443656921379</v>
      </c>
      <c r="KA320" s="663">
        <f t="shared" ca="1" si="1766"/>
        <v>731.99942207260142</v>
      </c>
      <c r="KB320" s="663">
        <f t="shared" ca="1" si="1766"/>
        <v>695.10557899705179</v>
      </c>
      <c r="KC320" s="663">
        <f t="shared" ca="1" si="1766"/>
        <v>764.36293023319774</v>
      </c>
      <c r="KD320" s="663">
        <f t="shared" ca="1" si="1766"/>
        <v>727.33381282491678</v>
      </c>
      <c r="KE320" s="663">
        <f t="shared" ca="1" si="1766"/>
        <v>887.614132359314</v>
      </c>
      <c r="KF320" s="663">
        <f t="shared" ca="1" si="1766"/>
        <v>928.42060261230461</v>
      </c>
      <c r="KG320" s="663">
        <f t="shared" ca="1" si="1766"/>
        <v>942.52420037231445</v>
      </c>
      <c r="KH320" s="663">
        <f t="shared" ca="1" si="1766"/>
        <v>941.51746376190181</v>
      </c>
      <c r="KI320" s="663">
        <f t="shared" ca="1" si="1766"/>
        <v>980.96362622070308</v>
      </c>
      <c r="KJ320" s="663">
        <f t="shared" ca="1" si="1766"/>
        <v>833.88221551361084</v>
      </c>
      <c r="KK320" s="663">
        <f t="shared" ca="1" si="1766"/>
        <v>972.08317960968009</v>
      </c>
      <c r="KL320" s="663">
        <f t="shared" ca="1" si="1766"/>
        <v>923.72355649948111</v>
      </c>
      <c r="KM320" s="663">
        <f t="shared" ca="1" si="1766"/>
        <v>727.19924900321973</v>
      </c>
      <c r="KN320" s="663">
        <f t="shared" ca="1" si="1766"/>
        <v>686.95073573648347</v>
      </c>
      <c r="KO320" s="663">
        <f t="shared" ca="1" si="1766"/>
        <v>756.85061977526698</v>
      </c>
      <c r="KP320" s="663">
        <f t="shared" ca="1" si="1766"/>
        <v>721.14593545322407</v>
      </c>
      <c r="KQ320" s="663">
        <f t="shared" ca="1" si="1766"/>
        <v>879.54902036209114</v>
      </c>
      <c r="KR320" s="663">
        <f t="shared" ca="1" si="1766"/>
        <v>927.97879346771231</v>
      </c>
      <c r="KS320" s="663">
        <f t="shared" ca="1" si="1766"/>
        <v>942.58571289672852</v>
      </c>
      <c r="KT320" s="663">
        <f t="shared" ca="1" si="1766"/>
        <v>941.57897628631588</v>
      </c>
      <c r="KU320" s="663">
        <f t="shared" ca="1" si="1766"/>
        <v>980.96362622070308</v>
      </c>
      <c r="KV320" s="663">
        <f t="shared" ca="1" si="1766"/>
        <v>833.94372803802491</v>
      </c>
      <c r="KW320" s="663">
        <f t="shared" ca="1" si="1766"/>
        <v>972.75981737823474</v>
      </c>
      <c r="KX320" s="663">
        <f t="shared" ca="1" si="1766"/>
        <v>922.69267642974842</v>
      </c>
      <c r="KY320" s="663">
        <f t="shared" ca="1" si="1766"/>
        <v>722.39907593383805</v>
      </c>
      <c r="KZ320" s="663">
        <f t="shared" ca="1" si="1766"/>
        <v>678.79589247591514</v>
      </c>
      <c r="LA320" s="663">
        <f t="shared" ca="1" si="1766"/>
        <v>749.33830931733621</v>
      </c>
      <c r="LB320" s="663">
        <f t="shared" ca="1" si="1766"/>
        <v>714.95805808153136</v>
      </c>
      <c r="LC320" s="663">
        <f t="shared" ca="1" si="1766"/>
        <v>871.48390836486828</v>
      </c>
      <c r="LD320" s="663">
        <f t="shared" ca="1" si="1766"/>
        <v>927.53698432312001</v>
      </c>
      <c r="LE320" s="663">
        <f t="shared" ca="1" si="1766"/>
        <v>942.64722542114259</v>
      </c>
      <c r="LF320" s="663">
        <f t="shared" ca="1" si="1766"/>
        <v>941.64048881072995</v>
      </c>
      <c r="LG320" s="663">
        <f t="shared" ca="1" si="1766"/>
        <v>980.96362622070308</v>
      </c>
      <c r="LH320" s="663">
        <f t="shared" ca="1" si="1766"/>
        <v>834.00524056243898</v>
      </c>
      <c r="LI320" s="663">
        <f t="shared" ca="1" si="1766"/>
        <v>973.43645514678951</v>
      </c>
      <c r="LJ320" s="663">
        <f t="shared" ca="1" si="1766"/>
        <v>921.66179636001584</v>
      </c>
      <c r="LK320" s="663">
        <f t="shared" ca="1" si="1766"/>
        <v>717.59890286445614</v>
      </c>
      <c r="LL320" s="663">
        <f t="shared" ca="1" si="1766"/>
        <v>670.64104921534658</v>
      </c>
      <c r="LM320" s="663">
        <f t="shared" ref="LM320:LR320" ca="1" si="1767">LM273</f>
        <v>741.82599885940544</v>
      </c>
      <c r="LN320" s="663">
        <f t="shared" ca="1" si="1767"/>
        <v>708.77018070983888</v>
      </c>
      <c r="LO320" s="663">
        <f t="shared" ca="1" si="1767"/>
        <v>863.41879636764531</v>
      </c>
      <c r="LP320" s="663">
        <f t="shared" ca="1" si="1767"/>
        <v>927.09517517852782</v>
      </c>
      <c r="LQ320" s="663">
        <f t="shared" ca="1" si="1767"/>
        <v>942.70873794555666</v>
      </c>
      <c r="LR320" s="663">
        <f t="shared" ca="1" si="1767"/>
        <v>941.70200133514402</v>
      </c>
    </row>
    <row r="321" spans="2:330" hidden="1">
      <c r="C321" s="664" t="s">
        <v>835</v>
      </c>
      <c r="D321" s="663">
        <f>D255+D258+D259+D260</f>
        <v>15169.014529138067</v>
      </c>
      <c r="E321" s="663">
        <f t="shared" ref="E321:BP321" si="1768">E255+E258+E259+E260</f>
        <v>15169.014529138067</v>
      </c>
      <c r="F321" s="663">
        <f t="shared" si="1768"/>
        <v>15169.014529138067</v>
      </c>
      <c r="G321" s="663">
        <f t="shared" si="1768"/>
        <v>15169.014529138067</v>
      </c>
      <c r="H321" s="663">
        <f t="shared" si="1768"/>
        <v>15169.014529138067</v>
      </c>
      <c r="I321" s="663">
        <f t="shared" si="1768"/>
        <v>11220.062016325634</v>
      </c>
      <c r="J321" s="663">
        <f t="shared" si="1768"/>
        <v>10582.181982447768</v>
      </c>
      <c r="K321" s="663">
        <f t="shared" si="1768"/>
        <v>9944.3019485699024</v>
      </c>
      <c r="L321" s="663">
        <f t="shared" si="1768"/>
        <v>9306.4219146920368</v>
      </c>
      <c r="M321" s="663">
        <f t="shared" si="1768"/>
        <v>8668.5418808141731</v>
      </c>
      <c r="N321" s="663">
        <f t="shared" si="1768"/>
        <v>8030.6618469363111</v>
      </c>
      <c r="O321" s="663">
        <f t="shared" si="1768"/>
        <v>7933.9589688860588</v>
      </c>
      <c r="P321" s="663">
        <f t="shared" si="1768"/>
        <v>7837.2560908358064</v>
      </c>
      <c r="Q321" s="663">
        <f t="shared" si="1768"/>
        <v>7740.5532127855549</v>
      </c>
      <c r="R321" s="663">
        <f t="shared" si="1768"/>
        <v>7643.8503347353035</v>
      </c>
      <c r="S321" s="663">
        <f t="shared" si="1768"/>
        <v>7547.1474566850502</v>
      </c>
      <c r="T321" s="663">
        <f t="shared" si="1768"/>
        <v>5807.3776425018314</v>
      </c>
      <c r="U321" s="663">
        <f t="shared" si="1768"/>
        <v>5807.3776425018314</v>
      </c>
      <c r="V321" s="663">
        <f t="shared" si="1768"/>
        <v>5807.3776425018314</v>
      </c>
      <c r="W321" s="663">
        <f t="shared" si="1768"/>
        <v>5807.3776425018314</v>
      </c>
      <c r="X321" s="663">
        <f t="shared" si="1768"/>
        <v>5807.3776425018314</v>
      </c>
      <c r="Y321" s="663">
        <f t="shared" si="1768"/>
        <v>5754.5610492191918</v>
      </c>
      <c r="Z321" s="663">
        <f t="shared" si="1768"/>
        <v>5701.7444559365522</v>
      </c>
      <c r="AA321" s="663">
        <f t="shared" si="1768"/>
        <v>5648.9278626539126</v>
      </c>
      <c r="AB321" s="663">
        <f t="shared" si="1768"/>
        <v>5596.111269371273</v>
      </c>
      <c r="AC321" s="663">
        <f t="shared" si="1768"/>
        <v>5543.2946760886352</v>
      </c>
      <c r="AD321" s="663"/>
      <c r="AE321" s="663">
        <f t="shared" si="1768"/>
        <v>2501.4701371660231</v>
      </c>
      <c r="AF321" s="663">
        <f t="shared" si="1768"/>
        <v>2161.6378982877732</v>
      </c>
      <c r="AG321" s="663">
        <f t="shared" si="1768"/>
        <v>2242.1486399084329</v>
      </c>
      <c r="AH321" s="663">
        <f t="shared" si="1768"/>
        <v>1462.6796819496155</v>
      </c>
      <c r="AI321" s="663">
        <f t="shared" si="1768"/>
        <v>758.73255000018037</v>
      </c>
      <c r="AJ321" s="663">
        <f t="shared" si="1768"/>
        <v>392.72847604267048</v>
      </c>
      <c r="AK321" s="663">
        <f t="shared" si="1768"/>
        <v>148.81929912082504</v>
      </c>
      <c r="AL321" s="663">
        <f t="shared" si="1768"/>
        <v>3.8933930029758845</v>
      </c>
      <c r="AM321" s="663">
        <f t="shared" si="1768"/>
        <v>219.0671124048603</v>
      </c>
      <c r="AN321" s="663">
        <f t="shared" si="1768"/>
        <v>1121.8764834351539</v>
      </c>
      <c r="AO321" s="663">
        <f t="shared" si="1768"/>
        <v>1952.4295670938491</v>
      </c>
      <c r="AP321" s="663">
        <f t="shared" si="1768"/>
        <v>2203.531290725708</v>
      </c>
      <c r="AQ321" s="663">
        <f t="shared" si="1768"/>
        <v>2501.4701371660231</v>
      </c>
      <c r="AR321" s="663">
        <f t="shared" si="1768"/>
        <v>2161.6378982877732</v>
      </c>
      <c r="AS321" s="663">
        <f t="shared" si="1768"/>
        <v>2242.1486399084329</v>
      </c>
      <c r="AT321" s="663">
        <f t="shared" si="1768"/>
        <v>1462.6796819496155</v>
      </c>
      <c r="AU321" s="663">
        <f t="shared" si="1768"/>
        <v>758.73255000018037</v>
      </c>
      <c r="AV321" s="663">
        <f t="shared" si="1768"/>
        <v>392.72847604267048</v>
      </c>
      <c r="AW321" s="663">
        <f t="shared" si="1768"/>
        <v>148.81929912082504</v>
      </c>
      <c r="AX321" s="663">
        <f t="shared" si="1768"/>
        <v>3.8933930029758845</v>
      </c>
      <c r="AY321" s="663">
        <f t="shared" si="1768"/>
        <v>219.0671124048603</v>
      </c>
      <c r="AZ321" s="663">
        <f t="shared" si="1768"/>
        <v>1121.8764834351539</v>
      </c>
      <c r="BA321" s="663">
        <f t="shared" si="1768"/>
        <v>1952.4295670938491</v>
      </c>
      <c r="BB321" s="663">
        <f t="shared" si="1768"/>
        <v>2203.531290725708</v>
      </c>
      <c r="BC321" s="663">
        <f t="shared" si="1768"/>
        <v>2501.4701371660231</v>
      </c>
      <c r="BD321" s="663">
        <f t="shared" si="1768"/>
        <v>2161.6378982877732</v>
      </c>
      <c r="BE321" s="663">
        <f t="shared" si="1768"/>
        <v>2242.1486399084329</v>
      </c>
      <c r="BF321" s="663">
        <f t="shared" si="1768"/>
        <v>1462.6796819496155</v>
      </c>
      <c r="BG321" s="663">
        <f t="shared" si="1768"/>
        <v>758.73255000018037</v>
      </c>
      <c r="BH321" s="663">
        <f t="shared" si="1768"/>
        <v>392.72847604267048</v>
      </c>
      <c r="BI321" s="663">
        <f t="shared" si="1768"/>
        <v>148.81929912082504</v>
      </c>
      <c r="BJ321" s="663">
        <f t="shared" si="1768"/>
        <v>3.8933930029758845</v>
      </c>
      <c r="BK321" s="663">
        <f t="shared" si="1768"/>
        <v>219.0671124048603</v>
      </c>
      <c r="BL321" s="663">
        <f t="shared" si="1768"/>
        <v>1121.8764834351539</v>
      </c>
      <c r="BM321" s="663">
        <f t="shared" si="1768"/>
        <v>1952.4295670938491</v>
      </c>
      <c r="BN321" s="663">
        <f t="shared" si="1768"/>
        <v>2203.531290725708</v>
      </c>
      <c r="BO321" s="663">
        <f t="shared" si="1768"/>
        <v>2501.4701371660231</v>
      </c>
      <c r="BP321" s="663">
        <f t="shared" si="1768"/>
        <v>2161.6378982877732</v>
      </c>
      <c r="BQ321" s="663">
        <f t="shared" ref="BQ321:EB321" si="1769">BQ255+BQ258+BQ259+BQ260</f>
        <v>2242.1486399084329</v>
      </c>
      <c r="BR321" s="663">
        <f t="shared" si="1769"/>
        <v>1462.6796819496155</v>
      </c>
      <c r="BS321" s="663">
        <f t="shared" si="1769"/>
        <v>758.73255000018037</v>
      </c>
      <c r="BT321" s="663">
        <f t="shared" si="1769"/>
        <v>392.72847604267048</v>
      </c>
      <c r="BU321" s="663">
        <f t="shared" si="1769"/>
        <v>148.81929912082504</v>
      </c>
      <c r="BV321" s="663">
        <f t="shared" si="1769"/>
        <v>3.8933930029758845</v>
      </c>
      <c r="BW321" s="663">
        <f t="shared" si="1769"/>
        <v>219.0671124048603</v>
      </c>
      <c r="BX321" s="663">
        <f t="shared" si="1769"/>
        <v>1121.8764834351539</v>
      </c>
      <c r="BY321" s="663">
        <f t="shared" si="1769"/>
        <v>1952.4295670938491</v>
      </c>
      <c r="BZ321" s="663">
        <f t="shared" si="1769"/>
        <v>2203.531290725708</v>
      </c>
      <c r="CA321" s="663">
        <f t="shared" si="1769"/>
        <v>2439.1528256368638</v>
      </c>
      <c r="CB321" s="663">
        <f t="shared" si="1769"/>
        <v>2008.1138253298104</v>
      </c>
      <c r="CC321" s="663">
        <f t="shared" si="1769"/>
        <v>1920.2895659942626</v>
      </c>
      <c r="CD321" s="663">
        <f t="shared" si="1769"/>
        <v>764.13534835500843</v>
      </c>
      <c r="CE321" s="663">
        <f t="shared" si="1769"/>
        <v>261.06185344696047</v>
      </c>
      <c r="CF321" s="663">
        <f t="shared" si="1769"/>
        <v>58.53574325561523</v>
      </c>
      <c r="CG321" s="663">
        <f t="shared" si="1769"/>
        <v>0</v>
      </c>
      <c r="CH321" s="663">
        <f t="shared" si="1769"/>
        <v>0</v>
      </c>
      <c r="CI321" s="663">
        <f t="shared" si="1769"/>
        <v>240.761440032959</v>
      </c>
      <c r="CJ321" s="663">
        <f t="shared" si="1769"/>
        <v>461.16171761649485</v>
      </c>
      <c r="CK321" s="663">
        <f t="shared" si="1769"/>
        <v>1277.4719419364928</v>
      </c>
      <c r="CL321" s="663">
        <f t="shared" si="1769"/>
        <v>1789.3777547211648</v>
      </c>
      <c r="CM321" s="663">
        <f t="shared" si="1769"/>
        <v>2294.2981838310243</v>
      </c>
      <c r="CN321" s="663">
        <f t="shared" si="1769"/>
        <v>1906.4080362617733</v>
      </c>
      <c r="CO321" s="663">
        <f t="shared" si="1769"/>
        <v>1825.8705017089842</v>
      </c>
      <c r="CP321" s="663">
        <f t="shared" si="1769"/>
        <v>709.55310812126254</v>
      </c>
      <c r="CQ321" s="663">
        <f t="shared" si="1769"/>
        <v>237.27696134948735</v>
      </c>
      <c r="CR321" s="663">
        <f t="shared" si="1769"/>
        <v>57.182230148315426</v>
      </c>
      <c r="CS321" s="663">
        <f t="shared" si="1769"/>
        <v>7.5674950653076163</v>
      </c>
      <c r="CT321" s="663">
        <f t="shared" si="1769"/>
        <v>0</v>
      </c>
      <c r="CU321" s="663">
        <f t="shared" si="1769"/>
        <v>230.36214681091309</v>
      </c>
      <c r="CV321" s="663">
        <f t="shared" si="1769"/>
        <v>431.59191359514898</v>
      </c>
      <c r="CW321" s="663">
        <f t="shared" si="1769"/>
        <v>1199.0870714769533</v>
      </c>
      <c r="CX321" s="663">
        <f t="shared" si="1769"/>
        <v>1682.9843340785983</v>
      </c>
      <c r="CY321" s="663">
        <f t="shared" si="1769"/>
        <v>2149.4435420251843</v>
      </c>
      <c r="CZ321" s="663">
        <f t="shared" si="1769"/>
        <v>1804.702247193736</v>
      </c>
      <c r="DA321" s="663">
        <f t="shared" si="1769"/>
        <v>1731.451437423706</v>
      </c>
      <c r="DB321" s="663">
        <f t="shared" si="1769"/>
        <v>654.97086788751676</v>
      </c>
      <c r="DC321" s="663">
        <f t="shared" si="1769"/>
        <v>213.4920692520142</v>
      </c>
      <c r="DD321" s="663">
        <f t="shared" si="1769"/>
        <v>55.828717041015622</v>
      </c>
      <c r="DE321" s="663">
        <f t="shared" si="1769"/>
        <v>15.134990130615233</v>
      </c>
      <c r="DF321" s="663">
        <f t="shared" si="1769"/>
        <v>0</v>
      </c>
      <c r="DG321" s="663">
        <f t="shared" si="1769"/>
        <v>219.96285358886718</v>
      </c>
      <c r="DH321" s="663">
        <f t="shared" si="1769"/>
        <v>402.02210957380311</v>
      </c>
      <c r="DI321" s="663">
        <f t="shared" si="1769"/>
        <v>1120.7022010174137</v>
      </c>
      <c r="DJ321" s="663">
        <f t="shared" si="1769"/>
        <v>1576.5909134360315</v>
      </c>
      <c r="DK321" s="663">
        <f t="shared" si="1769"/>
        <v>2004.5889002193449</v>
      </c>
      <c r="DL321" s="663">
        <f t="shared" si="1769"/>
        <v>1702.9964581256988</v>
      </c>
      <c r="DM321" s="663">
        <f t="shared" si="1769"/>
        <v>1637.0323731384276</v>
      </c>
      <c r="DN321" s="663">
        <f t="shared" si="1769"/>
        <v>600.38862765377087</v>
      </c>
      <c r="DO321" s="663">
        <f t="shared" si="1769"/>
        <v>189.70717715454106</v>
      </c>
      <c r="DP321" s="663">
        <f t="shared" si="1769"/>
        <v>54.475203933715818</v>
      </c>
      <c r="DQ321" s="663">
        <f t="shared" si="1769"/>
        <v>22.702485195922847</v>
      </c>
      <c r="DR321" s="663">
        <f t="shared" si="1769"/>
        <v>0</v>
      </c>
      <c r="DS321" s="663">
        <f t="shared" si="1769"/>
        <v>209.56356036682126</v>
      </c>
      <c r="DT321" s="663">
        <f t="shared" si="1769"/>
        <v>372.45230555245723</v>
      </c>
      <c r="DU321" s="663">
        <f t="shared" si="1769"/>
        <v>1042.3173305578741</v>
      </c>
      <c r="DV321" s="663">
        <f t="shared" si="1769"/>
        <v>1470.1974927934646</v>
      </c>
      <c r="DW321" s="663">
        <f t="shared" si="1769"/>
        <v>1859.7342584135051</v>
      </c>
      <c r="DX321" s="663">
        <f t="shared" si="1769"/>
        <v>1601.290669057661</v>
      </c>
      <c r="DY321" s="663">
        <f t="shared" si="1769"/>
        <v>1542.6133088531492</v>
      </c>
      <c r="DZ321" s="663">
        <f t="shared" si="1769"/>
        <v>545.80638742002498</v>
      </c>
      <c r="EA321" s="663">
        <f t="shared" si="1769"/>
        <v>165.92228505706791</v>
      </c>
      <c r="EB321" s="663">
        <f t="shared" si="1769"/>
        <v>53.121690826416014</v>
      </c>
      <c r="EC321" s="663">
        <f t="shared" ref="EC321:GN321" si="1770">EC255+EC258+EC259+EC260</f>
        <v>30.269980261230465</v>
      </c>
      <c r="ED321" s="663">
        <f t="shared" si="1770"/>
        <v>0</v>
      </c>
      <c r="EE321" s="663">
        <f t="shared" si="1770"/>
        <v>199.16426714477535</v>
      </c>
      <c r="EF321" s="663">
        <f t="shared" si="1770"/>
        <v>342.88250153111136</v>
      </c>
      <c r="EG321" s="663">
        <f t="shared" si="1770"/>
        <v>963.93246009833445</v>
      </c>
      <c r="EH321" s="663">
        <f t="shared" si="1770"/>
        <v>1363.804072150898</v>
      </c>
      <c r="EI321" s="663">
        <f t="shared" si="1770"/>
        <v>1714.8796166076659</v>
      </c>
      <c r="EJ321" s="663">
        <f t="shared" si="1770"/>
        <v>1499.5848799896239</v>
      </c>
      <c r="EK321" s="663">
        <f t="shared" si="1770"/>
        <v>1448.1942445678712</v>
      </c>
      <c r="EL321" s="663">
        <f t="shared" si="1770"/>
        <v>491.22414718627931</v>
      </c>
      <c r="EM321" s="663">
        <f t="shared" si="1770"/>
        <v>142.13739295959473</v>
      </c>
      <c r="EN321" s="663">
        <f t="shared" si="1770"/>
        <v>51.76817771911621</v>
      </c>
      <c r="EO321" s="663">
        <f t="shared" si="1770"/>
        <v>37.837475326538083</v>
      </c>
      <c r="EP321" s="663">
        <f t="shared" si="1770"/>
        <v>0</v>
      </c>
      <c r="EQ321" s="663">
        <f t="shared" si="1770"/>
        <v>188.76497392272947</v>
      </c>
      <c r="ER321" s="663">
        <f t="shared" si="1770"/>
        <v>313.3126975097656</v>
      </c>
      <c r="ES321" s="663">
        <f t="shared" si="1770"/>
        <v>885.54758963879465</v>
      </c>
      <c r="ET321" s="663">
        <f t="shared" si="1770"/>
        <v>1257.4106515083313</v>
      </c>
      <c r="EU321" s="663">
        <f t="shared" si="1770"/>
        <v>1718.8107189575194</v>
      </c>
      <c r="EV321" s="663">
        <f t="shared" si="1770"/>
        <v>1467.5576583496095</v>
      </c>
      <c r="EW321" s="663">
        <f t="shared" si="1770"/>
        <v>1414.1639513319417</v>
      </c>
      <c r="EX321" s="663">
        <f t="shared" si="1770"/>
        <v>471.42816242675781</v>
      </c>
      <c r="EY321" s="663">
        <f t="shared" si="1770"/>
        <v>143.87852590026856</v>
      </c>
      <c r="EZ321" s="663">
        <f t="shared" si="1770"/>
        <v>50.349980898870704</v>
      </c>
      <c r="FA321" s="663">
        <f t="shared" si="1770"/>
        <v>30.269980261230465</v>
      </c>
      <c r="FB321" s="663">
        <f t="shared" si="1770"/>
        <v>0</v>
      </c>
      <c r="FC321" s="663">
        <f t="shared" si="1770"/>
        <v>185.33801784667966</v>
      </c>
      <c r="FD321" s="663">
        <f t="shared" si="1770"/>
        <v>318.1600491455078</v>
      </c>
      <c r="FE321" s="663">
        <f t="shared" si="1770"/>
        <v>886.76205017172913</v>
      </c>
      <c r="FF321" s="663">
        <f t="shared" si="1770"/>
        <v>1247.2398735959437</v>
      </c>
      <c r="FG321" s="663">
        <f t="shared" si="1770"/>
        <v>1722.7418213073729</v>
      </c>
      <c r="FH321" s="663">
        <f t="shared" si="1770"/>
        <v>1435.5304367095946</v>
      </c>
      <c r="FI321" s="663">
        <f t="shared" si="1770"/>
        <v>1380.1336580960119</v>
      </c>
      <c r="FJ321" s="663">
        <f t="shared" si="1770"/>
        <v>451.63217766723631</v>
      </c>
      <c r="FK321" s="663">
        <f t="shared" si="1770"/>
        <v>145.61965884094238</v>
      </c>
      <c r="FL321" s="663">
        <f t="shared" si="1770"/>
        <v>48.931784078625199</v>
      </c>
      <c r="FM321" s="663">
        <f t="shared" si="1770"/>
        <v>22.702485195922847</v>
      </c>
      <c r="FN321" s="663">
        <f t="shared" si="1770"/>
        <v>0</v>
      </c>
      <c r="FO321" s="663">
        <f t="shared" si="1770"/>
        <v>181.91106177062986</v>
      </c>
      <c r="FP321" s="663">
        <f t="shared" si="1770"/>
        <v>323.00740078124994</v>
      </c>
      <c r="FQ321" s="663">
        <f t="shared" si="1770"/>
        <v>887.97651070466361</v>
      </c>
      <c r="FR321" s="663">
        <f t="shared" si="1770"/>
        <v>1237.069095683556</v>
      </c>
      <c r="FS321" s="663">
        <f t="shared" si="1770"/>
        <v>1726.6729236572262</v>
      </c>
      <c r="FT321" s="663">
        <f t="shared" si="1770"/>
        <v>1403.5032150695802</v>
      </c>
      <c r="FU321" s="663">
        <f t="shared" si="1770"/>
        <v>1346.1033648600826</v>
      </c>
      <c r="FV321" s="663">
        <f t="shared" si="1770"/>
        <v>431.83619290771475</v>
      </c>
      <c r="FW321" s="663">
        <f t="shared" si="1770"/>
        <v>147.3607917816162</v>
      </c>
      <c r="FX321" s="663">
        <f t="shared" si="1770"/>
        <v>47.513587258379694</v>
      </c>
      <c r="FY321" s="663">
        <f t="shared" si="1770"/>
        <v>15.134990130615231</v>
      </c>
      <c r="FZ321" s="663">
        <f t="shared" si="1770"/>
        <v>0</v>
      </c>
      <c r="GA321" s="663">
        <f t="shared" si="1770"/>
        <v>178.48410569458005</v>
      </c>
      <c r="GB321" s="663">
        <f t="shared" si="1770"/>
        <v>327.85475241699214</v>
      </c>
      <c r="GC321" s="663">
        <f t="shared" si="1770"/>
        <v>889.19097123759798</v>
      </c>
      <c r="GD321" s="663">
        <f t="shared" si="1770"/>
        <v>1226.8983177711686</v>
      </c>
      <c r="GE321" s="663">
        <f t="shared" si="1770"/>
        <v>1730.6040260070797</v>
      </c>
      <c r="GF321" s="663">
        <f t="shared" si="1770"/>
        <v>1371.4759934295653</v>
      </c>
      <c r="GG321" s="663">
        <f t="shared" si="1770"/>
        <v>1312.073071624153</v>
      </c>
      <c r="GH321" s="663">
        <f t="shared" si="1770"/>
        <v>412.04020814819324</v>
      </c>
      <c r="GI321" s="663">
        <f t="shared" si="1770"/>
        <v>149.10192472229002</v>
      </c>
      <c r="GJ321" s="663">
        <f t="shared" si="1770"/>
        <v>46.095390438134189</v>
      </c>
      <c r="GK321" s="663">
        <f t="shared" si="1770"/>
        <v>7.5674950653076145</v>
      </c>
      <c r="GL321" s="663">
        <f t="shared" si="1770"/>
        <v>0</v>
      </c>
      <c r="GM321" s="663">
        <f t="shared" si="1770"/>
        <v>175.05714961853025</v>
      </c>
      <c r="GN321" s="663">
        <f t="shared" si="1770"/>
        <v>332.70210405273428</v>
      </c>
      <c r="GO321" s="663">
        <f t="shared" ref="GO321:IZ321" si="1771">GO255+GO258+GO259+GO260</f>
        <v>890.40543177053246</v>
      </c>
      <c r="GP321" s="663">
        <f t="shared" si="1771"/>
        <v>1216.727539858781</v>
      </c>
      <c r="GQ321" s="663">
        <f t="shared" si="1771"/>
        <v>1734.5351283569335</v>
      </c>
      <c r="GR321" s="663">
        <f t="shared" si="1771"/>
        <v>1339.4487717895508</v>
      </c>
      <c r="GS321" s="663">
        <f t="shared" si="1771"/>
        <v>1278.0427783882235</v>
      </c>
      <c r="GT321" s="663">
        <f t="shared" si="1771"/>
        <v>392.24422338867186</v>
      </c>
      <c r="GU321" s="663">
        <f t="shared" si="1771"/>
        <v>150.84305766296387</v>
      </c>
      <c r="GV321" s="663">
        <f t="shared" si="1771"/>
        <v>44.677193617888669</v>
      </c>
      <c r="GW321" s="663">
        <f t="shared" si="1771"/>
        <v>0</v>
      </c>
      <c r="GX321" s="663">
        <f t="shared" si="1771"/>
        <v>0</v>
      </c>
      <c r="GY321" s="663">
        <f t="shared" si="1771"/>
        <v>171.63019354248047</v>
      </c>
      <c r="GZ321" s="663">
        <f t="shared" si="1771"/>
        <v>337.54945568847654</v>
      </c>
      <c r="HA321" s="663">
        <f t="shared" si="1771"/>
        <v>891.61989230346683</v>
      </c>
      <c r="HB321" s="663">
        <f t="shared" si="1771"/>
        <v>1206.5567619463934</v>
      </c>
      <c r="HC321" s="663">
        <f t="shared" si="1771"/>
        <v>1074.9371704101563</v>
      </c>
      <c r="HD321" s="663">
        <f t="shared" si="1771"/>
        <v>1012.8296894531251</v>
      </c>
      <c r="HE321" s="663">
        <f t="shared" si="1771"/>
        <v>985.08270150756834</v>
      </c>
      <c r="HF321" s="663">
        <f t="shared" si="1771"/>
        <v>375.66523147583007</v>
      </c>
      <c r="HG321" s="663">
        <f t="shared" si="1771"/>
        <v>114.33966488647461</v>
      </c>
      <c r="HH321" s="663">
        <f t="shared" si="1771"/>
        <v>18.277579101562502</v>
      </c>
      <c r="HI321" s="663">
        <f t="shared" si="1771"/>
        <v>26.160564926147462</v>
      </c>
      <c r="HJ321" s="663">
        <f t="shared" si="1771"/>
        <v>0</v>
      </c>
      <c r="HK321" s="663">
        <f t="shared" si="1771"/>
        <v>131.37488128662108</v>
      </c>
      <c r="HL321" s="663">
        <f t="shared" si="1771"/>
        <v>300.67574325561526</v>
      </c>
      <c r="HM321" s="663">
        <f t="shared" si="1771"/>
        <v>682.86717199707039</v>
      </c>
      <c r="HN321" s="663">
        <f t="shared" si="1771"/>
        <v>1085.1672442016602</v>
      </c>
      <c r="HO321" s="663">
        <f t="shared" si="1771"/>
        <v>1074.9371704101563</v>
      </c>
      <c r="HP321" s="663">
        <f t="shared" si="1771"/>
        <v>1012.8296894531251</v>
      </c>
      <c r="HQ321" s="663">
        <f t="shared" si="1771"/>
        <v>985.08270150756834</v>
      </c>
      <c r="HR321" s="663">
        <f t="shared" si="1771"/>
        <v>375.66523147583007</v>
      </c>
      <c r="HS321" s="663">
        <f t="shared" si="1771"/>
        <v>114.33966488647461</v>
      </c>
      <c r="HT321" s="663">
        <f t="shared" si="1771"/>
        <v>18.277579101562502</v>
      </c>
      <c r="HU321" s="663">
        <f t="shared" si="1771"/>
        <v>26.160564926147462</v>
      </c>
      <c r="HV321" s="663">
        <f t="shared" si="1771"/>
        <v>0</v>
      </c>
      <c r="HW321" s="663">
        <f t="shared" si="1771"/>
        <v>131.37488128662108</v>
      </c>
      <c r="HX321" s="663">
        <f t="shared" si="1771"/>
        <v>300.67574325561526</v>
      </c>
      <c r="HY321" s="663">
        <f t="shared" si="1771"/>
        <v>682.86717199707039</v>
      </c>
      <c r="HZ321" s="663">
        <f t="shared" si="1771"/>
        <v>1085.1672442016602</v>
      </c>
      <c r="IA321" s="663">
        <f t="shared" si="1771"/>
        <v>1074.9371704101563</v>
      </c>
      <c r="IB321" s="663">
        <f t="shared" si="1771"/>
        <v>1012.8296894531251</v>
      </c>
      <c r="IC321" s="663">
        <f t="shared" si="1771"/>
        <v>985.08270150756834</v>
      </c>
      <c r="ID321" s="663">
        <f t="shared" si="1771"/>
        <v>375.66523147583007</v>
      </c>
      <c r="IE321" s="663">
        <f t="shared" si="1771"/>
        <v>114.33966488647461</v>
      </c>
      <c r="IF321" s="663">
        <f t="shared" si="1771"/>
        <v>18.277579101562502</v>
      </c>
      <c r="IG321" s="663">
        <f t="shared" si="1771"/>
        <v>26.160564926147462</v>
      </c>
      <c r="IH321" s="663">
        <f t="shared" si="1771"/>
        <v>0</v>
      </c>
      <c r="II321" s="663">
        <f t="shared" si="1771"/>
        <v>131.37488128662108</v>
      </c>
      <c r="IJ321" s="663">
        <f t="shared" si="1771"/>
        <v>300.67574325561526</v>
      </c>
      <c r="IK321" s="663">
        <f t="shared" si="1771"/>
        <v>682.86717199707039</v>
      </c>
      <c r="IL321" s="663">
        <f t="shared" si="1771"/>
        <v>1085.1672442016602</v>
      </c>
      <c r="IM321" s="663">
        <f t="shared" si="1771"/>
        <v>1074.9371704101563</v>
      </c>
      <c r="IN321" s="663">
        <f t="shared" si="1771"/>
        <v>1012.8296894531251</v>
      </c>
      <c r="IO321" s="663">
        <f t="shared" si="1771"/>
        <v>985.08270150756834</v>
      </c>
      <c r="IP321" s="663">
        <f t="shared" si="1771"/>
        <v>375.66523147583007</v>
      </c>
      <c r="IQ321" s="663">
        <f t="shared" si="1771"/>
        <v>114.33966488647461</v>
      </c>
      <c r="IR321" s="663">
        <f t="shared" si="1771"/>
        <v>18.277579101562502</v>
      </c>
      <c r="IS321" s="663">
        <f t="shared" si="1771"/>
        <v>26.160564926147462</v>
      </c>
      <c r="IT321" s="663">
        <f t="shared" si="1771"/>
        <v>0</v>
      </c>
      <c r="IU321" s="663">
        <f t="shared" si="1771"/>
        <v>131.37488128662108</v>
      </c>
      <c r="IV321" s="663">
        <f t="shared" si="1771"/>
        <v>300.67574325561526</v>
      </c>
      <c r="IW321" s="663">
        <f t="shared" si="1771"/>
        <v>682.86717199707039</v>
      </c>
      <c r="IX321" s="663">
        <f t="shared" si="1771"/>
        <v>1085.1672442016602</v>
      </c>
      <c r="IY321" s="663">
        <f t="shared" si="1771"/>
        <v>1074.9371704101563</v>
      </c>
      <c r="IZ321" s="663">
        <f t="shared" si="1771"/>
        <v>1012.8296894531251</v>
      </c>
      <c r="JA321" s="663">
        <f t="shared" ref="JA321:LL321" si="1772">JA255+JA258+JA259+JA260</f>
        <v>985.08270150756834</v>
      </c>
      <c r="JB321" s="663">
        <f t="shared" si="1772"/>
        <v>375.66523147583007</v>
      </c>
      <c r="JC321" s="663">
        <f t="shared" si="1772"/>
        <v>114.33966488647461</v>
      </c>
      <c r="JD321" s="663">
        <f t="shared" si="1772"/>
        <v>18.277579101562502</v>
      </c>
      <c r="JE321" s="663">
        <f t="shared" si="1772"/>
        <v>26.160564926147462</v>
      </c>
      <c r="JF321" s="663">
        <f t="shared" si="1772"/>
        <v>0</v>
      </c>
      <c r="JG321" s="663">
        <f t="shared" si="1772"/>
        <v>131.37488128662108</v>
      </c>
      <c r="JH321" s="663">
        <f t="shared" si="1772"/>
        <v>300.67574325561526</v>
      </c>
      <c r="JI321" s="663">
        <f t="shared" si="1772"/>
        <v>682.86717199707039</v>
      </c>
      <c r="JJ321" s="663">
        <f t="shared" si="1772"/>
        <v>1085.1672442016602</v>
      </c>
      <c r="JK321" s="663">
        <f t="shared" si="1772"/>
        <v>1074.9371704101563</v>
      </c>
      <c r="JL321" s="663">
        <f t="shared" si="1772"/>
        <v>1010.253044683838</v>
      </c>
      <c r="JM321" s="663">
        <f t="shared" si="1772"/>
        <v>976.80082343749996</v>
      </c>
      <c r="JN321" s="663">
        <f t="shared" si="1772"/>
        <v>366.39644353027342</v>
      </c>
      <c r="JO321" s="663">
        <f t="shared" si="1772"/>
        <v>112.79690570678711</v>
      </c>
      <c r="JP321" s="663">
        <f t="shared" si="1772"/>
        <v>20.08916602827388</v>
      </c>
      <c r="JQ321" s="663">
        <f t="shared" si="1772"/>
        <v>27.066901290893554</v>
      </c>
      <c r="JR321" s="663">
        <f t="shared" si="1772"/>
        <v>0</v>
      </c>
      <c r="JS321" s="663">
        <f t="shared" si="1772"/>
        <v>128.91691496276854</v>
      </c>
      <c r="JT321" s="663">
        <f t="shared" si="1772"/>
        <v>286.11731959838869</v>
      </c>
      <c r="JU321" s="663">
        <f t="shared" si="1772"/>
        <v>669.10166934814458</v>
      </c>
      <c r="JV321" s="663">
        <f t="shared" si="1772"/>
        <v>1082.0846902221681</v>
      </c>
      <c r="JW321" s="663">
        <f t="shared" si="1772"/>
        <v>1074.9371704101563</v>
      </c>
      <c r="JX321" s="663">
        <f t="shared" si="1772"/>
        <v>1007.6763999145509</v>
      </c>
      <c r="JY321" s="663">
        <f t="shared" si="1772"/>
        <v>968.51894536743157</v>
      </c>
      <c r="JZ321" s="663">
        <f t="shared" si="1772"/>
        <v>357.12765558471676</v>
      </c>
      <c r="KA321" s="663">
        <f t="shared" si="1772"/>
        <v>111.25414652709962</v>
      </c>
      <c r="KB321" s="663">
        <f t="shared" si="1772"/>
        <v>21.900752954985258</v>
      </c>
      <c r="KC321" s="663">
        <f t="shared" si="1772"/>
        <v>27.973237655639647</v>
      </c>
      <c r="KD321" s="663">
        <f t="shared" si="1772"/>
        <v>0</v>
      </c>
      <c r="KE321" s="663">
        <f t="shared" si="1772"/>
        <v>126.45894863891601</v>
      </c>
      <c r="KF321" s="663">
        <f t="shared" si="1772"/>
        <v>271.55889594116212</v>
      </c>
      <c r="KG321" s="663">
        <f t="shared" si="1772"/>
        <v>655.33616669921878</v>
      </c>
      <c r="KH321" s="663">
        <f t="shared" si="1772"/>
        <v>1079.002136242676</v>
      </c>
      <c r="KI321" s="663">
        <f t="shared" si="1772"/>
        <v>1074.9371704101563</v>
      </c>
      <c r="KJ321" s="663">
        <f t="shared" si="1772"/>
        <v>1005.0997551452638</v>
      </c>
      <c r="KK321" s="663">
        <f t="shared" si="1772"/>
        <v>960.23706729736318</v>
      </c>
      <c r="KL321" s="663">
        <f t="shared" si="1772"/>
        <v>347.85886763916011</v>
      </c>
      <c r="KM321" s="663">
        <f t="shared" si="1772"/>
        <v>109.71138734741213</v>
      </c>
      <c r="KN321" s="663">
        <f t="shared" si="1772"/>
        <v>23.712339881696636</v>
      </c>
      <c r="KO321" s="663">
        <f t="shared" si="1772"/>
        <v>28.879574020385739</v>
      </c>
      <c r="KP321" s="663">
        <f t="shared" si="1772"/>
        <v>0</v>
      </c>
      <c r="KQ321" s="663">
        <f t="shared" si="1772"/>
        <v>124.00098231506348</v>
      </c>
      <c r="KR321" s="663">
        <f t="shared" si="1772"/>
        <v>257.00047228393555</v>
      </c>
      <c r="KS321" s="663">
        <f t="shared" si="1772"/>
        <v>641.57066405029298</v>
      </c>
      <c r="KT321" s="663">
        <f t="shared" si="1772"/>
        <v>1075.9195822631839</v>
      </c>
      <c r="KU321" s="663">
        <f t="shared" si="1772"/>
        <v>1074.9371704101563</v>
      </c>
      <c r="KV321" s="663">
        <f t="shared" si="1772"/>
        <v>1002.5231103759767</v>
      </c>
      <c r="KW321" s="663">
        <f t="shared" si="1772"/>
        <v>951.9551892272948</v>
      </c>
      <c r="KX321" s="663">
        <f t="shared" si="1772"/>
        <v>338.59007969360346</v>
      </c>
      <c r="KY321" s="663">
        <f t="shared" si="1772"/>
        <v>108.16862816772463</v>
      </c>
      <c r="KZ321" s="663">
        <f t="shared" si="1772"/>
        <v>25.523926808408014</v>
      </c>
      <c r="LA321" s="663">
        <f t="shared" si="1772"/>
        <v>29.785910385131832</v>
      </c>
      <c r="LB321" s="663">
        <f t="shared" si="1772"/>
        <v>0</v>
      </c>
      <c r="LC321" s="663">
        <f t="shared" si="1772"/>
        <v>121.54301599121095</v>
      </c>
      <c r="LD321" s="663">
        <f t="shared" si="1772"/>
        <v>242.44204862670898</v>
      </c>
      <c r="LE321" s="663">
        <f t="shared" si="1772"/>
        <v>627.80516140136717</v>
      </c>
      <c r="LF321" s="663">
        <f t="shared" si="1772"/>
        <v>1072.8370282836918</v>
      </c>
      <c r="LG321" s="663">
        <f t="shared" si="1772"/>
        <v>1074.9371704101563</v>
      </c>
      <c r="LH321" s="663">
        <f t="shared" si="1772"/>
        <v>999.94646560668946</v>
      </c>
      <c r="LI321" s="663">
        <f t="shared" si="1772"/>
        <v>943.67331115722652</v>
      </c>
      <c r="LJ321" s="663">
        <f t="shared" si="1772"/>
        <v>329.32129174804686</v>
      </c>
      <c r="LK321" s="663">
        <f t="shared" si="1772"/>
        <v>106.62586898803711</v>
      </c>
      <c r="LL321" s="663">
        <f t="shared" si="1772"/>
        <v>27.335513735119399</v>
      </c>
      <c r="LM321" s="663">
        <f t="shared" ref="LM321:LR321" si="1773">LM255+LM258+LM259+LM260</f>
        <v>30.692246749877931</v>
      </c>
      <c r="LN321" s="663">
        <f t="shared" si="1773"/>
        <v>0</v>
      </c>
      <c r="LO321" s="663">
        <f t="shared" si="1773"/>
        <v>119.0850496673584</v>
      </c>
      <c r="LP321" s="663">
        <f t="shared" si="1773"/>
        <v>227.88362496948241</v>
      </c>
      <c r="LQ321" s="663">
        <f t="shared" si="1773"/>
        <v>614.03965875244137</v>
      </c>
      <c r="LR321" s="663">
        <f t="shared" si="1773"/>
        <v>1069.7544743041992</v>
      </c>
    </row>
    <row r="322" spans="2:330" hidden="1">
      <c r="C322" s="664" t="s">
        <v>834</v>
      </c>
      <c r="D322" s="663">
        <f>D262+D263+D265+D257</f>
        <v>2283.6933807430269</v>
      </c>
      <c r="E322" s="663">
        <f t="shared" ref="E322:BP322" si="1774">E262+E263+E265+E257</f>
        <v>2283.6933807430269</v>
      </c>
      <c r="F322" s="663">
        <f t="shared" si="1774"/>
        <v>2283.6933807430269</v>
      </c>
      <c r="G322" s="663">
        <f t="shared" si="1774"/>
        <v>2283.6933807430269</v>
      </c>
      <c r="H322" s="663">
        <f t="shared" si="1774"/>
        <v>2283.6933807430269</v>
      </c>
      <c r="I322" s="663">
        <f t="shared" si="1774"/>
        <v>10365.308150373459</v>
      </c>
      <c r="J322" s="663">
        <f t="shared" si="1774"/>
        <v>10345.205644082258</v>
      </c>
      <c r="K322" s="663">
        <f t="shared" si="1774"/>
        <v>10325.103137791062</v>
      </c>
      <c r="L322" s="663">
        <f t="shared" si="1774"/>
        <v>10305.000631499861</v>
      </c>
      <c r="M322" s="663">
        <f t="shared" si="1774"/>
        <v>10284.898125208663</v>
      </c>
      <c r="N322" s="663">
        <f t="shared" si="1774"/>
        <v>10264.795618917467</v>
      </c>
      <c r="O322" s="663">
        <f t="shared" si="1774"/>
        <v>10269.146132255801</v>
      </c>
      <c r="P322" s="663">
        <f t="shared" si="1774"/>
        <v>10273.496645594139</v>
      </c>
      <c r="Q322" s="663">
        <f t="shared" si="1774"/>
        <v>10277.847158932474</v>
      </c>
      <c r="R322" s="663">
        <f t="shared" si="1774"/>
        <v>10282.197672270811</v>
      </c>
      <c r="S322" s="663">
        <f t="shared" si="1774"/>
        <v>10286.548185609145</v>
      </c>
      <c r="T322" s="663">
        <f t="shared" si="1774"/>
        <v>10394.015907519266</v>
      </c>
      <c r="U322" s="663">
        <f t="shared" si="1774"/>
        <v>10394.015907519266</v>
      </c>
      <c r="V322" s="663">
        <f t="shared" si="1774"/>
        <v>10394.015907519266</v>
      </c>
      <c r="W322" s="663">
        <f t="shared" si="1774"/>
        <v>10394.015907519266</v>
      </c>
      <c r="X322" s="663">
        <f t="shared" si="1774"/>
        <v>10394.015907519266</v>
      </c>
      <c r="Y322" s="663">
        <f t="shared" si="1774"/>
        <v>10363.104724954635</v>
      </c>
      <c r="Z322" s="663">
        <f t="shared" si="1774"/>
        <v>10332.193542390001</v>
      </c>
      <c r="AA322" s="663">
        <f t="shared" si="1774"/>
        <v>10301.282359825371</v>
      </c>
      <c r="AB322" s="663">
        <f t="shared" si="1774"/>
        <v>10270.37117726074</v>
      </c>
      <c r="AC322" s="663">
        <f t="shared" si="1774"/>
        <v>10239.45999469611</v>
      </c>
      <c r="AD322" s="663"/>
      <c r="AE322" s="663">
        <f t="shared" si="1774"/>
        <v>287.14204745483397</v>
      </c>
      <c r="AF322" s="663">
        <f t="shared" si="1774"/>
        <v>246.59825095367432</v>
      </c>
      <c r="AG322" s="663">
        <f t="shared" si="1774"/>
        <v>280.90529085540771</v>
      </c>
      <c r="AH322" s="663">
        <f t="shared" si="1774"/>
        <v>222.68509696960447</v>
      </c>
      <c r="AI322" s="663">
        <f t="shared" si="1774"/>
        <v>183.63379834365844</v>
      </c>
      <c r="AJ322" s="663">
        <f t="shared" si="1774"/>
        <v>125.87371542167664</v>
      </c>
      <c r="AK322" s="663">
        <f t="shared" si="1774"/>
        <v>56.87923923301696</v>
      </c>
      <c r="AL322" s="663">
        <f t="shared" si="1774"/>
        <v>14.383577243804931</v>
      </c>
      <c r="AM322" s="663">
        <f t="shared" si="1774"/>
        <v>98.464728088378905</v>
      </c>
      <c r="AN322" s="663">
        <f t="shared" si="1774"/>
        <v>212.93742313194275</v>
      </c>
      <c r="AO322" s="663">
        <f t="shared" si="1774"/>
        <v>276.75181613922121</v>
      </c>
      <c r="AP322" s="663">
        <f t="shared" si="1774"/>
        <v>277.43839690780641</v>
      </c>
      <c r="AQ322" s="663">
        <f t="shared" si="1774"/>
        <v>287.14204745483397</v>
      </c>
      <c r="AR322" s="663">
        <f t="shared" si="1774"/>
        <v>246.59825095367432</v>
      </c>
      <c r="AS322" s="663">
        <f t="shared" si="1774"/>
        <v>280.90529085540771</v>
      </c>
      <c r="AT322" s="663">
        <f t="shared" si="1774"/>
        <v>222.68509696960447</v>
      </c>
      <c r="AU322" s="663">
        <f t="shared" si="1774"/>
        <v>183.63379834365844</v>
      </c>
      <c r="AV322" s="663">
        <f t="shared" si="1774"/>
        <v>125.87371542167664</v>
      </c>
      <c r="AW322" s="663">
        <f t="shared" si="1774"/>
        <v>56.87923923301696</v>
      </c>
      <c r="AX322" s="663">
        <f t="shared" si="1774"/>
        <v>14.383577243804931</v>
      </c>
      <c r="AY322" s="663">
        <f t="shared" si="1774"/>
        <v>98.464728088378905</v>
      </c>
      <c r="AZ322" s="663">
        <f t="shared" si="1774"/>
        <v>212.93742313194275</v>
      </c>
      <c r="BA322" s="663">
        <f t="shared" si="1774"/>
        <v>276.75181613922121</v>
      </c>
      <c r="BB322" s="663">
        <f t="shared" si="1774"/>
        <v>277.43839690780641</v>
      </c>
      <c r="BC322" s="663">
        <f t="shared" si="1774"/>
        <v>287.14204745483397</v>
      </c>
      <c r="BD322" s="663">
        <f t="shared" si="1774"/>
        <v>246.59825095367432</v>
      </c>
      <c r="BE322" s="663">
        <f t="shared" si="1774"/>
        <v>280.90529085540771</v>
      </c>
      <c r="BF322" s="663">
        <f t="shared" si="1774"/>
        <v>222.68509696960447</v>
      </c>
      <c r="BG322" s="663">
        <f t="shared" si="1774"/>
        <v>183.63379834365844</v>
      </c>
      <c r="BH322" s="663">
        <f t="shared" si="1774"/>
        <v>125.87371542167664</v>
      </c>
      <c r="BI322" s="663">
        <f t="shared" si="1774"/>
        <v>56.87923923301696</v>
      </c>
      <c r="BJ322" s="663">
        <f t="shared" si="1774"/>
        <v>14.383577243804931</v>
      </c>
      <c r="BK322" s="663">
        <f t="shared" si="1774"/>
        <v>98.464728088378905</v>
      </c>
      <c r="BL322" s="663">
        <f t="shared" si="1774"/>
        <v>212.93742313194275</v>
      </c>
      <c r="BM322" s="663">
        <f t="shared" si="1774"/>
        <v>276.75181613922121</v>
      </c>
      <c r="BN322" s="663">
        <f t="shared" si="1774"/>
        <v>277.43839690780641</v>
      </c>
      <c r="BO322" s="663">
        <f t="shared" si="1774"/>
        <v>287.14204745483397</v>
      </c>
      <c r="BP322" s="663">
        <f t="shared" si="1774"/>
        <v>246.59825095367432</v>
      </c>
      <c r="BQ322" s="663">
        <f t="shared" ref="BQ322:EB322" si="1775">BQ262+BQ263+BQ265+BQ257</f>
        <v>280.90529085540771</v>
      </c>
      <c r="BR322" s="663">
        <f t="shared" si="1775"/>
        <v>222.68509696960447</v>
      </c>
      <c r="BS322" s="663">
        <f t="shared" si="1775"/>
        <v>183.63379834365844</v>
      </c>
      <c r="BT322" s="663">
        <f t="shared" si="1775"/>
        <v>125.87371542167664</v>
      </c>
      <c r="BU322" s="663">
        <f t="shared" si="1775"/>
        <v>56.87923923301696</v>
      </c>
      <c r="BV322" s="663">
        <f t="shared" si="1775"/>
        <v>14.383577243804931</v>
      </c>
      <c r="BW322" s="663">
        <f t="shared" si="1775"/>
        <v>98.464728088378905</v>
      </c>
      <c r="BX322" s="663">
        <f t="shared" si="1775"/>
        <v>212.93742313194275</v>
      </c>
      <c r="BY322" s="663">
        <f t="shared" si="1775"/>
        <v>276.75181613922121</v>
      </c>
      <c r="BZ322" s="663">
        <f t="shared" si="1775"/>
        <v>277.43839690780641</v>
      </c>
      <c r="CA322" s="663">
        <f t="shared" si="1775"/>
        <v>1538.1289212188722</v>
      </c>
      <c r="CB322" s="663">
        <f t="shared" si="1775"/>
        <v>1261.4260576782226</v>
      </c>
      <c r="CC322" s="663">
        <f t="shared" si="1775"/>
        <v>1263.7141410598756</v>
      </c>
      <c r="CD322" s="663">
        <f t="shared" si="1775"/>
        <v>1074.5272728729246</v>
      </c>
      <c r="CE322" s="663">
        <f t="shared" si="1775"/>
        <v>778.34934827423092</v>
      </c>
      <c r="CF322" s="663">
        <f t="shared" si="1775"/>
        <v>522.64776669311516</v>
      </c>
      <c r="CG322" s="663">
        <f t="shared" si="1775"/>
        <v>309.7512118549347</v>
      </c>
      <c r="CH322" s="663">
        <f t="shared" si="1775"/>
        <v>12.143759765624999</v>
      </c>
      <c r="CI322" s="663">
        <f t="shared" si="1775"/>
        <v>109.55687178802489</v>
      </c>
      <c r="CJ322" s="663">
        <f t="shared" si="1775"/>
        <v>948.53760164451592</v>
      </c>
      <c r="CK322" s="663">
        <f t="shared" si="1775"/>
        <v>1259.7255398864745</v>
      </c>
      <c r="CL322" s="663">
        <f t="shared" si="1775"/>
        <v>1286.7996576366425</v>
      </c>
      <c r="CM322" s="663">
        <f t="shared" si="1775"/>
        <v>1521.7030171661379</v>
      </c>
      <c r="CN322" s="663">
        <f t="shared" si="1775"/>
        <v>1261.9824825073242</v>
      </c>
      <c r="CO322" s="663">
        <f t="shared" si="1775"/>
        <v>1267.0877068599702</v>
      </c>
      <c r="CP322" s="663">
        <f t="shared" si="1775"/>
        <v>1082.5187775886534</v>
      </c>
      <c r="CQ322" s="663">
        <f t="shared" si="1775"/>
        <v>782.52172371597294</v>
      </c>
      <c r="CR322" s="663">
        <f t="shared" si="1775"/>
        <v>514.58612013549805</v>
      </c>
      <c r="CS322" s="663">
        <f t="shared" si="1775"/>
        <v>285.54199014892578</v>
      </c>
      <c r="CT322" s="663">
        <f t="shared" si="1775"/>
        <v>12.143551684570312</v>
      </c>
      <c r="CU322" s="663">
        <f t="shared" si="1775"/>
        <v>109.91122314834595</v>
      </c>
      <c r="CV322" s="663">
        <f t="shared" si="1775"/>
        <v>955.13926787643436</v>
      </c>
      <c r="CW322" s="663">
        <f t="shared" si="1775"/>
        <v>1266.148857570648</v>
      </c>
      <c r="CX322" s="663">
        <f t="shared" si="1775"/>
        <v>1285.9209256797792</v>
      </c>
      <c r="CY322" s="663">
        <f t="shared" si="1775"/>
        <v>1505.2771131134036</v>
      </c>
      <c r="CZ322" s="663">
        <f t="shared" si="1775"/>
        <v>1262.5389073364256</v>
      </c>
      <c r="DA322" s="663">
        <f t="shared" si="1775"/>
        <v>1270.4612726600649</v>
      </c>
      <c r="DB322" s="663">
        <f t="shared" si="1775"/>
        <v>1090.5102823043821</v>
      </c>
      <c r="DC322" s="663">
        <f t="shared" si="1775"/>
        <v>786.69409915771485</v>
      </c>
      <c r="DD322" s="663">
        <f t="shared" si="1775"/>
        <v>506.52447357788083</v>
      </c>
      <c r="DE322" s="663">
        <f t="shared" si="1775"/>
        <v>261.33276844291692</v>
      </c>
      <c r="DF322" s="663">
        <f t="shared" si="1775"/>
        <v>12.143343603515625</v>
      </c>
      <c r="DG322" s="663">
        <f t="shared" si="1775"/>
        <v>110.26557450866699</v>
      </c>
      <c r="DH322" s="663">
        <f t="shared" si="1775"/>
        <v>961.74093410835258</v>
      </c>
      <c r="DI322" s="663">
        <f t="shared" si="1775"/>
        <v>1272.5721752548216</v>
      </c>
      <c r="DJ322" s="663">
        <f t="shared" si="1775"/>
        <v>1285.0421937229157</v>
      </c>
      <c r="DK322" s="663">
        <f t="shared" si="1775"/>
        <v>1488.8512090606691</v>
      </c>
      <c r="DL322" s="663">
        <f t="shared" si="1775"/>
        <v>1263.0953321655272</v>
      </c>
      <c r="DM322" s="663">
        <f t="shared" si="1775"/>
        <v>1273.8348384601595</v>
      </c>
      <c r="DN322" s="663">
        <f t="shared" si="1775"/>
        <v>1098.5017870201109</v>
      </c>
      <c r="DO322" s="663">
        <f t="shared" si="1775"/>
        <v>790.86647459945664</v>
      </c>
      <c r="DP322" s="663">
        <f t="shared" si="1775"/>
        <v>498.46282702026366</v>
      </c>
      <c r="DQ322" s="663">
        <f t="shared" si="1775"/>
        <v>237.12354673690797</v>
      </c>
      <c r="DR322" s="663">
        <f t="shared" si="1775"/>
        <v>12.143135522460938</v>
      </c>
      <c r="DS322" s="663">
        <f t="shared" si="1775"/>
        <v>110.61992586898805</v>
      </c>
      <c r="DT322" s="663">
        <f t="shared" si="1775"/>
        <v>968.34260034027102</v>
      </c>
      <c r="DU322" s="663">
        <f t="shared" si="1775"/>
        <v>1278.9954929389953</v>
      </c>
      <c r="DV322" s="663">
        <f t="shared" si="1775"/>
        <v>1284.1634617660525</v>
      </c>
      <c r="DW322" s="663">
        <f t="shared" si="1775"/>
        <v>1472.4253050079346</v>
      </c>
      <c r="DX322" s="663">
        <f t="shared" si="1775"/>
        <v>1263.6517569946288</v>
      </c>
      <c r="DY322" s="663">
        <f t="shared" si="1775"/>
        <v>1277.2084042602537</v>
      </c>
      <c r="DZ322" s="663">
        <f t="shared" si="1775"/>
        <v>1106.4932917358396</v>
      </c>
      <c r="EA322" s="663">
        <f t="shared" si="1775"/>
        <v>795.03885004119854</v>
      </c>
      <c r="EB322" s="663">
        <f t="shared" si="1775"/>
        <v>490.40118046264649</v>
      </c>
      <c r="EC322" s="663">
        <f t="shared" ref="EC322:GN322" si="1776">EC262+EC263+EC265+EC257</f>
        <v>212.91432503089902</v>
      </c>
      <c r="ED322" s="663">
        <f t="shared" si="1776"/>
        <v>12.14292744140625</v>
      </c>
      <c r="EE322" s="663">
        <f t="shared" si="1776"/>
        <v>110.97427722930908</v>
      </c>
      <c r="EF322" s="663">
        <f t="shared" si="1776"/>
        <v>974.94426657218924</v>
      </c>
      <c r="EG322" s="663">
        <f t="shared" si="1776"/>
        <v>1285.4188106231688</v>
      </c>
      <c r="EH322" s="663">
        <f t="shared" si="1776"/>
        <v>1283.284729809189</v>
      </c>
      <c r="EI322" s="663">
        <f t="shared" si="1776"/>
        <v>1455.9994009552001</v>
      </c>
      <c r="EJ322" s="663">
        <f t="shared" si="1776"/>
        <v>1264.2081818237305</v>
      </c>
      <c r="EK322" s="663">
        <f t="shared" si="1776"/>
        <v>1280.5819700603483</v>
      </c>
      <c r="EL322" s="663">
        <f t="shared" si="1776"/>
        <v>1114.4847964515686</v>
      </c>
      <c r="EM322" s="663">
        <f t="shared" si="1776"/>
        <v>799.21122548294068</v>
      </c>
      <c r="EN322" s="663">
        <f t="shared" si="1776"/>
        <v>482.33953390502933</v>
      </c>
      <c r="EO322" s="663">
        <f t="shared" si="1776"/>
        <v>188.70510332489013</v>
      </c>
      <c r="EP322" s="663">
        <f t="shared" si="1776"/>
        <v>12.142719360351563</v>
      </c>
      <c r="EQ322" s="663">
        <f t="shared" si="1776"/>
        <v>111.32862858963011</v>
      </c>
      <c r="ER322" s="663">
        <f t="shared" si="1776"/>
        <v>981.54593280410768</v>
      </c>
      <c r="ES322" s="663">
        <f t="shared" si="1776"/>
        <v>1291.8421283073424</v>
      </c>
      <c r="ET322" s="663">
        <f t="shared" si="1776"/>
        <v>1282.4059978523255</v>
      </c>
      <c r="EU322" s="663">
        <f t="shared" si="1776"/>
        <v>1463.9240035537721</v>
      </c>
      <c r="EV322" s="663">
        <f t="shared" si="1776"/>
        <v>1264.8680830474855</v>
      </c>
      <c r="EW322" s="663">
        <f t="shared" si="1776"/>
        <v>1283.1073983313654</v>
      </c>
      <c r="EX322" s="663">
        <f t="shared" si="1776"/>
        <v>1120.8688323043823</v>
      </c>
      <c r="EY322" s="663">
        <f t="shared" si="1776"/>
        <v>799.0394373565673</v>
      </c>
      <c r="EZ322" s="663">
        <f t="shared" si="1776"/>
        <v>470.1377171236669</v>
      </c>
      <c r="FA322" s="663">
        <f t="shared" si="1776"/>
        <v>207.31234708460181</v>
      </c>
      <c r="FB322" s="663">
        <f t="shared" si="1776"/>
        <v>12.17210280456543</v>
      </c>
      <c r="FC322" s="663">
        <f t="shared" si="1776"/>
        <v>107.14973989486694</v>
      </c>
      <c r="FD322" s="663">
        <f t="shared" si="1776"/>
        <v>975.48506150159824</v>
      </c>
      <c r="FE322" s="663">
        <f t="shared" si="1776"/>
        <v>1286.1198907485964</v>
      </c>
      <c r="FF322" s="663">
        <f t="shared" si="1776"/>
        <v>1278.9615185043335</v>
      </c>
      <c r="FG322" s="663">
        <f t="shared" si="1776"/>
        <v>1471.8486061523438</v>
      </c>
      <c r="FH322" s="663">
        <f t="shared" si="1776"/>
        <v>1265.5279842712403</v>
      </c>
      <c r="FI322" s="663">
        <f t="shared" si="1776"/>
        <v>1285.6328266023818</v>
      </c>
      <c r="FJ322" s="663">
        <f t="shared" si="1776"/>
        <v>1127.2528681571957</v>
      </c>
      <c r="FK322" s="663">
        <f t="shared" si="1776"/>
        <v>798.86764923019405</v>
      </c>
      <c r="FL322" s="663">
        <f t="shared" si="1776"/>
        <v>457.93590034230448</v>
      </c>
      <c r="FM322" s="663">
        <f t="shared" si="1776"/>
        <v>225.91959084431349</v>
      </c>
      <c r="FN322" s="663">
        <f t="shared" si="1776"/>
        <v>12.201486248779297</v>
      </c>
      <c r="FO322" s="663">
        <f t="shared" si="1776"/>
        <v>102.97085120010375</v>
      </c>
      <c r="FP322" s="663">
        <f t="shared" si="1776"/>
        <v>969.4241901990888</v>
      </c>
      <c r="FQ322" s="663">
        <f t="shared" si="1776"/>
        <v>1280.3976531898497</v>
      </c>
      <c r="FR322" s="663">
        <f t="shared" si="1776"/>
        <v>1275.5170391563413</v>
      </c>
      <c r="FS322" s="663">
        <f t="shared" si="1776"/>
        <v>1479.7732087509155</v>
      </c>
      <c r="FT322" s="663">
        <f t="shared" si="1776"/>
        <v>1266.187885494995</v>
      </c>
      <c r="FU322" s="663">
        <f t="shared" si="1776"/>
        <v>1288.1582548733986</v>
      </c>
      <c r="FV322" s="663">
        <f t="shared" si="1776"/>
        <v>1133.6369040100096</v>
      </c>
      <c r="FW322" s="663">
        <f t="shared" si="1776"/>
        <v>798.69586110382079</v>
      </c>
      <c r="FX322" s="663">
        <f t="shared" si="1776"/>
        <v>445.73408356094205</v>
      </c>
      <c r="FY322" s="663">
        <f t="shared" si="1776"/>
        <v>244.52683460402514</v>
      </c>
      <c r="FZ322" s="663">
        <f t="shared" si="1776"/>
        <v>12.230869692993164</v>
      </c>
      <c r="GA322" s="663">
        <f t="shared" si="1776"/>
        <v>98.791962505340564</v>
      </c>
      <c r="GB322" s="663">
        <f t="shared" si="1776"/>
        <v>963.36331889657936</v>
      </c>
      <c r="GC322" s="663">
        <f t="shared" si="1776"/>
        <v>1274.6754156311038</v>
      </c>
      <c r="GD322" s="663">
        <f t="shared" si="1776"/>
        <v>1272.0725598083498</v>
      </c>
      <c r="GE322" s="663">
        <f t="shared" si="1776"/>
        <v>1487.6978113494874</v>
      </c>
      <c r="GF322" s="663">
        <f t="shared" si="1776"/>
        <v>1266.8477867187501</v>
      </c>
      <c r="GG322" s="663">
        <f t="shared" si="1776"/>
        <v>1290.6836831444155</v>
      </c>
      <c r="GH322" s="663">
        <f t="shared" si="1776"/>
        <v>1140.0209398628233</v>
      </c>
      <c r="GI322" s="663">
        <f t="shared" si="1776"/>
        <v>798.52407297744753</v>
      </c>
      <c r="GJ322" s="663">
        <f t="shared" si="1776"/>
        <v>433.53226677957969</v>
      </c>
      <c r="GK322" s="663">
        <f t="shared" si="1776"/>
        <v>263.13407836373688</v>
      </c>
      <c r="GL322" s="663">
        <f t="shared" si="1776"/>
        <v>12.26025313720703</v>
      </c>
      <c r="GM322" s="663">
        <f t="shared" si="1776"/>
        <v>94.61307381057739</v>
      </c>
      <c r="GN322" s="663">
        <f t="shared" si="1776"/>
        <v>957.30244759406992</v>
      </c>
      <c r="GO322" s="663">
        <f t="shared" ref="GO322:IZ322" si="1777">GO262+GO263+GO265+GO257</f>
        <v>1268.9531780723573</v>
      </c>
      <c r="GP322" s="663">
        <f t="shared" si="1777"/>
        <v>1268.6280804603575</v>
      </c>
      <c r="GQ322" s="663">
        <f t="shared" si="1777"/>
        <v>1495.6224139480591</v>
      </c>
      <c r="GR322" s="663">
        <f t="shared" si="1777"/>
        <v>1267.5076879425051</v>
      </c>
      <c r="GS322" s="663">
        <f t="shared" si="1777"/>
        <v>1293.2091114154323</v>
      </c>
      <c r="GT322" s="663">
        <f t="shared" si="1777"/>
        <v>1146.4049757156372</v>
      </c>
      <c r="GU322" s="663">
        <f t="shared" si="1777"/>
        <v>798.35228485107416</v>
      </c>
      <c r="GV322" s="663">
        <f t="shared" si="1777"/>
        <v>421.3304499982172</v>
      </c>
      <c r="GW322" s="663">
        <f t="shared" si="1777"/>
        <v>281.74132212344853</v>
      </c>
      <c r="GX322" s="663">
        <f t="shared" si="1777"/>
        <v>12.289636581420899</v>
      </c>
      <c r="GY322" s="663">
        <f t="shared" si="1777"/>
        <v>90.434185115814216</v>
      </c>
      <c r="GZ322" s="663">
        <f t="shared" si="1777"/>
        <v>951.24157629156082</v>
      </c>
      <c r="HA322" s="663">
        <f t="shared" si="1777"/>
        <v>1263.2309405136109</v>
      </c>
      <c r="HB322" s="663">
        <f t="shared" si="1777"/>
        <v>1265.1836011123655</v>
      </c>
      <c r="HC322" s="663">
        <f t="shared" si="1777"/>
        <v>1537.0223194274902</v>
      </c>
      <c r="HD322" s="663">
        <f t="shared" si="1777"/>
        <v>1374.3740913085937</v>
      </c>
      <c r="HE322" s="663">
        <f t="shared" si="1777"/>
        <v>1375.4815984878539</v>
      </c>
      <c r="HF322" s="663">
        <f t="shared" si="1777"/>
        <v>1154.1849614868165</v>
      </c>
      <c r="HG322" s="663">
        <f t="shared" si="1777"/>
        <v>761.14486722564709</v>
      </c>
      <c r="HH322" s="663">
        <f t="shared" si="1777"/>
        <v>340.54893636600718</v>
      </c>
      <c r="HI322" s="663">
        <f t="shared" si="1777"/>
        <v>191.69263970184326</v>
      </c>
      <c r="HJ322" s="663">
        <f t="shared" si="1777"/>
        <v>12.1188076171875</v>
      </c>
      <c r="HK322" s="663">
        <f t="shared" si="1777"/>
        <v>78.287394760131832</v>
      </c>
      <c r="HL322" s="663">
        <f t="shared" si="1777"/>
        <v>921.59500675201423</v>
      </c>
      <c r="HM322" s="663">
        <f t="shared" si="1777"/>
        <v>1279.0835916366577</v>
      </c>
      <c r="HN322" s="663">
        <f t="shared" si="1777"/>
        <v>1368.4816927490235</v>
      </c>
      <c r="HO322" s="663">
        <f t="shared" si="1777"/>
        <v>1537.0223194274902</v>
      </c>
      <c r="HP322" s="663">
        <f t="shared" si="1777"/>
        <v>1374.3740913085937</v>
      </c>
      <c r="HQ322" s="663">
        <f t="shared" si="1777"/>
        <v>1375.4815984878539</v>
      </c>
      <c r="HR322" s="663">
        <f t="shared" si="1777"/>
        <v>1154.1849614868165</v>
      </c>
      <c r="HS322" s="663">
        <f t="shared" si="1777"/>
        <v>761.14486722564709</v>
      </c>
      <c r="HT322" s="663">
        <f t="shared" si="1777"/>
        <v>340.54893636600718</v>
      </c>
      <c r="HU322" s="663">
        <f t="shared" si="1777"/>
        <v>191.69263970184326</v>
      </c>
      <c r="HV322" s="663">
        <f t="shared" si="1777"/>
        <v>12.1188076171875</v>
      </c>
      <c r="HW322" s="663">
        <f t="shared" si="1777"/>
        <v>78.287394760131832</v>
      </c>
      <c r="HX322" s="663">
        <f t="shared" si="1777"/>
        <v>921.59500675201423</v>
      </c>
      <c r="HY322" s="663">
        <f t="shared" si="1777"/>
        <v>1279.0835916366577</v>
      </c>
      <c r="HZ322" s="663">
        <f t="shared" si="1777"/>
        <v>1368.4816927490235</v>
      </c>
      <c r="IA322" s="663">
        <f t="shared" si="1777"/>
        <v>1537.0223194274902</v>
      </c>
      <c r="IB322" s="663">
        <f t="shared" si="1777"/>
        <v>1374.3740913085937</v>
      </c>
      <c r="IC322" s="663">
        <f t="shared" si="1777"/>
        <v>1375.4815984878539</v>
      </c>
      <c r="ID322" s="663">
        <f t="shared" si="1777"/>
        <v>1154.1849614868165</v>
      </c>
      <c r="IE322" s="663">
        <f t="shared" si="1777"/>
        <v>761.14486722564709</v>
      </c>
      <c r="IF322" s="663">
        <f t="shared" si="1777"/>
        <v>340.54893636600718</v>
      </c>
      <c r="IG322" s="663">
        <f t="shared" si="1777"/>
        <v>191.69263970184326</v>
      </c>
      <c r="IH322" s="663">
        <f t="shared" si="1777"/>
        <v>12.1188076171875</v>
      </c>
      <c r="II322" s="663">
        <f t="shared" si="1777"/>
        <v>78.287394760131832</v>
      </c>
      <c r="IJ322" s="663">
        <f t="shared" si="1777"/>
        <v>921.59500675201423</v>
      </c>
      <c r="IK322" s="663">
        <f t="shared" si="1777"/>
        <v>1279.0835916366577</v>
      </c>
      <c r="IL322" s="663">
        <f t="shared" si="1777"/>
        <v>1368.4816927490235</v>
      </c>
      <c r="IM322" s="663">
        <f t="shared" si="1777"/>
        <v>1537.0223194274902</v>
      </c>
      <c r="IN322" s="663">
        <f t="shared" si="1777"/>
        <v>1374.3740913085937</v>
      </c>
      <c r="IO322" s="663">
        <f t="shared" si="1777"/>
        <v>1375.4815984878539</v>
      </c>
      <c r="IP322" s="663">
        <f t="shared" si="1777"/>
        <v>1154.1849614868165</v>
      </c>
      <c r="IQ322" s="663">
        <f t="shared" si="1777"/>
        <v>761.14486722564709</v>
      </c>
      <c r="IR322" s="663">
        <f t="shared" si="1777"/>
        <v>340.54893636600718</v>
      </c>
      <c r="IS322" s="663">
        <f t="shared" si="1777"/>
        <v>191.69263970184326</v>
      </c>
      <c r="IT322" s="663">
        <f t="shared" si="1777"/>
        <v>12.1188076171875</v>
      </c>
      <c r="IU322" s="663">
        <f t="shared" si="1777"/>
        <v>78.287394760131832</v>
      </c>
      <c r="IV322" s="663">
        <f t="shared" si="1777"/>
        <v>921.59500675201423</v>
      </c>
      <c r="IW322" s="663">
        <f t="shared" si="1777"/>
        <v>1279.0835916366577</v>
      </c>
      <c r="IX322" s="663">
        <f t="shared" si="1777"/>
        <v>1368.4816927490235</v>
      </c>
      <c r="IY322" s="663">
        <f t="shared" si="1777"/>
        <v>1537.0223194274902</v>
      </c>
      <c r="IZ322" s="663">
        <f t="shared" si="1777"/>
        <v>1374.3740913085937</v>
      </c>
      <c r="JA322" s="663">
        <f t="shared" ref="JA322:LL322" si="1778">JA262+JA263+JA265+JA257</f>
        <v>1375.4815984878539</v>
      </c>
      <c r="JB322" s="663">
        <f t="shared" si="1778"/>
        <v>1154.1849614868165</v>
      </c>
      <c r="JC322" s="663">
        <f t="shared" si="1778"/>
        <v>761.14486722564709</v>
      </c>
      <c r="JD322" s="663">
        <f t="shared" si="1778"/>
        <v>340.54893636600718</v>
      </c>
      <c r="JE322" s="663">
        <f t="shared" si="1778"/>
        <v>191.69263970184326</v>
      </c>
      <c r="JF322" s="663">
        <f t="shared" si="1778"/>
        <v>12.1188076171875</v>
      </c>
      <c r="JG322" s="663">
        <f t="shared" si="1778"/>
        <v>78.287394760131832</v>
      </c>
      <c r="JH322" s="663">
        <f t="shared" si="1778"/>
        <v>921.59500675201423</v>
      </c>
      <c r="JI322" s="663">
        <f t="shared" si="1778"/>
        <v>1279.0835916366577</v>
      </c>
      <c r="JJ322" s="663">
        <f t="shared" si="1778"/>
        <v>1368.4816927490235</v>
      </c>
      <c r="JK322" s="663">
        <f t="shared" si="1778"/>
        <v>1537.5349236755369</v>
      </c>
      <c r="JL322" s="663">
        <f t="shared" si="1778"/>
        <v>1376.366957377458</v>
      </c>
      <c r="JM322" s="663">
        <f t="shared" si="1778"/>
        <v>1375.649315762329</v>
      </c>
      <c r="JN322" s="663">
        <f t="shared" si="1778"/>
        <v>1144.8111394439698</v>
      </c>
      <c r="JO322" s="663">
        <f t="shared" si="1778"/>
        <v>751.99822796478281</v>
      </c>
      <c r="JP322" s="663">
        <f t="shared" si="1778"/>
        <v>337.6004939764083</v>
      </c>
      <c r="JQ322" s="663">
        <f t="shared" si="1778"/>
        <v>187.97563897705075</v>
      </c>
      <c r="JR322" s="663">
        <f t="shared" si="1778"/>
        <v>12.1158966796875</v>
      </c>
      <c r="JS322" s="663">
        <f t="shared" si="1778"/>
        <v>78.304730397033694</v>
      </c>
      <c r="JT322" s="663">
        <f t="shared" si="1778"/>
        <v>916.40203416137695</v>
      </c>
      <c r="JU322" s="663">
        <f t="shared" si="1778"/>
        <v>1277.172963117981</v>
      </c>
      <c r="JV322" s="663">
        <f t="shared" si="1778"/>
        <v>1367.1724034210204</v>
      </c>
      <c r="JW322" s="663">
        <f t="shared" si="1778"/>
        <v>1538.0475279235839</v>
      </c>
      <c r="JX322" s="663">
        <f t="shared" si="1778"/>
        <v>1378.3598234463216</v>
      </c>
      <c r="JY322" s="663">
        <f t="shared" si="1778"/>
        <v>1375.8170330368041</v>
      </c>
      <c r="JZ322" s="663">
        <f t="shared" si="1778"/>
        <v>1135.437317401123</v>
      </c>
      <c r="KA322" s="663">
        <f t="shared" si="1778"/>
        <v>742.85158870391854</v>
      </c>
      <c r="KB322" s="663">
        <f t="shared" si="1778"/>
        <v>334.65205158680948</v>
      </c>
      <c r="KC322" s="663">
        <f t="shared" si="1778"/>
        <v>184.25863825225827</v>
      </c>
      <c r="KD322" s="663">
        <f t="shared" si="1778"/>
        <v>12.112985742187501</v>
      </c>
      <c r="KE322" s="663">
        <f t="shared" si="1778"/>
        <v>78.322066033935556</v>
      </c>
      <c r="KF322" s="663">
        <f t="shared" si="1778"/>
        <v>911.20906157073966</v>
      </c>
      <c r="KG322" s="663">
        <f t="shared" si="1778"/>
        <v>1275.262334599304</v>
      </c>
      <c r="KH322" s="663">
        <f t="shared" si="1778"/>
        <v>1365.8631140930174</v>
      </c>
      <c r="KI322" s="663">
        <f t="shared" si="1778"/>
        <v>1538.5601321716308</v>
      </c>
      <c r="KJ322" s="663">
        <f t="shared" si="1778"/>
        <v>1380.3526895151854</v>
      </c>
      <c r="KK322" s="663">
        <f t="shared" si="1778"/>
        <v>1375.984750311279</v>
      </c>
      <c r="KL322" s="663">
        <f t="shared" si="1778"/>
        <v>1126.0634953582764</v>
      </c>
      <c r="KM322" s="663">
        <f t="shared" si="1778"/>
        <v>733.70494944305437</v>
      </c>
      <c r="KN322" s="663">
        <f t="shared" si="1778"/>
        <v>331.70360919721065</v>
      </c>
      <c r="KO322" s="663">
        <f t="shared" si="1778"/>
        <v>180.54163752746578</v>
      </c>
      <c r="KP322" s="663">
        <f t="shared" si="1778"/>
        <v>12.110074804687502</v>
      </c>
      <c r="KQ322" s="663">
        <f t="shared" si="1778"/>
        <v>78.339401670837404</v>
      </c>
      <c r="KR322" s="663">
        <f t="shared" si="1778"/>
        <v>906.0160889801025</v>
      </c>
      <c r="KS322" s="663">
        <f t="shared" si="1778"/>
        <v>1273.3517060806273</v>
      </c>
      <c r="KT322" s="663">
        <f t="shared" si="1778"/>
        <v>1364.553824765015</v>
      </c>
      <c r="KU322" s="663">
        <f t="shared" si="1778"/>
        <v>1539.0727364196775</v>
      </c>
      <c r="KV322" s="663">
        <f t="shared" si="1778"/>
        <v>1382.3455555840492</v>
      </c>
      <c r="KW322" s="663">
        <f t="shared" si="1778"/>
        <v>1376.1524675857543</v>
      </c>
      <c r="KX322" s="663">
        <f t="shared" si="1778"/>
        <v>1116.6896733154299</v>
      </c>
      <c r="KY322" s="663">
        <f t="shared" si="1778"/>
        <v>724.5583101821901</v>
      </c>
      <c r="KZ322" s="663">
        <f t="shared" si="1778"/>
        <v>328.75516680761183</v>
      </c>
      <c r="LA322" s="663">
        <f t="shared" si="1778"/>
        <v>176.82463680267327</v>
      </c>
      <c r="LB322" s="663">
        <f t="shared" si="1778"/>
        <v>12.107163867187502</v>
      </c>
      <c r="LC322" s="663">
        <f t="shared" si="1778"/>
        <v>78.356737307739252</v>
      </c>
      <c r="LD322" s="663">
        <f t="shared" si="1778"/>
        <v>900.82311638946521</v>
      </c>
      <c r="LE322" s="663">
        <f t="shared" si="1778"/>
        <v>1271.4410775619506</v>
      </c>
      <c r="LF322" s="663">
        <f t="shared" si="1778"/>
        <v>1363.2445354370118</v>
      </c>
      <c r="LG322" s="663">
        <f t="shared" si="1778"/>
        <v>1539.5853406677247</v>
      </c>
      <c r="LH322" s="663">
        <f t="shared" si="1778"/>
        <v>1384.3384216529132</v>
      </c>
      <c r="LI322" s="663">
        <f t="shared" si="1778"/>
        <v>1376.3201848602293</v>
      </c>
      <c r="LJ322" s="663">
        <f t="shared" si="1778"/>
        <v>1107.3158512725831</v>
      </c>
      <c r="LK322" s="663">
        <f t="shared" si="1778"/>
        <v>715.41167092132571</v>
      </c>
      <c r="LL322" s="663">
        <f t="shared" si="1778"/>
        <v>325.806724418013</v>
      </c>
      <c r="LM322" s="663">
        <f t="shared" ref="LM322:LR322" si="1779">LM262+LM263+LM265+LM257</f>
        <v>173.10763607788084</v>
      </c>
      <c r="LN322" s="663">
        <f t="shared" si="1779"/>
        <v>12.104252929687499</v>
      </c>
      <c r="LO322" s="663">
        <f t="shared" si="1779"/>
        <v>78.374072944641114</v>
      </c>
      <c r="LP322" s="663">
        <f t="shared" si="1779"/>
        <v>895.63014379882804</v>
      </c>
      <c r="LQ322" s="663">
        <f t="shared" si="1779"/>
        <v>1269.5304490432741</v>
      </c>
      <c r="LR322" s="663">
        <f t="shared" si="1779"/>
        <v>1361.9352461090089</v>
      </c>
    </row>
    <row r="323" spans="2:330" hidden="1">
      <c r="C323" s="664" t="s">
        <v>827</v>
      </c>
      <c r="D323" s="663">
        <f>D254+D261</f>
        <v>3306.4376010649257</v>
      </c>
      <c r="E323" s="663">
        <f t="shared" ref="E323:BP323" si="1780">E254+E261</f>
        <v>3306.4376010649257</v>
      </c>
      <c r="F323" s="663">
        <f t="shared" si="1780"/>
        <v>3306.4376010649257</v>
      </c>
      <c r="G323" s="663">
        <f t="shared" si="1780"/>
        <v>3306.4376010649257</v>
      </c>
      <c r="H323" s="663">
        <f t="shared" si="1780"/>
        <v>3306.4376010649257</v>
      </c>
      <c r="I323" s="663">
        <f t="shared" si="1780"/>
        <v>0</v>
      </c>
      <c r="J323" s="663">
        <f t="shared" si="1780"/>
        <v>397.54142499275207</v>
      </c>
      <c r="K323" s="663">
        <f t="shared" si="1780"/>
        <v>795.08284998550414</v>
      </c>
      <c r="L323" s="663">
        <f t="shared" si="1780"/>
        <v>1192.6242749782562</v>
      </c>
      <c r="M323" s="663">
        <f t="shared" si="1780"/>
        <v>1590.1656999710083</v>
      </c>
      <c r="N323" s="663">
        <f t="shared" si="1780"/>
        <v>1987.7071249637604</v>
      </c>
      <c r="O323" s="663">
        <f t="shared" si="1780"/>
        <v>1967.8032466011048</v>
      </c>
      <c r="P323" s="663">
        <f t="shared" si="1780"/>
        <v>1947.8993682384491</v>
      </c>
      <c r="Q323" s="663">
        <f t="shared" si="1780"/>
        <v>1927.9954898757935</v>
      </c>
      <c r="R323" s="663">
        <f t="shared" si="1780"/>
        <v>1908.0916115131379</v>
      </c>
      <c r="S323" s="663">
        <f t="shared" si="1780"/>
        <v>1888.1877331504822</v>
      </c>
      <c r="T323" s="663">
        <f t="shared" si="1780"/>
        <v>0</v>
      </c>
      <c r="U323" s="663">
        <f t="shared" si="1780"/>
        <v>0</v>
      </c>
      <c r="V323" s="663">
        <f t="shared" si="1780"/>
        <v>0</v>
      </c>
      <c r="W323" s="663">
        <f t="shared" si="1780"/>
        <v>0</v>
      </c>
      <c r="X323" s="663">
        <f t="shared" si="1780"/>
        <v>0</v>
      </c>
      <c r="Y323" s="663">
        <f t="shared" si="1780"/>
        <v>0</v>
      </c>
      <c r="Z323" s="663">
        <f t="shared" si="1780"/>
        <v>0</v>
      </c>
      <c r="AA323" s="663">
        <f t="shared" si="1780"/>
        <v>0</v>
      </c>
      <c r="AB323" s="663">
        <f t="shared" si="1780"/>
        <v>0</v>
      </c>
      <c r="AC323" s="663">
        <f t="shared" si="1780"/>
        <v>0</v>
      </c>
      <c r="AD323" s="663"/>
      <c r="AE323" s="663">
        <f t="shared" si="1780"/>
        <v>941.32086987304683</v>
      </c>
      <c r="AF323" s="663">
        <f t="shared" si="1780"/>
        <v>762.91425218772895</v>
      </c>
      <c r="AG323" s="663">
        <f t="shared" si="1780"/>
        <v>568.36458793687814</v>
      </c>
      <c r="AH323" s="663">
        <f t="shared" si="1780"/>
        <v>139.76215877151492</v>
      </c>
      <c r="AI323" s="663">
        <f t="shared" si="1780"/>
        <v>32.862647295012501</v>
      </c>
      <c r="AJ323" s="663">
        <f t="shared" si="1780"/>
        <v>21.73152740554351</v>
      </c>
      <c r="AK323" s="663">
        <f t="shared" si="1780"/>
        <v>21.096332213557673</v>
      </c>
      <c r="AL323" s="663">
        <f t="shared" si="1780"/>
        <v>0</v>
      </c>
      <c r="AM323" s="663">
        <f t="shared" si="1780"/>
        <v>0</v>
      </c>
      <c r="AN323" s="663">
        <f t="shared" si="1780"/>
        <v>36.508322795867926</v>
      </c>
      <c r="AO323" s="663">
        <f t="shared" si="1780"/>
        <v>297.76490160563588</v>
      </c>
      <c r="AP323" s="663">
        <f t="shared" si="1780"/>
        <v>484.11200098013882</v>
      </c>
      <c r="AQ323" s="663">
        <f t="shared" si="1780"/>
        <v>941.32086987304683</v>
      </c>
      <c r="AR323" s="663">
        <f t="shared" si="1780"/>
        <v>762.91425218772895</v>
      </c>
      <c r="AS323" s="663">
        <f t="shared" si="1780"/>
        <v>568.36458793687814</v>
      </c>
      <c r="AT323" s="663">
        <f t="shared" si="1780"/>
        <v>139.76215877151492</v>
      </c>
      <c r="AU323" s="663">
        <f t="shared" si="1780"/>
        <v>32.862647295012501</v>
      </c>
      <c r="AV323" s="663">
        <f t="shared" si="1780"/>
        <v>21.73152740554351</v>
      </c>
      <c r="AW323" s="663">
        <f t="shared" si="1780"/>
        <v>21.096332213557673</v>
      </c>
      <c r="AX323" s="663">
        <f t="shared" si="1780"/>
        <v>0</v>
      </c>
      <c r="AY323" s="663">
        <f t="shared" si="1780"/>
        <v>0</v>
      </c>
      <c r="AZ323" s="663">
        <f t="shared" si="1780"/>
        <v>36.508322795867926</v>
      </c>
      <c r="BA323" s="663">
        <f t="shared" si="1780"/>
        <v>297.76490160563588</v>
      </c>
      <c r="BB323" s="663">
        <f t="shared" si="1780"/>
        <v>484.11200098013882</v>
      </c>
      <c r="BC323" s="663">
        <f t="shared" si="1780"/>
        <v>941.32086987304683</v>
      </c>
      <c r="BD323" s="663">
        <f t="shared" si="1780"/>
        <v>762.91425218772895</v>
      </c>
      <c r="BE323" s="663">
        <f t="shared" si="1780"/>
        <v>568.36458793687814</v>
      </c>
      <c r="BF323" s="663">
        <f t="shared" si="1780"/>
        <v>139.76215877151492</v>
      </c>
      <c r="BG323" s="663">
        <f t="shared" si="1780"/>
        <v>32.862647295012501</v>
      </c>
      <c r="BH323" s="663">
        <f t="shared" si="1780"/>
        <v>21.73152740554351</v>
      </c>
      <c r="BI323" s="663">
        <f t="shared" si="1780"/>
        <v>21.096332213557673</v>
      </c>
      <c r="BJ323" s="663">
        <f t="shared" si="1780"/>
        <v>0</v>
      </c>
      <c r="BK323" s="663">
        <f t="shared" si="1780"/>
        <v>0</v>
      </c>
      <c r="BL323" s="663">
        <f t="shared" si="1780"/>
        <v>36.508322795867926</v>
      </c>
      <c r="BM323" s="663">
        <f t="shared" si="1780"/>
        <v>297.76490160563588</v>
      </c>
      <c r="BN323" s="663">
        <f t="shared" si="1780"/>
        <v>484.11200098013882</v>
      </c>
      <c r="BO323" s="663">
        <f t="shared" si="1780"/>
        <v>941.32086987304683</v>
      </c>
      <c r="BP323" s="663">
        <f t="shared" si="1780"/>
        <v>762.91425218772895</v>
      </c>
      <c r="BQ323" s="663">
        <f t="shared" ref="BQ323:EB323" si="1781">BQ254+BQ261</f>
        <v>568.36458793687814</v>
      </c>
      <c r="BR323" s="663">
        <f t="shared" si="1781"/>
        <v>139.76215877151492</v>
      </c>
      <c r="BS323" s="663">
        <f t="shared" si="1781"/>
        <v>32.862647295012501</v>
      </c>
      <c r="BT323" s="663">
        <f t="shared" si="1781"/>
        <v>21.73152740554351</v>
      </c>
      <c r="BU323" s="663">
        <f t="shared" si="1781"/>
        <v>21.096332213557673</v>
      </c>
      <c r="BV323" s="663">
        <f t="shared" si="1781"/>
        <v>0</v>
      </c>
      <c r="BW323" s="663">
        <f t="shared" si="1781"/>
        <v>0</v>
      </c>
      <c r="BX323" s="663">
        <f t="shared" si="1781"/>
        <v>36.508322795867926</v>
      </c>
      <c r="BY323" s="663">
        <f t="shared" si="1781"/>
        <v>297.76490160563588</v>
      </c>
      <c r="BZ323" s="663">
        <f t="shared" si="1781"/>
        <v>484.11200098013882</v>
      </c>
      <c r="CA323" s="663">
        <f t="shared" si="1781"/>
        <v>0</v>
      </c>
      <c r="CB323" s="663">
        <f t="shared" si="1781"/>
        <v>0</v>
      </c>
      <c r="CC323" s="663">
        <f t="shared" si="1781"/>
        <v>0</v>
      </c>
      <c r="CD323" s="663">
        <f t="shared" si="1781"/>
        <v>0</v>
      </c>
      <c r="CE323" s="663">
        <f t="shared" si="1781"/>
        <v>0</v>
      </c>
      <c r="CF323" s="663">
        <f t="shared" si="1781"/>
        <v>0</v>
      </c>
      <c r="CG323" s="663">
        <f t="shared" si="1781"/>
        <v>0</v>
      </c>
      <c r="CH323" s="663">
        <f t="shared" si="1781"/>
        <v>0</v>
      </c>
      <c r="CI323" s="663">
        <f t="shared" si="1781"/>
        <v>0</v>
      </c>
      <c r="CJ323" s="663">
        <f t="shared" si="1781"/>
        <v>0</v>
      </c>
      <c r="CK323" s="663">
        <f t="shared" si="1781"/>
        <v>0</v>
      </c>
      <c r="CL323" s="663">
        <f t="shared" si="1781"/>
        <v>0</v>
      </c>
      <c r="CM323" s="663">
        <f t="shared" si="1781"/>
        <v>127.48706481933593</v>
      </c>
      <c r="CN323" s="663">
        <f t="shared" si="1781"/>
        <v>76.908389402389531</v>
      </c>
      <c r="CO323" s="663">
        <f t="shared" si="1781"/>
        <v>58.455488613891603</v>
      </c>
      <c r="CP323" s="663">
        <f t="shared" si="1781"/>
        <v>24.724526428222656</v>
      </c>
      <c r="CQ323" s="663">
        <f t="shared" si="1781"/>
        <v>0</v>
      </c>
      <c r="CR323" s="663">
        <f t="shared" si="1781"/>
        <v>0</v>
      </c>
      <c r="CS323" s="663">
        <f t="shared" si="1781"/>
        <v>0</v>
      </c>
      <c r="CT323" s="663">
        <f t="shared" si="1781"/>
        <v>0</v>
      </c>
      <c r="CU323" s="663">
        <f t="shared" si="1781"/>
        <v>0</v>
      </c>
      <c r="CV323" s="663">
        <f t="shared" si="1781"/>
        <v>5.2195463684082029</v>
      </c>
      <c r="CW323" s="663">
        <f t="shared" si="1781"/>
        <v>38.286864444732664</v>
      </c>
      <c r="CX323" s="663">
        <f t="shared" si="1781"/>
        <v>66.459544915771488</v>
      </c>
      <c r="CY323" s="663">
        <f t="shared" si="1781"/>
        <v>254.97412963867185</v>
      </c>
      <c r="CZ323" s="663">
        <f t="shared" si="1781"/>
        <v>153.81677880477906</v>
      </c>
      <c r="DA323" s="663">
        <f t="shared" si="1781"/>
        <v>116.91097722778321</v>
      </c>
      <c r="DB323" s="663">
        <f t="shared" si="1781"/>
        <v>49.449052856445313</v>
      </c>
      <c r="DC323" s="663">
        <f t="shared" si="1781"/>
        <v>0</v>
      </c>
      <c r="DD323" s="663">
        <f t="shared" si="1781"/>
        <v>0</v>
      </c>
      <c r="DE323" s="663">
        <f t="shared" si="1781"/>
        <v>0</v>
      </c>
      <c r="DF323" s="663">
        <f t="shared" si="1781"/>
        <v>0</v>
      </c>
      <c r="DG323" s="663">
        <f t="shared" si="1781"/>
        <v>0</v>
      </c>
      <c r="DH323" s="663">
        <f t="shared" si="1781"/>
        <v>10.439092736816406</v>
      </c>
      <c r="DI323" s="663">
        <f t="shared" si="1781"/>
        <v>76.573728889465329</v>
      </c>
      <c r="DJ323" s="663">
        <f t="shared" si="1781"/>
        <v>132.91908983154298</v>
      </c>
      <c r="DK323" s="663">
        <f t="shared" si="1781"/>
        <v>382.46119445800775</v>
      </c>
      <c r="DL323" s="663">
        <f t="shared" si="1781"/>
        <v>230.72516820716859</v>
      </c>
      <c r="DM323" s="663">
        <f t="shared" si="1781"/>
        <v>175.36646584167482</v>
      </c>
      <c r="DN323" s="663">
        <f t="shared" si="1781"/>
        <v>74.173579284667966</v>
      </c>
      <c r="DO323" s="663">
        <f t="shared" si="1781"/>
        <v>0</v>
      </c>
      <c r="DP323" s="663">
        <f t="shared" si="1781"/>
        <v>0</v>
      </c>
      <c r="DQ323" s="663">
        <f t="shared" si="1781"/>
        <v>0</v>
      </c>
      <c r="DR323" s="663">
        <f t="shared" si="1781"/>
        <v>0</v>
      </c>
      <c r="DS323" s="663">
        <f t="shared" si="1781"/>
        <v>0</v>
      </c>
      <c r="DT323" s="663">
        <f t="shared" si="1781"/>
        <v>15.658639105224609</v>
      </c>
      <c r="DU323" s="663">
        <f t="shared" si="1781"/>
        <v>114.860593334198</v>
      </c>
      <c r="DV323" s="663">
        <f t="shared" si="1781"/>
        <v>199.37863474731446</v>
      </c>
      <c r="DW323" s="663">
        <f t="shared" si="1781"/>
        <v>509.94825927734371</v>
      </c>
      <c r="DX323" s="663">
        <f t="shared" si="1781"/>
        <v>307.63355760955812</v>
      </c>
      <c r="DY323" s="663">
        <f t="shared" si="1781"/>
        <v>233.82195445556641</v>
      </c>
      <c r="DZ323" s="663">
        <f t="shared" si="1781"/>
        <v>98.898105712890626</v>
      </c>
      <c r="EA323" s="663">
        <f t="shared" si="1781"/>
        <v>0</v>
      </c>
      <c r="EB323" s="663">
        <f t="shared" si="1781"/>
        <v>0</v>
      </c>
      <c r="EC323" s="663">
        <f t="shared" ref="EC323:GN323" si="1782">EC254+EC261</f>
        <v>0</v>
      </c>
      <c r="ED323" s="663">
        <f t="shared" si="1782"/>
        <v>0</v>
      </c>
      <c r="EE323" s="663">
        <f t="shared" si="1782"/>
        <v>0</v>
      </c>
      <c r="EF323" s="663">
        <f t="shared" si="1782"/>
        <v>20.878185473632811</v>
      </c>
      <c r="EG323" s="663">
        <f t="shared" si="1782"/>
        <v>153.14745777893066</v>
      </c>
      <c r="EH323" s="663">
        <f t="shared" si="1782"/>
        <v>265.83817966308595</v>
      </c>
      <c r="EI323" s="663">
        <f t="shared" si="1782"/>
        <v>637.43532409667966</v>
      </c>
      <c r="EJ323" s="663">
        <f t="shared" si="1782"/>
        <v>384.54194701194763</v>
      </c>
      <c r="EK323" s="663">
        <f t="shared" si="1782"/>
        <v>292.277443069458</v>
      </c>
      <c r="EL323" s="663">
        <f t="shared" si="1782"/>
        <v>123.62263214111329</v>
      </c>
      <c r="EM323" s="663">
        <f t="shared" si="1782"/>
        <v>0</v>
      </c>
      <c r="EN323" s="663">
        <f t="shared" si="1782"/>
        <v>0</v>
      </c>
      <c r="EO323" s="663">
        <f t="shared" si="1782"/>
        <v>0</v>
      </c>
      <c r="EP323" s="663">
        <f t="shared" si="1782"/>
        <v>0</v>
      </c>
      <c r="EQ323" s="663">
        <f t="shared" si="1782"/>
        <v>0</v>
      </c>
      <c r="ER323" s="663">
        <f t="shared" si="1782"/>
        <v>26.097731842041014</v>
      </c>
      <c r="ES323" s="663">
        <f t="shared" si="1782"/>
        <v>191.43432222366332</v>
      </c>
      <c r="ET323" s="663">
        <f t="shared" si="1782"/>
        <v>332.29772457885741</v>
      </c>
      <c r="EU323" s="663">
        <f t="shared" si="1782"/>
        <v>632.17940566596985</v>
      </c>
      <c r="EV323" s="663">
        <f t="shared" si="1782"/>
        <v>390.37907568931581</v>
      </c>
      <c r="EW323" s="663">
        <f t="shared" si="1782"/>
        <v>304.288927154541</v>
      </c>
      <c r="EX323" s="663">
        <f t="shared" si="1782"/>
        <v>119.94656330718995</v>
      </c>
      <c r="EY323" s="663">
        <f t="shared" si="1782"/>
        <v>0</v>
      </c>
      <c r="EZ323" s="663">
        <f t="shared" si="1782"/>
        <v>0</v>
      </c>
      <c r="FA323" s="663">
        <f t="shared" si="1782"/>
        <v>0</v>
      </c>
      <c r="FB323" s="663">
        <f t="shared" si="1782"/>
        <v>0</v>
      </c>
      <c r="FC323" s="663">
        <f t="shared" si="1782"/>
        <v>0</v>
      </c>
      <c r="FD323" s="663">
        <f t="shared" si="1782"/>
        <v>25.818621815490722</v>
      </c>
      <c r="FE323" s="663">
        <f t="shared" si="1782"/>
        <v>171.19225226974487</v>
      </c>
      <c r="FF323" s="663">
        <f t="shared" si="1782"/>
        <v>323.99840069885255</v>
      </c>
      <c r="FG323" s="663">
        <f t="shared" si="1782"/>
        <v>626.92348723526004</v>
      </c>
      <c r="FH323" s="663">
        <f t="shared" si="1782"/>
        <v>396.216204366684</v>
      </c>
      <c r="FI323" s="663">
        <f t="shared" si="1782"/>
        <v>316.300411239624</v>
      </c>
      <c r="FJ323" s="663">
        <f t="shared" si="1782"/>
        <v>116.27049447326661</v>
      </c>
      <c r="FK323" s="663">
        <f t="shared" si="1782"/>
        <v>0</v>
      </c>
      <c r="FL323" s="663">
        <f t="shared" si="1782"/>
        <v>0</v>
      </c>
      <c r="FM323" s="663">
        <f t="shared" si="1782"/>
        <v>0</v>
      </c>
      <c r="FN323" s="663">
        <f t="shared" si="1782"/>
        <v>0</v>
      </c>
      <c r="FO323" s="663">
        <f t="shared" si="1782"/>
        <v>0</v>
      </c>
      <c r="FP323" s="663">
        <f t="shared" si="1782"/>
        <v>25.53951178894043</v>
      </c>
      <c r="FQ323" s="663">
        <f t="shared" si="1782"/>
        <v>150.95018231582642</v>
      </c>
      <c r="FR323" s="663">
        <f t="shared" si="1782"/>
        <v>315.69907681884769</v>
      </c>
      <c r="FS323" s="663">
        <f t="shared" si="1782"/>
        <v>621.66756880455023</v>
      </c>
      <c r="FT323" s="663">
        <f t="shared" si="1782"/>
        <v>402.05333304405218</v>
      </c>
      <c r="FU323" s="663">
        <f t="shared" si="1782"/>
        <v>328.311895324707</v>
      </c>
      <c r="FV323" s="663">
        <f t="shared" si="1782"/>
        <v>112.59442563934327</v>
      </c>
      <c r="FW323" s="663">
        <f t="shared" si="1782"/>
        <v>0</v>
      </c>
      <c r="FX323" s="663">
        <f t="shared" si="1782"/>
        <v>0</v>
      </c>
      <c r="FY323" s="663">
        <f t="shared" si="1782"/>
        <v>0</v>
      </c>
      <c r="FZ323" s="663">
        <f t="shared" si="1782"/>
        <v>0</v>
      </c>
      <c r="GA323" s="663">
        <f t="shared" si="1782"/>
        <v>0</v>
      </c>
      <c r="GB323" s="663">
        <f t="shared" si="1782"/>
        <v>25.260401762390138</v>
      </c>
      <c r="GC323" s="663">
        <f t="shared" si="1782"/>
        <v>130.70811236190798</v>
      </c>
      <c r="GD323" s="663">
        <f t="shared" si="1782"/>
        <v>307.39975293884282</v>
      </c>
      <c r="GE323" s="663">
        <f t="shared" si="1782"/>
        <v>616.41165037384042</v>
      </c>
      <c r="GF323" s="663">
        <f t="shared" si="1782"/>
        <v>407.89046172142037</v>
      </c>
      <c r="GG323" s="663">
        <f t="shared" si="1782"/>
        <v>340.32337940978999</v>
      </c>
      <c r="GH323" s="663">
        <f t="shared" si="1782"/>
        <v>108.91835680541993</v>
      </c>
      <c r="GI323" s="663">
        <f t="shared" si="1782"/>
        <v>0</v>
      </c>
      <c r="GJ323" s="663">
        <f t="shared" si="1782"/>
        <v>0</v>
      </c>
      <c r="GK323" s="663">
        <f t="shared" si="1782"/>
        <v>0</v>
      </c>
      <c r="GL323" s="663">
        <f t="shared" si="1782"/>
        <v>0</v>
      </c>
      <c r="GM323" s="663">
        <f t="shared" si="1782"/>
        <v>0</v>
      </c>
      <c r="GN323" s="663">
        <f t="shared" si="1782"/>
        <v>24.981291735839847</v>
      </c>
      <c r="GO323" s="663">
        <f t="shared" ref="GO323:IZ323" si="1783">GO254+GO261</f>
        <v>110.46604240798953</v>
      </c>
      <c r="GP323" s="663">
        <f t="shared" si="1783"/>
        <v>299.10042905883796</v>
      </c>
      <c r="GQ323" s="663">
        <f t="shared" si="1783"/>
        <v>611.15573194313049</v>
      </c>
      <c r="GR323" s="663">
        <f t="shared" si="1783"/>
        <v>413.72759039878844</v>
      </c>
      <c r="GS323" s="663">
        <f t="shared" si="1783"/>
        <v>352.33486349487305</v>
      </c>
      <c r="GT323" s="663">
        <f t="shared" si="1783"/>
        <v>105.24228797149658</v>
      </c>
      <c r="GU323" s="663">
        <f t="shared" si="1783"/>
        <v>0</v>
      </c>
      <c r="GV323" s="663">
        <f t="shared" si="1783"/>
        <v>0</v>
      </c>
      <c r="GW323" s="663">
        <f t="shared" si="1783"/>
        <v>0</v>
      </c>
      <c r="GX323" s="663">
        <f t="shared" si="1783"/>
        <v>0</v>
      </c>
      <c r="GY323" s="663">
        <f t="shared" si="1783"/>
        <v>0</v>
      </c>
      <c r="GZ323" s="663">
        <f t="shared" si="1783"/>
        <v>24.702181709289551</v>
      </c>
      <c r="HA323" s="663">
        <f t="shared" si="1783"/>
        <v>90.223972454071045</v>
      </c>
      <c r="HB323" s="663">
        <f t="shared" si="1783"/>
        <v>290.80110517883298</v>
      </c>
      <c r="HC323" s="663">
        <f t="shared" si="1783"/>
        <v>0</v>
      </c>
      <c r="HD323" s="663">
        <f t="shared" si="1783"/>
        <v>0</v>
      </c>
      <c r="HE323" s="663">
        <f t="shared" si="1783"/>
        <v>0</v>
      </c>
      <c r="HF323" s="663">
        <f t="shared" si="1783"/>
        <v>0</v>
      </c>
      <c r="HG323" s="663">
        <f t="shared" si="1783"/>
        <v>0</v>
      </c>
      <c r="HH323" s="663">
        <f t="shared" si="1783"/>
        <v>0</v>
      </c>
      <c r="HI323" s="663">
        <f t="shared" si="1783"/>
        <v>0</v>
      </c>
      <c r="HJ323" s="663">
        <f t="shared" si="1783"/>
        <v>0</v>
      </c>
      <c r="HK323" s="663">
        <f t="shared" si="1783"/>
        <v>0</v>
      </c>
      <c r="HL323" s="663">
        <f t="shared" si="1783"/>
        <v>0</v>
      </c>
      <c r="HM323" s="663">
        <f t="shared" si="1783"/>
        <v>0</v>
      </c>
      <c r="HN323" s="663">
        <f t="shared" si="1783"/>
        <v>0</v>
      </c>
      <c r="HO323" s="663">
        <f t="shared" si="1783"/>
        <v>0</v>
      </c>
      <c r="HP323" s="663">
        <f t="shared" si="1783"/>
        <v>0</v>
      </c>
      <c r="HQ323" s="663">
        <f t="shared" si="1783"/>
        <v>0</v>
      </c>
      <c r="HR323" s="663">
        <f t="shared" si="1783"/>
        <v>0</v>
      </c>
      <c r="HS323" s="663">
        <f t="shared" si="1783"/>
        <v>0</v>
      </c>
      <c r="HT323" s="663">
        <f t="shared" si="1783"/>
        <v>0</v>
      </c>
      <c r="HU323" s="663">
        <f t="shared" si="1783"/>
        <v>0</v>
      </c>
      <c r="HV323" s="663">
        <f t="shared" si="1783"/>
        <v>0</v>
      </c>
      <c r="HW323" s="663">
        <f t="shared" si="1783"/>
        <v>0</v>
      </c>
      <c r="HX323" s="663">
        <f t="shared" si="1783"/>
        <v>0</v>
      </c>
      <c r="HY323" s="663">
        <f t="shared" si="1783"/>
        <v>0</v>
      </c>
      <c r="HZ323" s="663">
        <f t="shared" si="1783"/>
        <v>0</v>
      </c>
      <c r="IA323" s="663">
        <f t="shared" si="1783"/>
        <v>0</v>
      </c>
      <c r="IB323" s="663">
        <f t="shared" si="1783"/>
        <v>0</v>
      </c>
      <c r="IC323" s="663">
        <f t="shared" si="1783"/>
        <v>0</v>
      </c>
      <c r="ID323" s="663">
        <f t="shared" si="1783"/>
        <v>0</v>
      </c>
      <c r="IE323" s="663">
        <f t="shared" si="1783"/>
        <v>0</v>
      </c>
      <c r="IF323" s="663">
        <f t="shared" si="1783"/>
        <v>0</v>
      </c>
      <c r="IG323" s="663">
        <f t="shared" si="1783"/>
        <v>0</v>
      </c>
      <c r="IH323" s="663">
        <f t="shared" si="1783"/>
        <v>0</v>
      </c>
      <c r="II323" s="663">
        <f t="shared" si="1783"/>
        <v>0</v>
      </c>
      <c r="IJ323" s="663">
        <f t="shared" si="1783"/>
        <v>0</v>
      </c>
      <c r="IK323" s="663">
        <f t="shared" si="1783"/>
        <v>0</v>
      </c>
      <c r="IL323" s="663">
        <f t="shared" si="1783"/>
        <v>0</v>
      </c>
      <c r="IM323" s="663">
        <f t="shared" si="1783"/>
        <v>0</v>
      </c>
      <c r="IN323" s="663">
        <f t="shared" si="1783"/>
        <v>0</v>
      </c>
      <c r="IO323" s="663">
        <f t="shared" si="1783"/>
        <v>0</v>
      </c>
      <c r="IP323" s="663">
        <f t="shared" si="1783"/>
        <v>0</v>
      </c>
      <c r="IQ323" s="663">
        <f t="shared" si="1783"/>
        <v>0</v>
      </c>
      <c r="IR323" s="663">
        <f t="shared" si="1783"/>
        <v>0</v>
      </c>
      <c r="IS323" s="663">
        <f t="shared" si="1783"/>
        <v>0</v>
      </c>
      <c r="IT323" s="663">
        <f t="shared" si="1783"/>
        <v>0</v>
      </c>
      <c r="IU323" s="663">
        <f t="shared" si="1783"/>
        <v>0</v>
      </c>
      <c r="IV323" s="663">
        <f t="shared" si="1783"/>
        <v>0</v>
      </c>
      <c r="IW323" s="663">
        <f t="shared" si="1783"/>
        <v>0</v>
      </c>
      <c r="IX323" s="663">
        <f t="shared" si="1783"/>
        <v>0</v>
      </c>
      <c r="IY323" s="663">
        <f t="shared" si="1783"/>
        <v>0</v>
      </c>
      <c r="IZ323" s="663">
        <f t="shared" si="1783"/>
        <v>0</v>
      </c>
      <c r="JA323" s="663">
        <f t="shared" ref="JA323:LL323" si="1784">JA254+JA261</f>
        <v>0</v>
      </c>
      <c r="JB323" s="663">
        <f t="shared" si="1784"/>
        <v>0</v>
      </c>
      <c r="JC323" s="663">
        <f t="shared" si="1784"/>
        <v>0</v>
      </c>
      <c r="JD323" s="663">
        <f t="shared" si="1784"/>
        <v>0</v>
      </c>
      <c r="JE323" s="663">
        <f t="shared" si="1784"/>
        <v>0</v>
      </c>
      <c r="JF323" s="663">
        <f t="shared" si="1784"/>
        <v>0</v>
      </c>
      <c r="JG323" s="663">
        <f t="shared" si="1784"/>
        <v>0</v>
      </c>
      <c r="JH323" s="663">
        <f t="shared" si="1784"/>
        <v>0</v>
      </c>
      <c r="JI323" s="663">
        <f t="shared" si="1784"/>
        <v>0</v>
      </c>
      <c r="JJ323" s="663">
        <f t="shared" si="1784"/>
        <v>0</v>
      </c>
      <c r="JK323" s="663">
        <f t="shared" si="1784"/>
        <v>0</v>
      </c>
      <c r="JL323" s="663">
        <f t="shared" si="1784"/>
        <v>0</v>
      </c>
      <c r="JM323" s="663">
        <f t="shared" si="1784"/>
        <v>0</v>
      </c>
      <c r="JN323" s="663">
        <f t="shared" si="1784"/>
        <v>0</v>
      </c>
      <c r="JO323" s="663">
        <f t="shared" si="1784"/>
        <v>0</v>
      </c>
      <c r="JP323" s="663">
        <f t="shared" si="1784"/>
        <v>0</v>
      </c>
      <c r="JQ323" s="663">
        <f t="shared" si="1784"/>
        <v>0</v>
      </c>
      <c r="JR323" s="663">
        <f t="shared" si="1784"/>
        <v>0</v>
      </c>
      <c r="JS323" s="663">
        <f t="shared" si="1784"/>
        <v>0</v>
      </c>
      <c r="JT323" s="663">
        <f t="shared" si="1784"/>
        <v>0</v>
      </c>
      <c r="JU323" s="663">
        <f t="shared" si="1784"/>
        <v>0</v>
      </c>
      <c r="JV323" s="663">
        <f t="shared" si="1784"/>
        <v>0</v>
      </c>
      <c r="JW323" s="663">
        <f t="shared" si="1784"/>
        <v>0</v>
      </c>
      <c r="JX323" s="663">
        <f t="shared" si="1784"/>
        <v>0</v>
      </c>
      <c r="JY323" s="663">
        <f t="shared" si="1784"/>
        <v>0</v>
      </c>
      <c r="JZ323" s="663">
        <f t="shared" si="1784"/>
        <v>0</v>
      </c>
      <c r="KA323" s="663">
        <f t="shared" si="1784"/>
        <v>0</v>
      </c>
      <c r="KB323" s="663">
        <f t="shared" si="1784"/>
        <v>0</v>
      </c>
      <c r="KC323" s="663">
        <f t="shared" si="1784"/>
        <v>0</v>
      </c>
      <c r="KD323" s="663">
        <f t="shared" si="1784"/>
        <v>0</v>
      </c>
      <c r="KE323" s="663">
        <f t="shared" si="1784"/>
        <v>0</v>
      </c>
      <c r="KF323" s="663">
        <f t="shared" si="1784"/>
        <v>0</v>
      </c>
      <c r="KG323" s="663">
        <f t="shared" si="1784"/>
        <v>0</v>
      </c>
      <c r="KH323" s="663">
        <f t="shared" si="1784"/>
        <v>0</v>
      </c>
      <c r="KI323" s="663">
        <f t="shared" si="1784"/>
        <v>0</v>
      </c>
      <c r="KJ323" s="663">
        <f t="shared" si="1784"/>
        <v>0</v>
      </c>
      <c r="KK323" s="663">
        <f t="shared" si="1784"/>
        <v>0</v>
      </c>
      <c r="KL323" s="663">
        <f t="shared" si="1784"/>
        <v>0</v>
      </c>
      <c r="KM323" s="663">
        <f t="shared" si="1784"/>
        <v>0</v>
      </c>
      <c r="KN323" s="663">
        <f t="shared" si="1784"/>
        <v>0</v>
      </c>
      <c r="KO323" s="663">
        <f t="shared" si="1784"/>
        <v>0</v>
      </c>
      <c r="KP323" s="663">
        <f t="shared" si="1784"/>
        <v>0</v>
      </c>
      <c r="KQ323" s="663">
        <f t="shared" si="1784"/>
        <v>0</v>
      </c>
      <c r="KR323" s="663">
        <f t="shared" si="1784"/>
        <v>0</v>
      </c>
      <c r="KS323" s="663">
        <f t="shared" si="1784"/>
        <v>0</v>
      </c>
      <c r="KT323" s="663">
        <f t="shared" si="1784"/>
        <v>0</v>
      </c>
      <c r="KU323" s="663">
        <f t="shared" si="1784"/>
        <v>0</v>
      </c>
      <c r="KV323" s="663">
        <f t="shared" si="1784"/>
        <v>0</v>
      </c>
      <c r="KW323" s="663">
        <f t="shared" si="1784"/>
        <v>0</v>
      </c>
      <c r="KX323" s="663">
        <f t="shared" si="1784"/>
        <v>0</v>
      </c>
      <c r="KY323" s="663">
        <f t="shared" si="1784"/>
        <v>0</v>
      </c>
      <c r="KZ323" s="663">
        <f t="shared" si="1784"/>
        <v>0</v>
      </c>
      <c r="LA323" s="663">
        <f t="shared" si="1784"/>
        <v>0</v>
      </c>
      <c r="LB323" s="663">
        <f t="shared" si="1784"/>
        <v>0</v>
      </c>
      <c r="LC323" s="663">
        <f t="shared" si="1784"/>
        <v>0</v>
      </c>
      <c r="LD323" s="663">
        <f t="shared" si="1784"/>
        <v>0</v>
      </c>
      <c r="LE323" s="663">
        <f t="shared" si="1784"/>
        <v>0</v>
      </c>
      <c r="LF323" s="663">
        <f t="shared" si="1784"/>
        <v>0</v>
      </c>
      <c r="LG323" s="663">
        <f t="shared" si="1784"/>
        <v>0</v>
      </c>
      <c r="LH323" s="663">
        <f t="shared" si="1784"/>
        <v>0</v>
      </c>
      <c r="LI323" s="663">
        <f t="shared" si="1784"/>
        <v>0</v>
      </c>
      <c r="LJ323" s="663">
        <f t="shared" si="1784"/>
        <v>0</v>
      </c>
      <c r="LK323" s="663">
        <f t="shared" si="1784"/>
        <v>0</v>
      </c>
      <c r="LL323" s="663">
        <f t="shared" si="1784"/>
        <v>0</v>
      </c>
      <c r="LM323" s="663">
        <f t="shared" ref="LM323:LR323" si="1785">LM254+LM261</f>
        <v>0</v>
      </c>
      <c r="LN323" s="663">
        <f t="shared" si="1785"/>
        <v>0</v>
      </c>
      <c r="LO323" s="663">
        <f t="shared" si="1785"/>
        <v>0</v>
      </c>
      <c r="LP323" s="663">
        <f t="shared" si="1785"/>
        <v>0</v>
      </c>
      <c r="LQ323" s="663">
        <f t="shared" si="1785"/>
        <v>0</v>
      </c>
      <c r="LR323" s="663">
        <f t="shared" si="1785"/>
        <v>0</v>
      </c>
    </row>
    <row r="324" spans="2:330" hidden="1">
      <c r="C324" s="664" t="s">
        <v>828</v>
      </c>
      <c r="D324" s="663">
        <f>D256</f>
        <v>64.045939926147454</v>
      </c>
      <c r="E324" s="663">
        <f t="shared" ref="E324:BP324" si="1786">E256</f>
        <v>64.045939926147454</v>
      </c>
      <c r="F324" s="663">
        <f t="shared" si="1786"/>
        <v>64.045939926147454</v>
      </c>
      <c r="G324" s="663">
        <f t="shared" si="1786"/>
        <v>64.045939926147454</v>
      </c>
      <c r="H324" s="663">
        <f t="shared" si="1786"/>
        <v>64.045939926147454</v>
      </c>
      <c r="I324" s="663">
        <f t="shared" si="1786"/>
        <v>210.24937564468385</v>
      </c>
      <c r="J324" s="663">
        <f t="shared" si="1786"/>
        <v>254.63344502487183</v>
      </c>
      <c r="K324" s="663">
        <f t="shared" si="1786"/>
        <v>299.01751440505984</v>
      </c>
      <c r="L324" s="663">
        <f t="shared" si="1786"/>
        <v>343.40158378524785</v>
      </c>
      <c r="M324" s="663">
        <f t="shared" si="1786"/>
        <v>387.78565316543586</v>
      </c>
      <c r="N324" s="663">
        <f t="shared" si="1786"/>
        <v>432.16972254562381</v>
      </c>
      <c r="O324" s="663">
        <f t="shared" si="1786"/>
        <v>404.07294900474551</v>
      </c>
      <c r="P324" s="663">
        <f t="shared" si="1786"/>
        <v>375.97617546386721</v>
      </c>
      <c r="Q324" s="663">
        <f t="shared" si="1786"/>
        <v>347.8794019229889</v>
      </c>
      <c r="R324" s="663">
        <f t="shared" si="1786"/>
        <v>319.7826283821106</v>
      </c>
      <c r="S324" s="663">
        <f t="shared" si="1786"/>
        <v>291.6858548412323</v>
      </c>
      <c r="T324" s="663">
        <f t="shared" si="1786"/>
        <v>634.79379457998277</v>
      </c>
      <c r="U324" s="663">
        <f t="shared" si="1786"/>
        <v>634.79379457998277</v>
      </c>
      <c r="V324" s="663">
        <f t="shared" si="1786"/>
        <v>634.79379457998277</v>
      </c>
      <c r="W324" s="663">
        <f t="shared" si="1786"/>
        <v>634.79379457998277</v>
      </c>
      <c r="X324" s="663">
        <f t="shared" si="1786"/>
        <v>634.79379457998277</v>
      </c>
      <c r="Y324" s="663">
        <f t="shared" si="1786"/>
        <v>627.75157681865699</v>
      </c>
      <c r="Z324" s="663">
        <f t="shared" si="1786"/>
        <v>620.7093590573312</v>
      </c>
      <c r="AA324" s="663">
        <f t="shared" si="1786"/>
        <v>613.66714129600541</v>
      </c>
      <c r="AB324" s="663">
        <f t="shared" si="1786"/>
        <v>606.62492353467962</v>
      </c>
      <c r="AC324" s="663">
        <f t="shared" si="1786"/>
        <v>599.58270577335361</v>
      </c>
      <c r="AD324" s="663"/>
      <c r="AE324" s="663">
        <f t="shared" si="1786"/>
        <v>20.053504867553713</v>
      </c>
      <c r="AF324" s="663">
        <f t="shared" si="1786"/>
        <v>31.000440429687501</v>
      </c>
      <c r="AG324" s="663">
        <f t="shared" si="1786"/>
        <v>12.99199462890625</v>
      </c>
      <c r="AH324" s="663">
        <f t="shared" si="1786"/>
        <v>0</v>
      </c>
      <c r="AI324" s="663">
        <f t="shared" si="1786"/>
        <v>0</v>
      </c>
      <c r="AJ324" s="663">
        <f t="shared" si="1786"/>
        <v>0</v>
      </c>
      <c r="AK324" s="663">
        <f t="shared" si="1786"/>
        <v>0</v>
      </c>
      <c r="AL324" s="663">
        <f t="shared" si="1786"/>
        <v>0</v>
      </c>
      <c r="AM324" s="663">
        <f t="shared" si="1786"/>
        <v>0</v>
      </c>
      <c r="AN324" s="663">
        <f t="shared" si="1786"/>
        <v>0</v>
      </c>
      <c r="AO324" s="663">
        <f t="shared" si="1786"/>
        <v>0</v>
      </c>
      <c r="AP324" s="663">
        <f t="shared" si="1786"/>
        <v>0</v>
      </c>
      <c r="AQ324" s="663">
        <f t="shared" si="1786"/>
        <v>20.053504867553713</v>
      </c>
      <c r="AR324" s="663">
        <f t="shared" si="1786"/>
        <v>31.000440429687501</v>
      </c>
      <c r="AS324" s="663">
        <f t="shared" si="1786"/>
        <v>12.99199462890625</v>
      </c>
      <c r="AT324" s="663">
        <f t="shared" si="1786"/>
        <v>0</v>
      </c>
      <c r="AU324" s="663">
        <f t="shared" si="1786"/>
        <v>0</v>
      </c>
      <c r="AV324" s="663">
        <f t="shared" si="1786"/>
        <v>0</v>
      </c>
      <c r="AW324" s="663">
        <f t="shared" si="1786"/>
        <v>0</v>
      </c>
      <c r="AX324" s="663">
        <f t="shared" si="1786"/>
        <v>0</v>
      </c>
      <c r="AY324" s="663">
        <f t="shared" si="1786"/>
        <v>0</v>
      </c>
      <c r="AZ324" s="663">
        <f t="shared" si="1786"/>
        <v>0</v>
      </c>
      <c r="BA324" s="663">
        <f t="shared" si="1786"/>
        <v>0</v>
      </c>
      <c r="BB324" s="663">
        <f t="shared" si="1786"/>
        <v>0</v>
      </c>
      <c r="BC324" s="663">
        <f t="shared" si="1786"/>
        <v>20.053504867553713</v>
      </c>
      <c r="BD324" s="663">
        <f t="shared" si="1786"/>
        <v>31.000440429687501</v>
      </c>
      <c r="BE324" s="663">
        <f t="shared" si="1786"/>
        <v>12.99199462890625</v>
      </c>
      <c r="BF324" s="663">
        <f t="shared" si="1786"/>
        <v>0</v>
      </c>
      <c r="BG324" s="663">
        <f t="shared" si="1786"/>
        <v>0</v>
      </c>
      <c r="BH324" s="663">
        <f t="shared" si="1786"/>
        <v>0</v>
      </c>
      <c r="BI324" s="663">
        <f t="shared" si="1786"/>
        <v>0</v>
      </c>
      <c r="BJ324" s="663">
        <f t="shared" si="1786"/>
        <v>0</v>
      </c>
      <c r="BK324" s="663">
        <f t="shared" si="1786"/>
        <v>0</v>
      </c>
      <c r="BL324" s="663">
        <f t="shared" si="1786"/>
        <v>0</v>
      </c>
      <c r="BM324" s="663">
        <f t="shared" si="1786"/>
        <v>0</v>
      </c>
      <c r="BN324" s="663">
        <f t="shared" si="1786"/>
        <v>0</v>
      </c>
      <c r="BO324" s="663">
        <f t="shared" si="1786"/>
        <v>20.053504867553713</v>
      </c>
      <c r="BP324" s="663">
        <f t="shared" si="1786"/>
        <v>31.000440429687501</v>
      </c>
      <c r="BQ324" s="663">
        <f t="shared" ref="BQ324:EB324" si="1787">BQ256</f>
        <v>12.99199462890625</v>
      </c>
      <c r="BR324" s="663">
        <f t="shared" si="1787"/>
        <v>0</v>
      </c>
      <c r="BS324" s="663">
        <f t="shared" si="1787"/>
        <v>0</v>
      </c>
      <c r="BT324" s="663">
        <f t="shared" si="1787"/>
        <v>0</v>
      </c>
      <c r="BU324" s="663">
        <f t="shared" si="1787"/>
        <v>0</v>
      </c>
      <c r="BV324" s="663">
        <f t="shared" si="1787"/>
        <v>0</v>
      </c>
      <c r="BW324" s="663">
        <f t="shared" si="1787"/>
        <v>0</v>
      </c>
      <c r="BX324" s="663">
        <f t="shared" si="1787"/>
        <v>0</v>
      </c>
      <c r="BY324" s="663">
        <f t="shared" si="1787"/>
        <v>0</v>
      </c>
      <c r="BZ324" s="663">
        <f t="shared" si="1787"/>
        <v>0</v>
      </c>
      <c r="CA324" s="663">
        <f t="shared" si="1787"/>
        <v>100.39965982055664</v>
      </c>
      <c r="CB324" s="663">
        <f t="shared" si="1787"/>
        <v>74.078318046569819</v>
      </c>
      <c r="CC324" s="663">
        <f t="shared" si="1787"/>
        <v>23.060790466308593</v>
      </c>
      <c r="CD324" s="663">
        <f t="shared" si="1787"/>
        <v>0</v>
      </c>
      <c r="CE324" s="663">
        <f t="shared" si="1787"/>
        <v>0</v>
      </c>
      <c r="CF324" s="663">
        <f t="shared" si="1787"/>
        <v>0</v>
      </c>
      <c r="CG324" s="663">
        <f t="shared" si="1787"/>
        <v>0</v>
      </c>
      <c r="CH324" s="663">
        <f t="shared" si="1787"/>
        <v>0</v>
      </c>
      <c r="CI324" s="663">
        <f t="shared" si="1787"/>
        <v>0</v>
      </c>
      <c r="CJ324" s="663">
        <f t="shared" si="1787"/>
        <v>0</v>
      </c>
      <c r="CK324" s="663">
        <f t="shared" si="1787"/>
        <v>12.667194763183595</v>
      </c>
      <c r="CL324" s="663">
        <f t="shared" si="1787"/>
        <v>4.3412548065185547E-2</v>
      </c>
      <c r="CM324" s="663">
        <f t="shared" si="1787"/>
        <v>108.57198588485717</v>
      </c>
      <c r="CN324" s="663">
        <f t="shared" si="1787"/>
        <v>81.803441668701169</v>
      </c>
      <c r="CO324" s="663">
        <f t="shared" si="1787"/>
        <v>33.232109124755858</v>
      </c>
      <c r="CP324" s="663">
        <f t="shared" si="1787"/>
        <v>0</v>
      </c>
      <c r="CQ324" s="663">
        <f t="shared" si="1787"/>
        <v>0</v>
      </c>
      <c r="CR324" s="663">
        <f t="shared" si="1787"/>
        <v>0</v>
      </c>
      <c r="CS324" s="663">
        <f t="shared" si="1787"/>
        <v>0</v>
      </c>
      <c r="CT324" s="663">
        <f t="shared" si="1787"/>
        <v>0</v>
      </c>
      <c r="CU324" s="663">
        <f t="shared" si="1787"/>
        <v>0</v>
      </c>
      <c r="CV324" s="663">
        <f t="shared" si="1787"/>
        <v>0.38113069458007814</v>
      </c>
      <c r="CW324" s="663">
        <f t="shared" si="1787"/>
        <v>19.501892205810549</v>
      </c>
      <c r="CX324" s="663">
        <f t="shared" si="1787"/>
        <v>11.142885446166993</v>
      </c>
      <c r="CY324" s="663">
        <f t="shared" si="1787"/>
        <v>116.74431194915771</v>
      </c>
      <c r="CZ324" s="663">
        <f t="shared" si="1787"/>
        <v>89.528565290832518</v>
      </c>
      <c r="DA324" s="663">
        <f t="shared" si="1787"/>
        <v>43.403427783203128</v>
      </c>
      <c r="DB324" s="663">
        <f t="shared" si="1787"/>
        <v>0</v>
      </c>
      <c r="DC324" s="663">
        <f t="shared" si="1787"/>
        <v>0</v>
      </c>
      <c r="DD324" s="663">
        <f t="shared" si="1787"/>
        <v>0</v>
      </c>
      <c r="DE324" s="663">
        <f t="shared" si="1787"/>
        <v>0</v>
      </c>
      <c r="DF324" s="663">
        <f t="shared" si="1787"/>
        <v>0</v>
      </c>
      <c r="DG324" s="663">
        <f t="shared" si="1787"/>
        <v>0</v>
      </c>
      <c r="DH324" s="663">
        <f t="shared" si="1787"/>
        <v>0.76226138916015629</v>
      </c>
      <c r="DI324" s="663">
        <f t="shared" si="1787"/>
        <v>26.336589648437503</v>
      </c>
      <c r="DJ324" s="663">
        <f t="shared" si="1787"/>
        <v>22.242358344268801</v>
      </c>
      <c r="DK324" s="663">
        <f t="shared" si="1787"/>
        <v>124.91663801345824</v>
      </c>
      <c r="DL324" s="663">
        <f t="shared" si="1787"/>
        <v>97.253688912963867</v>
      </c>
      <c r="DM324" s="663">
        <f t="shared" si="1787"/>
        <v>53.574746441650397</v>
      </c>
      <c r="DN324" s="663">
        <f t="shared" si="1787"/>
        <v>0</v>
      </c>
      <c r="DO324" s="663">
        <f t="shared" si="1787"/>
        <v>0</v>
      </c>
      <c r="DP324" s="663">
        <f t="shared" si="1787"/>
        <v>0</v>
      </c>
      <c r="DQ324" s="663">
        <f t="shared" si="1787"/>
        <v>0</v>
      </c>
      <c r="DR324" s="663">
        <f t="shared" si="1787"/>
        <v>0</v>
      </c>
      <c r="DS324" s="663">
        <f t="shared" si="1787"/>
        <v>0</v>
      </c>
      <c r="DT324" s="663">
        <f t="shared" si="1787"/>
        <v>1.1433920837402345</v>
      </c>
      <c r="DU324" s="663">
        <f t="shared" si="1787"/>
        <v>33.171287091064457</v>
      </c>
      <c r="DV324" s="663">
        <f t="shared" si="1787"/>
        <v>33.34183124237061</v>
      </c>
      <c r="DW324" s="663">
        <f t="shared" si="1787"/>
        <v>133.08896407775879</v>
      </c>
      <c r="DX324" s="663">
        <f t="shared" si="1787"/>
        <v>104.97881253509522</v>
      </c>
      <c r="DY324" s="663">
        <f t="shared" si="1787"/>
        <v>63.746065100097667</v>
      </c>
      <c r="DZ324" s="663">
        <f t="shared" si="1787"/>
        <v>0</v>
      </c>
      <c r="EA324" s="663">
        <f t="shared" si="1787"/>
        <v>0</v>
      </c>
      <c r="EB324" s="663">
        <f t="shared" si="1787"/>
        <v>0</v>
      </c>
      <c r="EC324" s="663">
        <f t="shared" ref="EC324:GN324" si="1788">EC256</f>
        <v>0</v>
      </c>
      <c r="ED324" s="663">
        <f t="shared" si="1788"/>
        <v>0</v>
      </c>
      <c r="EE324" s="663">
        <f t="shared" si="1788"/>
        <v>0</v>
      </c>
      <c r="EF324" s="663">
        <f t="shared" si="1788"/>
        <v>1.5245227783203126</v>
      </c>
      <c r="EG324" s="663">
        <f t="shared" si="1788"/>
        <v>40.005984533691411</v>
      </c>
      <c r="EH324" s="663">
        <f t="shared" si="1788"/>
        <v>44.441304140472418</v>
      </c>
      <c r="EI324" s="663">
        <f t="shared" si="1788"/>
        <v>141.26129014205932</v>
      </c>
      <c r="EJ324" s="663">
        <f t="shared" si="1788"/>
        <v>112.70393615722655</v>
      </c>
      <c r="EK324" s="663">
        <f t="shared" si="1788"/>
        <v>73.917383758544929</v>
      </c>
      <c r="EL324" s="663">
        <f t="shared" si="1788"/>
        <v>0</v>
      </c>
      <c r="EM324" s="663">
        <f t="shared" si="1788"/>
        <v>0</v>
      </c>
      <c r="EN324" s="663">
        <f t="shared" si="1788"/>
        <v>0</v>
      </c>
      <c r="EO324" s="663">
        <f t="shared" si="1788"/>
        <v>0</v>
      </c>
      <c r="EP324" s="663">
        <f t="shared" si="1788"/>
        <v>0</v>
      </c>
      <c r="EQ324" s="663">
        <f t="shared" si="1788"/>
        <v>0</v>
      </c>
      <c r="ER324" s="663">
        <f t="shared" si="1788"/>
        <v>1.9056534729003907</v>
      </c>
      <c r="ES324" s="663">
        <f t="shared" si="1788"/>
        <v>46.840681976318365</v>
      </c>
      <c r="ET324" s="663">
        <f t="shared" si="1788"/>
        <v>55.54077703857422</v>
      </c>
      <c r="EU324" s="663">
        <f t="shared" si="1788"/>
        <v>137.56390196228028</v>
      </c>
      <c r="EV324" s="663">
        <f t="shared" si="1788"/>
        <v>106.98999362754822</v>
      </c>
      <c r="EW324" s="663">
        <f t="shared" si="1788"/>
        <v>66.214544079589842</v>
      </c>
      <c r="EX324" s="663">
        <f t="shared" si="1788"/>
        <v>0</v>
      </c>
      <c r="EY324" s="663">
        <f t="shared" si="1788"/>
        <v>0</v>
      </c>
      <c r="EZ324" s="663">
        <f t="shared" si="1788"/>
        <v>0</v>
      </c>
      <c r="FA324" s="663">
        <f t="shared" si="1788"/>
        <v>0</v>
      </c>
      <c r="FB324" s="663">
        <f t="shared" si="1788"/>
        <v>0</v>
      </c>
      <c r="FC324" s="663">
        <f t="shared" si="1788"/>
        <v>0</v>
      </c>
      <c r="FD324" s="663">
        <f t="shared" si="1788"/>
        <v>1.7843626708984375</v>
      </c>
      <c r="FE324" s="663">
        <f t="shared" si="1788"/>
        <v>42.712513128662117</v>
      </c>
      <c r="FF324" s="663">
        <f t="shared" si="1788"/>
        <v>48.807633535766598</v>
      </c>
      <c r="FG324" s="663">
        <f t="shared" si="1788"/>
        <v>133.86651378250124</v>
      </c>
      <c r="FH324" s="663">
        <f t="shared" si="1788"/>
        <v>101.27605109786988</v>
      </c>
      <c r="FI324" s="663">
        <f t="shared" si="1788"/>
        <v>58.511704400634763</v>
      </c>
      <c r="FJ324" s="663">
        <f t="shared" si="1788"/>
        <v>0</v>
      </c>
      <c r="FK324" s="663">
        <f t="shared" si="1788"/>
        <v>0</v>
      </c>
      <c r="FL324" s="663">
        <f t="shared" si="1788"/>
        <v>0</v>
      </c>
      <c r="FM324" s="663">
        <f t="shared" si="1788"/>
        <v>0</v>
      </c>
      <c r="FN324" s="663">
        <f t="shared" si="1788"/>
        <v>0</v>
      </c>
      <c r="FO324" s="663">
        <f t="shared" si="1788"/>
        <v>0</v>
      </c>
      <c r="FP324" s="663">
        <f t="shared" si="1788"/>
        <v>1.6630718688964843</v>
      </c>
      <c r="FQ324" s="663">
        <f t="shared" si="1788"/>
        <v>38.584344281005869</v>
      </c>
      <c r="FR324" s="663">
        <f t="shared" si="1788"/>
        <v>42.074490032958977</v>
      </c>
      <c r="FS324" s="663">
        <f t="shared" si="1788"/>
        <v>130.1691256027222</v>
      </c>
      <c r="FT324" s="663">
        <f t="shared" si="1788"/>
        <v>95.562108568191547</v>
      </c>
      <c r="FU324" s="663">
        <f t="shared" si="1788"/>
        <v>50.808864721679683</v>
      </c>
      <c r="FV324" s="663">
        <f t="shared" si="1788"/>
        <v>0</v>
      </c>
      <c r="FW324" s="663">
        <f t="shared" si="1788"/>
        <v>0</v>
      </c>
      <c r="FX324" s="663">
        <f t="shared" si="1788"/>
        <v>0</v>
      </c>
      <c r="FY324" s="663">
        <f t="shared" si="1788"/>
        <v>0</v>
      </c>
      <c r="FZ324" s="663">
        <f t="shared" si="1788"/>
        <v>0</v>
      </c>
      <c r="GA324" s="663">
        <f t="shared" si="1788"/>
        <v>0</v>
      </c>
      <c r="GB324" s="663">
        <f t="shared" si="1788"/>
        <v>1.5417810668945311</v>
      </c>
      <c r="GC324" s="663">
        <f t="shared" si="1788"/>
        <v>34.456175433349621</v>
      </c>
      <c r="GD324" s="663">
        <f t="shared" si="1788"/>
        <v>35.341346530151355</v>
      </c>
      <c r="GE324" s="663">
        <f t="shared" si="1788"/>
        <v>126.47173742294315</v>
      </c>
      <c r="GF324" s="663">
        <f t="shared" si="1788"/>
        <v>89.848166038513213</v>
      </c>
      <c r="GG324" s="663">
        <f t="shared" si="1788"/>
        <v>43.106025042724603</v>
      </c>
      <c r="GH324" s="663">
        <f t="shared" si="1788"/>
        <v>0</v>
      </c>
      <c r="GI324" s="663">
        <f t="shared" si="1788"/>
        <v>0</v>
      </c>
      <c r="GJ324" s="663">
        <f t="shared" si="1788"/>
        <v>0</v>
      </c>
      <c r="GK324" s="663">
        <f t="shared" si="1788"/>
        <v>0</v>
      </c>
      <c r="GL324" s="663">
        <f t="shared" si="1788"/>
        <v>0</v>
      </c>
      <c r="GM324" s="663">
        <f t="shared" si="1788"/>
        <v>0</v>
      </c>
      <c r="GN324" s="663">
        <f t="shared" si="1788"/>
        <v>1.4204902648925779</v>
      </c>
      <c r="GO324" s="663">
        <f t="shared" ref="GO324:IZ324" si="1789">GO256</f>
        <v>30.32800658569337</v>
      </c>
      <c r="GP324" s="663">
        <f t="shared" si="1789"/>
        <v>28.608203027343738</v>
      </c>
      <c r="GQ324" s="663">
        <f t="shared" si="1789"/>
        <v>122.77434924316407</v>
      </c>
      <c r="GR324" s="663">
        <f t="shared" si="1789"/>
        <v>84.13422350883485</v>
      </c>
      <c r="GS324" s="663">
        <f t="shared" si="1789"/>
        <v>35.403185363769531</v>
      </c>
      <c r="GT324" s="663">
        <f t="shared" si="1789"/>
        <v>0</v>
      </c>
      <c r="GU324" s="663">
        <f t="shared" si="1789"/>
        <v>0</v>
      </c>
      <c r="GV324" s="663">
        <f t="shared" si="1789"/>
        <v>0</v>
      </c>
      <c r="GW324" s="663">
        <f t="shared" si="1789"/>
        <v>0</v>
      </c>
      <c r="GX324" s="663">
        <f t="shared" si="1789"/>
        <v>0</v>
      </c>
      <c r="GY324" s="663">
        <f t="shared" si="1789"/>
        <v>0</v>
      </c>
      <c r="GZ324" s="663">
        <f t="shared" si="1789"/>
        <v>1.2991994628906249</v>
      </c>
      <c r="HA324" s="663">
        <f t="shared" si="1789"/>
        <v>26.199837738037111</v>
      </c>
      <c r="HB324" s="663">
        <f t="shared" si="1789"/>
        <v>21.87505952453613</v>
      </c>
      <c r="HC324" s="663">
        <f t="shared" si="1789"/>
        <v>169.67452657127379</v>
      </c>
      <c r="HD324" s="663">
        <f t="shared" si="1789"/>
        <v>164.76130292510987</v>
      </c>
      <c r="HE324" s="663">
        <f t="shared" si="1789"/>
        <v>143.02437364196777</v>
      </c>
      <c r="HF324" s="663">
        <f t="shared" si="1789"/>
        <v>0</v>
      </c>
      <c r="HG324" s="663">
        <f t="shared" si="1789"/>
        <v>0</v>
      </c>
      <c r="HH324" s="663">
        <f t="shared" si="1789"/>
        <v>0</v>
      </c>
      <c r="HI324" s="663">
        <f t="shared" si="1789"/>
        <v>0</v>
      </c>
      <c r="HJ324" s="663">
        <f t="shared" si="1789"/>
        <v>0</v>
      </c>
      <c r="HK324" s="663">
        <f t="shared" si="1789"/>
        <v>0</v>
      </c>
      <c r="HL324" s="663">
        <f t="shared" si="1789"/>
        <v>0.64959973144531247</v>
      </c>
      <c r="HM324" s="663">
        <f t="shared" si="1789"/>
        <v>60.087975158691407</v>
      </c>
      <c r="HN324" s="663">
        <f t="shared" si="1789"/>
        <v>96.5960165514946</v>
      </c>
      <c r="HO324" s="663">
        <f t="shared" si="1789"/>
        <v>169.67452657127379</v>
      </c>
      <c r="HP324" s="663">
        <f t="shared" si="1789"/>
        <v>164.76130292510987</v>
      </c>
      <c r="HQ324" s="663">
        <f t="shared" si="1789"/>
        <v>143.02437364196777</v>
      </c>
      <c r="HR324" s="663">
        <f t="shared" si="1789"/>
        <v>0</v>
      </c>
      <c r="HS324" s="663">
        <f t="shared" si="1789"/>
        <v>0</v>
      </c>
      <c r="HT324" s="663">
        <f t="shared" si="1789"/>
        <v>0</v>
      </c>
      <c r="HU324" s="663">
        <f t="shared" si="1789"/>
        <v>0</v>
      </c>
      <c r="HV324" s="663">
        <f t="shared" si="1789"/>
        <v>0</v>
      </c>
      <c r="HW324" s="663">
        <f t="shared" si="1789"/>
        <v>0</v>
      </c>
      <c r="HX324" s="663">
        <f t="shared" si="1789"/>
        <v>0.64959973144531247</v>
      </c>
      <c r="HY324" s="663">
        <f t="shared" si="1789"/>
        <v>60.087975158691407</v>
      </c>
      <c r="HZ324" s="663">
        <f t="shared" si="1789"/>
        <v>96.5960165514946</v>
      </c>
      <c r="IA324" s="663">
        <f t="shared" si="1789"/>
        <v>169.67452657127379</v>
      </c>
      <c r="IB324" s="663">
        <f t="shared" si="1789"/>
        <v>164.76130292510987</v>
      </c>
      <c r="IC324" s="663">
        <f t="shared" si="1789"/>
        <v>143.02437364196777</v>
      </c>
      <c r="ID324" s="663">
        <f t="shared" si="1789"/>
        <v>0</v>
      </c>
      <c r="IE324" s="663">
        <f t="shared" si="1789"/>
        <v>0</v>
      </c>
      <c r="IF324" s="663">
        <f t="shared" si="1789"/>
        <v>0</v>
      </c>
      <c r="IG324" s="663">
        <f t="shared" si="1789"/>
        <v>0</v>
      </c>
      <c r="IH324" s="663">
        <f t="shared" si="1789"/>
        <v>0</v>
      </c>
      <c r="II324" s="663">
        <f t="shared" si="1789"/>
        <v>0</v>
      </c>
      <c r="IJ324" s="663">
        <f t="shared" si="1789"/>
        <v>0.64959973144531247</v>
      </c>
      <c r="IK324" s="663">
        <f t="shared" si="1789"/>
        <v>60.087975158691407</v>
      </c>
      <c r="IL324" s="663">
        <f t="shared" si="1789"/>
        <v>96.5960165514946</v>
      </c>
      <c r="IM324" s="663">
        <f t="shared" si="1789"/>
        <v>169.67452657127379</v>
      </c>
      <c r="IN324" s="663">
        <f t="shared" si="1789"/>
        <v>164.76130292510987</v>
      </c>
      <c r="IO324" s="663">
        <f t="shared" si="1789"/>
        <v>143.02437364196777</v>
      </c>
      <c r="IP324" s="663">
        <f t="shared" si="1789"/>
        <v>0</v>
      </c>
      <c r="IQ324" s="663">
        <f t="shared" si="1789"/>
        <v>0</v>
      </c>
      <c r="IR324" s="663">
        <f t="shared" si="1789"/>
        <v>0</v>
      </c>
      <c r="IS324" s="663">
        <f t="shared" si="1789"/>
        <v>0</v>
      </c>
      <c r="IT324" s="663">
        <f t="shared" si="1789"/>
        <v>0</v>
      </c>
      <c r="IU324" s="663">
        <f t="shared" si="1789"/>
        <v>0</v>
      </c>
      <c r="IV324" s="663">
        <f t="shared" si="1789"/>
        <v>0.64959973144531247</v>
      </c>
      <c r="IW324" s="663">
        <f t="shared" si="1789"/>
        <v>60.087975158691407</v>
      </c>
      <c r="IX324" s="663">
        <f t="shared" si="1789"/>
        <v>96.5960165514946</v>
      </c>
      <c r="IY324" s="663">
        <f t="shared" si="1789"/>
        <v>169.67452657127379</v>
      </c>
      <c r="IZ324" s="663">
        <f t="shared" si="1789"/>
        <v>164.76130292510987</v>
      </c>
      <c r="JA324" s="663">
        <f t="shared" ref="JA324:LL324" si="1790">JA256</f>
        <v>143.02437364196777</v>
      </c>
      <c r="JB324" s="663">
        <f t="shared" si="1790"/>
        <v>0</v>
      </c>
      <c r="JC324" s="663">
        <f t="shared" si="1790"/>
        <v>0</v>
      </c>
      <c r="JD324" s="663">
        <f t="shared" si="1790"/>
        <v>0</v>
      </c>
      <c r="JE324" s="663">
        <f t="shared" si="1790"/>
        <v>0</v>
      </c>
      <c r="JF324" s="663">
        <f t="shared" si="1790"/>
        <v>0</v>
      </c>
      <c r="JG324" s="663">
        <f t="shared" si="1790"/>
        <v>0</v>
      </c>
      <c r="JH324" s="663">
        <f t="shared" si="1790"/>
        <v>0.64959973144531247</v>
      </c>
      <c r="JI324" s="663">
        <f t="shared" si="1790"/>
        <v>60.087975158691407</v>
      </c>
      <c r="JJ324" s="663">
        <f t="shared" si="1790"/>
        <v>96.5960165514946</v>
      </c>
      <c r="JK324" s="663">
        <f t="shared" si="1790"/>
        <v>175.75496471405029</v>
      </c>
      <c r="JL324" s="663">
        <f t="shared" si="1790"/>
        <v>162.66502958374025</v>
      </c>
      <c r="JM324" s="663">
        <f t="shared" si="1790"/>
        <v>141.40629340991973</v>
      </c>
      <c r="JN324" s="663">
        <f t="shared" si="1790"/>
        <v>0</v>
      </c>
      <c r="JO324" s="663">
        <f t="shared" si="1790"/>
        <v>0</v>
      </c>
      <c r="JP324" s="663">
        <f t="shared" si="1790"/>
        <v>0</v>
      </c>
      <c r="JQ324" s="663">
        <f t="shared" si="1790"/>
        <v>0</v>
      </c>
      <c r="JR324" s="663">
        <f t="shared" si="1790"/>
        <v>0</v>
      </c>
      <c r="JS324" s="663">
        <f t="shared" si="1790"/>
        <v>0</v>
      </c>
      <c r="JT324" s="663">
        <f t="shared" si="1790"/>
        <v>0.51967978515625002</v>
      </c>
      <c r="JU324" s="663">
        <f t="shared" si="1790"/>
        <v>59.460869020080565</v>
      </c>
      <c r="JV324" s="663">
        <f t="shared" si="1790"/>
        <v>87.944740305709843</v>
      </c>
      <c r="JW324" s="663">
        <f t="shared" si="1790"/>
        <v>181.83540285682679</v>
      </c>
      <c r="JX324" s="663">
        <f t="shared" si="1790"/>
        <v>160.56875624237063</v>
      </c>
      <c r="JY324" s="663">
        <f t="shared" si="1790"/>
        <v>139.78821317787168</v>
      </c>
      <c r="JZ324" s="663">
        <f t="shared" si="1790"/>
        <v>0</v>
      </c>
      <c r="KA324" s="663">
        <f t="shared" si="1790"/>
        <v>0</v>
      </c>
      <c r="KB324" s="663">
        <f t="shared" si="1790"/>
        <v>0</v>
      </c>
      <c r="KC324" s="663">
        <f t="shared" si="1790"/>
        <v>0</v>
      </c>
      <c r="KD324" s="663">
        <f t="shared" si="1790"/>
        <v>0</v>
      </c>
      <c r="KE324" s="663">
        <f t="shared" si="1790"/>
        <v>0</v>
      </c>
      <c r="KF324" s="663">
        <f t="shared" si="1790"/>
        <v>0.38975983886718751</v>
      </c>
      <c r="KG324" s="663">
        <f t="shared" si="1790"/>
        <v>58.833762881469724</v>
      </c>
      <c r="KH324" s="663">
        <f t="shared" si="1790"/>
        <v>79.293464059925086</v>
      </c>
      <c r="KI324" s="663">
        <f t="shared" si="1790"/>
        <v>187.91584099960329</v>
      </c>
      <c r="KJ324" s="663">
        <f t="shared" si="1790"/>
        <v>158.472482901001</v>
      </c>
      <c r="KK324" s="663">
        <f t="shared" si="1790"/>
        <v>138.17013294582364</v>
      </c>
      <c r="KL324" s="663">
        <f t="shared" si="1790"/>
        <v>0</v>
      </c>
      <c r="KM324" s="663">
        <f t="shared" si="1790"/>
        <v>0</v>
      </c>
      <c r="KN324" s="663">
        <f t="shared" si="1790"/>
        <v>0</v>
      </c>
      <c r="KO324" s="663">
        <f t="shared" si="1790"/>
        <v>0</v>
      </c>
      <c r="KP324" s="663">
        <f t="shared" si="1790"/>
        <v>0</v>
      </c>
      <c r="KQ324" s="663">
        <f t="shared" si="1790"/>
        <v>0</v>
      </c>
      <c r="KR324" s="663">
        <f t="shared" si="1790"/>
        <v>0.25983989257812501</v>
      </c>
      <c r="KS324" s="663">
        <f t="shared" si="1790"/>
        <v>58.206656742858883</v>
      </c>
      <c r="KT324" s="663">
        <f t="shared" si="1790"/>
        <v>70.642187814140328</v>
      </c>
      <c r="KU324" s="663">
        <f t="shared" si="1790"/>
        <v>193.99627914237979</v>
      </c>
      <c r="KV324" s="663">
        <f t="shared" si="1790"/>
        <v>156.37620955963138</v>
      </c>
      <c r="KW324" s="663">
        <f t="shared" si="1790"/>
        <v>136.55205271377559</v>
      </c>
      <c r="KX324" s="663">
        <f t="shared" si="1790"/>
        <v>0</v>
      </c>
      <c r="KY324" s="663">
        <f t="shared" si="1790"/>
        <v>0</v>
      </c>
      <c r="KZ324" s="663">
        <f t="shared" si="1790"/>
        <v>0</v>
      </c>
      <c r="LA324" s="663">
        <f t="shared" si="1790"/>
        <v>0</v>
      </c>
      <c r="LB324" s="663">
        <f t="shared" si="1790"/>
        <v>0</v>
      </c>
      <c r="LC324" s="663">
        <f t="shared" si="1790"/>
        <v>0</v>
      </c>
      <c r="LD324" s="663">
        <f t="shared" si="1790"/>
        <v>0.1299199462890625</v>
      </c>
      <c r="LE324" s="663">
        <f t="shared" si="1790"/>
        <v>57.579550604248041</v>
      </c>
      <c r="LF324" s="663">
        <f t="shared" si="1790"/>
        <v>61.990911568355571</v>
      </c>
      <c r="LG324" s="663">
        <f t="shared" si="1790"/>
        <v>200.07671728515623</v>
      </c>
      <c r="LH324" s="663">
        <f t="shared" si="1790"/>
        <v>154.27993621826172</v>
      </c>
      <c r="LI324" s="663">
        <f t="shared" si="1790"/>
        <v>134.93397248172758</v>
      </c>
      <c r="LJ324" s="663">
        <f t="shared" si="1790"/>
        <v>0</v>
      </c>
      <c r="LK324" s="663">
        <f t="shared" si="1790"/>
        <v>0</v>
      </c>
      <c r="LL324" s="663">
        <f t="shared" si="1790"/>
        <v>0</v>
      </c>
      <c r="LM324" s="663">
        <f t="shared" ref="LM324:LR324" si="1791">LM256</f>
        <v>0</v>
      </c>
      <c r="LN324" s="663">
        <f t="shared" si="1791"/>
        <v>0</v>
      </c>
      <c r="LO324" s="663">
        <f t="shared" si="1791"/>
        <v>0</v>
      </c>
      <c r="LP324" s="663">
        <f t="shared" si="1791"/>
        <v>0</v>
      </c>
      <c r="LQ324" s="663">
        <f t="shared" si="1791"/>
        <v>56.952444465637207</v>
      </c>
      <c r="LR324" s="663">
        <f t="shared" si="1791"/>
        <v>53.3396353225708</v>
      </c>
    </row>
    <row r="325" spans="2:330" hidden="1">
      <c r="C325" s="664" t="s">
        <v>826</v>
      </c>
      <c r="D325" s="663">
        <f ca="1">D264+D267</f>
        <v>1646.6277280576678</v>
      </c>
      <c r="E325" s="663">
        <f t="shared" ref="E325:BP325" ca="1" si="1792">E264+E267</f>
        <v>1646.6277280576678</v>
      </c>
      <c r="F325" s="663">
        <f t="shared" ca="1" si="1792"/>
        <v>1646.6277280576678</v>
      </c>
      <c r="G325" s="663">
        <f t="shared" ca="1" si="1792"/>
        <v>1646.6277280576678</v>
      </c>
      <c r="H325" s="663">
        <f t="shared" ca="1" si="1792"/>
        <v>1646.6277280576678</v>
      </c>
      <c r="I325" s="663">
        <f t="shared" ca="1" si="1792"/>
        <v>1403.2850856959819</v>
      </c>
      <c r="J325" s="663">
        <f t="shared" ca="1" si="1792"/>
        <v>1332.9421143892139</v>
      </c>
      <c r="K325" s="663">
        <f t="shared" ca="1" si="1792"/>
        <v>1262.5991430824461</v>
      </c>
      <c r="L325" s="663">
        <f t="shared" ca="1" si="1792"/>
        <v>1192.256171775678</v>
      </c>
      <c r="M325" s="663">
        <f t="shared" ca="1" si="1792"/>
        <v>1121.91320046891</v>
      </c>
      <c r="N325" s="663">
        <f t="shared" ca="1" si="1792"/>
        <v>1051.5702291621417</v>
      </c>
      <c r="O325" s="663">
        <f t="shared" ca="1" si="1792"/>
        <v>964.29007108637097</v>
      </c>
      <c r="P325" s="663">
        <f t="shared" ca="1" si="1792"/>
        <v>877.00991301060026</v>
      </c>
      <c r="Q325" s="663">
        <f t="shared" ca="1" si="1792"/>
        <v>789.72975493482954</v>
      </c>
      <c r="R325" s="663">
        <f t="shared" ca="1" si="1792"/>
        <v>702.44959685905883</v>
      </c>
      <c r="S325" s="663">
        <f t="shared" ca="1" si="1792"/>
        <v>615.169438783288</v>
      </c>
      <c r="T325" s="663">
        <f t="shared" ca="1" si="1792"/>
        <v>2541.1358462436197</v>
      </c>
      <c r="U325" s="663">
        <f t="shared" ca="1" si="1792"/>
        <v>2541.1358462436197</v>
      </c>
      <c r="V325" s="663">
        <f t="shared" ca="1" si="1792"/>
        <v>2541.1358462436197</v>
      </c>
      <c r="W325" s="663">
        <f t="shared" ca="1" si="1792"/>
        <v>2541.1358462436197</v>
      </c>
      <c r="X325" s="663">
        <f t="shared" ca="1" si="1792"/>
        <v>2541.1358462436197</v>
      </c>
      <c r="Y325" s="663">
        <f t="shared" ca="1" si="1792"/>
        <v>2437.9962257957218</v>
      </c>
      <c r="Z325" s="663">
        <f t="shared" ca="1" si="1792"/>
        <v>2334.8566053478239</v>
      </c>
      <c r="AA325" s="663">
        <f t="shared" ca="1" si="1792"/>
        <v>2231.716984899926</v>
      </c>
      <c r="AB325" s="663">
        <f t="shared" ca="1" si="1792"/>
        <v>2128.5773644520282</v>
      </c>
      <c r="AC325" s="663">
        <f t="shared" ca="1" si="1792"/>
        <v>2025.4377440041305</v>
      </c>
      <c r="AD325" s="663"/>
      <c r="AE325" s="663">
        <f t="shared" ca="1" si="1792"/>
        <v>718.43810290560123</v>
      </c>
      <c r="AF325" s="663">
        <f t="shared" ca="1" si="1792"/>
        <v>249.68831156909465</v>
      </c>
      <c r="AG325" s="663">
        <f t="shared" ca="1" si="1792"/>
        <v>218.41248264434935</v>
      </c>
      <c r="AH325" s="663">
        <f t="shared" ca="1" si="1792"/>
        <v>28.352466077104211</v>
      </c>
      <c r="AI325" s="663">
        <f t="shared" ca="1" si="1792"/>
        <v>49.918919397413731</v>
      </c>
      <c r="AJ325" s="663">
        <f t="shared" ca="1" si="1792"/>
        <v>39.891140937805169</v>
      </c>
      <c r="AK325" s="663">
        <f t="shared" ca="1" si="1792"/>
        <v>52.51066582489014</v>
      </c>
      <c r="AL325" s="663">
        <f t="shared" ca="1" si="1792"/>
        <v>36.918986770629878</v>
      </c>
      <c r="AM325" s="663">
        <f t="shared" ca="1" si="1792"/>
        <v>47.100698585510244</v>
      </c>
      <c r="AN325" s="663">
        <f t="shared" ca="1" si="1792"/>
        <v>38.350637393891809</v>
      </c>
      <c r="AO325" s="663">
        <f t="shared" ca="1" si="1792"/>
        <v>39.846962878614661</v>
      </c>
      <c r="AP325" s="663">
        <f t="shared" ca="1" si="1792"/>
        <v>127.1983530727625</v>
      </c>
      <c r="AQ325" s="663">
        <f t="shared" ca="1" si="1792"/>
        <v>718.43810290560123</v>
      </c>
      <c r="AR325" s="663">
        <f t="shared" ca="1" si="1792"/>
        <v>249.68831156909465</v>
      </c>
      <c r="AS325" s="663">
        <f t="shared" ca="1" si="1792"/>
        <v>218.41248264434935</v>
      </c>
      <c r="AT325" s="663">
        <f t="shared" ca="1" si="1792"/>
        <v>28.352466077104211</v>
      </c>
      <c r="AU325" s="663">
        <f t="shared" ca="1" si="1792"/>
        <v>49.918919397413731</v>
      </c>
      <c r="AV325" s="663">
        <f t="shared" ca="1" si="1792"/>
        <v>39.891140937805169</v>
      </c>
      <c r="AW325" s="663">
        <f t="shared" ca="1" si="1792"/>
        <v>52.51066582489014</v>
      </c>
      <c r="AX325" s="663">
        <f t="shared" ca="1" si="1792"/>
        <v>36.918986770629878</v>
      </c>
      <c r="AY325" s="663">
        <f t="shared" ca="1" si="1792"/>
        <v>47.100698585510244</v>
      </c>
      <c r="AZ325" s="663">
        <f t="shared" ca="1" si="1792"/>
        <v>38.350637393891809</v>
      </c>
      <c r="BA325" s="663">
        <f t="shared" ca="1" si="1792"/>
        <v>39.846962878614661</v>
      </c>
      <c r="BB325" s="663">
        <f t="shared" ca="1" si="1792"/>
        <v>127.1983530727625</v>
      </c>
      <c r="BC325" s="663">
        <f t="shared" ca="1" si="1792"/>
        <v>718.43810290560123</v>
      </c>
      <c r="BD325" s="663">
        <f t="shared" ca="1" si="1792"/>
        <v>249.68831156909465</v>
      </c>
      <c r="BE325" s="663">
        <f t="shared" ca="1" si="1792"/>
        <v>218.41248264434935</v>
      </c>
      <c r="BF325" s="663">
        <f t="shared" ca="1" si="1792"/>
        <v>28.352466077104211</v>
      </c>
      <c r="BG325" s="663">
        <f t="shared" ca="1" si="1792"/>
        <v>49.918919397413731</v>
      </c>
      <c r="BH325" s="663">
        <f t="shared" ca="1" si="1792"/>
        <v>39.891140937805169</v>
      </c>
      <c r="BI325" s="663">
        <f t="shared" ca="1" si="1792"/>
        <v>52.51066582489014</v>
      </c>
      <c r="BJ325" s="663">
        <f t="shared" ca="1" si="1792"/>
        <v>36.918986770629878</v>
      </c>
      <c r="BK325" s="663">
        <f t="shared" ca="1" si="1792"/>
        <v>47.100698585510244</v>
      </c>
      <c r="BL325" s="663">
        <f t="shared" ca="1" si="1792"/>
        <v>38.350637393891809</v>
      </c>
      <c r="BM325" s="663">
        <f t="shared" ca="1" si="1792"/>
        <v>39.846962878614661</v>
      </c>
      <c r="BN325" s="663">
        <f t="shared" ca="1" si="1792"/>
        <v>127.1983530727625</v>
      </c>
      <c r="BO325" s="663">
        <f t="shared" ca="1" si="1792"/>
        <v>718.43810290560123</v>
      </c>
      <c r="BP325" s="663">
        <f t="shared" ca="1" si="1792"/>
        <v>249.68831156909465</v>
      </c>
      <c r="BQ325" s="663">
        <f t="shared" ref="BQ325:EB325" ca="1" si="1793">BQ264+BQ267</f>
        <v>218.41248264434935</v>
      </c>
      <c r="BR325" s="663">
        <f t="shared" ca="1" si="1793"/>
        <v>28.352466077104211</v>
      </c>
      <c r="BS325" s="663">
        <f t="shared" ca="1" si="1793"/>
        <v>49.918919397413731</v>
      </c>
      <c r="BT325" s="663">
        <f t="shared" ca="1" si="1793"/>
        <v>39.891140937805169</v>
      </c>
      <c r="BU325" s="663">
        <f t="shared" ca="1" si="1793"/>
        <v>52.51066582489014</v>
      </c>
      <c r="BV325" s="663">
        <f t="shared" ca="1" si="1793"/>
        <v>36.918986770629878</v>
      </c>
      <c r="BW325" s="663">
        <f t="shared" ca="1" si="1793"/>
        <v>47.100698585510244</v>
      </c>
      <c r="BX325" s="663">
        <f t="shared" ca="1" si="1793"/>
        <v>38.350637393891809</v>
      </c>
      <c r="BY325" s="663">
        <f t="shared" ca="1" si="1793"/>
        <v>39.846962878614661</v>
      </c>
      <c r="BZ325" s="663">
        <f t="shared" ca="1" si="1793"/>
        <v>127.1983530727625</v>
      </c>
      <c r="CA325" s="663">
        <f t="shared" ca="1" si="1793"/>
        <v>603.75838513779638</v>
      </c>
      <c r="CB325" s="663">
        <f t="shared" ca="1" si="1793"/>
        <v>273.58000913596152</v>
      </c>
      <c r="CC325" s="663">
        <f t="shared" ca="1" si="1793"/>
        <v>229.46186492758991</v>
      </c>
      <c r="CD325" s="663">
        <f t="shared" ca="1" si="1793"/>
        <v>47.997792973518372</v>
      </c>
      <c r="CE325" s="663">
        <f t="shared" ca="1" si="1793"/>
        <v>15.693676804423333</v>
      </c>
      <c r="CF325" s="663">
        <f t="shared" ca="1" si="1793"/>
        <v>9.2188798856735232</v>
      </c>
      <c r="CG325" s="663">
        <f t="shared" ca="1" si="1793"/>
        <v>16.807837220013141</v>
      </c>
      <c r="CH325" s="663">
        <f t="shared" ca="1" si="1793"/>
        <v>7.3623954238891605</v>
      </c>
      <c r="CI325" s="663">
        <f t="shared" ca="1" si="1793"/>
        <v>9.5813604958057397</v>
      </c>
      <c r="CJ325" s="663">
        <f t="shared" ca="1" si="1793"/>
        <v>33.341069174051285</v>
      </c>
      <c r="CK325" s="663">
        <f t="shared" ca="1" si="1793"/>
        <v>61.959194576501844</v>
      </c>
      <c r="CL325" s="663">
        <f t="shared" ca="1" si="1793"/>
        <v>94.52261994075775</v>
      </c>
      <c r="CM325" s="663">
        <f t="shared" ca="1" si="1793"/>
        <v>587.60737852050659</v>
      </c>
      <c r="CN325" s="663">
        <f t="shared" ca="1" si="1793"/>
        <v>256.04628085215091</v>
      </c>
      <c r="CO325" s="663">
        <f t="shared" ca="1" si="1793"/>
        <v>215.80384188258648</v>
      </c>
      <c r="CP325" s="663">
        <f t="shared" ca="1" si="1793"/>
        <v>45.887129329729085</v>
      </c>
      <c r="CQ325" s="663">
        <f t="shared" ca="1" si="1793"/>
        <v>13.075079853057861</v>
      </c>
      <c r="CR325" s="663">
        <f t="shared" ca="1" si="1793"/>
        <v>7.4155229475975029</v>
      </c>
      <c r="CS325" s="663">
        <f t="shared" ca="1" si="1793"/>
        <v>14.84660767621398</v>
      </c>
      <c r="CT325" s="663">
        <f t="shared" ca="1" si="1793"/>
        <v>5.8899163391113287</v>
      </c>
      <c r="CU325" s="663">
        <f t="shared" ca="1" si="1793"/>
        <v>7.6904916996955865</v>
      </c>
      <c r="CV325" s="663">
        <f t="shared" ca="1" si="1793"/>
        <v>29.046288996407391</v>
      </c>
      <c r="CW325" s="663">
        <f t="shared" ca="1" si="1793"/>
        <v>59.206883442783351</v>
      </c>
      <c r="CX325" s="663">
        <f t="shared" ca="1" si="1793"/>
        <v>90.426692849373808</v>
      </c>
      <c r="CY325" s="663">
        <f t="shared" ca="1" si="1793"/>
        <v>571.45637190321679</v>
      </c>
      <c r="CZ325" s="663">
        <f t="shared" ca="1" si="1793"/>
        <v>238.51255256834031</v>
      </c>
      <c r="DA325" s="663">
        <f t="shared" ca="1" si="1793"/>
        <v>202.14581883758308</v>
      </c>
      <c r="DB325" s="663">
        <f t="shared" ca="1" si="1793"/>
        <v>43.776465685939797</v>
      </c>
      <c r="DC325" s="663">
        <f t="shared" ca="1" si="1793"/>
        <v>10.456482901692391</v>
      </c>
      <c r="DD325" s="663">
        <f t="shared" ca="1" si="1793"/>
        <v>5.6121660095214834</v>
      </c>
      <c r="DE325" s="663">
        <f t="shared" ca="1" si="1793"/>
        <v>12.885378132414818</v>
      </c>
      <c r="DF325" s="663">
        <f t="shared" ca="1" si="1793"/>
        <v>4.4174372543334961</v>
      </c>
      <c r="DG325" s="663">
        <f t="shared" ca="1" si="1793"/>
        <v>5.7996229035854334</v>
      </c>
      <c r="DH325" s="663">
        <f t="shared" ca="1" si="1793"/>
        <v>24.751508818763497</v>
      </c>
      <c r="DI325" s="663">
        <f t="shared" ca="1" si="1793"/>
        <v>56.454572309064865</v>
      </c>
      <c r="DJ325" s="663">
        <f t="shared" ca="1" si="1793"/>
        <v>86.33076575798988</v>
      </c>
      <c r="DK325" s="663">
        <f t="shared" ca="1" si="1793"/>
        <v>555.305365285927</v>
      </c>
      <c r="DL325" s="663">
        <f t="shared" ca="1" si="1793"/>
        <v>220.97882428452971</v>
      </c>
      <c r="DM325" s="663">
        <f t="shared" ca="1" si="1793"/>
        <v>188.48779579257967</v>
      </c>
      <c r="DN325" s="663">
        <f t="shared" ca="1" si="1793"/>
        <v>41.665802042150503</v>
      </c>
      <c r="DO325" s="663">
        <f t="shared" ca="1" si="1793"/>
        <v>7.8378859503269211</v>
      </c>
      <c r="DP325" s="663">
        <f t="shared" ca="1" si="1793"/>
        <v>3.8088090714454639</v>
      </c>
      <c r="DQ325" s="663">
        <f t="shared" ca="1" si="1793"/>
        <v>10.924148588615655</v>
      </c>
      <c r="DR325" s="663">
        <f t="shared" ca="1" si="1793"/>
        <v>2.9449581695556639</v>
      </c>
      <c r="DS325" s="663">
        <f t="shared" ca="1" si="1793"/>
        <v>3.9087541074752798</v>
      </c>
      <c r="DT325" s="663">
        <f t="shared" ca="1" si="1793"/>
        <v>20.4567286411196</v>
      </c>
      <c r="DU325" s="663">
        <f t="shared" ca="1" si="1793"/>
        <v>53.702261175346372</v>
      </c>
      <c r="DV325" s="663">
        <f t="shared" ca="1" si="1793"/>
        <v>82.234838666605953</v>
      </c>
      <c r="DW325" s="663">
        <f t="shared" ca="1" si="1793"/>
        <v>539.1543586686372</v>
      </c>
      <c r="DX325" s="663">
        <f t="shared" ca="1" si="1793"/>
        <v>203.4450960007191</v>
      </c>
      <c r="DY325" s="663">
        <f t="shared" ca="1" si="1793"/>
        <v>174.82977274757624</v>
      </c>
      <c r="DZ325" s="663">
        <f t="shared" ca="1" si="1793"/>
        <v>39.555138398361208</v>
      </c>
      <c r="EA325" s="663">
        <f t="shared" ca="1" si="1793"/>
        <v>5.2192889989614493</v>
      </c>
      <c r="EB325" s="663">
        <f t="shared" ca="1" si="1793"/>
        <v>2.0054521333694448</v>
      </c>
      <c r="EC325" s="663">
        <f t="shared" ref="EC325:GN325" ca="1" si="1794">EC264+EC267</f>
        <v>8.962919044816493</v>
      </c>
      <c r="ED325" s="663">
        <f t="shared" ca="1" si="1794"/>
        <v>1.4724790847778317</v>
      </c>
      <c r="EE325" s="663">
        <f t="shared" ca="1" si="1794"/>
        <v>2.0178853113651267</v>
      </c>
      <c r="EF325" s="663">
        <f t="shared" ca="1" si="1794"/>
        <v>16.161948463475703</v>
      </c>
      <c r="EG325" s="663">
        <f t="shared" ca="1" si="1794"/>
        <v>50.949950041627879</v>
      </c>
      <c r="EH325" s="663">
        <f t="shared" ca="1" si="1794"/>
        <v>78.138911575222011</v>
      </c>
      <c r="EI325" s="663">
        <f t="shared" ca="1" si="1794"/>
        <v>523.00335205134752</v>
      </c>
      <c r="EJ325" s="663">
        <f t="shared" ca="1" si="1794"/>
        <v>185.91136771690844</v>
      </c>
      <c r="EK325" s="663">
        <f t="shared" ca="1" si="1794"/>
        <v>161.17174970257284</v>
      </c>
      <c r="EL325" s="663">
        <f t="shared" ca="1" si="1794"/>
        <v>37.444474754571914</v>
      </c>
      <c r="EM325" s="663">
        <f t="shared" ca="1" si="1794"/>
        <v>2.6006920475959778</v>
      </c>
      <c r="EN325" s="663">
        <f t="shared" ca="1" si="1794"/>
        <v>0.20209519529342651</v>
      </c>
      <c r="EO325" s="663">
        <f t="shared" ca="1" si="1794"/>
        <v>7.0016895010173323</v>
      </c>
      <c r="EP325" s="663">
        <f t="shared" ca="1" si="1794"/>
        <v>0</v>
      </c>
      <c r="EQ325" s="663">
        <f t="shared" ca="1" si="1794"/>
        <v>0.12701651525497434</v>
      </c>
      <c r="ER325" s="663">
        <f t="shared" ca="1" si="1794"/>
        <v>11.867168285831809</v>
      </c>
      <c r="ES325" s="663">
        <f t="shared" ca="1" si="1794"/>
        <v>48.197638907909393</v>
      </c>
      <c r="ET325" s="663">
        <f t="shared" ca="1" si="1794"/>
        <v>74.042984483838083</v>
      </c>
      <c r="EU325" s="663">
        <f t="shared" ca="1" si="1794"/>
        <v>472.23669757280351</v>
      </c>
      <c r="EV325" s="663">
        <f t="shared" ca="1" si="1794"/>
        <v>168.23544205901621</v>
      </c>
      <c r="EW325" s="663">
        <f t="shared" ca="1" si="1794"/>
        <v>145.59318415760995</v>
      </c>
      <c r="EX325" s="663">
        <f t="shared" ca="1" si="1794"/>
        <v>35.875509975051877</v>
      </c>
      <c r="EY325" s="663">
        <f t="shared" ca="1" si="1794"/>
        <v>2.7197805527210237</v>
      </c>
      <c r="EZ325" s="663">
        <f t="shared" ca="1" si="1794"/>
        <v>0.17431795761585236</v>
      </c>
      <c r="FA325" s="663">
        <f t="shared" ca="1" si="1794"/>
        <v>5.6165237464189532</v>
      </c>
      <c r="FB325" s="663">
        <f t="shared" ca="1" si="1794"/>
        <v>0</v>
      </c>
      <c r="FC325" s="663">
        <f t="shared" ca="1" si="1794"/>
        <v>0.13854033432006835</v>
      </c>
      <c r="FD325" s="663">
        <f t="shared" ca="1" si="1794"/>
        <v>12.052478804147244</v>
      </c>
      <c r="FE325" s="663">
        <f t="shared" ca="1" si="1794"/>
        <v>48.600056832408903</v>
      </c>
      <c r="FF325" s="663">
        <f t="shared" ca="1" si="1794"/>
        <v>73.04753909425736</v>
      </c>
      <c r="FG325" s="663">
        <f t="shared" ca="1" si="1794"/>
        <v>421.47004309425949</v>
      </c>
      <c r="FH325" s="663">
        <f t="shared" ca="1" si="1794"/>
        <v>150.55951640112397</v>
      </c>
      <c r="FI325" s="663">
        <f t="shared" ca="1" si="1794"/>
        <v>130.01461861264707</v>
      </c>
      <c r="FJ325" s="663">
        <f t="shared" ca="1" si="1794"/>
        <v>34.306545195531839</v>
      </c>
      <c r="FK325" s="663">
        <f t="shared" ca="1" si="1794"/>
        <v>2.8388690578460696</v>
      </c>
      <c r="FL325" s="663">
        <f t="shared" ca="1" si="1794"/>
        <v>0.14654071993827822</v>
      </c>
      <c r="FM325" s="663">
        <f t="shared" ca="1" si="1794"/>
        <v>4.2313579918205741</v>
      </c>
      <c r="FN325" s="663">
        <f t="shared" ca="1" si="1794"/>
        <v>0</v>
      </c>
      <c r="FO325" s="663">
        <f t="shared" ca="1" si="1794"/>
        <v>0.15006415338516235</v>
      </c>
      <c r="FP325" s="663">
        <f t="shared" ca="1" si="1794"/>
        <v>12.237789322462678</v>
      </c>
      <c r="FQ325" s="663">
        <f t="shared" ca="1" si="1794"/>
        <v>49.002474756908413</v>
      </c>
      <c r="FR325" s="663">
        <f t="shared" ca="1" si="1794"/>
        <v>72.052093704676636</v>
      </c>
      <c r="FS325" s="663">
        <f t="shared" ca="1" si="1794"/>
        <v>370.70338861571548</v>
      </c>
      <c r="FT325" s="663">
        <f t="shared" ca="1" si="1794"/>
        <v>132.88359074323174</v>
      </c>
      <c r="FU325" s="663">
        <f t="shared" ca="1" si="1794"/>
        <v>114.43605306768418</v>
      </c>
      <c r="FV325" s="663">
        <f t="shared" ca="1" si="1794"/>
        <v>32.737580416011802</v>
      </c>
      <c r="FW325" s="663">
        <f t="shared" ca="1" si="1794"/>
        <v>2.9579575629711155</v>
      </c>
      <c r="FX325" s="663">
        <f t="shared" ca="1" si="1794"/>
        <v>0.11876348226070406</v>
      </c>
      <c r="FY325" s="663">
        <f t="shared" ca="1" si="1794"/>
        <v>2.8461922372221951</v>
      </c>
      <c r="FZ325" s="663">
        <f t="shared" ca="1" si="1794"/>
        <v>0</v>
      </c>
      <c r="GA325" s="663">
        <f t="shared" ca="1" si="1794"/>
        <v>0.16158797245025636</v>
      </c>
      <c r="GB325" s="663">
        <f t="shared" ca="1" si="1794"/>
        <v>12.423099840778113</v>
      </c>
      <c r="GC325" s="663">
        <f t="shared" ca="1" si="1794"/>
        <v>49.404892681407922</v>
      </c>
      <c r="GD325" s="663">
        <f t="shared" ca="1" si="1794"/>
        <v>71.056648315095913</v>
      </c>
      <c r="GE325" s="663">
        <f t="shared" ca="1" si="1794"/>
        <v>319.93673413717147</v>
      </c>
      <c r="GF325" s="663">
        <f t="shared" ca="1" si="1794"/>
        <v>115.20766508533951</v>
      </c>
      <c r="GG325" s="663">
        <f t="shared" ca="1" si="1794"/>
        <v>98.8574875227213</v>
      </c>
      <c r="GH325" s="663">
        <f t="shared" ca="1" si="1794"/>
        <v>31.168615636491769</v>
      </c>
      <c r="GI325" s="663">
        <f t="shared" ca="1" si="1794"/>
        <v>3.0770460680961613</v>
      </c>
      <c r="GJ325" s="663">
        <f t="shared" ca="1" si="1794"/>
        <v>9.0986244583129899E-2</v>
      </c>
      <c r="GK325" s="663">
        <f t="shared" ca="1" si="1794"/>
        <v>1.4610264826238157</v>
      </c>
      <c r="GL325" s="663">
        <f t="shared" ca="1" si="1794"/>
        <v>0</v>
      </c>
      <c r="GM325" s="663">
        <f t="shared" ca="1" si="1794"/>
        <v>0.17311179151535036</v>
      </c>
      <c r="GN325" s="663">
        <f t="shared" ca="1" si="1794"/>
        <v>12.608410359093547</v>
      </c>
      <c r="GO325" s="663">
        <f t="shared" ref="GO325:IZ325" ca="1" si="1795">GO264+GO267</f>
        <v>49.807310605907432</v>
      </c>
      <c r="GP325" s="663">
        <f t="shared" ca="1" si="1795"/>
        <v>70.06120292551519</v>
      </c>
      <c r="GQ325" s="663">
        <f t="shared" ca="1" si="1795"/>
        <v>269.17007965862751</v>
      </c>
      <c r="GR325" s="663">
        <f t="shared" ca="1" si="1795"/>
        <v>97.53173942744732</v>
      </c>
      <c r="GS325" s="663">
        <f t="shared" ca="1" si="1795"/>
        <v>83.278921977758401</v>
      </c>
      <c r="GT325" s="663">
        <f t="shared" ca="1" si="1795"/>
        <v>29.599650856971742</v>
      </c>
      <c r="GU325" s="663">
        <f t="shared" ca="1" si="1795"/>
        <v>3.1961345732212068</v>
      </c>
      <c r="GV325" s="663">
        <f t="shared" ca="1" si="1795"/>
        <v>6.3209006905555726E-2</v>
      </c>
      <c r="GW325" s="663">
        <f t="shared" ca="1" si="1795"/>
        <v>7.5860728025436405E-2</v>
      </c>
      <c r="GX325" s="663">
        <f t="shared" ca="1" si="1795"/>
        <v>0</v>
      </c>
      <c r="GY325" s="663">
        <f t="shared" ca="1" si="1795"/>
        <v>0.18463561058044434</v>
      </c>
      <c r="GZ325" s="663">
        <f t="shared" ca="1" si="1795"/>
        <v>12.793720877408981</v>
      </c>
      <c r="HA325" s="663">
        <f t="shared" ca="1" si="1795"/>
        <v>50.209728530406949</v>
      </c>
      <c r="HB325" s="663">
        <f t="shared" ca="1" si="1795"/>
        <v>69.065757535934452</v>
      </c>
      <c r="HC325" s="663">
        <f t="shared" ca="1" si="1795"/>
        <v>1277.1337806515694</v>
      </c>
      <c r="HD325" s="663">
        <f t="shared" ca="1" si="1795"/>
        <v>515.83394007563584</v>
      </c>
      <c r="HE325" s="663">
        <f t="shared" ca="1" si="1795"/>
        <v>380.40125677800182</v>
      </c>
      <c r="HF325" s="663">
        <f t="shared" ca="1" si="1795"/>
        <v>30.24686060214043</v>
      </c>
      <c r="HG325" s="663">
        <f t="shared" ca="1" si="1795"/>
        <v>3.8898030734062194</v>
      </c>
      <c r="HH325" s="663">
        <f t="shared" ca="1" si="1795"/>
        <v>0.10244683170318603</v>
      </c>
      <c r="HI325" s="663">
        <f t="shared" ca="1" si="1795"/>
        <v>0.1047004280090332</v>
      </c>
      <c r="HJ325" s="663">
        <f t="shared" ca="1" si="1795"/>
        <v>0</v>
      </c>
      <c r="HK325" s="663">
        <f t="shared" ca="1" si="1795"/>
        <v>0.25928535318374635</v>
      </c>
      <c r="HL325" s="663">
        <f t="shared" ca="1" si="1795"/>
        <v>13.436444506406783</v>
      </c>
      <c r="HM325" s="663">
        <f t="shared" ca="1" si="1795"/>
        <v>142.88772090244291</v>
      </c>
      <c r="HN325" s="663">
        <f t="shared" ca="1" si="1795"/>
        <v>176.83960704112053</v>
      </c>
      <c r="HO325" s="663">
        <f t="shared" ca="1" si="1795"/>
        <v>1277.1337806515694</v>
      </c>
      <c r="HP325" s="663">
        <f t="shared" ca="1" si="1795"/>
        <v>515.83394007563584</v>
      </c>
      <c r="HQ325" s="663">
        <f t="shared" ca="1" si="1795"/>
        <v>380.40125677800182</v>
      </c>
      <c r="HR325" s="663">
        <f t="shared" ca="1" si="1795"/>
        <v>30.24686060214043</v>
      </c>
      <c r="HS325" s="663">
        <f t="shared" ca="1" si="1795"/>
        <v>3.8898030734062194</v>
      </c>
      <c r="HT325" s="663">
        <f t="shared" ca="1" si="1795"/>
        <v>0.10244683170318603</v>
      </c>
      <c r="HU325" s="663">
        <f t="shared" ca="1" si="1795"/>
        <v>0.1047004280090332</v>
      </c>
      <c r="HV325" s="663">
        <f t="shared" ca="1" si="1795"/>
        <v>0</v>
      </c>
      <c r="HW325" s="663">
        <f t="shared" ca="1" si="1795"/>
        <v>0.25928535318374635</v>
      </c>
      <c r="HX325" s="663">
        <f t="shared" ca="1" si="1795"/>
        <v>13.436444506406783</v>
      </c>
      <c r="HY325" s="663">
        <f t="shared" ca="1" si="1795"/>
        <v>142.88772090244291</v>
      </c>
      <c r="HZ325" s="663">
        <f t="shared" ca="1" si="1795"/>
        <v>176.83960704112053</v>
      </c>
      <c r="IA325" s="663">
        <f t="shared" ca="1" si="1795"/>
        <v>1277.1337806515694</v>
      </c>
      <c r="IB325" s="663">
        <f t="shared" ca="1" si="1795"/>
        <v>515.83394007563584</v>
      </c>
      <c r="IC325" s="663">
        <f t="shared" ca="1" si="1795"/>
        <v>380.40125677800182</v>
      </c>
      <c r="ID325" s="663">
        <f t="shared" ca="1" si="1795"/>
        <v>30.24686060214043</v>
      </c>
      <c r="IE325" s="663">
        <f t="shared" ca="1" si="1795"/>
        <v>3.8898030734062194</v>
      </c>
      <c r="IF325" s="663">
        <f t="shared" ca="1" si="1795"/>
        <v>0.10244683170318603</v>
      </c>
      <c r="IG325" s="663">
        <f t="shared" ca="1" si="1795"/>
        <v>0.1047004280090332</v>
      </c>
      <c r="IH325" s="663">
        <f t="shared" ca="1" si="1795"/>
        <v>0</v>
      </c>
      <c r="II325" s="663">
        <f t="shared" ca="1" si="1795"/>
        <v>0.25928535318374635</v>
      </c>
      <c r="IJ325" s="663">
        <f t="shared" ca="1" si="1795"/>
        <v>13.436444506406783</v>
      </c>
      <c r="IK325" s="663">
        <f t="shared" ca="1" si="1795"/>
        <v>142.88772090244291</v>
      </c>
      <c r="IL325" s="663">
        <f t="shared" ca="1" si="1795"/>
        <v>176.83960704112053</v>
      </c>
      <c r="IM325" s="663">
        <f t="shared" ca="1" si="1795"/>
        <v>1277.1337806515694</v>
      </c>
      <c r="IN325" s="663">
        <f t="shared" ca="1" si="1795"/>
        <v>515.83394007563584</v>
      </c>
      <c r="IO325" s="663">
        <f t="shared" ca="1" si="1795"/>
        <v>380.40125677800182</v>
      </c>
      <c r="IP325" s="663">
        <f t="shared" ca="1" si="1795"/>
        <v>30.24686060214043</v>
      </c>
      <c r="IQ325" s="663">
        <f t="shared" ca="1" si="1795"/>
        <v>3.8898030734062194</v>
      </c>
      <c r="IR325" s="663">
        <f t="shared" ca="1" si="1795"/>
        <v>0.10244683170318603</v>
      </c>
      <c r="IS325" s="663">
        <f t="shared" ca="1" si="1795"/>
        <v>0.1047004280090332</v>
      </c>
      <c r="IT325" s="663">
        <f t="shared" ca="1" si="1795"/>
        <v>0</v>
      </c>
      <c r="IU325" s="663">
        <f t="shared" ca="1" si="1795"/>
        <v>0.25928535318374635</v>
      </c>
      <c r="IV325" s="663">
        <f t="shared" ca="1" si="1795"/>
        <v>13.436444506406783</v>
      </c>
      <c r="IW325" s="663">
        <f t="shared" ca="1" si="1795"/>
        <v>142.88772090244291</v>
      </c>
      <c r="IX325" s="663">
        <f t="shared" ca="1" si="1795"/>
        <v>176.83960704112053</v>
      </c>
      <c r="IY325" s="663">
        <f t="shared" ca="1" si="1795"/>
        <v>1277.1337806515694</v>
      </c>
      <c r="IZ325" s="663">
        <f t="shared" ca="1" si="1795"/>
        <v>515.83394007563584</v>
      </c>
      <c r="JA325" s="663">
        <f t="shared" ref="JA325:LL325" ca="1" si="1796">JA264+JA267</f>
        <v>380.40125677800182</v>
      </c>
      <c r="JB325" s="663">
        <f t="shared" ca="1" si="1796"/>
        <v>30.24686060214043</v>
      </c>
      <c r="JC325" s="663">
        <f t="shared" ca="1" si="1796"/>
        <v>3.8898030734062194</v>
      </c>
      <c r="JD325" s="663">
        <f t="shared" ca="1" si="1796"/>
        <v>0.10244683170318603</v>
      </c>
      <c r="JE325" s="663">
        <f t="shared" ca="1" si="1796"/>
        <v>0.1047004280090332</v>
      </c>
      <c r="JF325" s="663">
        <f t="shared" ca="1" si="1796"/>
        <v>0</v>
      </c>
      <c r="JG325" s="663">
        <f t="shared" ca="1" si="1796"/>
        <v>0.25928535318374635</v>
      </c>
      <c r="JH325" s="663">
        <f t="shared" ca="1" si="1796"/>
        <v>13.436444506406783</v>
      </c>
      <c r="JI325" s="663">
        <f t="shared" ca="1" si="1796"/>
        <v>142.88772090244291</v>
      </c>
      <c r="JJ325" s="663">
        <f t="shared" ca="1" si="1796"/>
        <v>176.83960704112053</v>
      </c>
      <c r="JK325" s="663">
        <f t="shared" ca="1" si="1796"/>
        <v>1234.7249330176353</v>
      </c>
      <c r="JL325" s="663">
        <f t="shared" ca="1" si="1796"/>
        <v>491.06092800433629</v>
      </c>
      <c r="JM325" s="663">
        <f t="shared" ca="1" si="1796"/>
        <v>361.99457695322042</v>
      </c>
      <c r="JN325" s="663">
        <f t="shared" ca="1" si="1796"/>
        <v>30.219703369927409</v>
      </c>
      <c r="JO325" s="663">
        <f t="shared" ca="1" si="1796"/>
        <v>3.8799697372436524</v>
      </c>
      <c r="JP325" s="663">
        <f t="shared" ca="1" si="1796"/>
        <v>0.1018403703212738</v>
      </c>
      <c r="JQ325" s="663">
        <f t="shared" ca="1" si="1796"/>
        <v>0.10426724138259888</v>
      </c>
      <c r="JR325" s="663">
        <f t="shared" ca="1" si="1796"/>
        <v>0</v>
      </c>
      <c r="JS325" s="663">
        <f t="shared" ca="1" si="1796"/>
        <v>0.25815906782150266</v>
      </c>
      <c r="JT325" s="663">
        <f t="shared" ca="1" si="1796"/>
        <v>13.405300084686278</v>
      </c>
      <c r="JU325" s="663">
        <f t="shared" ca="1" si="1796"/>
        <v>134.47462252995965</v>
      </c>
      <c r="JV325" s="663">
        <f t="shared" ca="1" si="1796"/>
        <v>167.77192541918754</v>
      </c>
      <c r="JW325" s="663">
        <f t="shared" ca="1" si="1796"/>
        <v>1192.3160853837012</v>
      </c>
      <c r="JX325" s="663">
        <f t="shared" ca="1" si="1796"/>
        <v>466.28791593303674</v>
      </c>
      <c r="JY325" s="663">
        <f t="shared" ca="1" si="1796"/>
        <v>343.58789712843901</v>
      </c>
      <c r="JZ325" s="663">
        <f t="shared" ca="1" si="1796"/>
        <v>30.192546137714388</v>
      </c>
      <c r="KA325" s="663">
        <f t="shared" ca="1" si="1796"/>
        <v>3.8701364010810853</v>
      </c>
      <c r="KB325" s="663">
        <f t="shared" ca="1" si="1796"/>
        <v>0.10123390893936157</v>
      </c>
      <c r="KC325" s="663">
        <f t="shared" ca="1" si="1796"/>
        <v>0.10383405475616456</v>
      </c>
      <c r="KD325" s="663">
        <f t="shared" ca="1" si="1796"/>
        <v>0</v>
      </c>
      <c r="KE325" s="663">
        <f t="shared" ca="1" si="1796"/>
        <v>0.25703278245925898</v>
      </c>
      <c r="KF325" s="663">
        <f t="shared" ca="1" si="1796"/>
        <v>13.374155662965773</v>
      </c>
      <c r="KG325" s="663">
        <f t="shared" ca="1" si="1796"/>
        <v>126.0615241574764</v>
      </c>
      <c r="KH325" s="663">
        <f t="shared" ca="1" si="1796"/>
        <v>158.70424379725455</v>
      </c>
      <c r="KI325" s="663">
        <f t="shared" ca="1" si="1796"/>
        <v>1149.9072377497671</v>
      </c>
      <c r="KJ325" s="663">
        <f t="shared" ca="1" si="1796"/>
        <v>441.5149038617372</v>
      </c>
      <c r="KK325" s="663">
        <f t="shared" ca="1" si="1796"/>
        <v>325.1812173036576</v>
      </c>
      <c r="KL325" s="663">
        <f t="shared" ca="1" si="1796"/>
        <v>30.165388905501366</v>
      </c>
      <c r="KM325" s="663">
        <f t="shared" ca="1" si="1796"/>
        <v>3.8603030649185182</v>
      </c>
      <c r="KN325" s="663">
        <f t="shared" ca="1" si="1796"/>
        <v>0.10062744755744935</v>
      </c>
      <c r="KO325" s="663">
        <f t="shared" ca="1" si="1796"/>
        <v>0.10340086812973023</v>
      </c>
      <c r="KP325" s="663">
        <f t="shared" ca="1" si="1796"/>
        <v>0</v>
      </c>
      <c r="KQ325" s="663">
        <f t="shared" ca="1" si="1796"/>
        <v>0.2559064970970153</v>
      </c>
      <c r="KR325" s="663">
        <f t="shared" ca="1" si="1796"/>
        <v>13.343011241245268</v>
      </c>
      <c r="KS325" s="663">
        <f t="shared" ca="1" si="1796"/>
        <v>117.64842578499315</v>
      </c>
      <c r="KT325" s="663">
        <f t="shared" ca="1" si="1796"/>
        <v>149.63656217532156</v>
      </c>
      <c r="KU325" s="663">
        <f t="shared" ca="1" si="1796"/>
        <v>1107.498390115833</v>
      </c>
      <c r="KV325" s="663">
        <f t="shared" ca="1" si="1796"/>
        <v>416.74189179043765</v>
      </c>
      <c r="KW325" s="663">
        <f t="shared" ca="1" si="1796"/>
        <v>306.7745374788762</v>
      </c>
      <c r="KX325" s="663">
        <f t="shared" ca="1" si="1796"/>
        <v>30.138231673288345</v>
      </c>
      <c r="KY325" s="663">
        <f t="shared" ca="1" si="1796"/>
        <v>3.8504697287559511</v>
      </c>
      <c r="KZ325" s="663">
        <f t="shared" ca="1" si="1796"/>
        <v>0.10002098617553712</v>
      </c>
      <c r="LA325" s="663">
        <f t="shared" ca="1" si="1796"/>
        <v>0.10296768150329591</v>
      </c>
      <c r="LB325" s="663">
        <f t="shared" ca="1" si="1796"/>
        <v>0</v>
      </c>
      <c r="LC325" s="663">
        <f t="shared" ca="1" si="1796"/>
        <v>0.25478021173477161</v>
      </c>
      <c r="LD325" s="663">
        <f t="shared" ca="1" si="1796"/>
        <v>13.311866819524763</v>
      </c>
      <c r="LE325" s="663">
        <f t="shared" ca="1" si="1796"/>
        <v>109.2353274125099</v>
      </c>
      <c r="LF325" s="663">
        <f t="shared" ca="1" si="1796"/>
        <v>140.56888055338857</v>
      </c>
      <c r="LG325" s="663">
        <f t="shared" ca="1" si="1796"/>
        <v>1065.0895424818993</v>
      </c>
      <c r="LH325" s="663">
        <f t="shared" ca="1" si="1796"/>
        <v>391.96887971913816</v>
      </c>
      <c r="LI325" s="663">
        <f t="shared" ca="1" si="1796"/>
        <v>288.36785765409468</v>
      </c>
      <c r="LJ325" s="663">
        <f t="shared" ca="1" si="1796"/>
        <v>30.111074441075324</v>
      </c>
      <c r="LK325" s="663">
        <f t="shared" ca="1" si="1796"/>
        <v>3.8406363925933835</v>
      </c>
      <c r="LL325" s="663">
        <f t="shared" ca="1" si="1796"/>
        <v>9.9414524793624878E-2</v>
      </c>
      <c r="LM325" s="663">
        <f t="shared" ref="LM325:LR325" ca="1" si="1797">LM264+LM267</f>
        <v>0.10253449487686157</v>
      </c>
      <c r="LN325" s="663">
        <f t="shared" ca="1" si="1797"/>
        <v>0</v>
      </c>
      <c r="LO325" s="663">
        <f t="shared" ca="1" si="1797"/>
        <v>0.25365392637252804</v>
      </c>
      <c r="LP325" s="663">
        <f t="shared" ca="1" si="1797"/>
        <v>13.28072239780426</v>
      </c>
      <c r="LQ325" s="663">
        <f t="shared" ca="1" si="1797"/>
        <v>100.82222904002666</v>
      </c>
      <c r="LR325" s="663">
        <f t="shared" ca="1" si="1797"/>
        <v>131.50119893145563</v>
      </c>
    </row>
    <row r="326" spans="2:330" hidden="1">
      <c r="C326" s="664" t="s">
        <v>829</v>
      </c>
      <c r="D326" s="663">
        <f ca="1">D266</f>
        <v>651.32950471197069</v>
      </c>
      <c r="E326" s="663">
        <f t="shared" ref="E326:BP326" ca="1" si="1798">E266</f>
        <v>651.32950471197069</v>
      </c>
      <c r="F326" s="663">
        <f t="shared" ca="1" si="1798"/>
        <v>651.32950471197069</v>
      </c>
      <c r="G326" s="663">
        <f t="shared" ca="1" si="1798"/>
        <v>651.32950471197069</v>
      </c>
      <c r="H326" s="663">
        <f t="shared" ca="1" si="1798"/>
        <v>651.32950471197069</v>
      </c>
      <c r="I326" s="663">
        <f t="shared" ca="1" si="1798"/>
        <v>49.531119694620372</v>
      </c>
      <c r="J326" s="663">
        <f t="shared" ca="1" si="1798"/>
        <v>41.170932008290293</v>
      </c>
      <c r="K326" s="663">
        <f t="shared" ca="1" si="1798"/>
        <v>32.810744321960215</v>
      </c>
      <c r="L326" s="663">
        <f t="shared" ca="1" si="1798"/>
        <v>24.450556635630136</v>
      </c>
      <c r="M326" s="663">
        <f t="shared" ca="1" si="1798"/>
        <v>16.090368949300057</v>
      </c>
      <c r="N326" s="663">
        <f t="shared" ca="1" si="1798"/>
        <v>7.7301812629699702</v>
      </c>
      <c r="O326" s="663">
        <f t="shared" ca="1" si="1798"/>
        <v>7.7170100692749015</v>
      </c>
      <c r="P326" s="663">
        <f t="shared" ca="1" si="1798"/>
        <v>7.7038388755798328</v>
      </c>
      <c r="Q326" s="663">
        <f t="shared" ca="1" si="1798"/>
        <v>7.6906676818847641</v>
      </c>
      <c r="R326" s="663">
        <f t="shared" ca="1" si="1798"/>
        <v>7.6774964881896954</v>
      </c>
      <c r="S326" s="663">
        <f t="shared" ca="1" si="1798"/>
        <v>7.6643252944946285</v>
      </c>
      <c r="T326" s="663">
        <f t="shared" ca="1" si="1798"/>
        <v>7.471914115726948</v>
      </c>
      <c r="U326" s="663">
        <f t="shared" ca="1" si="1798"/>
        <v>7.471914115726948</v>
      </c>
      <c r="V326" s="663">
        <f t="shared" ca="1" si="1798"/>
        <v>7.471914115726948</v>
      </c>
      <c r="W326" s="663">
        <f t="shared" ca="1" si="1798"/>
        <v>7.471914115726948</v>
      </c>
      <c r="X326" s="663">
        <f t="shared" ca="1" si="1798"/>
        <v>7.471914115726948</v>
      </c>
      <c r="Y326" s="663">
        <f t="shared" ca="1" si="1798"/>
        <v>7.4113603415012363</v>
      </c>
      <c r="Z326" s="663">
        <f t="shared" ca="1" si="1798"/>
        <v>7.3508065672755247</v>
      </c>
      <c r="AA326" s="663">
        <f t="shared" ca="1" si="1798"/>
        <v>7.2902527930498131</v>
      </c>
      <c r="AB326" s="663">
        <f t="shared" ca="1" si="1798"/>
        <v>7.2296990188241015</v>
      </c>
      <c r="AC326" s="663">
        <f t="shared" ca="1" si="1798"/>
        <v>7.1691452445983881</v>
      </c>
      <c r="AD326" s="663"/>
      <c r="AE326" s="663">
        <f t="shared" ca="1" si="1798"/>
        <v>232.29274431710689</v>
      </c>
      <c r="AF326" s="663">
        <f t="shared" ca="1" si="1798"/>
        <v>172.81346304445714</v>
      </c>
      <c r="AG326" s="663">
        <f t="shared" ca="1" si="1798"/>
        <v>113.94291848516465</v>
      </c>
      <c r="AH326" s="663">
        <f t="shared" ca="1" si="1798"/>
        <v>14.728538312911986</v>
      </c>
      <c r="AI326" s="663">
        <f t="shared" ca="1" si="1798"/>
        <v>0.11292070484161376</v>
      </c>
      <c r="AJ326" s="663">
        <f t="shared" ca="1" si="1798"/>
        <v>0</v>
      </c>
      <c r="AK326" s="663">
        <f t="shared" ca="1" si="1798"/>
        <v>0</v>
      </c>
      <c r="AL326" s="663">
        <f t="shared" ca="1" si="1798"/>
        <v>0</v>
      </c>
      <c r="AM326" s="663">
        <f t="shared" ca="1" si="1798"/>
        <v>0.54782728195190433</v>
      </c>
      <c r="AN326" s="663">
        <f t="shared" ca="1" si="1798"/>
        <v>0.78014668416976929</v>
      </c>
      <c r="AO326" s="663">
        <f t="shared" ca="1" si="1798"/>
        <v>40.057296435832981</v>
      </c>
      <c r="AP326" s="663">
        <f t="shared" ca="1" si="1798"/>
        <v>76.05364944553375</v>
      </c>
      <c r="AQ326" s="663">
        <f t="shared" ca="1" si="1798"/>
        <v>232.29274431710689</v>
      </c>
      <c r="AR326" s="663">
        <f t="shared" ca="1" si="1798"/>
        <v>172.81346304445714</v>
      </c>
      <c r="AS326" s="663">
        <f t="shared" ca="1" si="1798"/>
        <v>113.94291848516465</v>
      </c>
      <c r="AT326" s="663">
        <f t="shared" ca="1" si="1798"/>
        <v>14.728538312911986</v>
      </c>
      <c r="AU326" s="663">
        <f t="shared" ca="1" si="1798"/>
        <v>0.11292070484161376</v>
      </c>
      <c r="AV326" s="663">
        <f t="shared" ca="1" si="1798"/>
        <v>0</v>
      </c>
      <c r="AW326" s="663">
        <f t="shared" ca="1" si="1798"/>
        <v>0</v>
      </c>
      <c r="AX326" s="663">
        <f t="shared" ca="1" si="1798"/>
        <v>0</v>
      </c>
      <c r="AY326" s="663">
        <f t="shared" ca="1" si="1798"/>
        <v>0.54782728195190433</v>
      </c>
      <c r="AZ326" s="663">
        <f t="shared" ca="1" si="1798"/>
        <v>0.78014668416976929</v>
      </c>
      <c r="BA326" s="663">
        <f t="shared" ca="1" si="1798"/>
        <v>40.057296435832981</v>
      </c>
      <c r="BB326" s="663">
        <f t="shared" ca="1" si="1798"/>
        <v>76.05364944553375</v>
      </c>
      <c r="BC326" s="663">
        <f t="shared" ca="1" si="1798"/>
        <v>232.29274431710689</v>
      </c>
      <c r="BD326" s="663">
        <f t="shared" ca="1" si="1798"/>
        <v>172.81346304445714</v>
      </c>
      <c r="BE326" s="663">
        <f t="shared" ca="1" si="1798"/>
        <v>113.94291848516465</v>
      </c>
      <c r="BF326" s="663">
        <f t="shared" ca="1" si="1798"/>
        <v>14.728538312911986</v>
      </c>
      <c r="BG326" s="663">
        <f t="shared" ca="1" si="1798"/>
        <v>0.11292070484161376</v>
      </c>
      <c r="BH326" s="663">
        <f t="shared" ca="1" si="1798"/>
        <v>0</v>
      </c>
      <c r="BI326" s="663">
        <f t="shared" ca="1" si="1798"/>
        <v>0</v>
      </c>
      <c r="BJ326" s="663">
        <f t="shared" ca="1" si="1798"/>
        <v>0</v>
      </c>
      <c r="BK326" s="663">
        <f t="shared" ca="1" si="1798"/>
        <v>0.54782728195190433</v>
      </c>
      <c r="BL326" s="663">
        <f t="shared" ca="1" si="1798"/>
        <v>0.78014668416976929</v>
      </c>
      <c r="BM326" s="663">
        <f t="shared" ca="1" si="1798"/>
        <v>40.057296435832981</v>
      </c>
      <c r="BN326" s="663">
        <f t="shared" ca="1" si="1798"/>
        <v>76.05364944553375</v>
      </c>
      <c r="BO326" s="663">
        <f t="shared" ca="1" si="1798"/>
        <v>232.29274431710689</v>
      </c>
      <c r="BP326" s="663">
        <f t="shared" ca="1" si="1798"/>
        <v>172.81346304445714</v>
      </c>
      <c r="BQ326" s="663">
        <f t="shared" ref="BQ326:EB326" ca="1" si="1799">BQ266</f>
        <v>113.94291848516465</v>
      </c>
      <c r="BR326" s="663">
        <f t="shared" ca="1" si="1799"/>
        <v>14.728538312911986</v>
      </c>
      <c r="BS326" s="663">
        <f t="shared" ca="1" si="1799"/>
        <v>0.11292070484161376</v>
      </c>
      <c r="BT326" s="663">
        <f t="shared" ca="1" si="1799"/>
        <v>0</v>
      </c>
      <c r="BU326" s="663">
        <f t="shared" ca="1" si="1799"/>
        <v>0</v>
      </c>
      <c r="BV326" s="663">
        <f t="shared" ca="1" si="1799"/>
        <v>0</v>
      </c>
      <c r="BW326" s="663">
        <f t="shared" ca="1" si="1799"/>
        <v>0.54782728195190433</v>
      </c>
      <c r="BX326" s="663">
        <f t="shared" ca="1" si="1799"/>
        <v>0.78014668416976929</v>
      </c>
      <c r="BY326" s="663">
        <f t="shared" ca="1" si="1799"/>
        <v>40.057296435832981</v>
      </c>
      <c r="BZ326" s="663">
        <f t="shared" ca="1" si="1799"/>
        <v>76.05364944553375</v>
      </c>
      <c r="CA326" s="663">
        <f t="shared" ca="1" si="1799"/>
        <v>18.670150634050369</v>
      </c>
      <c r="CB326" s="663">
        <f t="shared" ca="1" si="1799"/>
        <v>15.599103269696235</v>
      </c>
      <c r="CC326" s="663">
        <f t="shared" ca="1" si="1799"/>
        <v>6.7599599976539615</v>
      </c>
      <c r="CD326" s="663">
        <f t="shared" ca="1" si="1799"/>
        <v>0.337521776676178</v>
      </c>
      <c r="CE326" s="663">
        <f t="shared" ca="1" si="1799"/>
        <v>4.2165832519531252E-2</v>
      </c>
      <c r="CF326" s="663">
        <f t="shared" ca="1" si="1799"/>
        <v>0</v>
      </c>
      <c r="CG326" s="663">
        <f t="shared" ca="1" si="1799"/>
        <v>0</v>
      </c>
      <c r="CH326" s="663">
        <f t="shared" ca="1" si="1799"/>
        <v>0</v>
      </c>
      <c r="CI326" s="663">
        <f t="shared" ca="1" si="1799"/>
        <v>0.54815582275390629</v>
      </c>
      <c r="CJ326" s="663">
        <f t="shared" ca="1" si="1799"/>
        <v>0</v>
      </c>
      <c r="CK326" s="663">
        <f t="shared" ca="1" si="1799"/>
        <v>1.1097026975452899</v>
      </c>
      <c r="CL326" s="663">
        <f t="shared" ca="1" si="1799"/>
        <v>6.464359663724899</v>
      </c>
      <c r="CM326" s="663">
        <f t="shared" ca="1" si="1799"/>
        <v>15.236671942329407</v>
      </c>
      <c r="CN326" s="663">
        <f t="shared" ca="1" si="1799"/>
        <v>13.192741775608063</v>
      </c>
      <c r="CO326" s="663">
        <f t="shared" ca="1" si="1799"/>
        <v>5.6143438953399656</v>
      </c>
      <c r="CP326" s="663">
        <f t="shared" ca="1" si="1799"/>
        <v>0.27001742134094242</v>
      </c>
      <c r="CQ326" s="663">
        <f t="shared" ca="1" si="1799"/>
        <v>4.2165110015869145E-2</v>
      </c>
      <c r="CR326" s="663">
        <f t="shared" ca="1" si="1799"/>
        <v>0</v>
      </c>
      <c r="CS326" s="663">
        <f t="shared" ca="1" si="1799"/>
        <v>0</v>
      </c>
      <c r="CT326" s="663">
        <f t="shared" ca="1" si="1799"/>
        <v>0</v>
      </c>
      <c r="CU326" s="663">
        <f t="shared" ca="1" si="1799"/>
        <v>0.54814643020629883</v>
      </c>
      <c r="CV326" s="663">
        <f t="shared" ca="1" si="1799"/>
        <v>0</v>
      </c>
      <c r="CW326" s="663">
        <f t="shared" ca="1" si="1799"/>
        <v>0.88776215803623193</v>
      </c>
      <c r="CX326" s="663">
        <f t="shared" ca="1" si="1799"/>
        <v>5.3790832754135129</v>
      </c>
      <c r="CY326" s="663">
        <f t="shared" ca="1" si="1799"/>
        <v>11.803193250608444</v>
      </c>
      <c r="CZ326" s="663">
        <f t="shared" ca="1" si="1799"/>
        <v>10.786380281519889</v>
      </c>
      <c r="DA326" s="663">
        <f t="shared" ca="1" si="1799"/>
        <v>4.4687277930259697</v>
      </c>
      <c r="DB326" s="663">
        <f t="shared" ca="1" si="1799"/>
        <v>0.20251306600570682</v>
      </c>
      <c r="DC326" s="663">
        <f t="shared" ca="1" si="1799"/>
        <v>4.2164387512207038E-2</v>
      </c>
      <c r="DD326" s="663">
        <f t="shared" ca="1" si="1799"/>
        <v>0</v>
      </c>
      <c r="DE326" s="663">
        <f t="shared" ca="1" si="1799"/>
        <v>0</v>
      </c>
      <c r="DF326" s="663">
        <f t="shared" ca="1" si="1799"/>
        <v>0</v>
      </c>
      <c r="DG326" s="663">
        <f t="shared" ca="1" si="1799"/>
        <v>0.54813703765869137</v>
      </c>
      <c r="DH326" s="663">
        <f t="shared" ca="1" si="1799"/>
        <v>0</v>
      </c>
      <c r="DI326" s="663">
        <f t="shared" ca="1" si="1799"/>
        <v>0.66582161852717392</v>
      </c>
      <c r="DJ326" s="663">
        <f t="shared" ca="1" si="1799"/>
        <v>4.2938068871021269</v>
      </c>
      <c r="DK326" s="663">
        <f t="shared" ca="1" si="1799"/>
        <v>8.3697145588874822</v>
      </c>
      <c r="DL326" s="663">
        <f t="shared" ca="1" si="1799"/>
        <v>8.380018787431716</v>
      </c>
      <c r="DM326" s="663">
        <f t="shared" ca="1" si="1799"/>
        <v>3.3231116907119742</v>
      </c>
      <c r="DN326" s="663">
        <f t="shared" ca="1" si="1799"/>
        <v>0.13500871067047121</v>
      </c>
      <c r="DO326" s="663">
        <f t="shared" ca="1" si="1799"/>
        <v>4.2163665008544932E-2</v>
      </c>
      <c r="DP326" s="663">
        <f t="shared" ca="1" si="1799"/>
        <v>0</v>
      </c>
      <c r="DQ326" s="663">
        <f t="shared" ca="1" si="1799"/>
        <v>0</v>
      </c>
      <c r="DR326" s="663">
        <f t="shared" ca="1" si="1799"/>
        <v>0</v>
      </c>
      <c r="DS326" s="663">
        <f t="shared" ca="1" si="1799"/>
        <v>0.54812764511108392</v>
      </c>
      <c r="DT326" s="663">
        <f t="shared" ca="1" si="1799"/>
        <v>0</v>
      </c>
      <c r="DU326" s="663">
        <f t="shared" ca="1" si="1799"/>
        <v>0.44388107901811591</v>
      </c>
      <c r="DV326" s="663">
        <f t="shared" ca="1" si="1799"/>
        <v>3.2085304987907408</v>
      </c>
      <c r="DW326" s="663">
        <f t="shared" ca="1" si="1799"/>
        <v>4.9362358671665199</v>
      </c>
      <c r="DX326" s="663">
        <f t="shared" ca="1" si="1799"/>
        <v>5.9736572933435435</v>
      </c>
      <c r="DY326" s="663">
        <f t="shared" ca="1" si="1799"/>
        <v>2.1774955883979787</v>
      </c>
      <c r="DZ326" s="663">
        <f t="shared" ca="1" si="1799"/>
        <v>6.7504355335235605E-2</v>
      </c>
      <c r="EA326" s="663">
        <f t="shared" ca="1" si="1799"/>
        <v>4.2162942504882825E-2</v>
      </c>
      <c r="EB326" s="663">
        <f t="shared" ca="1" si="1799"/>
        <v>0</v>
      </c>
      <c r="EC326" s="663">
        <f t="shared" ref="EC326:GN326" ca="1" si="1800">EC266</f>
        <v>0</v>
      </c>
      <c r="ED326" s="663">
        <f t="shared" ca="1" si="1800"/>
        <v>0</v>
      </c>
      <c r="EE326" s="663">
        <f t="shared" ca="1" si="1800"/>
        <v>0.54811825256347646</v>
      </c>
      <c r="EF326" s="663">
        <f t="shared" ca="1" si="1800"/>
        <v>0</v>
      </c>
      <c r="EG326" s="663">
        <f t="shared" ca="1" si="1800"/>
        <v>0.22194053950905793</v>
      </c>
      <c r="EH326" s="663">
        <f t="shared" ca="1" si="1800"/>
        <v>2.1232541104793548</v>
      </c>
      <c r="EI326" s="663">
        <f t="shared" ca="1" si="1800"/>
        <v>1.5027571754455566</v>
      </c>
      <c r="EJ326" s="663">
        <f t="shared" ca="1" si="1800"/>
        <v>3.5672957992553709</v>
      </c>
      <c r="EK326" s="663">
        <f t="shared" ca="1" si="1800"/>
        <v>1.0318794860839844</v>
      </c>
      <c r="EL326" s="663">
        <f t="shared" ca="1" si="1800"/>
        <v>0</v>
      </c>
      <c r="EM326" s="663">
        <f t="shared" ca="1" si="1800"/>
        <v>4.2162220001220704E-2</v>
      </c>
      <c r="EN326" s="663">
        <f t="shared" ca="1" si="1800"/>
        <v>0</v>
      </c>
      <c r="EO326" s="663">
        <f t="shared" ca="1" si="1800"/>
        <v>0</v>
      </c>
      <c r="EP326" s="663">
        <f t="shared" ca="1" si="1800"/>
        <v>0</v>
      </c>
      <c r="EQ326" s="663">
        <f t="shared" ca="1" si="1800"/>
        <v>0.54810886001586911</v>
      </c>
      <c r="ER326" s="663">
        <f t="shared" ca="1" si="1800"/>
        <v>0</v>
      </c>
      <c r="ES326" s="663">
        <f t="shared" ca="1" si="1800"/>
        <v>0</v>
      </c>
      <c r="ET326" s="663">
        <f t="shared" ca="1" si="1800"/>
        <v>1.0379777221679687</v>
      </c>
      <c r="EU326" s="663">
        <f t="shared" ca="1" si="1800"/>
        <v>1.4834510116577149</v>
      </c>
      <c r="EV326" s="663">
        <f t="shared" ca="1" si="1800"/>
        <v>3.5771934265136718</v>
      </c>
      <c r="EW326" s="663">
        <f t="shared" ca="1" si="1800"/>
        <v>1.0398535491943359</v>
      </c>
      <c r="EX326" s="663">
        <f t="shared" ca="1" si="1800"/>
        <v>0</v>
      </c>
      <c r="EY326" s="663">
        <f t="shared" ca="1" si="1800"/>
        <v>4.2153916931152342E-2</v>
      </c>
      <c r="EZ326" s="663">
        <f t="shared" ca="1" si="1800"/>
        <v>0</v>
      </c>
      <c r="FA326" s="663">
        <f t="shared" ca="1" si="1800"/>
        <v>0</v>
      </c>
      <c r="FB326" s="663">
        <f t="shared" ca="1" si="1800"/>
        <v>0</v>
      </c>
      <c r="FC326" s="663">
        <f t="shared" ca="1" si="1800"/>
        <v>0.54800092010498047</v>
      </c>
      <c r="FD326" s="663">
        <f t="shared" ca="1" si="1800"/>
        <v>0</v>
      </c>
      <c r="FE326" s="663">
        <f t="shared" ca="1" si="1800"/>
        <v>0</v>
      </c>
      <c r="FF326" s="663">
        <f t="shared" ca="1" si="1800"/>
        <v>1.0263572448730469</v>
      </c>
      <c r="FG326" s="663">
        <f t="shared" ca="1" si="1800"/>
        <v>1.4641448478698731</v>
      </c>
      <c r="FH326" s="663">
        <f t="shared" ca="1" si="1800"/>
        <v>3.5870910537719727</v>
      </c>
      <c r="FI326" s="663">
        <f t="shared" ca="1" si="1800"/>
        <v>1.0478276123046875</v>
      </c>
      <c r="FJ326" s="663">
        <f t="shared" ca="1" si="1800"/>
        <v>0</v>
      </c>
      <c r="FK326" s="663">
        <f t="shared" ca="1" si="1800"/>
        <v>4.214561386108398E-2</v>
      </c>
      <c r="FL326" s="663">
        <f t="shared" ca="1" si="1800"/>
        <v>0</v>
      </c>
      <c r="FM326" s="663">
        <f t="shared" ca="1" si="1800"/>
        <v>0</v>
      </c>
      <c r="FN326" s="663">
        <f t="shared" ca="1" si="1800"/>
        <v>0</v>
      </c>
      <c r="FO326" s="663">
        <f t="shared" ca="1" si="1800"/>
        <v>0.54789298019409183</v>
      </c>
      <c r="FP326" s="663">
        <f t="shared" ca="1" si="1800"/>
        <v>0</v>
      </c>
      <c r="FQ326" s="663">
        <f t="shared" ca="1" si="1800"/>
        <v>0</v>
      </c>
      <c r="FR326" s="663">
        <f t="shared" ca="1" si="1800"/>
        <v>1.0147367675781251</v>
      </c>
      <c r="FS326" s="663">
        <f t="shared" ca="1" si="1800"/>
        <v>1.4448386840820313</v>
      </c>
      <c r="FT326" s="663">
        <f t="shared" ca="1" si="1800"/>
        <v>3.5969886810302736</v>
      </c>
      <c r="FU326" s="663">
        <f t="shared" ca="1" si="1800"/>
        <v>1.055801675415039</v>
      </c>
      <c r="FV326" s="663">
        <f t="shared" ca="1" si="1800"/>
        <v>0</v>
      </c>
      <c r="FW326" s="663">
        <f t="shared" ca="1" si="1800"/>
        <v>4.2137310791015618E-2</v>
      </c>
      <c r="FX326" s="663">
        <f t="shared" ca="1" si="1800"/>
        <v>0</v>
      </c>
      <c r="FY326" s="663">
        <f t="shared" ca="1" si="1800"/>
        <v>0</v>
      </c>
      <c r="FZ326" s="663">
        <f t="shared" ca="1" si="1800"/>
        <v>0</v>
      </c>
      <c r="GA326" s="663">
        <f t="shared" ca="1" si="1800"/>
        <v>0.54778504028320318</v>
      </c>
      <c r="GB326" s="663">
        <f t="shared" ca="1" si="1800"/>
        <v>0</v>
      </c>
      <c r="GC326" s="663">
        <f t="shared" ca="1" si="1800"/>
        <v>0</v>
      </c>
      <c r="GD326" s="663">
        <f t="shared" ca="1" si="1800"/>
        <v>1.0031162902832034</v>
      </c>
      <c r="GE326" s="663">
        <f t="shared" ca="1" si="1800"/>
        <v>1.4255325202941895</v>
      </c>
      <c r="GF326" s="663">
        <f t="shared" ca="1" si="1800"/>
        <v>3.6068863082885745</v>
      </c>
      <c r="GG326" s="663">
        <f t="shared" ca="1" si="1800"/>
        <v>1.0637757385253905</v>
      </c>
      <c r="GH326" s="663">
        <f t="shared" ca="1" si="1800"/>
        <v>0</v>
      </c>
      <c r="GI326" s="663">
        <f t="shared" ca="1" si="1800"/>
        <v>4.2129007720947256E-2</v>
      </c>
      <c r="GJ326" s="663">
        <f t="shared" ca="1" si="1800"/>
        <v>0</v>
      </c>
      <c r="GK326" s="663">
        <f t="shared" ca="1" si="1800"/>
        <v>0</v>
      </c>
      <c r="GL326" s="663">
        <f t="shared" ca="1" si="1800"/>
        <v>0</v>
      </c>
      <c r="GM326" s="663">
        <f t="shared" ca="1" si="1800"/>
        <v>0.54767710037231454</v>
      </c>
      <c r="GN326" s="663">
        <f t="shared" ca="1" si="1800"/>
        <v>0</v>
      </c>
      <c r="GO326" s="663">
        <f t="shared" ref="GO326:IZ326" ca="1" si="1801">GO266</f>
        <v>0</v>
      </c>
      <c r="GP326" s="663">
        <f t="shared" ca="1" si="1801"/>
        <v>0.99149581298828149</v>
      </c>
      <c r="GQ326" s="663">
        <f t="shared" ca="1" si="1801"/>
        <v>1.4062263565063478</v>
      </c>
      <c r="GR326" s="663">
        <f t="shared" ca="1" si="1801"/>
        <v>3.6167839355468749</v>
      </c>
      <c r="GS326" s="663">
        <f t="shared" ca="1" si="1801"/>
        <v>1.0717498016357423</v>
      </c>
      <c r="GT326" s="663">
        <f t="shared" ca="1" si="1801"/>
        <v>0</v>
      </c>
      <c r="GU326" s="663">
        <f t="shared" ca="1" si="1801"/>
        <v>4.2120704650878901E-2</v>
      </c>
      <c r="GV326" s="663">
        <f t="shared" ca="1" si="1801"/>
        <v>0</v>
      </c>
      <c r="GW326" s="663">
        <f t="shared" ca="1" si="1801"/>
        <v>0</v>
      </c>
      <c r="GX326" s="663">
        <f t="shared" ca="1" si="1801"/>
        <v>0</v>
      </c>
      <c r="GY326" s="663">
        <f t="shared" ca="1" si="1801"/>
        <v>0.54756916046142579</v>
      </c>
      <c r="GZ326" s="663">
        <f t="shared" ca="1" si="1801"/>
        <v>0</v>
      </c>
      <c r="HA326" s="663">
        <f t="shared" ca="1" si="1801"/>
        <v>0</v>
      </c>
      <c r="HB326" s="663">
        <f t="shared" ca="1" si="1801"/>
        <v>0.97987533569335949</v>
      </c>
      <c r="HC326" s="663">
        <f t="shared" ca="1" si="1801"/>
        <v>1.2683108100891114</v>
      </c>
      <c r="HD326" s="663">
        <f t="shared" ca="1" si="1801"/>
        <v>3.5585530584454537</v>
      </c>
      <c r="HE326" s="663">
        <f t="shared" ca="1" si="1801"/>
        <v>1.1301992950439455</v>
      </c>
      <c r="HF326" s="663">
        <f t="shared" ca="1" si="1801"/>
        <v>0</v>
      </c>
      <c r="HG326" s="663">
        <f t="shared" ca="1" si="1801"/>
        <v>4.2079193115234378E-2</v>
      </c>
      <c r="HH326" s="663">
        <f t="shared" ca="1" si="1801"/>
        <v>0</v>
      </c>
      <c r="HI326" s="663">
        <f t="shared" ca="1" si="1801"/>
        <v>0</v>
      </c>
      <c r="HJ326" s="663">
        <f t="shared" ca="1" si="1801"/>
        <v>0</v>
      </c>
      <c r="HK326" s="663">
        <f t="shared" ca="1" si="1801"/>
        <v>0.54702951049804693</v>
      </c>
      <c r="HL326" s="663">
        <f t="shared" ca="1" si="1801"/>
        <v>0</v>
      </c>
      <c r="HM326" s="663">
        <f t="shared" ca="1" si="1801"/>
        <v>0</v>
      </c>
      <c r="HN326" s="663">
        <f t="shared" ca="1" si="1801"/>
        <v>0.92574224853515619</v>
      </c>
      <c r="HO326" s="663">
        <f t="shared" ca="1" si="1801"/>
        <v>1.2683108100891114</v>
      </c>
      <c r="HP326" s="663">
        <f t="shared" ca="1" si="1801"/>
        <v>3.5585530584454537</v>
      </c>
      <c r="HQ326" s="663">
        <f t="shared" ca="1" si="1801"/>
        <v>1.1301992950439455</v>
      </c>
      <c r="HR326" s="663">
        <f t="shared" ca="1" si="1801"/>
        <v>0</v>
      </c>
      <c r="HS326" s="663">
        <f t="shared" ca="1" si="1801"/>
        <v>4.2079193115234378E-2</v>
      </c>
      <c r="HT326" s="663">
        <f t="shared" ca="1" si="1801"/>
        <v>0</v>
      </c>
      <c r="HU326" s="663">
        <f t="shared" ca="1" si="1801"/>
        <v>0</v>
      </c>
      <c r="HV326" s="663">
        <f t="shared" ca="1" si="1801"/>
        <v>0</v>
      </c>
      <c r="HW326" s="663">
        <f t="shared" ca="1" si="1801"/>
        <v>0.54702951049804693</v>
      </c>
      <c r="HX326" s="663">
        <f t="shared" ca="1" si="1801"/>
        <v>0</v>
      </c>
      <c r="HY326" s="663">
        <f t="shared" ca="1" si="1801"/>
        <v>0</v>
      </c>
      <c r="HZ326" s="663">
        <f t="shared" ca="1" si="1801"/>
        <v>0.92574224853515619</v>
      </c>
      <c r="IA326" s="663">
        <f t="shared" ca="1" si="1801"/>
        <v>1.2683108100891114</v>
      </c>
      <c r="IB326" s="663">
        <f t="shared" ca="1" si="1801"/>
        <v>3.5585530584454537</v>
      </c>
      <c r="IC326" s="663">
        <f t="shared" ca="1" si="1801"/>
        <v>1.1301992950439455</v>
      </c>
      <c r="ID326" s="663">
        <f t="shared" ca="1" si="1801"/>
        <v>0</v>
      </c>
      <c r="IE326" s="663">
        <f t="shared" ca="1" si="1801"/>
        <v>4.2079193115234378E-2</v>
      </c>
      <c r="IF326" s="663">
        <f t="shared" ca="1" si="1801"/>
        <v>0</v>
      </c>
      <c r="IG326" s="663">
        <f t="shared" ca="1" si="1801"/>
        <v>0</v>
      </c>
      <c r="IH326" s="663">
        <f t="shared" ca="1" si="1801"/>
        <v>0</v>
      </c>
      <c r="II326" s="663">
        <f t="shared" ca="1" si="1801"/>
        <v>0.54702951049804693</v>
      </c>
      <c r="IJ326" s="663">
        <f t="shared" ca="1" si="1801"/>
        <v>0</v>
      </c>
      <c r="IK326" s="663">
        <f t="shared" ca="1" si="1801"/>
        <v>0</v>
      </c>
      <c r="IL326" s="663">
        <f t="shared" ca="1" si="1801"/>
        <v>0.92574224853515619</v>
      </c>
      <c r="IM326" s="663">
        <f t="shared" ca="1" si="1801"/>
        <v>1.2683108100891114</v>
      </c>
      <c r="IN326" s="663">
        <f t="shared" ca="1" si="1801"/>
        <v>3.5585530584454537</v>
      </c>
      <c r="IO326" s="663">
        <f t="shared" ca="1" si="1801"/>
        <v>1.1301992950439455</v>
      </c>
      <c r="IP326" s="663">
        <f t="shared" ca="1" si="1801"/>
        <v>0</v>
      </c>
      <c r="IQ326" s="663">
        <f t="shared" ca="1" si="1801"/>
        <v>4.2079193115234378E-2</v>
      </c>
      <c r="IR326" s="663">
        <f t="shared" ca="1" si="1801"/>
        <v>0</v>
      </c>
      <c r="IS326" s="663">
        <f t="shared" ca="1" si="1801"/>
        <v>0</v>
      </c>
      <c r="IT326" s="663">
        <f t="shared" ca="1" si="1801"/>
        <v>0</v>
      </c>
      <c r="IU326" s="663">
        <f t="shared" ca="1" si="1801"/>
        <v>0.54702951049804693</v>
      </c>
      <c r="IV326" s="663">
        <f t="shared" ca="1" si="1801"/>
        <v>0</v>
      </c>
      <c r="IW326" s="663">
        <f t="shared" ca="1" si="1801"/>
        <v>0</v>
      </c>
      <c r="IX326" s="663">
        <f t="shared" ca="1" si="1801"/>
        <v>0.92574224853515619</v>
      </c>
      <c r="IY326" s="663">
        <f t="shared" ca="1" si="1801"/>
        <v>1.2683108100891114</v>
      </c>
      <c r="IZ326" s="663">
        <f t="shared" ca="1" si="1801"/>
        <v>3.5585530584454537</v>
      </c>
      <c r="JA326" s="663">
        <f t="shared" ref="JA326:LL326" ca="1" si="1802">JA266</f>
        <v>1.1301992950439455</v>
      </c>
      <c r="JB326" s="663">
        <f t="shared" ca="1" si="1802"/>
        <v>0</v>
      </c>
      <c r="JC326" s="663">
        <f t="shared" ca="1" si="1802"/>
        <v>4.2079193115234378E-2</v>
      </c>
      <c r="JD326" s="663">
        <f t="shared" ca="1" si="1802"/>
        <v>0</v>
      </c>
      <c r="JE326" s="663">
        <f t="shared" ca="1" si="1802"/>
        <v>0</v>
      </c>
      <c r="JF326" s="663">
        <f t="shared" ca="1" si="1802"/>
        <v>0</v>
      </c>
      <c r="JG326" s="663">
        <f t="shared" ca="1" si="1802"/>
        <v>0.54702951049804693</v>
      </c>
      <c r="JH326" s="663">
        <f t="shared" ca="1" si="1802"/>
        <v>0</v>
      </c>
      <c r="JI326" s="663">
        <f t="shared" ca="1" si="1802"/>
        <v>0</v>
      </c>
      <c r="JJ326" s="663">
        <f t="shared" ca="1" si="1802"/>
        <v>0.92574224853515619</v>
      </c>
      <c r="JK326" s="663">
        <f t="shared" ca="1" si="1802"/>
        <v>1.2584148529052734</v>
      </c>
      <c r="JL326" s="663">
        <f t="shared" ca="1" si="1802"/>
        <v>3.5182179007053374</v>
      </c>
      <c r="JM326" s="663">
        <f t="shared" ca="1" si="1802"/>
        <v>1.1202405029296876</v>
      </c>
      <c r="JN326" s="663">
        <f t="shared" ca="1" si="1802"/>
        <v>0</v>
      </c>
      <c r="JO326" s="663">
        <f t="shared" ca="1" si="1802"/>
        <v>4.2069085693359376E-2</v>
      </c>
      <c r="JP326" s="663">
        <f t="shared" ca="1" si="1802"/>
        <v>0</v>
      </c>
      <c r="JQ326" s="663">
        <f t="shared" ca="1" si="1802"/>
        <v>0</v>
      </c>
      <c r="JR326" s="663">
        <f t="shared" ca="1" si="1802"/>
        <v>0</v>
      </c>
      <c r="JS326" s="663">
        <f t="shared" ca="1" si="1802"/>
        <v>0.54689811401367194</v>
      </c>
      <c r="JT326" s="663">
        <f t="shared" ca="1" si="1802"/>
        <v>0</v>
      </c>
      <c r="JU326" s="663">
        <f t="shared" ca="1" si="1802"/>
        <v>0</v>
      </c>
      <c r="JV326" s="663">
        <f t="shared" ca="1" si="1802"/>
        <v>0.92551988525390616</v>
      </c>
      <c r="JW326" s="663">
        <f t="shared" ca="1" si="1802"/>
        <v>1.2485188957214355</v>
      </c>
      <c r="JX326" s="663">
        <f t="shared" ca="1" si="1802"/>
        <v>3.477882742965221</v>
      </c>
      <c r="JY326" s="663">
        <f t="shared" ca="1" si="1802"/>
        <v>1.1102817108154297</v>
      </c>
      <c r="JZ326" s="663">
        <f t="shared" ca="1" si="1802"/>
        <v>0</v>
      </c>
      <c r="KA326" s="663">
        <f t="shared" ca="1" si="1802"/>
        <v>4.2058978271484374E-2</v>
      </c>
      <c r="KB326" s="663">
        <f t="shared" ca="1" si="1802"/>
        <v>0</v>
      </c>
      <c r="KC326" s="663">
        <f t="shared" ca="1" si="1802"/>
        <v>0</v>
      </c>
      <c r="KD326" s="663">
        <f t="shared" ca="1" si="1802"/>
        <v>0</v>
      </c>
      <c r="KE326" s="663">
        <f t="shared" ca="1" si="1802"/>
        <v>0.54676671752929695</v>
      </c>
      <c r="KF326" s="663">
        <f t="shared" ca="1" si="1802"/>
        <v>0</v>
      </c>
      <c r="KG326" s="663">
        <f t="shared" ca="1" si="1802"/>
        <v>0</v>
      </c>
      <c r="KH326" s="663">
        <f t="shared" ca="1" si="1802"/>
        <v>0.92529752197265613</v>
      </c>
      <c r="KI326" s="663">
        <f t="shared" ca="1" si="1802"/>
        <v>1.2386229385375975</v>
      </c>
      <c r="KJ326" s="663">
        <f t="shared" ca="1" si="1802"/>
        <v>3.4375475852251047</v>
      </c>
      <c r="KK326" s="663">
        <f t="shared" ca="1" si="1802"/>
        <v>1.1003229187011718</v>
      </c>
      <c r="KL326" s="663">
        <f t="shared" ca="1" si="1802"/>
        <v>0</v>
      </c>
      <c r="KM326" s="663">
        <f t="shared" ca="1" si="1802"/>
        <v>4.2048870849609371E-2</v>
      </c>
      <c r="KN326" s="663">
        <f t="shared" ca="1" si="1802"/>
        <v>0</v>
      </c>
      <c r="KO326" s="663">
        <f t="shared" ca="1" si="1802"/>
        <v>0</v>
      </c>
      <c r="KP326" s="663">
        <f t="shared" ca="1" si="1802"/>
        <v>0</v>
      </c>
      <c r="KQ326" s="663">
        <f t="shared" ca="1" si="1802"/>
        <v>0.54663532104492196</v>
      </c>
      <c r="KR326" s="663">
        <f t="shared" ca="1" si="1802"/>
        <v>0</v>
      </c>
      <c r="KS326" s="663">
        <f t="shared" ca="1" si="1802"/>
        <v>0</v>
      </c>
      <c r="KT326" s="663">
        <f t="shared" ca="1" si="1802"/>
        <v>0.92507515869140611</v>
      </c>
      <c r="KU326" s="663">
        <f t="shared" ca="1" si="1802"/>
        <v>1.2287269813537596</v>
      </c>
      <c r="KV326" s="663">
        <f t="shared" ca="1" si="1802"/>
        <v>3.3972124274849884</v>
      </c>
      <c r="KW326" s="663">
        <f t="shared" ca="1" si="1802"/>
        <v>1.090364126586914</v>
      </c>
      <c r="KX326" s="663">
        <f t="shared" ca="1" si="1802"/>
        <v>0</v>
      </c>
      <c r="KY326" s="663">
        <f t="shared" ca="1" si="1802"/>
        <v>4.2038763427734369E-2</v>
      </c>
      <c r="KZ326" s="663">
        <f t="shared" ca="1" si="1802"/>
        <v>0</v>
      </c>
      <c r="LA326" s="663">
        <f t="shared" ca="1" si="1802"/>
        <v>0</v>
      </c>
      <c r="LB326" s="663">
        <f t="shared" ca="1" si="1802"/>
        <v>0</v>
      </c>
      <c r="LC326" s="663">
        <f t="shared" ca="1" si="1802"/>
        <v>0.54650392456054697</v>
      </c>
      <c r="LD326" s="663">
        <f t="shared" ca="1" si="1802"/>
        <v>0</v>
      </c>
      <c r="LE326" s="663">
        <f t="shared" ca="1" si="1802"/>
        <v>0</v>
      </c>
      <c r="LF326" s="663">
        <f t="shared" ca="1" si="1802"/>
        <v>0.92485279541015608</v>
      </c>
      <c r="LG326" s="663">
        <f t="shared" ca="1" si="1802"/>
        <v>1.2188310241699218</v>
      </c>
      <c r="LH326" s="663">
        <f t="shared" ca="1" si="1802"/>
        <v>3.356877269744873</v>
      </c>
      <c r="LI326" s="663">
        <f t="shared" ca="1" si="1802"/>
        <v>1.0804053344726561</v>
      </c>
      <c r="LJ326" s="663">
        <f t="shared" ca="1" si="1802"/>
        <v>0</v>
      </c>
      <c r="LK326" s="663">
        <f t="shared" ca="1" si="1802"/>
        <v>4.2028656005859373E-2</v>
      </c>
      <c r="LL326" s="663">
        <f t="shared" ca="1" si="1802"/>
        <v>0</v>
      </c>
      <c r="LM326" s="663">
        <f t="shared" ref="LM326:LR326" ca="1" si="1803">LM266</f>
        <v>0</v>
      </c>
      <c r="LN326" s="663">
        <f t="shared" ca="1" si="1803"/>
        <v>0</v>
      </c>
      <c r="LO326" s="663">
        <f t="shared" ca="1" si="1803"/>
        <v>0.54637252807617187</v>
      </c>
      <c r="LP326" s="663">
        <f t="shared" ca="1" si="1803"/>
        <v>0</v>
      </c>
      <c r="LQ326" s="663">
        <f t="shared" ca="1" si="1803"/>
        <v>0</v>
      </c>
      <c r="LR326" s="663">
        <f t="shared" ca="1" si="1803"/>
        <v>0.92463043212890628</v>
      </c>
    </row>
    <row r="327" spans="2:330" hidden="1">
      <c r="C327" s="664" t="s">
        <v>825</v>
      </c>
      <c r="D327" s="663">
        <f>D268+D269+D270+D271</f>
        <v>354.92892488533772</v>
      </c>
      <c r="E327" s="663">
        <f t="shared" ref="E327:BP327" si="1804">E268+E269+E270+E271</f>
        <v>354.92892488533772</v>
      </c>
      <c r="F327" s="663">
        <f t="shared" si="1804"/>
        <v>354.92892488533772</v>
      </c>
      <c r="G327" s="663">
        <f t="shared" si="1804"/>
        <v>354.92892488533772</v>
      </c>
      <c r="H327" s="663">
        <f t="shared" si="1804"/>
        <v>354.92892488533772</v>
      </c>
      <c r="I327" s="663">
        <f t="shared" si="1804"/>
        <v>406.21311954264718</v>
      </c>
      <c r="J327" s="663">
        <f t="shared" si="1804"/>
        <v>422.25943880287537</v>
      </c>
      <c r="K327" s="663">
        <f t="shared" si="1804"/>
        <v>438.3057580631035</v>
      </c>
      <c r="L327" s="663">
        <f t="shared" si="1804"/>
        <v>454.35207732333163</v>
      </c>
      <c r="M327" s="663">
        <f t="shared" si="1804"/>
        <v>470.39839658355976</v>
      </c>
      <c r="N327" s="663">
        <f t="shared" si="1804"/>
        <v>486.44471584378783</v>
      </c>
      <c r="O327" s="663">
        <f t="shared" si="1804"/>
        <v>705.75667168483926</v>
      </c>
      <c r="P327" s="663">
        <f t="shared" si="1804"/>
        <v>925.06862752589086</v>
      </c>
      <c r="Q327" s="663">
        <f t="shared" si="1804"/>
        <v>1144.3805833669426</v>
      </c>
      <c r="R327" s="663">
        <f t="shared" si="1804"/>
        <v>1363.6925392079938</v>
      </c>
      <c r="S327" s="663">
        <f t="shared" si="1804"/>
        <v>1583.0044950490455</v>
      </c>
      <c r="T327" s="663">
        <f t="shared" si="1804"/>
        <v>1876.928445255015</v>
      </c>
      <c r="U327" s="663">
        <f t="shared" si="1804"/>
        <v>1876.928445255015</v>
      </c>
      <c r="V327" s="663">
        <f t="shared" si="1804"/>
        <v>1876.928445255015</v>
      </c>
      <c r="W327" s="663">
        <f t="shared" si="1804"/>
        <v>1876.928445255015</v>
      </c>
      <c r="X327" s="663">
        <f t="shared" si="1804"/>
        <v>1876.928445255015</v>
      </c>
      <c r="Y327" s="663">
        <f t="shared" si="1804"/>
        <v>1890.9247141380674</v>
      </c>
      <c r="Z327" s="663">
        <f t="shared" si="1804"/>
        <v>1904.9209830211198</v>
      </c>
      <c r="AA327" s="663">
        <f t="shared" si="1804"/>
        <v>1918.917251904172</v>
      </c>
      <c r="AB327" s="663">
        <f t="shared" si="1804"/>
        <v>1932.9135207872246</v>
      </c>
      <c r="AC327" s="663">
        <f t="shared" si="1804"/>
        <v>1946.909789670277</v>
      </c>
      <c r="AD327" s="663"/>
      <c r="AE327" s="663">
        <f t="shared" si="1804"/>
        <v>42.560604202270504</v>
      </c>
      <c r="AF327" s="663">
        <f t="shared" si="1804"/>
        <v>41.18884600067139</v>
      </c>
      <c r="AG327" s="663">
        <f t="shared" si="1804"/>
        <v>41.761192770957948</v>
      </c>
      <c r="AH327" s="663">
        <f t="shared" si="1804"/>
        <v>33.644175857543942</v>
      </c>
      <c r="AI327" s="663">
        <f t="shared" si="1804"/>
        <v>29.573494977965382</v>
      </c>
      <c r="AJ327" s="663">
        <f t="shared" si="1804"/>
        <v>26.537720981454012</v>
      </c>
      <c r="AK327" s="663">
        <f t="shared" si="1804"/>
        <v>24.703843592662245</v>
      </c>
      <c r="AL327" s="663">
        <f t="shared" si="1804"/>
        <v>3.6098899841308596E-2</v>
      </c>
      <c r="AM327" s="663">
        <f t="shared" si="1804"/>
        <v>1.3625687058083712E-4</v>
      </c>
      <c r="AN327" s="663">
        <f t="shared" si="1804"/>
        <v>34.332015023231506</v>
      </c>
      <c r="AO327" s="663">
        <f t="shared" si="1804"/>
        <v>40.196126186370847</v>
      </c>
      <c r="AP327" s="663">
        <f t="shared" si="1804"/>
        <v>40.394670135498046</v>
      </c>
      <c r="AQ327" s="663">
        <f t="shared" si="1804"/>
        <v>42.560604202270504</v>
      </c>
      <c r="AR327" s="663">
        <f t="shared" si="1804"/>
        <v>41.18884600067139</v>
      </c>
      <c r="AS327" s="663">
        <f t="shared" si="1804"/>
        <v>41.761192770957948</v>
      </c>
      <c r="AT327" s="663">
        <f t="shared" si="1804"/>
        <v>33.644175857543942</v>
      </c>
      <c r="AU327" s="663">
        <f t="shared" si="1804"/>
        <v>29.573494977965382</v>
      </c>
      <c r="AV327" s="663">
        <f t="shared" si="1804"/>
        <v>26.537720981454012</v>
      </c>
      <c r="AW327" s="663">
        <f t="shared" si="1804"/>
        <v>24.703843592662245</v>
      </c>
      <c r="AX327" s="663">
        <f t="shared" si="1804"/>
        <v>3.6098899841308596E-2</v>
      </c>
      <c r="AY327" s="663">
        <f t="shared" si="1804"/>
        <v>1.3625687058083712E-4</v>
      </c>
      <c r="AZ327" s="663">
        <f t="shared" si="1804"/>
        <v>34.332015023231506</v>
      </c>
      <c r="BA327" s="663">
        <f t="shared" si="1804"/>
        <v>40.196126186370847</v>
      </c>
      <c r="BB327" s="663">
        <f t="shared" si="1804"/>
        <v>40.394670135498046</v>
      </c>
      <c r="BC327" s="663">
        <f t="shared" si="1804"/>
        <v>42.560604202270504</v>
      </c>
      <c r="BD327" s="663">
        <f t="shared" si="1804"/>
        <v>41.18884600067139</v>
      </c>
      <c r="BE327" s="663">
        <f t="shared" si="1804"/>
        <v>41.761192770957948</v>
      </c>
      <c r="BF327" s="663">
        <f t="shared" si="1804"/>
        <v>33.644175857543942</v>
      </c>
      <c r="BG327" s="663">
        <f t="shared" si="1804"/>
        <v>29.573494977965382</v>
      </c>
      <c r="BH327" s="663">
        <f t="shared" si="1804"/>
        <v>26.537720981454012</v>
      </c>
      <c r="BI327" s="663">
        <f t="shared" si="1804"/>
        <v>24.703843592662245</v>
      </c>
      <c r="BJ327" s="663">
        <f t="shared" si="1804"/>
        <v>3.6098899841308596E-2</v>
      </c>
      <c r="BK327" s="663">
        <f t="shared" si="1804"/>
        <v>1.3625687058083712E-4</v>
      </c>
      <c r="BL327" s="663">
        <f t="shared" si="1804"/>
        <v>34.332015023231506</v>
      </c>
      <c r="BM327" s="663">
        <f t="shared" si="1804"/>
        <v>40.196126186370847</v>
      </c>
      <c r="BN327" s="663">
        <f t="shared" si="1804"/>
        <v>40.394670135498046</v>
      </c>
      <c r="BO327" s="663">
        <f t="shared" si="1804"/>
        <v>42.560604202270504</v>
      </c>
      <c r="BP327" s="663">
        <f t="shared" si="1804"/>
        <v>41.18884600067139</v>
      </c>
      <c r="BQ327" s="663">
        <f t="shared" ref="BQ327:EB327" si="1805">BQ268+BQ269+BQ270+BQ271</f>
        <v>41.761192770957948</v>
      </c>
      <c r="BR327" s="663">
        <f t="shared" si="1805"/>
        <v>33.644175857543942</v>
      </c>
      <c r="BS327" s="663">
        <f t="shared" si="1805"/>
        <v>29.573494977965382</v>
      </c>
      <c r="BT327" s="663">
        <f t="shared" si="1805"/>
        <v>26.537720981454012</v>
      </c>
      <c r="BU327" s="663">
        <f t="shared" si="1805"/>
        <v>24.703843592662245</v>
      </c>
      <c r="BV327" s="663">
        <f t="shared" si="1805"/>
        <v>3.6098899841308596E-2</v>
      </c>
      <c r="BW327" s="663">
        <f t="shared" si="1805"/>
        <v>1.3625687058083712E-4</v>
      </c>
      <c r="BX327" s="663">
        <f t="shared" si="1805"/>
        <v>34.332015023231506</v>
      </c>
      <c r="BY327" s="663">
        <f t="shared" si="1805"/>
        <v>40.196126186370847</v>
      </c>
      <c r="BZ327" s="663">
        <f t="shared" si="1805"/>
        <v>40.394670135498046</v>
      </c>
      <c r="CA327" s="663">
        <f t="shared" ca="1" si="1805"/>
        <v>56.048336689223767</v>
      </c>
      <c r="CB327" s="663">
        <f t="shared" ca="1" si="1805"/>
        <v>49.772692133870443</v>
      </c>
      <c r="CC327" s="663">
        <f t="shared" ca="1" si="1805"/>
        <v>48.556794430646114</v>
      </c>
      <c r="CD327" s="663">
        <f t="shared" ca="1" si="1805"/>
        <v>34.286779530104717</v>
      </c>
      <c r="CE327" s="663">
        <f t="shared" ca="1" si="1805"/>
        <v>34.367098552164158</v>
      </c>
      <c r="CF327" s="663">
        <f t="shared" ca="1" si="1805"/>
        <v>32.291757125262635</v>
      </c>
      <c r="CG327" s="663">
        <f t="shared" ca="1" si="1805"/>
        <v>27.050352980213475</v>
      </c>
      <c r="CH327" s="663">
        <f t="shared" ca="1" si="1805"/>
        <v>4.0879817480603231</v>
      </c>
      <c r="CI327" s="663">
        <f t="shared" ca="1" si="1805"/>
        <v>4.6170448588428554</v>
      </c>
      <c r="CJ327" s="663">
        <f t="shared" ca="1" si="1805"/>
        <v>32.825299576904158</v>
      </c>
      <c r="CK327" s="663">
        <f t="shared" ca="1" si="1805"/>
        <v>39.038112186227458</v>
      </c>
      <c r="CL327" s="663">
        <f t="shared" ca="1" si="1805"/>
        <v>43.27086973112705</v>
      </c>
      <c r="CM327" s="663">
        <f t="shared" si="1805"/>
        <v>56.111144054210115</v>
      </c>
      <c r="CN327" s="663">
        <f t="shared" si="1805"/>
        <v>50.964299281205825</v>
      </c>
      <c r="CO327" s="663">
        <f t="shared" si="1805"/>
        <v>50.701440633521322</v>
      </c>
      <c r="CP327" s="663">
        <f t="shared" si="1805"/>
        <v>36.361933247706226</v>
      </c>
      <c r="CQ327" s="663">
        <f t="shared" si="1805"/>
        <v>36.679990049723401</v>
      </c>
      <c r="CR327" s="663">
        <f t="shared" si="1805"/>
        <v>34.458271649617537</v>
      </c>
      <c r="CS327" s="663">
        <f t="shared" si="1805"/>
        <v>27.017285979130143</v>
      </c>
      <c r="CT327" s="663">
        <f t="shared" si="1805"/>
        <v>6.1050808709939242</v>
      </c>
      <c r="CU327" s="663">
        <f t="shared" si="1805"/>
        <v>5.9439882584224453</v>
      </c>
      <c r="CV327" s="663">
        <f t="shared" si="1805"/>
        <v>33.454791364843956</v>
      </c>
      <c r="CW327" s="663">
        <f t="shared" si="1805"/>
        <v>40.899470609210702</v>
      </c>
      <c r="CX327" s="663">
        <f t="shared" si="1805"/>
        <v>43.5617428042897</v>
      </c>
      <c r="CY327" s="663">
        <f t="shared" si="1805"/>
        <v>56.173951419196463</v>
      </c>
      <c r="CZ327" s="663">
        <f t="shared" si="1805"/>
        <v>52.155906428541194</v>
      </c>
      <c r="DA327" s="663">
        <f t="shared" si="1805"/>
        <v>52.84608683639653</v>
      </c>
      <c r="DB327" s="663">
        <f t="shared" si="1805"/>
        <v>38.437086965307735</v>
      </c>
      <c r="DC327" s="663">
        <f t="shared" si="1805"/>
        <v>38.992881547282636</v>
      </c>
      <c r="DD327" s="663">
        <f t="shared" si="1805"/>
        <v>36.624786173972439</v>
      </c>
      <c r="DE327" s="663">
        <f t="shared" si="1805"/>
        <v>26.984218978046819</v>
      </c>
      <c r="DF327" s="663">
        <f t="shared" si="1805"/>
        <v>8.1221799939275243</v>
      </c>
      <c r="DG327" s="663">
        <f t="shared" si="1805"/>
        <v>7.2709316580020351</v>
      </c>
      <c r="DH327" s="663">
        <f t="shared" si="1805"/>
        <v>34.084283152783755</v>
      </c>
      <c r="DI327" s="663">
        <f t="shared" si="1805"/>
        <v>42.760829032193946</v>
      </c>
      <c r="DJ327" s="663">
        <f t="shared" si="1805"/>
        <v>43.852615877452358</v>
      </c>
      <c r="DK327" s="663">
        <f t="shared" si="1805"/>
        <v>56.236758784182818</v>
      </c>
      <c r="DL327" s="663">
        <f t="shared" si="1805"/>
        <v>53.347513575876569</v>
      </c>
      <c r="DM327" s="663">
        <f t="shared" si="1805"/>
        <v>54.990733039271745</v>
      </c>
      <c r="DN327" s="663">
        <f t="shared" si="1805"/>
        <v>40.512240682909244</v>
      </c>
      <c r="DO327" s="663">
        <f t="shared" si="1805"/>
        <v>41.305773044841878</v>
      </c>
      <c r="DP327" s="663">
        <f t="shared" si="1805"/>
        <v>38.791300698327341</v>
      </c>
      <c r="DQ327" s="663">
        <f t="shared" si="1805"/>
        <v>26.951151976963487</v>
      </c>
      <c r="DR327" s="663">
        <f t="shared" si="1805"/>
        <v>10.139279116861125</v>
      </c>
      <c r="DS327" s="663">
        <f t="shared" si="1805"/>
        <v>8.597875057581625</v>
      </c>
      <c r="DT327" s="663">
        <f t="shared" si="1805"/>
        <v>34.713774940723546</v>
      </c>
      <c r="DU327" s="663">
        <f t="shared" si="1805"/>
        <v>44.62218745517719</v>
      </c>
      <c r="DV327" s="663">
        <f t="shared" si="1805"/>
        <v>44.143488950615009</v>
      </c>
      <c r="DW327" s="663">
        <f t="shared" si="1805"/>
        <v>56.299566149169166</v>
      </c>
      <c r="DX327" s="663">
        <f t="shared" si="1805"/>
        <v>54.539120723211951</v>
      </c>
      <c r="DY327" s="663">
        <f t="shared" si="1805"/>
        <v>57.135379242146954</v>
      </c>
      <c r="DZ327" s="663">
        <f t="shared" si="1805"/>
        <v>42.58739440051076</v>
      </c>
      <c r="EA327" s="663">
        <f t="shared" si="1805"/>
        <v>43.61866454240112</v>
      </c>
      <c r="EB327" s="663">
        <f t="shared" si="1805"/>
        <v>40.957815222682243</v>
      </c>
      <c r="EC327" s="663">
        <f t="shared" ref="EC327:GN327" si="1806">EC268+EC269+EC270+EC271</f>
        <v>26.918084975880156</v>
      </c>
      <c r="ED327" s="663">
        <f t="shared" si="1806"/>
        <v>12.156378239794726</v>
      </c>
      <c r="EE327" s="663">
        <f t="shared" si="1806"/>
        <v>9.9248184571612157</v>
      </c>
      <c r="EF327" s="663">
        <f t="shared" si="1806"/>
        <v>35.343266728663345</v>
      </c>
      <c r="EG327" s="663">
        <f t="shared" si="1806"/>
        <v>46.483545878160427</v>
      </c>
      <c r="EH327" s="663">
        <f t="shared" si="1806"/>
        <v>44.434362023777652</v>
      </c>
      <c r="EI327" s="663">
        <f t="shared" si="1806"/>
        <v>56.362373514155507</v>
      </c>
      <c r="EJ327" s="663">
        <f t="shared" si="1806"/>
        <v>55.730727870547334</v>
      </c>
      <c r="EK327" s="663">
        <f t="shared" si="1806"/>
        <v>59.280025445022154</v>
      </c>
      <c r="EL327" s="663">
        <f t="shared" si="1806"/>
        <v>44.662548118112262</v>
      </c>
      <c r="EM327" s="663">
        <f t="shared" si="1806"/>
        <v>45.931556039960356</v>
      </c>
      <c r="EN327" s="663">
        <f t="shared" si="1806"/>
        <v>43.124329747037145</v>
      </c>
      <c r="EO327" s="663">
        <f t="shared" si="1806"/>
        <v>26.885017974796824</v>
      </c>
      <c r="EP327" s="663">
        <f t="shared" si="1806"/>
        <v>14.173477362728329</v>
      </c>
      <c r="EQ327" s="663">
        <f t="shared" si="1806"/>
        <v>11.251761856740806</v>
      </c>
      <c r="ER327" s="663">
        <f t="shared" si="1806"/>
        <v>35.97275851660315</v>
      </c>
      <c r="ES327" s="663">
        <f t="shared" si="1806"/>
        <v>48.344904301143671</v>
      </c>
      <c r="ET327" s="663">
        <f t="shared" si="1806"/>
        <v>44.72523509694031</v>
      </c>
      <c r="EU327" s="663">
        <f t="shared" si="1806"/>
        <v>90.530690759188801</v>
      </c>
      <c r="EV327" s="663">
        <f t="shared" si="1806"/>
        <v>91.954793465912928</v>
      </c>
      <c r="EW327" s="663">
        <f t="shared" si="1806"/>
        <v>94.542292999396182</v>
      </c>
      <c r="EX327" s="663">
        <f t="shared" si="1806"/>
        <v>65.256172106072981</v>
      </c>
      <c r="EY327" s="663">
        <f t="shared" si="1806"/>
        <v>52.986941306649385</v>
      </c>
      <c r="EZ327" s="663">
        <f t="shared" si="1806"/>
        <v>52.743305269059192</v>
      </c>
      <c r="FA327" s="663">
        <f t="shared" si="1806"/>
        <v>32.430604109917283</v>
      </c>
      <c r="FB327" s="663">
        <f t="shared" si="1806"/>
        <v>18.229286562332444</v>
      </c>
      <c r="FC327" s="663">
        <f t="shared" si="1806"/>
        <v>16.97907062801486</v>
      </c>
      <c r="FD327" s="663">
        <f t="shared" si="1806"/>
        <v>44.904640457651368</v>
      </c>
      <c r="FE327" s="663">
        <f t="shared" si="1806"/>
        <v>78.052723087562299</v>
      </c>
      <c r="FF327" s="663">
        <f t="shared" si="1806"/>
        <v>67.146150933081643</v>
      </c>
      <c r="FG327" s="663">
        <f t="shared" si="1806"/>
        <v>124.69900800422208</v>
      </c>
      <c r="FH327" s="663">
        <f t="shared" si="1806"/>
        <v>128.17885906127853</v>
      </c>
      <c r="FI327" s="663">
        <f t="shared" si="1806"/>
        <v>129.80456055377022</v>
      </c>
      <c r="FJ327" s="663">
        <f t="shared" si="1806"/>
        <v>85.849796094033707</v>
      </c>
      <c r="FK327" s="663">
        <f t="shared" si="1806"/>
        <v>60.042326573338407</v>
      </c>
      <c r="FL327" s="663">
        <f t="shared" si="1806"/>
        <v>62.362280791081233</v>
      </c>
      <c r="FM327" s="663">
        <f t="shared" si="1806"/>
        <v>37.976190245037735</v>
      </c>
      <c r="FN327" s="663">
        <f t="shared" si="1806"/>
        <v>22.285095761936557</v>
      </c>
      <c r="FO327" s="663">
        <f t="shared" si="1806"/>
        <v>22.706379399288913</v>
      </c>
      <c r="FP327" s="663">
        <f t="shared" si="1806"/>
        <v>53.836522398699572</v>
      </c>
      <c r="FQ327" s="663">
        <f t="shared" si="1806"/>
        <v>107.76054187398094</v>
      </c>
      <c r="FR327" s="663">
        <f t="shared" si="1806"/>
        <v>89.567066769222961</v>
      </c>
      <c r="FS327" s="663">
        <f t="shared" si="1806"/>
        <v>158.86732524925537</v>
      </c>
      <c r="FT327" s="663">
        <f t="shared" si="1806"/>
        <v>164.4029246566441</v>
      </c>
      <c r="FU327" s="663">
        <f t="shared" si="1806"/>
        <v>165.06682810814425</v>
      </c>
      <c r="FV327" s="663">
        <f t="shared" si="1806"/>
        <v>106.44342008199442</v>
      </c>
      <c r="FW327" s="663">
        <f t="shared" si="1806"/>
        <v>67.097711840027429</v>
      </c>
      <c r="FX327" s="663">
        <f t="shared" si="1806"/>
        <v>71.981256313103273</v>
      </c>
      <c r="FY327" s="663">
        <f t="shared" si="1806"/>
        <v>43.521776380158194</v>
      </c>
      <c r="FZ327" s="663">
        <f t="shared" si="1806"/>
        <v>26.340904961540673</v>
      </c>
      <c r="GA327" s="663">
        <f t="shared" si="1806"/>
        <v>28.433688170562963</v>
      </c>
      <c r="GB327" s="663">
        <f t="shared" si="1806"/>
        <v>62.768404339747789</v>
      </c>
      <c r="GC327" s="663">
        <f t="shared" si="1806"/>
        <v>137.46836066039955</v>
      </c>
      <c r="GD327" s="663">
        <f t="shared" si="1806"/>
        <v>111.98798260536429</v>
      </c>
      <c r="GE327" s="663">
        <f t="shared" si="1806"/>
        <v>193.03564249428868</v>
      </c>
      <c r="GF327" s="663">
        <f t="shared" si="1806"/>
        <v>200.62699025200973</v>
      </c>
      <c r="GG327" s="663">
        <f t="shared" si="1806"/>
        <v>200.32909566251834</v>
      </c>
      <c r="GH327" s="663">
        <f t="shared" si="1806"/>
        <v>127.03704406995513</v>
      </c>
      <c r="GI327" s="663">
        <f t="shared" si="1806"/>
        <v>74.153097106716444</v>
      </c>
      <c r="GJ327" s="663">
        <f t="shared" si="1806"/>
        <v>81.6002318351253</v>
      </c>
      <c r="GK327" s="663">
        <f t="shared" si="1806"/>
        <v>49.067362515278653</v>
      </c>
      <c r="GL327" s="663">
        <f t="shared" si="1806"/>
        <v>30.396714161144786</v>
      </c>
      <c r="GM327" s="663">
        <f t="shared" si="1806"/>
        <v>34.160996941837013</v>
      </c>
      <c r="GN327" s="663">
        <f t="shared" si="1806"/>
        <v>71.700286280796007</v>
      </c>
      <c r="GO327" s="663">
        <f t="shared" ref="GO327:IZ327" si="1807">GO268+GO269+GO270+GO271</f>
        <v>167.1761794468182</v>
      </c>
      <c r="GP327" s="663">
        <f t="shared" si="1807"/>
        <v>134.40889844150561</v>
      </c>
      <c r="GQ327" s="663">
        <f t="shared" si="1807"/>
        <v>227.20395973932199</v>
      </c>
      <c r="GR327" s="663">
        <f t="shared" si="1807"/>
        <v>236.85105584737533</v>
      </c>
      <c r="GS327" s="663">
        <f t="shared" si="1807"/>
        <v>235.59136321689238</v>
      </c>
      <c r="GT327" s="663">
        <f t="shared" si="1807"/>
        <v>147.63066805791587</v>
      </c>
      <c r="GU327" s="663">
        <f t="shared" si="1807"/>
        <v>81.208482373405488</v>
      </c>
      <c r="GV327" s="663">
        <f t="shared" si="1807"/>
        <v>91.219207357147354</v>
      </c>
      <c r="GW327" s="663">
        <f t="shared" si="1807"/>
        <v>54.612948650399105</v>
      </c>
      <c r="GX327" s="663">
        <f t="shared" si="1807"/>
        <v>34.452523360748899</v>
      </c>
      <c r="GY327" s="663">
        <f t="shared" si="1807"/>
        <v>39.888305713111066</v>
      </c>
      <c r="GZ327" s="663">
        <f t="shared" si="1807"/>
        <v>80.632168221844211</v>
      </c>
      <c r="HA327" s="663">
        <f t="shared" si="1807"/>
        <v>196.88399823323681</v>
      </c>
      <c r="HB327" s="663">
        <f t="shared" si="1807"/>
        <v>156.82981427764696</v>
      </c>
      <c r="HC327" s="663">
        <f t="shared" si="1807"/>
        <v>235.23826801759202</v>
      </c>
      <c r="HD327" s="663">
        <f t="shared" si="1807"/>
        <v>250.53116432039315</v>
      </c>
      <c r="HE327" s="663">
        <f t="shared" si="1807"/>
        <v>249.89130155180069</v>
      </c>
      <c r="HF327" s="663">
        <f t="shared" si="1807"/>
        <v>177.79275914639712</v>
      </c>
      <c r="HG327" s="663">
        <f t="shared" si="1807"/>
        <v>119.16648497682833</v>
      </c>
      <c r="HH327" s="663">
        <f t="shared" si="1807"/>
        <v>134.05553113622787</v>
      </c>
      <c r="HI327" s="663">
        <f t="shared" si="1807"/>
        <v>77.594115464417854</v>
      </c>
      <c r="HJ327" s="663">
        <f t="shared" si="1807"/>
        <v>67.962303445846885</v>
      </c>
      <c r="HK327" s="663">
        <f t="shared" si="1807"/>
        <v>57.21651539298287</v>
      </c>
      <c r="HL327" s="663">
        <f t="shared" si="1807"/>
        <v>100.12246718210541</v>
      </c>
      <c r="HM327" s="663">
        <f t="shared" si="1807"/>
        <v>218.45841683600514</v>
      </c>
      <c r="HN327" s="663">
        <f t="shared" si="1807"/>
        <v>188.89911778441765</v>
      </c>
      <c r="HO327" s="663">
        <f t="shared" si="1807"/>
        <v>235.23826801759202</v>
      </c>
      <c r="HP327" s="663">
        <f t="shared" si="1807"/>
        <v>250.53116432039315</v>
      </c>
      <c r="HQ327" s="663">
        <f t="shared" si="1807"/>
        <v>249.89130155180069</v>
      </c>
      <c r="HR327" s="663">
        <f t="shared" si="1807"/>
        <v>177.79275914639712</v>
      </c>
      <c r="HS327" s="663">
        <f t="shared" si="1807"/>
        <v>119.16648497682833</v>
      </c>
      <c r="HT327" s="663">
        <f t="shared" si="1807"/>
        <v>134.05553113622787</v>
      </c>
      <c r="HU327" s="663">
        <f t="shared" si="1807"/>
        <v>77.594115464417854</v>
      </c>
      <c r="HV327" s="663">
        <f t="shared" si="1807"/>
        <v>67.962303445846885</v>
      </c>
      <c r="HW327" s="663">
        <f t="shared" si="1807"/>
        <v>57.21651539298287</v>
      </c>
      <c r="HX327" s="663">
        <f t="shared" si="1807"/>
        <v>100.12246718210541</v>
      </c>
      <c r="HY327" s="663">
        <f t="shared" si="1807"/>
        <v>218.45841683600514</v>
      </c>
      <c r="HZ327" s="663">
        <f t="shared" si="1807"/>
        <v>188.89911778441765</v>
      </c>
      <c r="IA327" s="663">
        <f t="shared" si="1807"/>
        <v>235.23826801759202</v>
      </c>
      <c r="IB327" s="663">
        <f t="shared" si="1807"/>
        <v>250.53116432039315</v>
      </c>
      <c r="IC327" s="663">
        <f t="shared" si="1807"/>
        <v>249.89130155180069</v>
      </c>
      <c r="ID327" s="663">
        <f t="shared" si="1807"/>
        <v>177.79275914639712</v>
      </c>
      <c r="IE327" s="663">
        <f t="shared" si="1807"/>
        <v>119.16648497682833</v>
      </c>
      <c r="IF327" s="663">
        <f t="shared" si="1807"/>
        <v>134.05553113622787</v>
      </c>
      <c r="IG327" s="663">
        <f t="shared" si="1807"/>
        <v>77.594115464417854</v>
      </c>
      <c r="IH327" s="663">
        <f t="shared" si="1807"/>
        <v>67.962303445846885</v>
      </c>
      <c r="II327" s="663">
        <f t="shared" si="1807"/>
        <v>57.21651539298287</v>
      </c>
      <c r="IJ327" s="663">
        <f t="shared" si="1807"/>
        <v>100.12246718210541</v>
      </c>
      <c r="IK327" s="663">
        <f t="shared" si="1807"/>
        <v>218.45841683600514</v>
      </c>
      <c r="IL327" s="663">
        <f t="shared" si="1807"/>
        <v>188.89911778441765</v>
      </c>
      <c r="IM327" s="663">
        <f t="shared" si="1807"/>
        <v>235.23826801759202</v>
      </c>
      <c r="IN327" s="663">
        <f t="shared" si="1807"/>
        <v>250.53116432039315</v>
      </c>
      <c r="IO327" s="663">
        <f t="shared" si="1807"/>
        <v>249.89130155180069</v>
      </c>
      <c r="IP327" s="663">
        <f t="shared" si="1807"/>
        <v>177.79275914639712</v>
      </c>
      <c r="IQ327" s="663">
        <f t="shared" si="1807"/>
        <v>119.16648497682833</v>
      </c>
      <c r="IR327" s="663">
        <f t="shared" si="1807"/>
        <v>134.05553113622787</v>
      </c>
      <c r="IS327" s="663">
        <f t="shared" si="1807"/>
        <v>77.594115464417854</v>
      </c>
      <c r="IT327" s="663">
        <f t="shared" si="1807"/>
        <v>67.962303445846885</v>
      </c>
      <c r="IU327" s="663">
        <f t="shared" si="1807"/>
        <v>57.21651539298287</v>
      </c>
      <c r="IV327" s="663">
        <f t="shared" si="1807"/>
        <v>100.12246718210541</v>
      </c>
      <c r="IW327" s="663">
        <f t="shared" si="1807"/>
        <v>218.45841683600514</v>
      </c>
      <c r="IX327" s="663">
        <f t="shared" si="1807"/>
        <v>188.89911778441765</v>
      </c>
      <c r="IY327" s="663">
        <f t="shared" si="1807"/>
        <v>235.23826801759202</v>
      </c>
      <c r="IZ327" s="663">
        <f t="shared" si="1807"/>
        <v>250.53116432039315</v>
      </c>
      <c r="JA327" s="663">
        <f t="shared" ref="JA327:LL327" si="1808">JA268+JA269+JA270+JA271</f>
        <v>249.89130155180069</v>
      </c>
      <c r="JB327" s="663">
        <f t="shared" si="1808"/>
        <v>177.79275914639712</v>
      </c>
      <c r="JC327" s="663">
        <f t="shared" si="1808"/>
        <v>119.16648497682833</v>
      </c>
      <c r="JD327" s="663">
        <f t="shared" si="1808"/>
        <v>134.05553113622787</v>
      </c>
      <c r="JE327" s="663">
        <f t="shared" si="1808"/>
        <v>77.594115464417854</v>
      </c>
      <c r="JF327" s="663">
        <f t="shared" si="1808"/>
        <v>67.962303445846885</v>
      </c>
      <c r="JG327" s="663">
        <f t="shared" si="1808"/>
        <v>57.21651539298287</v>
      </c>
      <c r="JH327" s="663">
        <f t="shared" si="1808"/>
        <v>100.12246718210541</v>
      </c>
      <c r="JI327" s="663">
        <f t="shared" si="1808"/>
        <v>218.45841683600514</v>
      </c>
      <c r="JJ327" s="663">
        <f t="shared" si="1808"/>
        <v>188.89911778441765</v>
      </c>
      <c r="JK327" s="663">
        <f t="shared" si="1808"/>
        <v>235.23826801759202</v>
      </c>
      <c r="JL327" s="663">
        <f t="shared" si="1808"/>
        <v>250.53116432039315</v>
      </c>
      <c r="JM327" s="663">
        <f t="shared" si="1808"/>
        <v>250.04376091864677</v>
      </c>
      <c r="JN327" s="663">
        <f t="shared" si="1808"/>
        <v>178.52700450352907</v>
      </c>
      <c r="JO327" s="663">
        <f t="shared" si="1808"/>
        <v>120.21136291409753</v>
      </c>
      <c r="JP327" s="663">
        <f t="shared" si="1808"/>
        <v>137.50529774734193</v>
      </c>
      <c r="JQ327" s="663">
        <f t="shared" si="1808"/>
        <v>81.172599496095103</v>
      </c>
      <c r="JR327" s="663">
        <f t="shared" si="1808"/>
        <v>67.998940137131058</v>
      </c>
      <c r="JS327" s="663">
        <f t="shared" si="1808"/>
        <v>59.039513082516102</v>
      </c>
      <c r="JT327" s="663">
        <f t="shared" si="1808"/>
        <v>105.84946913523042</v>
      </c>
      <c r="JU327" s="663">
        <f t="shared" si="1808"/>
        <v>219.67531501143546</v>
      </c>
      <c r="JV327" s="663">
        <f t="shared" si="1808"/>
        <v>185.1320188540588</v>
      </c>
      <c r="JW327" s="663">
        <f t="shared" si="1808"/>
        <v>235.23826801759202</v>
      </c>
      <c r="JX327" s="663">
        <f t="shared" si="1808"/>
        <v>250.53116432039315</v>
      </c>
      <c r="JY327" s="663">
        <f t="shared" si="1808"/>
        <v>250.19622028549287</v>
      </c>
      <c r="JZ327" s="663">
        <f t="shared" si="1808"/>
        <v>179.26124986066102</v>
      </c>
      <c r="KA327" s="663">
        <f t="shared" si="1808"/>
        <v>121.25624085136675</v>
      </c>
      <c r="KB327" s="663">
        <f t="shared" si="1808"/>
        <v>140.95506435845599</v>
      </c>
      <c r="KC327" s="663">
        <f t="shared" si="1808"/>
        <v>84.751083527772352</v>
      </c>
      <c r="KD327" s="663">
        <f t="shared" si="1808"/>
        <v>68.035576828415245</v>
      </c>
      <c r="KE327" s="663">
        <f t="shared" si="1808"/>
        <v>60.862510772049333</v>
      </c>
      <c r="KF327" s="663">
        <f t="shared" si="1808"/>
        <v>111.5764710883554</v>
      </c>
      <c r="KG327" s="663">
        <f t="shared" si="1808"/>
        <v>220.89221318686575</v>
      </c>
      <c r="KH327" s="663">
        <f t="shared" si="1808"/>
        <v>181.36491992369992</v>
      </c>
      <c r="KI327" s="663">
        <f t="shared" si="1808"/>
        <v>235.23826801759202</v>
      </c>
      <c r="KJ327" s="663">
        <f t="shared" si="1808"/>
        <v>250.53116432039315</v>
      </c>
      <c r="KK327" s="663">
        <f t="shared" si="1808"/>
        <v>250.34867965233897</v>
      </c>
      <c r="KL327" s="663">
        <f t="shared" si="1808"/>
        <v>179.99549521779301</v>
      </c>
      <c r="KM327" s="663">
        <f t="shared" si="1808"/>
        <v>122.30111878863596</v>
      </c>
      <c r="KN327" s="663">
        <f t="shared" si="1808"/>
        <v>144.40483096957004</v>
      </c>
      <c r="KO327" s="663">
        <f t="shared" si="1808"/>
        <v>88.3295675594496</v>
      </c>
      <c r="KP327" s="663">
        <f t="shared" si="1808"/>
        <v>68.072213519699417</v>
      </c>
      <c r="KQ327" s="663">
        <f t="shared" si="1808"/>
        <v>62.685508461582572</v>
      </c>
      <c r="KR327" s="663">
        <f t="shared" si="1808"/>
        <v>117.30347304148042</v>
      </c>
      <c r="KS327" s="663">
        <f t="shared" si="1808"/>
        <v>222.10911136229603</v>
      </c>
      <c r="KT327" s="663">
        <f t="shared" si="1808"/>
        <v>177.59782099334106</v>
      </c>
      <c r="KU327" s="663">
        <f t="shared" si="1808"/>
        <v>235.23826801759202</v>
      </c>
      <c r="KV327" s="663">
        <f t="shared" si="1808"/>
        <v>250.53116432039315</v>
      </c>
      <c r="KW327" s="663">
        <f t="shared" si="1808"/>
        <v>250.50113901918505</v>
      </c>
      <c r="KX327" s="663">
        <f t="shared" si="1808"/>
        <v>180.72974057492496</v>
      </c>
      <c r="KY327" s="663">
        <f t="shared" si="1808"/>
        <v>123.34599672590517</v>
      </c>
      <c r="KZ327" s="663">
        <f t="shared" si="1808"/>
        <v>147.8545975806841</v>
      </c>
      <c r="LA327" s="663">
        <f t="shared" si="1808"/>
        <v>91.908051591126849</v>
      </c>
      <c r="LB327" s="663">
        <f t="shared" si="1808"/>
        <v>68.108850210983604</v>
      </c>
      <c r="LC327" s="663">
        <f t="shared" si="1808"/>
        <v>64.508506151115796</v>
      </c>
      <c r="LD327" s="663">
        <f t="shared" si="1808"/>
        <v>123.03047499460541</v>
      </c>
      <c r="LE327" s="663">
        <f t="shared" si="1808"/>
        <v>223.32600953772635</v>
      </c>
      <c r="LF327" s="663">
        <f t="shared" si="1808"/>
        <v>173.83072206298218</v>
      </c>
      <c r="LG327" s="663">
        <f t="shared" si="1808"/>
        <v>235.23826801759202</v>
      </c>
      <c r="LH327" s="663">
        <f t="shared" si="1808"/>
        <v>250.53116432039315</v>
      </c>
      <c r="LI327" s="663">
        <f t="shared" si="1808"/>
        <v>250.65359838603112</v>
      </c>
      <c r="LJ327" s="663">
        <f t="shared" si="1808"/>
        <v>181.46398593205691</v>
      </c>
      <c r="LK327" s="663">
        <f t="shared" si="1808"/>
        <v>124.39087466317437</v>
      </c>
      <c r="LL327" s="663">
        <f t="shared" si="1808"/>
        <v>151.30436419179813</v>
      </c>
      <c r="LM327" s="663">
        <f t="shared" ref="LM327:LR327" si="1809">LM268+LM269+LM270+LM271</f>
        <v>95.486535622804084</v>
      </c>
      <c r="LN327" s="663">
        <f t="shared" si="1809"/>
        <v>68.145486902267777</v>
      </c>
      <c r="LO327" s="663">
        <f t="shared" si="1809"/>
        <v>66.331503840649034</v>
      </c>
      <c r="LP327" s="663">
        <f t="shared" si="1809"/>
        <v>128.75747694773042</v>
      </c>
      <c r="LQ327" s="663">
        <f t="shared" si="1809"/>
        <v>224.54290771315667</v>
      </c>
      <c r="LR327" s="663">
        <f t="shared" si="1809"/>
        <v>170.06362313262326</v>
      </c>
    </row>
    <row r="328" spans="2:330" hidden="1">
      <c r="D328" s="660"/>
      <c r="AC328" s="660"/>
    </row>
    <row r="329" spans="2:330" hidden="1">
      <c r="B329" s="80" t="s">
        <v>831</v>
      </c>
    </row>
    <row r="330" spans="2:330" hidden="1">
      <c r="C330" s="1" t="s">
        <v>810</v>
      </c>
    </row>
    <row r="331" spans="2:330" hidden="1">
      <c r="C331" s="18" t="s">
        <v>26</v>
      </c>
      <c r="D331" s="18">
        <v>2015</v>
      </c>
      <c r="E331" s="18">
        <v>2016</v>
      </c>
      <c r="F331" s="18">
        <v>2017</v>
      </c>
      <c r="G331" s="18">
        <v>2018</v>
      </c>
      <c r="H331" s="18">
        <v>2019</v>
      </c>
      <c r="I331" s="18">
        <v>2020</v>
      </c>
      <c r="J331" s="18">
        <v>2021</v>
      </c>
      <c r="K331" s="18">
        <v>2022</v>
      </c>
      <c r="L331" s="18">
        <v>2023</v>
      </c>
      <c r="M331" s="18">
        <v>2024</v>
      </c>
      <c r="N331" s="18">
        <v>2025</v>
      </c>
      <c r="O331" s="18">
        <v>2026</v>
      </c>
      <c r="P331" s="18">
        <v>2027</v>
      </c>
      <c r="Q331" s="18">
        <v>2028</v>
      </c>
      <c r="R331" s="18">
        <v>2029</v>
      </c>
      <c r="S331" s="18">
        <v>2030</v>
      </c>
      <c r="T331" s="18">
        <v>2031</v>
      </c>
      <c r="U331" s="18">
        <v>2032</v>
      </c>
      <c r="V331" s="18">
        <v>2033</v>
      </c>
      <c r="W331" s="18">
        <v>2034</v>
      </c>
      <c r="X331" s="18">
        <v>2035</v>
      </c>
      <c r="Y331" s="18">
        <v>2036</v>
      </c>
      <c r="Z331" s="18">
        <v>2037</v>
      </c>
      <c r="AA331" s="18">
        <v>2038</v>
      </c>
      <c r="AB331" s="18">
        <v>2039</v>
      </c>
      <c r="AC331" s="18">
        <v>2040</v>
      </c>
      <c r="AE331" s="267" t="s">
        <v>510</v>
      </c>
      <c r="AF331" s="267" t="s">
        <v>511</v>
      </c>
      <c r="AG331" s="267" t="s">
        <v>512</v>
      </c>
      <c r="AH331" s="267" t="s">
        <v>513</v>
      </c>
      <c r="AI331" s="267" t="s">
        <v>514</v>
      </c>
      <c r="AJ331" s="267" t="s">
        <v>515</v>
      </c>
      <c r="AK331" s="267" t="s">
        <v>516</v>
      </c>
      <c r="AL331" s="267" t="s">
        <v>517</v>
      </c>
      <c r="AM331" s="267" t="s">
        <v>518</v>
      </c>
      <c r="AN331" s="267" t="s">
        <v>519</v>
      </c>
      <c r="AO331" s="267" t="s">
        <v>520</v>
      </c>
      <c r="AP331" s="267" t="s">
        <v>521</v>
      </c>
      <c r="AQ331" s="267" t="s">
        <v>522</v>
      </c>
      <c r="AR331" s="267" t="s">
        <v>523</v>
      </c>
      <c r="AS331" s="267" t="s">
        <v>524</v>
      </c>
      <c r="AT331" s="267" t="s">
        <v>525</v>
      </c>
      <c r="AU331" s="267" t="s">
        <v>526</v>
      </c>
      <c r="AV331" s="267" t="s">
        <v>527</v>
      </c>
      <c r="AW331" s="267" t="s">
        <v>528</v>
      </c>
      <c r="AX331" s="267" t="s">
        <v>529</v>
      </c>
      <c r="AY331" s="267" t="s">
        <v>530</v>
      </c>
      <c r="AZ331" s="267" t="s">
        <v>531</v>
      </c>
      <c r="BA331" s="267" t="s">
        <v>532</v>
      </c>
      <c r="BB331" s="267" t="s">
        <v>533</v>
      </c>
      <c r="BC331" s="267" t="s">
        <v>508</v>
      </c>
      <c r="BD331" s="267" t="s">
        <v>509</v>
      </c>
      <c r="BE331" s="267" t="s">
        <v>534</v>
      </c>
      <c r="BF331" s="267" t="s">
        <v>535</v>
      </c>
      <c r="BG331" s="267" t="s">
        <v>536</v>
      </c>
      <c r="BH331" s="267" t="s">
        <v>537</v>
      </c>
      <c r="BI331" s="267" t="s">
        <v>538</v>
      </c>
      <c r="BJ331" s="267" t="s">
        <v>539</v>
      </c>
      <c r="BK331" s="267" t="s">
        <v>540</v>
      </c>
      <c r="BL331" s="267" t="s">
        <v>541</v>
      </c>
      <c r="BM331" s="267" t="s">
        <v>542</v>
      </c>
      <c r="BN331" s="267" t="s">
        <v>543</v>
      </c>
      <c r="BO331" s="18" t="s">
        <v>544</v>
      </c>
      <c r="BP331" s="18" t="s">
        <v>545</v>
      </c>
      <c r="BQ331" s="18" t="s">
        <v>546</v>
      </c>
      <c r="BR331" s="18" t="s">
        <v>547</v>
      </c>
      <c r="BS331" s="18" t="s">
        <v>548</v>
      </c>
      <c r="BT331" s="18" t="s">
        <v>549</v>
      </c>
      <c r="BU331" s="18" t="s">
        <v>550</v>
      </c>
      <c r="BV331" s="18" t="s">
        <v>551</v>
      </c>
      <c r="BW331" s="18" t="s">
        <v>552</v>
      </c>
      <c r="BX331" s="18" t="s">
        <v>553</v>
      </c>
      <c r="BY331" s="18" t="s">
        <v>554</v>
      </c>
      <c r="BZ331" s="18" t="s">
        <v>555</v>
      </c>
      <c r="CA331" s="267" t="s">
        <v>556</v>
      </c>
      <c r="CB331" s="267" t="s">
        <v>557</v>
      </c>
      <c r="CC331" s="267" t="s">
        <v>558</v>
      </c>
      <c r="CD331" s="267" t="s">
        <v>559</v>
      </c>
      <c r="CE331" s="267" t="s">
        <v>560</v>
      </c>
      <c r="CF331" s="267" t="s">
        <v>561</v>
      </c>
      <c r="CG331" s="267" t="s">
        <v>562</v>
      </c>
      <c r="CH331" s="267" t="s">
        <v>563</v>
      </c>
      <c r="CI331" s="267" t="s">
        <v>564</v>
      </c>
      <c r="CJ331" s="267" t="s">
        <v>565</v>
      </c>
      <c r="CK331" s="267" t="s">
        <v>566</v>
      </c>
      <c r="CL331" s="267" t="s">
        <v>567</v>
      </c>
      <c r="CM331" s="267" t="s">
        <v>568</v>
      </c>
      <c r="CN331" s="267" t="s">
        <v>569</v>
      </c>
      <c r="CO331" s="267" t="s">
        <v>570</v>
      </c>
      <c r="CP331" s="267" t="s">
        <v>571</v>
      </c>
      <c r="CQ331" s="267" t="s">
        <v>572</v>
      </c>
      <c r="CR331" s="267" t="s">
        <v>573</v>
      </c>
      <c r="CS331" s="267" t="s">
        <v>574</v>
      </c>
      <c r="CT331" s="267" t="s">
        <v>575</v>
      </c>
      <c r="CU331" s="267" t="s">
        <v>576</v>
      </c>
      <c r="CV331" s="267" t="s">
        <v>577</v>
      </c>
      <c r="CW331" s="267" t="s">
        <v>578</v>
      </c>
      <c r="CX331" s="267" t="s">
        <v>579</v>
      </c>
      <c r="CY331" s="267" t="s">
        <v>580</v>
      </c>
      <c r="CZ331" s="267" t="s">
        <v>581</v>
      </c>
      <c r="DA331" s="267" t="s">
        <v>582</v>
      </c>
      <c r="DB331" s="267" t="s">
        <v>583</v>
      </c>
      <c r="DC331" s="267" t="s">
        <v>584</v>
      </c>
      <c r="DD331" s="267" t="s">
        <v>585</v>
      </c>
      <c r="DE331" s="267" t="s">
        <v>586</v>
      </c>
      <c r="DF331" s="267" t="s">
        <v>587</v>
      </c>
      <c r="DG331" s="267" t="s">
        <v>588</v>
      </c>
      <c r="DH331" s="267" t="s">
        <v>589</v>
      </c>
      <c r="DI331" s="267" t="s">
        <v>590</v>
      </c>
      <c r="DJ331" s="267" t="s">
        <v>591</v>
      </c>
      <c r="DK331" s="267" t="s">
        <v>592</v>
      </c>
      <c r="DL331" s="267" t="s">
        <v>593</v>
      </c>
      <c r="DM331" s="267" t="s">
        <v>594</v>
      </c>
      <c r="DN331" s="267" t="s">
        <v>595</v>
      </c>
      <c r="DO331" s="267" t="s">
        <v>596</v>
      </c>
      <c r="DP331" s="267" t="s">
        <v>597</v>
      </c>
      <c r="DQ331" s="267" t="s">
        <v>598</v>
      </c>
      <c r="DR331" s="267" t="s">
        <v>599</v>
      </c>
      <c r="DS331" s="267" t="s">
        <v>600</v>
      </c>
      <c r="DT331" s="267" t="s">
        <v>601</v>
      </c>
      <c r="DU331" s="267" t="s">
        <v>602</v>
      </c>
      <c r="DV331" s="267" t="s">
        <v>603</v>
      </c>
      <c r="DW331" s="267" t="s">
        <v>604</v>
      </c>
      <c r="DX331" s="267" t="s">
        <v>605</v>
      </c>
      <c r="DY331" s="267" t="s">
        <v>606</v>
      </c>
      <c r="DZ331" s="267" t="s">
        <v>607</v>
      </c>
      <c r="EA331" s="267" t="s">
        <v>608</v>
      </c>
      <c r="EB331" s="267" t="s">
        <v>609</v>
      </c>
      <c r="EC331" s="267" t="s">
        <v>610</v>
      </c>
      <c r="ED331" s="267" t="s">
        <v>611</v>
      </c>
      <c r="EE331" s="267" t="s">
        <v>612</v>
      </c>
      <c r="EF331" s="267" t="s">
        <v>613</v>
      </c>
      <c r="EG331" s="267" t="s">
        <v>614</v>
      </c>
      <c r="EH331" s="267" t="s">
        <v>615</v>
      </c>
      <c r="EI331" s="267" t="s">
        <v>616</v>
      </c>
      <c r="EJ331" s="267" t="s">
        <v>617</v>
      </c>
      <c r="EK331" s="267" t="s">
        <v>618</v>
      </c>
      <c r="EL331" s="267" t="s">
        <v>619</v>
      </c>
      <c r="EM331" s="267" t="s">
        <v>620</v>
      </c>
      <c r="EN331" s="267" t="s">
        <v>621</v>
      </c>
      <c r="EO331" s="267" t="s">
        <v>622</v>
      </c>
      <c r="EP331" s="267" t="s">
        <v>623</v>
      </c>
      <c r="EQ331" s="267" t="s">
        <v>624</v>
      </c>
      <c r="ER331" s="267" t="s">
        <v>625</v>
      </c>
      <c r="ES331" s="267" t="s">
        <v>626</v>
      </c>
      <c r="ET331" s="267" t="s">
        <v>627</v>
      </c>
      <c r="EU331" s="267" t="s">
        <v>628</v>
      </c>
      <c r="EV331" s="267" t="s">
        <v>629</v>
      </c>
      <c r="EW331" s="267" t="s">
        <v>630</v>
      </c>
      <c r="EX331" s="267" t="s">
        <v>631</v>
      </c>
      <c r="EY331" s="267" t="s">
        <v>632</v>
      </c>
      <c r="EZ331" s="267" t="s">
        <v>633</v>
      </c>
      <c r="FA331" s="267" t="s">
        <v>634</v>
      </c>
      <c r="FB331" s="267" t="s">
        <v>635</v>
      </c>
      <c r="FC331" s="267" t="s">
        <v>636</v>
      </c>
      <c r="FD331" s="267" t="s">
        <v>637</v>
      </c>
      <c r="FE331" s="267" t="s">
        <v>638</v>
      </c>
      <c r="FF331" s="267" t="s">
        <v>639</v>
      </c>
      <c r="FG331" s="267" t="s">
        <v>640</v>
      </c>
      <c r="FH331" s="267" t="s">
        <v>641</v>
      </c>
      <c r="FI331" s="267" t="s">
        <v>642</v>
      </c>
      <c r="FJ331" s="267" t="s">
        <v>643</v>
      </c>
      <c r="FK331" s="267" t="s">
        <v>644</v>
      </c>
      <c r="FL331" s="267" t="s">
        <v>645</v>
      </c>
      <c r="FM331" s="267" t="s">
        <v>646</v>
      </c>
      <c r="FN331" s="267" t="s">
        <v>647</v>
      </c>
      <c r="FO331" s="267" t="s">
        <v>648</v>
      </c>
      <c r="FP331" s="267" t="s">
        <v>649</v>
      </c>
      <c r="FQ331" s="267" t="s">
        <v>650</v>
      </c>
      <c r="FR331" s="267" t="s">
        <v>651</v>
      </c>
      <c r="FS331" s="267" t="s">
        <v>652</v>
      </c>
      <c r="FT331" s="267" t="s">
        <v>653</v>
      </c>
      <c r="FU331" s="267" t="s">
        <v>654</v>
      </c>
      <c r="FV331" s="267" t="s">
        <v>655</v>
      </c>
      <c r="FW331" s="267" t="s">
        <v>656</v>
      </c>
      <c r="FX331" s="267" t="s">
        <v>657</v>
      </c>
      <c r="FY331" s="267" t="s">
        <v>658</v>
      </c>
      <c r="FZ331" s="267" t="s">
        <v>659</v>
      </c>
      <c r="GA331" s="267" t="s">
        <v>660</v>
      </c>
      <c r="GB331" s="267" t="s">
        <v>661</v>
      </c>
      <c r="GC331" s="267" t="s">
        <v>662</v>
      </c>
      <c r="GD331" s="267" t="s">
        <v>663</v>
      </c>
      <c r="GE331" s="267" t="s">
        <v>664</v>
      </c>
      <c r="GF331" s="267" t="s">
        <v>665</v>
      </c>
      <c r="GG331" s="267" t="s">
        <v>666</v>
      </c>
      <c r="GH331" s="267" t="s">
        <v>667</v>
      </c>
      <c r="GI331" s="267" t="s">
        <v>668</v>
      </c>
      <c r="GJ331" s="267" t="s">
        <v>669</v>
      </c>
      <c r="GK331" s="267" t="s">
        <v>670</v>
      </c>
      <c r="GL331" s="267" t="s">
        <v>671</v>
      </c>
      <c r="GM331" s="267" t="s">
        <v>672</v>
      </c>
      <c r="GN331" s="267" t="s">
        <v>673</v>
      </c>
      <c r="GO331" s="267" t="s">
        <v>674</v>
      </c>
      <c r="GP331" s="267" t="s">
        <v>675</v>
      </c>
      <c r="GQ331" s="267" t="s">
        <v>676</v>
      </c>
      <c r="GR331" s="267" t="s">
        <v>677</v>
      </c>
      <c r="GS331" s="267" t="s">
        <v>678</v>
      </c>
      <c r="GT331" s="267" t="s">
        <v>679</v>
      </c>
      <c r="GU331" s="267" t="s">
        <v>680</v>
      </c>
      <c r="GV331" s="267" t="s">
        <v>681</v>
      </c>
      <c r="GW331" s="267" t="s">
        <v>682</v>
      </c>
      <c r="GX331" s="267" t="s">
        <v>683</v>
      </c>
      <c r="GY331" s="267" t="s">
        <v>684</v>
      </c>
      <c r="GZ331" s="267" t="s">
        <v>685</v>
      </c>
      <c r="HA331" s="267" t="s">
        <v>686</v>
      </c>
      <c r="HB331" s="267" t="s">
        <v>687</v>
      </c>
      <c r="HC331" s="267" t="s">
        <v>688</v>
      </c>
      <c r="HD331" s="267" t="s">
        <v>689</v>
      </c>
      <c r="HE331" s="267" t="s">
        <v>690</v>
      </c>
      <c r="HF331" s="267" t="s">
        <v>691</v>
      </c>
      <c r="HG331" s="267" t="s">
        <v>692</v>
      </c>
      <c r="HH331" s="267" t="s">
        <v>693</v>
      </c>
      <c r="HI331" s="267" t="s">
        <v>694</v>
      </c>
      <c r="HJ331" s="267" t="s">
        <v>695</v>
      </c>
      <c r="HK331" s="267" t="s">
        <v>696</v>
      </c>
      <c r="HL331" s="267" t="s">
        <v>697</v>
      </c>
      <c r="HM331" s="267" t="s">
        <v>698</v>
      </c>
      <c r="HN331" s="267" t="s">
        <v>699</v>
      </c>
      <c r="HO331" s="267" t="s">
        <v>700</v>
      </c>
      <c r="HP331" s="267" t="s">
        <v>701</v>
      </c>
      <c r="HQ331" s="267" t="s">
        <v>702</v>
      </c>
      <c r="HR331" s="267" t="s">
        <v>703</v>
      </c>
      <c r="HS331" s="267" t="s">
        <v>704</v>
      </c>
      <c r="HT331" s="267" t="s">
        <v>705</v>
      </c>
      <c r="HU331" s="267" t="s">
        <v>706</v>
      </c>
      <c r="HV331" s="267" t="s">
        <v>707</v>
      </c>
      <c r="HW331" s="267" t="s">
        <v>708</v>
      </c>
      <c r="HX331" s="267" t="s">
        <v>709</v>
      </c>
      <c r="HY331" s="267" t="s">
        <v>710</v>
      </c>
      <c r="HZ331" s="267" t="s">
        <v>711</v>
      </c>
      <c r="IA331" s="267" t="s">
        <v>712</v>
      </c>
      <c r="IB331" s="267" t="s">
        <v>713</v>
      </c>
      <c r="IC331" s="267" t="s">
        <v>714</v>
      </c>
      <c r="ID331" s="267" t="s">
        <v>715</v>
      </c>
      <c r="IE331" s="267" t="s">
        <v>716</v>
      </c>
      <c r="IF331" s="267" t="s">
        <v>717</v>
      </c>
      <c r="IG331" s="267" t="s">
        <v>718</v>
      </c>
      <c r="IH331" s="267" t="s">
        <v>719</v>
      </c>
      <c r="II331" s="267" t="s">
        <v>720</v>
      </c>
      <c r="IJ331" s="267" t="s">
        <v>721</v>
      </c>
      <c r="IK331" s="267" t="s">
        <v>722</v>
      </c>
      <c r="IL331" s="267" t="s">
        <v>723</v>
      </c>
      <c r="IM331" s="267" t="s">
        <v>724</v>
      </c>
      <c r="IN331" s="267" t="s">
        <v>725</v>
      </c>
      <c r="IO331" s="267" t="s">
        <v>726</v>
      </c>
      <c r="IP331" s="267" t="s">
        <v>727</v>
      </c>
      <c r="IQ331" s="267" t="s">
        <v>728</v>
      </c>
      <c r="IR331" s="267" t="s">
        <v>729</v>
      </c>
      <c r="IS331" s="267" t="s">
        <v>730</v>
      </c>
      <c r="IT331" s="267" t="s">
        <v>731</v>
      </c>
      <c r="IU331" s="267" t="s">
        <v>732</v>
      </c>
      <c r="IV331" s="267" t="s">
        <v>733</v>
      </c>
      <c r="IW331" s="267" t="s">
        <v>734</v>
      </c>
      <c r="IX331" s="267" t="s">
        <v>735</v>
      </c>
      <c r="IY331" s="267" t="s">
        <v>736</v>
      </c>
      <c r="IZ331" s="267" t="s">
        <v>737</v>
      </c>
      <c r="JA331" s="267" t="s">
        <v>738</v>
      </c>
      <c r="JB331" s="267" t="s">
        <v>739</v>
      </c>
      <c r="JC331" s="267" t="s">
        <v>740</v>
      </c>
      <c r="JD331" s="267" t="s">
        <v>741</v>
      </c>
      <c r="JE331" s="267" t="s">
        <v>742</v>
      </c>
      <c r="JF331" s="267" t="s">
        <v>743</v>
      </c>
      <c r="JG331" s="267" t="s">
        <v>744</v>
      </c>
      <c r="JH331" s="267" t="s">
        <v>745</v>
      </c>
      <c r="JI331" s="267" t="s">
        <v>746</v>
      </c>
      <c r="JJ331" s="267" t="s">
        <v>747</v>
      </c>
      <c r="JK331" s="267" t="s">
        <v>748</v>
      </c>
      <c r="JL331" s="267" t="s">
        <v>749</v>
      </c>
      <c r="JM331" s="267" t="s">
        <v>750</v>
      </c>
      <c r="JN331" s="267" t="s">
        <v>751</v>
      </c>
      <c r="JO331" s="267" t="s">
        <v>752</v>
      </c>
      <c r="JP331" s="267" t="s">
        <v>753</v>
      </c>
      <c r="JQ331" s="267" t="s">
        <v>754</v>
      </c>
      <c r="JR331" s="267" t="s">
        <v>755</v>
      </c>
      <c r="JS331" s="267" t="s">
        <v>756</v>
      </c>
      <c r="JT331" s="267" t="s">
        <v>757</v>
      </c>
      <c r="JU331" s="267" t="s">
        <v>758</v>
      </c>
      <c r="JV331" s="267" t="s">
        <v>759</v>
      </c>
      <c r="JW331" s="267" t="s">
        <v>760</v>
      </c>
      <c r="JX331" s="267" t="s">
        <v>761</v>
      </c>
      <c r="JY331" s="267" t="s">
        <v>762</v>
      </c>
      <c r="JZ331" s="267" t="s">
        <v>763</v>
      </c>
      <c r="KA331" s="267" t="s">
        <v>764</v>
      </c>
      <c r="KB331" s="267" t="s">
        <v>765</v>
      </c>
      <c r="KC331" s="267" t="s">
        <v>766</v>
      </c>
      <c r="KD331" s="267" t="s">
        <v>767</v>
      </c>
      <c r="KE331" s="267" t="s">
        <v>768</v>
      </c>
      <c r="KF331" s="267" t="s">
        <v>769</v>
      </c>
      <c r="KG331" s="267" t="s">
        <v>770</v>
      </c>
      <c r="KH331" s="267" t="s">
        <v>771</v>
      </c>
      <c r="KI331" s="267" t="s">
        <v>772</v>
      </c>
      <c r="KJ331" s="267" t="s">
        <v>773</v>
      </c>
      <c r="KK331" s="267" t="s">
        <v>774</v>
      </c>
      <c r="KL331" s="267" t="s">
        <v>775</v>
      </c>
      <c r="KM331" s="267" t="s">
        <v>776</v>
      </c>
      <c r="KN331" s="267" t="s">
        <v>777</v>
      </c>
      <c r="KO331" s="267" t="s">
        <v>778</v>
      </c>
      <c r="KP331" s="267" t="s">
        <v>779</v>
      </c>
      <c r="KQ331" s="267" t="s">
        <v>780</v>
      </c>
      <c r="KR331" s="267" t="s">
        <v>781</v>
      </c>
      <c r="KS331" s="267" t="s">
        <v>782</v>
      </c>
      <c r="KT331" s="267" t="s">
        <v>783</v>
      </c>
      <c r="KU331" s="267" t="s">
        <v>784</v>
      </c>
      <c r="KV331" s="267" t="s">
        <v>785</v>
      </c>
      <c r="KW331" s="267" t="s">
        <v>786</v>
      </c>
      <c r="KX331" s="267" t="s">
        <v>787</v>
      </c>
      <c r="KY331" s="267" t="s">
        <v>788</v>
      </c>
      <c r="KZ331" s="267" t="s">
        <v>789</v>
      </c>
      <c r="LA331" s="267" t="s">
        <v>790</v>
      </c>
      <c r="LB331" s="267" t="s">
        <v>791</v>
      </c>
      <c r="LC331" s="267" t="s">
        <v>792</v>
      </c>
      <c r="LD331" s="267" t="s">
        <v>793</v>
      </c>
      <c r="LE331" s="267" t="s">
        <v>794</v>
      </c>
      <c r="LF331" s="267" t="s">
        <v>795</v>
      </c>
      <c r="LG331" s="267" t="s">
        <v>796</v>
      </c>
      <c r="LH331" s="267" t="s">
        <v>797</v>
      </c>
      <c r="LI331" s="267" t="s">
        <v>798</v>
      </c>
      <c r="LJ331" s="267" t="s">
        <v>799</v>
      </c>
      <c r="LK331" s="267" t="s">
        <v>800</v>
      </c>
      <c r="LL331" s="267" t="s">
        <v>801</v>
      </c>
      <c r="LM331" s="267" t="s">
        <v>802</v>
      </c>
      <c r="LN331" s="267" t="s">
        <v>803</v>
      </c>
      <c r="LO331" s="267" t="s">
        <v>804</v>
      </c>
      <c r="LP331" s="267" t="s">
        <v>805</v>
      </c>
      <c r="LQ331" s="267" t="s">
        <v>806</v>
      </c>
      <c r="LR331" s="267" t="s">
        <v>807</v>
      </c>
    </row>
    <row r="332" spans="2:330" hidden="1">
      <c r="C332" s="664" t="s">
        <v>119</v>
      </c>
      <c r="D332" s="661">
        <f ca="1">-(D308-D320)/(SUM(D$308:D$316)-SUM(D$320:D$327))</f>
        <v>-8.7152676810130073E-2</v>
      </c>
      <c r="E332" s="661">
        <f t="shared" ref="E332:AC332" ca="1" si="1810">-(E308-E320)/(SUM(E$308:E$316)-SUM(E$320:E$327))</f>
        <v>-8.7152676810130073E-2</v>
      </c>
      <c r="F332" s="661">
        <f t="shared" ca="1" si="1810"/>
        <v>-8.7152676810130073E-2</v>
      </c>
      <c r="G332" s="694">
        <f ca="1">-(G308-G320)/(SUM(G$308:G$316)-SUM(G$320:G$327))</f>
        <v>-8.7152676810130073E-2</v>
      </c>
      <c r="H332" s="661">
        <f t="shared" ca="1" si="1810"/>
        <v>-8.7152676810130073E-2</v>
      </c>
      <c r="I332" s="661">
        <f t="shared" ca="1" si="1810"/>
        <v>-6.9098011117626715E-2</v>
      </c>
      <c r="J332" s="661">
        <f t="shared" ca="1" si="1810"/>
        <v>-7.0119281219688911E-2</v>
      </c>
      <c r="K332" s="661">
        <f t="shared" ca="1" si="1810"/>
        <v>-7.1140549004439751E-2</v>
      </c>
      <c r="L332" s="661">
        <f t="shared" ca="1" si="1810"/>
        <v>-7.2161814471882899E-2</v>
      </c>
      <c r="M332" s="661">
        <f t="shared" ca="1" si="1810"/>
        <v>-7.318307762202686E-2</v>
      </c>
      <c r="N332" s="661">
        <f t="shared" ca="1" si="1810"/>
        <v>-7.4204338454883542E-2</v>
      </c>
      <c r="O332" s="661">
        <f t="shared" ca="1" si="1810"/>
        <v>-7.1221248812811347E-2</v>
      </c>
      <c r="P332" s="661">
        <f t="shared" ca="1" si="1810"/>
        <v>-6.8238088237354402E-2</v>
      </c>
      <c r="Q332" s="661">
        <f t="shared" ca="1" si="1810"/>
        <v>-6.5254856725982621E-2</v>
      </c>
      <c r="R332" s="661">
        <f t="shared" ca="1" si="1810"/>
        <v>-6.2271554276165209E-2</v>
      </c>
      <c r="S332" s="661">
        <f t="shared" ca="1" si="1810"/>
        <v>-5.928818088537114E-2</v>
      </c>
      <c r="T332" s="661">
        <f t="shared" ca="1" si="1810"/>
        <v>-5.5001809811489166E-2</v>
      </c>
      <c r="U332" s="661">
        <f t="shared" ca="1" si="1810"/>
        <v>-5.5001809811489166E-2</v>
      </c>
      <c r="V332" s="661">
        <f t="shared" ca="1" si="1810"/>
        <v>-5.5001809811489166E-2</v>
      </c>
      <c r="W332" s="661">
        <f t="shared" ca="1" si="1810"/>
        <v>-5.5001809811489166E-2</v>
      </c>
      <c r="X332" s="661">
        <f t="shared" ca="1" si="1810"/>
        <v>-5.5001809811489166E-2</v>
      </c>
      <c r="Y332" s="661">
        <f t="shared" ca="1" si="1810"/>
        <v>-6.4074890926314243E-2</v>
      </c>
      <c r="Z332" s="661">
        <f t="shared" ca="1" si="1810"/>
        <v>-7.3148190135787383E-2</v>
      </c>
      <c r="AA332" s="661">
        <f t="shared" ca="1" si="1810"/>
        <v>-8.2221707447774905E-2</v>
      </c>
      <c r="AB332" s="661">
        <f t="shared" ca="1" si="1810"/>
        <v>-9.1295442870138743E-2</v>
      </c>
      <c r="AC332" s="661">
        <f t="shared" ca="1" si="1810"/>
        <v>-0.10036939641074405</v>
      </c>
      <c r="AE332" s="661">
        <f t="shared" ref="AE332:CP332" ca="1" si="1811">-(AE308-AE320)/(SUM(AE$308:AE$316)-SUM(AE$320:AE$327))</f>
        <v>0</v>
      </c>
      <c r="AF332" s="661">
        <f t="shared" ca="1" si="1811"/>
        <v>0</v>
      </c>
      <c r="AG332" s="661">
        <f t="shared" ca="1" si="1811"/>
        <v>0</v>
      </c>
      <c r="AH332" s="661">
        <f t="shared" ca="1" si="1811"/>
        <v>0</v>
      </c>
      <c r="AI332" s="661">
        <f t="shared" ca="1" si="1811"/>
        <v>-1.9736072762671289E-4</v>
      </c>
      <c r="AJ332" s="661">
        <f t="shared" ca="1" si="1811"/>
        <v>-5.2188002046819947E-4</v>
      </c>
      <c r="AK332" s="661">
        <f t="shared" ca="1" si="1811"/>
        <v>-0.15712121157583983</v>
      </c>
      <c r="AL332" s="661">
        <f t="shared" ca="1" si="1811"/>
        <v>-0.75242056823192549</v>
      </c>
      <c r="AM332" s="661">
        <f t="shared" ca="1" si="1811"/>
        <v>-6.9429366305561471E-2</v>
      </c>
      <c r="AN332" s="661">
        <f t="shared" ca="1" si="1811"/>
        <v>0</v>
      </c>
      <c r="AO332" s="661">
        <f t="shared" ca="1" si="1811"/>
        <v>0</v>
      </c>
      <c r="AP332" s="661">
        <f t="shared" ca="1" si="1811"/>
        <v>-1.1881505777731737E-3</v>
      </c>
      <c r="AQ332" s="661">
        <f t="shared" ca="1" si="1811"/>
        <v>0</v>
      </c>
      <c r="AR332" s="661">
        <f t="shared" ca="1" si="1811"/>
        <v>0</v>
      </c>
      <c r="AS332" s="661">
        <f t="shared" ca="1" si="1811"/>
        <v>0</v>
      </c>
      <c r="AT332" s="661">
        <f t="shared" ca="1" si="1811"/>
        <v>0</v>
      </c>
      <c r="AU332" s="661">
        <f t="shared" ca="1" si="1811"/>
        <v>-1.9736072762671289E-4</v>
      </c>
      <c r="AV332" s="661">
        <f t="shared" ca="1" si="1811"/>
        <v>-5.2188002046819947E-4</v>
      </c>
      <c r="AW332" s="661">
        <f t="shared" ca="1" si="1811"/>
        <v>-0.15712121157583983</v>
      </c>
      <c r="AX332" s="661">
        <f t="shared" ca="1" si="1811"/>
        <v>-0.75242056823192549</v>
      </c>
      <c r="AY332" s="661">
        <f t="shared" ca="1" si="1811"/>
        <v>-6.9429366305561471E-2</v>
      </c>
      <c r="AZ332" s="661">
        <f t="shared" ca="1" si="1811"/>
        <v>0</v>
      </c>
      <c r="BA332" s="661">
        <f t="shared" ca="1" si="1811"/>
        <v>0</v>
      </c>
      <c r="BB332" s="661">
        <f t="shared" ca="1" si="1811"/>
        <v>-1.1881505777731737E-3</v>
      </c>
      <c r="BC332" s="661">
        <f t="shared" ca="1" si="1811"/>
        <v>0</v>
      </c>
      <c r="BD332" s="661">
        <f t="shared" ca="1" si="1811"/>
        <v>0</v>
      </c>
      <c r="BE332" s="661">
        <f t="shared" ca="1" si="1811"/>
        <v>0</v>
      </c>
      <c r="BF332" s="661">
        <f t="shared" ca="1" si="1811"/>
        <v>0</v>
      </c>
      <c r="BG332" s="661">
        <f t="shared" ca="1" si="1811"/>
        <v>-1.9736072762671289E-4</v>
      </c>
      <c r="BH332" s="661">
        <f t="shared" ca="1" si="1811"/>
        <v>-5.2188002046819947E-4</v>
      </c>
      <c r="BI332" s="661">
        <f t="shared" ca="1" si="1811"/>
        <v>-0.15712121157583983</v>
      </c>
      <c r="BJ332" s="661">
        <f t="shared" ca="1" si="1811"/>
        <v>-0.75242056823192549</v>
      </c>
      <c r="BK332" s="661">
        <f t="shared" ca="1" si="1811"/>
        <v>-6.9429366305561471E-2</v>
      </c>
      <c r="BL332" s="661">
        <f t="shared" ca="1" si="1811"/>
        <v>0</v>
      </c>
      <c r="BM332" s="661">
        <f t="shared" ca="1" si="1811"/>
        <v>0</v>
      </c>
      <c r="BN332" s="661">
        <f t="shared" ca="1" si="1811"/>
        <v>-1.1881505777731737E-3</v>
      </c>
      <c r="BO332" s="661">
        <f t="shared" ca="1" si="1811"/>
        <v>0</v>
      </c>
      <c r="BP332" s="661">
        <f t="shared" ca="1" si="1811"/>
        <v>0</v>
      </c>
      <c r="BQ332" s="661">
        <f t="shared" ca="1" si="1811"/>
        <v>0</v>
      </c>
      <c r="BR332" s="661">
        <f t="shared" ca="1" si="1811"/>
        <v>0</v>
      </c>
      <c r="BS332" s="661">
        <f t="shared" ca="1" si="1811"/>
        <v>-1.9736072762671289E-4</v>
      </c>
      <c r="BT332" s="661">
        <f t="shared" ca="1" si="1811"/>
        <v>-5.2188002046819947E-4</v>
      </c>
      <c r="BU332" s="661">
        <f t="shared" ca="1" si="1811"/>
        <v>-0.15712121157583983</v>
      </c>
      <c r="BV332" s="661">
        <f t="shared" ca="1" si="1811"/>
        <v>-0.75242056823192549</v>
      </c>
      <c r="BW332" s="661">
        <f t="shared" ca="1" si="1811"/>
        <v>-6.9429366305561471E-2</v>
      </c>
      <c r="BX332" s="661">
        <f t="shared" ca="1" si="1811"/>
        <v>0</v>
      </c>
      <c r="BY332" s="661">
        <f t="shared" ca="1" si="1811"/>
        <v>0</v>
      </c>
      <c r="BZ332" s="661">
        <f t="shared" ca="1" si="1811"/>
        <v>-1.1881505777731737E-3</v>
      </c>
      <c r="CA332" s="661">
        <f t="shared" ca="1" si="1811"/>
        <v>0</v>
      </c>
      <c r="CB332" s="661">
        <f t="shared" ca="1" si="1811"/>
        <v>0</v>
      </c>
      <c r="CC332" s="661">
        <f t="shared" ca="1" si="1811"/>
        <v>0</v>
      </c>
      <c r="CD332" s="661">
        <f t="shared" ca="1" si="1811"/>
        <v>-5.5306137639477134E-4</v>
      </c>
      <c r="CE332" s="661">
        <f t="shared" ca="1" si="1811"/>
        <v>1.5904514293778574E-3</v>
      </c>
      <c r="CF332" s="661">
        <f t="shared" ca="1" si="1811"/>
        <v>-6.8000015901708025E-2</v>
      </c>
      <c r="CG332" s="661">
        <f t="shared" ca="1" si="1811"/>
        <v>9.9742565889769763E-2</v>
      </c>
      <c r="CH332" s="661">
        <f t="shared" ca="1" si="1811"/>
        <v>-0.8276024698046156</v>
      </c>
      <c r="CI332" s="661">
        <f t="shared" ca="1" si="1811"/>
        <v>-2.0698365209828668E-2</v>
      </c>
      <c r="CJ332" s="661">
        <f t="shared" ca="1" si="1811"/>
        <v>-4.3144327439515557E-3</v>
      </c>
      <c r="CK332" s="661">
        <f t="shared" ca="1" si="1811"/>
        <v>0</v>
      </c>
      <c r="CL332" s="661">
        <f t="shared" ca="1" si="1811"/>
        <v>0</v>
      </c>
      <c r="CM332" s="661">
        <f t="shared" ca="1" si="1811"/>
        <v>0</v>
      </c>
      <c r="CN332" s="661">
        <f t="shared" ca="1" si="1811"/>
        <v>0</v>
      </c>
      <c r="CO332" s="661">
        <f t="shared" ca="1" si="1811"/>
        <v>0</v>
      </c>
      <c r="CP332" s="661">
        <f t="shared" ca="1" si="1811"/>
        <v>-5.4999998520060287E-4</v>
      </c>
      <c r="CQ332" s="661">
        <f t="shared" ref="CQ332:FB332" ca="1" si="1812">-(CQ308-CQ320)/(SUM(CQ$308:CQ$316)-SUM(CQ$320:CQ$327))</f>
        <v>-9.7918006884963431E-3</v>
      </c>
      <c r="CR332" s="661">
        <f t="shared" ca="1" si="1812"/>
        <v>-6.2635409085855395E-2</v>
      </c>
      <c r="CS332" s="661">
        <f t="shared" ca="1" si="1812"/>
        <v>0.10458107356009849</v>
      </c>
      <c r="CT332" s="661">
        <f t="shared" ca="1" si="1812"/>
        <v>-0.82955802784155619</v>
      </c>
      <c r="CU332" s="661">
        <f t="shared" ca="1" si="1812"/>
        <v>-2.2111571647716238E-2</v>
      </c>
      <c r="CV332" s="661">
        <f t="shared" ca="1" si="1812"/>
        <v>-3.8687005362083486E-3</v>
      </c>
      <c r="CW332" s="661">
        <f t="shared" ca="1" si="1812"/>
        <v>0</v>
      </c>
      <c r="CX332" s="661">
        <f t="shared" ca="1" si="1812"/>
        <v>4.364409538897155E-4</v>
      </c>
      <c r="CY332" s="661">
        <f t="shared" ca="1" si="1812"/>
        <v>0</v>
      </c>
      <c r="CZ332" s="661">
        <f t="shared" ca="1" si="1812"/>
        <v>0</v>
      </c>
      <c r="DA332" s="661">
        <f t="shared" ca="1" si="1812"/>
        <v>0</v>
      </c>
      <c r="DB332" s="661">
        <f t="shared" ca="1" si="1812"/>
        <v>-5.4696722947320507E-4</v>
      </c>
      <c r="DC332" s="661">
        <f t="shared" ca="1" si="1812"/>
        <v>-2.0407783712891869E-2</v>
      </c>
      <c r="DD332" s="661">
        <f t="shared" ca="1" si="1812"/>
        <v>-5.7010339030470307E-2</v>
      </c>
      <c r="DE332" s="661">
        <f t="shared" ca="1" si="1812"/>
        <v>0.10956990194431113</v>
      </c>
      <c r="DF332" s="661">
        <f t="shared" ca="1" si="1812"/>
        <v>-0.83146833388267027</v>
      </c>
      <c r="DG332" s="661">
        <f t="shared" ca="1" si="1812"/>
        <v>-2.3524969377822228E-2</v>
      </c>
      <c r="DH332" s="661">
        <f t="shared" ca="1" si="1812"/>
        <v>-3.4243078887971437E-3</v>
      </c>
      <c r="DI332" s="661">
        <f t="shared" ca="1" si="1812"/>
        <v>0</v>
      </c>
      <c r="DJ332" s="661">
        <f t="shared" ca="1" si="1812"/>
        <v>8.7009406278801087E-4</v>
      </c>
      <c r="DK332" s="661">
        <f t="shared" ca="1" si="1812"/>
        <v>0</v>
      </c>
      <c r="DL332" s="661">
        <f t="shared" ca="1" si="1812"/>
        <v>0</v>
      </c>
      <c r="DM332" s="661">
        <f t="shared" ca="1" si="1812"/>
        <v>0</v>
      </c>
      <c r="DN332" s="661">
        <f t="shared" ca="1" si="1812"/>
        <v>-5.4396270930967636E-4</v>
      </c>
      <c r="DO332" s="661">
        <f t="shared" ca="1" si="1812"/>
        <v>-3.0332357273205993E-2</v>
      </c>
      <c r="DP332" s="661">
        <f t="shared" ca="1" si="1812"/>
        <v>-5.1105364704883818E-2</v>
      </c>
      <c r="DQ332" s="661">
        <f t="shared" ca="1" si="1812"/>
        <v>0.11471616672667363</v>
      </c>
      <c r="DR332" s="661">
        <f t="shared" ca="1" si="1812"/>
        <v>-0.83333494067260894</v>
      </c>
      <c r="DS332" s="661">
        <f t="shared" ca="1" si="1812"/>
        <v>-2.4938558438989178E-2</v>
      </c>
      <c r="DT332" s="661">
        <f t="shared" ca="1" si="1812"/>
        <v>-2.9812487721013778E-3</v>
      </c>
      <c r="DU332" s="661">
        <f t="shared" ca="1" si="1812"/>
        <v>0</v>
      </c>
      <c r="DV332" s="661">
        <f t="shared" ca="1" si="1812"/>
        <v>1.3009859534443141E-3</v>
      </c>
      <c r="DW332" s="661">
        <f t="shared" ca="1" si="1812"/>
        <v>0</v>
      </c>
      <c r="DX332" s="661">
        <f t="shared" ca="1" si="1812"/>
        <v>0</v>
      </c>
      <c r="DY332" s="661">
        <f t="shared" ca="1" si="1812"/>
        <v>0</v>
      </c>
      <c r="DZ332" s="661">
        <f t="shared" ca="1" si="1812"/>
        <v>-5.4098603221896678E-4</v>
      </c>
      <c r="EA332" s="661">
        <f t="shared" ca="1" si="1812"/>
        <v>-3.9630937442808906E-2</v>
      </c>
      <c r="EB332" s="661">
        <f t="shared" ca="1" si="1812"/>
        <v>-4.489906093603252E-2</v>
      </c>
      <c r="EC332" s="661">
        <f t="shared" ca="1" si="1812"/>
        <v>0.12002743990206878</v>
      </c>
      <c r="ED332" s="661">
        <f t="shared" ca="1" si="1812"/>
        <v>-0.83515933071968507</v>
      </c>
      <c r="EE332" s="661">
        <f t="shared" ca="1" si="1812"/>
        <v>-2.6352338870070498E-2</v>
      </c>
      <c r="EF332" s="661">
        <f t="shared" ca="1" si="1812"/>
        <v>-2.5395171926375056E-3</v>
      </c>
      <c r="EG332" s="661">
        <f t="shared" ca="1" si="1812"/>
        <v>0</v>
      </c>
      <c r="EH332" s="661">
        <f t="shared" ca="1" si="1812"/>
        <v>1.7291429146008683E-3</v>
      </c>
      <c r="EI332" s="661">
        <f t="shared" ca="1" si="1812"/>
        <v>0</v>
      </c>
      <c r="EJ332" s="661">
        <f t="shared" ca="1" si="1812"/>
        <v>0</v>
      </c>
      <c r="EK332" s="661">
        <f t="shared" ca="1" si="1812"/>
        <v>0</v>
      </c>
      <c r="EL332" s="661">
        <f t="shared" ca="1" si="1812"/>
        <v>-5.3803681295094092E-4</v>
      </c>
      <c r="EM332" s="661">
        <f t="shared" ca="1" si="1812"/>
        <v>-4.8360940344194095E-2</v>
      </c>
      <c r="EN332" s="661">
        <f t="shared" ca="1" si="1812"/>
        <v>-3.8367758655086584E-2</v>
      </c>
      <c r="EO332" s="661">
        <f t="shared" ca="1" si="1812"/>
        <v>0.12551178694949097</v>
      </c>
      <c r="EP332" s="661">
        <f t="shared" ca="1" si="1812"/>
        <v>-0.83694292022275774</v>
      </c>
      <c r="EQ332" s="661">
        <f t="shared" ca="1" si="1812"/>
        <v>-2.7766310709927289E-2</v>
      </c>
      <c r="ER332" s="661">
        <f t="shared" ca="1" si="1812"/>
        <v>-2.099107192783172E-3</v>
      </c>
      <c r="ES332" s="661">
        <f t="shared" ca="1" si="1812"/>
        <v>0</v>
      </c>
      <c r="ET332" s="661">
        <f t="shared" ca="1" si="1812"/>
        <v>2.1545909023373915E-3</v>
      </c>
      <c r="EU332" s="661">
        <f t="shared" ca="1" si="1812"/>
        <v>0</v>
      </c>
      <c r="EV332" s="661">
        <f t="shared" ca="1" si="1812"/>
        <v>5.0950182789893353E-4</v>
      </c>
      <c r="EW332" s="661">
        <f t="shared" ca="1" si="1812"/>
        <v>0</v>
      </c>
      <c r="EX332" s="661">
        <f t="shared" ca="1" si="1812"/>
        <v>-5.7170875370315625E-3</v>
      </c>
      <c r="EY332" s="661">
        <f t="shared" ca="1" si="1812"/>
        <v>-4.676376279845524E-2</v>
      </c>
      <c r="EZ332" s="661">
        <f t="shared" ca="1" si="1812"/>
        <v>-4.5011052546088039E-2</v>
      </c>
      <c r="FA332" s="661">
        <f t="shared" ca="1" si="1812"/>
        <v>0.11207461403976068</v>
      </c>
      <c r="FB332" s="661">
        <f t="shared" ca="1" si="1812"/>
        <v>-0.80714140120078615</v>
      </c>
      <c r="FC332" s="661">
        <f t="shared" ref="FC332:HN332" ca="1" si="1813">-(FC308-FC320)/(SUM(FC$308:FC$316)-SUM(FC$320:FC$327))</f>
        <v>-3.3017562933687211E-2</v>
      </c>
      <c r="FD332" s="661">
        <f t="shared" ca="1" si="1813"/>
        <v>-1.9130515184825683E-3</v>
      </c>
      <c r="FE332" s="661">
        <f t="shared" ca="1" si="1813"/>
        <v>-4.1219168470500271E-3</v>
      </c>
      <c r="FF332" s="661">
        <f t="shared" ca="1" si="1813"/>
        <v>1.2821579723700579E-3</v>
      </c>
      <c r="FG332" s="661">
        <f t="shared" ca="1" si="1813"/>
        <v>0</v>
      </c>
      <c r="FH332" s="661">
        <f t="shared" ca="1" si="1813"/>
        <v>1.0135759446978994E-3</v>
      </c>
      <c r="FI332" s="661">
        <f t="shared" ca="1" si="1813"/>
        <v>0</v>
      </c>
      <c r="FJ332" s="661">
        <f t="shared" ca="1" si="1813"/>
        <v>-1.1021773041623271E-2</v>
      </c>
      <c r="FK332" s="661">
        <f t="shared" ca="1" si="1813"/>
        <v>-4.5138908490237516E-2</v>
      </c>
      <c r="FL332" s="661">
        <f t="shared" ca="1" si="1813"/>
        <v>-5.1667752890569713E-2</v>
      </c>
      <c r="FM332" s="661">
        <f t="shared" ca="1" si="1813"/>
        <v>9.9692853452913358E-2</v>
      </c>
      <c r="FN332" s="661">
        <f t="shared" ca="1" si="1813"/>
        <v>-0.77503512824387899</v>
      </c>
      <c r="FO332" s="661">
        <f t="shared" ca="1" si="1813"/>
        <v>-3.8222588378697221E-2</v>
      </c>
      <c r="FP332" s="661">
        <f t="shared" ca="1" si="1813"/>
        <v>-1.7256665492922897E-3</v>
      </c>
      <c r="FQ332" s="661">
        <f t="shared" ca="1" si="1813"/>
        <v>-8.1925544512647941E-3</v>
      </c>
      <c r="FR332" s="661">
        <f t="shared" ca="1" si="1813"/>
        <v>4.0557314307555808E-4</v>
      </c>
      <c r="FS332" s="661">
        <f t="shared" ca="1" si="1813"/>
        <v>0</v>
      </c>
      <c r="FT332" s="661">
        <f t="shared" ca="1" si="1813"/>
        <v>1.5123086227878159E-3</v>
      </c>
      <c r="FU332" s="661">
        <f t="shared" ca="1" si="1813"/>
        <v>0</v>
      </c>
      <c r="FV332" s="661">
        <f t="shared" ca="1" si="1813"/>
        <v>-1.6456720978665865E-2</v>
      </c>
      <c r="FW332" s="661">
        <f t="shared" ca="1" si="1813"/>
        <v>-4.3485651734988723E-2</v>
      </c>
      <c r="FX332" s="661">
        <f t="shared" ca="1" si="1813"/>
        <v>-5.8337900311722576E-2</v>
      </c>
      <c r="FY332" s="661">
        <f t="shared" ca="1" si="1813"/>
        <v>8.8246859129113897E-2</v>
      </c>
      <c r="FZ332" s="661">
        <f t="shared" ca="1" si="1813"/>
        <v>-0.74034598356282666</v>
      </c>
      <c r="GA332" s="661">
        <f t="shared" ca="1" si="1813"/>
        <v>-4.3381994771619956E-2</v>
      </c>
      <c r="GB332" s="661">
        <f t="shared" ca="1" si="1813"/>
        <v>-1.5369379882023764E-3</v>
      </c>
      <c r="GC332" s="661">
        <f t="shared" ca="1" si="1813"/>
        <v>-1.2212863816242644E-2</v>
      </c>
      <c r="GD332" s="661">
        <f t="shared" ca="1" si="1813"/>
        <v>-4.7519329450764635E-4</v>
      </c>
      <c r="GE332" s="661">
        <f t="shared" ca="1" si="1813"/>
        <v>0</v>
      </c>
      <c r="GF332" s="661">
        <f t="shared" ca="1" si="1813"/>
        <v>2.0057843158191066E-3</v>
      </c>
      <c r="GG332" s="661">
        <f t="shared" ca="1" si="1813"/>
        <v>0</v>
      </c>
      <c r="GH332" s="661">
        <f t="shared" ca="1" si="1813"/>
        <v>-2.2026789099517677E-2</v>
      </c>
      <c r="GI332" s="661">
        <f t="shared" ca="1" si="1813"/>
        <v>-4.1803241254542711E-2</v>
      </c>
      <c r="GJ332" s="661">
        <f t="shared" ca="1" si="1813"/>
        <v>-6.502153559702839E-2</v>
      </c>
      <c r="GK332" s="661">
        <f t="shared" ca="1" si="1813"/>
        <v>7.763441128878143E-2</v>
      </c>
      <c r="GL332" s="661">
        <f t="shared" ca="1" si="1813"/>
        <v>-0.70274922620623914</v>
      </c>
      <c r="GM332" s="661">
        <f t="shared" ca="1" si="1813"/>
        <v>-4.8496379232847511E-2</v>
      </c>
      <c r="GN332" s="661">
        <f t="shared" ca="1" si="1813"/>
        <v>-1.3468513324397307E-3</v>
      </c>
      <c r="GO332" s="661">
        <f t="shared" ca="1" si="1813"/>
        <v>-1.618377257416732E-2</v>
      </c>
      <c r="GP332" s="661">
        <f t="shared" ca="1" si="1813"/>
        <v>-1.360171333462488E-3</v>
      </c>
      <c r="GQ332" s="661">
        <f t="shared" ca="1" si="1813"/>
        <v>0</v>
      </c>
      <c r="GR332" s="661">
        <f t="shared" ca="1" si="1813"/>
        <v>2.4940857063772202E-3</v>
      </c>
      <c r="GS332" s="661">
        <f t="shared" ca="1" si="1813"/>
        <v>0</v>
      </c>
      <c r="GT332" s="661">
        <f t="shared" ca="1" si="1813"/>
        <v>-2.7737079736427927E-2</v>
      </c>
      <c r="GU332" s="661">
        <f t="shared" ca="1" si="1813"/>
        <v>-4.0090899038777564E-2</v>
      </c>
      <c r="GV332" s="661">
        <f t="shared" ca="1" si="1813"/>
        <v>-7.1718699699088687E-2</v>
      </c>
      <c r="GW332" s="661">
        <f t="shared" ca="1" si="1813"/>
        <v>6.7767655255136686E-2</v>
      </c>
      <c r="GX332" s="661">
        <f t="shared" ca="1" si="1813"/>
        <v>-0.66186329492520279</v>
      </c>
      <c r="GY332" s="661">
        <f t="shared" ca="1" si="1813"/>
        <v>-5.3566328506880187E-2</v>
      </c>
      <c r="GZ332" s="661">
        <f t="shared" ca="1" si="1813"/>
        <v>-1.1553918697547218E-3</v>
      </c>
      <c r="HA332" s="661">
        <f t="shared" ca="1" si="1813"/>
        <v>-2.0106185699380587E-2</v>
      </c>
      <c r="HB332" s="661">
        <f t="shared" ca="1" si="1813"/>
        <v>-2.2493912543961885E-3</v>
      </c>
      <c r="HC332" s="661">
        <f t="shared" ca="1" si="1813"/>
        <v>0</v>
      </c>
      <c r="HD332" s="661">
        <f t="shared" ca="1" si="1813"/>
        <v>0</v>
      </c>
      <c r="HE332" s="661">
        <f t="shared" ca="1" si="1813"/>
        <v>0</v>
      </c>
      <c r="HF332" s="661">
        <f t="shared" ca="1" si="1813"/>
        <v>0</v>
      </c>
      <c r="HG332" s="661">
        <f t="shared" ca="1" si="1813"/>
        <v>-2.3392120574122446E-2</v>
      </c>
      <c r="HH332" s="661">
        <f t="shared" ca="1" si="1813"/>
        <v>-2.2110037745400331E-2</v>
      </c>
      <c r="HI332" s="661">
        <f t="shared" ca="1" si="1813"/>
        <v>2.3672888047255078E-2</v>
      </c>
      <c r="HJ332" s="661">
        <f t="shared" ca="1" si="1813"/>
        <v>-0.7013252503617422</v>
      </c>
      <c r="HK332" s="661">
        <f t="shared" ca="1" si="1813"/>
        <v>-4.6458495135089949E-2</v>
      </c>
      <c r="HL332" s="661">
        <f t="shared" ca="1" si="1813"/>
        <v>1.3895442800246925E-2</v>
      </c>
      <c r="HM332" s="661">
        <f t="shared" ca="1" si="1813"/>
        <v>0</v>
      </c>
      <c r="HN332" s="661">
        <f t="shared" ca="1" si="1813"/>
        <v>-1.0978114810900651E-2</v>
      </c>
      <c r="HO332" s="661">
        <f t="shared" ref="HO332:JZ332" ca="1" si="1814">-(HO308-HO320)/(SUM(HO$308:HO$316)-SUM(HO$320:HO$327))</f>
        <v>0</v>
      </c>
      <c r="HP332" s="661">
        <f t="shared" ca="1" si="1814"/>
        <v>0</v>
      </c>
      <c r="HQ332" s="661">
        <f t="shared" ca="1" si="1814"/>
        <v>0</v>
      </c>
      <c r="HR332" s="661">
        <f t="shared" ca="1" si="1814"/>
        <v>0</v>
      </c>
      <c r="HS332" s="661">
        <f t="shared" ca="1" si="1814"/>
        <v>-2.3392120574122446E-2</v>
      </c>
      <c r="HT332" s="661">
        <f t="shared" ca="1" si="1814"/>
        <v>-2.2110037745400331E-2</v>
      </c>
      <c r="HU332" s="661">
        <f t="shared" ca="1" si="1814"/>
        <v>2.3672888047255078E-2</v>
      </c>
      <c r="HV332" s="661">
        <f t="shared" ca="1" si="1814"/>
        <v>-0.7013252503617422</v>
      </c>
      <c r="HW332" s="661">
        <f t="shared" ca="1" si="1814"/>
        <v>-4.6458495135089949E-2</v>
      </c>
      <c r="HX332" s="661">
        <f t="shared" ca="1" si="1814"/>
        <v>1.3895442800246925E-2</v>
      </c>
      <c r="HY332" s="661">
        <f t="shared" ca="1" si="1814"/>
        <v>0</v>
      </c>
      <c r="HZ332" s="661">
        <f t="shared" ca="1" si="1814"/>
        <v>-1.0978114810900651E-2</v>
      </c>
      <c r="IA332" s="661">
        <f t="shared" ca="1" si="1814"/>
        <v>0</v>
      </c>
      <c r="IB332" s="661">
        <f t="shared" ca="1" si="1814"/>
        <v>0</v>
      </c>
      <c r="IC332" s="661">
        <f t="shared" ca="1" si="1814"/>
        <v>0</v>
      </c>
      <c r="ID332" s="661">
        <f t="shared" ca="1" si="1814"/>
        <v>0</v>
      </c>
      <c r="IE332" s="661">
        <f t="shared" ca="1" si="1814"/>
        <v>-2.3392120574122446E-2</v>
      </c>
      <c r="IF332" s="661">
        <f t="shared" ca="1" si="1814"/>
        <v>-2.2110037745400331E-2</v>
      </c>
      <c r="IG332" s="661">
        <f t="shared" ca="1" si="1814"/>
        <v>2.3672888047255078E-2</v>
      </c>
      <c r="IH332" s="661">
        <f t="shared" ca="1" si="1814"/>
        <v>-0.7013252503617422</v>
      </c>
      <c r="II332" s="661">
        <f t="shared" ca="1" si="1814"/>
        <v>-4.6458495135089949E-2</v>
      </c>
      <c r="IJ332" s="661">
        <f t="shared" ca="1" si="1814"/>
        <v>1.3895442800246925E-2</v>
      </c>
      <c r="IK332" s="661">
        <f t="shared" ca="1" si="1814"/>
        <v>0</v>
      </c>
      <c r="IL332" s="661">
        <f t="shared" ca="1" si="1814"/>
        <v>-1.0978114810900651E-2</v>
      </c>
      <c r="IM332" s="661">
        <f t="shared" ca="1" si="1814"/>
        <v>0</v>
      </c>
      <c r="IN332" s="661">
        <f t="shared" ca="1" si="1814"/>
        <v>0</v>
      </c>
      <c r="IO332" s="661">
        <f t="shared" ca="1" si="1814"/>
        <v>0</v>
      </c>
      <c r="IP332" s="661">
        <f t="shared" ca="1" si="1814"/>
        <v>0</v>
      </c>
      <c r="IQ332" s="661">
        <f t="shared" ca="1" si="1814"/>
        <v>-2.3392120574122446E-2</v>
      </c>
      <c r="IR332" s="661">
        <f t="shared" ca="1" si="1814"/>
        <v>-2.2110037745400331E-2</v>
      </c>
      <c r="IS332" s="661">
        <f t="shared" ca="1" si="1814"/>
        <v>2.3672888047255078E-2</v>
      </c>
      <c r="IT332" s="661">
        <f t="shared" ca="1" si="1814"/>
        <v>-0.7013252503617422</v>
      </c>
      <c r="IU332" s="661">
        <f t="shared" ca="1" si="1814"/>
        <v>-4.6458495135089949E-2</v>
      </c>
      <c r="IV332" s="661">
        <f t="shared" ca="1" si="1814"/>
        <v>1.3895442800246925E-2</v>
      </c>
      <c r="IW332" s="661">
        <f t="shared" ca="1" si="1814"/>
        <v>0</v>
      </c>
      <c r="IX332" s="661">
        <f t="shared" ca="1" si="1814"/>
        <v>-1.0978114810900651E-2</v>
      </c>
      <c r="IY332" s="661">
        <f t="shared" ca="1" si="1814"/>
        <v>0</v>
      </c>
      <c r="IZ332" s="661">
        <f t="shared" ca="1" si="1814"/>
        <v>0</v>
      </c>
      <c r="JA332" s="661">
        <f t="shared" ca="1" si="1814"/>
        <v>0</v>
      </c>
      <c r="JB332" s="661">
        <f t="shared" ca="1" si="1814"/>
        <v>0</v>
      </c>
      <c r="JC332" s="661">
        <f t="shared" ca="1" si="1814"/>
        <v>-2.3392120574122446E-2</v>
      </c>
      <c r="JD332" s="661">
        <f t="shared" ca="1" si="1814"/>
        <v>-2.2110037745400331E-2</v>
      </c>
      <c r="JE332" s="661">
        <f t="shared" ca="1" si="1814"/>
        <v>2.3672888047255078E-2</v>
      </c>
      <c r="JF332" s="661">
        <f t="shared" ca="1" si="1814"/>
        <v>-0.7013252503617422</v>
      </c>
      <c r="JG332" s="661">
        <f t="shared" ca="1" si="1814"/>
        <v>-4.6458495135089949E-2</v>
      </c>
      <c r="JH332" s="661">
        <f t="shared" ca="1" si="1814"/>
        <v>1.3895442800246925E-2</v>
      </c>
      <c r="JI332" s="661">
        <f t="shared" ca="1" si="1814"/>
        <v>0</v>
      </c>
      <c r="JJ332" s="661">
        <f t="shared" ca="1" si="1814"/>
        <v>-1.0978114810900651E-2</v>
      </c>
      <c r="JK332" s="661">
        <f t="shared" ca="1" si="1814"/>
        <v>0</v>
      </c>
      <c r="JL332" s="661">
        <f t="shared" ca="1" si="1814"/>
        <v>-2.4172259129127472E-4</v>
      </c>
      <c r="JM332" s="661">
        <f t="shared" ca="1" si="1814"/>
        <v>-2.5935856857246982E-3</v>
      </c>
      <c r="JN332" s="661">
        <f t="shared" ca="1" si="1814"/>
        <v>4.3788106926096273E-4</v>
      </c>
      <c r="JO332" s="661">
        <f t="shared" ca="1" si="1814"/>
        <v>-2.7003672324769058E-2</v>
      </c>
      <c r="JP332" s="661">
        <f t="shared" ca="1" si="1814"/>
        <v>-5.040353902667722E-2</v>
      </c>
      <c r="JQ332" s="661">
        <f t="shared" ca="1" si="1814"/>
        <v>1.3333835270075294E-2</v>
      </c>
      <c r="JR332" s="661">
        <f t="shared" ca="1" si="1814"/>
        <v>-0.71675933071801223</v>
      </c>
      <c r="JS332" s="661">
        <f t="shared" ca="1" si="1814"/>
        <v>-9.1348444735580958E-2</v>
      </c>
      <c r="JT332" s="661">
        <f t="shared" ca="1" si="1814"/>
        <v>5.4804004932925247E-3</v>
      </c>
      <c r="JU332" s="661">
        <f t="shared" ca="1" si="1814"/>
        <v>-2.2874664972148039E-4</v>
      </c>
      <c r="JV332" s="661">
        <f t="shared" ca="1" si="1814"/>
        <v>-8.9641050900828197E-3</v>
      </c>
      <c r="JW332" s="661">
        <f t="shared" ca="1" si="1814"/>
        <v>0</v>
      </c>
      <c r="JX332" s="661">
        <f t="shared" ca="1" si="1814"/>
        <v>-4.8818298095488268E-4</v>
      </c>
      <c r="JY332" s="661">
        <f t="shared" ca="1" si="1814"/>
        <v>-5.2019810505778852E-3</v>
      </c>
      <c r="JZ332" s="661">
        <f t="shared" ca="1" si="1814"/>
        <v>8.9685351832018633E-4</v>
      </c>
      <c r="KA332" s="661">
        <f t="shared" ref="KA332:LR332" ca="1" si="1815">-(KA308-KA320)/(SUM(KA$308:KA$316)-SUM(KA$320:KA$327))</f>
        <v>-3.0285322326682032E-2</v>
      </c>
      <c r="KB332" s="661">
        <f t="shared" ca="1" si="1815"/>
        <v>-8.0524730192569186E-2</v>
      </c>
      <c r="KC332" s="661">
        <f t="shared" ca="1" si="1815"/>
        <v>3.1900979108034312E-3</v>
      </c>
      <c r="KD332" s="661">
        <f t="shared" ca="1" si="1815"/>
        <v>-0.73230337833533765</v>
      </c>
      <c r="KE332" s="661">
        <f t="shared" ca="1" si="1815"/>
        <v>-0.13599873464895476</v>
      </c>
      <c r="KF332" s="661">
        <f t="shared" ca="1" si="1815"/>
        <v>-3.2300699202584713E-3</v>
      </c>
      <c r="KG332" s="661">
        <f t="shared" ca="1" si="1815"/>
        <v>-4.5273191665961242E-4</v>
      </c>
      <c r="KH332" s="661">
        <f t="shared" ca="1" si="1815"/>
        <v>-6.9777256915958099E-3</v>
      </c>
      <c r="KI332" s="661">
        <f t="shared" ca="1" si="1815"/>
        <v>0</v>
      </c>
      <c r="KJ332" s="661">
        <f t="shared" ca="1" si="1815"/>
        <v>-7.3952183989432752E-4</v>
      </c>
      <c r="KK332" s="661">
        <f t="shared" ca="1" si="1815"/>
        <v>-7.8253133052665728E-3</v>
      </c>
      <c r="KL332" s="661">
        <f t="shared" ca="1" si="1815"/>
        <v>1.3784788126797647E-3</v>
      </c>
      <c r="KM332" s="661">
        <f t="shared" ca="1" si="1815"/>
        <v>-3.3280299133350372E-2</v>
      </c>
      <c r="KN332" s="661">
        <f t="shared" ca="1" si="1815"/>
        <v>-0.11265661848792465</v>
      </c>
      <c r="KO332" s="661">
        <f t="shared" ca="1" si="1815"/>
        <v>-6.7638068087582078E-3</v>
      </c>
      <c r="KP332" s="661">
        <f t="shared" ca="1" si="1815"/>
        <v>-0.74795857268466093</v>
      </c>
      <c r="KQ332" s="661">
        <f t="shared" ca="1" si="1815"/>
        <v>-0.18041127901808063</v>
      </c>
      <c r="KR332" s="661">
        <f t="shared" ca="1" si="1815"/>
        <v>-1.2251803864527944E-2</v>
      </c>
      <c r="KS332" s="661">
        <f t="shared" ca="1" si="1815"/>
        <v>-6.7210293247285994E-4</v>
      </c>
      <c r="KT332" s="661">
        <f t="shared" ca="1" si="1815"/>
        <v>-5.0184118960309885E-3</v>
      </c>
      <c r="KU332" s="661">
        <f t="shared" ca="1" si="1815"/>
        <v>0</v>
      </c>
      <c r="KV332" s="661">
        <f t="shared" ca="1" si="1815"/>
        <v>-9.9588546359660225E-4</v>
      </c>
      <c r="KW332" s="661">
        <f t="shared" ca="1" si="1815"/>
        <v>-1.0463711121616974E-2</v>
      </c>
      <c r="KX332" s="661">
        <f t="shared" ca="1" si="1815"/>
        <v>1.8844764517988203E-3</v>
      </c>
      <c r="KY332" s="661">
        <f t="shared" ca="1" si="1815"/>
        <v>-3.602459479254573E-2</v>
      </c>
      <c r="KZ332" s="661">
        <f t="shared" ca="1" si="1815"/>
        <v>-0.14700748757819429</v>
      </c>
      <c r="LA332" s="661">
        <f t="shared" ca="1" si="1815"/>
        <v>-1.6533158356823251E-2</v>
      </c>
      <c r="LB332" s="661">
        <f t="shared" ca="1" si="1815"/>
        <v>-0.76372611016491709</v>
      </c>
      <c r="LC332" s="661">
        <f t="shared" ca="1" si="1815"/>
        <v>-0.22458797165581348</v>
      </c>
      <c r="LD332" s="661">
        <f t="shared" ca="1" si="1815"/>
        <v>-2.1601789091630345E-2</v>
      </c>
      <c r="LE332" s="661">
        <f t="shared" ca="1" si="1815"/>
        <v>-8.8700082859659453E-4</v>
      </c>
      <c r="LF332" s="661">
        <f t="shared" ca="1" si="1815"/>
        <v>-3.085614269121917E-3</v>
      </c>
      <c r="LG332" s="661">
        <f t="shared" ca="1" si="1815"/>
        <v>0</v>
      </c>
      <c r="LH332" s="661">
        <f t="shared" ca="1" si="1815"/>
        <v>-1.2574260560890916E-3</v>
      </c>
      <c r="LI332" s="661">
        <f t="shared" ca="1" si="1815"/>
        <v>-1.3117304653613934E-2</v>
      </c>
      <c r="LJ332" s="661">
        <f t="shared" ca="1" si="1815"/>
        <v>2.4167444811138764E-3</v>
      </c>
      <c r="LK332" s="661">
        <f t="shared" ca="1" si="1815"/>
        <v>-3.8548418268632208E-2</v>
      </c>
      <c r="LL332" s="661">
        <f t="shared" ca="1" si="1815"/>
        <v>-0.18381541750079633</v>
      </c>
      <c r="LM332" s="661">
        <f t="shared" ca="1" si="1815"/>
        <v>-2.612304222887675E-2</v>
      </c>
      <c r="LN332" s="661">
        <f t="shared" ca="1" si="1815"/>
        <v>-0.77960720440780684</v>
      </c>
      <c r="LO332" s="661">
        <f t="shared" ca="1" si="1815"/>
        <v>-0.26853068631417892</v>
      </c>
      <c r="LP332" s="661">
        <f t="shared" ca="1" si="1815"/>
        <v>-3.1298272441059753E-2</v>
      </c>
      <c r="LQ332" s="661">
        <f t="shared" ca="1" si="1815"/>
        <v>-1.0975610390289645E-3</v>
      </c>
      <c r="LR332" s="661">
        <f t="shared" ca="1" si="1815"/>
        <v>-1.1787981480717328E-3</v>
      </c>
    </row>
    <row r="333" spans="2:330" hidden="1">
      <c r="C333" s="664" t="s">
        <v>835</v>
      </c>
      <c r="D333" s="661">
        <f t="shared" ref="D333:AC333" ca="1" si="1816">-(D309-D321)/(SUM(D$308:D$316)-SUM(D$320:D$327))</f>
        <v>-0.52951578763097007</v>
      </c>
      <c r="E333" s="661">
        <f t="shared" ca="1" si="1816"/>
        <v>-0.52951578763097007</v>
      </c>
      <c r="F333" s="661">
        <f t="shared" ca="1" si="1816"/>
        <v>-0.52951578763097007</v>
      </c>
      <c r="G333" s="661">
        <f t="shared" ca="1" si="1816"/>
        <v>-0.52951578763097007</v>
      </c>
      <c r="H333" s="661">
        <f t="shared" ca="1" si="1816"/>
        <v>-0.52951578763097007</v>
      </c>
      <c r="I333" s="661">
        <f t="shared" ca="1" si="1816"/>
        <v>-0.44333746294618703</v>
      </c>
      <c r="J333" s="661">
        <f t="shared" ca="1" si="1816"/>
        <v>-0.41862960133820953</v>
      </c>
      <c r="K333" s="661">
        <f t="shared" ca="1" si="1816"/>
        <v>-0.39392179579365327</v>
      </c>
      <c r="L333" s="661">
        <f t="shared" ca="1" si="1816"/>
        <v>-0.3692140463123057</v>
      </c>
      <c r="M333" s="661">
        <f t="shared" ca="1" si="1816"/>
        <v>-0.3445063528939793</v>
      </c>
      <c r="N333" s="661">
        <f t="shared" ca="1" si="1816"/>
        <v>-0.31979871553848788</v>
      </c>
      <c r="O333" s="661">
        <f t="shared" ca="1" si="1816"/>
        <v>-0.32176540084249955</v>
      </c>
      <c r="P333" s="661">
        <f t="shared" ca="1" si="1816"/>
        <v>-0.32373213291133129</v>
      </c>
      <c r="Q333" s="661">
        <f t="shared" ca="1" si="1816"/>
        <v>-0.32569891174664944</v>
      </c>
      <c r="R333" s="661">
        <f t="shared" ca="1" si="1816"/>
        <v>-0.32766573735012083</v>
      </c>
      <c r="S333" s="661">
        <f t="shared" ca="1" si="1816"/>
        <v>-0.32963260972341757</v>
      </c>
      <c r="T333" s="661">
        <f t="shared" ca="1" si="1816"/>
        <v>-0.24374839263556516</v>
      </c>
      <c r="U333" s="661">
        <f t="shared" ca="1" si="1816"/>
        <v>-0.24374839263556516</v>
      </c>
      <c r="V333" s="661">
        <f t="shared" ca="1" si="1816"/>
        <v>-0.24374839263556516</v>
      </c>
      <c r="W333" s="661">
        <f t="shared" ca="1" si="1816"/>
        <v>-0.24374839263556516</v>
      </c>
      <c r="X333" s="661">
        <f t="shared" ca="1" si="1816"/>
        <v>-0.24374839263556516</v>
      </c>
      <c r="Y333" s="661">
        <f t="shared" ca="1" si="1816"/>
        <v>-0.23476666009049438</v>
      </c>
      <c r="Z333" s="661">
        <f t="shared" ca="1" si="1816"/>
        <v>-0.22578471164656588</v>
      </c>
      <c r="AA333" s="661">
        <f t="shared" ca="1" si="1816"/>
        <v>-0.21680254729600362</v>
      </c>
      <c r="AB333" s="661">
        <f t="shared" ca="1" si="1816"/>
        <v>-0.20782016703101583</v>
      </c>
      <c r="AC333" s="661">
        <f t="shared" ca="1" si="1816"/>
        <v>-0.19883757084382045</v>
      </c>
      <c r="AE333" s="661">
        <f t="shared" ref="AE333:CP333" ca="1" si="1817">-(AE309-AE321)/(SUM(AE$308:AE$316)-SUM(AE$320:AE$327))</f>
        <v>-0.10323548188191663</v>
      </c>
      <c r="AF333" s="661">
        <f t="shared" ca="1" si="1817"/>
        <v>-0.18270462211469815</v>
      </c>
      <c r="AG333" s="661">
        <f t="shared" ca="1" si="1817"/>
        <v>-0.34974693094278719</v>
      </c>
      <c r="AH333" s="661">
        <f t="shared" ca="1" si="1817"/>
        <v>-0.68641840832956702</v>
      </c>
      <c r="AI333" s="661">
        <f t="shared" ca="1" si="1817"/>
        <v>-1.0902799168271498</v>
      </c>
      <c r="AJ333" s="661">
        <f t="shared" ca="1" si="1817"/>
        <v>-0.77148316081004831</v>
      </c>
      <c r="AK333" s="661">
        <f t="shared" ca="1" si="1817"/>
        <v>-0.59038728511906036</v>
      </c>
      <c r="AL333" s="661">
        <f t="shared" ca="1" si="1817"/>
        <v>-0.13637718202305268</v>
      </c>
      <c r="AM333" s="661">
        <f t="shared" ca="1" si="1817"/>
        <v>-0.70795365996010839</v>
      </c>
      <c r="AN333" s="661">
        <f t="shared" ca="1" si="1817"/>
        <v>-0.93873966681904164</v>
      </c>
      <c r="AO333" s="661">
        <f t="shared" ca="1" si="1817"/>
        <v>-0.52130849552085412</v>
      </c>
      <c r="AP333" s="661">
        <f t="shared" ca="1" si="1817"/>
        <v>-0.29399018336697802</v>
      </c>
      <c r="AQ333" s="661">
        <f t="shared" ca="1" si="1817"/>
        <v>-0.10323548188191663</v>
      </c>
      <c r="AR333" s="661">
        <f t="shared" ca="1" si="1817"/>
        <v>-0.18270462211469815</v>
      </c>
      <c r="AS333" s="661">
        <f t="shared" ca="1" si="1817"/>
        <v>-0.34974693094278719</v>
      </c>
      <c r="AT333" s="661">
        <f t="shared" ca="1" si="1817"/>
        <v>-0.68641840832956702</v>
      </c>
      <c r="AU333" s="661">
        <f t="shared" ca="1" si="1817"/>
        <v>-1.0902799168271498</v>
      </c>
      <c r="AV333" s="661">
        <f t="shared" ca="1" si="1817"/>
        <v>-0.77148316081004831</v>
      </c>
      <c r="AW333" s="661">
        <f t="shared" ca="1" si="1817"/>
        <v>-0.59038728511906036</v>
      </c>
      <c r="AX333" s="661">
        <f t="shared" ca="1" si="1817"/>
        <v>-0.13637718202305268</v>
      </c>
      <c r="AY333" s="661">
        <f t="shared" ca="1" si="1817"/>
        <v>-0.70795365996010839</v>
      </c>
      <c r="AZ333" s="661">
        <f t="shared" ca="1" si="1817"/>
        <v>-0.93873966681904164</v>
      </c>
      <c r="BA333" s="661">
        <f t="shared" ca="1" si="1817"/>
        <v>-0.52130849552085412</v>
      </c>
      <c r="BB333" s="661">
        <f t="shared" ca="1" si="1817"/>
        <v>-0.29399018336697802</v>
      </c>
      <c r="BC333" s="661">
        <f t="shared" ca="1" si="1817"/>
        <v>-0.10323548188191663</v>
      </c>
      <c r="BD333" s="661">
        <f t="shared" ca="1" si="1817"/>
        <v>-0.18270462211469815</v>
      </c>
      <c r="BE333" s="661">
        <f t="shared" ca="1" si="1817"/>
        <v>-0.34974693094278719</v>
      </c>
      <c r="BF333" s="661">
        <f t="shared" ca="1" si="1817"/>
        <v>-0.68641840832956702</v>
      </c>
      <c r="BG333" s="661">
        <f t="shared" ca="1" si="1817"/>
        <v>-1.0902799168271498</v>
      </c>
      <c r="BH333" s="661">
        <f t="shared" ca="1" si="1817"/>
        <v>-0.77148316081004831</v>
      </c>
      <c r="BI333" s="661">
        <f t="shared" ca="1" si="1817"/>
        <v>-0.59038728511906036</v>
      </c>
      <c r="BJ333" s="661">
        <f t="shared" ca="1" si="1817"/>
        <v>-0.13637718202305268</v>
      </c>
      <c r="BK333" s="661">
        <f t="shared" ca="1" si="1817"/>
        <v>-0.70795365996010839</v>
      </c>
      <c r="BL333" s="661">
        <f t="shared" ca="1" si="1817"/>
        <v>-0.93873966681904164</v>
      </c>
      <c r="BM333" s="661">
        <f t="shared" ca="1" si="1817"/>
        <v>-0.52130849552085412</v>
      </c>
      <c r="BN333" s="661">
        <f t="shared" ca="1" si="1817"/>
        <v>-0.29399018336697802</v>
      </c>
      <c r="BO333" s="661">
        <f t="shared" ca="1" si="1817"/>
        <v>-0.10323548188191663</v>
      </c>
      <c r="BP333" s="661">
        <f t="shared" ca="1" si="1817"/>
        <v>-0.18270462211469815</v>
      </c>
      <c r="BQ333" s="661">
        <f t="shared" ca="1" si="1817"/>
        <v>-0.34974693094278719</v>
      </c>
      <c r="BR333" s="661">
        <f t="shared" ca="1" si="1817"/>
        <v>-0.68641840832956702</v>
      </c>
      <c r="BS333" s="661">
        <f t="shared" ca="1" si="1817"/>
        <v>-1.0902799168271498</v>
      </c>
      <c r="BT333" s="661">
        <f t="shared" ca="1" si="1817"/>
        <v>-0.77148316081004831</v>
      </c>
      <c r="BU333" s="661">
        <f t="shared" ca="1" si="1817"/>
        <v>-0.59038728511906036</v>
      </c>
      <c r="BV333" s="661">
        <f t="shared" ca="1" si="1817"/>
        <v>-0.13637718202305268</v>
      </c>
      <c r="BW333" s="661">
        <f t="shared" ca="1" si="1817"/>
        <v>-0.70795365996010839</v>
      </c>
      <c r="BX333" s="661">
        <f t="shared" ca="1" si="1817"/>
        <v>-0.93873966681904164</v>
      </c>
      <c r="BY333" s="661">
        <f t="shared" ca="1" si="1817"/>
        <v>-0.52130849552085412</v>
      </c>
      <c r="BZ333" s="661">
        <f t="shared" ca="1" si="1817"/>
        <v>-0.29399018336697802</v>
      </c>
      <c r="CA333" s="661">
        <f t="shared" ca="1" si="1817"/>
        <v>-9.5630293519724102E-2</v>
      </c>
      <c r="CB333" s="661">
        <f t="shared" ca="1" si="1817"/>
        <v>-0.37727283621869528</v>
      </c>
      <c r="CC333" s="661">
        <f t="shared" ca="1" si="1817"/>
        <v>-0.50278256343346972</v>
      </c>
      <c r="CD333" s="661">
        <f t="shared" ca="1" si="1817"/>
        <v>-0.65115092462562651</v>
      </c>
      <c r="CE333" s="661">
        <f t="shared" ca="1" si="1817"/>
        <v>-0.78563568038832043</v>
      </c>
      <c r="CF333" s="661">
        <f t="shared" ca="1" si="1817"/>
        <v>-0.16141229533270884</v>
      </c>
      <c r="CG333" s="661">
        <f t="shared" ca="1" si="1817"/>
        <v>0</v>
      </c>
      <c r="CH333" s="661">
        <f t="shared" ca="1" si="1817"/>
        <v>-9.0508711433086517E-2</v>
      </c>
      <c r="CI333" s="661">
        <f t="shared" ca="1" si="1817"/>
        <v>-0.80940827515066016</v>
      </c>
      <c r="CJ333" s="661">
        <f t="shared" ca="1" si="1817"/>
        <v>-0.50481479436828192</v>
      </c>
      <c r="CK333" s="661">
        <f t="shared" ca="1" si="1817"/>
        <v>-0.74339274444458681</v>
      </c>
      <c r="CL333" s="661">
        <f t="shared" ca="1" si="1817"/>
        <v>-0.71607085652004243</v>
      </c>
      <c r="CM333" s="661">
        <f t="shared" ca="1" si="1817"/>
        <v>-8.0655033153356787E-2</v>
      </c>
      <c r="CN333" s="661">
        <f t="shared" ca="1" si="1817"/>
        <v>-0.34092790105270759</v>
      </c>
      <c r="CO333" s="661">
        <f t="shared" ca="1" si="1817"/>
        <v>-0.47766023613649827</v>
      </c>
      <c r="CP333" s="661">
        <f t="shared" ca="1" si="1817"/>
        <v>-0.60974998828038318</v>
      </c>
      <c r="CQ333" s="661">
        <f t="shared" ref="CQ333:FB333" ca="1" si="1818">-(CQ309-CQ321)/(SUM(CQ$308:CQ$316)-SUM(CQ$320:CQ$327))</f>
        <v>-0.67756236680847115</v>
      </c>
      <c r="CR333" s="661">
        <f t="shared" ca="1" si="1818"/>
        <v>-0.14101140079134422</v>
      </c>
      <c r="CS333" s="661">
        <f t="shared" ca="1" si="1818"/>
        <v>1.7648318833731812E-2</v>
      </c>
      <c r="CT333" s="661">
        <f t="shared" ca="1" si="1818"/>
        <v>-9.2356715905693179E-2</v>
      </c>
      <c r="CU333" s="661">
        <f t="shared" ca="1" si="1818"/>
        <v>-0.79500613545611032</v>
      </c>
      <c r="CV333" s="661">
        <f t="shared" ca="1" si="1818"/>
        <v>-0.49328598131005069</v>
      </c>
      <c r="CW333" s="661">
        <f t="shared" ca="1" si="1818"/>
        <v>-0.64770862243896798</v>
      </c>
      <c r="CX333" s="661">
        <f t="shared" ca="1" si="1818"/>
        <v>-0.77442747892792863</v>
      </c>
      <c r="CY333" s="661">
        <f t="shared" ca="1" si="1818"/>
        <v>-6.5660283725688606E-2</v>
      </c>
      <c r="CZ333" s="661">
        <f t="shared" ca="1" si="1818"/>
        <v>-0.30461092348533814</v>
      </c>
      <c r="DA333" s="661">
        <f t="shared" ca="1" si="1818"/>
        <v>-0.45212565267408716</v>
      </c>
      <c r="DB333" s="661">
        <f t="shared" ca="1" si="1818"/>
        <v>-0.56873630565804223</v>
      </c>
      <c r="DC333" s="661">
        <f t="shared" ca="1" si="1818"/>
        <v>-0.57676469948636466</v>
      </c>
      <c r="DD333" s="661">
        <f t="shared" ca="1" si="1818"/>
        <v>-0.11961999878801613</v>
      </c>
      <c r="DE333" s="661">
        <f t="shared" ca="1" si="1818"/>
        <v>3.5844928187327832E-2</v>
      </c>
      <c r="DF333" s="661">
        <f t="shared" ca="1" si="1818"/>
        <v>-9.4161957193005616E-2</v>
      </c>
      <c r="DG333" s="661">
        <f t="shared" ca="1" si="1818"/>
        <v>-0.78060204628186969</v>
      </c>
      <c r="DH333" s="661">
        <f t="shared" ca="1" si="1818"/>
        <v>-0.4817918158280533</v>
      </c>
      <c r="DI333" s="661">
        <f t="shared" ca="1" si="1818"/>
        <v>-0.55109465772851818</v>
      </c>
      <c r="DJ333" s="661">
        <f t="shared" ca="1" si="1818"/>
        <v>-0.83241133792750122</v>
      </c>
      <c r="DK333" s="661">
        <f t="shared" ca="1" si="1818"/>
        <v>-5.0646007166836246E-2</v>
      </c>
      <c r="DL333" s="661">
        <f t="shared" ca="1" si="1818"/>
        <v>-0.2683218712702588</v>
      </c>
      <c r="DM333" s="661">
        <f t="shared" ca="1" si="1818"/>
        <v>-0.42616858144081726</v>
      </c>
      <c r="DN333" s="661">
        <f t="shared" ca="1" si="1818"/>
        <v>-0.52810446864390881</v>
      </c>
      <c r="DO333" s="661">
        <f t="shared" ca="1" si="1818"/>
        <v>-0.48253189393764434</v>
      </c>
      <c r="DP333" s="661">
        <f t="shared" ca="1" si="1818"/>
        <v>-9.7164157638619922E-2</v>
      </c>
      <c r="DQ333" s="661">
        <f t="shared" ca="1" si="1818"/>
        <v>5.4615782316358379E-2</v>
      </c>
      <c r="DR333" s="661">
        <f t="shared" ca="1" si="1818"/>
        <v>-9.5925902640413105E-2</v>
      </c>
      <c r="DS333" s="661">
        <f t="shared" ca="1" si="1818"/>
        <v>-0.76619600723208181</v>
      </c>
      <c r="DT333" s="661">
        <f t="shared" ca="1" si="1818"/>
        <v>-0.47033214196694223</v>
      </c>
      <c r="DU333" s="661">
        <f t="shared" ca="1" si="1818"/>
        <v>-0.45353723004363483</v>
      </c>
      <c r="DV333" s="661">
        <f t="shared" ca="1" si="1818"/>
        <v>-0.89002599378768732</v>
      </c>
      <c r="DW333" s="661">
        <f t="shared" ca="1" si="1818"/>
        <v>-3.5612165307713335E-2</v>
      </c>
      <c r="DX333" s="661">
        <f t="shared" ca="1" si="1818"/>
        <v>-0.23206071221073649</v>
      </c>
      <c r="DY333" s="661">
        <f t="shared" ca="1" si="1818"/>
        <v>-0.3997784494285796</v>
      </c>
      <c r="DZ333" s="661">
        <f t="shared" ca="1" si="1818"/>
        <v>-0.48784916935794248</v>
      </c>
      <c r="EA333" s="661">
        <f t="shared" ca="1" si="1818"/>
        <v>-0.39424283127150173</v>
      </c>
      <c r="EB333" s="661">
        <f t="shared" ca="1" si="1818"/>
        <v>-7.3562400226341279E-2</v>
      </c>
      <c r="EC333" s="661">
        <f t="shared" ca="1" si="1818"/>
        <v>7.3988499856360967E-2</v>
      </c>
      <c r="ED333" s="661">
        <f t="shared" ca="1" si="1818"/>
        <v>-9.7649953219880917E-2</v>
      </c>
      <c r="EE333" s="661">
        <f t="shared" ca="1" si="1818"/>
        <v>-0.7517880179107963</v>
      </c>
      <c r="EF333" s="661">
        <f t="shared" ca="1" si="1818"/>
        <v>-0.45890680470594059</v>
      </c>
      <c r="EG333" s="661">
        <f t="shared" ca="1" si="1818"/>
        <v>-0.3550224517978704</v>
      </c>
      <c r="EH333" s="661">
        <f t="shared" ca="1" si="1818"/>
        <v>-0.94727496158238689</v>
      </c>
      <c r="EI333" s="661">
        <f t="shared" ca="1" si="1818"/>
        <v>-2.0558719879688735E-2</v>
      </c>
      <c r="EJ333" s="661">
        <f t="shared" ca="1" si="1818"/>
        <v>-0.19582741415948959</v>
      </c>
      <c r="EK333" s="661">
        <f t="shared" ca="1" si="1818"/>
        <v>-0.3729443278670948</v>
      </c>
      <c r="EL333" s="661">
        <f t="shared" ca="1" si="1818"/>
        <v>-0.44796519784326838</v>
      </c>
      <c r="EM333" s="661">
        <f t="shared" ca="1" si="1818"/>
        <v>-0.31135235130817362</v>
      </c>
      <c r="EN333" s="661">
        <f t="shared" ca="1" si="1818"/>
        <v>-4.872471619373768E-2</v>
      </c>
      <c r="EO333" s="661">
        <f t="shared" ca="1" si="1818"/>
        <v>9.3992499412120512E-2</v>
      </c>
      <c r="EP333" s="661">
        <f t="shared" ca="1" si="1818"/>
        <v>-9.9335447240875924E-2</v>
      </c>
      <c r="EQ333" s="661">
        <f t="shared" ca="1" si="1818"/>
        <v>-0.73737807792194976</v>
      </c>
      <c r="ER333" s="661">
        <f t="shared" ca="1" si="1818"/>
        <v>-0.44751564995186888</v>
      </c>
      <c r="ES333" s="661">
        <f t="shared" ca="1" si="1818"/>
        <v>-0.2555361614974791</v>
      </c>
      <c r="ET333" s="661">
        <f t="shared" ca="1" si="1818"/>
        <v>-1.0041617119053279</v>
      </c>
      <c r="EU333" s="661">
        <f t="shared" ca="1" si="1818"/>
        <v>-3.7842741986715167E-2</v>
      </c>
      <c r="EV333" s="661">
        <f t="shared" ca="1" si="1818"/>
        <v>-0.26418245881177471</v>
      </c>
      <c r="EW333" s="661">
        <f t="shared" ca="1" si="1818"/>
        <v>-0.34865673528594432</v>
      </c>
      <c r="EX333" s="661">
        <f t="shared" ca="1" si="1818"/>
        <v>-0.46055988691438299</v>
      </c>
      <c r="EY333" s="661">
        <f t="shared" ca="1" si="1818"/>
        <v>-0.28175464834624414</v>
      </c>
      <c r="EZ333" s="661">
        <f t="shared" ca="1" si="1818"/>
        <v>-7.9025131864143089E-2</v>
      </c>
      <c r="FA333" s="661">
        <f t="shared" ca="1" si="1818"/>
        <v>7.2120260108157988E-2</v>
      </c>
      <c r="FB333" s="661">
        <f t="shared" ca="1" si="1818"/>
        <v>-0.10994368211736839</v>
      </c>
      <c r="FC333" s="661">
        <f t="shared" ref="FC333:HN333" ca="1" si="1819">-(FC309-FC321)/(SUM(FC$308:FC$316)-SUM(FC$320:FC$327))</f>
        <v>-0.73084567411861123</v>
      </c>
      <c r="FD333" s="661">
        <f t="shared" ca="1" si="1819"/>
        <v>-0.43764579203039655</v>
      </c>
      <c r="FE333" s="661">
        <f t="shared" ca="1" si="1819"/>
        <v>-0.29831806310087783</v>
      </c>
      <c r="FF333" s="661">
        <f t="shared" ca="1" si="1819"/>
        <v>-0.91293527427611165</v>
      </c>
      <c r="FG333" s="661">
        <f t="shared" ca="1" si="1819"/>
        <v>-5.5268991964775568E-2</v>
      </c>
      <c r="FH333" s="661">
        <f t="shared" ca="1" si="1819"/>
        <v>-0.33180931876622011</v>
      </c>
      <c r="FI333" s="661">
        <f t="shared" ca="1" si="1819"/>
        <v>-0.32503895377893555</v>
      </c>
      <c r="FJ333" s="661">
        <f t="shared" ca="1" si="1819"/>
        <v>-0.47346010127986737</v>
      </c>
      <c r="FK333" s="661">
        <f t="shared" ca="1" si="1819"/>
        <v>-0.25164406026582115</v>
      </c>
      <c r="FL333" s="661">
        <f t="shared" ca="1" si="1819"/>
        <v>-0.10938669507969377</v>
      </c>
      <c r="FM333" s="661">
        <f t="shared" ca="1" si="1819"/>
        <v>5.1965958873871808E-2</v>
      </c>
      <c r="FN333" s="661">
        <f t="shared" ca="1" si="1819"/>
        <v>-0.12137232386829944</v>
      </c>
      <c r="FO333" s="661">
        <f t="shared" ca="1" si="1819"/>
        <v>-0.72437077507270087</v>
      </c>
      <c r="FP333" s="661">
        <f t="shared" ca="1" si="1819"/>
        <v>-0.42770541784143562</v>
      </c>
      <c r="FQ333" s="661">
        <f t="shared" ca="1" si="1819"/>
        <v>-0.34056773089107661</v>
      </c>
      <c r="FR333" s="661">
        <f t="shared" ca="1" si="1819"/>
        <v>-0.82127469096990957</v>
      </c>
      <c r="FS333" s="661">
        <f t="shared" ca="1" si="1819"/>
        <v>-7.2839232627609607E-2</v>
      </c>
      <c r="FT333" s="661">
        <f t="shared" ca="1" si="1819"/>
        <v>-0.39871956837409622</v>
      </c>
      <c r="FU333" s="661">
        <f t="shared" ca="1" si="1819"/>
        <v>-0.30206365182556005</v>
      </c>
      <c r="FV333" s="661">
        <f t="shared" ca="1" si="1819"/>
        <v>-0.48667709470811576</v>
      </c>
      <c r="FW333" s="661">
        <f t="shared" ca="1" si="1819"/>
        <v>-0.22100713922206688</v>
      </c>
      <c r="FX333" s="661">
        <f t="shared" ca="1" si="1819"/>
        <v>-0.13980959112491867</v>
      </c>
      <c r="FY333" s="661">
        <f t="shared" ca="1" si="1819"/>
        <v>3.3334842894062688E-2</v>
      </c>
      <c r="FZ333" s="661">
        <f t="shared" ca="1" si="1819"/>
        <v>-0.13372037210604024</v>
      </c>
      <c r="GA333" s="661">
        <f t="shared" ca="1" si="1819"/>
        <v>-0.71795262479007294</v>
      </c>
      <c r="GB333" s="661">
        <f t="shared" ca="1" si="1819"/>
        <v>-0.41769376895900362</v>
      </c>
      <c r="GC333" s="661">
        <f t="shared" ca="1" si="1819"/>
        <v>-0.38229503545591226</v>
      </c>
      <c r="GD333" s="661">
        <f t="shared" ca="1" si="1819"/>
        <v>-0.72917685545251754</v>
      </c>
      <c r="GE333" s="661">
        <f t="shared" ca="1" si="1819"/>
        <v>-9.0555256041571372E-2</v>
      </c>
      <c r="GF333" s="661">
        <f t="shared" ca="1" si="1819"/>
        <v>-0.46492453798347755</v>
      </c>
      <c r="GG333" s="661">
        <f t="shared" ca="1" si="1819"/>
        <v>-0.27970496496134972</v>
      </c>
      <c r="GH333" s="661">
        <f t="shared" ca="1" si="1819"/>
        <v>-0.50022268053542829</v>
      </c>
      <c r="GI333" s="661">
        <f t="shared" ca="1" si="1819"/>
        <v>-0.1898299630883743</v>
      </c>
      <c r="GJ333" s="661">
        <f t="shared" ca="1" si="1819"/>
        <v>-0.17029400603368408</v>
      </c>
      <c r="GK333" s="661">
        <f t="shared" ca="1" si="1819"/>
        <v>1.6060524827017062E-2</v>
      </c>
      <c r="GL333" s="661">
        <f t="shared" ca="1" si="1819"/>
        <v>-0.14710342255857398</v>
      </c>
      <c r="GM333" s="661">
        <f t="shared" ca="1" si="1819"/>
        <v>-0.71159048047045814</v>
      </c>
      <c r="GN333" s="661">
        <f t="shared" ca="1" si="1819"/>
        <v>-0.40761007604182836</v>
      </c>
      <c r="GO333" s="661">
        <f t="shared" ca="1" si="1819"/>
        <v>-0.42350960480834055</v>
      </c>
      <c r="GP333" s="661">
        <f t="shared" ca="1" si="1819"/>
        <v>-0.63663863148043842</v>
      </c>
      <c r="GQ333" s="661">
        <f t="shared" ca="1" si="1819"/>
        <v>-0.10841888413495571</v>
      </c>
      <c r="GR333" s="661">
        <f t="shared" ca="1" si="1819"/>
        <v>-0.53043532033535978</v>
      </c>
      <c r="GS333" s="661">
        <f t="shared" ca="1" si="1819"/>
        <v>-0.25793839864853296</v>
      </c>
      <c r="GT333" s="661">
        <f t="shared" ca="1" si="1819"/>
        <v>-0.5141092668828493</v>
      </c>
      <c r="GU333" s="661">
        <f t="shared" ca="1" si="1819"/>
        <v>-0.15809811436151508</v>
      </c>
      <c r="GV333" s="661">
        <f t="shared" ca="1" si="1819"/>
        <v>-0.20084012659298497</v>
      </c>
      <c r="GW333" s="661">
        <f t="shared" ca="1" si="1819"/>
        <v>0</v>
      </c>
      <c r="GX333" s="661">
        <f t="shared" ca="1" si="1819"/>
        <v>-0.16165729687127608</v>
      </c>
      <c r="GY333" s="661">
        <f t="shared" ca="1" si="1819"/>
        <v>-0.7052836122209093</v>
      </c>
      <c r="GZ333" s="661">
        <f t="shared" ca="1" si="1819"/>
        <v>-0.39745355863625775</v>
      </c>
      <c r="HA333" s="661">
        <f t="shared" ca="1" si="1819"/>
        <v>-0.4642208317926928</v>
      </c>
      <c r="HB333" s="661">
        <f t="shared" ca="1" si="1819"/>
        <v>-0.5436568527448411</v>
      </c>
      <c r="HC333" s="661">
        <f t="shared" ca="1" si="1819"/>
        <v>0</v>
      </c>
      <c r="HD333" s="661">
        <f t="shared" ca="1" si="1819"/>
        <v>0</v>
      </c>
      <c r="HE333" s="661">
        <f t="shared" ca="1" si="1819"/>
        <v>-0.14253998248581551</v>
      </c>
      <c r="HF333" s="661">
        <f t="shared" ca="1" si="1819"/>
        <v>-0.59558466709757818</v>
      </c>
      <c r="HG333" s="661">
        <f t="shared" ca="1" si="1819"/>
        <v>-0.13709816280871348</v>
      </c>
      <c r="HH333" s="661">
        <f t="shared" ca="1" si="1819"/>
        <v>-0.23907261658302348</v>
      </c>
      <c r="HI333" s="661">
        <f t="shared" ca="1" si="1819"/>
        <v>-2.2055156370167192E-3</v>
      </c>
      <c r="HJ333" s="661">
        <f t="shared" ca="1" si="1819"/>
        <v>-0.11444575714004906</v>
      </c>
      <c r="HK333" s="661">
        <f t="shared" ca="1" si="1819"/>
        <v>-0.66994722898707382</v>
      </c>
      <c r="HL333" s="661">
        <f t="shared" ca="1" si="1819"/>
        <v>-0.61389653480138007</v>
      </c>
      <c r="HM333" s="661">
        <f t="shared" ca="1" si="1819"/>
        <v>-0.26945760215375852</v>
      </c>
      <c r="HN333" s="661">
        <f t="shared" ca="1" si="1819"/>
        <v>-0.11878697888224476</v>
      </c>
      <c r="HO333" s="661">
        <f t="shared" ref="HO333:JZ333" ca="1" si="1820">-(HO309-HO321)/(SUM(HO$308:HO$316)-SUM(HO$320:HO$327))</f>
        <v>0</v>
      </c>
      <c r="HP333" s="661">
        <f t="shared" ca="1" si="1820"/>
        <v>0</v>
      </c>
      <c r="HQ333" s="661">
        <f t="shared" ca="1" si="1820"/>
        <v>-0.14253998248581551</v>
      </c>
      <c r="HR333" s="661">
        <f t="shared" ca="1" si="1820"/>
        <v>-0.59558466709757818</v>
      </c>
      <c r="HS333" s="661">
        <f t="shared" ca="1" si="1820"/>
        <v>-0.13709816280871348</v>
      </c>
      <c r="HT333" s="661">
        <f t="shared" ca="1" si="1820"/>
        <v>-0.23907261658302348</v>
      </c>
      <c r="HU333" s="661">
        <f t="shared" ca="1" si="1820"/>
        <v>-2.2055156370167192E-3</v>
      </c>
      <c r="HV333" s="661">
        <f t="shared" ca="1" si="1820"/>
        <v>-0.11444575714004906</v>
      </c>
      <c r="HW333" s="661">
        <f t="shared" ca="1" si="1820"/>
        <v>-0.66994722898707382</v>
      </c>
      <c r="HX333" s="661">
        <f t="shared" ca="1" si="1820"/>
        <v>-0.61389653480138007</v>
      </c>
      <c r="HY333" s="661">
        <f t="shared" ca="1" si="1820"/>
        <v>-0.26945760215375852</v>
      </c>
      <c r="HZ333" s="661">
        <f t="shared" ca="1" si="1820"/>
        <v>-0.11878697888224476</v>
      </c>
      <c r="IA333" s="661">
        <f t="shared" ca="1" si="1820"/>
        <v>0</v>
      </c>
      <c r="IB333" s="661">
        <f t="shared" ca="1" si="1820"/>
        <v>0</v>
      </c>
      <c r="IC333" s="661">
        <f t="shared" ca="1" si="1820"/>
        <v>-0.14253998248581551</v>
      </c>
      <c r="ID333" s="661">
        <f t="shared" ca="1" si="1820"/>
        <v>-0.59558466709757818</v>
      </c>
      <c r="IE333" s="661">
        <f t="shared" ca="1" si="1820"/>
        <v>-0.13709816280871348</v>
      </c>
      <c r="IF333" s="661">
        <f t="shared" ca="1" si="1820"/>
        <v>-0.23907261658302348</v>
      </c>
      <c r="IG333" s="661">
        <f t="shared" ca="1" si="1820"/>
        <v>-2.2055156370167192E-3</v>
      </c>
      <c r="IH333" s="661">
        <f t="shared" ca="1" si="1820"/>
        <v>-0.11444575714004906</v>
      </c>
      <c r="II333" s="661">
        <f t="shared" ca="1" si="1820"/>
        <v>-0.66994722898707382</v>
      </c>
      <c r="IJ333" s="661">
        <f t="shared" ca="1" si="1820"/>
        <v>-0.61389653480138007</v>
      </c>
      <c r="IK333" s="661">
        <f t="shared" ca="1" si="1820"/>
        <v>-0.26945760215375852</v>
      </c>
      <c r="IL333" s="661">
        <f t="shared" ca="1" si="1820"/>
        <v>-0.11878697888224476</v>
      </c>
      <c r="IM333" s="661">
        <f t="shared" ca="1" si="1820"/>
        <v>0</v>
      </c>
      <c r="IN333" s="661">
        <f t="shared" ca="1" si="1820"/>
        <v>0</v>
      </c>
      <c r="IO333" s="661">
        <f t="shared" ca="1" si="1820"/>
        <v>-0.14253998248581551</v>
      </c>
      <c r="IP333" s="661">
        <f t="shared" ca="1" si="1820"/>
        <v>-0.59558466709757818</v>
      </c>
      <c r="IQ333" s="661">
        <f t="shared" ca="1" si="1820"/>
        <v>-0.13709816280871348</v>
      </c>
      <c r="IR333" s="661">
        <f t="shared" ca="1" si="1820"/>
        <v>-0.23907261658302348</v>
      </c>
      <c r="IS333" s="661">
        <f t="shared" ca="1" si="1820"/>
        <v>-2.2055156370167192E-3</v>
      </c>
      <c r="IT333" s="661">
        <f t="shared" ca="1" si="1820"/>
        <v>-0.11444575714004906</v>
      </c>
      <c r="IU333" s="661">
        <f t="shared" ca="1" si="1820"/>
        <v>-0.66994722898707382</v>
      </c>
      <c r="IV333" s="661">
        <f t="shared" ca="1" si="1820"/>
        <v>-0.61389653480138007</v>
      </c>
      <c r="IW333" s="661">
        <f t="shared" ca="1" si="1820"/>
        <v>-0.26945760215375852</v>
      </c>
      <c r="IX333" s="661">
        <f t="shared" ca="1" si="1820"/>
        <v>-0.11878697888224476</v>
      </c>
      <c r="IY333" s="661">
        <f t="shared" ca="1" si="1820"/>
        <v>0</v>
      </c>
      <c r="IZ333" s="661">
        <f t="shared" ca="1" si="1820"/>
        <v>0</v>
      </c>
      <c r="JA333" s="661">
        <f t="shared" ca="1" si="1820"/>
        <v>-0.14253998248581551</v>
      </c>
      <c r="JB333" s="661">
        <f t="shared" ca="1" si="1820"/>
        <v>-0.59558466709757818</v>
      </c>
      <c r="JC333" s="661">
        <f t="shared" ca="1" si="1820"/>
        <v>-0.13709816280871348</v>
      </c>
      <c r="JD333" s="661">
        <f t="shared" ca="1" si="1820"/>
        <v>-0.23907261658302348</v>
      </c>
      <c r="JE333" s="661">
        <f t="shared" ca="1" si="1820"/>
        <v>-2.2055156370167192E-3</v>
      </c>
      <c r="JF333" s="661">
        <f t="shared" ca="1" si="1820"/>
        <v>-0.11444575714004906</v>
      </c>
      <c r="JG333" s="661">
        <f t="shared" ca="1" si="1820"/>
        <v>-0.66994722898707382</v>
      </c>
      <c r="JH333" s="661">
        <f t="shared" ca="1" si="1820"/>
        <v>-0.61389653480138007</v>
      </c>
      <c r="JI333" s="661">
        <f t="shared" ca="1" si="1820"/>
        <v>-0.26945760215375852</v>
      </c>
      <c r="JJ333" s="661">
        <f t="shared" ca="1" si="1820"/>
        <v>-0.11878697888224476</v>
      </c>
      <c r="JK333" s="661">
        <f t="shared" ca="1" si="1820"/>
        <v>0</v>
      </c>
      <c r="JL333" s="661">
        <f t="shared" ca="1" si="1820"/>
        <v>-1.0630258115099839E-2</v>
      </c>
      <c r="JM333" s="661">
        <f t="shared" ca="1" si="1820"/>
        <v>-0.15381863124834735</v>
      </c>
      <c r="JN333" s="661">
        <f t="shared" ca="1" si="1820"/>
        <v>-0.59047541107840984</v>
      </c>
      <c r="JO333" s="661">
        <f t="shared" ca="1" si="1820"/>
        <v>-0.15798651205033479</v>
      </c>
      <c r="JP333" s="661">
        <f t="shared" ca="1" si="1820"/>
        <v>-0.22774161671436702</v>
      </c>
      <c r="JQ333" s="661">
        <f t="shared" ca="1" si="1820"/>
        <v>6.0794383107087586E-3</v>
      </c>
      <c r="JR333" s="661">
        <f t="shared" ca="1" si="1820"/>
        <v>-0.10797286616041044</v>
      </c>
      <c r="JS333" s="661">
        <f t="shared" ca="1" si="1820"/>
        <v>-0.61177749156563921</v>
      </c>
      <c r="JT333" s="661">
        <f t="shared" ca="1" si="1820"/>
        <v>-0.57284184844051544</v>
      </c>
      <c r="JU333" s="661">
        <f t="shared" ca="1" si="1820"/>
        <v>-0.27884781251617213</v>
      </c>
      <c r="JV333" s="661">
        <f t="shared" ca="1" si="1820"/>
        <v>-0.11335598077865787</v>
      </c>
      <c r="JW333" s="661">
        <f t="shared" ca="1" si="1820"/>
        <v>0</v>
      </c>
      <c r="JX333" s="661">
        <f t="shared" ca="1" si="1820"/>
        <v>-2.1468870854093786E-2</v>
      </c>
      <c r="JY333" s="661">
        <f t="shared" ca="1" si="1820"/>
        <v>-0.16516168242106141</v>
      </c>
      <c r="JZ333" s="661">
        <f t="shared" ca="1" si="1820"/>
        <v>-0.58512005796404276</v>
      </c>
      <c r="KA333" s="661">
        <f t="shared" ref="KA333:LR333" ca="1" si="1821">-(KA309-KA321)/(SUM(KA$308:KA$316)-SUM(KA$320:KA$327))</f>
        <v>-0.17696678869082666</v>
      </c>
      <c r="KB333" s="661">
        <f t="shared" ca="1" si="1821"/>
        <v>-0.21567866240724651</v>
      </c>
      <c r="KC333" s="661">
        <f t="shared" ca="1" si="1821"/>
        <v>1.4207880895399195E-2</v>
      </c>
      <c r="KD333" s="661">
        <f t="shared" ca="1" si="1821"/>
        <v>-0.1014538560680228</v>
      </c>
      <c r="KE333" s="661">
        <f t="shared" ca="1" si="1821"/>
        <v>-0.55391831232469757</v>
      </c>
      <c r="KF333" s="661">
        <f t="shared" ca="1" si="1821"/>
        <v>-0.53034584927146244</v>
      </c>
      <c r="KG333" s="661">
        <f t="shared" ca="1" si="1821"/>
        <v>-0.28804256477676671</v>
      </c>
      <c r="KH333" s="661">
        <f t="shared" ca="1" si="1821"/>
        <v>-0.10799949086965897</v>
      </c>
      <c r="KI333" s="661">
        <f t="shared" ca="1" si="1821"/>
        <v>0</v>
      </c>
      <c r="KJ333" s="661">
        <f t="shared" ca="1" si="1821"/>
        <v>-3.2522024515107884E-2</v>
      </c>
      <c r="KK333" s="661">
        <f t="shared" ca="1" si="1821"/>
        <v>-0.1765696892013684</v>
      </c>
      <c r="KL333" s="661">
        <f t="shared" ca="1" si="1821"/>
        <v>-0.57950038836210771</v>
      </c>
      <c r="KM333" s="661">
        <f t="shared" ca="1" si="1821"/>
        <v>-0.19428901631695533</v>
      </c>
      <c r="KN333" s="661">
        <f t="shared" ca="1" si="1821"/>
        <v>-0.20281046280074261</v>
      </c>
      <c r="KO333" s="661">
        <f t="shared" ca="1" si="1821"/>
        <v>2.2184205610912486E-2</v>
      </c>
      <c r="KP333" s="661">
        <f t="shared" ca="1" si="1821"/>
        <v>-9.4888232205175796E-2</v>
      </c>
      <c r="KQ333" s="661">
        <f t="shared" ca="1" si="1821"/>
        <v>-0.49636721086073848</v>
      </c>
      <c r="KR333" s="661">
        <f t="shared" ca="1" si="1821"/>
        <v>-0.48633128059757258</v>
      </c>
      <c r="KS333" s="661">
        <f t="shared" ca="1" si="1821"/>
        <v>-0.29704789879328902</v>
      </c>
      <c r="KT333" s="661">
        <f t="shared" ca="1" si="1821"/>
        <v>-0.10271598632742604</v>
      </c>
      <c r="KU333" s="661">
        <f t="shared" ca="1" si="1821"/>
        <v>0</v>
      </c>
      <c r="KV333" s="661">
        <f t="shared" ca="1" si="1821"/>
        <v>-4.3796152749128174E-2</v>
      </c>
      <c r="KW333" s="661">
        <f t="shared" ca="1" si="1821"/>
        <v>-0.18804321114060152</v>
      </c>
      <c r="KX333" s="661">
        <f t="shared" ca="1" si="1821"/>
        <v>-0.57359633891845607</v>
      </c>
      <c r="KY333" s="661">
        <f t="shared" ca="1" si="1821"/>
        <v>-0.21016136430179999</v>
      </c>
      <c r="KZ333" s="661">
        <f t="shared" ca="1" si="1821"/>
        <v>-0.18905360431650733</v>
      </c>
      <c r="LA333" s="661">
        <f t="shared" ca="1" si="1821"/>
        <v>3.0012643033488239E-2</v>
      </c>
      <c r="LB333" s="661">
        <f t="shared" ca="1" si="1821"/>
        <v>-8.8275492814740425E-2</v>
      </c>
      <c r="LC333" s="661">
        <f t="shared" ca="1" si="1821"/>
        <v>-0.43912173311451136</v>
      </c>
      <c r="LD333" s="661">
        <f t="shared" ca="1" si="1821"/>
        <v>-0.44071526382958698</v>
      </c>
      <c r="LE333" s="661">
        <f t="shared" ca="1" si="1821"/>
        <v>-0.30586960811012143</v>
      </c>
      <c r="LF333" s="661">
        <f t="shared" ca="1" si="1821"/>
        <v>-9.7503985542197191E-2</v>
      </c>
      <c r="LG333" s="661">
        <f t="shared" ca="1" si="1821"/>
        <v>0</v>
      </c>
      <c r="LH333" s="661">
        <f t="shared" ca="1" si="1821"/>
        <v>-5.5297949047518564E-2</v>
      </c>
      <c r="LI333" s="661">
        <f t="shared" ca="1" si="1821"/>
        <v>-0.19958281423551424</v>
      </c>
      <c r="LJ333" s="661">
        <f t="shared" ca="1" si="1821"/>
        <v>-0.56738576298014232</v>
      </c>
      <c r="LK333" s="661">
        <f t="shared" ca="1" si="1821"/>
        <v>-0.22475855405084427</v>
      </c>
      <c r="LL333" s="661">
        <f t="shared" ca="1" si="1821"/>
        <v>-0.17431274050568901</v>
      </c>
      <c r="LM333" s="661">
        <f t="shared" ca="1" si="1821"/>
        <v>3.7697268303934439E-2</v>
      </c>
      <c r="LN333" s="661">
        <f t="shared" ca="1" si="1821"/>
        <v>-8.1615128912343626E-2</v>
      </c>
      <c r="LO333" s="661">
        <f t="shared" ca="1" si="1821"/>
        <v>-0.38217945102217277</v>
      </c>
      <c r="LP333" s="661">
        <f t="shared" ca="1" si="1821"/>
        <v>-0.39340877763578302</v>
      </c>
      <c r="LQ333" s="661">
        <f t="shared" ca="1" si="1821"/>
        <v>-0.31451325238777733</v>
      </c>
      <c r="LR333" s="661">
        <f t="shared" ca="1" si="1821"/>
        <v>-9.236204673710452E-2</v>
      </c>
    </row>
    <row r="334" spans="2:330" hidden="1">
      <c r="C334" s="664" t="s">
        <v>834</v>
      </c>
      <c r="D334" s="661">
        <f t="shared" ref="D334:AC334" ca="1" si="1822">-(D310-D322)/(SUM(D$308:D$316)-SUM(D$320:D$327))</f>
        <v>-6.0932213339322465E-2</v>
      </c>
      <c r="E334" s="661">
        <f t="shared" ca="1" si="1822"/>
        <v>-6.0932213339322465E-2</v>
      </c>
      <c r="F334" s="661">
        <f t="shared" ca="1" si="1822"/>
        <v>-6.0932213339322465E-2</v>
      </c>
      <c r="G334" s="661">
        <f t="shared" ca="1" si="1822"/>
        <v>-6.0932213339322465E-2</v>
      </c>
      <c r="H334" s="661">
        <f t="shared" ca="1" si="1822"/>
        <v>-6.0932213339322465E-2</v>
      </c>
      <c r="I334" s="661">
        <f t="shared" ca="1" si="1822"/>
        <v>-0.29350329938327324</v>
      </c>
      <c r="J334" s="661">
        <f t="shared" ca="1" si="1822"/>
        <v>-0.29938769394978815</v>
      </c>
      <c r="K334" s="661">
        <f t="shared" ca="1" si="1822"/>
        <v>-0.30527207516431876</v>
      </c>
      <c r="L334" s="661">
        <f t="shared" ca="1" si="1822"/>
        <v>-0.31115644302689949</v>
      </c>
      <c r="M334" s="661">
        <f t="shared" ca="1" si="1822"/>
        <v>-0.31704079753757375</v>
      </c>
      <c r="N334" s="661">
        <f t="shared" ca="1" si="1822"/>
        <v>-0.32292513869639194</v>
      </c>
      <c r="O334" s="661">
        <f t="shared" ca="1" si="1822"/>
        <v>-0.32966467124027954</v>
      </c>
      <c r="P334" s="661">
        <f t="shared" ca="1" si="1822"/>
        <v>-0.33640436404011265</v>
      </c>
      <c r="Q334" s="661">
        <f t="shared" ca="1" si="1822"/>
        <v>-0.34314421710161214</v>
      </c>
      <c r="R334" s="661">
        <f t="shared" ca="1" si="1822"/>
        <v>-0.34988423043048877</v>
      </c>
      <c r="S334" s="661">
        <f t="shared" ca="1" si="1822"/>
        <v>-0.35662440403246615</v>
      </c>
      <c r="T334" s="661">
        <f t="shared" ca="1" si="1822"/>
        <v>-0.3263362088550909</v>
      </c>
      <c r="U334" s="661">
        <f t="shared" ca="1" si="1822"/>
        <v>-0.3263362088550909</v>
      </c>
      <c r="V334" s="661">
        <f t="shared" ca="1" si="1822"/>
        <v>-0.3263362088550909</v>
      </c>
      <c r="W334" s="661">
        <f t="shared" ca="1" si="1822"/>
        <v>-0.3263362088550909</v>
      </c>
      <c r="X334" s="661">
        <f t="shared" ca="1" si="1822"/>
        <v>-0.3263362088550909</v>
      </c>
      <c r="Y334" s="661">
        <f t="shared" ca="1" si="1822"/>
        <v>-0.32961380773186616</v>
      </c>
      <c r="Z334" s="661">
        <f t="shared" ca="1" si="1822"/>
        <v>-0.33289148539409097</v>
      </c>
      <c r="AA334" s="661">
        <f t="shared" ca="1" si="1822"/>
        <v>-0.33616924184460795</v>
      </c>
      <c r="AB334" s="661">
        <f t="shared" ca="1" si="1822"/>
        <v>-0.33944707708625488</v>
      </c>
      <c r="AC334" s="661">
        <f t="shared" ca="1" si="1822"/>
        <v>-0.34272499112187754</v>
      </c>
      <c r="AE334" s="661">
        <f t="shared" ref="AE334:CP334" ca="1" si="1823">-(AE310-AE322)/(SUM(AE$308:AE$316)-SUM(AE$320:AE$327))</f>
        <v>0</v>
      </c>
      <c r="AF334" s="661">
        <f t="shared" ca="1" si="1823"/>
        <v>-1.3145556799723491E-4</v>
      </c>
      <c r="AG334" s="661">
        <f t="shared" ca="1" si="1823"/>
        <v>-1.7918726768094294E-3</v>
      </c>
      <c r="AH334" s="661">
        <f t="shared" ca="1" si="1823"/>
        <v>-3.9662981863205132E-2</v>
      </c>
      <c r="AI334" s="661">
        <f t="shared" ca="1" si="1823"/>
        <v>-2.8569410380117056E-2</v>
      </c>
      <c r="AJ334" s="661">
        <f t="shared" ca="1" si="1823"/>
        <v>-0.12903195613544122</v>
      </c>
      <c r="AK334" s="661">
        <f t="shared" ca="1" si="1823"/>
        <v>-0.20198081113640098</v>
      </c>
      <c r="AL334" s="661">
        <f t="shared" ca="1" si="1823"/>
        <v>-7.6524344619064641E-2</v>
      </c>
      <c r="AM334" s="661">
        <f t="shared" ca="1" si="1823"/>
        <v>-0.18680993519184205</v>
      </c>
      <c r="AN334" s="661">
        <f t="shared" ca="1" si="1823"/>
        <v>-6.2871973972679518E-2</v>
      </c>
      <c r="AO334" s="661">
        <f t="shared" ca="1" si="1823"/>
        <v>-5.7251177072064185E-3</v>
      </c>
      <c r="AP334" s="661">
        <f t="shared" ca="1" si="1823"/>
        <v>-2.0073337834296359E-3</v>
      </c>
      <c r="AQ334" s="661">
        <f t="shared" ca="1" si="1823"/>
        <v>0</v>
      </c>
      <c r="AR334" s="661">
        <f t="shared" ca="1" si="1823"/>
        <v>-1.3145556799723491E-4</v>
      </c>
      <c r="AS334" s="661">
        <f t="shared" ca="1" si="1823"/>
        <v>-1.7918726768094294E-3</v>
      </c>
      <c r="AT334" s="661">
        <f t="shared" ca="1" si="1823"/>
        <v>-3.9662981863205132E-2</v>
      </c>
      <c r="AU334" s="661">
        <f t="shared" ca="1" si="1823"/>
        <v>-2.8569410380117056E-2</v>
      </c>
      <c r="AV334" s="661">
        <f t="shared" ca="1" si="1823"/>
        <v>-0.12903195613544122</v>
      </c>
      <c r="AW334" s="661">
        <f t="shared" ca="1" si="1823"/>
        <v>-0.20198081113640098</v>
      </c>
      <c r="AX334" s="661">
        <f t="shared" ca="1" si="1823"/>
        <v>-7.6524344619064641E-2</v>
      </c>
      <c r="AY334" s="661">
        <f t="shared" ca="1" si="1823"/>
        <v>-0.18680993519184205</v>
      </c>
      <c r="AZ334" s="661">
        <f t="shared" ca="1" si="1823"/>
        <v>-6.2871973972679518E-2</v>
      </c>
      <c r="BA334" s="661">
        <f t="shared" ca="1" si="1823"/>
        <v>-5.7251177072064185E-3</v>
      </c>
      <c r="BB334" s="661">
        <f t="shared" ca="1" si="1823"/>
        <v>-2.0073337834296359E-3</v>
      </c>
      <c r="BC334" s="661">
        <f t="shared" ca="1" si="1823"/>
        <v>0</v>
      </c>
      <c r="BD334" s="661">
        <f t="shared" ca="1" si="1823"/>
        <v>-1.3145556799723491E-4</v>
      </c>
      <c r="BE334" s="661">
        <f t="shared" ca="1" si="1823"/>
        <v>-1.7918726768094294E-3</v>
      </c>
      <c r="BF334" s="661">
        <f t="shared" ca="1" si="1823"/>
        <v>-3.9662981863205132E-2</v>
      </c>
      <c r="BG334" s="661">
        <f t="shared" ca="1" si="1823"/>
        <v>-2.8569410380117056E-2</v>
      </c>
      <c r="BH334" s="661">
        <f t="shared" ca="1" si="1823"/>
        <v>-0.12903195613544122</v>
      </c>
      <c r="BI334" s="661">
        <f t="shared" ca="1" si="1823"/>
        <v>-0.20198081113640098</v>
      </c>
      <c r="BJ334" s="661">
        <f t="shared" ca="1" si="1823"/>
        <v>-7.6524344619064641E-2</v>
      </c>
      <c r="BK334" s="661">
        <f t="shared" ca="1" si="1823"/>
        <v>-0.18680993519184205</v>
      </c>
      <c r="BL334" s="661">
        <f t="shared" ca="1" si="1823"/>
        <v>-6.2871973972679518E-2</v>
      </c>
      <c r="BM334" s="661">
        <f t="shared" ca="1" si="1823"/>
        <v>-5.7251177072064185E-3</v>
      </c>
      <c r="BN334" s="661">
        <f t="shared" ca="1" si="1823"/>
        <v>-2.0073337834296359E-3</v>
      </c>
      <c r="BO334" s="661">
        <f t="shared" ca="1" si="1823"/>
        <v>0</v>
      </c>
      <c r="BP334" s="661">
        <f t="shared" ca="1" si="1823"/>
        <v>-1.3145556799723491E-4</v>
      </c>
      <c r="BQ334" s="661">
        <f t="shared" ca="1" si="1823"/>
        <v>-1.7918726768094294E-3</v>
      </c>
      <c r="BR334" s="661">
        <f t="shared" ca="1" si="1823"/>
        <v>-3.9662981863205132E-2</v>
      </c>
      <c r="BS334" s="661">
        <f t="shared" ca="1" si="1823"/>
        <v>-2.8569410380117056E-2</v>
      </c>
      <c r="BT334" s="661">
        <f t="shared" ca="1" si="1823"/>
        <v>-0.12903195613544122</v>
      </c>
      <c r="BU334" s="661">
        <f t="shared" ca="1" si="1823"/>
        <v>-0.20198081113640098</v>
      </c>
      <c r="BV334" s="661">
        <f t="shared" ca="1" si="1823"/>
        <v>-7.6524344619064641E-2</v>
      </c>
      <c r="BW334" s="661">
        <f t="shared" ca="1" si="1823"/>
        <v>-0.18680993519184205</v>
      </c>
      <c r="BX334" s="661">
        <f t="shared" ca="1" si="1823"/>
        <v>-6.2871973972679518E-2</v>
      </c>
      <c r="BY334" s="661">
        <f t="shared" ca="1" si="1823"/>
        <v>-5.7251177072064185E-3</v>
      </c>
      <c r="BZ334" s="661">
        <f t="shared" ca="1" si="1823"/>
        <v>-2.0073337834296359E-3</v>
      </c>
      <c r="CA334" s="661">
        <f t="shared" ca="1" si="1823"/>
        <v>-0.14411120478881645</v>
      </c>
      <c r="CB334" s="661">
        <f t="shared" ca="1" si="1823"/>
        <v>-1.9787056116194961E-2</v>
      </c>
      <c r="CC334" s="661">
        <f t="shared" ca="1" si="1823"/>
        <v>-6.6104124703147277E-2</v>
      </c>
      <c r="CD334" s="661">
        <f t="shared" ca="1" si="1823"/>
        <v>-0.2996802989674674</v>
      </c>
      <c r="CE334" s="661">
        <f t="shared" ca="1" si="1823"/>
        <v>-0.1855528019898201</v>
      </c>
      <c r="CF334" s="661">
        <f t="shared" ca="1" si="1823"/>
        <v>-0.75726937550044215</v>
      </c>
      <c r="CG334" s="661">
        <f t="shared" ca="1" si="1823"/>
        <v>-1.0430055315278031</v>
      </c>
      <c r="CH334" s="661">
        <f t="shared" ca="1" si="1823"/>
        <v>-7.0716527409834071E-2</v>
      </c>
      <c r="CI334" s="661">
        <f t="shared" ca="1" si="1823"/>
        <v>-0.16473669288147891</v>
      </c>
      <c r="CJ334" s="661">
        <f t="shared" ca="1" si="1823"/>
        <v>-0.43640327528384482</v>
      </c>
      <c r="CK334" s="661">
        <f t="shared" ca="1" si="1823"/>
        <v>-0.1143595263294442</v>
      </c>
      <c r="CL334" s="661">
        <f t="shared" ca="1" si="1823"/>
        <v>-9.2363744532033359E-2</v>
      </c>
      <c r="CM334" s="661">
        <f t="shared" ca="1" si="1823"/>
        <v>-0.12518096176320279</v>
      </c>
      <c r="CN334" s="661">
        <f t="shared" ca="1" si="1823"/>
        <v>-1.9739502557779839E-2</v>
      </c>
      <c r="CO334" s="661">
        <f t="shared" ca="1" si="1823"/>
        <v>-5.4823447211181313E-2</v>
      </c>
      <c r="CP334" s="661">
        <f t="shared" ca="1" si="1823"/>
        <v>-0.30397117337429563</v>
      </c>
      <c r="CQ334" s="661">
        <f t="shared" ref="CQ334:FB334" ca="1" si="1824">-(CQ310-CQ322)/(SUM(CQ$308:CQ$316)-SUM(CQ$320:CQ$327))</f>
        <v>-0.28718809998584854</v>
      </c>
      <c r="CR334" s="661">
        <f t="shared" ca="1" si="1824"/>
        <v>-0.7824464807952688</v>
      </c>
      <c r="CS334" s="661">
        <f t="shared" ca="1" si="1824"/>
        <v>-1.0604171197620031</v>
      </c>
      <c r="CT334" s="661">
        <f t="shared" ca="1" si="1824"/>
        <v>-6.9252045262291201E-2</v>
      </c>
      <c r="CU334" s="661">
        <f t="shared" ca="1" si="1824"/>
        <v>-0.17819390137690513</v>
      </c>
      <c r="CV334" s="661">
        <f t="shared" ca="1" si="1824"/>
        <v>-0.42936279514726439</v>
      </c>
      <c r="CW334" s="661">
        <f t="shared" ca="1" si="1824"/>
        <v>-9.8928257563788341E-2</v>
      </c>
      <c r="CX334" s="661">
        <f t="shared" ca="1" si="1824"/>
        <v>-8.626589804013314E-2</v>
      </c>
      <c r="CY334" s="661">
        <f t="shared" ca="1" si="1824"/>
        <v>-0.10622608259385011</v>
      </c>
      <c r="CZ334" s="661">
        <f t="shared" ca="1" si="1824"/>
        <v>-1.9691985578971786E-2</v>
      </c>
      <c r="DA334" s="661">
        <f t="shared" ca="1" si="1824"/>
        <v>-4.3357654351860432E-2</v>
      </c>
      <c r="DB334" s="661">
        <f t="shared" ca="1" si="1824"/>
        <v>-0.30822191204422034</v>
      </c>
      <c r="DC334" s="661">
        <f t="shared" ca="1" si="1824"/>
        <v>-0.38198116791577802</v>
      </c>
      <c r="DD334" s="661">
        <f t="shared" ca="1" si="1824"/>
        <v>-0.80884598889280435</v>
      </c>
      <c r="DE334" s="661">
        <f t="shared" ca="1" si="1824"/>
        <v>-1.0783696438697323</v>
      </c>
      <c r="DF334" s="661">
        <f t="shared" ca="1" si="1824"/>
        <v>-6.7821451518356057E-2</v>
      </c>
      <c r="DG334" s="661">
        <f t="shared" ca="1" si="1824"/>
        <v>-0.19165293144573919</v>
      </c>
      <c r="DH334" s="661">
        <f t="shared" ca="1" si="1824"/>
        <v>-0.42234347378661652</v>
      </c>
      <c r="DI334" s="661">
        <f t="shared" ca="1" si="1824"/>
        <v>-8.3347030242970688E-2</v>
      </c>
      <c r="DJ334" s="661">
        <f t="shared" ca="1" si="1824"/>
        <v>-8.0207002638062644E-2</v>
      </c>
      <c r="DK334" s="661">
        <f t="shared" ca="1" si="1824"/>
        <v>-8.7246519156594635E-2</v>
      </c>
      <c r="DL334" s="661">
        <f t="shared" ca="1" si="1824"/>
        <v>-1.9644505137569931E-2</v>
      </c>
      <c r="DM334" s="661">
        <f t="shared" ca="1" si="1824"/>
        <v>-3.1702151827867862E-2</v>
      </c>
      <c r="DN334" s="661">
        <f t="shared" ca="1" si="1824"/>
        <v>-0.31243307548487981</v>
      </c>
      <c r="DO334" s="661">
        <f t="shared" ca="1" si="1824"/>
        <v>-0.47060044825152536</v>
      </c>
      <c r="DP334" s="661">
        <f t="shared" ca="1" si="1824"/>
        <v>-0.83655914019388555</v>
      </c>
      <c r="DQ334" s="661">
        <f t="shared" ca="1" si="1824"/>
        <v>-1.0968887099619806</v>
      </c>
      <c r="DR334" s="661">
        <f t="shared" ca="1" si="1824"/>
        <v>-6.642358335555687E-2</v>
      </c>
      <c r="DS334" s="661">
        <f t="shared" ca="1" si="1824"/>
        <v>-0.20511378345785741</v>
      </c>
      <c r="DT334" s="661">
        <f t="shared" ca="1" si="1824"/>
        <v>-0.41534521596221369</v>
      </c>
      <c r="DU334" s="661">
        <f t="shared" ca="1" si="1824"/>
        <v>-6.7613647784768971E-2</v>
      </c>
      <c r="DV334" s="661">
        <f t="shared" ca="1" si="1824"/>
        <v>-7.4186686303378588E-2</v>
      </c>
      <c r="DW334" s="661">
        <f t="shared" ca="1" si="1824"/>
        <v>-6.8242223201843324E-2</v>
      </c>
      <c r="DX334" s="661">
        <f t="shared" ca="1" si="1824"/>
        <v>-1.959706119145797E-2</v>
      </c>
      <c r="DY334" s="661">
        <f t="shared" ca="1" si="1824"/>
        <v>-1.9852192041845313E-2</v>
      </c>
      <c r="DZ334" s="661">
        <f t="shared" ca="1" si="1824"/>
        <v>-0.31660521381539797</v>
      </c>
      <c r="EA334" s="661">
        <f t="shared" ca="1" si="1824"/>
        <v>-0.55363005932414255</v>
      </c>
      <c r="EB334" s="661">
        <f t="shared" ca="1" si="1824"/>
        <v>-0.86568648705150042</v>
      </c>
      <c r="EC334" s="661">
        <f t="shared" ca="1" si="1824"/>
        <v>-1.1160015662040919</v>
      </c>
      <c r="ED334" s="661">
        <f t="shared" ca="1" si="1824"/>
        <v>-6.5057330550156944E-2</v>
      </c>
      <c r="EE334" s="661">
        <f t="shared" ca="1" si="1824"/>
        <v>-0.21857645778324045</v>
      </c>
      <c r="EF334" s="661">
        <f t="shared" ca="1" si="1824"/>
        <v>-0.40836792700510327</v>
      </c>
      <c r="EG334" s="661">
        <f t="shared" ca="1" si="1824"/>
        <v>-5.1725870495973207E-2</v>
      </c>
      <c r="EH334" s="661">
        <f t="shared" ca="1" si="1824"/>
        <v>-6.8204581736193232E-2</v>
      </c>
      <c r="EI334" s="661">
        <f t="shared" ca="1" si="1824"/>
        <v>-4.9213146354178408E-2</v>
      </c>
      <c r="EJ334" s="661">
        <f t="shared" ca="1" si="1824"/>
        <v>-1.9549653698568422E-2</v>
      </c>
      <c r="EK334" s="661">
        <f t="shared" ca="1" si="1824"/>
        <v>-7.8028676485726112E-3</v>
      </c>
      <c r="EL334" s="661">
        <f t="shared" ca="1" si="1824"/>
        <v>-0.32073886700593385</v>
      </c>
      <c r="EM334" s="661">
        <f t="shared" ca="1" si="1824"/>
        <v>-0.63158268567608911</v>
      </c>
      <c r="EN334" s="661">
        <f t="shared" ca="1" si="1824"/>
        <v>-0.8963391128420295</v>
      </c>
      <c r="EO334" s="661">
        <f t="shared" ca="1" si="1824"/>
        <v>-1.1357372365862612</v>
      </c>
      <c r="EP334" s="661">
        <f t="shared" ca="1" si="1824"/>
        <v>-6.3721632536366271E-2</v>
      </c>
      <c r="EQ334" s="661">
        <f t="shared" ca="1" si="1824"/>
        <v>-0.23204095479196801</v>
      </c>
      <c r="ER334" s="661">
        <f t="shared" ca="1" si="1824"/>
        <v>-0.40141151281279475</v>
      </c>
      <c r="ES334" s="661">
        <f t="shared" ca="1" si="1824"/>
        <v>-3.568141450950018E-2</v>
      </c>
      <c r="ET334" s="661">
        <f t="shared" ca="1" si="1824"/>
        <v>-6.2260326284468336E-2</v>
      </c>
      <c r="EU334" s="661">
        <f t="shared" ca="1" si="1824"/>
        <v>-8.3257843414262872E-2</v>
      </c>
      <c r="EV334" s="661">
        <f t="shared" ca="1" si="1824"/>
        <v>-4.1508892620915734E-2</v>
      </c>
      <c r="EW334" s="661">
        <f t="shared" ca="1" si="1824"/>
        <v>-1.9174312268419914E-2</v>
      </c>
      <c r="EX334" s="661">
        <f t="shared" ca="1" si="1824"/>
        <v>-0.28358175794210555</v>
      </c>
      <c r="EY334" s="661">
        <f t="shared" ca="1" si="1824"/>
        <v>-0.65001989410549899</v>
      </c>
      <c r="EZ334" s="661">
        <f t="shared" ca="1" si="1824"/>
        <v>-0.85589123870958506</v>
      </c>
      <c r="FA334" s="661">
        <f t="shared" ca="1" si="1824"/>
        <v>-1.1104055101247354</v>
      </c>
      <c r="FB334" s="661">
        <f t="shared" ca="1" si="1824"/>
        <v>-8.2205466364817195E-2</v>
      </c>
      <c r="FC334" s="661">
        <f t="shared" ref="FC334:HN334" ca="1" si="1825">-(FC310-FC322)/(SUM(FC$308:FC$316)-SUM(FC$320:FC$327))</f>
        <v>-0.22362226456044404</v>
      </c>
      <c r="FD334" s="661">
        <f t="shared" ca="1" si="1825"/>
        <v>-0.41118084924658405</v>
      </c>
      <c r="FE334" s="661">
        <f t="shared" ca="1" si="1825"/>
        <v>-4.7285919514281384E-2</v>
      </c>
      <c r="FF334" s="661">
        <f t="shared" ca="1" si="1825"/>
        <v>-9.2619473338221889E-2</v>
      </c>
      <c r="FG334" s="661">
        <f t="shared" ca="1" si="1825"/>
        <v>-0.11758268966374875</v>
      </c>
      <c r="FH334" s="661">
        <f t="shared" ca="1" si="1825"/>
        <v>-6.323420028272686E-2</v>
      </c>
      <c r="FI334" s="661">
        <f t="shared" ca="1" si="1825"/>
        <v>-3.0232151515079755E-2</v>
      </c>
      <c r="FJ334" s="661">
        <f t="shared" ca="1" si="1825"/>
        <v>-0.24552328191155431</v>
      </c>
      <c r="FK334" s="661">
        <f t="shared" ca="1" si="1825"/>
        <v>-0.6687765925251371</v>
      </c>
      <c r="FL334" s="661">
        <f t="shared" ca="1" si="1825"/>
        <v>-0.81536173902334053</v>
      </c>
      <c r="FM334" s="661">
        <f t="shared" ca="1" si="1825"/>
        <v>-1.0870634444681269</v>
      </c>
      <c r="FN334" s="661">
        <f t="shared" ca="1" si="1825"/>
        <v>-0.10211878064080636</v>
      </c>
      <c r="FO334" s="661">
        <f t="shared" ca="1" si="1825"/>
        <v>-0.21527768406772418</v>
      </c>
      <c r="FP334" s="661">
        <f t="shared" ca="1" si="1825"/>
        <v>-0.42101998376122407</v>
      </c>
      <c r="FQ334" s="661">
        <f t="shared" ca="1" si="1825"/>
        <v>-5.874605716470923E-2</v>
      </c>
      <c r="FR334" s="661">
        <f t="shared" ca="1" si="1825"/>
        <v>-0.12312309926009289</v>
      </c>
      <c r="FS334" s="661">
        <f t="shared" ca="1" si="1825"/>
        <v>-0.15219115735343478</v>
      </c>
      <c r="FT334" s="661">
        <f t="shared" ca="1" si="1825"/>
        <v>-8.4729294974971545E-2</v>
      </c>
      <c r="FU334" s="661">
        <f t="shared" ca="1" si="1825"/>
        <v>-4.0989181999441772E-2</v>
      </c>
      <c r="FV334" s="661">
        <f t="shared" ca="1" si="1825"/>
        <v>-0.20653023781681945</v>
      </c>
      <c r="FW334" s="661">
        <f t="shared" ca="1" si="1825"/>
        <v>-0.68786115796069391</v>
      </c>
      <c r="FX334" s="661">
        <f t="shared" ca="1" si="1825"/>
        <v>-0.77475036644789419</v>
      </c>
      <c r="FY334" s="661">
        <f t="shared" ca="1" si="1825"/>
        <v>-1.065485483148545</v>
      </c>
      <c r="FZ334" s="661">
        <f t="shared" ca="1" si="1825"/>
        <v>-0.12363407271242766</v>
      </c>
      <c r="GA334" s="661">
        <f t="shared" ca="1" si="1825"/>
        <v>-0.20700623902000326</v>
      </c>
      <c r="GB334" s="661">
        <f t="shared" ca="1" si="1825"/>
        <v>-0.43092966705834801</v>
      </c>
      <c r="GC334" s="661">
        <f t="shared" ca="1" si="1825"/>
        <v>-7.0064504837921329E-2</v>
      </c>
      <c r="GD334" s="661">
        <f t="shared" ca="1" si="1825"/>
        <v>-0.15377223787021069</v>
      </c>
      <c r="GE334" s="661">
        <f t="shared" ca="1" si="1825"/>
        <v>-0.18708677635362336</v>
      </c>
      <c r="GF334" s="661">
        <f t="shared" ca="1" si="1825"/>
        <v>-0.10599781660193149</v>
      </c>
      <c r="GG334" s="661">
        <f t="shared" ca="1" si="1825"/>
        <v>-5.145751345713865E-2</v>
      </c>
      <c r="GH334" s="661">
        <f t="shared" ca="1" si="1825"/>
        <v>-0.16656777371174028</v>
      </c>
      <c r="GI334" s="661">
        <f t="shared" ca="1" si="1825"/>
        <v>-0.70728226288078544</v>
      </c>
      <c r="GJ334" s="661">
        <f t="shared" ca="1" si="1825"/>
        <v>-0.73405687264756647</v>
      </c>
      <c r="GK334" s="661">
        <f t="shared" ca="1" si="1825"/>
        <v>-1.0454789216802571</v>
      </c>
      <c r="GL334" s="661">
        <f t="shared" ca="1" si="1825"/>
        <v>-0.14695275707061164</v>
      </c>
      <c r="GM334" s="661">
        <f t="shared" ca="1" si="1825"/>
        <v>-0.19880697212720758</v>
      </c>
      <c r="GN334" s="661">
        <f t="shared" ca="1" si="1825"/>
        <v>-0.44091066064373491</v>
      </c>
      <c r="GO334" s="661">
        <f t="shared" ca="1" si="1825"/>
        <v>-8.1243874113136161E-2</v>
      </c>
      <c r="GP334" s="661">
        <f t="shared" ca="1" si="1825"/>
        <v>-0.18456793287564935</v>
      </c>
      <c r="GQ334" s="661">
        <f t="shared" ca="1" si="1825"/>
        <v>-0.22227313535429441</v>
      </c>
      <c r="GR334" s="661">
        <f t="shared" ca="1" si="1825"/>
        <v>-0.12704332873600552</v>
      </c>
      <c r="GS334" s="661">
        <f t="shared" ca="1" si="1825"/>
        <v>-6.1648614224474603E-2</v>
      </c>
      <c r="GT334" s="661">
        <f t="shared" ca="1" si="1825"/>
        <v>-0.12559928290407374</v>
      </c>
      <c r="GU334" s="661">
        <f t="shared" ca="1" si="1825"/>
        <v>-0.72704888833750658</v>
      </c>
      <c r="GV334" s="661">
        <f t="shared" ca="1" si="1825"/>
        <v>-0.69328100828132955</v>
      </c>
      <c r="GW334" s="661">
        <f t="shared" ca="1" si="1825"/>
        <v>-1.0268781366352233</v>
      </c>
      <c r="GX334" s="661">
        <f t="shared" ca="1" si="1825"/>
        <v>-0.17231148993127526</v>
      </c>
      <c r="GY334" s="661">
        <f t="shared" ca="1" si="1825"/>
        <v>-0.19067894273366989</v>
      </c>
      <c r="GZ334" s="661">
        <f t="shared" ca="1" si="1825"/>
        <v>-0.45096373702234938</v>
      </c>
      <c r="HA334" s="661">
        <f t="shared" ca="1" si="1825"/>
        <v>-9.228671278053549E-2</v>
      </c>
      <c r="HB334" s="661">
        <f t="shared" ca="1" si="1825"/>
        <v>-0.21551123798887831</v>
      </c>
      <c r="HC334" s="661">
        <f t="shared" ca="1" si="1825"/>
        <v>0</v>
      </c>
      <c r="HD334" s="661">
        <f t="shared" ca="1" si="1825"/>
        <v>-4.5384109862778868E-2</v>
      </c>
      <c r="HE334" s="661">
        <f t="shared" ca="1" si="1825"/>
        <v>-0.12817832270895585</v>
      </c>
      <c r="HF334" s="661">
        <f t="shared" ca="1" si="1825"/>
        <v>-0.37137163021174274</v>
      </c>
      <c r="HG334" s="661">
        <f t="shared" ca="1" si="1825"/>
        <v>-0.79910938439274626</v>
      </c>
      <c r="HH334" s="661">
        <f t="shared" ca="1" si="1825"/>
        <v>-0.6877343833175632</v>
      </c>
      <c r="HI334" s="661">
        <f t="shared" ca="1" si="1825"/>
        <v>-0.90434942694415177</v>
      </c>
      <c r="HJ334" s="661">
        <f t="shared" ca="1" si="1825"/>
        <v>-0.17898504162576012</v>
      </c>
      <c r="HK334" s="661">
        <f t="shared" ca="1" si="1825"/>
        <v>-0.17489536437927208</v>
      </c>
      <c r="HL334" s="661">
        <f t="shared" ca="1" si="1825"/>
        <v>-0.25266258305362238</v>
      </c>
      <c r="HM334" s="661">
        <f t="shared" ca="1" si="1825"/>
        <v>-0.13312732865042717</v>
      </c>
      <c r="HN334" s="661">
        <f t="shared" ca="1" si="1825"/>
        <v>-0.10351481956146681</v>
      </c>
      <c r="HO334" s="661">
        <f t="shared" ref="HO334:JZ334" ca="1" si="1826">-(HO310-HO322)/(SUM(HO$308:HO$316)-SUM(HO$320:HO$327))</f>
        <v>0</v>
      </c>
      <c r="HP334" s="661">
        <f t="shared" ca="1" si="1826"/>
        <v>-4.5384109862778868E-2</v>
      </c>
      <c r="HQ334" s="661">
        <f t="shared" ca="1" si="1826"/>
        <v>-0.12817832270895585</v>
      </c>
      <c r="HR334" s="661">
        <f t="shared" ca="1" si="1826"/>
        <v>-0.37137163021174274</v>
      </c>
      <c r="HS334" s="661">
        <f t="shared" ca="1" si="1826"/>
        <v>-0.79910938439274626</v>
      </c>
      <c r="HT334" s="661">
        <f t="shared" ca="1" si="1826"/>
        <v>-0.6877343833175632</v>
      </c>
      <c r="HU334" s="661">
        <f t="shared" ca="1" si="1826"/>
        <v>-0.90434942694415177</v>
      </c>
      <c r="HV334" s="661">
        <f t="shared" ca="1" si="1826"/>
        <v>-0.17898504162576012</v>
      </c>
      <c r="HW334" s="661">
        <f t="shared" ca="1" si="1826"/>
        <v>-0.17489536437927208</v>
      </c>
      <c r="HX334" s="661">
        <f t="shared" ca="1" si="1826"/>
        <v>-0.25266258305362238</v>
      </c>
      <c r="HY334" s="661">
        <f t="shared" ca="1" si="1826"/>
        <v>-0.13312732865042717</v>
      </c>
      <c r="HZ334" s="661">
        <f t="shared" ca="1" si="1826"/>
        <v>-0.10351481956146681</v>
      </c>
      <c r="IA334" s="661">
        <f t="shared" ca="1" si="1826"/>
        <v>0</v>
      </c>
      <c r="IB334" s="661">
        <f t="shared" ca="1" si="1826"/>
        <v>-4.5384109862778868E-2</v>
      </c>
      <c r="IC334" s="661">
        <f t="shared" ca="1" si="1826"/>
        <v>-0.12817832270895585</v>
      </c>
      <c r="ID334" s="661">
        <f t="shared" ca="1" si="1826"/>
        <v>-0.37137163021174274</v>
      </c>
      <c r="IE334" s="661">
        <f t="shared" ca="1" si="1826"/>
        <v>-0.79910938439274626</v>
      </c>
      <c r="IF334" s="661">
        <f t="shared" ca="1" si="1826"/>
        <v>-0.6877343833175632</v>
      </c>
      <c r="IG334" s="661">
        <f t="shared" ca="1" si="1826"/>
        <v>-0.90434942694415177</v>
      </c>
      <c r="IH334" s="661">
        <f t="shared" ca="1" si="1826"/>
        <v>-0.17898504162576012</v>
      </c>
      <c r="II334" s="661">
        <f t="shared" ca="1" si="1826"/>
        <v>-0.17489536437927208</v>
      </c>
      <c r="IJ334" s="661">
        <f t="shared" ca="1" si="1826"/>
        <v>-0.25266258305362238</v>
      </c>
      <c r="IK334" s="661">
        <f t="shared" ca="1" si="1826"/>
        <v>-0.13312732865042717</v>
      </c>
      <c r="IL334" s="661">
        <f t="shared" ca="1" si="1826"/>
        <v>-0.10351481956146681</v>
      </c>
      <c r="IM334" s="661">
        <f t="shared" ca="1" si="1826"/>
        <v>0</v>
      </c>
      <c r="IN334" s="661">
        <f t="shared" ca="1" si="1826"/>
        <v>-4.5384109862778868E-2</v>
      </c>
      <c r="IO334" s="661">
        <f t="shared" ca="1" si="1826"/>
        <v>-0.12817832270895585</v>
      </c>
      <c r="IP334" s="661">
        <f t="shared" ca="1" si="1826"/>
        <v>-0.37137163021174274</v>
      </c>
      <c r="IQ334" s="661">
        <f t="shared" ca="1" si="1826"/>
        <v>-0.79910938439274626</v>
      </c>
      <c r="IR334" s="661">
        <f t="shared" ca="1" si="1826"/>
        <v>-0.6877343833175632</v>
      </c>
      <c r="IS334" s="661">
        <f t="shared" ca="1" si="1826"/>
        <v>-0.90434942694415177</v>
      </c>
      <c r="IT334" s="661">
        <f t="shared" ca="1" si="1826"/>
        <v>-0.17898504162576012</v>
      </c>
      <c r="IU334" s="661">
        <f t="shared" ca="1" si="1826"/>
        <v>-0.17489536437927208</v>
      </c>
      <c r="IV334" s="661">
        <f t="shared" ca="1" si="1826"/>
        <v>-0.25266258305362238</v>
      </c>
      <c r="IW334" s="661">
        <f t="shared" ca="1" si="1826"/>
        <v>-0.13312732865042717</v>
      </c>
      <c r="IX334" s="661">
        <f t="shared" ca="1" si="1826"/>
        <v>-0.10351481956146681</v>
      </c>
      <c r="IY334" s="661">
        <f t="shared" ca="1" si="1826"/>
        <v>0</v>
      </c>
      <c r="IZ334" s="661">
        <f t="shared" ca="1" si="1826"/>
        <v>-4.5384109862778868E-2</v>
      </c>
      <c r="JA334" s="661">
        <f t="shared" ca="1" si="1826"/>
        <v>-0.12817832270895585</v>
      </c>
      <c r="JB334" s="661">
        <f t="shared" ca="1" si="1826"/>
        <v>-0.37137163021174274</v>
      </c>
      <c r="JC334" s="661">
        <f t="shared" ca="1" si="1826"/>
        <v>-0.79910938439274626</v>
      </c>
      <c r="JD334" s="661">
        <f t="shared" ca="1" si="1826"/>
        <v>-0.6877343833175632</v>
      </c>
      <c r="JE334" s="661">
        <f t="shared" ca="1" si="1826"/>
        <v>-0.90434942694415177</v>
      </c>
      <c r="JF334" s="661">
        <f t="shared" ca="1" si="1826"/>
        <v>-0.17898504162576012</v>
      </c>
      <c r="JG334" s="661">
        <f t="shared" ca="1" si="1826"/>
        <v>-0.17489536437927208</v>
      </c>
      <c r="JH334" s="661">
        <f t="shared" ca="1" si="1826"/>
        <v>-0.25266258305362238</v>
      </c>
      <c r="JI334" s="661">
        <f t="shared" ca="1" si="1826"/>
        <v>-0.13312732865042717</v>
      </c>
      <c r="JJ334" s="661">
        <f t="shared" ca="1" si="1826"/>
        <v>-0.10351481956146681</v>
      </c>
      <c r="JK334" s="661">
        <f t="shared" ca="1" si="1826"/>
        <v>0</v>
      </c>
      <c r="JL334" s="661">
        <f t="shared" ca="1" si="1826"/>
        <v>-6.0032263734950124E-2</v>
      </c>
      <c r="JM334" s="661">
        <f t="shared" ca="1" si="1826"/>
        <v>-0.12182643978827913</v>
      </c>
      <c r="JN334" s="661">
        <f t="shared" ca="1" si="1826"/>
        <v>-0.37611797577452227</v>
      </c>
      <c r="JO334" s="661">
        <f t="shared" ca="1" si="1826"/>
        <v>-0.76853674267680028</v>
      </c>
      <c r="JP334" s="661">
        <f t="shared" ca="1" si="1826"/>
        <v>-0.67388631846836444</v>
      </c>
      <c r="JQ334" s="661">
        <f t="shared" ca="1" si="1826"/>
        <v>-0.90362883540680894</v>
      </c>
      <c r="JR334" s="661">
        <f t="shared" ca="1" si="1826"/>
        <v>-0.16938152716795532</v>
      </c>
      <c r="JS334" s="661">
        <f t="shared" ca="1" si="1826"/>
        <v>-0.15861408048372519</v>
      </c>
      <c r="JT334" s="661">
        <f t="shared" ca="1" si="1826"/>
        <v>-0.29288366595175053</v>
      </c>
      <c r="JU334" s="661">
        <f t="shared" ca="1" si="1826"/>
        <v>-0.18758176561113973</v>
      </c>
      <c r="JV334" s="661">
        <f t="shared" ca="1" si="1826"/>
        <v>-9.0354818554019334E-2</v>
      </c>
      <c r="JW334" s="661">
        <f t="shared" ca="1" si="1826"/>
        <v>0</v>
      </c>
      <c r="JX334" s="661">
        <f t="shared" ca="1" si="1826"/>
        <v>-7.4967523579320475E-2</v>
      </c>
      <c r="JY334" s="661">
        <f t="shared" ca="1" si="1826"/>
        <v>-0.11543828686949115</v>
      </c>
      <c r="JZ334" s="661">
        <f t="shared" ca="1" si="1826"/>
        <v>-0.38109293815575901</v>
      </c>
      <c r="KA334" s="661">
        <f t="shared" ref="KA334:LR334" ca="1" si="1827">-(KA310-KA322)/(SUM(KA$308:KA$316)-SUM(KA$320:KA$327))</f>
        <v>-0.7407567974696847</v>
      </c>
      <c r="KB334" s="661">
        <f t="shared" ca="1" si="1827"/>
        <v>-0.65914370303686876</v>
      </c>
      <c r="KC334" s="661">
        <f t="shared" ca="1" si="1827"/>
        <v>-0.90292185659011881</v>
      </c>
      <c r="KD334" s="661">
        <f t="shared" ca="1" si="1827"/>
        <v>-0.15970958801901022</v>
      </c>
      <c r="KE334" s="661">
        <f t="shared" ca="1" si="1827"/>
        <v>-0.14241971955064694</v>
      </c>
      <c r="KF334" s="661">
        <f t="shared" ca="1" si="1827"/>
        <v>-0.33451679622081898</v>
      </c>
      <c r="KG334" s="661">
        <f t="shared" ca="1" si="1827"/>
        <v>-0.24090272840321386</v>
      </c>
      <c r="KH334" s="661">
        <f t="shared" ca="1" si="1827"/>
        <v>-7.7375360403915086E-2</v>
      </c>
      <c r="KI334" s="661">
        <f t="shared" ca="1" si="1827"/>
        <v>0</v>
      </c>
      <c r="KJ334" s="661">
        <f t="shared" ca="1" si="1827"/>
        <v>-9.0198413915780831E-2</v>
      </c>
      <c r="KK334" s="661">
        <f t="shared" ca="1" si="1827"/>
        <v>-0.10901355240418009</v>
      </c>
      <c r="KL334" s="661">
        <f t="shared" ca="1" si="1827"/>
        <v>-0.38631344262438949</v>
      </c>
      <c r="KM334" s="661">
        <f t="shared" ca="1" si="1827"/>
        <v>-0.71540360881844778</v>
      </c>
      <c r="KN334" s="661">
        <f t="shared" ca="1" si="1827"/>
        <v>-0.64341696535185355</v>
      </c>
      <c r="KO334" s="661">
        <f t="shared" ca="1" si="1827"/>
        <v>-0.90222810836588452</v>
      </c>
      <c r="KP334" s="661">
        <f t="shared" ca="1" si="1827"/>
        <v>-0.14996849027926742</v>
      </c>
      <c r="KQ334" s="661">
        <f t="shared" ca="1" si="1827"/>
        <v>-0.12631158733324319</v>
      </c>
      <c r="KR334" s="661">
        <f t="shared" ca="1" si="1827"/>
        <v>-0.37763766188271131</v>
      </c>
      <c r="KS334" s="661">
        <f t="shared" ca="1" si="1827"/>
        <v>-0.29312524255218669</v>
      </c>
      <c r="KT334" s="661">
        <f t="shared" ca="1" si="1827"/>
        <v>-6.4572755105130886E-2</v>
      </c>
      <c r="KU334" s="661">
        <f t="shared" ca="1" si="1827"/>
        <v>0</v>
      </c>
      <c r="KV334" s="661">
        <f t="shared" ca="1" si="1827"/>
        <v>-0.1057338001085189</v>
      </c>
      <c r="KW334" s="661">
        <f t="shared" ca="1" si="1827"/>
        <v>-0.1025519212655286</v>
      </c>
      <c r="KX334" s="661">
        <f t="shared" ca="1" si="1827"/>
        <v>-0.39179812743449527</v>
      </c>
      <c r="KY334" s="661">
        <f t="shared" ca="1" si="1827"/>
        <v>-0.69217249550650917</v>
      </c>
      <c r="KZ334" s="661">
        <f t="shared" ca="1" si="1827"/>
        <v>-0.62660416236719363</v>
      </c>
      <c r="LA334" s="661">
        <f t="shared" ca="1" si="1827"/>
        <v>-0.90154722277582566</v>
      </c>
      <c r="LB334" s="661">
        <f t="shared" ca="1" si="1827"/>
        <v>-0.14015748951600612</v>
      </c>
      <c r="LC334" s="661">
        <f t="shared" ca="1" si="1827"/>
        <v>-0.11028899695828483</v>
      </c>
      <c r="LD334" s="661">
        <f t="shared" ca="1" si="1827"/>
        <v>-0.4223274587010597</v>
      </c>
      <c r="LE334" s="661">
        <f t="shared" ca="1" si="1827"/>
        <v>-0.3442829051964606</v>
      </c>
      <c r="LF334" s="661">
        <f t="shared" ca="1" si="1827"/>
        <v>-5.1943412528283772E-2</v>
      </c>
      <c r="LG334" s="661">
        <f t="shared" ca="1" si="1827"/>
        <v>0</v>
      </c>
      <c r="LH334" s="661">
        <f t="shared" ca="1" si="1827"/>
        <v>-0.12158290557341078</v>
      </c>
      <c r="LI334" s="661">
        <f t="shared" ca="1" si="1827"/>
        <v>-9.6053074696827556E-2</v>
      </c>
      <c r="LJ334" s="661">
        <f t="shared" ca="1" si="1827"/>
        <v>-0.3975675661622679</v>
      </c>
      <c r="LK334" s="661">
        <f t="shared" ca="1" si="1827"/>
        <v>-0.67080773148925188</v>
      </c>
      <c r="LL334" s="661">
        <f t="shared" ca="1" si="1827"/>
        <v>-0.60858876740190904</v>
      </c>
      <c r="LM334" s="661">
        <f t="shared" ca="1" si="1827"/>
        <v>-0.9008788453807931</v>
      </c>
      <c r="LN334" s="661">
        <f t="shared" ca="1" si="1827"/>
        <v>-0.13027583057379424</v>
      </c>
      <c r="LO334" s="661">
        <f t="shared" ca="1" si="1827"/>
        <v>-9.4351268828467477E-2</v>
      </c>
      <c r="LP334" s="661">
        <f t="shared" ca="1" si="1827"/>
        <v>-0.46867340045532824</v>
      </c>
      <c r="LQ334" s="661">
        <f t="shared" ca="1" si="1827"/>
        <v>-0.39440795716681892</v>
      </c>
      <c r="LR334" s="661">
        <f t="shared" ca="1" si="1827"/>
        <v>-3.9483839064129098E-2</v>
      </c>
    </row>
    <row r="335" spans="2:330" hidden="1">
      <c r="C335" s="664" t="s">
        <v>827</v>
      </c>
      <c r="D335" s="661">
        <f t="shared" ref="D335:AC335" ca="1" si="1828">-(D311-D323)/(SUM(D$308:D$316)-SUM(D$320:D$327))</f>
        <v>-0.1162561616383344</v>
      </c>
      <c r="E335" s="661">
        <f t="shared" ca="1" si="1828"/>
        <v>-0.1162561616383344</v>
      </c>
      <c r="F335" s="661">
        <f t="shared" ca="1" si="1828"/>
        <v>-0.1162561616383344</v>
      </c>
      <c r="G335" s="661">
        <f t="shared" ca="1" si="1828"/>
        <v>-0.1162561616383344</v>
      </c>
      <c r="H335" s="661">
        <f t="shared" ca="1" si="1828"/>
        <v>-0.1162561616383344</v>
      </c>
      <c r="I335" s="661">
        <f t="shared" ca="1" si="1828"/>
        <v>0</v>
      </c>
      <c r="J335" s="661">
        <f t="shared" ca="1" si="1828"/>
        <v>-2.8429112524936184E-2</v>
      </c>
      <c r="K335" s="661">
        <f t="shared" ca="1" si="1828"/>
        <v>-5.6858160542758086E-2</v>
      </c>
      <c r="L335" s="661">
        <f t="shared" ca="1" si="1828"/>
        <v>-8.5287144053683636E-2</v>
      </c>
      <c r="M335" s="661">
        <f t="shared" ca="1" si="1828"/>
        <v>-0.11371606305793198</v>
      </c>
      <c r="N335" s="661">
        <f t="shared" ca="1" si="1828"/>
        <v>-0.14214491755572509</v>
      </c>
      <c r="O335" s="661">
        <f t="shared" ca="1" si="1828"/>
        <v>-0.14175485089573869</v>
      </c>
      <c r="P335" s="661">
        <f t="shared" ca="1" si="1828"/>
        <v>-0.14136477496055441</v>
      </c>
      <c r="Q335" s="661">
        <f t="shared" ca="1" si="1828"/>
        <v>-0.14097468974984145</v>
      </c>
      <c r="R335" s="661">
        <f t="shared" ca="1" si="1828"/>
        <v>-0.14058459526326766</v>
      </c>
      <c r="S335" s="661">
        <f t="shared" ca="1" si="1828"/>
        <v>-0.14019449150050317</v>
      </c>
      <c r="T335" s="661">
        <f t="shared" ca="1" si="1828"/>
        <v>0</v>
      </c>
      <c r="U335" s="661">
        <f t="shared" ca="1" si="1828"/>
        <v>0</v>
      </c>
      <c r="V335" s="661">
        <f t="shared" ca="1" si="1828"/>
        <v>0</v>
      </c>
      <c r="W335" s="661">
        <f t="shared" ca="1" si="1828"/>
        <v>0</v>
      </c>
      <c r="X335" s="661">
        <f t="shared" ca="1" si="1828"/>
        <v>0</v>
      </c>
      <c r="Y335" s="661">
        <f t="shared" ca="1" si="1828"/>
        <v>0</v>
      </c>
      <c r="Z335" s="661">
        <f t="shared" ca="1" si="1828"/>
        <v>0</v>
      </c>
      <c r="AA335" s="661">
        <f t="shared" ca="1" si="1828"/>
        <v>0</v>
      </c>
      <c r="AB335" s="661">
        <f t="shared" ca="1" si="1828"/>
        <v>0</v>
      </c>
      <c r="AC335" s="661">
        <f t="shared" ca="1" si="1828"/>
        <v>0</v>
      </c>
      <c r="AE335" s="661">
        <f t="shared" ref="AE335:CP335" ca="1" si="1829">-(AE311-AE323)/(SUM(AE$308:AE$316)-SUM(AE$320:AE$327))</f>
        <v>-2.341940093024536E-2</v>
      </c>
      <c r="AF335" s="661">
        <f t="shared" ca="1" si="1829"/>
        <v>-0.19388481139148436</v>
      </c>
      <c r="AG335" s="661">
        <f t="shared" ca="1" si="1829"/>
        <v>-0.20809626811487714</v>
      </c>
      <c r="AH335" s="661">
        <f t="shared" ca="1" si="1829"/>
        <v>-0.18074119894299026</v>
      </c>
      <c r="AI335" s="661">
        <f t="shared" ca="1" si="1829"/>
        <v>2.3994413038661854E-2</v>
      </c>
      <c r="AJ335" s="661">
        <f t="shared" ca="1" si="1829"/>
        <v>-6.6323269637903567E-2</v>
      </c>
      <c r="AK335" s="661">
        <f t="shared" ca="1" si="1829"/>
        <v>-1.6289225975613022E-4</v>
      </c>
      <c r="AL335" s="661">
        <f t="shared" ca="1" si="1829"/>
        <v>0</v>
      </c>
      <c r="AM335" s="661">
        <f t="shared" ca="1" si="1829"/>
        <v>0</v>
      </c>
      <c r="AN335" s="661">
        <f t="shared" ca="1" si="1829"/>
        <v>-4.1829315468141406E-2</v>
      </c>
      <c r="AO335" s="661">
        <f t="shared" ca="1" si="1829"/>
        <v>-0.32122807042876267</v>
      </c>
      <c r="AP335" s="661">
        <f t="shared" ca="1" si="1829"/>
        <v>-0.40467274841666395</v>
      </c>
      <c r="AQ335" s="661">
        <f t="shared" ca="1" si="1829"/>
        <v>-2.341940093024536E-2</v>
      </c>
      <c r="AR335" s="661">
        <f t="shared" ca="1" si="1829"/>
        <v>-0.19388481139148436</v>
      </c>
      <c r="AS335" s="661">
        <f t="shared" ca="1" si="1829"/>
        <v>-0.20809626811487714</v>
      </c>
      <c r="AT335" s="661">
        <f t="shared" ca="1" si="1829"/>
        <v>-0.18074119894299026</v>
      </c>
      <c r="AU335" s="661">
        <f t="shared" ca="1" si="1829"/>
        <v>2.3994413038661854E-2</v>
      </c>
      <c r="AV335" s="661">
        <f t="shared" ca="1" si="1829"/>
        <v>-6.6323269637903567E-2</v>
      </c>
      <c r="AW335" s="661">
        <f t="shared" ca="1" si="1829"/>
        <v>-1.6289225975613022E-4</v>
      </c>
      <c r="AX335" s="661">
        <f t="shared" ca="1" si="1829"/>
        <v>0</v>
      </c>
      <c r="AY335" s="661">
        <f t="shared" ca="1" si="1829"/>
        <v>0</v>
      </c>
      <c r="AZ335" s="661">
        <f t="shared" ca="1" si="1829"/>
        <v>-4.1829315468141406E-2</v>
      </c>
      <c r="BA335" s="661">
        <f t="shared" ca="1" si="1829"/>
        <v>-0.32122807042876267</v>
      </c>
      <c r="BB335" s="661">
        <f t="shared" ca="1" si="1829"/>
        <v>-0.40467274841666395</v>
      </c>
      <c r="BC335" s="661">
        <f t="shared" ca="1" si="1829"/>
        <v>-2.341940093024536E-2</v>
      </c>
      <c r="BD335" s="661">
        <f t="shared" ca="1" si="1829"/>
        <v>-0.19388481139148436</v>
      </c>
      <c r="BE335" s="661">
        <f t="shared" ca="1" si="1829"/>
        <v>-0.20809626811487714</v>
      </c>
      <c r="BF335" s="661">
        <f t="shared" ca="1" si="1829"/>
        <v>-0.18074119894299026</v>
      </c>
      <c r="BG335" s="661">
        <f t="shared" ca="1" si="1829"/>
        <v>2.3994413038661854E-2</v>
      </c>
      <c r="BH335" s="661">
        <f t="shared" ca="1" si="1829"/>
        <v>-6.6323269637903567E-2</v>
      </c>
      <c r="BI335" s="661">
        <f t="shared" ca="1" si="1829"/>
        <v>-1.6289225975613022E-4</v>
      </c>
      <c r="BJ335" s="661">
        <f t="shared" ca="1" si="1829"/>
        <v>0</v>
      </c>
      <c r="BK335" s="661">
        <f t="shared" ca="1" si="1829"/>
        <v>0</v>
      </c>
      <c r="BL335" s="661">
        <f t="shared" ca="1" si="1829"/>
        <v>-4.1829315468141406E-2</v>
      </c>
      <c r="BM335" s="661">
        <f t="shared" ca="1" si="1829"/>
        <v>-0.32122807042876267</v>
      </c>
      <c r="BN335" s="661">
        <f t="shared" ca="1" si="1829"/>
        <v>-0.40467274841666395</v>
      </c>
      <c r="BO335" s="661">
        <f t="shared" ca="1" si="1829"/>
        <v>-2.341940093024536E-2</v>
      </c>
      <c r="BP335" s="661">
        <f t="shared" ca="1" si="1829"/>
        <v>-0.19388481139148436</v>
      </c>
      <c r="BQ335" s="661">
        <f t="shared" ca="1" si="1829"/>
        <v>-0.20809626811487714</v>
      </c>
      <c r="BR335" s="661">
        <f t="shared" ca="1" si="1829"/>
        <v>-0.18074119894299026</v>
      </c>
      <c r="BS335" s="661">
        <f t="shared" ca="1" si="1829"/>
        <v>2.3994413038661854E-2</v>
      </c>
      <c r="BT335" s="661">
        <f t="shared" ca="1" si="1829"/>
        <v>-6.6323269637903567E-2</v>
      </c>
      <c r="BU335" s="661">
        <f t="shared" ca="1" si="1829"/>
        <v>-1.6289225975613022E-4</v>
      </c>
      <c r="BV335" s="661">
        <f t="shared" ca="1" si="1829"/>
        <v>0</v>
      </c>
      <c r="BW335" s="661">
        <f t="shared" ca="1" si="1829"/>
        <v>0</v>
      </c>
      <c r="BX335" s="661">
        <f t="shared" ca="1" si="1829"/>
        <v>-4.1829315468141406E-2</v>
      </c>
      <c r="BY335" s="661">
        <f t="shared" ca="1" si="1829"/>
        <v>-0.32122807042876267</v>
      </c>
      <c r="BZ335" s="661">
        <f t="shared" ca="1" si="1829"/>
        <v>-0.40467274841666395</v>
      </c>
      <c r="CA335" s="661">
        <f t="shared" ca="1" si="1829"/>
        <v>0</v>
      </c>
      <c r="CB335" s="661">
        <f t="shared" ca="1" si="1829"/>
        <v>0</v>
      </c>
      <c r="CC335" s="661">
        <f t="shared" ca="1" si="1829"/>
        <v>0</v>
      </c>
      <c r="CD335" s="661">
        <f t="shared" ca="1" si="1829"/>
        <v>0</v>
      </c>
      <c r="CE335" s="661">
        <f t="shared" ca="1" si="1829"/>
        <v>0</v>
      </c>
      <c r="CF335" s="661">
        <f t="shared" ca="1" si="1829"/>
        <v>0</v>
      </c>
      <c r="CG335" s="661">
        <f t="shared" ca="1" si="1829"/>
        <v>0</v>
      </c>
      <c r="CH335" s="661">
        <f t="shared" ca="1" si="1829"/>
        <v>0</v>
      </c>
      <c r="CI335" s="661">
        <f t="shared" ca="1" si="1829"/>
        <v>0</v>
      </c>
      <c r="CJ335" s="661">
        <f t="shared" ca="1" si="1829"/>
        <v>0</v>
      </c>
      <c r="CK335" s="661">
        <f t="shared" ca="1" si="1829"/>
        <v>0</v>
      </c>
      <c r="CL335" s="661">
        <f t="shared" ca="1" si="1829"/>
        <v>0</v>
      </c>
      <c r="CM335" s="661">
        <f t="shared" ca="1" si="1829"/>
        <v>-4.2745558885990693E-2</v>
      </c>
      <c r="CN335" s="661">
        <f t="shared" ca="1" si="1829"/>
        <v>-5.3081627703206208E-2</v>
      </c>
      <c r="CO335" s="661">
        <f t="shared" ca="1" si="1829"/>
        <v>-4.6955530664655513E-2</v>
      </c>
      <c r="CP335" s="661">
        <f t="shared" ca="1" si="1829"/>
        <v>-4.4093558673458044E-2</v>
      </c>
      <c r="CQ335" s="661">
        <f t="shared" ref="CQ335:FB335" ca="1" si="1830">-(CQ311-CQ323)/(SUM(CQ$308:CQ$316)-SUM(CQ$320:CQ$327))</f>
        <v>0</v>
      </c>
      <c r="CR335" s="661">
        <f t="shared" ca="1" si="1830"/>
        <v>0</v>
      </c>
      <c r="CS335" s="661">
        <f t="shared" ca="1" si="1830"/>
        <v>0</v>
      </c>
      <c r="CT335" s="661">
        <f t="shared" ca="1" si="1830"/>
        <v>0</v>
      </c>
      <c r="CU335" s="661">
        <f t="shared" ca="1" si="1830"/>
        <v>0</v>
      </c>
      <c r="CV335" s="661">
        <f t="shared" ca="1" si="1830"/>
        <v>-1.7959598922375326E-2</v>
      </c>
      <c r="CW335" s="661">
        <f t="shared" ca="1" si="1830"/>
        <v>-0.12796740215468985</v>
      </c>
      <c r="CX335" s="661">
        <f t="shared" ca="1" si="1830"/>
        <v>-1.3034958015453731E-2</v>
      </c>
      <c r="CY335" s="661">
        <f t="shared" ca="1" si="1830"/>
        <v>-8.5546747577235585E-2</v>
      </c>
      <c r="CZ335" s="661">
        <f t="shared" ca="1" si="1830"/>
        <v>-0.10612242344911092</v>
      </c>
      <c r="DA335" s="661">
        <f t="shared" ca="1" si="1830"/>
        <v>-9.4681599296959171E-2</v>
      </c>
      <c r="DB335" s="661">
        <f t="shared" ca="1" si="1830"/>
        <v>-8.7774677526467171E-2</v>
      </c>
      <c r="DC335" s="661">
        <f t="shared" ca="1" si="1830"/>
        <v>0</v>
      </c>
      <c r="DD335" s="661">
        <f t="shared" ca="1" si="1830"/>
        <v>0</v>
      </c>
      <c r="DE335" s="661">
        <f t="shared" ca="1" si="1830"/>
        <v>0</v>
      </c>
      <c r="DF335" s="661">
        <f t="shared" ca="1" si="1830"/>
        <v>0</v>
      </c>
      <c r="DG335" s="661">
        <f t="shared" ca="1" si="1830"/>
        <v>0</v>
      </c>
      <c r="DH335" s="661">
        <f t="shared" ca="1" si="1830"/>
        <v>-3.5865223808598114E-2</v>
      </c>
      <c r="DI335" s="661">
        <f t="shared" ca="1" si="1830"/>
        <v>-0.25717837066977278</v>
      </c>
      <c r="DJ335" s="661">
        <f t="shared" ca="1" si="1830"/>
        <v>-2.5986652895097488E-2</v>
      </c>
      <c r="DK335" s="661">
        <f t="shared" ca="1" si="1830"/>
        <v>-0.12840367474082212</v>
      </c>
      <c r="DL335" s="661">
        <f t="shared" ca="1" si="1830"/>
        <v>-0.1591224343333224</v>
      </c>
      <c r="DM335" s="661">
        <f t="shared" ca="1" si="1830"/>
        <v>-0.14319732954164016</v>
      </c>
      <c r="DN335" s="661">
        <f t="shared" ca="1" si="1830"/>
        <v>-0.13104911640515707</v>
      </c>
      <c r="DO335" s="661">
        <f t="shared" ca="1" si="1830"/>
        <v>0</v>
      </c>
      <c r="DP335" s="661">
        <f t="shared" ca="1" si="1830"/>
        <v>0</v>
      </c>
      <c r="DQ335" s="661">
        <f t="shared" ca="1" si="1830"/>
        <v>0</v>
      </c>
      <c r="DR335" s="661">
        <f t="shared" ca="1" si="1830"/>
        <v>0</v>
      </c>
      <c r="DS335" s="661">
        <f t="shared" ca="1" si="1830"/>
        <v>0</v>
      </c>
      <c r="DT335" s="661">
        <f t="shared" ca="1" si="1830"/>
        <v>-5.3717117606100713E-2</v>
      </c>
      <c r="DU335" s="661">
        <f t="shared" ca="1" si="1830"/>
        <v>-0.38765112121656414</v>
      </c>
      <c r="DV335" s="661">
        <f t="shared" ca="1" si="1830"/>
        <v>-3.8855879886393239E-2</v>
      </c>
      <c r="DW335" s="661">
        <f t="shared" ca="1" si="1830"/>
        <v>-0.17131644932704909</v>
      </c>
      <c r="DX335" s="661">
        <f t="shared" ca="1" si="1830"/>
        <v>-0.21208170737905271</v>
      </c>
      <c r="DY335" s="661">
        <f t="shared" ca="1" si="1830"/>
        <v>-0.19252248315089879</v>
      </c>
      <c r="DZ335" s="661">
        <f t="shared" ca="1" si="1830"/>
        <v>-0.17392252840196357</v>
      </c>
      <c r="EA335" s="661">
        <f t="shared" ca="1" si="1830"/>
        <v>0</v>
      </c>
      <c r="EB335" s="661">
        <f t="shared" ca="1" si="1830"/>
        <v>0</v>
      </c>
      <c r="EC335" s="661">
        <f t="shared" ca="1" si="1830"/>
        <v>0</v>
      </c>
      <c r="ED335" s="661">
        <f t="shared" ca="1" si="1830"/>
        <v>0</v>
      </c>
      <c r="EE335" s="661">
        <f t="shared" ca="1" si="1830"/>
        <v>0</v>
      </c>
      <c r="EF335" s="661">
        <f t="shared" ca="1" si="1830"/>
        <v>-7.1515521806428894E-2</v>
      </c>
      <c r="EG335" s="661">
        <f t="shared" ca="1" si="1830"/>
        <v>-0.51940422697444277</v>
      </c>
      <c r="EH335" s="661">
        <f t="shared" ca="1" si="1830"/>
        <v>-5.164342414171582E-2</v>
      </c>
      <c r="EI335" s="661">
        <f t="shared" ca="1" si="1830"/>
        <v>-0.21428518057034548</v>
      </c>
      <c r="EJ335" s="661">
        <f t="shared" ca="1" si="1830"/>
        <v>-0.26500028953724797</v>
      </c>
      <c r="EK335" s="661">
        <f t="shared" ca="1" si="1830"/>
        <v>-0.24267748682331453</v>
      </c>
      <c r="EL335" s="661">
        <f t="shared" ca="1" si="1830"/>
        <v>-0.2164004623174503</v>
      </c>
      <c r="EM335" s="661">
        <f t="shared" ca="1" si="1830"/>
        <v>0</v>
      </c>
      <c r="EN335" s="661">
        <f t="shared" ca="1" si="1830"/>
        <v>0</v>
      </c>
      <c r="EO335" s="661">
        <f t="shared" ca="1" si="1830"/>
        <v>0</v>
      </c>
      <c r="EP335" s="661">
        <f t="shared" ca="1" si="1830"/>
        <v>0</v>
      </c>
      <c r="EQ335" s="661">
        <f t="shared" ca="1" si="1830"/>
        <v>0</v>
      </c>
      <c r="ER335" s="661">
        <f t="shared" ca="1" si="1830"/>
        <v>-8.9260676456133198E-2</v>
      </c>
      <c r="ES335" s="661">
        <f t="shared" ca="1" si="1830"/>
        <v>-0.65245662744482624</v>
      </c>
      <c r="ET335" s="661">
        <f t="shared" ca="1" si="1830"/>
        <v>-6.4350060878030746E-2</v>
      </c>
      <c r="EU335" s="661">
        <f t="shared" ca="1" si="1830"/>
        <v>-0.22715723597954568</v>
      </c>
      <c r="EV335" s="661">
        <f t="shared" ca="1" si="1830"/>
        <v>-0.24565227645333829</v>
      </c>
      <c r="EW335" s="661">
        <f t="shared" ca="1" si="1830"/>
        <v>-0.30427423588202684</v>
      </c>
      <c r="EX335" s="661">
        <f t="shared" ca="1" si="1830"/>
        <v>-0.21982965250112849</v>
      </c>
      <c r="EY335" s="661">
        <f t="shared" ca="1" si="1830"/>
        <v>-1.3174501607884468E-3</v>
      </c>
      <c r="EZ335" s="661">
        <f t="shared" ca="1" si="1830"/>
        <v>0</v>
      </c>
      <c r="FA335" s="661">
        <f t="shared" ca="1" si="1830"/>
        <v>0</v>
      </c>
      <c r="FB335" s="661">
        <f t="shared" ca="1" si="1830"/>
        <v>0</v>
      </c>
      <c r="FC335" s="661">
        <f t="shared" ref="FC335:HN335" ca="1" si="1831">-(FC311-FC323)/(SUM(FC$308:FC$316)-SUM(FC$320:FC$327))</f>
        <v>0</v>
      </c>
      <c r="FD335" s="661">
        <f t="shared" ca="1" si="1831"/>
        <v>-8.3651603717624756E-2</v>
      </c>
      <c r="FE335" s="661">
        <f t="shared" ca="1" si="1831"/>
        <v>-0.57161011479102974</v>
      </c>
      <c r="FF335" s="661">
        <f t="shared" ca="1" si="1831"/>
        <v>-7.7524018828509927E-2</v>
      </c>
      <c r="FG335" s="661">
        <f t="shared" ca="1" si="1831"/>
        <v>-0.24013521378489297</v>
      </c>
      <c r="FH335" s="661">
        <f t="shared" ca="1" si="1831"/>
        <v>-0.22651037730194945</v>
      </c>
      <c r="FI335" s="661">
        <f t="shared" ca="1" si="1831"/>
        <v>-0.36417224989677033</v>
      </c>
      <c r="FJ335" s="661">
        <f t="shared" ca="1" si="1831"/>
        <v>-0.22334202888610072</v>
      </c>
      <c r="FK335" s="661">
        <f t="shared" ca="1" si="1831"/>
        <v>-2.657729815564881E-3</v>
      </c>
      <c r="FL335" s="661">
        <f t="shared" ca="1" si="1831"/>
        <v>0</v>
      </c>
      <c r="FM335" s="661">
        <f t="shared" ca="1" si="1831"/>
        <v>0</v>
      </c>
      <c r="FN335" s="661">
        <f t="shared" ca="1" si="1831"/>
        <v>0</v>
      </c>
      <c r="FO335" s="661">
        <f t="shared" ca="1" si="1831"/>
        <v>0</v>
      </c>
      <c r="FP335" s="661">
        <f t="shared" ca="1" si="1831"/>
        <v>-7.8002456352233032E-2</v>
      </c>
      <c r="FQ335" s="661">
        <f t="shared" ca="1" si="1831"/>
        <v>-0.49176938369674744</v>
      </c>
      <c r="FR335" s="661">
        <f t="shared" ca="1" si="1831"/>
        <v>-9.0760671509177299E-2</v>
      </c>
      <c r="FS335" s="661">
        <f t="shared" ca="1" si="1831"/>
        <v>-0.25322042681947243</v>
      </c>
      <c r="FT335" s="661">
        <f t="shared" ca="1" si="1831"/>
        <v>-0.20757131594302899</v>
      </c>
      <c r="FU335" s="661">
        <f t="shared" ca="1" si="1831"/>
        <v>-0.42244084544578137</v>
      </c>
      <c r="FV335" s="661">
        <f t="shared" ca="1" si="1831"/>
        <v>-0.2269406555664395</v>
      </c>
      <c r="FW335" s="661">
        <f t="shared" ca="1" si="1831"/>
        <v>-4.0214375535293717E-3</v>
      </c>
      <c r="FX335" s="661">
        <f t="shared" ca="1" si="1831"/>
        <v>0</v>
      </c>
      <c r="FY335" s="661">
        <f t="shared" ca="1" si="1831"/>
        <v>0</v>
      </c>
      <c r="FZ335" s="661">
        <f t="shared" ca="1" si="1831"/>
        <v>0</v>
      </c>
      <c r="GA335" s="661">
        <f t="shared" ca="1" si="1831"/>
        <v>0</v>
      </c>
      <c r="GB335" s="661">
        <f t="shared" ca="1" si="1831"/>
        <v>-7.2312803343977772E-2</v>
      </c>
      <c r="GC335" s="661">
        <f t="shared" ca="1" si="1831"/>
        <v>-0.41291578135379459</v>
      </c>
      <c r="GD335" s="661">
        <f t="shared" ca="1" si="1831"/>
        <v>-0.10406046753286652</v>
      </c>
      <c r="GE335" s="661">
        <f t="shared" ca="1" si="1831"/>
        <v>-0.26641420970189711</v>
      </c>
      <c r="GF335" s="661">
        <f t="shared" ca="1" si="1831"/>
        <v>-0.18883188530205644</v>
      </c>
      <c r="GG335" s="661">
        <f t="shared" ca="1" si="1831"/>
        <v>-0.47914561844686765</v>
      </c>
      <c r="GH335" s="661">
        <f t="shared" ca="1" si="1831"/>
        <v>-0.23062874899128741</v>
      </c>
      <c r="GI335" s="661">
        <f t="shared" ca="1" si="1831"/>
        <v>-5.4091930750675334E-3</v>
      </c>
      <c r="GJ335" s="661">
        <f t="shared" ca="1" si="1831"/>
        <v>0</v>
      </c>
      <c r="GK335" s="661">
        <f t="shared" ca="1" si="1831"/>
        <v>0</v>
      </c>
      <c r="GL335" s="661">
        <f t="shared" ca="1" si="1831"/>
        <v>0</v>
      </c>
      <c r="GM335" s="661">
        <f t="shared" ca="1" si="1831"/>
        <v>0</v>
      </c>
      <c r="GN335" s="661">
        <f t="shared" ca="1" si="1831"/>
        <v>-6.6582207473679975E-2</v>
      </c>
      <c r="GO335" s="661">
        <f t="shared" ca="1" si="1831"/>
        <v>-0.33503111335654534</v>
      </c>
      <c r="GP335" s="661">
        <f t="shared" ca="1" si="1831"/>
        <v>-0.11742385980271819</v>
      </c>
      <c r="GQ335" s="661">
        <f t="shared" ca="1" si="1831"/>
        <v>-0.27971791929006273</v>
      </c>
      <c r="GR335" s="661">
        <f t="shared" ca="1" si="1831"/>
        <v>-0.17028894555957977</v>
      </c>
      <c r="GS335" s="661">
        <f t="shared" ca="1" si="1831"/>
        <v>-0.53434869049117906</v>
      </c>
      <c r="GT335" s="661">
        <f t="shared" ca="1" si="1831"/>
        <v>-0.23440968755344721</v>
      </c>
      <c r="GU335" s="661">
        <f t="shared" ca="1" si="1831"/>
        <v>-6.8216381307223736E-3</v>
      </c>
      <c r="GV335" s="661">
        <f t="shared" ca="1" si="1831"/>
        <v>0</v>
      </c>
      <c r="GW335" s="661">
        <f t="shared" ca="1" si="1831"/>
        <v>0</v>
      </c>
      <c r="GX335" s="661">
        <f t="shared" ca="1" si="1831"/>
        <v>0</v>
      </c>
      <c r="GY335" s="661">
        <f t="shared" ca="1" si="1831"/>
        <v>0</v>
      </c>
      <c r="GZ335" s="661">
        <f t="shared" ca="1" si="1831"/>
        <v>-6.0810225206961055E-2</v>
      </c>
      <c r="HA335" s="661">
        <f t="shared" ca="1" si="1831"/>
        <v>-0.25809762970606337</v>
      </c>
      <c r="HB335" s="661">
        <f t="shared" ca="1" si="1831"/>
        <v>-0.13085130556358743</v>
      </c>
      <c r="HC335" s="661">
        <f t="shared" ca="1" si="1831"/>
        <v>0</v>
      </c>
      <c r="HD335" s="661">
        <f t="shared" ca="1" si="1831"/>
        <v>0</v>
      </c>
      <c r="HE335" s="661">
        <f t="shared" ca="1" si="1831"/>
        <v>0</v>
      </c>
      <c r="HF335" s="661">
        <f t="shared" ca="1" si="1831"/>
        <v>0</v>
      </c>
      <c r="HG335" s="661">
        <f t="shared" ca="1" si="1831"/>
        <v>0</v>
      </c>
      <c r="HH335" s="661">
        <f t="shared" ca="1" si="1831"/>
        <v>0</v>
      </c>
      <c r="HI335" s="661">
        <f t="shared" ca="1" si="1831"/>
        <v>0</v>
      </c>
      <c r="HJ335" s="661">
        <f t="shared" ca="1" si="1831"/>
        <v>0</v>
      </c>
      <c r="HK335" s="661">
        <f t="shared" ca="1" si="1831"/>
        <v>0</v>
      </c>
      <c r="HL335" s="661">
        <f t="shared" ca="1" si="1831"/>
        <v>0</v>
      </c>
      <c r="HM335" s="661">
        <f t="shared" ca="1" si="1831"/>
        <v>0</v>
      </c>
      <c r="HN335" s="661">
        <f t="shared" ca="1" si="1831"/>
        <v>0</v>
      </c>
      <c r="HO335" s="661">
        <f t="shared" ref="HO335:JZ335" ca="1" si="1832">-(HO311-HO323)/(SUM(HO$308:HO$316)-SUM(HO$320:HO$327))</f>
        <v>0</v>
      </c>
      <c r="HP335" s="661">
        <f t="shared" ca="1" si="1832"/>
        <v>0</v>
      </c>
      <c r="HQ335" s="661">
        <f t="shared" ca="1" si="1832"/>
        <v>0</v>
      </c>
      <c r="HR335" s="661">
        <f t="shared" ca="1" si="1832"/>
        <v>0</v>
      </c>
      <c r="HS335" s="661">
        <f t="shared" ca="1" si="1832"/>
        <v>0</v>
      </c>
      <c r="HT335" s="661">
        <f t="shared" ca="1" si="1832"/>
        <v>0</v>
      </c>
      <c r="HU335" s="661">
        <f t="shared" ca="1" si="1832"/>
        <v>0</v>
      </c>
      <c r="HV335" s="661">
        <f t="shared" ca="1" si="1832"/>
        <v>0</v>
      </c>
      <c r="HW335" s="661">
        <f t="shared" ca="1" si="1832"/>
        <v>0</v>
      </c>
      <c r="HX335" s="661">
        <f t="shared" ca="1" si="1832"/>
        <v>0</v>
      </c>
      <c r="HY335" s="661">
        <f t="shared" ca="1" si="1832"/>
        <v>0</v>
      </c>
      <c r="HZ335" s="661">
        <f t="shared" ca="1" si="1832"/>
        <v>0</v>
      </c>
      <c r="IA335" s="661">
        <f t="shared" ca="1" si="1832"/>
        <v>0</v>
      </c>
      <c r="IB335" s="661">
        <f t="shared" ca="1" si="1832"/>
        <v>0</v>
      </c>
      <c r="IC335" s="661">
        <f t="shared" ca="1" si="1832"/>
        <v>0</v>
      </c>
      <c r="ID335" s="661">
        <f t="shared" ca="1" si="1832"/>
        <v>0</v>
      </c>
      <c r="IE335" s="661">
        <f t="shared" ca="1" si="1832"/>
        <v>0</v>
      </c>
      <c r="IF335" s="661">
        <f t="shared" ca="1" si="1832"/>
        <v>0</v>
      </c>
      <c r="IG335" s="661">
        <f t="shared" ca="1" si="1832"/>
        <v>0</v>
      </c>
      <c r="IH335" s="661">
        <f t="shared" ca="1" si="1832"/>
        <v>0</v>
      </c>
      <c r="II335" s="661">
        <f t="shared" ca="1" si="1832"/>
        <v>0</v>
      </c>
      <c r="IJ335" s="661">
        <f t="shared" ca="1" si="1832"/>
        <v>0</v>
      </c>
      <c r="IK335" s="661">
        <f t="shared" ca="1" si="1832"/>
        <v>0</v>
      </c>
      <c r="IL335" s="661">
        <f t="shared" ca="1" si="1832"/>
        <v>0</v>
      </c>
      <c r="IM335" s="661">
        <f t="shared" ca="1" si="1832"/>
        <v>0</v>
      </c>
      <c r="IN335" s="661">
        <f t="shared" ca="1" si="1832"/>
        <v>0</v>
      </c>
      <c r="IO335" s="661">
        <f t="shared" ca="1" si="1832"/>
        <v>0</v>
      </c>
      <c r="IP335" s="661">
        <f t="shared" ca="1" si="1832"/>
        <v>0</v>
      </c>
      <c r="IQ335" s="661">
        <f t="shared" ca="1" si="1832"/>
        <v>0</v>
      </c>
      <c r="IR335" s="661">
        <f t="shared" ca="1" si="1832"/>
        <v>0</v>
      </c>
      <c r="IS335" s="661">
        <f t="shared" ca="1" si="1832"/>
        <v>0</v>
      </c>
      <c r="IT335" s="661">
        <f t="shared" ca="1" si="1832"/>
        <v>0</v>
      </c>
      <c r="IU335" s="661">
        <f t="shared" ca="1" si="1832"/>
        <v>0</v>
      </c>
      <c r="IV335" s="661">
        <f t="shared" ca="1" si="1832"/>
        <v>0</v>
      </c>
      <c r="IW335" s="661">
        <f t="shared" ca="1" si="1832"/>
        <v>0</v>
      </c>
      <c r="IX335" s="661">
        <f t="shared" ca="1" si="1832"/>
        <v>0</v>
      </c>
      <c r="IY335" s="661">
        <f t="shared" ca="1" si="1832"/>
        <v>0</v>
      </c>
      <c r="IZ335" s="661">
        <f t="shared" ca="1" si="1832"/>
        <v>0</v>
      </c>
      <c r="JA335" s="661">
        <f t="shared" ca="1" si="1832"/>
        <v>0</v>
      </c>
      <c r="JB335" s="661">
        <f t="shared" ca="1" si="1832"/>
        <v>0</v>
      </c>
      <c r="JC335" s="661">
        <f t="shared" ca="1" si="1832"/>
        <v>0</v>
      </c>
      <c r="JD335" s="661">
        <f t="shared" ca="1" si="1832"/>
        <v>0</v>
      </c>
      <c r="JE335" s="661">
        <f t="shared" ca="1" si="1832"/>
        <v>0</v>
      </c>
      <c r="JF335" s="661">
        <f t="shared" ca="1" si="1832"/>
        <v>0</v>
      </c>
      <c r="JG335" s="661">
        <f t="shared" ca="1" si="1832"/>
        <v>0</v>
      </c>
      <c r="JH335" s="661">
        <f t="shared" ca="1" si="1832"/>
        <v>0</v>
      </c>
      <c r="JI335" s="661">
        <f t="shared" ca="1" si="1832"/>
        <v>0</v>
      </c>
      <c r="JJ335" s="661">
        <f t="shared" ca="1" si="1832"/>
        <v>0</v>
      </c>
      <c r="JK335" s="661">
        <f t="shared" ca="1" si="1832"/>
        <v>0</v>
      </c>
      <c r="JL335" s="661">
        <f t="shared" ca="1" si="1832"/>
        <v>0</v>
      </c>
      <c r="JM335" s="661">
        <f t="shared" ca="1" si="1832"/>
        <v>0</v>
      </c>
      <c r="JN335" s="661">
        <f t="shared" ca="1" si="1832"/>
        <v>0</v>
      </c>
      <c r="JO335" s="661">
        <f t="shared" ca="1" si="1832"/>
        <v>0</v>
      </c>
      <c r="JP335" s="661">
        <f t="shared" ca="1" si="1832"/>
        <v>0</v>
      </c>
      <c r="JQ335" s="661">
        <f t="shared" ca="1" si="1832"/>
        <v>0</v>
      </c>
      <c r="JR335" s="661">
        <f t="shared" ca="1" si="1832"/>
        <v>0</v>
      </c>
      <c r="JS335" s="661">
        <f t="shared" ca="1" si="1832"/>
        <v>0</v>
      </c>
      <c r="JT335" s="661">
        <f t="shared" ca="1" si="1832"/>
        <v>0</v>
      </c>
      <c r="JU335" s="661">
        <f t="shared" ca="1" si="1832"/>
        <v>0</v>
      </c>
      <c r="JV335" s="661">
        <f t="shared" ca="1" si="1832"/>
        <v>0</v>
      </c>
      <c r="JW335" s="661">
        <f t="shared" ca="1" si="1832"/>
        <v>0</v>
      </c>
      <c r="JX335" s="661">
        <f t="shared" ca="1" si="1832"/>
        <v>0</v>
      </c>
      <c r="JY335" s="661">
        <f t="shared" ca="1" si="1832"/>
        <v>0</v>
      </c>
      <c r="JZ335" s="661">
        <f t="shared" ca="1" si="1832"/>
        <v>0</v>
      </c>
      <c r="KA335" s="661">
        <f t="shared" ref="KA335:LR335" ca="1" si="1833">-(KA311-KA323)/(SUM(KA$308:KA$316)-SUM(KA$320:KA$327))</f>
        <v>0</v>
      </c>
      <c r="KB335" s="661">
        <f t="shared" ca="1" si="1833"/>
        <v>0</v>
      </c>
      <c r="KC335" s="661">
        <f t="shared" ca="1" si="1833"/>
        <v>0</v>
      </c>
      <c r="KD335" s="661">
        <f t="shared" ca="1" si="1833"/>
        <v>0</v>
      </c>
      <c r="KE335" s="661">
        <f t="shared" ca="1" si="1833"/>
        <v>0</v>
      </c>
      <c r="KF335" s="661">
        <f t="shared" ca="1" si="1833"/>
        <v>0</v>
      </c>
      <c r="KG335" s="661">
        <f t="shared" ca="1" si="1833"/>
        <v>0</v>
      </c>
      <c r="KH335" s="661">
        <f t="shared" ca="1" si="1833"/>
        <v>0</v>
      </c>
      <c r="KI335" s="661">
        <f t="shared" ca="1" si="1833"/>
        <v>0</v>
      </c>
      <c r="KJ335" s="661">
        <f t="shared" ca="1" si="1833"/>
        <v>0</v>
      </c>
      <c r="KK335" s="661">
        <f t="shared" ca="1" si="1833"/>
        <v>0</v>
      </c>
      <c r="KL335" s="661">
        <f t="shared" ca="1" si="1833"/>
        <v>0</v>
      </c>
      <c r="KM335" s="661">
        <f t="shared" ca="1" si="1833"/>
        <v>0</v>
      </c>
      <c r="KN335" s="661">
        <f t="shared" ca="1" si="1833"/>
        <v>0</v>
      </c>
      <c r="KO335" s="661">
        <f t="shared" ca="1" si="1833"/>
        <v>0</v>
      </c>
      <c r="KP335" s="661">
        <f t="shared" ca="1" si="1833"/>
        <v>0</v>
      </c>
      <c r="KQ335" s="661">
        <f t="shared" ca="1" si="1833"/>
        <v>0</v>
      </c>
      <c r="KR335" s="661">
        <f t="shared" ca="1" si="1833"/>
        <v>0</v>
      </c>
      <c r="KS335" s="661">
        <f t="shared" ca="1" si="1833"/>
        <v>0</v>
      </c>
      <c r="KT335" s="661">
        <f t="shared" ca="1" si="1833"/>
        <v>0</v>
      </c>
      <c r="KU335" s="661">
        <f t="shared" ca="1" si="1833"/>
        <v>0</v>
      </c>
      <c r="KV335" s="661">
        <f t="shared" ca="1" si="1833"/>
        <v>0</v>
      </c>
      <c r="KW335" s="661">
        <f t="shared" ca="1" si="1833"/>
        <v>0</v>
      </c>
      <c r="KX335" s="661">
        <f t="shared" ca="1" si="1833"/>
        <v>0</v>
      </c>
      <c r="KY335" s="661">
        <f t="shared" ca="1" si="1833"/>
        <v>0</v>
      </c>
      <c r="KZ335" s="661">
        <f t="shared" ca="1" si="1833"/>
        <v>0</v>
      </c>
      <c r="LA335" s="661">
        <f t="shared" ca="1" si="1833"/>
        <v>0</v>
      </c>
      <c r="LB335" s="661">
        <f t="shared" ca="1" si="1833"/>
        <v>0</v>
      </c>
      <c r="LC335" s="661">
        <f t="shared" ca="1" si="1833"/>
        <v>0</v>
      </c>
      <c r="LD335" s="661">
        <f t="shared" ca="1" si="1833"/>
        <v>0</v>
      </c>
      <c r="LE335" s="661">
        <f t="shared" ca="1" si="1833"/>
        <v>0</v>
      </c>
      <c r="LF335" s="661">
        <f t="shared" ca="1" si="1833"/>
        <v>0</v>
      </c>
      <c r="LG335" s="661">
        <f t="shared" ca="1" si="1833"/>
        <v>0</v>
      </c>
      <c r="LH335" s="661">
        <f t="shared" ca="1" si="1833"/>
        <v>0</v>
      </c>
      <c r="LI335" s="661">
        <f t="shared" ca="1" si="1833"/>
        <v>0</v>
      </c>
      <c r="LJ335" s="661">
        <f t="shared" ca="1" si="1833"/>
        <v>0</v>
      </c>
      <c r="LK335" s="661">
        <f t="shared" ca="1" si="1833"/>
        <v>0</v>
      </c>
      <c r="LL335" s="661">
        <f t="shared" ca="1" si="1833"/>
        <v>0</v>
      </c>
      <c r="LM335" s="661">
        <f t="shared" ca="1" si="1833"/>
        <v>0</v>
      </c>
      <c r="LN335" s="661">
        <f t="shared" ca="1" si="1833"/>
        <v>0</v>
      </c>
      <c r="LO335" s="661">
        <f t="shared" ca="1" si="1833"/>
        <v>0</v>
      </c>
      <c r="LP335" s="661">
        <f t="shared" ca="1" si="1833"/>
        <v>0</v>
      </c>
      <c r="LQ335" s="661">
        <f t="shared" ca="1" si="1833"/>
        <v>0</v>
      </c>
      <c r="LR335" s="661">
        <f t="shared" ca="1" si="1833"/>
        <v>0</v>
      </c>
    </row>
    <row r="336" spans="2:330" hidden="1">
      <c r="C336" s="664" t="s">
        <v>828</v>
      </c>
      <c r="D336" s="661">
        <f t="shared" ref="D336:AC336" ca="1" si="1834">-(D312-D324)/(SUM(D$308:D$316)-SUM(D$320:D$327))</f>
        <v>-2.2225999642903689E-3</v>
      </c>
      <c r="E336" s="661">
        <f t="shared" ca="1" si="1834"/>
        <v>-2.2225999642903689E-3</v>
      </c>
      <c r="F336" s="661">
        <f t="shared" ca="1" si="1834"/>
        <v>-2.2225999642903689E-3</v>
      </c>
      <c r="G336" s="661">
        <f t="shared" ca="1" si="1834"/>
        <v>-2.2225999642903689E-3</v>
      </c>
      <c r="H336" s="661">
        <f t="shared" ca="1" si="1834"/>
        <v>-2.2225999642903689E-3</v>
      </c>
      <c r="I336" s="661">
        <f t="shared" ca="1" si="1834"/>
        <v>-6.6426398821592125E-3</v>
      </c>
      <c r="J336" s="661">
        <f t="shared" ca="1" si="1834"/>
        <v>-3.2187669822761025E-3</v>
      </c>
      <c r="K336" s="661">
        <f t="shared" ca="1" si="1834"/>
        <v>2.0509814866353054E-4</v>
      </c>
      <c r="L336" s="661">
        <f t="shared" ca="1" si="1834"/>
        <v>3.628955510686338E-3</v>
      </c>
      <c r="M336" s="661">
        <f t="shared" ca="1" si="1834"/>
        <v>7.0528051038186365E-3</v>
      </c>
      <c r="N336" s="661">
        <f t="shared" ca="1" si="1834"/>
        <v>1.0476646928087053E-2</v>
      </c>
      <c r="O336" s="661">
        <f t="shared" ca="1" si="1834"/>
        <v>6.9178147500694098E-3</v>
      </c>
      <c r="P336" s="661">
        <f t="shared" ca="1" si="1834"/>
        <v>3.3588979483751575E-3</v>
      </c>
      <c r="Q336" s="661">
        <f t="shared" ca="1" si="1834"/>
        <v>-2.0010348001412475E-4</v>
      </c>
      <c r="R336" s="661">
        <f t="shared" ca="1" si="1834"/>
        <v>-3.7591895381169664E-3</v>
      </c>
      <c r="S336" s="661">
        <f t="shared" ca="1" si="1834"/>
        <v>-7.3183602289520642E-3</v>
      </c>
      <c r="T336" s="661">
        <f t="shared" ca="1" si="1834"/>
        <v>-3.899304734432394E-2</v>
      </c>
      <c r="U336" s="661">
        <f t="shared" ca="1" si="1834"/>
        <v>-3.899304734432394E-2</v>
      </c>
      <c r="V336" s="661">
        <f t="shared" ca="1" si="1834"/>
        <v>-3.899304734432394E-2</v>
      </c>
      <c r="W336" s="661">
        <f t="shared" ca="1" si="1834"/>
        <v>-3.899304734432394E-2</v>
      </c>
      <c r="X336" s="661">
        <f t="shared" ca="1" si="1834"/>
        <v>-3.899304734432394E-2</v>
      </c>
      <c r="Y336" s="661">
        <f t="shared" ca="1" si="1834"/>
        <v>-3.945796087375214E-2</v>
      </c>
      <c r="Z336" s="661">
        <f t="shared" ca="1" si="1834"/>
        <v>-3.9922885578562245E-2</v>
      </c>
      <c r="AA336" s="661">
        <f t="shared" ca="1" si="1834"/>
        <v>-4.0387821459158674E-2</v>
      </c>
      <c r="AB336" s="661">
        <f t="shared" ca="1" si="1834"/>
        <v>-4.0852768515943189E-2</v>
      </c>
      <c r="AC336" s="661">
        <f t="shared" ca="1" si="1834"/>
        <v>-4.1317726749319619E-2</v>
      </c>
      <c r="AE336" s="661">
        <f t="shared" ref="AE336:CP336" ca="1" si="1835">-(AE312-AE324)/(SUM(AE$308:AE$316)-SUM(AE$320:AE$327))</f>
        <v>-4.4812554021826908E-3</v>
      </c>
      <c r="AF336" s="661">
        <f t="shared" ca="1" si="1835"/>
        <v>-2.0132646359207088E-2</v>
      </c>
      <c r="AG336" s="661">
        <f t="shared" ca="1" si="1835"/>
        <v>-8.6754771198507515E-4</v>
      </c>
      <c r="AH336" s="661">
        <f t="shared" ca="1" si="1835"/>
        <v>0</v>
      </c>
      <c r="AI336" s="661">
        <f t="shared" ca="1" si="1835"/>
        <v>0</v>
      </c>
      <c r="AJ336" s="661">
        <f t="shared" ca="1" si="1835"/>
        <v>0</v>
      </c>
      <c r="AK336" s="661">
        <f t="shared" ca="1" si="1835"/>
        <v>0</v>
      </c>
      <c r="AL336" s="661">
        <f t="shared" ca="1" si="1835"/>
        <v>0</v>
      </c>
      <c r="AM336" s="661">
        <f t="shared" ca="1" si="1835"/>
        <v>0</v>
      </c>
      <c r="AN336" s="661">
        <f t="shared" ca="1" si="1835"/>
        <v>0</v>
      </c>
      <c r="AO336" s="661">
        <f t="shared" ca="1" si="1835"/>
        <v>-2.4876345862270559E-3</v>
      </c>
      <c r="AP336" s="661">
        <f t="shared" ca="1" si="1835"/>
        <v>0</v>
      </c>
      <c r="AQ336" s="661">
        <f t="shared" ca="1" si="1835"/>
        <v>-4.4812554021826908E-3</v>
      </c>
      <c r="AR336" s="661">
        <f t="shared" ca="1" si="1835"/>
        <v>-2.0132646359207088E-2</v>
      </c>
      <c r="AS336" s="661">
        <f t="shared" ca="1" si="1835"/>
        <v>-8.6754771198507515E-4</v>
      </c>
      <c r="AT336" s="661">
        <f t="shared" ca="1" si="1835"/>
        <v>0</v>
      </c>
      <c r="AU336" s="661">
        <f t="shared" ca="1" si="1835"/>
        <v>0</v>
      </c>
      <c r="AV336" s="661">
        <f t="shared" ca="1" si="1835"/>
        <v>0</v>
      </c>
      <c r="AW336" s="661">
        <f t="shared" ca="1" si="1835"/>
        <v>0</v>
      </c>
      <c r="AX336" s="661">
        <f t="shared" ca="1" si="1835"/>
        <v>0</v>
      </c>
      <c r="AY336" s="661">
        <f t="shared" ca="1" si="1835"/>
        <v>0</v>
      </c>
      <c r="AZ336" s="661">
        <f t="shared" ca="1" si="1835"/>
        <v>0</v>
      </c>
      <c r="BA336" s="661">
        <f t="shared" ca="1" si="1835"/>
        <v>-2.4876345862270559E-3</v>
      </c>
      <c r="BB336" s="661">
        <f t="shared" ca="1" si="1835"/>
        <v>0</v>
      </c>
      <c r="BC336" s="661">
        <f t="shared" ca="1" si="1835"/>
        <v>-4.4812554021826908E-3</v>
      </c>
      <c r="BD336" s="661">
        <f t="shared" ca="1" si="1835"/>
        <v>-2.0132646359207088E-2</v>
      </c>
      <c r="BE336" s="661">
        <f t="shared" ca="1" si="1835"/>
        <v>-8.6754771198507515E-4</v>
      </c>
      <c r="BF336" s="661">
        <f t="shared" ca="1" si="1835"/>
        <v>0</v>
      </c>
      <c r="BG336" s="661">
        <f t="shared" ca="1" si="1835"/>
        <v>0</v>
      </c>
      <c r="BH336" s="661">
        <f t="shared" ca="1" si="1835"/>
        <v>0</v>
      </c>
      <c r="BI336" s="661">
        <f t="shared" ca="1" si="1835"/>
        <v>0</v>
      </c>
      <c r="BJ336" s="661">
        <f t="shared" ca="1" si="1835"/>
        <v>0</v>
      </c>
      <c r="BK336" s="661">
        <f t="shared" ca="1" si="1835"/>
        <v>0</v>
      </c>
      <c r="BL336" s="661">
        <f t="shared" ca="1" si="1835"/>
        <v>0</v>
      </c>
      <c r="BM336" s="661">
        <f t="shared" ca="1" si="1835"/>
        <v>-2.4876345862270559E-3</v>
      </c>
      <c r="BN336" s="661">
        <f t="shared" ca="1" si="1835"/>
        <v>0</v>
      </c>
      <c r="BO336" s="661">
        <f t="shared" ca="1" si="1835"/>
        <v>-4.4812554021826908E-3</v>
      </c>
      <c r="BP336" s="661">
        <f t="shared" ca="1" si="1835"/>
        <v>-2.0132646359207088E-2</v>
      </c>
      <c r="BQ336" s="661">
        <f t="shared" ca="1" si="1835"/>
        <v>-8.6754771198507515E-4</v>
      </c>
      <c r="BR336" s="661">
        <f t="shared" ca="1" si="1835"/>
        <v>0</v>
      </c>
      <c r="BS336" s="661">
        <f t="shared" ca="1" si="1835"/>
        <v>0</v>
      </c>
      <c r="BT336" s="661">
        <f t="shared" ca="1" si="1835"/>
        <v>0</v>
      </c>
      <c r="BU336" s="661">
        <f t="shared" ca="1" si="1835"/>
        <v>0</v>
      </c>
      <c r="BV336" s="661">
        <f t="shared" ca="1" si="1835"/>
        <v>0</v>
      </c>
      <c r="BW336" s="661">
        <f t="shared" ca="1" si="1835"/>
        <v>0</v>
      </c>
      <c r="BX336" s="661">
        <f t="shared" ca="1" si="1835"/>
        <v>0</v>
      </c>
      <c r="BY336" s="661">
        <f t="shared" ca="1" si="1835"/>
        <v>-2.4876345862270559E-3</v>
      </c>
      <c r="BZ336" s="661">
        <f t="shared" ca="1" si="1835"/>
        <v>0</v>
      </c>
      <c r="CA336" s="661">
        <f t="shared" ca="1" si="1835"/>
        <v>-1.2026727252637014E-3</v>
      </c>
      <c r="CB336" s="661">
        <f t="shared" ca="1" si="1835"/>
        <v>-3.3407646236456486E-2</v>
      </c>
      <c r="CC336" s="661">
        <f t="shared" ca="1" si="1835"/>
        <v>0</v>
      </c>
      <c r="CD336" s="661">
        <f t="shared" ca="1" si="1835"/>
        <v>0</v>
      </c>
      <c r="CE336" s="661">
        <f t="shared" ca="1" si="1835"/>
        <v>0</v>
      </c>
      <c r="CF336" s="661">
        <f t="shared" ca="1" si="1835"/>
        <v>0</v>
      </c>
      <c r="CG336" s="661">
        <f t="shared" ca="1" si="1835"/>
        <v>0</v>
      </c>
      <c r="CH336" s="661">
        <f t="shared" ca="1" si="1835"/>
        <v>0</v>
      </c>
      <c r="CI336" s="661">
        <f t="shared" ca="1" si="1835"/>
        <v>0</v>
      </c>
      <c r="CJ336" s="661">
        <f t="shared" ca="1" si="1835"/>
        <v>0</v>
      </c>
      <c r="CK336" s="661">
        <f t="shared" ca="1" si="1835"/>
        <v>-1.7602741281903374E-2</v>
      </c>
      <c r="CL336" s="661">
        <f t="shared" ca="1" si="1835"/>
        <v>-3.0766727151961219E-2</v>
      </c>
      <c r="CM336" s="661">
        <f t="shared" ca="1" si="1835"/>
        <v>-1.7276598889270577E-3</v>
      </c>
      <c r="CN336" s="661">
        <f t="shared" ca="1" si="1835"/>
        <v>-3.8338860698127829E-2</v>
      </c>
      <c r="CO336" s="661">
        <f t="shared" ca="1" si="1835"/>
        <v>-7.0668819329236243E-3</v>
      </c>
      <c r="CP336" s="661">
        <f t="shared" ca="1" si="1835"/>
        <v>0</v>
      </c>
      <c r="CQ336" s="661">
        <f t="shared" ref="CQ336:FB336" ca="1" si="1836">-(CQ312-CQ324)/(SUM(CQ$308:CQ$316)-SUM(CQ$320:CQ$327))</f>
        <v>0</v>
      </c>
      <c r="CR336" s="661">
        <f t="shared" ca="1" si="1836"/>
        <v>0</v>
      </c>
      <c r="CS336" s="661">
        <f t="shared" ca="1" si="1836"/>
        <v>0</v>
      </c>
      <c r="CT336" s="661">
        <f t="shared" ca="1" si="1836"/>
        <v>0</v>
      </c>
      <c r="CU336" s="661">
        <f t="shared" ca="1" si="1836"/>
        <v>0</v>
      </c>
      <c r="CV336" s="661">
        <f t="shared" ca="1" si="1836"/>
        <v>-7.5111675062862883E-4</v>
      </c>
      <c r="CW336" s="661">
        <f t="shared" ca="1" si="1836"/>
        <v>-1.5320459033797883E-2</v>
      </c>
      <c r="CX336" s="661">
        <f t="shared" ca="1" si="1836"/>
        <v>2.115558801100647E-2</v>
      </c>
      <c r="CY336" s="661">
        <f t="shared" ca="1" si="1836"/>
        <v>-2.2533302799112717E-3</v>
      </c>
      <c r="CZ336" s="661">
        <f t="shared" ca="1" si="1836"/>
        <v>-4.3266281923852408E-2</v>
      </c>
      <c r="DA336" s="661">
        <f t="shared" ca="1" si="1836"/>
        <v>-1.4249731053633781E-2</v>
      </c>
      <c r="DB336" s="661">
        <f t="shared" ca="1" si="1836"/>
        <v>0</v>
      </c>
      <c r="DC336" s="661">
        <f t="shared" ca="1" si="1836"/>
        <v>0</v>
      </c>
      <c r="DD336" s="661">
        <f t="shared" ca="1" si="1836"/>
        <v>0</v>
      </c>
      <c r="DE336" s="661">
        <f t="shared" ca="1" si="1836"/>
        <v>0</v>
      </c>
      <c r="DF336" s="661">
        <f t="shared" ca="1" si="1836"/>
        <v>0</v>
      </c>
      <c r="DG336" s="661">
        <f t="shared" ca="1" si="1836"/>
        <v>0</v>
      </c>
      <c r="DH336" s="661">
        <f t="shared" ca="1" si="1836"/>
        <v>-1.4999761678486203E-3</v>
      </c>
      <c r="DI336" s="661">
        <f t="shared" ca="1" si="1836"/>
        <v>-1.3015997938729184E-2</v>
      </c>
      <c r="DJ336" s="661">
        <f t="shared" ca="1" si="1836"/>
        <v>7.2746240058998921E-2</v>
      </c>
      <c r="DK336" s="661">
        <f t="shared" ca="1" si="1836"/>
        <v>-2.7796852328304264E-3</v>
      </c>
      <c r="DL336" s="661">
        <f t="shared" ca="1" si="1836"/>
        <v>-4.8189914288750461E-2</v>
      </c>
      <c r="DM336" s="661">
        <f t="shared" ca="1" si="1836"/>
        <v>-2.1551425501031597E-2</v>
      </c>
      <c r="DN336" s="661">
        <f t="shared" ca="1" si="1836"/>
        <v>0</v>
      </c>
      <c r="DO336" s="661">
        <f t="shared" ca="1" si="1836"/>
        <v>0</v>
      </c>
      <c r="DP336" s="661">
        <f t="shared" ca="1" si="1836"/>
        <v>0</v>
      </c>
      <c r="DQ336" s="661">
        <f t="shared" ca="1" si="1836"/>
        <v>0</v>
      </c>
      <c r="DR336" s="661">
        <f t="shared" ca="1" si="1836"/>
        <v>0</v>
      </c>
      <c r="DS336" s="661">
        <f t="shared" ca="1" si="1836"/>
        <v>0</v>
      </c>
      <c r="DT336" s="661">
        <f t="shared" ca="1" si="1836"/>
        <v>-2.2465884123482366E-3</v>
      </c>
      <c r="DU336" s="661">
        <f t="shared" ca="1" si="1836"/>
        <v>-1.0689033122529366E-2</v>
      </c>
      <c r="DV336" s="661">
        <f t="shared" ca="1" si="1836"/>
        <v>0.12400839671141332</v>
      </c>
      <c r="DW336" s="661">
        <f t="shared" ca="1" si="1836"/>
        <v>-3.3067260857769574E-3</v>
      </c>
      <c r="DX336" s="661">
        <f t="shared" ca="1" si="1836"/>
        <v>-5.3109762161218023E-2</v>
      </c>
      <c r="DY336" s="661">
        <f t="shared" ca="1" si="1836"/>
        <v>-2.8974939450205892E-2</v>
      </c>
      <c r="DZ336" s="661">
        <f t="shared" ca="1" si="1836"/>
        <v>0</v>
      </c>
      <c r="EA336" s="661">
        <f t="shared" ca="1" si="1836"/>
        <v>0</v>
      </c>
      <c r="EB336" s="661">
        <f t="shared" ca="1" si="1836"/>
        <v>0</v>
      </c>
      <c r="EC336" s="661">
        <f t="shared" ca="1" si="1836"/>
        <v>0</v>
      </c>
      <c r="ED336" s="661">
        <f t="shared" ca="1" si="1836"/>
        <v>0</v>
      </c>
      <c r="EE336" s="661">
        <f t="shared" ca="1" si="1836"/>
        <v>0</v>
      </c>
      <c r="EF336" s="661">
        <f t="shared" ca="1" si="1836"/>
        <v>-2.9909635839268068E-3</v>
      </c>
      <c r="EG336" s="661">
        <f t="shared" ca="1" si="1836"/>
        <v>-8.339233334920303E-3</v>
      </c>
      <c r="EH336" s="661">
        <f t="shared" ca="1" si="1836"/>
        <v>0.17494518547575708</v>
      </c>
      <c r="EI336" s="661">
        <f t="shared" ca="1" si="1836"/>
        <v>-3.8344541803328564E-3</v>
      </c>
      <c r="EJ336" s="661">
        <f t="shared" ca="1" si="1836"/>
        <v>-5.8025829902936248E-2</v>
      </c>
      <c r="EK336" s="661">
        <f t="shared" ca="1" si="1836"/>
        <v>-3.6523347151731542E-2</v>
      </c>
      <c r="EL336" s="661">
        <f t="shared" ca="1" si="1836"/>
        <v>0</v>
      </c>
      <c r="EM336" s="661">
        <f t="shared" ca="1" si="1836"/>
        <v>0</v>
      </c>
      <c r="EN336" s="661">
        <f t="shared" ca="1" si="1836"/>
        <v>0</v>
      </c>
      <c r="EO336" s="661">
        <f t="shared" ca="1" si="1836"/>
        <v>0</v>
      </c>
      <c r="EP336" s="661">
        <f t="shared" ca="1" si="1836"/>
        <v>0</v>
      </c>
      <c r="EQ336" s="661">
        <f t="shared" ca="1" si="1836"/>
        <v>0</v>
      </c>
      <c r="ER336" s="661">
        <f t="shared" ca="1" si="1836"/>
        <v>-3.7331117219502339E-3</v>
      </c>
      <c r="ES336" s="661">
        <f t="shared" ca="1" si="1836"/>
        <v>-5.9662607923167809E-3</v>
      </c>
      <c r="ET336" s="661">
        <f t="shared" ca="1" si="1836"/>
        <v>0.22555969428369407</v>
      </c>
      <c r="EU336" s="661">
        <f t="shared" ca="1" si="1836"/>
        <v>-4.6893804493516843E-3</v>
      </c>
      <c r="EV336" s="661">
        <f t="shared" ca="1" si="1836"/>
        <v>-4.8844045226067584E-2</v>
      </c>
      <c r="EW336" s="661">
        <f t="shared" ca="1" si="1836"/>
        <v>-2.9808986562543674E-2</v>
      </c>
      <c r="EX336" s="661">
        <f t="shared" ca="1" si="1836"/>
        <v>0</v>
      </c>
      <c r="EY336" s="661">
        <f t="shared" ca="1" si="1836"/>
        <v>0</v>
      </c>
      <c r="EZ336" s="661">
        <f t="shared" ca="1" si="1836"/>
        <v>0</v>
      </c>
      <c r="FA336" s="661">
        <f t="shared" ca="1" si="1836"/>
        <v>0</v>
      </c>
      <c r="FB336" s="661">
        <f t="shared" ca="1" si="1836"/>
        <v>0</v>
      </c>
      <c r="FC336" s="661">
        <f t="shared" ref="FC336:HN336" ca="1" si="1837">-(FC312-FC324)/(SUM(FC$308:FC$316)-SUM(FC$320:FC$327))</f>
        <v>0</v>
      </c>
      <c r="FD336" s="661">
        <f t="shared" ca="1" si="1837"/>
        <v>-2.9971200497616599E-3</v>
      </c>
      <c r="FE336" s="661">
        <f t="shared" ca="1" si="1837"/>
        <v>-1.3204856864746669E-2</v>
      </c>
      <c r="FF336" s="661">
        <f t="shared" ca="1" si="1837"/>
        <v>0.17662968670600615</v>
      </c>
      <c r="FG336" s="661">
        <f t="shared" ca="1" si="1837"/>
        <v>-5.5513417905533628E-3</v>
      </c>
      <c r="FH336" s="661">
        <f t="shared" ca="1" si="1837"/>
        <v>-3.9760073887402235E-2</v>
      </c>
      <c r="FI336" s="661">
        <f t="shared" ca="1" si="1837"/>
        <v>-2.3279796778712999E-2</v>
      </c>
      <c r="FJ336" s="661">
        <f t="shared" ca="1" si="1837"/>
        <v>0</v>
      </c>
      <c r="FK336" s="661">
        <f t="shared" ca="1" si="1837"/>
        <v>0</v>
      </c>
      <c r="FL336" s="661">
        <f t="shared" ca="1" si="1837"/>
        <v>0</v>
      </c>
      <c r="FM336" s="661">
        <f t="shared" ca="1" si="1837"/>
        <v>0</v>
      </c>
      <c r="FN336" s="661">
        <f t="shared" ca="1" si="1837"/>
        <v>0</v>
      </c>
      <c r="FO336" s="661">
        <f t="shared" ca="1" si="1837"/>
        <v>0</v>
      </c>
      <c r="FP336" s="661">
        <f t="shared" ca="1" si="1837"/>
        <v>-2.2558700054629024E-3</v>
      </c>
      <c r="FQ336" s="661">
        <f t="shared" ca="1" si="1837"/>
        <v>-2.0353400240932271E-2</v>
      </c>
      <c r="FR336" s="661">
        <f t="shared" ca="1" si="1837"/>
        <v>0.12746682172626361</v>
      </c>
      <c r="FS336" s="661">
        <f t="shared" ca="1" si="1837"/>
        <v>-6.4204253986753024E-3</v>
      </c>
      <c r="FT336" s="661">
        <f t="shared" ca="1" si="1837"/>
        <v>-3.077236116333977E-2</v>
      </c>
      <c r="FU336" s="661">
        <f t="shared" ca="1" si="1837"/>
        <v>-1.6928221938802321E-2</v>
      </c>
      <c r="FV336" s="661">
        <f t="shared" ca="1" si="1837"/>
        <v>0</v>
      </c>
      <c r="FW336" s="661">
        <f t="shared" ca="1" si="1837"/>
        <v>0</v>
      </c>
      <c r="FX336" s="661">
        <f t="shared" ca="1" si="1837"/>
        <v>0</v>
      </c>
      <c r="FY336" s="661">
        <f t="shared" ca="1" si="1837"/>
        <v>0</v>
      </c>
      <c r="FZ336" s="661">
        <f t="shared" ca="1" si="1837"/>
        <v>0</v>
      </c>
      <c r="GA336" s="661">
        <f t="shared" ca="1" si="1837"/>
        <v>0</v>
      </c>
      <c r="GB336" s="661">
        <f t="shared" ca="1" si="1837"/>
        <v>-1.5093050335078793E-3</v>
      </c>
      <c r="GC336" s="661">
        <f t="shared" ca="1" si="1837"/>
        <v>-2.7413561000876222E-2</v>
      </c>
      <c r="GD336" s="661">
        <f t="shared" ca="1" si="1837"/>
        <v>7.8069433130750168E-2</v>
      </c>
      <c r="GE336" s="661">
        <f t="shared" ca="1" si="1837"/>
        <v>-7.2967199153891526E-3</v>
      </c>
      <c r="GF336" s="661">
        <f t="shared" ca="1" si="1837"/>
        <v>-2.1879385105988657E-2</v>
      </c>
      <c r="GG336" s="661">
        <f t="shared" ca="1" si="1837"/>
        <v>-1.0747111752379033E-2</v>
      </c>
      <c r="GH336" s="661">
        <f t="shared" ca="1" si="1837"/>
        <v>0</v>
      </c>
      <c r="GI336" s="661">
        <f t="shared" ca="1" si="1837"/>
        <v>0</v>
      </c>
      <c r="GJ336" s="661">
        <f t="shared" ca="1" si="1837"/>
        <v>0</v>
      </c>
      <c r="GK336" s="661">
        <f t="shared" ca="1" si="1837"/>
        <v>0</v>
      </c>
      <c r="GL336" s="661">
        <f t="shared" ca="1" si="1837"/>
        <v>0</v>
      </c>
      <c r="GM336" s="661">
        <f t="shared" ca="1" si="1837"/>
        <v>0</v>
      </c>
      <c r="GN336" s="661">
        <f t="shared" ca="1" si="1837"/>
        <v>-7.5736776440075396E-4</v>
      </c>
      <c r="GO336" s="661">
        <f t="shared" ca="1" si="1837"/>
        <v>-3.4386968181488113E-2</v>
      </c>
      <c r="GP336" s="661">
        <f t="shared" ca="1" si="1837"/>
        <v>2.8435838770931393E-2</v>
      </c>
      <c r="GQ336" s="661">
        <f t="shared" ca="1" si="1837"/>
        <v>-8.1803154594384982E-3</v>
      </c>
      <c r="GR336" s="661">
        <f t="shared" ca="1" si="1837"/>
        <v>-1.3079655683997726E-2</v>
      </c>
      <c r="GS336" s="661">
        <f t="shared" ca="1" si="1837"/>
        <v>-4.7296946483825243E-3</v>
      </c>
      <c r="GT336" s="661">
        <f t="shared" ca="1" si="1837"/>
        <v>0</v>
      </c>
      <c r="GU336" s="661">
        <f t="shared" ca="1" si="1837"/>
        <v>0</v>
      </c>
      <c r="GV336" s="661">
        <f t="shared" ca="1" si="1837"/>
        <v>0</v>
      </c>
      <c r="GW336" s="661">
        <f t="shared" ca="1" si="1837"/>
        <v>0</v>
      </c>
      <c r="GX336" s="661">
        <f t="shared" ca="1" si="1837"/>
        <v>0</v>
      </c>
      <c r="GY336" s="661">
        <f t="shared" ca="1" si="1837"/>
        <v>0</v>
      </c>
      <c r="GZ336" s="661">
        <f t="shared" ca="1" si="1837"/>
        <v>0</v>
      </c>
      <c r="HA336" s="661">
        <f t="shared" ca="1" si="1837"/>
        <v>-4.1275211029704599E-2</v>
      </c>
      <c r="HB336" s="661">
        <f t="shared" ca="1" si="1837"/>
        <v>-2.1435659627496727E-2</v>
      </c>
      <c r="HC336" s="661">
        <f t="shared" ca="1" si="1837"/>
        <v>-4.0971060689106676E-3</v>
      </c>
      <c r="HD336" s="661">
        <f t="shared" ca="1" si="1837"/>
        <v>-0.10549964939376218</v>
      </c>
      <c r="HE336" s="661">
        <f t="shared" ca="1" si="1837"/>
        <v>-9.0720425201915589E-3</v>
      </c>
      <c r="HF336" s="661">
        <f t="shared" ca="1" si="1837"/>
        <v>-4.5192972571681716E-3</v>
      </c>
      <c r="HG336" s="661">
        <f t="shared" ca="1" si="1837"/>
        <v>0</v>
      </c>
      <c r="HH336" s="661">
        <f t="shared" ca="1" si="1837"/>
        <v>0</v>
      </c>
      <c r="HI336" s="661">
        <f t="shared" ca="1" si="1837"/>
        <v>0</v>
      </c>
      <c r="HJ336" s="661">
        <f t="shared" ca="1" si="1837"/>
        <v>0</v>
      </c>
      <c r="HK336" s="661">
        <f t="shared" ca="1" si="1837"/>
        <v>0</v>
      </c>
      <c r="HL336" s="661">
        <f t="shared" ca="1" si="1837"/>
        <v>-2.5188500780673324E-2</v>
      </c>
      <c r="HM336" s="661">
        <f t="shared" ca="1" si="1837"/>
        <v>-7.0798929361130525E-2</v>
      </c>
      <c r="HN336" s="661">
        <f t="shared" ca="1" si="1837"/>
        <v>-0.25894210667597034</v>
      </c>
      <c r="HO336" s="661">
        <f t="shared" ref="HO336:JZ336" ca="1" si="1838">-(HO312-HO324)/(SUM(HO$308:HO$316)-SUM(HO$320:HO$327))</f>
        <v>-4.0971060689106676E-3</v>
      </c>
      <c r="HP336" s="661">
        <f t="shared" ca="1" si="1838"/>
        <v>-0.10549964939376218</v>
      </c>
      <c r="HQ336" s="661">
        <f t="shared" ca="1" si="1838"/>
        <v>-9.0720425201915589E-3</v>
      </c>
      <c r="HR336" s="661">
        <f t="shared" ca="1" si="1838"/>
        <v>-4.5192972571681716E-3</v>
      </c>
      <c r="HS336" s="661">
        <f t="shared" ca="1" si="1838"/>
        <v>0</v>
      </c>
      <c r="HT336" s="661">
        <f t="shared" ca="1" si="1838"/>
        <v>0</v>
      </c>
      <c r="HU336" s="661">
        <f t="shared" ca="1" si="1838"/>
        <v>0</v>
      </c>
      <c r="HV336" s="661">
        <f t="shared" ca="1" si="1838"/>
        <v>0</v>
      </c>
      <c r="HW336" s="661">
        <f t="shared" ca="1" si="1838"/>
        <v>0</v>
      </c>
      <c r="HX336" s="661">
        <f t="shared" ca="1" si="1838"/>
        <v>-2.5188500780673324E-2</v>
      </c>
      <c r="HY336" s="661">
        <f t="shared" ca="1" si="1838"/>
        <v>-7.0798929361130525E-2</v>
      </c>
      <c r="HZ336" s="661">
        <f t="shared" ca="1" si="1838"/>
        <v>-0.25894210667597034</v>
      </c>
      <c r="IA336" s="661">
        <f t="shared" ca="1" si="1838"/>
        <v>-4.0971060689106676E-3</v>
      </c>
      <c r="IB336" s="661">
        <f t="shared" ca="1" si="1838"/>
        <v>-0.10549964939376218</v>
      </c>
      <c r="IC336" s="661">
        <f t="shared" ca="1" si="1838"/>
        <v>-9.0720425201915589E-3</v>
      </c>
      <c r="ID336" s="661">
        <f t="shared" ca="1" si="1838"/>
        <v>-4.5192972571681716E-3</v>
      </c>
      <c r="IE336" s="661">
        <f t="shared" ca="1" si="1838"/>
        <v>0</v>
      </c>
      <c r="IF336" s="661">
        <f t="shared" ca="1" si="1838"/>
        <v>0</v>
      </c>
      <c r="IG336" s="661">
        <f t="shared" ca="1" si="1838"/>
        <v>0</v>
      </c>
      <c r="IH336" s="661">
        <f t="shared" ca="1" si="1838"/>
        <v>0</v>
      </c>
      <c r="II336" s="661">
        <f t="shared" ca="1" si="1838"/>
        <v>0</v>
      </c>
      <c r="IJ336" s="661">
        <f t="shared" ca="1" si="1838"/>
        <v>-2.5188500780673324E-2</v>
      </c>
      <c r="IK336" s="661">
        <f t="shared" ca="1" si="1838"/>
        <v>-7.0798929361130525E-2</v>
      </c>
      <c r="IL336" s="661">
        <f t="shared" ca="1" si="1838"/>
        <v>-0.25894210667597034</v>
      </c>
      <c r="IM336" s="661">
        <f t="shared" ca="1" si="1838"/>
        <v>-4.0971060689106676E-3</v>
      </c>
      <c r="IN336" s="661">
        <f t="shared" ca="1" si="1838"/>
        <v>-0.10549964939376218</v>
      </c>
      <c r="IO336" s="661">
        <f t="shared" ca="1" si="1838"/>
        <v>-9.0720425201915589E-3</v>
      </c>
      <c r="IP336" s="661">
        <f t="shared" ca="1" si="1838"/>
        <v>-4.5192972571681716E-3</v>
      </c>
      <c r="IQ336" s="661">
        <f t="shared" ca="1" si="1838"/>
        <v>0</v>
      </c>
      <c r="IR336" s="661">
        <f t="shared" ca="1" si="1838"/>
        <v>0</v>
      </c>
      <c r="IS336" s="661">
        <f t="shared" ca="1" si="1838"/>
        <v>0</v>
      </c>
      <c r="IT336" s="661">
        <f t="shared" ca="1" si="1838"/>
        <v>0</v>
      </c>
      <c r="IU336" s="661">
        <f t="shared" ca="1" si="1838"/>
        <v>0</v>
      </c>
      <c r="IV336" s="661">
        <f t="shared" ca="1" si="1838"/>
        <v>-2.5188500780673324E-2</v>
      </c>
      <c r="IW336" s="661">
        <f t="shared" ca="1" si="1838"/>
        <v>-7.0798929361130525E-2</v>
      </c>
      <c r="IX336" s="661">
        <f t="shared" ca="1" si="1838"/>
        <v>-0.25894210667597034</v>
      </c>
      <c r="IY336" s="661">
        <f t="shared" ca="1" si="1838"/>
        <v>-4.0971060689106676E-3</v>
      </c>
      <c r="IZ336" s="661">
        <f t="shared" ca="1" si="1838"/>
        <v>-0.10549964939376218</v>
      </c>
      <c r="JA336" s="661">
        <f t="shared" ca="1" si="1838"/>
        <v>-9.0720425201915589E-3</v>
      </c>
      <c r="JB336" s="661">
        <f t="shared" ca="1" si="1838"/>
        <v>-4.5192972571681716E-3</v>
      </c>
      <c r="JC336" s="661">
        <f t="shared" ca="1" si="1838"/>
        <v>0</v>
      </c>
      <c r="JD336" s="661">
        <f t="shared" ca="1" si="1838"/>
        <v>0</v>
      </c>
      <c r="JE336" s="661">
        <f t="shared" ca="1" si="1838"/>
        <v>0</v>
      </c>
      <c r="JF336" s="661">
        <f t="shared" ca="1" si="1838"/>
        <v>0</v>
      </c>
      <c r="JG336" s="661">
        <f t="shared" ca="1" si="1838"/>
        <v>0</v>
      </c>
      <c r="JH336" s="661">
        <f t="shared" ca="1" si="1838"/>
        <v>-2.5188500780673324E-2</v>
      </c>
      <c r="JI336" s="661">
        <f t="shared" ca="1" si="1838"/>
        <v>-7.0798929361130525E-2</v>
      </c>
      <c r="JJ336" s="661">
        <f t="shared" ca="1" si="1838"/>
        <v>-0.25894210667597034</v>
      </c>
      <c r="JK336" s="661">
        <f t="shared" ca="1" si="1838"/>
        <v>-3.2221173835002876E-3</v>
      </c>
      <c r="JL336" s="661">
        <f t="shared" ca="1" si="1838"/>
        <v>-9.6676440571360378E-2</v>
      </c>
      <c r="JM336" s="661">
        <f t="shared" ca="1" si="1838"/>
        <v>-1.2223124098649854E-2</v>
      </c>
      <c r="JN336" s="661">
        <f t="shared" ca="1" si="1838"/>
        <v>-3.7004623614062082E-3</v>
      </c>
      <c r="JO336" s="661">
        <f t="shared" ca="1" si="1838"/>
        <v>0</v>
      </c>
      <c r="JP336" s="661">
        <f t="shared" ca="1" si="1838"/>
        <v>0</v>
      </c>
      <c r="JQ336" s="661">
        <f t="shared" ca="1" si="1838"/>
        <v>0</v>
      </c>
      <c r="JR336" s="661">
        <f t="shared" ca="1" si="1838"/>
        <v>0</v>
      </c>
      <c r="JS336" s="661">
        <f t="shared" ca="1" si="1838"/>
        <v>0</v>
      </c>
      <c r="JT336" s="661">
        <f t="shared" ca="1" si="1838"/>
        <v>-2.0498417246129455E-2</v>
      </c>
      <c r="JU336" s="661">
        <f t="shared" ca="1" si="1838"/>
        <v>-6.2156909245868003E-2</v>
      </c>
      <c r="JV336" s="661">
        <f t="shared" ca="1" si="1838"/>
        <v>-0.28513933693165244</v>
      </c>
      <c r="JW336" s="661">
        <f t="shared" ca="1" si="1838"/>
        <v>-2.3763019524284182E-3</v>
      </c>
      <c r="JX336" s="661">
        <f t="shared" ca="1" si="1838"/>
        <v>-8.7680295557211435E-2</v>
      </c>
      <c r="JY336" s="661">
        <f t="shared" ca="1" si="1838"/>
        <v>-1.5392198723314965E-2</v>
      </c>
      <c r="JZ336" s="661">
        <f t="shared" ca="1" si="1838"/>
        <v>-2.8421867156530663E-3</v>
      </c>
      <c r="KA336" s="661">
        <f t="shared" ref="KA336:LR336" ca="1" si="1839">-(KA312-KA324)/(SUM(KA$308:KA$316)-SUM(KA$320:KA$327))</f>
        <v>0</v>
      </c>
      <c r="KB336" s="661">
        <f t="shared" ca="1" si="1839"/>
        <v>0</v>
      </c>
      <c r="KC336" s="661">
        <f t="shared" ca="1" si="1839"/>
        <v>0</v>
      </c>
      <c r="KD336" s="661">
        <f t="shared" ca="1" si="1839"/>
        <v>0</v>
      </c>
      <c r="KE336" s="661">
        <f t="shared" ca="1" si="1839"/>
        <v>0</v>
      </c>
      <c r="KF336" s="661">
        <f t="shared" ca="1" si="1839"/>
        <v>-1.5643678271024874E-2</v>
      </c>
      <c r="KG336" s="661">
        <f t="shared" ca="1" si="1839"/>
        <v>-5.3694773582859331E-2</v>
      </c>
      <c r="KH336" s="661">
        <f t="shared" ca="1" si="1839"/>
        <v>-0.31097716578591411</v>
      </c>
      <c r="KI336" s="661">
        <f t="shared" ca="1" si="1839"/>
        <v>-1.5582246884854334E-3</v>
      </c>
      <c r="KJ336" s="661">
        <f t="shared" ca="1" si="1839"/>
        <v>-7.8506079668824252E-2</v>
      </c>
      <c r="KK336" s="661">
        <f t="shared" ca="1" si="1839"/>
        <v>-1.857942094906349E-2</v>
      </c>
      <c r="KL336" s="661">
        <f t="shared" ca="1" si="1839"/>
        <v>-1.941550389061371E-3</v>
      </c>
      <c r="KM336" s="661">
        <f t="shared" ca="1" si="1839"/>
        <v>0</v>
      </c>
      <c r="KN336" s="661">
        <f t="shared" ca="1" si="1839"/>
        <v>0</v>
      </c>
      <c r="KO336" s="661">
        <f t="shared" ca="1" si="1839"/>
        <v>0</v>
      </c>
      <c r="KP336" s="661">
        <f t="shared" ca="1" si="1839"/>
        <v>0</v>
      </c>
      <c r="KQ336" s="661">
        <f t="shared" ca="1" si="1839"/>
        <v>0</v>
      </c>
      <c r="KR336" s="661">
        <f t="shared" ca="1" si="1839"/>
        <v>-1.0615458057552513E-2</v>
      </c>
      <c r="KS336" s="661">
        <f t="shared" ca="1" si="1839"/>
        <v>-4.5406963756258224E-2</v>
      </c>
      <c r="KT336" s="661">
        <f t="shared" ca="1" si="1839"/>
        <v>-0.33646293882613137</v>
      </c>
      <c r="KU336" s="661">
        <f t="shared" ca="1" si="1839"/>
        <v>-7.6654311212932238E-4</v>
      </c>
      <c r="KV336" s="661">
        <f t="shared" ca="1" si="1839"/>
        <v>-6.9148452918633696E-2</v>
      </c>
      <c r="KW336" s="661">
        <f t="shared" ca="1" si="1839"/>
        <v>-2.1784947105961232E-2</v>
      </c>
      <c r="KX336" s="661">
        <f t="shared" ca="1" si="1839"/>
        <v>-9.9533792825973904E-4</v>
      </c>
      <c r="KY336" s="661">
        <f t="shared" ca="1" si="1839"/>
        <v>0</v>
      </c>
      <c r="KZ336" s="661">
        <f t="shared" ca="1" si="1839"/>
        <v>0</v>
      </c>
      <c r="LA336" s="661">
        <f t="shared" ca="1" si="1839"/>
        <v>0</v>
      </c>
      <c r="LB336" s="661">
        <f t="shared" ca="1" si="1839"/>
        <v>0</v>
      </c>
      <c r="LC336" s="661">
        <f t="shared" ca="1" si="1839"/>
        <v>0</v>
      </c>
      <c r="LD336" s="661">
        <f t="shared" ca="1" si="1839"/>
        <v>-5.404288563417149E-3</v>
      </c>
      <c r="LE336" s="661">
        <f t="shared" ca="1" si="1839"/>
        <v>-3.7288147837904372E-2</v>
      </c>
      <c r="LF336" s="661">
        <f t="shared" ca="1" si="1839"/>
        <v>-0.36160380281819249</v>
      </c>
      <c r="LG336" s="661">
        <f t="shared" ca="1" si="1839"/>
        <v>0</v>
      </c>
      <c r="LH336" s="661">
        <f t="shared" ca="1" si="1839"/>
        <v>-5.9601859649251514E-2</v>
      </c>
      <c r="LI336" s="661">
        <f t="shared" ca="1" si="1839"/>
        <v>-2.5008935324824094E-2</v>
      </c>
      <c r="LJ336" s="661">
        <f t="shared" ca="1" si="1839"/>
        <v>0</v>
      </c>
      <c r="LK336" s="661">
        <f t="shared" ca="1" si="1839"/>
        <v>0</v>
      </c>
      <c r="LL336" s="661">
        <f t="shared" ca="1" si="1839"/>
        <v>0</v>
      </c>
      <c r="LM336" s="661">
        <f t="shared" ca="1" si="1839"/>
        <v>0</v>
      </c>
      <c r="LN336" s="661">
        <f t="shared" ca="1" si="1839"/>
        <v>0</v>
      </c>
      <c r="LO336" s="661">
        <f t="shared" ca="1" si="1839"/>
        <v>0</v>
      </c>
      <c r="LP336" s="661">
        <f t="shared" ca="1" si="1839"/>
        <v>0</v>
      </c>
      <c r="LQ336" s="661">
        <f t="shared" ca="1" si="1839"/>
        <v>-2.933320914816975E-2</v>
      </c>
      <c r="LR336" s="661">
        <f t="shared" ca="1" si="1839"/>
        <v>-0.38640671238813751</v>
      </c>
    </row>
    <row r="337" spans="3:330" hidden="1">
      <c r="C337" s="664" t="s">
        <v>826</v>
      </c>
      <c r="D337" s="661">
        <f t="shared" ref="D337:AC337" ca="1" si="1840">-(D313-D325)/(SUM(D$308:D$316)-SUM(D$320:D$327))</f>
        <v>-0.15419950524272275</v>
      </c>
      <c r="E337" s="661">
        <f t="shared" ca="1" si="1840"/>
        <v>-0.15419950524272275</v>
      </c>
      <c r="F337" s="661">
        <f t="shared" ca="1" si="1840"/>
        <v>-0.15419950524272275</v>
      </c>
      <c r="G337" s="661">
        <f t="shared" ca="1" si="1840"/>
        <v>-0.15419950524272275</v>
      </c>
      <c r="H337" s="661">
        <f t="shared" ca="1" si="1840"/>
        <v>-0.15419950524272275</v>
      </c>
      <c r="I337" s="661">
        <f t="shared" ca="1" si="1840"/>
        <v>-0.17102388525324919</v>
      </c>
      <c r="J337" s="661">
        <f t="shared" ca="1" si="1840"/>
        <v>-0.16444537891211397</v>
      </c>
      <c r="K337" s="661">
        <f t="shared" ca="1" si="1840"/>
        <v>-0.15786688749795399</v>
      </c>
      <c r="L337" s="661">
        <f t="shared" ca="1" si="1840"/>
        <v>-0.15128841101070881</v>
      </c>
      <c r="M337" s="661">
        <f t="shared" ca="1" si="1840"/>
        <v>-0.14470994945032933</v>
      </c>
      <c r="N337" s="661">
        <f t="shared" ca="1" si="1840"/>
        <v>-0.138131502816768</v>
      </c>
      <c r="O337" s="661">
        <f t="shared" ca="1" si="1840"/>
        <v>-0.12294805551973743</v>
      </c>
      <c r="P337" s="661">
        <f t="shared" ca="1" si="1840"/>
        <v>-0.10776424718316691</v>
      </c>
      <c r="Q337" s="661">
        <f t="shared" ca="1" si="1840"/>
        <v>-9.2580077794178595E-2</v>
      </c>
      <c r="R337" s="661">
        <f t="shared" ca="1" si="1840"/>
        <v>-7.7395547339893331E-2</v>
      </c>
      <c r="S337" s="661">
        <f t="shared" ca="1" si="1840"/>
        <v>-6.2210655807433075E-2</v>
      </c>
      <c r="T337" s="661">
        <f t="shared" ca="1" si="1840"/>
        <v>-0.2745951945921391</v>
      </c>
      <c r="U337" s="661">
        <f t="shared" ca="1" si="1840"/>
        <v>-0.2745951945921391</v>
      </c>
      <c r="V337" s="661">
        <f t="shared" ca="1" si="1840"/>
        <v>-0.2745951945921391</v>
      </c>
      <c r="W337" s="661">
        <f t="shared" ca="1" si="1840"/>
        <v>-0.2745951945921391</v>
      </c>
      <c r="X337" s="661">
        <f t="shared" ca="1" si="1840"/>
        <v>-0.2745951945921391</v>
      </c>
      <c r="Y337" s="661">
        <f t="shared" ca="1" si="1840"/>
        <v>-0.27063999973563641</v>
      </c>
      <c r="Z337" s="661">
        <f t="shared" ca="1" si="1840"/>
        <v>-0.26668470980593095</v>
      </c>
      <c r="AA337" s="661">
        <f t="shared" ca="1" si="1840"/>
        <v>-0.26272932479960465</v>
      </c>
      <c r="AB337" s="661">
        <f t="shared" ca="1" si="1840"/>
        <v>-0.25877384471322135</v>
      </c>
      <c r="AC337" s="661">
        <f t="shared" ca="1" si="1840"/>
        <v>-0.25481826954335846</v>
      </c>
      <c r="AE337" s="661">
        <f t="shared" ref="AE337:CP337" ca="1" si="1841">-(AE313-AE325)/(SUM(AE$308:AE$316)-SUM(AE$320:AE$327))</f>
        <v>-0.77061138371085458</v>
      </c>
      <c r="AF337" s="661">
        <f t="shared" ca="1" si="1841"/>
        <v>-0.50751472765020056</v>
      </c>
      <c r="AG337" s="661">
        <f t="shared" ca="1" si="1841"/>
        <v>-0.35053404645685921</v>
      </c>
      <c r="AH337" s="661">
        <f t="shared" ca="1" si="1841"/>
        <v>-4.9877061568516831E-2</v>
      </c>
      <c r="AI337" s="661">
        <f t="shared" ca="1" si="1841"/>
        <v>0.12339765367509055</v>
      </c>
      <c r="AJ337" s="661">
        <f t="shared" ca="1" si="1841"/>
        <v>2.6945083723923909E-2</v>
      </c>
      <c r="AK337" s="661">
        <f t="shared" ca="1" si="1841"/>
        <v>-3.8680674927863506E-2</v>
      </c>
      <c r="AL337" s="661">
        <f t="shared" ca="1" si="1841"/>
        <v>-3.0561539166187635E-2</v>
      </c>
      <c r="AM337" s="661">
        <f t="shared" ca="1" si="1841"/>
        <v>-3.5660904986530358E-2</v>
      </c>
      <c r="AN337" s="661">
        <f t="shared" ca="1" si="1841"/>
        <v>6.7966438298425705E-2</v>
      </c>
      <c r="AO337" s="661">
        <f t="shared" ca="1" si="1841"/>
        <v>-9.1647028489058049E-2</v>
      </c>
      <c r="AP337" s="661">
        <f t="shared" ca="1" si="1841"/>
        <v>-0.20849016404688359</v>
      </c>
      <c r="AQ337" s="661">
        <f t="shared" ca="1" si="1841"/>
        <v>-0.77061138371085458</v>
      </c>
      <c r="AR337" s="661">
        <f t="shared" ca="1" si="1841"/>
        <v>-0.50751472765020056</v>
      </c>
      <c r="AS337" s="661">
        <f t="shared" ca="1" si="1841"/>
        <v>-0.35053404645685921</v>
      </c>
      <c r="AT337" s="661">
        <f t="shared" ca="1" si="1841"/>
        <v>-4.9877061568516831E-2</v>
      </c>
      <c r="AU337" s="661">
        <f t="shared" ca="1" si="1841"/>
        <v>0.12339765367509055</v>
      </c>
      <c r="AV337" s="661">
        <f t="shared" ca="1" si="1841"/>
        <v>2.6945083723923909E-2</v>
      </c>
      <c r="AW337" s="661">
        <f t="shared" ca="1" si="1841"/>
        <v>-3.8680674927863506E-2</v>
      </c>
      <c r="AX337" s="661">
        <f t="shared" ca="1" si="1841"/>
        <v>-3.0561539166187635E-2</v>
      </c>
      <c r="AY337" s="661">
        <f t="shared" ca="1" si="1841"/>
        <v>-3.5660904986530358E-2</v>
      </c>
      <c r="AZ337" s="661">
        <f t="shared" ca="1" si="1841"/>
        <v>6.7966438298425705E-2</v>
      </c>
      <c r="BA337" s="661">
        <f t="shared" ca="1" si="1841"/>
        <v>-9.1647028489058049E-2</v>
      </c>
      <c r="BB337" s="661">
        <f t="shared" ca="1" si="1841"/>
        <v>-0.20849016404688359</v>
      </c>
      <c r="BC337" s="661">
        <f t="shared" ca="1" si="1841"/>
        <v>-0.77061138371085458</v>
      </c>
      <c r="BD337" s="661">
        <f t="shared" ca="1" si="1841"/>
        <v>-0.50751472765020056</v>
      </c>
      <c r="BE337" s="661">
        <f t="shared" ca="1" si="1841"/>
        <v>-0.35053404645685921</v>
      </c>
      <c r="BF337" s="661">
        <f t="shared" ca="1" si="1841"/>
        <v>-4.9877061568516831E-2</v>
      </c>
      <c r="BG337" s="661">
        <f t="shared" ca="1" si="1841"/>
        <v>0.12339765367509055</v>
      </c>
      <c r="BH337" s="661">
        <f t="shared" ca="1" si="1841"/>
        <v>2.6945083723923909E-2</v>
      </c>
      <c r="BI337" s="661">
        <f t="shared" ca="1" si="1841"/>
        <v>-3.8680674927863506E-2</v>
      </c>
      <c r="BJ337" s="661">
        <f t="shared" ca="1" si="1841"/>
        <v>-3.0561539166187635E-2</v>
      </c>
      <c r="BK337" s="661">
        <f t="shared" ca="1" si="1841"/>
        <v>-3.5660904986530358E-2</v>
      </c>
      <c r="BL337" s="661">
        <f t="shared" ca="1" si="1841"/>
        <v>6.7966438298425705E-2</v>
      </c>
      <c r="BM337" s="661">
        <f t="shared" ca="1" si="1841"/>
        <v>-9.1647028489058049E-2</v>
      </c>
      <c r="BN337" s="661">
        <f t="shared" ca="1" si="1841"/>
        <v>-0.20849016404688359</v>
      </c>
      <c r="BO337" s="661">
        <f t="shared" ca="1" si="1841"/>
        <v>-0.77061138371085458</v>
      </c>
      <c r="BP337" s="661">
        <f t="shared" ca="1" si="1841"/>
        <v>-0.50751472765020056</v>
      </c>
      <c r="BQ337" s="661">
        <f t="shared" ca="1" si="1841"/>
        <v>-0.35053404645685921</v>
      </c>
      <c r="BR337" s="661">
        <f t="shared" ca="1" si="1841"/>
        <v>-4.9877061568516831E-2</v>
      </c>
      <c r="BS337" s="661">
        <f t="shared" ca="1" si="1841"/>
        <v>0.12339765367509055</v>
      </c>
      <c r="BT337" s="661">
        <f t="shared" ca="1" si="1841"/>
        <v>2.6945083723923909E-2</v>
      </c>
      <c r="BU337" s="661">
        <f t="shared" ca="1" si="1841"/>
        <v>-3.8680674927863506E-2</v>
      </c>
      <c r="BV337" s="661">
        <f t="shared" ca="1" si="1841"/>
        <v>-3.0561539166187635E-2</v>
      </c>
      <c r="BW337" s="661">
        <f t="shared" ca="1" si="1841"/>
        <v>-3.5660904986530358E-2</v>
      </c>
      <c r="BX337" s="661">
        <f t="shared" ca="1" si="1841"/>
        <v>6.7966438298425705E-2</v>
      </c>
      <c r="BY337" s="661">
        <f t="shared" ca="1" si="1841"/>
        <v>-9.1647028489058049E-2</v>
      </c>
      <c r="BZ337" s="661">
        <f t="shared" ca="1" si="1841"/>
        <v>-0.20849016404688359</v>
      </c>
      <c r="CA337" s="661">
        <f t="shared" ca="1" si="1841"/>
        <v>-0.73345666413076083</v>
      </c>
      <c r="CB337" s="661">
        <f t="shared" ca="1" si="1841"/>
        <v>-0.54531259853126213</v>
      </c>
      <c r="CC337" s="661">
        <f t="shared" ca="1" si="1841"/>
        <v>-0.41664063722615807</v>
      </c>
      <c r="CD337" s="661">
        <f t="shared" ca="1" si="1841"/>
        <v>-2.3800737694066279E-2</v>
      </c>
      <c r="CE337" s="661">
        <f t="shared" ca="1" si="1841"/>
        <v>-3.926755833259634E-2</v>
      </c>
      <c r="CF337" s="661">
        <f t="shared" ca="1" si="1841"/>
        <v>-6.4038799175036628E-3</v>
      </c>
      <c r="CG337" s="661">
        <f t="shared" ca="1" si="1841"/>
        <v>-1.1835325257817962E-2</v>
      </c>
      <c r="CH337" s="661">
        <f t="shared" ca="1" si="1841"/>
        <v>-6.4292904375302167E-3</v>
      </c>
      <c r="CI337" s="661">
        <f t="shared" ca="1" si="1841"/>
        <v>-1.0292595425784671E-2</v>
      </c>
      <c r="CJ337" s="661">
        <f t="shared" ca="1" si="1841"/>
        <v>-5.258857141338643E-2</v>
      </c>
      <c r="CK337" s="661">
        <f t="shared" ca="1" si="1841"/>
        <v>-8.5857418587478085E-2</v>
      </c>
      <c r="CL337" s="661">
        <f t="shared" ca="1" si="1841"/>
        <v>-0.13934534971838614</v>
      </c>
      <c r="CM337" s="661">
        <f t="shared" ca="1" si="1841"/>
        <v>-0.72891448593871311</v>
      </c>
      <c r="CN337" s="661">
        <f t="shared" ca="1" si="1841"/>
        <v>-0.52720309020802747</v>
      </c>
      <c r="CO337" s="661">
        <f t="shared" ca="1" si="1841"/>
        <v>-0.40098897942608935</v>
      </c>
      <c r="CP337" s="661">
        <f t="shared" ca="1" si="1841"/>
        <v>-1.6575294066826254E-2</v>
      </c>
      <c r="CQ337" s="661">
        <f t="shared" ref="CQ337:FB337" ca="1" si="1842">-(CQ313-CQ325)/(SUM(CQ$308:CQ$316)-SUM(CQ$320:CQ$327))</f>
        <v>-3.2546069801264232E-2</v>
      </c>
      <c r="CR337" s="661">
        <f t="shared" ca="1" si="1842"/>
        <v>-5.3483885868816274E-3</v>
      </c>
      <c r="CS337" s="661">
        <f t="shared" ca="1" si="1842"/>
        <v>-1.0661281893340209E-2</v>
      </c>
      <c r="CT337" s="661">
        <f t="shared" ca="1" si="1842"/>
        <v>-5.0832257378527279E-3</v>
      </c>
      <c r="CU337" s="661">
        <f t="shared" ca="1" si="1842"/>
        <v>-8.6212440983651096E-3</v>
      </c>
      <c r="CV337" s="661">
        <f t="shared" ca="1" si="1842"/>
        <v>-5.0295432368213537E-2</v>
      </c>
      <c r="CW337" s="661">
        <f t="shared" ca="1" si="1842"/>
        <v>-7.6200570819896452E-2</v>
      </c>
      <c r="CX337" s="661">
        <f t="shared" ca="1" si="1842"/>
        <v>-0.13070458674284896</v>
      </c>
      <c r="CY337" s="661">
        <f t="shared" ca="1" si="1842"/>
        <v>-0.72436639647788303</v>
      </c>
      <c r="CZ337" s="661">
        <f t="shared" ca="1" si="1842"/>
        <v>-0.50910751225398099</v>
      </c>
      <c r="DA337" s="661">
        <f t="shared" ca="1" si="1842"/>
        <v>-0.38508047868503475</v>
      </c>
      <c r="DB337" s="661">
        <f t="shared" ca="1" si="1842"/>
        <v>-9.4174353831001697E-3</v>
      </c>
      <c r="DC337" s="661">
        <f t="shared" ca="1" si="1842"/>
        <v>-2.6277081255909739E-2</v>
      </c>
      <c r="DD337" s="661">
        <f t="shared" ca="1" si="1842"/>
        <v>-4.2416508740532018E-3</v>
      </c>
      <c r="DE337" s="661">
        <f t="shared" ca="1" si="1842"/>
        <v>-9.4507638451990419E-3</v>
      </c>
      <c r="DF337" s="661">
        <f t="shared" ca="1" si="1842"/>
        <v>-3.7683092388555539E-3</v>
      </c>
      <c r="DG337" s="661">
        <f t="shared" ca="1" si="1842"/>
        <v>-6.949666536126266E-3</v>
      </c>
      <c r="DH337" s="661">
        <f t="shared" ca="1" si="1842"/>
        <v>-4.8009184900645575E-2</v>
      </c>
      <c r="DI337" s="661">
        <f t="shared" ca="1" si="1842"/>
        <v>-6.644987937940286E-2</v>
      </c>
      <c r="DJ337" s="661">
        <f t="shared" ca="1" si="1842"/>
        <v>-0.12211901819296736</v>
      </c>
      <c r="DK337" s="661">
        <f t="shared" ca="1" si="1842"/>
        <v>-0.71981238420120164</v>
      </c>
      <c r="DL337" s="661">
        <f t="shared" ca="1" si="1842"/>
        <v>-0.49102584860181381</v>
      </c>
      <c r="DM337" s="661">
        <f t="shared" ca="1" si="1842"/>
        <v>-0.36890876053039823</v>
      </c>
      <c r="DN337" s="661">
        <f t="shared" ca="1" si="1842"/>
        <v>-2.3262177988265325E-3</v>
      </c>
      <c r="DO337" s="661">
        <f t="shared" ca="1" si="1842"/>
        <v>-2.0416386318458792E-2</v>
      </c>
      <c r="DP337" s="661">
        <f t="shared" ca="1" si="1842"/>
        <v>-3.0798417383334086E-3</v>
      </c>
      <c r="DQ337" s="661">
        <f t="shared" ca="1" si="1842"/>
        <v>-8.2020445227871091E-3</v>
      </c>
      <c r="DR337" s="661">
        <f t="shared" ca="1" si="1842"/>
        <v>-2.483472143433002E-3</v>
      </c>
      <c r="DS337" s="661">
        <f t="shared" ca="1" si="1842"/>
        <v>-5.2778626931301309E-3</v>
      </c>
      <c r="DT337" s="661">
        <f t="shared" ca="1" si="1842"/>
        <v>-4.5729797990377387E-2</v>
      </c>
      <c r="DU337" s="661">
        <f t="shared" ca="1" si="1842"/>
        <v>-5.6603969650571802E-2</v>
      </c>
      <c r="DV337" s="661">
        <f t="shared" ca="1" si="1842"/>
        <v>-0.11358811690595408</v>
      </c>
      <c r="DW337" s="661">
        <f t="shared" ca="1" si="1842"/>
        <v>-0.7152524375315249</v>
      </c>
      <c r="DX337" s="661">
        <f t="shared" ca="1" si="1842"/>
        <v>-0.47295808320893479</v>
      </c>
      <c r="DY337" s="661">
        <f t="shared" ca="1" si="1842"/>
        <v>-0.35246723778963257</v>
      </c>
      <c r="DZ337" s="661">
        <f t="shared" ca="1" si="1842"/>
        <v>4.6992850367347317E-3</v>
      </c>
      <c r="EA337" s="661">
        <f t="shared" ca="1" si="1842"/>
        <v>-1.4925355253568851E-2</v>
      </c>
      <c r="EB337" s="661">
        <f t="shared" ca="1" si="1842"/>
        <v>-1.8587457571942185E-3</v>
      </c>
      <c r="EC337" s="661">
        <f t="shared" ca="1" si="1842"/>
        <v>-6.9132866136615862E-3</v>
      </c>
      <c r="ED337" s="661">
        <f t="shared" ca="1" si="1842"/>
        <v>-1.2276940001008021E-3</v>
      </c>
      <c r="EE337" s="661">
        <f t="shared" ca="1" si="1842"/>
        <v>-3.6058325234263342E-3</v>
      </c>
      <c r="EF337" s="661">
        <f t="shared" ca="1" si="1842"/>
        <v>-4.3457240802995283E-2</v>
      </c>
      <c r="EG337" s="661">
        <f t="shared" ca="1" si="1842"/>
        <v>-4.6661440039226634E-2</v>
      </c>
      <c r="EH337" s="661">
        <f t="shared" ca="1" si="1842"/>
        <v>-0.10511136241096937</v>
      </c>
      <c r="EI337" s="661">
        <f t="shared" ca="1" si="1842"/>
        <v>-0.71068654486149863</v>
      </c>
      <c r="EJ337" s="661">
        <f t="shared" ca="1" si="1842"/>
        <v>-0.45490420005738763</v>
      </c>
      <c r="EK337" s="661">
        <f t="shared" ca="1" si="1842"/>
        <v>-0.33574910164400934</v>
      </c>
      <c r="EL337" s="661">
        <f t="shared" ca="1" si="1842"/>
        <v>1.16599823844117E-2</v>
      </c>
      <c r="EM337" s="661">
        <f t="shared" ca="1" si="1842"/>
        <v>-9.7700824857131028E-3</v>
      </c>
      <c r="EN337" s="661">
        <f t="shared" ca="1" si="1842"/>
        <v>-5.7370601954998056E-4</v>
      </c>
      <c r="EO337" s="661">
        <f t="shared" ca="1" si="1842"/>
        <v>-5.5825330635518892E-3</v>
      </c>
      <c r="EP337" s="661">
        <f t="shared" ca="1" si="1842"/>
        <v>0</v>
      </c>
      <c r="EQ337" s="661">
        <f t="shared" ca="1" si="1842"/>
        <v>-1.9335759810520283E-3</v>
      </c>
      <c r="ER337" s="661">
        <f t="shared" ca="1" si="1842"/>
        <v>-4.1191482688588375E-2</v>
      </c>
      <c r="ES337" s="661">
        <f t="shared" ca="1" si="1842"/>
        <v>-3.6620861307303493E-2</v>
      </c>
      <c r="ET337" s="661">
        <f t="shared" ca="1" si="1842"/>
        <v>-9.668824082326534E-2</v>
      </c>
      <c r="EU337" s="661">
        <f t="shared" ca="1" si="1842"/>
        <v>-0.64452795783175665</v>
      </c>
      <c r="EV337" s="661">
        <f t="shared" ca="1" si="1842"/>
        <v>-0.39068323044269465</v>
      </c>
      <c r="EW337" s="661">
        <f t="shared" ca="1" si="1842"/>
        <v>-0.28311346747286714</v>
      </c>
      <c r="EX337" s="661">
        <f t="shared" ca="1" si="1842"/>
        <v>3.2187949625887748E-3</v>
      </c>
      <c r="EY337" s="661">
        <f t="shared" ca="1" si="1842"/>
        <v>-1.0044242518441755E-2</v>
      </c>
      <c r="EZ337" s="661">
        <f t="shared" ca="1" si="1842"/>
        <v>-6.4358454480189023E-4</v>
      </c>
      <c r="FA337" s="661">
        <f t="shared" ca="1" si="1842"/>
        <v>-4.3778131622619837E-3</v>
      </c>
      <c r="FB337" s="661">
        <f t="shared" ca="1" si="1842"/>
        <v>-4.2753049704155793E-6</v>
      </c>
      <c r="FC337" s="661">
        <f t="shared" ref="FC337:HN337" ca="1" si="1843">-(FC313-FC325)/(SUM(FC$308:FC$316)-SUM(FC$320:FC$327))</f>
        <v>-1.846939685825567E-3</v>
      </c>
      <c r="FD337" s="661">
        <f t="shared" ca="1" si="1843"/>
        <v>-3.7666159120631808E-2</v>
      </c>
      <c r="FE337" s="661">
        <f t="shared" ca="1" si="1843"/>
        <v>-3.6503254408933074E-2</v>
      </c>
      <c r="FF337" s="661">
        <f t="shared" ca="1" si="1843"/>
        <v>-8.572956782691718E-2</v>
      </c>
      <c r="FG337" s="661">
        <f t="shared" ca="1" si="1843"/>
        <v>-0.57782496077257961</v>
      </c>
      <c r="FH337" s="661">
        <f t="shared" ca="1" si="1843"/>
        <v>-0.32714640532079103</v>
      </c>
      <c r="FI337" s="661">
        <f t="shared" ca="1" si="1843"/>
        <v>-0.23192943582447978</v>
      </c>
      <c r="FJ337" s="661">
        <f t="shared" ca="1" si="1843"/>
        <v>-5.4271610134526667E-3</v>
      </c>
      <c r="FK337" s="661">
        <f t="shared" ca="1" si="1843"/>
        <v>-1.0323153345549787E-2</v>
      </c>
      <c r="FL337" s="661">
        <f t="shared" ca="1" si="1843"/>
        <v>-7.1360408793038775E-4</v>
      </c>
      <c r="FM337" s="661">
        <f t="shared" ca="1" si="1843"/>
        <v>-3.2677170511089984E-3</v>
      </c>
      <c r="FN337" s="661">
        <f t="shared" ca="1" si="1843"/>
        <v>-8.8812483202492188E-6</v>
      </c>
      <c r="FO337" s="661">
        <f t="shared" ca="1" si="1843"/>
        <v>-1.7610660499954732E-3</v>
      </c>
      <c r="FP337" s="661">
        <f t="shared" ca="1" si="1843"/>
        <v>-3.4115648497128837E-2</v>
      </c>
      <c r="FQ337" s="661">
        <f t="shared" ca="1" si="1843"/>
        <v>-3.638711061448352E-2</v>
      </c>
      <c r="FR337" s="661">
        <f t="shared" ca="1" si="1843"/>
        <v>-7.4718742618660586E-2</v>
      </c>
      <c r="FS337" s="661">
        <f t="shared" ca="1" si="1843"/>
        <v>-0.5105708061072084</v>
      </c>
      <c r="FT337" s="661">
        <f t="shared" ca="1" si="1843"/>
        <v>-0.26428285035072813</v>
      </c>
      <c r="FU337" s="661">
        <f t="shared" ca="1" si="1843"/>
        <v>-0.18213777431876313</v>
      </c>
      <c r="FV337" s="661">
        <f t="shared" ca="1" si="1843"/>
        <v>-1.4285428021944019E-2</v>
      </c>
      <c r="FW337" s="661">
        <f t="shared" ca="1" si="1843"/>
        <v>-1.0606939532838216E-2</v>
      </c>
      <c r="FX337" s="661">
        <f t="shared" ca="1" si="1843"/>
        <v>-7.8376507623685674E-4</v>
      </c>
      <c r="FY337" s="661">
        <f t="shared" ca="1" si="1843"/>
        <v>-2.2415177720964382E-3</v>
      </c>
      <c r="FZ337" s="661">
        <f t="shared" ca="1" si="1843"/>
        <v>-1.3857728632042512E-5</v>
      </c>
      <c r="GA337" s="661">
        <f t="shared" ca="1" si="1843"/>
        <v>-1.675945047155806E-3</v>
      </c>
      <c r="GB337" s="661">
        <f t="shared" ca="1" si="1843"/>
        <v>-3.0539679922895226E-2</v>
      </c>
      <c r="GC337" s="661">
        <f t="shared" ca="1" si="1843"/>
        <v>-3.6272402789835581E-2</v>
      </c>
      <c r="GD337" s="661">
        <f t="shared" ca="1" si="1843"/>
        <v>-6.3655392022765711E-2</v>
      </c>
      <c r="GE337" s="661">
        <f t="shared" ca="1" si="1843"/>
        <v>-0.44275863428771428</v>
      </c>
      <c r="GF337" s="661">
        <f t="shared" ca="1" si="1843"/>
        <v>-0.20208192043760034</v>
      </c>
      <c r="GG337" s="661">
        <f t="shared" ca="1" si="1843"/>
        <v>-0.13368242995313556</v>
      </c>
      <c r="GH337" s="661">
        <f t="shared" ca="1" si="1843"/>
        <v>-2.3363923573612531E-2</v>
      </c>
      <c r="GI337" s="661">
        <f t="shared" ca="1" si="1843"/>
        <v>-1.0895730039324316E-2</v>
      </c>
      <c r="GJ337" s="661">
        <f t="shared" ca="1" si="1843"/>
        <v>-8.540679387508001E-4</v>
      </c>
      <c r="GK337" s="661">
        <f t="shared" ca="1" si="1843"/>
        <v>-1.2900507335654777E-3</v>
      </c>
      <c r="GL337" s="661">
        <f t="shared" ca="1" si="1843"/>
        <v>-1.9251333014410565E-5</v>
      </c>
      <c r="GM337" s="661">
        <f t="shared" ca="1" si="1843"/>
        <v>-1.5915668258851313E-3</v>
      </c>
      <c r="GN337" s="661">
        <f t="shared" ca="1" si="1843"/>
        <v>-2.6937978604012487E-2</v>
      </c>
      <c r="GO337" s="661">
        <f t="shared" ca="1" si="1843"/>
        <v>-3.6159104467705337E-2</v>
      </c>
      <c r="GP337" s="661">
        <f t="shared" ca="1" si="1843"/>
        <v>-5.2539139294641303E-2</v>
      </c>
      <c r="GQ337" s="661">
        <f t="shared" ca="1" si="1843"/>
        <v>-0.37438147146268252</v>
      </c>
      <c r="GR337" s="661">
        <f t="shared" ca="1" si="1843"/>
        <v>-0.1405331937231806</v>
      </c>
      <c r="GS337" s="661">
        <f t="shared" ca="1" si="1843"/>
        <v>-8.6510318605531752E-2</v>
      </c>
      <c r="GT337" s="661">
        <f t="shared" ca="1" si="1843"/>
        <v>-3.2670963814624872E-2</v>
      </c>
      <c r="GU337" s="661">
        <f t="shared" ca="1" si="1843"/>
        <v>-1.1189658412640626E-2</v>
      </c>
      <c r="GV337" s="661">
        <f t="shared" ca="1" si="1843"/>
        <v>-9.2451310623857823E-4</v>
      </c>
      <c r="GW337" s="661">
        <f t="shared" ca="1" si="1843"/>
        <v>-4.0543925801514051E-4</v>
      </c>
      <c r="GX337" s="661">
        <f t="shared" ca="1" si="1843"/>
        <v>-2.5116799975910664E-5</v>
      </c>
      <c r="GY337" s="661">
        <f t="shared" ca="1" si="1843"/>
        <v>-1.5079217059457966E-3</v>
      </c>
      <c r="GZ337" s="661">
        <f t="shared" ca="1" si="1843"/>
        <v>-2.3310265777435227E-2</v>
      </c>
      <c r="HA337" s="661">
        <f t="shared" ca="1" si="1843"/>
        <v>-3.6047189827284172E-2</v>
      </c>
      <c r="HB337" s="661">
        <f t="shared" ca="1" si="1843"/>
        <v>-4.1369604078066238E-2</v>
      </c>
      <c r="HC337" s="661">
        <f t="shared" ca="1" si="1843"/>
        <v>-0.99463628238105484</v>
      </c>
      <c r="HD337" s="661">
        <f t="shared" ca="1" si="1843"/>
        <v>-0.84626954762654383</v>
      </c>
      <c r="HE337" s="661">
        <f t="shared" ca="1" si="1843"/>
        <v>-0.66410638994714544</v>
      </c>
      <c r="HF337" s="661">
        <f t="shared" ca="1" si="1843"/>
        <v>-4.4403529415339565E-2</v>
      </c>
      <c r="HG337" s="661">
        <f t="shared" ca="1" si="1843"/>
        <v>-1.6696189239750938E-2</v>
      </c>
      <c r="HH337" s="661">
        <f t="shared" ca="1" si="1843"/>
        <v>-1.3306338388300062E-3</v>
      </c>
      <c r="HI337" s="661">
        <f t="shared" ca="1" si="1843"/>
        <v>-4.5934666454330359E-4</v>
      </c>
      <c r="HJ337" s="661">
        <f t="shared" ca="1" si="1843"/>
        <v>-5.1712426978111527E-5</v>
      </c>
      <c r="HK337" s="661">
        <f t="shared" ca="1" si="1843"/>
        <v>-2.1759893212139059E-3</v>
      </c>
      <c r="HL337" s="661">
        <f t="shared" ca="1" si="1843"/>
        <v>-2.5188577881220028E-2</v>
      </c>
      <c r="HM337" s="661">
        <f t="shared" ca="1" si="1843"/>
        <v>-0.44126677640199863</v>
      </c>
      <c r="HN337" s="661">
        <f t="shared" ca="1" si="1843"/>
        <v>-0.31207069617755845</v>
      </c>
      <c r="HO337" s="661">
        <f t="shared" ref="HO337:JZ337" ca="1" si="1844">-(HO313-HO325)/(SUM(HO$308:HO$316)-SUM(HO$320:HO$327))</f>
        <v>-0.99463628238105484</v>
      </c>
      <c r="HP337" s="661">
        <f t="shared" ca="1" si="1844"/>
        <v>-0.84626954762654383</v>
      </c>
      <c r="HQ337" s="661">
        <f t="shared" ca="1" si="1844"/>
        <v>-0.66410638994714544</v>
      </c>
      <c r="HR337" s="661">
        <f t="shared" ca="1" si="1844"/>
        <v>-4.4403529415339565E-2</v>
      </c>
      <c r="HS337" s="661">
        <f t="shared" ca="1" si="1844"/>
        <v>-1.6696189239750938E-2</v>
      </c>
      <c r="HT337" s="661">
        <f t="shared" ca="1" si="1844"/>
        <v>-1.3306338388300062E-3</v>
      </c>
      <c r="HU337" s="661">
        <f t="shared" ca="1" si="1844"/>
        <v>-4.5934666454330359E-4</v>
      </c>
      <c r="HV337" s="661">
        <f t="shared" ca="1" si="1844"/>
        <v>-5.1712426978111527E-5</v>
      </c>
      <c r="HW337" s="661">
        <f t="shared" ca="1" si="1844"/>
        <v>-2.1759893212139059E-3</v>
      </c>
      <c r="HX337" s="661">
        <f t="shared" ca="1" si="1844"/>
        <v>-2.5188577881220028E-2</v>
      </c>
      <c r="HY337" s="661">
        <f t="shared" ca="1" si="1844"/>
        <v>-0.44126677640199863</v>
      </c>
      <c r="HZ337" s="661">
        <f t="shared" ca="1" si="1844"/>
        <v>-0.31207069617755845</v>
      </c>
      <c r="IA337" s="661">
        <f t="shared" ca="1" si="1844"/>
        <v>-0.99463628238105484</v>
      </c>
      <c r="IB337" s="661">
        <f t="shared" ca="1" si="1844"/>
        <v>-0.84626954762654383</v>
      </c>
      <c r="IC337" s="661">
        <f t="shared" ca="1" si="1844"/>
        <v>-0.66410638994714544</v>
      </c>
      <c r="ID337" s="661">
        <f t="shared" ca="1" si="1844"/>
        <v>-4.4403529415339565E-2</v>
      </c>
      <c r="IE337" s="661">
        <f t="shared" ca="1" si="1844"/>
        <v>-1.6696189239750938E-2</v>
      </c>
      <c r="IF337" s="661">
        <f t="shared" ca="1" si="1844"/>
        <v>-1.3306338388300062E-3</v>
      </c>
      <c r="IG337" s="661">
        <f t="shared" ca="1" si="1844"/>
        <v>-4.5934666454330359E-4</v>
      </c>
      <c r="IH337" s="661">
        <f t="shared" ca="1" si="1844"/>
        <v>-5.1712426978111527E-5</v>
      </c>
      <c r="II337" s="661">
        <f t="shared" ca="1" si="1844"/>
        <v>-2.1759893212139059E-3</v>
      </c>
      <c r="IJ337" s="661">
        <f t="shared" ca="1" si="1844"/>
        <v>-2.5188577881220028E-2</v>
      </c>
      <c r="IK337" s="661">
        <f t="shared" ca="1" si="1844"/>
        <v>-0.44126677640199863</v>
      </c>
      <c r="IL337" s="661">
        <f t="shared" ca="1" si="1844"/>
        <v>-0.31207069617755845</v>
      </c>
      <c r="IM337" s="661">
        <f t="shared" ca="1" si="1844"/>
        <v>-0.99463628238105484</v>
      </c>
      <c r="IN337" s="661">
        <f t="shared" ca="1" si="1844"/>
        <v>-0.84626954762654383</v>
      </c>
      <c r="IO337" s="661">
        <f t="shared" ca="1" si="1844"/>
        <v>-0.66410638994714544</v>
      </c>
      <c r="IP337" s="661">
        <f t="shared" ca="1" si="1844"/>
        <v>-4.4403529415339565E-2</v>
      </c>
      <c r="IQ337" s="661">
        <f t="shared" ca="1" si="1844"/>
        <v>-1.6696189239750938E-2</v>
      </c>
      <c r="IR337" s="661">
        <f t="shared" ca="1" si="1844"/>
        <v>-1.3306338388300062E-3</v>
      </c>
      <c r="IS337" s="661">
        <f t="shared" ca="1" si="1844"/>
        <v>-4.5934666454330359E-4</v>
      </c>
      <c r="IT337" s="661">
        <f t="shared" ca="1" si="1844"/>
        <v>-5.1712426978111527E-5</v>
      </c>
      <c r="IU337" s="661">
        <f t="shared" ca="1" si="1844"/>
        <v>-2.1759893212139059E-3</v>
      </c>
      <c r="IV337" s="661">
        <f t="shared" ca="1" si="1844"/>
        <v>-2.5188577881220028E-2</v>
      </c>
      <c r="IW337" s="661">
        <f t="shared" ca="1" si="1844"/>
        <v>-0.44126677640199863</v>
      </c>
      <c r="IX337" s="661">
        <f t="shared" ca="1" si="1844"/>
        <v>-0.31207069617755845</v>
      </c>
      <c r="IY337" s="661">
        <f t="shared" ca="1" si="1844"/>
        <v>-0.99463628238105484</v>
      </c>
      <c r="IZ337" s="661">
        <f t="shared" ca="1" si="1844"/>
        <v>-0.84626954762654383</v>
      </c>
      <c r="JA337" s="661">
        <f t="shared" ca="1" si="1844"/>
        <v>-0.66410638994714544</v>
      </c>
      <c r="JB337" s="661">
        <f t="shared" ca="1" si="1844"/>
        <v>-4.4403529415339565E-2</v>
      </c>
      <c r="JC337" s="661">
        <f t="shared" ca="1" si="1844"/>
        <v>-1.6696189239750938E-2</v>
      </c>
      <c r="JD337" s="661">
        <f t="shared" ca="1" si="1844"/>
        <v>-1.3306338388300062E-3</v>
      </c>
      <c r="JE337" s="661">
        <f t="shared" ca="1" si="1844"/>
        <v>-4.5934666454330359E-4</v>
      </c>
      <c r="JF337" s="661">
        <f t="shared" ca="1" si="1844"/>
        <v>-5.1712426978111527E-5</v>
      </c>
      <c r="JG337" s="661">
        <f t="shared" ca="1" si="1844"/>
        <v>-2.1759893212139059E-3</v>
      </c>
      <c r="JH337" s="661">
        <f t="shared" ca="1" si="1844"/>
        <v>-2.5188577881220028E-2</v>
      </c>
      <c r="JI337" s="661">
        <f t="shared" ca="1" si="1844"/>
        <v>-0.44126677640199863</v>
      </c>
      <c r="JJ337" s="661">
        <f t="shared" ca="1" si="1844"/>
        <v>-0.31207069617755845</v>
      </c>
      <c r="JK337" s="661">
        <f t="shared" ca="1" si="1844"/>
        <v>-0.99557761880733786</v>
      </c>
      <c r="JL337" s="661">
        <f t="shared" ca="1" si="1844"/>
        <v>-0.82969316046385089</v>
      </c>
      <c r="JM337" s="661">
        <f t="shared" ca="1" si="1844"/>
        <v>-0.6588446512562961</v>
      </c>
      <c r="JN337" s="661">
        <f t="shared" ca="1" si="1844"/>
        <v>-4.2588517035153366E-2</v>
      </c>
      <c r="JO337" s="661">
        <f t="shared" ca="1" si="1844"/>
        <v>-1.5980370862308167E-2</v>
      </c>
      <c r="JP337" s="661">
        <f t="shared" ca="1" si="1844"/>
        <v>-1.3765865607580786E-3</v>
      </c>
      <c r="JQ337" s="661">
        <f t="shared" ca="1" si="1844"/>
        <v>-4.5770619785455419E-4</v>
      </c>
      <c r="JR337" s="661">
        <f t="shared" ca="1" si="1844"/>
        <v>-5.1895997591612809E-5</v>
      </c>
      <c r="JS337" s="661">
        <f t="shared" ca="1" si="1844"/>
        <v>-2.1793026459395294E-3</v>
      </c>
      <c r="JT337" s="661">
        <f t="shared" ca="1" si="1844"/>
        <v>-2.596634407459246E-2</v>
      </c>
      <c r="JU337" s="661">
        <f t="shared" ca="1" si="1844"/>
        <v>-0.39953235743619114</v>
      </c>
      <c r="JV337" s="661">
        <f t="shared" ca="1" si="1844"/>
        <v>-0.31689752874065119</v>
      </c>
      <c r="JW337" s="661">
        <f t="shared" ca="1" si="1844"/>
        <v>-0.99648756985980536</v>
      </c>
      <c r="JX337" s="661">
        <f t="shared" ca="1" si="1844"/>
        <v>-0.81279187367263728</v>
      </c>
      <c r="JY337" s="661">
        <f t="shared" ca="1" si="1844"/>
        <v>-0.65355286741902874</v>
      </c>
      <c r="JZ337" s="661">
        <f t="shared" ca="1" si="1844"/>
        <v>-4.068608110977092E-2</v>
      </c>
      <c r="KA337" s="661">
        <f t="shared" ref="KA337:LR337" ca="1" si="1845">-(KA313-KA325)/(SUM(KA$308:KA$316)-SUM(KA$320:KA$327))</f>
        <v>-1.5329939817180787E-2</v>
      </c>
      <c r="KB337" s="661">
        <f t="shared" ca="1" si="1845"/>
        <v>-1.4255077143483731E-3</v>
      </c>
      <c r="KC337" s="661">
        <f t="shared" ca="1" si="1845"/>
        <v>-4.5609672128102998E-4</v>
      </c>
      <c r="KD337" s="661">
        <f t="shared" ca="1" si="1845"/>
        <v>-5.2080876139057181E-5</v>
      </c>
      <c r="KE337" s="661">
        <f t="shared" ca="1" si="1845"/>
        <v>-2.1825982813967666E-3</v>
      </c>
      <c r="KF337" s="661">
        <f t="shared" ca="1" si="1845"/>
        <v>-2.6771415418135713E-2</v>
      </c>
      <c r="KG337" s="661">
        <f t="shared" ca="1" si="1845"/>
        <v>-0.3586666442817173</v>
      </c>
      <c r="KH337" s="661">
        <f t="shared" ca="1" si="1845"/>
        <v>-0.32165814169309642</v>
      </c>
      <c r="KI337" s="661">
        <f t="shared" ca="1" si="1845"/>
        <v>-0.99736767944396776</v>
      </c>
      <c r="KJ337" s="661">
        <f t="shared" ca="1" si="1845"/>
        <v>-0.79555604059410501</v>
      </c>
      <c r="KK337" s="661">
        <f t="shared" ca="1" si="1845"/>
        <v>-0.64823078035654114</v>
      </c>
      <c r="KL337" s="661">
        <f t="shared" ca="1" si="1845"/>
        <v>-3.8689749381275125E-2</v>
      </c>
      <c r="KM337" s="661">
        <f t="shared" ca="1" si="1845"/>
        <v>-1.4736328099490643E-2</v>
      </c>
      <c r="KN337" s="661">
        <f t="shared" ca="1" si="1845"/>
        <v>-1.4776945297298089E-3</v>
      </c>
      <c r="KO337" s="661">
        <f t="shared" ca="1" si="1845"/>
        <v>-4.545173648866543E-4</v>
      </c>
      <c r="KP337" s="661">
        <f t="shared" ca="1" si="1845"/>
        <v>-5.2267076648893171E-5</v>
      </c>
      <c r="KQ337" s="661">
        <f t="shared" ca="1" si="1845"/>
        <v>-2.1858763688683658E-3</v>
      </c>
      <c r="KR337" s="661">
        <f t="shared" ca="1" si="1845"/>
        <v>-2.7605255512041751E-2</v>
      </c>
      <c r="KS337" s="661">
        <f t="shared" ca="1" si="1845"/>
        <v>-0.31864279302945653</v>
      </c>
      <c r="KT337" s="661">
        <f t="shared" ca="1" si="1845"/>
        <v>-0.32635388845737517</v>
      </c>
      <c r="KU337" s="661">
        <f t="shared" ca="1" si="1845"/>
        <v>-0.99821939183553698</v>
      </c>
      <c r="KV337" s="661">
        <f t="shared" ca="1" si="1845"/>
        <v>-0.77797562885758875</v>
      </c>
      <c r="KW337" s="661">
        <f t="shared" ca="1" si="1845"/>
        <v>-0.64287812902577068</v>
      </c>
      <c r="KX337" s="661">
        <f t="shared" ca="1" si="1845"/>
        <v>-3.6592394542674239E-2</v>
      </c>
      <c r="KY337" s="661">
        <f t="shared" ca="1" si="1845"/>
        <v>-1.419240199746629E-2</v>
      </c>
      <c r="KZ337" s="661">
        <f t="shared" ca="1" si="1845"/>
        <v>-1.5334852895795799E-3</v>
      </c>
      <c r="LA337" s="661">
        <f t="shared" ca="1" si="1845"/>
        <v>-4.5296729099394311E-4</v>
      </c>
      <c r="LB337" s="661">
        <f t="shared" ca="1" si="1845"/>
        <v>-5.2454613350908633E-5</v>
      </c>
      <c r="LC337" s="661">
        <f t="shared" ca="1" si="1845"/>
        <v>-2.1891370481365779E-3</v>
      </c>
      <c r="LD337" s="661">
        <f t="shared" ca="1" si="1845"/>
        <v>-2.8469434461227228E-2</v>
      </c>
      <c r="LE337" s="661">
        <f t="shared" ca="1" si="1845"/>
        <v>-0.27943505450030948</v>
      </c>
      <c r="LF337" s="661">
        <f t="shared" ca="1" si="1845"/>
        <v>-0.33098608582315664</v>
      </c>
      <c r="LG337" s="661">
        <f t="shared" ca="1" si="1845"/>
        <v>-0.99904405958930198</v>
      </c>
      <c r="LH337" s="661">
        <f t="shared" ca="1" si="1845"/>
        <v>-0.76004020090805402</v>
      </c>
      <c r="LI337" s="661">
        <f t="shared" ca="1" si="1845"/>
        <v>-0.6374946493767496</v>
      </c>
      <c r="LJ337" s="661">
        <f t="shared" ca="1" si="1845"/>
        <v>-3.4386149215795025E-2</v>
      </c>
      <c r="LK337" s="661">
        <f t="shared" ca="1" si="1845"/>
        <v>-1.3692174020591667E-2</v>
      </c>
      <c r="LL337" s="661">
        <f t="shared" ca="1" si="1845"/>
        <v>-1.5932666701752838E-3</v>
      </c>
      <c r="LM337" s="661">
        <f t="shared" ca="1" si="1845"/>
        <v>-4.5144569270248193E-4</v>
      </c>
      <c r="LN337" s="661">
        <f t="shared" ca="1" si="1845"/>
        <v>-5.2643500679855029E-5</v>
      </c>
      <c r="LO337" s="661">
        <f t="shared" ca="1" si="1845"/>
        <v>-2.1923804575029091E-3</v>
      </c>
      <c r="LP337" s="661">
        <f t="shared" ca="1" si="1845"/>
        <v>-2.936563874264304E-2</v>
      </c>
      <c r="LQ337" s="661">
        <f t="shared" ca="1" si="1845"/>
        <v>-0.24101871900273752</v>
      </c>
      <c r="LR337" s="661">
        <f t="shared" ca="1" si="1845"/>
        <v>-0.33555601517840944</v>
      </c>
    </row>
    <row r="338" spans="3:330" hidden="1">
      <c r="C338" s="664" t="s">
        <v>829</v>
      </c>
      <c r="D338" s="661">
        <f t="shared" ref="D338:AC338" ca="1" si="1846">-(D314-D326)/(SUM(D$308:D$316)-SUM(D$320:D$327))</f>
        <v>-3.8438716027005965E-2</v>
      </c>
      <c r="E338" s="661">
        <f t="shared" ca="1" si="1846"/>
        <v>-3.8438716027005965E-2</v>
      </c>
      <c r="F338" s="661">
        <f t="shared" ca="1" si="1846"/>
        <v>-3.8438716027005965E-2</v>
      </c>
      <c r="G338" s="661">
        <f t="shared" ca="1" si="1846"/>
        <v>-3.8438716027005965E-2</v>
      </c>
      <c r="H338" s="661">
        <f t="shared" ca="1" si="1846"/>
        <v>-3.8438716027005965E-2</v>
      </c>
      <c r="I338" s="661">
        <f t="shared" ca="1" si="1846"/>
        <v>-6.0646966828817169E-3</v>
      </c>
      <c r="J338" s="661">
        <f t="shared" ca="1" si="1846"/>
        <v>-4.9298714699070037E-3</v>
      </c>
      <c r="K338" s="661">
        <f t="shared" ca="1" si="1846"/>
        <v>-3.7950488319091493E-3</v>
      </c>
      <c r="L338" s="661">
        <f t="shared" ca="1" si="1846"/>
        <v>-2.6602287688790886E-3</v>
      </c>
      <c r="M338" s="661">
        <f t="shared" ca="1" si="1846"/>
        <v>-1.5254112808081347E-3</v>
      </c>
      <c r="N338" s="661">
        <f t="shared" ca="1" si="1846"/>
        <v>-3.9059636768756789E-4</v>
      </c>
      <c r="O338" s="661">
        <f t="shared" ca="1" si="1846"/>
        <v>-3.9349986054199439E-4</v>
      </c>
      <c r="P338" s="661">
        <f t="shared" ca="1" si="1846"/>
        <v>-3.9640342243711587E-4</v>
      </c>
      <c r="Q338" s="661">
        <f t="shared" ca="1" si="1846"/>
        <v>-3.9930705337539498E-4</v>
      </c>
      <c r="R338" s="661">
        <f t="shared" ca="1" si="1846"/>
        <v>-4.022107533592906E-4</v>
      </c>
      <c r="S338" s="661">
        <f t="shared" ca="1" si="1846"/>
        <v>-4.0511452239126955E-4</v>
      </c>
      <c r="T338" s="661">
        <f t="shared" ca="1" si="1846"/>
        <v>-4.0239999139517337E-4</v>
      </c>
      <c r="U338" s="661">
        <f t="shared" ca="1" si="1846"/>
        <v>-4.0239999139517337E-4</v>
      </c>
      <c r="V338" s="661">
        <f t="shared" ca="1" si="1846"/>
        <v>-4.0239999139517337E-4</v>
      </c>
      <c r="W338" s="661">
        <f t="shared" ca="1" si="1846"/>
        <v>-4.0239999139517337E-4</v>
      </c>
      <c r="X338" s="661">
        <f t="shared" ca="1" si="1846"/>
        <v>-4.0239999139517337E-4</v>
      </c>
      <c r="Y338" s="661">
        <f t="shared" ca="1" si="1846"/>
        <v>-3.912103867442715E-4</v>
      </c>
      <c r="Z338" s="661">
        <f t="shared" ca="1" si="1846"/>
        <v>-3.8002051312267029E-4</v>
      </c>
      <c r="AA338" s="661">
        <f t="shared" ca="1" si="1846"/>
        <v>-3.688303705206864E-4</v>
      </c>
      <c r="AB338" s="661">
        <f t="shared" ca="1" si="1846"/>
        <v>-3.5763995892860979E-4</v>
      </c>
      <c r="AC338" s="661">
        <f t="shared" ca="1" si="1846"/>
        <v>-3.4644927833674946E-4</v>
      </c>
      <c r="AE338" s="661">
        <f t="shared" ref="AE338:CP338" ca="1" si="1847">-(AE314-AE326)/(SUM(AE$308:AE$316)-SUM(AE$320:AE$327))</f>
        <v>-9.8252478074798227E-2</v>
      </c>
      <c r="AF338" s="661">
        <f t="shared" ca="1" si="1847"/>
        <v>-9.5631736916411872E-2</v>
      </c>
      <c r="AG338" s="661">
        <f t="shared" ca="1" si="1847"/>
        <v>-8.4779626353060716E-2</v>
      </c>
      <c r="AH338" s="661">
        <f t="shared" ca="1" si="1847"/>
        <v>-3.6995800548543289E-2</v>
      </c>
      <c r="AI338" s="661">
        <f t="shared" ca="1" si="1847"/>
        <v>-1.4020522245663687E-4</v>
      </c>
      <c r="AJ338" s="661">
        <f t="shared" ca="1" si="1847"/>
        <v>0</v>
      </c>
      <c r="AK338" s="661">
        <f t="shared" ca="1" si="1847"/>
        <v>0</v>
      </c>
      <c r="AL338" s="661">
        <f t="shared" ca="1" si="1847"/>
        <v>0</v>
      </c>
      <c r="AM338" s="661">
        <f t="shared" ca="1" si="1847"/>
        <v>-1.4719539867179824E-4</v>
      </c>
      <c r="AN338" s="661">
        <f t="shared" ca="1" si="1847"/>
        <v>-5.3364257539316659E-3</v>
      </c>
      <c r="AO338" s="661">
        <f t="shared" ca="1" si="1847"/>
        <v>-5.6221250113712658E-2</v>
      </c>
      <c r="AP338" s="661">
        <f t="shared" ca="1" si="1847"/>
        <v>-8.8256876855854177E-2</v>
      </c>
      <c r="AQ338" s="661">
        <f t="shared" ca="1" si="1847"/>
        <v>-9.8252478074798227E-2</v>
      </c>
      <c r="AR338" s="661">
        <f t="shared" ca="1" si="1847"/>
        <v>-9.5631736916411872E-2</v>
      </c>
      <c r="AS338" s="661">
        <f t="shared" ca="1" si="1847"/>
        <v>-8.4779626353060716E-2</v>
      </c>
      <c r="AT338" s="661">
        <f t="shared" ca="1" si="1847"/>
        <v>-3.6995800548543289E-2</v>
      </c>
      <c r="AU338" s="661">
        <f t="shared" ca="1" si="1847"/>
        <v>-1.4020522245663687E-4</v>
      </c>
      <c r="AV338" s="661">
        <f t="shared" ca="1" si="1847"/>
        <v>0</v>
      </c>
      <c r="AW338" s="661">
        <f t="shared" ca="1" si="1847"/>
        <v>0</v>
      </c>
      <c r="AX338" s="661">
        <f t="shared" ca="1" si="1847"/>
        <v>0</v>
      </c>
      <c r="AY338" s="661">
        <f t="shared" ca="1" si="1847"/>
        <v>-1.4719539867179824E-4</v>
      </c>
      <c r="AZ338" s="661">
        <f t="shared" ca="1" si="1847"/>
        <v>-5.3364257539316659E-3</v>
      </c>
      <c r="BA338" s="661">
        <f t="shared" ca="1" si="1847"/>
        <v>-5.6221250113712658E-2</v>
      </c>
      <c r="BB338" s="661">
        <f t="shared" ca="1" si="1847"/>
        <v>-8.8256876855854177E-2</v>
      </c>
      <c r="BC338" s="661">
        <f t="shared" ca="1" si="1847"/>
        <v>-9.8252478074798227E-2</v>
      </c>
      <c r="BD338" s="661">
        <f t="shared" ca="1" si="1847"/>
        <v>-9.5631736916411872E-2</v>
      </c>
      <c r="BE338" s="661">
        <f t="shared" ca="1" si="1847"/>
        <v>-8.4779626353060716E-2</v>
      </c>
      <c r="BF338" s="661">
        <f t="shared" ca="1" si="1847"/>
        <v>-3.6995800548543289E-2</v>
      </c>
      <c r="BG338" s="661">
        <f t="shared" ca="1" si="1847"/>
        <v>-1.4020522245663687E-4</v>
      </c>
      <c r="BH338" s="661">
        <f t="shared" ca="1" si="1847"/>
        <v>0</v>
      </c>
      <c r="BI338" s="661">
        <f t="shared" ca="1" si="1847"/>
        <v>0</v>
      </c>
      <c r="BJ338" s="661">
        <f t="shared" ca="1" si="1847"/>
        <v>0</v>
      </c>
      <c r="BK338" s="661">
        <f t="shared" ca="1" si="1847"/>
        <v>-1.4719539867179824E-4</v>
      </c>
      <c r="BL338" s="661">
        <f t="shared" ca="1" si="1847"/>
        <v>-5.3364257539316659E-3</v>
      </c>
      <c r="BM338" s="661">
        <f t="shared" ca="1" si="1847"/>
        <v>-5.6221250113712658E-2</v>
      </c>
      <c r="BN338" s="661">
        <f t="shared" ca="1" si="1847"/>
        <v>-8.8256876855854177E-2</v>
      </c>
      <c r="BO338" s="661">
        <f t="shared" ca="1" si="1847"/>
        <v>-9.8252478074798227E-2</v>
      </c>
      <c r="BP338" s="661">
        <f t="shared" ca="1" si="1847"/>
        <v>-9.5631736916411872E-2</v>
      </c>
      <c r="BQ338" s="661">
        <f t="shared" ca="1" si="1847"/>
        <v>-8.4779626353060716E-2</v>
      </c>
      <c r="BR338" s="661">
        <f t="shared" ca="1" si="1847"/>
        <v>-3.6995800548543289E-2</v>
      </c>
      <c r="BS338" s="661">
        <f t="shared" ca="1" si="1847"/>
        <v>-1.4020522245663687E-4</v>
      </c>
      <c r="BT338" s="661">
        <f t="shared" ca="1" si="1847"/>
        <v>0</v>
      </c>
      <c r="BU338" s="661">
        <f t="shared" ca="1" si="1847"/>
        <v>0</v>
      </c>
      <c r="BV338" s="661">
        <f t="shared" ca="1" si="1847"/>
        <v>0</v>
      </c>
      <c r="BW338" s="661">
        <f t="shared" ca="1" si="1847"/>
        <v>-1.4719539867179824E-4</v>
      </c>
      <c r="BX338" s="661">
        <f t="shared" ca="1" si="1847"/>
        <v>-5.3364257539316659E-3</v>
      </c>
      <c r="BY338" s="661">
        <f t="shared" ca="1" si="1847"/>
        <v>-5.6221250113712658E-2</v>
      </c>
      <c r="BZ338" s="661">
        <f t="shared" ca="1" si="1847"/>
        <v>-8.8256876855854177E-2</v>
      </c>
      <c r="CA338" s="661">
        <f t="shared" ca="1" si="1847"/>
        <v>-2.5065746049055142E-2</v>
      </c>
      <c r="CB338" s="661">
        <f t="shared" ca="1" si="1847"/>
        <v>-1.7021757449436771E-2</v>
      </c>
      <c r="CC338" s="661">
        <f t="shared" ca="1" si="1847"/>
        <v>-6.6244987645703232E-3</v>
      </c>
      <c r="CD338" s="661">
        <f t="shared" ca="1" si="1847"/>
        <v>-4.162330275956483E-3</v>
      </c>
      <c r="CE338" s="661">
        <f t="shared" ca="1" si="1847"/>
        <v>-1.1473024973909344E-5</v>
      </c>
      <c r="CF338" s="661">
        <f t="shared" ca="1" si="1847"/>
        <v>0</v>
      </c>
      <c r="CG338" s="661">
        <f t="shared" ca="1" si="1847"/>
        <v>0</v>
      </c>
      <c r="CH338" s="661">
        <f t="shared" ca="1" si="1847"/>
        <v>0</v>
      </c>
      <c r="CI338" s="661">
        <f t="shared" ca="1" si="1847"/>
        <v>-1.4669656558542361E-4</v>
      </c>
      <c r="CJ338" s="661">
        <f t="shared" ca="1" si="1847"/>
        <v>0</v>
      </c>
      <c r="CK338" s="661">
        <f t="shared" ca="1" si="1847"/>
        <v>-8.9871382192615989E-3</v>
      </c>
      <c r="CL338" s="661">
        <f t="shared" ca="1" si="1847"/>
        <v>-1.1514554504145973E-2</v>
      </c>
      <c r="CM338" s="661">
        <f t="shared" ca="1" si="1847"/>
        <v>-2.0242534708944205E-2</v>
      </c>
      <c r="CN338" s="661">
        <f t="shared" ca="1" si="1847"/>
        <v>-1.4139844220595442E-2</v>
      </c>
      <c r="CO338" s="661">
        <f t="shared" ca="1" si="1847"/>
        <v>-5.4200835218880137E-3</v>
      </c>
      <c r="CP338" s="661">
        <f t="shared" ca="1" si="1847"/>
        <v>-3.3142176967330757E-3</v>
      </c>
      <c r="CQ338" s="661">
        <f t="shared" ref="CQ338:FB338" ca="1" si="1848">-(CQ314-CQ326)/(SUM(CQ$308:CQ$316)-SUM(CQ$320:CQ$327))</f>
        <v>-1.1079146802059631E-5</v>
      </c>
      <c r="CR338" s="661">
        <f t="shared" ca="1" si="1848"/>
        <v>0</v>
      </c>
      <c r="CS338" s="661">
        <f t="shared" ca="1" si="1848"/>
        <v>0</v>
      </c>
      <c r="CT338" s="661">
        <f t="shared" ca="1" si="1848"/>
        <v>0</v>
      </c>
      <c r="CU338" s="661">
        <f t="shared" ca="1" si="1848"/>
        <v>-1.4678285931998261E-4</v>
      </c>
      <c r="CV338" s="661">
        <f t="shared" ca="1" si="1848"/>
        <v>0</v>
      </c>
      <c r="CW338" s="661">
        <f t="shared" ca="1" si="1848"/>
        <v>-7.2244758715314088E-3</v>
      </c>
      <c r="CX338" s="661">
        <f t="shared" ca="1" si="1848"/>
        <v>-9.3472874962724582E-3</v>
      </c>
      <c r="CY338" s="661">
        <f t="shared" ca="1" si="1848"/>
        <v>-1.5413046358670622E-2</v>
      </c>
      <c r="CZ338" s="661">
        <f t="shared" ca="1" si="1848"/>
        <v>-1.12601478446091E-2</v>
      </c>
      <c r="DA338" s="661">
        <f t="shared" ca="1" si="1848"/>
        <v>-4.1959038838264478E-3</v>
      </c>
      <c r="DB338" s="661">
        <f t="shared" ca="1" si="1848"/>
        <v>-2.4740381447004179E-3</v>
      </c>
      <c r="DC338" s="661">
        <f t="shared" ca="1" si="1848"/>
        <v>-1.0711785058291015E-5</v>
      </c>
      <c r="DD338" s="661">
        <f t="shared" ca="1" si="1848"/>
        <v>0</v>
      </c>
      <c r="DE338" s="661">
        <f t="shared" ca="1" si="1848"/>
        <v>0</v>
      </c>
      <c r="DF338" s="661">
        <f t="shared" ca="1" si="1848"/>
        <v>0</v>
      </c>
      <c r="DG338" s="661">
        <f t="shared" ca="1" si="1848"/>
        <v>-1.4686916473529812E-4</v>
      </c>
      <c r="DH338" s="661">
        <f t="shared" ca="1" si="1848"/>
        <v>0</v>
      </c>
      <c r="DI338" s="661">
        <f t="shared" ca="1" si="1848"/>
        <v>-5.4446842583518893E-3</v>
      </c>
      <c r="DJ338" s="661">
        <f t="shared" ca="1" si="1848"/>
        <v>-7.1938642957205326E-3</v>
      </c>
      <c r="DK338" s="661">
        <f t="shared" ca="1" si="1848"/>
        <v>-1.0577268736741897E-2</v>
      </c>
      <c r="DL338" s="661">
        <f t="shared" ca="1" si="1848"/>
        <v>-8.3826657645577046E-3</v>
      </c>
      <c r="DM338" s="661">
        <f t="shared" ca="1" si="1848"/>
        <v>-2.9514693265030164E-3</v>
      </c>
      <c r="DN338" s="661">
        <f t="shared" ca="1" si="1848"/>
        <v>-1.6416808327480443E-3</v>
      </c>
      <c r="DO338" s="661">
        <f t="shared" ca="1" si="1848"/>
        <v>-1.0368349255794024E-5</v>
      </c>
      <c r="DP338" s="661">
        <f t="shared" ca="1" si="1848"/>
        <v>0</v>
      </c>
      <c r="DQ338" s="661">
        <f t="shared" ca="1" si="1848"/>
        <v>0</v>
      </c>
      <c r="DR338" s="661">
        <f t="shared" ca="1" si="1848"/>
        <v>0</v>
      </c>
      <c r="DS338" s="661">
        <f t="shared" ca="1" si="1848"/>
        <v>-1.4695548183374089E-4</v>
      </c>
      <c r="DT338" s="661">
        <f t="shared" ca="1" si="1848"/>
        <v>0</v>
      </c>
      <c r="DU338" s="661">
        <f t="shared" ca="1" si="1848"/>
        <v>-3.6475124714648913E-3</v>
      </c>
      <c r="DV338" s="661">
        <f t="shared" ca="1" si="1848"/>
        <v>-5.0541526800784928E-3</v>
      </c>
      <c r="DW338" s="661">
        <f t="shared" ca="1" si="1848"/>
        <v>-5.7351895497098687E-3</v>
      </c>
      <c r="DX338" s="661">
        <f t="shared" ca="1" si="1848"/>
        <v>-5.5073954274523921E-3</v>
      </c>
      <c r="DY338" s="661">
        <f t="shared" ca="1" si="1848"/>
        <v>-1.6862729584987898E-3</v>
      </c>
      <c r="DZ338" s="661">
        <f t="shared" ca="1" si="1848"/>
        <v>-8.17037027107375E-4</v>
      </c>
      <c r="EA338" s="661">
        <f t="shared" ca="1" si="1848"/>
        <v>-1.0046575698147264E-5</v>
      </c>
      <c r="EB338" s="661">
        <f t="shared" ca="1" si="1848"/>
        <v>0</v>
      </c>
      <c r="EC338" s="661">
        <f t="shared" ca="1" si="1848"/>
        <v>0</v>
      </c>
      <c r="ED338" s="661">
        <f t="shared" ca="1" si="1848"/>
        <v>0</v>
      </c>
      <c r="EE338" s="661">
        <f t="shared" ca="1" si="1848"/>
        <v>-1.4704181061768449E-4</v>
      </c>
      <c r="EF338" s="661">
        <f t="shared" ca="1" si="1848"/>
        <v>0</v>
      </c>
      <c r="EG338" s="661">
        <f t="shared" ca="1" si="1848"/>
        <v>-1.8327046781864587E-3</v>
      </c>
      <c r="EH338" s="661">
        <f t="shared" ca="1" si="1848"/>
        <v>-2.928022105401809E-3</v>
      </c>
      <c r="EI338" s="661">
        <f t="shared" ca="1" si="1848"/>
        <v>-8.8679647206582027E-4</v>
      </c>
      <c r="EJ338" s="661">
        <f t="shared" ca="1" si="1848"/>
        <v>-2.6343342842271803E-3</v>
      </c>
      <c r="EK338" s="661">
        <f t="shared" ca="1" si="1848"/>
        <v>-3.9979083243663229E-4</v>
      </c>
      <c r="EL338" s="661">
        <f t="shared" ca="1" si="1848"/>
        <v>0</v>
      </c>
      <c r="EM338" s="661">
        <f t="shared" ca="1" si="1848"/>
        <v>-9.7444775239521416E-6</v>
      </c>
      <c r="EN338" s="661">
        <f t="shared" ca="1" si="1848"/>
        <v>0</v>
      </c>
      <c r="EO338" s="661">
        <f t="shared" ca="1" si="1848"/>
        <v>0</v>
      </c>
      <c r="EP338" s="661">
        <f t="shared" ca="1" si="1848"/>
        <v>0</v>
      </c>
      <c r="EQ338" s="661">
        <f t="shared" ca="1" si="1848"/>
        <v>-1.4712815108950162E-4</v>
      </c>
      <c r="ER338" s="661">
        <f t="shared" ca="1" si="1848"/>
        <v>0</v>
      </c>
      <c r="ES338" s="661">
        <f t="shared" ca="1" si="1848"/>
        <v>0</v>
      </c>
      <c r="ET338" s="661">
        <f t="shared" ca="1" si="1848"/>
        <v>-8.1534367966371198E-4</v>
      </c>
      <c r="EU338" s="661">
        <f t="shared" ca="1" si="1848"/>
        <v>-8.5905369690613548E-4</v>
      </c>
      <c r="EV338" s="661">
        <f t="shared" ca="1" si="1848"/>
        <v>-2.6359380189292445E-3</v>
      </c>
      <c r="EW338" s="661">
        <f t="shared" ca="1" si="1848"/>
        <v>-4.3365534835077961E-4</v>
      </c>
      <c r="EX338" s="661">
        <f t="shared" ca="1" si="1848"/>
        <v>0</v>
      </c>
      <c r="EY338" s="661">
        <f t="shared" ca="1" si="1848"/>
        <v>-9.8868210211743031E-6</v>
      </c>
      <c r="EZ338" s="661">
        <f t="shared" ca="1" si="1848"/>
        <v>0</v>
      </c>
      <c r="FA338" s="661">
        <f t="shared" ca="1" si="1848"/>
        <v>0</v>
      </c>
      <c r="FB338" s="661">
        <f t="shared" ca="1" si="1848"/>
        <v>0</v>
      </c>
      <c r="FC338" s="661">
        <f t="shared" ref="FC338:HN338" ca="1" si="1849">-(FC314-FC326)/(SUM(FC$308:FC$316)-SUM(FC$320:FC$327))</f>
        <v>-1.4735166389376648E-4</v>
      </c>
      <c r="FD338" s="661">
        <f t="shared" ca="1" si="1849"/>
        <v>0</v>
      </c>
      <c r="FE338" s="661">
        <f t="shared" ca="1" si="1849"/>
        <v>0</v>
      </c>
      <c r="FF338" s="661">
        <f t="shared" ca="1" si="1849"/>
        <v>-8.2962877944754959E-4</v>
      </c>
      <c r="FG338" s="661">
        <f t="shared" ca="1" si="1849"/>
        <v>-8.3108263021665981E-4</v>
      </c>
      <c r="FH338" s="661">
        <f t="shared" ca="1" si="1849"/>
        <v>-2.6375246690828391E-3</v>
      </c>
      <c r="FI338" s="661">
        <f t="shared" ca="1" si="1849"/>
        <v>-4.6658593770532847E-4</v>
      </c>
      <c r="FJ338" s="661">
        <f t="shared" ca="1" si="1849"/>
        <v>0</v>
      </c>
      <c r="FK338" s="661">
        <f t="shared" ca="1" si="1849"/>
        <v>-1.0031631124049448E-5</v>
      </c>
      <c r="FL338" s="661">
        <f t="shared" ca="1" si="1849"/>
        <v>0</v>
      </c>
      <c r="FM338" s="661">
        <f t="shared" ca="1" si="1849"/>
        <v>0</v>
      </c>
      <c r="FN338" s="661">
        <f t="shared" ca="1" si="1849"/>
        <v>0</v>
      </c>
      <c r="FO338" s="661">
        <f t="shared" ca="1" si="1849"/>
        <v>-1.4757320911458453E-4</v>
      </c>
      <c r="FP338" s="661">
        <f t="shared" ca="1" si="1849"/>
        <v>0</v>
      </c>
      <c r="FQ338" s="661">
        <f t="shared" ca="1" si="1849"/>
        <v>0</v>
      </c>
      <c r="FR338" s="661">
        <f t="shared" ca="1" si="1849"/>
        <v>-8.4398186187412279E-4</v>
      </c>
      <c r="FS338" s="661">
        <f t="shared" ca="1" si="1849"/>
        <v>-8.0288044248555933E-4</v>
      </c>
      <c r="FT338" s="661">
        <f t="shared" ca="1" si="1849"/>
        <v>-2.6390945062435313E-3</v>
      </c>
      <c r="FU338" s="661">
        <f t="shared" ca="1" si="1849"/>
        <v>-4.9862070920574759E-4</v>
      </c>
      <c r="FV338" s="661">
        <f t="shared" ca="1" si="1849"/>
        <v>0</v>
      </c>
      <c r="FW338" s="661">
        <f t="shared" ca="1" si="1849"/>
        <v>-1.0178972506963424E-5</v>
      </c>
      <c r="FX338" s="661">
        <f t="shared" ca="1" si="1849"/>
        <v>0</v>
      </c>
      <c r="FY338" s="661">
        <f t="shared" ca="1" si="1849"/>
        <v>0</v>
      </c>
      <c r="FZ338" s="661">
        <f t="shared" ca="1" si="1849"/>
        <v>0</v>
      </c>
      <c r="GA338" s="661">
        <f t="shared" ca="1" si="1849"/>
        <v>-1.4779281261906118E-4</v>
      </c>
      <c r="GB338" s="661">
        <f t="shared" ca="1" si="1849"/>
        <v>0</v>
      </c>
      <c r="GC338" s="661">
        <f t="shared" ca="1" si="1849"/>
        <v>0</v>
      </c>
      <c r="GD338" s="661">
        <f t="shared" ca="1" si="1849"/>
        <v>-8.5840341339397149E-4</v>
      </c>
      <c r="GE338" s="661">
        <f t="shared" ca="1" si="1849"/>
        <v>-7.7444425724730852E-4</v>
      </c>
      <c r="GF338" s="661">
        <f t="shared" ca="1" si="1849"/>
        <v>-2.6406477962421233E-3</v>
      </c>
      <c r="GG338" s="661">
        <f t="shared" ca="1" si="1849"/>
        <v>-5.2979572602153662E-4</v>
      </c>
      <c r="GH338" s="661">
        <f t="shared" ca="1" si="1849"/>
        <v>0</v>
      </c>
      <c r="GI338" s="661">
        <f t="shared" ca="1" si="1849"/>
        <v>-1.0328912125253735E-5</v>
      </c>
      <c r="GJ338" s="661">
        <f t="shared" ca="1" si="1849"/>
        <v>0</v>
      </c>
      <c r="GK338" s="661">
        <f t="shared" ca="1" si="1849"/>
        <v>0</v>
      </c>
      <c r="GL338" s="661">
        <f t="shared" ca="1" si="1849"/>
        <v>0</v>
      </c>
      <c r="GM338" s="661">
        <f t="shared" ca="1" si="1849"/>
        <v>-1.4801049982285716E-4</v>
      </c>
      <c r="GN338" s="661">
        <f t="shared" ca="1" si="1849"/>
        <v>0</v>
      </c>
      <c r="GO338" s="661">
        <f t="shared" ca="1" si="1849"/>
        <v>0</v>
      </c>
      <c r="GP338" s="661">
        <f t="shared" ca="1" si="1849"/>
        <v>-8.7289392510981961E-4</v>
      </c>
      <c r="GQ338" s="661">
        <f t="shared" ca="1" si="1849"/>
        <v>-7.4577115010461342E-4</v>
      </c>
      <c r="GR338" s="661">
        <f t="shared" ca="1" si="1849"/>
        <v>-2.6421847993345674E-3</v>
      </c>
      <c r="GS338" s="661">
        <f t="shared" ca="1" si="1849"/>
        <v>-5.601451412150625E-4</v>
      </c>
      <c r="GT338" s="661">
        <f t="shared" ca="1" si="1849"/>
        <v>0</v>
      </c>
      <c r="GU338" s="661">
        <f t="shared" ca="1" si="1849"/>
        <v>-1.0481519316660321E-5</v>
      </c>
      <c r="GV338" s="661">
        <f t="shared" ca="1" si="1849"/>
        <v>0</v>
      </c>
      <c r="GW338" s="661">
        <f t="shared" ca="1" si="1849"/>
        <v>0</v>
      </c>
      <c r="GX338" s="661">
        <f t="shared" ca="1" si="1849"/>
        <v>0</v>
      </c>
      <c r="GY338" s="661">
        <f t="shared" ca="1" si="1849"/>
        <v>-1.4822629570000013E-4</v>
      </c>
      <c r="GZ338" s="661">
        <f t="shared" ca="1" si="1849"/>
        <v>0</v>
      </c>
      <c r="HA338" s="661">
        <f t="shared" ca="1" si="1849"/>
        <v>0</v>
      </c>
      <c r="HB338" s="661">
        <f t="shared" ca="1" si="1849"/>
        <v>-8.874538928322868E-4</v>
      </c>
      <c r="HC338" s="661">
        <f t="shared" ca="1" si="1849"/>
        <v>-1.2666115500425744E-3</v>
      </c>
      <c r="HD338" s="661">
        <f t="shared" ca="1" si="1849"/>
        <v>-2.8466931169187407E-3</v>
      </c>
      <c r="HE338" s="661">
        <f t="shared" ca="1" si="1849"/>
        <v>-1.3171958702628823E-4</v>
      </c>
      <c r="HF338" s="661">
        <f t="shared" ca="1" si="1849"/>
        <v>0</v>
      </c>
      <c r="HG338" s="661">
        <f t="shared" ca="1" si="1849"/>
        <v>-1.3111116548131681E-5</v>
      </c>
      <c r="HH338" s="661">
        <f t="shared" ca="1" si="1849"/>
        <v>0</v>
      </c>
      <c r="HI338" s="661">
        <f t="shared" ca="1" si="1849"/>
        <v>0</v>
      </c>
      <c r="HJ338" s="661">
        <f t="shared" ca="1" si="1849"/>
        <v>0</v>
      </c>
      <c r="HK338" s="661">
        <f t="shared" ca="1" si="1849"/>
        <v>-1.5594507174014084E-4</v>
      </c>
      <c r="HL338" s="661">
        <f t="shared" ca="1" si="1849"/>
        <v>0</v>
      </c>
      <c r="HM338" s="661">
        <f t="shared" ca="1" si="1849"/>
        <v>0</v>
      </c>
      <c r="HN338" s="661">
        <f t="shared" ca="1" si="1849"/>
        <v>-5.4625005896874143E-4</v>
      </c>
      <c r="HO338" s="661">
        <f t="shared" ref="HO338:JZ338" ca="1" si="1850">-(HO314-HO326)/(SUM(HO$308:HO$316)-SUM(HO$320:HO$327))</f>
        <v>-1.2666115500425744E-3</v>
      </c>
      <c r="HP338" s="661">
        <f t="shared" ca="1" si="1850"/>
        <v>-2.8466931169187407E-3</v>
      </c>
      <c r="HQ338" s="661">
        <f t="shared" ca="1" si="1850"/>
        <v>-1.3171958702628823E-4</v>
      </c>
      <c r="HR338" s="661">
        <f t="shared" ca="1" si="1850"/>
        <v>0</v>
      </c>
      <c r="HS338" s="661">
        <f t="shared" ca="1" si="1850"/>
        <v>-1.3111116548131681E-5</v>
      </c>
      <c r="HT338" s="661">
        <f t="shared" ca="1" si="1850"/>
        <v>0</v>
      </c>
      <c r="HU338" s="661">
        <f t="shared" ca="1" si="1850"/>
        <v>0</v>
      </c>
      <c r="HV338" s="661">
        <f t="shared" ca="1" si="1850"/>
        <v>0</v>
      </c>
      <c r="HW338" s="661">
        <f t="shared" ca="1" si="1850"/>
        <v>-1.5594507174014084E-4</v>
      </c>
      <c r="HX338" s="661">
        <f t="shared" ca="1" si="1850"/>
        <v>0</v>
      </c>
      <c r="HY338" s="661">
        <f t="shared" ca="1" si="1850"/>
        <v>0</v>
      </c>
      <c r="HZ338" s="661">
        <f t="shared" ca="1" si="1850"/>
        <v>-5.4625005896874143E-4</v>
      </c>
      <c r="IA338" s="661">
        <f t="shared" ca="1" si="1850"/>
        <v>-1.2666115500425744E-3</v>
      </c>
      <c r="IB338" s="661">
        <f t="shared" ca="1" si="1850"/>
        <v>-2.8466931169187407E-3</v>
      </c>
      <c r="IC338" s="661">
        <f t="shared" ca="1" si="1850"/>
        <v>-1.3171958702628823E-4</v>
      </c>
      <c r="ID338" s="661">
        <f t="shared" ca="1" si="1850"/>
        <v>0</v>
      </c>
      <c r="IE338" s="661">
        <f t="shared" ca="1" si="1850"/>
        <v>-1.3111116548131681E-5</v>
      </c>
      <c r="IF338" s="661">
        <f t="shared" ca="1" si="1850"/>
        <v>0</v>
      </c>
      <c r="IG338" s="661">
        <f t="shared" ca="1" si="1850"/>
        <v>0</v>
      </c>
      <c r="IH338" s="661">
        <f t="shared" ca="1" si="1850"/>
        <v>0</v>
      </c>
      <c r="II338" s="661">
        <f t="shared" ca="1" si="1850"/>
        <v>-1.5594507174014084E-4</v>
      </c>
      <c r="IJ338" s="661">
        <f t="shared" ca="1" si="1850"/>
        <v>0</v>
      </c>
      <c r="IK338" s="661">
        <f t="shared" ca="1" si="1850"/>
        <v>0</v>
      </c>
      <c r="IL338" s="661">
        <f t="shared" ca="1" si="1850"/>
        <v>-5.4625005896874143E-4</v>
      </c>
      <c r="IM338" s="661">
        <f t="shared" ca="1" si="1850"/>
        <v>-1.2666115500425744E-3</v>
      </c>
      <c r="IN338" s="661">
        <f t="shared" ca="1" si="1850"/>
        <v>-2.8466931169187407E-3</v>
      </c>
      <c r="IO338" s="661">
        <f t="shared" ca="1" si="1850"/>
        <v>-1.3171958702628823E-4</v>
      </c>
      <c r="IP338" s="661">
        <f t="shared" ca="1" si="1850"/>
        <v>0</v>
      </c>
      <c r="IQ338" s="661">
        <f t="shared" ca="1" si="1850"/>
        <v>-1.3111116548131681E-5</v>
      </c>
      <c r="IR338" s="661">
        <f t="shared" ca="1" si="1850"/>
        <v>0</v>
      </c>
      <c r="IS338" s="661">
        <f t="shared" ca="1" si="1850"/>
        <v>0</v>
      </c>
      <c r="IT338" s="661">
        <f t="shared" ca="1" si="1850"/>
        <v>0</v>
      </c>
      <c r="IU338" s="661">
        <f t="shared" ca="1" si="1850"/>
        <v>-1.5594507174014084E-4</v>
      </c>
      <c r="IV338" s="661">
        <f t="shared" ca="1" si="1850"/>
        <v>0</v>
      </c>
      <c r="IW338" s="661">
        <f t="shared" ca="1" si="1850"/>
        <v>0</v>
      </c>
      <c r="IX338" s="661">
        <f t="shared" ca="1" si="1850"/>
        <v>-5.4625005896874143E-4</v>
      </c>
      <c r="IY338" s="661">
        <f t="shared" ca="1" si="1850"/>
        <v>-1.2666115500425744E-3</v>
      </c>
      <c r="IZ338" s="661">
        <f t="shared" ca="1" si="1850"/>
        <v>-2.8466931169187407E-3</v>
      </c>
      <c r="JA338" s="661">
        <f t="shared" ca="1" si="1850"/>
        <v>-1.3171958702628823E-4</v>
      </c>
      <c r="JB338" s="661">
        <f t="shared" ca="1" si="1850"/>
        <v>0</v>
      </c>
      <c r="JC338" s="661">
        <f t="shared" ca="1" si="1850"/>
        <v>-1.3111116548131681E-5</v>
      </c>
      <c r="JD338" s="661">
        <f t="shared" ca="1" si="1850"/>
        <v>0</v>
      </c>
      <c r="JE338" s="661">
        <f t="shared" ca="1" si="1850"/>
        <v>0</v>
      </c>
      <c r="JF338" s="661">
        <f t="shared" ca="1" si="1850"/>
        <v>0</v>
      </c>
      <c r="JG338" s="661">
        <f t="shared" ca="1" si="1850"/>
        <v>-1.5594507174014084E-4</v>
      </c>
      <c r="JH338" s="661">
        <f t="shared" ca="1" si="1850"/>
        <v>0</v>
      </c>
      <c r="JI338" s="661">
        <f t="shared" ca="1" si="1850"/>
        <v>0</v>
      </c>
      <c r="JJ338" s="661">
        <f t="shared" ca="1" si="1850"/>
        <v>-5.4625005896874143E-4</v>
      </c>
      <c r="JK338" s="661">
        <f t="shared" ca="1" si="1850"/>
        <v>-1.2002638091641183E-3</v>
      </c>
      <c r="JL338" s="661">
        <f t="shared" ca="1" si="1850"/>
        <v>-2.7261545234359193E-3</v>
      </c>
      <c r="JM338" s="661">
        <f t="shared" ca="1" si="1850"/>
        <v>-2.3905981612305498E-4</v>
      </c>
      <c r="JN338" s="661">
        <f t="shared" ca="1" si="1850"/>
        <v>0</v>
      </c>
      <c r="JO338" s="661">
        <f t="shared" ca="1" si="1850"/>
        <v>-1.2569196452950705E-5</v>
      </c>
      <c r="JP338" s="661">
        <f t="shared" ca="1" si="1850"/>
        <v>0</v>
      </c>
      <c r="JQ338" s="661">
        <f t="shared" ca="1" si="1850"/>
        <v>0</v>
      </c>
      <c r="JR338" s="661">
        <f t="shared" ca="1" si="1850"/>
        <v>0</v>
      </c>
      <c r="JS338" s="661">
        <f t="shared" ca="1" si="1850"/>
        <v>-1.5659368764299968E-4</v>
      </c>
      <c r="JT338" s="661">
        <f t="shared" ca="1" si="1850"/>
        <v>0</v>
      </c>
      <c r="JU338" s="661">
        <f t="shared" ca="1" si="1850"/>
        <v>0</v>
      </c>
      <c r="JV338" s="661">
        <f t="shared" ca="1" si="1850"/>
        <v>-4.8684384881546815E-4</v>
      </c>
      <c r="JW338" s="661">
        <f t="shared" ca="1" si="1850"/>
        <v>-1.1361281877698484E-3</v>
      </c>
      <c r="JX338" s="661">
        <f t="shared" ca="1" si="1850"/>
        <v>-2.6032533557768674E-3</v>
      </c>
      <c r="JY338" s="661">
        <f t="shared" ca="1" si="1850"/>
        <v>-3.4701297054526981E-4</v>
      </c>
      <c r="JZ338" s="661">
        <f t="shared" ca="1" si="1850"/>
        <v>0</v>
      </c>
      <c r="KA338" s="661">
        <f t="shared" ref="KA338:LR338" ca="1" si="1851">-(KA314-KA326)/(SUM(KA$308:KA$316)-SUM(KA$320:KA$327))</f>
        <v>-1.2076778732210819E-5</v>
      </c>
      <c r="KB338" s="661">
        <f t="shared" ca="1" si="1851"/>
        <v>0</v>
      </c>
      <c r="KC338" s="661">
        <f t="shared" ca="1" si="1851"/>
        <v>0</v>
      </c>
      <c r="KD338" s="661">
        <f t="shared" ca="1" si="1851"/>
        <v>0</v>
      </c>
      <c r="KE338" s="661">
        <f t="shared" ca="1" si="1851"/>
        <v>-1.5723884069758915E-4</v>
      </c>
      <c r="KF338" s="661">
        <f t="shared" ca="1" si="1851"/>
        <v>0</v>
      </c>
      <c r="KG338" s="661">
        <f t="shared" ca="1" si="1851"/>
        <v>0</v>
      </c>
      <c r="KH338" s="661">
        <f t="shared" ca="1" si="1851"/>
        <v>-4.2825263608649853E-4</v>
      </c>
      <c r="KI338" s="661">
        <f t="shared" ca="1" si="1851"/>
        <v>-1.0740958675448291E-3</v>
      </c>
      <c r="KJ338" s="661">
        <f t="shared" ca="1" si="1851"/>
        <v>-2.4779194662869057E-3</v>
      </c>
      <c r="KK338" s="661">
        <f t="shared" ca="1" si="1851"/>
        <v>-4.5558431513785844E-4</v>
      </c>
      <c r="KL338" s="661">
        <f t="shared" ca="1" si="1851"/>
        <v>0</v>
      </c>
      <c r="KM338" s="661">
        <f t="shared" ca="1" si="1851"/>
        <v>-1.1627376860607003E-5</v>
      </c>
      <c r="KN338" s="661">
        <f t="shared" ca="1" si="1851"/>
        <v>0</v>
      </c>
      <c r="KO338" s="661">
        <f t="shared" ca="1" si="1851"/>
        <v>0</v>
      </c>
      <c r="KP338" s="661">
        <f t="shared" ca="1" si="1851"/>
        <v>0</v>
      </c>
      <c r="KQ338" s="661">
        <f t="shared" ca="1" si="1851"/>
        <v>-1.5788055856140077E-4</v>
      </c>
      <c r="KR338" s="661">
        <f t="shared" ca="1" si="1851"/>
        <v>0</v>
      </c>
      <c r="KS338" s="661">
        <f t="shared" ca="1" si="1851"/>
        <v>0</v>
      </c>
      <c r="KT338" s="661">
        <f t="shared" ca="1" si="1851"/>
        <v>-3.7045976354352903E-4</v>
      </c>
      <c r="KU338" s="661">
        <f t="shared" ca="1" si="1851"/>
        <v>-1.0140650523329936E-3</v>
      </c>
      <c r="KV338" s="661">
        <f t="shared" ca="1" si="1851"/>
        <v>-2.3500799025285069E-3</v>
      </c>
      <c r="KW338" s="661">
        <f t="shared" ca="1" si="1851"/>
        <v>-5.647791752168012E-4</v>
      </c>
      <c r="KX338" s="661">
        <f t="shared" ca="1" si="1851"/>
        <v>0</v>
      </c>
      <c r="KY338" s="661">
        <f t="shared" ca="1" si="1851"/>
        <v>-1.1215590164052092E-5</v>
      </c>
      <c r="KZ338" s="661">
        <f t="shared" ca="1" si="1851"/>
        <v>0</v>
      </c>
      <c r="LA338" s="661">
        <f t="shared" ca="1" si="1851"/>
        <v>0</v>
      </c>
      <c r="LB338" s="661">
        <f t="shared" ca="1" si="1851"/>
        <v>0</v>
      </c>
      <c r="LC338" s="661">
        <f t="shared" ca="1" si="1851"/>
        <v>-1.5851886859818162E-4</v>
      </c>
      <c r="LD338" s="661">
        <f t="shared" ca="1" si="1851"/>
        <v>0</v>
      </c>
      <c r="LE338" s="661">
        <f t="shared" ca="1" si="1851"/>
        <v>0</v>
      </c>
      <c r="LF338" s="661">
        <f t="shared" ca="1" si="1851"/>
        <v>-3.1344902480623805E-4</v>
      </c>
      <c r="LG338" s="661">
        <f t="shared" ca="1" si="1851"/>
        <v>-9.5594041069615044E-4</v>
      </c>
      <c r="LH338" s="661">
        <f t="shared" ca="1" si="1851"/>
        <v>-2.2196587656829183E-3</v>
      </c>
      <c r="LI338" s="661">
        <f t="shared" ca="1" si="1851"/>
        <v>-6.7460293743986321E-4</v>
      </c>
      <c r="LJ338" s="661">
        <f t="shared" ca="1" si="1851"/>
        <v>0</v>
      </c>
      <c r="LK338" s="661">
        <f t="shared" ca="1" si="1851"/>
        <v>-1.083688573094078E-5</v>
      </c>
      <c r="LL338" s="661">
        <f t="shared" ca="1" si="1851"/>
        <v>0</v>
      </c>
      <c r="LM338" s="661">
        <f t="shared" ca="1" si="1851"/>
        <v>0</v>
      </c>
      <c r="LN338" s="661">
        <f t="shared" ca="1" si="1851"/>
        <v>0</v>
      </c>
      <c r="LO338" s="661">
        <f t="shared" ca="1" si="1851"/>
        <v>-1.5915379788181613E-4</v>
      </c>
      <c r="LP338" s="661">
        <f t="shared" ca="1" si="1851"/>
        <v>0</v>
      </c>
      <c r="LQ338" s="661">
        <f t="shared" ca="1" si="1851"/>
        <v>0</v>
      </c>
      <c r="LR338" s="661">
        <f t="shared" ca="1" si="1851"/>
        <v>-2.5720464920074001E-4</v>
      </c>
    </row>
    <row r="339" spans="3:330" hidden="1">
      <c r="C339" s="664" t="s">
        <v>825</v>
      </c>
      <c r="D339" s="661">
        <f t="shared" ref="D339:AC339" ca="1" si="1852">-(D315-D327)/(SUM(D$308:D$316)-SUM(D$320:D$327))</f>
        <v>-1.1282339347227289E-2</v>
      </c>
      <c r="E339" s="661">
        <f t="shared" ca="1" si="1852"/>
        <v>-1.1282339347227289E-2</v>
      </c>
      <c r="F339" s="661">
        <f t="shared" ca="1" si="1852"/>
        <v>-1.1282339347227289E-2</v>
      </c>
      <c r="G339" s="661">
        <f t="shared" ca="1" si="1852"/>
        <v>-1.1282339347227289E-2</v>
      </c>
      <c r="H339" s="661">
        <f t="shared" ca="1" si="1852"/>
        <v>-1.1282339347227289E-2</v>
      </c>
      <c r="I339" s="661">
        <f t="shared" ca="1" si="1852"/>
        <v>-1.0330004734630669E-2</v>
      </c>
      <c r="J339" s="661">
        <f t="shared" ca="1" si="1852"/>
        <v>-1.084029360306814E-2</v>
      </c>
      <c r="K339" s="661">
        <f t="shared" ca="1" si="1852"/>
        <v>-1.1350581313634426E-2</v>
      </c>
      <c r="L339" s="661">
        <f t="shared" ca="1" si="1852"/>
        <v>-1.1860867866332822E-2</v>
      </c>
      <c r="M339" s="661">
        <f t="shared" ca="1" si="1852"/>
        <v>-1.2371153261167356E-2</v>
      </c>
      <c r="N339" s="661">
        <f t="shared" ca="1" si="1852"/>
        <v>-1.2881437498142322E-2</v>
      </c>
      <c r="O339" s="661">
        <f t="shared" ca="1" si="1852"/>
        <v>-1.9170087578458044E-2</v>
      </c>
      <c r="P339" s="661">
        <f t="shared" ca="1" si="1852"/>
        <v>-2.5458887193414513E-2</v>
      </c>
      <c r="Q339" s="661">
        <f t="shared" ca="1" si="1852"/>
        <v>-3.1747836348345299E-2</v>
      </c>
      <c r="R339" s="661">
        <f t="shared" ca="1" si="1852"/>
        <v>-3.8036935048584304E-2</v>
      </c>
      <c r="S339" s="661">
        <f t="shared" ca="1" si="1852"/>
        <v>-4.4326183299465749E-2</v>
      </c>
      <c r="T339" s="661">
        <f t="shared" ca="1" si="1852"/>
        <v>-6.0922946769995781E-2</v>
      </c>
      <c r="U339" s="661">
        <f t="shared" ca="1" si="1852"/>
        <v>-6.0922946769995781E-2</v>
      </c>
      <c r="V339" s="661">
        <f t="shared" ca="1" si="1852"/>
        <v>-6.0922946769995781E-2</v>
      </c>
      <c r="W339" s="661">
        <f t="shared" ca="1" si="1852"/>
        <v>-6.0922946769995781E-2</v>
      </c>
      <c r="X339" s="661">
        <f t="shared" ca="1" si="1852"/>
        <v>-6.0922946769995781E-2</v>
      </c>
      <c r="Y339" s="661">
        <f t="shared" ca="1" si="1852"/>
        <v>-6.1055470255196212E-2</v>
      </c>
      <c r="Z339" s="661">
        <f t="shared" ca="1" si="1852"/>
        <v>-6.1187996925935392E-2</v>
      </c>
      <c r="AA339" s="661">
        <f t="shared" ca="1" si="1852"/>
        <v>-6.1320526782330735E-2</v>
      </c>
      <c r="AB339" s="661">
        <f t="shared" ca="1" si="1852"/>
        <v>-6.1453059824494824E-2</v>
      </c>
      <c r="AC339" s="661">
        <f t="shared" ca="1" si="1852"/>
        <v>-6.1585596052544544E-2</v>
      </c>
      <c r="AE339" s="661">
        <f t="shared" ref="AE339:CP339" ca="1" si="1853">-(AE315-AE327)/(SUM(AE$308:AE$316)-SUM(AE$320:AE$327))</f>
        <v>0</v>
      </c>
      <c r="AF339" s="661">
        <f t="shared" ca="1" si="1853"/>
        <v>0</v>
      </c>
      <c r="AG339" s="661">
        <f t="shared" ca="1" si="1853"/>
        <v>-4.1837077436118137E-3</v>
      </c>
      <c r="AH339" s="661">
        <f t="shared" ca="1" si="1853"/>
        <v>-6.3045487471683152E-3</v>
      </c>
      <c r="AI339" s="661">
        <f t="shared" ca="1" si="1853"/>
        <v>-2.8205173556397827E-2</v>
      </c>
      <c r="AJ339" s="661">
        <f t="shared" ca="1" si="1853"/>
        <v>-5.9584817120062021E-2</v>
      </c>
      <c r="AK339" s="661">
        <f t="shared" ca="1" si="1853"/>
        <v>-1.1667124981076827E-2</v>
      </c>
      <c r="AL339" s="661">
        <f t="shared" ca="1" si="1853"/>
        <v>-4.1163659597701248E-3</v>
      </c>
      <c r="AM339" s="661">
        <f t="shared" ca="1" si="1853"/>
        <v>1.0618427163995601E-6</v>
      </c>
      <c r="AN339" s="661">
        <f t="shared" ca="1" si="1853"/>
        <v>-1.9189056284627731E-2</v>
      </c>
      <c r="AO339" s="661">
        <f t="shared" ca="1" si="1853"/>
        <v>-1.3824031541729029E-3</v>
      </c>
      <c r="AP339" s="661">
        <f t="shared" ca="1" si="1853"/>
        <v>-1.3945429524148316E-3</v>
      </c>
      <c r="AQ339" s="661">
        <f t="shared" ca="1" si="1853"/>
        <v>0</v>
      </c>
      <c r="AR339" s="661">
        <f t="shared" ca="1" si="1853"/>
        <v>0</v>
      </c>
      <c r="AS339" s="661">
        <f t="shared" ca="1" si="1853"/>
        <v>-4.1837077436118137E-3</v>
      </c>
      <c r="AT339" s="661">
        <f t="shared" ca="1" si="1853"/>
        <v>-6.3045487471683152E-3</v>
      </c>
      <c r="AU339" s="661">
        <f t="shared" ca="1" si="1853"/>
        <v>-2.8205173556397827E-2</v>
      </c>
      <c r="AV339" s="661">
        <f t="shared" ca="1" si="1853"/>
        <v>-5.9584817120062021E-2</v>
      </c>
      <c r="AW339" s="661">
        <f t="shared" ca="1" si="1853"/>
        <v>-1.1667124981076827E-2</v>
      </c>
      <c r="AX339" s="661">
        <f t="shared" ca="1" si="1853"/>
        <v>-4.1163659597701248E-3</v>
      </c>
      <c r="AY339" s="661">
        <f t="shared" ca="1" si="1853"/>
        <v>1.0618427163995601E-6</v>
      </c>
      <c r="AZ339" s="661">
        <f t="shared" ca="1" si="1853"/>
        <v>-1.9189056284627731E-2</v>
      </c>
      <c r="BA339" s="661">
        <f t="shared" ca="1" si="1853"/>
        <v>-1.3824031541729029E-3</v>
      </c>
      <c r="BB339" s="661">
        <f t="shared" ca="1" si="1853"/>
        <v>-1.3945429524148316E-3</v>
      </c>
      <c r="BC339" s="661">
        <f t="shared" ca="1" si="1853"/>
        <v>0</v>
      </c>
      <c r="BD339" s="661">
        <f t="shared" ca="1" si="1853"/>
        <v>0</v>
      </c>
      <c r="BE339" s="661">
        <f t="shared" ca="1" si="1853"/>
        <v>-4.1837077436118137E-3</v>
      </c>
      <c r="BF339" s="661">
        <f t="shared" ca="1" si="1853"/>
        <v>-6.3045487471683152E-3</v>
      </c>
      <c r="BG339" s="661">
        <f t="shared" ca="1" si="1853"/>
        <v>-2.8205173556397827E-2</v>
      </c>
      <c r="BH339" s="661">
        <f t="shared" ca="1" si="1853"/>
        <v>-5.9584817120062021E-2</v>
      </c>
      <c r="BI339" s="661">
        <f t="shared" ca="1" si="1853"/>
        <v>-1.1667124981076827E-2</v>
      </c>
      <c r="BJ339" s="661">
        <f t="shared" ca="1" si="1853"/>
        <v>-4.1163659597701248E-3</v>
      </c>
      <c r="BK339" s="661">
        <f t="shared" ca="1" si="1853"/>
        <v>1.0618427163995601E-6</v>
      </c>
      <c r="BL339" s="661">
        <f t="shared" ca="1" si="1853"/>
        <v>-1.9189056284627731E-2</v>
      </c>
      <c r="BM339" s="661">
        <f t="shared" ca="1" si="1853"/>
        <v>-1.3824031541729029E-3</v>
      </c>
      <c r="BN339" s="661">
        <f t="shared" ca="1" si="1853"/>
        <v>-1.3945429524148316E-3</v>
      </c>
      <c r="BO339" s="661">
        <f t="shared" ca="1" si="1853"/>
        <v>0</v>
      </c>
      <c r="BP339" s="661">
        <f t="shared" ca="1" si="1853"/>
        <v>0</v>
      </c>
      <c r="BQ339" s="661">
        <f t="shared" ca="1" si="1853"/>
        <v>-4.1837077436118137E-3</v>
      </c>
      <c r="BR339" s="661">
        <f t="shared" ca="1" si="1853"/>
        <v>-6.3045487471683152E-3</v>
      </c>
      <c r="BS339" s="661">
        <f t="shared" ca="1" si="1853"/>
        <v>-2.8205173556397827E-2</v>
      </c>
      <c r="BT339" s="661">
        <f t="shared" ca="1" si="1853"/>
        <v>-5.9584817120062021E-2</v>
      </c>
      <c r="BU339" s="661">
        <f t="shared" ca="1" si="1853"/>
        <v>-1.1667124981076827E-2</v>
      </c>
      <c r="BV339" s="661">
        <f t="shared" ca="1" si="1853"/>
        <v>-4.1163659597701248E-3</v>
      </c>
      <c r="BW339" s="661">
        <f t="shared" ca="1" si="1853"/>
        <v>1.0618427163995601E-6</v>
      </c>
      <c r="BX339" s="661">
        <f t="shared" ca="1" si="1853"/>
        <v>-1.9189056284627731E-2</v>
      </c>
      <c r="BY339" s="661">
        <f t="shared" ca="1" si="1853"/>
        <v>-1.3824031541729029E-3</v>
      </c>
      <c r="BZ339" s="661">
        <f t="shared" ca="1" si="1853"/>
        <v>-1.3945429524148316E-3</v>
      </c>
      <c r="CA339" s="661">
        <f t="shared" ca="1" si="1853"/>
        <v>-5.3341878638605363E-4</v>
      </c>
      <c r="CB339" s="661">
        <f t="shared" ca="1" si="1853"/>
        <v>-7.1981054479607759E-3</v>
      </c>
      <c r="CC339" s="661">
        <f t="shared" ca="1" si="1853"/>
        <v>-7.8481758726526487E-3</v>
      </c>
      <c r="CD339" s="661">
        <f t="shared" ca="1" si="1853"/>
        <v>-2.0652647060485675E-2</v>
      </c>
      <c r="CE339" s="661">
        <f t="shared" ca="1" si="1853"/>
        <v>8.877062306332742E-3</v>
      </c>
      <c r="CF339" s="661">
        <f t="shared" ca="1" si="1853"/>
        <v>-6.9144333476366011E-3</v>
      </c>
      <c r="CG339" s="661">
        <f t="shared" ca="1" si="1853"/>
        <v>-4.4901709104149458E-2</v>
      </c>
      <c r="CH339" s="661">
        <f t="shared" ca="1" si="1853"/>
        <v>-4.7430009149352879E-3</v>
      </c>
      <c r="CI339" s="661">
        <f t="shared" ca="1" si="1853"/>
        <v>5.2826252333398336E-3</v>
      </c>
      <c r="CJ339" s="661">
        <f t="shared" ca="1" si="1853"/>
        <v>-1.8789261905354405E-3</v>
      </c>
      <c r="CK339" s="661">
        <f t="shared" ca="1" si="1853"/>
        <v>-2.9800431137324418E-2</v>
      </c>
      <c r="CL339" s="661">
        <f t="shared" ca="1" si="1853"/>
        <v>-9.9387675734300632E-3</v>
      </c>
      <c r="CM339" s="661">
        <f t="shared" ca="1" si="1853"/>
        <v>-5.3376566086159923E-4</v>
      </c>
      <c r="CN339" s="661">
        <f t="shared" ca="1" si="1853"/>
        <v>-6.5691735595500064E-3</v>
      </c>
      <c r="CO339" s="661">
        <f t="shared" ca="1" si="1853"/>
        <v>-7.0848411067577057E-3</v>
      </c>
      <c r="CP339" s="661">
        <f t="shared" ca="1" si="1853"/>
        <v>-2.1745767923108148E-2</v>
      </c>
      <c r="CQ339" s="661">
        <f t="shared" ref="CQ339:FB339" ca="1" si="1854">-(CQ315-CQ327)/(SUM(CQ$308:CQ$316)-SUM(CQ$320:CQ$327))</f>
        <v>7.0994164308840852E-3</v>
      </c>
      <c r="CR339" s="661">
        <f t="shared" ca="1" si="1854"/>
        <v>-8.5583207406494197E-3</v>
      </c>
      <c r="CS339" s="661">
        <f t="shared" ca="1" si="1854"/>
        <v>-5.115099073848587E-2</v>
      </c>
      <c r="CT339" s="661">
        <f t="shared" ca="1" si="1854"/>
        <v>-3.7499852526058411E-3</v>
      </c>
      <c r="CU339" s="661">
        <f t="shared" ca="1" si="1854"/>
        <v>4.079635438417625E-3</v>
      </c>
      <c r="CV339" s="661">
        <f t="shared" ca="1" si="1854"/>
        <v>-4.4763749652584938E-3</v>
      </c>
      <c r="CW339" s="661">
        <f t="shared" ca="1" si="1854"/>
        <v>-2.6650212117327411E-2</v>
      </c>
      <c r="CX339" s="661">
        <f t="shared" ca="1" si="1854"/>
        <v>-7.8118197422659677E-3</v>
      </c>
      <c r="CY339" s="661">
        <f t="shared" ca="1" si="1854"/>
        <v>-5.3411298676561074E-4</v>
      </c>
      <c r="CZ339" s="661">
        <f t="shared" ca="1" si="1854"/>
        <v>-5.9407254641413217E-3</v>
      </c>
      <c r="DA339" s="661">
        <f t="shared" ca="1" si="1854"/>
        <v>-6.3089800545910579E-3</v>
      </c>
      <c r="DB339" s="661">
        <f t="shared" ca="1" si="1854"/>
        <v>-2.2828664013998034E-2</v>
      </c>
      <c r="DC339" s="661">
        <f t="shared" ca="1" si="1854"/>
        <v>5.4414441560022815E-3</v>
      </c>
      <c r="DD339" s="661">
        <f t="shared" ca="1" si="1854"/>
        <v>-1.0282022414653945E-2</v>
      </c>
      <c r="DE339" s="661">
        <f t="shared" ca="1" si="1854"/>
        <v>-5.7594422416707473E-2</v>
      </c>
      <c r="DF339" s="661">
        <f t="shared" ca="1" si="1854"/>
        <v>-2.7799481671132659E-3</v>
      </c>
      <c r="DG339" s="661">
        <f t="shared" ca="1" si="1854"/>
        <v>2.876482806290338E-3</v>
      </c>
      <c r="DH339" s="661">
        <f t="shared" ca="1" si="1854"/>
        <v>-7.0660176194397538E-3</v>
      </c>
      <c r="DI339" s="661">
        <f t="shared" ca="1" si="1854"/>
        <v>-2.3469379782258097E-2</v>
      </c>
      <c r="DJ339" s="661">
        <f t="shared" ca="1" si="1854"/>
        <v>-5.6984581724396684E-3</v>
      </c>
      <c r="DK339" s="661">
        <f t="shared" ca="1" si="1854"/>
        <v>-5.3446076497984385E-4</v>
      </c>
      <c r="DL339" s="661">
        <f t="shared" ca="1" si="1854"/>
        <v>-5.3127606037273109E-3</v>
      </c>
      <c r="DM339" s="661">
        <f t="shared" ca="1" si="1854"/>
        <v>-5.5202818317334782E-3</v>
      </c>
      <c r="DN339" s="661">
        <f t="shared" ca="1" si="1854"/>
        <v>-2.3901478125167502E-2</v>
      </c>
      <c r="DO339" s="661">
        <f t="shared" ca="1" si="1854"/>
        <v>3.8914541300938896E-3</v>
      </c>
      <c r="DP339" s="661">
        <f t="shared" ca="1" si="1854"/>
        <v>-1.2091495724274912E-2</v>
      </c>
      <c r="DQ339" s="661">
        <f t="shared" ca="1" si="1854"/>
        <v>-6.4241194558264172E-2</v>
      </c>
      <c r="DR339" s="661">
        <f t="shared" ca="1" si="1854"/>
        <v>-1.8321011879879983E-3</v>
      </c>
      <c r="DS339" s="661">
        <f t="shared" ca="1" si="1854"/>
        <v>1.6731673038931404E-3</v>
      </c>
      <c r="DT339" s="661">
        <f t="shared" ca="1" si="1854"/>
        <v>-9.647889289916764E-3</v>
      </c>
      <c r="DU339" s="661">
        <f t="shared" ca="1" si="1854"/>
        <v>-2.0257485710461424E-2</v>
      </c>
      <c r="DV339" s="661">
        <f t="shared" ca="1" si="1854"/>
        <v>-3.5985531013649971E-3</v>
      </c>
      <c r="DW339" s="661">
        <f t="shared" ca="1" si="1854"/>
        <v>-5.3480899638836657E-4</v>
      </c>
      <c r="DX339" s="661">
        <f t="shared" ca="1" si="1854"/>
        <v>-4.6852784211586099E-3</v>
      </c>
      <c r="DY339" s="661">
        <f t="shared" ca="1" si="1854"/>
        <v>-4.7184251803424875E-3</v>
      </c>
      <c r="DZ339" s="661">
        <f t="shared" ca="1" si="1854"/>
        <v>-2.4964350402104513E-2</v>
      </c>
      <c r="EA339" s="661">
        <f t="shared" ca="1" si="1854"/>
        <v>2.4392298677209279E-3</v>
      </c>
      <c r="EB339" s="661">
        <f t="shared" ca="1" si="1854"/>
        <v>-1.3993306028932182E-2</v>
      </c>
      <c r="EC339" s="661">
        <f t="shared" ca="1" si="1854"/>
        <v>-7.1101086940678015E-2</v>
      </c>
      <c r="ED339" s="661">
        <f t="shared" ca="1" si="1854"/>
        <v>-9.0569151017783132E-4</v>
      </c>
      <c r="EE339" s="661">
        <f t="shared" ca="1" si="1854"/>
        <v>4.6968889815232482E-4</v>
      </c>
      <c r="EF339" s="661">
        <f t="shared" ca="1" si="1854"/>
        <v>-1.2222024902966104E-2</v>
      </c>
      <c r="EG339" s="661">
        <f t="shared" ca="1" si="1854"/>
        <v>-1.7014072679380033E-2</v>
      </c>
      <c r="EH339" s="661">
        <f t="shared" ca="1" si="1854"/>
        <v>-1.5119764136972771E-3</v>
      </c>
      <c r="EI339" s="661">
        <f t="shared" ca="1" si="1854"/>
        <v>-5.3515768187780137E-4</v>
      </c>
      <c r="EJ339" s="661">
        <f t="shared" ca="1" si="1854"/>
        <v>-4.058278360141946E-3</v>
      </c>
      <c r="EK339" s="661">
        <f t="shared" ca="1" si="1854"/>
        <v>-3.903078032843343E-3</v>
      </c>
      <c r="EL339" s="661">
        <f t="shared" ca="1" si="1854"/>
        <v>-2.6017418404802629E-2</v>
      </c>
      <c r="EM339" s="661">
        <f t="shared" ca="1" si="1854"/>
        <v>1.0758042916937014E-3</v>
      </c>
      <c r="EN339" s="661">
        <f t="shared" ca="1" si="1854"/>
        <v>-1.5994706289594644E-2</v>
      </c>
      <c r="EO339" s="661">
        <f t="shared" ca="1" si="1854"/>
        <v>-7.8184516711798269E-2</v>
      </c>
      <c r="EP339" s="661">
        <f t="shared" ca="1" si="1854"/>
        <v>0</v>
      </c>
      <c r="EQ339" s="661">
        <f t="shared" ca="1" si="1854"/>
        <v>-7.3395244401486921E-4</v>
      </c>
      <c r="ER339" s="661">
        <f t="shared" ca="1" si="1854"/>
        <v>-1.4788459175878557E-2</v>
      </c>
      <c r="ES339" s="661">
        <f t="shared" ca="1" si="1854"/>
        <v>-1.373867444857582E-2</v>
      </c>
      <c r="ET339" s="661">
        <f t="shared" ca="1" si="1854"/>
        <v>5.613983847221277E-4</v>
      </c>
      <c r="EU339" s="661">
        <f t="shared" ca="1" si="1854"/>
        <v>-1.665786641463606E-3</v>
      </c>
      <c r="EV339" s="661">
        <f t="shared" ca="1" si="1854"/>
        <v>-7.0026602541876969E-3</v>
      </c>
      <c r="EW339" s="661">
        <f t="shared" ca="1" si="1854"/>
        <v>-1.4538607179852529E-2</v>
      </c>
      <c r="EX339" s="661">
        <f t="shared" ca="1" si="1854"/>
        <v>-3.3530410067941142E-2</v>
      </c>
      <c r="EY339" s="661">
        <f t="shared" ca="1" si="1854"/>
        <v>-1.0090115249548727E-2</v>
      </c>
      <c r="EZ339" s="661">
        <f t="shared" ca="1" si="1854"/>
        <v>-1.942899233538023E-2</v>
      </c>
      <c r="FA339" s="661">
        <f t="shared" ca="1" si="1854"/>
        <v>-6.9411550860922266E-2</v>
      </c>
      <c r="FB339" s="661">
        <f t="shared" ca="1" si="1854"/>
        <v>-7.0517501205686435E-4</v>
      </c>
      <c r="FC339" s="661">
        <f t="shared" ref="FC339:HN339" ca="1" si="1855">-(FC315-FC327)/(SUM(FC$308:FC$316)-SUM(FC$320:FC$327))</f>
        <v>-1.0520207037537701E-2</v>
      </c>
      <c r="FD339" s="661">
        <f t="shared" ca="1" si="1855"/>
        <v>-2.4945424316516553E-2</v>
      </c>
      <c r="FE339" s="661">
        <f t="shared" ca="1" si="1855"/>
        <v>-2.8955874473080116E-2</v>
      </c>
      <c r="FF339" s="661">
        <f t="shared" ca="1" si="1855"/>
        <v>-8.273881629163822E-3</v>
      </c>
      <c r="FG339" s="661">
        <f t="shared" ca="1" si="1855"/>
        <v>-2.8057193932372725E-3</v>
      </c>
      <c r="FH339" s="661">
        <f t="shared" ca="1" si="1855"/>
        <v>-9.9156757165273918E-3</v>
      </c>
      <c r="FI339" s="661">
        <f t="shared" ca="1" si="1855"/>
        <v>-2.4880826268308443E-2</v>
      </c>
      <c r="FJ339" s="661">
        <f t="shared" ca="1" si="1855"/>
        <v>-4.1225653867400631E-2</v>
      </c>
      <c r="FK339" s="661">
        <f t="shared" ca="1" si="1855"/>
        <v>-2.1449523926565812E-2</v>
      </c>
      <c r="FL339" s="661">
        <f t="shared" ca="1" si="1855"/>
        <v>-2.2870208918466309E-2</v>
      </c>
      <c r="FM339" s="661">
        <f t="shared" ca="1" si="1855"/>
        <v>-6.1327650807550593E-2</v>
      </c>
      <c r="FN339" s="661">
        <f t="shared" ca="1" si="1855"/>
        <v>-1.4648859986947796E-3</v>
      </c>
      <c r="FO339" s="661">
        <f t="shared" ca="1" si="1855"/>
        <v>-2.0220313221765308E-2</v>
      </c>
      <c r="FP339" s="661">
        <f t="shared" ca="1" si="1855"/>
        <v>-3.5174956993225759E-2</v>
      </c>
      <c r="FQ339" s="661">
        <f t="shared" ca="1" si="1855"/>
        <v>-4.3983762940787513E-2</v>
      </c>
      <c r="FR339" s="661">
        <f t="shared" ca="1" si="1855"/>
        <v>-1.7151208649627738E-2</v>
      </c>
      <c r="FS339" s="661">
        <f t="shared" ca="1" si="1855"/>
        <v>-3.9550712511135762E-3</v>
      </c>
      <c r="FT339" s="661">
        <f t="shared" ca="1" si="1855"/>
        <v>-1.279782331036931E-2</v>
      </c>
      <c r="FU339" s="661">
        <f t="shared" ca="1" si="1855"/>
        <v>-3.4941703762445264E-2</v>
      </c>
      <c r="FV339" s="661">
        <f t="shared" ca="1" si="1855"/>
        <v>-4.91098629080143E-2</v>
      </c>
      <c r="FW339" s="661">
        <f t="shared" ca="1" si="1855"/>
        <v>-3.3007495023376306E-2</v>
      </c>
      <c r="FX339" s="661">
        <f t="shared" ca="1" si="1855"/>
        <v>-2.6318377039227382E-2</v>
      </c>
      <c r="FY339" s="661">
        <f t="shared" ca="1" si="1855"/>
        <v>-5.3854701102534951E-2</v>
      </c>
      <c r="FZ339" s="661">
        <f t="shared" ca="1" si="1855"/>
        <v>-2.2857138900740639E-3</v>
      </c>
      <c r="GA339" s="661">
        <f t="shared" ca="1" si="1855"/>
        <v>-2.9835403558530312E-2</v>
      </c>
      <c r="GB339" s="661">
        <f t="shared" ca="1" si="1855"/>
        <v>-4.5477837694062426E-2</v>
      </c>
      <c r="GC339" s="661">
        <f t="shared" ca="1" si="1855"/>
        <v>-5.8825850745413411E-2</v>
      </c>
      <c r="GD339" s="661">
        <f t="shared" ca="1" si="1855"/>
        <v>-2.6070883544489758E-2</v>
      </c>
      <c r="GE339" s="661">
        <f t="shared" ca="1" si="1855"/>
        <v>-5.1139594425597887E-3</v>
      </c>
      <c r="GF339" s="661">
        <f t="shared" ca="1" si="1855"/>
        <v>-1.5649591088523606E-2</v>
      </c>
      <c r="GG339" s="661">
        <f t="shared" ca="1" si="1855"/>
        <v>-4.4732565703109274E-2</v>
      </c>
      <c r="GH339" s="661">
        <f t="shared" ca="1" si="1855"/>
        <v>-5.7190084088412335E-2</v>
      </c>
      <c r="GI339" s="661">
        <f t="shared" ca="1" si="1855"/>
        <v>-4.4769280749780184E-2</v>
      </c>
      <c r="GJ339" s="661">
        <f t="shared" ca="1" si="1855"/>
        <v>-2.9773517782968658E-2</v>
      </c>
      <c r="GK339" s="661">
        <f t="shared" ca="1" si="1855"/>
        <v>-4.6925963701974986E-2</v>
      </c>
      <c r="GL339" s="661">
        <f t="shared" ca="1" si="1855"/>
        <v>-3.1753428315614584E-3</v>
      </c>
      <c r="GM339" s="661">
        <f t="shared" ca="1" si="1855"/>
        <v>-3.9366590843778151E-2</v>
      </c>
      <c r="GN339" s="661">
        <f t="shared" ca="1" si="1855"/>
        <v>-5.5854858139900487E-2</v>
      </c>
      <c r="GO339" s="661">
        <f t="shared" ca="1" si="1855"/>
        <v>-7.3485562498615889E-2</v>
      </c>
      <c r="GP339" s="661">
        <f t="shared" ca="1" si="1855"/>
        <v>-3.5033210058917345E-2</v>
      </c>
      <c r="GQ339" s="661">
        <f t="shared" ca="1" si="1855"/>
        <v>-6.2825031484510067E-3</v>
      </c>
      <c r="GR339" s="661">
        <f t="shared" ca="1" si="1855"/>
        <v>-1.8471456868918715E-2</v>
      </c>
      <c r="GS339" s="661">
        <f t="shared" ca="1" si="1855"/>
        <v>-5.4264138240681624E-2</v>
      </c>
      <c r="GT339" s="661">
        <f t="shared" ca="1" si="1855"/>
        <v>-6.5473719108581185E-2</v>
      </c>
      <c r="GU339" s="661">
        <f t="shared" ca="1" si="1855"/>
        <v>-5.6740320199522312E-2</v>
      </c>
      <c r="GV339" s="661">
        <f t="shared" ca="1" si="1855"/>
        <v>-3.323565232035551E-2</v>
      </c>
      <c r="GW339" s="661">
        <f t="shared" ca="1" si="1855"/>
        <v>-4.0484079361900079E-2</v>
      </c>
      <c r="GX339" s="661">
        <f t="shared" ca="1" si="1855"/>
        <v>-4.1428014722705306E-3</v>
      </c>
      <c r="GY339" s="661">
        <f t="shared" ca="1" si="1855"/>
        <v>-4.8814968536896625E-2</v>
      </c>
      <c r="GZ339" s="661">
        <f t="shared" ca="1" si="1855"/>
        <v>-6.6306821487239181E-2</v>
      </c>
      <c r="HA339" s="661">
        <f t="shared" ca="1" si="1855"/>
        <v>-8.7966239164344318E-2</v>
      </c>
      <c r="HB339" s="661">
        <f t="shared" ca="1" si="1855"/>
        <v>-4.4038494849903027E-2</v>
      </c>
      <c r="HC339" s="661">
        <f t="shared" ca="1" si="1855"/>
        <v>0</v>
      </c>
      <c r="HD339" s="661">
        <f t="shared" ca="1" si="1855"/>
        <v>0</v>
      </c>
      <c r="HE339" s="661">
        <f t="shared" ca="1" si="1855"/>
        <v>-5.5971542750866153E-2</v>
      </c>
      <c r="HF339" s="661">
        <f t="shared" ca="1" si="1855"/>
        <v>1.5879123981831139E-2</v>
      </c>
      <c r="HG339" s="661">
        <f t="shared" ca="1" si="1855"/>
        <v>-2.3691031868118322E-2</v>
      </c>
      <c r="HH339" s="661">
        <f t="shared" ca="1" si="1855"/>
        <v>-4.9752328515184831E-2</v>
      </c>
      <c r="HI339" s="661">
        <f t="shared" ca="1" si="1855"/>
        <v>-0.11665859880154257</v>
      </c>
      <c r="HJ339" s="661">
        <f t="shared" ca="1" si="1855"/>
        <v>-5.1922384454699778E-3</v>
      </c>
      <c r="HK339" s="661">
        <f t="shared" ca="1" si="1855"/>
        <v>-0.10636697710561074</v>
      </c>
      <c r="HL339" s="661">
        <f t="shared" ca="1" si="1855"/>
        <v>-9.6959246283352771E-2</v>
      </c>
      <c r="HM339" s="661">
        <f t="shared" ca="1" si="1855"/>
        <v>-8.5349363432684372E-2</v>
      </c>
      <c r="HN339" s="661">
        <f t="shared" ca="1" si="1855"/>
        <v>-0.19516103383289848</v>
      </c>
      <c r="HO339" s="661">
        <f t="shared" ref="HO339:JZ339" ca="1" si="1856">-(HO315-HO327)/(SUM(HO$308:HO$316)-SUM(HO$320:HO$327))</f>
        <v>0</v>
      </c>
      <c r="HP339" s="661">
        <f t="shared" ca="1" si="1856"/>
        <v>0</v>
      </c>
      <c r="HQ339" s="661">
        <f t="shared" ca="1" si="1856"/>
        <v>-5.5971542750866153E-2</v>
      </c>
      <c r="HR339" s="661">
        <f t="shared" ca="1" si="1856"/>
        <v>1.5879123981831139E-2</v>
      </c>
      <c r="HS339" s="661">
        <f t="shared" ca="1" si="1856"/>
        <v>-2.3691031868118322E-2</v>
      </c>
      <c r="HT339" s="661">
        <f t="shared" ca="1" si="1856"/>
        <v>-4.9752328515184831E-2</v>
      </c>
      <c r="HU339" s="661">
        <f t="shared" ca="1" si="1856"/>
        <v>-0.11665859880154257</v>
      </c>
      <c r="HV339" s="661">
        <f t="shared" ca="1" si="1856"/>
        <v>-5.1922384454699778E-3</v>
      </c>
      <c r="HW339" s="661">
        <f t="shared" ca="1" si="1856"/>
        <v>-0.10636697710561074</v>
      </c>
      <c r="HX339" s="661">
        <f t="shared" ca="1" si="1856"/>
        <v>-9.6959246283352771E-2</v>
      </c>
      <c r="HY339" s="661">
        <f t="shared" ca="1" si="1856"/>
        <v>-8.5349363432684372E-2</v>
      </c>
      <c r="HZ339" s="661">
        <f t="shared" ca="1" si="1856"/>
        <v>-0.19516103383289848</v>
      </c>
      <c r="IA339" s="661">
        <f t="shared" ca="1" si="1856"/>
        <v>0</v>
      </c>
      <c r="IB339" s="661">
        <f t="shared" ca="1" si="1856"/>
        <v>0</v>
      </c>
      <c r="IC339" s="661">
        <f t="shared" ca="1" si="1856"/>
        <v>-5.5971542750866153E-2</v>
      </c>
      <c r="ID339" s="661">
        <f t="shared" ca="1" si="1856"/>
        <v>1.5879123981831139E-2</v>
      </c>
      <c r="IE339" s="661">
        <f t="shared" ca="1" si="1856"/>
        <v>-2.3691031868118322E-2</v>
      </c>
      <c r="IF339" s="661">
        <f t="shared" ca="1" si="1856"/>
        <v>-4.9752328515184831E-2</v>
      </c>
      <c r="IG339" s="661">
        <f t="shared" ca="1" si="1856"/>
        <v>-0.11665859880154257</v>
      </c>
      <c r="IH339" s="661">
        <f t="shared" ca="1" si="1856"/>
        <v>-5.1922384454699778E-3</v>
      </c>
      <c r="II339" s="661">
        <f t="shared" ca="1" si="1856"/>
        <v>-0.10636697710561074</v>
      </c>
      <c r="IJ339" s="661">
        <f t="shared" ca="1" si="1856"/>
        <v>-9.6959246283352771E-2</v>
      </c>
      <c r="IK339" s="661">
        <f t="shared" ca="1" si="1856"/>
        <v>-8.5349363432684372E-2</v>
      </c>
      <c r="IL339" s="661">
        <f t="shared" ca="1" si="1856"/>
        <v>-0.19516103383289848</v>
      </c>
      <c r="IM339" s="661">
        <f t="shared" ca="1" si="1856"/>
        <v>0</v>
      </c>
      <c r="IN339" s="661">
        <f t="shared" ca="1" si="1856"/>
        <v>0</v>
      </c>
      <c r="IO339" s="661">
        <f t="shared" ca="1" si="1856"/>
        <v>-5.5971542750866153E-2</v>
      </c>
      <c r="IP339" s="661">
        <f t="shared" ca="1" si="1856"/>
        <v>1.5879123981831139E-2</v>
      </c>
      <c r="IQ339" s="661">
        <f t="shared" ca="1" si="1856"/>
        <v>-2.3691031868118322E-2</v>
      </c>
      <c r="IR339" s="661">
        <f t="shared" ca="1" si="1856"/>
        <v>-4.9752328515184831E-2</v>
      </c>
      <c r="IS339" s="661">
        <f t="shared" ca="1" si="1856"/>
        <v>-0.11665859880154257</v>
      </c>
      <c r="IT339" s="661">
        <f t="shared" ca="1" si="1856"/>
        <v>-5.1922384454699778E-3</v>
      </c>
      <c r="IU339" s="661">
        <f t="shared" ca="1" si="1856"/>
        <v>-0.10636697710561074</v>
      </c>
      <c r="IV339" s="661">
        <f t="shared" ca="1" si="1856"/>
        <v>-9.6959246283352771E-2</v>
      </c>
      <c r="IW339" s="661">
        <f t="shared" ca="1" si="1856"/>
        <v>-8.5349363432684372E-2</v>
      </c>
      <c r="IX339" s="661">
        <f t="shared" ca="1" si="1856"/>
        <v>-0.19516103383289848</v>
      </c>
      <c r="IY339" s="661">
        <f t="shared" ca="1" si="1856"/>
        <v>0</v>
      </c>
      <c r="IZ339" s="661">
        <f t="shared" ca="1" si="1856"/>
        <v>0</v>
      </c>
      <c r="JA339" s="661">
        <f t="shared" ca="1" si="1856"/>
        <v>-5.5971542750866153E-2</v>
      </c>
      <c r="JB339" s="661">
        <f t="shared" ca="1" si="1856"/>
        <v>1.5879123981831139E-2</v>
      </c>
      <c r="JC339" s="661">
        <f t="shared" ca="1" si="1856"/>
        <v>-2.3691031868118322E-2</v>
      </c>
      <c r="JD339" s="661">
        <f t="shared" ca="1" si="1856"/>
        <v>-4.9752328515184831E-2</v>
      </c>
      <c r="JE339" s="661">
        <f t="shared" ca="1" si="1856"/>
        <v>-0.11665859880154257</v>
      </c>
      <c r="JF339" s="661">
        <f t="shared" ca="1" si="1856"/>
        <v>-5.1922384454699778E-3</v>
      </c>
      <c r="JG339" s="661">
        <f t="shared" ca="1" si="1856"/>
        <v>-0.10636697710561074</v>
      </c>
      <c r="JH339" s="661">
        <f t="shared" ca="1" si="1856"/>
        <v>-9.6959246283352771E-2</v>
      </c>
      <c r="JI339" s="661">
        <f t="shared" ca="1" si="1856"/>
        <v>-8.5349363432684372E-2</v>
      </c>
      <c r="JJ339" s="661">
        <f t="shared" ca="1" si="1856"/>
        <v>-0.19516103383289848</v>
      </c>
      <c r="JK339" s="661">
        <f t="shared" ca="1" si="1856"/>
        <v>0</v>
      </c>
      <c r="JL339" s="661">
        <f t="shared" ca="1" si="1856"/>
        <v>0</v>
      </c>
      <c r="JM339" s="661">
        <f t="shared" ca="1" si="1856"/>
        <v>-5.0454508106584132E-2</v>
      </c>
      <c r="JN339" s="661">
        <f t="shared" ca="1" si="1856"/>
        <v>1.2444485180230969E-2</v>
      </c>
      <c r="JO339" s="661">
        <f t="shared" ca="1" si="1856"/>
        <v>-3.0480132889336122E-2</v>
      </c>
      <c r="JP339" s="661">
        <f t="shared" ca="1" si="1856"/>
        <v>-4.6591939229834463E-2</v>
      </c>
      <c r="JQ339" s="661">
        <f t="shared" ca="1" si="1856"/>
        <v>-0.11532673197611909</v>
      </c>
      <c r="JR339" s="661">
        <f t="shared" ca="1" si="1856"/>
        <v>-5.8343799560292668E-3</v>
      </c>
      <c r="JS339" s="661">
        <f t="shared" ca="1" si="1856"/>
        <v>-0.1359240868814692</v>
      </c>
      <c r="JT339" s="661">
        <f t="shared" ca="1" si="1856"/>
        <v>-9.329012478030041E-2</v>
      </c>
      <c r="JU339" s="661">
        <f t="shared" ca="1" si="1856"/>
        <v>-7.1652408540911178E-2</v>
      </c>
      <c r="JV339" s="661">
        <f t="shared" ca="1" si="1856"/>
        <v>-0.18480138605612215</v>
      </c>
      <c r="JW339" s="661">
        <f t="shared" ca="1" si="1856"/>
        <v>0</v>
      </c>
      <c r="JX339" s="661">
        <f t="shared" ca="1" si="1856"/>
        <v>0</v>
      </c>
      <c r="JY339" s="661">
        <f t="shared" ca="1" si="1856"/>
        <v>-4.4905970545983512E-2</v>
      </c>
      <c r="JZ339" s="661">
        <f t="shared" ca="1" si="1856"/>
        <v>8.8444104269085905E-3</v>
      </c>
      <c r="KA339" s="661">
        <f t="shared" ref="KA339:LR339" ca="1" si="1857">-(KA315-KA327)/(SUM(KA$308:KA$316)-SUM(KA$320:KA$327))</f>
        <v>-3.6649074916894696E-2</v>
      </c>
      <c r="KB339" s="661">
        <f t="shared" ca="1" si="1857"/>
        <v>-4.3227396648967326E-2</v>
      </c>
      <c r="KC339" s="661">
        <f t="shared" ca="1" si="1857"/>
        <v>-0.11402002549480199</v>
      </c>
      <c r="KD339" s="661">
        <f t="shared" ca="1" si="1857"/>
        <v>-6.4810967014903758E-3</v>
      </c>
      <c r="KE339" s="661">
        <f t="shared" ca="1" si="1857"/>
        <v>-0.16532339635360749</v>
      </c>
      <c r="KF339" s="661">
        <f t="shared" ca="1" si="1857"/>
        <v>-8.9492190898299698E-2</v>
      </c>
      <c r="KG339" s="661">
        <f t="shared" ca="1" si="1857"/>
        <v>-5.8240557038784627E-2</v>
      </c>
      <c r="KH339" s="661">
        <f t="shared" ca="1" si="1857"/>
        <v>-0.17458386291973277</v>
      </c>
      <c r="KI339" s="661">
        <f t="shared" ca="1" si="1857"/>
        <v>0</v>
      </c>
      <c r="KJ339" s="661">
        <f t="shared" ca="1" si="1857"/>
        <v>0</v>
      </c>
      <c r="KK339" s="661">
        <f t="shared" ca="1" si="1857"/>
        <v>-3.9325659468450305E-2</v>
      </c>
      <c r="KL339" s="661">
        <f t="shared" ca="1" si="1857"/>
        <v>5.066651944151449E-3</v>
      </c>
      <c r="KM339" s="661">
        <f t="shared" ca="1" si="1857"/>
        <v>-4.2279120254895282E-2</v>
      </c>
      <c r="KN339" s="661">
        <f t="shared" ca="1" si="1857"/>
        <v>-3.9638258829749681E-2</v>
      </c>
      <c r="KO339" s="661">
        <f t="shared" ca="1" si="1857"/>
        <v>-0.11273777307138157</v>
      </c>
      <c r="KP339" s="661">
        <f t="shared" ca="1" si="1857"/>
        <v>-7.1324377542462576E-3</v>
      </c>
      <c r="KQ339" s="661">
        <f t="shared" ca="1" si="1857"/>
        <v>-0.19456616586050568</v>
      </c>
      <c r="KR339" s="661">
        <f t="shared" ca="1" si="1857"/>
        <v>-8.5558540085590593E-2</v>
      </c>
      <c r="KS339" s="661">
        <f t="shared" ca="1" si="1857"/>
        <v>-4.5104998936337633E-2</v>
      </c>
      <c r="KT339" s="661">
        <f t="shared" ca="1" si="1857"/>
        <v>-0.16450555962436189</v>
      </c>
      <c r="KU339" s="661">
        <f t="shared" ca="1" si="1857"/>
        <v>0</v>
      </c>
      <c r="KV339" s="661">
        <f t="shared" ca="1" si="1857"/>
        <v>0</v>
      </c>
      <c r="KW339" s="661">
        <f t="shared" ca="1" si="1857"/>
        <v>-3.3713301165301572E-2</v>
      </c>
      <c r="KX339" s="661">
        <f t="shared" ca="1" si="1857"/>
        <v>1.0977223720885969E-3</v>
      </c>
      <c r="KY339" s="661">
        <f t="shared" ca="1" si="1857"/>
        <v>-4.7437927811516963E-2</v>
      </c>
      <c r="KZ339" s="661">
        <f t="shared" ca="1" si="1857"/>
        <v>-3.5801260448527897E-2</v>
      </c>
      <c r="LA339" s="661">
        <f t="shared" ca="1" si="1857"/>
        <v>-0.11147929460984562</v>
      </c>
      <c r="LB339" s="661">
        <f t="shared" ca="1" si="1857"/>
        <v>-7.7884528909859061E-3</v>
      </c>
      <c r="LC339" s="661">
        <f t="shared" ca="1" si="1857"/>
        <v>-0.22365364235465557</v>
      </c>
      <c r="LD339" s="661">
        <f t="shared" ca="1" si="1857"/>
        <v>-8.1481765353083352E-2</v>
      </c>
      <c r="LE339" s="661">
        <f t="shared" ca="1" si="1857"/>
        <v>-3.2237283526614272E-2</v>
      </c>
      <c r="LF339" s="661">
        <f t="shared" ca="1" si="1857"/>
        <v>-0.15456364999423511</v>
      </c>
      <c r="LG339" s="661">
        <f t="shared" ca="1" si="1857"/>
        <v>0</v>
      </c>
      <c r="LH339" s="661">
        <f t="shared" ca="1" si="1857"/>
        <v>0</v>
      </c>
      <c r="LI339" s="661">
        <f t="shared" ca="1" si="1857"/>
        <v>-2.8068618775032583E-2</v>
      </c>
      <c r="LJ339" s="661">
        <f t="shared" ca="1" si="1857"/>
        <v>-3.0772661229046512E-3</v>
      </c>
      <c r="LK339" s="661">
        <f t="shared" ca="1" si="1857"/>
        <v>-5.218228528494908E-2</v>
      </c>
      <c r="LL339" s="661">
        <f t="shared" ca="1" si="1857"/>
        <v>-3.1689807921431584E-2</v>
      </c>
      <c r="LM339" s="661">
        <f t="shared" ca="1" si="1857"/>
        <v>-0.11024393500156093</v>
      </c>
      <c r="LN339" s="661">
        <f t="shared" ca="1" si="1857"/>
        <v>-8.4491926053752425E-3</v>
      </c>
      <c r="LO339" s="661">
        <f t="shared" ca="1" si="1857"/>
        <v>-0.25258705957979399</v>
      </c>
      <c r="LP339" s="661">
        <f t="shared" ca="1" si="1857"/>
        <v>-7.7253910725189306E-2</v>
      </c>
      <c r="LQ339" s="661">
        <f t="shared" ca="1" si="1857"/>
        <v>-1.9629301255469436E-2</v>
      </c>
      <c r="LR339" s="661">
        <f t="shared" ca="1" si="1857"/>
        <v>-0.14475538383495373</v>
      </c>
    </row>
    <row r="340" spans="3:330" hidden="1"/>
    <row r="341" spans="3:330" hidden="1"/>
    <row r="342" spans="3:330" hidden="1"/>
    <row r="343" spans="3:330" hidden="1">
      <c r="C343" s="21" t="s">
        <v>335</v>
      </c>
    </row>
    <row r="344" spans="3:330" hidden="1">
      <c r="C344" s="18" t="str">
        <f>"Enhed: Kr/"&amp;Sammenligning!$G$9</f>
        <v>Enhed: Kr/GJ</v>
      </c>
      <c r="D344" s="18"/>
      <c r="E344" s="18">
        <v>2016</v>
      </c>
      <c r="F344" s="18">
        <v>2017</v>
      </c>
      <c r="G344" s="18">
        <v>2018</v>
      </c>
      <c r="H344" s="18">
        <v>2019</v>
      </c>
      <c r="I344" s="18">
        <v>2020</v>
      </c>
      <c r="J344" s="18">
        <v>2021</v>
      </c>
      <c r="K344" s="18">
        <v>2022</v>
      </c>
      <c r="L344" s="18">
        <v>2023</v>
      </c>
      <c r="M344" s="18">
        <v>2024</v>
      </c>
      <c r="N344" s="18">
        <v>2025</v>
      </c>
      <c r="O344" s="18">
        <v>2026</v>
      </c>
      <c r="P344" s="18">
        <v>2027</v>
      </c>
      <c r="Q344" s="18">
        <v>2028</v>
      </c>
      <c r="R344" s="18">
        <v>2029</v>
      </c>
      <c r="S344" s="18">
        <v>2030</v>
      </c>
      <c r="T344" s="18">
        <v>2031</v>
      </c>
      <c r="U344" s="18">
        <v>2032</v>
      </c>
      <c r="V344" s="18">
        <v>2033</v>
      </c>
      <c r="W344" s="18">
        <v>2034</v>
      </c>
      <c r="X344" s="18">
        <v>2035</v>
      </c>
      <c r="Y344" s="18">
        <v>2036</v>
      </c>
      <c r="Z344" s="18">
        <v>2037</v>
      </c>
      <c r="AA344" s="18">
        <v>2038</v>
      </c>
      <c r="AB344" s="18">
        <v>2039</v>
      </c>
      <c r="AC344" s="18">
        <v>2040</v>
      </c>
    </row>
    <row r="345" spans="3:330" hidden="1">
      <c r="C345" s="664" t="s">
        <v>119</v>
      </c>
      <c r="E345" s="665">
        <f>E113</f>
        <v>-25.537725826341806</v>
      </c>
      <c r="F345" s="665">
        <f t="shared" ref="F345:AC345" si="1858">F113</f>
        <v>-26.128829262721027</v>
      </c>
      <c r="G345" s="665">
        <f t="shared" si="1858"/>
        <v>-27.964374943187682</v>
      </c>
      <c r="H345" s="665">
        <f t="shared" si="1858"/>
        <v>-29.71427464306889</v>
      </c>
      <c r="I345" s="665">
        <f t="shared" si="1858"/>
        <v>-30.157176644066542</v>
      </c>
      <c r="J345" s="665">
        <f t="shared" si="1858"/>
        <v>-28.995100330099412</v>
      </c>
      <c r="K345" s="665">
        <f t="shared" si="1858"/>
        <v>-28.602191002634623</v>
      </c>
      <c r="L345" s="665">
        <f t="shared" si="1858"/>
        <v>-29.758639549582977</v>
      </c>
      <c r="M345" s="665">
        <f t="shared" si="1858"/>
        <v>-30.122544374113495</v>
      </c>
      <c r="N345" s="665">
        <f t="shared" si="1858"/>
        <v>-30.474060688080627</v>
      </c>
      <c r="O345" s="665">
        <f t="shared" si="1858"/>
        <v>-29.251794407564201</v>
      </c>
      <c r="P345" s="665">
        <f t="shared" si="1858"/>
        <v>-28.796911310733211</v>
      </c>
      <c r="Q345" s="665">
        <f t="shared" si="1858"/>
        <v>-28.328506988550114</v>
      </c>
      <c r="R345" s="665">
        <f t="shared" si="1858"/>
        <v>-27.065659193949173</v>
      </c>
      <c r="S345" s="665">
        <f t="shared" si="1858"/>
        <v>-26.568990516132271</v>
      </c>
      <c r="T345" s="665">
        <f t="shared" si="1858"/>
        <v>-26.057556410498471</v>
      </c>
      <c r="U345" s="665">
        <f t="shared" si="1858"/>
        <v>-25.530919845357626</v>
      </c>
      <c r="V345" s="665">
        <f t="shared" si="1858"/>
        <v>-24.208109519066543</v>
      </c>
      <c r="W345" s="665">
        <f t="shared" si="1858"/>
        <v>-24.430210938667479</v>
      </c>
      <c r="X345" s="665">
        <f t="shared" si="1858"/>
        <v>-23.074681209207387</v>
      </c>
      <c r="Y345" s="665">
        <f t="shared" si="1858"/>
        <v>-23.263091053104105</v>
      </c>
      <c r="Z345" s="665">
        <f t="shared" si="1858"/>
        <v>-22.653382790780164</v>
      </c>
      <c r="AA345" s="665">
        <f t="shared" si="1858"/>
        <v>-22.025546632329455</v>
      </c>
      <c r="AB345" s="665">
        <f t="shared" si="1858"/>
        <v>-21.379047436906923</v>
      </c>
      <c r="AC345" s="665">
        <f t="shared" si="1858"/>
        <v>-20.713327766132274</v>
      </c>
    </row>
    <row r="346" spans="3:330" hidden="1">
      <c r="C346" s="664" t="s">
        <v>835</v>
      </c>
      <c r="E346" s="665">
        <f>AVERAGE(E100,E102,E95,E96)</f>
        <v>84.741026221465916</v>
      </c>
      <c r="F346" s="665">
        <f t="shared" ref="F346:AC346" si="1859">AVERAGE(F100,F102,F95,F96)</f>
        <v>65.708779784508707</v>
      </c>
      <c r="G346" s="665">
        <f t="shared" si="1859"/>
        <v>82.301215138943732</v>
      </c>
      <c r="H346" s="665">
        <f t="shared" si="1859"/>
        <v>73.146830982113954</v>
      </c>
      <c r="I346" s="665">
        <f t="shared" si="1859"/>
        <v>70.002831261874576</v>
      </c>
      <c r="J346" s="665">
        <f t="shared" si="1859"/>
        <v>70.692888160084479</v>
      </c>
      <c r="K346" s="665">
        <f t="shared" si="1859"/>
        <v>70.492594289578847</v>
      </c>
      <c r="L346" s="665">
        <f t="shared" si="1859"/>
        <v>68.343299282232906</v>
      </c>
      <c r="M346" s="665">
        <f t="shared" si="1859"/>
        <v>67.257906146719108</v>
      </c>
      <c r="N346" s="665">
        <f t="shared" si="1859"/>
        <v>66.162677107422752</v>
      </c>
      <c r="O346" s="665">
        <f t="shared" si="1859"/>
        <v>67.524346369022155</v>
      </c>
      <c r="P346" s="665">
        <f t="shared" si="1859"/>
        <v>67.885662345993566</v>
      </c>
      <c r="Q346" s="665">
        <f t="shared" si="1859"/>
        <v>68.246364392555677</v>
      </c>
      <c r="R346" s="665">
        <f t="shared" si="1859"/>
        <v>69.606192010539957</v>
      </c>
      <c r="S346" s="665">
        <f t="shared" si="1859"/>
        <v>69.965616721948905</v>
      </c>
      <c r="T346" s="665">
        <f t="shared" si="1859"/>
        <v>70.252528099862317</v>
      </c>
      <c r="U346" s="665">
        <f t="shared" si="1859"/>
        <v>70.539270769206809</v>
      </c>
      <c r="V346" s="665">
        <f t="shared" si="1859"/>
        <v>71.825578093271901</v>
      </c>
      <c r="W346" s="665">
        <f t="shared" si="1859"/>
        <v>71.112159465870008</v>
      </c>
      <c r="X346" s="665">
        <f t="shared" si="1859"/>
        <v>72.398016773103393</v>
      </c>
      <c r="Y346" s="665">
        <f t="shared" si="1859"/>
        <v>71.635714010170872</v>
      </c>
      <c r="Z346" s="665">
        <f t="shared" si="1859"/>
        <v>71.872607070694144</v>
      </c>
      <c r="AA346" s="665">
        <f t="shared" si="1859"/>
        <v>72.108926283961694</v>
      </c>
      <c r="AB346" s="665">
        <f t="shared" si="1859"/>
        <v>72.344658139966029</v>
      </c>
      <c r="AC346" s="665">
        <f t="shared" si="1859"/>
        <v>72.579789246487508</v>
      </c>
    </row>
    <row r="347" spans="3:330" hidden="1">
      <c r="C347" s="664" t="s">
        <v>834</v>
      </c>
      <c r="E347" s="665">
        <f>AVERAGE(E98:E99,E105,E103)</f>
        <v>52.974220307683048</v>
      </c>
      <c r="F347" s="665">
        <f t="shared" ref="F347:AC347" si="1860">AVERAGE(F98:F99,F105,F103)</f>
        <v>55.952423467431188</v>
      </c>
      <c r="G347" s="665">
        <f t="shared" si="1860"/>
        <v>48.374351666560671</v>
      </c>
      <c r="H347" s="665">
        <f t="shared" si="1860"/>
        <v>39.525035892520194</v>
      </c>
      <c r="I347" s="665">
        <f t="shared" si="1860"/>
        <v>37.952358155182914</v>
      </c>
      <c r="J347" s="665">
        <f t="shared" si="1860"/>
        <v>39.696047250463472</v>
      </c>
      <c r="K347" s="665">
        <f t="shared" si="1860"/>
        <v>40.384798696071272</v>
      </c>
      <c r="L347" s="665">
        <f t="shared" si="1860"/>
        <v>38.960443738618451</v>
      </c>
      <c r="M347" s="665">
        <f t="shared" si="1860"/>
        <v>38.596655183770508</v>
      </c>
      <c r="N347" s="665">
        <f t="shared" si="1860"/>
        <v>38.235270073008287</v>
      </c>
      <c r="O347" s="665">
        <f t="shared" si="1860"/>
        <v>39.719045902720055</v>
      </c>
      <c r="P347" s="665">
        <f t="shared" si="1860"/>
        <v>40.145206184749156</v>
      </c>
      <c r="Q347" s="665">
        <f t="shared" si="1860"/>
        <v>40.571703795053821</v>
      </c>
      <c r="R347" s="665">
        <f t="shared" si="1860"/>
        <v>42.056491680892002</v>
      </c>
      <c r="S347" s="665">
        <f t="shared" si="1860"/>
        <v>42.483643875078798</v>
      </c>
      <c r="T347" s="665">
        <f t="shared" si="1860"/>
        <v>42.84357575195412</v>
      </c>
      <c r="U347" s="665">
        <f t="shared" si="1860"/>
        <v>43.203969440959597</v>
      </c>
      <c r="V347" s="665">
        <f t="shared" si="1860"/>
        <v>44.622774500121409</v>
      </c>
      <c r="W347" s="665">
        <f t="shared" si="1860"/>
        <v>43.926101940500082</v>
      </c>
      <c r="X347" s="665">
        <f t="shared" si="1860"/>
        <v>45.345780503036579</v>
      </c>
      <c r="Y347" s="665">
        <f t="shared" si="1860"/>
        <v>44.621408463850024</v>
      </c>
      <c r="Z347" s="665">
        <f t="shared" si="1860"/>
        <v>44.955105118593082</v>
      </c>
      <c r="AA347" s="665">
        <f t="shared" si="1860"/>
        <v>45.28890096527909</v>
      </c>
      <c r="AB347" s="665">
        <f t="shared" si="1860"/>
        <v>45.622786257521142</v>
      </c>
      <c r="AC347" s="665">
        <f t="shared" si="1860"/>
        <v>45.956751341922484</v>
      </c>
    </row>
    <row r="348" spans="3:330" hidden="1">
      <c r="C348" s="664" t="s">
        <v>827</v>
      </c>
      <c r="E348" s="665">
        <f>AVERAGE(E97,E101)</f>
        <v>46.438011476601801</v>
      </c>
      <c r="F348" s="665">
        <f t="shared" ref="F348:AC348" si="1861">AVERAGE(F97,F101)</f>
        <v>35.890569452181253</v>
      </c>
      <c r="G348" s="665">
        <f t="shared" si="1861"/>
        <v>45.0493061730959</v>
      </c>
      <c r="H348" s="665">
        <f t="shared" si="1861"/>
        <v>38.302288908499605</v>
      </c>
      <c r="I348" s="665">
        <f t="shared" si="1861"/>
        <v>36.043127053920941</v>
      </c>
      <c r="J348" s="665">
        <f t="shared" si="1861"/>
        <v>36.742452090586021</v>
      </c>
      <c r="K348" s="665">
        <f t="shared" si="1861"/>
        <v>36.638438473972897</v>
      </c>
      <c r="L348" s="665">
        <f t="shared" si="1861"/>
        <v>34.902782667402242</v>
      </c>
      <c r="M348" s="665">
        <f t="shared" si="1861"/>
        <v>34.053981649735832</v>
      </c>
      <c r="N348" s="665">
        <f t="shared" si="1861"/>
        <v>33.228469828591621</v>
      </c>
      <c r="O348" s="665">
        <f t="shared" si="1861"/>
        <v>34.462531284209071</v>
      </c>
      <c r="P348" s="665">
        <f t="shared" si="1861"/>
        <v>34.940490762178591</v>
      </c>
      <c r="Q348" s="665">
        <f t="shared" si="1861"/>
        <v>35.482968470838713</v>
      </c>
      <c r="R348" s="665">
        <f t="shared" si="1861"/>
        <v>37.080267385087978</v>
      </c>
      <c r="S348" s="665">
        <f t="shared" si="1861"/>
        <v>37.796519045343295</v>
      </c>
      <c r="T348" s="665">
        <f t="shared" si="1861"/>
        <v>38.198219154276714</v>
      </c>
      <c r="U348" s="665">
        <f t="shared" si="1861"/>
        <v>38.602442257418218</v>
      </c>
      <c r="V348" s="665">
        <f t="shared" si="1861"/>
        <v>40.040779714637523</v>
      </c>
      <c r="W348" s="665">
        <f t="shared" si="1861"/>
        <v>39.424319991955649</v>
      </c>
      <c r="X348" s="665">
        <f t="shared" si="1861"/>
        <v>40.871916654053237</v>
      </c>
      <c r="Y348" s="665">
        <f t="shared" si="1861"/>
        <v>40.249648770193993</v>
      </c>
      <c r="Z348" s="665">
        <f t="shared" si="1861"/>
        <v>40.662117376589073</v>
      </c>
      <c r="AA348" s="665">
        <f t="shared" si="1861"/>
        <v>41.077776016704377</v>
      </c>
      <c r="AB348" s="665">
        <f t="shared" si="1861"/>
        <v>41.499658879336344</v>
      </c>
      <c r="AC348" s="665">
        <f t="shared" si="1861"/>
        <v>41.926074380396869</v>
      </c>
    </row>
    <row r="349" spans="3:330" hidden="1">
      <c r="C349" s="664" t="s">
        <v>828</v>
      </c>
      <c r="E349" s="665">
        <f>E104</f>
        <v>44.888126749811917</v>
      </c>
      <c r="F349" s="665">
        <f t="shared" ref="F349:AC349" si="1862">F104</f>
        <v>47.261539722835408</v>
      </c>
      <c r="G349" s="665">
        <f t="shared" si="1862"/>
        <v>59.31163553863955</v>
      </c>
      <c r="H349" s="665">
        <f t="shared" si="1862"/>
        <v>71.820758985496553</v>
      </c>
      <c r="I349" s="665">
        <f t="shared" si="1862"/>
        <v>58.366662585036011</v>
      </c>
      <c r="J349" s="665">
        <f t="shared" si="1862"/>
        <v>53.133516902228962</v>
      </c>
      <c r="K349" s="665">
        <f t="shared" si="1862"/>
        <v>61.024950810285105</v>
      </c>
      <c r="L349" s="665">
        <f t="shared" si="1862"/>
        <v>63.346559095808999</v>
      </c>
      <c r="M349" s="665">
        <f t="shared" si="1862"/>
        <v>63.034014810098938</v>
      </c>
      <c r="N349" s="665">
        <f t="shared" si="1862"/>
        <v>62.58449119690161</v>
      </c>
      <c r="O349" s="665">
        <f t="shared" si="1862"/>
        <v>71.013757294034974</v>
      </c>
      <c r="P349" s="665">
        <f t="shared" si="1862"/>
        <v>75.04517661995618</v>
      </c>
      <c r="Q349" s="665">
        <f t="shared" si="1862"/>
        <v>78.900321291312025</v>
      </c>
      <c r="R349" s="665">
        <f t="shared" si="1862"/>
        <v>86.909293762744085</v>
      </c>
      <c r="S349" s="665">
        <f t="shared" si="1862"/>
        <v>90.460295316236369</v>
      </c>
      <c r="T349" s="665">
        <f t="shared" si="1862"/>
        <v>94.882352280086565</v>
      </c>
      <c r="U349" s="665">
        <f t="shared" si="1862"/>
        <v>99.168284581228278</v>
      </c>
      <c r="V349" s="665">
        <f t="shared" si="1862"/>
        <v>107.63571529206064</v>
      </c>
      <c r="W349" s="665">
        <f t="shared" si="1862"/>
        <v>107.45337891843175</v>
      </c>
      <c r="X349" s="665">
        <f t="shared" si="1862"/>
        <v>115.73458378463158</v>
      </c>
      <c r="Y349" s="665">
        <f t="shared" si="1862"/>
        <v>116.79418585665414</v>
      </c>
      <c r="Z349" s="665">
        <f t="shared" si="1862"/>
        <v>120.05279350801558</v>
      </c>
      <c r="AA349" s="665">
        <f t="shared" si="1862"/>
        <v>123.19127572369379</v>
      </c>
      <c r="AB349" s="665">
        <f t="shared" si="1862"/>
        <v>126.27150914835786</v>
      </c>
      <c r="AC349" s="665">
        <f t="shared" si="1862"/>
        <v>129.25681016144048</v>
      </c>
    </row>
    <row r="350" spans="3:330" hidden="1">
      <c r="C350" s="664" t="s">
        <v>826</v>
      </c>
      <c r="E350" s="665">
        <f>AVERAGE(E106,E108)</f>
        <v>45.913059351679166</v>
      </c>
      <c r="F350" s="665">
        <f t="shared" ref="F350:AC350" si="1863">AVERAGE(F106,F108)</f>
        <v>46.192187126178972</v>
      </c>
      <c r="G350" s="665">
        <f t="shared" si="1863"/>
        <v>62.685323018515476</v>
      </c>
      <c r="H350" s="665">
        <f t="shared" si="1863"/>
        <v>79.898254529025337</v>
      </c>
      <c r="I350" s="665">
        <f t="shared" si="1863"/>
        <v>75.891690705109852</v>
      </c>
      <c r="J350" s="665">
        <f t="shared" si="1863"/>
        <v>71.991260292052857</v>
      </c>
      <c r="K350" s="665">
        <f t="shared" si="1863"/>
        <v>75.88657805032976</v>
      </c>
      <c r="L350" s="665">
        <f t="shared" si="1863"/>
        <v>79.667113925736857</v>
      </c>
      <c r="M350" s="665">
        <f t="shared" si="1863"/>
        <v>80.830117292207319</v>
      </c>
      <c r="N350" s="665">
        <f t="shared" si="1863"/>
        <v>81.9255058230098</v>
      </c>
      <c r="O350" s="665">
        <f t="shared" si="1863"/>
        <v>84.769025349514919</v>
      </c>
      <c r="P350" s="665">
        <f t="shared" si="1863"/>
        <v>86.758988070395134</v>
      </c>
      <c r="Q350" s="665">
        <f t="shared" si="1863"/>
        <v>88.661939254428816</v>
      </c>
      <c r="R350" s="665">
        <f t="shared" si="1863"/>
        <v>91.297996202781505</v>
      </c>
      <c r="S350" s="665">
        <f t="shared" si="1863"/>
        <v>93.050818259222538</v>
      </c>
      <c r="T350" s="665">
        <f t="shared" si="1863"/>
        <v>95.233604964413473</v>
      </c>
      <c r="U350" s="665">
        <f t="shared" si="1863"/>
        <v>97.349198707949284</v>
      </c>
      <c r="V350" s="665">
        <f t="shared" si="1863"/>
        <v>100.21155680032363</v>
      </c>
      <c r="W350" s="665">
        <f t="shared" si="1863"/>
        <v>101.43883254087815</v>
      </c>
      <c r="X350" s="665">
        <f t="shared" si="1863"/>
        <v>104.20926705534519</v>
      </c>
      <c r="Y350" s="665">
        <f t="shared" si="1863"/>
        <v>106.0495802917969</v>
      </c>
      <c r="Z350" s="665">
        <f t="shared" si="1863"/>
        <v>107.65807279132186</v>
      </c>
      <c r="AA350" s="665">
        <f t="shared" si="1863"/>
        <v>109.20726976251962</v>
      </c>
      <c r="AB350" s="665">
        <f t="shared" si="1863"/>
        <v>110.7277143481966</v>
      </c>
      <c r="AC350" s="665">
        <f t="shared" si="1863"/>
        <v>112.20129902058315</v>
      </c>
    </row>
    <row r="351" spans="3:330" hidden="1">
      <c r="C351" s="664" t="s">
        <v>829</v>
      </c>
      <c r="E351" s="665">
        <f>E107</f>
        <v>96.172717815621809</v>
      </c>
      <c r="F351" s="665">
        <f t="shared" ref="F351:AC351" si="1864">F107</f>
        <v>98.062658644024182</v>
      </c>
      <c r="G351" s="665">
        <f t="shared" si="1864"/>
        <v>112.53578093772485</v>
      </c>
      <c r="H351" s="665">
        <f t="shared" si="1864"/>
        <v>125.11758238554798</v>
      </c>
      <c r="I351" s="665">
        <f t="shared" si="1864"/>
        <v>128.93232152883263</v>
      </c>
      <c r="J351" s="665">
        <f t="shared" si="1864"/>
        <v>131.42299083298343</v>
      </c>
      <c r="K351" s="665">
        <f t="shared" si="1864"/>
        <v>133.7267570790402</v>
      </c>
      <c r="L351" s="665">
        <f t="shared" si="1864"/>
        <v>136.2098460492779</v>
      </c>
      <c r="M351" s="665">
        <f t="shared" si="1864"/>
        <v>138.65906408975638</v>
      </c>
      <c r="N351" s="665">
        <f t="shared" si="1864"/>
        <v>140.73744276879111</v>
      </c>
      <c r="O351" s="665">
        <f t="shared" si="1864"/>
        <v>144.25918942468664</v>
      </c>
      <c r="P351" s="665">
        <f t="shared" si="1864"/>
        <v>146.56123664814143</v>
      </c>
      <c r="Q351" s="665">
        <f t="shared" si="1864"/>
        <v>148.76050654557187</v>
      </c>
      <c r="R351" s="665">
        <f t="shared" si="1864"/>
        <v>150.91379063925987</v>
      </c>
      <c r="S351" s="665">
        <f t="shared" si="1864"/>
        <v>152.9441790892852</v>
      </c>
      <c r="T351" s="665">
        <f t="shared" si="1864"/>
        <v>155.3704193901562</v>
      </c>
      <c r="U351" s="665">
        <f t="shared" si="1864"/>
        <v>158.16666939489019</v>
      </c>
      <c r="V351" s="665">
        <f t="shared" si="1864"/>
        <v>160.89236054151857</v>
      </c>
      <c r="W351" s="665">
        <f t="shared" si="1864"/>
        <v>163.50566927647134</v>
      </c>
      <c r="X351" s="665">
        <f t="shared" si="1864"/>
        <v>166.06806153129574</v>
      </c>
      <c r="Y351" s="665">
        <f t="shared" si="1864"/>
        <v>168.53938321595768</v>
      </c>
      <c r="Z351" s="665">
        <f t="shared" si="1864"/>
        <v>170.98335010928912</v>
      </c>
      <c r="AA351" s="665">
        <f t="shared" si="1864"/>
        <v>173.32402558871047</v>
      </c>
      <c r="AB351" s="665">
        <f t="shared" si="1864"/>
        <v>175.62045103551981</v>
      </c>
      <c r="AC351" s="665">
        <f t="shared" si="1864"/>
        <v>177.83597560885707</v>
      </c>
    </row>
    <row r="352" spans="3:330" hidden="1">
      <c r="C352" s="664" t="s">
        <v>825</v>
      </c>
      <c r="E352" s="665">
        <f>AVERAGE(E112,E111,E110,E109)</f>
        <v>25.38101514741928</v>
      </c>
      <c r="F352" s="665">
        <f t="shared" ref="F352:AC352" si="1865">AVERAGE(F112,F111,F110,F109)</f>
        <v>20.838194609606767</v>
      </c>
      <c r="G352" s="665">
        <f t="shared" si="1865"/>
        <v>23.525479272919512</v>
      </c>
      <c r="H352" s="665">
        <f t="shared" si="1865"/>
        <v>24.977589920194806</v>
      </c>
      <c r="I352" s="665">
        <f t="shared" si="1865"/>
        <v>25.940327378828854</v>
      </c>
      <c r="J352" s="665">
        <f t="shared" si="1865"/>
        <v>25.458295611732467</v>
      </c>
      <c r="K352" s="665">
        <f t="shared" si="1865"/>
        <v>25.457895140020643</v>
      </c>
      <c r="L352" s="665">
        <f t="shared" si="1865"/>
        <v>26.420758370951418</v>
      </c>
      <c r="M352" s="665">
        <f t="shared" si="1865"/>
        <v>26.902135411230542</v>
      </c>
      <c r="N352" s="665">
        <f t="shared" si="1865"/>
        <v>27.383598940850639</v>
      </c>
      <c r="O352" s="665">
        <f t="shared" si="1865"/>
        <v>26.902856618200047</v>
      </c>
      <c r="P352" s="665">
        <f t="shared" si="1865"/>
        <v>26.903575280358954</v>
      </c>
      <c r="Q352" s="665">
        <f t="shared" si="1865"/>
        <v>26.904393050770743</v>
      </c>
      <c r="R352" s="665">
        <f t="shared" si="1865"/>
        <v>26.42352092891548</v>
      </c>
      <c r="S352" s="665">
        <f t="shared" si="1865"/>
        <v>26.424224628813118</v>
      </c>
      <c r="T352" s="665">
        <f t="shared" si="1865"/>
        <v>26.424224628813118</v>
      </c>
      <c r="U352" s="665">
        <f t="shared" si="1865"/>
        <v>26.424224628813118</v>
      </c>
      <c r="V352" s="665">
        <f t="shared" si="1865"/>
        <v>25.942583700346759</v>
      </c>
      <c r="W352" s="665">
        <f t="shared" si="1865"/>
        <v>26.424224628813118</v>
      </c>
      <c r="X352" s="665">
        <f t="shared" si="1865"/>
        <v>25.942583700346759</v>
      </c>
      <c r="Y352" s="665">
        <f t="shared" si="1865"/>
        <v>26.424224628813118</v>
      </c>
      <c r="Z352" s="665">
        <f t="shared" si="1865"/>
        <v>26.424224628813118</v>
      </c>
      <c r="AA352" s="665">
        <f t="shared" si="1865"/>
        <v>26.424224628813118</v>
      </c>
      <c r="AB352" s="665">
        <f t="shared" si="1865"/>
        <v>26.424224628813118</v>
      </c>
      <c r="AC352" s="665">
        <f t="shared" si="1865"/>
        <v>26.424224628813118</v>
      </c>
    </row>
    <row r="353" spans="3:15" hidden="1">
      <c r="D353" s="665"/>
    </row>
    <row r="354" spans="3:15" hidden="1"/>
    <row r="355" spans="3:15" hidden="1">
      <c r="C355" s="1" t="s">
        <v>833</v>
      </c>
      <c r="D355" s="666">
        <v>2040</v>
      </c>
    </row>
    <row r="356" spans="3:15" hidden="1">
      <c r="D356" s="267" t="str">
        <f>$D$355&amp;"-januar"</f>
        <v>2040-januar</v>
      </c>
      <c r="E356" s="267" t="str">
        <f>$D$355&amp;"-februar"</f>
        <v>2040-februar</v>
      </c>
      <c r="F356" s="267" t="str">
        <f>$D$355&amp;"-marts"</f>
        <v>2040-marts</v>
      </c>
      <c r="G356" s="267" t="str">
        <f>$D$355&amp;"-april"</f>
        <v>2040-april</v>
      </c>
      <c r="H356" s="267" t="str">
        <f>$D$355&amp;"-maj"</f>
        <v>2040-maj</v>
      </c>
      <c r="I356" s="267" t="str">
        <f>$D$355&amp;"-juni"</f>
        <v>2040-juni</v>
      </c>
      <c r="J356" s="267" t="str">
        <f>$D$355&amp;"-juli"</f>
        <v>2040-juli</v>
      </c>
      <c r="K356" s="267" t="str">
        <f>$D$355&amp;"-august"</f>
        <v>2040-august</v>
      </c>
      <c r="L356" s="267" t="str">
        <f>$D$355&amp;"-september"</f>
        <v>2040-september</v>
      </c>
      <c r="M356" s="267" t="str">
        <f>$D$355&amp;"-oktober"</f>
        <v>2040-oktober</v>
      </c>
      <c r="N356" s="267" t="str">
        <f>$D$355&amp;"-november"</f>
        <v>2040-november</v>
      </c>
      <c r="O356" s="267" t="str">
        <f>$D$355&amp;"-december"</f>
        <v>2040-december</v>
      </c>
    </row>
    <row r="357" spans="3:15" hidden="1">
      <c r="D357" s="1" t="s">
        <v>469</v>
      </c>
      <c r="E357" s="1" t="s">
        <v>470</v>
      </c>
      <c r="F357" s="1" t="s">
        <v>471</v>
      </c>
      <c r="G357" s="1" t="s">
        <v>472</v>
      </c>
      <c r="H357" s="1" t="s">
        <v>473</v>
      </c>
      <c r="I357" s="1" t="s">
        <v>474</v>
      </c>
      <c r="J357" s="1" t="s">
        <v>475</v>
      </c>
      <c r="K357" s="1" t="s">
        <v>476</v>
      </c>
      <c r="L357" s="1" t="s">
        <v>477</v>
      </c>
      <c r="M357" s="1" t="s">
        <v>478</v>
      </c>
      <c r="N357" s="1" t="s">
        <v>479</v>
      </c>
      <c r="O357" s="1" t="s">
        <v>480</v>
      </c>
    </row>
    <row r="358" spans="3:15" hidden="1">
      <c r="C358" s="664" t="s">
        <v>119</v>
      </c>
      <c r="D358" s="661">
        <f ca="1">-HLOOKUP(D$356,$AE$331:$LR$339,MATCH($C358,$C$332:$C$339,0)+1,FALSE)</f>
        <v>0</v>
      </c>
      <c r="E358" s="661">
        <f t="shared" ref="E358:O358" ca="1" si="1866">-HLOOKUP(E$356,$AE$331:$LR$339,MATCH($C358,$C$332:$C$339,0)+1,FALSE)</f>
        <v>1.2574260560890916E-3</v>
      </c>
      <c r="F358" s="661">
        <f t="shared" ca="1" si="1866"/>
        <v>1.3117304653613934E-2</v>
      </c>
      <c r="G358" s="661">
        <f t="shared" ca="1" si="1866"/>
        <v>-2.4167444811138764E-3</v>
      </c>
      <c r="H358" s="661">
        <f t="shared" ca="1" si="1866"/>
        <v>3.8548418268632208E-2</v>
      </c>
      <c r="I358" s="661">
        <f t="shared" ca="1" si="1866"/>
        <v>0.18381541750079633</v>
      </c>
      <c r="J358" s="661">
        <f t="shared" ca="1" si="1866"/>
        <v>2.612304222887675E-2</v>
      </c>
      <c r="K358" s="661">
        <f t="shared" ca="1" si="1866"/>
        <v>0.77960720440780684</v>
      </c>
      <c r="L358" s="661">
        <f t="shared" ca="1" si="1866"/>
        <v>0.26853068631417892</v>
      </c>
      <c r="M358" s="661">
        <f t="shared" ca="1" si="1866"/>
        <v>3.1298272441059753E-2</v>
      </c>
      <c r="N358" s="661">
        <f t="shared" ca="1" si="1866"/>
        <v>1.0975610390289645E-3</v>
      </c>
      <c r="O358" s="661">
        <f t="shared" ca="1" si="1866"/>
        <v>1.1787981480717328E-3</v>
      </c>
    </row>
    <row r="359" spans="3:15" hidden="1">
      <c r="C359" s="664" t="s">
        <v>835</v>
      </c>
      <c r="D359" s="661">
        <f t="shared" ref="D359:O365" ca="1" si="1867">-HLOOKUP(D$356,$AE$331:$LR$339,MATCH($C359,$C$332:$C$339,0)+1,FALSE)</f>
        <v>0</v>
      </c>
      <c r="E359" s="661">
        <f t="shared" ca="1" si="1867"/>
        <v>5.5297949047518564E-2</v>
      </c>
      <c r="F359" s="661">
        <f t="shared" ca="1" si="1867"/>
        <v>0.19958281423551424</v>
      </c>
      <c r="G359" s="661">
        <f t="shared" ca="1" si="1867"/>
        <v>0.56738576298014232</v>
      </c>
      <c r="H359" s="661">
        <f t="shared" ca="1" si="1867"/>
        <v>0.22475855405084427</v>
      </c>
      <c r="I359" s="661">
        <f t="shared" ca="1" si="1867"/>
        <v>0.17431274050568901</v>
      </c>
      <c r="J359" s="661">
        <f t="shared" ca="1" si="1867"/>
        <v>-3.7697268303934439E-2</v>
      </c>
      <c r="K359" s="661">
        <f t="shared" ca="1" si="1867"/>
        <v>8.1615128912343626E-2</v>
      </c>
      <c r="L359" s="661">
        <f t="shared" ca="1" si="1867"/>
        <v>0.38217945102217277</v>
      </c>
      <c r="M359" s="661">
        <f t="shared" ca="1" si="1867"/>
        <v>0.39340877763578302</v>
      </c>
      <c r="N359" s="661">
        <f t="shared" ca="1" si="1867"/>
        <v>0.31451325238777733</v>
      </c>
      <c r="O359" s="661">
        <f t="shared" ca="1" si="1867"/>
        <v>9.236204673710452E-2</v>
      </c>
    </row>
    <row r="360" spans="3:15" hidden="1">
      <c r="C360" s="664" t="s">
        <v>834</v>
      </c>
      <c r="D360" s="661">
        <f t="shared" ca="1" si="1867"/>
        <v>0</v>
      </c>
      <c r="E360" s="661">
        <f t="shared" ca="1" si="1867"/>
        <v>0.12158290557341078</v>
      </c>
      <c r="F360" s="661">
        <f t="shared" ca="1" si="1867"/>
        <v>9.6053074696827556E-2</v>
      </c>
      <c r="G360" s="661">
        <f t="shared" ca="1" si="1867"/>
        <v>0.3975675661622679</v>
      </c>
      <c r="H360" s="661">
        <f t="shared" ca="1" si="1867"/>
        <v>0.67080773148925188</v>
      </c>
      <c r="I360" s="661">
        <f t="shared" ca="1" si="1867"/>
        <v>0.60858876740190904</v>
      </c>
      <c r="J360" s="661">
        <f t="shared" ca="1" si="1867"/>
        <v>0.9008788453807931</v>
      </c>
      <c r="K360" s="661">
        <f t="shared" ca="1" si="1867"/>
        <v>0.13027583057379424</v>
      </c>
      <c r="L360" s="661">
        <f t="shared" ca="1" si="1867"/>
        <v>9.4351268828467477E-2</v>
      </c>
      <c r="M360" s="661">
        <f t="shared" ca="1" si="1867"/>
        <v>0.46867340045532824</v>
      </c>
      <c r="N360" s="661">
        <f t="shared" ca="1" si="1867"/>
        <v>0.39440795716681892</v>
      </c>
      <c r="O360" s="661">
        <f t="shared" ca="1" si="1867"/>
        <v>3.9483839064129098E-2</v>
      </c>
    </row>
    <row r="361" spans="3:15" hidden="1">
      <c r="C361" s="664" t="s">
        <v>827</v>
      </c>
      <c r="D361" s="661">
        <f t="shared" ca="1" si="1867"/>
        <v>0</v>
      </c>
      <c r="E361" s="661">
        <f t="shared" ca="1" si="1867"/>
        <v>0</v>
      </c>
      <c r="F361" s="661">
        <f t="shared" ca="1" si="1867"/>
        <v>0</v>
      </c>
      <c r="G361" s="661">
        <f t="shared" ca="1" si="1867"/>
        <v>0</v>
      </c>
      <c r="H361" s="661">
        <f t="shared" ca="1" si="1867"/>
        <v>0</v>
      </c>
      <c r="I361" s="661">
        <f t="shared" ca="1" si="1867"/>
        <v>0</v>
      </c>
      <c r="J361" s="661">
        <f t="shared" ca="1" si="1867"/>
        <v>0</v>
      </c>
      <c r="K361" s="661">
        <f t="shared" ca="1" si="1867"/>
        <v>0</v>
      </c>
      <c r="L361" s="661">
        <f t="shared" ca="1" si="1867"/>
        <v>0</v>
      </c>
      <c r="M361" s="661">
        <f t="shared" ca="1" si="1867"/>
        <v>0</v>
      </c>
      <c r="N361" s="661">
        <f t="shared" ca="1" si="1867"/>
        <v>0</v>
      </c>
      <c r="O361" s="661">
        <f t="shared" ca="1" si="1867"/>
        <v>0</v>
      </c>
    </row>
    <row r="362" spans="3:15" hidden="1">
      <c r="C362" s="664" t="s">
        <v>828</v>
      </c>
      <c r="D362" s="661">
        <f t="shared" ca="1" si="1867"/>
        <v>0</v>
      </c>
      <c r="E362" s="661">
        <f t="shared" ca="1" si="1867"/>
        <v>5.9601859649251514E-2</v>
      </c>
      <c r="F362" s="661">
        <f ca="1">-HLOOKUP(F$356,$AE$331:$LR$339,MATCH($C362,$C$332:$C$339,0)+1,FALSE)</f>
        <v>2.5008935324824094E-2</v>
      </c>
      <c r="G362" s="661">
        <f t="shared" ca="1" si="1867"/>
        <v>0</v>
      </c>
      <c r="H362" s="661">
        <f t="shared" ca="1" si="1867"/>
        <v>0</v>
      </c>
      <c r="I362" s="661">
        <f t="shared" ca="1" si="1867"/>
        <v>0</v>
      </c>
      <c r="J362" s="661">
        <f t="shared" ca="1" si="1867"/>
        <v>0</v>
      </c>
      <c r="K362" s="661">
        <f t="shared" ca="1" si="1867"/>
        <v>0</v>
      </c>
      <c r="L362" s="661">
        <f t="shared" ca="1" si="1867"/>
        <v>0</v>
      </c>
      <c r="M362" s="661">
        <f t="shared" ca="1" si="1867"/>
        <v>0</v>
      </c>
      <c r="N362" s="661">
        <f t="shared" ca="1" si="1867"/>
        <v>2.933320914816975E-2</v>
      </c>
      <c r="O362" s="661">
        <f t="shared" ca="1" si="1867"/>
        <v>0.38640671238813751</v>
      </c>
    </row>
    <row r="363" spans="3:15" hidden="1">
      <c r="C363" s="664" t="s">
        <v>826</v>
      </c>
      <c r="D363" s="661">
        <f t="shared" ca="1" si="1867"/>
        <v>0.99904405958930198</v>
      </c>
      <c r="E363" s="661">
        <f t="shared" ca="1" si="1867"/>
        <v>0.76004020090805402</v>
      </c>
      <c r="F363" s="661">
        <f t="shared" ca="1" si="1867"/>
        <v>0.6374946493767496</v>
      </c>
      <c r="G363" s="661">
        <f t="shared" ca="1" si="1867"/>
        <v>3.4386149215795025E-2</v>
      </c>
      <c r="H363" s="661">
        <f t="shared" ca="1" si="1867"/>
        <v>1.3692174020591667E-2</v>
      </c>
      <c r="I363" s="661">
        <f t="shared" ca="1" si="1867"/>
        <v>1.5932666701752838E-3</v>
      </c>
      <c r="J363" s="661">
        <f t="shared" ca="1" si="1867"/>
        <v>4.5144569270248193E-4</v>
      </c>
      <c r="K363" s="661">
        <f t="shared" ca="1" si="1867"/>
        <v>5.2643500679855029E-5</v>
      </c>
      <c r="L363" s="661">
        <f t="shared" ca="1" si="1867"/>
        <v>2.1923804575029091E-3</v>
      </c>
      <c r="M363" s="661">
        <f t="shared" ca="1" si="1867"/>
        <v>2.936563874264304E-2</v>
      </c>
      <c r="N363" s="661">
        <f t="shared" ca="1" si="1867"/>
        <v>0.24101871900273752</v>
      </c>
      <c r="O363" s="661">
        <f t="shared" ca="1" si="1867"/>
        <v>0.33555601517840944</v>
      </c>
    </row>
    <row r="364" spans="3:15" hidden="1">
      <c r="C364" s="664" t="s">
        <v>829</v>
      </c>
      <c r="D364" s="661">
        <f t="shared" ca="1" si="1867"/>
        <v>9.5594041069615044E-4</v>
      </c>
      <c r="E364" s="661">
        <f t="shared" ca="1" si="1867"/>
        <v>2.2196587656829183E-3</v>
      </c>
      <c r="F364" s="661">
        <f t="shared" ca="1" si="1867"/>
        <v>6.7460293743986321E-4</v>
      </c>
      <c r="G364" s="661">
        <f t="shared" ca="1" si="1867"/>
        <v>0</v>
      </c>
      <c r="H364" s="661">
        <f t="shared" ca="1" si="1867"/>
        <v>1.083688573094078E-5</v>
      </c>
      <c r="I364" s="661">
        <f t="shared" ca="1" si="1867"/>
        <v>0</v>
      </c>
      <c r="J364" s="661">
        <f t="shared" ca="1" si="1867"/>
        <v>0</v>
      </c>
      <c r="K364" s="661">
        <f t="shared" ca="1" si="1867"/>
        <v>0</v>
      </c>
      <c r="L364" s="661">
        <f t="shared" ca="1" si="1867"/>
        <v>1.5915379788181613E-4</v>
      </c>
      <c r="M364" s="661">
        <f t="shared" ca="1" si="1867"/>
        <v>0</v>
      </c>
      <c r="N364" s="661">
        <f t="shared" ca="1" si="1867"/>
        <v>0</v>
      </c>
      <c r="O364" s="661">
        <f t="shared" ca="1" si="1867"/>
        <v>2.5720464920074001E-4</v>
      </c>
    </row>
    <row r="365" spans="3:15" hidden="1">
      <c r="C365" s="664" t="s">
        <v>825</v>
      </c>
      <c r="D365" s="661">
        <f t="shared" ca="1" si="1867"/>
        <v>0</v>
      </c>
      <c r="E365" s="661">
        <f t="shared" ca="1" si="1867"/>
        <v>0</v>
      </c>
      <c r="F365" s="661">
        <f t="shared" ca="1" si="1867"/>
        <v>2.8068618775032583E-2</v>
      </c>
      <c r="G365" s="661">
        <f t="shared" ca="1" si="1867"/>
        <v>3.0772661229046512E-3</v>
      </c>
      <c r="H365" s="661">
        <f t="shared" ca="1" si="1867"/>
        <v>5.218228528494908E-2</v>
      </c>
      <c r="I365" s="661">
        <f t="shared" ca="1" si="1867"/>
        <v>3.1689807921431584E-2</v>
      </c>
      <c r="J365" s="661">
        <f t="shared" ca="1" si="1867"/>
        <v>0.11024393500156093</v>
      </c>
      <c r="K365" s="661">
        <f t="shared" ca="1" si="1867"/>
        <v>8.4491926053752425E-3</v>
      </c>
      <c r="L365" s="661">
        <f t="shared" ca="1" si="1867"/>
        <v>0.25258705957979399</v>
      </c>
      <c r="M365" s="661">
        <f t="shared" ca="1" si="1867"/>
        <v>7.7253910725189306E-2</v>
      </c>
      <c r="N365" s="661">
        <f t="shared" ca="1" si="1867"/>
        <v>1.9629301255469436E-2</v>
      </c>
      <c r="O365" s="661">
        <f t="shared" ca="1" si="1867"/>
        <v>0.14475538383495373</v>
      </c>
    </row>
    <row r="366" spans="3:15" hidden="1"/>
    <row r="367" spans="3:15" hidden="1"/>
    <row r="368" spans="3:15" hidden="1">
      <c r="D368" s="1" t="s">
        <v>845</v>
      </c>
    </row>
    <row r="369" spans="3:15" hidden="1"/>
    <row r="370" spans="3:15" hidden="1"/>
    <row r="371" spans="3:15" hidden="1">
      <c r="D371" s="1" t="s">
        <v>836</v>
      </c>
      <c r="E371" s="1" t="s">
        <v>837</v>
      </c>
      <c r="F371" s="1" t="s">
        <v>838</v>
      </c>
      <c r="G371" s="1" t="s">
        <v>839</v>
      </c>
      <c r="H371" s="1" t="s">
        <v>846</v>
      </c>
    </row>
    <row r="372" spans="3:15" hidden="1">
      <c r="C372" s="664" t="s">
        <v>119</v>
      </c>
      <c r="D372" s="661">
        <f ca="1">SUM(D358:F358)/3</f>
        <v>4.7915769032343411E-3</v>
      </c>
      <c r="E372" s="661">
        <f ca="1">SUM(G358:I358)/3</f>
        <v>7.3315697096104887E-2</v>
      </c>
      <c r="F372" s="661">
        <f ca="1">SUM(J358:L358)/3</f>
        <v>0.35808697765028752</v>
      </c>
      <c r="G372" s="661">
        <f ca="1">SUM(M358:O358)/3</f>
        <v>1.1191543876053483E-2</v>
      </c>
      <c r="H372" s="661">
        <f ca="1">SUM(D358:O358)/12</f>
        <v>0.11184644888142005</v>
      </c>
      <c r="I372" s="661"/>
      <c r="J372" s="661"/>
      <c r="K372" s="661"/>
      <c r="L372" s="661"/>
      <c r="M372" s="661"/>
      <c r="N372" s="661"/>
      <c r="O372" s="661"/>
    </row>
    <row r="373" spans="3:15" hidden="1">
      <c r="C373" s="664" t="s">
        <v>835</v>
      </c>
      <c r="D373" s="661">
        <f t="shared" ref="D373:D379" ca="1" si="1868">SUM(D359:F359)/3</f>
        <v>8.4960254427677614E-2</v>
      </c>
      <c r="E373" s="661">
        <f t="shared" ref="E373:E379" ca="1" si="1869">SUM(G359:I359)/3</f>
        <v>0.32215235251222518</v>
      </c>
      <c r="F373" s="661">
        <f t="shared" ref="F373:F379" ca="1" si="1870">SUM(J359:L359)/3</f>
        <v>0.14203243721019398</v>
      </c>
      <c r="G373" s="661">
        <f t="shared" ref="G373:G379" ca="1" si="1871">SUM(M359:O359)/3</f>
        <v>0.26676135892022163</v>
      </c>
      <c r="H373" s="661">
        <f t="shared" ref="H373:H379" ca="1" si="1872">SUM(D359:O359)/12</f>
        <v>0.20397660076757959</v>
      </c>
      <c r="I373" s="661"/>
      <c r="J373" s="661"/>
      <c r="K373" s="661"/>
      <c r="L373" s="661"/>
      <c r="M373" s="661"/>
      <c r="N373" s="661"/>
      <c r="O373" s="661"/>
    </row>
    <row r="374" spans="3:15" hidden="1">
      <c r="C374" s="664" t="s">
        <v>834</v>
      </c>
      <c r="D374" s="661">
        <f t="shared" ca="1" si="1868"/>
        <v>7.2545326756746117E-2</v>
      </c>
      <c r="E374" s="661">
        <f t="shared" ca="1" si="1869"/>
        <v>0.55898802168447626</v>
      </c>
      <c r="F374" s="661">
        <f t="shared" ca="1" si="1870"/>
        <v>0.37516864826101831</v>
      </c>
      <c r="G374" s="661">
        <f t="shared" ca="1" si="1871"/>
        <v>0.30085506556209213</v>
      </c>
      <c r="H374" s="661">
        <f t="shared" ca="1" si="1872"/>
        <v>0.32688926556608322</v>
      </c>
      <c r="I374" s="661"/>
      <c r="J374" s="661"/>
      <c r="K374" s="661"/>
      <c r="L374" s="661"/>
      <c r="M374" s="661"/>
      <c r="N374" s="661"/>
      <c r="O374" s="661"/>
    </row>
    <row r="375" spans="3:15" hidden="1">
      <c r="C375" s="664" t="s">
        <v>827</v>
      </c>
      <c r="D375" s="661">
        <f t="shared" ca="1" si="1868"/>
        <v>0</v>
      </c>
      <c r="E375" s="661">
        <f t="shared" ca="1" si="1869"/>
        <v>0</v>
      </c>
      <c r="F375" s="661">
        <f t="shared" ca="1" si="1870"/>
        <v>0</v>
      </c>
      <c r="G375" s="661">
        <f t="shared" ca="1" si="1871"/>
        <v>0</v>
      </c>
      <c r="H375" s="661">
        <f t="shared" ca="1" si="1872"/>
        <v>0</v>
      </c>
      <c r="I375" s="661"/>
      <c r="J375" s="661"/>
      <c r="K375" s="661"/>
      <c r="L375" s="661"/>
      <c r="M375" s="661"/>
      <c r="N375" s="661"/>
      <c r="O375" s="661"/>
    </row>
    <row r="376" spans="3:15" hidden="1">
      <c r="C376" s="664" t="s">
        <v>828</v>
      </c>
      <c r="D376" s="661">
        <f t="shared" ca="1" si="1868"/>
        <v>2.820359832469187E-2</v>
      </c>
      <c r="E376" s="661">
        <f t="shared" ca="1" si="1869"/>
        <v>0</v>
      </c>
      <c r="F376" s="661">
        <f t="shared" ca="1" si="1870"/>
        <v>0</v>
      </c>
      <c r="G376" s="661">
        <f t="shared" ca="1" si="1871"/>
        <v>0.13857997384543574</v>
      </c>
      <c r="H376" s="661">
        <f t="shared" ca="1" si="1872"/>
        <v>4.1695893042531906E-2</v>
      </c>
      <c r="I376" s="661"/>
      <c r="J376" s="661"/>
      <c r="K376" s="661"/>
      <c r="L376" s="661"/>
      <c r="M376" s="661"/>
      <c r="N376" s="661"/>
      <c r="O376" s="661"/>
    </row>
    <row r="377" spans="3:15" hidden="1">
      <c r="C377" s="664" t="s">
        <v>826</v>
      </c>
      <c r="D377" s="661">
        <f t="shared" ca="1" si="1868"/>
        <v>0.79885963662470194</v>
      </c>
      <c r="E377" s="661">
        <f t="shared" ca="1" si="1869"/>
        <v>1.655719663552066E-2</v>
      </c>
      <c r="F377" s="661">
        <f t="shared" ca="1" si="1870"/>
        <v>8.9882321696174857E-4</v>
      </c>
      <c r="G377" s="661">
        <f t="shared" ca="1" si="1871"/>
        <v>0.20198012430793</v>
      </c>
      <c r="H377" s="661">
        <f t="shared" ca="1" si="1872"/>
        <v>0.25457394519627857</v>
      </c>
      <c r="I377" s="661"/>
      <c r="J377" s="661"/>
      <c r="K377" s="661"/>
      <c r="L377" s="661"/>
      <c r="M377" s="661"/>
      <c r="N377" s="661"/>
      <c r="O377" s="661"/>
    </row>
    <row r="378" spans="3:15" hidden="1">
      <c r="C378" s="664" t="s">
        <v>829</v>
      </c>
      <c r="D378" s="661">
        <f t="shared" ca="1" si="1868"/>
        <v>1.2834007046063107E-3</v>
      </c>
      <c r="E378" s="661">
        <f t="shared" ca="1" si="1869"/>
        <v>3.6122952436469268E-6</v>
      </c>
      <c r="F378" s="661">
        <f t="shared" ca="1" si="1870"/>
        <v>5.3051265960605377E-5</v>
      </c>
      <c r="G378" s="661">
        <f t="shared" ca="1" si="1871"/>
        <v>8.5734883066913338E-5</v>
      </c>
      <c r="H378" s="661">
        <f t="shared" ca="1" si="1872"/>
        <v>3.5644978721936907E-4</v>
      </c>
      <c r="I378" s="661"/>
      <c r="J378" s="661"/>
      <c r="K378" s="661"/>
      <c r="L378" s="661"/>
      <c r="M378" s="661"/>
      <c r="N378" s="661"/>
      <c r="O378" s="661"/>
    </row>
    <row r="379" spans="3:15" hidden="1">
      <c r="C379" s="664" t="s">
        <v>825</v>
      </c>
      <c r="D379" s="661">
        <f t="shared" ca="1" si="1868"/>
        <v>9.3562062583441939E-3</v>
      </c>
      <c r="E379" s="661">
        <f t="shared" ca="1" si="1869"/>
        <v>2.8983119776428441E-2</v>
      </c>
      <c r="F379" s="661">
        <f t="shared" ca="1" si="1870"/>
        <v>0.12376006239557673</v>
      </c>
      <c r="G379" s="661">
        <f t="shared" ca="1" si="1871"/>
        <v>8.0546198605204164E-2</v>
      </c>
      <c r="H379" s="661">
        <f t="shared" ca="1" si="1872"/>
        <v>6.0661396758888375E-2</v>
      </c>
      <c r="I379" s="661"/>
      <c r="J379" s="661"/>
      <c r="K379" s="661"/>
      <c r="L379" s="661"/>
      <c r="M379" s="661"/>
      <c r="N379" s="661"/>
      <c r="O379" s="661"/>
    </row>
    <row r="380" spans="3:15" hidden="1"/>
    <row r="381" spans="3:15" hidden="1"/>
    <row r="382" spans="3:15" hidden="1"/>
    <row r="383" spans="3:15" hidden="1"/>
    <row r="384" spans="3:15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</sheetData>
  <sheetProtection algorithmName="SHA-512" hashValue="6D6Ua9h+ajlRQ7Kv/qWFrBstJLcLDWS7hWkuDaTavGJugWs7Oi6Z2CROZUEF1I0z6WyiRuiRqlvW52MZ/DvfGQ==" saltValue="RXr0h5m15+exiLh6CPqjFg==" spinCount="100000" sheet="1" objects="1" scenarios="1"/>
  <sortState xmlns:xlrd2="http://schemas.microsoft.com/office/spreadsheetml/2017/richdata2" ref="C232:AC243">
    <sortCondition ref="C232:C243"/>
  </sortState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42923"/>
  </sheetPr>
  <dimension ref="B1:AN67"/>
  <sheetViews>
    <sheetView workbookViewId="0">
      <selection activeCell="AB7" sqref="AB7"/>
    </sheetView>
  </sheetViews>
  <sheetFormatPr defaultRowHeight="14.4"/>
  <sheetData>
    <row r="1" spans="2:16">
      <c r="B1" s="21" t="s">
        <v>852</v>
      </c>
    </row>
    <row r="2" spans="2:16">
      <c r="C2" t="s">
        <v>813</v>
      </c>
      <c r="D2" t="s">
        <v>814</v>
      </c>
      <c r="E2" s="476" t="s">
        <v>815</v>
      </c>
      <c r="F2" s="476" t="s">
        <v>816</v>
      </c>
      <c r="G2" s="476" t="s">
        <v>812</v>
      </c>
      <c r="H2" s="476" t="s">
        <v>817</v>
      </c>
      <c r="I2" s="476" t="s">
        <v>818</v>
      </c>
      <c r="J2" s="476" t="s">
        <v>819</v>
      </c>
      <c r="K2" s="476" t="s">
        <v>820</v>
      </c>
      <c r="L2" s="476" t="s">
        <v>821</v>
      </c>
      <c r="M2" s="476" t="s">
        <v>822</v>
      </c>
      <c r="N2" s="476" t="s">
        <v>823</v>
      </c>
      <c r="O2" s="476"/>
      <c r="P2" s="476"/>
    </row>
    <row r="3" spans="2:16">
      <c r="B3" s="476">
        <v>2018</v>
      </c>
      <c r="C3" s="658">
        <f ca="1">OFFSET('Samlet hovedstaden -alle værker'!$C$27,0,MATCH($B3&amp;"-"&amp;C$2,'Samlet hovedstaden -alle værker'!$E$7:$LR$7,0)+1)</f>
        <v>69.413034996548419</v>
      </c>
      <c r="D3" s="658">
        <f ca="1">OFFSET('Samlet hovedstaden -alle værker'!$C$27,0,MATCH($B3&amp;"-"&amp;D$2,'Samlet hovedstaden -alle værker'!$E$7:$LR$7,0)+1)</f>
        <v>61.141911337142091</v>
      </c>
      <c r="E3" s="658">
        <f ca="1">OFFSET('Samlet hovedstaden -alle værker'!$C$27,0,MATCH($B3&amp;"-"&amp;E$2,'Samlet hovedstaden -alle værker'!$E$7:$LR$7,0)+1)</f>
        <v>63.242264194399105</v>
      </c>
      <c r="F3" s="658">
        <f ca="1">OFFSET('Samlet hovedstaden -alle værker'!$C$27,0,MATCH($B3&amp;"-"&amp;F$2,'Samlet hovedstaden -alle værker'!$E$7:$LR$7,0)+1)</f>
        <v>68.643840157893948</v>
      </c>
      <c r="G3" s="658">
        <f ca="1">OFFSET('Samlet hovedstaden -alle værker'!$C$27,0,MATCH($B3&amp;"-"&amp;G$2,'Samlet hovedstaden -alle værker'!$E$7:$LR$7,0)+1)</f>
        <v>83.526412149762535</v>
      </c>
      <c r="H3" s="658">
        <f ca="1">OFFSET('Samlet hovedstaden -alle værker'!$C$27,0,MATCH($B3&amp;"-"&amp;H$2,'Samlet hovedstaden -alle værker'!$E$7:$LR$7,0)+1)</f>
        <v>68.830118450790934</v>
      </c>
      <c r="I3" s="658">
        <f ca="1">OFFSET('Samlet hovedstaden -alle værker'!$C$27,0,MATCH($B3&amp;"-"&amp;I$2,'Samlet hovedstaden -alle værker'!$E$7:$LR$7,0)+1)</f>
        <v>58.234602464981734</v>
      </c>
      <c r="J3" s="658">
        <f ca="1">OFFSET('Samlet hovedstaden -alle værker'!$C$27,0,MATCH($B3&amp;"-"&amp;J$2,'Samlet hovedstaden -alle værker'!$E$7:$LR$7,0)+1)</f>
        <v>-3.7387041037980282</v>
      </c>
      <c r="K3" s="658">
        <f ca="1">OFFSET('Samlet hovedstaden -alle værker'!$C$27,0,MATCH($B3&amp;"-"&amp;K$2,'Samlet hovedstaden -alle værker'!$E$7:$LR$7,0)+1)</f>
        <v>67.743544668072289</v>
      </c>
      <c r="L3" s="658">
        <f ca="1">OFFSET('Samlet hovedstaden -alle værker'!$C$27,0,MATCH($B3&amp;"-"&amp;L$2,'Samlet hovedstaden -alle værker'!$E$7:$LR$7,0)+1)</f>
        <v>77.838344079758059</v>
      </c>
      <c r="M3" s="658">
        <f ca="1">OFFSET('Samlet hovedstaden -alle værker'!$C$27,0,MATCH($B3&amp;"-"&amp;M$2,'Samlet hovedstaden -alle værker'!$E$7:$LR$7,0)+1)</f>
        <v>59.10534196987782</v>
      </c>
      <c r="N3" s="658">
        <f ca="1">OFFSET('Samlet hovedstaden -alle værker'!$C$27,0,MATCH($B3&amp;"-"&amp;N$2,'Samlet hovedstaden -alle værker'!$E$7:$LR$7,0)+1)</f>
        <v>51.631197903941413</v>
      </c>
    </row>
    <row r="4" spans="2:16">
      <c r="B4" s="476">
        <v>2020</v>
      </c>
      <c r="C4" s="658">
        <f ca="1">OFFSET('Samlet hovedstaden -alle værker'!$C$27,0,MATCH($B4&amp;"-"&amp;C$2,'Samlet hovedstaden -alle værker'!$E$7:$LR$7,0)+1)</f>
        <v>85.442047315338314</v>
      </c>
      <c r="D4" s="658">
        <f ca="1">OFFSET('Samlet hovedstaden -alle værker'!$C$27,0,MATCH($B4&amp;"-"&amp;D$2,'Samlet hovedstaden -alle værker'!$E$7:$LR$7,0)+1)</f>
        <v>75.256461383041454</v>
      </c>
      <c r="E4" s="658">
        <f ca="1">OFFSET('Samlet hovedstaden -alle værker'!$C$27,0,MATCH($B4&amp;"-"&amp;E$2,'Samlet hovedstaden -alle værker'!$E$7:$LR$7,0)+1)</f>
        <v>69.266308401626787</v>
      </c>
      <c r="F4" s="658">
        <f ca="1">OFFSET('Samlet hovedstaden -alle værker'!$C$27,0,MATCH($B4&amp;"-"&amp;F$2,'Samlet hovedstaden -alle værker'!$E$7:$LR$7,0)+1)</f>
        <v>56.612588186188589</v>
      </c>
      <c r="G4" s="658">
        <f ca="1">OFFSET('Samlet hovedstaden -alle værker'!$C$27,0,MATCH($B4&amp;"-"&amp;G$2,'Samlet hovedstaden -alle værker'!$E$7:$LR$7,0)+1)</f>
        <v>56.600484116457011</v>
      </c>
      <c r="H4" s="658">
        <f ca="1">OFFSET('Samlet hovedstaden -alle værker'!$C$27,0,MATCH($B4&amp;"-"&amp;H$2,'Samlet hovedstaden -alle værker'!$E$7:$LR$7,0)+1)</f>
        <v>29.509831559880563</v>
      </c>
      <c r="I4" s="658">
        <f ca="1">OFFSET('Samlet hovedstaden -alle værker'!$C$27,0,MATCH($B4&amp;"-"&amp;I$2,'Samlet hovedstaden -alle værker'!$E$7:$LR$7,0)+1)</f>
        <v>33.216941004320255</v>
      </c>
      <c r="J4" s="658">
        <f ca="1">OFFSET('Samlet hovedstaden -alle værker'!$C$27,0,MATCH($B4&amp;"-"&amp;J$2,'Samlet hovedstaden -alle værker'!$E$7:$LR$7,0)+1)</f>
        <v>-16.235493463929295</v>
      </c>
      <c r="K4" s="658">
        <f ca="1">OFFSET('Samlet hovedstaden -alle værker'!$C$27,0,MATCH($B4&amp;"-"&amp;K$2,'Samlet hovedstaden -alle værker'!$E$7:$LR$7,0)+1)</f>
        <v>55.001746171266724</v>
      </c>
      <c r="L4" s="658">
        <f ca="1">OFFSET('Samlet hovedstaden -alle værker'!$C$27,0,MATCH($B4&amp;"-"&amp;L$2,'Samlet hovedstaden -alle værker'!$E$7:$LR$7,0)+1)</f>
        <v>50.283931394678035</v>
      </c>
      <c r="M4" s="658">
        <f ca="1">OFFSET('Samlet hovedstaden -alle værker'!$C$27,0,MATCH($B4&amp;"-"&amp;M$2,'Samlet hovedstaden -alle værker'!$E$7:$LR$7,0)+1)</f>
        <v>65.399037865124129</v>
      </c>
      <c r="N4" s="658">
        <f ca="1">OFFSET('Samlet hovedstaden -alle værker'!$C$27,0,MATCH($B4&amp;"-"&amp;N$2,'Samlet hovedstaden -alle værker'!$E$7:$LR$7,0)+1)</f>
        <v>74.301812706022858</v>
      </c>
    </row>
    <row r="5" spans="2:16">
      <c r="B5" s="476">
        <v>2025</v>
      </c>
      <c r="C5" s="658">
        <f ca="1">OFFSET('Samlet hovedstaden -alle værker'!$C$27,0,MATCH($B5&amp;"-"&amp;C$2,'Samlet hovedstaden -alle værker'!$E$7:$LR$7,0)+1)</f>
        <v>84.612583772439336</v>
      </c>
      <c r="D5" s="658">
        <f ca="1">OFFSET('Samlet hovedstaden -alle værker'!$C$27,0,MATCH($B5&amp;"-"&amp;D$2,'Samlet hovedstaden -alle værker'!$E$7:$LR$7,0)+1)</f>
        <v>75.798174256919026</v>
      </c>
      <c r="E5" s="658">
        <f ca="1">OFFSET('Samlet hovedstaden -alle værker'!$C$27,0,MATCH($B5&amp;"-"&amp;E$2,'Samlet hovedstaden -alle værker'!$E$7:$LR$7,0)+1)</f>
        <v>69.797161301107735</v>
      </c>
      <c r="F5" s="658">
        <f ca="1">OFFSET('Samlet hovedstaden -alle værker'!$C$27,0,MATCH($B5&amp;"-"&amp;F$2,'Samlet hovedstaden -alle værker'!$E$7:$LR$7,0)+1)</f>
        <v>48.981010197952926</v>
      </c>
      <c r="G5" s="658">
        <f ca="1">OFFSET('Samlet hovedstaden -alle værker'!$C$27,0,MATCH($B5&amp;"-"&amp;G$2,'Samlet hovedstaden -alle værker'!$E$7:$LR$7,0)+1)</f>
        <v>33.937411676957183</v>
      </c>
      <c r="H5" s="658">
        <f ca="1">OFFSET('Samlet hovedstaden -alle værker'!$C$27,0,MATCH($B5&amp;"-"&amp;H$2,'Samlet hovedstaden -alle værker'!$E$7:$LR$7,0)+1)</f>
        <v>26.406124325558288</v>
      </c>
      <c r="I5" s="658">
        <f ca="1">OFFSET('Samlet hovedstaden -alle værker'!$C$27,0,MATCH($B5&amp;"-"&amp;I$2,'Samlet hovedstaden -alle værker'!$E$7:$LR$7,0)+1)</f>
        <v>31.456188261625414</v>
      </c>
      <c r="J5" s="658">
        <f ca="1">OFFSET('Samlet hovedstaden -alle værker'!$C$27,0,MATCH($B5&amp;"-"&amp;J$2,'Samlet hovedstaden -alle værker'!$E$7:$LR$7,0)+1)</f>
        <v>-18.21875973810598</v>
      </c>
      <c r="K5" s="658">
        <f ca="1">OFFSET('Samlet hovedstaden -alle værker'!$C$27,0,MATCH($B5&amp;"-"&amp;K$2,'Samlet hovedstaden -alle værker'!$E$7:$LR$7,0)+1)</f>
        <v>48.294263693488119</v>
      </c>
      <c r="L5" s="658">
        <f ca="1">OFFSET('Samlet hovedstaden -alle værker'!$C$27,0,MATCH($B5&amp;"-"&amp;L$2,'Samlet hovedstaden -alle værker'!$E$7:$LR$7,0)+1)</f>
        <v>48.142648725460901</v>
      </c>
      <c r="M5" s="658">
        <f ca="1">OFFSET('Samlet hovedstaden -alle værker'!$C$27,0,MATCH($B5&amp;"-"&amp;M$2,'Samlet hovedstaden -alle værker'!$E$7:$LR$7,0)+1)</f>
        <v>62.46650803596431</v>
      </c>
      <c r="N5" s="658">
        <f ca="1">OFFSET('Samlet hovedstaden -alle værker'!$C$27,0,MATCH($B5&amp;"-"&amp;N$2,'Samlet hovedstaden -alle værker'!$E$7:$LR$7,0)+1)</f>
        <v>76.077753765199802</v>
      </c>
    </row>
    <row r="6" spans="2:16">
      <c r="B6" s="476">
        <v>2030</v>
      </c>
      <c r="C6" s="658">
        <f ca="1">OFFSET('Samlet hovedstaden -alle værker'!$C$27,0,MATCH($B6&amp;"-"&amp;C$2,'Samlet hovedstaden -alle værker'!$E$7:$LR$7,0)+1)</f>
        <v>93.757011886582958</v>
      </c>
      <c r="D6" s="658">
        <f ca="1">OFFSET('Samlet hovedstaden -alle værker'!$C$27,0,MATCH($B6&amp;"-"&amp;D$2,'Samlet hovedstaden -alle værker'!$E$7:$LR$7,0)+1)</f>
        <v>82.236101940141793</v>
      </c>
      <c r="E6" s="658">
        <f ca="1">OFFSET('Samlet hovedstaden -alle værker'!$C$27,0,MATCH($B6&amp;"-"&amp;E$2,'Samlet hovedstaden -alle værker'!$E$7:$LR$7,0)+1)</f>
        <v>65.442926414914183</v>
      </c>
      <c r="F6" s="658">
        <f ca="1">OFFSET('Samlet hovedstaden -alle værker'!$C$27,0,MATCH($B6&amp;"-"&amp;F$2,'Samlet hovedstaden -alle værker'!$E$7:$LR$7,0)+1)</f>
        <v>56.172417216183419</v>
      </c>
      <c r="G6" s="658">
        <f ca="1">OFFSET('Samlet hovedstaden -alle værker'!$C$27,0,MATCH($B6&amp;"-"&amp;G$2,'Samlet hovedstaden -alle værker'!$E$7:$LR$7,0)+1)</f>
        <v>40.396764233132785</v>
      </c>
      <c r="H6" s="658">
        <f ca="1">OFFSET('Samlet hovedstaden -alle værker'!$C$27,0,MATCH($B6&amp;"-"&amp;H$2,'Samlet hovedstaden -alle værker'!$E$7:$LR$7,0)+1)</f>
        <v>35.026808110611938</v>
      </c>
      <c r="I6" s="658">
        <f ca="1">OFFSET('Samlet hovedstaden -alle værker'!$C$27,0,MATCH($B6&amp;"-"&amp;I$2,'Samlet hovedstaden -alle værker'!$E$7:$LR$7,0)+1)</f>
        <v>36.78096973738365</v>
      </c>
      <c r="J6" s="658">
        <f ca="1">OFFSET('Samlet hovedstaden -alle værker'!$C$27,0,MATCH($B6&amp;"-"&amp;J$2,'Samlet hovedstaden -alle værker'!$E$7:$LR$7,0)+1)</f>
        <v>-2.1142775182002023</v>
      </c>
      <c r="K6" s="658">
        <f ca="1">OFFSET('Samlet hovedstaden -alle værker'!$C$27,0,MATCH($B6&amp;"-"&amp;K$2,'Samlet hovedstaden -alle værker'!$E$7:$LR$7,0)+1)</f>
        <v>50.891093778369019</v>
      </c>
      <c r="L6" s="658">
        <f ca="1">OFFSET('Samlet hovedstaden -alle værker'!$C$27,0,MATCH($B6&amp;"-"&amp;L$2,'Samlet hovedstaden -alle værker'!$E$7:$LR$7,0)+1)</f>
        <v>48.123644024339256</v>
      </c>
      <c r="M6" s="658">
        <f ca="1">OFFSET('Samlet hovedstaden -alle værker'!$C$27,0,MATCH($B6&amp;"-"&amp;M$2,'Samlet hovedstaden -alle værker'!$E$7:$LR$7,0)+1)</f>
        <v>61.206635534387722</v>
      </c>
      <c r="N6" s="658">
        <f ca="1">OFFSET('Samlet hovedstaden -alle værker'!$C$27,0,MATCH($B6&amp;"-"&amp;N$2,'Samlet hovedstaden -alle værker'!$E$7:$LR$7,0)+1)</f>
        <v>73.74207573255174</v>
      </c>
    </row>
    <row r="7" spans="2:16">
      <c r="B7" s="476">
        <v>2035</v>
      </c>
      <c r="C7" s="658">
        <f ca="1">OFFSET('Samlet hovedstaden -alle værker'!$C$27,0,MATCH($B7&amp;"-"&amp;C$2,'Samlet hovedstaden -alle værker'!$E$7:$LR$7,0)+1)</f>
        <v>105.32951937682577</v>
      </c>
      <c r="D7" s="658">
        <f ca="1">OFFSET('Samlet hovedstaden -alle værker'!$C$27,0,MATCH($B7&amp;"-"&amp;D$2,'Samlet hovedstaden -alle værker'!$E$7:$LR$7,0)+1)</f>
        <v>107.46566131103353</v>
      </c>
      <c r="E7" s="658">
        <f ca="1">OFFSET('Samlet hovedstaden -alle værker'!$C$27,0,MATCH($B7&amp;"-"&amp;E$2,'Samlet hovedstaden -alle værker'!$E$7:$LR$7,0)+1)</f>
        <v>95.179187516987511</v>
      </c>
      <c r="F7" s="658">
        <f ca="1">OFFSET('Samlet hovedstaden -alle værker'!$C$27,0,MATCH($B7&amp;"-"&amp;F$2,'Samlet hovedstaden -alle værker'!$E$7:$LR$7,0)+1)</f>
        <v>74.522076185398561</v>
      </c>
      <c r="G7" s="658">
        <f ca="1">OFFSET('Samlet hovedstaden -alle værker'!$C$27,0,MATCH($B7&amp;"-"&amp;G$2,'Samlet hovedstaden -alle værker'!$E$7:$LR$7,0)+1)</f>
        <v>39.35309654941841</v>
      </c>
      <c r="H7" s="658">
        <f ca="1">OFFSET('Samlet hovedstaden -alle værker'!$C$27,0,MATCH($B7&amp;"-"&amp;H$2,'Samlet hovedstaden -alle værker'!$E$7:$LR$7,0)+1)</f>
        <v>40.891607175298482</v>
      </c>
      <c r="I7" s="658">
        <f ca="1">OFFSET('Samlet hovedstaden -alle værker'!$C$27,0,MATCH($B7&amp;"-"&amp;I$2,'Samlet hovedstaden -alle værker'!$E$7:$LR$7,0)+1)</f>
        <v>35.865027987415715</v>
      </c>
      <c r="J7" s="658">
        <f ca="1">OFFSET('Samlet hovedstaden -alle værker'!$C$27,0,MATCH($B7&amp;"-"&amp;J$2,'Samlet hovedstaden -alle værker'!$E$7:$LR$7,0)+1)</f>
        <v>-2.3365741292601729</v>
      </c>
      <c r="K7" s="658">
        <f ca="1">OFFSET('Samlet hovedstaden -alle værker'!$C$27,0,MATCH($B7&amp;"-"&amp;K$2,'Samlet hovedstaden -alle værker'!$E$7:$LR$7,0)+1)</f>
        <v>53.52540931797423</v>
      </c>
      <c r="L7" s="658">
        <f ca="1">OFFSET('Samlet hovedstaden -alle værker'!$C$27,0,MATCH($B7&amp;"-"&amp;L$2,'Samlet hovedstaden -alle værker'!$E$7:$LR$7,0)+1)</f>
        <v>60.404939448558892</v>
      </c>
      <c r="M7" s="658">
        <f ca="1">OFFSET('Samlet hovedstaden -alle værker'!$C$27,0,MATCH($B7&amp;"-"&amp;M$2,'Samlet hovedstaden -alle værker'!$E$7:$LR$7,0)+1)</f>
        <v>82.914097315254125</v>
      </c>
      <c r="N7" s="658">
        <f ca="1">OFFSET('Samlet hovedstaden -alle værker'!$C$27,0,MATCH($B7&amp;"-"&amp;N$2,'Samlet hovedstaden -alle værker'!$E$7:$LR$7,0)+1)</f>
        <v>89.459184724042046</v>
      </c>
    </row>
    <row r="8" spans="2:16">
      <c r="B8" s="476">
        <v>2040</v>
      </c>
      <c r="C8" s="658">
        <f ca="1">OFFSET('Samlet hovedstaden -alle værker'!$C$27,0,MATCH($B8&amp;"-"&amp;C$2,'Samlet hovedstaden -alle værker'!$E$7:$LR$7,0)+1)</f>
        <v>112.20602874287148</v>
      </c>
      <c r="D8" s="658">
        <f ca="1">OFFSET('Samlet hovedstaden -alle værker'!$C$27,0,MATCH($B8&amp;"-"&amp;D$2,'Samlet hovedstaden -alle værker'!$E$7:$LR$7,0)+1)</f>
        <v>112.2297946092323</v>
      </c>
      <c r="E8" s="658">
        <f ca="1">OFFSET('Samlet hovedstaden -alle værker'!$C$27,0,MATCH($B8&amp;"-"&amp;E$2,'Samlet hovedstaden -alle værker'!$E$7:$LR$7,0)+1)</f>
        <v>99.243955104769356</v>
      </c>
      <c r="F8" s="658">
        <f ca="1">OFFSET('Samlet hovedstaden -alle værker'!$C$27,0,MATCH($B8&amp;"-"&amp;F$2,'Samlet hovedstaden -alle værker'!$E$7:$LR$7,0)+1)</f>
        <v>73.156401937785589</v>
      </c>
      <c r="G8" s="658">
        <f ca="1">OFFSET('Samlet hovedstaden -alle værker'!$C$27,0,MATCH($B8&amp;"-"&amp;G$2,'Samlet hovedstaden -alle værker'!$E$7:$LR$7,0)+1)</f>
        <v>44.371062841224131</v>
      </c>
      <c r="H8" s="658">
        <f ca="1">OFFSET('Samlet hovedstaden -alle værker'!$C$27,0,MATCH($B8&amp;"-"&amp;H$2,'Samlet hovedstaden -alle værker'!$E$7:$LR$7,0)+1)</f>
        <v>31.515147745230813</v>
      </c>
      <c r="I8" s="658">
        <f ca="1">OFFSET('Samlet hovedstaden -alle værker'!$C$27,0,MATCH($B8&amp;"-"&amp;I$2,'Samlet hovedstaden -alle værker'!$E$7:$LR$7,0)+1)</f>
        <v>33.282085981930749</v>
      </c>
      <c r="J8" s="658">
        <f ca="1">OFFSET('Samlet hovedstaden -alle værker'!$C$27,0,MATCH($B8&amp;"-"&amp;J$2,'Samlet hovedstaden -alle værker'!$E$7:$LR$7,0)+1)</f>
        <v>-6.0023042647928104</v>
      </c>
      <c r="K8" s="658">
        <f ca="1">OFFSET('Samlet hovedstaden -alle værker'!$C$27,0,MATCH($B8&amp;"-"&amp;K$2,'Samlet hovedstaden -alle værker'!$E$7:$LR$7,0)+1)</f>
        <v>33.559292216051247</v>
      </c>
      <c r="L8" s="658">
        <f ca="1">OFFSET('Samlet hovedstaden -alle værker'!$C$27,0,MATCH($B8&amp;"-"&amp;L$2,'Samlet hovedstaden -alle værker'!$E$7:$LR$7,0)+1)</f>
        <v>50.107296395818807</v>
      </c>
      <c r="M8" s="658">
        <f ca="1">OFFSET('Samlet hovedstaden -alle værker'!$C$27,0,MATCH($B8&amp;"-"&amp;M$2,'Samlet hovedstaden -alle værker'!$E$7:$LR$7,0)+1)</f>
        <v>96.194382983997244</v>
      </c>
      <c r="N8" s="658">
        <f ca="1">OFFSET('Samlet hovedstaden -alle værker'!$C$27,0,MATCH($B8&amp;"-"&amp;N$2,'Samlet hovedstaden -alle værker'!$E$7:$LR$7,0)+1)</f>
        <v>103.3353439373618</v>
      </c>
    </row>
    <row r="9" spans="2:16">
      <c r="B9" s="476"/>
      <c r="C9" s="658"/>
      <c r="D9" s="658"/>
      <c r="E9" s="658"/>
      <c r="F9" s="658"/>
      <c r="G9" s="658"/>
      <c r="H9" s="658"/>
      <c r="I9" s="658"/>
      <c r="J9" s="658"/>
      <c r="K9" s="658"/>
      <c r="L9" s="658"/>
      <c r="M9" s="658"/>
      <c r="N9" s="658"/>
    </row>
    <row r="10" spans="2:16">
      <c r="B10" s="476"/>
      <c r="C10" s="658"/>
      <c r="D10" s="658"/>
      <c r="E10" s="658"/>
      <c r="F10" s="658"/>
      <c r="G10" s="658"/>
      <c r="H10" s="658"/>
      <c r="I10" s="658"/>
      <c r="J10" s="658"/>
      <c r="K10" s="658"/>
      <c r="L10" s="658"/>
      <c r="M10" s="658"/>
      <c r="N10" s="658"/>
    </row>
    <row r="11" spans="2:16">
      <c r="B11" s="476"/>
      <c r="C11" s="658"/>
      <c r="D11" s="658"/>
      <c r="E11" s="658"/>
      <c r="F11" s="658"/>
      <c r="G11" s="658"/>
      <c r="H11" s="658"/>
      <c r="I11" s="658"/>
      <c r="J11" s="658"/>
      <c r="K11" s="658"/>
      <c r="L11" s="658"/>
      <c r="M11" s="658"/>
      <c r="N11" s="658"/>
    </row>
    <row r="12" spans="2:16">
      <c r="B12" s="679"/>
    </row>
    <row r="13" spans="2:16">
      <c r="B13" s="476"/>
      <c r="C13" s="476"/>
      <c r="D13" s="476"/>
      <c r="E13" s="476"/>
      <c r="F13" s="476"/>
      <c r="G13" s="476"/>
      <c r="H13" s="476"/>
      <c r="I13" s="476"/>
      <c r="J13" s="476"/>
      <c r="K13" s="476"/>
      <c r="L13" s="476"/>
      <c r="M13" s="476"/>
      <c r="N13" s="476"/>
    </row>
    <row r="14" spans="2:16">
      <c r="B14" s="476"/>
      <c r="C14" s="658"/>
      <c r="D14" s="658"/>
      <c r="E14" s="658"/>
      <c r="F14" s="658"/>
      <c r="G14" s="658"/>
      <c r="H14" s="658"/>
      <c r="I14" s="658"/>
      <c r="J14" s="658"/>
      <c r="K14" s="658"/>
      <c r="L14" s="658"/>
      <c r="M14" s="658"/>
      <c r="N14" s="658"/>
    </row>
    <row r="15" spans="2:16">
      <c r="B15" s="476"/>
      <c r="C15" s="658"/>
      <c r="D15" s="658"/>
      <c r="E15" s="658"/>
      <c r="F15" s="658"/>
      <c r="G15" s="658"/>
      <c r="H15" s="658"/>
      <c r="I15" s="658"/>
      <c r="J15" s="658"/>
      <c r="K15" s="658"/>
      <c r="L15" s="658"/>
      <c r="M15" s="658"/>
      <c r="N15" s="658"/>
    </row>
    <row r="16" spans="2:16">
      <c r="B16" s="476"/>
      <c r="C16" s="658"/>
      <c r="D16" s="658"/>
      <c r="E16" s="658"/>
      <c r="F16" s="658"/>
      <c r="G16" s="658"/>
      <c r="H16" s="658"/>
      <c r="I16" s="658"/>
      <c r="J16" s="658"/>
      <c r="K16" s="658"/>
      <c r="L16" s="658"/>
      <c r="M16" s="658"/>
      <c r="N16" s="658"/>
    </row>
    <row r="17" spans="2:14">
      <c r="B17" s="476"/>
      <c r="C17" s="658"/>
      <c r="D17" s="658"/>
      <c r="E17" s="658"/>
      <c r="F17" s="658"/>
      <c r="G17" s="658"/>
      <c r="H17" s="658"/>
      <c r="I17" s="658"/>
      <c r="J17" s="658"/>
      <c r="K17" s="658"/>
      <c r="L17" s="658"/>
      <c r="M17" s="658"/>
      <c r="N17" s="658"/>
    </row>
    <row r="18" spans="2:14">
      <c r="B18" s="476"/>
      <c r="C18" s="658"/>
      <c r="D18" s="658"/>
      <c r="E18" s="658"/>
      <c r="F18" s="658"/>
      <c r="G18" s="658"/>
      <c r="H18" s="658"/>
      <c r="I18" s="658"/>
      <c r="J18" s="658"/>
      <c r="K18" s="658"/>
      <c r="L18" s="658"/>
      <c r="M18" s="658"/>
      <c r="N18" s="658"/>
    </row>
    <row r="19" spans="2:14">
      <c r="B19" s="476"/>
      <c r="C19" s="658"/>
      <c r="D19" s="658"/>
      <c r="E19" s="658"/>
      <c r="F19" s="658"/>
      <c r="G19" s="658"/>
      <c r="H19" s="658"/>
      <c r="I19" s="658"/>
      <c r="J19" s="658"/>
      <c r="K19" s="658"/>
      <c r="L19" s="658"/>
      <c r="M19" s="658"/>
      <c r="N19" s="658"/>
    </row>
    <row r="20" spans="2:14">
      <c r="B20" s="476"/>
      <c r="C20" s="658"/>
      <c r="D20" s="658"/>
      <c r="E20" s="658"/>
      <c r="F20" s="658"/>
      <c r="G20" s="658"/>
      <c r="H20" s="658"/>
      <c r="I20" s="658"/>
      <c r="J20" s="658"/>
      <c r="K20" s="658"/>
      <c r="L20" s="658"/>
      <c r="M20" s="658"/>
      <c r="N20" s="658"/>
    </row>
    <row r="21" spans="2:14">
      <c r="B21" s="476"/>
      <c r="C21" s="658"/>
      <c r="D21" s="658"/>
      <c r="E21" s="658"/>
      <c r="F21" s="658"/>
      <c r="G21" s="658"/>
      <c r="H21" s="658"/>
      <c r="I21" s="658"/>
      <c r="J21" s="658"/>
      <c r="K21" s="658"/>
      <c r="L21" s="658"/>
      <c r="M21" s="658"/>
      <c r="N21" s="658"/>
    </row>
    <row r="22" spans="2:14">
      <c r="B22" s="476"/>
      <c r="C22" s="658"/>
      <c r="D22" s="658"/>
      <c r="E22" s="658"/>
      <c r="F22" s="658"/>
      <c r="G22" s="658"/>
      <c r="H22" s="658"/>
      <c r="I22" s="658"/>
      <c r="J22" s="658"/>
      <c r="K22" s="658"/>
      <c r="L22" s="658"/>
      <c r="M22" s="658"/>
      <c r="N22" s="658"/>
    </row>
    <row r="23" spans="2:14">
      <c r="B23" s="476"/>
      <c r="C23" s="658"/>
      <c r="D23" s="658"/>
      <c r="E23" s="658"/>
      <c r="F23" s="658"/>
      <c r="G23" s="658"/>
      <c r="H23" s="658"/>
      <c r="I23" s="658"/>
      <c r="J23" s="658"/>
      <c r="K23" s="658"/>
      <c r="L23" s="658"/>
      <c r="M23" s="658"/>
      <c r="N23" s="658"/>
    </row>
    <row r="24" spans="2:14">
      <c r="B24" s="476"/>
      <c r="C24" s="658"/>
      <c r="D24" s="658"/>
      <c r="E24" s="658"/>
      <c r="F24" s="658"/>
      <c r="G24" s="658"/>
      <c r="H24" s="658"/>
      <c r="I24" s="658"/>
      <c r="J24" s="658"/>
      <c r="K24" s="658"/>
      <c r="L24" s="658"/>
      <c r="M24" s="658"/>
      <c r="N24" s="658"/>
    </row>
    <row r="25" spans="2:14">
      <c r="B25" s="476"/>
      <c r="C25" s="658"/>
      <c r="D25" s="658"/>
      <c r="E25" s="658"/>
      <c r="F25" s="658"/>
      <c r="G25" s="658"/>
      <c r="H25" s="658"/>
      <c r="I25" s="658"/>
      <c r="J25" s="658"/>
      <c r="K25" s="658"/>
      <c r="L25" s="658"/>
      <c r="M25" s="658"/>
      <c r="N25" s="658"/>
    </row>
    <row r="35" spans="2:14">
      <c r="B35" s="476"/>
      <c r="C35" s="658"/>
      <c r="D35" s="658"/>
      <c r="E35" s="658"/>
      <c r="F35" s="658"/>
      <c r="G35" s="658"/>
      <c r="H35" s="658"/>
      <c r="I35" s="658"/>
      <c r="J35" s="658"/>
      <c r="K35" s="658"/>
      <c r="L35" s="658"/>
      <c r="M35" s="658"/>
      <c r="N35" s="658"/>
    </row>
    <row r="36" spans="2:14">
      <c r="B36" s="476"/>
      <c r="C36" s="658"/>
      <c r="D36" s="658"/>
      <c r="E36" s="658"/>
      <c r="F36" s="658"/>
      <c r="G36" s="658"/>
      <c r="H36" s="658"/>
      <c r="I36" s="658"/>
      <c r="J36" s="658"/>
      <c r="K36" s="658"/>
      <c r="L36" s="658"/>
      <c r="M36" s="658"/>
      <c r="N36" s="658"/>
    </row>
    <row r="37" spans="2:14">
      <c r="B37" s="476"/>
      <c r="C37" s="658"/>
      <c r="D37" s="658"/>
      <c r="E37" s="658"/>
      <c r="F37" s="658"/>
      <c r="G37" s="658"/>
      <c r="H37" s="658"/>
      <c r="I37" s="658"/>
      <c r="J37" s="658"/>
      <c r="K37" s="658"/>
      <c r="L37" s="658"/>
      <c r="M37" s="658"/>
      <c r="N37" s="658"/>
    </row>
    <row r="38" spans="2:14">
      <c r="B38" s="476"/>
      <c r="C38" s="658"/>
      <c r="D38" s="658"/>
      <c r="E38" s="658"/>
      <c r="F38" s="658"/>
      <c r="G38" s="658"/>
      <c r="H38" s="658"/>
      <c r="I38" s="658"/>
      <c r="J38" s="658"/>
      <c r="K38" s="658"/>
      <c r="L38" s="658"/>
      <c r="M38" s="658"/>
      <c r="N38" s="658"/>
    </row>
    <row r="39" spans="2:14">
      <c r="B39" s="476"/>
      <c r="C39" s="658"/>
      <c r="D39" s="658"/>
      <c r="E39" s="658"/>
      <c r="F39" s="658"/>
      <c r="G39" s="658"/>
      <c r="H39" s="658"/>
      <c r="I39" s="658"/>
      <c r="J39" s="658"/>
      <c r="K39" s="658"/>
      <c r="L39" s="658"/>
      <c r="M39" s="658"/>
      <c r="N39" s="658"/>
    </row>
    <row r="40" spans="2:14">
      <c r="B40" s="476"/>
      <c r="C40" s="658"/>
      <c r="D40" s="658"/>
      <c r="E40" s="658"/>
      <c r="F40" s="658"/>
      <c r="G40" s="658"/>
      <c r="H40" s="658"/>
      <c r="I40" s="658"/>
      <c r="J40" s="658"/>
      <c r="K40" s="658"/>
      <c r="L40" s="658"/>
      <c r="M40" s="658"/>
      <c r="N40" s="658"/>
    </row>
    <row r="41" spans="2:14">
      <c r="B41" s="476"/>
      <c r="C41" s="658"/>
      <c r="D41" s="658"/>
      <c r="E41" s="658"/>
      <c r="F41" s="658"/>
      <c r="G41" s="658"/>
      <c r="H41" s="658"/>
      <c r="I41" s="658"/>
      <c r="J41" s="658"/>
      <c r="K41" s="658"/>
      <c r="L41" s="658"/>
      <c r="M41" s="658"/>
      <c r="N41" s="658"/>
    </row>
    <row r="42" spans="2:14">
      <c r="B42" s="476"/>
      <c r="C42" s="658"/>
      <c r="D42" s="658"/>
      <c r="E42" s="658"/>
      <c r="F42" s="658"/>
      <c r="G42" s="658"/>
      <c r="H42" s="658"/>
      <c r="I42" s="658"/>
      <c r="J42" s="658"/>
      <c r="K42" s="658"/>
      <c r="L42" s="658"/>
      <c r="M42" s="658"/>
      <c r="N42" s="658"/>
    </row>
    <row r="43" spans="2:14">
      <c r="B43" s="476"/>
      <c r="C43" s="658"/>
      <c r="D43" s="658"/>
      <c r="E43" s="658"/>
      <c r="F43" s="658"/>
      <c r="G43" s="658"/>
      <c r="H43" s="658"/>
      <c r="I43" s="658"/>
      <c r="J43" s="658"/>
      <c r="K43" s="658"/>
      <c r="L43" s="658"/>
      <c r="M43" s="658"/>
      <c r="N43" s="658"/>
    </row>
    <row r="44" spans="2:14">
      <c r="B44" s="476"/>
      <c r="C44" s="658"/>
      <c r="D44" s="658"/>
      <c r="E44" s="658"/>
      <c r="F44" s="658"/>
      <c r="G44" s="658"/>
      <c r="H44" s="658"/>
      <c r="I44" s="658"/>
      <c r="J44" s="658"/>
      <c r="K44" s="658"/>
      <c r="L44" s="658"/>
      <c r="M44" s="658"/>
      <c r="N44" s="658"/>
    </row>
    <row r="45" spans="2:14">
      <c r="B45" s="476"/>
      <c r="C45" s="658"/>
      <c r="D45" s="658"/>
      <c r="E45" s="658"/>
      <c r="F45" s="658"/>
      <c r="G45" s="658"/>
      <c r="H45" s="658"/>
      <c r="I45" s="658"/>
      <c r="J45" s="658"/>
      <c r="K45" s="658"/>
      <c r="L45" s="658"/>
      <c r="M45" s="658"/>
      <c r="N45" s="658"/>
    </row>
    <row r="46" spans="2:14">
      <c r="B46" s="476"/>
      <c r="C46" s="658"/>
      <c r="D46" s="658"/>
      <c r="E46" s="658"/>
      <c r="F46" s="658"/>
      <c r="G46" s="658"/>
      <c r="H46" s="658"/>
      <c r="I46" s="658"/>
      <c r="J46" s="658"/>
      <c r="K46" s="658"/>
      <c r="L46" s="658"/>
      <c r="M46" s="658"/>
      <c r="N46" s="658"/>
    </row>
    <row r="47" spans="2:14">
      <c r="B47" s="476"/>
      <c r="C47" s="658"/>
      <c r="D47" s="658"/>
      <c r="E47" s="658"/>
      <c r="F47" s="658"/>
      <c r="G47" s="658"/>
      <c r="H47" s="658"/>
      <c r="I47" s="658"/>
      <c r="J47" s="658"/>
      <c r="K47" s="658"/>
      <c r="L47" s="658"/>
      <c r="M47" s="658"/>
      <c r="N47" s="658"/>
    </row>
    <row r="48" spans="2:14">
      <c r="B48" s="476"/>
      <c r="C48" s="658"/>
      <c r="D48" s="658"/>
      <c r="E48" s="658"/>
      <c r="F48" s="658"/>
      <c r="G48" s="658"/>
      <c r="H48" s="658"/>
      <c r="I48" s="658"/>
      <c r="J48" s="658"/>
      <c r="K48" s="658"/>
      <c r="L48" s="658"/>
      <c r="M48" s="658"/>
      <c r="N48" s="658"/>
    </row>
    <row r="49" spans="2:40">
      <c r="B49" s="476"/>
      <c r="C49" s="658"/>
      <c r="D49" s="658"/>
      <c r="E49" s="658"/>
      <c r="F49" s="658"/>
      <c r="G49" s="658"/>
      <c r="H49" s="658"/>
      <c r="I49" s="658"/>
      <c r="J49" s="658"/>
      <c r="K49" s="658"/>
      <c r="L49" s="658"/>
      <c r="M49" s="658"/>
      <c r="N49" s="658"/>
    </row>
    <row r="50" spans="2:40">
      <c r="B50" s="476"/>
      <c r="C50" s="658"/>
      <c r="D50" s="658"/>
      <c r="E50" s="658"/>
      <c r="F50" s="658"/>
      <c r="G50" s="658"/>
      <c r="H50" s="658"/>
      <c r="I50" s="658"/>
      <c r="J50" s="658"/>
      <c r="K50" s="658"/>
      <c r="L50" s="658"/>
      <c r="M50" s="658"/>
      <c r="N50" s="658"/>
    </row>
    <row r="51" spans="2:40">
      <c r="B51" s="476"/>
      <c r="C51" s="658"/>
      <c r="D51" s="658"/>
      <c r="E51" s="658"/>
      <c r="F51" s="658"/>
      <c r="G51" s="658"/>
      <c r="H51" s="658"/>
      <c r="I51" s="658"/>
      <c r="J51" s="658"/>
      <c r="K51" s="658"/>
      <c r="L51" s="658"/>
      <c r="M51" s="658"/>
      <c r="N51" s="658"/>
    </row>
    <row r="52" spans="2:40">
      <c r="B52" s="476"/>
      <c r="C52" s="658"/>
      <c r="D52" s="658"/>
      <c r="E52" s="658"/>
      <c r="F52" s="658"/>
      <c r="G52" s="658"/>
      <c r="H52" s="658"/>
      <c r="I52" s="658"/>
      <c r="J52" s="658"/>
      <c r="K52" s="658"/>
      <c r="L52" s="658"/>
      <c r="M52" s="658"/>
      <c r="N52" s="658"/>
    </row>
    <row r="53" spans="2:40">
      <c r="B53" s="476"/>
      <c r="C53" s="658"/>
      <c r="D53" s="658"/>
      <c r="E53" s="658"/>
      <c r="F53" s="658"/>
      <c r="G53" s="658"/>
      <c r="H53" s="658"/>
      <c r="I53" s="658"/>
      <c r="J53" s="658"/>
      <c r="K53" s="658"/>
      <c r="L53" s="658"/>
      <c r="M53" s="658"/>
      <c r="N53" s="658"/>
    </row>
    <row r="58" spans="2:40">
      <c r="B58" s="476"/>
      <c r="C58" s="476"/>
      <c r="D58" s="476"/>
      <c r="F58" s="476"/>
      <c r="G58" s="476"/>
      <c r="H58" s="476"/>
      <c r="I58" s="476"/>
      <c r="J58" s="476"/>
      <c r="K58" s="476"/>
      <c r="L58" s="476"/>
      <c r="M58" s="476"/>
      <c r="N58" s="476"/>
    </row>
    <row r="59" spans="2:40">
      <c r="B59" s="476"/>
      <c r="C59" s="476"/>
      <c r="D59" s="476"/>
      <c r="E59" s="476"/>
      <c r="F59" s="476"/>
      <c r="G59" s="476"/>
      <c r="H59" s="476"/>
      <c r="I59" s="476"/>
      <c r="J59" s="476"/>
      <c r="K59" s="476"/>
      <c r="L59" s="476"/>
      <c r="M59" s="476"/>
      <c r="N59" s="476"/>
    </row>
    <row r="60" spans="2:40">
      <c r="B60" s="476"/>
      <c r="C60" s="476"/>
      <c r="D60" s="476"/>
      <c r="E60" s="476"/>
      <c r="F60" s="476"/>
      <c r="G60" s="476"/>
      <c r="H60" s="476"/>
      <c r="I60" s="476"/>
      <c r="J60" s="476"/>
      <c r="K60" s="476"/>
      <c r="L60" s="476"/>
      <c r="M60" s="476"/>
      <c r="N60" s="476"/>
      <c r="O60" s="476"/>
      <c r="P60" s="476"/>
      <c r="Q60" s="476"/>
      <c r="R60" s="476"/>
      <c r="S60" s="476"/>
      <c r="T60" s="476"/>
      <c r="U60" s="476"/>
      <c r="V60" s="476"/>
      <c r="W60" s="476"/>
      <c r="X60" s="476"/>
      <c r="Y60" s="476"/>
      <c r="Z60" s="476"/>
      <c r="AA60" s="476"/>
      <c r="AB60" s="476"/>
      <c r="AC60" s="476"/>
      <c r="AD60" s="476"/>
      <c r="AE60" s="476"/>
      <c r="AF60" s="476"/>
      <c r="AG60" s="476"/>
      <c r="AH60" s="476"/>
      <c r="AI60" s="476"/>
      <c r="AJ60" s="476"/>
      <c r="AK60" s="476"/>
      <c r="AL60" s="476"/>
      <c r="AM60" s="476"/>
      <c r="AN60" s="476"/>
    </row>
    <row r="61" spans="2:40">
      <c r="B61" s="476"/>
      <c r="C61" s="476"/>
      <c r="D61" s="476"/>
      <c r="E61" s="476"/>
      <c r="F61" s="476"/>
      <c r="G61" s="476"/>
      <c r="H61" s="476"/>
      <c r="I61" s="476"/>
      <c r="J61" s="476"/>
      <c r="K61" s="476"/>
      <c r="L61" s="476"/>
      <c r="M61" s="476"/>
      <c r="N61" s="476"/>
      <c r="O61" s="476"/>
      <c r="P61" s="476"/>
      <c r="Q61" s="476"/>
      <c r="R61" s="476"/>
      <c r="S61" s="476"/>
      <c r="T61" s="476"/>
      <c r="U61" s="476"/>
      <c r="V61" s="476"/>
      <c r="W61" s="476"/>
      <c r="X61" s="476"/>
      <c r="Y61" s="476"/>
      <c r="Z61" s="476"/>
      <c r="AA61" s="476"/>
      <c r="AB61" s="476"/>
      <c r="AC61" s="476"/>
      <c r="AD61" s="476"/>
      <c r="AE61" s="476"/>
      <c r="AF61" s="476"/>
      <c r="AG61" s="476"/>
      <c r="AH61" s="476"/>
      <c r="AI61" s="476"/>
      <c r="AJ61" s="476"/>
      <c r="AK61" s="476"/>
      <c r="AL61" s="476"/>
      <c r="AM61" s="476"/>
      <c r="AN61" s="476"/>
    </row>
    <row r="62" spans="2:40">
      <c r="B62" s="476"/>
      <c r="C62" s="476"/>
      <c r="D62" s="476"/>
      <c r="E62" s="476"/>
      <c r="F62" s="476"/>
      <c r="G62" s="476"/>
      <c r="H62" s="476"/>
      <c r="I62" s="476"/>
      <c r="J62" s="476"/>
      <c r="K62" s="476"/>
      <c r="L62" s="476"/>
      <c r="M62" s="476"/>
      <c r="N62" s="476"/>
      <c r="O62" s="476"/>
      <c r="P62" s="476"/>
      <c r="Q62" s="476"/>
      <c r="R62" s="476"/>
      <c r="S62" s="476"/>
      <c r="T62" s="476"/>
      <c r="U62" s="476"/>
      <c r="V62" s="476"/>
      <c r="W62" s="476"/>
      <c r="X62" s="476"/>
      <c r="Y62" s="476"/>
      <c r="Z62" s="476"/>
      <c r="AA62" s="476"/>
      <c r="AB62" s="476"/>
      <c r="AC62" s="476"/>
      <c r="AD62" s="476"/>
      <c r="AE62" s="476"/>
      <c r="AF62" s="476"/>
      <c r="AG62" s="476"/>
      <c r="AH62" s="476"/>
      <c r="AI62" s="476"/>
      <c r="AJ62" s="476"/>
      <c r="AK62" s="476"/>
      <c r="AL62" s="476"/>
      <c r="AM62" s="476"/>
      <c r="AN62" s="476"/>
    </row>
    <row r="63" spans="2:40">
      <c r="B63" s="476"/>
      <c r="C63" s="476"/>
      <c r="D63" s="476"/>
      <c r="E63" s="476"/>
      <c r="F63" s="476"/>
      <c r="G63" s="476"/>
      <c r="H63" s="476"/>
      <c r="I63" s="476"/>
      <c r="J63" s="476"/>
      <c r="K63" s="476"/>
      <c r="L63" s="476"/>
      <c r="M63" s="476"/>
      <c r="N63" s="476"/>
      <c r="O63" s="476"/>
      <c r="P63" s="476"/>
      <c r="Q63" s="476"/>
      <c r="R63" s="476"/>
      <c r="S63" s="476"/>
      <c r="T63" s="476"/>
      <c r="U63" s="476"/>
      <c r="V63" s="476"/>
      <c r="W63" s="476"/>
      <c r="X63" s="476"/>
      <c r="Y63" s="476"/>
      <c r="Z63" s="476"/>
      <c r="AA63" s="476"/>
      <c r="AB63" s="476"/>
      <c r="AC63" s="476"/>
      <c r="AD63" s="476"/>
      <c r="AE63" s="476"/>
      <c r="AF63" s="476"/>
      <c r="AG63" s="476"/>
      <c r="AH63" s="476"/>
      <c r="AI63" s="476"/>
      <c r="AJ63" s="476"/>
      <c r="AK63" s="476"/>
      <c r="AL63" s="476"/>
      <c r="AM63" s="476"/>
      <c r="AN63" s="476"/>
    </row>
    <row r="64" spans="2:40">
      <c r="B64" s="476"/>
      <c r="C64" s="476"/>
      <c r="D64" s="476"/>
      <c r="E64" s="476"/>
      <c r="F64" s="476"/>
      <c r="G64" s="476"/>
      <c r="H64" s="476"/>
      <c r="I64" s="476"/>
      <c r="J64" s="476"/>
      <c r="K64" s="476"/>
      <c r="L64" s="476"/>
      <c r="M64" s="476"/>
      <c r="N64" s="476"/>
      <c r="O64" s="476"/>
      <c r="P64" s="476"/>
      <c r="Q64" s="476"/>
      <c r="R64" s="476"/>
      <c r="S64" s="476"/>
      <c r="T64" s="476"/>
      <c r="U64" s="476"/>
      <c r="V64" s="476"/>
      <c r="W64" s="476"/>
      <c r="X64" s="476"/>
      <c r="Y64" s="476"/>
      <c r="Z64" s="476"/>
      <c r="AA64" s="476"/>
      <c r="AB64" s="476"/>
      <c r="AC64" s="476"/>
      <c r="AD64" s="476"/>
      <c r="AE64" s="476"/>
      <c r="AF64" s="476"/>
      <c r="AG64" s="476"/>
      <c r="AH64" s="476"/>
      <c r="AI64" s="476"/>
      <c r="AJ64" s="476"/>
      <c r="AK64" s="476"/>
      <c r="AL64" s="476"/>
      <c r="AM64" s="476"/>
      <c r="AN64" s="476"/>
    </row>
    <row r="65" spans="2:40">
      <c r="B65" s="476"/>
      <c r="C65" s="476"/>
      <c r="D65" s="476"/>
      <c r="E65" s="476"/>
      <c r="F65" s="476"/>
      <c r="G65" s="476"/>
      <c r="H65" s="476"/>
      <c r="I65" s="476"/>
      <c r="J65" s="476"/>
      <c r="K65" s="476"/>
      <c r="L65" s="476"/>
      <c r="M65" s="476"/>
      <c r="N65" s="476"/>
      <c r="O65" s="476"/>
      <c r="P65" s="476"/>
      <c r="Q65" s="476"/>
      <c r="R65" s="476"/>
      <c r="S65" s="476"/>
      <c r="T65" s="476"/>
      <c r="U65" s="476"/>
      <c r="V65" s="476"/>
      <c r="W65" s="476"/>
      <c r="X65" s="476"/>
      <c r="Y65" s="476"/>
      <c r="Z65" s="476"/>
      <c r="AA65" s="476"/>
      <c r="AB65" s="476"/>
      <c r="AC65" s="476"/>
      <c r="AD65" s="476"/>
      <c r="AE65" s="476"/>
      <c r="AF65" s="476"/>
      <c r="AG65" s="476"/>
      <c r="AH65" s="476"/>
      <c r="AI65" s="476"/>
      <c r="AJ65" s="476"/>
      <c r="AK65" s="476"/>
      <c r="AL65" s="476"/>
      <c r="AM65" s="476"/>
      <c r="AN65" s="476"/>
    </row>
    <row r="66" spans="2:40">
      <c r="B66" s="476"/>
      <c r="C66" s="476"/>
      <c r="O66" s="476"/>
      <c r="P66" s="476"/>
      <c r="Q66" s="476"/>
      <c r="R66" s="476"/>
      <c r="S66" s="476"/>
      <c r="T66" s="476"/>
      <c r="U66" s="476"/>
      <c r="V66" s="476"/>
      <c r="W66" s="476"/>
      <c r="X66" s="476"/>
      <c r="Y66" s="476"/>
      <c r="Z66" s="476"/>
      <c r="AA66" s="476"/>
      <c r="AB66" s="476"/>
      <c r="AC66" s="476"/>
      <c r="AD66" s="476"/>
      <c r="AE66" s="476"/>
      <c r="AF66" s="476"/>
      <c r="AG66" s="476"/>
      <c r="AH66" s="476"/>
      <c r="AI66" s="476"/>
      <c r="AJ66" s="476"/>
      <c r="AK66" s="476"/>
      <c r="AL66" s="476"/>
      <c r="AM66" s="476"/>
      <c r="AN66" s="476"/>
    </row>
    <row r="67" spans="2:40">
      <c r="O67" s="476"/>
      <c r="P67" s="476"/>
      <c r="Q67" s="476"/>
      <c r="R67" s="476"/>
      <c r="S67" s="476"/>
      <c r="T67" s="476"/>
      <c r="U67" s="476"/>
      <c r="V67" s="476"/>
      <c r="W67" s="476"/>
      <c r="X67" s="476"/>
      <c r="Y67" s="476"/>
      <c r="Z67" s="476"/>
      <c r="AA67" s="476"/>
      <c r="AB67" s="476"/>
      <c r="AC67" s="476"/>
      <c r="AD67" s="476"/>
      <c r="AE67" s="476"/>
      <c r="AF67" s="476"/>
      <c r="AG67" s="476"/>
      <c r="AH67" s="476"/>
      <c r="AI67" s="476"/>
      <c r="AJ67" s="476"/>
      <c r="AK67" s="476"/>
      <c r="AL67" s="476"/>
      <c r="AM67" s="476"/>
      <c r="AN67" s="476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942923"/>
  </sheetPr>
  <dimension ref="B1:AB51"/>
  <sheetViews>
    <sheetView topLeftCell="A52" workbookViewId="0">
      <selection activeCell="G74" sqref="G74"/>
    </sheetView>
  </sheetViews>
  <sheetFormatPr defaultRowHeight="14.4"/>
  <cols>
    <col min="2" max="2" width="14.33203125" customWidth="1"/>
    <col min="3" max="3" width="7.33203125" style="476" customWidth="1"/>
    <col min="4" max="4" width="10.6640625" bestFit="1" customWidth="1"/>
  </cols>
  <sheetData>
    <row r="1" spans="2:28" hidden="1"/>
    <row r="2" spans="2:28" hidden="1"/>
    <row r="3" spans="2:28" hidden="1">
      <c r="B3" s="80" t="str">
        <f>'Samlet hovedstaden -alle værker'!C181</f>
        <v xml:space="preserve">Marginale varmeproduktion, andel af merproduktion ved konvertering </v>
      </c>
      <c r="C3" s="80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2:28" hidden="1">
      <c r="B4" s="18"/>
      <c r="C4" s="18"/>
      <c r="D4" s="18">
        <f>'Samlet hovedstaden -alle værker'!E182</f>
        <v>2016</v>
      </c>
      <c r="E4" s="18">
        <f>'Samlet hovedstaden -alle værker'!F182</f>
        <v>2017</v>
      </c>
      <c r="F4" s="18">
        <f>'Samlet hovedstaden -alle værker'!G182</f>
        <v>2018</v>
      </c>
      <c r="G4" s="18">
        <f>'Samlet hovedstaden -alle værker'!H182</f>
        <v>2019</v>
      </c>
      <c r="H4" s="18">
        <f>'Samlet hovedstaden -alle værker'!I182</f>
        <v>2020</v>
      </c>
      <c r="I4" s="18">
        <f>'Samlet hovedstaden -alle værker'!J182</f>
        <v>2021</v>
      </c>
      <c r="J4" s="18">
        <f>'Samlet hovedstaden -alle værker'!K182</f>
        <v>2022</v>
      </c>
      <c r="K4" s="18">
        <f>'Samlet hovedstaden -alle værker'!L182</f>
        <v>2023</v>
      </c>
      <c r="L4" s="18">
        <f>'Samlet hovedstaden -alle værker'!M182</f>
        <v>2024</v>
      </c>
      <c r="M4" s="18">
        <f>'Samlet hovedstaden -alle værker'!N182</f>
        <v>2025</v>
      </c>
      <c r="N4" s="18">
        <f>'Samlet hovedstaden -alle værker'!O182</f>
        <v>2026</v>
      </c>
      <c r="O4" s="18">
        <f>'Samlet hovedstaden -alle værker'!P182</f>
        <v>2027</v>
      </c>
      <c r="P4" s="18">
        <f>'Samlet hovedstaden -alle værker'!Q182</f>
        <v>2028</v>
      </c>
      <c r="Q4" s="18">
        <f>'Samlet hovedstaden -alle værker'!R182</f>
        <v>2029</v>
      </c>
      <c r="R4" s="18">
        <f>'Samlet hovedstaden -alle værker'!S182</f>
        <v>2030</v>
      </c>
      <c r="S4" s="18">
        <f>'Samlet hovedstaden -alle værker'!T182</f>
        <v>2031</v>
      </c>
      <c r="T4" s="18">
        <f>'Samlet hovedstaden -alle værker'!U182</f>
        <v>2032</v>
      </c>
      <c r="U4" s="18">
        <f>'Samlet hovedstaden -alle værker'!V182</f>
        <v>2033</v>
      </c>
      <c r="V4" s="18">
        <f>'Samlet hovedstaden -alle værker'!W182</f>
        <v>2034</v>
      </c>
      <c r="W4" s="18">
        <f>'Samlet hovedstaden -alle værker'!X182</f>
        <v>2035</v>
      </c>
      <c r="X4" s="18">
        <f>'Samlet hovedstaden -alle værker'!Y182</f>
        <v>2036</v>
      </c>
      <c r="Y4" s="18">
        <f>'Samlet hovedstaden -alle værker'!Z182</f>
        <v>2037</v>
      </c>
      <c r="Z4" s="18">
        <f>'Samlet hovedstaden -alle værker'!AA182</f>
        <v>2038</v>
      </c>
      <c r="AA4" s="18">
        <f>'Samlet hovedstaden -alle værker'!AB182</f>
        <v>2039</v>
      </c>
      <c r="AB4" s="18">
        <f>'Samlet hovedstaden -alle værker'!AC182</f>
        <v>2040</v>
      </c>
    </row>
    <row r="5" spans="2:28" hidden="1">
      <c r="B5" s="22" t="str">
        <f>'Samlet hovedstaden -alle værker'!C183</f>
        <v>AMV1træ</v>
      </c>
      <c r="C5" s="22"/>
      <c r="D5" s="145">
        <f ca="1">'Samlet hovedstaden -alle værker'!E183</f>
        <v>0.14784904326033729</v>
      </c>
      <c r="E5" s="145">
        <f ca="1">'Samlet hovedstaden -alle værker'!F183</f>
        <v>0.14784904326033729</v>
      </c>
      <c r="F5" s="258">
        <f ca="1">'Samlet hovedstaden -alle værker'!G183</f>
        <v>0.14784904326033729</v>
      </c>
      <c r="G5" s="145">
        <f ca="1">'Samlet hovedstaden -alle værker'!H183</f>
        <v>0.14784904326033729</v>
      </c>
      <c r="H5" s="258">
        <f ca="1">'Samlet hovedstaden -alle værker'!I183</f>
        <v>7.0570687381442621E-2</v>
      </c>
      <c r="I5" s="145">
        <f ca="1">'Samlet hovedstaden -alle værker'!J183</f>
        <v>7.5487654467756182E-2</v>
      </c>
      <c r="J5" s="145">
        <f ca="1">'Samlet hovedstaden -alle værker'!K183</f>
        <v>8.0404610397219037E-2</v>
      </c>
      <c r="K5" s="145">
        <f ca="1">'Samlet hovedstaden -alle værker'!L183</f>
        <v>8.5321555169869154E-2</v>
      </c>
      <c r="L5" s="145">
        <f ca="1">'Samlet hovedstaden -alle værker'!M183</f>
        <v>9.0238488785745349E-2</v>
      </c>
      <c r="M5" s="258">
        <f ca="1">'Samlet hovedstaden -alle værker'!N183</f>
        <v>9.5155411244885121E-2</v>
      </c>
      <c r="N5" s="145">
        <f ca="1">'Samlet hovedstaden -alle værker'!O183</f>
        <v>8.8603870973314069E-2</v>
      </c>
      <c r="O5" s="145">
        <f ca="1">'Samlet hovedstaden -alle værker'!P183</f>
        <v>8.2052174915969403E-2</v>
      </c>
      <c r="P5" s="145">
        <f ca="1">'Samlet hovedstaden -alle værker'!Q183</f>
        <v>7.5500323067294095E-2</v>
      </c>
      <c r="Q5" s="145">
        <f ca="1">'Samlet hovedstaden -alle værker'!R183</f>
        <v>6.8948315421731618E-2</v>
      </c>
      <c r="R5" s="258">
        <f ca="1">'Samlet hovedstaden -alle værker'!S183</f>
        <v>6.2396151973725326E-2</v>
      </c>
      <c r="S5" s="145">
        <f ca="1">'Samlet hovedstaden -alle værker'!T183</f>
        <v>0</v>
      </c>
      <c r="T5" s="145">
        <f ca="1">'Samlet hovedstaden -alle værker'!U183</f>
        <v>0</v>
      </c>
      <c r="U5" s="145">
        <f ca="1">'Samlet hovedstaden -alle værker'!V183</f>
        <v>0</v>
      </c>
      <c r="V5" s="145">
        <f ca="1">'Samlet hovedstaden -alle værker'!W183</f>
        <v>0</v>
      </c>
      <c r="W5" s="258">
        <f ca="1">'Samlet hovedstaden -alle værker'!X183</f>
        <v>0</v>
      </c>
      <c r="X5" s="145">
        <f ca="1">'Samlet hovedstaden -alle værker'!Y183</f>
        <v>0</v>
      </c>
      <c r="Y5" s="145">
        <f ca="1">'Samlet hovedstaden -alle værker'!Z183</f>
        <v>0</v>
      </c>
      <c r="Z5" s="145">
        <f ca="1">'Samlet hovedstaden -alle værker'!AA183</f>
        <v>0</v>
      </c>
      <c r="AA5" s="145">
        <f ca="1">'Samlet hovedstaden -alle værker'!AB183</f>
        <v>0</v>
      </c>
      <c r="AB5" s="258">
        <f ca="1">'Samlet hovedstaden -alle værker'!AC183</f>
        <v>0</v>
      </c>
    </row>
    <row r="6" spans="2:28" hidden="1">
      <c r="B6" s="22" t="str">
        <f>'Samlet hovedstaden -alle værker'!C184</f>
        <v>AMV1træBP</v>
      </c>
      <c r="C6" s="22"/>
      <c r="D6" s="145">
        <f ca="1">'Samlet hovedstaden -alle værker'!E184</f>
        <v>2.0862709607061974E-2</v>
      </c>
      <c r="E6" s="145">
        <f ca="1">'Samlet hovedstaden -alle værker'!F184</f>
        <v>2.0862709607061974E-2</v>
      </c>
      <c r="F6" s="258">
        <f ca="1">'Samlet hovedstaden -alle værker'!G184</f>
        <v>2.0862709607061974E-2</v>
      </c>
      <c r="G6" s="145">
        <f ca="1">'Samlet hovedstaden -alle værker'!H184</f>
        <v>2.0862709607061974E-2</v>
      </c>
      <c r="H6" s="258">
        <f ca="1">'Samlet hovedstaden -alle værker'!I184</f>
        <v>2.6669646499272517E-2</v>
      </c>
      <c r="I6" s="145">
        <f ca="1">'Samlet hovedstaden -alle værker'!J184</f>
        <v>2.9325438333016672E-2</v>
      </c>
      <c r="J6" s="145">
        <f ca="1">'Samlet hovedstaden -alle værker'!K184</f>
        <v>3.1981224140632834E-2</v>
      </c>
      <c r="K6" s="145">
        <f ca="1">'Samlet hovedstaden -alle værker'!L184</f>
        <v>3.4637003922141509E-2</v>
      </c>
      <c r="L6" s="145">
        <f ca="1">'Samlet hovedstaden -alle værker'!M184</f>
        <v>3.729277767756356E-2</v>
      </c>
      <c r="M6" s="258">
        <f ca="1">'Samlet hovedstaden -alle værker'!N184</f>
        <v>3.9948545406919195E-2</v>
      </c>
      <c r="N6" s="145">
        <f ca="1">'Samlet hovedstaden -alle værker'!O184</f>
        <v>4.085558818429226E-2</v>
      </c>
      <c r="O6" s="145">
        <f ca="1">'Samlet hovedstaden -alle værker'!P184</f>
        <v>4.1762652529778552E-2</v>
      </c>
      <c r="P6" s="145">
        <f ca="1">'Samlet hovedstaden -alle værker'!Q184</f>
        <v>4.2669738444147176E-2</v>
      </c>
      <c r="Q6" s="145">
        <f ca="1">'Samlet hovedstaden -alle værker'!R184</f>
        <v>4.3576845928167671E-2</v>
      </c>
      <c r="R6" s="258">
        <f ca="1">'Samlet hovedstaden -alle værker'!S184</f>
        <v>4.4483974982609413E-2</v>
      </c>
      <c r="S6" s="145">
        <f ca="1">'Samlet hovedstaden -alle værker'!T184</f>
        <v>0</v>
      </c>
      <c r="T6" s="145">
        <f ca="1">'Samlet hovedstaden -alle værker'!U184</f>
        <v>0</v>
      </c>
      <c r="U6" s="145">
        <f ca="1">'Samlet hovedstaden -alle værker'!V184</f>
        <v>0</v>
      </c>
      <c r="V6" s="145">
        <f ca="1">'Samlet hovedstaden -alle værker'!W184</f>
        <v>0</v>
      </c>
      <c r="W6" s="258">
        <f ca="1">'Samlet hovedstaden -alle værker'!X184</f>
        <v>0</v>
      </c>
      <c r="X6" s="145">
        <f ca="1">'Samlet hovedstaden -alle værker'!Y184</f>
        <v>0</v>
      </c>
      <c r="Y6" s="145">
        <f ca="1">'Samlet hovedstaden -alle værker'!Z184</f>
        <v>0</v>
      </c>
      <c r="Z6" s="145">
        <f ca="1">'Samlet hovedstaden -alle værker'!AA184</f>
        <v>0</v>
      </c>
      <c r="AA6" s="145">
        <f ca="1">'Samlet hovedstaden -alle værker'!AB184</f>
        <v>0</v>
      </c>
      <c r="AB6" s="258">
        <f ca="1">'Samlet hovedstaden -alle værker'!AC184</f>
        <v>0</v>
      </c>
    </row>
    <row r="7" spans="2:28" hidden="1">
      <c r="B7" s="22" t="str">
        <f>'Samlet hovedstaden -alle værker'!C185</f>
        <v>AMV3kul</v>
      </c>
      <c r="C7" s="22"/>
      <c r="D7" s="145">
        <f ca="1">'Samlet hovedstaden -alle værker'!E185</f>
        <v>0.1162561616383344</v>
      </c>
      <c r="E7" s="145">
        <f ca="1">'Samlet hovedstaden -alle værker'!F185</f>
        <v>0.1162561616383344</v>
      </c>
      <c r="F7" s="258">
        <f ca="1">'Samlet hovedstaden -alle værker'!G185</f>
        <v>0.1162561616383344</v>
      </c>
      <c r="G7" s="145">
        <f ca="1">'Samlet hovedstaden -alle værker'!H185</f>
        <v>0.1162561616383344</v>
      </c>
      <c r="H7" s="258">
        <f ca="1">'Samlet hovedstaden -alle værker'!I185</f>
        <v>0</v>
      </c>
      <c r="I7" s="145">
        <f ca="1">'Samlet hovedstaden -alle værker'!J185</f>
        <v>0</v>
      </c>
      <c r="J7" s="145">
        <f ca="1">'Samlet hovedstaden -alle værker'!K185</f>
        <v>0</v>
      </c>
      <c r="K7" s="145">
        <f ca="1">'Samlet hovedstaden -alle værker'!L185</f>
        <v>0</v>
      </c>
      <c r="L7" s="145">
        <f ca="1">'Samlet hovedstaden -alle værker'!M185</f>
        <v>0</v>
      </c>
      <c r="M7" s="258">
        <f ca="1">'Samlet hovedstaden -alle værker'!N185</f>
        <v>0</v>
      </c>
      <c r="N7" s="145">
        <f ca="1">'Samlet hovedstaden -alle værker'!O185</f>
        <v>0</v>
      </c>
      <c r="O7" s="145">
        <f ca="1">'Samlet hovedstaden -alle værker'!P185</f>
        <v>0</v>
      </c>
      <c r="P7" s="145">
        <f ca="1">'Samlet hovedstaden -alle værker'!Q185</f>
        <v>0</v>
      </c>
      <c r="Q7" s="145">
        <f ca="1">'Samlet hovedstaden -alle værker'!R185</f>
        <v>0</v>
      </c>
      <c r="R7" s="258">
        <f ca="1">'Samlet hovedstaden -alle værker'!S185</f>
        <v>0</v>
      </c>
      <c r="S7" s="145">
        <f ca="1">'Samlet hovedstaden -alle værker'!T185</f>
        <v>0</v>
      </c>
      <c r="T7" s="145">
        <f ca="1">'Samlet hovedstaden -alle værker'!U185</f>
        <v>0</v>
      </c>
      <c r="U7" s="145">
        <f ca="1">'Samlet hovedstaden -alle værker'!V185</f>
        <v>0</v>
      </c>
      <c r="V7" s="145">
        <f ca="1">'Samlet hovedstaden -alle værker'!W185</f>
        <v>0</v>
      </c>
      <c r="W7" s="258">
        <f ca="1">'Samlet hovedstaden -alle værker'!X185</f>
        <v>0</v>
      </c>
      <c r="X7" s="145">
        <f ca="1">'Samlet hovedstaden -alle værker'!Y185</f>
        <v>0</v>
      </c>
      <c r="Y7" s="145">
        <f ca="1">'Samlet hovedstaden -alle værker'!Z185</f>
        <v>0</v>
      </c>
      <c r="Z7" s="145">
        <f ca="1">'Samlet hovedstaden -alle værker'!AA185</f>
        <v>0</v>
      </c>
      <c r="AA7" s="145">
        <f ca="1">'Samlet hovedstaden -alle værker'!AB185</f>
        <v>0</v>
      </c>
      <c r="AB7" s="258">
        <f ca="1">'Samlet hovedstaden -alle værker'!AC185</f>
        <v>0</v>
      </c>
    </row>
    <row r="8" spans="2:28" hidden="1">
      <c r="B8" s="22" t="str">
        <f>'Samlet hovedstaden -alle værker'!C186</f>
        <v>AMV4træ</v>
      </c>
      <c r="C8" s="22"/>
      <c r="D8" s="145">
        <f ca="1">'Samlet hovedstaden -alle værker'!E186</f>
        <v>0</v>
      </c>
      <c r="E8" s="145">
        <f ca="1">'Samlet hovedstaden -alle værker'!F186</f>
        <v>0</v>
      </c>
      <c r="F8" s="258">
        <f ca="1">'Samlet hovedstaden -alle værker'!G186</f>
        <v>0</v>
      </c>
      <c r="G8" s="145">
        <f ca="1">'Samlet hovedstaden -alle værker'!H186</f>
        <v>0</v>
      </c>
      <c r="H8" s="258">
        <f ca="1">'Samlet hovedstaden -alle værker'!I186</f>
        <v>0.14547897691817602</v>
      </c>
      <c r="I8" s="145">
        <f ca="1">'Samlet hovedstaden -alle værker'!J186</f>
        <v>0.16107843247299095</v>
      </c>
      <c r="J8" s="145">
        <f ca="1">'Samlet hovedstaden -alle værker'!K186</f>
        <v>0.17667785263184049</v>
      </c>
      <c r="K8" s="145">
        <f ca="1">'Samlet hovedstaden -alle værker'!L186</f>
        <v>0.19227723739484515</v>
      </c>
      <c r="L8" s="145">
        <f ca="1">'Samlet hovedstaden -alle værker'!M186</f>
        <v>0.20787658676212728</v>
      </c>
      <c r="M8" s="258">
        <f ca="1">'Samlet hovedstaden -alle værker'!N186</f>
        <v>0.22347590073380458</v>
      </c>
      <c r="N8" s="145">
        <f ca="1">'Samlet hovedstaden -alle værker'!O186</f>
        <v>0.19906810332197145</v>
      </c>
      <c r="O8" s="145">
        <f ca="1">'Samlet hovedstaden -alle værker'!P186</f>
        <v>0.1746597255294266</v>
      </c>
      <c r="P8" s="145">
        <f ca="1">'Samlet hovedstaden -alle værker'!Q186</f>
        <v>0.15025076733546783</v>
      </c>
      <c r="Q8" s="145">
        <f ca="1">'Samlet hovedstaden -alle værker'!R186</f>
        <v>0.12584122871939368</v>
      </c>
      <c r="R8" s="258">
        <f ca="1">'Samlet hovedstaden -alle værker'!S186</f>
        <v>0.10143110966050012</v>
      </c>
      <c r="S8" s="145">
        <f ca="1">'Samlet hovedstaden -alle værker'!T186</f>
        <v>0.11003606780663398</v>
      </c>
      <c r="T8" s="145">
        <f ca="1">'Samlet hovedstaden -alle værker'!U186</f>
        <v>0.11003606780663398</v>
      </c>
      <c r="U8" s="145">
        <f ca="1">'Samlet hovedstaden -alle værker'!V186</f>
        <v>0.11003606780663398</v>
      </c>
      <c r="V8" s="145">
        <f ca="1">'Samlet hovedstaden -alle værker'!W186</f>
        <v>0.11003606780663398</v>
      </c>
      <c r="W8" s="258">
        <f ca="1">'Samlet hovedstaden -alle værker'!X186</f>
        <v>0.11003606780663398</v>
      </c>
      <c r="X8" s="145">
        <f ca="1">'Samlet hovedstaden -alle værker'!Y186</f>
        <v>9.5228950102137805E-2</v>
      </c>
      <c r="Y8" s="145">
        <f ca="1">'Samlet hovedstaden -alle værker'!Z186</f>
        <v>8.0421476470795075E-2</v>
      </c>
      <c r="Z8" s="145">
        <f ca="1">'Samlet hovedstaden -alle værker'!AA186</f>
        <v>6.5613646899772851E-2</v>
      </c>
      <c r="AA8" s="145">
        <f ca="1">'Samlet hovedstaden -alle værker'!AB186</f>
        <v>5.080546137623726E-2</v>
      </c>
      <c r="AB8" s="258">
        <f ca="1">'Samlet hovedstaden -alle værker'!AC186</f>
        <v>3.5996919887353415E-2</v>
      </c>
    </row>
    <row r="9" spans="2:28" hidden="1">
      <c r="B9" s="22" t="str">
        <f>'Samlet hovedstaden -alle værker'!C187</f>
        <v>AMV4træBP</v>
      </c>
      <c r="C9" s="22"/>
      <c r="D9" s="145">
        <f ca="1">'Samlet hovedstaden -alle værker'!E187</f>
        <v>0</v>
      </c>
      <c r="E9" s="145">
        <f ca="1">'Samlet hovedstaden -alle værker'!F187</f>
        <v>0</v>
      </c>
      <c r="F9" s="258">
        <f ca="1">'Samlet hovedstaden -alle værker'!G187</f>
        <v>0</v>
      </c>
      <c r="G9" s="145">
        <f ca="1">'Samlet hovedstaden -alle værker'!H187</f>
        <v>0</v>
      </c>
      <c r="H9" s="258">
        <f ca="1">'Samlet hovedstaden -alle værker'!I187</f>
        <v>8.0784706189535774E-2</v>
      </c>
      <c r="I9" s="145">
        <f ca="1">'Samlet hovedstaden -alle værker'!J187</f>
        <v>7.4319432961698975E-2</v>
      </c>
      <c r="J9" s="145">
        <f ca="1">'Samlet hovedstaden -alle værker'!K187</f>
        <v>6.7854174403898987E-2</v>
      </c>
      <c r="K9" s="145">
        <f ca="1">'Samlet hovedstaden -alle værker'!L187</f>
        <v>6.1388930516085904E-2</v>
      </c>
      <c r="L9" s="145">
        <f ca="1">'Samlet hovedstaden -alle værker'!M187</f>
        <v>5.4923701298210274E-2</v>
      </c>
      <c r="M9" s="258">
        <f ca="1">'Samlet hovedstaden -alle værker'!N187</f>
        <v>4.8458486750221637E-2</v>
      </c>
      <c r="N9" s="145">
        <f ca="1">'Samlet hovedstaden -alle værker'!O187</f>
        <v>7.5770536880121309E-2</v>
      </c>
      <c r="O9" s="145">
        <f ca="1">'Samlet hovedstaden -alle værker'!P187</f>
        <v>0.10308323644949556</v>
      </c>
      <c r="P9" s="145">
        <f ca="1">'Samlet hovedstaden -alle værker'!Q187</f>
        <v>0.13039658548150851</v>
      </c>
      <c r="Q9" s="145">
        <f ca="1">'Samlet hovedstaden -alle værker'!R187</f>
        <v>0.15771058399932628</v>
      </c>
      <c r="R9" s="258">
        <f ca="1">'Samlet hovedstaden -alle værker'!S187</f>
        <v>0.18502523202611593</v>
      </c>
      <c r="S9" s="145">
        <f ca="1">'Samlet hovedstaden -alle værker'!T187</f>
        <v>0.14575190312555159</v>
      </c>
      <c r="T9" s="145">
        <f ca="1">'Samlet hovedstaden -alle værker'!U187</f>
        <v>0.14575190312555159</v>
      </c>
      <c r="U9" s="145">
        <f ca="1">'Samlet hovedstaden -alle værker'!V187</f>
        <v>0.14575190312555159</v>
      </c>
      <c r="V9" s="145">
        <f ca="1">'Samlet hovedstaden -alle værker'!W187</f>
        <v>0.14575190312555159</v>
      </c>
      <c r="W9" s="258">
        <f ca="1">'Samlet hovedstaden -alle værker'!X187</f>
        <v>0.14575190312555159</v>
      </c>
      <c r="X9" s="145">
        <f ca="1">'Samlet hovedstaden -alle værker'!Y187</f>
        <v>0.16854105338789557</v>
      </c>
      <c r="Y9" s="145">
        <f ca="1">'Samlet hovedstaden -alle værker'!Z187</f>
        <v>0.19133075144559838</v>
      </c>
      <c r="Z9" s="145">
        <f ca="1">'Samlet hovedstaden -alle værker'!AA187</f>
        <v>0.21412099731841225</v>
      </c>
      <c r="AA9" s="145">
        <f ca="1">'Samlet hovedstaden -alle værker'!AB187</f>
        <v>0.23691179102609081</v>
      </c>
      <c r="AB9" s="258">
        <f ca="1">'Samlet hovedstaden -alle værker'!AC187</f>
        <v>0.25970313258838779</v>
      </c>
    </row>
    <row r="10" spans="2:28" hidden="1">
      <c r="B10" s="22" t="str">
        <f>'Samlet hovedstaden -alle værker'!C188</f>
        <v>AVV1træ</v>
      </c>
      <c r="C10" s="22"/>
      <c r="D10" s="145">
        <f ca="1">'Samlet hovedstaden -alle værker'!E188</f>
        <v>0.16274249721777573</v>
      </c>
      <c r="E10" s="145">
        <f ca="1">'Samlet hovedstaden -alle værker'!F188</f>
        <v>0.16274249721777573</v>
      </c>
      <c r="F10" s="258">
        <f ca="1">'Samlet hovedstaden -alle værker'!G188</f>
        <v>0.16274249721777573</v>
      </c>
      <c r="G10" s="145">
        <f ca="1">'Samlet hovedstaden -alle værker'!H188</f>
        <v>0.16274249721777573</v>
      </c>
      <c r="H10" s="258">
        <f ca="1">'Samlet hovedstaden -alle værker'!I188</f>
        <v>0.10512526893639608</v>
      </c>
      <c r="I10" s="145">
        <f ca="1">'Samlet hovedstaden -alle værker'!J188</f>
        <v>8.4100119735155993E-2</v>
      </c>
      <c r="J10" s="145">
        <f ca="1">'Samlet hovedstaden -alle værker'!K188</f>
        <v>6.307501824105867E-2</v>
      </c>
      <c r="K10" s="145">
        <f ca="1">'Samlet hovedstaden -alle værker'!L188</f>
        <v>4.204996445394181E-2</v>
      </c>
      <c r="L10" s="145">
        <f ca="1">'Samlet hovedstaden -alle værker'!M188</f>
        <v>2.1024958373643203E-2</v>
      </c>
      <c r="M10" s="258">
        <f ca="1">'Samlet hovedstaden -alle værker'!N188</f>
        <v>0</v>
      </c>
      <c r="N10" s="145">
        <f ca="1">'Samlet hovedstaden -alle værker'!O188</f>
        <v>0</v>
      </c>
      <c r="O10" s="145">
        <f ca="1">'Samlet hovedstaden -alle værker'!P188</f>
        <v>0</v>
      </c>
      <c r="P10" s="145">
        <f ca="1">'Samlet hovedstaden -alle værker'!Q188</f>
        <v>0</v>
      </c>
      <c r="Q10" s="145">
        <f ca="1">'Samlet hovedstaden -alle værker'!R188</f>
        <v>0</v>
      </c>
      <c r="R10" s="258">
        <f ca="1">'Samlet hovedstaden -alle værker'!S188</f>
        <v>0</v>
      </c>
      <c r="S10" s="145">
        <f ca="1">'Samlet hovedstaden -alle værker'!T188</f>
        <v>0</v>
      </c>
      <c r="T10" s="145">
        <f ca="1">'Samlet hovedstaden -alle værker'!U188</f>
        <v>0</v>
      </c>
      <c r="U10" s="145">
        <f ca="1">'Samlet hovedstaden -alle værker'!V188</f>
        <v>0</v>
      </c>
      <c r="V10" s="145">
        <f ca="1">'Samlet hovedstaden -alle værker'!W188</f>
        <v>0</v>
      </c>
      <c r="W10" s="258">
        <f ca="1">'Samlet hovedstaden -alle værker'!X188</f>
        <v>0</v>
      </c>
      <c r="X10" s="145">
        <f ca="1">'Samlet hovedstaden -alle værker'!Y188</f>
        <v>0</v>
      </c>
      <c r="Y10" s="145">
        <f ca="1">'Samlet hovedstaden -alle værker'!Z188</f>
        <v>0</v>
      </c>
      <c r="Z10" s="145">
        <f ca="1">'Samlet hovedstaden -alle værker'!AA188</f>
        <v>0</v>
      </c>
      <c r="AA10" s="145">
        <f ca="1">'Samlet hovedstaden -alle værker'!AB188</f>
        <v>0</v>
      </c>
      <c r="AB10" s="258">
        <f ca="1">'Samlet hovedstaden -alle værker'!AC188</f>
        <v>0</v>
      </c>
    </row>
    <row r="11" spans="2:28" hidden="1">
      <c r="B11" s="22" t="str">
        <f>'Samlet hovedstaden -alle værker'!C189</f>
        <v>AVV1kul</v>
      </c>
      <c r="C11" s="22"/>
      <c r="D11" s="145">
        <f ca="1">'Samlet hovedstaden -alle værker'!E189</f>
        <v>0</v>
      </c>
      <c r="E11" s="145">
        <f ca="1">'Samlet hovedstaden -alle værker'!F189</f>
        <v>0</v>
      </c>
      <c r="F11" s="258">
        <f ca="1">'Samlet hovedstaden -alle værker'!G189</f>
        <v>0</v>
      </c>
      <c r="G11" s="145">
        <f ca="1">'Samlet hovedstaden -alle værker'!H189</f>
        <v>0</v>
      </c>
      <c r="H11" s="258">
        <f ca="1">'Samlet hovedstaden -alle værker'!I189</f>
        <v>0</v>
      </c>
      <c r="I11" s="145">
        <f ca="1">'Samlet hovedstaden -alle værker'!J189</f>
        <v>2.842911252493658E-2</v>
      </c>
      <c r="J11" s="145">
        <f ca="1">'Samlet hovedstaden -alle værker'!K189</f>
        <v>5.6858160542757559E-2</v>
      </c>
      <c r="K11" s="145">
        <f ca="1">'Samlet hovedstaden -alle værker'!L189</f>
        <v>8.5287144053682457E-2</v>
      </c>
      <c r="L11" s="145">
        <f ca="1">'Samlet hovedstaden -alle værker'!M189</f>
        <v>0.11371606305793198</v>
      </c>
      <c r="M11" s="258">
        <f ca="1">'Samlet hovedstaden -alle værker'!N189</f>
        <v>0.14214491755572509</v>
      </c>
      <c r="N11" s="145">
        <f ca="1">'Samlet hovedstaden -alle værker'!O189</f>
        <v>0.14175485089573869</v>
      </c>
      <c r="O11" s="145">
        <f ca="1">'Samlet hovedstaden -alle værker'!P189</f>
        <v>0.14136477496055441</v>
      </c>
      <c r="P11" s="145">
        <f ca="1">'Samlet hovedstaden -alle værker'!Q189</f>
        <v>0.14097468974984081</v>
      </c>
      <c r="Q11" s="145">
        <f ca="1">'Samlet hovedstaden -alle værker'!R189</f>
        <v>0.14058459526326766</v>
      </c>
      <c r="R11" s="258">
        <f ca="1">'Samlet hovedstaden -alle værker'!S189</f>
        <v>0.14019449150050414</v>
      </c>
      <c r="S11" s="145">
        <f ca="1">'Samlet hovedstaden -alle værker'!T189</f>
        <v>0</v>
      </c>
      <c r="T11" s="145">
        <f ca="1">'Samlet hovedstaden -alle værker'!U189</f>
        <v>0</v>
      </c>
      <c r="U11" s="145">
        <f ca="1">'Samlet hovedstaden -alle værker'!V189</f>
        <v>0</v>
      </c>
      <c r="V11" s="145">
        <f ca="1">'Samlet hovedstaden -alle værker'!W189</f>
        <v>0</v>
      </c>
      <c r="W11" s="258">
        <f ca="1">'Samlet hovedstaden -alle værker'!X189</f>
        <v>0</v>
      </c>
      <c r="X11" s="145">
        <f ca="1">'Samlet hovedstaden -alle værker'!Y189</f>
        <v>0</v>
      </c>
      <c r="Y11" s="145">
        <f ca="1">'Samlet hovedstaden -alle værker'!Z189</f>
        <v>0</v>
      </c>
      <c r="Z11" s="145">
        <f ca="1">'Samlet hovedstaden -alle værker'!AA189</f>
        <v>0</v>
      </c>
      <c r="AA11" s="145">
        <f ca="1">'Samlet hovedstaden -alle værker'!AB189</f>
        <v>0</v>
      </c>
      <c r="AB11" s="258">
        <f ca="1">'Samlet hovedstaden -alle værker'!AC189</f>
        <v>0</v>
      </c>
    </row>
    <row r="12" spans="2:28" hidden="1">
      <c r="B12" s="22" t="str">
        <f>'Samlet hovedstaden -alle værker'!C190</f>
        <v>AVV2træ</v>
      </c>
      <c r="C12" s="22"/>
      <c r="D12" s="145">
        <f ca="1">'Samlet hovedstaden -alle værker'!E190</f>
        <v>0.19806153754579561</v>
      </c>
      <c r="E12" s="145">
        <f ca="1">'Samlet hovedstaden -alle værker'!F190</f>
        <v>0.19806153754579561</v>
      </c>
      <c r="F12" s="258">
        <f ca="1">'Samlet hovedstaden -alle værker'!G190</f>
        <v>0.19806153754579561</v>
      </c>
      <c r="G12" s="145">
        <f ca="1">'Samlet hovedstaden -alle værker'!H190</f>
        <v>0.19806153754579561</v>
      </c>
      <c r="H12" s="258">
        <f ca="1">'Samlet hovedstaden -alle værker'!I190</f>
        <v>0.24097186012907393</v>
      </c>
      <c r="I12" s="145">
        <f ca="1">'Samlet hovedstaden -alle værker'!J190</f>
        <v>0.22971638880228526</v>
      </c>
      <c r="J12" s="145">
        <f ca="1">'Samlet hovedstaden -alle værker'!K190</f>
        <v>0.21846094301473876</v>
      </c>
      <c r="K12" s="145">
        <f ca="1">'Samlet hovedstaden -alle værker'!L190</f>
        <v>0.20720552276634752</v>
      </c>
      <c r="L12" s="145">
        <f ca="1">'Samlet hovedstaden -alle værker'!M190</f>
        <v>0.19595012805702644</v>
      </c>
      <c r="M12" s="258">
        <f ca="1">'Samlet hovedstaden -alle værker'!N190</f>
        <v>0.18469475888668427</v>
      </c>
      <c r="N12" s="145">
        <f ca="1">'Samlet hovedstaden -alle værker'!O190</f>
        <v>0.19230594168489304</v>
      </c>
      <c r="O12" s="145">
        <f ca="1">'Samlet hovedstaden -alle værker'!P190</f>
        <v>0.19991730546558228</v>
      </c>
      <c r="P12" s="145">
        <f ca="1">'Samlet hovedstaden -alle værker'!Q190</f>
        <v>0.20752885023520645</v>
      </c>
      <c r="Q12" s="145">
        <f ca="1">'Samlet hovedstaden -alle værker'!R190</f>
        <v>0.21514057600022216</v>
      </c>
      <c r="R12" s="258">
        <f ca="1">'Samlet hovedstaden -alle værker'!S190</f>
        <v>0.22275248276708542</v>
      </c>
      <c r="S12" s="145">
        <f ca="1">'Samlet hovedstaden -alle værker'!T190</f>
        <v>0.24374839263556347</v>
      </c>
      <c r="T12" s="145">
        <f ca="1">'Samlet hovedstaden -alle værker'!U190</f>
        <v>0.24374839263556347</v>
      </c>
      <c r="U12" s="145">
        <f ca="1">'Samlet hovedstaden -alle værker'!V190</f>
        <v>0.24374839263556347</v>
      </c>
      <c r="V12" s="145">
        <f ca="1">'Samlet hovedstaden -alle værker'!W190</f>
        <v>0.24374839263556347</v>
      </c>
      <c r="W12" s="258">
        <f ca="1">'Samlet hovedstaden -alle værker'!X190</f>
        <v>0.24374839263556347</v>
      </c>
      <c r="X12" s="145">
        <f ca="1">'Samlet hovedstaden -alle værker'!Y190</f>
        <v>0.23476666009049274</v>
      </c>
      <c r="Y12" s="145">
        <f ca="1">'Samlet hovedstaden -alle værker'!Z190</f>
        <v>0.22578471164656694</v>
      </c>
      <c r="Z12" s="145">
        <f ca="1">'Samlet hovedstaden -alle værker'!AA190</f>
        <v>0.21680254729600262</v>
      </c>
      <c r="AA12" s="145">
        <f ca="1">'Samlet hovedstaden -alle værker'!AB190</f>
        <v>0.20782016703101583</v>
      </c>
      <c r="AB12" s="258">
        <f ca="1">'Samlet hovedstaden -alle værker'!AC190</f>
        <v>0.19883757084381998</v>
      </c>
    </row>
    <row r="13" spans="2:28" hidden="1">
      <c r="B13" s="22" t="str">
        <f>'Samlet hovedstaden -alle værker'!C191</f>
        <v>AVV2halm</v>
      </c>
      <c r="C13" s="22"/>
      <c r="D13" s="145">
        <f ca="1">'Samlet hovedstaden -alle værker'!E191</f>
        <v>3.1621232204459691E-2</v>
      </c>
      <c r="E13" s="145">
        <f ca="1">'Samlet hovedstaden -alle værker'!F191</f>
        <v>3.1621232204459691E-2</v>
      </c>
      <c r="F13" s="258">
        <f ca="1">'Samlet hovedstaden -alle værker'!G191</f>
        <v>3.1621232204459691E-2</v>
      </c>
      <c r="G13" s="145">
        <f ca="1">'Samlet hovedstaden -alle værker'!H191</f>
        <v>3.1621232204459691E-2</v>
      </c>
      <c r="H13" s="258">
        <f ca="1">'Samlet hovedstaden -alle værker'!I191</f>
        <v>4.2249356446549716E-2</v>
      </c>
      <c r="I13" s="145">
        <f ca="1">'Samlet hovedstaden -alle værker'!J191</f>
        <v>3.9448135738932064E-2</v>
      </c>
      <c r="J13" s="145">
        <f ca="1">'Samlet hovedstaden -alle værker'!K191</f>
        <v>3.6646921387427991E-2</v>
      </c>
      <c r="K13" s="145">
        <f ca="1">'Samlet hovedstaden -alle værker'!L191</f>
        <v>3.3845713392015857E-2</v>
      </c>
      <c r="L13" s="145">
        <f ca="1">'Samlet hovedstaden -alle værker'!M191</f>
        <v>3.1044511752674319E-2</v>
      </c>
      <c r="M13" s="258">
        <f ca="1">'Samlet hovedstaden -alle værker'!N191</f>
        <v>2.824331646938133E-2</v>
      </c>
      <c r="N13" s="145">
        <f ca="1">'Samlet hovedstaden -alle værker'!O191</f>
        <v>2.9794490363808601E-2</v>
      </c>
      <c r="O13" s="145">
        <f ca="1">'Samlet hovedstaden -alle værker'!P191</f>
        <v>3.1345701142818226E-2</v>
      </c>
      <c r="P13" s="145">
        <f ca="1">'Samlet hovedstaden -alle værker'!Q191</f>
        <v>3.2896948807725673E-2</v>
      </c>
      <c r="Q13" s="145">
        <f ca="1">'Samlet hovedstaden -alle værker'!R191</f>
        <v>3.4448233359846779E-2</v>
      </c>
      <c r="R13" s="258">
        <f ca="1">'Samlet hovedstaden -alle værker'!S191</f>
        <v>3.5999554800496998E-2</v>
      </c>
      <c r="S13" s="145">
        <f ca="1">'Samlet hovedstaden -alle værker'!T191</f>
        <v>4.6758769394043637E-2</v>
      </c>
      <c r="T13" s="145">
        <f ca="1">'Samlet hovedstaden -alle værker'!U191</f>
        <v>4.6758769394043637E-2</v>
      </c>
      <c r="U13" s="145">
        <f ca="1">'Samlet hovedstaden -alle værker'!V191</f>
        <v>4.6758769394043637E-2</v>
      </c>
      <c r="V13" s="145">
        <f ca="1">'Samlet hovedstaden -alle værker'!W191</f>
        <v>4.6758769394043637E-2</v>
      </c>
      <c r="W13" s="258">
        <f ca="1">'Samlet hovedstaden -alle værker'!X191</f>
        <v>4.6758769394043637E-2</v>
      </c>
      <c r="X13" s="145">
        <f ca="1">'Samlet hovedstaden -alle værker'!Y191</f>
        <v>4.3267410803869248E-2</v>
      </c>
      <c r="Y13" s="145">
        <f ca="1">'Samlet hovedstaden -alle værker'!Z191</f>
        <v>3.9775968289984642E-2</v>
      </c>
      <c r="Z13" s="145">
        <f ca="1">'Samlet hovedstaden -alle værker'!AA191</f>
        <v>3.6284441849364052E-2</v>
      </c>
      <c r="AA13" s="145">
        <f ca="1">'Samlet hovedstaden -alle værker'!AB191</f>
        <v>3.2792831478981481E-2</v>
      </c>
      <c r="AB13" s="258">
        <f ca="1">'Samlet hovedstaden -alle værker'!AC191</f>
        <v>2.9301137175810611E-2</v>
      </c>
    </row>
    <row r="14" spans="2:28" hidden="1">
      <c r="B14" s="22" t="str">
        <f>'Samlet hovedstaden -alle værker'!C192</f>
        <v>AVV2gasGT</v>
      </c>
      <c r="C14" s="22"/>
      <c r="D14" s="145">
        <f ca="1">'Samlet hovedstaden -alle værker'!E192</f>
        <v>2.2225999642903689E-3</v>
      </c>
      <c r="E14" s="145">
        <f ca="1">'Samlet hovedstaden -alle værker'!F192</f>
        <v>2.2225999642903689E-3</v>
      </c>
      <c r="F14" s="258">
        <f ca="1">'Samlet hovedstaden -alle værker'!G192</f>
        <v>2.2225999642903689E-3</v>
      </c>
      <c r="G14" s="145">
        <f ca="1">'Samlet hovedstaden -alle værker'!H192</f>
        <v>2.2225999642903689E-3</v>
      </c>
      <c r="H14" s="258">
        <f ca="1">'Samlet hovedstaden -alle værker'!I192</f>
        <v>6.6426398821591822E-3</v>
      </c>
      <c r="I14" s="145">
        <f ca="1">'Samlet hovedstaden -alle værker'!J192</f>
        <v>3.2187669822761472E-3</v>
      </c>
      <c r="J14" s="145">
        <f ca="1">'Samlet hovedstaden -alle værker'!K192</f>
        <v>-2.0509814866352864E-4</v>
      </c>
      <c r="K14" s="145">
        <f ca="1">'Samlet hovedstaden -alle værker'!L192</f>
        <v>-3.6289555106862876E-3</v>
      </c>
      <c r="L14" s="145">
        <f ca="1">'Samlet hovedstaden -alle værker'!M192</f>
        <v>-7.0528051038186365E-3</v>
      </c>
      <c r="M14" s="258">
        <f ca="1">'Samlet hovedstaden -alle værker'!N192</f>
        <v>-1.0476646928087053E-2</v>
      </c>
      <c r="N14" s="145">
        <f ca="1">'Samlet hovedstaden -alle værker'!O192</f>
        <v>-6.9178147500694098E-3</v>
      </c>
      <c r="O14" s="145">
        <f ca="1">'Samlet hovedstaden -alle værker'!P192</f>
        <v>-3.3588979483751575E-3</v>
      </c>
      <c r="P14" s="145">
        <f ca="1">'Samlet hovedstaden -alle værker'!Q192</f>
        <v>2.0010348001412383E-4</v>
      </c>
      <c r="Q14" s="145">
        <f ca="1">'Samlet hovedstaden -alle værker'!R192</f>
        <v>3.7591895381169664E-3</v>
      </c>
      <c r="R14" s="258">
        <f ca="1">'Samlet hovedstaden -alle værker'!S192</f>
        <v>7.3183602289521145E-3</v>
      </c>
      <c r="S14" s="145">
        <f ca="1">'Samlet hovedstaden -alle værker'!T192</f>
        <v>3.899304734432367E-2</v>
      </c>
      <c r="T14" s="145">
        <f ca="1">'Samlet hovedstaden -alle værker'!U192</f>
        <v>3.899304734432367E-2</v>
      </c>
      <c r="U14" s="145">
        <f ca="1">'Samlet hovedstaden -alle værker'!V192</f>
        <v>3.899304734432367E-2</v>
      </c>
      <c r="V14" s="145">
        <f ca="1">'Samlet hovedstaden -alle værker'!W192</f>
        <v>3.899304734432367E-2</v>
      </c>
      <c r="W14" s="258">
        <f ca="1">'Samlet hovedstaden -alle værker'!X192</f>
        <v>3.899304734432367E-2</v>
      </c>
      <c r="X14" s="145">
        <f ca="1">'Samlet hovedstaden -alle værker'!Y192</f>
        <v>3.945796087375187E-2</v>
      </c>
      <c r="Y14" s="145">
        <f ca="1">'Samlet hovedstaden -alle værker'!Z192</f>
        <v>3.9922885578562432E-2</v>
      </c>
      <c r="Z14" s="145">
        <f ca="1">'Samlet hovedstaden -alle værker'!AA192</f>
        <v>4.0387821459158486E-2</v>
      </c>
      <c r="AA14" s="145">
        <f ca="1">'Samlet hovedstaden -alle værker'!AB192</f>
        <v>4.0852768515943189E-2</v>
      </c>
      <c r="AB14" s="258">
        <f ca="1">'Samlet hovedstaden -alle værker'!AC192</f>
        <v>4.1317726749319529E-2</v>
      </c>
    </row>
    <row r="15" spans="2:28" hidden="1">
      <c r="B15" s="22" t="str">
        <f>'Samlet hovedstaden -alle værker'!C193</f>
        <v>KKV</v>
      </c>
      <c r="C15" s="22"/>
      <c r="D15" s="145">
        <f ca="1">'Samlet hovedstaden -alle værker'!E193</f>
        <v>2.9310981134862919E-2</v>
      </c>
      <c r="E15" s="145">
        <f ca="1">'Samlet hovedstaden -alle værker'!F193</f>
        <v>2.9310981134862919E-2</v>
      </c>
      <c r="F15" s="258">
        <f ca="1">'Samlet hovedstaden -alle værker'!G193</f>
        <v>2.9310981134862919E-2</v>
      </c>
      <c r="G15" s="145">
        <f ca="1">'Samlet hovedstaden -alle værker'!H193</f>
        <v>2.9310981134862919E-2</v>
      </c>
      <c r="H15" s="258">
        <f ca="1">'Samlet hovedstaden -alle værker'!I193</f>
        <v>2.4990259829010472E-2</v>
      </c>
      <c r="I15" s="145">
        <f ca="1">'Samlet hovedstaden -alle værker'!J193</f>
        <v>2.454169277616924E-2</v>
      </c>
      <c r="J15" s="145">
        <f ca="1">'Samlet hovedstaden -alle værker'!K193</f>
        <v>2.4093126741149676E-2</v>
      </c>
      <c r="K15" s="145">
        <f ca="1">'Samlet hovedstaden -alle værker'!L193</f>
        <v>2.3644561723948319E-2</v>
      </c>
      <c r="L15" s="145">
        <f ca="1">'Samlet hovedstaden -alle værker'!M193</f>
        <v>2.3195997724561913E-2</v>
      </c>
      <c r="M15" s="258">
        <f ca="1">'Samlet hovedstaden -alle værker'!N193</f>
        <v>2.2747434742986704E-2</v>
      </c>
      <c r="N15" s="145">
        <f ca="1">'Samlet hovedstaden -alle værker'!O193</f>
        <v>2.5031540674378093E-2</v>
      </c>
      <c r="O15" s="145">
        <f ca="1">'Samlet hovedstaden -alle værker'!P193</f>
        <v>2.7315700918373306E-2</v>
      </c>
      <c r="P15" s="145">
        <f ca="1">'Samlet hovedstaden -alle værker'!Q193</f>
        <v>2.9599915476909471E-2</v>
      </c>
      <c r="Q15" s="145">
        <f ca="1">'Samlet hovedstaden -alle værker'!R193</f>
        <v>3.1884184351924055E-2</v>
      </c>
      <c r="R15" s="258">
        <f ca="1">'Samlet hovedstaden -alle værker'!S193</f>
        <v>3.4168507545354512E-2</v>
      </c>
      <c r="S15" s="145">
        <f ca="1">'Samlet hovedstaden -alle værker'!T193</f>
        <v>2.3789468528858711E-2</v>
      </c>
      <c r="T15" s="145">
        <f ca="1">'Samlet hovedstaden -alle værker'!U193</f>
        <v>2.3789468528858711E-2</v>
      </c>
      <c r="U15" s="145">
        <f ca="1">'Samlet hovedstaden -alle værker'!V193</f>
        <v>2.3789468528858711E-2</v>
      </c>
      <c r="V15" s="145">
        <f ca="1">'Samlet hovedstaden -alle værker'!W193</f>
        <v>2.3789468528858711E-2</v>
      </c>
      <c r="W15" s="258">
        <f ca="1">'Samlet hovedstaden -alle værker'!X193</f>
        <v>2.3789468528858711E-2</v>
      </c>
      <c r="X15" s="145">
        <f ca="1">'Samlet hovedstaden -alle værker'!Y193</f>
        <v>2.2576393437963273E-2</v>
      </c>
      <c r="Y15" s="145">
        <f ca="1">'Samlet hovedstaden -alle værker'!Z193</f>
        <v>2.1363289187713404E-2</v>
      </c>
      <c r="Z15" s="145">
        <f ca="1">'Samlet hovedstaden -alle værker'!AA193</f>
        <v>2.0150155777057831E-2</v>
      </c>
      <c r="AA15" s="145">
        <f ca="1">'Samlet hovedstaden -alle værker'!AB193</f>
        <v>1.8936993204945209E-2</v>
      </c>
      <c r="AB15" s="258">
        <f ca="1">'Samlet hovedstaden -alle værker'!AC193</f>
        <v>1.7723801470324034E-2</v>
      </c>
    </row>
    <row r="16" spans="2:28" hidden="1">
      <c r="B16" s="22" t="str">
        <f>'Samlet hovedstaden -alle værker'!C194</f>
        <v>HCVgas</v>
      </c>
      <c r="C16" s="22"/>
      <c r="D16" s="145">
        <f ca="1">'Samlet hovedstaden -alle værker'!E194</f>
        <v>6.7858952953344584E-2</v>
      </c>
      <c r="E16" s="145">
        <f ca="1">'Samlet hovedstaden -alle værker'!F194</f>
        <v>6.7858952953344584E-2</v>
      </c>
      <c r="F16" s="258">
        <f ca="1">'Samlet hovedstaden -alle værker'!G194</f>
        <v>6.7858952953344584E-2</v>
      </c>
      <c r="G16" s="145">
        <f ca="1">'Samlet hovedstaden -alle værker'!H194</f>
        <v>6.7858952953344584E-2</v>
      </c>
      <c r="H16" s="258">
        <f ca="1">'Samlet hovedstaden -alle værker'!I194</f>
        <v>7.5194376031656837E-2</v>
      </c>
      <c r="I16" s="145">
        <f ca="1">'Samlet hovedstaden -alle værker'!J194</f>
        <v>6.0155432577288427E-2</v>
      </c>
      <c r="J16" s="145">
        <f ca="1">'Samlet hovedstaden -alle værker'!K194</f>
        <v>4.5116523247054667E-2</v>
      </c>
      <c r="K16" s="145">
        <f ca="1">'Samlet hovedstaden -alle værker'!L194</f>
        <v>3.0077648040839424E-2</v>
      </c>
      <c r="L16" s="145">
        <f ca="1">'Samlet hovedstaden -alle værker'!M194</f>
        <v>1.5038806958526711E-2</v>
      </c>
      <c r="M16" s="258">
        <f ca="1">'Samlet hovedstaden -alle værker'!N194</f>
        <v>0</v>
      </c>
      <c r="N16" s="145">
        <f ca="1">'Samlet hovedstaden -alle værker'!O194</f>
        <v>0</v>
      </c>
      <c r="O16" s="145">
        <f ca="1">'Samlet hovedstaden -alle værker'!P194</f>
        <v>0</v>
      </c>
      <c r="P16" s="145">
        <f ca="1">'Samlet hovedstaden -alle værker'!Q194</f>
        <v>0</v>
      </c>
      <c r="Q16" s="145">
        <f ca="1">'Samlet hovedstaden -alle værker'!R194</f>
        <v>0</v>
      </c>
      <c r="R16" s="258">
        <f ca="1">'Samlet hovedstaden -alle værker'!S194</f>
        <v>0</v>
      </c>
      <c r="S16" s="145">
        <f ca="1">'Samlet hovedstaden -alle værker'!T194</f>
        <v>0</v>
      </c>
      <c r="T16" s="145">
        <f ca="1">'Samlet hovedstaden -alle værker'!U194</f>
        <v>0</v>
      </c>
      <c r="U16" s="145">
        <f ca="1">'Samlet hovedstaden -alle værker'!V194</f>
        <v>0</v>
      </c>
      <c r="V16" s="145">
        <f ca="1">'Samlet hovedstaden -alle værker'!W194</f>
        <v>0</v>
      </c>
      <c r="W16" s="258">
        <f ca="1">'Samlet hovedstaden -alle værker'!X194</f>
        <v>0</v>
      </c>
      <c r="X16" s="145">
        <f ca="1">'Samlet hovedstaden -alle værker'!Y194</f>
        <v>0</v>
      </c>
      <c r="Y16" s="145">
        <f ca="1">'Samlet hovedstaden -alle værker'!Z194</f>
        <v>0</v>
      </c>
      <c r="Z16" s="145">
        <f ca="1">'Samlet hovedstaden -alle værker'!AA194</f>
        <v>0</v>
      </c>
      <c r="AA16" s="145">
        <f ca="1">'Samlet hovedstaden -alle værker'!AB194</f>
        <v>0</v>
      </c>
      <c r="AB16" s="258">
        <f ca="1">'Samlet hovedstaden -alle værker'!AC194</f>
        <v>0</v>
      </c>
    </row>
    <row r="17" spans="2:28" hidden="1">
      <c r="B17" s="22" t="str">
        <f>'Samlet hovedstaden -alle værker'!C195</f>
        <v>SPolie</v>
      </c>
      <c r="C17" s="22"/>
      <c r="D17" s="145">
        <f ca="1">'Samlet hovedstaden -alle værker'!E195</f>
        <v>3.8438716027005965E-2</v>
      </c>
      <c r="E17" s="145">
        <f ca="1">'Samlet hovedstaden -alle værker'!F195</f>
        <v>3.8438716027005965E-2</v>
      </c>
      <c r="F17" s="258">
        <f ca="1">'Samlet hovedstaden -alle værker'!G195</f>
        <v>3.8438716027005965E-2</v>
      </c>
      <c r="G17" s="145">
        <f ca="1">'Samlet hovedstaden -alle værker'!H195</f>
        <v>3.8438716027005965E-2</v>
      </c>
      <c r="H17" s="258">
        <f ca="1">'Samlet hovedstaden -alle værker'!I195</f>
        <v>6.0646966828816892E-3</v>
      </c>
      <c r="I17" s="145">
        <f ca="1">'Samlet hovedstaden -alle værker'!J195</f>
        <v>4.9298714699070722E-3</v>
      </c>
      <c r="J17" s="145">
        <f ca="1">'Samlet hovedstaden -alle værker'!K195</f>
        <v>3.7950488319091142E-3</v>
      </c>
      <c r="K17" s="145">
        <f ca="1">'Samlet hovedstaden -alle værker'!L195</f>
        <v>2.6602287688790517E-3</v>
      </c>
      <c r="L17" s="145">
        <f ca="1">'Samlet hovedstaden -alle værker'!M195</f>
        <v>1.5254112808081347E-3</v>
      </c>
      <c r="M17" s="258">
        <f ca="1">'Samlet hovedstaden -alle værker'!N195</f>
        <v>3.9059636768756789E-4</v>
      </c>
      <c r="N17" s="145">
        <f ca="1">'Samlet hovedstaden -alle værker'!O195</f>
        <v>3.9349986054199439E-4</v>
      </c>
      <c r="O17" s="145">
        <f ca="1">'Samlet hovedstaden -alle værker'!P195</f>
        <v>3.9640342243711587E-4</v>
      </c>
      <c r="P17" s="145">
        <f ca="1">'Samlet hovedstaden -alle værker'!Q195</f>
        <v>3.9930705337539314E-4</v>
      </c>
      <c r="Q17" s="145">
        <f ca="1">'Samlet hovedstaden -alle værker'!R195</f>
        <v>4.022107533592906E-4</v>
      </c>
      <c r="R17" s="258">
        <f ca="1">'Samlet hovedstaden -alle værker'!S195</f>
        <v>4.0511452239127237E-4</v>
      </c>
      <c r="S17" s="145">
        <f ca="1">'Samlet hovedstaden -alle værker'!T195</f>
        <v>4.0239999139517055E-4</v>
      </c>
      <c r="T17" s="145">
        <f ca="1">'Samlet hovedstaden -alle værker'!U195</f>
        <v>4.0239999139517055E-4</v>
      </c>
      <c r="U17" s="145">
        <f ca="1">'Samlet hovedstaden -alle værker'!V195</f>
        <v>4.0239999139517055E-4</v>
      </c>
      <c r="V17" s="145">
        <f ca="1">'Samlet hovedstaden -alle værker'!W195</f>
        <v>4.0239999139517055E-4</v>
      </c>
      <c r="W17" s="258">
        <f ca="1">'Samlet hovedstaden -alle værker'!X195</f>
        <v>4.0239999139517055E-4</v>
      </c>
      <c r="X17" s="145">
        <f ca="1">'Samlet hovedstaden -alle værker'!Y195</f>
        <v>3.9121038674426873E-4</v>
      </c>
      <c r="Y17" s="145">
        <f ca="1">'Samlet hovedstaden -alle værker'!Z195</f>
        <v>3.8002051312267202E-4</v>
      </c>
      <c r="Z17" s="145">
        <f ca="1">'Samlet hovedstaden -alle værker'!AA195</f>
        <v>3.6883037052068472E-4</v>
      </c>
      <c r="AA17" s="145">
        <f ca="1">'Samlet hovedstaden -alle værker'!AB195</f>
        <v>3.5763995892860979E-4</v>
      </c>
      <c r="AB17" s="258">
        <f ca="1">'Samlet hovedstaden -alle værker'!AC195</f>
        <v>3.4644927833674864E-4</v>
      </c>
    </row>
    <row r="18" spans="2:28" hidden="1">
      <c r="B18" s="22" t="str">
        <f>'Samlet hovedstaden -alle værker'!C196</f>
        <v>SPgas</v>
      </c>
      <c r="C18" s="22"/>
      <c r="D18" s="145">
        <f ca="1">'Samlet hovedstaden -alle værker'!E196</f>
        <v>8.6340552289378245E-2</v>
      </c>
      <c r="E18" s="145">
        <f ca="1">'Samlet hovedstaden -alle værker'!F196</f>
        <v>8.6340552289378245E-2</v>
      </c>
      <c r="F18" s="258">
        <f ca="1">'Samlet hovedstaden -alle værker'!G196</f>
        <v>8.6340552289378245E-2</v>
      </c>
      <c r="G18" s="145">
        <f ca="1">'Samlet hovedstaden -alle værker'!H196</f>
        <v>8.6340552289378245E-2</v>
      </c>
      <c r="H18" s="258">
        <f ca="1">'Samlet hovedstaden -alle værker'!I196</f>
        <v>9.5829509221591613E-2</v>
      </c>
      <c r="I18" s="145">
        <f ca="1">'Samlet hovedstaden -alle værker'!J196</f>
        <v>0.10428994633482785</v>
      </c>
      <c r="J18" s="145">
        <f ca="1">'Samlet hovedstaden -alle værker'!K196</f>
        <v>0.112750364250898</v>
      </c>
      <c r="K18" s="145">
        <f ca="1">'Samlet hovedstaden -alle værker'!L196</f>
        <v>0.12121076296986741</v>
      </c>
      <c r="L18" s="145">
        <f ca="1">'Samlet hovedstaden -alle værker'!M196</f>
        <v>0.12967114249180259</v>
      </c>
      <c r="M18" s="258">
        <f ca="1">'Samlet hovedstaden -alle værker'!N196</f>
        <v>0.138131502816768</v>
      </c>
      <c r="N18" s="145">
        <f ca="1">'Samlet hovedstaden -alle værker'!O196</f>
        <v>0.12294805551973743</v>
      </c>
      <c r="O18" s="145">
        <f ca="1">'Samlet hovedstaden -alle værker'!P196</f>
        <v>0.10776424718316691</v>
      </c>
      <c r="P18" s="145">
        <f ca="1">'Samlet hovedstaden -alle værker'!Q196</f>
        <v>9.2580077794178164E-2</v>
      </c>
      <c r="Q18" s="145">
        <f ca="1">'Samlet hovedstaden -alle værker'!R196</f>
        <v>7.7395547339893331E-2</v>
      </c>
      <c r="R18" s="258">
        <f ca="1">'Samlet hovedstaden -alle værker'!S196</f>
        <v>6.2210655807433506E-2</v>
      </c>
      <c r="S18" s="145">
        <f ca="1">'Samlet hovedstaden -alle værker'!T196</f>
        <v>0.27459519459213722</v>
      </c>
      <c r="T18" s="145">
        <f ca="1">'Samlet hovedstaden -alle værker'!U196</f>
        <v>0.27459519459213722</v>
      </c>
      <c r="U18" s="145">
        <f ca="1">'Samlet hovedstaden -alle værker'!V196</f>
        <v>0.27459519459213722</v>
      </c>
      <c r="V18" s="145">
        <f ca="1">'Samlet hovedstaden -alle værker'!W196</f>
        <v>0.27459519459213722</v>
      </c>
      <c r="W18" s="258">
        <f ca="1">'Samlet hovedstaden -alle værker'!X196</f>
        <v>0.27459519459213722</v>
      </c>
      <c r="X18" s="145">
        <f ca="1">'Samlet hovedstaden -alle værker'!Y196</f>
        <v>0.27063999973563452</v>
      </c>
      <c r="Y18" s="145">
        <f ca="1">'Samlet hovedstaden -alle værker'!Z196</f>
        <v>0.26668470980593217</v>
      </c>
      <c r="Z18" s="145">
        <f ca="1">'Samlet hovedstaden -alle værker'!AA196</f>
        <v>0.26272932479960343</v>
      </c>
      <c r="AA18" s="145">
        <f ca="1">'Samlet hovedstaden -alle værker'!AB196</f>
        <v>0.25877384471322135</v>
      </c>
      <c r="AB18" s="258">
        <f ca="1">'Samlet hovedstaden -alle værker'!AC196</f>
        <v>0.2548182695433579</v>
      </c>
    </row>
    <row r="19" spans="2:28" hidden="1">
      <c r="B19" s="22" t="str">
        <f>'Samlet hovedstaden -alle værker'!C197</f>
        <v>GeoEl</v>
      </c>
      <c r="C19" s="22"/>
      <c r="D19" s="145">
        <f ca="1">'Samlet hovedstaden -alle værker'!E197</f>
        <v>0</v>
      </c>
      <c r="E19" s="145">
        <f ca="1">'Samlet hovedstaden -alle værker'!F197</f>
        <v>0</v>
      </c>
      <c r="F19" s="258">
        <f ca="1">'Samlet hovedstaden -alle værker'!G197</f>
        <v>0</v>
      </c>
      <c r="G19" s="145">
        <f ca="1">'Samlet hovedstaden -alle værker'!H197</f>
        <v>0</v>
      </c>
      <c r="H19" s="258">
        <f ca="1">'Samlet hovedstaden -alle værker'!I197</f>
        <v>0</v>
      </c>
      <c r="I19" s="145">
        <f ca="1">'Samlet hovedstaden -alle værker'!J197</f>
        <v>0</v>
      </c>
      <c r="J19" s="145">
        <f ca="1">'Samlet hovedstaden -alle værker'!K197</f>
        <v>0</v>
      </c>
      <c r="K19" s="145">
        <f ca="1">'Samlet hovedstaden -alle værker'!L197</f>
        <v>0</v>
      </c>
      <c r="L19" s="145">
        <f ca="1">'Samlet hovedstaden -alle værker'!M197</f>
        <v>0</v>
      </c>
      <c r="M19" s="258">
        <f ca="1">'Samlet hovedstaden -alle værker'!N197</f>
        <v>0</v>
      </c>
      <c r="N19" s="145">
        <f ca="1">'Samlet hovedstaden -alle værker'!O197</f>
        <v>5.8440025782723077E-3</v>
      </c>
      <c r="O19" s="145">
        <f ca="1">'Samlet hovedstaden -alle værker'!P197</f>
        <v>1.168814411813646E-2</v>
      </c>
      <c r="P19" s="145">
        <f ca="1">'Samlet hovedstaden -alle værker'!Q197</f>
        <v>1.753242462454891E-2</v>
      </c>
      <c r="Q19" s="145">
        <f ca="1">'Samlet hovedstaden -alle værker'!R197</f>
        <v>2.3376844102466671E-2</v>
      </c>
      <c r="R19" s="258">
        <f ca="1">'Samlet hovedstaden -alle værker'!S197</f>
        <v>2.9221402556846614E-2</v>
      </c>
      <c r="S19" s="145">
        <f ca="1">'Samlet hovedstaden -alle værker'!T197</f>
        <v>4.7301802970124596E-2</v>
      </c>
      <c r="T19" s="145">
        <f ca="1">'Samlet hovedstaden -alle værker'!U197</f>
        <v>4.7301802970124596E-2</v>
      </c>
      <c r="U19" s="145">
        <f ca="1">'Samlet hovedstaden -alle værker'!V197</f>
        <v>4.7301802970124596E-2</v>
      </c>
      <c r="V19" s="145">
        <f ca="1">'Samlet hovedstaden -alle værker'!W197</f>
        <v>4.7301802970124596E-2</v>
      </c>
      <c r="W19" s="258">
        <f ca="1">'Samlet hovedstaden -alle værker'!X197</f>
        <v>4.7301802970124596E-2</v>
      </c>
      <c r="X19" s="145">
        <f ca="1">'Samlet hovedstaden -alle værker'!Y197</f>
        <v>4.6493090638238602E-2</v>
      </c>
      <c r="Y19" s="145">
        <f ca="1">'Samlet hovedstaden -alle værker'!Z197</f>
        <v>4.5684358866888423E-2</v>
      </c>
      <c r="Z19" s="145">
        <f ca="1">'Samlet hovedstaden -alle værker'!AA197</f>
        <v>4.4875607655373365E-2</v>
      </c>
      <c r="AA19" s="145">
        <f ca="1">'Samlet hovedstaden -alle værker'!AB197</f>
        <v>4.4066837002992666E-2</v>
      </c>
      <c r="AB19" s="258">
        <f ca="1">'Samlet hovedstaden -alle værker'!AC197</f>
        <v>4.3258046909045486E-2</v>
      </c>
    </row>
    <row r="20" spans="2:28" hidden="1">
      <c r="B20" s="22" t="str">
        <f>'Samlet hovedstaden -alle værker'!C198</f>
        <v>GeoVa</v>
      </c>
      <c r="C20" s="22"/>
      <c r="D20" s="145">
        <f ca="1">'Samlet hovedstaden -alle værker'!E198</f>
        <v>7.9680839276173969E-3</v>
      </c>
      <c r="E20" s="145">
        <f ca="1">'Samlet hovedstaden -alle værker'!F198</f>
        <v>7.9680839276173969E-3</v>
      </c>
      <c r="F20" s="258">
        <f ca="1">'Samlet hovedstaden -alle værker'!G198</f>
        <v>7.9680839276173969E-3</v>
      </c>
      <c r="G20" s="145">
        <f ca="1">'Samlet hovedstaden -alle værker'!H198</f>
        <v>7.9680839276173969E-3</v>
      </c>
      <c r="H20" s="258">
        <f ca="1">'Samlet hovedstaden -alle værker'!I198</f>
        <v>4.872894344792743E-3</v>
      </c>
      <c r="I20" s="145">
        <f ca="1">'Samlet hovedstaden -alle værker'!J198</f>
        <v>5.6181526150954827E-3</v>
      </c>
      <c r="J20" s="145">
        <f ca="1">'Samlet hovedstaden -alle værker'!K198</f>
        <v>6.3634091943689537E-3</v>
      </c>
      <c r="K20" s="145">
        <f ca="1">'Samlet hovedstaden -alle værker'!L198</f>
        <v>7.1086640826189098E-3</v>
      </c>
      <c r="L20" s="145">
        <f ca="1">'Samlet hovedstaden -alle værker'!M198</f>
        <v>7.8539172798511789E-3</v>
      </c>
      <c r="M20" s="258">
        <f ca="1">'Samlet hovedstaden -alle værker'!N198</f>
        <v>8.599168786071568E-3</v>
      </c>
      <c r="N20" s="145">
        <f ca="1">'Samlet hovedstaden -alle værker'!O198</f>
        <v>9.0980273706557507E-3</v>
      </c>
      <c r="O20" s="145">
        <f ca="1">'Samlet hovedstaden -alle værker'!P198</f>
        <v>9.5968978173468257E-3</v>
      </c>
      <c r="P20" s="145">
        <f ca="1">'Samlet hovedstaden -alle værker'!Q198</f>
        <v>1.009578012656785E-2</v>
      </c>
      <c r="Q20" s="145">
        <f ca="1">'Samlet hovedstaden -alle værker'!R198</f>
        <v>1.0594674298741993E-2</v>
      </c>
      <c r="R20" s="258">
        <f ca="1">'Samlet hovedstaden -alle værker'!S198</f>
        <v>1.109358033429233E-2</v>
      </c>
      <c r="S20" s="145">
        <f ca="1">'Samlet hovedstaden -alle værker'!T198</f>
        <v>1.0090684499332862E-2</v>
      </c>
      <c r="T20" s="145">
        <f ca="1">'Samlet hovedstaden -alle værker'!U198</f>
        <v>1.0090684499332862E-2</v>
      </c>
      <c r="U20" s="145">
        <f ca="1">'Samlet hovedstaden -alle værker'!V198</f>
        <v>1.0090684499332862E-2</v>
      </c>
      <c r="V20" s="145">
        <f ca="1">'Samlet hovedstaden -alle værker'!W198</f>
        <v>1.0090684499332862E-2</v>
      </c>
      <c r="W20" s="258">
        <f ca="1">'Samlet hovedstaden -alle værker'!X198</f>
        <v>1.0090684499332862E-2</v>
      </c>
      <c r="X20" s="145">
        <f ca="1">'Samlet hovedstaden -alle værker'!Y198</f>
        <v>1.0176807886294548E-2</v>
      </c>
      <c r="Y20" s="145">
        <f ca="1">'Samlet hovedstaden -alle værker'!Z198</f>
        <v>1.0262933343451464E-2</v>
      </c>
      <c r="Z20" s="145">
        <f ca="1">'Samlet hovedstaden -alle værker'!AA198</f>
        <v>1.0349060870878298E-2</v>
      </c>
      <c r="AA20" s="145">
        <f ca="1">'Samlet hovedstaden -alle værker'!AB198</f>
        <v>1.0435190468649769E-2</v>
      </c>
      <c r="AB20" s="258">
        <f ca="1">'Samlet hovedstaden -alle værker'!AC198</f>
        <v>1.0521322136840488E-2</v>
      </c>
    </row>
    <row r="21" spans="2:28" hidden="1">
      <c r="B21" s="22" t="str">
        <f>'Samlet hovedstaden -alle værker'!C199</f>
        <v>VP</v>
      </c>
      <c r="C21" s="22"/>
      <c r="D21" s="145">
        <f ca="1">'Samlet hovedstaden -alle værker'!E199</f>
        <v>3.3142554196098836E-3</v>
      </c>
      <c r="E21" s="145">
        <f ca="1">'Samlet hovedstaden -alle værker'!F199</f>
        <v>3.3142554196098836E-3</v>
      </c>
      <c r="F21" s="258">
        <f ca="1">'Samlet hovedstaden -alle værker'!G199</f>
        <v>3.3142554196098836E-3</v>
      </c>
      <c r="G21" s="145">
        <f ca="1">'Samlet hovedstaden -alle værker'!H199</f>
        <v>3.3142554196098836E-3</v>
      </c>
      <c r="H21" s="258">
        <f ca="1">'Samlet hovedstaden -alle værker'!I199</f>
        <v>5.4571103898378793E-3</v>
      </c>
      <c r="I21" s="145">
        <f ca="1">'Samlet hovedstaden -alle værker'!J199</f>
        <v>5.222140987972807E-3</v>
      </c>
      <c r="J21" s="145">
        <f ca="1">'Samlet hovedstaden -alle værker'!K199</f>
        <v>4.9871721192653682E-3</v>
      </c>
      <c r="K21" s="145">
        <f ca="1">'Samlet hovedstaden -alle værker'!L199</f>
        <v>4.7522037837137493E-3</v>
      </c>
      <c r="L21" s="145">
        <f ca="1">'Samlet hovedstaden -alle værker'!M199</f>
        <v>4.5172359813161764E-3</v>
      </c>
      <c r="M21" s="258">
        <f ca="1">'Samlet hovedstaden -alle værker'!N199</f>
        <v>4.2822687120707623E-3</v>
      </c>
      <c r="N21" s="145">
        <f ca="1">'Samlet hovedstaden -alle værker'!O199</f>
        <v>4.2280576295299658E-3</v>
      </c>
      <c r="O21" s="145">
        <f ca="1">'Samlet hovedstaden -alle værker'!P199</f>
        <v>4.1738452579311806E-3</v>
      </c>
      <c r="P21" s="145">
        <f ca="1">'Samlet hovedstaden -alle værker'!Q199</f>
        <v>4.1196315972284086E-3</v>
      </c>
      <c r="Q21" s="145">
        <f ca="1">'Samlet hovedstaden -alle værker'!R199</f>
        <v>4.0654166473756883E-3</v>
      </c>
      <c r="R21" s="258">
        <f ca="1">'Samlet hovedstaden -alle værker'!S199</f>
        <v>4.0112004083270539E-3</v>
      </c>
      <c r="S21" s="145">
        <f ca="1">'Samlet hovedstaden -alle værker'!T199</f>
        <v>3.5304593005379605E-3</v>
      </c>
      <c r="T21" s="145">
        <f ca="1">'Samlet hovedstaden -alle værker'!U199</f>
        <v>3.5304593005379605E-3</v>
      </c>
      <c r="U21" s="145">
        <f ca="1">'Samlet hovedstaden -alle værker'!V199</f>
        <v>3.5304593005379605E-3</v>
      </c>
      <c r="V21" s="145">
        <f ca="1">'Samlet hovedstaden -alle værker'!W199</f>
        <v>3.5304593005379605E-3</v>
      </c>
      <c r="W21" s="258">
        <f ca="1">'Samlet hovedstaden -alle værker'!X199</f>
        <v>3.5304593005379605E-3</v>
      </c>
      <c r="X21" s="145">
        <f ca="1">'Samlet hovedstaden -alle værker'!Y199</f>
        <v>4.3855717306626003E-3</v>
      </c>
      <c r="Y21" s="145">
        <f ca="1">'Samlet hovedstaden -alle værker'!Z199</f>
        <v>5.2407047155958045E-3</v>
      </c>
      <c r="Z21" s="145">
        <f ca="1">'Samlet hovedstaden -alle værker'!AA199</f>
        <v>6.0958582560786973E-3</v>
      </c>
      <c r="AA21" s="145">
        <f ca="1">'Samlet hovedstaden -alle værker'!AB199</f>
        <v>6.9510323528524983E-3</v>
      </c>
      <c r="AB21" s="258">
        <f ca="1">'Samlet hovedstaden -alle værker'!AC199</f>
        <v>7.8062270066584592E-3</v>
      </c>
    </row>
    <row r="22" spans="2:28" hidden="1">
      <c r="B22" s="22" t="str">
        <f>'Samlet hovedstaden -alle værker'!C200</f>
        <v>Sol</v>
      </c>
      <c r="C22" s="22"/>
      <c r="D22" s="145">
        <f ca="1">'Samlet hovedstaden -alle værker'!E200</f>
        <v>0</v>
      </c>
      <c r="E22" s="145">
        <f ca="1">'Samlet hovedstaden -alle værker'!F200</f>
        <v>0</v>
      </c>
      <c r="F22" s="258">
        <f ca="1">'Samlet hovedstaden -alle værker'!G200</f>
        <v>0</v>
      </c>
      <c r="G22" s="145">
        <f ca="1">'Samlet hovedstaden -alle værker'!H200</f>
        <v>0</v>
      </c>
      <c r="H22" s="258">
        <f ca="1">'Samlet hovedstaden -alle værker'!I200</f>
        <v>0</v>
      </c>
      <c r="I22" s="145">
        <f ca="1">'Samlet hovedstaden -alle værker'!J200</f>
        <v>0</v>
      </c>
      <c r="J22" s="145">
        <f ca="1">'Samlet hovedstaden -alle værker'!K200</f>
        <v>0</v>
      </c>
      <c r="K22" s="145">
        <f ca="1">'Samlet hovedstaden -alle værker'!L200</f>
        <v>0</v>
      </c>
      <c r="L22" s="145">
        <f ca="1">'Samlet hovedstaden -alle værker'!M200</f>
        <v>0</v>
      </c>
      <c r="M22" s="258">
        <f ca="1">'Samlet hovedstaden -alle værker'!N200</f>
        <v>0</v>
      </c>
      <c r="N22" s="145">
        <f ca="1">'Samlet hovedstaden -alle værker'!O200</f>
        <v>0</v>
      </c>
      <c r="O22" s="145">
        <f ca="1">'Samlet hovedstaden -alle værker'!P200</f>
        <v>0</v>
      </c>
      <c r="P22" s="145">
        <f ca="1">'Samlet hovedstaden -alle værker'!Q200</f>
        <v>0</v>
      </c>
      <c r="Q22" s="145">
        <f ca="1">'Samlet hovedstaden -alle værker'!R200</f>
        <v>0</v>
      </c>
      <c r="R22" s="258">
        <f ca="1">'Samlet hovedstaden -alle værker'!S200</f>
        <v>0</v>
      </c>
      <c r="S22" s="145">
        <f ca="1">'Samlet hovedstaden -alle værker'!T200</f>
        <v>0</v>
      </c>
      <c r="T22" s="145">
        <f ca="1">'Samlet hovedstaden -alle værker'!U200</f>
        <v>0</v>
      </c>
      <c r="U22" s="145">
        <f ca="1">'Samlet hovedstaden -alle værker'!V200</f>
        <v>0</v>
      </c>
      <c r="V22" s="145">
        <f ca="1">'Samlet hovedstaden -alle værker'!W200</f>
        <v>0</v>
      </c>
      <c r="W22" s="258">
        <f ca="1">'Samlet hovedstaden -alle værker'!X200</f>
        <v>0</v>
      </c>
      <c r="X22" s="145">
        <f ca="1">'Samlet hovedstaden -alle værker'!Y200</f>
        <v>0</v>
      </c>
      <c r="Y22" s="145">
        <f ca="1">'Samlet hovedstaden -alle værker'!Z200</f>
        <v>0</v>
      </c>
      <c r="Z22" s="145">
        <f ca="1">'Samlet hovedstaden -alle værker'!AA200</f>
        <v>0</v>
      </c>
      <c r="AA22" s="145">
        <f ca="1">'Samlet hovedstaden -alle værker'!AB200</f>
        <v>0</v>
      </c>
      <c r="AB22" s="258">
        <f ca="1">'Samlet hovedstaden -alle værker'!AC200</f>
        <v>0</v>
      </c>
    </row>
    <row r="23" spans="2:28" hidden="1">
      <c r="B23" s="84" t="str">
        <f>'Samlet hovedstaden -alle værker'!C202</f>
        <v>Total</v>
      </c>
      <c r="C23" s="84"/>
      <c r="D23" s="114">
        <f ca="1">'Samlet hovedstaden -alle værker'!E202</f>
        <v>1.0000000000000042</v>
      </c>
      <c r="E23" s="114">
        <f ca="1">'Samlet hovedstaden -alle værker'!F202</f>
        <v>1.0000000000000042</v>
      </c>
      <c r="F23" s="295">
        <f ca="1">'Samlet hovedstaden -alle værker'!G202</f>
        <v>1.0000000000000042</v>
      </c>
      <c r="G23" s="257">
        <f ca="1">'Samlet hovedstaden -alle værker'!H202</f>
        <v>1.0000000000000042</v>
      </c>
      <c r="H23" s="295">
        <f ca="1">'Samlet hovedstaden -alle værker'!I202</f>
        <v>1.0000000000000033</v>
      </c>
      <c r="I23" s="114">
        <f ca="1">'Samlet hovedstaden -alle værker'!J202</f>
        <v>0.99999999999999944</v>
      </c>
      <c r="J23" s="114">
        <f ca="1">'Samlet hovedstaden -alle værker'!K202</f>
        <v>0.99999999999999556</v>
      </c>
      <c r="K23" s="114">
        <f ca="1">'Samlet hovedstaden -alle værker'!L202</f>
        <v>0.9999999999999919</v>
      </c>
      <c r="L23" s="114">
        <f ca="1">'Samlet hovedstaden -alle værker'!M202</f>
        <v>0.99999999999999734</v>
      </c>
      <c r="M23" s="295">
        <f ca="1">'Samlet hovedstaden -alle værker'!N202</f>
        <v>1.0000000000000022</v>
      </c>
      <c r="N23" s="114">
        <f ca="1">'Samlet hovedstaden -alle værker'!O202</f>
        <v>0.99999999999999689</v>
      </c>
      <c r="O23" s="114">
        <f ca="1">'Samlet hovedstaden -alle værker'!P202</f>
        <v>0.99999999999999611</v>
      </c>
      <c r="P23" s="114">
        <f ca="1">'Samlet hovedstaden -alle værker'!Q202</f>
        <v>0.99999999999999523</v>
      </c>
      <c r="Q23" s="114">
        <f ca="1">'Samlet hovedstaden -alle værker'!R202</f>
        <v>0.99999999999999911</v>
      </c>
      <c r="R23" s="114">
        <f ca="1">'Samlet hovedstaden -alle værker'!S202</f>
        <v>1.000000000000006</v>
      </c>
      <c r="S23" s="114">
        <f ca="1">'Samlet hovedstaden -alle værker'!T202</f>
        <v>0.99999999999999156</v>
      </c>
      <c r="T23" s="114">
        <f ca="1">'Samlet hovedstaden -alle værker'!U202</f>
        <v>0.99999999999999156</v>
      </c>
      <c r="U23" s="114">
        <f ca="1">'Samlet hovedstaden -alle værker'!V202</f>
        <v>0.99999999999999156</v>
      </c>
      <c r="V23" s="114">
        <f ca="1">'Samlet hovedstaden -alle værker'!W202</f>
        <v>0.99999999999999156</v>
      </c>
      <c r="W23" s="114">
        <f ca="1">'Samlet hovedstaden -alle værker'!X202</f>
        <v>0.99999999999999156</v>
      </c>
      <c r="X23" s="114">
        <f ca="1">'Samlet hovedstaden -alle værker'!Y202</f>
        <v>0.99999999999999878</v>
      </c>
      <c r="Y23" s="114">
        <f ca="1">'Samlet hovedstaden -alle værker'!Z202</f>
        <v>0.99999999999999911</v>
      </c>
      <c r="Z23" s="114">
        <f ca="1">'Samlet hovedstaden -alle værker'!AA202</f>
        <v>0.99999999999999722</v>
      </c>
      <c r="AA23" s="114">
        <f ca="1">'Samlet hovedstaden -alle værker'!AB202</f>
        <v>0.99999999999999734</v>
      </c>
      <c r="AB23" s="114">
        <f ca="1">'Samlet hovedstaden -alle værker'!AC202</f>
        <v>0.99999999999999833</v>
      </c>
    </row>
    <row r="24" spans="2:28" hidden="1"/>
    <row r="25" spans="2:28" s="476" customFormat="1" hidden="1">
      <c r="B25" s="80" t="s">
        <v>460</v>
      </c>
      <c r="C25" s="80"/>
    </row>
    <row r="26" spans="2:28" s="476" customFormat="1" hidden="1">
      <c r="B26" s="18"/>
      <c r="C26" s="18"/>
      <c r="D26" s="18">
        <f t="shared" ref="D26:AB26" si="0">D4</f>
        <v>2016</v>
      </c>
      <c r="E26" s="18">
        <f t="shared" si="0"/>
        <v>2017</v>
      </c>
      <c r="F26" s="18">
        <f t="shared" si="0"/>
        <v>2018</v>
      </c>
      <c r="G26" s="18">
        <f t="shared" si="0"/>
        <v>2019</v>
      </c>
      <c r="H26" s="18">
        <f t="shared" si="0"/>
        <v>2020</v>
      </c>
      <c r="I26" s="18">
        <f t="shared" si="0"/>
        <v>2021</v>
      </c>
      <c r="J26" s="18">
        <f t="shared" si="0"/>
        <v>2022</v>
      </c>
      <c r="K26" s="18">
        <f t="shared" si="0"/>
        <v>2023</v>
      </c>
      <c r="L26" s="18">
        <f t="shared" si="0"/>
        <v>2024</v>
      </c>
      <c r="M26" s="18">
        <f t="shared" si="0"/>
        <v>2025</v>
      </c>
      <c r="N26" s="18">
        <f t="shared" si="0"/>
        <v>2026</v>
      </c>
      <c r="O26" s="18">
        <f t="shared" si="0"/>
        <v>2027</v>
      </c>
      <c r="P26" s="18">
        <f t="shared" si="0"/>
        <v>2028</v>
      </c>
      <c r="Q26" s="18">
        <f t="shared" si="0"/>
        <v>2029</v>
      </c>
      <c r="R26" s="18">
        <f t="shared" si="0"/>
        <v>2030</v>
      </c>
      <c r="S26" s="18">
        <f t="shared" si="0"/>
        <v>2031</v>
      </c>
      <c r="T26" s="18">
        <f t="shared" si="0"/>
        <v>2032</v>
      </c>
      <c r="U26" s="18">
        <f t="shared" si="0"/>
        <v>2033</v>
      </c>
      <c r="V26" s="18">
        <f t="shared" si="0"/>
        <v>2034</v>
      </c>
      <c r="W26" s="18">
        <f t="shared" si="0"/>
        <v>2035</v>
      </c>
      <c r="X26" s="18">
        <f t="shared" si="0"/>
        <v>2036</v>
      </c>
      <c r="Y26" s="18">
        <f t="shared" si="0"/>
        <v>2037</v>
      </c>
      <c r="Z26" s="18">
        <f t="shared" si="0"/>
        <v>2038</v>
      </c>
      <c r="AA26" s="18">
        <f t="shared" si="0"/>
        <v>2039</v>
      </c>
      <c r="AB26" s="18">
        <f t="shared" si="0"/>
        <v>2040</v>
      </c>
    </row>
    <row r="27" spans="2:28" s="476" customFormat="1" hidden="1">
      <c r="B27" s="22" t="s">
        <v>114</v>
      </c>
      <c r="C27" s="22"/>
      <c r="D27" s="145">
        <f ca="1">D7+D11</f>
        <v>0.1162561616383344</v>
      </c>
      <c r="E27" s="145">
        <f t="shared" ref="E27:AB27" ca="1" si="1">E7+E11</f>
        <v>0.1162561616383344</v>
      </c>
      <c r="F27" s="258">
        <f t="shared" ca="1" si="1"/>
        <v>0.1162561616383344</v>
      </c>
      <c r="G27" s="145">
        <f t="shared" ca="1" si="1"/>
        <v>0.1162561616383344</v>
      </c>
      <c r="H27" s="258">
        <f t="shared" ca="1" si="1"/>
        <v>0</v>
      </c>
      <c r="I27" s="145">
        <f t="shared" ca="1" si="1"/>
        <v>2.842911252493658E-2</v>
      </c>
      <c r="J27" s="145">
        <f t="shared" ca="1" si="1"/>
        <v>5.6858160542757559E-2</v>
      </c>
      <c r="K27" s="145">
        <f t="shared" ca="1" si="1"/>
        <v>8.5287144053682457E-2</v>
      </c>
      <c r="L27" s="145">
        <f t="shared" ca="1" si="1"/>
        <v>0.11371606305793198</v>
      </c>
      <c r="M27" s="258">
        <f t="shared" ca="1" si="1"/>
        <v>0.14214491755572509</v>
      </c>
      <c r="N27" s="145">
        <f t="shared" ca="1" si="1"/>
        <v>0.14175485089573869</v>
      </c>
      <c r="O27" s="145">
        <f t="shared" ca="1" si="1"/>
        <v>0.14136477496055441</v>
      </c>
      <c r="P27" s="145">
        <f t="shared" ca="1" si="1"/>
        <v>0.14097468974984081</v>
      </c>
      <c r="Q27" s="145">
        <f t="shared" ca="1" si="1"/>
        <v>0.14058459526326766</v>
      </c>
      <c r="R27" s="258">
        <f t="shared" ca="1" si="1"/>
        <v>0.14019449150050414</v>
      </c>
      <c r="S27" s="145">
        <f t="shared" ca="1" si="1"/>
        <v>0</v>
      </c>
      <c r="T27" s="145">
        <f t="shared" ca="1" si="1"/>
        <v>0</v>
      </c>
      <c r="U27" s="145">
        <f t="shared" ca="1" si="1"/>
        <v>0</v>
      </c>
      <c r="V27" s="145">
        <f t="shared" ca="1" si="1"/>
        <v>0</v>
      </c>
      <c r="W27" s="258">
        <f t="shared" ca="1" si="1"/>
        <v>0</v>
      </c>
      <c r="X27" s="145">
        <f t="shared" ca="1" si="1"/>
        <v>0</v>
      </c>
      <c r="Y27" s="145">
        <f t="shared" ca="1" si="1"/>
        <v>0</v>
      </c>
      <c r="Z27" s="145">
        <f t="shared" ca="1" si="1"/>
        <v>0</v>
      </c>
      <c r="AA27" s="145">
        <f t="shared" ca="1" si="1"/>
        <v>0</v>
      </c>
      <c r="AB27" s="258">
        <f t="shared" ca="1" si="1"/>
        <v>0</v>
      </c>
    </row>
    <row r="28" spans="2:28" s="476" customFormat="1" hidden="1">
      <c r="B28" s="22" t="s">
        <v>461</v>
      </c>
      <c r="C28" s="22"/>
      <c r="D28" s="145">
        <f t="shared" ref="D28:AB28" ca="1" si="2">D17</f>
        <v>3.8438716027005965E-2</v>
      </c>
      <c r="E28" s="145">
        <f t="shared" ca="1" si="2"/>
        <v>3.8438716027005965E-2</v>
      </c>
      <c r="F28" s="258">
        <f t="shared" ca="1" si="2"/>
        <v>3.8438716027005965E-2</v>
      </c>
      <c r="G28" s="145">
        <f t="shared" ca="1" si="2"/>
        <v>3.8438716027005965E-2</v>
      </c>
      <c r="H28" s="258">
        <f t="shared" ca="1" si="2"/>
        <v>6.0646966828816892E-3</v>
      </c>
      <c r="I28" s="145">
        <f t="shared" ca="1" si="2"/>
        <v>4.9298714699070722E-3</v>
      </c>
      <c r="J28" s="145">
        <f t="shared" ca="1" si="2"/>
        <v>3.7950488319091142E-3</v>
      </c>
      <c r="K28" s="145">
        <f t="shared" ca="1" si="2"/>
        <v>2.6602287688790517E-3</v>
      </c>
      <c r="L28" s="145">
        <f t="shared" ca="1" si="2"/>
        <v>1.5254112808081347E-3</v>
      </c>
      <c r="M28" s="258">
        <f t="shared" ca="1" si="2"/>
        <v>3.9059636768756789E-4</v>
      </c>
      <c r="N28" s="145">
        <f t="shared" ca="1" si="2"/>
        <v>3.9349986054199439E-4</v>
      </c>
      <c r="O28" s="145">
        <f t="shared" ca="1" si="2"/>
        <v>3.9640342243711587E-4</v>
      </c>
      <c r="P28" s="145">
        <f t="shared" ca="1" si="2"/>
        <v>3.9930705337539314E-4</v>
      </c>
      <c r="Q28" s="145">
        <f t="shared" ca="1" si="2"/>
        <v>4.022107533592906E-4</v>
      </c>
      <c r="R28" s="258">
        <f t="shared" ca="1" si="2"/>
        <v>4.0511452239127237E-4</v>
      </c>
      <c r="S28" s="145">
        <f t="shared" ca="1" si="2"/>
        <v>4.0239999139517055E-4</v>
      </c>
      <c r="T28" s="145">
        <f t="shared" ca="1" si="2"/>
        <v>4.0239999139517055E-4</v>
      </c>
      <c r="U28" s="145">
        <f t="shared" ca="1" si="2"/>
        <v>4.0239999139517055E-4</v>
      </c>
      <c r="V28" s="145">
        <f t="shared" ca="1" si="2"/>
        <v>4.0239999139517055E-4</v>
      </c>
      <c r="W28" s="258">
        <f t="shared" ca="1" si="2"/>
        <v>4.0239999139517055E-4</v>
      </c>
      <c r="X28" s="145">
        <f t="shared" ca="1" si="2"/>
        <v>3.9121038674426873E-4</v>
      </c>
      <c r="Y28" s="145">
        <f t="shared" ca="1" si="2"/>
        <v>3.8002051312267202E-4</v>
      </c>
      <c r="Z28" s="145">
        <f t="shared" ca="1" si="2"/>
        <v>3.6883037052068472E-4</v>
      </c>
      <c r="AA28" s="145">
        <f t="shared" ca="1" si="2"/>
        <v>3.5763995892860979E-4</v>
      </c>
      <c r="AB28" s="258">
        <f t="shared" ca="1" si="2"/>
        <v>3.4644927833674864E-4</v>
      </c>
    </row>
    <row r="29" spans="2:28" s="476" customFormat="1" hidden="1">
      <c r="B29" s="22" t="s">
        <v>112</v>
      </c>
      <c r="C29" s="22"/>
      <c r="D29" s="145">
        <f t="shared" ref="D29:AB29" ca="1" si="3">D14+D16+D18</f>
        <v>0.15642210520701322</v>
      </c>
      <c r="E29" s="145">
        <f t="shared" ca="1" si="3"/>
        <v>0.15642210520701322</v>
      </c>
      <c r="F29" s="258">
        <f t="shared" ca="1" si="3"/>
        <v>0.15642210520701322</v>
      </c>
      <c r="G29" s="145">
        <f t="shared" ca="1" si="3"/>
        <v>0.15642210520701322</v>
      </c>
      <c r="H29" s="258">
        <f t="shared" ca="1" si="3"/>
        <v>0.17766652513540765</v>
      </c>
      <c r="I29" s="145">
        <f t="shared" ca="1" si="3"/>
        <v>0.16766414589439244</v>
      </c>
      <c r="J29" s="145">
        <f t="shared" ca="1" si="3"/>
        <v>0.15766178934928915</v>
      </c>
      <c r="K29" s="145">
        <f t="shared" ca="1" si="3"/>
        <v>0.14765945550002055</v>
      </c>
      <c r="L29" s="145">
        <f t="shared" ca="1" si="3"/>
        <v>0.13765714434651066</v>
      </c>
      <c r="M29" s="258">
        <f t="shared" ca="1" si="3"/>
        <v>0.12765485588868095</v>
      </c>
      <c r="N29" s="145">
        <f t="shared" ca="1" si="3"/>
        <v>0.11603024076966803</v>
      </c>
      <c r="O29" s="145">
        <f t="shared" ca="1" si="3"/>
        <v>0.10440534923479175</v>
      </c>
      <c r="P29" s="145">
        <f t="shared" ca="1" si="3"/>
        <v>9.2780181274192283E-2</v>
      </c>
      <c r="Q29" s="145">
        <f t="shared" ca="1" si="3"/>
        <v>8.1154736878010295E-2</v>
      </c>
      <c r="R29" s="258">
        <f t="shared" ca="1" si="3"/>
        <v>6.9529016036385616E-2</v>
      </c>
      <c r="S29" s="145">
        <f t="shared" ca="1" si="3"/>
        <v>0.3135882419364609</v>
      </c>
      <c r="T29" s="145">
        <f t="shared" ca="1" si="3"/>
        <v>0.3135882419364609</v>
      </c>
      <c r="U29" s="145">
        <f t="shared" ca="1" si="3"/>
        <v>0.3135882419364609</v>
      </c>
      <c r="V29" s="145">
        <f t="shared" ca="1" si="3"/>
        <v>0.3135882419364609</v>
      </c>
      <c r="W29" s="258">
        <f t="shared" ca="1" si="3"/>
        <v>0.3135882419364609</v>
      </c>
      <c r="X29" s="145">
        <f t="shared" ca="1" si="3"/>
        <v>0.31009796060938638</v>
      </c>
      <c r="Y29" s="145">
        <f t="shared" ca="1" si="3"/>
        <v>0.30660759538449461</v>
      </c>
      <c r="Z29" s="145">
        <f t="shared" ca="1" si="3"/>
        <v>0.3031171462587619</v>
      </c>
      <c r="AA29" s="145">
        <f t="shared" ca="1" si="3"/>
        <v>0.29962661322916451</v>
      </c>
      <c r="AB29" s="258">
        <f t="shared" ca="1" si="3"/>
        <v>0.29613599629267745</v>
      </c>
    </row>
    <row r="30" spans="2:28" s="476" customFormat="1" hidden="1">
      <c r="B30" s="22" t="s">
        <v>126</v>
      </c>
      <c r="C30" s="22"/>
      <c r="D30" s="145">
        <f t="shared" ref="D30:AB30" ca="1" si="4">D5+D6+D10+D12</f>
        <v>0.52951578763097062</v>
      </c>
      <c r="E30" s="145">
        <f t="shared" ca="1" si="4"/>
        <v>0.52951578763097062</v>
      </c>
      <c r="F30" s="258">
        <f t="shared" ca="1" si="4"/>
        <v>0.52951578763097062</v>
      </c>
      <c r="G30" s="145">
        <f t="shared" ca="1" si="4"/>
        <v>0.52951578763097062</v>
      </c>
      <c r="H30" s="258">
        <f t="shared" ca="1" si="4"/>
        <v>0.44333746294618515</v>
      </c>
      <c r="I30" s="145">
        <f t="shared" ca="1" si="4"/>
        <v>0.41862960133821414</v>
      </c>
      <c r="J30" s="145">
        <f t="shared" ca="1" si="4"/>
        <v>0.39392179579364928</v>
      </c>
      <c r="K30" s="145">
        <f t="shared" ca="1" si="4"/>
        <v>0.36921404631229998</v>
      </c>
      <c r="L30" s="145">
        <f t="shared" ca="1" si="4"/>
        <v>0.34450635289397857</v>
      </c>
      <c r="M30" s="258">
        <f t="shared" ca="1" si="4"/>
        <v>0.3197987155384886</v>
      </c>
      <c r="N30" s="145">
        <f t="shared" ca="1" si="4"/>
        <v>0.32176540084249938</v>
      </c>
      <c r="O30" s="145">
        <f t="shared" ca="1" si="4"/>
        <v>0.32373213291133024</v>
      </c>
      <c r="P30" s="145">
        <f t="shared" ca="1" si="4"/>
        <v>0.32569891174664772</v>
      </c>
      <c r="Q30" s="145">
        <f t="shared" ca="1" si="4"/>
        <v>0.32766573735012144</v>
      </c>
      <c r="R30" s="258">
        <f t="shared" ca="1" si="4"/>
        <v>0.32963260972342018</v>
      </c>
      <c r="S30" s="145">
        <f t="shared" ca="1" si="4"/>
        <v>0.24374839263556347</v>
      </c>
      <c r="T30" s="145">
        <f t="shared" ca="1" si="4"/>
        <v>0.24374839263556347</v>
      </c>
      <c r="U30" s="145">
        <f t="shared" ca="1" si="4"/>
        <v>0.24374839263556347</v>
      </c>
      <c r="V30" s="145">
        <f t="shared" ca="1" si="4"/>
        <v>0.24374839263556347</v>
      </c>
      <c r="W30" s="258">
        <f t="shared" ca="1" si="4"/>
        <v>0.24374839263556347</v>
      </c>
      <c r="X30" s="145">
        <f t="shared" ca="1" si="4"/>
        <v>0.23476666009049274</v>
      </c>
      <c r="Y30" s="145">
        <f t="shared" ca="1" si="4"/>
        <v>0.22578471164656694</v>
      </c>
      <c r="Z30" s="145">
        <f t="shared" ca="1" si="4"/>
        <v>0.21680254729600262</v>
      </c>
      <c r="AA30" s="145">
        <f t="shared" ca="1" si="4"/>
        <v>0.20782016703101583</v>
      </c>
      <c r="AB30" s="258">
        <f t="shared" ca="1" si="4"/>
        <v>0.19883757084381998</v>
      </c>
    </row>
    <row r="31" spans="2:28" s="476" customFormat="1" hidden="1">
      <c r="B31" s="22" t="s">
        <v>152</v>
      </c>
      <c r="C31" s="22"/>
      <c r="D31" s="145">
        <f t="shared" ref="D31:AB31" ca="1" si="5">D8+D9+D15</f>
        <v>2.9310981134862919E-2</v>
      </c>
      <c r="E31" s="145">
        <f t="shared" ca="1" si="5"/>
        <v>2.9310981134862919E-2</v>
      </c>
      <c r="F31" s="258">
        <f t="shared" ca="1" si="5"/>
        <v>2.9310981134862919E-2</v>
      </c>
      <c r="G31" s="145">
        <f t="shared" ca="1" si="5"/>
        <v>2.9310981134862919E-2</v>
      </c>
      <c r="H31" s="258">
        <f t="shared" ca="1" si="5"/>
        <v>0.25125394293672226</v>
      </c>
      <c r="I31" s="145">
        <f t="shared" ca="1" si="5"/>
        <v>0.25993955821085918</v>
      </c>
      <c r="J31" s="145">
        <f t="shared" ca="1" si="5"/>
        <v>0.26862515377688917</v>
      </c>
      <c r="K31" s="145">
        <f t="shared" ca="1" si="5"/>
        <v>0.27731072963487935</v>
      </c>
      <c r="L31" s="145">
        <f t="shared" ca="1" si="5"/>
        <v>0.2859962857848995</v>
      </c>
      <c r="M31" s="258">
        <f t="shared" ca="1" si="5"/>
        <v>0.29468182222701289</v>
      </c>
      <c r="N31" s="145">
        <f t="shared" ca="1" si="5"/>
        <v>0.29987018087647083</v>
      </c>
      <c r="O31" s="145">
        <f t="shared" ca="1" si="5"/>
        <v>0.3050586628972955</v>
      </c>
      <c r="P31" s="145">
        <f t="shared" ca="1" si="5"/>
        <v>0.31024726829388583</v>
      </c>
      <c r="Q31" s="145">
        <f t="shared" ca="1" si="5"/>
        <v>0.31543599707064407</v>
      </c>
      <c r="R31" s="258">
        <f t="shared" ca="1" si="5"/>
        <v>0.32062484923197054</v>
      </c>
      <c r="S31" s="145">
        <f t="shared" ca="1" si="5"/>
        <v>0.2795774394610443</v>
      </c>
      <c r="T31" s="145">
        <f t="shared" ca="1" si="5"/>
        <v>0.2795774394610443</v>
      </c>
      <c r="U31" s="145">
        <f t="shared" ca="1" si="5"/>
        <v>0.2795774394610443</v>
      </c>
      <c r="V31" s="145">
        <f t="shared" ca="1" si="5"/>
        <v>0.2795774394610443</v>
      </c>
      <c r="W31" s="258">
        <f t="shared" ca="1" si="5"/>
        <v>0.2795774394610443</v>
      </c>
      <c r="X31" s="145">
        <f t="shared" ca="1" si="5"/>
        <v>0.28634639692799663</v>
      </c>
      <c r="Y31" s="145">
        <f t="shared" ca="1" si="5"/>
        <v>0.29311551710410688</v>
      </c>
      <c r="Z31" s="145">
        <f t="shared" ca="1" si="5"/>
        <v>0.29988479999524292</v>
      </c>
      <c r="AA31" s="145">
        <f t="shared" ca="1" si="5"/>
        <v>0.30665424560727322</v>
      </c>
      <c r="AB31" s="258">
        <f t="shared" ca="1" si="5"/>
        <v>0.31342385394606526</v>
      </c>
    </row>
    <row r="32" spans="2:28" s="476" customFormat="1" hidden="1">
      <c r="B32" s="22" t="s">
        <v>122</v>
      </c>
      <c r="C32" s="22"/>
      <c r="D32" s="145">
        <f t="shared" ref="D32:AB32" ca="1" si="6">D13</f>
        <v>3.1621232204459691E-2</v>
      </c>
      <c r="E32" s="145">
        <f t="shared" ca="1" si="6"/>
        <v>3.1621232204459691E-2</v>
      </c>
      <c r="F32" s="258">
        <f t="shared" ca="1" si="6"/>
        <v>3.1621232204459691E-2</v>
      </c>
      <c r="G32" s="145">
        <f t="shared" ca="1" si="6"/>
        <v>3.1621232204459691E-2</v>
      </c>
      <c r="H32" s="258">
        <f t="shared" ca="1" si="6"/>
        <v>4.2249356446549716E-2</v>
      </c>
      <c r="I32" s="145">
        <f t="shared" ca="1" si="6"/>
        <v>3.9448135738932064E-2</v>
      </c>
      <c r="J32" s="145">
        <f t="shared" ca="1" si="6"/>
        <v>3.6646921387427991E-2</v>
      </c>
      <c r="K32" s="145">
        <f t="shared" ca="1" si="6"/>
        <v>3.3845713392015857E-2</v>
      </c>
      <c r="L32" s="145">
        <f t="shared" ca="1" si="6"/>
        <v>3.1044511752674319E-2</v>
      </c>
      <c r="M32" s="258">
        <f t="shared" ca="1" si="6"/>
        <v>2.824331646938133E-2</v>
      </c>
      <c r="N32" s="145">
        <f t="shared" ca="1" si="6"/>
        <v>2.9794490363808601E-2</v>
      </c>
      <c r="O32" s="145">
        <f t="shared" ca="1" si="6"/>
        <v>3.1345701142818226E-2</v>
      </c>
      <c r="P32" s="145">
        <f t="shared" ca="1" si="6"/>
        <v>3.2896948807725673E-2</v>
      </c>
      <c r="Q32" s="145">
        <f t="shared" ca="1" si="6"/>
        <v>3.4448233359846779E-2</v>
      </c>
      <c r="R32" s="258">
        <f t="shared" ca="1" si="6"/>
        <v>3.5999554800496998E-2</v>
      </c>
      <c r="S32" s="145">
        <f t="shared" ca="1" si="6"/>
        <v>4.6758769394043637E-2</v>
      </c>
      <c r="T32" s="145">
        <f t="shared" ca="1" si="6"/>
        <v>4.6758769394043637E-2</v>
      </c>
      <c r="U32" s="145">
        <f t="shared" ca="1" si="6"/>
        <v>4.6758769394043637E-2</v>
      </c>
      <c r="V32" s="145">
        <f t="shared" ca="1" si="6"/>
        <v>4.6758769394043637E-2</v>
      </c>
      <c r="W32" s="258">
        <f t="shared" ca="1" si="6"/>
        <v>4.6758769394043637E-2</v>
      </c>
      <c r="X32" s="145">
        <f t="shared" ca="1" si="6"/>
        <v>4.3267410803869248E-2</v>
      </c>
      <c r="Y32" s="145">
        <f t="shared" ca="1" si="6"/>
        <v>3.9775968289984642E-2</v>
      </c>
      <c r="Z32" s="145">
        <f t="shared" ca="1" si="6"/>
        <v>3.6284441849364052E-2</v>
      </c>
      <c r="AA32" s="145">
        <f t="shared" ca="1" si="6"/>
        <v>3.2792831478981481E-2</v>
      </c>
      <c r="AB32" s="258">
        <f t="shared" ca="1" si="6"/>
        <v>2.9301137175810611E-2</v>
      </c>
    </row>
    <row r="33" spans="2:28" s="476" customFormat="1" hidden="1">
      <c r="B33" s="22" t="s">
        <v>21</v>
      </c>
      <c r="C33" s="22"/>
      <c r="D33" s="145">
        <f t="shared" ref="D33:AB33" ca="1" si="7">D19+D20</f>
        <v>7.9680839276173969E-3</v>
      </c>
      <c r="E33" s="145">
        <f t="shared" ca="1" si="7"/>
        <v>7.9680839276173969E-3</v>
      </c>
      <c r="F33" s="258">
        <f t="shared" ca="1" si="7"/>
        <v>7.9680839276173969E-3</v>
      </c>
      <c r="G33" s="145">
        <f t="shared" ca="1" si="7"/>
        <v>7.9680839276173969E-3</v>
      </c>
      <c r="H33" s="258">
        <f t="shared" ca="1" si="7"/>
        <v>4.872894344792743E-3</v>
      </c>
      <c r="I33" s="145">
        <f t="shared" ca="1" si="7"/>
        <v>5.6181526150954827E-3</v>
      </c>
      <c r="J33" s="145">
        <f t="shared" ca="1" si="7"/>
        <v>6.3634091943689537E-3</v>
      </c>
      <c r="K33" s="145">
        <f t="shared" ca="1" si="7"/>
        <v>7.1086640826189098E-3</v>
      </c>
      <c r="L33" s="145">
        <f t="shared" ca="1" si="7"/>
        <v>7.8539172798511789E-3</v>
      </c>
      <c r="M33" s="258">
        <f t="shared" ca="1" si="7"/>
        <v>8.599168786071568E-3</v>
      </c>
      <c r="N33" s="145">
        <f t="shared" ca="1" si="7"/>
        <v>1.4942029948928058E-2</v>
      </c>
      <c r="O33" s="145">
        <f t="shared" ca="1" si="7"/>
        <v>2.1285041935483286E-2</v>
      </c>
      <c r="P33" s="145">
        <f t="shared" ca="1" si="7"/>
        <v>2.7628204751116762E-2</v>
      </c>
      <c r="Q33" s="145">
        <f t="shared" ca="1" si="7"/>
        <v>3.3971518401208663E-2</v>
      </c>
      <c r="R33" s="258">
        <f t="shared" ca="1" si="7"/>
        <v>4.0314982891138947E-2</v>
      </c>
      <c r="S33" s="145">
        <f t="shared" ca="1" si="7"/>
        <v>5.7392487469457458E-2</v>
      </c>
      <c r="T33" s="145">
        <f t="shared" ca="1" si="7"/>
        <v>5.7392487469457458E-2</v>
      </c>
      <c r="U33" s="145">
        <f t="shared" ca="1" si="7"/>
        <v>5.7392487469457458E-2</v>
      </c>
      <c r="V33" s="145">
        <f t="shared" ca="1" si="7"/>
        <v>5.7392487469457458E-2</v>
      </c>
      <c r="W33" s="258">
        <f t="shared" ca="1" si="7"/>
        <v>5.7392487469457458E-2</v>
      </c>
      <c r="X33" s="145">
        <f t="shared" ca="1" si="7"/>
        <v>5.6669898524533149E-2</v>
      </c>
      <c r="Y33" s="145">
        <f t="shared" ca="1" si="7"/>
        <v>5.5947292210339887E-2</v>
      </c>
      <c r="Z33" s="145">
        <f t="shared" ca="1" si="7"/>
        <v>5.5224668526251665E-2</v>
      </c>
      <c r="AA33" s="145">
        <f t="shared" ca="1" si="7"/>
        <v>5.4502027471642435E-2</v>
      </c>
      <c r="AB33" s="258">
        <f t="shared" ca="1" si="7"/>
        <v>5.3779369045885976E-2</v>
      </c>
    </row>
    <row r="34" spans="2:28" s="476" customFormat="1" hidden="1">
      <c r="B34" s="22" t="s">
        <v>97</v>
      </c>
      <c r="C34" s="22"/>
      <c r="D34" s="145">
        <f t="shared" ref="D34:AB34" ca="1" si="8">D21+D22</f>
        <v>3.3142554196098836E-3</v>
      </c>
      <c r="E34" s="145">
        <f t="shared" ca="1" si="8"/>
        <v>3.3142554196098836E-3</v>
      </c>
      <c r="F34" s="258">
        <f t="shared" ca="1" si="8"/>
        <v>3.3142554196098836E-3</v>
      </c>
      <c r="G34" s="145">
        <f t="shared" ca="1" si="8"/>
        <v>3.3142554196098836E-3</v>
      </c>
      <c r="H34" s="258">
        <f t="shared" ca="1" si="8"/>
        <v>5.4571103898378793E-3</v>
      </c>
      <c r="I34" s="145">
        <f t="shared" ca="1" si="8"/>
        <v>5.222140987972807E-3</v>
      </c>
      <c r="J34" s="145">
        <f t="shared" ca="1" si="8"/>
        <v>4.9871721192653682E-3</v>
      </c>
      <c r="K34" s="145">
        <f t="shared" ca="1" si="8"/>
        <v>4.7522037837137493E-3</v>
      </c>
      <c r="L34" s="145">
        <f t="shared" ca="1" si="8"/>
        <v>4.5172359813161764E-3</v>
      </c>
      <c r="M34" s="258">
        <f t="shared" ca="1" si="8"/>
        <v>4.2822687120707623E-3</v>
      </c>
      <c r="N34" s="145">
        <f t="shared" ca="1" si="8"/>
        <v>4.2280576295299658E-3</v>
      </c>
      <c r="O34" s="145">
        <f t="shared" ca="1" si="8"/>
        <v>4.1738452579311806E-3</v>
      </c>
      <c r="P34" s="145">
        <f t="shared" ca="1" si="8"/>
        <v>4.1196315972284086E-3</v>
      </c>
      <c r="Q34" s="145">
        <f t="shared" ca="1" si="8"/>
        <v>4.0654166473756883E-3</v>
      </c>
      <c r="R34" s="258">
        <f t="shared" ca="1" si="8"/>
        <v>4.0112004083270539E-3</v>
      </c>
      <c r="S34" s="145">
        <f t="shared" ca="1" si="8"/>
        <v>3.5304593005379605E-3</v>
      </c>
      <c r="T34" s="145">
        <f t="shared" ca="1" si="8"/>
        <v>3.5304593005379605E-3</v>
      </c>
      <c r="U34" s="145">
        <f t="shared" ca="1" si="8"/>
        <v>3.5304593005379605E-3</v>
      </c>
      <c r="V34" s="145">
        <f t="shared" ca="1" si="8"/>
        <v>3.5304593005379605E-3</v>
      </c>
      <c r="W34" s="258">
        <f t="shared" ca="1" si="8"/>
        <v>3.5304593005379605E-3</v>
      </c>
      <c r="X34" s="145">
        <f t="shared" ca="1" si="8"/>
        <v>4.3855717306626003E-3</v>
      </c>
      <c r="Y34" s="145">
        <f t="shared" ca="1" si="8"/>
        <v>5.2407047155958045E-3</v>
      </c>
      <c r="Z34" s="145">
        <f t="shared" ca="1" si="8"/>
        <v>6.0958582560786973E-3</v>
      </c>
      <c r="AA34" s="145">
        <f t="shared" ca="1" si="8"/>
        <v>6.9510323528524983E-3</v>
      </c>
      <c r="AB34" s="258">
        <f t="shared" ca="1" si="8"/>
        <v>7.8062270066584592E-3</v>
      </c>
    </row>
    <row r="35" spans="2:28" s="476" customFormat="1" hidden="1">
      <c r="B35" s="22" t="s">
        <v>168</v>
      </c>
      <c r="C35" s="22"/>
      <c r="D35" s="145">
        <f t="shared" ref="D35:AB35" ca="1" si="9">D22</f>
        <v>0</v>
      </c>
      <c r="E35" s="145">
        <f t="shared" ca="1" si="9"/>
        <v>0</v>
      </c>
      <c r="F35" s="258">
        <f t="shared" ca="1" si="9"/>
        <v>0</v>
      </c>
      <c r="G35" s="145">
        <f t="shared" ca="1" si="9"/>
        <v>0</v>
      </c>
      <c r="H35" s="258">
        <f t="shared" ca="1" si="9"/>
        <v>0</v>
      </c>
      <c r="I35" s="145">
        <f t="shared" ca="1" si="9"/>
        <v>0</v>
      </c>
      <c r="J35" s="145">
        <f t="shared" ca="1" si="9"/>
        <v>0</v>
      </c>
      <c r="K35" s="145">
        <f t="shared" ca="1" si="9"/>
        <v>0</v>
      </c>
      <c r="L35" s="145">
        <f t="shared" ca="1" si="9"/>
        <v>0</v>
      </c>
      <c r="M35" s="258">
        <f t="shared" ca="1" si="9"/>
        <v>0</v>
      </c>
      <c r="N35" s="145">
        <f t="shared" ca="1" si="9"/>
        <v>0</v>
      </c>
      <c r="O35" s="145">
        <f t="shared" ca="1" si="9"/>
        <v>0</v>
      </c>
      <c r="P35" s="145">
        <f t="shared" ca="1" si="9"/>
        <v>0</v>
      </c>
      <c r="Q35" s="145">
        <f t="shared" ca="1" si="9"/>
        <v>0</v>
      </c>
      <c r="R35" s="258">
        <f t="shared" ca="1" si="9"/>
        <v>0</v>
      </c>
      <c r="S35" s="145">
        <f t="shared" ca="1" si="9"/>
        <v>0</v>
      </c>
      <c r="T35" s="145">
        <f t="shared" ca="1" si="9"/>
        <v>0</v>
      </c>
      <c r="U35" s="145">
        <f t="shared" ca="1" si="9"/>
        <v>0</v>
      </c>
      <c r="V35" s="145">
        <f t="shared" ca="1" si="9"/>
        <v>0</v>
      </c>
      <c r="W35" s="258">
        <f t="shared" ca="1" si="9"/>
        <v>0</v>
      </c>
      <c r="X35" s="145">
        <f t="shared" ca="1" si="9"/>
        <v>0</v>
      </c>
      <c r="Y35" s="145">
        <f t="shared" ca="1" si="9"/>
        <v>0</v>
      </c>
      <c r="Z35" s="145">
        <f t="shared" ca="1" si="9"/>
        <v>0</v>
      </c>
      <c r="AA35" s="145">
        <f t="shared" ca="1" si="9"/>
        <v>0</v>
      </c>
      <c r="AB35" s="258">
        <f t="shared" ca="1" si="9"/>
        <v>0</v>
      </c>
    </row>
    <row r="36" spans="2:28" s="476" customFormat="1" hidden="1">
      <c r="B36" s="84" t="s">
        <v>7</v>
      </c>
      <c r="C36" s="84"/>
      <c r="D36" s="114">
        <f t="shared" ref="D36:AB36" ca="1" si="10">SUM(D27:D35)</f>
        <v>0.91284732318987405</v>
      </c>
      <c r="E36" s="114">
        <f t="shared" ca="1" si="10"/>
        <v>0.91284732318987405</v>
      </c>
      <c r="F36" s="295">
        <f t="shared" ca="1" si="10"/>
        <v>0.91284732318987405</v>
      </c>
      <c r="G36" s="257">
        <f t="shared" ca="1" si="10"/>
        <v>0.91284732318987405</v>
      </c>
      <c r="H36" s="295">
        <f t="shared" ca="1" si="10"/>
        <v>0.93090198888237696</v>
      </c>
      <c r="I36" s="114">
        <f t="shared" ca="1" si="10"/>
        <v>0.92988071878030976</v>
      </c>
      <c r="J36" s="114">
        <f t="shared" ca="1" si="10"/>
        <v>0.92885945099555645</v>
      </c>
      <c r="K36" s="114">
        <f t="shared" ca="1" si="10"/>
        <v>0.92783818552810982</v>
      </c>
      <c r="L36" s="114">
        <f t="shared" ca="1" si="10"/>
        <v>0.92681692237797042</v>
      </c>
      <c r="M36" s="295">
        <f t="shared" ca="1" si="10"/>
        <v>0.92579566154511883</v>
      </c>
      <c r="N36" s="114">
        <f t="shared" ca="1" si="10"/>
        <v>0.92877875118718545</v>
      </c>
      <c r="O36" s="114">
        <f t="shared" ca="1" si="10"/>
        <v>0.93176191176264167</v>
      </c>
      <c r="P36" s="114">
        <f t="shared" ca="1" si="10"/>
        <v>0.93474514327401281</v>
      </c>
      <c r="Q36" s="114">
        <f t="shared" ca="1" si="10"/>
        <v>0.93772844572383396</v>
      </c>
      <c r="R36" s="114">
        <f t="shared" ca="1" si="10"/>
        <v>0.94071181911463475</v>
      </c>
      <c r="S36" s="114">
        <f t="shared" ca="1" si="10"/>
        <v>0.94499819018850295</v>
      </c>
      <c r="T36" s="114">
        <f t="shared" ca="1" si="10"/>
        <v>0.94499819018850295</v>
      </c>
      <c r="U36" s="114">
        <f t="shared" ca="1" si="10"/>
        <v>0.94499819018850295</v>
      </c>
      <c r="V36" s="114">
        <f t="shared" ca="1" si="10"/>
        <v>0.94499819018850295</v>
      </c>
      <c r="W36" s="114">
        <f t="shared" ca="1" si="10"/>
        <v>0.94499819018850295</v>
      </c>
      <c r="X36" s="114">
        <f t="shared" ca="1" si="10"/>
        <v>0.93592510907368498</v>
      </c>
      <c r="Y36" s="114">
        <f t="shared" ca="1" si="10"/>
        <v>0.92685180986421145</v>
      </c>
      <c r="Z36" s="114">
        <f t="shared" ca="1" si="10"/>
        <v>0.91777829255222265</v>
      </c>
      <c r="AA36" s="114">
        <f t="shared" ca="1" si="10"/>
        <v>0.90870455712985865</v>
      </c>
      <c r="AB36" s="114">
        <f t="shared" ca="1" si="10"/>
        <v>0.89963060358925451</v>
      </c>
    </row>
    <row r="37" spans="2:28" s="476" customFormat="1" hidden="1"/>
    <row r="38" spans="2:28" s="476" customFormat="1" hidden="1">
      <c r="B38" s="80" t="s">
        <v>463</v>
      </c>
    </row>
    <row r="39" spans="2:28" hidden="1"/>
    <row r="40" spans="2:28" hidden="1">
      <c r="B40" s="655" t="s">
        <v>452</v>
      </c>
      <c r="C40" s="655"/>
      <c r="D40" s="656">
        <v>1.25</v>
      </c>
      <c r="E40" s="655"/>
      <c r="F40" s="655" t="s">
        <v>464</v>
      </c>
      <c r="G40" s="655"/>
      <c r="H40" s="655"/>
      <c r="I40" s="655"/>
    </row>
    <row r="41" spans="2:28" s="476" customFormat="1" hidden="1">
      <c r="B41" s="655"/>
      <c r="C41" s="655"/>
      <c r="E41" s="655"/>
      <c r="F41" s="655"/>
      <c r="G41" s="655"/>
      <c r="H41" s="655"/>
      <c r="I41" s="655"/>
    </row>
    <row r="42" spans="2:28" hidden="1">
      <c r="B42" s="18"/>
      <c r="C42" s="18"/>
      <c r="D42" s="18">
        <f>D26</f>
        <v>2016</v>
      </c>
      <c r="E42" s="18">
        <f t="shared" ref="E42:AB42" si="11">E26</f>
        <v>2017</v>
      </c>
      <c r="F42" s="18">
        <f t="shared" si="11"/>
        <v>2018</v>
      </c>
      <c r="G42" s="18">
        <f t="shared" si="11"/>
        <v>2019</v>
      </c>
      <c r="H42" s="18">
        <f t="shared" si="11"/>
        <v>2020</v>
      </c>
      <c r="I42" s="18">
        <f t="shared" si="11"/>
        <v>2021</v>
      </c>
      <c r="J42" s="18">
        <f t="shared" si="11"/>
        <v>2022</v>
      </c>
      <c r="K42" s="18">
        <f t="shared" si="11"/>
        <v>2023</v>
      </c>
      <c r="L42" s="18">
        <f t="shared" si="11"/>
        <v>2024</v>
      </c>
      <c r="M42" s="18">
        <f t="shared" si="11"/>
        <v>2025</v>
      </c>
      <c r="N42" s="18">
        <f t="shared" si="11"/>
        <v>2026</v>
      </c>
      <c r="O42" s="18">
        <f t="shared" si="11"/>
        <v>2027</v>
      </c>
      <c r="P42" s="18">
        <f t="shared" si="11"/>
        <v>2028</v>
      </c>
      <c r="Q42" s="18">
        <f t="shared" si="11"/>
        <v>2029</v>
      </c>
      <c r="R42" s="18">
        <f t="shared" si="11"/>
        <v>2030</v>
      </c>
      <c r="S42" s="18">
        <f t="shared" si="11"/>
        <v>2031</v>
      </c>
      <c r="T42" s="18">
        <f t="shared" si="11"/>
        <v>2032</v>
      </c>
      <c r="U42" s="18">
        <f t="shared" si="11"/>
        <v>2033</v>
      </c>
      <c r="V42" s="18">
        <f t="shared" si="11"/>
        <v>2034</v>
      </c>
      <c r="W42" s="18">
        <f t="shared" si="11"/>
        <v>2035</v>
      </c>
      <c r="X42" s="18">
        <f t="shared" si="11"/>
        <v>2036</v>
      </c>
      <c r="Y42" s="18">
        <f t="shared" si="11"/>
        <v>2037</v>
      </c>
      <c r="Z42" s="18">
        <f t="shared" si="11"/>
        <v>2038</v>
      </c>
      <c r="AA42" s="18">
        <f t="shared" si="11"/>
        <v>2039</v>
      </c>
      <c r="AB42" s="18">
        <f t="shared" si="11"/>
        <v>2040</v>
      </c>
    </row>
    <row r="43" spans="2:28" hidden="1">
      <c r="B43" s="24" t="s">
        <v>454</v>
      </c>
      <c r="C43" s="24" t="s">
        <v>32</v>
      </c>
      <c r="D43" s="654">
        <f ca="1">AMV1træ!H35*D$5/$D$40+AMV1træBP!H35*D$6/AMV1træBP!H$30+AMV3kul!H35*D$7/$D$40+AMV4træ!H35*D$8/$D$40+AMV4træBP!H35*D$9/AMV4træBP!H$30+AVV1træ!H35*D$10/$D$40+AVV1kul!H35*D$11/$D$40+AVV2træ!H35*D$12/$D$40+AVV2halm!H35*D$13/$D$40+AVV2gasGT!H35*D$14/$D$40+KKV!H35*D$15/$D$40+HCVgas!H35*D$16/$D$40+SPolie!H35*D$17/SPolie!H$30+SPgas!H35*D$18/SPgas!H$30</f>
        <v>20.280233106171728</v>
      </c>
      <c r="E43" s="654">
        <f ca="1">AMV1træ!I35*E$5/$D$40+AMV1træBP!I35*E$6/AMV1træBP!I$30+AMV3kul!I35*E$7/$D$40+AMV4træ!I35*E$8/$D$40+AMV4træBP!I35*E$9/AMV4træBP!I$30+AVV1træ!I35*E$10/$D$40+AVV1kul!I35*E$11/$D$40+AVV2træ!I35*E$12/$D$40+AVV2halm!I35*E$13/$D$40+AVV2gasGT!I35*E$14/$D$40+KKV!I35*E$15/$D$40+HCVgas!I35*E$16/$D$40+SPolie!I35*E$17/SPolie!I$30+SPgas!I35*E$18/SPgas!I$30</f>
        <v>20.214061746642301</v>
      </c>
      <c r="F43" s="654">
        <f ca="1">AMV1træ!J35*F$5/$D$40+AMV1træBP!J35*F$6/AMV1træBP!J$30+AMV3kul!J35*F$7/$D$40+AMV4træ!J35*F$8/$D$40+AMV4træBP!J35*F$9/AMV4træBP!J$30+AVV1træ!J35*F$10/$D$40+AVV1kul!J35*F$11/$D$40+AVV2træ!J35*F$12/$D$40+AVV2halm!J35*F$13/$D$40+AVV2gasGT!J35*F$14/$D$40+KKV!J35*F$15/$D$40+HCVgas!J35*F$16/$D$40+SPolie!J35*F$17/SPolie!J$30+SPgas!J35*F$18/SPgas!J$30</f>
        <v>19.900775525264642</v>
      </c>
      <c r="G43" s="654">
        <f ca="1">AMV1træ!K35*G$5/$D$40+AMV1træBP!K35*G$6/AMV1træBP!K$30+AMV3kul!K35*G$7/$D$40+AMV4træ!K35*G$8/$D$40+AMV4træBP!K35*G$9/AMV4træBP!K$30+AVV1træ!K35*G$10/$D$40+AVV1kul!K35*G$11/$D$40+AVV2træ!K35*G$12/$D$40+AVV2halm!K35*G$13/$D$40+AVV2gasGT!K35*G$14/$D$40+KKV!K35*G$15/$D$40+HCVgas!K35*G$16/$D$40+SPolie!K35*G$17/SPolie!K$30+SPgas!K35*G$18/SPgas!K$30</f>
        <v>19.749207408197908</v>
      </c>
      <c r="H43" s="654">
        <f ca="1">AMV1træ!L35*H$5/$D$40+AMV1træBP!L35*H$6/AMV1træBP!L$30+AMV3kul!L35*H$7/$D$40+AMV4træ!L35*H$8/$D$40+AMV4træBP!L35*H$9/AMV4træBP!L$30+AVV1træ!L35*H$10/$D$40+AVV1kul!L35*H$11/$D$40+AVV2træ!L35*H$12/$D$40+AVV2halm!L35*H$13/$D$40+AVV2gasGT!L35*H$14/$D$40+KKV!L35*H$15/$D$40+HCVgas!L35*H$16/$D$40+SPolie!L35*H$17/SPolie!L$30+SPgas!L35*H$18/SPgas!L$30</f>
        <v>8.989857181574239</v>
      </c>
      <c r="I43" s="654">
        <f ca="1">AMV1træ!M35*I$5/$D$40+AMV1træBP!M35*I$6/AMV1træBP!M$30+AMV3kul!M35*I$7/$D$40+AMV4træ!M35*I$8/$D$40+AMV4træBP!M35*I$9/AMV4træBP!M$30+AVV1træ!M35*I$10/$D$40+AVV1kul!M35*I$11/$D$40+AVV2træ!M35*I$12/$D$40+AVV2halm!M35*I$13/$D$40+AVV2gasGT!M35*I$14/$D$40+KKV!M35*I$15/$D$40+HCVgas!M35*I$16/$D$40+SPolie!M35*I$17/SPolie!M$30+SPgas!M35*I$18/SPgas!M$30</f>
        <v>8.3096277419688178</v>
      </c>
      <c r="J43" s="654">
        <f ca="1">AMV1træ!N35*J$5/$D$40+AMV1træBP!N35*J$6/AMV1træBP!N$30+AMV3kul!N35*J$7/$D$40+AMV4træ!N35*J$8/$D$40+AMV4træBP!N35*J$9/AMV4træBP!N$30+AVV1træ!N35*J$10/$D$40+AVV1kul!N35*J$11/$D$40+AVV2træ!N35*J$12/$D$40+AVV2halm!N35*J$13/$D$40+AVV2gasGT!N35*J$14/$D$40+KKV!N35*J$15/$D$40+HCVgas!N35*J$16/$D$40+SPolie!N35*J$17/SPolie!N$30+SPgas!N35*J$18/SPgas!N$30</f>
        <v>7.6501427508479507</v>
      </c>
      <c r="K43" s="654">
        <f ca="1">AMV1træ!O35*K$5/$D$40+AMV1træBP!O35*K$6/AMV1træBP!O$30+AMV3kul!O35*K$7/$D$40+AMV4træ!O35*K$8/$D$40+AMV4træBP!O35*K$9/AMV4træBP!O$30+AVV1træ!O35*K$10/$D$40+AVV1kul!O35*K$11/$D$40+AVV2træ!O35*K$12/$D$40+AVV2halm!O35*K$13/$D$40+AVV2gasGT!O35*K$14/$D$40+KKV!O35*K$15/$D$40+HCVgas!O35*K$16/$D$40+SPolie!O35*K$17/SPolie!O$30+SPgas!O35*K$18/SPgas!O$30</f>
        <v>7.0114021376063906</v>
      </c>
      <c r="L43" s="654">
        <f ca="1">AMV1træ!P35*L$5/$D$40+AMV1træBP!P35*L$6/AMV1træBP!P$30+AMV3kul!P35*L$7/$D$40+AMV4træ!P35*L$8/$D$40+AMV4træBP!P35*L$9/AMV4træBP!P$30+AVV1træ!P35*L$10/$D$40+AVV1kul!P35*L$11/$D$40+AVV2træ!P35*L$12/$D$40+AVV2halm!P35*L$13/$D$40+AVV2gasGT!P35*L$14/$D$40+KKV!P35*L$15/$D$40+HCVgas!P35*L$16/$D$40+SPolie!P35*L$17/SPolie!P$30+SPgas!P35*L$18/SPgas!P$30</f>
        <v>6.6356477900545574</v>
      </c>
      <c r="M43" s="654">
        <f ca="1">AMV1træ!Q35*M$5/$D$40+AMV1træBP!Q35*M$6/AMV1træBP!Q$30+AMV3kul!Q35*M$7/$D$40+AMV4træ!Q35*M$8/$D$40+AMV4træBP!Q35*M$9/AMV4træBP!Q$30+AVV1træ!Q35*M$10/$D$40+AVV1kul!Q35*M$11/$D$40+AVV2træ!Q35*M$12/$D$40+AVV2halm!Q35*M$13/$D$40+AVV2gasGT!Q35*M$14/$D$40+KKV!Q35*M$15/$D$40+HCVgas!Q35*M$16/$D$40+SPolie!Q35*M$17/SPolie!Q$30+SPgas!Q35*M$18/SPgas!Q$30</f>
        <v>6.2633479900215727</v>
      </c>
      <c r="N43" s="654">
        <f ca="1">AMV1træ!R35*N$5/$D$40+AMV1træBP!R35*N$6/AMV1træBP!R$30+AMV3kul!R35*N$7/$D$40+AMV4træ!R35*N$8/$D$40+AMV4træBP!R35*N$9/AMV4træBP!R$30+AVV1træ!R35*N$10/$D$40+AVV1kul!R35*N$11/$D$40+AVV2træ!R35*N$12/$D$40+AVV2halm!R35*N$13/$D$40+AVV2gasGT!R35*N$14/$D$40+KKV!R35*N$15/$D$40+HCVgas!R35*N$16/$D$40+SPolie!R35*N$17/SPolie!R$30+SPgas!R35*N$18/SPgas!R$30</f>
        <v>5.6191974903307012</v>
      </c>
      <c r="O43" s="654">
        <f ca="1">AMV1træ!S35*O$5/$D$40+AMV1træBP!S35*O$6/AMV1træBP!S$30+AMV3kul!S35*O$7/$D$40+AMV4træ!S35*O$8/$D$40+AMV4træBP!S35*O$9/AMV4træBP!S$30+AVV1træ!S35*O$10/$D$40+AVV1kul!S35*O$11/$D$40+AVV2træ!S35*O$12/$D$40+AVV2halm!S35*O$13/$D$40+AVV2gasGT!S35*O$14/$D$40+KKV!S35*O$15/$D$40+HCVgas!S35*O$16/$D$40+SPolie!S35*O$17/SPolie!S$30+SPgas!S35*O$18/SPgas!S$30</f>
        <v>4.984052765884579</v>
      </c>
      <c r="P43" s="654">
        <f ca="1">AMV1træ!T35*P$5/$D$40+AMV1træBP!T35*P$6/AMV1træBP!T$30+AMV3kul!T35*P$7/$D$40+AMV4træ!T35*P$8/$D$40+AMV4træBP!T35*P$9/AMV4træBP!T$30+AVV1træ!T35*P$10/$D$40+AVV1kul!T35*P$11/$D$40+AVV2træ!T35*P$12/$D$40+AVV2halm!T35*P$13/$D$40+AVV2gasGT!T35*P$14/$D$40+KKV!T35*P$15/$D$40+HCVgas!T35*P$16/$D$40+SPolie!T35*P$17/SPolie!T$30+SPgas!T35*P$18/SPgas!T$30</f>
        <v>4.3579141379026831</v>
      </c>
      <c r="Q43" s="654">
        <f ca="1">AMV1træ!U35*Q$5/$D$40+AMV1træBP!U35*Q$6/AMV1træBP!U$30+AMV3kul!U35*Q$7/$D$40+AMV4træ!U35*Q$8/$D$40+AMV4træBP!U35*Q$9/AMV4træBP!U$30+AVV1træ!U35*Q$10/$D$40+AVV1kul!U35*Q$11/$D$40+AVV2træ!U35*Q$12/$D$40+AVV2halm!U35*Q$13/$D$40+AVV2gasGT!U35*Q$14/$D$40+KKV!U35*Q$15/$D$40+HCVgas!U35*Q$16/$D$40+SPolie!U35*Q$17/SPolie!U$30+SPgas!U35*Q$18/SPgas!U$30</f>
        <v>3.7407819276198127</v>
      </c>
      <c r="R43" s="654">
        <f ca="1">AMV1træ!V35*R$5/$D$40+AMV1træBP!V35*R$6/AMV1træBP!V$30+AMV3kul!V35*R$7/$D$40+AMV4træ!V35*R$8/$D$40+AMV4træBP!V35*R$9/AMV4træBP!V$30+AVV1træ!V35*R$10/$D$40+AVV1kul!V35*R$11/$D$40+AVV2træ!V35*R$12/$D$40+AVV2halm!V35*R$13/$D$40+AVV2gasGT!V35*R$14/$D$40+KKV!V35*R$15/$D$40+HCVgas!V35*R$16/$D$40+SPolie!V35*R$17/SPolie!V$30+SPgas!V35*R$18/SPgas!V$30</f>
        <v>3.1326564562860262</v>
      </c>
      <c r="S43" s="654">
        <f ca="1">AMV1træ!W35*S$5/$D$40+AMV1træBP!W35*S$6/AMV1træBP!W$30+AMV3kul!W35*S$7/$D$40+AMV4træ!W35*S$8/$D$40+AMV4træBP!W35*S$9/AMV4træBP!W$30+AVV1træ!W35*S$10/$D$40+AVV1kul!W35*S$11/$D$40+AVV2træ!W35*S$12/$D$40+AVV2halm!W35*S$13/$D$40+AVV2gasGT!W35*S$14/$D$40+KKV!W35*S$15/$D$40+HCVgas!W35*S$16/$D$40+SPolie!W35*S$17/SPolie!W$30+SPgas!W35*S$18/SPgas!W$30</f>
        <v>13.82655752104229</v>
      </c>
      <c r="T43" s="654">
        <f ca="1">AMV1træ!X35*T$5/$D$40+AMV1træBP!X35*T$6/AMV1træBP!X$30+AMV3kul!X35*T$7/$D$40+AMV4træ!X35*T$8/$D$40+AMV4træBP!X35*T$9/AMV4træBP!X$30+AVV1træ!X35*T$10/$D$40+AVV1kul!X35*T$11/$D$40+AVV2træ!X35*T$12/$D$40+AVV2halm!X35*T$13/$D$40+AVV2gasGT!X35*T$14/$D$40+KKV!X35*T$15/$D$40+HCVgas!X35*T$16/$D$40+SPolie!X35*T$17/SPolie!X$30+SPgas!X35*T$18/SPgas!X$30</f>
        <v>13.718403321308717</v>
      </c>
      <c r="U43" s="654">
        <f ca="1">AMV1træ!Y35*U$5/$D$40+AMV1træBP!Y35*U$6/AMV1træBP!Y$30+AMV3kul!Y35*U$7/$D$40+AMV4træ!Y35*U$8/$D$40+AMV4træBP!Y35*U$9/AMV4træBP!Y$30+AVV1træ!Y35*U$10/$D$40+AVV1kul!Y35*U$11/$D$40+AVV2træ!Y35*U$12/$D$40+AVV2halm!Y35*U$13/$D$40+AVV2gasGT!Y35*U$14/$D$40+KKV!Y35*U$15/$D$40+HCVgas!Y35*U$16/$D$40+SPolie!Y35*U$17/SPolie!Y$30+SPgas!Y35*U$18/SPgas!Y$30</f>
        <v>13.610249121575148</v>
      </c>
      <c r="V43" s="654">
        <f ca="1">AMV1træ!Z35*V$5/$D$40+AMV1træBP!Z35*V$6/AMV1træBP!Z$30+AMV3kul!Z35*V$7/$D$40+AMV4træ!Z35*V$8/$D$40+AMV4træBP!Z35*V$9/AMV4træBP!Z$30+AVV1træ!Z35*V$10/$D$40+AVV1kul!Z35*V$11/$D$40+AVV2træ!Z35*V$12/$D$40+AVV2halm!Z35*V$13/$D$40+AVV2gasGT!Z35*V$14/$D$40+KKV!Z35*V$15/$D$40+HCVgas!Z35*V$16/$D$40+SPolie!Z35*V$17/SPolie!Z$30+SPgas!Z35*V$18/SPgas!Z$30</f>
        <v>13.50209492184158</v>
      </c>
      <c r="W43" s="654">
        <f ca="1">AMV1træ!AA35*W$5/$D$40+AMV1træBP!AA35*W$6/AMV1træBP!AA$30+AMV3kul!AA35*W$7/$D$40+AMV4træ!AA35*W$8/$D$40+AMV4træBP!AA35*W$9/AMV4træBP!AA$30+AVV1træ!AA35*W$10/$D$40+AVV1kul!AA35*W$11/$D$40+AVV2træ!AA35*W$12/$D$40+AVV2halm!AA35*W$13/$D$40+AVV2gasGT!AA35*W$14/$D$40+KKV!AA35*W$15/$D$40+HCVgas!AA35*W$16/$D$40+SPolie!AA35*W$17/SPolie!AA$30+SPgas!AA35*W$18/SPgas!AA$30</f>
        <v>13.393940722108006</v>
      </c>
      <c r="X43" s="654">
        <f ca="1">AMV1træ!AB35*X$5/$D$40+AMV1træBP!AB35*X$6/AMV1træBP!AB$30+AMV3kul!AB35*X$7/$D$40+AMV4træ!AB35*X$8/$D$40+AMV4træBP!AB35*X$9/AMV4træBP!AB$30+AVV1træ!AB35*X$10/$D$40+AVV1kul!AB35*X$11/$D$40+AVV2træ!AB35*X$12/$D$40+AVV2halm!AB35*X$13/$D$40+AVV2gasGT!AB35*X$14/$D$40+KKV!AB35*X$15/$D$40+HCVgas!AB35*X$16/$D$40+SPolie!AB35*X$17/SPolie!AB$30+SPgas!AB35*X$18/SPgas!AB$30</f>
        <v>13.126341351296661</v>
      </c>
      <c r="Y43" s="654">
        <f ca="1">AMV1træ!AC35*Y$5/$D$40+AMV1træBP!AC35*Y$6/AMV1træBP!AC$30+AMV3kul!AC35*Y$7/$D$40+AMV4træ!AC35*Y$8/$D$40+AMV4træBP!AC35*Y$9/AMV4træBP!AC$30+AVV1træ!AC35*Y$10/$D$40+AVV1kul!AC35*Y$11/$D$40+AVV2træ!AC35*Y$12/$D$40+AVV2halm!AC35*Y$13/$D$40+AVV2gasGT!AC35*Y$14/$D$40+KKV!AC35*Y$15/$D$40+HCVgas!AC35*Y$16/$D$40+SPolie!AC35*Y$17/SPolie!AC$30+SPgas!AC35*Y$18/SPgas!AC$30</f>
        <v>12.861325600181338</v>
      </c>
      <c r="Z43" s="654">
        <f ca="1">AMV1træ!AD35*Z$5/$D$40+AMV1træBP!AD35*Z$6/AMV1træBP!AD$30+AMV3kul!AD35*Z$7/$D$40+AMV4træ!AD35*Z$8/$D$40+AMV4træBP!AD35*Z$9/AMV4træBP!AD$30+AVV1træ!AD35*Z$10/$D$40+AVV1kul!AD35*Z$11/$D$40+AVV2træ!AD35*Z$12/$D$40+AVV2halm!AD35*Z$13/$D$40+AVV2gasGT!AD35*Z$14/$D$40+KKV!AD35*Z$15/$D$40+HCVgas!AD35*Z$16/$D$40+SPolie!AD35*Z$17/SPolie!AD$30+SPgas!AD35*Z$18/SPgas!AD$30</f>
        <v>12.598893561919049</v>
      </c>
      <c r="AA43" s="654">
        <f ca="1">AMV1træ!AE35*AA$5/$D$40+AMV1træBP!AE35*AA$6/AMV1træBP!AE$30+AMV3kul!AE35*AA$7/$D$40+AMV4træ!AE35*AA$8/$D$40+AMV4træBP!AE35*AA$9/AMV4træBP!AE$30+AVV1træ!AE35*AA$10/$D$40+AVV1kul!AE35*AA$11/$D$40+AVV2træ!AE35*AA$12/$D$40+AVV2halm!AE35*AA$13/$D$40+AVV2gasGT!AE35*AA$14/$D$40+KKV!AE35*AA$15/$D$40+HCVgas!AE35*AA$16/$D$40+SPolie!AE35*AA$17/SPolie!AE$30+SPgas!AE35*AA$18/SPgas!AE$30</f>
        <v>12.339045329671292</v>
      </c>
      <c r="AB43" s="654">
        <f ca="1">AMV1træ!AF35*AB$5/$D$40+AMV1træBP!AF35*AB$6/AMV1træBP!AF$30+AMV3kul!AF35*AB$7/$D$40+AMV4træ!AF35*AB$8/$D$40+AMV4træBP!AF35*AB$9/AMV4træBP!AF$30+AVV1træ!AF35*AB$10/$D$40+AVV1kul!AF35*AB$11/$D$40+AVV2træ!AF35*AB$12/$D$40+AVV2halm!AF35*AB$13/$D$40+AVV2gasGT!AF35*AB$14/$D$40+KKV!AF35*AB$15/$D$40+HCVgas!AF35*AB$16/$D$40+SPolie!AF35*AB$17/SPolie!AF$30+SPgas!AF35*AB$18/SPgas!AF$30</f>
        <v>12.081780996603989</v>
      </c>
    </row>
    <row r="44" spans="2:28" hidden="1">
      <c r="B44" s="24" t="s">
        <v>455</v>
      </c>
      <c r="C44" s="24" t="s">
        <v>110</v>
      </c>
      <c r="D44" s="654">
        <f ca="1">AMV1træ!H36*D$5/$D$40+AMV1træBP!H36*D$6/AMV1træBP!H$30+AMV3kul!H36*D$7/$D$40+AMV4træ!H36*D$8/$D$40+AMV4træBP!H36*D$9/AMV4træBP!H$30+AVV1træ!H36*D$10/$D$40+AVV1kul!H36*D$11/$D$40+AVV2træ!H36*D$12/$D$40+AVV2halm!H36*D$13/$D$40+AVV2gasGT!H36*D$14/$D$40+KKV!H36*D$15/$D$40+HCVgas!H36*D$16/$D$40+SPolie!H36*D$17/SPolie!H$30+SPgas!H36*D$18/SPgas!H$30</f>
        <v>1.7786541987360875</v>
      </c>
      <c r="E44" s="654">
        <f ca="1">AMV1træ!I36*E$5/$D$40+AMV1træBP!I36*E$6/AMV1træBP!I$30+AMV3kul!I36*E$7/$D$40+AMV4træ!I36*E$8/$D$40+AMV4træBP!I36*E$9/AMV4træBP!I$30+AVV1træ!I36*E$10/$D$40+AVV1kul!I36*E$11/$D$40+AVV2træ!I36*E$12/$D$40+AVV2halm!I36*E$13/$D$40+AVV2gasGT!I36*E$14/$D$40+KKV!I36*E$15/$D$40+HCVgas!I36*E$16/$D$40+SPolie!I36*E$17/SPolie!I$30+SPgas!I36*E$18/SPgas!I$30</f>
        <v>1.7766789342725227</v>
      </c>
      <c r="F44" s="654">
        <f ca="1">AMV1træ!J36*F$5/$D$40+AMV1træBP!J36*F$6/AMV1træBP!J$30+AMV3kul!J36*F$7/$D$40+AMV4træ!J36*F$8/$D$40+AMV4træBP!J36*F$9/AMV4træBP!J$30+AVV1træ!J36*F$10/$D$40+AVV1kul!J36*F$11/$D$40+AVV2træ!J36*F$12/$D$40+AVV2halm!J36*F$13/$D$40+AVV2gasGT!J36*F$14/$D$40+KKV!J36*F$15/$D$40+HCVgas!J36*F$16/$D$40+SPolie!J36*F$17/SPolie!J$30+SPgas!J36*F$18/SPgas!J$30</f>
        <v>1.767327106768712</v>
      </c>
      <c r="G44" s="654">
        <f ca="1">AMV1træ!K36*G$5/$D$40+AMV1træBP!K36*G$6/AMV1træBP!K$30+AMV3kul!K36*G$7/$D$40+AMV4træ!K36*G$8/$D$40+AMV4træBP!K36*G$9/AMV4træBP!K$30+AVV1træ!K36*G$10/$D$40+AVV1kul!K36*G$11/$D$40+AVV2træ!K36*G$12/$D$40+AVV2halm!K36*G$13/$D$40+AVV2gasGT!K36*G$14/$D$40+KKV!K36*G$15/$D$40+HCVgas!K36*G$16/$D$40+SPolie!K36*G$17/SPolie!K$30+SPgas!K36*G$18/SPgas!K$30</f>
        <v>1.7628026853637351</v>
      </c>
      <c r="H44" s="654">
        <f ca="1">AMV1træ!L36*H$5/$D$40+AMV1træBP!L36*H$6/AMV1træBP!L$30+AMV3kul!L36*H$7/$D$40+AMV4træ!L36*H$8/$D$40+AMV4træBP!L36*H$9/AMV4træBP!L$30+AVV1træ!L36*H$10/$D$40+AVV1kul!L36*H$11/$D$40+AVV2træ!L36*H$12/$D$40+AVV2halm!L36*H$13/$D$40+AVV2gasGT!L36*H$14/$D$40+KKV!L36*H$15/$D$40+HCVgas!L36*H$16/$D$40+SPolie!L36*H$17/SPolie!L$30+SPgas!L36*H$18/SPgas!L$30</f>
        <v>2.0601458293519359</v>
      </c>
      <c r="I44" s="654">
        <f ca="1">AMV1træ!M36*I$5/$D$40+AMV1træBP!M36*I$6/AMV1træBP!M$30+AMV3kul!M36*I$7/$D$40+AMV4træ!M36*I$8/$D$40+AMV4træBP!M36*I$9/AMV4træBP!M$30+AVV1træ!M36*I$10/$D$40+AVV1kul!M36*I$11/$D$40+AVV2træ!M36*I$12/$D$40+AVV2halm!M36*I$13/$D$40+AVV2gasGT!M36*I$14/$D$40+KKV!M36*I$15/$D$40+HCVgas!M36*I$16/$D$40+SPolie!M36*I$17/SPolie!M$30+SPgas!M36*I$18/SPgas!M$30</f>
        <v>2.0706471930300738</v>
      </c>
      <c r="J44" s="654">
        <f ca="1">AMV1træ!N36*J$5/$D$40+AMV1træBP!N36*J$6/AMV1træBP!N$30+AMV3kul!N36*J$7/$D$40+AMV4træ!N36*J$8/$D$40+AMV4træBP!N36*J$9/AMV4træBP!N$30+AVV1træ!N36*J$10/$D$40+AVV1kul!N36*J$11/$D$40+AVV2træ!N36*J$12/$D$40+AVV2halm!N36*J$13/$D$40+AVV2gasGT!N36*J$14/$D$40+KKV!N36*J$15/$D$40+HCVgas!N36*J$16/$D$40+SPolie!N36*J$17/SPolie!N$30+SPgas!N36*J$18/SPgas!N$30</f>
        <v>2.0817677240743779</v>
      </c>
      <c r="K44" s="654">
        <f ca="1">AMV1træ!O36*K$5/$D$40+AMV1træBP!O36*K$6/AMV1træBP!O$30+AMV3kul!O36*K$7/$D$40+AMV4træ!O36*K$8/$D$40+AMV4træBP!O36*K$9/AMV4træBP!O$30+AVV1træ!O36*K$10/$D$40+AVV1kul!O36*K$11/$D$40+AVV2træ!O36*K$12/$D$40+AVV2halm!O36*K$13/$D$40+AVV2gasGT!O36*K$14/$D$40+KKV!O36*K$15/$D$40+HCVgas!O36*K$16/$D$40+SPolie!O36*K$17/SPolie!O$30+SPgas!O36*K$18/SPgas!O$30</f>
        <v>2.0935074203774677</v>
      </c>
      <c r="L44" s="654">
        <f ca="1">AMV1træ!P36*L$5/$D$40+AMV1træBP!P36*L$6/AMV1træBP!P$30+AMV3kul!P36*L$7/$D$40+AMV4træ!P36*L$8/$D$40+AMV4træBP!P36*L$9/AMV4træBP!P$30+AVV1træ!P36*L$10/$D$40+AVV1kul!P36*L$11/$D$40+AVV2træ!P36*L$12/$D$40+AVV2halm!P36*L$13/$D$40+AVV2gasGT!P36*L$14/$D$40+KKV!P36*L$15/$D$40+HCVgas!P36*L$16/$D$40+SPolie!P36*L$17/SPolie!P$30+SPgas!P36*L$18/SPgas!P$30</f>
        <v>2.1130973830682676</v>
      </c>
      <c r="M44" s="654">
        <f ca="1">AMV1træ!Q36*M$5/$D$40+AMV1træBP!Q36*M$6/AMV1træBP!Q$30+AMV3kul!Q36*M$7/$D$40+AMV4træ!Q36*M$8/$D$40+AMV4træBP!Q36*M$9/AMV4træBP!Q$30+AVV1træ!Q36*M$10/$D$40+AVV1kul!Q36*M$11/$D$40+AVV2træ!Q36*M$12/$D$40+AVV2halm!Q36*M$13/$D$40+AVV2gasGT!Q36*M$14/$D$40+KKV!Q36*M$15/$D$40+HCVgas!Q36*M$16/$D$40+SPolie!Q36*M$17/SPolie!Q$30+SPgas!Q36*M$18/SPgas!Q$30</f>
        <v>2.1327903966792028</v>
      </c>
      <c r="N44" s="654">
        <f ca="1">AMV1træ!R36*N$5/$D$40+AMV1træBP!R36*N$6/AMV1træBP!R$30+AMV3kul!R36*N$7/$D$40+AMV4træ!R36*N$8/$D$40+AMV4træBP!R36*N$9/AMV4træBP!R$30+AVV1træ!R36*N$10/$D$40+AVV1kul!R36*N$11/$D$40+AVV2træ!R36*N$12/$D$40+AVV2halm!R36*N$13/$D$40+AVV2gasGT!R36*N$14/$D$40+KKV!R36*N$15/$D$40+HCVgas!R36*N$16/$D$40+SPolie!R36*N$17/SPolie!R$30+SPgas!R36*N$18/SPgas!R$30</f>
        <v>2.1451540771667057</v>
      </c>
      <c r="O44" s="654">
        <f ca="1">AMV1træ!S36*O$5/$D$40+AMV1træBP!S36*O$6/AMV1træBP!S$30+AMV3kul!S36*O$7/$D$40+AMV4træ!S36*O$8/$D$40+AMV4træBP!S36*O$9/AMV4træBP!S$30+AVV1træ!S36*O$10/$D$40+AVV1kul!S36*O$11/$D$40+AVV2træ!S36*O$12/$D$40+AVV2halm!S36*O$13/$D$40+AVV2gasGT!S36*O$14/$D$40+KKV!S36*O$15/$D$40+HCVgas!S36*O$16/$D$40+SPolie!S36*O$17/SPolie!S$30+SPgas!S36*O$18/SPgas!S$30</f>
        <v>2.1577873379775214</v>
      </c>
      <c r="P44" s="654">
        <f ca="1">AMV1træ!T36*P$5/$D$40+AMV1træBP!T36*P$6/AMV1træBP!T$30+AMV3kul!T36*P$7/$D$40+AMV4træ!T36*P$8/$D$40+AMV4træBP!T36*P$9/AMV4træBP!T$30+AVV1træ!T36*P$10/$D$40+AVV1kul!T36*P$11/$D$40+AVV2træ!T36*P$12/$D$40+AVV2halm!T36*P$13/$D$40+AVV2gasGT!T36*P$14/$D$40+KKV!T36*P$15/$D$40+HCVgas!T36*P$16/$D$40+SPolie!T36*P$17/SPolie!T$30+SPgas!T36*P$18/SPgas!T$30</f>
        <v>2.1706901887270753</v>
      </c>
      <c r="Q44" s="654">
        <f ca="1">AMV1træ!U36*Q$5/$D$40+AMV1træBP!U36*Q$6/AMV1træBP!U$30+AMV3kul!U36*Q$7/$D$40+AMV4træ!U36*Q$8/$D$40+AMV4træBP!U36*Q$9/AMV4træBP!U$30+AVV1træ!U36*Q$10/$D$40+AVV1kul!U36*Q$11/$D$40+AVV2træ!U36*Q$12/$D$40+AVV2halm!U36*Q$13/$D$40+AVV2gasGT!U36*Q$14/$D$40+KKV!U36*Q$15/$D$40+HCVgas!U36*Q$16/$D$40+SPolie!U36*Q$17/SPolie!U$30+SPgas!U36*Q$18/SPgas!U$30</f>
        <v>2.1838626390312732</v>
      </c>
      <c r="R44" s="654">
        <f ca="1">AMV1træ!V36*R$5/$D$40+AMV1træBP!V36*R$6/AMV1træBP!V$30+AMV3kul!V36*R$7/$D$40+AMV4træ!V36*R$8/$D$40+AMV4træBP!V36*R$9/AMV4træBP!V$30+AVV1træ!V36*R$10/$D$40+AVV1kul!V36*R$11/$D$40+AVV2træ!V36*R$12/$D$40+AVV2halm!V36*R$13/$D$40+AVV2gasGT!V36*R$14/$D$40+KKV!V36*R$15/$D$40+HCVgas!V36*R$16/$D$40+SPolie!V36*R$17/SPolie!V$30+SPgas!V36*R$18/SPgas!V$30</f>
        <v>2.197304698506465</v>
      </c>
      <c r="S44" s="654">
        <f ca="1">AMV1træ!W36*S$5/$D$40+AMV1træBP!W36*S$6/AMV1træBP!W$30+AMV3kul!W36*S$7/$D$40+AMV4træ!W36*S$8/$D$40+AMV4træBP!W36*S$9/AMV4træBP!W$30+AVV1træ!W36*S$10/$D$40+AVV1kul!W36*S$11/$D$40+AVV2træ!W36*S$12/$D$40+AVV2halm!W36*S$13/$D$40+AVV2gasGT!W36*S$14/$D$40+KKV!W36*S$15/$D$40+HCVgas!W36*S$16/$D$40+SPolie!W36*S$17/SPolie!W$30+SPgas!W36*S$18/SPgas!W$30</f>
        <v>1.7991475556989738</v>
      </c>
      <c r="T44" s="654">
        <f ca="1">AMV1træ!X36*T$5/$D$40+AMV1træBP!X36*T$6/AMV1træBP!X$30+AMV3kul!X36*T$7/$D$40+AMV4træ!X36*T$8/$D$40+AMV4træBP!X36*T$9/AMV4træBP!X$30+AVV1træ!X36*T$10/$D$40+AVV1kul!X36*T$11/$D$40+AVV2træ!X36*T$12/$D$40+AVV2halm!X36*T$13/$D$40+AVV2gasGT!X36*T$14/$D$40+KKV!X36*T$15/$D$40+HCVgas!X36*T$16/$D$40+SPolie!X36*T$17/SPolie!X$30+SPgas!X36*T$18/SPgas!X$30</f>
        <v>1.7959190721248375</v>
      </c>
      <c r="U44" s="654">
        <f ca="1">AMV1træ!Y36*U$5/$D$40+AMV1træBP!Y36*U$6/AMV1træBP!Y$30+AMV3kul!Y36*U$7/$D$40+AMV4træ!Y36*U$8/$D$40+AMV4træBP!Y36*U$9/AMV4træBP!Y$30+AVV1træ!Y36*U$10/$D$40+AVV1kul!Y36*U$11/$D$40+AVV2træ!Y36*U$12/$D$40+AVV2halm!Y36*U$13/$D$40+AVV2gasGT!Y36*U$14/$D$40+KKV!Y36*U$15/$D$40+HCVgas!Y36*U$16/$D$40+SPolie!Y36*U$17/SPolie!Y$30+SPgas!Y36*U$18/SPgas!Y$30</f>
        <v>1.792690588550701</v>
      </c>
      <c r="V44" s="654">
        <f ca="1">AMV1træ!Z36*V$5/$D$40+AMV1træBP!Z36*V$6/AMV1træBP!Z$30+AMV3kul!Z36*V$7/$D$40+AMV4træ!Z36*V$8/$D$40+AMV4træBP!Z36*V$9/AMV4træBP!Z$30+AVV1træ!Z36*V$10/$D$40+AVV1kul!Z36*V$11/$D$40+AVV2træ!Z36*V$12/$D$40+AVV2halm!Z36*V$13/$D$40+AVV2gasGT!Z36*V$14/$D$40+KKV!Z36*V$15/$D$40+HCVgas!Z36*V$16/$D$40+SPolie!Z36*V$17/SPolie!Z$30+SPgas!Z36*V$18/SPgas!Z$30</f>
        <v>1.7894621049765644</v>
      </c>
      <c r="W44" s="654">
        <f ca="1">AMV1træ!AA36*W$5/$D$40+AMV1træBP!AA36*W$6/AMV1træBP!AA$30+AMV3kul!AA36*W$7/$D$40+AMV4træ!AA36*W$8/$D$40+AMV4træBP!AA36*W$9/AMV4træBP!AA$30+AVV1træ!AA36*W$10/$D$40+AVV1kul!AA36*W$11/$D$40+AVV2træ!AA36*W$12/$D$40+AVV2halm!AA36*W$13/$D$40+AVV2gasGT!AA36*W$14/$D$40+KKV!AA36*W$15/$D$40+HCVgas!AA36*W$16/$D$40+SPolie!AA36*W$17/SPolie!AA$30+SPgas!AA36*W$18/SPgas!AA$30</f>
        <v>1.7862336214024279</v>
      </c>
      <c r="X44" s="654">
        <f ca="1">AMV1træ!AB36*X$5/$D$40+AMV1træBP!AB36*X$6/AMV1træBP!AB$30+AMV3kul!AB36*X$7/$D$40+AMV4træ!AB36*X$8/$D$40+AMV4træBP!AB36*X$9/AMV4træBP!AB$30+AVV1træ!AB36*X$10/$D$40+AVV1kul!AB36*X$11/$D$40+AVV2træ!AB36*X$12/$D$40+AVV2halm!AB36*X$13/$D$40+AVV2gasGT!AB36*X$14/$D$40+KKV!AB36*X$15/$D$40+HCVgas!AB36*X$16/$D$40+SPolie!AB36*X$17/SPolie!AB$30+SPgas!AB36*X$18/SPgas!AB$30</f>
        <v>1.7826683317620957</v>
      </c>
      <c r="Y44" s="654">
        <f ca="1">AMV1træ!AC36*Y$5/$D$40+AMV1træBP!AC36*Y$6/AMV1træBP!AC$30+AMV3kul!AC36*Y$7/$D$40+AMV4træ!AC36*Y$8/$D$40+AMV4træBP!AC36*Y$9/AMV4træBP!AC$30+AVV1træ!AC36*Y$10/$D$40+AVV1kul!AC36*Y$11/$D$40+AVV2træ!AC36*Y$12/$D$40+AVV2halm!AC36*Y$13/$D$40+AVV2gasGT!AC36*Y$14/$D$40+KKV!AC36*Y$15/$D$40+HCVgas!AC36*Y$16/$D$40+SPolie!AC36*Y$17/SPolie!AC$30+SPgas!AC36*Y$18/SPgas!AC$30</f>
        <v>1.779180271409863</v>
      </c>
      <c r="Z44" s="654">
        <f ca="1">AMV1træ!AD36*Z$5/$D$40+AMV1træBP!AD36*Z$6/AMV1træBP!AD$30+AMV3kul!AD36*Z$7/$D$40+AMV4træ!AD36*Z$8/$D$40+AMV4træBP!AD36*Z$9/AMV4træBP!AD$30+AVV1træ!AD36*Z$10/$D$40+AVV1kul!AD36*Z$11/$D$40+AVV2træ!AD36*Z$12/$D$40+AVV2halm!AD36*Z$13/$D$40+AVV2gasGT!AD36*Z$14/$D$40+KKV!AD36*Z$15/$D$40+HCVgas!AD36*Z$16/$D$40+SPolie!AD36*Z$17/SPolie!AD$30+SPgas!AD36*Z$18/SPgas!AD$30</f>
        <v>1.7757694431303768</v>
      </c>
      <c r="AA44" s="654">
        <f ca="1">AMV1træ!AE36*AA$5/$D$40+AMV1træBP!AE36*AA$6/AMV1træBP!AE$30+AMV3kul!AE36*AA$7/$D$40+AMV4træ!AE36*AA$8/$D$40+AMV4træBP!AE36*AA$9/AMV4træBP!AE$30+AVV1træ!AE36*AA$10/$D$40+AVV1kul!AE36*AA$11/$D$40+AVV2træ!AE36*AA$12/$D$40+AVV2halm!AE36*AA$13/$D$40+AVV2gasGT!AE36*AA$14/$D$40+KKV!AE36*AA$15/$D$40+HCVgas!AE36*AA$16/$D$40+SPolie!AE36*AA$17/SPolie!AE$30+SPgas!AE36*AA$18/SPgas!AE$30</f>
        <v>1.7724358497084167</v>
      </c>
      <c r="AB44" s="654">
        <f ca="1">AMV1træ!AF36*AB$5/$D$40+AMV1træBP!AF36*AB$6/AMV1træBP!AF$30+AMV3kul!AF36*AB$7/$D$40+AMV4træ!AF36*AB$8/$D$40+AMV4træBP!AF36*AB$9/AMV4træBP!AF$30+AVV1træ!AF36*AB$10/$D$40+AVV1kul!AF36*AB$11/$D$40+AVV2træ!AF36*AB$12/$D$40+AVV2halm!AF36*AB$13/$D$40+AVV2gasGT!AF36*AB$14/$D$40+KKV!AF36*AB$15/$D$40+HCVgas!AF36*AB$16/$D$40+SPolie!AF36*AB$17/SPolie!AF$30+SPgas!AF36*AB$18/SPgas!AF$30</f>
        <v>1.7691794939288858</v>
      </c>
    </row>
    <row r="45" spans="2:28" hidden="1">
      <c r="B45" s="24" t="s">
        <v>456</v>
      </c>
      <c r="C45" s="24" t="s">
        <v>110</v>
      </c>
      <c r="D45" s="654">
        <f ca="1">AMV1træ!H37*D$5/$D$40+AMV1træBP!H37*D$6/AMV1træBP!H$30+AMV3kul!H37*D$7/$D$40+AMV4træ!H37*D$8/$D$40+AMV4træBP!H37*D$9/AMV4træBP!H$30+AVV1træ!H37*D$10/$D$40+AVV1kul!H37*D$11/$D$40+AVV2træ!H37*D$12/$D$40+AVV2halm!H37*D$13/$D$40+AVV2gasGT!H37*D$14/$D$40+KKV!H37*D$15/$D$40+HCVgas!H37*D$16/$D$40+SPolie!H37*D$17/SPolie!H$30+SPgas!H37*D$18/SPgas!H$30</f>
        <v>0.63658583100990651</v>
      </c>
      <c r="E45" s="654">
        <f ca="1">AMV1træ!I37*E$5/$D$40+AMV1træBP!I37*E$6/AMV1træBP!I$30+AMV3kul!I37*E$7/$D$40+AMV4træ!I37*E$8/$D$40+AMV4træBP!I37*E$9/AMV4træBP!I$30+AVV1træ!I37*E$10/$D$40+AVV1kul!I37*E$11/$D$40+AVV2træ!I37*E$12/$D$40+AVV2halm!I37*E$13/$D$40+AVV2gasGT!I37*E$14/$D$40+KKV!I37*E$15/$D$40+HCVgas!I37*E$16/$D$40+SPolie!I37*E$17/SPolie!I$30+SPgas!I37*E$18/SPgas!I$30</f>
        <v>0.63542391073722115</v>
      </c>
      <c r="F45" s="654">
        <f ca="1">AMV1træ!J37*F$5/$D$40+AMV1træBP!J37*F$6/AMV1træBP!J$30+AMV3kul!J37*F$7/$D$40+AMV4træ!J37*F$8/$D$40+AMV4træBP!J37*F$9/AMV4træBP!J$30+AVV1træ!J37*F$10/$D$40+AVV1kul!J37*F$11/$D$40+AVV2træ!J37*F$12/$D$40+AVV2halm!J37*F$13/$D$40+AVV2gasGT!J37*F$14/$D$40+KKV!J37*F$15/$D$40+HCVgas!J37*F$16/$D$40+SPolie!J37*F$17/SPolie!J$30+SPgas!J37*F$18/SPgas!J$30</f>
        <v>0.62992283573497954</v>
      </c>
      <c r="G45" s="654">
        <f ca="1">AMV1træ!K37*G$5/$D$40+AMV1træBP!K37*G$6/AMV1træBP!K$30+AMV3kul!K37*G$7/$D$40+AMV4træ!K37*G$8/$D$40+AMV4træBP!K37*G$9/AMV4træBP!K$30+AVV1træ!K37*G$10/$D$40+AVV1kul!K37*G$11/$D$40+AVV2træ!K37*G$12/$D$40+AVV2halm!K37*G$13/$D$40+AVV2gasGT!K37*G$14/$D$40+KKV!K37*G$15/$D$40+HCVgas!K37*G$16/$D$40+SPolie!K37*G$17/SPolie!K$30+SPgas!K37*G$18/SPgas!K$30</f>
        <v>0.62726141137911073</v>
      </c>
      <c r="H45" s="654">
        <f ca="1">AMV1træ!L37*H$5/$D$40+AMV1træBP!L37*H$6/AMV1træBP!L$30+AMV3kul!L37*H$7/$D$40+AMV4træ!L37*H$8/$D$40+AMV4træBP!L37*H$9/AMV4træBP!L$30+AVV1træ!L37*H$10/$D$40+AVV1kul!L37*H$11/$D$40+AVV2træ!L37*H$12/$D$40+AVV2halm!L37*H$13/$D$40+AVV2gasGT!L37*H$14/$D$40+KKV!L37*H$15/$D$40+HCVgas!L37*H$16/$D$40+SPolie!L37*H$17/SPolie!L$30+SPgas!L37*H$18/SPgas!L$30</f>
        <v>0.65124425054438917</v>
      </c>
      <c r="I45" s="654">
        <f ca="1">AMV1træ!M37*I$5/$D$40+AMV1træBP!M37*I$6/AMV1træBP!M$30+AMV3kul!M37*I$7/$D$40+AMV4træ!M37*I$8/$D$40+AMV4træBP!M37*I$9/AMV4træBP!M$30+AVV1træ!M37*I$10/$D$40+AVV1kul!M37*I$11/$D$40+AVV2træ!M37*I$12/$D$40+AVV2halm!M37*I$13/$D$40+AVV2gasGT!M37*I$14/$D$40+KKV!M37*I$15/$D$40+HCVgas!M37*I$16/$D$40+SPolie!M37*I$17/SPolie!M$30+SPgas!M37*I$18/SPgas!M$30</f>
        <v>0.64544763513502501</v>
      </c>
      <c r="J45" s="654">
        <f ca="1">AMV1træ!N37*J$5/$D$40+AMV1træBP!N37*J$6/AMV1træBP!N$30+AMV3kul!N37*J$7/$D$40+AMV4træ!N37*J$8/$D$40+AMV4træBP!N37*J$9/AMV4træBP!N$30+AVV1træ!N37*J$10/$D$40+AVV1kul!N37*J$11/$D$40+AVV2træ!N37*J$12/$D$40+AVV2halm!N37*J$13/$D$40+AVV2gasGT!N37*J$14/$D$40+KKV!N37*J$15/$D$40+HCVgas!N37*J$16/$D$40+SPolie!N37*J$17/SPolie!N$30+SPgas!N37*J$18/SPgas!N$30</f>
        <v>0.64001526299277256</v>
      </c>
      <c r="K45" s="654">
        <f ca="1">AMV1træ!O37*K$5/$D$40+AMV1træBP!O37*K$6/AMV1træBP!O$30+AMV3kul!O37*K$7/$D$40+AMV4træ!O37*K$8/$D$40+AMV4træBP!O37*K$9/AMV4træBP!O$30+AVV1træ!O37*K$10/$D$40+AVV1kul!O37*K$11/$D$40+AVV2træ!O37*K$12/$D$40+AVV2halm!O37*K$13/$D$40+AVV2gasGT!O37*K$14/$D$40+KKV!O37*K$15/$D$40+HCVgas!O37*K$16/$D$40+SPolie!O37*K$17/SPolie!O$30+SPgas!O37*K$18/SPgas!O$30</f>
        <v>0.63494713287790361</v>
      </c>
      <c r="L45" s="654">
        <f ca="1">AMV1træ!P37*L$5/$D$40+AMV1træBP!P37*L$6/AMV1træBP!P$30+AMV3kul!P37*L$7/$D$40+AMV4træ!P37*L$8/$D$40+AMV4træBP!P37*L$9/AMV4træBP!P$30+AVV1træ!P37*L$10/$D$40+AVV1kul!P37*L$11/$D$40+AVV2træ!P37*L$12/$D$40+AVV2halm!P37*L$13/$D$40+AVV2gasGT!P37*L$14/$D$40+KKV!P37*L$15/$D$40+HCVgas!P37*L$16/$D$40+SPolie!P37*L$17/SPolie!P$30+SPgas!P37*L$18/SPgas!P$30</f>
        <v>0.63449683368968712</v>
      </c>
      <c r="M45" s="654">
        <f ca="1">AMV1træ!Q37*M$5/$D$40+AMV1træBP!Q37*M$6/AMV1træBP!Q$30+AMV3kul!Q37*M$7/$D$40+AMV4træ!Q37*M$8/$D$40+AMV4træBP!Q37*M$9/AMV4træBP!Q$30+AVV1træ!Q37*M$10/$D$40+AVV1kul!Q37*M$11/$D$40+AVV2træ!Q37*M$12/$D$40+AVV2halm!Q37*M$13/$D$40+AVV2gasGT!Q37*M$14/$D$40+KKV!Q37*M$15/$D$40+HCVgas!Q37*M$16/$D$40+SPolie!Q37*M$17/SPolie!Q$30+SPgas!Q37*M$18/SPgas!Q$30</f>
        <v>0.63410717985887755</v>
      </c>
      <c r="N45" s="654">
        <f ca="1">AMV1træ!R37*N$5/$D$40+AMV1træBP!R37*N$6/AMV1træBP!R$30+AMV3kul!R37*N$7/$D$40+AMV4træ!R37*N$8/$D$40+AMV4træBP!R37*N$9/AMV4træBP!R$30+AVV1træ!R37*N$10/$D$40+AVV1kul!R37*N$11/$D$40+AVV2træ!R37*N$12/$D$40+AVV2halm!R37*N$13/$D$40+AVV2gasGT!R37*N$14/$D$40+KKV!R37*N$15/$D$40+HCVgas!R37*N$16/$D$40+SPolie!R37*N$17/SPolie!R$30+SPgas!R37*N$18/SPgas!R$30</f>
        <v>0.63216267926895542</v>
      </c>
      <c r="O45" s="654">
        <f ca="1">AMV1træ!S37*O$5/$D$40+AMV1træBP!S37*O$6/AMV1træBP!S$30+AMV3kul!S37*O$7/$D$40+AMV4træ!S37*O$8/$D$40+AMV4træBP!S37*O$9/AMV4træBP!S$30+AVV1træ!S37*O$10/$D$40+AVV1kul!S37*O$11/$D$40+AVV2træ!S37*O$12/$D$40+AVV2halm!S37*O$13/$D$40+AVV2gasGT!S37*O$14/$D$40+KKV!S37*O$15/$D$40+HCVgas!S37*O$16/$D$40+SPolie!S37*O$17/SPolie!S$30+SPgas!S37*O$18/SPgas!S$30</f>
        <v>0.63037653616736966</v>
      </c>
      <c r="P45" s="654">
        <f ca="1">AMV1træ!T37*P$5/$D$40+AMV1træBP!T37*P$6/AMV1træBP!T$30+AMV3kul!T37*P$7/$D$40+AMV4træ!T37*P$8/$D$40+AMV4træBP!T37*P$9/AMV4træBP!T$30+AVV1træ!T37*P$10/$D$40+AVV1kul!T37*P$11/$D$40+AVV2træ!T37*P$12/$D$40+AVV2halm!T37*P$13/$D$40+AVV2gasGT!T37*P$14/$D$40+KKV!T37*P$15/$D$40+HCVgas!T37*P$16/$D$40+SPolie!T37*P$17/SPolie!T$30+SPgas!T37*P$18/SPgas!T$30</f>
        <v>0.62874875620243886</v>
      </c>
      <c r="Q45" s="654">
        <f ca="1">AMV1træ!U37*Q$5/$D$40+AMV1træBP!U37*Q$6/AMV1træBP!U$30+AMV3kul!U37*Q$7/$D$40+AMV4træ!U37*Q$8/$D$40+AMV4træBP!U37*Q$9/AMV4træBP!U$30+AVV1træ!U37*Q$10/$D$40+AVV1kul!U37*Q$11/$D$40+AVV2træ!U37*Q$12/$D$40+AVV2halm!U37*Q$13/$D$40+AVV2gasGT!U37*Q$14/$D$40+KKV!U37*Q$15/$D$40+HCVgas!U37*Q$16/$D$40+SPolie!U37*Q$17/SPolie!U$30+SPgas!U37*Q$18/SPgas!U$30</f>
        <v>0.62727934502275606</v>
      </c>
      <c r="R45" s="654">
        <f ca="1">AMV1træ!V37*R$5/$D$40+AMV1træBP!V37*R$6/AMV1træBP!V$30+AMV3kul!V37*R$7/$D$40+AMV4træ!V37*R$8/$D$40+AMV4træBP!V37*R$9/AMV4træBP!V$30+AVV1træ!V37*R$10/$D$40+AVV1kul!V37*R$11/$D$40+AVV2træ!V37*R$12/$D$40+AVV2halm!V37*R$13/$D$40+AVV2gasGT!V37*R$14/$D$40+KKV!V37*R$15/$D$40+HCVgas!V37*R$16/$D$40+SPolie!V37*R$17/SPolie!V$30+SPgas!V37*R$18/SPgas!V$30</f>
        <v>0.62596830827717975</v>
      </c>
      <c r="S45" s="654">
        <f ca="1">AMV1træ!W37*S$5/$D$40+AMV1træBP!W37*S$6/AMV1træBP!W$30+AMV3kul!W37*S$7/$D$40+AMV4træ!W37*S$8/$D$40+AMV4træBP!W37*S$9/AMV4træBP!W$30+AVV1træ!W37*S$10/$D$40+AVV1kul!W37*S$11/$D$40+AVV2træ!W37*S$12/$D$40+AVV2halm!W37*S$13/$D$40+AVV2gasGT!W37*S$14/$D$40+KKV!W37*S$15/$D$40+HCVgas!W37*S$16/$D$40+SPolie!W37*S$17/SPolie!W$30+SPgas!W37*S$18/SPgas!W$30</f>
        <v>0.6370405526871139</v>
      </c>
      <c r="T45" s="654">
        <f ca="1">AMV1træ!X37*T$5/$D$40+AMV1træBP!X37*T$6/AMV1træBP!X$30+AMV3kul!X37*T$7/$D$40+AMV4træ!X37*T$8/$D$40+AMV4træBP!X37*T$9/AMV4træBP!X$30+AVV1træ!X37*T$10/$D$40+AVV1kul!X37*T$11/$D$40+AVV2træ!X37*T$12/$D$40+AVV2halm!X37*T$13/$D$40+AVV2gasGT!X37*T$14/$D$40+KKV!X37*T$15/$D$40+HCVgas!X37*T$16/$D$40+SPolie!X37*T$17/SPolie!X$30+SPgas!X37*T$18/SPgas!X$30</f>
        <v>0.63514144470232781</v>
      </c>
      <c r="U45" s="654">
        <f ca="1">AMV1træ!Y37*U$5/$D$40+AMV1træBP!Y37*U$6/AMV1træBP!Y$30+AMV3kul!Y37*U$7/$D$40+AMV4træ!Y37*U$8/$D$40+AMV4træBP!Y37*U$9/AMV4træBP!Y$30+AVV1træ!Y37*U$10/$D$40+AVV1kul!Y37*U$11/$D$40+AVV2træ!Y37*U$12/$D$40+AVV2halm!Y37*U$13/$D$40+AVV2gasGT!Y37*U$14/$D$40+KKV!Y37*U$15/$D$40+HCVgas!Y37*U$16/$D$40+SPolie!Y37*U$17/SPolie!Y$30+SPgas!Y37*U$18/SPgas!Y$30</f>
        <v>0.6332423367175416</v>
      </c>
      <c r="V45" s="654">
        <f ca="1">AMV1træ!Z37*V$5/$D$40+AMV1træBP!Z37*V$6/AMV1træBP!Z$30+AMV3kul!Z37*V$7/$D$40+AMV4træ!Z37*V$8/$D$40+AMV4træBP!Z37*V$9/AMV4træBP!Z$30+AVV1træ!Z37*V$10/$D$40+AVV1kul!Z37*V$11/$D$40+AVV2træ!Z37*V$12/$D$40+AVV2halm!Z37*V$13/$D$40+AVV2gasGT!Z37*V$14/$D$40+KKV!Z37*V$15/$D$40+HCVgas!Z37*V$16/$D$40+SPolie!Z37*V$17/SPolie!Z$30+SPgas!Z37*V$18/SPgas!Z$30</f>
        <v>0.6313432287327555</v>
      </c>
      <c r="W45" s="654">
        <f ca="1">AMV1træ!AA37*W$5/$D$40+AMV1træBP!AA37*W$6/AMV1træBP!AA$30+AMV3kul!AA37*W$7/$D$40+AMV4træ!AA37*W$8/$D$40+AMV4træBP!AA37*W$9/AMV4træBP!AA$30+AVV1træ!AA37*W$10/$D$40+AVV1kul!AA37*W$11/$D$40+AVV2træ!AA37*W$12/$D$40+AVV2halm!AA37*W$13/$D$40+AVV2gasGT!AA37*W$14/$D$40+KKV!AA37*W$15/$D$40+HCVgas!AA37*W$16/$D$40+SPolie!AA37*W$17/SPolie!AA$30+SPgas!AA37*W$18/SPgas!AA$30</f>
        <v>0.62944412074796929</v>
      </c>
      <c r="X45" s="654">
        <f ca="1">AMV1træ!AB37*X$5/$D$40+AMV1træBP!AB37*X$6/AMV1træBP!AB$30+AMV3kul!AB37*X$7/$D$40+AMV4træ!AB37*X$8/$D$40+AMV4træBP!AB37*X$9/AMV4træBP!AB$30+AVV1træ!AB37*X$10/$D$40+AVV1kul!AB37*X$11/$D$40+AVV2træ!AB37*X$12/$D$40+AVV2halm!AB37*X$13/$D$40+AVV2gasGT!AB37*X$14/$D$40+KKV!AB37*X$15/$D$40+HCVgas!AB37*X$16/$D$40+SPolie!AB37*X$17/SPolie!AB$30+SPgas!AB37*X$18/SPgas!AB$30</f>
        <v>0.62315686108435053</v>
      </c>
      <c r="Y45" s="654">
        <f ca="1">AMV1træ!AC37*Y$5/$D$40+AMV1træBP!AC37*Y$6/AMV1træBP!AC$30+AMV3kul!AC37*Y$7/$D$40+AMV4træ!AC37*Y$8/$D$40+AMV4træBP!AC37*Y$9/AMV4træBP!AC$30+AVV1træ!AC37*Y$10/$D$40+AVV1kul!AC37*Y$11/$D$40+AVV2træ!AC37*Y$12/$D$40+AVV2halm!AC37*Y$13/$D$40+AVV2gasGT!AC37*Y$14/$D$40+KKV!AC37*Y$15/$D$40+HCVgas!AC37*Y$16/$D$40+SPolie!AC37*Y$17/SPolie!AC$30+SPgas!AC37*Y$18/SPgas!AC$30</f>
        <v>0.61691492969566397</v>
      </c>
      <c r="Z45" s="654">
        <f ca="1">AMV1træ!AD37*Z$5/$D$40+AMV1træBP!AD37*Z$6/AMV1træBP!AD$30+AMV3kul!AD37*Z$7/$D$40+AMV4træ!AD37*Z$8/$D$40+AMV4træBP!AD37*Z$9/AMV4træBP!AD$30+AVV1træ!AD37*Z$10/$D$40+AVV1kul!AD37*Z$11/$D$40+AVV2træ!AD37*Z$12/$D$40+AVV2halm!AD37*Z$13/$D$40+AVV2gasGT!AD37*Z$14/$D$40+KKV!AD37*Z$15/$D$40+HCVgas!AD37*Z$16/$D$40+SPolie!AD37*Z$17/SPolie!AD$30+SPgas!AD37*Z$18/SPgas!AD$30</f>
        <v>0.61071832821630334</v>
      </c>
      <c r="AA45" s="654">
        <f ca="1">AMV1træ!AE37*AA$5/$D$40+AMV1træBP!AE37*AA$6/AMV1træBP!AE$30+AMV3kul!AE37*AA$7/$D$40+AMV4træ!AE37*AA$8/$D$40+AMV4træBP!AE37*AA$9/AMV4træBP!AE$30+AVV1træ!AE37*AA$10/$D$40+AVV1kul!AE37*AA$11/$D$40+AVV2træ!AE37*AA$12/$D$40+AVV2halm!AE37*AA$13/$D$40+AVV2gasGT!AE37*AA$14/$D$40+KKV!AE37*AA$15/$D$40+HCVgas!AE37*AA$16/$D$40+SPolie!AE37*AA$17/SPolie!AE$30+SPgas!AE37*AA$18/SPgas!AE$30</f>
        <v>0.60456705828074087</v>
      </c>
      <c r="AB45" s="654">
        <f ca="1">AMV1træ!AF37*AB$5/$D$40+AMV1træBP!AF37*AB$6/AMV1træBP!AF$30+AMV3kul!AF37*AB$7/$D$40+AMV4træ!AF37*AB$8/$D$40+AMV4træBP!AF37*AB$9/AMV4træBP!AF$30+AVV1træ!AF37*AB$10/$D$40+AVV1kul!AF37*AB$11/$D$40+AVV2træ!AF37*AB$12/$D$40+AVV2halm!AF37*AB$13/$D$40+AVV2gasGT!AF37*AB$14/$D$40+KKV!AF37*AB$15/$D$40+HCVgas!AF37*AB$16/$D$40+SPolie!AF37*AB$17/SPolie!AF$30+SPgas!AF37*AB$18/SPgas!AF$30</f>
        <v>0.59846112152352382</v>
      </c>
    </row>
    <row r="46" spans="2:28" hidden="1">
      <c r="B46" s="24" t="s">
        <v>457</v>
      </c>
      <c r="C46" s="24" t="s">
        <v>110</v>
      </c>
      <c r="D46" s="654">
        <f ca="1">AMV1træ!H32*D$5/$D$40+AMV1træBP!H32*D$6/AMV1træBP!H$30+AMV3kul!H32*D$7/$D$40+AMV4træ!H32*D$8/$D$40+AMV4træBP!H32*D$9/AMV4træBP!H$30+AVV1træ!H32*D$10/$D$40+AVV1kul!H32*D$11/$D$40+AVV2træ!H32*D$12/$D$40+AVV2halm!H32*D$13/$D$40+AVV2gasGT!H32*D$14/$D$40+KKV!H32*D$15/$D$40+HCVgas!H32*D$16/$D$40+SPolie!H32*D$17/SPolie!H$30+SPgas!H32*D$18/SPgas!H$30</f>
        <v>4.0756384721271122</v>
      </c>
      <c r="E46" s="654">
        <f ca="1">AMV1træ!I32*E$5/$D$40+AMV1træBP!I32*E$6/AMV1træBP!I$30+AMV3kul!I32*E$7/$D$40+AMV4træ!I32*E$8/$D$40+AMV4træBP!I32*E$9/AMV4træBP!I$30+AVV1træ!I32*E$10/$D$40+AVV1kul!I32*E$11/$D$40+AVV2træ!I32*E$12/$D$40+AVV2halm!I32*E$13/$D$40+AVV2gasGT!I32*E$14/$D$40+KKV!I32*E$15/$D$40+HCVgas!I32*E$16/$D$40+SPolie!I32*E$17/SPolie!I$30+SPgas!I32*E$18/SPgas!I$30</f>
        <v>4.0751388464098577</v>
      </c>
      <c r="F46" s="654">
        <f ca="1">AMV1træ!J32*F$5/$D$40+AMV1træBP!J32*F$6/AMV1træBP!J$30+AMV3kul!J32*F$7/$D$40+AMV4træ!J32*F$8/$D$40+AMV4træBP!J32*F$9/AMV4træBP!J$30+AVV1træ!J32*F$10/$D$40+AVV1kul!J32*F$11/$D$40+AVV2træ!J32*F$12/$D$40+AVV2halm!J32*F$13/$D$40+AVV2gasGT!J32*F$14/$D$40+KKV!J32*F$15/$D$40+HCVgas!J32*F$16/$D$40+SPolie!J32*F$17/SPolie!J$30+SPgas!J32*F$18/SPgas!J$30</f>
        <v>4.0727733841588938</v>
      </c>
      <c r="G46" s="654">
        <f ca="1">AMV1træ!K32*G$5/$D$40+AMV1træBP!K32*G$6/AMV1træBP!K$30+AMV3kul!K32*G$7/$D$40+AMV4træ!K32*G$8/$D$40+AMV4træBP!K32*G$9/AMV4træBP!K$30+AVV1træ!K32*G$10/$D$40+AVV1kul!K32*G$11/$D$40+AVV2træ!K32*G$12/$D$40+AVV2halm!K32*G$13/$D$40+AVV2gasGT!K32*G$14/$D$40+KKV!K32*G$15/$D$40+HCVgas!K32*G$16/$D$40+SPolie!K32*G$17/SPolie!K$30+SPgas!K32*G$18/SPgas!K$30</f>
        <v>4.07162897168587</v>
      </c>
      <c r="H46" s="654">
        <f ca="1">AMV1træ!L32*H$5/$D$40+AMV1træBP!L32*H$6/AMV1træBP!L$30+AMV3kul!L32*H$7/$D$40+AMV4træ!L32*H$8/$D$40+AMV4træBP!L32*H$9/AMV4træBP!L$30+AVV1træ!L32*H$10/$D$40+AVV1kul!L32*H$11/$D$40+AVV2træ!L32*H$12/$D$40+AVV2halm!L32*H$13/$D$40+AVV2gasGT!L32*H$14/$D$40+KKV!L32*H$15/$D$40+HCVgas!L32*H$16/$D$40+SPolie!L32*H$17/SPolie!L$30+SPgas!L32*H$18/SPgas!L$30</f>
        <v>2.9699648579088227</v>
      </c>
      <c r="I46" s="654">
        <f ca="1">AMV1træ!M32*I$5/$D$40+AMV1træBP!M32*I$6/AMV1træBP!M$30+AMV3kul!M32*I$7/$D$40+AMV4træ!M32*I$8/$D$40+AMV4træBP!M32*I$9/AMV4træBP!M$30+AVV1træ!M32*I$10/$D$40+AVV1kul!M32*I$11/$D$40+AVV2træ!M32*I$12/$D$40+AVV2halm!M32*I$13/$D$40+AVV2gasGT!M32*I$14/$D$40+KKV!M32*I$15/$D$40+HCVgas!M32*I$16/$D$40+SPolie!M32*I$17/SPolie!M$30+SPgas!M32*I$18/SPgas!M$30</f>
        <v>2.8450853091001305</v>
      </c>
      <c r="J46" s="654">
        <f ca="1">AMV1træ!N32*J$5/$D$40+AMV1træBP!N32*J$6/AMV1træBP!N$30+AMV3kul!N32*J$7/$D$40+AMV4træ!N32*J$8/$D$40+AMV4træBP!N32*J$9/AMV4træBP!N$30+AVV1træ!N32*J$10/$D$40+AVV1kul!N32*J$11/$D$40+AVV2træ!N32*J$12/$D$40+AVV2halm!N32*J$13/$D$40+AVV2gasGT!N32*J$14/$D$40+KKV!N32*J$15/$D$40+HCVgas!N32*J$16/$D$40+SPolie!N32*J$17/SPolie!N$30+SPgas!N32*J$18/SPgas!N$30</f>
        <v>2.7203626625986912</v>
      </c>
      <c r="K46" s="654">
        <f ca="1">AMV1træ!O32*K$5/$D$40+AMV1træBP!O32*K$6/AMV1træBP!O$30+AMV3kul!O32*K$7/$D$40+AMV4træ!O32*K$8/$D$40+AMV4træBP!O32*K$9/AMV4træBP!O$30+AVV1træ!O32*K$10/$D$40+AVV1kul!O32*K$11/$D$40+AVV2træ!O32*K$12/$D$40+AVV2halm!O32*K$13/$D$40+AVV2gasGT!O32*K$14/$D$40+KKV!O32*K$15/$D$40+HCVgas!O32*K$16/$D$40+SPolie!O32*K$17/SPolie!O$30+SPgas!O32*K$18/SPgas!O$30</f>
        <v>2.5957969178704761</v>
      </c>
      <c r="L46" s="654">
        <f ca="1">AMV1træ!P32*L$5/$D$40+AMV1træBP!P32*L$6/AMV1træBP!P$30+AMV3kul!P32*L$7/$D$40+AMV4træ!P32*L$8/$D$40+AMV4træBP!P32*L$9/AMV4træBP!P$30+AVV1træ!P32*L$10/$D$40+AVV1kul!P32*L$11/$D$40+AVV2træ!P32*L$12/$D$40+AVV2halm!P32*L$13/$D$40+AVV2gasGT!P32*L$14/$D$40+KKV!P32*L$15/$D$40+HCVgas!P32*L$16/$D$40+SPolie!P32*L$17/SPolie!P$30+SPgas!P32*L$18/SPgas!P$30</f>
        <v>2.4732171181412475</v>
      </c>
      <c r="M46" s="654">
        <f ca="1">AMV1træ!Q32*M$5/$D$40+AMV1træBP!Q32*M$6/AMV1træBP!Q$30+AMV3kul!Q32*M$7/$D$40+AMV4træ!Q32*M$8/$D$40+AMV4træBP!Q32*M$9/AMV4træBP!Q$30+AVV1træ!Q32*M$10/$D$40+AVV1kul!Q32*M$11/$D$40+AVV2træ!Q32*M$12/$D$40+AVV2halm!Q32*M$13/$D$40+AVV2gasGT!Q32*M$14/$D$40+KKV!Q32*M$15/$D$40+HCVgas!Q32*M$16/$D$40+SPolie!Q32*M$17/SPolie!Q$30+SPgas!Q32*M$18/SPgas!Q$30</f>
        <v>2.3506636736152529</v>
      </c>
      <c r="N46" s="654">
        <f ca="1">AMV1træ!R32*N$5/$D$40+AMV1træBP!R32*N$6/AMV1træBP!R$30+AMV3kul!R32*N$7/$D$40+AMV4træ!R32*N$8/$D$40+AMV4træBP!R32*N$9/AMV4træBP!R$30+AVV1træ!R32*N$10/$D$40+AVV1kul!R32*N$11/$D$40+AVV2træ!R32*N$12/$D$40+AVV2halm!R32*N$13/$D$40+AVV2gasGT!R32*N$14/$D$40+KKV!R32*N$15/$D$40+HCVgas!R32*N$16/$D$40+SPolie!R32*N$17/SPolie!R$30+SPgas!R32*N$18/SPgas!R$30</f>
        <v>2.4256868254745276</v>
      </c>
      <c r="O46" s="654">
        <f ca="1">AMV1træ!S32*O$5/$D$40+AMV1træBP!S32*O$6/AMV1træBP!S$30+AMV3kul!S32*O$7/$D$40+AMV4træ!S32*O$8/$D$40+AMV4træBP!S32*O$9/AMV4træBP!S$30+AVV1træ!S32*O$10/$D$40+AVV1kul!S32*O$11/$D$40+AVV2træ!S32*O$12/$D$40+AVV2halm!S32*O$13/$D$40+AVV2gasGT!S32*O$14/$D$40+KKV!S32*O$15/$D$40+HCVgas!S32*O$16/$D$40+SPolie!S32*O$17/SPolie!S$30+SPgas!S32*O$18/SPgas!S$30</f>
        <v>2.5007798748735506</v>
      </c>
      <c r="P46" s="654">
        <f ca="1">AMV1træ!T32*P$5/$D$40+AMV1træBP!T32*P$6/AMV1træBP!T$30+AMV3kul!T32*P$7/$D$40+AMV4træ!T32*P$8/$D$40+AMV4træBP!T32*P$9/AMV4træBP!T$30+AVV1træ!T32*P$10/$D$40+AVV1kul!T32*P$11/$D$40+AVV2træ!T32*P$12/$D$40+AVV2halm!T32*P$13/$D$40+AVV2gasGT!T32*P$14/$D$40+KKV!T32*P$15/$D$40+HCVgas!T32*P$16/$D$40+SPolie!T32*P$17/SPolie!T$30+SPgas!T32*P$18/SPgas!T$30</f>
        <v>2.5759428243054283</v>
      </c>
      <c r="Q46" s="654">
        <f ca="1">AMV1træ!U32*Q$5/$D$40+AMV1træBP!U32*Q$6/AMV1træBP!U$30+AMV3kul!U32*Q$7/$D$40+AMV4træ!U32*Q$8/$D$40+AMV4træBP!U32*Q$9/AMV4træBP!U$30+AVV1træ!U32*Q$10/$D$40+AVV1kul!U32*Q$11/$D$40+AVV2træ!U32*Q$12/$D$40+AVV2halm!U32*Q$13/$D$40+AVV2gasGT!U32*Q$14/$D$40+KKV!U32*Q$15/$D$40+HCVgas!U32*Q$16/$D$40+SPolie!U32*Q$17/SPolie!U$30+SPgas!U32*Q$18/SPgas!U$30</f>
        <v>2.6511756762634082</v>
      </c>
      <c r="R46" s="654">
        <f ca="1">AMV1træ!V32*R$5/$D$40+AMV1træBP!V32*R$6/AMV1træBP!V$30+AMV3kul!V32*R$7/$D$40+AMV4træ!V32*R$8/$D$40+AMV4træBP!V32*R$9/AMV4træBP!V$30+AVV1træ!V32*R$10/$D$40+AVV1kul!V32*R$11/$D$40+AVV2træ!V32*R$12/$D$40+AVV2halm!V32*R$13/$D$40+AVV2gasGT!V32*R$14/$D$40+KKV!V32*R$15/$D$40+HCVgas!V32*R$16/$D$40+SPolie!V32*R$17/SPolie!V$30+SPgas!V32*R$18/SPgas!V$30</f>
        <v>2.7264784332408354</v>
      </c>
      <c r="S46" s="654">
        <f ca="1">AMV1træ!W32*S$5/$D$40+AMV1træBP!W32*S$6/AMV1træBP!W$30+AMV3kul!W32*S$7/$D$40+AMV4træ!W32*S$8/$D$40+AMV4træBP!W32*S$9/AMV4træBP!W$30+AVV1træ!W32*S$10/$D$40+AVV1kul!W32*S$11/$D$40+AVV2træ!W32*S$12/$D$40+AVV2halm!W32*S$13/$D$40+AVV2gasGT!W32*S$14/$D$40+KKV!W32*S$15/$D$40+HCVgas!W32*S$16/$D$40+SPolie!W32*S$17/SPolie!W$30+SPgas!W32*S$18/SPgas!W$30</f>
        <v>2.7867504749805345</v>
      </c>
      <c r="T46" s="654">
        <f ca="1">AMV1træ!X32*T$5/$D$40+AMV1træBP!X32*T$6/AMV1træBP!X$30+AMV3kul!X32*T$7/$D$40+AMV4træ!X32*T$8/$D$40+AMV4træBP!X32*T$9/AMV4træBP!X$30+AVV1træ!X32*T$10/$D$40+AVV1kul!X32*T$11/$D$40+AVV2træ!X32*T$12/$D$40+AVV2halm!X32*T$13/$D$40+AVV2gasGT!X32*T$14/$D$40+KKV!X32*T$15/$D$40+HCVgas!X32*T$16/$D$40+SPolie!X32*T$17/SPolie!X$30+SPgas!X32*T$18/SPgas!X$30</f>
        <v>2.7859338585470761</v>
      </c>
      <c r="U46" s="654">
        <f ca="1">AMV1træ!Y32*U$5/$D$40+AMV1træBP!Y32*U$6/AMV1træBP!Y$30+AMV3kul!Y32*U$7/$D$40+AMV4træ!Y32*U$8/$D$40+AMV4træBP!Y32*U$9/AMV4træBP!Y$30+AVV1træ!Y32*U$10/$D$40+AVV1kul!Y32*U$11/$D$40+AVV2træ!Y32*U$12/$D$40+AVV2halm!Y32*U$13/$D$40+AVV2gasGT!Y32*U$14/$D$40+KKV!Y32*U$15/$D$40+HCVgas!Y32*U$16/$D$40+SPolie!Y32*U$17/SPolie!Y$30+SPgas!Y32*U$18/SPgas!Y$30</f>
        <v>2.7851172421136186</v>
      </c>
      <c r="V46" s="654">
        <f ca="1">AMV1træ!Z32*V$5/$D$40+AMV1træBP!Z32*V$6/AMV1træBP!Z$30+AMV3kul!Z32*V$7/$D$40+AMV4træ!Z32*V$8/$D$40+AMV4træBP!Z32*V$9/AMV4træBP!Z$30+AVV1træ!Z32*V$10/$D$40+AVV1kul!Z32*V$11/$D$40+AVV2træ!Z32*V$12/$D$40+AVV2halm!Z32*V$13/$D$40+AVV2gasGT!Z32*V$14/$D$40+KKV!Z32*V$15/$D$40+HCVgas!Z32*V$16/$D$40+SPolie!Z32*V$17/SPolie!Z$30+SPgas!Z32*V$18/SPgas!Z$30</f>
        <v>2.7843006256801601</v>
      </c>
      <c r="W46" s="654">
        <f ca="1">AMV1træ!AA32*W$5/$D$40+AMV1træBP!AA32*W$6/AMV1træBP!AA$30+AMV3kul!AA32*W$7/$D$40+AMV4træ!AA32*W$8/$D$40+AMV4træBP!AA32*W$9/AMV4træBP!AA$30+AVV1træ!AA32*W$10/$D$40+AVV1kul!AA32*W$11/$D$40+AVV2træ!AA32*W$12/$D$40+AVV2halm!AA32*W$13/$D$40+AVV2gasGT!AA32*W$14/$D$40+KKV!AA32*W$15/$D$40+HCVgas!AA32*W$16/$D$40+SPolie!AA32*W$17/SPolie!AA$30+SPgas!AA32*W$18/SPgas!AA$30</f>
        <v>2.7834840092467021</v>
      </c>
      <c r="X46" s="654">
        <f ca="1">AMV1træ!AB32*X$5/$D$40+AMV1træBP!AB32*X$6/AMV1træBP!AB$30+AMV3kul!AB32*X$7/$D$40+AMV4træ!AB32*X$8/$D$40+AMV4træBP!AB32*X$9/AMV4træBP!AB$30+AVV1træ!AB32*X$10/$D$40+AVV1kul!AB32*X$11/$D$40+AVV2træ!AB32*X$12/$D$40+AVV2halm!AB32*X$13/$D$40+AVV2gasGT!AB32*X$14/$D$40+KKV!AB32*X$15/$D$40+HCVgas!AB32*X$16/$D$40+SPolie!AB32*X$17/SPolie!AB$30+SPgas!AB32*X$18/SPgas!AB$30</f>
        <v>2.6478270474456682</v>
      </c>
      <c r="Y46" s="654">
        <f ca="1">AMV1træ!AC32*Y$5/$D$40+AMV1træBP!AC32*Y$6/AMV1træBP!AC$30+AMV3kul!AC32*Y$7/$D$40+AMV4træ!AC32*Y$8/$D$40+AMV4træBP!AC32*Y$9/AMV4træBP!AC$30+AVV1træ!AC32*Y$10/$D$40+AVV1kul!AC32*Y$11/$D$40+AVV2træ!AC32*Y$12/$D$40+AVV2halm!AC32*Y$13/$D$40+AVV2gasGT!AC32*Y$14/$D$40+KKV!AC32*Y$15/$D$40+HCVgas!AC32*Y$16/$D$40+SPolie!AC32*Y$17/SPolie!AC$30+SPgas!AC32*Y$18/SPgas!AC$30</f>
        <v>2.5121863809277496</v>
      </c>
      <c r="Z46" s="654">
        <f ca="1">AMV1træ!AD32*Z$5/$D$40+AMV1træBP!AD32*Z$6/AMV1træBP!AD$30+AMV3kul!AD32*Z$7/$D$40+AMV4træ!AD32*Z$8/$D$40+AMV4træBP!AD32*Z$9/AMV4træBP!AD$30+AVV1træ!AD32*Z$10/$D$40+AVV1kul!AD32*Z$11/$D$40+AVV2træ!AD32*Z$12/$D$40+AVV2halm!AD32*Z$13/$D$40+AVV2gasGT!AD32*Z$14/$D$40+KKV!AD32*Z$15/$D$40+HCVgas!AD32*Z$16/$D$40+SPolie!AD32*Z$17/SPolie!AD$30+SPgas!AD32*Z$18/SPgas!AD$30</f>
        <v>2.3765620102805163</v>
      </c>
      <c r="AA46" s="654">
        <f ca="1">AMV1træ!AE32*AA$5/$D$40+AMV1træBP!AE32*AA$6/AMV1træBP!AE$30+AMV3kul!AE32*AA$7/$D$40+AMV4træ!AE32*AA$8/$D$40+AMV4træBP!AE32*AA$9/AMV4træBP!AE$30+AVV1træ!AE32*AA$10/$D$40+AVV1kul!AE32*AA$11/$D$40+AVV2træ!AE32*AA$12/$D$40+AVV2halm!AE32*AA$13/$D$40+AVV2gasGT!AE32*AA$14/$D$40+KKV!AE32*AA$15/$D$40+HCVgas!AE32*AA$16/$D$40+SPolie!AE32*AA$17/SPolie!AE$30+SPgas!AE32*AA$18/SPgas!AE$30</f>
        <v>2.2409539360915627</v>
      </c>
      <c r="AB46" s="654">
        <f ca="1">AMV1træ!AF32*AB$5/$D$40+AMV1træBP!AF32*AB$6/AMV1træBP!AF$30+AMV3kul!AF32*AB$7/$D$40+AMV4træ!AF32*AB$8/$D$40+AMV4træBP!AF32*AB$9/AMV4træBP!AF$30+AVV1træ!AF32*AB$10/$D$40+AVV1kul!AF32*AB$11/$D$40+AVV2træ!AF32*AB$12/$D$40+AVV2halm!AF32*AB$13/$D$40+AVV2gasGT!AF32*AB$14/$D$40+KKV!AF32*AB$15/$D$40+HCVgas!AF32*AB$16/$D$40+SPolie!AF32*AB$17/SPolie!AF$30+SPgas!AF32*AB$18/SPgas!AF$30</f>
        <v>2.1053621589484979</v>
      </c>
    </row>
    <row r="47" spans="2:28" hidden="1">
      <c r="B47" s="24" t="s">
        <v>458</v>
      </c>
      <c r="C47" s="24" t="s">
        <v>110</v>
      </c>
      <c r="D47" s="654">
        <f ca="1">AMV1træ!H33*D$5/$D$40+AMV1træBP!H33*D$6/AMV1træBP!H$30+AMV3kul!H33*D$7/$D$40+AMV4træ!H33*D$8/$D$40+AMV4træBP!H33*D$9/AMV4træBP!H$30+AVV1træ!H33*D$10/$D$40+AVV1kul!H33*D$11/$D$40+AVV2træ!H33*D$12/$D$40+AVV2halm!H33*D$13/$D$40+AVV2gasGT!H33*D$14/$D$40+KKV!H33*D$15/$D$40+HCVgas!H33*D$16/$D$40+SPolie!H33*D$17/SPolie!H$30+SPgas!H33*D$18/SPgas!H$30</f>
        <v>51.799512920344185</v>
      </c>
      <c r="E47" s="654">
        <f ca="1">AMV1træ!I33*E$5/$D$40+AMV1træBP!I33*E$6/AMV1træBP!I$30+AMV3kul!I33*E$7/$D$40+AMV4træ!I33*E$8/$D$40+AMV4træBP!I33*E$9/AMV4træBP!I$30+AVV1træ!I33*E$10/$D$40+AVV1kul!I33*E$11/$D$40+AVV2træ!I33*E$12/$D$40+AVV2halm!I33*E$13/$D$40+AVV2gasGT!I33*E$14/$D$40+KKV!I33*E$15/$D$40+HCVgas!I33*E$16/$D$40+SPolie!I33*E$17/SPolie!I$30+SPgas!I33*E$18/SPgas!I$30</f>
        <v>51.743740747255302</v>
      </c>
      <c r="F47" s="654">
        <f ca="1">AMV1træ!J33*F$5/$D$40+AMV1træBP!J33*F$6/AMV1træBP!J$30+AMV3kul!J33*F$7/$D$40+AMV4træ!J33*F$8/$D$40+AMV4træBP!J33*F$9/AMV4træBP!J$30+AVV1træ!J33*F$10/$D$40+AVV1kul!J33*F$11/$D$40+AVV2træ!J33*F$12/$D$40+AVV2halm!J33*F$13/$D$40+AVV2gasGT!J33*F$14/$D$40+KKV!J33*F$15/$D$40+HCVgas!J33*F$16/$D$40+SPolie!J33*F$17/SPolie!J$30+SPgas!J33*F$18/SPgas!J$30</f>
        <v>51.479689147147695</v>
      </c>
      <c r="G47" s="654">
        <f ca="1">AMV1træ!K33*G$5/$D$40+AMV1træBP!K33*G$6/AMV1træBP!K$30+AMV3kul!K33*G$7/$D$40+AMV4træ!K33*G$8/$D$40+AMV4træBP!K33*G$9/AMV4træBP!K$30+AVV1træ!K33*G$10/$D$40+AVV1kul!K33*G$11/$D$40+AVV2træ!K33*G$12/$D$40+AVV2halm!K33*G$13/$D$40+AVV2gasGT!K33*G$14/$D$40+KKV!K33*G$15/$D$40+HCVgas!K33*G$16/$D$40+SPolie!K33*G$17/SPolie!K$30+SPgas!K33*G$18/SPgas!K$30</f>
        <v>51.351940778065988</v>
      </c>
      <c r="H47" s="654">
        <f ca="1">AMV1træ!L33*H$5/$D$40+AMV1træBP!L33*H$6/AMV1træBP!L$30+AMV3kul!L33*H$7/$D$40+AMV4træ!L33*H$8/$D$40+AMV4træBP!L33*H$9/AMV4træBP!L$30+AVV1træ!L33*H$10/$D$40+AVV1kul!L33*H$11/$D$40+AVV2træ!L33*H$12/$D$40+AVV2halm!L33*H$13/$D$40+AVV2gasGT!L33*H$14/$D$40+KKV!L33*H$15/$D$40+HCVgas!L33*H$16/$D$40+SPolie!L33*H$17/SPolie!L$30+SPgas!L33*H$18/SPgas!L$30</f>
        <v>58.400499039379071</v>
      </c>
      <c r="I47" s="654">
        <f ca="1">AMV1træ!M33*I$5/$D$40+AMV1træBP!M33*I$6/AMV1træBP!M$30+AMV3kul!M33*I$7/$D$40+AMV4træ!M33*I$8/$D$40+AMV4træBP!M33*I$9/AMV4træBP!M$30+AVV1træ!M33*I$10/$D$40+AVV1kul!M33*I$11/$D$40+AVV2træ!M33*I$12/$D$40+AVV2halm!M33*I$13/$D$40+AVV2gasGT!M33*I$14/$D$40+KKV!M33*I$15/$D$40+HCVgas!M33*I$16/$D$40+SPolie!M33*I$17/SPolie!M$30+SPgas!M33*I$18/SPgas!M$30</f>
        <v>58.342881167206166</v>
      </c>
      <c r="J47" s="654">
        <f ca="1">AMV1træ!N33*J$5/$D$40+AMV1træBP!N33*J$6/AMV1træBP!N$30+AMV3kul!N33*J$7/$D$40+AMV4træ!N33*J$8/$D$40+AMV4træBP!N33*J$9/AMV4træBP!N$30+AVV1træ!N33*J$10/$D$40+AVV1kul!N33*J$11/$D$40+AVV2træ!N33*J$12/$D$40+AVV2halm!N33*J$13/$D$40+AVV2gasGT!N33*J$14/$D$40+KKV!N33*J$15/$D$40+HCVgas!N33*J$16/$D$40+SPolie!N33*J$17/SPolie!N$30+SPgas!N33*J$18/SPgas!N$30</f>
        <v>58.302746471257258</v>
      </c>
      <c r="K47" s="654">
        <f ca="1">AMV1træ!O33*K$5/$D$40+AMV1træBP!O33*K$6/AMV1træBP!O$30+AMV3kul!O33*K$7/$D$40+AMV4træ!O33*K$8/$D$40+AMV4træBP!O33*K$9/AMV4træBP!O$30+AVV1træ!O33*K$10/$D$40+AVV1kul!O33*K$11/$D$40+AVV2træ!O33*K$12/$D$40+AVV2halm!O33*K$13/$D$40+AVV2gasGT!O33*K$14/$D$40+KKV!O33*K$15/$D$40+HCVgas!O33*K$16/$D$40+SPolie!O33*K$17/SPolie!O$30+SPgas!O33*K$18/SPgas!O$30</f>
        <v>58.280094892027108</v>
      </c>
      <c r="L47" s="654">
        <f ca="1">AMV1træ!P33*L$5/$D$40+AMV1træBP!P33*L$6/AMV1træBP!P$30+AMV3kul!P33*L$7/$D$40+AMV4træ!P33*L$8/$D$40+AMV4træBP!P33*L$9/AMV4træBP!P$30+AVV1træ!P33*L$10/$D$40+AVV1kul!P33*L$11/$D$40+AVV2træ!P33*L$12/$D$40+AVV2halm!P33*L$13/$D$40+AVV2gasGT!P33*L$14/$D$40+KKV!P33*L$15/$D$40+HCVgas!P33*L$16/$D$40+SPolie!P33*L$17/SPolie!P$30+SPgas!P33*L$18/SPgas!P$30</f>
        <v>58.47909869668262</v>
      </c>
      <c r="M47" s="654">
        <f ca="1">AMV1træ!Q33*M$5/$D$40+AMV1træBP!Q33*M$6/AMV1træBP!Q$30+AMV3kul!Q33*M$7/$D$40+AMV4træ!Q33*M$8/$D$40+AMV4træBP!Q33*M$9/AMV4træBP!Q$30+AVV1træ!Q33*M$10/$D$40+AVV1kul!Q33*M$11/$D$40+AVV2træ!Q33*M$12/$D$40+AVV2halm!Q33*M$13/$D$40+AVV2gasGT!Q33*M$14/$D$40+KKV!Q33*M$15/$D$40+HCVgas!Q33*M$16/$D$40+SPolie!Q33*M$17/SPolie!Q$30+SPgas!Q33*M$18/SPgas!Q$30</f>
        <v>58.681012977901318</v>
      </c>
      <c r="N47" s="654">
        <f ca="1">AMV1træ!R33*N$5/$D$40+AMV1træBP!R33*N$6/AMV1træBP!R$30+AMV3kul!R33*N$7/$D$40+AMV4træ!R33*N$8/$D$40+AMV4træBP!R33*N$9/AMV4træBP!R$30+AVV1træ!R33*N$10/$D$40+AVV1kul!R33*N$11/$D$40+AVV2træ!R33*N$12/$D$40+AVV2halm!R33*N$13/$D$40+AVV2gasGT!R33*N$14/$D$40+KKV!R33*N$15/$D$40+HCVgas!R33*N$16/$D$40+SPolie!R33*N$17/SPolie!R$30+SPgas!R33*N$18/SPgas!R$30</f>
        <v>59.103535592757048</v>
      </c>
      <c r="O47" s="654">
        <f ca="1">AMV1træ!S33*O$5/$D$40+AMV1træBP!S33*O$6/AMV1træBP!S$30+AMV3kul!S33*O$7/$D$40+AMV4træ!S33*O$8/$D$40+AMV4træBP!S33*O$9/AMV4træBP!S$30+AVV1træ!S33*O$10/$D$40+AVV1kul!S33*O$11/$D$40+AVV2træ!S33*O$12/$D$40+AVV2halm!S33*O$13/$D$40+AVV2gasGT!S33*O$14/$D$40+KKV!S33*O$15/$D$40+HCVgas!S33*O$16/$D$40+SPolie!S33*O$17/SPolie!S$30+SPgas!S33*O$18/SPgas!S$30</f>
        <v>59.533671633395727</v>
      </c>
      <c r="P47" s="654">
        <f ca="1">AMV1træ!T33*P$5/$D$40+AMV1træBP!T33*P$6/AMV1træBP!T$30+AMV3kul!T33*P$7/$D$40+AMV4træ!T33*P$8/$D$40+AMV4træBP!T33*P$9/AMV4træBP!T$30+AVV1træ!T33*P$10/$D$40+AVV1kul!T33*P$11/$D$40+AVV2træ!T33*P$12/$D$40+AVV2halm!T33*P$13/$D$40+AVV2gasGT!T33*P$14/$D$40+KKV!T33*P$15/$D$40+HCVgas!T33*P$16/$D$40+SPolie!T33*P$17/SPolie!T$30+SPgas!T33*P$18/SPgas!T$30</f>
        <v>59.971421371374028</v>
      </c>
      <c r="Q47" s="654">
        <f ca="1">AMV1træ!U33*Q$5/$D$40+AMV1træBP!U33*Q$6/AMV1træBP!U$30+AMV3kul!U33*Q$7/$D$40+AMV4træ!U33*Q$8/$D$40+AMV4træBP!U33*Q$9/AMV4træBP!U$30+AVV1træ!U33*Q$10/$D$40+AVV1kul!U33*Q$11/$D$40+AVV2træ!U33*Q$12/$D$40+AVV2halm!U33*Q$13/$D$40+AVV2gasGT!U33*Q$14/$D$40+KKV!U33*Q$15/$D$40+HCVgas!U33*Q$16/$D$40+SPolie!U33*Q$17/SPolie!U$30+SPgas!U33*Q$18/SPgas!U$30</f>
        <v>60.416785078262109</v>
      </c>
      <c r="R47" s="654">
        <f ca="1">AMV1træ!V33*R$5/$D$40+AMV1træBP!V33*R$6/AMV1træBP!V$30+AMV3kul!V33*R$7/$D$40+AMV4træ!V33*R$8/$D$40+AMV4træBP!V33*R$9/AMV4træBP!V$30+AVV1træ!V33*R$10/$D$40+AVV1kul!V33*R$11/$D$40+AVV2træ!V33*R$12/$D$40+AVV2halm!V33*R$13/$D$40+AVV2gasGT!V33*R$14/$D$40+KKV!V33*R$15/$D$40+HCVgas!V33*R$16/$D$40+SPolie!V33*R$17/SPolie!V$30+SPgas!V33*R$18/SPgas!V$30</f>
        <v>60.869763025642733</v>
      </c>
      <c r="S47" s="654">
        <f ca="1">AMV1træ!W33*S$5/$D$40+AMV1træBP!W33*S$6/AMV1træBP!W$30+AMV3kul!W33*S$7/$D$40+AMV4træ!W33*S$8/$D$40+AMV4træBP!W33*S$9/AMV4træBP!W$30+AVV1træ!W33*S$10/$D$40+AVV1kul!W33*S$11/$D$40+AVV2træ!W33*S$12/$D$40+AVV2halm!W33*S$13/$D$40+AVV2gasGT!W33*S$14/$D$40+KKV!W33*S$15/$D$40+HCVgas!W33*S$16/$D$40+SPolie!W33*S$17/SPolie!W$30+SPgas!W33*S$18/SPgas!W$30</f>
        <v>52.108794803197405</v>
      </c>
      <c r="T47" s="654">
        <f ca="1">AMV1træ!X33*T$5/$D$40+AMV1træBP!X33*T$6/AMV1træBP!X$30+AMV3kul!X33*T$7/$D$40+AMV4træ!X33*T$8/$D$40+AMV4træBP!X33*T$9/AMV4træBP!X$30+AVV1træ!X33*T$10/$D$40+AVV1kul!X33*T$11/$D$40+AVV2træ!X33*T$12/$D$40+AVV2halm!X33*T$13/$D$40+AVV2gasGT!X33*T$14/$D$40+KKV!X33*T$15/$D$40+HCVgas!X33*T$16/$D$40+SPolie!X33*T$17/SPolie!X$30+SPgas!X33*T$18/SPgas!X$30</f>
        <v>52.017637619927676</v>
      </c>
      <c r="U47" s="654">
        <f ca="1">AMV1træ!Y33*U$5/$D$40+AMV1træBP!Y33*U$6/AMV1træBP!Y$30+AMV3kul!Y33*U$7/$D$40+AMV4træ!Y33*U$8/$D$40+AMV4træBP!Y33*U$9/AMV4træBP!Y$30+AVV1træ!Y33*U$10/$D$40+AVV1kul!Y33*U$11/$D$40+AVV2træ!Y33*U$12/$D$40+AVV2halm!Y33*U$13/$D$40+AVV2gasGT!Y33*U$14/$D$40+KKV!Y33*U$15/$D$40+HCVgas!Y33*U$16/$D$40+SPolie!Y33*U$17/SPolie!Y$30+SPgas!Y33*U$18/SPgas!Y$30</f>
        <v>51.92648043665794</v>
      </c>
      <c r="V47" s="654">
        <f ca="1">AMV1træ!Z33*V$5/$D$40+AMV1træBP!Z33*V$6/AMV1træBP!Z$30+AMV3kul!Z33*V$7/$D$40+AMV4træ!Z33*V$8/$D$40+AMV4træBP!Z33*V$9/AMV4træBP!Z$30+AVV1træ!Z33*V$10/$D$40+AVV1kul!Z33*V$11/$D$40+AVV2træ!Z33*V$12/$D$40+AVV2halm!Z33*V$13/$D$40+AVV2gasGT!Z33*V$14/$D$40+KKV!Z33*V$15/$D$40+HCVgas!Z33*V$16/$D$40+SPolie!Z33*V$17/SPolie!Z$30+SPgas!Z33*V$18/SPgas!Z$30</f>
        <v>51.835323253388211</v>
      </c>
      <c r="W47" s="654">
        <f ca="1">AMV1træ!AA33*W$5/$D$40+AMV1træBP!AA33*W$6/AMV1træBP!AA$30+AMV3kul!AA33*W$7/$D$40+AMV4træ!AA33*W$8/$D$40+AMV4træBP!AA33*W$9/AMV4træBP!AA$30+AVV1træ!AA33*W$10/$D$40+AVV1kul!AA33*W$11/$D$40+AVV2træ!AA33*W$12/$D$40+AVV2halm!AA33*W$13/$D$40+AVV2gasGT!AA33*W$14/$D$40+KKV!AA33*W$15/$D$40+HCVgas!AA33*W$16/$D$40+SPolie!AA33*W$17/SPolie!AA$30+SPgas!AA33*W$18/SPgas!AA$30</f>
        <v>51.744166070118467</v>
      </c>
      <c r="X47" s="654">
        <f ca="1">AMV1træ!AB33*X$5/$D$40+AMV1træBP!AB33*X$6/AMV1træBP!AB$30+AMV3kul!AB33*X$7/$D$40+AMV4træ!AB33*X$8/$D$40+AMV4træBP!AB33*X$9/AMV4træBP!AB$30+AVV1træ!AB33*X$10/$D$40+AVV1kul!AB33*X$11/$D$40+AVV2træ!AB33*X$12/$D$40+AVV2halm!AB33*X$13/$D$40+AVV2gasGT!AB33*X$14/$D$40+KKV!AB33*X$15/$D$40+HCVgas!AB33*X$16/$D$40+SPolie!AB33*X$17/SPolie!AB$30+SPgas!AB33*X$18/SPgas!AB$30</f>
        <v>51.318987382847823</v>
      </c>
      <c r="Y47" s="654">
        <f ca="1">AMV1træ!AC33*Y$5/$D$40+AMV1træBP!AC33*Y$6/AMV1træBP!AC$30+AMV3kul!AC33*Y$7/$D$40+AMV4træ!AC33*Y$8/$D$40+AMV4træBP!AC33*Y$9/AMV4træBP!AC$30+AVV1træ!AC33*Y$10/$D$40+AVV1kul!AC33*Y$11/$D$40+AVV2træ!AC33*Y$12/$D$40+AVV2halm!AC33*Y$13/$D$40+AVV2gasGT!AC33*Y$14/$D$40+KKV!AC33*Y$15/$D$40+HCVgas!AC33*Y$16/$D$40+SPolie!AC33*Y$17/SPolie!AC$30+SPgas!AC33*Y$18/SPgas!AC$30</f>
        <v>50.895981486775</v>
      </c>
      <c r="Z47" s="654">
        <f ca="1">AMV1træ!AD33*Z$5/$D$40+AMV1træBP!AD33*Z$6/AMV1træBP!AD$30+AMV3kul!AD33*Z$7/$D$40+AMV4træ!AD33*Z$8/$D$40+AMV4træBP!AD33*Z$9/AMV4træBP!AD$30+AVV1træ!AD33*Z$10/$D$40+AVV1kul!AD33*Z$11/$D$40+AVV2træ!AD33*Z$12/$D$40+AVV2halm!AD33*Z$13/$D$40+AVV2gasGT!AD33*Z$14/$D$40+KKV!AD33*Z$15/$D$40+HCVgas!AD33*Z$16/$D$40+SPolie!AD33*Z$17/SPolie!AD$30+SPgas!AD33*Z$18/SPgas!AD$30</f>
        <v>50.47514846024405</v>
      </c>
      <c r="AA47" s="654">
        <f ca="1">AMV1træ!AE33*AA$5/$D$40+AMV1træBP!AE33*AA$6/AMV1træBP!AE$30+AMV3kul!AE33*AA$7/$D$40+AMV4træ!AE33*AA$8/$D$40+AMV4træBP!AE33*AA$9/AMV4træBP!AE$30+AVV1træ!AE33*AA$10/$D$40+AVV1kul!AE33*AA$11/$D$40+AVV2træ!AE33*AA$12/$D$40+AVV2halm!AE33*AA$13/$D$40+AVV2gasGT!AE33*AA$14/$D$40+KKV!AE33*AA$15/$D$40+HCVgas!AE33*AA$16/$D$40+SPolie!AE33*AA$17/SPolie!AE$30+SPgas!AE33*AA$18/SPgas!AE$30</f>
        <v>50.056488381602776</v>
      </c>
      <c r="AB47" s="654">
        <f ca="1">AMV1træ!AF33*AB$5/$D$40+AMV1træBP!AF33*AB$6/AMV1træBP!AF$30+AMV3kul!AF33*AB$7/$D$40+AMV4træ!AF33*AB$8/$D$40+AMV4træBP!AF33*AB$9/AMV4træBP!AF$30+AVV1træ!AF33*AB$10/$D$40+AVV1kul!AF33*AB$11/$D$40+AVV2træ!AF33*AB$12/$D$40+AVV2halm!AF33*AB$13/$D$40+AVV2gasGT!AF33*AB$14/$D$40+KKV!AF33*AB$15/$D$40+HCVgas!AF33*AB$16/$D$40+SPolie!AF33*AB$17/SPolie!AF$30+SPgas!AF33*AB$18/SPgas!AF$30</f>
        <v>49.640001329202477</v>
      </c>
    </row>
    <row r="48" spans="2:28" hidden="1">
      <c r="B48" s="23" t="s">
        <v>459</v>
      </c>
      <c r="C48" s="23" t="s">
        <v>110</v>
      </c>
      <c r="D48" s="657">
        <f ca="1">AMV1træ!H34*D$5/$D$40+AMV1træBP!H34*D$6/AMV1træBP!H$30+AMV3kul!H34*D$7/$D$40+AMV4træ!H34*D$8/$D$40+AMV4træBP!H34*D$9/AMV4træBP!H$30+AVV1træ!H34*D$10/$D$40+AVV1kul!H34*D$11/$D$40+AVV2træ!H34*D$12/$D$40+AVV2halm!H34*D$13/$D$40+AVV2gasGT!H34*D$14/$D$40+KKV!H34*D$15/$D$40+HCVgas!H34*D$16/$D$40+SPolie!H34*D$17/SPolie!H$30+SPgas!H34*D$18/SPgas!H$30</f>
        <v>2.6281453220244257</v>
      </c>
      <c r="E48" s="657">
        <f ca="1">AMV1træ!I34*E$5/$D$40+AMV1træBP!I34*E$6/AMV1træBP!I$30+AMV3kul!I34*E$7/$D$40+AMV4træ!I34*E$8/$D$40+AMV4træBP!I34*E$9/AMV4træBP!I$30+AVV1træ!I34*E$10/$D$40+AVV1kul!I34*E$11/$D$40+AVV2træ!I34*E$12/$D$40+AVV2halm!I34*E$13/$D$40+AVV2gasGT!I34*E$14/$D$40+KKV!I34*E$15/$D$40+HCVgas!I34*E$16/$D$40+SPolie!I34*E$17/SPolie!I$30+SPgas!I34*E$18/SPgas!I$30</f>
        <v>2.6280860640905188</v>
      </c>
      <c r="F48" s="657">
        <f ca="1">AMV1træ!J34*F$5/$D$40+AMV1træBP!J34*F$6/AMV1træBP!J$30+AMV3kul!J34*F$7/$D$40+AMV4træ!J34*F$8/$D$40+AMV4træBP!J34*F$9/AMV4træBP!J$30+AVV1træ!J34*F$10/$D$40+AVV1kul!J34*F$11/$D$40+AVV2træ!J34*F$12/$D$40+AVV2halm!J34*F$13/$D$40+AVV2gasGT!J34*F$14/$D$40+KKV!J34*F$15/$D$40+HCVgas!J34*F$16/$D$40+SPolie!J34*F$17/SPolie!J$30+SPgas!J34*F$18/SPgas!J$30</f>
        <v>2.6278055092654049</v>
      </c>
      <c r="G48" s="657">
        <f ca="1">AMV1træ!K34*G$5/$D$40+AMV1træBP!K34*G$6/AMV1træBP!K$30+AMV3kul!K34*G$7/$D$40+AMV4træ!K34*G$8/$D$40+AMV4træBP!K34*G$9/AMV4træBP!K$30+AVV1træ!K34*G$10/$D$40+AVV1kul!K34*G$11/$D$40+AVV2træ!K34*G$12/$D$40+AVV2halm!K34*G$13/$D$40+AVV2gasGT!K34*G$14/$D$40+KKV!K34*G$15/$D$40+HCVgas!K34*G$16/$D$40+SPolie!K34*G$17/SPolie!K$30+SPgas!K34*G$18/SPgas!K$30</f>
        <v>2.6276697766232551</v>
      </c>
      <c r="H48" s="657">
        <f ca="1">AMV1træ!L34*H$5/$D$40+AMV1træBP!L34*H$6/AMV1træBP!L$30+AMV3kul!L34*H$7/$D$40+AMV4træ!L34*H$8/$D$40+AMV4træBP!L34*H$9/AMV4træBP!L$30+AVV1træ!L34*H$10/$D$40+AVV1kul!L34*H$11/$D$40+AVV2træ!L34*H$12/$D$40+AVV2halm!L34*H$13/$D$40+AVV2gasGT!L34*H$14/$D$40+KKV!L34*H$15/$D$40+HCVgas!L34*H$16/$D$40+SPolie!L34*H$17/SPolie!L$30+SPgas!L34*H$18/SPgas!L$30</f>
        <v>2.8558717093732819</v>
      </c>
      <c r="I48" s="657">
        <f ca="1">AMV1træ!M34*I$5/$D$40+AMV1træBP!M34*I$6/AMV1træBP!M$30+AMV3kul!M34*I$7/$D$40+AMV4træ!M34*I$8/$D$40+AMV4træBP!M34*I$9/AMV4træBP!M$30+AVV1træ!M34*I$10/$D$40+AVV1kul!M34*I$11/$D$40+AVV2træ!M34*I$12/$D$40+AVV2halm!M34*I$13/$D$40+AVV2gasGT!M34*I$14/$D$40+KKV!M34*I$15/$D$40+HCVgas!M34*I$16/$D$40+SPolie!M34*I$17/SPolie!M$30+SPgas!M34*I$18/SPgas!M$30</f>
        <v>2.8931328276601578</v>
      </c>
      <c r="J48" s="657">
        <f ca="1">AMV1træ!N34*J$5/$D$40+AMV1træBP!N34*J$6/AMV1træBP!N$30+AMV3kul!N34*J$7/$D$40+AMV4træ!N34*J$8/$D$40+AMV4træBP!N34*J$9/AMV4træBP!N$30+AVV1træ!N34*J$10/$D$40+AVV1kul!N34*J$11/$D$40+AVV2træ!N34*J$12/$D$40+AVV2halm!N34*J$13/$D$40+AVV2gasGT!N34*J$14/$D$40+KKV!N34*J$15/$D$40+HCVgas!N34*J$16/$D$40+SPolie!N34*J$17/SPolie!N$30+SPgas!N34*J$18/SPgas!N$30</f>
        <v>2.9304124371354723</v>
      </c>
      <c r="K48" s="657">
        <f ca="1">AMV1træ!O34*K$5/$D$40+AMV1træBP!O34*K$6/AMV1træBP!O$30+AMV3kul!O34*K$7/$D$40+AMV4træ!O34*K$8/$D$40+AMV4træBP!O34*K$9/AMV4træBP!O$30+AVV1træ!O34*K$10/$D$40+AVV1kul!O34*K$11/$D$40+AVV2træ!O34*K$12/$D$40+AVV2halm!O34*K$13/$D$40+AVV2gasGT!O34*K$14/$D$40+KKV!O34*K$15/$D$40+HCVgas!O34*K$16/$D$40+SPolie!O34*K$17/SPolie!O$30+SPgas!O34*K$18/SPgas!O$30</f>
        <v>2.96771053773629</v>
      </c>
      <c r="L48" s="657">
        <f ca="1">AMV1træ!P34*L$5/$D$40+AMV1træBP!P34*L$6/AMV1træBP!P$30+AMV3kul!P34*L$7/$D$40+AMV4træ!P34*L$8/$D$40+AMV4træBP!P34*L$9/AMV4træBP!P$30+AVV1træ!P34*L$10/$D$40+AVV1kul!P34*L$11/$D$40+AVV2træ!P34*L$12/$D$40+AVV2halm!P34*L$13/$D$40+AVV2gasGT!P34*L$14/$D$40+KKV!P34*L$15/$D$40+HCVgas!P34*L$16/$D$40+SPolie!P34*L$17/SPolie!P$30+SPgas!P34*L$18/SPgas!P$30</f>
        <v>3.0052440624967911</v>
      </c>
      <c r="M48" s="657">
        <f ca="1">AMV1træ!Q34*M$5/$D$40+AMV1træBP!Q34*M$6/AMV1træBP!Q$30+AMV3kul!Q34*M$7/$D$40+AMV4træ!Q34*M$8/$D$40+AMV4træBP!Q34*M$9/AMV4træBP!Q$30+AVV1træ!Q34*M$10/$D$40+AVV1kul!Q34*M$11/$D$40+AVV2træ!Q34*M$12/$D$40+AVV2halm!Q34*M$13/$D$40+AVV2gasGT!Q34*M$14/$D$40+KKV!Q34*M$15/$D$40+HCVgas!Q34*M$16/$D$40+SPolie!Q34*M$17/SPolie!Q$30+SPgas!Q34*M$18/SPgas!Q$30</f>
        <v>3.0427805949531952</v>
      </c>
      <c r="N48" s="657">
        <f ca="1">AMV1træ!R34*N$5/$D$40+AMV1træBP!R34*N$6/AMV1træBP!R$30+AMV3kul!R34*N$7/$D$40+AMV4træ!R34*N$8/$D$40+AMV4træBP!R34*N$9/AMV4træBP!R$30+AVV1træ!R34*N$10/$D$40+AVV1kul!R34*N$11/$D$40+AVV2træ!R34*N$12/$D$40+AVV2halm!R34*N$13/$D$40+AVV2gasGT!R34*N$14/$D$40+KKV!R34*N$15/$D$40+HCVgas!R34*N$16/$D$40+SPolie!R34*N$17/SPolie!R$30+SPgas!R34*N$18/SPgas!R$30</f>
        <v>3.0918183735228766</v>
      </c>
      <c r="O48" s="657">
        <f ca="1">AMV1træ!S34*O$5/$D$40+AMV1træBP!S34*O$6/AMV1træBP!S$30+AMV3kul!S34*O$7/$D$40+AMV4træ!S34*O$8/$D$40+AMV4træBP!S34*O$9/AMV4træBP!S$30+AVV1træ!S34*O$10/$D$40+AVV1kul!S34*O$11/$D$40+AVV2træ!S34*O$12/$D$40+AVV2halm!S34*O$13/$D$40+AVV2gasGT!S34*O$14/$D$40+KKV!S34*O$15/$D$40+HCVgas!S34*O$16/$D$40+SPolie!S34*O$17/SPolie!S$30+SPgas!S34*O$18/SPgas!S$30</f>
        <v>3.1408653967271989</v>
      </c>
      <c r="P48" s="657">
        <f ca="1">AMV1træ!T34*P$5/$D$40+AMV1træBP!T34*P$6/AMV1træBP!T$30+AMV3kul!T34*P$7/$D$40+AMV4træ!T34*P$8/$D$40+AMV4træBP!T34*P$9/AMV4træBP!T$30+AVV1træ!T34*P$10/$D$40+AVV1kul!T34*P$11/$D$40+AVV2træ!T34*P$12/$D$40+AVV2halm!T34*P$13/$D$40+AVV2gasGT!T34*P$14/$D$40+KKV!T34*P$15/$D$40+HCVgas!T34*P$16/$D$40+SPolie!T34*P$17/SPolie!T$30+SPgas!T34*P$18/SPgas!T$30</f>
        <v>3.1899216648958886</v>
      </c>
      <c r="Q48" s="657">
        <f ca="1">AMV1træ!U34*Q$5/$D$40+AMV1træBP!U34*Q$6/AMV1træBP!U$30+AMV3kul!U34*Q$7/$D$40+AMV4træ!U34*Q$8/$D$40+AMV4træBP!U34*Q$9/AMV4træBP!U$30+AVV1træ!U34*Q$10/$D$40+AVV1kul!U34*Q$11/$D$40+AVV2træ!U34*Q$12/$D$40+AVV2halm!U34*Q$13/$D$40+AVV2gasGT!U34*Q$14/$D$40+KKV!U34*Q$15/$D$40+HCVgas!U34*Q$16/$D$40+SPolie!U34*Q$17/SPolie!U$30+SPgas!U34*Q$18/SPgas!U$30</f>
        <v>3.2389871783587161</v>
      </c>
      <c r="R48" s="657">
        <f ca="1">AMV1træ!V34*R$5/$D$40+AMV1træBP!V34*R$6/AMV1træBP!V$30+AMV3kul!V34*R$7/$D$40+AMV4træ!V34*R$8/$D$40+AMV4træBP!V34*R$9/AMV4træBP!V$30+AVV1træ!V34*R$10/$D$40+AVV1kul!V34*R$11/$D$40+AVV2træ!V34*R$12/$D$40+AVV2halm!V34*R$13/$D$40+AVV2gasGT!V34*R$14/$D$40+KKV!V34*R$15/$D$40+HCVgas!V34*R$16/$D$40+SPolie!V34*R$17/SPolie!V$30+SPgas!V34*R$18/SPgas!V$30</f>
        <v>3.2880619374454501</v>
      </c>
      <c r="S48" s="657">
        <f ca="1">AMV1træ!W34*S$5/$D$40+AMV1træBP!W34*S$6/AMV1træBP!W$30+AMV3kul!W34*S$7/$D$40+AMV4træ!W34*S$8/$D$40+AMV4træBP!W34*S$9/AMV4træBP!W$30+AVV1træ!W34*S$10/$D$40+AVV1kul!W34*S$11/$D$40+AVV2træ!W34*S$12/$D$40+AVV2halm!W34*S$13/$D$40+AVV2gasGT!W34*S$14/$D$40+KKV!W34*S$15/$D$40+HCVgas!W34*S$16/$D$40+SPolie!W34*S$17/SPolie!W$30+SPgas!W34*S$18/SPgas!W$30</f>
        <v>2.1854735525648494</v>
      </c>
      <c r="T48" s="657">
        <f ca="1">AMV1træ!X34*T$5/$D$40+AMV1træBP!X34*T$6/AMV1træBP!X$30+AMV3kul!X34*T$7/$D$40+AMV4træ!X34*T$8/$D$40+AMV4træBP!X34*T$9/AMV4træBP!X$30+AVV1træ!X34*T$10/$D$40+AVV1kul!X34*T$11/$D$40+AVV2træ!X34*T$12/$D$40+AVV2halm!X34*T$13/$D$40+AVV2gasGT!X34*T$14/$D$40+KKV!X34*T$15/$D$40+HCVgas!X34*T$16/$D$40+SPolie!X34*T$17/SPolie!X$30+SPgas!X34*T$18/SPgas!X$30</f>
        <v>2.1853766980576252</v>
      </c>
      <c r="U48" s="657">
        <f ca="1">AMV1træ!Y34*U$5/$D$40+AMV1træBP!Y34*U$6/AMV1træBP!Y$30+AMV3kul!Y34*U$7/$D$40+AMV4træ!Y34*U$8/$D$40+AMV4træBP!Y34*U$9/AMV4træBP!Y$30+AVV1træ!Y34*U$10/$D$40+AVV1kul!Y34*U$11/$D$40+AVV2træ!Y34*U$12/$D$40+AVV2halm!Y34*U$13/$D$40+AVV2gasGT!Y34*U$14/$D$40+KKV!Y34*U$15/$D$40+HCVgas!Y34*U$16/$D$40+SPolie!Y34*U$17/SPolie!Y$30+SPgas!Y34*U$18/SPgas!Y$30</f>
        <v>2.1852798435504011</v>
      </c>
      <c r="V48" s="657">
        <f ca="1">AMV1træ!Z34*V$5/$D$40+AMV1træBP!Z34*V$6/AMV1træBP!Z$30+AMV3kul!Z34*V$7/$D$40+AMV4træ!Z34*V$8/$D$40+AMV4træBP!Z34*V$9/AMV4træBP!Z$30+AVV1træ!Z34*V$10/$D$40+AVV1kul!Z34*V$11/$D$40+AVV2træ!Z34*V$12/$D$40+AVV2halm!Z34*V$13/$D$40+AVV2gasGT!Z34*V$14/$D$40+KKV!Z34*V$15/$D$40+HCVgas!Z34*V$16/$D$40+SPolie!Z34*V$17/SPolie!Z$30+SPgas!Z34*V$18/SPgas!Z$30</f>
        <v>2.1851829890431769</v>
      </c>
      <c r="W48" s="657">
        <f ca="1">AMV1træ!AA34*W$5/$D$40+AMV1træBP!AA34*W$6/AMV1træBP!AA$30+AMV3kul!AA34*W$7/$D$40+AMV4træ!AA34*W$8/$D$40+AMV4træBP!AA34*W$9/AMV4træBP!AA$30+AVV1træ!AA34*W$10/$D$40+AVV1kul!AA34*W$11/$D$40+AVV2træ!AA34*W$12/$D$40+AVV2halm!AA34*W$13/$D$40+AVV2gasGT!AA34*W$14/$D$40+KKV!AA34*W$15/$D$40+HCVgas!AA34*W$16/$D$40+SPolie!AA34*W$17/SPolie!AA$30+SPgas!AA34*W$18/SPgas!AA$30</f>
        <v>2.1850861345359527</v>
      </c>
      <c r="X48" s="657">
        <f ca="1">AMV1træ!AB34*X$5/$D$40+AMV1træBP!AB34*X$6/AMV1træBP!AB$30+AMV3kul!AB34*X$7/$D$40+AMV4træ!AB34*X$8/$D$40+AMV4træBP!AB34*X$9/AMV4træBP!AB$30+AVV1træ!AB34*X$10/$D$40+AVV1kul!AB34*X$11/$D$40+AVV2træ!AB34*X$12/$D$40+AVV2halm!AB34*X$13/$D$40+AVV2gasGT!AB34*X$14/$D$40+KKV!AB34*X$15/$D$40+HCVgas!AB34*X$16/$D$40+SPolie!AB34*X$17/SPolie!AB$30+SPgas!AB34*X$18/SPgas!AB$30</f>
        <v>2.1905734371880303</v>
      </c>
      <c r="Y48" s="657">
        <f ca="1">AMV1træ!AC34*Y$5/$D$40+AMV1træBP!AC34*Y$6/AMV1træBP!AC$30+AMV3kul!AC34*Y$7/$D$40+AMV4træ!AC34*Y$8/$D$40+AMV4træBP!AC34*Y$9/AMV4træBP!AC$30+AVV1træ!AC34*Y$10/$D$40+AVV1kul!AC34*Y$11/$D$40+AVV2træ!AC34*Y$12/$D$40+AVV2halm!AC34*Y$13/$D$40+AVV2gasGT!AC34*Y$14/$D$40+KKV!AC34*Y$15/$D$40+HCVgas!AC34*Y$16/$D$40+SPolie!AC34*Y$17/SPolie!AC$30+SPgas!AC34*Y$18/SPgas!AC$30</f>
        <v>2.1960631911910782</v>
      </c>
      <c r="Z48" s="657">
        <f ca="1">AMV1træ!AD34*Z$5/$D$40+AMV1træBP!AD34*Z$6/AMV1træBP!AD$30+AMV3kul!AD34*Z$7/$D$40+AMV4træ!AD34*Z$8/$D$40+AMV4træBP!AD34*Z$9/AMV4træBP!AD$30+AVV1træ!AD34*Z$10/$D$40+AVV1kul!AD34*Z$11/$D$40+AVV2træ!AD34*Z$12/$D$40+AVV2halm!AD34*Z$13/$D$40+AVV2gasGT!AD34*Z$14/$D$40+KKV!AD34*Z$15/$D$40+HCVgas!AD34*Z$16/$D$40+SPolie!AD34*Z$17/SPolie!AD$30+SPgas!AD34*Z$18/SPgas!AD$30</f>
        <v>2.2015553966334935</v>
      </c>
      <c r="AA48" s="657">
        <f ca="1">AMV1træ!AE34*AA$5/$D$40+AMV1træBP!AE34*AA$6/AMV1træBP!AE$30+AMV3kul!AE34*AA$7/$D$40+AMV4træ!AE34*AA$8/$D$40+AMV4træBP!AE34*AA$9/AMV4træBP!AE$30+AVV1træ!AE34*AA$10/$D$40+AVV1kul!AE34*AA$11/$D$40+AVV2træ!AE34*AA$12/$D$40+AVV2halm!AE34*AA$13/$D$40+AVV2gasGT!AE34*AA$14/$D$40+KKV!AE34*AA$15/$D$40+HCVgas!AE34*AA$16/$D$40+SPolie!AE34*AA$17/SPolie!AE$30+SPgas!AE34*AA$18/SPgas!AE$30</f>
        <v>2.207050053603679</v>
      </c>
      <c r="AB48" s="657">
        <f ca="1">AMV1træ!AF34*AB$5/$D$40+AMV1træBP!AF34*AB$6/AMV1træBP!AF$30+AMV3kul!AF34*AB$7/$D$40+AMV4træ!AF34*AB$8/$D$40+AMV4træBP!AF34*AB$9/AMV4træBP!AF$30+AVV1træ!AF34*AB$10/$D$40+AVV1kul!AF34*AB$11/$D$40+AVV2træ!AF34*AB$12/$D$40+AVV2halm!AF34*AB$13/$D$40+AVV2gasGT!AF34*AB$14/$D$40+KKV!AF34*AB$15/$D$40+HCVgas!AF34*AB$16/$D$40+SPolie!AF34*AB$17/SPolie!AF$30+SPgas!AF34*AB$18/SPgas!AF$30</f>
        <v>2.2125471621900266</v>
      </c>
    </row>
    <row r="49" spans="2:5" hidden="1">
      <c r="B49" s="476"/>
      <c r="D49" s="476"/>
      <c r="E49" s="476"/>
    </row>
    <row r="50" spans="2:5" hidden="1">
      <c r="B50" s="655" t="s">
        <v>462</v>
      </c>
      <c r="D50" s="476"/>
      <c r="E50" s="476"/>
    </row>
    <row r="51" spans="2:5" hidden="1">
      <c r="B51" s="476"/>
      <c r="D51" s="476"/>
      <c r="E51" s="476"/>
    </row>
  </sheetData>
  <sheetProtection algorithmName="SHA-512" hashValue="5Ex0QtkNPCAk76qH4gU7GQOC9akJXG/SOLoIzUsNoJ1IQ8ShrMYfTCSMy4ep8lObf6hd+iEW49r8nolKDZIXhw==" saltValue="bSC4/ITeigSeA7UgKwBeig==" spinCount="100000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942923"/>
  </sheetPr>
  <dimension ref="B2:AD13"/>
  <sheetViews>
    <sheetView topLeftCell="D1" zoomScale="80" zoomScaleNormal="80" workbookViewId="0">
      <selection activeCell="AC18" sqref="AC18"/>
    </sheetView>
  </sheetViews>
  <sheetFormatPr defaultColWidth="9.109375" defaultRowHeight="14.4"/>
  <cols>
    <col min="1" max="2" width="3" style="1" customWidth="1"/>
    <col min="3" max="3" width="37.88671875" style="1" customWidth="1"/>
    <col min="4" max="29" width="9.109375" style="1"/>
    <col min="30" max="30" width="3" style="1" customWidth="1"/>
    <col min="31" max="16384" width="9.109375" style="1"/>
  </cols>
  <sheetData>
    <row r="2" spans="2:30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</row>
    <row r="3" spans="2:30" ht="20.399999999999999" thickBot="1">
      <c r="B3" s="3"/>
      <c r="C3" s="2" t="s">
        <v>427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3"/>
    </row>
    <row r="4" spans="2:30" ht="15" thickTop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</row>
    <row r="5" spans="2:30">
      <c r="B5" s="3"/>
      <c r="C5" s="632" t="s">
        <v>428</v>
      </c>
      <c r="D5" s="633">
        <v>2.5661531744918453E-3</v>
      </c>
      <c r="E5" s="634" t="s">
        <v>429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</row>
    <row r="6" spans="2:30"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</row>
    <row r="7" spans="2:30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</row>
    <row r="8" spans="2:30">
      <c r="B8" s="3"/>
      <c r="C8" s="18"/>
      <c r="D8" s="18" t="s">
        <v>8</v>
      </c>
      <c r="E8" s="66">
        <v>2016</v>
      </c>
      <c r="F8" s="18">
        <v>2017</v>
      </c>
      <c r="G8" s="18">
        <v>2018</v>
      </c>
      <c r="H8" s="18">
        <v>2019</v>
      </c>
      <c r="I8" s="18">
        <v>2020</v>
      </c>
      <c r="J8" s="18">
        <v>2021</v>
      </c>
      <c r="K8" s="18">
        <v>2022</v>
      </c>
      <c r="L8" s="18">
        <v>2023</v>
      </c>
      <c r="M8" s="18">
        <v>2024</v>
      </c>
      <c r="N8" s="18">
        <v>2025</v>
      </c>
      <c r="O8" s="18">
        <v>2026</v>
      </c>
      <c r="P8" s="18">
        <v>2027</v>
      </c>
      <c r="Q8" s="18">
        <v>2028</v>
      </c>
      <c r="R8" s="18">
        <v>2029</v>
      </c>
      <c r="S8" s="18">
        <v>2030</v>
      </c>
      <c r="T8" s="18">
        <v>2031</v>
      </c>
      <c r="U8" s="18">
        <v>2032</v>
      </c>
      <c r="V8" s="18">
        <v>2033</v>
      </c>
      <c r="W8" s="18">
        <v>2034</v>
      </c>
      <c r="X8" s="18">
        <v>2035</v>
      </c>
      <c r="Y8" s="18">
        <v>2036</v>
      </c>
      <c r="Z8" s="18">
        <v>2037</v>
      </c>
      <c r="AA8" s="18">
        <v>2038</v>
      </c>
      <c r="AB8" s="18">
        <v>2039</v>
      </c>
      <c r="AC8" s="18">
        <v>2040</v>
      </c>
      <c r="AD8" s="3"/>
    </row>
    <row r="9" spans="2:30">
      <c r="B9" s="3"/>
      <c r="C9" s="1" t="s">
        <v>428</v>
      </c>
      <c r="D9" s="1" t="s">
        <v>429</v>
      </c>
      <c r="E9" s="635">
        <f>$D$5</f>
        <v>2.5661531744918453E-3</v>
      </c>
      <c r="F9" s="635">
        <f t="shared" ref="F9:AC9" si="0">$D$5</f>
        <v>2.5661531744918453E-3</v>
      </c>
      <c r="G9" s="635">
        <f t="shared" si="0"/>
        <v>2.5661531744918453E-3</v>
      </c>
      <c r="H9" s="635">
        <f t="shared" si="0"/>
        <v>2.5661531744918453E-3</v>
      </c>
      <c r="I9" s="635">
        <f t="shared" si="0"/>
        <v>2.5661531744918453E-3</v>
      </c>
      <c r="J9" s="635">
        <f t="shared" si="0"/>
        <v>2.5661531744918453E-3</v>
      </c>
      <c r="K9" s="635">
        <f t="shared" si="0"/>
        <v>2.5661531744918453E-3</v>
      </c>
      <c r="L9" s="635">
        <f t="shared" si="0"/>
        <v>2.5661531744918453E-3</v>
      </c>
      <c r="M9" s="635">
        <f t="shared" si="0"/>
        <v>2.5661531744918453E-3</v>
      </c>
      <c r="N9" s="635">
        <f t="shared" si="0"/>
        <v>2.5661531744918453E-3</v>
      </c>
      <c r="O9" s="635">
        <f t="shared" si="0"/>
        <v>2.5661531744918453E-3</v>
      </c>
      <c r="P9" s="635">
        <f t="shared" si="0"/>
        <v>2.5661531744918453E-3</v>
      </c>
      <c r="Q9" s="635">
        <f t="shared" si="0"/>
        <v>2.5661531744918453E-3</v>
      </c>
      <c r="R9" s="635">
        <f t="shared" si="0"/>
        <v>2.5661531744918453E-3</v>
      </c>
      <c r="S9" s="635">
        <f t="shared" si="0"/>
        <v>2.5661531744918453E-3</v>
      </c>
      <c r="T9" s="635">
        <f t="shared" si="0"/>
        <v>2.5661531744918453E-3</v>
      </c>
      <c r="U9" s="635">
        <f t="shared" si="0"/>
        <v>2.5661531744918453E-3</v>
      </c>
      <c r="V9" s="635">
        <f t="shared" si="0"/>
        <v>2.5661531744918453E-3</v>
      </c>
      <c r="W9" s="635">
        <f t="shared" si="0"/>
        <v>2.5661531744918453E-3</v>
      </c>
      <c r="X9" s="635">
        <f t="shared" si="0"/>
        <v>2.5661531744918453E-3</v>
      </c>
      <c r="Y9" s="635">
        <f t="shared" si="0"/>
        <v>2.5661531744918453E-3</v>
      </c>
      <c r="Z9" s="635">
        <f t="shared" si="0"/>
        <v>2.5661531744918453E-3</v>
      </c>
      <c r="AA9" s="635">
        <f t="shared" si="0"/>
        <v>2.5661531744918453E-3</v>
      </c>
      <c r="AB9" s="635">
        <f t="shared" si="0"/>
        <v>2.5661531744918453E-3</v>
      </c>
      <c r="AC9" s="635">
        <f t="shared" si="0"/>
        <v>2.5661531744918453E-3</v>
      </c>
      <c r="AD9" s="3"/>
    </row>
    <row r="10" spans="2:30">
      <c r="B10" s="3"/>
      <c r="C10" s="1" t="s">
        <v>430</v>
      </c>
      <c r="D10" s="1" t="s">
        <v>431</v>
      </c>
      <c r="E10" s="431">
        <f>'ENS fremskrivningsdata'!T13</f>
        <v>486.91173247321439</v>
      </c>
      <c r="F10" s="431">
        <f>'ENS fremskrivningsdata'!T14</f>
        <v>393.78190062380008</v>
      </c>
      <c r="G10" s="431">
        <f>'ENS fremskrivningsdata'!T15</f>
        <v>454.8870326530552</v>
      </c>
      <c r="H10" s="431">
        <f>'ENS fremskrivningsdata'!T16</f>
        <v>491.04027223076099</v>
      </c>
      <c r="I10" s="431">
        <f>'ENS fremskrivningsdata'!T17</f>
        <v>512.26056969585852</v>
      </c>
      <c r="J10" s="431">
        <f>'ENS fremskrivningsdata'!T18</f>
        <v>501.63687146843711</v>
      </c>
      <c r="K10" s="431">
        <f>'ENS fremskrivningsdata'!T19</f>
        <v>501.62868763702522</v>
      </c>
      <c r="L10" s="431">
        <f>'ENS fremskrivningsdata'!T20</f>
        <v>522.85155531929979</v>
      </c>
      <c r="M10" s="431">
        <f>'ENS fremskrivningsdata'!T21</f>
        <v>533.46187389034321</v>
      </c>
      <c r="N10" s="431">
        <f>'ENS fremskrivningsdata'!T22</f>
        <v>544.07395991253111</v>
      </c>
      <c r="O10" s="431">
        <f>'ENS fremskrivningsdata'!T23</f>
        <v>533.47661210050194</v>
      </c>
      <c r="P10" s="431">
        <f>'ENS fremskrivningsdata'!T24</f>
        <v>533.4912983062361</v>
      </c>
      <c r="Q10" s="431">
        <f>'ENS fremskrivningsdata'!T25</f>
        <v>533.50800983662907</v>
      </c>
      <c r="R10" s="431">
        <f>'ENS fremskrivningsdata'!T26</f>
        <v>522.90800951562835</v>
      </c>
      <c r="S10" s="431">
        <f>'ENS fremskrivningsdata'!T27</f>
        <v>522.92238996038088</v>
      </c>
      <c r="T10" s="431">
        <f>'ENS fremskrivningsdata'!T28</f>
        <v>522.92238996038088</v>
      </c>
      <c r="U10" s="431">
        <f>'ENS fremskrivningsdata'!T29</f>
        <v>522.92238996038088</v>
      </c>
      <c r="V10" s="431">
        <f>'ENS fremskrivningsdata'!T30</f>
        <v>512.30667870772697</v>
      </c>
      <c r="W10" s="431">
        <f>'ENS fremskrivningsdata'!T31</f>
        <v>522.92238996038088</v>
      </c>
      <c r="X10" s="431">
        <f>'ENS fremskrivningsdata'!T32</f>
        <v>512.30667870772697</v>
      </c>
      <c r="Y10" s="431">
        <f>'ENS fremskrivningsdata'!T33</f>
        <v>522.92238996038088</v>
      </c>
      <c r="Z10" s="431">
        <f>'ENS fremskrivningsdata'!T34</f>
        <v>522.92238996038088</v>
      </c>
      <c r="AA10" s="431">
        <f>'ENS fremskrivningsdata'!T35</f>
        <v>522.92238996038088</v>
      </c>
      <c r="AB10" s="431">
        <f>'ENS fremskrivningsdata'!T36</f>
        <v>522.92238996038088</v>
      </c>
      <c r="AC10" s="431">
        <f>'ENS fremskrivningsdata'!T37</f>
        <v>522.92238996038088</v>
      </c>
      <c r="AD10" s="3"/>
    </row>
    <row r="11" spans="2:30">
      <c r="B11" s="3"/>
      <c r="C11" s="636" t="s">
        <v>439</v>
      </c>
      <c r="D11" s="636" t="s">
        <v>432</v>
      </c>
      <c r="E11" s="637">
        <f>IF(Sammenligning!$G$9="GJ",1,(1*3.6))*E9*E10</f>
        <v>1.2494900879834632</v>
      </c>
      <c r="F11" s="637">
        <f>IF(Sammenligning!$G$9="GJ",1,(1*3.6))*F9*F10</f>
        <v>1.0105046743431969</v>
      </c>
      <c r="G11" s="637">
        <f>IF(Sammenligning!$G$9="GJ",1,(1*3.6))*G9*G10</f>
        <v>1.1673098028778133</v>
      </c>
      <c r="H11" s="637">
        <f>IF(Sammenligning!$G$9="GJ",1,(1*3.6))*H9*H10</f>
        <v>1.2600845533883072</v>
      </c>
      <c r="I11" s="637">
        <f>IF(Sammenligning!$G$9="GJ",1,(1*3.6))*I9*I10</f>
        <v>1.3145390870920286</v>
      </c>
      <c r="J11" s="637">
        <f>IF(Sammenligning!$G$9="GJ",1,(1*3.6))*J9*J10</f>
        <v>1.2872770501608877</v>
      </c>
      <c r="K11" s="637">
        <f>IF(Sammenligning!$G$9="GJ",1,(1*3.6))*K9*K10</f>
        <v>1.2872560491959306</v>
      </c>
      <c r="L11" s="637">
        <f>IF(Sammenligning!$G$9="GJ",1,(1*3.6))*L9*L10</f>
        <v>1.3417171784706199</v>
      </c>
      <c r="M11" s="637">
        <f>IF(Sammenligning!$G$9="GJ",1,(1*3.6))*M9*M10</f>
        <v>1.3689448811540728</v>
      </c>
      <c r="N11" s="637">
        <f>IF(Sammenligning!$G$9="GJ",1,(1*3.6))*N9*N10</f>
        <v>1.3961771193878907</v>
      </c>
      <c r="O11" s="637">
        <f>IF(Sammenligning!$G$9="GJ",1,(1*3.6))*O9*O10</f>
        <v>1.3689827016588578</v>
      </c>
      <c r="P11" s="637">
        <f>IF(Sammenligning!$G$9="GJ",1,(1*3.6))*P9*P10</f>
        <v>1.3690203887123238</v>
      </c>
      <c r="Q11" s="637">
        <f>IF(Sammenligning!$G$9="GJ",1,(1*3.6))*Q9*Q10</f>
        <v>1.3690632730590924</v>
      </c>
      <c r="R11" s="637">
        <f>IF(Sammenligning!$G$9="GJ",1,(1*3.6))*R9*R10</f>
        <v>1.3418620485857418</v>
      </c>
      <c r="S11" s="637">
        <f>IF(Sammenligning!$G$9="GJ",1,(1*3.6))*S9*S10</f>
        <v>1.3418989510096941</v>
      </c>
      <c r="T11" s="637">
        <f>IF(Sammenligning!$G$9="GJ",1,(1*3.6))*T9*T10</f>
        <v>1.3418989510096941</v>
      </c>
      <c r="U11" s="637">
        <f>IF(Sammenligning!$G$9="GJ",1,(1*3.6))*U9*U10</f>
        <v>1.3418989510096941</v>
      </c>
      <c r="V11" s="637">
        <f>IF(Sammenligning!$G$9="GJ",1,(1*3.6))*V9*V10</f>
        <v>1.3146574098792074</v>
      </c>
      <c r="W11" s="637">
        <f>IF(Sammenligning!$G$9="GJ",1,(1*3.6))*W9*W10</f>
        <v>1.3418989510096941</v>
      </c>
      <c r="X11" s="637">
        <f>IF(Sammenligning!$G$9="GJ",1,(1*3.6))*X9*X10</f>
        <v>1.3146574098792074</v>
      </c>
      <c r="Y11" s="637">
        <f>IF(Sammenligning!$G$9="GJ",1,(1*3.6))*Y9*Y10</f>
        <v>1.3418989510096941</v>
      </c>
      <c r="Z11" s="637">
        <f>IF(Sammenligning!$G$9="GJ",1,(1*3.6))*Z9*Z10</f>
        <v>1.3418989510096941</v>
      </c>
      <c r="AA11" s="637">
        <f>IF(Sammenligning!$G$9="GJ",1,(1*3.6))*AA9*AA10</f>
        <v>1.3418989510096941</v>
      </c>
      <c r="AB11" s="637">
        <f>IF(Sammenligning!$G$9="GJ",1,(1*3.6))*AB9*AB10</f>
        <v>1.3418989510096941</v>
      </c>
      <c r="AC11" s="637">
        <f>IF(Sammenligning!$G$9="GJ",1,(1*3.6))*AC9*AC10</f>
        <v>1.3418989510096941</v>
      </c>
      <c r="AD11" s="3"/>
    </row>
    <row r="12" spans="2:30"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</row>
    <row r="13" spans="2:30"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rgb="FFE49490"/>
  </sheetPr>
  <dimension ref="A1:AI78"/>
  <sheetViews>
    <sheetView topLeftCell="A12" zoomScale="80" zoomScaleNormal="80" workbookViewId="0">
      <pane xSplit="7" topLeftCell="R1" activePane="topRight" state="frozen"/>
      <selection activeCell="L23" sqref="L23"/>
      <selection pane="topRight" sqref="A1:XFD78"/>
    </sheetView>
  </sheetViews>
  <sheetFormatPr defaultColWidth="9.109375" defaultRowHeight="14.4"/>
  <cols>
    <col min="1" max="2" width="2.6640625" style="1" customWidth="1"/>
    <col min="3" max="3" width="20.5546875" style="1" customWidth="1"/>
    <col min="4" max="4" width="7.44140625" style="1" customWidth="1"/>
    <col min="5" max="5" width="18.5546875" style="1" customWidth="1"/>
    <col min="6" max="6" width="13.88671875" style="1" customWidth="1"/>
    <col min="7" max="7" width="14.33203125" style="1" bestFit="1" customWidth="1"/>
    <col min="8" max="8" width="10.88671875" style="1" bestFit="1" customWidth="1"/>
    <col min="9" max="22" width="10.6640625" style="1" customWidth="1"/>
    <col min="23" max="23" width="11.5546875" style="1" customWidth="1"/>
    <col min="24" max="32" width="10.6640625" style="1" customWidth="1"/>
    <col min="33" max="33" width="2.6640625" style="3" customWidth="1"/>
    <col min="34" max="16384" width="9.109375" style="1"/>
  </cols>
  <sheetData>
    <row r="1" spans="2:32" hidden="1"/>
    <row r="2" spans="2:32" hidden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2:32" ht="20.399999999999999" hidden="1" thickBot="1">
      <c r="B3" s="3"/>
      <c r="C3" s="2" t="s">
        <v>162</v>
      </c>
      <c r="D3" s="2" t="str">
        <f>VLOOKUP(C3,'Tekniske data'!C6:S34,MATCH("Titel",'Tekniske data'!C5:S5,0),FALSE)</f>
        <v>Amagerværket blok 1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2:32" ht="15" hidden="1" thickTop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2:32" hidden="1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spans="2:32" hidden="1">
      <c r="B6" s="3"/>
      <c r="C6" s="51" t="s">
        <v>39</v>
      </c>
      <c r="D6" s="42" t="s">
        <v>195</v>
      </c>
      <c r="E6" s="42"/>
      <c r="F6" s="3"/>
      <c r="G6" s="55" t="s">
        <v>45</v>
      </c>
      <c r="H6" s="55"/>
      <c r="I6" s="55"/>
      <c r="J6" s="3"/>
      <c r="K6" s="50"/>
      <c r="L6" s="55" t="s">
        <v>142</v>
      </c>
      <c r="M6" s="5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2:32" hidden="1">
      <c r="B7" s="3"/>
      <c r="C7" s="36"/>
      <c r="D7" s="20"/>
      <c r="E7" s="37"/>
      <c r="F7" s="3"/>
      <c r="G7" s="62"/>
      <c r="H7" s="58"/>
      <c r="I7" s="59"/>
      <c r="J7" s="3"/>
      <c r="K7" s="6"/>
      <c r="L7" s="138" t="s">
        <v>33</v>
      </c>
      <c r="M7" s="139" t="s">
        <v>34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</row>
    <row r="8" spans="2:32" hidden="1">
      <c r="B8" s="3"/>
      <c r="C8" s="52" t="s">
        <v>58</v>
      </c>
      <c r="D8" s="22"/>
      <c r="E8" s="70">
        <f>Sammenligning!G10</f>
        <v>2019</v>
      </c>
      <c r="F8" s="34"/>
      <c r="G8" s="52" t="s">
        <v>326</v>
      </c>
      <c r="H8" s="8"/>
      <c r="I8" s="60">
        <f>VLOOKUP($C$3,'Tekniske data'!$C$6:$R$37,MATCH(G8,'Tekniske data'!$C$5:$R$5,0),FALSE)</f>
        <v>2010</v>
      </c>
      <c r="J8" s="3"/>
      <c r="K8" s="6"/>
      <c r="L8" s="140">
        <v>24</v>
      </c>
      <c r="M8" s="141">
        <v>298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</row>
    <row r="9" spans="2:32" hidden="1">
      <c r="B9" s="3"/>
      <c r="C9" s="52" t="s">
        <v>336</v>
      </c>
      <c r="D9" s="22"/>
      <c r="E9" s="71">
        <f>Sammenligning!G11</f>
        <v>0.04</v>
      </c>
      <c r="F9" s="34"/>
      <c r="G9" s="52" t="s">
        <v>46</v>
      </c>
      <c r="H9" s="24"/>
      <c r="I9" s="61">
        <v>20</v>
      </c>
      <c r="J9" s="3"/>
      <c r="K9" s="6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 spans="2:32" hidden="1">
      <c r="B10" s="3"/>
      <c r="C10" s="52" t="s">
        <v>60</v>
      </c>
      <c r="D10" s="22"/>
      <c r="E10" s="70" t="str">
        <f>Sammenligning!G13</f>
        <v>ENS's priser fra 2019</v>
      </c>
      <c r="F10" s="35"/>
      <c r="G10" s="88" t="s">
        <v>145</v>
      </c>
      <c r="H10" s="19"/>
      <c r="I10" s="156">
        <f>VLOOKUP($C$3,'Tekniske data'!$C$6:$R$37,MATCH(G10,'Tekniske data'!$C$5:$R$5,0),FALSE)</f>
        <v>64</v>
      </c>
      <c r="J10" s="3"/>
      <c r="K10" s="6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 spans="2:32" hidden="1">
      <c r="B11" s="3"/>
      <c r="C11" s="52" t="s">
        <v>138</v>
      </c>
      <c r="D11" s="8"/>
      <c r="E11" s="112">
        <f>VLOOKUP(E8,Inflation,2,FALSE)/VLOOKUP(2014,Inflation,2,FALSE)</f>
        <v>1.0837932575720344</v>
      </c>
      <c r="F11" s="34"/>
      <c r="G11" s="3"/>
      <c r="H11" s="3"/>
      <c r="I11" s="3"/>
      <c r="J11" s="3"/>
      <c r="K11" s="6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 spans="2:32" hidden="1">
      <c r="B12" s="3"/>
      <c r="C12" s="52" t="s">
        <v>307</v>
      </c>
      <c r="D12" s="8"/>
      <c r="E12" s="71">
        <f>Sammenligning!G15</f>
        <v>1.05</v>
      </c>
      <c r="F12" s="35"/>
      <c r="G12" s="3"/>
      <c r="H12" s="3"/>
      <c r="I12" s="3"/>
      <c r="J12" s="3"/>
      <c r="K12" s="6"/>
      <c r="L12" s="178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</row>
    <row r="13" spans="2:32" hidden="1">
      <c r="B13" s="3"/>
      <c r="C13" s="173" t="s">
        <v>154</v>
      </c>
      <c r="D13" s="19"/>
      <c r="E13" s="177">
        <v>7.42</v>
      </c>
      <c r="F13" s="34"/>
      <c r="G13" s="3"/>
      <c r="H13" s="3"/>
      <c r="I13" s="3"/>
      <c r="J13" s="3"/>
      <c r="K13" s="6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idden="1">
      <c r="B14" s="3"/>
      <c r="C14" s="6"/>
      <c r="D14" s="6"/>
      <c r="E14" s="6"/>
      <c r="F14" s="34"/>
      <c r="G14" s="34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2:32" hidden="1">
      <c r="B15" s="3"/>
      <c r="C15" s="3"/>
      <c r="D15" s="3"/>
      <c r="E15" s="3"/>
      <c r="F15" s="3"/>
      <c r="G15" s="3"/>
      <c r="H15" s="3" t="b">
        <f>H16='Samlet hovedstaden -alle værker'!AE159</f>
        <v>0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2:32" hidden="1">
      <c r="B16" s="3"/>
      <c r="C16" s="18"/>
      <c r="D16" s="18"/>
      <c r="E16" s="18"/>
      <c r="F16" s="18"/>
      <c r="G16" s="179">
        <f>I8</f>
        <v>2010</v>
      </c>
      <c r="H16" s="180">
        <v>2016</v>
      </c>
      <c r="I16" s="18">
        <v>2017</v>
      </c>
      <c r="J16" s="18">
        <v>2018</v>
      </c>
      <c r="K16" s="18">
        <v>2019</v>
      </c>
      <c r="L16" s="18">
        <v>2020</v>
      </c>
      <c r="M16" s="18">
        <v>2021</v>
      </c>
      <c r="N16" s="18">
        <v>2022</v>
      </c>
      <c r="O16" s="18">
        <v>2023</v>
      </c>
      <c r="P16" s="18">
        <v>2024</v>
      </c>
      <c r="Q16" s="18">
        <v>2025</v>
      </c>
      <c r="R16" s="18">
        <v>2026</v>
      </c>
      <c r="S16" s="18">
        <v>2027</v>
      </c>
      <c r="T16" s="18">
        <v>2028</v>
      </c>
      <c r="U16" s="18">
        <v>2029</v>
      </c>
      <c r="V16" s="18">
        <v>2030</v>
      </c>
      <c r="W16" s="18">
        <v>2031</v>
      </c>
      <c r="X16" s="18">
        <v>2032</v>
      </c>
      <c r="Y16" s="18">
        <v>2033</v>
      </c>
      <c r="Z16" s="18">
        <v>2034</v>
      </c>
      <c r="AA16" s="18">
        <v>2035</v>
      </c>
      <c r="AB16" s="18">
        <v>2036</v>
      </c>
      <c r="AC16" s="18">
        <v>2037</v>
      </c>
      <c r="AD16" s="18">
        <v>2038</v>
      </c>
      <c r="AE16" s="18">
        <v>2039</v>
      </c>
      <c r="AF16" s="18">
        <v>2040</v>
      </c>
    </row>
    <row r="17" spans="2:32" hidden="1">
      <c r="B17" s="3"/>
      <c r="C17" s="31"/>
      <c r="D17" s="31"/>
      <c r="E17" s="31"/>
      <c r="F17" s="31"/>
      <c r="G17" s="74"/>
      <c r="H17" s="89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</row>
    <row r="18" spans="2:32" hidden="1">
      <c r="B18" s="3"/>
      <c r="C18" s="31"/>
      <c r="D18" s="31"/>
      <c r="E18" s="31"/>
      <c r="F18" s="31"/>
      <c r="G18" s="74"/>
      <c r="H18" s="89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</row>
    <row r="19" spans="2:32" hidden="1">
      <c r="B19" s="3"/>
      <c r="C19" s="131" t="s">
        <v>51</v>
      </c>
      <c r="D19" s="31"/>
      <c r="E19" s="22" t="s">
        <v>2</v>
      </c>
      <c r="F19" s="22" t="s">
        <v>30</v>
      </c>
      <c r="G19" s="85">
        <f>VLOOKUP($C$3,'Tekniske data'!$C$6:$R$37,MATCH(E19,'Tekniske data'!$C$5:$R$5,0),FALSE)*E13*E11</f>
        <v>37732956.377153322</v>
      </c>
      <c r="H19" s="72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65"/>
      <c r="X19" s="21"/>
      <c r="Y19" s="21"/>
      <c r="Z19" s="21"/>
      <c r="AA19" s="21"/>
      <c r="AB19" s="21"/>
      <c r="AC19" s="21"/>
      <c r="AD19" s="21"/>
      <c r="AE19" s="21"/>
      <c r="AF19" s="21"/>
    </row>
    <row r="20" spans="2:32" hidden="1">
      <c r="B20" s="3"/>
      <c r="C20" s="31"/>
      <c r="D20" s="31"/>
      <c r="E20" s="22" t="s">
        <v>29</v>
      </c>
      <c r="F20" s="22" t="s">
        <v>10</v>
      </c>
      <c r="G20" s="85">
        <f>G19*$I$10</f>
        <v>2414909208.1378126</v>
      </c>
      <c r="H20" s="72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490" t="s">
        <v>269</v>
      </c>
      <c r="V20" s="222"/>
      <c r="W20" s="496">
        <f>240000*E13*I10*0.4/G29</f>
        <v>262141292.79577002</v>
      </c>
      <c r="X20" s="21"/>
      <c r="Y20" s="21"/>
      <c r="Z20" s="21"/>
      <c r="AA20" s="21"/>
      <c r="AB20" s="21"/>
      <c r="AC20" s="21"/>
      <c r="AD20" s="21"/>
      <c r="AE20" s="21"/>
      <c r="AF20" s="21"/>
    </row>
    <row r="21" spans="2:32" hidden="1">
      <c r="B21" s="3"/>
      <c r="C21" s="31"/>
      <c r="D21" s="31"/>
      <c r="E21" s="22" t="s">
        <v>20</v>
      </c>
      <c r="F21" s="22"/>
      <c r="G21" s="175" t="str">
        <f>VLOOKUP($C$3,'Tekniske data'!$C$6:$R$37,MATCH(E21,'Tekniske data'!$C$5:$R$5,0),FALSE)</f>
        <v>Træpiller</v>
      </c>
      <c r="H21" s="72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497"/>
      <c r="V21" s="490" t="s">
        <v>270</v>
      </c>
      <c r="W21" s="495">
        <v>15</v>
      </c>
      <c r="X21" s="21"/>
      <c r="Y21" s="21"/>
      <c r="Z21" s="21"/>
      <c r="AA21" s="21"/>
      <c r="AB21" s="21"/>
      <c r="AC21" s="21"/>
      <c r="AD21" s="21"/>
      <c r="AE21" s="21"/>
      <c r="AF21" s="21"/>
    </row>
    <row r="22" spans="2:32" hidden="1">
      <c r="B22" s="3"/>
      <c r="C22" s="31"/>
      <c r="D22" s="31"/>
      <c r="E22" s="22" t="s">
        <v>22</v>
      </c>
      <c r="F22" s="22"/>
      <c r="G22" s="175" t="str">
        <f>VLOOKUP($C$3,'Tekniske data'!$C$6:$R$37,MATCH(E22,'Tekniske data'!$C$5:$R$5,0),FALSE)</f>
        <v>Modtryk</v>
      </c>
      <c r="H22" s="72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158"/>
      <c r="X22" s="21"/>
      <c r="Y22" s="21"/>
      <c r="Z22" s="21"/>
      <c r="AA22" s="21"/>
      <c r="AB22" s="21"/>
      <c r="AC22" s="21"/>
      <c r="AD22" s="21"/>
      <c r="AE22" s="21"/>
      <c r="AF22" s="21"/>
    </row>
    <row r="23" spans="2:32" hidden="1">
      <c r="B23" s="3"/>
      <c r="C23" s="32"/>
      <c r="D23" s="32"/>
      <c r="E23" s="23"/>
      <c r="F23" s="23"/>
      <c r="G23" s="77"/>
      <c r="H23" s="88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</row>
    <row r="24" spans="2:32" hidden="1">
      <c r="B24" s="3"/>
      <c r="C24" s="65" t="s">
        <v>288</v>
      </c>
      <c r="D24" s="56"/>
      <c r="E24" s="22" t="s">
        <v>249</v>
      </c>
      <c r="F24" s="22" t="s">
        <v>12</v>
      </c>
      <c r="G24" s="60"/>
      <c r="H24" s="92">
        <f>'Samlet hovedstaden -alle værker'!E176*1000</f>
        <v>3662899.0214287112</v>
      </c>
      <c r="I24" s="92">
        <f>'Samlet hovedstaden -alle værker'!F176*1000</f>
        <v>3662899.0214287112</v>
      </c>
      <c r="J24" s="92">
        <f>'Samlet hovedstaden -alle værker'!G176*1000</f>
        <v>3662899.0214287112</v>
      </c>
      <c r="K24" s="92">
        <f>'Samlet hovedstaden -alle værker'!H176*1000</f>
        <v>3662899.0214287112</v>
      </c>
      <c r="L24" s="92">
        <f>'Samlet hovedstaden -alle værker'!I176*1000</f>
        <v>2278068.0900223255</v>
      </c>
      <c r="M24" s="92">
        <f>'Samlet hovedstaden -alle værker'!J176*1000</f>
        <v>2212472.6159639359</v>
      </c>
      <c r="N24" s="92">
        <f>'Samlet hovedstaden -alle værker'!K176*1000</f>
        <v>2146877.1419055462</v>
      </c>
      <c r="O24" s="92">
        <f>'Samlet hovedstaden -alle værker'!L176*1000</f>
        <v>2081281.6678471563</v>
      </c>
      <c r="P24" s="92">
        <f>'Samlet hovedstaden -alle værker'!M176*1000</f>
        <v>2015686.1937887666</v>
      </c>
      <c r="Q24" s="92">
        <f>'Samlet hovedstaden -alle værker'!N176*1000</f>
        <v>1950090.7197303772</v>
      </c>
      <c r="R24" s="92">
        <f>'Samlet hovedstaden -alle værker'!O176*1000</f>
        <v>1863106.4039764407</v>
      </c>
      <c r="S24" s="92">
        <f>'Samlet hovedstaden -alle værker'!P176*1000</f>
        <v>1776122.0882225039</v>
      </c>
      <c r="T24" s="92">
        <f>'Samlet hovedstaden -alle værker'!Q176*1000</f>
        <v>1689137.7724685671</v>
      </c>
      <c r="U24" s="92">
        <f>'Samlet hovedstaden -alle værker'!R176*1000</f>
        <v>1602153.4567146304</v>
      </c>
      <c r="V24" s="92">
        <f>'Samlet hovedstaden -alle værker'!S176*1000</f>
        <v>1515169.1409606934</v>
      </c>
      <c r="W24" s="92">
        <f>'Samlet hovedstaden -alle værker'!T176*1000</f>
        <v>0</v>
      </c>
      <c r="X24" s="92">
        <f>'Samlet hovedstaden -alle værker'!U176*1000</f>
        <v>0</v>
      </c>
      <c r="Y24" s="92">
        <f>'Samlet hovedstaden -alle værker'!V176*1000</f>
        <v>0</v>
      </c>
      <c r="Z24" s="92">
        <f>'Samlet hovedstaden -alle værker'!W176*1000</f>
        <v>0</v>
      </c>
      <c r="AA24" s="92">
        <f>'Samlet hovedstaden -alle værker'!X176*1000</f>
        <v>0</v>
      </c>
      <c r="AB24" s="92">
        <f>'Samlet hovedstaden -alle værker'!Y176*1000</f>
        <v>0</v>
      </c>
      <c r="AC24" s="92">
        <f>'Samlet hovedstaden -alle værker'!Z176*1000</f>
        <v>0</v>
      </c>
      <c r="AD24" s="92">
        <f>'Samlet hovedstaden -alle værker'!AA176*1000</f>
        <v>0</v>
      </c>
      <c r="AE24" s="92">
        <f>'Samlet hovedstaden -alle værker'!AB176*1000</f>
        <v>0</v>
      </c>
      <c r="AF24" s="92">
        <f>'Samlet hovedstaden -alle værker'!AC176*1000</f>
        <v>0</v>
      </c>
    </row>
    <row r="25" spans="2:32" hidden="1">
      <c r="B25" s="3"/>
      <c r="C25" s="56"/>
      <c r="D25" s="56"/>
      <c r="E25" s="22" t="s">
        <v>250</v>
      </c>
      <c r="F25" s="22" t="s">
        <v>12</v>
      </c>
      <c r="G25" s="60"/>
      <c r="H25" s="69">
        <f>'Samlet hovedstaden -alle værker'!E173*1000</f>
        <v>3895637.3161687795</v>
      </c>
      <c r="I25" s="73">
        <f>'Samlet hovedstaden -alle værker'!F173*1000</f>
        <v>3895637.3161687795</v>
      </c>
      <c r="J25" s="73">
        <f>'Samlet hovedstaden -alle værker'!G173*1000</f>
        <v>3895637.3161687795</v>
      </c>
      <c r="K25" s="73">
        <f>'Samlet hovedstaden -alle værker'!H173*1000</f>
        <v>3895637.3161687795</v>
      </c>
      <c r="L25" s="73">
        <f>'Samlet hovedstaden -alle værker'!I173*1000</f>
        <v>2389162.1066061975</v>
      </c>
      <c r="M25" s="73">
        <f>'Samlet hovedstaden -alle værker'!J173*1000</f>
        <v>2331307.1712574246</v>
      </c>
      <c r="N25" s="73">
        <f>'Samlet hovedstaden -alle værker'!K173*1000</f>
        <v>2273452.2359086517</v>
      </c>
      <c r="O25" s="73">
        <f>'Samlet hovedstaden -alle værker'!L173*1000</f>
        <v>2215597.3005598788</v>
      </c>
      <c r="P25" s="73">
        <f>'Samlet hovedstaden -alle værker'!M173*1000</f>
        <v>2157742.3652111059</v>
      </c>
      <c r="Q25" s="73">
        <f>'Samlet hovedstaden -alle værker'!N173*1000</f>
        <v>2099887.4298623339</v>
      </c>
      <c r="R25" s="73">
        <f>'Samlet hovedstaden -alle værker'!O173*1000</f>
        <v>2002587.810299169</v>
      </c>
      <c r="S25" s="73">
        <f>'Samlet hovedstaden -alle værker'!P173*1000</f>
        <v>1905288.1907360037</v>
      </c>
      <c r="T25" s="73">
        <f>'Samlet hovedstaden -alle værker'!Q173*1000</f>
        <v>1807988.5711728386</v>
      </c>
      <c r="U25" s="73">
        <f>'Samlet hovedstaden -alle værker'!R173*1000</f>
        <v>1710688.9516096734</v>
      </c>
      <c r="V25" s="73">
        <f>'Samlet hovedstaden -alle værker'!S173*1000</f>
        <v>1613389.3320465088</v>
      </c>
      <c r="W25" s="73">
        <f>'Samlet hovedstaden -alle værker'!T173*1000</f>
        <v>0</v>
      </c>
      <c r="X25" s="73">
        <f>'Samlet hovedstaden -alle værker'!U173*1000</f>
        <v>0</v>
      </c>
      <c r="Y25" s="73">
        <f>'Samlet hovedstaden -alle værker'!V173*1000</f>
        <v>0</v>
      </c>
      <c r="Z25" s="73">
        <f>'Samlet hovedstaden -alle værker'!W173*1000</f>
        <v>0</v>
      </c>
      <c r="AA25" s="73">
        <f>'Samlet hovedstaden -alle værker'!X173*1000</f>
        <v>0</v>
      </c>
      <c r="AB25" s="73">
        <f>'Samlet hovedstaden -alle værker'!Y173*1000</f>
        <v>0</v>
      </c>
      <c r="AC25" s="73">
        <f>'Samlet hovedstaden -alle værker'!Z173*1000</f>
        <v>0</v>
      </c>
      <c r="AD25" s="73">
        <f>'Samlet hovedstaden -alle værker'!AA173*1000</f>
        <v>0</v>
      </c>
      <c r="AE25" s="73">
        <f>'Samlet hovedstaden -alle værker'!AB173*1000</f>
        <v>0</v>
      </c>
      <c r="AF25" s="73">
        <f>'Samlet hovedstaden -alle værker'!AC173*1000</f>
        <v>0</v>
      </c>
    </row>
    <row r="26" spans="2:32" hidden="1">
      <c r="B26" s="3"/>
      <c r="C26" s="58"/>
      <c r="D26" s="58"/>
      <c r="E26" s="106"/>
      <c r="F26" s="106"/>
      <c r="G26" s="107"/>
      <c r="H26" s="108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</row>
    <row r="27" spans="2:32" hidden="1">
      <c r="B27" s="3"/>
      <c r="C27" s="56"/>
      <c r="D27" s="56"/>
      <c r="E27" s="22" t="s">
        <v>173</v>
      </c>
      <c r="F27" s="22" t="s">
        <v>147</v>
      </c>
      <c r="G27" s="126">
        <f>VLOOKUP($C$3,'Tekniske data'!$C$6:$R$37,MATCH(E27,'Tekniske data'!$C$5:$R$5,0),FALSE)*$E$11*I10*E13</f>
        <v>67475404.345027104</v>
      </c>
      <c r="H27" s="69">
        <f>G27</f>
        <v>67475404.345027104</v>
      </c>
      <c r="I27" s="73">
        <f t="shared" ref="I27:X37" si="0">H27</f>
        <v>67475404.345027104</v>
      </c>
      <c r="J27" s="73">
        <f t="shared" si="0"/>
        <v>67475404.345027104</v>
      </c>
      <c r="K27" s="73">
        <f t="shared" si="0"/>
        <v>67475404.345027104</v>
      </c>
      <c r="L27" s="73">
        <f t="shared" si="0"/>
        <v>67475404.345027104</v>
      </c>
      <c r="M27" s="73">
        <f t="shared" si="0"/>
        <v>67475404.345027104</v>
      </c>
      <c r="N27" s="73">
        <f t="shared" si="0"/>
        <v>67475404.345027104</v>
      </c>
      <c r="O27" s="73">
        <f t="shared" si="0"/>
        <v>67475404.345027104</v>
      </c>
      <c r="P27" s="73">
        <f t="shared" si="0"/>
        <v>67475404.345027104</v>
      </c>
      <c r="Q27" s="73">
        <f t="shared" si="0"/>
        <v>67475404.345027104</v>
      </c>
      <c r="R27" s="73">
        <f t="shared" si="0"/>
        <v>67475404.345027104</v>
      </c>
      <c r="S27" s="73">
        <f t="shared" si="0"/>
        <v>67475404.345027104</v>
      </c>
      <c r="T27" s="73">
        <f t="shared" si="0"/>
        <v>67475404.345027104</v>
      </c>
      <c r="U27" s="73">
        <f t="shared" si="0"/>
        <v>67475404.345027104</v>
      </c>
      <c r="V27" s="73">
        <f t="shared" si="0"/>
        <v>67475404.345027104</v>
      </c>
      <c r="W27" s="73">
        <f t="shared" si="0"/>
        <v>67475404.345027104</v>
      </c>
      <c r="X27" s="73">
        <f t="shared" si="0"/>
        <v>67475404.345027104</v>
      </c>
      <c r="Y27" s="73">
        <f t="shared" ref="Y27:AA37" si="1">X27</f>
        <v>67475404.345027104</v>
      </c>
      <c r="Z27" s="73">
        <f t="shared" si="1"/>
        <v>67475404.345027104</v>
      </c>
      <c r="AA27" s="73">
        <f t="shared" si="1"/>
        <v>67475404.345027104</v>
      </c>
      <c r="AB27" s="73">
        <f>AA27</f>
        <v>67475404.345027104</v>
      </c>
      <c r="AC27" s="73">
        <f t="shared" ref="AC27:AC37" si="2">AB27</f>
        <v>67475404.345027104</v>
      </c>
      <c r="AD27" s="73">
        <f t="shared" ref="AD27:AD37" si="3">AC27</f>
        <v>67475404.345027104</v>
      </c>
      <c r="AE27" s="73">
        <f t="shared" ref="AE27:AE37" si="4">AD27</f>
        <v>67475404.345027104</v>
      </c>
      <c r="AF27" s="73">
        <f t="shared" ref="AF27:AF37" si="5">AE27</f>
        <v>67475404.345027104</v>
      </c>
    </row>
    <row r="28" spans="2:32" hidden="1">
      <c r="B28" s="3"/>
      <c r="C28" s="56"/>
      <c r="D28" s="56"/>
      <c r="E28" s="22" t="s">
        <v>196</v>
      </c>
      <c r="F28" s="22" t="s">
        <v>146</v>
      </c>
      <c r="G28" s="127">
        <f>VLOOKUP($C$3,'Tekniske data'!$C$6:$R$37,MATCH(E28,'Tekniske data'!$C$5:$R$5,0),FALSE)*$E$11</f>
        <v>4.5078890872717281</v>
      </c>
      <c r="H28" s="110">
        <f>G28</f>
        <v>4.5078890872717281</v>
      </c>
      <c r="I28" s="111">
        <f t="shared" si="0"/>
        <v>4.5078890872717281</v>
      </c>
      <c r="J28" s="111">
        <f t="shared" si="0"/>
        <v>4.5078890872717281</v>
      </c>
      <c r="K28" s="111">
        <f t="shared" si="0"/>
        <v>4.5078890872717281</v>
      </c>
      <c r="L28" s="111">
        <f t="shared" si="0"/>
        <v>4.5078890872717281</v>
      </c>
      <c r="M28" s="111">
        <f t="shared" si="0"/>
        <v>4.5078890872717281</v>
      </c>
      <c r="N28" s="111">
        <f t="shared" si="0"/>
        <v>4.5078890872717281</v>
      </c>
      <c r="O28" s="111">
        <f t="shared" si="0"/>
        <v>4.5078890872717281</v>
      </c>
      <c r="P28" s="111">
        <f t="shared" si="0"/>
        <v>4.5078890872717281</v>
      </c>
      <c r="Q28" s="111">
        <f t="shared" si="0"/>
        <v>4.5078890872717281</v>
      </c>
      <c r="R28" s="111">
        <f t="shared" si="0"/>
        <v>4.5078890872717281</v>
      </c>
      <c r="S28" s="111">
        <f t="shared" si="0"/>
        <v>4.5078890872717281</v>
      </c>
      <c r="T28" s="111">
        <f t="shared" si="0"/>
        <v>4.5078890872717281</v>
      </c>
      <c r="U28" s="111">
        <f t="shared" si="0"/>
        <v>4.5078890872717281</v>
      </c>
      <c r="V28" s="111">
        <f t="shared" si="0"/>
        <v>4.5078890872717281</v>
      </c>
      <c r="W28" s="111">
        <f t="shared" si="0"/>
        <v>4.5078890872717281</v>
      </c>
      <c r="X28" s="111">
        <f t="shared" si="0"/>
        <v>4.5078890872717281</v>
      </c>
      <c r="Y28" s="111">
        <f t="shared" si="1"/>
        <v>4.5078890872717281</v>
      </c>
      <c r="Z28" s="111">
        <f t="shared" si="1"/>
        <v>4.5078890872717281</v>
      </c>
      <c r="AA28" s="111">
        <f t="shared" si="1"/>
        <v>4.5078890872717281</v>
      </c>
      <c r="AB28" s="111">
        <f t="shared" ref="AB28:AB37" si="6">AA28</f>
        <v>4.5078890872717281</v>
      </c>
      <c r="AC28" s="111">
        <f t="shared" si="2"/>
        <v>4.5078890872717281</v>
      </c>
      <c r="AD28" s="111">
        <f t="shared" si="3"/>
        <v>4.5078890872717281</v>
      </c>
      <c r="AE28" s="111">
        <f t="shared" si="4"/>
        <v>4.5078890872717281</v>
      </c>
      <c r="AF28" s="111">
        <f t="shared" si="5"/>
        <v>4.5078890872717281</v>
      </c>
    </row>
    <row r="29" spans="2:32" hidden="1">
      <c r="B29" s="3"/>
      <c r="C29" s="56"/>
      <c r="D29" s="56"/>
      <c r="E29" s="22" t="s">
        <v>14</v>
      </c>
      <c r="F29" s="22"/>
      <c r="G29" s="127">
        <f>VLOOKUP($C$3,'Tekniske data'!$C$6:$R$37,MATCH(E29,'Tekniske data'!$C$5:$R$5,0),FALSE)</f>
        <v>0.17390804597701148</v>
      </c>
      <c r="H29" s="110">
        <f>G29</f>
        <v>0.17390804597701148</v>
      </c>
      <c r="I29" s="111">
        <f t="shared" si="0"/>
        <v>0.17390804597701148</v>
      </c>
      <c r="J29" s="111">
        <f t="shared" si="0"/>
        <v>0.17390804597701148</v>
      </c>
      <c r="K29" s="111">
        <f t="shared" si="0"/>
        <v>0.17390804597701148</v>
      </c>
      <c r="L29" s="111">
        <f t="shared" si="0"/>
        <v>0.17390804597701148</v>
      </c>
      <c r="M29" s="111">
        <f t="shared" si="0"/>
        <v>0.17390804597701148</v>
      </c>
      <c r="N29" s="111">
        <f t="shared" si="0"/>
        <v>0.17390804597701148</v>
      </c>
      <c r="O29" s="111">
        <f t="shared" si="0"/>
        <v>0.17390804597701148</v>
      </c>
      <c r="P29" s="111">
        <f t="shared" si="0"/>
        <v>0.17390804597701148</v>
      </c>
      <c r="Q29" s="111">
        <f t="shared" si="0"/>
        <v>0.17390804597701148</v>
      </c>
      <c r="R29" s="111">
        <f t="shared" si="0"/>
        <v>0.17390804597701148</v>
      </c>
      <c r="S29" s="111">
        <f t="shared" si="0"/>
        <v>0.17390804597701148</v>
      </c>
      <c r="T29" s="111">
        <f t="shared" si="0"/>
        <v>0.17390804597701148</v>
      </c>
      <c r="U29" s="111">
        <f t="shared" si="0"/>
        <v>0.17390804597701148</v>
      </c>
      <c r="V29" s="111">
        <f t="shared" si="0"/>
        <v>0.17390804597701148</v>
      </c>
      <c r="W29" s="111">
        <f t="shared" si="0"/>
        <v>0.17390804597701148</v>
      </c>
      <c r="X29" s="111">
        <f t="shared" si="0"/>
        <v>0.17390804597701148</v>
      </c>
      <c r="Y29" s="111">
        <f t="shared" si="1"/>
        <v>0.17390804597701148</v>
      </c>
      <c r="Z29" s="111">
        <f t="shared" si="1"/>
        <v>0.17390804597701148</v>
      </c>
      <c r="AA29" s="111">
        <f t="shared" si="1"/>
        <v>0.17390804597701148</v>
      </c>
      <c r="AB29" s="111">
        <f t="shared" si="6"/>
        <v>0.17390804597701148</v>
      </c>
      <c r="AC29" s="111">
        <f t="shared" si="2"/>
        <v>0.17390804597701148</v>
      </c>
      <c r="AD29" s="111">
        <f t="shared" si="3"/>
        <v>0.17390804597701148</v>
      </c>
      <c r="AE29" s="111">
        <f t="shared" si="4"/>
        <v>0.17390804597701148</v>
      </c>
      <c r="AF29" s="111">
        <f t="shared" si="5"/>
        <v>0.17390804597701148</v>
      </c>
    </row>
    <row r="30" spans="2:32" hidden="1">
      <c r="B30" s="3"/>
      <c r="C30" s="56"/>
      <c r="D30" s="56"/>
      <c r="E30" s="22" t="s">
        <v>15</v>
      </c>
      <c r="F30" s="22"/>
      <c r="G30" s="127">
        <f>VLOOKUP($C$3,'Tekniske data'!$C$6:$R$37,MATCH(E30,'Tekniske data'!$C$5:$R$5,0),FALSE)</f>
        <v>0.73126436781609194</v>
      </c>
      <c r="H30" s="110">
        <f>G30</f>
        <v>0.73126436781609194</v>
      </c>
      <c r="I30" s="111">
        <f t="shared" si="0"/>
        <v>0.73126436781609194</v>
      </c>
      <c r="J30" s="111">
        <f t="shared" si="0"/>
        <v>0.73126436781609194</v>
      </c>
      <c r="K30" s="111">
        <f t="shared" si="0"/>
        <v>0.73126436781609194</v>
      </c>
      <c r="L30" s="111">
        <f t="shared" si="0"/>
        <v>0.73126436781609194</v>
      </c>
      <c r="M30" s="111">
        <f t="shared" si="0"/>
        <v>0.73126436781609194</v>
      </c>
      <c r="N30" s="111">
        <f t="shared" si="0"/>
        <v>0.73126436781609194</v>
      </c>
      <c r="O30" s="111">
        <f t="shared" si="0"/>
        <v>0.73126436781609194</v>
      </c>
      <c r="P30" s="111">
        <f t="shared" si="0"/>
        <v>0.73126436781609194</v>
      </c>
      <c r="Q30" s="111">
        <f t="shared" si="0"/>
        <v>0.73126436781609194</v>
      </c>
      <c r="R30" s="111">
        <f t="shared" si="0"/>
        <v>0.73126436781609194</v>
      </c>
      <c r="S30" s="111">
        <f t="shared" si="0"/>
        <v>0.73126436781609194</v>
      </c>
      <c r="T30" s="111">
        <f t="shared" si="0"/>
        <v>0.73126436781609194</v>
      </c>
      <c r="U30" s="111">
        <f t="shared" si="0"/>
        <v>0.73126436781609194</v>
      </c>
      <c r="V30" s="111">
        <f t="shared" si="0"/>
        <v>0.73126436781609194</v>
      </c>
      <c r="W30" s="111">
        <f t="shared" si="0"/>
        <v>0.73126436781609194</v>
      </c>
      <c r="X30" s="111">
        <f t="shared" si="0"/>
        <v>0.73126436781609194</v>
      </c>
      <c r="Y30" s="111">
        <f t="shared" si="1"/>
        <v>0.73126436781609194</v>
      </c>
      <c r="Z30" s="111">
        <f t="shared" si="1"/>
        <v>0.73126436781609194</v>
      </c>
      <c r="AA30" s="111">
        <f t="shared" si="1"/>
        <v>0.73126436781609194</v>
      </c>
      <c r="AB30" s="111">
        <f t="shared" si="6"/>
        <v>0.73126436781609194</v>
      </c>
      <c r="AC30" s="111">
        <f t="shared" si="2"/>
        <v>0.73126436781609194</v>
      </c>
      <c r="AD30" s="111">
        <f t="shared" si="3"/>
        <v>0.73126436781609194</v>
      </c>
      <c r="AE30" s="111">
        <f t="shared" si="4"/>
        <v>0.73126436781609194</v>
      </c>
      <c r="AF30" s="111">
        <f t="shared" si="5"/>
        <v>0.73126436781609194</v>
      </c>
    </row>
    <row r="31" spans="2:32" hidden="1">
      <c r="B31" s="3"/>
      <c r="C31" s="130" t="s">
        <v>28</v>
      </c>
      <c r="D31" s="56"/>
      <c r="E31" s="22" t="s">
        <v>37</v>
      </c>
      <c r="F31" s="22" t="s">
        <v>12</v>
      </c>
      <c r="G31" s="128">
        <v>0</v>
      </c>
      <c r="H31" s="67">
        <f>G31</f>
        <v>0</v>
      </c>
      <c r="I31" s="54">
        <f t="shared" si="0"/>
        <v>0</v>
      </c>
      <c r="J31" s="54">
        <f t="shared" si="0"/>
        <v>0</v>
      </c>
      <c r="K31" s="54">
        <f t="shared" si="0"/>
        <v>0</v>
      </c>
      <c r="L31" s="54">
        <f t="shared" si="0"/>
        <v>0</v>
      </c>
      <c r="M31" s="54">
        <f t="shared" si="0"/>
        <v>0</v>
      </c>
      <c r="N31" s="54">
        <f t="shared" si="0"/>
        <v>0</v>
      </c>
      <c r="O31" s="54">
        <f t="shared" si="0"/>
        <v>0</v>
      </c>
      <c r="P31" s="54">
        <f t="shared" si="0"/>
        <v>0</v>
      </c>
      <c r="Q31" s="54">
        <f t="shared" si="0"/>
        <v>0</v>
      </c>
      <c r="R31" s="54">
        <f t="shared" si="0"/>
        <v>0</v>
      </c>
      <c r="S31" s="54">
        <f t="shared" si="0"/>
        <v>0</v>
      </c>
      <c r="T31" s="54">
        <f t="shared" si="0"/>
        <v>0</v>
      </c>
      <c r="U31" s="54">
        <f t="shared" si="0"/>
        <v>0</v>
      </c>
      <c r="V31" s="54">
        <f t="shared" si="0"/>
        <v>0</v>
      </c>
      <c r="W31" s="54">
        <f t="shared" si="0"/>
        <v>0</v>
      </c>
      <c r="X31" s="54">
        <f t="shared" si="0"/>
        <v>0</v>
      </c>
      <c r="Y31" s="54">
        <f t="shared" si="1"/>
        <v>0</v>
      </c>
      <c r="Z31" s="54">
        <f t="shared" si="1"/>
        <v>0</v>
      </c>
      <c r="AA31" s="54">
        <f t="shared" si="1"/>
        <v>0</v>
      </c>
      <c r="AB31" s="54">
        <f t="shared" si="6"/>
        <v>0</v>
      </c>
      <c r="AC31" s="54">
        <f t="shared" si="2"/>
        <v>0</v>
      </c>
      <c r="AD31" s="54">
        <f t="shared" si="3"/>
        <v>0</v>
      </c>
      <c r="AE31" s="54">
        <f t="shared" si="4"/>
        <v>0</v>
      </c>
      <c r="AF31" s="54">
        <f t="shared" si="5"/>
        <v>0</v>
      </c>
    </row>
    <row r="32" spans="2:32" hidden="1">
      <c r="B32" s="3"/>
      <c r="C32" s="56"/>
      <c r="D32" s="755" t="s">
        <v>139</v>
      </c>
      <c r="E32" s="22" t="s">
        <v>106</v>
      </c>
      <c r="F32" s="22" t="s">
        <v>110</v>
      </c>
      <c r="G32" s="186"/>
      <c r="H32" s="129">
        <f>'Tekniske data'!T$8</f>
        <v>1.9</v>
      </c>
      <c r="I32" s="111">
        <f t="shared" si="0"/>
        <v>1.9</v>
      </c>
      <c r="J32" s="111">
        <f t="shared" si="0"/>
        <v>1.9</v>
      </c>
      <c r="K32" s="111">
        <f t="shared" si="0"/>
        <v>1.9</v>
      </c>
      <c r="L32" s="111">
        <f t="shared" si="0"/>
        <v>1.9</v>
      </c>
      <c r="M32" s="111">
        <f t="shared" si="0"/>
        <v>1.9</v>
      </c>
      <c r="N32" s="111">
        <f t="shared" si="0"/>
        <v>1.9</v>
      </c>
      <c r="O32" s="111">
        <f t="shared" si="0"/>
        <v>1.9</v>
      </c>
      <c r="P32" s="111">
        <f t="shared" si="0"/>
        <v>1.9</v>
      </c>
      <c r="Q32" s="111">
        <f t="shared" si="0"/>
        <v>1.9</v>
      </c>
      <c r="R32" s="111">
        <f t="shared" si="0"/>
        <v>1.9</v>
      </c>
      <c r="S32" s="111">
        <f t="shared" si="0"/>
        <v>1.9</v>
      </c>
      <c r="T32" s="111">
        <f t="shared" si="0"/>
        <v>1.9</v>
      </c>
      <c r="U32" s="111">
        <f t="shared" si="0"/>
        <v>1.9</v>
      </c>
      <c r="V32" s="111">
        <f t="shared" si="0"/>
        <v>1.9</v>
      </c>
      <c r="W32" s="111">
        <f t="shared" si="0"/>
        <v>1.9</v>
      </c>
      <c r="X32" s="111">
        <f t="shared" si="0"/>
        <v>1.9</v>
      </c>
      <c r="Y32" s="111">
        <f t="shared" si="1"/>
        <v>1.9</v>
      </c>
      <c r="Z32" s="111">
        <f t="shared" si="1"/>
        <v>1.9</v>
      </c>
      <c r="AA32" s="111">
        <f t="shared" si="1"/>
        <v>1.9</v>
      </c>
      <c r="AB32" s="111">
        <f t="shared" si="6"/>
        <v>1.9</v>
      </c>
      <c r="AC32" s="111">
        <f t="shared" si="2"/>
        <v>1.9</v>
      </c>
      <c r="AD32" s="111">
        <f t="shared" si="3"/>
        <v>1.9</v>
      </c>
      <c r="AE32" s="111">
        <f t="shared" si="4"/>
        <v>1.9</v>
      </c>
      <c r="AF32" s="111">
        <f t="shared" si="5"/>
        <v>1.9</v>
      </c>
    </row>
    <row r="33" spans="2:32" hidden="1">
      <c r="B33" s="3"/>
      <c r="C33" s="56"/>
      <c r="D33" s="755"/>
      <c r="E33" s="22" t="s">
        <v>107</v>
      </c>
      <c r="F33" s="22" t="s">
        <v>110</v>
      </c>
      <c r="G33" s="186"/>
      <c r="H33" s="129">
        <f>'[2]Tekniske data'!U$8</f>
        <v>81</v>
      </c>
      <c r="I33" s="111">
        <f t="shared" si="0"/>
        <v>81</v>
      </c>
      <c r="J33" s="111">
        <f t="shared" si="0"/>
        <v>81</v>
      </c>
      <c r="K33" s="111">
        <f t="shared" si="0"/>
        <v>81</v>
      </c>
      <c r="L33" s="111">
        <f t="shared" si="0"/>
        <v>81</v>
      </c>
      <c r="M33" s="111">
        <f t="shared" si="0"/>
        <v>81</v>
      </c>
      <c r="N33" s="111">
        <f t="shared" si="0"/>
        <v>81</v>
      </c>
      <c r="O33" s="111">
        <f t="shared" si="0"/>
        <v>81</v>
      </c>
      <c r="P33" s="111">
        <f t="shared" si="0"/>
        <v>81</v>
      </c>
      <c r="Q33" s="111">
        <f t="shared" si="0"/>
        <v>81</v>
      </c>
      <c r="R33" s="111">
        <f t="shared" si="0"/>
        <v>81</v>
      </c>
      <c r="S33" s="111">
        <f t="shared" si="0"/>
        <v>81</v>
      </c>
      <c r="T33" s="111">
        <f t="shared" si="0"/>
        <v>81</v>
      </c>
      <c r="U33" s="111">
        <f t="shared" si="0"/>
        <v>81</v>
      </c>
      <c r="V33" s="111">
        <f t="shared" si="0"/>
        <v>81</v>
      </c>
      <c r="W33" s="111">
        <f t="shared" si="0"/>
        <v>81</v>
      </c>
      <c r="X33" s="111">
        <f t="shared" si="0"/>
        <v>81</v>
      </c>
      <c r="Y33" s="111">
        <f t="shared" si="1"/>
        <v>81</v>
      </c>
      <c r="Z33" s="111">
        <f t="shared" si="1"/>
        <v>81</v>
      </c>
      <c r="AA33" s="111">
        <f t="shared" si="1"/>
        <v>81</v>
      </c>
      <c r="AB33" s="111">
        <f t="shared" si="6"/>
        <v>81</v>
      </c>
      <c r="AC33" s="111">
        <f t="shared" si="2"/>
        <v>81</v>
      </c>
      <c r="AD33" s="111">
        <f t="shared" si="3"/>
        <v>81</v>
      </c>
      <c r="AE33" s="111">
        <f t="shared" si="4"/>
        <v>81</v>
      </c>
      <c r="AF33" s="111">
        <f t="shared" si="5"/>
        <v>81</v>
      </c>
    </row>
    <row r="34" spans="2:32" hidden="1">
      <c r="B34" s="3"/>
      <c r="C34" s="56"/>
      <c r="D34" s="755"/>
      <c r="E34" s="22" t="s">
        <v>108</v>
      </c>
      <c r="F34" s="22" t="s">
        <v>110</v>
      </c>
      <c r="G34" s="121"/>
      <c r="H34" s="129">
        <f>'[2]Tekniske data'!V$8</f>
        <v>4.82</v>
      </c>
      <c r="I34" s="54">
        <f t="shared" si="0"/>
        <v>4.82</v>
      </c>
      <c r="J34" s="54">
        <f t="shared" si="0"/>
        <v>4.82</v>
      </c>
      <c r="K34" s="54">
        <f t="shared" si="0"/>
        <v>4.82</v>
      </c>
      <c r="L34" s="54">
        <f t="shared" si="0"/>
        <v>4.82</v>
      </c>
      <c r="M34" s="54">
        <f t="shared" si="0"/>
        <v>4.82</v>
      </c>
      <c r="N34" s="54">
        <f t="shared" si="0"/>
        <v>4.82</v>
      </c>
      <c r="O34" s="54">
        <f t="shared" si="0"/>
        <v>4.82</v>
      </c>
      <c r="P34" s="54">
        <f t="shared" si="0"/>
        <v>4.82</v>
      </c>
      <c r="Q34" s="54">
        <f t="shared" si="0"/>
        <v>4.82</v>
      </c>
      <c r="R34" s="54">
        <f t="shared" si="0"/>
        <v>4.82</v>
      </c>
      <c r="S34" s="54">
        <f t="shared" si="0"/>
        <v>4.82</v>
      </c>
      <c r="T34" s="54">
        <f t="shared" si="0"/>
        <v>4.82</v>
      </c>
      <c r="U34" s="54">
        <f t="shared" si="0"/>
        <v>4.82</v>
      </c>
      <c r="V34" s="54">
        <f t="shared" si="0"/>
        <v>4.82</v>
      </c>
      <c r="W34" s="54">
        <f t="shared" si="0"/>
        <v>4.82</v>
      </c>
      <c r="X34" s="54">
        <f t="shared" si="0"/>
        <v>4.82</v>
      </c>
      <c r="Y34" s="54">
        <f t="shared" si="1"/>
        <v>4.82</v>
      </c>
      <c r="Z34" s="54">
        <f t="shared" si="1"/>
        <v>4.82</v>
      </c>
      <c r="AA34" s="54">
        <f t="shared" si="1"/>
        <v>4.82</v>
      </c>
      <c r="AB34" s="54">
        <f t="shared" si="6"/>
        <v>4.82</v>
      </c>
      <c r="AC34" s="54">
        <f t="shared" si="2"/>
        <v>4.82</v>
      </c>
      <c r="AD34" s="54">
        <f t="shared" si="3"/>
        <v>4.82</v>
      </c>
      <c r="AE34" s="54">
        <f t="shared" si="4"/>
        <v>4.82</v>
      </c>
      <c r="AF34" s="54">
        <f t="shared" si="5"/>
        <v>4.82</v>
      </c>
    </row>
    <row r="35" spans="2:32" hidden="1">
      <c r="B35" s="3"/>
      <c r="C35" s="56"/>
      <c r="D35" s="755"/>
      <c r="E35" s="22" t="s">
        <v>105</v>
      </c>
      <c r="F35" s="24" t="s">
        <v>32</v>
      </c>
      <c r="G35" s="86"/>
      <c r="H35" s="129">
        <f>'Tekniske data'!W$8</f>
        <v>0</v>
      </c>
      <c r="I35" s="54">
        <f t="shared" si="0"/>
        <v>0</v>
      </c>
      <c r="J35" s="54">
        <f t="shared" si="0"/>
        <v>0</v>
      </c>
      <c r="K35" s="54">
        <f t="shared" si="0"/>
        <v>0</v>
      </c>
      <c r="L35" s="54">
        <f t="shared" si="0"/>
        <v>0</v>
      </c>
      <c r="M35" s="54">
        <f t="shared" si="0"/>
        <v>0</v>
      </c>
      <c r="N35" s="54">
        <f t="shared" si="0"/>
        <v>0</v>
      </c>
      <c r="O35" s="54">
        <f t="shared" si="0"/>
        <v>0</v>
      </c>
      <c r="P35" s="54">
        <f t="shared" si="0"/>
        <v>0</v>
      </c>
      <c r="Q35" s="54">
        <f t="shared" si="0"/>
        <v>0</v>
      </c>
      <c r="R35" s="54">
        <f t="shared" si="0"/>
        <v>0</v>
      </c>
      <c r="S35" s="54">
        <f t="shared" si="0"/>
        <v>0</v>
      </c>
      <c r="T35" s="54">
        <f t="shared" si="0"/>
        <v>0</v>
      </c>
      <c r="U35" s="54">
        <f t="shared" si="0"/>
        <v>0</v>
      </c>
      <c r="V35" s="54">
        <f t="shared" si="0"/>
        <v>0</v>
      </c>
      <c r="W35" s="54">
        <f t="shared" si="0"/>
        <v>0</v>
      </c>
      <c r="X35" s="54">
        <f t="shared" si="0"/>
        <v>0</v>
      </c>
      <c r="Y35" s="54">
        <f t="shared" si="1"/>
        <v>0</v>
      </c>
      <c r="Z35" s="54">
        <f t="shared" si="1"/>
        <v>0</v>
      </c>
      <c r="AA35" s="54">
        <f t="shared" si="1"/>
        <v>0</v>
      </c>
      <c r="AB35" s="54">
        <f t="shared" si="6"/>
        <v>0</v>
      </c>
      <c r="AC35" s="54">
        <f t="shared" si="2"/>
        <v>0</v>
      </c>
      <c r="AD35" s="54">
        <f t="shared" si="3"/>
        <v>0</v>
      </c>
      <c r="AE35" s="54">
        <f t="shared" si="4"/>
        <v>0</v>
      </c>
      <c r="AF35" s="54">
        <f t="shared" si="5"/>
        <v>0</v>
      </c>
    </row>
    <row r="36" spans="2:32" hidden="1">
      <c r="B36" s="3"/>
      <c r="C36" s="56"/>
      <c r="D36" s="755"/>
      <c r="E36" s="22" t="s">
        <v>33</v>
      </c>
      <c r="F36" s="24" t="s">
        <v>110</v>
      </c>
      <c r="G36" s="121"/>
      <c r="H36" s="129">
        <f>'Tekniske data'!X$8</f>
        <v>3.1</v>
      </c>
      <c r="I36" s="54">
        <f t="shared" si="0"/>
        <v>3.1</v>
      </c>
      <c r="J36" s="54">
        <f t="shared" si="0"/>
        <v>3.1</v>
      </c>
      <c r="K36" s="54">
        <f t="shared" si="0"/>
        <v>3.1</v>
      </c>
      <c r="L36" s="54">
        <f t="shared" si="0"/>
        <v>3.1</v>
      </c>
      <c r="M36" s="54">
        <f t="shared" si="0"/>
        <v>3.1</v>
      </c>
      <c r="N36" s="54">
        <f t="shared" si="0"/>
        <v>3.1</v>
      </c>
      <c r="O36" s="54">
        <f t="shared" si="0"/>
        <v>3.1</v>
      </c>
      <c r="P36" s="54">
        <f t="shared" si="0"/>
        <v>3.1</v>
      </c>
      <c r="Q36" s="54">
        <f t="shared" si="0"/>
        <v>3.1</v>
      </c>
      <c r="R36" s="54">
        <f t="shared" si="0"/>
        <v>3.1</v>
      </c>
      <c r="S36" s="54">
        <f t="shared" si="0"/>
        <v>3.1</v>
      </c>
      <c r="T36" s="54">
        <f t="shared" si="0"/>
        <v>3.1</v>
      </c>
      <c r="U36" s="54">
        <f t="shared" si="0"/>
        <v>3.1</v>
      </c>
      <c r="V36" s="54">
        <f t="shared" si="0"/>
        <v>3.1</v>
      </c>
      <c r="W36" s="54">
        <f t="shared" si="0"/>
        <v>3.1</v>
      </c>
      <c r="X36" s="54">
        <f t="shared" si="0"/>
        <v>3.1</v>
      </c>
      <c r="Y36" s="54">
        <f t="shared" si="1"/>
        <v>3.1</v>
      </c>
      <c r="Z36" s="54">
        <f t="shared" si="1"/>
        <v>3.1</v>
      </c>
      <c r="AA36" s="54">
        <f t="shared" si="1"/>
        <v>3.1</v>
      </c>
      <c r="AB36" s="54">
        <f t="shared" si="6"/>
        <v>3.1</v>
      </c>
      <c r="AC36" s="54">
        <f t="shared" si="2"/>
        <v>3.1</v>
      </c>
      <c r="AD36" s="54">
        <f t="shared" si="3"/>
        <v>3.1</v>
      </c>
      <c r="AE36" s="54">
        <f t="shared" si="4"/>
        <v>3.1</v>
      </c>
      <c r="AF36" s="54">
        <f t="shared" si="5"/>
        <v>3.1</v>
      </c>
    </row>
    <row r="37" spans="2:32" hidden="1">
      <c r="B37" s="3"/>
      <c r="C37" s="56"/>
      <c r="D37" s="755"/>
      <c r="E37" s="22" t="s">
        <v>34</v>
      </c>
      <c r="F37" s="24" t="s">
        <v>110</v>
      </c>
      <c r="G37" s="121"/>
      <c r="H37" s="129">
        <f>'Tekniske data'!Y$8</f>
        <v>0.8</v>
      </c>
      <c r="I37" s="54">
        <f t="shared" si="0"/>
        <v>0.8</v>
      </c>
      <c r="J37" s="54">
        <f t="shared" si="0"/>
        <v>0.8</v>
      </c>
      <c r="K37" s="54">
        <f t="shared" si="0"/>
        <v>0.8</v>
      </c>
      <c r="L37" s="54">
        <f t="shared" si="0"/>
        <v>0.8</v>
      </c>
      <c r="M37" s="54">
        <f t="shared" si="0"/>
        <v>0.8</v>
      </c>
      <c r="N37" s="54">
        <f t="shared" si="0"/>
        <v>0.8</v>
      </c>
      <c r="O37" s="54">
        <f t="shared" si="0"/>
        <v>0.8</v>
      </c>
      <c r="P37" s="54">
        <f t="shared" si="0"/>
        <v>0.8</v>
      </c>
      <c r="Q37" s="54">
        <f t="shared" si="0"/>
        <v>0.8</v>
      </c>
      <c r="R37" s="54">
        <f t="shared" si="0"/>
        <v>0.8</v>
      </c>
      <c r="S37" s="54">
        <f t="shared" si="0"/>
        <v>0.8</v>
      </c>
      <c r="T37" s="54">
        <f t="shared" si="0"/>
        <v>0.8</v>
      </c>
      <c r="U37" s="54">
        <f t="shared" si="0"/>
        <v>0.8</v>
      </c>
      <c r="V37" s="54">
        <f t="shared" si="0"/>
        <v>0.8</v>
      </c>
      <c r="W37" s="54">
        <f t="shared" si="0"/>
        <v>0.8</v>
      </c>
      <c r="X37" s="54">
        <f t="shared" si="0"/>
        <v>0.8</v>
      </c>
      <c r="Y37" s="54">
        <f t="shared" si="1"/>
        <v>0.8</v>
      </c>
      <c r="Z37" s="54">
        <f t="shared" si="1"/>
        <v>0.8</v>
      </c>
      <c r="AA37" s="54">
        <f t="shared" si="1"/>
        <v>0.8</v>
      </c>
      <c r="AB37" s="54">
        <f t="shared" si="6"/>
        <v>0.8</v>
      </c>
      <c r="AC37" s="54">
        <f t="shared" si="2"/>
        <v>0.8</v>
      </c>
      <c r="AD37" s="54">
        <f t="shared" si="3"/>
        <v>0.8</v>
      </c>
      <c r="AE37" s="54">
        <f t="shared" si="4"/>
        <v>0.8</v>
      </c>
      <c r="AF37" s="54">
        <f t="shared" si="5"/>
        <v>0.8</v>
      </c>
    </row>
    <row r="38" spans="2:32" hidden="1">
      <c r="B38" s="3"/>
      <c r="C38" s="32"/>
      <c r="D38" s="32"/>
      <c r="E38" s="25"/>
      <c r="F38" s="25"/>
      <c r="G38" s="76"/>
      <c r="H38" s="90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</row>
    <row r="39" spans="2:32" hidden="1">
      <c r="B39" s="3"/>
      <c r="C39" s="756" t="s">
        <v>35</v>
      </c>
      <c r="D39" s="31"/>
      <c r="E39" s="41" t="s">
        <v>41</v>
      </c>
      <c r="F39" s="41" t="s">
        <v>42</v>
      </c>
      <c r="G39" s="75"/>
      <c r="H39" s="87">
        <f>HLOOKUP($G$21&amp;"-"&amp;$E$10,'Brændsels- og elpriser'!$E$13:$AG$39,MATCH(H16,'Brændsels- og elpriser'!$D$13:$D$39,0),FALSE)*'Brændsels- og elpriser'!$H$9</f>
        <v>65.677497950996042</v>
      </c>
      <c r="I39" s="94">
        <f>HLOOKUP($G$21&amp;"-"&amp;$E$10,'Brændsels- og elpriser'!$E$13:$AG$39,MATCH(I16,'Brændsels- og elpriser'!$D$13:$D$39,0),FALSE)*'Brændsels- og elpriser'!$H$9</f>
        <v>52</v>
      </c>
      <c r="J39" s="94">
        <f>HLOOKUP($G$21&amp;"-"&amp;$E$10,'Brændsels- og elpriser'!$E$13:$AG$39,MATCH(J16,'Brændsels- og elpriser'!$D$13:$D$39,0),FALSE)*'Brændsels- og elpriser'!$H$9</f>
        <v>68.561951137011945</v>
      </c>
      <c r="K39" s="94">
        <f>HLOOKUP($G$21&amp;"-"&amp;$E$10,'Brændsels- og elpriser'!$E$13:$AG$39,MATCH(K16,'Brændsels- og elpriser'!$D$13:$D$39,0),FALSE)*'Brændsels- og elpriser'!$H$9</f>
        <v>68.038851536010483</v>
      </c>
      <c r="L39" s="94">
        <f>HLOOKUP($G$21&amp;"-"&amp;$E$10,'Brændsels- og elpriser'!$E$13:$AG$39,MATCH(L16,'Brændsels- og elpriser'!$D$13:$D$39,0),FALSE)*'Brændsels- og elpriser'!$H$9</f>
        <v>67.268189007444789</v>
      </c>
      <c r="M39" s="94">
        <f>HLOOKUP($G$21&amp;"-"&amp;$E$10,'Brændsels- og elpriser'!$E$13:$AG$39,MATCH(M16,'Brændsels- og elpriser'!$D$13:$D$39,0),FALSE)*'Brændsels- og elpriser'!$H$9</f>
        <v>67.05964719552162</v>
      </c>
      <c r="N39" s="94">
        <f>HLOOKUP($G$21&amp;"-"&amp;$E$10,'Brændsels- og elpriser'!$E$13:$AG$39,MATCH(N16,'Brændsels- og elpriser'!$D$13:$D$39,0),FALSE)*'Brændsels- og elpriser'!$H$9</f>
        <v>66.924775506353853</v>
      </c>
      <c r="O39" s="94">
        <f>HLOOKUP($G$21&amp;"-"&amp;$E$10,'Brændsels- og elpriser'!$E$13:$AG$39,MATCH(O16,'Brændsels- og elpriser'!$D$13:$D$39,0),FALSE)*'Brændsels- og elpriser'!$H$9</f>
        <v>66.823916324802212</v>
      </c>
      <c r="P39" s="94">
        <f>HLOOKUP($G$21&amp;"-"&amp;$E$10,'Brændsels- og elpriser'!$E$13:$AG$39,MATCH(P16,'Brændsels- og elpriser'!$D$13:$D$39,0),FALSE)*'Brændsels- og elpriser'!$H$9</f>
        <v>66.766250958343946</v>
      </c>
      <c r="Q39" s="94">
        <f>HLOOKUP($G$21&amp;"-"&amp;$E$10,'Brændsels- og elpriser'!$E$13:$AG$39,MATCH(Q16,'Brændsels- og elpriser'!$D$13:$D$39,0),FALSE)*'Brændsels- og elpriser'!$H$9</f>
        <v>66.701962398902808</v>
      </c>
      <c r="R39" s="94">
        <f>HLOOKUP($G$21&amp;"-"&amp;$E$10,'Brændsels- og elpriser'!$E$13:$AG$39,MATCH(R16,'Brændsels- og elpriser'!$D$13:$D$39,0),FALSE)*'Brændsels- og elpriser'!$H$9</f>
        <v>66.945663552216786</v>
      </c>
      <c r="S39" s="94">
        <f>HLOOKUP($G$21&amp;"-"&amp;$E$10,'Brændsels- og elpriser'!$E$13:$AG$39,MATCH(S16,'Brændsels- og elpriser'!$D$13:$D$39,0),FALSE)*'Brændsels- og elpriser'!$H$9</f>
        <v>67.188962540919803</v>
      </c>
      <c r="T39" s="94">
        <f>HLOOKUP($G$21&amp;"-"&amp;$E$10,'Brændsels- og elpriser'!$E$13:$AG$39,MATCH(T16,'Brændsels- og elpriser'!$D$13:$D$39,0),FALSE)*'Brændsels- og elpriser'!$H$9</f>
        <v>67.43184812789903</v>
      </c>
      <c r="U39" s="94">
        <f>HLOOKUP($G$21&amp;"-"&amp;$E$10,'Brændsels- og elpriser'!$E$13:$AG$39,MATCH(U16,'Brændsels- og elpriser'!$D$13:$D$39,0),FALSE)*'Brændsels- og elpriser'!$H$9</f>
        <v>67.674309175439461</v>
      </c>
      <c r="V39" s="94">
        <f>HLOOKUP($G$21&amp;"-"&amp;$E$10,'Brændsels- og elpriser'!$E$13:$AG$39,MATCH(V16,'Brændsels- og elpriser'!$D$13:$D$39,0),FALSE)*'Brændsels- og elpriser'!$H$9</f>
        <v>67.91633464448644</v>
      </c>
      <c r="W39" s="94">
        <f>HLOOKUP($G$21&amp;"-"&amp;$E$10,'Brændsels- og elpriser'!$E$13:$AG$39,MATCH(W16,'Brændsels- og elpriser'!$D$13:$D$39,0),FALSE)*'Brændsels- og elpriser'!$H$9</f>
        <v>68.109531880542363</v>
      </c>
      <c r="X39" s="94">
        <f>HLOOKUP($G$21&amp;"-"&amp;$E$10,'Brændsels- og elpriser'!$E$13:$AG$39,MATCH(X16,'Brændsels- og elpriser'!$D$13:$D$39,0),FALSE)*'Brændsels- og elpriser'!$H$9</f>
        <v>68.302615513472986</v>
      </c>
      <c r="Y39" s="94">
        <f>HLOOKUP($G$21&amp;"-"&amp;$E$10,'Brændsels- og elpriser'!$E$13:$AG$39,MATCH(Y16,'Brændsels- og elpriser'!$D$13:$D$39,0),FALSE)*'Brændsels- og elpriser'!$H$9</f>
        <v>68.495570272059325</v>
      </c>
      <c r="Z39" s="94">
        <f>HLOOKUP($G$21&amp;"-"&amp;$E$10,'Brændsels- og elpriser'!$E$13:$AG$39,MATCH(Z16,'Brændsels- og elpriser'!$D$13:$D$39,0),FALSE)*'Brændsels- og elpriser'!$H$9</f>
        <v>68.68838101907248</v>
      </c>
      <c r="AA39" s="94">
        <f>HLOOKUP($G$21&amp;"-"&amp;$E$10,'Brændsels- og elpriser'!$E$13:$AG$39,MATCH(AA16,'Brændsels- og elpriser'!$D$13:$D$39,0),FALSE)*'Brændsels- og elpriser'!$H$9</f>
        <v>68.881032750261639</v>
      </c>
      <c r="AB39" s="94">
        <f>HLOOKUP($G$21&amp;"-"&amp;$E$10,'Brændsels- og elpriser'!$E$13:$AG$39,MATCH(AB16,'Brændsels- og elpriser'!$D$13:$D$39,0),FALSE)*'Brændsels- og elpriser'!$H$9</f>
        <v>69.040926434381774</v>
      </c>
      <c r="AC39" s="94">
        <f>HLOOKUP($G$21&amp;"-"&amp;$E$10,'Brændsels- og elpriser'!$E$13:$AG$39,MATCH(AC16,'Brændsels- og elpriser'!$D$13:$D$39,0),FALSE)*'Brændsels- og elpriser'!$H$9</f>
        <v>69.200442884606829</v>
      </c>
      <c r="AD39" s="94">
        <f>HLOOKUP($G$21&amp;"-"&amp;$E$10,'Brændsels- og elpriser'!$E$13:$AG$39,MATCH(AD16,'Brændsels- og elpriser'!$D$13:$D$39,0),FALSE)*'Brændsels- og elpriser'!$H$9</f>
        <v>69.359572923862302</v>
      </c>
      <c r="AE39" s="94">
        <f>HLOOKUP($G$21&amp;"-"&amp;$E$10,'Brændsels- og elpriser'!$E$13:$AG$39,MATCH(AE16,'Brændsels- og elpriser'!$D$13:$D$39,0),FALSE)*'Brændsels- og elpriser'!$H$9</f>
        <v>69.518307454927552</v>
      </c>
      <c r="AF39" s="94">
        <f>HLOOKUP($G$21&amp;"-"&amp;$E$10,'Brændsels- og elpriser'!$E$13:$AG$39,MATCH(AF16,'Brændsels- og elpriser'!$D$13:$D$39,0),FALSE)*'Brændsels- og elpriser'!$H$9</f>
        <v>69.676637459896654</v>
      </c>
    </row>
    <row r="40" spans="2:32" hidden="1">
      <c r="B40" s="3"/>
      <c r="C40" s="756"/>
      <c r="D40" s="31"/>
      <c r="E40" s="41" t="s">
        <v>61</v>
      </c>
      <c r="F40" s="41" t="s">
        <v>365</v>
      </c>
      <c r="G40" s="75"/>
      <c r="H40" s="93">
        <f>VLOOKUP($G$21,'Tilskud og afgifter'!$C$11:$AD$51,MATCH(H16,'Tilskud og afgifter'!$C$11:$AD$11,0),FALSE)/1.2</f>
        <v>0</v>
      </c>
      <c r="I40" s="93">
        <f>VLOOKUP($G$21,'Tilskud og afgifter'!$C$11:$AD$51,MATCH(I16,'Tilskud og afgifter'!$C$11:$AD$11,0),FALSE)/1.2</f>
        <v>0</v>
      </c>
      <c r="J40" s="93">
        <f>VLOOKUP($G$21,'Tilskud og afgifter'!$C$11:$AD$51,MATCH(J16,'Tilskud og afgifter'!$C$11:$AD$11,0),FALSE)/1.2</f>
        <v>0</v>
      </c>
      <c r="K40" s="93">
        <f>VLOOKUP($G$21,'Tilskud og afgifter'!$C$11:$AD$51,MATCH(K16,'Tilskud og afgifter'!$C$11:$AD$11,0),FALSE)/1.2</f>
        <v>0</v>
      </c>
      <c r="L40" s="93">
        <f>VLOOKUP($G$21,'Tilskud og afgifter'!$C$11:$AD$51,MATCH(L16,'Tilskud og afgifter'!$C$11:$AD$11,0),FALSE)/1.2</f>
        <v>0</v>
      </c>
      <c r="M40" s="93">
        <f>VLOOKUP($G$21,'Tilskud og afgifter'!$C$11:$AD$51,MATCH(M16,'Tilskud og afgifter'!$C$11:$AD$11,0),FALSE)/1.2</f>
        <v>0</v>
      </c>
      <c r="N40" s="93">
        <f>VLOOKUP($G$21,'Tilskud og afgifter'!$C$11:$AD$51,MATCH(N16,'Tilskud og afgifter'!$C$11:$AD$11,0),FALSE)/1.2</f>
        <v>0</v>
      </c>
      <c r="O40" s="93">
        <f>VLOOKUP($G$21,'Tilskud og afgifter'!$C$11:$AD$51,MATCH(O16,'Tilskud og afgifter'!$C$11:$AD$11,0),FALSE)/1.2</f>
        <v>0</v>
      </c>
      <c r="P40" s="93">
        <f>VLOOKUP($G$21,'Tilskud og afgifter'!$C$11:$AD$51,MATCH(P16,'Tilskud og afgifter'!$C$11:$AD$11,0),FALSE)/1.2</f>
        <v>0</v>
      </c>
      <c r="Q40" s="93">
        <f>VLOOKUP($G$21,'Tilskud og afgifter'!$C$11:$AD$51,MATCH(Q16,'Tilskud og afgifter'!$C$11:$AD$11,0),FALSE)/1.2</f>
        <v>0</v>
      </c>
      <c r="R40" s="93">
        <f>VLOOKUP($G$21,'Tilskud og afgifter'!$C$11:$AD$51,MATCH(R16,'Tilskud og afgifter'!$C$11:$AD$11,0),FALSE)/1.2</f>
        <v>0</v>
      </c>
      <c r="S40" s="93">
        <f>VLOOKUP($G$21,'Tilskud og afgifter'!$C$11:$AD$51,MATCH(S16,'Tilskud og afgifter'!$C$11:$AD$11,0),FALSE)/1.2</f>
        <v>0</v>
      </c>
      <c r="T40" s="93">
        <f>VLOOKUP($G$21,'Tilskud og afgifter'!$C$11:$AD$51,MATCH(T16,'Tilskud og afgifter'!$C$11:$AD$11,0),FALSE)/1.2</f>
        <v>0</v>
      </c>
      <c r="U40" s="93">
        <f>VLOOKUP($G$21,'Tilskud og afgifter'!$C$11:$AD$51,MATCH(U16,'Tilskud og afgifter'!$C$11:$AD$11,0),FALSE)/1.2</f>
        <v>0</v>
      </c>
      <c r="V40" s="93">
        <f>VLOOKUP($G$21,'Tilskud og afgifter'!$C$11:$AD$51,MATCH(V16,'Tilskud og afgifter'!$C$11:$AD$11,0),FALSE)/1.2</f>
        <v>0</v>
      </c>
      <c r="W40" s="93">
        <f>VLOOKUP($G$21,'Tilskud og afgifter'!$C$11:$AD$51,MATCH(W16,'Tilskud og afgifter'!$C$11:$AD$11,0),FALSE)/1.2</f>
        <v>0</v>
      </c>
      <c r="X40" s="93">
        <f>VLOOKUP($G$21,'Tilskud og afgifter'!$C$11:$AD$51,MATCH(X16,'Tilskud og afgifter'!$C$11:$AD$11,0),FALSE)/1.2</f>
        <v>0</v>
      </c>
      <c r="Y40" s="93">
        <f>VLOOKUP($G$21,'Tilskud og afgifter'!$C$11:$AD$51,MATCH(Y16,'Tilskud og afgifter'!$C$11:$AD$11,0),FALSE)/1.2</f>
        <v>0</v>
      </c>
      <c r="Z40" s="93">
        <f>VLOOKUP($G$21,'Tilskud og afgifter'!$C$11:$AD$51,MATCH(Z16,'Tilskud og afgifter'!$C$11:$AD$11,0),FALSE)/1.2</f>
        <v>0</v>
      </c>
      <c r="AA40" s="93">
        <f>VLOOKUP($G$21,'Tilskud og afgifter'!$C$11:$AD$51,MATCH(AA16,'Tilskud og afgifter'!$C$11:$AD$11,0),FALSE)/1.2</f>
        <v>0</v>
      </c>
      <c r="AB40" s="93">
        <f>VLOOKUP($G$21,'Tilskud og afgifter'!$C$11:$AD$51,MATCH(AB16,'Tilskud og afgifter'!$C$11:$AD$11,0),FALSE)/1.2</f>
        <v>0</v>
      </c>
      <c r="AC40" s="93">
        <f>VLOOKUP($G$21,'Tilskud og afgifter'!$C$11:$AD$51,MATCH(AC16,'Tilskud og afgifter'!$C$11:$AD$11,0),FALSE)/1.2</f>
        <v>0</v>
      </c>
      <c r="AD40" s="93">
        <f>VLOOKUP($G$21,'Tilskud og afgifter'!$C$11:$AD$51,MATCH(AD16,'Tilskud og afgifter'!$C$11:$AD$11,0),FALSE)/1.2</f>
        <v>0</v>
      </c>
      <c r="AE40" s="93">
        <f>VLOOKUP($G$21,'Tilskud og afgifter'!$C$11:$AD$51,MATCH(AE16,'Tilskud og afgifter'!$C$11:$AD$11,0),FALSE)/1.2</f>
        <v>0</v>
      </c>
      <c r="AF40" s="93">
        <f>VLOOKUP($G$21,'Tilskud og afgifter'!$C$11:$AD$51,MATCH(AF16,'Tilskud og afgifter'!$C$11:$AD$11,0),FALSE)/1.2</f>
        <v>0</v>
      </c>
    </row>
    <row r="41" spans="2:32" hidden="1">
      <c r="B41" s="3"/>
      <c r="C41" s="756"/>
      <c r="D41" s="757" t="s">
        <v>140</v>
      </c>
      <c r="E41" s="41" t="s">
        <v>258</v>
      </c>
      <c r="F41" s="41" t="s">
        <v>40</v>
      </c>
      <c r="G41" s="75"/>
      <c r="H41" s="95">
        <f>HLOOKUP($E$41&amp;"-"&amp;$E$10,'CO2-pris'!$D$12:$H$39,MATCH(H16,'CO2-pris'!$D$12:$D$39,0),FALSE)*'CO2-pris'!$F$9</f>
        <v>56.852071005917153</v>
      </c>
      <c r="I41" s="95">
        <f>HLOOKUP($E$41&amp;"-"&amp;$E$10,'CO2-pris'!$D$12:$H$39,MATCH(I16,'CO2-pris'!$D$12:$D$39,0),FALSE)*'CO2-pris'!$F$9</f>
        <v>42</v>
      </c>
      <c r="J41" s="95">
        <f>HLOOKUP($E$41&amp;"-"&amp;$E$10,'CO2-pris'!$D$12:$H$39,MATCH(J16,'CO2-pris'!$D$12:$D$39,0),FALSE)*'CO2-pris'!$F$9</f>
        <v>115.71673838405506</v>
      </c>
      <c r="K41" s="95">
        <f>HLOOKUP($E$41&amp;"-"&amp;$E$10,'CO2-pris'!$D$12:$H$39,MATCH(K16,'CO2-pris'!$D$12:$D$39,0),FALSE)*'CO2-pris'!$F$9</f>
        <v>195.74638834999999</v>
      </c>
      <c r="L41" s="95">
        <f>HLOOKUP($E$41&amp;"-"&amp;$E$10,'CO2-pris'!$D$12:$H$39,MATCH(L16,'CO2-pris'!$D$12:$D$39,0),FALSE)*'CO2-pris'!$F$9</f>
        <v>214.42575100000002</v>
      </c>
      <c r="M41" s="95">
        <f>HLOOKUP($E$41&amp;"-"&amp;$E$10,'CO2-pris'!$D$12:$H$39,MATCH(M16,'CO2-pris'!$D$12:$D$39,0),FALSE)*'CO2-pris'!$F$9</f>
        <v>220.80004550000001</v>
      </c>
      <c r="N41" s="95">
        <f>HLOOKUP($E$41&amp;"-"&amp;$E$10,'CO2-pris'!$D$12:$H$39,MATCH(N16,'CO2-pris'!$D$12:$D$39,0),FALSE)*'CO2-pris'!$F$9</f>
        <v>227.36394250000001</v>
      </c>
      <c r="O41" s="95">
        <f>HLOOKUP($E$41&amp;"-"&amp;$E$10,'CO2-pris'!$D$12:$H$39,MATCH(O16,'CO2-pris'!$D$12:$D$39,0),FALSE)*'CO2-pris'!$F$9</f>
        <v>234.12288050000001</v>
      </c>
      <c r="P41" s="95">
        <f>HLOOKUP($E$41&amp;"-"&amp;$E$10,'CO2-pris'!$D$12:$H$39,MATCH(P16,'CO2-pris'!$D$12:$D$39,0),FALSE)*'CO2-pris'!$F$9</f>
        <v>241.08274500000002</v>
      </c>
      <c r="Q41" s="95">
        <f>HLOOKUP($E$41&amp;"-"&amp;$E$10,'CO2-pris'!$D$12:$H$39,MATCH(Q16,'CO2-pris'!$D$12:$D$39,0),FALSE)*'CO2-pris'!$F$9</f>
        <v>248.24957050000003</v>
      </c>
      <c r="R41" s="95">
        <f>HLOOKUP($E$41&amp;"-"&amp;$E$10,'CO2-pris'!$D$12:$H$39,MATCH(R16,'CO2-pris'!$D$12:$D$39,0),FALSE)*'CO2-pris'!$F$9</f>
        <v>255.6293915</v>
      </c>
      <c r="S41" s="95">
        <f>HLOOKUP($E$41&amp;"-"&amp;$E$10,'CO2-pris'!$D$12:$H$39,MATCH(S16,'CO2-pris'!$D$12:$D$39,0),FALSE)*'CO2-pris'!$F$9</f>
        <v>263.22861500000005</v>
      </c>
      <c r="T41" s="95">
        <f>HLOOKUP($E$41&amp;"-"&amp;$E$10,'CO2-pris'!$D$12:$H$39,MATCH(T16,'CO2-pris'!$D$12:$D$39,0),FALSE)*'CO2-pris'!$F$9</f>
        <v>271.05372249999999</v>
      </c>
      <c r="U41" s="95">
        <f>HLOOKUP($E$41&amp;"-"&amp;$E$10,'CO2-pris'!$D$12:$H$39,MATCH(U16,'CO2-pris'!$D$12:$D$39,0),FALSE)*'CO2-pris'!$F$9</f>
        <v>279.11149349999999</v>
      </c>
      <c r="V41" s="95">
        <f>HLOOKUP($E$41&amp;"-"&amp;$E$10,'CO2-pris'!$D$12:$H$39,MATCH(V16,'CO2-pris'!$D$12:$D$39,0),FALSE)*'CO2-pris'!$F$9</f>
        <v>287.40878200000003</v>
      </c>
      <c r="W41" s="95">
        <f>HLOOKUP($E$41&amp;"-"&amp;$E$10,'CO2-pris'!$D$12:$H$39,MATCH(W16,'CO2-pris'!$D$12:$D$39,0),FALSE)*'CO2-pris'!$F$9</f>
        <v>295.95274000000001</v>
      </c>
      <c r="X41" s="95">
        <f>HLOOKUP($E$41&amp;"-"&amp;$E$10,'CO2-pris'!$D$12:$H$39,MATCH(X16,'CO2-pris'!$D$12:$D$39,0),FALSE)*'CO2-pris'!$F$9</f>
        <v>304.75066849999996</v>
      </c>
      <c r="Y41" s="95">
        <f>HLOOKUP($E$41&amp;"-"&amp;$E$10,'CO2-pris'!$D$12:$H$39,MATCH(Y16,'CO2-pris'!$D$12:$D$39,0),FALSE)*'CO2-pris'!$F$9</f>
        <v>313.81016649999998</v>
      </c>
      <c r="Z41" s="95">
        <f>HLOOKUP($E$41&amp;"-"&amp;$E$10,'CO2-pris'!$D$12:$H$39,MATCH(Z16,'CO2-pris'!$D$12:$D$39,0),FALSE)*'CO2-pris'!$F$9</f>
        <v>323.13898200000006</v>
      </c>
      <c r="AA41" s="95">
        <f>HLOOKUP($E$41&amp;"-"&amp;$E$10,'CO2-pris'!$D$12:$H$39,MATCH(AA16,'CO2-pris'!$D$12:$D$39,0),FALSE)*'CO2-pris'!$F$9</f>
        <v>332.74508650000001</v>
      </c>
      <c r="AB41" s="95">
        <f>HLOOKUP($E$41&amp;"-"&amp;$E$10,'CO2-pris'!$D$12:$H$39,MATCH(AB16,'CO2-pris'!$D$12:$D$39,0),FALSE)*'CO2-pris'!$F$9</f>
        <v>342.63674950000001</v>
      </c>
      <c r="AC41" s="95">
        <f>HLOOKUP($E$41&amp;"-"&amp;$E$10,'CO2-pris'!$D$12:$H$39,MATCH(AC16,'CO2-pris'!$D$12:$D$39,0),FALSE)*'CO2-pris'!$F$9</f>
        <v>352.82246399999997</v>
      </c>
      <c r="AD41" s="95">
        <f>HLOOKUP($E$41&amp;"-"&amp;$E$10,'CO2-pris'!$D$12:$H$39,MATCH(AD16,'CO2-pris'!$D$12:$D$39,0),FALSE)*'CO2-pris'!$F$9</f>
        <v>363.31102099999998</v>
      </c>
      <c r="AE41" s="95">
        <f>HLOOKUP($E$41&amp;"-"&amp;$E$10,'CO2-pris'!$D$12:$H$39,MATCH(AE16,'CO2-pris'!$D$12:$D$39,0),FALSE)*'CO2-pris'!$F$9</f>
        <v>374.11136049999999</v>
      </c>
      <c r="AF41" s="95">
        <f>HLOOKUP($E$41&amp;"-"&amp;$E$10,'CO2-pris'!$D$12:$H$39,MATCH(AF16,'CO2-pris'!$D$12:$D$39,0),FALSE)*'CO2-pris'!$F$9</f>
        <v>385.23279500000001</v>
      </c>
    </row>
    <row r="42" spans="2:32" hidden="1">
      <c r="B42" s="3"/>
      <c r="C42" s="756"/>
      <c r="D42" s="757"/>
      <c r="E42" s="41" t="s">
        <v>43</v>
      </c>
      <c r="F42" s="41" t="s">
        <v>44</v>
      </c>
      <c r="G42" s="75"/>
      <c r="H42" s="52">
        <f t="shared" ref="H42:AF42" si="7">H41*H35/1000</f>
        <v>0</v>
      </c>
      <c r="I42" s="24">
        <f t="shared" si="7"/>
        <v>0</v>
      </c>
      <c r="J42" s="24">
        <f t="shared" si="7"/>
        <v>0</v>
      </c>
      <c r="K42" s="24">
        <f t="shared" si="7"/>
        <v>0</v>
      </c>
      <c r="L42" s="24">
        <f t="shared" si="7"/>
        <v>0</v>
      </c>
      <c r="M42" s="24">
        <f t="shared" si="7"/>
        <v>0</v>
      </c>
      <c r="N42" s="24">
        <f t="shared" si="7"/>
        <v>0</v>
      </c>
      <c r="O42" s="24">
        <f t="shared" si="7"/>
        <v>0</v>
      </c>
      <c r="P42" s="24">
        <f t="shared" si="7"/>
        <v>0</v>
      </c>
      <c r="Q42" s="24">
        <f t="shared" si="7"/>
        <v>0</v>
      </c>
      <c r="R42" s="24">
        <f t="shared" si="7"/>
        <v>0</v>
      </c>
      <c r="S42" s="24">
        <f t="shared" si="7"/>
        <v>0</v>
      </c>
      <c r="T42" s="24">
        <f t="shared" si="7"/>
        <v>0</v>
      </c>
      <c r="U42" s="24">
        <f t="shared" si="7"/>
        <v>0</v>
      </c>
      <c r="V42" s="24">
        <f t="shared" si="7"/>
        <v>0</v>
      </c>
      <c r="W42" s="24">
        <f t="shared" si="7"/>
        <v>0</v>
      </c>
      <c r="X42" s="24">
        <f t="shared" si="7"/>
        <v>0</v>
      </c>
      <c r="Y42" s="24">
        <f t="shared" si="7"/>
        <v>0</v>
      </c>
      <c r="Z42" s="24">
        <f t="shared" si="7"/>
        <v>0</v>
      </c>
      <c r="AA42" s="24">
        <f t="shared" si="7"/>
        <v>0</v>
      </c>
      <c r="AB42" s="24">
        <f t="shared" si="7"/>
        <v>0</v>
      </c>
      <c r="AC42" s="24">
        <f t="shared" si="7"/>
        <v>0</v>
      </c>
      <c r="AD42" s="24">
        <f t="shared" si="7"/>
        <v>0</v>
      </c>
      <c r="AE42" s="24">
        <f t="shared" si="7"/>
        <v>0</v>
      </c>
      <c r="AF42" s="24">
        <f t="shared" si="7"/>
        <v>0</v>
      </c>
    </row>
    <row r="43" spans="2:32" ht="15" hidden="1" customHeight="1">
      <c r="B43" s="3"/>
      <c r="C43" s="756"/>
      <c r="D43" s="757"/>
      <c r="E43" s="41" t="s">
        <v>187</v>
      </c>
      <c r="F43" s="41" t="s">
        <v>44</v>
      </c>
      <c r="G43" s="75"/>
      <c r="H43" s="132">
        <f>H36*H41*L8/1000000</f>
        <v>4.2297940828402358E-3</v>
      </c>
      <c r="I43" s="148">
        <f>H43</f>
        <v>4.2297940828402358E-3</v>
      </c>
      <c r="J43" s="148">
        <f>I43</f>
        <v>4.2297940828402358E-3</v>
      </c>
      <c r="K43" s="216">
        <f t="shared" ref="J43:Y45" si="8">J43</f>
        <v>4.2297940828402358E-3</v>
      </c>
      <c r="L43" s="148">
        <f t="shared" si="8"/>
        <v>4.2297940828402358E-3</v>
      </c>
      <c r="M43" s="148">
        <f t="shared" si="8"/>
        <v>4.2297940828402358E-3</v>
      </c>
      <c r="N43" s="148">
        <f t="shared" si="8"/>
        <v>4.2297940828402358E-3</v>
      </c>
      <c r="O43" s="148">
        <f t="shared" si="8"/>
        <v>4.2297940828402358E-3</v>
      </c>
      <c r="P43" s="148">
        <f t="shared" si="8"/>
        <v>4.2297940828402358E-3</v>
      </c>
      <c r="Q43" s="148">
        <f t="shared" si="8"/>
        <v>4.2297940828402358E-3</v>
      </c>
      <c r="R43" s="148">
        <f t="shared" si="8"/>
        <v>4.2297940828402358E-3</v>
      </c>
      <c r="S43" s="148">
        <f t="shared" si="8"/>
        <v>4.2297940828402358E-3</v>
      </c>
      <c r="T43" s="148">
        <f t="shared" si="8"/>
        <v>4.2297940828402358E-3</v>
      </c>
      <c r="U43" s="148">
        <f t="shared" si="8"/>
        <v>4.2297940828402358E-3</v>
      </c>
      <c r="V43" s="148">
        <f t="shared" si="8"/>
        <v>4.2297940828402358E-3</v>
      </c>
      <c r="W43" s="148">
        <f t="shared" si="8"/>
        <v>4.2297940828402358E-3</v>
      </c>
      <c r="X43" s="148">
        <f t="shared" si="8"/>
        <v>4.2297940828402358E-3</v>
      </c>
      <c r="Y43" s="148">
        <f t="shared" si="8"/>
        <v>4.2297940828402358E-3</v>
      </c>
      <c r="Z43" s="148">
        <f t="shared" ref="Z43:AA45" si="9">Y43</f>
        <v>4.2297940828402358E-3</v>
      </c>
      <c r="AA43" s="148">
        <f t="shared" si="9"/>
        <v>4.2297940828402358E-3</v>
      </c>
      <c r="AB43" s="148">
        <f t="shared" ref="AB43:AF45" si="10">AA43</f>
        <v>4.2297940828402358E-3</v>
      </c>
      <c r="AC43" s="148">
        <f t="shared" si="10"/>
        <v>4.2297940828402358E-3</v>
      </c>
      <c r="AD43" s="148">
        <f t="shared" si="10"/>
        <v>4.2297940828402358E-3</v>
      </c>
      <c r="AE43" s="148">
        <f t="shared" si="10"/>
        <v>4.2297940828402358E-3</v>
      </c>
      <c r="AF43" s="148">
        <f t="shared" si="10"/>
        <v>4.2297940828402358E-3</v>
      </c>
    </row>
    <row r="44" spans="2:32" hidden="1">
      <c r="B44" s="3"/>
      <c r="C44" s="756"/>
      <c r="D44" s="757"/>
      <c r="E44" s="41" t="s">
        <v>143</v>
      </c>
      <c r="F44" s="41" t="s">
        <v>44</v>
      </c>
      <c r="G44" s="75"/>
      <c r="H44" s="135">
        <f>H37/1000000*H41*M8</f>
        <v>1.3553533727810652E-2</v>
      </c>
      <c r="I44" s="93">
        <f>H44</f>
        <v>1.3553533727810652E-2</v>
      </c>
      <c r="J44" s="93">
        <f t="shared" si="8"/>
        <v>1.3553533727810652E-2</v>
      </c>
      <c r="K44" s="93">
        <f t="shared" si="8"/>
        <v>1.3553533727810652E-2</v>
      </c>
      <c r="L44" s="93">
        <f t="shared" si="8"/>
        <v>1.3553533727810652E-2</v>
      </c>
      <c r="M44" s="93">
        <f t="shared" si="8"/>
        <v>1.3553533727810652E-2</v>
      </c>
      <c r="N44" s="93">
        <f t="shared" si="8"/>
        <v>1.3553533727810652E-2</v>
      </c>
      <c r="O44" s="93">
        <f t="shared" si="8"/>
        <v>1.3553533727810652E-2</v>
      </c>
      <c r="P44" s="93">
        <f t="shared" si="8"/>
        <v>1.3553533727810652E-2</v>
      </c>
      <c r="Q44" s="93">
        <f t="shared" si="8"/>
        <v>1.3553533727810652E-2</v>
      </c>
      <c r="R44" s="93">
        <f t="shared" si="8"/>
        <v>1.3553533727810652E-2</v>
      </c>
      <c r="S44" s="93">
        <f t="shared" si="8"/>
        <v>1.3553533727810652E-2</v>
      </c>
      <c r="T44" s="93">
        <f t="shared" si="8"/>
        <v>1.3553533727810652E-2</v>
      </c>
      <c r="U44" s="93">
        <f t="shared" si="8"/>
        <v>1.3553533727810652E-2</v>
      </c>
      <c r="V44" s="93">
        <f t="shared" si="8"/>
        <v>1.3553533727810652E-2</v>
      </c>
      <c r="W44" s="93">
        <f t="shared" si="8"/>
        <v>1.3553533727810652E-2</v>
      </c>
      <c r="X44" s="93">
        <f t="shared" si="8"/>
        <v>1.3553533727810652E-2</v>
      </c>
      <c r="Y44" s="93">
        <f t="shared" si="8"/>
        <v>1.3553533727810652E-2</v>
      </c>
      <c r="Z44" s="93">
        <f t="shared" si="9"/>
        <v>1.3553533727810652E-2</v>
      </c>
      <c r="AA44" s="93">
        <f t="shared" si="9"/>
        <v>1.3553533727810652E-2</v>
      </c>
      <c r="AB44" s="93">
        <f t="shared" si="10"/>
        <v>1.3553533727810652E-2</v>
      </c>
      <c r="AC44" s="93">
        <f t="shared" si="10"/>
        <v>1.3553533727810652E-2</v>
      </c>
      <c r="AD44" s="93">
        <f t="shared" si="10"/>
        <v>1.3553533727810652E-2</v>
      </c>
      <c r="AE44" s="93">
        <f t="shared" si="10"/>
        <v>1.3553533727810652E-2</v>
      </c>
      <c r="AF44" s="93">
        <f t="shared" si="10"/>
        <v>1.3553533727810652E-2</v>
      </c>
    </row>
    <row r="45" spans="2:32" hidden="1">
      <c r="B45" s="3"/>
      <c r="C45" s="756"/>
      <c r="D45" s="757"/>
      <c r="E45" s="41" t="s">
        <v>106</v>
      </c>
      <c r="F45" s="41" t="s">
        <v>141</v>
      </c>
      <c r="G45" s="75"/>
      <c r="H45" s="91">
        <f>HLOOKUP(E45,'ENS fremskrivningsdata'!$M$11:$O$15,2,FALSE)</f>
        <v>19.823225972697561</v>
      </c>
      <c r="I45" s="53">
        <f>H45</f>
        <v>19.823225972697561</v>
      </c>
      <c r="J45" s="53">
        <f t="shared" si="8"/>
        <v>19.823225972697561</v>
      </c>
      <c r="K45" s="53">
        <f t="shared" si="8"/>
        <v>19.823225972697561</v>
      </c>
      <c r="L45" s="53">
        <f t="shared" si="8"/>
        <v>19.823225972697561</v>
      </c>
      <c r="M45" s="53">
        <f t="shared" si="8"/>
        <v>19.823225972697561</v>
      </c>
      <c r="N45" s="53">
        <f t="shared" si="8"/>
        <v>19.823225972697561</v>
      </c>
      <c r="O45" s="53">
        <f t="shared" si="8"/>
        <v>19.823225972697561</v>
      </c>
      <c r="P45" s="53">
        <f t="shared" si="8"/>
        <v>19.823225972697561</v>
      </c>
      <c r="Q45" s="53">
        <f t="shared" si="8"/>
        <v>19.823225972697561</v>
      </c>
      <c r="R45" s="53">
        <f t="shared" si="8"/>
        <v>19.823225972697561</v>
      </c>
      <c r="S45" s="53">
        <f t="shared" si="8"/>
        <v>19.823225972697561</v>
      </c>
      <c r="T45" s="53">
        <f t="shared" si="8"/>
        <v>19.823225972697561</v>
      </c>
      <c r="U45" s="53">
        <f t="shared" si="8"/>
        <v>19.823225972697561</v>
      </c>
      <c r="V45" s="53">
        <f t="shared" si="8"/>
        <v>19.823225972697561</v>
      </c>
      <c r="W45" s="53">
        <f t="shared" si="8"/>
        <v>19.823225972697561</v>
      </c>
      <c r="X45" s="53">
        <f t="shared" si="8"/>
        <v>19.823225972697561</v>
      </c>
      <c r="Y45" s="53">
        <f t="shared" si="8"/>
        <v>19.823225972697561</v>
      </c>
      <c r="Z45" s="53">
        <f t="shared" si="9"/>
        <v>19.823225972697561</v>
      </c>
      <c r="AA45" s="53">
        <f t="shared" si="9"/>
        <v>19.823225972697561</v>
      </c>
      <c r="AB45" s="53">
        <f t="shared" si="10"/>
        <v>19.823225972697561</v>
      </c>
      <c r="AC45" s="53">
        <f t="shared" si="10"/>
        <v>19.823225972697561</v>
      </c>
      <c r="AD45" s="53">
        <f t="shared" si="10"/>
        <v>19.823225972697561</v>
      </c>
      <c r="AE45" s="53">
        <f t="shared" si="10"/>
        <v>19.823225972697561</v>
      </c>
      <c r="AF45" s="53">
        <f t="shared" si="10"/>
        <v>19.823225972697561</v>
      </c>
    </row>
    <row r="46" spans="2:32" hidden="1">
      <c r="B46" s="3"/>
      <c r="C46" s="756"/>
      <c r="D46" s="757"/>
      <c r="E46" s="41" t="s">
        <v>186</v>
      </c>
      <c r="F46" s="41" t="s">
        <v>44</v>
      </c>
      <c r="G46" s="75"/>
      <c r="H46" s="135">
        <f>H45*H32/1000</f>
        <v>3.7664129348125366E-2</v>
      </c>
      <c r="I46" s="93">
        <f t="shared" ref="I46:AF46" si="11">I45*I32/1000</f>
        <v>3.7664129348125366E-2</v>
      </c>
      <c r="J46" s="93">
        <f t="shared" si="11"/>
        <v>3.7664129348125366E-2</v>
      </c>
      <c r="K46" s="93">
        <f t="shared" si="11"/>
        <v>3.7664129348125366E-2</v>
      </c>
      <c r="L46" s="93">
        <f t="shared" si="11"/>
        <v>3.7664129348125366E-2</v>
      </c>
      <c r="M46" s="93">
        <f t="shared" si="11"/>
        <v>3.7664129348125366E-2</v>
      </c>
      <c r="N46" s="93">
        <f t="shared" si="11"/>
        <v>3.7664129348125366E-2</v>
      </c>
      <c r="O46" s="93">
        <f t="shared" si="11"/>
        <v>3.7664129348125366E-2</v>
      </c>
      <c r="P46" s="93">
        <f t="shared" si="11"/>
        <v>3.7664129348125366E-2</v>
      </c>
      <c r="Q46" s="93">
        <f t="shared" si="11"/>
        <v>3.7664129348125366E-2</v>
      </c>
      <c r="R46" s="93">
        <f t="shared" si="11"/>
        <v>3.7664129348125366E-2</v>
      </c>
      <c r="S46" s="93">
        <f t="shared" si="11"/>
        <v>3.7664129348125366E-2</v>
      </c>
      <c r="T46" s="93">
        <f t="shared" si="11"/>
        <v>3.7664129348125366E-2</v>
      </c>
      <c r="U46" s="93">
        <f t="shared" si="11"/>
        <v>3.7664129348125366E-2</v>
      </c>
      <c r="V46" s="93">
        <f t="shared" si="11"/>
        <v>3.7664129348125366E-2</v>
      </c>
      <c r="W46" s="93">
        <f t="shared" si="11"/>
        <v>3.7664129348125366E-2</v>
      </c>
      <c r="X46" s="93">
        <f t="shared" si="11"/>
        <v>3.7664129348125366E-2</v>
      </c>
      <c r="Y46" s="93">
        <f t="shared" si="11"/>
        <v>3.7664129348125366E-2</v>
      </c>
      <c r="Z46" s="93">
        <f t="shared" si="11"/>
        <v>3.7664129348125366E-2</v>
      </c>
      <c r="AA46" s="93">
        <f t="shared" si="11"/>
        <v>3.7664129348125366E-2</v>
      </c>
      <c r="AB46" s="93">
        <f t="shared" si="11"/>
        <v>3.7664129348125366E-2</v>
      </c>
      <c r="AC46" s="93">
        <f t="shared" si="11"/>
        <v>3.7664129348125366E-2</v>
      </c>
      <c r="AD46" s="93">
        <f t="shared" si="11"/>
        <v>3.7664129348125366E-2</v>
      </c>
      <c r="AE46" s="93">
        <f t="shared" si="11"/>
        <v>3.7664129348125366E-2</v>
      </c>
      <c r="AF46" s="93">
        <f t="shared" si="11"/>
        <v>3.7664129348125366E-2</v>
      </c>
    </row>
    <row r="47" spans="2:32" hidden="1">
      <c r="B47" s="3"/>
      <c r="C47" s="756"/>
      <c r="D47" s="757"/>
      <c r="E47" s="41" t="s">
        <v>107</v>
      </c>
      <c r="F47" s="41" t="s">
        <v>141</v>
      </c>
      <c r="G47" s="75"/>
      <c r="H47" s="91">
        <f>HLOOKUP(E47,'ENS fremskrivningsdata'!$M$11:$O$15,2,FALSE)</f>
        <v>14.815253095384495</v>
      </c>
      <c r="I47" s="53">
        <f>H47</f>
        <v>14.815253095384495</v>
      </c>
      <c r="J47" s="53">
        <f t="shared" ref="J47:AA47" si="12">I47</f>
        <v>14.815253095384495</v>
      </c>
      <c r="K47" s="53">
        <f t="shared" si="12"/>
        <v>14.815253095384495</v>
      </c>
      <c r="L47" s="53">
        <f t="shared" si="12"/>
        <v>14.815253095384495</v>
      </c>
      <c r="M47" s="53">
        <f t="shared" si="12"/>
        <v>14.815253095384495</v>
      </c>
      <c r="N47" s="53">
        <f t="shared" si="12"/>
        <v>14.815253095384495</v>
      </c>
      <c r="O47" s="53">
        <f t="shared" si="12"/>
        <v>14.815253095384495</v>
      </c>
      <c r="P47" s="53">
        <f t="shared" si="12"/>
        <v>14.815253095384495</v>
      </c>
      <c r="Q47" s="53">
        <f t="shared" si="12"/>
        <v>14.815253095384495</v>
      </c>
      <c r="R47" s="53">
        <f t="shared" si="12"/>
        <v>14.815253095384495</v>
      </c>
      <c r="S47" s="53">
        <f t="shared" si="12"/>
        <v>14.815253095384495</v>
      </c>
      <c r="T47" s="53">
        <f t="shared" si="12"/>
        <v>14.815253095384495</v>
      </c>
      <c r="U47" s="53">
        <f t="shared" si="12"/>
        <v>14.815253095384495</v>
      </c>
      <c r="V47" s="53">
        <f t="shared" si="12"/>
        <v>14.815253095384495</v>
      </c>
      <c r="W47" s="53">
        <f t="shared" si="12"/>
        <v>14.815253095384495</v>
      </c>
      <c r="X47" s="53">
        <f t="shared" si="12"/>
        <v>14.815253095384495</v>
      </c>
      <c r="Y47" s="53">
        <f t="shared" si="12"/>
        <v>14.815253095384495</v>
      </c>
      <c r="Z47" s="53">
        <f t="shared" si="12"/>
        <v>14.815253095384495</v>
      </c>
      <c r="AA47" s="53">
        <f t="shared" si="12"/>
        <v>14.815253095384495</v>
      </c>
      <c r="AB47" s="53">
        <f>AA47</f>
        <v>14.815253095384495</v>
      </c>
      <c r="AC47" s="53">
        <f>AB47</f>
        <v>14.815253095384495</v>
      </c>
      <c r="AD47" s="53">
        <f>AC47</f>
        <v>14.815253095384495</v>
      </c>
      <c r="AE47" s="53">
        <f>AD47</f>
        <v>14.815253095384495</v>
      </c>
      <c r="AF47" s="53">
        <f>AE47</f>
        <v>14.815253095384495</v>
      </c>
    </row>
    <row r="48" spans="2:32" hidden="1">
      <c r="B48" s="3"/>
      <c r="C48" s="756"/>
      <c r="D48" s="757"/>
      <c r="E48" s="41" t="s">
        <v>185</v>
      </c>
      <c r="F48" s="41" t="s">
        <v>44</v>
      </c>
      <c r="G48" s="75"/>
      <c r="H48" s="91">
        <f>H47*H33/1000</f>
        <v>1.2000355007261441</v>
      </c>
      <c r="I48" s="93">
        <f t="shared" ref="I48:AF48" si="13">I47*I33/1000</f>
        <v>1.2000355007261441</v>
      </c>
      <c r="J48" s="93">
        <f t="shared" si="13"/>
        <v>1.2000355007261441</v>
      </c>
      <c r="K48" s="93">
        <f t="shared" si="13"/>
        <v>1.2000355007261441</v>
      </c>
      <c r="L48" s="93">
        <f t="shared" si="13"/>
        <v>1.2000355007261441</v>
      </c>
      <c r="M48" s="93">
        <f t="shared" si="13"/>
        <v>1.2000355007261441</v>
      </c>
      <c r="N48" s="93">
        <f t="shared" si="13"/>
        <v>1.2000355007261441</v>
      </c>
      <c r="O48" s="93">
        <f t="shared" si="13"/>
        <v>1.2000355007261441</v>
      </c>
      <c r="P48" s="93">
        <f t="shared" si="13"/>
        <v>1.2000355007261441</v>
      </c>
      <c r="Q48" s="93">
        <f t="shared" si="13"/>
        <v>1.2000355007261441</v>
      </c>
      <c r="R48" s="93">
        <f t="shared" si="13"/>
        <v>1.2000355007261441</v>
      </c>
      <c r="S48" s="93">
        <f t="shared" si="13"/>
        <v>1.2000355007261441</v>
      </c>
      <c r="T48" s="93">
        <f t="shared" si="13"/>
        <v>1.2000355007261441</v>
      </c>
      <c r="U48" s="93">
        <f t="shared" si="13"/>
        <v>1.2000355007261441</v>
      </c>
      <c r="V48" s="93">
        <f t="shared" si="13"/>
        <v>1.2000355007261441</v>
      </c>
      <c r="W48" s="93">
        <f t="shared" si="13"/>
        <v>1.2000355007261441</v>
      </c>
      <c r="X48" s="93">
        <f t="shared" si="13"/>
        <v>1.2000355007261441</v>
      </c>
      <c r="Y48" s="93">
        <f t="shared" si="13"/>
        <v>1.2000355007261441</v>
      </c>
      <c r="Z48" s="93">
        <f t="shared" si="13"/>
        <v>1.2000355007261441</v>
      </c>
      <c r="AA48" s="93">
        <f t="shared" si="13"/>
        <v>1.2000355007261441</v>
      </c>
      <c r="AB48" s="93">
        <f t="shared" si="13"/>
        <v>1.2000355007261441</v>
      </c>
      <c r="AC48" s="93">
        <f t="shared" si="13"/>
        <v>1.2000355007261441</v>
      </c>
      <c r="AD48" s="93">
        <f t="shared" si="13"/>
        <v>1.2000355007261441</v>
      </c>
      <c r="AE48" s="93">
        <f t="shared" si="13"/>
        <v>1.2000355007261441</v>
      </c>
      <c r="AF48" s="93">
        <f t="shared" si="13"/>
        <v>1.2000355007261441</v>
      </c>
    </row>
    <row r="49" spans="2:35" hidden="1">
      <c r="B49" s="3"/>
      <c r="C49" s="756"/>
      <c r="D49" s="757"/>
      <c r="E49" s="41" t="s">
        <v>108</v>
      </c>
      <c r="F49" s="41" t="s">
        <v>141</v>
      </c>
      <c r="G49" s="75"/>
      <c r="H49" s="91">
        <f>HLOOKUP(E49,'ENS fremskrivningsdata'!$M$11:$O$15,2,FALSE)</f>
        <v>47.106244877226054</v>
      </c>
      <c r="I49" s="93">
        <f>H49</f>
        <v>47.106244877226054</v>
      </c>
      <c r="J49" s="93">
        <f t="shared" ref="J49:AA50" si="14">I49</f>
        <v>47.106244877226054</v>
      </c>
      <c r="K49" s="93">
        <f t="shared" si="14"/>
        <v>47.106244877226054</v>
      </c>
      <c r="L49" s="93">
        <f t="shared" si="14"/>
        <v>47.106244877226054</v>
      </c>
      <c r="M49" s="93">
        <f t="shared" si="14"/>
        <v>47.106244877226054</v>
      </c>
      <c r="N49" s="93">
        <f t="shared" si="14"/>
        <v>47.106244877226054</v>
      </c>
      <c r="O49" s="93">
        <f t="shared" si="14"/>
        <v>47.106244877226054</v>
      </c>
      <c r="P49" s="93">
        <f t="shared" si="14"/>
        <v>47.106244877226054</v>
      </c>
      <c r="Q49" s="93">
        <f t="shared" si="14"/>
        <v>47.106244877226054</v>
      </c>
      <c r="R49" s="93">
        <f t="shared" si="14"/>
        <v>47.106244877226054</v>
      </c>
      <c r="S49" s="93">
        <f t="shared" si="14"/>
        <v>47.106244877226054</v>
      </c>
      <c r="T49" s="93">
        <f t="shared" si="14"/>
        <v>47.106244877226054</v>
      </c>
      <c r="U49" s="93">
        <f t="shared" si="14"/>
        <v>47.106244877226054</v>
      </c>
      <c r="V49" s="93">
        <f t="shared" si="14"/>
        <v>47.106244877226054</v>
      </c>
      <c r="W49" s="93">
        <f t="shared" si="14"/>
        <v>47.106244877226054</v>
      </c>
      <c r="X49" s="93">
        <f t="shared" si="14"/>
        <v>47.106244877226054</v>
      </c>
      <c r="Y49" s="93">
        <f t="shared" si="14"/>
        <v>47.106244877226054</v>
      </c>
      <c r="Z49" s="93">
        <f t="shared" si="14"/>
        <v>47.106244877226054</v>
      </c>
      <c r="AA49" s="93">
        <f t="shared" si="14"/>
        <v>47.106244877226054</v>
      </c>
      <c r="AB49" s="93">
        <f t="shared" ref="AB49:AF50" si="15">AA49</f>
        <v>47.106244877226054</v>
      </c>
      <c r="AC49" s="93">
        <f t="shared" si="15"/>
        <v>47.106244877226054</v>
      </c>
      <c r="AD49" s="93">
        <f t="shared" si="15"/>
        <v>47.106244877226054</v>
      </c>
      <c r="AE49" s="93">
        <f t="shared" si="15"/>
        <v>47.106244877226054</v>
      </c>
      <c r="AF49" s="93">
        <f t="shared" si="15"/>
        <v>47.106244877226054</v>
      </c>
    </row>
    <row r="50" spans="2:35" hidden="1">
      <c r="B50" s="3"/>
      <c r="C50" s="756"/>
      <c r="D50" s="757"/>
      <c r="E50" s="41" t="s">
        <v>184</v>
      </c>
      <c r="F50" s="41" t="s">
        <v>44</v>
      </c>
      <c r="G50" s="75"/>
      <c r="H50" s="135">
        <f>H34*H49/1000</f>
        <v>0.22705210030822959</v>
      </c>
      <c r="I50" s="136">
        <f>H50</f>
        <v>0.22705210030822959</v>
      </c>
      <c r="J50" s="136">
        <f t="shared" si="14"/>
        <v>0.22705210030822959</v>
      </c>
      <c r="K50" s="136">
        <f t="shared" si="14"/>
        <v>0.22705210030822959</v>
      </c>
      <c r="L50" s="136">
        <f t="shared" si="14"/>
        <v>0.22705210030822959</v>
      </c>
      <c r="M50" s="136">
        <f t="shared" si="14"/>
        <v>0.22705210030822959</v>
      </c>
      <c r="N50" s="136">
        <f t="shared" si="14"/>
        <v>0.22705210030822959</v>
      </c>
      <c r="O50" s="136">
        <f t="shared" si="14"/>
        <v>0.22705210030822959</v>
      </c>
      <c r="P50" s="136">
        <f t="shared" si="14"/>
        <v>0.22705210030822959</v>
      </c>
      <c r="Q50" s="136">
        <f t="shared" si="14"/>
        <v>0.22705210030822959</v>
      </c>
      <c r="R50" s="136">
        <f t="shared" si="14"/>
        <v>0.22705210030822959</v>
      </c>
      <c r="S50" s="136">
        <f t="shared" si="14"/>
        <v>0.22705210030822959</v>
      </c>
      <c r="T50" s="136">
        <f t="shared" si="14"/>
        <v>0.22705210030822959</v>
      </c>
      <c r="U50" s="136">
        <f t="shared" si="14"/>
        <v>0.22705210030822959</v>
      </c>
      <c r="V50" s="136">
        <f t="shared" si="14"/>
        <v>0.22705210030822959</v>
      </c>
      <c r="W50" s="136">
        <f t="shared" si="14"/>
        <v>0.22705210030822959</v>
      </c>
      <c r="X50" s="136">
        <f t="shared" si="14"/>
        <v>0.22705210030822959</v>
      </c>
      <c r="Y50" s="136">
        <f t="shared" si="14"/>
        <v>0.22705210030822959</v>
      </c>
      <c r="Z50" s="136">
        <f t="shared" si="14"/>
        <v>0.22705210030822959</v>
      </c>
      <c r="AA50" s="136">
        <f t="shared" si="14"/>
        <v>0.22705210030822959</v>
      </c>
      <c r="AB50" s="136">
        <f t="shared" si="15"/>
        <v>0.22705210030822959</v>
      </c>
      <c r="AC50" s="136">
        <f t="shared" si="15"/>
        <v>0.22705210030822959</v>
      </c>
      <c r="AD50" s="136">
        <f t="shared" si="15"/>
        <v>0.22705210030822959</v>
      </c>
      <c r="AE50" s="136">
        <f t="shared" si="15"/>
        <v>0.22705210030822959</v>
      </c>
      <c r="AF50" s="136">
        <f t="shared" si="15"/>
        <v>0.22705210030822959</v>
      </c>
    </row>
    <row r="51" spans="2:35" hidden="1">
      <c r="B51" s="3"/>
      <c r="C51" s="756"/>
      <c r="D51" s="31"/>
      <c r="E51" s="41" t="s">
        <v>183</v>
      </c>
      <c r="F51" s="41" t="s">
        <v>52</v>
      </c>
      <c r="G51" s="75"/>
      <c r="H51" s="95">
        <f>HLOOKUP($E$51&amp;"-"&amp;$E$10,'Brændsels- og elpriser'!$E$13:$AH$39,MATCH(H16,'Brændsels- og elpriser'!$D$13:$D$39,0),FALSE)*'Brændsels- og elpriser'!$H$9</f>
        <v>189.96947704662099</v>
      </c>
      <c r="I51" s="95">
        <f>HLOOKUP($E$51&amp;"-"&amp;$E$10,'Brændsels- og elpriser'!$E$13:$AH$39,MATCH(I16,'Brændsels- og elpriser'!$D$13:$D$39,0),FALSE)*'Brændsels- og elpriser'!$H$9</f>
        <v>186.15240195629499</v>
      </c>
      <c r="J51" s="95">
        <f>HLOOKUP($E$51&amp;"-"&amp;$E$10,'Brændsels- og elpriser'!$E$13:$AH$39,MATCH(J16,'Brændsels- og elpriser'!$D$13:$D$39,0),FALSE)*'Brændsels- og elpriser'!$H$9</f>
        <v>266.20410988628601</v>
      </c>
      <c r="K51" s="95">
        <f>HLOOKUP($E$51&amp;"-"&amp;$E$10,'Brændsels- og elpriser'!$E$13:$AH$39,MATCH(K16,'Brændsels- og elpriser'!$D$13:$D$39,0),FALSE)*'Brændsels- og elpriser'!$H$9</f>
        <v>350</v>
      </c>
      <c r="L51" s="95">
        <f>HLOOKUP($E$51&amp;"-"&amp;$E$10,'Brændsels- og elpriser'!$E$13:$AH$39,MATCH(L16,'Brændsels- og elpriser'!$D$13:$D$39,0),FALSE)*'Brændsels- og elpriser'!$H$9</f>
        <v>370</v>
      </c>
      <c r="M51" s="95">
        <f>HLOOKUP($E$51&amp;"-"&amp;$E$10,'Brændsels- og elpriser'!$E$13:$AH$39,MATCH(M16,'Brændsels- og elpriser'!$D$13:$D$39,0),FALSE)*'Brændsels- og elpriser'!$H$9</f>
        <v>360</v>
      </c>
      <c r="N51" s="95">
        <f>HLOOKUP($E$51&amp;"-"&amp;$E$10,'Brændsels- og elpriser'!$E$13:$AH$39,MATCH(N16,'Brændsels- og elpriser'!$D$13:$D$39,0),FALSE)*'Brændsels- og elpriser'!$H$9</f>
        <v>360</v>
      </c>
      <c r="O51" s="95">
        <f>HLOOKUP($E$51&amp;"-"&amp;$E$10,'Brændsels- og elpriser'!$E$13:$AH$39,MATCH(O16,'Brændsels- og elpriser'!$D$13:$D$39,0),FALSE)*'Brændsels- og elpriser'!$H$9</f>
        <v>380</v>
      </c>
      <c r="P51" s="95">
        <f>HLOOKUP($E$51&amp;"-"&amp;$E$10,'Brændsels- og elpriser'!$E$13:$AH$39,MATCH(P16,'Brændsels- og elpriser'!$D$13:$D$39,0),FALSE)*'Brændsels- og elpriser'!$H$9</f>
        <v>390</v>
      </c>
      <c r="Q51" s="95">
        <f>HLOOKUP($E$51&amp;"-"&amp;$E$10,'Brændsels- og elpriser'!$E$13:$AH$39,MATCH(Q16,'Brændsels- og elpriser'!$D$13:$D$39,0),FALSE)*'Brændsels- og elpriser'!$H$9</f>
        <v>400</v>
      </c>
      <c r="R51" s="95">
        <f>HLOOKUP($E$51&amp;"-"&amp;$E$10,'Brændsels- og elpriser'!$E$13:$AH$39,MATCH(R16,'Brændsels- og elpriser'!$D$13:$D$39,0),FALSE)*'Brændsels- og elpriser'!$H$9</f>
        <v>390</v>
      </c>
      <c r="S51" s="95">
        <f>HLOOKUP($E$51&amp;"-"&amp;$E$10,'Brændsels- og elpriser'!$E$13:$AH$39,MATCH(S16,'Brændsels- og elpriser'!$D$13:$D$39,0),FALSE)*'Brændsels- og elpriser'!$H$9</f>
        <v>390</v>
      </c>
      <c r="T51" s="95">
        <f>HLOOKUP($E$51&amp;"-"&amp;$E$10,'Brændsels- og elpriser'!$E$13:$AH$39,MATCH(T16,'Brændsels- og elpriser'!$D$13:$D$39,0),FALSE)*'Brændsels- og elpriser'!$H$9</f>
        <v>390</v>
      </c>
      <c r="U51" s="95">
        <f>HLOOKUP($E$51&amp;"-"&amp;$E$10,'Brændsels- og elpriser'!$E$13:$AH$39,MATCH(U16,'Brændsels- og elpriser'!$D$13:$D$39,0),FALSE)*'Brændsels- og elpriser'!$H$9</f>
        <v>380</v>
      </c>
      <c r="V51" s="95">
        <f>HLOOKUP($E$51&amp;"-"&amp;$E$10,'Brændsels- og elpriser'!$E$13:$AH$39,MATCH(V16,'Brændsels- og elpriser'!$D$13:$D$39,0),FALSE)*'Brændsels- og elpriser'!$H$9</f>
        <v>380</v>
      </c>
      <c r="W51" s="95">
        <f>HLOOKUP($E$51&amp;"-"&amp;$E$10,'Brændsels- og elpriser'!$E$13:$AH$39,MATCH(W16,'Brændsels- og elpriser'!$D$13:$D$39,0),FALSE)*'Brændsels- og elpriser'!$H$9</f>
        <v>380</v>
      </c>
      <c r="X51" s="95">
        <f>HLOOKUP($E$51&amp;"-"&amp;$E$10,'Brændsels- og elpriser'!$E$13:$AH$39,MATCH(X16,'Brændsels- og elpriser'!$D$13:$D$39,0),FALSE)*'Brændsels- og elpriser'!$H$9</f>
        <v>380</v>
      </c>
      <c r="Y51" s="95">
        <f>HLOOKUP($E$51&amp;"-"&amp;$E$10,'Brændsels- og elpriser'!$E$13:$AH$39,MATCH(Y16,'Brændsels- og elpriser'!$D$13:$D$39,0),FALSE)*'Brændsels- og elpriser'!$H$9</f>
        <v>370</v>
      </c>
      <c r="Z51" s="95">
        <f>HLOOKUP($E$51&amp;"-"&amp;$E$10,'Brændsels- og elpriser'!$E$13:$AH$39,MATCH(Z16,'Brændsels- og elpriser'!$D$13:$D$39,0),FALSE)*'Brændsels- og elpriser'!$H$9</f>
        <v>380</v>
      </c>
      <c r="AA51" s="95">
        <f>HLOOKUP($E$51&amp;"-"&amp;$E$10,'Brændsels- og elpriser'!$E$13:$AH$39,MATCH(AA16,'Brændsels- og elpriser'!$D$13:$D$39,0),FALSE)*'Brændsels- og elpriser'!$H$9</f>
        <v>370</v>
      </c>
      <c r="AB51" s="95">
        <f>HLOOKUP($E$51&amp;"-"&amp;$E$10,'Brændsels- og elpriser'!$E$13:$AH$39,MATCH(AB16,'Brændsels- og elpriser'!$D$13:$D$39,0),FALSE)*'Brændsels- og elpriser'!$H$9</f>
        <v>380</v>
      </c>
      <c r="AC51" s="95">
        <f>HLOOKUP($E$51&amp;"-"&amp;$E$10,'Brændsels- og elpriser'!$E$13:$AH$39,MATCH(AC16,'Brændsels- og elpriser'!$D$13:$D$39,0),FALSE)*'Brændsels- og elpriser'!$H$9</f>
        <v>380</v>
      </c>
      <c r="AD51" s="95">
        <f>HLOOKUP($E$51&amp;"-"&amp;$E$10,'Brændsels- og elpriser'!$E$13:$AH$39,MATCH(AD16,'Brændsels- og elpriser'!$D$13:$D$39,0),FALSE)*'Brændsels- og elpriser'!$H$9</f>
        <v>380</v>
      </c>
      <c r="AE51" s="95">
        <f>HLOOKUP($E$51&amp;"-"&amp;$E$10,'Brændsels- og elpriser'!$E$13:$AH$39,MATCH(AE16,'Brændsels- og elpriser'!$D$13:$D$39,0),FALSE)*'Brændsels- og elpriser'!$H$9</f>
        <v>380</v>
      </c>
      <c r="AF51" s="95">
        <f>HLOOKUP($E$51&amp;"-"&amp;$E$10,'Brændsels- og elpriser'!$E$13:$AH$39,MATCH(AF16,'Brændsels- og elpriser'!$D$13:$D$39,0),FALSE)*'Brændsels- og elpriser'!$H$9</f>
        <v>380</v>
      </c>
    </row>
    <row r="52" spans="2:35" ht="15" hidden="1" customHeight="1">
      <c r="B52" s="6"/>
      <c r="C52" s="758" t="s">
        <v>251</v>
      </c>
      <c r="D52" s="765" t="s">
        <v>252</v>
      </c>
      <c r="E52" s="78" t="s">
        <v>172</v>
      </c>
      <c r="F52" s="78" t="s">
        <v>62</v>
      </c>
      <c r="G52" s="79"/>
      <c r="H52" s="87">
        <f>IF(H25=0,0,-PMT($E$9,$I$9,$G$20)/H25)</f>
        <v>45.613395703442542</v>
      </c>
      <c r="I52" s="94">
        <f t="shared" ref="I52:V52" si="16">IF(I24=0,0,-PMT($E$9,$I$9,$G$20)/I24)</f>
        <v>48.511642111879546</v>
      </c>
      <c r="J52" s="94">
        <f t="shared" si="16"/>
        <v>48.511642111879546</v>
      </c>
      <c r="K52" s="94">
        <f t="shared" si="16"/>
        <v>48.511642111879546</v>
      </c>
      <c r="L52" s="94">
        <f t="shared" si="16"/>
        <v>78.001727515423838</v>
      </c>
      <c r="M52" s="94">
        <f t="shared" si="16"/>
        <v>80.314325762665135</v>
      </c>
      <c r="N52" s="94">
        <f t="shared" si="16"/>
        <v>82.76824181088665</v>
      </c>
      <c r="O52" s="94">
        <f t="shared" si="16"/>
        <v>85.376837342398943</v>
      </c>
      <c r="P52" s="94">
        <f t="shared" si="16"/>
        <v>88.155213329860601</v>
      </c>
      <c r="Q52" s="94">
        <f t="shared" si="16"/>
        <v>91.120502560040705</v>
      </c>
      <c r="R52" s="94">
        <f t="shared" si="16"/>
        <v>95.374717214353154</v>
      </c>
      <c r="S52" s="94">
        <f t="shared" si="16"/>
        <v>100.04562614123793</v>
      </c>
      <c r="T52" s="94">
        <f t="shared" si="16"/>
        <v>105.19760395850724</v>
      </c>
      <c r="U52" s="94">
        <f t="shared" si="16"/>
        <v>110.90900542316373</v>
      </c>
      <c r="V52" s="94">
        <f t="shared" si="16"/>
        <v>117.27617835909528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2:35" hidden="1">
      <c r="B53" s="6"/>
      <c r="C53" s="759"/>
      <c r="D53" s="766"/>
      <c r="E53" s="24" t="s">
        <v>173</v>
      </c>
      <c r="F53" s="24" t="s">
        <v>62</v>
      </c>
      <c r="G53" s="75"/>
      <c r="H53" s="68">
        <f>IF(H25=0,0,H27/H25)</f>
        <v>17.320761371951011</v>
      </c>
      <c r="I53" s="53">
        <f t="shared" ref="I53:V53" si="17">IF(I24=0,0,I27/I24)</f>
        <v>18.421311630564244</v>
      </c>
      <c r="J53" s="53">
        <f t="shared" si="17"/>
        <v>18.421311630564244</v>
      </c>
      <c r="K53" s="53">
        <f t="shared" si="17"/>
        <v>18.421311630564244</v>
      </c>
      <c r="L53" s="53">
        <f t="shared" si="17"/>
        <v>29.61957311134007</v>
      </c>
      <c r="M53" s="53">
        <f t="shared" si="17"/>
        <v>30.497735365474451</v>
      </c>
      <c r="N53" s="53">
        <f t="shared" si="17"/>
        <v>31.429560186726206</v>
      </c>
      <c r="O53" s="53">
        <f t="shared" si="17"/>
        <v>32.420121402800113</v>
      </c>
      <c r="P53" s="53">
        <f t="shared" si="17"/>
        <v>33.475153301614654</v>
      </c>
      <c r="Q53" s="53">
        <f t="shared" si="17"/>
        <v>34.601161711264574</v>
      </c>
      <c r="R53" s="53">
        <f t="shared" si="17"/>
        <v>36.21661339417539</v>
      </c>
      <c r="S53" s="53">
        <f t="shared" si="17"/>
        <v>37.990296270992673</v>
      </c>
      <c r="T53" s="53">
        <f t="shared" si="17"/>
        <v>39.946655296457024</v>
      </c>
      <c r="U53" s="53">
        <f t="shared" si="17"/>
        <v>42.115444099463424</v>
      </c>
      <c r="V53" s="53">
        <f t="shared" si="17"/>
        <v>44.533248810917776</v>
      </c>
      <c r="W53" s="53">
        <f t="shared" ref="W53:AF53" si="18">IF(W25=0,0,W27/W25)</f>
        <v>0</v>
      </c>
      <c r="X53" s="53">
        <f t="shared" si="18"/>
        <v>0</v>
      </c>
      <c r="Y53" s="53">
        <f t="shared" si="18"/>
        <v>0</v>
      </c>
      <c r="Z53" s="53">
        <f t="shared" si="18"/>
        <v>0</v>
      </c>
      <c r="AA53" s="53">
        <f t="shared" si="18"/>
        <v>0</v>
      </c>
      <c r="AB53" s="53">
        <f t="shared" si="18"/>
        <v>0</v>
      </c>
      <c r="AC53" s="53">
        <f t="shared" si="18"/>
        <v>0</v>
      </c>
      <c r="AD53" s="53">
        <f t="shared" si="18"/>
        <v>0</v>
      </c>
      <c r="AE53" s="53">
        <f t="shared" si="18"/>
        <v>0</v>
      </c>
      <c r="AF53" s="53">
        <f t="shared" si="18"/>
        <v>0</v>
      </c>
    </row>
    <row r="54" spans="2:35" hidden="1">
      <c r="B54" s="6"/>
      <c r="C54" s="759"/>
      <c r="D54" s="765" t="s">
        <v>253</v>
      </c>
      <c r="E54" s="78" t="s">
        <v>172</v>
      </c>
      <c r="F54" s="78" t="s">
        <v>62</v>
      </c>
      <c r="G54" s="79"/>
      <c r="H54" s="241">
        <v>0</v>
      </c>
      <c r="I54" s="242">
        <v>0</v>
      </c>
      <c r="J54" s="242">
        <v>0</v>
      </c>
      <c r="K54" s="242">
        <v>0</v>
      </c>
      <c r="L54" s="242">
        <v>0</v>
      </c>
      <c r="M54" s="242">
        <v>0</v>
      </c>
      <c r="N54" s="242">
        <v>0</v>
      </c>
      <c r="O54" s="242">
        <v>0</v>
      </c>
      <c r="P54" s="242">
        <v>0</v>
      </c>
      <c r="Q54" s="242">
        <v>0</v>
      </c>
      <c r="R54" s="242">
        <v>0</v>
      </c>
      <c r="S54" s="242">
        <v>0</v>
      </c>
      <c r="T54" s="242">
        <v>0</v>
      </c>
      <c r="U54" s="242">
        <v>0</v>
      </c>
      <c r="V54" s="242">
        <v>0</v>
      </c>
      <c r="W54" s="94">
        <f t="shared" ref="W54:AF54" si="19">IF(W24=0,0,($W$20*(1/$W$21)*((1+$E$9)^(W16-$W$16)))/W24)</f>
        <v>0</v>
      </c>
      <c r="X54" s="94">
        <f t="shared" si="19"/>
        <v>0</v>
      </c>
      <c r="Y54" s="94">
        <f t="shared" si="19"/>
        <v>0</v>
      </c>
      <c r="Z54" s="94">
        <f t="shared" si="19"/>
        <v>0</v>
      </c>
      <c r="AA54" s="94">
        <f t="shared" si="19"/>
        <v>0</v>
      </c>
      <c r="AB54" s="94">
        <f t="shared" si="19"/>
        <v>0</v>
      </c>
      <c r="AC54" s="94">
        <f t="shared" si="19"/>
        <v>0</v>
      </c>
      <c r="AD54" s="94">
        <f t="shared" si="19"/>
        <v>0</v>
      </c>
      <c r="AE54" s="94">
        <f t="shared" si="19"/>
        <v>0</v>
      </c>
      <c r="AF54" s="94">
        <f t="shared" si="19"/>
        <v>0</v>
      </c>
      <c r="AI54" s="528"/>
    </row>
    <row r="55" spans="2:35" hidden="1">
      <c r="B55" s="6"/>
      <c r="C55" s="759"/>
      <c r="D55" s="767"/>
      <c r="E55" s="25" t="s">
        <v>173</v>
      </c>
      <c r="F55" s="25" t="s">
        <v>62</v>
      </c>
      <c r="G55" s="76"/>
      <c r="H55" s="233">
        <v>0</v>
      </c>
      <c r="I55" s="240">
        <v>0</v>
      </c>
      <c r="J55" s="240">
        <v>0</v>
      </c>
      <c r="K55" s="240">
        <v>0</v>
      </c>
      <c r="L55" s="240">
        <v>0</v>
      </c>
      <c r="M55" s="240">
        <v>0</v>
      </c>
      <c r="N55" s="240">
        <v>0</v>
      </c>
      <c r="O55" s="240">
        <v>0</v>
      </c>
      <c r="P55" s="240">
        <v>0</v>
      </c>
      <c r="Q55" s="240">
        <v>0</v>
      </c>
      <c r="R55" s="240">
        <v>0</v>
      </c>
      <c r="S55" s="240">
        <v>0</v>
      </c>
      <c r="T55" s="240">
        <v>0</v>
      </c>
      <c r="U55" s="240">
        <v>0</v>
      </c>
      <c r="V55" s="240">
        <v>0</v>
      </c>
      <c r="W55" s="240">
        <f t="shared" ref="W55:AF55" si="20">IF(W24=0,0,W27/W24)</f>
        <v>0</v>
      </c>
      <c r="X55" s="240">
        <f t="shared" si="20"/>
        <v>0</v>
      </c>
      <c r="Y55" s="240">
        <f t="shared" si="20"/>
        <v>0</v>
      </c>
      <c r="Z55" s="240">
        <f t="shared" si="20"/>
        <v>0</v>
      </c>
      <c r="AA55" s="240">
        <f t="shared" si="20"/>
        <v>0</v>
      </c>
      <c r="AB55" s="240">
        <f t="shared" si="20"/>
        <v>0</v>
      </c>
      <c r="AC55" s="240">
        <f t="shared" si="20"/>
        <v>0</v>
      </c>
      <c r="AD55" s="240">
        <f t="shared" si="20"/>
        <v>0</v>
      </c>
      <c r="AE55" s="240">
        <f t="shared" si="20"/>
        <v>0</v>
      </c>
      <c r="AF55" s="240">
        <f t="shared" si="20"/>
        <v>0</v>
      </c>
      <c r="AG55" s="235"/>
    </row>
    <row r="56" spans="2:35" hidden="1">
      <c r="B56" s="6"/>
      <c r="C56" s="759"/>
      <c r="D56" s="273"/>
      <c r="E56" s="24" t="s">
        <v>31</v>
      </c>
      <c r="F56" s="24" t="s">
        <v>62</v>
      </c>
      <c r="G56" s="75"/>
      <c r="H56" s="68">
        <f t="shared" ref="H56:AF56" si="21">H28</f>
        <v>4.5078890872717281</v>
      </c>
      <c r="I56" s="53">
        <f t="shared" si="21"/>
        <v>4.5078890872717281</v>
      </c>
      <c r="J56" s="53">
        <f t="shared" si="21"/>
        <v>4.5078890872717281</v>
      </c>
      <c r="K56" s="53">
        <f t="shared" si="21"/>
        <v>4.5078890872717281</v>
      </c>
      <c r="L56" s="53">
        <f t="shared" si="21"/>
        <v>4.5078890872717281</v>
      </c>
      <c r="M56" s="53">
        <f t="shared" si="21"/>
        <v>4.5078890872717281</v>
      </c>
      <c r="N56" s="53">
        <f t="shared" si="21"/>
        <v>4.5078890872717281</v>
      </c>
      <c r="O56" s="53">
        <f t="shared" si="21"/>
        <v>4.5078890872717281</v>
      </c>
      <c r="P56" s="53">
        <f t="shared" si="21"/>
        <v>4.5078890872717281</v>
      </c>
      <c r="Q56" s="53">
        <f t="shared" si="21"/>
        <v>4.5078890872717281</v>
      </c>
      <c r="R56" s="53">
        <f t="shared" si="21"/>
        <v>4.5078890872717281</v>
      </c>
      <c r="S56" s="53">
        <f t="shared" si="21"/>
        <v>4.5078890872717281</v>
      </c>
      <c r="T56" s="53">
        <f t="shared" si="21"/>
        <v>4.5078890872717281</v>
      </c>
      <c r="U56" s="53">
        <f t="shared" si="21"/>
        <v>4.5078890872717281</v>
      </c>
      <c r="V56" s="53">
        <f t="shared" si="21"/>
        <v>4.5078890872717281</v>
      </c>
      <c r="W56" s="53">
        <f t="shared" si="21"/>
        <v>4.5078890872717281</v>
      </c>
      <c r="X56" s="53">
        <f t="shared" si="21"/>
        <v>4.5078890872717281</v>
      </c>
      <c r="Y56" s="53">
        <f t="shared" si="21"/>
        <v>4.5078890872717281</v>
      </c>
      <c r="Z56" s="53">
        <f t="shared" si="21"/>
        <v>4.5078890872717281</v>
      </c>
      <c r="AA56" s="53">
        <f t="shared" si="21"/>
        <v>4.5078890872717281</v>
      </c>
      <c r="AB56" s="53">
        <f t="shared" si="21"/>
        <v>4.5078890872717281</v>
      </c>
      <c r="AC56" s="53">
        <f t="shared" si="21"/>
        <v>4.5078890872717281</v>
      </c>
      <c r="AD56" s="53">
        <f t="shared" si="21"/>
        <v>4.5078890872717281</v>
      </c>
      <c r="AE56" s="53">
        <f t="shared" si="21"/>
        <v>4.5078890872717281</v>
      </c>
      <c r="AF56" s="53">
        <f t="shared" si="21"/>
        <v>4.5078890872717281</v>
      </c>
    </row>
    <row r="57" spans="2:35" hidden="1">
      <c r="B57" s="6"/>
      <c r="C57" s="759"/>
      <c r="D57" s="273"/>
      <c r="E57" s="24" t="s">
        <v>212</v>
      </c>
      <c r="F57" s="24" t="s">
        <v>62</v>
      </c>
      <c r="G57" s="75"/>
      <c r="H57" s="68">
        <f t="shared" ref="H57:AF57" si="22">1/H30*H39</f>
        <v>89.81361712883772</v>
      </c>
      <c r="I57" s="53">
        <f t="shared" si="22"/>
        <v>71.109713926438232</v>
      </c>
      <c r="J57" s="53">
        <f t="shared" si="22"/>
        <v>93.758090992141462</v>
      </c>
      <c r="K57" s="53">
        <f t="shared" si="22"/>
        <v>93.042755165559768</v>
      </c>
      <c r="L57" s="53">
        <f t="shared" si="22"/>
        <v>91.988878397480306</v>
      </c>
      <c r="M57" s="53">
        <f t="shared" si="22"/>
        <v>91.703698616950348</v>
      </c>
      <c r="N57" s="53">
        <f t="shared" si="22"/>
        <v>91.519262323998518</v>
      </c>
      <c r="O57" s="53">
        <f t="shared" si="22"/>
        <v>91.381337948094824</v>
      </c>
      <c r="P57" s="53">
        <f t="shared" si="22"/>
        <v>91.302480876704237</v>
      </c>
      <c r="Q57" s="53">
        <f t="shared" si="22"/>
        <v>91.214566625346507</v>
      </c>
      <c r="R57" s="53">
        <f t="shared" si="22"/>
        <v>91.547826611802265</v>
      </c>
      <c r="S57" s="53">
        <f t="shared" si="22"/>
        <v>91.880536640365023</v>
      </c>
      <c r="T57" s="53">
        <f t="shared" si="22"/>
        <v>92.212681344344787</v>
      </c>
      <c r="U57" s="53">
        <f t="shared" si="22"/>
        <v>92.544245492977581</v>
      </c>
      <c r="V57" s="53">
        <f t="shared" si="22"/>
        <v>92.875213990416853</v>
      </c>
      <c r="W57" s="53">
        <f t="shared" si="22"/>
        <v>93.13941014786522</v>
      </c>
      <c r="X57" s="53">
        <f t="shared" si="22"/>
        <v>93.403450953664731</v>
      </c>
      <c r="Y57" s="53">
        <f t="shared" si="22"/>
        <v>93.667315524507416</v>
      </c>
      <c r="Z57" s="53">
        <f t="shared" si="22"/>
        <v>93.930983160316032</v>
      </c>
      <c r="AA57" s="53">
        <f t="shared" si="22"/>
        <v>94.194433342860151</v>
      </c>
      <c r="AB57" s="53">
        <f t="shared" si="22"/>
        <v>94.413087076252978</v>
      </c>
      <c r="AC57" s="53">
        <f t="shared" si="22"/>
        <v>94.631224944369606</v>
      </c>
      <c r="AD57" s="53">
        <f t="shared" si="22"/>
        <v>94.848834397611142</v>
      </c>
      <c r="AE57" s="53">
        <f t="shared" si="22"/>
        <v>95.065902995578384</v>
      </c>
      <c r="AF57" s="53">
        <f t="shared" si="22"/>
        <v>95.282418406334628</v>
      </c>
    </row>
    <row r="58" spans="2:35" hidden="1">
      <c r="B58" s="6"/>
      <c r="C58" s="759"/>
      <c r="D58" s="273"/>
      <c r="E58" s="24" t="s">
        <v>210</v>
      </c>
      <c r="F58" s="24" t="s">
        <v>62</v>
      </c>
      <c r="G58" s="75"/>
      <c r="H58" s="68">
        <v>0</v>
      </c>
      <c r="I58" s="53">
        <v>0</v>
      </c>
      <c r="J58" s="53">
        <v>0</v>
      </c>
      <c r="K58" s="53">
        <v>0</v>
      </c>
      <c r="L58" s="53">
        <v>0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53">
        <v>0</v>
      </c>
      <c r="Y58" s="53">
        <v>0</v>
      </c>
      <c r="Z58" s="53">
        <v>0</v>
      </c>
      <c r="AA58" s="53">
        <v>0</v>
      </c>
      <c r="AB58" s="53">
        <v>0</v>
      </c>
      <c r="AC58" s="53">
        <v>0</v>
      </c>
      <c r="AD58" s="53">
        <v>0</v>
      </c>
      <c r="AE58" s="53">
        <v>0</v>
      </c>
      <c r="AF58" s="53">
        <v>0</v>
      </c>
    </row>
    <row r="59" spans="2:35" hidden="1">
      <c r="B59" s="6"/>
      <c r="C59" s="759"/>
      <c r="D59" s="273"/>
      <c r="E59" s="24" t="s">
        <v>174</v>
      </c>
      <c r="F59" s="24" t="s">
        <v>62</v>
      </c>
      <c r="G59" s="75"/>
      <c r="H59" s="149">
        <f t="shared" ref="H59:AF59" si="23">1/H30*H42</f>
        <v>0</v>
      </c>
      <c r="I59" s="53">
        <f t="shared" si="23"/>
        <v>0</v>
      </c>
      <c r="J59" s="53">
        <f t="shared" si="23"/>
        <v>0</v>
      </c>
      <c r="K59" s="53">
        <f t="shared" si="23"/>
        <v>0</v>
      </c>
      <c r="L59" s="53">
        <f t="shared" si="23"/>
        <v>0</v>
      </c>
      <c r="M59" s="53">
        <f t="shared" si="23"/>
        <v>0</v>
      </c>
      <c r="N59" s="53">
        <f t="shared" si="23"/>
        <v>0</v>
      </c>
      <c r="O59" s="53">
        <f t="shared" si="23"/>
        <v>0</v>
      </c>
      <c r="P59" s="53">
        <f t="shared" si="23"/>
        <v>0</v>
      </c>
      <c r="Q59" s="53">
        <f t="shared" si="23"/>
        <v>0</v>
      </c>
      <c r="R59" s="53">
        <f t="shared" si="23"/>
        <v>0</v>
      </c>
      <c r="S59" s="53">
        <f t="shared" si="23"/>
        <v>0</v>
      </c>
      <c r="T59" s="53">
        <f t="shared" si="23"/>
        <v>0</v>
      </c>
      <c r="U59" s="53">
        <f t="shared" si="23"/>
        <v>0</v>
      </c>
      <c r="V59" s="53">
        <f t="shared" si="23"/>
        <v>0</v>
      </c>
      <c r="W59" s="53">
        <f t="shared" si="23"/>
        <v>0</v>
      </c>
      <c r="X59" s="53">
        <f t="shared" si="23"/>
        <v>0</v>
      </c>
      <c r="Y59" s="53">
        <f t="shared" si="23"/>
        <v>0</v>
      </c>
      <c r="Z59" s="53">
        <f t="shared" si="23"/>
        <v>0</v>
      </c>
      <c r="AA59" s="53">
        <f t="shared" si="23"/>
        <v>0</v>
      </c>
      <c r="AB59" s="53">
        <f t="shared" si="23"/>
        <v>0</v>
      </c>
      <c r="AC59" s="53">
        <f t="shared" si="23"/>
        <v>0</v>
      </c>
      <c r="AD59" s="53">
        <f t="shared" si="23"/>
        <v>0</v>
      </c>
      <c r="AE59" s="53">
        <f t="shared" si="23"/>
        <v>0</v>
      </c>
      <c r="AF59" s="53">
        <f t="shared" si="23"/>
        <v>0</v>
      </c>
    </row>
    <row r="60" spans="2:35" hidden="1">
      <c r="B60" s="6"/>
      <c r="C60" s="759"/>
      <c r="D60" s="273"/>
      <c r="E60" s="24" t="s">
        <v>175</v>
      </c>
      <c r="F60" s="24" t="s">
        <v>62</v>
      </c>
      <c r="G60" s="75"/>
      <c r="H60" s="149">
        <f t="shared" ref="H60:I60" si="24">1/H30*H43</f>
        <v>5.7842201384328907E-3</v>
      </c>
      <c r="I60" s="53">
        <f t="shared" si="24"/>
        <v>5.7842201384328907E-3</v>
      </c>
      <c r="J60" s="53">
        <f t="shared" ref="J60:AF60" si="25">1/J30*J43</f>
        <v>5.7842201384328907E-3</v>
      </c>
      <c r="K60" s="53">
        <f t="shared" si="25"/>
        <v>5.7842201384328907E-3</v>
      </c>
      <c r="L60" s="53">
        <f t="shared" si="25"/>
        <v>5.7842201384328907E-3</v>
      </c>
      <c r="M60" s="53">
        <f t="shared" si="25"/>
        <v>5.7842201384328907E-3</v>
      </c>
      <c r="N60" s="53">
        <f t="shared" si="25"/>
        <v>5.7842201384328907E-3</v>
      </c>
      <c r="O60" s="53">
        <f t="shared" si="25"/>
        <v>5.7842201384328907E-3</v>
      </c>
      <c r="P60" s="53">
        <f t="shared" si="25"/>
        <v>5.7842201384328907E-3</v>
      </c>
      <c r="Q60" s="53">
        <f t="shared" si="25"/>
        <v>5.7842201384328907E-3</v>
      </c>
      <c r="R60" s="53">
        <f t="shared" si="25"/>
        <v>5.7842201384328907E-3</v>
      </c>
      <c r="S60" s="53">
        <f t="shared" si="25"/>
        <v>5.7842201384328907E-3</v>
      </c>
      <c r="T60" s="53">
        <f t="shared" si="25"/>
        <v>5.7842201384328907E-3</v>
      </c>
      <c r="U60" s="53">
        <f t="shared" si="25"/>
        <v>5.7842201384328907E-3</v>
      </c>
      <c r="V60" s="53">
        <f t="shared" si="25"/>
        <v>5.7842201384328907E-3</v>
      </c>
      <c r="W60" s="53">
        <f t="shared" si="25"/>
        <v>5.7842201384328907E-3</v>
      </c>
      <c r="X60" s="53">
        <f t="shared" si="25"/>
        <v>5.7842201384328907E-3</v>
      </c>
      <c r="Y60" s="53">
        <f t="shared" si="25"/>
        <v>5.7842201384328907E-3</v>
      </c>
      <c r="Z60" s="53">
        <f t="shared" si="25"/>
        <v>5.7842201384328907E-3</v>
      </c>
      <c r="AA60" s="53">
        <f t="shared" si="25"/>
        <v>5.7842201384328907E-3</v>
      </c>
      <c r="AB60" s="53">
        <f t="shared" si="25"/>
        <v>5.7842201384328907E-3</v>
      </c>
      <c r="AC60" s="53">
        <f t="shared" si="25"/>
        <v>5.7842201384328907E-3</v>
      </c>
      <c r="AD60" s="53">
        <f t="shared" si="25"/>
        <v>5.7842201384328907E-3</v>
      </c>
      <c r="AE60" s="53">
        <f t="shared" si="25"/>
        <v>5.7842201384328907E-3</v>
      </c>
      <c r="AF60" s="53">
        <f t="shared" si="25"/>
        <v>5.7842201384328907E-3</v>
      </c>
    </row>
    <row r="61" spans="2:35" hidden="1">
      <c r="B61" s="6"/>
      <c r="C61" s="759"/>
      <c r="D61" s="273"/>
      <c r="E61" s="24" t="s">
        <v>176</v>
      </c>
      <c r="F61" s="24" t="s">
        <v>62</v>
      </c>
      <c r="G61" s="75"/>
      <c r="H61" s="149">
        <f>1/H30*H44</f>
        <v>1.8534382809172065E-2</v>
      </c>
      <c r="I61" s="53">
        <f>H61</f>
        <v>1.8534382809172065E-2</v>
      </c>
      <c r="J61" s="53">
        <f t="shared" ref="J61:AA61" si="26">I61</f>
        <v>1.8534382809172065E-2</v>
      </c>
      <c r="K61" s="53">
        <f t="shared" si="26"/>
        <v>1.8534382809172065E-2</v>
      </c>
      <c r="L61" s="53">
        <f t="shared" si="26"/>
        <v>1.8534382809172065E-2</v>
      </c>
      <c r="M61" s="53">
        <f t="shared" si="26"/>
        <v>1.8534382809172065E-2</v>
      </c>
      <c r="N61" s="53">
        <f t="shared" si="26"/>
        <v>1.8534382809172065E-2</v>
      </c>
      <c r="O61" s="53">
        <f t="shared" si="26"/>
        <v>1.8534382809172065E-2</v>
      </c>
      <c r="P61" s="53">
        <f t="shared" si="26"/>
        <v>1.8534382809172065E-2</v>
      </c>
      <c r="Q61" s="53">
        <f t="shared" si="26"/>
        <v>1.8534382809172065E-2</v>
      </c>
      <c r="R61" s="53">
        <f t="shared" si="26"/>
        <v>1.8534382809172065E-2</v>
      </c>
      <c r="S61" s="53">
        <f t="shared" si="26"/>
        <v>1.8534382809172065E-2</v>
      </c>
      <c r="T61" s="53">
        <f t="shared" si="26"/>
        <v>1.8534382809172065E-2</v>
      </c>
      <c r="U61" s="53">
        <f t="shared" si="26"/>
        <v>1.8534382809172065E-2</v>
      </c>
      <c r="V61" s="53">
        <f t="shared" si="26"/>
        <v>1.8534382809172065E-2</v>
      </c>
      <c r="W61" s="53">
        <f t="shared" si="26"/>
        <v>1.8534382809172065E-2</v>
      </c>
      <c r="X61" s="53">
        <f t="shared" si="26"/>
        <v>1.8534382809172065E-2</v>
      </c>
      <c r="Y61" s="53">
        <f t="shared" si="26"/>
        <v>1.8534382809172065E-2</v>
      </c>
      <c r="Z61" s="53">
        <f t="shared" si="26"/>
        <v>1.8534382809172065E-2</v>
      </c>
      <c r="AA61" s="53">
        <f t="shared" si="26"/>
        <v>1.8534382809172065E-2</v>
      </c>
      <c r="AB61" s="53">
        <f>AA61</f>
        <v>1.8534382809172065E-2</v>
      </c>
      <c r="AC61" s="53">
        <f>AB61</f>
        <v>1.8534382809172065E-2</v>
      </c>
      <c r="AD61" s="53">
        <f>AC61</f>
        <v>1.8534382809172065E-2</v>
      </c>
      <c r="AE61" s="53">
        <f>AD61</f>
        <v>1.8534382809172065E-2</v>
      </c>
      <c r="AF61" s="53">
        <f>AE61</f>
        <v>1.8534382809172065E-2</v>
      </c>
    </row>
    <row r="62" spans="2:35" hidden="1">
      <c r="B62" s="6"/>
      <c r="C62" s="759"/>
      <c r="D62" s="273"/>
      <c r="E62" s="24" t="s">
        <v>177</v>
      </c>
      <c r="F62" s="24" t="s">
        <v>62</v>
      </c>
      <c r="G62" s="75"/>
      <c r="H62" s="134">
        <f>1/'Brændsler og emissioner'!$D$40*H46</f>
        <v>3.0131303478500293E-2</v>
      </c>
      <c r="I62" s="53">
        <f t="shared" ref="I62:AF62" si="27">1/I30*I46</f>
        <v>5.1505489677568482E-2</v>
      </c>
      <c r="J62" s="53">
        <f t="shared" si="27"/>
        <v>5.1505489677568482E-2</v>
      </c>
      <c r="K62" s="53">
        <f t="shared" si="27"/>
        <v>5.1505489677568482E-2</v>
      </c>
      <c r="L62" s="53">
        <f t="shared" si="27"/>
        <v>5.1505489677568482E-2</v>
      </c>
      <c r="M62" s="53">
        <f t="shared" si="27"/>
        <v>5.1505489677568482E-2</v>
      </c>
      <c r="N62" s="53">
        <f t="shared" si="27"/>
        <v>5.1505489677568482E-2</v>
      </c>
      <c r="O62" s="53">
        <f t="shared" si="27"/>
        <v>5.1505489677568482E-2</v>
      </c>
      <c r="P62" s="53">
        <f t="shared" si="27"/>
        <v>5.1505489677568482E-2</v>
      </c>
      <c r="Q62" s="53">
        <f t="shared" si="27"/>
        <v>5.1505489677568482E-2</v>
      </c>
      <c r="R62" s="53">
        <f t="shared" si="27"/>
        <v>5.1505489677568482E-2</v>
      </c>
      <c r="S62" s="53">
        <f t="shared" si="27"/>
        <v>5.1505489677568482E-2</v>
      </c>
      <c r="T62" s="53">
        <f t="shared" si="27"/>
        <v>5.1505489677568482E-2</v>
      </c>
      <c r="U62" s="53">
        <f t="shared" si="27"/>
        <v>5.1505489677568482E-2</v>
      </c>
      <c r="V62" s="53">
        <f t="shared" si="27"/>
        <v>5.1505489677568482E-2</v>
      </c>
      <c r="W62" s="53">
        <f t="shared" si="27"/>
        <v>5.1505489677568482E-2</v>
      </c>
      <c r="X62" s="53">
        <f t="shared" si="27"/>
        <v>5.1505489677568482E-2</v>
      </c>
      <c r="Y62" s="53">
        <f t="shared" si="27"/>
        <v>5.1505489677568482E-2</v>
      </c>
      <c r="Z62" s="53">
        <f t="shared" si="27"/>
        <v>5.1505489677568482E-2</v>
      </c>
      <c r="AA62" s="53">
        <f t="shared" si="27"/>
        <v>5.1505489677568482E-2</v>
      </c>
      <c r="AB62" s="53">
        <f t="shared" si="27"/>
        <v>5.1505489677568482E-2</v>
      </c>
      <c r="AC62" s="53">
        <f t="shared" si="27"/>
        <v>5.1505489677568482E-2</v>
      </c>
      <c r="AD62" s="53">
        <f t="shared" si="27"/>
        <v>5.1505489677568482E-2</v>
      </c>
      <c r="AE62" s="53">
        <f t="shared" si="27"/>
        <v>5.1505489677568482E-2</v>
      </c>
      <c r="AF62" s="53">
        <f t="shared" si="27"/>
        <v>5.1505489677568482E-2</v>
      </c>
    </row>
    <row r="63" spans="2:35" hidden="1">
      <c r="B63" s="6"/>
      <c r="C63" s="759"/>
      <c r="D63" s="273"/>
      <c r="E63" s="24" t="s">
        <v>178</v>
      </c>
      <c r="F63" s="24" t="s">
        <v>62</v>
      </c>
      <c r="G63" s="75"/>
      <c r="H63" s="134">
        <f>1/'Brændsler og emissioner'!$D$40*H48</f>
        <v>0.96002840058091532</v>
      </c>
      <c r="I63" s="53">
        <f t="shared" ref="I63:AF63" si="28">1/I30*I48</f>
        <v>1.6410419453501184</v>
      </c>
      <c r="J63" s="53">
        <f t="shared" si="28"/>
        <v>1.6410419453501184</v>
      </c>
      <c r="K63" s="53">
        <f t="shared" si="28"/>
        <v>1.6410419453501184</v>
      </c>
      <c r="L63" s="53">
        <f t="shared" si="28"/>
        <v>1.6410419453501184</v>
      </c>
      <c r="M63" s="53">
        <f t="shared" si="28"/>
        <v>1.6410419453501184</v>
      </c>
      <c r="N63" s="53">
        <f t="shared" si="28"/>
        <v>1.6410419453501184</v>
      </c>
      <c r="O63" s="53">
        <f t="shared" si="28"/>
        <v>1.6410419453501184</v>
      </c>
      <c r="P63" s="53">
        <f t="shared" si="28"/>
        <v>1.6410419453501184</v>
      </c>
      <c r="Q63" s="53">
        <f t="shared" si="28"/>
        <v>1.6410419453501184</v>
      </c>
      <c r="R63" s="53">
        <f t="shared" si="28"/>
        <v>1.6410419453501184</v>
      </c>
      <c r="S63" s="53">
        <f t="shared" si="28"/>
        <v>1.6410419453501184</v>
      </c>
      <c r="T63" s="53">
        <f t="shared" si="28"/>
        <v>1.6410419453501184</v>
      </c>
      <c r="U63" s="53">
        <f t="shared" si="28"/>
        <v>1.6410419453501184</v>
      </c>
      <c r="V63" s="53">
        <f t="shared" si="28"/>
        <v>1.6410419453501184</v>
      </c>
      <c r="W63" s="53">
        <f t="shared" si="28"/>
        <v>1.6410419453501184</v>
      </c>
      <c r="X63" s="53">
        <f t="shared" si="28"/>
        <v>1.6410419453501184</v>
      </c>
      <c r="Y63" s="53">
        <f t="shared" si="28"/>
        <v>1.6410419453501184</v>
      </c>
      <c r="Z63" s="53">
        <f t="shared" si="28"/>
        <v>1.6410419453501184</v>
      </c>
      <c r="AA63" s="53">
        <f t="shared" si="28"/>
        <v>1.6410419453501184</v>
      </c>
      <c r="AB63" s="53">
        <f t="shared" si="28"/>
        <v>1.6410419453501184</v>
      </c>
      <c r="AC63" s="53">
        <f t="shared" si="28"/>
        <v>1.6410419453501184</v>
      </c>
      <c r="AD63" s="53">
        <f t="shared" si="28"/>
        <v>1.6410419453501184</v>
      </c>
      <c r="AE63" s="53">
        <f t="shared" si="28"/>
        <v>1.6410419453501184</v>
      </c>
      <c r="AF63" s="53">
        <f t="shared" si="28"/>
        <v>1.6410419453501184</v>
      </c>
    </row>
    <row r="64" spans="2:35" hidden="1">
      <c r="B64" s="6"/>
      <c r="C64" s="759"/>
      <c r="D64" s="273"/>
      <c r="E64" s="24" t="s">
        <v>179</v>
      </c>
      <c r="F64" s="24" t="s">
        <v>62</v>
      </c>
      <c r="G64" s="75"/>
      <c r="H64" s="134">
        <f>1/'Brændsler og emissioner'!$D$40*H50</f>
        <v>0.18164168024658367</v>
      </c>
      <c r="I64" s="134">
        <f t="shared" ref="I64:AF64" si="29">1/I30*I50</f>
        <v>0.31049249806375312</v>
      </c>
      <c r="J64" s="134">
        <f t="shared" si="29"/>
        <v>0.31049249806375312</v>
      </c>
      <c r="K64" s="134">
        <f t="shared" si="29"/>
        <v>0.31049249806375312</v>
      </c>
      <c r="L64" s="134">
        <f t="shared" si="29"/>
        <v>0.31049249806375312</v>
      </c>
      <c r="M64" s="134">
        <f t="shared" si="29"/>
        <v>0.31049249806375312</v>
      </c>
      <c r="N64" s="134">
        <f t="shared" si="29"/>
        <v>0.31049249806375312</v>
      </c>
      <c r="O64" s="134">
        <f t="shared" si="29"/>
        <v>0.31049249806375312</v>
      </c>
      <c r="P64" s="134">
        <f t="shared" si="29"/>
        <v>0.31049249806375312</v>
      </c>
      <c r="Q64" s="134">
        <f t="shared" si="29"/>
        <v>0.31049249806375312</v>
      </c>
      <c r="R64" s="134">
        <f t="shared" si="29"/>
        <v>0.31049249806375312</v>
      </c>
      <c r="S64" s="134">
        <f t="shared" si="29"/>
        <v>0.31049249806375312</v>
      </c>
      <c r="T64" s="134">
        <f t="shared" si="29"/>
        <v>0.31049249806375312</v>
      </c>
      <c r="U64" s="134">
        <f t="shared" si="29"/>
        <v>0.31049249806375312</v>
      </c>
      <c r="V64" s="134">
        <f t="shared" si="29"/>
        <v>0.31049249806375312</v>
      </c>
      <c r="W64" s="134">
        <f t="shared" si="29"/>
        <v>0.31049249806375312</v>
      </c>
      <c r="X64" s="134">
        <f t="shared" si="29"/>
        <v>0.31049249806375312</v>
      </c>
      <c r="Y64" s="134">
        <f t="shared" si="29"/>
        <v>0.31049249806375312</v>
      </c>
      <c r="Z64" s="134">
        <f t="shared" si="29"/>
        <v>0.31049249806375312</v>
      </c>
      <c r="AA64" s="134">
        <f t="shared" si="29"/>
        <v>0.31049249806375312</v>
      </c>
      <c r="AB64" s="134">
        <f t="shared" si="29"/>
        <v>0.31049249806375312</v>
      </c>
      <c r="AC64" s="134">
        <f t="shared" si="29"/>
        <v>0.31049249806375312</v>
      </c>
      <c r="AD64" s="134">
        <f t="shared" si="29"/>
        <v>0.31049249806375312</v>
      </c>
      <c r="AE64" s="134">
        <f t="shared" si="29"/>
        <v>0.31049249806375312</v>
      </c>
      <c r="AF64" s="134">
        <f t="shared" si="29"/>
        <v>0.31049249806375312</v>
      </c>
    </row>
    <row r="65" spans="1:33" hidden="1">
      <c r="A65"/>
      <c r="B65" s="6"/>
      <c r="C65" s="759"/>
      <c r="D65" s="273"/>
      <c r="E65" s="24" t="s">
        <v>16</v>
      </c>
      <c r="F65" s="24" t="s">
        <v>62</v>
      </c>
      <c r="G65" s="75"/>
      <c r="H65" s="68">
        <f t="shared" ref="H65:AF65" si="30">-1/H30*H29*(H51*$E$12/3.6)</f>
        <v>-13.176980059996612</v>
      </c>
      <c r="I65" s="53">
        <f t="shared" si="30"/>
        <v>-12.912213724189984</v>
      </c>
      <c r="J65" s="53">
        <f t="shared" si="30"/>
        <v>-18.464893952410502</v>
      </c>
      <c r="K65" s="53">
        <f t="shared" si="30"/>
        <v>-24.277284396940164</v>
      </c>
      <c r="L65" s="53">
        <f t="shared" si="30"/>
        <v>-25.664557791051031</v>
      </c>
      <c r="M65" s="53">
        <f t="shared" si="30"/>
        <v>-24.970921093995599</v>
      </c>
      <c r="N65" s="53">
        <f t="shared" si="30"/>
        <v>-24.970921093995599</v>
      </c>
      <c r="O65" s="53">
        <f t="shared" si="30"/>
        <v>-26.358194488106463</v>
      </c>
      <c r="P65" s="53">
        <f t="shared" si="30"/>
        <v>-27.051831185161898</v>
      </c>
      <c r="Q65" s="53">
        <f t="shared" si="30"/>
        <v>-27.74546788221733</v>
      </c>
      <c r="R65" s="53">
        <f t="shared" si="30"/>
        <v>-27.051831185161898</v>
      </c>
      <c r="S65" s="53">
        <f t="shared" si="30"/>
        <v>-27.051831185161898</v>
      </c>
      <c r="T65" s="53">
        <f t="shared" si="30"/>
        <v>-27.051831185161898</v>
      </c>
      <c r="U65" s="53">
        <f t="shared" si="30"/>
        <v>-26.358194488106463</v>
      </c>
      <c r="V65" s="53">
        <f t="shared" si="30"/>
        <v>-26.358194488106463</v>
      </c>
      <c r="W65" s="53">
        <f t="shared" si="30"/>
        <v>-26.358194488106463</v>
      </c>
      <c r="X65" s="53">
        <f t="shared" si="30"/>
        <v>-26.358194488106463</v>
      </c>
      <c r="Y65" s="53">
        <f t="shared" si="30"/>
        <v>-25.664557791051031</v>
      </c>
      <c r="Z65" s="53">
        <f t="shared" si="30"/>
        <v>-26.358194488106463</v>
      </c>
      <c r="AA65" s="53">
        <f t="shared" si="30"/>
        <v>-25.664557791051031</v>
      </c>
      <c r="AB65" s="53">
        <f t="shared" si="30"/>
        <v>-26.358194488106463</v>
      </c>
      <c r="AC65" s="53">
        <f t="shared" si="30"/>
        <v>-26.358194488106463</v>
      </c>
      <c r="AD65" s="53">
        <f t="shared" si="30"/>
        <v>-26.358194488106463</v>
      </c>
      <c r="AE65" s="53">
        <f t="shared" si="30"/>
        <v>-26.358194488106463</v>
      </c>
      <c r="AF65" s="53">
        <f t="shared" si="30"/>
        <v>-26.358194488106463</v>
      </c>
    </row>
    <row r="66" spans="1:33" hidden="1">
      <c r="A66"/>
      <c r="B66" s="6"/>
      <c r="C66" s="154"/>
      <c r="D66" s="155"/>
      <c r="E66" s="24" t="s">
        <v>144</v>
      </c>
      <c r="F66" s="24" t="s">
        <v>62</v>
      </c>
      <c r="G66" s="75"/>
      <c r="H66" s="68">
        <f>-1/H30*H29*VLOOKUP("eltilskud-"&amp;$G$21,'Tilskud og afgifter'!$D$11:$AD$52,MATCH(H16,'Tilskud og afgifter'!$D$11:$AD$11,0),FALSE)</f>
        <v>-10.252560198609856</v>
      </c>
      <c r="I66" s="53">
        <f>-1/I30*I29*VLOOKUP("eltilskud-"&amp;$G$21,'Tilskud og afgifter'!$D$11:$AD$52,MATCH(I16,'Tilskud og afgifter'!$D$11:$AD$11,0),FALSE)</f>
        <v>-10.070585241226048</v>
      </c>
      <c r="J66" s="53">
        <f>-1/J30*J29*VLOOKUP("eltilskud-"&amp;$G$21,'Tilskud og afgifter'!$D$11:$AD$52,MATCH(J16,'Tilskud og afgifter'!$D$11:$AD$11,0),FALSE)</f>
        <v>-9.8737008501066299</v>
      </c>
      <c r="K66" s="53">
        <f>-1/K30*K29*VLOOKUP("eltilskud-"&amp;$G$21,'Tilskud og afgifter'!$D$11:$AD$52,MATCH(K16,'Tilskud og afgifter'!$D$11:$AD$11,0),FALSE)</f>
        <v>-9.6687762779596635</v>
      </c>
      <c r="L66" s="53">
        <f>-1/L30*L29*VLOOKUP("eltilskud-"&amp;$G$21,'Tilskud og afgifter'!$D$11:$AD$52,MATCH(L16,'Tilskud og afgifter'!$D$11:$AD$11,0),FALSE)</f>
        <v>-9.455725860081758</v>
      </c>
      <c r="M66" s="53">
        <f>-1/M30*M29*VLOOKUP("eltilskud-"&amp;$G$21,'Tilskud og afgifter'!$D$11:$AD$52,MATCH(M16,'Tilskud og afgifter'!$D$11:$AD$11,0),FALSE)</f>
        <v>-9.3252352644258227</v>
      </c>
      <c r="N66" s="53">
        <f>-1/N30*N29*VLOOKUP("eltilskud-"&amp;$G$21,'Tilskud og afgifter'!$D$11:$AD$52,MATCH(N16,'Tilskud og afgifter'!$D$11:$AD$11,0),FALSE)</f>
        <v>-9.1102376162705756</v>
      </c>
      <c r="O66" s="53">
        <f>-1/O30*O29*VLOOKUP("eltilskud-"&amp;$G$21,'Tilskud og afgifter'!$D$11:$AD$52,MATCH(O16,'Tilskud og afgifter'!$D$11:$AD$11,0),FALSE)</f>
        <v>-8.9498454658671278</v>
      </c>
      <c r="P66" s="53">
        <f>-1/P30*P29*VLOOKUP("eltilskud-"&amp;$G$21,'Tilskud og afgifter'!$D$11:$AD$52,MATCH(P16,'Tilskud og afgifter'!$D$11:$AD$11,0),FALSE)</f>
        <v>-8.7903092273299563</v>
      </c>
      <c r="Q66" s="53">
        <f>-1/Q30*Q29*VLOOKUP("eltilskud-"&amp;$G$21,'Tilskud og afgifter'!$D$11:$AD$52,MATCH(Q16,'Tilskud og afgifter'!$D$11:$AD$11,0),FALSE)</f>
        <v>-8.6103398714706358</v>
      </c>
      <c r="R66" s="53">
        <f>-1/R30*R29*VLOOKUP("eltilskud-"&amp;$G$21,'Tilskud og afgifter'!$D$11:$AD$52,MATCH(R16,'Tilskud og afgifter'!$D$11:$AD$11,0),FALSE)</f>
        <v>-8.3948201673122682</v>
      </c>
      <c r="S66" s="53">
        <f>-1/S30*S29*VLOOKUP("eltilskud-"&amp;$G$21,'Tilskud og afgifter'!$D$11:$AD$52,MATCH(S16,'Tilskud og afgifter'!$D$11:$AD$11,0),FALSE)</f>
        <v>-8.2323383259024911</v>
      </c>
      <c r="T66" s="53">
        <f>-1/T30*T29*VLOOKUP("eltilskud-"&amp;$G$21,'Tilskud og afgifter'!$D$11:$AD$52,MATCH(T16,'Tilskud og afgifter'!$D$11:$AD$11,0),FALSE)</f>
        <v>-8.0682684734407726</v>
      </c>
      <c r="U66" s="53">
        <f>-1/U30*U29*VLOOKUP("eltilskud-"&amp;$G$21,'Tilskud og afgifter'!$D$11:$AD$52,MATCH(U16,'Tilskud og afgifter'!$D$11:$AD$11,0),FALSE)</f>
        <v>-7.9120568579899846</v>
      </c>
      <c r="V66" s="53">
        <f>-1/V30*V29*VLOOKUP("Eltilskud, træpiller, afskrevne anlæg",'Tilskud og afgifter'!$D$11:$AD$52,MATCH(V16,'Tilskud og afgifter'!$D$11:$AD$11,0),FALSE)</f>
        <v>-3.3030318907401588</v>
      </c>
      <c r="W66" s="53">
        <f>-1/W30*W29*VLOOKUP("Eltilskud, træpiller, afskrevne anlæg",'Tilskud og afgifter'!$D$11:$AD$52,MATCH(W16,'Tilskud og afgifter'!$D$11:$AD$11,0),FALSE)</f>
        <v>-3.3030318907401588</v>
      </c>
      <c r="X66" s="53">
        <f>-1/X30*X29*VLOOKUP("Eltilskud, træpiller, afskrevne anlæg",'Tilskud og afgifter'!$D$11:$AD$52,MATCH(X16,'Tilskud og afgifter'!$D$11:$AD$11,0),FALSE)</f>
        <v>-3.3030318907401588</v>
      </c>
      <c r="Y66" s="53">
        <f>-1/Y30*Y29*VLOOKUP("Eltilskud, træpiller, afskrevne anlæg",'Tilskud og afgifter'!$D$11:$AD$52,MATCH(Y16,'Tilskud og afgifter'!$D$11:$AD$11,0),FALSE)</f>
        <v>-3.3030318907401588</v>
      </c>
      <c r="Z66" s="53">
        <f>-1/Z30*Z29*VLOOKUP("Eltilskud, træpiller, afskrevne anlæg",'Tilskud og afgifter'!$D$11:$AD$52,MATCH(Z16,'Tilskud og afgifter'!$D$11:$AD$11,0),FALSE)</f>
        <v>-3.3030318907401588</v>
      </c>
      <c r="AA66" s="53">
        <f>-1/AA30*AA29*VLOOKUP("Eltilskud, træpiller, afskrevne anlæg",'Tilskud og afgifter'!$D$11:$AD$52,MATCH(AA16,'Tilskud og afgifter'!$D$11:$AD$11,0),FALSE)</f>
        <v>-3.3030318907401588</v>
      </c>
      <c r="AB66" s="53">
        <f>-1/AB30*AB29*VLOOKUP("Eltilskud, træpiller, afskrevne anlæg",'Tilskud og afgifter'!$D$11:$AD$52,MATCH(AB16,'Tilskud og afgifter'!$D$11:$AD$11,0),FALSE)</f>
        <v>-3.3030318907401588</v>
      </c>
      <c r="AC66" s="53">
        <f>-1/AC30*AC29*VLOOKUP("Eltilskud, træpiller, afskrevne anlæg",'Tilskud og afgifter'!$D$11:$AD$52,MATCH(AC16,'Tilskud og afgifter'!$D$11:$AD$11,0),FALSE)</f>
        <v>-3.3030318907401588</v>
      </c>
      <c r="AD66" s="53">
        <f>-1/AD30*AD29*VLOOKUP("Eltilskud, træpiller, afskrevne anlæg",'Tilskud og afgifter'!$D$11:$AD$52,MATCH(AD16,'Tilskud og afgifter'!$D$11:$AD$11,0),FALSE)</f>
        <v>-3.3030318907401588</v>
      </c>
      <c r="AE66" s="53">
        <f>-1/AE30*AE29*VLOOKUP("Eltilskud, træpiller, afskrevne anlæg",'Tilskud og afgifter'!$D$11:$AD$52,MATCH(AE16,'Tilskud og afgifter'!$D$11:$AD$11,0),FALSE)</f>
        <v>-3.3030318907401588</v>
      </c>
      <c r="AF66" s="53">
        <f>-1/AF30*AF29*VLOOKUP("Eltilskud, træpiller, afskrevne anlæg",'Tilskud og afgifter'!$D$11:$AD$52,MATCH(AF16,'Tilskud og afgifter'!$D$11:$AD$11,0),FALSE)</f>
        <v>-3.3030318907401588</v>
      </c>
    </row>
    <row r="67" spans="1:33" hidden="1">
      <c r="B67" s="6"/>
      <c r="C67" s="33"/>
      <c r="D67" s="30"/>
      <c r="E67" s="25" t="s">
        <v>17</v>
      </c>
      <c r="F67" s="25" t="s">
        <v>62</v>
      </c>
      <c r="G67" s="76"/>
      <c r="H67" s="53">
        <f t="shared" ref="H67:O67" si="31">H40</f>
        <v>0</v>
      </c>
      <c r="I67" s="53">
        <f t="shared" si="31"/>
        <v>0</v>
      </c>
      <c r="J67" s="53">
        <f t="shared" si="31"/>
        <v>0</v>
      </c>
      <c r="K67" s="53">
        <f t="shared" si="31"/>
        <v>0</v>
      </c>
      <c r="L67" s="53">
        <f t="shared" si="31"/>
        <v>0</v>
      </c>
      <c r="M67" s="53">
        <f t="shared" si="31"/>
        <v>0</v>
      </c>
      <c r="N67" s="53">
        <f t="shared" si="31"/>
        <v>0</v>
      </c>
      <c r="O67" s="53">
        <f t="shared" si="31"/>
        <v>0</v>
      </c>
      <c r="P67" s="53">
        <f>P40</f>
        <v>0</v>
      </c>
      <c r="Q67" s="53">
        <f t="shared" ref="Q67:AF67" si="32">Q40</f>
        <v>0</v>
      </c>
      <c r="R67" s="53">
        <f t="shared" si="32"/>
        <v>0</v>
      </c>
      <c r="S67" s="53">
        <f t="shared" si="32"/>
        <v>0</v>
      </c>
      <c r="T67" s="53">
        <f t="shared" si="32"/>
        <v>0</v>
      </c>
      <c r="U67" s="53">
        <f t="shared" si="32"/>
        <v>0</v>
      </c>
      <c r="V67" s="53">
        <f t="shared" si="32"/>
        <v>0</v>
      </c>
      <c r="W67" s="53">
        <f t="shared" si="32"/>
        <v>0</v>
      </c>
      <c r="X67" s="53">
        <f t="shared" si="32"/>
        <v>0</v>
      </c>
      <c r="Y67" s="53">
        <f t="shared" si="32"/>
        <v>0</v>
      </c>
      <c r="Z67" s="53">
        <f t="shared" si="32"/>
        <v>0</v>
      </c>
      <c r="AA67" s="53">
        <f t="shared" si="32"/>
        <v>0</v>
      </c>
      <c r="AB67" s="53">
        <f t="shared" si="32"/>
        <v>0</v>
      </c>
      <c r="AC67" s="53">
        <f t="shared" si="32"/>
        <v>0</v>
      </c>
      <c r="AD67" s="53">
        <f t="shared" si="32"/>
        <v>0</v>
      </c>
      <c r="AE67" s="53">
        <f t="shared" si="32"/>
        <v>0</v>
      </c>
      <c r="AF67" s="53">
        <f t="shared" si="32"/>
        <v>0</v>
      </c>
    </row>
    <row r="68" spans="1:33" s="80" customFormat="1" hidden="1">
      <c r="B68" s="81"/>
      <c r="C68" s="762" t="s">
        <v>254</v>
      </c>
      <c r="D68" s="762"/>
      <c r="E68" s="83" t="s">
        <v>136</v>
      </c>
      <c r="F68" s="83" t="s">
        <v>62</v>
      </c>
      <c r="G68" s="83"/>
      <c r="H68" s="97">
        <f t="shared" ref="H68:AF68" si="33">IF(H24=0,0,SUM(H52:H65))-SUM(H54:H55)</f>
        <v>145.27480321875998</v>
      </c>
      <c r="I68" s="96">
        <f t="shared" si="33"/>
        <v>131.66570156800279</v>
      </c>
      <c r="J68" s="96">
        <f t="shared" ref="J68:V68" si="34">IF(J24=0,0,SUM(J52:J65))-SUM(J54:J55)</f>
        <v>148.76139840548549</v>
      </c>
      <c r="K68" s="96">
        <f t="shared" si="34"/>
        <v>142.23367213437413</v>
      </c>
      <c r="L68" s="96">
        <f t="shared" si="34"/>
        <v>180.48086885650395</v>
      </c>
      <c r="M68" s="96">
        <f t="shared" si="34"/>
        <v>184.08008627440512</v>
      </c>
      <c r="N68" s="96">
        <f t="shared" si="34"/>
        <v>187.28139085092653</v>
      </c>
      <c r="O68" s="96">
        <f t="shared" si="34"/>
        <v>189.35534982849816</v>
      </c>
      <c r="P68" s="96">
        <f t="shared" si="34"/>
        <v>192.41626394632837</v>
      </c>
      <c r="Q68" s="96">
        <f t="shared" si="34"/>
        <v>195.72601063774525</v>
      </c>
      <c r="R68" s="96">
        <f t="shared" si="34"/>
        <v>202.62257365847969</v>
      </c>
      <c r="S68" s="96">
        <f t="shared" si="34"/>
        <v>209.39987549074451</v>
      </c>
      <c r="T68" s="96">
        <f t="shared" si="34"/>
        <v>216.84035703745792</v>
      </c>
      <c r="U68" s="96">
        <f t="shared" si="34"/>
        <v>225.74574815080905</v>
      </c>
      <c r="V68" s="96">
        <f t="shared" si="34"/>
        <v>234.86169429563427</v>
      </c>
      <c r="W68" s="96">
        <f t="shared" si="33"/>
        <v>0</v>
      </c>
      <c r="X68" s="96">
        <f t="shared" si="33"/>
        <v>0</v>
      </c>
      <c r="Y68" s="96">
        <f t="shared" si="33"/>
        <v>0</v>
      </c>
      <c r="Z68" s="96">
        <f t="shared" si="33"/>
        <v>0</v>
      </c>
      <c r="AA68" s="96">
        <f t="shared" si="33"/>
        <v>0</v>
      </c>
      <c r="AB68" s="96">
        <f t="shared" si="33"/>
        <v>0</v>
      </c>
      <c r="AC68" s="96">
        <f t="shared" si="33"/>
        <v>0</v>
      </c>
      <c r="AD68" s="96">
        <f t="shared" si="33"/>
        <v>0</v>
      </c>
      <c r="AE68" s="96">
        <f t="shared" si="33"/>
        <v>0</v>
      </c>
      <c r="AF68" s="96">
        <f t="shared" si="33"/>
        <v>0</v>
      </c>
      <c r="AG68" s="81"/>
    </row>
    <row r="69" spans="1:33" hidden="1">
      <c r="B69" s="3"/>
      <c r="C69" s="763"/>
      <c r="D69" s="763"/>
      <c r="E69" s="83" t="s">
        <v>137</v>
      </c>
      <c r="F69" s="83" t="s">
        <v>62</v>
      </c>
      <c r="G69" s="83"/>
      <c r="H69" s="97">
        <f>SUM(H56:H65)</f>
        <v>82.340646143366442</v>
      </c>
      <c r="I69" s="96">
        <f t="shared" ref="I69" si="35">SUM(I56:I65)</f>
        <v>64.732747825559031</v>
      </c>
      <c r="J69" s="96">
        <f t="shared" ref="J69:AF69" si="36">SUM(J56:J65)</f>
        <v>81.828444663041751</v>
      </c>
      <c r="K69" s="96">
        <f t="shared" si="36"/>
        <v>75.300718391930388</v>
      </c>
      <c r="L69" s="96">
        <f t="shared" si="36"/>
        <v>72.859568229740063</v>
      </c>
      <c r="M69" s="96">
        <f t="shared" si="36"/>
        <v>73.268025146265529</v>
      </c>
      <c r="N69" s="96">
        <f t="shared" si="36"/>
        <v>73.083588853313699</v>
      </c>
      <c r="O69" s="96">
        <f t="shared" si="36"/>
        <v>71.558391083299156</v>
      </c>
      <c r="P69" s="96">
        <f t="shared" si="36"/>
        <v>70.785897314853131</v>
      </c>
      <c r="Q69" s="96">
        <f t="shared" si="36"/>
        <v>70.004346366439961</v>
      </c>
      <c r="R69" s="96">
        <f t="shared" si="36"/>
        <v>71.031243049951158</v>
      </c>
      <c r="S69" s="96">
        <f t="shared" si="36"/>
        <v>71.363953078513916</v>
      </c>
      <c r="T69" s="96">
        <f t="shared" si="36"/>
        <v>71.69609778249368</v>
      </c>
      <c r="U69" s="96">
        <f t="shared" si="36"/>
        <v>72.721298628181913</v>
      </c>
      <c r="V69" s="96">
        <f t="shared" si="36"/>
        <v>73.052267125621185</v>
      </c>
      <c r="W69" s="96">
        <f t="shared" si="36"/>
        <v>73.316463283069552</v>
      </c>
      <c r="X69" s="96">
        <f t="shared" si="36"/>
        <v>73.580504088869063</v>
      </c>
      <c r="Y69" s="96">
        <f t="shared" si="36"/>
        <v>74.538005356767172</v>
      </c>
      <c r="Z69" s="96">
        <f t="shared" si="36"/>
        <v>74.108036295520364</v>
      </c>
      <c r="AA69" s="96">
        <f t="shared" si="36"/>
        <v>75.065123175119908</v>
      </c>
      <c r="AB69" s="96">
        <f t="shared" si="36"/>
        <v>74.590140211457296</v>
      </c>
      <c r="AC69" s="96">
        <f t="shared" si="36"/>
        <v>74.808278079573924</v>
      </c>
      <c r="AD69" s="96">
        <f t="shared" si="36"/>
        <v>75.025887532815474</v>
      </c>
      <c r="AE69" s="96">
        <f t="shared" si="36"/>
        <v>75.242956130782702</v>
      </c>
      <c r="AF69" s="96">
        <f t="shared" si="36"/>
        <v>75.459471541538946</v>
      </c>
    </row>
    <row r="70" spans="1:33" hidden="1">
      <c r="B70" s="3"/>
      <c r="C70" s="3"/>
      <c r="D70" s="3"/>
      <c r="E70" s="3"/>
      <c r="F70" s="3"/>
      <c r="G70" s="3"/>
      <c r="H70" s="3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</row>
    <row r="71" spans="1:33" s="80" customFormat="1" hidden="1">
      <c r="B71" s="81"/>
      <c r="C71" s="758" t="s">
        <v>255</v>
      </c>
      <c r="D71" s="758"/>
      <c r="E71" s="84" t="s">
        <v>136</v>
      </c>
      <c r="F71" s="84" t="s">
        <v>62</v>
      </c>
      <c r="G71" s="274"/>
      <c r="H71" s="97">
        <f t="shared" ref="H71:AF71" si="37">IF(H24=0,0,SUM(H54:H65))</f>
        <v>82.340646143366442</v>
      </c>
      <c r="I71" s="96">
        <f t="shared" si="37"/>
        <v>64.732747825559031</v>
      </c>
      <c r="J71" s="96">
        <f t="shared" ref="J71:V71" si="38">IF(J24=0,0,SUM(J54:J65))</f>
        <v>81.828444663041751</v>
      </c>
      <c r="K71" s="96">
        <f t="shared" si="38"/>
        <v>75.300718391930388</v>
      </c>
      <c r="L71" s="96">
        <f t="shared" si="38"/>
        <v>72.859568229740063</v>
      </c>
      <c r="M71" s="96">
        <f t="shared" si="38"/>
        <v>73.268025146265529</v>
      </c>
      <c r="N71" s="96">
        <f t="shared" si="38"/>
        <v>73.083588853313699</v>
      </c>
      <c r="O71" s="96">
        <f t="shared" si="38"/>
        <v>71.558391083299156</v>
      </c>
      <c r="P71" s="96">
        <f t="shared" si="38"/>
        <v>70.785897314853131</v>
      </c>
      <c r="Q71" s="96">
        <f t="shared" si="38"/>
        <v>70.004346366439961</v>
      </c>
      <c r="R71" s="96">
        <f t="shared" si="38"/>
        <v>71.031243049951158</v>
      </c>
      <c r="S71" s="96">
        <f t="shared" si="38"/>
        <v>71.363953078513916</v>
      </c>
      <c r="T71" s="96">
        <f t="shared" si="38"/>
        <v>71.69609778249368</v>
      </c>
      <c r="U71" s="96">
        <f t="shared" si="38"/>
        <v>72.721298628181913</v>
      </c>
      <c r="V71" s="96">
        <f t="shared" si="38"/>
        <v>73.052267125621185</v>
      </c>
      <c r="W71" s="96">
        <f t="shared" si="37"/>
        <v>0</v>
      </c>
      <c r="X71" s="96">
        <f t="shared" si="37"/>
        <v>0</v>
      </c>
      <c r="Y71" s="96">
        <f t="shared" si="37"/>
        <v>0</v>
      </c>
      <c r="Z71" s="96">
        <f t="shared" si="37"/>
        <v>0</v>
      </c>
      <c r="AA71" s="96">
        <f t="shared" si="37"/>
        <v>0</v>
      </c>
      <c r="AB71" s="96">
        <f t="shared" si="37"/>
        <v>0</v>
      </c>
      <c r="AC71" s="96">
        <f t="shared" si="37"/>
        <v>0</v>
      </c>
      <c r="AD71" s="96">
        <f t="shared" si="37"/>
        <v>0</v>
      </c>
      <c r="AE71" s="96">
        <f t="shared" si="37"/>
        <v>0</v>
      </c>
      <c r="AF71" s="96">
        <f t="shared" si="37"/>
        <v>0</v>
      </c>
      <c r="AG71" s="81"/>
    </row>
    <row r="72" spans="1:33" hidden="1">
      <c r="B72" s="3"/>
      <c r="C72" s="764"/>
      <c r="D72" s="764"/>
      <c r="E72" s="83" t="s">
        <v>137</v>
      </c>
      <c r="F72" s="83" t="s">
        <v>62</v>
      </c>
      <c r="G72" s="275"/>
      <c r="H72" s="97">
        <f>SUM(H56:H65)</f>
        <v>82.340646143366442</v>
      </c>
      <c r="I72" s="96">
        <f t="shared" ref="I72" si="39">SUM(I56:I65)</f>
        <v>64.732747825559031</v>
      </c>
      <c r="J72" s="96">
        <f t="shared" ref="J72:AF72" si="40">SUM(J56:J65)</f>
        <v>81.828444663041751</v>
      </c>
      <c r="K72" s="96">
        <f t="shared" si="40"/>
        <v>75.300718391930388</v>
      </c>
      <c r="L72" s="96">
        <f t="shared" si="40"/>
        <v>72.859568229740063</v>
      </c>
      <c r="M72" s="96">
        <f t="shared" si="40"/>
        <v>73.268025146265529</v>
      </c>
      <c r="N72" s="96">
        <f t="shared" si="40"/>
        <v>73.083588853313699</v>
      </c>
      <c r="O72" s="96">
        <f t="shared" si="40"/>
        <v>71.558391083299156</v>
      </c>
      <c r="P72" s="96">
        <f t="shared" si="40"/>
        <v>70.785897314853131</v>
      </c>
      <c r="Q72" s="96">
        <f t="shared" si="40"/>
        <v>70.004346366439961</v>
      </c>
      <c r="R72" s="96">
        <f t="shared" si="40"/>
        <v>71.031243049951158</v>
      </c>
      <c r="S72" s="96">
        <f t="shared" si="40"/>
        <v>71.363953078513916</v>
      </c>
      <c r="T72" s="96">
        <f t="shared" si="40"/>
        <v>71.69609778249368</v>
      </c>
      <c r="U72" s="96">
        <f t="shared" si="40"/>
        <v>72.721298628181913</v>
      </c>
      <c r="V72" s="96">
        <f t="shared" si="40"/>
        <v>73.052267125621185</v>
      </c>
      <c r="W72" s="96">
        <f t="shared" si="40"/>
        <v>73.316463283069552</v>
      </c>
      <c r="X72" s="96">
        <f t="shared" si="40"/>
        <v>73.580504088869063</v>
      </c>
      <c r="Y72" s="96">
        <f t="shared" si="40"/>
        <v>74.538005356767172</v>
      </c>
      <c r="Z72" s="96">
        <f t="shared" si="40"/>
        <v>74.108036295520364</v>
      </c>
      <c r="AA72" s="96">
        <f t="shared" si="40"/>
        <v>75.065123175119908</v>
      </c>
      <c r="AB72" s="96">
        <f t="shared" si="40"/>
        <v>74.590140211457296</v>
      </c>
      <c r="AC72" s="96">
        <f t="shared" si="40"/>
        <v>74.808278079573924</v>
      </c>
      <c r="AD72" s="96">
        <f t="shared" si="40"/>
        <v>75.025887532815474</v>
      </c>
      <c r="AE72" s="96">
        <f t="shared" si="40"/>
        <v>75.242956130782702</v>
      </c>
      <c r="AF72" s="96">
        <f t="shared" si="40"/>
        <v>75.459471541538946</v>
      </c>
    </row>
    <row r="73" spans="1:33" hidden="1"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</row>
    <row r="74" spans="1:33" hidden="1"/>
    <row r="75" spans="1:33" hidden="1"/>
    <row r="76" spans="1:33" hidden="1"/>
    <row r="77" spans="1:33" hidden="1"/>
    <row r="78" spans="1:33" hidden="1"/>
  </sheetData>
  <sheetProtection algorithmName="SHA-512" hashValue="mTu8sJeEfAbLRuyLZBlYBvFIOM0TTkLU/qE2ZyONh7DbbMHtwOUON3BhFnLHXa3m+Q4JZ25/0qVQqLYLeAIZFA==" saltValue="hdO1fNO5TlzctAynlCS+0Q==" spinCount="100000" sheet="1" objects="1" scenarios="1"/>
  <mergeCells count="8">
    <mergeCell ref="C68:D69"/>
    <mergeCell ref="C71:D72"/>
    <mergeCell ref="D32:D37"/>
    <mergeCell ref="C39:C51"/>
    <mergeCell ref="D41:D50"/>
    <mergeCell ref="C52:C65"/>
    <mergeCell ref="D52:D53"/>
    <mergeCell ref="D54:D55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Admin!$C$4:$C$6</xm:f>
          </x14:formula1>
          <xm:sqref>W22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rgb="FFE49490"/>
  </sheetPr>
  <dimension ref="A1:AG74"/>
  <sheetViews>
    <sheetView topLeftCell="A75" zoomScale="80" zoomScaleNormal="80" workbookViewId="0">
      <selection activeCell="A76" sqref="A1:XFD76"/>
    </sheetView>
  </sheetViews>
  <sheetFormatPr defaultColWidth="9.109375" defaultRowHeight="14.4"/>
  <cols>
    <col min="1" max="2" width="2.6640625" style="1" customWidth="1"/>
    <col min="3" max="3" width="20.5546875" style="1" customWidth="1"/>
    <col min="4" max="4" width="7.44140625" style="1" customWidth="1"/>
    <col min="5" max="5" width="18.5546875" style="1" customWidth="1"/>
    <col min="6" max="6" width="13.88671875" style="1" customWidth="1"/>
    <col min="7" max="7" width="12.33203125" style="1" customWidth="1"/>
    <col min="8" max="22" width="10.6640625" style="1" customWidth="1"/>
    <col min="23" max="23" width="13" style="1" bestFit="1" customWidth="1"/>
    <col min="24" max="32" width="10.6640625" style="1" customWidth="1"/>
    <col min="33" max="33" width="2.6640625" style="3" customWidth="1"/>
    <col min="34" max="16384" width="9.109375" style="1"/>
  </cols>
  <sheetData>
    <row r="1" spans="2:32" hidden="1"/>
    <row r="2" spans="2:32" hidden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2:32" ht="20.399999999999999" hidden="1" thickBot="1">
      <c r="B3" s="3"/>
      <c r="C3" s="2" t="s">
        <v>169</v>
      </c>
      <c r="D3" s="2" t="str">
        <f>VLOOKUP(C3,'Tekniske data'!C6:S34,MATCH("Titel",'Tekniske data'!C5:S5,0),FALSE)</f>
        <v>Amagerværket blok 1, bypass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2:32" ht="15" hidden="1" thickTop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2:32" hidden="1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spans="2:32" hidden="1">
      <c r="B6" s="3"/>
      <c r="C6" s="51" t="s">
        <v>39</v>
      </c>
      <c r="D6" s="42" t="s">
        <v>195</v>
      </c>
      <c r="E6" s="42"/>
      <c r="F6" s="3"/>
      <c r="G6" s="55" t="s">
        <v>45</v>
      </c>
      <c r="H6" s="55"/>
      <c r="I6" s="55"/>
      <c r="J6" s="3"/>
      <c r="K6" s="50"/>
      <c r="L6" s="55" t="s">
        <v>142</v>
      </c>
      <c r="M6" s="5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2:32" hidden="1">
      <c r="B7" s="3"/>
      <c r="C7" s="36"/>
      <c r="D7" s="20"/>
      <c r="E7" s="37"/>
      <c r="F7" s="3"/>
      <c r="G7" s="62"/>
      <c r="H7" s="58"/>
      <c r="I7" s="59"/>
      <c r="J7" s="3"/>
      <c r="K7" s="6"/>
      <c r="L7" s="138" t="s">
        <v>33</v>
      </c>
      <c r="M7" s="139" t="s">
        <v>34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</row>
    <row r="8" spans="2:32" hidden="1">
      <c r="B8" s="3"/>
      <c r="C8" s="52" t="s">
        <v>58</v>
      </c>
      <c r="D8" s="22"/>
      <c r="E8" s="70">
        <f>Sammenligning!G10</f>
        <v>2019</v>
      </c>
      <c r="F8" s="34"/>
      <c r="G8" s="52" t="s">
        <v>326</v>
      </c>
      <c r="H8" s="8"/>
      <c r="I8" s="60">
        <f>VLOOKUP($C$3,'Tekniske data'!$C$6:$R$37,MATCH(G8,'Tekniske data'!$C$5:$R$5,0),FALSE)</f>
        <v>2010</v>
      </c>
      <c r="J8" s="3"/>
      <c r="K8" s="6"/>
      <c r="L8" s="140">
        <v>24</v>
      </c>
      <c r="M8" s="141">
        <v>298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</row>
    <row r="9" spans="2:32" hidden="1">
      <c r="B9" s="3"/>
      <c r="C9" s="52" t="s">
        <v>336</v>
      </c>
      <c r="D9" s="22"/>
      <c r="E9" s="71">
        <f>Sammenligning!G11</f>
        <v>0.04</v>
      </c>
      <c r="F9" s="34"/>
      <c r="G9" s="52" t="s">
        <v>46</v>
      </c>
      <c r="H9" s="24"/>
      <c r="I9" s="61">
        <v>20</v>
      </c>
      <c r="J9" s="3"/>
      <c r="K9" s="6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 spans="2:32" hidden="1">
      <c r="B10" s="3"/>
      <c r="C10" s="52" t="s">
        <v>60</v>
      </c>
      <c r="D10" s="22"/>
      <c r="E10" s="70" t="str">
        <f>Sammenligning!G13</f>
        <v>ENS's priser fra 2019</v>
      </c>
      <c r="F10" s="35"/>
      <c r="G10" s="88" t="s">
        <v>145</v>
      </c>
      <c r="H10" s="19"/>
      <c r="I10" s="156">
        <f>VLOOKUP($C$3,'Tekniske data'!$C$6:$R$37,MATCH(G10,'Tekniske data'!$C$5:$R$5,0),FALSE)</f>
        <v>0</v>
      </c>
      <c r="J10" s="3"/>
      <c r="K10" s="6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 spans="2:32" hidden="1">
      <c r="B11" s="3"/>
      <c r="C11" s="52" t="s">
        <v>138</v>
      </c>
      <c r="D11" s="8"/>
      <c r="E11" s="112">
        <f>VLOOKUP(E8,Inflation,2,FALSE)/VLOOKUP(2014,Inflation,2,FALSE)</f>
        <v>1.0837932575720344</v>
      </c>
      <c r="F11" s="34"/>
      <c r="G11" s="3"/>
      <c r="H11" s="3"/>
      <c r="I11" s="3"/>
      <c r="J11" s="3"/>
      <c r="K11" s="6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 spans="2:32" hidden="1">
      <c r="B12" s="3"/>
      <c r="C12" s="52" t="s">
        <v>307</v>
      </c>
      <c r="D12" s="8"/>
      <c r="E12" s="71">
        <f>Sammenligning!G15</f>
        <v>1.05</v>
      </c>
      <c r="F12" s="35"/>
      <c r="G12" s="457"/>
      <c r="H12" s="457"/>
      <c r="I12" s="458"/>
      <c r="J12" s="3"/>
      <c r="K12" s="6"/>
      <c r="L12" s="178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</row>
    <row r="13" spans="2:32" hidden="1">
      <c r="B13" s="3"/>
      <c r="C13" s="173" t="s">
        <v>154</v>
      </c>
      <c r="D13" s="19"/>
      <c r="E13" s="177">
        <v>7.42</v>
      </c>
      <c r="F13" s="34"/>
      <c r="G13" s="3"/>
      <c r="H13" s="3"/>
      <c r="I13" s="3"/>
      <c r="J13" s="3"/>
      <c r="K13" s="6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idden="1">
      <c r="B14" s="3"/>
      <c r="C14" s="6"/>
      <c r="D14" s="6"/>
      <c r="E14" s="6"/>
      <c r="F14" s="34"/>
      <c r="G14" s="34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2:32" hidden="1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2:32" hidden="1">
      <c r="B16" s="3"/>
      <c r="C16" s="18"/>
      <c r="D16" s="18"/>
      <c r="E16" s="18"/>
      <c r="F16" s="18"/>
      <c r="G16" s="179">
        <f>I8</f>
        <v>2010</v>
      </c>
      <c r="H16" s="180">
        <v>2016</v>
      </c>
      <c r="I16" s="18">
        <v>2017</v>
      </c>
      <c r="J16" s="18">
        <v>2018</v>
      </c>
      <c r="K16" s="18">
        <v>2019</v>
      </c>
      <c r="L16" s="18">
        <v>2020</v>
      </c>
      <c r="M16" s="18">
        <v>2021</v>
      </c>
      <c r="N16" s="18">
        <v>2022</v>
      </c>
      <c r="O16" s="18">
        <v>2023</v>
      </c>
      <c r="P16" s="18">
        <v>2024</v>
      </c>
      <c r="Q16" s="18">
        <v>2025</v>
      </c>
      <c r="R16" s="18">
        <v>2026</v>
      </c>
      <c r="S16" s="18">
        <v>2027</v>
      </c>
      <c r="T16" s="18">
        <v>2028</v>
      </c>
      <c r="U16" s="18">
        <v>2029</v>
      </c>
      <c r="V16" s="18">
        <v>2030</v>
      </c>
      <c r="W16" s="18">
        <v>2031</v>
      </c>
      <c r="X16" s="18">
        <v>2032</v>
      </c>
      <c r="Y16" s="18">
        <v>2033</v>
      </c>
      <c r="Z16" s="18">
        <v>2034</v>
      </c>
      <c r="AA16" s="18">
        <v>2035</v>
      </c>
      <c r="AB16" s="18">
        <v>2036</v>
      </c>
      <c r="AC16" s="18">
        <v>2037</v>
      </c>
      <c r="AD16" s="18">
        <v>2038</v>
      </c>
      <c r="AE16" s="18">
        <v>2039</v>
      </c>
      <c r="AF16" s="18">
        <v>2040</v>
      </c>
    </row>
    <row r="17" spans="2:32" hidden="1">
      <c r="B17" s="3"/>
      <c r="C17" s="31"/>
      <c r="D17" s="31"/>
      <c r="E17" s="31"/>
      <c r="F17" s="31"/>
      <c r="G17" s="74"/>
      <c r="H17" s="89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</row>
    <row r="18" spans="2:32" hidden="1">
      <c r="B18" s="3"/>
      <c r="C18" s="31"/>
      <c r="D18" s="31"/>
      <c r="E18" s="31"/>
      <c r="F18" s="31"/>
      <c r="G18" s="74"/>
      <c r="H18" s="89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</row>
    <row r="19" spans="2:32" hidden="1">
      <c r="B19" s="3"/>
      <c r="C19" s="131" t="s">
        <v>51</v>
      </c>
      <c r="D19" s="31"/>
      <c r="E19" s="22" t="s">
        <v>2</v>
      </c>
      <c r="F19" s="22" t="s">
        <v>30</v>
      </c>
      <c r="G19" s="85">
        <f>VLOOKUP($C$3,'Tekniske data'!$C$6:$R$37,MATCH(E19,'Tekniske data'!$C$5:$R$5,0),FALSE)*E13*E11</f>
        <v>0</v>
      </c>
      <c r="H19" s="72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65"/>
      <c r="X19" s="21"/>
      <c r="Y19" s="21"/>
      <c r="Z19" s="21"/>
      <c r="AA19" s="21"/>
      <c r="AB19" s="21"/>
      <c r="AC19" s="21"/>
      <c r="AD19" s="21"/>
      <c r="AE19" s="21"/>
      <c r="AF19" s="21"/>
    </row>
    <row r="20" spans="2:32" hidden="1">
      <c r="B20" s="3"/>
      <c r="C20" s="31"/>
      <c r="D20" s="31"/>
      <c r="E20" s="22" t="s">
        <v>29</v>
      </c>
      <c r="F20" s="22" t="s">
        <v>10</v>
      </c>
      <c r="G20" s="85">
        <f>G19*$I$10</f>
        <v>0</v>
      </c>
      <c r="H20" s="72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151" t="s">
        <v>269</v>
      </c>
      <c r="W20" s="276">
        <v>0</v>
      </c>
      <c r="X20" s="21"/>
      <c r="Y20" s="21"/>
      <c r="Z20" s="21"/>
      <c r="AA20" s="21"/>
      <c r="AB20" s="21"/>
      <c r="AC20" s="21"/>
      <c r="AD20" s="21"/>
      <c r="AE20" s="21"/>
      <c r="AF20" s="21"/>
    </row>
    <row r="21" spans="2:32" hidden="1">
      <c r="B21" s="3"/>
      <c r="C21" s="31"/>
      <c r="D21" s="31"/>
      <c r="E21" s="22" t="s">
        <v>20</v>
      </c>
      <c r="F21" s="22"/>
      <c r="G21" s="175" t="str">
        <f>VLOOKUP($C$3,'Tekniske data'!$C$6:$R$37,MATCH(E21,'Tekniske data'!$C$5:$R$5,0),FALSE)</f>
        <v>Træpiller</v>
      </c>
      <c r="H21" s="72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151" t="s">
        <v>270</v>
      </c>
      <c r="W21" s="73">
        <v>15</v>
      </c>
      <c r="X21" s="21"/>
      <c r="Y21" s="21"/>
      <c r="Z21" s="21"/>
      <c r="AA21" s="21"/>
      <c r="AB21" s="21"/>
      <c r="AC21" s="21"/>
      <c r="AD21" s="21"/>
      <c r="AE21" s="21"/>
      <c r="AF21" s="21"/>
    </row>
    <row r="22" spans="2:32" hidden="1">
      <c r="B22" s="3"/>
      <c r="C22" s="31"/>
      <c r="D22" s="31"/>
      <c r="E22" s="22" t="s">
        <v>22</v>
      </c>
      <c r="F22" s="22"/>
      <c r="G22" s="175" t="str">
        <f>VLOOKUP($C$3,'Tekniske data'!$C$6:$R$37,MATCH(E22,'Tekniske data'!$C$5:$R$5,0),FALSE)</f>
        <v>Kedel</v>
      </c>
      <c r="H22" s="72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158"/>
      <c r="X22" s="21"/>
      <c r="Y22" s="21"/>
      <c r="Z22" s="21"/>
      <c r="AA22" s="21"/>
      <c r="AB22" s="21"/>
      <c r="AC22" s="21"/>
      <c r="AD22" s="21"/>
      <c r="AE22" s="21"/>
      <c r="AF22" s="21"/>
    </row>
    <row r="23" spans="2:32" hidden="1">
      <c r="B23" s="3"/>
      <c r="C23" s="32"/>
      <c r="D23" s="32"/>
      <c r="E23" s="23"/>
      <c r="F23" s="23"/>
      <c r="G23" s="77"/>
      <c r="H23" s="88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</row>
    <row r="24" spans="2:32" hidden="1">
      <c r="B24" s="3"/>
      <c r="C24" s="65" t="s">
        <v>197</v>
      </c>
      <c r="D24" s="56"/>
      <c r="E24" s="22" t="s">
        <v>273</v>
      </c>
      <c r="F24" s="22" t="s">
        <v>12</v>
      </c>
      <c r="G24" s="60"/>
      <c r="H24" s="92">
        <f>'Samlet hovedstaden -alle værker'!E176*1000</f>
        <v>3662899.0214287112</v>
      </c>
      <c r="I24" s="92">
        <f>'Samlet hovedstaden -alle værker'!F176*1000</f>
        <v>3662899.0214287112</v>
      </c>
      <c r="J24" s="92">
        <f>'Samlet hovedstaden -alle værker'!G176*1000</f>
        <v>3662899.0214287112</v>
      </c>
      <c r="K24" s="92">
        <f>'Samlet hovedstaden -alle værker'!H176*1000</f>
        <v>3662899.0214287112</v>
      </c>
      <c r="L24" s="92">
        <f>'Samlet hovedstaden -alle værker'!I176*1000</f>
        <v>2278068.0900223255</v>
      </c>
      <c r="M24" s="92">
        <f>'Samlet hovedstaden -alle værker'!J176*1000</f>
        <v>2212472.6159639359</v>
      </c>
      <c r="N24" s="92">
        <f>'Samlet hovedstaden -alle værker'!K176*1000</f>
        <v>2146877.1419055462</v>
      </c>
      <c r="O24" s="92">
        <f>'Samlet hovedstaden -alle værker'!L176*1000</f>
        <v>2081281.6678471563</v>
      </c>
      <c r="P24" s="92">
        <f>'Samlet hovedstaden -alle værker'!M176*1000</f>
        <v>2015686.1937887666</v>
      </c>
      <c r="Q24" s="92">
        <f>'Samlet hovedstaden -alle værker'!N176*1000</f>
        <v>1950090.7197303772</v>
      </c>
      <c r="R24" s="92">
        <f>'Samlet hovedstaden -alle værker'!O176*1000</f>
        <v>1863106.4039764407</v>
      </c>
      <c r="S24" s="92">
        <f>'Samlet hovedstaden -alle værker'!P176*1000</f>
        <v>1776122.0882225039</v>
      </c>
      <c r="T24" s="92">
        <f>'Samlet hovedstaden -alle værker'!Q176*1000</f>
        <v>1689137.7724685671</v>
      </c>
      <c r="U24" s="92">
        <f>'Samlet hovedstaden -alle værker'!R176*1000</f>
        <v>1602153.4567146304</v>
      </c>
      <c r="V24" s="92">
        <f>'Samlet hovedstaden -alle værker'!S176*1000</f>
        <v>1515169.1409606934</v>
      </c>
      <c r="W24" s="92">
        <f>'Samlet hovedstaden -alle værker'!T176*1000</f>
        <v>0</v>
      </c>
      <c r="X24" s="92">
        <f>'Samlet hovedstaden -alle værker'!U176*1000</f>
        <v>0</v>
      </c>
      <c r="Y24" s="92">
        <f>'Samlet hovedstaden -alle værker'!V176*1000</f>
        <v>0</v>
      </c>
      <c r="Z24" s="92">
        <f>'Samlet hovedstaden -alle værker'!W176*1000</f>
        <v>0</v>
      </c>
      <c r="AA24" s="92">
        <f>'Samlet hovedstaden -alle værker'!X176*1000</f>
        <v>0</v>
      </c>
      <c r="AB24" s="92">
        <f>'Samlet hovedstaden -alle værker'!Y176*1000</f>
        <v>0</v>
      </c>
      <c r="AC24" s="92">
        <f>'Samlet hovedstaden -alle værker'!Z176*1000</f>
        <v>0</v>
      </c>
      <c r="AD24" s="92">
        <f>'Samlet hovedstaden -alle værker'!AA176*1000</f>
        <v>0</v>
      </c>
      <c r="AE24" s="92">
        <f>'Samlet hovedstaden -alle værker'!AB176*1000</f>
        <v>0</v>
      </c>
      <c r="AF24" s="92">
        <f>'Samlet hovedstaden -alle værker'!AC176*1000</f>
        <v>0</v>
      </c>
    </row>
    <row r="25" spans="2:32" hidden="1">
      <c r="B25" s="3"/>
      <c r="C25" s="56"/>
      <c r="D25" s="56"/>
      <c r="E25" s="22" t="s">
        <v>250</v>
      </c>
      <c r="F25" s="22" t="s">
        <v>12</v>
      </c>
      <c r="G25" s="60"/>
      <c r="H25" s="69">
        <f>'Samlet hovedstaden -alle værker'!E173*1000</f>
        <v>3895637.3161687795</v>
      </c>
      <c r="I25" s="73">
        <f>'Samlet hovedstaden -alle værker'!F173*1000</f>
        <v>3895637.3161687795</v>
      </c>
      <c r="J25" s="73">
        <f>'Samlet hovedstaden -alle værker'!G173*1000</f>
        <v>3895637.3161687795</v>
      </c>
      <c r="K25" s="73">
        <f>'Samlet hovedstaden -alle værker'!H173*1000</f>
        <v>3895637.3161687795</v>
      </c>
      <c r="L25" s="73">
        <f>'Samlet hovedstaden -alle værker'!I173*1000</f>
        <v>2389162.1066061975</v>
      </c>
      <c r="M25" s="73">
        <f>'Samlet hovedstaden -alle værker'!J173*1000</f>
        <v>2331307.1712574246</v>
      </c>
      <c r="N25" s="73">
        <f>'Samlet hovedstaden -alle værker'!K173*1000</f>
        <v>2273452.2359086517</v>
      </c>
      <c r="O25" s="73">
        <f>'Samlet hovedstaden -alle værker'!L173*1000</f>
        <v>2215597.3005598788</v>
      </c>
      <c r="P25" s="73">
        <f>'Samlet hovedstaden -alle værker'!M173*1000</f>
        <v>2157742.3652111059</v>
      </c>
      <c r="Q25" s="73">
        <f>'Samlet hovedstaden -alle værker'!N173*1000</f>
        <v>2099887.4298623339</v>
      </c>
      <c r="R25" s="73">
        <f>'Samlet hovedstaden -alle værker'!O173*1000</f>
        <v>2002587.810299169</v>
      </c>
      <c r="S25" s="73">
        <f>'Samlet hovedstaden -alle værker'!P173*1000</f>
        <v>1905288.1907360037</v>
      </c>
      <c r="T25" s="73">
        <f>'Samlet hovedstaden -alle værker'!Q173*1000</f>
        <v>1807988.5711728386</v>
      </c>
      <c r="U25" s="73">
        <f>'Samlet hovedstaden -alle værker'!R173*1000</f>
        <v>1710688.9516096734</v>
      </c>
      <c r="V25" s="73">
        <f>'Samlet hovedstaden -alle værker'!S173*1000</f>
        <v>1613389.3320465088</v>
      </c>
      <c r="W25" s="73">
        <f>'Samlet hovedstaden -alle værker'!T173*1000</f>
        <v>0</v>
      </c>
      <c r="X25" s="73">
        <f>'Samlet hovedstaden -alle værker'!U173*1000</f>
        <v>0</v>
      </c>
      <c r="Y25" s="73">
        <f>'Samlet hovedstaden -alle værker'!V173*1000</f>
        <v>0</v>
      </c>
      <c r="Z25" s="73">
        <f>'Samlet hovedstaden -alle værker'!W173*1000</f>
        <v>0</v>
      </c>
      <c r="AA25" s="73">
        <f>'Samlet hovedstaden -alle værker'!X173*1000</f>
        <v>0</v>
      </c>
      <c r="AB25" s="73">
        <f>'Samlet hovedstaden -alle værker'!Y173*1000</f>
        <v>0</v>
      </c>
      <c r="AC25" s="73">
        <f>'Samlet hovedstaden -alle værker'!Z173*1000</f>
        <v>0</v>
      </c>
      <c r="AD25" s="73">
        <f>'Samlet hovedstaden -alle værker'!AA173*1000</f>
        <v>0</v>
      </c>
      <c r="AE25" s="73">
        <f>'Samlet hovedstaden -alle værker'!AB173*1000</f>
        <v>0</v>
      </c>
      <c r="AF25" s="73">
        <f>'Samlet hovedstaden -alle værker'!AC173*1000</f>
        <v>0</v>
      </c>
    </row>
    <row r="26" spans="2:32" hidden="1">
      <c r="B26" s="3"/>
      <c r="C26" s="58"/>
      <c r="D26" s="58"/>
      <c r="E26" s="106"/>
      <c r="F26" s="106"/>
      <c r="G26" s="107"/>
      <c r="H26" s="108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</row>
    <row r="27" spans="2:32" hidden="1">
      <c r="B27" s="3"/>
      <c r="C27" s="56"/>
      <c r="D27" s="56"/>
      <c r="E27" s="22" t="s">
        <v>173</v>
      </c>
      <c r="F27" s="22" t="s">
        <v>147</v>
      </c>
      <c r="G27" s="126">
        <f>VLOOKUP($C$3,'Tekniske data'!$C$6:$R$37,MATCH(E27,'Tekniske data'!$C$5:$R$5,0),FALSE)*$E$11*I10*E13</f>
        <v>0</v>
      </c>
      <c r="H27" s="69">
        <f t="shared" ref="H27:W37" si="0">G27</f>
        <v>0</v>
      </c>
      <c r="I27" s="73">
        <f t="shared" si="0"/>
        <v>0</v>
      </c>
      <c r="J27" s="73">
        <f t="shared" si="0"/>
        <v>0</v>
      </c>
      <c r="K27" s="73">
        <f t="shared" si="0"/>
        <v>0</v>
      </c>
      <c r="L27" s="73">
        <f t="shared" si="0"/>
        <v>0</v>
      </c>
      <c r="M27" s="73">
        <f t="shared" si="0"/>
        <v>0</v>
      </c>
      <c r="N27" s="73">
        <f t="shared" si="0"/>
        <v>0</v>
      </c>
      <c r="O27" s="73">
        <f t="shared" si="0"/>
        <v>0</v>
      </c>
      <c r="P27" s="73">
        <f t="shared" si="0"/>
        <v>0</v>
      </c>
      <c r="Q27" s="73">
        <f t="shared" si="0"/>
        <v>0</v>
      </c>
      <c r="R27" s="73">
        <f t="shared" si="0"/>
        <v>0</v>
      </c>
      <c r="S27" s="73">
        <f t="shared" si="0"/>
        <v>0</v>
      </c>
      <c r="T27" s="73">
        <f t="shared" si="0"/>
        <v>0</v>
      </c>
      <c r="U27" s="73">
        <f t="shared" si="0"/>
        <v>0</v>
      </c>
      <c r="V27" s="73">
        <f t="shared" si="0"/>
        <v>0</v>
      </c>
      <c r="W27" s="73">
        <f t="shared" si="0"/>
        <v>0</v>
      </c>
      <c r="X27" s="73">
        <f t="shared" ref="X27:AB37" si="1">W27</f>
        <v>0</v>
      </c>
      <c r="Y27" s="73">
        <f t="shared" si="1"/>
        <v>0</v>
      </c>
      <c r="Z27" s="73">
        <f t="shared" si="1"/>
        <v>0</v>
      </c>
      <c r="AA27" s="73">
        <f t="shared" si="1"/>
        <v>0</v>
      </c>
      <c r="AB27" s="73">
        <f>AA27</f>
        <v>0</v>
      </c>
      <c r="AC27" s="73">
        <f t="shared" ref="AC27:AF37" si="2">AB27</f>
        <v>0</v>
      </c>
      <c r="AD27" s="73">
        <f t="shared" si="2"/>
        <v>0</v>
      </c>
      <c r="AE27" s="73">
        <f t="shared" si="2"/>
        <v>0</v>
      </c>
      <c r="AF27" s="73">
        <f t="shared" si="2"/>
        <v>0</v>
      </c>
    </row>
    <row r="28" spans="2:32" hidden="1">
      <c r="B28" s="3"/>
      <c r="C28" s="56"/>
      <c r="D28" s="56"/>
      <c r="E28" s="22" t="s">
        <v>196</v>
      </c>
      <c r="F28" s="22" t="s">
        <v>146</v>
      </c>
      <c r="G28" s="127">
        <f>VLOOKUP($C$3,'Tekniske data'!$C$6:$R$37,MATCH(E28,'Tekniske data'!$C$5:$R$5,0),FALSE)*$E$11</f>
        <v>3.5358755028287625</v>
      </c>
      <c r="H28" s="110">
        <f t="shared" si="0"/>
        <v>3.5358755028287625</v>
      </c>
      <c r="I28" s="111">
        <f t="shared" si="0"/>
        <v>3.5358755028287625</v>
      </c>
      <c r="J28" s="111">
        <f t="shared" si="0"/>
        <v>3.5358755028287625</v>
      </c>
      <c r="K28" s="111">
        <f t="shared" si="0"/>
        <v>3.5358755028287625</v>
      </c>
      <c r="L28" s="111">
        <f t="shared" si="0"/>
        <v>3.5358755028287625</v>
      </c>
      <c r="M28" s="111">
        <f t="shared" si="0"/>
        <v>3.5358755028287625</v>
      </c>
      <c r="N28" s="111">
        <f t="shared" si="0"/>
        <v>3.5358755028287625</v>
      </c>
      <c r="O28" s="111">
        <f t="shared" si="0"/>
        <v>3.5358755028287625</v>
      </c>
      <c r="P28" s="111">
        <f t="shared" si="0"/>
        <v>3.5358755028287625</v>
      </c>
      <c r="Q28" s="111">
        <f t="shared" si="0"/>
        <v>3.5358755028287625</v>
      </c>
      <c r="R28" s="111">
        <f t="shared" si="0"/>
        <v>3.5358755028287625</v>
      </c>
      <c r="S28" s="111">
        <f t="shared" si="0"/>
        <v>3.5358755028287625</v>
      </c>
      <c r="T28" s="111">
        <f t="shared" si="0"/>
        <v>3.5358755028287625</v>
      </c>
      <c r="U28" s="111">
        <f t="shared" si="0"/>
        <v>3.5358755028287625</v>
      </c>
      <c r="V28" s="111">
        <f t="shared" si="0"/>
        <v>3.5358755028287625</v>
      </c>
      <c r="W28" s="111">
        <f t="shared" si="0"/>
        <v>3.5358755028287625</v>
      </c>
      <c r="X28" s="111">
        <f t="shared" si="1"/>
        <v>3.5358755028287625</v>
      </c>
      <c r="Y28" s="111">
        <f t="shared" si="1"/>
        <v>3.5358755028287625</v>
      </c>
      <c r="Z28" s="111">
        <f t="shared" si="1"/>
        <v>3.5358755028287625</v>
      </c>
      <c r="AA28" s="111">
        <f t="shared" si="1"/>
        <v>3.5358755028287625</v>
      </c>
      <c r="AB28" s="111">
        <f t="shared" si="1"/>
        <v>3.5358755028287625</v>
      </c>
      <c r="AC28" s="111">
        <f t="shared" si="2"/>
        <v>3.5358755028287625</v>
      </c>
      <c r="AD28" s="111">
        <f t="shared" si="2"/>
        <v>3.5358755028287625</v>
      </c>
      <c r="AE28" s="111">
        <f t="shared" si="2"/>
        <v>3.5358755028287625</v>
      </c>
      <c r="AF28" s="111">
        <f t="shared" si="2"/>
        <v>3.5358755028287625</v>
      </c>
    </row>
    <row r="29" spans="2:32" hidden="1">
      <c r="B29" s="3"/>
      <c r="C29" s="56"/>
      <c r="D29" s="56"/>
      <c r="E29" s="22" t="s">
        <v>14</v>
      </c>
      <c r="F29" s="22"/>
      <c r="G29" s="127">
        <f>VLOOKUP($C$3,'Tekniske data'!$C$6:$R$37,MATCH(E29,'Tekniske data'!$C$5:$R$5,0),FALSE)</f>
        <v>0</v>
      </c>
      <c r="H29" s="110">
        <f t="shared" si="0"/>
        <v>0</v>
      </c>
      <c r="I29" s="111">
        <f t="shared" si="0"/>
        <v>0</v>
      </c>
      <c r="J29" s="111">
        <f t="shared" si="0"/>
        <v>0</v>
      </c>
      <c r="K29" s="111">
        <f t="shared" si="0"/>
        <v>0</v>
      </c>
      <c r="L29" s="111">
        <f t="shared" si="0"/>
        <v>0</v>
      </c>
      <c r="M29" s="111">
        <f t="shared" si="0"/>
        <v>0</v>
      </c>
      <c r="N29" s="111">
        <f t="shared" si="0"/>
        <v>0</v>
      </c>
      <c r="O29" s="111">
        <f t="shared" si="0"/>
        <v>0</v>
      </c>
      <c r="P29" s="111">
        <f t="shared" si="0"/>
        <v>0</v>
      </c>
      <c r="Q29" s="111">
        <f t="shared" si="0"/>
        <v>0</v>
      </c>
      <c r="R29" s="111">
        <f t="shared" si="0"/>
        <v>0</v>
      </c>
      <c r="S29" s="111">
        <f t="shared" si="0"/>
        <v>0</v>
      </c>
      <c r="T29" s="111">
        <f t="shared" si="0"/>
        <v>0</v>
      </c>
      <c r="U29" s="111">
        <f t="shared" si="0"/>
        <v>0</v>
      </c>
      <c r="V29" s="111">
        <f t="shared" si="0"/>
        <v>0</v>
      </c>
      <c r="W29" s="111">
        <f t="shared" si="0"/>
        <v>0</v>
      </c>
      <c r="X29" s="111">
        <f t="shared" si="1"/>
        <v>0</v>
      </c>
      <c r="Y29" s="111">
        <f t="shared" si="1"/>
        <v>0</v>
      </c>
      <c r="Z29" s="111">
        <f t="shared" si="1"/>
        <v>0</v>
      </c>
      <c r="AA29" s="111">
        <f t="shared" si="1"/>
        <v>0</v>
      </c>
      <c r="AB29" s="111">
        <f t="shared" si="1"/>
        <v>0</v>
      </c>
      <c r="AC29" s="111">
        <f t="shared" si="2"/>
        <v>0</v>
      </c>
      <c r="AD29" s="111">
        <f t="shared" si="2"/>
        <v>0</v>
      </c>
      <c r="AE29" s="111">
        <f t="shared" si="2"/>
        <v>0</v>
      </c>
      <c r="AF29" s="111">
        <f t="shared" si="2"/>
        <v>0</v>
      </c>
    </row>
    <row r="30" spans="2:32" hidden="1">
      <c r="B30" s="3"/>
      <c r="C30" s="56"/>
      <c r="D30" s="56"/>
      <c r="E30" s="22" t="s">
        <v>15</v>
      </c>
      <c r="F30" s="22"/>
      <c r="G30" s="127">
        <f>VLOOKUP($C$3,'Tekniske data'!$C$6:$R$37,MATCH(E30,'Tekniske data'!$C$5:$R$5,0),FALSE)</f>
        <v>0.91954022988505746</v>
      </c>
      <c r="H30" s="110">
        <f t="shared" si="0"/>
        <v>0.91954022988505746</v>
      </c>
      <c r="I30" s="111">
        <f t="shared" si="0"/>
        <v>0.91954022988505746</v>
      </c>
      <c r="J30" s="111">
        <f t="shared" si="0"/>
        <v>0.91954022988505746</v>
      </c>
      <c r="K30" s="111">
        <f t="shared" si="0"/>
        <v>0.91954022988505746</v>
      </c>
      <c r="L30" s="111">
        <f t="shared" si="0"/>
        <v>0.91954022988505746</v>
      </c>
      <c r="M30" s="111">
        <f t="shared" si="0"/>
        <v>0.91954022988505746</v>
      </c>
      <c r="N30" s="111">
        <f t="shared" si="0"/>
        <v>0.91954022988505746</v>
      </c>
      <c r="O30" s="111">
        <f t="shared" si="0"/>
        <v>0.91954022988505746</v>
      </c>
      <c r="P30" s="111">
        <f t="shared" si="0"/>
        <v>0.91954022988505746</v>
      </c>
      <c r="Q30" s="111">
        <f t="shared" si="0"/>
        <v>0.91954022988505746</v>
      </c>
      <c r="R30" s="111">
        <f t="shared" si="0"/>
        <v>0.91954022988505746</v>
      </c>
      <c r="S30" s="111">
        <f t="shared" si="0"/>
        <v>0.91954022988505746</v>
      </c>
      <c r="T30" s="111">
        <f t="shared" si="0"/>
        <v>0.91954022988505746</v>
      </c>
      <c r="U30" s="111">
        <f t="shared" si="0"/>
        <v>0.91954022988505746</v>
      </c>
      <c r="V30" s="111">
        <f t="shared" si="0"/>
        <v>0.91954022988505746</v>
      </c>
      <c r="W30" s="111">
        <f t="shared" si="0"/>
        <v>0.91954022988505746</v>
      </c>
      <c r="X30" s="111">
        <f t="shared" si="1"/>
        <v>0.91954022988505746</v>
      </c>
      <c r="Y30" s="111">
        <f t="shared" si="1"/>
        <v>0.91954022988505746</v>
      </c>
      <c r="Z30" s="111">
        <f t="shared" si="1"/>
        <v>0.91954022988505746</v>
      </c>
      <c r="AA30" s="111">
        <f t="shared" si="1"/>
        <v>0.91954022988505746</v>
      </c>
      <c r="AB30" s="111">
        <f t="shared" si="1"/>
        <v>0.91954022988505746</v>
      </c>
      <c r="AC30" s="111">
        <f t="shared" si="2"/>
        <v>0.91954022988505746</v>
      </c>
      <c r="AD30" s="111">
        <f t="shared" si="2"/>
        <v>0.91954022988505746</v>
      </c>
      <c r="AE30" s="111">
        <f t="shared" si="2"/>
        <v>0.91954022988505746</v>
      </c>
      <c r="AF30" s="111">
        <f t="shared" si="2"/>
        <v>0.91954022988505746</v>
      </c>
    </row>
    <row r="31" spans="2:32" hidden="1">
      <c r="B31" s="3"/>
      <c r="C31" s="130" t="s">
        <v>28</v>
      </c>
      <c r="D31" s="56"/>
      <c r="E31" s="22" t="s">
        <v>37</v>
      </c>
      <c r="F31" s="22" t="s">
        <v>12</v>
      </c>
      <c r="G31" s="128">
        <v>0</v>
      </c>
      <c r="H31" s="67">
        <f t="shared" si="0"/>
        <v>0</v>
      </c>
      <c r="I31" s="54">
        <f t="shared" si="0"/>
        <v>0</v>
      </c>
      <c r="J31" s="54">
        <f t="shared" si="0"/>
        <v>0</v>
      </c>
      <c r="K31" s="54">
        <f t="shared" si="0"/>
        <v>0</v>
      </c>
      <c r="L31" s="54">
        <f t="shared" si="0"/>
        <v>0</v>
      </c>
      <c r="M31" s="54">
        <f t="shared" si="0"/>
        <v>0</v>
      </c>
      <c r="N31" s="54">
        <f t="shared" si="0"/>
        <v>0</v>
      </c>
      <c r="O31" s="54">
        <f t="shared" si="0"/>
        <v>0</v>
      </c>
      <c r="P31" s="54">
        <f t="shared" si="0"/>
        <v>0</v>
      </c>
      <c r="Q31" s="54">
        <f t="shared" si="0"/>
        <v>0</v>
      </c>
      <c r="R31" s="54">
        <f t="shared" si="0"/>
        <v>0</v>
      </c>
      <c r="S31" s="54">
        <f t="shared" si="0"/>
        <v>0</v>
      </c>
      <c r="T31" s="54">
        <f t="shared" si="0"/>
        <v>0</v>
      </c>
      <c r="U31" s="54">
        <f t="shared" si="0"/>
        <v>0</v>
      </c>
      <c r="V31" s="54">
        <f t="shared" si="0"/>
        <v>0</v>
      </c>
      <c r="W31" s="54">
        <f t="shared" si="0"/>
        <v>0</v>
      </c>
      <c r="X31" s="54">
        <f t="shared" si="1"/>
        <v>0</v>
      </c>
      <c r="Y31" s="54">
        <f t="shared" si="1"/>
        <v>0</v>
      </c>
      <c r="Z31" s="54">
        <f t="shared" si="1"/>
        <v>0</v>
      </c>
      <c r="AA31" s="54">
        <f t="shared" si="1"/>
        <v>0</v>
      </c>
      <c r="AB31" s="54">
        <f t="shared" si="1"/>
        <v>0</v>
      </c>
      <c r="AC31" s="54">
        <f t="shared" si="2"/>
        <v>0</v>
      </c>
      <c r="AD31" s="54">
        <f t="shared" si="2"/>
        <v>0</v>
      </c>
      <c r="AE31" s="54">
        <f t="shared" si="2"/>
        <v>0</v>
      </c>
      <c r="AF31" s="54">
        <f t="shared" si="2"/>
        <v>0</v>
      </c>
    </row>
    <row r="32" spans="2:32" hidden="1">
      <c r="B32" s="3"/>
      <c r="C32" s="56"/>
      <c r="D32" s="755" t="s">
        <v>139</v>
      </c>
      <c r="E32" s="22" t="s">
        <v>106</v>
      </c>
      <c r="F32" s="22" t="s">
        <v>110</v>
      </c>
      <c r="G32" s="186"/>
      <c r="H32" s="129">
        <f>'Tekniske data'!T$9</f>
        <v>1.9</v>
      </c>
      <c r="I32" s="111">
        <f t="shared" si="0"/>
        <v>1.9</v>
      </c>
      <c r="J32" s="111">
        <f t="shared" si="0"/>
        <v>1.9</v>
      </c>
      <c r="K32" s="111">
        <f t="shared" si="0"/>
        <v>1.9</v>
      </c>
      <c r="L32" s="111">
        <f t="shared" si="0"/>
        <v>1.9</v>
      </c>
      <c r="M32" s="111">
        <f t="shared" si="0"/>
        <v>1.9</v>
      </c>
      <c r="N32" s="111">
        <f t="shared" si="0"/>
        <v>1.9</v>
      </c>
      <c r="O32" s="111">
        <f t="shared" si="0"/>
        <v>1.9</v>
      </c>
      <c r="P32" s="111">
        <f t="shared" si="0"/>
        <v>1.9</v>
      </c>
      <c r="Q32" s="111">
        <f t="shared" si="0"/>
        <v>1.9</v>
      </c>
      <c r="R32" s="111">
        <f t="shared" si="0"/>
        <v>1.9</v>
      </c>
      <c r="S32" s="111">
        <f t="shared" si="0"/>
        <v>1.9</v>
      </c>
      <c r="T32" s="111">
        <f t="shared" si="0"/>
        <v>1.9</v>
      </c>
      <c r="U32" s="111">
        <f t="shared" si="0"/>
        <v>1.9</v>
      </c>
      <c r="V32" s="111">
        <f t="shared" si="0"/>
        <v>1.9</v>
      </c>
      <c r="W32" s="111">
        <f t="shared" si="0"/>
        <v>1.9</v>
      </c>
      <c r="X32" s="111">
        <f t="shared" si="1"/>
        <v>1.9</v>
      </c>
      <c r="Y32" s="111">
        <f t="shared" si="1"/>
        <v>1.9</v>
      </c>
      <c r="Z32" s="111">
        <f t="shared" si="1"/>
        <v>1.9</v>
      </c>
      <c r="AA32" s="111">
        <f t="shared" si="1"/>
        <v>1.9</v>
      </c>
      <c r="AB32" s="111">
        <f t="shared" si="1"/>
        <v>1.9</v>
      </c>
      <c r="AC32" s="111">
        <f t="shared" si="2"/>
        <v>1.9</v>
      </c>
      <c r="AD32" s="111">
        <f t="shared" si="2"/>
        <v>1.9</v>
      </c>
      <c r="AE32" s="111">
        <f t="shared" si="2"/>
        <v>1.9</v>
      </c>
      <c r="AF32" s="111">
        <f t="shared" si="2"/>
        <v>1.9</v>
      </c>
    </row>
    <row r="33" spans="2:32" hidden="1">
      <c r="B33" s="3"/>
      <c r="C33" s="56"/>
      <c r="D33" s="755"/>
      <c r="E33" s="22" t="s">
        <v>107</v>
      </c>
      <c r="F33" s="22" t="s">
        <v>110</v>
      </c>
      <c r="G33" s="186"/>
      <c r="H33" s="129">
        <f>'Tekniske data'!U$9</f>
        <v>81</v>
      </c>
      <c r="I33" s="111">
        <f t="shared" si="0"/>
        <v>81</v>
      </c>
      <c r="J33" s="111">
        <f t="shared" si="0"/>
        <v>81</v>
      </c>
      <c r="K33" s="111">
        <f t="shared" si="0"/>
        <v>81</v>
      </c>
      <c r="L33" s="111">
        <f t="shared" si="0"/>
        <v>81</v>
      </c>
      <c r="M33" s="111">
        <f t="shared" si="0"/>
        <v>81</v>
      </c>
      <c r="N33" s="111">
        <f t="shared" si="0"/>
        <v>81</v>
      </c>
      <c r="O33" s="111">
        <f t="shared" si="0"/>
        <v>81</v>
      </c>
      <c r="P33" s="111">
        <f t="shared" si="0"/>
        <v>81</v>
      </c>
      <c r="Q33" s="111">
        <f t="shared" si="0"/>
        <v>81</v>
      </c>
      <c r="R33" s="111">
        <f t="shared" si="0"/>
        <v>81</v>
      </c>
      <c r="S33" s="111">
        <f t="shared" si="0"/>
        <v>81</v>
      </c>
      <c r="T33" s="111">
        <f t="shared" si="0"/>
        <v>81</v>
      </c>
      <c r="U33" s="111">
        <f t="shared" si="0"/>
        <v>81</v>
      </c>
      <c r="V33" s="111">
        <f t="shared" si="0"/>
        <v>81</v>
      </c>
      <c r="W33" s="111">
        <f t="shared" si="0"/>
        <v>81</v>
      </c>
      <c r="X33" s="111">
        <f t="shared" si="1"/>
        <v>81</v>
      </c>
      <c r="Y33" s="111">
        <f t="shared" si="1"/>
        <v>81</v>
      </c>
      <c r="Z33" s="111">
        <f t="shared" si="1"/>
        <v>81</v>
      </c>
      <c r="AA33" s="111">
        <f t="shared" si="1"/>
        <v>81</v>
      </c>
      <c r="AB33" s="111">
        <f t="shared" si="1"/>
        <v>81</v>
      </c>
      <c r="AC33" s="111">
        <f t="shared" si="2"/>
        <v>81</v>
      </c>
      <c r="AD33" s="111">
        <f t="shared" si="2"/>
        <v>81</v>
      </c>
      <c r="AE33" s="111">
        <f t="shared" si="2"/>
        <v>81</v>
      </c>
      <c r="AF33" s="111">
        <f t="shared" si="2"/>
        <v>81</v>
      </c>
    </row>
    <row r="34" spans="2:32" hidden="1">
      <c r="B34" s="3"/>
      <c r="C34" s="56"/>
      <c r="D34" s="755"/>
      <c r="E34" s="22" t="s">
        <v>108</v>
      </c>
      <c r="F34" s="22" t="s">
        <v>110</v>
      </c>
      <c r="G34" s="121"/>
      <c r="H34" s="129">
        <f>'Tekniske data'!V$9</f>
        <v>4.82</v>
      </c>
      <c r="I34" s="54">
        <f t="shared" si="0"/>
        <v>4.82</v>
      </c>
      <c r="J34" s="54">
        <f t="shared" si="0"/>
        <v>4.82</v>
      </c>
      <c r="K34" s="54">
        <f t="shared" si="0"/>
        <v>4.82</v>
      </c>
      <c r="L34" s="54">
        <f t="shared" si="0"/>
        <v>4.82</v>
      </c>
      <c r="M34" s="54">
        <f t="shared" si="0"/>
        <v>4.82</v>
      </c>
      <c r="N34" s="54">
        <f t="shared" si="0"/>
        <v>4.82</v>
      </c>
      <c r="O34" s="54">
        <f t="shared" si="0"/>
        <v>4.82</v>
      </c>
      <c r="P34" s="54">
        <f t="shared" si="0"/>
        <v>4.82</v>
      </c>
      <c r="Q34" s="54">
        <f t="shared" si="0"/>
        <v>4.82</v>
      </c>
      <c r="R34" s="54">
        <f t="shared" si="0"/>
        <v>4.82</v>
      </c>
      <c r="S34" s="54">
        <f t="shared" si="0"/>
        <v>4.82</v>
      </c>
      <c r="T34" s="54">
        <f t="shared" si="0"/>
        <v>4.82</v>
      </c>
      <c r="U34" s="54">
        <f t="shared" si="0"/>
        <v>4.82</v>
      </c>
      <c r="V34" s="54">
        <f t="shared" si="0"/>
        <v>4.82</v>
      </c>
      <c r="W34" s="54">
        <f t="shared" si="0"/>
        <v>4.82</v>
      </c>
      <c r="X34" s="54">
        <f t="shared" si="1"/>
        <v>4.82</v>
      </c>
      <c r="Y34" s="54">
        <f t="shared" si="1"/>
        <v>4.82</v>
      </c>
      <c r="Z34" s="54">
        <f t="shared" si="1"/>
        <v>4.82</v>
      </c>
      <c r="AA34" s="54">
        <f t="shared" si="1"/>
        <v>4.82</v>
      </c>
      <c r="AB34" s="54">
        <f t="shared" si="1"/>
        <v>4.82</v>
      </c>
      <c r="AC34" s="54">
        <f t="shared" si="2"/>
        <v>4.82</v>
      </c>
      <c r="AD34" s="54">
        <f t="shared" si="2"/>
        <v>4.82</v>
      </c>
      <c r="AE34" s="54">
        <f t="shared" si="2"/>
        <v>4.82</v>
      </c>
      <c r="AF34" s="54">
        <f t="shared" si="2"/>
        <v>4.82</v>
      </c>
    </row>
    <row r="35" spans="2:32" hidden="1">
      <c r="B35" s="3"/>
      <c r="C35" s="56"/>
      <c r="D35" s="755"/>
      <c r="E35" s="22" t="s">
        <v>105</v>
      </c>
      <c r="F35" s="24" t="s">
        <v>32</v>
      </c>
      <c r="G35" s="86"/>
      <c r="H35" s="129">
        <f>'Tekniske data'!W$9</f>
        <v>0</v>
      </c>
      <c r="I35" s="54">
        <f t="shared" si="0"/>
        <v>0</v>
      </c>
      <c r="J35" s="54">
        <f t="shared" si="0"/>
        <v>0</v>
      </c>
      <c r="K35" s="54">
        <f t="shared" si="0"/>
        <v>0</v>
      </c>
      <c r="L35" s="54">
        <f t="shared" si="0"/>
        <v>0</v>
      </c>
      <c r="M35" s="54">
        <f t="shared" si="0"/>
        <v>0</v>
      </c>
      <c r="N35" s="54">
        <f t="shared" si="0"/>
        <v>0</v>
      </c>
      <c r="O35" s="54">
        <f t="shared" si="0"/>
        <v>0</v>
      </c>
      <c r="P35" s="54">
        <f t="shared" si="0"/>
        <v>0</v>
      </c>
      <c r="Q35" s="54">
        <f t="shared" si="0"/>
        <v>0</v>
      </c>
      <c r="R35" s="54">
        <f t="shared" si="0"/>
        <v>0</v>
      </c>
      <c r="S35" s="54">
        <f t="shared" si="0"/>
        <v>0</v>
      </c>
      <c r="T35" s="54">
        <f t="shared" si="0"/>
        <v>0</v>
      </c>
      <c r="U35" s="54">
        <f t="shared" si="0"/>
        <v>0</v>
      </c>
      <c r="V35" s="54">
        <f t="shared" si="0"/>
        <v>0</v>
      </c>
      <c r="W35" s="54">
        <f t="shared" si="0"/>
        <v>0</v>
      </c>
      <c r="X35" s="54">
        <f t="shared" si="1"/>
        <v>0</v>
      </c>
      <c r="Y35" s="54">
        <f t="shared" si="1"/>
        <v>0</v>
      </c>
      <c r="Z35" s="54">
        <f t="shared" si="1"/>
        <v>0</v>
      </c>
      <c r="AA35" s="54">
        <f t="shared" si="1"/>
        <v>0</v>
      </c>
      <c r="AB35" s="54">
        <f t="shared" si="1"/>
        <v>0</v>
      </c>
      <c r="AC35" s="54">
        <f t="shared" si="2"/>
        <v>0</v>
      </c>
      <c r="AD35" s="54">
        <f t="shared" si="2"/>
        <v>0</v>
      </c>
      <c r="AE35" s="54">
        <f t="shared" si="2"/>
        <v>0</v>
      </c>
      <c r="AF35" s="54">
        <f t="shared" si="2"/>
        <v>0</v>
      </c>
    </row>
    <row r="36" spans="2:32" hidden="1">
      <c r="B36" s="3"/>
      <c r="C36" s="56"/>
      <c r="D36" s="755"/>
      <c r="E36" s="22" t="s">
        <v>33</v>
      </c>
      <c r="F36" s="24" t="s">
        <v>110</v>
      </c>
      <c r="G36" s="121"/>
      <c r="H36" s="129">
        <f>'Tekniske data'!X$9</f>
        <v>3.1</v>
      </c>
      <c r="I36" s="54">
        <f t="shared" si="0"/>
        <v>3.1</v>
      </c>
      <c r="J36" s="54">
        <f t="shared" si="0"/>
        <v>3.1</v>
      </c>
      <c r="K36" s="54">
        <f t="shared" si="0"/>
        <v>3.1</v>
      </c>
      <c r="L36" s="54">
        <f t="shared" si="0"/>
        <v>3.1</v>
      </c>
      <c r="M36" s="54">
        <f t="shared" si="0"/>
        <v>3.1</v>
      </c>
      <c r="N36" s="54">
        <f t="shared" si="0"/>
        <v>3.1</v>
      </c>
      <c r="O36" s="54">
        <f t="shared" si="0"/>
        <v>3.1</v>
      </c>
      <c r="P36" s="54">
        <f t="shared" si="0"/>
        <v>3.1</v>
      </c>
      <c r="Q36" s="54">
        <f t="shared" si="0"/>
        <v>3.1</v>
      </c>
      <c r="R36" s="54">
        <f t="shared" si="0"/>
        <v>3.1</v>
      </c>
      <c r="S36" s="54">
        <f t="shared" si="0"/>
        <v>3.1</v>
      </c>
      <c r="T36" s="54">
        <f t="shared" si="0"/>
        <v>3.1</v>
      </c>
      <c r="U36" s="54">
        <f t="shared" si="0"/>
        <v>3.1</v>
      </c>
      <c r="V36" s="54">
        <f t="shared" si="0"/>
        <v>3.1</v>
      </c>
      <c r="W36" s="54">
        <f t="shared" si="0"/>
        <v>3.1</v>
      </c>
      <c r="X36" s="54">
        <f t="shared" si="1"/>
        <v>3.1</v>
      </c>
      <c r="Y36" s="54">
        <f t="shared" si="1"/>
        <v>3.1</v>
      </c>
      <c r="Z36" s="54">
        <f t="shared" si="1"/>
        <v>3.1</v>
      </c>
      <c r="AA36" s="54">
        <f t="shared" si="1"/>
        <v>3.1</v>
      </c>
      <c r="AB36" s="54">
        <f t="shared" si="1"/>
        <v>3.1</v>
      </c>
      <c r="AC36" s="54">
        <f t="shared" si="2"/>
        <v>3.1</v>
      </c>
      <c r="AD36" s="54">
        <f t="shared" si="2"/>
        <v>3.1</v>
      </c>
      <c r="AE36" s="54">
        <f t="shared" si="2"/>
        <v>3.1</v>
      </c>
      <c r="AF36" s="54">
        <f t="shared" si="2"/>
        <v>3.1</v>
      </c>
    </row>
    <row r="37" spans="2:32" hidden="1">
      <c r="B37" s="3"/>
      <c r="C37" s="56"/>
      <c r="D37" s="755"/>
      <c r="E37" s="22" t="s">
        <v>34</v>
      </c>
      <c r="F37" s="24" t="s">
        <v>110</v>
      </c>
      <c r="G37" s="121"/>
      <c r="H37" s="129">
        <f>'Tekniske data'!Y$9</f>
        <v>0.8</v>
      </c>
      <c r="I37" s="54">
        <f t="shared" si="0"/>
        <v>0.8</v>
      </c>
      <c r="J37" s="54">
        <f t="shared" si="0"/>
        <v>0.8</v>
      </c>
      <c r="K37" s="54">
        <f t="shared" si="0"/>
        <v>0.8</v>
      </c>
      <c r="L37" s="54">
        <f t="shared" si="0"/>
        <v>0.8</v>
      </c>
      <c r="M37" s="54">
        <f t="shared" si="0"/>
        <v>0.8</v>
      </c>
      <c r="N37" s="54">
        <f t="shared" si="0"/>
        <v>0.8</v>
      </c>
      <c r="O37" s="54">
        <f t="shared" si="0"/>
        <v>0.8</v>
      </c>
      <c r="P37" s="54">
        <f t="shared" si="0"/>
        <v>0.8</v>
      </c>
      <c r="Q37" s="54">
        <f t="shared" si="0"/>
        <v>0.8</v>
      </c>
      <c r="R37" s="54">
        <f t="shared" si="0"/>
        <v>0.8</v>
      </c>
      <c r="S37" s="54">
        <f t="shared" si="0"/>
        <v>0.8</v>
      </c>
      <c r="T37" s="54">
        <f t="shared" si="0"/>
        <v>0.8</v>
      </c>
      <c r="U37" s="54">
        <f t="shared" si="0"/>
        <v>0.8</v>
      </c>
      <c r="V37" s="54">
        <f t="shared" si="0"/>
        <v>0.8</v>
      </c>
      <c r="W37" s="54">
        <f t="shared" si="0"/>
        <v>0.8</v>
      </c>
      <c r="X37" s="54">
        <f t="shared" si="1"/>
        <v>0.8</v>
      </c>
      <c r="Y37" s="54">
        <f t="shared" si="1"/>
        <v>0.8</v>
      </c>
      <c r="Z37" s="54">
        <f t="shared" si="1"/>
        <v>0.8</v>
      </c>
      <c r="AA37" s="54">
        <f t="shared" si="1"/>
        <v>0.8</v>
      </c>
      <c r="AB37" s="54">
        <f t="shared" si="1"/>
        <v>0.8</v>
      </c>
      <c r="AC37" s="54">
        <f t="shared" si="2"/>
        <v>0.8</v>
      </c>
      <c r="AD37" s="54">
        <f t="shared" si="2"/>
        <v>0.8</v>
      </c>
      <c r="AE37" s="54">
        <f t="shared" si="2"/>
        <v>0.8</v>
      </c>
      <c r="AF37" s="54">
        <f t="shared" si="2"/>
        <v>0.8</v>
      </c>
    </row>
    <row r="38" spans="2:32" hidden="1">
      <c r="B38" s="3"/>
      <c r="C38" s="32"/>
      <c r="D38" s="32"/>
      <c r="E38" s="25"/>
      <c r="F38" s="25"/>
      <c r="G38" s="76"/>
      <c r="H38" s="90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</row>
    <row r="39" spans="2:32" hidden="1">
      <c r="B39" s="3"/>
      <c r="C39" s="756" t="s">
        <v>35</v>
      </c>
      <c r="D39" s="31"/>
      <c r="E39" s="41" t="s">
        <v>41</v>
      </c>
      <c r="F39" s="41" t="s">
        <v>42</v>
      </c>
      <c r="G39" s="75"/>
      <c r="H39" s="87">
        <f>HLOOKUP($G$21&amp;"-"&amp;$E$10,'Brændsels- og elpriser'!$E$13:$AG$39,MATCH(H16,'Brændsels- og elpriser'!$D$13:$D$39,0),FALSE)*'Brændsels- og elpriser'!$H$9</f>
        <v>65.677497950996042</v>
      </c>
      <c r="I39" s="94">
        <f>HLOOKUP($G$21&amp;"-"&amp;$E$10,'Brændsels- og elpriser'!$E$13:$AG$39,MATCH(I16,'Brændsels- og elpriser'!$D$13:$D$39,0),FALSE)*'Brændsels- og elpriser'!$H$9</f>
        <v>52</v>
      </c>
      <c r="J39" s="94">
        <f>HLOOKUP($G$21&amp;"-"&amp;$E$10,'Brændsels- og elpriser'!$E$13:$AG$39,MATCH(J16,'Brændsels- og elpriser'!$D$13:$D$39,0),FALSE)*'Brændsels- og elpriser'!$H$9</f>
        <v>68.561951137011945</v>
      </c>
      <c r="K39" s="94">
        <f>HLOOKUP($G$21&amp;"-"&amp;$E$10,'Brændsels- og elpriser'!$E$13:$AG$39,MATCH(K16,'Brændsels- og elpriser'!$D$13:$D$39,0),FALSE)*'Brændsels- og elpriser'!$H$9</f>
        <v>68.038851536010483</v>
      </c>
      <c r="L39" s="94">
        <f>HLOOKUP($G$21&amp;"-"&amp;$E$10,'Brændsels- og elpriser'!$E$13:$AG$39,MATCH(L16,'Brændsels- og elpriser'!$D$13:$D$39,0),FALSE)*'Brændsels- og elpriser'!$H$9</f>
        <v>67.268189007444789</v>
      </c>
      <c r="M39" s="94">
        <f>HLOOKUP($G$21&amp;"-"&amp;$E$10,'Brændsels- og elpriser'!$E$13:$AG$39,MATCH(M16,'Brændsels- og elpriser'!$D$13:$D$39,0),FALSE)*'Brændsels- og elpriser'!$H$9</f>
        <v>67.05964719552162</v>
      </c>
      <c r="N39" s="94">
        <f>HLOOKUP($G$21&amp;"-"&amp;$E$10,'Brændsels- og elpriser'!$E$13:$AG$39,MATCH(N16,'Brændsels- og elpriser'!$D$13:$D$39,0),FALSE)*'Brændsels- og elpriser'!$H$9</f>
        <v>66.924775506353853</v>
      </c>
      <c r="O39" s="94">
        <f>HLOOKUP($G$21&amp;"-"&amp;$E$10,'Brændsels- og elpriser'!$E$13:$AG$39,MATCH(O16,'Brændsels- og elpriser'!$D$13:$D$39,0),FALSE)*'Brændsels- og elpriser'!$H$9</f>
        <v>66.823916324802212</v>
      </c>
      <c r="P39" s="94">
        <f>HLOOKUP($G$21&amp;"-"&amp;$E$10,'Brændsels- og elpriser'!$E$13:$AG$39,MATCH(P16,'Brændsels- og elpriser'!$D$13:$D$39,0),FALSE)*'Brændsels- og elpriser'!$H$9</f>
        <v>66.766250958343946</v>
      </c>
      <c r="Q39" s="94">
        <f>HLOOKUP($G$21&amp;"-"&amp;$E$10,'Brændsels- og elpriser'!$E$13:$AG$39,MATCH(Q16,'Brændsels- og elpriser'!$D$13:$D$39,0),FALSE)*'Brændsels- og elpriser'!$H$9</f>
        <v>66.701962398902808</v>
      </c>
      <c r="R39" s="94">
        <f>HLOOKUP($G$21&amp;"-"&amp;$E$10,'Brændsels- og elpriser'!$E$13:$AG$39,MATCH(R16,'Brændsels- og elpriser'!$D$13:$D$39,0),FALSE)*'Brændsels- og elpriser'!$H$9</f>
        <v>66.945663552216786</v>
      </c>
      <c r="S39" s="94">
        <f>HLOOKUP($G$21&amp;"-"&amp;$E$10,'Brændsels- og elpriser'!$E$13:$AG$39,MATCH(S16,'Brændsels- og elpriser'!$D$13:$D$39,0),FALSE)*'Brændsels- og elpriser'!$H$9</f>
        <v>67.188962540919803</v>
      </c>
      <c r="T39" s="94">
        <f>HLOOKUP($G$21&amp;"-"&amp;$E$10,'Brændsels- og elpriser'!$E$13:$AG$39,MATCH(T16,'Brændsels- og elpriser'!$D$13:$D$39,0),FALSE)*'Brændsels- og elpriser'!$H$9</f>
        <v>67.43184812789903</v>
      </c>
      <c r="U39" s="94">
        <f>HLOOKUP($G$21&amp;"-"&amp;$E$10,'Brændsels- og elpriser'!$E$13:$AG$39,MATCH(U16,'Brændsels- og elpriser'!$D$13:$D$39,0),FALSE)*'Brændsels- og elpriser'!$H$9</f>
        <v>67.674309175439461</v>
      </c>
      <c r="V39" s="94">
        <f>HLOOKUP($G$21&amp;"-"&amp;$E$10,'Brændsels- og elpriser'!$E$13:$AG$39,MATCH(V16,'Brændsels- og elpriser'!$D$13:$D$39,0),FALSE)*'Brændsels- og elpriser'!$H$9</f>
        <v>67.91633464448644</v>
      </c>
      <c r="W39" s="94">
        <f>HLOOKUP($G$21&amp;"-"&amp;$E$10,'Brændsels- og elpriser'!$E$13:$AG$39,MATCH(W16,'Brændsels- og elpriser'!$D$13:$D$39,0),FALSE)*'Brændsels- og elpriser'!$H$9</f>
        <v>68.109531880542363</v>
      </c>
      <c r="X39" s="94">
        <f>HLOOKUP($G$21&amp;"-"&amp;$E$10,'Brændsels- og elpriser'!$E$13:$AG$39,MATCH(X16,'Brændsels- og elpriser'!$D$13:$D$39,0),FALSE)*'Brændsels- og elpriser'!$H$9</f>
        <v>68.302615513472986</v>
      </c>
      <c r="Y39" s="94">
        <f>HLOOKUP($G$21&amp;"-"&amp;$E$10,'Brændsels- og elpriser'!$E$13:$AG$39,MATCH(Y16,'Brændsels- og elpriser'!$D$13:$D$39,0),FALSE)*'Brændsels- og elpriser'!$H$9</f>
        <v>68.495570272059325</v>
      </c>
      <c r="Z39" s="94">
        <f>HLOOKUP($G$21&amp;"-"&amp;$E$10,'Brændsels- og elpriser'!$E$13:$AG$39,MATCH(Z16,'Brændsels- og elpriser'!$D$13:$D$39,0),FALSE)*'Brændsels- og elpriser'!$H$9</f>
        <v>68.68838101907248</v>
      </c>
      <c r="AA39" s="94">
        <f>HLOOKUP($G$21&amp;"-"&amp;$E$10,'Brændsels- og elpriser'!$E$13:$AG$39,MATCH(AA16,'Brændsels- og elpriser'!$D$13:$D$39,0),FALSE)*'Brændsels- og elpriser'!$H$9</f>
        <v>68.881032750261639</v>
      </c>
      <c r="AB39" s="94">
        <f>HLOOKUP($G$21&amp;"-"&amp;$E$10,'Brændsels- og elpriser'!$E$13:$AG$39,MATCH(AB16,'Brændsels- og elpriser'!$D$13:$D$39,0),FALSE)*'Brændsels- og elpriser'!$H$9</f>
        <v>69.040926434381774</v>
      </c>
      <c r="AC39" s="94">
        <f>HLOOKUP($G$21&amp;"-"&amp;$E$10,'Brændsels- og elpriser'!$E$13:$AG$39,MATCH(AC16,'Brændsels- og elpriser'!$D$13:$D$39,0),FALSE)*'Brændsels- og elpriser'!$H$9</f>
        <v>69.200442884606829</v>
      </c>
      <c r="AD39" s="94">
        <f>HLOOKUP($G$21&amp;"-"&amp;$E$10,'Brændsels- og elpriser'!$E$13:$AG$39,MATCH(AD16,'Brændsels- og elpriser'!$D$13:$D$39,0),FALSE)*'Brændsels- og elpriser'!$H$9</f>
        <v>69.359572923862302</v>
      </c>
      <c r="AE39" s="94">
        <f>HLOOKUP($G$21&amp;"-"&amp;$E$10,'Brændsels- og elpriser'!$E$13:$AG$39,MATCH(AE16,'Brændsels- og elpriser'!$D$13:$D$39,0),FALSE)*'Brændsels- og elpriser'!$H$9</f>
        <v>69.518307454927552</v>
      </c>
      <c r="AF39" s="94">
        <f>HLOOKUP($G$21&amp;"-"&amp;$E$10,'Brændsels- og elpriser'!$E$13:$AG$39,MATCH(AF16,'Brændsels- og elpriser'!$D$13:$D$39,0),FALSE)*'Brændsels- og elpriser'!$H$9</f>
        <v>69.676637459896654</v>
      </c>
    </row>
    <row r="40" spans="2:32" hidden="1">
      <c r="B40" s="3"/>
      <c r="C40" s="756"/>
      <c r="D40" s="31"/>
      <c r="E40" s="41" t="s">
        <v>61</v>
      </c>
      <c r="F40" s="41" t="s">
        <v>365</v>
      </c>
      <c r="G40" s="75"/>
      <c r="H40" s="91">
        <f>VLOOKUP($G$21,'Tilskud og afgifter'!$C$11:$AD$51,MATCH(H16,'Tilskud og afgifter'!$C$11:$AD$11,0),FALSE)/1.2</f>
        <v>0</v>
      </c>
      <c r="I40" s="93">
        <f>VLOOKUP($G$21,'Tilskud og afgifter'!$C$11:$AD$51,MATCH(I16,'Tilskud og afgifter'!$C$11:$AD$11,0),FALSE)/1.2</f>
        <v>0</v>
      </c>
      <c r="J40" s="93">
        <f>VLOOKUP($G$21,'Tilskud og afgifter'!$C$11:$AD$51,MATCH(J16,'Tilskud og afgifter'!$C$11:$AD$11,0),FALSE)/1.2</f>
        <v>0</v>
      </c>
      <c r="K40" s="93">
        <f>VLOOKUP($G$21,'Tilskud og afgifter'!$C$11:$AD$51,MATCH(K16,'Tilskud og afgifter'!$C$11:$AD$11,0),FALSE)/1.2</f>
        <v>0</v>
      </c>
      <c r="L40" s="93">
        <f>VLOOKUP($G$21,'Tilskud og afgifter'!$C$11:$AD$51,MATCH(L16,'Tilskud og afgifter'!$C$11:$AD$11,0),FALSE)/1.2</f>
        <v>0</v>
      </c>
      <c r="M40" s="93">
        <f>VLOOKUP($G$21,'Tilskud og afgifter'!$C$11:$AD$51,MATCH(M16,'Tilskud og afgifter'!$C$11:$AD$11,0),FALSE)/1.2</f>
        <v>0</v>
      </c>
      <c r="N40" s="93">
        <f>VLOOKUP($G$21,'Tilskud og afgifter'!$C$11:$AD$51,MATCH(N16,'Tilskud og afgifter'!$C$11:$AD$11,0),FALSE)/1.2</f>
        <v>0</v>
      </c>
      <c r="O40" s="93">
        <f>VLOOKUP($G$21,'Tilskud og afgifter'!$C$11:$AD$51,MATCH(O16,'Tilskud og afgifter'!$C$11:$AD$11,0),FALSE)/1.2</f>
        <v>0</v>
      </c>
      <c r="P40" s="93">
        <f>VLOOKUP($G$21,'Tilskud og afgifter'!$C$11:$AD$51,MATCH(P16,'Tilskud og afgifter'!$C$11:$AD$11,0),FALSE)/1.2</f>
        <v>0</v>
      </c>
      <c r="Q40" s="93">
        <f>VLOOKUP($G$21,'Tilskud og afgifter'!$C$11:$AD$51,MATCH(Q16,'Tilskud og afgifter'!$C$11:$AD$11,0),FALSE)/1.2</f>
        <v>0</v>
      </c>
      <c r="R40" s="93">
        <f>VLOOKUP($G$21,'Tilskud og afgifter'!$C$11:$AD$51,MATCH(R16,'Tilskud og afgifter'!$C$11:$AD$11,0),FALSE)/1.2</f>
        <v>0</v>
      </c>
      <c r="S40" s="93">
        <f>VLOOKUP($G$21,'Tilskud og afgifter'!$C$11:$AD$51,MATCH(S16,'Tilskud og afgifter'!$C$11:$AD$11,0),FALSE)/1.2</f>
        <v>0</v>
      </c>
      <c r="T40" s="93">
        <f>VLOOKUP($G$21,'Tilskud og afgifter'!$C$11:$AD$51,MATCH(T16,'Tilskud og afgifter'!$C$11:$AD$11,0),FALSE)/1.2</f>
        <v>0</v>
      </c>
      <c r="U40" s="93">
        <f>VLOOKUP($G$21,'Tilskud og afgifter'!$C$11:$AD$51,MATCH(U16,'Tilskud og afgifter'!$C$11:$AD$11,0),FALSE)/1.2</f>
        <v>0</v>
      </c>
      <c r="V40" s="93">
        <f>VLOOKUP($G$21,'Tilskud og afgifter'!$C$11:$AD$51,MATCH(V16,'Tilskud og afgifter'!$C$11:$AD$11,0),FALSE)/1.2</f>
        <v>0</v>
      </c>
      <c r="W40" s="93">
        <f>VLOOKUP($G$21,'Tilskud og afgifter'!$C$11:$AD$51,MATCH(W16,'Tilskud og afgifter'!$C$11:$AD$11,0),FALSE)/1.2</f>
        <v>0</v>
      </c>
      <c r="X40" s="93">
        <f>VLOOKUP($G$21,'Tilskud og afgifter'!$C$11:$AD$51,MATCH(X16,'Tilskud og afgifter'!$C$11:$AD$11,0),FALSE)/1.2</f>
        <v>0</v>
      </c>
      <c r="Y40" s="93">
        <f>VLOOKUP($G$21,'Tilskud og afgifter'!$C$11:$AD$51,MATCH(Y16,'Tilskud og afgifter'!$C$11:$AD$11,0),FALSE)/1.2</f>
        <v>0</v>
      </c>
      <c r="Z40" s="93">
        <f>VLOOKUP($G$21,'Tilskud og afgifter'!$C$11:$AD$51,MATCH(Z16,'Tilskud og afgifter'!$C$11:$AD$11,0),FALSE)/1.2</f>
        <v>0</v>
      </c>
      <c r="AA40" s="93">
        <f>VLOOKUP($G$21,'Tilskud og afgifter'!$C$11:$AD$51,MATCH(AA16,'Tilskud og afgifter'!$C$11:$AD$11,0),FALSE)/1.2</f>
        <v>0</v>
      </c>
      <c r="AB40" s="93">
        <f>VLOOKUP($G$21,'Tilskud og afgifter'!$C$11:$AD$51,MATCH(AB16,'Tilskud og afgifter'!$C$11:$AD$11,0),FALSE)/1.2</f>
        <v>0</v>
      </c>
      <c r="AC40" s="93">
        <f>VLOOKUP($G$21,'Tilskud og afgifter'!$C$11:$AD$51,MATCH(AC16,'Tilskud og afgifter'!$C$11:$AD$11,0),FALSE)/1.2</f>
        <v>0</v>
      </c>
      <c r="AD40" s="93">
        <f>VLOOKUP($G$21,'Tilskud og afgifter'!$C$11:$AD$51,MATCH(AD16,'Tilskud og afgifter'!$C$11:$AD$11,0),FALSE)/1.2</f>
        <v>0</v>
      </c>
      <c r="AE40" s="93">
        <f>VLOOKUP($G$21,'Tilskud og afgifter'!$C$11:$AD$51,MATCH(AE16,'Tilskud og afgifter'!$C$11:$AD$11,0),FALSE)/1.2</f>
        <v>0</v>
      </c>
      <c r="AF40" s="93">
        <f>VLOOKUP($G$21,'Tilskud og afgifter'!$C$11:$AD$51,MATCH(AF16,'Tilskud og afgifter'!$C$11:$AD$11,0),FALSE)/1.2</f>
        <v>0</v>
      </c>
    </row>
    <row r="41" spans="2:32" hidden="1">
      <c r="B41" s="3"/>
      <c r="C41" s="756"/>
      <c r="D41" s="757" t="s">
        <v>140</v>
      </c>
      <c r="E41" s="41" t="s">
        <v>258</v>
      </c>
      <c r="F41" s="41" t="s">
        <v>40</v>
      </c>
      <c r="G41" s="75"/>
      <c r="H41" s="95">
        <f>HLOOKUP($E$41&amp;"-"&amp;$E$10,'CO2-pris'!$D$12:$H$39,MATCH(H16,'CO2-pris'!$D$12:$D$39,0),FALSE)*'CO2-pris'!$F$9</f>
        <v>56.852071005917153</v>
      </c>
      <c r="I41" s="95">
        <f>HLOOKUP($E$41&amp;"-"&amp;$E$10,'CO2-pris'!$D$12:$H$39,MATCH(I16,'CO2-pris'!$D$12:$D$39,0),FALSE)*'CO2-pris'!$F$9</f>
        <v>42</v>
      </c>
      <c r="J41" s="95">
        <f>HLOOKUP($E$41&amp;"-"&amp;$E$10,'CO2-pris'!$D$12:$H$39,MATCH(J16,'CO2-pris'!$D$12:$D$39,0),FALSE)*'CO2-pris'!$F$9</f>
        <v>115.71673838405506</v>
      </c>
      <c r="K41" s="95">
        <f>HLOOKUP($E$41&amp;"-"&amp;$E$10,'CO2-pris'!$D$12:$H$39,MATCH(K16,'CO2-pris'!$D$12:$D$39,0),FALSE)*'CO2-pris'!$F$9</f>
        <v>195.74638834999999</v>
      </c>
      <c r="L41" s="95">
        <f>HLOOKUP($E$41&amp;"-"&amp;$E$10,'CO2-pris'!$D$12:$H$39,MATCH(L16,'CO2-pris'!$D$12:$D$39,0),FALSE)*'CO2-pris'!$F$9</f>
        <v>214.42575100000002</v>
      </c>
      <c r="M41" s="95">
        <f>HLOOKUP($E$41&amp;"-"&amp;$E$10,'CO2-pris'!$D$12:$H$39,MATCH(M16,'CO2-pris'!$D$12:$D$39,0),FALSE)*'CO2-pris'!$F$9</f>
        <v>220.80004550000001</v>
      </c>
      <c r="N41" s="95">
        <f>HLOOKUP($E$41&amp;"-"&amp;$E$10,'CO2-pris'!$D$12:$H$39,MATCH(N16,'CO2-pris'!$D$12:$D$39,0),FALSE)*'CO2-pris'!$F$9</f>
        <v>227.36394250000001</v>
      </c>
      <c r="O41" s="95">
        <f>HLOOKUP($E$41&amp;"-"&amp;$E$10,'CO2-pris'!$D$12:$H$39,MATCH(O16,'CO2-pris'!$D$12:$D$39,0),FALSE)*'CO2-pris'!$F$9</f>
        <v>234.12288050000001</v>
      </c>
      <c r="P41" s="95">
        <f>HLOOKUP($E$41&amp;"-"&amp;$E$10,'CO2-pris'!$D$12:$H$39,MATCH(P16,'CO2-pris'!$D$12:$D$39,0),FALSE)*'CO2-pris'!$F$9</f>
        <v>241.08274500000002</v>
      </c>
      <c r="Q41" s="95">
        <f>HLOOKUP($E$41&amp;"-"&amp;$E$10,'CO2-pris'!$D$12:$H$39,MATCH(Q16,'CO2-pris'!$D$12:$D$39,0),FALSE)*'CO2-pris'!$F$9</f>
        <v>248.24957050000003</v>
      </c>
      <c r="R41" s="95">
        <f>HLOOKUP($E$41&amp;"-"&amp;$E$10,'CO2-pris'!$D$12:$H$39,MATCH(R16,'CO2-pris'!$D$12:$D$39,0),FALSE)*'CO2-pris'!$F$9</f>
        <v>255.6293915</v>
      </c>
      <c r="S41" s="95">
        <f>HLOOKUP($E$41&amp;"-"&amp;$E$10,'CO2-pris'!$D$12:$H$39,MATCH(S16,'CO2-pris'!$D$12:$D$39,0),FALSE)*'CO2-pris'!$F$9</f>
        <v>263.22861500000005</v>
      </c>
      <c r="T41" s="95">
        <f>HLOOKUP($E$41&amp;"-"&amp;$E$10,'CO2-pris'!$D$12:$H$39,MATCH(T16,'CO2-pris'!$D$12:$D$39,0),FALSE)*'CO2-pris'!$F$9</f>
        <v>271.05372249999999</v>
      </c>
      <c r="U41" s="95">
        <f>HLOOKUP($E$41&amp;"-"&amp;$E$10,'CO2-pris'!$D$12:$H$39,MATCH(U16,'CO2-pris'!$D$12:$D$39,0),FALSE)*'CO2-pris'!$F$9</f>
        <v>279.11149349999999</v>
      </c>
      <c r="V41" s="95">
        <f>HLOOKUP($E$41&amp;"-"&amp;$E$10,'CO2-pris'!$D$12:$H$39,MATCH(V16,'CO2-pris'!$D$12:$D$39,0),FALSE)*'CO2-pris'!$F$9</f>
        <v>287.40878200000003</v>
      </c>
      <c r="W41" s="95">
        <f>HLOOKUP($E$41&amp;"-"&amp;$E$10,'CO2-pris'!$D$12:$H$39,MATCH(W16,'CO2-pris'!$D$12:$D$39,0),FALSE)*'CO2-pris'!$F$9</f>
        <v>295.95274000000001</v>
      </c>
      <c r="X41" s="95">
        <f>HLOOKUP($E$41&amp;"-"&amp;$E$10,'CO2-pris'!$D$12:$H$39,MATCH(X16,'CO2-pris'!$D$12:$D$39,0),FALSE)*'CO2-pris'!$F$9</f>
        <v>304.75066849999996</v>
      </c>
      <c r="Y41" s="95">
        <f>HLOOKUP($E$41&amp;"-"&amp;$E$10,'CO2-pris'!$D$12:$H$39,MATCH(Y16,'CO2-pris'!$D$12:$D$39,0),FALSE)*'CO2-pris'!$F$9</f>
        <v>313.81016649999998</v>
      </c>
      <c r="Z41" s="95">
        <f>HLOOKUP($E$41&amp;"-"&amp;$E$10,'CO2-pris'!$D$12:$H$39,MATCH(Z16,'CO2-pris'!$D$12:$D$39,0),FALSE)*'CO2-pris'!$F$9</f>
        <v>323.13898200000006</v>
      </c>
      <c r="AA41" s="95">
        <f>HLOOKUP($E$41&amp;"-"&amp;$E$10,'CO2-pris'!$D$12:$H$39,MATCH(AA16,'CO2-pris'!$D$12:$D$39,0),FALSE)*'CO2-pris'!$F$9</f>
        <v>332.74508650000001</v>
      </c>
      <c r="AB41" s="95">
        <f>HLOOKUP($E$41&amp;"-"&amp;$E$10,'CO2-pris'!$D$12:$H$39,MATCH(AB16,'CO2-pris'!$D$12:$D$39,0),FALSE)*'CO2-pris'!$F$9</f>
        <v>342.63674950000001</v>
      </c>
      <c r="AC41" s="95">
        <f>HLOOKUP($E$41&amp;"-"&amp;$E$10,'CO2-pris'!$D$12:$H$39,MATCH(AC16,'CO2-pris'!$D$12:$D$39,0),FALSE)*'CO2-pris'!$F$9</f>
        <v>352.82246399999997</v>
      </c>
      <c r="AD41" s="95">
        <f>HLOOKUP($E$41&amp;"-"&amp;$E$10,'CO2-pris'!$D$12:$H$39,MATCH(AD16,'CO2-pris'!$D$12:$D$39,0),FALSE)*'CO2-pris'!$F$9</f>
        <v>363.31102099999998</v>
      </c>
      <c r="AE41" s="95">
        <f>HLOOKUP($E$41&amp;"-"&amp;$E$10,'CO2-pris'!$D$12:$H$39,MATCH(AE16,'CO2-pris'!$D$12:$D$39,0),FALSE)*'CO2-pris'!$F$9</f>
        <v>374.11136049999999</v>
      </c>
      <c r="AF41" s="95">
        <f>HLOOKUP($E$41&amp;"-"&amp;$E$10,'CO2-pris'!$D$12:$H$39,MATCH(AF16,'CO2-pris'!$D$12:$D$39,0),FALSE)*'CO2-pris'!$F$9</f>
        <v>385.23279500000001</v>
      </c>
    </row>
    <row r="42" spans="2:32" hidden="1">
      <c r="B42" s="3"/>
      <c r="C42" s="756"/>
      <c r="D42" s="757"/>
      <c r="E42" s="41" t="s">
        <v>43</v>
      </c>
      <c r="F42" s="41" t="s">
        <v>44</v>
      </c>
      <c r="G42" s="75"/>
      <c r="H42" s="52">
        <f t="shared" ref="H42:AF42" si="3">H41*H35/1000</f>
        <v>0</v>
      </c>
      <c r="I42" s="24">
        <f t="shared" si="3"/>
        <v>0</v>
      </c>
      <c r="J42" s="24">
        <f t="shared" si="3"/>
        <v>0</v>
      </c>
      <c r="K42" s="24">
        <f t="shared" si="3"/>
        <v>0</v>
      </c>
      <c r="L42" s="24">
        <f t="shared" si="3"/>
        <v>0</v>
      </c>
      <c r="M42" s="24">
        <f t="shared" si="3"/>
        <v>0</v>
      </c>
      <c r="N42" s="24">
        <f t="shared" si="3"/>
        <v>0</v>
      </c>
      <c r="O42" s="24">
        <f t="shared" si="3"/>
        <v>0</v>
      </c>
      <c r="P42" s="24">
        <f t="shared" si="3"/>
        <v>0</v>
      </c>
      <c r="Q42" s="24">
        <f t="shared" si="3"/>
        <v>0</v>
      </c>
      <c r="R42" s="24">
        <f t="shared" si="3"/>
        <v>0</v>
      </c>
      <c r="S42" s="24">
        <f t="shared" si="3"/>
        <v>0</v>
      </c>
      <c r="T42" s="24">
        <f t="shared" si="3"/>
        <v>0</v>
      </c>
      <c r="U42" s="24">
        <f t="shared" si="3"/>
        <v>0</v>
      </c>
      <c r="V42" s="24">
        <f t="shared" si="3"/>
        <v>0</v>
      </c>
      <c r="W42" s="24">
        <f t="shared" si="3"/>
        <v>0</v>
      </c>
      <c r="X42" s="24">
        <f t="shared" si="3"/>
        <v>0</v>
      </c>
      <c r="Y42" s="24">
        <f t="shared" si="3"/>
        <v>0</v>
      </c>
      <c r="Z42" s="24">
        <f t="shared" si="3"/>
        <v>0</v>
      </c>
      <c r="AA42" s="24">
        <f t="shared" si="3"/>
        <v>0</v>
      </c>
      <c r="AB42" s="24">
        <f t="shared" si="3"/>
        <v>0</v>
      </c>
      <c r="AC42" s="24">
        <f t="shared" si="3"/>
        <v>0</v>
      </c>
      <c r="AD42" s="24">
        <f t="shared" si="3"/>
        <v>0</v>
      </c>
      <c r="AE42" s="24">
        <f t="shared" si="3"/>
        <v>0</v>
      </c>
      <c r="AF42" s="24">
        <f t="shared" si="3"/>
        <v>0</v>
      </c>
    </row>
    <row r="43" spans="2:32" ht="15" hidden="1" customHeight="1">
      <c r="B43" s="3"/>
      <c r="C43" s="756"/>
      <c r="D43" s="757"/>
      <c r="E43" s="41" t="s">
        <v>187</v>
      </c>
      <c r="F43" s="41" t="s">
        <v>44</v>
      </c>
      <c r="G43" s="75"/>
      <c r="H43" s="132">
        <f>H36*H41*L8/1000000</f>
        <v>4.2297940828402358E-3</v>
      </c>
      <c r="I43" s="148">
        <f>H43</f>
        <v>4.2297940828402358E-3</v>
      </c>
      <c r="J43" s="148">
        <f t="shared" ref="J43:Y45" si="4">I43</f>
        <v>4.2297940828402358E-3</v>
      </c>
      <c r="K43" s="148">
        <f t="shared" si="4"/>
        <v>4.2297940828402358E-3</v>
      </c>
      <c r="L43" s="148">
        <f t="shared" si="4"/>
        <v>4.2297940828402358E-3</v>
      </c>
      <c r="M43" s="148">
        <f t="shared" si="4"/>
        <v>4.2297940828402358E-3</v>
      </c>
      <c r="N43" s="148">
        <f t="shared" si="4"/>
        <v>4.2297940828402358E-3</v>
      </c>
      <c r="O43" s="148">
        <f t="shared" si="4"/>
        <v>4.2297940828402358E-3</v>
      </c>
      <c r="P43" s="148">
        <f t="shared" si="4"/>
        <v>4.2297940828402358E-3</v>
      </c>
      <c r="Q43" s="148">
        <f t="shared" si="4"/>
        <v>4.2297940828402358E-3</v>
      </c>
      <c r="R43" s="148">
        <f t="shared" si="4"/>
        <v>4.2297940828402358E-3</v>
      </c>
      <c r="S43" s="148">
        <f t="shared" si="4"/>
        <v>4.2297940828402358E-3</v>
      </c>
      <c r="T43" s="148">
        <f t="shared" si="4"/>
        <v>4.2297940828402358E-3</v>
      </c>
      <c r="U43" s="148">
        <f t="shared" si="4"/>
        <v>4.2297940828402358E-3</v>
      </c>
      <c r="V43" s="148">
        <f t="shared" si="4"/>
        <v>4.2297940828402358E-3</v>
      </c>
      <c r="W43" s="148">
        <f t="shared" si="4"/>
        <v>4.2297940828402358E-3</v>
      </c>
      <c r="X43" s="148">
        <f t="shared" si="4"/>
        <v>4.2297940828402358E-3</v>
      </c>
      <c r="Y43" s="148">
        <f t="shared" si="4"/>
        <v>4.2297940828402358E-3</v>
      </c>
      <c r="Z43" s="148">
        <f t="shared" ref="Z43:AF45" si="5">Y43</f>
        <v>4.2297940828402358E-3</v>
      </c>
      <c r="AA43" s="148">
        <f t="shared" si="5"/>
        <v>4.2297940828402358E-3</v>
      </c>
      <c r="AB43" s="148">
        <f t="shared" si="5"/>
        <v>4.2297940828402358E-3</v>
      </c>
      <c r="AC43" s="148">
        <f t="shared" si="5"/>
        <v>4.2297940828402358E-3</v>
      </c>
      <c r="AD43" s="148">
        <f t="shared" si="5"/>
        <v>4.2297940828402358E-3</v>
      </c>
      <c r="AE43" s="148">
        <f t="shared" si="5"/>
        <v>4.2297940828402358E-3</v>
      </c>
      <c r="AF43" s="148">
        <f t="shared" si="5"/>
        <v>4.2297940828402358E-3</v>
      </c>
    </row>
    <row r="44" spans="2:32" hidden="1">
      <c r="B44" s="3"/>
      <c r="C44" s="756"/>
      <c r="D44" s="757"/>
      <c r="E44" s="41" t="s">
        <v>143</v>
      </c>
      <c r="F44" s="41" t="s">
        <v>44</v>
      </c>
      <c r="G44" s="75"/>
      <c r="H44" s="135">
        <f>H37/1000000*H41*M8</f>
        <v>1.3553533727810652E-2</v>
      </c>
      <c r="I44" s="93">
        <f>H44</f>
        <v>1.3553533727810652E-2</v>
      </c>
      <c r="J44" s="93">
        <f t="shared" si="4"/>
        <v>1.3553533727810652E-2</v>
      </c>
      <c r="K44" s="93">
        <f t="shared" si="4"/>
        <v>1.3553533727810652E-2</v>
      </c>
      <c r="L44" s="93">
        <f t="shared" si="4"/>
        <v>1.3553533727810652E-2</v>
      </c>
      <c r="M44" s="93">
        <f t="shared" si="4"/>
        <v>1.3553533727810652E-2</v>
      </c>
      <c r="N44" s="93">
        <f t="shared" si="4"/>
        <v>1.3553533727810652E-2</v>
      </c>
      <c r="O44" s="93">
        <f t="shared" si="4"/>
        <v>1.3553533727810652E-2</v>
      </c>
      <c r="P44" s="93">
        <f t="shared" si="4"/>
        <v>1.3553533727810652E-2</v>
      </c>
      <c r="Q44" s="93">
        <f t="shared" si="4"/>
        <v>1.3553533727810652E-2</v>
      </c>
      <c r="R44" s="93">
        <f t="shared" si="4"/>
        <v>1.3553533727810652E-2</v>
      </c>
      <c r="S44" s="93">
        <f t="shared" si="4"/>
        <v>1.3553533727810652E-2</v>
      </c>
      <c r="T44" s="93">
        <f t="shared" si="4"/>
        <v>1.3553533727810652E-2</v>
      </c>
      <c r="U44" s="93">
        <f t="shared" si="4"/>
        <v>1.3553533727810652E-2</v>
      </c>
      <c r="V44" s="93">
        <f t="shared" si="4"/>
        <v>1.3553533727810652E-2</v>
      </c>
      <c r="W44" s="93">
        <f t="shared" si="4"/>
        <v>1.3553533727810652E-2</v>
      </c>
      <c r="X44" s="93">
        <f t="shared" si="4"/>
        <v>1.3553533727810652E-2</v>
      </c>
      <c r="Y44" s="93">
        <f t="shared" si="4"/>
        <v>1.3553533727810652E-2</v>
      </c>
      <c r="Z44" s="93">
        <f t="shared" si="5"/>
        <v>1.3553533727810652E-2</v>
      </c>
      <c r="AA44" s="93">
        <f t="shared" si="5"/>
        <v>1.3553533727810652E-2</v>
      </c>
      <c r="AB44" s="93">
        <f t="shared" si="5"/>
        <v>1.3553533727810652E-2</v>
      </c>
      <c r="AC44" s="93">
        <f t="shared" si="5"/>
        <v>1.3553533727810652E-2</v>
      </c>
      <c r="AD44" s="93">
        <f t="shared" si="5"/>
        <v>1.3553533727810652E-2</v>
      </c>
      <c r="AE44" s="93">
        <f t="shared" si="5"/>
        <v>1.3553533727810652E-2</v>
      </c>
      <c r="AF44" s="93">
        <f t="shared" si="5"/>
        <v>1.3553533727810652E-2</v>
      </c>
    </row>
    <row r="45" spans="2:32" hidden="1">
      <c r="B45" s="3"/>
      <c r="C45" s="756"/>
      <c r="D45" s="757"/>
      <c r="E45" s="41" t="s">
        <v>106</v>
      </c>
      <c r="F45" s="41" t="s">
        <v>141</v>
      </c>
      <c r="G45" s="75"/>
      <c r="H45" s="91">
        <f>HLOOKUP(E45,'ENS fremskrivningsdata'!$M$11:$O$15,2,FALSE)</f>
        <v>19.823225972697561</v>
      </c>
      <c r="I45" s="53">
        <f>H45</f>
        <v>19.823225972697561</v>
      </c>
      <c r="J45" s="53">
        <f t="shared" si="4"/>
        <v>19.823225972697561</v>
      </c>
      <c r="K45" s="53">
        <f t="shared" si="4"/>
        <v>19.823225972697561</v>
      </c>
      <c r="L45" s="53">
        <f t="shared" si="4"/>
        <v>19.823225972697561</v>
      </c>
      <c r="M45" s="53">
        <f t="shared" si="4"/>
        <v>19.823225972697561</v>
      </c>
      <c r="N45" s="53">
        <f t="shared" si="4"/>
        <v>19.823225972697561</v>
      </c>
      <c r="O45" s="53">
        <f t="shared" si="4"/>
        <v>19.823225972697561</v>
      </c>
      <c r="P45" s="53">
        <f t="shared" si="4"/>
        <v>19.823225972697561</v>
      </c>
      <c r="Q45" s="53">
        <f t="shared" si="4"/>
        <v>19.823225972697561</v>
      </c>
      <c r="R45" s="53">
        <f t="shared" si="4"/>
        <v>19.823225972697561</v>
      </c>
      <c r="S45" s="53">
        <f t="shared" si="4"/>
        <v>19.823225972697561</v>
      </c>
      <c r="T45" s="53">
        <f t="shared" si="4"/>
        <v>19.823225972697561</v>
      </c>
      <c r="U45" s="53">
        <f t="shared" si="4"/>
        <v>19.823225972697561</v>
      </c>
      <c r="V45" s="53">
        <f t="shared" si="4"/>
        <v>19.823225972697561</v>
      </c>
      <c r="W45" s="53">
        <f t="shared" si="4"/>
        <v>19.823225972697561</v>
      </c>
      <c r="X45" s="53">
        <f t="shared" si="4"/>
        <v>19.823225972697561</v>
      </c>
      <c r="Y45" s="53">
        <f t="shared" si="4"/>
        <v>19.823225972697561</v>
      </c>
      <c r="Z45" s="53">
        <f t="shared" si="5"/>
        <v>19.823225972697561</v>
      </c>
      <c r="AA45" s="53">
        <f t="shared" si="5"/>
        <v>19.823225972697561</v>
      </c>
      <c r="AB45" s="53">
        <f t="shared" si="5"/>
        <v>19.823225972697561</v>
      </c>
      <c r="AC45" s="53">
        <f t="shared" si="5"/>
        <v>19.823225972697561</v>
      </c>
      <c r="AD45" s="53">
        <f t="shared" si="5"/>
        <v>19.823225972697561</v>
      </c>
      <c r="AE45" s="53">
        <f t="shared" si="5"/>
        <v>19.823225972697561</v>
      </c>
      <c r="AF45" s="53">
        <f t="shared" si="5"/>
        <v>19.823225972697561</v>
      </c>
    </row>
    <row r="46" spans="2:32" hidden="1">
      <c r="B46" s="3"/>
      <c r="C46" s="756"/>
      <c r="D46" s="757"/>
      <c r="E46" s="41" t="s">
        <v>186</v>
      </c>
      <c r="F46" s="41" t="s">
        <v>44</v>
      </c>
      <c r="G46" s="75"/>
      <c r="H46" s="91">
        <f>H45*H32/1000</f>
        <v>3.7664129348125366E-2</v>
      </c>
      <c r="I46" s="93">
        <f t="shared" ref="I46:AF46" si="6">I45*I32/1000</f>
        <v>3.7664129348125366E-2</v>
      </c>
      <c r="J46" s="93">
        <f t="shared" si="6"/>
        <v>3.7664129348125366E-2</v>
      </c>
      <c r="K46" s="93">
        <f t="shared" si="6"/>
        <v>3.7664129348125366E-2</v>
      </c>
      <c r="L46" s="93">
        <f t="shared" si="6"/>
        <v>3.7664129348125366E-2</v>
      </c>
      <c r="M46" s="93">
        <f t="shared" si="6"/>
        <v>3.7664129348125366E-2</v>
      </c>
      <c r="N46" s="93">
        <f t="shared" si="6"/>
        <v>3.7664129348125366E-2</v>
      </c>
      <c r="O46" s="93">
        <f t="shared" si="6"/>
        <v>3.7664129348125366E-2</v>
      </c>
      <c r="P46" s="93">
        <f t="shared" si="6"/>
        <v>3.7664129348125366E-2</v>
      </c>
      <c r="Q46" s="93">
        <f t="shared" si="6"/>
        <v>3.7664129348125366E-2</v>
      </c>
      <c r="R46" s="93">
        <f t="shared" si="6"/>
        <v>3.7664129348125366E-2</v>
      </c>
      <c r="S46" s="93">
        <f t="shared" si="6"/>
        <v>3.7664129348125366E-2</v>
      </c>
      <c r="T46" s="93">
        <f t="shared" si="6"/>
        <v>3.7664129348125366E-2</v>
      </c>
      <c r="U46" s="93">
        <f t="shared" si="6"/>
        <v>3.7664129348125366E-2</v>
      </c>
      <c r="V46" s="93">
        <f t="shared" si="6"/>
        <v>3.7664129348125366E-2</v>
      </c>
      <c r="W46" s="93">
        <f t="shared" si="6"/>
        <v>3.7664129348125366E-2</v>
      </c>
      <c r="X46" s="93">
        <f t="shared" si="6"/>
        <v>3.7664129348125366E-2</v>
      </c>
      <c r="Y46" s="93">
        <f t="shared" si="6"/>
        <v>3.7664129348125366E-2</v>
      </c>
      <c r="Z46" s="93">
        <f t="shared" si="6"/>
        <v>3.7664129348125366E-2</v>
      </c>
      <c r="AA46" s="93">
        <f t="shared" si="6"/>
        <v>3.7664129348125366E-2</v>
      </c>
      <c r="AB46" s="93">
        <f t="shared" si="6"/>
        <v>3.7664129348125366E-2</v>
      </c>
      <c r="AC46" s="93">
        <f t="shared" si="6"/>
        <v>3.7664129348125366E-2</v>
      </c>
      <c r="AD46" s="93">
        <f t="shared" si="6"/>
        <v>3.7664129348125366E-2</v>
      </c>
      <c r="AE46" s="93">
        <f t="shared" si="6"/>
        <v>3.7664129348125366E-2</v>
      </c>
      <c r="AF46" s="93">
        <f t="shared" si="6"/>
        <v>3.7664129348125366E-2</v>
      </c>
    </row>
    <row r="47" spans="2:32" hidden="1">
      <c r="B47" s="3"/>
      <c r="C47" s="756"/>
      <c r="D47" s="757"/>
      <c r="E47" s="41" t="s">
        <v>107</v>
      </c>
      <c r="F47" s="41" t="s">
        <v>141</v>
      </c>
      <c r="G47" s="75"/>
      <c r="H47" s="91">
        <f>HLOOKUP(E47,'ENS fremskrivningsdata'!$M$11:$O$15,2,FALSE)</f>
        <v>14.815253095384495</v>
      </c>
      <c r="I47" s="53">
        <f>H47</f>
        <v>14.815253095384495</v>
      </c>
      <c r="J47" s="53">
        <f t="shared" ref="J47:AF47" si="7">I47</f>
        <v>14.815253095384495</v>
      </c>
      <c r="K47" s="53">
        <f t="shared" si="7"/>
        <v>14.815253095384495</v>
      </c>
      <c r="L47" s="53">
        <f t="shared" si="7"/>
        <v>14.815253095384495</v>
      </c>
      <c r="M47" s="53">
        <f t="shared" si="7"/>
        <v>14.815253095384495</v>
      </c>
      <c r="N47" s="53">
        <f t="shared" si="7"/>
        <v>14.815253095384495</v>
      </c>
      <c r="O47" s="53">
        <f t="shared" si="7"/>
        <v>14.815253095384495</v>
      </c>
      <c r="P47" s="53">
        <f t="shared" si="7"/>
        <v>14.815253095384495</v>
      </c>
      <c r="Q47" s="53">
        <f t="shared" si="7"/>
        <v>14.815253095384495</v>
      </c>
      <c r="R47" s="53">
        <f t="shared" si="7"/>
        <v>14.815253095384495</v>
      </c>
      <c r="S47" s="53">
        <f t="shared" si="7"/>
        <v>14.815253095384495</v>
      </c>
      <c r="T47" s="53">
        <f t="shared" si="7"/>
        <v>14.815253095384495</v>
      </c>
      <c r="U47" s="53">
        <f t="shared" si="7"/>
        <v>14.815253095384495</v>
      </c>
      <c r="V47" s="53">
        <f t="shared" si="7"/>
        <v>14.815253095384495</v>
      </c>
      <c r="W47" s="53">
        <f t="shared" si="7"/>
        <v>14.815253095384495</v>
      </c>
      <c r="X47" s="53">
        <f t="shared" si="7"/>
        <v>14.815253095384495</v>
      </c>
      <c r="Y47" s="53">
        <f t="shared" si="7"/>
        <v>14.815253095384495</v>
      </c>
      <c r="Z47" s="53">
        <f t="shared" si="7"/>
        <v>14.815253095384495</v>
      </c>
      <c r="AA47" s="53">
        <f t="shared" si="7"/>
        <v>14.815253095384495</v>
      </c>
      <c r="AB47" s="53">
        <f t="shared" si="7"/>
        <v>14.815253095384495</v>
      </c>
      <c r="AC47" s="53">
        <f t="shared" si="7"/>
        <v>14.815253095384495</v>
      </c>
      <c r="AD47" s="53">
        <f t="shared" si="7"/>
        <v>14.815253095384495</v>
      </c>
      <c r="AE47" s="53">
        <f t="shared" si="7"/>
        <v>14.815253095384495</v>
      </c>
      <c r="AF47" s="53">
        <f t="shared" si="7"/>
        <v>14.815253095384495</v>
      </c>
    </row>
    <row r="48" spans="2:32" hidden="1">
      <c r="B48" s="3"/>
      <c r="C48" s="756"/>
      <c r="D48" s="757"/>
      <c r="E48" s="41" t="s">
        <v>185</v>
      </c>
      <c r="F48" s="41" t="s">
        <v>44</v>
      </c>
      <c r="G48" s="75"/>
      <c r="H48" s="91">
        <f t="shared" ref="H48:AF48" si="8">H47*H33/1000</f>
        <v>1.2000355007261441</v>
      </c>
      <c r="I48" s="93">
        <f t="shared" si="8"/>
        <v>1.2000355007261441</v>
      </c>
      <c r="J48" s="93">
        <f t="shared" si="8"/>
        <v>1.2000355007261441</v>
      </c>
      <c r="K48" s="93">
        <f t="shared" si="8"/>
        <v>1.2000355007261441</v>
      </c>
      <c r="L48" s="93">
        <f t="shared" si="8"/>
        <v>1.2000355007261441</v>
      </c>
      <c r="M48" s="93">
        <f t="shared" si="8"/>
        <v>1.2000355007261441</v>
      </c>
      <c r="N48" s="93">
        <f t="shared" si="8"/>
        <v>1.2000355007261441</v>
      </c>
      <c r="O48" s="93">
        <f t="shared" si="8"/>
        <v>1.2000355007261441</v>
      </c>
      <c r="P48" s="93">
        <f t="shared" si="8"/>
        <v>1.2000355007261441</v>
      </c>
      <c r="Q48" s="93">
        <f t="shared" si="8"/>
        <v>1.2000355007261441</v>
      </c>
      <c r="R48" s="93">
        <f t="shared" si="8"/>
        <v>1.2000355007261441</v>
      </c>
      <c r="S48" s="93">
        <f t="shared" si="8"/>
        <v>1.2000355007261441</v>
      </c>
      <c r="T48" s="93">
        <f t="shared" si="8"/>
        <v>1.2000355007261441</v>
      </c>
      <c r="U48" s="93">
        <f t="shared" si="8"/>
        <v>1.2000355007261441</v>
      </c>
      <c r="V48" s="93">
        <f t="shared" si="8"/>
        <v>1.2000355007261441</v>
      </c>
      <c r="W48" s="93">
        <f t="shared" si="8"/>
        <v>1.2000355007261441</v>
      </c>
      <c r="X48" s="93">
        <f t="shared" si="8"/>
        <v>1.2000355007261441</v>
      </c>
      <c r="Y48" s="93">
        <f t="shared" si="8"/>
        <v>1.2000355007261441</v>
      </c>
      <c r="Z48" s="93">
        <f t="shared" si="8"/>
        <v>1.2000355007261441</v>
      </c>
      <c r="AA48" s="93">
        <f t="shared" si="8"/>
        <v>1.2000355007261441</v>
      </c>
      <c r="AB48" s="93">
        <f t="shared" si="8"/>
        <v>1.2000355007261441</v>
      </c>
      <c r="AC48" s="93">
        <f t="shared" si="8"/>
        <v>1.2000355007261441</v>
      </c>
      <c r="AD48" s="93">
        <f t="shared" si="8"/>
        <v>1.2000355007261441</v>
      </c>
      <c r="AE48" s="93">
        <f t="shared" si="8"/>
        <v>1.2000355007261441</v>
      </c>
      <c r="AF48" s="93">
        <f t="shared" si="8"/>
        <v>1.2000355007261441</v>
      </c>
    </row>
    <row r="49" spans="2:33" hidden="1">
      <c r="B49" s="3"/>
      <c r="C49" s="756"/>
      <c r="D49" s="757"/>
      <c r="E49" s="41" t="s">
        <v>108</v>
      </c>
      <c r="F49" s="41" t="s">
        <v>141</v>
      </c>
      <c r="G49" s="75"/>
      <c r="H49" s="91">
        <f>HLOOKUP(E49,'ENS fremskrivningsdata'!$M$11:$O$15,2,FALSE)</f>
        <v>47.106244877226054</v>
      </c>
      <c r="I49" s="93">
        <f>H49</f>
        <v>47.106244877226054</v>
      </c>
      <c r="J49" s="93">
        <f t="shared" ref="J49:Y50" si="9">I49</f>
        <v>47.106244877226054</v>
      </c>
      <c r="K49" s="93">
        <f t="shared" si="9"/>
        <v>47.106244877226054</v>
      </c>
      <c r="L49" s="93">
        <f t="shared" si="9"/>
        <v>47.106244877226054</v>
      </c>
      <c r="M49" s="93">
        <f t="shared" si="9"/>
        <v>47.106244877226054</v>
      </c>
      <c r="N49" s="93">
        <f t="shared" si="9"/>
        <v>47.106244877226054</v>
      </c>
      <c r="O49" s="93">
        <f t="shared" si="9"/>
        <v>47.106244877226054</v>
      </c>
      <c r="P49" s="93">
        <f t="shared" si="9"/>
        <v>47.106244877226054</v>
      </c>
      <c r="Q49" s="93">
        <f t="shared" si="9"/>
        <v>47.106244877226054</v>
      </c>
      <c r="R49" s="93">
        <f t="shared" si="9"/>
        <v>47.106244877226054</v>
      </c>
      <c r="S49" s="93">
        <f t="shared" si="9"/>
        <v>47.106244877226054</v>
      </c>
      <c r="T49" s="93">
        <f t="shared" si="9"/>
        <v>47.106244877226054</v>
      </c>
      <c r="U49" s="93">
        <f t="shared" si="9"/>
        <v>47.106244877226054</v>
      </c>
      <c r="V49" s="93">
        <f t="shared" si="9"/>
        <v>47.106244877226054</v>
      </c>
      <c r="W49" s="93">
        <f t="shared" si="9"/>
        <v>47.106244877226054</v>
      </c>
      <c r="X49" s="93">
        <f t="shared" si="9"/>
        <v>47.106244877226054</v>
      </c>
      <c r="Y49" s="93">
        <f t="shared" si="9"/>
        <v>47.106244877226054</v>
      </c>
      <c r="Z49" s="93">
        <f t="shared" ref="Z49:AF50" si="10">Y49</f>
        <v>47.106244877226054</v>
      </c>
      <c r="AA49" s="93">
        <f t="shared" si="10"/>
        <v>47.106244877226054</v>
      </c>
      <c r="AB49" s="93">
        <f t="shared" si="10"/>
        <v>47.106244877226054</v>
      </c>
      <c r="AC49" s="93">
        <f t="shared" si="10"/>
        <v>47.106244877226054</v>
      </c>
      <c r="AD49" s="93">
        <f t="shared" si="10"/>
        <v>47.106244877226054</v>
      </c>
      <c r="AE49" s="93">
        <f t="shared" si="10"/>
        <v>47.106244877226054</v>
      </c>
      <c r="AF49" s="93">
        <f t="shared" si="10"/>
        <v>47.106244877226054</v>
      </c>
    </row>
    <row r="50" spans="2:33" hidden="1">
      <c r="B50" s="3"/>
      <c r="C50" s="756"/>
      <c r="D50" s="757"/>
      <c r="E50" s="41" t="s">
        <v>184</v>
      </c>
      <c r="F50" s="41" t="s">
        <v>44</v>
      </c>
      <c r="G50" s="75"/>
      <c r="H50" s="135">
        <f>H34*H49/1000</f>
        <v>0.22705210030822959</v>
      </c>
      <c r="I50" s="136">
        <f>H50</f>
        <v>0.22705210030822959</v>
      </c>
      <c r="J50" s="136">
        <f t="shared" si="9"/>
        <v>0.22705210030822959</v>
      </c>
      <c r="K50" s="136">
        <f t="shared" si="9"/>
        <v>0.22705210030822959</v>
      </c>
      <c r="L50" s="136">
        <f t="shared" si="9"/>
        <v>0.22705210030822959</v>
      </c>
      <c r="M50" s="136">
        <f t="shared" si="9"/>
        <v>0.22705210030822959</v>
      </c>
      <c r="N50" s="136">
        <f t="shared" si="9"/>
        <v>0.22705210030822959</v>
      </c>
      <c r="O50" s="136">
        <f t="shared" si="9"/>
        <v>0.22705210030822959</v>
      </c>
      <c r="P50" s="136">
        <f t="shared" si="9"/>
        <v>0.22705210030822959</v>
      </c>
      <c r="Q50" s="136">
        <f t="shared" si="9"/>
        <v>0.22705210030822959</v>
      </c>
      <c r="R50" s="136">
        <f t="shared" si="9"/>
        <v>0.22705210030822959</v>
      </c>
      <c r="S50" s="136">
        <f t="shared" si="9"/>
        <v>0.22705210030822959</v>
      </c>
      <c r="T50" s="136">
        <f t="shared" si="9"/>
        <v>0.22705210030822959</v>
      </c>
      <c r="U50" s="136">
        <f t="shared" si="9"/>
        <v>0.22705210030822959</v>
      </c>
      <c r="V50" s="136">
        <f t="shared" si="9"/>
        <v>0.22705210030822959</v>
      </c>
      <c r="W50" s="136">
        <f t="shared" si="9"/>
        <v>0.22705210030822959</v>
      </c>
      <c r="X50" s="136">
        <f t="shared" si="9"/>
        <v>0.22705210030822959</v>
      </c>
      <c r="Y50" s="136">
        <f t="shared" si="9"/>
        <v>0.22705210030822959</v>
      </c>
      <c r="Z50" s="136">
        <f t="shared" si="10"/>
        <v>0.22705210030822959</v>
      </c>
      <c r="AA50" s="136">
        <f t="shared" si="10"/>
        <v>0.22705210030822959</v>
      </c>
      <c r="AB50" s="136">
        <f t="shared" si="10"/>
        <v>0.22705210030822959</v>
      </c>
      <c r="AC50" s="136">
        <f t="shared" si="10"/>
        <v>0.22705210030822959</v>
      </c>
      <c r="AD50" s="136">
        <f t="shared" si="10"/>
        <v>0.22705210030822959</v>
      </c>
      <c r="AE50" s="136">
        <f t="shared" si="10"/>
        <v>0.22705210030822959</v>
      </c>
      <c r="AF50" s="136">
        <f t="shared" si="10"/>
        <v>0.22705210030822959</v>
      </c>
    </row>
    <row r="51" spans="2:33" hidden="1">
      <c r="B51" s="3"/>
      <c r="C51" s="756"/>
      <c r="D51" s="31"/>
      <c r="E51" s="41" t="s">
        <v>183</v>
      </c>
      <c r="F51" s="41" t="s">
        <v>52</v>
      </c>
      <c r="G51" s="75"/>
      <c r="H51" s="95">
        <f>HLOOKUP($E$51&amp;"-"&amp;$E$10,'Brændsels- og elpriser'!$E$13:$AH$39,MATCH(H16,'Brændsels- og elpriser'!$D$13:$D$39,0),FALSE)*'Brændsels- og elpriser'!$H$9</f>
        <v>189.96947704662099</v>
      </c>
      <c r="I51" s="95">
        <f>HLOOKUP($E$51&amp;"-"&amp;$E$10,'Brændsels- og elpriser'!$E$13:$AH$39,MATCH(I16,'Brændsels- og elpriser'!$D$13:$D$39,0),FALSE)*'Brændsels- og elpriser'!$H$9</f>
        <v>186.15240195629499</v>
      </c>
      <c r="J51" s="95">
        <f>HLOOKUP($E$51&amp;"-"&amp;$E$10,'Brændsels- og elpriser'!$E$13:$AH$39,MATCH(J16,'Brændsels- og elpriser'!$D$13:$D$39,0),FALSE)*'Brændsels- og elpriser'!$H$9</f>
        <v>266.20410988628601</v>
      </c>
      <c r="K51" s="95">
        <f>HLOOKUP($E$51&amp;"-"&amp;$E$10,'Brændsels- og elpriser'!$E$13:$AH$39,MATCH(K16,'Brændsels- og elpriser'!$D$13:$D$39,0),FALSE)*'Brændsels- og elpriser'!$H$9</f>
        <v>350</v>
      </c>
      <c r="L51" s="95">
        <f>HLOOKUP($E$51&amp;"-"&amp;$E$10,'Brændsels- og elpriser'!$E$13:$AH$39,MATCH(L16,'Brændsels- og elpriser'!$D$13:$D$39,0),FALSE)*'Brændsels- og elpriser'!$H$9</f>
        <v>370</v>
      </c>
      <c r="M51" s="95">
        <f>HLOOKUP($E$51&amp;"-"&amp;$E$10,'Brændsels- og elpriser'!$E$13:$AH$39,MATCH(M16,'Brændsels- og elpriser'!$D$13:$D$39,0),FALSE)*'Brændsels- og elpriser'!$H$9</f>
        <v>360</v>
      </c>
      <c r="N51" s="95">
        <f>HLOOKUP($E$51&amp;"-"&amp;$E$10,'Brændsels- og elpriser'!$E$13:$AH$39,MATCH(N16,'Brændsels- og elpriser'!$D$13:$D$39,0),FALSE)*'Brændsels- og elpriser'!$H$9</f>
        <v>360</v>
      </c>
      <c r="O51" s="95">
        <f>HLOOKUP($E$51&amp;"-"&amp;$E$10,'Brændsels- og elpriser'!$E$13:$AH$39,MATCH(O16,'Brændsels- og elpriser'!$D$13:$D$39,0),FALSE)*'Brændsels- og elpriser'!$H$9</f>
        <v>380</v>
      </c>
      <c r="P51" s="95">
        <f>HLOOKUP($E$51&amp;"-"&amp;$E$10,'Brændsels- og elpriser'!$E$13:$AH$39,MATCH(P16,'Brændsels- og elpriser'!$D$13:$D$39,0),FALSE)*'Brændsels- og elpriser'!$H$9</f>
        <v>390</v>
      </c>
      <c r="Q51" s="95">
        <f>HLOOKUP($E$51&amp;"-"&amp;$E$10,'Brændsels- og elpriser'!$E$13:$AH$39,MATCH(Q16,'Brændsels- og elpriser'!$D$13:$D$39,0),FALSE)*'Brændsels- og elpriser'!$H$9</f>
        <v>400</v>
      </c>
      <c r="R51" s="95">
        <f>HLOOKUP($E$51&amp;"-"&amp;$E$10,'Brændsels- og elpriser'!$E$13:$AH$39,MATCH(R16,'Brændsels- og elpriser'!$D$13:$D$39,0),FALSE)*'Brændsels- og elpriser'!$H$9</f>
        <v>390</v>
      </c>
      <c r="S51" s="95">
        <f>HLOOKUP($E$51&amp;"-"&amp;$E$10,'Brændsels- og elpriser'!$E$13:$AH$39,MATCH(S16,'Brændsels- og elpriser'!$D$13:$D$39,0),FALSE)*'Brændsels- og elpriser'!$H$9</f>
        <v>390</v>
      </c>
      <c r="T51" s="95">
        <f>HLOOKUP($E$51&amp;"-"&amp;$E$10,'Brændsels- og elpriser'!$E$13:$AH$39,MATCH(T16,'Brændsels- og elpriser'!$D$13:$D$39,0),FALSE)*'Brændsels- og elpriser'!$H$9</f>
        <v>390</v>
      </c>
      <c r="U51" s="95">
        <f>HLOOKUP($E$51&amp;"-"&amp;$E$10,'Brændsels- og elpriser'!$E$13:$AH$39,MATCH(U16,'Brændsels- og elpriser'!$D$13:$D$39,0),FALSE)*'Brændsels- og elpriser'!$H$9</f>
        <v>380</v>
      </c>
      <c r="V51" s="95">
        <f>HLOOKUP($E$51&amp;"-"&amp;$E$10,'Brændsels- og elpriser'!$E$13:$AH$39,MATCH(V16,'Brændsels- og elpriser'!$D$13:$D$39,0),FALSE)*'Brændsels- og elpriser'!$H$9</f>
        <v>380</v>
      </c>
      <c r="W51" s="95">
        <f>HLOOKUP($E$51&amp;"-"&amp;$E$10,'Brændsels- og elpriser'!$E$13:$AH$39,MATCH(W16,'Brændsels- og elpriser'!$D$13:$D$39,0),FALSE)*'Brændsels- og elpriser'!$H$9</f>
        <v>380</v>
      </c>
      <c r="X51" s="95">
        <f>HLOOKUP($E$51&amp;"-"&amp;$E$10,'Brændsels- og elpriser'!$E$13:$AH$39,MATCH(X16,'Brændsels- og elpriser'!$D$13:$D$39,0),FALSE)*'Brændsels- og elpriser'!$H$9</f>
        <v>380</v>
      </c>
      <c r="Y51" s="95">
        <f>HLOOKUP($E$51&amp;"-"&amp;$E$10,'Brændsels- og elpriser'!$E$13:$AH$39,MATCH(Y16,'Brændsels- og elpriser'!$D$13:$D$39,0),FALSE)*'Brændsels- og elpriser'!$H$9</f>
        <v>370</v>
      </c>
      <c r="Z51" s="95">
        <f>HLOOKUP($E$51&amp;"-"&amp;$E$10,'Brændsels- og elpriser'!$E$13:$AH$39,MATCH(Z16,'Brændsels- og elpriser'!$D$13:$D$39,0),FALSE)*'Brændsels- og elpriser'!$H$9</f>
        <v>380</v>
      </c>
      <c r="AA51" s="95">
        <f>HLOOKUP($E$51&amp;"-"&amp;$E$10,'Brændsels- og elpriser'!$E$13:$AH$39,MATCH(AA16,'Brændsels- og elpriser'!$D$13:$D$39,0),FALSE)*'Brændsels- og elpriser'!$H$9</f>
        <v>370</v>
      </c>
      <c r="AB51" s="95">
        <f>HLOOKUP($E$51&amp;"-"&amp;$E$10,'Brændsels- og elpriser'!$E$13:$AH$39,MATCH(AB16,'Brændsels- og elpriser'!$D$13:$D$39,0),FALSE)*'Brændsels- og elpriser'!$H$9</f>
        <v>380</v>
      </c>
      <c r="AC51" s="95">
        <f>HLOOKUP($E$51&amp;"-"&amp;$E$10,'Brændsels- og elpriser'!$E$13:$AH$39,MATCH(AC16,'Brændsels- og elpriser'!$D$13:$D$39,0),FALSE)*'Brændsels- og elpriser'!$H$9</f>
        <v>380</v>
      </c>
      <c r="AD51" s="95">
        <f>HLOOKUP($E$51&amp;"-"&amp;$E$10,'Brændsels- og elpriser'!$E$13:$AH$39,MATCH(AD16,'Brændsels- og elpriser'!$D$13:$D$39,0),FALSE)*'Brændsels- og elpriser'!$H$9</f>
        <v>380</v>
      </c>
      <c r="AE51" s="95">
        <f>HLOOKUP($E$51&amp;"-"&amp;$E$10,'Brændsels- og elpriser'!$E$13:$AH$39,MATCH(AE16,'Brændsels- og elpriser'!$D$13:$D$39,0),FALSE)*'Brændsels- og elpriser'!$H$9</f>
        <v>380</v>
      </c>
      <c r="AF51" s="95">
        <f>HLOOKUP($E$51&amp;"-"&amp;$E$10,'Brændsels- og elpriser'!$E$13:$AH$39,MATCH(AF16,'Brændsels- og elpriser'!$D$13:$D$39,0),FALSE)*'Brændsels- og elpriser'!$H$9</f>
        <v>380</v>
      </c>
    </row>
    <row r="52" spans="2:33" ht="15" hidden="1" customHeight="1">
      <c r="B52" s="6"/>
      <c r="C52" s="758" t="s">
        <v>251</v>
      </c>
      <c r="D52" s="765" t="s">
        <v>252</v>
      </c>
      <c r="E52" s="78" t="s">
        <v>172</v>
      </c>
      <c r="F52" s="78" t="s">
        <v>62</v>
      </c>
      <c r="G52" s="79"/>
      <c r="H52" s="87">
        <f>IF(H25=0,0,-PMT($E$9,$I$9,$G$20)/H25)</f>
        <v>0</v>
      </c>
      <c r="I52" s="94">
        <f t="shared" ref="I52:V52" si="11">IF(I24=0,0,-PMT($E$9,$I$9,$G$20)/I24)</f>
        <v>0</v>
      </c>
      <c r="J52" s="94">
        <f t="shared" si="11"/>
        <v>0</v>
      </c>
      <c r="K52" s="94">
        <f t="shared" si="11"/>
        <v>0</v>
      </c>
      <c r="L52" s="94">
        <f t="shared" si="11"/>
        <v>0</v>
      </c>
      <c r="M52" s="94">
        <f t="shared" si="11"/>
        <v>0</v>
      </c>
      <c r="N52" s="94">
        <f t="shared" si="11"/>
        <v>0</v>
      </c>
      <c r="O52" s="94">
        <f t="shared" si="11"/>
        <v>0</v>
      </c>
      <c r="P52" s="94">
        <f t="shared" si="11"/>
        <v>0</v>
      </c>
      <c r="Q52" s="94">
        <f t="shared" si="11"/>
        <v>0</v>
      </c>
      <c r="R52" s="94">
        <f t="shared" si="11"/>
        <v>0</v>
      </c>
      <c r="S52" s="94">
        <f t="shared" si="11"/>
        <v>0</v>
      </c>
      <c r="T52" s="94">
        <f t="shared" si="11"/>
        <v>0</v>
      </c>
      <c r="U52" s="94">
        <f t="shared" si="11"/>
        <v>0</v>
      </c>
      <c r="V52" s="94">
        <f t="shared" si="11"/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2:33" hidden="1">
      <c r="B53" s="6"/>
      <c r="C53" s="759"/>
      <c r="D53" s="766"/>
      <c r="E53" s="24" t="s">
        <v>173</v>
      </c>
      <c r="F53" s="24" t="s">
        <v>62</v>
      </c>
      <c r="G53" s="75"/>
      <c r="H53" s="68">
        <f>IF(H25=0,0,H27/H25)</f>
        <v>0</v>
      </c>
      <c r="I53" s="53">
        <f t="shared" ref="I53:AF53" si="12">IF(I24=0,0,I27/I24)</f>
        <v>0</v>
      </c>
      <c r="J53" s="53">
        <f t="shared" si="12"/>
        <v>0</v>
      </c>
      <c r="K53" s="53">
        <f t="shared" si="12"/>
        <v>0</v>
      </c>
      <c r="L53" s="53">
        <f t="shared" si="12"/>
        <v>0</v>
      </c>
      <c r="M53" s="53">
        <f t="shared" si="12"/>
        <v>0</v>
      </c>
      <c r="N53" s="53">
        <f t="shared" si="12"/>
        <v>0</v>
      </c>
      <c r="O53" s="53">
        <f t="shared" si="12"/>
        <v>0</v>
      </c>
      <c r="P53" s="53">
        <f t="shared" si="12"/>
        <v>0</v>
      </c>
      <c r="Q53" s="53">
        <f t="shared" si="12"/>
        <v>0</v>
      </c>
      <c r="R53" s="53">
        <f t="shared" si="12"/>
        <v>0</v>
      </c>
      <c r="S53" s="53">
        <f t="shared" si="12"/>
        <v>0</v>
      </c>
      <c r="T53" s="53">
        <f t="shared" si="12"/>
        <v>0</v>
      </c>
      <c r="U53" s="53">
        <f t="shared" si="12"/>
        <v>0</v>
      </c>
      <c r="V53" s="53">
        <f t="shared" si="12"/>
        <v>0</v>
      </c>
      <c r="W53" s="53">
        <f t="shared" si="12"/>
        <v>0</v>
      </c>
      <c r="X53" s="53">
        <f t="shared" si="12"/>
        <v>0</v>
      </c>
      <c r="Y53" s="53">
        <f t="shared" si="12"/>
        <v>0</v>
      </c>
      <c r="Z53" s="53">
        <f t="shared" si="12"/>
        <v>0</v>
      </c>
      <c r="AA53" s="53">
        <f t="shared" si="12"/>
        <v>0</v>
      </c>
      <c r="AB53" s="53">
        <f t="shared" si="12"/>
        <v>0</v>
      </c>
      <c r="AC53" s="53">
        <f t="shared" si="12"/>
        <v>0</v>
      </c>
      <c r="AD53" s="53">
        <f t="shared" si="12"/>
        <v>0</v>
      </c>
      <c r="AE53" s="53">
        <f t="shared" si="12"/>
        <v>0</v>
      </c>
      <c r="AF53" s="53">
        <f t="shared" si="12"/>
        <v>0</v>
      </c>
    </row>
    <row r="54" spans="2:33" hidden="1">
      <c r="B54" s="6"/>
      <c r="C54" s="759"/>
      <c r="D54" s="765" t="s">
        <v>253</v>
      </c>
      <c r="E54" s="78" t="s">
        <v>172</v>
      </c>
      <c r="F54" s="78" t="s">
        <v>62</v>
      </c>
      <c r="G54" s="79"/>
      <c r="H54" s="241">
        <v>0</v>
      </c>
      <c r="I54" s="242">
        <v>0</v>
      </c>
      <c r="J54" s="242">
        <v>0</v>
      </c>
      <c r="K54" s="242">
        <v>0</v>
      </c>
      <c r="L54" s="242">
        <v>0</v>
      </c>
      <c r="M54" s="242">
        <v>0</v>
      </c>
      <c r="N54" s="242">
        <v>0</v>
      </c>
      <c r="O54" s="242">
        <v>0</v>
      </c>
      <c r="P54" s="242">
        <v>0</v>
      </c>
      <c r="Q54" s="242">
        <v>0</v>
      </c>
      <c r="R54" s="242">
        <v>0</v>
      </c>
      <c r="S54" s="242">
        <v>0</v>
      </c>
      <c r="T54" s="242">
        <v>0</v>
      </c>
      <c r="U54" s="242">
        <v>0</v>
      </c>
      <c r="V54" s="242">
        <v>0</v>
      </c>
      <c r="W54" s="94">
        <f t="shared" ref="W54:AF54" si="13">IF(W24=0,0,-PMT($E$9,$W$21,$W$20)/W24)</f>
        <v>0</v>
      </c>
      <c r="X54" s="94">
        <f t="shared" si="13"/>
        <v>0</v>
      </c>
      <c r="Y54" s="94">
        <f t="shared" si="13"/>
        <v>0</v>
      </c>
      <c r="Z54" s="94">
        <f t="shared" si="13"/>
        <v>0</v>
      </c>
      <c r="AA54" s="94">
        <f t="shared" si="13"/>
        <v>0</v>
      </c>
      <c r="AB54" s="94">
        <f t="shared" si="13"/>
        <v>0</v>
      </c>
      <c r="AC54" s="94">
        <f t="shared" si="13"/>
        <v>0</v>
      </c>
      <c r="AD54" s="94">
        <f t="shared" si="13"/>
        <v>0</v>
      </c>
      <c r="AE54" s="94">
        <f t="shared" si="13"/>
        <v>0</v>
      </c>
      <c r="AF54" s="94">
        <f t="shared" si="13"/>
        <v>0</v>
      </c>
    </row>
    <row r="55" spans="2:33" hidden="1">
      <c r="B55" s="6"/>
      <c r="C55" s="759"/>
      <c r="D55" s="767"/>
      <c r="E55" s="25" t="s">
        <v>173</v>
      </c>
      <c r="F55" s="25" t="s">
        <v>62</v>
      </c>
      <c r="G55" s="76"/>
      <c r="H55" s="233">
        <v>0</v>
      </c>
      <c r="I55" s="240">
        <v>0</v>
      </c>
      <c r="J55" s="240">
        <v>0</v>
      </c>
      <c r="K55" s="240">
        <v>0</v>
      </c>
      <c r="L55" s="240">
        <v>0</v>
      </c>
      <c r="M55" s="240">
        <v>0</v>
      </c>
      <c r="N55" s="240">
        <v>0</v>
      </c>
      <c r="O55" s="240">
        <v>0</v>
      </c>
      <c r="P55" s="240">
        <v>0</v>
      </c>
      <c r="Q55" s="240">
        <v>0</v>
      </c>
      <c r="R55" s="240">
        <v>0</v>
      </c>
      <c r="S55" s="240">
        <v>0</v>
      </c>
      <c r="T55" s="240">
        <v>0</v>
      </c>
      <c r="U55" s="240">
        <v>0</v>
      </c>
      <c r="V55" s="240">
        <v>0</v>
      </c>
      <c r="W55" s="240">
        <f t="shared" ref="W55:AF55" si="14">IF(W24=0,0,W27/W24)</f>
        <v>0</v>
      </c>
      <c r="X55" s="240">
        <f t="shared" si="14"/>
        <v>0</v>
      </c>
      <c r="Y55" s="240">
        <f t="shared" si="14"/>
        <v>0</v>
      </c>
      <c r="Z55" s="240">
        <f t="shared" si="14"/>
        <v>0</v>
      </c>
      <c r="AA55" s="240">
        <f t="shared" si="14"/>
        <v>0</v>
      </c>
      <c r="AB55" s="240">
        <f t="shared" si="14"/>
        <v>0</v>
      </c>
      <c r="AC55" s="240">
        <f t="shared" si="14"/>
        <v>0</v>
      </c>
      <c r="AD55" s="240">
        <f t="shared" si="14"/>
        <v>0</v>
      </c>
      <c r="AE55" s="240">
        <f t="shared" si="14"/>
        <v>0</v>
      </c>
      <c r="AF55" s="240">
        <f t="shared" si="14"/>
        <v>0</v>
      </c>
      <c r="AG55" s="53"/>
    </row>
    <row r="56" spans="2:33" hidden="1">
      <c r="B56" s="6"/>
      <c r="C56" s="759"/>
      <c r="D56" s="273"/>
      <c r="E56" s="24" t="s">
        <v>31</v>
      </c>
      <c r="F56" s="24" t="s">
        <v>62</v>
      </c>
      <c r="G56" s="75"/>
      <c r="H56" s="68">
        <f t="shared" ref="H56:AF56" si="15">H28</f>
        <v>3.5358755028287625</v>
      </c>
      <c r="I56" s="53">
        <f t="shared" si="15"/>
        <v>3.5358755028287625</v>
      </c>
      <c r="J56" s="53">
        <f t="shared" si="15"/>
        <v>3.5358755028287625</v>
      </c>
      <c r="K56" s="53">
        <f t="shared" si="15"/>
        <v>3.5358755028287625</v>
      </c>
      <c r="L56" s="53">
        <f t="shared" si="15"/>
        <v>3.5358755028287625</v>
      </c>
      <c r="M56" s="53">
        <f t="shared" si="15"/>
        <v>3.5358755028287625</v>
      </c>
      <c r="N56" s="53">
        <f t="shared" si="15"/>
        <v>3.5358755028287625</v>
      </c>
      <c r="O56" s="53">
        <f t="shared" si="15"/>
        <v>3.5358755028287625</v>
      </c>
      <c r="P56" s="53">
        <f t="shared" si="15"/>
        <v>3.5358755028287625</v>
      </c>
      <c r="Q56" s="53">
        <f t="shared" si="15"/>
        <v>3.5358755028287625</v>
      </c>
      <c r="R56" s="53">
        <f t="shared" si="15"/>
        <v>3.5358755028287625</v>
      </c>
      <c r="S56" s="53">
        <f t="shared" si="15"/>
        <v>3.5358755028287625</v>
      </c>
      <c r="T56" s="53">
        <f t="shared" si="15"/>
        <v>3.5358755028287625</v>
      </c>
      <c r="U56" s="53">
        <f t="shared" si="15"/>
        <v>3.5358755028287625</v>
      </c>
      <c r="V56" s="53">
        <f t="shared" si="15"/>
        <v>3.5358755028287625</v>
      </c>
      <c r="W56" s="53">
        <f t="shared" si="15"/>
        <v>3.5358755028287625</v>
      </c>
      <c r="X56" s="53">
        <f t="shared" si="15"/>
        <v>3.5358755028287625</v>
      </c>
      <c r="Y56" s="53">
        <f t="shared" si="15"/>
        <v>3.5358755028287625</v>
      </c>
      <c r="Z56" s="53">
        <f t="shared" si="15"/>
        <v>3.5358755028287625</v>
      </c>
      <c r="AA56" s="53">
        <f t="shared" si="15"/>
        <v>3.5358755028287625</v>
      </c>
      <c r="AB56" s="53">
        <f t="shared" si="15"/>
        <v>3.5358755028287625</v>
      </c>
      <c r="AC56" s="53">
        <f t="shared" si="15"/>
        <v>3.5358755028287625</v>
      </c>
      <c r="AD56" s="53">
        <f t="shared" si="15"/>
        <v>3.5358755028287625</v>
      </c>
      <c r="AE56" s="53">
        <f t="shared" si="15"/>
        <v>3.5358755028287625</v>
      </c>
      <c r="AF56" s="53">
        <f t="shared" si="15"/>
        <v>3.5358755028287625</v>
      </c>
    </row>
    <row r="57" spans="2:33" hidden="1">
      <c r="B57" s="6"/>
      <c r="C57" s="759"/>
      <c r="D57" s="273"/>
      <c r="E57" s="24" t="s">
        <v>212</v>
      </c>
      <c r="F57" s="24" t="s">
        <v>62</v>
      </c>
      <c r="G57" s="75"/>
      <c r="H57" s="68">
        <f t="shared" ref="H57:AF57" si="16">1/H30*H39</f>
        <v>71.424279021708188</v>
      </c>
      <c r="I57" s="53">
        <f t="shared" si="16"/>
        <v>56.55</v>
      </c>
      <c r="J57" s="53">
        <f t="shared" si="16"/>
        <v>74.561121861500482</v>
      </c>
      <c r="K57" s="53">
        <f t="shared" si="16"/>
        <v>73.992251045411393</v>
      </c>
      <c r="L57" s="53">
        <f t="shared" si="16"/>
        <v>73.154155545596197</v>
      </c>
      <c r="M57" s="53">
        <f t="shared" si="16"/>
        <v>72.927366325129753</v>
      </c>
      <c r="N57" s="53">
        <f t="shared" si="16"/>
        <v>72.780693363159813</v>
      </c>
      <c r="O57" s="53">
        <f t="shared" si="16"/>
        <v>72.671009003222395</v>
      </c>
      <c r="P57" s="53">
        <f t="shared" si="16"/>
        <v>72.608297917199039</v>
      </c>
      <c r="Q57" s="53">
        <f t="shared" si="16"/>
        <v>72.538384108806795</v>
      </c>
      <c r="R57" s="53">
        <f t="shared" si="16"/>
        <v>72.803409113035755</v>
      </c>
      <c r="S57" s="53">
        <f t="shared" si="16"/>
        <v>73.067996763250278</v>
      </c>
      <c r="T57" s="53">
        <f t="shared" si="16"/>
        <v>73.332134839090187</v>
      </c>
      <c r="U57" s="53">
        <f t="shared" si="16"/>
        <v>73.595811228290401</v>
      </c>
      <c r="V57" s="53">
        <f t="shared" si="16"/>
        <v>73.859013925878997</v>
      </c>
      <c r="W57" s="53">
        <f t="shared" si="16"/>
        <v>74.069115920089814</v>
      </c>
      <c r="X57" s="53">
        <f t="shared" si="16"/>
        <v>74.279094370901873</v>
      </c>
      <c r="Y57" s="53">
        <f t="shared" si="16"/>
        <v>74.488932670864514</v>
      </c>
      <c r="Z57" s="53">
        <f t="shared" si="16"/>
        <v>74.698614358241315</v>
      </c>
      <c r="AA57" s="53">
        <f t="shared" si="16"/>
        <v>74.908123115909532</v>
      </c>
      <c r="AB57" s="53">
        <f t="shared" si="16"/>
        <v>75.08200749739018</v>
      </c>
      <c r="AC57" s="53">
        <f t="shared" si="16"/>
        <v>75.255481637009922</v>
      </c>
      <c r="AD57" s="53">
        <f t="shared" si="16"/>
        <v>75.428535554700247</v>
      </c>
      <c r="AE57" s="53">
        <f t="shared" si="16"/>
        <v>75.601159357233712</v>
      </c>
      <c r="AF57" s="53">
        <f t="shared" si="16"/>
        <v>75.773343237637604</v>
      </c>
    </row>
    <row r="58" spans="2:33" hidden="1">
      <c r="B58" s="6"/>
      <c r="C58" s="759"/>
      <c r="D58" s="273"/>
      <c r="E58" s="24" t="s">
        <v>210</v>
      </c>
      <c r="F58" s="24" t="s">
        <v>62</v>
      </c>
      <c r="G58" s="75"/>
      <c r="H58" s="68">
        <v>0</v>
      </c>
      <c r="I58" s="53">
        <v>0</v>
      </c>
      <c r="J58" s="53">
        <v>0</v>
      </c>
      <c r="K58" s="53">
        <v>0</v>
      </c>
      <c r="L58" s="53">
        <v>0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53">
        <v>0</v>
      </c>
      <c r="Y58" s="53">
        <v>0</v>
      </c>
      <c r="Z58" s="53">
        <v>0</v>
      </c>
      <c r="AA58" s="53">
        <v>0</v>
      </c>
      <c r="AB58" s="53">
        <v>0</v>
      </c>
      <c r="AC58" s="53">
        <v>0</v>
      </c>
      <c r="AD58" s="53">
        <v>0</v>
      </c>
      <c r="AE58" s="53">
        <v>0</v>
      </c>
      <c r="AF58" s="53">
        <v>0</v>
      </c>
    </row>
    <row r="59" spans="2:33" hidden="1">
      <c r="B59" s="6"/>
      <c r="C59" s="759"/>
      <c r="D59" s="273"/>
      <c r="E59" s="24" t="s">
        <v>174</v>
      </c>
      <c r="F59" s="24" t="s">
        <v>62</v>
      </c>
      <c r="G59" s="75"/>
      <c r="H59" s="149">
        <f t="shared" ref="H59:AF59" si="17">1/H30*H42</f>
        <v>0</v>
      </c>
      <c r="I59" s="53">
        <f t="shared" si="17"/>
        <v>0</v>
      </c>
      <c r="J59" s="53">
        <f t="shared" si="17"/>
        <v>0</v>
      </c>
      <c r="K59" s="53">
        <f t="shared" si="17"/>
        <v>0</v>
      </c>
      <c r="L59" s="53">
        <f t="shared" si="17"/>
        <v>0</v>
      </c>
      <c r="M59" s="53">
        <f t="shared" si="17"/>
        <v>0</v>
      </c>
      <c r="N59" s="53">
        <f t="shared" si="17"/>
        <v>0</v>
      </c>
      <c r="O59" s="53">
        <f t="shared" si="17"/>
        <v>0</v>
      </c>
      <c r="P59" s="53">
        <f t="shared" si="17"/>
        <v>0</v>
      </c>
      <c r="Q59" s="53">
        <f t="shared" si="17"/>
        <v>0</v>
      </c>
      <c r="R59" s="53">
        <f t="shared" si="17"/>
        <v>0</v>
      </c>
      <c r="S59" s="53">
        <f t="shared" si="17"/>
        <v>0</v>
      </c>
      <c r="T59" s="53">
        <f t="shared" si="17"/>
        <v>0</v>
      </c>
      <c r="U59" s="53">
        <f t="shared" si="17"/>
        <v>0</v>
      </c>
      <c r="V59" s="53">
        <f t="shared" si="17"/>
        <v>0</v>
      </c>
      <c r="W59" s="53">
        <f t="shared" si="17"/>
        <v>0</v>
      </c>
      <c r="X59" s="53">
        <f t="shared" si="17"/>
        <v>0</v>
      </c>
      <c r="Y59" s="53">
        <f t="shared" si="17"/>
        <v>0</v>
      </c>
      <c r="Z59" s="53">
        <f t="shared" si="17"/>
        <v>0</v>
      </c>
      <c r="AA59" s="53">
        <f t="shared" si="17"/>
        <v>0</v>
      </c>
      <c r="AB59" s="53">
        <f t="shared" si="17"/>
        <v>0</v>
      </c>
      <c r="AC59" s="53">
        <f t="shared" si="17"/>
        <v>0</v>
      </c>
      <c r="AD59" s="53">
        <f t="shared" si="17"/>
        <v>0</v>
      </c>
      <c r="AE59" s="53">
        <f t="shared" si="17"/>
        <v>0</v>
      </c>
      <c r="AF59" s="53">
        <f t="shared" si="17"/>
        <v>0</v>
      </c>
    </row>
    <row r="60" spans="2:33" hidden="1">
      <c r="B60" s="6"/>
      <c r="C60" s="759"/>
      <c r="D60" s="273"/>
      <c r="E60" s="24" t="s">
        <v>175</v>
      </c>
      <c r="F60" s="24" t="s">
        <v>62</v>
      </c>
      <c r="G60" s="75"/>
      <c r="H60" s="149">
        <f t="shared" ref="H60:AF60" si="18">1/H30*H43</f>
        <v>4.5999010650887564E-3</v>
      </c>
      <c r="I60" s="53">
        <f t="shared" si="18"/>
        <v>4.5999010650887564E-3</v>
      </c>
      <c r="J60" s="53">
        <f t="shared" si="18"/>
        <v>4.5999010650887564E-3</v>
      </c>
      <c r="K60" s="53">
        <f t="shared" si="18"/>
        <v>4.5999010650887564E-3</v>
      </c>
      <c r="L60" s="53">
        <f t="shared" si="18"/>
        <v>4.5999010650887564E-3</v>
      </c>
      <c r="M60" s="53">
        <f t="shared" si="18"/>
        <v>4.5999010650887564E-3</v>
      </c>
      <c r="N60" s="53">
        <f t="shared" si="18"/>
        <v>4.5999010650887564E-3</v>
      </c>
      <c r="O60" s="53">
        <f t="shared" si="18"/>
        <v>4.5999010650887564E-3</v>
      </c>
      <c r="P60" s="53">
        <f t="shared" si="18"/>
        <v>4.5999010650887564E-3</v>
      </c>
      <c r="Q60" s="53">
        <f t="shared" si="18"/>
        <v>4.5999010650887564E-3</v>
      </c>
      <c r="R60" s="53">
        <f t="shared" si="18"/>
        <v>4.5999010650887564E-3</v>
      </c>
      <c r="S60" s="53">
        <f t="shared" si="18"/>
        <v>4.5999010650887564E-3</v>
      </c>
      <c r="T60" s="53">
        <f t="shared" si="18"/>
        <v>4.5999010650887564E-3</v>
      </c>
      <c r="U60" s="53">
        <f t="shared" si="18"/>
        <v>4.5999010650887564E-3</v>
      </c>
      <c r="V60" s="53">
        <f t="shared" si="18"/>
        <v>4.5999010650887564E-3</v>
      </c>
      <c r="W60" s="53">
        <f t="shared" si="18"/>
        <v>4.5999010650887564E-3</v>
      </c>
      <c r="X60" s="53">
        <f t="shared" si="18"/>
        <v>4.5999010650887564E-3</v>
      </c>
      <c r="Y60" s="53">
        <f t="shared" si="18"/>
        <v>4.5999010650887564E-3</v>
      </c>
      <c r="Z60" s="53">
        <f t="shared" si="18"/>
        <v>4.5999010650887564E-3</v>
      </c>
      <c r="AA60" s="53">
        <f t="shared" si="18"/>
        <v>4.5999010650887564E-3</v>
      </c>
      <c r="AB60" s="53">
        <f t="shared" si="18"/>
        <v>4.5999010650887564E-3</v>
      </c>
      <c r="AC60" s="53">
        <f t="shared" si="18"/>
        <v>4.5999010650887564E-3</v>
      </c>
      <c r="AD60" s="53">
        <f t="shared" si="18"/>
        <v>4.5999010650887564E-3</v>
      </c>
      <c r="AE60" s="53">
        <f t="shared" si="18"/>
        <v>4.5999010650887564E-3</v>
      </c>
      <c r="AF60" s="53">
        <f t="shared" si="18"/>
        <v>4.5999010650887564E-3</v>
      </c>
    </row>
    <row r="61" spans="2:33" hidden="1">
      <c r="B61" s="6"/>
      <c r="C61" s="759"/>
      <c r="D61" s="273"/>
      <c r="E61" s="24" t="s">
        <v>176</v>
      </c>
      <c r="F61" s="24" t="s">
        <v>62</v>
      </c>
      <c r="G61" s="75"/>
      <c r="H61" s="149">
        <f>1/H30*H44</f>
        <v>1.4739467928994082E-2</v>
      </c>
      <c r="I61" s="53">
        <f>H61</f>
        <v>1.4739467928994082E-2</v>
      </c>
      <c r="J61" s="53">
        <f t="shared" ref="J61:AF61" si="19">I61</f>
        <v>1.4739467928994082E-2</v>
      </c>
      <c r="K61" s="53">
        <f t="shared" si="19"/>
        <v>1.4739467928994082E-2</v>
      </c>
      <c r="L61" s="53">
        <f t="shared" si="19"/>
        <v>1.4739467928994082E-2</v>
      </c>
      <c r="M61" s="53">
        <f t="shared" si="19"/>
        <v>1.4739467928994082E-2</v>
      </c>
      <c r="N61" s="53">
        <f t="shared" si="19"/>
        <v>1.4739467928994082E-2</v>
      </c>
      <c r="O61" s="53">
        <f t="shared" si="19"/>
        <v>1.4739467928994082E-2</v>
      </c>
      <c r="P61" s="53">
        <f t="shared" si="19"/>
        <v>1.4739467928994082E-2</v>
      </c>
      <c r="Q61" s="53">
        <f t="shared" si="19"/>
        <v>1.4739467928994082E-2</v>
      </c>
      <c r="R61" s="53">
        <f t="shared" si="19"/>
        <v>1.4739467928994082E-2</v>
      </c>
      <c r="S61" s="53">
        <f t="shared" si="19"/>
        <v>1.4739467928994082E-2</v>
      </c>
      <c r="T61" s="53">
        <f t="shared" si="19"/>
        <v>1.4739467928994082E-2</v>
      </c>
      <c r="U61" s="53">
        <f t="shared" si="19"/>
        <v>1.4739467928994082E-2</v>
      </c>
      <c r="V61" s="53">
        <f t="shared" si="19"/>
        <v>1.4739467928994082E-2</v>
      </c>
      <c r="W61" s="53">
        <f t="shared" si="19"/>
        <v>1.4739467928994082E-2</v>
      </c>
      <c r="X61" s="53">
        <f t="shared" si="19"/>
        <v>1.4739467928994082E-2</v>
      </c>
      <c r="Y61" s="53">
        <f t="shared" si="19"/>
        <v>1.4739467928994082E-2</v>
      </c>
      <c r="Z61" s="53">
        <f t="shared" si="19"/>
        <v>1.4739467928994082E-2</v>
      </c>
      <c r="AA61" s="53">
        <f t="shared" si="19"/>
        <v>1.4739467928994082E-2</v>
      </c>
      <c r="AB61" s="53">
        <f t="shared" si="19"/>
        <v>1.4739467928994082E-2</v>
      </c>
      <c r="AC61" s="53">
        <f t="shared" si="19"/>
        <v>1.4739467928994082E-2</v>
      </c>
      <c r="AD61" s="53">
        <f t="shared" si="19"/>
        <v>1.4739467928994082E-2</v>
      </c>
      <c r="AE61" s="53">
        <f t="shared" si="19"/>
        <v>1.4739467928994082E-2</v>
      </c>
      <c r="AF61" s="53">
        <f t="shared" si="19"/>
        <v>1.4739467928994082E-2</v>
      </c>
    </row>
    <row r="62" spans="2:33" hidden="1">
      <c r="B62" s="6"/>
      <c r="C62" s="759"/>
      <c r="D62" s="273"/>
      <c r="E62" s="24" t="s">
        <v>177</v>
      </c>
      <c r="F62" s="24" t="s">
        <v>62</v>
      </c>
      <c r="G62" s="75"/>
      <c r="H62" s="133">
        <f t="shared" ref="H62:AF62" si="20">1/H30*H46</f>
        <v>4.0959740666086333E-2</v>
      </c>
      <c r="I62" s="53">
        <f t="shared" si="20"/>
        <v>4.0959740666086333E-2</v>
      </c>
      <c r="J62" s="53">
        <f t="shared" si="20"/>
        <v>4.0959740666086333E-2</v>
      </c>
      <c r="K62" s="53">
        <f t="shared" si="20"/>
        <v>4.0959740666086333E-2</v>
      </c>
      <c r="L62" s="53">
        <f t="shared" si="20"/>
        <v>4.0959740666086333E-2</v>
      </c>
      <c r="M62" s="53">
        <f t="shared" si="20"/>
        <v>4.0959740666086333E-2</v>
      </c>
      <c r="N62" s="53">
        <f t="shared" si="20"/>
        <v>4.0959740666086333E-2</v>
      </c>
      <c r="O62" s="53">
        <f t="shared" si="20"/>
        <v>4.0959740666086333E-2</v>
      </c>
      <c r="P62" s="53">
        <f t="shared" si="20"/>
        <v>4.0959740666086333E-2</v>
      </c>
      <c r="Q62" s="53">
        <f t="shared" si="20"/>
        <v>4.0959740666086333E-2</v>
      </c>
      <c r="R62" s="53">
        <f t="shared" si="20"/>
        <v>4.0959740666086333E-2</v>
      </c>
      <c r="S62" s="53">
        <f t="shared" si="20"/>
        <v>4.0959740666086333E-2</v>
      </c>
      <c r="T62" s="53">
        <f t="shared" si="20"/>
        <v>4.0959740666086333E-2</v>
      </c>
      <c r="U62" s="53">
        <f t="shared" si="20"/>
        <v>4.0959740666086333E-2</v>
      </c>
      <c r="V62" s="53">
        <f t="shared" si="20"/>
        <v>4.0959740666086333E-2</v>
      </c>
      <c r="W62" s="53">
        <f t="shared" si="20"/>
        <v>4.0959740666086333E-2</v>
      </c>
      <c r="X62" s="53">
        <f t="shared" si="20"/>
        <v>4.0959740666086333E-2</v>
      </c>
      <c r="Y62" s="53">
        <f t="shared" si="20"/>
        <v>4.0959740666086333E-2</v>
      </c>
      <c r="Z62" s="53">
        <f t="shared" si="20"/>
        <v>4.0959740666086333E-2</v>
      </c>
      <c r="AA62" s="53">
        <f t="shared" si="20"/>
        <v>4.0959740666086333E-2</v>
      </c>
      <c r="AB62" s="53">
        <f t="shared" si="20"/>
        <v>4.0959740666086333E-2</v>
      </c>
      <c r="AC62" s="53">
        <f t="shared" si="20"/>
        <v>4.0959740666086333E-2</v>
      </c>
      <c r="AD62" s="53">
        <f t="shared" si="20"/>
        <v>4.0959740666086333E-2</v>
      </c>
      <c r="AE62" s="53">
        <f t="shared" si="20"/>
        <v>4.0959740666086333E-2</v>
      </c>
      <c r="AF62" s="53">
        <f t="shared" si="20"/>
        <v>4.0959740666086333E-2</v>
      </c>
    </row>
    <row r="63" spans="2:33" hidden="1">
      <c r="B63" s="6"/>
      <c r="C63" s="759"/>
      <c r="D63" s="273"/>
      <c r="E63" s="24" t="s">
        <v>178</v>
      </c>
      <c r="F63" s="24" t="s">
        <v>62</v>
      </c>
      <c r="G63" s="75"/>
      <c r="H63" s="133">
        <f t="shared" ref="H63:AF63" si="21">1/H30*H48</f>
        <v>1.3050386070396816</v>
      </c>
      <c r="I63" s="53">
        <f t="shared" si="21"/>
        <v>1.3050386070396816</v>
      </c>
      <c r="J63" s="53">
        <f t="shared" si="21"/>
        <v>1.3050386070396816</v>
      </c>
      <c r="K63" s="53">
        <f t="shared" si="21"/>
        <v>1.3050386070396816</v>
      </c>
      <c r="L63" s="53">
        <f t="shared" si="21"/>
        <v>1.3050386070396816</v>
      </c>
      <c r="M63" s="53">
        <f t="shared" si="21"/>
        <v>1.3050386070396816</v>
      </c>
      <c r="N63" s="53">
        <f t="shared" si="21"/>
        <v>1.3050386070396816</v>
      </c>
      <c r="O63" s="53">
        <f t="shared" si="21"/>
        <v>1.3050386070396816</v>
      </c>
      <c r="P63" s="53">
        <f t="shared" si="21"/>
        <v>1.3050386070396816</v>
      </c>
      <c r="Q63" s="53">
        <f t="shared" si="21"/>
        <v>1.3050386070396816</v>
      </c>
      <c r="R63" s="53">
        <f t="shared" si="21"/>
        <v>1.3050386070396816</v>
      </c>
      <c r="S63" s="53">
        <f t="shared" si="21"/>
        <v>1.3050386070396816</v>
      </c>
      <c r="T63" s="53">
        <f t="shared" si="21"/>
        <v>1.3050386070396816</v>
      </c>
      <c r="U63" s="53">
        <f t="shared" si="21"/>
        <v>1.3050386070396816</v>
      </c>
      <c r="V63" s="53">
        <f t="shared" si="21"/>
        <v>1.3050386070396816</v>
      </c>
      <c r="W63" s="53">
        <f t="shared" si="21"/>
        <v>1.3050386070396816</v>
      </c>
      <c r="X63" s="53">
        <f t="shared" si="21"/>
        <v>1.3050386070396816</v>
      </c>
      <c r="Y63" s="53">
        <f t="shared" si="21"/>
        <v>1.3050386070396816</v>
      </c>
      <c r="Z63" s="53">
        <f t="shared" si="21"/>
        <v>1.3050386070396816</v>
      </c>
      <c r="AA63" s="53">
        <f t="shared" si="21"/>
        <v>1.3050386070396816</v>
      </c>
      <c r="AB63" s="53">
        <f t="shared" si="21"/>
        <v>1.3050386070396816</v>
      </c>
      <c r="AC63" s="53">
        <f t="shared" si="21"/>
        <v>1.3050386070396816</v>
      </c>
      <c r="AD63" s="53">
        <f t="shared" si="21"/>
        <v>1.3050386070396816</v>
      </c>
      <c r="AE63" s="53">
        <f t="shared" si="21"/>
        <v>1.3050386070396816</v>
      </c>
      <c r="AF63" s="53">
        <f t="shared" si="21"/>
        <v>1.3050386070396816</v>
      </c>
    </row>
    <row r="64" spans="2:33" hidden="1">
      <c r="B64" s="6"/>
      <c r="C64" s="759"/>
      <c r="D64" s="273"/>
      <c r="E64" s="24" t="s">
        <v>179</v>
      </c>
      <c r="F64" s="24" t="s">
        <v>62</v>
      </c>
      <c r="G64" s="75"/>
      <c r="H64" s="133">
        <f t="shared" ref="H64:AF64" si="22">1/H30*H50</f>
        <v>0.24691915908519965</v>
      </c>
      <c r="I64" s="134">
        <f t="shared" si="22"/>
        <v>0.24691915908519965</v>
      </c>
      <c r="J64" s="134">
        <f t="shared" si="22"/>
        <v>0.24691915908519965</v>
      </c>
      <c r="K64" s="134">
        <f t="shared" si="22"/>
        <v>0.24691915908519965</v>
      </c>
      <c r="L64" s="134">
        <f t="shared" si="22"/>
        <v>0.24691915908519965</v>
      </c>
      <c r="M64" s="134">
        <f t="shared" si="22"/>
        <v>0.24691915908519965</v>
      </c>
      <c r="N64" s="134">
        <f t="shared" si="22"/>
        <v>0.24691915908519965</v>
      </c>
      <c r="O64" s="134">
        <f t="shared" si="22"/>
        <v>0.24691915908519965</v>
      </c>
      <c r="P64" s="134">
        <f t="shared" si="22"/>
        <v>0.24691915908519965</v>
      </c>
      <c r="Q64" s="134">
        <f t="shared" si="22"/>
        <v>0.24691915908519965</v>
      </c>
      <c r="R64" s="134">
        <f t="shared" si="22"/>
        <v>0.24691915908519965</v>
      </c>
      <c r="S64" s="134">
        <f t="shared" si="22"/>
        <v>0.24691915908519965</v>
      </c>
      <c r="T64" s="134">
        <f t="shared" si="22"/>
        <v>0.24691915908519965</v>
      </c>
      <c r="U64" s="134">
        <f t="shared" si="22"/>
        <v>0.24691915908519965</v>
      </c>
      <c r="V64" s="134">
        <f t="shared" si="22"/>
        <v>0.24691915908519965</v>
      </c>
      <c r="W64" s="134">
        <f t="shared" si="22"/>
        <v>0.24691915908519965</v>
      </c>
      <c r="X64" s="134">
        <f t="shared" si="22"/>
        <v>0.24691915908519965</v>
      </c>
      <c r="Y64" s="134">
        <f t="shared" si="22"/>
        <v>0.24691915908519965</v>
      </c>
      <c r="Z64" s="134">
        <f t="shared" si="22"/>
        <v>0.24691915908519965</v>
      </c>
      <c r="AA64" s="134">
        <f t="shared" si="22"/>
        <v>0.24691915908519965</v>
      </c>
      <c r="AB64" s="134">
        <f t="shared" si="22"/>
        <v>0.24691915908519965</v>
      </c>
      <c r="AC64" s="134">
        <f t="shared" si="22"/>
        <v>0.24691915908519965</v>
      </c>
      <c r="AD64" s="134">
        <f t="shared" si="22"/>
        <v>0.24691915908519965</v>
      </c>
      <c r="AE64" s="134">
        <f t="shared" si="22"/>
        <v>0.24691915908519965</v>
      </c>
      <c r="AF64" s="134">
        <f t="shared" si="22"/>
        <v>0.24691915908519965</v>
      </c>
    </row>
    <row r="65" spans="1:33" hidden="1">
      <c r="A65" s="248"/>
      <c r="B65" s="6"/>
      <c r="C65" s="759"/>
      <c r="D65" s="273"/>
      <c r="E65" s="24" t="s">
        <v>16</v>
      </c>
      <c r="F65" s="24" t="s">
        <v>62</v>
      </c>
      <c r="G65" s="75"/>
      <c r="H65" s="68">
        <f t="shared" ref="H65:AF65" si="23">-1/H30*H29*(H51*$E$12/3.6)</f>
        <v>0</v>
      </c>
      <c r="I65" s="53">
        <f t="shared" si="23"/>
        <v>0</v>
      </c>
      <c r="J65" s="53">
        <f t="shared" si="23"/>
        <v>0</v>
      </c>
      <c r="K65" s="53">
        <f t="shared" si="23"/>
        <v>0</v>
      </c>
      <c r="L65" s="53">
        <f t="shared" si="23"/>
        <v>0</v>
      </c>
      <c r="M65" s="53">
        <f t="shared" si="23"/>
        <v>0</v>
      </c>
      <c r="N65" s="53">
        <f t="shared" si="23"/>
        <v>0</v>
      </c>
      <c r="O65" s="53">
        <f t="shared" si="23"/>
        <v>0</v>
      </c>
      <c r="P65" s="53">
        <f t="shared" si="23"/>
        <v>0</v>
      </c>
      <c r="Q65" s="53">
        <f t="shared" si="23"/>
        <v>0</v>
      </c>
      <c r="R65" s="53">
        <f t="shared" si="23"/>
        <v>0</v>
      </c>
      <c r="S65" s="53">
        <f t="shared" si="23"/>
        <v>0</v>
      </c>
      <c r="T65" s="53">
        <f t="shared" si="23"/>
        <v>0</v>
      </c>
      <c r="U65" s="53">
        <f t="shared" si="23"/>
        <v>0</v>
      </c>
      <c r="V65" s="53">
        <f t="shared" si="23"/>
        <v>0</v>
      </c>
      <c r="W65" s="53">
        <f t="shared" si="23"/>
        <v>0</v>
      </c>
      <c r="X65" s="53">
        <f t="shared" si="23"/>
        <v>0</v>
      </c>
      <c r="Y65" s="53">
        <f t="shared" si="23"/>
        <v>0</v>
      </c>
      <c r="Z65" s="53">
        <f t="shared" si="23"/>
        <v>0</v>
      </c>
      <c r="AA65" s="53">
        <f t="shared" si="23"/>
        <v>0</v>
      </c>
      <c r="AB65" s="53">
        <f t="shared" si="23"/>
        <v>0</v>
      </c>
      <c r="AC65" s="53">
        <f t="shared" si="23"/>
        <v>0</v>
      </c>
      <c r="AD65" s="53">
        <f t="shared" si="23"/>
        <v>0</v>
      </c>
      <c r="AE65" s="53">
        <f t="shared" si="23"/>
        <v>0</v>
      </c>
      <c r="AF65" s="53">
        <f t="shared" si="23"/>
        <v>0</v>
      </c>
    </row>
    <row r="66" spans="1:33" hidden="1">
      <c r="A66" s="248"/>
      <c r="B66" s="6"/>
      <c r="C66" s="277"/>
      <c r="D66" s="278"/>
      <c r="E66" s="24" t="s">
        <v>144</v>
      </c>
      <c r="F66" s="24" t="s">
        <v>62</v>
      </c>
      <c r="G66" s="75"/>
      <c r="H66" s="68">
        <f>-1/H30*H29*VLOOKUP("eltilskud-"&amp;$G$21,'Tilskud og afgifter'!$D$11:$AD$52,MATCH(H16,'Tilskud og afgifter'!$D$11:$AD$11,0),FALSE)</f>
        <v>0</v>
      </c>
      <c r="I66" s="53">
        <f>-1/I30*I29*VLOOKUP("eltilskud-"&amp;$G$21,'Tilskud og afgifter'!$D$11:$AD$52,MATCH(I16,'Tilskud og afgifter'!$D$11:$AD$11,0),FALSE)</f>
        <v>0</v>
      </c>
      <c r="J66" s="53">
        <f>-1/J30*J29*VLOOKUP("eltilskud-"&amp;$G$21,'Tilskud og afgifter'!$D$11:$AD$52,MATCH(J16,'Tilskud og afgifter'!$D$11:$AD$11,0),FALSE)</f>
        <v>0</v>
      </c>
      <c r="K66" s="53">
        <f>-1/K30*K29*VLOOKUP("eltilskud-"&amp;$G$21,'Tilskud og afgifter'!$D$11:$AD$52,MATCH(K16,'Tilskud og afgifter'!$D$11:$AD$11,0),FALSE)</f>
        <v>0</v>
      </c>
      <c r="L66" s="53">
        <f>-1/L30*L29*VLOOKUP("eltilskud-"&amp;$G$21,'Tilskud og afgifter'!$D$11:$AD$52,MATCH(L16,'Tilskud og afgifter'!$D$11:$AD$11,0),FALSE)</f>
        <v>0</v>
      </c>
      <c r="M66" s="53">
        <f>-1/M30*M29*VLOOKUP("eltilskud-"&amp;$G$21,'Tilskud og afgifter'!$D$11:$AD$52,MATCH(M16,'Tilskud og afgifter'!$D$11:$AD$11,0),FALSE)</f>
        <v>0</v>
      </c>
      <c r="N66" s="53">
        <f>-1/N30*N29*VLOOKUP("eltilskud-"&amp;$G$21,'Tilskud og afgifter'!$D$11:$AD$52,MATCH(N16,'Tilskud og afgifter'!$D$11:$AD$11,0),FALSE)</f>
        <v>0</v>
      </c>
      <c r="O66" s="53">
        <f>-1/O30*O29*VLOOKUP("eltilskud-"&amp;$G$21,'Tilskud og afgifter'!$D$11:$AD$52,MATCH(O16,'Tilskud og afgifter'!$D$11:$AD$11,0),FALSE)</f>
        <v>0</v>
      </c>
      <c r="P66" s="53">
        <f>-1/P30*P29*VLOOKUP("eltilskud-"&amp;$G$21,'Tilskud og afgifter'!$D$11:$AD$52,MATCH(P16,'Tilskud og afgifter'!$D$11:$AD$11,0),FALSE)</f>
        <v>0</v>
      </c>
      <c r="Q66" s="53">
        <f>-1/Q30*Q29*VLOOKUP("eltilskud-"&amp;$G$21,'Tilskud og afgifter'!$D$11:$AD$52,MATCH(Q16,'Tilskud og afgifter'!$D$11:$AD$11,0),FALSE)</f>
        <v>0</v>
      </c>
      <c r="R66" s="53">
        <f>-1/R30*R29*VLOOKUP("eltilskud-"&amp;$G$21,'Tilskud og afgifter'!$D$11:$AD$52,MATCH(R16,'Tilskud og afgifter'!$D$11:$AD$11,0),FALSE)</f>
        <v>0</v>
      </c>
      <c r="S66" s="53">
        <f>-1/S30*S29*VLOOKUP("eltilskud-"&amp;$G$21,'Tilskud og afgifter'!$D$11:$AD$52,MATCH(S16,'Tilskud og afgifter'!$D$11:$AD$11,0),FALSE)</f>
        <v>0</v>
      </c>
      <c r="T66" s="53">
        <f>-1/T30*T29*VLOOKUP("eltilskud-"&amp;$G$21,'Tilskud og afgifter'!$D$11:$AD$52,MATCH(T16,'Tilskud og afgifter'!$D$11:$AD$11,0),FALSE)</f>
        <v>0</v>
      </c>
      <c r="U66" s="53">
        <f>-1/U30*U29*VLOOKUP("eltilskud-"&amp;$G$21,'Tilskud og afgifter'!$D$11:$AD$52,MATCH(U16,'Tilskud og afgifter'!$D$11:$AD$11,0),FALSE)</f>
        <v>0</v>
      </c>
      <c r="V66" s="53">
        <f>-1/V30*V29*VLOOKUP("eltilskud-"&amp;$G$21,'Tilskud og afgifter'!$D$11:$AD$52,MATCH(V16,'Tilskud og afgifter'!$D$11:$AD$11,0),FALSE)</f>
        <v>0</v>
      </c>
      <c r="W66" s="53">
        <f>-1/W30*W29*VLOOKUP("eltilskud-"&amp;$G$21,'Tilskud og afgifter'!$D$11:$AD$52,MATCH(W16,'Tilskud og afgifter'!$D$11:$AD$11,0),FALSE)</f>
        <v>0</v>
      </c>
      <c r="X66" s="53">
        <f>-1/X30*X29*VLOOKUP("eltilskud-"&amp;$G$21,'Tilskud og afgifter'!$D$11:$AD$52,MATCH(X16,'Tilskud og afgifter'!$D$11:$AD$11,0),FALSE)</f>
        <v>0</v>
      </c>
      <c r="Y66" s="53">
        <f>-1/Y30*Y29*VLOOKUP("eltilskud-"&amp;$G$21,'Tilskud og afgifter'!$D$11:$AD$52,MATCH(Y16,'Tilskud og afgifter'!$D$11:$AD$11,0),FALSE)</f>
        <v>0</v>
      </c>
      <c r="Z66" s="53">
        <f>-1/Z30*Z29*VLOOKUP("eltilskud-"&amp;$G$21,'Tilskud og afgifter'!$D$11:$AD$52,MATCH(Z16,'Tilskud og afgifter'!$D$11:$AD$11,0),FALSE)</f>
        <v>0</v>
      </c>
      <c r="AA66" s="53">
        <f>-1/AA30*AA29*VLOOKUP("eltilskud-"&amp;$G$21,'Tilskud og afgifter'!$D$11:$AD$52,MATCH(AA16,'Tilskud og afgifter'!$D$11:$AD$11,0),FALSE)</f>
        <v>0</v>
      </c>
      <c r="AB66" s="53">
        <f>-1/AB30*AB29*VLOOKUP("eltilskud-"&amp;$G$21,'Tilskud og afgifter'!$D$11:$AD$52,MATCH(AB16,'Tilskud og afgifter'!$D$11:$AD$11,0),FALSE)</f>
        <v>0</v>
      </c>
      <c r="AC66" s="53">
        <f>-1/AC30*AC29*VLOOKUP("eltilskud-"&amp;$G$21,'Tilskud og afgifter'!$D$11:$AD$52,MATCH(AC16,'Tilskud og afgifter'!$D$11:$AD$11,0),FALSE)</f>
        <v>0</v>
      </c>
      <c r="AD66" s="53">
        <f>-1/AD30*AD29*VLOOKUP("eltilskud-"&amp;$G$21,'Tilskud og afgifter'!$D$11:$AD$52,MATCH(AD16,'Tilskud og afgifter'!$D$11:$AD$11,0),FALSE)</f>
        <v>0</v>
      </c>
      <c r="AE66" s="53">
        <f>-1/AE30*AE29*VLOOKUP("eltilskud-"&amp;$G$21,'Tilskud og afgifter'!$D$11:$AD$52,MATCH(AE16,'Tilskud og afgifter'!$D$11:$AD$11,0),FALSE)</f>
        <v>0</v>
      </c>
      <c r="AF66" s="53">
        <f>-1/AF30*AF29*VLOOKUP("eltilskud-"&amp;$G$21,'Tilskud og afgifter'!$D$11:$AD$52,MATCH(AF16,'Tilskud og afgifter'!$D$11:$AD$11,0),FALSE)</f>
        <v>0</v>
      </c>
    </row>
    <row r="67" spans="1:33" hidden="1">
      <c r="B67" s="6"/>
      <c r="C67" s="279"/>
      <c r="D67" s="280"/>
      <c r="E67" s="25" t="s">
        <v>17</v>
      </c>
      <c r="F67" s="25" t="s">
        <v>62</v>
      </c>
      <c r="G67" s="76"/>
      <c r="H67" s="53">
        <f t="shared" ref="H67:O67" si="24">H40</f>
        <v>0</v>
      </c>
      <c r="I67" s="53">
        <f t="shared" si="24"/>
        <v>0</v>
      </c>
      <c r="J67" s="53">
        <f t="shared" si="24"/>
        <v>0</v>
      </c>
      <c r="K67" s="53">
        <f t="shared" si="24"/>
        <v>0</v>
      </c>
      <c r="L67" s="53">
        <f t="shared" si="24"/>
        <v>0</v>
      </c>
      <c r="M67" s="53">
        <f t="shared" si="24"/>
        <v>0</v>
      </c>
      <c r="N67" s="53">
        <f t="shared" si="24"/>
        <v>0</v>
      </c>
      <c r="O67" s="53">
        <f t="shared" si="24"/>
        <v>0</v>
      </c>
      <c r="P67" s="53">
        <f>P40</f>
        <v>0</v>
      </c>
      <c r="Q67" s="53">
        <f t="shared" ref="Q67:AF67" si="25">Q40</f>
        <v>0</v>
      </c>
      <c r="R67" s="53">
        <f t="shared" si="25"/>
        <v>0</v>
      </c>
      <c r="S67" s="53">
        <f t="shared" si="25"/>
        <v>0</v>
      </c>
      <c r="T67" s="53">
        <f t="shared" si="25"/>
        <v>0</v>
      </c>
      <c r="U67" s="53">
        <f t="shared" si="25"/>
        <v>0</v>
      </c>
      <c r="V67" s="53">
        <f t="shared" si="25"/>
        <v>0</v>
      </c>
      <c r="W67" s="53">
        <f t="shared" si="25"/>
        <v>0</v>
      </c>
      <c r="X67" s="53">
        <f t="shared" si="25"/>
        <v>0</v>
      </c>
      <c r="Y67" s="53">
        <f t="shared" si="25"/>
        <v>0</v>
      </c>
      <c r="Z67" s="53">
        <f t="shared" si="25"/>
        <v>0</v>
      </c>
      <c r="AA67" s="53">
        <f t="shared" si="25"/>
        <v>0</v>
      </c>
      <c r="AB67" s="53">
        <f t="shared" si="25"/>
        <v>0</v>
      </c>
      <c r="AC67" s="53">
        <f t="shared" si="25"/>
        <v>0</v>
      </c>
      <c r="AD67" s="53">
        <f t="shared" si="25"/>
        <v>0</v>
      </c>
      <c r="AE67" s="53">
        <f t="shared" si="25"/>
        <v>0</v>
      </c>
      <c r="AF67" s="53">
        <f t="shared" si="25"/>
        <v>0</v>
      </c>
    </row>
    <row r="68" spans="1:33" s="80" customFormat="1" hidden="1">
      <c r="B68" s="81"/>
      <c r="C68" s="762" t="s">
        <v>254</v>
      </c>
      <c r="D68" s="762"/>
      <c r="E68" s="83" t="s">
        <v>136</v>
      </c>
      <c r="F68" s="83" t="s">
        <v>62</v>
      </c>
      <c r="G68" s="83"/>
      <c r="H68" s="97">
        <f t="shared" ref="H68:AF68" si="26">IF(H24=0,0,SUM(H52:H65))-SUM(H54:H55)</f>
        <v>76.572411400321982</v>
      </c>
      <c r="I68" s="96">
        <f t="shared" si="26"/>
        <v>61.69813237861382</v>
      </c>
      <c r="J68" s="96">
        <f t="shared" si="26"/>
        <v>79.709254240114277</v>
      </c>
      <c r="K68" s="96">
        <f t="shared" si="26"/>
        <v>79.140383424025188</v>
      </c>
      <c r="L68" s="96">
        <f t="shared" si="26"/>
        <v>78.302287924209992</v>
      </c>
      <c r="M68" s="96">
        <f t="shared" si="26"/>
        <v>78.075498703743548</v>
      </c>
      <c r="N68" s="96">
        <f t="shared" si="26"/>
        <v>77.928825741773608</v>
      </c>
      <c r="O68" s="96">
        <f t="shared" si="26"/>
        <v>77.819141381836189</v>
      </c>
      <c r="P68" s="96">
        <f t="shared" si="26"/>
        <v>77.756430295812834</v>
      </c>
      <c r="Q68" s="96">
        <f t="shared" si="26"/>
        <v>77.68651648742059</v>
      </c>
      <c r="R68" s="96">
        <f t="shared" si="26"/>
        <v>77.95154149164955</v>
      </c>
      <c r="S68" s="96">
        <f t="shared" si="26"/>
        <v>78.216129141864073</v>
      </c>
      <c r="T68" s="96">
        <f t="shared" si="26"/>
        <v>78.480267217703982</v>
      </c>
      <c r="U68" s="96">
        <f t="shared" si="26"/>
        <v>78.743943606904196</v>
      </c>
      <c r="V68" s="96">
        <f t="shared" si="26"/>
        <v>79.007146304492792</v>
      </c>
      <c r="W68" s="96">
        <f t="shared" si="26"/>
        <v>0</v>
      </c>
      <c r="X68" s="96">
        <f t="shared" si="26"/>
        <v>0</v>
      </c>
      <c r="Y68" s="96">
        <f t="shared" si="26"/>
        <v>0</v>
      </c>
      <c r="Z68" s="96">
        <f t="shared" si="26"/>
        <v>0</v>
      </c>
      <c r="AA68" s="96">
        <f t="shared" si="26"/>
        <v>0</v>
      </c>
      <c r="AB68" s="96">
        <f t="shared" si="26"/>
        <v>0</v>
      </c>
      <c r="AC68" s="96">
        <f t="shared" si="26"/>
        <v>0</v>
      </c>
      <c r="AD68" s="96">
        <f t="shared" si="26"/>
        <v>0</v>
      </c>
      <c r="AE68" s="96">
        <f t="shared" si="26"/>
        <v>0</v>
      </c>
      <c r="AF68" s="96">
        <f t="shared" si="26"/>
        <v>0</v>
      </c>
      <c r="AG68" s="81"/>
    </row>
    <row r="69" spans="1:33" hidden="1">
      <c r="B69" s="3"/>
      <c r="C69" s="763"/>
      <c r="D69" s="763"/>
      <c r="E69" s="83" t="s">
        <v>137</v>
      </c>
      <c r="F69" s="83" t="s">
        <v>62</v>
      </c>
      <c r="G69" s="83"/>
      <c r="H69" s="97">
        <f>SUM(H56:H65)</f>
        <v>76.572411400321982</v>
      </c>
      <c r="I69" s="96">
        <f t="shared" ref="I69:AF69" si="27">SUM(I56:I65)</f>
        <v>61.69813237861382</v>
      </c>
      <c r="J69" s="96">
        <f t="shared" si="27"/>
        <v>79.709254240114277</v>
      </c>
      <c r="K69" s="96">
        <f t="shared" si="27"/>
        <v>79.140383424025188</v>
      </c>
      <c r="L69" s="96">
        <f t="shared" si="27"/>
        <v>78.302287924209992</v>
      </c>
      <c r="M69" s="96">
        <f t="shared" si="27"/>
        <v>78.075498703743548</v>
      </c>
      <c r="N69" s="96">
        <f t="shared" si="27"/>
        <v>77.928825741773608</v>
      </c>
      <c r="O69" s="96">
        <f t="shared" si="27"/>
        <v>77.819141381836189</v>
      </c>
      <c r="P69" s="96">
        <f t="shared" si="27"/>
        <v>77.756430295812834</v>
      </c>
      <c r="Q69" s="96">
        <f t="shared" si="27"/>
        <v>77.68651648742059</v>
      </c>
      <c r="R69" s="96">
        <f t="shared" si="27"/>
        <v>77.95154149164955</v>
      </c>
      <c r="S69" s="96">
        <f t="shared" si="27"/>
        <v>78.216129141864073</v>
      </c>
      <c r="T69" s="96">
        <f t="shared" si="27"/>
        <v>78.480267217703982</v>
      </c>
      <c r="U69" s="96">
        <f t="shared" si="27"/>
        <v>78.743943606904196</v>
      </c>
      <c r="V69" s="96">
        <f t="shared" si="27"/>
        <v>79.007146304492792</v>
      </c>
      <c r="W69" s="96">
        <f t="shared" si="27"/>
        <v>79.217248298703609</v>
      </c>
      <c r="X69" s="96">
        <f t="shared" si="27"/>
        <v>79.427226749515668</v>
      </c>
      <c r="Y69" s="96">
        <f t="shared" si="27"/>
        <v>79.637065049478309</v>
      </c>
      <c r="Z69" s="96">
        <f t="shared" si="27"/>
        <v>79.84674673685511</v>
      </c>
      <c r="AA69" s="96">
        <f t="shared" si="27"/>
        <v>80.056255494523327</v>
      </c>
      <c r="AB69" s="96">
        <f t="shared" si="27"/>
        <v>80.230139876003975</v>
      </c>
      <c r="AC69" s="96">
        <f t="shared" si="27"/>
        <v>80.403614015623717</v>
      </c>
      <c r="AD69" s="96">
        <f t="shared" si="27"/>
        <v>80.576667933314042</v>
      </c>
      <c r="AE69" s="96">
        <f t="shared" si="27"/>
        <v>80.749291735847507</v>
      </c>
      <c r="AF69" s="96">
        <f t="shared" si="27"/>
        <v>80.921475616251399</v>
      </c>
    </row>
    <row r="70" spans="1:33" hidden="1">
      <c r="B70" s="3"/>
      <c r="C70" s="3"/>
      <c r="D70" s="3"/>
      <c r="E70" s="3"/>
      <c r="F70" s="3"/>
      <c r="G70" s="3"/>
      <c r="H70" s="3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</row>
    <row r="71" spans="1:33" s="80" customFormat="1" hidden="1">
      <c r="B71" s="81"/>
      <c r="C71" s="758" t="s">
        <v>255</v>
      </c>
      <c r="D71" s="758"/>
      <c r="E71" s="84" t="s">
        <v>136</v>
      </c>
      <c r="F71" s="84" t="s">
        <v>62</v>
      </c>
      <c r="G71" s="274"/>
      <c r="H71" s="97">
        <f t="shared" ref="H71:AF71" si="28">IF(H24=0,0,SUM(H54:H65))</f>
        <v>76.572411400321982</v>
      </c>
      <c r="I71" s="96">
        <f t="shared" si="28"/>
        <v>61.69813237861382</v>
      </c>
      <c r="J71" s="96">
        <f t="shared" si="28"/>
        <v>79.709254240114277</v>
      </c>
      <c r="K71" s="96">
        <f t="shared" si="28"/>
        <v>79.140383424025188</v>
      </c>
      <c r="L71" s="96">
        <f t="shared" si="28"/>
        <v>78.302287924209992</v>
      </c>
      <c r="M71" s="96">
        <f t="shared" si="28"/>
        <v>78.075498703743548</v>
      </c>
      <c r="N71" s="96">
        <f t="shared" si="28"/>
        <v>77.928825741773608</v>
      </c>
      <c r="O71" s="96">
        <f t="shared" si="28"/>
        <v>77.819141381836189</v>
      </c>
      <c r="P71" s="96">
        <f t="shared" si="28"/>
        <v>77.756430295812834</v>
      </c>
      <c r="Q71" s="96">
        <f t="shared" si="28"/>
        <v>77.68651648742059</v>
      </c>
      <c r="R71" s="96">
        <f t="shared" si="28"/>
        <v>77.95154149164955</v>
      </c>
      <c r="S71" s="96">
        <f t="shared" si="28"/>
        <v>78.216129141864073</v>
      </c>
      <c r="T71" s="96">
        <f t="shared" si="28"/>
        <v>78.480267217703982</v>
      </c>
      <c r="U71" s="96">
        <f t="shared" si="28"/>
        <v>78.743943606904196</v>
      </c>
      <c r="V71" s="96">
        <f t="shared" si="28"/>
        <v>79.007146304492792</v>
      </c>
      <c r="W71" s="96">
        <f t="shared" si="28"/>
        <v>0</v>
      </c>
      <c r="X71" s="96">
        <f t="shared" si="28"/>
        <v>0</v>
      </c>
      <c r="Y71" s="96">
        <f t="shared" si="28"/>
        <v>0</v>
      </c>
      <c r="Z71" s="96">
        <f t="shared" si="28"/>
        <v>0</v>
      </c>
      <c r="AA71" s="96">
        <f t="shared" si="28"/>
        <v>0</v>
      </c>
      <c r="AB71" s="96">
        <f t="shared" si="28"/>
        <v>0</v>
      </c>
      <c r="AC71" s="96">
        <f t="shared" si="28"/>
        <v>0</v>
      </c>
      <c r="AD71" s="96">
        <f t="shared" si="28"/>
        <v>0</v>
      </c>
      <c r="AE71" s="96">
        <f t="shared" si="28"/>
        <v>0</v>
      </c>
      <c r="AF71" s="96">
        <f t="shared" si="28"/>
        <v>0</v>
      </c>
      <c r="AG71" s="81"/>
    </row>
    <row r="72" spans="1:33" hidden="1">
      <c r="B72" s="3"/>
      <c r="C72" s="764"/>
      <c r="D72" s="764"/>
      <c r="E72" s="83" t="s">
        <v>137</v>
      </c>
      <c r="F72" s="83" t="s">
        <v>62</v>
      </c>
      <c r="G72" s="275"/>
      <c r="H72" s="97">
        <f>SUM(H56:H65)</f>
        <v>76.572411400321982</v>
      </c>
      <c r="I72" s="96">
        <f t="shared" ref="I72:AF72" si="29">SUM(I56:I65)</f>
        <v>61.69813237861382</v>
      </c>
      <c r="J72" s="96">
        <f t="shared" si="29"/>
        <v>79.709254240114277</v>
      </c>
      <c r="K72" s="96">
        <f t="shared" si="29"/>
        <v>79.140383424025188</v>
      </c>
      <c r="L72" s="96">
        <f t="shared" si="29"/>
        <v>78.302287924209992</v>
      </c>
      <c r="M72" s="96">
        <f t="shared" si="29"/>
        <v>78.075498703743548</v>
      </c>
      <c r="N72" s="96">
        <f t="shared" si="29"/>
        <v>77.928825741773608</v>
      </c>
      <c r="O72" s="96">
        <f t="shared" si="29"/>
        <v>77.819141381836189</v>
      </c>
      <c r="P72" s="96">
        <f t="shared" si="29"/>
        <v>77.756430295812834</v>
      </c>
      <c r="Q72" s="96">
        <f t="shared" si="29"/>
        <v>77.68651648742059</v>
      </c>
      <c r="R72" s="96">
        <f t="shared" si="29"/>
        <v>77.95154149164955</v>
      </c>
      <c r="S72" s="96">
        <f t="shared" si="29"/>
        <v>78.216129141864073</v>
      </c>
      <c r="T72" s="96">
        <f t="shared" si="29"/>
        <v>78.480267217703982</v>
      </c>
      <c r="U72" s="96">
        <f t="shared" si="29"/>
        <v>78.743943606904196</v>
      </c>
      <c r="V72" s="96">
        <f t="shared" si="29"/>
        <v>79.007146304492792</v>
      </c>
      <c r="W72" s="96">
        <f t="shared" si="29"/>
        <v>79.217248298703609</v>
      </c>
      <c r="X72" s="96">
        <f t="shared" si="29"/>
        <v>79.427226749515668</v>
      </c>
      <c r="Y72" s="96">
        <f t="shared" si="29"/>
        <v>79.637065049478309</v>
      </c>
      <c r="Z72" s="96">
        <f t="shared" si="29"/>
        <v>79.84674673685511</v>
      </c>
      <c r="AA72" s="96">
        <f t="shared" si="29"/>
        <v>80.056255494523327</v>
      </c>
      <c r="AB72" s="96">
        <f t="shared" si="29"/>
        <v>80.230139876003975</v>
      </c>
      <c r="AC72" s="96">
        <f t="shared" si="29"/>
        <v>80.403614015623717</v>
      </c>
      <c r="AD72" s="96">
        <f t="shared" si="29"/>
        <v>80.576667933314042</v>
      </c>
      <c r="AE72" s="96">
        <f t="shared" si="29"/>
        <v>80.749291735847507</v>
      </c>
      <c r="AF72" s="96">
        <f t="shared" si="29"/>
        <v>80.921475616251399</v>
      </c>
    </row>
    <row r="73" spans="1:33" hidden="1"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</row>
    <row r="74" spans="1:33" hidden="1"/>
  </sheetData>
  <sheetProtection algorithmName="SHA-512" hashValue="6PgJkGJAgBcDzc+gr9wZ53o18r0QDfOKf5ExZOopYE7J/bw3kje6l8bOtc1yOHqcyRnK3PTyl+cKeAzm1r8I6A==" saltValue="gzKT8FuAfE0j4R69FL749Q==" spinCount="100000" sheet="1" objects="1" scenarios="1"/>
  <mergeCells count="8">
    <mergeCell ref="C68:D69"/>
    <mergeCell ref="C71:D72"/>
    <mergeCell ref="D32:D37"/>
    <mergeCell ref="C39:C51"/>
    <mergeCell ref="D41:D50"/>
    <mergeCell ref="C52:C65"/>
    <mergeCell ref="D52:D53"/>
    <mergeCell ref="D54:D55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800-000000000000}">
          <x14:formula1>
            <xm:f>Admin!$C$4:$C$6</xm:f>
          </x14:formula1>
          <xm:sqref>W22</xm:sqref>
        </x14:dataValidation>
        <x14:dataValidation type="list" allowBlank="1" showInputMessage="1" showErrorMessage="1" xr:uid="{00000000-0002-0000-0800-000001000000}">
          <x14:formula1>
            <xm:f>Admin!$D$4:$D$5</xm:f>
          </x14:formula1>
          <xm:sqref>I12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11CB4914D7BF942B7583215616835D4" ma:contentTypeVersion="" ma:contentTypeDescription="Opret et nyt dokument." ma:contentTypeScope="" ma:versionID="f51fdb64cd6a5766ed2efe74f7c27736">
  <xsd:schema xmlns:xsd="http://www.w3.org/2001/XMLSchema" xmlns:xs="http://www.w3.org/2001/XMLSchema" xmlns:p="http://schemas.microsoft.com/office/2006/metadata/properties" xmlns:ns2="5B5C833E-38D2-4D39-9BB7-05E09A14D251" targetNamespace="http://schemas.microsoft.com/office/2006/metadata/properties" ma:root="true" ma:fieldsID="178ee1971d04a3ef364072fd0c067efd" ns2:_="">
    <xsd:import namespace="5B5C833E-38D2-4D39-9BB7-05E09A14D25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5C833E-38D2-4D39-9BB7-05E09A14D25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605FC5F-AAE4-40B1-9D23-71F4F38225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5C833E-38D2-4D39-9BB7-05E09A14D2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A8FB9C0-B2DF-4AE6-A81F-E9ED254E05E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2715669-8A21-45F5-95D9-CEECD0AD794B}">
  <ds:schemaRefs>
    <ds:schemaRef ds:uri="http://purl.org/dc/elements/1.1/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5B5C833E-38D2-4D39-9BB7-05E09A14D251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33</vt:i4>
      </vt:variant>
      <vt:variant>
        <vt:lpstr>Navngivne områder</vt:lpstr>
      </vt:variant>
      <vt:variant>
        <vt:i4>7</vt:i4>
      </vt:variant>
    </vt:vector>
  </HeadingPairs>
  <TitlesOfParts>
    <vt:vector size="40" baseType="lpstr">
      <vt:lpstr>Admin</vt:lpstr>
      <vt:lpstr>Sammenligning</vt:lpstr>
      <vt:lpstr>Individuelt gasfyr</vt:lpstr>
      <vt:lpstr>Samlet hovedstaden -alle værker</vt:lpstr>
      <vt:lpstr>Graf</vt:lpstr>
      <vt:lpstr>Brændsler og emissioner</vt:lpstr>
      <vt:lpstr>Netomkostning</vt:lpstr>
      <vt:lpstr>AMV1træ</vt:lpstr>
      <vt:lpstr>AMV1træBP</vt:lpstr>
      <vt:lpstr>AMV3kul</vt:lpstr>
      <vt:lpstr>AMV4træ</vt:lpstr>
      <vt:lpstr>AMV4træBP</vt:lpstr>
      <vt:lpstr>AVV1træ</vt:lpstr>
      <vt:lpstr>AVV1kul</vt:lpstr>
      <vt:lpstr>AVV2træ</vt:lpstr>
      <vt:lpstr>AVV2halm</vt:lpstr>
      <vt:lpstr>AVV2gasGT</vt:lpstr>
      <vt:lpstr>KKV</vt:lpstr>
      <vt:lpstr>HCVgas</vt:lpstr>
      <vt:lpstr>SPolie</vt:lpstr>
      <vt:lpstr>SPgas</vt:lpstr>
      <vt:lpstr>GeoEL</vt:lpstr>
      <vt:lpstr>GeoVa</vt:lpstr>
      <vt:lpstr>VP</vt:lpstr>
      <vt:lpstr>Sol</vt:lpstr>
      <vt:lpstr>Affald</vt:lpstr>
      <vt:lpstr>VPHgrunddata</vt:lpstr>
      <vt:lpstr>VPHgrunddataM</vt:lpstr>
      <vt:lpstr>Tekniske data</vt:lpstr>
      <vt:lpstr>Tilskud og afgifter</vt:lpstr>
      <vt:lpstr>Brændsels- og elpriser</vt:lpstr>
      <vt:lpstr>CO2-pris</vt:lpstr>
      <vt:lpstr>ENS fremskrivningsdata</vt:lpstr>
      <vt:lpstr>AVV1TræKul</vt:lpstr>
      <vt:lpstr>gasfaktor</vt:lpstr>
      <vt:lpstr>Inflation</vt:lpstr>
      <vt:lpstr>Prisår</vt:lpstr>
      <vt:lpstr>Rente</vt:lpstr>
      <vt:lpstr>Scenarie</vt:lpstr>
      <vt:lpstr>VEindfasning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Ingeborg Ørbech</dc:creator>
  <cp:lastModifiedBy>Jesper Werling</cp:lastModifiedBy>
  <cp:lastPrinted>2016-08-05T11:27:55Z</cp:lastPrinted>
  <dcterms:created xsi:type="dcterms:W3CDTF">2016-01-14T12:29:53Z</dcterms:created>
  <dcterms:modified xsi:type="dcterms:W3CDTF">2020-01-22T09:28:35Z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0x010100A11CB4914D7BF942B7583215616835D4</vt:lpwstr>
  </property>
</Properties>
</file>